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ission &amp; Annual Objectives" sheetId="1" r:id="rId4"/>
    <sheet state="visible" name="Crop Chart" sheetId="2" r:id="rId5"/>
    <sheet state="visible" name="Written Game Plan" sheetId="3" r:id="rId6"/>
    <sheet state="visible" name="Codified Game Plan" sheetId="4" r:id="rId7"/>
    <sheet state="visible" name="Crop Map" sheetId="5" r:id="rId8"/>
    <sheet state="visible" name="Sales Forecast" sheetId="6" r:id="rId9"/>
    <sheet state="visible" name="Production Calendar" sheetId="7" r:id="rId10"/>
    <sheet state="visible" name="Field Space" sheetId="8" r:id="rId11"/>
    <sheet state="visible" name="Nursery Space" sheetId="9" r:id="rId12"/>
    <sheet state="visible" name="Workload" sheetId="10" r:id="rId13"/>
    <sheet state="visible" name="Garden Layout (to copy)" sheetId="11" r:id="rId14"/>
    <sheet state="visible" name="Seed Order" sheetId="12" r:id="rId15"/>
    <sheet state="visible" name="Seed Orders AL" sheetId="13" r:id="rId16"/>
    <sheet state="visible" name="Complete Task Calendar" sheetId="14" r:id="rId17"/>
    <sheet state="visible" name="Task Calendar_DS" sheetId="15" r:id="rId18"/>
    <sheet state="visible" name="Task Calendar_TR" sheetId="16" r:id="rId19"/>
    <sheet state="hidden" name="Direct Seeding Chart" sheetId="17" r:id="rId20"/>
    <sheet state="visible" name="DS Chart" sheetId="18" r:id="rId21"/>
    <sheet state="visible" name="Task Calendar_Nursery" sheetId="19" r:id="rId22"/>
    <sheet state="hidden" name="Nursery &amp; Transplant Chart" sheetId="20" r:id="rId23"/>
    <sheet state="hidden" name="Crop Associated Task" sheetId="21" r:id="rId24"/>
    <sheet state="visible" name="Nursery Chart" sheetId="22" r:id="rId25"/>
    <sheet state="visible" name="Nursery Chart – Repotted Crops" sheetId="23" r:id="rId26"/>
    <sheet state="visible" name="Transplantation Chart" sheetId="24" r:id="rId27"/>
    <sheet state="visible" name="How to edit + Abbreviations" sheetId="25" r:id="rId28"/>
  </sheets>
  <definedNames>
    <definedName hidden="1" localSheetId="1" name="_xlnm._FilterDatabase">'Crop Chart'!$A$4:$BC$201</definedName>
    <definedName hidden="1" localSheetId="6" name="_xlnm._FilterDatabase">'Production Calendar'!$A$2:$AX$974</definedName>
    <definedName hidden="1" localSheetId="21" name="_xlnm._FilterDatabase">'Nursery Chart'!$A$2:$N$39</definedName>
    <definedName hidden="1" localSheetId="22" name="_xlnm._FilterDatabase">'Nursery Chart – Repotted Crops'!$B$2:$Q$197</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J2">
      <text>
        <t xml:space="preserve">If you want to print sections of this chart, you have two options.
1. Hide the columns and/or rows you don't want to print. Then print by going to File -&gt; Print.
2. Select the cells you want to print, then go to File -&gt; Print -&gt; in the first drop-down menu, choose "Selected cells".</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
      <text>
        <t xml:space="preserve">You can add the days in the field required at the beginning and end of the season, as temperatures and reduced light affect crop growth.
Click on the cell concerned, then add, for example, "+14" at the end of the formula, higher up next to the "fx" symbol.
Then do the same in the formula for the "Harvest Start" cell on the same line.</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J2">
      <text>
        <t xml:space="preserve">Note that if you want to change the real date of implantation, you can overwrite the formula in the relevant cell. The task dates will be updated automatically. This column is adjusted if the date in column Q is modified.</t>
      </text>
    </comment>
    <comment authorId="0" ref="Q2">
      <text>
        <t xml:space="preserve">Note that if you want to modify the actual nursery sowing date (column Q), you can overwrite the formula in the relevant cell. The actual transplant date (column J) will then be modified automatically.</t>
      </text>
    </comment>
  </commentList>
</comments>
</file>

<file path=xl/sharedStrings.xml><?xml version="1.0" encoding="utf-8"?>
<sst xmlns="http://schemas.openxmlformats.org/spreadsheetml/2006/main" count="3844" uniqueCount="1132">
  <si>
    <t>Mission &amp; Annual Objectives</t>
  </si>
  <si>
    <t>Write your farm's mission statement &gt;&gt;</t>
  </si>
  <si>
    <t>Goal</t>
  </si>
  <si>
    <t>Why is this important?</t>
  </si>
  <si>
    <t>How will you get there?</t>
  </si>
  <si>
    <r>
      <rPr>
        <rFont val="Inter, Arial"/>
        <b/>
        <color rgb="FF07503F"/>
        <sz val="11.0"/>
      </rPr>
      <t>What</t>
    </r>
    <r>
      <rPr>
        <rFont val="Inter, Arial"/>
        <b/>
        <color rgb="FF07503F"/>
        <sz val="11.0"/>
      </rPr>
      <t xml:space="preserve"> specific strategies are you putting in place?</t>
    </r>
  </si>
  <si>
    <t>Set dates for when these strategies should be implemented</t>
  </si>
  <si>
    <t>l</t>
  </si>
  <si>
    <t>Crop Chart</t>
  </si>
  <si>
    <t>Bed length in feet :</t>
  </si>
  <si>
    <t>ft</t>
  </si>
  <si>
    <t>Crop</t>
  </si>
  <si>
    <t>Progation Type</t>
  </si>
  <si>
    <t>Rows / 30 inch bed</t>
  </si>
  <si>
    <t>Spacing on the row (cm)</t>
  </si>
  <si>
    <t>Spacing on the row (in)</t>
  </si>
  <si>
    <t>DTM</t>
  </si>
  <si>
    <t>Harvest Window (days)</t>
  </si>
  <si>
    <t>Days in the Garden</t>
  </si>
  <si>
    <t>Days in Nursery</t>
  </si>
  <si>
    <t>Yields / 100 ft Bed</t>
  </si>
  <si>
    <t>Unit</t>
  </si>
  <si>
    <t>Price / Unit</t>
  </si>
  <si>
    <t>Notes - yields</t>
  </si>
  <si>
    <t>Seeding Tray Type (number of cells or number of pots per 1080 trays)</t>
  </si>
  <si>
    <t># of seeds / cell</t>
  </si>
  <si>
    <t>Days  before repotting</t>
  </si>
  <si>
    <t>TR Container (number of cells or number of pots per 1080 trays)</t>
  </si>
  <si>
    <t>% Security for transplant production</t>
  </si>
  <si>
    <t>Germination Temperature (C)</t>
  </si>
  <si>
    <t>Germination Temperature (F)</t>
  </si>
  <si>
    <t>Number of days before emergence</t>
  </si>
  <si>
    <t>Nursery seeding technique</t>
  </si>
  <si>
    <t>Seeding substrate</t>
  </si>
  <si>
    <t>Potting up substrate</t>
  </si>
  <si>
    <t>Notes – Nursery seeding</t>
  </si>
  <si>
    <t>Notes - Potting up</t>
  </si>
  <si>
    <t>Notes – Transplanting</t>
  </si>
  <si>
    <t>Seed Density g/100 ft bed</t>
  </si>
  <si>
    <t>Seed Density oz/100 ft bed</t>
  </si>
  <si>
    <t>Seeder</t>
  </si>
  <si>
    <t>Calibration</t>
  </si>
  <si>
    <t>Note Seeding</t>
  </si>
  <si>
    <t>Row marking</t>
  </si>
  <si>
    <t>Irrigation</t>
  </si>
  <si>
    <t>Other Notes</t>
  </si>
  <si>
    <t>Task 1</t>
  </si>
  <si>
    <t># of days 1</t>
  </si>
  <si>
    <t>Task 2</t>
  </si>
  <si>
    <t># of days 2</t>
  </si>
  <si>
    <t>Task 3</t>
  </si>
  <si>
    <t># of days 3</t>
  </si>
  <si>
    <t>Task 4</t>
  </si>
  <si>
    <t># of days 4</t>
  </si>
  <si>
    <t>Task 5</t>
  </si>
  <si>
    <t># of days 5</t>
  </si>
  <si>
    <t>Task 6</t>
  </si>
  <si>
    <t># of days 6</t>
  </si>
  <si>
    <t>Task 7</t>
  </si>
  <si>
    <t># of days 7</t>
  </si>
  <si>
    <t>Task 8</t>
  </si>
  <si>
    <t># of days 8</t>
  </si>
  <si>
    <t>-</t>
  </si>
  <si>
    <t>Arugula</t>
  </si>
  <si>
    <t>DS</t>
  </si>
  <si>
    <t>10-12</t>
  </si>
  <si>
    <t>kg</t>
  </si>
  <si>
    <t>Plan for 2 cuts (the yield indicated includes the 2 cuts)</t>
  </si>
  <si>
    <t>Six row seeder</t>
  </si>
  <si>
    <t>Hole C, Outboard pulleys, low brush</t>
  </si>
  <si>
    <t>Cover with a row cover or anti-insect netting immediately after seeding.</t>
  </si>
  <si>
    <t>Flextine</t>
  </si>
  <si>
    <t>Baby ginger (greenhouse)</t>
  </si>
  <si>
    <t>TR</t>
  </si>
  <si>
    <t>26°C</t>
  </si>
  <si>
    <t>79°F</t>
  </si>
  <si>
    <t>By hand</t>
  </si>
  <si>
    <t>70% fertile + 30 % compost</t>
  </si>
  <si>
    <t>100 g per pot.</t>
  </si>
  <si>
    <t>Basil</t>
  </si>
  <si>
    <t xml:space="preserve">Harvest heads twice a week for continuous supply </t>
  </si>
  <si>
    <t>25°C</t>
  </si>
  <si>
    <t>77°F</t>
  </si>
  <si>
    <t>Low fertily</t>
  </si>
  <si>
    <t>Caterpillar or cold tunnel</t>
  </si>
  <si>
    <t>Landscape fabric</t>
  </si>
  <si>
    <t>Pinch heads</t>
  </si>
  <si>
    <t>Beans (bush)</t>
  </si>
  <si>
    <t xml:space="preserve"> Calculate 65 Lbs of harvest per week with 2 solid harvest </t>
  </si>
  <si>
    <t>Earthway</t>
  </si>
  <si>
    <t>Bean plate</t>
  </si>
  <si>
    <t>Sow ¾ in. (2 cm) deep furrow</t>
  </si>
  <si>
    <t>Hoe</t>
  </si>
  <si>
    <t>Beans (pole)</t>
  </si>
  <si>
    <t xml:space="preserve"> Calculate an average of 20 lbs/week over 7-8 weeks of picking</t>
  </si>
  <si>
    <t>Low fertility</t>
  </si>
  <si>
    <t>Vertical trellising</t>
  </si>
  <si>
    <t>Beets (fresh)</t>
  </si>
  <si>
    <t xml:space="preserve"> Baby beets: 5 to 6 per bunch. 
Regular beets: 3 to 4 per bunch.  </t>
  </si>
  <si>
    <t>30°C</t>
  </si>
  <si>
    <t>86°F</t>
  </si>
  <si>
    <t>Vacuum seeder</t>
  </si>
  <si>
    <t>Fertile</t>
  </si>
  <si>
    <t>Thin at 1 plant/cell at transplantation</t>
  </si>
  <si>
    <t>Dibbler</t>
  </si>
  <si>
    <t>Biodisc</t>
  </si>
  <si>
    <t>Boron</t>
  </si>
  <si>
    <t>Beets (storage)</t>
  </si>
  <si>
    <t>Jang</t>
  </si>
  <si>
    <t>LJ-12,14F-9R, no felt, middle brush</t>
  </si>
  <si>
    <t>Thin to 12 cm / 5 po</t>
  </si>
  <si>
    <t>Bok choy</t>
  </si>
  <si>
    <t>Use insect nets</t>
  </si>
  <si>
    <t>Broccoli</t>
  </si>
  <si>
    <t xml:space="preserve">
</t>
  </si>
  <si>
    <t>Straw mulch, use insect nets or row cover</t>
  </si>
  <si>
    <t>Rake</t>
  </si>
  <si>
    <t>Straw mulch</t>
  </si>
  <si>
    <t>Brussels sprouts</t>
  </si>
  <si>
    <t>Harvest whole plant and sell as stem</t>
  </si>
  <si>
    <t>Cabbages (chinese)</t>
  </si>
  <si>
    <t>Cabbages (storage)</t>
  </si>
  <si>
    <t>Cabbages (summer)</t>
  </si>
  <si>
    <t>Melons (Cantaloup)</t>
  </si>
  <si>
    <t>Assume 4 fruits per plant. 
Average fruits = +/- 3 lbs</t>
  </si>
  <si>
    <t>20°C</t>
  </si>
  <si>
    <t>68°F</t>
  </si>
  <si>
    <t>Caterpillar tunnel or cold tunnel. Use insect nets or row cover.</t>
  </si>
  <si>
    <t>Carrots (fresh)</t>
  </si>
  <si>
    <t>Bunch</t>
  </si>
  <si>
    <t>Aim for 8 carrots per bunch (5” to 7” [13 cm -18 cm] long)</t>
  </si>
  <si>
    <t>X-24, 11F-13R,  no felt, low brush</t>
  </si>
  <si>
    <t>We don't thin them. These settings are not for pelleted.</t>
  </si>
  <si>
    <t>Stale seedbed</t>
  </si>
  <si>
    <t>Flame weeder</t>
  </si>
  <si>
    <t>Manual weeding</t>
  </si>
  <si>
    <t>Mow + tarp</t>
  </si>
  <si>
    <t>Carrots (storage)</t>
  </si>
  <si>
    <t>Sold in 5 lbs bags</t>
  </si>
  <si>
    <t>F-24, 9F-14R, no felt, low brush</t>
  </si>
  <si>
    <t>Cauliflowers</t>
  </si>
  <si>
    <t>21°C</t>
  </si>
  <si>
    <t>70°F</t>
  </si>
  <si>
    <t>Hoe, Boron, Straw mulch</t>
  </si>
  <si>
    <t>Celeriac</t>
  </si>
  <si>
    <t>22°C</t>
  </si>
  <si>
    <t>72°F</t>
  </si>
  <si>
    <t>Vacuum seeder with pelleted seeds only</t>
  </si>
  <si>
    <t>Celery (Cut-and-Come Again)</t>
  </si>
  <si>
    <t>Aim +/- 7 branches per bunch. Straight cut at the base of the bunch.</t>
  </si>
  <si>
    <t>Seeding in open tray</t>
  </si>
  <si>
    <t>Caterpillar tunnel or cold tunnel. Staggered Transplantation.</t>
  </si>
  <si>
    <t>Hoe + top-up fertilization</t>
  </si>
  <si>
    <t>Coriandre</t>
  </si>
  <si>
    <t>2 clumps/bunch</t>
  </si>
  <si>
    <t>Cucumbers (field)</t>
  </si>
  <si>
    <t>Assume 2 fruits per plant/week</t>
  </si>
  <si>
    <t>Inoculate soil mix with RootShield ™</t>
  </si>
  <si>
    <t>Black &amp; white plastic (white plastic up) in the aisle, Umbrella trellising</t>
  </si>
  <si>
    <t>Cucumbers (greenhouse)</t>
  </si>
  <si>
    <t>Assume 4 fruits per plant/week</t>
  </si>
  <si>
    <t>Dill / Radish</t>
  </si>
  <si>
    <t>Eggplant (field)</t>
  </si>
  <si>
    <t>Assume 1 fruit per plant/week once production is underway</t>
  </si>
  <si>
    <t>Start with 128 trays and pot up to 4 inch pot after 3 weeks.</t>
  </si>
  <si>
    <t>Caterpillar tunnel. Basket weave.</t>
  </si>
  <si>
    <t>Eggplant (greenhouse)</t>
  </si>
  <si>
    <t>Graft eggplants at week 3</t>
  </si>
  <si>
    <t>Vertical trellising. Cover aisle with tarp white side up. Grow on 3 heads.</t>
  </si>
  <si>
    <t>Eggplant Rootstock</t>
  </si>
  <si>
    <t>24°C</t>
  </si>
  <si>
    <t>75°F</t>
  </si>
  <si>
    <t>Sow 1 seed every other cell, staggered (see technical sheet).</t>
  </si>
  <si>
    <t>Nursery seeding</t>
  </si>
  <si>
    <t>Grafting</t>
  </si>
  <si>
    <t>Fennel (mini)</t>
  </si>
  <si>
    <t>Frisée (chicory)</t>
  </si>
  <si>
    <t>Pound</t>
  </si>
  <si>
    <t>23°C</t>
  </si>
  <si>
    <t>73°F</t>
  </si>
  <si>
    <t>Garlic</t>
  </si>
  <si>
    <t>Plant 2 inch (5cm)  deep, cover with 6 inch (15cm) weed free straw.</t>
  </si>
  <si>
    <t>Garlic Dibbler</t>
  </si>
  <si>
    <t>Seeding + straw mulch</t>
  </si>
  <si>
    <t>Green onions (bulb)</t>
  </si>
  <si>
    <t>+/- 9 onions by grabbing 2 clumps/bunch</t>
  </si>
  <si>
    <t>5 seeds per cell – Trim one week before transplanting</t>
  </si>
  <si>
    <t>Green onions (seeds)</t>
  </si>
  <si>
    <t>Ground Cherry</t>
  </si>
  <si>
    <t>Pint</t>
  </si>
  <si>
    <t>78°F</t>
  </si>
  <si>
    <t>Red &amp; Hot Peppers</t>
  </si>
  <si>
    <t>Caterpillar or cold tunnel. Basket weave if necessary.</t>
  </si>
  <si>
    <t>Kale</t>
  </si>
  <si>
    <t>Assume 1 bunch per 3 plants/week</t>
  </si>
  <si>
    <t>Kale (mini)</t>
  </si>
  <si>
    <t>Six Row Seeder</t>
  </si>
  <si>
    <t>Hole C, middle pulleys, low brush</t>
  </si>
  <si>
    <t>Kohlrabi (mini)</t>
  </si>
  <si>
    <t>Kohlrabi (storage)</t>
  </si>
  <si>
    <t>Leeks (fall)</t>
  </si>
  <si>
    <t>400 seeds (100 per rows)</t>
  </si>
  <si>
    <t>Leek Dibbler</t>
  </si>
  <si>
    <t>Biodisc + Supp. Fertilization + Mulching</t>
  </si>
  <si>
    <t>Leeks (summer)</t>
  </si>
  <si>
    <t>Drop 1 leek per hole of 8 inch (20 cm)</t>
  </si>
  <si>
    <t>Lettuce Romano</t>
  </si>
  <si>
    <t>Lettuce / Iceberg</t>
  </si>
  <si>
    <t>Mustard (mix)</t>
  </si>
  <si>
    <t>Onions (fresh)</t>
  </si>
  <si>
    <t>3 big onions per bunch or 5-6 little ones per bunch</t>
  </si>
  <si>
    <t>27°C</t>
  </si>
  <si>
    <t>81°F</t>
  </si>
  <si>
    <t>Drop 3-4 seeds per plug – Trim one week before transplanting</t>
  </si>
  <si>
    <t>Pyro</t>
  </si>
  <si>
    <t>Onions (storage)</t>
  </si>
  <si>
    <t>Parsley</t>
  </si>
  <si>
    <t>3 seeds per cell.</t>
  </si>
  <si>
    <t>Peppers (mix)</t>
  </si>
  <si>
    <t>Assume 1 fruits per plant / week once production is underway</t>
  </si>
  <si>
    <t>Assume 1 fruits per plant / week once production is underway. Cultivate in catepillar tunnel or in cold greenhouse. Basket weave.</t>
  </si>
  <si>
    <t>Trelissing</t>
  </si>
  <si>
    <t xml:space="preserve"> Trelissing + Manual weeding</t>
  </si>
  <si>
    <t>Peppers (greenhouse)</t>
  </si>
  <si>
    <t>Peppers (red)</t>
  </si>
  <si>
    <t>Peppers (hot)</t>
  </si>
  <si>
    <t>100gr</t>
  </si>
  <si>
    <t>Potatoes (new)</t>
  </si>
  <si>
    <t>Supp. Fertilization + Hilling</t>
  </si>
  <si>
    <t>Potatoes (storage)</t>
  </si>
  <si>
    <t>Haulm topping</t>
  </si>
  <si>
    <t>Radishes (interplant)</t>
  </si>
  <si>
    <t>+/- 12-15 radishes per bunch of sizes varying from 1.5” to 2”</t>
  </si>
  <si>
    <t>Six Row seeder</t>
  </si>
  <si>
    <t>Rapini</t>
  </si>
  <si>
    <t xml:space="preserve">2 plants / bunch </t>
  </si>
  <si>
    <t>Rutabagas</t>
  </si>
  <si>
    <t>One unit here is valued at 2 lbs</t>
  </si>
  <si>
    <t>Salad Turnip (Hakurei)</t>
  </si>
  <si>
    <t xml:space="preserve">+/- 8 turnips per bunch </t>
  </si>
  <si>
    <t>Y-24, 11F-11R, with felt, low brush</t>
  </si>
  <si>
    <t>Salanova (mesclun)</t>
  </si>
  <si>
    <t>Plan for 2-3 cuts (the yield indicated includes the 2 cuts)</t>
  </si>
  <si>
    <t>Snap Peas</t>
  </si>
  <si>
    <t xml:space="preserve"> Calculate an average of 60 lbs of total harvest over 4 weeks</t>
  </si>
  <si>
    <t>DS + Seed tray</t>
  </si>
  <si>
    <t>Hoe + TR</t>
  </si>
  <si>
    <t>Hoe + supp. fertilization + Straw mulch + Trelissing</t>
  </si>
  <si>
    <t>Spinach (direct seeding)</t>
  </si>
  <si>
    <t>3 cuts averaging 20 lbs / bed</t>
  </si>
  <si>
    <t xml:space="preserve">Keep seeds in fridge, germinate in a cool room </t>
  </si>
  <si>
    <t>LJ-24, 9F-14R, no felt, middle brush</t>
  </si>
  <si>
    <t>Keep the seed refrigerated before seeding.</t>
  </si>
  <si>
    <t>Spinach (tranplantation)</t>
  </si>
  <si>
    <t>Summer Squash</t>
  </si>
  <si>
    <t xml:space="preserve">Assume 8 lbs / plant </t>
  </si>
  <si>
    <t>Use insect nets or row cover</t>
  </si>
  <si>
    <t>Swiss chard</t>
  </si>
  <si>
    <t>Tatsoi (mini)</t>
  </si>
  <si>
    <t>Kg</t>
  </si>
  <si>
    <t>Tomatoes – Cherry (greenhouse)</t>
  </si>
  <si>
    <t>Grow on 2 heads. Dominant head oriented toward north at transplantation. Use tarp in the aisle, white side up.</t>
  </si>
  <si>
    <t>Pinch</t>
  </si>
  <si>
    <t>Space out</t>
  </si>
  <si>
    <t>Start harvest</t>
  </si>
  <si>
    <t>Topping</t>
  </si>
  <si>
    <t>Tomatoes – Heirloom (greenhouse)</t>
  </si>
  <si>
    <t>Start in 128 – graft at weeks #2 – Pot up in 6 inch pots at week #3 – Pinch at week #4 – espacer les pots à la semaine #6 quand les feuilles se touchent</t>
  </si>
  <si>
    <t>Tomatoes (field)</t>
  </si>
  <si>
    <t>Assume 12 lbs per plant on average</t>
  </si>
  <si>
    <t>Caterpillar and cold tunnel. Basket weave.</t>
  </si>
  <si>
    <t xml:space="preserve">Tomatoes Cherry (field) </t>
  </si>
  <si>
    <t>Tomatoes Heirloom (field)</t>
  </si>
  <si>
    <t>Watermelon</t>
  </si>
  <si>
    <t>Assume 2 fruits per plant. Average fruits = +/- 4 lbs</t>
  </si>
  <si>
    <t>Grow in caterpillar or cold tunnels. Use an anti-insect net or row cover.</t>
  </si>
  <si>
    <t>Winter radish</t>
  </si>
  <si>
    <t>One unit here is valued at 1.5 lbs</t>
  </si>
  <si>
    <t>Use insect netting or a row cover</t>
  </si>
  <si>
    <t>Winter Squash</t>
  </si>
  <si>
    <t>Assume 3 fruits per plant</t>
  </si>
  <si>
    <t>Sweet Potaoes</t>
  </si>
  <si>
    <t>Lola Salad</t>
  </si>
  <si>
    <t xml:space="preserve">Lyraki </t>
  </si>
  <si>
    <t>Amaranth</t>
  </si>
  <si>
    <t>Endive</t>
  </si>
  <si>
    <t>Italian Chichory</t>
  </si>
  <si>
    <t>Broads Beans</t>
  </si>
  <si>
    <t xml:space="preserve">Almira </t>
  </si>
  <si>
    <t>Written Game Plan</t>
  </si>
  <si>
    <t>YEAR ROUND CROPS</t>
  </si>
  <si>
    <t>Sales outlet</t>
  </si>
  <si>
    <t>Extent of season and hot dates</t>
  </si>
  <si>
    <t>Home - Regional Deliveries</t>
  </si>
  <si>
    <r>
      <rPr>
        <rFont val="Inter"/>
        <color theme="1"/>
        <sz val="10.0"/>
      </rPr>
      <t xml:space="preserve">Dates of field season (start/end) : </t>
    </r>
    <r>
      <rPr>
        <rFont val="Inter"/>
        <b/>
        <i/>
        <color theme="1"/>
        <sz val="10.0"/>
      </rPr>
      <t>March - Januarry</t>
    </r>
  </si>
  <si>
    <t>15th April to 15th March  (50 weeks)]</t>
  </si>
  <si>
    <r>
      <rPr>
        <rFont val="Inter"/>
        <color theme="1"/>
        <sz val="10.0"/>
      </rPr>
      <t xml:space="preserve">Date of last spring hard frost: </t>
    </r>
    <r>
      <rPr>
        <rFont val="Inter"/>
        <b/>
        <i/>
        <color theme="1"/>
        <sz val="10.0"/>
      </rPr>
      <t>No standart  - not much</t>
    </r>
  </si>
  <si>
    <t>Sales objective:</t>
  </si>
  <si>
    <r>
      <rPr>
        <rFont val="Inter"/>
        <color theme="1"/>
        <sz val="10.0"/>
      </rPr>
      <t xml:space="preserve">Date of first autumn hard frost: </t>
    </r>
    <r>
      <rPr>
        <rFont val="Inter"/>
        <b/>
        <i/>
        <color theme="1"/>
        <sz val="10.0"/>
      </rPr>
      <t>No standart  - not much</t>
    </r>
  </si>
  <si>
    <r>
      <rPr>
        <rFont val="Inter"/>
        <color theme="1"/>
        <sz val="10.0"/>
      </rPr>
      <t xml:space="preserve">Date of first heat wave: </t>
    </r>
    <r>
      <rPr>
        <rFont val="Inter"/>
        <b/>
        <i/>
        <color theme="1"/>
        <sz val="10.0"/>
      </rPr>
      <t>End of May - June</t>
    </r>
  </si>
  <si>
    <t>Restaurants</t>
  </si>
  <si>
    <r>
      <rPr>
        <rFont val="Inter"/>
        <color theme="1"/>
        <sz val="10.0"/>
      </rPr>
      <t xml:space="preserve">Date of last heat wave: </t>
    </r>
    <r>
      <rPr>
        <rFont val="Inter"/>
        <b/>
        <i/>
        <color theme="1"/>
        <sz val="10.0"/>
      </rPr>
      <t>End of September - Octomber</t>
    </r>
  </si>
  <si>
    <t>15th April to 31st December (40 weeks)]</t>
  </si>
  <si>
    <t xml:space="preserve">Main season: May to October </t>
  </si>
  <si>
    <t>Infrastructures</t>
  </si>
  <si>
    <t xml:space="preserve">Peak season: July - August </t>
  </si>
  <si>
    <t>a) Unheated Green house 6m x 23m - Nursery 6m x 5m</t>
  </si>
  <si>
    <r>
      <rPr>
        <rFont val="Inter"/>
        <b/>
        <color theme="1"/>
        <sz val="10.0"/>
      </rPr>
      <t>Major crops:</t>
    </r>
    <r>
      <rPr>
        <rFont val="Inter"/>
        <color theme="1"/>
        <sz val="10.0"/>
      </rPr>
      <t xml:space="preserve"> Arugula, Salad mix, Lola mix, Mustard, Vlita, Basil, Spearmint, Lettuce, Spring onions, Beats (lower price), cherry tomatoes</t>
    </r>
  </si>
  <si>
    <t xml:space="preserve">b) 2 types low tunel arcks </t>
  </si>
  <si>
    <r>
      <rPr>
        <rFont val="Inter"/>
        <b/>
        <color theme="1"/>
        <sz val="10.0"/>
      </rPr>
      <t>Minor crops:</t>
    </r>
    <r>
      <rPr>
        <rFont val="Inter"/>
        <color theme="1"/>
        <sz val="10.0"/>
      </rPr>
      <t xml:space="preserve"> Zuchinis, Peppers, Cucumbers, Spring-Autumn Horta (Italian Chichory), Cabbage, Broccoli</t>
    </r>
  </si>
  <si>
    <t>c) Shade clothes (for salalds (Lola 50% - possibly for more crops 30%)</t>
  </si>
  <si>
    <t>d) Insect nets (2 sizes)</t>
  </si>
  <si>
    <t>e) Support rebars (peppers, aubergines, peas, tomatoes)</t>
  </si>
  <si>
    <t>Whole sale</t>
  </si>
  <si>
    <t xml:space="preserve">f) Old vines posts </t>
  </si>
  <si>
    <t>Other Informations?</t>
  </si>
  <si>
    <t xml:space="preserve">Farm Visits </t>
  </si>
  <si>
    <r>
      <rPr>
        <rFont val="Inter"/>
        <b/>
        <color theme="1"/>
        <sz val="10.0"/>
      </rPr>
      <t>Sales objective 1:</t>
    </r>
    <r>
      <rPr>
        <rFont val="Inter"/>
        <color theme="1"/>
        <sz val="10.0"/>
      </rPr>
      <t xml:space="preserve"> To be able flexibly, efficiently absorb extra production in peak or souper low season while brings more to clients to Neartail or future Market Stand </t>
    </r>
  </si>
  <si>
    <r>
      <rPr>
        <rFont val="Inter"/>
        <b/>
        <color theme="1"/>
        <sz val="10.0"/>
      </rPr>
      <t>Sales objective 2:</t>
    </r>
    <r>
      <rPr>
        <rFont val="Inter"/>
        <color theme="1"/>
        <sz val="10.0"/>
      </rPr>
      <t xml:space="preserve"> In case of emergency (hight production - hight season / low production - low season) to design on site farm stand (example once per month)</t>
    </r>
  </si>
  <si>
    <t>Salad mix</t>
  </si>
  <si>
    <t>Lola mix</t>
  </si>
  <si>
    <t xml:space="preserve">Objective: </t>
  </si>
  <si>
    <t>Objective:</t>
  </si>
  <si>
    <r>
      <rPr>
        <rFont val="Inter"/>
        <b/>
        <color rgb="FF000000"/>
        <sz val="10.0"/>
      </rPr>
      <t xml:space="preserve">120kg </t>
    </r>
    <r>
      <rPr>
        <rFont val="Inter"/>
        <color rgb="FF000000"/>
        <sz val="10.0"/>
      </rPr>
      <t>on restaurants</t>
    </r>
  </si>
  <si>
    <t>150kg restuarnts</t>
  </si>
  <si>
    <r>
      <rPr>
        <rFont val="Inter"/>
        <b/>
        <color rgb="FF000000"/>
        <sz val="10.0"/>
      </rPr>
      <t xml:space="preserve">400gr </t>
    </r>
    <r>
      <rPr>
        <rFont val="Inter"/>
        <b val="0"/>
        <color rgb="FF000000"/>
        <sz val="10.0"/>
      </rPr>
      <t xml:space="preserve"> homes 120 kg (300 bags)</t>
    </r>
  </si>
  <si>
    <r>
      <rPr>
        <rFont val="Inter"/>
        <b/>
        <color rgb="FF000000"/>
        <sz val="10.0"/>
      </rPr>
      <t xml:space="preserve">200gr </t>
    </r>
    <r>
      <rPr>
        <rFont val="Inter"/>
        <b val="0"/>
        <color rgb="FF000000"/>
        <sz val="10.0"/>
      </rPr>
      <t xml:space="preserve">homes 80kg (960 bags) </t>
    </r>
  </si>
  <si>
    <r>
      <rPr>
        <rFont val="Inter"/>
        <b/>
        <color rgb="FF000000"/>
        <sz val="10.0"/>
      </rPr>
      <t xml:space="preserve">200gr </t>
    </r>
    <r>
      <rPr>
        <rFont val="Inter"/>
        <b val="0"/>
        <color rgb="FF000000"/>
        <sz val="10.0"/>
      </rPr>
      <t xml:space="preserve">whole sale 100kg  (500 bags) </t>
    </r>
  </si>
  <si>
    <r>
      <rPr>
        <rFont val="Inter"/>
        <b/>
        <color rgb="FF000000"/>
        <sz val="10.0"/>
      </rPr>
      <t>Main Season</t>
    </r>
    <r>
      <rPr>
        <rFont val="Inter"/>
        <b val="0"/>
        <color rgb="FF000000"/>
        <sz val="10.0"/>
      </rPr>
      <t xml:space="preserve">
6 beds per 3 weeks as soon as outdoor conditions permit</t>
    </r>
  </si>
  <si>
    <r>
      <rPr>
        <rFont val="Inter"/>
        <b/>
        <color rgb="FF000000"/>
        <sz val="10.0"/>
      </rPr>
      <t>Season</t>
    </r>
    <r>
      <rPr>
        <rFont val="Inter"/>
        <b val="0"/>
        <color rgb="FF000000"/>
        <sz val="10.0"/>
      </rPr>
      <t xml:space="preserve">
All year round (Peak: April tio October) </t>
    </r>
  </si>
  <si>
    <r>
      <rPr>
        <rFont val="Inter"/>
        <b/>
        <color rgb="FF000000"/>
        <sz val="10.0"/>
      </rPr>
      <t>Season</t>
    </r>
    <r>
      <rPr>
        <rFont val="Inter"/>
        <b val="0"/>
        <color rgb="FF000000"/>
        <sz val="10.0"/>
      </rPr>
      <t xml:space="preserve">
All year round (Peak: April tio October) </t>
    </r>
  </si>
  <si>
    <t>Objectif conservation</t>
  </si>
  <si>
    <t>Lola under shade cloth or low cat tunnels</t>
  </si>
  <si>
    <r>
      <rPr>
        <rFont val="Inter"/>
        <b/>
        <color rgb="FF000000"/>
        <sz val="10.0"/>
      </rPr>
      <t xml:space="preserve">Notes: </t>
    </r>
    <r>
      <rPr>
        <rFont val="Inter"/>
        <b val="0"/>
        <color rgb="FF000000"/>
        <sz val="10.0"/>
      </rPr>
      <t>4 beds average all year round /</t>
    </r>
    <r>
      <rPr>
        <rFont val="Inter"/>
        <b/>
        <color rgb="FF000000"/>
        <sz val="10.0"/>
      </rPr>
      <t xml:space="preserve"> </t>
    </r>
    <r>
      <rPr>
        <rFont val="Inter"/>
        <b val="0"/>
        <color rgb="FF000000"/>
        <sz val="10.0"/>
      </rPr>
      <t>On plastick mulch or paper pot</t>
    </r>
  </si>
  <si>
    <t>Mustard Mix (mizuna / frilly red &amp; or red fuego)</t>
  </si>
  <si>
    <t>Objective: 573kg</t>
  </si>
  <si>
    <r>
      <rPr>
        <rFont val="Inter"/>
        <b/>
        <color rgb="FF000000"/>
        <sz val="10.0"/>
      </rPr>
      <t xml:space="preserve">120kg </t>
    </r>
    <r>
      <rPr>
        <rFont val="Inter"/>
        <color rgb="FF000000"/>
        <sz val="10.0"/>
      </rPr>
      <t xml:space="preserve">on restaurants </t>
    </r>
  </si>
  <si>
    <r>
      <rPr>
        <rFont val="Inter"/>
        <b/>
        <color rgb="FF000000"/>
        <sz val="10.0"/>
      </rPr>
      <t xml:space="preserve">100kg </t>
    </r>
    <r>
      <rPr>
        <rFont val="Inter"/>
        <color rgb="FF000000"/>
        <sz val="10.0"/>
      </rPr>
      <t xml:space="preserve">on restaurants </t>
    </r>
  </si>
  <si>
    <r>
      <rPr>
        <rFont val="Inter"/>
        <b/>
        <color theme="1"/>
        <sz val="10.0"/>
      </rPr>
      <t xml:space="preserve">250gr </t>
    </r>
    <r>
      <rPr>
        <rFont val="Inter"/>
        <color theme="1"/>
        <sz val="10.0"/>
      </rPr>
      <t>homes 200 bags</t>
    </r>
  </si>
  <si>
    <r>
      <rPr>
        <rFont val="Inter"/>
        <b/>
        <color rgb="FF000000"/>
        <sz val="10.0"/>
      </rPr>
      <t>200kg</t>
    </r>
    <r>
      <rPr>
        <rFont val="Inter"/>
        <color rgb="FF000000"/>
        <sz val="10.0"/>
      </rPr>
      <t xml:space="preserve"> for salad mix</t>
    </r>
  </si>
  <si>
    <r>
      <rPr>
        <rFont val="Inter"/>
        <b/>
        <color theme="1"/>
        <sz val="10.0"/>
      </rPr>
      <t xml:space="preserve">125gr </t>
    </r>
    <r>
      <rPr>
        <rFont val="Inter"/>
        <color theme="1"/>
        <sz val="10.0"/>
      </rPr>
      <t xml:space="preserve">homes 430 bags </t>
    </r>
  </si>
  <si>
    <r>
      <rPr>
        <rFont val="Inter"/>
        <b/>
        <color rgb="FF000000"/>
        <sz val="10.0"/>
      </rPr>
      <t xml:space="preserve">125gr or 250gr: </t>
    </r>
    <r>
      <rPr>
        <rFont val="Inter"/>
        <b val="0"/>
        <color rgb="FF000000"/>
        <sz val="10.0"/>
      </rPr>
      <t>Optional when ther's no salad mix for homes/ whole sale maybe 400€ in total</t>
    </r>
  </si>
  <si>
    <r>
      <rPr>
        <rFont val="Inter"/>
        <b/>
        <color theme="1"/>
        <sz val="10.0"/>
      </rPr>
      <t xml:space="preserve">125gr </t>
    </r>
    <r>
      <rPr>
        <rFont val="Inter"/>
        <color theme="1"/>
        <sz val="10.0"/>
      </rPr>
      <t>wholesale 350 bags</t>
    </r>
  </si>
  <si>
    <t>Season:</t>
  </si>
  <si>
    <t>All year round</t>
  </si>
  <si>
    <t>Under insect nets for 9 months is same as 2023</t>
  </si>
  <si>
    <t>Under low cat tunnels in rainy season</t>
  </si>
  <si>
    <t xml:space="preserve">Notes: </t>
  </si>
  <si>
    <t xml:space="preserve">Lettuce </t>
  </si>
  <si>
    <t>Spring onions</t>
  </si>
  <si>
    <r>
      <rPr>
        <rFont val="Inter"/>
        <b/>
        <color rgb="FF000000"/>
        <sz val="10.0"/>
      </rPr>
      <t xml:space="preserve">600 or more  heads </t>
    </r>
    <r>
      <rPr>
        <rFont val="Inter"/>
        <b val="0"/>
        <color rgb="FF000000"/>
        <sz val="10.0"/>
      </rPr>
      <t>homes</t>
    </r>
  </si>
  <si>
    <r>
      <rPr>
        <rFont val="Calibri"/>
        <b/>
        <color theme="1"/>
      </rPr>
      <t xml:space="preserve">600 bunces </t>
    </r>
    <r>
      <rPr>
        <rFont val="Calibri"/>
        <b val="0"/>
        <color theme="1"/>
      </rPr>
      <t xml:space="preserve"> homes</t>
    </r>
  </si>
  <si>
    <r>
      <rPr>
        <rFont val="Inter"/>
        <b/>
        <color rgb="FF000000"/>
        <sz val="10.0"/>
      </rPr>
      <t xml:space="preserve">500 heads  </t>
    </r>
    <r>
      <rPr>
        <rFont val="Inter"/>
        <b val="0"/>
        <color rgb="FF000000"/>
        <sz val="10.0"/>
      </rPr>
      <t>minimum</t>
    </r>
    <r>
      <rPr>
        <rFont val="Inter"/>
        <b/>
        <color rgb="FF000000"/>
        <sz val="10.0"/>
      </rPr>
      <t xml:space="preserve">,  </t>
    </r>
    <r>
      <rPr>
        <rFont val="Inter"/>
        <b val="0"/>
        <color rgb="FF000000"/>
        <sz val="10.0"/>
      </rPr>
      <t>restaurants</t>
    </r>
  </si>
  <si>
    <r>
      <rPr>
        <rFont val="Inter"/>
        <b/>
        <color theme="1"/>
        <sz val="10.0"/>
      </rPr>
      <t xml:space="preserve">400 bunces </t>
    </r>
    <r>
      <rPr>
        <rFont val="Inter"/>
        <color theme="1"/>
        <sz val="10.0"/>
      </rPr>
      <t>restaurants</t>
    </r>
  </si>
  <si>
    <t xml:space="preserve">Whole sale ? </t>
  </si>
  <si>
    <t>12 beds / 1 bed averrage per month</t>
  </si>
  <si>
    <t xml:space="preserve">March to December 1 bed per month </t>
  </si>
  <si>
    <t>February to May &amp; Late July (if not burning hot) to November +-</t>
  </si>
  <si>
    <t>Under shade cloth on summer and shady areas or low cat tunnels when raining</t>
  </si>
  <si>
    <t>2 heads when they are small and we need to start succesional cutting</t>
  </si>
  <si>
    <t>Winter spring onions smalle 8/10 per bunch</t>
  </si>
  <si>
    <t xml:space="preserve">May / June 5 or 6 per bunch </t>
  </si>
  <si>
    <t>Carrots</t>
  </si>
  <si>
    <t>Dill</t>
  </si>
  <si>
    <r>
      <rPr>
        <rFont val="Inter"/>
        <b/>
        <color rgb="FF000000"/>
        <sz val="10.0"/>
      </rPr>
      <t xml:space="preserve">1000 bunches  </t>
    </r>
    <r>
      <rPr>
        <rFont val="Inter"/>
        <b val="0"/>
        <color rgb="FF000000"/>
        <sz val="10.0"/>
      </rPr>
      <t xml:space="preserve">homes </t>
    </r>
  </si>
  <si>
    <r>
      <rPr>
        <rFont val="Calibri"/>
        <b/>
        <color theme="1"/>
      </rPr>
      <t xml:space="preserve">300 bunches </t>
    </r>
    <r>
      <rPr>
        <rFont val="Calibri"/>
        <b val="0"/>
        <color theme="1"/>
      </rPr>
      <t>homes</t>
    </r>
  </si>
  <si>
    <t>Restaurnats like mini carrots (ex. Sea Satin, Verde, more?)</t>
  </si>
  <si>
    <r>
      <rPr>
        <rFont val="Calibri"/>
        <b/>
        <color theme="1"/>
      </rPr>
      <t xml:space="preserve">300 bunches </t>
    </r>
    <r>
      <rPr>
        <rFont val="Calibri"/>
        <b val="0"/>
        <color theme="1"/>
      </rPr>
      <t>restaurants</t>
    </r>
  </si>
  <si>
    <t>Hight sales season April to October</t>
  </si>
  <si>
    <t xml:space="preserve">Summer gets to flower quickly </t>
  </si>
  <si>
    <t>Under shade cloth on summer and shady areas or white cloth on low tunnels when raining</t>
  </si>
  <si>
    <t>Spring and aytumn multiple cuts / summer ???</t>
  </si>
  <si>
    <t>Never grown succesionaly !!!</t>
  </si>
  <si>
    <t xml:space="preserve">Beetroot </t>
  </si>
  <si>
    <t xml:space="preserve">Parsley </t>
  </si>
  <si>
    <r>
      <rPr>
        <rFont val="Inter"/>
        <b/>
        <color rgb="FF000000"/>
        <sz val="10.0"/>
      </rPr>
      <t xml:space="preserve">400kg </t>
    </r>
    <r>
      <rPr>
        <rFont val="Inter"/>
        <b val="0"/>
        <color rgb="FF000000"/>
        <sz val="10.0"/>
      </rPr>
      <t xml:space="preserve"> one 2 tp 3 restaurants (they want them big - lower price) - not priority !!!</t>
    </r>
  </si>
  <si>
    <r>
      <rPr>
        <rFont val="Calibri"/>
        <b/>
        <color theme="1"/>
      </rPr>
      <t xml:space="preserve">300 bunches </t>
    </r>
    <r>
      <rPr>
        <rFont val="Calibri"/>
        <b val="0"/>
        <color theme="1"/>
      </rPr>
      <t>homes</t>
    </r>
  </si>
  <si>
    <r>
      <rPr>
        <rFont val="Inter"/>
        <b/>
        <color rgb="FF000000"/>
        <sz val="10.0"/>
      </rPr>
      <t xml:space="preserve">400  bunches  of 1kg </t>
    </r>
    <r>
      <rPr>
        <rFont val="Inter"/>
        <b val="0"/>
        <color rgb="FF000000"/>
        <sz val="10.0"/>
      </rPr>
      <t>homes</t>
    </r>
  </si>
  <si>
    <r>
      <rPr>
        <rFont val="Calibri"/>
        <b/>
        <color theme="1"/>
      </rPr>
      <t xml:space="preserve">300 bunches </t>
    </r>
    <r>
      <rPr>
        <rFont val="Calibri"/>
        <b val="0"/>
        <color theme="1"/>
      </rPr>
      <t>restaurants</t>
    </r>
  </si>
  <si>
    <t xml:space="preserve">Possible whole year </t>
  </si>
  <si>
    <t>Under shade cloth on summer and shady areas</t>
  </si>
  <si>
    <t xml:space="preserve">Boron - </t>
  </si>
  <si>
    <t xml:space="preserve">Boron </t>
  </si>
  <si>
    <t>Reasearch on varieties (hot resistance)</t>
  </si>
  <si>
    <t>SUMMER CROPS</t>
  </si>
  <si>
    <t>Zucchinis</t>
  </si>
  <si>
    <t xml:space="preserve">Cucumbers English for homes &amp; Libanese </t>
  </si>
  <si>
    <r>
      <rPr>
        <rFont val="Inter"/>
        <b/>
        <color rgb="FF000000"/>
        <sz val="10.0"/>
      </rPr>
      <t xml:space="preserve">Objective: </t>
    </r>
    <r>
      <rPr>
        <rFont val="Inter"/>
        <b val="0"/>
        <color rgb="FF000000"/>
        <sz val="10.0"/>
      </rPr>
      <t xml:space="preserve">18 to 20 weeks of harvest </t>
    </r>
  </si>
  <si>
    <r>
      <rPr>
        <rFont val="Inter"/>
        <b/>
        <color rgb="FF000000"/>
        <sz val="10.0"/>
      </rPr>
      <t xml:space="preserve">Objective: </t>
    </r>
    <r>
      <rPr>
        <rFont val="Inter"/>
        <b val="0"/>
        <color rgb="FF000000"/>
        <sz val="10.0"/>
      </rPr>
      <t xml:space="preserve">18 to 20 weeks of harvest </t>
    </r>
  </si>
  <si>
    <r>
      <rPr>
        <rFont val="Inter"/>
        <b/>
        <color rgb="FF000000"/>
        <sz val="10.0"/>
      </rPr>
      <t xml:space="preserve">350 kg </t>
    </r>
    <r>
      <rPr>
        <rFont val="Inter"/>
        <b val="0"/>
        <color rgb="FF000000"/>
        <sz val="10.0"/>
      </rPr>
      <t xml:space="preserve"> homes (portions of 700gr)</t>
    </r>
  </si>
  <si>
    <r>
      <rPr>
        <rFont val="Inter"/>
        <b/>
        <color rgb="FF000000"/>
        <sz val="10.0"/>
      </rPr>
      <t xml:space="preserve">300kg </t>
    </r>
    <r>
      <rPr>
        <rFont val="Inter"/>
        <b val="0"/>
        <color rgb="FF000000"/>
        <sz val="10.0"/>
      </rPr>
      <t xml:space="preserve"> homes, short varieties (portions of 700gr)</t>
    </r>
  </si>
  <si>
    <t>Whole sale price for restaurants  when exess (possible with when they are little overgrown)</t>
  </si>
  <si>
    <r>
      <rPr>
        <rFont val="Calibri"/>
        <b/>
        <color theme="1"/>
      </rPr>
      <t xml:space="preserve">By Items </t>
    </r>
    <r>
      <rPr>
        <rFont val="Calibri"/>
        <color theme="1"/>
      </rPr>
      <t>restaurants, long varieties in Greenhouse (needs market research)</t>
    </r>
  </si>
  <si>
    <t>Early planting: End of March under low tunnels and later white cloth</t>
  </si>
  <si>
    <t xml:space="preserve">Late planting: End of  August </t>
  </si>
  <si>
    <t>Under 30% shade cloth on summer ?</t>
  </si>
  <si>
    <t xml:space="preserve">Peppers (multi color + red)  </t>
  </si>
  <si>
    <t>Aubergines</t>
  </si>
  <si>
    <r>
      <rPr>
        <rFont val="Inter"/>
        <b/>
        <color rgb="FF000000"/>
        <sz val="10.0"/>
      </rPr>
      <t xml:space="preserve">Objective: </t>
    </r>
    <r>
      <rPr>
        <rFont val="Inter"/>
        <b val="0"/>
        <color rgb="FF000000"/>
        <sz val="10.0"/>
      </rPr>
      <t>harvest Mid June to November 4 beds + 2 beds red</t>
    </r>
  </si>
  <si>
    <r>
      <rPr>
        <rFont val="Inter"/>
        <b/>
        <color rgb="FF000000"/>
        <sz val="10.0"/>
      </rPr>
      <t xml:space="preserve">Objective: </t>
    </r>
    <r>
      <rPr>
        <rFont val="Inter"/>
        <b val="0"/>
        <color rgb="FF000000"/>
        <sz val="10.0"/>
      </rPr>
      <t>4 to 5 months of harvest / 5 or 6 beds</t>
    </r>
  </si>
  <si>
    <r>
      <rPr>
        <rFont val="Inter"/>
        <b/>
        <color rgb="FF000000"/>
        <sz val="10.0"/>
      </rPr>
      <t xml:space="preserve">150kg </t>
    </r>
    <r>
      <rPr>
        <rFont val="Inter"/>
        <b val="0"/>
        <color rgb="FF000000"/>
        <sz val="10.0"/>
      </rPr>
      <t xml:space="preserve"> homes (portions of 700gr) + Red Pepperts</t>
    </r>
  </si>
  <si>
    <r>
      <rPr>
        <rFont val="Inter"/>
        <b/>
        <color rgb="FF000000"/>
        <sz val="10.0"/>
      </rPr>
      <t xml:space="preserve">250kg </t>
    </r>
    <r>
      <rPr>
        <rFont val="Inter"/>
        <b val="0"/>
        <color rgb="FF000000"/>
        <sz val="10.0"/>
      </rPr>
      <t>homes (portions of 1kg)</t>
    </r>
  </si>
  <si>
    <r>
      <rPr>
        <rFont val="Inter"/>
        <b/>
        <color theme="1"/>
        <sz val="10.0"/>
      </rPr>
      <t xml:space="preserve">50kg </t>
    </r>
    <r>
      <rPr>
        <rFont val="Inter"/>
        <b val="0"/>
        <color theme="1"/>
        <sz val="10.0"/>
      </rPr>
      <t xml:space="preserve">restaurants (Lithodomi) </t>
    </r>
  </si>
  <si>
    <r>
      <rPr>
        <rFont val="Inter"/>
        <b/>
        <color theme="1"/>
        <sz val="10.0"/>
      </rPr>
      <t xml:space="preserve">150kg </t>
    </r>
    <r>
      <rPr>
        <rFont val="Inter"/>
        <b val="0"/>
        <color theme="1"/>
        <sz val="10.0"/>
      </rPr>
      <t>restaurants (Neon Bar) (Bozakis others lower price?)</t>
    </r>
  </si>
  <si>
    <t>Planting: Early - Mid April</t>
  </si>
  <si>
    <t>Production reduces for couple of week in high temperatures</t>
  </si>
  <si>
    <t>Wind protection</t>
  </si>
  <si>
    <t>30% Shade cloth</t>
  </si>
  <si>
    <t xml:space="preserve">Spare peppers or in low demand we picle them peppers </t>
  </si>
  <si>
    <t>Tomatoes</t>
  </si>
  <si>
    <t>Cherry tomatoes</t>
  </si>
  <si>
    <r>
      <rPr>
        <rFont val="Inter"/>
        <b/>
        <color rgb="FF000000"/>
        <sz val="10.0"/>
      </rPr>
      <t xml:space="preserve">Objective: </t>
    </r>
    <r>
      <rPr>
        <rFont val="Inter"/>
        <b val="0"/>
        <color rgb="FF000000"/>
        <sz val="10.0"/>
      </rPr>
      <t>4 to 5 months of harvest / 5 or 6 beds / 2 or 3 generations</t>
    </r>
  </si>
  <si>
    <r>
      <rPr>
        <rFont val="Inter"/>
        <b/>
        <color rgb="FF000000"/>
        <sz val="10.0"/>
      </rPr>
      <t xml:space="preserve">Objective: </t>
    </r>
    <r>
      <rPr>
        <rFont val="Inter"/>
        <b val="0"/>
        <color rgb="FF000000"/>
        <sz val="10.0"/>
      </rPr>
      <t xml:space="preserve">5 to 6 months of harvest (120 meter beds + Greenhouse) </t>
    </r>
  </si>
  <si>
    <r>
      <rPr>
        <rFont val="Inter"/>
        <b/>
        <color rgb="FF000000"/>
        <sz val="10.0"/>
      </rPr>
      <t xml:space="preserve">500kg </t>
    </r>
    <r>
      <rPr>
        <rFont val="Inter"/>
        <b val="0"/>
        <color rgb="FF000000"/>
        <sz val="10.0"/>
      </rPr>
      <t xml:space="preserve">homes (portions of 1kg) </t>
    </r>
  </si>
  <si>
    <r>
      <rPr>
        <rFont val="Inter"/>
        <b/>
        <color rgb="FF000000"/>
        <sz val="10.0"/>
      </rPr>
      <t xml:space="preserve">200kg </t>
    </r>
    <r>
      <rPr>
        <rFont val="Inter"/>
        <b val="0"/>
        <color rgb="FF000000"/>
        <sz val="10.0"/>
      </rPr>
      <t>homes (0,5 or 1kg portion) restaurants</t>
    </r>
  </si>
  <si>
    <t xml:space="preserve">1 to 3 Restaurants if extra  </t>
  </si>
  <si>
    <t xml:space="preserve">Damaged  or extra tomotoes become tomato sauce for home use </t>
  </si>
  <si>
    <t>With emediate sale there should not extra</t>
  </si>
  <si>
    <t xml:space="preserve">Green tomatoes become chutney </t>
  </si>
  <si>
    <t>Green cherry become chutney</t>
  </si>
  <si>
    <t xml:space="preserve">Potatoes </t>
  </si>
  <si>
    <t xml:space="preserve">Vlita - Amaranth </t>
  </si>
  <si>
    <r>
      <rPr>
        <rFont val="Inter,Arial"/>
        <b/>
        <color theme="1"/>
        <sz val="10.0"/>
      </rPr>
      <t xml:space="preserve">Objective: </t>
    </r>
    <r>
      <rPr>
        <rFont val="Inter,Arial"/>
        <b val="0"/>
        <color theme="1"/>
        <sz val="10.0"/>
      </rPr>
      <t>Summer (400cm2) winter Potatoes</t>
    </r>
  </si>
  <si>
    <r>
      <rPr>
        <rFont val="Inter"/>
        <b/>
        <color rgb="FF000000"/>
        <sz val="10.0"/>
      </rPr>
      <t>Objective:</t>
    </r>
    <r>
      <rPr>
        <rFont val="Inter"/>
        <b val="0"/>
        <color rgb="FF000000"/>
        <sz val="10.0"/>
      </rPr>
      <t xml:space="preserve"> </t>
    </r>
  </si>
  <si>
    <r>
      <rPr>
        <rFont val="Inter,Arial"/>
        <b/>
        <color theme="1"/>
        <sz val="10.0"/>
      </rPr>
      <t xml:space="preserve">500kg </t>
    </r>
    <r>
      <rPr>
        <rFont val="Inter,Arial"/>
        <b val="0"/>
        <color theme="1"/>
        <sz val="10.0"/>
      </rPr>
      <t xml:space="preserve">homes (portions of 1kg) </t>
    </r>
  </si>
  <si>
    <r>
      <rPr>
        <rFont val="Inter"/>
        <b/>
        <color rgb="FF000000"/>
        <sz val="10.0"/>
      </rPr>
      <t>700kg</t>
    </r>
    <r>
      <rPr>
        <rFont val="Inter"/>
        <color rgb="FF000000"/>
        <sz val="10.0"/>
      </rPr>
      <t xml:space="preserve"> Restau  </t>
    </r>
  </si>
  <si>
    <r>
      <rPr>
        <rFont val="Inter"/>
        <b/>
        <color theme="1"/>
        <sz val="10.0"/>
      </rPr>
      <t xml:space="preserve">150 bunches </t>
    </r>
    <r>
      <rPr>
        <rFont val="Inter"/>
        <color theme="1"/>
        <sz val="10.0"/>
      </rPr>
      <t>Homes</t>
    </r>
  </si>
  <si>
    <t>Planting: Early March</t>
  </si>
  <si>
    <t xml:space="preserve">Planting: Mid April 3-generatio, 4 cuts </t>
  </si>
  <si>
    <t>Peak season July / August</t>
  </si>
  <si>
    <t>Good fertility &amp; irigation plan to achieve size and weigh</t>
  </si>
  <si>
    <t>Water well</t>
  </si>
  <si>
    <t>Folliage spray - Nutrition - Heat tolerance</t>
  </si>
  <si>
    <t xml:space="preserve">Harvest with Greens Harvester or machete  every 2 weeks idialy </t>
  </si>
  <si>
    <t>LYRAKI  - Restaurants</t>
  </si>
  <si>
    <t xml:space="preserve">Long beans - ABELOFASOULA </t>
  </si>
  <si>
    <r>
      <rPr>
        <rFont val="Inter,Arial"/>
        <b/>
        <color theme="1"/>
        <sz val="10.0"/>
      </rPr>
      <t xml:space="preserve">Objective: </t>
    </r>
    <r>
      <rPr>
        <rFont val="Inter,Arial"/>
        <b val="0"/>
        <color theme="1"/>
        <sz val="10.0"/>
      </rPr>
      <t xml:space="preserve">Upredictable harvest </t>
    </r>
  </si>
  <si>
    <r>
      <rPr>
        <rFont val="Inter"/>
        <b/>
        <color rgb="FF000000"/>
        <sz val="10.0"/>
      </rPr>
      <t>Objective:</t>
    </r>
    <r>
      <rPr>
        <rFont val="Inter"/>
        <b val="0"/>
        <color rgb="FF000000"/>
        <sz val="10.0"/>
      </rPr>
      <t xml:space="preserve"> </t>
    </r>
  </si>
  <si>
    <r>
      <rPr>
        <rFont val="Inter,Arial"/>
        <b/>
        <color theme="1"/>
        <sz val="10.0"/>
      </rPr>
      <t xml:space="preserve">?kg: the more the better </t>
    </r>
    <r>
      <rPr>
        <rFont val="Inter,Arial"/>
        <color theme="1"/>
        <sz val="10.0"/>
      </rPr>
      <t xml:space="preserve">for restaurants - </t>
    </r>
  </si>
  <si>
    <r>
      <rPr>
        <rFont val="Inter"/>
        <b/>
        <color rgb="FF000000"/>
        <sz val="10.0"/>
      </rPr>
      <t>700kg</t>
    </r>
    <r>
      <rPr>
        <rFont val="Inter"/>
        <color rgb="FF000000"/>
        <sz val="10.0"/>
      </rPr>
      <t xml:space="preserve"> Restau  </t>
    </r>
  </si>
  <si>
    <t>If there is extra to visits &amp; homes per kg</t>
  </si>
  <si>
    <r>
      <rPr>
        <rFont val="Inter"/>
        <b/>
        <color theme="1"/>
        <sz val="10.0"/>
      </rPr>
      <t xml:space="preserve">150 bunches </t>
    </r>
    <r>
      <rPr>
        <rFont val="Inter"/>
        <color theme="1"/>
        <sz val="10.0"/>
      </rPr>
      <t>Homes</t>
    </r>
  </si>
  <si>
    <t>Planting: Mid April</t>
  </si>
  <si>
    <t xml:space="preserve">Planting: Mid April 3-generatio, 4-5 cuts </t>
  </si>
  <si>
    <t xml:space="preserve">Same as pumpkins / White cloth initially </t>
  </si>
  <si>
    <t>Harvest 3 days per week in the maturness for Lyraki dish</t>
  </si>
  <si>
    <t>Harvest with Greens Harvester or machete</t>
  </si>
  <si>
    <t>Over grown Lyrakia becomes Lyra pumpkin to sell in Autumn</t>
  </si>
  <si>
    <t xml:space="preserve">Spearmint </t>
  </si>
  <si>
    <r>
      <rPr>
        <rFont val="Inter"/>
        <b/>
        <color rgb="FF000000"/>
        <sz val="10.0"/>
      </rPr>
      <t>Objective:</t>
    </r>
    <r>
      <rPr>
        <rFont val="Inter"/>
        <b val="0"/>
        <color rgb="FF000000"/>
        <sz val="10.0"/>
      </rPr>
      <t xml:space="preserve"> </t>
    </r>
  </si>
  <si>
    <r>
      <rPr>
        <rFont val="Inter"/>
        <b/>
        <color rgb="FF000000"/>
        <sz val="10.0"/>
      </rPr>
      <t>40kg</t>
    </r>
    <r>
      <rPr>
        <rFont val="Inter"/>
        <color rgb="FF000000"/>
        <sz val="10.0"/>
      </rPr>
      <t xml:space="preserve"> Restaurants</t>
    </r>
  </si>
  <si>
    <r>
      <rPr>
        <rFont val="Inter"/>
        <b/>
        <color rgb="FF000000"/>
        <sz val="10.0"/>
      </rPr>
      <t>40kg</t>
    </r>
    <r>
      <rPr>
        <rFont val="Inter"/>
        <color rgb="FF000000"/>
        <sz val="10.0"/>
      </rPr>
      <t xml:space="preserve"> Restaurants</t>
    </r>
  </si>
  <si>
    <r>
      <rPr>
        <rFont val="Inter"/>
        <b/>
        <color theme="1"/>
        <sz val="10.0"/>
      </rPr>
      <t xml:space="preserve">150 bags </t>
    </r>
    <r>
      <rPr>
        <rFont val="Inter"/>
        <color theme="1"/>
        <sz val="10.0"/>
      </rPr>
      <t>Homes</t>
    </r>
  </si>
  <si>
    <r>
      <rPr>
        <rFont val="Inter"/>
        <b/>
        <color theme="1"/>
        <sz val="10.0"/>
      </rPr>
      <t xml:space="preserve">150 bags </t>
    </r>
    <r>
      <rPr>
        <rFont val="Inter"/>
        <color theme="1"/>
        <sz val="10.0"/>
      </rPr>
      <t>Homes</t>
    </r>
  </si>
  <si>
    <t xml:space="preserve">Planting: Beginning of May </t>
  </si>
  <si>
    <t>Planting: Mid March</t>
  </si>
  <si>
    <t>Peak season July / August, but this period harvest can be poor dues to previous harvest,  heat or blossiomi</t>
  </si>
  <si>
    <t xml:space="preserve">Plant in permanent, specific! area </t>
  </si>
  <si>
    <t xml:space="preserve">Harvest once per week </t>
  </si>
  <si>
    <t>Chive</t>
  </si>
  <si>
    <t xml:space="preserve">Purslane </t>
  </si>
  <si>
    <r>
      <rPr>
        <rFont val="Inter"/>
        <b/>
        <color rgb="FF000000"/>
        <sz val="10.0"/>
      </rPr>
      <t>Objective:</t>
    </r>
    <r>
      <rPr>
        <rFont val="Inter"/>
        <b val="0"/>
        <color rgb="FF000000"/>
        <sz val="10.0"/>
      </rPr>
      <t xml:space="preserve"> </t>
    </r>
  </si>
  <si>
    <r>
      <rPr>
        <rFont val="Inter"/>
        <b/>
        <color rgb="FF000000"/>
        <sz val="10.0"/>
      </rPr>
      <t>200 bunches</t>
    </r>
    <r>
      <rPr>
        <rFont val="Inter"/>
        <color rgb="FF000000"/>
        <sz val="10.0"/>
      </rPr>
      <t xml:space="preserve"> Restaurants</t>
    </r>
  </si>
  <si>
    <r>
      <rPr>
        <rFont val="Inter"/>
        <b/>
        <color rgb="FF000000"/>
        <sz val="10.0"/>
      </rPr>
      <t xml:space="preserve">100 bunches </t>
    </r>
    <r>
      <rPr>
        <rFont val="Inter"/>
        <color rgb="FF000000"/>
        <sz val="10.0"/>
      </rPr>
      <t>Restaurants</t>
    </r>
  </si>
  <si>
    <r>
      <rPr>
        <rFont val="Inter"/>
        <b/>
        <color theme="1"/>
        <sz val="10.0"/>
      </rPr>
      <t xml:space="preserve">150 bunches </t>
    </r>
    <r>
      <rPr>
        <rFont val="Inter"/>
        <color theme="1"/>
        <sz val="10.0"/>
      </rPr>
      <t>Homes</t>
    </r>
  </si>
  <si>
    <r>
      <rPr>
        <rFont val="Inter"/>
        <b/>
        <color theme="1"/>
        <sz val="10.0"/>
      </rPr>
      <t xml:space="preserve">150 bags </t>
    </r>
    <r>
      <rPr>
        <rFont val="Inter"/>
        <color theme="1"/>
        <sz val="10.0"/>
      </rPr>
      <t>Homes</t>
    </r>
  </si>
  <si>
    <t xml:space="preserve">Plant "permantely" between tree rows </t>
  </si>
  <si>
    <t>Selfseeded: Jun to Septeber</t>
  </si>
  <si>
    <t xml:space="preserve">Identify spots </t>
  </si>
  <si>
    <t>Melon (if there is room)</t>
  </si>
  <si>
    <t>Watermelon (if there is room)</t>
  </si>
  <si>
    <r>
      <rPr>
        <rFont val="Inter"/>
        <b/>
        <color rgb="FF000000"/>
        <sz val="10.0"/>
      </rPr>
      <t>Objective:</t>
    </r>
    <r>
      <rPr>
        <rFont val="Inter"/>
        <b val="0"/>
        <color rgb="FF000000"/>
        <sz val="10.0"/>
      </rPr>
      <t xml:space="preserve"> </t>
    </r>
  </si>
  <si>
    <t>WINTER CROPS</t>
  </si>
  <si>
    <t>Codified Game Plan</t>
  </si>
  <si>
    <t>Note that the L column contains cells that are essential for the game plan values to be included in the various calendars. If you're adding rows, make sure the cell in L has its own identifier. Simply copy/paste the value from another cell in column L.</t>
  </si>
  <si>
    <t>Actual 24</t>
  </si>
  <si>
    <t># of gen</t>
  </si>
  <si>
    <t>Cultivar</t>
  </si>
  <si>
    <t>Days in the field</t>
  </si>
  <si>
    <t>CODE</t>
  </si>
  <si>
    <t>Beds quantity</t>
  </si>
  <si>
    <t>Implantation Date (DS/TR)</t>
  </si>
  <si>
    <t>Harvest start</t>
  </si>
  <si>
    <t>Harvest end</t>
  </si>
  <si>
    <t>Total Yield</t>
  </si>
  <si>
    <t>Id don't touch</t>
  </si>
  <si>
    <t># 1</t>
  </si>
  <si>
    <t># 2</t>
  </si>
  <si>
    <t># 3</t>
  </si>
  <si>
    <t># 4</t>
  </si>
  <si>
    <t># 5</t>
  </si>
  <si>
    <t># 6</t>
  </si>
  <si>
    <t># 7</t>
  </si>
  <si>
    <t># 8</t>
  </si>
  <si>
    <t>D16</t>
  </si>
  <si>
    <t>E ????</t>
  </si>
  <si>
    <t>D10</t>
  </si>
  <si>
    <t>D21</t>
  </si>
  <si>
    <t>Scrap beds on beds A1-3</t>
  </si>
  <si>
    <t>Scrap beds on beds D-3</t>
  </si>
  <si>
    <t>13kg</t>
  </si>
  <si>
    <t>12 kg</t>
  </si>
  <si>
    <t xml:space="preserve">48 kg </t>
  </si>
  <si>
    <t>Measure blocks here</t>
  </si>
  <si>
    <t>Number of beds</t>
  </si>
  <si>
    <t>--</t>
  </si>
  <si>
    <r>
      <rPr>
        <rFont val="Arial"/>
        <b/>
        <color theme="1"/>
        <sz val="11.0"/>
      </rPr>
      <t xml:space="preserve">                            </t>
    </r>
    <r>
      <rPr>
        <rFont val="Arial"/>
        <b val="0"/>
        <color theme="1"/>
        <sz val="11.0"/>
      </rPr>
      <t xml:space="preserve"> CROP MAP Livada 2023</t>
    </r>
  </si>
  <si>
    <t>No. of weeks of occupancy</t>
  </si>
  <si>
    <t>Starting Date</t>
  </si>
  <si>
    <t>End Date</t>
  </si>
  <si>
    <t>Copy code into squares</t>
  </si>
  <si>
    <t>Number of weeks of occupancy</t>
  </si>
  <si>
    <t>D</t>
  </si>
  <si>
    <t>E</t>
  </si>
  <si>
    <t>2 weeks</t>
  </si>
  <si>
    <t>^</t>
  </si>
  <si>
    <t>4 weeks</t>
  </si>
  <si>
    <t>Jan</t>
  </si>
  <si>
    <t>Green Manure 23</t>
  </si>
  <si>
    <t>Leeks 23</t>
  </si>
  <si>
    <t>Weeds</t>
  </si>
  <si>
    <t>Cabbage 23</t>
  </si>
  <si>
    <t>6 weeks</t>
  </si>
  <si>
    <t>8 weeks</t>
  </si>
  <si>
    <t>Feb</t>
  </si>
  <si>
    <t>10 weeks</t>
  </si>
  <si>
    <t>CARROTS #1</t>
  </si>
  <si>
    <t>BEETS #1</t>
  </si>
  <si>
    <t>12 weeks</t>
  </si>
  <si>
    <t>Mar</t>
  </si>
  <si>
    <t>Tarp</t>
  </si>
  <si>
    <r>
      <rPr>
        <rFont val="Arial"/>
        <b/>
        <color theme="1"/>
        <sz val="11.0"/>
      </rPr>
      <t>CAR #1</t>
    </r>
    <r>
      <rPr>
        <rFont val="Arial"/>
        <b val="0"/>
        <color theme="1"/>
        <sz val="11.0"/>
      </rPr>
      <t xml:space="preserve">
1 Mar - 15 May</t>
    </r>
  </si>
  <si>
    <r>
      <rPr>
        <rFont val="Arial"/>
        <b/>
        <color theme="1"/>
        <sz val="11.0"/>
      </rPr>
      <t xml:space="preserve">SPR #1
</t>
    </r>
    <r>
      <rPr>
        <rFont val="Arial"/>
        <b val="0"/>
        <color theme="1"/>
        <sz val="11.0"/>
      </rPr>
      <t>1 Mar - 2 May</t>
    </r>
  </si>
  <si>
    <t>14 weeks</t>
  </si>
  <si>
    <r>
      <rPr>
        <rFont val="Arial"/>
        <b/>
        <color theme="1"/>
        <sz val="11.0"/>
      </rPr>
      <t xml:space="preserve">LOL #1
</t>
    </r>
    <r>
      <rPr>
        <rFont val="Arial"/>
        <b val="0"/>
        <color theme="1"/>
        <sz val="11.0"/>
      </rPr>
      <t>12 Mar - 26 Apr</t>
    </r>
  </si>
  <si>
    <r>
      <rPr>
        <rFont val="Arial"/>
        <b/>
        <color theme="1"/>
        <sz val="11.0"/>
      </rPr>
      <t xml:space="preserve">ARU #1 
</t>
    </r>
    <r>
      <rPr>
        <rFont val="Arial"/>
        <b val="0"/>
        <color theme="1"/>
        <sz val="11.0"/>
      </rPr>
      <t>12 Mar - 26 Apr</t>
    </r>
  </si>
  <si>
    <r>
      <rPr>
        <rFont val="Arial"/>
        <b/>
        <color theme="1"/>
        <sz val="11.0"/>
      </rPr>
      <t xml:space="preserve">MUS #1
</t>
    </r>
    <r>
      <rPr>
        <rFont val="Arial"/>
        <b val="0"/>
        <color theme="1"/>
        <sz val="11.0"/>
      </rPr>
      <t>12 Mar - 26 Apr</t>
    </r>
  </si>
  <si>
    <t>16 weeks</t>
  </si>
  <si>
    <t>Apr</t>
  </si>
  <si>
    <r>
      <rPr>
        <rFont val="Arial"/>
        <b/>
        <color theme="1"/>
        <sz val="11.0"/>
      </rPr>
      <t>CAR #2</t>
    </r>
    <r>
      <rPr>
        <rFont val="Arial"/>
        <b val="0"/>
        <color theme="1"/>
        <sz val="11.0"/>
      </rPr>
      <t xml:space="preserve">
</t>
    </r>
    <r>
      <rPr>
        <rFont val="Arial"/>
        <b/>
        <color theme="1"/>
        <sz val="11.0"/>
      </rPr>
      <t xml:space="preserve">27 </t>
    </r>
    <r>
      <rPr>
        <rFont val="Arial"/>
        <b val="0"/>
        <color theme="1"/>
        <sz val="11.0"/>
      </rPr>
      <t>Mar - 15 May</t>
    </r>
  </si>
  <si>
    <r>
      <rPr>
        <rFont val="Arial"/>
        <b/>
        <color theme="1"/>
        <sz val="11.0"/>
      </rPr>
      <t xml:space="preserve">LOL #2
</t>
    </r>
    <r>
      <rPr>
        <rFont val="Arial"/>
        <b val="0"/>
        <color theme="1"/>
        <sz val="11.0"/>
      </rPr>
      <t xml:space="preserve"> Mar - 26 Apr</t>
    </r>
  </si>
  <si>
    <r>
      <rPr>
        <rFont val="Arial"/>
        <b/>
        <color theme="1"/>
        <sz val="11.0"/>
      </rPr>
      <t xml:space="preserve">LET #2
</t>
    </r>
    <r>
      <rPr>
        <rFont val="Arial"/>
        <b val="0"/>
        <color theme="1"/>
        <sz val="11.0"/>
      </rPr>
      <t>2 Apr - 28 May</t>
    </r>
    <r>
      <rPr>
        <rFont val="Arial"/>
        <b val="0"/>
        <color theme="1"/>
        <sz val="11.0"/>
      </rPr>
      <t xml:space="preserve"> </t>
    </r>
  </si>
  <si>
    <t>CARROTS #2</t>
  </si>
  <si>
    <t>BEETS #2</t>
  </si>
  <si>
    <t>20 Απρ</t>
  </si>
  <si>
    <t>Τετάρτη</t>
  </si>
  <si>
    <t>Θεοσκεπάστου</t>
  </si>
  <si>
    <t>18 weeks</t>
  </si>
  <si>
    <r>
      <rPr>
        <rFont val="Arial"/>
        <b/>
        <color theme="1"/>
        <sz val="11.0"/>
      </rPr>
      <t xml:space="preserve">PEP-R
</t>
    </r>
    <r>
      <rPr>
        <rFont val="Arial"/>
        <b val="0"/>
        <color theme="1"/>
        <sz val="11.0"/>
      </rPr>
      <t>16 Apr  -15 Oct</t>
    </r>
  </si>
  <si>
    <r>
      <rPr>
        <rFont val="Arial"/>
        <b/>
        <color theme="1"/>
        <sz val="11.0"/>
      </rPr>
      <t xml:space="preserve">PEP-Multi
</t>
    </r>
    <r>
      <rPr>
        <rFont val="Arial"/>
        <b val="0"/>
        <color theme="1"/>
        <sz val="11.0"/>
      </rPr>
      <t>16 Apr  -15 Oct</t>
    </r>
  </si>
  <si>
    <r>
      <rPr>
        <rFont val="Arial"/>
        <b/>
        <color theme="1"/>
        <sz val="11.0"/>
      </rPr>
      <t xml:space="preserve">ALM #1
</t>
    </r>
    <r>
      <rPr>
        <rFont val="Arial"/>
        <b val="0"/>
        <color theme="1"/>
        <sz val="11.0"/>
      </rPr>
      <t>2 May</t>
    </r>
  </si>
  <si>
    <r>
      <rPr>
        <rFont val="Arial"/>
        <b/>
        <color theme="1"/>
        <sz val="11.0"/>
      </rPr>
      <t xml:space="preserve">
PEP-Green </t>
    </r>
    <r>
      <rPr>
        <rFont val="Arial"/>
        <b val="0"/>
        <color theme="1"/>
        <sz val="11.0"/>
      </rPr>
      <t>16 Apr  -15 Oct</t>
    </r>
  </si>
  <si>
    <r>
      <rPr>
        <rFont val="Arial"/>
        <b/>
        <color theme="1"/>
        <sz val="11.0"/>
      </rPr>
      <t xml:space="preserve">PEP- Green
</t>
    </r>
    <r>
      <rPr>
        <rFont val="Arial"/>
        <b val="0"/>
        <color theme="1"/>
        <sz val="11.0"/>
      </rPr>
      <t>16 Apr  -15 Oct</t>
    </r>
  </si>
  <si>
    <t>1 Μαΐου</t>
  </si>
  <si>
    <t>Πρωτομαγιά</t>
  </si>
  <si>
    <t>20 weeks</t>
  </si>
  <si>
    <t>May</t>
  </si>
  <si>
    <t>3 Μαΐου</t>
  </si>
  <si>
    <t>Παρασκευή</t>
  </si>
  <si>
    <t>Μεγάλη Παρασκευή</t>
  </si>
  <si>
    <t>22 weeks</t>
  </si>
  <si>
    <t>BEETS #3</t>
  </si>
  <si>
    <t>CARROTS #3</t>
  </si>
  <si>
    <t>5 Μαΐου</t>
  </si>
  <si>
    <t>Κυριακή</t>
  </si>
  <si>
    <t>Άγιο Πάσχα</t>
  </si>
  <si>
    <t>24 weeks</t>
  </si>
  <si>
    <t>Jun</t>
  </si>
  <si>
    <t>6 Μαΐου</t>
  </si>
  <si>
    <t>Δευτέρα</t>
  </si>
  <si>
    <t>Δευτέρα του Πάσχα</t>
  </si>
  <si>
    <t>26 weeks</t>
  </si>
  <si>
    <r>
      <rPr>
        <rFont val="Arial"/>
        <b/>
        <color theme="1"/>
        <sz val="11.0"/>
      </rPr>
      <t xml:space="preserve">ARU #1 
</t>
    </r>
    <r>
      <rPr>
        <rFont val="Arial"/>
        <b val="0"/>
        <color theme="1"/>
        <sz val="11.0"/>
      </rPr>
      <t>18 Jun</t>
    </r>
  </si>
  <si>
    <t>MUS #1</t>
  </si>
  <si>
    <r>
      <rPr>
        <rFont val="Arial"/>
        <b/>
        <color theme="1"/>
        <sz val="11.0"/>
      </rPr>
      <t xml:space="preserve">LOL #5
</t>
    </r>
    <r>
      <rPr>
        <rFont val="Arial"/>
        <b val="0"/>
        <color theme="1"/>
        <sz val="11.0"/>
      </rPr>
      <t>14 Jun</t>
    </r>
  </si>
  <si>
    <t>24 Ιουνίου</t>
  </si>
  <si>
    <t>Αγίου Πνεύματος</t>
  </si>
  <si>
    <t>28 weeks</t>
  </si>
  <si>
    <t>Jul</t>
  </si>
  <si>
    <t xml:space="preserve">ARU 
</t>
  </si>
  <si>
    <t>BEETS #4</t>
  </si>
  <si>
    <t>CARROTS #4</t>
  </si>
  <si>
    <t>15 Αυγούστου</t>
  </si>
  <si>
    <t>Πέμπτη</t>
  </si>
  <si>
    <t>Κοίμηση της Θεοτόκου</t>
  </si>
  <si>
    <t>30 weeks</t>
  </si>
  <si>
    <t>28 Οκτωβρίου</t>
  </si>
  <si>
    <t>Επέτειος του Όχι</t>
  </si>
  <si>
    <t>Aug</t>
  </si>
  <si>
    <t>Sep</t>
  </si>
  <si>
    <t>Oct</t>
  </si>
  <si>
    <r>
      <rPr>
        <rFont val="Arial"/>
        <b/>
        <color theme="1"/>
        <sz val="11.0"/>
      </rPr>
      <t xml:space="preserve">Dill #3
</t>
    </r>
    <r>
      <rPr>
        <rFont val="Arial"/>
        <b val="0"/>
        <color theme="1"/>
        <sz val="11.0"/>
      </rPr>
      <t>30 Apr - 25 Jun</t>
    </r>
  </si>
  <si>
    <t>Nov</t>
  </si>
  <si>
    <t>BRO #1</t>
  </si>
  <si>
    <t>CHA #2</t>
  </si>
  <si>
    <t>Dec</t>
  </si>
  <si>
    <t>TAPS</t>
  </si>
  <si>
    <t xml:space="preserve">  Sales Forecast</t>
  </si>
  <si>
    <t>Success rate</t>
  </si>
  <si>
    <t>Total planted beds</t>
  </si>
  <si>
    <t>Total generated revenu</t>
  </si>
  <si>
    <t>Total quantity of beds</t>
  </si>
  <si>
    <t>Price/Unit</t>
  </si>
  <si>
    <t>Produce Qty</t>
  </si>
  <si>
    <t>Revenu per beds</t>
  </si>
  <si>
    <t>Revenu per crop</t>
  </si>
  <si>
    <t>Production Calendar</t>
  </si>
  <si>
    <t xml:space="preserve">  Nursery Calendar</t>
  </si>
  <si>
    <t xml:space="preserve">  Direct Seeding 
  Info</t>
  </si>
  <si>
    <t xml:space="preserve">  Repotting</t>
  </si>
  <si>
    <t xml:space="preserve">  Harvest</t>
  </si>
  <si>
    <t>Tasks</t>
  </si>
  <si>
    <t>unique crop ID</t>
  </si>
  <si>
    <t>Code</t>
  </si>
  <si>
    <t>Implantation Date (DS ou TR)</t>
  </si>
  <si>
    <t>DS or TR</t>
  </si>
  <si>
    <t>Real Date of Implantation (register)</t>
  </si>
  <si>
    <t>Plot (register)</t>
  </si>
  <si>
    <t>Rows / beds</t>
  </si>
  <si>
    <t>Quantity of Trays to Transplant</t>
  </si>
  <si>
    <t>Container type for TR</t>
  </si>
  <si>
    <t>Nursery Seeding Date</t>
  </si>
  <si>
    <t>Real Seeding Date (register)</t>
  </si>
  <si>
    <t>Quantity of Trays to Seed (incl. security)</t>
  </si>
  <si>
    <t>Seeding Container Type</t>
  </si>
  <si>
    <t># of Seeds per cell</t>
  </si>
  <si>
    <t>Repotting Date</t>
  </si>
  <si>
    <t>New container</t>
  </si>
  <si>
    <t>Number of Trays</t>
  </si>
  <si>
    <t>Est. Harvest Date (start)</t>
  </si>
  <si>
    <t>Est. Harvest Date (end)</t>
  </si>
  <si>
    <t>Est. Yield</t>
  </si>
  <si>
    <t>Format</t>
  </si>
  <si>
    <t>Real Yield (Register)</t>
  </si>
  <si>
    <t>Notes</t>
  </si>
  <si>
    <t>Task Date 1</t>
  </si>
  <si>
    <t>Task Date 2</t>
  </si>
  <si>
    <t>Task Date 3</t>
  </si>
  <si>
    <t>Task Date 4</t>
  </si>
  <si>
    <t>Task Date 5</t>
  </si>
  <si>
    <t>Task Date 6</t>
  </si>
  <si>
    <t>Task Date 7</t>
  </si>
  <si>
    <t>Task Date 8</t>
  </si>
  <si>
    <t>D16-17</t>
  </si>
  <si>
    <t>GH1</t>
  </si>
  <si>
    <t>D18</t>
  </si>
  <si>
    <t>F1-10</t>
  </si>
  <si>
    <t>E6-8</t>
  </si>
  <si>
    <t>E9</t>
  </si>
  <si>
    <t xml:space="preserve"> </t>
  </si>
  <si>
    <t xml:space="preserve">   Field Space</t>
  </si>
  <si>
    <t>Week Number</t>
  </si>
  <si>
    <t>Date</t>
  </si>
  <si>
    <t>Number of planted beds</t>
  </si>
  <si>
    <t>Number of freed beds</t>
  </si>
  <si>
    <t>Number of beds used in the field + greenhouse</t>
  </si>
  <si>
    <t>**Tarping not included</t>
  </si>
  <si>
    <t>Total</t>
  </si>
  <si>
    <t xml:space="preserve">    Nursery Space</t>
  </si>
  <si>
    <t>Week number</t>
  </si>
  <si>
    <t>Quantity of Seeded Trays</t>
  </si>
  <si>
    <t>Quantity of repotted trays (additional pots/trays)</t>
  </si>
  <si>
    <t>Quantity of repotted trays (substracted pots/trays)</t>
  </si>
  <si>
    <t>Quantity of Transplanted Trays</t>
  </si>
  <si>
    <t>Used Space in Nursery</t>
  </si>
  <si>
    <t xml:space="preserve">   Warning : Spacing of plants non-included</t>
  </si>
  <si>
    <t xml:space="preserve">  Workload</t>
  </si>
  <si>
    <t>Quantity of DS beds</t>
  </si>
  <si>
    <t>Quantity of TR beds</t>
  </si>
  <si>
    <t>Quantity of repotted plants (/10)</t>
  </si>
  <si>
    <t>Quantity of Seeded Trays (/10)</t>
  </si>
  <si>
    <t xml:space="preserve">          Garden Layout  Livada 2024</t>
  </si>
  <si>
    <t>C</t>
  </si>
  <si>
    <t>F</t>
  </si>
  <si>
    <t>LEMONS</t>
  </si>
  <si>
    <t>B</t>
  </si>
  <si>
    <t>G</t>
  </si>
  <si>
    <t>VINES</t>
  </si>
  <si>
    <t>I m</t>
  </si>
  <si>
    <t>GREENHOUSE 23m</t>
  </si>
  <si>
    <t>A10m</t>
  </si>
  <si>
    <t>A 10m</t>
  </si>
  <si>
    <t>ORCHARD</t>
  </si>
  <si>
    <t>H Vertical 15m</t>
  </si>
  <si>
    <t>PLOT HH 20m</t>
  </si>
  <si>
    <t xml:space="preserve">   Seed Order</t>
  </si>
  <si>
    <t>Transplanted Crops</t>
  </si>
  <si>
    <t>Direct Seeded Crops</t>
  </si>
  <si>
    <t>DS/TR</t>
  </si>
  <si>
    <t>Total Number of Trays to Seed</t>
  </si>
  <si>
    <t>Trays Type</t>
  </si>
  <si>
    <t>Number of Seeds/Cell</t>
  </si>
  <si>
    <t>Total Number of Beds</t>
  </si>
  <si>
    <t>Total Quantity of Seeds (g)</t>
  </si>
  <si>
    <t>Germination Rate according to Seed Producer</t>
  </si>
  <si>
    <t>Other Multiplier</t>
  </si>
  <si>
    <t>Quantity of Seeds to Buy</t>
  </si>
  <si>
    <t>Supplier</t>
  </si>
  <si>
    <t>Order Placed</t>
  </si>
  <si>
    <t>Order Received</t>
  </si>
  <si>
    <t>Cucumber 'Marketmore'</t>
  </si>
  <si>
    <t>Broccoli 'Early Purple Sprouting'</t>
  </si>
  <si>
    <t>Leek 'Carentan 2'</t>
  </si>
  <si>
    <t>rder items</t>
  </si>
  <si>
    <t>Quantidade por saqueta: 1g</t>
  </si>
  <si>
    <t>Quantidade por saqueta: 2g</t>
  </si>
  <si>
    <t>Cucumber 'Marketmore' (Quantidade por saqueta: 1g)</t>
  </si>
  <si>
    <t>x3</t>
  </si>
  <si>
    <t>Cucumber 'Tanja'</t>
  </si>
  <si>
    <t>Brócolos</t>
  </si>
  <si>
    <t>Turnip 'Di Milano a Colleto Viola'</t>
  </si>
  <si>
    <t>Quantidade por saqueta: 35 Sementes</t>
  </si>
  <si>
    <t>Quantidade por saqueta: 1.5 g</t>
  </si>
  <si>
    <t>Quantidade por saqueta: 4</t>
  </si>
  <si>
    <t>Cucumber 'Tanja' (Quantidade por saqueta: 35 Sementes)</t>
  </si>
  <si>
    <t>x1</t>
  </si>
  <si>
    <t>Pepino La Diva</t>
  </si>
  <si>
    <t>Brócolos 'Rasmus'</t>
  </si>
  <si>
    <t>Nabo 60 dias'</t>
  </si>
  <si>
    <t>Pepino La Diva (Quantidade por saqueta: 35 Sementes)</t>
  </si>
  <si>
    <t>Couve S.Michele</t>
  </si>
  <si>
    <t>Luffa - Esponja Natural</t>
  </si>
  <si>
    <t>Watermelon 'Crimson Sweet'</t>
  </si>
  <si>
    <t>Quantidade por saqueta: 15 Sementes</t>
  </si>
  <si>
    <t>Luffa - Esponja Natural (Quantidade por saqueta: 15 Sementes)</t>
  </si>
  <si>
    <t>Couve-Flor 'Di Sicilia Violetto'</t>
  </si>
  <si>
    <t>Melon 'Petit Gris De Rennes'</t>
  </si>
  <si>
    <t>Watermelon 'Sugar Baby'</t>
  </si>
  <si>
    <t>Quantidade por saqueta: 3g</t>
  </si>
  <si>
    <t>Melon 'Petit Gris De Rennes' (Quantidade por saqueta: 3g)</t>
  </si>
  <si>
    <t>Cauliflower ‘Bola de Neve’</t>
  </si>
  <si>
    <t>Melon 'Retato Degli Ortolani'</t>
  </si>
  <si>
    <t>Quantidade por saqueta: 0,5 g</t>
  </si>
  <si>
    <t>Flowers for Bees</t>
  </si>
  <si>
    <t>Melon 'Retato Degli Ortolani' (Quantidade por saqueta: 35 Sementes)</t>
  </si>
  <si>
    <t>Couve 'Westlandse winter'</t>
  </si>
  <si>
    <t>Mexican Marigold</t>
  </si>
  <si>
    <t>Pumpkin 'Butternut Waltham'</t>
  </si>
  <si>
    <t>Pumpkin 'Butternut Waltham' (Quantidade por saqueta: 15 Sementes)</t>
  </si>
  <si>
    <t>Lettuce 'Maravilha das Quatro Estações'</t>
  </si>
  <si>
    <t>Basil 'Genovese'</t>
  </si>
  <si>
    <t>x2</t>
  </si>
  <si>
    <t>Pumpkin 'Red Kuri'</t>
  </si>
  <si>
    <t>Quantidade por saqueta: 10g</t>
  </si>
  <si>
    <t>Pumpkin 'Red Kuri' (Quantidade por saqueta: 15 Sementes)</t>
  </si>
  <si>
    <t>Lettuce 'Salad Bowl'</t>
  </si>
  <si>
    <t>Chives</t>
  </si>
  <si>
    <t>Rainbow Chard</t>
  </si>
  <si>
    <t>Rainbow Chard (Quantidade por saqueta: 10g)</t>
  </si>
  <si>
    <t>Alface 'Rainha de Maio'</t>
  </si>
  <si>
    <t>Courgette 'Albarello'</t>
  </si>
  <si>
    <t>Quantidade por saqueta: 20 Sementes</t>
  </si>
  <si>
    <t>Courgette 'Albarello' (Quantidade por saqueta: 20 Sementes)</t>
  </si>
  <si>
    <t>Lettuce 'Marius'</t>
  </si>
  <si>
    <t>Broad bean 'Super Aguadulce'</t>
  </si>
  <si>
    <t>x4</t>
  </si>
  <si>
    <t>Courgette 'Black Beauty'</t>
  </si>
  <si>
    <t>Quantidade por saqueta: 200 g</t>
  </si>
  <si>
    <t>Courgette 'Black Beauty' (Quantidade por saqueta: 20 Sementes)</t>
  </si>
  <si>
    <t>Tomato 'Super Roma'</t>
  </si>
  <si>
    <t>Courgette 'Zuboda'</t>
  </si>
  <si>
    <t>Quantidade por saqueta: 50 g</t>
  </si>
  <si>
    <t>Broccoli 'Early Purple Sprouting' (Quantidade por saqueta: 1g)</t>
  </si>
  <si>
    <t>Tomato 'Oxheart Black'</t>
  </si>
  <si>
    <t>Quantidade por saqueta: 0,3</t>
  </si>
  <si>
    <t>Brócolos (Quantidade por saqueta: 1.5 g)</t>
  </si>
  <si>
    <t>Tomato 'Coração de Boi' Red Oxheart</t>
  </si>
  <si>
    <t>Quantidade por saqueta: 50 Sementes</t>
  </si>
  <si>
    <t>Tomato 'Black Cherry'</t>
  </si>
  <si>
    <t>Couve S.Michele (Quantidade por saqueta: 1g)</t>
  </si>
  <si>
    <t>Tomato 'Moneymaker'</t>
  </si>
  <si>
    <t>Couve-Flor 'Di Sicilia Violetto' (Quantidade por saqueta: 2g)</t>
  </si>
  <si>
    <t>Cauliflower ‘Bola de Neve’ (Quantidade por saqueta: 0,5 g)</t>
  </si>
  <si>
    <t>Couve 'Westlandse winter' (Quantidade por saqueta: 0,5 g)</t>
  </si>
  <si>
    <t>Lettuce 'Maravilha das Quatro Estações' (Quantidade por saqueta: 1.5 g)</t>
  </si>
  <si>
    <t>Lettuce 'Salad Bowl' (Quantidade por saqueta: 1.5 g)</t>
  </si>
  <si>
    <t>Alface 'Rainha de Maio' (Quantidade por saqueta: 1g)</t>
  </si>
  <si>
    <t>Lettuce 'Marius' (Quantidade por saqueta: 1g)</t>
  </si>
  <si>
    <t>Tomato 'Super Roma' (Quantidade por saqueta: 2g)</t>
  </si>
  <si>
    <t>Tomato 'Oxheart Black' (Quantidade por saqueta: 0,3)</t>
  </si>
  <si>
    <t>Tomato 'Coração de Boi' Red Oxheart (Quantidade por saqueta: 50 Sementes)</t>
  </si>
  <si>
    <t>Tomato 'Black Cherry' (Quantidade por saqueta: 50 Sementes)</t>
  </si>
  <si>
    <t>Tomato 'Moneymaker' (Quantidade por saqueta: 50 Sementes)</t>
  </si>
  <si>
    <t>Leek 'Carentan 2' (Quantidade por saqueta: 2g)</t>
  </si>
  <si>
    <t>Turnip 'Di Milano a Colleto Viola' (Quantidade por saqueta: 4)</t>
  </si>
  <si>
    <t>Nabo 60 dias' (Quantidade por saqueta: 4)</t>
  </si>
  <si>
    <t>Watermelon 'Crimson Sweet' (Quantidade por saqueta: 35 Sementes)</t>
  </si>
  <si>
    <t>Watermelon 'Sugar Baby' (Quantidade por saqueta: 35 Sementes)</t>
  </si>
  <si>
    <t>Mexican Marigold (Quantidade por saqueta: 0,5 g)</t>
  </si>
  <si>
    <t>Basil 'Genovese' (Quantidade por saqueta: 10g)</t>
  </si>
  <si>
    <t>Chives (Quantidade por saqueta: 1g)</t>
  </si>
  <si>
    <t>Dill (Quantidade por saqueta: 4)</t>
  </si>
  <si>
    <t>Broad bean 'Super Aguadulce' (Quantidade por saqueta: 200 g)</t>
  </si>
  <si>
    <t>Courgette 'Zuboda' (Quantidade por saqueta: 50 g)</t>
  </si>
  <si>
    <t>Subtotal</t>
  </si>
  <si>
    <t>Shipping and handling</t>
  </si>
  <si>
    <t>TOTAL (VAT incl.)</t>
  </si>
  <si>
    <t xml:space="preserve">    Complete Task Calendar</t>
  </si>
  <si>
    <t>Enter a date (Monday) to view the week's tasks</t>
  </si>
  <si>
    <t>Beginning of period</t>
  </si>
  <si>
    <t>Length of period (days)</t>
  </si>
  <si>
    <t>End of period</t>
  </si>
  <si>
    <t>Task</t>
  </si>
  <si>
    <r>
      <rPr>
        <rFont val="Inter"/>
        <b/>
        <color rgb="FFFFFFFF"/>
        <sz val="26.0"/>
      </rPr>
      <t xml:space="preserve">    Task Calendar </t>
    </r>
    <r>
      <rPr>
        <rFont val="Inter"/>
        <b val="0"/>
        <color rgb="FFFFFFFF"/>
        <sz val="26.0"/>
      </rPr>
      <t>(Direct Seeding)</t>
    </r>
  </si>
  <si>
    <r>
      <rPr>
        <rFont val="Inter"/>
        <b/>
        <color rgb="FFFFFFFF"/>
        <sz val="26.0"/>
      </rPr>
      <t xml:space="preserve">    Task Calendar </t>
    </r>
    <r>
      <rPr>
        <rFont val="Inter"/>
        <b val="0"/>
        <color rgb="FFFFFFFF"/>
        <sz val="26.0"/>
      </rPr>
      <t>(Transplantation)</t>
    </r>
  </si>
  <si>
    <t>Direct Seeding Chart</t>
  </si>
  <si>
    <r>
      <rPr>
        <rFont val="Inter"/>
        <b/>
        <color rgb="FFFFFFFF"/>
        <sz val="9.0"/>
      </rPr>
      <t>Legend</t>
    </r>
    <r>
      <rPr>
        <rFont val="Inter"/>
        <b/>
        <color rgb="FFFFFFFF"/>
        <sz val="9.0"/>
      </rPr>
      <t xml:space="preserve">
</t>
    </r>
    <r>
      <rPr>
        <rFont val="Inter"/>
        <b/>
        <color rgb="FF9FC5E8"/>
        <sz val="9.0"/>
      </rPr>
      <t>Jang</t>
    </r>
    <r>
      <rPr>
        <rFont val="Inter"/>
        <b/>
        <color rgb="FFFFFFFF"/>
        <sz val="6.0"/>
      </rPr>
      <t xml:space="preserve">
</t>
    </r>
    <r>
      <rPr>
        <rFont val="Inter"/>
        <b/>
        <color rgb="FFFFFFFF"/>
        <sz val="9.0"/>
      </rPr>
      <t xml:space="preserve"> X, F, Y, G, MJ, LJ :  seed rollers for the hoppers
≠ : without felt. 
= : with felt
Low Brush = brush slightly touches the roller
</t>
    </r>
  </si>
  <si>
    <t>Rows/ Bed</t>
  </si>
  <si>
    <t>Spacing on the row                (in)       (cm)</t>
  </si>
  <si>
    <t>Calibration 
F (front) / R (rear)</t>
  </si>
  <si>
    <t>Brush</t>
  </si>
  <si>
    <t xml:space="preserve"> Optimal density per 100 ft (30 m) Bed</t>
  </si>
  <si>
    <t>Astro</t>
  </si>
  <si>
    <t>1,5"</t>
  </si>
  <si>
    <t>4 cm</t>
  </si>
  <si>
    <t>C (hole), outboard pulleys</t>
  </si>
  <si>
    <t>Low</t>
  </si>
  <si>
    <t>±115g</t>
  </si>
  <si>
    <t>±4 oz</t>
  </si>
  <si>
    <t>Jang 5</t>
  </si>
  <si>
    <t>0,5"</t>
  </si>
  <si>
    <t>1,27 cm</t>
  </si>
  <si>
    <t>X-24, 14F-9R, ≠</t>
  </si>
  <si>
    <t>±95g</t>
  </si>
  <si>
    <t>±3,6 oz</t>
  </si>
  <si>
    <t>Mustard (baby)</t>
  </si>
  <si>
    <t>Ruby Streak / Garnet giant (50%)</t>
  </si>
  <si>
    <t>C (hole), middle pulleys</t>
  </si>
  <si>
    <t>±85g</t>
  </si>
  <si>
    <t>±3 oz</t>
  </si>
  <si>
    <t>Walk a lot slower when you sow + cover with a row cover or anti-insect netting immediately after seeding.</t>
  </si>
  <si>
    <t>Kale (baby)</t>
  </si>
  <si>
    <t>Red Russian Kale / Siberian kale (50%)</t>
  </si>
  <si>
    <t>±90g</t>
  </si>
  <si>
    <t>±3,2 oz</t>
  </si>
  <si>
    <t>F-24, 14F-9R, ≠</t>
  </si>
  <si>
    <t>±125g</t>
  </si>
  <si>
    <t>±4,4 oz</t>
  </si>
  <si>
    <t>Radishes</t>
  </si>
  <si>
    <t>All</t>
  </si>
  <si>
    <t>2"</t>
  </si>
  <si>
    <t>5 cm</t>
  </si>
  <si>
    <t>French Breakfast</t>
  </si>
  <si>
    <t>Sora</t>
  </si>
  <si>
    <t>As above + Sowing while walking faster + Harvest the largest over 2 weeks</t>
  </si>
  <si>
    <t>Salad turnips</t>
  </si>
  <si>
    <t>Hakurei</t>
  </si>
  <si>
    <t>Jang 3</t>
  </si>
  <si>
    <t>Y-24, 11F-11R, =</t>
  </si>
  <si>
    <t>±11g</t>
  </si>
  <si>
    <t>±0,4 oz</t>
  </si>
  <si>
    <t>Scarlet Queen</t>
  </si>
  <si>
    <t>2,5"</t>
  </si>
  <si>
    <t>6 cm</t>
  </si>
  <si>
    <t>Y-24, 9F-14R, =</t>
  </si>
  <si>
    <t>3,8 cm</t>
  </si>
  <si>
    <t>X-24, 11F-13R,  ≠</t>
  </si>
  <si>
    <t>±14g</t>
  </si>
  <si>
    <t>±0,5 oz</t>
  </si>
  <si>
    <t>Bolero</t>
  </si>
  <si>
    <t>6,3 cm</t>
  </si>
  <si>
    <t>F-24, 11F-13R, ≠</t>
  </si>
  <si>
    <t>±16g</t>
  </si>
  <si>
    <t>±0,6 oz</t>
  </si>
  <si>
    <t>Asian greens (baby)</t>
  </si>
  <si>
    <t xml:space="preserve">Tatsoi </t>
  </si>
  <si>
    <t>Beets</t>
  </si>
  <si>
    <t>Boro / Chioggia / Touchstone Gold / Rhonda / Cylindra</t>
  </si>
  <si>
    <t xml:space="preserve">LJ-12,  14F-9R, ≠ </t>
  </si>
  <si>
    <t>Medium</t>
  </si>
  <si>
    <t>±35g</t>
  </si>
  <si>
    <t>±1,2 oz</t>
  </si>
  <si>
    <t>Thin out to 5" / 12 cm</t>
  </si>
  <si>
    <t>Moneta</t>
  </si>
  <si>
    <t>MJ12,  14F-9R,  ≠</t>
  </si>
  <si>
    <t>Parsnip</t>
  </si>
  <si>
    <t>3"</t>
  </si>
  <si>
    <t>7,6 cm</t>
  </si>
  <si>
    <t>G-12, 11F-11R, ≠</t>
  </si>
  <si>
    <t>±15g</t>
  </si>
  <si>
    <t>Use pelleted seeds of the year only.</t>
  </si>
  <si>
    <t>Sweet peas</t>
  </si>
  <si>
    <t>Manual</t>
  </si>
  <si>
    <t>±400g</t>
  </si>
  <si>
    <t>±14 oz</t>
  </si>
  <si>
    <t>Sow 1 inch (2,5 cm) deep furrow</t>
  </si>
  <si>
    <t>Spinach</t>
  </si>
  <si>
    <t>LJ-24, 9F-14R, ≠</t>
  </si>
  <si>
    <t>±190g</t>
  </si>
  <si>
    <t>±6,7 oz</t>
  </si>
  <si>
    <t>Bean Plate</t>
  </si>
  <si>
    <r>
      <rPr>
        <rFont val="Inter, Arial"/>
        <b/>
        <color rgb="FFE9DC5A"/>
        <sz val="9.0"/>
      </rPr>
      <t>Legend for Jang calibration</t>
    </r>
    <r>
      <rPr>
        <rFont val="Inter, Arial"/>
        <b/>
        <color rgb="FFFFFFFF"/>
        <sz val="6.0"/>
      </rPr>
      <t xml:space="preserve">
</t>
    </r>
    <r>
      <rPr>
        <rFont val="Inter, Arial"/>
        <b/>
        <color rgb="FFFFFFFF"/>
        <sz val="9.0"/>
      </rPr>
      <t xml:space="preserve"> X, F, Y, G, MJ, LJ :  seed rollers for the hoppers
F = Front gear
R = Rear gear
≠ : without felt. 
= : with felt
Low Brush = brush slightly touches the roller</t>
    </r>
  </si>
  <si>
    <t>Mustard (mini)</t>
  </si>
  <si>
    <t>Radishes (bunch)</t>
  </si>
  <si>
    <r>
      <rPr>
        <rFont val="Inter"/>
        <b/>
        <color rgb="FFFFFFFF"/>
        <sz val="26.0"/>
      </rPr>
      <t xml:space="preserve">    Task Calendar </t>
    </r>
    <r>
      <rPr>
        <rFont val="Inter"/>
        <b val="0"/>
        <color rgb="FFFFFFFF"/>
        <sz val="26.0"/>
      </rPr>
      <t>(Nursery Seeding)</t>
    </r>
  </si>
  <si>
    <t>Action</t>
  </si>
  <si>
    <t xml:space="preserve"> Nursery &amp; Transplant Chart</t>
  </si>
  <si>
    <t># Row on bed</t>
  </si>
  <si>
    <t>Space on row 
(inch)    (cm)</t>
  </si>
  <si>
    <t>Space between rows
(inch)        (cm)</t>
  </si>
  <si>
    <t>Tray number of cells</t>
  </si>
  <si>
    <t>Optimal Germination Temp</t>
  </si>
  <si>
    <t>Days to germinate</t>
  </si>
  <si>
    <t>Days in nursery</t>
  </si>
  <si>
    <t># Trays / 100 ft bed</t>
  </si>
  <si>
    <t>Seeding Technique</t>
  </si>
  <si>
    <t xml:space="preserve">Nursery Notes – in addition to a weekly spraying of compost tea or seaweed in the nursery  </t>
  </si>
  <si>
    <t xml:space="preserve">Row marker </t>
  </si>
  <si>
    <t xml:space="preserve">Transplant Notes </t>
  </si>
  <si>
    <t>12</t>
  </si>
  <si>
    <t>30</t>
  </si>
  <si>
    <t>8</t>
  </si>
  <si>
    <t xml:space="preserve">20 </t>
  </si>
  <si>
    <t>77°F (25°C)</t>
  </si>
  <si>
    <t>High tunnel only</t>
  </si>
  <si>
    <r>
      <rPr>
        <rFont val="Inter"/>
        <b/>
        <color rgb="FF000000"/>
        <sz val="10.0"/>
      </rPr>
      <t xml:space="preserve">Beans </t>
    </r>
    <r>
      <rPr>
        <rFont val="Inter"/>
        <b/>
        <color rgb="FF000000"/>
        <sz val="10.0"/>
      </rPr>
      <t>(pole)</t>
    </r>
  </si>
  <si>
    <t>48</t>
  </si>
  <si>
    <t>120</t>
  </si>
  <si>
    <t>72</t>
  </si>
  <si>
    <t>3 seeds / cell</t>
  </si>
  <si>
    <t xml:space="preserve">Plant on landscape fabric </t>
  </si>
  <si>
    <t>5</t>
  </si>
  <si>
    <t>11</t>
  </si>
  <si>
    <t>28</t>
  </si>
  <si>
    <t>86°F (30°C)</t>
  </si>
  <si>
    <t xml:space="preserve">Use new seeds only </t>
  </si>
  <si>
    <r>
      <rPr>
        <rFont val="Inter"/>
        <b/>
        <color rgb="FF000000"/>
        <sz val="10.0"/>
      </rPr>
      <t xml:space="preserve">Bell peppers </t>
    </r>
    <r>
      <rPr>
        <rFont val="Inter"/>
        <b/>
        <color rgb="FF000000"/>
        <sz val="10.0"/>
      </rPr>
      <t>(field)</t>
    </r>
  </si>
  <si>
    <t>18</t>
  </si>
  <si>
    <t>45</t>
  </si>
  <si>
    <t>Start in 128 – pot up in 4 inch pots after 3 weeks</t>
  </si>
  <si>
    <t>Grow in caterpillar, mini or greenhouse tunnel + drip tape</t>
  </si>
  <si>
    <r>
      <rPr>
        <rFont val="Inter"/>
        <b/>
        <color rgb="FF000000"/>
        <sz val="10.0"/>
      </rPr>
      <t xml:space="preserve">Bell peppers </t>
    </r>
    <r>
      <rPr>
        <rFont val="Inter"/>
        <b/>
        <color rgb="FF000000"/>
        <sz val="10.0"/>
      </rPr>
      <t>(greenhouse)</t>
    </r>
  </si>
  <si>
    <t>10</t>
  </si>
  <si>
    <t>25</t>
  </si>
  <si>
    <t>128</t>
  </si>
  <si>
    <t>Grow on 2 heads</t>
  </si>
  <si>
    <r>
      <rPr>
        <rFont val="Inter"/>
        <b/>
        <color rgb="FF000000"/>
        <sz val="10.0"/>
      </rPr>
      <t xml:space="preserve">Broccoli &amp; Cabbages </t>
    </r>
    <r>
      <rPr>
        <rFont val="Inter"/>
        <b/>
        <color rgb="FF000000"/>
        <sz val="10.0"/>
      </rPr>
      <t>(summer &amp; storage, chinese, savoy)</t>
    </r>
  </si>
  <si>
    <t xml:space="preserve">Mulch with straw, cover with insect net or row covers </t>
  </si>
  <si>
    <t>70°F (21°C)</t>
  </si>
  <si>
    <r>
      <rPr>
        <rFont val="Inter"/>
        <b/>
        <color rgb="FF000000"/>
        <sz val="10.0"/>
      </rPr>
      <t xml:space="preserve">Celeriac </t>
    </r>
    <r>
      <rPr>
        <rFont val="Inter"/>
        <b/>
        <color rgb="FF000000"/>
        <sz val="10.0"/>
      </rPr>
      <t>(mini)</t>
    </r>
  </si>
  <si>
    <t>20</t>
  </si>
  <si>
    <t>72°F (22°C)</t>
  </si>
  <si>
    <r>
      <rPr>
        <rFont val="Inter"/>
        <b/>
        <color rgb="FF000000"/>
        <sz val="10.0"/>
      </rPr>
      <t xml:space="preserve">Celery </t>
    </r>
    <r>
      <rPr>
        <rFont val="Inter"/>
        <b/>
        <color rgb="FF000000"/>
        <sz val="10.0"/>
      </rPr>
      <t>(cut-and-come-again)</t>
    </r>
  </si>
  <si>
    <t>Open tray and 72</t>
  </si>
  <si>
    <t>2 (open) --&gt; 4 (72)</t>
  </si>
  <si>
    <t>Transplant into a 72-cell tray after 4 weeks in the open tray.</t>
  </si>
  <si>
    <t>Transplant in staggered rows</t>
  </si>
  <si>
    <t>Coriander &amp; Dill</t>
  </si>
  <si>
    <t>13</t>
  </si>
  <si>
    <t>6</t>
  </si>
  <si>
    <t>15</t>
  </si>
  <si>
    <t>68°F (20°C)</t>
  </si>
  <si>
    <r>
      <rPr>
        <rFont val="Inter"/>
        <b/>
        <color rgb="FF000000"/>
        <sz val="10.0"/>
      </rPr>
      <t xml:space="preserve">Cucumbers – english </t>
    </r>
    <r>
      <rPr>
        <rFont val="Inter"/>
        <b/>
        <color rgb="FF000000"/>
        <sz val="10.0"/>
      </rPr>
      <t>(greenhouse)</t>
    </r>
  </si>
  <si>
    <t>6 inch pots</t>
  </si>
  <si>
    <t>85 pots</t>
  </si>
  <si>
    <t>Inoculate soil mix with RootShield</t>
  </si>
  <si>
    <t>Cover with plastic mulch</t>
  </si>
  <si>
    <r>
      <rPr>
        <rFont val="Inter, Arial"/>
        <b/>
        <color rgb="FF000000"/>
      </rPr>
      <t xml:space="preserve">Cucumbers – lebanese </t>
    </r>
    <r>
      <rPr>
        <rFont val="Inter, Arial"/>
        <b/>
        <color rgb="FF000000"/>
      </rPr>
      <t>(greenhouse)</t>
    </r>
  </si>
  <si>
    <t>42"</t>
  </si>
  <si>
    <t>130 pots</t>
  </si>
  <si>
    <r>
      <rPr>
        <rFont val="Inter"/>
        <b/>
        <color rgb="FF000000"/>
        <sz val="10.0"/>
      </rPr>
      <t xml:space="preserve">Eggplants </t>
    </r>
    <r>
      <rPr>
        <rFont val="Inter"/>
        <b/>
        <color rgb="FF000000"/>
        <sz val="10.0"/>
      </rPr>
      <t>(field)</t>
    </r>
  </si>
  <si>
    <t>122</t>
  </si>
  <si>
    <r>
      <rPr>
        <rFont val="Inter"/>
        <b/>
        <color rgb="FF000000"/>
        <sz val="10.0"/>
      </rPr>
      <t xml:space="preserve">Eggplants </t>
    </r>
    <r>
      <rPr>
        <rFont val="Inter"/>
        <b/>
        <color rgb="FF000000"/>
        <sz val="10.0"/>
      </rPr>
      <t>(greenhouse)</t>
    </r>
  </si>
  <si>
    <t>38</t>
  </si>
  <si>
    <t>Graft eggplants</t>
  </si>
  <si>
    <t>Grow on 3 heads</t>
  </si>
  <si>
    <r>
      <rPr>
        <rFont val="Inter"/>
        <b/>
        <color rgb="FF000000"/>
        <sz val="10.0"/>
      </rPr>
      <t xml:space="preserve">Fennel </t>
    </r>
    <r>
      <rPr>
        <rFont val="Inter"/>
        <b/>
        <color rgb="FF000000"/>
        <sz val="10.0"/>
      </rPr>
      <t>(mini)</t>
    </r>
  </si>
  <si>
    <r>
      <rPr>
        <rFont val="Inter"/>
        <b/>
        <color rgb="FF000000"/>
        <sz val="10.0"/>
      </rPr>
      <t xml:space="preserve">Frisée </t>
    </r>
    <r>
      <rPr>
        <rFont val="Inter"/>
        <b/>
        <color rgb="FF000000"/>
        <sz val="10.0"/>
      </rPr>
      <t>(chirory)</t>
    </r>
  </si>
  <si>
    <t>73°F (23°C)</t>
  </si>
  <si>
    <t>5,5</t>
  </si>
  <si>
    <t>14</t>
  </si>
  <si>
    <t>+/- 13 lbs of seeds per bed</t>
  </si>
  <si>
    <t>Garlic dibbler</t>
  </si>
  <si>
    <t>Plant 2 inch (5cm)  deep, cover with 6 inch (15cm) weed free straw</t>
  </si>
  <si>
    <r>
      <rPr>
        <rFont val="Inter"/>
        <b/>
        <color rgb="FF000000"/>
        <sz val="10.0"/>
      </rPr>
      <t xml:space="preserve">Ginger </t>
    </r>
    <r>
      <rPr>
        <rFont val="Inter"/>
        <b/>
        <color rgb="FF000000"/>
        <sz val="10.0"/>
      </rPr>
      <t>(baby)</t>
    </r>
  </si>
  <si>
    <t>4</t>
  </si>
  <si>
    <t>4 inch pots</t>
  </si>
  <si>
    <t>79°F (26°C)</t>
  </si>
  <si>
    <t>300 pots</t>
  </si>
  <si>
    <t>Trench</t>
  </si>
  <si>
    <t>Cultivate in Greenhouse</t>
  </si>
  <si>
    <t>Green onions</t>
  </si>
  <si>
    <t xml:space="preserve">Drop 5 seeds per plug – Trim one week before transplanting
</t>
  </si>
  <si>
    <r>
      <rPr>
        <rFont val="Inter"/>
        <b/>
        <color rgb="FF000000"/>
        <sz val="10.0"/>
      </rPr>
      <t xml:space="preserve">Hot peppers </t>
    </r>
    <r>
      <rPr>
        <rFont val="Inter"/>
        <b/>
        <color rgb="FF000000"/>
        <sz val="10.0"/>
      </rPr>
      <t>(field)</t>
    </r>
  </si>
  <si>
    <t>Leeks</t>
  </si>
  <si>
    <t>Open tray</t>
  </si>
  <si>
    <t>Leeks dibbler</t>
  </si>
  <si>
    <t>Drop 1 leek per hole of 8 inch (20cm)</t>
  </si>
  <si>
    <t>Lettuce</t>
  </si>
  <si>
    <r>
      <rPr>
        <rFont val="Inter"/>
        <b/>
        <color rgb="FF000000"/>
        <sz val="10.0"/>
      </rPr>
      <t xml:space="preserve">Little gem lettuce </t>
    </r>
    <r>
      <rPr>
        <rFont val="Inter"/>
        <b/>
        <color rgb="FF000000"/>
        <sz val="10.0"/>
      </rPr>
      <t>(mini)</t>
    </r>
  </si>
  <si>
    <t>Melons</t>
  </si>
  <si>
    <t>75</t>
  </si>
  <si>
    <t>Plant on landscape fabric - Cover with insect net or row covers</t>
  </si>
  <si>
    <r>
      <rPr>
        <rFont val="Inter"/>
        <b/>
        <color rgb="FF000000"/>
        <sz val="10.0"/>
      </rPr>
      <t xml:space="preserve">Mesclun mix </t>
    </r>
    <r>
      <rPr>
        <rFont val="Inter"/>
        <b/>
        <color rgb="FF000000"/>
        <sz val="10.0"/>
      </rPr>
      <t>(salanova)</t>
    </r>
  </si>
  <si>
    <t>Onions</t>
  </si>
  <si>
    <t>81°F (27°C)</t>
  </si>
  <si>
    <t>Pak choi</t>
  </si>
  <si>
    <t xml:space="preserve">Cover with insect nets </t>
  </si>
  <si>
    <t xml:space="preserve">Keep seeds in fridge, germinate in colder room </t>
  </si>
  <si>
    <t>Strawberries</t>
  </si>
  <si>
    <t>Buy starts plants</t>
  </si>
  <si>
    <t>Summer squash</t>
  </si>
  <si>
    <t>24</t>
  </si>
  <si>
    <t>61</t>
  </si>
  <si>
    <r>
      <rPr>
        <rFont val="Inter"/>
        <b/>
        <color rgb="FF000000"/>
        <sz val="10.0"/>
      </rPr>
      <t xml:space="preserve">Tomatoes - cherry </t>
    </r>
    <r>
      <rPr>
        <rFont val="Inter"/>
        <b/>
        <color rgb="FF000000"/>
        <sz val="10.0"/>
      </rPr>
      <t>(greenhouse)</t>
    </r>
  </si>
  <si>
    <t>84</t>
  </si>
  <si>
    <t>210</t>
  </si>
  <si>
    <t>75°F (24°C)</t>
  </si>
  <si>
    <t>Start in 128 – graft at weeks #2 – Pot up in 6 inch pots at week #3 – Pinch at week #4</t>
  </si>
  <si>
    <r>
      <rPr>
        <rFont val="Inter"/>
        <b/>
        <color rgb="FF000000"/>
        <sz val="10.0"/>
      </rPr>
      <t xml:space="preserve">Tomatoes - heirloom </t>
    </r>
    <r>
      <rPr>
        <rFont val="Inter"/>
        <b/>
        <color rgb="FF000000"/>
        <sz val="10.0"/>
      </rPr>
      <t>(greenhouse)</t>
    </r>
  </si>
  <si>
    <t>33</t>
  </si>
  <si>
    <r>
      <rPr>
        <rFont val="Inter"/>
        <b/>
        <color rgb="FF000000"/>
        <sz val="10.0"/>
      </rPr>
      <t xml:space="preserve">Tomatoes </t>
    </r>
    <r>
      <rPr>
        <rFont val="Inter"/>
        <b/>
        <color rgb="FF000000"/>
        <sz val="10.0"/>
      </rPr>
      <t>(field)</t>
    </r>
  </si>
  <si>
    <t>Winter radishes</t>
  </si>
  <si>
    <t>Cover with insect nets or row covers</t>
  </si>
  <si>
    <t>Winter squash</t>
  </si>
  <si>
    <t>36</t>
  </si>
  <si>
    <t>90</t>
  </si>
  <si>
    <t>Plant on landscape fabric - Cover with insect nets or row covers</t>
  </si>
  <si>
    <r>
      <rPr>
        <rFont val="Inter, Arial"/>
        <b/>
        <color rgb="FFFFFFFF"/>
        <sz val="22.0"/>
      </rPr>
      <t xml:space="preserve">Crop Associated Task 
</t>
    </r>
    <r>
      <rPr>
        <rFont val="Inter, Arial"/>
        <b val="0"/>
        <color rgb="FFFFFFFF"/>
        <sz val="14.0"/>
      </rPr>
      <t>(# of day after implantation)</t>
    </r>
  </si>
  <si>
    <t>At seeding/ transplanting</t>
  </si>
  <si>
    <t>Stale seed bed</t>
  </si>
  <si>
    <t>Flextine weeder-1</t>
  </si>
  <si>
    <t>Flextine weeder-2</t>
  </si>
  <si>
    <t>Handweed</t>
  </si>
  <si>
    <t>Boron/ seaweed 1</t>
  </si>
  <si>
    <t>Boron/ seaweed 2</t>
  </si>
  <si>
    <t>Straw mulch/ topdress</t>
  </si>
  <si>
    <t>Head pinch/chop</t>
  </si>
  <si>
    <t>Mow and tarp</t>
  </si>
  <si>
    <t>Insect net / Row cover</t>
  </si>
  <si>
    <t>n/a</t>
  </si>
  <si>
    <t>Bok/Pak Choi</t>
  </si>
  <si>
    <t>Bush beans</t>
  </si>
  <si>
    <t>Cabbages -
Broccoli</t>
  </si>
  <si>
    <t>35</t>
  </si>
  <si>
    <t>50</t>
  </si>
  <si>
    <t>Celery (cut-and-come-again)</t>
  </si>
  <si>
    <t>Celeriac (mini)</t>
  </si>
  <si>
    <t>Coriander</t>
  </si>
  <si>
    <t>Courges d'hiver</t>
  </si>
  <si>
    <t>Landscape fabric + insect net</t>
  </si>
  <si>
    <t>Frisée</t>
  </si>
  <si>
    <t>With or without landscape fabric</t>
  </si>
  <si>
    <t>Haricots grimpants</t>
  </si>
  <si>
    <t>Landscape fabric + trellising</t>
  </si>
  <si>
    <t>Landscape fabric + Insect net / Row cover</t>
  </si>
  <si>
    <t>Kohlrabi</t>
  </si>
  <si>
    <t>Little gem lettuce (mini)</t>
  </si>
  <si>
    <t>Could be planted on landscape fabric</t>
  </si>
  <si>
    <t>-12</t>
  </si>
  <si>
    <t>55</t>
  </si>
  <si>
    <t>Poireaux</t>
  </si>
  <si>
    <t>Salad Turnips</t>
  </si>
  <si>
    <t>Salanova</t>
  </si>
  <si>
    <t>Spinach DS</t>
  </si>
  <si>
    <t>21</t>
  </si>
  <si>
    <t>Spinach TR</t>
  </si>
  <si>
    <t>17</t>
  </si>
  <si>
    <t>Insect net</t>
  </si>
  <si>
    <t xml:space="preserve">   Nursery Chart</t>
  </si>
  <si>
    <t>Number of rows / bed</t>
  </si>
  <si>
    <t>Spacing on the row (po)</t>
  </si>
  <si>
    <t>Total Days in Nursery</t>
  </si>
  <si>
    <t>Seeding Tray type</t>
  </si>
  <si>
    <t>Soil Mix for seeding</t>
  </si>
  <si>
    <t>Optimal Germination Temp. (°C )</t>
  </si>
  <si>
    <t>Optimal Germination Temp. (°F)</t>
  </si>
  <si>
    <t>Days before germination</t>
  </si>
  <si>
    <t>Cantaloup Melons</t>
  </si>
  <si>
    <t>Cucumbers – English (greenhouse)</t>
  </si>
  <si>
    <t>Cucumbers – Lebanese (greenhouse)</t>
  </si>
  <si>
    <t>Little gem lettuce</t>
  </si>
  <si>
    <t xml:space="preserve">   Nursery Chart – Repotted Crops</t>
  </si>
  <si>
    <t>Seeding tray type</t>
  </si>
  <si>
    <t>Soil Mix for seedings</t>
  </si>
  <si>
    <t>Days before repotting</t>
  </si>
  <si>
    <t>Container for repotting</t>
  </si>
  <si>
    <t>Optimal Germination Temp (°F)</t>
  </si>
  <si>
    <t>Notes de pépinière</t>
  </si>
  <si>
    <t xml:space="preserve">Tomatoes Rootstock – Cherry </t>
  </si>
  <si>
    <t>Tomatoes Rootstock – Heirloom</t>
  </si>
  <si>
    <t>Hot Peppers</t>
  </si>
  <si>
    <t>Peppers (field)</t>
  </si>
  <si>
    <t xml:space="preserve">   Transplantation Chart</t>
  </si>
  <si>
    <t>Number of rows per bed</t>
  </si>
  <si>
    <t>Spacing on the row
(cm)</t>
  </si>
  <si>
    <t>Transplanting container type (number of cell or pots per standard tray)</t>
  </si>
  <si>
    <t>Row Marking</t>
  </si>
  <si>
    <t>Notes for transplantation</t>
  </si>
  <si>
    <t>How to create a Google Sheets copy</t>
  </si>
  <si>
    <t>Importing crop map</t>
  </si>
  <si>
    <t>Abbreviations</t>
  </si>
  <si>
    <t>Click here to create your own copy!</t>
  </si>
  <si>
    <t xml:space="preserve">To make a copy on you Google Drive </t>
  </si>
  <si>
    <t>Into Google Sheets from Excel</t>
  </si>
  <si>
    <t>=</t>
  </si>
  <si>
    <t>transplant(ation)</t>
  </si>
  <si>
    <t>Direct seeding</t>
  </si>
  <si>
    <t>• Go to the menu bar beneath the spreadsheet's name ;</t>
  </si>
  <si>
    <r>
      <rPr>
        <rFont val="Inter"/>
        <b/>
        <color rgb="FF000000"/>
        <sz val="10.0"/>
        <u/>
      </rPr>
      <t xml:space="preserve">Step 1 </t>
    </r>
    <r>
      <rPr>
        <rFont val="Inter"/>
        <b/>
        <color rgb="FF000000"/>
        <sz val="10.0"/>
      </rPr>
      <t xml:space="preserve">: Get your Excel file into Google Drive </t>
    </r>
  </si>
  <si>
    <t>Temp.</t>
  </si>
  <si>
    <t>température</t>
  </si>
  <si>
    <r>
      <rPr>
        <rFont val="Inter"/>
        <color rgb="FF000000"/>
        <sz val="10.0"/>
      </rPr>
      <t xml:space="preserve">• Click on </t>
    </r>
    <r>
      <rPr>
        <rFont val="Inter"/>
        <b/>
        <color rgb="FF000000"/>
        <sz val="10.0"/>
      </rPr>
      <t>File</t>
    </r>
    <r>
      <rPr>
        <rFont val="Inter"/>
        <color rgb="FF000000"/>
        <sz val="10.0"/>
      </rPr>
      <t xml:space="preserve"> ;</t>
    </r>
  </si>
  <si>
    <r>
      <rPr>
        <rFont val="Inter"/>
        <color rgb="FF000000"/>
        <sz val="10.0"/>
      </rPr>
      <t xml:space="preserve">• Click on the </t>
    </r>
    <r>
      <rPr>
        <rFont val="Inter"/>
        <b/>
        <color rgb="FF000000"/>
        <sz val="10.0"/>
      </rPr>
      <t>button "+ NEW"</t>
    </r>
    <r>
      <rPr>
        <rFont val="Inter"/>
        <color rgb="FF000000"/>
        <sz val="10.0"/>
      </rPr>
      <t xml:space="preserve"> in left Sidebar of Google Drive ;</t>
    </r>
  </si>
  <si>
    <t>g</t>
  </si>
  <si>
    <t>gram</t>
  </si>
  <si>
    <r>
      <rPr>
        <rFont val="Inter"/>
        <color rgb="FF000000"/>
        <sz val="10.0"/>
      </rPr>
      <t xml:space="preserve">• In the drop down menu, click on </t>
    </r>
    <r>
      <rPr>
        <rFont val="Inter"/>
        <b/>
        <color rgb="FF000000"/>
        <sz val="10.0"/>
      </rPr>
      <t>Make a Copy</t>
    </r>
    <r>
      <rPr>
        <rFont val="Inter"/>
        <color rgb="FF000000"/>
        <sz val="10.0"/>
      </rPr>
      <t xml:space="preserve"> ;</t>
    </r>
  </si>
  <si>
    <r>
      <rPr>
        <rFont val="Inter"/>
        <color rgb="FF000000"/>
        <sz val="10.0"/>
      </rPr>
      <t>• Click on</t>
    </r>
    <r>
      <rPr>
        <rFont val="Inter"/>
        <b/>
        <color rgb="FF000000"/>
        <sz val="10.0"/>
      </rPr>
      <t xml:space="preserve"> File Upload </t>
    </r>
    <r>
      <rPr>
        <rFont val="Inter"/>
        <color rgb="FF000000"/>
        <sz val="10.0"/>
      </rPr>
      <t>;</t>
    </r>
  </si>
  <si>
    <t>Un.</t>
  </si>
  <si>
    <t>unit</t>
  </si>
  <si>
    <t>• Follow the steps that appear on your screen.</t>
  </si>
  <si>
    <t>• Select Excel doc from computer to upload.</t>
  </si>
  <si>
    <t>Propag.</t>
  </si>
  <si>
    <t>This will creat your own personal copy of this spreadsheet in your Google Drive !</t>
  </si>
  <si>
    <t>When file is uploaded it will appear in your Google Drive Folder.</t>
  </si>
  <si>
    <r>
      <rPr>
        <rFont val="Inter"/>
        <color rgb="FF000000"/>
        <sz val="10.0"/>
      </rPr>
      <t xml:space="preserve">• Open file and click on top of file where it says </t>
    </r>
    <r>
      <rPr>
        <rFont val="Inter"/>
        <b/>
        <color rgb="FF000000"/>
        <sz val="10.0"/>
      </rPr>
      <t>Open with Google Sheet.</t>
    </r>
  </si>
  <si>
    <t>Please note that this version of the tool does not work with Excel. Most formulas do not transfer automatically from one program to another. Values in several columns will contain errors.</t>
  </si>
  <si>
    <t>This will open your file as a Google Sheet.</t>
  </si>
  <si>
    <t>You are now ready to crop plan !</t>
  </si>
  <si>
    <t>----</t>
  </si>
  <si>
    <t>If you want to be able to use this file in the future as a Google Sheet :</t>
  </si>
  <si>
    <t>• Go to File Tab ;</t>
  </si>
  <si>
    <r>
      <rPr>
        <rFont val="Inter"/>
        <color rgb="FF000000"/>
        <sz val="10.0"/>
      </rPr>
      <t xml:space="preserve">• Choose </t>
    </r>
    <r>
      <rPr>
        <rFont val="Inter"/>
        <b/>
        <color rgb="FF000000"/>
        <sz val="10.0"/>
      </rPr>
      <t>Save as Google Sheet</t>
    </r>
    <r>
      <rPr>
        <rFont val="Inter"/>
        <color rgb="FF000000"/>
        <sz val="10.0"/>
      </rPr>
      <t xml:space="preserve"> from drop down menu.</t>
    </r>
  </si>
  <si>
    <t>If you only want to import a tab.</t>
  </si>
  <si>
    <r>
      <rPr>
        <rFont val="Inter"/>
        <b/>
        <color rgb="FF000000"/>
        <sz val="10.0"/>
        <u/>
      </rPr>
      <t>Step 2</t>
    </r>
    <r>
      <rPr>
        <rFont val="Inter"/>
        <b/>
        <color rgb="FF000000"/>
        <sz val="10.0"/>
      </rPr>
      <t xml:space="preserve"> : Copy your tab to another spreadsheet</t>
    </r>
  </si>
  <si>
    <t>• Hover over the tab name you want to copy ;</t>
  </si>
  <si>
    <t>• Click on the triangle beside the name ;</t>
  </si>
  <si>
    <r>
      <rPr>
        <rFont val="Inter"/>
        <color rgb="FF000000"/>
        <sz val="10.0"/>
      </rPr>
      <t>• Click on "</t>
    </r>
    <r>
      <rPr>
        <rFont val="Inter"/>
        <b/>
        <color rgb="FF000000"/>
        <sz val="10.0"/>
      </rPr>
      <t>Copy to</t>
    </r>
    <r>
      <rPr>
        <rFont val="Inter"/>
        <color rgb="FF000000"/>
        <sz val="10.0"/>
      </rPr>
      <t xml:space="preserve">" in drop down ; </t>
    </r>
  </si>
  <si>
    <t xml:space="preserve">• Follow instructions ; </t>
  </si>
  <si>
    <t>Once completed the tab will be in your destination spreadsheet.</t>
  </si>
  <si>
    <t>Go check !</t>
  </si>
  <si>
    <t>Double click on the tab to edit the name.</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</si>
</sst>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0.00"/>
    <numFmt numFmtId="165" formatCode="[$€]#,##0"/>
    <numFmt numFmtId="166" formatCode="m-d"/>
    <numFmt numFmtId="167" formatCode="m/d"/>
    <numFmt numFmtId="168" formatCode="dd&quot;-&quot;mmm"/>
    <numFmt numFmtId="169" formatCode="[$$]#,##0.00"/>
    <numFmt numFmtId="170" formatCode="#,##0.00\ &quot;$&quot;"/>
    <numFmt numFmtId="171" formatCode="_ * #,##0.00_)\ &quot;$&quot;_ ;_ * \(#,##0.00\)\ &quot;$&quot;_ ;_ * &quot;-&quot;??_)\ &quot;$&quot;_ ;_ @_ "/>
    <numFmt numFmtId="172" formatCode="&quot;$&quot;#,##0.00"/>
    <numFmt numFmtId="173" formatCode="#,##0.0"/>
    <numFmt numFmtId="174" formatCode="0.0"/>
    <numFmt numFmtId="175" formatCode="dd&quot;/&quot;mm"/>
    <numFmt numFmtId="176" formatCode="&quot;€&quot;#,##0.00"/>
    <numFmt numFmtId="177" formatCode="d-mmm"/>
  </numFmts>
  <fonts count="135">
    <font>
      <sz val="11.0"/>
      <color theme="1"/>
      <name val="Calibri"/>
      <scheme val="minor"/>
    </font>
    <font>
      <b/>
      <sz val="26.0"/>
      <color rgb="FFFFFFFF"/>
      <name val="Inter"/>
    </font>
    <font/>
    <font>
      <sz val="11.0"/>
      <color rgb="FFFFFFFF"/>
      <name val="Open Sans"/>
    </font>
    <font>
      <sz val="11.0"/>
      <color rgb="FF000000"/>
      <name val="Open Sans"/>
    </font>
    <font>
      <sz val="11.0"/>
      <color theme="1"/>
      <name val="Open Sans"/>
    </font>
    <font>
      <b/>
      <sz val="11.0"/>
      <color rgb="FF07503F"/>
      <name val="Inter"/>
    </font>
    <font>
      <b/>
      <sz val="11.0"/>
      <color rgb="FF07503F"/>
      <name val="Open Sans"/>
    </font>
    <font>
      <sz val="11.0"/>
      <color theme="1"/>
      <name val="Inter"/>
    </font>
    <font>
      <i/>
      <sz val="11.0"/>
      <color rgb="FF000000"/>
      <name val="Open Sans"/>
    </font>
    <font>
      <sz val="10.0"/>
      <color rgb="FFFF0000"/>
      <name val="Arial"/>
    </font>
    <font>
      <sz val="10.0"/>
      <color theme="1"/>
      <name val="Arial"/>
    </font>
    <font>
      <sz val="14.0"/>
      <color rgb="FFFFFFFF"/>
      <name val="Arial"/>
    </font>
    <font>
      <sz val="17.0"/>
      <color rgb="FFFFFFFF"/>
      <name val="Arial"/>
    </font>
    <font>
      <sz val="10.0"/>
      <color rgb="FFFFFFFF"/>
      <name val="Inter"/>
    </font>
    <font>
      <sz val="10.0"/>
      <color rgb="FFE9DC5A"/>
      <name val="Inter"/>
    </font>
    <font>
      <b/>
      <sz val="11.0"/>
      <color rgb="FFFFFFFF"/>
      <name val="Inter"/>
    </font>
    <font>
      <b/>
      <sz val="11.0"/>
      <color theme="0"/>
      <name val="Inter"/>
    </font>
    <font>
      <b/>
      <sz val="11.0"/>
      <color rgb="FFFFFF00"/>
      <name val="Inter"/>
    </font>
    <font>
      <sz val="11.0"/>
      <color theme="1"/>
      <name val="Calibri"/>
    </font>
    <font>
      <b/>
      <sz val="11.0"/>
      <color theme="1"/>
      <name val="Inter"/>
    </font>
    <font>
      <sz val="11.0"/>
      <color theme="1"/>
      <name val="Arial"/>
    </font>
    <font>
      <sz val="10.0"/>
      <color theme="1"/>
      <name val="Inter"/>
    </font>
    <font>
      <color theme="1"/>
      <name val="Inter"/>
    </font>
    <font>
      <b/>
      <sz val="11.0"/>
      <color theme="1"/>
      <name val="Arial"/>
    </font>
    <font>
      <b/>
      <sz val="14.0"/>
      <color theme="1"/>
      <name val="Calibri"/>
      <scheme val="minor"/>
    </font>
    <font>
      <b/>
      <sz val="12.0"/>
      <color rgb="FF07503F"/>
      <name val="Inter"/>
    </font>
    <font>
      <b/>
      <sz val="10.0"/>
      <color theme="1"/>
      <name val="Inter"/>
    </font>
    <font>
      <color theme="1"/>
      <name val="Calibri"/>
      <scheme val="minor"/>
    </font>
    <font>
      <b/>
      <sz val="9.0"/>
      <color rgb="FF000000"/>
      <name val="Inter"/>
    </font>
    <font>
      <b/>
      <sz val="10.0"/>
      <color rgb="FF000000"/>
      <name val="Inter"/>
    </font>
    <font>
      <sz val="10.0"/>
      <color rgb="FF000000"/>
      <name val="Inter"/>
    </font>
    <font>
      <color rgb="FF000000"/>
      <name val="Inter"/>
    </font>
    <font>
      <b/>
      <color theme="1"/>
      <name val="Calibri"/>
      <scheme val="minor"/>
    </font>
    <font>
      <b/>
      <sz val="14.0"/>
      <color rgb="FF000000"/>
      <name val="Calibri"/>
    </font>
    <font>
      <sz val="9.0"/>
      <color rgb="FF1F1F1F"/>
      <name val="Arial"/>
    </font>
    <font>
      <b/>
      <color theme="1"/>
      <name val="Inter"/>
    </font>
    <font>
      <b/>
      <sz val="10.0"/>
      <color rgb="FFFFFFFF"/>
      <name val="Inter"/>
    </font>
    <font>
      <sz val="9.0"/>
      <color theme="1"/>
      <name val="Calibri"/>
      <scheme val="minor"/>
    </font>
    <font>
      <sz val="10.0"/>
      <color rgb="FF000000"/>
      <name val="Arial"/>
    </font>
    <font>
      <b/>
      <sz val="10.0"/>
      <color rgb="FFE9DC5A"/>
      <name val="Inter"/>
    </font>
    <font>
      <b/>
      <i/>
      <color rgb="FFFFFFFF"/>
      <name val="Inter"/>
    </font>
    <font>
      <sz val="10.0"/>
      <color theme="1"/>
      <name val="Helvetica Neue"/>
    </font>
    <font>
      <sz val="11.0"/>
      <color theme="1"/>
      <name val="Helvetica Neue"/>
    </font>
    <font>
      <strike/>
      <sz val="10.0"/>
      <color rgb="FF000000"/>
      <name val="Arial"/>
    </font>
    <font>
      <b/>
      <sz val="10.0"/>
      <color rgb="FF000000"/>
      <name val="Arial"/>
    </font>
    <font>
      <color theme="1"/>
      <name val="&quot;Helvetica Neue&quot;"/>
    </font>
    <font>
      <strike/>
      <color theme="1"/>
      <name val="Calibri"/>
      <scheme val="minor"/>
    </font>
    <font>
      <sz val="10.0"/>
      <color rgb="FF000000"/>
      <name val="Helvetica Neue"/>
    </font>
    <font>
      <b/>
      <sz val="10.0"/>
      <color theme="1"/>
      <name val="Arial"/>
    </font>
    <font>
      <b/>
      <sz val="11.0"/>
      <color rgb="FF000000"/>
      <name val="Arial"/>
    </font>
    <font>
      <sz val="11.0"/>
      <color rgb="FF000000"/>
      <name val="Arial"/>
    </font>
    <font>
      <b/>
      <u/>
      <sz val="11.0"/>
      <color theme="1"/>
      <name val="Arial"/>
    </font>
    <font>
      <b/>
      <u/>
      <sz val="11.0"/>
      <color theme="1"/>
      <name val="Arial"/>
    </font>
    <font>
      <b/>
      <sz val="18.0"/>
      <color theme="1"/>
      <name val="Arial"/>
    </font>
    <font>
      <b/>
      <sz val="11.0"/>
      <color rgb="FF434343"/>
      <name val="Arial"/>
    </font>
    <font>
      <sz val="11.0"/>
      <color rgb="FF4F4E4C"/>
      <name val="Arial"/>
    </font>
    <font>
      <b/>
      <sz val="11.0"/>
      <color rgb="FF4F4E4C"/>
      <name val="Arial"/>
    </font>
    <font>
      <sz val="14.0"/>
      <color rgb="FFFFFFFF"/>
      <name val="Inter"/>
    </font>
    <font>
      <b/>
      <sz val="11.0"/>
      <color rgb="FFE9DC5A"/>
      <name val="Inter"/>
    </font>
    <font>
      <sz val="18.0"/>
      <color rgb="FF000000"/>
      <name val="Inter"/>
    </font>
    <font>
      <sz val="11.0"/>
      <color rgb="FF000000"/>
      <name val="Inter"/>
    </font>
    <font>
      <sz val="11.0"/>
      <color rgb="FF11A9CC"/>
      <name val="Calibri"/>
    </font>
    <font>
      <sz val="10.0"/>
      <color rgb="FF000000"/>
      <name val="Avenir"/>
    </font>
    <font>
      <sz val="24.0"/>
      <color theme="1"/>
      <name val="Avenir"/>
    </font>
    <font>
      <b/>
      <sz val="18.0"/>
      <color rgb="FF07503F"/>
      <name val="Inter"/>
    </font>
    <font>
      <b/>
      <sz val="11.0"/>
      <color rgb="FFE9DC5A"/>
      <name val="Avenir"/>
    </font>
    <font>
      <b/>
      <sz val="11.0"/>
      <color rgb="FF07503F"/>
      <name val="Avenir"/>
    </font>
    <font>
      <sz val="11.0"/>
      <color rgb="FF07503F"/>
      <name val="Avenir"/>
    </font>
    <font>
      <b/>
      <sz val="12.0"/>
      <color theme="1"/>
      <name val="Avenir"/>
    </font>
    <font>
      <sz val="12.0"/>
      <color theme="1"/>
      <name val="Avenir"/>
    </font>
    <font>
      <sz val="10.0"/>
      <color theme="1"/>
      <name val="Avenir"/>
    </font>
    <font>
      <sz val="24.0"/>
      <color rgb="FF000000"/>
      <name val="Helvetica Neue"/>
    </font>
    <font>
      <sz val="12.0"/>
      <color rgb="FF000000"/>
      <name val="Helvetica Neue"/>
    </font>
    <font>
      <sz val="12.0"/>
      <color rgb="FFE9DC5A"/>
      <name val="Helvetica Neue"/>
    </font>
    <font>
      <sz val="10.0"/>
      <color rgb="FFE9DC5A"/>
      <name val="Arial"/>
    </font>
    <font>
      <color rgb="FFE9DC5A"/>
      <name val="Calibri"/>
      <scheme val="minor"/>
    </font>
    <font>
      <sz val="11.0"/>
      <color rgb="FFFFFFFF"/>
      <name val="Calibri"/>
    </font>
    <font>
      <sz val="11.0"/>
      <color theme="0"/>
      <name val="Calibri"/>
    </font>
    <font>
      <sz val="10.0"/>
      <color rgb="FFFFFFFF"/>
      <name val="Helvetica Neue"/>
    </font>
    <font>
      <sz val="11.0"/>
      <color rgb="FFE9DC5A"/>
      <name val="Calibri"/>
    </font>
    <font>
      <sz val="16.0"/>
      <color rgb="FFFFFFFF"/>
      <name val="Helvetica Neue"/>
    </font>
    <font>
      <sz val="14.0"/>
      <color rgb="FF000000"/>
      <name val="Arial"/>
    </font>
    <font>
      <color theme="1"/>
      <name val="Arial"/>
    </font>
    <font>
      <b/>
      <sz val="26.0"/>
      <color theme="1"/>
      <name val="Avenir"/>
    </font>
    <font>
      <sz val="22.0"/>
      <color theme="1"/>
      <name val="Avenir"/>
    </font>
    <font>
      <b/>
      <sz val="22.0"/>
      <color theme="1"/>
      <name val="Avenir"/>
    </font>
    <font>
      <b/>
      <sz val="15.0"/>
      <color theme="1"/>
      <name val="&quot;Helvetica Neue&quot;"/>
    </font>
    <font>
      <b/>
      <sz val="15.0"/>
      <color theme="1"/>
      <name val="Arial"/>
    </font>
    <font>
      <b/>
      <sz val="16.0"/>
      <color theme="1"/>
      <name val="&quot;Helvetica Neue&quot;"/>
    </font>
    <font>
      <b/>
      <sz val="22.0"/>
      <color theme="1"/>
      <name val="Arial"/>
    </font>
    <font>
      <b/>
      <sz val="16.0"/>
      <color theme="1"/>
      <name val="Avenir"/>
    </font>
    <font>
      <b/>
      <sz val="11.0"/>
      <color rgb="FFE9DC5A"/>
      <name val="Calibri"/>
    </font>
    <font>
      <b/>
      <sz val="12.0"/>
      <color rgb="FFE9DC5A"/>
      <name val="Avenir"/>
    </font>
    <font>
      <sz val="11.0"/>
      <color rgb="FFE9DC5A"/>
      <name val="Avenir"/>
    </font>
    <font>
      <sz val="11.0"/>
      <color rgb="FFFFFFFF"/>
      <name val="Avenir"/>
    </font>
    <font>
      <sz val="11.0"/>
      <color theme="0"/>
      <name val="Avenir"/>
    </font>
    <font>
      <b/>
      <sz val="11.0"/>
      <color theme="1"/>
      <name val="Calibri"/>
    </font>
    <font>
      <u/>
      <color rgb="FF484848"/>
      <name val="FontAwesome"/>
    </font>
    <font>
      <u/>
      <color rgb="FF484848"/>
      <name val="FontAwesome"/>
    </font>
    <font>
      <b/>
      <color rgb="FF484848"/>
      <name val="Montserrat"/>
    </font>
    <font>
      <color theme="1"/>
      <name val="FontAwesome"/>
    </font>
    <font>
      <color rgb="FF484848"/>
      <name val="Montserrat"/>
    </font>
    <font>
      <b/>
      <i/>
      <color rgb="FF508439"/>
      <name val="Inherit"/>
    </font>
    <font>
      <u/>
      <color rgb="FF484848"/>
      <name val="FontAwesome"/>
    </font>
    <font>
      <color rgb="FF484848"/>
      <name val="FontAwesome"/>
    </font>
    <font>
      <u/>
      <color rgb="FF484848"/>
      <name val="Arial"/>
    </font>
    <font>
      <b/>
      <sz val="20.0"/>
      <color rgb="FFFFFFFF"/>
      <name val="Calibri"/>
    </font>
    <font>
      <sz val="10.0"/>
      <color rgb="FFFFFFFF"/>
      <name val="Calibri"/>
    </font>
    <font>
      <sz val="10.0"/>
      <color rgb="FFE9DC5A"/>
      <name val="Calibri"/>
    </font>
    <font>
      <sz val="11.0"/>
      <color rgb="FF000000"/>
      <name val="Calibri"/>
    </font>
    <font>
      <sz val="16.0"/>
      <color rgb="FF000000"/>
      <name val="Calibri"/>
    </font>
    <font>
      <sz val="16.0"/>
      <color rgb="FFFFFFFF"/>
      <name val="Calibri"/>
    </font>
    <font>
      <sz val="16.0"/>
      <color theme="1"/>
      <name val="Calibri"/>
    </font>
    <font>
      <b/>
      <sz val="25.0"/>
      <color rgb="FFEEF3F4"/>
      <name val="Inter"/>
    </font>
    <font>
      <b/>
      <sz val="9.0"/>
      <color rgb="FFFFFFFF"/>
      <name val="Inter"/>
    </font>
    <font>
      <b/>
      <sz val="11.0"/>
      <color rgb="FFEEF3F4"/>
      <name val="Inter"/>
    </font>
    <font>
      <b/>
      <color rgb="FF000000"/>
      <name val="Inter"/>
    </font>
    <font>
      <i/>
      <color theme="1"/>
      <name val="Inter"/>
    </font>
    <font>
      <b/>
      <sz val="25.0"/>
      <color rgb="FFFFFFFF"/>
      <name val="Inter"/>
    </font>
    <font>
      <b/>
      <sz val="22.0"/>
      <color rgb="FFFFFFFF"/>
      <name val="Inter"/>
    </font>
    <font>
      <b/>
      <sz val="12.0"/>
      <color rgb="FFEAEAEA"/>
      <name val="Inter"/>
    </font>
    <font>
      <b/>
      <color rgb="FFEAEAEA"/>
      <name val="Inter"/>
    </font>
    <font>
      <b/>
      <sz val="14.0"/>
      <color rgb="FFFFFFFF"/>
      <name val="Inter"/>
    </font>
    <font>
      <b/>
      <color rgb="FFFFFFFF"/>
      <name val="Inter"/>
    </font>
    <font>
      <b/>
      <sz val="18.0"/>
      <color rgb="FFEAEAEA"/>
      <name val="Inter"/>
    </font>
    <font>
      <b/>
      <sz val="12.0"/>
      <color theme="1"/>
      <name val="Inter"/>
    </font>
    <font>
      <sz val="12.0"/>
      <color rgb="FF000000"/>
      <name val="Inter"/>
    </font>
    <font>
      <sz val="22.0"/>
      <color rgb="FF000000"/>
      <name val="Inter"/>
    </font>
    <font>
      <b/>
      <sz val="14.0"/>
      <color rgb="FF000000"/>
      <name val="Inter"/>
    </font>
    <font>
      <sz val="18.0"/>
      <color rgb="FFFFFFFF"/>
      <name val="Inter"/>
    </font>
    <font>
      <b/>
      <sz val="18.0"/>
      <color theme="0"/>
      <name val="Inter"/>
    </font>
    <font>
      <b/>
      <u/>
      <sz val="24.0"/>
      <color rgb="FF0000FF"/>
      <name val="Inter"/>
    </font>
    <font>
      <b/>
      <i/>
      <sz val="10.0"/>
      <color rgb="FF000000"/>
      <name val="Inter"/>
    </font>
    <font>
      <i/>
      <sz val="10.0"/>
      <color rgb="FF000000"/>
      <name val="Inter"/>
    </font>
  </fonts>
  <fills count="39">
    <fill>
      <patternFill patternType="none"/>
    </fill>
    <fill>
      <patternFill patternType="lightGray"/>
    </fill>
    <fill>
      <patternFill patternType="solid">
        <fgColor rgb="FF07503F"/>
        <bgColor rgb="FF07503F"/>
      </patternFill>
    </fill>
    <fill>
      <patternFill patternType="solid">
        <fgColor rgb="FFF8F8F5"/>
        <bgColor rgb="FFF8F8F5"/>
      </patternFill>
    </fill>
    <fill>
      <patternFill patternType="solid">
        <fgColor rgb="FFDEDCCE"/>
        <bgColor rgb="FFDEDCCE"/>
      </patternFill>
    </fill>
    <fill>
      <patternFill patternType="solid">
        <fgColor rgb="FFFFFFFF"/>
        <bgColor rgb="FFFFFFFF"/>
      </patternFill>
    </fill>
    <fill>
      <patternFill patternType="solid">
        <fgColor rgb="FFE8E7DD"/>
        <bgColor rgb="FFE8E7DD"/>
      </patternFill>
    </fill>
    <fill>
      <patternFill patternType="solid">
        <fgColor rgb="FFFFF2CC"/>
        <bgColor rgb="FFFFF2CC"/>
      </patternFill>
    </fill>
    <fill>
      <patternFill patternType="solid">
        <fgColor rgb="FFF9CB9C"/>
        <bgColor rgb="FFF9CB9C"/>
      </patternFill>
    </fill>
    <fill>
      <patternFill patternType="solid">
        <fgColor rgb="FFCFE2F3"/>
        <bgColor rgb="FFCFE2F3"/>
      </patternFill>
    </fill>
    <fill>
      <patternFill patternType="solid">
        <fgColor rgb="FFFF0000"/>
        <bgColor rgb="FFFF0000"/>
      </patternFill>
    </fill>
    <fill>
      <patternFill patternType="solid">
        <fgColor rgb="FFD9D9D9"/>
        <bgColor rgb="FFD9D9D9"/>
      </patternFill>
    </fill>
    <fill>
      <patternFill patternType="solid">
        <fgColor theme="0"/>
        <bgColor theme="0"/>
      </patternFill>
    </fill>
    <fill>
      <patternFill patternType="solid">
        <fgColor rgb="FFFF00FF"/>
        <bgColor rgb="FFFF00FF"/>
      </patternFill>
    </fill>
    <fill>
      <patternFill patternType="solid">
        <fgColor rgb="FFB6D7A8"/>
        <bgColor rgb="FFB6D7A8"/>
      </patternFill>
    </fill>
    <fill>
      <patternFill patternType="solid">
        <fgColor rgb="FF3C78D8"/>
        <bgColor rgb="FF3C78D8"/>
      </patternFill>
    </fill>
    <fill>
      <patternFill patternType="solid">
        <fgColor rgb="FFEFEFEF"/>
        <bgColor rgb="FFEFEFEF"/>
      </patternFill>
    </fill>
    <fill>
      <patternFill patternType="solid">
        <fgColor rgb="FFD9E2F3"/>
        <bgColor rgb="FFD9E2F3"/>
      </patternFill>
    </fill>
    <fill>
      <patternFill patternType="solid">
        <fgColor rgb="FFD9EAD3"/>
        <bgColor rgb="FFD9EAD3"/>
      </patternFill>
    </fill>
    <fill>
      <patternFill patternType="solid">
        <fgColor rgb="FFCCCCCC"/>
        <bgColor rgb="FFCCCCCC"/>
      </patternFill>
    </fill>
    <fill>
      <patternFill patternType="solid">
        <fgColor rgb="FFDD7E6B"/>
        <bgColor rgb="FFDD7E6B"/>
      </patternFill>
    </fill>
    <fill>
      <patternFill patternType="solid">
        <fgColor rgb="FFB7B7B7"/>
        <bgColor rgb="FFB7B7B7"/>
      </patternFill>
    </fill>
    <fill>
      <patternFill patternType="solid">
        <fgColor rgb="FF93C47D"/>
        <bgColor rgb="FF93C47D"/>
      </patternFill>
    </fill>
    <fill>
      <patternFill patternType="solid">
        <fgColor rgb="FFEAD1DC"/>
        <bgColor rgb="FFEAD1DC"/>
      </patternFill>
    </fill>
    <fill>
      <patternFill patternType="solid">
        <fgColor rgb="FF6AA84F"/>
        <bgColor rgb="FF6AA84F"/>
      </patternFill>
    </fill>
    <fill>
      <patternFill patternType="solid">
        <fgColor rgb="FFF6F7F1"/>
        <bgColor rgb="FFF6F7F1"/>
      </patternFill>
    </fill>
    <fill>
      <patternFill patternType="solid">
        <fgColor rgb="FFEA9999"/>
        <bgColor rgb="FFEA9999"/>
      </patternFill>
    </fill>
    <fill>
      <patternFill patternType="solid">
        <fgColor rgb="FF9FC5E8"/>
        <bgColor rgb="FF9FC5E8"/>
      </patternFill>
    </fill>
    <fill>
      <patternFill patternType="solid">
        <fgColor rgb="FFE9DC5A"/>
        <bgColor rgb="FFE9DC5A"/>
      </patternFill>
    </fill>
    <fill>
      <patternFill patternType="solid">
        <fgColor rgb="FFCECCB7"/>
        <bgColor rgb="FFCECCB7"/>
      </patternFill>
    </fill>
    <fill>
      <patternFill patternType="solid">
        <fgColor rgb="FFFDE7E1"/>
        <bgColor rgb="FFFDE7E1"/>
      </patternFill>
    </fill>
    <fill>
      <patternFill patternType="solid">
        <fgColor rgb="FFFCD7CD"/>
        <bgColor rgb="FFFCD7CD"/>
      </patternFill>
    </fill>
    <fill>
      <patternFill patternType="solid">
        <fgColor rgb="FFE8B4A6"/>
        <bgColor rgb="FFE8B4A6"/>
      </patternFill>
    </fill>
    <fill>
      <patternFill patternType="solid">
        <fgColor rgb="FF0C715A"/>
        <bgColor rgb="FF0C715A"/>
      </patternFill>
    </fill>
    <fill>
      <patternFill patternType="solid">
        <fgColor rgb="FF191919"/>
        <bgColor rgb="FF191919"/>
      </patternFill>
    </fill>
    <fill>
      <patternFill patternType="solid">
        <fgColor rgb="FFA5A5A5"/>
        <bgColor rgb="FFA5A5A5"/>
      </patternFill>
    </fill>
    <fill>
      <patternFill patternType="solid">
        <fgColor rgb="FFF3F3F3"/>
        <bgColor rgb="FFF3F3F3"/>
      </patternFill>
    </fill>
    <fill>
      <patternFill patternType="solid">
        <fgColor rgb="FFDBDBDB"/>
        <bgColor rgb="FFDBDBDB"/>
      </patternFill>
    </fill>
    <fill>
      <patternFill patternType="solid">
        <fgColor rgb="FFFFFF00"/>
        <bgColor rgb="FFFFFF00"/>
      </patternFill>
    </fill>
  </fills>
  <borders count="180">
    <border/>
    <border>
      <left style="thin">
        <color rgb="FFCECCB7"/>
      </left>
      <top style="thin">
        <color rgb="FFCECCB7"/>
      </top>
      <bottom style="thin">
        <color rgb="FFCECCB7"/>
      </bottom>
    </border>
    <border>
      <top style="thin">
        <color rgb="FFCECCB7"/>
      </top>
      <bottom style="thin">
        <color rgb="FFCECCB7"/>
      </bottom>
    </border>
    <border>
      <right style="thin">
        <color rgb="FFCECCB7"/>
      </right>
      <top style="thin">
        <color rgb="FFCECCB7"/>
      </top>
      <bottom style="thin">
        <color rgb="FFCECCB7"/>
      </bottom>
    </border>
    <border>
      <left style="thin">
        <color rgb="FFCECCB7"/>
      </left>
      <right style="thin">
        <color rgb="FFCECCB7"/>
      </right>
      <top style="thin">
        <color rgb="FFCECCB7"/>
      </top>
      <bottom style="thin">
        <color rgb="FFCECCB7"/>
      </bottom>
    </border>
    <border>
      <left style="medium">
        <color rgb="FFAAAAAA"/>
      </left>
      <right/>
      <top style="medium">
        <color rgb="FFAAAAAA"/>
      </top>
    </border>
    <border>
      <left/>
      <right/>
      <top style="medium">
        <color rgb="FFAAAAAA"/>
      </top>
      <bottom/>
    </border>
    <border>
      <left/>
      <top style="medium">
        <color rgb="FFAAAAAA"/>
      </top>
    </border>
    <border>
      <top style="medium">
        <color rgb="FFAAAAAA"/>
      </top>
    </border>
    <border>
      <right/>
      <top style="medium">
        <color rgb="FFAAAAAA"/>
      </top>
    </border>
    <border>
      <left style="medium">
        <color rgb="FFAAAAAA"/>
      </left>
      <right/>
    </border>
    <border>
      <right/>
      <top/>
      <bottom/>
    </border>
    <border>
      <left/>
      <right/>
      <top/>
      <bottom/>
    </border>
    <border>
      <left/>
      <top/>
      <bottom/>
    </border>
    <border>
      <top/>
      <bottom/>
    </border>
    <border>
      <left/>
    </border>
    <border>
      <right/>
    </border>
    <border>
      <left/>
      <right/>
      <top/>
    </border>
    <border>
      <left/>
      <top/>
    </border>
    <border>
      <top/>
    </border>
    <border>
      <right/>
      <top/>
    </border>
    <border>
      <left/>
      <bottom/>
    </border>
    <border>
      <bottom/>
    </border>
    <border>
      <right/>
      <bottom/>
    </border>
    <border>
      <left style="thin">
        <color rgb="FFCECCB7"/>
      </left>
      <right style="thin">
        <color rgb="FFCECCB7"/>
      </right>
      <bottom style="thin">
        <color rgb="FFCECCB7"/>
      </bottom>
    </border>
    <border>
      <left style="thin">
        <color rgb="FFCECCB7"/>
      </left>
      <right style="thin">
        <color rgb="FFCECCB7"/>
      </right>
      <top style="thin">
        <color rgb="FFCECCB7"/>
      </top>
    </border>
    <border>
      <left style="thin">
        <color rgb="FFCECCB7"/>
      </left>
      <right style="medium">
        <color rgb="FF07503F"/>
      </right>
      <top style="thin">
        <color rgb="FFCECCB7"/>
      </top>
      <bottom style="thin">
        <color rgb="FFCECCB7"/>
      </bottom>
    </border>
    <border>
      <right style="thin">
        <color rgb="FFCECCB7"/>
      </right>
      <bottom style="thin">
        <color rgb="FFCECCB7"/>
      </bottom>
    </border>
    <border>
      <bottom style="thin">
        <color rgb="FFCECCB7"/>
      </bottom>
    </border>
    <border>
      <left style="medium">
        <color rgb="FF07503F"/>
      </left>
      <top style="medium">
        <color rgb="FF07503F"/>
      </top>
    </border>
    <border>
      <right style="medium">
        <color rgb="FF07503F"/>
      </right>
      <top style="medium">
        <color rgb="FF07503F"/>
      </top>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medium">
        <color rgb="FF000000"/>
      </bottom>
    </border>
    <border>
      <left style="thin">
        <color rgb="FF000000"/>
      </left>
    </border>
    <border>
      <right style="thin">
        <color rgb="FF000000"/>
      </right>
    </border>
    <border>
      <left style="thin">
        <color rgb="FF000000"/>
      </left>
      <right style="thin">
        <color rgb="FF000000"/>
      </right>
      <top style="medium">
        <color rgb="FF000000"/>
      </top>
    </border>
    <border>
      <left style="thin">
        <color rgb="FF000000"/>
      </left>
      <right style="thin">
        <color rgb="FF000000"/>
      </right>
      <bottom style="thin">
        <color rgb="FF000000"/>
      </bottom>
    </border>
    <border>
      <left style="hair">
        <color rgb="FF000000"/>
      </left>
    </border>
    <border>
      <right style="hair">
        <color rgb="FF000000"/>
      </right>
    </border>
    <border>
      <bottom style="hair">
        <color rgb="FF000000"/>
      </bottom>
    </border>
    <border>
      <top style="hair">
        <color rgb="FF000000"/>
      </top>
      <bottom style="hair">
        <color rgb="FF000000"/>
      </bottom>
    </border>
    <border>
      <left style="thin">
        <color rgb="FFAAAAAA"/>
      </left>
      <right style="thin">
        <color rgb="FFAAAAAA"/>
      </right>
      <top style="thin">
        <color rgb="FF000000"/>
      </top>
      <bottom style="thin">
        <color rgb="FF000000"/>
      </bottom>
    </border>
    <border>
      <left style="thin">
        <color rgb="FFAAAAAA"/>
      </left>
      <right style="thin">
        <color rgb="FFAAAAAA"/>
      </right>
      <top style="hair">
        <color rgb="FF000000"/>
      </top>
      <bottom style="hair">
        <color rgb="FF000000"/>
      </bottom>
    </border>
    <border>
      <left style="thin">
        <color rgb="FFAAAAAA"/>
      </left>
      <right style="thin">
        <color rgb="FFAAAAAA"/>
      </right>
      <bottom style="thin">
        <color rgb="FFAAAAAA"/>
      </bottom>
    </border>
    <border>
      <left style="thin">
        <color rgb="FFAAAAAA"/>
      </left>
      <right style="thin">
        <color rgb="FFAAAAAA"/>
      </right>
      <top style="thin">
        <color rgb="FFAAAAAA"/>
      </top>
      <bottom style="thin">
        <color rgb="FFAAAAAA"/>
      </bottom>
    </border>
    <border>
      <left style="thin">
        <color rgb="FFAAAAAA"/>
      </left>
      <right style="thin">
        <color rgb="FFAAAAAA"/>
      </right>
    </border>
    <border>
      <left style="hair">
        <color rgb="FF000000"/>
      </left>
      <right style="thin">
        <color rgb="FFCECCB7"/>
      </right>
      <top style="hair">
        <color rgb="FF000000"/>
      </top>
      <bottom style="hair">
        <color rgb="FF000000"/>
      </bottom>
    </border>
    <border>
      <left style="thin">
        <color rgb="FFCECCB7"/>
      </left>
      <right style="thin">
        <color rgb="FFCECCB7"/>
      </right>
      <top style="hair">
        <color rgb="FF000000"/>
      </top>
      <bottom style="hair">
        <color rgb="FF000000"/>
      </bottom>
    </border>
    <border>
      <right style="hair">
        <color rgb="FF000000"/>
      </right>
      <top style="hair">
        <color rgb="FF000000"/>
      </top>
      <bottom style="hair">
        <color rgb="FF000000"/>
      </bottom>
    </border>
    <border>
      <top style="hair">
        <color rgb="FF000000"/>
      </top>
    </border>
    <border>
      <left style="thin">
        <color rgb="FF000000"/>
      </left>
      <right style="hair">
        <color rgb="FF000000"/>
      </right>
      <top style="thin">
        <color rgb="FF000000"/>
      </top>
      <bottom style="hair">
        <color rgb="FF000000"/>
      </bottom>
    </border>
    <border>
      <right style="hair">
        <color rgb="FF000000"/>
      </right>
      <top style="thin">
        <color rgb="FF000000"/>
      </top>
      <bottom style="hair">
        <color rgb="FF000000"/>
      </bottom>
    </border>
    <border>
      <left style="thin">
        <color rgb="FF000000"/>
      </left>
      <right style="hair">
        <color rgb="FF000000"/>
      </right>
      <bottom style="hair">
        <color rgb="FF000000"/>
      </bottom>
    </border>
    <border>
      <right style="hair">
        <color rgb="FF000000"/>
      </right>
      <bottom style="hair">
        <color rgb="FF000000"/>
      </bottom>
    </border>
    <border>
      <left style="thin">
        <color rgb="FF000000"/>
      </left>
      <right style="thin">
        <color rgb="FF000000"/>
      </right>
      <top style="thin">
        <color rgb="FF000000"/>
      </top>
      <bottom style="thin">
        <color rgb="FF000000"/>
      </bottom>
    </border>
    <border>
      <left style="dotted">
        <color rgb="FF000000"/>
      </left>
      <top style="dotted">
        <color rgb="FF000000"/>
      </top>
    </border>
    <border>
      <top style="dotted">
        <color rgb="FF000000"/>
      </top>
    </border>
    <border>
      <right style="dotted">
        <color rgb="FF000000"/>
      </right>
      <top style="dotted">
        <color rgb="FF000000"/>
      </top>
    </border>
    <border>
      <right style="hair">
        <color rgb="FF000000"/>
      </right>
      <top style="dotted">
        <color rgb="FF000000"/>
      </top>
    </border>
    <border>
      <left style="dotted">
        <color rgb="FF000000"/>
      </left>
    </border>
    <border>
      <right style="dotted">
        <color rgb="FF000000"/>
      </right>
    </border>
    <border>
      <left style="dotted">
        <color rgb="FF000000"/>
      </left>
      <bottom style="hair">
        <color rgb="FF000000"/>
      </bottom>
    </border>
    <border>
      <left style="hair">
        <color rgb="FF000000"/>
      </left>
      <top style="hair">
        <color rgb="FF000000"/>
      </top>
    </border>
    <border>
      <right style="hair">
        <color rgb="FF000000"/>
      </right>
      <top style="hair">
        <color rgb="FF000000"/>
      </top>
    </border>
    <border>
      <left style="hair">
        <color rgb="FF000000"/>
      </left>
      <bottom style="hair">
        <color rgb="FF000000"/>
      </bottom>
    </border>
    <border>
      <right style="thin">
        <color rgb="FFD2D6C3"/>
      </right>
      <top style="thin">
        <color rgb="FFD2D6C3"/>
      </top>
      <bottom style="thin">
        <color rgb="FFD2D6C3"/>
      </bottom>
    </border>
    <border>
      <right style="thin">
        <color rgb="FFAAAAAA"/>
      </right>
      <top style="thin">
        <color rgb="FFAAAAAA"/>
      </top>
      <bottom style="thin">
        <color rgb="FFAAAAAA"/>
      </bottom>
    </border>
    <border>
      <left style="thin">
        <color rgb="FFAAAAAA"/>
      </left>
      <right style="thin">
        <color rgb="FFAAAAAA"/>
      </right>
      <top style="thin">
        <color rgb="FFAAAAAA"/>
      </top>
      <bottom/>
    </border>
    <border>
      <right/>
      <top style="thin">
        <color rgb="FFAAAAAA"/>
      </top>
      <bottom style="thin">
        <color rgb="FFAAAAAA"/>
      </bottom>
    </border>
    <border>
      <left style="thin">
        <color rgb="FF999999"/>
      </left>
      <right style="thin">
        <color rgb="FF999999"/>
      </right>
      <top style="thin">
        <color rgb="FF999999"/>
      </top>
      <bottom style="thin">
        <color rgb="FF999999"/>
      </bottom>
    </border>
    <border>
      <left style="medium">
        <color rgb="FF07503F"/>
      </left>
      <right style="thin">
        <color rgb="FFCECCB7"/>
      </right>
      <top style="medium">
        <color rgb="FF07503F"/>
      </top>
      <bottom style="thin">
        <color rgb="FFCECCB7"/>
      </bottom>
    </border>
    <border>
      <left style="thin">
        <color rgb="FFCECCB7"/>
      </left>
      <right style="thin">
        <color rgb="FFCECCB7"/>
      </right>
      <top style="medium">
        <color rgb="FF07503F"/>
      </top>
      <bottom style="thin">
        <color rgb="FFCECCB7"/>
      </bottom>
    </border>
    <border>
      <left style="thin">
        <color rgb="FFCECCB7"/>
      </left>
      <right style="medium">
        <color rgb="FF07503F"/>
      </right>
      <top style="medium">
        <color rgb="FF07503F"/>
      </top>
      <bottom style="thin">
        <color rgb="FFCECCB7"/>
      </bottom>
    </border>
    <border>
      <left style="thin">
        <color rgb="FFCECCB7"/>
      </left>
      <right style="thin">
        <color rgb="FFAAAAAA"/>
      </right>
      <top style="thin">
        <color rgb="FFAAAAAA"/>
      </top>
      <bottom style="thin">
        <color rgb="FFCECCB7"/>
      </bottom>
    </border>
    <border>
      <left style="medium">
        <color rgb="FF07503F"/>
      </left>
      <right style="thin">
        <color rgb="FFCECCB7"/>
      </right>
      <top style="thin">
        <color rgb="FFCECCB7"/>
      </top>
      <bottom style="thin">
        <color rgb="FFCECCB7"/>
      </bottom>
    </border>
    <border>
      <left style="thin">
        <color rgb="FFCECCB7"/>
      </left>
      <right style="thin">
        <color rgb="FFAAAAAA"/>
      </right>
      <top style="thin">
        <color rgb="FFCECCB7"/>
      </top>
      <bottom style="thin">
        <color rgb="FFCECCB7"/>
      </bottom>
    </border>
    <border>
      <left style="medium">
        <color rgb="FF07503F"/>
      </left>
      <right style="thin">
        <color rgb="FFCECCB7"/>
      </right>
      <top style="thin">
        <color rgb="FFCECCB7"/>
      </top>
    </border>
    <border>
      <left style="thin">
        <color rgb="FFCECCB7"/>
      </left>
      <right style="medium">
        <color rgb="FF07503F"/>
      </right>
      <top style="thin">
        <color rgb="FFCECCB7"/>
      </top>
    </border>
    <border>
      <left style="thin">
        <color rgb="FF000000"/>
      </left>
      <right style="thin">
        <color rgb="FFCECCB7"/>
      </right>
      <top style="thin">
        <color rgb="FF000000"/>
      </top>
      <bottom style="thin">
        <color rgb="FFCECCB7"/>
      </bottom>
    </border>
    <border>
      <left style="thin">
        <color rgb="FFCECCB7"/>
      </left>
      <right style="thin">
        <color rgb="FFCECCB7"/>
      </right>
      <top style="thin">
        <color rgb="FF000000"/>
      </top>
      <bottom style="thin">
        <color rgb="FFCECCB7"/>
      </bottom>
    </border>
    <border>
      <left style="thin">
        <color rgb="FFCECCB7"/>
      </left>
      <right style="thin">
        <color rgb="FF000000"/>
      </right>
      <top style="thin">
        <color rgb="FF000000"/>
      </top>
      <bottom style="thin">
        <color rgb="FFCECCB7"/>
      </bottom>
    </border>
    <border>
      <left style="thin">
        <color rgb="FF000000"/>
      </left>
      <right style="thin">
        <color rgb="FFCECCB7"/>
      </right>
      <top style="thin">
        <color rgb="FFCECCB7"/>
      </top>
      <bottom style="thin">
        <color rgb="FFCECCB7"/>
      </bottom>
    </border>
    <border>
      <left style="thin">
        <color rgb="FFCECCB7"/>
      </left>
      <right style="thin">
        <color rgb="FF000000"/>
      </right>
      <top style="thin">
        <color rgb="FFCECCB7"/>
      </top>
      <bottom style="thin">
        <color rgb="FFCECCB7"/>
      </bottom>
    </border>
    <border>
      <left style="thin">
        <color rgb="FF000000"/>
      </left>
      <right style="thin">
        <color rgb="FFCECCB7"/>
      </right>
      <top style="thin">
        <color rgb="FFCECCB7"/>
      </top>
      <bottom style="thin">
        <color rgb="FF000000"/>
      </bottom>
    </border>
    <border>
      <left style="thin">
        <color rgb="FFCECCB7"/>
      </left>
      <right style="thin">
        <color rgb="FFCECCB7"/>
      </right>
      <top style="thin">
        <color rgb="FFCECCB7"/>
      </top>
      <bottom style="thin">
        <color rgb="FF000000"/>
      </bottom>
    </border>
    <border>
      <left style="thin">
        <color rgb="FFCECCB7"/>
      </left>
      <right style="thin">
        <color rgb="FF000000"/>
      </right>
      <top style="thin">
        <color rgb="FFCECCB7"/>
      </top>
      <bottom style="thin">
        <color rgb="FF000000"/>
      </bottom>
    </border>
    <border>
      <right style="thin">
        <color rgb="FFCECCB7"/>
      </right>
      <top style="thin">
        <color rgb="FFCECCB7"/>
      </top>
    </border>
    <border>
      <left style="thin">
        <color rgb="FFCECCB7"/>
      </left>
      <top style="thin">
        <color rgb="FFCECCB7"/>
      </top>
    </border>
    <border>
      <left style="thin">
        <color rgb="FF07503F"/>
      </left>
      <top style="thin">
        <color rgb="FF07503F"/>
      </top>
      <bottom style="thin">
        <color rgb="FF07503F"/>
      </bottom>
    </border>
    <border>
      <right style="thin">
        <color rgb="FF07503F"/>
      </right>
      <top style="thin">
        <color rgb="FF07503F"/>
      </top>
      <bottom style="thin">
        <color rgb="FF07503F"/>
      </bottom>
    </border>
    <border>
      <left style="thin">
        <color rgb="FF07503F"/>
      </left>
      <right style="thin">
        <color rgb="FF07503F"/>
      </right>
      <top style="thin">
        <color rgb="FF07503F"/>
      </top>
      <bottom style="thin">
        <color rgb="FF07503F"/>
      </bottom>
    </border>
    <border>
      <top style="thin">
        <color rgb="FF07503F"/>
      </top>
      <bottom style="thin">
        <color rgb="FF07503F"/>
      </bottom>
    </border>
    <border>
      <left style="thin">
        <color rgb="FF07503F"/>
      </left>
      <right style="thin">
        <color rgb="FFCECCB7"/>
      </right>
      <top style="thin">
        <color rgb="FF07503F"/>
      </top>
      <bottom style="thin">
        <color rgb="FF07503F"/>
      </bottom>
    </border>
    <border>
      <left style="thin">
        <color rgb="FFCECCB7"/>
      </left>
      <right style="thin">
        <color rgb="FFCECCB7"/>
      </right>
      <top style="thin">
        <color rgb="FF07503F"/>
      </top>
      <bottom style="thin">
        <color rgb="FF07503F"/>
      </bottom>
    </border>
    <border>
      <left style="thin">
        <color rgb="FFCECCB7"/>
      </left>
      <right style="thin">
        <color rgb="FF07503F"/>
      </right>
      <top style="thin">
        <color rgb="FF07503F"/>
      </top>
      <bottom style="thin">
        <color rgb="FF07503F"/>
      </bottom>
    </border>
    <border>
      <left/>
      <right style="thin">
        <color rgb="FFCECCB7"/>
      </right>
      <bottom style="thin">
        <color rgb="FFCECCB7"/>
      </bottom>
    </border>
    <border>
      <left style="thin">
        <color rgb="FFCECCB7"/>
      </left>
      <right style="thin">
        <color rgb="FF000000"/>
      </right>
      <bottom style="thin">
        <color rgb="FFCECCB7"/>
      </bottom>
    </border>
    <border>
      <left/>
      <right style="thin">
        <color rgb="FFCECCB7"/>
      </right>
      <top style="thin">
        <color rgb="FFCECCB7"/>
      </top>
      <bottom style="thin">
        <color rgb="FFCECCB7"/>
      </bottom>
    </border>
    <border>
      <left/>
      <right style="thin">
        <color rgb="FFCECCB7"/>
      </right>
      <top style="thin">
        <color rgb="FFCECCB7"/>
      </top>
      <bottom style="thin">
        <color rgb="FF000000"/>
      </bottom>
    </border>
    <border>
      <left style="thin">
        <color rgb="FF000000"/>
      </left>
      <right style="thin">
        <color rgb="FFE8E7DD"/>
      </right>
      <top style="thin">
        <color rgb="FF000000"/>
      </top>
      <bottom style="thin">
        <color rgb="FFE8E7DD"/>
      </bottom>
    </border>
    <border>
      <left style="thin">
        <color rgb="FFE8E7DD"/>
      </left>
      <right style="thin">
        <color rgb="FFE8E7DD"/>
      </right>
      <top style="thin">
        <color rgb="FF000000"/>
      </top>
      <bottom style="thin">
        <color rgb="FFE8E7DD"/>
      </bottom>
    </border>
    <border>
      <left style="thin">
        <color rgb="FFE8E7DD"/>
      </left>
      <right style="thin">
        <color rgb="FF000000"/>
      </right>
      <top style="thin">
        <color rgb="FF000000"/>
      </top>
      <bottom style="thin">
        <color rgb="FFE8E7DD"/>
      </bottom>
    </border>
    <border>
      <left style="thin">
        <color rgb="FF000000"/>
      </left>
      <right style="thin">
        <color rgb="FFE8E7DD"/>
      </right>
      <top style="thin">
        <color rgb="FFE8E7DD"/>
      </top>
      <bottom style="thin">
        <color rgb="FFE8E7DD"/>
      </bottom>
    </border>
    <border>
      <left style="thin">
        <color rgb="FFE8E7DD"/>
      </left>
      <right style="thin">
        <color rgb="FFE8E7DD"/>
      </right>
      <top style="thin">
        <color rgb="FFE8E7DD"/>
      </top>
      <bottom style="thin">
        <color rgb="FFE8E7DD"/>
      </bottom>
    </border>
    <border>
      <left style="thin">
        <color rgb="FFE8E7DD"/>
      </left>
      <right style="thin">
        <color rgb="FF000000"/>
      </right>
      <top style="thin">
        <color rgb="FFE8E7DD"/>
      </top>
      <bottom style="thin">
        <color rgb="FFE8E7DD"/>
      </bottom>
    </border>
    <border>
      <left style="thin">
        <color rgb="FF000000"/>
      </left>
      <right style="thin">
        <color rgb="FFE8E7DD"/>
      </right>
      <top style="thin">
        <color rgb="FFE8E7DD"/>
      </top>
      <bottom style="thin">
        <color rgb="FF000000"/>
      </bottom>
    </border>
    <border>
      <left style="thin">
        <color rgb="FFE8E7DD"/>
      </left>
      <right style="thin">
        <color rgb="FFE8E7DD"/>
      </right>
      <top style="thin">
        <color rgb="FFE8E7DD"/>
      </top>
      <bottom style="thin">
        <color rgb="FF000000"/>
      </bottom>
    </border>
    <border>
      <left style="thin">
        <color rgb="FFE8E7DD"/>
      </left>
      <right style="thin">
        <color rgb="FF000000"/>
      </right>
      <top style="thin">
        <color rgb="FFE8E7DD"/>
      </top>
      <bottom style="thin">
        <color rgb="FF000000"/>
      </bottom>
    </border>
    <border>
      <left style="medium">
        <color rgb="FF07503F"/>
      </left>
      <right style="thin">
        <color rgb="FF000000"/>
      </right>
      <top style="medium">
        <color rgb="FF07503F"/>
      </top>
    </border>
    <border>
      <left style="thin">
        <color rgb="FF000000"/>
      </left>
      <top style="medium">
        <color rgb="FF07503F"/>
      </top>
    </border>
    <border>
      <left style="medium">
        <color rgb="FF07503F"/>
      </left>
      <right style="thin">
        <color rgb="FF000000"/>
      </right>
    </border>
    <border>
      <left style="medium">
        <color rgb="FF07503F"/>
      </left>
      <right style="thin">
        <color rgb="FF000000"/>
      </right>
      <bottom style="medium">
        <color rgb="FF07503F"/>
      </bottom>
    </border>
    <border>
      <left style="thin">
        <color rgb="FF000000"/>
      </left>
      <bottom style="medium">
        <color rgb="FF07503F"/>
      </bottom>
    </border>
    <border>
      <left/>
      <right/>
      <bottom/>
    </border>
    <border>
      <left style="thin">
        <color rgb="FF000000"/>
      </left>
      <right style="thin">
        <color rgb="FFE8E7DD"/>
      </right>
      <bottom style="thin">
        <color rgb="FFE8E7DD"/>
      </bottom>
    </border>
    <border>
      <left style="thin">
        <color rgb="FFE8E7DD"/>
      </left>
      <right style="thin">
        <color rgb="FFE8E7DD"/>
      </right>
      <bottom style="thin">
        <color rgb="FFE8E7DD"/>
      </bottom>
    </border>
    <border>
      <left style="thin">
        <color rgb="FF000000"/>
      </left>
      <right style="thin">
        <color rgb="FFE8E7DD"/>
      </right>
      <bottom style="thin">
        <color rgb="FF000000"/>
      </bottom>
    </border>
    <border>
      <left style="thin">
        <color rgb="FFE8E7DD"/>
      </left>
      <right style="thin">
        <color rgb="FFE8E7DD"/>
      </right>
      <bottom style="thin">
        <color rgb="FF000000"/>
      </bottom>
    </border>
    <border>
      <right style="hair">
        <color rgb="FF000000"/>
      </right>
      <bottom style="thin">
        <color rgb="FF000000"/>
      </bottom>
    </border>
    <border>
      <bottom style="thin">
        <color rgb="FF000000"/>
      </bottom>
    </border>
    <border>
      <left style="thin">
        <color rgb="FF000000"/>
      </left>
      <right style="thin">
        <color rgb="FFCECCB7"/>
      </right>
      <bottom style="thin">
        <color rgb="FFCECCB7"/>
      </bottom>
    </border>
    <border>
      <right style="thin">
        <color rgb="FF000000"/>
      </right>
      <bottom style="thin">
        <color rgb="FF000000"/>
      </bottom>
    </border>
    <border>
      <left style="thin">
        <color rgb="FF000000"/>
      </left>
      <right style="thin">
        <color rgb="FFCECCB7"/>
      </right>
      <top style="thin">
        <color rgb="FFCECCB7"/>
      </top>
    </border>
    <border>
      <left style="thin">
        <color rgb="FFCECCB7"/>
      </left>
      <right style="thin">
        <color rgb="FF000000"/>
      </right>
      <top style="thin">
        <color rgb="FFCECCB7"/>
      </top>
    </border>
    <border>
      <right style="thin">
        <color rgb="FFCECCB7"/>
      </right>
      <top style="thin">
        <color rgb="FFCECCB7"/>
      </top>
      <bottom style="thin">
        <color rgb="FF000000"/>
      </bottom>
    </border>
    <border>
      <right style="thin">
        <color rgb="FF000000"/>
      </right>
      <top style="thin">
        <color rgb="FF000000"/>
      </top>
      <bottom style="thin">
        <color rgb="FF000000"/>
      </bottom>
    </border>
    <border>
      <left style="medium">
        <color rgb="FF07503F"/>
      </left>
      <top style="medium">
        <color rgb="FF07503F"/>
      </top>
      <bottom style="thin">
        <color rgb="FFCECCB7"/>
      </bottom>
    </border>
    <border>
      <right style="thin">
        <color rgb="FFCECCB7"/>
      </right>
      <top style="medium">
        <color rgb="FF07503F"/>
      </top>
      <bottom style="thin">
        <color rgb="FFCECCB7"/>
      </bottom>
    </border>
    <border>
      <left style="thin">
        <color rgb="FFCECCB7"/>
      </left>
      <top style="medium">
        <color rgb="FF07503F"/>
      </top>
      <bottom style="thin">
        <color rgb="FFCECCB7"/>
      </bottom>
    </border>
    <border>
      <top style="medium">
        <color rgb="FF07503F"/>
      </top>
      <bottom style="thin">
        <color rgb="FFCECCB7"/>
      </bottom>
    </border>
    <border>
      <left style="medium">
        <color rgb="FF07503F"/>
      </left>
      <right style="thin">
        <color rgb="FFCECCB7"/>
      </right>
      <top style="thin">
        <color rgb="FFCECCB7"/>
      </top>
      <bottom style="medium">
        <color rgb="FF07503F"/>
      </bottom>
    </border>
    <border>
      <left style="thin">
        <color rgb="FFCECCB7"/>
      </left>
      <right style="thin">
        <color rgb="FFCECCB7"/>
      </right>
      <top style="thin">
        <color rgb="FFCECCB7"/>
      </top>
      <bottom style="medium">
        <color rgb="FF07503F"/>
      </bottom>
    </border>
    <border>
      <left style="thin">
        <color rgb="FFCECCB7"/>
      </left>
      <right style="medium">
        <color rgb="FF07503F"/>
      </right>
      <top style="thin">
        <color rgb="FFCECCB7"/>
      </top>
      <bottom style="medium">
        <color rgb="FF07503F"/>
      </bottom>
    </border>
    <border>
      <left style="thin">
        <color rgb="FF000000"/>
      </left>
      <right style="thin">
        <color rgb="FF191919"/>
      </right>
      <top style="thin">
        <color rgb="FF000000"/>
      </top>
      <bottom style="thin">
        <color rgb="FF000000"/>
      </bottom>
    </border>
    <border>
      <right style="thin">
        <color rgb="FF191919"/>
      </right>
      <top style="thin">
        <color rgb="FF000000"/>
      </top>
      <bottom style="thin">
        <color rgb="FF000000"/>
      </bottom>
    </border>
    <border>
      <top style="thin">
        <color rgb="FF000000"/>
      </top>
      <bottom style="thin">
        <color rgb="FF000000"/>
      </bottom>
    </border>
    <border>
      <right style="thin">
        <color rgb="FFAAAAAA"/>
      </right>
      <top style="thin">
        <color rgb="FFAAAAAA"/>
      </top>
      <bottom style="thin">
        <color rgb="FF000000"/>
      </bottom>
    </border>
    <border>
      <left style="thin">
        <color rgb="FF000000"/>
      </left>
      <bottom style="thin">
        <color rgb="FF000000"/>
      </bottom>
    </border>
    <border>
      <left style="thin">
        <color rgb="FF000000"/>
      </left>
      <right style="thin">
        <color rgb="FF000000"/>
      </right>
      <bottom/>
    </border>
    <border>
      <left style="medium">
        <color rgb="FF000000"/>
      </left>
      <right style="thin">
        <color rgb="FF000000"/>
      </right>
      <top/>
      <bottom style="thin">
        <color rgb="FF000000"/>
      </bottom>
    </border>
    <border>
      <left style="thin">
        <color rgb="FFFF2D21"/>
      </left>
      <right/>
      <top style="thin">
        <color rgb="FFAAAAAA"/>
      </top>
      <bottom/>
    </border>
    <border>
      <left style="thin">
        <color rgb="FF000000"/>
      </left>
      <top style="thin">
        <color rgb="FF000000"/>
      </top>
      <bottom style="thin">
        <color rgb="FF000000"/>
      </bottom>
    </border>
    <border>
      <left/>
      <right style="thin">
        <color rgb="FF000000"/>
      </right>
      <top style="thin">
        <color rgb="FF000000"/>
      </top>
      <bottom style="thin">
        <color rgb="FF000000"/>
      </bottom>
    </border>
    <border>
      <left style="medium">
        <color rgb="FF07503F"/>
      </left>
      <top style="medium">
        <color rgb="FF07503F"/>
      </top>
      <bottom style="thin">
        <color rgb="FFAAAAAA"/>
      </bottom>
    </border>
    <border>
      <top style="medium">
        <color rgb="FF07503F"/>
      </top>
      <bottom style="thin">
        <color rgb="FFAAAAAA"/>
      </bottom>
    </border>
    <border>
      <right style="medium">
        <color rgb="FF07503F"/>
      </right>
      <top style="medium">
        <color rgb="FF07503F"/>
      </top>
      <bottom style="thin">
        <color rgb="FFAAAAAA"/>
      </bottom>
    </border>
    <border>
      <top style="thin">
        <color rgb="FFFFFFFF"/>
      </top>
    </border>
    <border>
      <left style="medium">
        <color rgb="FF000000"/>
      </left>
      <top style="medium">
        <color rgb="FF000000"/>
      </top>
      <bottom style="thin">
        <color rgb="FFAAAAAA"/>
      </bottom>
    </border>
    <border>
      <top style="medium">
        <color rgb="FF000000"/>
      </top>
      <bottom style="thin">
        <color rgb="FFAAAAAA"/>
      </bottom>
    </border>
    <border>
      <left style="medium">
        <color rgb="FF07503F"/>
      </left>
      <top style="thin">
        <color rgb="FFAAAAAA"/>
      </top>
      <bottom style="thin">
        <color rgb="FFAAAAAA"/>
      </bottom>
    </border>
    <border>
      <top style="thin">
        <color rgb="FFAAAAAA"/>
      </top>
      <bottom style="thin">
        <color rgb="FFAAAAAA"/>
      </bottom>
    </border>
    <border>
      <right style="medium">
        <color rgb="FF07503F"/>
      </right>
      <top style="thin">
        <color rgb="FFAAAAAA"/>
      </top>
      <bottom style="thin">
        <color rgb="FFAAAAAA"/>
      </bottom>
    </border>
    <border>
      <left style="medium">
        <color rgb="FF07503F"/>
      </left>
      <top style="thin">
        <color rgb="FFAAAAAA"/>
      </top>
      <bottom style="thin">
        <color rgb="FFF3F3F3"/>
      </bottom>
    </border>
    <border>
      <top style="thin">
        <color rgb="FFAAAAAA"/>
      </top>
      <bottom style="thin">
        <color rgb="FFF3F3F3"/>
      </bottom>
    </border>
    <border>
      <right style="medium">
        <color rgb="FF07503F"/>
      </right>
      <top style="thin">
        <color rgb="FFAAAAAA"/>
      </top>
      <bottom style="thin">
        <color rgb="FFF3F3F3"/>
      </bottom>
    </border>
    <border>
      <left style="medium">
        <color rgb="FF07503F"/>
      </left>
      <top style="thin">
        <color rgb="FFF3F3F3"/>
      </top>
      <bottom style="thin">
        <color rgb="FFF3F3F3"/>
      </bottom>
    </border>
    <border>
      <top style="thin">
        <color rgb="FFF3F3F3"/>
      </top>
      <bottom style="thin">
        <color rgb="FFF3F3F3"/>
      </bottom>
    </border>
    <border>
      <right style="medium">
        <color rgb="FF07503F"/>
      </right>
      <top style="thin">
        <color rgb="FFF3F3F3"/>
      </top>
      <bottom style="thin">
        <color rgb="FFF3F3F3"/>
      </bottom>
    </border>
    <border>
      <left style="medium">
        <color rgb="FF07503F"/>
      </left>
      <top style="thin">
        <color rgb="FFF3F3F3"/>
      </top>
      <bottom style="thin">
        <color rgb="FFAAAAAA"/>
      </bottom>
    </border>
    <border>
      <top style="thin">
        <color rgb="FFF3F3F3"/>
      </top>
      <bottom style="thin">
        <color rgb="FFAAAAAA"/>
      </bottom>
    </border>
    <border>
      <right style="medium">
        <color rgb="FF07503F"/>
      </right>
      <top style="thin">
        <color rgb="FFF3F3F3"/>
      </top>
      <bottom style="thin">
        <color rgb="FFAAAAAA"/>
      </bottom>
    </border>
    <border>
      <left style="medium">
        <color rgb="FF07503F"/>
      </left>
      <right style="thin">
        <color rgb="FFF3F3F3"/>
      </right>
      <top style="thin">
        <color rgb="FFF3F3F3"/>
      </top>
      <bottom style="thin">
        <color rgb="FFF3F3F3"/>
      </bottom>
    </border>
    <border>
      <left style="thin">
        <color rgb="FFF3F3F3"/>
      </left>
      <top style="thin">
        <color rgb="FFF3F3F3"/>
      </top>
      <bottom style="thin">
        <color rgb="FFF3F3F3"/>
      </bottom>
    </border>
    <border>
      <left style="medium">
        <color rgb="FF07503F"/>
      </left>
      <right style="thin">
        <color rgb="FFF3F3F3"/>
      </right>
      <top style="thin">
        <color rgb="FFAAAAAA"/>
      </top>
      <bottom style="thin">
        <color rgb="FFF3F3F3"/>
      </bottom>
    </border>
    <border>
      <left style="thin">
        <color rgb="FFF3F3F3"/>
      </left>
      <top style="thin">
        <color rgb="FFAAAAAA"/>
      </top>
      <bottom style="thin">
        <color rgb="FFF3F3F3"/>
      </bottom>
    </border>
    <border>
      <left style="medium">
        <color rgb="FF07503F"/>
      </left>
      <top style="thin">
        <color rgb="FFAAAAAA"/>
      </top>
    </border>
    <border>
      <top style="thin">
        <color rgb="FFAAAAAA"/>
      </top>
    </border>
    <border>
      <right style="medium">
        <color rgb="FF07503F"/>
      </right>
      <top style="thin">
        <color rgb="FFAAAAAA"/>
      </top>
    </border>
    <border>
      <left style="medium">
        <color rgb="FF07503F"/>
      </left>
      <top style="thin">
        <color rgb="FFF3F3F3"/>
      </top>
      <bottom style="medium">
        <color rgb="FF07503F"/>
      </bottom>
    </border>
    <border>
      <top style="thin">
        <color rgb="FFF3F3F3"/>
      </top>
      <bottom style="medium">
        <color rgb="FF07503F"/>
      </bottom>
    </border>
    <border>
      <right style="medium">
        <color rgb="FF07503F"/>
      </right>
      <top style="thin">
        <color rgb="FFF3F3F3"/>
      </top>
      <bottom style="medium">
        <color rgb="FF07503F"/>
      </bottom>
    </border>
    <border>
      <left style="medium">
        <color rgb="FF07503F"/>
      </left>
      <top style="thin">
        <color rgb="FFAAAAAA"/>
      </top>
      <bottom style="thin">
        <color rgb="FFDEDCCE"/>
      </bottom>
    </border>
    <border>
      <top style="thin">
        <color rgb="FFAAAAAA"/>
      </top>
      <bottom style="thin">
        <color rgb="FFDEDCCE"/>
      </bottom>
    </border>
    <border>
      <right style="medium">
        <color rgb="FF07503F"/>
      </right>
      <top style="thin">
        <color rgb="FFAAAAAA"/>
      </top>
      <bottom style="thin">
        <color rgb="FFDEDCCE"/>
      </bottom>
    </border>
    <border>
      <left style="medium">
        <color rgb="FF07503F"/>
      </left>
      <right style="thin">
        <color rgb="FFF3F3F3"/>
      </right>
      <bottom style="thin">
        <color rgb="FFF3F3F3"/>
      </bottom>
    </border>
    <border>
      <left style="thin">
        <color rgb="FFF3F3F3"/>
      </left>
      <bottom style="thin">
        <color rgb="FFF3F3F3"/>
      </bottom>
    </border>
    <border>
      <bottom style="thin">
        <color rgb="FFF3F3F3"/>
      </bottom>
    </border>
    <border>
      <right style="medium">
        <color rgb="FF07503F"/>
      </right>
      <bottom style="thin">
        <color rgb="FFF3F3F3"/>
      </bottom>
    </border>
    <border>
      <bottom style="thin">
        <color rgb="FFFFFFFF"/>
      </bottom>
    </border>
  </borders>
  <cellStyleXfs count="1">
    <xf borderId="0" fillId="0" fontId="0" numFmtId="0" applyAlignment="1" applyFont="1"/>
  </cellStyleXfs>
  <cellXfs count="1066">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0"/>
    </xf>
    <xf borderId="2" fillId="0" fontId="2" numFmtId="0" xfId="0" applyBorder="1" applyFont="1"/>
    <xf borderId="3" fillId="0" fontId="2" numFmtId="0" xfId="0" applyBorder="1" applyFont="1"/>
    <xf borderId="4" fillId="2" fontId="3" numFmtId="49" xfId="0" applyAlignment="1" applyBorder="1" applyFont="1" applyNumberFormat="1">
      <alignment horizontal="center" readingOrder="0" shrinkToFit="0" vertical="center" wrapText="1"/>
    </xf>
    <xf borderId="1" fillId="3" fontId="4" numFmtId="49" xfId="0" applyAlignment="1" applyBorder="1" applyFill="1" applyFont="1" applyNumberFormat="1">
      <alignment horizontal="left" readingOrder="0" shrinkToFit="0" vertical="center" wrapText="1"/>
    </xf>
    <xf borderId="4" fillId="4" fontId="5" numFmtId="49" xfId="0" applyAlignment="1" applyBorder="1" applyFill="1" applyFont="1" applyNumberFormat="1">
      <alignment horizontal="center" shrinkToFit="0" vertical="center" wrapText="1"/>
    </xf>
    <xf borderId="4" fillId="4" fontId="6" numFmtId="49" xfId="0" applyAlignment="1" applyBorder="1" applyFont="1" applyNumberFormat="1">
      <alignment horizontal="center" shrinkToFit="0" vertical="center" wrapText="1"/>
    </xf>
    <xf borderId="4" fillId="4" fontId="6" numFmtId="49" xfId="0" applyAlignment="1" applyBorder="1" applyFont="1" applyNumberFormat="1">
      <alignment horizontal="center" shrinkToFit="0" vertical="center" wrapText="1"/>
    </xf>
    <xf borderId="4" fillId="4" fontId="7" numFmtId="49" xfId="0" applyAlignment="1" applyBorder="1" applyFont="1" applyNumberFormat="1">
      <alignment horizontal="center" shrinkToFit="0" vertical="center" wrapText="1"/>
    </xf>
    <xf borderId="4" fillId="5" fontId="8" numFmtId="49" xfId="0" applyAlignment="1" applyBorder="1" applyFill="1" applyFont="1" applyNumberFormat="1">
      <alignment horizontal="center" shrinkToFit="0" vertical="center" wrapText="1"/>
    </xf>
    <xf borderId="4" fillId="5" fontId="8" numFmtId="49" xfId="0" applyAlignment="1" applyBorder="1" applyFont="1" applyNumberFormat="1">
      <alignment shrinkToFit="0" vertical="center" wrapText="1"/>
    </xf>
    <xf borderId="4" fillId="5" fontId="5" numFmtId="49" xfId="0" applyAlignment="1" applyBorder="1" applyFont="1" applyNumberFormat="1">
      <alignment horizontal="left" readingOrder="0" shrinkToFit="0" vertical="center" wrapText="1"/>
    </xf>
    <xf borderId="4" fillId="5" fontId="5" numFmtId="49" xfId="0" applyAlignment="1" applyBorder="1" applyFont="1" applyNumberFormat="1">
      <alignment horizontal="left" shrinkToFit="0" vertical="center" wrapText="1"/>
    </xf>
    <xf borderId="4" fillId="5" fontId="5" numFmtId="49" xfId="0" applyAlignment="1" applyBorder="1" applyFont="1" applyNumberFormat="1">
      <alignment horizontal="left" readingOrder="0" shrinkToFit="0" vertical="top" wrapText="1"/>
    </xf>
    <xf borderId="4" fillId="5" fontId="5" numFmtId="0" xfId="0" applyAlignment="1" applyBorder="1" applyFont="1">
      <alignment horizontal="left" shrinkToFit="0" vertical="top" wrapText="1"/>
    </xf>
    <xf borderId="4" fillId="5" fontId="9" numFmtId="49" xfId="0" applyAlignment="1" applyBorder="1" applyFont="1" applyNumberFormat="1">
      <alignment horizontal="left" shrinkToFit="0" vertical="top" wrapText="1"/>
    </xf>
    <xf borderId="4" fillId="5" fontId="4" numFmtId="0" xfId="0" applyAlignment="1" applyBorder="1" applyFont="1">
      <alignment horizontal="left" shrinkToFit="0" vertical="top" wrapText="1"/>
    </xf>
    <xf borderId="5" fillId="2" fontId="10" numFmtId="0" xfId="0" applyAlignment="1" applyBorder="1" applyFont="1">
      <alignment readingOrder="0" shrinkToFit="0" wrapText="1"/>
    </xf>
    <xf borderId="6" fillId="2" fontId="10" numFmtId="0" xfId="0" applyAlignment="1" applyBorder="1" applyFont="1">
      <alignment readingOrder="0" shrinkToFit="0" wrapText="1"/>
    </xf>
    <xf borderId="0" fillId="2" fontId="1" numFmtId="0" xfId="0" applyAlignment="1" applyFont="1">
      <alignment horizontal="center" readingOrder="0" shrinkToFit="0" vertical="center" wrapText="0"/>
    </xf>
    <xf borderId="7" fillId="2" fontId="11" numFmtId="0" xfId="0" applyAlignment="1" applyBorder="1" applyFont="1">
      <alignment shrinkToFit="0" wrapText="1"/>
    </xf>
    <xf borderId="8" fillId="2" fontId="11" numFmtId="0" xfId="0" applyAlignment="1" applyBorder="1" applyFont="1">
      <alignment shrinkToFit="0" wrapText="1"/>
    </xf>
    <xf borderId="8" fillId="2" fontId="11" numFmtId="164" xfId="0" applyAlignment="1" applyBorder="1" applyFont="1" applyNumberFormat="1">
      <alignment shrinkToFit="0" wrapText="1"/>
    </xf>
    <xf borderId="8" fillId="2" fontId="11" numFmtId="165" xfId="0" applyAlignment="1" applyBorder="1" applyFont="1" applyNumberFormat="1">
      <alignment shrinkToFit="0" wrapText="1"/>
    </xf>
    <xf borderId="9" fillId="2" fontId="11" numFmtId="0" xfId="0" applyAlignment="1" applyBorder="1" applyFont="1">
      <alignment shrinkToFit="0" wrapText="1"/>
    </xf>
    <xf borderId="10" fillId="0" fontId="2" numFmtId="0" xfId="0" applyBorder="1" applyFont="1"/>
    <xf borderId="11" fillId="2" fontId="11" numFmtId="0" xfId="0" applyAlignment="1" applyBorder="1" applyFont="1">
      <alignment shrinkToFit="0" vertical="center" wrapText="1"/>
    </xf>
    <xf borderId="12" fillId="2" fontId="11" numFmtId="0" xfId="0" applyAlignment="1" applyBorder="1" applyFont="1">
      <alignment shrinkToFit="0" wrapText="1"/>
    </xf>
    <xf borderId="13" fillId="2" fontId="12" numFmtId="0" xfId="0" applyAlignment="1" applyBorder="1" applyFont="1">
      <alignment horizontal="right" readingOrder="0" shrinkToFit="0" vertical="center" wrapText="1"/>
    </xf>
    <xf borderId="14" fillId="0" fontId="2" numFmtId="0" xfId="0" applyBorder="1" applyFont="1"/>
    <xf borderId="11" fillId="0" fontId="2" numFmtId="0" xfId="0" applyBorder="1" applyFont="1"/>
    <xf borderId="12" fillId="2" fontId="13" numFmtId="0" xfId="0" applyAlignment="1" applyBorder="1" applyFont="1">
      <alignment readingOrder="0" shrinkToFit="0" vertical="center" wrapText="1"/>
    </xf>
    <xf borderId="12" fillId="2" fontId="13" numFmtId="0" xfId="0" applyAlignment="1" applyBorder="1" applyFont="1">
      <alignment horizontal="left" readingOrder="0" shrinkToFit="0" vertical="center" wrapText="1"/>
    </xf>
    <xf borderId="15" fillId="2" fontId="11" numFmtId="0" xfId="0" applyAlignment="1" applyBorder="1" applyFont="1">
      <alignment shrinkToFit="0" wrapText="1"/>
    </xf>
    <xf borderId="0" fillId="2" fontId="11" numFmtId="0" xfId="0" applyAlignment="1" applyFont="1">
      <alignment shrinkToFit="0" wrapText="1"/>
    </xf>
    <xf borderId="0" fillId="2" fontId="11" numFmtId="164" xfId="0" applyAlignment="1" applyFont="1" applyNumberFormat="1">
      <alignment shrinkToFit="0" wrapText="1"/>
    </xf>
    <xf borderId="0" fillId="2" fontId="11" numFmtId="165" xfId="0" applyAlignment="1" applyFont="1" applyNumberFormat="1">
      <alignment shrinkToFit="0" wrapText="1"/>
    </xf>
    <xf borderId="16" fillId="2" fontId="11" numFmtId="0" xfId="0" applyAlignment="1" applyBorder="1" applyFont="1">
      <alignment shrinkToFit="0" wrapText="1"/>
    </xf>
    <xf borderId="17" fillId="2" fontId="11" numFmtId="0" xfId="0" applyAlignment="1" applyBorder="1" applyFont="1">
      <alignment shrinkToFit="0" vertical="center" wrapText="1"/>
    </xf>
    <xf borderId="18" fillId="2" fontId="14" numFmtId="0" xfId="0" applyAlignment="1" applyBorder="1" applyFont="1">
      <alignment horizontal="center" shrinkToFit="0" vertical="top" wrapText="1"/>
    </xf>
    <xf borderId="19" fillId="0" fontId="2" numFmtId="0" xfId="0" applyBorder="1" applyFont="1"/>
    <xf borderId="20" fillId="0" fontId="2" numFmtId="0" xfId="0" applyBorder="1" applyFont="1"/>
    <xf borderId="21" fillId="2" fontId="11" numFmtId="0" xfId="0" applyAlignment="1" applyBorder="1" applyFont="1">
      <alignment shrinkToFit="0" wrapText="1"/>
    </xf>
    <xf borderId="22" fillId="2" fontId="11" numFmtId="0" xfId="0" applyAlignment="1" applyBorder="1" applyFont="1">
      <alignment shrinkToFit="0" wrapText="1"/>
    </xf>
    <xf borderId="22" fillId="2" fontId="11" numFmtId="164" xfId="0" applyAlignment="1" applyBorder="1" applyFont="1" applyNumberFormat="1">
      <alignment shrinkToFit="0" wrapText="1"/>
    </xf>
    <xf borderId="22" fillId="2" fontId="11" numFmtId="165" xfId="0" applyAlignment="1" applyBorder="1" applyFont="1" applyNumberFormat="1">
      <alignment shrinkToFit="0" wrapText="1"/>
    </xf>
    <xf borderId="23" fillId="2" fontId="11" numFmtId="0" xfId="0" applyAlignment="1" applyBorder="1" applyFont="1">
      <alignment shrinkToFit="0" wrapText="1"/>
    </xf>
    <xf borderId="4" fillId="2" fontId="14" numFmtId="0" xfId="0" applyAlignment="1" applyBorder="1" applyFont="1">
      <alignment horizontal="center" readingOrder="0" shrinkToFit="0" vertical="center" wrapText="1"/>
    </xf>
    <xf borderId="4" fillId="2" fontId="15" numFmtId="0" xfId="0" applyAlignment="1" applyBorder="1" applyFont="1">
      <alignment horizontal="center" readingOrder="0" shrinkToFit="0" vertical="center" wrapText="1"/>
    </xf>
    <xf borderId="24" fillId="2" fontId="14" numFmtId="0" xfId="0" applyAlignment="1" applyBorder="1" applyFont="1">
      <alignment horizontal="center" shrinkToFit="0" vertical="center" wrapText="1"/>
    </xf>
    <xf borderId="24" fillId="2" fontId="14" numFmtId="0" xfId="0" applyAlignment="1" applyBorder="1" applyFont="1">
      <alignment horizontal="center" readingOrder="0" shrinkToFit="0" vertical="center" wrapText="1"/>
    </xf>
    <xf borderId="24" fillId="2" fontId="14" numFmtId="164" xfId="0" applyAlignment="1" applyBorder="1" applyFont="1" applyNumberFormat="1">
      <alignment horizontal="center" readingOrder="0" shrinkToFit="0" vertical="center" wrapText="1"/>
    </xf>
    <xf borderId="24" fillId="2" fontId="15" numFmtId="165" xfId="0" applyAlignment="1" applyBorder="1" applyFont="1" applyNumberFormat="1">
      <alignment horizontal="center" readingOrder="0" shrinkToFit="0" vertical="center" wrapText="1"/>
    </xf>
    <xf borderId="24" fillId="2" fontId="15" numFmtId="0" xfId="0" applyAlignment="1" applyBorder="1" applyFont="1">
      <alignment horizontal="center" readingOrder="0" shrinkToFit="0" vertical="center" wrapText="1"/>
    </xf>
    <xf borderId="4" fillId="3" fontId="16" numFmtId="0" xfId="0" applyAlignment="1" applyBorder="1" applyFont="1">
      <alignment readingOrder="0" shrinkToFit="0" vertical="center" wrapText="1"/>
    </xf>
    <xf borderId="4" fillId="3" fontId="16" numFmtId="0" xfId="0" applyAlignment="1" applyBorder="1" applyFont="1">
      <alignment shrinkToFit="0" vertical="center" wrapText="1"/>
    </xf>
    <xf borderId="4" fillId="3" fontId="16" numFmtId="0" xfId="0" applyAlignment="1" applyBorder="1" applyFont="1">
      <alignment horizontal="center" shrinkToFit="0" vertical="center" wrapText="1"/>
    </xf>
    <xf borderId="4" fillId="3" fontId="17" numFmtId="0" xfId="0" applyAlignment="1" applyBorder="1" applyFont="1">
      <alignment horizontal="center" shrinkToFit="0" vertical="center" wrapText="1"/>
    </xf>
    <xf borderId="4" fillId="3" fontId="18" numFmtId="0" xfId="0" applyAlignment="1" applyBorder="1" applyFont="1">
      <alignment horizontal="center" shrinkToFit="0" vertical="center" wrapText="1"/>
    </xf>
    <xf borderId="4" fillId="3" fontId="16" numFmtId="164" xfId="0" applyAlignment="1" applyBorder="1" applyFont="1" applyNumberFormat="1">
      <alignment horizontal="center" shrinkToFit="0" vertical="center" wrapText="1"/>
    </xf>
    <xf borderId="4" fillId="3" fontId="18" numFmtId="165" xfId="0" applyAlignment="1" applyBorder="1" applyFont="1" applyNumberFormat="1">
      <alignment horizontal="center" shrinkToFit="0" vertical="center" wrapText="1"/>
    </xf>
    <xf borderId="4" fillId="3" fontId="19" numFmtId="0" xfId="0" applyAlignment="1" applyBorder="1" applyFont="1">
      <alignment shrinkToFit="0" vertical="center" wrapText="1"/>
    </xf>
    <xf borderId="4" fillId="4" fontId="19" numFmtId="0" xfId="0" applyAlignment="1" applyBorder="1" applyFont="1">
      <alignment shrinkToFit="0" vertical="center" wrapText="1"/>
    </xf>
    <xf borderId="25" fillId="3" fontId="19" numFmtId="0" xfId="0" applyAlignment="1" applyBorder="1" applyFont="1">
      <alignment shrinkToFit="0" vertical="center" wrapText="1"/>
    </xf>
    <xf borderId="4" fillId="3" fontId="19" numFmtId="0" xfId="0" applyAlignment="1" applyBorder="1" applyFont="1">
      <alignment shrinkToFit="0" wrapText="1"/>
    </xf>
    <xf borderId="4" fillId="3" fontId="20" numFmtId="0" xfId="0" applyAlignment="1" applyBorder="1" applyFont="1">
      <alignment readingOrder="0" shrinkToFit="0" vertical="center" wrapText="1"/>
    </xf>
    <xf borderId="4" fillId="3" fontId="8" numFmtId="0" xfId="0" applyAlignment="1" applyBorder="1" applyFont="1">
      <alignment horizontal="center" readingOrder="0" shrinkToFit="0" vertical="center" wrapText="1"/>
    </xf>
    <xf quotePrefix="1" borderId="4" fillId="3" fontId="8" numFmtId="2" xfId="0" applyAlignment="1" applyBorder="1" applyFont="1" applyNumberFormat="1">
      <alignment horizontal="center" shrinkToFit="0" vertical="center" wrapText="1"/>
    </xf>
    <xf borderId="4" fillId="3" fontId="8" numFmtId="0" xfId="0" applyAlignment="1" applyBorder="1" applyFont="1">
      <alignment horizontal="center" shrinkToFit="0" vertical="center" wrapText="1"/>
    </xf>
    <xf borderId="4" fillId="6" fontId="8" numFmtId="0" xfId="0" applyAlignment="1" applyBorder="1" applyFill="1" applyFont="1">
      <alignment horizontal="center" shrinkToFit="0" vertical="center" wrapText="1"/>
    </xf>
    <xf borderId="4" fillId="3" fontId="21" numFmtId="0" xfId="0" applyAlignment="1" applyBorder="1" applyFont="1">
      <alignment horizontal="center" shrinkToFit="0" vertical="center" wrapText="1"/>
    </xf>
    <xf borderId="4" fillId="7" fontId="21" numFmtId="0" xfId="0" applyAlignment="1" applyBorder="1" applyFill="1" applyFont="1">
      <alignment horizontal="center" readingOrder="0" shrinkToFit="0" vertical="center" wrapText="1"/>
    </xf>
    <xf borderId="4" fillId="7" fontId="21" numFmtId="1" xfId="0" applyAlignment="1" applyBorder="1" applyFont="1" applyNumberFormat="1">
      <alignment horizontal="center" shrinkToFit="0" vertical="center" wrapText="1"/>
    </xf>
    <xf borderId="4" fillId="3" fontId="21" numFmtId="0" xfId="0" applyAlignment="1" applyBorder="1" applyFont="1">
      <alignment horizontal="center" readingOrder="0" shrinkToFit="0" vertical="center" wrapText="1"/>
    </xf>
    <xf borderId="4" fillId="3" fontId="21" numFmtId="164" xfId="0" applyAlignment="1" applyBorder="1" applyFont="1" applyNumberFormat="1">
      <alignment horizontal="center" readingOrder="0" shrinkToFit="0" vertical="center" wrapText="1"/>
    </xf>
    <xf borderId="4" fillId="6" fontId="8" numFmtId="165" xfId="0" applyAlignment="1" applyBorder="1" applyFont="1" applyNumberFormat="1">
      <alignment horizontal="center" shrinkToFit="0" vertical="center" wrapText="1"/>
    </xf>
    <xf borderId="4" fillId="3" fontId="22" numFmtId="0" xfId="0" applyAlignment="1" applyBorder="1" applyFont="1">
      <alignment horizontal="center" readingOrder="0" shrinkToFit="0" vertical="center" wrapText="1"/>
    </xf>
    <xf borderId="4" fillId="4" fontId="21" numFmtId="0" xfId="0" applyAlignment="1" applyBorder="1" applyFont="1">
      <alignment horizontal="center" shrinkToFit="0" vertical="center" wrapText="1"/>
    </xf>
    <xf borderId="1" fillId="3" fontId="21" numFmtId="0" xfId="0" applyAlignment="1" applyBorder="1" applyFont="1">
      <alignment horizontal="center" shrinkToFit="0" vertical="center" wrapText="1"/>
    </xf>
    <xf borderId="0" fillId="3" fontId="23" numFmtId="49" xfId="0" applyAlignment="1" applyFont="1" applyNumberFormat="1">
      <alignment readingOrder="0" shrinkToFit="0" vertical="center" wrapText="1"/>
    </xf>
    <xf borderId="3" fillId="3" fontId="21" numFmtId="0" xfId="0" applyAlignment="1" applyBorder="1" applyFont="1">
      <alignment horizontal="center" shrinkToFit="0" vertical="center" wrapText="1"/>
    </xf>
    <xf borderId="4" fillId="3" fontId="24" numFmtId="0" xfId="0" applyAlignment="1" applyBorder="1" applyFont="1">
      <alignment readingOrder="0" shrinkToFit="0" vertical="center" wrapText="1"/>
    </xf>
    <xf borderId="4" fillId="6" fontId="21" numFmtId="1" xfId="0" applyAlignment="1" applyBorder="1" applyFont="1" applyNumberFormat="1">
      <alignment horizontal="center" shrinkToFit="0" vertical="center" wrapText="1"/>
    </xf>
    <xf borderId="4" fillId="3" fontId="22" numFmtId="0" xfId="0" applyAlignment="1" applyBorder="1" applyFont="1">
      <alignment horizontal="center" shrinkToFit="0" vertical="center" wrapText="1"/>
    </xf>
    <xf borderId="0" fillId="3" fontId="21" numFmtId="0" xfId="0" applyAlignment="1" applyFont="1">
      <alignment horizontal="center" shrinkToFit="0" vertical="center" wrapText="1"/>
    </xf>
    <xf borderId="3" fillId="3" fontId="23" numFmtId="49" xfId="0" applyAlignment="1" applyBorder="1" applyFont="1" applyNumberFormat="1">
      <alignment horizontal="center" shrinkToFit="0" vertical="center" wrapText="1"/>
    </xf>
    <xf borderId="0" fillId="3" fontId="23" numFmtId="49" xfId="0" applyAlignment="1" applyFont="1" applyNumberFormat="1">
      <alignment shrinkToFit="0" vertical="center" wrapText="1"/>
    </xf>
    <xf borderId="3" fillId="3" fontId="21" numFmtId="0" xfId="0" applyAlignment="1" applyBorder="1" applyFont="1">
      <alignment horizontal="center" readingOrder="0" shrinkToFit="0" vertical="center" wrapText="1"/>
    </xf>
    <xf borderId="4" fillId="3" fontId="20" numFmtId="0" xfId="0" applyAlignment="1" applyBorder="1" applyFont="1">
      <alignment shrinkToFit="0" vertical="center" wrapText="1"/>
    </xf>
    <xf borderId="4" fillId="3" fontId="11" numFmtId="0" xfId="0" applyAlignment="1" applyBorder="1" applyFont="1">
      <alignment horizontal="center" shrinkToFit="0" vertical="center" wrapText="1"/>
    </xf>
    <xf borderId="1" fillId="3" fontId="21" numFmtId="0" xfId="0" applyAlignment="1" applyBorder="1" applyFont="1">
      <alignment horizontal="center" readingOrder="0" shrinkToFit="0" vertical="center" wrapText="1"/>
    </xf>
    <xf borderId="3" fillId="3" fontId="23" numFmtId="49" xfId="0" applyAlignment="1" applyBorder="1" applyFont="1" applyNumberFormat="1">
      <alignment horizontal="center" readingOrder="0" shrinkToFit="0" vertical="center" wrapText="1"/>
    </xf>
    <xf quotePrefix="1" borderId="4" fillId="3" fontId="22" numFmtId="0" xfId="0" applyAlignment="1" applyBorder="1" applyFont="1">
      <alignment horizontal="center" readingOrder="0" shrinkToFit="0" vertical="center" wrapText="1"/>
    </xf>
    <xf borderId="4" fillId="6" fontId="21" numFmtId="1" xfId="0" applyAlignment="1" applyBorder="1" applyFont="1" applyNumberFormat="1">
      <alignment horizontal="center" readingOrder="0" shrinkToFit="0" vertical="center" wrapText="1"/>
    </xf>
    <xf borderId="4" fillId="3" fontId="24" numFmtId="0" xfId="0" applyAlignment="1" applyBorder="1" applyFont="1">
      <alignment shrinkToFit="0" vertical="center" wrapText="1"/>
    </xf>
    <xf borderId="4" fillId="3" fontId="8" numFmtId="1" xfId="0" applyAlignment="1" applyBorder="1" applyFont="1" applyNumberFormat="1">
      <alignment horizontal="center" shrinkToFit="0" vertical="center" wrapText="1"/>
    </xf>
    <xf borderId="4" fillId="3" fontId="21" numFmtId="164" xfId="0" applyAlignment="1" applyBorder="1" applyFont="1" applyNumberFormat="1">
      <alignment horizontal="center" shrinkToFit="0" vertical="center" wrapText="1"/>
    </xf>
    <xf borderId="26" fillId="3" fontId="23" numFmtId="49" xfId="0" applyAlignment="1" applyBorder="1" applyFont="1" applyNumberFormat="1">
      <alignment shrinkToFit="0" vertical="center" wrapText="1"/>
    </xf>
    <xf borderId="4" fillId="3" fontId="8" numFmtId="166" xfId="0" applyAlignment="1" applyBorder="1" applyFont="1" applyNumberFormat="1">
      <alignment horizontal="center" readingOrder="0" shrinkToFit="0" vertical="center" wrapText="1"/>
    </xf>
    <xf borderId="4" fillId="3" fontId="20" numFmtId="0" xfId="0" applyAlignment="1" applyBorder="1" applyFont="1">
      <alignment horizontal="left" shrinkToFit="0" wrapText="1"/>
    </xf>
    <xf borderId="27" fillId="3" fontId="8" numFmtId="0" xfId="0" applyAlignment="1" applyBorder="1" applyFont="1">
      <alignment horizontal="center" shrinkToFit="0" wrapText="1"/>
    </xf>
    <xf borderId="3" fillId="3" fontId="8" numFmtId="0" xfId="0" applyAlignment="1" applyBorder="1" applyFont="1">
      <alignment horizontal="center" readingOrder="0"/>
    </xf>
    <xf borderId="3" fillId="6" fontId="8" numFmtId="0" xfId="0" applyAlignment="1" applyBorder="1" applyFont="1">
      <alignment horizontal="center" shrinkToFit="0" wrapText="1"/>
    </xf>
    <xf borderId="4" fillId="6" fontId="8" numFmtId="1" xfId="0" applyAlignment="1" applyBorder="1" applyFont="1" applyNumberFormat="1">
      <alignment horizontal="center" shrinkToFit="0" vertical="center" wrapText="1"/>
    </xf>
    <xf borderId="3" fillId="3" fontId="8" numFmtId="164" xfId="0" applyAlignment="1" applyBorder="1" applyFont="1" applyNumberFormat="1">
      <alignment horizontal="center" readingOrder="0"/>
    </xf>
    <xf borderId="3" fillId="6" fontId="8" numFmtId="165" xfId="0" applyAlignment="1" applyBorder="1" applyFont="1" applyNumberFormat="1">
      <alignment horizontal="center" shrinkToFit="0" wrapText="1"/>
    </xf>
    <xf borderId="3" fillId="3" fontId="8" numFmtId="0" xfId="0" applyAlignment="1" applyBorder="1" applyFont="1">
      <alignment horizontal="center"/>
    </xf>
    <xf borderId="4" fillId="4" fontId="8" numFmtId="0" xfId="0" applyAlignment="1" applyBorder="1" applyFont="1">
      <alignment horizontal="center" shrinkToFit="0" vertical="center" wrapText="1"/>
    </xf>
    <xf borderId="2" fillId="3" fontId="8" numFmtId="0" xfId="0" applyAlignment="1" applyBorder="1" applyFont="1">
      <alignment horizontal="center"/>
    </xf>
    <xf borderId="0" fillId="3" fontId="8" numFmtId="0" xfId="0" applyAlignment="1" applyFont="1">
      <alignment horizontal="center"/>
    </xf>
    <xf borderId="24" fillId="3" fontId="20" numFmtId="0" xfId="0" applyAlignment="1" applyBorder="1" applyFont="1">
      <alignment horizontal="left" shrinkToFit="0" wrapText="1"/>
    </xf>
    <xf borderId="27" fillId="3" fontId="8" numFmtId="0" xfId="0" applyAlignment="1" applyBorder="1" applyFont="1">
      <alignment horizontal="center" readingOrder="0"/>
    </xf>
    <xf borderId="27" fillId="3" fontId="8" numFmtId="0" xfId="0" applyAlignment="1" applyBorder="1" applyFont="1">
      <alignment horizontal="center"/>
    </xf>
    <xf borderId="27" fillId="6" fontId="8" numFmtId="0" xfId="0" applyAlignment="1" applyBorder="1" applyFont="1">
      <alignment horizontal="center" shrinkToFit="0" wrapText="1"/>
    </xf>
    <xf borderId="27" fillId="7" fontId="8" numFmtId="0" xfId="0" applyAlignment="1" applyBorder="1" applyFont="1">
      <alignment horizontal="center" readingOrder="0"/>
    </xf>
    <xf borderId="4" fillId="7" fontId="8" numFmtId="1" xfId="0" applyAlignment="1" applyBorder="1" applyFont="1" applyNumberFormat="1">
      <alignment horizontal="center" shrinkToFit="0" vertical="center" wrapText="1"/>
    </xf>
    <xf borderId="27" fillId="3" fontId="8" numFmtId="164" xfId="0" applyAlignment="1" applyBorder="1" applyFont="1" applyNumberFormat="1">
      <alignment horizontal="center" shrinkToFit="0" wrapText="1"/>
    </xf>
    <xf borderId="27" fillId="6" fontId="8" numFmtId="165" xfId="0" applyAlignment="1" applyBorder="1" applyFont="1" applyNumberFormat="1">
      <alignment horizontal="center" shrinkToFit="0" wrapText="1"/>
    </xf>
    <xf borderId="28" fillId="3" fontId="8" numFmtId="0" xfId="0" applyAlignment="1" applyBorder="1" applyFont="1">
      <alignment horizontal="center"/>
    </xf>
    <xf borderId="27" fillId="3" fontId="8" numFmtId="0" xfId="0" applyAlignment="1" applyBorder="1" applyFont="1">
      <alignment horizontal="center" readingOrder="0" shrinkToFit="0" wrapText="1"/>
    </xf>
    <xf borderId="24" fillId="3" fontId="20" numFmtId="0" xfId="0" applyAlignment="1" applyBorder="1" applyFont="1">
      <alignment horizontal="left" readingOrder="0" shrinkToFit="0" wrapText="1"/>
    </xf>
    <xf borderId="27" fillId="3" fontId="8" numFmtId="164" xfId="0" applyAlignment="1" applyBorder="1" applyFont="1" applyNumberFormat="1">
      <alignment horizontal="center" readingOrder="0" shrinkToFit="0" wrapText="1"/>
    </xf>
    <xf borderId="4" fillId="3" fontId="21" numFmtId="0" xfId="0" applyAlignment="1" applyBorder="1" applyFont="1">
      <alignment shrinkToFit="0" vertical="center" wrapText="1"/>
    </xf>
    <xf borderId="4" fillId="3" fontId="19" numFmtId="0" xfId="0" applyAlignment="1" applyBorder="1" applyFont="1">
      <alignment horizontal="center" shrinkToFit="0" vertical="center" wrapText="1"/>
    </xf>
    <xf borderId="4" fillId="4" fontId="8" numFmtId="1" xfId="0" applyAlignment="1" applyBorder="1" applyFont="1" applyNumberFormat="1">
      <alignment horizontal="center" readingOrder="0" shrinkToFit="0" vertical="center" wrapText="1"/>
    </xf>
    <xf borderId="1" fillId="3" fontId="8" numFmtId="0" xfId="0" applyAlignment="1" applyBorder="1" applyFont="1">
      <alignment horizontal="center" shrinkToFit="0" vertical="center" wrapText="1"/>
    </xf>
    <xf borderId="0" fillId="3" fontId="8" numFmtId="0" xfId="0" applyAlignment="1" applyFont="1">
      <alignment horizontal="center" shrinkToFit="0" vertical="center" wrapText="1"/>
    </xf>
    <xf borderId="3" fillId="3" fontId="8" numFmtId="0" xfId="0" applyAlignment="1" applyBorder="1" applyFont="1">
      <alignment horizontal="center" shrinkToFit="0" vertical="center" wrapText="1"/>
    </xf>
    <xf borderId="4" fillId="4" fontId="19" numFmtId="0" xfId="0" applyAlignment="1" applyBorder="1" applyFont="1">
      <alignment horizontal="center" shrinkToFit="0" vertical="center" wrapText="1"/>
    </xf>
    <xf borderId="1" fillId="3" fontId="19" numFmtId="0" xfId="0" applyAlignment="1" applyBorder="1" applyFont="1">
      <alignment horizontal="center" shrinkToFit="0" vertical="center" wrapText="1"/>
    </xf>
    <xf borderId="0" fillId="3" fontId="19" numFmtId="0" xfId="0" applyAlignment="1" applyFont="1">
      <alignment horizontal="center" shrinkToFit="0" vertical="center" wrapText="1"/>
    </xf>
    <xf borderId="29" fillId="2" fontId="1" numFmtId="0" xfId="0" applyAlignment="1" applyBorder="1" applyFont="1">
      <alignment horizontal="left" readingOrder="0" shrinkToFit="0" vertical="center" wrapText="0"/>
    </xf>
    <xf borderId="30" fillId="0" fontId="2" numFmtId="0" xfId="0" applyBorder="1" applyFont="1"/>
    <xf borderId="0" fillId="0" fontId="25" numFmtId="0" xfId="0" applyAlignment="1" applyFont="1">
      <alignment horizontal="center" readingOrder="0"/>
    </xf>
    <xf borderId="31" fillId="4" fontId="26" numFmtId="0" xfId="0" applyAlignment="1" applyBorder="1" applyFont="1">
      <alignment readingOrder="0"/>
    </xf>
    <xf borderId="32" fillId="0" fontId="27" numFmtId="0" xfId="0" applyAlignment="1" applyBorder="1" applyFont="1">
      <alignment readingOrder="0" shrinkToFit="0" vertical="bottom" wrapText="1"/>
    </xf>
    <xf borderId="32" fillId="0" fontId="22" numFmtId="0" xfId="0" applyAlignment="1" applyBorder="1" applyFont="1">
      <alignment readingOrder="0" shrinkToFit="0" vertical="bottom" wrapText="1"/>
    </xf>
    <xf borderId="32" fillId="0" fontId="22" numFmtId="0" xfId="0" applyAlignment="1" applyBorder="1" applyFont="1">
      <alignment vertical="bottom"/>
    </xf>
    <xf borderId="32" fillId="0" fontId="27" numFmtId="0" xfId="0" applyAlignment="1" applyBorder="1" applyFont="1">
      <alignment shrinkToFit="0" vertical="bottom" wrapText="1"/>
    </xf>
    <xf borderId="32" fillId="0" fontId="28" numFmtId="0" xfId="0" applyAlignment="1" applyBorder="1" applyFont="1">
      <alignment readingOrder="0"/>
    </xf>
    <xf borderId="32" fillId="4" fontId="26" numFmtId="0" xfId="0" applyAlignment="1" applyBorder="1" applyFont="1">
      <alignment readingOrder="0" shrinkToFit="0" vertical="bottom" wrapText="1"/>
    </xf>
    <xf borderId="32" fillId="0" fontId="22" numFmtId="0" xfId="0" applyAlignment="1" applyBorder="1" applyFont="1">
      <alignment readingOrder="0" vertical="bottom"/>
    </xf>
    <xf borderId="32" fillId="0" fontId="28" numFmtId="0" xfId="0" applyBorder="1" applyFont="1"/>
    <xf borderId="32" fillId="0" fontId="22" numFmtId="0" xfId="0" applyAlignment="1" applyBorder="1" applyFont="1">
      <alignment readingOrder="0"/>
    </xf>
    <xf borderId="32" fillId="5" fontId="29" numFmtId="0" xfId="0" applyAlignment="1" applyBorder="1" applyFont="1">
      <alignment horizontal="left" readingOrder="0"/>
    </xf>
    <xf borderId="32" fillId="0" fontId="23" numFmtId="0" xfId="0" applyBorder="1" applyFont="1"/>
    <xf borderId="32" fillId="4" fontId="26" numFmtId="0" xfId="0" applyAlignment="1" applyBorder="1" applyFont="1">
      <alignment readingOrder="0" shrinkToFit="0" wrapText="1"/>
    </xf>
    <xf borderId="32" fillId="0" fontId="30" numFmtId="0" xfId="0" applyAlignment="1" applyBorder="1" applyFont="1">
      <alignment shrinkToFit="0" wrapText="1"/>
    </xf>
    <xf borderId="32" fillId="0" fontId="30" numFmtId="0" xfId="0" applyAlignment="1" applyBorder="1" applyFont="1">
      <alignment readingOrder="0" shrinkToFit="0" wrapText="1"/>
    </xf>
    <xf borderId="32" fillId="0" fontId="31" numFmtId="0" xfId="0" applyAlignment="1" applyBorder="1" applyFont="1">
      <alignment readingOrder="0" shrinkToFit="0" wrapText="1"/>
    </xf>
    <xf borderId="32" fillId="0" fontId="30" numFmtId="0" xfId="0" applyAlignment="1" applyBorder="1" applyFont="1">
      <alignment horizontal="left" readingOrder="0" shrinkToFit="0" vertical="top" wrapText="1"/>
    </xf>
    <xf borderId="32" fillId="0" fontId="31" numFmtId="0" xfId="0" applyAlignment="1" applyBorder="1" applyFont="1">
      <alignment shrinkToFit="0" wrapText="1"/>
    </xf>
    <xf borderId="32" fillId="0" fontId="31" numFmtId="0" xfId="0" applyAlignment="1" applyBorder="1" applyFont="1">
      <alignment horizontal="left" readingOrder="0" shrinkToFit="0" vertical="top" wrapText="1"/>
    </xf>
    <xf borderId="32" fillId="5" fontId="22" numFmtId="0" xfId="0" applyAlignment="1" applyBorder="1" applyFont="1">
      <alignment readingOrder="0" vertical="bottom"/>
    </xf>
    <xf borderId="32" fillId="0" fontId="31" numFmtId="0" xfId="0" applyAlignment="1" applyBorder="1" applyFont="1">
      <alignment horizontal="left" readingOrder="0" shrinkToFit="0" vertical="top" wrapText="1"/>
    </xf>
    <xf borderId="32" fillId="0" fontId="22" numFmtId="0" xfId="0" applyAlignment="1" applyBorder="1" applyFont="1">
      <alignment vertical="bottom"/>
    </xf>
    <xf borderId="32" fillId="5" fontId="32" numFmtId="0" xfId="0" applyAlignment="1" applyBorder="1" applyFont="1">
      <alignment horizontal="left" readingOrder="0"/>
    </xf>
    <xf borderId="32" fillId="5" fontId="31" numFmtId="0" xfId="0" applyAlignment="1" applyBorder="1" applyFont="1">
      <alignment horizontal="left" readingOrder="0"/>
    </xf>
    <xf borderId="33" fillId="0" fontId="31" numFmtId="0" xfId="0" applyAlignment="1" applyBorder="1" applyFont="1">
      <alignment readingOrder="0" shrinkToFit="0" wrapText="1"/>
    </xf>
    <xf borderId="32" fillId="0" fontId="33" numFmtId="0" xfId="0" applyAlignment="1" applyBorder="1" applyFont="1">
      <alignment readingOrder="0"/>
    </xf>
    <xf borderId="32" fillId="0" fontId="31" numFmtId="0" xfId="0" applyAlignment="1" applyBorder="1" applyFont="1">
      <alignment readingOrder="0" shrinkToFit="0" wrapText="1"/>
    </xf>
    <xf borderId="32" fillId="0" fontId="33" numFmtId="0" xfId="0" applyAlignment="1" applyBorder="1" applyFont="1">
      <alignment horizontal="left" readingOrder="0"/>
    </xf>
    <xf borderId="34" fillId="8" fontId="34" numFmtId="0" xfId="0" applyAlignment="1" applyBorder="1" applyFill="1" applyFont="1">
      <alignment horizontal="center" readingOrder="0"/>
    </xf>
    <xf borderId="35" fillId="0" fontId="2" numFmtId="0" xfId="0" applyBorder="1" applyFont="1"/>
    <xf borderId="32" fillId="5" fontId="35" numFmtId="0" xfId="0" applyAlignment="1" applyBorder="1" applyFont="1">
      <alignment readingOrder="0"/>
    </xf>
    <xf borderId="32" fillId="0" fontId="27" numFmtId="0" xfId="0" applyAlignment="1" applyBorder="1" applyFont="1">
      <alignment readingOrder="0" vertical="bottom"/>
    </xf>
    <xf borderId="32" fillId="0" fontId="22" numFmtId="0" xfId="0" applyAlignment="1" applyBorder="1" applyFont="1">
      <alignment readingOrder="0" vertical="bottom"/>
    </xf>
    <xf borderId="36" fillId="4" fontId="26" numFmtId="0" xfId="0" applyAlignment="1" applyBorder="1" applyFont="1">
      <alignment shrinkToFit="0" vertical="bottom" wrapText="1"/>
    </xf>
    <xf borderId="32" fillId="0" fontId="27" numFmtId="0" xfId="0" applyAlignment="1" applyBorder="1" applyFont="1">
      <alignment readingOrder="0" shrinkToFit="0" vertical="bottom" wrapText="1"/>
    </xf>
    <xf borderId="32" fillId="0" fontId="27" numFmtId="0" xfId="0" applyAlignment="1" applyBorder="1" applyFont="1">
      <alignment shrinkToFit="0" vertical="bottom" wrapText="1"/>
    </xf>
    <xf borderId="32" fillId="0" fontId="19" numFmtId="0" xfId="0" applyAlignment="1" applyBorder="1" applyFont="1">
      <alignment vertical="bottom"/>
    </xf>
    <xf borderId="32" fillId="0" fontId="36" numFmtId="0" xfId="0" applyAlignment="1" applyBorder="1" applyFont="1">
      <alignment shrinkToFit="0" vertical="bottom" wrapText="1"/>
    </xf>
    <xf borderId="32" fillId="5" fontId="35" numFmtId="0" xfId="0" applyAlignment="1" applyBorder="1" applyFont="1">
      <alignment vertical="bottom"/>
    </xf>
    <xf borderId="32" fillId="5" fontId="19" numFmtId="0" xfId="0" applyAlignment="1" applyBorder="1" applyFont="1">
      <alignment vertical="bottom"/>
    </xf>
    <xf borderId="32" fillId="0" fontId="22" numFmtId="0" xfId="0" applyAlignment="1" applyBorder="1" applyFont="1">
      <alignment shrinkToFit="0" vertical="top" wrapText="1"/>
    </xf>
    <xf borderId="32" fillId="0" fontId="20" numFmtId="0" xfId="0" applyAlignment="1" applyBorder="1" applyFont="1">
      <alignment shrinkToFit="0" vertical="bottom" wrapText="1"/>
    </xf>
    <xf borderId="33" fillId="0" fontId="22" numFmtId="0" xfId="0" applyAlignment="1" applyBorder="1" applyFont="1">
      <alignment shrinkToFit="0" vertical="bottom" wrapText="1"/>
    </xf>
    <xf borderId="36" fillId="4" fontId="26" numFmtId="0" xfId="0" applyAlignment="1" applyBorder="1" applyFont="1">
      <alignment readingOrder="0" shrinkToFit="0" vertical="bottom" wrapText="1"/>
    </xf>
    <xf borderId="32" fillId="0" fontId="22" numFmtId="0" xfId="0" applyAlignment="1" applyBorder="1" applyFont="1">
      <alignment readingOrder="0" shrinkToFit="0" vertical="bottom" wrapText="1"/>
    </xf>
    <xf borderId="32" fillId="5" fontId="35" numFmtId="0" xfId="0" applyAlignment="1" applyBorder="1" applyFont="1">
      <alignment readingOrder="0" vertical="bottom"/>
    </xf>
    <xf borderId="32" fillId="5" fontId="22" numFmtId="0" xfId="0" applyAlignment="1" applyBorder="1" applyFont="1">
      <alignment vertical="bottom"/>
    </xf>
    <xf borderId="32" fillId="0" fontId="27" numFmtId="0" xfId="0" applyAlignment="1" applyBorder="1" applyFont="1">
      <alignment shrinkToFit="0" vertical="bottom" wrapText="1"/>
    </xf>
    <xf borderId="32" fillId="0" fontId="22" numFmtId="0" xfId="0" applyAlignment="1" applyBorder="1" applyFont="1">
      <alignment readingOrder="0" shrinkToFit="0" vertical="top" wrapText="1"/>
    </xf>
    <xf borderId="32" fillId="0" fontId="19" numFmtId="0" xfId="0" applyAlignment="1" applyBorder="1" applyFont="1">
      <alignment readingOrder="0" vertical="bottom"/>
    </xf>
    <xf borderId="33" fillId="0" fontId="22" numFmtId="0" xfId="0" applyAlignment="1" applyBorder="1" applyFont="1">
      <alignment readingOrder="0" shrinkToFit="0" vertical="bottom" wrapText="1"/>
    </xf>
    <xf borderId="37" fillId="0" fontId="22" numFmtId="0" xfId="0" applyAlignment="1" applyBorder="1" applyFont="1">
      <alignment readingOrder="0" shrinkToFit="0" vertical="bottom" wrapText="1"/>
    </xf>
    <xf borderId="37" fillId="0" fontId="31" numFmtId="0" xfId="0" applyAlignment="1" applyBorder="1" applyFont="1">
      <alignment readingOrder="0" shrinkToFit="0" wrapText="1"/>
    </xf>
    <xf borderId="38" fillId="9" fontId="34" numFmtId="0" xfId="0" applyAlignment="1" applyBorder="1" applyFill="1" applyFont="1">
      <alignment horizontal="center" readingOrder="0"/>
    </xf>
    <xf borderId="39" fillId="0" fontId="2" numFmtId="0" xfId="0" applyBorder="1" applyFont="1"/>
    <xf borderId="31" fillId="4" fontId="26" numFmtId="0" xfId="0" applyAlignment="1" applyBorder="1" applyFont="1">
      <alignment readingOrder="0" shrinkToFit="0" vertical="bottom" wrapText="1"/>
    </xf>
    <xf borderId="31" fillId="4" fontId="26" numFmtId="0" xfId="0" applyAlignment="1" applyBorder="1" applyFont="1">
      <alignment readingOrder="0" shrinkToFit="0" wrapText="1"/>
    </xf>
    <xf borderId="0" fillId="0" fontId="31" numFmtId="0" xfId="0" applyAlignment="1" applyFont="1">
      <alignment shrinkToFit="0" wrapText="1"/>
    </xf>
    <xf borderId="0" fillId="2" fontId="37" numFmtId="0" xfId="0" applyAlignment="1" applyFont="1">
      <alignment horizontal="center" shrinkToFit="0" vertical="center" wrapText="1"/>
    </xf>
    <xf borderId="40" fillId="10" fontId="38" numFmtId="0" xfId="0" applyAlignment="1" applyBorder="1" applyFill="1" applyFont="1">
      <alignment readingOrder="0" shrinkToFit="0" wrapText="1"/>
    </xf>
    <xf borderId="40" fillId="2" fontId="1" numFmtId="0" xfId="0" applyAlignment="1" applyBorder="1" applyFont="1">
      <alignment horizontal="center" readingOrder="0" shrinkToFit="0" vertical="center" wrapText="0"/>
    </xf>
    <xf borderId="40" fillId="0" fontId="2" numFmtId="0" xfId="0" applyBorder="1" applyFont="1"/>
    <xf borderId="40" fillId="0" fontId="39" numFmtId="0" xfId="0" applyAlignment="1" applyBorder="1" applyFont="1">
      <alignment horizontal="center"/>
    </xf>
    <xf borderId="0" fillId="2" fontId="37" numFmtId="0" xfId="0" applyAlignment="1" applyFont="1">
      <alignment horizontal="center" readingOrder="0" shrinkToFit="0" vertical="center" wrapText="1"/>
    </xf>
    <xf borderId="0" fillId="2" fontId="40" numFmtId="0" xfId="0" applyAlignment="1" applyFont="1">
      <alignment horizontal="center" readingOrder="0" shrinkToFit="0" vertical="center" wrapText="1"/>
    </xf>
    <xf borderId="41" fillId="10" fontId="28" numFmtId="0" xfId="0" applyAlignment="1" applyBorder="1" applyFont="1">
      <alignment readingOrder="0"/>
    </xf>
    <xf borderId="41" fillId="2" fontId="40" numFmtId="0" xfId="0" applyAlignment="1" applyBorder="1" applyFont="1">
      <alignment horizontal="center" readingOrder="0" shrinkToFit="0" vertical="center" wrapText="1"/>
    </xf>
    <xf borderId="41" fillId="2" fontId="41" numFmtId="0" xfId="0" applyAlignment="1" applyBorder="1" applyFont="1">
      <alignment horizontal="center" readingOrder="0"/>
    </xf>
    <xf borderId="4" fillId="11" fontId="27" numFmtId="49" xfId="0" applyAlignment="1" applyBorder="1" applyFill="1" applyFont="1" applyNumberFormat="1">
      <alignment horizontal="left" readingOrder="0" shrinkToFit="0" vertical="center" wrapText="1"/>
    </xf>
    <xf borderId="4" fillId="11" fontId="31" numFmtId="0" xfId="0" applyAlignment="1" applyBorder="1" applyFont="1">
      <alignment horizontal="center" shrinkToFit="0" vertical="center" wrapText="1"/>
    </xf>
    <xf borderId="4" fillId="11" fontId="42" numFmtId="0" xfId="0" applyAlignment="1" applyBorder="1" applyFont="1">
      <alignment horizontal="center" readingOrder="0" shrinkToFit="0" vertical="top" wrapText="1"/>
    </xf>
    <xf borderId="4" fillId="11" fontId="42" numFmtId="0" xfId="0" applyAlignment="1" applyBorder="1" applyFont="1">
      <alignment horizontal="right" readingOrder="0" shrinkToFit="0" vertical="top" wrapText="1"/>
    </xf>
    <xf borderId="42" fillId="11" fontId="43" numFmtId="167" xfId="0" applyAlignment="1" applyBorder="1" applyFont="1" applyNumberFormat="1">
      <alignment horizontal="right" readingOrder="0" shrinkToFit="0" vertical="top" wrapText="1"/>
    </xf>
    <xf borderId="4" fillId="6" fontId="31" numFmtId="16" xfId="0" applyAlignment="1" applyBorder="1" applyFont="1" applyNumberFormat="1">
      <alignment shrinkToFit="0" vertical="center" wrapText="1"/>
    </xf>
    <xf borderId="4" fillId="6" fontId="31" numFmtId="1" xfId="0" applyAlignment="1" applyBorder="1" applyFont="1" applyNumberFormat="1">
      <alignment shrinkToFit="0" vertical="center" wrapText="1"/>
    </xf>
    <xf borderId="0" fillId="6" fontId="31" numFmtId="1" xfId="0" applyAlignment="1" applyFont="1" applyNumberFormat="1">
      <alignment shrinkToFit="0" vertical="center" wrapText="1"/>
    </xf>
    <xf borderId="41" fillId="0" fontId="19" numFmtId="16" xfId="0" applyAlignment="1" applyBorder="1" applyFont="1" applyNumberFormat="1">
      <alignment shrinkToFit="0" wrapText="1"/>
    </xf>
    <xf borderId="43" fillId="11" fontId="43" numFmtId="168" xfId="0" applyAlignment="1" applyBorder="1" applyFont="1" applyNumberFormat="1">
      <alignment horizontal="center" readingOrder="0" shrinkToFit="0" vertical="top" wrapText="1"/>
    </xf>
    <xf borderId="41" fillId="0" fontId="44" numFmtId="0" xfId="0" applyAlignment="1" applyBorder="1" applyFont="1">
      <alignment shrinkToFit="0" wrapText="1"/>
    </xf>
    <xf borderId="41" fillId="0" fontId="44" numFmtId="0" xfId="0" applyAlignment="1" applyBorder="1" applyFont="1">
      <alignment horizontal="center" shrinkToFit="0" wrapText="1"/>
    </xf>
    <xf borderId="4" fillId="12" fontId="27" numFmtId="49" xfId="0" applyAlignment="1" applyBorder="1" applyFill="1" applyFont="1" applyNumberFormat="1">
      <alignment horizontal="left" readingOrder="0" shrinkToFit="0" vertical="center" wrapText="1"/>
    </xf>
    <xf borderId="4" fillId="6" fontId="31" numFmtId="0" xfId="0" applyAlignment="1" applyBorder="1" applyFont="1">
      <alignment horizontal="center" shrinkToFit="0" vertical="center" wrapText="1"/>
    </xf>
    <xf borderId="4" fillId="12" fontId="42" numFmtId="0" xfId="0" applyAlignment="1" applyBorder="1" applyFont="1">
      <alignment horizontal="center" readingOrder="0" shrinkToFit="0" vertical="top" wrapText="1"/>
    </xf>
    <xf borderId="4" fillId="12" fontId="42" numFmtId="0" xfId="0" applyAlignment="1" applyBorder="1" applyFont="1">
      <alignment horizontal="right" readingOrder="0" shrinkToFit="0" vertical="top" wrapText="1"/>
    </xf>
    <xf borderId="44" fillId="5" fontId="43" numFmtId="167" xfId="0" applyAlignment="1" applyBorder="1" applyFont="1" applyNumberFormat="1">
      <alignment horizontal="right" readingOrder="0" shrinkToFit="0" vertical="top" wrapText="1"/>
    </xf>
    <xf borderId="41" fillId="0" fontId="39" numFmtId="0" xfId="0" applyAlignment="1" applyBorder="1" applyFont="1">
      <alignment horizontal="center" readingOrder="0" shrinkToFit="0" wrapText="1"/>
    </xf>
    <xf borderId="42" fillId="5" fontId="43" numFmtId="167" xfId="0" applyAlignment="1" applyBorder="1" applyFont="1" applyNumberFormat="1">
      <alignment horizontal="right" readingOrder="0" shrinkToFit="0" vertical="top" wrapText="1"/>
    </xf>
    <xf borderId="41" fillId="0" fontId="39" numFmtId="0" xfId="0" applyAlignment="1" applyBorder="1" applyFont="1">
      <alignment shrinkToFit="0" wrapText="1"/>
    </xf>
    <xf borderId="41" fillId="0" fontId="39" numFmtId="0" xfId="0" applyAlignment="1" applyBorder="1" applyFont="1">
      <alignment horizontal="center" shrinkToFit="0" wrapText="1"/>
    </xf>
    <xf borderId="0" fillId="6" fontId="31" numFmtId="1" xfId="0" applyAlignment="1" applyFont="1" applyNumberFormat="1">
      <alignment readingOrder="0" shrinkToFit="0" vertical="center" wrapText="1"/>
    </xf>
    <xf borderId="41" fillId="0" fontId="45" numFmtId="0" xfId="0" applyAlignment="1" applyBorder="1" applyFont="1">
      <alignment horizontal="center" shrinkToFit="0" wrapText="1"/>
    </xf>
    <xf borderId="41" fillId="0" fontId="44" numFmtId="0" xfId="0" applyAlignment="1" applyBorder="1" applyFont="1">
      <alignment shrinkToFit="0" wrapText="1"/>
    </xf>
    <xf borderId="41" fillId="0" fontId="44" numFmtId="0" xfId="0" applyAlignment="1" applyBorder="1" applyFont="1">
      <alignment horizontal="center" shrinkToFit="0" wrapText="1"/>
    </xf>
    <xf borderId="0" fillId="0" fontId="33" numFmtId="0" xfId="0" applyAlignment="1" applyFont="1">
      <alignment readingOrder="0"/>
    </xf>
    <xf borderId="43" fillId="11" fontId="43" numFmtId="0" xfId="0" applyAlignment="1" applyBorder="1" applyFont="1">
      <alignment horizontal="center" readingOrder="0" shrinkToFit="0" vertical="top" wrapText="1"/>
    </xf>
    <xf borderId="4" fillId="11" fontId="27" numFmtId="49" xfId="0" applyAlignment="1" applyBorder="1" applyFont="1" applyNumberFormat="1">
      <alignment horizontal="left" shrinkToFit="0" vertical="center" wrapText="1"/>
    </xf>
    <xf borderId="4" fillId="12" fontId="27" numFmtId="49" xfId="0" applyAlignment="1" applyBorder="1" applyFont="1" applyNumberFormat="1">
      <alignment horizontal="left" shrinkToFit="0" vertical="center" wrapText="1"/>
    </xf>
    <xf borderId="43" fillId="5" fontId="43" numFmtId="168" xfId="0" applyAlignment="1" applyBorder="1" applyFont="1" applyNumberFormat="1">
      <alignment horizontal="center" readingOrder="0" shrinkToFit="0" vertical="top" wrapText="1"/>
    </xf>
    <xf borderId="41" fillId="0" fontId="44" numFmtId="0" xfId="0" applyAlignment="1" applyBorder="1" applyFont="1">
      <alignment horizontal="center" readingOrder="0" shrinkToFit="0" wrapText="1"/>
    </xf>
    <xf borderId="4" fillId="6" fontId="30" numFmtId="0" xfId="0" applyAlignment="1" applyBorder="1" applyFont="1">
      <alignment horizontal="center" shrinkToFit="0" vertical="center" wrapText="1"/>
    </xf>
    <xf borderId="44" fillId="11" fontId="43" numFmtId="167" xfId="0" applyAlignment="1" applyBorder="1" applyFont="1" applyNumberFormat="1">
      <alignment horizontal="right" readingOrder="0" shrinkToFit="0" vertical="top" wrapText="1"/>
    </xf>
    <xf borderId="41" fillId="0" fontId="2" numFmtId="0" xfId="0" applyBorder="1" applyFont="1"/>
    <xf borderId="44" fillId="11" fontId="46" numFmtId="167" xfId="0" applyAlignment="1" applyBorder="1" applyFont="1" applyNumberFormat="1">
      <alignment horizontal="right" readingOrder="0" shrinkToFit="0" vertical="top" wrapText="1"/>
    </xf>
    <xf borderId="41" fillId="0" fontId="39" numFmtId="0" xfId="0" applyAlignment="1" applyBorder="1" applyFont="1">
      <alignment horizontal="left" readingOrder="0" shrinkToFit="0" wrapText="0"/>
    </xf>
    <xf borderId="41" fillId="0" fontId="39" numFmtId="0" xfId="0" applyAlignment="1" applyBorder="1" applyFont="1">
      <alignment horizontal="center" readingOrder="0" shrinkToFit="0" wrapText="0"/>
    </xf>
    <xf borderId="41" fillId="0" fontId="47" numFmtId="0" xfId="0" applyBorder="1" applyFont="1"/>
    <xf borderId="41" fillId="0" fontId="28" numFmtId="0" xfId="0" applyAlignment="1" applyBorder="1" applyFont="1">
      <alignment horizontal="center" readingOrder="0"/>
    </xf>
    <xf borderId="41" fillId="0" fontId="47" numFmtId="0" xfId="0" applyAlignment="1" applyBorder="1" applyFont="1">
      <alignment horizontal="center"/>
    </xf>
    <xf borderId="44" fillId="5" fontId="46" numFmtId="167" xfId="0" applyAlignment="1" applyBorder="1" applyFont="1" applyNumberFormat="1">
      <alignment horizontal="right" readingOrder="0" shrinkToFit="0" vertical="top" wrapText="1"/>
    </xf>
    <xf borderId="44" fillId="5" fontId="46" numFmtId="167" xfId="0" applyAlignment="1" applyBorder="1" applyFont="1" applyNumberFormat="1">
      <alignment horizontal="center" readingOrder="0" shrinkToFit="0" vertical="top" wrapText="1"/>
    </xf>
    <xf borderId="41" fillId="0" fontId="28" numFmtId="0" xfId="0" applyBorder="1" applyFont="1"/>
    <xf borderId="41" fillId="0" fontId="33" numFmtId="0" xfId="0" applyAlignment="1" applyBorder="1" applyFont="1">
      <alignment horizontal="center" readingOrder="0"/>
    </xf>
    <xf borderId="41" fillId="0" fontId="28" numFmtId="0" xfId="0" applyAlignment="1" applyBorder="1" applyFont="1">
      <alignment horizontal="center"/>
    </xf>
    <xf borderId="41" fillId="0" fontId="28" numFmtId="0" xfId="0" applyAlignment="1" applyBorder="1" applyFont="1">
      <alignment readingOrder="0"/>
    </xf>
    <xf borderId="41" fillId="0" fontId="45" numFmtId="0" xfId="0" applyAlignment="1" applyBorder="1" applyFont="1">
      <alignment horizontal="center" readingOrder="0" shrinkToFit="0" wrapText="1"/>
    </xf>
    <xf borderId="41" fillId="0" fontId="45" numFmtId="0" xfId="0" applyAlignment="1" applyBorder="1" applyFont="1">
      <alignment horizontal="center" readingOrder="0" shrinkToFit="0" wrapText="1"/>
    </xf>
    <xf borderId="45" fillId="5" fontId="46" numFmtId="167" xfId="0" applyAlignment="1" applyBorder="1" applyFont="1" applyNumberFormat="1">
      <alignment horizontal="right" readingOrder="0" shrinkToFit="0" vertical="top" wrapText="1"/>
    </xf>
    <xf borderId="45" fillId="5" fontId="48" numFmtId="167" xfId="0" applyAlignment="1" applyBorder="1" applyFont="1" applyNumberFormat="1">
      <alignment readingOrder="0" shrinkToFit="0" vertical="top" wrapText="1"/>
    </xf>
    <xf borderId="25" fillId="12" fontId="27" numFmtId="49" xfId="0" applyAlignment="1" applyBorder="1" applyFont="1" applyNumberFormat="1">
      <alignment horizontal="left" readingOrder="0" shrinkToFit="0" vertical="center" wrapText="1"/>
    </xf>
    <xf borderId="25" fillId="6" fontId="31" numFmtId="0" xfId="0" applyAlignment="1" applyBorder="1" applyFont="1">
      <alignment horizontal="center" shrinkToFit="0" vertical="center" wrapText="1"/>
    </xf>
    <xf borderId="25" fillId="12" fontId="42" numFmtId="0" xfId="0" applyAlignment="1" applyBorder="1" applyFont="1">
      <alignment horizontal="center" readingOrder="0" shrinkToFit="0" vertical="top" wrapText="1"/>
    </xf>
    <xf borderId="25" fillId="12" fontId="42" numFmtId="0" xfId="0" applyAlignment="1" applyBorder="1" applyFont="1">
      <alignment horizontal="right" readingOrder="0" shrinkToFit="0" vertical="top" wrapText="1"/>
    </xf>
    <xf borderId="46" fillId="5" fontId="46" numFmtId="167" xfId="0" applyAlignment="1" applyBorder="1" applyFont="1" applyNumberFormat="1">
      <alignment horizontal="right" readingOrder="0" shrinkToFit="0" vertical="top" wrapText="1"/>
    </xf>
    <xf borderId="25" fillId="6" fontId="31" numFmtId="16" xfId="0" applyAlignment="1" applyBorder="1" applyFont="1" applyNumberFormat="1">
      <alignment shrinkToFit="0" vertical="center" wrapText="1"/>
    </xf>
    <xf borderId="25" fillId="6" fontId="31" numFmtId="1" xfId="0" applyAlignment="1" applyBorder="1" applyFont="1" applyNumberFormat="1">
      <alignment shrinkToFit="0" vertical="center" wrapText="1"/>
    </xf>
    <xf borderId="47" fillId="12" fontId="27" numFmtId="49" xfId="0" applyAlignment="1" applyBorder="1" applyFont="1" applyNumberFormat="1">
      <alignment horizontal="left" readingOrder="0" shrinkToFit="0" vertical="center" wrapText="1"/>
    </xf>
    <xf borderId="48" fillId="12" fontId="27" numFmtId="49" xfId="0" applyAlignment="1" applyBorder="1" applyFont="1" applyNumberFormat="1">
      <alignment horizontal="left" readingOrder="0" shrinkToFit="0" vertical="center" wrapText="1"/>
    </xf>
    <xf borderId="48" fillId="6" fontId="31" numFmtId="0" xfId="0" applyAlignment="1" applyBorder="1" applyFont="1">
      <alignment horizontal="center" shrinkToFit="0" vertical="center" wrapText="1"/>
    </xf>
    <xf borderId="48" fillId="12" fontId="42" numFmtId="0" xfId="0" applyAlignment="1" applyBorder="1" applyFont="1">
      <alignment horizontal="center" readingOrder="0" shrinkToFit="0" vertical="top" wrapText="1"/>
    </xf>
    <xf borderId="48" fillId="12" fontId="42" numFmtId="0" xfId="0" applyAlignment="1" applyBorder="1" applyFont="1">
      <alignment horizontal="right" readingOrder="0" shrinkToFit="0" vertical="top" wrapText="1"/>
    </xf>
    <xf borderId="43" fillId="5" fontId="46" numFmtId="167" xfId="0" applyAlignment="1" applyBorder="1" applyFont="1" applyNumberFormat="1">
      <alignment horizontal="right" readingOrder="0" shrinkToFit="0" vertical="top" wrapText="1"/>
    </xf>
    <xf borderId="48" fillId="6" fontId="31" numFmtId="16" xfId="0" applyAlignment="1" applyBorder="1" applyFont="1" applyNumberFormat="1">
      <alignment shrinkToFit="0" vertical="center" wrapText="1"/>
    </xf>
    <xf borderId="48" fillId="6" fontId="31" numFmtId="1" xfId="0" applyAlignment="1" applyBorder="1" applyFont="1" applyNumberFormat="1">
      <alignment shrinkToFit="0" vertical="center" wrapText="1"/>
    </xf>
    <xf borderId="41" fillId="6" fontId="31" numFmtId="1" xfId="0" applyAlignment="1" applyBorder="1" applyFont="1" applyNumberFormat="1">
      <alignment shrinkToFit="0" vertical="center" wrapText="1"/>
    </xf>
    <xf borderId="49" fillId="0" fontId="39" numFmtId="0" xfId="0" applyAlignment="1" applyBorder="1" applyFont="1">
      <alignment horizontal="center" shrinkToFit="0" wrapText="1"/>
    </xf>
    <xf borderId="4" fillId="12" fontId="42" numFmtId="0" xfId="0" applyAlignment="1" applyBorder="1" applyFont="1">
      <alignment horizontal="center" shrinkToFit="0" vertical="top" wrapText="1"/>
    </xf>
    <xf borderId="4" fillId="12" fontId="42" numFmtId="16" xfId="0" applyAlignment="1" applyBorder="1" applyFont="1" applyNumberFormat="1">
      <alignment horizontal="right" readingOrder="0" shrinkToFit="0" vertical="top" wrapText="1"/>
    </xf>
    <xf borderId="45" fillId="5" fontId="46" numFmtId="16" xfId="0" applyAlignment="1" applyBorder="1" applyFont="1" applyNumberFormat="1">
      <alignment horizontal="right" readingOrder="0" shrinkToFit="0" vertical="top" wrapText="1"/>
    </xf>
    <xf borderId="4" fillId="13" fontId="27" numFmtId="49" xfId="0" applyAlignment="1" applyBorder="1" applyFill="1" applyFont="1" applyNumberFormat="1">
      <alignment horizontal="left" readingOrder="0" shrinkToFit="0" vertical="center" wrapText="1"/>
    </xf>
    <xf borderId="4" fillId="12" fontId="42" numFmtId="0" xfId="0" applyAlignment="1" applyBorder="1" applyFont="1">
      <alignment horizontal="right" shrinkToFit="0" vertical="top" wrapText="1"/>
    </xf>
    <xf borderId="4" fillId="12" fontId="42" numFmtId="16" xfId="0" applyAlignment="1" applyBorder="1" applyFont="1" applyNumberFormat="1">
      <alignment horizontal="right" shrinkToFit="0" vertical="top" wrapText="1"/>
    </xf>
    <xf borderId="41" fillId="0" fontId="19" numFmtId="0" xfId="0" applyAlignment="1" applyBorder="1" applyFont="1">
      <alignment shrinkToFit="0" wrapText="1"/>
    </xf>
    <xf borderId="41" fillId="0" fontId="39" numFmtId="1" xfId="0" applyAlignment="1" applyBorder="1" applyFont="1" applyNumberFormat="1">
      <alignment horizontal="center" shrinkToFit="0" wrapText="1"/>
    </xf>
    <xf borderId="4" fillId="12" fontId="22" numFmtId="1" xfId="0" applyAlignment="1" applyBorder="1" applyFont="1" applyNumberFormat="1">
      <alignment horizontal="center" shrinkToFit="0" vertical="center" wrapText="1"/>
    </xf>
    <xf borderId="4" fillId="12" fontId="31" numFmtId="16" xfId="0" applyAlignment="1" applyBorder="1" applyFont="1" applyNumberFormat="1">
      <alignment shrinkToFit="0" vertical="center" wrapText="1"/>
    </xf>
    <xf borderId="4" fillId="12" fontId="31" numFmtId="0" xfId="0" applyAlignment="1" applyBorder="1" applyFont="1">
      <alignment horizontal="center" shrinkToFit="0" vertical="center" wrapText="1"/>
    </xf>
    <xf borderId="4" fillId="12" fontId="49" numFmtId="0" xfId="0" applyAlignment="1" applyBorder="1" applyFont="1">
      <alignment horizontal="left" shrinkToFit="0" vertical="center" wrapText="1"/>
    </xf>
    <xf borderId="4" fillId="12" fontId="39" numFmtId="0" xfId="0" applyAlignment="1" applyBorder="1" applyFont="1">
      <alignment horizontal="center" shrinkToFit="0" vertical="center" wrapText="1"/>
    </xf>
    <xf borderId="4" fillId="12" fontId="39" numFmtId="1" xfId="0" applyAlignment="1" applyBorder="1" applyFont="1" applyNumberFormat="1">
      <alignment shrinkToFit="0" vertical="center" wrapText="1"/>
    </xf>
    <xf borderId="4" fillId="6" fontId="39" numFmtId="0" xfId="0" applyAlignment="1" applyBorder="1" applyFont="1">
      <alignment shrinkToFit="0" vertical="center" wrapText="1"/>
    </xf>
    <xf borderId="0" fillId="6" fontId="39" numFmtId="0" xfId="0" applyAlignment="1" applyFont="1">
      <alignment shrinkToFit="0" vertical="center" wrapText="1"/>
    </xf>
    <xf borderId="4" fillId="12" fontId="28" numFmtId="0" xfId="0" applyBorder="1" applyFont="1"/>
    <xf borderId="4" fillId="12" fontId="28" numFmtId="0" xfId="0" applyAlignment="1" applyBorder="1" applyFont="1">
      <alignment horizontal="center"/>
    </xf>
    <xf borderId="4" fillId="6" fontId="28" numFmtId="0" xfId="0" applyBorder="1" applyFont="1"/>
    <xf borderId="0" fillId="6" fontId="28" numFmtId="0" xfId="0" applyFont="1"/>
    <xf borderId="50" fillId="0" fontId="19" numFmtId="0" xfId="0" applyAlignment="1" applyBorder="1" applyFont="1">
      <alignment shrinkToFit="0" wrapText="1"/>
    </xf>
    <xf borderId="50" fillId="0" fontId="28" numFmtId="0" xfId="0" applyAlignment="1" applyBorder="1" applyFont="1">
      <alignment horizontal="center"/>
    </xf>
    <xf borderId="50" fillId="0" fontId="28" numFmtId="0" xfId="0" applyBorder="1" applyFont="1"/>
    <xf borderId="50" fillId="0" fontId="39" numFmtId="0" xfId="0" applyAlignment="1" applyBorder="1" applyFont="1">
      <alignment horizontal="center" shrinkToFit="0" wrapText="1"/>
    </xf>
    <xf borderId="0" fillId="0" fontId="50" numFmtId="0" xfId="0" applyFont="1"/>
    <xf borderId="0" fillId="0" fontId="51" numFmtId="0" xfId="0" applyFont="1"/>
    <xf borderId="0" fillId="0" fontId="51" numFmtId="0" xfId="0" applyAlignment="1" applyFont="1">
      <alignment horizontal="center" readingOrder="0" vertical="center"/>
    </xf>
    <xf borderId="0" fillId="0" fontId="51" numFmtId="0" xfId="0" applyAlignment="1" applyFont="1">
      <alignment readingOrder="0"/>
    </xf>
    <xf borderId="0" fillId="0" fontId="51" numFmtId="0" xfId="0" applyAlignment="1" applyFont="1">
      <alignment horizontal="left" readingOrder="0" vertical="center"/>
    </xf>
    <xf borderId="0" fillId="0" fontId="50" numFmtId="0" xfId="0" applyAlignment="1" applyFont="1">
      <alignment horizontal="left" readingOrder="0"/>
    </xf>
    <xf borderId="51" fillId="14" fontId="21" numFmtId="49" xfId="0" applyBorder="1" applyFill="1" applyFont="1" applyNumberFormat="1"/>
    <xf borderId="52" fillId="14" fontId="21" numFmtId="49" xfId="0" applyBorder="1" applyFont="1" applyNumberFormat="1"/>
    <xf borderId="52" fillId="14" fontId="21" numFmtId="49" xfId="0" applyAlignment="1" applyBorder="1" applyFont="1" applyNumberFormat="1">
      <alignment horizontal="center" vertical="center"/>
    </xf>
    <xf borderId="52" fillId="14" fontId="21" numFmtId="0" xfId="0" applyAlignment="1" applyBorder="1" applyFont="1">
      <alignment horizontal="center" vertical="center"/>
    </xf>
    <xf borderId="0" fillId="14" fontId="21" numFmtId="49" xfId="0" applyFont="1" applyNumberFormat="1"/>
    <xf borderId="0" fillId="0" fontId="21" numFmtId="0" xfId="0" applyFont="1"/>
    <xf borderId="53" fillId="14" fontId="21" numFmtId="49" xfId="0" applyBorder="1" applyFont="1" applyNumberFormat="1"/>
    <xf borderId="39" fillId="5" fontId="21" numFmtId="49" xfId="0" applyBorder="1" applyFont="1" applyNumberFormat="1"/>
    <xf borderId="40" fillId="5" fontId="24" numFmtId="49" xfId="0" applyAlignment="1" applyBorder="1" applyFont="1" applyNumberFormat="1">
      <alignment horizontal="center" readingOrder="0" shrinkToFit="0" vertical="center" wrapText="1"/>
    </xf>
    <xf borderId="54" fillId="0" fontId="2" numFmtId="0" xfId="0" applyBorder="1" applyFont="1"/>
    <xf borderId="0" fillId="0" fontId="21" numFmtId="0" xfId="0" applyAlignment="1" applyFont="1">
      <alignment horizontal="center" vertical="center"/>
    </xf>
    <xf borderId="39" fillId="0" fontId="21" numFmtId="0" xfId="0" applyAlignment="1" applyBorder="1" applyFont="1">
      <alignment horizontal="center" vertical="center"/>
    </xf>
    <xf borderId="0" fillId="5" fontId="21" numFmtId="49" xfId="0" applyAlignment="1" applyFont="1" applyNumberFormat="1">
      <alignment horizontal="center" vertical="center"/>
    </xf>
    <xf borderId="39" fillId="5" fontId="21" numFmtId="49" xfId="0" applyAlignment="1" applyBorder="1" applyFont="1" applyNumberFormat="1">
      <alignment horizontal="center" vertical="center"/>
    </xf>
    <xf borderId="54" fillId="5" fontId="21" numFmtId="49" xfId="0" applyAlignment="1" applyBorder="1" applyFont="1" applyNumberFormat="1">
      <alignment horizontal="center" vertical="center"/>
    </xf>
    <xf borderId="54" fillId="14" fontId="21" numFmtId="49" xfId="0" applyBorder="1" applyFont="1" applyNumberFormat="1"/>
    <xf borderId="0" fillId="0" fontId="50" numFmtId="0" xfId="0" applyAlignment="1" applyFont="1">
      <alignment horizontal="left" readingOrder="0" shrinkToFit="0" wrapText="1"/>
    </xf>
    <xf borderId="0" fillId="0" fontId="50" numFmtId="0" xfId="0" applyAlignment="1" applyFont="1">
      <alignment readingOrder="0" shrinkToFit="0" wrapText="1"/>
    </xf>
    <xf borderId="0" fillId="0" fontId="50" numFmtId="0" xfId="0" applyAlignment="1" applyFont="1">
      <alignment horizontal="center" readingOrder="0" vertical="center"/>
    </xf>
    <xf borderId="0" fillId="0" fontId="50" numFmtId="0" xfId="0" applyAlignment="1" applyFont="1">
      <alignment horizontal="center" readingOrder="0" shrinkToFit="0" vertical="center" wrapText="1"/>
    </xf>
    <xf borderId="40" fillId="15" fontId="21" numFmtId="49" xfId="0" applyAlignment="1" applyBorder="1" applyFill="1" applyFont="1" applyNumberFormat="1">
      <alignment horizontal="center" shrinkToFit="0" vertical="center" wrapText="1"/>
    </xf>
    <xf borderId="54" fillId="15" fontId="21" numFmtId="49" xfId="0" applyAlignment="1" applyBorder="1" applyFont="1" applyNumberFormat="1">
      <alignment horizontal="center" shrinkToFit="0" vertical="center" wrapText="1"/>
    </xf>
    <xf borderId="40" fillId="14" fontId="21" numFmtId="49" xfId="0" applyAlignment="1" applyBorder="1" applyFont="1" applyNumberFormat="1">
      <alignment horizontal="center" shrinkToFit="0" vertical="center" wrapText="1"/>
    </xf>
    <xf borderId="39" fillId="16" fontId="21" numFmtId="0" xfId="0" applyAlignment="1" applyBorder="1" applyFill="1" applyFont="1">
      <alignment horizontal="center" vertical="center"/>
    </xf>
    <xf borderId="40" fillId="14" fontId="24" numFmtId="49" xfId="0" applyAlignment="1" applyBorder="1" applyFont="1" applyNumberFormat="1">
      <alignment horizontal="center" shrinkToFit="0" vertical="center" wrapText="1"/>
    </xf>
    <xf borderId="54" fillId="14" fontId="24" numFmtId="49" xfId="0" applyAlignment="1" applyBorder="1" applyFont="1" applyNumberFormat="1">
      <alignment horizontal="center" shrinkToFit="0" vertical="center" wrapText="1"/>
    </xf>
    <xf borderId="0" fillId="14" fontId="24" numFmtId="49" xfId="0" applyAlignment="1" applyFont="1" applyNumberFormat="1">
      <alignment horizontal="center" shrinkToFit="0" vertical="center" wrapText="1"/>
    </xf>
    <xf borderId="0" fillId="0" fontId="51" numFmtId="1" xfId="0" applyAlignment="1" applyFont="1" applyNumberFormat="1">
      <alignment horizontal="center" vertical="center"/>
    </xf>
    <xf borderId="55" fillId="17" fontId="21" numFmtId="16" xfId="0" applyAlignment="1" applyBorder="1" applyFill="1" applyFont="1" applyNumberFormat="1">
      <alignment horizontal="right" shrinkToFit="0" wrapText="1"/>
    </xf>
    <xf borderId="0" fillId="0" fontId="51" numFmtId="16" xfId="0" applyAlignment="1" applyFont="1" applyNumberFormat="1">
      <alignment horizontal="center" vertical="center"/>
    </xf>
    <xf borderId="0" fillId="0" fontId="51" numFmtId="0" xfId="0" applyAlignment="1" applyFont="1">
      <alignment horizontal="right" readingOrder="0"/>
    </xf>
    <xf borderId="55" fillId="0" fontId="51" numFmtId="0" xfId="0" applyAlignment="1" applyBorder="1" applyFont="1">
      <alignment horizontal="right"/>
    </xf>
    <xf borderId="54" fillId="5" fontId="21" numFmtId="0" xfId="0" applyAlignment="1" applyBorder="1" applyFont="1">
      <alignment horizontal="center" vertical="center"/>
    </xf>
    <xf borderId="39" fillId="5" fontId="24" numFmtId="0" xfId="0" applyAlignment="1" applyBorder="1" applyFont="1">
      <alignment horizontal="center" shrinkToFit="0" vertical="center" wrapText="1"/>
    </xf>
    <xf borderId="54" fillId="5" fontId="24" numFmtId="0" xfId="0" applyAlignment="1" applyBorder="1" applyFont="1">
      <alignment horizontal="center" shrinkToFit="0" vertical="center" wrapText="1"/>
    </xf>
    <xf borderId="54" fillId="18" fontId="24" numFmtId="0" xfId="0" applyAlignment="1" applyBorder="1" applyFill="1" applyFont="1">
      <alignment horizontal="center" vertical="center"/>
    </xf>
    <xf borderId="54" fillId="16" fontId="24" numFmtId="0" xfId="0" applyAlignment="1" applyBorder="1" applyFont="1">
      <alignment horizontal="center" shrinkToFit="0" vertical="center" wrapText="1"/>
    </xf>
    <xf borderId="55" fillId="0" fontId="51" numFmtId="0" xfId="0" applyBorder="1" applyFont="1"/>
    <xf borderId="0" fillId="0" fontId="51" numFmtId="0" xfId="0" applyAlignment="1" applyFont="1">
      <alignment horizontal="right"/>
    </xf>
    <xf borderId="0" fillId="19" fontId="24" numFmtId="49" xfId="0" applyAlignment="1" applyFill="1" applyFont="1" applyNumberFormat="1">
      <alignment horizontal="center" shrinkToFit="0" vertical="center" wrapText="1"/>
    </xf>
    <xf borderId="56" fillId="18" fontId="52" numFmtId="0" xfId="0" applyAlignment="1" applyBorder="1" applyFont="1">
      <alignment horizontal="center" shrinkToFit="0" vertical="center" wrapText="1"/>
    </xf>
    <xf borderId="57" fillId="0" fontId="2" numFmtId="0" xfId="0" applyBorder="1" applyFont="1"/>
    <xf borderId="58" fillId="0" fontId="2" numFmtId="0" xfId="0" applyBorder="1" applyFont="1"/>
    <xf borderId="0" fillId="18" fontId="24" numFmtId="0" xfId="0" applyAlignment="1" applyFont="1">
      <alignment horizontal="center" shrinkToFit="0" vertical="center" wrapText="1"/>
    </xf>
    <xf borderId="39" fillId="18" fontId="21" numFmtId="0" xfId="0" applyAlignment="1" applyBorder="1" applyFont="1">
      <alignment horizontal="center" vertical="center"/>
    </xf>
    <xf borderId="0" fillId="5" fontId="24" numFmtId="0" xfId="0" applyAlignment="1" applyFont="1">
      <alignment horizontal="center" readingOrder="0" vertical="center"/>
    </xf>
    <xf borderId="39" fillId="5" fontId="21" numFmtId="0" xfId="0" applyAlignment="1" applyBorder="1" applyFont="1">
      <alignment horizontal="center" vertical="center"/>
    </xf>
    <xf borderId="56" fillId="18" fontId="53" numFmtId="0" xfId="0" applyAlignment="1" applyBorder="1" applyFont="1">
      <alignment horizontal="center" readingOrder="0" shrinkToFit="0" vertical="center" wrapText="1"/>
    </xf>
    <xf borderId="59" fillId="0" fontId="2" numFmtId="0" xfId="0" applyBorder="1" applyFont="1"/>
    <xf borderId="39" fillId="19" fontId="24" numFmtId="49" xfId="0" applyAlignment="1" applyBorder="1" applyFont="1" applyNumberFormat="1">
      <alignment horizontal="center" shrinkToFit="0" vertical="center" wrapText="1"/>
    </xf>
    <xf borderId="60" fillId="0" fontId="2" numFmtId="0" xfId="0" applyBorder="1" applyFont="1"/>
    <xf borderId="61" fillId="0" fontId="2" numFmtId="0" xfId="0" applyBorder="1" applyFont="1"/>
    <xf borderId="39" fillId="16" fontId="24" numFmtId="0" xfId="0" applyAlignment="1" applyBorder="1" applyFont="1">
      <alignment horizontal="center" vertical="center"/>
    </xf>
    <xf borderId="62" fillId="0" fontId="2" numFmtId="0" xfId="0" applyBorder="1" applyFont="1"/>
    <xf borderId="0" fillId="7" fontId="54" numFmtId="0" xfId="0" applyAlignment="1" applyFont="1">
      <alignment horizontal="center" readingOrder="0" shrinkToFit="0" vertical="center" wrapText="1"/>
    </xf>
    <xf borderId="63" fillId="20" fontId="54" numFmtId="0" xfId="0" applyAlignment="1" applyBorder="1" applyFill="1" applyFont="1">
      <alignment horizontal="center" readingOrder="0" shrinkToFit="0" vertical="center" wrapText="1"/>
    </xf>
    <xf borderId="50" fillId="0" fontId="2" numFmtId="0" xfId="0" applyBorder="1" applyFont="1"/>
    <xf borderId="64" fillId="0" fontId="2" numFmtId="0" xfId="0" applyBorder="1" applyFont="1"/>
    <xf borderId="0" fillId="21" fontId="55" numFmtId="0" xfId="0" applyAlignment="1" applyFill="1" applyFont="1">
      <alignment horizontal="center" shrinkToFit="0" vertical="center" wrapText="1"/>
    </xf>
    <xf borderId="40" fillId="21" fontId="55" numFmtId="0" xfId="0" applyAlignment="1" applyBorder="1" applyFont="1">
      <alignment horizontal="center" shrinkToFit="0" vertical="center" wrapText="1"/>
    </xf>
    <xf borderId="0" fillId="7" fontId="24" numFmtId="0" xfId="0" applyAlignment="1" applyFont="1">
      <alignment horizontal="center" readingOrder="0" shrinkToFit="0" vertical="center" wrapText="1"/>
    </xf>
    <xf borderId="60" fillId="22" fontId="24" numFmtId="0" xfId="0" applyAlignment="1" applyBorder="1" applyFill="1" applyFont="1">
      <alignment horizontal="center" readingOrder="0" shrinkToFit="0" vertical="center" wrapText="1"/>
    </xf>
    <xf borderId="0" fillId="5" fontId="21" numFmtId="0" xfId="0" applyAlignment="1" applyFont="1">
      <alignment horizontal="center" vertical="center"/>
    </xf>
    <xf borderId="38" fillId="0" fontId="2" numFmtId="0" xfId="0" applyBorder="1" applyFont="1"/>
    <xf borderId="38" fillId="18" fontId="24" numFmtId="0" xfId="0" applyAlignment="1" applyBorder="1" applyFont="1">
      <alignment horizontal="center" readingOrder="0" vertical="center"/>
    </xf>
    <xf borderId="0" fillId="18" fontId="24" numFmtId="0" xfId="0" applyAlignment="1" applyFont="1">
      <alignment horizontal="center" readingOrder="0" vertical="center"/>
    </xf>
    <xf borderId="0" fillId="23" fontId="24" numFmtId="0" xfId="0" applyAlignment="1" applyFill="1" applyFont="1">
      <alignment horizontal="center" readingOrder="0" vertical="center"/>
    </xf>
    <xf borderId="39" fillId="24" fontId="24" numFmtId="0" xfId="0" applyAlignment="1" applyBorder="1" applyFill="1" applyFont="1">
      <alignment horizontal="center" readingOrder="0" shrinkToFit="0" vertical="center" wrapText="1"/>
    </xf>
    <xf borderId="65" fillId="0" fontId="2" numFmtId="0" xfId="0" applyBorder="1" applyFont="1"/>
    <xf borderId="66" fillId="25" fontId="56" numFmtId="49" xfId="0" applyAlignment="1" applyBorder="1" applyFill="1" applyFont="1" applyNumberFormat="1">
      <alignment horizontal="left" readingOrder="0" vertical="top"/>
    </xf>
    <xf borderId="63" fillId="26" fontId="24" numFmtId="0" xfId="0" applyAlignment="1" applyBorder="1" applyFill="1" applyFont="1">
      <alignment horizontal="center" readingOrder="0" vertical="center"/>
    </xf>
    <xf borderId="39" fillId="14" fontId="24" numFmtId="0" xfId="0" applyAlignment="1" applyBorder="1" applyFont="1">
      <alignment horizontal="center" readingOrder="0" vertical="center"/>
    </xf>
    <xf borderId="63" fillId="26" fontId="24" numFmtId="0" xfId="0" applyAlignment="1" applyBorder="1" applyFont="1">
      <alignment horizontal="center" readingOrder="0" shrinkToFit="0" vertical="center" wrapText="1"/>
    </xf>
    <xf borderId="54" fillId="5" fontId="19" numFmtId="0" xfId="0" applyBorder="1" applyFont="1"/>
    <xf borderId="54" fillId="5" fontId="19" numFmtId="0" xfId="0" applyBorder="1" applyFont="1"/>
    <xf borderId="66" fillId="5" fontId="56" numFmtId="49" xfId="0" applyAlignment="1" applyBorder="1" applyFont="1" applyNumberFormat="1">
      <alignment horizontal="left" readingOrder="0" vertical="top"/>
    </xf>
    <xf borderId="66" fillId="5" fontId="57" numFmtId="49" xfId="0" applyAlignment="1" applyBorder="1" applyFont="1" applyNumberFormat="1">
      <alignment horizontal="left" readingOrder="0" vertical="top"/>
    </xf>
    <xf borderId="54" fillId="21" fontId="55" numFmtId="0" xfId="0" applyAlignment="1" applyBorder="1" applyFont="1">
      <alignment horizontal="center" shrinkToFit="0" vertical="center" wrapText="1"/>
    </xf>
    <xf borderId="66" fillId="25" fontId="57" numFmtId="49" xfId="0" applyAlignment="1" applyBorder="1" applyFont="1" applyNumberFormat="1">
      <alignment horizontal="left" readingOrder="0" vertical="top"/>
    </xf>
    <xf borderId="54" fillId="5" fontId="21" numFmtId="0" xfId="0" applyAlignment="1" applyBorder="1" applyFont="1">
      <alignment horizontal="center" readingOrder="0" vertical="center"/>
    </xf>
    <xf borderId="0" fillId="22" fontId="24" numFmtId="0" xfId="0" applyAlignment="1" applyFont="1">
      <alignment horizontal="center" readingOrder="0" vertical="center"/>
    </xf>
    <xf borderId="0" fillId="24" fontId="24" numFmtId="0" xfId="0" applyAlignment="1" applyFont="1">
      <alignment horizontal="center" readingOrder="0" vertical="center"/>
    </xf>
    <xf borderId="39" fillId="5" fontId="24" numFmtId="0" xfId="0" applyAlignment="1" applyBorder="1" applyFont="1">
      <alignment horizontal="center" vertical="center"/>
    </xf>
    <xf borderId="54" fillId="18" fontId="21" numFmtId="0" xfId="0" applyAlignment="1" applyBorder="1" applyFont="1">
      <alignment horizontal="center" vertical="center"/>
    </xf>
    <xf borderId="54" fillId="16" fontId="21" numFmtId="0" xfId="0" applyAlignment="1" applyBorder="1" applyFont="1">
      <alignment horizontal="center" vertical="center"/>
    </xf>
    <xf borderId="40" fillId="5" fontId="21" numFmtId="0" xfId="0" applyAlignment="1" applyBorder="1" applyFont="1">
      <alignment horizontal="center" vertical="center"/>
    </xf>
    <xf borderId="54" fillId="27" fontId="24" numFmtId="0" xfId="0" applyAlignment="1" applyBorder="1" applyFill="1" applyFont="1">
      <alignment horizontal="center" readingOrder="0" vertical="center"/>
    </xf>
    <xf borderId="0" fillId="0" fontId="51" numFmtId="0" xfId="0" applyAlignment="1" applyFont="1">
      <alignment horizontal="center" vertical="center"/>
    </xf>
    <xf borderId="0" fillId="17" fontId="21" numFmtId="16" xfId="0" applyAlignment="1" applyFont="1" applyNumberFormat="1">
      <alignment horizontal="right" shrinkToFit="0" wrapText="1"/>
    </xf>
    <xf borderId="67" fillId="5" fontId="48" numFmtId="0" xfId="0" applyAlignment="1" applyBorder="1" applyFont="1">
      <alignment shrinkToFit="0" vertical="top" wrapText="1"/>
    </xf>
    <xf borderId="68" fillId="2" fontId="58" numFmtId="49" xfId="0" applyAlignment="1" applyBorder="1" applyFont="1" applyNumberFormat="1">
      <alignment horizontal="center" readingOrder="0" shrinkToFit="0" vertical="center" wrapText="1"/>
    </xf>
    <xf borderId="45" fillId="5" fontId="48" numFmtId="0" xfId="0" applyAlignment="1" applyBorder="1" applyFont="1">
      <alignment shrinkToFit="0" vertical="center" wrapText="1"/>
    </xf>
    <xf borderId="45" fillId="5" fontId="48" numFmtId="0" xfId="0" applyAlignment="1" applyBorder="1" applyFont="1">
      <alignment shrinkToFit="0" vertical="top" wrapText="1"/>
    </xf>
    <xf borderId="0" fillId="2" fontId="59" numFmtId="49" xfId="0" applyAlignment="1" applyFont="1" applyNumberFormat="1">
      <alignment horizontal="center" readingOrder="0" shrinkToFit="0" vertical="center" wrapText="1"/>
    </xf>
    <xf borderId="69" fillId="5" fontId="48" numFmtId="0" xfId="0" applyAlignment="1" applyBorder="1" applyFont="1">
      <alignment shrinkToFit="0" vertical="top" wrapText="1"/>
    </xf>
    <xf borderId="70" fillId="28" fontId="60" numFmtId="9" xfId="0" applyAlignment="1" applyBorder="1" applyFill="1" applyFont="1" applyNumberFormat="1">
      <alignment horizontal="center" readingOrder="0" shrinkToFit="0" vertical="center" wrapText="1"/>
    </xf>
    <xf borderId="70" fillId="28" fontId="60" numFmtId="1" xfId="0" applyAlignment="1" applyBorder="1" applyFont="1" applyNumberFormat="1">
      <alignment horizontal="center" shrinkToFit="0" vertical="center" wrapText="1"/>
    </xf>
    <xf borderId="70" fillId="28" fontId="60" numFmtId="169" xfId="0" applyAlignment="1" applyBorder="1" applyFont="1" applyNumberFormat="1">
      <alignment horizontal="center" shrinkToFit="0" vertical="center" wrapText="1"/>
    </xf>
    <xf borderId="71" fillId="4" fontId="27" numFmtId="49" xfId="0" applyAlignment="1" applyBorder="1" applyFont="1" applyNumberFormat="1">
      <alignment horizontal="left" shrinkToFit="0" vertical="center" wrapText="1"/>
    </xf>
    <xf borderId="72" fillId="4" fontId="22" numFmtId="0" xfId="0" applyAlignment="1" applyBorder="1" applyFont="1">
      <alignment horizontal="center" shrinkToFit="0" vertical="center" wrapText="1"/>
    </xf>
    <xf borderId="72" fillId="4" fontId="61" numFmtId="0" xfId="0" applyAlignment="1" applyBorder="1" applyFont="1">
      <alignment horizontal="right" shrinkToFit="0" vertical="center" wrapText="1"/>
    </xf>
    <xf borderId="72" fillId="4" fontId="61" numFmtId="0" xfId="0" applyAlignment="1" applyBorder="1" applyFont="1">
      <alignment horizontal="left" shrinkToFit="0" vertical="center" wrapText="1"/>
    </xf>
    <xf borderId="72" fillId="4" fontId="61" numFmtId="170" xfId="0" applyAlignment="1" applyBorder="1" applyFont="1" applyNumberFormat="1">
      <alignment horizontal="center" shrinkToFit="0" vertical="center" wrapText="1"/>
    </xf>
    <xf borderId="72" fillId="4" fontId="61" numFmtId="4" xfId="0" applyAlignment="1" applyBorder="1" applyFont="1" applyNumberFormat="1">
      <alignment horizontal="center" shrinkToFit="0" vertical="center" wrapText="1"/>
    </xf>
    <xf borderId="72" fillId="4" fontId="61" numFmtId="171" xfId="0" applyAlignment="1" applyBorder="1" applyFont="1" applyNumberFormat="1">
      <alignment horizontal="left" shrinkToFit="0" vertical="center" wrapText="1"/>
    </xf>
    <xf borderId="73" fillId="4" fontId="61" numFmtId="170" xfId="0" applyAlignment="1" applyBorder="1" applyFont="1" applyNumberFormat="1">
      <alignment shrinkToFit="0" vertical="center" wrapText="1"/>
    </xf>
    <xf borderId="27" fillId="0" fontId="39" numFmtId="0" xfId="0" applyBorder="1" applyFont="1"/>
    <xf borderId="24" fillId="0" fontId="39" numFmtId="0" xfId="0" applyBorder="1" applyFont="1"/>
    <xf borderId="74" fillId="5" fontId="48" numFmtId="0" xfId="0" applyAlignment="1" applyBorder="1" applyFont="1">
      <alignment shrinkToFit="0" vertical="top" wrapText="1"/>
    </xf>
    <xf borderId="75" fillId="4" fontId="27" numFmtId="49" xfId="0" applyAlignment="1" applyBorder="1" applyFont="1" applyNumberFormat="1">
      <alignment horizontal="left" shrinkToFit="0" vertical="center" wrapText="1"/>
    </xf>
    <xf borderId="4" fillId="4" fontId="22" numFmtId="0" xfId="0" applyAlignment="1" applyBorder="1" applyFont="1">
      <alignment horizontal="center" shrinkToFit="0" vertical="center" wrapText="1"/>
    </xf>
    <xf borderId="4" fillId="4" fontId="61" numFmtId="0" xfId="0" applyAlignment="1" applyBorder="1" applyFont="1">
      <alignment horizontal="right" shrinkToFit="0" vertical="center" wrapText="1"/>
    </xf>
    <xf borderId="4" fillId="4" fontId="61" numFmtId="0" xfId="0" applyAlignment="1" applyBorder="1" applyFont="1">
      <alignment horizontal="left" shrinkToFit="0" vertical="center" wrapText="1"/>
    </xf>
    <xf borderId="4" fillId="4" fontId="61" numFmtId="170" xfId="0" applyAlignment="1" applyBorder="1" applyFont="1" applyNumberFormat="1">
      <alignment horizontal="center" shrinkToFit="0" vertical="center" wrapText="1"/>
    </xf>
    <xf borderId="4" fillId="4" fontId="61" numFmtId="4" xfId="0" applyAlignment="1" applyBorder="1" applyFont="1" applyNumberFormat="1">
      <alignment horizontal="center" shrinkToFit="0" vertical="center" wrapText="1"/>
    </xf>
    <xf borderId="4" fillId="4" fontId="61" numFmtId="171" xfId="0" applyAlignment="1" applyBorder="1" applyFont="1" applyNumberFormat="1">
      <alignment horizontal="left" shrinkToFit="0" vertical="center" wrapText="1"/>
    </xf>
    <xf borderId="26" fillId="4" fontId="61" numFmtId="170" xfId="0" applyAlignment="1" applyBorder="1" applyFont="1" applyNumberFormat="1">
      <alignment shrinkToFit="0" vertical="center" wrapText="1"/>
    </xf>
    <xf borderId="3" fillId="0" fontId="39" numFmtId="0" xfId="0" applyBorder="1" applyFont="1"/>
    <xf borderId="4" fillId="0" fontId="39" numFmtId="0" xfId="0" applyBorder="1" applyFont="1"/>
    <xf borderId="76" fillId="5" fontId="48" numFmtId="0" xfId="0" applyAlignment="1" applyBorder="1" applyFont="1">
      <alignment shrinkToFit="0" vertical="top" wrapText="1"/>
    </xf>
    <xf borderId="1" fillId="0" fontId="39" numFmtId="0" xfId="0" applyBorder="1" applyFont="1"/>
    <xf borderId="0" fillId="0" fontId="39" numFmtId="0" xfId="0" applyFont="1"/>
    <xf borderId="4" fillId="0" fontId="28" numFmtId="0" xfId="0" applyBorder="1" applyFont="1"/>
    <xf borderId="3" fillId="0" fontId="62" numFmtId="0" xfId="0" applyBorder="1" applyFont="1"/>
    <xf borderId="4" fillId="0" fontId="22" numFmtId="172" xfId="0" applyAlignment="1" applyBorder="1" applyFont="1" applyNumberFormat="1">
      <alignment shrinkToFit="0" vertical="top" wrapText="1"/>
    </xf>
    <xf borderId="1" fillId="0" fontId="22" numFmtId="172" xfId="0" applyAlignment="1" applyBorder="1" applyFont="1" applyNumberFormat="1">
      <alignment shrinkToFit="0" vertical="top" wrapText="1"/>
    </xf>
    <xf borderId="0" fillId="0" fontId="22" numFmtId="172" xfId="0" applyAlignment="1" applyFont="1" applyNumberFormat="1">
      <alignment shrinkToFit="0" vertical="top" wrapText="1"/>
    </xf>
    <xf borderId="3" fillId="5" fontId="63" numFmtId="0" xfId="0" applyAlignment="1" applyBorder="1" applyFont="1">
      <alignment shrinkToFit="0" vertical="top" wrapText="1"/>
    </xf>
    <xf borderId="75" fillId="4" fontId="27" numFmtId="0" xfId="0" applyAlignment="1" applyBorder="1" applyFont="1">
      <alignment horizontal="left" shrinkToFit="0" vertical="center" wrapText="1"/>
    </xf>
    <xf borderId="75" fillId="3" fontId="27" numFmtId="0" xfId="0" applyAlignment="1" applyBorder="1" applyFont="1">
      <alignment horizontal="left" shrinkToFit="0" vertical="center" wrapText="1"/>
    </xf>
    <xf borderId="4" fillId="3" fontId="61" numFmtId="0" xfId="0" applyAlignment="1" applyBorder="1" applyFont="1">
      <alignment horizontal="right" shrinkToFit="0" vertical="center" wrapText="1"/>
    </xf>
    <xf borderId="4" fillId="3" fontId="61" numFmtId="0" xfId="0" applyAlignment="1" applyBorder="1" applyFont="1">
      <alignment horizontal="left" shrinkToFit="0" vertical="center" wrapText="1"/>
    </xf>
    <xf borderId="4" fillId="3" fontId="61" numFmtId="170" xfId="0" applyAlignment="1" applyBorder="1" applyFont="1" applyNumberFormat="1">
      <alignment horizontal="center" shrinkToFit="0" vertical="center" wrapText="1"/>
    </xf>
    <xf borderId="4" fillId="3" fontId="61" numFmtId="4" xfId="0" applyAlignment="1" applyBorder="1" applyFont="1" applyNumberFormat="1">
      <alignment horizontal="center" shrinkToFit="0" vertical="center" wrapText="1"/>
    </xf>
    <xf borderId="4" fillId="3" fontId="61" numFmtId="171" xfId="0" applyAlignment="1" applyBorder="1" applyFont="1" applyNumberFormat="1">
      <alignment horizontal="left" shrinkToFit="0" vertical="center" wrapText="1"/>
    </xf>
    <xf borderId="26" fillId="3" fontId="61" numFmtId="170" xfId="0" applyAlignment="1" applyBorder="1" applyFont="1" applyNumberFormat="1">
      <alignment shrinkToFit="0" vertical="center" wrapText="1"/>
    </xf>
    <xf borderId="3" fillId="0" fontId="48" numFmtId="0" xfId="0" applyAlignment="1" applyBorder="1" applyFont="1">
      <alignment shrinkToFit="0" vertical="top" wrapText="1"/>
    </xf>
    <xf borderId="0" fillId="0" fontId="48" numFmtId="0" xfId="0" applyAlignment="1" applyFont="1">
      <alignment shrinkToFit="0" vertical="top" wrapText="1"/>
    </xf>
    <xf borderId="4" fillId="0" fontId="48" numFmtId="0" xfId="0" applyAlignment="1" applyBorder="1" applyFont="1">
      <alignment shrinkToFit="0" vertical="top" wrapText="1"/>
    </xf>
    <xf borderId="1" fillId="0" fontId="48" numFmtId="0" xfId="0" applyAlignment="1" applyBorder="1" applyFont="1">
      <alignment shrinkToFit="0" vertical="top" wrapText="1"/>
    </xf>
    <xf borderId="75" fillId="3" fontId="27" numFmtId="0" xfId="0" applyAlignment="1" applyBorder="1" applyFont="1">
      <alignment horizontal="center" shrinkToFit="0" vertical="center" wrapText="1"/>
    </xf>
    <xf borderId="77" fillId="3" fontId="27" numFmtId="0" xfId="0" applyAlignment="1" applyBorder="1" applyFont="1">
      <alignment horizontal="center" shrinkToFit="0" vertical="center" wrapText="1"/>
    </xf>
    <xf borderId="25" fillId="3" fontId="22" numFmtId="0" xfId="0" applyAlignment="1" applyBorder="1" applyFont="1">
      <alignment horizontal="center" shrinkToFit="0" vertical="center" wrapText="1"/>
    </xf>
    <xf borderId="25" fillId="3" fontId="61" numFmtId="0" xfId="0" applyAlignment="1" applyBorder="1" applyFont="1">
      <alignment horizontal="right" shrinkToFit="0" vertical="center" wrapText="1"/>
    </xf>
    <xf borderId="25" fillId="3" fontId="61" numFmtId="0" xfId="0" applyAlignment="1" applyBorder="1" applyFont="1">
      <alignment horizontal="left" shrinkToFit="0" vertical="center" wrapText="1"/>
    </xf>
    <xf borderId="25" fillId="3" fontId="61" numFmtId="170" xfId="0" applyAlignment="1" applyBorder="1" applyFont="1" applyNumberFormat="1">
      <alignment horizontal="center" shrinkToFit="0" vertical="center" wrapText="1"/>
    </xf>
    <xf borderId="25" fillId="3" fontId="61" numFmtId="4" xfId="0" applyAlignment="1" applyBorder="1" applyFont="1" applyNumberFormat="1">
      <alignment horizontal="center" shrinkToFit="0" vertical="center" wrapText="1"/>
    </xf>
    <xf borderId="25" fillId="3" fontId="61" numFmtId="171" xfId="0" applyAlignment="1" applyBorder="1" applyFont="1" applyNumberFormat="1">
      <alignment horizontal="left" shrinkToFit="0" vertical="center" wrapText="1"/>
    </xf>
    <xf borderId="78" fillId="3" fontId="61" numFmtId="170" xfId="0" applyAlignment="1" applyBorder="1" applyFont="1" applyNumberFormat="1">
      <alignment shrinkToFit="0" vertical="center" wrapText="1"/>
    </xf>
    <xf borderId="79" fillId="5" fontId="27" numFmtId="0" xfId="0" applyAlignment="1" applyBorder="1" applyFont="1">
      <alignment horizontal="center" shrinkToFit="0" vertical="center" wrapText="1"/>
    </xf>
    <xf borderId="80" fillId="5" fontId="22" numFmtId="0" xfId="0" applyAlignment="1" applyBorder="1" applyFont="1">
      <alignment horizontal="center" shrinkToFit="0" vertical="center" wrapText="1"/>
    </xf>
    <xf borderId="80" fillId="5" fontId="61" numFmtId="0" xfId="0" applyAlignment="1" applyBorder="1" applyFont="1">
      <alignment horizontal="right" shrinkToFit="0" vertical="center" wrapText="1"/>
    </xf>
    <xf borderId="80" fillId="5" fontId="61" numFmtId="0" xfId="0" applyAlignment="1" applyBorder="1" applyFont="1">
      <alignment horizontal="left" shrinkToFit="0" vertical="center" wrapText="1"/>
    </xf>
    <xf borderId="80" fillId="5" fontId="61" numFmtId="170" xfId="0" applyAlignment="1" applyBorder="1" applyFont="1" applyNumberFormat="1">
      <alignment horizontal="center" shrinkToFit="0" vertical="center" wrapText="1"/>
    </xf>
    <xf borderId="80" fillId="5" fontId="61" numFmtId="4" xfId="0" applyAlignment="1" applyBorder="1" applyFont="1" applyNumberFormat="1">
      <alignment horizontal="center" shrinkToFit="0" vertical="center" wrapText="1"/>
    </xf>
    <xf borderId="80" fillId="5" fontId="61" numFmtId="171" xfId="0" applyAlignment="1" applyBorder="1" applyFont="1" applyNumberFormat="1">
      <alignment horizontal="left" shrinkToFit="0" vertical="center" wrapText="1"/>
    </xf>
    <xf borderId="81" fillId="5" fontId="61" numFmtId="170" xfId="0" applyAlignment="1" applyBorder="1" applyFont="1" applyNumberFormat="1">
      <alignment shrinkToFit="0" vertical="center" wrapText="1"/>
    </xf>
    <xf borderId="82" fillId="5" fontId="27" numFmtId="0" xfId="0" applyAlignment="1" applyBorder="1" applyFont="1">
      <alignment horizontal="center" shrinkToFit="0" vertical="center" wrapText="1"/>
    </xf>
    <xf borderId="4" fillId="5" fontId="22" numFmtId="0" xfId="0" applyAlignment="1" applyBorder="1" applyFont="1">
      <alignment horizontal="center" shrinkToFit="0" vertical="center" wrapText="1"/>
    </xf>
    <xf borderId="4" fillId="5" fontId="61" numFmtId="0" xfId="0" applyAlignment="1" applyBorder="1" applyFont="1">
      <alignment horizontal="right" shrinkToFit="0" vertical="center" wrapText="1"/>
    </xf>
    <xf borderId="4" fillId="5" fontId="61" numFmtId="0" xfId="0" applyAlignment="1" applyBorder="1" applyFont="1">
      <alignment horizontal="left" shrinkToFit="0" vertical="center" wrapText="1"/>
    </xf>
    <xf borderId="4" fillId="5" fontId="61" numFmtId="170" xfId="0" applyAlignment="1" applyBorder="1" applyFont="1" applyNumberFormat="1">
      <alignment horizontal="center" shrinkToFit="0" vertical="center" wrapText="1"/>
    </xf>
    <xf borderId="4" fillId="5" fontId="61" numFmtId="4" xfId="0" applyAlignment="1" applyBorder="1" applyFont="1" applyNumberFormat="1">
      <alignment horizontal="center" shrinkToFit="0" vertical="center" wrapText="1"/>
    </xf>
    <xf borderId="4" fillId="5" fontId="61" numFmtId="171" xfId="0" applyAlignment="1" applyBorder="1" applyFont="1" applyNumberFormat="1">
      <alignment horizontal="left" shrinkToFit="0" vertical="center" wrapText="1"/>
    </xf>
    <xf borderId="83" fillId="5" fontId="61" numFmtId="170" xfId="0" applyAlignment="1" applyBorder="1" applyFont="1" applyNumberFormat="1">
      <alignment shrinkToFit="0" vertical="center" wrapText="1"/>
    </xf>
    <xf borderId="4" fillId="5" fontId="11" numFmtId="170" xfId="0" applyAlignment="1" applyBorder="1" applyFont="1" applyNumberFormat="1">
      <alignment shrinkToFit="0" vertical="center" wrapText="1"/>
    </xf>
    <xf borderId="4" fillId="5" fontId="39" numFmtId="0" xfId="0" applyAlignment="1" applyBorder="1" applyFont="1">
      <alignment shrinkToFit="0" vertical="center" wrapText="1"/>
    </xf>
    <xf borderId="4" fillId="5" fontId="39" numFmtId="0" xfId="0" applyAlignment="1" applyBorder="1" applyFont="1">
      <alignment horizontal="left" shrinkToFit="0" vertical="center" wrapText="1"/>
    </xf>
    <xf borderId="4" fillId="5" fontId="11" numFmtId="170" xfId="0" applyAlignment="1" applyBorder="1" applyFont="1" applyNumberFormat="1">
      <alignment horizontal="center" shrinkToFit="0" vertical="center" wrapText="1"/>
    </xf>
    <xf borderId="84" fillId="5" fontId="27" numFmtId="0" xfId="0" applyAlignment="1" applyBorder="1" applyFont="1">
      <alignment horizontal="center" shrinkToFit="0" vertical="center" wrapText="1"/>
    </xf>
    <xf borderId="85" fillId="5" fontId="22" numFmtId="0" xfId="0" applyAlignment="1" applyBorder="1" applyFont="1">
      <alignment horizontal="center" shrinkToFit="0" vertical="center" wrapText="1"/>
    </xf>
    <xf borderId="85" fillId="5" fontId="39" numFmtId="0" xfId="0" applyAlignment="1" applyBorder="1" applyFont="1">
      <alignment shrinkToFit="0" vertical="center" wrapText="1"/>
    </xf>
    <xf borderId="85" fillId="5" fontId="39" numFmtId="0" xfId="0" applyAlignment="1" applyBorder="1" applyFont="1">
      <alignment horizontal="left" shrinkToFit="0" vertical="center" wrapText="1"/>
    </xf>
    <xf borderId="85" fillId="5" fontId="11" numFmtId="170" xfId="0" applyAlignment="1" applyBorder="1" applyFont="1" applyNumberFormat="1">
      <alignment horizontal="center" shrinkToFit="0" vertical="center" wrapText="1"/>
    </xf>
    <xf borderId="85" fillId="5" fontId="11" numFmtId="170" xfId="0" applyAlignment="1" applyBorder="1" applyFont="1" applyNumberFormat="1">
      <alignment shrinkToFit="0" vertical="center" wrapText="1"/>
    </xf>
    <xf borderId="86" fillId="5" fontId="61" numFmtId="170" xfId="0" applyAlignment="1" applyBorder="1" applyFont="1" applyNumberFormat="1">
      <alignment shrinkToFit="0" vertical="center" wrapText="1"/>
    </xf>
    <xf borderId="87" fillId="0" fontId="39" numFmtId="0" xfId="0" applyBorder="1" applyFont="1"/>
    <xf borderId="25" fillId="0" fontId="39" numFmtId="0" xfId="0" applyBorder="1" applyFont="1"/>
    <xf borderId="88" fillId="0" fontId="39" numFmtId="0" xfId="0" applyBorder="1" applyFont="1"/>
    <xf borderId="89" fillId="2" fontId="19" numFmtId="0" xfId="0" applyAlignment="1" applyBorder="1" applyFont="1">
      <alignment horizontal="center"/>
    </xf>
    <xf borderId="90" fillId="0" fontId="2" numFmtId="0" xfId="0" applyBorder="1" applyFont="1"/>
    <xf borderId="91" fillId="2" fontId="64" numFmtId="49" xfId="0" applyAlignment="1" applyBorder="1" applyFont="1" applyNumberFormat="1">
      <alignment horizontal="center" shrinkToFit="0" vertical="center" wrapText="1"/>
    </xf>
    <xf borderId="89" fillId="2" fontId="1" numFmtId="0" xfId="0" applyAlignment="1" applyBorder="1" applyFont="1">
      <alignment horizontal="center" readingOrder="0" shrinkToFit="0" vertical="center" wrapText="0"/>
    </xf>
    <xf borderId="92" fillId="0" fontId="2" numFmtId="0" xfId="0" applyBorder="1" applyFont="1"/>
    <xf borderId="89" fillId="29" fontId="65" numFmtId="0" xfId="0" applyAlignment="1" applyBorder="1" applyFill="1" applyFont="1">
      <alignment horizontal="center" readingOrder="0" shrinkToFit="0" vertical="center" wrapText="0"/>
    </xf>
    <xf borderId="89" fillId="4" fontId="65" numFmtId="0" xfId="0" applyAlignment="1" applyBorder="1" applyFont="1">
      <alignment horizontal="center" readingOrder="0" shrinkToFit="0" vertical="center" wrapText="0"/>
    </xf>
    <xf borderId="89" fillId="30" fontId="65" numFmtId="0" xfId="0" applyAlignment="1" applyBorder="1" applyFill="1" applyFont="1">
      <alignment horizontal="center" readingOrder="0" shrinkToFit="0" vertical="center" wrapText="0"/>
    </xf>
    <xf borderId="89" fillId="31" fontId="65" numFmtId="0" xfId="0" applyAlignment="1" applyBorder="1" applyFill="1" applyFont="1">
      <alignment horizontal="center" readingOrder="0" shrinkToFit="0" vertical="center" wrapText="0"/>
    </xf>
    <xf borderId="89" fillId="32" fontId="65" numFmtId="0" xfId="0" applyAlignment="1" applyBorder="1" applyFill="1" applyFont="1">
      <alignment horizontal="center" readingOrder="0" shrinkToFit="0" vertical="center" wrapText="0"/>
    </xf>
    <xf borderId="93" fillId="2" fontId="66" numFmtId="49" xfId="0" applyAlignment="1" applyBorder="1" applyFont="1" applyNumberFormat="1">
      <alignment horizontal="center" readingOrder="0" shrinkToFit="0" vertical="center" wrapText="1"/>
    </xf>
    <xf borderId="94" fillId="2" fontId="66" numFmtId="49" xfId="0" applyAlignment="1" applyBorder="1" applyFont="1" applyNumberFormat="1">
      <alignment horizontal="center" readingOrder="0" shrinkToFit="0" vertical="center" wrapText="1"/>
    </xf>
    <xf borderId="94" fillId="2" fontId="66" numFmtId="49" xfId="0" applyAlignment="1" applyBorder="1" applyFont="1" applyNumberFormat="1">
      <alignment horizontal="center" shrinkToFit="0" vertical="center" wrapText="1"/>
    </xf>
    <xf borderId="94" fillId="2" fontId="66" numFmtId="0" xfId="0" applyAlignment="1" applyBorder="1" applyFont="1">
      <alignment horizontal="center" readingOrder="0" shrinkToFit="0" vertical="center" wrapText="1"/>
    </xf>
    <xf borderId="95" fillId="2" fontId="66" numFmtId="0" xfId="0" applyAlignment="1" applyBorder="1" applyFont="1">
      <alignment horizontal="center" readingOrder="0" shrinkToFit="0" vertical="center" wrapText="1"/>
    </xf>
    <xf borderId="91" fillId="29" fontId="67" numFmtId="49" xfId="0" applyAlignment="1" applyBorder="1" applyFont="1" applyNumberFormat="1">
      <alignment horizontal="center" readingOrder="0" shrinkToFit="0" vertical="center" wrapText="1"/>
    </xf>
    <xf borderId="91" fillId="29" fontId="67" numFmtId="0" xfId="0" applyAlignment="1" applyBorder="1" applyFont="1">
      <alignment horizontal="center" readingOrder="0" shrinkToFit="0" vertical="center" wrapText="1"/>
    </xf>
    <xf borderId="91" fillId="4" fontId="67" numFmtId="49" xfId="0" applyAlignment="1" applyBorder="1" applyFont="1" applyNumberFormat="1">
      <alignment horizontal="center" readingOrder="0" shrinkToFit="0" vertical="center" wrapText="1"/>
    </xf>
    <xf borderId="91" fillId="30" fontId="67" numFmtId="49" xfId="0" applyAlignment="1" applyBorder="1" applyFont="1" applyNumberFormat="1">
      <alignment horizontal="center" readingOrder="0" shrinkToFit="0" vertical="center" wrapText="1"/>
    </xf>
    <xf borderId="91" fillId="31" fontId="67" numFmtId="49" xfId="0" applyAlignment="1" applyBorder="1" applyFont="1" applyNumberFormat="1">
      <alignment horizontal="center" readingOrder="0" shrinkToFit="0" vertical="center" wrapText="1"/>
    </xf>
    <xf borderId="91" fillId="31" fontId="67" numFmtId="49" xfId="0" applyAlignment="1" applyBorder="1" applyFont="1" applyNumberFormat="1">
      <alignment horizontal="left" readingOrder="0" shrinkToFit="0" vertical="center" wrapText="1"/>
    </xf>
    <xf borderId="91" fillId="31" fontId="68" numFmtId="49" xfId="0" applyAlignment="1" applyBorder="1" applyFont="1" applyNumberFormat="1">
      <alignment horizontal="center" readingOrder="0" shrinkToFit="0" vertical="center" wrapText="1"/>
    </xf>
    <xf borderId="91" fillId="32" fontId="68" numFmtId="49" xfId="0" applyAlignment="1" applyBorder="1" applyFont="1" applyNumberFormat="1">
      <alignment horizontal="center" readingOrder="0" shrinkToFit="0" vertical="center" wrapText="1"/>
    </xf>
    <xf borderId="96" fillId="4" fontId="69" numFmtId="49" xfId="0" applyAlignment="1" applyBorder="1" applyFont="1" applyNumberFormat="1">
      <alignment horizontal="left" readingOrder="0" shrinkToFit="0" vertical="center" wrapText="1"/>
    </xf>
    <xf borderId="24" fillId="4" fontId="70" numFmtId="49" xfId="0" applyAlignment="1" applyBorder="1" applyFont="1" applyNumberFormat="1">
      <alignment horizontal="center" vertical="center"/>
    </xf>
    <xf borderId="24" fillId="4" fontId="70" numFmtId="49" xfId="0" applyAlignment="1" applyBorder="1" applyFont="1" applyNumberFormat="1">
      <alignment horizontal="left" vertical="center"/>
    </xf>
    <xf borderId="24" fillId="4" fontId="70" numFmtId="0" xfId="0" applyAlignment="1" applyBorder="1" applyFont="1">
      <alignment horizontal="center" shrinkToFit="0" vertical="center" wrapText="1"/>
    </xf>
    <xf borderId="24" fillId="4" fontId="71" numFmtId="0" xfId="0" applyAlignment="1" applyBorder="1" applyFont="1">
      <alignment horizontal="center" shrinkToFit="0" vertical="center" wrapText="1"/>
    </xf>
    <xf borderId="24" fillId="4" fontId="71" numFmtId="16" xfId="0" applyAlignment="1" applyBorder="1" applyFont="1" applyNumberFormat="1">
      <alignment horizontal="center" shrinkToFit="0" vertical="center" wrapText="1"/>
    </xf>
    <xf borderId="24" fillId="5" fontId="71" numFmtId="0" xfId="0" applyAlignment="1" applyBorder="1" applyFont="1">
      <alignment horizontal="center" readingOrder="0" shrinkToFit="0" vertical="center" wrapText="1"/>
    </xf>
    <xf borderId="24" fillId="4" fontId="71" numFmtId="0" xfId="0" applyAlignment="1" applyBorder="1" applyFont="1">
      <alignment horizontal="center" readingOrder="0" shrinkToFit="0" vertical="center" wrapText="1"/>
    </xf>
    <xf borderId="4" fillId="4" fontId="71" numFmtId="173" xfId="0" applyAlignment="1" applyBorder="1" applyFont="1" applyNumberFormat="1">
      <alignment horizontal="center" shrinkToFit="0" vertical="center" wrapText="1"/>
    </xf>
    <xf borderId="4" fillId="5" fontId="71" numFmtId="16" xfId="0" applyAlignment="1" applyBorder="1" applyFont="1" applyNumberFormat="1">
      <alignment horizontal="center" shrinkToFit="0" vertical="center" wrapText="1"/>
    </xf>
    <xf borderId="4" fillId="4" fontId="71" numFmtId="174" xfId="0" applyAlignment="1" applyBorder="1" applyFont="1" applyNumberFormat="1">
      <alignment horizontal="center" shrinkToFit="0" vertical="center" wrapText="1"/>
    </xf>
    <xf borderId="24" fillId="4" fontId="71" numFmtId="1" xfId="0" applyAlignment="1" applyBorder="1" applyFont="1" applyNumberFormat="1">
      <alignment horizontal="center" shrinkToFit="0" vertical="center" wrapText="1"/>
    </xf>
    <xf borderId="24" fillId="4" fontId="71" numFmtId="1" xfId="0" applyAlignment="1" applyBorder="1" applyFont="1" applyNumberFormat="1">
      <alignment horizontal="right" shrinkToFit="0" vertical="center" wrapText="1"/>
    </xf>
    <xf borderId="24" fillId="4" fontId="71" numFmtId="0" xfId="0" applyAlignment="1" applyBorder="1" applyFont="1">
      <alignment horizontal="left" shrinkToFit="0" vertical="center" wrapText="1"/>
    </xf>
    <xf borderId="24" fillId="3" fontId="71" numFmtId="16" xfId="0" applyAlignment="1" applyBorder="1" applyFont="1" applyNumberFormat="1">
      <alignment horizontal="right" shrinkToFit="0" vertical="center" wrapText="1"/>
    </xf>
    <xf borderId="24" fillId="3" fontId="71" numFmtId="0" xfId="0" applyAlignment="1" applyBorder="1" applyFont="1">
      <alignment horizontal="right" shrinkToFit="0" vertical="center" wrapText="1"/>
    </xf>
    <xf borderId="24" fillId="3" fontId="71" numFmtId="16" xfId="0" applyAlignment="1" applyBorder="1" applyFont="1" applyNumberFormat="1">
      <alignment horizontal="left" shrinkToFit="0" vertical="center" wrapText="1"/>
    </xf>
    <xf borderId="97" fillId="3" fontId="71" numFmtId="16" xfId="0" applyAlignment="1" applyBorder="1" applyFont="1" applyNumberFormat="1">
      <alignment horizontal="right" shrinkToFit="0" vertical="center" wrapText="1"/>
    </xf>
    <xf borderId="98" fillId="4" fontId="69" numFmtId="49" xfId="0" applyAlignment="1" applyBorder="1" applyFont="1" applyNumberFormat="1">
      <alignment horizontal="left" readingOrder="0" vertical="center"/>
    </xf>
    <xf borderId="4" fillId="4" fontId="70" numFmtId="49" xfId="0" applyAlignment="1" applyBorder="1" applyFont="1" applyNumberFormat="1">
      <alignment horizontal="left" vertical="center"/>
    </xf>
    <xf borderId="4" fillId="4" fontId="70" numFmtId="0" xfId="0" applyAlignment="1" applyBorder="1" applyFont="1">
      <alignment horizontal="center" shrinkToFit="0" vertical="center" wrapText="1"/>
    </xf>
    <xf borderId="4" fillId="4" fontId="71" numFmtId="0" xfId="0" applyAlignment="1" applyBorder="1" applyFont="1">
      <alignment horizontal="center" shrinkToFit="0" vertical="center" wrapText="1"/>
    </xf>
    <xf borderId="4" fillId="5" fontId="71" numFmtId="0" xfId="0" applyAlignment="1" applyBorder="1" applyFont="1">
      <alignment horizontal="center" shrinkToFit="0" vertical="center" wrapText="1"/>
    </xf>
    <xf borderId="4" fillId="4" fontId="71" numFmtId="1" xfId="0" applyAlignment="1" applyBorder="1" applyFont="1" applyNumberFormat="1">
      <alignment horizontal="center" shrinkToFit="0" vertical="center" wrapText="1"/>
    </xf>
    <xf borderId="4" fillId="4" fontId="71" numFmtId="16" xfId="0" applyAlignment="1" applyBorder="1" applyFont="1" applyNumberFormat="1">
      <alignment horizontal="center" shrinkToFit="0" vertical="center" wrapText="1"/>
    </xf>
    <xf borderId="4" fillId="4" fontId="71" numFmtId="1" xfId="0" applyAlignment="1" applyBorder="1" applyFont="1" applyNumberFormat="1">
      <alignment horizontal="right" shrinkToFit="0" vertical="center" wrapText="1"/>
    </xf>
    <xf borderId="4" fillId="4" fontId="71" numFmtId="0" xfId="0" applyAlignment="1" applyBorder="1" applyFont="1">
      <alignment horizontal="left" shrinkToFit="0" vertical="center" wrapText="1"/>
    </xf>
    <xf borderId="4" fillId="3" fontId="71" numFmtId="16" xfId="0" applyAlignment="1" applyBorder="1" applyFont="1" applyNumberFormat="1">
      <alignment horizontal="right" shrinkToFit="0" vertical="center" wrapText="1"/>
    </xf>
    <xf borderId="4" fillId="3" fontId="71" numFmtId="0" xfId="0" applyAlignment="1" applyBorder="1" applyFont="1">
      <alignment horizontal="right" shrinkToFit="0" vertical="center" wrapText="1"/>
    </xf>
    <xf borderId="4" fillId="3" fontId="71" numFmtId="16" xfId="0" applyAlignment="1" applyBorder="1" applyFont="1" applyNumberFormat="1">
      <alignment horizontal="left" shrinkToFit="0" vertical="center" wrapText="1"/>
    </xf>
    <xf borderId="83" fillId="3" fontId="71" numFmtId="16" xfId="0" applyAlignment="1" applyBorder="1" applyFont="1" applyNumberFormat="1">
      <alignment horizontal="right" shrinkToFit="0" vertical="center" wrapText="1"/>
    </xf>
    <xf borderId="98" fillId="4" fontId="69" numFmtId="49" xfId="0" applyAlignment="1" applyBorder="1" applyFont="1" applyNumberFormat="1">
      <alignment horizontal="left" readingOrder="0" shrinkToFit="0" vertical="center" wrapText="1"/>
    </xf>
    <xf borderId="4" fillId="5" fontId="71" numFmtId="0" xfId="0" applyAlignment="1" applyBorder="1" applyFont="1">
      <alignment horizontal="center" readingOrder="0" shrinkToFit="0" vertical="center" wrapText="1"/>
    </xf>
    <xf borderId="4" fillId="4" fontId="71" numFmtId="173" xfId="0" applyAlignment="1" applyBorder="1" applyFont="1" applyNumberFormat="1">
      <alignment horizontal="right" shrinkToFit="0" vertical="center" wrapText="1"/>
    </xf>
    <xf borderId="99" fillId="4" fontId="69" numFmtId="49" xfId="0" applyAlignment="1" applyBorder="1" applyFont="1" applyNumberFormat="1">
      <alignment horizontal="left" readingOrder="0" vertical="center"/>
    </xf>
    <xf borderId="85" fillId="4" fontId="70" numFmtId="49" xfId="0" applyAlignment="1" applyBorder="1" applyFont="1" applyNumberFormat="1">
      <alignment horizontal="left" vertical="center"/>
    </xf>
    <xf borderId="85" fillId="4" fontId="70" numFmtId="0" xfId="0" applyAlignment="1" applyBorder="1" applyFont="1">
      <alignment horizontal="center" shrinkToFit="0" vertical="center" wrapText="1"/>
    </xf>
    <xf borderId="85" fillId="4" fontId="71" numFmtId="0" xfId="0" applyAlignment="1" applyBorder="1" applyFont="1">
      <alignment horizontal="center" shrinkToFit="0" vertical="center" wrapText="1"/>
    </xf>
    <xf borderId="85" fillId="5" fontId="71" numFmtId="16" xfId="0" applyAlignment="1" applyBorder="1" applyFont="1" applyNumberFormat="1">
      <alignment horizontal="center" shrinkToFit="0" vertical="center" wrapText="1"/>
    </xf>
    <xf borderId="85" fillId="5" fontId="71" numFmtId="0" xfId="0" applyAlignment="1" applyBorder="1" applyFont="1">
      <alignment horizontal="center" shrinkToFit="0" vertical="center" wrapText="1"/>
    </xf>
    <xf borderId="85" fillId="4" fontId="71" numFmtId="1" xfId="0" applyAlignment="1" applyBorder="1" applyFont="1" applyNumberFormat="1">
      <alignment horizontal="center" shrinkToFit="0" vertical="center" wrapText="1"/>
    </xf>
    <xf borderId="85" fillId="4" fontId="71" numFmtId="16" xfId="0" applyAlignment="1" applyBorder="1" applyFont="1" applyNumberFormat="1">
      <alignment horizontal="center" shrinkToFit="0" vertical="center" wrapText="1"/>
    </xf>
    <xf borderId="85" fillId="4" fontId="71" numFmtId="1" xfId="0" applyAlignment="1" applyBorder="1" applyFont="1" applyNumberFormat="1">
      <alignment horizontal="right" shrinkToFit="0" vertical="center" wrapText="1"/>
    </xf>
    <xf borderId="85" fillId="4" fontId="71" numFmtId="0" xfId="0" applyAlignment="1" applyBorder="1" applyFont="1">
      <alignment horizontal="left" shrinkToFit="0" vertical="center" wrapText="1"/>
    </xf>
    <xf borderId="85" fillId="3" fontId="71" numFmtId="16" xfId="0" applyAlignment="1" applyBorder="1" applyFont="1" applyNumberFormat="1">
      <alignment horizontal="right" shrinkToFit="0" vertical="center" wrapText="1"/>
    </xf>
    <xf borderId="85" fillId="3" fontId="71" numFmtId="0" xfId="0" applyAlignment="1" applyBorder="1" applyFont="1">
      <alignment horizontal="right" shrinkToFit="0" vertical="center" wrapText="1"/>
    </xf>
    <xf borderId="85" fillId="3" fontId="71" numFmtId="16" xfId="0" applyAlignment="1" applyBorder="1" applyFont="1" applyNumberFormat="1">
      <alignment horizontal="left" shrinkToFit="0" vertical="center" wrapText="1"/>
    </xf>
    <xf borderId="86" fillId="3" fontId="71" numFmtId="16" xfId="0" applyAlignment="1" applyBorder="1" applyFont="1" applyNumberFormat="1">
      <alignment horizontal="right" shrinkToFit="0" vertical="center" wrapText="1"/>
    </xf>
    <xf borderId="0" fillId="0" fontId="19" numFmtId="0" xfId="0" applyFont="1"/>
    <xf borderId="0" fillId="0" fontId="19" numFmtId="0" xfId="0" applyAlignment="1" applyFont="1">
      <alignment horizontal="center"/>
    </xf>
    <xf borderId="0" fillId="12" fontId="19" numFmtId="0" xfId="0" applyAlignment="1" applyFont="1">
      <alignment horizontal="center"/>
    </xf>
    <xf borderId="0" fillId="0" fontId="19" numFmtId="0" xfId="0" applyAlignment="1" applyFont="1">
      <alignment horizontal="left"/>
    </xf>
    <xf borderId="0" fillId="0" fontId="19" numFmtId="0" xfId="0" applyAlignment="1" applyFont="1">
      <alignment horizontal="right"/>
    </xf>
    <xf borderId="0" fillId="12" fontId="28" numFmtId="0" xfId="0" applyAlignment="1" applyFont="1">
      <alignment horizontal="center"/>
    </xf>
    <xf borderId="0" fillId="0" fontId="19" numFmtId="0" xfId="0" applyAlignment="1" applyFont="1">
      <alignment horizontal="center" vertical="center"/>
    </xf>
    <xf borderId="0" fillId="0" fontId="28" numFmtId="0" xfId="0" applyAlignment="1" applyFont="1">
      <alignment horizontal="center"/>
    </xf>
    <xf borderId="0" fillId="0" fontId="28" numFmtId="0" xfId="0" applyAlignment="1" applyFont="1">
      <alignment horizontal="left"/>
    </xf>
    <xf borderId="0" fillId="0" fontId="28" numFmtId="0" xfId="0" applyAlignment="1" applyFont="1">
      <alignment horizontal="right"/>
    </xf>
    <xf borderId="0" fillId="4" fontId="71" numFmtId="16" xfId="0" applyAlignment="1" applyFont="1" applyNumberFormat="1">
      <alignment horizontal="center" shrinkToFit="0" vertical="center" wrapText="1"/>
    </xf>
    <xf borderId="0" fillId="2" fontId="19" numFmtId="0" xfId="0" applyAlignment="1" applyFont="1">
      <alignment readingOrder="0"/>
    </xf>
    <xf borderId="0" fillId="2" fontId="19" numFmtId="0" xfId="0" applyFont="1"/>
    <xf borderId="0" fillId="2" fontId="30" numFmtId="49" xfId="0" applyAlignment="1" applyFont="1" applyNumberFormat="1">
      <alignment horizontal="center" readingOrder="0" shrinkToFit="0" vertical="center" wrapText="1"/>
    </xf>
    <xf borderId="0" fillId="2" fontId="30" numFmtId="49" xfId="0" applyAlignment="1" applyFont="1" applyNumberFormat="1">
      <alignment horizontal="center" shrinkToFit="0" vertical="center" wrapText="1"/>
    </xf>
    <xf borderId="0" fillId="2" fontId="72" numFmtId="0" xfId="0" applyAlignment="1" applyFont="1">
      <alignment readingOrder="0" shrinkToFit="0" vertical="top" wrapText="0"/>
    </xf>
    <xf borderId="0" fillId="2" fontId="73" numFmtId="0" xfId="0" applyAlignment="1" applyFont="1">
      <alignment shrinkToFit="0" vertical="top" wrapText="1"/>
    </xf>
    <xf borderId="0" fillId="2" fontId="39" numFmtId="0" xfId="0" applyFont="1"/>
    <xf borderId="0" fillId="2" fontId="28" numFmtId="0" xfId="0" applyFont="1"/>
    <xf borderId="0" fillId="2" fontId="40" numFmtId="49" xfId="0" applyAlignment="1" applyFont="1" applyNumberFormat="1">
      <alignment horizontal="center" readingOrder="0" shrinkToFit="0" vertical="center" wrapText="1"/>
    </xf>
    <xf borderId="11" fillId="2" fontId="74" numFmtId="0" xfId="0" applyAlignment="1" applyBorder="1" applyFont="1">
      <alignment readingOrder="0" shrinkToFit="0" vertical="top" wrapText="0"/>
    </xf>
    <xf borderId="12" fillId="2" fontId="74" numFmtId="0" xfId="0" applyAlignment="1" applyBorder="1" applyFont="1">
      <alignment shrinkToFit="0" vertical="top" wrapText="1"/>
    </xf>
    <xf borderId="0" fillId="2" fontId="74" numFmtId="0" xfId="0" applyAlignment="1" applyFont="1">
      <alignment shrinkToFit="0" vertical="top" wrapText="1"/>
    </xf>
    <xf borderId="0" fillId="2" fontId="75" numFmtId="0" xfId="0" applyFont="1"/>
    <xf borderId="0" fillId="2" fontId="76" numFmtId="0" xfId="0" applyFont="1"/>
    <xf borderId="32" fillId="33" fontId="14" numFmtId="0" xfId="0" applyAlignment="1" applyBorder="1" applyFill="1" applyFont="1">
      <alignment horizontal="center" shrinkToFit="0" vertical="top" wrapText="1"/>
    </xf>
    <xf borderId="34" fillId="33" fontId="77" numFmtId="16" xfId="0" applyAlignment="1" applyBorder="1" applyFont="1" applyNumberFormat="1">
      <alignment horizontal="center" readingOrder="0"/>
    </xf>
    <xf borderId="100" fillId="4" fontId="19" numFmtId="0" xfId="0" applyAlignment="1" applyBorder="1" applyFont="1">
      <alignment horizontal="center" shrinkToFit="0" vertical="top" wrapText="1"/>
    </xf>
    <xf borderId="101" fillId="4" fontId="31" numFmtId="1" xfId="0" applyAlignment="1" applyBorder="1" applyFont="1" applyNumberFormat="1">
      <alignment horizontal="center" shrinkToFit="0" vertical="top" wrapText="1"/>
    </xf>
    <xf borderId="102" fillId="4" fontId="31" numFmtId="1" xfId="0" applyAlignment="1" applyBorder="1" applyFont="1" applyNumberFormat="1">
      <alignment horizontal="center" shrinkToFit="0" vertical="top" wrapText="1"/>
    </xf>
    <xf borderId="11" fillId="5" fontId="48" numFmtId="0" xfId="0" applyAlignment="1" applyBorder="1" applyFont="1">
      <alignment shrinkToFit="0" vertical="top" wrapText="1"/>
    </xf>
    <xf borderId="12" fillId="5" fontId="48" numFmtId="0" xfId="0" applyAlignment="1" applyBorder="1" applyFont="1">
      <alignment shrinkToFit="0" vertical="top" wrapText="1"/>
    </xf>
    <xf borderId="34" fillId="33" fontId="78" numFmtId="16" xfId="0" applyAlignment="1" applyBorder="1" applyFont="1" applyNumberFormat="1">
      <alignment horizontal="center"/>
    </xf>
    <xf borderId="103" fillId="4" fontId="19" numFmtId="0" xfId="0" applyAlignment="1" applyBorder="1" applyFont="1">
      <alignment horizontal="center" shrinkToFit="0" vertical="top" wrapText="1"/>
    </xf>
    <xf borderId="104" fillId="4" fontId="31" numFmtId="1" xfId="0" applyAlignment="1" applyBorder="1" applyFont="1" applyNumberFormat="1">
      <alignment horizontal="center" shrinkToFit="0" vertical="top" wrapText="1"/>
    </xf>
    <xf borderId="105" fillId="4" fontId="31" numFmtId="1" xfId="0" applyAlignment="1" applyBorder="1" applyFont="1" applyNumberFormat="1">
      <alignment horizontal="center" shrinkToFit="0" vertical="top" wrapText="1"/>
    </xf>
    <xf borderId="106" fillId="4" fontId="19" numFmtId="0" xfId="0" applyAlignment="1" applyBorder="1" applyFont="1">
      <alignment horizontal="center" shrinkToFit="0" vertical="top" wrapText="1"/>
    </xf>
    <xf borderId="107" fillId="4" fontId="31" numFmtId="1" xfId="0" applyAlignment="1" applyBorder="1" applyFont="1" applyNumberFormat="1">
      <alignment horizontal="center" shrinkToFit="0" vertical="top" wrapText="1"/>
    </xf>
    <xf borderId="108" fillId="4" fontId="31" numFmtId="1" xfId="0" applyAlignment="1" applyBorder="1" applyFont="1" applyNumberFormat="1">
      <alignment horizontal="center" shrinkToFit="0" vertical="top" wrapText="1"/>
    </xf>
    <xf borderId="0" fillId="0" fontId="14" numFmtId="0" xfId="0" applyAlignment="1" applyFont="1">
      <alignment horizontal="center" shrinkToFit="0" vertical="top" wrapText="1"/>
    </xf>
    <xf borderId="0" fillId="0" fontId="14" numFmtId="175" xfId="0" applyAlignment="1" applyFont="1" applyNumberFormat="1">
      <alignment horizontal="center" shrinkToFit="0" vertical="top" wrapText="1"/>
    </xf>
    <xf borderId="0" fillId="0" fontId="31" numFmtId="0" xfId="0" applyAlignment="1" applyFont="1">
      <alignment horizontal="center" shrinkToFit="0" vertical="top" wrapText="1"/>
    </xf>
    <xf borderId="0" fillId="0" fontId="31" numFmtId="1" xfId="0" applyAlignment="1" applyFont="1" applyNumberFormat="1">
      <alignment horizontal="center" shrinkToFit="0" vertical="top" wrapText="1"/>
    </xf>
    <xf borderId="0" fillId="0" fontId="31" numFmtId="0" xfId="0" applyAlignment="1" applyFont="1">
      <alignment shrinkToFit="0" vertical="top" wrapText="1"/>
    </xf>
    <xf borderId="55" fillId="34" fontId="14" numFmtId="0" xfId="0" applyAlignment="1" applyBorder="1" applyFill="1" applyFont="1">
      <alignment horizontal="center" shrinkToFit="0" vertical="top" wrapText="1"/>
    </xf>
    <xf borderId="55" fillId="34" fontId="14" numFmtId="1" xfId="0" applyAlignment="1" applyBorder="1" applyFont="1" applyNumberFormat="1">
      <alignment horizontal="center" shrinkToFit="0" vertical="top" wrapText="1"/>
    </xf>
    <xf borderId="0" fillId="0" fontId="79" numFmtId="0" xfId="0" applyAlignment="1" applyFont="1">
      <alignment horizontal="center" shrinkToFit="0" vertical="top" wrapText="1"/>
    </xf>
    <xf borderId="0" fillId="0" fontId="79" numFmtId="175" xfId="0" applyAlignment="1" applyFont="1" applyNumberFormat="1">
      <alignment horizontal="center" shrinkToFit="0" vertical="top" wrapText="1"/>
    </xf>
    <xf borderId="0" fillId="0" fontId="48" numFmtId="0" xfId="0" applyAlignment="1" applyFont="1">
      <alignment horizontal="center" shrinkToFit="0" vertical="top" wrapText="1"/>
    </xf>
    <xf borderId="0" fillId="2" fontId="80" numFmtId="0" xfId="0" applyFont="1"/>
    <xf borderId="0" fillId="2" fontId="15" numFmtId="49" xfId="0" applyAlignment="1" applyFont="1" applyNumberFormat="1">
      <alignment horizontal="center" readingOrder="0" shrinkToFit="0" vertical="center" wrapText="1"/>
    </xf>
    <xf borderId="14" fillId="2" fontId="81" numFmtId="0" xfId="0" applyAlignment="1" applyBorder="1" applyFont="1">
      <alignment readingOrder="0" shrinkToFit="0" vertical="center" wrapText="0"/>
    </xf>
    <xf borderId="109" fillId="33" fontId="14" numFmtId="0" xfId="0" applyAlignment="1" applyBorder="1" applyFont="1">
      <alignment horizontal="center" shrinkToFit="0" vertical="top" wrapText="1"/>
    </xf>
    <xf borderId="110" fillId="33" fontId="77" numFmtId="16" xfId="0" applyAlignment="1" applyBorder="1" applyFont="1" applyNumberFormat="1">
      <alignment horizontal="center" readingOrder="0"/>
    </xf>
    <xf borderId="100" fillId="4" fontId="31" numFmtId="1" xfId="0" applyAlignment="1" applyBorder="1" applyFont="1" applyNumberFormat="1">
      <alignment horizontal="center" shrinkToFit="0" vertical="top" wrapText="1"/>
    </xf>
    <xf borderId="102" fillId="4" fontId="31" numFmtId="1" xfId="0" applyAlignment="1" applyBorder="1" applyFont="1" applyNumberFormat="1">
      <alignment horizontal="center" readingOrder="0" shrinkToFit="0" vertical="top" wrapText="1"/>
    </xf>
    <xf borderId="111" fillId="33" fontId="14" numFmtId="0" xfId="0" applyAlignment="1" applyBorder="1" applyFont="1">
      <alignment horizontal="center" shrinkToFit="0" vertical="top" wrapText="1"/>
    </xf>
    <xf borderId="103" fillId="4" fontId="31" numFmtId="1" xfId="0" applyAlignment="1" applyBorder="1" applyFont="1" applyNumberFormat="1">
      <alignment horizontal="center" shrinkToFit="0" vertical="top" wrapText="1"/>
    </xf>
    <xf borderId="112" fillId="33" fontId="14" numFmtId="0" xfId="0" applyAlignment="1" applyBorder="1" applyFont="1">
      <alignment horizontal="center" shrinkToFit="0" vertical="top" wrapText="1"/>
    </xf>
    <xf borderId="113" fillId="33" fontId="78" numFmtId="16" xfId="0" applyAlignment="1" applyBorder="1" applyFont="1" applyNumberFormat="1">
      <alignment horizontal="center"/>
    </xf>
    <xf borderId="106" fillId="4" fontId="31" numFmtId="1" xfId="0" applyAlignment="1" applyBorder="1" applyFont="1" applyNumberFormat="1">
      <alignment horizontal="center" shrinkToFit="0" vertical="top" wrapText="1"/>
    </xf>
    <xf borderId="0" fillId="2" fontId="37" numFmtId="49" xfId="0" applyAlignment="1" applyFont="1" applyNumberFormat="1">
      <alignment horizontal="center" shrinkToFit="0" vertical="center" wrapText="1"/>
    </xf>
    <xf borderId="0" fillId="2" fontId="31" numFmtId="0" xfId="0" applyAlignment="1" applyFont="1">
      <alignment shrinkToFit="0" vertical="center" wrapText="1"/>
    </xf>
    <xf borderId="0" fillId="2" fontId="73" numFmtId="0" xfId="0" applyAlignment="1" applyFont="1">
      <alignment shrinkToFit="0" vertical="center" wrapText="1"/>
    </xf>
    <xf borderId="0" fillId="2" fontId="40" numFmtId="0" xfId="0" applyAlignment="1" applyFont="1">
      <alignment horizontal="center" shrinkToFit="0" vertical="center" wrapText="1"/>
    </xf>
    <xf borderId="0" fillId="2" fontId="15" numFmtId="0" xfId="0" applyAlignment="1" applyFont="1">
      <alignment shrinkToFit="0" vertical="center" wrapText="1"/>
    </xf>
    <xf borderId="0" fillId="2" fontId="74" numFmtId="0" xfId="0" applyAlignment="1" applyFont="1">
      <alignment shrinkToFit="0" vertical="center" wrapText="1"/>
    </xf>
    <xf borderId="35" fillId="33" fontId="14" numFmtId="0" xfId="0" applyAlignment="1" applyBorder="1" applyFont="1">
      <alignment horizontal="center" shrinkToFit="0" vertical="top" wrapText="1"/>
    </xf>
    <xf borderId="100" fillId="4" fontId="31" numFmtId="0" xfId="0" applyAlignment="1" applyBorder="1" applyFont="1">
      <alignment horizontal="center" shrinkToFit="0" vertical="top" wrapText="1"/>
    </xf>
    <xf borderId="101" fillId="4" fontId="31" numFmtId="0" xfId="0" applyAlignment="1" applyBorder="1" applyFont="1">
      <alignment horizontal="center" shrinkToFit="0" vertical="top" wrapText="1"/>
    </xf>
    <xf borderId="101" fillId="4" fontId="31" numFmtId="174" xfId="0" applyAlignment="1" applyBorder="1" applyFont="1" applyNumberFormat="1">
      <alignment horizontal="center" readingOrder="0" shrinkToFit="0" vertical="top" wrapText="1"/>
    </xf>
    <xf borderId="102" fillId="4" fontId="31" numFmtId="174" xfId="0" applyAlignment="1" applyBorder="1" applyFont="1" applyNumberFormat="1">
      <alignment horizontal="center" shrinkToFit="0" vertical="top" wrapText="1"/>
    </xf>
    <xf borderId="23" fillId="5" fontId="31" numFmtId="0" xfId="0" applyAlignment="1" applyBorder="1" applyFont="1">
      <alignment shrinkToFit="0" vertical="top" wrapText="1"/>
    </xf>
    <xf borderId="114" fillId="5" fontId="48" numFmtId="0" xfId="0" applyAlignment="1" applyBorder="1" applyFont="1">
      <alignment shrinkToFit="0" vertical="top" wrapText="1"/>
    </xf>
    <xf borderId="115" fillId="4" fontId="31" numFmtId="0" xfId="0" applyAlignment="1" applyBorder="1" applyFont="1">
      <alignment horizontal="center" shrinkToFit="0" vertical="top" wrapText="1"/>
    </xf>
    <xf borderId="104" fillId="4" fontId="31" numFmtId="0" xfId="0" applyAlignment="1" applyBorder="1" applyFont="1">
      <alignment horizontal="center" shrinkToFit="0" vertical="top" wrapText="1"/>
    </xf>
    <xf borderId="116" fillId="4" fontId="31" numFmtId="174" xfId="0" applyAlignment="1" applyBorder="1" applyFont="1" applyNumberFormat="1">
      <alignment horizontal="center" readingOrder="0" shrinkToFit="0" vertical="top" wrapText="1"/>
    </xf>
    <xf borderId="105" fillId="4" fontId="31" numFmtId="174" xfId="0" applyAlignment="1" applyBorder="1" applyFont="1" applyNumberFormat="1">
      <alignment horizontal="center" shrinkToFit="0" vertical="top" wrapText="1"/>
    </xf>
    <xf borderId="11" fillId="5" fontId="31" numFmtId="0" xfId="0" applyAlignment="1" applyBorder="1" applyFont="1">
      <alignment shrinkToFit="0" vertical="top" wrapText="1"/>
    </xf>
    <xf borderId="117" fillId="4" fontId="31" numFmtId="0" xfId="0" applyAlignment="1" applyBorder="1" applyFont="1">
      <alignment horizontal="center" shrinkToFit="0" vertical="top" wrapText="1"/>
    </xf>
    <xf borderId="107" fillId="4" fontId="31" numFmtId="0" xfId="0" applyAlignment="1" applyBorder="1" applyFont="1">
      <alignment horizontal="center" shrinkToFit="0" vertical="top" wrapText="1"/>
    </xf>
    <xf borderId="118" fillId="4" fontId="31" numFmtId="174" xfId="0" applyAlignment="1" applyBorder="1" applyFont="1" applyNumberFormat="1">
      <alignment horizontal="center" readingOrder="0" shrinkToFit="0" vertical="top" wrapText="1"/>
    </xf>
    <xf borderId="108" fillId="4" fontId="31" numFmtId="174" xfId="0" applyAlignment="1" applyBorder="1" applyFont="1" applyNumberFormat="1">
      <alignment horizontal="center" shrinkToFit="0" vertical="top" wrapText="1"/>
    </xf>
    <xf borderId="55" fillId="34" fontId="14" numFmtId="174" xfId="0" applyAlignment="1" applyBorder="1" applyFont="1" applyNumberFormat="1">
      <alignment horizontal="center" shrinkToFit="0" vertical="top" wrapText="1"/>
    </xf>
    <xf borderId="0" fillId="0" fontId="45" numFmtId="0" xfId="0" applyFont="1"/>
    <xf borderId="0" fillId="0" fontId="39" numFmtId="0" xfId="0" applyAlignment="1" applyFont="1">
      <alignment horizontal="center" readingOrder="0" vertical="center"/>
    </xf>
    <xf borderId="0" fillId="0" fontId="39" numFmtId="0" xfId="0" applyAlignment="1" applyFont="1">
      <alignment readingOrder="0"/>
    </xf>
    <xf borderId="0" fillId="0" fontId="82" numFmtId="0" xfId="0" applyAlignment="1" applyFont="1">
      <alignment horizontal="left" readingOrder="0" vertical="center"/>
    </xf>
    <xf borderId="0" fillId="0" fontId="45" numFmtId="0" xfId="0" applyAlignment="1" applyFont="1">
      <alignment horizontal="left" readingOrder="0"/>
    </xf>
    <xf borderId="51" fillId="14" fontId="83" numFmtId="49" xfId="0" applyBorder="1" applyFont="1" applyNumberFormat="1"/>
    <xf borderId="52" fillId="14" fontId="83" numFmtId="49" xfId="0" applyBorder="1" applyFont="1" applyNumberFormat="1"/>
    <xf borderId="52" fillId="14" fontId="83" numFmtId="49" xfId="0" applyAlignment="1" applyBorder="1" applyFont="1" applyNumberFormat="1">
      <alignment horizontal="center" vertical="center"/>
    </xf>
    <xf borderId="52" fillId="14" fontId="83" numFmtId="0" xfId="0" applyAlignment="1" applyBorder="1" applyFont="1">
      <alignment horizontal="center" vertical="center"/>
    </xf>
    <xf borderId="53" fillId="14" fontId="83" numFmtId="49" xfId="0" applyBorder="1" applyFont="1" applyNumberFormat="1"/>
    <xf borderId="39" fillId="5" fontId="83" numFmtId="49" xfId="0" applyBorder="1" applyFont="1" applyNumberFormat="1"/>
    <xf borderId="40" fillId="5" fontId="84" numFmtId="49" xfId="0" applyAlignment="1" applyBorder="1" applyFont="1" applyNumberFormat="1">
      <alignment horizontal="center" readingOrder="0" shrinkToFit="0" vertical="center" wrapText="1"/>
    </xf>
    <xf borderId="0" fillId="0" fontId="83" numFmtId="0" xfId="0" applyAlignment="1" applyFont="1">
      <alignment horizontal="center" vertical="center"/>
    </xf>
    <xf borderId="0" fillId="5" fontId="83" numFmtId="49" xfId="0" applyAlignment="1" applyFont="1" applyNumberFormat="1">
      <alignment horizontal="center" vertical="center"/>
    </xf>
    <xf borderId="54" fillId="14" fontId="83" numFmtId="49" xfId="0" applyBorder="1" applyFont="1" applyNumberFormat="1"/>
    <xf borderId="0" fillId="0" fontId="45" numFmtId="0" xfId="0" applyAlignment="1" applyFont="1">
      <alignment horizontal="left" readingOrder="0" shrinkToFit="0" wrapText="1"/>
    </xf>
    <xf borderId="0" fillId="0" fontId="45" numFmtId="0" xfId="0" applyAlignment="1" applyFont="1">
      <alignment readingOrder="0" shrinkToFit="0" wrapText="1"/>
    </xf>
    <xf borderId="0" fillId="0" fontId="45" numFmtId="0" xfId="0" applyAlignment="1" applyFont="1">
      <alignment horizontal="center" readingOrder="0" vertical="center"/>
    </xf>
    <xf borderId="0" fillId="0" fontId="45" numFmtId="0" xfId="0" applyAlignment="1" applyFont="1">
      <alignment horizontal="center" readingOrder="0" shrinkToFit="0" vertical="center" wrapText="1"/>
    </xf>
    <xf borderId="40" fillId="14" fontId="85" numFmtId="49" xfId="0" applyAlignment="1" applyBorder="1" applyFont="1" applyNumberFormat="1">
      <alignment horizontal="center" shrinkToFit="0" vertical="center" wrapText="1"/>
    </xf>
    <xf borderId="39" fillId="16" fontId="83" numFmtId="0" xfId="0" applyAlignment="1" applyBorder="1" applyFont="1">
      <alignment horizontal="center" vertical="center"/>
    </xf>
    <xf borderId="40" fillId="14" fontId="86" numFmtId="49" xfId="0" applyAlignment="1" applyBorder="1" applyFont="1" applyNumberFormat="1">
      <alignment horizontal="center" shrinkToFit="0" vertical="center" wrapText="1"/>
    </xf>
    <xf borderId="0" fillId="0" fontId="39" numFmtId="1" xfId="0" applyAlignment="1" applyFont="1" applyNumberFormat="1">
      <alignment horizontal="center" vertical="center"/>
    </xf>
    <xf borderId="55" fillId="17" fontId="71" numFmtId="16" xfId="0" applyAlignment="1" applyBorder="1" applyFont="1" applyNumberFormat="1">
      <alignment horizontal="right" shrinkToFit="0" wrapText="1"/>
    </xf>
    <xf borderId="0" fillId="0" fontId="39" numFmtId="16" xfId="0" applyAlignment="1" applyFont="1" applyNumberFormat="1">
      <alignment horizontal="center" vertical="center"/>
    </xf>
    <xf borderId="0" fillId="0" fontId="39" numFmtId="0" xfId="0" applyAlignment="1" applyFont="1">
      <alignment horizontal="right" readingOrder="0"/>
    </xf>
    <xf borderId="55" fillId="0" fontId="39" numFmtId="0" xfId="0" applyAlignment="1" applyBorder="1" applyFont="1">
      <alignment horizontal="right"/>
    </xf>
    <xf borderId="54" fillId="5" fontId="83" numFmtId="0" xfId="0" applyAlignment="1" applyBorder="1" applyFont="1">
      <alignment horizontal="center" vertical="center"/>
    </xf>
    <xf borderId="54" fillId="5" fontId="87" numFmtId="0" xfId="0" applyAlignment="1" applyBorder="1" applyFont="1">
      <alignment horizontal="center" shrinkToFit="0" vertical="center" wrapText="1"/>
    </xf>
    <xf borderId="54" fillId="18" fontId="88" numFmtId="0" xfId="0" applyAlignment="1" applyBorder="1" applyFont="1">
      <alignment horizontal="center" vertical="center"/>
    </xf>
    <xf borderId="54" fillId="16" fontId="87" numFmtId="0" xfId="0" applyAlignment="1" applyBorder="1" applyFont="1">
      <alignment horizontal="center" shrinkToFit="0" vertical="center" wrapText="1"/>
    </xf>
    <xf borderId="55" fillId="0" fontId="39" numFmtId="0" xfId="0" applyBorder="1" applyFont="1"/>
    <xf borderId="0" fillId="0" fontId="39" numFmtId="0" xfId="0" applyAlignment="1" applyFont="1">
      <alignment horizontal="right"/>
    </xf>
    <xf borderId="39" fillId="19" fontId="89" numFmtId="49" xfId="0" applyAlignment="1" applyBorder="1" applyFont="1" applyNumberFormat="1">
      <alignment horizontal="center" shrinkToFit="0" vertical="center" wrapText="1"/>
    </xf>
    <xf borderId="39" fillId="5" fontId="83" numFmtId="0" xfId="0" applyAlignment="1" applyBorder="1" applyFont="1">
      <alignment horizontal="center" vertical="center"/>
    </xf>
    <xf borderId="39" fillId="18" fontId="83" numFmtId="0" xfId="0" applyAlignment="1" applyBorder="1" applyFont="1">
      <alignment horizontal="center" vertical="center"/>
    </xf>
    <xf borderId="39" fillId="16" fontId="90" numFmtId="0" xfId="0" applyAlignment="1" applyBorder="1" applyFont="1">
      <alignment horizontal="center" vertical="center"/>
    </xf>
    <xf borderId="54" fillId="18" fontId="83" numFmtId="0" xfId="0" applyAlignment="1" applyBorder="1" applyFont="1">
      <alignment horizontal="center" vertical="center"/>
    </xf>
    <xf borderId="54" fillId="16" fontId="83" numFmtId="0" xfId="0" applyAlignment="1" applyBorder="1" applyFont="1">
      <alignment horizontal="center" vertical="center"/>
    </xf>
    <xf borderId="40" fillId="5" fontId="83" numFmtId="0" xfId="0" applyAlignment="1" applyBorder="1" applyFont="1">
      <alignment horizontal="center" vertical="center"/>
    </xf>
    <xf borderId="40" fillId="14" fontId="91" numFmtId="49" xfId="0" applyAlignment="1" applyBorder="1" applyFont="1" applyNumberFormat="1">
      <alignment horizontal="center" shrinkToFit="0" vertical="center" wrapText="1"/>
    </xf>
    <xf borderId="54" fillId="0" fontId="83" numFmtId="0" xfId="0" applyAlignment="1" applyBorder="1" applyFont="1">
      <alignment horizontal="center" vertical="center"/>
    </xf>
    <xf borderId="39" fillId="0" fontId="83" numFmtId="0" xfId="0" applyAlignment="1" applyBorder="1" applyFont="1">
      <alignment horizontal="center" vertical="center"/>
    </xf>
    <xf borderId="54" fillId="5" fontId="83" numFmtId="49" xfId="0" applyAlignment="1" applyBorder="1" applyFont="1" applyNumberFormat="1">
      <alignment horizontal="center" vertical="center"/>
    </xf>
    <xf borderId="40" fillId="5" fontId="83" numFmtId="49" xfId="0" applyAlignment="1" applyBorder="1" applyFont="1" applyNumberFormat="1">
      <alignment horizontal="center" vertical="center"/>
    </xf>
    <xf borderId="0" fillId="0" fontId="83" numFmtId="49" xfId="0" applyAlignment="1" applyFont="1" applyNumberFormat="1">
      <alignment horizontal="center" vertical="center"/>
    </xf>
    <xf borderId="119" fillId="5" fontId="87" numFmtId="0" xfId="0" applyAlignment="1" applyBorder="1" applyFont="1">
      <alignment horizontal="center" shrinkToFit="0" vertical="center" wrapText="1"/>
    </xf>
    <xf borderId="35" fillId="18" fontId="83" numFmtId="0" xfId="0" applyAlignment="1" applyBorder="1" applyFont="1">
      <alignment horizontal="center" vertical="center"/>
    </xf>
    <xf borderId="39" fillId="19" fontId="87" numFmtId="49" xfId="0" applyAlignment="1" applyBorder="1" applyFont="1" applyNumberFormat="1">
      <alignment horizontal="center" shrinkToFit="0" vertical="center" wrapText="1"/>
    </xf>
    <xf borderId="54" fillId="14" fontId="83" numFmtId="49" xfId="0" applyAlignment="1" applyBorder="1" applyFont="1" applyNumberFormat="1">
      <alignment horizontal="center" vertical="center"/>
    </xf>
    <xf borderId="40" fillId="14" fontId="83" numFmtId="49" xfId="0" applyAlignment="1" applyBorder="1" applyFont="1" applyNumberFormat="1">
      <alignment horizontal="center" vertical="center"/>
    </xf>
    <xf borderId="40" fillId="14" fontId="85" numFmtId="49" xfId="0" applyAlignment="1" applyBorder="1" applyFont="1" applyNumberFormat="1">
      <alignment horizontal="center" readingOrder="0" shrinkToFit="0" vertical="center" wrapText="1"/>
    </xf>
    <xf borderId="40" fillId="14" fontId="86" numFmtId="49" xfId="0" applyAlignment="1" applyBorder="1" applyFont="1" applyNumberFormat="1">
      <alignment horizontal="center" readingOrder="0" shrinkToFit="0" vertical="center" wrapText="1"/>
    </xf>
    <xf borderId="40" fillId="0" fontId="83" numFmtId="0" xfId="0" applyAlignment="1" applyBorder="1" applyFont="1">
      <alignment horizontal="center" vertical="center"/>
    </xf>
    <xf borderId="40" fillId="16" fontId="83" numFmtId="0" xfId="0" applyAlignment="1" applyBorder="1" applyFont="1">
      <alignment horizontal="center" vertical="center"/>
    </xf>
    <xf borderId="0" fillId="0" fontId="39" numFmtId="0" xfId="0" applyAlignment="1" applyFont="1">
      <alignment horizontal="center" vertical="center"/>
    </xf>
    <xf borderId="0" fillId="17" fontId="71" numFmtId="16" xfId="0" applyAlignment="1" applyFont="1" applyNumberFormat="1">
      <alignment horizontal="right" shrinkToFit="0" wrapText="1"/>
    </xf>
    <xf borderId="20" fillId="5" fontId="19" numFmtId="0" xfId="0" applyBorder="1" applyFont="1"/>
    <xf borderId="17" fillId="5" fontId="19" numFmtId="0" xfId="0" applyBorder="1" applyFont="1"/>
    <xf borderId="0" fillId="2" fontId="92" numFmtId="0" xfId="0" applyAlignment="1" applyFont="1">
      <alignment readingOrder="0"/>
    </xf>
    <xf borderId="0" fillId="2" fontId="93" numFmtId="49" xfId="0" applyAlignment="1" applyFont="1" applyNumberFormat="1">
      <alignment horizontal="center" readingOrder="0" shrinkToFit="0" vertical="center" wrapText="1"/>
    </xf>
    <xf borderId="0" fillId="5" fontId="28" numFmtId="0" xfId="0" applyFont="1"/>
    <xf borderId="0" fillId="2" fontId="94" numFmtId="49" xfId="0" applyAlignment="1" applyFont="1" applyNumberFormat="1">
      <alignment horizontal="center" readingOrder="0" shrinkToFit="0" vertical="center" wrapText="1"/>
    </xf>
    <xf borderId="0" fillId="2" fontId="94" numFmtId="49" xfId="0" applyAlignment="1" applyFont="1" applyNumberFormat="1">
      <alignment horizontal="center" shrinkToFit="0" vertical="center" wrapText="1"/>
    </xf>
    <xf borderId="120" fillId="2" fontId="94" numFmtId="49" xfId="0" applyAlignment="1" applyBorder="1" applyFont="1" applyNumberFormat="1">
      <alignment horizontal="center" readingOrder="0" shrinkToFit="0" vertical="center" wrapText="1"/>
    </xf>
    <xf borderId="120" fillId="2" fontId="94" numFmtId="0" xfId="0" applyAlignment="1" applyBorder="1" applyFont="1">
      <alignment horizontal="center" readingOrder="0" shrinkToFit="0" vertical="center" wrapText="1"/>
    </xf>
    <xf borderId="0" fillId="2" fontId="95" numFmtId="49" xfId="0" applyAlignment="1" applyFont="1" applyNumberFormat="1">
      <alignment horizontal="center" readingOrder="0" shrinkToFit="0" vertical="center" wrapText="1"/>
    </xf>
    <xf borderId="0" fillId="2" fontId="96" numFmtId="49" xfId="0" applyAlignment="1" applyFont="1" applyNumberFormat="1">
      <alignment horizontal="center" readingOrder="0" shrinkToFit="0" vertical="center" wrapText="1"/>
    </xf>
    <xf borderId="0" fillId="5" fontId="19" numFmtId="0" xfId="0" applyAlignment="1" applyFont="1">
      <alignment horizontal="center"/>
    </xf>
    <xf borderId="121" fillId="4" fontId="19" numFmtId="0" xfId="0" applyBorder="1" applyFont="1"/>
    <xf borderId="24" fillId="3" fontId="19" numFmtId="0" xfId="0" applyAlignment="1" applyBorder="1" applyFont="1">
      <alignment horizontal="center" vertical="center"/>
    </xf>
    <xf borderId="24" fillId="4" fontId="19" numFmtId="49" xfId="0" applyBorder="1" applyFont="1" applyNumberFormat="1"/>
    <xf borderId="24" fillId="4" fontId="19" numFmtId="174" xfId="0" applyAlignment="1" applyBorder="1" applyFont="1" applyNumberFormat="1">
      <alignment horizontal="center"/>
    </xf>
    <xf borderId="24" fillId="4" fontId="19" numFmtId="0" xfId="0" applyAlignment="1" applyBorder="1" applyFont="1">
      <alignment horizontal="center"/>
    </xf>
    <xf borderId="24" fillId="3" fontId="19" numFmtId="0" xfId="0" applyBorder="1" applyFont="1"/>
    <xf borderId="24" fillId="5" fontId="19" numFmtId="9" xfId="0" applyAlignment="1" applyBorder="1" applyFont="1" applyNumberFormat="1">
      <alignment readingOrder="0"/>
    </xf>
    <xf borderId="24" fillId="4" fontId="19" numFmtId="1" xfId="0" applyAlignment="1" applyBorder="1" applyFont="1" applyNumberFormat="1">
      <alignment horizontal="right" vertical="center"/>
    </xf>
    <xf borderId="24" fillId="4" fontId="19" numFmtId="1" xfId="0" applyAlignment="1" applyBorder="1" applyFont="1" applyNumberFormat="1">
      <alignment horizontal="left" vertical="center"/>
    </xf>
    <xf borderId="24" fillId="5" fontId="19" numFmtId="0" xfId="0" applyBorder="1" applyFont="1"/>
    <xf borderId="97" fillId="5" fontId="19" numFmtId="0" xfId="0" applyBorder="1" applyFont="1"/>
    <xf borderId="82" fillId="4" fontId="19" numFmtId="0" xfId="0" applyBorder="1" applyFont="1"/>
    <xf borderId="4" fillId="3" fontId="19" numFmtId="0" xfId="0" applyAlignment="1" applyBorder="1" applyFont="1">
      <alignment horizontal="center" vertical="center"/>
    </xf>
    <xf borderId="4" fillId="4" fontId="19" numFmtId="49" xfId="0" applyBorder="1" applyFont="1" applyNumberFormat="1"/>
    <xf borderId="4" fillId="4" fontId="19" numFmtId="174" xfId="0" applyAlignment="1" applyBorder="1" applyFont="1" applyNumberFormat="1">
      <alignment horizontal="center"/>
    </xf>
    <xf borderId="4" fillId="4" fontId="19" numFmtId="0" xfId="0" applyAlignment="1" applyBorder="1" applyFont="1">
      <alignment horizontal="center"/>
    </xf>
    <xf borderId="4" fillId="5" fontId="19" numFmtId="9" xfId="0" applyAlignment="1" applyBorder="1" applyFont="1" applyNumberFormat="1">
      <alignment readingOrder="0"/>
    </xf>
    <xf borderId="4" fillId="5" fontId="19" numFmtId="0" xfId="0" applyBorder="1" applyFont="1"/>
    <xf borderId="83" fillId="5" fontId="19" numFmtId="0" xfId="0" applyBorder="1" applyFont="1"/>
    <xf borderId="4" fillId="32" fontId="19" numFmtId="0" xfId="0" applyAlignment="1" applyBorder="1" applyFont="1">
      <alignment horizontal="center" vertical="center"/>
    </xf>
    <xf borderId="4" fillId="3" fontId="19" numFmtId="174" xfId="0" applyAlignment="1" applyBorder="1" applyFont="1" applyNumberFormat="1">
      <alignment horizontal="center"/>
    </xf>
    <xf borderId="4" fillId="3" fontId="19" numFmtId="0" xfId="0" applyAlignment="1" applyBorder="1" applyFont="1">
      <alignment horizontal="center"/>
    </xf>
    <xf borderId="24" fillId="4" fontId="19" numFmtId="0" xfId="0" applyBorder="1" applyFont="1"/>
    <xf borderId="4" fillId="4" fontId="19" numFmtId="0" xfId="0" applyBorder="1" applyFont="1"/>
    <xf borderId="4" fillId="4" fontId="19" numFmtId="0" xfId="0" applyAlignment="1" applyBorder="1" applyFont="1">
      <alignment horizontal="center" vertical="center"/>
    </xf>
    <xf borderId="4" fillId="5" fontId="19" numFmtId="9" xfId="0" applyBorder="1" applyFont="1" applyNumberFormat="1"/>
    <xf borderId="4" fillId="4" fontId="19" numFmtId="1" xfId="0" applyAlignment="1" applyBorder="1" applyFont="1" applyNumberFormat="1">
      <alignment horizontal="left" vertical="center"/>
    </xf>
    <xf borderId="4" fillId="4" fontId="19" numFmtId="1" xfId="0" applyAlignment="1" applyBorder="1" applyFont="1" applyNumberFormat="1">
      <alignment horizontal="right" vertical="center"/>
    </xf>
    <xf borderId="4" fillId="5" fontId="19" numFmtId="0" xfId="0" applyAlignment="1" applyBorder="1" applyFont="1">
      <alignment horizontal="center" vertical="center"/>
    </xf>
    <xf borderId="82" fillId="4" fontId="97" numFmtId="0" xfId="0" applyBorder="1" applyFont="1"/>
    <xf borderId="4" fillId="3" fontId="19" numFmtId="0" xfId="0" applyBorder="1" applyFont="1"/>
    <xf borderId="4" fillId="3" fontId="97" numFmtId="0" xfId="0" applyAlignment="1" applyBorder="1" applyFont="1">
      <alignment horizontal="center" vertical="center"/>
    </xf>
    <xf borderId="84" fillId="4" fontId="97" numFmtId="0" xfId="0" applyBorder="1" applyFont="1"/>
    <xf borderId="85" fillId="3" fontId="97" numFmtId="0" xfId="0" applyAlignment="1" applyBorder="1" applyFont="1">
      <alignment horizontal="center" vertical="center"/>
    </xf>
    <xf borderId="85" fillId="4" fontId="19" numFmtId="0" xfId="0" applyBorder="1" applyFont="1"/>
    <xf borderId="85" fillId="3" fontId="19" numFmtId="0" xfId="0" applyAlignment="1" applyBorder="1" applyFont="1">
      <alignment horizontal="center"/>
    </xf>
    <xf borderId="85" fillId="3" fontId="19" numFmtId="0" xfId="0" applyBorder="1" applyFont="1"/>
    <xf borderId="85" fillId="5" fontId="19" numFmtId="0" xfId="0" applyBorder="1" applyFont="1"/>
    <xf borderId="85" fillId="3" fontId="19" numFmtId="0" xfId="0" applyAlignment="1" applyBorder="1" applyFont="1">
      <alignment horizontal="center" vertical="center"/>
    </xf>
    <xf borderId="85" fillId="5" fontId="19" numFmtId="0" xfId="0" applyAlignment="1" applyBorder="1" applyFont="1">
      <alignment horizontal="center" vertical="center"/>
    </xf>
    <xf borderId="86" fillId="5" fontId="19" numFmtId="0" xfId="0" applyBorder="1" applyFont="1"/>
    <xf borderId="0" fillId="4" fontId="28" numFmtId="0" xfId="0" applyFont="1"/>
    <xf borderId="0" fillId="0" fontId="98" numFmtId="0" xfId="0" applyAlignment="1" applyFont="1">
      <alignment horizontal="left" readingOrder="0"/>
    </xf>
    <xf borderId="0" fillId="0" fontId="99" numFmtId="0" xfId="0" applyAlignment="1" applyFont="1">
      <alignment horizontal="left" readingOrder="0" shrinkToFit="0" wrapText="0"/>
    </xf>
    <xf borderId="0" fillId="5" fontId="100" numFmtId="0" xfId="0" applyAlignment="1" applyFont="1">
      <alignment horizontal="left" readingOrder="0"/>
    </xf>
    <xf borderId="0" fillId="0" fontId="101" numFmtId="0" xfId="0" applyAlignment="1" applyFont="1">
      <alignment horizontal="left" readingOrder="0"/>
    </xf>
    <xf borderId="0" fillId="0" fontId="101" numFmtId="0" xfId="0" applyAlignment="1" applyFont="1">
      <alignment horizontal="left" readingOrder="0" shrinkToFit="0" wrapText="0"/>
    </xf>
    <xf borderId="0" fillId="5" fontId="102" numFmtId="0" xfId="0" applyAlignment="1" applyFont="1">
      <alignment horizontal="left" readingOrder="0"/>
    </xf>
    <xf borderId="0" fillId="0" fontId="101" numFmtId="176" xfId="0" applyAlignment="1" applyFont="1" applyNumberFormat="1">
      <alignment horizontal="left" readingOrder="0"/>
    </xf>
    <xf borderId="0" fillId="0" fontId="101" numFmtId="176" xfId="0" applyAlignment="1" applyFont="1" applyNumberFormat="1">
      <alignment horizontal="left" readingOrder="0" shrinkToFit="0" wrapText="0"/>
    </xf>
    <xf borderId="0" fillId="5" fontId="102" numFmtId="176" xfId="0" applyAlignment="1" applyFont="1" applyNumberFormat="1">
      <alignment horizontal="left" readingOrder="0"/>
    </xf>
    <xf borderId="0" fillId="5" fontId="103" numFmtId="176" xfId="0" applyAlignment="1" applyFont="1" applyNumberFormat="1">
      <alignment horizontal="left" readingOrder="0" shrinkToFit="0" wrapText="0"/>
    </xf>
    <xf borderId="0" fillId="5" fontId="100" numFmtId="176" xfId="0" applyAlignment="1" applyFont="1" applyNumberFormat="1">
      <alignment horizontal="left" readingOrder="0"/>
    </xf>
    <xf quotePrefix="1" borderId="0" fillId="0" fontId="104" numFmtId="0" xfId="0" applyAlignment="1" applyFont="1">
      <alignment horizontal="left" readingOrder="0" shrinkToFit="0" wrapText="0"/>
    </xf>
    <xf borderId="0" fillId="0" fontId="105" numFmtId="176" xfId="0" applyAlignment="1" applyFont="1" applyNumberFormat="1">
      <alignment horizontal="left" readingOrder="0" shrinkToFit="0" wrapText="0"/>
    </xf>
    <xf borderId="0" fillId="0" fontId="106" numFmtId="0" xfId="0" applyAlignment="1" applyFont="1">
      <alignment horizontal="left" readingOrder="0" shrinkToFit="0" wrapText="0"/>
    </xf>
    <xf quotePrefix="1" borderId="0" fillId="5" fontId="100" numFmtId="0" xfId="0" applyAlignment="1" applyFont="1">
      <alignment horizontal="left" readingOrder="0"/>
    </xf>
    <xf borderId="17" fillId="2" fontId="97" numFmtId="0" xfId="0" applyAlignment="1" applyBorder="1" applyFont="1">
      <alignment readingOrder="0"/>
    </xf>
    <xf borderId="0" fillId="2" fontId="1" numFmtId="0" xfId="0" applyAlignment="1" applyFont="1">
      <alignment horizontal="left" readingOrder="0" shrinkToFit="0" vertical="center" wrapText="0"/>
    </xf>
    <xf borderId="16" fillId="0" fontId="2" numFmtId="0" xfId="0" applyBorder="1" applyFont="1"/>
    <xf borderId="18" fillId="2" fontId="19" numFmtId="0" xfId="0" applyAlignment="1" applyBorder="1" applyFont="1">
      <alignment horizontal="center"/>
    </xf>
    <xf borderId="18" fillId="2" fontId="107" numFmtId="0" xfId="0" applyAlignment="1" applyBorder="1" applyFont="1">
      <alignment horizontal="center" readingOrder="0" shrinkToFit="0" vertical="center" wrapText="1"/>
    </xf>
    <xf borderId="21" fillId="0" fontId="2" numFmtId="0" xfId="0" applyBorder="1" applyFont="1"/>
    <xf borderId="22" fillId="0" fontId="2" numFmtId="0" xfId="0" applyBorder="1" applyFont="1"/>
    <xf borderId="23" fillId="0" fontId="2" numFmtId="0" xfId="0" applyBorder="1" applyFont="1"/>
    <xf borderId="55" fillId="2" fontId="108" numFmtId="0" xfId="0" applyAlignment="1" applyBorder="1" applyFont="1">
      <alignment horizontal="center" readingOrder="0" vertical="center"/>
    </xf>
    <xf borderId="55" fillId="2" fontId="109" numFmtId="0" xfId="0" applyAlignment="1" applyBorder="1" applyFont="1">
      <alignment horizontal="center" readingOrder="0" vertical="center"/>
    </xf>
    <xf borderId="0" fillId="0" fontId="110" numFmtId="16" xfId="0" applyFont="1" applyNumberFormat="1"/>
    <xf borderId="55" fillId="3" fontId="111" numFmtId="177" xfId="0" applyAlignment="1" applyBorder="1" applyFont="1" applyNumberFormat="1">
      <alignment horizontal="center" readingOrder="0" vertical="center"/>
    </xf>
    <xf borderId="55" fillId="3" fontId="111" numFmtId="0" xfId="0" applyAlignment="1" applyBorder="1" applyFont="1">
      <alignment horizontal="center" readingOrder="0" vertical="center"/>
    </xf>
    <xf borderId="55" fillId="29" fontId="111" numFmtId="16" xfId="0" applyAlignment="1" applyBorder="1" applyFont="1" applyNumberFormat="1">
      <alignment horizontal="center" vertical="center"/>
    </xf>
    <xf borderId="0" fillId="0" fontId="80" numFmtId="16" xfId="0" applyFont="1" applyNumberFormat="1"/>
    <xf borderId="122" fillId="2" fontId="66" numFmtId="49" xfId="0" applyAlignment="1" applyBorder="1" applyFont="1" applyNumberFormat="1">
      <alignment horizontal="left" shrinkToFit="0" vertical="center" wrapText="1"/>
    </xf>
    <xf borderId="122" fillId="2" fontId="66" numFmtId="49" xfId="0" applyAlignment="1" applyBorder="1" applyFont="1" applyNumberFormat="1">
      <alignment horizontal="center" shrinkToFit="0" vertical="center" wrapText="1"/>
    </xf>
    <xf borderId="0" fillId="0" fontId="19" numFmtId="16" xfId="0" applyFont="1" applyNumberFormat="1"/>
    <xf borderId="79" fillId="4" fontId="19" numFmtId="0" xfId="0" applyAlignment="1" applyBorder="1" applyFont="1">
      <alignment horizontal="left" readingOrder="0" shrinkToFit="0" vertical="center" wrapText="1"/>
    </xf>
    <xf borderId="80" fillId="4" fontId="19" numFmtId="0" xfId="0" applyAlignment="1" applyBorder="1" applyFont="1">
      <alignment horizontal="center" shrinkToFit="0" vertical="center" wrapText="1"/>
    </xf>
    <xf borderId="80" fillId="4" fontId="19" numFmtId="4" xfId="0" applyAlignment="1" applyBorder="1" applyFont="1" applyNumberFormat="1">
      <alignment horizontal="center" shrinkToFit="0" vertical="center" wrapText="1"/>
    </xf>
    <xf borderId="80" fillId="4" fontId="19" numFmtId="0" xfId="0" applyAlignment="1" applyBorder="1" applyFont="1">
      <alignment horizontal="center" readingOrder="0" shrinkToFit="0" vertical="center" wrapText="1"/>
    </xf>
    <xf borderId="80" fillId="4" fontId="19" numFmtId="0" xfId="0" applyAlignment="1" applyBorder="1" applyFont="1">
      <alignment horizontal="center" shrinkToFit="0" vertical="center" wrapText="1"/>
    </xf>
    <xf borderId="80" fillId="4" fontId="19" numFmtId="16" xfId="0" applyAlignment="1" applyBorder="1" applyFont="1" applyNumberFormat="1">
      <alignment horizontal="center" shrinkToFit="0" vertical="center" wrapText="1"/>
    </xf>
    <xf borderId="83" fillId="4" fontId="19" numFmtId="0" xfId="0" applyAlignment="1" applyBorder="1" applyFont="1">
      <alignment horizontal="center" shrinkToFit="0" vertical="center" wrapText="1"/>
    </xf>
    <xf borderId="82" fillId="4" fontId="19" numFmtId="0" xfId="0" applyAlignment="1" applyBorder="1" applyFont="1">
      <alignment horizontal="left" shrinkToFit="0" vertical="center" wrapText="1"/>
    </xf>
    <xf borderId="4" fillId="4" fontId="19" numFmtId="4" xfId="0" applyAlignment="1" applyBorder="1" applyFont="1" applyNumberFormat="1">
      <alignment horizontal="center" shrinkToFit="0" vertical="center" wrapText="1"/>
    </xf>
    <xf borderId="4" fillId="4" fontId="19" numFmtId="174" xfId="0" applyAlignment="1" applyBorder="1" applyFont="1" applyNumberFormat="1">
      <alignment horizontal="center" shrinkToFit="0" vertical="center" wrapText="1"/>
    </xf>
    <xf borderId="4" fillId="4" fontId="19" numFmtId="16" xfId="0" applyAlignment="1" applyBorder="1" applyFont="1" applyNumberFormat="1">
      <alignment horizontal="center" shrinkToFit="0" vertical="center" wrapText="1"/>
    </xf>
    <xf borderId="4" fillId="4" fontId="19" numFmtId="0" xfId="0" applyAlignment="1" applyBorder="1" applyFont="1">
      <alignment horizontal="center" shrinkToFit="0" vertical="center" wrapText="1"/>
    </xf>
    <xf borderId="123" fillId="4" fontId="19" numFmtId="0" xfId="0" applyAlignment="1" applyBorder="1" applyFont="1">
      <alignment horizontal="left" shrinkToFit="0" vertical="center" wrapText="1"/>
    </xf>
    <xf borderId="25" fillId="4" fontId="19" numFmtId="0" xfId="0" applyAlignment="1" applyBorder="1" applyFont="1">
      <alignment horizontal="center" shrinkToFit="0" vertical="center" wrapText="1"/>
    </xf>
    <xf borderId="25" fillId="4" fontId="19" numFmtId="0" xfId="0" applyAlignment="1" applyBorder="1" applyFont="1">
      <alignment horizontal="center" shrinkToFit="0" vertical="center" wrapText="1"/>
    </xf>
    <xf borderId="124" fillId="4" fontId="19" numFmtId="0" xfId="0" applyAlignment="1" applyBorder="1" applyFont="1">
      <alignment horizontal="center" shrinkToFit="0" vertical="center" wrapText="1"/>
    </xf>
    <xf borderId="0" fillId="4" fontId="19" numFmtId="0" xfId="0" applyAlignment="1" applyFont="1">
      <alignment horizontal="left" shrinkToFit="0" vertical="center" wrapText="1"/>
    </xf>
    <xf borderId="0" fillId="4" fontId="19" numFmtId="0" xfId="0" applyAlignment="1" applyFont="1">
      <alignment horizontal="center" shrinkToFit="0" vertical="center" wrapText="1"/>
    </xf>
    <xf borderId="0" fillId="4" fontId="19" numFmtId="0" xfId="0" applyAlignment="1" applyFont="1">
      <alignment horizontal="center" shrinkToFit="0" vertical="center" wrapText="1"/>
    </xf>
    <xf borderId="0" fillId="4" fontId="28" numFmtId="0" xfId="0" applyAlignment="1" applyFont="1">
      <alignment horizontal="center" shrinkToFit="0" vertical="center" wrapText="1"/>
    </xf>
    <xf borderId="0" fillId="4" fontId="19" numFmtId="16" xfId="0" applyAlignment="1" applyFont="1" applyNumberFormat="1">
      <alignment horizontal="center" shrinkToFit="0" vertical="center" wrapText="1"/>
    </xf>
    <xf borderId="13" fillId="2" fontId="112" numFmtId="0" xfId="0" applyAlignment="1" applyBorder="1" applyFont="1">
      <alignment horizontal="center" readingOrder="0" shrinkToFit="0" vertical="center" wrapText="1"/>
    </xf>
    <xf borderId="55" fillId="3" fontId="113" numFmtId="16" xfId="0" applyAlignment="1" applyBorder="1" applyFont="1" applyNumberFormat="1">
      <alignment horizontal="center" readingOrder="0" vertical="center"/>
    </xf>
    <xf borderId="55" fillId="3" fontId="113" numFmtId="0" xfId="0" applyAlignment="1" applyBorder="1" applyFont="1">
      <alignment horizontal="center" readingOrder="0" vertical="center"/>
    </xf>
    <xf borderId="55" fillId="29" fontId="113" numFmtId="16" xfId="0" applyAlignment="1" applyBorder="1" applyFont="1" applyNumberFormat="1">
      <alignment horizontal="center" vertical="center"/>
    </xf>
    <xf borderId="79" fillId="4" fontId="19" numFmtId="0" xfId="0" applyBorder="1" applyFont="1"/>
    <xf borderId="80" fillId="4" fontId="19" numFmtId="0" xfId="0" applyBorder="1" applyFont="1"/>
    <xf borderId="80" fillId="4" fontId="19" numFmtId="16" xfId="0" applyAlignment="1" applyBorder="1" applyFont="1" applyNumberFormat="1">
      <alignment horizontal="center" vertical="center"/>
    </xf>
    <xf borderId="80" fillId="4" fontId="19" numFmtId="0" xfId="0" applyAlignment="1" applyBorder="1" applyFont="1">
      <alignment horizontal="center" vertical="center"/>
    </xf>
    <xf borderId="80" fillId="4" fontId="19" numFmtId="0" xfId="0" applyAlignment="1" applyBorder="1" applyFont="1">
      <alignment horizontal="center"/>
    </xf>
    <xf borderId="80" fillId="3" fontId="19" numFmtId="0" xfId="0" applyBorder="1" applyFont="1"/>
    <xf borderId="81" fillId="3" fontId="19" numFmtId="0" xfId="0" applyBorder="1" applyFont="1"/>
    <xf borderId="55" fillId="35" fontId="19" numFmtId="0" xfId="0" applyBorder="1" applyFill="1" applyFont="1"/>
    <xf borderId="4" fillId="4" fontId="19" numFmtId="16" xfId="0" applyAlignment="1" applyBorder="1" applyFont="1" applyNumberFormat="1">
      <alignment horizontal="center" vertical="center"/>
    </xf>
    <xf borderId="83" fillId="3" fontId="19" numFmtId="0" xfId="0" applyBorder="1" applyFont="1"/>
    <xf borderId="123" fillId="4" fontId="19" numFmtId="0" xfId="0" applyBorder="1" applyFont="1"/>
    <xf borderId="25" fillId="4" fontId="19" numFmtId="0" xfId="0" applyBorder="1" applyFont="1"/>
    <xf borderId="25" fillId="4" fontId="19" numFmtId="16" xfId="0" applyAlignment="1" applyBorder="1" applyFont="1" applyNumberFormat="1">
      <alignment horizontal="center" vertical="center"/>
    </xf>
    <xf borderId="25" fillId="4" fontId="19" numFmtId="0" xfId="0" applyAlignment="1" applyBorder="1" applyFont="1">
      <alignment horizontal="center" vertical="center"/>
    </xf>
    <xf borderId="25" fillId="4" fontId="19" numFmtId="0" xfId="0" applyAlignment="1" applyBorder="1" applyFont="1">
      <alignment horizontal="center"/>
    </xf>
    <xf borderId="0" fillId="4" fontId="19" numFmtId="0" xfId="0" applyFont="1"/>
    <xf borderId="0" fillId="4" fontId="19" numFmtId="16" xfId="0" applyAlignment="1" applyFont="1" applyNumberFormat="1">
      <alignment horizontal="center" vertical="center"/>
    </xf>
    <xf borderId="0" fillId="4" fontId="19" numFmtId="0" xfId="0" applyAlignment="1" applyFont="1">
      <alignment horizontal="center" vertical="center"/>
    </xf>
    <xf borderId="0" fillId="4" fontId="19" numFmtId="0" xfId="0" applyAlignment="1" applyFont="1">
      <alignment horizontal="center"/>
    </xf>
    <xf borderId="125" fillId="3" fontId="19" numFmtId="0" xfId="0" applyBorder="1" applyFont="1"/>
    <xf borderId="86" fillId="3" fontId="19" numFmtId="0" xfId="0" applyBorder="1" applyFont="1"/>
    <xf borderId="126" fillId="35" fontId="19" numFmtId="0" xfId="0" applyBorder="1" applyFont="1"/>
    <xf borderId="79" fillId="4" fontId="19" numFmtId="0" xfId="0" applyAlignment="1" applyBorder="1" applyFont="1">
      <alignment shrinkToFit="0" vertical="center" wrapText="1"/>
    </xf>
    <xf borderId="80" fillId="4" fontId="19" numFmtId="16" xfId="0" applyBorder="1" applyFont="1" applyNumberFormat="1"/>
    <xf borderId="82" fillId="4" fontId="19" numFmtId="0" xfId="0" applyAlignment="1" applyBorder="1" applyFont="1">
      <alignment shrinkToFit="0" vertical="center" wrapText="1"/>
    </xf>
    <xf borderId="4" fillId="4" fontId="19" numFmtId="16" xfId="0" applyBorder="1" applyFont="1" applyNumberFormat="1"/>
    <xf borderId="0" fillId="0" fontId="97" numFmtId="0" xfId="0" applyAlignment="1" applyFont="1">
      <alignment horizontal="right"/>
    </xf>
    <xf borderId="0" fillId="0" fontId="97" numFmtId="0" xfId="0" applyFont="1"/>
    <xf borderId="0" fillId="0" fontId="19" numFmtId="1" xfId="0" applyFont="1" applyNumberFormat="1"/>
    <xf borderId="84" fillId="4" fontId="19" numFmtId="0" xfId="0" applyAlignment="1" applyBorder="1" applyFont="1">
      <alignment shrinkToFit="0" vertical="center" wrapText="1"/>
    </xf>
    <xf borderId="85" fillId="4" fontId="19" numFmtId="16" xfId="0" applyAlignment="1" applyBorder="1" applyFont="1" applyNumberFormat="1">
      <alignment horizontal="center" vertical="center"/>
    </xf>
    <xf borderId="85" fillId="4" fontId="19" numFmtId="16" xfId="0" applyBorder="1" applyFont="1" applyNumberFormat="1"/>
    <xf borderId="127" fillId="2" fontId="28" numFmtId="0" xfId="0" applyBorder="1" applyFont="1"/>
    <xf borderId="128" fillId="2" fontId="28" numFmtId="0" xfId="0" applyBorder="1" applyFont="1"/>
    <xf borderId="129" fillId="2" fontId="114" numFmtId="49" xfId="0" applyAlignment="1" applyBorder="1" applyFont="1" applyNumberFormat="1">
      <alignment horizontal="center" readingOrder="0" vertical="center"/>
    </xf>
    <xf borderId="130" fillId="0" fontId="2" numFmtId="0" xfId="0" applyBorder="1" applyFont="1"/>
    <xf borderId="128" fillId="0" fontId="2" numFmtId="0" xfId="0" applyBorder="1" applyFont="1"/>
    <xf borderId="73" fillId="2" fontId="115" numFmtId="49" xfId="0" applyAlignment="1" applyBorder="1" applyFont="1" applyNumberFormat="1">
      <alignment shrinkToFit="0" wrapText="1"/>
    </xf>
    <xf borderId="75" fillId="2" fontId="116" numFmtId="49" xfId="0" applyAlignment="1" applyBorder="1" applyFont="1" applyNumberFormat="1">
      <alignment horizontal="center" shrinkToFit="0" vertical="center" wrapText="1"/>
    </xf>
    <xf borderId="4" fillId="2" fontId="116" numFmtId="49" xfId="0" applyAlignment="1" applyBorder="1" applyFont="1" applyNumberFormat="1">
      <alignment horizontal="center" shrinkToFit="0" vertical="center" wrapText="1"/>
    </xf>
    <xf borderId="1" fillId="2" fontId="116" numFmtId="49" xfId="0" applyAlignment="1" applyBorder="1" applyFont="1" applyNumberFormat="1">
      <alignment horizontal="center" shrinkToFit="0" vertical="center" wrapText="1"/>
    </xf>
    <xf borderId="26" fillId="2" fontId="116" numFmtId="49" xfId="0" applyAlignment="1" applyBorder="1" applyFont="1" applyNumberFormat="1">
      <alignment horizontal="center" shrinkToFit="0" vertical="center" wrapText="1"/>
    </xf>
    <xf borderId="0" fillId="0" fontId="28" numFmtId="0" xfId="0" applyAlignment="1" applyFont="1">
      <alignment vertical="center"/>
    </xf>
    <xf borderId="75" fillId="4" fontId="117" numFmtId="49" xfId="0" applyAlignment="1" applyBorder="1" applyFont="1" applyNumberFormat="1">
      <alignment horizontal="center" shrinkToFit="0" vertical="center" wrapText="1"/>
    </xf>
    <xf borderId="4" fillId="4" fontId="32" numFmtId="49" xfId="0" applyAlignment="1" applyBorder="1" applyFont="1" applyNumberFormat="1">
      <alignment horizontal="center" shrinkToFit="0" vertical="center" wrapText="1"/>
    </xf>
    <xf borderId="4" fillId="3" fontId="118" numFmtId="49" xfId="0" applyAlignment="1" applyBorder="1" applyFont="1" applyNumberFormat="1">
      <alignment horizontal="center" shrinkToFit="0" vertical="center" wrapText="1"/>
    </xf>
    <xf borderId="4" fillId="3" fontId="23" numFmtId="1" xfId="0" applyAlignment="1" applyBorder="1" applyFont="1" applyNumberFormat="1">
      <alignment horizontal="center" vertical="center"/>
    </xf>
    <xf borderId="4" fillId="3" fontId="23" numFmtId="49" xfId="0" applyAlignment="1" applyBorder="1" applyFont="1" applyNumberFormat="1">
      <alignment horizontal="center" shrinkToFit="0" vertical="center" wrapText="1"/>
    </xf>
    <xf borderId="4" fillId="3" fontId="23" numFmtId="49" xfId="0" applyAlignment="1" applyBorder="1" applyFont="1" applyNumberFormat="1">
      <alignment horizontal="center" vertical="center"/>
    </xf>
    <xf borderId="26" fillId="3" fontId="23" numFmtId="49" xfId="0" applyAlignment="1" applyBorder="1" applyFont="1" applyNumberFormat="1">
      <alignment readingOrder="0" shrinkToFit="0" vertical="center" wrapText="1"/>
    </xf>
    <xf borderId="4" fillId="3" fontId="23" numFmtId="0" xfId="0" applyAlignment="1" applyBorder="1" applyFont="1">
      <alignment horizontal="center" vertical="center"/>
    </xf>
    <xf borderId="131" fillId="4" fontId="117" numFmtId="49" xfId="0" applyAlignment="1" applyBorder="1" applyFont="1" applyNumberFormat="1">
      <alignment horizontal="center" shrinkToFit="0" vertical="center" wrapText="1"/>
    </xf>
    <xf borderId="132" fillId="4" fontId="32" numFmtId="49" xfId="0" applyAlignment="1" applyBorder="1" applyFont="1" applyNumberFormat="1">
      <alignment horizontal="center" shrinkToFit="0" vertical="center" wrapText="1"/>
    </xf>
    <xf borderId="132" fillId="3" fontId="23" numFmtId="49" xfId="0" applyAlignment="1" applyBorder="1" applyFont="1" applyNumberFormat="1">
      <alignment horizontal="center" vertical="center"/>
    </xf>
    <xf borderId="132" fillId="3" fontId="23" numFmtId="0" xfId="0" applyAlignment="1" applyBorder="1" applyFont="1">
      <alignment horizontal="center" vertical="center"/>
    </xf>
    <xf borderId="132" fillId="3" fontId="23" numFmtId="49" xfId="0" applyAlignment="1" applyBorder="1" applyFont="1" applyNumberFormat="1">
      <alignment horizontal="center" shrinkToFit="0" vertical="center" wrapText="1"/>
    </xf>
    <xf borderId="132" fillId="3" fontId="118" numFmtId="49" xfId="0" applyAlignment="1" applyBorder="1" applyFont="1" applyNumberFormat="1">
      <alignment horizontal="center" vertical="center"/>
    </xf>
    <xf borderId="133" fillId="3" fontId="23" numFmtId="49" xfId="0" applyAlignment="1" applyBorder="1" applyFont="1" applyNumberFormat="1">
      <alignment shrinkToFit="0" vertical="center" wrapText="1"/>
    </xf>
    <xf borderId="71" fillId="2" fontId="28" numFmtId="0" xfId="0" applyBorder="1" applyFont="1"/>
    <xf borderId="73" fillId="2" fontId="115" numFmtId="49" xfId="0" applyAlignment="1" applyBorder="1" applyFont="1" applyNumberFormat="1">
      <alignment readingOrder="0" shrinkToFit="0" wrapText="1"/>
    </xf>
    <xf borderId="4" fillId="2" fontId="59" numFmtId="49" xfId="0" applyAlignment="1" applyBorder="1" applyFont="1" applyNumberFormat="1">
      <alignment horizontal="center" shrinkToFit="0" vertical="center" wrapText="1"/>
    </xf>
    <xf borderId="1" fillId="2" fontId="59" numFmtId="49" xfId="0" applyAlignment="1" applyBorder="1" applyFont="1" applyNumberFormat="1">
      <alignment horizontal="center" readingOrder="0" shrinkToFit="0" vertical="center" wrapText="1"/>
    </xf>
    <xf borderId="26" fillId="2" fontId="59" numFmtId="49" xfId="0" applyAlignment="1" applyBorder="1" applyFont="1" applyNumberFormat="1">
      <alignment horizontal="center" shrinkToFit="0" vertical="center" wrapText="1"/>
    </xf>
    <xf borderId="75" fillId="3" fontId="117" numFmtId="49" xfId="0" applyAlignment="1" applyBorder="1" applyFont="1" applyNumberFormat="1">
      <alignment horizontal="center" readingOrder="0" shrinkToFit="0" vertical="center" wrapText="1"/>
    </xf>
    <xf borderId="4" fillId="4" fontId="118" numFmtId="49" xfId="0" applyAlignment="1" applyBorder="1" applyFont="1" applyNumberFormat="1">
      <alignment horizontal="center" shrinkToFit="0" vertical="center" wrapText="1"/>
    </xf>
    <xf borderId="75" fillId="3" fontId="117" numFmtId="49" xfId="0" applyAlignment="1" applyBorder="1" applyFont="1" applyNumberFormat="1">
      <alignment horizontal="center" shrinkToFit="0" vertical="center" wrapText="1"/>
    </xf>
    <xf borderId="131" fillId="3" fontId="117" numFmtId="49" xfId="0" applyAlignment="1" applyBorder="1" applyFont="1" applyNumberFormat="1">
      <alignment horizontal="center" shrinkToFit="0" vertical="center" wrapText="1"/>
    </xf>
    <xf borderId="0" fillId="0" fontId="28" numFmtId="0" xfId="0" applyFont="1"/>
    <xf borderId="17" fillId="2" fontId="19" numFmtId="0" xfId="0" applyBorder="1" applyFont="1"/>
    <xf borderId="0" fillId="3" fontId="28" numFmtId="0" xfId="0" applyFont="1"/>
    <xf borderId="0" fillId="2" fontId="66" numFmtId="49" xfId="0" applyAlignment="1" applyFont="1" applyNumberFormat="1">
      <alignment horizontal="center" readingOrder="0" shrinkToFit="0" vertical="center" wrapText="1"/>
    </xf>
    <xf borderId="82" fillId="4" fontId="19" numFmtId="0" xfId="0" applyAlignment="1" applyBorder="1" applyFont="1">
      <alignment horizontal="center"/>
    </xf>
    <xf borderId="80" fillId="4" fontId="19" numFmtId="174" xfId="0" applyAlignment="1" applyBorder="1" applyFont="1" applyNumberFormat="1">
      <alignment horizontal="center"/>
    </xf>
    <xf borderId="80" fillId="4" fontId="28" numFmtId="0" xfId="0" applyBorder="1" applyFont="1"/>
    <xf borderId="80" fillId="3" fontId="28" numFmtId="0" xfId="0" applyBorder="1" applyFont="1"/>
    <xf borderId="81" fillId="3" fontId="28" numFmtId="0" xfId="0" applyBorder="1" applyFont="1"/>
    <xf borderId="55" fillId="35" fontId="28" numFmtId="0" xfId="0" applyBorder="1" applyFont="1"/>
    <xf borderId="4" fillId="4" fontId="28" numFmtId="0" xfId="0" applyBorder="1" applyFont="1"/>
    <xf borderId="4" fillId="3" fontId="28" numFmtId="0" xfId="0" applyBorder="1" applyFont="1"/>
    <xf borderId="83" fillId="3" fontId="28" numFmtId="0" xfId="0" applyBorder="1" applyFont="1"/>
    <xf borderId="4" fillId="4" fontId="19" numFmtId="174" xfId="0" applyBorder="1" applyFont="1" applyNumberFormat="1"/>
    <xf borderId="0" fillId="12" fontId="28" numFmtId="0" xfId="0" applyFont="1"/>
    <xf borderId="55" fillId="10" fontId="28" numFmtId="0" xfId="0" applyBorder="1" applyFont="1"/>
    <xf borderId="84" fillId="4" fontId="19" numFmtId="0" xfId="0" applyAlignment="1" applyBorder="1" applyFont="1">
      <alignment horizontal="center"/>
    </xf>
    <xf borderId="85" fillId="4" fontId="19" numFmtId="0" xfId="0" applyAlignment="1" applyBorder="1" applyFont="1">
      <alignment horizontal="center"/>
    </xf>
    <xf borderId="85" fillId="4" fontId="28" numFmtId="0" xfId="0" applyBorder="1" applyFont="1"/>
    <xf borderId="85" fillId="3" fontId="28" numFmtId="0" xfId="0" applyBorder="1" applyFont="1"/>
    <xf borderId="86" fillId="3" fontId="28" numFmtId="0" xfId="0" applyBorder="1" applyFont="1"/>
    <xf borderId="71" fillId="2" fontId="83" numFmtId="0" xfId="0" applyAlignment="1" applyBorder="1" applyFont="1">
      <alignment vertical="bottom"/>
    </xf>
    <xf borderId="129" fillId="2" fontId="119" numFmtId="49" xfId="0" applyAlignment="1" applyBorder="1" applyFont="1" applyNumberFormat="1">
      <alignment horizontal="center" readingOrder="0" shrinkToFit="0" vertical="center" wrapText="1"/>
    </xf>
    <xf borderId="130" fillId="2" fontId="120" numFmtId="49" xfId="0" applyAlignment="1" applyBorder="1" applyFont="1" applyNumberFormat="1">
      <alignment horizontal="center" readingOrder="0" shrinkToFit="0" vertical="center" wrapText="1"/>
    </xf>
    <xf borderId="0" fillId="2" fontId="119" numFmtId="49" xfId="0" applyAlignment="1" applyFont="1" applyNumberFormat="1">
      <alignment horizontal="left" readingOrder="0" shrinkToFit="0" vertical="center" wrapText="0"/>
    </xf>
    <xf borderId="128" fillId="2" fontId="120" numFmtId="49" xfId="0" applyAlignment="1" applyBorder="1" applyFont="1" applyNumberFormat="1">
      <alignment horizontal="center" readingOrder="0" shrinkToFit="0" vertical="center" wrapText="1"/>
    </xf>
    <xf borderId="73" fillId="2" fontId="83" numFmtId="49" xfId="0" applyBorder="1" applyFont="1" applyNumberFormat="1"/>
    <xf borderId="75" fillId="2" fontId="121" numFmtId="49" xfId="0" applyAlignment="1" applyBorder="1" applyFont="1" applyNumberFormat="1">
      <alignment horizontal="center" shrinkToFit="0" vertical="center" wrapText="1"/>
    </xf>
    <xf borderId="4" fillId="2" fontId="122" numFmtId="49" xfId="0" applyAlignment="1" applyBorder="1" applyFont="1" applyNumberFormat="1">
      <alignment horizontal="center" shrinkToFit="0" vertical="center" wrapText="1"/>
    </xf>
    <xf borderId="1" fillId="2" fontId="122" numFmtId="49" xfId="0" applyAlignment="1" applyBorder="1" applyFont="1" applyNumberFormat="1">
      <alignment horizontal="center" shrinkToFit="0" vertical="center" wrapText="1"/>
    </xf>
    <xf borderId="4" fillId="2" fontId="122" numFmtId="49" xfId="0" applyAlignment="1" applyBorder="1" applyFont="1" applyNumberFormat="1">
      <alignment horizontal="center" readingOrder="0" shrinkToFit="0" vertical="center" wrapText="1"/>
    </xf>
    <xf borderId="26" fillId="2" fontId="122" numFmtId="49" xfId="0" applyAlignment="1" applyBorder="1" applyFont="1" applyNumberFormat="1">
      <alignment horizontal="center" shrinkToFit="0" vertical="center" wrapText="1"/>
    </xf>
    <xf borderId="75" fillId="4" fontId="117" numFmtId="49" xfId="0" applyAlignment="1" applyBorder="1" applyFont="1" applyNumberFormat="1">
      <alignment shrinkToFit="0" vertical="center" wrapText="1"/>
    </xf>
    <xf borderId="4" fillId="3" fontId="23" numFmtId="1" xfId="0" applyAlignment="1" applyBorder="1" applyFont="1" applyNumberFormat="1">
      <alignment horizontal="center" shrinkToFit="0" vertical="center" wrapText="1"/>
    </xf>
    <xf borderId="4" fillId="6" fontId="23" numFmtId="49" xfId="0" applyAlignment="1" applyBorder="1" applyFont="1" applyNumberFormat="1">
      <alignment horizontal="center" shrinkToFit="0" vertical="center" wrapText="1"/>
    </xf>
    <xf borderId="4" fillId="3" fontId="23" numFmtId="0" xfId="0" applyAlignment="1" applyBorder="1" applyFont="1">
      <alignment horizontal="center" shrinkToFit="0" vertical="center" wrapText="1"/>
    </xf>
    <xf borderId="4" fillId="3" fontId="23" numFmtId="174" xfId="0" applyAlignment="1" applyBorder="1" applyFont="1" applyNumberFormat="1">
      <alignment horizontal="center" shrinkToFit="0" vertical="center" wrapText="1"/>
    </xf>
    <xf borderId="0" fillId="0" fontId="28" numFmtId="0" xfId="0" applyAlignment="1" applyFont="1">
      <alignment shrinkToFit="0" vertical="center" wrapText="1"/>
    </xf>
    <xf borderId="75" fillId="4" fontId="117" numFmtId="49" xfId="0" applyAlignment="1" applyBorder="1" applyFont="1" applyNumberFormat="1">
      <alignment shrinkToFit="0" vertical="center" wrapText="1"/>
    </xf>
    <xf borderId="26" fillId="3" fontId="83" numFmtId="0" xfId="0" applyAlignment="1" applyBorder="1" applyFont="1">
      <alignment shrinkToFit="0" vertical="center" wrapText="1"/>
    </xf>
    <xf borderId="4" fillId="3" fontId="83" numFmtId="49" xfId="0" applyAlignment="1" applyBorder="1" applyFont="1" applyNumberFormat="1">
      <alignment shrinkToFit="0" vertical="center" wrapText="1"/>
    </xf>
    <xf borderId="4" fillId="3" fontId="83" numFmtId="0" xfId="0" applyAlignment="1" applyBorder="1" applyFont="1">
      <alignment shrinkToFit="0" vertical="center" wrapText="1"/>
    </xf>
    <xf borderId="131" fillId="4" fontId="117" numFmtId="49" xfId="0" applyAlignment="1" applyBorder="1" applyFont="1" applyNumberFormat="1">
      <alignment shrinkToFit="0" vertical="center" wrapText="1"/>
    </xf>
    <xf borderId="132" fillId="3" fontId="23" numFmtId="1" xfId="0" applyAlignment="1" applyBorder="1" applyFont="1" applyNumberFormat="1">
      <alignment horizontal="center" shrinkToFit="0" vertical="center" wrapText="1"/>
    </xf>
    <xf borderId="132" fillId="6" fontId="23" numFmtId="49" xfId="0" applyAlignment="1" applyBorder="1" applyFont="1" applyNumberFormat="1">
      <alignment horizontal="center" shrinkToFit="0" vertical="center" wrapText="1"/>
    </xf>
    <xf borderId="132" fillId="3" fontId="23" numFmtId="0" xfId="0" applyAlignment="1" applyBorder="1" applyFont="1">
      <alignment horizontal="center" shrinkToFit="0" vertical="center" wrapText="1"/>
    </xf>
    <xf borderId="132" fillId="3" fontId="23" numFmtId="174" xfId="0" applyAlignment="1" applyBorder="1" applyFont="1" applyNumberFormat="1">
      <alignment horizontal="center" shrinkToFit="0" vertical="center" wrapText="1"/>
    </xf>
    <xf borderId="134" fillId="2" fontId="83" numFmtId="0" xfId="0" applyAlignment="1" applyBorder="1" applyFont="1">
      <alignment vertical="top"/>
    </xf>
    <xf borderId="135" fillId="2" fontId="83" numFmtId="0" xfId="0" applyAlignment="1" applyBorder="1" applyFont="1">
      <alignment vertical="top"/>
    </xf>
    <xf borderId="136" fillId="2" fontId="123" numFmtId="49" xfId="0" applyAlignment="1" applyBorder="1" applyFont="1" applyNumberFormat="1">
      <alignment horizontal="center" readingOrder="0" shrinkToFit="0" vertical="center" wrapText="1"/>
    </xf>
    <xf borderId="136" fillId="0" fontId="2" numFmtId="0" xfId="0" applyBorder="1" applyFont="1"/>
    <xf borderId="135" fillId="0" fontId="2" numFmtId="0" xfId="0" applyBorder="1" applyFont="1"/>
    <xf borderId="137" fillId="2" fontId="83" numFmtId="0" xfId="0" applyBorder="1" applyFont="1"/>
    <xf borderId="32" fillId="2" fontId="124" numFmtId="49" xfId="0" applyAlignment="1" applyBorder="1" applyFont="1" applyNumberFormat="1">
      <alignment horizontal="center" shrinkToFit="0" vertical="center" wrapText="1"/>
    </xf>
    <xf borderId="35" fillId="2" fontId="124" numFmtId="49" xfId="0" applyAlignment="1" applyBorder="1" applyFont="1" applyNumberFormat="1">
      <alignment horizontal="center" shrinkToFit="0" vertical="center" wrapText="1"/>
    </xf>
    <xf borderId="71" fillId="4" fontId="32" numFmtId="49" xfId="0" applyAlignment="1" applyBorder="1" applyFont="1" applyNumberFormat="1">
      <alignment shrinkToFit="0" wrapText="1"/>
    </xf>
    <xf borderId="72" fillId="30" fontId="23" numFmtId="49" xfId="0" applyAlignment="1" applyBorder="1" applyFont="1" applyNumberFormat="1">
      <alignment horizontal="center" shrinkToFit="0" wrapText="1"/>
    </xf>
    <xf borderId="72" fillId="36" fontId="23" numFmtId="49" xfId="0" applyAlignment="1" applyBorder="1" applyFill="1" applyFont="1" applyNumberFormat="1">
      <alignment horizontal="center" shrinkToFit="0" wrapText="1"/>
    </xf>
    <xf borderId="72" fillId="37" fontId="23" numFmtId="0" xfId="0" applyAlignment="1" applyBorder="1" applyFill="1" applyFont="1">
      <alignment horizontal="center" shrinkToFit="0" wrapText="1"/>
    </xf>
    <xf borderId="73" fillId="36" fontId="23" numFmtId="49" xfId="0" applyAlignment="1" applyBorder="1" applyFont="1" applyNumberFormat="1">
      <alignment horizontal="center" shrinkToFit="0" wrapText="1"/>
    </xf>
    <xf borderId="75" fillId="4" fontId="32" numFmtId="49" xfId="0" applyAlignment="1" applyBorder="1" applyFont="1" applyNumberFormat="1">
      <alignment shrinkToFit="0" wrapText="1"/>
    </xf>
    <xf borderId="4" fillId="30" fontId="23" numFmtId="0" xfId="0" applyAlignment="1" applyBorder="1" applyFont="1">
      <alignment horizontal="center" shrinkToFit="0" wrapText="1"/>
    </xf>
    <xf borderId="4" fillId="36" fontId="23" numFmtId="49" xfId="0" applyAlignment="1" applyBorder="1" applyFont="1" applyNumberFormat="1">
      <alignment horizontal="center" shrinkToFit="0" wrapText="1"/>
    </xf>
    <xf borderId="4" fillId="37" fontId="23" numFmtId="0" xfId="0" applyAlignment="1" applyBorder="1" applyFont="1">
      <alignment horizontal="center" shrinkToFit="0" wrapText="1"/>
    </xf>
    <xf borderId="26" fillId="36" fontId="23" numFmtId="49" xfId="0" applyAlignment="1" applyBorder="1" applyFont="1" applyNumberFormat="1">
      <alignment horizontal="center" shrinkToFit="0" wrapText="1"/>
    </xf>
    <xf borderId="4" fillId="37" fontId="23" numFmtId="0" xfId="0" applyAlignment="1" applyBorder="1" applyFont="1">
      <alignment horizontal="center" readingOrder="0" shrinkToFit="0" wrapText="1"/>
    </xf>
    <xf borderId="4" fillId="30" fontId="23" numFmtId="49" xfId="0" applyAlignment="1" applyBorder="1" applyFont="1" applyNumberFormat="1">
      <alignment horizontal="center" shrinkToFit="0" wrapText="1"/>
    </xf>
    <xf borderId="4" fillId="37" fontId="23" numFmtId="0" xfId="0" applyAlignment="1" applyBorder="1" applyFont="1">
      <alignment horizontal="center"/>
    </xf>
    <xf borderId="75" fillId="4" fontId="32" numFmtId="49" xfId="0" applyAlignment="1" applyBorder="1" applyFont="1" applyNumberFormat="1">
      <alignment readingOrder="0" shrinkToFit="0" wrapText="1"/>
    </xf>
    <xf borderId="131" fillId="4" fontId="32" numFmtId="49" xfId="0" applyAlignment="1" applyBorder="1" applyFont="1" applyNumberFormat="1">
      <alignment shrinkToFit="0" wrapText="1"/>
    </xf>
    <xf borderId="132" fillId="30" fontId="23" numFmtId="49" xfId="0" applyAlignment="1" applyBorder="1" applyFont="1" applyNumberFormat="1">
      <alignment horizontal="center" shrinkToFit="0" wrapText="1"/>
    </xf>
    <xf borderId="132" fillId="36" fontId="23" numFmtId="49" xfId="0" applyAlignment="1" applyBorder="1" applyFont="1" applyNumberFormat="1">
      <alignment horizontal="center" shrinkToFit="0" wrapText="1"/>
    </xf>
    <xf borderId="133" fillId="36" fontId="23" numFmtId="49" xfId="0" applyAlignment="1" applyBorder="1" applyFont="1" applyNumberFormat="1">
      <alignment horizontal="center" shrinkToFit="0" wrapText="1"/>
    </xf>
    <xf borderId="17" fillId="2" fontId="97" numFmtId="0" xfId="0" applyAlignment="1" applyBorder="1" applyFont="1">
      <alignment horizontal="center" readingOrder="0"/>
    </xf>
    <xf borderId="16" fillId="2" fontId="1" numFmtId="0" xfId="0" applyAlignment="1" applyBorder="1" applyFont="1">
      <alignment horizontal="left" readingOrder="0" shrinkToFit="0" vertical="center" wrapText="0"/>
    </xf>
    <xf borderId="55" fillId="2" fontId="125" numFmtId="49" xfId="0" applyAlignment="1" applyBorder="1" applyFont="1" applyNumberFormat="1">
      <alignment horizontal="center" readingOrder="0" shrinkToFit="0" vertical="center" wrapText="1"/>
    </xf>
    <xf borderId="37" fillId="2" fontId="40" numFmtId="49" xfId="0" applyAlignment="1" applyBorder="1" applyFont="1" applyNumberFormat="1">
      <alignment horizontal="center" readingOrder="0" shrinkToFit="0" vertical="center" wrapText="1"/>
    </xf>
    <xf borderId="138" fillId="2" fontId="40" numFmtId="49" xfId="0" applyAlignment="1" applyBorder="1" applyFont="1" applyNumberFormat="1">
      <alignment horizontal="center" readingOrder="0" shrinkToFit="0" vertical="center" wrapText="1"/>
    </xf>
    <xf borderId="139" fillId="2" fontId="40" numFmtId="49" xfId="0" applyAlignment="1" applyBorder="1" applyFont="1" applyNumberFormat="1">
      <alignment horizontal="center" readingOrder="0" shrinkToFit="0" vertical="center" wrapText="1"/>
    </xf>
    <xf borderId="139" fillId="2" fontId="40" numFmtId="49" xfId="0" applyAlignment="1" applyBorder="1" applyFont="1" applyNumberFormat="1">
      <alignment horizontal="center" shrinkToFit="0" vertical="center" wrapText="1"/>
    </xf>
    <xf borderId="140" fillId="12" fontId="126" numFmtId="49" xfId="0" applyAlignment="1" applyBorder="1" applyFont="1" applyNumberFormat="1">
      <alignment readingOrder="0" shrinkToFit="0" vertical="center" wrapText="1"/>
    </xf>
    <xf borderId="82" fillId="4" fontId="61" numFmtId="1" xfId="0" applyAlignment="1" applyBorder="1" applyFont="1" applyNumberFormat="1">
      <alignment horizontal="center" shrinkToFit="0" vertical="center" wrapText="1"/>
    </xf>
    <xf borderId="121" fillId="4" fontId="61" numFmtId="1" xfId="0" applyAlignment="1" applyBorder="1" applyFont="1" applyNumberFormat="1">
      <alignment horizontal="center" shrinkToFit="0" vertical="center" wrapText="1"/>
    </xf>
    <xf borderId="82" fillId="4" fontId="61" numFmtId="174" xfId="0" applyAlignment="1" applyBorder="1" applyFont="1" applyNumberFormat="1">
      <alignment horizontal="center" shrinkToFit="0" vertical="center" wrapText="1"/>
    </xf>
    <xf borderId="140" fillId="12" fontId="126" numFmtId="49" xfId="0" applyAlignment="1" applyBorder="1" applyFont="1" applyNumberFormat="1">
      <alignment shrinkToFit="0" vertical="center" wrapText="1"/>
    </xf>
    <xf borderId="3" fillId="3" fontId="28" numFmtId="0" xfId="0" applyBorder="1" applyFont="1"/>
    <xf borderId="82" fillId="3" fontId="61" numFmtId="1" xfId="0" applyAlignment="1" applyBorder="1" applyFont="1" applyNumberFormat="1">
      <alignment horizontal="center" shrinkToFit="0" vertical="center" wrapText="1"/>
    </xf>
    <xf borderId="87" fillId="3" fontId="28" numFmtId="0" xfId="0" applyBorder="1" applyFont="1"/>
    <xf borderId="25" fillId="3" fontId="28" numFmtId="0" xfId="0" applyBorder="1" applyFont="1"/>
    <xf borderId="0" fillId="2" fontId="1" numFmtId="174" xfId="0" applyAlignment="1" applyFont="1" applyNumberFormat="1">
      <alignment horizontal="left" readingOrder="0" shrinkToFit="0" vertical="center" wrapText="0"/>
    </xf>
    <xf borderId="138" fillId="2" fontId="40" numFmtId="174" xfId="0" applyAlignment="1" applyBorder="1" applyFont="1" applyNumberFormat="1">
      <alignment horizontal="center" readingOrder="0" shrinkToFit="0" vertical="center" wrapText="1"/>
    </xf>
    <xf borderId="82" fillId="4" fontId="127" numFmtId="1" xfId="0" applyAlignment="1" applyBorder="1" applyFont="1" applyNumberFormat="1">
      <alignment horizontal="center" shrinkToFit="0" vertical="center" wrapText="1"/>
    </xf>
    <xf borderId="82" fillId="4" fontId="127" numFmtId="174" xfId="0" applyAlignment="1" applyBorder="1" applyFont="1" applyNumberFormat="1">
      <alignment horizontal="center" shrinkToFit="0" vertical="center" wrapText="1"/>
    </xf>
    <xf borderId="121" fillId="4" fontId="127" numFmtId="174" xfId="0" applyAlignment="1" applyBorder="1" applyFont="1" applyNumberFormat="1">
      <alignment horizontal="center" shrinkToFit="0" vertical="center" wrapText="1"/>
    </xf>
    <xf borderId="121" fillId="4" fontId="127" numFmtId="1" xfId="0" applyAlignment="1" applyBorder="1" applyFont="1" applyNumberFormat="1">
      <alignment horizontal="center" shrinkToFit="0" vertical="center" wrapText="1"/>
    </xf>
    <xf borderId="4" fillId="3" fontId="28" numFmtId="174" xfId="0" applyBorder="1" applyFont="1" applyNumberFormat="1"/>
    <xf borderId="4" fillId="3" fontId="19" numFmtId="174" xfId="0" applyAlignment="1" applyBorder="1" applyFont="1" applyNumberFormat="1">
      <alignment horizontal="right"/>
    </xf>
    <xf borderId="25" fillId="3" fontId="28" numFmtId="174" xfId="0" applyBorder="1" applyFont="1" applyNumberFormat="1"/>
    <xf borderId="25" fillId="3" fontId="19" numFmtId="174" xfId="0" applyAlignment="1" applyBorder="1" applyFont="1" applyNumberFormat="1">
      <alignment horizontal="right"/>
    </xf>
    <xf borderId="141" fillId="2" fontId="128" numFmtId="0" xfId="0" applyBorder="1" applyFont="1"/>
    <xf borderId="22" fillId="2" fontId="1" numFmtId="0" xfId="0" applyAlignment="1" applyBorder="1" applyFont="1">
      <alignment horizontal="left" readingOrder="0" shrinkToFit="0" vertical="center" wrapText="0"/>
    </xf>
    <xf borderId="55" fillId="2" fontId="121" numFmtId="49" xfId="0" applyAlignment="1" applyBorder="1" applyFont="1" applyNumberFormat="1">
      <alignment horizontal="center" readingOrder="0" shrinkToFit="0" vertical="center" wrapText="1"/>
    </xf>
    <xf borderId="55" fillId="2" fontId="40" numFmtId="49" xfId="0" applyAlignment="1" applyBorder="1" applyFont="1" applyNumberFormat="1">
      <alignment horizontal="center" readingOrder="0" shrinkToFit="0" vertical="center" wrapText="1"/>
    </xf>
    <xf borderId="142" fillId="2" fontId="40" numFmtId="49" xfId="0" applyAlignment="1" applyBorder="1" applyFont="1" applyNumberFormat="1">
      <alignment horizontal="center" readingOrder="0" shrinkToFit="0" vertical="center" wrapText="1"/>
    </xf>
    <xf borderId="136" fillId="2" fontId="40" numFmtId="1" xfId="0" applyAlignment="1" applyBorder="1" applyFont="1" applyNumberFormat="1">
      <alignment horizontal="center" readingOrder="0" shrinkToFit="0" vertical="center" wrapText="1"/>
    </xf>
    <xf borderId="126" fillId="2" fontId="40" numFmtId="49" xfId="0" applyAlignment="1" applyBorder="1" applyFont="1" applyNumberFormat="1">
      <alignment horizontal="center" readingOrder="0" shrinkToFit="0" vertical="center" wrapText="1"/>
    </xf>
    <xf borderId="143" fillId="2" fontId="40" numFmtId="49" xfId="0" applyAlignment="1" applyBorder="1" applyFont="1" applyNumberFormat="1">
      <alignment horizontal="center" shrinkToFit="0" vertical="center" wrapText="1"/>
    </xf>
    <xf borderId="140" fillId="12" fontId="27" numFmtId="49" xfId="0" applyAlignment="1" applyBorder="1" applyFont="1" applyNumberFormat="1">
      <alignment readingOrder="0" shrinkToFit="0" vertical="center" wrapText="1"/>
    </xf>
    <xf borderId="4" fillId="6" fontId="31" numFmtId="174" xfId="0" applyAlignment="1" applyBorder="1" applyFont="1" applyNumberFormat="1">
      <alignment horizontal="center" shrinkToFit="0" vertical="center" wrapText="1"/>
    </xf>
    <xf borderId="4" fillId="6" fontId="31" numFmtId="1" xfId="0" applyAlignment="1" applyBorder="1" applyFont="1" applyNumberFormat="1">
      <alignment horizontal="center" shrinkToFit="0" vertical="center" wrapText="1"/>
    </xf>
    <xf borderId="24" fillId="6" fontId="31" numFmtId="174" xfId="0" applyAlignment="1" applyBorder="1" applyFont="1" applyNumberFormat="1">
      <alignment horizontal="center" shrinkToFit="0" vertical="center" wrapText="1"/>
    </xf>
    <xf borderId="140" fillId="12" fontId="27" numFmtId="49" xfId="0" applyAlignment="1" applyBorder="1" applyFont="1" applyNumberFormat="1">
      <alignment shrinkToFit="0" vertical="center" wrapText="1"/>
    </xf>
    <xf borderId="4" fillId="3" fontId="19" numFmtId="1" xfId="0" applyAlignment="1" applyBorder="1" applyFont="1" applyNumberFormat="1">
      <alignment horizontal="center"/>
    </xf>
    <xf borderId="1" fillId="3" fontId="28" numFmtId="0" xfId="0" applyBorder="1" applyFont="1"/>
    <xf borderId="4" fillId="3" fontId="28" numFmtId="1" xfId="0" applyBorder="1" applyFont="1" applyNumberFormat="1"/>
    <xf borderId="25" fillId="3" fontId="28" numFmtId="1" xfId="0" applyBorder="1" applyFont="1" applyNumberFormat="1"/>
    <xf borderId="88" fillId="3" fontId="28" numFmtId="0" xfId="0" applyBorder="1" applyFont="1"/>
    <xf borderId="0" fillId="12" fontId="129" numFmtId="0" xfId="0" applyAlignment="1" applyFont="1">
      <alignment horizontal="center" readingOrder="0" vertical="center"/>
    </xf>
    <xf borderId="0" fillId="12" fontId="31" numFmtId="0" xfId="0" applyAlignment="1" applyFont="1">
      <alignment vertical="center"/>
    </xf>
    <xf borderId="0" fillId="12" fontId="129" numFmtId="0" xfId="0" applyAlignment="1" applyFont="1">
      <alignment readingOrder="0" vertical="center"/>
    </xf>
    <xf borderId="0" fillId="5" fontId="129" numFmtId="0" xfId="0" applyAlignment="1" applyFont="1">
      <alignment horizontal="center" readingOrder="0" shrinkToFit="0" vertical="center" wrapText="0"/>
    </xf>
    <xf borderId="144" fillId="2" fontId="130" numFmtId="0" xfId="0" applyAlignment="1" applyBorder="1" applyFont="1">
      <alignment horizontal="center" readingOrder="0" shrinkToFit="0" vertical="center" wrapText="0"/>
    </xf>
    <xf borderId="145" fillId="0" fontId="2" numFmtId="0" xfId="0" applyBorder="1" applyFont="1"/>
    <xf borderId="146" fillId="0" fontId="2" numFmtId="0" xfId="0" applyBorder="1" applyFont="1"/>
    <xf borderId="147" fillId="12" fontId="31" numFmtId="0" xfId="0" applyAlignment="1" applyBorder="1" applyFont="1">
      <alignment shrinkToFit="0" vertical="center" wrapText="0"/>
    </xf>
    <xf borderId="144" fillId="2" fontId="130" numFmtId="0" xfId="0" applyAlignment="1" applyBorder="1" applyFont="1">
      <alignment horizontal="center" readingOrder="0" shrinkToFit="0" vertical="center" wrapText="0"/>
    </xf>
    <xf borderId="0" fillId="0" fontId="31" numFmtId="0" xfId="0" applyAlignment="1" applyFont="1">
      <alignment shrinkToFit="0" vertical="center" wrapText="0"/>
    </xf>
    <xf borderId="0" fillId="0" fontId="31" numFmtId="0" xfId="0" applyAlignment="1" applyFont="1">
      <alignment vertical="center"/>
    </xf>
    <xf borderId="148" fillId="2" fontId="130" numFmtId="0" xfId="0" applyAlignment="1" applyBorder="1" applyFont="1">
      <alignment horizontal="center" readingOrder="0" vertical="center"/>
    </xf>
    <xf borderId="149" fillId="0" fontId="2" numFmtId="0" xfId="0" applyBorder="1" applyFont="1"/>
    <xf borderId="0" fillId="0" fontId="131" numFmtId="0" xfId="0" applyAlignment="1" applyFont="1">
      <alignment horizontal="center" readingOrder="0" vertical="center"/>
    </xf>
    <xf borderId="0" fillId="5" fontId="31" numFmtId="0" xfId="0" applyAlignment="1" applyFont="1">
      <alignment shrinkToFit="0" vertical="center" wrapText="0"/>
    </xf>
    <xf borderId="150" fillId="38" fontId="132" numFmtId="0" xfId="0" applyAlignment="1" applyBorder="1" applyFill="1" applyFont="1">
      <alignment readingOrder="0" shrinkToFit="0" wrapText="1"/>
    </xf>
    <xf borderId="151" fillId="0" fontId="2" numFmtId="0" xfId="0" applyBorder="1" applyFont="1"/>
    <xf borderId="152" fillId="0" fontId="2" numFmtId="0" xfId="0" applyBorder="1" applyFont="1"/>
    <xf borderId="0" fillId="12" fontId="31" numFmtId="0" xfId="0" applyAlignment="1" applyFont="1">
      <alignment shrinkToFit="0" vertical="center" wrapText="0"/>
    </xf>
    <xf borderId="153" fillId="3" fontId="31" numFmtId="0" xfId="0" applyAlignment="1" applyBorder="1" applyFont="1">
      <alignment shrinkToFit="0" vertical="center" wrapText="0"/>
    </xf>
    <xf borderId="154" fillId="3" fontId="31" numFmtId="0" xfId="0" applyAlignment="1" applyBorder="1" applyFont="1">
      <alignment shrinkToFit="0" vertical="center" wrapText="0"/>
    </xf>
    <xf borderId="155" fillId="3" fontId="31" numFmtId="0" xfId="0" applyAlignment="1" applyBorder="1" applyFont="1">
      <alignment shrinkToFit="0" vertical="center" wrapText="0"/>
    </xf>
    <xf borderId="0" fillId="5" fontId="30" numFmtId="0" xfId="0" applyAlignment="1" applyFont="1">
      <alignment readingOrder="0" shrinkToFit="0" vertical="center" wrapText="0"/>
    </xf>
    <xf borderId="150" fillId="4" fontId="30" numFmtId="0" xfId="0" applyAlignment="1" applyBorder="1" applyFont="1">
      <alignment readingOrder="0" shrinkToFit="0" vertical="center" wrapText="0"/>
    </xf>
    <xf borderId="156" fillId="3" fontId="30" numFmtId="0" xfId="0" applyAlignment="1" applyBorder="1" applyFont="1">
      <alignment readingOrder="0" shrinkToFit="0" vertical="center" wrapText="0"/>
    </xf>
    <xf borderId="157" fillId="0" fontId="2" numFmtId="0" xfId="0" applyBorder="1" applyFont="1"/>
    <xf borderId="158" fillId="0" fontId="2" numFmtId="0" xfId="0" applyBorder="1" applyFont="1"/>
    <xf borderId="0" fillId="36" fontId="30" numFmtId="0" xfId="0" applyAlignment="1" applyFont="1">
      <alignment horizontal="center" readingOrder="0" vertical="center"/>
    </xf>
    <xf quotePrefix="1" borderId="0" fillId="36" fontId="30" numFmtId="0" xfId="0" applyAlignment="1" applyFont="1">
      <alignment horizontal="center" readingOrder="0" vertical="center"/>
    </xf>
    <xf borderId="0" fillId="0" fontId="30" numFmtId="0" xfId="0" applyAlignment="1" applyFont="1">
      <alignment readingOrder="0" vertical="center"/>
    </xf>
    <xf borderId="0" fillId="5" fontId="31" numFmtId="0" xfId="0" applyAlignment="1" applyFont="1">
      <alignment readingOrder="0" shrinkToFit="0" vertical="center" wrapText="0"/>
    </xf>
    <xf borderId="153" fillId="3" fontId="31" numFmtId="0" xfId="0" applyAlignment="1" applyBorder="1" applyFont="1">
      <alignment readingOrder="0" shrinkToFit="0" vertical="center" wrapText="0"/>
    </xf>
    <xf borderId="154" fillId="3" fontId="31" numFmtId="0" xfId="0" applyAlignment="1" applyBorder="1" applyFont="1">
      <alignment readingOrder="0" shrinkToFit="0" vertical="center" wrapText="0"/>
    </xf>
    <xf borderId="155" fillId="3" fontId="31" numFmtId="0" xfId="0" applyAlignment="1" applyBorder="1" applyFont="1">
      <alignment readingOrder="0" shrinkToFit="0" vertical="center" wrapText="0"/>
    </xf>
    <xf borderId="159" fillId="3" fontId="31" numFmtId="0" xfId="0" applyAlignment="1" applyBorder="1" applyFont="1">
      <alignment shrinkToFit="0" vertical="center" wrapText="0"/>
    </xf>
    <xf borderId="160" fillId="3" fontId="31" numFmtId="0" xfId="0" applyAlignment="1" applyBorder="1" applyFont="1">
      <alignment shrinkToFit="0" vertical="center" wrapText="0"/>
    </xf>
    <xf borderId="161" fillId="3" fontId="31" numFmtId="0" xfId="0" applyAlignment="1" applyBorder="1" applyFont="1">
      <alignment shrinkToFit="0" vertical="center" wrapText="0"/>
    </xf>
    <xf borderId="162" fillId="3" fontId="31" numFmtId="0" xfId="0" applyAlignment="1" applyBorder="1" applyFont="1">
      <alignment shrinkToFit="0" vertical="center" wrapText="0"/>
    </xf>
    <xf borderId="163" fillId="3" fontId="31" numFmtId="0" xfId="0" applyAlignment="1" applyBorder="1" applyFont="1">
      <alignment readingOrder="0" shrinkToFit="0" vertical="center" wrapText="0"/>
    </xf>
    <xf borderId="157" fillId="3" fontId="31" numFmtId="0" xfId="0" applyAlignment="1" applyBorder="1" applyFont="1">
      <alignment readingOrder="0" shrinkToFit="0" vertical="center" wrapText="0"/>
    </xf>
    <xf borderId="158" fillId="3" fontId="31" numFmtId="0" xfId="0" applyAlignment="1" applyBorder="1" applyFont="1">
      <alignment readingOrder="0" shrinkToFit="0" vertical="center" wrapText="0"/>
    </xf>
    <xf borderId="164" fillId="3" fontId="31" numFmtId="0" xfId="0" applyAlignment="1" applyBorder="1" applyFont="1">
      <alignment shrinkToFit="0" vertical="center" wrapText="0"/>
    </xf>
    <xf borderId="165" fillId="3" fontId="31" numFmtId="0" xfId="0" applyAlignment="1" applyBorder="1" applyFont="1">
      <alignment readingOrder="0" shrinkToFit="0" vertical="center" wrapText="0"/>
    </xf>
    <xf borderId="156" fillId="3" fontId="31" numFmtId="0" xfId="0" applyAlignment="1" applyBorder="1" applyFont="1">
      <alignment readingOrder="0" shrinkToFit="0" vertical="center" wrapText="0"/>
    </xf>
    <xf borderId="150" fillId="4" fontId="30" numFmtId="0" xfId="0" applyAlignment="1" applyBorder="1" applyFont="1">
      <alignment readingOrder="0" shrinkToFit="0" vertical="center" wrapText="1"/>
    </xf>
    <xf borderId="0" fillId="5" fontId="133" numFmtId="0" xfId="0" applyAlignment="1" applyFont="1">
      <alignment readingOrder="0" shrinkToFit="0" vertical="center" wrapText="0"/>
    </xf>
    <xf borderId="166" fillId="3" fontId="133" numFmtId="0" xfId="0" applyAlignment="1" applyBorder="1" applyFont="1">
      <alignment readingOrder="0" shrinkToFit="0" vertical="center" wrapText="0"/>
    </xf>
    <xf borderId="167" fillId="3" fontId="133" numFmtId="0" xfId="0" applyAlignment="1" applyBorder="1" applyFont="1">
      <alignment readingOrder="0" shrinkToFit="0" vertical="center" wrapText="0"/>
    </xf>
    <xf borderId="168" fillId="3" fontId="133" numFmtId="0" xfId="0" applyAlignment="1" applyBorder="1" applyFont="1">
      <alignment readingOrder="0" shrinkToFit="0" vertical="center" wrapText="0"/>
    </xf>
    <xf borderId="0" fillId="0" fontId="133" numFmtId="0" xfId="0" applyAlignment="1" applyFont="1">
      <alignment readingOrder="0" shrinkToFit="0" vertical="center" wrapText="0"/>
    </xf>
    <xf borderId="169" fillId="3" fontId="30" numFmtId="0" xfId="0" applyAlignment="1" applyBorder="1" applyFont="1">
      <alignment readingOrder="0" shrinkToFit="0" vertical="center" wrapText="0"/>
    </xf>
    <xf borderId="170" fillId="3" fontId="30" numFmtId="0" xfId="0" applyAlignment="1" applyBorder="1" applyFont="1">
      <alignment readingOrder="0" shrinkToFit="0" vertical="center" wrapText="0"/>
    </xf>
    <xf borderId="171" fillId="3" fontId="30" numFmtId="0" xfId="0" applyAlignment="1" applyBorder="1" applyFont="1">
      <alignment readingOrder="0" shrinkToFit="0" vertical="center" wrapText="0"/>
    </xf>
    <xf borderId="0" fillId="0" fontId="31" numFmtId="0" xfId="0" applyAlignment="1" applyFont="1">
      <alignment readingOrder="0" shrinkToFit="0" vertical="center" wrapText="0"/>
    </xf>
    <xf borderId="156" fillId="3" fontId="31" numFmtId="0" xfId="0" applyAlignment="1" applyBorder="1" applyFont="1">
      <alignment shrinkToFit="0" vertical="center" wrapText="0"/>
    </xf>
    <xf borderId="157" fillId="3" fontId="31" numFmtId="0" xfId="0" applyAlignment="1" applyBorder="1" applyFont="1">
      <alignment shrinkToFit="0" vertical="center" wrapText="0"/>
    </xf>
    <xf borderId="158" fillId="3" fontId="31" numFmtId="0" xfId="0" applyAlignment="1" applyBorder="1" applyFont="1">
      <alignment shrinkToFit="0" vertical="center" wrapText="0"/>
    </xf>
    <xf borderId="156" fillId="3" fontId="134" numFmtId="0" xfId="0" applyAlignment="1" applyBorder="1" applyFont="1">
      <alignment readingOrder="0" shrinkToFit="0" vertical="center" wrapText="0"/>
    </xf>
    <xf borderId="157" fillId="3" fontId="134" numFmtId="0" xfId="0" applyAlignment="1" applyBorder="1" applyFont="1">
      <alignment readingOrder="0" shrinkToFit="0" vertical="center" wrapText="0"/>
    </xf>
    <xf borderId="158" fillId="3" fontId="134" numFmtId="0" xfId="0" applyAlignment="1" applyBorder="1" applyFont="1">
      <alignment readingOrder="0" shrinkToFit="0" vertical="center" wrapText="0"/>
    </xf>
    <xf borderId="172" fillId="4" fontId="30" numFmtId="0" xfId="0" applyAlignment="1" applyBorder="1" applyFont="1">
      <alignment readingOrder="0" shrinkToFit="0" vertical="center" wrapText="0"/>
    </xf>
    <xf borderId="173" fillId="0" fontId="2" numFmtId="0" xfId="0" applyBorder="1" applyFont="1"/>
    <xf borderId="174" fillId="0" fontId="2" numFmtId="0" xfId="0" applyBorder="1" applyFont="1"/>
    <xf borderId="0" fillId="0" fontId="23" numFmtId="0" xfId="0" applyAlignment="1" applyFont="1">
      <alignment shrinkToFit="0" vertical="center" wrapText="0"/>
    </xf>
    <xf borderId="175" fillId="3" fontId="23" numFmtId="0" xfId="0" applyAlignment="1" applyBorder="1" applyFont="1">
      <alignment shrinkToFit="0" vertical="center" wrapText="0"/>
    </xf>
    <xf borderId="176" fillId="3" fontId="31" numFmtId="0" xfId="0" applyAlignment="1" applyBorder="1" applyFont="1">
      <alignment readingOrder="0" shrinkToFit="0" vertical="center" wrapText="0"/>
    </xf>
    <xf borderId="177" fillId="3" fontId="31" numFmtId="0" xfId="0" applyAlignment="1" applyBorder="1" applyFont="1">
      <alignment readingOrder="0" shrinkToFit="0" vertical="center" wrapText="0"/>
    </xf>
    <xf borderId="178" fillId="3" fontId="31" numFmtId="0" xfId="0" applyAlignment="1" applyBorder="1" applyFont="1">
      <alignment readingOrder="0" shrinkToFit="0" vertical="center" wrapText="0"/>
    </xf>
    <xf borderId="0" fillId="0" fontId="31" numFmtId="0" xfId="0" applyAlignment="1" applyFont="1">
      <alignment readingOrder="0" shrinkToFit="0" vertical="center" wrapText="1"/>
    </xf>
    <xf borderId="162" fillId="3" fontId="23" numFmtId="0" xfId="0" applyAlignment="1" applyBorder="1" applyFont="1">
      <alignment shrinkToFit="0" vertical="center" wrapText="0"/>
    </xf>
    <xf borderId="163" fillId="3" fontId="23" numFmtId="0" xfId="0" applyAlignment="1" applyBorder="1" applyFont="1">
      <alignment readingOrder="0" shrinkToFit="0" vertical="center" wrapText="0"/>
    </xf>
    <xf borderId="157" fillId="3" fontId="23" numFmtId="0" xfId="0" applyAlignment="1" applyBorder="1" applyFont="1">
      <alignment readingOrder="0" shrinkToFit="0" vertical="center" wrapText="0"/>
    </xf>
    <xf borderId="158" fillId="3" fontId="23" numFmtId="0" xfId="0" applyAlignment="1" applyBorder="1" applyFont="1">
      <alignment readingOrder="0" shrinkToFit="0" vertical="center" wrapText="0"/>
    </xf>
    <xf borderId="0" fillId="0" fontId="30" numFmtId="0" xfId="0" applyAlignment="1" applyFont="1">
      <alignment readingOrder="0" shrinkToFit="0" vertical="center" wrapText="0"/>
    </xf>
    <xf borderId="179" fillId="12" fontId="31" numFmtId="0" xfId="0" applyAlignment="1" applyBorder="1" applyFont="1">
      <alignment shrinkToFit="0" vertical="center" wrapText="0"/>
    </xf>
    <xf borderId="169" fillId="3" fontId="31" numFmtId="0" xfId="0" applyAlignment="1" applyBorder="1" applyFont="1">
      <alignment readingOrder="0" shrinkToFit="0" vertical="center" wrapText="0"/>
    </xf>
    <xf borderId="170" fillId="3" fontId="31" numFmtId="0" xfId="0" applyAlignment="1" applyBorder="1" applyFont="1">
      <alignment readingOrder="0" shrinkToFit="0" vertical="center" wrapText="0"/>
    </xf>
    <xf borderId="171" fillId="3" fontId="31" numFmtId="0" xfId="0" applyAlignment="1" applyBorder="1" applyFont="1">
      <alignment readingOrder="0" shrinkToFit="0" vertical="center" wrapText="0"/>
    </xf>
    <xf borderId="0" fillId="5" fontId="23" numFmtId="0" xfId="0" applyAlignment="1" applyFont="1">
      <alignment shrinkToFit="0" wrapText="0"/>
    </xf>
  </cellXfs>
  <cellStyles count="1">
    <cellStyle xfId="0" name="Normal" builtinId="0"/>
  </cellStyles>
  <dxfs count="3">
    <dxf>
      <font/>
      <fill>
        <patternFill patternType="solid">
          <fgColor rgb="FFF4C7C3"/>
          <bgColor rgb="FFF4C7C3"/>
        </patternFill>
      </fill>
      <border/>
    </dxf>
    <dxf>
      <font/>
      <fill>
        <patternFill patternType="solid">
          <fgColor rgb="FFFCE8B2"/>
          <bgColor rgb="FFFCE8B2"/>
        </patternFill>
      </fill>
      <border/>
    </dxf>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Number of beds used in field + greenhouse by date</a:t>
            </a:r>
          </a:p>
        </c:rich>
      </c:tx>
      <c:overlay val="0"/>
    </c:title>
    <c:plotArea>
      <c:layout/>
      <c:lineChart>
        <c:varyColors val="0"/>
        <c:axId val="434142776"/>
        <c:axId val="1978117882"/>
      </c:lineChart>
      <c:catAx>
        <c:axId val="43414277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Week Number</a:t>
                </a:r>
              </a:p>
            </c:rich>
          </c:tx>
          <c:overlay val="0"/>
        </c:title>
        <c:numFmt formatCode="General" sourceLinked="1"/>
        <c:majorTickMark val="none"/>
        <c:minorTickMark val="none"/>
        <c:spPr/>
        <c:txPr>
          <a:bodyPr/>
          <a:lstStyle/>
          <a:p>
            <a:pPr lvl="0">
              <a:defRPr b="0">
                <a:solidFill>
                  <a:srgbClr val="000000"/>
                </a:solidFill>
                <a:latin typeface="+mn-lt"/>
              </a:defRPr>
            </a:pPr>
          </a:p>
        </c:txPr>
        <c:crossAx val="1978117882"/>
      </c:catAx>
      <c:valAx>
        <c:axId val="1978117882"/>
        <c:scaling>
          <c:orientation val="minMax"/>
        </c:scaling>
        <c:delete val="0"/>
        <c:axPos val="l"/>
        <c:tickLblPos val="nextTo"/>
        <c:spPr>
          <a:ln>
            <a:noFill/>
          </a:ln>
        </c:spPr>
        <c:crossAx val="434142776"/>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Used nursery space by date, in number of trays</a:t>
            </a:r>
          </a:p>
        </c:rich>
      </c:tx>
      <c:overlay val="0"/>
    </c:title>
    <c:plotArea>
      <c:layout/>
      <c:lineChart>
        <c:varyColors val="0"/>
        <c:ser>
          <c:idx val="0"/>
          <c:order val="0"/>
          <c:tx>
            <c:strRef>
              <c:f>'Nursery Space'!$G$2</c:f>
            </c:strRef>
          </c:tx>
          <c:spPr>
            <a:ln cmpd="sng">
              <a:solidFill>
                <a:srgbClr val="4472C4"/>
              </a:solidFill>
            </a:ln>
          </c:spPr>
          <c:marker>
            <c:symbol val="none"/>
          </c:marker>
          <c:cat>
            <c:strRef>
              <c:f>'Nursery Space'!$A$3:$A$56</c:f>
            </c:strRef>
          </c:cat>
          <c:val>
            <c:numRef>
              <c:f>'Nursery Space'!$G$3:$G$56</c:f>
              <c:numCache/>
            </c:numRef>
          </c:val>
          <c:smooth val="0"/>
        </c:ser>
        <c:axId val="152922401"/>
        <c:axId val="1883885604"/>
      </c:lineChart>
      <c:catAx>
        <c:axId val="15292240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Week number</a:t>
                </a:r>
              </a:p>
            </c:rich>
          </c:tx>
          <c:overlay val="0"/>
        </c:title>
        <c:numFmt formatCode="General" sourceLinked="1"/>
        <c:majorTickMark val="none"/>
        <c:minorTickMark val="none"/>
        <c:spPr/>
        <c:txPr>
          <a:bodyPr/>
          <a:lstStyle/>
          <a:p>
            <a:pPr lvl="0">
              <a:defRPr b="0">
                <a:solidFill>
                  <a:srgbClr val="000000"/>
                </a:solidFill>
                <a:latin typeface="+mn-lt"/>
              </a:defRPr>
            </a:pPr>
          </a:p>
        </c:txPr>
        <c:crossAx val="1883885604"/>
      </c:catAx>
      <c:valAx>
        <c:axId val="18838856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Number of Trays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2922401"/>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2400">
                <a:solidFill>
                  <a:srgbClr val="535353"/>
                </a:solidFill>
                <a:latin typeface="Helvetica Neue"/>
              </a:defRPr>
            </a:pPr>
            <a:r>
              <a:rPr b="1" i="0" sz="2400">
                <a:solidFill>
                  <a:srgbClr val="535353"/>
                </a:solidFill>
                <a:latin typeface="Helvetica Neue"/>
              </a:rPr>
              <a:t>Weekly Workload</a:t>
            </a:r>
          </a:p>
        </c:rich>
      </c:tx>
      <c:overlay val="0"/>
    </c:title>
    <c:plotArea>
      <c:layout>
        <c:manualLayout>
          <c:xMode val="edge"/>
          <c:yMode val="edge"/>
          <c:x val="0.0206259"/>
          <c:y val="0.0937764"/>
          <c:w val="0.974374"/>
          <c:h val="0.812846"/>
        </c:manualLayout>
      </c:layout>
      <c:barChart>
        <c:barDir val="col"/>
        <c:grouping val="stacked"/>
        <c:ser>
          <c:idx val="0"/>
          <c:order val="0"/>
          <c:tx>
            <c:v>Direct Seeding</c:v>
          </c:tx>
          <c:spPr>
            <a:solidFill>
              <a:srgbClr val="008000"/>
            </a:solidFill>
            <a:ln cmpd="sng">
              <a:solidFill>
                <a:srgbClr val="000000"/>
              </a:solidFill>
            </a:ln>
          </c:spPr>
          <c:cat>
            <c:strRef>
              <c:f>Workload!$A$3:$A$54</c:f>
            </c:strRef>
          </c:cat>
          <c:val>
            <c:numRef>
              <c:f>Workload!$C$3:$C$54</c:f>
              <c:numCache/>
            </c:numRef>
          </c:val>
        </c:ser>
        <c:ser>
          <c:idx val="1"/>
          <c:order val="1"/>
          <c:tx>
            <c:v>Transplantation</c:v>
          </c:tx>
          <c:spPr>
            <a:solidFill>
              <a:srgbClr val="7030A0"/>
            </a:solidFill>
            <a:ln cmpd="sng">
              <a:solidFill>
                <a:srgbClr val="000000"/>
              </a:solidFill>
            </a:ln>
          </c:spPr>
          <c:cat>
            <c:strRef>
              <c:f>Workload!$A$3:$A$54</c:f>
            </c:strRef>
          </c:cat>
          <c:val>
            <c:numRef>
              <c:f>Workload!$D$3:$D$54</c:f>
              <c:numCache/>
            </c:numRef>
          </c:val>
        </c:ser>
        <c:ser>
          <c:idx val="2"/>
          <c:order val="2"/>
          <c:cat>
            <c:strRef>
              <c:f>Workload!$A$3:$A$54</c:f>
            </c:strRef>
          </c:cat>
          <c:val>
            <c:numRef>
              <c:f>Workload!$F$3:$F$54</c:f>
              <c:numCache/>
            </c:numRef>
          </c:val>
        </c:ser>
        <c:ser>
          <c:idx val="3"/>
          <c:order val="3"/>
          <c:cat>
            <c:strRef>
              <c:f>Workload!$A$3:$A$54</c:f>
            </c:strRef>
          </c:cat>
          <c:val>
            <c:numRef>
              <c:f>Workload!$E$3:$E$54</c:f>
              <c:numCache/>
            </c:numRef>
          </c:val>
        </c:ser>
        <c:overlap val="100"/>
        <c:axId val="1683763504"/>
        <c:axId val="1729673563"/>
      </c:barChart>
      <c:catAx>
        <c:axId val="168376350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rot="0"/>
          <a:lstStyle/>
          <a:p>
            <a:pPr lvl="0">
              <a:defRPr b="0" i="0" sz="900">
                <a:solidFill>
                  <a:srgbClr val="535353"/>
                </a:solidFill>
                <a:latin typeface="Helvetica Neue"/>
              </a:defRPr>
            </a:pPr>
          </a:p>
        </c:txPr>
        <c:crossAx val="1729673563"/>
      </c:catAx>
      <c:valAx>
        <c:axId val="17296735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900">
                <a:solidFill>
                  <a:srgbClr val="535353"/>
                </a:solidFill>
                <a:latin typeface="Helvetica Neue"/>
              </a:defRPr>
            </a:pPr>
          </a:p>
        </c:txPr>
        <c:crossAx val="1683763504"/>
      </c:valAx>
    </c:plotArea>
    <c:legend>
      <c:legendPos val="b"/>
      <c:overlay val="0"/>
      <c:txPr>
        <a:bodyPr/>
        <a:lstStyle/>
        <a:p>
          <a:pPr lvl="0">
            <a:defRPr b="0" i="0" sz="1200">
              <a:solidFill>
                <a:srgbClr val="535353"/>
              </a:solidFill>
              <a:latin typeface="Helvetica Neue"/>
            </a:defRPr>
          </a:pPr>
        </a:p>
      </c:txPr>
    </c:legend>
    <c:plotVisOnly val="1"/>
  </c:chart>
  <c:spPr>
    <a:solidFill>
      <a:srgbClr val="FFFFFF"/>
    </a:solidFill>
  </c:spPr>
</c:chartSpace>
</file>

<file path=xl/drawings/_rels/drawing8.xml.rels><?xml version="1.0" encoding="UTF-8" standalone="yes"?><Relationships xmlns="http://schemas.openxmlformats.org/package/2006/relationships"><Relationship Id="rId1" Type="http://schemas.openxmlformats.org/officeDocument/2006/relationships/chart" Target="../charts/chart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200025</xdr:colOff>
      <xdr:row>3</xdr:row>
      <xdr:rowOff>38100</xdr:rowOff>
    </xdr:from>
    <xdr:ext cx="7534275" cy="44291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200025</xdr:colOff>
      <xdr:row>3</xdr:row>
      <xdr:rowOff>38100</xdr:rowOff>
    </xdr:from>
    <xdr:ext cx="7534275" cy="4410075"/>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66675</xdr:colOff>
      <xdr:row>2</xdr:row>
      <xdr:rowOff>190500</xdr:rowOff>
    </xdr:from>
    <xdr:ext cx="7953375" cy="7191375"/>
    <xdr:graphicFrame>
      <xdr:nvGraphicFramePr>
        <xdr:cNvPr descr="Chart 4"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190500</xdr:colOff>
      <xdr:row>1</xdr:row>
      <xdr:rowOff>190500</xdr:rowOff>
    </xdr:from>
    <xdr:ext cx="1152525" cy="4572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7.xml"/><Relationship Id="rId3"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40" Type="http://schemas.openxmlformats.org/officeDocument/2006/relationships/drawing" Target="../drawings/drawing13.xml"/><Relationship Id="rId20" Type="http://schemas.openxmlformats.org/officeDocument/2006/relationships/hyperlink" Target="https://www.sementesvivas.bio/en/annual-flowers/522-1768-tagetes-bio-0-5g.html" TargetMode="External"/><Relationship Id="rId22" Type="http://schemas.openxmlformats.org/officeDocument/2006/relationships/hyperlink" Target="https://www.sementesvivas.bio/en/lettuce/62-1812-alface-maravilha-das-quatro-estacoes-demeter-0-25g-5600713306069.html" TargetMode="External"/><Relationship Id="rId21" Type="http://schemas.openxmlformats.org/officeDocument/2006/relationships/hyperlink" Target="https://www.sementesvivas.bio/en/pumpkins/317-1718-abobora-butternut-waltham-demeter-1-8g.html" TargetMode="External"/><Relationship Id="rId24" Type="http://schemas.openxmlformats.org/officeDocument/2006/relationships/hyperlink" Target="https://www.sementesvivas.bio/en/pumpkins/23-1662-abobora-red-kuri-demeter-2-4g.html" TargetMode="External"/><Relationship Id="rId23" Type="http://schemas.openxmlformats.org/officeDocument/2006/relationships/hyperlink" Target="https://www.sementesvivas.bio/en/annual-herbs/44-1384-manjericao-demeter-1-2g.html" TargetMode="External"/><Relationship Id="rId1" Type="http://schemas.openxmlformats.org/officeDocument/2006/relationships/hyperlink" Target="https://www.sementesvivas.bio/en/cucumbers/92-27-pepino-marketmore-bio-1-2g.html" TargetMode="External"/><Relationship Id="rId2" Type="http://schemas.openxmlformats.org/officeDocument/2006/relationships/hyperlink" Target="https://www.sementesvivas.bio/en/broccoli/3582-1750-brocolos-early-purple-sprouting-.html" TargetMode="External"/><Relationship Id="rId3" Type="http://schemas.openxmlformats.org/officeDocument/2006/relationships/hyperlink" Target="https://www.sementesvivas.bio/en/leek/67-396-leek-carentan-2.html" TargetMode="External"/><Relationship Id="rId4" Type="http://schemas.openxmlformats.org/officeDocument/2006/relationships/hyperlink" Target="https://www.sementesvivas.bio/en/cucumbers/6885-1752-cucumber-tanja-.html" TargetMode="External"/><Relationship Id="rId9" Type="http://schemas.openxmlformats.org/officeDocument/2006/relationships/hyperlink" Target="https://www.sementesvivas.bio/en/turnip/8369-1757--nabo-60-dias-.html" TargetMode="External"/><Relationship Id="rId26" Type="http://schemas.openxmlformats.org/officeDocument/2006/relationships/hyperlink" Target="https://www.sementesvivas.bio/en/perennial-herbs/47-301-cebolinho-bio-2g.html" TargetMode="External"/><Relationship Id="rId25" Type="http://schemas.openxmlformats.org/officeDocument/2006/relationships/hyperlink" Target="https://www.sementesvivas.bio/en/lettuce/64-1796-alface-salad-bowl-bio-0-5g.html" TargetMode="External"/><Relationship Id="rId28" Type="http://schemas.openxmlformats.org/officeDocument/2006/relationships/hyperlink" Target="https://www.sementesvivas.bio/en/greens/8223-1499-alface-rainha-de-maio-.html" TargetMode="External"/><Relationship Id="rId27" Type="http://schemas.openxmlformats.org/officeDocument/2006/relationships/hyperlink" Target="https://www.sementesvivas.bio/en/chard/56-2-acelga-rainbow-chard-bio-3g.html" TargetMode="External"/><Relationship Id="rId5" Type="http://schemas.openxmlformats.org/officeDocument/2006/relationships/hyperlink" Target="https://www.sementesvivas.bio/en/broccoli/8217-1308-brocolos.html" TargetMode="External"/><Relationship Id="rId6" Type="http://schemas.openxmlformats.org/officeDocument/2006/relationships/hyperlink" Target="https://www.sementesvivas.bio/en/turnip/89-1735-nabo-di-milano-a-colleto-viola-bio-1-5g-5600713306250.html" TargetMode="External"/><Relationship Id="rId29" Type="http://schemas.openxmlformats.org/officeDocument/2006/relationships/hyperlink" Target="https://www.sementesvivas.bio/en/annual-herbs/40-318-endro-demeter-4g.html" TargetMode="External"/><Relationship Id="rId7" Type="http://schemas.openxmlformats.org/officeDocument/2006/relationships/hyperlink" Target="https://www.sementesvivas.bio/en/cucumbers/8400-1895-pepino-la-diva.html" TargetMode="External"/><Relationship Id="rId8" Type="http://schemas.openxmlformats.org/officeDocument/2006/relationships/hyperlink" Target="https://www.sementesvivas.bio/en/broccoli/8333-brocolos-rasmus-.html" TargetMode="External"/><Relationship Id="rId31" Type="http://schemas.openxmlformats.org/officeDocument/2006/relationships/hyperlink" Target="https://www.sementesvivas.bio/en/lettuce/8220-1470-lettuce-marius-.html" TargetMode="External"/><Relationship Id="rId30" Type="http://schemas.openxmlformats.org/officeDocument/2006/relationships/hyperlink" Target="https://www.sementesvivas.bio/en/courgettes/1935-1672-curgete-albarello.html" TargetMode="External"/><Relationship Id="rId11" Type="http://schemas.openxmlformats.org/officeDocument/2006/relationships/hyperlink" Target="https://www.sementesvivas.bio/en/luffa/8287-1731-luffa-esponja-natural.html" TargetMode="External"/><Relationship Id="rId33" Type="http://schemas.openxmlformats.org/officeDocument/2006/relationships/hyperlink" Target="https://www.sementesvivas.bio/en/courgettes/74-1732-curgete-black-beauty-bio-3g.html" TargetMode="External"/><Relationship Id="rId10" Type="http://schemas.openxmlformats.org/officeDocument/2006/relationships/hyperlink" Target="https://www.sementesvivas.bio/en/cabbage/8388-1835-couve-smichele.html" TargetMode="External"/><Relationship Id="rId32" Type="http://schemas.openxmlformats.org/officeDocument/2006/relationships/hyperlink" Target="https://www.sementesvivas.bio/en/broad-bean/690-1148-fava-super-aguadulce.html" TargetMode="External"/><Relationship Id="rId13" Type="http://schemas.openxmlformats.org/officeDocument/2006/relationships/hyperlink" Target="https://www.sementesvivas.bio/en/cauliflower/8199-1591-couve-flor-di-sicilia-violetto-.html" TargetMode="External"/><Relationship Id="rId35" Type="http://schemas.openxmlformats.org/officeDocument/2006/relationships/hyperlink" Target="https://www.sementesvivas.bio/en/courgettes/75-888-curgete-zuboda-demeter-3g.html" TargetMode="External"/><Relationship Id="rId12" Type="http://schemas.openxmlformats.org/officeDocument/2006/relationships/hyperlink" Target="https://www.sementesvivas.bio/en/watermelons/850-1713-crimson-sweet.html" TargetMode="External"/><Relationship Id="rId34" Type="http://schemas.openxmlformats.org/officeDocument/2006/relationships/hyperlink" Target="https://www.sementesvivas.bio/en/tomatoes/326-1201-tomate-super-roma-bio-0-4g.html" TargetMode="External"/><Relationship Id="rId15" Type="http://schemas.openxmlformats.org/officeDocument/2006/relationships/hyperlink" Target="https://www.sementesvivas.bio/en/watermelons/84-1719-melancia-sugar-baby-bio-0-4g.html" TargetMode="External"/><Relationship Id="rId37" Type="http://schemas.openxmlformats.org/officeDocument/2006/relationships/hyperlink" Target="https://www.sementesvivas.bio/en/tomatoes/104-1793-tomate-coracao-de-boi-bio-0-3g.html" TargetMode="External"/><Relationship Id="rId14" Type="http://schemas.openxmlformats.org/officeDocument/2006/relationships/hyperlink" Target="https://www.sementesvivas.bio/en/melons/87-25-melao-petit-gris-de-rennes-bio-2g-5600713306434.html" TargetMode="External"/><Relationship Id="rId36" Type="http://schemas.openxmlformats.org/officeDocument/2006/relationships/hyperlink" Target="https://www.sementesvivas.bio/en/tomatoes/5238-1822-tomate-coracao-de-boi-negro-oxheart-black.html" TargetMode="External"/><Relationship Id="rId17" Type="http://schemas.openxmlformats.org/officeDocument/2006/relationships/hyperlink" Target="https://www.sementesvivas.bio/en/melons/792-1737-melon-retato-degli-ortolani.html" TargetMode="External"/><Relationship Id="rId39" Type="http://schemas.openxmlformats.org/officeDocument/2006/relationships/hyperlink" Target="https://www.sementesvivas.bio/en/tomatoes/111-1889-tomate-moneymaker-demeter-0-15g.html" TargetMode="External"/><Relationship Id="rId16" Type="http://schemas.openxmlformats.org/officeDocument/2006/relationships/hyperlink" Target="https://www.sementesvivas.bio/en/cauliflower/3061-277-cauliflower-bola-de-neve.html" TargetMode="External"/><Relationship Id="rId38" Type="http://schemas.openxmlformats.org/officeDocument/2006/relationships/hyperlink" Target="https://www.sementesvivas.bio/en/tomatoes/526-1794-tomate-black-cherry-bio-0-5g.html" TargetMode="External"/><Relationship Id="rId19" Type="http://schemas.openxmlformats.org/officeDocument/2006/relationships/hyperlink" Target="https://www.sementesvivas.bio/en/cabbage/8074-132-couve-westlandse-winter-.html" TargetMode="External"/><Relationship Id="rId18" Type="http://schemas.openxmlformats.org/officeDocument/2006/relationships/hyperlink" Target="https://www.sementesvivas.bio/en/sementes-heritage/557-mistura-de-flores-para-abelhas-bio--hl.htm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docs.google.com/spreadsheets/d/1e-fiYXZMYWQaPkkDsDRb-Z_xr-eqm7ljruTeNNBcJz4/copy" TargetMode="External"/><Relationship Id="rId2"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ySplit="3.0" topLeftCell="A4" activePane="bottomLeft" state="frozen"/>
      <selection activeCell="B5" sqref="B5" pane="bottomLeft"/>
    </sheetView>
  </sheetViews>
  <sheetFormatPr customHeight="1" defaultColWidth="14.43" defaultRowHeight="15.0"/>
  <cols>
    <col customWidth="1" min="1" max="1" width="17.71"/>
    <col customWidth="1" min="2" max="6" width="45.14"/>
  </cols>
  <sheetData>
    <row r="1" ht="65.25" customHeight="1">
      <c r="A1" s="1" t="s">
        <v>0</v>
      </c>
      <c r="B1" s="2"/>
      <c r="C1" s="2"/>
      <c r="D1" s="2"/>
      <c r="E1" s="2"/>
      <c r="F1" s="3"/>
    </row>
    <row r="2" ht="92.25" customHeight="1">
      <c r="A2" s="4" t="s">
        <v>1</v>
      </c>
      <c r="B2" s="5"/>
      <c r="C2" s="2"/>
      <c r="D2" s="2"/>
      <c r="E2" s="2"/>
      <c r="F2" s="3"/>
    </row>
    <row r="3" ht="29.25" customHeight="1">
      <c r="A3" s="6"/>
      <c r="B3" s="7" t="s">
        <v>2</v>
      </c>
      <c r="C3" s="7" t="s">
        <v>3</v>
      </c>
      <c r="D3" s="7" t="s">
        <v>4</v>
      </c>
      <c r="E3" s="8" t="s">
        <v>5</v>
      </c>
      <c r="F3" s="7" t="s">
        <v>6</v>
      </c>
    </row>
    <row r="4" ht="57.0" customHeight="1">
      <c r="A4" s="9">
        <v>1.0</v>
      </c>
      <c r="B4" s="10"/>
      <c r="C4" s="10"/>
      <c r="D4" s="10"/>
      <c r="E4" s="10"/>
      <c r="F4" s="11"/>
    </row>
    <row r="5">
      <c r="A5" s="9">
        <v>2.0</v>
      </c>
      <c r="B5" s="12"/>
      <c r="C5" s="12"/>
      <c r="D5" s="12"/>
      <c r="E5" s="12"/>
      <c r="F5" s="13"/>
    </row>
    <row r="6" ht="67.5" customHeight="1">
      <c r="A6" s="9">
        <v>3.0</v>
      </c>
      <c r="B6" s="14"/>
      <c r="C6" s="14"/>
      <c r="D6" s="14"/>
      <c r="E6" s="14"/>
      <c r="F6" s="15"/>
    </row>
    <row r="7" ht="26.25" customHeight="1">
      <c r="A7" s="9">
        <v>4.0</v>
      </c>
      <c r="B7" s="16"/>
      <c r="C7" s="16"/>
      <c r="D7" s="16"/>
      <c r="E7" s="16"/>
      <c r="F7" s="17"/>
    </row>
    <row r="8" ht="35.25" customHeight="1">
      <c r="A8" s="9">
        <v>5.0</v>
      </c>
      <c r="B8" s="16"/>
      <c r="C8" s="16"/>
      <c r="D8" s="16"/>
      <c r="E8" s="16"/>
      <c r="F8" s="17"/>
    </row>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sheetData>
  <mergeCells count="2">
    <mergeCell ref="A1:F1"/>
    <mergeCell ref="B2:F2"/>
  </mergeCells>
  <printOptions/>
  <pageMargins bottom="0.75" footer="0.0" header="0.0" left="0.7" right="0.7" top="0.75"/>
  <pageSetup orientation="portrait"/>
  <headerFooter>
    <oddFooter>&amp;C000000&amp;P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4.43" defaultRowHeight="15.0"/>
  <cols>
    <col customWidth="1" min="1" max="1" width="27.29"/>
    <col customWidth="1" min="2" max="2" width="14.14"/>
    <col customWidth="1" min="3" max="3" width="10.0"/>
    <col customWidth="1" min="4" max="4" width="15.71"/>
    <col customWidth="1" hidden="1" min="5" max="5" width="12.86"/>
    <col customWidth="1" min="6" max="6" width="11.43"/>
    <col customWidth="1" min="7" max="7" width="13.0"/>
    <col customWidth="1" min="8" max="8" width="13.29"/>
    <col customWidth="1" min="9" max="9" width="13.14"/>
    <col customWidth="1" min="10" max="10" width="12.71"/>
    <col customWidth="1" min="11" max="11" width="13.57"/>
    <col customWidth="1" min="12" max="12" width="13.43"/>
    <col customWidth="1" min="13" max="13" width="13.14"/>
    <col customWidth="1" min="14" max="14" width="13.29"/>
    <col customWidth="1" min="15" max="15" width="44.57"/>
    <col customWidth="1" min="16" max="16" width="17.29"/>
    <col customWidth="1" min="17" max="17" width="12.43"/>
    <col customWidth="1" min="18" max="18" width="16.57"/>
    <col customWidth="1" min="19" max="20" width="17.86"/>
    <col customWidth="1" min="21" max="23" width="12.86"/>
    <col customWidth="1" min="24" max="24" width="16.43"/>
    <col customWidth="1" min="25" max="26" width="12.86"/>
    <col customWidth="1" min="27" max="27" width="40.71"/>
    <col customWidth="1" min="28" max="29" width="41.29"/>
    <col customWidth="1" min="30" max="30" width="15.14"/>
    <col customWidth="1" min="31" max="32" width="14.43"/>
    <col customWidth="1" min="33" max="33" width="14.71"/>
    <col customWidth="1" min="34" max="34" width="17.14"/>
    <col customWidth="1" min="35" max="35" width="19.29"/>
    <col customWidth="1" min="36" max="36" width="28.29"/>
    <col customWidth="1" min="37" max="37" width="15.71"/>
    <col customWidth="1" min="38" max="38" width="16.29"/>
    <col customWidth="1" min="39" max="39" width="21.86"/>
    <col customWidth="1" min="40" max="40" width="9.71"/>
    <col customWidth="1" min="41" max="41" width="12.0"/>
    <col customWidth="1" min="42" max="42" width="13.57"/>
    <col customWidth="1" min="43" max="43" width="12.0"/>
    <col customWidth="1" min="44" max="44" width="16.57"/>
    <col customWidth="1" min="45" max="47" width="12.0"/>
    <col customWidth="1" min="48" max="48" width="9.71"/>
    <col customWidth="1" min="49" max="49" width="12.0"/>
    <col customWidth="1" min="50" max="50" width="9.71"/>
    <col customWidth="1" min="51" max="51" width="12.0"/>
    <col customWidth="1" min="52" max="52" width="9.71"/>
    <col customWidth="1" min="53" max="53" width="12.0"/>
    <col customWidth="1" min="54" max="54" width="9.71"/>
    <col customWidth="1" min="55" max="55" width="12.0"/>
  </cols>
  <sheetData>
    <row r="1" ht="33.0" customHeight="1">
      <c r="A1" s="18" t="s">
        <v>7</v>
      </c>
      <c r="B1" s="19"/>
      <c r="C1" s="20" t="s">
        <v>8</v>
      </c>
      <c r="K1" s="21"/>
      <c r="L1" s="22"/>
      <c r="M1" s="23"/>
      <c r="N1" s="24"/>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5"/>
    </row>
    <row r="2" ht="30.0" customHeight="1">
      <c r="A2" s="26"/>
      <c r="B2" s="27"/>
      <c r="C2" s="28"/>
      <c r="D2" s="28"/>
      <c r="E2" s="29" t="s">
        <v>9</v>
      </c>
      <c r="F2" s="30"/>
      <c r="G2" s="31"/>
      <c r="H2" s="32">
        <v>65.0</v>
      </c>
      <c r="I2" s="33" t="s">
        <v>10</v>
      </c>
      <c r="J2" s="28"/>
      <c r="K2" s="34"/>
      <c r="L2" s="35"/>
      <c r="M2" s="36"/>
      <c r="N2" s="37"/>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8"/>
    </row>
    <row r="3" ht="19.5" customHeight="1">
      <c r="A3" s="26"/>
      <c r="B3" s="39"/>
      <c r="C3" s="40"/>
      <c r="D3" s="41"/>
      <c r="E3" s="41"/>
      <c r="F3" s="41"/>
      <c r="G3" s="41"/>
      <c r="H3" s="41"/>
      <c r="I3" s="41"/>
      <c r="J3" s="42"/>
      <c r="K3" s="43"/>
      <c r="L3" s="44"/>
      <c r="M3" s="45"/>
      <c r="N3" s="46"/>
      <c r="O3" s="44"/>
      <c r="P3" s="44"/>
      <c r="Q3" s="44"/>
      <c r="R3" s="44"/>
      <c r="S3" s="44"/>
      <c r="T3" s="44"/>
      <c r="U3" s="44"/>
      <c r="V3" s="44"/>
      <c r="W3" s="44"/>
      <c r="X3" s="44"/>
      <c r="Y3" s="44"/>
      <c r="Z3" s="44"/>
      <c r="AA3" s="44"/>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7"/>
    </row>
    <row r="4">
      <c r="A4" s="48" t="s">
        <v>11</v>
      </c>
      <c r="B4" s="48" t="s">
        <v>12</v>
      </c>
      <c r="C4" s="48" t="s">
        <v>13</v>
      </c>
      <c r="D4" s="48" t="s">
        <v>14</v>
      </c>
      <c r="E4" s="48" t="s">
        <v>15</v>
      </c>
      <c r="F4" s="48" t="s">
        <v>16</v>
      </c>
      <c r="G4" s="48" t="s">
        <v>17</v>
      </c>
      <c r="H4" s="49" t="s">
        <v>18</v>
      </c>
      <c r="I4" s="48" t="s">
        <v>19</v>
      </c>
      <c r="J4" s="48" t="s">
        <v>20</v>
      </c>
      <c r="K4" s="50" t="str">
        <f>"Yield per "&amp;H2&amp;" ft bed"</f>
        <v>Yield per 65 ft bed</v>
      </c>
      <c r="L4" s="51" t="s">
        <v>21</v>
      </c>
      <c r="M4" s="52" t="s">
        <v>22</v>
      </c>
      <c r="N4" s="53" t="str">
        <f>"Revenue per "&amp;H2&amp;" ft bed"</f>
        <v>Revenue per 65 ft bed</v>
      </c>
      <c r="O4" s="51" t="s">
        <v>23</v>
      </c>
      <c r="P4" s="51" t="s">
        <v>24</v>
      </c>
      <c r="Q4" s="51" t="s">
        <v>25</v>
      </c>
      <c r="R4" s="51" t="s">
        <v>26</v>
      </c>
      <c r="S4" s="51" t="s">
        <v>27</v>
      </c>
      <c r="T4" s="51" t="s">
        <v>28</v>
      </c>
      <c r="U4" s="51" t="s">
        <v>29</v>
      </c>
      <c r="V4" s="51" t="s">
        <v>30</v>
      </c>
      <c r="W4" s="51" t="s">
        <v>31</v>
      </c>
      <c r="X4" s="51" t="s">
        <v>32</v>
      </c>
      <c r="Y4" s="51" t="s">
        <v>33</v>
      </c>
      <c r="Z4" s="51" t="s">
        <v>34</v>
      </c>
      <c r="AA4" s="51" t="s">
        <v>35</v>
      </c>
      <c r="AB4" s="51" t="s">
        <v>36</v>
      </c>
      <c r="AC4" s="51" t="s">
        <v>37</v>
      </c>
      <c r="AD4" s="51" t="s">
        <v>38</v>
      </c>
      <c r="AE4" s="54" t="str">
        <f>"Seed Density g/ "&amp;H2&amp;" ft bed"</f>
        <v>Seed Density g/ 65 ft bed</v>
      </c>
      <c r="AF4" s="54" t="s">
        <v>39</v>
      </c>
      <c r="AG4" s="54" t="str">
        <f>"Seed Density oz/"&amp;$H$2&amp;" ft bed"</f>
        <v>Seed Density oz/65 ft bed</v>
      </c>
      <c r="AH4" s="51" t="s">
        <v>40</v>
      </c>
      <c r="AI4" s="51" t="s">
        <v>41</v>
      </c>
      <c r="AJ4" s="51" t="s">
        <v>42</v>
      </c>
      <c r="AK4" s="51" t="s">
        <v>43</v>
      </c>
      <c r="AL4" s="51" t="s">
        <v>44</v>
      </c>
      <c r="AM4" s="51" t="s">
        <v>45</v>
      </c>
      <c r="AN4" s="51" t="s">
        <v>46</v>
      </c>
      <c r="AO4" s="51" t="s">
        <v>47</v>
      </c>
      <c r="AP4" s="51" t="s">
        <v>48</v>
      </c>
      <c r="AQ4" s="51" t="s">
        <v>49</v>
      </c>
      <c r="AR4" s="51" t="s">
        <v>50</v>
      </c>
      <c r="AS4" s="51" t="s">
        <v>51</v>
      </c>
      <c r="AT4" s="51" t="s">
        <v>52</v>
      </c>
      <c r="AU4" s="51" t="s">
        <v>53</v>
      </c>
      <c r="AV4" s="51" t="s">
        <v>54</v>
      </c>
      <c r="AW4" s="51" t="s">
        <v>55</v>
      </c>
      <c r="AX4" s="51" t="s">
        <v>56</v>
      </c>
      <c r="AY4" s="51" t="s">
        <v>57</v>
      </c>
      <c r="AZ4" s="51" t="s">
        <v>58</v>
      </c>
      <c r="BA4" s="51" t="s">
        <v>59</v>
      </c>
      <c r="BB4" s="51" t="s">
        <v>60</v>
      </c>
      <c r="BC4" s="51" t="s">
        <v>61</v>
      </c>
    </row>
    <row r="5">
      <c r="A5" s="55" t="s">
        <v>62</v>
      </c>
      <c r="B5" s="56"/>
      <c r="C5" s="57"/>
      <c r="D5" s="57"/>
      <c r="E5" s="57"/>
      <c r="F5" s="58"/>
      <c r="G5" s="57"/>
      <c r="H5" s="59"/>
      <c r="I5" s="57"/>
      <c r="J5" s="57"/>
      <c r="K5" s="57"/>
      <c r="L5" s="57"/>
      <c r="M5" s="60"/>
      <c r="N5" s="61"/>
      <c r="O5" s="57"/>
      <c r="P5" s="62"/>
      <c r="Q5" s="62"/>
      <c r="R5" s="62"/>
      <c r="S5" s="62"/>
      <c r="T5" s="62"/>
      <c r="U5" s="62"/>
      <c r="V5" s="62"/>
      <c r="W5" s="62"/>
      <c r="X5" s="62"/>
      <c r="Y5" s="62"/>
      <c r="Z5" s="62"/>
      <c r="AA5" s="62"/>
      <c r="AB5" s="62"/>
      <c r="AC5" s="62"/>
      <c r="AD5" s="62"/>
      <c r="AE5" s="63"/>
      <c r="AF5" s="63"/>
      <c r="AG5" s="63"/>
      <c r="AH5" s="62"/>
      <c r="AI5" s="62"/>
      <c r="AJ5" s="64"/>
      <c r="AK5" s="65"/>
      <c r="AL5" s="65"/>
      <c r="AM5" s="65"/>
      <c r="AN5" s="65"/>
      <c r="AO5" s="65"/>
      <c r="AP5" s="65"/>
      <c r="AQ5" s="65"/>
      <c r="AR5" s="65"/>
      <c r="AS5" s="65"/>
      <c r="AT5" s="65"/>
      <c r="AU5" s="65"/>
      <c r="AV5" s="65"/>
      <c r="AW5" s="65"/>
      <c r="AX5" s="65"/>
      <c r="AY5" s="65"/>
      <c r="AZ5" s="65"/>
      <c r="BA5" s="65"/>
      <c r="BB5" s="65"/>
      <c r="BC5" s="65"/>
    </row>
    <row r="6">
      <c r="A6" s="66" t="s">
        <v>63</v>
      </c>
      <c r="B6" s="67" t="s">
        <v>64</v>
      </c>
      <c r="C6" s="68" t="s">
        <v>65</v>
      </c>
      <c r="D6" s="69">
        <v>4.0</v>
      </c>
      <c r="E6" s="69">
        <v>1.5</v>
      </c>
      <c r="F6" s="67">
        <v>25.0</v>
      </c>
      <c r="G6" s="67">
        <v>21.0</v>
      </c>
      <c r="H6" s="70">
        <f t="shared" ref="H6:H201" si="1">F6+G6-I6</f>
        <v>46</v>
      </c>
      <c r="I6" s="71">
        <v>0.0</v>
      </c>
      <c r="J6" s="72">
        <v>35.0</v>
      </c>
      <c r="K6" s="73">
        <f t="shared" ref="K6:K37" si="2">J6*$H$2/100</f>
        <v>22.75</v>
      </c>
      <c r="L6" s="74" t="s">
        <v>66</v>
      </c>
      <c r="M6" s="75">
        <v>13.0</v>
      </c>
      <c r="N6" s="76">
        <f t="shared" ref="N6:N76" si="3">K6*M6</f>
        <v>295.75</v>
      </c>
      <c r="O6" s="77" t="s">
        <v>67</v>
      </c>
      <c r="P6" s="71"/>
      <c r="Q6" s="71"/>
      <c r="R6" s="71"/>
      <c r="S6" s="71"/>
      <c r="T6" s="71"/>
      <c r="U6" s="71"/>
      <c r="V6" s="71"/>
      <c r="W6" s="71"/>
      <c r="X6" s="71"/>
      <c r="Y6" s="71"/>
      <c r="Z6" s="71"/>
      <c r="AA6" s="71"/>
      <c r="AB6" s="71"/>
      <c r="AC6" s="71"/>
      <c r="AD6" s="71">
        <v>115.0</v>
      </c>
      <c r="AE6" s="78">
        <f t="shared" ref="AE6:AE75" si="4">IF(B6="DS",AD6*$H$2/100,"")</f>
        <v>74.75</v>
      </c>
      <c r="AF6" s="78">
        <v>4.0</v>
      </c>
      <c r="AG6" s="78">
        <f t="shared" ref="AG6:AG75" si="5">IF(B6="DS",AF6*$H$2/100,"")</f>
        <v>2.6</v>
      </c>
      <c r="AH6" s="71" t="s">
        <v>68</v>
      </c>
      <c r="AI6" s="79" t="s">
        <v>69</v>
      </c>
      <c r="AJ6" s="80" t="s">
        <v>70</v>
      </c>
      <c r="AK6" s="81"/>
      <c r="AL6" s="71"/>
      <c r="AM6" s="71"/>
      <c r="AN6" s="71" t="s">
        <v>64</v>
      </c>
      <c r="AO6" s="71">
        <v>0.0</v>
      </c>
      <c r="AP6" s="71" t="s">
        <v>71</v>
      </c>
      <c r="AQ6" s="71">
        <v>10.0</v>
      </c>
      <c r="AR6" s="71" t="s">
        <v>71</v>
      </c>
      <c r="AS6" s="71">
        <v>17.0</v>
      </c>
      <c r="AT6" s="71"/>
      <c r="AU6" s="71"/>
      <c r="AV6" s="71"/>
      <c r="AW6" s="71"/>
      <c r="AX6" s="71"/>
      <c r="AY6" s="71"/>
      <c r="AZ6" s="71"/>
      <c r="BA6" s="71"/>
      <c r="BB6" s="71"/>
      <c r="BC6" s="71"/>
    </row>
    <row r="7">
      <c r="A7" s="82" t="s">
        <v>72</v>
      </c>
      <c r="B7" s="69" t="s">
        <v>73</v>
      </c>
      <c r="C7" s="69">
        <v>1.0</v>
      </c>
      <c r="D7" s="69">
        <v>10.0</v>
      </c>
      <c r="E7" s="69">
        <v>4.0</v>
      </c>
      <c r="F7" s="69">
        <v>190.0</v>
      </c>
      <c r="G7" s="69">
        <v>56.0</v>
      </c>
      <c r="H7" s="70">
        <f t="shared" si="1"/>
        <v>204</v>
      </c>
      <c r="I7" s="71">
        <v>42.0</v>
      </c>
      <c r="J7" s="71">
        <v>400.0</v>
      </c>
      <c r="K7" s="83">
        <f t="shared" si="2"/>
        <v>260</v>
      </c>
      <c r="L7" s="74" t="s">
        <v>62</v>
      </c>
      <c r="M7" s="75">
        <v>0.0</v>
      </c>
      <c r="N7" s="76">
        <f t="shared" si="3"/>
        <v>0</v>
      </c>
      <c r="O7" s="84"/>
      <c r="P7" s="71">
        <v>10.0</v>
      </c>
      <c r="Q7" s="71">
        <v>1.0</v>
      </c>
      <c r="R7" s="71"/>
      <c r="S7" s="71">
        <v>10.0</v>
      </c>
      <c r="T7" s="71">
        <v>1.3</v>
      </c>
      <c r="U7" s="71" t="s">
        <v>74</v>
      </c>
      <c r="V7" s="71" t="s">
        <v>75</v>
      </c>
      <c r="W7" s="71">
        <v>28.0</v>
      </c>
      <c r="X7" s="71" t="s">
        <v>76</v>
      </c>
      <c r="Y7" s="71" t="s">
        <v>77</v>
      </c>
      <c r="Z7" s="71"/>
      <c r="AA7" s="71" t="s">
        <v>78</v>
      </c>
      <c r="AB7" s="71"/>
      <c r="AC7" s="71"/>
      <c r="AD7" s="71"/>
      <c r="AE7" s="78" t="str">
        <f t="shared" si="4"/>
        <v/>
      </c>
      <c r="AF7" s="78"/>
      <c r="AG7" s="78" t="str">
        <f t="shared" si="5"/>
        <v/>
      </c>
      <c r="AH7" s="71"/>
      <c r="AI7" s="79"/>
      <c r="AJ7" s="85"/>
      <c r="AK7" s="81"/>
      <c r="AL7" s="71"/>
      <c r="AM7" s="71"/>
      <c r="AN7" s="71" t="s">
        <v>73</v>
      </c>
      <c r="AO7" s="71">
        <v>0.0</v>
      </c>
      <c r="AP7" s="71"/>
      <c r="AQ7" s="71"/>
      <c r="AR7" s="71"/>
      <c r="AS7" s="71"/>
      <c r="AT7" s="71"/>
      <c r="AU7" s="71"/>
      <c r="AV7" s="71"/>
      <c r="AW7" s="71"/>
      <c r="AX7" s="71"/>
      <c r="AY7" s="71"/>
      <c r="AZ7" s="71"/>
      <c r="BA7" s="71"/>
      <c r="BB7" s="71"/>
      <c r="BC7" s="71"/>
    </row>
    <row r="8">
      <c r="A8" s="66" t="s">
        <v>79</v>
      </c>
      <c r="B8" s="69" t="s">
        <v>73</v>
      </c>
      <c r="C8" s="69">
        <v>4.0</v>
      </c>
      <c r="D8" s="69">
        <v>30.0</v>
      </c>
      <c r="E8" s="69">
        <v>12.0</v>
      </c>
      <c r="F8" s="69">
        <v>75.0</v>
      </c>
      <c r="G8" s="69">
        <v>49.0</v>
      </c>
      <c r="H8" s="70">
        <f t="shared" si="1"/>
        <v>94</v>
      </c>
      <c r="I8" s="71">
        <v>30.0</v>
      </c>
      <c r="J8" s="71">
        <v>400.0</v>
      </c>
      <c r="K8" s="83">
        <f t="shared" si="2"/>
        <v>260</v>
      </c>
      <c r="L8" s="74" t="s">
        <v>66</v>
      </c>
      <c r="M8" s="75">
        <v>30.0</v>
      </c>
      <c r="N8" s="76">
        <f t="shared" si="3"/>
        <v>7800</v>
      </c>
      <c r="O8" s="77" t="s">
        <v>80</v>
      </c>
      <c r="P8" s="71">
        <v>128.0</v>
      </c>
      <c r="Q8" s="71">
        <v>1.0</v>
      </c>
      <c r="R8" s="71"/>
      <c r="S8" s="71">
        <v>128.0</v>
      </c>
      <c r="T8" s="71">
        <v>1.3</v>
      </c>
      <c r="U8" s="71" t="s">
        <v>81</v>
      </c>
      <c r="V8" s="71" t="s">
        <v>82</v>
      </c>
      <c r="W8" s="71">
        <v>7.0</v>
      </c>
      <c r="X8" s="71" t="s">
        <v>76</v>
      </c>
      <c r="Y8" s="71" t="s">
        <v>83</v>
      </c>
      <c r="Z8" s="71"/>
      <c r="AA8" s="71"/>
      <c r="AB8" s="71"/>
      <c r="AC8" s="71" t="s">
        <v>84</v>
      </c>
      <c r="AD8" s="71"/>
      <c r="AE8" s="78" t="str">
        <f t="shared" si="4"/>
        <v/>
      </c>
      <c r="AF8" s="78"/>
      <c r="AG8" s="78" t="str">
        <f t="shared" si="5"/>
        <v/>
      </c>
      <c r="AH8" s="71"/>
      <c r="AI8" s="79"/>
      <c r="AJ8" s="85"/>
      <c r="AK8" s="86" t="s">
        <v>85</v>
      </c>
      <c r="AL8" s="71"/>
      <c r="AM8" s="71"/>
      <c r="AN8" s="71" t="s">
        <v>73</v>
      </c>
      <c r="AO8" s="71">
        <v>0.0</v>
      </c>
      <c r="AP8" s="71" t="s">
        <v>86</v>
      </c>
      <c r="AQ8" s="71">
        <v>21.0</v>
      </c>
      <c r="AR8" s="71"/>
      <c r="AS8" s="71"/>
      <c r="AT8" s="71"/>
      <c r="AU8" s="71"/>
      <c r="AV8" s="71"/>
      <c r="AW8" s="71"/>
      <c r="AX8" s="71"/>
      <c r="AY8" s="71"/>
      <c r="AZ8" s="71"/>
      <c r="BA8" s="71"/>
      <c r="BB8" s="71"/>
      <c r="BC8" s="71"/>
    </row>
    <row r="9">
      <c r="A9" s="66" t="s">
        <v>87</v>
      </c>
      <c r="B9" s="67" t="s">
        <v>64</v>
      </c>
      <c r="C9" s="69">
        <v>2.0</v>
      </c>
      <c r="D9" s="69">
        <v>5.0</v>
      </c>
      <c r="E9" s="69">
        <v>2.0</v>
      </c>
      <c r="F9" s="69">
        <v>50.0</v>
      </c>
      <c r="G9" s="69">
        <v>21.0</v>
      </c>
      <c r="H9" s="70">
        <f t="shared" si="1"/>
        <v>71</v>
      </c>
      <c r="I9" s="71">
        <v>0.0</v>
      </c>
      <c r="J9" s="71">
        <v>130.0</v>
      </c>
      <c r="K9" s="83">
        <f t="shared" si="2"/>
        <v>84.5</v>
      </c>
      <c r="L9" s="74" t="s">
        <v>66</v>
      </c>
      <c r="M9" s="75">
        <v>4.0</v>
      </c>
      <c r="N9" s="76">
        <f t="shared" si="3"/>
        <v>338</v>
      </c>
      <c r="O9" s="77" t="s">
        <v>88</v>
      </c>
      <c r="P9" s="71"/>
      <c r="Q9" s="71"/>
      <c r="R9" s="71"/>
      <c r="S9" s="71"/>
      <c r="T9" s="71"/>
      <c r="U9" s="71"/>
      <c r="V9" s="71"/>
      <c r="W9" s="71"/>
      <c r="X9" s="71"/>
      <c r="Y9" s="71"/>
      <c r="Z9" s="71"/>
      <c r="AA9" s="71"/>
      <c r="AB9" s="71"/>
      <c r="AC9" s="71"/>
      <c r="AD9" s="71">
        <v>190.0</v>
      </c>
      <c r="AE9" s="78">
        <f t="shared" si="4"/>
        <v>123.5</v>
      </c>
      <c r="AF9" s="78">
        <v>6.8</v>
      </c>
      <c r="AG9" s="78">
        <f t="shared" si="5"/>
        <v>4.42</v>
      </c>
      <c r="AH9" s="71" t="s">
        <v>89</v>
      </c>
      <c r="AI9" s="79" t="s">
        <v>90</v>
      </c>
      <c r="AJ9" s="87" t="s">
        <v>91</v>
      </c>
      <c r="AK9" s="81"/>
      <c r="AL9" s="71"/>
      <c r="AM9" s="71"/>
      <c r="AN9" s="71" t="s">
        <v>64</v>
      </c>
      <c r="AO9" s="71">
        <v>0.0</v>
      </c>
      <c r="AP9" s="71" t="s">
        <v>92</v>
      </c>
      <c r="AQ9" s="71">
        <v>14.0</v>
      </c>
      <c r="AR9" s="71"/>
      <c r="AS9" s="71"/>
      <c r="AT9" s="71"/>
      <c r="AU9" s="71"/>
      <c r="AV9" s="71"/>
      <c r="AW9" s="71"/>
      <c r="AX9" s="71"/>
      <c r="AY9" s="71"/>
      <c r="AZ9" s="71"/>
      <c r="BA9" s="71"/>
      <c r="BB9" s="71"/>
      <c r="BC9" s="71"/>
    </row>
    <row r="10" ht="27.0" customHeight="1">
      <c r="A10" s="66" t="s">
        <v>93</v>
      </c>
      <c r="B10" s="69" t="s">
        <v>73</v>
      </c>
      <c r="C10" s="69">
        <v>1.0</v>
      </c>
      <c r="D10" s="69">
        <v>30.0</v>
      </c>
      <c r="E10" s="69">
        <v>12.0</v>
      </c>
      <c r="F10" s="69">
        <v>62.0</v>
      </c>
      <c r="G10" s="69">
        <v>49.0</v>
      </c>
      <c r="H10" s="70">
        <f t="shared" si="1"/>
        <v>97</v>
      </c>
      <c r="I10" s="71">
        <v>14.0</v>
      </c>
      <c r="J10" s="71">
        <v>150.0</v>
      </c>
      <c r="K10" s="83">
        <f t="shared" si="2"/>
        <v>97.5</v>
      </c>
      <c r="L10" s="74" t="s">
        <v>66</v>
      </c>
      <c r="M10" s="75">
        <v>5.0</v>
      </c>
      <c r="N10" s="76">
        <f t="shared" si="3"/>
        <v>487.5</v>
      </c>
      <c r="O10" s="77" t="s">
        <v>94</v>
      </c>
      <c r="P10" s="71">
        <v>72.0</v>
      </c>
      <c r="Q10" s="71">
        <v>3.0</v>
      </c>
      <c r="R10" s="71"/>
      <c r="S10" s="71">
        <v>72.0</v>
      </c>
      <c r="T10" s="71">
        <v>1.3</v>
      </c>
      <c r="U10" s="71" t="s">
        <v>81</v>
      </c>
      <c r="V10" s="71" t="s">
        <v>82</v>
      </c>
      <c r="W10" s="71">
        <v>8.0</v>
      </c>
      <c r="X10" s="71" t="s">
        <v>76</v>
      </c>
      <c r="Y10" s="71" t="s">
        <v>95</v>
      </c>
      <c r="Z10" s="71"/>
      <c r="AA10" s="71"/>
      <c r="AB10" s="71"/>
      <c r="AC10" s="71" t="s">
        <v>96</v>
      </c>
      <c r="AD10" s="71"/>
      <c r="AE10" s="78" t="str">
        <f t="shared" si="4"/>
        <v/>
      </c>
      <c r="AF10" s="78"/>
      <c r="AG10" s="78" t="str">
        <f t="shared" si="5"/>
        <v/>
      </c>
      <c r="AH10" s="71"/>
      <c r="AI10" s="79"/>
      <c r="AJ10" s="85"/>
      <c r="AK10" s="86" t="s">
        <v>85</v>
      </c>
      <c r="AL10" s="71"/>
      <c r="AM10" s="71"/>
      <c r="AN10" s="71" t="s">
        <v>73</v>
      </c>
      <c r="AO10" s="71">
        <v>0.0</v>
      </c>
      <c r="AP10" s="71" t="s">
        <v>86</v>
      </c>
      <c r="AQ10" s="71">
        <v>49.0</v>
      </c>
      <c r="AR10" s="71"/>
      <c r="AS10" s="71"/>
      <c r="AT10" s="71"/>
      <c r="AU10" s="71"/>
      <c r="AV10" s="71"/>
      <c r="AW10" s="71"/>
      <c r="AX10" s="71"/>
      <c r="AY10" s="71"/>
      <c r="AZ10" s="71"/>
      <c r="BA10" s="71"/>
      <c r="BB10" s="71"/>
      <c r="BC10" s="71"/>
    </row>
    <row r="11">
      <c r="A11" s="66" t="s">
        <v>97</v>
      </c>
      <c r="B11" s="69" t="s">
        <v>73</v>
      </c>
      <c r="C11" s="69">
        <v>3.0</v>
      </c>
      <c r="D11" s="69">
        <v>12.0</v>
      </c>
      <c r="E11" s="69">
        <v>5.0</v>
      </c>
      <c r="F11" s="69">
        <v>71.0</v>
      </c>
      <c r="G11" s="69">
        <v>20.0</v>
      </c>
      <c r="H11" s="70">
        <f t="shared" si="1"/>
        <v>56</v>
      </c>
      <c r="I11" s="71">
        <v>35.0</v>
      </c>
      <c r="J11" s="71">
        <v>160.0</v>
      </c>
      <c r="K11" s="83">
        <f t="shared" si="2"/>
        <v>104</v>
      </c>
      <c r="L11" s="74" t="s">
        <v>66</v>
      </c>
      <c r="M11" s="75">
        <v>2.5</v>
      </c>
      <c r="N11" s="76">
        <f t="shared" si="3"/>
        <v>260</v>
      </c>
      <c r="O11" s="77" t="s">
        <v>98</v>
      </c>
      <c r="P11" s="71">
        <v>128.0</v>
      </c>
      <c r="Q11" s="71">
        <v>1.0</v>
      </c>
      <c r="R11" s="71"/>
      <c r="S11" s="71">
        <v>128.0</v>
      </c>
      <c r="T11" s="71">
        <v>1.3</v>
      </c>
      <c r="U11" s="71" t="s">
        <v>99</v>
      </c>
      <c r="V11" s="71" t="s">
        <v>100</v>
      </c>
      <c r="W11" s="71">
        <v>5.0</v>
      </c>
      <c r="X11" s="71" t="s">
        <v>101</v>
      </c>
      <c r="Y11" s="71" t="s">
        <v>102</v>
      </c>
      <c r="Z11" s="71"/>
      <c r="AA11" s="71"/>
      <c r="AB11" s="71"/>
      <c r="AC11" s="71" t="s">
        <v>103</v>
      </c>
      <c r="AD11" s="71">
        <v>35.0</v>
      </c>
      <c r="AE11" s="78" t="str">
        <f t="shared" si="4"/>
        <v/>
      </c>
      <c r="AF11" s="78">
        <v>1.2</v>
      </c>
      <c r="AG11" s="78" t="str">
        <f t="shared" si="5"/>
        <v/>
      </c>
      <c r="AH11" s="71"/>
      <c r="AI11" s="79"/>
      <c r="AJ11" s="85"/>
      <c r="AK11" s="88" t="s">
        <v>104</v>
      </c>
      <c r="AL11" s="71"/>
      <c r="AM11" s="71"/>
      <c r="AN11" s="71" t="s">
        <v>73</v>
      </c>
      <c r="AO11" s="71">
        <v>0.0</v>
      </c>
      <c r="AP11" s="71" t="s">
        <v>105</v>
      </c>
      <c r="AQ11" s="71">
        <v>12.0</v>
      </c>
      <c r="AR11" s="71" t="s">
        <v>92</v>
      </c>
      <c r="AS11" s="71">
        <v>20.0</v>
      </c>
      <c r="AT11" s="71" t="s">
        <v>106</v>
      </c>
      <c r="AU11" s="71">
        <v>20.0</v>
      </c>
      <c r="AV11" s="71"/>
      <c r="AW11" s="71"/>
      <c r="AX11" s="71"/>
      <c r="AY11" s="71"/>
      <c r="AZ11" s="71"/>
      <c r="BA11" s="71"/>
      <c r="BB11" s="71"/>
      <c r="BC11" s="71"/>
    </row>
    <row r="12">
      <c r="A12" s="82" t="s">
        <v>107</v>
      </c>
      <c r="B12" s="67" t="s">
        <v>64</v>
      </c>
      <c r="C12" s="69">
        <v>3.0</v>
      </c>
      <c r="D12" s="69">
        <v>12.0</v>
      </c>
      <c r="E12" s="69">
        <v>5.0</v>
      </c>
      <c r="F12" s="69">
        <v>50.0</v>
      </c>
      <c r="G12" s="69">
        <v>20.0</v>
      </c>
      <c r="H12" s="70">
        <f t="shared" si="1"/>
        <v>70</v>
      </c>
      <c r="I12" s="71">
        <v>0.0</v>
      </c>
      <c r="J12" s="71">
        <v>130.0</v>
      </c>
      <c r="K12" s="83">
        <f t="shared" si="2"/>
        <v>84.5</v>
      </c>
      <c r="L12" s="74" t="s">
        <v>66</v>
      </c>
      <c r="M12" s="75">
        <v>2.5</v>
      </c>
      <c r="N12" s="76">
        <f t="shared" si="3"/>
        <v>211.25</v>
      </c>
      <c r="O12" s="84"/>
      <c r="P12" s="71"/>
      <c r="Q12" s="71"/>
      <c r="R12" s="71"/>
      <c r="S12" s="71"/>
      <c r="T12" s="71"/>
      <c r="U12" s="71"/>
      <c r="V12" s="71"/>
      <c r="W12" s="71"/>
      <c r="X12" s="71"/>
      <c r="Y12" s="71"/>
      <c r="Z12" s="71"/>
      <c r="AA12" s="71"/>
      <c r="AB12" s="71"/>
      <c r="AC12" s="71"/>
      <c r="AD12" s="71">
        <v>35.0</v>
      </c>
      <c r="AE12" s="78">
        <f t="shared" si="4"/>
        <v>22.75</v>
      </c>
      <c r="AF12" s="78">
        <v>1.2</v>
      </c>
      <c r="AG12" s="78">
        <f t="shared" si="5"/>
        <v>0.78</v>
      </c>
      <c r="AH12" s="71" t="s">
        <v>108</v>
      </c>
      <c r="AI12" s="79" t="s">
        <v>109</v>
      </c>
      <c r="AJ12" s="85" t="s">
        <v>110</v>
      </c>
      <c r="AK12" s="81"/>
      <c r="AL12" s="71"/>
      <c r="AM12" s="71"/>
      <c r="AN12" s="71" t="s">
        <v>64</v>
      </c>
      <c r="AO12" s="71">
        <v>0.0</v>
      </c>
      <c r="AP12" s="71" t="s">
        <v>105</v>
      </c>
      <c r="AQ12" s="71">
        <v>20.0</v>
      </c>
      <c r="AR12" s="71" t="s">
        <v>92</v>
      </c>
      <c r="AS12" s="71">
        <v>27.0</v>
      </c>
      <c r="AT12" s="71" t="s">
        <v>106</v>
      </c>
      <c r="AU12" s="71">
        <v>30.0</v>
      </c>
      <c r="AV12" s="71"/>
      <c r="AW12" s="71"/>
      <c r="AX12" s="71"/>
      <c r="AY12" s="71"/>
      <c r="AZ12" s="71"/>
      <c r="BA12" s="71"/>
      <c r="BB12" s="71"/>
      <c r="BC12" s="71"/>
    </row>
    <row r="13">
      <c r="A13" s="89" t="s">
        <v>111</v>
      </c>
      <c r="B13" s="69" t="s">
        <v>73</v>
      </c>
      <c r="C13" s="69">
        <v>3.0</v>
      </c>
      <c r="D13" s="69">
        <v>30.0</v>
      </c>
      <c r="E13" s="69">
        <v>12.0</v>
      </c>
      <c r="F13" s="69">
        <v>62.0</v>
      </c>
      <c r="G13" s="69">
        <v>14.0</v>
      </c>
      <c r="H13" s="70">
        <f t="shared" si="1"/>
        <v>46</v>
      </c>
      <c r="I13" s="71">
        <v>30.0</v>
      </c>
      <c r="J13" s="71">
        <v>300.0</v>
      </c>
      <c r="K13" s="83">
        <f t="shared" si="2"/>
        <v>195</v>
      </c>
      <c r="L13" s="74" t="s">
        <v>62</v>
      </c>
      <c r="M13" s="75">
        <v>0.0</v>
      </c>
      <c r="N13" s="76">
        <f t="shared" si="3"/>
        <v>0</v>
      </c>
      <c r="O13" s="90"/>
      <c r="P13" s="71">
        <v>128.0</v>
      </c>
      <c r="Q13" s="71">
        <v>1.0</v>
      </c>
      <c r="R13" s="71"/>
      <c r="S13" s="71">
        <v>128.0</v>
      </c>
      <c r="T13" s="71">
        <v>1.3</v>
      </c>
      <c r="U13" s="71" t="s">
        <v>81</v>
      </c>
      <c r="V13" s="71" t="s">
        <v>82</v>
      </c>
      <c r="W13" s="71">
        <v>5.0</v>
      </c>
      <c r="X13" s="71" t="s">
        <v>101</v>
      </c>
      <c r="Y13" s="71" t="s">
        <v>102</v>
      </c>
      <c r="Z13" s="71"/>
      <c r="AA13" s="71"/>
      <c r="AB13" s="71"/>
      <c r="AC13" s="71" t="s">
        <v>112</v>
      </c>
      <c r="AD13" s="71"/>
      <c r="AE13" s="78" t="str">
        <f t="shared" si="4"/>
        <v/>
      </c>
      <c r="AF13" s="78"/>
      <c r="AG13" s="78" t="str">
        <f t="shared" si="5"/>
        <v/>
      </c>
      <c r="AH13" s="71"/>
      <c r="AI13" s="79"/>
      <c r="AJ13" s="85"/>
      <c r="AK13" s="88" t="s">
        <v>104</v>
      </c>
      <c r="AL13" s="71"/>
      <c r="AM13" s="71"/>
      <c r="AN13" s="71" t="s">
        <v>73</v>
      </c>
      <c r="AO13" s="71">
        <v>0.0</v>
      </c>
      <c r="AP13" s="71" t="s">
        <v>92</v>
      </c>
      <c r="AQ13" s="71">
        <v>12.0</v>
      </c>
      <c r="AR13" s="71"/>
      <c r="AS13" s="71"/>
      <c r="AT13" s="71"/>
      <c r="AU13" s="71"/>
      <c r="AV13" s="71"/>
      <c r="AW13" s="71"/>
      <c r="AX13" s="71"/>
      <c r="AY13" s="71"/>
      <c r="AZ13" s="71"/>
      <c r="BA13" s="71"/>
      <c r="BB13" s="71"/>
      <c r="BC13" s="71"/>
    </row>
    <row r="14">
      <c r="A14" s="66" t="s">
        <v>113</v>
      </c>
      <c r="B14" s="69" t="s">
        <v>73</v>
      </c>
      <c r="C14" s="69">
        <v>2.0</v>
      </c>
      <c r="D14" s="69">
        <v>45.0</v>
      </c>
      <c r="E14" s="69">
        <v>18.0</v>
      </c>
      <c r="F14" s="69">
        <v>87.0</v>
      </c>
      <c r="G14" s="69">
        <v>14.0</v>
      </c>
      <c r="H14" s="70">
        <f t="shared" si="1"/>
        <v>71</v>
      </c>
      <c r="I14" s="71">
        <v>30.0</v>
      </c>
      <c r="J14" s="71">
        <v>130.0</v>
      </c>
      <c r="K14" s="83">
        <f t="shared" si="2"/>
        <v>84.5</v>
      </c>
      <c r="L14" s="74" t="s">
        <v>66</v>
      </c>
      <c r="M14" s="75">
        <v>3.8</v>
      </c>
      <c r="N14" s="76">
        <f t="shared" si="3"/>
        <v>321.1</v>
      </c>
      <c r="O14" s="90" t="s">
        <v>114</v>
      </c>
      <c r="P14" s="71">
        <v>72.0</v>
      </c>
      <c r="Q14" s="71">
        <v>1.0</v>
      </c>
      <c r="R14" s="71"/>
      <c r="S14" s="71">
        <v>72.0</v>
      </c>
      <c r="T14" s="71">
        <v>1.3</v>
      </c>
      <c r="U14" s="71" t="s">
        <v>99</v>
      </c>
      <c r="V14" s="71" t="s">
        <v>100</v>
      </c>
      <c r="W14" s="71">
        <v>4.0</v>
      </c>
      <c r="X14" s="71" t="s">
        <v>101</v>
      </c>
      <c r="Y14" s="71" t="s">
        <v>102</v>
      </c>
      <c r="Z14" s="71"/>
      <c r="AA14" s="71"/>
      <c r="AB14" s="71"/>
      <c r="AC14" s="71" t="s">
        <v>115</v>
      </c>
      <c r="AD14" s="71"/>
      <c r="AE14" s="78" t="str">
        <f t="shared" si="4"/>
        <v/>
      </c>
      <c r="AF14" s="78"/>
      <c r="AG14" s="78" t="str">
        <f t="shared" si="5"/>
        <v/>
      </c>
      <c r="AH14" s="71"/>
      <c r="AI14" s="79"/>
      <c r="AJ14" s="85"/>
      <c r="AK14" s="88" t="s">
        <v>116</v>
      </c>
      <c r="AL14" s="71"/>
      <c r="AM14" s="71"/>
      <c r="AN14" s="71" t="s">
        <v>73</v>
      </c>
      <c r="AO14" s="71">
        <v>0.0</v>
      </c>
      <c r="AP14" s="71" t="s">
        <v>106</v>
      </c>
      <c r="AQ14" s="71">
        <v>14.0</v>
      </c>
      <c r="AR14" s="71" t="s">
        <v>117</v>
      </c>
      <c r="AS14" s="71">
        <v>21.0</v>
      </c>
      <c r="AT14" s="71"/>
      <c r="AU14" s="71"/>
      <c r="AV14" s="71"/>
      <c r="AW14" s="71"/>
      <c r="AX14" s="71"/>
      <c r="AY14" s="71"/>
      <c r="AZ14" s="71"/>
      <c r="BA14" s="71"/>
      <c r="BB14" s="71"/>
      <c r="BC14" s="71"/>
    </row>
    <row r="15">
      <c r="A15" s="66" t="s">
        <v>118</v>
      </c>
      <c r="B15" s="69" t="s">
        <v>73</v>
      </c>
      <c r="C15" s="69">
        <v>2.0</v>
      </c>
      <c r="D15" s="69">
        <v>45.0</v>
      </c>
      <c r="E15" s="69">
        <v>18.0</v>
      </c>
      <c r="F15" s="69">
        <v>147.0</v>
      </c>
      <c r="G15" s="69">
        <v>21.0</v>
      </c>
      <c r="H15" s="70">
        <f t="shared" si="1"/>
        <v>131</v>
      </c>
      <c r="I15" s="71">
        <v>37.0</v>
      </c>
      <c r="J15" s="71">
        <v>130.0</v>
      </c>
      <c r="K15" s="83">
        <f t="shared" si="2"/>
        <v>84.5</v>
      </c>
      <c r="L15" s="74" t="s">
        <v>62</v>
      </c>
      <c r="M15" s="75">
        <v>0.0</v>
      </c>
      <c r="N15" s="76">
        <f t="shared" si="3"/>
        <v>0</v>
      </c>
      <c r="O15" s="77" t="s">
        <v>119</v>
      </c>
      <c r="P15" s="71">
        <v>72.0</v>
      </c>
      <c r="Q15" s="71">
        <v>1.0</v>
      </c>
      <c r="R15" s="71"/>
      <c r="S15" s="71">
        <v>72.0</v>
      </c>
      <c r="T15" s="71">
        <v>1.3</v>
      </c>
      <c r="U15" s="71" t="s">
        <v>81</v>
      </c>
      <c r="V15" s="71" t="s">
        <v>82</v>
      </c>
      <c r="W15" s="71">
        <v>5.0</v>
      </c>
      <c r="X15" s="71" t="s">
        <v>101</v>
      </c>
      <c r="Y15" s="71" t="s">
        <v>102</v>
      </c>
      <c r="Z15" s="71"/>
      <c r="AA15" s="71"/>
      <c r="AB15" s="71"/>
      <c r="AC15" s="71" t="s">
        <v>115</v>
      </c>
      <c r="AD15" s="71"/>
      <c r="AE15" s="78" t="str">
        <f t="shared" si="4"/>
        <v/>
      </c>
      <c r="AF15" s="78"/>
      <c r="AG15" s="78" t="str">
        <f t="shared" si="5"/>
        <v/>
      </c>
      <c r="AH15" s="71"/>
      <c r="AI15" s="79"/>
      <c r="AJ15" s="85"/>
      <c r="AK15" s="88" t="s">
        <v>116</v>
      </c>
      <c r="AL15" s="71"/>
      <c r="AM15" s="71"/>
      <c r="AN15" s="71" t="s">
        <v>73</v>
      </c>
      <c r="AO15" s="71">
        <v>0.0</v>
      </c>
      <c r="AP15" s="71" t="s">
        <v>106</v>
      </c>
      <c r="AQ15" s="71">
        <v>14.0</v>
      </c>
      <c r="AR15" s="71" t="s">
        <v>117</v>
      </c>
      <c r="AS15" s="71">
        <v>21.0</v>
      </c>
      <c r="AT15" s="71"/>
      <c r="AU15" s="71"/>
      <c r="AV15" s="71"/>
      <c r="AW15" s="71"/>
      <c r="AX15" s="71"/>
      <c r="AY15" s="71"/>
      <c r="AZ15" s="71"/>
      <c r="BA15" s="71"/>
      <c r="BB15" s="71"/>
      <c r="BC15" s="71"/>
    </row>
    <row r="16">
      <c r="A16" s="66" t="s">
        <v>120</v>
      </c>
      <c r="B16" s="69" t="s">
        <v>73</v>
      </c>
      <c r="C16" s="69">
        <v>2.0</v>
      </c>
      <c r="D16" s="69">
        <v>45.0</v>
      </c>
      <c r="E16" s="69">
        <v>18.0</v>
      </c>
      <c r="F16" s="69">
        <v>84.0</v>
      </c>
      <c r="G16" s="69">
        <v>14.0</v>
      </c>
      <c r="H16" s="70">
        <f t="shared" si="1"/>
        <v>68</v>
      </c>
      <c r="I16" s="71">
        <v>30.0</v>
      </c>
      <c r="J16" s="71">
        <v>130.0</v>
      </c>
      <c r="K16" s="83">
        <f t="shared" si="2"/>
        <v>84.5</v>
      </c>
      <c r="L16" s="74" t="s">
        <v>62</v>
      </c>
      <c r="M16" s="75">
        <v>0.0</v>
      </c>
      <c r="N16" s="76">
        <f t="shared" si="3"/>
        <v>0</v>
      </c>
      <c r="O16" s="90"/>
      <c r="P16" s="71">
        <v>72.0</v>
      </c>
      <c r="Q16" s="71">
        <v>1.0</v>
      </c>
      <c r="R16" s="71"/>
      <c r="S16" s="71">
        <v>72.0</v>
      </c>
      <c r="T16" s="71">
        <v>1.3</v>
      </c>
      <c r="U16" s="71" t="s">
        <v>99</v>
      </c>
      <c r="V16" s="71" t="s">
        <v>100</v>
      </c>
      <c r="W16" s="71">
        <v>5.0</v>
      </c>
      <c r="X16" s="71" t="s">
        <v>101</v>
      </c>
      <c r="Y16" s="71" t="s">
        <v>102</v>
      </c>
      <c r="Z16" s="71"/>
      <c r="AA16" s="71"/>
      <c r="AB16" s="71"/>
      <c r="AC16" s="71" t="s">
        <v>115</v>
      </c>
      <c r="AD16" s="71"/>
      <c r="AE16" s="78" t="str">
        <f t="shared" si="4"/>
        <v/>
      </c>
      <c r="AF16" s="78"/>
      <c r="AG16" s="78" t="str">
        <f t="shared" si="5"/>
        <v/>
      </c>
      <c r="AH16" s="71"/>
      <c r="AI16" s="79"/>
      <c r="AJ16" s="85"/>
      <c r="AK16" s="88" t="s">
        <v>116</v>
      </c>
      <c r="AL16" s="71"/>
      <c r="AM16" s="71"/>
      <c r="AN16" s="71" t="s">
        <v>73</v>
      </c>
      <c r="AO16" s="71">
        <v>0.0</v>
      </c>
      <c r="AP16" s="71" t="s">
        <v>106</v>
      </c>
      <c r="AQ16" s="71">
        <v>14.0</v>
      </c>
      <c r="AR16" s="71" t="s">
        <v>117</v>
      </c>
      <c r="AS16" s="71">
        <v>21.0</v>
      </c>
      <c r="AT16" s="71"/>
      <c r="AU16" s="71"/>
      <c r="AV16" s="71"/>
      <c r="AW16" s="71"/>
      <c r="AX16" s="71"/>
      <c r="AY16" s="71"/>
      <c r="AZ16" s="71"/>
      <c r="BA16" s="71"/>
      <c r="BB16" s="71"/>
      <c r="BC16" s="71"/>
    </row>
    <row r="17">
      <c r="A17" s="66" t="s">
        <v>121</v>
      </c>
      <c r="B17" s="69" t="s">
        <v>73</v>
      </c>
      <c r="C17" s="69">
        <v>2.0</v>
      </c>
      <c r="D17" s="69">
        <v>45.0</v>
      </c>
      <c r="E17" s="69">
        <v>18.0</v>
      </c>
      <c r="F17" s="69">
        <v>125.0</v>
      </c>
      <c r="G17" s="69">
        <v>14.0</v>
      </c>
      <c r="H17" s="70">
        <f t="shared" si="1"/>
        <v>109</v>
      </c>
      <c r="I17" s="71">
        <v>30.0</v>
      </c>
      <c r="J17" s="71">
        <v>130.0</v>
      </c>
      <c r="K17" s="83">
        <f t="shared" si="2"/>
        <v>84.5</v>
      </c>
      <c r="L17" s="74" t="s">
        <v>66</v>
      </c>
      <c r="M17" s="75">
        <v>2.2</v>
      </c>
      <c r="N17" s="76">
        <f t="shared" si="3"/>
        <v>185.9</v>
      </c>
      <c r="O17" s="90"/>
      <c r="P17" s="71">
        <v>72.0</v>
      </c>
      <c r="Q17" s="71">
        <v>1.0</v>
      </c>
      <c r="R17" s="71"/>
      <c r="S17" s="71">
        <v>72.0</v>
      </c>
      <c r="T17" s="71">
        <v>1.3</v>
      </c>
      <c r="U17" s="71" t="s">
        <v>99</v>
      </c>
      <c r="V17" s="71" t="s">
        <v>100</v>
      </c>
      <c r="W17" s="71">
        <v>5.0</v>
      </c>
      <c r="X17" s="71" t="s">
        <v>101</v>
      </c>
      <c r="Y17" s="71" t="s">
        <v>102</v>
      </c>
      <c r="Z17" s="71"/>
      <c r="AA17" s="71"/>
      <c r="AB17" s="71"/>
      <c r="AC17" s="71" t="s">
        <v>115</v>
      </c>
      <c r="AD17" s="71"/>
      <c r="AE17" s="78" t="str">
        <f t="shared" si="4"/>
        <v/>
      </c>
      <c r="AF17" s="78"/>
      <c r="AG17" s="78" t="str">
        <f t="shared" si="5"/>
        <v/>
      </c>
      <c r="AH17" s="71"/>
      <c r="AI17" s="79"/>
      <c r="AJ17" s="85"/>
      <c r="AK17" s="88" t="s">
        <v>116</v>
      </c>
      <c r="AL17" s="71"/>
      <c r="AM17" s="71"/>
      <c r="AN17" s="71" t="s">
        <v>73</v>
      </c>
      <c r="AO17" s="71">
        <v>0.0</v>
      </c>
      <c r="AP17" s="71" t="s">
        <v>106</v>
      </c>
      <c r="AQ17" s="71">
        <v>14.0</v>
      </c>
      <c r="AR17" s="71" t="s">
        <v>117</v>
      </c>
      <c r="AS17" s="71">
        <v>21.0</v>
      </c>
      <c r="AT17" s="71"/>
      <c r="AU17" s="71"/>
      <c r="AV17" s="71"/>
      <c r="AW17" s="71"/>
      <c r="AX17" s="71"/>
      <c r="AY17" s="71"/>
      <c r="AZ17" s="71"/>
      <c r="BA17" s="71"/>
      <c r="BB17" s="71"/>
      <c r="BC17" s="71"/>
    </row>
    <row r="18">
      <c r="A18" s="66" t="s">
        <v>122</v>
      </c>
      <c r="B18" s="69" t="s">
        <v>73</v>
      </c>
      <c r="C18" s="69">
        <v>2.0</v>
      </c>
      <c r="D18" s="69">
        <v>45.0</v>
      </c>
      <c r="E18" s="69">
        <v>18.0</v>
      </c>
      <c r="F18" s="69">
        <v>120.0</v>
      </c>
      <c r="G18" s="69">
        <v>14.0</v>
      </c>
      <c r="H18" s="70">
        <f t="shared" si="1"/>
        <v>104</v>
      </c>
      <c r="I18" s="71">
        <v>30.0</v>
      </c>
      <c r="J18" s="71">
        <v>130.0</v>
      </c>
      <c r="K18" s="83">
        <f t="shared" si="2"/>
        <v>84.5</v>
      </c>
      <c r="L18" s="74" t="s">
        <v>62</v>
      </c>
      <c r="M18" s="75">
        <v>0.0</v>
      </c>
      <c r="N18" s="76">
        <f t="shared" si="3"/>
        <v>0</v>
      </c>
      <c r="O18" s="90"/>
      <c r="P18" s="71">
        <v>72.0</v>
      </c>
      <c r="Q18" s="71">
        <v>1.0</v>
      </c>
      <c r="R18" s="71"/>
      <c r="S18" s="71">
        <v>72.0</v>
      </c>
      <c r="T18" s="71">
        <v>1.3</v>
      </c>
      <c r="U18" s="71" t="s">
        <v>99</v>
      </c>
      <c r="V18" s="71" t="s">
        <v>100</v>
      </c>
      <c r="W18" s="71">
        <v>5.0</v>
      </c>
      <c r="X18" s="71" t="s">
        <v>101</v>
      </c>
      <c r="Y18" s="71" t="s">
        <v>102</v>
      </c>
      <c r="Z18" s="71"/>
      <c r="AA18" s="71"/>
      <c r="AB18" s="71"/>
      <c r="AC18" s="71" t="s">
        <v>115</v>
      </c>
      <c r="AD18" s="71"/>
      <c r="AE18" s="78" t="str">
        <f t="shared" si="4"/>
        <v/>
      </c>
      <c r="AF18" s="78"/>
      <c r="AG18" s="78" t="str">
        <f t="shared" si="5"/>
        <v/>
      </c>
      <c r="AH18" s="71"/>
      <c r="AI18" s="79"/>
      <c r="AJ18" s="85"/>
      <c r="AK18" s="88" t="s">
        <v>116</v>
      </c>
      <c r="AL18" s="71"/>
      <c r="AM18" s="71"/>
      <c r="AN18" s="71" t="s">
        <v>73</v>
      </c>
      <c r="AO18" s="71">
        <v>0.0</v>
      </c>
      <c r="AP18" s="71" t="s">
        <v>106</v>
      </c>
      <c r="AQ18" s="71">
        <v>14.0</v>
      </c>
      <c r="AR18" s="71" t="s">
        <v>117</v>
      </c>
      <c r="AS18" s="71">
        <v>21.0</v>
      </c>
      <c r="AT18" s="71"/>
      <c r="AU18" s="71"/>
      <c r="AV18" s="71"/>
      <c r="AW18" s="71"/>
      <c r="AX18" s="71"/>
      <c r="AY18" s="71"/>
      <c r="AZ18" s="71"/>
      <c r="BA18" s="71"/>
      <c r="BB18" s="71"/>
      <c r="BC18" s="71"/>
    </row>
    <row r="19">
      <c r="A19" s="66" t="s">
        <v>123</v>
      </c>
      <c r="B19" s="69" t="s">
        <v>73</v>
      </c>
      <c r="C19" s="69">
        <v>1.0</v>
      </c>
      <c r="D19" s="69">
        <v>75.0</v>
      </c>
      <c r="E19" s="69">
        <v>30.0</v>
      </c>
      <c r="F19" s="69">
        <v>90.0</v>
      </c>
      <c r="G19" s="69">
        <v>20.0</v>
      </c>
      <c r="H19" s="70">
        <f t="shared" si="1"/>
        <v>95</v>
      </c>
      <c r="I19" s="71">
        <v>15.0</v>
      </c>
      <c r="J19" s="71">
        <v>480.0</v>
      </c>
      <c r="K19" s="83">
        <f t="shared" si="2"/>
        <v>312</v>
      </c>
      <c r="L19" s="74" t="s">
        <v>66</v>
      </c>
      <c r="M19" s="75">
        <v>0.0</v>
      </c>
      <c r="N19" s="76">
        <f t="shared" si="3"/>
        <v>0</v>
      </c>
      <c r="O19" s="77" t="s">
        <v>124</v>
      </c>
      <c r="P19" s="71">
        <v>128.0</v>
      </c>
      <c r="Q19" s="71">
        <v>1.0</v>
      </c>
      <c r="R19" s="71"/>
      <c r="S19" s="71">
        <v>128.0</v>
      </c>
      <c r="T19" s="71">
        <v>1.3</v>
      </c>
      <c r="U19" s="71" t="s">
        <v>125</v>
      </c>
      <c r="V19" s="71" t="s">
        <v>126</v>
      </c>
      <c r="W19" s="71">
        <v>4.0</v>
      </c>
      <c r="X19" s="71" t="s">
        <v>101</v>
      </c>
      <c r="Y19" s="71" t="s">
        <v>102</v>
      </c>
      <c r="Z19" s="71"/>
      <c r="AA19" s="71"/>
      <c r="AB19" s="71"/>
      <c r="AC19" s="71" t="s">
        <v>127</v>
      </c>
      <c r="AD19" s="71"/>
      <c r="AE19" s="78" t="str">
        <f t="shared" si="4"/>
        <v/>
      </c>
      <c r="AF19" s="78"/>
      <c r="AG19" s="78" t="str">
        <f t="shared" si="5"/>
        <v/>
      </c>
      <c r="AH19" s="71"/>
      <c r="AI19" s="79"/>
      <c r="AJ19" s="85"/>
      <c r="AK19" s="86" t="s">
        <v>85</v>
      </c>
      <c r="AL19" s="71"/>
      <c r="AM19" s="71"/>
      <c r="AN19" s="71" t="s">
        <v>73</v>
      </c>
      <c r="AO19" s="71">
        <v>0.0</v>
      </c>
      <c r="AP19" s="71" t="s">
        <v>86</v>
      </c>
      <c r="AQ19" s="71">
        <v>21.0</v>
      </c>
      <c r="AR19" s="71"/>
      <c r="AS19" s="71"/>
      <c r="AT19" s="71"/>
      <c r="AU19" s="71"/>
      <c r="AV19" s="71"/>
      <c r="AW19" s="71"/>
      <c r="AX19" s="71"/>
      <c r="AY19" s="71"/>
      <c r="AZ19" s="71"/>
      <c r="BA19" s="71"/>
      <c r="BB19" s="71"/>
      <c r="BC19" s="71"/>
    </row>
    <row r="20">
      <c r="A20" s="82" t="s">
        <v>128</v>
      </c>
      <c r="B20" s="67" t="s">
        <v>64</v>
      </c>
      <c r="C20" s="69">
        <v>6.0</v>
      </c>
      <c r="D20" s="69">
        <v>3.8</v>
      </c>
      <c r="E20" s="69">
        <v>1.5</v>
      </c>
      <c r="F20" s="69">
        <v>55.0</v>
      </c>
      <c r="G20" s="69">
        <v>20.0</v>
      </c>
      <c r="H20" s="70">
        <f t="shared" si="1"/>
        <v>75</v>
      </c>
      <c r="I20" s="71">
        <v>0.0</v>
      </c>
      <c r="J20" s="71">
        <v>180.0</v>
      </c>
      <c r="K20" s="83">
        <f t="shared" si="2"/>
        <v>117</v>
      </c>
      <c r="L20" s="74" t="s">
        <v>129</v>
      </c>
      <c r="M20" s="75">
        <v>2.3</v>
      </c>
      <c r="N20" s="76">
        <f t="shared" si="3"/>
        <v>269.1</v>
      </c>
      <c r="O20" s="77" t="s">
        <v>130</v>
      </c>
      <c r="P20" s="71"/>
      <c r="Q20" s="71"/>
      <c r="R20" s="71"/>
      <c r="S20" s="71"/>
      <c r="T20" s="71"/>
      <c r="U20" s="71"/>
      <c r="V20" s="71"/>
      <c r="W20" s="71"/>
      <c r="X20" s="71"/>
      <c r="Y20" s="71"/>
      <c r="Z20" s="71"/>
      <c r="AA20" s="71"/>
      <c r="AB20" s="71"/>
      <c r="AC20" s="71"/>
      <c r="AD20" s="71">
        <v>14.0</v>
      </c>
      <c r="AE20" s="78">
        <f t="shared" si="4"/>
        <v>9.1</v>
      </c>
      <c r="AF20" s="78">
        <v>0.5</v>
      </c>
      <c r="AG20" s="78">
        <f t="shared" si="5"/>
        <v>0.325</v>
      </c>
      <c r="AH20" s="71" t="s">
        <v>108</v>
      </c>
      <c r="AI20" s="79" t="s">
        <v>131</v>
      </c>
      <c r="AJ20" s="87" t="s">
        <v>132</v>
      </c>
      <c r="AK20" s="81"/>
      <c r="AL20" s="71"/>
      <c r="AM20" s="71"/>
      <c r="AN20" s="71" t="s">
        <v>133</v>
      </c>
      <c r="AO20" s="71">
        <v>-7.0</v>
      </c>
      <c r="AP20" s="71" t="s">
        <v>64</v>
      </c>
      <c r="AQ20" s="71">
        <v>0.0</v>
      </c>
      <c r="AR20" s="71" t="s">
        <v>134</v>
      </c>
      <c r="AS20" s="71">
        <v>4.0</v>
      </c>
      <c r="AT20" s="71" t="s">
        <v>71</v>
      </c>
      <c r="AU20" s="71">
        <v>14.0</v>
      </c>
      <c r="AV20" s="71" t="s">
        <v>105</v>
      </c>
      <c r="AW20" s="71">
        <v>21.0</v>
      </c>
      <c r="AX20" s="71" t="s">
        <v>135</v>
      </c>
      <c r="AY20" s="71">
        <v>42.0</v>
      </c>
      <c r="AZ20" s="71" t="s">
        <v>135</v>
      </c>
      <c r="BA20" s="71">
        <v>63.0</v>
      </c>
      <c r="BB20" s="71" t="s">
        <v>136</v>
      </c>
      <c r="BC20" s="71">
        <v>75.0</v>
      </c>
    </row>
    <row r="21">
      <c r="A21" s="82" t="s">
        <v>137</v>
      </c>
      <c r="B21" s="67" t="s">
        <v>64</v>
      </c>
      <c r="C21" s="69">
        <v>6.0</v>
      </c>
      <c r="D21" s="69">
        <v>5.0</v>
      </c>
      <c r="E21" s="69">
        <v>2.0</v>
      </c>
      <c r="F21" s="69">
        <v>70.0</v>
      </c>
      <c r="G21" s="69">
        <v>20.0</v>
      </c>
      <c r="H21" s="70">
        <f t="shared" si="1"/>
        <v>90</v>
      </c>
      <c r="I21" s="71">
        <v>0.0</v>
      </c>
      <c r="J21" s="71">
        <v>130.0</v>
      </c>
      <c r="K21" s="83">
        <f t="shared" si="2"/>
        <v>84.5</v>
      </c>
      <c r="L21" s="74" t="s">
        <v>66</v>
      </c>
      <c r="M21" s="75">
        <v>3.8</v>
      </c>
      <c r="N21" s="76">
        <f t="shared" si="3"/>
        <v>321.1</v>
      </c>
      <c r="O21" s="77" t="s">
        <v>138</v>
      </c>
      <c r="P21" s="71"/>
      <c r="Q21" s="71"/>
      <c r="R21" s="71"/>
      <c r="S21" s="71"/>
      <c r="T21" s="71"/>
      <c r="U21" s="71"/>
      <c r="V21" s="71"/>
      <c r="W21" s="71"/>
      <c r="X21" s="71"/>
      <c r="Y21" s="71"/>
      <c r="Z21" s="71"/>
      <c r="AA21" s="71"/>
      <c r="AB21" s="71"/>
      <c r="AC21" s="71"/>
      <c r="AD21" s="71">
        <v>16.0</v>
      </c>
      <c r="AE21" s="78">
        <f t="shared" si="4"/>
        <v>10.4</v>
      </c>
      <c r="AF21" s="78">
        <v>0.6</v>
      </c>
      <c r="AG21" s="78">
        <f t="shared" si="5"/>
        <v>0.39</v>
      </c>
      <c r="AH21" s="71" t="s">
        <v>108</v>
      </c>
      <c r="AI21" s="91" t="s">
        <v>139</v>
      </c>
      <c r="AJ21" s="87" t="s">
        <v>132</v>
      </c>
      <c r="AK21" s="81"/>
      <c r="AL21" s="71"/>
      <c r="AM21" s="71"/>
      <c r="AN21" s="71" t="s">
        <v>133</v>
      </c>
      <c r="AO21" s="71">
        <v>-7.0</v>
      </c>
      <c r="AP21" s="71" t="s">
        <v>64</v>
      </c>
      <c r="AQ21" s="71">
        <v>0.0</v>
      </c>
      <c r="AR21" s="71" t="s">
        <v>134</v>
      </c>
      <c r="AS21" s="71">
        <v>4.0</v>
      </c>
      <c r="AT21" s="71" t="s">
        <v>71</v>
      </c>
      <c r="AU21" s="71">
        <v>14.0</v>
      </c>
      <c r="AV21" s="71" t="s">
        <v>105</v>
      </c>
      <c r="AW21" s="71">
        <v>21.0</v>
      </c>
      <c r="AX21" s="71" t="s">
        <v>135</v>
      </c>
      <c r="AY21" s="71">
        <v>42.0</v>
      </c>
      <c r="AZ21" s="71" t="s">
        <v>135</v>
      </c>
      <c r="BA21" s="71">
        <v>63.0</v>
      </c>
      <c r="BB21" s="71"/>
      <c r="BC21" s="71"/>
    </row>
    <row r="22">
      <c r="A22" s="66" t="s">
        <v>140</v>
      </c>
      <c r="B22" s="69" t="s">
        <v>73</v>
      </c>
      <c r="C22" s="69">
        <v>2.0</v>
      </c>
      <c r="D22" s="69">
        <v>45.0</v>
      </c>
      <c r="E22" s="69">
        <v>18.0</v>
      </c>
      <c r="F22" s="69">
        <v>115.0</v>
      </c>
      <c r="G22" s="69">
        <v>14.0</v>
      </c>
      <c r="H22" s="70">
        <f t="shared" si="1"/>
        <v>94</v>
      </c>
      <c r="I22" s="71">
        <v>35.0</v>
      </c>
      <c r="J22" s="71">
        <v>130.0</v>
      </c>
      <c r="K22" s="83">
        <f t="shared" si="2"/>
        <v>84.5</v>
      </c>
      <c r="L22" s="74" t="s">
        <v>66</v>
      </c>
      <c r="M22" s="75">
        <v>3.2</v>
      </c>
      <c r="N22" s="76">
        <f t="shared" si="3"/>
        <v>270.4</v>
      </c>
      <c r="O22" s="90"/>
      <c r="P22" s="71">
        <v>72.0</v>
      </c>
      <c r="Q22" s="71">
        <v>1.0</v>
      </c>
      <c r="R22" s="71"/>
      <c r="S22" s="71">
        <v>72.0</v>
      </c>
      <c r="T22" s="71">
        <v>1.3</v>
      </c>
      <c r="U22" s="71" t="s">
        <v>141</v>
      </c>
      <c r="V22" s="71" t="s">
        <v>142</v>
      </c>
      <c r="W22" s="71">
        <v>5.0</v>
      </c>
      <c r="X22" s="71" t="s">
        <v>101</v>
      </c>
      <c r="Y22" s="71" t="s">
        <v>102</v>
      </c>
      <c r="Z22" s="71"/>
      <c r="AA22" s="71"/>
      <c r="AB22" s="71"/>
      <c r="AC22" s="71" t="s">
        <v>115</v>
      </c>
      <c r="AD22" s="71"/>
      <c r="AE22" s="78" t="str">
        <f t="shared" si="4"/>
        <v/>
      </c>
      <c r="AF22" s="78"/>
      <c r="AG22" s="78" t="str">
        <f t="shared" si="5"/>
        <v/>
      </c>
      <c r="AH22" s="71"/>
      <c r="AI22" s="79"/>
      <c r="AJ22" s="85"/>
      <c r="AK22" s="88" t="s">
        <v>116</v>
      </c>
      <c r="AL22" s="71"/>
      <c r="AM22" s="71"/>
      <c r="AN22" s="71" t="s">
        <v>73</v>
      </c>
      <c r="AO22" s="71">
        <v>0.0</v>
      </c>
      <c r="AP22" s="71" t="s">
        <v>143</v>
      </c>
      <c r="AQ22" s="71">
        <v>20.0</v>
      </c>
      <c r="AR22" s="71" t="s">
        <v>106</v>
      </c>
      <c r="AS22" s="71">
        <v>50.0</v>
      </c>
      <c r="AT22" s="71"/>
      <c r="AU22" s="71"/>
      <c r="AV22" s="71"/>
      <c r="AW22" s="71"/>
      <c r="AX22" s="71"/>
      <c r="AY22" s="71"/>
      <c r="AZ22" s="71"/>
      <c r="BA22" s="71"/>
      <c r="BB22" s="71"/>
      <c r="BC22" s="71"/>
    </row>
    <row r="23" ht="15.75" customHeight="1">
      <c r="A23" s="66" t="s">
        <v>144</v>
      </c>
      <c r="B23" s="69" t="s">
        <v>73</v>
      </c>
      <c r="C23" s="69">
        <v>3.0</v>
      </c>
      <c r="D23" s="69">
        <v>30.0</v>
      </c>
      <c r="E23" s="69">
        <v>12.0</v>
      </c>
      <c r="F23" s="69">
        <v>190.0</v>
      </c>
      <c r="G23" s="69">
        <v>14.0</v>
      </c>
      <c r="H23" s="70">
        <f t="shared" si="1"/>
        <v>134</v>
      </c>
      <c r="I23" s="71">
        <v>70.0</v>
      </c>
      <c r="J23" s="71">
        <v>300.0</v>
      </c>
      <c r="K23" s="83">
        <f t="shared" si="2"/>
        <v>195</v>
      </c>
      <c r="L23" s="74" t="s">
        <v>21</v>
      </c>
      <c r="M23" s="75">
        <v>2.0</v>
      </c>
      <c r="N23" s="76">
        <f t="shared" si="3"/>
        <v>390</v>
      </c>
      <c r="O23" s="90"/>
      <c r="P23" s="71">
        <v>128.0</v>
      </c>
      <c r="Q23" s="71">
        <v>1.0</v>
      </c>
      <c r="R23" s="74">
        <v>28.0</v>
      </c>
      <c r="S23" s="71">
        <v>128.0</v>
      </c>
      <c r="T23" s="71">
        <v>1.3</v>
      </c>
      <c r="U23" s="71" t="s">
        <v>145</v>
      </c>
      <c r="V23" s="71" t="s">
        <v>146</v>
      </c>
      <c r="W23" s="71">
        <v>14.0</v>
      </c>
      <c r="X23" s="71" t="s">
        <v>101</v>
      </c>
      <c r="Y23" s="71" t="s">
        <v>95</v>
      </c>
      <c r="Z23" s="71"/>
      <c r="AA23" s="71" t="s">
        <v>147</v>
      </c>
      <c r="AB23" s="71"/>
      <c r="AC23" s="71"/>
      <c r="AD23" s="71"/>
      <c r="AE23" s="78" t="str">
        <f t="shared" si="4"/>
        <v/>
      </c>
      <c r="AF23" s="78"/>
      <c r="AG23" s="78" t="str">
        <f t="shared" si="5"/>
        <v/>
      </c>
      <c r="AH23" s="71"/>
      <c r="AI23" s="79"/>
      <c r="AJ23" s="85"/>
      <c r="AK23" s="88" t="s">
        <v>104</v>
      </c>
      <c r="AL23" s="71"/>
      <c r="AM23" s="71"/>
      <c r="AN23" s="71" t="s">
        <v>73</v>
      </c>
      <c r="AO23" s="71">
        <v>0.0</v>
      </c>
      <c r="AP23" s="71" t="s">
        <v>106</v>
      </c>
      <c r="AQ23" s="71">
        <v>20.0</v>
      </c>
      <c r="AR23" s="71" t="s">
        <v>106</v>
      </c>
      <c r="AS23" s="71">
        <v>34.0</v>
      </c>
      <c r="AT23" s="71"/>
      <c r="AU23" s="71"/>
      <c r="AV23" s="71"/>
      <c r="AW23" s="71"/>
      <c r="AX23" s="71"/>
      <c r="AY23" s="71"/>
      <c r="AZ23" s="71"/>
      <c r="BA23" s="71"/>
      <c r="BB23" s="71"/>
      <c r="BC23" s="71"/>
    </row>
    <row r="24">
      <c r="A24" s="66" t="s">
        <v>148</v>
      </c>
      <c r="B24" s="69" t="s">
        <v>73</v>
      </c>
      <c r="C24" s="69">
        <v>3.0</v>
      </c>
      <c r="D24" s="69">
        <v>30.0</v>
      </c>
      <c r="E24" s="69">
        <v>12.0</v>
      </c>
      <c r="F24" s="69">
        <v>135.0</v>
      </c>
      <c r="G24" s="69">
        <v>90.0</v>
      </c>
      <c r="H24" s="70">
        <f t="shared" si="1"/>
        <v>169</v>
      </c>
      <c r="I24" s="71">
        <v>56.0</v>
      </c>
      <c r="J24" s="71">
        <v>500.0</v>
      </c>
      <c r="K24" s="83">
        <f t="shared" si="2"/>
        <v>325</v>
      </c>
      <c r="L24" s="74" t="s">
        <v>129</v>
      </c>
      <c r="M24" s="75">
        <v>1.2</v>
      </c>
      <c r="N24" s="76">
        <f t="shared" si="3"/>
        <v>390</v>
      </c>
      <c r="O24" s="77" t="s">
        <v>149</v>
      </c>
      <c r="P24" s="71">
        <v>250.0</v>
      </c>
      <c r="Q24" s="71">
        <v>1.0</v>
      </c>
      <c r="R24" s="74">
        <v>28.0</v>
      </c>
      <c r="S24" s="71">
        <v>72.0</v>
      </c>
      <c r="T24" s="71">
        <v>1.3</v>
      </c>
      <c r="U24" s="71" t="s">
        <v>145</v>
      </c>
      <c r="V24" s="71" t="s">
        <v>146</v>
      </c>
      <c r="W24" s="71">
        <v>14.0</v>
      </c>
      <c r="X24" s="71" t="s">
        <v>76</v>
      </c>
      <c r="Y24" s="71" t="s">
        <v>95</v>
      </c>
      <c r="Z24" s="71"/>
      <c r="AA24" s="71" t="s">
        <v>150</v>
      </c>
      <c r="AB24" s="71"/>
      <c r="AC24" s="71" t="s">
        <v>151</v>
      </c>
      <c r="AD24" s="71"/>
      <c r="AE24" s="78" t="str">
        <f t="shared" si="4"/>
        <v/>
      </c>
      <c r="AF24" s="78"/>
      <c r="AG24" s="78" t="str">
        <f t="shared" si="5"/>
        <v/>
      </c>
      <c r="AH24" s="71"/>
      <c r="AI24" s="79"/>
      <c r="AJ24" s="85"/>
      <c r="AK24" s="88" t="s">
        <v>104</v>
      </c>
      <c r="AL24" s="71"/>
      <c r="AM24" s="71"/>
      <c r="AN24" s="71" t="s">
        <v>73</v>
      </c>
      <c r="AO24" s="71">
        <v>0.0</v>
      </c>
      <c r="AP24" s="71" t="s">
        <v>92</v>
      </c>
      <c r="AQ24" s="71">
        <v>14.0</v>
      </c>
      <c r="AR24" s="71" t="s">
        <v>152</v>
      </c>
      <c r="AS24" s="71">
        <v>28.0</v>
      </c>
      <c r="AT24" s="71" t="s">
        <v>92</v>
      </c>
      <c r="AU24" s="71">
        <v>42.0</v>
      </c>
      <c r="AV24" s="71" t="s">
        <v>152</v>
      </c>
      <c r="AW24" s="71">
        <v>56.0</v>
      </c>
      <c r="AX24" s="71" t="s">
        <v>92</v>
      </c>
      <c r="AY24" s="71">
        <v>70.0</v>
      </c>
      <c r="AZ24" s="71" t="s">
        <v>152</v>
      </c>
      <c r="BA24" s="71">
        <v>94.0</v>
      </c>
      <c r="BB24" s="71"/>
      <c r="BC24" s="71"/>
    </row>
    <row r="25" ht="15.75" customHeight="1">
      <c r="A25" s="89" t="s">
        <v>153</v>
      </c>
      <c r="B25" s="69" t="s">
        <v>73</v>
      </c>
      <c r="C25" s="69">
        <v>5.0</v>
      </c>
      <c r="D25" s="69">
        <v>13.0</v>
      </c>
      <c r="E25" s="69">
        <v>5.0</v>
      </c>
      <c r="F25" s="69">
        <v>71.0</v>
      </c>
      <c r="G25" s="69">
        <v>14.0</v>
      </c>
      <c r="H25" s="70">
        <f t="shared" si="1"/>
        <v>55</v>
      </c>
      <c r="I25" s="71">
        <v>30.0</v>
      </c>
      <c r="J25" s="71">
        <v>600.0</v>
      </c>
      <c r="K25" s="83">
        <f t="shared" si="2"/>
        <v>390</v>
      </c>
      <c r="L25" s="74" t="s">
        <v>129</v>
      </c>
      <c r="M25" s="75">
        <v>0.0</v>
      </c>
      <c r="N25" s="76">
        <f t="shared" si="3"/>
        <v>0</v>
      </c>
      <c r="O25" s="77" t="s">
        <v>154</v>
      </c>
      <c r="P25" s="71">
        <v>128.0</v>
      </c>
      <c r="Q25" s="71">
        <v>4.0</v>
      </c>
      <c r="R25" s="71"/>
      <c r="S25" s="71">
        <v>128.0</v>
      </c>
      <c r="T25" s="71">
        <v>1.3</v>
      </c>
      <c r="U25" s="71" t="s">
        <v>125</v>
      </c>
      <c r="V25" s="71" t="s">
        <v>126</v>
      </c>
      <c r="W25" s="74">
        <v>7.0</v>
      </c>
      <c r="X25" s="71" t="s">
        <v>76</v>
      </c>
      <c r="Y25" s="71" t="s">
        <v>102</v>
      </c>
      <c r="Z25" s="71"/>
      <c r="AA25" s="71"/>
      <c r="AB25" s="71"/>
      <c r="AC25" s="71"/>
      <c r="AD25" s="71"/>
      <c r="AE25" s="78" t="str">
        <f t="shared" si="4"/>
        <v/>
      </c>
      <c r="AF25" s="78"/>
      <c r="AG25" s="78" t="str">
        <f t="shared" si="5"/>
        <v/>
      </c>
      <c r="AH25" s="71"/>
      <c r="AI25" s="79"/>
      <c r="AJ25" s="85"/>
      <c r="AK25" s="88" t="s">
        <v>104</v>
      </c>
      <c r="AL25" s="71"/>
      <c r="AM25" s="71"/>
      <c r="AN25" s="71" t="s">
        <v>73</v>
      </c>
      <c r="AO25" s="71">
        <v>0.0</v>
      </c>
      <c r="AP25" s="71" t="s">
        <v>71</v>
      </c>
      <c r="AQ25" s="71">
        <v>10.0</v>
      </c>
      <c r="AR25" s="71" t="s">
        <v>92</v>
      </c>
      <c r="AS25" s="71">
        <v>17.0</v>
      </c>
      <c r="AT25" s="71"/>
      <c r="AU25" s="71"/>
      <c r="AV25" s="71"/>
      <c r="AW25" s="71"/>
      <c r="AX25" s="71"/>
      <c r="AY25" s="71"/>
      <c r="AZ25" s="71"/>
      <c r="BA25" s="71"/>
      <c r="BB25" s="71"/>
      <c r="BC25" s="71"/>
    </row>
    <row r="26">
      <c r="A26" s="82" t="s">
        <v>155</v>
      </c>
      <c r="B26" s="69" t="s">
        <v>73</v>
      </c>
      <c r="C26" s="69">
        <v>1.0</v>
      </c>
      <c r="D26" s="67">
        <v>50.0</v>
      </c>
      <c r="E26" s="69">
        <v>18.0</v>
      </c>
      <c r="F26" s="69">
        <v>67.0</v>
      </c>
      <c r="G26" s="69">
        <v>45.0</v>
      </c>
      <c r="H26" s="70">
        <f t="shared" si="1"/>
        <v>84</v>
      </c>
      <c r="I26" s="71">
        <v>28.0</v>
      </c>
      <c r="J26" s="71">
        <v>400.0</v>
      </c>
      <c r="K26" s="83">
        <f t="shared" si="2"/>
        <v>260</v>
      </c>
      <c r="L26" s="74" t="s">
        <v>66</v>
      </c>
      <c r="M26" s="75">
        <v>2.75</v>
      </c>
      <c r="N26" s="76">
        <f t="shared" si="3"/>
        <v>715</v>
      </c>
      <c r="O26" s="77" t="s">
        <v>156</v>
      </c>
      <c r="P26" s="71">
        <v>6.0</v>
      </c>
      <c r="Q26" s="71">
        <v>1.0</v>
      </c>
      <c r="R26" s="71"/>
      <c r="S26" s="71">
        <v>10.0</v>
      </c>
      <c r="T26" s="71">
        <v>1.3</v>
      </c>
      <c r="U26" s="71" t="s">
        <v>141</v>
      </c>
      <c r="V26" s="71" t="s">
        <v>142</v>
      </c>
      <c r="W26" s="71">
        <v>3.0</v>
      </c>
      <c r="X26" s="71" t="s">
        <v>76</v>
      </c>
      <c r="Y26" s="71" t="s">
        <v>102</v>
      </c>
      <c r="Z26" s="71"/>
      <c r="AA26" s="71" t="s">
        <v>157</v>
      </c>
      <c r="AB26" s="71"/>
      <c r="AC26" s="71" t="s">
        <v>158</v>
      </c>
      <c r="AD26" s="71"/>
      <c r="AE26" s="78" t="str">
        <f t="shared" si="4"/>
        <v/>
      </c>
      <c r="AF26" s="78"/>
      <c r="AG26" s="78" t="str">
        <f t="shared" si="5"/>
        <v/>
      </c>
      <c r="AH26" s="71"/>
      <c r="AI26" s="79"/>
      <c r="AJ26" s="85"/>
      <c r="AK26" s="88" t="s">
        <v>116</v>
      </c>
      <c r="AL26" s="71"/>
      <c r="AM26" s="71"/>
      <c r="AN26" s="71" t="s">
        <v>73</v>
      </c>
      <c r="AO26" s="71">
        <v>0.0</v>
      </c>
      <c r="AP26" s="71"/>
      <c r="AQ26" s="71"/>
      <c r="AR26" s="71"/>
      <c r="AS26" s="71"/>
      <c r="AT26" s="71"/>
      <c r="AU26" s="71"/>
      <c r="AV26" s="71"/>
      <c r="AW26" s="71"/>
      <c r="AX26" s="71"/>
      <c r="AY26" s="71"/>
      <c r="AZ26" s="71"/>
      <c r="BA26" s="71"/>
      <c r="BB26" s="71"/>
      <c r="BC26" s="71"/>
    </row>
    <row r="27">
      <c r="A27" s="82" t="s">
        <v>159</v>
      </c>
      <c r="B27" s="69" t="s">
        <v>73</v>
      </c>
      <c r="C27" s="69">
        <v>1.0</v>
      </c>
      <c r="D27" s="69">
        <v>30.0</v>
      </c>
      <c r="E27" s="69">
        <v>12.0</v>
      </c>
      <c r="F27" s="69">
        <v>60.0</v>
      </c>
      <c r="G27" s="69">
        <v>45.0</v>
      </c>
      <c r="H27" s="70">
        <f t="shared" si="1"/>
        <v>77</v>
      </c>
      <c r="I27" s="71">
        <v>28.0</v>
      </c>
      <c r="J27" s="71">
        <v>1600.0</v>
      </c>
      <c r="K27" s="83">
        <f t="shared" si="2"/>
        <v>1040</v>
      </c>
      <c r="L27" s="74" t="s">
        <v>66</v>
      </c>
      <c r="M27" s="75">
        <v>2.75</v>
      </c>
      <c r="N27" s="76">
        <f t="shared" si="3"/>
        <v>2860</v>
      </c>
      <c r="O27" s="77" t="s">
        <v>160</v>
      </c>
      <c r="P27" s="71">
        <v>6.0</v>
      </c>
      <c r="Q27" s="71">
        <v>1.0</v>
      </c>
      <c r="R27" s="71"/>
      <c r="S27" s="71">
        <v>6.0</v>
      </c>
      <c r="T27" s="71">
        <v>1.3</v>
      </c>
      <c r="U27" s="71" t="s">
        <v>141</v>
      </c>
      <c r="V27" s="71" t="s">
        <v>142</v>
      </c>
      <c r="W27" s="71">
        <v>3.0</v>
      </c>
      <c r="X27" s="71" t="s">
        <v>76</v>
      </c>
      <c r="Y27" s="71" t="s">
        <v>102</v>
      </c>
      <c r="Z27" s="71"/>
      <c r="AA27" s="71" t="s">
        <v>157</v>
      </c>
      <c r="AB27" s="71"/>
      <c r="AC27" s="71" t="s">
        <v>158</v>
      </c>
      <c r="AD27" s="71"/>
      <c r="AE27" s="78" t="str">
        <f t="shared" si="4"/>
        <v/>
      </c>
      <c r="AF27" s="78"/>
      <c r="AG27" s="78" t="str">
        <f t="shared" si="5"/>
        <v/>
      </c>
      <c r="AH27" s="71"/>
      <c r="AI27" s="79"/>
      <c r="AJ27" s="85"/>
      <c r="AK27" s="88" t="s">
        <v>116</v>
      </c>
      <c r="AL27" s="71"/>
      <c r="AM27" s="71"/>
      <c r="AN27" s="71" t="s">
        <v>73</v>
      </c>
      <c r="AO27" s="71">
        <v>0.0</v>
      </c>
      <c r="AP27" s="71"/>
      <c r="AQ27" s="71"/>
      <c r="AR27" s="71"/>
      <c r="AS27" s="71"/>
      <c r="AT27" s="71"/>
      <c r="AU27" s="71"/>
      <c r="AV27" s="71"/>
      <c r="AW27" s="71"/>
      <c r="AX27" s="71"/>
      <c r="AY27" s="71"/>
      <c r="AZ27" s="71"/>
      <c r="BA27" s="71"/>
      <c r="BB27" s="71"/>
      <c r="BC27" s="71"/>
    </row>
    <row r="28">
      <c r="A28" s="66" t="s">
        <v>161</v>
      </c>
      <c r="B28" s="69" t="s">
        <v>73</v>
      </c>
      <c r="C28" s="67">
        <v>5.0</v>
      </c>
      <c r="D28" s="69">
        <v>13.0</v>
      </c>
      <c r="E28" s="69">
        <v>5.0</v>
      </c>
      <c r="F28" s="67">
        <v>60.0</v>
      </c>
      <c r="G28" s="69">
        <v>14.0</v>
      </c>
      <c r="H28" s="70">
        <f t="shared" si="1"/>
        <v>44</v>
      </c>
      <c r="I28" s="71">
        <v>30.0</v>
      </c>
      <c r="J28" s="71">
        <v>600.0</v>
      </c>
      <c r="K28" s="83">
        <f t="shared" si="2"/>
        <v>390</v>
      </c>
      <c r="L28" s="74" t="s">
        <v>129</v>
      </c>
      <c r="M28" s="75">
        <v>1.2</v>
      </c>
      <c r="N28" s="76">
        <f t="shared" si="3"/>
        <v>468</v>
      </c>
      <c r="O28" s="77" t="s">
        <v>154</v>
      </c>
      <c r="P28" s="71">
        <v>128.0</v>
      </c>
      <c r="Q28" s="71">
        <v>4.0</v>
      </c>
      <c r="R28" s="71"/>
      <c r="S28" s="71">
        <v>128.0</v>
      </c>
      <c r="T28" s="71">
        <v>1.3</v>
      </c>
      <c r="U28" s="71" t="s">
        <v>125</v>
      </c>
      <c r="V28" s="71" t="s">
        <v>126</v>
      </c>
      <c r="W28" s="71">
        <v>7.0</v>
      </c>
      <c r="X28" s="71" t="s">
        <v>101</v>
      </c>
      <c r="Y28" s="71" t="s">
        <v>102</v>
      </c>
      <c r="Z28" s="71"/>
      <c r="AA28" s="71"/>
      <c r="AB28" s="71"/>
      <c r="AC28" s="71"/>
      <c r="AD28" s="71"/>
      <c r="AE28" s="78" t="str">
        <f t="shared" si="4"/>
        <v/>
      </c>
      <c r="AF28" s="78"/>
      <c r="AG28" s="78" t="str">
        <f t="shared" si="5"/>
        <v/>
      </c>
      <c r="AH28" s="71"/>
      <c r="AI28" s="79"/>
      <c r="AJ28" s="85"/>
      <c r="AK28" s="92" t="s">
        <v>104</v>
      </c>
      <c r="AL28" s="71"/>
      <c r="AM28" s="71"/>
      <c r="AN28" s="71" t="s">
        <v>73</v>
      </c>
      <c r="AO28" s="71">
        <v>0.0</v>
      </c>
      <c r="AP28" s="71" t="s">
        <v>71</v>
      </c>
      <c r="AQ28" s="71">
        <v>10.0</v>
      </c>
      <c r="AR28" s="71" t="s">
        <v>92</v>
      </c>
      <c r="AS28" s="71">
        <v>17.0</v>
      </c>
      <c r="AT28" s="71"/>
      <c r="AU28" s="71"/>
      <c r="AV28" s="71"/>
      <c r="AW28" s="71"/>
      <c r="AX28" s="71"/>
      <c r="AY28" s="71"/>
      <c r="AZ28" s="71"/>
      <c r="BA28" s="71"/>
      <c r="BB28" s="71"/>
      <c r="BC28" s="71"/>
    </row>
    <row r="29">
      <c r="A29" s="82" t="s">
        <v>162</v>
      </c>
      <c r="B29" s="69" t="s">
        <v>73</v>
      </c>
      <c r="C29" s="69">
        <v>1.0</v>
      </c>
      <c r="D29" s="69">
        <v>45.0</v>
      </c>
      <c r="E29" s="69">
        <v>18.0</v>
      </c>
      <c r="F29" s="69">
        <v>125.0</v>
      </c>
      <c r="G29" s="69">
        <v>72.0</v>
      </c>
      <c r="H29" s="70">
        <f t="shared" si="1"/>
        <v>137</v>
      </c>
      <c r="I29" s="71">
        <v>60.0</v>
      </c>
      <c r="J29" s="71">
        <v>360.0</v>
      </c>
      <c r="K29" s="83">
        <f t="shared" si="2"/>
        <v>234</v>
      </c>
      <c r="L29" s="74" t="s">
        <v>66</v>
      </c>
      <c r="M29" s="75">
        <v>2.75</v>
      </c>
      <c r="N29" s="76">
        <f t="shared" si="3"/>
        <v>643.5</v>
      </c>
      <c r="O29" s="77" t="s">
        <v>163</v>
      </c>
      <c r="P29" s="71">
        <v>128.0</v>
      </c>
      <c r="Q29" s="71">
        <v>1.0</v>
      </c>
      <c r="R29" s="71">
        <v>21.0</v>
      </c>
      <c r="S29" s="71">
        <v>10.0</v>
      </c>
      <c r="T29" s="71">
        <v>1.3</v>
      </c>
      <c r="U29" s="71" t="s">
        <v>99</v>
      </c>
      <c r="V29" s="71" t="s">
        <v>100</v>
      </c>
      <c r="W29" s="71">
        <v>7.0</v>
      </c>
      <c r="X29" s="71" t="s">
        <v>76</v>
      </c>
      <c r="Y29" s="71" t="s">
        <v>95</v>
      </c>
      <c r="Z29" s="71" t="s">
        <v>102</v>
      </c>
      <c r="AA29" s="71"/>
      <c r="AB29" s="74" t="s">
        <v>164</v>
      </c>
      <c r="AC29" s="71" t="s">
        <v>165</v>
      </c>
      <c r="AD29" s="71"/>
      <c r="AE29" s="78" t="str">
        <f t="shared" si="4"/>
        <v/>
      </c>
      <c r="AF29" s="78"/>
      <c r="AG29" s="78" t="str">
        <f t="shared" si="5"/>
        <v/>
      </c>
      <c r="AH29" s="71"/>
      <c r="AI29" s="79"/>
      <c r="AJ29" s="85"/>
      <c r="AK29" s="86" t="s">
        <v>85</v>
      </c>
      <c r="AL29" s="71"/>
      <c r="AM29" s="71"/>
      <c r="AN29" s="71" t="s">
        <v>73</v>
      </c>
      <c r="AO29" s="71">
        <v>0.0</v>
      </c>
      <c r="AP29" s="71"/>
      <c r="AQ29" s="71"/>
      <c r="AR29" s="71"/>
      <c r="AS29" s="71"/>
      <c r="AT29" s="71"/>
      <c r="AU29" s="71"/>
      <c r="AV29" s="71"/>
      <c r="AW29" s="71"/>
      <c r="AX29" s="71"/>
      <c r="AY29" s="71"/>
      <c r="AZ29" s="71"/>
      <c r="BA29" s="71"/>
      <c r="BB29" s="71"/>
      <c r="BC29" s="71"/>
    </row>
    <row r="30">
      <c r="A30" s="82" t="s">
        <v>166</v>
      </c>
      <c r="B30" s="69" t="s">
        <v>73</v>
      </c>
      <c r="C30" s="69">
        <v>2.0</v>
      </c>
      <c r="D30" s="69">
        <v>30.0</v>
      </c>
      <c r="E30" s="69">
        <v>12.0</v>
      </c>
      <c r="F30" s="69">
        <v>135.0</v>
      </c>
      <c r="G30" s="69">
        <v>160.0</v>
      </c>
      <c r="H30" s="70">
        <f t="shared" si="1"/>
        <v>225</v>
      </c>
      <c r="I30" s="71">
        <v>70.0</v>
      </c>
      <c r="J30" s="71">
        <v>1000.0</v>
      </c>
      <c r="K30" s="83">
        <f t="shared" si="2"/>
        <v>650</v>
      </c>
      <c r="L30" s="74" t="s">
        <v>66</v>
      </c>
      <c r="M30" s="75">
        <v>0.0</v>
      </c>
      <c r="N30" s="76">
        <f t="shared" si="3"/>
        <v>0</v>
      </c>
      <c r="O30" s="90"/>
      <c r="P30" s="71">
        <v>128.0</v>
      </c>
      <c r="Q30" s="71">
        <v>1.0</v>
      </c>
      <c r="R30" s="71">
        <v>25.0</v>
      </c>
      <c r="S30" s="71">
        <v>10.0</v>
      </c>
      <c r="T30" s="71">
        <v>1.3</v>
      </c>
      <c r="U30" s="71" t="s">
        <v>99</v>
      </c>
      <c r="V30" s="71" t="s">
        <v>100</v>
      </c>
      <c r="W30" s="71">
        <v>7.0</v>
      </c>
      <c r="X30" s="71" t="s">
        <v>76</v>
      </c>
      <c r="Y30" s="71" t="s">
        <v>95</v>
      </c>
      <c r="Z30" s="71" t="s">
        <v>102</v>
      </c>
      <c r="AA30" s="71" t="s">
        <v>167</v>
      </c>
      <c r="AB30" s="71"/>
      <c r="AC30" s="71" t="s">
        <v>168</v>
      </c>
      <c r="AD30" s="71"/>
      <c r="AE30" s="78" t="str">
        <f t="shared" si="4"/>
        <v/>
      </c>
      <c r="AF30" s="78"/>
      <c r="AG30" s="78" t="str">
        <f t="shared" si="5"/>
        <v/>
      </c>
      <c r="AH30" s="71"/>
      <c r="AI30" s="79"/>
      <c r="AJ30" s="85"/>
      <c r="AK30" s="88" t="s">
        <v>116</v>
      </c>
      <c r="AL30" s="71"/>
      <c r="AM30" s="71"/>
      <c r="AN30" s="71" t="s">
        <v>73</v>
      </c>
      <c r="AO30" s="71">
        <v>0.0</v>
      </c>
      <c r="AP30" s="71"/>
      <c r="AQ30" s="71"/>
      <c r="AR30" s="71"/>
      <c r="AS30" s="71"/>
      <c r="AT30" s="71"/>
      <c r="AU30" s="71"/>
      <c r="AV30" s="71"/>
      <c r="AW30" s="71"/>
      <c r="AX30" s="71"/>
      <c r="AY30" s="71"/>
      <c r="AZ30" s="71"/>
      <c r="BA30" s="71"/>
      <c r="BB30" s="71"/>
      <c r="BC30" s="71"/>
    </row>
    <row r="31">
      <c r="A31" s="82" t="s">
        <v>169</v>
      </c>
      <c r="B31" s="69" t="s">
        <v>73</v>
      </c>
      <c r="C31" s="69">
        <v>2.0</v>
      </c>
      <c r="D31" s="69">
        <v>30.0</v>
      </c>
      <c r="E31" s="69">
        <v>12.0</v>
      </c>
      <c r="F31" s="69">
        <v>135.0</v>
      </c>
      <c r="G31" s="69">
        <v>160.0</v>
      </c>
      <c r="H31" s="70">
        <f t="shared" si="1"/>
        <v>225</v>
      </c>
      <c r="I31" s="71">
        <v>70.0</v>
      </c>
      <c r="J31" s="74">
        <v>0.0</v>
      </c>
      <c r="K31" s="83">
        <f t="shared" si="2"/>
        <v>0</v>
      </c>
      <c r="L31" s="71"/>
      <c r="M31" s="75">
        <v>0.0</v>
      </c>
      <c r="N31" s="76">
        <f t="shared" si="3"/>
        <v>0</v>
      </c>
      <c r="O31" s="90"/>
      <c r="P31" s="71">
        <v>64.0</v>
      </c>
      <c r="Q31" s="71">
        <v>1.0</v>
      </c>
      <c r="R31" s="71">
        <v>25.0</v>
      </c>
      <c r="S31" s="71">
        <v>10.0</v>
      </c>
      <c r="T31" s="71">
        <v>1.3</v>
      </c>
      <c r="U31" s="71" t="s">
        <v>170</v>
      </c>
      <c r="V31" s="71" t="s">
        <v>171</v>
      </c>
      <c r="W31" s="71">
        <v>6.0</v>
      </c>
      <c r="X31" s="71" t="s">
        <v>76</v>
      </c>
      <c r="Y31" s="71" t="s">
        <v>95</v>
      </c>
      <c r="Z31" s="71" t="s">
        <v>102</v>
      </c>
      <c r="AA31" s="71" t="s">
        <v>172</v>
      </c>
      <c r="AB31" s="71"/>
      <c r="AC31" s="71"/>
      <c r="AD31" s="71"/>
      <c r="AE31" s="78" t="str">
        <f t="shared" si="4"/>
        <v/>
      </c>
      <c r="AF31" s="78"/>
      <c r="AG31" s="78" t="str">
        <f t="shared" si="5"/>
        <v/>
      </c>
      <c r="AH31" s="71"/>
      <c r="AI31" s="79"/>
      <c r="AJ31" s="85"/>
      <c r="AK31" s="81"/>
      <c r="AL31" s="71"/>
      <c r="AM31" s="71"/>
      <c r="AN31" s="71" t="s">
        <v>173</v>
      </c>
      <c r="AO31" s="71">
        <v>-70.0</v>
      </c>
      <c r="AP31" s="71" t="s">
        <v>174</v>
      </c>
      <c r="AQ31" s="71">
        <v>-49.0</v>
      </c>
      <c r="AR31" s="71" t="s">
        <v>73</v>
      </c>
      <c r="AS31" s="71">
        <v>0.0</v>
      </c>
      <c r="AT31" s="71"/>
      <c r="AU31" s="71"/>
      <c r="AV31" s="71"/>
      <c r="AW31" s="71"/>
      <c r="AX31" s="71"/>
      <c r="AY31" s="71"/>
      <c r="AZ31" s="71"/>
      <c r="BA31" s="71"/>
      <c r="BB31" s="71"/>
      <c r="BC31" s="71"/>
    </row>
    <row r="32" ht="15.75" customHeight="1">
      <c r="A32" s="82" t="s">
        <v>175</v>
      </c>
      <c r="B32" s="69" t="s">
        <v>73</v>
      </c>
      <c r="C32" s="69">
        <v>4.0</v>
      </c>
      <c r="D32" s="69">
        <v>15.0</v>
      </c>
      <c r="E32" s="69">
        <v>6.0</v>
      </c>
      <c r="F32" s="69">
        <v>74.0</v>
      </c>
      <c r="G32" s="69">
        <v>14.0</v>
      </c>
      <c r="H32" s="70">
        <f t="shared" si="1"/>
        <v>58</v>
      </c>
      <c r="I32" s="71">
        <v>30.0</v>
      </c>
      <c r="J32" s="71">
        <v>800.0</v>
      </c>
      <c r="K32" s="83">
        <f t="shared" si="2"/>
        <v>520</v>
      </c>
      <c r="L32" s="74" t="s">
        <v>21</v>
      </c>
      <c r="M32" s="75">
        <v>0.0</v>
      </c>
      <c r="N32" s="76">
        <f t="shared" si="3"/>
        <v>0</v>
      </c>
      <c r="O32" s="90"/>
      <c r="P32" s="71">
        <v>128.0</v>
      </c>
      <c r="Q32" s="71">
        <v>1.0</v>
      </c>
      <c r="R32" s="71"/>
      <c r="S32" s="71">
        <v>128.0</v>
      </c>
      <c r="T32" s="71">
        <v>1.3</v>
      </c>
      <c r="U32" s="71" t="s">
        <v>81</v>
      </c>
      <c r="V32" s="71" t="s">
        <v>82</v>
      </c>
      <c r="W32" s="71">
        <v>10.0</v>
      </c>
      <c r="X32" s="71" t="s">
        <v>76</v>
      </c>
      <c r="Y32" s="71" t="s">
        <v>102</v>
      </c>
      <c r="Z32" s="71"/>
      <c r="AA32" s="71"/>
      <c r="AB32" s="71"/>
      <c r="AC32" s="71"/>
      <c r="AD32" s="71"/>
      <c r="AE32" s="78" t="str">
        <f t="shared" si="4"/>
        <v/>
      </c>
      <c r="AF32" s="78"/>
      <c r="AG32" s="78" t="str">
        <f t="shared" si="5"/>
        <v/>
      </c>
      <c r="AH32" s="71"/>
      <c r="AI32" s="79"/>
      <c r="AJ32" s="85"/>
      <c r="AK32" s="88" t="s">
        <v>104</v>
      </c>
      <c r="AL32" s="71"/>
      <c r="AM32" s="71"/>
      <c r="AN32" s="71" t="s">
        <v>73</v>
      </c>
      <c r="AO32" s="71">
        <v>0.0</v>
      </c>
      <c r="AP32" s="71" t="s">
        <v>71</v>
      </c>
      <c r="AQ32" s="71">
        <v>10.0</v>
      </c>
      <c r="AR32" s="71" t="s">
        <v>105</v>
      </c>
      <c r="AS32" s="71">
        <v>17.0</v>
      </c>
      <c r="AT32" s="71"/>
      <c r="AU32" s="71"/>
      <c r="AV32" s="71"/>
      <c r="AW32" s="71"/>
      <c r="AX32" s="71"/>
      <c r="AY32" s="71"/>
      <c r="AZ32" s="71"/>
      <c r="BA32" s="71"/>
      <c r="BB32" s="71"/>
      <c r="BC32" s="71"/>
    </row>
    <row r="33">
      <c r="A33" s="82" t="s">
        <v>176</v>
      </c>
      <c r="B33" s="69" t="s">
        <v>73</v>
      </c>
      <c r="C33" s="69">
        <v>4.0</v>
      </c>
      <c r="D33" s="69">
        <v>15.0</v>
      </c>
      <c r="E33" s="69">
        <v>6.0</v>
      </c>
      <c r="F33" s="69">
        <v>85.0</v>
      </c>
      <c r="G33" s="69">
        <v>60.0</v>
      </c>
      <c r="H33" s="70">
        <f t="shared" si="1"/>
        <v>108</v>
      </c>
      <c r="I33" s="71">
        <v>37.0</v>
      </c>
      <c r="J33" s="71">
        <v>80.0</v>
      </c>
      <c r="K33" s="83">
        <f t="shared" si="2"/>
        <v>52</v>
      </c>
      <c r="L33" s="74" t="s">
        <v>177</v>
      </c>
      <c r="M33" s="75">
        <v>0.0</v>
      </c>
      <c r="N33" s="76">
        <f t="shared" si="3"/>
        <v>0</v>
      </c>
      <c r="O33" s="84"/>
      <c r="P33" s="71">
        <v>128.0</v>
      </c>
      <c r="Q33" s="71">
        <v>1.0</v>
      </c>
      <c r="R33" s="71"/>
      <c r="S33" s="71">
        <v>128.0</v>
      </c>
      <c r="T33" s="71">
        <v>1.3</v>
      </c>
      <c r="U33" s="71" t="s">
        <v>178</v>
      </c>
      <c r="V33" s="71" t="s">
        <v>179</v>
      </c>
      <c r="W33" s="71">
        <v>5.0</v>
      </c>
      <c r="X33" s="71" t="s">
        <v>76</v>
      </c>
      <c r="Y33" s="71" t="s">
        <v>95</v>
      </c>
      <c r="Z33" s="71"/>
      <c r="AA33" s="71"/>
      <c r="AB33" s="71"/>
      <c r="AC33" s="71"/>
      <c r="AD33" s="71"/>
      <c r="AE33" s="78" t="str">
        <f t="shared" si="4"/>
        <v/>
      </c>
      <c r="AF33" s="78"/>
      <c r="AG33" s="78" t="str">
        <f t="shared" si="5"/>
        <v/>
      </c>
      <c r="AH33" s="71"/>
      <c r="AI33" s="79"/>
      <c r="AJ33" s="85"/>
      <c r="AK33" s="86" t="s">
        <v>85</v>
      </c>
      <c r="AL33" s="71"/>
      <c r="AM33" s="71"/>
      <c r="AN33" s="71" t="s">
        <v>73</v>
      </c>
      <c r="AO33" s="71">
        <v>0.0</v>
      </c>
      <c r="AP33" s="71" t="s">
        <v>71</v>
      </c>
      <c r="AQ33" s="71">
        <v>14.0</v>
      </c>
      <c r="AR33" s="71" t="s">
        <v>71</v>
      </c>
      <c r="AS33" s="71">
        <v>21.0</v>
      </c>
      <c r="AT33" s="71"/>
      <c r="AU33" s="71"/>
      <c r="AV33" s="71"/>
      <c r="AW33" s="71"/>
      <c r="AX33" s="71"/>
      <c r="AY33" s="71"/>
      <c r="AZ33" s="71"/>
      <c r="BA33" s="71"/>
      <c r="BB33" s="71"/>
      <c r="BC33" s="71"/>
    </row>
    <row r="34">
      <c r="A34" s="66" t="s">
        <v>180</v>
      </c>
      <c r="B34" s="67" t="s">
        <v>64</v>
      </c>
      <c r="C34" s="69">
        <v>3.0</v>
      </c>
      <c r="D34" s="69">
        <v>14.0</v>
      </c>
      <c r="E34" s="69">
        <v>5.5</v>
      </c>
      <c r="F34" s="69">
        <v>300.0</v>
      </c>
      <c r="G34" s="69">
        <v>14.0</v>
      </c>
      <c r="H34" s="70">
        <f t="shared" si="1"/>
        <v>314</v>
      </c>
      <c r="I34" s="71">
        <v>0.0</v>
      </c>
      <c r="J34" s="71">
        <v>600.0</v>
      </c>
      <c r="K34" s="83">
        <f t="shared" si="2"/>
        <v>390</v>
      </c>
      <c r="L34" s="74" t="s">
        <v>21</v>
      </c>
      <c r="M34" s="75">
        <v>0.5</v>
      </c>
      <c r="N34" s="76">
        <f t="shared" si="3"/>
        <v>195</v>
      </c>
      <c r="O34" s="90"/>
      <c r="P34" s="71"/>
      <c r="Q34" s="71"/>
      <c r="R34" s="71"/>
      <c r="S34" s="71"/>
      <c r="T34" s="71"/>
      <c r="U34" s="71"/>
      <c r="V34" s="71"/>
      <c r="W34" s="71"/>
      <c r="X34" s="71"/>
      <c r="Y34" s="71"/>
      <c r="Z34" s="71"/>
      <c r="AA34" s="71"/>
      <c r="AB34" s="71"/>
      <c r="AC34" s="71" t="s">
        <v>181</v>
      </c>
      <c r="AD34" s="71">
        <v>5900.0</v>
      </c>
      <c r="AE34" s="78">
        <f t="shared" si="4"/>
        <v>3835</v>
      </c>
      <c r="AF34" s="78">
        <f>AD34/28.35</f>
        <v>208.1128748</v>
      </c>
      <c r="AG34" s="78">
        <f t="shared" si="5"/>
        <v>135.2733686</v>
      </c>
      <c r="AH34" s="71" t="s">
        <v>76</v>
      </c>
      <c r="AI34" s="79"/>
      <c r="AJ34" s="85"/>
      <c r="AK34" s="88" t="s">
        <v>182</v>
      </c>
      <c r="AL34" s="71"/>
      <c r="AM34" s="71"/>
      <c r="AN34" s="71" t="s">
        <v>183</v>
      </c>
      <c r="AO34" s="71">
        <v>0.0</v>
      </c>
      <c r="AP34" s="71"/>
      <c r="AQ34" s="71"/>
      <c r="AR34" s="71"/>
      <c r="AS34" s="71"/>
      <c r="AT34" s="71"/>
      <c r="AU34" s="71"/>
      <c r="AV34" s="71"/>
      <c r="AW34" s="71"/>
      <c r="AX34" s="71"/>
      <c r="AY34" s="71"/>
      <c r="AZ34" s="71"/>
      <c r="BA34" s="71"/>
      <c r="BB34" s="71"/>
      <c r="BC34" s="71"/>
    </row>
    <row r="35" ht="15.75" customHeight="1">
      <c r="A35" s="66" t="s">
        <v>184</v>
      </c>
      <c r="B35" s="69" t="s">
        <v>73</v>
      </c>
      <c r="C35" s="67">
        <v>4.0</v>
      </c>
      <c r="D35" s="67">
        <v>0.5</v>
      </c>
      <c r="E35" s="69">
        <v>6.0</v>
      </c>
      <c r="F35" s="69">
        <v>92.0</v>
      </c>
      <c r="G35" s="69">
        <v>14.0</v>
      </c>
      <c r="H35" s="70">
        <f t="shared" si="1"/>
        <v>64</v>
      </c>
      <c r="I35" s="71">
        <v>42.0</v>
      </c>
      <c r="J35" s="74">
        <v>230.0</v>
      </c>
      <c r="K35" s="83">
        <f t="shared" si="2"/>
        <v>149.5</v>
      </c>
      <c r="L35" s="74" t="s">
        <v>129</v>
      </c>
      <c r="M35" s="75">
        <v>1.2</v>
      </c>
      <c r="N35" s="76">
        <f t="shared" si="3"/>
        <v>179.4</v>
      </c>
      <c r="O35" s="93" t="s">
        <v>185</v>
      </c>
      <c r="P35" s="71">
        <v>72.0</v>
      </c>
      <c r="Q35" s="71">
        <v>5.0</v>
      </c>
      <c r="R35" s="71"/>
      <c r="S35" s="71">
        <v>72.0</v>
      </c>
      <c r="T35" s="71">
        <v>1.3</v>
      </c>
      <c r="U35" s="71" t="s">
        <v>81</v>
      </c>
      <c r="V35" s="71" t="s">
        <v>82</v>
      </c>
      <c r="W35" s="71">
        <v>5.0</v>
      </c>
      <c r="X35" s="71" t="s">
        <v>76</v>
      </c>
      <c r="Y35" s="71" t="s">
        <v>102</v>
      </c>
      <c r="Z35" s="71"/>
      <c r="AA35" s="71" t="s">
        <v>186</v>
      </c>
      <c r="AB35" s="71"/>
      <c r="AC35" s="71"/>
      <c r="AD35" s="71"/>
      <c r="AE35" s="78" t="str">
        <f t="shared" si="4"/>
        <v/>
      </c>
      <c r="AF35" s="78"/>
      <c r="AG35" s="78" t="str">
        <f t="shared" si="5"/>
        <v/>
      </c>
      <c r="AH35" s="71"/>
      <c r="AI35" s="79"/>
      <c r="AJ35" s="85"/>
      <c r="AK35" s="92" t="s">
        <v>104</v>
      </c>
      <c r="AL35" s="71"/>
      <c r="AM35" s="71"/>
      <c r="AN35" s="71" t="s">
        <v>73</v>
      </c>
      <c r="AO35" s="71">
        <v>0.0</v>
      </c>
      <c r="AP35" s="71" t="s">
        <v>71</v>
      </c>
      <c r="AQ35" s="71">
        <v>10.0</v>
      </c>
      <c r="AR35" s="71" t="s">
        <v>105</v>
      </c>
      <c r="AS35" s="71">
        <v>17.0</v>
      </c>
      <c r="AT35" s="71"/>
      <c r="AU35" s="71"/>
      <c r="AV35" s="71"/>
      <c r="AW35" s="71"/>
      <c r="AX35" s="71"/>
      <c r="AY35" s="71"/>
      <c r="AZ35" s="71"/>
      <c r="BA35" s="71"/>
      <c r="BB35" s="71"/>
      <c r="BC35" s="71"/>
    </row>
    <row r="36" ht="15.75" customHeight="1">
      <c r="A36" s="66" t="s">
        <v>187</v>
      </c>
      <c r="B36" s="69" t="s">
        <v>73</v>
      </c>
      <c r="C36" s="69">
        <v>5.0</v>
      </c>
      <c r="D36" s="69">
        <v>15.0</v>
      </c>
      <c r="E36" s="69">
        <v>6.0</v>
      </c>
      <c r="F36" s="69">
        <v>92.0</v>
      </c>
      <c r="G36" s="69">
        <v>14.0</v>
      </c>
      <c r="H36" s="70">
        <f t="shared" si="1"/>
        <v>64</v>
      </c>
      <c r="I36" s="71">
        <v>42.0</v>
      </c>
      <c r="J36" s="71">
        <v>500.0</v>
      </c>
      <c r="K36" s="83">
        <f t="shared" si="2"/>
        <v>325</v>
      </c>
      <c r="L36" s="74" t="s">
        <v>129</v>
      </c>
      <c r="M36" s="75">
        <v>1.2</v>
      </c>
      <c r="N36" s="76">
        <f t="shared" si="3"/>
        <v>390</v>
      </c>
      <c r="O36" s="93" t="s">
        <v>185</v>
      </c>
      <c r="P36" s="71">
        <v>72.0</v>
      </c>
      <c r="Q36" s="71">
        <v>5.0</v>
      </c>
      <c r="R36" s="71"/>
      <c r="S36" s="71">
        <v>72.0</v>
      </c>
      <c r="T36" s="71">
        <v>1.3</v>
      </c>
      <c r="U36" s="71" t="s">
        <v>81</v>
      </c>
      <c r="V36" s="71" t="s">
        <v>82</v>
      </c>
      <c r="W36" s="71">
        <v>5.0</v>
      </c>
      <c r="X36" s="71" t="s">
        <v>76</v>
      </c>
      <c r="Y36" s="71" t="s">
        <v>102</v>
      </c>
      <c r="Z36" s="71"/>
      <c r="AA36" s="71" t="s">
        <v>186</v>
      </c>
      <c r="AB36" s="71"/>
      <c r="AC36" s="71"/>
      <c r="AD36" s="71"/>
      <c r="AE36" s="78" t="str">
        <f t="shared" si="4"/>
        <v/>
      </c>
      <c r="AF36" s="78"/>
      <c r="AG36" s="78" t="str">
        <f t="shared" si="5"/>
        <v/>
      </c>
      <c r="AH36" s="71"/>
      <c r="AI36" s="79"/>
      <c r="AJ36" s="85"/>
      <c r="AK36" s="92" t="s">
        <v>104</v>
      </c>
      <c r="AL36" s="71"/>
      <c r="AM36" s="71"/>
      <c r="AN36" s="71" t="s">
        <v>73</v>
      </c>
      <c r="AO36" s="71">
        <v>0.0</v>
      </c>
      <c r="AP36" s="71" t="s">
        <v>71</v>
      </c>
      <c r="AQ36" s="71">
        <v>10.0</v>
      </c>
      <c r="AR36" s="71" t="s">
        <v>105</v>
      </c>
      <c r="AS36" s="71">
        <v>17.0</v>
      </c>
      <c r="AT36" s="71"/>
      <c r="AU36" s="71"/>
      <c r="AV36" s="71"/>
      <c r="AW36" s="71"/>
      <c r="AX36" s="71"/>
      <c r="AY36" s="71"/>
      <c r="AZ36" s="71"/>
      <c r="BA36" s="71"/>
      <c r="BB36" s="71"/>
      <c r="BC36" s="71"/>
    </row>
    <row r="37">
      <c r="A37" s="66" t="s">
        <v>188</v>
      </c>
      <c r="B37" s="69" t="s">
        <v>73</v>
      </c>
      <c r="C37" s="69">
        <v>1.0</v>
      </c>
      <c r="D37" s="69">
        <v>60.0</v>
      </c>
      <c r="E37" s="69">
        <v>24.0</v>
      </c>
      <c r="F37" s="69">
        <v>124.0</v>
      </c>
      <c r="G37" s="69">
        <v>35.0</v>
      </c>
      <c r="H37" s="70">
        <f t="shared" si="1"/>
        <v>110</v>
      </c>
      <c r="I37" s="71">
        <v>49.0</v>
      </c>
      <c r="J37" s="74">
        <v>300.0</v>
      </c>
      <c r="K37" s="83">
        <f t="shared" si="2"/>
        <v>195</v>
      </c>
      <c r="L37" s="74" t="s">
        <v>189</v>
      </c>
      <c r="M37" s="75">
        <v>0.0</v>
      </c>
      <c r="N37" s="76">
        <f t="shared" si="3"/>
        <v>0</v>
      </c>
      <c r="O37" s="69"/>
      <c r="P37" s="71">
        <v>128.0</v>
      </c>
      <c r="Q37" s="71">
        <v>1.0</v>
      </c>
      <c r="R37" s="71">
        <v>28.0</v>
      </c>
      <c r="S37" s="71">
        <v>10.0</v>
      </c>
      <c r="T37" s="71">
        <v>1.3</v>
      </c>
      <c r="U37" s="71" t="s">
        <v>74</v>
      </c>
      <c r="V37" s="71" t="s">
        <v>190</v>
      </c>
      <c r="W37" s="71">
        <v>14.0</v>
      </c>
      <c r="X37" s="71" t="s">
        <v>76</v>
      </c>
      <c r="Y37" s="71" t="s">
        <v>95</v>
      </c>
      <c r="Z37" s="71" t="s">
        <v>102</v>
      </c>
      <c r="AA37" s="71"/>
      <c r="AB37" s="71"/>
      <c r="AC37" s="71"/>
      <c r="AD37" s="71"/>
      <c r="AE37" s="78" t="str">
        <f t="shared" si="4"/>
        <v/>
      </c>
      <c r="AF37" s="78"/>
      <c r="AG37" s="78" t="str">
        <f t="shared" si="5"/>
        <v/>
      </c>
      <c r="AH37" s="71"/>
      <c r="AI37" s="79"/>
      <c r="AJ37" s="85"/>
      <c r="AK37" s="86" t="s">
        <v>85</v>
      </c>
      <c r="AL37" s="71"/>
      <c r="AM37" s="71"/>
      <c r="AN37" s="71" t="s">
        <v>73</v>
      </c>
      <c r="AO37" s="71">
        <v>0.0</v>
      </c>
      <c r="AP37" s="71"/>
      <c r="AQ37" s="71"/>
      <c r="AR37" s="71"/>
      <c r="AS37" s="71"/>
      <c r="AT37" s="71"/>
      <c r="AU37" s="71"/>
      <c r="AV37" s="71"/>
      <c r="AW37" s="71"/>
      <c r="AX37" s="71"/>
      <c r="AY37" s="71"/>
      <c r="AZ37" s="71"/>
      <c r="BA37" s="71"/>
      <c r="BB37" s="71"/>
      <c r="BC37" s="71"/>
    </row>
    <row r="38">
      <c r="A38" s="66" t="s">
        <v>191</v>
      </c>
      <c r="B38" s="69" t="s">
        <v>73</v>
      </c>
      <c r="C38" s="69">
        <v>2.0</v>
      </c>
      <c r="D38" s="69">
        <v>30.0</v>
      </c>
      <c r="E38" s="69">
        <v>12.0</v>
      </c>
      <c r="F38" s="67">
        <v>180.0</v>
      </c>
      <c r="G38" s="67">
        <v>60.0</v>
      </c>
      <c r="H38" s="70">
        <f t="shared" si="1"/>
        <v>180</v>
      </c>
      <c r="I38" s="71">
        <v>60.0</v>
      </c>
      <c r="J38" s="74">
        <v>220.0</v>
      </c>
      <c r="K38" s="94">
        <v>200.0</v>
      </c>
      <c r="L38" s="74" t="s">
        <v>66</v>
      </c>
      <c r="M38" s="75">
        <v>4.0</v>
      </c>
      <c r="N38" s="76">
        <f t="shared" si="3"/>
        <v>800</v>
      </c>
      <c r="O38" s="90"/>
      <c r="P38" s="71">
        <v>128.0</v>
      </c>
      <c r="Q38" s="71">
        <v>1.0</v>
      </c>
      <c r="R38" s="71">
        <v>21.0</v>
      </c>
      <c r="S38" s="71">
        <v>10.0</v>
      </c>
      <c r="T38" s="71">
        <v>1.3</v>
      </c>
      <c r="U38" s="71" t="s">
        <v>99</v>
      </c>
      <c r="V38" s="71" t="s">
        <v>100</v>
      </c>
      <c r="W38" s="71">
        <v>8.0</v>
      </c>
      <c r="X38" s="71" t="s">
        <v>76</v>
      </c>
      <c r="Y38" s="71" t="s">
        <v>95</v>
      </c>
      <c r="Z38" s="71" t="s">
        <v>102</v>
      </c>
      <c r="AA38" s="71"/>
      <c r="AB38" s="71"/>
      <c r="AC38" s="71" t="s">
        <v>192</v>
      </c>
      <c r="AD38" s="71"/>
      <c r="AE38" s="78" t="str">
        <f t="shared" si="4"/>
        <v/>
      </c>
      <c r="AF38" s="78"/>
      <c r="AG38" s="78" t="str">
        <f t="shared" si="5"/>
        <v/>
      </c>
      <c r="AH38" s="71"/>
      <c r="AI38" s="79"/>
      <c r="AJ38" s="85"/>
      <c r="AK38" s="86" t="s">
        <v>85</v>
      </c>
      <c r="AL38" s="71"/>
      <c r="AM38" s="71"/>
      <c r="AN38" s="71" t="s">
        <v>73</v>
      </c>
      <c r="AO38" s="71">
        <v>0.0</v>
      </c>
      <c r="AP38" s="71"/>
      <c r="AQ38" s="71"/>
      <c r="AR38" s="71"/>
      <c r="AS38" s="71"/>
      <c r="AT38" s="71"/>
      <c r="AU38" s="71"/>
      <c r="AV38" s="71"/>
      <c r="AW38" s="71"/>
      <c r="AX38" s="71"/>
      <c r="AY38" s="71"/>
      <c r="AZ38" s="71"/>
      <c r="BA38" s="71"/>
      <c r="BB38" s="71"/>
      <c r="BC38" s="71"/>
    </row>
    <row r="39" ht="15.75" customHeight="1">
      <c r="A39" s="82" t="s">
        <v>193</v>
      </c>
      <c r="B39" s="69" t="s">
        <v>73</v>
      </c>
      <c r="C39" s="69">
        <v>2.0</v>
      </c>
      <c r="D39" s="69">
        <v>45.0</v>
      </c>
      <c r="E39" s="69">
        <v>18.0</v>
      </c>
      <c r="F39" s="69">
        <v>87.0</v>
      </c>
      <c r="G39" s="69">
        <v>98.0</v>
      </c>
      <c r="H39" s="70">
        <f t="shared" si="1"/>
        <v>155</v>
      </c>
      <c r="I39" s="71">
        <v>30.0</v>
      </c>
      <c r="J39" s="71">
        <v>600.0</v>
      </c>
      <c r="K39" s="83">
        <f t="shared" ref="K39:K201" si="6">J39*$H$2/100</f>
        <v>390</v>
      </c>
      <c r="L39" s="74" t="s">
        <v>129</v>
      </c>
      <c r="M39" s="75">
        <v>2.0</v>
      </c>
      <c r="N39" s="76">
        <f t="shared" si="3"/>
        <v>780</v>
      </c>
      <c r="O39" s="77" t="s">
        <v>194</v>
      </c>
      <c r="P39" s="71">
        <v>72.0</v>
      </c>
      <c r="Q39" s="71">
        <v>1.0</v>
      </c>
      <c r="R39" s="71"/>
      <c r="S39" s="71">
        <v>72.0</v>
      </c>
      <c r="T39" s="71">
        <v>1.3</v>
      </c>
      <c r="U39" s="71" t="s">
        <v>81</v>
      </c>
      <c r="V39" s="71" t="s">
        <v>82</v>
      </c>
      <c r="W39" s="71">
        <v>4.0</v>
      </c>
      <c r="X39" s="71" t="s">
        <v>101</v>
      </c>
      <c r="Y39" s="74" t="s">
        <v>102</v>
      </c>
      <c r="Z39" s="71"/>
      <c r="AA39" s="71"/>
      <c r="AB39" s="71"/>
      <c r="AC39" s="71"/>
      <c r="AD39" s="71"/>
      <c r="AE39" s="78" t="str">
        <f t="shared" si="4"/>
        <v/>
      </c>
      <c r="AF39" s="78"/>
      <c r="AG39" s="78" t="str">
        <f t="shared" si="5"/>
        <v/>
      </c>
      <c r="AH39" s="71"/>
      <c r="AI39" s="79"/>
      <c r="AJ39" s="85"/>
      <c r="AK39" s="86" t="s">
        <v>85</v>
      </c>
      <c r="AL39" s="71"/>
      <c r="AM39" s="71"/>
      <c r="AN39" s="71" t="s">
        <v>73</v>
      </c>
      <c r="AO39" s="71">
        <v>0.0</v>
      </c>
      <c r="AP39" s="71" t="s">
        <v>106</v>
      </c>
      <c r="AQ39" s="71">
        <v>20.0</v>
      </c>
      <c r="AR39" s="71" t="s">
        <v>106</v>
      </c>
      <c r="AS39" s="71">
        <v>50.0</v>
      </c>
      <c r="AT39" s="71"/>
      <c r="AU39" s="71"/>
      <c r="AV39" s="71"/>
      <c r="AW39" s="71"/>
      <c r="AX39" s="71"/>
      <c r="AY39" s="71"/>
      <c r="AZ39" s="71"/>
      <c r="BA39" s="71"/>
      <c r="BB39" s="71"/>
      <c r="BC39" s="71"/>
    </row>
    <row r="40">
      <c r="A40" s="95" t="s">
        <v>195</v>
      </c>
      <c r="B40" s="67" t="s">
        <v>64</v>
      </c>
      <c r="C40" s="96">
        <v>12.0</v>
      </c>
      <c r="D40" s="69">
        <v>4.0</v>
      </c>
      <c r="E40" s="69">
        <v>1.5</v>
      </c>
      <c r="F40" s="69">
        <v>29.0</v>
      </c>
      <c r="G40" s="69">
        <v>17.0</v>
      </c>
      <c r="H40" s="70">
        <f t="shared" si="1"/>
        <v>46</v>
      </c>
      <c r="I40" s="71">
        <v>0.0</v>
      </c>
      <c r="J40" s="71">
        <v>45.0</v>
      </c>
      <c r="K40" s="83">
        <f t="shared" si="6"/>
        <v>29.25</v>
      </c>
      <c r="L40" s="74" t="s">
        <v>66</v>
      </c>
      <c r="M40" s="75">
        <v>8.0</v>
      </c>
      <c r="N40" s="76">
        <f t="shared" si="3"/>
        <v>234</v>
      </c>
      <c r="O40" s="77" t="s">
        <v>67</v>
      </c>
      <c r="P40" s="71"/>
      <c r="Q40" s="71"/>
      <c r="R40" s="71"/>
      <c r="S40" s="71"/>
      <c r="T40" s="71"/>
      <c r="U40" s="71"/>
      <c r="V40" s="71"/>
      <c r="W40" s="71"/>
      <c r="X40" s="71"/>
      <c r="Y40" s="71"/>
      <c r="Z40" s="71"/>
      <c r="AA40" s="71"/>
      <c r="AB40" s="71"/>
      <c r="AC40" s="71"/>
      <c r="AD40" s="71">
        <v>90.0</v>
      </c>
      <c r="AE40" s="78">
        <f t="shared" si="4"/>
        <v>58.5</v>
      </c>
      <c r="AF40" s="78">
        <v>3.2</v>
      </c>
      <c r="AG40" s="78">
        <f t="shared" si="5"/>
        <v>2.08</v>
      </c>
      <c r="AH40" s="71" t="s">
        <v>196</v>
      </c>
      <c r="AI40" s="79" t="s">
        <v>197</v>
      </c>
      <c r="AJ40" s="80" t="s">
        <v>70</v>
      </c>
      <c r="AK40" s="81"/>
      <c r="AL40" s="71"/>
      <c r="AM40" s="71"/>
      <c r="AN40" s="71" t="s">
        <v>64</v>
      </c>
      <c r="AO40" s="71">
        <v>0.0</v>
      </c>
      <c r="AP40" s="71" t="s">
        <v>71</v>
      </c>
      <c r="AQ40" s="71">
        <v>10.0</v>
      </c>
      <c r="AR40" s="71" t="s">
        <v>71</v>
      </c>
      <c r="AS40" s="71">
        <v>17.0</v>
      </c>
      <c r="AT40" s="71"/>
      <c r="AU40" s="71"/>
      <c r="AV40" s="71"/>
      <c r="AW40" s="71"/>
      <c r="AX40" s="71"/>
      <c r="AY40" s="71"/>
      <c r="AZ40" s="71"/>
      <c r="BA40" s="71"/>
      <c r="BB40" s="71"/>
      <c r="BC40" s="71"/>
    </row>
    <row r="41">
      <c r="A41" s="82" t="s">
        <v>198</v>
      </c>
      <c r="B41" s="69" t="s">
        <v>73</v>
      </c>
      <c r="C41" s="69">
        <v>4.0</v>
      </c>
      <c r="D41" s="69">
        <v>30.0</v>
      </c>
      <c r="E41" s="69">
        <v>12.0</v>
      </c>
      <c r="F41" s="69">
        <v>53.0</v>
      </c>
      <c r="G41" s="69">
        <v>14.0</v>
      </c>
      <c r="H41" s="70">
        <f t="shared" si="1"/>
        <v>37</v>
      </c>
      <c r="I41" s="71">
        <v>30.0</v>
      </c>
      <c r="J41" s="71">
        <v>400.0</v>
      </c>
      <c r="K41" s="83">
        <f t="shared" si="6"/>
        <v>260</v>
      </c>
      <c r="L41" s="74" t="s">
        <v>21</v>
      </c>
      <c r="M41" s="75">
        <v>0.0</v>
      </c>
      <c r="N41" s="76">
        <f t="shared" si="3"/>
        <v>0</v>
      </c>
      <c r="O41" s="84"/>
      <c r="P41" s="71">
        <v>72.0</v>
      </c>
      <c r="Q41" s="71">
        <v>1.0</v>
      </c>
      <c r="R41" s="71"/>
      <c r="S41" s="71">
        <v>72.0</v>
      </c>
      <c r="T41" s="71">
        <v>1.3</v>
      </c>
      <c r="U41" s="71" t="s">
        <v>81</v>
      </c>
      <c r="V41" s="71" t="s">
        <v>82</v>
      </c>
      <c r="W41" s="71">
        <v>5.0</v>
      </c>
      <c r="X41" s="71" t="s">
        <v>101</v>
      </c>
      <c r="Y41" s="71" t="s">
        <v>102</v>
      </c>
      <c r="Z41" s="71"/>
      <c r="AA41" s="71"/>
      <c r="AB41" s="71"/>
      <c r="AC41" s="71"/>
      <c r="AD41" s="71"/>
      <c r="AE41" s="78" t="str">
        <f t="shared" si="4"/>
        <v/>
      </c>
      <c r="AF41" s="78"/>
      <c r="AG41" s="78" t="str">
        <f t="shared" si="5"/>
        <v/>
      </c>
      <c r="AH41" s="71"/>
      <c r="AI41" s="79"/>
      <c r="AJ41" s="85"/>
      <c r="AK41" s="88" t="s">
        <v>104</v>
      </c>
      <c r="AL41" s="71"/>
      <c r="AM41" s="71"/>
      <c r="AN41" s="71" t="s">
        <v>73</v>
      </c>
      <c r="AO41" s="71">
        <v>0.0</v>
      </c>
      <c r="AP41" s="71" t="s">
        <v>71</v>
      </c>
      <c r="AQ41" s="71">
        <v>10.0</v>
      </c>
      <c r="AR41" s="71" t="s">
        <v>92</v>
      </c>
      <c r="AS41" s="71">
        <v>17.0</v>
      </c>
      <c r="AT41" s="71"/>
      <c r="AU41" s="71"/>
      <c r="AV41" s="71"/>
      <c r="AW41" s="71"/>
      <c r="AX41" s="71"/>
      <c r="AY41" s="71"/>
      <c r="AZ41" s="71"/>
      <c r="BA41" s="71"/>
      <c r="BB41" s="71"/>
      <c r="BC41" s="71"/>
    </row>
    <row r="42" ht="15.75" customHeight="1">
      <c r="A42" s="82" t="s">
        <v>199</v>
      </c>
      <c r="B42" s="69" t="s">
        <v>73</v>
      </c>
      <c r="C42" s="69">
        <v>3.0</v>
      </c>
      <c r="D42" s="69">
        <v>30.0</v>
      </c>
      <c r="E42" s="69">
        <v>12.0</v>
      </c>
      <c r="F42" s="69">
        <v>96.0</v>
      </c>
      <c r="G42" s="69">
        <v>14.0</v>
      </c>
      <c r="H42" s="70">
        <f t="shared" si="1"/>
        <v>80</v>
      </c>
      <c r="I42" s="71">
        <v>30.0</v>
      </c>
      <c r="J42" s="71">
        <v>300.0</v>
      </c>
      <c r="K42" s="83">
        <f t="shared" si="6"/>
        <v>195</v>
      </c>
      <c r="L42" s="74" t="s">
        <v>21</v>
      </c>
      <c r="M42" s="75">
        <v>0.0</v>
      </c>
      <c r="N42" s="76">
        <f t="shared" si="3"/>
        <v>0</v>
      </c>
      <c r="O42" s="90"/>
      <c r="P42" s="71">
        <v>72.0</v>
      </c>
      <c r="Q42" s="71">
        <v>1.0</v>
      </c>
      <c r="R42" s="71"/>
      <c r="S42" s="71">
        <v>72.0</v>
      </c>
      <c r="T42" s="71">
        <v>1.3</v>
      </c>
      <c r="U42" s="71" t="s">
        <v>81</v>
      </c>
      <c r="V42" s="71" t="s">
        <v>82</v>
      </c>
      <c r="W42" s="71">
        <v>5.0</v>
      </c>
      <c r="X42" s="71" t="s">
        <v>101</v>
      </c>
      <c r="Y42" s="71" t="s">
        <v>102</v>
      </c>
      <c r="Z42" s="71"/>
      <c r="AA42" s="71"/>
      <c r="AB42" s="71"/>
      <c r="AC42" s="71"/>
      <c r="AD42" s="71"/>
      <c r="AE42" s="78" t="str">
        <f t="shared" si="4"/>
        <v/>
      </c>
      <c r="AF42" s="78"/>
      <c r="AG42" s="78" t="str">
        <f t="shared" si="5"/>
        <v/>
      </c>
      <c r="AH42" s="71"/>
      <c r="AI42" s="79"/>
      <c r="AJ42" s="85"/>
      <c r="AK42" s="88" t="s">
        <v>104</v>
      </c>
      <c r="AL42" s="71"/>
      <c r="AM42" s="71"/>
      <c r="AN42" s="71" t="s">
        <v>73</v>
      </c>
      <c r="AO42" s="71">
        <v>0.0</v>
      </c>
      <c r="AP42" s="71"/>
      <c r="AQ42" s="71"/>
      <c r="AR42" s="71"/>
      <c r="AS42" s="71"/>
      <c r="AT42" s="71"/>
      <c r="AU42" s="71"/>
      <c r="AV42" s="71"/>
      <c r="AW42" s="71"/>
      <c r="AX42" s="71"/>
      <c r="AY42" s="71"/>
      <c r="AZ42" s="71"/>
      <c r="BA42" s="71"/>
      <c r="BB42" s="71"/>
      <c r="BC42" s="71"/>
    </row>
    <row r="43" ht="15.75" customHeight="1">
      <c r="A43" s="82" t="s">
        <v>200</v>
      </c>
      <c r="B43" s="69" t="s">
        <v>73</v>
      </c>
      <c r="C43" s="69">
        <v>3.0</v>
      </c>
      <c r="D43" s="69">
        <v>15.0</v>
      </c>
      <c r="E43" s="69">
        <v>6.0</v>
      </c>
      <c r="F43" s="69">
        <v>175.0</v>
      </c>
      <c r="G43" s="69">
        <v>21.0</v>
      </c>
      <c r="H43" s="70">
        <f t="shared" si="1"/>
        <v>121</v>
      </c>
      <c r="I43" s="71">
        <v>75.0</v>
      </c>
      <c r="J43" s="71">
        <v>400.0</v>
      </c>
      <c r="K43" s="83">
        <f t="shared" si="6"/>
        <v>260</v>
      </c>
      <c r="L43" s="74" t="s">
        <v>129</v>
      </c>
      <c r="M43" s="75">
        <v>2.3</v>
      </c>
      <c r="N43" s="76">
        <f t="shared" si="3"/>
        <v>598</v>
      </c>
      <c r="O43" s="90"/>
      <c r="P43" s="71">
        <v>400.0</v>
      </c>
      <c r="Q43" s="71">
        <v>1.0</v>
      </c>
      <c r="R43" s="71"/>
      <c r="S43" s="71">
        <v>400.0</v>
      </c>
      <c r="T43" s="71">
        <v>1.3</v>
      </c>
      <c r="U43" s="71" t="s">
        <v>81</v>
      </c>
      <c r="V43" s="71" t="s">
        <v>82</v>
      </c>
      <c r="W43" s="71">
        <v>7.0</v>
      </c>
      <c r="X43" s="71" t="s">
        <v>76</v>
      </c>
      <c r="Y43" s="71" t="s">
        <v>102</v>
      </c>
      <c r="Z43" s="71"/>
      <c r="AA43" s="71" t="s">
        <v>201</v>
      </c>
      <c r="AB43" s="71"/>
      <c r="AC43" s="71"/>
      <c r="AD43" s="71"/>
      <c r="AE43" s="78" t="str">
        <f t="shared" si="4"/>
        <v/>
      </c>
      <c r="AF43" s="78"/>
      <c r="AG43" s="78" t="str">
        <f t="shared" si="5"/>
        <v/>
      </c>
      <c r="AH43" s="71"/>
      <c r="AI43" s="79"/>
      <c r="AJ43" s="85"/>
      <c r="AK43" s="88" t="s">
        <v>202</v>
      </c>
      <c r="AL43" s="71"/>
      <c r="AM43" s="71"/>
      <c r="AN43" s="71" t="s">
        <v>73</v>
      </c>
      <c r="AO43" s="71">
        <v>0.0</v>
      </c>
      <c r="AP43" s="71" t="s">
        <v>92</v>
      </c>
      <c r="AQ43" s="71">
        <v>12.0</v>
      </c>
      <c r="AR43" s="71" t="s">
        <v>105</v>
      </c>
      <c r="AS43" s="71">
        <v>27.0</v>
      </c>
      <c r="AT43" s="74" t="s">
        <v>203</v>
      </c>
      <c r="AU43" s="71">
        <v>49.0</v>
      </c>
      <c r="AV43" s="71"/>
      <c r="AW43" s="71"/>
      <c r="AX43" s="71"/>
      <c r="AY43" s="71"/>
      <c r="AZ43" s="71"/>
      <c r="BA43" s="71"/>
      <c r="BB43" s="71"/>
      <c r="BC43" s="71"/>
    </row>
    <row r="44">
      <c r="A44" s="82" t="s">
        <v>204</v>
      </c>
      <c r="B44" s="69" t="s">
        <v>73</v>
      </c>
      <c r="C44" s="69">
        <v>3.0</v>
      </c>
      <c r="D44" s="69">
        <v>15.0</v>
      </c>
      <c r="E44" s="69">
        <v>6.0</v>
      </c>
      <c r="F44" s="69">
        <v>150.0</v>
      </c>
      <c r="G44" s="69">
        <v>21.0</v>
      </c>
      <c r="H44" s="70">
        <f t="shared" si="1"/>
        <v>96</v>
      </c>
      <c r="I44" s="71">
        <v>75.0</v>
      </c>
      <c r="J44" s="71">
        <v>400.0</v>
      </c>
      <c r="K44" s="83">
        <f t="shared" si="6"/>
        <v>260</v>
      </c>
      <c r="L44" s="74" t="s">
        <v>21</v>
      </c>
      <c r="M44" s="75">
        <v>0.0</v>
      </c>
      <c r="N44" s="76">
        <f t="shared" si="3"/>
        <v>0</v>
      </c>
      <c r="O44" s="90"/>
      <c r="P44" s="71">
        <v>400.0</v>
      </c>
      <c r="Q44" s="71">
        <v>1.0</v>
      </c>
      <c r="R44" s="71"/>
      <c r="S44" s="71">
        <v>400.0</v>
      </c>
      <c r="T44" s="71">
        <v>1.3</v>
      </c>
      <c r="U44" s="71" t="s">
        <v>81</v>
      </c>
      <c r="V44" s="71" t="s">
        <v>82</v>
      </c>
      <c r="W44" s="71">
        <v>7.0</v>
      </c>
      <c r="X44" s="71" t="s">
        <v>76</v>
      </c>
      <c r="Y44" s="71" t="s">
        <v>102</v>
      </c>
      <c r="Z44" s="71"/>
      <c r="AA44" s="71" t="s">
        <v>201</v>
      </c>
      <c r="AB44" s="71"/>
      <c r="AC44" s="71" t="s">
        <v>205</v>
      </c>
      <c r="AD44" s="71"/>
      <c r="AE44" s="78" t="str">
        <f t="shared" si="4"/>
        <v/>
      </c>
      <c r="AF44" s="78"/>
      <c r="AG44" s="78" t="str">
        <f t="shared" si="5"/>
        <v/>
      </c>
      <c r="AH44" s="71"/>
      <c r="AI44" s="79"/>
      <c r="AJ44" s="85"/>
      <c r="AK44" s="88" t="s">
        <v>202</v>
      </c>
      <c r="AL44" s="71"/>
      <c r="AM44" s="71"/>
      <c r="AN44" s="71" t="s">
        <v>73</v>
      </c>
      <c r="AO44" s="71">
        <v>0.0</v>
      </c>
      <c r="AP44" s="71" t="s">
        <v>92</v>
      </c>
      <c r="AQ44" s="71">
        <v>12.0</v>
      </c>
      <c r="AR44" s="71" t="s">
        <v>105</v>
      </c>
      <c r="AS44" s="71">
        <v>27.0</v>
      </c>
      <c r="AT44" s="74" t="s">
        <v>203</v>
      </c>
      <c r="AU44" s="71">
        <v>49.0</v>
      </c>
      <c r="AV44" s="71"/>
      <c r="AW44" s="71"/>
      <c r="AX44" s="71"/>
      <c r="AY44" s="71"/>
      <c r="AZ44" s="71"/>
      <c r="BA44" s="71"/>
      <c r="BB44" s="71"/>
      <c r="BC44" s="71"/>
    </row>
    <row r="45">
      <c r="A45" s="66" t="s">
        <v>206</v>
      </c>
      <c r="B45" s="69" t="s">
        <v>73</v>
      </c>
      <c r="C45" s="69">
        <v>3.0</v>
      </c>
      <c r="D45" s="69">
        <v>30.0</v>
      </c>
      <c r="E45" s="69">
        <v>12.0</v>
      </c>
      <c r="F45" s="69">
        <v>70.0</v>
      </c>
      <c r="G45" s="69">
        <v>14.0</v>
      </c>
      <c r="H45" s="70">
        <f t="shared" si="1"/>
        <v>54</v>
      </c>
      <c r="I45" s="71">
        <v>30.0</v>
      </c>
      <c r="J45" s="71">
        <v>300.0</v>
      </c>
      <c r="K45" s="83">
        <f t="shared" si="6"/>
        <v>195</v>
      </c>
      <c r="L45" s="74" t="s">
        <v>21</v>
      </c>
      <c r="M45" s="75">
        <v>1.3</v>
      </c>
      <c r="N45" s="76">
        <f t="shared" si="3"/>
        <v>253.5</v>
      </c>
      <c r="O45" s="90"/>
      <c r="P45" s="71">
        <v>128.0</v>
      </c>
      <c r="Q45" s="71">
        <v>1.0</v>
      </c>
      <c r="R45" s="71"/>
      <c r="S45" s="71">
        <v>128.0</v>
      </c>
      <c r="T45" s="71">
        <v>1.3</v>
      </c>
      <c r="U45" s="71" t="s">
        <v>125</v>
      </c>
      <c r="V45" s="71" t="s">
        <v>126</v>
      </c>
      <c r="W45" s="71">
        <v>4.0</v>
      </c>
      <c r="X45" s="71" t="s">
        <v>101</v>
      </c>
      <c r="Y45" s="71" t="s">
        <v>95</v>
      </c>
      <c r="Z45" s="71"/>
      <c r="AA45" s="71"/>
      <c r="AB45" s="71"/>
      <c r="AC45" s="71"/>
      <c r="AD45" s="71"/>
      <c r="AE45" s="78" t="str">
        <f t="shared" si="4"/>
        <v/>
      </c>
      <c r="AF45" s="78"/>
      <c r="AG45" s="78" t="str">
        <f t="shared" si="5"/>
        <v/>
      </c>
      <c r="AH45" s="71"/>
      <c r="AI45" s="79"/>
      <c r="AJ45" s="85"/>
      <c r="AK45" s="88" t="s">
        <v>104</v>
      </c>
      <c r="AL45" s="71"/>
      <c r="AM45" s="71"/>
      <c r="AN45" s="71" t="s">
        <v>73</v>
      </c>
      <c r="AO45" s="71">
        <v>0.0</v>
      </c>
      <c r="AP45" s="71" t="s">
        <v>92</v>
      </c>
      <c r="AQ45" s="71">
        <v>12.0</v>
      </c>
      <c r="AR45" s="71"/>
      <c r="AS45" s="71"/>
      <c r="AT45" s="71"/>
      <c r="AU45" s="71"/>
      <c r="AV45" s="71"/>
      <c r="AW45" s="71"/>
      <c r="AX45" s="71"/>
      <c r="AY45" s="71"/>
      <c r="AZ45" s="71"/>
      <c r="BA45" s="71"/>
      <c r="BB45" s="71"/>
      <c r="BC45" s="71"/>
    </row>
    <row r="46">
      <c r="A46" s="66" t="s">
        <v>207</v>
      </c>
      <c r="B46" s="69" t="s">
        <v>73</v>
      </c>
      <c r="C46" s="69">
        <v>3.0</v>
      </c>
      <c r="D46" s="69">
        <v>30.0</v>
      </c>
      <c r="E46" s="69">
        <v>12.0</v>
      </c>
      <c r="F46" s="69">
        <v>70.0</v>
      </c>
      <c r="G46" s="69">
        <v>14.0</v>
      </c>
      <c r="H46" s="70">
        <f t="shared" si="1"/>
        <v>54</v>
      </c>
      <c r="I46" s="71">
        <v>30.0</v>
      </c>
      <c r="J46" s="74">
        <v>300.0</v>
      </c>
      <c r="K46" s="83">
        <f t="shared" si="6"/>
        <v>195</v>
      </c>
      <c r="L46" s="74" t="s">
        <v>21</v>
      </c>
      <c r="M46" s="75">
        <v>1.3</v>
      </c>
      <c r="N46" s="76">
        <f t="shared" si="3"/>
        <v>253.5</v>
      </c>
      <c r="O46" s="90"/>
      <c r="P46" s="71">
        <v>128.0</v>
      </c>
      <c r="Q46" s="71">
        <v>1.0</v>
      </c>
      <c r="R46" s="71"/>
      <c r="S46" s="71">
        <v>128.0</v>
      </c>
      <c r="T46" s="71">
        <v>1.3</v>
      </c>
      <c r="U46" s="71" t="s">
        <v>125</v>
      </c>
      <c r="V46" s="71" t="s">
        <v>126</v>
      </c>
      <c r="W46" s="71">
        <v>5.0</v>
      </c>
      <c r="X46" s="71" t="s">
        <v>76</v>
      </c>
      <c r="Y46" s="71" t="s">
        <v>95</v>
      </c>
      <c r="Z46" s="71"/>
      <c r="AA46" s="71"/>
      <c r="AB46" s="71"/>
      <c r="AC46" s="71"/>
      <c r="AD46" s="71"/>
      <c r="AE46" s="78" t="str">
        <f t="shared" si="4"/>
        <v/>
      </c>
      <c r="AF46" s="78"/>
      <c r="AG46" s="78" t="str">
        <f t="shared" si="5"/>
        <v/>
      </c>
      <c r="AH46" s="71"/>
      <c r="AI46" s="79"/>
      <c r="AJ46" s="85"/>
      <c r="AK46" s="88" t="s">
        <v>104</v>
      </c>
      <c r="AL46" s="71"/>
      <c r="AM46" s="71"/>
      <c r="AN46" s="71" t="s">
        <v>73</v>
      </c>
      <c r="AO46" s="71">
        <v>0.0</v>
      </c>
      <c r="AP46" s="71" t="s">
        <v>71</v>
      </c>
      <c r="AQ46" s="71">
        <v>14.0</v>
      </c>
      <c r="AR46" s="71" t="s">
        <v>71</v>
      </c>
      <c r="AS46" s="71">
        <v>21.0</v>
      </c>
      <c r="AT46" s="71"/>
      <c r="AU46" s="71"/>
      <c r="AV46" s="71"/>
      <c r="AW46" s="71"/>
      <c r="AX46" s="71"/>
      <c r="AY46" s="71"/>
      <c r="AZ46" s="71"/>
      <c r="BA46" s="71"/>
      <c r="BB46" s="71"/>
      <c r="BC46" s="71"/>
    </row>
    <row r="47">
      <c r="A47" s="82" t="s">
        <v>208</v>
      </c>
      <c r="B47" s="67" t="s">
        <v>64</v>
      </c>
      <c r="C47" s="96">
        <v>12.0</v>
      </c>
      <c r="D47" s="69">
        <v>4.0</v>
      </c>
      <c r="E47" s="69">
        <v>1.5</v>
      </c>
      <c r="F47" s="67">
        <v>25.0</v>
      </c>
      <c r="G47" s="67">
        <v>21.0</v>
      </c>
      <c r="H47" s="70">
        <f t="shared" si="1"/>
        <v>46</v>
      </c>
      <c r="I47" s="71">
        <v>0.0</v>
      </c>
      <c r="J47" s="72">
        <v>35.0</v>
      </c>
      <c r="K47" s="73">
        <f t="shared" si="6"/>
        <v>22.75</v>
      </c>
      <c r="L47" s="74" t="s">
        <v>66</v>
      </c>
      <c r="M47" s="75">
        <v>13.0</v>
      </c>
      <c r="N47" s="76">
        <f t="shared" si="3"/>
        <v>295.75</v>
      </c>
      <c r="O47" s="77" t="s">
        <v>67</v>
      </c>
      <c r="P47" s="71"/>
      <c r="Q47" s="71"/>
      <c r="R47" s="71"/>
      <c r="S47" s="71"/>
      <c r="T47" s="71"/>
      <c r="U47" s="71"/>
      <c r="V47" s="71"/>
      <c r="W47" s="71"/>
      <c r="X47" s="71"/>
      <c r="Y47" s="71"/>
      <c r="Z47" s="71"/>
      <c r="AA47" s="71"/>
      <c r="AB47" s="71"/>
      <c r="AC47" s="71"/>
      <c r="AD47" s="71">
        <v>115.0</v>
      </c>
      <c r="AE47" s="78">
        <f t="shared" si="4"/>
        <v>74.75</v>
      </c>
      <c r="AF47" s="78">
        <v>0.4</v>
      </c>
      <c r="AG47" s="78">
        <f t="shared" si="5"/>
        <v>0.26</v>
      </c>
      <c r="AH47" s="71" t="s">
        <v>68</v>
      </c>
      <c r="AI47" s="79" t="s">
        <v>197</v>
      </c>
      <c r="AJ47" s="80" t="s">
        <v>70</v>
      </c>
      <c r="AK47" s="81"/>
      <c r="AL47" s="71"/>
      <c r="AM47" s="71"/>
      <c r="AN47" s="71" t="s">
        <v>64</v>
      </c>
      <c r="AO47" s="71">
        <v>0.0</v>
      </c>
      <c r="AP47" s="71" t="s">
        <v>71</v>
      </c>
      <c r="AQ47" s="71">
        <v>10.0</v>
      </c>
      <c r="AR47" s="71" t="s">
        <v>71</v>
      </c>
      <c r="AS47" s="71">
        <v>17.0</v>
      </c>
      <c r="AT47" s="71"/>
      <c r="AU47" s="71"/>
      <c r="AV47" s="71"/>
      <c r="AW47" s="71"/>
      <c r="AX47" s="71"/>
      <c r="AY47" s="71"/>
      <c r="AZ47" s="71"/>
      <c r="BA47" s="71"/>
      <c r="BB47" s="71"/>
      <c r="BC47" s="71"/>
    </row>
    <row r="48">
      <c r="A48" s="82" t="s">
        <v>209</v>
      </c>
      <c r="B48" s="69" t="s">
        <v>73</v>
      </c>
      <c r="C48" s="69">
        <v>3.0</v>
      </c>
      <c r="D48" s="69">
        <v>20.0</v>
      </c>
      <c r="E48" s="69">
        <v>8.0</v>
      </c>
      <c r="F48" s="67">
        <v>110.0</v>
      </c>
      <c r="G48" s="69">
        <v>14.0</v>
      </c>
      <c r="H48" s="70">
        <f t="shared" si="1"/>
        <v>79</v>
      </c>
      <c r="I48" s="71">
        <v>45.0</v>
      </c>
      <c r="J48" s="71">
        <v>250.0</v>
      </c>
      <c r="K48" s="83">
        <f t="shared" si="6"/>
        <v>162.5</v>
      </c>
      <c r="L48" s="74" t="s">
        <v>129</v>
      </c>
      <c r="M48" s="75">
        <v>1.2</v>
      </c>
      <c r="N48" s="76">
        <f t="shared" si="3"/>
        <v>195</v>
      </c>
      <c r="O48" s="77" t="s">
        <v>210</v>
      </c>
      <c r="P48" s="71">
        <v>128.0</v>
      </c>
      <c r="Q48" s="71">
        <v>3.0</v>
      </c>
      <c r="R48" s="71"/>
      <c r="S48" s="71">
        <v>128.0</v>
      </c>
      <c r="T48" s="71">
        <v>1.3</v>
      </c>
      <c r="U48" s="71" t="s">
        <v>211</v>
      </c>
      <c r="V48" s="71" t="s">
        <v>212</v>
      </c>
      <c r="W48" s="71">
        <v>5.0</v>
      </c>
      <c r="X48" s="71" t="s">
        <v>76</v>
      </c>
      <c r="Y48" s="71" t="s">
        <v>102</v>
      </c>
      <c r="Z48" s="71"/>
      <c r="AA48" s="71" t="s">
        <v>213</v>
      </c>
      <c r="AB48" s="71"/>
      <c r="AC48" s="71"/>
      <c r="AD48" s="71"/>
      <c r="AE48" s="78" t="str">
        <f t="shared" si="4"/>
        <v/>
      </c>
      <c r="AF48" s="78"/>
      <c r="AG48" s="78" t="str">
        <f t="shared" si="5"/>
        <v/>
      </c>
      <c r="AH48" s="71"/>
      <c r="AI48" s="79"/>
      <c r="AJ48" s="85"/>
      <c r="AK48" s="88" t="s">
        <v>104</v>
      </c>
      <c r="AL48" s="71"/>
      <c r="AM48" s="71"/>
      <c r="AN48" s="71" t="s">
        <v>133</v>
      </c>
      <c r="AO48" s="71">
        <v>-12.0</v>
      </c>
      <c r="AP48" s="71" t="s">
        <v>73</v>
      </c>
      <c r="AQ48" s="71">
        <v>0.0</v>
      </c>
      <c r="AR48" s="71" t="s">
        <v>214</v>
      </c>
      <c r="AS48" s="71">
        <v>0.0</v>
      </c>
      <c r="AT48" s="74" t="s">
        <v>105</v>
      </c>
      <c r="AU48" s="71">
        <v>10.0</v>
      </c>
      <c r="AV48" s="71" t="s">
        <v>135</v>
      </c>
      <c r="AW48" s="71">
        <v>55.0</v>
      </c>
      <c r="AX48" s="71"/>
      <c r="AY48" s="71"/>
      <c r="AZ48" s="71"/>
      <c r="BA48" s="71"/>
      <c r="BB48" s="71"/>
      <c r="BC48" s="71"/>
    </row>
    <row r="49">
      <c r="A49" s="82" t="s">
        <v>215</v>
      </c>
      <c r="B49" s="69" t="s">
        <v>73</v>
      </c>
      <c r="C49" s="69">
        <v>3.0</v>
      </c>
      <c r="D49" s="69">
        <v>20.0</v>
      </c>
      <c r="E49" s="69">
        <v>8.0</v>
      </c>
      <c r="F49" s="67">
        <v>130.0</v>
      </c>
      <c r="G49" s="69">
        <v>12.0</v>
      </c>
      <c r="H49" s="70">
        <f t="shared" si="1"/>
        <v>97</v>
      </c>
      <c r="I49" s="71">
        <v>45.0</v>
      </c>
      <c r="J49" s="71">
        <v>350.0</v>
      </c>
      <c r="K49" s="83">
        <f t="shared" si="6"/>
        <v>227.5</v>
      </c>
      <c r="L49" s="74" t="s">
        <v>66</v>
      </c>
      <c r="M49" s="75">
        <v>1.6</v>
      </c>
      <c r="N49" s="76">
        <f t="shared" si="3"/>
        <v>364</v>
      </c>
      <c r="O49" s="90"/>
      <c r="P49" s="71">
        <v>128.0</v>
      </c>
      <c r="Q49" s="71">
        <v>3.0</v>
      </c>
      <c r="R49" s="71"/>
      <c r="S49" s="71">
        <v>128.0</v>
      </c>
      <c r="T49" s="71">
        <v>1.3</v>
      </c>
      <c r="U49" s="71" t="s">
        <v>211</v>
      </c>
      <c r="V49" s="71" t="s">
        <v>212</v>
      </c>
      <c r="W49" s="71">
        <v>5.0</v>
      </c>
      <c r="X49" s="71" t="s">
        <v>76</v>
      </c>
      <c r="Y49" s="71" t="s">
        <v>102</v>
      </c>
      <c r="Z49" s="71"/>
      <c r="AA49" s="71" t="s">
        <v>213</v>
      </c>
      <c r="AB49" s="71"/>
      <c r="AC49" s="71"/>
      <c r="AD49" s="71"/>
      <c r="AE49" s="78" t="str">
        <f t="shared" si="4"/>
        <v/>
      </c>
      <c r="AF49" s="78"/>
      <c r="AG49" s="78" t="str">
        <f t="shared" si="5"/>
        <v/>
      </c>
      <c r="AH49" s="71"/>
      <c r="AI49" s="79"/>
      <c r="AJ49" s="85"/>
      <c r="AK49" s="88" t="s">
        <v>104</v>
      </c>
      <c r="AL49" s="71"/>
      <c r="AM49" s="71"/>
      <c r="AN49" s="71" t="s">
        <v>133</v>
      </c>
      <c r="AO49" s="71">
        <v>-12.0</v>
      </c>
      <c r="AP49" s="71" t="s">
        <v>73</v>
      </c>
      <c r="AQ49" s="71">
        <v>0.0</v>
      </c>
      <c r="AR49" s="71" t="s">
        <v>214</v>
      </c>
      <c r="AS49" s="71">
        <v>0.0</v>
      </c>
      <c r="AT49" s="74" t="s">
        <v>105</v>
      </c>
      <c r="AU49" s="71">
        <v>10.0</v>
      </c>
      <c r="AV49" s="71" t="s">
        <v>135</v>
      </c>
      <c r="AW49" s="71">
        <v>55.0</v>
      </c>
      <c r="AX49" s="71"/>
      <c r="AY49" s="71"/>
      <c r="AZ49" s="71"/>
      <c r="BA49" s="71"/>
      <c r="BB49" s="71"/>
      <c r="BC49" s="71"/>
    </row>
    <row r="50" ht="15.75" customHeight="1">
      <c r="A50" s="66" t="s">
        <v>216</v>
      </c>
      <c r="B50" s="69" t="s">
        <v>73</v>
      </c>
      <c r="C50" s="69">
        <v>3.0</v>
      </c>
      <c r="D50" s="69">
        <v>30.0</v>
      </c>
      <c r="E50" s="69">
        <v>12.0</v>
      </c>
      <c r="F50" s="69">
        <v>75.0</v>
      </c>
      <c r="G50" s="69">
        <v>70.0</v>
      </c>
      <c r="H50" s="70">
        <f t="shared" si="1"/>
        <v>103</v>
      </c>
      <c r="I50" s="71">
        <v>42.0</v>
      </c>
      <c r="J50" s="71">
        <v>450.0</v>
      </c>
      <c r="K50" s="83">
        <f t="shared" si="6"/>
        <v>292.5</v>
      </c>
      <c r="L50" s="74" t="s">
        <v>129</v>
      </c>
      <c r="M50" s="75">
        <v>1.2</v>
      </c>
      <c r="N50" s="76">
        <f t="shared" si="3"/>
        <v>351</v>
      </c>
      <c r="O50" s="90"/>
      <c r="P50" s="71">
        <v>128.0</v>
      </c>
      <c r="Q50" s="71">
        <v>3.0</v>
      </c>
      <c r="R50" s="71"/>
      <c r="S50" s="71">
        <v>128.0</v>
      </c>
      <c r="T50" s="71">
        <v>1.3</v>
      </c>
      <c r="U50" s="71" t="s">
        <v>125</v>
      </c>
      <c r="V50" s="71" t="s">
        <v>126</v>
      </c>
      <c r="W50" s="71">
        <v>13.0</v>
      </c>
      <c r="X50" s="71" t="s">
        <v>76</v>
      </c>
      <c r="Y50" s="71" t="s">
        <v>95</v>
      </c>
      <c r="Z50" s="71"/>
      <c r="AA50" s="71" t="s">
        <v>217</v>
      </c>
      <c r="AB50" s="71"/>
      <c r="AC50" s="71"/>
      <c r="AD50" s="71"/>
      <c r="AE50" s="78" t="str">
        <f t="shared" si="4"/>
        <v/>
      </c>
      <c r="AF50" s="78"/>
      <c r="AG50" s="78" t="str">
        <f t="shared" si="5"/>
        <v/>
      </c>
      <c r="AH50" s="71"/>
      <c r="AI50" s="79"/>
      <c r="AJ50" s="85"/>
      <c r="AK50" s="88" t="s">
        <v>85</v>
      </c>
      <c r="AL50" s="71"/>
      <c r="AM50" s="71"/>
      <c r="AN50" s="71" t="s">
        <v>73</v>
      </c>
      <c r="AO50" s="71">
        <v>0.0</v>
      </c>
      <c r="AP50" s="71"/>
      <c r="AQ50" s="71"/>
      <c r="AR50" s="71"/>
      <c r="AS50" s="71"/>
      <c r="AT50" s="71"/>
      <c r="AU50" s="71"/>
      <c r="AV50" s="71"/>
      <c r="AW50" s="71"/>
      <c r="AX50" s="71"/>
      <c r="AY50" s="71"/>
      <c r="AZ50" s="71"/>
      <c r="BA50" s="71"/>
      <c r="BB50" s="71"/>
      <c r="BC50" s="71"/>
    </row>
    <row r="51">
      <c r="A51" s="82" t="s">
        <v>218</v>
      </c>
      <c r="B51" s="69" t="s">
        <v>73</v>
      </c>
      <c r="C51" s="69">
        <v>2.0</v>
      </c>
      <c r="D51" s="69">
        <v>30.0</v>
      </c>
      <c r="E51" s="69">
        <v>12.0</v>
      </c>
      <c r="F51" s="69">
        <v>120.0</v>
      </c>
      <c r="G51" s="69">
        <v>60.0</v>
      </c>
      <c r="H51" s="70">
        <f t="shared" si="1"/>
        <v>120</v>
      </c>
      <c r="I51" s="71">
        <v>60.0</v>
      </c>
      <c r="J51" s="71">
        <v>350.0</v>
      </c>
      <c r="K51" s="83">
        <f t="shared" si="6"/>
        <v>227.5</v>
      </c>
      <c r="L51" s="74" t="s">
        <v>66</v>
      </c>
      <c r="M51" s="75">
        <v>2.75</v>
      </c>
      <c r="N51" s="76">
        <f t="shared" si="3"/>
        <v>625.625</v>
      </c>
      <c r="O51" s="77" t="s">
        <v>219</v>
      </c>
      <c r="P51" s="71">
        <v>128.0</v>
      </c>
      <c r="Q51" s="71">
        <v>1.0</v>
      </c>
      <c r="R51" s="71">
        <v>21.0</v>
      </c>
      <c r="S51" s="71">
        <v>10.0</v>
      </c>
      <c r="T51" s="71">
        <v>1.3</v>
      </c>
      <c r="U51" s="71" t="s">
        <v>99</v>
      </c>
      <c r="V51" s="71" t="s">
        <v>100</v>
      </c>
      <c r="W51" s="71">
        <v>8.0</v>
      </c>
      <c r="X51" s="71" t="s">
        <v>76</v>
      </c>
      <c r="Y51" s="71" t="s">
        <v>95</v>
      </c>
      <c r="Z51" s="71" t="s">
        <v>102</v>
      </c>
      <c r="AA51" s="71"/>
      <c r="AB51" s="71"/>
      <c r="AC51" s="71" t="s">
        <v>220</v>
      </c>
      <c r="AD51" s="71"/>
      <c r="AE51" s="78" t="str">
        <f t="shared" si="4"/>
        <v/>
      </c>
      <c r="AF51" s="78"/>
      <c r="AG51" s="78" t="str">
        <f t="shared" si="5"/>
        <v/>
      </c>
      <c r="AH51" s="71"/>
      <c r="AI51" s="79"/>
      <c r="AJ51" s="85"/>
      <c r="AK51" s="86" t="s">
        <v>85</v>
      </c>
      <c r="AL51" s="71"/>
      <c r="AM51" s="71"/>
      <c r="AN51" s="71" t="s">
        <v>73</v>
      </c>
      <c r="AO51" s="71">
        <v>0.0</v>
      </c>
      <c r="AP51" s="71" t="s">
        <v>221</v>
      </c>
      <c r="AQ51" s="71">
        <v>21.0</v>
      </c>
      <c r="AR51" s="71" t="s">
        <v>222</v>
      </c>
      <c r="AS51" s="71">
        <v>42.0</v>
      </c>
      <c r="AT51" s="71" t="s">
        <v>221</v>
      </c>
      <c r="AU51" s="71">
        <v>63.0</v>
      </c>
      <c r="AV51" s="71" t="s">
        <v>135</v>
      </c>
      <c r="AW51" s="71">
        <v>84.0</v>
      </c>
      <c r="AX51" s="71"/>
      <c r="AY51" s="71"/>
      <c r="AZ51" s="71"/>
      <c r="BA51" s="71"/>
      <c r="BB51" s="71"/>
      <c r="BC51" s="71"/>
    </row>
    <row r="52">
      <c r="A52" s="82" t="s">
        <v>223</v>
      </c>
      <c r="B52" s="69" t="s">
        <v>73</v>
      </c>
      <c r="C52" s="69">
        <v>1.0</v>
      </c>
      <c r="D52" s="69">
        <v>25.0</v>
      </c>
      <c r="E52" s="69">
        <v>10.0</v>
      </c>
      <c r="F52" s="69">
        <v>130.0</v>
      </c>
      <c r="G52" s="69">
        <v>150.0</v>
      </c>
      <c r="H52" s="70">
        <f t="shared" si="1"/>
        <v>220</v>
      </c>
      <c r="I52" s="71">
        <v>60.0</v>
      </c>
      <c r="J52" s="71">
        <v>450.0</v>
      </c>
      <c r="K52" s="83">
        <f t="shared" si="6"/>
        <v>292.5</v>
      </c>
      <c r="L52" s="74" t="s">
        <v>66</v>
      </c>
      <c r="M52" s="75">
        <v>0.0</v>
      </c>
      <c r="N52" s="76">
        <f t="shared" si="3"/>
        <v>0</v>
      </c>
      <c r="O52" s="84"/>
      <c r="P52" s="71">
        <v>128.0</v>
      </c>
      <c r="Q52" s="71">
        <v>1.0</v>
      </c>
      <c r="R52" s="71">
        <v>25.0</v>
      </c>
      <c r="S52" s="71">
        <v>6.0</v>
      </c>
      <c r="T52" s="71">
        <v>1.3</v>
      </c>
      <c r="U52" s="71" t="s">
        <v>99</v>
      </c>
      <c r="V52" s="71" t="s">
        <v>100</v>
      </c>
      <c r="W52" s="71">
        <v>8.0</v>
      </c>
      <c r="X52" s="71" t="s">
        <v>76</v>
      </c>
      <c r="Y52" s="71" t="s">
        <v>95</v>
      </c>
      <c r="Z52" s="71" t="s">
        <v>102</v>
      </c>
      <c r="AA52" s="71"/>
      <c r="AB52" s="71"/>
      <c r="AC52" s="71"/>
      <c r="AD52" s="71"/>
      <c r="AE52" s="78" t="str">
        <f t="shared" si="4"/>
        <v/>
      </c>
      <c r="AF52" s="78"/>
      <c r="AG52" s="78" t="str">
        <f t="shared" si="5"/>
        <v/>
      </c>
      <c r="AH52" s="71"/>
      <c r="AI52" s="79"/>
      <c r="AJ52" s="85"/>
      <c r="AK52" s="86" t="s">
        <v>85</v>
      </c>
      <c r="AL52" s="71"/>
      <c r="AM52" s="71"/>
      <c r="AN52" s="71" t="s">
        <v>73</v>
      </c>
      <c r="AO52" s="71">
        <v>0.0</v>
      </c>
      <c r="AP52" s="71"/>
      <c r="AQ52" s="71"/>
      <c r="AR52" s="71"/>
      <c r="AS52" s="71"/>
      <c r="AT52" s="71"/>
      <c r="AU52" s="71"/>
      <c r="AV52" s="71"/>
      <c r="AW52" s="71"/>
      <c r="AX52" s="71"/>
      <c r="AY52" s="71"/>
      <c r="AZ52" s="71"/>
      <c r="BA52" s="71"/>
      <c r="BB52" s="71"/>
      <c r="BC52" s="71"/>
    </row>
    <row r="53">
      <c r="A53" s="82" t="s">
        <v>224</v>
      </c>
      <c r="B53" s="69" t="s">
        <v>73</v>
      </c>
      <c r="C53" s="69">
        <v>2.0</v>
      </c>
      <c r="D53" s="69">
        <v>30.0</v>
      </c>
      <c r="E53" s="69">
        <v>12.0</v>
      </c>
      <c r="F53" s="69">
        <v>120.0</v>
      </c>
      <c r="G53" s="69">
        <v>60.0</v>
      </c>
      <c r="H53" s="70">
        <f t="shared" si="1"/>
        <v>120</v>
      </c>
      <c r="I53" s="71">
        <v>60.0</v>
      </c>
      <c r="J53" s="71">
        <v>350.0</v>
      </c>
      <c r="K53" s="83">
        <f t="shared" si="6"/>
        <v>227.5</v>
      </c>
      <c r="L53" s="74" t="s">
        <v>66</v>
      </c>
      <c r="M53" s="75">
        <v>2.75</v>
      </c>
      <c r="N53" s="76">
        <f t="shared" si="3"/>
        <v>625.625</v>
      </c>
      <c r="O53" s="77" t="s">
        <v>219</v>
      </c>
      <c r="P53" s="71">
        <v>128.0</v>
      </c>
      <c r="Q53" s="71">
        <v>1.0</v>
      </c>
      <c r="R53" s="71">
        <v>21.0</v>
      </c>
      <c r="S53" s="71">
        <v>10.0</v>
      </c>
      <c r="T53" s="71">
        <v>1.3</v>
      </c>
      <c r="U53" s="71" t="s">
        <v>99</v>
      </c>
      <c r="V53" s="71" t="s">
        <v>100</v>
      </c>
      <c r="W53" s="71">
        <v>8.0</v>
      </c>
      <c r="X53" s="71" t="s">
        <v>76</v>
      </c>
      <c r="Y53" s="71" t="s">
        <v>95</v>
      </c>
      <c r="Z53" s="71" t="s">
        <v>102</v>
      </c>
      <c r="AA53" s="71"/>
      <c r="AB53" s="71"/>
      <c r="AC53" s="71" t="s">
        <v>220</v>
      </c>
      <c r="AD53" s="71"/>
      <c r="AE53" s="78" t="str">
        <f t="shared" si="4"/>
        <v/>
      </c>
      <c r="AF53" s="78"/>
      <c r="AG53" s="78" t="str">
        <f t="shared" si="5"/>
        <v/>
      </c>
      <c r="AH53" s="71"/>
      <c r="AI53" s="79"/>
      <c r="AJ53" s="85"/>
      <c r="AK53" s="86" t="s">
        <v>85</v>
      </c>
      <c r="AL53" s="71"/>
      <c r="AM53" s="71"/>
      <c r="AN53" s="71" t="s">
        <v>73</v>
      </c>
      <c r="AO53" s="71">
        <v>0.0</v>
      </c>
      <c r="AP53" s="71" t="s">
        <v>221</v>
      </c>
      <c r="AQ53" s="71">
        <v>21.0</v>
      </c>
      <c r="AR53" s="71" t="s">
        <v>222</v>
      </c>
      <c r="AS53" s="71">
        <v>42.0</v>
      </c>
      <c r="AT53" s="71" t="s">
        <v>221</v>
      </c>
      <c r="AU53" s="71">
        <v>63.0</v>
      </c>
      <c r="AV53" s="71" t="s">
        <v>135</v>
      </c>
      <c r="AW53" s="71">
        <v>84.0</v>
      </c>
      <c r="AX53" s="71"/>
      <c r="AY53" s="71"/>
      <c r="AZ53" s="71"/>
      <c r="BA53" s="71"/>
      <c r="BB53" s="71"/>
      <c r="BC53" s="71"/>
    </row>
    <row r="54">
      <c r="A54" s="82" t="s">
        <v>225</v>
      </c>
      <c r="B54" s="69" t="s">
        <v>73</v>
      </c>
      <c r="C54" s="69">
        <v>2.0</v>
      </c>
      <c r="D54" s="69">
        <v>30.0</v>
      </c>
      <c r="E54" s="69">
        <v>12.0</v>
      </c>
      <c r="F54" s="69">
        <v>120.0</v>
      </c>
      <c r="G54" s="69">
        <v>60.0</v>
      </c>
      <c r="H54" s="70">
        <f t="shared" si="1"/>
        <v>120</v>
      </c>
      <c r="I54" s="71">
        <v>60.0</v>
      </c>
      <c r="J54" s="74">
        <v>0.0</v>
      </c>
      <c r="K54" s="83">
        <f t="shared" si="6"/>
        <v>0</v>
      </c>
      <c r="L54" s="74" t="s">
        <v>226</v>
      </c>
      <c r="M54" s="75">
        <v>4.0</v>
      </c>
      <c r="N54" s="76">
        <f t="shared" si="3"/>
        <v>0</v>
      </c>
      <c r="O54" s="77" t="s">
        <v>219</v>
      </c>
      <c r="P54" s="71">
        <v>128.0</v>
      </c>
      <c r="Q54" s="71">
        <v>1.0</v>
      </c>
      <c r="R54" s="71">
        <v>21.0</v>
      </c>
      <c r="S54" s="71">
        <v>10.0</v>
      </c>
      <c r="T54" s="71">
        <v>1.3</v>
      </c>
      <c r="U54" s="71" t="s">
        <v>99</v>
      </c>
      <c r="V54" s="71" t="s">
        <v>100</v>
      </c>
      <c r="W54" s="71">
        <v>8.0</v>
      </c>
      <c r="X54" s="71" t="s">
        <v>76</v>
      </c>
      <c r="Y54" s="71" t="s">
        <v>95</v>
      </c>
      <c r="Z54" s="71" t="s">
        <v>102</v>
      </c>
      <c r="AA54" s="71"/>
      <c r="AB54" s="71"/>
      <c r="AC54" s="71" t="s">
        <v>220</v>
      </c>
      <c r="AD54" s="71"/>
      <c r="AE54" s="78" t="str">
        <f t="shared" si="4"/>
        <v/>
      </c>
      <c r="AF54" s="78"/>
      <c r="AG54" s="78" t="str">
        <f t="shared" si="5"/>
        <v/>
      </c>
      <c r="AH54" s="71"/>
      <c r="AI54" s="79"/>
      <c r="AJ54" s="85"/>
      <c r="AK54" s="86" t="s">
        <v>85</v>
      </c>
      <c r="AL54" s="71"/>
      <c r="AM54" s="71"/>
      <c r="AN54" s="71" t="s">
        <v>73</v>
      </c>
      <c r="AO54" s="71">
        <v>0.0</v>
      </c>
      <c r="AP54" s="71" t="s">
        <v>221</v>
      </c>
      <c r="AQ54" s="71">
        <v>21.0</v>
      </c>
      <c r="AR54" s="71" t="s">
        <v>222</v>
      </c>
      <c r="AS54" s="71">
        <v>42.0</v>
      </c>
      <c r="AT54" s="71" t="s">
        <v>221</v>
      </c>
      <c r="AU54" s="71">
        <v>63.0</v>
      </c>
      <c r="AV54" s="71" t="s">
        <v>135</v>
      </c>
      <c r="AW54" s="71">
        <v>84.0</v>
      </c>
      <c r="AX54" s="71"/>
      <c r="AY54" s="71"/>
      <c r="AZ54" s="71"/>
      <c r="BA54" s="71"/>
      <c r="BB54" s="71"/>
      <c r="BC54" s="71"/>
    </row>
    <row r="55">
      <c r="A55" s="82" t="s">
        <v>227</v>
      </c>
      <c r="B55" s="67" t="s">
        <v>64</v>
      </c>
      <c r="C55" s="69">
        <v>1.0</v>
      </c>
      <c r="D55" s="69">
        <v>15.0</v>
      </c>
      <c r="E55" s="69">
        <v>6.0</v>
      </c>
      <c r="F55" s="69">
        <v>89.0</v>
      </c>
      <c r="G55" s="69">
        <v>14.0</v>
      </c>
      <c r="H55" s="70">
        <f t="shared" si="1"/>
        <v>103</v>
      </c>
      <c r="I55" s="71">
        <v>0.0</v>
      </c>
      <c r="J55" s="71">
        <v>225.0</v>
      </c>
      <c r="K55" s="83">
        <f t="shared" si="6"/>
        <v>146.25</v>
      </c>
      <c r="L55" s="74" t="s">
        <v>66</v>
      </c>
      <c r="M55" s="97">
        <v>5.0</v>
      </c>
      <c r="N55" s="76">
        <f t="shared" si="3"/>
        <v>731.25</v>
      </c>
      <c r="O55" s="84"/>
      <c r="P55" s="71"/>
      <c r="Q55" s="71"/>
      <c r="R55" s="71"/>
      <c r="S55" s="71"/>
      <c r="T55" s="71"/>
      <c r="U55" s="71"/>
      <c r="V55" s="71"/>
      <c r="W55" s="71"/>
      <c r="X55" s="71"/>
      <c r="Y55" s="71"/>
      <c r="Z55" s="71"/>
      <c r="AA55" s="71"/>
      <c r="AB55" s="71"/>
      <c r="AC55" s="71"/>
      <c r="AD55" s="71"/>
      <c r="AE55" s="78">
        <f t="shared" si="4"/>
        <v>0</v>
      </c>
      <c r="AF55" s="78"/>
      <c r="AG55" s="78">
        <f t="shared" si="5"/>
        <v>0</v>
      </c>
      <c r="AH55" s="71" t="s">
        <v>76</v>
      </c>
      <c r="AI55" s="79"/>
      <c r="AJ55" s="85"/>
      <c r="AK55" s="88"/>
      <c r="AL55" s="71"/>
      <c r="AM55" s="71"/>
      <c r="AN55" s="71" t="s">
        <v>64</v>
      </c>
      <c r="AO55" s="71">
        <v>0.0</v>
      </c>
      <c r="AP55" s="74" t="s">
        <v>228</v>
      </c>
      <c r="AQ55" s="71">
        <v>21.0</v>
      </c>
      <c r="AR55" s="74" t="s">
        <v>228</v>
      </c>
      <c r="AS55" s="71">
        <v>42.0</v>
      </c>
      <c r="AT55" s="71"/>
      <c r="AU55" s="71"/>
      <c r="AV55" s="71"/>
      <c r="AW55" s="71"/>
      <c r="AX55" s="71"/>
      <c r="AY55" s="71"/>
      <c r="AZ55" s="71"/>
      <c r="BA55" s="71"/>
      <c r="BB55" s="71"/>
      <c r="BC55" s="71"/>
    </row>
    <row r="56">
      <c r="A56" s="82" t="s">
        <v>229</v>
      </c>
      <c r="B56" s="67" t="s">
        <v>64</v>
      </c>
      <c r="C56" s="69">
        <v>1.0</v>
      </c>
      <c r="D56" s="69">
        <v>20.0</v>
      </c>
      <c r="E56" s="69">
        <v>8.0</v>
      </c>
      <c r="F56" s="69">
        <v>100.0</v>
      </c>
      <c r="G56" s="69">
        <v>14.0</v>
      </c>
      <c r="H56" s="70">
        <f t="shared" si="1"/>
        <v>114</v>
      </c>
      <c r="I56" s="71">
        <v>0.0</v>
      </c>
      <c r="J56" s="71">
        <v>325.0</v>
      </c>
      <c r="K56" s="83">
        <f t="shared" si="6"/>
        <v>211.25</v>
      </c>
      <c r="L56" s="74" t="s">
        <v>66</v>
      </c>
      <c r="M56" s="75">
        <v>2.2</v>
      </c>
      <c r="N56" s="76">
        <f t="shared" si="3"/>
        <v>464.75</v>
      </c>
      <c r="O56" s="84"/>
      <c r="P56" s="71"/>
      <c r="Q56" s="71"/>
      <c r="R56" s="71"/>
      <c r="S56" s="71"/>
      <c r="T56" s="71"/>
      <c r="U56" s="71"/>
      <c r="V56" s="71"/>
      <c r="W56" s="71"/>
      <c r="X56" s="71"/>
      <c r="Y56" s="71"/>
      <c r="Z56" s="71"/>
      <c r="AA56" s="71"/>
      <c r="AB56" s="71"/>
      <c r="AC56" s="71"/>
      <c r="AD56" s="71"/>
      <c r="AE56" s="78">
        <f t="shared" si="4"/>
        <v>0</v>
      </c>
      <c r="AF56" s="78"/>
      <c r="AG56" s="78">
        <f t="shared" si="5"/>
        <v>0</v>
      </c>
      <c r="AH56" s="71" t="s">
        <v>76</v>
      </c>
      <c r="AI56" s="79"/>
      <c r="AJ56" s="85"/>
      <c r="AK56" s="81"/>
      <c r="AL56" s="71"/>
      <c r="AM56" s="71"/>
      <c r="AN56" s="71" t="s">
        <v>64</v>
      </c>
      <c r="AO56" s="71">
        <v>0.0</v>
      </c>
      <c r="AP56" s="74" t="s">
        <v>228</v>
      </c>
      <c r="AQ56" s="71">
        <v>21.0</v>
      </c>
      <c r="AR56" s="74" t="s">
        <v>228</v>
      </c>
      <c r="AS56" s="71">
        <v>42.0</v>
      </c>
      <c r="AT56" s="74" t="s">
        <v>230</v>
      </c>
      <c r="AU56" s="71"/>
      <c r="AV56" s="71"/>
      <c r="AW56" s="71"/>
      <c r="AX56" s="71"/>
      <c r="AY56" s="71"/>
      <c r="AZ56" s="71"/>
      <c r="BA56" s="71"/>
      <c r="BB56" s="71"/>
      <c r="BC56" s="71"/>
    </row>
    <row r="57">
      <c r="A57" s="66" t="s">
        <v>231</v>
      </c>
      <c r="B57" s="67" t="s">
        <v>64</v>
      </c>
      <c r="C57" s="69">
        <v>3.0</v>
      </c>
      <c r="D57" s="69">
        <v>5.0</v>
      </c>
      <c r="E57" s="69">
        <v>2.0</v>
      </c>
      <c r="F57" s="69">
        <v>25.0</v>
      </c>
      <c r="G57" s="69">
        <v>14.0</v>
      </c>
      <c r="H57" s="70">
        <f t="shared" si="1"/>
        <v>39</v>
      </c>
      <c r="I57" s="71">
        <v>0.0</v>
      </c>
      <c r="J57" s="71">
        <v>200.0</v>
      </c>
      <c r="K57" s="83">
        <f t="shared" si="6"/>
        <v>130</v>
      </c>
      <c r="L57" s="74" t="s">
        <v>129</v>
      </c>
      <c r="M57" s="75">
        <v>1.2</v>
      </c>
      <c r="N57" s="76">
        <f t="shared" si="3"/>
        <v>156</v>
      </c>
      <c r="O57" s="93" t="s">
        <v>232</v>
      </c>
      <c r="P57" s="71"/>
      <c r="Q57" s="71"/>
      <c r="R57" s="71"/>
      <c r="S57" s="71"/>
      <c r="T57" s="71"/>
      <c r="U57" s="71"/>
      <c r="V57" s="71"/>
      <c r="W57" s="71"/>
      <c r="X57" s="71"/>
      <c r="Y57" s="71"/>
      <c r="Z57" s="71"/>
      <c r="AA57" s="71"/>
      <c r="AB57" s="71"/>
      <c r="AC57" s="71"/>
      <c r="AD57" s="71">
        <v>100.0</v>
      </c>
      <c r="AE57" s="78">
        <f t="shared" si="4"/>
        <v>65</v>
      </c>
      <c r="AF57" s="78">
        <v>3.2</v>
      </c>
      <c r="AG57" s="78">
        <f t="shared" si="5"/>
        <v>2.08</v>
      </c>
      <c r="AH57" s="71" t="s">
        <v>233</v>
      </c>
      <c r="AI57" s="79" t="s">
        <v>197</v>
      </c>
      <c r="AJ57" s="80" t="s">
        <v>70</v>
      </c>
      <c r="AK57" s="81"/>
      <c r="AL57" s="71"/>
      <c r="AM57" s="71"/>
      <c r="AN57" s="71" t="s">
        <v>64</v>
      </c>
      <c r="AO57" s="71">
        <v>0.0</v>
      </c>
      <c r="AP57" s="71" t="s">
        <v>71</v>
      </c>
      <c r="AQ57" s="71">
        <v>10.0</v>
      </c>
      <c r="AR57" s="71" t="s">
        <v>71</v>
      </c>
      <c r="AS57" s="71">
        <v>17.0</v>
      </c>
      <c r="AT57" s="71"/>
      <c r="AU57" s="71"/>
      <c r="AV57" s="71"/>
      <c r="AW57" s="71"/>
      <c r="AX57" s="71"/>
      <c r="AY57" s="71"/>
      <c r="AZ57" s="71"/>
      <c r="BA57" s="71"/>
      <c r="BB57" s="71"/>
      <c r="BC57" s="71"/>
    </row>
    <row r="58">
      <c r="A58" s="66" t="s">
        <v>234</v>
      </c>
      <c r="B58" s="69" t="s">
        <v>73</v>
      </c>
      <c r="C58" s="69">
        <v>3.0</v>
      </c>
      <c r="D58" s="69">
        <v>20.0</v>
      </c>
      <c r="E58" s="69">
        <v>8.0</v>
      </c>
      <c r="F58" s="69">
        <v>54.0</v>
      </c>
      <c r="G58" s="69">
        <v>14.0</v>
      </c>
      <c r="H58" s="70">
        <f t="shared" si="1"/>
        <v>40</v>
      </c>
      <c r="I58" s="71">
        <v>28.0</v>
      </c>
      <c r="J58" s="69">
        <v>225.0</v>
      </c>
      <c r="K58" s="83">
        <f t="shared" si="6"/>
        <v>146.25</v>
      </c>
      <c r="L58" s="74" t="s">
        <v>129</v>
      </c>
      <c r="M58" s="75">
        <v>0.0</v>
      </c>
      <c r="N58" s="76">
        <f t="shared" si="3"/>
        <v>0</v>
      </c>
      <c r="O58" s="69" t="s">
        <v>235</v>
      </c>
      <c r="P58" s="71">
        <v>128.0</v>
      </c>
      <c r="Q58" s="71">
        <v>2.0</v>
      </c>
      <c r="R58" s="71"/>
      <c r="S58" s="71">
        <v>128.0</v>
      </c>
      <c r="T58" s="71">
        <v>1.3</v>
      </c>
      <c r="U58" s="71" t="s">
        <v>81</v>
      </c>
      <c r="V58" s="71" t="s">
        <v>82</v>
      </c>
      <c r="W58" s="71">
        <v>4.0</v>
      </c>
      <c r="X58" s="71" t="s">
        <v>101</v>
      </c>
      <c r="Y58" s="71" t="s">
        <v>102</v>
      </c>
      <c r="Z58" s="71"/>
      <c r="AA58" s="71"/>
      <c r="AB58" s="71"/>
      <c r="AC58" s="71"/>
      <c r="AD58" s="71"/>
      <c r="AE58" s="78" t="str">
        <f t="shared" si="4"/>
        <v/>
      </c>
      <c r="AF58" s="78"/>
      <c r="AG58" s="78" t="str">
        <f t="shared" si="5"/>
        <v/>
      </c>
      <c r="AH58" s="71"/>
      <c r="AI58" s="79"/>
      <c r="AJ58" s="85"/>
      <c r="AK58" s="88" t="s">
        <v>104</v>
      </c>
      <c r="AL58" s="71"/>
      <c r="AM58" s="71"/>
      <c r="AN58" s="71" t="s">
        <v>73</v>
      </c>
      <c r="AO58" s="71">
        <v>0.0</v>
      </c>
      <c r="AP58" s="71" t="s">
        <v>92</v>
      </c>
      <c r="AQ58" s="71">
        <v>14.0</v>
      </c>
      <c r="AR58" s="71"/>
      <c r="AS58" s="71"/>
      <c r="AT58" s="71"/>
      <c r="AU58" s="71"/>
      <c r="AV58" s="71"/>
      <c r="AW58" s="71"/>
      <c r="AX58" s="71"/>
      <c r="AY58" s="71"/>
      <c r="AZ58" s="71"/>
      <c r="BA58" s="71"/>
      <c r="BB58" s="71"/>
      <c r="BC58" s="71"/>
    </row>
    <row r="59">
      <c r="A59" s="89" t="s">
        <v>236</v>
      </c>
      <c r="B59" s="69" t="s">
        <v>73</v>
      </c>
      <c r="C59" s="69">
        <v>3.0</v>
      </c>
      <c r="D59" s="69">
        <v>20.0</v>
      </c>
      <c r="E59" s="69">
        <v>8.0</v>
      </c>
      <c r="F59" s="69">
        <v>97.0</v>
      </c>
      <c r="G59" s="69">
        <v>21.0</v>
      </c>
      <c r="H59" s="70">
        <f t="shared" si="1"/>
        <v>88</v>
      </c>
      <c r="I59" s="71">
        <v>30.0</v>
      </c>
      <c r="J59" s="71">
        <v>450.0</v>
      </c>
      <c r="K59" s="83">
        <f t="shared" si="6"/>
        <v>292.5</v>
      </c>
      <c r="L59" s="74" t="s">
        <v>21</v>
      </c>
      <c r="M59" s="75">
        <v>0.0</v>
      </c>
      <c r="N59" s="76">
        <f t="shared" si="3"/>
        <v>0</v>
      </c>
      <c r="O59" s="77" t="s">
        <v>237</v>
      </c>
      <c r="P59" s="71">
        <v>128.0</v>
      </c>
      <c r="Q59" s="71">
        <v>1.0</v>
      </c>
      <c r="R59" s="71"/>
      <c r="S59" s="71">
        <v>128.0</v>
      </c>
      <c r="T59" s="71">
        <v>1.3</v>
      </c>
      <c r="U59" s="71" t="s">
        <v>81</v>
      </c>
      <c r="V59" s="71" t="s">
        <v>82</v>
      </c>
      <c r="W59" s="74">
        <v>7.0</v>
      </c>
      <c r="X59" s="71" t="s">
        <v>101</v>
      </c>
      <c r="Y59" s="71" t="s">
        <v>102</v>
      </c>
      <c r="Z59" s="71"/>
      <c r="AA59" s="71"/>
      <c r="AB59" s="71"/>
      <c r="AC59" s="71"/>
      <c r="AD59" s="71"/>
      <c r="AE59" s="78" t="str">
        <f t="shared" si="4"/>
        <v/>
      </c>
      <c r="AF59" s="78"/>
      <c r="AG59" s="78" t="str">
        <f t="shared" si="5"/>
        <v/>
      </c>
      <c r="AH59" s="71"/>
      <c r="AI59" s="79"/>
      <c r="AJ59" s="85"/>
      <c r="AK59" s="88" t="s">
        <v>104</v>
      </c>
      <c r="AL59" s="71"/>
      <c r="AM59" s="71"/>
      <c r="AN59" s="71" t="s">
        <v>73</v>
      </c>
      <c r="AO59" s="71">
        <v>0.0</v>
      </c>
      <c r="AP59" s="71" t="s">
        <v>92</v>
      </c>
      <c r="AQ59" s="71">
        <v>14.0</v>
      </c>
      <c r="AR59" s="71"/>
      <c r="AS59" s="71"/>
      <c r="AT59" s="71"/>
      <c r="AU59" s="71"/>
      <c r="AV59" s="71"/>
      <c r="AW59" s="71"/>
      <c r="AX59" s="71"/>
      <c r="AY59" s="71"/>
      <c r="AZ59" s="71"/>
      <c r="BA59" s="71"/>
      <c r="BB59" s="71"/>
      <c r="BC59" s="71"/>
    </row>
    <row r="60">
      <c r="A60" s="82" t="s">
        <v>238</v>
      </c>
      <c r="B60" s="67" t="s">
        <v>64</v>
      </c>
      <c r="C60" s="69">
        <v>6.0</v>
      </c>
      <c r="D60" s="69">
        <v>3.8</v>
      </c>
      <c r="E60" s="69">
        <v>1.5</v>
      </c>
      <c r="F60" s="69">
        <v>35.0</v>
      </c>
      <c r="G60" s="69">
        <v>14.0</v>
      </c>
      <c r="H60" s="70">
        <f t="shared" si="1"/>
        <v>49</v>
      </c>
      <c r="I60" s="71">
        <v>0.0</v>
      </c>
      <c r="J60" s="71">
        <v>180.0</v>
      </c>
      <c r="K60" s="83">
        <f t="shared" si="6"/>
        <v>117</v>
      </c>
      <c r="L60" s="74" t="s">
        <v>129</v>
      </c>
      <c r="M60" s="75">
        <v>0.0</v>
      </c>
      <c r="N60" s="76">
        <f t="shared" si="3"/>
        <v>0</v>
      </c>
      <c r="O60" s="93" t="s">
        <v>239</v>
      </c>
      <c r="P60" s="71"/>
      <c r="Q60" s="71"/>
      <c r="R60" s="71"/>
      <c r="S60" s="71"/>
      <c r="T60" s="71"/>
      <c r="U60" s="71"/>
      <c r="V60" s="71"/>
      <c r="W60" s="71"/>
      <c r="X60" s="71"/>
      <c r="Y60" s="71"/>
      <c r="Z60" s="71"/>
      <c r="AA60" s="71"/>
      <c r="AB60" s="71"/>
      <c r="AC60" s="71"/>
      <c r="AD60" s="71">
        <v>11.0</v>
      </c>
      <c r="AE60" s="78">
        <f t="shared" si="4"/>
        <v>7.15</v>
      </c>
      <c r="AF60" s="78">
        <v>0.4</v>
      </c>
      <c r="AG60" s="78">
        <f t="shared" si="5"/>
        <v>0.26</v>
      </c>
      <c r="AH60" s="71" t="s">
        <v>108</v>
      </c>
      <c r="AI60" s="79" t="s">
        <v>240</v>
      </c>
      <c r="AJ60" s="80" t="s">
        <v>70</v>
      </c>
      <c r="AK60" s="81"/>
      <c r="AL60" s="71"/>
      <c r="AM60" s="71"/>
      <c r="AN60" s="71" t="s">
        <v>64</v>
      </c>
      <c r="AO60" s="71">
        <v>0.0</v>
      </c>
      <c r="AP60" s="71" t="s">
        <v>71</v>
      </c>
      <c r="AQ60" s="71">
        <v>7.0</v>
      </c>
      <c r="AR60" s="71" t="s">
        <v>71</v>
      </c>
      <c r="AS60" s="71">
        <v>14.0</v>
      </c>
      <c r="AT60" s="71"/>
      <c r="AU60" s="71"/>
      <c r="AV60" s="71"/>
      <c r="AW60" s="71"/>
      <c r="AX60" s="71"/>
      <c r="AY60" s="71"/>
      <c r="AZ60" s="71"/>
      <c r="BA60" s="71"/>
      <c r="BB60" s="71"/>
      <c r="BC60" s="71"/>
    </row>
    <row r="61">
      <c r="A61" s="95" t="s">
        <v>241</v>
      </c>
      <c r="B61" s="69" t="s">
        <v>73</v>
      </c>
      <c r="C61" s="69">
        <v>4.0</v>
      </c>
      <c r="D61" s="69">
        <v>15.0</v>
      </c>
      <c r="E61" s="69">
        <v>6.0</v>
      </c>
      <c r="F61" s="69">
        <v>85.0</v>
      </c>
      <c r="G61" s="69">
        <v>27.0</v>
      </c>
      <c r="H61" s="70">
        <f t="shared" si="1"/>
        <v>82</v>
      </c>
      <c r="I61" s="71">
        <v>30.0</v>
      </c>
      <c r="J61" s="71">
        <v>80.0</v>
      </c>
      <c r="K61" s="83">
        <f t="shared" si="6"/>
        <v>52</v>
      </c>
      <c r="L61" s="74" t="s">
        <v>66</v>
      </c>
      <c r="M61" s="75">
        <v>13.0</v>
      </c>
      <c r="N61" s="76">
        <f t="shared" si="3"/>
        <v>676</v>
      </c>
      <c r="O61" s="77" t="s">
        <v>242</v>
      </c>
      <c r="P61" s="71">
        <v>128.0</v>
      </c>
      <c r="Q61" s="71">
        <v>1.0</v>
      </c>
      <c r="R61" s="71"/>
      <c r="S61" s="71">
        <v>128.0</v>
      </c>
      <c r="T61" s="71">
        <v>1.3</v>
      </c>
      <c r="U61" s="71" t="s">
        <v>125</v>
      </c>
      <c r="V61" s="71" t="s">
        <v>126</v>
      </c>
      <c r="W61" s="71">
        <v>4.0</v>
      </c>
      <c r="X61" s="71" t="s">
        <v>101</v>
      </c>
      <c r="Y61" s="71" t="s">
        <v>95</v>
      </c>
      <c r="Z61" s="71"/>
      <c r="AA61" s="71"/>
      <c r="AB61" s="71"/>
      <c r="AC61" s="71"/>
      <c r="AD61" s="71"/>
      <c r="AE61" s="78" t="str">
        <f t="shared" si="4"/>
        <v/>
      </c>
      <c r="AF61" s="78"/>
      <c r="AG61" s="78" t="str">
        <f t="shared" si="5"/>
        <v/>
      </c>
      <c r="AH61" s="71"/>
      <c r="AI61" s="79"/>
      <c r="AJ61" s="85"/>
      <c r="AK61" s="88" t="s">
        <v>85</v>
      </c>
      <c r="AL61" s="71"/>
      <c r="AM61" s="71"/>
      <c r="AN61" s="71" t="s">
        <v>73</v>
      </c>
      <c r="AO61" s="71">
        <v>0.0</v>
      </c>
      <c r="AP61" s="71"/>
      <c r="AQ61" s="71"/>
      <c r="AR61" s="71"/>
      <c r="AS61" s="71"/>
      <c r="AT61" s="71"/>
      <c r="AU61" s="71"/>
      <c r="AV61" s="71"/>
      <c r="AW61" s="71"/>
      <c r="AX61" s="71"/>
      <c r="AY61" s="71"/>
      <c r="AZ61" s="71"/>
      <c r="BA61" s="71"/>
      <c r="BB61" s="71"/>
      <c r="BC61" s="71"/>
    </row>
    <row r="62">
      <c r="A62" s="66" t="s">
        <v>243</v>
      </c>
      <c r="B62" s="67" t="s">
        <v>64</v>
      </c>
      <c r="C62" s="69">
        <v>2.0</v>
      </c>
      <c r="D62" s="69">
        <v>1.3</v>
      </c>
      <c r="E62" s="69">
        <v>0.5</v>
      </c>
      <c r="F62" s="69">
        <v>60.0</v>
      </c>
      <c r="G62" s="69">
        <v>28.0</v>
      </c>
      <c r="H62" s="70">
        <f t="shared" si="1"/>
        <v>88</v>
      </c>
      <c r="I62" s="71">
        <v>0.0</v>
      </c>
      <c r="J62" s="71">
        <v>60.0</v>
      </c>
      <c r="K62" s="83">
        <f t="shared" si="6"/>
        <v>39</v>
      </c>
      <c r="L62" s="74" t="s">
        <v>66</v>
      </c>
      <c r="M62" s="75">
        <v>5.0</v>
      </c>
      <c r="N62" s="76">
        <f t="shared" si="3"/>
        <v>195</v>
      </c>
      <c r="O62" s="77" t="s">
        <v>244</v>
      </c>
      <c r="P62" s="71"/>
      <c r="Q62" s="71"/>
      <c r="R62" s="71"/>
      <c r="S62" s="71"/>
      <c r="T62" s="71"/>
      <c r="U62" s="71"/>
      <c r="V62" s="71"/>
      <c r="W62" s="71"/>
      <c r="X62" s="71"/>
      <c r="Y62" s="71" t="s">
        <v>95</v>
      </c>
      <c r="Z62" s="71"/>
      <c r="AA62" s="71"/>
      <c r="AB62" s="71"/>
      <c r="AC62" s="71"/>
      <c r="AD62" s="71">
        <v>400.0</v>
      </c>
      <c r="AE62" s="78">
        <f t="shared" si="4"/>
        <v>260</v>
      </c>
      <c r="AF62" s="78">
        <v>14.0</v>
      </c>
      <c r="AG62" s="78">
        <f t="shared" si="5"/>
        <v>9.1</v>
      </c>
      <c r="AH62" s="71" t="s">
        <v>76</v>
      </c>
      <c r="AI62" s="79"/>
      <c r="AJ62" s="85"/>
      <c r="AK62" s="88" t="s">
        <v>116</v>
      </c>
      <c r="AL62" s="71"/>
      <c r="AM62" s="71"/>
      <c r="AN62" s="71" t="s">
        <v>245</v>
      </c>
      <c r="AO62" s="71">
        <v>0.0</v>
      </c>
      <c r="AP62" s="71" t="s">
        <v>246</v>
      </c>
      <c r="AQ62" s="71">
        <v>14.0</v>
      </c>
      <c r="AR62" s="74" t="s">
        <v>247</v>
      </c>
      <c r="AS62" s="71">
        <v>25.0</v>
      </c>
      <c r="AT62" s="74" t="s">
        <v>221</v>
      </c>
      <c r="AU62" s="71">
        <v>32.0</v>
      </c>
      <c r="AV62" s="74" t="s">
        <v>221</v>
      </c>
      <c r="AW62" s="71">
        <v>39.0</v>
      </c>
      <c r="AX62" s="74" t="s">
        <v>221</v>
      </c>
      <c r="AY62" s="71">
        <v>46.0</v>
      </c>
      <c r="AZ62" s="74" t="s">
        <v>221</v>
      </c>
      <c r="BA62" s="71">
        <v>53.0</v>
      </c>
      <c r="BB62" s="71"/>
      <c r="BC62" s="71"/>
    </row>
    <row r="63">
      <c r="A63" s="82" t="s">
        <v>248</v>
      </c>
      <c r="B63" s="67" t="s">
        <v>64</v>
      </c>
      <c r="C63" s="69">
        <v>4.0</v>
      </c>
      <c r="D63" s="69">
        <v>6.0</v>
      </c>
      <c r="E63" s="69">
        <v>2.5</v>
      </c>
      <c r="F63" s="69">
        <v>30.0</v>
      </c>
      <c r="G63" s="69">
        <v>28.0</v>
      </c>
      <c r="H63" s="70">
        <f t="shared" si="1"/>
        <v>58</v>
      </c>
      <c r="I63" s="71">
        <v>0.0</v>
      </c>
      <c r="J63" s="71">
        <v>60.0</v>
      </c>
      <c r="K63" s="83">
        <f t="shared" si="6"/>
        <v>39</v>
      </c>
      <c r="L63" s="74" t="s">
        <v>66</v>
      </c>
      <c r="M63" s="75">
        <v>13.0</v>
      </c>
      <c r="N63" s="76">
        <f t="shared" si="3"/>
        <v>507</v>
      </c>
      <c r="O63" s="77" t="s">
        <v>249</v>
      </c>
      <c r="P63" s="71"/>
      <c r="Q63" s="71"/>
      <c r="R63" s="71"/>
      <c r="S63" s="71"/>
      <c r="T63" s="71"/>
      <c r="U63" s="71"/>
      <c r="V63" s="71"/>
      <c r="W63" s="71"/>
      <c r="X63" s="71"/>
      <c r="Y63" s="71"/>
      <c r="Z63" s="71"/>
      <c r="AA63" s="71" t="s">
        <v>250</v>
      </c>
      <c r="AB63" s="71"/>
      <c r="AC63" s="71"/>
      <c r="AD63" s="71">
        <v>190.0</v>
      </c>
      <c r="AE63" s="78">
        <f t="shared" si="4"/>
        <v>123.5</v>
      </c>
      <c r="AF63" s="78">
        <v>6.7</v>
      </c>
      <c r="AG63" s="78">
        <f t="shared" si="5"/>
        <v>4.355</v>
      </c>
      <c r="AH63" s="71" t="s">
        <v>108</v>
      </c>
      <c r="AI63" s="79" t="s">
        <v>251</v>
      </c>
      <c r="AJ63" s="98" t="s">
        <v>252</v>
      </c>
      <c r="AK63" s="81"/>
      <c r="AL63" s="71"/>
      <c r="AM63" s="71"/>
      <c r="AN63" s="71" t="s">
        <v>64</v>
      </c>
      <c r="AO63" s="71">
        <v>0.0</v>
      </c>
      <c r="AP63" s="71" t="s">
        <v>71</v>
      </c>
      <c r="AQ63" s="71">
        <v>14.0</v>
      </c>
      <c r="AR63" s="71" t="s">
        <v>71</v>
      </c>
      <c r="AS63" s="71">
        <v>21.0</v>
      </c>
      <c r="AT63" s="71"/>
      <c r="AU63" s="71"/>
      <c r="AV63" s="71"/>
      <c r="AW63" s="71"/>
      <c r="AX63" s="71"/>
      <c r="AY63" s="71"/>
      <c r="AZ63" s="71"/>
      <c r="BA63" s="71"/>
      <c r="BB63" s="71"/>
      <c r="BC63" s="71"/>
    </row>
    <row r="64">
      <c r="A64" s="82" t="s">
        <v>253</v>
      </c>
      <c r="B64" s="69" t="s">
        <v>73</v>
      </c>
      <c r="C64" s="69">
        <v>5.0</v>
      </c>
      <c r="D64" s="69">
        <v>12.0</v>
      </c>
      <c r="E64" s="69">
        <v>5.0</v>
      </c>
      <c r="F64" s="69">
        <v>55.0</v>
      </c>
      <c r="G64" s="69">
        <v>28.0</v>
      </c>
      <c r="H64" s="70">
        <f t="shared" si="1"/>
        <v>53</v>
      </c>
      <c r="I64" s="71">
        <v>30.0</v>
      </c>
      <c r="J64" s="71">
        <v>60.0</v>
      </c>
      <c r="K64" s="83">
        <f t="shared" si="6"/>
        <v>39</v>
      </c>
      <c r="L64" s="74" t="s">
        <v>66</v>
      </c>
      <c r="M64" s="75">
        <v>2.5</v>
      </c>
      <c r="N64" s="76">
        <f t="shared" si="3"/>
        <v>97.5</v>
      </c>
      <c r="O64" s="77" t="s">
        <v>249</v>
      </c>
      <c r="P64" s="71">
        <v>128.0</v>
      </c>
      <c r="Q64" s="71">
        <v>1.0</v>
      </c>
      <c r="R64" s="71"/>
      <c r="S64" s="71">
        <v>128.0</v>
      </c>
      <c r="T64" s="71">
        <v>1.3</v>
      </c>
      <c r="U64" s="71" t="s">
        <v>125</v>
      </c>
      <c r="V64" s="71" t="s">
        <v>126</v>
      </c>
      <c r="W64" s="71">
        <v>5.0</v>
      </c>
      <c r="X64" s="71" t="s">
        <v>76</v>
      </c>
      <c r="Y64" s="71" t="s">
        <v>102</v>
      </c>
      <c r="Z64" s="71"/>
      <c r="AA64" s="71" t="s">
        <v>250</v>
      </c>
      <c r="AB64" s="71"/>
      <c r="AC64" s="71"/>
      <c r="AD64" s="71"/>
      <c r="AE64" s="78" t="str">
        <f t="shared" si="4"/>
        <v/>
      </c>
      <c r="AF64" s="78"/>
      <c r="AG64" s="78" t="str">
        <f t="shared" si="5"/>
        <v/>
      </c>
      <c r="AH64" s="71"/>
      <c r="AI64" s="79"/>
      <c r="AJ64" s="85"/>
      <c r="AK64" s="88" t="s">
        <v>104</v>
      </c>
      <c r="AL64" s="71"/>
      <c r="AM64" s="71"/>
      <c r="AN64" s="71" t="s">
        <v>73</v>
      </c>
      <c r="AO64" s="71">
        <v>0.0</v>
      </c>
      <c r="AP64" s="71" t="s">
        <v>71</v>
      </c>
      <c r="AQ64" s="71">
        <v>10.0</v>
      </c>
      <c r="AR64" s="71" t="s">
        <v>71</v>
      </c>
      <c r="AS64" s="71">
        <v>17.0</v>
      </c>
      <c r="AT64" s="71"/>
      <c r="AU64" s="71"/>
      <c r="AV64" s="71"/>
      <c r="AW64" s="71"/>
      <c r="AX64" s="71"/>
      <c r="AY64" s="71"/>
      <c r="AZ64" s="71"/>
      <c r="BA64" s="71"/>
      <c r="BB64" s="71"/>
      <c r="BC64" s="71"/>
    </row>
    <row r="65">
      <c r="A65" s="66" t="s">
        <v>254</v>
      </c>
      <c r="B65" s="69" t="s">
        <v>73</v>
      </c>
      <c r="C65" s="69">
        <v>1.0</v>
      </c>
      <c r="D65" s="69">
        <v>61.0</v>
      </c>
      <c r="E65" s="69">
        <v>24.0</v>
      </c>
      <c r="F65" s="69">
        <v>48.0</v>
      </c>
      <c r="G65" s="69">
        <v>42.0</v>
      </c>
      <c r="H65" s="70">
        <f t="shared" si="1"/>
        <v>75</v>
      </c>
      <c r="I65" s="71">
        <v>15.0</v>
      </c>
      <c r="J65" s="72">
        <v>185.0</v>
      </c>
      <c r="K65" s="73">
        <f t="shared" si="6"/>
        <v>120.25</v>
      </c>
      <c r="L65" s="74" t="s">
        <v>66</v>
      </c>
      <c r="M65" s="75">
        <v>2.75</v>
      </c>
      <c r="N65" s="76">
        <f t="shared" si="3"/>
        <v>330.6875</v>
      </c>
      <c r="O65" s="77" t="s">
        <v>255</v>
      </c>
      <c r="P65" s="71">
        <v>72.0</v>
      </c>
      <c r="Q65" s="71">
        <v>1.0</v>
      </c>
      <c r="R65" s="71"/>
      <c r="S65" s="71">
        <v>72.0</v>
      </c>
      <c r="T65" s="71">
        <v>1.3</v>
      </c>
      <c r="U65" s="71" t="s">
        <v>99</v>
      </c>
      <c r="V65" s="71" t="s">
        <v>100</v>
      </c>
      <c r="W65" s="71">
        <v>4.0</v>
      </c>
      <c r="X65" s="71" t="s">
        <v>76</v>
      </c>
      <c r="Y65" s="71" t="s">
        <v>102</v>
      </c>
      <c r="Z65" s="71"/>
      <c r="AA65" s="71"/>
      <c r="AB65" s="71"/>
      <c r="AC65" s="71" t="s">
        <v>256</v>
      </c>
      <c r="AD65" s="71"/>
      <c r="AE65" s="78" t="str">
        <f t="shared" si="4"/>
        <v/>
      </c>
      <c r="AF65" s="78"/>
      <c r="AG65" s="78" t="str">
        <f t="shared" si="5"/>
        <v/>
      </c>
      <c r="AH65" s="71"/>
      <c r="AI65" s="79"/>
      <c r="AJ65" s="85"/>
      <c r="AK65" s="88" t="s">
        <v>85</v>
      </c>
      <c r="AL65" s="71"/>
      <c r="AM65" s="71"/>
      <c r="AN65" s="71" t="s">
        <v>73</v>
      </c>
      <c r="AO65" s="71">
        <v>0.0</v>
      </c>
      <c r="AP65" s="71"/>
      <c r="AQ65" s="71"/>
      <c r="AR65" s="71"/>
      <c r="AS65" s="71"/>
      <c r="AT65" s="71"/>
      <c r="AU65" s="71"/>
      <c r="AV65" s="71"/>
      <c r="AW65" s="71"/>
      <c r="AX65" s="71"/>
      <c r="AY65" s="71"/>
      <c r="AZ65" s="71"/>
      <c r="BA65" s="71"/>
      <c r="BB65" s="71"/>
      <c r="BC65" s="71"/>
    </row>
    <row r="66">
      <c r="A66" s="66" t="s">
        <v>257</v>
      </c>
      <c r="B66" s="69" t="s">
        <v>73</v>
      </c>
      <c r="C66" s="69">
        <v>2.0</v>
      </c>
      <c r="D66" s="69">
        <v>45.0</v>
      </c>
      <c r="E66" s="69">
        <v>18.0</v>
      </c>
      <c r="F66" s="69">
        <v>71.0</v>
      </c>
      <c r="G66" s="69">
        <v>84.0</v>
      </c>
      <c r="H66" s="70">
        <f t="shared" si="1"/>
        <v>125</v>
      </c>
      <c r="I66" s="71">
        <v>30.0</v>
      </c>
      <c r="J66" s="71">
        <v>520.0</v>
      </c>
      <c r="K66" s="83">
        <f t="shared" si="6"/>
        <v>338</v>
      </c>
      <c r="L66" s="74" t="s">
        <v>129</v>
      </c>
      <c r="M66" s="75">
        <v>2.0</v>
      </c>
      <c r="N66" s="76">
        <f t="shared" si="3"/>
        <v>676</v>
      </c>
      <c r="O66" s="77" t="s">
        <v>194</v>
      </c>
      <c r="P66" s="71">
        <v>72.0</v>
      </c>
      <c r="Q66" s="71">
        <v>1.0</v>
      </c>
      <c r="R66" s="71"/>
      <c r="S66" s="71">
        <v>72.0</v>
      </c>
      <c r="T66" s="71">
        <v>1.3</v>
      </c>
      <c r="U66" s="71" t="s">
        <v>99</v>
      </c>
      <c r="V66" s="71" t="s">
        <v>100</v>
      </c>
      <c r="W66" s="71">
        <v>7.0</v>
      </c>
      <c r="X66" s="71" t="s">
        <v>76</v>
      </c>
      <c r="Y66" s="71" t="s">
        <v>102</v>
      </c>
      <c r="Z66" s="71"/>
      <c r="AA66" s="71"/>
      <c r="AB66" s="71"/>
      <c r="AC66" s="71"/>
      <c r="AD66" s="71"/>
      <c r="AE66" s="78" t="str">
        <f t="shared" si="4"/>
        <v/>
      </c>
      <c r="AF66" s="78"/>
      <c r="AG66" s="78" t="str">
        <f t="shared" si="5"/>
        <v/>
      </c>
      <c r="AH66" s="71"/>
      <c r="AI66" s="79"/>
      <c r="AJ66" s="85"/>
      <c r="AK66" s="88" t="s">
        <v>85</v>
      </c>
      <c r="AL66" s="71"/>
      <c r="AM66" s="71"/>
      <c r="AN66" s="71" t="s">
        <v>73</v>
      </c>
      <c r="AO66" s="71">
        <v>0.0</v>
      </c>
      <c r="AP66" s="71" t="s">
        <v>106</v>
      </c>
      <c r="AQ66" s="71">
        <v>20.0</v>
      </c>
      <c r="AR66" s="71" t="s">
        <v>106</v>
      </c>
      <c r="AS66" s="71">
        <v>50.0</v>
      </c>
      <c r="AT66" s="71"/>
      <c r="AU66" s="71"/>
      <c r="AV66" s="71"/>
      <c r="AW66" s="71"/>
      <c r="AX66" s="71"/>
      <c r="AY66" s="71"/>
      <c r="AZ66" s="71"/>
      <c r="BA66" s="71"/>
      <c r="BB66" s="71"/>
      <c r="BC66" s="71"/>
    </row>
    <row r="67">
      <c r="A67" s="82" t="s">
        <v>258</v>
      </c>
      <c r="B67" s="67" t="s">
        <v>64</v>
      </c>
      <c r="C67" s="99">
        <v>45211.0</v>
      </c>
      <c r="D67" s="69">
        <v>4.0</v>
      </c>
      <c r="E67" s="69">
        <v>1.5</v>
      </c>
      <c r="F67" s="69">
        <v>24.0</v>
      </c>
      <c r="G67" s="69">
        <v>17.0</v>
      </c>
      <c r="H67" s="70">
        <f t="shared" si="1"/>
        <v>41</v>
      </c>
      <c r="I67" s="71">
        <v>0.0</v>
      </c>
      <c r="J67" s="71">
        <v>30.0</v>
      </c>
      <c r="K67" s="83">
        <f t="shared" si="6"/>
        <v>19.5</v>
      </c>
      <c r="L67" s="74" t="s">
        <v>259</v>
      </c>
      <c r="M67" s="75">
        <v>0.0</v>
      </c>
      <c r="N67" s="76">
        <f t="shared" si="3"/>
        <v>0</v>
      </c>
      <c r="O67" s="84"/>
      <c r="P67" s="71"/>
      <c r="Q67" s="71"/>
      <c r="R67" s="71"/>
      <c r="S67" s="71"/>
      <c r="T67" s="71"/>
      <c r="U67" s="71"/>
      <c r="V67" s="71"/>
      <c r="W67" s="71"/>
      <c r="X67" s="71"/>
      <c r="Y67" s="71"/>
      <c r="Z67" s="71"/>
      <c r="AA67" s="71"/>
      <c r="AB67" s="71"/>
      <c r="AC67" s="71"/>
      <c r="AD67" s="71">
        <v>115.0</v>
      </c>
      <c r="AE67" s="78">
        <f t="shared" si="4"/>
        <v>74.75</v>
      </c>
      <c r="AF67" s="78">
        <v>4.0</v>
      </c>
      <c r="AG67" s="78">
        <f t="shared" si="5"/>
        <v>2.6</v>
      </c>
      <c r="AH67" s="71" t="s">
        <v>233</v>
      </c>
      <c r="AI67" s="79" t="s">
        <v>197</v>
      </c>
      <c r="AJ67" s="80" t="s">
        <v>70</v>
      </c>
      <c r="AK67" s="81"/>
      <c r="AL67" s="71"/>
      <c r="AM67" s="71"/>
      <c r="AN67" s="71" t="s">
        <v>64</v>
      </c>
      <c r="AO67" s="71">
        <v>0.0</v>
      </c>
      <c r="AP67" s="71" t="s">
        <v>71</v>
      </c>
      <c r="AQ67" s="71">
        <v>10.0</v>
      </c>
      <c r="AR67" s="71" t="s">
        <v>71</v>
      </c>
      <c r="AS67" s="71">
        <v>17.0</v>
      </c>
      <c r="AT67" s="71"/>
      <c r="AU67" s="71"/>
      <c r="AV67" s="71"/>
      <c r="AW67" s="71"/>
      <c r="AX67" s="71"/>
      <c r="AY67" s="71"/>
      <c r="AZ67" s="71"/>
      <c r="BA67" s="71"/>
      <c r="BB67" s="71"/>
      <c r="BC67" s="71"/>
    </row>
    <row r="68">
      <c r="A68" s="82" t="s">
        <v>260</v>
      </c>
      <c r="B68" s="69" t="s">
        <v>73</v>
      </c>
      <c r="C68" s="69">
        <v>1.0</v>
      </c>
      <c r="D68" s="67">
        <v>35.0</v>
      </c>
      <c r="E68" s="69">
        <v>8.0</v>
      </c>
      <c r="F68" s="69">
        <v>110.0</v>
      </c>
      <c r="G68" s="69">
        <v>180.0</v>
      </c>
      <c r="H68" s="70">
        <f t="shared" si="1"/>
        <v>235</v>
      </c>
      <c r="I68" s="71">
        <v>55.0</v>
      </c>
      <c r="J68" s="71">
        <v>1600.0</v>
      </c>
      <c r="K68" s="83">
        <f t="shared" si="6"/>
        <v>1040</v>
      </c>
      <c r="L68" s="74" t="s">
        <v>259</v>
      </c>
      <c r="M68" s="75">
        <v>6.0</v>
      </c>
      <c r="N68" s="76">
        <f t="shared" si="3"/>
        <v>6240</v>
      </c>
      <c r="O68" s="90"/>
      <c r="P68" s="71">
        <v>128.0</v>
      </c>
      <c r="Q68" s="71">
        <v>1.0</v>
      </c>
      <c r="R68" s="71">
        <v>21.0</v>
      </c>
      <c r="S68" s="74">
        <v>6.0</v>
      </c>
      <c r="T68" s="71">
        <v>1.3</v>
      </c>
      <c r="U68" s="71" t="s">
        <v>170</v>
      </c>
      <c r="V68" s="71" t="s">
        <v>171</v>
      </c>
      <c r="W68" s="71">
        <v>6.0</v>
      </c>
      <c r="X68" s="71" t="s">
        <v>76</v>
      </c>
      <c r="Y68" s="71" t="s">
        <v>95</v>
      </c>
      <c r="Z68" s="71" t="s">
        <v>102</v>
      </c>
      <c r="AA68" s="71"/>
      <c r="AB68" s="71"/>
      <c r="AC68" s="71" t="s">
        <v>261</v>
      </c>
      <c r="AD68" s="71"/>
      <c r="AE68" s="78" t="str">
        <f t="shared" si="4"/>
        <v/>
      </c>
      <c r="AF68" s="78"/>
      <c r="AG68" s="78" t="str">
        <f t="shared" si="5"/>
        <v/>
      </c>
      <c r="AH68" s="71"/>
      <c r="AI68" s="79"/>
      <c r="AJ68" s="85"/>
      <c r="AK68" s="88" t="s">
        <v>116</v>
      </c>
      <c r="AL68" s="71"/>
      <c r="AM68" s="71"/>
      <c r="AN68" s="71" t="s">
        <v>173</v>
      </c>
      <c r="AO68" s="71">
        <v>-55.0</v>
      </c>
      <c r="AP68" s="71" t="s">
        <v>174</v>
      </c>
      <c r="AQ68" s="71">
        <v>-41.0</v>
      </c>
      <c r="AR68" s="71" t="s">
        <v>262</v>
      </c>
      <c r="AS68" s="71">
        <v>-31.0</v>
      </c>
      <c r="AT68" s="74" t="s">
        <v>263</v>
      </c>
      <c r="AU68" s="71">
        <v>-17.0</v>
      </c>
      <c r="AV68" s="71" t="s">
        <v>73</v>
      </c>
      <c r="AW68" s="71">
        <v>0.0</v>
      </c>
      <c r="AX68" s="71" t="s">
        <v>264</v>
      </c>
      <c r="AY68" s="71">
        <v>56.0</v>
      </c>
      <c r="AZ68" s="71" t="s">
        <v>265</v>
      </c>
      <c r="BA68" s="71">
        <v>140.0</v>
      </c>
      <c r="BB68" s="71"/>
      <c r="BC68" s="71"/>
    </row>
    <row r="69">
      <c r="A69" s="82" t="s">
        <v>266</v>
      </c>
      <c r="B69" s="69" t="s">
        <v>73</v>
      </c>
      <c r="C69" s="69">
        <v>1.0</v>
      </c>
      <c r="D69" s="67">
        <v>40.0</v>
      </c>
      <c r="E69" s="69">
        <v>13.0</v>
      </c>
      <c r="F69" s="69">
        <v>124.0</v>
      </c>
      <c r="G69" s="69">
        <v>180.0</v>
      </c>
      <c r="H69" s="70">
        <f t="shared" si="1"/>
        <v>249</v>
      </c>
      <c r="I69" s="71">
        <v>55.0</v>
      </c>
      <c r="J69" s="71">
        <v>2000.0</v>
      </c>
      <c r="K69" s="83">
        <f t="shared" si="6"/>
        <v>1300</v>
      </c>
      <c r="L69" s="74" t="s">
        <v>259</v>
      </c>
      <c r="M69" s="75">
        <v>3.0</v>
      </c>
      <c r="N69" s="76">
        <f t="shared" si="3"/>
        <v>3900</v>
      </c>
      <c r="O69" s="90"/>
      <c r="P69" s="71">
        <v>128.0</v>
      </c>
      <c r="Q69" s="71">
        <v>1.0</v>
      </c>
      <c r="R69" s="71">
        <v>21.0</v>
      </c>
      <c r="S69" s="74">
        <v>6.0</v>
      </c>
      <c r="T69" s="71">
        <v>1.3</v>
      </c>
      <c r="U69" s="71" t="s">
        <v>170</v>
      </c>
      <c r="V69" s="71" t="s">
        <v>171</v>
      </c>
      <c r="W69" s="71">
        <v>6.0</v>
      </c>
      <c r="X69" s="71" t="s">
        <v>76</v>
      </c>
      <c r="Y69" s="71" t="s">
        <v>95</v>
      </c>
      <c r="Z69" s="71" t="s">
        <v>102</v>
      </c>
      <c r="AA69" s="71" t="s">
        <v>267</v>
      </c>
      <c r="AB69" s="71"/>
      <c r="AC69" s="71" t="s">
        <v>261</v>
      </c>
      <c r="AD69" s="71"/>
      <c r="AE69" s="78" t="str">
        <f t="shared" si="4"/>
        <v/>
      </c>
      <c r="AF69" s="78"/>
      <c r="AG69" s="78" t="str">
        <f t="shared" si="5"/>
        <v/>
      </c>
      <c r="AH69" s="71"/>
      <c r="AI69" s="79"/>
      <c r="AJ69" s="85"/>
      <c r="AK69" s="88" t="s">
        <v>116</v>
      </c>
      <c r="AL69" s="71"/>
      <c r="AM69" s="71"/>
      <c r="AN69" s="71" t="s">
        <v>173</v>
      </c>
      <c r="AO69" s="71">
        <v>-55.0</v>
      </c>
      <c r="AP69" s="71" t="s">
        <v>174</v>
      </c>
      <c r="AQ69" s="71">
        <v>-41.0</v>
      </c>
      <c r="AR69" s="71" t="s">
        <v>262</v>
      </c>
      <c r="AS69" s="71">
        <v>-31.0</v>
      </c>
      <c r="AT69" s="74" t="s">
        <v>263</v>
      </c>
      <c r="AU69" s="71">
        <v>-17.0</v>
      </c>
      <c r="AV69" s="71" t="s">
        <v>73</v>
      </c>
      <c r="AW69" s="71">
        <v>0.0</v>
      </c>
      <c r="AX69" s="71" t="s">
        <v>264</v>
      </c>
      <c r="AY69" s="71">
        <v>56.0</v>
      </c>
      <c r="AZ69" s="71" t="s">
        <v>265</v>
      </c>
      <c r="BA69" s="71">
        <v>140.0</v>
      </c>
      <c r="BB69" s="71"/>
      <c r="BC69" s="71"/>
    </row>
    <row r="70">
      <c r="A70" s="82" t="s">
        <v>268</v>
      </c>
      <c r="B70" s="69" t="s">
        <v>73</v>
      </c>
      <c r="C70" s="69">
        <v>1.0</v>
      </c>
      <c r="D70" s="69">
        <v>60.0</v>
      </c>
      <c r="E70" s="69">
        <v>24.0</v>
      </c>
      <c r="F70" s="69">
        <v>127.0</v>
      </c>
      <c r="G70" s="69">
        <v>42.0</v>
      </c>
      <c r="H70" s="70">
        <f t="shared" si="1"/>
        <v>120</v>
      </c>
      <c r="I70" s="71">
        <v>49.0</v>
      </c>
      <c r="J70" s="74">
        <v>254.0</v>
      </c>
      <c r="K70" s="83">
        <f t="shared" si="6"/>
        <v>165.1</v>
      </c>
      <c r="L70" s="74" t="s">
        <v>259</v>
      </c>
      <c r="M70" s="75">
        <v>3.0</v>
      </c>
      <c r="N70" s="76">
        <f t="shared" si="3"/>
        <v>495.3</v>
      </c>
      <c r="O70" s="77" t="s">
        <v>269</v>
      </c>
      <c r="P70" s="71">
        <v>72.0</v>
      </c>
      <c r="Q70" s="71">
        <v>1.0</v>
      </c>
      <c r="R70" s="71">
        <v>21.0</v>
      </c>
      <c r="S70" s="74">
        <v>190.0</v>
      </c>
      <c r="T70" s="71">
        <v>1.3</v>
      </c>
      <c r="U70" s="71" t="s">
        <v>170</v>
      </c>
      <c r="V70" s="71" t="s">
        <v>171</v>
      </c>
      <c r="W70" s="71">
        <v>6.0</v>
      </c>
      <c r="X70" s="71" t="s">
        <v>76</v>
      </c>
      <c r="Y70" s="71" t="s">
        <v>95</v>
      </c>
      <c r="Z70" s="71" t="s">
        <v>102</v>
      </c>
      <c r="AA70" s="71" t="s">
        <v>267</v>
      </c>
      <c r="AB70" s="71"/>
      <c r="AC70" s="71" t="s">
        <v>270</v>
      </c>
      <c r="AD70" s="71"/>
      <c r="AE70" s="78" t="str">
        <f t="shared" si="4"/>
        <v/>
      </c>
      <c r="AF70" s="78"/>
      <c r="AG70" s="78" t="str">
        <f t="shared" si="5"/>
        <v/>
      </c>
      <c r="AH70" s="71"/>
      <c r="AI70" s="79"/>
      <c r="AJ70" s="85"/>
      <c r="AK70" s="88" t="s">
        <v>85</v>
      </c>
      <c r="AL70" s="71"/>
      <c r="AM70" s="71"/>
      <c r="AN70" s="71" t="s">
        <v>73</v>
      </c>
      <c r="AO70" s="71">
        <v>0.0</v>
      </c>
      <c r="AP70" s="71"/>
      <c r="AQ70" s="71"/>
      <c r="AR70" s="71"/>
      <c r="AS70" s="71"/>
      <c r="AT70" s="71"/>
      <c r="AU70" s="71"/>
      <c r="AV70" s="71"/>
      <c r="AW70" s="71"/>
      <c r="AX70" s="71"/>
      <c r="AY70" s="71"/>
      <c r="AZ70" s="71"/>
      <c r="BA70" s="71"/>
      <c r="BB70" s="71"/>
      <c r="BC70" s="71"/>
    </row>
    <row r="71">
      <c r="A71" s="82" t="s">
        <v>271</v>
      </c>
      <c r="B71" s="69" t="s">
        <v>73</v>
      </c>
      <c r="C71" s="69">
        <v>1.0</v>
      </c>
      <c r="D71" s="67">
        <v>40.0</v>
      </c>
      <c r="E71" s="69">
        <v>8.0</v>
      </c>
      <c r="F71" s="69">
        <v>110.0</v>
      </c>
      <c r="G71" s="69">
        <v>180.0</v>
      </c>
      <c r="H71" s="70">
        <f t="shared" si="1"/>
        <v>235</v>
      </c>
      <c r="I71" s="71">
        <v>55.0</v>
      </c>
      <c r="J71" s="74">
        <v>200.0</v>
      </c>
      <c r="K71" s="83">
        <f t="shared" si="6"/>
        <v>130</v>
      </c>
      <c r="L71" s="74" t="s">
        <v>259</v>
      </c>
      <c r="M71" s="75">
        <v>6.0</v>
      </c>
      <c r="N71" s="76">
        <f t="shared" si="3"/>
        <v>780</v>
      </c>
      <c r="O71" s="90"/>
      <c r="P71" s="71">
        <v>64.0</v>
      </c>
      <c r="Q71" s="71">
        <v>1.0</v>
      </c>
      <c r="R71" s="71">
        <v>21.0</v>
      </c>
      <c r="S71" s="74">
        <v>6.0</v>
      </c>
      <c r="T71" s="71">
        <v>1.3</v>
      </c>
      <c r="U71" s="71" t="s">
        <v>170</v>
      </c>
      <c r="V71" s="71" t="s">
        <v>171</v>
      </c>
      <c r="W71" s="71">
        <v>6.0</v>
      </c>
      <c r="X71" s="71" t="s">
        <v>76</v>
      </c>
      <c r="Y71" s="71" t="s">
        <v>95</v>
      </c>
      <c r="Z71" s="71" t="s">
        <v>102</v>
      </c>
      <c r="AA71" s="71" t="s">
        <v>172</v>
      </c>
      <c r="AB71" s="71"/>
      <c r="AC71" s="71"/>
      <c r="AD71" s="71"/>
      <c r="AE71" s="78" t="str">
        <f t="shared" si="4"/>
        <v/>
      </c>
      <c r="AF71" s="78"/>
      <c r="AG71" s="78" t="str">
        <f t="shared" si="5"/>
        <v/>
      </c>
      <c r="AH71" s="71"/>
      <c r="AI71" s="79"/>
      <c r="AJ71" s="85"/>
      <c r="AK71" s="81"/>
      <c r="AL71" s="71"/>
      <c r="AM71" s="71"/>
      <c r="AN71" s="71" t="s">
        <v>173</v>
      </c>
      <c r="AO71" s="71">
        <v>-55.0</v>
      </c>
      <c r="AP71" s="71" t="s">
        <v>174</v>
      </c>
      <c r="AQ71" s="71">
        <v>-41.0</v>
      </c>
      <c r="AR71" s="71" t="s">
        <v>73</v>
      </c>
      <c r="AS71" s="71">
        <v>0.0</v>
      </c>
      <c r="AT71" s="71"/>
      <c r="AU71" s="71"/>
      <c r="AV71" s="71"/>
      <c r="AW71" s="71"/>
      <c r="AX71" s="71"/>
      <c r="AY71" s="71"/>
      <c r="AZ71" s="71"/>
      <c r="BA71" s="71"/>
      <c r="BB71" s="71"/>
      <c r="BC71" s="71"/>
    </row>
    <row r="72">
      <c r="A72" s="82" t="s">
        <v>272</v>
      </c>
      <c r="B72" s="69" t="s">
        <v>73</v>
      </c>
      <c r="C72" s="69">
        <v>1.0</v>
      </c>
      <c r="D72" s="67">
        <v>50.0</v>
      </c>
      <c r="E72" s="69">
        <v>13.0</v>
      </c>
      <c r="F72" s="69">
        <v>124.0</v>
      </c>
      <c r="G72" s="69">
        <v>180.0</v>
      </c>
      <c r="H72" s="70">
        <f t="shared" si="1"/>
        <v>249</v>
      </c>
      <c r="I72" s="71">
        <v>55.0</v>
      </c>
      <c r="J72" s="74">
        <v>254.0</v>
      </c>
      <c r="K72" s="83">
        <f t="shared" si="6"/>
        <v>165.1</v>
      </c>
      <c r="L72" s="74" t="s">
        <v>259</v>
      </c>
      <c r="M72" s="75">
        <v>3.0</v>
      </c>
      <c r="N72" s="76">
        <f t="shared" si="3"/>
        <v>495.3</v>
      </c>
      <c r="O72" s="90"/>
      <c r="P72" s="71">
        <v>64.0</v>
      </c>
      <c r="Q72" s="71">
        <v>1.0</v>
      </c>
      <c r="R72" s="71">
        <v>21.0</v>
      </c>
      <c r="S72" s="74">
        <v>6.0</v>
      </c>
      <c r="T72" s="71">
        <v>1.3</v>
      </c>
      <c r="U72" s="71" t="s">
        <v>170</v>
      </c>
      <c r="V72" s="71" t="s">
        <v>171</v>
      </c>
      <c r="W72" s="71">
        <v>6.0</v>
      </c>
      <c r="X72" s="71" t="s">
        <v>76</v>
      </c>
      <c r="Y72" s="71" t="s">
        <v>95</v>
      </c>
      <c r="Z72" s="71" t="s">
        <v>102</v>
      </c>
      <c r="AA72" s="71" t="s">
        <v>172</v>
      </c>
      <c r="AB72" s="71"/>
      <c r="AC72" s="71"/>
      <c r="AD72" s="71"/>
      <c r="AE72" s="78" t="str">
        <f t="shared" si="4"/>
        <v/>
      </c>
      <c r="AF72" s="78"/>
      <c r="AG72" s="78" t="str">
        <f t="shared" si="5"/>
        <v/>
      </c>
      <c r="AH72" s="71"/>
      <c r="AI72" s="79"/>
      <c r="AJ72" s="85"/>
      <c r="AK72" s="81"/>
      <c r="AL72" s="71"/>
      <c r="AM72" s="71"/>
      <c r="AN72" s="71" t="s">
        <v>173</v>
      </c>
      <c r="AO72" s="71">
        <v>-55.0</v>
      </c>
      <c r="AP72" s="71" t="s">
        <v>174</v>
      </c>
      <c r="AQ72" s="71">
        <v>-41.0</v>
      </c>
      <c r="AR72" s="71" t="s">
        <v>73</v>
      </c>
      <c r="AS72" s="71">
        <v>0.0</v>
      </c>
      <c r="AT72" s="71"/>
      <c r="AU72" s="71"/>
      <c r="AV72" s="71"/>
      <c r="AW72" s="71"/>
      <c r="AX72" s="71"/>
      <c r="AY72" s="71"/>
      <c r="AZ72" s="71"/>
      <c r="BA72" s="71"/>
      <c r="BB72" s="71"/>
      <c r="BC72" s="71"/>
    </row>
    <row r="73">
      <c r="A73" s="66" t="s">
        <v>273</v>
      </c>
      <c r="B73" s="69" t="s">
        <v>73</v>
      </c>
      <c r="C73" s="69">
        <v>1.0</v>
      </c>
      <c r="D73" s="69">
        <v>75.0</v>
      </c>
      <c r="E73" s="69">
        <v>30.0</v>
      </c>
      <c r="F73" s="67">
        <v>100.0</v>
      </c>
      <c r="G73" s="69">
        <v>20.0</v>
      </c>
      <c r="H73" s="70">
        <f t="shared" si="1"/>
        <v>105</v>
      </c>
      <c r="I73" s="71">
        <v>15.0</v>
      </c>
      <c r="J73" s="71">
        <v>320.0</v>
      </c>
      <c r="K73" s="83">
        <f t="shared" si="6"/>
        <v>208</v>
      </c>
      <c r="L73" s="74" t="s">
        <v>177</v>
      </c>
      <c r="M73" s="97">
        <v>2.0</v>
      </c>
      <c r="N73" s="76">
        <f t="shared" si="3"/>
        <v>416</v>
      </c>
      <c r="O73" s="77" t="s">
        <v>274</v>
      </c>
      <c r="P73" s="71">
        <v>72.0</v>
      </c>
      <c r="Q73" s="71">
        <v>1.0</v>
      </c>
      <c r="R73" s="71"/>
      <c r="S73" s="71">
        <v>72.0</v>
      </c>
      <c r="T73" s="71">
        <v>1.3</v>
      </c>
      <c r="U73" s="71" t="s">
        <v>99</v>
      </c>
      <c r="V73" s="71" t="s">
        <v>100</v>
      </c>
      <c r="W73" s="71">
        <v>5.0</v>
      </c>
      <c r="X73" s="71" t="s">
        <v>76</v>
      </c>
      <c r="Y73" s="71" t="s">
        <v>102</v>
      </c>
      <c r="Z73" s="71"/>
      <c r="AA73" s="71"/>
      <c r="AB73" s="71"/>
      <c r="AC73" s="71" t="s">
        <v>275</v>
      </c>
      <c r="AD73" s="71"/>
      <c r="AE73" s="78" t="str">
        <f t="shared" si="4"/>
        <v/>
      </c>
      <c r="AF73" s="78"/>
      <c r="AG73" s="78" t="str">
        <f t="shared" si="5"/>
        <v/>
      </c>
      <c r="AH73" s="71"/>
      <c r="AI73" s="79"/>
      <c r="AJ73" s="85"/>
      <c r="AK73" s="88" t="s">
        <v>85</v>
      </c>
      <c r="AL73" s="71"/>
      <c r="AM73" s="71"/>
      <c r="AN73" s="71" t="s">
        <v>73</v>
      </c>
      <c r="AO73" s="71">
        <v>0.0</v>
      </c>
      <c r="AP73" s="71" t="s">
        <v>86</v>
      </c>
      <c r="AQ73" s="71">
        <v>21.0</v>
      </c>
      <c r="AR73" s="71"/>
      <c r="AS73" s="71"/>
      <c r="AT73" s="71"/>
      <c r="AU73" s="71"/>
      <c r="AV73" s="71"/>
      <c r="AW73" s="71"/>
      <c r="AX73" s="71"/>
      <c r="AY73" s="71"/>
      <c r="AZ73" s="71"/>
      <c r="BA73" s="71"/>
      <c r="BB73" s="71"/>
      <c r="BC73" s="71"/>
    </row>
    <row r="74" ht="15.75" customHeight="1">
      <c r="A74" s="66" t="s">
        <v>276</v>
      </c>
      <c r="B74" s="69" t="s">
        <v>73</v>
      </c>
      <c r="C74" s="69">
        <v>3.0</v>
      </c>
      <c r="D74" s="69">
        <v>20.0</v>
      </c>
      <c r="E74" s="69">
        <v>8.0</v>
      </c>
      <c r="F74" s="67">
        <v>70.0</v>
      </c>
      <c r="G74" s="69">
        <v>21.0</v>
      </c>
      <c r="H74" s="70">
        <f t="shared" si="1"/>
        <v>61</v>
      </c>
      <c r="I74" s="71">
        <v>30.0</v>
      </c>
      <c r="J74" s="71">
        <v>450.0</v>
      </c>
      <c r="K74" s="83">
        <f t="shared" si="6"/>
        <v>292.5</v>
      </c>
      <c r="L74" s="74" t="s">
        <v>21</v>
      </c>
      <c r="M74" s="75">
        <v>1.2</v>
      </c>
      <c r="N74" s="76">
        <f t="shared" si="3"/>
        <v>351</v>
      </c>
      <c r="O74" s="77" t="s">
        <v>277</v>
      </c>
      <c r="P74" s="71">
        <v>128.0</v>
      </c>
      <c r="Q74" s="71">
        <v>1.0</v>
      </c>
      <c r="R74" s="71"/>
      <c r="S74" s="71">
        <v>128.0</v>
      </c>
      <c r="T74" s="71">
        <v>1.3</v>
      </c>
      <c r="U74" s="71" t="s">
        <v>99</v>
      </c>
      <c r="V74" s="71" t="s">
        <v>100</v>
      </c>
      <c r="W74" s="71">
        <v>3.0</v>
      </c>
      <c r="X74" s="71" t="s">
        <v>101</v>
      </c>
      <c r="Y74" s="71" t="s">
        <v>102</v>
      </c>
      <c r="Z74" s="71"/>
      <c r="AA74" s="71"/>
      <c r="AB74" s="71"/>
      <c r="AC74" s="71" t="s">
        <v>278</v>
      </c>
      <c r="AD74" s="71"/>
      <c r="AE74" s="78" t="str">
        <f t="shared" si="4"/>
        <v/>
      </c>
      <c r="AF74" s="78"/>
      <c r="AG74" s="78" t="str">
        <f t="shared" si="5"/>
        <v/>
      </c>
      <c r="AH74" s="71"/>
      <c r="AI74" s="79"/>
      <c r="AJ74" s="85"/>
      <c r="AK74" s="88" t="s">
        <v>104</v>
      </c>
      <c r="AL74" s="71"/>
      <c r="AM74" s="71"/>
      <c r="AN74" s="71" t="s">
        <v>73</v>
      </c>
      <c r="AO74" s="71">
        <v>0.0</v>
      </c>
      <c r="AP74" s="71" t="s">
        <v>92</v>
      </c>
      <c r="AQ74" s="71">
        <v>14.0</v>
      </c>
      <c r="AR74" s="71"/>
      <c r="AS74" s="71"/>
      <c r="AT74" s="71"/>
      <c r="AU74" s="71"/>
      <c r="AV74" s="71"/>
      <c r="AW74" s="71"/>
      <c r="AX74" s="71"/>
      <c r="AY74" s="71"/>
      <c r="AZ74" s="71"/>
      <c r="BA74" s="71"/>
      <c r="BB74" s="71"/>
      <c r="BC74" s="71"/>
    </row>
    <row r="75" ht="27.0" customHeight="1">
      <c r="A75" s="66" t="s">
        <v>279</v>
      </c>
      <c r="B75" s="69" t="s">
        <v>73</v>
      </c>
      <c r="C75" s="69">
        <v>1.0</v>
      </c>
      <c r="D75" s="69">
        <v>90.0</v>
      </c>
      <c r="E75" s="69">
        <v>36.0</v>
      </c>
      <c r="F75" s="69">
        <v>106.0</v>
      </c>
      <c r="G75" s="69">
        <v>21.0</v>
      </c>
      <c r="H75" s="70">
        <f t="shared" si="1"/>
        <v>112</v>
      </c>
      <c r="I75" s="71">
        <v>15.0</v>
      </c>
      <c r="J75" s="71">
        <v>100.0</v>
      </c>
      <c r="K75" s="83">
        <f t="shared" si="6"/>
        <v>65</v>
      </c>
      <c r="L75" s="74" t="s">
        <v>21</v>
      </c>
      <c r="M75" s="75">
        <v>2.2</v>
      </c>
      <c r="N75" s="76">
        <f t="shared" si="3"/>
        <v>143</v>
      </c>
      <c r="O75" s="77" t="s">
        <v>280</v>
      </c>
      <c r="P75" s="71">
        <v>72.0</v>
      </c>
      <c r="Q75" s="71">
        <v>1.0</v>
      </c>
      <c r="R75" s="71"/>
      <c r="S75" s="71">
        <v>72.0</v>
      </c>
      <c r="T75" s="71">
        <v>1.3</v>
      </c>
      <c r="U75" s="71" t="s">
        <v>99</v>
      </c>
      <c r="V75" s="71" t="s">
        <v>100</v>
      </c>
      <c r="W75" s="71">
        <v>4.0</v>
      </c>
      <c r="X75" s="71" t="s">
        <v>76</v>
      </c>
      <c r="Y75" s="71" t="s">
        <v>102</v>
      </c>
      <c r="Z75" s="71"/>
      <c r="AA75" s="71"/>
      <c r="AB75" s="71"/>
      <c r="AC75" s="71" t="s">
        <v>278</v>
      </c>
      <c r="AD75" s="71"/>
      <c r="AE75" s="78" t="str">
        <f t="shared" si="4"/>
        <v/>
      </c>
      <c r="AF75" s="78"/>
      <c r="AG75" s="78" t="str">
        <f t="shared" si="5"/>
        <v/>
      </c>
      <c r="AH75" s="71"/>
      <c r="AI75" s="79"/>
      <c r="AJ75" s="85"/>
      <c r="AK75" s="88" t="s">
        <v>85</v>
      </c>
      <c r="AL75" s="71"/>
      <c r="AM75" s="71"/>
      <c r="AN75" s="71" t="s">
        <v>73</v>
      </c>
      <c r="AO75" s="71">
        <v>0.0</v>
      </c>
      <c r="AP75" s="71"/>
      <c r="AQ75" s="71"/>
      <c r="AR75" s="71"/>
      <c r="AS75" s="71"/>
      <c r="AT75" s="71"/>
      <c r="AU75" s="71"/>
      <c r="AV75" s="71"/>
      <c r="AW75" s="71"/>
      <c r="AX75" s="71"/>
      <c r="AY75" s="71"/>
      <c r="AZ75" s="71"/>
      <c r="BA75" s="71"/>
      <c r="BB75" s="71"/>
      <c r="BC75" s="71"/>
    </row>
    <row r="76" ht="15.75" customHeight="1">
      <c r="A76" s="66" t="s">
        <v>281</v>
      </c>
      <c r="B76" s="67" t="s">
        <v>73</v>
      </c>
      <c r="C76" s="67">
        <v>1.0</v>
      </c>
      <c r="D76" s="67">
        <v>30.0</v>
      </c>
      <c r="E76" s="69"/>
      <c r="F76" s="67">
        <v>125.0</v>
      </c>
      <c r="G76" s="67">
        <v>10.0</v>
      </c>
      <c r="H76" s="70">
        <f t="shared" si="1"/>
        <v>135</v>
      </c>
      <c r="I76" s="71"/>
      <c r="J76" s="72">
        <v>154.0</v>
      </c>
      <c r="K76" s="73">
        <f t="shared" si="6"/>
        <v>100.1</v>
      </c>
      <c r="L76" s="74" t="s">
        <v>259</v>
      </c>
      <c r="M76" s="75">
        <v>3.8</v>
      </c>
      <c r="N76" s="76">
        <f t="shared" si="3"/>
        <v>380.38</v>
      </c>
      <c r="O76" s="77"/>
      <c r="P76" s="71"/>
      <c r="Q76" s="71"/>
      <c r="R76" s="71"/>
      <c r="S76" s="71"/>
      <c r="T76" s="71"/>
      <c r="U76" s="71"/>
      <c r="V76" s="71"/>
      <c r="W76" s="71"/>
      <c r="X76" s="71"/>
      <c r="Y76" s="71"/>
      <c r="Z76" s="71"/>
      <c r="AA76" s="71"/>
      <c r="AB76" s="71"/>
      <c r="AC76" s="71"/>
      <c r="AD76" s="71"/>
      <c r="AE76" s="78"/>
      <c r="AF76" s="78"/>
      <c r="AG76" s="78"/>
      <c r="AH76" s="71"/>
      <c r="AI76" s="79"/>
      <c r="AJ76" s="85"/>
      <c r="AK76" s="88"/>
      <c r="AL76" s="71"/>
      <c r="AM76" s="71"/>
      <c r="AN76" s="71"/>
      <c r="AO76" s="71"/>
      <c r="AP76" s="71"/>
      <c r="AQ76" s="71"/>
      <c r="AR76" s="71"/>
      <c r="AS76" s="71"/>
      <c r="AT76" s="71"/>
      <c r="AU76" s="71"/>
      <c r="AV76" s="71"/>
      <c r="AW76" s="71"/>
      <c r="AX76" s="71"/>
      <c r="AY76" s="71"/>
      <c r="AZ76" s="71"/>
      <c r="BA76" s="71"/>
      <c r="BB76" s="71"/>
      <c r="BC76" s="71"/>
    </row>
    <row r="77" ht="15.75" customHeight="1">
      <c r="A77" s="100" t="s">
        <v>282</v>
      </c>
      <c r="B77" s="101" t="s">
        <v>73</v>
      </c>
      <c r="C77" s="102">
        <v>4.0</v>
      </c>
      <c r="D77" s="102">
        <v>25.0</v>
      </c>
      <c r="E77" s="102"/>
      <c r="F77" s="102">
        <v>55.0</v>
      </c>
      <c r="G77" s="102">
        <v>21.0</v>
      </c>
      <c r="H77" s="103">
        <f t="shared" si="1"/>
        <v>46</v>
      </c>
      <c r="I77" s="102">
        <v>30.0</v>
      </c>
      <c r="J77" s="102">
        <v>30.0</v>
      </c>
      <c r="K77" s="104">
        <f t="shared" si="6"/>
        <v>19.5</v>
      </c>
      <c r="L77" s="101" t="s">
        <v>259</v>
      </c>
      <c r="M77" s="105">
        <v>13.0</v>
      </c>
      <c r="N77" s="106">
        <f t="shared" ref="N77:N78" si="7">J77*M77</f>
        <v>390</v>
      </c>
      <c r="O77" s="107"/>
      <c r="P77" s="107"/>
      <c r="Q77" s="107"/>
      <c r="R77" s="107"/>
      <c r="S77" s="107"/>
      <c r="T77" s="107"/>
      <c r="U77" s="107"/>
      <c r="V77" s="107"/>
      <c r="W77" s="107"/>
      <c r="X77" s="107"/>
      <c r="Y77" s="107"/>
      <c r="Z77" s="107"/>
      <c r="AA77" s="107"/>
      <c r="AB77" s="107"/>
      <c r="AC77" s="107"/>
      <c r="AD77" s="107"/>
      <c r="AE77" s="108" t="str">
        <f t="shared" ref="AE77:AE201" si="8">IF(B77="DS",AD77*$H$2/100,"")</f>
        <v/>
      </c>
      <c r="AF77" s="108"/>
      <c r="AG77" s="108" t="str">
        <f t="shared" ref="AG77:AG201" si="9">IF(B77="DS",AF77*$H$2/100,"")</f>
        <v/>
      </c>
      <c r="AH77" s="107"/>
      <c r="AI77" s="109"/>
      <c r="AJ77" s="110"/>
      <c r="AK77" s="107"/>
      <c r="AL77" s="107"/>
      <c r="AM77" s="107"/>
      <c r="AN77" s="107"/>
      <c r="AO77" s="107"/>
      <c r="AP77" s="107"/>
      <c r="AQ77" s="107"/>
      <c r="AR77" s="107"/>
      <c r="AS77" s="107"/>
      <c r="AT77" s="107"/>
      <c r="AU77" s="107"/>
      <c r="AV77" s="107"/>
      <c r="AW77" s="107"/>
      <c r="AX77" s="107"/>
      <c r="AY77" s="107"/>
      <c r="AZ77" s="107"/>
      <c r="BA77" s="107"/>
      <c r="BB77" s="107"/>
      <c r="BC77" s="107"/>
    </row>
    <row r="78" ht="15.75" customHeight="1">
      <c r="A78" s="111" t="s">
        <v>283</v>
      </c>
      <c r="B78" s="101" t="s">
        <v>73</v>
      </c>
      <c r="C78" s="112">
        <v>1.0</v>
      </c>
      <c r="D78" s="112">
        <v>100.0</v>
      </c>
      <c r="E78" s="113"/>
      <c r="F78" s="112">
        <v>60.0</v>
      </c>
      <c r="G78" s="112">
        <v>60.0</v>
      </c>
      <c r="H78" s="114">
        <f t="shared" si="1"/>
        <v>95</v>
      </c>
      <c r="I78" s="112">
        <v>25.0</v>
      </c>
      <c r="J78" s="115">
        <v>108.0</v>
      </c>
      <c r="K78" s="116">
        <f t="shared" si="6"/>
        <v>70.2</v>
      </c>
      <c r="L78" s="101" t="s">
        <v>259</v>
      </c>
      <c r="M78" s="117">
        <v>2.5</v>
      </c>
      <c r="N78" s="118">
        <f t="shared" si="7"/>
        <v>270</v>
      </c>
      <c r="O78" s="113"/>
      <c r="P78" s="113"/>
      <c r="Q78" s="113"/>
      <c r="R78" s="113"/>
      <c r="S78" s="113"/>
      <c r="T78" s="113"/>
      <c r="U78" s="113"/>
      <c r="V78" s="113"/>
      <c r="W78" s="113"/>
      <c r="X78" s="113"/>
      <c r="Y78" s="113"/>
      <c r="Z78" s="113"/>
      <c r="AA78" s="113"/>
      <c r="AB78" s="113"/>
      <c r="AC78" s="113"/>
      <c r="AD78" s="113"/>
      <c r="AE78" s="108" t="str">
        <f t="shared" si="8"/>
        <v/>
      </c>
      <c r="AF78" s="108"/>
      <c r="AG78" s="108" t="str">
        <f t="shared" si="9"/>
        <v/>
      </c>
      <c r="AH78" s="113"/>
      <c r="AI78" s="119"/>
      <c r="AJ78" s="110"/>
      <c r="AK78" s="113"/>
      <c r="AL78" s="113"/>
      <c r="AM78" s="113"/>
      <c r="AN78" s="113"/>
      <c r="AO78" s="113"/>
      <c r="AP78" s="113"/>
      <c r="AQ78" s="113"/>
      <c r="AR78" s="113"/>
      <c r="AS78" s="113"/>
      <c r="AT78" s="113"/>
      <c r="AU78" s="113"/>
      <c r="AV78" s="113"/>
      <c r="AW78" s="113"/>
      <c r="AX78" s="113"/>
      <c r="AY78" s="113"/>
      <c r="AZ78" s="113"/>
      <c r="BA78" s="113"/>
      <c r="BB78" s="113"/>
      <c r="BC78" s="113"/>
    </row>
    <row r="79" ht="15.75" customHeight="1">
      <c r="A79" s="111" t="s">
        <v>284</v>
      </c>
      <c r="B79" s="101" t="s">
        <v>64</v>
      </c>
      <c r="C79" s="101">
        <v>3.0</v>
      </c>
      <c r="D79" s="101">
        <v>4.0</v>
      </c>
      <c r="E79" s="113"/>
      <c r="F79" s="101">
        <v>40.0</v>
      </c>
      <c r="G79" s="101">
        <v>60.0</v>
      </c>
      <c r="H79" s="114">
        <f t="shared" si="1"/>
        <v>100</v>
      </c>
      <c r="I79" s="101">
        <v>0.0</v>
      </c>
      <c r="J79" s="120">
        <v>69.0</v>
      </c>
      <c r="K79" s="104">
        <f t="shared" si="6"/>
        <v>44.85</v>
      </c>
      <c r="L79" s="101" t="s">
        <v>259</v>
      </c>
      <c r="M79" s="117">
        <v>2.5</v>
      </c>
      <c r="N79" s="118">
        <f t="shared" ref="N79:N83" si="10">K79*M79</f>
        <v>112.125</v>
      </c>
      <c r="O79" s="113"/>
      <c r="P79" s="113"/>
      <c r="Q79" s="113"/>
      <c r="R79" s="113"/>
      <c r="S79" s="113"/>
      <c r="T79" s="113"/>
      <c r="U79" s="71" t="s">
        <v>125</v>
      </c>
      <c r="V79" s="113"/>
      <c r="W79" s="113"/>
      <c r="X79" s="113"/>
      <c r="Y79" s="113"/>
      <c r="Z79" s="113"/>
      <c r="AA79" s="113"/>
      <c r="AB79" s="113"/>
      <c r="AC79" s="113"/>
      <c r="AD79" s="113"/>
      <c r="AE79" s="108">
        <f t="shared" si="8"/>
        <v>0</v>
      </c>
      <c r="AF79" s="108"/>
      <c r="AG79" s="108">
        <f t="shared" si="9"/>
        <v>0</v>
      </c>
      <c r="AH79" s="113"/>
      <c r="AI79" s="119"/>
      <c r="AJ79" s="110"/>
      <c r="AK79" s="113"/>
      <c r="AL79" s="113"/>
      <c r="AM79" s="113"/>
      <c r="AN79" s="113"/>
      <c r="AO79" s="113"/>
      <c r="AP79" s="113"/>
      <c r="AQ79" s="113"/>
      <c r="AR79" s="113"/>
      <c r="AS79" s="113"/>
      <c r="AT79" s="113"/>
      <c r="AU79" s="113"/>
      <c r="AV79" s="113"/>
      <c r="AW79" s="113"/>
      <c r="AX79" s="113"/>
      <c r="AY79" s="113"/>
      <c r="AZ79" s="113"/>
      <c r="BA79" s="113"/>
      <c r="BB79" s="113"/>
      <c r="BC79" s="113"/>
    </row>
    <row r="80" ht="15.75" customHeight="1">
      <c r="A80" s="111" t="s">
        <v>285</v>
      </c>
      <c r="B80" s="101" t="s">
        <v>73</v>
      </c>
      <c r="C80" s="101">
        <v>3.0</v>
      </c>
      <c r="D80" s="101">
        <v>20.0</v>
      </c>
      <c r="E80" s="113"/>
      <c r="F80" s="101">
        <v>40.0</v>
      </c>
      <c r="G80" s="101">
        <v>60.0</v>
      </c>
      <c r="H80" s="114">
        <f t="shared" si="1"/>
        <v>70</v>
      </c>
      <c r="I80" s="101">
        <v>30.0</v>
      </c>
      <c r="J80" s="101">
        <v>125.0</v>
      </c>
      <c r="K80" s="104">
        <f t="shared" si="6"/>
        <v>81.25</v>
      </c>
      <c r="L80" s="101" t="s">
        <v>259</v>
      </c>
      <c r="M80" s="117">
        <v>2.5</v>
      </c>
      <c r="N80" s="118">
        <f t="shared" si="10"/>
        <v>203.125</v>
      </c>
      <c r="O80" s="113"/>
      <c r="P80" s="113"/>
      <c r="Q80" s="113"/>
      <c r="R80" s="113"/>
      <c r="S80" s="113"/>
      <c r="T80" s="113"/>
      <c r="U80" s="113"/>
      <c r="V80" s="113"/>
      <c r="W80" s="113"/>
      <c r="X80" s="113"/>
      <c r="Y80" s="113"/>
      <c r="Z80" s="113"/>
      <c r="AA80" s="113"/>
      <c r="AB80" s="113"/>
      <c r="AC80" s="113"/>
      <c r="AD80" s="113"/>
      <c r="AE80" s="108" t="str">
        <f t="shared" si="8"/>
        <v/>
      </c>
      <c r="AF80" s="108"/>
      <c r="AG80" s="108" t="str">
        <f t="shared" si="9"/>
        <v/>
      </c>
      <c r="AH80" s="113"/>
      <c r="AI80" s="119"/>
      <c r="AJ80" s="110"/>
      <c r="AK80" s="113"/>
      <c r="AL80" s="113"/>
      <c r="AM80" s="113"/>
      <c r="AN80" s="113"/>
      <c r="AO80" s="113"/>
      <c r="AP80" s="113"/>
      <c r="AQ80" s="113"/>
      <c r="AR80" s="113"/>
      <c r="AS80" s="113"/>
      <c r="AT80" s="113"/>
      <c r="AU80" s="113"/>
      <c r="AV80" s="113"/>
      <c r="AW80" s="113"/>
      <c r="AX80" s="113"/>
      <c r="AY80" s="113"/>
      <c r="AZ80" s="113"/>
      <c r="BA80" s="113"/>
      <c r="BB80" s="113"/>
      <c r="BC80" s="113"/>
    </row>
    <row r="81" ht="15.75" customHeight="1">
      <c r="A81" s="111" t="s">
        <v>286</v>
      </c>
      <c r="B81" s="101" t="s">
        <v>73</v>
      </c>
      <c r="C81" s="101">
        <v>3.0</v>
      </c>
      <c r="D81" s="101">
        <v>20.0</v>
      </c>
      <c r="E81" s="113"/>
      <c r="F81" s="101">
        <v>40.0</v>
      </c>
      <c r="G81" s="101">
        <v>60.0</v>
      </c>
      <c r="H81" s="114">
        <f t="shared" si="1"/>
        <v>70</v>
      </c>
      <c r="I81" s="101">
        <v>30.0</v>
      </c>
      <c r="J81" s="101">
        <v>125.0</v>
      </c>
      <c r="K81" s="104">
        <f t="shared" si="6"/>
        <v>81.25</v>
      </c>
      <c r="L81" s="101" t="s">
        <v>259</v>
      </c>
      <c r="M81" s="117">
        <v>2.5</v>
      </c>
      <c r="N81" s="118">
        <f t="shared" si="10"/>
        <v>203.125</v>
      </c>
      <c r="O81" s="113"/>
      <c r="P81" s="113"/>
      <c r="Q81" s="113"/>
      <c r="R81" s="113"/>
      <c r="S81" s="113"/>
      <c r="T81" s="113"/>
      <c r="U81" s="113"/>
      <c r="V81" s="113"/>
      <c r="W81" s="113"/>
      <c r="X81" s="113"/>
      <c r="Y81" s="113"/>
      <c r="Z81" s="113"/>
      <c r="AA81" s="113"/>
      <c r="AB81" s="113"/>
      <c r="AC81" s="113"/>
      <c r="AD81" s="113"/>
      <c r="AE81" s="108" t="str">
        <f t="shared" si="8"/>
        <v/>
      </c>
      <c r="AF81" s="108"/>
      <c r="AG81" s="108" t="str">
        <f t="shared" si="9"/>
        <v/>
      </c>
      <c r="AH81" s="113"/>
      <c r="AI81" s="119"/>
      <c r="AJ81" s="110"/>
      <c r="AK81" s="113"/>
      <c r="AL81" s="113"/>
      <c r="AM81" s="113"/>
      <c r="AN81" s="113"/>
      <c r="AO81" s="113"/>
      <c r="AP81" s="113"/>
      <c r="AQ81" s="113"/>
      <c r="AR81" s="113"/>
      <c r="AS81" s="113"/>
      <c r="AT81" s="113"/>
      <c r="AU81" s="113"/>
      <c r="AV81" s="113"/>
      <c r="AW81" s="113"/>
      <c r="AX81" s="113"/>
      <c r="AY81" s="113"/>
      <c r="AZ81" s="113"/>
      <c r="BA81" s="113"/>
      <c r="BB81" s="113"/>
      <c r="BC81" s="113"/>
    </row>
    <row r="82" ht="15.75" customHeight="1">
      <c r="A82" s="111" t="s">
        <v>287</v>
      </c>
      <c r="B82" s="101" t="s">
        <v>64</v>
      </c>
      <c r="C82" s="101">
        <v>2.0</v>
      </c>
      <c r="D82" s="101">
        <v>30.0</v>
      </c>
      <c r="E82" s="113"/>
      <c r="F82" s="101">
        <v>120.0</v>
      </c>
      <c r="G82" s="101">
        <v>60.0</v>
      </c>
      <c r="H82" s="114">
        <f t="shared" si="1"/>
        <v>180</v>
      </c>
      <c r="I82" s="101">
        <v>0.0</v>
      </c>
      <c r="J82" s="101">
        <v>61.0</v>
      </c>
      <c r="K82" s="104">
        <f t="shared" si="6"/>
        <v>39.65</v>
      </c>
      <c r="L82" s="101" t="s">
        <v>259</v>
      </c>
      <c r="M82" s="117">
        <v>3.0</v>
      </c>
      <c r="N82" s="118">
        <f t="shared" si="10"/>
        <v>118.95</v>
      </c>
      <c r="O82" s="113"/>
      <c r="P82" s="113"/>
      <c r="Q82" s="113"/>
      <c r="R82" s="113"/>
      <c r="S82" s="113"/>
      <c r="T82" s="113"/>
      <c r="U82" s="113"/>
      <c r="V82" s="113"/>
      <c r="W82" s="113"/>
      <c r="X82" s="113"/>
      <c r="Y82" s="113"/>
      <c r="Z82" s="113"/>
      <c r="AA82" s="113"/>
      <c r="AB82" s="113"/>
      <c r="AC82" s="113"/>
      <c r="AD82" s="113"/>
      <c r="AE82" s="108">
        <f t="shared" si="8"/>
        <v>0</v>
      </c>
      <c r="AF82" s="108"/>
      <c r="AG82" s="108">
        <f t="shared" si="9"/>
        <v>0</v>
      </c>
      <c r="AH82" s="113"/>
      <c r="AI82" s="119"/>
      <c r="AJ82" s="110"/>
      <c r="AK82" s="113"/>
      <c r="AL82" s="113"/>
      <c r="AM82" s="113"/>
      <c r="AN82" s="113"/>
      <c r="AO82" s="113"/>
      <c r="AP82" s="113"/>
      <c r="AQ82" s="113"/>
      <c r="AR82" s="113"/>
      <c r="AS82" s="113"/>
      <c r="AT82" s="113"/>
      <c r="AU82" s="113"/>
      <c r="AV82" s="113"/>
      <c r="AW82" s="113"/>
      <c r="AX82" s="113"/>
      <c r="AY82" s="113"/>
      <c r="AZ82" s="113"/>
      <c r="BA82" s="113"/>
      <c r="BB82" s="113"/>
      <c r="BC82" s="113"/>
    </row>
    <row r="83" ht="15.75" customHeight="1">
      <c r="A83" s="121" t="s">
        <v>288</v>
      </c>
      <c r="B83" s="120" t="s">
        <v>73</v>
      </c>
      <c r="C83" s="120">
        <v>2.0</v>
      </c>
      <c r="D83" s="101">
        <v>31.0</v>
      </c>
      <c r="E83" s="113"/>
      <c r="F83" s="120">
        <v>45.0</v>
      </c>
      <c r="G83" s="120">
        <v>28.0</v>
      </c>
      <c r="H83" s="114">
        <f t="shared" si="1"/>
        <v>72</v>
      </c>
      <c r="I83" s="101">
        <v>1.0</v>
      </c>
      <c r="J83" s="101">
        <v>62.0</v>
      </c>
      <c r="K83" s="104">
        <f t="shared" si="6"/>
        <v>40.3</v>
      </c>
      <c r="L83" s="101" t="s">
        <v>259</v>
      </c>
      <c r="M83" s="122">
        <v>6.0</v>
      </c>
      <c r="N83" s="118">
        <f t="shared" si="10"/>
        <v>241.8</v>
      </c>
      <c r="O83" s="113"/>
      <c r="P83" s="113"/>
      <c r="Q83" s="113"/>
      <c r="R83" s="113"/>
      <c r="S83" s="113"/>
      <c r="T83" s="113"/>
      <c r="U83" s="113"/>
      <c r="V83" s="113"/>
      <c r="W83" s="113"/>
      <c r="X83" s="113"/>
      <c r="Y83" s="113"/>
      <c r="Z83" s="113"/>
      <c r="AA83" s="113"/>
      <c r="AB83" s="113"/>
      <c r="AC83" s="113"/>
      <c r="AD83" s="113"/>
      <c r="AE83" s="108" t="str">
        <f t="shared" si="8"/>
        <v/>
      </c>
      <c r="AF83" s="108"/>
      <c r="AG83" s="108" t="str">
        <f t="shared" si="9"/>
        <v/>
      </c>
      <c r="AH83" s="113"/>
      <c r="AI83" s="119"/>
      <c r="AJ83" s="110"/>
      <c r="AK83" s="113"/>
      <c r="AL83" s="113"/>
      <c r="AM83" s="113"/>
      <c r="AN83" s="113"/>
      <c r="AO83" s="113"/>
      <c r="AP83" s="113"/>
      <c r="AQ83" s="113"/>
      <c r="AR83" s="113"/>
      <c r="AS83" s="113"/>
      <c r="AT83" s="113"/>
      <c r="AU83" s="113"/>
      <c r="AV83" s="113"/>
      <c r="AW83" s="113"/>
      <c r="AX83" s="113"/>
      <c r="AY83" s="113"/>
      <c r="AZ83" s="113"/>
      <c r="BA83" s="113"/>
      <c r="BB83" s="113"/>
      <c r="BC83" s="113"/>
    </row>
    <row r="84" ht="15.75" customHeight="1">
      <c r="A84" s="95"/>
      <c r="B84" s="123"/>
      <c r="C84" s="123"/>
      <c r="D84" s="123"/>
      <c r="E84" s="123"/>
      <c r="F84" s="123"/>
      <c r="G84" s="123"/>
      <c r="H84" s="70">
        <f t="shared" si="1"/>
        <v>0</v>
      </c>
      <c r="I84" s="71"/>
      <c r="J84" s="71"/>
      <c r="K84" s="83">
        <f t="shared" si="6"/>
        <v>0</v>
      </c>
      <c r="L84" s="71"/>
      <c r="M84" s="97"/>
      <c r="N84" s="76">
        <f t="shared" ref="N84:N201" si="11">J84*M84</f>
        <v>0</v>
      </c>
      <c r="O84" s="124"/>
      <c r="P84" s="69"/>
      <c r="Q84" s="69"/>
      <c r="R84" s="69"/>
      <c r="S84" s="69"/>
      <c r="T84" s="69"/>
      <c r="U84" s="124"/>
      <c r="V84" s="124"/>
      <c r="W84" s="124"/>
      <c r="X84" s="69"/>
      <c r="Y84" s="69"/>
      <c r="Z84" s="69"/>
      <c r="AA84" s="69"/>
      <c r="AB84" s="69"/>
      <c r="AC84" s="69"/>
      <c r="AD84" s="69"/>
      <c r="AE84" s="108" t="str">
        <f t="shared" si="8"/>
        <v/>
      </c>
      <c r="AF84" s="108"/>
      <c r="AG84" s="125" t="str">
        <f t="shared" si="9"/>
        <v/>
      </c>
      <c r="AH84" s="69"/>
      <c r="AI84" s="126"/>
      <c r="AJ84" s="127"/>
      <c r="AK84" s="128"/>
      <c r="AL84" s="69"/>
      <c r="AM84" s="69"/>
      <c r="AN84" s="69"/>
      <c r="AO84" s="69"/>
      <c r="AP84" s="69"/>
      <c r="AQ84" s="69"/>
      <c r="AR84" s="69"/>
      <c r="AS84" s="69"/>
      <c r="AT84" s="69"/>
      <c r="AU84" s="69"/>
      <c r="AV84" s="69"/>
      <c r="AW84" s="69"/>
      <c r="AX84" s="69"/>
      <c r="AY84" s="69"/>
      <c r="AZ84" s="69"/>
      <c r="BA84" s="69"/>
      <c r="BB84" s="69"/>
      <c r="BC84" s="69"/>
    </row>
    <row r="85" ht="15.75" customHeight="1">
      <c r="A85" s="95"/>
      <c r="B85" s="123"/>
      <c r="C85" s="123"/>
      <c r="D85" s="123"/>
      <c r="E85" s="123"/>
      <c r="F85" s="123"/>
      <c r="G85" s="123"/>
      <c r="H85" s="70">
        <f t="shared" si="1"/>
        <v>0</v>
      </c>
      <c r="I85" s="71"/>
      <c r="J85" s="71"/>
      <c r="K85" s="83">
        <f t="shared" si="6"/>
        <v>0</v>
      </c>
      <c r="L85" s="71"/>
      <c r="M85" s="97"/>
      <c r="N85" s="76">
        <f t="shared" si="11"/>
        <v>0</v>
      </c>
      <c r="O85" s="124"/>
      <c r="P85" s="69"/>
      <c r="Q85" s="69"/>
      <c r="R85" s="69"/>
      <c r="S85" s="69"/>
      <c r="T85" s="69"/>
      <c r="U85" s="124"/>
      <c r="V85" s="124"/>
      <c r="W85" s="124"/>
      <c r="X85" s="69"/>
      <c r="Y85" s="69"/>
      <c r="Z85" s="69"/>
      <c r="AA85" s="69"/>
      <c r="AB85" s="69"/>
      <c r="AC85" s="69"/>
      <c r="AD85" s="69"/>
      <c r="AE85" s="108" t="str">
        <f t="shared" si="8"/>
        <v/>
      </c>
      <c r="AF85" s="108"/>
      <c r="AG85" s="125" t="str">
        <f t="shared" si="9"/>
        <v/>
      </c>
      <c r="AH85" s="69"/>
      <c r="AI85" s="126"/>
      <c r="AJ85" s="127"/>
      <c r="AK85" s="128"/>
      <c r="AL85" s="69"/>
      <c r="AM85" s="69"/>
      <c r="AN85" s="69"/>
      <c r="AO85" s="69"/>
      <c r="AP85" s="69"/>
      <c r="AQ85" s="69"/>
      <c r="AR85" s="69"/>
      <c r="AS85" s="69"/>
      <c r="AT85" s="69"/>
      <c r="AU85" s="69"/>
      <c r="AV85" s="69"/>
      <c r="AW85" s="69"/>
      <c r="AX85" s="69"/>
      <c r="AY85" s="69"/>
      <c r="AZ85" s="69"/>
      <c r="BA85" s="69"/>
      <c r="BB85" s="69"/>
      <c r="BC85" s="69"/>
    </row>
    <row r="86" ht="15.75" customHeight="1">
      <c r="A86" s="95"/>
      <c r="B86" s="123"/>
      <c r="C86" s="123"/>
      <c r="D86" s="123"/>
      <c r="E86" s="123"/>
      <c r="F86" s="123"/>
      <c r="G86" s="123"/>
      <c r="H86" s="70">
        <f t="shared" si="1"/>
        <v>0</v>
      </c>
      <c r="I86" s="71"/>
      <c r="J86" s="71"/>
      <c r="K86" s="83">
        <f t="shared" si="6"/>
        <v>0</v>
      </c>
      <c r="L86" s="71"/>
      <c r="M86" s="97"/>
      <c r="N86" s="76">
        <f t="shared" si="11"/>
        <v>0</v>
      </c>
      <c r="O86" s="124"/>
      <c r="P86" s="124"/>
      <c r="Q86" s="124"/>
      <c r="R86" s="124"/>
      <c r="S86" s="124"/>
      <c r="T86" s="124"/>
      <c r="U86" s="124"/>
      <c r="V86" s="124"/>
      <c r="W86" s="124"/>
      <c r="X86" s="124"/>
      <c r="Y86" s="124"/>
      <c r="Z86" s="124"/>
      <c r="AA86" s="124"/>
      <c r="AB86" s="124"/>
      <c r="AC86" s="124"/>
      <c r="AD86" s="124"/>
      <c r="AE86" s="108" t="str">
        <f t="shared" si="8"/>
        <v/>
      </c>
      <c r="AF86" s="129"/>
      <c r="AG86" s="125" t="str">
        <f t="shared" si="9"/>
        <v/>
      </c>
      <c r="AH86" s="124"/>
      <c r="AI86" s="130"/>
      <c r="AJ86" s="131"/>
      <c r="AK86" s="128"/>
      <c r="AL86" s="69"/>
      <c r="AM86" s="69"/>
      <c r="AN86" s="69"/>
      <c r="AO86" s="69"/>
      <c r="AP86" s="69"/>
      <c r="AQ86" s="69"/>
      <c r="AR86" s="69"/>
      <c r="AS86" s="69"/>
      <c r="AT86" s="69"/>
      <c r="AU86" s="69"/>
      <c r="AV86" s="69"/>
      <c r="AW86" s="69"/>
      <c r="AX86" s="69"/>
      <c r="AY86" s="69"/>
      <c r="AZ86" s="69"/>
      <c r="BA86" s="69"/>
      <c r="BB86" s="69"/>
      <c r="BC86" s="69"/>
    </row>
    <row r="87" ht="15.75" customHeight="1">
      <c r="A87" s="95"/>
      <c r="B87" s="123"/>
      <c r="C87" s="123"/>
      <c r="D87" s="123"/>
      <c r="E87" s="123"/>
      <c r="F87" s="123"/>
      <c r="G87" s="123"/>
      <c r="H87" s="70">
        <f t="shared" si="1"/>
        <v>0</v>
      </c>
      <c r="I87" s="71"/>
      <c r="J87" s="71"/>
      <c r="K87" s="83">
        <f t="shared" si="6"/>
        <v>0</v>
      </c>
      <c r="L87" s="71"/>
      <c r="M87" s="97"/>
      <c r="N87" s="76">
        <f t="shared" si="11"/>
        <v>0</v>
      </c>
      <c r="O87" s="124"/>
      <c r="P87" s="124"/>
      <c r="Q87" s="124"/>
      <c r="R87" s="124"/>
      <c r="S87" s="124"/>
      <c r="T87" s="124"/>
      <c r="U87" s="124"/>
      <c r="V87" s="124"/>
      <c r="W87" s="124"/>
      <c r="X87" s="124"/>
      <c r="Y87" s="124"/>
      <c r="Z87" s="124"/>
      <c r="AA87" s="124"/>
      <c r="AB87" s="124"/>
      <c r="AC87" s="124"/>
      <c r="AD87" s="124"/>
      <c r="AE87" s="108" t="str">
        <f t="shared" si="8"/>
        <v/>
      </c>
      <c r="AF87" s="129"/>
      <c r="AG87" s="125" t="str">
        <f t="shared" si="9"/>
        <v/>
      </c>
      <c r="AH87" s="124"/>
      <c r="AI87" s="130"/>
      <c r="AJ87" s="131"/>
      <c r="AK87" s="128"/>
      <c r="AL87" s="69"/>
      <c r="AM87" s="69"/>
      <c r="AN87" s="69"/>
      <c r="AO87" s="69"/>
      <c r="AP87" s="69"/>
      <c r="AQ87" s="69"/>
      <c r="AR87" s="69"/>
      <c r="AS87" s="69"/>
      <c r="AT87" s="69"/>
      <c r="AU87" s="69"/>
      <c r="AV87" s="69"/>
      <c r="AW87" s="69"/>
      <c r="AX87" s="69"/>
      <c r="AY87" s="69"/>
      <c r="AZ87" s="69"/>
      <c r="BA87" s="69"/>
      <c r="BB87" s="69"/>
      <c r="BC87" s="69"/>
    </row>
    <row r="88" ht="15.75" customHeight="1">
      <c r="A88" s="95"/>
      <c r="B88" s="123"/>
      <c r="C88" s="123"/>
      <c r="D88" s="123"/>
      <c r="E88" s="123"/>
      <c r="F88" s="123"/>
      <c r="G88" s="123"/>
      <c r="H88" s="70">
        <f t="shared" si="1"/>
        <v>0</v>
      </c>
      <c r="I88" s="71"/>
      <c r="J88" s="71"/>
      <c r="K88" s="83">
        <f t="shared" si="6"/>
        <v>0</v>
      </c>
      <c r="L88" s="71"/>
      <c r="M88" s="97"/>
      <c r="N88" s="76">
        <f t="shared" si="11"/>
        <v>0</v>
      </c>
      <c r="O88" s="124"/>
      <c r="P88" s="124"/>
      <c r="Q88" s="124"/>
      <c r="R88" s="124"/>
      <c r="S88" s="124"/>
      <c r="T88" s="124"/>
      <c r="U88" s="124"/>
      <c r="V88" s="124"/>
      <c r="W88" s="124"/>
      <c r="X88" s="124"/>
      <c r="Y88" s="124"/>
      <c r="Z88" s="124"/>
      <c r="AA88" s="124"/>
      <c r="AB88" s="124"/>
      <c r="AC88" s="124"/>
      <c r="AD88" s="124"/>
      <c r="AE88" s="108" t="str">
        <f t="shared" si="8"/>
        <v/>
      </c>
      <c r="AF88" s="129"/>
      <c r="AG88" s="125" t="str">
        <f t="shared" si="9"/>
        <v/>
      </c>
      <c r="AH88" s="124"/>
      <c r="AI88" s="130"/>
      <c r="AJ88" s="131"/>
      <c r="AK88" s="128"/>
      <c r="AL88" s="69"/>
      <c r="AM88" s="69"/>
      <c r="AN88" s="69"/>
      <c r="AO88" s="69"/>
      <c r="AP88" s="69"/>
      <c r="AQ88" s="69"/>
      <c r="AR88" s="69"/>
      <c r="AS88" s="69"/>
      <c r="AT88" s="69"/>
      <c r="AU88" s="69"/>
      <c r="AV88" s="69"/>
      <c r="AW88" s="69"/>
      <c r="AX88" s="69"/>
      <c r="AY88" s="69"/>
      <c r="AZ88" s="69"/>
      <c r="BA88" s="69"/>
      <c r="BB88" s="69"/>
      <c r="BC88" s="69"/>
    </row>
    <row r="89" ht="15.75" customHeight="1">
      <c r="A89" s="95"/>
      <c r="B89" s="123"/>
      <c r="C89" s="123"/>
      <c r="D89" s="123"/>
      <c r="E89" s="123"/>
      <c r="F89" s="123"/>
      <c r="G89" s="123"/>
      <c r="H89" s="70">
        <f t="shared" si="1"/>
        <v>0</v>
      </c>
      <c r="I89" s="71"/>
      <c r="J89" s="71"/>
      <c r="K89" s="83">
        <f t="shared" si="6"/>
        <v>0</v>
      </c>
      <c r="L89" s="71"/>
      <c r="M89" s="97"/>
      <c r="N89" s="76">
        <f t="shared" si="11"/>
        <v>0</v>
      </c>
      <c r="O89" s="124"/>
      <c r="P89" s="124"/>
      <c r="Q89" s="124"/>
      <c r="R89" s="124"/>
      <c r="S89" s="124"/>
      <c r="T89" s="124"/>
      <c r="U89" s="124"/>
      <c r="V89" s="124"/>
      <c r="W89" s="124"/>
      <c r="X89" s="124"/>
      <c r="Y89" s="124"/>
      <c r="Z89" s="124"/>
      <c r="AA89" s="124"/>
      <c r="AB89" s="124"/>
      <c r="AC89" s="124"/>
      <c r="AD89" s="124"/>
      <c r="AE89" s="108" t="str">
        <f t="shared" si="8"/>
        <v/>
      </c>
      <c r="AF89" s="129"/>
      <c r="AG89" s="125" t="str">
        <f t="shared" si="9"/>
        <v/>
      </c>
      <c r="AH89" s="124"/>
      <c r="AI89" s="130"/>
      <c r="AJ89" s="131"/>
      <c r="AK89" s="128"/>
      <c r="AL89" s="69"/>
      <c r="AM89" s="69"/>
      <c r="AN89" s="69"/>
      <c r="AO89" s="69"/>
      <c r="AP89" s="69"/>
      <c r="AQ89" s="69"/>
      <c r="AR89" s="69"/>
      <c r="AS89" s="69"/>
      <c r="AT89" s="69"/>
      <c r="AU89" s="69"/>
      <c r="AV89" s="69"/>
      <c r="AW89" s="69"/>
      <c r="AX89" s="69"/>
      <c r="AY89" s="69"/>
      <c r="AZ89" s="69"/>
      <c r="BA89" s="69"/>
      <c r="BB89" s="69"/>
      <c r="BC89" s="69"/>
    </row>
    <row r="90" ht="15.75" customHeight="1">
      <c r="A90" s="95"/>
      <c r="B90" s="123"/>
      <c r="C90" s="123"/>
      <c r="D90" s="123"/>
      <c r="E90" s="123"/>
      <c r="F90" s="123"/>
      <c r="G90" s="123"/>
      <c r="H90" s="70">
        <f t="shared" si="1"/>
        <v>0</v>
      </c>
      <c r="I90" s="71"/>
      <c r="J90" s="71"/>
      <c r="K90" s="83">
        <f t="shared" si="6"/>
        <v>0</v>
      </c>
      <c r="L90" s="71"/>
      <c r="M90" s="97"/>
      <c r="N90" s="76">
        <f t="shared" si="11"/>
        <v>0</v>
      </c>
      <c r="O90" s="124"/>
      <c r="P90" s="124"/>
      <c r="Q90" s="124"/>
      <c r="R90" s="124"/>
      <c r="S90" s="124"/>
      <c r="T90" s="124"/>
      <c r="U90" s="124"/>
      <c r="V90" s="124"/>
      <c r="W90" s="124"/>
      <c r="X90" s="124"/>
      <c r="Y90" s="124"/>
      <c r="Z90" s="124"/>
      <c r="AA90" s="124"/>
      <c r="AB90" s="124"/>
      <c r="AC90" s="124"/>
      <c r="AD90" s="124"/>
      <c r="AE90" s="108" t="str">
        <f t="shared" si="8"/>
        <v/>
      </c>
      <c r="AF90" s="129"/>
      <c r="AG90" s="125" t="str">
        <f t="shared" si="9"/>
        <v/>
      </c>
      <c r="AH90" s="124"/>
      <c r="AI90" s="130"/>
      <c r="AJ90" s="131"/>
      <c r="AK90" s="128"/>
      <c r="AL90" s="69"/>
      <c r="AM90" s="69"/>
      <c r="AN90" s="69"/>
      <c r="AO90" s="69"/>
      <c r="AP90" s="69"/>
      <c r="AQ90" s="69"/>
      <c r="AR90" s="69"/>
      <c r="AS90" s="69"/>
      <c r="AT90" s="69"/>
      <c r="AU90" s="69"/>
      <c r="AV90" s="69"/>
      <c r="AW90" s="69"/>
      <c r="AX90" s="69"/>
      <c r="AY90" s="69"/>
      <c r="AZ90" s="69"/>
      <c r="BA90" s="69"/>
      <c r="BB90" s="69"/>
      <c r="BC90" s="69"/>
    </row>
    <row r="91" ht="15.75" customHeight="1">
      <c r="A91" s="95"/>
      <c r="B91" s="123"/>
      <c r="C91" s="123"/>
      <c r="D91" s="123"/>
      <c r="E91" s="123"/>
      <c r="F91" s="123"/>
      <c r="G91" s="123"/>
      <c r="H91" s="70">
        <f t="shared" si="1"/>
        <v>0</v>
      </c>
      <c r="I91" s="71"/>
      <c r="J91" s="71"/>
      <c r="K91" s="83">
        <f t="shared" si="6"/>
        <v>0</v>
      </c>
      <c r="L91" s="71"/>
      <c r="M91" s="97"/>
      <c r="N91" s="76">
        <f t="shared" si="11"/>
        <v>0</v>
      </c>
      <c r="O91" s="124"/>
      <c r="P91" s="124"/>
      <c r="Q91" s="124"/>
      <c r="R91" s="124"/>
      <c r="S91" s="124"/>
      <c r="T91" s="124"/>
      <c r="U91" s="124"/>
      <c r="V91" s="124"/>
      <c r="W91" s="124"/>
      <c r="X91" s="124"/>
      <c r="Y91" s="124"/>
      <c r="Z91" s="124"/>
      <c r="AA91" s="124"/>
      <c r="AB91" s="124"/>
      <c r="AC91" s="124"/>
      <c r="AD91" s="124"/>
      <c r="AE91" s="108" t="str">
        <f t="shared" si="8"/>
        <v/>
      </c>
      <c r="AF91" s="129"/>
      <c r="AG91" s="125" t="str">
        <f t="shared" si="9"/>
        <v/>
      </c>
      <c r="AH91" s="124"/>
      <c r="AI91" s="130"/>
      <c r="AJ91" s="131"/>
      <c r="AK91" s="128"/>
      <c r="AL91" s="69"/>
      <c r="AM91" s="69"/>
      <c r="AN91" s="69"/>
      <c r="AO91" s="69"/>
      <c r="AP91" s="69"/>
      <c r="AQ91" s="69"/>
      <c r="AR91" s="69"/>
      <c r="AS91" s="69"/>
      <c r="AT91" s="69"/>
      <c r="AU91" s="69"/>
      <c r="AV91" s="69"/>
      <c r="AW91" s="69"/>
      <c r="AX91" s="69"/>
      <c r="AY91" s="69"/>
      <c r="AZ91" s="69"/>
      <c r="BA91" s="69"/>
      <c r="BB91" s="69"/>
      <c r="BC91" s="69"/>
    </row>
    <row r="92" ht="15.75" customHeight="1">
      <c r="A92" s="95"/>
      <c r="B92" s="123"/>
      <c r="C92" s="123"/>
      <c r="D92" s="123"/>
      <c r="E92" s="123"/>
      <c r="F92" s="123"/>
      <c r="G92" s="123"/>
      <c r="H92" s="70">
        <f t="shared" si="1"/>
        <v>0</v>
      </c>
      <c r="I92" s="71"/>
      <c r="J92" s="71"/>
      <c r="K92" s="83">
        <f t="shared" si="6"/>
        <v>0</v>
      </c>
      <c r="L92" s="71"/>
      <c r="M92" s="97"/>
      <c r="N92" s="76">
        <f t="shared" si="11"/>
        <v>0</v>
      </c>
      <c r="O92" s="124"/>
      <c r="P92" s="124"/>
      <c r="Q92" s="124"/>
      <c r="R92" s="124"/>
      <c r="S92" s="124"/>
      <c r="T92" s="124"/>
      <c r="U92" s="124"/>
      <c r="V92" s="124"/>
      <c r="W92" s="124"/>
      <c r="X92" s="124"/>
      <c r="Y92" s="124"/>
      <c r="Z92" s="124"/>
      <c r="AA92" s="124"/>
      <c r="AB92" s="124"/>
      <c r="AC92" s="124"/>
      <c r="AD92" s="124"/>
      <c r="AE92" s="108" t="str">
        <f t="shared" si="8"/>
        <v/>
      </c>
      <c r="AF92" s="129"/>
      <c r="AG92" s="125" t="str">
        <f t="shared" si="9"/>
        <v/>
      </c>
      <c r="AH92" s="124"/>
      <c r="AI92" s="130"/>
      <c r="AJ92" s="131"/>
      <c r="AK92" s="128"/>
      <c r="AL92" s="69"/>
      <c r="AM92" s="69"/>
      <c r="AN92" s="69"/>
      <c r="AO92" s="69"/>
      <c r="AP92" s="69"/>
      <c r="AQ92" s="69"/>
      <c r="AR92" s="69"/>
      <c r="AS92" s="69"/>
      <c r="AT92" s="69"/>
      <c r="AU92" s="69"/>
      <c r="AV92" s="69"/>
      <c r="AW92" s="69"/>
      <c r="AX92" s="69"/>
      <c r="AY92" s="69"/>
      <c r="AZ92" s="69"/>
      <c r="BA92" s="69"/>
      <c r="BB92" s="69"/>
      <c r="BC92" s="69"/>
    </row>
    <row r="93" ht="15.75" customHeight="1">
      <c r="A93" s="95"/>
      <c r="B93" s="123"/>
      <c r="C93" s="123"/>
      <c r="D93" s="123"/>
      <c r="E93" s="123"/>
      <c r="F93" s="123"/>
      <c r="G93" s="123"/>
      <c r="H93" s="70">
        <f t="shared" si="1"/>
        <v>0</v>
      </c>
      <c r="I93" s="71"/>
      <c r="J93" s="71"/>
      <c r="K93" s="83">
        <f t="shared" si="6"/>
        <v>0</v>
      </c>
      <c r="L93" s="71"/>
      <c r="M93" s="97"/>
      <c r="N93" s="76">
        <f t="shared" si="11"/>
        <v>0</v>
      </c>
      <c r="O93" s="124"/>
      <c r="P93" s="124"/>
      <c r="Q93" s="124"/>
      <c r="R93" s="124"/>
      <c r="S93" s="124"/>
      <c r="T93" s="124"/>
      <c r="U93" s="124"/>
      <c r="V93" s="124"/>
      <c r="W93" s="124"/>
      <c r="X93" s="124"/>
      <c r="Y93" s="124"/>
      <c r="Z93" s="124"/>
      <c r="AA93" s="124"/>
      <c r="AB93" s="124"/>
      <c r="AC93" s="124"/>
      <c r="AD93" s="124"/>
      <c r="AE93" s="108" t="str">
        <f t="shared" si="8"/>
        <v/>
      </c>
      <c r="AF93" s="129"/>
      <c r="AG93" s="125" t="str">
        <f t="shared" si="9"/>
        <v/>
      </c>
      <c r="AH93" s="124"/>
      <c r="AI93" s="130"/>
      <c r="AJ93" s="131"/>
      <c r="AK93" s="128"/>
      <c r="AL93" s="69"/>
      <c r="AM93" s="69"/>
      <c r="AN93" s="69"/>
      <c r="AO93" s="69"/>
      <c r="AP93" s="69"/>
      <c r="AQ93" s="69"/>
      <c r="AR93" s="69"/>
      <c r="AS93" s="69"/>
      <c r="AT93" s="69"/>
      <c r="AU93" s="69"/>
      <c r="AV93" s="69"/>
      <c r="AW93" s="69"/>
      <c r="AX93" s="69"/>
      <c r="AY93" s="69"/>
      <c r="AZ93" s="69"/>
      <c r="BA93" s="69"/>
      <c r="BB93" s="69"/>
      <c r="BC93" s="69"/>
    </row>
    <row r="94" ht="15.75" customHeight="1">
      <c r="A94" s="95"/>
      <c r="B94" s="123"/>
      <c r="C94" s="123"/>
      <c r="D94" s="123"/>
      <c r="E94" s="123"/>
      <c r="F94" s="123"/>
      <c r="G94" s="123"/>
      <c r="H94" s="70">
        <f t="shared" si="1"/>
        <v>0</v>
      </c>
      <c r="I94" s="71"/>
      <c r="J94" s="71"/>
      <c r="K94" s="83">
        <f t="shared" si="6"/>
        <v>0</v>
      </c>
      <c r="L94" s="71"/>
      <c r="M94" s="97"/>
      <c r="N94" s="76">
        <f t="shared" si="11"/>
        <v>0</v>
      </c>
      <c r="O94" s="124"/>
      <c r="P94" s="124"/>
      <c r="Q94" s="124"/>
      <c r="R94" s="124"/>
      <c r="S94" s="124"/>
      <c r="T94" s="124"/>
      <c r="U94" s="124"/>
      <c r="V94" s="124"/>
      <c r="W94" s="124"/>
      <c r="X94" s="124"/>
      <c r="Y94" s="124"/>
      <c r="Z94" s="124"/>
      <c r="AA94" s="124"/>
      <c r="AB94" s="124"/>
      <c r="AC94" s="124"/>
      <c r="AD94" s="124"/>
      <c r="AE94" s="108" t="str">
        <f t="shared" si="8"/>
        <v/>
      </c>
      <c r="AF94" s="129"/>
      <c r="AG94" s="125" t="str">
        <f t="shared" si="9"/>
        <v/>
      </c>
      <c r="AH94" s="124"/>
      <c r="AI94" s="130"/>
      <c r="AJ94" s="131"/>
      <c r="AK94" s="128"/>
      <c r="AL94" s="69"/>
      <c r="AM94" s="69"/>
      <c r="AN94" s="69"/>
      <c r="AO94" s="69"/>
      <c r="AP94" s="69"/>
      <c r="AQ94" s="69"/>
      <c r="AR94" s="69"/>
      <c r="AS94" s="69"/>
      <c r="AT94" s="69"/>
      <c r="AU94" s="69"/>
      <c r="AV94" s="69"/>
      <c r="AW94" s="69"/>
      <c r="AX94" s="69"/>
      <c r="AY94" s="69"/>
      <c r="AZ94" s="69"/>
      <c r="BA94" s="69"/>
      <c r="BB94" s="69"/>
      <c r="BC94" s="69"/>
    </row>
    <row r="95" ht="15.75" customHeight="1">
      <c r="A95" s="95"/>
      <c r="B95" s="123"/>
      <c r="C95" s="123"/>
      <c r="D95" s="123"/>
      <c r="E95" s="123"/>
      <c r="F95" s="123"/>
      <c r="G95" s="123"/>
      <c r="H95" s="70">
        <f t="shared" si="1"/>
        <v>0</v>
      </c>
      <c r="I95" s="71"/>
      <c r="J95" s="71"/>
      <c r="K95" s="83">
        <f t="shared" si="6"/>
        <v>0</v>
      </c>
      <c r="L95" s="71"/>
      <c r="M95" s="97"/>
      <c r="N95" s="76">
        <f t="shared" si="11"/>
        <v>0</v>
      </c>
      <c r="O95" s="124"/>
      <c r="P95" s="124"/>
      <c r="Q95" s="124"/>
      <c r="R95" s="124"/>
      <c r="S95" s="124"/>
      <c r="T95" s="124"/>
      <c r="U95" s="124"/>
      <c r="V95" s="124"/>
      <c r="W95" s="124"/>
      <c r="X95" s="124"/>
      <c r="Y95" s="124"/>
      <c r="Z95" s="124"/>
      <c r="AA95" s="124"/>
      <c r="AB95" s="124"/>
      <c r="AC95" s="124"/>
      <c r="AD95" s="124"/>
      <c r="AE95" s="108" t="str">
        <f t="shared" si="8"/>
        <v/>
      </c>
      <c r="AF95" s="129"/>
      <c r="AG95" s="125" t="str">
        <f t="shared" si="9"/>
        <v/>
      </c>
      <c r="AH95" s="124"/>
      <c r="AI95" s="130"/>
      <c r="AJ95" s="131"/>
      <c r="AK95" s="128"/>
      <c r="AL95" s="69"/>
      <c r="AM95" s="69"/>
      <c r="AN95" s="69"/>
      <c r="AO95" s="69"/>
      <c r="AP95" s="69"/>
      <c r="AQ95" s="69"/>
      <c r="AR95" s="69"/>
      <c r="AS95" s="69"/>
      <c r="AT95" s="69"/>
      <c r="AU95" s="69"/>
      <c r="AV95" s="69"/>
      <c r="AW95" s="69"/>
      <c r="AX95" s="69"/>
      <c r="AY95" s="69"/>
      <c r="AZ95" s="69"/>
      <c r="BA95" s="69"/>
      <c r="BB95" s="69"/>
      <c r="BC95" s="69"/>
    </row>
    <row r="96" ht="15.75" customHeight="1">
      <c r="A96" s="95"/>
      <c r="B96" s="123"/>
      <c r="C96" s="123"/>
      <c r="D96" s="123"/>
      <c r="E96" s="123"/>
      <c r="F96" s="123"/>
      <c r="G96" s="123"/>
      <c r="H96" s="70">
        <f t="shared" si="1"/>
        <v>0</v>
      </c>
      <c r="I96" s="71"/>
      <c r="J96" s="71"/>
      <c r="K96" s="83">
        <f t="shared" si="6"/>
        <v>0</v>
      </c>
      <c r="L96" s="71"/>
      <c r="M96" s="97"/>
      <c r="N96" s="76">
        <f t="shared" si="11"/>
        <v>0</v>
      </c>
      <c r="O96" s="124"/>
      <c r="P96" s="124"/>
      <c r="Q96" s="124"/>
      <c r="R96" s="124"/>
      <c r="S96" s="124"/>
      <c r="T96" s="124"/>
      <c r="U96" s="124"/>
      <c r="V96" s="124"/>
      <c r="W96" s="124"/>
      <c r="X96" s="124"/>
      <c r="Y96" s="124"/>
      <c r="Z96" s="124"/>
      <c r="AA96" s="124"/>
      <c r="AB96" s="124"/>
      <c r="AC96" s="124"/>
      <c r="AD96" s="124"/>
      <c r="AE96" s="108" t="str">
        <f t="shared" si="8"/>
        <v/>
      </c>
      <c r="AF96" s="129"/>
      <c r="AG96" s="125" t="str">
        <f t="shared" si="9"/>
        <v/>
      </c>
      <c r="AH96" s="124"/>
      <c r="AI96" s="130"/>
      <c r="AJ96" s="131"/>
      <c r="AK96" s="128"/>
      <c r="AL96" s="69"/>
      <c r="AM96" s="69"/>
      <c r="AN96" s="69"/>
      <c r="AO96" s="69"/>
      <c r="AP96" s="69"/>
      <c r="AQ96" s="69"/>
      <c r="AR96" s="69"/>
      <c r="AS96" s="69"/>
      <c r="AT96" s="69"/>
      <c r="AU96" s="69"/>
      <c r="AV96" s="69"/>
      <c r="AW96" s="69"/>
      <c r="AX96" s="69"/>
      <c r="AY96" s="69"/>
      <c r="AZ96" s="69"/>
      <c r="BA96" s="69"/>
      <c r="BB96" s="69"/>
      <c r="BC96" s="69"/>
    </row>
    <row r="97" ht="15.75" customHeight="1">
      <c r="A97" s="95"/>
      <c r="B97" s="123"/>
      <c r="C97" s="123"/>
      <c r="D97" s="123"/>
      <c r="E97" s="123"/>
      <c r="F97" s="123"/>
      <c r="G97" s="123"/>
      <c r="H97" s="70">
        <f t="shared" si="1"/>
        <v>0</v>
      </c>
      <c r="I97" s="71"/>
      <c r="J97" s="71"/>
      <c r="K97" s="83">
        <f t="shared" si="6"/>
        <v>0</v>
      </c>
      <c r="L97" s="71"/>
      <c r="M97" s="97"/>
      <c r="N97" s="76">
        <f t="shared" si="11"/>
        <v>0</v>
      </c>
      <c r="O97" s="124"/>
      <c r="P97" s="124"/>
      <c r="Q97" s="124"/>
      <c r="R97" s="124"/>
      <c r="S97" s="124"/>
      <c r="T97" s="124"/>
      <c r="U97" s="124"/>
      <c r="V97" s="124"/>
      <c r="W97" s="124"/>
      <c r="X97" s="124"/>
      <c r="Y97" s="124"/>
      <c r="Z97" s="124"/>
      <c r="AA97" s="124"/>
      <c r="AB97" s="124"/>
      <c r="AC97" s="124"/>
      <c r="AD97" s="124"/>
      <c r="AE97" s="108" t="str">
        <f t="shared" si="8"/>
        <v/>
      </c>
      <c r="AF97" s="129"/>
      <c r="AG97" s="125" t="str">
        <f t="shared" si="9"/>
        <v/>
      </c>
      <c r="AH97" s="124"/>
      <c r="AI97" s="130"/>
      <c r="AJ97" s="131"/>
      <c r="AK97" s="128"/>
      <c r="AL97" s="69"/>
      <c r="AM97" s="69"/>
      <c r="AN97" s="69"/>
      <c r="AO97" s="69"/>
      <c r="AP97" s="69"/>
      <c r="AQ97" s="69"/>
      <c r="AR97" s="69"/>
      <c r="AS97" s="69"/>
      <c r="AT97" s="69"/>
      <c r="AU97" s="69"/>
      <c r="AV97" s="69"/>
      <c r="AW97" s="69"/>
      <c r="AX97" s="69"/>
      <c r="AY97" s="69"/>
      <c r="AZ97" s="69"/>
      <c r="BA97" s="69"/>
      <c r="BB97" s="69"/>
      <c r="BC97" s="69"/>
    </row>
    <row r="98" ht="15.75" customHeight="1">
      <c r="A98" s="95"/>
      <c r="B98" s="123"/>
      <c r="C98" s="123"/>
      <c r="D98" s="123"/>
      <c r="E98" s="123"/>
      <c r="F98" s="123"/>
      <c r="G98" s="123"/>
      <c r="H98" s="70">
        <f t="shared" si="1"/>
        <v>0</v>
      </c>
      <c r="I98" s="71"/>
      <c r="J98" s="71"/>
      <c r="K98" s="83">
        <f t="shared" si="6"/>
        <v>0</v>
      </c>
      <c r="L98" s="71"/>
      <c r="M98" s="97"/>
      <c r="N98" s="76">
        <f t="shared" si="11"/>
        <v>0</v>
      </c>
      <c r="O98" s="124"/>
      <c r="P98" s="124"/>
      <c r="Q98" s="124"/>
      <c r="R98" s="124"/>
      <c r="S98" s="124"/>
      <c r="T98" s="124"/>
      <c r="U98" s="124"/>
      <c r="V98" s="124"/>
      <c r="W98" s="124"/>
      <c r="X98" s="124"/>
      <c r="Y98" s="124"/>
      <c r="Z98" s="124"/>
      <c r="AA98" s="124"/>
      <c r="AB98" s="124"/>
      <c r="AC98" s="124"/>
      <c r="AD98" s="124"/>
      <c r="AE98" s="108" t="str">
        <f t="shared" si="8"/>
        <v/>
      </c>
      <c r="AF98" s="129"/>
      <c r="AG98" s="125" t="str">
        <f t="shared" si="9"/>
        <v/>
      </c>
      <c r="AH98" s="124"/>
      <c r="AI98" s="130"/>
      <c r="AJ98" s="131"/>
      <c r="AK98" s="128"/>
      <c r="AL98" s="69"/>
      <c r="AM98" s="69"/>
      <c r="AN98" s="69"/>
      <c r="AO98" s="69"/>
      <c r="AP98" s="69"/>
      <c r="AQ98" s="69"/>
      <c r="AR98" s="69"/>
      <c r="AS98" s="69"/>
      <c r="AT98" s="69"/>
      <c r="AU98" s="69"/>
      <c r="AV98" s="69"/>
      <c r="AW98" s="69"/>
      <c r="AX98" s="69"/>
      <c r="AY98" s="69"/>
      <c r="AZ98" s="69"/>
      <c r="BA98" s="69"/>
      <c r="BB98" s="69"/>
      <c r="BC98" s="69"/>
    </row>
    <row r="99" ht="15.75" customHeight="1">
      <c r="A99" s="95"/>
      <c r="B99" s="123"/>
      <c r="C99" s="123"/>
      <c r="D99" s="123"/>
      <c r="E99" s="123"/>
      <c r="F99" s="123"/>
      <c r="G99" s="123"/>
      <c r="H99" s="70">
        <f t="shared" si="1"/>
        <v>0</v>
      </c>
      <c r="I99" s="71"/>
      <c r="J99" s="71"/>
      <c r="K99" s="83">
        <f t="shared" si="6"/>
        <v>0</v>
      </c>
      <c r="L99" s="71"/>
      <c r="M99" s="97"/>
      <c r="N99" s="76">
        <f t="shared" si="11"/>
        <v>0</v>
      </c>
      <c r="O99" s="124"/>
      <c r="P99" s="124"/>
      <c r="Q99" s="124"/>
      <c r="R99" s="124"/>
      <c r="S99" s="124"/>
      <c r="T99" s="124"/>
      <c r="U99" s="124"/>
      <c r="V99" s="124"/>
      <c r="W99" s="124"/>
      <c r="X99" s="124"/>
      <c r="Y99" s="124"/>
      <c r="Z99" s="124"/>
      <c r="AA99" s="124"/>
      <c r="AB99" s="124"/>
      <c r="AC99" s="124"/>
      <c r="AD99" s="124"/>
      <c r="AE99" s="108" t="str">
        <f t="shared" si="8"/>
        <v/>
      </c>
      <c r="AF99" s="129"/>
      <c r="AG99" s="125" t="str">
        <f t="shared" si="9"/>
        <v/>
      </c>
      <c r="AH99" s="124"/>
      <c r="AI99" s="130"/>
      <c r="AJ99" s="131"/>
      <c r="AK99" s="128"/>
      <c r="AL99" s="69"/>
      <c r="AM99" s="69"/>
      <c r="AN99" s="69"/>
      <c r="AO99" s="69"/>
      <c r="AP99" s="69"/>
      <c r="AQ99" s="69"/>
      <c r="AR99" s="69"/>
      <c r="AS99" s="69"/>
      <c r="AT99" s="69"/>
      <c r="AU99" s="69"/>
      <c r="AV99" s="69"/>
      <c r="AW99" s="69"/>
      <c r="AX99" s="69"/>
      <c r="AY99" s="69"/>
      <c r="AZ99" s="69"/>
      <c r="BA99" s="69"/>
      <c r="BB99" s="69"/>
      <c r="BC99" s="69"/>
    </row>
    <row r="100" ht="15.75" customHeight="1">
      <c r="A100" s="95"/>
      <c r="B100" s="123"/>
      <c r="C100" s="123"/>
      <c r="D100" s="123"/>
      <c r="E100" s="123"/>
      <c r="F100" s="123"/>
      <c r="G100" s="123"/>
      <c r="H100" s="70">
        <f t="shared" si="1"/>
        <v>0</v>
      </c>
      <c r="I100" s="71"/>
      <c r="J100" s="71"/>
      <c r="K100" s="83">
        <f t="shared" si="6"/>
        <v>0</v>
      </c>
      <c r="L100" s="71"/>
      <c r="M100" s="97"/>
      <c r="N100" s="76">
        <f t="shared" si="11"/>
        <v>0</v>
      </c>
      <c r="O100" s="124"/>
      <c r="P100" s="124"/>
      <c r="Q100" s="124"/>
      <c r="R100" s="124"/>
      <c r="S100" s="124"/>
      <c r="T100" s="124"/>
      <c r="U100" s="124"/>
      <c r="V100" s="124"/>
      <c r="W100" s="124"/>
      <c r="X100" s="124"/>
      <c r="Y100" s="124"/>
      <c r="Z100" s="124"/>
      <c r="AA100" s="124"/>
      <c r="AB100" s="124"/>
      <c r="AC100" s="124"/>
      <c r="AD100" s="124"/>
      <c r="AE100" s="108" t="str">
        <f t="shared" si="8"/>
        <v/>
      </c>
      <c r="AF100" s="129"/>
      <c r="AG100" s="125" t="str">
        <f t="shared" si="9"/>
        <v/>
      </c>
      <c r="AH100" s="124"/>
      <c r="AI100" s="130"/>
      <c r="AJ100" s="131"/>
      <c r="AK100" s="128"/>
      <c r="AL100" s="69"/>
      <c r="AM100" s="69"/>
      <c r="AN100" s="69"/>
      <c r="AO100" s="69"/>
      <c r="AP100" s="69"/>
      <c r="AQ100" s="69"/>
      <c r="AR100" s="69"/>
      <c r="AS100" s="69"/>
      <c r="AT100" s="69"/>
      <c r="AU100" s="69"/>
      <c r="AV100" s="69"/>
      <c r="AW100" s="69"/>
      <c r="AX100" s="69"/>
      <c r="AY100" s="69"/>
      <c r="AZ100" s="69"/>
      <c r="BA100" s="69"/>
      <c r="BB100" s="69"/>
      <c r="BC100" s="69"/>
    </row>
    <row r="101" ht="15.75" customHeight="1">
      <c r="A101" s="95"/>
      <c r="B101" s="123"/>
      <c r="C101" s="123"/>
      <c r="D101" s="123"/>
      <c r="E101" s="123"/>
      <c r="F101" s="123"/>
      <c r="G101" s="123"/>
      <c r="H101" s="70">
        <f t="shared" si="1"/>
        <v>0</v>
      </c>
      <c r="I101" s="71"/>
      <c r="J101" s="71"/>
      <c r="K101" s="83">
        <f t="shared" si="6"/>
        <v>0</v>
      </c>
      <c r="L101" s="71"/>
      <c r="M101" s="97"/>
      <c r="N101" s="76">
        <f t="shared" si="11"/>
        <v>0</v>
      </c>
      <c r="O101" s="124"/>
      <c r="P101" s="124"/>
      <c r="Q101" s="124"/>
      <c r="R101" s="124"/>
      <c r="S101" s="124"/>
      <c r="T101" s="124"/>
      <c r="U101" s="124"/>
      <c r="V101" s="124"/>
      <c r="W101" s="124"/>
      <c r="X101" s="124"/>
      <c r="Y101" s="124"/>
      <c r="Z101" s="124"/>
      <c r="AA101" s="124"/>
      <c r="AB101" s="124"/>
      <c r="AC101" s="124"/>
      <c r="AD101" s="124"/>
      <c r="AE101" s="108" t="str">
        <f t="shared" si="8"/>
        <v/>
      </c>
      <c r="AF101" s="129"/>
      <c r="AG101" s="125" t="str">
        <f t="shared" si="9"/>
        <v/>
      </c>
      <c r="AH101" s="124"/>
      <c r="AI101" s="130"/>
      <c r="AJ101" s="131"/>
      <c r="AK101" s="128"/>
      <c r="AL101" s="69"/>
      <c r="AM101" s="69"/>
      <c r="AN101" s="69"/>
      <c r="AO101" s="69"/>
      <c r="AP101" s="69"/>
      <c r="AQ101" s="69"/>
      <c r="AR101" s="69"/>
      <c r="AS101" s="69"/>
      <c r="AT101" s="69"/>
      <c r="AU101" s="69"/>
      <c r="AV101" s="69"/>
      <c r="AW101" s="69"/>
      <c r="AX101" s="69"/>
      <c r="AY101" s="69"/>
      <c r="AZ101" s="69"/>
      <c r="BA101" s="69"/>
      <c r="BB101" s="69"/>
      <c r="BC101" s="69"/>
    </row>
    <row r="102" ht="15.75" customHeight="1">
      <c r="A102" s="95"/>
      <c r="B102" s="123"/>
      <c r="C102" s="123"/>
      <c r="D102" s="123"/>
      <c r="E102" s="123"/>
      <c r="F102" s="123"/>
      <c r="G102" s="123"/>
      <c r="H102" s="70">
        <f t="shared" si="1"/>
        <v>0</v>
      </c>
      <c r="I102" s="71"/>
      <c r="J102" s="71"/>
      <c r="K102" s="83">
        <f t="shared" si="6"/>
        <v>0</v>
      </c>
      <c r="L102" s="71"/>
      <c r="M102" s="97"/>
      <c r="N102" s="76">
        <f t="shared" si="11"/>
        <v>0</v>
      </c>
      <c r="O102" s="124"/>
      <c r="P102" s="124"/>
      <c r="Q102" s="124"/>
      <c r="R102" s="124"/>
      <c r="S102" s="124"/>
      <c r="T102" s="124"/>
      <c r="U102" s="124"/>
      <c r="V102" s="124"/>
      <c r="W102" s="124"/>
      <c r="X102" s="124"/>
      <c r="Y102" s="124"/>
      <c r="Z102" s="124"/>
      <c r="AA102" s="124"/>
      <c r="AB102" s="124"/>
      <c r="AC102" s="124"/>
      <c r="AD102" s="124"/>
      <c r="AE102" s="108" t="str">
        <f t="shared" si="8"/>
        <v/>
      </c>
      <c r="AF102" s="129"/>
      <c r="AG102" s="125" t="str">
        <f t="shared" si="9"/>
        <v/>
      </c>
      <c r="AH102" s="124"/>
      <c r="AI102" s="130"/>
      <c r="AJ102" s="131"/>
      <c r="AK102" s="128"/>
      <c r="AL102" s="69"/>
      <c r="AM102" s="69"/>
      <c r="AN102" s="69"/>
      <c r="AO102" s="69"/>
      <c r="AP102" s="69"/>
      <c r="AQ102" s="69"/>
      <c r="AR102" s="69"/>
      <c r="AS102" s="69"/>
      <c r="AT102" s="69"/>
      <c r="AU102" s="69"/>
      <c r="AV102" s="69"/>
      <c r="AW102" s="69"/>
      <c r="AX102" s="69"/>
      <c r="AY102" s="69"/>
      <c r="AZ102" s="69"/>
      <c r="BA102" s="69"/>
      <c r="BB102" s="69"/>
      <c r="BC102" s="69"/>
    </row>
    <row r="103" ht="15.75" customHeight="1">
      <c r="A103" s="95"/>
      <c r="B103" s="123"/>
      <c r="C103" s="123"/>
      <c r="D103" s="123"/>
      <c r="E103" s="123"/>
      <c r="F103" s="123"/>
      <c r="G103" s="123"/>
      <c r="H103" s="70">
        <f t="shared" si="1"/>
        <v>0</v>
      </c>
      <c r="I103" s="71"/>
      <c r="J103" s="71"/>
      <c r="K103" s="83">
        <f t="shared" si="6"/>
        <v>0</v>
      </c>
      <c r="L103" s="71"/>
      <c r="M103" s="97"/>
      <c r="N103" s="76">
        <f t="shared" si="11"/>
        <v>0</v>
      </c>
      <c r="O103" s="124"/>
      <c r="P103" s="124"/>
      <c r="Q103" s="124"/>
      <c r="R103" s="124"/>
      <c r="S103" s="124"/>
      <c r="T103" s="124"/>
      <c r="U103" s="124"/>
      <c r="V103" s="124"/>
      <c r="W103" s="124"/>
      <c r="X103" s="124"/>
      <c r="Y103" s="124"/>
      <c r="Z103" s="124"/>
      <c r="AA103" s="124"/>
      <c r="AB103" s="124"/>
      <c r="AC103" s="124"/>
      <c r="AD103" s="124"/>
      <c r="AE103" s="108" t="str">
        <f t="shared" si="8"/>
        <v/>
      </c>
      <c r="AF103" s="129"/>
      <c r="AG103" s="125" t="str">
        <f t="shared" si="9"/>
        <v/>
      </c>
      <c r="AH103" s="124"/>
      <c r="AI103" s="130"/>
      <c r="AJ103" s="131"/>
      <c r="AK103" s="128"/>
      <c r="AL103" s="69"/>
      <c r="AM103" s="69"/>
      <c r="AN103" s="69"/>
      <c r="AO103" s="69"/>
      <c r="AP103" s="69"/>
      <c r="AQ103" s="69"/>
      <c r="AR103" s="69"/>
      <c r="AS103" s="69"/>
      <c r="AT103" s="69"/>
      <c r="AU103" s="69"/>
      <c r="AV103" s="69"/>
      <c r="AW103" s="69"/>
      <c r="AX103" s="69"/>
      <c r="AY103" s="69"/>
      <c r="AZ103" s="69"/>
      <c r="BA103" s="69"/>
      <c r="BB103" s="69"/>
      <c r="BC103" s="69"/>
    </row>
    <row r="104" ht="15.75" customHeight="1">
      <c r="A104" s="95"/>
      <c r="B104" s="123"/>
      <c r="C104" s="123"/>
      <c r="D104" s="123"/>
      <c r="E104" s="123"/>
      <c r="F104" s="123"/>
      <c r="G104" s="123"/>
      <c r="H104" s="70">
        <f t="shared" si="1"/>
        <v>0</v>
      </c>
      <c r="I104" s="71"/>
      <c r="J104" s="71"/>
      <c r="K104" s="83">
        <f t="shared" si="6"/>
        <v>0</v>
      </c>
      <c r="L104" s="71"/>
      <c r="M104" s="97"/>
      <c r="N104" s="76">
        <f t="shared" si="11"/>
        <v>0</v>
      </c>
      <c r="O104" s="124"/>
      <c r="P104" s="124"/>
      <c r="Q104" s="124"/>
      <c r="R104" s="124"/>
      <c r="S104" s="124"/>
      <c r="T104" s="124"/>
      <c r="U104" s="124"/>
      <c r="V104" s="124"/>
      <c r="W104" s="124"/>
      <c r="X104" s="124"/>
      <c r="Y104" s="124"/>
      <c r="Z104" s="124"/>
      <c r="AA104" s="124"/>
      <c r="AB104" s="124"/>
      <c r="AC104" s="124"/>
      <c r="AD104" s="124"/>
      <c r="AE104" s="108" t="str">
        <f t="shared" si="8"/>
        <v/>
      </c>
      <c r="AF104" s="129"/>
      <c r="AG104" s="125" t="str">
        <f t="shared" si="9"/>
        <v/>
      </c>
      <c r="AH104" s="124"/>
      <c r="AI104" s="130"/>
      <c r="AJ104" s="131"/>
      <c r="AK104" s="128"/>
      <c r="AL104" s="69"/>
      <c r="AM104" s="69"/>
      <c r="AN104" s="69"/>
      <c r="AO104" s="69"/>
      <c r="AP104" s="69"/>
      <c r="AQ104" s="69"/>
      <c r="AR104" s="69"/>
      <c r="AS104" s="69"/>
      <c r="AT104" s="69"/>
      <c r="AU104" s="69"/>
      <c r="AV104" s="69"/>
      <c r="AW104" s="69"/>
      <c r="AX104" s="69"/>
      <c r="AY104" s="69"/>
      <c r="AZ104" s="69"/>
      <c r="BA104" s="69"/>
      <c r="BB104" s="69"/>
      <c r="BC104" s="69"/>
    </row>
    <row r="105" ht="15.75" customHeight="1">
      <c r="A105" s="95"/>
      <c r="B105" s="123"/>
      <c r="C105" s="123"/>
      <c r="D105" s="123"/>
      <c r="E105" s="123"/>
      <c r="F105" s="123"/>
      <c r="G105" s="123"/>
      <c r="H105" s="70">
        <f t="shared" si="1"/>
        <v>0</v>
      </c>
      <c r="I105" s="71"/>
      <c r="J105" s="71"/>
      <c r="K105" s="83">
        <f t="shared" si="6"/>
        <v>0</v>
      </c>
      <c r="L105" s="71"/>
      <c r="M105" s="97"/>
      <c r="N105" s="76">
        <f t="shared" si="11"/>
        <v>0</v>
      </c>
      <c r="O105" s="124"/>
      <c r="P105" s="124"/>
      <c r="Q105" s="124"/>
      <c r="R105" s="124"/>
      <c r="S105" s="124"/>
      <c r="T105" s="124"/>
      <c r="U105" s="124"/>
      <c r="V105" s="124"/>
      <c r="W105" s="124"/>
      <c r="X105" s="124"/>
      <c r="Y105" s="124"/>
      <c r="Z105" s="124"/>
      <c r="AA105" s="124"/>
      <c r="AB105" s="124"/>
      <c r="AC105" s="124"/>
      <c r="AD105" s="124"/>
      <c r="AE105" s="108" t="str">
        <f t="shared" si="8"/>
        <v/>
      </c>
      <c r="AF105" s="129"/>
      <c r="AG105" s="125" t="str">
        <f t="shared" si="9"/>
        <v/>
      </c>
      <c r="AH105" s="124"/>
      <c r="AI105" s="130"/>
      <c r="AJ105" s="131"/>
      <c r="AK105" s="128"/>
      <c r="AL105" s="69"/>
      <c r="AM105" s="69"/>
      <c r="AN105" s="69"/>
      <c r="AO105" s="69"/>
      <c r="AP105" s="69"/>
      <c r="AQ105" s="69"/>
      <c r="AR105" s="69"/>
      <c r="AS105" s="69"/>
      <c r="AT105" s="69"/>
      <c r="AU105" s="69"/>
      <c r="AV105" s="69"/>
      <c r="AW105" s="69"/>
      <c r="AX105" s="69"/>
      <c r="AY105" s="69"/>
      <c r="AZ105" s="69"/>
      <c r="BA105" s="69"/>
      <c r="BB105" s="69"/>
      <c r="BC105" s="69"/>
    </row>
    <row r="106" ht="15.75" customHeight="1">
      <c r="A106" s="95"/>
      <c r="B106" s="123"/>
      <c r="C106" s="123"/>
      <c r="D106" s="123"/>
      <c r="E106" s="123"/>
      <c r="F106" s="123"/>
      <c r="G106" s="123"/>
      <c r="H106" s="70">
        <f t="shared" si="1"/>
        <v>0</v>
      </c>
      <c r="I106" s="71"/>
      <c r="J106" s="71"/>
      <c r="K106" s="83">
        <f t="shared" si="6"/>
        <v>0</v>
      </c>
      <c r="L106" s="71"/>
      <c r="M106" s="97"/>
      <c r="N106" s="76">
        <f t="shared" si="11"/>
        <v>0</v>
      </c>
      <c r="O106" s="124"/>
      <c r="P106" s="124"/>
      <c r="Q106" s="124"/>
      <c r="R106" s="124"/>
      <c r="S106" s="124"/>
      <c r="T106" s="124"/>
      <c r="U106" s="124"/>
      <c r="V106" s="124"/>
      <c r="W106" s="124"/>
      <c r="X106" s="124"/>
      <c r="Y106" s="124"/>
      <c r="Z106" s="124"/>
      <c r="AA106" s="124"/>
      <c r="AB106" s="124"/>
      <c r="AC106" s="124"/>
      <c r="AD106" s="124"/>
      <c r="AE106" s="108" t="str">
        <f t="shared" si="8"/>
        <v/>
      </c>
      <c r="AF106" s="129"/>
      <c r="AG106" s="125" t="str">
        <f t="shared" si="9"/>
        <v/>
      </c>
      <c r="AH106" s="124"/>
      <c r="AI106" s="130"/>
      <c r="AJ106" s="131"/>
      <c r="AK106" s="128"/>
      <c r="AL106" s="69"/>
      <c r="AM106" s="69"/>
      <c r="AN106" s="69"/>
      <c r="AO106" s="69"/>
      <c r="AP106" s="69"/>
      <c r="AQ106" s="69"/>
      <c r="AR106" s="69"/>
      <c r="AS106" s="69"/>
      <c r="AT106" s="69"/>
      <c r="AU106" s="69"/>
      <c r="AV106" s="69"/>
      <c r="AW106" s="69"/>
      <c r="AX106" s="69"/>
      <c r="AY106" s="69"/>
      <c r="AZ106" s="69"/>
      <c r="BA106" s="69"/>
      <c r="BB106" s="69"/>
      <c r="BC106" s="69"/>
    </row>
    <row r="107" ht="15.75" customHeight="1">
      <c r="A107" s="95"/>
      <c r="B107" s="123"/>
      <c r="C107" s="123"/>
      <c r="D107" s="123"/>
      <c r="E107" s="123"/>
      <c r="F107" s="123"/>
      <c r="G107" s="123"/>
      <c r="H107" s="70">
        <f t="shared" si="1"/>
        <v>0</v>
      </c>
      <c r="I107" s="71"/>
      <c r="J107" s="71"/>
      <c r="K107" s="83">
        <f t="shared" si="6"/>
        <v>0</v>
      </c>
      <c r="L107" s="71"/>
      <c r="M107" s="97"/>
      <c r="N107" s="76">
        <f t="shared" si="11"/>
        <v>0</v>
      </c>
      <c r="O107" s="124"/>
      <c r="P107" s="124"/>
      <c r="Q107" s="124"/>
      <c r="R107" s="124"/>
      <c r="S107" s="124"/>
      <c r="T107" s="124"/>
      <c r="U107" s="124"/>
      <c r="V107" s="124"/>
      <c r="W107" s="124"/>
      <c r="X107" s="124"/>
      <c r="Y107" s="124"/>
      <c r="Z107" s="124"/>
      <c r="AA107" s="124"/>
      <c r="AB107" s="124"/>
      <c r="AC107" s="124"/>
      <c r="AD107" s="124"/>
      <c r="AE107" s="108" t="str">
        <f t="shared" si="8"/>
        <v/>
      </c>
      <c r="AF107" s="129"/>
      <c r="AG107" s="125" t="str">
        <f t="shared" si="9"/>
        <v/>
      </c>
      <c r="AH107" s="124"/>
      <c r="AI107" s="130"/>
      <c r="AJ107" s="131"/>
      <c r="AK107" s="128"/>
      <c r="AL107" s="69"/>
      <c r="AM107" s="69"/>
      <c r="AN107" s="69"/>
      <c r="AO107" s="69"/>
      <c r="AP107" s="69"/>
      <c r="AQ107" s="69"/>
      <c r="AR107" s="69"/>
      <c r="AS107" s="69"/>
      <c r="AT107" s="69"/>
      <c r="AU107" s="69"/>
      <c r="AV107" s="69"/>
      <c r="AW107" s="69"/>
      <c r="AX107" s="69"/>
      <c r="AY107" s="69"/>
      <c r="AZ107" s="69"/>
      <c r="BA107" s="69"/>
      <c r="BB107" s="69"/>
      <c r="BC107" s="69"/>
    </row>
    <row r="108" ht="15.75" customHeight="1">
      <c r="A108" s="95"/>
      <c r="B108" s="123"/>
      <c r="C108" s="123"/>
      <c r="D108" s="123"/>
      <c r="E108" s="123"/>
      <c r="F108" s="123"/>
      <c r="G108" s="123"/>
      <c r="H108" s="70">
        <f t="shared" si="1"/>
        <v>0</v>
      </c>
      <c r="I108" s="71"/>
      <c r="J108" s="71"/>
      <c r="K108" s="83">
        <f t="shared" si="6"/>
        <v>0</v>
      </c>
      <c r="L108" s="71"/>
      <c r="M108" s="97"/>
      <c r="N108" s="76">
        <f t="shared" si="11"/>
        <v>0</v>
      </c>
      <c r="O108" s="124"/>
      <c r="P108" s="124"/>
      <c r="Q108" s="124"/>
      <c r="R108" s="124"/>
      <c r="S108" s="124"/>
      <c r="T108" s="124"/>
      <c r="U108" s="124"/>
      <c r="V108" s="124"/>
      <c r="W108" s="124"/>
      <c r="X108" s="124"/>
      <c r="Y108" s="124"/>
      <c r="Z108" s="124"/>
      <c r="AA108" s="124"/>
      <c r="AB108" s="124"/>
      <c r="AC108" s="124"/>
      <c r="AD108" s="124"/>
      <c r="AE108" s="108" t="str">
        <f t="shared" si="8"/>
        <v/>
      </c>
      <c r="AF108" s="129"/>
      <c r="AG108" s="125" t="str">
        <f t="shared" si="9"/>
        <v/>
      </c>
      <c r="AH108" s="124"/>
      <c r="AI108" s="130"/>
      <c r="AJ108" s="131"/>
      <c r="AK108" s="128"/>
      <c r="AL108" s="69"/>
      <c r="AM108" s="69"/>
      <c r="AN108" s="69"/>
      <c r="AO108" s="69"/>
      <c r="AP108" s="69"/>
      <c r="AQ108" s="69"/>
      <c r="AR108" s="69"/>
      <c r="AS108" s="69"/>
      <c r="AT108" s="69"/>
      <c r="AU108" s="69"/>
      <c r="AV108" s="69"/>
      <c r="AW108" s="69"/>
      <c r="AX108" s="69"/>
      <c r="AY108" s="69"/>
      <c r="AZ108" s="69"/>
      <c r="BA108" s="69"/>
      <c r="BB108" s="69"/>
      <c r="BC108" s="69"/>
    </row>
    <row r="109" ht="15.75" customHeight="1">
      <c r="A109" s="95"/>
      <c r="B109" s="123"/>
      <c r="C109" s="123"/>
      <c r="D109" s="123"/>
      <c r="E109" s="123"/>
      <c r="F109" s="123"/>
      <c r="G109" s="123"/>
      <c r="H109" s="70">
        <f t="shared" si="1"/>
        <v>0</v>
      </c>
      <c r="I109" s="71"/>
      <c r="J109" s="71"/>
      <c r="K109" s="83">
        <f t="shared" si="6"/>
        <v>0</v>
      </c>
      <c r="L109" s="71"/>
      <c r="M109" s="97"/>
      <c r="N109" s="76">
        <f t="shared" si="11"/>
        <v>0</v>
      </c>
      <c r="O109" s="124"/>
      <c r="P109" s="124"/>
      <c r="Q109" s="124"/>
      <c r="R109" s="124"/>
      <c r="S109" s="124"/>
      <c r="T109" s="124"/>
      <c r="U109" s="124"/>
      <c r="V109" s="124"/>
      <c r="W109" s="124"/>
      <c r="X109" s="124"/>
      <c r="Y109" s="124"/>
      <c r="Z109" s="124"/>
      <c r="AA109" s="124"/>
      <c r="AB109" s="124"/>
      <c r="AC109" s="124"/>
      <c r="AD109" s="124"/>
      <c r="AE109" s="108" t="str">
        <f t="shared" si="8"/>
        <v/>
      </c>
      <c r="AF109" s="129"/>
      <c r="AG109" s="125" t="str">
        <f t="shared" si="9"/>
        <v/>
      </c>
      <c r="AH109" s="124"/>
      <c r="AI109" s="130"/>
      <c r="AJ109" s="131"/>
      <c r="AK109" s="128"/>
      <c r="AL109" s="69"/>
      <c r="AM109" s="69"/>
      <c r="AN109" s="69"/>
      <c r="AO109" s="69"/>
      <c r="AP109" s="69"/>
      <c r="AQ109" s="69"/>
      <c r="AR109" s="69"/>
      <c r="AS109" s="69"/>
      <c r="AT109" s="69"/>
      <c r="AU109" s="69"/>
      <c r="AV109" s="69"/>
      <c r="AW109" s="69"/>
      <c r="AX109" s="69"/>
      <c r="AY109" s="69"/>
      <c r="AZ109" s="69"/>
      <c r="BA109" s="69"/>
      <c r="BB109" s="69"/>
      <c r="BC109" s="69"/>
    </row>
    <row r="110" ht="15.75" customHeight="1">
      <c r="A110" s="95"/>
      <c r="B110" s="123"/>
      <c r="C110" s="123"/>
      <c r="D110" s="123"/>
      <c r="E110" s="123"/>
      <c r="F110" s="123"/>
      <c r="G110" s="123"/>
      <c r="H110" s="70">
        <f t="shared" si="1"/>
        <v>0</v>
      </c>
      <c r="I110" s="71"/>
      <c r="J110" s="71"/>
      <c r="K110" s="83">
        <f t="shared" si="6"/>
        <v>0</v>
      </c>
      <c r="L110" s="71"/>
      <c r="M110" s="97"/>
      <c r="N110" s="76">
        <f t="shared" si="11"/>
        <v>0</v>
      </c>
      <c r="O110" s="124"/>
      <c r="P110" s="124"/>
      <c r="Q110" s="124"/>
      <c r="R110" s="124"/>
      <c r="S110" s="124"/>
      <c r="T110" s="124"/>
      <c r="U110" s="124"/>
      <c r="V110" s="124"/>
      <c r="W110" s="124"/>
      <c r="X110" s="124"/>
      <c r="Y110" s="124"/>
      <c r="Z110" s="124"/>
      <c r="AA110" s="124"/>
      <c r="AB110" s="124"/>
      <c r="AC110" s="124"/>
      <c r="AD110" s="124"/>
      <c r="AE110" s="108" t="str">
        <f t="shared" si="8"/>
        <v/>
      </c>
      <c r="AF110" s="129"/>
      <c r="AG110" s="125" t="str">
        <f t="shared" si="9"/>
        <v/>
      </c>
      <c r="AH110" s="124"/>
      <c r="AI110" s="130"/>
      <c r="AJ110" s="131"/>
      <c r="AK110" s="128"/>
      <c r="AL110" s="69"/>
      <c r="AM110" s="69"/>
      <c r="AN110" s="69"/>
      <c r="AO110" s="69"/>
      <c r="AP110" s="69"/>
      <c r="AQ110" s="69"/>
      <c r="AR110" s="69"/>
      <c r="AS110" s="69"/>
      <c r="AT110" s="69"/>
      <c r="AU110" s="69"/>
      <c r="AV110" s="69"/>
      <c r="AW110" s="69"/>
      <c r="AX110" s="69"/>
      <c r="AY110" s="69"/>
      <c r="AZ110" s="69"/>
      <c r="BA110" s="69"/>
      <c r="BB110" s="69"/>
      <c r="BC110" s="69"/>
    </row>
    <row r="111" ht="15.75" customHeight="1">
      <c r="A111" s="95"/>
      <c r="B111" s="123"/>
      <c r="C111" s="123"/>
      <c r="D111" s="123"/>
      <c r="E111" s="123"/>
      <c r="F111" s="123"/>
      <c r="G111" s="123"/>
      <c r="H111" s="70">
        <f t="shared" si="1"/>
        <v>0</v>
      </c>
      <c r="I111" s="71"/>
      <c r="J111" s="71"/>
      <c r="K111" s="83">
        <f t="shared" si="6"/>
        <v>0</v>
      </c>
      <c r="L111" s="71"/>
      <c r="M111" s="97"/>
      <c r="N111" s="76">
        <f t="shared" si="11"/>
        <v>0</v>
      </c>
      <c r="O111" s="124"/>
      <c r="P111" s="124"/>
      <c r="Q111" s="124"/>
      <c r="R111" s="124"/>
      <c r="S111" s="124"/>
      <c r="T111" s="124"/>
      <c r="U111" s="124"/>
      <c r="V111" s="124"/>
      <c r="W111" s="124"/>
      <c r="X111" s="124"/>
      <c r="Y111" s="124"/>
      <c r="Z111" s="124"/>
      <c r="AA111" s="124"/>
      <c r="AB111" s="124"/>
      <c r="AC111" s="124"/>
      <c r="AD111" s="124"/>
      <c r="AE111" s="108" t="str">
        <f t="shared" si="8"/>
        <v/>
      </c>
      <c r="AF111" s="129"/>
      <c r="AG111" s="125" t="str">
        <f t="shared" si="9"/>
        <v/>
      </c>
      <c r="AH111" s="124"/>
      <c r="AI111" s="130"/>
      <c r="AJ111" s="131"/>
      <c r="AK111" s="128"/>
      <c r="AL111" s="69"/>
      <c r="AM111" s="69"/>
      <c r="AN111" s="69"/>
      <c r="AO111" s="69"/>
      <c r="AP111" s="69"/>
      <c r="AQ111" s="69"/>
      <c r="AR111" s="69"/>
      <c r="AS111" s="69"/>
      <c r="AT111" s="69"/>
      <c r="AU111" s="69"/>
      <c r="AV111" s="69"/>
      <c r="AW111" s="69"/>
      <c r="AX111" s="69"/>
      <c r="AY111" s="69"/>
      <c r="AZ111" s="69"/>
      <c r="BA111" s="69"/>
      <c r="BB111" s="69"/>
      <c r="BC111" s="69"/>
    </row>
    <row r="112" ht="15.75" customHeight="1">
      <c r="A112" s="95"/>
      <c r="B112" s="123"/>
      <c r="C112" s="123"/>
      <c r="D112" s="123"/>
      <c r="E112" s="123"/>
      <c r="F112" s="123"/>
      <c r="G112" s="123"/>
      <c r="H112" s="70">
        <f t="shared" si="1"/>
        <v>0</v>
      </c>
      <c r="I112" s="71"/>
      <c r="J112" s="71"/>
      <c r="K112" s="83">
        <f t="shared" si="6"/>
        <v>0</v>
      </c>
      <c r="L112" s="71"/>
      <c r="M112" s="97"/>
      <c r="N112" s="76">
        <f t="shared" si="11"/>
        <v>0</v>
      </c>
      <c r="O112" s="124"/>
      <c r="P112" s="124"/>
      <c r="Q112" s="124"/>
      <c r="R112" s="124"/>
      <c r="S112" s="124"/>
      <c r="T112" s="124"/>
      <c r="U112" s="124"/>
      <c r="V112" s="124"/>
      <c r="W112" s="124"/>
      <c r="X112" s="124"/>
      <c r="Y112" s="124"/>
      <c r="Z112" s="124"/>
      <c r="AA112" s="124"/>
      <c r="AB112" s="124"/>
      <c r="AC112" s="124"/>
      <c r="AD112" s="124"/>
      <c r="AE112" s="108" t="str">
        <f t="shared" si="8"/>
        <v/>
      </c>
      <c r="AF112" s="129"/>
      <c r="AG112" s="125" t="str">
        <f t="shared" si="9"/>
        <v/>
      </c>
      <c r="AH112" s="124"/>
      <c r="AI112" s="130"/>
      <c r="AJ112" s="131"/>
      <c r="AK112" s="128"/>
      <c r="AL112" s="69"/>
      <c r="AM112" s="69"/>
      <c r="AN112" s="69"/>
      <c r="AO112" s="69"/>
      <c r="AP112" s="69"/>
      <c r="AQ112" s="69"/>
      <c r="AR112" s="69"/>
      <c r="AS112" s="69"/>
      <c r="AT112" s="69"/>
      <c r="AU112" s="69"/>
      <c r="AV112" s="69"/>
      <c r="AW112" s="69"/>
      <c r="AX112" s="69"/>
      <c r="AY112" s="69"/>
      <c r="AZ112" s="69"/>
      <c r="BA112" s="69"/>
      <c r="BB112" s="69"/>
      <c r="BC112" s="69"/>
    </row>
    <row r="113" ht="15.75" customHeight="1">
      <c r="A113" s="95"/>
      <c r="B113" s="123"/>
      <c r="C113" s="123"/>
      <c r="D113" s="123"/>
      <c r="E113" s="123"/>
      <c r="F113" s="123"/>
      <c r="G113" s="123"/>
      <c r="H113" s="70">
        <f t="shared" si="1"/>
        <v>0</v>
      </c>
      <c r="I113" s="71"/>
      <c r="J113" s="71"/>
      <c r="K113" s="83">
        <f t="shared" si="6"/>
        <v>0</v>
      </c>
      <c r="L113" s="71"/>
      <c r="M113" s="97"/>
      <c r="N113" s="76">
        <f t="shared" si="11"/>
        <v>0</v>
      </c>
      <c r="O113" s="124"/>
      <c r="P113" s="124"/>
      <c r="Q113" s="124"/>
      <c r="R113" s="124"/>
      <c r="S113" s="124"/>
      <c r="T113" s="124"/>
      <c r="U113" s="124"/>
      <c r="V113" s="124"/>
      <c r="W113" s="124"/>
      <c r="X113" s="124"/>
      <c r="Y113" s="124"/>
      <c r="Z113" s="124"/>
      <c r="AA113" s="124"/>
      <c r="AB113" s="124"/>
      <c r="AC113" s="124"/>
      <c r="AD113" s="124"/>
      <c r="AE113" s="108" t="str">
        <f t="shared" si="8"/>
        <v/>
      </c>
      <c r="AF113" s="129"/>
      <c r="AG113" s="125" t="str">
        <f t="shared" si="9"/>
        <v/>
      </c>
      <c r="AH113" s="124"/>
      <c r="AI113" s="130"/>
      <c r="AJ113" s="131"/>
      <c r="AK113" s="128"/>
      <c r="AL113" s="69"/>
      <c r="AM113" s="69"/>
      <c r="AN113" s="69"/>
      <c r="AO113" s="69"/>
      <c r="AP113" s="69"/>
      <c r="AQ113" s="69"/>
      <c r="AR113" s="69"/>
      <c r="AS113" s="69"/>
      <c r="AT113" s="69"/>
      <c r="AU113" s="69"/>
      <c r="AV113" s="69"/>
      <c r="AW113" s="69"/>
      <c r="AX113" s="69"/>
      <c r="AY113" s="69"/>
      <c r="AZ113" s="69"/>
      <c r="BA113" s="69"/>
      <c r="BB113" s="69"/>
      <c r="BC113" s="69"/>
    </row>
    <row r="114" ht="15.75" customHeight="1">
      <c r="A114" s="95"/>
      <c r="B114" s="123"/>
      <c r="C114" s="123"/>
      <c r="D114" s="123"/>
      <c r="E114" s="123"/>
      <c r="F114" s="123"/>
      <c r="G114" s="123"/>
      <c r="H114" s="70">
        <f t="shared" si="1"/>
        <v>0</v>
      </c>
      <c r="I114" s="71"/>
      <c r="J114" s="71"/>
      <c r="K114" s="83">
        <f t="shared" si="6"/>
        <v>0</v>
      </c>
      <c r="L114" s="71"/>
      <c r="M114" s="97"/>
      <c r="N114" s="76">
        <f t="shared" si="11"/>
        <v>0</v>
      </c>
      <c r="O114" s="124"/>
      <c r="P114" s="124"/>
      <c r="Q114" s="124"/>
      <c r="R114" s="124"/>
      <c r="S114" s="124"/>
      <c r="T114" s="124"/>
      <c r="U114" s="124"/>
      <c r="V114" s="124"/>
      <c r="W114" s="124"/>
      <c r="X114" s="124"/>
      <c r="Y114" s="124"/>
      <c r="Z114" s="124"/>
      <c r="AA114" s="124"/>
      <c r="AB114" s="124"/>
      <c r="AC114" s="124"/>
      <c r="AD114" s="124"/>
      <c r="AE114" s="108" t="str">
        <f t="shared" si="8"/>
        <v/>
      </c>
      <c r="AF114" s="129"/>
      <c r="AG114" s="125" t="str">
        <f t="shared" si="9"/>
        <v/>
      </c>
      <c r="AH114" s="124"/>
      <c r="AI114" s="130"/>
      <c r="AJ114" s="131"/>
      <c r="AK114" s="128"/>
      <c r="AL114" s="69"/>
      <c r="AM114" s="69"/>
      <c r="AN114" s="69"/>
      <c r="AO114" s="69"/>
      <c r="AP114" s="69"/>
      <c r="AQ114" s="69"/>
      <c r="AR114" s="69"/>
      <c r="AS114" s="69"/>
      <c r="AT114" s="69"/>
      <c r="AU114" s="69"/>
      <c r="AV114" s="69"/>
      <c r="AW114" s="69"/>
      <c r="AX114" s="69"/>
      <c r="AY114" s="69"/>
      <c r="AZ114" s="69"/>
      <c r="BA114" s="69"/>
      <c r="BB114" s="69"/>
      <c r="BC114" s="69"/>
    </row>
    <row r="115" ht="15.75" customHeight="1">
      <c r="A115" s="95"/>
      <c r="B115" s="123"/>
      <c r="C115" s="123"/>
      <c r="D115" s="123"/>
      <c r="E115" s="123"/>
      <c r="F115" s="123"/>
      <c r="G115" s="123"/>
      <c r="H115" s="70">
        <f t="shared" si="1"/>
        <v>0</v>
      </c>
      <c r="I115" s="71"/>
      <c r="J115" s="71"/>
      <c r="K115" s="83">
        <f t="shared" si="6"/>
        <v>0</v>
      </c>
      <c r="L115" s="71"/>
      <c r="M115" s="97"/>
      <c r="N115" s="76">
        <f t="shared" si="11"/>
        <v>0</v>
      </c>
      <c r="O115" s="124"/>
      <c r="P115" s="124"/>
      <c r="Q115" s="124"/>
      <c r="R115" s="124"/>
      <c r="S115" s="124"/>
      <c r="T115" s="124"/>
      <c r="U115" s="124"/>
      <c r="V115" s="124"/>
      <c r="W115" s="124"/>
      <c r="X115" s="124"/>
      <c r="Y115" s="124"/>
      <c r="Z115" s="124"/>
      <c r="AA115" s="124"/>
      <c r="AB115" s="124"/>
      <c r="AC115" s="124"/>
      <c r="AD115" s="124"/>
      <c r="AE115" s="108" t="str">
        <f t="shared" si="8"/>
        <v/>
      </c>
      <c r="AF115" s="129"/>
      <c r="AG115" s="125" t="str">
        <f t="shared" si="9"/>
        <v/>
      </c>
      <c r="AH115" s="124"/>
      <c r="AI115" s="130"/>
      <c r="AJ115" s="131"/>
      <c r="AK115" s="128"/>
      <c r="AL115" s="69"/>
      <c r="AM115" s="69"/>
      <c r="AN115" s="69"/>
      <c r="AO115" s="69"/>
      <c r="AP115" s="69"/>
      <c r="AQ115" s="69"/>
      <c r="AR115" s="69"/>
      <c r="AS115" s="69"/>
      <c r="AT115" s="69"/>
      <c r="AU115" s="69"/>
      <c r="AV115" s="69"/>
      <c r="AW115" s="69"/>
      <c r="AX115" s="69"/>
      <c r="AY115" s="69"/>
      <c r="AZ115" s="69"/>
      <c r="BA115" s="69"/>
      <c r="BB115" s="69"/>
      <c r="BC115" s="69"/>
    </row>
    <row r="116" ht="15.75" customHeight="1">
      <c r="A116" s="95"/>
      <c r="B116" s="123"/>
      <c r="C116" s="123"/>
      <c r="D116" s="123"/>
      <c r="E116" s="123"/>
      <c r="F116" s="123"/>
      <c r="G116" s="123"/>
      <c r="H116" s="70">
        <f t="shared" si="1"/>
        <v>0</v>
      </c>
      <c r="I116" s="71"/>
      <c r="J116" s="71"/>
      <c r="K116" s="83">
        <f t="shared" si="6"/>
        <v>0</v>
      </c>
      <c r="L116" s="71"/>
      <c r="M116" s="97"/>
      <c r="N116" s="76">
        <f t="shared" si="11"/>
        <v>0</v>
      </c>
      <c r="O116" s="124"/>
      <c r="P116" s="124"/>
      <c r="Q116" s="124"/>
      <c r="R116" s="124"/>
      <c r="S116" s="124"/>
      <c r="T116" s="124"/>
      <c r="U116" s="124"/>
      <c r="V116" s="124"/>
      <c r="W116" s="124"/>
      <c r="X116" s="124"/>
      <c r="Y116" s="124"/>
      <c r="Z116" s="124"/>
      <c r="AA116" s="124"/>
      <c r="AB116" s="124"/>
      <c r="AC116" s="124"/>
      <c r="AD116" s="124"/>
      <c r="AE116" s="108" t="str">
        <f t="shared" si="8"/>
        <v/>
      </c>
      <c r="AF116" s="129"/>
      <c r="AG116" s="125" t="str">
        <f t="shared" si="9"/>
        <v/>
      </c>
      <c r="AH116" s="124"/>
      <c r="AI116" s="130"/>
      <c r="AJ116" s="131"/>
      <c r="AK116" s="128"/>
      <c r="AL116" s="69"/>
      <c r="AM116" s="69"/>
      <c r="AN116" s="69"/>
      <c r="AO116" s="69"/>
      <c r="AP116" s="69"/>
      <c r="AQ116" s="69"/>
      <c r="AR116" s="69"/>
      <c r="AS116" s="69"/>
      <c r="AT116" s="69"/>
      <c r="AU116" s="69"/>
      <c r="AV116" s="69"/>
      <c r="AW116" s="69"/>
      <c r="AX116" s="69"/>
      <c r="AY116" s="69"/>
      <c r="AZ116" s="69"/>
      <c r="BA116" s="69"/>
      <c r="BB116" s="69"/>
      <c r="BC116" s="69"/>
    </row>
    <row r="117" ht="15.75" customHeight="1">
      <c r="A117" s="95"/>
      <c r="B117" s="123"/>
      <c r="C117" s="123"/>
      <c r="D117" s="123"/>
      <c r="E117" s="123"/>
      <c r="F117" s="123"/>
      <c r="G117" s="123"/>
      <c r="H117" s="70">
        <f t="shared" si="1"/>
        <v>0</v>
      </c>
      <c r="I117" s="71"/>
      <c r="J117" s="71"/>
      <c r="K117" s="83">
        <f t="shared" si="6"/>
        <v>0</v>
      </c>
      <c r="L117" s="71"/>
      <c r="M117" s="97"/>
      <c r="N117" s="76">
        <f t="shared" si="11"/>
        <v>0</v>
      </c>
      <c r="O117" s="124"/>
      <c r="P117" s="124"/>
      <c r="Q117" s="124"/>
      <c r="R117" s="124"/>
      <c r="S117" s="124"/>
      <c r="T117" s="124"/>
      <c r="U117" s="124"/>
      <c r="V117" s="124"/>
      <c r="W117" s="124"/>
      <c r="X117" s="124"/>
      <c r="Y117" s="124"/>
      <c r="Z117" s="124"/>
      <c r="AA117" s="124"/>
      <c r="AB117" s="124"/>
      <c r="AC117" s="124"/>
      <c r="AD117" s="124"/>
      <c r="AE117" s="108" t="str">
        <f t="shared" si="8"/>
        <v/>
      </c>
      <c r="AF117" s="129"/>
      <c r="AG117" s="125" t="str">
        <f t="shared" si="9"/>
        <v/>
      </c>
      <c r="AH117" s="124"/>
      <c r="AI117" s="130"/>
      <c r="AJ117" s="131"/>
      <c r="AK117" s="128"/>
      <c r="AL117" s="69"/>
      <c r="AM117" s="69"/>
      <c r="AN117" s="69"/>
      <c r="AO117" s="69"/>
      <c r="AP117" s="69"/>
      <c r="AQ117" s="69"/>
      <c r="AR117" s="69"/>
      <c r="AS117" s="69"/>
      <c r="AT117" s="69"/>
      <c r="AU117" s="69"/>
      <c r="AV117" s="69"/>
      <c r="AW117" s="69"/>
      <c r="AX117" s="69"/>
      <c r="AY117" s="69"/>
      <c r="AZ117" s="69"/>
      <c r="BA117" s="69"/>
      <c r="BB117" s="69"/>
      <c r="BC117" s="69"/>
    </row>
    <row r="118" ht="15.75" customHeight="1">
      <c r="A118" s="95"/>
      <c r="B118" s="123"/>
      <c r="C118" s="123"/>
      <c r="D118" s="123"/>
      <c r="E118" s="123"/>
      <c r="F118" s="123"/>
      <c r="G118" s="123"/>
      <c r="H118" s="70">
        <f t="shared" si="1"/>
        <v>0</v>
      </c>
      <c r="I118" s="71"/>
      <c r="J118" s="71"/>
      <c r="K118" s="83">
        <f t="shared" si="6"/>
        <v>0</v>
      </c>
      <c r="L118" s="71"/>
      <c r="M118" s="97"/>
      <c r="N118" s="76">
        <f t="shared" si="11"/>
        <v>0</v>
      </c>
      <c r="O118" s="124"/>
      <c r="P118" s="124"/>
      <c r="Q118" s="124"/>
      <c r="R118" s="124"/>
      <c r="S118" s="124"/>
      <c r="T118" s="124"/>
      <c r="U118" s="124"/>
      <c r="V118" s="124"/>
      <c r="W118" s="124"/>
      <c r="X118" s="124"/>
      <c r="Y118" s="124"/>
      <c r="Z118" s="124"/>
      <c r="AA118" s="124"/>
      <c r="AB118" s="124"/>
      <c r="AC118" s="124"/>
      <c r="AD118" s="124"/>
      <c r="AE118" s="108" t="str">
        <f t="shared" si="8"/>
        <v/>
      </c>
      <c r="AF118" s="129"/>
      <c r="AG118" s="125" t="str">
        <f t="shared" si="9"/>
        <v/>
      </c>
      <c r="AH118" s="124"/>
      <c r="AI118" s="130"/>
      <c r="AJ118" s="131"/>
      <c r="AK118" s="128"/>
      <c r="AL118" s="69"/>
      <c r="AM118" s="69"/>
      <c r="AN118" s="69"/>
      <c r="AO118" s="69"/>
      <c r="AP118" s="69"/>
      <c r="AQ118" s="69"/>
      <c r="AR118" s="69"/>
      <c r="AS118" s="69"/>
      <c r="AT118" s="69"/>
      <c r="AU118" s="69"/>
      <c r="AV118" s="69"/>
      <c r="AW118" s="69"/>
      <c r="AX118" s="69"/>
      <c r="AY118" s="69"/>
      <c r="AZ118" s="69"/>
      <c r="BA118" s="69"/>
      <c r="BB118" s="69"/>
      <c r="BC118" s="69"/>
    </row>
    <row r="119" ht="15.75" customHeight="1">
      <c r="A119" s="95"/>
      <c r="B119" s="123"/>
      <c r="C119" s="123"/>
      <c r="D119" s="123"/>
      <c r="E119" s="123"/>
      <c r="F119" s="123"/>
      <c r="G119" s="123"/>
      <c r="H119" s="70">
        <f t="shared" si="1"/>
        <v>0</v>
      </c>
      <c r="I119" s="71"/>
      <c r="J119" s="71"/>
      <c r="K119" s="83">
        <f t="shared" si="6"/>
        <v>0</v>
      </c>
      <c r="L119" s="71"/>
      <c r="M119" s="97"/>
      <c r="N119" s="76">
        <f t="shared" si="11"/>
        <v>0</v>
      </c>
      <c r="O119" s="124"/>
      <c r="P119" s="124"/>
      <c r="Q119" s="124"/>
      <c r="R119" s="124"/>
      <c r="S119" s="124"/>
      <c r="T119" s="124"/>
      <c r="U119" s="124"/>
      <c r="V119" s="124"/>
      <c r="W119" s="124"/>
      <c r="X119" s="124"/>
      <c r="Y119" s="124"/>
      <c r="Z119" s="124"/>
      <c r="AA119" s="124"/>
      <c r="AB119" s="124"/>
      <c r="AC119" s="124"/>
      <c r="AD119" s="124"/>
      <c r="AE119" s="108" t="str">
        <f t="shared" si="8"/>
        <v/>
      </c>
      <c r="AF119" s="129"/>
      <c r="AG119" s="125" t="str">
        <f t="shared" si="9"/>
        <v/>
      </c>
      <c r="AH119" s="124"/>
      <c r="AI119" s="130"/>
      <c r="AJ119" s="131"/>
      <c r="AK119" s="128"/>
      <c r="AL119" s="69"/>
      <c r="AM119" s="69"/>
      <c r="AN119" s="69"/>
      <c r="AO119" s="69"/>
      <c r="AP119" s="69"/>
      <c r="AQ119" s="69"/>
      <c r="AR119" s="69"/>
      <c r="AS119" s="69"/>
      <c r="AT119" s="69"/>
      <c r="AU119" s="69"/>
      <c r="AV119" s="69"/>
      <c r="AW119" s="69"/>
      <c r="AX119" s="69"/>
      <c r="AY119" s="69"/>
      <c r="AZ119" s="69"/>
      <c r="BA119" s="69"/>
      <c r="BB119" s="69"/>
      <c r="BC119" s="69"/>
    </row>
    <row r="120" ht="15.75" customHeight="1">
      <c r="A120" s="95"/>
      <c r="B120" s="123"/>
      <c r="C120" s="123"/>
      <c r="D120" s="123"/>
      <c r="E120" s="123"/>
      <c r="F120" s="123"/>
      <c r="G120" s="123"/>
      <c r="H120" s="70">
        <f t="shared" si="1"/>
        <v>0</v>
      </c>
      <c r="I120" s="71"/>
      <c r="J120" s="71"/>
      <c r="K120" s="83">
        <f t="shared" si="6"/>
        <v>0</v>
      </c>
      <c r="L120" s="71"/>
      <c r="M120" s="97"/>
      <c r="N120" s="76">
        <f t="shared" si="11"/>
        <v>0</v>
      </c>
      <c r="O120" s="124"/>
      <c r="P120" s="124"/>
      <c r="Q120" s="124"/>
      <c r="R120" s="124"/>
      <c r="S120" s="124"/>
      <c r="T120" s="124"/>
      <c r="U120" s="124"/>
      <c r="V120" s="124"/>
      <c r="W120" s="124"/>
      <c r="X120" s="124"/>
      <c r="Y120" s="124"/>
      <c r="Z120" s="124"/>
      <c r="AA120" s="124"/>
      <c r="AB120" s="124"/>
      <c r="AC120" s="124"/>
      <c r="AD120" s="124"/>
      <c r="AE120" s="108" t="str">
        <f t="shared" si="8"/>
        <v/>
      </c>
      <c r="AF120" s="129"/>
      <c r="AG120" s="125" t="str">
        <f t="shared" si="9"/>
        <v/>
      </c>
      <c r="AH120" s="124"/>
      <c r="AI120" s="130"/>
      <c r="AJ120" s="131"/>
      <c r="AK120" s="128"/>
      <c r="AL120" s="69"/>
      <c r="AM120" s="69"/>
      <c r="AN120" s="69"/>
      <c r="AO120" s="69"/>
      <c r="AP120" s="69"/>
      <c r="AQ120" s="69"/>
      <c r="AR120" s="69"/>
      <c r="AS120" s="69"/>
      <c r="AT120" s="69"/>
      <c r="AU120" s="69"/>
      <c r="AV120" s="69"/>
      <c r="AW120" s="69"/>
      <c r="AX120" s="69"/>
      <c r="AY120" s="69"/>
      <c r="AZ120" s="69"/>
      <c r="BA120" s="69"/>
      <c r="BB120" s="69"/>
      <c r="BC120" s="69"/>
    </row>
    <row r="121" ht="15.75" customHeight="1">
      <c r="A121" s="95"/>
      <c r="B121" s="123"/>
      <c r="C121" s="123"/>
      <c r="D121" s="123"/>
      <c r="E121" s="123"/>
      <c r="F121" s="123"/>
      <c r="G121" s="123"/>
      <c r="H121" s="70">
        <f t="shared" si="1"/>
        <v>0</v>
      </c>
      <c r="I121" s="71"/>
      <c r="J121" s="71"/>
      <c r="K121" s="83">
        <f t="shared" si="6"/>
        <v>0</v>
      </c>
      <c r="L121" s="71"/>
      <c r="M121" s="97"/>
      <c r="N121" s="76">
        <f t="shared" si="11"/>
        <v>0</v>
      </c>
      <c r="O121" s="124"/>
      <c r="P121" s="124"/>
      <c r="Q121" s="124"/>
      <c r="R121" s="124"/>
      <c r="S121" s="124"/>
      <c r="T121" s="124"/>
      <c r="U121" s="124"/>
      <c r="V121" s="124"/>
      <c r="W121" s="124"/>
      <c r="X121" s="124"/>
      <c r="Y121" s="124"/>
      <c r="Z121" s="124"/>
      <c r="AA121" s="124"/>
      <c r="AB121" s="124"/>
      <c r="AC121" s="124"/>
      <c r="AD121" s="124"/>
      <c r="AE121" s="108" t="str">
        <f t="shared" si="8"/>
        <v/>
      </c>
      <c r="AF121" s="129"/>
      <c r="AG121" s="125" t="str">
        <f t="shared" si="9"/>
        <v/>
      </c>
      <c r="AH121" s="124"/>
      <c r="AI121" s="130"/>
      <c r="AJ121" s="131"/>
      <c r="AK121" s="128"/>
      <c r="AL121" s="69"/>
      <c r="AM121" s="69"/>
      <c r="AN121" s="69"/>
      <c r="AO121" s="69"/>
      <c r="AP121" s="69"/>
      <c r="AQ121" s="69"/>
      <c r="AR121" s="69"/>
      <c r="AS121" s="69"/>
      <c r="AT121" s="69"/>
      <c r="AU121" s="69"/>
      <c r="AV121" s="69"/>
      <c r="AW121" s="69"/>
      <c r="AX121" s="69"/>
      <c r="AY121" s="69"/>
      <c r="AZ121" s="69"/>
      <c r="BA121" s="69"/>
      <c r="BB121" s="69"/>
      <c r="BC121" s="69"/>
    </row>
    <row r="122" ht="15.75" customHeight="1">
      <c r="A122" s="95"/>
      <c r="B122" s="123"/>
      <c r="C122" s="123"/>
      <c r="D122" s="123"/>
      <c r="E122" s="123"/>
      <c r="F122" s="123"/>
      <c r="G122" s="123"/>
      <c r="H122" s="70">
        <f t="shared" si="1"/>
        <v>0</v>
      </c>
      <c r="I122" s="71"/>
      <c r="J122" s="71"/>
      <c r="K122" s="83">
        <f t="shared" si="6"/>
        <v>0</v>
      </c>
      <c r="L122" s="71"/>
      <c r="M122" s="97"/>
      <c r="N122" s="76">
        <f t="shared" si="11"/>
        <v>0</v>
      </c>
      <c r="O122" s="124"/>
      <c r="P122" s="124"/>
      <c r="Q122" s="124"/>
      <c r="R122" s="124"/>
      <c r="S122" s="124"/>
      <c r="T122" s="124"/>
      <c r="U122" s="124"/>
      <c r="V122" s="124"/>
      <c r="W122" s="124"/>
      <c r="X122" s="124"/>
      <c r="Y122" s="124"/>
      <c r="Z122" s="124"/>
      <c r="AA122" s="124"/>
      <c r="AB122" s="124"/>
      <c r="AC122" s="124"/>
      <c r="AD122" s="124"/>
      <c r="AE122" s="108" t="str">
        <f t="shared" si="8"/>
        <v/>
      </c>
      <c r="AF122" s="129"/>
      <c r="AG122" s="125" t="str">
        <f t="shared" si="9"/>
        <v/>
      </c>
      <c r="AH122" s="124"/>
      <c r="AI122" s="130"/>
      <c r="AJ122" s="131"/>
      <c r="AK122" s="128"/>
      <c r="AL122" s="69"/>
      <c r="AM122" s="69"/>
      <c r="AN122" s="69"/>
      <c r="AO122" s="69"/>
      <c r="AP122" s="69"/>
      <c r="AQ122" s="69"/>
      <c r="AR122" s="69"/>
      <c r="AS122" s="69"/>
      <c r="AT122" s="69"/>
      <c r="AU122" s="69"/>
      <c r="AV122" s="69"/>
      <c r="AW122" s="69"/>
      <c r="AX122" s="69"/>
      <c r="AY122" s="69"/>
      <c r="AZ122" s="69"/>
      <c r="BA122" s="69"/>
      <c r="BB122" s="69"/>
      <c r="BC122" s="69"/>
    </row>
    <row r="123" ht="15.75" customHeight="1">
      <c r="A123" s="95"/>
      <c r="B123" s="123"/>
      <c r="C123" s="123"/>
      <c r="D123" s="123"/>
      <c r="E123" s="123"/>
      <c r="F123" s="123"/>
      <c r="G123" s="123"/>
      <c r="H123" s="70">
        <f t="shared" si="1"/>
        <v>0</v>
      </c>
      <c r="I123" s="71"/>
      <c r="J123" s="71"/>
      <c r="K123" s="83">
        <f t="shared" si="6"/>
        <v>0</v>
      </c>
      <c r="L123" s="71"/>
      <c r="M123" s="97"/>
      <c r="N123" s="76">
        <f t="shared" si="11"/>
        <v>0</v>
      </c>
      <c r="O123" s="124"/>
      <c r="P123" s="124"/>
      <c r="Q123" s="124"/>
      <c r="R123" s="124"/>
      <c r="S123" s="124"/>
      <c r="T123" s="124"/>
      <c r="U123" s="124"/>
      <c r="V123" s="124"/>
      <c r="W123" s="124"/>
      <c r="X123" s="124"/>
      <c r="Y123" s="124"/>
      <c r="Z123" s="124"/>
      <c r="AA123" s="124"/>
      <c r="AB123" s="124"/>
      <c r="AC123" s="124"/>
      <c r="AD123" s="124"/>
      <c r="AE123" s="108" t="str">
        <f t="shared" si="8"/>
        <v/>
      </c>
      <c r="AF123" s="129"/>
      <c r="AG123" s="125" t="str">
        <f t="shared" si="9"/>
        <v/>
      </c>
      <c r="AH123" s="124"/>
      <c r="AI123" s="130"/>
      <c r="AJ123" s="131"/>
      <c r="AK123" s="128"/>
      <c r="AL123" s="69"/>
      <c r="AM123" s="69"/>
      <c r="AN123" s="69"/>
      <c r="AO123" s="69"/>
      <c r="AP123" s="69"/>
      <c r="AQ123" s="69"/>
      <c r="AR123" s="69"/>
      <c r="AS123" s="69"/>
      <c r="AT123" s="69"/>
      <c r="AU123" s="69"/>
      <c r="AV123" s="69"/>
      <c r="AW123" s="69"/>
      <c r="AX123" s="69"/>
      <c r="AY123" s="69"/>
      <c r="AZ123" s="69"/>
      <c r="BA123" s="69"/>
      <c r="BB123" s="69"/>
      <c r="BC123" s="69"/>
    </row>
    <row r="124" ht="15.75" customHeight="1">
      <c r="A124" s="95"/>
      <c r="B124" s="123"/>
      <c r="C124" s="123"/>
      <c r="D124" s="123"/>
      <c r="E124" s="123"/>
      <c r="F124" s="123"/>
      <c r="G124" s="123"/>
      <c r="H124" s="70">
        <f t="shared" si="1"/>
        <v>0</v>
      </c>
      <c r="I124" s="71"/>
      <c r="J124" s="71"/>
      <c r="K124" s="83">
        <f t="shared" si="6"/>
        <v>0</v>
      </c>
      <c r="L124" s="71"/>
      <c r="M124" s="97"/>
      <c r="N124" s="76">
        <f t="shared" si="11"/>
        <v>0</v>
      </c>
      <c r="O124" s="124"/>
      <c r="P124" s="124"/>
      <c r="Q124" s="124"/>
      <c r="R124" s="124"/>
      <c r="S124" s="124"/>
      <c r="T124" s="124"/>
      <c r="U124" s="124"/>
      <c r="V124" s="124"/>
      <c r="W124" s="124"/>
      <c r="X124" s="124"/>
      <c r="Y124" s="124"/>
      <c r="Z124" s="124"/>
      <c r="AA124" s="124"/>
      <c r="AB124" s="124"/>
      <c r="AC124" s="124"/>
      <c r="AD124" s="124"/>
      <c r="AE124" s="108" t="str">
        <f t="shared" si="8"/>
        <v/>
      </c>
      <c r="AF124" s="129"/>
      <c r="AG124" s="125" t="str">
        <f t="shared" si="9"/>
        <v/>
      </c>
      <c r="AH124" s="124"/>
      <c r="AI124" s="130"/>
      <c r="AJ124" s="131"/>
      <c r="AK124" s="128"/>
      <c r="AL124" s="69"/>
      <c r="AM124" s="69"/>
      <c r="AN124" s="69"/>
      <c r="AO124" s="69"/>
      <c r="AP124" s="69"/>
      <c r="AQ124" s="69"/>
      <c r="AR124" s="69"/>
      <c r="AS124" s="69"/>
      <c r="AT124" s="69"/>
      <c r="AU124" s="69"/>
      <c r="AV124" s="69"/>
      <c r="AW124" s="69"/>
      <c r="AX124" s="69"/>
      <c r="AY124" s="69"/>
      <c r="AZ124" s="69"/>
      <c r="BA124" s="69"/>
      <c r="BB124" s="69"/>
      <c r="BC124" s="69"/>
    </row>
    <row r="125" ht="15.75" customHeight="1">
      <c r="A125" s="95"/>
      <c r="B125" s="123"/>
      <c r="C125" s="123"/>
      <c r="D125" s="123"/>
      <c r="E125" s="123"/>
      <c r="F125" s="123"/>
      <c r="G125" s="123"/>
      <c r="H125" s="70">
        <f t="shared" si="1"/>
        <v>0</v>
      </c>
      <c r="I125" s="71"/>
      <c r="J125" s="71"/>
      <c r="K125" s="83">
        <f t="shared" si="6"/>
        <v>0</v>
      </c>
      <c r="L125" s="71"/>
      <c r="M125" s="97"/>
      <c r="N125" s="76">
        <f t="shared" si="11"/>
        <v>0</v>
      </c>
      <c r="O125" s="124"/>
      <c r="P125" s="124"/>
      <c r="Q125" s="124"/>
      <c r="R125" s="124"/>
      <c r="S125" s="124"/>
      <c r="T125" s="124"/>
      <c r="U125" s="124"/>
      <c r="V125" s="124"/>
      <c r="W125" s="124"/>
      <c r="X125" s="124"/>
      <c r="Y125" s="124"/>
      <c r="Z125" s="124"/>
      <c r="AA125" s="124"/>
      <c r="AB125" s="124"/>
      <c r="AC125" s="124"/>
      <c r="AD125" s="124"/>
      <c r="AE125" s="108" t="str">
        <f t="shared" si="8"/>
        <v/>
      </c>
      <c r="AF125" s="129"/>
      <c r="AG125" s="125" t="str">
        <f t="shared" si="9"/>
        <v/>
      </c>
      <c r="AH125" s="124"/>
      <c r="AI125" s="130"/>
      <c r="AJ125" s="131"/>
      <c r="AK125" s="128"/>
      <c r="AL125" s="69"/>
      <c r="AM125" s="69"/>
      <c r="AN125" s="69"/>
      <c r="AO125" s="69"/>
      <c r="AP125" s="69"/>
      <c r="AQ125" s="69"/>
      <c r="AR125" s="69"/>
      <c r="AS125" s="69"/>
      <c r="AT125" s="69"/>
      <c r="AU125" s="69"/>
      <c r="AV125" s="69"/>
      <c r="AW125" s="69"/>
      <c r="AX125" s="69"/>
      <c r="AY125" s="69"/>
      <c r="AZ125" s="69"/>
      <c r="BA125" s="69"/>
      <c r="BB125" s="69"/>
      <c r="BC125" s="69"/>
    </row>
    <row r="126" ht="15.75" customHeight="1">
      <c r="A126" s="95"/>
      <c r="B126" s="123"/>
      <c r="C126" s="123"/>
      <c r="D126" s="123"/>
      <c r="E126" s="123"/>
      <c r="F126" s="123"/>
      <c r="G126" s="123"/>
      <c r="H126" s="70">
        <f t="shared" si="1"/>
        <v>0</v>
      </c>
      <c r="I126" s="71"/>
      <c r="J126" s="71"/>
      <c r="K126" s="83">
        <f t="shared" si="6"/>
        <v>0</v>
      </c>
      <c r="L126" s="71"/>
      <c r="M126" s="97"/>
      <c r="N126" s="76">
        <f t="shared" si="11"/>
        <v>0</v>
      </c>
      <c r="O126" s="124"/>
      <c r="P126" s="124"/>
      <c r="Q126" s="124"/>
      <c r="R126" s="124"/>
      <c r="S126" s="124"/>
      <c r="T126" s="124"/>
      <c r="U126" s="124"/>
      <c r="V126" s="124"/>
      <c r="W126" s="124"/>
      <c r="X126" s="124"/>
      <c r="Y126" s="124"/>
      <c r="Z126" s="124"/>
      <c r="AA126" s="124"/>
      <c r="AB126" s="124"/>
      <c r="AC126" s="124"/>
      <c r="AD126" s="124"/>
      <c r="AE126" s="108" t="str">
        <f t="shared" si="8"/>
        <v/>
      </c>
      <c r="AF126" s="129"/>
      <c r="AG126" s="125" t="str">
        <f t="shared" si="9"/>
        <v/>
      </c>
      <c r="AH126" s="124"/>
      <c r="AI126" s="130"/>
      <c r="AJ126" s="131"/>
      <c r="AK126" s="128"/>
      <c r="AL126" s="69"/>
      <c r="AM126" s="69"/>
      <c r="AN126" s="69"/>
      <c r="AO126" s="69"/>
      <c r="AP126" s="69"/>
      <c r="AQ126" s="69"/>
      <c r="AR126" s="69"/>
      <c r="AS126" s="69"/>
      <c r="AT126" s="69"/>
      <c r="AU126" s="69"/>
      <c r="AV126" s="69"/>
      <c r="AW126" s="69"/>
      <c r="AX126" s="69"/>
      <c r="AY126" s="69"/>
      <c r="AZ126" s="69"/>
      <c r="BA126" s="69"/>
      <c r="BB126" s="69"/>
      <c r="BC126" s="69"/>
    </row>
    <row r="127" ht="15.75" customHeight="1">
      <c r="A127" s="95"/>
      <c r="B127" s="123"/>
      <c r="C127" s="123"/>
      <c r="D127" s="123"/>
      <c r="E127" s="123"/>
      <c r="F127" s="123"/>
      <c r="G127" s="123"/>
      <c r="H127" s="70">
        <f t="shared" si="1"/>
        <v>0</v>
      </c>
      <c r="I127" s="71"/>
      <c r="J127" s="71"/>
      <c r="K127" s="83">
        <f t="shared" si="6"/>
        <v>0</v>
      </c>
      <c r="L127" s="71"/>
      <c r="M127" s="97"/>
      <c r="N127" s="76">
        <f t="shared" si="11"/>
        <v>0</v>
      </c>
      <c r="O127" s="124"/>
      <c r="P127" s="124"/>
      <c r="Q127" s="124"/>
      <c r="R127" s="124"/>
      <c r="S127" s="124"/>
      <c r="T127" s="124"/>
      <c r="U127" s="124"/>
      <c r="V127" s="124"/>
      <c r="W127" s="124"/>
      <c r="X127" s="124"/>
      <c r="Y127" s="124"/>
      <c r="Z127" s="124"/>
      <c r="AA127" s="124"/>
      <c r="AB127" s="124"/>
      <c r="AC127" s="124"/>
      <c r="AD127" s="124"/>
      <c r="AE127" s="108" t="str">
        <f t="shared" si="8"/>
        <v/>
      </c>
      <c r="AF127" s="129"/>
      <c r="AG127" s="125" t="str">
        <f t="shared" si="9"/>
        <v/>
      </c>
      <c r="AH127" s="124"/>
      <c r="AI127" s="130"/>
      <c r="AJ127" s="131"/>
      <c r="AK127" s="128"/>
      <c r="AL127" s="69"/>
      <c r="AM127" s="69"/>
      <c r="AN127" s="69"/>
      <c r="AO127" s="69"/>
      <c r="AP127" s="69"/>
      <c r="AQ127" s="69"/>
      <c r="AR127" s="69"/>
      <c r="AS127" s="69"/>
      <c r="AT127" s="69"/>
      <c r="AU127" s="69"/>
      <c r="AV127" s="69"/>
      <c r="AW127" s="69"/>
      <c r="AX127" s="69"/>
      <c r="AY127" s="69"/>
      <c r="AZ127" s="69"/>
      <c r="BA127" s="69"/>
      <c r="BB127" s="69"/>
      <c r="BC127" s="69"/>
    </row>
    <row r="128" ht="15.75" customHeight="1">
      <c r="A128" s="95"/>
      <c r="B128" s="123"/>
      <c r="C128" s="123"/>
      <c r="D128" s="123"/>
      <c r="E128" s="123"/>
      <c r="F128" s="123"/>
      <c r="G128" s="123"/>
      <c r="H128" s="70">
        <f t="shared" si="1"/>
        <v>0</v>
      </c>
      <c r="I128" s="71"/>
      <c r="J128" s="71"/>
      <c r="K128" s="83">
        <f t="shared" si="6"/>
        <v>0</v>
      </c>
      <c r="L128" s="71"/>
      <c r="M128" s="97"/>
      <c r="N128" s="76">
        <f t="shared" si="11"/>
        <v>0</v>
      </c>
      <c r="O128" s="124"/>
      <c r="P128" s="124"/>
      <c r="Q128" s="124"/>
      <c r="R128" s="124"/>
      <c r="S128" s="124"/>
      <c r="T128" s="124"/>
      <c r="U128" s="124"/>
      <c r="V128" s="124"/>
      <c r="W128" s="124"/>
      <c r="X128" s="124"/>
      <c r="Y128" s="124"/>
      <c r="Z128" s="124"/>
      <c r="AA128" s="124"/>
      <c r="AB128" s="124"/>
      <c r="AC128" s="124"/>
      <c r="AD128" s="124"/>
      <c r="AE128" s="108" t="str">
        <f t="shared" si="8"/>
        <v/>
      </c>
      <c r="AF128" s="129"/>
      <c r="AG128" s="125" t="str">
        <f t="shared" si="9"/>
        <v/>
      </c>
      <c r="AH128" s="124"/>
      <c r="AI128" s="130"/>
      <c r="AJ128" s="131"/>
      <c r="AK128" s="128"/>
      <c r="AL128" s="69"/>
      <c r="AM128" s="69"/>
      <c r="AN128" s="69"/>
      <c r="AO128" s="69"/>
      <c r="AP128" s="69"/>
      <c r="AQ128" s="69"/>
      <c r="AR128" s="69"/>
      <c r="AS128" s="69"/>
      <c r="AT128" s="69"/>
      <c r="AU128" s="69"/>
      <c r="AV128" s="69"/>
      <c r="AW128" s="69"/>
      <c r="AX128" s="69"/>
      <c r="AY128" s="69"/>
      <c r="AZ128" s="69"/>
      <c r="BA128" s="69"/>
      <c r="BB128" s="69"/>
      <c r="BC128" s="69"/>
    </row>
    <row r="129" ht="15.75" customHeight="1">
      <c r="A129" s="95"/>
      <c r="B129" s="123"/>
      <c r="C129" s="123"/>
      <c r="D129" s="123"/>
      <c r="E129" s="123"/>
      <c r="F129" s="123"/>
      <c r="G129" s="123"/>
      <c r="H129" s="70">
        <f t="shared" si="1"/>
        <v>0</v>
      </c>
      <c r="I129" s="71"/>
      <c r="J129" s="71"/>
      <c r="K129" s="83">
        <f t="shared" si="6"/>
        <v>0</v>
      </c>
      <c r="L129" s="71"/>
      <c r="M129" s="97"/>
      <c r="N129" s="76">
        <f t="shared" si="11"/>
        <v>0</v>
      </c>
      <c r="O129" s="124"/>
      <c r="P129" s="124"/>
      <c r="Q129" s="124"/>
      <c r="R129" s="124"/>
      <c r="S129" s="124"/>
      <c r="T129" s="124"/>
      <c r="U129" s="124"/>
      <c r="V129" s="124"/>
      <c r="W129" s="124"/>
      <c r="X129" s="124"/>
      <c r="Y129" s="124"/>
      <c r="Z129" s="124"/>
      <c r="AA129" s="124"/>
      <c r="AB129" s="124"/>
      <c r="AC129" s="124"/>
      <c r="AD129" s="124"/>
      <c r="AE129" s="108" t="str">
        <f t="shared" si="8"/>
        <v/>
      </c>
      <c r="AF129" s="129"/>
      <c r="AG129" s="125" t="str">
        <f t="shared" si="9"/>
        <v/>
      </c>
      <c r="AH129" s="124"/>
      <c r="AI129" s="130"/>
      <c r="AJ129" s="131"/>
      <c r="AK129" s="128"/>
      <c r="AL129" s="69"/>
      <c r="AM129" s="69"/>
      <c r="AN129" s="69"/>
      <c r="AO129" s="69"/>
      <c r="AP129" s="69"/>
      <c r="AQ129" s="69"/>
      <c r="AR129" s="69"/>
      <c r="AS129" s="69"/>
      <c r="AT129" s="69"/>
      <c r="AU129" s="69"/>
      <c r="AV129" s="69"/>
      <c r="AW129" s="69"/>
      <c r="AX129" s="69"/>
      <c r="AY129" s="69"/>
      <c r="AZ129" s="69"/>
      <c r="BA129" s="69"/>
      <c r="BB129" s="69"/>
      <c r="BC129" s="69"/>
    </row>
    <row r="130" ht="15.75" customHeight="1">
      <c r="A130" s="95"/>
      <c r="B130" s="123"/>
      <c r="C130" s="123"/>
      <c r="D130" s="123"/>
      <c r="E130" s="123"/>
      <c r="F130" s="123"/>
      <c r="G130" s="123"/>
      <c r="H130" s="70">
        <f t="shared" si="1"/>
        <v>0</v>
      </c>
      <c r="I130" s="71"/>
      <c r="J130" s="71"/>
      <c r="K130" s="83">
        <f t="shared" si="6"/>
        <v>0</v>
      </c>
      <c r="L130" s="71"/>
      <c r="M130" s="97"/>
      <c r="N130" s="76">
        <f t="shared" si="11"/>
        <v>0</v>
      </c>
      <c r="O130" s="124"/>
      <c r="P130" s="124"/>
      <c r="Q130" s="124"/>
      <c r="R130" s="124"/>
      <c r="S130" s="124"/>
      <c r="T130" s="124"/>
      <c r="U130" s="124"/>
      <c r="V130" s="124"/>
      <c r="W130" s="124"/>
      <c r="X130" s="124"/>
      <c r="Y130" s="124"/>
      <c r="Z130" s="124"/>
      <c r="AA130" s="124"/>
      <c r="AB130" s="124"/>
      <c r="AC130" s="124"/>
      <c r="AD130" s="124"/>
      <c r="AE130" s="108" t="str">
        <f t="shared" si="8"/>
        <v/>
      </c>
      <c r="AF130" s="129"/>
      <c r="AG130" s="125" t="str">
        <f t="shared" si="9"/>
        <v/>
      </c>
      <c r="AH130" s="124"/>
      <c r="AI130" s="130"/>
      <c r="AJ130" s="131"/>
      <c r="AK130" s="128"/>
      <c r="AL130" s="69"/>
      <c r="AM130" s="69"/>
      <c r="AN130" s="69"/>
      <c r="AO130" s="69"/>
      <c r="AP130" s="69"/>
      <c r="AQ130" s="69"/>
      <c r="AR130" s="69"/>
      <c r="AS130" s="69"/>
      <c r="AT130" s="69"/>
      <c r="AU130" s="69"/>
      <c r="AV130" s="69"/>
      <c r="AW130" s="69"/>
      <c r="AX130" s="69"/>
      <c r="AY130" s="69"/>
      <c r="AZ130" s="69"/>
      <c r="BA130" s="69"/>
      <c r="BB130" s="69"/>
      <c r="BC130" s="69"/>
    </row>
    <row r="131" ht="15.75" customHeight="1">
      <c r="A131" s="95"/>
      <c r="B131" s="123"/>
      <c r="C131" s="123"/>
      <c r="D131" s="123"/>
      <c r="E131" s="123"/>
      <c r="F131" s="123"/>
      <c r="G131" s="123"/>
      <c r="H131" s="70">
        <f t="shared" si="1"/>
        <v>0</v>
      </c>
      <c r="I131" s="71"/>
      <c r="J131" s="71"/>
      <c r="K131" s="83">
        <f t="shared" si="6"/>
        <v>0</v>
      </c>
      <c r="L131" s="71"/>
      <c r="M131" s="97"/>
      <c r="N131" s="76">
        <f t="shared" si="11"/>
        <v>0</v>
      </c>
      <c r="O131" s="124"/>
      <c r="P131" s="124"/>
      <c r="Q131" s="124"/>
      <c r="R131" s="124"/>
      <c r="S131" s="124"/>
      <c r="T131" s="124"/>
      <c r="U131" s="124"/>
      <c r="V131" s="124"/>
      <c r="W131" s="124"/>
      <c r="X131" s="124"/>
      <c r="Y131" s="124"/>
      <c r="Z131" s="124"/>
      <c r="AA131" s="124"/>
      <c r="AB131" s="124"/>
      <c r="AC131" s="124"/>
      <c r="AD131" s="124"/>
      <c r="AE131" s="108" t="str">
        <f t="shared" si="8"/>
        <v/>
      </c>
      <c r="AF131" s="129"/>
      <c r="AG131" s="125" t="str">
        <f t="shared" si="9"/>
        <v/>
      </c>
      <c r="AH131" s="124"/>
      <c r="AI131" s="130"/>
      <c r="AJ131" s="131"/>
      <c r="AK131" s="128"/>
      <c r="AL131" s="69"/>
      <c r="AM131" s="69"/>
      <c r="AN131" s="69"/>
      <c r="AO131" s="69"/>
      <c r="AP131" s="69"/>
      <c r="AQ131" s="69"/>
      <c r="AR131" s="69"/>
      <c r="AS131" s="69"/>
      <c r="AT131" s="69"/>
      <c r="AU131" s="69"/>
      <c r="AV131" s="69"/>
      <c r="AW131" s="69"/>
      <c r="AX131" s="69"/>
      <c r="AY131" s="69"/>
      <c r="AZ131" s="69"/>
      <c r="BA131" s="69"/>
      <c r="BB131" s="69"/>
      <c r="BC131" s="69"/>
    </row>
    <row r="132" ht="15.75" customHeight="1">
      <c r="A132" s="95"/>
      <c r="B132" s="123"/>
      <c r="C132" s="123"/>
      <c r="D132" s="123"/>
      <c r="E132" s="123"/>
      <c r="F132" s="123"/>
      <c r="G132" s="123"/>
      <c r="H132" s="70">
        <f t="shared" si="1"/>
        <v>0</v>
      </c>
      <c r="I132" s="71"/>
      <c r="J132" s="71"/>
      <c r="K132" s="83">
        <f t="shared" si="6"/>
        <v>0</v>
      </c>
      <c r="L132" s="71"/>
      <c r="M132" s="97"/>
      <c r="N132" s="76">
        <f t="shared" si="11"/>
        <v>0</v>
      </c>
      <c r="O132" s="124"/>
      <c r="P132" s="124"/>
      <c r="Q132" s="124"/>
      <c r="R132" s="124"/>
      <c r="S132" s="124"/>
      <c r="T132" s="124"/>
      <c r="U132" s="124"/>
      <c r="V132" s="124"/>
      <c r="W132" s="124"/>
      <c r="X132" s="124"/>
      <c r="Y132" s="124"/>
      <c r="Z132" s="124"/>
      <c r="AA132" s="124"/>
      <c r="AB132" s="124"/>
      <c r="AC132" s="124"/>
      <c r="AD132" s="124"/>
      <c r="AE132" s="108" t="str">
        <f t="shared" si="8"/>
        <v/>
      </c>
      <c r="AF132" s="129"/>
      <c r="AG132" s="125" t="str">
        <f t="shared" si="9"/>
        <v/>
      </c>
      <c r="AH132" s="124"/>
      <c r="AI132" s="130"/>
      <c r="AJ132" s="131"/>
      <c r="AK132" s="128"/>
      <c r="AL132" s="69"/>
      <c r="AM132" s="69"/>
      <c r="AN132" s="69"/>
      <c r="AO132" s="69"/>
      <c r="AP132" s="69"/>
      <c r="AQ132" s="69"/>
      <c r="AR132" s="69"/>
      <c r="AS132" s="69"/>
      <c r="AT132" s="69"/>
      <c r="AU132" s="69"/>
      <c r="AV132" s="69"/>
      <c r="AW132" s="69"/>
      <c r="AX132" s="69"/>
      <c r="AY132" s="69"/>
      <c r="AZ132" s="69"/>
      <c r="BA132" s="69"/>
      <c r="BB132" s="69"/>
      <c r="BC132" s="69"/>
    </row>
    <row r="133" ht="15.75" customHeight="1">
      <c r="A133" s="95"/>
      <c r="B133" s="123"/>
      <c r="C133" s="123"/>
      <c r="D133" s="123"/>
      <c r="E133" s="123"/>
      <c r="F133" s="123"/>
      <c r="G133" s="123"/>
      <c r="H133" s="70">
        <f t="shared" si="1"/>
        <v>0</v>
      </c>
      <c r="I133" s="71"/>
      <c r="J133" s="71"/>
      <c r="K133" s="83">
        <f t="shared" si="6"/>
        <v>0</v>
      </c>
      <c r="L133" s="71"/>
      <c r="M133" s="97"/>
      <c r="N133" s="76">
        <f t="shared" si="11"/>
        <v>0</v>
      </c>
      <c r="O133" s="124"/>
      <c r="P133" s="124"/>
      <c r="Q133" s="124"/>
      <c r="R133" s="124"/>
      <c r="S133" s="124"/>
      <c r="T133" s="124"/>
      <c r="U133" s="124"/>
      <c r="V133" s="124"/>
      <c r="W133" s="124"/>
      <c r="X133" s="124"/>
      <c r="Y133" s="124"/>
      <c r="Z133" s="124"/>
      <c r="AA133" s="124"/>
      <c r="AB133" s="124"/>
      <c r="AC133" s="124"/>
      <c r="AD133" s="124"/>
      <c r="AE133" s="108" t="str">
        <f t="shared" si="8"/>
        <v/>
      </c>
      <c r="AF133" s="129"/>
      <c r="AG133" s="125" t="str">
        <f t="shared" si="9"/>
        <v/>
      </c>
      <c r="AH133" s="124"/>
      <c r="AI133" s="130"/>
      <c r="AJ133" s="131"/>
      <c r="AK133" s="128"/>
      <c r="AL133" s="69"/>
      <c r="AM133" s="69"/>
      <c r="AN133" s="69"/>
      <c r="AO133" s="69"/>
      <c r="AP133" s="69"/>
      <c r="AQ133" s="69"/>
      <c r="AR133" s="69"/>
      <c r="AS133" s="69"/>
      <c r="AT133" s="69"/>
      <c r="AU133" s="69"/>
      <c r="AV133" s="69"/>
      <c r="AW133" s="69"/>
      <c r="AX133" s="69"/>
      <c r="AY133" s="69"/>
      <c r="AZ133" s="69"/>
      <c r="BA133" s="69"/>
      <c r="BB133" s="69"/>
      <c r="BC133" s="69"/>
    </row>
    <row r="134" ht="15.75" customHeight="1">
      <c r="A134" s="95"/>
      <c r="B134" s="123"/>
      <c r="C134" s="123"/>
      <c r="D134" s="123"/>
      <c r="E134" s="123"/>
      <c r="F134" s="123"/>
      <c r="G134" s="123"/>
      <c r="H134" s="70">
        <f t="shared" si="1"/>
        <v>0</v>
      </c>
      <c r="I134" s="71"/>
      <c r="J134" s="71"/>
      <c r="K134" s="83">
        <f t="shared" si="6"/>
        <v>0</v>
      </c>
      <c r="L134" s="71"/>
      <c r="M134" s="97"/>
      <c r="N134" s="76">
        <f t="shared" si="11"/>
        <v>0</v>
      </c>
      <c r="O134" s="124"/>
      <c r="P134" s="124"/>
      <c r="Q134" s="124"/>
      <c r="R134" s="124"/>
      <c r="S134" s="124"/>
      <c r="T134" s="124"/>
      <c r="U134" s="124"/>
      <c r="V134" s="124"/>
      <c r="W134" s="124"/>
      <c r="X134" s="124"/>
      <c r="Y134" s="124"/>
      <c r="Z134" s="124"/>
      <c r="AA134" s="124"/>
      <c r="AB134" s="124"/>
      <c r="AC134" s="124"/>
      <c r="AD134" s="124"/>
      <c r="AE134" s="108" t="str">
        <f t="shared" si="8"/>
        <v/>
      </c>
      <c r="AF134" s="129"/>
      <c r="AG134" s="125" t="str">
        <f t="shared" si="9"/>
        <v/>
      </c>
      <c r="AH134" s="124"/>
      <c r="AI134" s="130"/>
      <c r="AJ134" s="131"/>
      <c r="AK134" s="128"/>
      <c r="AL134" s="69"/>
      <c r="AM134" s="69"/>
      <c r="AN134" s="69"/>
      <c r="AO134" s="69"/>
      <c r="AP134" s="69"/>
      <c r="AQ134" s="69"/>
      <c r="AR134" s="69"/>
      <c r="AS134" s="69"/>
      <c r="AT134" s="69"/>
      <c r="AU134" s="69"/>
      <c r="AV134" s="69"/>
      <c r="AW134" s="69"/>
      <c r="AX134" s="69"/>
      <c r="AY134" s="69"/>
      <c r="AZ134" s="69"/>
      <c r="BA134" s="69"/>
      <c r="BB134" s="69"/>
      <c r="BC134" s="69"/>
    </row>
    <row r="135" ht="15.75" customHeight="1">
      <c r="A135" s="95"/>
      <c r="B135" s="123"/>
      <c r="C135" s="123"/>
      <c r="D135" s="123"/>
      <c r="E135" s="123"/>
      <c r="F135" s="123"/>
      <c r="G135" s="123"/>
      <c r="H135" s="70">
        <f t="shared" si="1"/>
        <v>0</v>
      </c>
      <c r="I135" s="71"/>
      <c r="J135" s="71"/>
      <c r="K135" s="83">
        <f t="shared" si="6"/>
        <v>0</v>
      </c>
      <c r="L135" s="71"/>
      <c r="M135" s="97"/>
      <c r="N135" s="76">
        <f t="shared" si="11"/>
        <v>0</v>
      </c>
      <c r="O135" s="124"/>
      <c r="P135" s="124"/>
      <c r="Q135" s="124"/>
      <c r="R135" s="124"/>
      <c r="S135" s="124"/>
      <c r="T135" s="124"/>
      <c r="U135" s="124"/>
      <c r="V135" s="124"/>
      <c r="W135" s="124"/>
      <c r="X135" s="124"/>
      <c r="Y135" s="124"/>
      <c r="Z135" s="124"/>
      <c r="AA135" s="124"/>
      <c r="AB135" s="124"/>
      <c r="AC135" s="124"/>
      <c r="AD135" s="124"/>
      <c r="AE135" s="108" t="str">
        <f t="shared" si="8"/>
        <v/>
      </c>
      <c r="AF135" s="129"/>
      <c r="AG135" s="125" t="str">
        <f t="shared" si="9"/>
        <v/>
      </c>
      <c r="AH135" s="124"/>
      <c r="AI135" s="130"/>
      <c r="AJ135" s="131"/>
      <c r="AK135" s="128"/>
      <c r="AL135" s="69"/>
      <c r="AM135" s="69"/>
      <c r="AN135" s="69"/>
      <c r="AO135" s="69"/>
      <c r="AP135" s="69"/>
      <c r="AQ135" s="69"/>
      <c r="AR135" s="69"/>
      <c r="AS135" s="69"/>
      <c r="AT135" s="69"/>
      <c r="AU135" s="69"/>
      <c r="AV135" s="69"/>
      <c r="AW135" s="69"/>
      <c r="AX135" s="69"/>
      <c r="AY135" s="69"/>
      <c r="AZ135" s="69"/>
      <c r="BA135" s="69"/>
      <c r="BB135" s="69"/>
      <c r="BC135" s="69"/>
    </row>
    <row r="136" ht="15.75" customHeight="1">
      <c r="A136" s="95"/>
      <c r="B136" s="123"/>
      <c r="C136" s="123"/>
      <c r="D136" s="123"/>
      <c r="E136" s="123"/>
      <c r="F136" s="123"/>
      <c r="G136" s="123"/>
      <c r="H136" s="70">
        <f t="shared" si="1"/>
        <v>0</v>
      </c>
      <c r="I136" s="71"/>
      <c r="J136" s="71"/>
      <c r="K136" s="83">
        <f t="shared" si="6"/>
        <v>0</v>
      </c>
      <c r="L136" s="71"/>
      <c r="M136" s="97"/>
      <c r="N136" s="76">
        <f t="shared" si="11"/>
        <v>0</v>
      </c>
      <c r="O136" s="124"/>
      <c r="P136" s="124"/>
      <c r="Q136" s="124"/>
      <c r="R136" s="124"/>
      <c r="S136" s="124"/>
      <c r="T136" s="124"/>
      <c r="U136" s="124"/>
      <c r="V136" s="124"/>
      <c r="W136" s="124"/>
      <c r="X136" s="124"/>
      <c r="Y136" s="124"/>
      <c r="Z136" s="124"/>
      <c r="AA136" s="124"/>
      <c r="AB136" s="124"/>
      <c r="AC136" s="124"/>
      <c r="AD136" s="124"/>
      <c r="AE136" s="108" t="str">
        <f t="shared" si="8"/>
        <v/>
      </c>
      <c r="AF136" s="129"/>
      <c r="AG136" s="125" t="str">
        <f t="shared" si="9"/>
        <v/>
      </c>
      <c r="AH136" s="124"/>
      <c r="AI136" s="130"/>
      <c r="AJ136" s="131"/>
      <c r="AK136" s="128"/>
      <c r="AL136" s="69"/>
      <c r="AM136" s="69"/>
      <c r="AN136" s="69"/>
      <c r="AO136" s="69"/>
      <c r="AP136" s="69"/>
      <c r="AQ136" s="69"/>
      <c r="AR136" s="69"/>
      <c r="AS136" s="69"/>
      <c r="AT136" s="69"/>
      <c r="AU136" s="69"/>
      <c r="AV136" s="69"/>
      <c r="AW136" s="69"/>
      <c r="AX136" s="69"/>
      <c r="AY136" s="69"/>
      <c r="AZ136" s="69"/>
      <c r="BA136" s="69"/>
      <c r="BB136" s="69"/>
      <c r="BC136" s="69"/>
    </row>
    <row r="137" ht="15.75" customHeight="1">
      <c r="A137" s="95"/>
      <c r="B137" s="123"/>
      <c r="C137" s="123"/>
      <c r="D137" s="123"/>
      <c r="E137" s="123"/>
      <c r="F137" s="123"/>
      <c r="G137" s="123"/>
      <c r="H137" s="70">
        <f t="shared" si="1"/>
        <v>0</v>
      </c>
      <c r="I137" s="71"/>
      <c r="J137" s="71"/>
      <c r="K137" s="83">
        <f t="shared" si="6"/>
        <v>0</v>
      </c>
      <c r="L137" s="71"/>
      <c r="M137" s="97"/>
      <c r="N137" s="76">
        <f t="shared" si="11"/>
        <v>0</v>
      </c>
      <c r="O137" s="124"/>
      <c r="P137" s="124"/>
      <c r="Q137" s="124"/>
      <c r="R137" s="124"/>
      <c r="S137" s="124"/>
      <c r="T137" s="124"/>
      <c r="U137" s="124"/>
      <c r="V137" s="124"/>
      <c r="W137" s="124"/>
      <c r="X137" s="124"/>
      <c r="Y137" s="124"/>
      <c r="Z137" s="124"/>
      <c r="AA137" s="124"/>
      <c r="AB137" s="124"/>
      <c r="AC137" s="124"/>
      <c r="AD137" s="124"/>
      <c r="AE137" s="108" t="str">
        <f t="shared" si="8"/>
        <v/>
      </c>
      <c r="AF137" s="129"/>
      <c r="AG137" s="125" t="str">
        <f t="shared" si="9"/>
        <v/>
      </c>
      <c r="AH137" s="124"/>
      <c r="AI137" s="130"/>
      <c r="AJ137" s="131"/>
      <c r="AK137" s="128"/>
      <c r="AL137" s="69"/>
      <c r="AM137" s="69"/>
      <c r="AN137" s="69"/>
      <c r="AO137" s="69"/>
      <c r="AP137" s="69"/>
      <c r="AQ137" s="69"/>
      <c r="AR137" s="69"/>
      <c r="AS137" s="69"/>
      <c r="AT137" s="69"/>
      <c r="AU137" s="69"/>
      <c r="AV137" s="69"/>
      <c r="AW137" s="69"/>
      <c r="AX137" s="69"/>
      <c r="AY137" s="69"/>
      <c r="AZ137" s="69"/>
      <c r="BA137" s="69"/>
      <c r="BB137" s="69"/>
      <c r="BC137" s="69"/>
    </row>
    <row r="138" ht="15.75" customHeight="1">
      <c r="A138" s="95"/>
      <c r="B138" s="123"/>
      <c r="C138" s="123"/>
      <c r="D138" s="123"/>
      <c r="E138" s="123"/>
      <c r="F138" s="123"/>
      <c r="G138" s="123"/>
      <c r="H138" s="70">
        <f t="shared" si="1"/>
        <v>0</v>
      </c>
      <c r="I138" s="71"/>
      <c r="J138" s="71"/>
      <c r="K138" s="83">
        <f t="shared" si="6"/>
        <v>0</v>
      </c>
      <c r="L138" s="71"/>
      <c r="M138" s="97"/>
      <c r="N138" s="76">
        <f t="shared" si="11"/>
        <v>0</v>
      </c>
      <c r="O138" s="124"/>
      <c r="P138" s="124"/>
      <c r="Q138" s="124"/>
      <c r="R138" s="124"/>
      <c r="S138" s="124"/>
      <c r="T138" s="124"/>
      <c r="U138" s="124"/>
      <c r="V138" s="124"/>
      <c r="W138" s="124"/>
      <c r="X138" s="124"/>
      <c r="Y138" s="124"/>
      <c r="Z138" s="124"/>
      <c r="AA138" s="124"/>
      <c r="AB138" s="124"/>
      <c r="AC138" s="124"/>
      <c r="AD138" s="124"/>
      <c r="AE138" s="108" t="str">
        <f t="shared" si="8"/>
        <v/>
      </c>
      <c r="AF138" s="129"/>
      <c r="AG138" s="125" t="str">
        <f t="shared" si="9"/>
        <v/>
      </c>
      <c r="AH138" s="124"/>
      <c r="AI138" s="130"/>
      <c r="AJ138" s="131"/>
      <c r="AK138" s="128"/>
      <c r="AL138" s="69"/>
      <c r="AM138" s="69"/>
      <c r="AN138" s="69"/>
      <c r="AO138" s="69"/>
      <c r="AP138" s="69"/>
      <c r="AQ138" s="69"/>
      <c r="AR138" s="69"/>
      <c r="AS138" s="69"/>
      <c r="AT138" s="69"/>
      <c r="AU138" s="69"/>
      <c r="AV138" s="69"/>
      <c r="AW138" s="69"/>
      <c r="AX138" s="69"/>
      <c r="AY138" s="69"/>
      <c r="AZ138" s="69"/>
      <c r="BA138" s="69"/>
      <c r="BB138" s="69"/>
      <c r="BC138" s="69"/>
    </row>
    <row r="139" ht="15.75" customHeight="1">
      <c r="A139" s="95"/>
      <c r="B139" s="123"/>
      <c r="C139" s="123"/>
      <c r="D139" s="123"/>
      <c r="E139" s="123"/>
      <c r="F139" s="123"/>
      <c r="G139" s="123"/>
      <c r="H139" s="70">
        <f t="shared" si="1"/>
        <v>0</v>
      </c>
      <c r="I139" s="71"/>
      <c r="J139" s="71"/>
      <c r="K139" s="83">
        <f t="shared" si="6"/>
        <v>0</v>
      </c>
      <c r="L139" s="71"/>
      <c r="M139" s="97"/>
      <c r="N139" s="76">
        <f t="shared" si="11"/>
        <v>0</v>
      </c>
      <c r="O139" s="124"/>
      <c r="P139" s="124"/>
      <c r="Q139" s="124"/>
      <c r="R139" s="124"/>
      <c r="S139" s="124"/>
      <c r="T139" s="124"/>
      <c r="U139" s="124"/>
      <c r="V139" s="124"/>
      <c r="W139" s="124"/>
      <c r="X139" s="124"/>
      <c r="Y139" s="124"/>
      <c r="Z139" s="124"/>
      <c r="AA139" s="124"/>
      <c r="AB139" s="124"/>
      <c r="AC139" s="124"/>
      <c r="AD139" s="124"/>
      <c r="AE139" s="108" t="str">
        <f t="shared" si="8"/>
        <v/>
      </c>
      <c r="AF139" s="129"/>
      <c r="AG139" s="125" t="str">
        <f t="shared" si="9"/>
        <v/>
      </c>
      <c r="AH139" s="124"/>
      <c r="AI139" s="130"/>
      <c r="AJ139" s="131"/>
      <c r="AK139" s="128"/>
      <c r="AL139" s="69"/>
      <c r="AM139" s="69"/>
      <c r="AN139" s="69"/>
      <c r="AO139" s="69"/>
      <c r="AP139" s="69"/>
      <c r="AQ139" s="69"/>
      <c r="AR139" s="69"/>
      <c r="AS139" s="69"/>
      <c r="AT139" s="69"/>
      <c r="AU139" s="69"/>
      <c r="AV139" s="69"/>
      <c r="AW139" s="69"/>
      <c r="AX139" s="69"/>
      <c r="AY139" s="69"/>
      <c r="AZ139" s="69"/>
      <c r="BA139" s="69"/>
      <c r="BB139" s="69"/>
      <c r="BC139" s="69"/>
    </row>
    <row r="140" ht="15.75" customHeight="1">
      <c r="A140" s="95"/>
      <c r="B140" s="123"/>
      <c r="C140" s="123"/>
      <c r="D140" s="123"/>
      <c r="E140" s="123"/>
      <c r="F140" s="123"/>
      <c r="G140" s="123"/>
      <c r="H140" s="70">
        <f t="shared" si="1"/>
        <v>0</v>
      </c>
      <c r="I140" s="71"/>
      <c r="J140" s="71"/>
      <c r="K140" s="83">
        <f t="shared" si="6"/>
        <v>0</v>
      </c>
      <c r="L140" s="71"/>
      <c r="M140" s="97"/>
      <c r="N140" s="76">
        <f t="shared" si="11"/>
        <v>0</v>
      </c>
      <c r="O140" s="124"/>
      <c r="P140" s="124"/>
      <c r="Q140" s="124"/>
      <c r="R140" s="124"/>
      <c r="S140" s="124"/>
      <c r="T140" s="124"/>
      <c r="U140" s="124"/>
      <c r="V140" s="124"/>
      <c r="W140" s="124"/>
      <c r="X140" s="124"/>
      <c r="Y140" s="124"/>
      <c r="Z140" s="124"/>
      <c r="AA140" s="124"/>
      <c r="AB140" s="124"/>
      <c r="AC140" s="124"/>
      <c r="AD140" s="124"/>
      <c r="AE140" s="108" t="str">
        <f t="shared" si="8"/>
        <v/>
      </c>
      <c r="AF140" s="129"/>
      <c r="AG140" s="125" t="str">
        <f t="shared" si="9"/>
        <v/>
      </c>
      <c r="AH140" s="124"/>
      <c r="AI140" s="130"/>
      <c r="AJ140" s="131"/>
      <c r="AK140" s="128"/>
      <c r="AL140" s="69"/>
      <c r="AM140" s="69"/>
      <c r="AN140" s="69"/>
      <c r="AO140" s="69"/>
      <c r="AP140" s="69"/>
      <c r="AQ140" s="69"/>
      <c r="AR140" s="69"/>
      <c r="AS140" s="69"/>
      <c r="AT140" s="69"/>
      <c r="AU140" s="69"/>
      <c r="AV140" s="69"/>
      <c r="AW140" s="69"/>
      <c r="AX140" s="69"/>
      <c r="AY140" s="69"/>
      <c r="AZ140" s="69"/>
      <c r="BA140" s="69"/>
      <c r="BB140" s="69"/>
      <c r="BC140" s="69"/>
    </row>
    <row r="141" ht="15.75" customHeight="1">
      <c r="A141" s="95"/>
      <c r="B141" s="123"/>
      <c r="C141" s="123"/>
      <c r="D141" s="123"/>
      <c r="E141" s="123"/>
      <c r="F141" s="123"/>
      <c r="G141" s="123"/>
      <c r="H141" s="70">
        <f t="shared" si="1"/>
        <v>0</v>
      </c>
      <c r="I141" s="71"/>
      <c r="J141" s="71"/>
      <c r="K141" s="83">
        <f t="shared" si="6"/>
        <v>0</v>
      </c>
      <c r="L141" s="71"/>
      <c r="M141" s="97"/>
      <c r="N141" s="76">
        <f t="shared" si="11"/>
        <v>0</v>
      </c>
      <c r="O141" s="124"/>
      <c r="P141" s="124"/>
      <c r="Q141" s="124"/>
      <c r="R141" s="124"/>
      <c r="S141" s="124"/>
      <c r="T141" s="124"/>
      <c r="U141" s="124"/>
      <c r="V141" s="124"/>
      <c r="W141" s="124"/>
      <c r="X141" s="124"/>
      <c r="Y141" s="124"/>
      <c r="Z141" s="124"/>
      <c r="AA141" s="124"/>
      <c r="AB141" s="124"/>
      <c r="AC141" s="124"/>
      <c r="AD141" s="124"/>
      <c r="AE141" s="108" t="str">
        <f t="shared" si="8"/>
        <v/>
      </c>
      <c r="AF141" s="129"/>
      <c r="AG141" s="125" t="str">
        <f t="shared" si="9"/>
        <v/>
      </c>
      <c r="AH141" s="124"/>
      <c r="AI141" s="130"/>
      <c r="AJ141" s="131"/>
      <c r="AK141" s="128"/>
      <c r="AL141" s="69"/>
      <c r="AM141" s="69"/>
      <c r="AN141" s="69"/>
      <c r="AO141" s="69"/>
      <c r="AP141" s="69"/>
      <c r="AQ141" s="69"/>
      <c r="AR141" s="69"/>
      <c r="AS141" s="69"/>
      <c r="AT141" s="69"/>
      <c r="AU141" s="69"/>
      <c r="AV141" s="69"/>
      <c r="AW141" s="69"/>
      <c r="AX141" s="69"/>
      <c r="AY141" s="69"/>
      <c r="AZ141" s="69"/>
      <c r="BA141" s="69"/>
      <c r="BB141" s="69"/>
      <c r="BC141" s="69"/>
    </row>
    <row r="142" ht="15.75" customHeight="1">
      <c r="A142" s="95"/>
      <c r="B142" s="123"/>
      <c r="C142" s="123"/>
      <c r="D142" s="123"/>
      <c r="E142" s="123"/>
      <c r="F142" s="123"/>
      <c r="G142" s="123"/>
      <c r="H142" s="70">
        <f t="shared" si="1"/>
        <v>0</v>
      </c>
      <c r="I142" s="71"/>
      <c r="J142" s="71"/>
      <c r="K142" s="83">
        <f t="shared" si="6"/>
        <v>0</v>
      </c>
      <c r="L142" s="71"/>
      <c r="M142" s="97"/>
      <c r="N142" s="76">
        <f t="shared" si="11"/>
        <v>0</v>
      </c>
      <c r="O142" s="124"/>
      <c r="P142" s="124"/>
      <c r="Q142" s="124"/>
      <c r="R142" s="124"/>
      <c r="S142" s="124"/>
      <c r="T142" s="124"/>
      <c r="U142" s="124"/>
      <c r="V142" s="124"/>
      <c r="W142" s="124"/>
      <c r="X142" s="124"/>
      <c r="Y142" s="124"/>
      <c r="Z142" s="124"/>
      <c r="AA142" s="124"/>
      <c r="AB142" s="124"/>
      <c r="AC142" s="124"/>
      <c r="AD142" s="124"/>
      <c r="AE142" s="108" t="str">
        <f t="shared" si="8"/>
        <v/>
      </c>
      <c r="AF142" s="129"/>
      <c r="AG142" s="125" t="str">
        <f t="shared" si="9"/>
        <v/>
      </c>
      <c r="AH142" s="124"/>
      <c r="AI142" s="130"/>
      <c r="AJ142" s="131"/>
      <c r="AK142" s="128"/>
      <c r="AL142" s="69"/>
      <c r="AM142" s="69"/>
      <c r="AN142" s="69"/>
      <c r="AO142" s="69"/>
      <c r="AP142" s="69"/>
      <c r="AQ142" s="69"/>
      <c r="AR142" s="69"/>
      <c r="AS142" s="69"/>
      <c r="AT142" s="69"/>
      <c r="AU142" s="69"/>
      <c r="AV142" s="69"/>
      <c r="AW142" s="69"/>
      <c r="AX142" s="69"/>
      <c r="AY142" s="69"/>
      <c r="AZ142" s="69"/>
      <c r="BA142" s="69"/>
      <c r="BB142" s="69"/>
      <c r="BC142" s="69"/>
    </row>
    <row r="143" ht="15.75" customHeight="1">
      <c r="A143" s="95"/>
      <c r="B143" s="123"/>
      <c r="C143" s="123"/>
      <c r="D143" s="123"/>
      <c r="E143" s="123"/>
      <c r="F143" s="123"/>
      <c r="G143" s="123"/>
      <c r="H143" s="70">
        <f t="shared" si="1"/>
        <v>0</v>
      </c>
      <c r="I143" s="71"/>
      <c r="J143" s="71"/>
      <c r="K143" s="83">
        <f t="shared" si="6"/>
        <v>0</v>
      </c>
      <c r="L143" s="71"/>
      <c r="M143" s="97"/>
      <c r="N143" s="76">
        <f t="shared" si="11"/>
        <v>0</v>
      </c>
      <c r="O143" s="124"/>
      <c r="P143" s="124"/>
      <c r="Q143" s="124"/>
      <c r="R143" s="124"/>
      <c r="S143" s="124"/>
      <c r="T143" s="124"/>
      <c r="U143" s="124"/>
      <c r="V143" s="124"/>
      <c r="W143" s="124"/>
      <c r="X143" s="124"/>
      <c r="Y143" s="124"/>
      <c r="Z143" s="124"/>
      <c r="AA143" s="124"/>
      <c r="AB143" s="124"/>
      <c r="AC143" s="124"/>
      <c r="AD143" s="124"/>
      <c r="AE143" s="108" t="str">
        <f t="shared" si="8"/>
        <v/>
      </c>
      <c r="AF143" s="129"/>
      <c r="AG143" s="125" t="str">
        <f t="shared" si="9"/>
        <v/>
      </c>
      <c r="AH143" s="124"/>
      <c r="AI143" s="130"/>
      <c r="AJ143" s="131"/>
      <c r="AK143" s="128"/>
      <c r="AL143" s="69"/>
      <c r="AM143" s="69"/>
      <c r="AN143" s="69"/>
      <c r="AO143" s="69"/>
      <c r="AP143" s="69"/>
      <c r="AQ143" s="69"/>
      <c r="AR143" s="69"/>
      <c r="AS143" s="69"/>
      <c r="AT143" s="69"/>
      <c r="AU143" s="69"/>
      <c r="AV143" s="69"/>
      <c r="AW143" s="69"/>
      <c r="AX143" s="69"/>
      <c r="AY143" s="69"/>
      <c r="AZ143" s="69"/>
      <c r="BA143" s="69"/>
      <c r="BB143" s="69"/>
      <c r="BC143" s="69"/>
    </row>
    <row r="144" ht="15.75" customHeight="1">
      <c r="A144" s="95"/>
      <c r="B144" s="123"/>
      <c r="C144" s="123"/>
      <c r="D144" s="123"/>
      <c r="E144" s="123"/>
      <c r="F144" s="123"/>
      <c r="G144" s="123"/>
      <c r="H144" s="70">
        <f t="shared" si="1"/>
        <v>0</v>
      </c>
      <c r="I144" s="71"/>
      <c r="J144" s="71"/>
      <c r="K144" s="83">
        <f t="shared" si="6"/>
        <v>0</v>
      </c>
      <c r="L144" s="71"/>
      <c r="M144" s="97"/>
      <c r="N144" s="76">
        <f t="shared" si="11"/>
        <v>0</v>
      </c>
      <c r="O144" s="124"/>
      <c r="P144" s="124"/>
      <c r="Q144" s="124"/>
      <c r="R144" s="124"/>
      <c r="S144" s="124"/>
      <c r="T144" s="124"/>
      <c r="U144" s="124"/>
      <c r="V144" s="124"/>
      <c r="W144" s="124"/>
      <c r="X144" s="124"/>
      <c r="Y144" s="124"/>
      <c r="Z144" s="124"/>
      <c r="AA144" s="124"/>
      <c r="AB144" s="124"/>
      <c r="AC144" s="124"/>
      <c r="AD144" s="124"/>
      <c r="AE144" s="108" t="str">
        <f t="shared" si="8"/>
        <v/>
      </c>
      <c r="AF144" s="129"/>
      <c r="AG144" s="125" t="str">
        <f t="shared" si="9"/>
        <v/>
      </c>
      <c r="AH144" s="124"/>
      <c r="AI144" s="130"/>
      <c r="AJ144" s="131"/>
      <c r="AK144" s="128"/>
      <c r="AL144" s="69"/>
      <c r="AM144" s="69"/>
      <c r="AN144" s="69"/>
      <c r="AO144" s="69"/>
      <c r="AP144" s="69"/>
      <c r="AQ144" s="69"/>
      <c r="AR144" s="69"/>
      <c r="AS144" s="69"/>
      <c r="AT144" s="69"/>
      <c r="AU144" s="69"/>
      <c r="AV144" s="69"/>
      <c r="AW144" s="69"/>
      <c r="AX144" s="69"/>
      <c r="AY144" s="69"/>
      <c r="AZ144" s="69"/>
      <c r="BA144" s="69"/>
      <c r="BB144" s="69"/>
      <c r="BC144" s="69"/>
    </row>
    <row r="145" ht="15.75" customHeight="1">
      <c r="A145" s="95"/>
      <c r="B145" s="123"/>
      <c r="C145" s="123"/>
      <c r="D145" s="123"/>
      <c r="E145" s="123"/>
      <c r="F145" s="123"/>
      <c r="G145" s="123"/>
      <c r="H145" s="70">
        <f t="shared" si="1"/>
        <v>0</v>
      </c>
      <c r="I145" s="71"/>
      <c r="J145" s="71"/>
      <c r="K145" s="83">
        <f t="shared" si="6"/>
        <v>0</v>
      </c>
      <c r="L145" s="71"/>
      <c r="M145" s="97"/>
      <c r="N145" s="76">
        <f t="shared" si="11"/>
        <v>0</v>
      </c>
      <c r="O145" s="124"/>
      <c r="P145" s="124"/>
      <c r="Q145" s="124"/>
      <c r="R145" s="124"/>
      <c r="S145" s="124"/>
      <c r="T145" s="124"/>
      <c r="U145" s="124"/>
      <c r="V145" s="124"/>
      <c r="W145" s="124"/>
      <c r="X145" s="124"/>
      <c r="Y145" s="124"/>
      <c r="Z145" s="124"/>
      <c r="AA145" s="124"/>
      <c r="AB145" s="124"/>
      <c r="AC145" s="124"/>
      <c r="AD145" s="124"/>
      <c r="AE145" s="108" t="str">
        <f t="shared" si="8"/>
        <v/>
      </c>
      <c r="AF145" s="129"/>
      <c r="AG145" s="125" t="str">
        <f t="shared" si="9"/>
        <v/>
      </c>
      <c r="AH145" s="124"/>
      <c r="AI145" s="130"/>
      <c r="AJ145" s="131"/>
      <c r="AK145" s="128"/>
      <c r="AL145" s="69"/>
      <c r="AM145" s="69"/>
      <c r="AN145" s="69"/>
      <c r="AO145" s="69"/>
      <c r="AP145" s="69"/>
      <c r="AQ145" s="69"/>
      <c r="AR145" s="69"/>
      <c r="AS145" s="69"/>
      <c r="AT145" s="69"/>
      <c r="AU145" s="69"/>
      <c r="AV145" s="69"/>
      <c r="AW145" s="69"/>
      <c r="AX145" s="69"/>
      <c r="AY145" s="69"/>
      <c r="AZ145" s="69"/>
      <c r="BA145" s="69"/>
      <c r="BB145" s="69"/>
      <c r="BC145" s="69"/>
    </row>
    <row r="146" ht="15.75" customHeight="1">
      <c r="A146" s="95"/>
      <c r="B146" s="123"/>
      <c r="C146" s="123"/>
      <c r="D146" s="123"/>
      <c r="E146" s="123"/>
      <c r="F146" s="123"/>
      <c r="G146" s="123"/>
      <c r="H146" s="70">
        <f t="shared" si="1"/>
        <v>0</v>
      </c>
      <c r="I146" s="71"/>
      <c r="J146" s="71"/>
      <c r="K146" s="83">
        <f t="shared" si="6"/>
        <v>0</v>
      </c>
      <c r="L146" s="71"/>
      <c r="M146" s="97"/>
      <c r="N146" s="76">
        <f t="shared" si="11"/>
        <v>0</v>
      </c>
      <c r="O146" s="124"/>
      <c r="P146" s="124"/>
      <c r="Q146" s="124"/>
      <c r="R146" s="124"/>
      <c r="S146" s="124"/>
      <c r="T146" s="124"/>
      <c r="U146" s="124"/>
      <c r="V146" s="124"/>
      <c r="W146" s="124"/>
      <c r="X146" s="124"/>
      <c r="Y146" s="124"/>
      <c r="Z146" s="124"/>
      <c r="AA146" s="124"/>
      <c r="AB146" s="124"/>
      <c r="AC146" s="124"/>
      <c r="AD146" s="124"/>
      <c r="AE146" s="108" t="str">
        <f t="shared" si="8"/>
        <v/>
      </c>
      <c r="AF146" s="129"/>
      <c r="AG146" s="125" t="str">
        <f t="shared" si="9"/>
        <v/>
      </c>
      <c r="AH146" s="124"/>
      <c r="AI146" s="130"/>
      <c r="AJ146" s="131"/>
      <c r="AK146" s="128"/>
      <c r="AL146" s="69"/>
      <c r="AM146" s="69"/>
      <c r="AN146" s="69"/>
      <c r="AO146" s="69"/>
      <c r="AP146" s="69"/>
      <c r="AQ146" s="69"/>
      <c r="AR146" s="69"/>
      <c r="AS146" s="69"/>
      <c r="AT146" s="69"/>
      <c r="AU146" s="69"/>
      <c r="AV146" s="69"/>
      <c r="AW146" s="69"/>
      <c r="AX146" s="69"/>
      <c r="AY146" s="69"/>
      <c r="AZ146" s="69"/>
      <c r="BA146" s="69"/>
      <c r="BB146" s="69"/>
      <c r="BC146" s="69"/>
    </row>
    <row r="147" ht="15.75" customHeight="1">
      <c r="A147" s="95"/>
      <c r="B147" s="123"/>
      <c r="C147" s="123"/>
      <c r="D147" s="123"/>
      <c r="E147" s="123"/>
      <c r="F147" s="123"/>
      <c r="G147" s="123"/>
      <c r="H147" s="70">
        <f t="shared" si="1"/>
        <v>0</v>
      </c>
      <c r="I147" s="71"/>
      <c r="J147" s="71"/>
      <c r="K147" s="83">
        <f t="shared" si="6"/>
        <v>0</v>
      </c>
      <c r="L147" s="71"/>
      <c r="M147" s="97"/>
      <c r="N147" s="76">
        <f t="shared" si="11"/>
        <v>0</v>
      </c>
      <c r="O147" s="124"/>
      <c r="P147" s="124"/>
      <c r="Q147" s="124"/>
      <c r="R147" s="124"/>
      <c r="S147" s="124"/>
      <c r="T147" s="124"/>
      <c r="U147" s="124"/>
      <c r="V147" s="124"/>
      <c r="W147" s="124"/>
      <c r="X147" s="124"/>
      <c r="Y147" s="124"/>
      <c r="Z147" s="124"/>
      <c r="AA147" s="124"/>
      <c r="AB147" s="124"/>
      <c r="AC147" s="124"/>
      <c r="AD147" s="124"/>
      <c r="AE147" s="108" t="str">
        <f t="shared" si="8"/>
        <v/>
      </c>
      <c r="AF147" s="129"/>
      <c r="AG147" s="125" t="str">
        <f t="shared" si="9"/>
        <v/>
      </c>
      <c r="AH147" s="124"/>
      <c r="AI147" s="130"/>
      <c r="AJ147" s="131"/>
      <c r="AK147" s="128"/>
      <c r="AL147" s="69"/>
      <c r="AM147" s="69"/>
      <c r="AN147" s="69"/>
      <c r="AO147" s="69"/>
      <c r="AP147" s="69"/>
      <c r="AQ147" s="69"/>
      <c r="AR147" s="69"/>
      <c r="AS147" s="69"/>
      <c r="AT147" s="69"/>
      <c r="AU147" s="69"/>
      <c r="AV147" s="69"/>
      <c r="AW147" s="69"/>
      <c r="AX147" s="69"/>
      <c r="AY147" s="69"/>
      <c r="AZ147" s="69"/>
      <c r="BA147" s="69"/>
      <c r="BB147" s="69"/>
      <c r="BC147" s="69"/>
    </row>
    <row r="148" ht="15.75" customHeight="1">
      <c r="A148" s="95"/>
      <c r="B148" s="123"/>
      <c r="C148" s="123"/>
      <c r="D148" s="123"/>
      <c r="E148" s="123"/>
      <c r="F148" s="123"/>
      <c r="G148" s="123"/>
      <c r="H148" s="70">
        <f t="shared" si="1"/>
        <v>0</v>
      </c>
      <c r="I148" s="71"/>
      <c r="J148" s="71"/>
      <c r="K148" s="83">
        <f t="shared" si="6"/>
        <v>0</v>
      </c>
      <c r="L148" s="71"/>
      <c r="M148" s="97"/>
      <c r="N148" s="76">
        <f t="shared" si="11"/>
        <v>0</v>
      </c>
      <c r="O148" s="124"/>
      <c r="P148" s="124"/>
      <c r="Q148" s="124"/>
      <c r="R148" s="124"/>
      <c r="S148" s="124"/>
      <c r="T148" s="124"/>
      <c r="U148" s="124"/>
      <c r="V148" s="124"/>
      <c r="W148" s="124"/>
      <c r="X148" s="124"/>
      <c r="Y148" s="124"/>
      <c r="Z148" s="124"/>
      <c r="AA148" s="124"/>
      <c r="AB148" s="124"/>
      <c r="AC148" s="124"/>
      <c r="AD148" s="124"/>
      <c r="AE148" s="108" t="str">
        <f t="shared" si="8"/>
        <v/>
      </c>
      <c r="AF148" s="129"/>
      <c r="AG148" s="125" t="str">
        <f t="shared" si="9"/>
        <v/>
      </c>
      <c r="AH148" s="124"/>
      <c r="AI148" s="130"/>
      <c r="AJ148" s="131"/>
      <c r="AK148" s="128"/>
      <c r="AL148" s="69"/>
      <c r="AM148" s="69"/>
      <c r="AN148" s="69"/>
      <c r="AO148" s="69"/>
      <c r="AP148" s="69"/>
      <c r="AQ148" s="69"/>
      <c r="AR148" s="69"/>
      <c r="AS148" s="69"/>
      <c r="AT148" s="69"/>
      <c r="AU148" s="69"/>
      <c r="AV148" s="69"/>
      <c r="AW148" s="69"/>
      <c r="AX148" s="69"/>
      <c r="AY148" s="69"/>
      <c r="AZ148" s="69"/>
      <c r="BA148" s="69"/>
      <c r="BB148" s="69"/>
      <c r="BC148" s="69"/>
    </row>
    <row r="149" ht="15.75" customHeight="1">
      <c r="A149" s="95"/>
      <c r="B149" s="123"/>
      <c r="C149" s="123"/>
      <c r="D149" s="123"/>
      <c r="E149" s="123"/>
      <c r="F149" s="123"/>
      <c r="G149" s="123"/>
      <c r="H149" s="70">
        <f t="shared" si="1"/>
        <v>0</v>
      </c>
      <c r="I149" s="71"/>
      <c r="J149" s="71"/>
      <c r="K149" s="83">
        <f t="shared" si="6"/>
        <v>0</v>
      </c>
      <c r="L149" s="71"/>
      <c r="M149" s="97"/>
      <c r="N149" s="76">
        <f t="shared" si="11"/>
        <v>0</v>
      </c>
      <c r="O149" s="124"/>
      <c r="P149" s="124"/>
      <c r="Q149" s="124"/>
      <c r="R149" s="124"/>
      <c r="S149" s="124"/>
      <c r="T149" s="124"/>
      <c r="U149" s="124"/>
      <c r="V149" s="124"/>
      <c r="W149" s="124"/>
      <c r="X149" s="124"/>
      <c r="Y149" s="124"/>
      <c r="Z149" s="124"/>
      <c r="AA149" s="124"/>
      <c r="AB149" s="124"/>
      <c r="AC149" s="124"/>
      <c r="AD149" s="124"/>
      <c r="AE149" s="108" t="str">
        <f t="shared" si="8"/>
        <v/>
      </c>
      <c r="AF149" s="129"/>
      <c r="AG149" s="125" t="str">
        <f t="shared" si="9"/>
        <v/>
      </c>
      <c r="AH149" s="124"/>
      <c r="AI149" s="130"/>
      <c r="AJ149" s="131"/>
      <c r="AK149" s="128"/>
      <c r="AL149" s="69"/>
      <c r="AM149" s="69"/>
      <c r="AN149" s="69"/>
      <c r="AO149" s="69"/>
      <c r="AP149" s="69"/>
      <c r="AQ149" s="69"/>
      <c r="AR149" s="69"/>
      <c r="AS149" s="69"/>
      <c r="AT149" s="69"/>
      <c r="AU149" s="69"/>
      <c r="AV149" s="69"/>
      <c r="AW149" s="69"/>
      <c r="AX149" s="69"/>
      <c r="AY149" s="69"/>
      <c r="AZ149" s="69"/>
      <c r="BA149" s="69"/>
      <c r="BB149" s="69"/>
      <c r="BC149" s="69"/>
    </row>
    <row r="150" ht="15.75" customHeight="1">
      <c r="A150" s="95"/>
      <c r="B150" s="123"/>
      <c r="C150" s="123"/>
      <c r="D150" s="123"/>
      <c r="E150" s="123"/>
      <c r="F150" s="123"/>
      <c r="G150" s="123"/>
      <c r="H150" s="70">
        <f t="shared" si="1"/>
        <v>0</v>
      </c>
      <c r="I150" s="71"/>
      <c r="J150" s="71"/>
      <c r="K150" s="83">
        <f t="shared" si="6"/>
        <v>0</v>
      </c>
      <c r="L150" s="71"/>
      <c r="M150" s="97"/>
      <c r="N150" s="76">
        <f t="shared" si="11"/>
        <v>0</v>
      </c>
      <c r="O150" s="124"/>
      <c r="P150" s="124"/>
      <c r="Q150" s="124"/>
      <c r="R150" s="124"/>
      <c r="S150" s="124"/>
      <c r="T150" s="124"/>
      <c r="U150" s="124"/>
      <c r="V150" s="124"/>
      <c r="W150" s="124"/>
      <c r="X150" s="124"/>
      <c r="Y150" s="124"/>
      <c r="Z150" s="124"/>
      <c r="AA150" s="124"/>
      <c r="AB150" s="124"/>
      <c r="AC150" s="124"/>
      <c r="AD150" s="124"/>
      <c r="AE150" s="108" t="str">
        <f t="shared" si="8"/>
        <v/>
      </c>
      <c r="AF150" s="129"/>
      <c r="AG150" s="125" t="str">
        <f t="shared" si="9"/>
        <v/>
      </c>
      <c r="AH150" s="124"/>
      <c r="AI150" s="130"/>
      <c r="AJ150" s="131"/>
      <c r="AK150" s="128"/>
      <c r="AL150" s="69"/>
      <c r="AM150" s="69"/>
      <c r="AN150" s="69"/>
      <c r="AO150" s="69"/>
      <c r="AP150" s="69"/>
      <c r="AQ150" s="69"/>
      <c r="AR150" s="69"/>
      <c r="AS150" s="69"/>
      <c r="AT150" s="69"/>
      <c r="AU150" s="69"/>
      <c r="AV150" s="69"/>
      <c r="AW150" s="69"/>
      <c r="AX150" s="69"/>
      <c r="AY150" s="69"/>
      <c r="AZ150" s="69"/>
      <c r="BA150" s="69"/>
      <c r="BB150" s="69"/>
      <c r="BC150" s="69"/>
    </row>
    <row r="151" ht="15.75" customHeight="1">
      <c r="A151" s="95"/>
      <c r="B151" s="123"/>
      <c r="C151" s="123"/>
      <c r="D151" s="123"/>
      <c r="E151" s="123"/>
      <c r="F151" s="123"/>
      <c r="G151" s="123"/>
      <c r="H151" s="70">
        <f t="shared" si="1"/>
        <v>0</v>
      </c>
      <c r="I151" s="71"/>
      <c r="J151" s="71"/>
      <c r="K151" s="83">
        <f t="shared" si="6"/>
        <v>0</v>
      </c>
      <c r="L151" s="71"/>
      <c r="M151" s="97"/>
      <c r="N151" s="76">
        <f t="shared" si="11"/>
        <v>0</v>
      </c>
      <c r="O151" s="124"/>
      <c r="P151" s="124"/>
      <c r="Q151" s="124"/>
      <c r="R151" s="124"/>
      <c r="S151" s="124"/>
      <c r="T151" s="124"/>
      <c r="U151" s="124"/>
      <c r="V151" s="124"/>
      <c r="W151" s="124"/>
      <c r="X151" s="124"/>
      <c r="Y151" s="124"/>
      <c r="Z151" s="124"/>
      <c r="AA151" s="124"/>
      <c r="AB151" s="124"/>
      <c r="AC151" s="124"/>
      <c r="AD151" s="124"/>
      <c r="AE151" s="108" t="str">
        <f t="shared" si="8"/>
        <v/>
      </c>
      <c r="AF151" s="129"/>
      <c r="AG151" s="125" t="str">
        <f t="shared" si="9"/>
        <v/>
      </c>
      <c r="AH151" s="124"/>
      <c r="AI151" s="130"/>
      <c r="AJ151" s="131"/>
      <c r="AK151" s="128"/>
      <c r="AL151" s="69"/>
      <c r="AM151" s="69"/>
      <c r="AN151" s="69"/>
      <c r="AO151" s="69"/>
      <c r="AP151" s="69"/>
      <c r="AQ151" s="69"/>
      <c r="AR151" s="69"/>
      <c r="AS151" s="69"/>
      <c r="AT151" s="69"/>
      <c r="AU151" s="69"/>
      <c r="AV151" s="69"/>
      <c r="AW151" s="69"/>
      <c r="AX151" s="69"/>
      <c r="AY151" s="69"/>
      <c r="AZ151" s="69"/>
      <c r="BA151" s="69"/>
      <c r="BB151" s="69"/>
      <c r="BC151" s="69"/>
    </row>
    <row r="152" ht="15.75" customHeight="1">
      <c r="A152" s="95"/>
      <c r="B152" s="123"/>
      <c r="C152" s="123"/>
      <c r="D152" s="123"/>
      <c r="E152" s="123"/>
      <c r="F152" s="123"/>
      <c r="G152" s="123"/>
      <c r="H152" s="70">
        <f t="shared" si="1"/>
        <v>0</v>
      </c>
      <c r="I152" s="71"/>
      <c r="J152" s="71"/>
      <c r="K152" s="83">
        <f t="shared" si="6"/>
        <v>0</v>
      </c>
      <c r="L152" s="71"/>
      <c r="M152" s="97"/>
      <c r="N152" s="76">
        <f t="shared" si="11"/>
        <v>0</v>
      </c>
      <c r="O152" s="124"/>
      <c r="P152" s="124"/>
      <c r="Q152" s="124"/>
      <c r="R152" s="124"/>
      <c r="S152" s="124"/>
      <c r="T152" s="124"/>
      <c r="U152" s="124"/>
      <c r="V152" s="124"/>
      <c r="W152" s="124"/>
      <c r="X152" s="124"/>
      <c r="Y152" s="124"/>
      <c r="Z152" s="124"/>
      <c r="AA152" s="124"/>
      <c r="AB152" s="124"/>
      <c r="AC152" s="124"/>
      <c r="AD152" s="124"/>
      <c r="AE152" s="108" t="str">
        <f t="shared" si="8"/>
        <v/>
      </c>
      <c r="AF152" s="129"/>
      <c r="AG152" s="125" t="str">
        <f t="shared" si="9"/>
        <v/>
      </c>
      <c r="AH152" s="124"/>
      <c r="AI152" s="130"/>
      <c r="AJ152" s="131"/>
      <c r="AK152" s="128"/>
      <c r="AL152" s="69"/>
      <c r="AM152" s="69"/>
      <c r="AN152" s="69"/>
      <c r="AO152" s="69"/>
      <c r="AP152" s="69"/>
      <c r="AQ152" s="69"/>
      <c r="AR152" s="69"/>
      <c r="AS152" s="69"/>
      <c r="AT152" s="69"/>
      <c r="AU152" s="69"/>
      <c r="AV152" s="69"/>
      <c r="AW152" s="69"/>
      <c r="AX152" s="69"/>
      <c r="AY152" s="69"/>
      <c r="AZ152" s="69"/>
      <c r="BA152" s="69"/>
      <c r="BB152" s="69"/>
      <c r="BC152" s="69"/>
    </row>
    <row r="153" ht="15.75" customHeight="1">
      <c r="A153" s="95"/>
      <c r="B153" s="123"/>
      <c r="C153" s="123"/>
      <c r="D153" s="123"/>
      <c r="E153" s="123"/>
      <c r="F153" s="123"/>
      <c r="G153" s="123"/>
      <c r="H153" s="70">
        <f t="shared" si="1"/>
        <v>0</v>
      </c>
      <c r="I153" s="71"/>
      <c r="J153" s="71"/>
      <c r="K153" s="83">
        <f t="shared" si="6"/>
        <v>0</v>
      </c>
      <c r="L153" s="71"/>
      <c r="M153" s="97"/>
      <c r="N153" s="76">
        <f t="shared" si="11"/>
        <v>0</v>
      </c>
      <c r="O153" s="124"/>
      <c r="P153" s="124"/>
      <c r="Q153" s="124"/>
      <c r="R153" s="124"/>
      <c r="S153" s="124"/>
      <c r="T153" s="124"/>
      <c r="U153" s="124"/>
      <c r="V153" s="124"/>
      <c r="W153" s="124"/>
      <c r="X153" s="124"/>
      <c r="Y153" s="124"/>
      <c r="Z153" s="124"/>
      <c r="AA153" s="124"/>
      <c r="AB153" s="124"/>
      <c r="AC153" s="124"/>
      <c r="AD153" s="124"/>
      <c r="AE153" s="108" t="str">
        <f t="shared" si="8"/>
        <v/>
      </c>
      <c r="AF153" s="129"/>
      <c r="AG153" s="125" t="str">
        <f t="shared" si="9"/>
        <v/>
      </c>
      <c r="AH153" s="124"/>
      <c r="AI153" s="130"/>
      <c r="AJ153" s="131"/>
      <c r="AK153" s="128"/>
      <c r="AL153" s="69"/>
      <c r="AM153" s="69"/>
      <c r="AN153" s="69"/>
      <c r="AO153" s="69"/>
      <c r="AP153" s="69"/>
      <c r="AQ153" s="69"/>
      <c r="AR153" s="69"/>
      <c r="AS153" s="69"/>
      <c r="AT153" s="69"/>
      <c r="AU153" s="69"/>
      <c r="AV153" s="69"/>
      <c r="AW153" s="69"/>
      <c r="AX153" s="69"/>
      <c r="AY153" s="69"/>
      <c r="AZ153" s="69"/>
      <c r="BA153" s="69"/>
      <c r="BB153" s="69"/>
      <c r="BC153" s="69"/>
    </row>
    <row r="154" ht="15.75" customHeight="1">
      <c r="A154" s="95"/>
      <c r="B154" s="123"/>
      <c r="C154" s="123"/>
      <c r="D154" s="123"/>
      <c r="E154" s="123"/>
      <c r="F154" s="123"/>
      <c r="G154" s="123"/>
      <c r="H154" s="70">
        <f t="shared" si="1"/>
        <v>0</v>
      </c>
      <c r="I154" s="71"/>
      <c r="J154" s="71"/>
      <c r="K154" s="83">
        <f t="shared" si="6"/>
        <v>0</v>
      </c>
      <c r="L154" s="71"/>
      <c r="M154" s="97"/>
      <c r="N154" s="76">
        <f t="shared" si="11"/>
        <v>0</v>
      </c>
      <c r="O154" s="124"/>
      <c r="P154" s="124"/>
      <c r="Q154" s="124"/>
      <c r="R154" s="124"/>
      <c r="S154" s="124"/>
      <c r="T154" s="124"/>
      <c r="U154" s="124"/>
      <c r="V154" s="124"/>
      <c r="W154" s="124"/>
      <c r="X154" s="124"/>
      <c r="Y154" s="124"/>
      <c r="Z154" s="124"/>
      <c r="AA154" s="124"/>
      <c r="AB154" s="124"/>
      <c r="AC154" s="124"/>
      <c r="AD154" s="124"/>
      <c r="AE154" s="108" t="str">
        <f t="shared" si="8"/>
        <v/>
      </c>
      <c r="AF154" s="129"/>
      <c r="AG154" s="125" t="str">
        <f t="shared" si="9"/>
        <v/>
      </c>
      <c r="AH154" s="124"/>
      <c r="AI154" s="130"/>
      <c r="AJ154" s="131"/>
      <c r="AK154" s="128"/>
      <c r="AL154" s="69"/>
      <c r="AM154" s="69"/>
      <c r="AN154" s="69"/>
      <c r="AO154" s="69"/>
      <c r="AP154" s="69"/>
      <c r="AQ154" s="69"/>
      <c r="AR154" s="69"/>
      <c r="AS154" s="69"/>
      <c r="AT154" s="69"/>
      <c r="AU154" s="69"/>
      <c r="AV154" s="69"/>
      <c r="AW154" s="69"/>
      <c r="AX154" s="69"/>
      <c r="AY154" s="69"/>
      <c r="AZ154" s="69"/>
      <c r="BA154" s="69"/>
      <c r="BB154" s="69"/>
      <c r="BC154" s="69"/>
    </row>
    <row r="155" ht="15.75" customHeight="1">
      <c r="A155" s="95"/>
      <c r="B155" s="123"/>
      <c r="C155" s="123"/>
      <c r="D155" s="123"/>
      <c r="E155" s="123"/>
      <c r="F155" s="123"/>
      <c r="G155" s="123"/>
      <c r="H155" s="70">
        <f t="shared" si="1"/>
        <v>0</v>
      </c>
      <c r="I155" s="71"/>
      <c r="J155" s="71"/>
      <c r="K155" s="83">
        <f t="shared" si="6"/>
        <v>0</v>
      </c>
      <c r="L155" s="71"/>
      <c r="M155" s="97"/>
      <c r="N155" s="76">
        <f t="shared" si="11"/>
        <v>0</v>
      </c>
      <c r="O155" s="124"/>
      <c r="P155" s="124"/>
      <c r="Q155" s="124"/>
      <c r="R155" s="124"/>
      <c r="S155" s="124"/>
      <c r="T155" s="124"/>
      <c r="U155" s="124"/>
      <c r="V155" s="124"/>
      <c r="W155" s="124"/>
      <c r="X155" s="124"/>
      <c r="Y155" s="124"/>
      <c r="Z155" s="124"/>
      <c r="AA155" s="124"/>
      <c r="AB155" s="124"/>
      <c r="AC155" s="124"/>
      <c r="AD155" s="124"/>
      <c r="AE155" s="108" t="str">
        <f t="shared" si="8"/>
        <v/>
      </c>
      <c r="AF155" s="129"/>
      <c r="AG155" s="125" t="str">
        <f t="shared" si="9"/>
        <v/>
      </c>
      <c r="AH155" s="124"/>
      <c r="AI155" s="130"/>
      <c r="AJ155" s="131"/>
      <c r="AK155" s="128"/>
      <c r="AL155" s="69"/>
      <c r="AM155" s="69"/>
      <c r="AN155" s="69"/>
      <c r="AO155" s="69"/>
      <c r="AP155" s="69"/>
      <c r="AQ155" s="69"/>
      <c r="AR155" s="69"/>
      <c r="AS155" s="69"/>
      <c r="AT155" s="69"/>
      <c r="AU155" s="69"/>
      <c r="AV155" s="69"/>
      <c r="AW155" s="69"/>
      <c r="AX155" s="69"/>
      <c r="AY155" s="69"/>
      <c r="AZ155" s="69"/>
      <c r="BA155" s="69"/>
      <c r="BB155" s="69"/>
      <c r="BC155" s="69"/>
    </row>
    <row r="156" ht="15.75" customHeight="1">
      <c r="A156" s="95"/>
      <c r="B156" s="123"/>
      <c r="C156" s="123"/>
      <c r="D156" s="123"/>
      <c r="E156" s="123"/>
      <c r="F156" s="123"/>
      <c r="G156" s="123"/>
      <c r="H156" s="70">
        <f t="shared" si="1"/>
        <v>0</v>
      </c>
      <c r="I156" s="71"/>
      <c r="J156" s="71"/>
      <c r="K156" s="83">
        <f t="shared" si="6"/>
        <v>0</v>
      </c>
      <c r="L156" s="71"/>
      <c r="M156" s="97"/>
      <c r="N156" s="76">
        <f t="shared" si="11"/>
        <v>0</v>
      </c>
      <c r="O156" s="124"/>
      <c r="P156" s="124"/>
      <c r="Q156" s="124"/>
      <c r="R156" s="124"/>
      <c r="S156" s="124"/>
      <c r="T156" s="124"/>
      <c r="U156" s="124"/>
      <c r="V156" s="124"/>
      <c r="W156" s="124"/>
      <c r="X156" s="124"/>
      <c r="Y156" s="124"/>
      <c r="Z156" s="124"/>
      <c r="AA156" s="124"/>
      <c r="AB156" s="124"/>
      <c r="AC156" s="124"/>
      <c r="AD156" s="124"/>
      <c r="AE156" s="108" t="str">
        <f t="shared" si="8"/>
        <v/>
      </c>
      <c r="AF156" s="129"/>
      <c r="AG156" s="125" t="str">
        <f t="shared" si="9"/>
        <v/>
      </c>
      <c r="AH156" s="124"/>
      <c r="AI156" s="130"/>
      <c r="AJ156" s="131"/>
      <c r="AK156" s="128"/>
      <c r="AL156" s="69"/>
      <c r="AM156" s="69"/>
      <c r="AN156" s="69"/>
      <c r="AO156" s="69"/>
      <c r="AP156" s="69"/>
      <c r="AQ156" s="69"/>
      <c r="AR156" s="69"/>
      <c r="AS156" s="69"/>
      <c r="AT156" s="69"/>
      <c r="AU156" s="69"/>
      <c r="AV156" s="69"/>
      <c r="AW156" s="69"/>
      <c r="AX156" s="69"/>
      <c r="AY156" s="69"/>
      <c r="AZ156" s="69"/>
      <c r="BA156" s="69"/>
      <c r="BB156" s="69"/>
      <c r="BC156" s="69"/>
    </row>
    <row r="157" ht="15.75" customHeight="1">
      <c r="A157" s="95"/>
      <c r="B157" s="123"/>
      <c r="C157" s="123"/>
      <c r="D157" s="123"/>
      <c r="E157" s="123"/>
      <c r="F157" s="123"/>
      <c r="G157" s="123"/>
      <c r="H157" s="70">
        <f t="shared" si="1"/>
        <v>0</v>
      </c>
      <c r="I157" s="71"/>
      <c r="J157" s="71"/>
      <c r="K157" s="83">
        <f t="shared" si="6"/>
        <v>0</v>
      </c>
      <c r="L157" s="71"/>
      <c r="M157" s="97"/>
      <c r="N157" s="76">
        <f t="shared" si="11"/>
        <v>0</v>
      </c>
      <c r="O157" s="124"/>
      <c r="P157" s="124"/>
      <c r="Q157" s="124"/>
      <c r="R157" s="124"/>
      <c r="S157" s="124"/>
      <c r="T157" s="124"/>
      <c r="U157" s="124"/>
      <c r="V157" s="124"/>
      <c r="W157" s="124"/>
      <c r="X157" s="124"/>
      <c r="Y157" s="124"/>
      <c r="Z157" s="124"/>
      <c r="AA157" s="124"/>
      <c r="AB157" s="124"/>
      <c r="AC157" s="124"/>
      <c r="AD157" s="124"/>
      <c r="AE157" s="108" t="str">
        <f t="shared" si="8"/>
        <v/>
      </c>
      <c r="AF157" s="129"/>
      <c r="AG157" s="125" t="str">
        <f t="shared" si="9"/>
        <v/>
      </c>
      <c r="AH157" s="124"/>
      <c r="AI157" s="130"/>
      <c r="AJ157" s="131"/>
      <c r="AK157" s="128"/>
      <c r="AL157" s="69"/>
      <c r="AM157" s="69"/>
      <c r="AN157" s="69"/>
      <c r="AO157" s="69"/>
      <c r="AP157" s="69"/>
      <c r="AQ157" s="69"/>
      <c r="AR157" s="69"/>
      <c r="AS157" s="69"/>
      <c r="AT157" s="69"/>
      <c r="AU157" s="69"/>
      <c r="AV157" s="69"/>
      <c r="AW157" s="69"/>
      <c r="AX157" s="69"/>
      <c r="AY157" s="69"/>
      <c r="AZ157" s="69"/>
      <c r="BA157" s="69"/>
      <c r="BB157" s="69"/>
      <c r="BC157" s="69"/>
    </row>
    <row r="158" ht="15.75" customHeight="1">
      <c r="A158" s="95"/>
      <c r="B158" s="123"/>
      <c r="C158" s="123"/>
      <c r="D158" s="123"/>
      <c r="E158" s="123"/>
      <c r="F158" s="123"/>
      <c r="G158" s="123"/>
      <c r="H158" s="70">
        <f t="shared" si="1"/>
        <v>0</v>
      </c>
      <c r="I158" s="71"/>
      <c r="J158" s="71"/>
      <c r="K158" s="83">
        <f t="shared" si="6"/>
        <v>0</v>
      </c>
      <c r="L158" s="71"/>
      <c r="M158" s="97"/>
      <c r="N158" s="76">
        <f t="shared" si="11"/>
        <v>0</v>
      </c>
      <c r="O158" s="124"/>
      <c r="P158" s="124"/>
      <c r="Q158" s="124"/>
      <c r="R158" s="124"/>
      <c r="S158" s="124"/>
      <c r="T158" s="124"/>
      <c r="U158" s="124"/>
      <c r="V158" s="124"/>
      <c r="W158" s="124"/>
      <c r="X158" s="124"/>
      <c r="Y158" s="124"/>
      <c r="Z158" s="124"/>
      <c r="AA158" s="124"/>
      <c r="AB158" s="124"/>
      <c r="AC158" s="124"/>
      <c r="AD158" s="124"/>
      <c r="AE158" s="108" t="str">
        <f t="shared" si="8"/>
        <v/>
      </c>
      <c r="AF158" s="129"/>
      <c r="AG158" s="125" t="str">
        <f t="shared" si="9"/>
        <v/>
      </c>
      <c r="AH158" s="124"/>
      <c r="AI158" s="130"/>
      <c r="AJ158" s="131"/>
      <c r="AK158" s="128"/>
      <c r="AL158" s="69"/>
      <c r="AM158" s="69"/>
      <c r="AN158" s="69"/>
      <c r="AO158" s="69"/>
      <c r="AP158" s="69"/>
      <c r="AQ158" s="69"/>
      <c r="AR158" s="69"/>
      <c r="AS158" s="69"/>
      <c r="AT158" s="69"/>
      <c r="AU158" s="69"/>
      <c r="AV158" s="69"/>
      <c r="AW158" s="69"/>
      <c r="AX158" s="69"/>
      <c r="AY158" s="69"/>
      <c r="AZ158" s="69"/>
      <c r="BA158" s="69"/>
      <c r="BB158" s="69"/>
      <c r="BC158" s="69"/>
    </row>
    <row r="159" ht="15.75" customHeight="1">
      <c r="A159" s="95"/>
      <c r="B159" s="123"/>
      <c r="C159" s="123"/>
      <c r="D159" s="123"/>
      <c r="E159" s="123"/>
      <c r="F159" s="123"/>
      <c r="G159" s="123"/>
      <c r="H159" s="70">
        <f t="shared" si="1"/>
        <v>0</v>
      </c>
      <c r="I159" s="71"/>
      <c r="J159" s="71"/>
      <c r="K159" s="83">
        <f t="shared" si="6"/>
        <v>0</v>
      </c>
      <c r="L159" s="71"/>
      <c r="M159" s="97"/>
      <c r="N159" s="76">
        <f t="shared" si="11"/>
        <v>0</v>
      </c>
      <c r="O159" s="124"/>
      <c r="P159" s="124"/>
      <c r="Q159" s="124"/>
      <c r="R159" s="124"/>
      <c r="S159" s="124"/>
      <c r="T159" s="124"/>
      <c r="U159" s="124"/>
      <c r="V159" s="124"/>
      <c r="W159" s="124"/>
      <c r="X159" s="124"/>
      <c r="Y159" s="124"/>
      <c r="Z159" s="124"/>
      <c r="AA159" s="124"/>
      <c r="AB159" s="124"/>
      <c r="AC159" s="124"/>
      <c r="AD159" s="124"/>
      <c r="AE159" s="108" t="str">
        <f t="shared" si="8"/>
        <v/>
      </c>
      <c r="AF159" s="129"/>
      <c r="AG159" s="125" t="str">
        <f t="shared" si="9"/>
        <v/>
      </c>
      <c r="AH159" s="124"/>
      <c r="AI159" s="130"/>
      <c r="AJ159" s="131"/>
      <c r="AK159" s="128"/>
      <c r="AL159" s="69"/>
      <c r="AM159" s="69"/>
      <c r="AN159" s="69"/>
      <c r="AO159" s="69"/>
      <c r="AP159" s="69"/>
      <c r="AQ159" s="69"/>
      <c r="AR159" s="69"/>
      <c r="AS159" s="69"/>
      <c r="AT159" s="69"/>
      <c r="AU159" s="69"/>
      <c r="AV159" s="69"/>
      <c r="AW159" s="69"/>
      <c r="AX159" s="69"/>
      <c r="AY159" s="69"/>
      <c r="AZ159" s="69"/>
      <c r="BA159" s="69"/>
      <c r="BB159" s="69"/>
      <c r="BC159" s="69"/>
    </row>
    <row r="160" ht="15.75" customHeight="1">
      <c r="A160" s="95"/>
      <c r="B160" s="123"/>
      <c r="C160" s="123"/>
      <c r="D160" s="123"/>
      <c r="E160" s="123"/>
      <c r="F160" s="123"/>
      <c r="G160" s="123"/>
      <c r="H160" s="70">
        <f t="shared" si="1"/>
        <v>0</v>
      </c>
      <c r="I160" s="71"/>
      <c r="J160" s="71"/>
      <c r="K160" s="83">
        <f t="shared" si="6"/>
        <v>0</v>
      </c>
      <c r="L160" s="71"/>
      <c r="M160" s="97"/>
      <c r="N160" s="76">
        <f t="shared" si="11"/>
        <v>0</v>
      </c>
      <c r="O160" s="124"/>
      <c r="P160" s="124"/>
      <c r="Q160" s="124"/>
      <c r="R160" s="124"/>
      <c r="S160" s="124"/>
      <c r="T160" s="124"/>
      <c r="U160" s="124"/>
      <c r="V160" s="124"/>
      <c r="W160" s="124"/>
      <c r="X160" s="124"/>
      <c r="Y160" s="124"/>
      <c r="Z160" s="124"/>
      <c r="AA160" s="124"/>
      <c r="AB160" s="124"/>
      <c r="AC160" s="124"/>
      <c r="AD160" s="124"/>
      <c r="AE160" s="108" t="str">
        <f t="shared" si="8"/>
        <v/>
      </c>
      <c r="AF160" s="129"/>
      <c r="AG160" s="125" t="str">
        <f t="shared" si="9"/>
        <v/>
      </c>
      <c r="AH160" s="124"/>
      <c r="AI160" s="130"/>
      <c r="AJ160" s="131"/>
      <c r="AK160" s="128"/>
      <c r="AL160" s="69"/>
      <c r="AM160" s="69"/>
      <c r="AN160" s="69"/>
      <c r="AO160" s="69"/>
      <c r="AP160" s="69"/>
      <c r="AQ160" s="69"/>
      <c r="AR160" s="69"/>
      <c r="AS160" s="69"/>
      <c r="AT160" s="69"/>
      <c r="AU160" s="69"/>
      <c r="AV160" s="69"/>
      <c r="AW160" s="69"/>
      <c r="AX160" s="69"/>
      <c r="AY160" s="69"/>
      <c r="AZ160" s="69"/>
      <c r="BA160" s="69"/>
      <c r="BB160" s="69"/>
      <c r="BC160" s="69"/>
    </row>
    <row r="161" ht="15.75" customHeight="1">
      <c r="A161" s="95"/>
      <c r="B161" s="123"/>
      <c r="C161" s="123"/>
      <c r="D161" s="123"/>
      <c r="E161" s="123"/>
      <c r="F161" s="123"/>
      <c r="G161" s="123"/>
      <c r="H161" s="70">
        <f t="shared" si="1"/>
        <v>0</v>
      </c>
      <c r="I161" s="71"/>
      <c r="J161" s="71"/>
      <c r="K161" s="83">
        <f t="shared" si="6"/>
        <v>0</v>
      </c>
      <c r="L161" s="71"/>
      <c r="M161" s="97"/>
      <c r="N161" s="76">
        <f t="shared" si="11"/>
        <v>0</v>
      </c>
      <c r="O161" s="124"/>
      <c r="P161" s="124"/>
      <c r="Q161" s="124"/>
      <c r="R161" s="124"/>
      <c r="S161" s="124"/>
      <c r="T161" s="124"/>
      <c r="U161" s="124"/>
      <c r="V161" s="124"/>
      <c r="W161" s="124"/>
      <c r="X161" s="124"/>
      <c r="Y161" s="124"/>
      <c r="Z161" s="124"/>
      <c r="AA161" s="124"/>
      <c r="AB161" s="124"/>
      <c r="AC161" s="124"/>
      <c r="AD161" s="124"/>
      <c r="AE161" s="108" t="str">
        <f t="shared" si="8"/>
        <v/>
      </c>
      <c r="AF161" s="129"/>
      <c r="AG161" s="125" t="str">
        <f t="shared" si="9"/>
        <v/>
      </c>
      <c r="AH161" s="124"/>
      <c r="AI161" s="130"/>
      <c r="AJ161" s="131"/>
      <c r="AK161" s="128"/>
      <c r="AL161" s="69"/>
      <c r="AM161" s="69"/>
      <c r="AN161" s="69"/>
      <c r="AO161" s="69"/>
      <c r="AP161" s="69"/>
      <c r="AQ161" s="69"/>
      <c r="AR161" s="69"/>
      <c r="AS161" s="69"/>
      <c r="AT161" s="69"/>
      <c r="AU161" s="69"/>
      <c r="AV161" s="69"/>
      <c r="AW161" s="69"/>
      <c r="AX161" s="69"/>
      <c r="AY161" s="69"/>
      <c r="AZ161" s="69"/>
      <c r="BA161" s="69"/>
      <c r="BB161" s="69"/>
      <c r="BC161" s="69"/>
    </row>
    <row r="162" ht="15.75" customHeight="1">
      <c r="A162" s="95"/>
      <c r="B162" s="123"/>
      <c r="C162" s="123"/>
      <c r="D162" s="123"/>
      <c r="E162" s="123"/>
      <c r="F162" s="123"/>
      <c r="G162" s="123"/>
      <c r="H162" s="70">
        <f t="shared" si="1"/>
        <v>0</v>
      </c>
      <c r="I162" s="71"/>
      <c r="J162" s="71"/>
      <c r="K162" s="83">
        <f t="shared" si="6"/>
        <v>0</v>
      </c>
      <c r="L162" s="71"/>
      <c r="M162" s="97"/>
      <c r="N162" s="76">
        <f t="shared" si="11"/>
        <v>0</v>
      </c>
      <c r="O162" s="124"/>
      <c r="P162" s="124"/>
      <c r="Q162" s="124"/>
      <c r="R162" s="124"/>
      <c r="S162" s="124"/>
      <c r="T162" s="124"/>
      <c r="U162" s="124"/>
      <c r="V162" s="124"/>
      <c r="W162" s="124"/>
      <c r="X162" s="124"/>
      <c r="Y162" s="124"/>
      <c r="Z162" s="124"/>
      <c r="AA162" s="124"/>
      <c r="AB162" s="124"/>
      <c r="AC162" s="124"/>
      <c r="AD162" s="124"/>
      <c r="AE162" s="108" t="str">
        <f t="shared" si="8"/>
        <v/>
      </c>
      <c r="AF162" s="129"/>
      <c r="AG162" s="125" t="str">
        <f t="shared" si="9"/>
        <v/>
      </c>
      <c r="AH162" s="124"/>
      <c r="AI162" s="130"/>
      <c r="AJ162" s="131"/>
      <c r="AK162" s="128"/>
      <c r="AL162" s="69"/>
      <c r="AM162" s="69"/>
      <c r="AN162" s="69"/>
      <c r="AO162" s="69"/>
      <c r="AP162" s="69"/>
      <c r="AQ162" s="69"/>
      <c r="AR162" s="69"/>
      <c r="AS162" s="69"/>
      <c r="AT162" s="69"/>
      <c r="AU162" s="69"/>
      <c r="AV162" s="69"/>
      <c r="AW162" s="69"/>
      <c r="AX162" s="69"/>
      <c r="AY162" s="69"/>
      <c r="AZ162" s="69"/>
      <c r="BA162" s="69"/>
      <c r="BB162" s="69"/>
      <c r="BC162" s="69"/>
    </row>
    <row r="163" ht="15.75" customHeight="1">
      <c r="A163" s="95"/>
      <c r="B163" s="123"/>
      <c r="C163" s="123"/>
      <c r="D163" s="123"/>
      <c r="E163" s="123"/>
      <c r="F163" s="123"/>
      <c r="G163" s="123"/>
      <c r="H163" s="70">
        <f t="shared" si="1"/>
        <v>0</v>
      </c>
      <c r="I163" s="71"/>
      <c r="J163" s="71"/>
      <c r="K163" s="83">
        <f t="shared" si="6"/>
        <v>0</v>
      </c>
      <c r="L163" s="71"/>
      <c r="M163" s="97"/>
      <c r="N163" s="76">
        <f t="shared" si="11"/>
        <v>0</v>
      </c>
      <c r="O163" s="124"/>
      <c r="P163" s="124"/>
      <c r="Q163" s="124"/>
      <c r="R163" s="124"/>
      <c r="S163" s="124"/>
      <c r="T163" s="124"/>
      <c r="U163" s="124"/>
      <c r="V163" s="124"/>
      <c r="W163" s="124"/>
      <c r="X163" s="124"/>
      <c r="Y163" s="124"/>
      <c r="Z163" s="124"/>
      <c r="AA163" s="124"/>
      <c r="AB163" s="124"/>
      <c r="AC163" s="124"/>
      <c r="AD163" s="124"/>
      <c r="AE163" s="108" t="str">
        <f t="shared" si="8"/>
        <v/>
      </c>
      <c r="AF163" s="129"/>
      <c r="AG163" s="125" t="str">
        <f t="shared" si="9"/>
        <v/>
      </c>
      <c r="AH163" s="124"/>
      <c r="AI163" s="130"/>
      <c r="AJ163" s="131"/>
      <c r="AK163" s="128"/>
      <c r="AL163" s="69"/>
      <c r="AM163" s="69"/>
      <c r="AN163" s="69"/>
      <c r="AO163" s="69"/>
      <c r="AP163" s="69"/>
      <c r="AQ163" s="69"/>
      <c r="AR163" s="69"/>
      <c r="AS163" s="69"/>
      <c r="AT163" s="69"/>
      <c r="AU163" s="69"/>
      <c r="AV163" s="69"/>
      <c r="AW163" s="69"/>
      <c r="AX163" s="69"/>
      <c r="AY163" s="69"/>
      <c r="AZ163" s="69"/>
      <c r="BA163" s="69"/>
      <c r="BB163" s="69"/>
      <c r="BC163" s="69"/>
    </row>
    <row r="164" ht="15.75" customHeight="1">
      <c r="A164" s="95"/>
      <c r="B164" s="123"/>
      <c r="C164" s="123"/>
      <c r="D164" s="123"/>
      <c r="E164" s="123"/>
      <c r="F164" s="123"/>
      <c r="G164" s="123"/>
      <c r="H164" s="70">
        <f t="shared" si="1"/>
        <v>0</v>
      </c>
      <c r="I164" s="71"/>
      <c r="J164" s="71"/>
      <c r="K164" s="83">
        <f t="shared" si="6"/>
        <v>0</v>
      </c>
      <c r="L164" s="71"/>
      <c r="M164" s="97"/>
      <c r="N164" s="76">
        <f t="shared" si="11"/>
        <v>0</v>
      </c>
      <c r="O164" s="124"/>
      <c r="P164" s="124"/>
      <c r="Q164" s="124"/>
      <c r="R164" s="124"/>
      <c r="S164" s="124"/>
      <c r="T164" s="124"/>
      <c r="U164" s="124"/>
      <c r="V164" s="124"/>
      <c r="W164" s="124"/>
      <c r="X164" s="124"/>
      <c r="Y164" s="124"/>
      <c r="Z164" s="124"/>
      <c r="AA164" s="124"/>
      <c r="AB164" s="124"/>
      <c r="AC164" s="124"/>
      <c r="AD164" s="124"/>
      <c r="AE164" s="108" t="str">
        <f t="shared" si="8"/>
        <v/>
      </c>
      <c r="AF164" s="129"/>
      <c r="AG164" s="125" t="str">
        <f t="shared" si="9"/>
        <v/>
      </c>
      <c r="AH164" s="124"/>
      <c r="AI164" s="130"/>
      <c r="AJ164" s="131"/>
      <c r="AK164" s="128"/>
      <c r="AL164" s="69"/>
      <c r="AM164" s="69"/>
      <c r="AN164" s="69"/>
      <c r="AO164" s="69"/>
      <c r="AP164" s="69"/>
      <c r="AQ164" s="69"/>
      <c r="AR164" s="69"/>
      <c r="AS164" s="69"/>
      <c r="AT164" s="69"/>
      <c r="AU164" s="69"/>
      <c r="AV164" s="69"/>
      <c r="AW164" s="69"/>
      <c r="AX164" s="69"/>
      <c r="AY164" s="69"/>
      <c r="AZ164" s="69"/>
      <c r="BA164" s="69"/>
      <c r="BB164" s="69"/>
      <c r="BC164" s="69"/>
    </row>
    <row r="165" ht="15.75" customHeight="1">
      <c r="A165" s="95"/>
      <c r="B165" s="123"/>
      <c r="C165" s="123"/>
      <c r="D165" s="123"/>
      <c r="E165" s="123"/>
      <c r="F165" s="123"/>
      <c r="G165" s="123"/>
      <c r="H165" s="70">
        <f t="shared" si="1"/>
        <v>0</v>
      </c>
      <c r="I165" s="71"/>
      <c r="J165" s="71"/>
      <c r="K165" s="83">
        <f t="shared" si="6"/>
        <v>0</v>
      </c>
      <c r="L165" s="71"/>
      <c r="M165" s="97"/>
      <c r="N165" s="76">
        <f t="shared" si="11"/>
        <v>0</v>
      </c>
      <c r="O165" s="124"/>
      <c r="P165" s="124"/>
      <c r="Q165" s="124"/>
      <c r="R165" s="124"/>
      <c r="S165" s="124"/>
      <c r="T165" s="124"/>
      <c r="U165" s="124"/>
      <c r="V165" s="124"/>
      <c r="W165" s="124"/>
      <c r="X165" s="124"/>
      <c r="Y165" s="124"/>
      <c r="Z165" s="124"/>
      <c r="AA165" s="124"/>
      <c r="AB165" s="124"/>
      <c r="AC165" s="124"/>
      <c r="AD165" s="124"/>
      <c r="AE165" s="108" t="str">
        <f t="shared" si="8"/>
        <v/>
      </c>
      <c r="AF165" s="129"/>
      <c r="AG165" s="125" t="str">
        <f t="shared" si="9"/>
        <v/>
      </c>
      <c r="AH165" s="124"/>
      <c r="AI165" s="130"/>
      <c r="AJ165" s="131"/>
      <c r="AK165" s="128"/>
      <c r="AL165" s="69"/>
      <c r="AM165" s="69"/>
      <c r="AN165" s="69"/>
      <c r="AO165" s="69"/>
      <c r="AP165" s="69"/>
      <c r="AQ165" s="69"/>
      <c r="AR165" s="69"/>
      <c r="AS165" s="69"/>
      <c r="AT165" s="69"/>
      <c r="AU165" s="69"/>
      <c r="AV165" s="69"/>
      <c r="AW165" s="69"/>
      <c r="AX165" s="69"/>
      <c r="AY165" s="69"/>
      <c r="AZ165" s="69"/>
      <c r="BA165" s="69"/>
      <c r="BB165" s="69"/>
      <c r="BC165" s="69"/>
    </row>
    <row r="166" ht="15.75" customHeight="1">
      <c r="A166" s="95"/>
      <c r="B166" s="123"/>
      <c r="C166" s="123"/>
      <c r="D166" s="123"/>
      <c r="E166" s="123"/>
      <c r="F166" s="123"/>
      <c r="G166" s="123"/>
      <c r="H166" s="70">
        <f t="shared" si="1"/>
        <v>0</v>
      </c>
      <c r="I166" s="71"/>
      <c r="J166" s="71"/>
      <c r="K166" s="83">
        <f t="shared" si="6"/>
        <v>0</v>
      </c>
      <c r="L166" s="71"/>
      <c r="M166" s="97"/>
      <c r="N166" s="76">
        <f t="shared" si="11"/>
        <v>0</v>
      </c>
      <c r="O166" s="124"/>
      <c r="P166" s="124"/>
      <c r="Q166" s="124"/>
      <c r="R166" s="124"/>
      <c r="S166" s="124"/>
      <c r="T166" s="124"/>
      <c r="U166" s="124"/>
      <c r="V166" s="124"/>
      <c r="W166" s="124"/>
      <c r="X166" s="124"/>
      <c r="Y166" s="124"/>
      <c r="Z166" s="124"/>
      <c r="AA166" s="124"/>
      <c r="AB166" s="124"/>
      <c r="AC166" s="124"/>
      <c r="AD166" s="124"/>
      <c r="AE166" s="108" t="str">
        <f t="shared" si="8"/>
        <v/>
      </c>
      <c r="AF166" s="129"/>
      <c r="AG166" s="125" t="str">
        <f t="shared" si="9"/>
        <v/>
      </c>
      <c r="AH166" s="124"/>
      <c r="AI166" s="130"/>
      <c r="AJ166" s="131"/>
      <c r="AK166" s="128"/>
      <c r="AL166" s="69"/>
      <c r="AM166" s="69"/>
      <c r="AN166" s="69"/>
      <c r="AO166" s="69"/>
      <c r="AP166" s="69"/>
      <c r="AQ166" s="69"/>
      <c r="AR166" s="69"/>
      <c r="AS166" s="69"/>
      <c r="AT166" s="69"/>
      <c r="AU166" s="69"/>
      <c r="AV166" s="69"/>
      <c r="AW166" s="69"/>
      <c r="AX166" s="69"/>
      <c r="AY166" s="69"/>
      <c r="AZ166" s="69"/>
      <c r="BA166" s="69"/>
      <c r="BB166" s="69"/>
      <c r="BC166" s="69"/>
    </row>
    <row r="167" ht="15.75" customHeight="1">
      <c r="A167" s="95"/>
      <c r="B167" s="123"/>
      <c r="C167" s="123"/>
      <c r="D167" s="123"/>
      <c r="E167" s="123"/>
      <c r="F167" s="123"/>
      <c r="G167" s="123"/>
      <c r="H167" s="70">
        <f t="shared" si="1"/>
        <v>0</v>
      </c>
      <c r="I167" s="71"/>
      <c r="J167" s="71"/>
      <c r="K167" s="83">
        <f t="shared" si="6"/>
        <v>0</v>
      </c>
      <c r="L167" s="71"/>
      <c r="M167" s="97"/>
      <c r="N167" s="76">
        <f t="shared" si="11"/>
        <v>0</v>
      </c>
      <c r="O167" s="124"/>
      <c r="P167" s="124"/>
      <c r="Q167" s="124"/>
      <c r="R167" s="124"/>
      <c r="S167" s="124"/>
      <c r="T167" s="124"/>
      <c r="U167" s="124"/>
      <c r="V167" s="124"/>
      <c r="W167" s="124"/>
      <c r="X167" s="124"/>
      <c r="Y167" s="124"/>
      <c r="Z167" s="124"/>
      <c r="AA167" s="124"/>
      <c r="AB167" s="124"/>
      <c r="AC167" s="124"/>
      <c r="AD167" s="124"/>
      <c r="AE167" s="108" t="str">
        <f t="shared" si="8"/>
        <v/>
      </c>
      <c r="AF167" s="129"/>
      <c r="AG167" s="125" t="str">
        <f t="shared" si="9"/>
        <v/>
      </c>
      <c r="AH167" s="124"/>
      <c r="AI167" s="130"/>
      <c r="AJ167" s="131"/>
      <c r="AK167" s="128"/>
      <c r="AL167" s="69"/>
      <c r="AM167" s="69"/>
      <c r="AN167" s="69"/>
      <c r="AO167" s="69"/>
      <c r="AP167" s="69"/>
      <c r="AQ167" s="69"/>
      <c r="AR167" s="69"/>
      <c r="AS167" s="69"/>
      <c r="AT167" s="69"/>
      <c r="AU167" s="69"/>
      <c r="AV167" s="69"/>
      <c r="AW167" s="69"/>
      <c r="AX167" s="69"/>
      <c r="AY167" s="69"/>
      <c r="AZ167" s="69"/>
      <c r="BA167" s="69"/>
      <c r="BB167" s="69"/>
      <c r="BC167" s="69"/>
    </row>
    <row r="168" ht="15.75" customHeight="1">
      <c r="A168" s="95"/>
      <c r="B168" s="123"/>
      <c r="C168" s="123"/>
      <c r="D168" s="123"/>
      <c r="E168" s="123"/>
      <c r="F168" s="123"/>
      <c r="G168" s="123"/>
      <c r="H168" s="70">
        <f t="shared" si="1"/>
        <v>0</v>
      </c>
      <c r="I168" s="71"/>
      <c r="J168" s="71"/>
      <c r="K168" s="83">
        <f t="shared" si="6"/>
        <v>0</v>
      </c>
      <c r="L168" s="71"/>
      <c r="M168" s="97"/>
      <c r="N168" s="76">
        <f t="shared" si="11"/>
        <v>0</v>
      </c>
      <c r="O168" s="124"/>
      <c r="P168" s="124"/>
      <c r="Q168" s="124"/>
      <c r="R168" s="124"/>
      <c r="S168" s="124"/>
      <c r="T168" s="124"/>
      <c r="U168" s="124"/>
      <c r="V168" s="124"/>
      <c r="W168" s="124"/>
      <c r="X168" s="124"/>
      <c r="Y168" s="124"/>
      <c r="Z168" s="124"/>
      <c r="AA168" s="124"/>
      <c r="AB168" s="124"/>
      <c r="AC168" s="124"/>
      <c r="AD168" s="124"/>
      <c r="AE168" s="108" t="str">
        <f t="shared" si="8"/>
        <v/>
      </c>
      <c r="AF168" s="129"/>
      <c r="AG168" s="125" t="str">
        <f t="shared" si="9"/>
        <v/>
      </c>
      <c r="AH168" s="124"/>
      <c r="AI168" s="130"/>
      <c r="AJ168" s="131"/>
      <c r="AK168" s="128"/>
      <c r="AL168" s="69"/>
      <c r="AM168" s="69"/>
      <c r="AN168" s="69"/>
      <c r="AO168" s="69"/>
      <c r="AP168" s="69"/>
      <c r="AQ168" s="69"/>
      <c r="AR168" s="69"/>
      <c r="AS168" s="69"/>
      <c r="AT168" s="69"/>
      <c r="AU168" s="69"/>
      <c r="AV168" s="69"/>
      <c r="AW168" s="69"/>
      <c r="AX168" s="69"/>
      <c r="AY168" s="69"/>
      <c r="AZ168" s="69"/>
      <c r="BA168" s="69"/>
      <c r="BB168" s="69"/>
      <c r="BC168" s="69"/>
    </row>
    <row r="169" ht="15.75" customHeight="1">
      <c r="A169" s="95"/>
      <c r="B169" s="123"/>
      <c r="C169" s="123"/>
      <c r="D169" s="123"/>
      <c r="E169" s="123"/>
      <c r="F169" s="123"/>
      <c r="G169" s="123"/>
      <c r="H169" s="70">
        <f t="shared" si="1"/>
        <v>0</v>
      </c>
      <c r="I169" s="71"/>
      <c r="J169" s="71"/>
      <c r="K169" s="83">
        <f t="shared" si="6"/>
        <v>0</v>
      </c>
      <c r="L169" s="71"/>
      <c r="M169" s="97"/>
      <c r="N169" s="76">
        <f t="shared" si="11"/>
        <v>0</v>
      </c>
      <c r="O169" s="124"/>
      <c r="P169" s="124"/>
      <c r="Q169" s="124"/>
      <c r="R169" s="124"/>
      <c r="S169" s="124"/>
      <c r="T169" s="124"/>
      <c r="U169" s="124"/>
      <c r="V169" s="124"/>
      <c r="W169" s="124"/>
      <c r="X169" s="124"/>
      <c r="Y169" s="124"/>
      <c r="Z169" s="124"/>
      <c r="AA169" s="124"/>
      <c r="AB169" s="124"/>
      <c r="AC169" s="124"/>
      <c r="AD169" s="124"/>
      <c r="AE169" s="108" t="str">
        <f t="shared" si="8"/>
        <v/>
      </c>
      <c r="AF169" s="129"/>
      <c r="AG169" s="125" t="str">
        <f t="shared" si="9"/>
        <v/>
      </c>
      <c r="AH169" s="124"/>
      <c r="AI169" s="130"/>
      <c r="AJ169" s="131"/>
      <c r="AK169" s="128"/>
      <c r="AL169" s="69"/>
      <c r="AM169" s="69"/>
      <c r="AN169" s="69"/>
      <c r="AO169" s="69"/>
      <c r="AP169" s="69"/>
      <c r="AQ169" s="69"/>
      <c r="AR169" s="69"/>
      <c r="AS169" s="69"/>
      <c r="AT169" s="69"/>
      <c r="AU169" s="69"/>
      <c r="AV169" s="69"/>
      <c r="AW169" s="69"/>
      <c r="AX169" s="69"/>
      <c r="AY169" s="69"/>
      <c r="AZ169" s="69"/>
      <c r="BA169" s="69"/>
      <c r="BB169" s="69"/>
      <c r="BC169" s="69"/>
    </row>
    <row r="170" ht="15.75" customHeight="1">
      <c r="A170" s="95"/>
      <c r="B170" s="123"/>
      <c r="C170" s="123"/>
      <c r="D170" s="123"/>
      <c r="E170" s="123"/>
      <c r="F170" s="123"/>
      <c r="G170" s="123"/>
      <c r="H170" s="70">
        <f t="shared" si="1"/>
        <v>0</v>
      </c>
      <c r="I170" s="71"/>
      <c r="J170" s="71"/>
      <c r="K170" s="83">
        <f t="shared" si="6"/>
        <v>0</v>
      </c>
      <c r="L170" s="71"/>
      <c r="M170" s="97"/>
      <c r="N170" s="76">
        <f t="shared" si="11"/>
        <v>0</v>
      </c>
      <c r="O170" s="124"/>
      <c r="P170" s="124"/>
      <c r="Q170" s="124"/>
      <c r="R170" s="124"/>
      <c r="S170" s="124"/>
      <c r="T170" s="124"/>
      <c r="U170" s="124"/>
      <c r="V170" s="124"/>
      <c r="W170" s="124"/>
      <c r="X170" s="124"/>
      <c r="Y170" s="124"/>
      <c r="Z170" s="124"/>
      <c r="AA170" s="124"/>
      <c r="AB170" s="124"/>
      <c r="AC170" s="124"/>
      <c r="AD170" s="124"/>
      <c r="AE170" s="108" t="str">
        <f t="shared" si="8"/>
        <v/>
      </c>
      <c r="AF170" s="129"/>
      <c r="AG170" s="125" t="str">
        <f t="shared" si="9"/>
        <v/>
      </c>
      <c r="AH170" s="124"/>
      <c r="AI170" s="130"/>
      <c r="AJ170" s="131"/>
      <c r="AK170" s="128"/>
      <c r="AL170" s="69"/>
      <c r="AM170" s="69"/>
      <c r="AN170" s="69"/>
      <c r="AO170" s="69"/>
      <c r="AP170" s="69"/>
      <c r="AQ170" s="69"/>
      <c r="AR170" s="69"/>
      <c r="AS170" s="69"/>
      <c r="AT170" s="69"/>
      <c r="AU170" s="69"/>
      <c r="AV170" s="69"/>
      <c r="AW170" s="69"/>
      <c r="AX170" s="69"/>
      <c r="AY170" s="69"/>
      <c r="AZ170" s="69"/>
      <c r="BA170" s="69"/>
      <c r="BB170" s="69"/>
      <c r="BC170" s="69"/>
    </row>
    <row r="171" ht="15.75" customHeight="1">
      <c r="A171" s="95"/>
      <c r="B171" s="123"/>
      <c r="C171" s="123"/>
      <c r="D171" s="123"/>
      <c r="E171" s="123"/>
      <c r="F171" s="123"/>
      <c r="G171" s="123"/>
      <c r="H171" s="70">
        <f t="shared" si="1"/>
        <v>0</v>
      </c>
      <c r="I171" s="71"/>
      <c r="J171" s="71"/>
      <c r="K171" s="83">
        <f t="shared" si="6"/>
        <v>0</v>
      </c>
      <c r="L171" s="71"/>
      <c r="M171" s="97"/>
      <c r="N171" s="76">
        <f t="shared" si="11"/>
        <v>0</v>
      </c>
      <c r="O171" s="124"/>
      <c r="P171" s="124"/>
      <c r="Q171" s="124"/>
      <c r="R171" s="124"/>
      <c r="S171" s="124"/>
      <c r="T171" s="124"/>
      <c r="U171" s="124"/>
      <c r="V171" s="124"/>
      <c r="W171" s="124"/>
      <c r="X171" s="124"/>
      <c r="Y171" s="124"/>
      <c r="Z171" s="124"/>
      <c r="AA171" s="124"/>
      <c r="AB171" s="124"/>
      <c r="AC171" s="124"/>
      <c r="AD171" s="124"/>
      <c r="AE171" s="108" t="str">
        <f t="shared" si="8"/>
        <v/>
      </c>
      <c r="AF171" s="129"/>
      <c r="AG171" s="125" t="str">
        <f t="shared" si="9"/>
        <v/>
      </c>
      <c r="AH171" s="124"/>
      <c r="AI171" s="130"/>
      <c r="AJ171" s="131"/>
      <c r="AK171" s="128"/>
      <c r="AL171" s="69"/>
      <c r="AM171" s="69"/>
      <c r="AN171" s="69"/>
      <c r="AO171" s="69"/>
      <c r="AP171" s="69"/>
      <c r="AQ171" s="69"/>
      <c r="AR171" s="69"/>
      <c r="AS171" s="69"/>
      <c r="AT171" s="69"/>
      <c r="AU171" s="69"/>
      <c r="AV171" s="69"/>
      <c r="AW171" s="69"/>
      <c r="AX171" s="69"/>
      <c r="AY171" s="69"/>
      <c r="AZ171" s="69"/>
      <c r="BA171" s="69"/>
      <c r="BB171" s="69"/>
      <c r="BC171" s="69"/>
    </row>
    <row r="172" ht="15.75" customHeight="1">
      <c r="A172" s="95"/>
      <c r="B172" s="123"/>
      <c r="C172" s="123"/>
      <c r="D172" s="123"/>
      <c r="E172" s="123"/>
      <c r="F172" s="123"/>
      <c r="G172" s="123"/>
      <c r="H172" s="70">
        <f t="shared" si="1"/>
        <v>0</v>
      </c>
      <c r="I172" s="71"/>
      <c r="J172" s="71"/>
      <c r="K172" s="83">
        <f t="shared" si="6"/>
        <v>0</v>
      </c>
      <c r="L172" s="71"/>
      <c r="M172" s="97"/>
      <c r="N172" s="76">
        <f t="shared" si="11"/>
        <v>0</v>
      </c>
      <c r="O172" s="124"/>
      <c r="P172" s="124"/>
      <c r="Q172" s="124"/>
      <c r="R172" s="124"/>
      <c r="S172" s="124"/>
      <c r="T172" s="124"/>
      <c r="U172" s="124"/>
      <c r="V172" s="124"/>
      <c r="W172" s="124"/>
      <c r="X172" s="124"/>
      <c r="Y172" s="124"/>
      <c r="Z172" s="124"/>
      <c r="AA172" s="124"/>
      <c r="AB172" s="124"/>
      <c r="AC172" s="124"/>
      <c r="AD172" s="124"/>
      <c r="AE172" s="108" t="str">
        <f t="shared" si="8"/>
        <v/>
      </c>
      <c r="AF172" s="129"/>
      <c r="AG172" s="125" t="str">
        <f t="shared" si="9"/>
        <v/>
      </c>
      <c r="AH172" s="124"/>
      <c r="AI172" s="130"/>
      <c r="AJ172" s="131"/>
      <c r="AK172" s="128"/>
      <c r="AL172" s="69"/>
      <c r="AM172" s="69"/>
      <c r="AN172" s="69"/>
      <c r="AO172" s="69"/>
      <c r="AP172" s="69"/>
      <c r="AQ172" s="69"/>
      <c r="AR172" s="69"/>
      <c r="AS172" s="69"/>
      <c r="AT172" s="69"/>
      <c r="AU172" s="69"/>
      <c r="AV172" s="69"/>
      <c r="AW172" s="69"/>
      <c r="AX172" s="69"/>
      <c r="AY172" s="69"/>
      <c r="AZ172" s="69"/>
      <c r="BA172" s="69"/>
      <c r="BB172" s="69"/>
      <c r="BC172" s="69"/>
    </row>
    <row r="173" ht="15.75" customHeight="1">
      <c r="A173" s="95"/>
      <c r="B173" s="123"/>
      <c r="C173" s="123"/>
      <c r="D173" s="123"/>
      <c r="E173" s="123"/>
      <c r="F173" s="123"/>
      <c r="G173" s="123"/>
      <c r="H173" s="70">
        <f t="shared" si="1"/>
        <v>0</v>
      </c>
      <c r="I173" s="71"/>
      <c r="J173" s="71"/>
      <c r="K173" s="83">
        <f t="shared" si="6"/>
        <v>0</v>
      </c>
      <c r="L173" s="71"/>
      <c r="M173" s="97"/>
      <c r="N173" s="76">
        <f t="shared" si="11"/>
        <v>0</v>
      </c>
      <c r="O173" s="124"/>
      <c r="P173" s="124"/>
      <c r="Q173" s="124"/>
      <c r="R173" s="124"/>
      <c r="S173" s="124"/>
      <c r="T173" s="124"/>
      <c r="U173" s="124"/>
      <c r="V173" s="124"/>
      <c r="W173" s="124"/>
      <c r="X173" s="124"/>
      <c r="Y173" s="124"/>
      <c r="Z173" s="124"/>
      <c r="AA173" s="124"/>
      <c r="AB173" s="124"/>
      <c r="AC173" s="124"/>
      <c r="AD173" s="124"/>
      <c r="AE173" s="108" t="str">
        <f t="shared" si="8"/>
        <v/>
      </c>
      <c r="AF173" s="129"/>
      <c r="AG173" s="125" t="str">
        <f t="shared" si="9"/>
        <v/>
      </c>
      <c r="AH173" s="124"/>
      <c r="AI173" s="130"/>
      <c r="AJ173" s="131"/>
      <c r="AK173" s="128"/>
      <c r="AL173" s="69"/>
      <c r="AM173" s="69"/>
      <c r="AN173" s="69"/>
      <c r="AO173" s="69"/>
      <c r="AP173" s="69"/>
      <c r="AQ173" s="69"/>
      <c r="AR173" s="69"/>
      <c r="AS173" s="69"/>
      <c r="AT173" s="69"/>
      <c r="AU173" s="69"/>
      <c r="AV173" s="69"/>
      <c r="AW173" s="69"/>
      <c r="AX173" s="69"/>
      <c r="AY173" s="69"/>
      <c r="AZ173" s="69"/>
      <c r="BA173" s="69"/>
      <c r="BB173" s="69"/>
      <c r="BC173" s="69"/>
    </row>
    <row r="174" ht="15.75" customHeight="1">
      <c r="A174" s="95"/>
      <c r="B174" s="123"/>
      <c r="C174" s="123"/>
      <c r="D174" s="123"/>
      <c r="E174" s="123"/>
      <c r="F174" s="123"/>
      <c r="G174" s="123"/>
      <c r="H174" s="70">
        <f t="shared" si="1"/>
        <v>0</v>
      </c>
      <c r="I174" s="71"/>
      <c r="J174" s="71"/>
      <c r="K174" s="83">
        <f t="shared" si="6"/>
        <v>0</v>
      </c>
      <c r="L174" s="71"/>
      <c r="M174" s="97"/>
      <c r="N174" s="76">
        <f t="shared" si="11"/>
        <v>0</v>
      </c>
      <c r="O174" s="124"/>
      <c r="P174" s="124"/>
      <c r="Q174" s="124"/>
      <c r="R174" s="124"/>
      <c r="S174" s="124"/>
      <c r="T174" s="124"/>
      <c r="U174" s="124"/>
      <c r="V174" s="124"/>
      <c r="W174" s="124"/>
      <c r="X174" s="124"/>
      <c r="Y174" s="124"/>
      <c r="Z174" s="124"/>
      <c r="AA174" s="124"/>
      <c r="AB174" s="124"/>
      <c r="AC174" s="124"/>
      <c r="AD174" s="124"/>
      <c r="AE174" s="108" t="str">
        <f t="shared" si="8"/>
        <v/>
      </c>
      <c r="AF174" s="129"/>
      <c r="AG174" s="125" t="str">
        <f t="shared" si="9"/>
        <v/>
      </c>
      <c r="AH174" s="124"/>
      <c r="AI174" s="130"/>
      <c r="AJ174" s="131"/>
      <c r="AK174" s="128"/>
      <c r="AL174" s="69"/>
      <c r="AM174" s="69"/>
      <c r="AN174" s="69"/>
      <c r="AO174" s="69"/>
      <c r="AP174" s="69"/>
      <c r="AQ174" s="69"/>
      <c r="AR174" s="69"/>
      <c r="AS174" s="69"/>
      <c r="AT174" s="69"/>
      <c r="AU174" s="69"/>
      <c r="AV174" s="69"/>
      <c r="AW174" s="69"/>
      <c r="AX174" s="69"/>
      <c r="AY174" s="69"/>
      <c r="AZ174" s="69"/>
      <c r="BA174" s="69"/>
      <c r="BB174" s="69"/>
      <c r="BC174" s="69"/>
    </row>
    <row r="175" ht="15.75" customHeight="1">
      <c r="A175" s="95"/>
      <c r="B175" s="123"/>
      <c r="C175" s="123"/>
      <c r="D175" s="123"/>
      <c r="E175" s="123"/>
      <c r="F175" s="123"/>
      <c r="G175" s="123"/>
      <c r="H175" s="70">
        <f t="shared" si="1"/>
        <v>0</v>
      </c>
      <c r="I175" s="71"/>
      <c r="J175" s="71"/>
      <c r="K175" s="83">
        <f t="shared" si="6"/>
        <v>0</v>
      </c>
      <c r="L175" s="71"/>
      <c r="M175" s="97"/>
      <c r="N175" s="76">
        <f t="shared" si="11"/>
        <v>0</v>
      </c>
      <c r="O175" s="124"/>
      <c r="P175" s="124"/>
      <c r="Q175" s="124"/>
      <c r="R175" s="124"/>
      <c r="S175" s="124"/>
      <c r="T175" s="124"/>
      <c r="U175" s="124"/>
      <c r="V175" s="124"/>
      <c r="W175" s="124"/>
      <c r="X175" s="124"/>
      <c r="Y175" s="124"/>
      <c r="Z175" s="124"/>
      <c r="AA175" s="124"/>
      <c r="AB175" s="124"/>
      <c r="AC175" s="124"/>
      <c r="AD175" s="124"/>
      <c r="AE175" s="108" t="str">
        <f t="shared" si="8"/>
        <v/>
      </c>
      <c r="AF175" s="129"/>
      <c r="AG175" s="125" t="str">
        <f t="shared" si="9"/>
        <v/>
      </c>
      <c r="AH175" s="124"/>
      <c r="AI175" s="130"/>
      <c r="AJ175" s="131"/>
      <c r="AK175" s="128"/>
      <c r="AL175" s="69"/>
      <c r="AM175" s="69"/>
      <c r="AN175" s="69"/>
      <c r="AO175" s="69"/>
      <c r="AP175" s="69"/>
      <c r="AQ175" s="69"/>
      <c r="AR175" s="69"/>
      <c r="AS175" s="69"/>
      <c r="AT175" s="69"/>
      <c r="AU175" s="69"/>
      <c r="AV175" s="69"/>
      <c r="AW175" s="69"/>
      <c r="AX175" s="69"/>
      <c r="AY175" s="69"/>
      <c r="AZ175" s="69"/>
      <c r="BA175" s="69"/>
      <c r="BB175" s="69"/>
      <c r="BC175" s="69"/>
    </row>
    <row r="176" ht="15.75" customHeight="1">
      <c r="A176" s="95"/>
      <c r="B176" s="123"/>
      <c r="C176" s="123"/>
      <c r="D176" s="123"/>
      <c r="E176" s="123"/>
      <c r="F176" s="123"/>
      <c r="G176" s="123"/>
      <c r="H176" s="70">
        <f t="shared" si="1"/>
        <v>0</v>
      </c>
      <c r="I176" s="71"/>
      <c r="J176" s="71"/>
      <c r="K176" s="83">
        <f t="shared" si="6"/>
        <v>0</v>
      </c>
      <c r="L176" s="71"/>
      <c r="M176" s="97"/>
      <c r="N176" s="76">
        <f t="shared" si="11"/>
        <v>0</v>
      </c>
      <c r="O176" s="124"/>
      <c r="P176" s="124"/>
      <c r="Q176" s="124"/>
      <c r="R176" s="124"/>
      <c r="S176" s="124"/>
      <c r="T176" s="124"/>
      <c r="U176" s="124"/>
      <c r="V176" s="124"/>
      <c r="W176" s="124"/>
      <c r="X176" s="124"/>
      <c r="Y176" s="124"/>
      <c r="Z176" s="124"/>
      <c r="AA176" s="124"/>
      <c r="AB176" s="124"/>
      <c r="AC176" s="124"/>
      <c r="AD176" s="124"/>
      <c r="AE176" s="108" t="str">
        <f t="shared" si="8"/>
        <v/>
      </c>
      <c r="AF176" s="129"/>
      <c r="AG176" s="125" t="str">
        <f t="shared" si="9"/>
        <v/>
      </c>
      <c r="AH176" s="124"/>
      <c r="AI176" s="130"/>
      <c r="AJ176" s="131"/>
      <c r="AK176" s="128"/>
      <c r="AL176" s="69"/>
      <c r="AM176" s="69"/>
      <c r="AN176" s="69"/>
      <c r="AO176" s="69"/>
      <c r="AP176" s="69"/>
      <c r="AQ176" s="69"/>
      <c r="AR176" s="69"/>
      <c r="AS176" s="69"/>
      <c r="AT176" s="69"/>
      <c r="AU176" s="69"/>
      <c r="AV176" s="69"/>
      <c r="AW176" s="69"/>
      <c r="AX176" s="69"/>
      <c r="AY176" s="69"/>
      <c r="AZ176" s="69"/>
      <c r="BA176" s="69"/>
      <c r="BB176" s="69"/>
      <c r="BC176" s="69"/>
    </row>
    <row r="177" ht="15.75" customHeight="1">
      <c r="A177" s="95"/>
      <c r="B177" s="123"/>
      <c r="C177" s="123"/>
      <c r="D177" s="123"/>
      <c r="E177" s="123"/>
      <c r="F177" s="123"/>
      <c r="G177" s="123"/>
      <c r="H177" s="70">
        <f t="shared" si="1"/>
        <v>0</v>
      </c>
      <c r="I177" s="71"/>
      <c r="J177" s="71"/>
      <c r="K177" s="83">
        <f t="shared" si="6"/>
        <v>0</v>
      </c>
      <c r="L177" s="71"/>
      <c r="M177" s="97"/>
      <c r="N177" s="76">
        <f t="shared" si="11"/>
        <v>0</v>
      </c>
      <c r="O177" s="124"/>
      <c r="P177" s="124"/>
      <c r="Q177" s="124"/>
      <c r="R177" s="124"/>
      <c r="S177" s="124"/>
      <c r="T177" s="124"/>
      <c r="U177" s="124"/>
      <c r="V177" s="124"/>
      <c r="W177" s="124"/>
      <c r="X177" s="124"/>
      <c r="Y177" s="124"/>
      <c r="Z177" s="124"/>
      <c r="AA177" s="124"/>
      <c r="AB177" s="124"/>
      <c r="AC177" s="124"/>
      <c r="AD177" s="124"/>
      <c r="AE177" s="108" t="str">
        <f t="shared" si="8"/>
        <v/>
      </c>
      <c r="AF177" s="129"/>
      <c r="AG177" s="125" t="str">
        <f t="shared" si="9"/>
        <v/>
      </c>
      <c r="AH177" s="124"/>
      <c r="AI177" s="130"/>
      <c r="AJ177" s="131"/>
      <c r="AK177" s="128"/>
      <c r="AL177" s="69"/>
      <c r="AM177" s="69"/>
      <c r="AN177" s="69"/>
      <c r="AO177" s="69"/>
      <c r="AP177" s="69"/>
      <c r="AQ177" s="69"/>
      <c r="AR177" s="69"/>
      <c r="AS177" s="69"/>
      <c r="AT177" s="69"/>
      <c r="AU177" s="69"/>
      <c r="AV177" s="69"/>
      <c r="AW177" s="69"/>
      <c r="AX177" s="69"/>
      <c r="AY177" s="69"/>
      <c r="AZ177" s="69"/>
      <c r="BA177" s="69"/>
      <c r="BB177" s="69"/>
      <c r="BC177" s="69"/>
    </row>
    <row r="178" ht="15.75" customHeight="1">
      <c r="A178" s="95"/>
      <c r="B178" s="123"/>
      <c r="C178" s="123"/>
      <c r="D178" s="123"/>
      <c r="E178" s="123"/>
      <c r="F178" s="123"/>
      <c r="G178" s="123"/>
      <c r="H178" s="70">
        <f t="shared" si="1"/>
        <v>0</v>
      </c>
      <c r="I178" s="71"/>
      <c r="J178" s="71"/>
      <c r="K178" s="83">
        <f t="shared" si="6"/>
        <v>0</v>
      </c>
      <c r="L178" s="71"/>
      <c r="M178" s="97"/>
      <c r="N178" s="76">
        <f t="shared" si="11"/>
        <v>0</v>
      </c>
      <c r="O178" s="124"/>
      <c r="P178" s="124"/>
      <c r="Q178" s="124"/>
      <c r="R178" s="124"/>
      <c r="S178" s="124"/>
      <c r="T178" s="124"/>
      <c r="U178" s="124"/>
      <c r="V178" s="124"/>
      <c r="W178" s="124"/>
      <c r="X178" s="124"/>
      <c r="Y178" s="124"/>
      <c r="Z178" s="124"/>
      <c r="AA178" s="124"/>
      <c r="AB178" s="124"/>
      <c r="AC178" s="124"/>
      <c r="AD178" s="124"/>
      <c r="AE178" s="108" t="str">
        <f t="shared" si="8"/>
        <v/>
      </c>
      <c r="AF178" s="129"/>
      <c r="AG178" s="125" t="str">
        <f t="shared" si="9"/>
        <v/>
      </c>
      <c r="AH178" s="124"/>
      <c r="AI178" s="130"/>
      <c r="AJ178" s="131"/>
      <c r="AK178" s="128"/>
      <c r="AL178" s="69"/>
      <c r="AM178" s="69"/>
      <c r="AN178" s="69"/>
      <c r="AO178" s="69"/>
      <c r="AP178" s="69"/>
      <c r="AQ178" s="69"/>
      <c r="AR178" s="69"/>
      <c r="AS178" s="69"/>
      <c r="AT178" s="69"/>
      <c r="AU178" s="69"/>
      <c r="AV178" s="69"/>
      <c r="AW178" s="69"/>
      <c r="AX178" s="69"/>
      <c r="AY178" s="69"/>
      <c r="AZ178" s="69"/>
      <c r="BA178" s="69"/>
      <c r="BB178" s="69"/>
      <c r="BC178" s="69"/>
    </row>
    <row r="179" ht="15.75" customHeight="1">
      <c r="A179" s="95"/>
      <c r="B179" s="123"/>
      <c r="C179" s="123"/>
      <c r="D179" s="123"/>
      <c r="E179" s="123"/>
      <c r="F179" s="123"/>
      <c r="G179" s="123"/>
      <c r="H179" s="70">
        <f t="shared" si="1"/>
        <v>0</v>
      </c>
      <c r="I179" s="71"/>
      <c r="J179" s="71"/>
      <c r="K179" s="83">
        <f t="shared" si="6"/>
        <v>0</v>
      </c>
      <c r="L179" s="71"/>
      <c r="M179" s="97"/>
      <c r="N179" s="76">
        <f t="shared" si="11"/>
        <v>0</v>
      </c>
      <c r="O179" s="124"/>
      <c r="P179" s="124"/>
      <c r="Q179" s="124"/>
      <c r="R179" s="124"/>
      <c r="S179" s="124"/>
      <c r="T179" s="124"/>
      <c r="U179" s="124"/>
      <c r="V179" s="124"/>
      <c r="W179" s="124"/>
      <c r="X179" s="124"/>
      <c r="Y179" s="124"/>
      <c r="Z179" s="124"/>
      <c r="AA179" s="124"/>
      <c r="AB179" s="124"/>
      <c r="AC179" s="124"/>
      <c r="AD179" s="124"/>
      <c r="AE179" s="108" t="str">
        <f t="shared" si="8"/>
        <v/>
      </c>
      <c r="AF179" s="129"/>
      <c r="AG179" s="125" t="str">
        <f t="shared" si="9"/>
        <v/>
      </c>
      <c r="AH179" s="124"/>
      <c r="AI179" s="130"/>
      <c r="AJ179" s="131"/>
      <c r="AK179" s="128"/>
      <c r="AL179" s="69"/>
      <c r="AM179" s="69"/>
      <c r="AN179" s="69"/>
      <c r="AO179" s="69"/>
      <c r="AP179" s="69"/>
      <c r="AQ179" s="69"/>
      <c r="AR179" s="69"/>
      <c r="AS179" s="69"/>
      <c r="AT179" s="69"/>
      <c r="AU179" s="69"/>
      <c r="AV179" s="69"/>
      <c r="AW179" s="69"/>
      <c r="AX179" s="69"/>
      <c r="AY179" s="69"/>
      <c r="AZ179" s="69"/>
      <c r="BA179" s="69"/>
      <c r="BB179" s="69"/>
      <c r="BC179" s="69"/>
    </row>
    <row r="180" ht="15.75" customHeight="1">
      <c r="A180" s="95"/>
      <c r="B180" s="123"/>
      <c r="C180" s="123"/>
      <c r="D180" s="123"/>
      <c r="E180" s="123"/>
      <c r="F180" s="123"/>
      <c r="G180" s="123"/>
      <c r="H180" s="70">
        <f t="shared" si="1"/>
        <v>0</v>
      </c>
      <c r="I180" s="71"/>
      <c r="J180" s="71"/>
      <c r="K180" s="83">
        <f t="shared" si="6"/>
        <v>0</v>
      </c>
      <c r="L180" s="71"/>
      <c r="M180" s="97"/>
      <c r="N180" s="76">
        <f t="shared" si="11"/>
        <v>0</v>
      </c>
      <c r="O180" s="124"/>
      <c r="P180" s="124"/>
      <c r="Q180" s="124"/>
      <c r="R180" s="124"/>
      <c r="S180" s="124"/>
      <c r="T180" s="124"/>
      <c r="U180" s="124"/>
      <c r="V180" s="124"/>
      <c r="W180" s="124"/>
      <c r="X180" s="124"/>
      <c r="Y180" s="124"/>
      <c r="Z180" s="124"/>
      <c r="AA180" s="124"/>
      <c r="AB180" s="124"/>
      <c r="AC180" s="124"/>
      <c r="AD180" s="124"/>
      <c r="AE180" s="108" t="str">
        <f t="shared" si="8"/>
        <v/>
      </c>
      <c r="AF180" s="129"/>
      <c r="AG180" s="125" t="str">
        <f t="shared" si="9"/>
        <v/>
      </c>
      <c r="AH180" s="124"/>
      <c r="AI180" s="130"/>
      <c r="AJ180" s="131"/>
      <c r="AK180" s="128"/>
      <c r="AL180" s="69"/>
      <c r="AM180" s="69"/>
      <c r="AN180" s="69"/>
      <c r="AO180" s="69"/>
      <c r="AP180" s="69"/>
      <c r="AQ180" s="69"/>
      <c r="AR180" s="69"/>
      <c r="AS180" s="69"/>
      <c r="AT180" s="69"/>
      <c r="AU180" s="69"/>
      <c r="AV180" s="69"/>
      <c r="AW180" s="69"/>
      <c r="AX180" s="69"/>
      <c r="AY180" s="69"/>
      <c r="AZ180" s="69"/>
      <c r="BA180" s="69"/>
      <c r="BB180" s="69"/>
      <c r="BC180" s="69"/>
    </row>
    <row r="181" ht="15.75" customHeight="1">
      <c r="A181" s="95"/>
      <c r="B181" s="123"/>
      <c r="C181" s="123"/>
      <c r="D181" s="123"/>
      <c r="E181" s="123"/>
      <c r="F181" s="123"/>
      <c r="G181" s="123"/>
      <c r="H181" s="70">
        <f t="shared" si="1"/>
        <v>0</v>
      </c>
      <c r="I181" s="71"/>
      <c r="J181" s="71"/>
      <c r="K181" s="83">
        <f t="shared" si="6"/>
        <v>0</v>
      </c>
      <c r="L181" s="71"/>
      <c r="M181" s="97"/>
      <c r="N181" s="76">
        <f t="shared" si="11"/>
        <v>0</v>
      </c>
      <c r="O181" s="124"/>
      <c r="P181" s="124"/>
      <c r="Q181" s="124"/>
      <c r="R181" s="124"/>
      <c r="S181" s="124"/>
      <c r="T181" s="124"/>
      <c r="U181" s="124"/>
      <c r="V181" s="124"/>
      <c r="W181" s="124"/>
      <c r="X181" s="124"/>
      <c r="Y181" s="124"/>
      <c r="Z181" s="124"/>
      <c r="AA181" s="124"/>
      <c r="AB181" s="124"/>
      <c r="AC181" s="124"/>
      <c r="AD181" s="124"/>
      <c r="AE181" s="108" t="str">
        <f t="shared" si="8"/>
        <v/>
      </c>
      <c r="AF181" s="129"/>
      <c r="AG181" s="125" t="str">
        <f t="shared" si="9"/>
        <v/>
      </c>
      <c r="AH181" s="124"/>
      <c r="AI181" s="130"/>
      <c r="AJ181" s="131"/>
      <c r="AK181" s="128"/>
      <c r="AL181" s="69"/>
      <c r="AM181" s="69"/>
      <c r="AN181" s="69"/>
      <c r="AO181" s="69"/>
      <c r="AP181" s="69"/>
      <c r="AQ181" s="69"/>
      <c r="AR181" s="69"/>
      <c r="AS181" s="69"/>
      <c r="AT181" s="69"/>
      <c r="AU181" s="69"/>
      <c r="AV181" s="69"/>
      <c r="AW181" s="69"/>
      <c r="AX181" s="69"/>
      <c r="AY181" s="69"/>
      <c r="AZ181" s="69"/>
      <c r="BA181" s="69"/>
      <c r="BB181" s="69"/>
      <c r="BC181" s="69"/>
    </row>
    <row r="182" ht="15.75" customHeight="1">
      <c r="A182" s="95"/>
      <c r="B182" s="123"/>
      <c r="C182" s="123"/>
      <c r="D182" s="123"/>
      <c r="E182" s="123"/>
      <c r="F182" s="123"/>
      <c r="G182" s="123"/>
      <c r="H182" s="70">
        <f t="shared" si="1"/>
        <v>0</v>
      </c>
      <c r="I182" s="71"/>
      <c r="J182" s="71"/>
      <c r="K182" s="83">
        <f t="shared" si="6"/>
        <v>0</v>
      </c>
      <c r="L182" s="71"/>
      <c r="M182" s="97"/>
      <c r="N182" s="76">
        <f t="shared" si="11"/>
        <v>0</v>
      </c>
      <c r="O182" s="124"/>
      <c r="P182" s="124"/>
      <c r="Q182" s="124"/>
      <c r="R182" s="124"/>
      <c r="S182" s="124"/>
      <c r="T182" s="124"/>
      <c r="U182" s="124"/>
      <c r="V182" s="124"/>
      <c r="W182" s="124"/>
      <c r="X182" s="124"/>
      <c r="Y182" s="124"/>
      <c r="Z182" s="124"/>
      <c r="AA182" s="124"/>
      <c r="AB182" s="124"/>
      <c r="AC182" s="124"/>
      <c r="AD182" s="124"/>
      <c r="AE182" s="108" t="str">
        <f t="shared" si="8"/>
        <v/>
      </c>
      <c r="AF182" s="129"/>
      <c r="AG182" s="125" t="str">
        <f t="shared" si="9"/>
        <v/>
      </c>
      <c r="AH182" s="124"/>
      <c r="AI182" s="130"/>
      <c r="AJ182" s="131"/>
      <c r="AK182" s="128"/>
      <c r="AL182" s="69"/>
      <c r="AM182" s="69"/>
      <c r="AN182" s="69"/>
      <c r="AO182" s="69"/>
      <c r="AP182" s="69"/>
      <c r="AQ182" s="69"/>
      <c r="AR182" s="69"/>
      <c r="AS182" s="69"/>
      <c r="AT182" s="69"/>
      <c r="AU182" s="69"/>
      <c r="AV182" s="69"/>
      <c r="AW182" s="69"/>
      <c r="AX182" s="69"/>
      <c r="AY182" s="69"/>
      <c r="AZ182" s="69"/>
      <c r="BA182" s="69"/>
      <c r="BB182" s="69"/>
      <c r="BC182" s="69"/>
    </row>
    <row r="183" ht="15.75" customHeight="1">
      <c r="A183" s="95"/>
      <c r="B183" s="123"/>
      <c r="C183" s="123"/>
      <c r="D183" s="123"/>
      <c r="E183" s="123"/>
      <c r="F183" s="123"/>
      <c r="G183" s="123"/>
      <c r="H183" s="70">
        <f t="shared" si="1"/>
        <v>0</v>
      </c>
      <c r="I183" s="71"/>
      <c r="J183" s="71"/>
      <c r="K183" s="83">
        <f t="shared" si="6"/>
        <v>0</v>
      </c>
      <c r="L183" s="71"/>
      <c r="M183" s="97"/>
      <c r="N183" s="76">
        <f t="shared" si="11"/>
        <v>0</v>
      </c>
      <c r="O183" s="124"/>
      <c r="P183" s="124"/>
      <c r="Q183" s="124"/>
      <c r="R183" s="124"/>
      <c r="S183" s="124"/>
      <c r="T183" s="124"/>
      <c r="U183" s="124"/>
      <c r="V183" s="124"/>
      <c r="W183" s="124"/>
      <c r="X183" s="124"/>
      <c r="Y183" s="124"/>
      <c r="Z183" s="124"/>
      <c r="AA183" s="124"/>
      <c r="AB183" s="124"/>
      <c r="AC183" s="124"/>
      <c r="AD183" s="124"/>
      <c r="AE183" s="108" t="str">
        <f t="shared" si="8"/>
        <v/>
      </c>
      <c r="AF183" s="129"/>
      <c r="AG183" s="125" t="str">
        <f t="shared" si="9"/>
        <v/>
      </c>
      <c r="AH183" s="124"/>
      <c r="AI183" s="130"/>
      <c r="AJ183" s="131"/>
      <c r="AK183" s="128"/>
      <c r="AL183" s="69"/>
      <c r="AM183" s="69"/>
      <c r="AN183" s="69"/>
      <c r="AO183" s="69"/>
      <c r="AP183" s="69"/>
      <c r="AQ183" s="69"/>
      <c r="AR183" s="69"/>
      <c r="AS183" s="69"/>
      <c r="AT183" s="69"/>
      <c r="AU183" s="69"/>
      <c r="AV183" s="69"/>
      <c r="AW183" s="69"/>
      <c r="AX183" s="69"/>
      <c r="AY183" s="69"/>
      <c r="AZ183" s="69"/>
      <c r="BA183" s="69"/>
      <c r="BB183" s="69"/>
      <c r="BC183" s="69"/>
    </row>
    <row r="184" ht="15.75" customHeight="1">
      <c r="A184" s="95"/>
      <c r="B184" s="123"/>
      <c r="C184" s="123"/>
      <c r="D184" s="123"/>
      <c r="E184" s="123"/>
      <c r="F184" s="123"/>
      <c r="G184" s="123"/>
      <c r="H184" s="70">
        <f t="shared" si="1"/>
        <v>0</v>
      </c>
      <c r="I184" s="71"/>
      <c r="J184" s="71"/>
      <c r="K184" s="83">
        <f t="shared" si="6"/>
        <v>0</v>
      </c>
      <c r="L184" s="71"/>
      <c r="M184" s="97"/>
      <c r="N184" s="76">
        <f t="shared" si="11"/>
        <v>0</v>
      </c>
      <c r="O184" s="124"/>
      <c r="P184" s="124"/>
      <c r="Q184" s="124"/>
      <c r="R184" s="124"/>
      <c r="S184" s="124"/>
      <c r="T184" s="124"/>
      <c r="U184" s="124"/>
      <c r="V184" s="124"/>
      <c r="W184" s="124"/>
      <c r="X184" s="124"/>
      <c r="Y184" s="124"/>
      <c r="Z184" s="124"/>
      <c r="AA184" s="124"/>
      <c r="AB184" s="124"/>
      <c r="AC184" s="124"/>
      <c r="AD184" s="124"/>
      <c r="AE184" s="108" t="str">
        <f t="shared" si="8"/>
        <v/>
      </c>
      <c r="AF184" s="129"/>
      <c r="AG184" s="125" t="str">
        <f t="shared" si="9"/>
        <v/>
      </c>
      <c r="AH184" s="124"/>
      <c r="AI184" s="130"/>
      <c r="AJ184" s="131"/>
      <c r="AK184" s="128"/>
      <c r="AL184" s="69"/>
      <c r="AM184" s="69"/>
      <c r="AN184" s="69"/>
      <c r="AO184" s="69"/>
      <c r="AP184" s="69"/>
      <c r="AQ184" s="69"/>
      <c r="AR184" s="69"/>
      <c r="AS184" s="69"/>
      <c r="AT184" s="69"/>
      <c r="AU184" s="69"/>
      <c r="AV184" s="69"/>
      <c r="AW184" s="69"/>
      <c r="AX184" s="69"/>
      <c r="AY184" s="69"/>
      <c r="AZ184" s="69"/>
      <c r="BA184" s="69"/>
      <c r="BB184" s="69"/>
      <c r="BC184" s="69"/>
    </row>
    <row r="185" ht="15.75" customHeight="1">
      <c r="A185" s="95"/>
      <c r="B185" s="123"/>
      <c r="C185" s="123"/>
      <c r="D185" s="123"/>
      <c r="E185" s="123"/>
      <c r="F185" s="123"/>
      <c r="G185" s="123"/>
      <c r="H185" s="70">
        <f t="shared" si="1"/>
        <v>0</v>
      </c>
      <c r="I185" s="71"/>
      <c r="J185" s="71"/>
      <c r="K185" s="83">
        <f t="shared" si="6"/>
        <v>0</v>
      </c>
      <c r="L185" s="71"/>
      <c r="M185" s="97"/>
      <c r="N185" s="76">
        <f t="shared" si="11"/>
        <v>0</v>
      </c>
      <c r="O185" s="124"/>
      <c r="P185" s="124"/>
      <c r="Q185" s="124"/>
      <c r="R185" s="124"/>
      <c r="S185" s="124"/>
      <c r="T185" s="124"/>
      <c r="U185" s="124"/>
      <c r="V185" s="124"/>
      <c r="W185" s="124"/>
      <c r="X185" s="124"/>
      <c r="Y185" s="124"/>
      <c r="Z185" s="124"/>
      <c r="AA185" s="124"/>
      <c r="AB185" s="124"/>
      <c r="AC185" s="124"/>
      <c r="AD185" s="124"/>
      <c r="AE185" s="108" t="str">
        <f t="shared" si="8"/>
        <v/>
      </c>
      <c r="AF185" s="129"/>
      <c r="AG185" s="125" t="str">
        <f t="shared" si="9"/>
        <v/>
      </c>
      <c r="AH185" s="124"/>
      <c r="AI185" s="130"/>
      <c r="AJ185" s="131"/>
      <c r="AK185" s="128"/>
      <c r="AL185" s="69"/>
      <c r="AM185" s="69"/>
      <c r="AN185" s="69"/>
      <c r="AO185" s="69"/>
      <c r="AP185" s="69"/>
      <c r="AQ185" s="69"/>
      <c r="AR185" s="69"/>
      <c r="AS185" s="69"/>
      <c r="AT185" s="69"/>
      <c r="AU185" s="69"/>
      <c r="AV185" s="69"/>
      <c r="AW185" s="69"/>
      <c r="AX185" s="69"/>
      <c r="AY185" s="69"/>
      <c r="AZ185" s="69"/>
      <c r="BA185" s="69"/>
      <c r="BB185" s="69"/>
      <c r="BC185" s="69"/>
    </row>
    <row r="186" ht="15.75" customHeight="1">
      <c r="A186" s="95"/>
      <c r="B186" s="123"/>
      <c r="C186" s="123"/>
      <c r="D186" s="123"/>
      <c r="E186" s="123"/>
      <c r="F186" s="123"/>
      <c r="G186" s="123"/>
      <c r="H186" s="70">
        <f t="shared" si="1"/>
        <v>0</v>
      </c>
      <c r="I186" s="71"/>
      <c r="J186" s="71"/>
      <c r="K186" s="83">
        <f t="shared" si="6"/>
        <v>0</v>
      </c>
      <c r="L186" s="71"/>
      <c r="M186" s="97"/>
      <c r="N186" s="76">
        <f t="shared" si="11"/>
        <v>0</v>
      </c>
      <c r="O186" s="124"/>
      <c r="P186" s="124"/>
      <c r="Q186" s="124"/>
      <c r="R186" s="124"/>
      <c r="S186" s="124"/>
      <c r="T186" s="124"/>
      <c r="U186" s="124"/>
      <c r="V186" s="124"/>
      <c r="W186" s="124"/>
      <c r="X186" s="124"/>
      <c r="Y186" s="124"/>
      <c r="Z186" s="124"/>
      <c r="AA186" s="124"/>
      <c r="AB186" s="124"/>
      <c r="AC186" s="124"/>
      <c r="AD186" s="124"/>
      <c r="AE186" s="108" t="str">
        <f t="shared" si="8"/>
        <v/>
      </c>
      <c r="AF186" s="129"/>
      <c r="AG186" s="125" t="str">
        <f t="shared" si="9"/>
        <v/>
      </c>
      <c r="AH186" s="124"/>
      <c r="AI186" s="130"/>
      <c r="AJ186" s="131"/>
      <c r="AK186" s="128"/>
      <c r="AL186" s="69"/>
      <c r="AM186" s="69"/>
      <c r="AN186" s="69"/>
      <c r="AO186" s="69"/>
      <c r="AP186" s="69"/>
      <c r="AQ186" s="69"/>
      <c r="AR186" s="69"/>
      <c r="AS186" s="69"/>
      <c r="AT186" s="69"/>
      <c r="AU186" s="69"/>
      <c r="AV186" s="69"/>
      <c r="AW186" s="69"/>
      <c r="AX186" s="69"/>
      <c r="AY186" s="69"/>
      <c r="AZ186" s="69"/>
      <c r="BA186" s="69"/>
      <c r="BB186" s="69"/>
      <c r="BC186" s="69"/>
    </row>
    <row r="187" ht="15.75" customHeight="1">
      <c r="A187" s="95"/>
      <c r="B187" s="123"/>
      <c r="C187" s="123"/>
      <c r="D187" s="123"/>
      <c r="E187" s="123"/>
      <c r="F187" s="123"/>
      <c r="G187" s="123"/>
      <c r="H187" s="70">
        <f t="shared" si="1"/>
        <v>0</v>
      </c>
      <c r="I187" s="71"/>
      <c r="J187" s="71"/>
      <c r="K187" s="83">
        <f t="shared" si="6"/>
        <v>0</v>
      </c>
      <c r="L187" s="71"/>
      <c r="M187" s="97"/>
      <c r="N187" s="76">
        <f t="shared" si="11"/>
        <v>0</v>
      </c>
      <c r="O187" s="124"/>
      <c r="P187" s="124"/>
      <c r="Q187" s="124"/>
      <c r="R187" s="124"/>
      <c r="S187" s="124"/>
      <c r="T187" s="124"/>
      <c r="U187" s="124"/>
      <c r="V187" s="124"/>
      <c r="W187" s="124"/>
      <c r="X187" s="124"/>
      <c r="Y187" s="124"/>
      <c r="Z187" s="124"/>
      <c r="AA187" s="124"/>
      <c r="AB187" s="124"/>
      <c r="AC187" s="124"/>
      <c r="AD187" s="124"/>
      <c r="AE187" s="108" t="str">
        <f t="shared" si="8"/>
        <v/>
      </c>
      <c r="AF187" s="129"/>
      <c r="AG187" s="125" t="str">
        <f t="shared" si="9"/>
        <v/>
      </c>
      <c r="AH187" s="124"/>
      <c r="AI187" s="130"/>
      <c r="AJ187" s="131"/>
      <c r="AK187" s="128"/>
      <c r="AL187" s="69"/>
      <c r="AM187" s="69"/>
      <c r="AN187" s="69"/>
      <c r="AO187" s="69"/>
      <c r="AP187" s="69"/>
      <c r="AQ187" s="69"/>
      <c r="AR187" s="69"/>
      <c r="AS187" s="69"/>
      <c r="AT187" s="69"/>
      <c r="AU187" s="69"/>
      <c r="AV187" s="69"/>
      <c r="AW187" s="69"/>
      <c r="AX187" s="69"/>
      <c r="AY187" s="69"/>
      <c r="AZ187" s="69"/>
      <c r="BA187" s="69"/>
      <c r="BB187" s="69"/>
      <c r="BC187" s="69"/>
    </row>
    <row r="188" ht="15.75" customHeight="1">
      <c r="A188" s="95"/>
      <c r="B188" s="123"/>
      <c r="C188" s="123"/>
      <c r="D188" s="123"/>
      <c r="E188" s="123"/>
      <c r="F188" s="123"/>
      <c r="G188" s="123"/>
      <c r="H188" s="70">
        <f t="shared" si="1"/>
        <v>0</v>
      </c>
      <c r="I188" s="71"/>
      <c r="J188" s="71"/>
      <c r="K188" s="83">
        <f t="shared" si="6"/>
        <v>0</v>
      </c>
      <c r="L188" s="71"/>
      <c r="M188" s="97"/>
      <c r="N188" s="76">
        <f t="shared" si="11"/>
        <v>0</v>
      </c>
      <c r="O188" s="124"/>
      <c r="P188" s="124"/>
      <c r="Q188" s="124"/>
      <c r="R188" s="124"/>
      <c r="S188" s="124"/>
      <c r="T188" s="124"/>
      <c r="U188" s="124"/>
      <c r="V188" s="124"/>
      <c r="W188" s="124"/>
      <c r="X188" s="124"/>
      <c r="Y188" s="124"/>
      <c r="Z188" s="124"/>
      <c r="AA188" s="124"/>
      <c r="AB188" s="124"/>
      <c r="AC188" s="124"/>
      <c r="AD188" s="124"/>
      <c r="AE188" s="108" t="str">
        <f t="shared" si="8"/>
        <v/>
      </c>
      <c r="AF188" s="129"/>
      <c r="AG188" s="125" t="str">
        <f t="shared" si="9"/>
        <v/>
      </c>
      <c r="AH188" s="124"/>
      <c r="AI188" s="130"/>
      <c r="AJ188" s="131"/>
      <c r="AK188" s="128"/>
      <c r="AL188" s="69"/>
      <c r="AM188" s="69"/>
      <c r="AN188" s="69"/>
      <c r="AO188" s="69"/>
      <c r="AP188" s="69"/>
      <c r="AQ188" s="69"/>
      <c r="AR188" s="69"/>
      <c r="AS188" s="69"/>
      <c r="AT188" s="69"/>
      <c r="AU188" s="69"/>
      <c r="AV188" s="69"/>
      <c r="AW188" s="69"/>
      <c r="AX188" s="69"/>
      <c r="AY188" s="69"/>
      <c r="AZ188" s="69"/>
      <c r="BA188" s="69"/>
      <c r="BB188" s="69"/>
      <c r="BC188" s="69"/>
    </row>
    <row r="189" ht="15.75" customHeight="1">
      <c r="A189" s="95"/>
      <c r="B189" s="123"/>
      <c r="C189" s="123"/>
      <c r="D189" s="123"/>
      <c r="E189" s="123"/>
      <c r="F189" s="123"/>
      <c r="G189" s="123"/>
      <c r="H189" s="70">
        <f t="shared" si="1"/>
        <v>0</v>
      </c>
      <c r="I189" s="71"/>
      <c r="J189" s="71"/>
      <c r="K189" s="83">
        <f t="shared" si="6"/>
        <v>0</v>
      </c>
      <c r="L189" s="71"/>
      <c r="M189" s="97"/>
      <c r="N189" s="76">
        <f t="shared" si="11"/>
        <v>0</v>
      </c>
      <c r="O189" s="124"/>
      <c r="P189" s="124"/>
      <c r="Q189" s="124"/>
      <c r="R189" s="124"/>
      <c r="S189" s="124"/>
      <c r="T189" s="124"/>
      <c r="U189" s="124"/>
      <c r="V189" s="124"/>
      <c r="W189" s="124"/>
      <c r="X189" s="124"/>
      <c r="Y189" s="124"/>
      <c r="Z189" s="124"/>
      <c r="AA189" s="124"/>
      <c r="AB189" s="124"/>
      <c r="AC189" s="124"/>
      <c r="AD189" s="124"/>
      <c r="AE189" s="108" t="str">
        <f t="shared" si="8"/>
        <v/>
      </c>
      <c r="AF189" s="129"/>
      <c r="AG189" s="125" t="str">
        <f t="shared" si="9"/>
        <v/>
      </c>
      <c r="AH189" s="124"/>
      <c r="AI189" s="130"/>
      <c r="AJ189" s="131"/>
      <c r="AK189" s="128"/>
      <c r="AL189" s="69"/>
      <c r="AM189" s="69"/>
      <c r="AN189" s="69"/>
      <c r="AO189" s="69"/>
      <c r="AP189" s="69"/>
      <c r="AQ189" s="69"/>
      <c r="AR189" s="69"/>
      <c r="AS189" s="69"/>
      <c r="AT189" s="69"/>
      <c r="AU189" s="69"/>
      <c r="AV189" s="69"/>
      <c r="AW189" s="69"/>
      <c r="AX189" s="69"/>
      <c r="AY189" s="69"/>
      <c r="AZ189" s="69"/>
      <c r="BA189" s="69"/>
      <c r="BB189" s="69"/>
      <c r="BC189" s="69"/>
    </row>
    <row r="190" ht="15.75" customHeight="1">
      <c r="A190" s="95"/>
      <c r="B190" s="123"/>
      <c r="C190" s="123"/>
      <c r="D190" s="123"/>
      <c r="E190" s="123"/>
      <c r="F190" s="123"/>
      <c r="G190" s="123"/>
      <c r="H190" s="70">
        <f t="shared" si="1"/>
        <v>0</v>
      </c>
      <c r="I190" s="71"/>
      <c r="J190" s="71"/>
      <c r="K190" s="83">
        <f t="shared" si="6"/>
        <v>0</v>
      </c>
      <c r="L190" s="71"/>
      <c r="M190" s="97"/>
      <c r="N190" s="76">
        <f t="shared" si="11"/>
        <v>0</v>
      </c>
      <c r="O190" s="124"/>
      <c r="P190" s="124"/>
      <c r="Q190" s="124"/>
      <c r="R190" s="124"/>
      <c r="S190" s="124"/>
      <c r="T190" s="124"/>
      <c r="U190" s="124"/>
      <c r="V190" s="124"/>
      <c r="W190" s="124"/>
      <c r="X190" s="124"/>
      <c r="Y190" s="124"/>
      <c r="Z190" s="124"/>
      <c r="AA190" s="124"/>
      <c r="AB190" s="124"/>
      <c r="AC190" s="124"/>
      <c r="AD190" s="124"/>
      <c r="AE190" s="108" t="str">
        <f t="shared" si="8"/>
        <v/>
      </c>
      <c r="AF190" s="129"/>
      <c r="AG190" s="125" t="str">
        <f t="shared" si="9"/>
        <v/>
      </c>
      <c r="AH190" s="124"/>
      <c r="AI190" s="130"/>
      <c r="AJ190" s="131"/>
      <c r="AK190" s="128"/>
      <c r="AL190" s="69"/>
      <c r="AM190" s="69"/>
      <c r="AN190" s="69"/>
      <c r="AO190" s="69"/>
      <c r="AP190" s="69"/>
      <c r="AQ190" s="69"/>
      <c r="AR190" s="69"/>
      <c r="AS190" s="69"/>
      <c r="AT190" s="69"/>
      <c r="AU190" s="69"/>
      <c r="AV190" s="69"/>
      <c r="AW190" s="69"/>
      <c r="AX190" s="69"/>
      <c r="AY190" s="69"/>
      <c r="AZ190" s="69"/>
      <c r="BA190" s="69"/>
      <c r="BB190" s="69"/>
      <c r="BC190" s="69"/>
    </row>
    <row r="191" ht="15.75" customHeight="1">
      <c r="A191" s="95"/>
      <c r="B191" s="123"/>
      <c r="C191" s="123"/>
      <c r="D191" s="123"/>
      <c r="E191" s="123"/>
      <c r="F191" s="123"/>
      <c r="G191" s="123"/>
      <c r="H191" s="70">
        <f t="shared" si="1"/>
        <v>0</v>
      </c>
      <c r="I191" s="71"/>
      <c r="J191" s="71"/>
      <c r="K191" s="83">
        <f t="shared" si="6"/>
        <v>0</v>
      </c>
      <c r="L191" s="71"/>
      <c r="M191" s="97"/>
      <c r="N191" s="76">
        <f t="shared" si="11"/>
        <v>0</v>
      </c>
      <c r="O191" s="124"/>
      <c r="P191" s="124"/>
      <c r="Q191" s="124"/>
      <c r="R191" s="124"/>
      <c r="S191" s="124"/>
      <c r="T191" s="124"/>
      <c r="U191" s="124"/>
      <c r="V191" s="124"/>
      <c r="W191" s="124"/>
      <c r="X191" s="124"/>
      <c r="Y191" s="124"/>
      <c r="Z191" s="124"/>
      <c r="AA191" s="124"/>
      <c r="AB191" s="124"/>
      <c r="AC191" s="124"/>
      <c r="AD191" s="124"/>
      <c r="AE191" s="108" t="str">
        <f t="shared" si="8"/>
        <v/>
      </c>
      <c r="AF191" s="129"/>
      <c r="AG191" s="125" t="str">
        <f t="shared" si="9"/>
        <v/>
      </c>
      <c r="AH191" s="124"/>
      <c r="AI191" s="130"/>
      <c r="AJ191" s="131"/>
      <c r="AK191" s="128"/>
      <c r="AL191" s="69"/>
      <c r="AM191" s="69"/>
      <c r="AN191" s="69"/>
      <c r="AO191" s="69"/>
      <c r="AP191" s="69"/>
      <c r="AQ191" s="69"/>
      <c r="AR191" s="69"/>
      <c r="AS191" s="69"/>
      <c r="AT191" s="69"/>
      <c r="AU191" s="69"/>
      <c r="AV191" s="69"/>
      <c r="AW191" s="69"/>
      <c r="AX191" s="69"/>
      <c r="AY191" s="69"/>
      <c r="AZ191" s="69"/>
      <c r="BA191" s="69"/>
      <c r="BB191" s="69"/>
      <c r="BC191" s="69"/>
    </row>
    <row r="192" ht="15.75" customHeight="1">
      <c r="A192" s="95"/>
      <c r="B192" s="123"/>
      <c r="C192" s="123"/>
      <c r="D192" s="123"/>
      <c r="E192" s="123"/>
      <c r="F192" s="123"/>
      <c r="G192" s="123"/>
      <c r="H192" s="70">
        <f t="shared" si="1"/>
        <v>0</v>
      </c>
      <c r="I192" s="71"/>
      <c r="J192" s="71"/>
      <c r="K192" s="83">
        <f t="shared" si="6"/>
        <v>0</v>
      </c>
      <c r="L192" s="71"/>
      <c r="M192" s="97"/>
      <c r="N192" s="76">
        <f t="shared" si="11"/>
        <v>0</v>
      </c>
      <c r="O192" s="124"/>
      <c r="P192" s="124"/>
      <c r="Q192" s="124"/>
      <c r="R192" s="124"/>
      <c r="S192" s="124"/>
      <c r="T192" s="124"/>
      <c r="U192" s="124"/>
      <c r="V192" s="124"/>
      <c r="W192" s="124"/>
      <c r="X192" s="124"/>
      <c r="Y192" s="124"/>
      <c r="Z192" s="124"/>
      <c r="AA192" s="124"/>
      <c r="AB192" s="124"/>
      <c r="AC192" s="124"/>
      <c r="AD192" s="124"/>
      <c r="AE192" s="108" t="str">
        <f t="shared" si="8"/>
        <v/>
      </c>
      <c r="AF192" s="129"/>
      <c r="AG192" s="125" t="str">
        <f t="shared" si="9"/>
        <v/>
      </c>
      <c r="AH192" s="124"/>
      <c r="AI192" s="130"/>
      <c r="AJ192" s="131"/>
      <c r="AK192" s="128"/>
      <c r="AL192" s="69"/>
      <c r="AM192" s="69"/>
      <c r="AN192" s="69"/>
      <c r="AO192" s="69"/>
      <c r="AP192" s="69"/>
      <c r="AQ192" s="69"/>
      <c r="AR192" s="69"/>
      <c r="AS192" s="69"/>
      <c r="AT192" s="69"/>
      <c r="AU192" s="69"/>
      <c r="AV192" s="69"/>
      <c r="AW192" s="69"/>
      <c r="AX192" s="69"/>
      <c r="AY192" s="69"/>
      <c r="AZ192" s="69"/>
      <c r="BA192" s="69"/>
      <c r="BB192" s="69"/>
      <c r="BC192" s="69"/>
    </row>
    <row r="193" ht="15.75" customHeight="1">
      <c r="A193" s="95"/>
      <c r="B193" s="123"/>
      <c r="C193" s="123"/>
      <c r="D193" s="123"/>
      <c r="E193" s="123"/>
      <c r="F193" s="123"/>
      <c r="G193" s="123"/>
      <c r="H193" s="70">
        <f t="shared" si="1"/>
        <v>0</v>
      </c>
      <c r="I193" s="71"/>
      <c r="J193" s="71"/>
      <c r="K193" s="83">
        <f t="shared" si="6"/>
        <v>0</v>
      </c>
      <c r="L193" s="71"/>
      <c r="M193" s="97"/>
      <c r="N193" s="76">
        <f t="shared" si="11"/>
        <v>0</v>
      </c>
      <c r="O193" s="124"/>
      <c r="P193" s="124"/>
      <c r="Q193" s="124"/>
      <c r="R193" s="124"/>
      <c r="S193" s="124"/>
      <c r="T193" s="124"/>
      <c r="U193" s="124"/>
      <c r="V193" s="124"/>
      <c r="W193" s="124"/>
      <c r="X193" s="124"/>
      <c r="Y193" s="124"/>
      <c r="Z193" s="124"/>
      <c r="AA193" s="124"/>
      <c r="AB193" s="124"/>
      <c r="AC193" s="124"/>
      <c r="AD193" s="124"/>
      <c r="AE193" s="108" t="str">
        <f t="shared" si="8"/>
        <v/>
      </c>
      <c r="AF193" s="129"/>
      <c r="AG193" s="125" t="str">
        <f t="shared" si="9"/>
        <v/>
      </c>
      <c r="AH193" s="124"/>
      <c r="AI193" s="130"/>
      <c r="AJ193" s="131"/>
      <c r="AK193" s="128"/>
      <c r="AL193" s="69"/>
      <c r="AM193" s="69"/>
      <c r="AN193" s="69"/>
      <c r="AO193" s="69"/>
      <c r="AP193" s="69"/>
      <c r="AQ193" s="69"/>
      <c r="AR193" s="69"/>
      <c r="AS193" s="69"/>
      <c r="AT193" s="69"/>
      <c r="AU193" s="69"/>
      <c r="AV193" s="69"/>
      <c r="AW193" s="69"/>
      <c r="AX193" s="69"/>
      <c r="AY193" s="69"/>
      <c r="AZ193" s="69"/>
      <c r="BA193" s="69"/>
      <c r="BB193" s="69"/>
      <c r="BC193" s="69"/>
    </row>
    <row r="194" ht="15.75" customHeight="1">
      <c r="A194" s="95"/>
      <c r="B194" s="123"/>
      <c r="C194" s="123"/>
      <c r="D194" s="123"/>
      <c r="E194" s="123"/>
      <c r="F194" s="123"/>
      <c r="G194" s="123"/>
      <c r="H194" s="70">
        <f t="shared" si="1"/>
        <v>0</v>
      </c>
      <c r="I194" s="71"/>
      <c r="J194" s="71"/>
      <c r="K194" s="83">
        <f t="shared" si="6"/>
        <v>0</v>
      </c>
      <c r="L194" s="71"/>
      <c r="M194" s="97"/>
      <c r="N194" s="76">
        <f t="shared" si="11"/>
        <v>0</v>
      </c>
      <c r="O194" s="124"/>
      <c r="P194" s="124"/>
      <c r="Q194" s="124"/>
      <c r="R194" s="124"/>
      <c r="S194" s="124"/>
      <c r="T194" s="124"/>
      <c r="U194" s="124"/>
      <c r="V194" s="124"/>
      <c r="W194" s="124"/>
      <c r="X194" s="124"/>
      <c r="Y194" s="124"/>
      <c r="Z194" s="124"/>
      <c r="AA194" s="124"/>
      <c r="AB194" s="124"/>
      <c r="AC194" s="124"/>
      <c r="AD194" s="124"/>
      <c r="AE194" s="108" t="str">
        <f t="shared" si="8"/>
        <v/>
      </c>
      <c r="AF194" s="129"/>
      <c r="AG194" s="125" t="str">
        <f t="shared" si="9"/>
        <v/>
      </c>
      <c r="AH194" s="124"/>
      <c r="AI194" s="130"/>
      <c r="AJ194" s="131"/>
      <c r="AK194" s="128"/>
      <c r="AL194" s="69"/>
      <c r="AM194" s="69"/>
      <c r="AN194" s="69"/>
      <c r="AO194" s="69"/>
      <c r="AP194" s="69"/>
      <c r="AQ194" s="69"/>
      <c r="AR194" s="69"/>
      <c r="AS194" s="69"/>
      <c r="AT194" s="69"/>
      <c r="AU194" s="69"/>
      <c r="AV194" s="69"/>
      <c r="AW194" s="69"/>
      <c r="AX194" s="69"/>
      <c r="AY194" s="69"/>
      <c r="AZ194" s="69"/>
      <c r="BA194" s="69"/>
      <c r="BB194" s="69"/>
      <c r="BC194" s="69"/>
    </row>
    <row r="195" ht="15.75" customHeight="1">
      <c r="A195" s="95"/>
      <c r="B195" s="123"/>
      <c r="C195" s="123"/>
      <c r="D195" s="123"/>
      <c r="E195" s="123"/>
      <c r="F195" s="123"/>
      <c r="G195" s="123"/>
      <c r="H195" s="70">
        <f t="shared" si="1"/>
        <v>0</v>
      </c>
      <c r="I195" s="71"/>
      <c r="J195" s="71"/>
      <c r="K195" s="83">
        <f t="shared" si="6"/>
        <v>0</v>
      </c>
      <c r="L195" s="71"/>
      <c r="M195" s="97"/>
      <c r="N195" s="76">
        <f t="shared" si="11"/>
        <v>0</v>
      </c>
      <c r="O195" s="124"/>
      <c r="P195" s="124"/>
      <c r="Q195" s="124"/>
      <c r="R195" s="124"/>
      <c r="S195" s="124"/>
      <c r="T195" s="124"/>
      <c r="U195" s="124"/>
      <c r="V195" s="124"/>
      <c r="W195" s="124"/>
      <c r="X195" s="124"/>
      <c r="Y195" s="124"/>
      <c r="Z195" s="124"/>
      <c r="AA195" s="124"/>
      <c r="AB195" s="124"/>
      <c r="AC195" s="124"/>
      <c r="AD195" s="124"/>
      <c r="AE195" s="108" t="str">
        <f t="shared" si="8"/>
        <v/>
      </c>
      <c r="AF195" s="129"/>
      <c r="AG195" s="125" t="str">
        <f t="shared" si="9"/>
        <v/>
      </c>
      <c r="AH195" s="124"/>
      <c r="AI195" s="130"/>
      <c r="AJ195" s="131"/>
      <c r="AK195" s="128"/>
      <c r="AL195" s="69"/>
      <c r="AM195" s="69"/>
      <c r="AN195" s="69"/>
      <c r="AO195" s="69"/>
      <c r="AP195" s="69"/>
      <c r="AQ195" s="69"/>
      <c r="AR195" s="69"/>
      <c r="AS195" s="69"/>
      <c r="AT195" s="69"/>
      <c r="AU195" s="69"/>
      <c r="AV195" s="69"/>
      <c r="AW195" s="69"/>
      <c r="AX195" s="69"/>
      <c r="AY195" s="69"/>
      <c r="AZ195" s="69"/>
      <c r="BA195" s="69"/>
      <c r="BB195" s="69"/>
      <c r="BC195" s="69"/>
    </row>
    <row r="196" ht="15.75" customHeight="1">
      <c r="A196" s="95"/>
      <c r="B196" s="123"/>
      <c r="C196" s="123"/>
      <c r="D196" s="123"/>
      <c r="E196" s="123"/>
      <c r="F196" s="123"/>
      <c r="G196" s="123"/>
      <c r="H196" s="70">
        <f t="shared" si="1"/>
        <v>0</v>
      </c>
      <c r="I196" s="71"/>
      <c r="J196" s="71"/>
      <c r="K196" s="83">
        <f t="shared" si="6"/>
        <v>0</v>
      </c>
      <c r="L196" s="71"/>
      <c r="M196" s="97"/>
      <c r="N196" s="76">
        <f t="shared" si="11"/>
        <v>0</v>
      </c>
      <c r="O196" s="124"/>
      <c r="P196" s="124"/>
      <c r="Q196" s="124"/>
      <c r="R196" s="124"/>
      <c r="S196" s="124"/>
      <c r="T196" s="124"/>
      <c r="U196" s="124"/>
      <c r="V196" s="124"/>
      <c r="W196" s="124"/>
      <c r="X196" s="124"/>
      <c r="Y196" s="124"/>
      <c r="Z196" s="124"/>
      <c r="AA196" s="124"/>
      <c r="AB196" s="124"/>
      <c r="AC196" s="124"/>
      <c r="AD196" s="124"/>
      <c r="AE196" s="108" t="str">
        <f t="shared" si="8"/>
        <v/>
      </c>
      <c r="AF196" s="129"/>
      <c r="AG196" s="125" t="str">
        <f t="shared" si="9"/>
        <v/>
      </c>
      <c r="AH196" s="124"/>
      <c r="AI196" s="130"/>
      <c r="AJ196" s="131"/>
      <c r="AK196" s="128"/>
      <c r="AL196" s="69"/>
      <c r="AM196" s="69"/>
      <c r="AN196" s="69"/>
      <c r="AO196" s="69"/>
      <c r="AP196" s="69"/>
      <c r="AQ196" s="69"/>
      <c r="AR196" s="69"/>
      <c r="AS196" s="69"/>
      <c r="AT196" s="69"/>
      <c r="AU196" s="69"/>
      <c r="AV196" s="69"/>
      <c r="AW196" s="69"/>
      <c r="AX196" s="69"/>
      <c r="AY196" s="69"/>
      <c r="AZ196" s="69"/>
      <c r="BA196" s="69"/>
      <c r="BB196" s="69"/>
      <c r="BC196" s="69"/>
    </row>
    <row r="197" ht="15.75" customHeight="1">
      <c r="A197" s="95"/>
      <c r="B197" s="123"/>
      <c r="C197" s="123"/>
      <c r="D197" s="123"/>
      <c r="E197" s="123"/>
      <c r="F197" s="123"/>
      <c r="G197" s="123"/>
      <c r="H197" s="70">
        <f t="shared" si="1"/>
        <v>0</v>
      </c>
      <c r="I197" s="71"/>
      <c r="J197" s="71"/>
      <c r="K197" s="83">
        <f t="shared" si="6"/>
        <v>0</v>
      </c>
      <c r="L197" s="71"/>
      <c r="M197" s="97"/>
      <c r="N197" s="76">
        <f t="shared" si="11"/>
        <v>0</v>
      </c>
      <c r="O197" s="124"/>
      <c r="P197" s="124"/>
      <c r="Q197" s="124"/>
      <c r="R197" s="124"/>
      <c r="S197" s="124"/>
      <c r="T197" s="124"/>
      <c r="U197" s="124"/>
      <c r="V197" s="124"/>
      <c r="W197" s="124"/>
      <c r="X197" s="124"/>
      <c r="Y197" s="124"/>
      <c r="Z197" s="124"/>
      <c r="AA197" s="124"/>
      <c r="AB197" s="124"/>
      <c r="AC197" s="124"/>
      <c r="AD197" s="124"/>
      <c r="AE197" s="108" t="str">
        <f t="shared" si="8"/>
        <v/>
      </c>
      <c r="AF197" s="129"/>
      <c r="AG197" s="125" t="str">
        <f t="shared" si="9"/>
        <v/>
      </c>
      <c r="AH197" s="124"/>
      <c r="AI197" s="130"/>
      <c r="AJ197" s="131"/>
      <c r="AK197" s="128"/>
      <c r="AL197" s="69"/>
      <c r="AM197" s="69"/>
      <c r="AN197" s="69"/>
      <c r="AO197" s="69"/>
      <c r="AP197" s="69"/>
      <c r="AQ197" s="69"/>
      <c r="AR197" s="69"/>
      <c r="AS197" s="69"/>
      <c r="AT197" s="69"/>
      <c r="AU197" s="69"/>
      <c r="AV197" s="69"/>
      <c r="AW197" s="69"/>
      <c r="AX197" s="69"/>
      <c r="AY197" s="69"/>
      <c r="AZ197" s="69"/>
      <c r="BA197" s="69"/>
      <c r="BB197" s="69"/>
      <c r="BC197" s="69"/>
    </row>
    <row r="198" ht="15.75" customHeight="1">
      <c r="A198" s="95"/>
      <c r="B198" s="123"/>
      <c r="C198" s="123"/>
      <c r="D198" s="123"/>
      <c r="E198" s="123"/>
      <c r="F198" s="123"/>
      <c r="G198" s="123"/>
      <c r="H198" s="70">
        <f t="shared" si="1"/>
        <v>0</v>
      </c>
      <c r="I198" s="71"/>
      <c r="J198" s="71"/>
      <c r="K198" s="83">
        <f t="shared" si="6"/>
        <v>0</v>
      </c>
      <c r="L198" s="71"/>
      <c r="M198" s="97"/>
      <c r="N198" s="76">
        <f t="shared" si="11"/>
        <v>0</v>
      </c>
      <c r="O198" s="124"/>
      <c r="P198" s="124"/>
      <c r="Q198" s="124"/>
      <c r="R198" s="124"/>
      <c r="S198" s="124"/>
      <c r="T198" s="124"/>
      <c r="U198" s="124"/>
      <c r="V198" s="124"/>
      <c r="W198" s="124"/>
      <c r="X198" s="124"/>
      <c r="Y198" s="124"/>
      <c r="Z198" s="124"/>
      <c r="AA198" s="124"/>
      <c r="AB198" s="124"/>
      <c r="AC198" s="124"/>
      <c r="AD198" s="124"/>
      <c r="AE198" s="108" t="str">
        <f t="shared" si="8"/>
        <v/>
      </c>
      <c r="AF198" s="129"/>
      <c r="AG198" s="125" t="str">
        <f t="shared" si="9"/>
        <v/>
      </c>
      <c r="AH198" s="124"/>
      <c r="AI198" s="130"/>
      <c r="AJ198" s="131"/>
      <c r="AK198" s="128"/>
      <c r="AL198" s="69"/>
      <c r="AM198" s="69"/>
      <c r="AN198" s="69"/>
      <c r="AO198" s="69"/>
      <c r="AP198" s="69"/>
      <c r="AQ198" s="69"/>
      <c r="AR198" s="69"/>
      <c r="AS198" s="69"/>
      <c r="AT198" s="69"/>
      <c r="AU198" s="69"/>
      <c r="AV198" s="69"/>
      <c r="AW198" s="69"/>
      <c r="AX198" s="69"/>
      <c r="AY198" s="69"/>
      <c r="AZ198" s="69"/>
      <c r="BA198" s="69"/>
      <c r="BB198" s="69"/>
      <c r="BC198" s="69"/>
    </row>
    <row r="199" ht="15.75" customHeight="1">
      <c r="A199" s="95"/>
      <c r="B199" s="123"/>
      <c r="C199" s="123"/>
      <c r="D199" s="123"/>
      <c r="E199" s="123"/>
      <c r="F199" s="123"/>
      <c r="G199" s="123"/>
      <c r="H199" s="70">
        <f t="shared" si="1"/>
        <v>0</v>
      </c>
      <c r="I199" s="71"/>
      <c r="J199" s="71"/>
      <c r="K199" s="83">
        <f t="shared" si="6"/>
        <v>0</v>
      </c>
      <c r="L199" s="71"/>
      <c r="M199" s="97"/>
      <c r="N199" s="76">
        <f t="shared" si="11"/>
        <v>0</v>
      </c>
      <c r="O199" s="124"/>
      <c r="P199" s="124"/>
      <c r="Q199" s="124"/>
      <c r="R199" s="124"/>
      <c r="S199" s="124"/>
      <c r="T199" s="124"/>
      <c r="U199" s="124"/>
      <c r="V199" s="124"/>
      <c r="W199" s="124"/>
      <c r="X199" s="124"/>
      <c r="Y199" s="124"/>
      <c r="Z199" s="124"/>
      <c r="AA199" s="124"/>
      <c r="AB199" s="124"/>
      <c r="AC199" s="124"/>
      <c r="AD199" s="124"/>
      <c r="AE199" s="108" t="str">
        <f t="shared" si="8"/>
        <v/>
      </c>
      <c r="AF199" s="129"/>
      <c r="AG199" s="125" t="str">
        <f t="shared" si="9"/>
        <v/>
      </c>
      <c r="AH199" s="124"/>
      <c r="AI199" s="130"/>
      <c r="AJ199" s="131"/>
      <c r="AK199" s="128"/>
      <c r="AL199" s="69"/>
      <c r="AM199" s="69"/>
      <c r="AN199" s="69"/>
      <c r="AO199" s="69"/>
      <c r="AP199" s="69"/>
      <c r="AQ199" s="69"/>
      <c r="AR199" s="69"/>
      <c r="AS199" s="69"/>
      <c r="AT199" s="69"/>
      <c r="AU199" s="69"/>
      <c r="AV199" s="69"/>
      <c r="AW199" s="69"/>
      <c r="AX199" s="69"/>
      <c r="AY199" s="69"/>
      <c r="AZ199" s="69"/>
      <c r="BA199" s="69"/>
      <c r="BB199" s="69"/>
      <c r="BC199" s="69"/>
    </row>
    <row r="200" ht="15.75" customHeight="1">
      <c r="A200" s="95"/>
      <c r="B200" s="123"/>
      <c r="C200" s="123"/>
      <c r="D200" s="123"/>
      <c r="E200" s="123"/>
      <c r="F200" s="123"/>
      <c r="G200" s="123"/>
      <c r="H200" s="70">
        <f t="shared" si="1"/>
        <v>0</v>
      </c>
      <c r="I200" s="71"/>
      <c r="J200" s="71"/>
      <c r="K200" s="83">
        <f t="shared" si="6"/>
        <v>0</v>
      </c>
      <c r="L200" s="71"/>
      <c r="M200" s="97"/>
      <c r="N200" s="76">
        <f t="shared" si="11"/>
        <v>0</v>
      </c>
      <c r="O200" s="124"/>
      <c r="P200" s="124"/>
      <c r="Q200" s="124"/>
      <c r="R200" s="124"/>
      <c r="S200" s="124"/>
      <c r="T200" s="124"/>
      <c r="U200" s="124"/>
      <c r="V200" s="124"/>
      <c r="W200" s="124"/>
      <c r="X200" s="124"/>
      <c r="Y200" s="124"/>
      <c r="Z200" s="124"/>
      <c r="AA200" s="124"/>
      <c r="AB200" s="124"/>
      <c r="AC200" s="124"/>
      <c r="AD200" s="124"/>
      <c r="AE200" s="108" t="str">
        <f t="shared" si="8"/>
        <v/>
      </c>
      <c r="AF200" s="129"/>
      <c r="AG200" s="125" t="str">
        <f t="shared" si="9"/>
        <v/>
      </c>
      <c r="AH200" s="124"/>
      <c r="AI200" s="130"/>
      <c r="AJ200" s="131"/>
      <c r="AK200" s="128"/>
      <c r="AL200" s="69"/>
      <c r="AM200" s="69"/>
      <c r="AN200" s="69"/>
      <c r="AO200" s="69"/>
      <c r="AP200" s="69"/>
      <c r="AQ200" s="69"/>
      <c r="AR200" s="69"/>
      <c r="AS200" s="69"/>
      <c r="AT200" s="69"/>
      <c r="AU200" s="69"/>
      <c r="AV200" s="69"/>
      <c r="AW200" s="69"/>
      <c r="AX200" s="69"/>
      <c r="AY200" s="69"/>
      <c r="AZ200" s="69"/>
      <c r="BA200" s="69"/>
      <c r="BB200" s="69"/>
      <c r="BC200" s="69"/>
    </row>
    <row r="201" ht="15.75" customHeight="1">
      <c r="A201" s="95"/>
      <c r="B201" s="123"/>
      <c r="C201" s="123"/>
      <c r="D201" s="123"/>
      <c r="E201" s="123"/>
      <c r="F201" s="123"/>
      <c r="G201" s="123"/>
      <c r="H201" s="70">
        <f t="shared" si="1"/>
        <v>0</v>
      </c>
      <c r="I201" s="71"/>
      <c r="J201" s="71"/>
      <c r="K201" s="83">
        <f t="shared" si="6"/>
        <v>0</v>
      </c>
      <c r="L201" s="71"/>
      <c r="M201" s="97"/>
      <c r="N201" s="76">
        <f t="shared" si="11"/>
        <v>0</v>
      </c>
      <c r="O201" s="124"/>
      <c r="P201" s="124"/>
      <c r="Q201" s="124"/>
      <c r="R201" s="124"/>
      <c r="S201" s="124"/>
      <c r="T201" s="124"/>
      <c r="U201" s="124"/>
      <c r="V201" s="124"/>
      <c r="W201" s="124"/>
      <c r="X201" s="124"/>
      <c r="Y201" s="124"/>
      <c r="Z201" s="124"/>
      <c r="AA201" s="124"/>
      <c r="AB201" s="124"/>
      <c r="AC201" s="124"/>
      <c r="AD201" s="124"/>
      <c r="AE201" s="108" t="str">
        <f t="shared" si="8"/>
        <v/>
      </c>
      <c r="AF201" s="129"/>
      <c r="AG201" s="125" t="str">
        <f t="shared" si="9"/>
        <v/>
      </c>
      <c r="AH201" s="124"/>
      <c r="AI201" s="130"/>
      <c r="AJ201" s="131"/>
      <c r="AK201" s="128"/>
      <c r="AL201" s="69"/>
      <c r="AM201" s="69"/>
      <c r="AN201" s="69"/>
      <c r="AO201" s="69"/>
      <c r="AP201" s="69"/>
      <c r="AQ201" s="69"/>
      <c r="AR201" s="69"/>
      <c r="AS201" s="69"/>
      <c r="AT201" s="69"/>
      <c r="AU201" s="69"/>
      <c r="AV201" s="69"/>
      <c r="AW201" s="69"/>
      <c r="AX201" s="69"/>
      <c r="AY201" s="69"/>
      <c r="AZ201" s="69"/>
      <c r="BA201" s="69"/>
      <c r="BB201" s="69"/>
      <c r="BC201" s="69"/>
    </row>
  </sheetData>
  <autoFilter ref="$A$4:$BC$201"/>
  <mergeCells count="4">
    <mergeCell ref="A1:A3"/>
    <mergeCell ref="C1:J1"/>
    <mergeCell ref="E2:G2"/>
    <mergeCell ref="C3:J3"/>
  </mergeCells>
  <printOptions/>
  <pageMargins bottom="0.75" footer="0.0" header="0.0" left="0.7" right="0.7" top="0.75"/>
  <pageSetup orientation="portrait"/>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0"/>
  <cols>
    <col customWidth="1" min="1" max="1" width="88.86"/>
    <col customWidth="1" min="2" max="2" width="89.57"/>
  </cols>
  <sheetData>
    <row r="1" ht="72.75" customHeight="1">
      <c r="A1" s="132" t="s">
        <v>289</v>
      </c>
      <c r="B1" s="133"/>
    </row>
    <row r="2">
      <c r="A2" s="134" t="s">
        <v>290</v>
      </c>
    </row>
    <row r="3">
      <c r="A3" s="135" t="s">
        <v>291</v>
      </c>
      <c r="B3" s="135" t="s">
        <v>292</v>
      </c>
    </row>
    <row r="4">
      <c r="A4" s="136" t="s">
        <v>293</v>
      </c>
      <c r="B4" s="137" t="s">
        <v>294</v>
      </c>
    </row>
    <row r="5">
      <c r="A5" s="137" t="s">
        <v>295</v>
      </c>
      <c r="B5" s="137" t="s">
        <v>296</v>
      </c>
    </row>
    <row r="6">
      <c r="A6" s="137" t="s">
        <v>297</v>
      </c>
      <c r="B6" s="137" t="s">
        <v>298</v>
      </c>
    </row>
    <row r="7">
      <c r="A7" s="138"/>
      <c r="B7" s="137" t="s">
        <v>299</v>
      </c>
    </row>
    <row r="8">
      <c r="A8" s="139" t="s">
        <v>300</v>
      </c>
      <c r="B8" s="137" t="s">
        <v>301</v>
      </c>
    </row>
    <row r="9">
      <c r="A9" s="137" t="s">
        <v>302</v>
      </c>
      <c r="B9" s="137"/>
    </row>
    <row r="10">
      <c r="A10" s="140" t="s">
        <v>303</v>
      </c>
      <c r="B10" s="141" t="s">
        <v>304</v>
      </c>
    </row>
    <row r="11">
      <c r="A11" s="140" t="s">
        <v>305</v>
      </c>
      <c r="B11" s="142" t="s">
        <v>306</v>
      </c>
    </row>
    <row r="12">
      <c r="A12" s="137" t="s">
        <v>307</v>
      </c>
      <c r="B12" s="142" t="s">
        <v>308</v>
      </c>
    </row>
    <row r="13">
      <c r="A13" s="137" t="s">
        <v>309</v>
      </c>
      <c r="B13" s="142" t="s">
        <v>310</v>
      </c>
    </row>
    <row r="14">
      <c r="A14" s="137" t="s">
        <v>297</v>
      </c>
      <c r="B14" s="142" t="s">
        <v>311</v>
      </c>
    </row>
    <row r="15">
      <c r="A15" s="143"/>
      <c r="B15" s="144" t="s">
        <v>312</v>
      </c>
    </row>
    <row r="16">
      <c r="A16" s="145" t="s">
        <v>313</v>
      </c>
      <c r="B16" s="144" t="s">
        <v>314</v>
      </c>
    </row>
    <row r="17">
      <c r="A17" s="137" t="s">
        <v>295</v>
      </c>
      <c r="B17" s="146"/>
    </row>
    <row r="18">
      <c r="A18" s="137" t="s">
        <v>297</v>
      </c>
      <c r="B18" s="141" t="s">
        <v>315</v>
      </c>
    </row>
    <row r="19">
      <c r="A19" s="137"/>
      <c r="B19" s="142"/>
    </row>
    <row r="20">
      <c r="A20" s="136" t="s">
        <v>316</v>
      </c>
      <c r="B20" s="142"/>
    </row>
    <row r="21">
      <c r="A21" s="137" t="s">
        <v>295</v>
      </c>
      <c r="B21" s="142"/>
    </row>
    <row r="22">
      <c r="A22" s="137" t="s">
        <v>317</v>
      </c>
      <c r="B22" s="142"/>
    </row>
    <row r="23">
      <c r="A23" s="137" t="s">
        <v>318</v>
      </c>
      <c r="B23" s="144"/>
    </row>
    <row r="24">
      <c r="A24" s="137"/>
      <c r="B24" s="144"/>
    </row>
    <row r="25">
      <c r="A25" s="147" t="s">
        <v>319</v>
      </c>
      <c r="B25" s="147" t="s">
        <v>320</v>
      </c>
    </row>
    <row r="26">
      <c r="A26" s="148"/>
      <c r="B26" s="148"/>
    </row>
    <row r="27">
      <c r="A27" s="149" t="s">
        <v>321</v>
      </c>
      <c r="B27" s="149" t="s">
        <v>322</v>
      </c>
    </row>
    <row r="28">
      <c r="A28" s="150" t="s">
        <v>323</v>
      </c>
      <c r="B28" s="150" t="s">
        <v>324</v>
      </c>
    </row>
    <row r="29" ht="18.0" customHeight="1">
      <c r="A29" s="151" t="s">
        <v>325</v>
      </c>
      <c r="B29" s="148"/>
    </row>
    <row r="30">
      <c r="A30" s="149" t="s">
        <v>326</v>
      </c>
      <c r="B30" s="148"/>
    </row>
    <row r="31">
      <c r="A31" s="149" t="s">
        <v>327</v>
      </c>
      <c r="B31" s="149" t="s">
        <v>328</v>
      </c>
    </row>
    <row r="32">
      <c r="A32" s="152"/>
      <c r="B32" s="152"/>
    </row>
    <row r="33">
      <c r="A33" s="149" t="s">
        <v>329</v>
      </c>
      <c r="B33" s="149" t="s">
        <v>330</v>
      </c>
    </row>
    <row r="34" ht="16.5" customHeight="1">
      <c r="A34" s="152"/>
      <c r="B34" s="149" t="s">
        <v>331</v>
      </c>
    </row>
    <row r="35">
      <c r="A35" s="143"/>
      <c r="B35" s="153" t="s">
        <v>332</v>
      </c>
    </row>
    <row r="36" ht="15.75" customHeight="1">
      <c r="A36" s="143"/>
      <c r="B36" s="149" t="s">
        <v>333</v>
      </c>
    </row>
    <row r="37" ht="15.75" customHeight="1">
      <c r="A37" s="153"/>
      <c r="B37" s="143"/>
    </row>
    <row r="38">
      <c r="A38" s="147" t="s">
        <v>63</v>
      </c>
      <c r="B38" s="147" t="s">
        <v>334</v>
      </c>
    </row>
    <row r="39">
      <c r="A39" s="149" t="s">
        <v>335</v>
      </c>
      <c r="B39" s="149" t="s">
        <v>322</v>
      </c>
    </row>
    <row r="40">
      <c r="A40" s="150" t="s">
        <v>336</v>
      </c>
      <c r="B40" s="150" t="s">
        <v>337</v>
      </c>
    </row>
    <row r="41">
      <c r="A41" s="154" t="s">
        <v>338</v>
      </c>
      <c r="B41" s="155" t="s">
        <v>339</v>
      </c>
    </row>
    <row r="42">
      <c r="A42" s="154" t="s">
        <v>340</v>
      </c>
      <c r="B42" s="149" t="s">
        <v>341</v>
      </c>
    </row>
    <row r="43">
      <c r="A43" s="142" t="s">
        <v>342</v>
      </c>
      <c r="B43" s="143"/>
    </row>
    <row r="44" ht="15.75" customHeight="1">
      <c r="A44" s="156"/>
      <c r="B44" s="149" t="s">
        <v>343</v>
      </c>
    </row>
    <row r="45">
      <c r="A45" s="149" t="s">
        <v>343</v>
      </c>
      <c r="B45" s="157" t="s">
        <v>344</v>
      </c>
    </row>
    <row r="46">
      <c r="A46" s="157" t="s">
        <v>344</v>
      </c>
      <c r="B46" s="152"/>
    </row>
    <row r="47">
      <c r="A47" s="152"/>
      <c r="B47" s="149" t="s">
        <v>331</v>
      </c>
    </row>
    <row r="48">
      <c r="A48" s="149" t="s">
        <v>331</v>
      </c>
      <c r="B48" s="158" t="s">
        <v>345</v>
      </c>
    </row>
    <row r="49">
      <c r="A49" s="158" t="s">
        <v>345</v>
      </c>
      <c r="B49" s="150" t="s">
        <v>346</v>
      </c>
    </row>
    <row r="50">
      <c r="A50" s="150" t="s">
        <v>346</v>
      </c>
      <c r="B50" s="146"/>
    </row>
    <row r="51">
      <c r="A51" s="150"/>
      <c r="B51" s="146"/>
    </row>
    <row r="52">
      <c r="A52" s="148" t="s">
        <v>347</v>
      </c>
      <c r="B52" s="148" t="s">
        <v>347</v>
      </c>
    </row>
    <row r="53">
      <c r="A53" s="159"/>
      <c r="B53" s="159"/>
    </row>
    <row r="54">
      <c r="A54" s="147" t="s">
        <v>348</v>
      </c>
      <c r="B54" s="147" t="s">
        <v>349</v>
      </c>
    </row>
    <row r="55">
      <c r="A55" s="149" t="s">
        <v>322</v>
      </c>
      <c r="B55" s="149" t="s">
        <v>322</v>
      </c>
    </row>
    <row r="56">
      <c r="A56" s="149" t="s">
        <v>350</v>
      </c>
      <c r="B56" s="160" t="s">
        <v>351</v>
      </c>
    </row>
    <row r="57">
      <c r="A57" s="149" t="s">
        <v>352</v>
      </c>
      <c r="B57" s="154" t="s">
        <v>353</v>
      </c>
    </row>
    <row r="58">
      <c r="A58" s="154" t="s">
        <v>354</v>
      </c>
      <c r="B58" s="143"/>
    </row>
    <row r="59">
      <c r="A59" s="142"/>
      <c r="B59" s="140" t="s">
        <v>355</v>
      </c>
    </row>
    <row r="60">
      <c r="A60" s="149" t="s">
        <v>343</v>
      </c>
      <c r="B60" s="149" t="s">
        <v>343</v>
      </c>
    </row>
    <row r="61">
      <c r="A61" s="157" t="s">
        <v>356</v>
      </c>
      <c r="B61" s="157" t="s">
        <v>357</v>
      </c>
    </row>
    <row r="62">
      <c r="A62" s="157"/>
      <c r="B62" s="152"/>
    </row>
    <row r="63">
      <c r="A63" s="149" t="s">
        <v>331</v>
      </c>
      <c r="B63" s="149" t="s">
        <v>331</v>
      </c>
    </row>
    <row r="64">
      <c r="A64" s="153" t="s">
        <v>358</v>
      </c>
      <c r="B64" s="153" t="s">
        <v>358</v>
      </c>
    </row>
    <row r="65">
      <c r="A65" s="150"/>
      <c r="B65" s="150"/>
    </row>
    <row r="66">
      <c r="A66" s="148" t="s">
        <v>347</v>
      </c>
      <c r="B66" s="148" t="s">
        <v>347</v>
      </c>
    </row>
    <row r="67">
      <c r="A67" s="140" t="s">
        <v>359</v>
      </c>
      <c r="B67" s="161" t="s">
        <v>360</v>
      </c>
    </row>
    <row r="68">
      <c r="A68" s="159"/>
      <c r="B68" s="159" t="s">
        <v>361</v>
      </c>
    </row>
    <row r="69">
      <c r="A69" s="147" t="s">
        <v>362</v>
      </c>
      <c r="B69" s="147" t="s">
        <v>363</v>
      </c>
    </row>
    <row r="70">
      <c r="A70" s="149" t="s">
        <v>322</v>
      </c>
      <c r="B70" s="149" t="s">
        <v>322</v>
      </c>
    </row>
    <row r="71">
      <c r="A71" s="149" t="s">
        <v>364</v>
      </c>
      <c r="B71" s="162" t="s">
        <v>365</v>
      </c>
    </row>
    <row r="72">
      <c r="A72" s="161" t="s">
        <v>366</v>
      </c>
      <c r="B72" s="162" t="s">
        <v>367</v>
      </c>
    </row>
    <row r="73">
      <c r="A73" s="154"/>
      <c r="B73" s="143"/>
    </row>
    <row r="74">
      <c r="A74" s="142"/>
      <c r="B74" s="143"/>
    </row>
    <row r="75">
      <c r="A75" s="149" t="s">
        <v>343</v>
      </c>
      <c r="B75" s="149" t="s">
        <v>343</v>
      </c>
    </row>
    <row r="76">
      <c r="A76" s="157" t="s">
        <v>368</v>
      </c>
      <c r="B76" s="157" t="s">
        <v>369</v>
      </c>
    </row>
    <row r="77">
      <c r="A77" s="157"/>
      <c r="B77" s="152"/>
    </row>
    <row r="78">
      <c r="A78" s="149" t="s">
        <v>331</v>
      </c>
      <c r="B78" s="149" t="s">
        <v>331</v>
      </c>
    </row>
    <row r="79">
      <c r="A79" s="153"/>
      <c r="B79" s="153" t="s">
        <v>370</v>
      </c>
    </row>
    <row r="80">
      <c r="A80" s="150"/>
      <c r="B80" s="150"/>
    </row>
    <row r="81">
      <c r="A81" s="148" t="s">
        <v>347</v>
      </c>
      <c r="B81" s="148" t="s">
        <v>347</v>
      </c>
    </row>
    <row r="82">
      <c r="A82" s="143"/>
      <c r="B82" s="161" t="s">
        <v>371</v>
      </c>
    </row>
    <row r="83">
      <c r="A83" s="159"/>
      <c r="B83" s="159" t="s">
        <v>372</v>
      </c>
    </row>
    <row r="84">
      <c r="A84" s="147" t="s">
        <v>373</v>
      </c>
      <c r="B84" s="147" t="s">
        <v>374</v>
      </c>
    </row>
    <row r="85">
      <c r="A85" s="149" t="s">
        <v>322</v>
      </c>
      <c r="B85" s="149" t="s">
        <v>322</v>
      </c>
    </row>
    <row r="86">
      <c r="A86" s="149" t="s">
        <v>375</v>
      </c>
      <c r="B86" s="162" t="s">
        <v>376</v>
      </c>
    </row>
    <row r="87">
      <c r="A87" s="149" t="s">
        <v>377</v>
      </c>
      <c r="B87" s="162" t="s">
        <v>378</v>
      </c>
    </row>
    <row r="88">
      <c r="A88" s="154"/>
      <c r="B88" s="143"/>
    </row>
    <row r="89">
      <c r="A89" s="142"/>
      <c r="B89" s="153"/>
    </row>
    <row r="90">
      <c r="A90" s="149" t="s">
        <v>343</v>
      </c>
      <c r="B90" s="149" t="s">
        <v>343</v>
      </c>
    </row>
    <row r="91">
      <c r="A91" s="157" t="s">
        <v>379</v>
      </c>
      <c r="B91" s="157" t="s">
        <v>369</v>
      </c>
    </row>
    <row r="92">
      <c r="A92" s="157"/>
      <c r="B92" s="152"/>
    </row>
    <row r="93">
      <c r="A93" s="149" t="s">
        <v>331</v>
      </c>
      <c r="B93" s="149" t="s">
        <v>331</v>
      </c>
    </row>
    <row r="94">
      <c r="A94" s="153" t="s">
        <v>380</v>
      </c>
      <c r="B94" s="153" t="s">
        <v>370</v>
      </c>
    </row>
    <row r="95">
      <c r="A95" s="150" t="s">
        <v>381</v>
      </c>
      <c r="B95" s="150" t="s">
        <v>382</v>
      </c>
    </row>
    <row r="96">
      <c r="A96" s="148" t="s">
        <v>347</v>
      </c>
      <c r="B96" s="148" t="s">
        <v>347</v>
      </c>
    </row>
    <row r="97">
      <c r="A97" s="140" t="s">
        <v>383</v>
      </c>
      <c r="B97" s="161" t="s">
        <v>371</v>
      </c>
    </row>
    <row r="98">
      <c r="A98" s="159"/>
      <c r="B98" s="159" t="s">
        <v>372</v>
      </c>
    </row>
    <row r="99">
      <c r="A99" s="163" t="s">
        <v>384</v>
      </c>
      <c r="B99" s="164"/>
    </row>
    <row r="100">
      <c r="A100" s="147" t="s">
        <v>385</v>
      </c>
      <c r="B100" s="147" t="s">
        <v>386</v>
      </c>
    </row>
    <row r="101">
      <c r="A101" s="149" t="s">
        <v>387</v>
      </c>
      <c r="B101" s="149" t="s">
        <v>388</v>
      </c>
    </row>
    <row r="102">
      <c r="A102" s="149" t="s">
        <v>389</v>
      </c>
      <c r="B102" s="149" t="s">
        <v>390</v>
      </c>
    </row>
    <row r="103">
      <c r="A103" s="142" t="s">
        <v>391</v>
      </c>
      <c r="B103" s="140" t="s">
        <v>392</v>
      </c>
    </row>
    <row r="104">
      <c r="A104" s="149" t="s">
        <v>343</v>
      </c>
      <c r="B104" s="153"/>
    </row>
    <row r="105">
      <c r="A105" s="165" t="s">
        <v>393</v>
      </c>
      <c r="B105" s="149" t="s">
        <v>343</v>
      </c>
    </row>
    <row r="106">
      <c r="A106" s="158" t="s">
        <v>394</v>
      </c>
      <c r="B106" s="165" t="s">
        <v>393</v>
      </c>
    </row>
    <row r="107">
      <c r="A107" s="149"/>
      <c r="B107" s="158" t="s">
        <v>394</v>
      </c>
    </row>
    <row r="108">
      <c r="A108" s="149" t="s">
        <v>331</v>
      </c>
      <c r="B108" s="149"/>
    </row>
    <row r="109">
      <c r="A109" s="153" t="s">
        <v>395</v>
      </c>
      <c r="B109" s="149" t="s">
        <v>331</v>
      </c>
    </row>
    <row r="110">
      <c r="A110" s="150"/>
      <c r="B110" s="150" t="s">
        <v>382</v>
      </c>
    </row>
    <row r="111">
      <c r="A111" s="148" t="s">
        <v>347</v>
      </c>
      <c r="B111" s="148" t="s">
        <v>347</v>
      </c>
    </row>
    <row r="112">
      <c r="A112" s="140" t="s">
        <v>383</v>
      </c>
      <c r="B112" s="161" t="s">
        <v>371</v>
      </c>
    </row>
    <row r="113">
      <c r="A113" s="159"/>
      <c r="B113" s="159" t="s">
        <v>372</v>
      </c>
    </row>
    <row r="114">
      <c r="A114" s="147" t="s">
        <v>396</v>
      </c>
      <c r="B114" s="147" t="s">
        <v>397</v>
      </c>
    </row>
    <row r="115">
      <c r="A115" s="149" t="s">
        <v>398</v>
      </c>
      <c r="B115" s="149" t="s">
        <v>399</v>
      </c>
    </row>
    <row r="116">
      <c r="A116" s="149" t="s">
        <v>400</v>
      </c>
      <c r="B116" s="149" t="s">
        <v>401</v>
      </c>
    </row>
    <row r="117">
      <c r="A117" s="166" t="s">
        <v>402</v>
      </c>
      <c r="B117" s="166" t="s">
        <v>403</v>
      </c>
    </row>
    <row r="118">
      <c r="A118" s="143"/>
      <c r="B118" s="153"/>
    </row>
    <row r="119">
      <c r="A119" s="149" t="s">
        <v>343</v>
      </c>
      <c r="B119" s="149" t="s">
        <v>343</v>
      </c>
    </row>
    <row r="120">
      <c r="A120" s="165" t="s">
        <v>404</v>
      </c>
      <c r="B120" s="165" t="s">
        <v>404</v>
      </c>
    </row>
    <row r="121">
      <c r="A121" s="158" t="s">
        <v>405</v>
      </c>
      <c r="B121" s="158" t="s">
        <v>405</v>
      </c>
    </row>
    <row r="122">
      <c r="A122" s="149" t="s">
        <v>331</v>
      </c>
      <c r="B122" s="149" t="s">
        <v>331</v>
      </c>
    </row>
    <row r="123">
      <c r="A123" s="153" t="s">
        <v>406</v>
      </c>
      <c r="B123" s="153" t="s">
        <v>406</v>
      </c>
    </row>
    <row r="124">
      <c r="A124" s="140" t="s">
        <v>407</v>
      </c>
      <c r="B124" s="140" t="s">
        <v>407</v>
      </c>
    </row>
    <row r="125">
      <c r="A125" s="148" t="s">
        <v>347</v>
      </c>
      <c r="B125" s="148" t="s">
        <v>347</v>
      </c>
    </row>
    <row r="126">
      <c r="A126" s="140" t="s">
        <v>408</v>
      </c>
      <c r="B126" s="143"/>
    </row>
    <row r="127">
      <c r="A127" s="159"/>
      <c r="B127" s="159"/>
    </row>
    <row r="128">
      <c r="A128" s="147" t="s">
        <v>409</v>
      </c>
      <c r="B128" s="147" t="s">
        <v>410</v>
      </c>
    </row>
    <row r="129">
      <c r="A129" s="149" t="s">
        <v>411</v>
      </c>
      <c r="B129" s="149" t="s">
        <v>412</v>
      </c>
    </row>
    <row r="130">
      <c r="A130" s="149" t="s">
        <v>413</v>
      </c>
      <c r="B130" s="149" t="s">
        <v>414</v>
      </c>
    </row>
    <row r="131">
      <c r="A131" s="167" t="s">
        <v>415</v>
      </c>
      <c r="B131" s="166"/>
    </row>
    <row r="132">
      <c r="A132" s="143"/>
      <c r="B132" s="153"/>
    </row>
    <row r="133">
      <c r="A133" s="149" t="s">
        <v>343</v>
      </c>
      <c r="B133" s="149" t="s">
        <v>343</v>
      </c>
    </row>
    <row r="134">
      <c r="A134" s="165" t="s">
        <v>404</v>
      </c>
      <c r="B134" s="165" t="s">
        <v>404</v>
      </c>
    </row>
    <row r="135">
      <c r="A135" s="158" t="s">
        <v>405</v>
      </c>
      <c r="B135" s="158" t="s">
        <v>405</v>
      </c>
    </row>
    <row r="136">
      <c r="A136" s="149" t="s">
        <v>331</v>
      </c>
      <c r="B136" s="149" t="s">
        <v>331</v>
      </c>
    </row>
    <row r="137">
      <c r="A137" s="153" t="s">
        <v>406</v>
      </c>
      <c r="B137" s="153" t="s">
        <v>406</v>
      </c>
    </row>
    <row r="138">
      <c r="A138" s="140" t="s">
        <v>407</v>
      </c>
      <c r="B138" s="140" t="s">
        <v>407</v>
      </c>
    </row>
    <row r="139">
      <c r="A139" s="148" t="s">
        <v>347</v>
      </c>
      <c r="B139" s="148" t="s">
        <v>347</v>
      </c>
    </row>
    <row r="140">
      <c r="A140" s="140" t="s">
        <v>416</v>
      </c>
      <c r="B140" s="140" t="s">
        <v>417</v>
      </c>
    </row>
    <row r="141">
      <c r="A141" s="159" t="s">
        <v>418</v>
      </c>
      <c r="B141" s="159" t="s">
        <v>419</v>
      </c>
    </row>
    <row r="142">
      <c r="A142" s="168" t="s">
        <v>420</v>
      </c>
      <c r="B142" s="147" t="s">
        <v>421</v>
      </c>
    </row>
    <row r="143">
      <c r="A143" s="169" t="s">
        <v>422</v>
      </c>
      <c r="B143" s="149" t="s">
        <v>423</v>
      </c>
    </row>
    <row r="144">
      <c r="A144" s="170" t="s">
        <v>424</v>
      </c>
      <c r="B144" s="161" t="s">
        <v>425</v>
      </c>
    </row>
    <row r="145">
      <c r="A145" s="156" t="s">
        <v>415</v>
      </c>
      <c r="B145" s="167" t="s">
        <v>426</v>
      </c>
    </row>
    <row r="146">
      <c r="A146" s="171"/>
      <c r="B146" s="153"/>
    </row>
    <row r="147">
      <c r="A147" s="172" t="s">
        <v>343</v>
      </c>
      <c r="B147" s="149" t="s">
        <v>343</v>
      </c>
    </row>
    <row r="148">
      <c r="A148" s="173" t="s">
        <v>427</v>
      </c>
      <c r="B148" s="165" t="s">
        <v>428</v>
      </c>
    </row>
    <row r="149">
      <c r="A149" s="174"/>
      <c r="B149" s="158" t="s">
        <v>429</v>
      </c>
    </row>
    <row r="150">
      <c r="A150" s="172" t="s">
        <v>331</v>
      </c>
      <c r="B150" s="149" t="s">
        <v>331</v>
      </c>
    </row>
    <row r="151">
      <c r="A151" s="175" t="s">
        <v>430</v>
      </c>
      <c r="B151" s="153" t="s">
        <v>431</v>
      </c>
    </row>
    <row r="152">
      <c r="A152" s="171"/>
      <c r="B152" s="140" t="s">
        <v>432</v>
      </c>
    </row>
    <row r="153">
      <c r="A153" s="176" t="s">
        <v>347</v>
      </c>
      <c r="B153" s="148" t="s">
        <v>347</v>
      </c>
    </row>
    <row r="154">
      <c r="A154" s="171" t="s">
        <v>416</v>
      </c>
      <c r="B154" s="140" t="s">
        <v>433</v>
      </c>
    </row>
    <row r="155">
      <c r="A155" s="177" t="s">
        <v>418</v>
      </c>
      <c r="B155" s="159"/>
    </row>
    <row r="156">
      <c r="A156" s="178" t="s">
        <v>434</v>
      </c>
      <c r="B156" s="147" t="s">
        <v>435</v>
      </c>
    </row>
    <row r="157">
      <c r="A157" s="169" t="s">
        <v>436</v>
      </c>
      <c r="B157" s="149" t="s">
        <v>437</v>
      </c>
    </row>
    <row r="158">
      <c r="A158" s="179" t="s">
        <v>438</v>
      </c>
      <c r="B158" s="161" t="s">
        <v>439</v>
      </c>
    </row>
    <row r="159">
      <c r="A159" s="142" t="s">
        <v>440</v>
      </c>
      <c r="B159" s="167" t="s">
        <v>441</v>
      </c>
    </row>
    <row r="160">
      <c r="A160" s="171"/>
      <c r="B160" s="153"/>
    </row>
    <row r="161">
      <c r="A161" s="172" t="s">
        <v>343</v>
      </c>
      <c r="B161" s="149" t="s">
        <v>343</v>
      </c>
    </row>
    <row r="162">
      <c r="A162" s="180" t="s">
        <v>442</v>
      </c>
      <c r="B162" s="165" t="s">
        <v>443</v>
      </c>
    </row>
    <row r="163">
      <c r="A163" s="181"/>
      <c r="B163" s="158" t="s">
        <v>429</v>
      </c>
    </row>
    <row r="164">
      <c r="A164" s="182" t="s">
        <v>331</v>
      </c>
      <c r="B164" s="149" t="s">
        <v>331</v>
      </c>
    </row>
    <row r="165">
      <c r="A165" s="183" t="s">
        <v>444</v>
      </c>
      <c r="B165" s="153" t="s">
        <v>431</v>
      </c>
    </row>
    <row r="166">
      <c r="A166" s="142" t="s">
        <v>431</v>
      </c>
      <c r="B166" s="140" t="s">
        <v>432</v>
      </c>
    </row>
    <row r="167">
      <c r="A167" s="182" t="s">
        <v>347</v>
      </c>
      <c r="B167" s="148" t="s">
        <v>347</v>
      </c>
    </row>
    <row r="168">
      <c r="A168" s="184" t="s">
        <v>445</v>
      </c>
      <c r="B168" s="140" t="s">
        <v>446</v>
      </c>
    </row>
    <row r="169">
      <c r="A169" s="185" t="s">
        <v>447</v>
      </c>
      <c r="B169" s="159"/>
    </row>
    <row r="170">
      <c r="A170" s="178" t="s">
        <v>79</v>
      </c>
      <c r="B170" s="147" t="s">
        <v>448</v>
      </c>
    </row>
    <row r="171">
      <c r="A171" s="169" t="s">
        <v>321</v>
      </c>
      <c r="B171" s="149" t="s">
        <v>449</v>
      </c>
    </row>
    <row r="172">
      <c r="A172" s="161" t="s">
        <v>450</v>
      </c>
      <c r="B172" s="161" t="s">
        <v>451</v>
      </c>
    </row>
    <row r="173">
      <c r="A173" s="167" t="s">
        <v>452</v>
      </c>
      <c r="B173" s="167" t="s">
        <v>453</v>
      </c>
    </row>
    <row r="174">
      <c r="A174" s="171"/>
      <c r="B174" s="153"/>
    </row>
    <row r="175">
      <c r="A175" s="172" t="s">
        <v>343</v>
      </c>
      <c r="B175" s="149" t="s">
        <v>343</v>
      </c>
    </row>
    <row r="176">
      <c r="A176" s="180" t="s">
        <v>454</v>
      </c>
      <c r="B176" s="165" t="s">
        <v>455</v>
      </c>
    </row>
    <row r="177">
      <c r="A177" s="181"/>
      <c r="B177" s="158" t="s">
        <v>456</v>
      </c>
    </row>
    <row r="178">
      <c r="A178" s="182" t="s">
        <v>331</v>
      </c>
      <c r="B178" s="149" t="s">
        <v>331</v>
      </c>
    </row>
    <row r="179">
      <c r="A179" s="183"/>
      <c r="B179" s="153" t="s">
        <v>457</v>
      </c>
    </row>
    <row r="180">
      <c r="A180" s="142"/>
      <c r="B180" s="143"/>
    </row>
    <row r="181">
      <c r="A181" s="182" t="s">
        <v>347</v>
      </c>
      <c r="B181" s="148" t="s">
        <v>347</v>
      </c>
    </row>
    <row r="182">
      <c r="A182" s="184" t="s">
        <v>458</v>
      </c>
      <c r="B182" s="143"/>
    </row>
    <row r="183">
      <c r="A183" s="185"/>
      <c r="B183" s="159"/>
    </row>
    <row r="184">
      <c r="A184" s="178" t="s">
        <v>459</v>
      </c>
      <c r="B184" s="147" t="s">
        <v>460</v>
      </c>
    </row>
    <row r="185">
      <c r="A185" s="169" t="s">
        <v>321</v>
      </c>
      <c r="B185" s="149" t="s">
        <v>461</v>
      </c>
    </row>
    <row r="186">
      <c r="A186" s="161" t="s">
        <v>462</v>
      </c>
      <c r="B186" s="161" t="s">
        <v>463</v>
      </c>
    </row>
    <row r="187">
      <c r="A187" s="167" t="s">
        <v>464</v>
      </c>
      <c r="B187" s="167" t="s">
        <v>465</v>
      </c>
    </row>
    <row r="188">
      <c r="A188" s="171"/>
      <c r="B188" s="153"/>
    </row>
    <row r="189">
      <c r="A189" s="172" t="s">
        <v>343</v>
      </c>
      <c r="B189" s="149" t="s">
        <v>343</v>
      </c>
    </row>
    <row r="190">
      <c r="A190" s="180" t="s">
        <v>466</v>
      </c>
      <c r="B190" s="165" t="s">
        <v>467</v>
      </c>
    </row>
    <row r="191">
      <c r="A191" s="181"/>
      <c r="B191" s="158"/>
    </row>
    <row r="192">
      <c r="A192" s="182" t="s">
        <v>331</v>
      </c>
      <c r="B192" s="149" t="s">
        <v>331</v>
      </c>
    </row>
    <row r="193">
      <c r="A193" s="183"/>
      <c r="B193" s="153" t="s">
        <v>468</v>
      </c>
    </row>
    <row r="194">
      <c r="A194" s="142"/>
      <c r="B194" s="143"/>
    </row>
    <row r="195">
      <c r="A195" s="182" t="s">
        <v>347</v>
      </c>
      <c r="B195" s="148" t="s">
        <v>347</v>
      </c>
    </row>
    <row r="196">
      <c r="A196" s="184"/>
      <c r="B196" s="143"/>
    </row>
    <row r="197">
      <c r="A197" s="185"/>
      <c r="B197" s="159"/>
    </row>
    <row r="198">
      <c r="A198" s="178" t="s">
        <v>469</v>
      </c>
      <c r="B198" s="147" t="s">
        <v>470</v>
      </c>
    </row>
    <row r="199">
      <c r="A199" s="169" t="s">
        <v>321</v>
      </c>
      <c r="B199" s="149" t="s">
        <v>471</v>
      </c>
    </row>
    <row r="200">
      <c r="A200" s="161"/>
      <c r="B200" s="161"/>
    </row>
    <row r="201">
      <c r="A201" s="167"/>
      <c r="B201" s="167"/>
    </row>
    <row r="202">
      <c r="A202" s="171"/>
      <c r="B202" s="153"/>
    </row>
    <row r="203">
      <c r="A203" s="172" t="s">
        <v>343</v>
      </c>
      <c r="B203" s="149" t="s">
        <v>343</v>
      </c>
    </row>
    <row r="204">
      <c r="A204" s="180"/>
      <c r="B204" s="165"/>
    </row>
    <row r="205">
      <c r="A205" s="181"/>
      <c r="B205" s="158"/>
    </row>
    <row r="206">
      <c r="A206" s="182" t="s">
        <v>331</v>
      </c>
      <c r="B206" s="149" t="s">
        <v>331</v>
      </c>
    </row>
    <row r="207">
      <c r="A207" s="183"/>
      <c r="B207" s="153"/>
    </row>
    <row r="208">
      <c r="A208" s="142"/>
      <c r="B208" s="143"/>
    </row>
    <row r="209">
      <c r="A209" s="182" t="s">
        <v>347</v>
      </c>
      <c r="B209" s="148" t="s">
        <v>347</v>
      </c>
    </row>
    <row r="210">
      <c r="A210" s="184"/>
      <c r="B210" s="143"/>
    </row>
    <row r="211">
      <c r="A211" s="186"/>
      <c r="B211" s="187"/>
    </row>
    <row r="212">
      <c r="A212" s="188" t="s">
        <v>472</v>
      </c>
      <c r="B212" s="189"/>
    </row>
    <row r="213">
      <c r="A213" s="190"/>
      <c r="B213" s="191"/>
    </row>
    <row r="214">
      <c r="A214" s="169"/>
      <c r="B214" s="149"/>
    </row>
    <row r="215">
      <c r="A215" s="179"/>
      <c r="B215" s="161"/>
    </row>
    <row r="216">
      <c r="A216" s="142"/>
      <c r="B216" s="167"/>
    </row>
    <row r="217">
      <c r="A217" s="171"/>
      <c r="B217" s="153"/>
    </row>
    <row r="218">
      <c r="A218" s="172"/>
      <c r="B218" s="149"/>
    </row>
    <row r="219">
      <c r="A219" s="180"/>
      <c r="B219" s="165"/>
    </row>
    <row r="220">
      <c r="A220" s="181"/>
      <c r="B220" s="158"/>
    </row>
    <row r="221">
      <c r="A221" s="182"/>
      <c r="B221" s="149"/>
    </row>
    <row r="222">
      <c r="A222" s="183"/>
      <c r="B222" s="153"/>
    </row>
    <row r="223">
      <c r="A223" s="142"/>
      <c r="B223" s="143"/>
    </row>
    <row r="224">
      <c r="A224" s="182"/>
      <c r="B224" s="148"/>
    </row>
    <row r="225">
      <c r="A225" s="184"/>
      <c r="B225" s="143"/>
    </row>
    <row r="226">
      <c r="A226" s="185"/>
      <c r="B226" s="159"/>
    </row>
    <row r="227">
      <c r="A227" s="178"/>
      <c r="B227" s="147"/>
    </row>
    <row r="228">
      <c r="A228" s="169"/>
      <c r="B228" s="149"/>
    </row>
    <row r="229">
      <c r="A229" s="161"/>
      <c r="B229" s="161"/>
    </row>
    <row r="230">
      <c r="A230" s="167"/>
      <c r="B230" s="167"/>
    </row>
    <row r="231">
      <c r="A231" s="171"/>
      <c r="B231" s="153"/>
    </row>
    <row r="232">
      <c r="A232" s="172"/>
      <c r="B232" s="149"/>
    </row>
    <row r="233">
      <c r="A233" s="180"/>
      <c r="B233" s="165"/>
    </row>
    <row r="234">
      <c r="A234" s="181"/>
      <c r="B234" s="158"/>
    </row>
    <row r="235">
      <c r="A235" s="182"/>
      <c r="B235" s="149"/>
    </row>
    <row r="236">
      <c r="A236" s="183"/>
      <c r="B236" s="153"/>
    </row>
    <row r="237">
      <c r="A237" s="142"/>
      <c r="B237" s="143"/>
    </row>
    <row r="238">
      <c r="A238" s="182"/>
      <c r="B238" s="148"/>
    </row>
    <row r="239">
      <c r="A239" s="184"/>
      <c r="B239" s="143"/>
    </row>
    <row r="240">
      <c r="A240" s="185"/>
      <c r="B240" s="159"/>
    </row>
    <row r="241">
      <c r="A241" s="178"/>
      <c r="B241" s="147"/>
    </row>
    <row r="242">
      <c r="A242" s="169"/>
      <c r="B242" s="149"/>
    </row>
    <row r="243">
      <c r="A243" s="161"/>
      <c r="B243" s="161"/>
    </row>
    <row r="244">
      <c r="A244" s="167"/>
      <c r="B244" s="167"/>
    </row>
    <row r="245">
      <c r="A245" s="171"/>
      <c r="B245" s="153"/>
    </row>
    <row r="246">
      <c r="A246" s="172"/>
      <c r="B246" s="149"/>
    </row>
    <row r="247">
      <c r="A247" s="180"/>
      <c r="B247" s="165"/>
    </row>
    <row r="248">
      <c r="A248" s="181"/>
      <c r="B248" s="158"/>
    </row>
    <row r="249">
      <c r="A249" s="182"/>
      <c r="B249" s="149"/>
    </row>
    <row r="250">
      <c r="A250" s="183"/>
      <c r="B250" s="153"/>
    </row>
    <row r="251">
      <c r="A251" s="142"/>
      <c r="B251" s="143"/>
    </row>
    <row r="252">
      <c r="A252" s="182"/>
      <c r="B252" s="148"/>
    </row>
    <row r="253">
      <c r="A253" s="184"/>
      <c r="B253" s="143"/>
    </row>
    <row r="254">
      <c r="A254" s="185"/>
      <c r="B254" s="159"/>
    </row>
    <row r="255">
      <c r="A255" s="178"/>
      <c r="B255" s="147"/>
    </row>
    <row r="256">
      <c r="A256" s="169"/>
      <c r="B256" s="149"/>
    </row>
    <row r="257">
      <c r="A257" s="161"/>
      <c r="B257" s="161"/>
    </row>
    <row r="258">
      <c r="A258" s="167"/>
      <c r="B258" s="167"/>
    </row>
    <row r="259">
      <c r="A259" s="171"/>
      <c r="B259" s="153"/>
    </row>
    <row r="260">
      <c r="A260" s="172"/>
      <c r="B260" s="149"/>
    </row>
    <row r="261">
      <c r="A261" s="180"/>
      <c r="B261" s="165"/>
    </row>
    <row r="262">
      <c r="A262" s="181"/>
      <c r="B262" s="158"/>
    </row>
    <row r="263">
      <c r="A263" s="182"/>
      <c r="B263" s="149"/>
    </row>
    <row r="264">
      <c r="A264" s="183"/>
      <c r="B264" s="153"/>
    </row>
    <row r="265">
      <c r="A265" s="142"/>
      <c r="B265" s="143"/>
    </row>
    <row r="266">
      <c r="A266" s="182"/>
      <c r="B266" s="148"/>
    </row>
    <row r="267">
      <c r="A267" s="184"/>
      <c r="B267" s="143"/>
    </row>
    <row r="268">
      <c r="A268" s="186"/>
      <c r="B268" s="187"/>
    </row>
    <row r="269">
      <c r="A269" s="192"/>
    </row>
    <row r="270">
      <c r="A270" s="192"/>
    </row>
    <row r="271">
      <c r="A271" s="192"/>
    </row>
    <row r="272">
      <c r="A272" s="192"/>
    </row>
    <row r="273">
      <c r="A273" s="192"/>
    </row>
    <row r="274">
      <c r="A274" s="192"/>
    </row>
    <row r="275">
      <c r="A275" s="192"/>
    </row>
    <row r="276">
      <c r="A276" s="192"/>
    </row>
    <row r="277">
      <c r="A277" s="192"/>
    </row>
    <row r="278">
      <c r="A278" s="192"/>
    </row>
    <row r="279">
      <c r="A279" s="192"/>
    </row>
    <row r="280">
      <c r="A280" s="192"/>
    </row>
    <row r="281">
      <c r="A281" s="192"/>
    </row>
    <row r="282">
      <c r="A282" s="192"/>
    </row>
    <row r="283">
      <c r="A283" s="192"/>
    </row>
    <row r="284">
      <c r="A284" s="192"/>
    </row>
    <row r="285">
      <c r="A285" s="192"/>
    </row>
    <row r="286">
      <c r="A286" s="192"/>
    </row>
    <row r="287">
      <c r="A287" s="192"/>
    </row>
    <row r="288">
      <c r="A288" s="192"/>
    </row>
    <row r="289">
      <c r="A289" s="192"/>
    </row>
    <row r="290">
      <c r="A290" s="192"/>
    </row>
    <row r="291">
      <c r="A291" s="192"/>
    </row>
    <row r="292">
      <c r="A292" s="192"/>
    </row>
    <row r="293">
      <c r="A293" s="192"/>
    </row>
    <row r="294">
      <c r="A294" s="192"/>
    </row>
    <row r="295">
      <c r="A295" s="192"/>
    </row>
    <row r="296">
      <c r="A296" s="192"/>
    </row>
    <row r="297">
      <c r="A297" s="192"/>
    </row>
    <row r="298">
      <c r="A298" s="192"/>
    </row>
    <row r="299">
      <c r="A299" s="192"/>
    </row>
    <row r="300">
      <c r="A300" s="192"/>
    </row>
    <row r="301">
      <c r="A301" s="192"/>
    </row>
    <row r="302">
      <c r="A302" s="192"/>
    </row>
    <row r="303">
      <c r="A303" s="192"/>
    </row>
    <row r="304">
      <c r="A304" s="192"/>
    </row>
    <row r="305">
      <c r="A305" s="192"/>
    </row>
    <row r="306">
      <c r="A306" s="192"/>
    </row>
    <row r="307">
      <c r="A307" s="192"/>
    </row>
    <row r="308">
      <c r="A308" s="192"/>
    </row>
    <row r="309">
      <c r="A309" s="192"/>
    </row>
    <row r="310">
      <c r="A310" s="192"/>
    </row>
    <row r="311">
      <c r="A311" s="192"/>
    </row>
    <row r="312">
      <c r="A312" s="192"/>
    </row>
    <row r="313">
      <c r="A313" s="192"/>
    </row>
    <row r="314">
      <c r="A314" s="192"/>
    </row>
    <row r="315">
      <c r="A315" s="192"/>
    </row>
    <row r="316">
      <c r="A316" s="192"/>
    </row>
    <row r="317">
      <c r="A317" s="192"/>
    </row>
    <row r="318">
      <c r="A318" s="192"/>
    </row>
    <row r="319">
      <c r="A319" s="192"/>
    </row>
    <row r="320">
      <c r="A320" s="192"/>
    </row>
    <row r="321">
      <c r="A321" s="192"/>
    </row>
    <row r="322">
      <c r="A322" s="192"/>
    </row>
    <row r="323">
      <c r="A323" s="192"/>
    </row>
    <row r="324">
      <c r="A324" s="192"/>
    </row>
    <row r="325">
      <c r="A325" s="192"/>
    </row>
    <row r="326">
      <c r="A326" s="192"/>
    </row>
    <row r="327">
      <c r="A327" s="192"/>
    </row>
    <row r="328">
      <c r="A328" s="192"/>
    </row>
    <row r="329">
      <c r="A329" s="192"/>
    </row>
    <row r="330">
      <c r="A330" s="192"/>
    </row>
    <row r="331">
      <c r="A331" s="192"/>
    </row>
    <row r="332">
      <c r="A332" s="192"/>
    </row>
    <row r="333">
      <c r="A333" s="192"/>
    </row>
    <row r="334">
      <c r="A334" s="192"/>
    </row>
    <row r="335">
      <c r="A335" s="192"/>
    </row>
    <row r="336">
      <c r="A336" s="192"/>
    </row>
    <row r="337">
      <c r="A337" s="192"/>
    </row>
    <row r="338">
      <c r="A338" s="192"/>
    </row>
    <row r="339">
      <c r="A339" s="192"/>
    </row>
    <row r="340">
      <c r="A340" s="192"/>
    </row>
    <row r="341">
      <c r="A341" s="192"/>
    </row>
    <row r="342">
      <c r="A342" s="192"/>
    </row>
    <row r="343">
      <c r="A343" s="192"/>
    </row>
    <row r="344">
      <c r="A344" s="192"/>
    </row>
    <row r="345">
      <c r="A345" s="192"/>
    </row>
    <row r="346">
      <c r="A346" s="192"/>
    </row>
    <row r="347">
      <c r="A347" s="192"/>
    </row>
    <row r="348">
      <c r="A348" s="192"/>
    </row>
    <row r="349">
      <c r="A349" s="192"/>
    </row>
    <row r="350">
      <c r="A350" s="192"/>
    </row>
    <row r="351">
      <c r="A351" s="192"/>
    </row>
    <row r="352">
      <c r="A352" s="192"/>
    </row>
    <row r="353">
      <c r="A353" s="192"/>
    </row>
    <row r="354">
      <c r="A354" s="192"/>
    </row>
    <row r="355">
      <c r="A355" s="192"/>
    </row>
    <row r="356">
      <c r="A356" s="192"/>
    </row>
    <row r="357">
      <c r="A357" s="192"/>
    </row>
    <row r="358">
      <c r="A358" s="192"/>
    </row>
    <row r="359">
      <c r="A359" s="192"/>
    </row>
    <row r="360">
      <c r="A360" s="192"/>
    </row>
    <row r="361">
      <c r="A361" s="192"/>
    </row>
    <row r="362">
      <c r="A362" s="192"/>
    </row>
    <row r="363">
      <c r="A363" s="192"/>
    </row>
    <row r="364">
      <c r="A364" s="192"/>
    </row>
    <row r="365">
      <c r="A365" s="192"/>
    </row>
    <row r="366">
      <c r="A366" s="192"/>
    </row>
    <row r="367">
      <c r="A367" s="192"/>
    </row>
    <row r="368">
      <c r="A368" s="192"/>
    </row>
    <row r="369">
      <c r="A369" s="192"/>
    </row>
    <row r="370">
      <c r="A370" s="192"/>
    </row>
    <row r="371">
      <c r="A371" s="192"/>
    </row>
    <row r="372">
      <c r="A372" s="192"/>
    </row>
    <row r="373">
      <c r="A373" s="192"/>
    </row>
    <row r="374">
      <c r="A374" s="192"/>
    </row>
    <row r="375">
      <c r="A375" s="192"/>
    </row>
    <row r="376">
      <c r="A376" s="192"/>
    </row>
    <row r="377">
      <c r="A377" s="192"/>
    </row>
    <row r="378">
      <c r="A378" s="192"/>
    </row>
    <row r="379">
      <c r="A379" s="192"/>
    </row>
    <row r="380">
      <c r="A380" s="192"/>
    </row>
    <row r="381">
      <c r="A381" s="192"/>
    </row>
    <row r="382">
      <c r="A382" s="192"/>
    </row>
    <row r="383">
      <c r="A383" s="192"/>
    </row>
    <row r="384">
      <c r="A384" s="192"/>
    </row>
    <row r="385">
      <c r="A385" s="192"/>
    </row>
    <row r="386">
      <c r="A386" s="192"/>
    </row>
    <row r="387">
      <c r="A387" s="192"/>
    </row>
    <row r="388">
      <c r="A388" s="192"/>
    </row>
    <row r="389">
      <c r="A389" s="192"/>
    </row>
    <row r="390">
      <c r="A390" s="192"/>
    </row>
    <row r="391">
      <c r="A391" s="192"/>
    </row>
    <row r="392">
      <c r="A392" s="192"/>
    </row>
    <row r="393">
      <c r="A393" s="192"/>
    </row>
    <row r="394">
      <c r="A394" s="192"/>
    </row>
    <row r="395">
      <c r="A395" s="192"/>
    </row>
    <row r="396">
      <c r="A396" s="192"/>
    </row>
    <row r="397">
      <c r="A397" s="192"/>
    </row>
    <row r="398">
      <c r="A398" s="192"/>
    </row>
    <row r="399">
      <c r="A399" s="192"/>
    </row>
    <row r="400">
      <c r="A400" s="192"/>
    </row>
    <row r="401">
      <c r="A401" s="192"/>
    </row>
    <row r="402">
      <c r="A402" s="192"/>
    </row>
    <row r="403">
      <c r="A403" s="192"/>
    </row>
    <row r="404">
      <c r="A404" s="192"/>
    </row>
    <row r="405">
      <c r="A405" s="192"/>
    </row>
    <row r="406">
      <c r="A406" s="192"/>
    </row>
    <row r="407">
      <c r="A407" s="192"/>
    </row>
    <row r="408">
      <c r="A408" s="192"/>
    </row>
    <row r="409">
      <c r="A409" s="192"/>
    </row>
    <row r="410">
      <c r="A410" s="192"/>
    </row>
    <row r="411">
      <c r="A411" s="192"/>
    </row>
    <row r="412">
      <c r="A412" s="192"/>
    </row>
    <row r="413">
      <c r="A413" s="192"/>
    </row>
    <row r="414">
      <c r="A414" s="192"/>
    </row>
    <row r="415">
      <c r="A415" s="192"/>
    </row>
    <row r="416">
      <c r="A416" s="192"/>
    </row>
    <row r="417">
      <c r="A417" s="192"/>
    </row>
    <row r="418">
      <c r="A418" s="192"/>
    </row>
    <row r="419">
      <c r="A419" s="192"/>
    </row>
    <row r="420">
      <c r="A420" s="192"/>
    </row>
    <row r="421">
      <c r="A421" s="192"/>
    </row>
    <row r="422">
      <c r="A422" s="192"/>
    </row>
    <row r="423">
      <c r="A423" s="192"/>
    </row>
    <row r="424">
      <c r="A424" s="192"/>
    </row>
    <row r="425">
      <c r="A425" s="192"/>
    </row>
    <row r="426">
      <c r="A426" s="192"/>
    </row>
    <row r="427">
      <c r="A427" s="192"/>
    </row>
    <row r="428">
      <c r="A428" s="192"/>
    </row>
    <row r="429">
      <c r="A429" s="192"/>
    </row>
    <row r="430">
      <c r="A430" s="192"/>
    </row>
    <row r="431">
      <c r="A431" s="192"/>
    </row>
    <row r="432">
      <c r="A432" s="192"/>
    </row>
    <row r="433">
      <c r="A433" s="192"/>
    </row>
    <row r="434">
      <c r="A434" s="192"/>
    </row>
    <row r="435">
      <c r="A435" s="192"/>
    </row>
    <row r="436">
      <c r="A436" s="192"/>
    </row>
    <row r="437">
      <c r="A437" s="192"/>
    </row>
    <row r="438">
      <c r="A438" s="192"/>
    </row>
    <row r="439">
      <c r="A439" s="192"/>
    </row>
    <row r="440">
      <c r="A440" s="192"/>
    </row>
    <row r="441">
      <c r="A441" s="192"/>
    </row>
    <row r="442">
      <c r="A442" s="192"/>
    </row>
    <row r="443">
      <c r="A443" s="192"/>
    </row>
    <row r="444">
      <c r="A444" s="192"/>
    </row>
    <row r="445">
      <c r="A445" s="192"/>
    </row>
    <row r="446">
      <c r="A446" s="192"/>
    </row>
    <row r="447">
      <c r="A447" s="192"/>
    </row>
    <row r="448">
      <c r="A448" s="192"/>
    </row>
    <row r="449">
      <c r="A449" s="192"/>
    </row>
    <row r="450">
      <c r="A450" s="192"/>
    </row>
    <row r="451">
      <c r="A451" s="192"/>
    </row>
    <row r="452">
      <c r="A452" s="192"/>
    </row>
    <row r="453">
      <c r="A453" s="192"/>
    </row>
    <row r="454">
      <c r="A454" s="192"/>
    </row>
    <row r="455">
      <c r="A455" s="192"/>
    </row>
    <row r="456">
      <c r="A456" s="192"/>
    </row>
    <row r="457">
      <c r="A457" s="192"/>
    </row>
    <row r="458">
      <c r="A458" s="192"/>
    </row>
    <row r="459">
      <c r="A459" s="192"/>
    </row>
    <row r="460">
      <c r="A460" s="192"/>
    </row>
    <row r="461">
      <c r="A461" s="192"/>
    </row>
    <row r="462">
      <c r="A462" s="192"/>
    </row>
    <row r="463">
      <c r="A463" s="192"/>
    </row>
    <row r="464">
      <c r="A464" s="192"/>
    </row>
    <row r="465">
      <c r="A465" s="192"/>
    </row>
    <row r="466">
      <c r="A466" s="192"/>
    </row>
    <row r="467">
      <c r="A467" s="192"/>
    </row>
    <row r="468">
      <c r="A468" s="192"/>
    </row>
    <row r="469">
      <c r="A469" s="192"/>
    </row>
    <row r="470">
      <c r="A470" s="192"/>
    </row>
    <row r="471">
      <c r="A471" s="192"/>
    </row>
    <row r="472">
      <c r="A472" s="192"/>
    </row>
    <row r="473">
      <c r="A473" s="192"/>
    </row>
    <row r="474">
      <c r="A474" s="192"/>
    </row>
    <row r="475">
      <c r="A475" s="192"/>
    </row>
    <row r="476">
      <c r="A476" s="192"/>
    </row>
    <row r="477">
      <c r="A477" s="192"/>
    </row>
    <row r="478">
      <c r="A478" s="192"/>
    </row>
    <row r="479">
      <c r="A479" s="192"/>
    </row>
    <row r="480">
      <c r="A480" s="192"/>
    </row>
    <row r="481">
      <c r="A481" s="192"/>
    </row>
    <row r="482">
      <c r="A482" s="192"/>
    </row>
    <row r="483">
      <c r="A483" s="192"/>
    </row>
    <row r="484">
      <c r="A484" s="192"/>
    </row>
    <row r="485">
      <c r="A485" s="192"/>
    </row>
    <row r="486">
      <c r="A486" s="192"/>
    </row>
    <row r="487">
      <c r="A487" s="192"/>
    </row>
    <row r="488">
      <c r="A488" s="192"/>
    </row>
    <row r="489">
      <c r="A489" s="192"/>
    </row>
    <row r="490">
      <c r="A490" s="192"/>
    </row>
    <row r="491">
      <c r="A491" s="192"/>
    </row>
    <row r="492">
      <c r="A492" s="192"/>
    </row>
    <row r="493">
      <c r="A493" s="192"/>
    </row>
    <row r="494">
      <c r="A494" s="192"/>
    </row>
    <row r="495">
      <c r="A495" s="192"/>
    </row>
    <row r="496">
      <c r="A496" s="192"/>
    </row>
    <row r="497">
      <c r="A497" s="192"/>
    </row>
    <row r="498">
      <c r="A498" s="192"/>
    </row>
    <row r="499">
      <c r="A499" s="192"/>
    </row>
    <row r="500">
      <c r="A500" s="192"/>
    </row>
    <row r="501">
      <c r="A501" s="192"/>
    </row>
    <row r="502">
      <c r="A502" s="192"/>
    </row>
    <row r="503">
      <c r="A503" s="192"/>
    </row>
    <row r="504">
      <c r="A504" s="192"/>
    </row>
    <row r="505">
      <c r="A505" s="192"/>
    </row>
    <row r="506">
      <c r="A506" s="192"/>
    </row>
    <row r="507">
      <c r="A507" s="192"/>
    </row>
    <row r="508">
      <c r="A508" s="192"/>
    </row>
    <row r="509">
      <c r="A509" s="192"/>
    </row>
    <row r="510">
      <c r="A510" s="192"/>
    </row>
    <row r="511">
      <c r="A511" s="192"/>
    </row>
    <row r="512">
      <c r="A512" s="192"/>
    </row>
    <row r="513">
      <c r="A513" s="192"/>
    </row>
    <row r="514">
      <c r="A514" s="192"/>
    </row>
    <row r="515">
      <c r="A515" s="192"/>
    </row>
    <row r="516">
      <c r="A516" s="192"/>
    </row>
    <row r="517">
      <c r="A517" s="192"/>
    </row>
    <row r="518">
      <c r="A518" s="192"/>
    </row>
    <row r="519">
      <c r="A519" s="192"/>
    </row>
    <row r="520">
      <c r="A520" s="192"/>
    </row>
    <row r="521">
      <c r="A521" s="192"/>
    </row>
    <row r="522">
      <c r="A522" s="192"/>
    </row>
    <row r="523">
      <c r="A523" s="192"/>
    </row>
    <row r="524">
      <c r="A524" s="192"/>
    </row>
    <row r="525">
      <c r="A525" s="192"/>
    </row>
    <row r="526">
      <c r="A526" s="192"/>
    </row>
    <row r="527">
      <c r="A527" s="192"/>
    </row>
    <row r="528">
      <c r="A528" s="192"/>
    </row>
    <row r="529">
      <c r="A529" s="192"/>
    </row>
    <row r="530">
      <c r="A530" s="192"/>
    </row>
    <row r="531">
      <c r="A531" s="192"/>
    </row>
    <row r="532">
      <c r="A532" s="192"/>
    </row>
    <row r="533">
      <c r="A533" s="192"/>
    </row>
    <row r="534">
      <c r="A534" s="192"/>
    </row>
    <row r="535">
      <c r="A535" s="192"/>
    </row>
    <row r="536">
      <c r="A536" s="192"/>
    </row>
    <row r="537">
      <c r="A537" s="192"/>
    </row>
    <row r="538">
      <c r="A538" s="192"/>
    </row>
    <row r="539">
      <c r="A539" s="192"/>
    </row>
    <row r="540">
      <c r="A540" s="192"/>
    </row>
    <row r="541">
      <c r="A541" s="192"/>
    </row>
    <row r="542">
      <c r="A542" s="192"/>
    </row>
    <row r="543">
      <c r="A543" s="192"/>
    </row>
    <row r="544">
      <c r="A544" s="192"/>
    </row>
    <row r="545">
      <c r="A545" s="192"/>
    </row>
    <row r="546">
      <c r="A546" s="192"/>
    </row>
    <row r="547">
      <c r="A547" s="192"/>
    </row>
    <row r="548">
      <c r="A548" s="192"/>
    </row>
    <row r="549">
      <c r="A549" s="192"/>
    </row>
    <row r="550">
      <c r="A550" s="192"/>
    </row>
    <row r="551">
      <c r="A551" s="192"/>
    </row>
    <row r="552">
      <c r="A552" s="192"/>
    </row>
    <row r="553">
      <c r="A553" s="192"/>
    </row>
    <row r="554">
      <c r="A554" s="192"/>
    </row>
    <row r="555">
      <c r="A555" s="192"/>
    </row>
    <row r="556">
      <c r="A556" s="192"/>
    </row>
    <row r="557">
      <c r="A557" s="192"/>
    </row>
    <row r="558">
      <c r="A558" s="192"/>
    </row>
    <row r="559">
      <c r="A559" s="192"/>
    </row>
    <row r="560">
      <c r="A560" s="192"/>
    </row>
    <row r="561">
      <c r="A561" s="192"/>
    </row>
    <row r="562">
      <c r="A562" s="192"/>
    </row>
    <row r="563">
      <c r="A563" s="192"/>
    </row>
    <row r="564">
      <c r="A564" s="192"/>
    </row>
    <row r="565">
      <c r="A565" s="192"/>
    </row>
    <row r="566">
      <c r="A566" s="192"/>
    </row>
    <row r="567">
      <c r="A567" s="192"/>
    </row>
    <row r="568">
      <c r="A568" s="192"/>
    </row>
    <row r="569">
      <c r="A569" s="192"/>
    </row>
    <row r="570">
      <c r="A570" s="192"/>
    </row>
    <row r="571">
      <c r="A571" s="192"/>
    </row>
    <row r="572">
      <c r="A572" s="192"/>
    </row>
    <row r="573">
      <c r="A573" s="192"/>
    </row>
    <row r="574">
      <c r="A574" s="192"/>
    </row>
    <row r="575">
      <c r="A575" s="192"/>
    </row>
    <row r="576">
      <c r="A576" s="192"/>
    </row>
    <row r="577">
      <c r="A577" s="192"/>
    </row>
    <row r="578">
      <c r="A578" s="192"/>
    </row>
    <row r="579">
      <c r="A579" s="192"/>
    </row>
    <row r="580">
      <c r="A580" s="192"/>
    </row>
    <row r="581">
      <c r="A581" s="192"/>
    </row>
    <row r="582">
      <c r="A582" s="192"/>
    </row>
    <row r="583">
      <c r="A583" s="192"/>
    </row>
    <row r="584">
      <c r="A584" s="192"/>
    </row>
    <row r="585">
      <c r="A585" s="192"/>
    </row>
    <row r="586">
      <c r="A586" s="192"/>
    </row>
    <row r="587">
      <c r="A587" s="192"/>
    </row>
    <row r="588">
      <c r="A588" s="192"/>
    </row>
    <row r="589">
      <c r="A589" s="192"/>
    </row>
    <row r="590">
      <c r="A590" s="192"/>
    </row>
    <row r="591">
      <c r="A591" s="192"/>
    </row>
    <row r="592">
      <c r="A592" s="192"/>
    </row>
    <row r="593">
      <c r="A593" s="192"/>
    </row>
    <row r="594">
      <c r="A594" s="192"/>
    </row>
    <row r="595">
      <c r="A595" s="192"/>
    </row>
    <row r="596">
      <c r="A596" s="192"/>
    </row>
    <row r="597">
      <c r="A597" s="192"/>
    </row>
    <row r="598">
      <c r="A598" s="192"/>
    </row>
    <row r="599">
      <c r="A599" s="192"/>
    </row>
    <row r="600">
      <c r="A600" s="192"/>
    </row>
    <row r="601">
      <c r="A601" s="192"/>
    </row>
    <row r="602">
      <c r="A602" s="192"/>
    </row>
    <row r="603">
      <c r="A603" s="192"/>
    </row>
    <row r="604">
      <c r="A604" s="192"/>
    </row>
    <row r="605">
      <c r="A605" s="192"/>
    </row>
    <row r="606">
      <c r="A606" s="192"/>
    </row>
    <row r="607">
      <c r="A607" s="192"/>
    </row>
    <row r="608">
      <c r="A608" s="192"/>
    </row>
    <row r="609">
      <c r="A609" s="192"/>
    </row>
    <row r="610">
      <c r="A610" s="192"/>
    </row>
    <row r="611">
      <c r="A611" s="192"/>
    </row>
    <row r="612">
      <c r="A612" s="192"/>
    </row>
    <row r="613">
      <c r="A613" s="192"/>
    </row>
    <row r="614">
      <c r="A614" s="192"/>
    </row>
    <row r="615">
      <c r="A615" s="192"/>
    </row>
    <row r="616">
      <c r="A616" s="192"/>
    </row>
    <row r="617">
      <c r="A617" s="192"/>
    </row>
    <row r="618">
      <c r="A618" s="192"/>
    </row>
    <row r="619">
      <c r="A619" s="192"/>
    </row>
    <row r="620">
      <c r="A620" s="192"/>
    </row>
    <row r="621">
      <c r="A621" s="192"/>
    </row>
    <row r="622">
      <c r="A622" s="192"/>
    </row>
    <row r="623">
      <c r="A623" s="192"/>
    </row>
    <row r="624">
      <c r="A624" s="192"/>
    </row>
    <row r="625">
      <c r="A625" s="192"/>
    </row>
    <row r="626">
      <c r="A626" s="192"/>
    </row>
    <row r="627">
      <c r="A627" s="192"/>
    </row>
    <row r="628">
      <c r="A628" s="192"/>
    </row>
    <row r="629">
      <c r="A629" s="192"/>
    </row>
    <row r="630">
      <c r="A630" s="192"/>
    </row>
    <row r="631">
      <c r="A631" s="192"/>
    </row>
    <row r="632">
      <c r="A632" s="192"/>
    </row>
    <row r="633">
      <c r="A633" s="192"/>
    </row>
    <row r="634">
      <c r="A634" s="192"/>
    </row>
    <row r="635">
      <c r="A635" s="192"/>
    </row>
    <row r="636">
      <c r="A636" s="192"/>
    </row>
    <row r="637">
      <c r="A637" s="192"/>
    </row>
    <row r="638">
      <c r="A638" s="192"/>
    </row>
    <row r="639">
      <c r="A639" s="192"/>
    </row>
    <row r="640">
      <c r="A640" s="192"/>
    </row>
    <row r="641">
      <c r="A641" s="192"/>
    </row>
    <row r="642">
      <c r="A642" s="192"/>
    </row>
    <row r="643">
      <c r="A643" s="192"/>
    </row>
    <row r="644">
      <c r="A644" s="192"/>
    </row>
    <row r="645">
      <c r="A645" s="192"/>
    </row>
    <row r="646">
      <c r="A646" s="192"/>
    </row>
    <row r="647">
      <c r="A647" s="192"/>
    </row>
    <row r="648">
      <c r="A648" s="192"/>
    </row>
    <row r="649">
      <c r="A649" s="192"/>
    </row>
    <row r="650">
      <c r="A650" s="192"/>
    </row>
    <row r="651">
      <c r="A651" s="192"/>
    </row>
    <row r="652">
      <c r="A652" s="192"/>
    </row>
    <row r="653">
      <c r="A653" s="192"/>
    </row>
    <row r="654">
      <c r="A654" s="192"/>
    </row>
    <row r="655">
      <c r="A655" s="192"/>
    </row>
    <row r="656">
      <c r="A656" s="192"/>
    </row>
    <row r="657">
      <c r="A657" s="192"/>
    </row>
    <row r="658">
      <c r="A658" s="192"/>
    </row>
    <row r="659">
      <c r="A659" s="192"/>
    </row>
    <row r="660">
      <c r="A660" s="192"/>
    </row>
    <row r="661">
      <c r="A661" s="192"/>
    </row>
    <row r="662">
      <c r="A662" s="192"/>
    </row>
    <row r="663">
      <c r="A663" s="192"/>
    </row>
    <row r="664">
      <c r="A664" s="192"/>
    </row>
    <row r="665">
      <c r="A665" s="192"/>
    </row>
    <row r="666">
      <c r="A666" s="192"/>
    </row>
    <row r="667">
      <c r="A667" s="192"/>
    </row>
    <row r="668">
      <c r="A668" s="192"/>
    </row>
    <row r="669">
      <c r="A669" s="192"/>
    </row>
    <row r="670">
      <c r="A670" s="192"/>
    </row>
    <row r="671">
      <c r="A671" s="192"/>
    </row>
    <row r="672">
      <c r="A672" s="192"/>
    </row>
    <row r="673">
      <c r="A673" s="192"/>
    </row>
    <row r="674">
      <c r="A674" s="192"/>
    </row>
    <row r="675">
      <c r="A675" s="192"/>
    </row>
    <row r="676">
      <c r="A676" s="192"/>
    </row>
    <row r="677">
      <c r="A677" s="192"/>
    </row>
    <row r="678">
      <c r="A678" s="192"/>
    </row>
    <row r="679">
      <c r="A679" s="192"/>
    </row>
    <row r="680">
      <c r="A680" s="192"/>
    </row>
    <row r="681">
      <c r="A681" s="192"/>
    </row>
    <row r="682">
      <c r="A682" s="192"/>
    </row>
    <row r="683">
      <c r="A683" s="192"/>
    </row>
    <row r="684">
      <c r="A684" s="192"/>
    </row>
    <row r="685">
      <c r="A685" s="192"/>
    </row>
    <row r="686">
      <c r="A686" s="192"/>
    </row>
    <row r="687">
      <c r="A687" s="192"/>
    </row>
    <row r="688">
      <c r="A688" s="192"/>
    </row>
    <row r="689">
      <c r="A689" s="192"/>
    </row>
    <row r="690">
      <c r="A690" s="192"/>
    </row>
    <row r="691">
      <c r="A691" s="192"/>
    </row>
    <row r="692">
      <c r="A692" s="192"/>
    </row>
    <row r="693">
      <c r="A693" s="192"/>
    </row>
    <row r="694">
      <c r="A694" s="192"/>
    </row>
    <row r="695">
      <c r="A695" s="192"/>
    </row>
    <row r="696">
      <c r="A696" s="192"/>
    </row>
    <row r="697">
      <c r="A697" s="192"/>
    </row>
    <row r="698">
      <c r="A698" s="192"/>
    </row>
    <row r="699">
      <c r="A699" s="192"/>
    </row>
    <row r="700">
      <c r="A700" s="192"/>
    </row>
    <row r="701">
      <c r="A701" s="192"/>
    </row>
    <row r="702">
      <c r="A702" s="192"/>
    </row>
    <row r="703">
      <c r="A703" s="192"/>
    </row>
    <row r="704">
      <c r="A704" s="192"/>
    </row>
    <row r="705">
      <c r="A705" s="192"/>
    </row>
    <row r="706">
      <c r="A706" s="192"/>
    </row>
    <row r="707">
      <c r="A707" s="192"/>
    </row>
    <row r="708">
      <c r="A708" s="192"/>
    </row>
    <row r="709">
      <c r="A709" s="192"/>
    </row>
    <row r="710">
      <c r="A710" s="192"/>
    </row>
    <row r="711">
      <c r="A711" s="192"/>
    </row>
    <row r="712">
      <c r="A712" s="192"/>
    </row>
    <row r="713">
      <c r="A713" s="192"/>
    </row>
    <row r="714">
      <c r="A714" s="192"/>
    </row>
    <row r="715">
      <c r="A715" s="192"/>
    </row>
    <row r="716">
      <c r="A716" s="192"/>
    </row>
    <row r="717">
      <c r="A717" s="192"/>
    </row>
    <row r="718">
      <c r="A718" s="192"/>
    </row>
    <row r="719">
      <c r="A719" s="192"/>
    </row>
    <row r="720">
      <c r="A720" s="192"/>
    </row>
    <row r="721">
      <c r="A721" s="192"/>
    </row>
    <row r="722">
      <c r="A722" s="192"/>
    </row>
    <row r="723">
      <c r="A723" s="192"/>
    </row>
    <row r="724">
      <c r="A724" s="192"/>
    </row>
    <row r="725">
      <c r="A725" s="192"/>
    </row>
    <row r="726">
      <c r="A726" s="192"/>
    </row>
    <row r="727">
      <c r="A727" s="192"/>
    </row>
    <row r="728">
      <c r="A728" s="192"/>
    </row>
    <row r="729">
      <c r="A729" s="192"/>
    </row>
    <row r="730">
      <c r="A730" s="192"/>
    </row>
    <row r="731">
      <c r="A731" s="192"/>
    </row>
    <row r="732">
      <c r="A732" s="192"/>
    </row>
    <row r="733">
      <c r="A733" s="192"/>
    </row>
    <row r="734">
      <c r="A734" s="192"/>
    </row>
    <row r="735">
      <c r="A735" s="192"/>
    </row>
    <row r="736">
      <c r="A736" s="192"/>
    </row>
    <row r="737">
      <c r="A737" s="192"/>
    </row>
    <row r="738">
      <c r="A738" s="192"/>
    </row>
    <row r="739">
      <c r="A739" s="192"/>
    </row>
    <row r="740">
      <c r="A740" s="192"/>
    </row>
    <row r="741">
      <c r="A741" s="192"/>
    </row>
    <row r="742">
      <c r="A742" s="192"/>
    </row>
    <row r="743">
      <c r="A743" s="192"/>
    </row>
    <row r="744">
      <c r="A744" s="192"/>
    </row>
    <row r="745">
      <c r="A745" s="192"/>
    </row>
    <row r="746">
      <c r="A746" s="192"/>
    </row>
    <row r="747">
      <c r="A747" s="192"/>
    </row>
    <row r="748">
      <c r="A748" s="192"/>
    </row>
    <row r="749">
      <c r="A749" s="192"/>
    </row>
    <row r="750">
      <c r="A750" s="192"/>
    </row>
    <row r="751">
      <c r="A751" s="192"/>
    </row>
    <row r="752">
      <c r="A752" s="192"/>
    </row>
    <row r="753">
      <c r="A753" s="192"/>
    </row>
    <row r="754">
      <c r="A754" s="192"/>
    </row>
    <row r="755">
      <c r="A755" s="192"/>
    </row>
    <row r="756">
      <c r="A756" s="192"/>
    </row>
    <row r="757">
      <c r="A757" s="192"/>
    </row>
    <row r="758">
      <c r="A758" s="192"/>
    </row>
    <row r="759">
      <c r="A759" s="192"/>
    </row>
    <row r="760">
      <c r="A760" s="192"/>
    </row>
    <row r="761">
      <c r="A761" s="192"/>
    </row>
    <row r="762">
      <c r="A762" s="192"/>
    </row>
    <row r="763">
      <c r="A763" s="192"/>
    </row>
    <row r="764">
      <c r="A764" s="192"/>
    </row>
    <row r="765">
      <c r="A765" s="192"/>
    </row>
    <row r="766">
      <c r="A766" s="192"/>
    </row>
    <row r="767">
      <c r="A767" s="192"/>
    </row>
    <row r="768">
      <c r="A768" s="192"/>
    </row>
    <row r="769">
      <c r="A769" s="192"/>
    </row>
    <row r="770">
      <c r="A770" s="192"/>
    </row>
    <row r="771">
      <c r="A771" s="192"/>
    </row>
    <row r="772">
      <c r="A772" s="192"/>
    </row>
    <row r="773">
      <c r="A773" s="192"/>
    </row>
    <row r="774">
      <c r="A774" s="192"/>
    </row>
    <row r="775">
      <c r="A775" s="192"/>
    </row>
    <row r="776">
      <c r="A776" s="192"/>
    </row>
    <row r="777">
      <c r="A777" s="192"/>
    </row>
    <row r="778">
      <c r="A778" s="192"/>
    </row>
    <row r="779">
      <c r="A779" s="192"/>
    </row>
    <row r="780">
      <c r="A780" s="192"/>
    </row>
    <row r="781">
      <c r="A781" s="192"/>
    </row>
    <row r="782">
      <c r="A782" s="192"/>
    </row>
    <row r="783">
      <c r="A783" s="192"/>
    </row>
    <row r="784">
      <c r="A784" s="192"/>
    </row>
    <row r="785">
      <c r="A785" s="192"/>
    </row>
    <row r="786">
      <c r="A786" s="192"/>
    </row>
    <row r="787">
      <c r="A787" s="192"/>
    </row>
    <row r="788">
      <c r="A788" s="192"/>
    </row>
    <row r="789">
      <c r="A789" s="192"/>
    </row>
    <row r="790">
      <c r="A790" s="192"/>
    </row>
    <row r="791">
      <c r="A791" s="192"/>
    </row>
    <row r="792">
      <c r="A792" s="192"/>
    </row>
    <row r="793">
      <c r="A793" s="192"/>
    </row>
    <row r="794">
      <c r="A794" s="192"/>
    </row>
    <row r="795">
      <c r="A795" s="192"/>
    </row>
    <row r="796">
      <c r="A796" s="192"/>
    </row>
    <row r="797">
      <c r="A797" s="192"/>
    </row>
    <row r="798">
      <c r="A798" s="192"/>
    </row>
    <row r="799">
      <c r="A799" s="192"/>
    </row>
    <row r="800">
      <c r="A800" s="192"/>
    </row>
    <row r="801">
      <c r="A801" s="192"/>
    </row>
    <row r="802">
      <c r="A802" s="192"/>
    </row>
    <row r="803">
      <c r="A803" s="192"/>
    </row>
    <row r="804">
      <c r="A804" s="192"/>
    </row>
    <row r="805">
      <c r="A805" s="192"/>
    </row>
    <row r="806">
      <c r="A806" s="192"/>
    </row>
    <row r="807">
      <c r="A807" s="192"/>
    </row>
    <row r="808">
      <c r="A808" s="192"/>
    </row>
    <row r="809">
      <c r="A809" s="192"/>
    </row>
    <row r="810">
      <c r="A810" s="192"/>
    </row>
    <row r="811">
      <c r="A811" s="192"/>
    </row>
    <row r="812">
      <c r="A812" s="192"/>
    </row>
    <row r="813">
      <c r="A813" s="192"/>
    </row>
    <row r="814">
      <c r="A814" s="192"/>
    </row>
    <row r="815">
      <c r="A815" s="192"/>
    </row>
    <row r="816">
      <c r="A816" s="192"/>
    </row>
    <row r="817">
      <c r="A817" s="192"/>
    </row>
    <row r="818">
      <c r="A818" s="192"/>
    </row>
    <row r="819">
      <c r="A819" s="192"/>
    </row>
    <row r="820">
      <c r="A820" s="192"/>
    </row>
    <row r="821">
      <c r="A821" s="192"/>
    </row>
    <row r="822">
      <c r="A822" s="192"/>
    </row>
    <row r="823">
      <c r="A823" s="192"/>
    </row>
    <row r="824">
      <c r="A824" s="192"/>
    </row>
    <row r="825">
      <c r="A825" s="192"/>
    </row>
    <row r="826">
      <c r="A826" s="192"/>
    </row>
    <row r="827">
      <c r="A827" s="192"/>
    </row>
    <row r="828">
      <c r="A828" s="192"/>
    </row>
    <row r="829">
      <c r="A829" s="192"/>
    </row>
    <row r="830">
      <c r="A830" s="192"/>
    </row>
    <row r="831">
      <c r="A831" s="192"/>
    </row>
    <row r="832">
      <c r="A832" s="192"/>
    </row>
    <row r="833">
      <c r="A833" s="192"/>
    </row>
    <row r="834">
      <c r="A834" s="192"/>
    </row>
    <row r="835">
      <c r="A835" s="192"/>
    </row>
    <row r="836">
      <c r="A836" s="192"/>
    </row>
    <row r="837">
      <c r="A837" s="192"/>
    </row>
    <row r="838">
      <c r="A838" s="192"/>
    </row>
    <row r="839">
      <c r="A839" s="192"/>
    </row>
    <row r="840">
      <c r="A840" s="192"/>
    </row>
    <row r="841">
      <c r="A841" s="192"/>
    </row>
    <row r="842">
      <c r="A842" s="192"/>
    </row>
    <row r="843">
      <c r="A843" s="192"/>
    </row>
    <row r="844">
      <c r="A844" s="192"/>
    </row>
    <row r="845">
      <c r="A845" s="192"/>
    </row>
    <row r="846">
      <c r="A846" s="192"/>
    </row>
    <row r="847">
      <c r="A847" s="192"/>
    </row>
    <row r="848">
      <c r="A848" s="192"/>
    </row>
    <row r="849">
      <c r="A849" s="192"/>
    </row>
    <row r="850">
      <c r="A850" s="192"/>
    </row>
    <row r="851">
      <c r="A851" s="192"/>
    </row>
    <row r="852">
      <c r="A852" s="192"/>
    </row>
    <row r="853">
      <c r="A853" s="192"/>
    </row>
    <row r="854">
      <c r="A854" s="192"/>
    </row>
    <row r="855">
      <c r="A855" s="192"/>
    </row>
    <row r="856">
      <c r="A856" s="192"/>
    </row>
    <row r="857">
      <c r="A857" s="192"/>
    </row>
    <row r="858">
      <c r="A858" s="192"/>
    </row>
    <row r="859">
      <c r="A859" s="192"/>
    </row>
    <row r="860">
      <c r="A860" s="192"/>
    </row>
    <row r="861">
      <c r="A861" s="192"/>
    </row>
    <row r="862">
      <c r="A862" s="192"/>
    </row>
    <row r="863">
      <c r="A863" s="192"/>
    </row>
    <row r="864">
      <c r="A864" s="192"/>
    </row>
    <row r="865">
      <c r="A865" s="192"/>
    </row>
    <row r="866">
      <c r="A866" s="192"/>
    </row>
    <row r="867">
      <c r="A867" s="192"/>
    </row>
    <row r="868">
      <c r="A868" s="192"/>
    </row>
    <row r="869">
      <c r="A869" s="192"/>
    </row>
    <row r="870">
      <c r="A870" s="192"/>
    </row>
    <row r="871">
      <c r="A871" s="192"/>
    </row>
    <row r="872">
      <c r="A872" s="192"/>
    </row>
    <row r="873">
      <c r="A873" s="192"/>
    </row>
    <row r="874">
      <c r="A874" s="192"/>
    </row>
    <row r="875">
      <c r="A875" s="192"/>
    </row>
    <row r="876">
      <c r="A876" s="192"/>
    </row>
    <row r="877">
      <c r="A877" s="192"/>
    </row>
    <row r="878">
      <c r="A878" s="192"/>
    </row>
    <row r="879">
      <c r="A879" s="192"/>
    </row>
    <row r="880">
      <c r="A880" s="192"/>
    </row>
    <row r="881">
      <c r="A881" s="192"/>
    </row>
    <row r="882">
      <c r="A882" s="192"/>
    </row>
    <row r="883">
      <c r="A883" s="192"/>
    </row>
    <row r="884">
      <c r="A884" s="192"/>
    </row>
    <row r="885">
      <c r="A885" s="192"/>
    </row>
    <row r="886">
      <c r="A886" s="192"/>
    </row>
    <row r="887">
      <c r="A887" s="192"/>
    </row>
    <row r="888">
      <c r="A888" s="192"/>
    </row>
    <row r="889">
      <c r="A889" s="192"/>
    </row>
    <row r="890">
      <c r="A890" s="192"/>
    </row>
    <row r="891">
      <c r="A891" s="192"/>
    </row>
    <row r="892">
      <c r="A892" s="192"/>
    </row>
    <row r="893">
      <c r="A893" s="192"/>
    </row>
    <row r="894">
      <c r="A894" s="192"/>
    </row>
    <row r="895">
      <c r="A895" s="192"/>
    </row>
    <row r="896">
      <c r="A896" s="192"/>
    </row>
    <row r="897">
      <c r="A897" s="192"/>
    </row>
    <row r="898">
      <c r="A898" s="192"/>
    </row>
    <row r="899">
      <c r="A899" s="192"/>
    </row>
    <row r="900">
      <c r="A900" s="192"/>
    </row>
    <row r="901">
      <c r="A901" s="192"/>
    </row>
    <row r="902">
      <c r="A902" s="192"/>
    </row>
    <row r="903">
      <c r="A903" s="192"/>
    </row>
    <row r="904">
      <c r="A904" s="192"/>
    </row>
    <row r="905">
      <c r="A905" s="192"/>
    </row>
    <row r="906">
      <c r="A906" s="192"/>
    </row>
    <row r="907">
      <c r="A907" s="192"/>
    </row>
    <row r="908">
      <c r="A908" s="192"/>
    </row>
    <row r="909">
      <c r="A909" s="192"/>
    </row>
    <row r="910">
      <c r="A910" s="192"/>
    </row>
    <row r="911">
      <c r="A911" s="192"/>
    </row>
    <row r="912">
      <c r="A912" s="192"/>
    </row>
    <row r="913">
      <c r="A913" s="192"/>
    </row>
    <row r="914">
      <c r="A914" s="192"/>
    </row>
    <row r="915">
      <c r="A915" s="192"/>
    </row>
    <row r="916">
      <c r="A916" s="192"/>
    </row>
    <row r="917">
      <c r="A917" s="192"/>
    </row>
    <row r="918">
      <c r="A918" s="192"/>
    </row>
    <row r="919">
      <c r="A919" s="192"/>
    </row>
    <row r="920">
      <c r="A920" s="192"/>
    </row>
    <row r="921">
      <c r="A921" s="192"/>
    </row>
    <row r="922">
      <c r="A922" s="192"/>
    </row>
    <row r="923">
      <c r="A923" s="192"/>
    </row>
    <row r="924">
      <c r="A924" s="192"/>
    </row>
    <row r="925">
      <c r="A925" s="192"/>
    </row>
    <row r="926">
      <c r="A926" s="192"/>
    </row>
    <row r="927">
      <c r="A927" s="192"/>
    </row>
    <row r="928">
      <c r="A928" s="192"/>
    </row>
    <row r="929">
      <c r="A929" s="192"/>
    </row>
    <row r="930">
      <c r="A930" s="192"/>
    </row>
    <row r="931">
      <c r="A931" s="192"/>
    </row>
    <row r="932">
      <c r="A932" s="192"/>
    </row>
    <row r="933">
      <c r="A933" s="192"/>
    </row>
    <row r="934">
      <c r="A934" s="192"/>
    </row>
    <row r="935">
      <c r="A935" s="192"/>
    </row>
    <row r="936">
      <c r="A936" s="192"/>
    </row>
    <row r="937">
      <c r="A937" s="192"/>
    </row>
    <row r="938">
      <c r="A938" s="192"/>
    </row>
    <row r="939">
      <c r="A939" s="192"/>
    </row>
    <row r="940">
      <c r="A940" s="192"/>
    </row>
    <row r="941">
      <c r="A941" s="192"/>
    </row>
    <row r="942">
      <c r="A942" s="192"/>
    </row>
    <row r="943">
      <c r="A943" s="192"/>
    </row>
    <row r="944">
      <c r="A944" s="192"/>
    </row>
    <row r="945">
      <c r="A945" s="192"/>
    </row>
    <row r="946">
      <c r="A946" s="192"/>
    </row>
    <row r="947">
      <c r="A947" s="192"/>
    </row>
    <row r="948">
      <c r="A948" s="192"/>
    </row>
    <row r="949">
      <c r="A949" s="192"/>
    </row>
    <row r="950">
      <c r="A950" s="192"/>
    </row>
    <row r="951">
      <c r="A951" s="192"/>
    </row>
    <row r="952">
      <c r="A952" s="192"/>
    </row>
    <row r="953">
      <c r="A953" s="192"/>
    </row>
    <row r="954">
      <c r="A954" s="192"/>
    </row>
    <row r="955">
      <c r="A955" s="192"/>
    </row>
    <row r="956">
      <c r="A956" s="192"/>
    </row>
    <row r="957">
      <c r="A957" s="192"/>
    </row>
    <row r="958">
      <c r="A958" s="192"/>
    </row>
    <row r="959">
      <c r="A959" s="192"/>
    </row>
    <row r="960">
      <c r="A960" s="192"/>
    </row>
    <row r="961">
      <c r="A961" s="192"/>
    </row>
    <row r="962">
      <c r="A962" s="192"/>
    </row>
    <row r="963">
      <c r="A963" s="192"/>
    </row>
    <row r="964">
      <c r="A964" s="192"/>
    </row>
    <row r="965">
      <c r="A965" s="192"/>
    </row>
    <row r="966">
      <c r="A966" s="192"/>
    </row>
    <row r="967">
      <c r="A967" s="192"/>
    </row>
    <row r="968">
      <c r="A968" s="192"/>
    </row>
    <row r="969">
      <c r="A969" s="192"/>
    </row>
    <row r="970">
      <c r="A970" s="192"/>
    </row>
    <row r="971">
      <c r="A971" s="192"/>
    </row>
    <row r="972">
      <c r="A972" s="192"/>
    </row>
    <row r="973">
      <c r="A973" s="192"/>
    </row>
    <row r="974">
      <c r="A974" s="192"/>
    </row>
    <row r="975">
      <c r="A975" s="192"/>
    </row>
    <row r="976">
      <c r="A976" s="192"/>
    </row>
    <row r="977">
      <c r="A977" s="192"/>
    </row>
    <row r="978">
      <c r="A978" s="192"/>
    </row>
    <row r="979">
      <c r="A979" s="192"/>
    </row>
    <row r="980">
      <c r="A980" s="192"/>
    </row>
    <row r="981">
      <c r="A981" s="192"/>
    </row>
    <row r="982">
      <c r="A982" s="192"/>
    </row>
    <row r="983">
      <c r="A983" s="192"/>
    </row>
    <row r="984">
      <c r="A984" s="192"/>
    </row>
    <row r="985">
      <c r="A985" s="192"/>
    </row>
    <row r="986">
      <c r="A986" s="192"/>
    </row>
    <row r="987">
      <c r="A987" s="192"/>
    </row>
    <row r="988">
      <c r="A988" s="192"/>
    </row>
    <row r="989">
      <c r="A989" s="192"/>
    </row>
    <row r="990">
      <c r="A990" s="192"/>
    </row>
    <row r="991">
      <c r="A991" s="192"/>
    </row>
    <row r="992">
      <c r="A992" s="192"/>
    </row>
    <row r="993">
      <c r="A993" s="192"/>
    </row>
    <row r="994">
      <c r="A994" s="192"/>
    </row>
    <row r="995">
      <c r="A995" s="192"/>
    </row>
    <row r="996">
      <c r="A996" s="192"/>
    </row>
    <row r="997">
      <c r="A997" s="192"/>
    </row>
    <row r="998">
      <c r="A998" s="192"/>
    </row>
    <row r="999">
      <c r="A999" s="192"/>
    </row>
    <row r="1000">
      <c r="A1000" s="192"/>
    </row>
    <row r="1001">
      <c r="A1001" s="192"/>
    </row>
    <row r="1002">
      <c r="A1002" s="192"/>
    </row>
    <row r="1003">
      <c r="A1003" s="192"/>
    </row>
    <row r="1004">
      <c r="A1004" s="192"/>
    </row>
    <row r="1005">
      <c r="A1005" s="192"/>
    </row>
    <row r="1006">
      <c r="A1006" s="192"/>
    </row>
    <row r="1007">
      <c r="A1007" s="192"/>
    </row>
    <row r="1008">
      <c r="A1008" s="192"/>
    </row>
    <row r="1009">
      <c r="A1009" s="192"/>
    </row>
    <row r="1010">
      <c r="A1010" s="192"/>
    </row>
    <row r="1011">
      <c r="A1011" s="192"/>
    </row>
    <row r="1012">
      <c r="A1012" s="192"/>
    </row>
    <row r="1013">
      <c r="A1013" s="192"/>
    </row>
    <row r="1014">
      <c r="A1014" s="192"/>
    </row>
    <row r="1015">
      <c r="A1015" s="192"/>
    </row>
    <row r="1016">
      <c r="A1016" s="192"/>
    </row>
    <row r="1017">
      <c r="A1017" s="192"/>
    </row>
    <row r="1018">
      <c r="A1018" s="192"/>
    </row>
    <row r="1019">
      <c r="A1019" s="192"/>
    </row>
    <row r="1020">
      <c r="A1020" s="192"/>
    </row>
    <row r="1021">
      <c r="A1021" s="192"/>
    </row>
    <row r="1022">
      <c r="A1022" s="192"/>
    </row>
  </sheetData>
  <mergeCells count="4">
    <mergeCell ref="A1:B1"/>
    <mergeCell ref="A2:B2"/>
    <mergeCell ref="A99:B99"/>
    <mergeCell ref="A212:B212"/>
  </mergeCells>
  <printOptions gridLines="1" horizontalCentered="1"/>
  <pageMargins bottom="0.75" footer="0.0" header="0.0" left="0.7" right="0.7" top="0.75"/>
  <pageSetup fitToHeight="0" paperSize="9" cellComments="atEnd" orientation="portrait" pageOrder="overThenDown"/>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26.71"/>
    <col customWidth="1" min="2" max="2" width="6.0"/>
    <col customWidth="1" min="3" max="3" width="9.14"/>
    <col customWidth="1" hidden="1" min="4" max="5" width="12.43"/>
    <col customWidth="1" min="6" max="6" width="6.71"/>
    <col customWidth="1" min="7" max="8" width="11.29"/>
    <col customWidth="1" min="9" max="9" width="9.43"/>
    <col customWidth="1" min="10" max="10" width="8.29"/>
    <col customWidth="1" min="11" max="12" width="7.0"/>
    <col customWidth="1" min="13" max="13" width="42.43"/>
    <col customWidth="1" min="14" max="15" width="13.0"/>
    <col customWidth="1" min="17" max="24" width="10.14"/>
  </cols>
  <sheetData>
    <row r="1" ht="60.75" customHeight="1">
      <c r="A1" s="193"/>
      <c r="B1" s="20" t="s">
        <v>473</v>
      </c>
      <c r="L1" s="20"/>
      <c r="M1" s="194" t="s">
        <v>474</v>
      </c>
      <c r="N1" s="195" t="s">
        <v>475</v>
      </c>
      <c r="O1" s="196"/>
      <c r="P1" s="196"/>
      <c r="Q1" s="197"/>
      <c r="R1" s="197"/>
      <c r="S1" s="197"/>
      <c r="T1" s="197"/>
      <c r="U1" s="197"/>
      <c r="V1" s="197"/>
      <c r="W1" s="197"/>
      <c r="X1" s="197"/>
    </row>
    <row r="2" ht="50.25" customHeight="1">
      <c r="A2" s="198" t="s">
        <v>11</v>
      </c>
      <c r="B2" s="198" t="s">
        <v>476</v>
      </c>
      <c r="C2" s="193" t="s">
        <v>477</v>
      </c>
      <c r="D2" s="199" t="s">
        <v>478</v>
      </c>
      <c r="E2" s="193" t="s">
        <v>479</v>
      </c>
      <c r="F2" s="198" t="s">
        <v>480</v>
      </c>
      <c r="G2" s="198" t="s">
        <v>481</v>
      </c>
      <c r="H2" s="199" t="s">
        <v>482</v>
      </c>
      <c r="I2" s="199" t="s">
        <v>483</v>
      </c>
      <c r="J2" s="199" t="s">
        <v>484</v>
      </c>
      <c r="L2" s="199"/>
      <c r="M2" s="200" t="s">
        <v>485</v>
      </c>
      <c r="N2" s="201" t="s">
        <v>482</v>
      </c>
      <c r="O2" s="201" t="s">
        <v>483</v>
      </c>
      <c r="P2" s="201" t="s">
        <v>484</v>
      </c>
      <c r="Q2" s="202" t="s">
        <v>486</v>
      </c>
      <c r="R2" s="202" t="s">
        <v>487</v>
      </c>
      <c r="S2" s="202" t="s">
        <v>488</v>
      </c>
      <c r="T2" s="202" t="s">
        <v>489</v>
      </c>
      <c r="U2" s="202" t="s">
        <v>490</v>
      </c>
      <c r="V2" s="202" t="s">
        <v>491</v>
      </c>
      <c r="W2" s="202" t="s">
        <v>492</v>
      </c>
      <c r="X2" s="202" t="s">
        <v>493</v>
      </c>
    </row>
    <row r="3">
      <c r="A3" s="203"/>
      <c r="B3" s="203"/>
      <c r="C3" s="203"/>
      <c r="D3" s="204"/>
      <c r="E3" s="205"/>
      <c r="F3" s="206"/>
      <c r="G3" s="207">
        <v>45352.0</v>
      </c>
      <c r="H3" s="208">
        <f t="array" ref="H3">IF(ISBLANK(G3),"",XLOOKUP(A3,'Crop Chart'!$A$5:$A$201,'Crop Chart'!$F$5:$F$201,0)+G3)-XLOOKUP(A3,'Crop Chart'!$A$5:$A$201,'Crop Chart'!$I$5:$I$201,0)</f>
        <v>45352</v>
      </c>
      <c r="I3" s="208">
        <f t="shared" ref="I3:I916" si="1">IF(ISBLANK(G3),"",G3+D3)</f>
        <v>45352</v>
      </c>
      <c r="J3" s="209" t="str">
        <f t="array" ref="J3">IF($F3&gt;0,(XLOOKUP($A3,'Crop Chart'!$A$5:$A$201,'Crop Chart'!$K$5:$K$201,0)*$F3),"")</f>
        <v/>
      </c>
      <c r="K3" s="209" t="str">
        <f t="array" ref="K3">IF($F3&gt;0,(XLOOKUP($A3,'Crop Chart'!$A$5:$A$201,'Crop Chart'!$L$5:$L$201,FALSE)),"")</f>
        <v/>
      </c>
      <c r="L3" s="210"/>
      <c r="M3" s="211" t="str">
        <f t="shared" ref="M3:M17" si="2">TEXTJOIN("",1,A3,B3,C3)</f>
        <v/>
      </c>
      <c r="N3" s="212">
        <v>45442.0</v>
      </c>
      <c r="O3" s="213"/>
      <c r="P3" s="213"/>
      <c r="Q3" s="214"/>
      <c r="R3" s="214"/>
      <c r="S3" s="214"/>
      <c r="T3" s="214"/>
      <c r="U3" s="214"/>
      <c r="V3" s="214"/>
      <c r="W3" s="214"/>
      <c r="X3" s="214"/>
    </row>
    <row r="4">
      <c r="A4" s="215"/>
      <c r="B4" s="215"/>
      <c r="C4" s="215"/>
      <c r="D4" s="216"/>
      <c r="E4" s="217"/>
      <c r="F4" s="218"/>
      <c r="G4" s="219">
        <v>45378.0</v>
      </c>
      <c r="H4" s="208">
        <f t="array" ref="H4">IF(ISBLANK(G4),"",XLOOKUP(A4,'Crop Chart'!$A$5:$A$201,'Crop Chart'!$F$5:$F$201,0)+G4)-XLOOKUP(A4,'Crop Chart'!$A$5:$A$201,'Crop Chart'!$I$5:$I$201,0)</f>
        <v>45378</v>
      </c>
      <c r="I4" s="208">
        <f t="shared" si="1"/>
        <v>45378</v>
      </c>
      <c r="J4" s="209" t="str">
        <f t="array" ref="J4">IF($F4&gt;0,(XLOOKUP($A4,'Crop Chart'!$A$5:$A$201,'Crop Chart'!$K$5:$K$201,0)*$F4),"")</f>
        <v/>
      </c>
      <c r="K4" s="209" t="str">
        <f t="array" ref="K4">IF($F4&gt;0,(XLOOKUP($A4,'Crop Chart'!$A$5:$A$201,'Crop Chart'!$L$5:$L$201,FALSE)),"")</f>
        <v/>
      </c>
      <c r="L4" s="210"/>
      <c r="M4" s="211" t="str">
        <f t="shared" si="2"/>
        <v/>
      </c>
      <c r="N4" s="220" t="s">
        <v>494</v>
      </c>
      <c r="O4" s="213"/>
      <c r="P4" s="213"/>
      <c r="Q4" s="214"/>
      <c r="R4" s="214"/>
      <c r="S4" s="214"/>
      <c r="T4" s="214"/>
      <c r="U4" s="214"/>
      <c r="V4" s="214"/>
      <c r="W4" s="214"/>
      <c r="X4" s="214"/>
    </row>
    <row r="5">
      <c r="A5" s="215"/>
      <c r="B5" s="215"/>
      <c r="C5" s="215"/>
      <c r="D5" s="216"/>
      <c r="E5" s="217"/>
      <c r="F5" s="218"/>
      <c r="G5" s="221">
        <v>45411.0</v>
      </c>
      <c r="H5" s="208">
        <f t="array" ref="H5">IF(ISBLANK(G5),"",XLOOKUP(A5,'Crop Chart'!$A$5:$A$201,'Crop Chart'!$F$5:$F$201,0)+G5)-XLOOKUP(A5,'Crop Chart'!$A$5:$A$201,'Crop Chart'!$I$5:$I$201,0)</f>
        <v>45411</v>
      </c>
      <c r="I5" s="208">
        <f t="shared" si="1"/>
        <v>45411</v>
      </c>
      <c r="J5" s="209" t="str">
        <f t="array" ref="J5">IF($F5&gt;0,(XLOOKUP($A5,'Crop Chart'!$A$5:$A$201,'Crop Chart'!$K$5:$K$201,0)*$F5),"")</f>
        <v/>
      </c>
      <c r="K5" s="209" t="str">
        <f t="array" ref="K5">IF($F5&gt;0,(XLOOKUP($A5,'Crop Chart'!$A$5:$A$201,'Crop Chart'!$L$5:$L$201,FALSE)),"")</f>
        <v/>
      </c>
      <c r="L5" s="210"/>
      <c r="M5" s="211" t="str">
        <f t="shared" si="2"/>
        <v/>
      </c>
      <c r="N5" s="220" t="s">
        <v>495</v>
      </c>
      <c r="O5" s="222"/>
      <c r="P5" s="222"/>
      <c r="Q5" s="223"/>
      <c r="R5" s="223"/>
      <c r="S5" s="223"/>
      <c r="T5" s="223"/>
      <c r="U5" s="223"/>
      <c r="V5" s="223"/>
      <c r="W5" s="223"/>
      <c r="X5" s="223"/>
    </row>
    <row r="6">
      <c r="A6" s="215"/>
      <c r="B6" s="215"/>
      <c r="C6" s="215"/>
      <c r="D6" s="216"/>
      <c r="E6" s="217"/>
      <c r="F6" s="218"/>
      <c r="G6" s="219">
        <v>45425.0</v>
      </c>
      <c r="H6" s="208">
        <f t="array" ref="H6">IF(ISBLANK(G6),"",XLOOKUP(A6,'Crop Chart'!$A$5:$A$201,'Crop Chart'!$F$5:$F$201,0)+G6)-XLOOKUP(A6,'Crop Chart'!$A$5:$A$201,'Crop Chart'!$I$5:$I$201,0)</f>
        <v>45425</v>
      </c>
      <c r="I6" s="208">
        <f t="shared" si="1"/>
        <v>45425</v>
      </c>
      <c r="J6" s="209" t="str">
        <f t="array" ref="J6">IF($F6&gt;0,(XLOOKUP($A6,'Crop Chart'!$A$5:$A$201,'Crop Chart'!$K$5:$K$201,0)*$F6),"")</f>
        <v/>
      </c>
      <c r="K6" s="209" t="str">
        <f t="array" ref="K6">IF($F6&gt;0,(XLOOKUP($A6,'Crop Chart'!$A$5:$A$201,'Crop Chart'!$L$5:$L$201,FALSE)),"")</f>
        <v/>
      </c>
      <c r="L6" s="210"/>
      <c r="M6" s="211" t="str">
        <f t="shared" si="2"/>
        <v/>
      </c>
      <c r="N6" s="223"/>
      <c r="O6" s="222"/>
      <c r="P6" s="222"/>
      <c r="Q6" s="223"/>
      <c r="R6" s="223"/>
      <c r="S6" s="223"/>
      <c r="T6" s="223"/>
      <c r="U6" s="223"/>
      <c r="V6" s="223"/>
      <c r="W6" s="223"/>
      <c r="X6" s="223"/>
    </row>
    <row r="7">
      <c r="A7" s="215"/>
      <c r="B7" s="215"/>
      <c r="C7" s="215"/>
      <c r="D7" s="216"/>
      <c r="E7" s="217"/>
      <c r="F7" s="218"/>
      <c r="G7" s="221">
        <v>45448.0</v>
      </c>
      <c r="H7" s="208">
        <f t="array" ref="H7">IF(ISBLANK(G7),"",XLOOKUP(A7,'Crop Chart'!$A$5:$A$201,'Crop Chart'!$F$5:$F$201,0)+G7)-XLOOKUP(A7,'Crop Chart'!$A$5:$A$201,'Crop Chart'!$I$5:$I$201,0)</f>
        <v>45448</v>
      </c>
      <c r="I7" s="208">
        <f t="shared" si="1"/>
        <v>45448</v>
      </c>
      <c r="J7" s="209" t="str">
        <f t="array" ref="J7">IF($F7&gt;0,(XLOOKUP($A7,'Crop Chart'!$A$5:$A$201,'Crop Chart'!$K$5:$K$201,0)*$F7),"")</f>
        <v/>
      </c>
      <c r="K7" s="209" t="str">
        <f t="array" ref="K7">IF($F7&gt;0,(XLOOKUP($A7,'Crop Chart'!$A$5:$A$201,'Crop Chart'!$L$5:$L$201,FALSE)),"")</f>
        <v/>
      </c>
      <c r="L7" s="210"/>
      <c r="M7" s="211" t="str">
        <f t="shared" si="2"/>
        <v/>
      </c>
      <c r="N7" s="220"/>
      <c r="O7" s="222"/>
      <c r="P7" s="222"/>
      <c r="Q7" s="223"/>
      <c r="R7" s="223"/>
      <c r="S7" s="223"/>
      <c r="T7" s="223"/>
      <c r="U7" s="223"/>
      <c r="V7" s="223"/>
      <c r="W7" s="223"/>
      <c r="X7" s="223"/>
    </row>
    <row r="8">
      <c r="A8" s="215"/>
      <c r="B8" s="215"/>
      <c r="C8" s="215"/>
      <c r="D8" s="216"/>
      <c r="E8" s="217"/>
      <c r="F8" s="218"/>
      <c r="G8" s="219">
        <v>45475.0</v>
      </c>
      <c r="H8" s="208">
        <f t="array" ref="H8">IF(ISBLANK(G8),"",XLOOKUP(A8,'Crop Chart'!$A$5:$A$201,'Crop Chart'!$F$5:$F$201,0)+G8)-XLOOKUP(A8,'Crop Chart'!$A$5:$A$201,'Crop Chart'!$I$5:$I$201,0)</f>
        <v>45475</v>
      </c>
      <c r="I8" s="208">
        <f t="shared" si="1"/>
        <v>45475</v>
      </c>
      <c r="J8" s="209" t="str">
        <f t="array" ref="J8">IF($F8&gt;0,(XLOOKUP($A8,'Crop Chart'!$A$5:$A$201,'Crop Chart'!$K$5:$K$201,0)*$F8),"")</f>
        <v/>
      </c>
      <c r="K8" s="209" t="str">
        <f t="array" ref="K8">IF($F8&gt;0,(XLOOKUP($A8,'Crop Chart'!$A$5:$A$201,'Crop Chart'!$L$5:$L$201,FALSE)),"")</f>
        <v/>
      </c>
      <c r="L8" s="210"/>
      <c r="M8" s="211" t="str">
        <f t="shared" si="2"/>
        <v/>
      </c>
      <c r="N8" s="223"/>
      <c r="O8" s="222"/>
      <c r="P8" s="222"/>
      <c r="Q8" s="223"/>
      <c r="R8" s="223"/>
      <c r="S8" s="223"/>
      <c r="T8" s="223"/>
      <c r="U8" s="223"/>
      <c r="V8" s="223"/>
      <c r="W8" s="223"/>
      <c r="X8" s="223"/>
    </row>
    <row r="9">
      <c r="A9" s="215"/>
      <c r="B9" s="215"/>
      <c r="C9" s="215"/>
      <c r="D9" s="216"/>
      <c r="E9" s="217"/>
      <c r="F9" s="218"/>
      <c r="G9" s="221">
        <v>45517.0</v>
      </c>
      <c r="H9" s="208">
        <f t="array" ref="H9">IF(ISBLANK(G9),"",XLOOKUP(A9,'Crop Chart'!$A$5:$A$201,'Crop Chart'!$F$5:$F$201,0)+G9)-XLOOKUP(A9,'Crop Chart'!$A$5:$A$201,'Crop Chart'!$I$5:$I$201,0)</f>
        <v>45517</v>
      </c>
      <c r="I9" s="208">
        <f t="shared" si="1"/>
        <v>45517</v>
      </c>
      <c r="J9" s="209" t="str">
        <f t="array" ref="J9">IF($F9&gt;0,(XLOOKUP($A9,'Crop Chart'!$A$5:$A$201,'Crop Chart'!$K$5:$K$201,0)*$F9),"")</f>
        <v/>
      </c>
      <c r="K9" s="209" t="str">
        <f t="array" ref="K9">IF($F9&gt;0,(XLOOKUP($A9,'Crop Chart'!$A$5:$A$201,'Crop Chart'!$L$5:$L$201,FALSE)),"")</f>
        <v/>
      </c>
      <c r="L9" s="210"/>
      <c r="M9" s="211" t="str">
        <f t="shared" si="2"/>
        <v/>
      </c>
      <c r="N9" s="223"/>
      <c r="O9" s="222"/>
      <c r="P9" s="222"/>
      <c r="Q9" s="223"/>
      <c r="R9" s="223"/>
      <c r="S9" s="223"/>
      <c r="T9" s="223"/>
      <c r="U9" s="223"/>
      <c r="V9" s="223"/>
      <c r="W9" s="223"/>
      <c r="X9" s="223"/>
    </row>
    <row r="10">
      <c r="A10" s="215"/>
      <c r="B10" s="215"/>
      <c r="C10" s="215"/>
      <c r="D10" s="216"/>
      <c r="E10" s="217"/>
      <c r="F10" s="218"/>
      <c r="G10" s="219">
        <v>45538.0</v>
      </c>
      <c r="H10" s="208">
        <f t="array" ref="H10">IF(ISBLANK(G10),"",XLOOKUP(A10,'Crop Chart'!$A$5:$A$201,'Crop Chart'!$F$5:$F$201,0)+G10)-XLOOKUP(A10,'Crop Chart'!$A$5:$A$201,'Crop Chart'!$I$5:$I$201,0)</f>
        <v>45538</v>
      </c>
      <c r="I10" s="208">
        <f t="shared" si="1"/>
        <v>45538</v>
      </c>
      <c r="J10" s="209" t="str">
        <f t="array" ref="J10">IF($F10&gt;0,(XLOOKUP($A10,'Crop Chart'!$A$5:$A$201,'Crop Chart'!$K$5:$K$201,0)*$F10),"")</f>
        <v/>
      </c>
      <c r="K10" s="209" t="str">
        <f t="array" ref="K10">IF($F10&gt;0,(XLOOKUP($A10,'Crop Chart'!$A$5:$A$201,'Crop Chart'!$L$5:$L$201,FALSE)),"")</f>
        <v/>
      </c>
      <c r="L10" s="210"/>
      <c r="M10" s="211" t="str">
        <f t="shared" si="2"/>
        <v/>
      </c>
      <c r="N10" s="223"/>
      <c r="O10" s="222"/>
      <c r="P10" s="222"/>
      <c r="Q10" s="223"/>
      <c r="R10" s="223"/>
      <c r="S10" s="223"/>
      <c r="T10" s="223"/>
      <c r="U10" s="223"/>
      <c r="V10" s="223"/>
      <c r="W10" s="223"/>
      <c r="X10" s="223"/>
    </row>
    <row r="11">
      <c r="A11" s="215"/>
      <c r="B11" s="215"/>
      <c r="C11" s="215"/>
      <c r="D11" s="216"/>
      <c r="E11" s="217"/>
      <c r="F11" s="218"/>
      <c r="G11" s="219">
        <v>45559.0</v>
      </c>
      <c r="H11" s="208">
        <f t="array" ref="H11">IF(ISBLANK(G11),"",XLOOKUP(A11,'Crop Chart'!$A$5:$A$201,'Crop Chart'!$F$5:$F$201,0)+G11)-XLOOKUP(A11,'Crop Chart'!$A$5:$A$201,'Crop Chart'!$I$5:$I$201,0)</f>
        <v>45559</v>
      </c>
      <c r="I11" s="208">
        <f t="shared" si="1"/>
        <v>45559</v>
      </c>
      <c r="J11" s="209" t="str">
        <f t="array" ref="J11">IF($F11&gt;0,(XLOOKUP($A11,'Crop Chart'!$A$5:$A$201,'Crop Chart'!$K$5:$K$201,0)*$F11),"")</f>
        <v/>
      </c>
      <c r="K11" s="209" t="str">
        <f t="array" ref="K11">IF($F11&gt;0,(XLOOKUP($A11,'Crop Chart'!$A$5:$A$201,'Crop Chart'!$L$5:$L$201,FALSE)),"")</f>
        <v/>
      </c>
      <c r="L11" s="210"/>
      <c r="M11" s="211" t="str">
        <f t="shared" si="2"/>
        <v/>
      </c>
      <c r="N11" s="223"/>
      <c r="O11" s="222"/>
      <c r="P11" s="222"/>
      <c r="Q11" s="223"/>
      <c r="R11" s="223"/>
      <c r="S11" s="223"/>
      <c r="T11" s="223"/>
      <c r="U11" s="223"/>
      <c r="V11" s="223"/>
      <c r="W11" s="223"/>
      <c r="X11" s="223"/>
    </row>
    <row r="12">
      <c r="A12" s="215"/>
      <c r="B12" s="215"/>
      <c r="C12" s="215"/>
      <c r="D12" s="216"/>
      <c r="E12" s="217"/>
      <c r="F12" s="218"/>
      <c r="G12" s="219">
        <v>45580.0</v>
      </c>
      <c r="H12" s="208">
        <f t="array" ref="H12">IF(ISBLANK(G12),"",XLOOKUP(A12,'Crop Chart'!$A$5:$A$201,'Crop Chart'!$F$5:$F$201,0)+G12)-XLOOKUP(A12,'Crop Chart'!$A$5:$A$201,'Crop Chart'!$I$5:$I$201,0)</f>
        <v>45580</v>
      </c>
      <c r="I12" s="208">
        <f t="shared" si="1"/>
        <v>45580</v>
      </c>
      <c r="J12" s="209" t="str">
        <f t="array" ref="J12">IF($F12&gt;0,(XLOOKUP($A12,'Crop Chart'!$A$5:$A$201,'Crop Chart'!$K$5:$K$201,0)*$F12),"")</f>
        <v/>
      </c>
      <c r="K12" s="209" t="str">
        <f t="array" ref="K12">IF($F12&gt;0,(XLOOKUP($A12,'Crop Chart'!$A$5:$A$201,'Crop Chart'!$L$5:$L$201,FALSE)),"")</f>
        <v/>
      </c>
      <c r="L12" s="210"/>
      <c r="M12" s="211" t="str">
        <f t="shared" si="2"/>
        <v/>
      </c>
      <c r="N12" s="223"/>
      <c r="O12" s="222"/>
      <c r="P12" s="222"/>
      <c r="Q12" s="223"/>
      <c r="R12" s="223"/>
      <c r="S12" s="223"/>
      <c r="T12" s="223"/>
      <c r="U12" s="223"/>
      <c r="V12" s="223"/>
      <c r="W12" s="223"/>
      <c r="X12" s="223"/>
    </row>
    <row r="13">
      <c r="A13" s="215"/>
      <c r="B13" s="215"/>
      <c r="C13" s="215"/>
      <c r="D13" s="216"/>
      <c r="E13" s="217"/>
      <c r="F13" s="218"/>
      <c r="G13" s="219">
        <v>45601.0</v>
      </c>
      <c r="H13" s="208">
        <f t="array" ref="H13">IF(ISBLANK(G13),"",XLOOKUP(A13,'Crop Chart'!$A$5:$A$201,'Crop Chart'!$F$5:$F$201,0)+G13)-XLOOKUP(A13,'Crop Chart'!$A$5:$A$201,'Crop Chart'!$I$5:$I$201,0)</f>
        <v>45601</v>
      </c>
      <c r="I13" s="208">
        <f t="shared" si="1"/>
        <v>45601</v>
      </c>
      <c r="J13" s="209" t="str">
        <f t="array" ref="J13">IF($F13&gt;0,(XLOOKUP($A13,'Crop Chart'!$A$5:$A$201,'Crop Chart'!$K$5:$K$201,0)*$F13),"")</f>
        <v/>
      </c>
      <c r="K13" s="209" t="str">
        <f t="array" ref="K13">IF($F13&gt;0,(XLOOKUP($A13,'Crop Chart'!$A$5:$A$201,'Crop Chart'!$L$5:$L$201,FALSE)),"")</f>
        <v/>
      </c>
      <c r="L13" s="210"/>
      <c r="M13" s="211" t="str">
        <f t="shared" si="2"/>
        <v/>
      </c>
      <c r="N13" s="223"/>
      <c r="O13" s="222"/>
      <c r="P13" s="222"/>
      <c r="Q13" s="223"/>
      <c r="R13" s="223"/>
      <c r="S13" s="223"/>
      <c r="T13" s="223"/>
      <c r="U13" s="223"/>
      <c r="V13" s="223"/>
      <c r="W13" s="223"/>
      <c r="X13" s="223"/>
    </row>
    <row r="14">
      <c r="A14" s="215"/>
      <c r="B14" s="215"/>
      <c r="C14" s="215"/>
      <c r="D14" s="216"/>
      <c r="E14" s="217"/>
      <c r="F14" s="218"/>
      <c r="G14" s="219">
        <v>45622.0</v>
      </c>
      <c r="H14" s="208">
        <f t="array" ref="H14">IF(ISBLANK(G14),"",XLOOKUP(A14,'Crop Chart'!$A$5:$A$201,'Crop Chart'!$F$5:$F$201,0)+G14)-XLOOKUP(A14,'Crop Chart'!$A$5:$A$201,'Crop Chart'!$I$5:$I$201,0)</f>
        <v>45622</v>
      </c>
      <c r="I14" s="208">
        <f t="shared" si="1"/>
        <v>45622</v>
      </c>
      <c r="J14" s="209" t="str">
        <f t="array" ref="J14">IF($F14&gt;0,(XLOOKUP($A14,'Crop Chart'!$A$5:$A$201,'Crop Chart'!$K$5:$K$201,0)*$F14),"")</f>
        <v/>
      </c>
      <c r="K14" s="209" t="str">
        <f t="array" ref="K14">IF($F14&gt;0,(XLOOKUP($A14,'Crop Chart'!$A$5:$A$201,'Crop Chart'!$L$5:$L$201,FALSE)),"")</f>
        <v/>
      </c>
      <c r="L14" s="210"/>
      <c r="M14" s="211" t="str">
        <f t="shared" si="2"/>
        <v/>
      </c>
      <c r="N14" s="223"/>
      <c r="O14" s="222"/>
      <c r="P14" s="222"/>
      <c r="Q14" s="223"/>
      <c r="R14" s="223"/>
      <c r="S14" s="223"/>
      <c r="T14" s="223"/>
      <c r="U14" s="223"/>
      <c r="V14" s="223"/>
      <c r="W14" s="223"/>
      <c r="X14" s="223"/>
    </row>
    <row r="15" ht="15.75" customHeight="1">
      <c r="A15" s="203"/>
      <c r="B15" s="203"/>
      <c r="C15" s="203"/>
      <c r="D15" s="204"/>
      <c r="E15" s="205"/>
      <c r="F15" s="206"/>
      <c r="G15" s="207">
        <v>45352.0</v>
      </c>
      <c r="H15" s="208">
        <f t="array" ref="H15">IF(ISBLANK(G15),"",XLOOKUP(A15,'Crop Chart'!$A$5:$A$201,'Crop Chart'!$F$5:$F$201,0)+G15)-XLOOKUP(A15,'Crop Chart'!$A$5:$A$201,'Crop Chart'!$I$5:$I$201,0)</f>
        <v>45352</v>
      </c>
      <c r="I15" s="208">
        <f t="shared" si="1"/>
        <v>45352</v>
      </c>
      <c r="J15" s="209" t="str">
        <f t="array" ref="J15">IF($F15&gt;0,(XLOOKUP($A15,'Crop Chart'!$A$5:$A$201,'Crop Chart'!$K$5:$K$201,0)*$F15),"")</f>
        <v/>
      </c>
      <c r="K15" s="209" t="str">
        <f t="array" ref="K15">IF($F15&gt;0,(XLOOKUP($A15,'Crop Chart'!$A$5:$A$201,'Crop Chart'!$L$5:$L$201,FALSE)),"")</f>
        <v/>
      </c>
      <c r="L15" s="224" t="s">
        <v>496</v>
      </c>
      <c r="M15" s="211" t="str">
        <f t="shared" si="2"/>
        <v/>
      </c>
      <c r="N15" s="212">
        <v>45393.0</v>
      </c>
      <c r="O15" s="212">
        <v>45414.0</v>
      </c>
      <c r="P15" s="225">
        <f>SUM(Q15:X15)</f>
        <v>125</v>
      </c>
      <c r="Q15" s="220">
        <v>31.0</v>
      </c>
      <c r="R15" s="223">
        <f>SUM(34)</f>
        <v>34</v>
      </c>
      <c r="S15" s="223">
        <f>SUM(13)</f>
        <v>13</v>
      </c>
      <c r="T15" s="223">
        <f>SUM(47)</f>
        <v>47</v>
      </c>
      <c r="U15" s="214"/>
      <c r="V15" s="214"/>
      <c r="W15" s="214"/>
      <c r="X15" s="214"/>
    </row>
    <row r="16" ht="15.75" customHeight="1">
      <c r="A16" s="215"/>
      <c r="B16" s="215"/>
      <c r="C16" s="215"/>
      <c r="D16" s="216"/>
      <c r="E16" s="217"/>
      <c r="F16" s="218"/>
      <c r="G16" s="219">
        <v>45399.0</v>
      </c>
      <c r="H16" s="208">
        <f t="array" ref="H16">IF(ISBLANK(G16),"",XLOOKUP(A16,'Crop Chart'!$A$5:$A$201,'Crop Chart'!$F$5:$F$201,0)+G16)-XLOOKUP(A16,'Crop Chart'!$A$5:$A$201,'Crop Chart'!$I$5:$I$201,0)</f>
        <v>45399</v>
      </c>
      <c r="I16" s="208">
        <f t="shared" si="1"/>
        <v>45399</v>
      </c>
      <c r="J16" s="209" t="str">
        <f t="array" ref="J16">IF($F16&gt;0,(XLOOKUP($A16,'Crop Chart'!$A$5:$A$201,'Crop Chart'!$K$5:$K$201,0)*$F16),"")</f>
        <v/>
      </c>
      <c r="K16" s="209" t="str">
        <f t="array" ref="K16">IF($F16&gt;0,(XLOOKUP($A16,'Crop Chart'!$A$5:$A$201,'Crop Chart'!$L$5:$L$201,FALSE)),"")</f>
        <v/>
      </c>
      <c r="L16" s="224" t="s">
        <v>497</v>
      </c>
      <c r="M16" s="211" t="str">
        <f t="shared" si="2"/>
        <v/>
      </c>
      <c r="N16" s="220"/>
      <c r="O16" s="226"/>
      <c r="P16" s="226"/>
      <c r="Q16" s="227"/>
      <c r="R16" s="227"/>
      <c r="S16" s="227"/>
      <c r="T16" s="227"/>
      <c r="U16" s="227"/>
      <c r="V16" s="227"/>
      <c r="W16" s="227"/>
      <c r="X16" s="227"/>
    </row>
    <row r="17" ht="15.75" customHeight="1">
      <c r="A17" s="215"/>
      <c r="B17" s="215"/>
      <c r="C17" s="215"/>
      <c r="D17" s="216"/>
      <c r="E17" s="217"/>
      <c r="F17" s="218"/>
      <c r="G17" s="221">
        <v>45416.0</v>
      </c>
      <c r="H17" s="208">
        <f t="array" ref="H17">IF(ISBLANK(G17),"",XLOOKUP(A17,'Crop Chart'!$A$5:$A$201,'Crop Chart'!$F$5:$F$201,0)+G17)-XLOOKUP(A17,'Crop Chart'!$A$5:$A$201,'Crop Chart'!$I$5:$I$201,0)</f>
        <v>45416</v>
      </c>
      <c r="I17" s="208">
        <f t="shared" si="1"/>
        <v>45416</v>
      </c>
      <c r="J17" s="209" t="str">
        <f t="array" ref="J17">IF($F17&gt;0,(XLOOKUP($A17,'Crop Chart'!$A$5:$A$201,'Crop Chart'!$K$5:$K$201,0)*$F17),"")</f>
        <v/>
      </c>
      <c r="K17" s="209" t="str">
        <f t="array" ref="K17">IF($F17&gt;0,(XLOOKUP($A17,'Crop Chart'!$A$5:$A$201,'Crop Chart'!$L$5:$L$201,FALSE)),"")</f>
        <v/>
      </c>
      <c r="L17" s="210"/>
      <c r="M17" s="211" t="str">
        <f t="shared" si="2"/>
        <v/>
      </c>
      <c r="N17" s="223"/>
      <c r="O17" s="222"/>
      <c r="P17" s="222"/>
      <c r="Q17" s="223"/>
      <c r="R17" s="223"/>
      <c r="S17" s="223"/>
      <c r="T17" s="223"/>
      <c r="U17" s="223"/>
      <c r="V17" s="223"/>
      <c r="W17" s="223"/>
      <c r="X17" s="223"/>
    </row>
    <row r="18" ht="15.75" customHeight="1">
      <c r="A18" s="215"/>
      <c r="B18" s="215"/>
      <c r="C18" s="215"/>
      <c r="D18" s="216"/>
      <c r="E18" s="217"/>
      <c r="F18" s="218"/>
      <c r="G18" s="219">
        <v>45425.0</v>
      </c>
      <c r="H18" s="208">
        <f t="array" ref="H18">IF(ISBLANK(G18),"",XLOOKUP(A18,'Crop Chart'!$A$5:$A$201,'Crop Chart'!$F$5:$F$201,0)+G18)-XLOOKUP(A18,'Crop Chart'!$A$5:$A$201,'Crop Chart'!$I$5:$I$201,0)</f>
        <v>45425</v>
      </c>
      <c r="I18" s="208">
        <f t="shared" si="1"/>
        <v>45425</v>
      </c>
      <c r="J18" s="209" t="str">
        <f t="array" ref="J18">IF($F18&gt;0,(XLOOKUP($A18,'Crop Chart'!$A$5:$A$201,'Crop Chart'!$K$5:$K$201,0)*$F18),"")</f>
        <v/>
      </c>
      <c r="K18" s="209" t="str">
        <f t="array" ref="K18">IF($F18&gt;0,(XLOOKUP($A18,'Crop Chart'!$A$5:$A$201,'Crop Chart'!$L$5:$L$201,FALSE)),"")</f>
        <v/>
      </c>
      <c r="L18" s="210"/>
      <c r="M18" s="211" t="str">
        <f>TEXTJOIN("",1,A18,B18,#REF!)</f>
        <v>#REF!</v>
      </c>
      <c r="N18" s="223"/>
      <c r="O18" s="222"/>
      <c r="P18" s="222"/>
      <c r="Q18" s="223"/>
      <c r="R18" s="223"/>
      <c r="S18" s="223"/>
      <c r="T18" s="223"/>
      <c r="U18" s="223"/>
      <c r="V18" s="223"/>
      <c r="W18" s="223"/>
      <c r="X18" s="223"/>
    </row>
    <row r="19" ht="15.75" customHeight="1">
      <c r="A19" s="215"/>
      <c r="B19" s="215"/>
      <c r="C19" s="228"/>
      <c r="D19" s="216"/>
      <c r="E19" s="217"/>
      <c r="F19" s="218"/>
      <c r="G19" s="221">
        <v>45446.0</v>
      </c>
      <c r="H19" s="208">
        <f t="array" ref="H19">IF(ISBLANK(G19),"",XLOOKUP(A19,'Crop Chart'!$A$5:$A$201,'Crop Chart'!$F$5:$F$201,0)+G19)-XLOOKUP(A19,'Crop Chart'!$A$5:$A$201,'Crop Chart'!$I$5:$I$201,0)</f>
        <v>45446</v>
      </c>
      <c r="I19" s="208">
        <f t="shared" si="1"/>
        <v>45446</v>
      </c>
      <c r="J19" s="209" t="str">
        <f t="array" ref="J19">IF($F19&gt;0,(XLOOKUP($A19,'Crop Chart'!$A$5:$A$201,'Crop Chart'!$K$5:$K$201,0)*$F19),"")</f>
        <v/>
      </c>
      <c r="K19" s="209" t="str">
        <f t="array" ref="K19">IF($F19&gt;0,(XLOOKUP($A19,'Crop Chart'!$A$5:$A$201,'Crop Chart'!$L$5:$L$201,FALSE)),"")</f>
        <v/>
      </c>
      <c r="L19" s="210"/>
      <c r="M19" s="211" t="str">
        <f>TEXTJOIN("",1,A19,B19,C18)</f>
        <v/>
      </c>
      <c r="N19" s="223"/>
      <c r="O19" s="222"/>
      <c r="P19" s="222"/>
      <c r="Q19" s="223"/>
      <c r="R19" s="223"/>
      <c r="S19" s="223"/>
      <c r="T19" s="223"/>
      <c r="U19" s="223"/>
      <c r="V19" s="223"/>
      <c r="W19" s="223"/>
      <c r="X19" s="223"/>
    </row>
    <row r="20">
      <c r="A20" s="203"/>
      <c r="B20" s="203"/>
      <c r="C20" s="203"/>
      <c r="D20" s="204"/>
      <c r="E20" s="205"/>
      <c r="F20" s="206"/>
      <c r="G20" s="207">
        <v>45355.0</v>
      </c>
      <c r="H20" s="208">
        <f t="array" ref="H20">IF(ISBLANK(G20),"",XLOOKUP(A20,'Crop Chart'!$A$5:$A$201,'Crop Chart'!$F$5:$F$201,0)+G20)-XLOOKUP(A20,'Crop Chart'!$A$5:$A$201,'Crop Chart'!$I$5:$I$201,0)</f>
        <v>45355</v>
      </c>
      <c r="I20" s="208">
        <f t="shared" si="1"/>
        <v>45355</v>
      </c>
      <c r="J20" s="209" t="str">
        <f t="array" ref="J20">IF($F20&gt;0,(XLOOKUP($A20,'Crop Chart'!$A$5:$A$201,'Crop Chart'!$K$5:$K$201,0)*$F20),"")</f>
        <v/>
      </c>
      <c r="K20" s="209" t="str">
        <f t="array" ref="K20">IF($F20&gt;0,(XLOOKUP($A20,'Crop Chart'!$A$5:$A$201,'Crop Chart'!$L$5:$L$201,FALSE)),"")</f>
        <v/>
      </c>
      <c r="L20" s="210"/>
      <c r="M20" s="211" t="str">
        <f t="shared" ref="M20:M29" si="3">TEXTJOIN("",1,A20,B20,C20)</f>
        <v/>
      </c>
      <c r="N20" s="212">
        <v>45408.0</v>
      </c>
      <c r="O20" s="229">
        <v>0.0</v>
      </c>
      <c r="P20" s="229"/>
      <c r="Q20" s="220">
        <v>20.0</v>
      </c>
      <c r="R20" s="220">
        <v>30.0</v>
      </c>
      <c r="S20" s="223"/>
      <c r="T20" s="223"/>
      <c r="U20" s="214"/>
      <c r="V20" s="214"/>
      <c r="W20" s="214"/>
      <c r="X20" s="214"/>
    </row>
    <row r="21">
      <c r="A21" s="215"/>
      <c r="B21" s="215"/>
      <c r="C21" s="215"/>
      <c r="D21" s="216"/>
      <c r="E21" s="217"/>
      <c r="F21" s="218"/>
      <c r="G21" s="219">
        <v>45398.0</v>
      </c>
      <c r="H21" s="208">
        <f t="array" ref="H21">IF(ISBLANK(G21),"",XLOOKUP(A21,'Crop Chart'!$A$5:$A$201,'Crop Chart'!$F$5:$F$201,0)+G21)-XLOOKUP(A21,'Crop Chart'!$A$5:$A$201,'Crop Chart'!$I$5:$I$201,0)</f>
        <v>45398</v>
      </c>
      <c r="I21" s="208">
        <f t="shared" si="1"/>
        <v>45398</v>
      </c>
      <c r="J21" s="209" t="str">
        <f t="array" ref="J21">IF($F21&gt;0,(XLOOKUP($A21,'Crop Chart'!$A$5:$A$201,'Crop Chart'!$K$5:$K$201,0)*$F21),"")</f>
        <v/>
      </c>
      <c r="K21" s="209" t="str">
        <f t="array" ref="K21">IF($F21&gt;0,(XLOOKUP($A21,'Crop Chart'!$A$5:$A$201,'Crop Chart'!$L$5:$L$201,FALSE)),"")</f>
        <v/>
      </c>
      <c r="L21" s="210"/>
      <c r="M21" s="211" t="str">
        <f t="shared" si="3"/>
        <v/>
      </c>
      <c r="N21" s="223"/>
      <c r="O21" s="226"/>
      <c r="P21" s="226"/>
      <c r="Q21" s="227"/>
      <c r="R21" s="227"/>
      <c r="S21" s="227"/>
      <c r="T21" s="227"/>
      <c r="U21" s="227"/>
      <c r="V21" s="227"/>
      <c r="W21" s="227"/>
      <c r="X21" s="227"/>
    </row>
    <row r="22">
      <c r="A22" s="215"/>
      <c r="B22" s="215"/>
      <c r="C22" s="215"/>
      <c r="D22" s="216"/>
      <c r="E22" s="217"/>
      <c r="F22" s="218"/>
      <c r="G22" s="221">
        <v>45398.0</v>
      </c>
      <c r="H22" s="208">
        <f t="array" ref="H22">IF(ISBLANK(G22),"",XLOOKUP(A22,'Crop Chart'!$A$5:$A$201,'Crop Chart'!$F$5:$F$201,0)+G22)-XLOOKUP(A22,'Crop Chart'!$A$5:$A$201,'Crop Chart'!$I$5:$I$201,0)</f>
        <v>45398</v>
      </c>
      <c r="I22" s="208">
        <f t="shared" si="1"/>
        <v>45398</v>
      </c>
      <c r="J22" s="209" t="str">
        <f t="array" ref="J22">IF($F22&gt;0,(XLOOKUP($A22,'Crop Chart'!$A$5:$A$201,'Crop Chart'!$K$5:$K$201,0)*$F22),"")</f>
        <v/>
      </c>
      <c r="K22" s="209" t="str">
        <f t="array" ref="K22">IF($F22&gt;0,(XLOOKUP($A22,'Crop Chart'!$A$5:$A$201,'Crop Chart'!$L$5:$L$201,FALSE)),"")</f>
        <v/>
      </c>
      <c r="L22" s="210"/>
      <c r="M22" s="211" t="str">
        <f t="shared" si="3"/>
        <v/>
      </c>
      <c r="N22" s="223"/>
      <c r="O22" s="226"/>
      <c r="P22" s="226"/>
      <c r="Q22" s="227"/>
      <c r="R22" s="227"/>
      <c r="S22" s="227"/>
      <c r="T22" s="227"/>
      <c r="U22" s="227"/>
      <c r="V22" s="227"/>
      <c r="W22" s="227"/>
      <c r="X22" s="227"/>
    </row>
    <row r="23">
      <c r="A23" s="215"/>
      <c r="B23" s="215"/>
      <c r="C23" s="215"/>
      <c r="D23" s="216"/>
      <c r="E23" s="217"/>
      <c r="F23" s="218"/>
      <c r="G23" s="221">
        <v>45408.0</v>
      </c>
      <c r="H23" s="208">
        <f t="array" ref="H23">IF(ISBLANK(G23),"",XLOOKUP(A23,'Crop Chart'!$A$5:$A$201,'Crop Chart'!$F$5:$F$201,0)+G23)-XLOOKUP(A23,'Crop Chart'!$A$5:$A$201,'Crop Chart'!$I$5:$I$201,0)</f>
        <v>45408</v>
      </c>
      <c r="I23" s="208">
        <f t="shared" si="1"/>
        <v>45408</v>
      </c>
      <c r="J23" s="209" t="str">
        <f t="array" ref="J23">IF($F23&gt;0,(XLOOKUP($A23,'Crop Chart'!$A$5:$A$201,'Crop Chart'!$K$5:$K$201,0)*$F23),"")</f>
        <v/>
      </c>
      <c r="K23" s="209" t="str">
        <f t="array" ref="K23">IF($F23&gt;0,(XLOOKUP($A23,'Crop Chart'!$A$5:$A$201,'Crop Chart'!$L$5:$L$201,FALSE)),"")</f>
        <v/>
      </c>
      <c r="L23" s="210"/>
      <c r="M23" s="211" t="str">
        <f t="shared" si="3"/>
        <v/>
      </c>
      <c r="N23" s="223"/>
      <c r="O23" s="226"/>
      <c r="P23" s="226"/>
      <c r="Q23" s="227"/>
      <c r="R23" s="227"/>
      <c r="S23" s="227"/>
      <c r="T23" s="227"/>
      <c r="U23" s="227"/>
      <c r="V23" s="227"/>
      <c r="W23" s="227"/>
      <c r="X23" s="227"/>
    </row>
    <row r="24">
      <c r="A24" s="215"/>
      <c r="B24" s="215"/>
      <c r="C24" s="215"/>
      <c r="D24" s="216"/>
      <c r="E24" s="217"/>
      <c r="F24" s="218"/>
      <c r="G24" s="219">
        <v>45441.0</v>
      </c>
      <c r="H24" s="208">
        <f t="array" ref="H24">IF(ISBLANK(G24),"",XLOOKUP(A24,'Crop Chart'!$A$5:$A$201,'Crop Chart'!$F$5:$F$201,0)+G24)-XLOOKUP(A24,'Crop Chart'!$A$5:$A$201,'Crop Chart'!$I$5:$I$201,0)</f>
        <v>45441</v>
      </c>
      <c r="I24" s="208">
        <f t="shared" si="1"/>
        <v>45441</v>
      </c>
      <c r="J24" s="209" t="str">
        <f t="array" ref="J24">IF($F24&gt;0,(XLOOKUP($A24,'Crop Chart'!$A$5:$A$201,'Crop Chart'!$K$5:$K$201,0)*$F24),"")</f>
        <v/>
      </c>
      <c r="K24" s="209" t="str">
        <f t="array" ref="K24">IF($F24&gt;0,(XLOOKUP($A24,'Crop Chart'!$A$5:$A$201,'Crop Chart'!$L$5:$L$201,FALSE)),"")</f>
        <v/>
      </c>
      <c r="L24" s="210"/>
      <c r="M24" s="211" t="str">
        <f t="shared" si="3"/>
        <v/>
      </c>
      <c r="N24" s="223"/>
      <c r="O24" s="222"/>
      <c r="P24" s="222"/>
      <c r="Q24" s="223"/>
      <c r="R24" s="223"/>
      <c r="S24" s="223"/>
      <c r="T24" s="223"/>
      <c r="U24" s="223"/>
      <c r="V24" s="223"/>
      <c r="W24" s="223"/>
      <c r="X24" s="223"/>
    </row>
    <row r="25">
      <c r="A25" s="215"/>
      <c r="B25" s="215"/>
      <c r="C25" s="215"/>
      <c r="D25" s="216"/>
      <c r="E25" s="217"/>
      <c r="F25" s="218"/>
      <c r="G25" s="221">
        <v>45469.0</v>
      </c>
      <c r="H25" s="208">
        <f t="array" ref="H25">IF(ISBLANK(G25),"",XLOOKUP(A25,'Crop Chart'!$A$5:$A$201,'Crop Chart'!$F$5:$F$201,0)+G25)-XLOOKUP(A25,'Crop Chart'!$A$5:$A$201,'Crop Chart'!$I$5:$I$201,0)</f>
        <v>45469</v>
      </c>
      <c r="I25" s="208">
        <f t="shared" si="1"/>
        <v>45469</v>
      </c>
      <c r="J25" s="209" t="str">
        <f t="array" ref="J25">IF($F25&gt;0,(XLOOKUP($A25,'Crop Chart'!$A$5:$A$201,'Crop Chart'!$K$5:$K$201,0)*$F25),"")</f>
        <v/>
      </c>
      <c r="K25" s="209" t="str">
        <f t="array" ref="K25">IF($F25&gt;0,(XLOOKUP($A25,'Crop Chart'!$A$5:$A$201,'Crop Chart'!$L$5:$L$201,FALSE)),"")</f>
        <v/>
      </c>
      <c r="L25" s="210"/>
      <c r="M25" s="211" t="str">
        <f t="shared" si="3"/>
        <v/>
      </c>
      <c r="N25" s="223"/>
      <c r="O25" s="222"/>
      <c r="P25" s="222"/>
      <c r="Q25" s="223"/>
      <c r="R25" s="223"/>
      <c r="S25" s="223"/>
      <c r="T25" s="223"/>
      <c r="U25" s="223"/>
      <c r="V25" s="223"/>
      <c r="W25" s="223"/>
      <c r="X25" s="223"/>
    </row>
    <row r="26">
      <c r="A26" s="215"/>
      <c r="B26" s="215"/>
      <c r="C26" s="215"/>
      <c r="D26" s="216"/>
      <c r="E26" s="217"/>
      <c r="F26" s="218"/>
      <c r="G26" s="219">
        <v>45490.0</v>
      </c>
      <c r="H26" s="208">
        <f t="array" ref="H26">IF(ISBLANK(G26),"",XLOOKUP(A26,'Crop Chart'!$A$5:$A$201,'Crop Chart'!$F$5:$F$201,0)+G26)-XLOOKUP(A26,'Crop Chart'!$A$5:$A$201,'Crop Chart'!$I$5:$I$201,0)</f>
        <v>45490</v>
      </c>
      <c r="I26" s="208">
        <f t="shared" si="1"/>
        <v>45490</v>
      </c>
      <c r="J26" s="209" t="str">
        <f t="array" ref="J26">IF($F26&gt;0,(XLOOKUP($A26,'Crop Chart'!$A$5:$A$201,'Crop Chart'!$K$5:$K$201,0)*$F26),"")</f>
        <v/>
      </c>
      <c r="K26" s="209" t="str">
        <f t="array" ref="K26">IF($F26&gt;0,(XLOOKUP($A26,'Crop Chart'!$A$5:$A$201,'Crop Chart'!$L$5:$L$201,FALSE)),"")</f>
        <v/>
      </c>
      <c r="L26" s="210"/>
      <c r="M26" s="211" t="str">
        <f t="shared" si="3"/>
        <v/>
      </c>
      <c r="N26" s="223"/>
      <c r="O26" s="222"/>
      <c r="P26" s="222"/>
      <c r="Q26" s="223"/>
      <c r="R26" s="223"/>
      <c r="S26" s="223"/>
      <c r="T26" s="223"/>
      <c r="U26" s="223"/>
      <c r="V26" s="223"/>
      <c r="W26" s="223"/>
      <c r="X26" s="223"/>
    </row>
    <row r="27">
      <c r="A27" s="215"/>
      <c r="B27" s="215"/>
      <c r="C27" s="215"/>
      <c r="D27" s="216"/>
      <c r="E27" s="217"/>
      <c r="F27" s="218"/>
      <c r="G27" s="219">
        <v>45511.0</v>
      </c>
      <c r="H27" s="208">
        <f t="array" ref="H27">IF(ISBLANK(G27),"",XLOOKUP(A27,'Crop Chart'!$A$5:$A$201,'Crop Chart'!$F$5:$F$201,0)+G27)-XLOOKUP(A27,'Crop Chart'!$A$5:$A$201,'Crop Chart'!$I$5:$I$201,0)</f>
        <v>45511</v>
      </c>
      <c r="I27" s="208">
        <f t="shared" si="1"/>
        <v>45511</v>
      </c>
      <c r="J27" s="209" t="str">
        <f t="array" ref="J27">IF($F27&gt;0,(XLOOKUP($A27,'Crop Chart'!$A$5:$A$201,'Crop Chart'!$K$5:$K$201,0)*$F27),"")</f>
        <v/>
      </c>
      <c r="K27" s="209" t="str">
        <f t="array" ref="K27">IF($F27&gt;0,(XLOOKUP($A27,'Crop Chart'!$A$5:$A$201,'Crop Chart'!$L$5:$L$201,FALSE)),"")</f>
        <v/>
      </c>
      <c r="L27" s="210"/>
      <c r="M27" s="211" t="str">
        <f t="shared" si="3"/>
        <v/>
      </c>
      <c r="N27" s="223"/>
      <c r="O27" s="222"/>
      <c r="P27" s="222"/>
      <c r="Q27" s="223"/>
      <c r="R27" s="223"/>
      <c r="S27" s="223"/>
      <c r="T27" s="223"/>
      <c r="U27" s="223"/>
      <c r="V27" s="223"/>
      <c r="W27" s="223"/>
      <c r="X27" s="223"/>
    </row>
    <row r="28">
      <c r="A28" s="215"/>
      <c r="B28" s="215"/>
      <c r="C28" s="215"/>
      <c r="D28" s="216"/>
      <c r="E28" s="217"/>
      <c r="F28" s="218"/>
      <c r="G28" s="219">
        <v>45532.0</v>
      </c>
      <c r="H28" s="208">
        <f t="array" ref="H28">IF(ISBLANK(G28),"",XLOOKUP(A28,'Crop Chart'!$A$5:$A$201,'Crop Chart'!$F$5:$F$201,0)+G28)-XLOOKUP(A28,'Crop Chart'!$A$5:$A$201,'Crop Chart'!$I$5:$I$201,0)</f>
        <v>45532</v>
      </c>
      <c r="I28" s="208">
        <f t="shared" si="1"/>
        <v>45532</v>
      </c>
      <c r="J28" s="209" t="str">
        <f t="array" ref="J28">IF($F28&gt;0,(XLOOKUP($A28,'Crop Chart'!$A$5:$A$201,'Crop Chart'!$K$5:$K$201,0)*$F28),"")</f>
        <v/>
      </c>
      <c r="K28" s="209" t="str">
        <f t="array" ref="K28">IF($F28&gt;0,(XLOOKUP($A28,'Crop Chart'!$A$5:$A$201,'Crop Chart'!$L$5:$L$201,FALSE)),"")</f>
        <v/>
      </c>
      <c r="L28" s="210"/>
      <c r="M28" s="211" t="str">
        <f t="shared" si="3"/>
        <v/>
      </c>
      <c r="N28" s="223"/>
      <c r="O28" s="222"/>
      <c r="P28" s="222"/>
      <c r="Q28" s="223"/>
      <c r="R28" s="223"/>
      <c r="S28" s="223"/>
      <c r="T28" s="223"/>
      <c r="U28" s="223"/>
      <c r="V28" s="223"/>
      <c r="W28" s="223"/>
      <c r="X28" s="223"/>
    </row>
    <row r="29" ht="12.0" customHeight="1">
      <c r="A29" s="215"/>
      <c r="B29" s="215"/>
      <c r="C29" s="215"/>
      <c r="D29" s="216"/>
      <c r="E29" s="217"/>
      <c r="F29" s="218"/>
      <c r="G29" s="219">
        <v>45553.0</v>
      </c>
      <c r="H29" s="208">
        <f t="array" ref="H29">IF(ISBLANK(G29),"",XLOOKUP(A29,'Crop Chart'!$A$5:$A$201,'Crop Chart'!$F$5:$F$201,0)+G29)-XLOOKUP(A29,'Crop Chart'!$A$5:$A$201,'Crop Chart'!$I$5:$I$201,0)</f>
        <v>45553</v>
      </c>
      <c r="I29" s="208">
        <f t="shared" si="1"/>
        <v>45553</v>
      </c>
      <c r="J29" s="209" t="str">
        <f t="array" ref="J29">IF($F29&gt;0,(XLOOKUP($A29,'Crop Chart'!$A$5:$A$201,'Crop Chart'!$K$5:$K$201,0)*$F29),"")</f>
        <v/>
      </c>
      <c r="K29" s="209" t="str">
        <f t="array" ref="K29">IF($F29&gt;0,(XLOOKUP($A29,'Crop Chart'!$A$5:$A$201,'Crop Chart'!$L$5:$L$201,FALSE)),"")</f>
        <v/>
      </c>
      <c r="L29" s="210"/>
      <c r="M29" s="211" t="str">
        <f t="shared" si="3"/>
        <v/>
      </c>
      <c r="N29" s="223"/>
      <c r="O29" s="222"/>
      <c r="P29" s="222"/>
      <c r="Q29" s="223"/>
      <c r="R29" s="223"/>
      <c r="S29" s="223"/>
      <c r="T29" s="223"/>
      <c r="U29" s="223"/>
      <c r="V29" s="223"/>
      <c r="W29" s="223"/>
      <c r="X29" s="223"/>
    </row>
    <row r="30" ht="12.0" customHeight="1">
      <c r="A30" s="215"/>
      <c r="B30" s="215"/>
      <c r="C30" s="215"/>
      <c r="D30" s="216"/>
      <c r="E30" s="217"/>
      <c r="F30" s="218"/>
      <c r="G30" s="219">
        <v>45574.0</v>
      </c>
      <c r="H30" s="208">
        <f t="array" ref="H30">IF(ISBLANK(G30),"",XLOOKUP(A30,'Crop Chart'!$A$5:$A$201,'Crop Chart'!$F$5:$F$201,0)+G30)-XLOOKUP(A30,'Crop Chart'!$A$5:$A$201,'Crop Chart'!$I$5:$I$201,0)</f>
        <v>45574</v>
      </c>
      <c r="I30" s="208">
        <f t="shared" si="1"/>
        <v>45574</v>
      </c>
      <c r="J30" s="209" t="str">
        <f t="array" ref="J30">IF($F30&gt;0,(XLOOKUP($A30,'Crop Chart'!$A$5:$A$201,'Crop Chart'!$K$5:$K$201,0)*$F30),"")</f>
        <v/>
      </c>
      <c r="K30" s="209" t="str">
        <f t="array" ref="K30">IF($F30&gt;0,(XLOOKUP($A30,'Crop Chart'!$A$5:$A$201,'Crop Chart'!$L$5:$L$201,FALSE)),"")</f>
        <v/>
      </c>
      <c r="L30" s="210"/>
      <c r="M30" s="211"/>
      <c r="N30" s="223"/>
      <c r="O30" s="222"/>
      <c r="P30" s="222"/>
      <c r="Q30" s="223"/>
      <c r="R30" s="223"/>
      <c r="S30" s="223"/>
      <c r="T30" s="223"/>
      <c r="U30" s="223"/>
      <c r="V30" s="223"/>
      <c r="W30" s="223"/>
      <c r="X30" s="223"/>
    </row>
    <row r="31" ht="12.0" customHeight="1">
      <c r="A31" s="215"/>
      <c r="B31" s="215"/>
      <c r="C31" s="215"/>
      <c r="D31" s="216"/>
      <c r="E31" s="217"/>
      <c r="F31" s="218"/>
      <c r="G31" s="219">
        <v>45595.0</v>
      </c>
      <c r="H31" s="208">
        <f t="array" ref="H31">IF(ISBLANK(G31),"",XLOOKUP(A31,'Crop Chart'!$A$5:$A$201,'Crop Chart'!$F$5:$F$201,0)+G31)-XLOOKUP(A31,'Crop Chart'!$A$5:$A$201,'Crop Chart'!$I$5:$I$201,0)</f>
        <v>45595</v>
      </c>
      <c r="I31" s="208">
        <f t="shared" si="1"/>
        <v>45595</v>
      </c>
      <c r="J31" s="209" t="str">
        <f t="array" ref="J31">IF($F31&gt;0,(XLOOKUP($A31,'Crop Chart'!$A$5:$A$201,'Crop Chart'!$K$5:$K$201,0)*$F31),"")</f>
        <v/>
      </c>
      <c r="K31" s="209" t="str">
        <f t="array" ref="K31">IF($F31&gt;0,(XLOOKUP($A31,'Crop Chart'!$A$5:$A$201,'Crop Chart'!$L$5:$L$201,FALSE)),"")</f>
        <v/>
      </c>
      <c r="L31" s="210"/>
      <c r="M31" s="211"/>
      <c r="N31" s="223"/>
      <c r="O31" s="222"/>
      <c r="P31" s="222"/>
      <c r="Q31" s="223"/>
      <c r="R31" s="223"/>
      <c r="S31" s="223"/>
      <c r="T31" s="223"/>
      <c r="U31" s="223"/>
      <c r="V31" s="223"/>
      <c r="W31" s="223"/>
      <c r="X31" s="223"/>
    </row>
    <row r="32" ht="15.75" customHeight="1">
      <c r="A32" s="203"/>
      <c r="B32" s="203"/>
      <c r="C32" s="230"/>
      <c r="D32" s="204"/>
      <c r="E32" s="205"/>
      <c r="F32" s="206"/>
      <c r="G32" s="207">
        <v>45355.0</v>
      </c>
      <c r="H32" s="208">
        <f t="array" ref="H32">IF(ISBLANK(G32),"",XLOOKUP(A32,'Crop Chart'!$A$5:$A$201,'Crop Chart'!$F$5:$F$201,0)+G32)-XLOOKUP(A32,'Crop Chart'!$A$5:$A$201,'Crop Chart'!$I$5:$I$201,0)</f>
        <v>45355</v>
      </c>
      <c r="I32" s="208">
        <f t="shared" si="1"/>
        <v>45355</v>
      </c>
      <c r="J32" s="209" t="str">
        <f t="array" ref="J32">IF($F32&gt;0,(XLOOKUP($A32,'Crop Chart'!$A$5:$A$201,'Crop Chart'!$K$5:$K$201,0)*$F32),"")</f>
        <v/>
      </c>
      <c r="K32" s="209" t="str">
        <f t="array" ref="K32">IF($F32&gt;0,(XLOOKUP($A32,'Crop Chart'!$A$5:$A$201,'Crop Chart'!$L$5:$L$201,FALSE)),"")</f>
        <v/>
      </c>
      <c r="L32" s="210"/>
      <c r="M32" s="211" t="str">
        <f t="shared" ref="M32:M87" si="4">TEXTJOIN("",1,A32,B32,C32)</f>
        <v/>
      </c>
      <c r="N32" s="212">
        <v>45402.0</v>
      </c>
      <c r="O32" s="212">
        <v>45414.0</v>
      </c>
      <c r="P32" s="225">
        <f t="shared" ref="P32:P33" si="5">SUM(Q32:X32)</f>
        <v>132</v>
      </c>
      <c r="Q32" s="220">
        <f>SUM(25+10)</f>
        <v>35</v>
      </c>
      <c r="R32" s="220">
        <f>SUM(69+18+10)</f>
        <v>97</v>
      </c>
      <c r="S32" s="214"/>
      <c r="T32" s="214"/>
      <c r="U32" s="214"/>
      <c r="V32" s="214"/>
      <c r="W32" s="214"/>
      <c r="X32" s="214"/>
    </row>
    <row r="33" ht="15.75" customHeight="1">
      <c r="A33" s="215"/>
      <c r="B33" s="215"/>
      <c r="C33" s="231"/>
      <c r="D33" s="216"/>
      <c r="E33" s="217"/>
      <c r="F33" s="218"/>
      <c r="G33" s="221">
        <v>45356.0</v>
      </c>
      <c r="H33" s="208">
        <f t="array" ref="H33">IF(ISBLANK(G33),"",XLOOKUP(A33,'Crop Chart'!$A$5:$A$201,'Crop Chart'!$F$5:$F$201,0)+G33)-XLOOKUP(A33,'Crop Chart'!$A$5:$A$201,'Crop Chart'!$I$5:$I$201,0)</f>
        <v>45356</v>
      </c>
      <c r="I33" s="208">
        <f t="shared" si="1"/>
        <v>45356</v>
      </c>
      <c r="J33" s="209" t="str">
        <f t="array" ref="J33">IF($F33&gt;0,(XLOOKUP($A33,'Crop Chart'!$A$5:$A$201,'Crop Chart'!$K$5:$K$201,0)*$F33),"")</f>
        <v/>
      </c>
      <c r="K33" s="209" t="str">
        <f t="array" ref="K33">IF($F33&gt;0,(XLOOKUP($A33,'Crop Chart'!$A$5:$A$201,'Crop Chart'!$L$5:$L$201,FALSE)),"")</f>
        <v/>
      </c>
      <c r="L33" s="210"/>
      <c r="M33" s="211" t="str">
        <f t="shared" si="4"/>
        <v/>
      </c>
      <c r="N33" s="232">
        <v>45402.0</v>
      </c>
      <c r="O33" s="232">
        <v>45414.0</v>
      </c>
      <c r="P33" s="225">
        <f t="shared" si="5"/>
        <v>66</v>
      </c>
      <c r="Q33" s="233">
        <v>13.0</v>
      </c>
      <c r="R33" s="220">
        <f>SUM(53)</f>
        <v>53</v>
      </c>
      <c r="S33" s="214"/>
      <c r="T33" s="214"/>
      <c r="U33" s="214"/>
      <c r="V33" s="214"/>
      <c r="W33" s="214"/>
      <c r="X33" s="214"/>
    </row>
    <row r="34" ht="15.75" customHeight="1">
      <c r="A34" s="215"/>
      <c r="B34" s="215"/>
      <c r="C34" s="215"/>
      <c r="D34" s="216"/>
      <c r="E34" s="217"/>
      <c r="F34" s="218"/>
      <c r="G34" s="221">
        <v>45412.0</v>
      </c>
      <c r="H34" s="208">
        <f t="array" ref="H34">IF(ISBLANK(G34),"",XLOOKUP(A34,'Crop Chart'!$A$5:$A$201,'Crop Chart'!$F$5:$F$201,0)+G34)-XLOOKUP(A34,'Crop Chart'!$A$5:$A$201,'Crop Chart'!$I$5:$I$201,0)</f>
        <v>45412</v>
      </c>
      <c r="I34" s="208">
        <f t="shared" si="1"/>
        <v>45412</v>
      </c>
      <c r="J34" s="209" t="str">
        <f t="array" ref="J34">IF($F34&gt;0,(XLOOKUP($A34,'Crop Chart'!$A$5:$A$201,'Crop Chart'!$K$5:$K$201,0)*$F34),"")</f>
        <v/>
      </c>
      <c r="K34" s="209" t="str">
        <f t="array" ref="K34">IF($F34&gt;0,(XLOOKUP($A34,'Crop Chart'!$A$5:$A$201,'Crop Chart'!$L$5:$L$201,FALSE)),"")</f>
        <v/>
      </c>
      <c r="L34" s="210"/>
      <c r="M34" s="211" t="str">
        <f t="shared" si="4"/>
        <v/>
      </c>
      <c r="N34" s="223"/>
      <c r="O34" s="226"/>
      <c r="P34" s="226"/>
      <c r="Q34" s="227"/>
      <c r="R34" s="220"/>
      <c r="S34" s="227"/>
      <c r="T34" s="227"/>
      <c r="U34" s="227"/>
      <c r="V34" s="227"/>
      <c r="W34" s="227"/>
      <c r="X34" s="227"/>
    </row>
    <row r="35" ht="15.75" customHeight="1">
      <c r="A35" s="215"/>
      <c r="B35" s="215"/>
      <c r="C35" s="215"/>
      <c r="D35" s="216"/>
      <c r="E35" s="217"/>
      <c r="F35" s="218"/>
      <c r="G35" s="219">
        <v>45426.0</v>
      </c>
      <c r="H35" s="208">
        <f t="array" ref="H35">IF(ISBLANK(G35),"",XLOOKUP(A35,'Crop Chart'!$A$5:$A$201,'Crop Chart'!$F$5:$F$201,0)+G35)-XLOOKUP(A35,'Crop Chart'!$A$5:$A$201,'Crop Chart'!$I$5:$I$201,0)</f>
        <v>45426</v>
      </c>
      <c r="I35" s="208">
        <f t="shared" si="1"/>
        <v>45426</v>
      </c>
      <c r="J35" s="209" t="str">
        <f t="array" ref="J35">IF($F35&gt;0,(XLOOKUP($A35,'Crop Chart'!$A$5:$A$201,'Crop Chart'!$K$5:$K$201,0)*$F35),"")</f>
        <v/>
      </c>
      <c r="K35" s="209" t="str">
        <f t="array" ref="K35">IF($F35&gt;0,(XLOOKUP($A35,'Crop Chart'!$A$5:$A$201,'Crop Chart'!$L$5:$L$201,FALSE)),"")</f>
        <v/>
      </c>
      <c r="L35" s="210"/>
      <c r="M35" s="211" t="str">
        <f t="shared" si="4"/>
        <v/>
      </c>
      <c r="N35" s="223"/>
      <c r="O35" s="222"/>
      <c r="P35" s="222"/>
      <c r="Q35" s="223"/>
      <c r="R35" s="223"/>
      <c r="S35" s="223"/>
      <c r="T35" s="223"/>
      <c r="U35" s="223"/>
      <c r="V35" s="223"/>
      <c r="W35" s="223"/>
      <c r="X35" s="223"/>
    </row>
    <row r="36" ht="15.75" customHeight="1">
      <c r="A36" s="215"/>
      <c r="B36" s="215"/>
      <c r="C36" s="215"/>
      <c r="D36" s="216"/>
      <c r="E36" s="217"/>
      <c r="F36" s="218"/>
      <c r="G36" s="221">
        <v>45467.0</v>
      </c>
      <c r="H36" s="208">
        <f t="array" ref="H36">IF(ISBLANK(G36),"",XLOOKUP(A36,'Crop Chart'!$A$5:$A$201,'Crop Chart'!$F$5:$F$201,0)+G36)-XLOOKUP(A36,'Crop Chart'!$A$5:$A$201,'Crop Chart'!$I$5:$I$201,0)</f>
        <v>45467</v>
      </c>
      <c r="I36" s="208">
        <f t="shared" si="1"/>
        <v>45467</v>
      </c>
      <c r="J36" s="209" t="str">
        <f t="array" ref="J36">IF($F36&gt;0,(XLOOKUP($A36,'Crop Chart'!$A$5:$A$201,'Crop Chart'!$K$5:$K$201,0)*$F36),"")</f>
        <v/>
      </c>
      <c r="K36" s="209" t="str">
        <f t="array" ref="K36">IF($F36&gt;0,(XLOOKUP($A36,'Crop Chart'!$A$5:$A$201,'Crop Chart'!$L$5:$L$201,FALSE)),"")</f>
        <v/>
      </c>
      <c r="L36" s="210"/>
      <c r="M36" s="211" t="str">
        <f t="shared" si="4"/>
        <v/>
      </c>
      <c r="N36" s="223"/>
      <c r="O36" s="222"/>
      <c r="P36" s="222"/>
      <c r="Q36" s="223"/>
      <c r="R36" s="223"/>
      <c r="S36" s="223"/>
      <c r="T36" s="223"/>
      <c r="U36" s="223"/>
      <c r="V36" s="223"/>
      <c r="W36" s="223"/>
      <c r="X36" s="223"/>
    </row>
    <row r="37" ht="15.75" customHeight="1">
      <c r="A37" s="215"/>
      <c r="B37" s="215"/>
      <c r="C37" s="231"/>
      <c r="D37" s="216"/>
      <c r="E37" s="217"/>
      <c r="F37" s="218"/>
      <c r="G37" s="219">
        <v>45433.0</v>
      </c>
      <c r="H37" s="208">
        <f t="array" ref="H37">IF(ISBLANK(G37),"",XLOOKUP(A37,'Crop Chart'!$A$5:$A$201,'Crop Chart'!$F$5:$F$201,0)+G37)-XLOOKUP(A37,'Crop Chart'!$A$5:$A$201,'Crop Chart'!$I$5:$I$201,0)</f>
        <v>45433</v>
      </c>
      <c r="I37" s="208">
        <f t="shared" si="1"/>
        <v>45433</v>
      </c>
      <c r="J37" s="209" t="str">
        <f t="array" ref="J37">IF($F37&gt;0,(XLOOKUP($A37,'Crop Chart'!$A$5:$A$201,'Crop Chart'!$K$5:$K$201,0)*$F37),"")</f>
        <v/>
      </c>
      <c r="K37" s="209" t="str">
        <f t="array" ref="K37">IF($F37&gt;0,(XLOOKUP($A37,'Crop Chart'!$A$5:$A$201,'Crop Chart'!$L$5:$L$201,FALSE)),"")</f>
        <v/>
      </c>
      <c r="L37" s="210"/>
      <c r="M37" s="211" t="str">
        <f t="shared" si="4"/>
        <v/>
      </c>
      <c r="N37" s="223"/>
      <c r="O37" s="222"/>
      <c r="P37" s="222"/>
      <c r="Q37" s="223"/>
      <c r="R37" s="223"/>
      <c r="S37" s="223"/>
      <c r="T37" s="223"/>
      <c r="U37" s="223"/>
      <c r="V37" s="223"/>
      <c r="W37" s="223"/>
      <c r="X37" s="223"/>
    </row>
    <row r="38" ht="15.75" customHeight="1">
      <c r="A38" s="215"/>
      <c r="B38" s="215"/>
      <c r="C38" s="231"/>
      <c r="D38" s="234"/>
      <c r="E38" s="217"/>
      <c r="F38" s="218"/>
      <c r="G38" s="221">
        <v>45440.0</v>
      </c>
      <c r="H38" s="208">
        <f t="array" ref="H38">IF(ISBLANK(G38),"",XLOOKUP(A38,'Crop Chart'!$A$5:$A$201,'Crop Chart'!$F$5:$F$201,0)+G38)-XLOOKUP(A38,'Crop Chart'!$A$5:$A$201,'Crop Chart'!$I$5:$I$201,0)</f>
        <v>45440</v>
      </c>
      <c r="I38" s="208">
        <f t="shared" si="1"/>
        <v>45440</v>
      </c>
      <c r="J38" s="209" t="str">
        <f t="array" ref="J38">IF($F38&gt;0,(XLOOKUP($A38,'Crop Chart'!$A$5:$A$201,'Crop Chart'!$K$5:$K$201,0)*$F38),"")</f>
        <v/>
      </c>
      <c r="K38" s="209" t="str">
        <f t="array" ref="K38">IF($F38&gt;0,(XLOOKUP($A38,'Crop Chart'!$A$5:$A$201,'Crop Chart'!$L$5:$L$201,FALSE)),"")</f>
        <v/>
      </c>
      <c r="L38" s="210"/>
      <c r="M38" s="211" t="str">
        <f t="shared" si="4"/>
        <v/>
      </c>
      <c r="N38" s="223"/>
      <c r="O38" s="222"/>
      <c r="P38" s="222"/>
      <c r="Q38" s="223"/>
      <c r="R38" s="223"/>
      <c r="S38" s="223"/>
      <c r="T38" s="223"/>
      <c r="U38" s="223"/>
      <c r="V38" s="223"/>
      <c r="W38" s="223"/>
      <c r="X38" s="223"/>
    </row>
    <row r="39" ht="15.75" customHeight="1">
      <c r="A39" s="215"/>
      <c r="B39" s="215"/>
      <c r="C39" s="231"/>
      <c r="D39" s="216"/>
      <c r="E39" s="217"/>
      <c r="F39" s="218"/>
      <c r="G39" s="219">
        <v>45447.0</v>
      </c>
      <c r="H39" s="208">
        <f t="array" ref="H39">IF(ISBLANK(G39),"",XLOOKUP(A39,'Crop Chart'!$A$5:$A$201,'Crop Chart'!$F$5:$F$201,0)+G39)-XLOOKUP(A39,'Crop Chart'!$A$5:$A$201,'Crop Chart'!$I$5:$I$201,0)</f>
        <v>45447</v>
      </c>
      <c r="I39" s="208">
        <f t="shared" si="1"/>
        <v>45447</v>
      </c>
      <c r="J39" s="209" t="str">
        <f t="array" ref="J39">IF($F39&gt;0,(XLOOKUP($A39,'Crop Chart'!$A$5:$A$201,'Crop Chart'!$K$5:$K$201,0)*$F39),"")</f>
        <v/>
      </c>
      <c r="K39" s="209" t="str">
        <f t="array" ref="K39">IF($F39&gt;0,(XLOOKUP($A39,'Crop Chart'!$A$5:$A$201,'Crop Chart'!$L$5:$L$201,FALSE)),"")</f>
        <v/>
      </c>
      <c r="L39" s="210"/>
      <c r="M39" s="211" t="str">
        <f t="shared" si="4"/>
        <v/>
      </c>
      <c r="N39" s="223"/>
      <c r="O39" s="222"/>
      <c r="P39" s="222"/>
      <c r="Q39" s="223"/>
      <c r="R39" s="223"/>
      <c r="S39" s="223"/>
      <c r="T39" s="223"/>
      <c r="U39" s="223"/>
      <c r="V39" s="223"/>
      <c r="W39" s="223"/>
      <c r="X39" s="223"/>
    </row>
    <row r="40" ht="15.75" customHeight="1">
      <c r="A40" s="215"/>
      <c r="B40" s="215"/>
      <c r="C40" s="231"/>
      <c r="D40" s="216"/>
      <c r="E40" s="217"/>
      <c r="F40" s="218"/>
      <c r="G40" s="221">
        <v>45454.0</v>
      </c>
      <c r="H40" s="208">
        <f t="array" ref="H40">IF(ISBLANK(G40),"",XLOOKUP(A40,'Crop Chart'!$A$5:$A$201,'Crop Chart'!$F$5:$F$201,0)+G40)-XLOOKUP(A40,'Crop Chart'!$A$5:$A$201,'Crop Chart'!$I$5:$I$201,0)</f>
        <v>45454</v>
      </c>
      <c r="I40" s="208">
        <f t="shared" si="1"/>
        <v>45454</v>
      </c>
      <c r="J40" s="209" t="str">
        <f t="array" ref="J40">IF($F40&gt;0,(XLOOKUP($A40,'Crop Chart'!$A$5:$A$201,'Crop Chart'!$K$5:$K$201,0)*$F40),"")</f>
        <v/>
      </c>
      <c r="K40" s="209" t="str">
        <f t="array" ref="K40">IF($F40&gt;0,(XLOOKUP($A40,'Crop Chart'!$A$5:$A$201,'Crop Chart'!$L$5:$L$201,FALSE)),"")</f>
        <v/>
      </c>
      <c r="L40" s="210"/>
      <c r="M40" s="211" t="str">
        <f t="shared" si="4"/>
        <v/>
      </c>
      <c r="N40" s="223"/>
      <c r="O40" s="222"/>
      <c r="P40" s="222"/>
      <c r="Q40" s="223"/>
      <c r="R40" s="223"/>
      <c r="S40" s="223"/>
      <c r="T40" s="223"/>
      <c r="U40" s="223"/>
      <c r="V40" s="223"/>
      <c r="W40" s="223"/>
      <c r="X40" s="223"/>
    </row>
    <row r="41" ht="15.75" customHeight="1">
      <c r="A41" s="203"/>
      <c r="B41" s="203"/>
      <c r="C41" s="230"/>
      <c r="D41" s="204"/>
      <c r="E41" s="205"/>
      <c r="F41" s="206"/>
      <c r="G41" s="235">
        <v>45398.0</v>
      </c>
      <c r="H41" s="208">
        <f t="array" ref="H41">IF(ISBLANK(G41),"",XLOOKUP(A41,'Crop Chart'!$A$5:$A$201,'Crop Chart'!$F$5:$F$201,0)+G41)-XLOOKUP(A41,'Crop Chart'!$A$5:$A$201,'Crop Chart'!$I$5:$I$201,0)</f>
        <v>45398</v>
      </c>
      <c r="I41" s="208">
        <f t="shared" si="1"/>
        <v>45398</v>
      </c>
      <c r="J41" s="209" t="str">
        <f t="array" ref="J41">IF($F41&gt;0,(XLOOKUP($A41,'Crop Chart'!$A$5:$A$201,'Crop Chart'!$K$5:$K$201,0)*$F41),"")</f>
        <v/>
      </c>
      <c r="K41" s="209" t="str">
        <f t="array" ref="K41">IF($F41&gt;0,(XLOOKUP($A41,'Crop Chart'!$A$5:$A$201,'Crop Chart'!$L$5:$L$201,FALSE)),"")</f>
        <v/>
      </c>
      <c r="L41" s="210"/>
      <c r="M41" s="211" t="str">
        <f t="shared" si="4"/>
        <v/>
      </c>
      <c r="N41" s="220" t="s">
        <v>498</v>
      </c>
      <c r="O41" s="236"/>
      <c r="P41" s="222"/>
      <c r="Q41" s="223"/>
      <c r="R41" s="223"/>
      <c r="S41" s="223"/>
      <c r="T41" s="223"/>
      <c r="U41" s="223"/>
      <c r="V41" s="223"/>
      <c r="W41" s="223"/>
      <c r="X41" s="223"/>
    </row>
    <row r="42">
      <c r="A42" s="203"/>
      <c r="B42" s="203"/>
      <c r="C42" s="203"/>
      <c r="D42" s="204"/>
      <c r="E42" s="205"/>
      <c r="F42" s="206"/>
      <c r="G42" s="237">
        <v>45364.0</v>
      </c>
      <c r="H42" s="208">
        <f t="array" ref="H42">IF(ISBLANK(G42),"",XLOOKUP(A42,'Crop Chart'!$A$5:$A$201,'Crop Chart'!$F$5:$F$201,0)+G42)-XLOOKUP(A42,'Crop Chart'!$A$5:$A$201,'Crop Chart'!$I$5:$I$201,0)</f>
        <v>45364</v>
      </c>
      <c r="I42" s="208">
        <f t="shared" si="1"/>
        <v>45364</v>
      </c>
      <c r="J42" s="209" t="str">
        <f t="array" ref="J42">IF($F42&gt;0,(XLOOKUP($A42,'Crop Chart'!$A$5:$A$201,'Crop Chart'!$K$5:$K$201,0)*$F42),"")</f>
        <v/>
      </c>
      <c r="K42" s="209" t="str">
        <f t="array" ref="K42">IF($F42&gt;0,(XLOOKUP($A42,'Crop Chart'!$A$5:$A$201,'Crop Chart'!$L$5:$L$201,FALSE)),"")</f>
        <v/>
      </c>
      <c r="L42" s="210"/>
      <c r="M42" s="211" t="str">
        <f t="shared" si="4"/>
        <v/>
      </c>
      <c r="N42" s="238" t="s">
        <v>499</v>
      </c>
      <c r="O42" s="239"/>
      <c r="P42" s="240"/>
      <c r="Q42" s="241" t="s">
        <v>62</v>
      </c>
      <c r="R42" s="242"/>
      <c r="S42" s="242"/>
      <c r="T42" s="242"/>
      <c r="U42" s="242"/>
      <c r="V42" s="242"/>
      <c r="W42" s="242"/>
      <c r="X42" s="242"/>
    </row>
    <row r="43">
      <c r="A43" s="215"/>
      <c r="B43" s="215"/>
      <c r="C43" s="215"/>
      <c r="D43" s="216"/>
      <c r="E43" s="217"/>
      <c r="F43" s="218"/>
      <c r="G43" s="243">
        <v>45384.0</v>
      </c>
      <c r="H43" s="208">
        <f t="array" ref="H43">IF(ISBLANK(G43),"",XLOOKUP(A43,'Crop Chart'!$A$5:$A$201,'Crop Chart'!$F$5:$F$201,0)+G43)-XLOOKUP(A43,'Crop Chart'!$A$5:$A$201,'Crop Chart'!$I$5:$I$201,0)</f>
        <v>45384</v>
      </c>
      <c r="I43" s="208">
        <f t="shared" si="1"/>
        <v>45384</v>
      </c>
      <c r="J43" s="209" t="str">
        <f t="array" ref="J43">IF($F43&gt;0,(XLOOKUP($A43,'Crop Chart'!$A$5:$A$201,'Crop Chart'!$K$5:$K$201,0)*$F43),"")</f>
        <v/>
      </c>
      <c r="K43" s="209" t="str">
        <f t="array" ref="K43">IF($F43&gt;0,(XLOOKUP($A43,'Crop Chart'!$A$5:$A$201,'Crop Chart'!$L$5:$L$201,FALSE)),"")</f>
        <v/>
      </c>
      <c r="L43" s="210"/>
      <c r="M43" s="211" t="str">
        <f t="shared" si="4"/>
        <v/>
      </c>
      <c r="N43" s="244">
        <v>45407.0</v>
      </c>
      <c r="O43" s="244">
        <v>45422.0</v>
      </c>
      <c r="P43" s="245"/>
      <c r="Q43" s="246" t="s">
        <v>500</v>
      </c>
      <c r="R43" s="247"/>
      <c r="S43" s="247"/>
      <c r="T43" s="247"/>
      <c r="U43" s="247"/>
      <c r="V43" s="247"/>
      <c r="W43" s="247"/>
      <c r="X43" s="247"/>
    </row>
    <row r="44">
      <c r="A44" s="215"/>
      <c r="B44" s="215"/>
      <c r="C44" s="215"/>
      <c r="D44" s="216"/>
      <c r="E44" s="217"/>
      <c r="F44" s="218"/>
      <c r="G44" s="243">
        <v>45407.0</v>
      </c>
      <c r="H44" s="208">
        <f t="array" ref="H44">IF(ISBLANK(G44),"",XLOOKUP(A44,'Crop Chart'!$A$5:$A$201,'Crop Chart'!$F$5:$F$201,0)+G44)-XLOOKUP(A44,'Crop Chart'!$A$5:$A$201,'Crop Chart'!$I$5:$I$201,0)</f>
        <v>45407</v>
      </c>
      <c r="I44" s="208">
        <f t="shared" si="1"/>
        <v>45407</v>
      </c>
      <c r="J44" s="209" t="str">
        <f t="array" ref="J44">IF($F44&gt;0,(XLOOKUP($A44,'Crop Chart'!$A$5:$A$201,'Crop Chart'!$K$5:$K$201,0)*$F44),"")</f>
        <v/>
      </c>
      <c r="K44" s="209" t="str">
        <f t="array" ref="K44">IF($F44&gt;0,(XLOOKUP($A44,'Crop Chart'!$A$5:$A$201,'Crop Chart'!$L$5:$L$201,FALSE)),"")</f>
        <v/>
      </c>
      <c r="L44" s="210"/>
      <c r="M44" s="211" t="str">
        <f t="shared" si="4"/>
        <v/>
      </c>
      <c r="N44" s="247"/>
      <c r="O44" s="248"/>
      <c r="P44" s="245"/>
      <c r="Q44" s="247"/>
      <c r="R44" s="247"/>
      <c r="S44" s="247"/>
      <c r="T44" s="247"/>
      <c r="U44" s="247"/>
      <c r="V44" s="247"/>
      <c r="W44" s="247"/>
      <c r="X44" s="247"/>
    </row>
    <row r="45">
      <c r="A45" s="215"/>
      <c r="B45" s="215"/>
      <c r="C45" s="215"/>
      <c r="D45" s="216"/>
      <c r="E45" s="217"/>
      <c r="F45" s="218"/>
      <c r="G45" s="243">
        <v>45425.0</v>
      </c>
      <c r="H45" s="208">
        <f t="array" ref="H45">IF(ISBLANK(G45),"",XLOOKUP(A45,'Crop Chart'!$A$5:$A$201,'Crop Chart'!$F$5:$F$201,0)+G45)-XLOOKUP(A45,'Crop Chart'!$A$5:$A$201,'Crop Chart'!$I$5:$I$201,0)</f>
        <v>45425</v>
      </c>
      <c r="I45" s="208">
        <f t="shared" si="1"/>
        <v>45425</v>
      </c>
      <c r="J45" s="209" t="str">
        <f t="array" ref="J45">IF($F45&gt;0,(XLOOKUP($A45,'Crop Chart'!$A$5:$A$201,'Crop Chart'!$K$5:$K$201,0)*$F45),"")</f>
        <v/>
      </c>
      <c r="K45" s="209" t="str">
        <f t="array" ref="K45">IF($F45&gt;0,(XLOOKUP($A45,'Crop Chart'!$A$5:$A$201,'Crop Chart'!$L$5:$L$201,FALSE)),"")</f>
        <v/>
      </c>
      <c r="L45" s="210"/>
      <c r="M45" s="211" t="str">
        <f t="shared" si="4"/>
        <v/>
      </c>
      <c r="N45" s="247"/>
      <c r="O45" s="245"/>
      <c r="P45" s="245"/>
      <c r="Q45" s="247"/>
      <c r="R45" s="247"/>
      <c r="S45" s="247"/>
      <c r="T45" s="247"/>
      <c r="U45" s="247"/>
      <c r="V45" s="247"/>
      <c r="W45" s="247"/>
      <c r="X45" s="247"/>
    </row>
    <row r="46">
      <c r="A46" s="215"/>
      <c r="B46" s="215"/>
      <c r="C46" s="215"/>
      <c r="D46" s="216"/>
      <c r="E46" s="217"/>
      <c r="F46" s="218"/>
      <c r="G46" s="243">
        <v>45446.0</v>
      </c>
      <c r="H46" s="208">
        <f t="array" ref="H46">IF(ISBLANK(G46),"",XLOOKUP(A46,'Crop Chart'!$A$5:$A$201,'Crop Chart'!$F$5:$F$201,0)+G46)-XLOOKUP(A46,'Crop Chart'!$A$5:$A$201,'Crop Chart'!$I$5:$I$201,0)</f>
        <v>45446</v>
      </c>
      <c r="I46" s="208">
        <f t="shared" si="1"/>
        <v>45446</v>
      </c>
      <c r="J46" s="209" t="str">
        <f t="array" ref="J46">IF($F46&gt;0,(XLOOKUP($A46,'Crop Chart'!$A$5:$A$201,'Crop Chart'!$K$5:$K$201,0)*$F46),"")</f>
        <v/>
      </c>
      <c r="K46" s="209" t="str">
        <f t="array" ref="K46">IF($F46&gt;0,(XLOOKUP($A46,'Crop Chart'!$A$5:$A$201,'Crop Chart'!$L$5:$L$201,FALSE)),"")</f>
        <v/>
      </c>
      <c r="L46" s="210"/>
      <c r="M46" s="211" t="str">
        <f t="shared" si="4"/>
        <v/>
      </c>
      <c r="N46" s="247"/>
      <c r="O46" s="245"/>
      <c r="P46" s="245"/>
      <c r="Q46" s="247"/>
      <c r="R46" s="247"/>
      <c r="S46" s="247"/>
      <c r="T46" s="247"/>
      <c r="U46" s="247"/>
      <c r="V46" s="247"/>
      <c r="W46" s="247"/>
      <c r="X46" s="247"/>
    </row>
    <row r="47">
      <c r="A47" s="215"/>
      <c r="B47" s="215"/>
      <c r="C47" s="215"/>
      <c r="D47" s="216"/>
      <c r="E47" s="217"/>
      <c r="F47" s="218"/>
      <c r="G47" s="243">
        <v>45460.0</v>
      </c>
      <c r="H47" s="208">
        <f t="array" ref="H47">IF(ISBLANK(G47),"",XLOOKUP(A47,'Crop Chart'!$A$5:$A$201,'Crop Chart'!$F$5:$F$201,0)+G47)-XLOOKUP(A47,'Crop Chart'!$A$5:$A$201,'Crop Chart'!$I$5:$I$201,0)</f>
        <v>45460</v>
      </c>
      <c r="I47" s="208">
        <f t="shared" si="1"/>
        <v>45460</v>
      </c>
      <c r="J47" s="209" t="str">
        <f t="array" ref="J47">IF($F47&gt;0,(XLOOKUP($A47,'Crop Chart'!$A$5:$A$201,'Crop Chart'!$K$5:$K$201,0)*$F47),"")</f>
        <v/>
      </c>
      <c r="K47" s="209" t="str">
        <f t="array" ref="K47">IF($F47&gt;0,(XLOOKUP($A47,'Crop Chart'!$A$5:$A$201,'Crop Chart'!$L$5:$L$201,FALSE)),"")</f>
        <v/>
      </c>
      <c r="L47" s="210"/>
      <c r="M47" s="211" t="str">
        <f t="shared" si="4"/>
        <v/>
      </c>
      <c r="N47" s="223"/>
      <c r="O47" s="222"/>
      <c r="P47" s="222"/>
      <c r="Q47" s="223"/>
      <c r="R47" s="223"/>
      <c r="S47" s="223"/>
      <c r="T47" s="223"/>
      <c r="U47" s="223"/>
      <c r="V47" s="223"/>
      <c r="W47" s="223"/>
      <c r="X47" s="223"/>
    </row>
    <row r="48">
      <c r="A48" s="215"/>
      <c r="B48" s="215"/>
      <c r="C48" s="215"/>
      <c r="D48" s="216"/>
      <c r="E48" s="217"/>
      <c r="F48" s="218"/>
      <c r="G48" s="243">
        <v>45476.0</v>
      </c>
      <c r="H48" s="208">
        <f t="array" ref="H48">IF(ISBLANK(G48),"",XLOOKUP(A48,'Crop Chart'!$A$5:$A$201,'Crop Chart'!$F$5:$F$201,0)+G48)-XLOOKUP(A48,'Crop Chart'!$A$5:$A$201,'Crop Chart'!$I$5:$I$201,0)</f>
        <v>45476</v>
      </c>
      <c r="I48" s="208">
        <f t="shared" si="1"/>
        <v>45476</v>
      </c>
      <c r="J48" s="209" t="str">
        <f t="array" ref="J48">IF($F48&gt;0,(XLOOKUP($A48,'Crop Chart'!$A$5:$A$201,'Crop Chart'!$K$5:$K$201,0)*$F48),"")</f>
        <v/>
      </c>
      <c r="K48" s="209" t="str">
        <f t="array" ref="K48">IF($F48&gt;0,(XLOOKUP($A48,'Crop Chart'!$A$5:$A$201,'Crop Chart'!$L$5:$L$201,FALSE)),"")</f>
        <v/>
      </c>
      <c r="L48" s="210"/>
      <c r="M48" s="211" t="str">
        <f t="shared" si="4"/>
        <v/>
      </c>
      <c r="N48" s="223"/>
      <c r="O48" s="222"/>
      <c r="P48" s="222"/>
      <c r="Q48" s="223"/>
      <c r="R48" s="223"/>
      <c r="S48" s="223"/>
      <c r="T48" s="223"/>
      <c r="U48" s="223"/>
      <c r="V48" s="223"/>
      <c r="W48" s="223"/>
      <c r="X48" s="223"/>
    </row>
    <row r="49" ht="15.75" customHeight="1">
      <c r="A49" s="215"/>
      <c r="B49" s="215"/>
      <c r="C49" s="215"/>
      <c r="D49" s="216"/>
      <c r="E49" s="217"/>
      <c r="F49" s="218"/>
      <c r="G49" s="243">
        <v>45497.0</v>
      </c>
      <c r="H49" s="208">
        <f t="array" ref="H49">IF(ISBLANK(G49),"",XLOOKUP(A49,'Crop Chart'!$A$5:$A$201,'Crop Chart'!$F$5:$F$201,0)+G49)-XLOOKUP(A49,'Crop Chart'!$A$5:$A$201,'Crop Chart'!$I$5:$I$201,0)</f>
        <v>45497</v>
      </c>
      <c r="I49" s="208">
        <f t="shared" si="1"/>
        <v>45497</v>
      </c>
      <c r="J49" s="209" t="str">
        <f t="array" ref="J49">IF($F49&gt;0,(XLOOKUP($A49,'Crop Chart'!$A$5:$A$201,'Crop Chart'!$K$5:$K$201,0)*$F49),"")</f>
        <v/>
      </c>
      <c r="K49" s="209" t="str">
        <f t="array" ref="K49">IF($F49&gt;0,(XLOOKUP($A49,'Crop Chart'!$A$5:$A$201,'Crop Chart'!$L$5:$L$201,FALSE)),"")</f>
        <v/>
      </c>
      <c r="L49" s="210"/>
      <c r="M49" s="211" t="str">
        <f t="shared" si="4"/>
        <v/>
      </c>
      <c r="N49" s="223"/>
      <c r="O49" s="222"/>
      <c r="P49" s="222"/>
      <c r="Q49" s="223"/>
      <c r="R49" s="223"/>
      <c r="S49" s="223"/>
      <c r="T49" s="223"/>
      <c r="U49" s="223"/>
      <c r="V49" s="223"/>
      <c r="W49" s="223"/>
      <c r="X49" s="223"/>
    </row>
    <row r="50" ht="15.75" customHeight="1">
      <c r="A50" s="215"/>
      <c r="B50" s="215"/>
      <c r="C50" s="215"/>
      <c r="D50" s="216"/>
      <c r="E50" s="217"/>
      <c r="F50" s="218"/>
      <c r="G50" s="243">
        <v>45531.0</v>
      </c>
      <c r="H50" s="208">
        <f t="array" ref="H50">IF(ISBLANK(G50),"",XLOOKUP(A50,'Crop Chart'!$A$5:$A$201,'Crop Chart'!$F$5:$F$201,0)+G50)-XLOOKUP(A50,'Crop Chart'!$A$5:$A$201,'Crop Chart'!$I$5:$I$201,0)</f>
        <v>45531</v>
      </c>
      <c r="I50" s="208">
        <f t="shared" si="1"/>
        <v>45531</v>
      </c>
      <c r="J50" s="209" t="str">
        <f t="array" ref="J50">IF($F50&gt;0,(XLOOKUP($A50,'Crop Chart'!$A$5:$A$201,'Crop Chart'!$K$5:$K$201,0)*$F50),"")</f>
        <v/>
      </c>
      <c r="K50" s="209" t="str">
        <f t="array" ref="K50">IF($F50&gt;0,(XLOOKUP($A50,'Crop Chart'!$A$5:$A$201,'Crop Chart'!$L$5:$L$201,FALSE)),"")</f>
        <v/>
      </c>
      <c r="L50" s="210"/>
      <c r="M50" s="211" t="str">
        <f t="shared" si="4"/>
        <v/>
      </c>
      <c r="N50" s="223"/>
      <c r="O50" s="222"/>
      <c r="P50" s="222"/>
      <c r="Q50" s="223"/>
      <c r="R50" s="223"/>
      <c r="S50" s="223"/>
      <c r="T50" s="223"/>
      <c r="U50" s="223"/>
      <c r="V50" s="223"/>
      <c r="W50" s="223"/>
      <c r="X50" s="223"/>
    </row>
    <row r="51" ht="15.75" customHeight="1">
      <c r="A51" s="215"/>
      <c r="B51" s="215"/>
      <c r="C51" s="215"/>
      <c r="D51" s="216"/>
      <c r="E51" s="217"/>
      <c r="F51" s="218"/>
      <c r="G51" s="243">
        <v>45552.0</v>
      </c>
      <c r="H51" s="208">
        <f t="array" ref="H51">IF(ISBLANK(G51),"",XLOOKUP(A51,'Crop Chart'!$A$5:$A$201,'Crop Chart'!$F$5:$F$201,0)+G51)-XLOOKUP(A51,'Crop Chart'!$A$5:$A$201,'Crop Chart'!$I$5:$I$201,0)</f>
        <v>45552</v>
      </c>
      <c r="I51" s="208">
        <f t="shared" si="1"/>
        <v>45552</v>
      </c>
      <c r="J51" s="209" t="str">
        <f t="array" ref="J51">IF($F51&gt;0,(XLOOKUP($A51,'Crop Chart'!$A$5:$A$201,'Crop Chart'!$K$5:$K$201,0)*$F51),"")</f>
        <v/>
      </c>
      <c r="K51" s="209" t="str">
        <f t="array" ref="K51">IF($F51&gt;0,(XLOOKUP($A51,'Crop Chart'!$A$5:$A$201,'Crop Chart'!$L$5:$L$201,FALSE)),"")</f>
        <v/>
      </c>
      <c r="L51" s="210"/>
      <c r="M51" s="211" t="str">
        <f t="shared" si="4"/>
        <v/>
      </c>
      <c r="N51" s="223"/>
      <c r="O51" s="222"/>
      <c r="P51" s="222"/>
      <c r="Q51" s="223"/>
      <c r="R51" s="223"/>
      <c r="S51" s="223"/>
      <c r="T51" s="223"/>
      <c r="U51" s="223"/>
      <c r="V51" s="223"/>
      <c r="W51" s="223"/>
      <c r="X51" s="223"/>
    </row>
    <row r="52" ht="15.75" customHeight="1">
      <c r="A52" s="215"/>
      <c r="B52" s="215"/>
      <c r="C52" s="215"/>
      <c r="D52" s="216"/>
      <c r="E52" s="217"/>
      <c r="F52" s="218"/>
      <c r="G52" s="243">
        <v>45573.0</v>
      </c>
      <c r="H52" s="208">
        <f t="array" ref="H52">IF(ISBLANK(G52),"",XLOOKUP(A52,'Crop Chart'!$A$5:$A$201,'Crop Chart'!$F$5:$F$201,0)+G52)-XLOOKUP(A52,'Crop Chart'!$A$5:$A$201,'Crop Chart'!$I$5:$I$201,0)</f>
        <v>45573</v>
      </c>
      <c r="I52" s="208">
        <f t="shared" si="1"/>
        <v>45573</v>
      </c>
      <c r="J52" s="209" t="str">
        <f t="array" ref="J52">IF($F52&gt;0,(XLOOKUP($A52,'Crop Chart'!$A$5:$A$201,'Crop Chart'!$K$5:$K$201,0)*$F52),"")</f>
        <v/>
      </c>
      <c r="K52" s="209" t="str">
        <f t="array" ref="K52">IF($F52&gt;0,(XLOOKUP($A52,'Crop Chart'!$A$5:$A$201,'Crop Chart'!$L$5:$L$201,FALSE)),"")</f>
        <v/>
      </c>
      <c r="L52" s="210"/>
      <c r="M52" s="211" t="str">
        <f t="shared" si="4"/>
        <v/>
      </c>
      <c r="N52" s="223"/>
      <c r="O52" s="222"/>
      <c r="P52" s="222"/>
      <c r="Q52" s="223"/>
      <c r="R52" s="223"/>
      <c r="S52" s="223"/>
      <c r="T52" s="223"/>
      <c r="U52" s="223"/>
      <c r="V52" s="223"/>
      <c r="W52" s="223"/>
      <c r="X52" s="223"/>
    </row>
    <row r="53" ht="15.75" customHeight="1">
      <c r="A53" s="215"/>
      <c r="B53" s="215"/>
      <c r="C53" s="215"/>
      <c r="D53" s="216"/>
      <c r="E53" s="217"/>
      <c r="F53" s="218"/>
      <c r="G53" s="243">
        <v>45594.0</v>
      </c>
      <c r="H53" s="208">
        <f t="array" ref="H53">IF(ISBLANK(G53),"",XLOOKUP(A53,'Crop Chart'!$A$5:$A$201,'Crop Chart'!$F$5:$F$201,0)+G53)-XLOOKUP(A53,'Crop Chart'!$A$5:$A$201,'Crop Chart'!$I$5:$I$201,0)</f>
        <v>45594</v>
      </c>
      <c r="I53" s="208">
        <f t="shared" si="1"/>
        <v>45594</v>
      </c>
      <c r="J53" s="209" t="str">
        <f t="array" ref="J53">IF($F53&gt;0,(XLOOKUP($A53,'Crop Chart'!$A$5:$A$201,'Crop Chart'!$K$5:$K$201,0)*$F53),"")</f>
        <v/>
      </c>
      <c r="K53" s="209" t="str">
        <f t="array" ref="K53">IF($F53&gt;0,(XLOOKUP($A53,'Crop Chart'!$A$5:$A$201,'Crop Chart'!$L$5:$L$201,FALSE)),"")</f>
        <v/>
      </c>
      <c r="L53" s="210"/>
      <c r="M53" s="211" t="str">
        <f t="shared" si="4"/>
        <v/>
      </c>
      <c r="N53" s="223"/>
      <c r="O53" s="222"/>
      <c r="P53" s="222"/>
      <c r="Q53" s="223"/>
      <c r="R53" s="223"/>
      <c r="S53" s="223"/>
      <c r="T53" s="223"/>
      <c r="U53" s="223"/>
      <c r="V53" s="223"/>
      <c r="W53" s="223"/>
      <c r="X53" s="223"/>
    </row>
    <row r="54" ht="15.75" customHeight="1">
      <c r="A54" s="215"/>
      <c r="B54" s="215"/>
      <c r="C54" s="215"/>
      <c r="D54" s="216"/>
      <c r="E54" s="217"/>
      <c r="F54" s="218"/>
      <c r="G54" s="243">
        <v>45615.0</v>
      </c>
      <c r="H54" s="208">
        <f t="array" ref="H54">IF(ISBLANK(G54),"",XLOOKUP(A54,'Crop Chart'!$A$5:$A$201,'Crop Chart'!$F$5:$F$201,0)+G54)-XLOOKUP(A54,'Crop Chart'!$A$5:$A$201,'Crop Chart'!$I$5:$I$201,0)</f>
        <v>45615</v>
      </c>
      <c r="I54" s="208">
        <f t="shared" si="1"/>
        <v>45615</v>
      </c>
      <c r="J54" s="209" t="str">
        <f t="array" ref="J54">IF($F54&gt;0,(XLOOKUP($A54,'Crop Chart'!$A$5:$A$201,'Crop Chart'!$K$5:$K$201,0)*$F54),"")</f>
        <v/>
      </c>
      <c r="K54" s="209" t="str">
        <f t="array" ref="K54">IF($F54&gt;0,(XLOOKUP($A54,'Crop Chart'!$A$5:$A$201,'Crop Chart'!$L$5:$L$201,FALSE)),"")</f>
        <v/>
      </c>
      <c r="L54" s="210"/>
      <c r="M54" s="211" t="str">
        <f t="shared" si="4"/>
        <v/>
      </c>
      <c r="N54" s="223"/>
      <c r="O54" s="222"/>
      <c r="P54" s="222"/>
      <c r="Q54" s="223"/>
      <c r="R54" s="223"/>
      <c r="S54" s="223"/>
      <c r="T54" s="223"/>
      <c r="U54" s="223"/>
      <c r="V54" s="223"/>
      <c r="W54" s="223"/>
      <c r="X54" s="223"/>
    </row>
    <row r="55" ht="15.75" customHeight="1">
      <c r="A55" s="215"/>
      <c r="B55" s="215"/>
      <c r="C55" s="215"/>
      <c r="D55" s="216"/>
      <c r="E55" s="217"/>
      <c r="F55" s="218"/>
      <c r="G55" s="243">
        <v>45636.0</v>
      </c>
      <c r="H55" s="208">
        <f t="array" ref="H55">IF(ISBLANK(G55),"",XLOOKUP(A55,'Crop Chart'!$A$5:$A$201,'Crop Chart'!$F$5:$F$201,0)+G55)-XLOOKUP(A55,'Crop Chart'!$A$5:$A$201,'Crop Chart'!$I$5:$I$201,0)</f>
        <v>45636</v>
      </c>
      <c r="I55" s="208">
        <f t="shared" si="1"/>
        <v>45636</v>
      </c>
      <c r="J55" s="209" t="str">
        <f t="array" ref="J55">IF($F55&gt;0,(XLOOKUP($A55,'Crop Chart'!$A$5:$A$201,'Crop Chart'!$K$5:$K$201,0)*$F55),"")</f>
        <v/>
      </c>
      <c r="K55" s="209" t="str">
        <f t="array" ref="K55">IF($F55&gt;0,(XLOOKUP($A55,'Crop Chart'!$A$5:$A$201,'Crop Chart'!$L$5:$L$201,FALSE)),"")</f>
        <v/>
      </c>
      <c r="L55" s="210"/>
      <c r="M55" s="211" t="str">
        <f t="shared" si="4"/>
        <v/>
      </c>
      <c r="N55" s="223"/>
      <c r="O55" s="222"/>
      <c r="P55" s="222"/>
      <c r="Q55" s="223"/>
      <c r="R55" s="223"/>
      <c r="S55" s="223"/>
      <c r="T55" s="223"/>
      <c r="U55" s="223"/>
      <c r="V55" s="223"/>
      <c r="W55" s="223"/>
      <c r="X55" s="223"/>
    </row>
    <row r="56" ht="15.75" customHeight="1">
      <c r="A56" s="203"/>
      <c r="B56" s="203"/>
      <c r="C56" s="203"/>
      <c r="D56" s="204"/>
      <c r="E56" s="205"/>
      <c r="F56" s="206"/>
      <c r="G56" s="237">
        <v>45364.0</v>
      </c>
      <c r="H56" s="208">
        <f t="array" ref="H56">IF(ISBLANK(G56),"",XLOOKUP(A56,'Crop Chart'!$A$5:$A$201,'Crop Chart'!$F$5:$F$201,0)+G56)-XLOOKUP(A56,'Crop Chart'!$A$5:$A$201,'Crop Chart'!$I$5:$I$201,0)</f>
        <v>45364</v>
      </c>
      <c r="I56" s="208">
        <f t="shared" si="1"/>
        <v>45364</v>
      </c>
      <c r="J56" s="209" t="str">
        <f t="array" ref="J56">IF($F56&gt;0,(XLOOKUP($A56,'Crop Chart'!$A$5:$A$201,'Crop Chart'!$K$5:$K$201,0)*$F56),"")</f>
        <v/>
      </c>
      <c r="K56" s="209" t="str">
        <f t="array" ref="K56">IF($F56&gt;0,(XLOOKUP($A56,'Crop Chart'!$A$5:$A$201,'Crop Chart'!$L$5:$L$201,FALSE)),"")</f>
        <v/>
      </c>
      <c r="L56" s="210"/>
      <c r="M56" s="211" t="str">
        <f t="shared" si="4"/>
        <v/>
      </c>
      <c r="N56" s="238" t="s">
        <v>499</v>
      </c>
      <c r="O56" s="239"/>
      <c r="P56" s="213"/>
      <c r="Q56" s="241" t="s">
        <v>62</v>
      </c>
      <c r="R56" s="214"/>
      <c r="S56" s="214"/>
      <c r="T56" s="214"/>
      <c r="U56" s="214"/>
      <c r="V56" s="214"/>
      <c r="W56" s="214"/>
      <c r="X56" s="214"/>
    </row>
    <row r="57" ht="15.75" customHeight="1">
      <c r="A57" s="215"/>
      <c r="B57" s="215"/>
      <c r="C57" s="215"/>
      <c r="D57" s="216"/>
      <c r="E57" s="217"/>
      <c r="F57" s="218"/>
      <c r="G57" s="243">
        <v>45384.0</v>
      </c>
      <c r="H57" s="208">
        <f t="array" ref="H57">IF(ISBLANK(G57),"",XLOOKUP(A57,'Crop Chart'!$A$5:$A$201,'Crop Chart'!$F$5:$F$201,0)+G57)-XLOOKUP(A57,'Crop Chart'!$A$5:$A$201,'Crop Chart'!$I$5:$I$201,0)</f>
        <v>45384</v>
      </c>
      <c r="I57" s="208">
        <f t="shared" si="1"/>
        <v>45384</v>
      </c>
      <c r="J57" s="209" t="str">
        <f t="array" ref="J57">IF($F57&gt;0,(XLOOKUP($A57,'Crop Chart'!$A$5:$A$201,'Crop Chart'!$K$5:$K$201,0)*$F57),"")</f>
        <v/>
      </c>
      <c r="K57" s="209" t="str">
        <f t="array" ref="K57">IF($F57&gt;0,(XLOOKUP($A57,'Crop Chart'!$A$5:$A$201,'Crop Chart'!$L$5:$L$201,FALSE)),"")</f>
        <v/>
      </c>
      <c r="L57" s="210"/>
      <c r="M57" s="211" t="str">
        <f t="shared" si="4"/>
        <v/>
      </c>
      <c r="N57" s="244">
        <v>45407.0</v>
      </c>
      <c r="O57" s="244">
        <v>45422.0</v>
      </c>
      <c r="P57" s="222"/>
      <c r="Q57" s="249" t="s">
        <v>501</v>
      </c>
      <c r="R57" s="223"/>
      <c r="S57" s="223"/>
      <c r="T57" s="223"/>
      <c r="U57" s="223"/>
      <c r="V57" s="223"/>
      <c r="W57" s="223"/>
      <c r="X57" s="223"/>
    </row>
    <row r="58" ht="15.75" customHeight="1">
      <c r="A58" s="215"/>
      <c r="B58" s="215"/>
      <c r="C58" s="215"/>
      <c r="D58" s="216"/>
      <c r="E58" s="217"/>
      <c r="F58" s="218"/>
      <c r="G58" s="243">
        <v>45407.0</v>
      </c>
      <c r="H58" s="208">
        <f t="array" ref="H58">IF(ISBLANK(G58),"",XLOOKUP(A58,'Crop Chart'!$A$5:$A$201,'Crop Chart'!$F$5:$F$201,0)+G58)-XLOOKUP(A58,'Crop Chart'!$A$5:$A$201,'Crop Chart'!$I$5:$I$201,0)</f>
        <v>45407</v>
      </c>
      <c r="I58" s="208">
        <f t="shared" si="1"/>
        <v>45407</v>
      </c>
      <c r="J58" s="209" t="str">
        <f t="array" ref="J58">IF($F58&gt;0,(XLOOKUP($A58,'Crop Chart'!$A$5:$A$201,'Crop Chart'!$K$5:$K$201,0)*$F58),"")</f>
        <v/>
      </c>
      <c r="K58" s="209" t="str">
        <f t="array" ref="K58">IF($F58&gt;0,(XLOOKUP($A58,'Crop Chart'!$A$5:$A$201,'Crop Chart'!$L$5:$L$201,FALSE)),"")</f>
        <v/>
      </c>
      <c r="L58" s="210"/>
      <c r="M58" s="211" t="str">
        <f t="shared" si="4"/>
        <v/>
      </c>
      <c r="N58" s="223"/>
      <c r="O58" s="222"/>
      <c r="P58" s="222"/>
      <c r="Q58" s="223"/>
      <c r="R58" s="223"/>
      <c r="S58" s="223"/>
      <c r="T58" s="223"/>
      <c r="U58" s="223"/>
      <c r="V58" s="223"/>
      <c r="W58" s="223"/>
      <c r="X58" s="223"/>
    </row>
    <row r="59" ht="15.75" customHeight="1">
      <c r="A59" s="215"/>
      <c r="B59" s="215"/>
      <c r="C59" s="215"/>
      <c r="D59" s="216"/>
      <c r="E59" s="217"/>
      <c r="F59" s="218"/>
      <c r="G59" s="243">
        <v>45426.0</v>
      </c>
      <c r="H59" s="208">
        <f t="array" ref="H59">IF(ISBLANK(G59),"",XLOOKUP(A59,'Crop Chart'!$A$5:$A$201,'Crop Chart'!$F$5:$F$201,0)+G59)-XLOOKUP(A59,'Crop Chart'!$A$5:$A$201,'Crop Chart'!$I$5:$I$201,0)</f>
        <v>45426</v>
      </c>
      <c r="I59" s="208">
        <f t="shared" si="1"/>
        <v>45426</v>
      </c>
      <c r="J59" s="209" t="str">
        <f t="array" ref="J59">IF($F59&gt;0,(XLOOKUP($A59,'Crop Chart'!$A$5:$A$201,'Crop Chart'!$K$5:$K$201,0)*$F59),"")</f>
        <v/>
      </c>
      <c r="K59" s="209" t="str">
        <f t="array" ref="K59">IF($F59&gt;0,(XLOOKUP($A59,'Crop Chart'!$A$5:$A$201,'Crop Chart'!$L$5:$L$201,FALSE)),"")</f>
        <v/>
      </c>
      <c r="L59" s="210"/>
      <c r="M59" s="211" t="str">
        <f t="shared" si="4"/>
        <v/>
      </c>
      <c r="N59" s="223"/>
      <c r="O59" s="222"/>
      <c r="P59" s="222"/>
      <c r="Q59" s="223"/>
      <c r="R59" s="223"/>
      <c r="S59" s="223"/>
      <c r="T59" s="223"/>
      <c r="U59" s="223"/>
      <c r="V59" s="223"/>
      <c r="W59" s="223"/>
      <c r="X59" s="223"/>
    </row>
    <row r="60" ht="15.75" customHeight="1">
      <c r="A60" s="215"/>
      <c r="B60" s="215"/>
      <c r="C60" s="215"/>
      <c r="D60" s="216"/>
      <c r="E60" s="217"/>
      <c r="F60" s="218"/>
      <c r="G60" s="243">
        <v>45447.0</v>
      </c>
      <c r="H60" s="208">
        <f t="array" ref="H60">IF(ISBLANK(G60),"",XLOOKUP(A60,'Crop Chart'!$A$5:$A$201,'Crop Chart'!$F$5:$F$201,0)+G60)-XLOOKUP(A60,'Crop Chart'!$A$5:$A$201,'Crop Chart'!$I$5:$I$201,0)</f>
        <v>45447</v>
      </c>
      <c r="I60" s="208">
        <f t="shared" si="1"/>
        <v>45447</v>
      </c>
      <c r="J60" s="209" t="str">
        <f t="array" ref="J60">IF($F60&gt;0,(XLOOKUP($A60,'Crop Chart'!$A$5:$A$201,'Crop Chart'!$K$5:$K$201,0)*$F60),"")</f>
        <v/>
      </c>
      <c r="K60" s="209" t="str">
        <f t="array" ref="K60">IF($F60&gt;0,(XLOOKUP($A60,'Crop Chart'!$A$5:$A$201,'Crop Chart'!$L$5:$L$201,FALSE)),"")</f>
        <v/>
      </c>
      <c r="L60" s="210"/>
      <c r="M60" s="211" t="str">
        <f t="shared" si="4"/>
        <v/>
      </c>
      <c r="N60" s="223"/>
      <c r="O60" s="222"/>
      <c r="P60" s="222"/>
      <c r="Q60" s="223"/>
      <c r="R60" s="223"/>
      <c r="S60" s="223"/>
      <c r="T60" s="223"/>
      <c r="U60" s="223"/>
      <c r="V60" s="223"/>
      <c r="W60" s="223"/>
      <c r="X60" s="223"/>
    </row>
    <row r="61" ht="15.75" customHeight="1">
      <c r="A61" s="215"/>
      <c r="B61" s="215"/>
      <c r="C61" s="215"/>
      <c r="D61" s="216"/>
      <c r="E61" s="217"/>
      <c r="F61" s="218"/>
      <c r="G61" s="243">
        <v>45468.0</v>
      </c>
      <c r="H61" s="208">
        <f t="array" ref="H61">IF(ISBLANK(G61),"",XLOOKUP(A61,'Crop Chart'!$A$5:$A$201,'Crop Chart'!$F$5:$F$201,0)+G61)-XLOOKUP(A61,'Crop Chart'!$A$5:$A$201,'Crop Chart'!$I$5:$I$201,0)</f>
        <v>45468</v>
      </c>
      <c r="I61" s="208">
        <f t="shared" si="1"/>
        <v>45468</v>
      </c>
      <c r="J61" s="209" t="str">
        <f t="array" ref="J61">IF($F61&gt;0,(XLOOKUP($A61,'Crop Chart'!$A$5:$A$201,'Crop Chart'!$K$5:$K$201,0)*$F61),"")</f>
        <v/>
      </c>
      <c r="K61" s="209" t="str">
        <f t="array" ref="K61">IF($F61&gt;0,(XLOOKUP($A61,'Crop Chart'!$A$5:$A$201,'Crop Chart'!$L$5:$L$201,FALSE)),"")</f>
        <v/>
      </c>
      <c r="L61" s="210"/>
      <c r="M61" s="211" t="str">
        <f t="shared" si="4"/>
        <v/>
      </c>
      <c r="N61" s="223"/>
      <c r="O61" s="222"/>
      <c r="P61" s="222"/>
      <c r="Q61" s="223"/>
      <c r="R61" s="223"/>
      <c r="S61" s="223"/>
      <c r="T61" s="223"/>
      <c r="U61" s="223"/>
      <c r="V61" s="223"/>
      <c r="W61" s="223"/>
      <c r="X61" s="223"/>
    </row>
    <row r="62" ht="15.75" customHeight="1">
      <c r="A62" s="215"/>
      <c r="B62" s="215"/>
      <c r="C62" s="231"/>
      <c r="D62" s="216"/>
      <c r="E62" s="217"/>
      <c r="F62" s="218"/>
      <c r="G62" s="243">
        <v>45489.0</v>
      </c>
      <c r="H62" s="208">
        <f t="array" ref="H62">IF(ISBLANK(G62),"",XLOOKUP(A62,'Crop Chart'!$A$5:$A$201,'Crop Chart'!$F$5:$F$201,0)+G62)-XLOOKUP(A62,'Crop Chart'!$A$5:$A$201,'Crop Chart'!$I$5:$I$201,0)</f>
        <v>45489</v>
      </c>
      <c r="I62" s="208">
        <f t="shared" si="1"/>
        <v>45489</v>
      </c>
      <c r="J62" s="209" t="str">
        <f t="array" ref="J62">IF($F62&gt;0,(XLOOKUP($A62,'Crop Chart'!$A$5:$A$201,'Crop Chart'!$K$5:$K$201,0)*$F62),"")</f>
        <v/>
      </c>
      <c r="K62" s="209" t="str">
        <f t="array" ref="K62">IF($F62&gt;0,(XLOOKUP($A62,'Crop Chart'!$A$5:$A$201,'Crop Chart'!$L$5:$L$201,FALSE)),"")</f>
        <v/>
      </c>
      <c r="L62" s="210"/>
      <c r="M62" s="211" t="str">
        <f t="shared" si="4"/>
        <v/>
      </c>
      <c r="N62" s="223"/>
      <c r="O62" s="222"/>
      <c r="P62" s="222"/>
      <c r="Q62" s="223"/>
      <c r="R62" s="223"/>
      <c r="S62" s="223"/>
      <c r="T62" s="223"/>
      <c r="U62" s="223"/>
      <c r="V62" s="223"/>
      <c r="W62" s="223"/>
      <c r="X62" s="223"/>
    </row>
    <row r="63" ht="15.75" customHeight="1">
      <c r="A63" s="215"/>
      <c r="B63" s="215"/>
      <c r="C63" s="231"/>
      <c r="D63" s="216"/>
      <c r="E63" s="217"/>
      <c r="F63" s="218"/>
      <c r="G63" s="243">
        <v>45510.0</v>
      </c>
      <c r="H63" s="208">
        <f t="array" ref="H63">IF(ISBLANK(G63),"",XLOOKUP(A63,'Crop Chart'!$A$5:$A$201,'Crop Chart'!$F$5:$F$201,0)+G63)-XLOOKUP(A63,'Crop Chart'!$A$5:$A$201,'Crop Chart'!$I$5:$I$201,0)</f>
        <v>45510</v>
      </c>
      <c r="I63" s="208">
        <f t="shared" si="1"/>
        <v>45510</v>
      </c>
      <c r="J63" s="209" t="str">
        <f t="array" ref="J63">IF($F63&gt;0,(XLOOKUP($A63,'Crop Chart'!$A$5:$A$201,'Crop Chart'!$K$5:$K$201,0)*$F63),"")</f>
        <v/>
      </c>
      <c r="K63" s="209" t="str">
        <f t="array" ref="K63">IF($F63&gt;0,(XLOOKUP($A63,'Crop Chart'!$A$5:$A$201,'Crop Chart'!$L$5:$L$201,FALSE)),"")</f>
        <v/>
      </c>
      <c r="L63" s="210"/>
      <c r="M63" s="211" t="str">
        <f t="shared" si="4"/>
        <v/>
      </c>
      <c r="N63" s="223"/>
      <c r="O63" s="222"/>
      <c r="P63" s="222"/>
      <c r="Q63" s="223"/>
      <c r="R63" s="223"/>
      <c r="S63" s="223"/>
      <c r="T63" s="223"/>
      <c r="U63" s="223"/>
      <c r="V63" s="223"/>
      <c r="W63" s="223"/>
      <c r="X63" s="223"/>
    </row>
    <row r="64" ht="15.75" customHeight="1">
      <c r="A64" s="215"/>
      <c r="B64" s="215"/>
      <c r="C64" s="215"/>
      <c r="D64" s="216"/>
      <c r="E64" s="217"/>
      <c r="F64" s="218"/>
      <c r="G64" s="243">
        <v>45531.0</v>
      </c>
      <c r="H64" s="208">
        <f t="array" ref="H64">IF(ISBLANK(G64),"",XLOOKUP(A64,'Crop Chart'!$A$5:$A$201,'Crop Chart'!$F$5:$F$201,0)+G64)-XLOOKUP(A64,'Crop Chart'!$A$5:$A$201,'Crop Chart'!$I$5:$I$201,0)</f>
        <v>45531</v>
      </c>
      <c r="I64" s="208">
        <f t="shared" si="1"/>
        <v>45531</v>
      </c>
      <c r="J64" s="209" t="str">
        <f t="array" ref="J64">IF($F64&gt;0,(XLOOKUP($A64,'Crop Chart'!$A$5:$A$201,'Crop Chart'!$K$5:$K$201,0)*$F64),"")</f>
        <v/>
      </c>
      <c r="K64" s="209" t="str">
        <f t="array" ref="K64">IF($F64&gt;0,(XLOOKUP($A64,'Crop Chart'!$A$5:$A$201,'Crop Chart'!$L$5:$L$201,FALSE)),"")</f>
        <v/>
      </c>
      <c r="L64" s="210"/>
      <c r="M64" s="211" t="str">
        <f t="shared" si="4"/>
        <v/>
      </c>
      <c r="N64" s="223"/>
      <c r="O64" s="222"/>
      <c r="P64" s="222"/>
      <c r="Q64" s="223"/>
      <c r="R64" s="223"/>
      <c r="S64" s="223"/>
      <c r="T64" s="223"/>
      <c r="U64" s="223"/>
      <c r="V64" s="223"/>
      <c r="W64" s="223"/>
      <c r="X64" s="223"/>
    </row>
    <row r="65" ht="15.75" customHeight="1">
      <c r="A65" s="215"/>
      <c r="B65" s="215"/>
      <c r="C65" s="231"/>
      <c r="D65" s="216"/>
      <c r="E65" s="217"/>
      <c r="F65" s="218"/>
      <c r="G65" s="243">
        <v>45552.0</v>
      </c>
      <c r="H65" s="208">
        <f t="array" ref="H65">IF(ISBLANK(G65),"",XLOOKUP(A65,'Crop Chart'!$A$5:$A$201,'Crop Chart'!$F$5:$F$201,0)+G65)-XLOOKUP(A65,'Crop Chart'!$A$5:$A$201,'Crop Chart'!$I$5:$I$201,0)</f>
        <v>45552</v>
      </c>
      <c r="I65" s="208">
        <f t="shared" si="1"/>
        <v>45552</v>
      </c>
      <c r="J65" s="209" t="str">
        <f t="array" ref="J65">IF($F65&gt;0,(XLOOKUP($A65,'Crop Chart'!$A$5:$A$201,'Crop Chart'!$K$5:$K$201,0)*$F65),"")</f>
        <v/>
      </c>
      <c r="K65" s="209" t="str">
        <f t="array" ref="K65">IF($F65&gt;0,(XLOOKUP($A65,'Crop Chart'!$A$5:$A$201,'Crop Chart'!$L$5:$L$201,FALSE)),"")</f>
        <v/>
      </c>
      <c r="L65" s="210"/>
      <c r="M65" s="211" t="str">
        <f t="shared" si="4"/>
        <v/>
      </c>
      <c r="N65" s="223"/>
      <c r="O65" s="222"/>
      <c r="P65" s="222"/>
      <c r="Q65" s="223"/>
      <c r="R65" s="223"/>
      <c r="S65" s="223"/>
      <c r="T65" s="223"/>
      <c r="U65" s="223"/>
      <c r="V65" s="223"/>
      <c r="W65" s="223"/>
      <c r="X65" s="223"/>
    </row>
    <row r="66" ht="15.75" customHeight="1">
      <c r="A66" s="215"/>
      <c r="B66" s="215"/>
      <c r="C66" s="231"/>
      <c r="D66" s="216"/>
      <c r="E66" s="217"/>
      <c r="F66" s="218"/>
      <c r="G66" s="243">
        <v>45573.0</v>
      </c>
      <c r="H66" s="208">
        <f t="array" ref="H66">IF(ISBLANK(G66),"",XLOOKUP(A66,'Crop Chart'!$A$5:$A$201,'Crop Chart'!$F$5:$F$201,0)+G66)-XLOOKUP(A66,'Crop Chart'!$A$5:$A$201,'Crop Chart'!$I$5:$I$201,0)</f>
        <v>45573</v>
      </c>
      <c r="I66" s="208">
        <f t="shared" si="1"/>
        <v>45573</v>
      </c>
      <c r="J66" s="209" t="str">
        <f t="array" ref="J66">IF($F66&gt;0,(XLOOKUP($A66,'Crop Chart'!$A$5:$A$201,'Crop Chart'!$K$5:$K$201,0)*$F66),"")</f>
        <v/>
      </c>
      <c r="K66" s="209" t="str">
        <f t="array" ref="K66">IF($F66&gt;0,(XLOOKUP($A66,'Crop Chart'!$A$5:$A$201,'Crop Chart'!$L$5:$L$201,FALSE)),"")</f>
        <v/>
      </c>
      <c r="L66" s="210"/>
      <c r="M66" s="211" t="str">
        <f t="shared" si="4"/>
        <v/>
      </c>
      <c r="N66" s="223"/>
      <c r="O66" s="222"/>
      <c r="P66" s="222"/>
      <c r="Q66" s="223"/>
      <c r="R66" s="223"/>
      <c r="S66" s="223"/>
      <c r="T66" s="223"/>
      <c r="U66" s="223"/>
      <c r="V66" s="223"/>
      <c r="W66" s="223"/>
      <c r="X66" s="223"/>
    </row>
    <row r="67" ht="15.75" customHeight="1">
      <c r="A67" s="215"/>
      <c r="B67" s="215"/>
      <c r="C67" s="231"/>
      <c r="D67" s="216"/>
      <c r="E67" s="217"/>
      <c r="F67" s="218"/>
      <c r="G67" s="243">
        <v>45594.0</v>
      </c>
      <c r="H67" s="208">
        <f t="array" ref="H67">IF(ISBLANK(G67),"",XLOOKUP(A67,'Crop Chart'!$A$5:$A$201,'Crop Chart'!$F$5:$F$201,0)+G67)-XLOOKUP(A67,'Crop Chart'!$A$5:$A$201,'Crop Chart'!$I$5:$I$201,0)</f>
        <v>45594</v>
      </c>
      <c r="I67" s="208">
        <f t="shared" si="1"/>
        <v>45594</v>
      </c>
      <c r="J67" s="209" t="str">
        <f t="array" ref="J67">IF($F67&gt;0,(XLOOKUP($A67,'Crop Chart'!$A$5:$A$201,'Crop Chart'!$K$5:$K$201,0)*$F67),"")</f>
        <v/>
      </c>
      <c r="K67" s="209" t="str">
        <f t="array" ref="K67">IF($F67&gt;0,(XLOOKUP($A67,'Crop Chart'!$A$5:$A$201,'Crop Chart'!$L$5:$L$201,FALSE)),"")</f>
        <v/>
      </c>
      <c r="L67" s="210"/>
      <c r="M67" s="211" t="str">
        <f t="shared" si="4"/>
        <v/>
      </c>
      <c r="N67" s="223"/>
      <c r="O67" s="222"/>
      <c r="P67" s="222"/>
      <c r="Q67" s="223"/>
      <c r="R67" s="223"/>
      <c r="S67" s="223"/>
      <c r="T67" s="223"/>
      <c r="U67" s="223"/>
      <c r="V67" s="223"/>
      <c r="W67" s="223"/>
      <c r="X67" s="223"/>
    </row>
    <row r="68" ht="15.75" customHeight="1">
      <c r="A68" s="215"/>
      <c r="B68" s="215"/>
      <c r="C68" s="231"/>
      <c r="D68" s="216"/>
      <c r="E68" s="217"/>
      <c r="F68" s="218"/>
      <c r="G68" s="243">
        <v>45615.0</v>
      </c>
      <c r="H68" s="208">
        <f t="array" ref="H68">IF(ISBLANK(G68),"",XLOOKUP(A68,'Crop Chart'!$A$5:$A$201,'Crop Chart'!$F$5:$F$201,0)+G68)-XLOOKUP(A68,'Crop Chart'!$A$5:$A$201,'Crop Chart'!$I$5:$I$201,0)</f>
        <v>45615</v>
      </c>
      <c r="I68" s="208">
        <f t="shared" si="1"/>
        <v>45615</v>
      </c>
      <c r="J68" s="209" t="str">
        <f t="array" ref="J68">IF($F68&gt;0,(XLOOKUP($A68,'Crop Chart'!$A$5:$A$201,'Crop Chart'!$K$5:$K$201,0)*$F68),"")</f>
        <v/>
      </c>
      <c r="K68" s="209" t="str">
        <f t="array" ref="K68">IF($F68&gt;0,(XLOOKUP($A68,'Crop Chart'!$A$5:$A$201,'Crop Chart'!$L$5:$L$201,FALSE)),"")</f>
        <v/>
      </c>
      <c r="L68" s="210"/>
      <c r="M68" s="211" t="str">
        <f t="shared" si="4"/>
        <v/>
      </c>
      <c r="N68" s="223"/>
      <c r="O68" s="222"/>
      <c r="P68" s="222"/>
      <c r="Q68" s="223"/>
      <c r="R68" s="223"/>
      <c r="S68" s="223"/>
      <c r="T68" s="223"/>
      <c r="U68" s="223"/>
      <c r="V68" s="223"/>
      <c r="W68" s="223"/>
      <c r="X68" s="223"/>
    </row>
    <row r="69" ht="15.75" customHeight="1">
      <c r="A69" s="215"/>
      <c r="B69" s="215"/>
      <c r="C69" s="231"/>
      <c r="D69" s="216"/>
      <c r="E69" s="217"/>
      <c r="F69" s="218"/>
      <c r="G69" s="243">
        <v>45636.0</v>
      </c>
      <c r="H69" s="208">
        <f t="array" ref="H69">IF(ISBLANK(G69),"",XLOOKUP(A69,'Crop Chart'!$A$5:$A$201,'Crop Chart'!$F$5:$F$201,0)+G69)-XLOOKUP(A69,'Crop Chart'!$A$5:$A$201,'Crop Chart'!$I$5:$I$201,0)</f>
        <v>45636</v>
      </c>
      <c r="I69" s="208">
        <f t="shared" si="1"/>
        <v>45636</v>
      </c>
      <c r="J69" s="209" t="str">
        <f t="array" ref="J69">IF($F69&gt;0,(XLOOKUP($A69,'Crop Chart'!$A$5:$A$201,'Crop Chart'!$K$5:$K$201,0)*$F69),"")</f>
        <v/>
      </c>
      <c r="K69" s="209" t="str">
        <f t="array" ref="K69">IF($F69&gt;0,(XLOOKUP($A69,'Crop Chart'!$A$5:$A$201,'Crop Chart'!$L$5:$L$201,FALSE)),"")</f>
        <v/>
      </c>
      <c r="L69" s="210"/>
      <c r="M69" s="211" t="str">
        <f t="shared" si="4"/>
        <v/>
      </c>
      <c r="N69" s="223"/>
      <c r="O69" s="222"/>
      <c r="P69" s="222"/>
      <c r="Q69" s="223"/>
      <c r="R69" s="223"/>
      <c r="S69" s="250"/>
      <c r="T69" s="223"/>
      <c r="U69" s="223"/>
      <c r="V69" s="223"/>
      <c r="W69" s="223"/>
      <c r="X69" s="223"/>
    </row>
    <row r="70" ht="15.75" customHeight="1">
      <c r="A70" s="203"/>
      <c r="B70" s="203"/>
      <c r="C70" s="230"/>
      <c r="D70" s="204"/>
      <c r="E70" s="205"/>
      <c r="F70" s="206"/>
      <c r="G70" s="237">
        <v>45361.0</v>
      </c>
      <c r="H70" s="208">
        <f t="array" ref="H70">IF(ISBLANK(G70),"",XLOOKUP(A70,'Crop Chart'!$A$5:$A$201,'Crop Chart'!$F$5:$F$201,0)+G70)-XLOOKUP(A70,'Crop Chart'!$A$5:$A$201,'Crop Chart'!$I$5:$I$201,0)</f>
        <v>45361</v>
      </c>
      <c r="I70" s="208">
        <f t="shared" si="1"/>
        <v>45361</v>
      </c>
      <c r="J70" s="209" t="str">
        <f t="array" ref="J70">IF($F70&gt;0,(XLOOKUP($A70,'Crop Chart'!$A$5:$A$201,'Crop Chart'!$K$5:$K$201,0)*$F70),"")</f>
        <v/>
      </c>
      <c r="K70" s="209" t="str">
        <f t="array" ref="K70">IF($F70&gt;0,(XLOOKUP($A70,'Crop Chart'!$A$5:$A$201,'Crop Chart'!$L$5:$L$201,FALSE)),"")</f>
        <v/>
      </c>
      <c r="L70" s="210"/>
      <c r="M70" s="211" t="str">
        <f t="shared" si="4"/>
        <v/>
      </c>
      <c r="N70" s="244">
        <v>45393.0</v>
      </c>
      <c r="O70" s="244">
        <v>45422.0</v>
      </c>
      <c r="P70" s="213"/>
      <c r="Q70" s="241" t="s">
        <v>62</v>
      </c>
      <c r="R70" s="233" t="s">
        <v>62</v>
      </c>
      <c r="S70" s="250" t="s">
        <v>502</v>
      </c>
      <c r="T70" s="214"/>
      <c r="U70" s="214"/>
      <c r="V70" s="214"/>
      <c r="W70" s="214"/>
      <c r="X70" s="214"/>
    </row>
    <row r="71" ht="15.75" customHeight="1">
      <c r="A71" s="215"/>
      <c r="B71" s="215"/>
      <c r="C71" s="215"/>
      <c r="D71" s="216"/>
      <c r="E71" s="217"/>
      <c r="F71" s="218"/>
      <c r="G71" s="243">
        <v>45398.0</v>
      </c>
      <c r="H71" s="208">
        <f t="array" ref="H71">IF(ISBLANK(G71),"",XLOOKUP(A71,'Crop Chart'!$A$5:$A$201,'Crop Chart'!$F$5:$F$201,0)+G71)-XLOOKUP(A71,'Crop Chart'!$A$5:$A$201,'Crop Chart'!$I$5:$I$201,0)</f>
        <v>45398</v>
      </c>
      <c r="I71" s="208">
        <f t="shared" si="1"/>
        <v>45398</v>
      </c>
      <c r="J71" s="209" t="str">
        <f t="array" ref="J71">IF($F71&gt;0,(XLOOKUP($A71,'Crop Chart'!$A$5:$A$201,'Crop Chart'!$K$5:$K$201,0)*$F71),"")</f>
        <v/>
      </c>
      <c r="K71" s="209" t="str">
        <f t="array" ref="K71">IF($F71&gt;0,(XLOOKUP($A71,'Crop Chart'!$A$5:$A$201,'Crop Chart'!$L$5:$L$201,FALSE)),"")</f>
        <v/>
      </c>
      <c r="L71" s="210"/>
      <c r="M71" s="211" t="str">
        <f t="shared" si="4"/>
        <v/>
      </c>
      <c r="N71" s="223"/>
      <c r="O71" s="226"/>
      <c r="P71" s="226"/>
      <c r="Q71" s="227"/>
      <c r="R71" s="227"/>
      <c r="S71" s="227"/>
      <c r="T71" s="227"/>
      <c r="U71" s="227"/>
      <c r="V71" s="227"/>
      <c r="W71" s="227"/>
      <c r="X71" s="227"/>
    </row>
    <row r="72" ht="15.75" customHeight="1">
      <c r="A72" s="215"/>
      <c r="B72" s="215"/>
      <c r="C72" s="215"/>
      <c r="D72" s="216"/>
      <c r="E72" s="217"/>
      <c r="F72" s="218"/>
      <c r="G72" s="243">
        <v>45406.0</v>
      </c>
      <c r="H72" s="208">
        <f t="array" ref="H72">IF(ISBLANK(G72),"",XLOOKUP(A72,'Crop Chart'!$A$5:$A$201,'Crop Chart'!$F$5:$F$201,0)+G72)-XLOOKUP(A72,'Crop Chart'!$A$5:$A$201,'Crop Chart'!$I$5:$I$201,0)</f>
        <v>45406</v>
      </c>
      <c r="I72" s="208">
        <f t="shared" si="1"/>
        <v>45406</v>
      </c>
      <c r="J72" s="209" t="str">
        <f t="array" ref="J72">IF($F72&gt;0,(XLOOKUP($A72,'Crop Chart'!$A$5:$A$201,'Crop Chart'!$K$5:$K$201,0)*$F72),"")</f>
        <v/>
      </c>
      <c r="K72" s="209" t="str">
        <f t="array" ref="K72">IF($F72&gt;0,(XLOOKUP($A72,'Crop Chart'!$A$5:$A$201,'Crop Chart'!$L$5:$L$201,FALSE)),"")</f>
        <v/>
      </c>
      <c r="L72" s="210"/>
      <c r="M72" s="211" t="str">
        <f t="shared" si="4"/>
        <v/>
      </c>
      <c r="N72" s="223"/>
      <c r="O72" s="226"/>
      <c r="P72" s="226"/>
      <c r="Q72" s="227"/>
      <c r="R72" s="227"/>
      <c r="S72" s="227"/>
      <c r="T72" s="227"/>
      <c r="U72" s="227"/>
      <c r="V72" s="227"/>
      <c r="W72" s="227"/>
      <c r="X72" s="227"/>
    </row>
    <row r="73" ht="15.75" customHeight="1">
      <c r="A73" s="215"/>
      <c r="B73" s="215"/>
      <c r="C73" s="231"/>
      <c r="D73" s="216"/>
      <c r="E73" s="217"/>
      <c r="F73" s="218"/>
      <c r="G73" s="243">
        <v>45426.0</v>
      </c>
      <c r="H73" s="208">
        <f t="array" ref="H73">IF(ISBLANK(G73),"",XLOOKUP(A73,'Crop Chart'!$A$5:$A$201,'Crop Chart'!$F$5:$F$201,0)+G73)-XLOOKUP(A73,'Crop Chart'!$A$5:$A$201,'Crop Chart'!$I$5:$I$201,0)</f>
        <v>45426</v>
      </c>
      <c r="I73" s="208">
        <f t="shared" si="1"/>
        <v>45426</v>
      </c>
      <c r="J73" s="209" t="str">
        <f t="array" ref="J73">IF($F73&gt;0,(XLOOKUP($A73,'Crop Chart'!$A$5:$A$201,'Crop Chart'!$K$5:$K$201,0)*$F73),"")</f>
        <v/>
      </c>
      <c r="K73" s="209" t="str">
        <f t="array" ref="K73">IF($F73&gt;0,(XLOOKUP($A73,'Crop Chart'!$A$5:$A$201,'Crop Chart'!$L$5:$L$201,FALSE)),"")</f>
        <v/>
      </c>
      <c r="L73" s="210"/>
      <c r="M73" s="211" t="str">
        <f t="shared" si="4"/>
        <v/>
      </c>
      <c r="N73" s="223"/>
      <c r="O73" s="222"/>
      <c r="P73" s="222"/>
      <c r="Q73" s="223"/>
      <c r="R73" s="223"/>
      <c r="S73" s="223"/>
      <c r="T73" s="223"/>
      <c r="U73" s="223"/>
      <c r="V73" s="223"/>
      <c r="W73" s="223"/>
      <c r="X73" s="223"/>
    </row>
    <row r="74" ht="15.75" customHeight="1">
      <c r="A74" s="215"/>
      <c r="B74" s="215"/>
      <c r="C74" s="231"/>
      <c r="D74" s="216"/>
      <c r="E74" s="217"/>
      <c r="F74" s="218"/>
      <c r="G74" s="243">
        <v>45447.0</v>
      </c>
      <c r="H74" s="208">
        <f t="array" ref="H74">IF(ISBLANK(G74),"",XLOOKUP(A74,'Crop Chart'!$A$5:$A$201,'Crop Chart'!$F$5:$F$201,0)+G74)-XLOOKUP(A74,'Crop Chart'!$A$5:$A$201,'Crop Chart'!$I$5:$I$201,0)</f>
        <v>45447</v>
      </c>
      <c r="I74" s="208">
        <f t="shared" si="1"/>
        <v>45447</v>
      </c>
      <c r="J74" s="209" t="str">
        <f t="array" ref="J74">IF($F74&gt;0,(XLOOKUP($A74,'Crop Chart'!$A$5:$A$201,'Crop Chart'!$K$5:$K$201,0)*$F74),"")</f>
        <v/>
      </c>
      <c r="K74" s="209" t="str">
        <f t="array" ref="K74">IF($F74&gt;0,(XLOOKUP($A74,'Crop Chart'!$A$5:$A$201,'Crop Chart'!$L$5:$L$201,FALSE)),"")</f>
        <v/>
      </c>
      <c r="L74" s="210"/>
      <c r="M74" s="211" t="str">
        <f t="shared" si="4"/>
        <v/>
      </c>
      <c r="N74" s="223"/>
      <c r="O74" s="222"/>
      <c r="P74" s="222"/>
      <c r="Q74" s="223"/>
      <c r="R74" s="223"/>
      <c r="S74" s="223"/>
      <c r="T74" s="223"/>
      <c r="U74" s="223"/>
      <c r="V74" s="223"/>
      <c r="W74" s="223"/>
      <c r="X74" s="223"/>
    </row>
    <row r="75" ht="15.75" customHeight="1">
      <c r="A75" s="215"/>
      <c r="B75" s="215"/>
      <c r="C75" s="231"/>
      <c r="D75" s="216"/>
      <c r="E75" s="217"/>
      <c r="F75" s="218"/>
      <c r="G75" s="243">
        <v>45468.0</v>
      </c>
      <c r="H75" s="208">
        <f t="array" ref="H75">IF(ISBLANK(G75),"",XLOOKUP(A75,'Crop Chart'!$A$5:$A$201,'Crop Chart'!$F$5:$F$201,0)+G75)-XLOOKUP(A75,'Crop Chart'!$A$5:$A$201,'Crop Chart'!$I$5:$I$201,0)</f>
        <v>45468</v>
      </c>
      <c r="I75" s="208">
        <f t="shared" si="1"/>
        <v>45468</v>
      </c>
      <c r="J75" s="209" t="str">
        <f t="array" ref="J75">IF($F75&gt;0,(XLOOKUP($A75,'Crop Chart'!$A$5:$A$201,'Crop Chart'!$K$5:$K$201,0)*$F75),"")</f>
        <v/>
      </c>
      <c r="K75" s="209" t="str">
        <f t="array" ref="K75">IF($F75&gt;0,(XLOOKUP($A75,'Crop Chart'!$A$5:$A$201,'Crop Chart'!$L$5:$L$201,FALSE)),"")</f>
        <v/>
      </c>
      <c r="L75" s="210"/>
      <c r="M75" s="211" t="str">
        <f t="shared" si="4"/>
        <v/>
      </c>
      <c r="N75" s="223"/>
      <c r="O75" s="222"/>
      <c r="P75" s="222"/>
      <c r="Q75" s="223"/>
      <c r="R75" s="223"/>
      <c r="S75" s="223"/>
      <c r="T75" s="223"/>
      <c r="U75" s="223"/>
      <c r="V75" s="223"/>
      <c r="W75" s="223"/>
      <c r="X75" s="223"/>
    </row>
    <row r="76" ht="15.75" customHeight="1">
      <c r="A76" s="215"/>
      <c r="B76" s="215"/>
      <c r="C76" s="231"/>
      <c r="D76" s="216"/>
      <c r="E76" s="217"/>
      <c r="F76" s="218"/>
      <c r="G76" s="243">
        <v>45503.0</v>
      </c>
      <c r="H76" s="208">
        <f t="array" ref="H76">IF(ISBLANK(G76),"",XLOOKUP(A76,'Crop Chart'!$A$5:$A$201,'Crop Chart'!$F$5:$F$201,0)+G76)-XLOOKUP(A76,'Crop Chart'!$A$5:$A$201,'Crop Chart'!$I$5:$I$201,0)</f>
        <v>45503</v>
      </c>
      <c r="I76" s="208">
        <f t="shared" si="1"/>
        <v>45503</v>
      </c>
      <c r="J76" s="209" t="str">
        <f t="array" ref="J76">IF($F76&gt;0,(XLOOKUP($A76,'Crop Chart'!$A$5:$A$201,'Crop Chart'!$K$5:$K$201,0)*$F76),"")</f>
        <v/>
      </c>
      <c r="K76" s="209" t="str">
        <f t="array" ref="K76">IF($F76&gt;0,(XLOOKUP($A76,'Crop Chart'!$A$5:$A$201,'Crop Chart'!$L$5:$L$201,FALSE)),"")</f>
        <v/>
      </c>
      <c r="L76" s="210"/>
      <c r="M76" s="211" t="str">
        <f t="shared" si="4"/>
        <v/>
      </c>
      <c r="N76" s="223"/>
      <c r="O76" s="222"/>
      <c r="P76" s="222"/>
      <c r="Q76" s="223"/>
      <c r="R76" s="223"/>
      <c r="S76" s="223"/>
      <c r="T76" s="223"/>
      <c r="U76" s="223"/>
      <c r="V76" s="223"/>
      <c r="W76" s="223"/>
      <c r="X76" s="223"/>
    </row>
    <row r="77" ht="15.75" customHeight="1">
      <c r="A77" s="215"/>
      <c r="B77" s="215"/>
      <c r="C77" s="231"/>
      <c r="D77" s="216"/>
      <c r="E77" s="217"/>
      <c r="F77" s="218"/>
      <c r="G77" s="243">
        <v>45517.0</v>
      </c>
      <c r="H77" s="208">
        <f t="array" ref="H77">IF(ISBLANK(G77),"",XLOOKUP(A77,'Crop Chart'!$A$5:$A$201,'Crop Chart'!$F$5:$F$201,0)+G77)-XLOOKUP(A77,'Crop Chart'!$A$5:$A$201,'Crop Chart'!$I$5:$I$201,0)</f>
        <v>45517</v>
      </c>
      <c r="I77" s="208">
        <f t="shared" si="1"/>
        <v>45517</v>
      </c>
      <c r="J77" s="209" t="str">
        <f t="array" ref="J77">IF($F77&gt;0,(XLOOKUP($A77,'Crop Chart'!$A$5:$A$201,'Crop Chart'!$K$5:$K$201,0)*$F77),"")</f>
        <v/>
      </c>
      <c r="K77" s="209" t="str">
        <f t="array" ref="K77">IF($F77&gt;0,(XLOOKUP($A77,'Crop Chart'!$A$5:$A$201,'Crop Chart'!$L$5:$L$201,FALSE)),"")</f>
        <v/>
      </c>
      <c r="L77" s="210"/>
      <c r="M77" s="211" t="str">
        <f t="shared" si="4"/>
        <v/>
      </c>
      <c r="N77" s="223"/>
      <c r="O77" s="222"/>
      <c r="P77" s="222"/>
      <c r="Q77" s="223"/>
      <c r="R77" s="223"/>
      <c r="S77" s="223"/>
      <c r="T77" s="223"/>
      <c r="U77" s="223"/>
      <c r="V77" s="223"/>
      <c r="W77" s="223"/>
      <c r="X77" s="223"/>
    </row>
    <row r="78" ht="15.75" customHeight="1">
      <c r="A78" s="215"/>
      <c r="B78" s="215"/>
      <c r="C78" s="231"/>
      <c r="D78" s="216"/>
      <c r="E78" s="217"/>
      <c r="F78" s="218"/>
      <c r="G78" s="243">
        <v>45531.0</v>
      </c>
      <c r="H78" s="208">
        <f t="array" ref="H78">IF(ISBLANK(G78),"",XLOOKUP(A78,'Crop Chart'!$A$5:$A$201,'Crop Chart'!$F$5:$F$201,0)+G78)-XLOOKUP(A78,'Crop Chart'!$A$5:$A$201,'Crop Chart'!$I$5:$I$201,0)</f>
        <v>45531</v>
      </c>
      <c r="I78" s="208">
        <f t="shared" si="1"/>
        <v>45531</v>
      </c>
      <c r="J78" s="209" t="str">
        <f t="array" ref="J78">IF($F78&gt;0,(XLOOKUP($A78,'Crop Chart'!$A$5:$A$201,'Crop Chart'!$K$5:$K$201,0)*$F78),"")</f>
        <v/>
      </c>
      <c r="K78" s="209" t="str">
        <f t="array" ref="K78">IF($F78&gt;0,(XLOOKUP($A78,'Crop Chart'!$A$5:$A$201,'Crop Chart'!$L$5:$L$201,FALSE)),"")</f>
        <v/>
      </c>
      <c r="L78" s="210"/>
      <c r="M78" s="211" t="str">
        <f t="shared" si="4"/>
        <v/>
      </c>
      <c r="N78" s="223"/>
      <c r="O78" s="222"/>
      <c r="P78" s="222"/>
      <c r="Q78" s="223"/>
      <c r="R78" s="223"/>
      <c r="S78" s="223"/>
      <c r="T78" s="223"/>
      <c r="U78" s="223"/>
      <c r="V78" s="223"/>
      <c r="W78" s="223"/>
      <c r="X78" s="223"/>
    </row>
    <row r="79" ht="15.75" customHeight="1">
      <c r="A79" s="215"/>
      <c r="B79" s="215"/>
      <c r="C79" s="231"/>
      <c r="D79" s="216"/>
      <c r="E79" s="217"/>
      <c r="F79" s="218"/>
      <c r="G79" s="243">
        <v>45545.0</v>
      </c>
      <c r="H79" s="208">
        <f t="array" ref="H79">IF(ISBLANK(G79),"",XLOOKUP(A79,'Crop Chart'!$A$5:$A$201,'Crop Chart'!$F$5:$F$201,0)+G79)-XLOOKUP(A79,'Crop Chart'!$A$5:$A$201,'Crop Chart'!$I$5:$I$201,0)</f>
        <v>45545</v>
      </c>
      <c r="I79" s="208">
        <f t="shared" si="1"/>
        <v>45545</v>
      </c>
      <c r="J79" s="209" t="str">
        <f t="array" ref="J79">IF($F79&gt;0,(XLOOKUP($A79,'Crop Chart'!$A$5:$A$201,'Crop Chart'!$K$5:$K$201,0)*$F79),"")</f>
        <v/>
      </c>
      <c r="K79" s="209" t="str">
        <f t="array" ref="K79">IF($F79&gt;0,(XLOOKUP($A79,'Crop Chart'!$A$5:$A$201,'Crop Chart'!$L$5:$L$201,FALSE)),"")</f>
        <v/>
      </c>
      <c r="L79" s="210"/>
      <c r="M79" s="211" t="str">
        <f t="shared" si="4"/>
        <v/>
      </c>
      <c r="N79" s="223"/>
      <c r="O79" s="222"/>
      <c r="P79" s="222"/>
      <c r="Q79" s="223"/>
      <c r="R79" s="223"/>
      <c r="S79" s="223"/>
      <c r="T79" s="223"/>
      <c r="U79" s="223"/>
      <c r="V79" s="223"/>
      <c r="W79" s="223"/>
      <c r="X79" s="223"/>
    </row>
    <row r="80" ht="15.75" customHeight="1">
      <c r="A80" s="215"/>
      <c r="B80" s="215"/>
      <c r="C80" s="231"/>
      <c r="D80" s="216"/>
      <c r="E80" s="217"/>
      <c r="F80" s="218"/>
      <c r="G80" s="243">
        <v>45559.0</v>
      </c>
      <c r="H80" s="208">
        <f t="array" ref="H80">IF(ISBLANK(G80),"",XLOOKUP(A80,'Crop Chart'!$A$5:$A$201,'Crop Chart'!$F$5:$F$201,0)+G80)-XLOOKUP(A80,'Crop Chart'!$A$5:$A$201,'Crop Chart'!$I$5:$I$201,0)</f>
        <v>45559</v>
      </c>
      <c r="I80" s="208">
        <f t="shared" si="1"/>
        <v>45559</v>
      </c>
      <c r="J80" s="209" t="str">
        <f t="array" ref="J80">IF($F80&gt;0,(XLOOKUP($A80,'Crop Chart'!$A$5:$A$201,'Crop Chart'!$K$5:$K$201,0)*$F80),"")</f>
        <v/>
      </c>
      <c r="K80" s="209" t="str">
        <f t="array" ref="K80">IF($F80&gt;0,(XLOOKUP($A80,'Crop Chart'!$A$5:$A$201,'Crop Chart'!$L$5:$L$201,FALSE)),"")</f>
        <v/>
      </c>
      <c r="L80" s="210"/>
      <c r="M80" s="211" t="str">
        <f t="shared" si="4"/>
        <v/>
      </c>
      <c r="N80" s="223"/>
      <c r="O80" s="222"/>
      <c r="P80" s="222"/>
      <c r="Q80" s="223"/>
      <c r="R80" s="223"/>
      <c r="S80" s="223"/>
      <c r="T80" s="223"/>
      <c r="U80" s="223"/>
      <c r="V80" s="223"/>
      <c r="W80" s="223"/>
      <c r="X80" s="223"/>
    </row>
    <row r="81" ht="15.75" customHeight="1">
      <c r="A81" s="215"/>
      <c r="B81" s="215"/>
      <c r="C81" s="231"/>
      <c r="D81" s="216"/>
      <c r="E81" s="217"/>
      <c r="F81" s="218"/>
      <c r="G81" s="243">
        <v>45573.0</v>
      </c>
      <c r="H81" s="208">
        <f t="array" ref="H81">IF(ISBLANK(G81),"",XLOOKUP(A81,'Crop Chart'!$A$5:$A$201,'Crop Chart'!$F$5:$F$201,0)+G81)-XLOOKUP(A81,'Crop Chart'!$A$5:$A$201,'Crop Chart'!$I$5:$I$201,0)</f>
        <v>45573</v>
      </c>
      <c r="I81" s="208">
        <f t="shared" si="1"/>
        <v>45573</v>
      </c>
      <c r="J81" s="209" t="str">
        <f t="array" ref="J81">IF($F81&gt;0,(XLOOKUP($A81,'Crop Chart'!$A$5:$A$201,'Crop Chart'!$K$5:$K$201,0)*$F81),"")</f>
        <v/>
      </c>
      <c r="K81" s="209" t="str">
        <f t="array" ref="K81">IF($F81&gt;0,(XLOOKUP($A81,'Crop Chart'!$A$5:$A$201,'Crop Chart'!$L$5:$L$201,FALSE)),"")</f>
        <v/>
      </c>
      <c r="L81" s="210"/>
      <c r="M81" s="211" t="str">
        <f t="shared" si="4"/>
        <v/>
      </c>
      <c r="N81" s="223"/>
      <c r="O81" s="222"/>
      <c r="P81" s="222"/>
      <c r="Q81" s="223"/>
      <c r="R81" s="223"/>
      <c r="S81" s="223"/>
      <c r="T81" s="223"/>
      <c r="U81" s="223"/>
      <c r="V81" s="223"/>
      <c r="W81" s="223"/>
      <c r="X81" s="223"/>
    </row>
    <row r="82" ht="15.75" customHeight="1">
      <c r="A82" s="215"/>
      <c r="B82" s="215"/>
      <c r="C82" s="231"/>
      <c r="D82" s="216"/>
      <c r="E82" s="217"/>
      <c r="F82" s="218"/>
      <c r="G82" s="243">
        <v>45587.0</v>
      </c>
      <c r="H82" s="208">
        <f t="array" ref="H82">IF(ISBLANK(G82),"",XLOOKUP(A82,'Crop Chart'!$A$5:$A$201,'Crop Chart'!$F$5:$F$201,0)+G82)-XLOOKUP(A82,'Crop Chart'!$A$5:$A$201,'Crop Chart'!$I$5:$I$201,0)</f>
        <v>45587</v>
      </c>
      <c r="I82" s="208">
        <f t="shared" si="1"/>
        <v>45587</v>
      </c>
      <c r="J82" s="209" t="str">
        <f t="array" ref="J82">IF($F82&gt;0,(XLOOKUP($A82,'Crop Chart'!$A$5:$A$201,'Crop Chart'!$K$5:$K$201,0)*$F82),"")</f>
        <v/>
      </c>
      <c r="K82" s="209" t="str">
        <f t="array" ref="K82">IF($F82&gt;0,(XLOOKUP($A82,'Crop Chart'!$A$5:$A$201,'Crop Chart'!$L$5:$L$201,FALSE)),"")</f>
        <v/>
      </c>
      <c r="L82" s="210"/>
      <c r="M82" s="211" t="str">
        <f t="shared" si="4"/>
        <v/>
      </c>
      <c r="N82" s="223"/>
      <c r="O82" s="222"/>
      <c r="P82" s="222"/>
      <c r="Q82" s="223"/>
      <c r="R82" s="223"/>
      <c r="S82" s="223"/>
      <c r="T82" s="223"/>
      <c r="U82" s="223"/>
      <c r="V82" s="223"/>
      <c r="W82" s="223"/>
      <c r="X82" s="223"/>
    </row>
    <row r="83" ht="15.75" customHeight="1">
      <c r="A83" s="215"/>
      <c r="B83" s="215"/>
      <c r="C83" s="231"/>
      <c r="D83" s="216"/>
      <c r="E83" s="217"/>
      <c r="F83" s="218"/>
      <c r="G83" s="243">
        <v>45601.0</v>
      </c>
      <c r="H83" s="208">
        <f t="array" ref="H83">IF(ISBLANK(G83),"",XLOOKUP(A83,'Crop Chart'!$A$5:$A$201,'Crop Chart'!$F$5:$F$201,0)+G83)-XLOOKUP(A83,'Crop Chart'!$A$5:$A$201,'Crop Chart'!$I$5:$I$201,0)</f>
        <v>45601</v>
      </c>
      <c r="I83" s="208">
        <f t="shared" si="1"/>
        <v>45601</v>
      </c>
      <c r="J83" s="209" t="str">
        <f t="array" ref="J83">IF($F83&gt;0,(XLOOKUP($A83,'Crop Chart'!$A$5:$A$201,'Crop Chart'!$K$5:$K$201,0)*$F83),"")</f>
        <v/>
      </c>
      <c r="K83" s="209" t="str">
        <f t="array" ref="K83">IF($F83&gt;0,(XLOOKUP($A83,'Crop Chart'!$A$5:$A$201,'Crop Chart'!$L$5:$L$201,FALSE)),"")</f>
        <v/>
      </c>
      <c r="L83" s="210"/>
      <c r="M83" s="211" t="str">
        <f t="shared" si="4"/>
        <v/>
      </c>
      <c r="N83" s="223"/>
      <c r="O83" s="222"/>
      <c r="P83" s="222"/>
      <c r="Q83" s="223"/>
      <c r="R83" s="223"/>
      <c r="S83" s="223"/>
      <c r="T83" s="223"/>
      <c r="U83" s="223"/>
      <c r="V83" s="223"/>
      <c r="W83" s="223"/>
      <c r="X83" s="223"/>
    </row>
    <row r="84" ht="15.75" customHeight="1">
      <c r="A84" s="215"/>
      <c r="B84" s="215"/>
      <c r="C84" s="215"/>
      <c r="D84" s="216"/>
      <c r="E84" s="217"/>
      <c r="F84" s="218"/>
      <c r="G84" s="251">
        <v>45415.0</v>
      </c>
      <c r="H84" s="208">
        <f t="array" ref="H84">IF(ISBLANK(G84),"",XLOOKUP(A84,'Crop Chart'!$A$5:$A$201,'Crop Chart'!$F$5:$F$201,0)+G84)-XLOOKUP(A84,'Crop Chart'!$A$5:$A$201,'Crop Chart'!$I$5:$I$201,0)</f>
        <v>45415</v>
      </c>
      <c r="I84" s="208">
        <f t="shared" si="1"/>
        <v>45415</v>
      </c>
      <c r="J84" s="209" t="str">
        <f t="array" ref="J84">IF($F84&gt;0,(XLOOKUP($A84,'Crop Chart'!$A$5:$A$201,'Crop Chart'!$K$5:$K$201,0)*$F84),"")</f>
        <v/>
      </c>
      <c r="K84" s="209" t="str">
        <f t="array" ref="K84">IF($F84&gt;0,(XLOOKUP($A84,'Crop Chart'!$A$5:$A$201,'Crop Chart'!$L$5:$L$201,FALSE)),"")</f>
        <v/>
      </c>
      <c r="L84" s="210"/>
      <c r="M84" s="211" t="str">
        <f t="shared" si="4"/>
        <v/>
      </c>
      <c r="N84" s="223"/>
      <c r="O84" s="222"/>
      <c r="P84" s="222"/>
      <c r="Q84" s="223"/>
      <c r="R84" s="223"/>
      <c r="S84" s="223"/>
      <c r="T84" s="223"/>
      <c r="U84" s="223"/>
      <c r="V84" s="223"/>
      <c r="W84" s="223"/>
      <c r="X84" s="223"/>
    </row>
    <row r="85" ht="15.75" customHeight="1">
      <c r="A85" s="215"/>
      <c r="B85" s="215"/>
      <c r="C85" s="215"/>
      <c r="D85" s="216"/>
      <c r="E85" s="217"/>
      <c r="F85" s="218"/>
      <c r="G85" s="243">
        <v>45440.0</v>
      </c>
      <c r="H85" s="208">
        <f t="array" ref="H85">IF(ISBLANK(G85),"",XLOOKUP(A85,'Crop Chart'!$A$5:$A$201,'Crop Chart'!$F$5:$F$201,0)+G85)-XLOOKUP(A85,'Crop Chart'!$A$5:$A$201,'Crop Chart'!$I$5:$I$201,0)</f>
        <v>45440</v>
      </c>
      <c r="I85" s="208">
        <f t="shared" si="1"/>
        <v>45440</v>
      </c>
      <c r="J85" s="209" t="str">
        <f t="array" ref="J85">IF($F85&gt;0,(XLOOKUP($A85,'Crop Chart'!$A$5:$A$201,'Crop Chart'!$K$5:$K$201,0)*$F85),"")</f>
        <v/>
      </c>
      <c r="K85" s="209" t="str">
        <f t="array" ref="K85">IF($F85&gt;0,(XLOOKUP($A85,'Crop Chart'!$A$5:$A$201,'Crop Chart'!$L$5:$L$201,FALSE)),"")</f>
        <v/>
      </c>
      <c r="L85" s="210"/>
      <c r="M85" s="211" t="str">
        <f t="shared" si="4"/>
        <v/>
      </c>
      <c r="N85" s="223"/>
      <c r="O85" s="222"/>
      <c r="P85" s="222"/>
      <c r="Q85" s="223"/>
      <c r="R85" s="223"/>
      <c r="S85" s="223"/>
      <c r="T85" s="223"/>
      <c r="U85" s="223"/>
      <c r="V85" s="223"/>
      <c r="W85" s="223"/>
      <c r="X85" s="223"/>
    </row>
    <row r="86" ht="15.75" customHeight="1">
      <c r="A86" s="215"/>
      <c r="B86" s="215"/>
      <c r="C86" s="215"/>
      <c r="D86" s="216"/>
      <c r="E86" s="217"/>
      <c r="F86" s="218"/>
      <c r="G86" s="251">
        <v>45469.0</v>
      </c>
      <c r="H86" s="208">
        <f t="array" ref="H86">IF(ISBLANK(G86),"",XLOOKUP(A86,'Crop Chart'!$A$5:$A$201,'Crop Chart'!$F$5:$F$201,0)+G86)-XLOOKUP(A86,'Crop Chart'!$A$5:$A$201,'Crop Chart'!$I$5:$I$201,0)</f>
        <v>45469</v>
      </c>
      <c r="I86" s="208">
        <f t="shared" si="1"/>
        <v>45469</v>
      </c>
      <c r="J86" s="209" t="str">
        <f t="array" ref="J86">IF($F86&gt;0,(XLOOKUP($A86,'Crop Chart'!$A$5:$A$201,'Crop Chart'!$K$5:$K$201,0)*$F86),"")</f>
        <v/>
      </c>
      <c r="K86" s="209" t="str">
        <f t="array" ref="K86">IF($F86&gt;0,(XLOOKUP($A86,'Crop Chart'!$A$5:$A$201,'Crop Chart'!$L$5:$L$201,FALSE)),"")</f>
        <v/>
      </c>
      <c r="L86" s="210"/>
      <c r="M86" s="211" t="str">
        <f t="shared" si="4"/>
        <v/>
      </c>
      <c r="N86" s="223"/>
      <c r="O86" s="222"/>
      <c r="P86" s="222"/>
      <c r="Q86" s="223"/>
      <c r="R86" s="223"/>
      <c r="S86" s="223"/>
      <c r="T86" s="223"/>
      <c r="U86" s="223"/>
      <c r="V86" s="223"/>
      <c r="W86" s="223"/>
      <c r="X86" s="223"/>
    </row>
    <row r="87" ht="15.75" customHeight="1">
      <c r="A87" s="215"/>
      <c r="B87" s="215"/>
      <c r="C87" s="215"/>
      <c r="D87" s="216"/>
      <c r="E87" s="217"/>
      <c r="F87" s="218"/>
      <c r="G87" s="243">
        <v>45490.0</v>
      </c>
      <c r="H87" s="208">
        <f t="array" ref="H87">IF(ISBLANK(G87),"",XLOOKUP(A87,'Crop Chart'!$A$5:$A$201,'Crop Chart'!$F$5:$F$201,0)+G87)-XLOOKUP(A87,'Crop Chart'!$A$5:$A$201,'Crop Chart'!$I$5:$I$201,0)</f>
        <v>45490</v>
      </c>
      <c r="I87" s="208">
        <f t="shared" si="1"/>
        <v>45490</v>
      </c>
      <c r="J87" s="209" t="str">
        <f t="array" ref="J87">IF($F87&gt;0,(XLOOKUP($A87,'Crop Chart'!$A$5:$A$201,'Crop Chart'!$K$5:$K$201,0)*$F87),"")</f>
        <v/>
      </c>
      <c r="K87" s="209" t="str">
        <f t="array" ref="K87">IF($F87&gt;0,(XLOOKUP($A87,'Crop Chart'!$A$5:$A$201,'Crop Chart'!$L$5:$L$201,FALSE)),"")</f>
        <v/>
      </c>
      <c r="L87" s="210"/>
      <c r="M87" s="211" t="str">
        <f t="shared" si="4"/>
        <v/>
      </c>
      <c r="N87" s="223"/>
      <c r="O87" s="222"/>
      <c r="P87" s="222"/>
      <c r="Q87" s="223"/>
      <c r="R87" s="223"/>
      <c r="S87" s="223"/>
      <c r="T87" s="223"/>
      <c r="U87" s="223"/>
      <c r="V87" s="223"/>
      <c r="W87" s="223"/>
      <c r="X87" s="223"/>
    </row>
    <row r="88" ht="15.75" customHeight="1">
      <c r="A88" s="215"/>
      <c r="B88" s="215"/>
      <c r="C88" s="215"/>
      <c r="D88" s="216"/>
      <c r="E88" s="217"/>
      <c r="F88" s="218"/>
      <c r="G88" s="251">
        <v>45370.0</v>
      </c>
      <c r="H88" s="208">
        <f t="array" ref="H88">IF(ISBLANK(G88),"",XLOOKUP(A88,'Crop Chart'!$A$5:$A$201,'Crop Chart'!$F$5:$F$201,0)+G88)-XLOOKUP(A88,'Crop Chart'!$A$5:$A$201,'Crop Chart'!$I$5:$I$201,0)</f>
        <v>45370</v>
      </c>
      <c r="I88" s="208">
        <f t="shared" si="1"/>
        <v>45370</v>
      </c>
      <c r="J88" s="209" t="str">
        <f t="array" ref="J88">IF($F88&gt;0,(XLOOKUP($A88,'Crop Chart'!$A$5:$A$201,'Crop Chart'!$K$5:$K$201,0)*$F88),"")</f>
        <v/>
      </c>
      <c r="K88" s="209" t="str">
        <f t="array" ref="K88">IF($F88&gt;0,(XLOOKUP($A88,'Crop Chart'!$A$5:$A$201,'Crop Chart'!$L$5:$L$201,FALSE)),"")</f>
        <v/>
      </c>
      <c r="L88" s="210"/>
      <c r="M88" s="211" t="str">
        <f>TEXTJOIN("",1,#REF!,B88,C88)</f>
        <v>#REF!</v>
      </c>
      <c r="N88" s="223"/>
      <c r="O88" s="222"/>
      <c r="P88" s="222"/>
      <c r="Q88" s="223"/>
      <c r="R88" s="223"/>
      <c r="S88" s="223"/>
      <c r="T88" s="223"/>
      <c r="U88" s="223"/>
      <c r="V88" s="223"/>
      <c r="W88" s="223"/>
      <c r="X88" s="223"/>
    </row>
    <row r="89" ht="15.75" customHeight="1">
      <c r="A89" s="215"/>
      <c r="B89" s="215"/>
      <c r="C89" s="215"/>
      <c r="D89" s="216"/>
      <c r="E89" s="217"/>
      <c r="F89" s="218"/>
      <c r="G89" s="243">
        <v>45422.0</v>
      </c>
      <c r="H89" s="208">
        <f t="array" ref="H89">IF(ISBLANK(G89),"",XLOOKUP(A89,'Crop Chart'!$A$5:$A$201,'Crop Chart'!$F$5:$F$201,0)+G89)-XLOOKUP(A89,'Crop Chart'!$A$5:$A$201,'Crop Chart'!$I$5:$I$201,0)</f>
        <v>45422</v>
      </c>
      <c r="I89" s="208">
        <f t="shared" si="1"/>
        <v>45422</v>
      </c>
      <c r="J89" s="209" t="str">
        <f t="array" ref="J89">IF($F89&gt;0,(XLOOKUP($A89,'Crop Chart'!$A$5:$A$201,'Crop Chart'!$K$5:$K$201,0)*$F89),"")</f>
        <v/>
      </c>
      <c r="K89" s="209" t="str">
        <f t="array" ref="K89">IF($F89&gt;0,(XLOOKUP($A89,'Crop Chart'!$A$5:$A$201,'Crop Chart'!$L$5:$L$201,FALSE)),"")</f>
        <v/>
      </c>
      <c r="L89" s="210"/>
      <c r="M89" s="211" t="str">
        <f t="shared" ref="M89:M92" si="6">TEXTJOIN("",1,A89,B89,C89)</f>
        <v/>
      </c>
      <c r="N89" s="223"/>
      <c r="O89" s="222"/>
      <c r="P89" s="222"/>
      <c r="Q89" s="223"/>
      <c r="R89" s="223"/>
      <c r="S89" s="223"/>
      <c r="T89" s="223"/>
      <c r="U89" s="223"/>
      <c r="V89" s="223"/>
      <c r="W89" s="223"/>
      <c r="X89" s="223"/>
    </row>
    <row r="90">
      <c r="A90" s="215"/>
      <c r="B90" s="215"/>
      <c r="C90" s="215"/>
      <c r="D90" s="216"/>
      <c r="E90" s="217"/>
      <c r="F90" s="218"/>
      <c r="G90" s="251">
        <v>45432.0</v>
      </c>
      <c r="H90" s="208">
        <f t="array" ref="H90">IF(ISBLANK(G90),"",XLOOKUP(A90,'Crop Chart'!$A$5:$A$201,'Crop Chart'!$F$5:$F$201,0)+G90)-XLOOKUP(A90,'Crop Chart'!$A$5:$A$201,'Crop Chart'!$I$5:$I$201,0)</f>
        <v>45432</v>
      </c>
      <c r="I90" s="208">
        <f t="shared" si="1"/>
        <v>45432</v>
      </c>
      <c r="J90" s="209" t="str">
        <f t="array" ref="J90">IF($F90&gt;0,(XLOOKUP($A90,'Crop Chart'!$A$5:$A$201,'Crop Chart'!$K$5:$K$201,0)*$F90),"")</f>
        <v/>
      </c>
      <c r="K90" s="209" t="str">
        <f t="array" ref="K90">IF($F90&gt;0,(XLOOKUP($A90,'Crop Chart'!$A$5:$A$201,'Crop Chart'!$L$5:$L$201,FALSE)),"")</f>
        <v/>
      </c>
      <c r="L90" s="210"/>
      <c r="M90" s="211" t="str">
        <f t="shared" si="6"/>
        <v/>
      </c>
      <c r="N90" s="247"/>
      <c r="O90" s="245"/>
      <c r="P90" s="245"/>
      <c r="Q90" s="247"/>
      <c r="R90" s="247"/>
      <c r="S90" s="247"/>
      <c r="T90" s="247"/>
      <c r="U90" s="247"/>
      <c r="V90" s="247"/>
      <c r="W90" s="247"/>
      <c r="X90" s="247"/>
    </row>
    <row r="91" ht="15.75" customHeight="1">
      <c r="A91" s="215"/>
      <c r="B91" s="215"/>
      <c r="C91" s="215"/>
      <c r="D91" s="216"/>
      <c r="E91" s="217"/>
      <c r="F91" s="218"/>
      <c r="G91" s="243">
        <v>45448.0</v>
      </c>
      <c r="H91" s="208">
        <f t="array" ref="H91">IF(ISBLANK(G91),"",XLOOKUP(A91,'Crop Chart'!$A$5:$A$201,'Crop Chart'!$F$5:$F$201,0)+G91)-XLOOKUP(A91,'Crop Chart'!$A$5:$A$201,'Crop Chart'!$I$5:$I$201,0)</f>
        <v>45448</v>
      </c>
      <c r="I91" s="208">
        <f t="shared" si="1"/>
        <v>45448</v>
      </c>
      <c r="J91" s="209" t="str">
        <f t="array" ref="J91">IF($F91&gt;0,(XLOOKUP($A91,'Crop Chart'!$A$5:$A$201,'Crop Chart'!$K$5:$K$201,0)*$F91),"")</f>
        <v/>
      </c>
      <c r="K91" s="209" t="str">
        <f t="array" ref="K91">IF($F91&gt;0,(XLOOKUP($A91,'Crop Chart'!$A$5:$A$201,'Crop Chart'!$L$5:$L$201,FALSE)),"")</f>
        <v/>
      </c>
      <c r="L91" s="210"/>
      <c r="M91" s="211" t="str">
        <f t="shared" si="6"/>
        <v/>
      </c>
      <c r="N91" s="223"/>
      <c r="O91" s="222"/>
      <c r="P91" s="222"/>
      <c r="Q91" s="223"/>
      <c r="R91" s="223"/>
      <c r="S91" s="223"/>
      <c r="T91" s="223"/>
      <c r="U91" s="223"/>
      <c r="V91" s="223"/>
      <c r="W91" s="223"/>
      <c r="X91" s="223"/>
    </row>
    <row r="92" ht="15.75" customHeight="1">
      <c r="A92" s="215"/>
      <c r="B92" s="215"/>
      <c r="C92" s="215"/>
      <c r="D92" s="216"/>
      <c r="E92" s="217"/>
      <c r="F92" s="218"/>
      <c r="G92" s="252">
        <v>45398.0</v>
      </c>
      <c r="H92" s="208">
        <f t="array" ref="H92">IF(ISBLANK(G92),"",XLOOKUP(A92,'Crop Chart'!$A$5:$A$201,'Crop Chart'!$F$5:$F$201,0)+G92)-XLOOKUP(A92,'Crop Chart'!$A$5:$A$201,'Crop Chart'!$I$5:$I$201,0)</f>
        <v>45398</v>
      </c>
      <c r="I92" s="208">
        <f t="shared" si="1"/>
        <v>45398</v>
      </c>
      <c r="J92" s="209" t="str">
        <f t="array" ref="J92">IF($F92&gt;0,(XLOOKUP($A92,'Crop Chart'!$A$5:$A$201,'Crop Chart'!$K$5:$K$201,0)*$F92),"")</f>
        <v/>
      </c>
      <c r="K92" s="209" t="str">
        <f t="array" ref="K92">IF($F92&gt;0,(XLOOKUP($A92,'Crop Chart'!$A$5:$A$201,'Crop Chart'!$L$5:$L$201,FALSE)),"")</f>
        <v/>
      </c>
      <c r="L92" s="210"/>
      <c r="M92" s="211" t="str">
        <f t="shared" si="6"/>
        <v/>
      </c>
      <c r="N92" s="223"/>
      <c r="O92" s="222"/>
      <c r="P92" s="222"/>
      <c r="Q92" s="223"/>
      <c r="R92" s="223"/>
      <c r="S92" s="223"/>
      <c r="T92" s="223"/>
      <c r="U92" s="223"/>
      <c r="V92" s="223"/>
      <c r="W92" s="223"/>
      <c r="X92" s="223"/>
    </row>
    <row r="93" ht="15.75" customHeight="1">
      <c r="A93" s="215"/>
      <c r="B93" s="215"/>
      <c r="C93" s="215"/>
      <c r="D93" s="216"/>
      <c r="E93" s="217"/>
      <c r="F93" s="218"/>
      <c r="G93" s="252">
        <v>45398.0</v>
      </c>
      <c r="H93" s="208">
        <f t="array" ref="H93">IF(ISBLANK(G93),"",XLOOKUP(A93,'Crop Chart'!$A$5:$A$201,'Crop Chart'!$F$5:$F$201,0)+G93)-XLOOKUP(A93,'Crop Chart'!$A$5:$A$201,'Crop Chart'!$I$5:$I$201,0)</f>
        <v>45398</v>
      </c>
      <c r="I93" s="208">
        <f t="shared" si="1"/>
        <v>45398</v>
      </c>
      <c r="J93" s="209" t="str">
        <f t="array" ref="J93">IF($F93&gt;0,(XLOOKUP($A93,'Crop Chart'!$A$5:$A$201,'Crop Chart'!$K$5:$K$201,0)*$F93),"")</f>
        <v/>
      </c>
      <c r="K93" s="209" t="str">
        <f t="array" ref="K93">IF($F93&gt;0,(XLOOKUP($A93,'Crop Chart'!$A$5:$A$201,'Crop Chart'!$L$5:$L$201,FALSE)),"")</f>
        <v/>
      </c>
      <c r="L93" s="210"/>
      <c r="M93" s="211"/>
      <c r="N93" s="223"/>
      <c r="O93" s="222"/>
      <c r="P93" s="222"/>
      <c r="Q93" s="223"/>
      <c r="R93" s="223"/>
      <c r="S93" s="223"/>
      <c r="T93" s="223"/>
      <c r="U93" s="223"/>
      <c r="V93" s="223"/>
      <c r="W93" s="223"/>
      <c r="X93" s="223"/>
    </row>
    <row r="94" ht="15.75" customHeight="1">
      <c r="A94" s="215"/>
      <c r="B94" s="215"/>
      <c r="C94" s="215"/>
      <c r="D94" s="216"/>
      <c r="E94" s="217"/>
      <c r="F94" s="218"/>
      <c r="G94" s="252">
        <v>45398.0</v>
      </c>
      <c r="H94" s="208">
        <f t="array" ref="H94">IF(ISBLANK(G94),"",XLOOKUP(A94,'Crop Chart'!$A$5:$A$201,'Crop Chart'!$F$5:$F$201,0)+G94)-XLOOKUP(A94,'Crop Chart'!$A$5:$A$201,'Crop Chart'!$I$5:$I$201,0)</f>
        <v>45398</v>
      </c>
      <c r="I94" s="208">
        <f t="shared" si="1"/>
        <v>45398</v>
      </c>
      <c r="J94" s="209" t="str">
        <f t="array" ref="J94">IF($F94&gt;0,(XLOOKUP($A94,'Crop Chart'!$A$5:$A$201,'Crop Chart'!$K$5:$K$201,0)*$F94),"")</f>
        <v/>
      </c>
      <c r="K94" s="209" t="str">
        <f t="array" ref="K94">IF($F94&gt;0,(XLOOKUP($A94,'Crop Chart'!$A$5:$A$201,'Crop Chart'!$L$5:$L$201,FALSE)),"")</f>
        <v/>
      </c>
      <c r="L94" s="210"/>
      <c r="M94" s="211"/>
      <c r="N94" s="223"/>
      <c r="O94" s="222"/>
      <c r="P94" s="222"/>
      <c r="Q94" s="223"/>
      <c r="R94" s="223"/>
      <c r="S94" s="223"/>
      <c r="T94" s="223"/>
      <c r="U94" s="223"/>
      <c r="V94" s="223"/>
      <c r="W94" s="223"/>
      <c r="X94" s="223"/>
    </row>
    <row r="95" ht="15.75" customHeight="1">
      <c r="A95" s="215"/>
      <c r="B95" s="215"/>
      <c r="C95" s="231"/>
      <c r="D95" s="216"/>
      <c r="E95" s="217"/>
      <c r="F95" s="218"/>
      <c r="G95" s="252">
        <v>45398.0</v>
      </c>
      <c r="H95" s="208">
        <f t="array" ref="H95">IF(ISBLANK(G95),"",XLOOKUP(A95,'Crop Chart'!$A$5:$A$201,'Crop Chart'!$F$5:$F$201,0)+G95)-XLOOKUP(A95,'Crop Chart'!$A$5:$A$201,'Crop Chart'!$I$5:$I$201,0)</f>
        <v>45398</v>
      </c>
      <c r="I95" s="208">
        <f t="shared" si="1"/>
        <v>45398</v>
      </c>
      <c r="J95" s="209" t="str">
        <f t="array" ref="J95">IF($F95&gt;0,(XLOOKUP($A95,'Crop Chart'!$A$5:$A$201,'Crop Chart'!$K$5:$K$201,0)*$F95),"")</f>
        <v/>
      </c>
      <c r="K95" s="209" t="str">
        <f t="array" ref="K95">IF($F95&gt;0,(XLOOKUP($A95,'Crop Chart'!$A$5:$A$201,'Crop Chart'!$L$5:$L$201,FALSE)),"")</f>
        <v/>
      </c>
      <c r="L95" s="210"/>
      <c r="M95" s="211" t="str">
        <f t="shared" ref="M95:M98" si="7">TEXTJOIN("",1,A95,B95,C95)</f>
        <v/>
      </c>
      <c r="N95" s="223"/>
      <c r="O95" s="222"/>
      <c r="P95" s="222"/>
      <c r="Q95" s="223"/>
      <c r="R95" s="223"/>
      <c r="S95" s="223"/>
      <c r="T95" s="223"/>
      <c r="U95" s="223"/>
      <c r="V95" s="223"/>
      <c r="W95" s="223"/>
      <c r="X95" s="223"/>
    </row>
    <row r="96" ht="15.75" customHeight="1">
      <c r="A96" s="215"/>
      <c r="B96" s="215"/>
      <c r="C96" s="215"/>
      <c r="D96" s="216"/>
      <c r="E96" s="217"/>
      <c r="F96" s="218"/>
      <c r="G96" s="252">
        <v>45398.0</v>
      </c>
      <c r="H96" s="208">
        <f t="array" ref="H96">IF(ISBLANK(G96),"",XLOOKUP(A96,'Crop Chart'!$A$5:$A$201,'Crop Chart'!$F$5:$F$201,0)+G96)-XLOOKUP(A96,'Crop Chart'!$A$5:$A$201,'Crop Chart'!$I$5:$I$201,0)</f>
        <v>45398</v>
      </c>
      <c r="I96" s="208">
        <f t="shared" si="1"/>
        <v>45398</v>
      </c>
      <c r="J96" s="209" t="str">
        <f t="array" ref="J96">IF($F96&gt;0,(XLOOKUP($A96,'Crop Chart'!$A$5:$A$201,'Crop Chart'!$K$5:$K$201,0)*$F96),"")</f>
        <v/>
      </c>
      <c r="K96" s="209" t="str">
        <f t="array" ref="K96">IF($F96&gt;0,(XLOOKUP($A96,'Crop Chart'!$A$5:$A$201,'Crop Chart'!$L$5:$L$201,FALSE)),"")</f>
        <v/>
      </c>
      <c r="L96" s="210"/>
      <c r="M96" s="211" t="str">
        <f t="shared" si="7"/>
        <v/>
      </c>
      <c r="N96" s="223"/>
      <c r="O96" s="222"/>
      <c r="P96" s="222"/>
      <c r="Q96" s="223"/>
      <c r="R96" s="223"/>
      <c r="S96" s="223"/>
      <c r="T96" s="223"/>
      <c r="U96" s="223"/>
      <c r="V96" s="223"/>
      <c r="W96" s="223"/>
      <c r="X96" s="223"/>
    </row>
    <row r="97" ht="15.75" customHeight="1">
      <c r="A97" s="215"/>
      <c r="B97" s="215"/>
      <c r="C97" s="215"/>
      <c r="D97" s="216"/>
      <c r="E97" s="217"/>
      <c r="F97" s="218"/>
      <c r="G97" s="252">
        <v>45433.0</v>
      </c>
      <c r="H97" s="208">
        <f t="array" ref="H97">IF(ISBLANK(G97),"",XLOOKUP(A97,'Crop Chart'!$A$5:$A$201,'Crop Chart'!$F$5:$F$201,0)+G97)-XLOOKUP(A97,'Crop Chart'!$A$5:$A$201,'Crop Chart'!$I$5:$I$201,0)</f>
        <v>45433</v>
      </c>
      <c r="I97" s="208">
        <f t="shared" si="1"/>
        <v>45433</v>
      </c>
      <c r="J97" s="209" t="str">
        <f t="array" ref="J97">IF($F97&gt;0,(XLOOKUP($A97,'Crop Chart'!$A$5:$A$201,'Crop Chart'!$K$5:$K$201,0)*$F97),"")</f>
        <v/>
      </c>
      <c r="K97" s="209" t="str">
        <f t="array" ref="K97">IF($F97&gt;0,(XLOOKUP($A97,'Crop Chart'!$A$5:$A$201,'Crop Chart'!$L$5:$L$201,FALSE)),"")</f>
        <v/>
      </c>
      <c r="L97" s="210"/>
      <c r="M97" s="211" t="str">
        <f t="shared" si="7"/>
        <v/>
      </c>
      <c r="N97" s="223"/>
      <c r="O97" s="222"/>
      <c r="P97" s="222"/>
      <c r="Q97" s="223"/>
      <c r="R97" s="223"/>
      <c r="S97" s="223"/>
      <c r="T97" s="223"/>
      <c r="U97" s="223"/>
      <c r="V97" s="223"/>
      <c r="W97" s="223"/>
      <c r="X97" s="223"/>
    </row>
    <row r="98" ht="15.75" customHeight="1">
      <c r="A98" s="215"/>
      <c r="B98" s="215"/>
      <c r="C98" s="215"/>
      <c r="D98" s="216"/>
      <c r="E98" s="217"/>
      <c r="F98" s="218"/>
      <c r="G98" s="252">
        <v>45433.0</v>
      </c>
      <c r="H98" s="208">
        <f t="array" ref="H98">IF(ISBLANK(G98),"",XLOOKUP(A98,'Crop Chart'!$A$5:$A$201,'Crop Chart'!$F$5:$F$201,0)+G98)-XLOOKUP(A98,'Crop Chart'!$A$5:$A$201,'Crop Chart'!$I$5:$I$201,0)</f>
        <v>45433</v>
      </c>
      <c r="I98" s="208">
        <f t="shared" si="1"/>
        <v>45433</v>
      </c>
      <c r="J98" s="209" t="str">
        <f t="array" ref="J98">IF($F98&gt;0,(XLOOKUP($A98,'Crop Chart'!$A$5:$A$201,'Crop Chart'!$K$5:$K$201,0)*$F98),"")</f>
        <v/>
      </c>
      <c r="K98" s="209" t="str">
        <f t="array" ref="K98">IF($F98&gt;0,(XLOOKUP($A98,'Crop Chart'!$A$5:$A$201,'Crop Chart'!$L$5:$L$201,FALSE)),"")</f>
        <v/>
      </c>
      <c r="L98" s="210"/>
      <c r="M98" s="211" t="str">
        <f t="shared" si="7"/>
        <v/>
      </c>
      <c r="N98" s="223"/>
      <c r="O98" s="222"/>
      <c r="P98" s="222"/>
      <c r="Q98" s="223"/>
      <c r="R98" s="223"/>
      <c r="S98" s="223"/>
      <c r="T98" s="223"/>
      <c r="U98" s="223"/>
      <c r="V98" s="223"/>
      <c r="W98" s="223"/>
      <c r="X98" s="223"/>
    </row>
    <row r="99" ht="15.75" customHeight="1">
      <c r="A99" s="215"/>
      <c r="B99" s="215"/>
      <c r="C99" s="231"/>
      <c r="D99" s="216"/>
      <c r="E99" s="217"/>
      <c r="F99" s="218"/>
      <c r="G99" s="251">
        <v>45398.0</v>
      </c>
      <c r="H99" s="208">
        <f t="array" ref="H99">IF(ISBLANK(G99),"",XLOOKUP(A88,'Crop Chart'!$A$5:$A$201,'Crop Chart'!$F$5:$F$201,0)+G99)-XLOOKUP(A88,'Crop Chart'!$A$5:$A$201,'Crop Chart'!$I$5:$I$201,0)</f>
        <v>45398</v>
      </c>
      <c r="I99" s="208">
        <f t="shared" si="1"/>
        <v>45398</v>
      </c>
      <c r="J99" s="209" t="str">
        <f t="array" ref="J99">IF($F99&gt;0,(XLOOKUP($A88,'Crop Chart'!$A$5:$A$201,'Crop Chart'!$K$5:$K$201,0)*$F99),"")</f>
        <v/>
      </c>
      <c r="K99" s="209" t="str">
        <f t="array" ref="K99">IF($F99&gt;0,(XLOOKUP($A88,'Crop Chart'!$A$5:$A$201,'Crop Chart'!$L$5:$L$201,FALSE)),"")</f>
        <v/>
      </c>
      <c r="L99" s="210"/>
      <c r="M99" s="211" t="str">
        <f>TEXTJOIN("",1,A88,B99,C99)</f>
        <v/>
      </c>
      <c r="N99" s="223"/>
      <c r="O99" s="222"/>
      <c r="P99" s="222"/>
      <c r="Q99" s="223"/>
      <c r="R99" s="223"/>
      <c r="S99" s="223"/>
      <c r="T99" s="223"/>
      <c r="U99" s="223"/>
      <c r="V99" s="223"/>
      <c r="W99" s="223"/>
      <c r="X99" s="223"/>
    </row>
    <row r="100" ht="15.75" customHeight="1">
      <c r="A100" s="215"/>
      <c r="B100" s="215"/>
      <c r="C100" s="231"/>
      <c r="D100" s="216"/>
      <c r="E100" s="217"/>
      <c r="F100" s="218"/>
      <c r="G100" s="251">
        <v>45454.0</v>
      </c>
      <c r="H100" s="208">
        <f t="array" ref="H100">IF(ISBLANK(G100),"",XLOOKUP(A103,'Crop Chart'!$A$5:$A$201,'Crop Chart'!$F$5:$F$201,0)+G100)-XLOOKUP(A103,'Crop Chart'!$A$5:$A$201,'Crop Chart'!$I$5:$I$201,0)</f>
        <v>45454</v>
      </c>
      <c r="I100" s="208">
        <f t="shared" si="1"/>
        <v>45454</v>
      </c>
      <c r="J100" s="209" t="str">
        <f t="array" ref="J100">IF($F100&gt;0,(XLOOKUP($A103,'Crop Chart'!$A$5:$A$201,'Crop Chart'!$K$5:$K$201,0)*$F100),"")</f>
        <v/>
      </c>
      <c r="K100" s="209" t="str">
        <f t="array" ref="K100">IF($F100&gt;0,(XLOOKUP($A103,'Crop Chart'!$A$5:$A$201,'Crop Chart'!$L$5:$L$201,FALSE)),"")</f>
        <v/>
      </c>
      <c r="L100" s="210"/>
      <c r="M100" s="211" t="str">
        <f>TEXTJOIN("",1,A103,B100,C100)</f>
        <v/>
      </c>
      <c r="N100" s="223"/>
      <c r="O100" s="222"/>
      <c r="P100" s="222"/>
      <c r="Q100" s="223"/>
      <c r="R100" s="223"/>
      <c r="S100" s="223"/>
      <c r="T100" s="223"/>
      <c r="U100" s="223"/>
      <c r="V100" s="223"/>
      <c r="W100" s="223"/>
      <c r="X100" s="223"/>
    </row>
    <row r="101" ht="17.25" customHeight="1">
      <c r="A101" s="215"/>
      <c r="B101" s="215"/>
      <c r="C101" s="215"/>
      <c r="D101" s="216"/>
      <c r="E101" s="217"/>
      <c r="F101" s="218"/>
      <c r="G101" s="243">
        <v>45364.0</v>
      </c>
      <c r="H101" s="208">
        <f t="array" ref="H101">IF(ISBLANK(G101),"",XLOOKUP(A101,'Crop Chart'!$A$5:$A$201,'Crop Chart'!$F$5:$F$201,0)+G101)-XLOOKUP(A101,'Crop Chart'!$A$5:$A$201,'Crop Chart'!$I$5:$I$201,0)</f>
        <v>45364</v>
      </c>
      <c r="I101" s="208">
        <f t="shared" si="1"/>
        <v>45364</v>
      </c>
      <c r="J101" s="209" t="str">
        <f t="array" ref="J101">IF($F101&gt;0,(XLOOKUP($A101,'Crop Chart'!$A$5:$A$201,'Crop Chart'!$K$5:$K$201,0)*$F101),"")</f>
        <v/>
      </c>
      <c r="K101" s="209" t="str">
        <f t="array" ref="K101">IF($F101&gt;0,(XLOOKUP($A101,'Crop Chart'!$A$5:$A$201,'Crop Chart'!$L$5:$L$201,FALSE)),"")</f>
        <v/>
      </c>
      <c r="L101" s="210"/>
      <c r="M101" s="211" t="str">
        <f t="shared" ref="M101:M114" si="8">TEXTJOIN("",1,A101,B101,C101)</f>
        <v/>
      </c>
      <c r="N101" s="223"/>
      <c r="O101" s="213"/>
      <c r="P101" s="213"/>
      <c r="Q101" s="214"/>
      <c r="R101" s="214"/>
      <c r="S101" s="214"/>
      <c r="T101" s="214"/>
      <c r="U101" s="214"/>
      <c r="V101" s="214"/>
      <c r="W101" s="214"/>
      <c r="X101" s="214"/>
    </row>
    <row r="102" ht="17.25" customHeight="1">
      <c r="A102" s="253"/>
      <c r="B102" s="253"/>
      <c r="C102" s="253"/>
      <c r="D102" s="254"/>
      <c r="E102" s="255"/>
      <c r="F102" s="256"/>
      <c r="G102" s="257">
        <v>45378.0</v>
      </c>
      <c r="H102" s="258">
        <f t="array" ref="H102">IF(ISBLANK(G102),"",XLOOKUP(A102,'Crop Chart'!$A$5:$A$201,'Crop Chart'!$F$5:$F$201,0)+G102)-XLOOKUP(A102,'Crop Chart'!$A$5:$A$201,'Crop Chart'!$I$5:$I$201,0)</f>
        <v>45378</v>
      </c>
      <c r="I102" s="258">
        <f t="shared" si="1"/>
        <v>45378</v>
      </c>
      <c r="J102" s="259" t="str">
        <f t="array" ref="J102">IF($F102&gt;0,(XLOOKUP($A102,'Crop Chart'!$A$5:$A$201,'Crop Chart'!$K$5:$K$201,0)*$F102),"")</f>
        <v/>
      </c>
      <c r="K102" s="259" t="str">
        <f t="array" ref="K102">IF($F102&gt;0,(XLOOKUP($A102,'Crop Chart'!$A$5:$A$201,'Crop Chart'!$L$5:$L$201,FALSE)),"")</f>
        <v/>
      </c>
      <c r="L102" s="210"/>
      <c r="M102" s="211" t="str">
        <f t="shared" si="8"/>
        <v/>
      </c>
      <c r="N102" s="223"/>
      <c r="O102" s="213"/>
      <c r="P102" s="213"/>
      <c r="Q102" s="214"/>
      <c r="R102" s="214"/>
      <c r="S102" s="214"/>
      <c r="T102" s="214"/>
      <c r="U102" s="214"/>
      <c r="V102" s="214"/>
      <c r="W102" s="214"/>
      <c r="X102" s="214"/>
    </row>
    <row r="103" ht="15.75" customHeight="1">
      <c r="A103" s="260"/>
      <c r="B103" s="261"/>
      <c r="C103" s="261"/>
      <c r="D103" s="262"/>
      <c r="E103" s="263"/>
      <c r="F103" s="264"/>
      <c r="G103" s="265">
        <v>45385.0</v>
      </c>
      <c r="H103" s="266">
        <f t="array" ref="H103">IF(ISBLANK(G103),"",XLOOKUP(A103,'Crop Chart'!$A$5:$A$201,'Crop Chart'!$F$5:$F$201,0)+G103)-XLOOKUP(A103,'Crop Chart'!$A$5:$A$201,'Crop Chart'!$I$5:$I$201,0)</f>
        <v>45385</v>
      </c>
      <c r="I103" s="266">
        <f t="shared" si="1"/>
        <v>45385</v>
      </c>
      <c r="J103" s="267" t="str">
        <f t="array" ref="J103">IF($F103&gt;0,(XLOOKUP($A103,'Crop Chart'!$A$5:$A$201,'Crop Chart'!$K$5:$K$201,0)*$F103),"")</f>
        <v/>
      </c>
      <c r="K103" s="267" t="str">
        <f t="array" ref="K103">IF($F103&gt;0,(XLOOKUP($A103,'Crop Chart'!$A$5:$A$201,'Crop Chart'!$L$5:$L$201,FALSE)),"")</f>
        <v/>
      </c>
      <c r="L103" s="268"/>
      <c r="M103" s="211" t="str">
        <f t="shared" si="8"/>
        <v/>
      </c>
      <c r="N103" s="269"/>
      <c r="O103" s="222"/>
      <c r="P103" s="222"/>
      <c r="Q103" s="223"/>
      <c r="R103" s="223"/>
      <c r="S103" s="223"/>
      <c r="T103" s="223"/>
      <c r="U103" s="223"/>
      <c r="V103" s="223"/>
      <c r="W103" s="223"/>
      <c r="X103" s="223"/>
    </row>
    <row r="104" ht="15.75" customHeight="1">
      <c r="A104" s="260"/>
      <c r="B104" s="261"/>
      <c r="C104" s="261"/>
      <c r="D104" s="262"/>
      <c r="E104" s="263"/>
      <c r="F104" s="264"/>
      <c r="G104" s="265">
        <v>45385.0</v>
      </c>
      <c r="H104" s="266">
        <f t="array" ref="H104">IF(ISBLANK(G104),"",XLOOKUP(A104,'Crop Chart'!$A$5:$A$201,'Crop Chart'!$F$5:$F$201,0)+G104)-XLOOKUP(A104,'Crop Chart'!$A$5:$A$201,'Crop Chart'!$I$5:$I$201,0)</f>
        <v>45385</v>
      </c>
      <c r="I104" s="266">
        <f t="shared" si="1"/>
        <v>45385</v>
      </c>
      <c r="J104" s="267" t="str">
        <f t="array" ref="J104">IF($F104&gt;0,(XLOOKUP($A104,'Crop Chart'!$A$5:$A$201,'Crop Chart'!$K$5:$K$201,0)*$F104),"")</f>
        <v/>
      </c>
      <c r="K104" s="267" t="str">
        <f t="array" ref="K104">IF($F104&gt;0,(XLOOKUP($A104,'Crop Chart'!$A$5:$A$201,'Crop Chart'!$L$5:$L$201,FALSE)),"")</f>
        <v/>
      </c>
      <c r="L104" s="268"/>
      <c r="M104" s="211" t="str">
        <f t="shared" si="8"/>
        <v/>
      </c>
      <c r="N104" s="269"/>
      <c r="O104" s="222"/>
      <c r="P104" s="222"/>
      <c r="Q104" s="223"/>
      <c r="R104" s="223"/>
      <c r="S104" s="223"/>
      <c r="T104" s="223"/>
      <c r="U104" s="223"/>
      <c r="V104" s="223"/>
      <c r="W104" s="223"/>
      <c r="X104" s="223"/>
    </row>
    <row r="105" ht="15.75" customHeight="1">
      <c r="A105" s="260"/>
      <c r="B105" s="261"/>
      <c r="C105" s="261"/>
      <c r="D105" s="262"/>
      <c r="E105" s="263"/>
      <c r="F105" s="264"/>
      <c r="G105" s="265">
        <v>45385.0</v>
      </c>
      <c r="H105" s="266">
        <f t="array" ref="H105">IF(ISBLANK(G105),"",XLOOKUP(A105,'Crop Chart'!$A$5:$A$201,'Crop Chart'!$F$5:$F$201,0)+G105)-XLOOKUP(A105,'Crop Chart'!$A$5:$A$201,'Crop Chart'!$I$5:$I$201,0)</f>
        <v>45385</v>
      </c>
      <c r="I105" s="266">
        <f t="shared" si="1"/>
        <v>45385</v>
      </c>
      <c r="J105" s="267" t="str">
        <f t="array" ref="J105">IF($F105&gt;0,(XLOOKUP($A105,'Crop Chart'!$A$5:$A$201,'Crop Chart'!$K$5:$K$201,0)*$F105),"")</f>
        <v/>
      </c>
      <c r="K105" s="267" t="str">
        <f t="array" ref="K105">IF($F105&gt;0,(XLOOKUP($A105,'Crop Chart'!$A$5:$A$201,'Crop Chart'!$L$5:$L$201,FALSE)),"")</f>
        <v/>
      </c>
      <c r="L105" s="268"/>
      <c r="M105" s="211" t="str">
        <f t="shared" si="8"/>
        <v/>
      </c>
      <c r="N105" s="269"/>
      <c r="O105" s="222"/>
      <c r="P105" s="222"/>
      <c r="Q105" s="223"/>
      <c r="R105" s="223"/>
      <c r="S105" s="223"/>
      <c r="T105" s="223"/>
      <c r="U105" s="223"/>
      <c r="V105" s="223"/>
      <c r="W105" s="223"/>
      <c r="X105" s="223"/>
    </row>
    <row r="106" ht="15.75" customHeight="1">
      <c r="A106" s="215"/>
      <c r="B106" s="215"/>
      <c r="C106" s="261"/>
      <c r="D106" s="262"/>
      <c r="E106" s="263"/>
      <c r="F106" s="264"/>
      <c r="G106" s="265">
        <v>45385.0</v>
      </c>
      <c r="H106" s="266">
        <f t="array" ref="H106">IF(ISBLANK(G106),"",XLOOKUP(A106,'Crop Chart'!$A$5:$A$201,'Crop Chart'!$F$5:$F$201,0)+G106)-XLOOKUP(A106,'Crop Chart'!$A$5:$A$201,'Crop Chart'!$I$5:$I$201,0)</f>
        <v>45385</v>
      </c>
      <c r="I106" s="266">
        <f t="shared" si="1"/>
        <v>45385</v>
      </c>
      <c r="J106" s="267" t="str">
        <f t="array" ref="J106">IF($F106&gt;0,(XLOOKUP($A106,'Crop Chart'!$A$5:$A$201,'Crop Chart'!$K$5:$K$201,0)*$F106),"")</f>
        <v/>
      </c>
      <c r="K106" s="267" t="str">
        <f t="array" ref="K106">IF($F106&gt;0,(XLOOKUP($A106,'Crop Chart'!$A$5:$A$201,'Crop Chart'!$L$5:$L$201,FALSE)),"")</f>
        <v/>
      </c>
      <c r="L106" s="210"/>
      <c r="M106" s="211" t="str">
        <f t="shared" si="8"/>
        <v/>
      </c>
      <c r="N106" s="223"/>
      <c r="O106" s="222"/>
      <c r="P106" s="222"/>
      <c r="Q106" s="223"/>
      <c r="R106" s="223"/>
      <c r="S106" s="223"/>
      <c r="T106" s="223"/>
      <c r="U106" s="223"/>
      <c r="V106" s="223"/>
      <c r="W106" s="223"/>
      <c r="X106" s="223"/>
    </row>
    <row r="107" ht="15.75" customHeight="1">
      <c r="A107" s="215"/>
      <c r="B107" s="215"/>
      <c r="C107" s="215"/>
      <c r="D107" s="216"/>
      <c r="E107" s="270"/>
      <c r="F107" s="218"/>
      <c r="G107" s="271">
        <v>45399.0</v>
      </c>
      <c r="H107" s="266">
        <f t="array" ref="H107">IF(ISBLANK(G107),"",XLOOKUP(A107,'Crop Chart'!$A$5:$A$201,'Crop Chart'!$F$5:$F$201,0)+G107)-XLOOKUP(A107,'Crop Chart'!$A$5:$A$201,'Crop Chart'!$I$5:$I$201,0)</f>
        <v>45399</v>
      </c>
      <c r="I107" s="208">
        <f t="shared" si="1"/>
        <v>45399</v>
      </c>
      <c r="J107" s="209" t="str">
        <f t="array" ref="J107">IF($F107&gt;0,(XLOOKUP($A107,'Crop Chart'!$A$5:$A$201,'Crop Chart'!$K$5:$K$201,0)*$F107),"")</f>
        <v/>
      </c>
      <c r="K107" s="209" t="str">
        <f t="array" ref="K107">IF($F107&gt;0,(XLOOKUP($A107,'Crop Chart'!$A$5:$A$201,'Crop Chart'!$L$5:$L$201,FALSE)),"")</f>
        <v/>
      </c>
      <c r="L107" s="210"/>
      <c r="M107" s="211" t="str">
        <f t="shared" si="8"/>
        <v/>
      </c>
      <c r="N107" s="223"/>
      <c r="O107" s="222"/>
      <c r="P107" s="222"/>
      <c r="Q107" s="223"/>
      <c r="R107" s="223"/>
      <c r="S107" s="223"/>
      <c r="T107" s="223"/>
      <c r="U107" s="223"/>
      <c r="V107" s="223"/>
      <c r="W107" s="223"/>
      <c r="X107" s="223"/>
    </row>
    <row r="108" ht="15.75" customHeight="1">
      <c r="A108" s="215"/>
      <c r="B108" s="215"/>
      <c r="C108" s="215"/>
      <c r="D108" s="216"/>
      <c r="E108" s="270"/>
      <c r="F108" s="218"/>
      <c r="G108" s="271">
        <v>45415.0</v>
      </c>
      <c r="H108" s="266">
        <f t="array" ref="H108">IF(ISBLANK(G108),"",XLOOKUP(A108,'Crop Chart'!$A$5:$A$201,'Crop Chart'!$F$5:$F$201,0)+G108)-XLOOKUP(A108,'Crop Chart'!$A$5:$A$201,'Crop Chart'!$I$5:$I$201,0)</f>
        <v>45415</v>
      </c>
      <c r="I108" s="208">
        <f t="shared" si="1"/>
        <v>45415</v>
      </c>
      <c r="J108" s="209" t="str">
        <f t="array" ref="J108">IF($F108&gt;0,(XLOOKUP($A108,'Crop Chart'!$A$5:$A$201,'Crop Chart'!$K$5:$K$201,0)*$F108),"")</f>
        <v/>
      </c>
      <c r="K108" s="209" t="str">
        <f t="array" ref="K108">IF($F108&gt;0,(XLOOKUP($A108,'Crop Chart'!$A$5:$A$201,'Crop Chart'!$L$5:$L$201,FALSE)),"")</f>
        <v/>
      </c>
      <c r="L108" s="210"/>
      <c r="M108" s="211" t="str">
        <f t="shared" si="8"/>
        <v/>
      </c>
      <c r="N108" s="223"/>
      <c r="O108" s="222"/>
      <c r="P108" s="222"/>
      <c r="Q108" s="223"/>
      <c r="R108" s="223"/>
      <c r="S108" s="223"/>
      <c r="T108" s="223"/>
      <c r="U108" s="223"/>
      <c r="V108" s="223"/>
      <c r="W108" s="223"/>
      <c r="X108" s="223"/>
    </row>
    <row r="109" ht="15.75" customHeight="1">
      <c r="A109" s="215"/>
      <c r="B109" s="215"/>
      <c r="C109" s="215"/>
      <c r="D109" s="216"/>
      <c r="E109" s="270"/>
      <c r="F109" s="218"/>
      <c r="G109" s="271">
        <v>45446.0</v>
      </c>
      <c r="H109" s="266">
        <f t="array" ref="H109">IF(ISBLANK(G109),"",XLOOKUP(A109,'Crop Chart'!$A$5:$A$201,'Crop Chart'!$F$5:$F$201,0)+G109)-XLOOKUP(A109,'Crop Chart'!$A$5:$A$201,'Crop Chart'!$I$5:$I$201,0)</f>
        <v>45446</v>
      </c>
      <c r="I109" s="208">
        <f t="shared" si="1"/>
        <v>45446</v>
      </c>
      <c r="J109" s="209" t="str">
        <f t="array" ref="J109">IF($F109&gt;0,(XLOOKUP($A109,'Crop Chart'!$A$5:$A$201,'Crop Chart'!$K$5:$K$201,0)*$F109),"")</f>
        <v/>
      </c>
      <c r="K109" s="209" t="str">
        <f t="array" ref="K109">IF($F109&gt;0,(XLOOKUP($A109,'Crop Chart'!$A$5:$A$201,'Crop Chart'!$L$5:$L$201,FALSE)),"")</f>
        <v/>
      </c>
      <c r="L109" s="210"/>
      <c r="M109" s="211" t="str">
        <f t="shared" si="8"/>
        <v/>
      </c>
      <c r="N109" s="223"/>
      <c r="O109" s="222"/>
      <c r="P109" s="222"/>
      <c r="Q109" s="223"/>
      <c r="R109" s="223"/>
      <c r="S109" s="223"/>
      <c r="T109" s="223"/>
      <c r="U109" s="223"/>
      <c r="V109" s="223"/>
      <c r="W109" s="223"/>
      <c r="X109" s="223"/>
    </row>
    <row r="110" ht="15.75" customHeight="1">
      <c r="A110" s="215"/>
      <c r="B110" s="215"/>
      <c r="C110" s="215"/>
      <c r="D110" s="216"/>
      <c r="E110" s="270"/>
      <c r="F110" s="218"/>
      <c r="G110" s="271">
        <v>45412.0</v>
      </c>
      <c r="H110" s="266">
        <f t="array" ref="H110">IF(ISBLANK(G110),"",XLOOKUP(A110,'Crop Chart'!$A$5:$A$201,'Crop Chart'!$F$5:$F$201,0)+G110)-XLOOKUP(A110,'Crop Chart'!$A$5:$A$201,'Crop Chart'!$I$5:$I$201,0)</f>
        <v>45412</v>
      </c>
      <c r="I110" s="208">
        <f t="shared" si="1"/>
        <v>45412</v>
      </c>
      <c r="J110" s="209" t="str">
        <f t="array" ref="J110">IF($F110&gt;0,(XLOOKUP($A110,'Crop Chart'!$A$5:$A$201,'Crop Chart'!$K$5:$K$201,0)*$F110),"")</f>
        <v/>
      </c>
      <c r="K110" s="209" t="str">
        <f t="array" ref="K110">IF($F110&gt;0,(XLOOKUP($A110,'Crop Chart'!$A$5:$A$201,'Crop Chart'!$L$5:$L$201,FALSE)),"")</f>
        <v/>
      </c>
      <c r="L110" s="210"/>
      <c r="M110" s="211" t="str">
        <f t="shared" si="8"/>
        <v/>
      </c>
      <c r="N110" s="223"/>
      <c r="O110" s="222"/>
      <c r="P110" s="222"/>
      <c r="Q110" s="223"/>
      <c r="R110" s="223"/>
      <c r="S110" s="223"/>
      <c r="T110" s="223"/>
      <c r="U110" s="223"/>
      <c r="V110" s="223"/>
      <c r="W110" s="223"/>
      <c r="X110" s="223"/>
    </row>
    <row r="111" ht="15.75" customHeight="1">
      <c r="A111" s="215"/>
      <c r="B111" s="215"/>
      <c r="C111" s="215"/>
      <c r="D111" s="216"/>
      <c r="E111" s="217"/>
      <c r="F111" s="218"/>
      <c r="G111" s="252">
        <v>45387.0</v>
      </c>
      <c r="H111" s="208">
        <f t="array" ref="H111">IF(ISBLANK(G111),"",XLOOKUP(A111,'Crop Chart'!$A$5:$A$201,'Crop Chart'!$F$5:$F$201,0)+G111)-XLOOKUP(A111,'Crop Chart'!$A$5:$A$201,'Crop Chart'!$I$5:$I$201,0)</f>
        <v>45387</v>
      </c>
      <c r="I111" s="208">
        <f t="shared" si="1"/>
        <v>45387</v>
      </c>
      <c r="J111" s="209" t="str">
        <f t="array" ref="J111">IF($F111&gt;0,(XLOOKUP($A111,'Crop Chart'!$A$5:$A$201,'Crop Chart'!$K$5:$K$201,0)*$F111),"")</f>
        <v/>
      </c>
      <c r="K111" s="209" t="str">
        <f t="array" ref="K111">IF($F111&gt;0,(XLOOKUP($A111,'Crop Chart'!$A$5:$A$201,'Crop Chart'!$L$5:$L$201,FALSE)),"")</f>
        <v/>
      </c>
      <c r="L111" s="210"/>
      <c r="M111" s="211" t="str">
        <f t="shared" si="8"/>
        <v/>
      </c>
      <c r="N111" s="223"/>
      <c r="O111" s="213"/>
      <c r="P111" s="213"/>
      <c r="Q111" s="214"/>
      <c r="R111" s="214"/>
      <c r="S111" s="214"/>
      <c r="T111" s="214"/>
      <c r="U111" s="214"/>
      <c r="V111" s="214"/>
      <c r="W111" s="214"/>
      <c r="X111" s="214"/>
    </row>
    <row r="112" ht="15.75" customHeight="1">
      <c r="A112" s="215"/>
      <c r="B112" s="215"/>
      <c r="C112" s="215"/>
      <c r="D112" s="216"/>
      <c r="E112" s="217"/>
      <c r="F112" s="218"/>
      <c r="G112" s="251">
        <v>45378.0</v>
      </c>
      <c r="H112" s="208">
        <f t="array" ref="H112">IF(ISBLANK(G112),"",XLOOKUP(A112,'Crop Chart'!$A$5:$A$201,'Crop Chart'!$F$5:$F$201,0)+G112)-XLOOKUP(A112,'Crop Chart'!$A$5:$A$201,'Crop Chart'!$I$5:$I$201,0)</f>
        <v>45378</v>
      </c>
      <c r="I112" s="208">
        <f t="shared" si="1"/>
        <v>45378</v>
      </c>
      <c r="J112" s="209" t="str">
        <f t="array" ref="J112">IF($F112&gt;0,(XLOOKUP($A112,'Crop Chart'!$A$5:$A$201,'Crop Chart'!$K$5:$K$201,0)*$F112),"")</f>
        <v/>
      </c>
      <c r="K112" s="209" t="str">
        <f t="array" ref="K112">IF($F112&gt;0,(XLOOKUP($A112,'Crop Chart'!$A$5:$A$201,'Crop Chart'!$L$5:$L$201,FALSE)),"")</f>
        <v/>
      </c>
      <c r="L112" s="210"/>
      <c r="M112" s="211" t="str">
        <f t="shared" si="8"/>
        <v/>
      </c>
      <c r="N112" s="272"/>
      <c r="O112" s="222"/>
      <c r="P112" s="222"/>
      <c r="Q112" s="220"/>
      <c r="R112" s="223"/>
      <c r="S112" s="223"/>
      <c r="T112" s="223"/>
      <c r="U112" s="223"/>
      <c r="V112" s="223"/>
      <c r="W112" s="223"/>
      <c r="X112" s="223"/>
    </row>
    <row r="113" ht="15.75" customHeight="1">
      <c r="A113" s="215"/>
      <c r="B113" s="215"/>
      <c r="C113" s="215"/>
      <c r="D113" s="216"/>
      <c r="E113" s="217"/>
      <c r="F113" s="218"/>
      <c r="G113" s="252">
        <v>45412.0</v>
      </c>
      <c r="H113" s="208">
        <f t="array" ref="H113">IF(ISBLANK(G113),"",XLOOKUP(A113,'Crop Chart'!$A$5:$A$201,'Crop Chart'!$F$5:$F$201,0)+G113)-XLOOKUP(A113,'Crop Chart'!$A$5:$A$201,'Crop Chart'!$I$5:$I$201,0)</f>
        <v>45412</v>
      </c>
      <c r="I113" s="208">
        <f t="shared" si="1"/>
        <v>45412</v>
      </c>
      <c r="J113" s="209" t="str">
        <f t="array" ref="J113">IF($F113&gt;0,(XLOOKUP($A113,'Crop Chart'!$A$5:$A$201,'Crop Chart'!$K$5:$K$201,0)*$F113),"")</f>
        <v/>
      </c>
      <c r="K113" s="209" t="str">
        <f t="array" ref="K113">IF($F113&gt;0,(XLOOKUP($A113,'Crop Chart'!$A$5:$A$201,'Crop Chart'!$L$5:$L$201,FALSE)),"")</f>
        <v/>
      </c>
      <c r="L113" s="210"/>
      <c r="M113" s="211" t="str">
        <f t="shared" si="8"/>
        <v/>
      </c>
      <c r="N113" s="223"/>
      <c r="O113" s="222"/>
      <c r="P113" s="222"/>
      <c r="Q113" s="223"/>
      <c r="R113" s="223"/>
      <c r="S113" s="223"/>
      <c r="T113" s="223"/>
      <c r="U113" s="223"/>
      <c r="V113" s="223"/>
      <c r="W113" s="223"/>
      <c r="X113" s="223"/>
    </row>
    <row r="114" ht="15.75" customHeight="1">
      <c r="A114" s="215"/>
      <c r="B114" s="215"/>
      <c r="C114" s="215"/>
      <c r="D114" s="216"/>
      <c r="E114" s="217"/>
      <c r="F114" s="218"/>
      <c r="G114" s="251">
        <v>45447.0</v>
      </c>
      <c r="H114" s="208">
        <f t="array" ref="H114">IF(ISBLANK(G114),"",XLOOKUP(A114,'Crop Chart'!$A$5:$A$201,'Crop Chart'!$F$5:$F$201,0)+G114)-XLOOKUP(A114,'Crop Chart'!$A$5:$A$201,'Crop Chart'!$I$5:$I$201,0)</f>
        <v>45447</v>
      </c>
      <c r="I114" s="208">
        <f t="shared" si="1"/>
        <v>45447</v>
      </c>
      <c r="J114" s="209" t="str">
        <f t="array" ref="J114">IF($F114&gt;0,(XLOOKUP($A114,'Crop Chart'!$A$5:$A$201,'Crop Chart'!$K$5:$K$201,0)*$F114),"")</f>
        <v/>
      </c>
      <c r="K114" s="209" t="str">
        <f t="array" ref="K114">IF($F114&gt;0,(XLOOKUP($A114,'Crop Chart'!$A$5:$A$201,'Crop Chart'!$L$5:$L$201,FALSE)),"")</f>
        <v/>
      </c>
      <c r="L114" s="210"/>
      <c r="M114" s="211" t="str">
        <f t="shared" si="8"/>
        <v/>
      </c>
      <c r="N114" s="223"/>
      <c r="O114" s="222"/>
      <c r="P114" s="222"/>
      <c r="Q114" s="223"/>
      <c r="R114" s="223"/>
      <c r="S114" s="223"/>
      <c r="T114" s="223"/>
      <c r="U114" s="223"/>
      <c r="V114" s="223"/>
      <c r="W114" s="223"/>
      <c r="X114" s="223"/>
    </row>
    <row r="115" ht="15.75" customHeight="1">
      <c r="A115" s="215"/>
      <c r="B115" s="215"/>
      <c r="C115" s="215"/>
      <c r="D115" s="216"/>
      <c r="E115" s="217"/>
      <c r="F115" s="218"/>
      <c r="G115" s="251">
        <v>45495.0</v>
      </c>
      <c r="H115" s="208">
        <f t="array" ref="H115">IF(ISBLANK(G115),"",XLOOKUP(A115,'Crop Chart'!$A$5:$A$201,'Crop Chart'!$F$5:$F$201,0)+G115)-XLOOKUP(A115,'Crop Chart'!$A$5:$A$201,'Crop Chart'!$I$5:$I$201,0)</f>
        <v>45495</v>
      </c>
      <c r="I115" s="208">
        <f t="shared" si="1"/>
        <v>45495</v>
      </c>
      <c r="J115" s="209" t="str">
        <f t="array" ref="J115">IF($F115&gt;0,(XLOOKUP($A115,'Crop Chart'!$A$5:$A$201,'Crop Chart'!$K$5:$K$201,0)*$F115),"")</f>
        <v/>
      </c>
      <c r="K115" s="209" t="str">
        <f t="array" ref="K115">IF($F115&gt;0,(XLOOKUP($A115,'Crop Chart'!$A$5:$A$201,'Crop Chart'!$L$5:$L$201,FALSE)),"")</f>
        <v/>
      </c>
      <c r="L115" s="210"/>
      <c r="M115" s="211"/>
      <c r="N115" s="223"/>
      <c r="O115" s="222"/>
      <c r="P115" s="222"/>
      <c r="Q115" s="223"/>
      <c r="R115" s="223"/>
      <c r="S115" s="223"/>
      <c r="T115" s="223"/>
      <c r="U115" s="223"/>
      <c r="V115" s="223"/>
      <c r="W115" s="223"/>
      <c r="X115" s="223"/>
    </row>
    <row r="116" ht="15.75" customHeight="1">
      <c r="A116" s="215"/>
      <c r="B116" s="215"/>
      <c r="C116" s="215"/>
      <c r="D116" s="216"/>
      <c r="E116" s="270"/>
      <c r="F116" s="218"/>
      <c r="G116" s="251">
        <v>45407.0</v>
      </c>
      <c r="H116" s="208">
        <f t="array" ref="H116">IF(ISBLANK(G116),"",XLOOKUP(A116,'Crop Chart'!$A$5:$A$201,'Crop Chart'!$F$5:$F$201,0)+G116)-XLOOKUP(A116,'Crop Chart'!$A$5:$A$201,'Crop Chart'!$I$5:$I$201,0)</f>
        <v>45407</v>
      </c>
      <c r="I116" s="208">
        <f t="shared" si="1"/>
        <v>45407</v>
      </c>
      <c r="J116" s="209" t="str">
        <f t="array" ref="J116">IF($F116&gt;0,(XLOOKUP($A116,'Crop Chart'!$A$5:$A$201,'Crop Chart'!$K$5:$K$201,0)*$F116),"")</f>
        <v/>
      </c>
      <c r="K116" s="209" t="str">
        <f t="array" ref="K116">IF($F116&gt;0,(XLOOKUP($A116,'Crop Chart'!$A$5:$A$201,'Crop Chart'!$L$5:$L$201,FALSE)),"")</f>
        <v/>
      </c>
      <c r="L116" s="210"/>
      <c r="M116" s="211" t="str">
        <f t="shared" ref="M116:M303" si="9">TEXTJOIN("",1,A116,B116,C116)</f>
        <v/>
      </c>
      <c r="N116" s="223" t="str">
        <f>IFERROR(__xludf.DUMMYFUNCTION("UNIQUE(E124:E134)"),"")</f>
        <v/>
      </c>
      <c r="O116" s="222"/>
      <c r="P116" s="222"/>
      <c r="Q116" s="223"/>
      <c r="R116" s="223"/>
      <c r="S116" s="223"/>
      <c r="T116" s="223"/>
      <c r="U116" s="223"/>
      <c r="V116" s="223"/>
      <c r="W116" s="223"/>
      <c r="X116" s="223"/>
    </row>
    <row r="117" ht="15.75" customHeight="1">
      <c r="A117" s="215"/>
      <c r="B117" s="215"/>
      <c r="C117" s="215"/>
      <c r="D117" s="216"/>
      <c r="E117" s="270"/>
      <c r="F117" s="218"/>
      <c r="G117" s="251">
        <v>45402.0</v>
      </c>
      <c r="H117" s="208">
        <f t="array" ref="H117">IF(ISBLANK(G117),"",XLOOKUP(A106,'Crop Chart'!$A$5:$A$201,'Crop Chart'!$F$5:$F$201,0)+G117)-XLOOKUP(A106,'Crop Chart'!$A$5:$A$201,'Crop Chart'!$I$5:$I$201,0)</f>
        <v>45402</v>
      </c>
      <c r="I117" s="208">
        <f t="shared" si="1"/>
        <v>45402</v>
      </c>
      <c r="J117" s="209" t="str">
        <f t="array" ref="J117">IF($F117&gt;0,(XLOOKUP($A117,'Crop Chart'!$A$5:$A$201,'Crop Chart'!$K$5:$K$201,0)*$F117),"")</f>
        <v/>
      </c>
      <c r="K117" s="209" t="str">
        <f t="array" ref="K117">IF($F117&gt;0,(XLOOKUP($A117,'Crop Chart'!$A$5:$A$201,'Crop Chart'!$L$5:$L$201,FALSE)),"")</f>
        <v/>
      </c>
      <c r="L117" s="210"/>
      <c r="M117" s="211" t="str">
        <f t="shared" si="9"/>
        <v/>
      </c>
      <c r="N117" s="223" t="str">
        <f>IFERROR(__xludf.DUMMYFUNCTION("UNIQUE(E125:E135)"),"")</f>
        <v/>
      </c>
      <c r="O117" s="222"/>
      <c r="P117" s="222"/>
      <c r="Q117" s="223"/>
      <c r="R117" s="223"/>
      <c r="S117" s="223"/>
      <c r="T117" s="223"/>
      <c r="U117" s="223"/>
      <c r="V117" s="223"/>
      <c r="W117" s="223"/>
      <c r="X117" s="223"/>
    </row>
    <row r="118" ht="15.75" customHeight="1">
      <c r="A118" s="215"/>
      <c r="B118" s="215"/>
      <c r="C118" s="215"/>
      <c r="D118" s="216"/>
      <c r="E118" s="270"/>
      <c r="F118" s="218"/>
      <c r="G118" s="251">
        <v>45447.0</v>
      </c>
      <c r="H118" s="208">
        <f t="array" ref="H118">IF(ISBLANK(G118),"",XLOOKUP(A107,'Crop Chart'!$A$5:$A$201,'Crop Chart'!$F$5:$F$201,0)+G118)-XLOOKUP(A107,'Crop Chart'!$A$5:$A$201,'Crop Chart'!$I$5:$I$201,0)</f>
        <v>45447</v>
      </c>
      <c r="I118" s="208">
        <f t="shared" si="1"/>
        <v>45447</v>
      </c>
      <c r="J118" s="209" t="str">
        <f t="array" ref="J118">IF($F118&gt;0,(XLOOKUP($A118,'Crop Chart'!$A$5:$A$201,'Crop Chart'!$K$5:$K$201,0)*$F118),"")</f>
        <v/>
      </c>
      <c r="K118" s="209" t="str">
        <f t="array" ref="K118">IF($F118&gt;0,(XLOOKUP($A118,'Crop Chart'!$A$5:$A$201,'Crop Chart'!$L$5:$L$201,FALSE)),"")</f>
        <v/>
      </c>
      <c r="L118" s="210"/>
      <c r="M118" s="211" t="str">
        <f t="shared" si="9"/>
        <v/>
      </c>
      <c r="N118" s="223" t="str">
        <f>IFERROR(__xludf.DUMMYFUNCTION("UNIQUE(E126:E136)"),"")</f>
        <v/>
      </c>
      <c r="O118" s="222"/>
      <c r="P118" s="222"/>
      <c r="Q118" s="223"/>
      <c r="R118" s="223"/>
      <c r="S118" s="223"/>
      <c r="T118" s="223"/>
      <c r="U118" s="223"/>
      <c r="V118" s="223"/>
      <c r="W118" s="223"/>
      <c r="X118" s="223"/>
    </row>
    <row r="119" ht="15.75" customHeight="1">
      <c r="A119" s="215"/>
      <c r="B119" s="231"/>
      <c r="C119" s="215"/>
      <c r="D119" s="216"/>
      <c r="E119" s="270"/>
      <c r="F119" s="218"/>
      <c r="G119" s="251">
        <v>45447.0</v>
      </c>
      <c r="H119" s="208">
        <f t="array" ref="H119">IF(ISBLANK(G119),"",XLOOKUP(A108,'Crop Chart'!$A$5:$A$201,'Crop Chart'!$F$5:$F$201,0)+G119)-XLOOKUP(A108,'Crop Chart'!$A$5:$A$201,'Crop Chart'!$I$5:$I$201,0)</f>
        <v>45447</v>
      </c>
      <c r="I119" s="208">
        <f t="shared" si="1"/>
        <v>45447</v>
      </c>
      <c r="J119" s="209" t="str">
        <f t="array" ref="J119">IF($F119&gt;0,(XLOOKUP($A119,'Crop Chart'!$A$5:$A$201,'Crop Chart'!$K$5:$K$201,0)*$F119),"")</f>
        <v/>
      </c>
      <c r="K119" s="209" t="str">
        <f t="array" ref="K119">IF($F119&gt;0,(XLOOKUP($A119,'Crop Chart'!$A$5:$A$201,'Crop Chart'!$L$5:$L$201,FALSE)),"")</f>
        <v/>
      </c>
      <c r="L119" s="210"/>
      <c r="M119" s="211" t="str">
        <f t="shared" si="9"/>
        <v/>
      </c>
      <c r="N119" s="223" t="str">
        <f>IFERROR(__xludf.DUMMYFUNCTION("UNIQUE(E127:E137)"),"")</f>
        <v/>
      </c>
      <c r="O119" s="222"/>
      <c r="P119" s="222"/>
      <c r="Q119" s="223"/>
      <c r="R119" s="223"/>
      <c r="S119" s="223"/>
      <c r="T119" s="223"/>
      <c r="U119" s="223"/>
      <c r="V119" s="223"/>
      <c r="W119" s="223"/>
      <c r="X119" s="223"/>
    </row>
    <row r="120" ht="15.75" customHeight="1">
      <c r="A120" s="215"/>
      <c r="B120" s="215"/>
      <c r="C120" s="231"/>
      <c r="D120" s="216"/>
      <c r="E120" s="270"/>
      <c r="F120" s="218"/>
      <c r="G120" s="251">
        <v>45504.0</v>
      </c>
      <c r="H120" s="208">
        <f t="array" ref="H120">IF(ISBLANK(G120),"",XLOOKUP(A109,'Crop Chart'!$A$5:$A$201,'Crop Chart'!$F$5:$F$201,0)+G120)-XLOOKUP(A109,'Crop Chart'!$A$5:$A$201,'Crop Chart'!$I$5:$I$201,0)</f>
        <v>45504</v>
      </c>
      <c r="I120" s="208">
        <f t="shared" si="1"/>
        <v>45504</v>
      </c>
      <c r="J120" s="209" t="str">
        <f t="array" ref="J120">IF($F120&gt;0,(XLOOKUP($A120,'Crop Chart'!$A$5:$A$201,'Crop Chart'!$K$5:$K$201,0)*$F120),"")</f>
        <v/>
      </c>
      <c r="K120" s="209" t="str">
        <f t="array" ref="K120">IF($F120&gt;0,(XLOOKUP($A120,'Crop Chart'!$A$5:$A$201,'Crop Chart'!$L$5:$L$201,FALSE)),"")</f>
        <v/>
      </c>
      <c r="L120" s="210"/>
      <c r="M120" s="211" t="str">
        <f t="shared" si="9"/>
        <v/>
      </c>
      <c r="N120" s="223" t="str">
        <f>IFERROR(__xludf.DUMMYFUNCTION("UNIQUE(E128:E138)"),"")</f>
        <v/>
      </c>
      <c r="O120" s="222"/>
      <c r="P120" s="222"/>
      <c r="Q120" s="223"/>
      <c r="R120" s="223"/>
      <c r="S120" s="223"/>
      <c r="T120" s="223"/>
      <c r="U120" s="223"/>
      <c r="V120" s="223"/>
      <c r="W120" s="223"/>
      <c r="X120" s="223"/>
    </row>
    <row r="121" ht="15.75" customHeight="1">
      <c r="A121" s="215"/>
      <c r="B121" s="215"/>
      <c r="C121" s="231"/>
      <c r="D121" s="216"/>
      <c r="E121" s="270"/>
      <c r="F121" s="218"/>
      <c r="G121" s="251">
        <v>45504.0</v>
      </c>
      <c r="H121" s="208">
        <f t="array" ref="H121">IF(ISBLANK(G121),"",XLOOKUP(A110,'Crop Chart'!$A$5:$A$201,'Crop Chart'!$F$5:$F$201,0)+G121)-XLOOKUP(A110,'Crop Chart'!$A$5:$A$201,'Crop Chart'!$I$5:$I$201,0)</f>
        <v>45504</v>
      </c>
      <c r="I121" s="208">
        <f t="shared" si="1"/>
        <v>45504</v>
      </c>
      <c r="J121" s="209" t="str">
        <f t="array" ref="J121">IF($F121&gt;0,(XLOOKUP($A121,'Crop Chart'!$A$5:$A$201,'Crop Chart'!$K$5:$K$201,0)*$F121),"")</f>
        <v/>
      </c>
      <c r="K121" s="209" t="str">
        <f t="array" ref="K121">IF($F121&gt;0,(XLOOKUP($A121,'Crop Chart'!$A$5:$A$201,'Crop Chart'!$L$5:$L$201,FALSE)),"")</f>
        <v/>
      </c>
      <c r="L121" s="210"/>
      <c r="M121" s="211" t="str">
        <f t="shared" si="9"/>
        <v/>
      </c>
      <c r="N121" s="223" t="str">
        <f>IFERROR(__xludf.DUMMYFUNCTION("UNIQUE(E128:E139)"),"")</f>
        <v/>
      </c>
      <c r="O121" s="222"/>
      <c r="P121" s="222"/>
      <c r="Q121" s="223"/>
      <c r="R121" s="223"/>
      <c r="S121" s="223"/>
      <c r="T121" s="223"/>
      <c r="U121" s="223"/>
      <c r="V121" s="223"/>
      <c r="W121" s="223"/>
      <c r="X121" s="223"/>
    </row>
    <row r="122" ht="15.75" customHeight="1">
      <c r="A122" s="273"/>
      <c r="B122" s="215"/>
      <c r="C122" s="231"/>
      <c r="D122" s="216"/>
      <c r="E122" s="270"/>
      <c r="F122" s="218"/>
      <c r="G122" s="251">
        <v>45504.0</v>
      </c>
      <c r="H122" s="208">
        <f t="array" ref="H122">IF(ISBLANK(G122),"",XLOOKUP(A111,'Crop Chart'!$A$5:$A$201,'Crop Chart'!$F$5:$F$201,0)+G122)-XLOOKUP(A111,'Crop Chart'!$A$5:$A$201,'Crop Chart'!$I$5:$I$201,0)</f>
        <v>45504</v>
      </c>
      <c r="I122" s="208">
        <f t="shared" si="1"/>
        <v>45504</v>
      </c>
      <c r="J122" s="209" t="str">
        <f t="array" ref="J122">IF($F122&gt;0,(XLOOKUP($A122,'Crop Chart'!$A$5:$A$201,'Crop Chart'!$K$5:$K$201,0)*$F122),"")</f>
        <v/>
      </c>
      <c r="K122" s="209" t="str">
        <f t="array" ref="K122">IF($F122&gt;0,(XLOOKUP($A122,'Crop Chart'!$A$5:$A$201,'Crop Chart'!$L$5:$L$201,FALSE)),"")</f>
        <v/>
      </c>
      <c r="L122" s="210"/>
      <c r="M122" s="211" t="str">
        <f t="shared" si="9"/>
        <v/>
      </c>
      <c r="N122" s="223" t="str">
        <f>IFERROR(__xludf.DUMMYFUNCTION("UNIQUE(E129:E140)"),"")</f>
        <v/>
      </c>
      <c r="O122" s="222"/>
      <c r="P122" s="222"/>
      <c r="Q122" s="223"/>
      <c r="R122" s="223"/>
      <c r="S122" s="223"/>
      <c r="T122" s="223"/>
      <c r="U122" s="223"/>
      <c r="V122" s="223"/>
      <c r="W122" s="223"/>
      <c r="X122" s="223"/>
    </row>
    <row r="123" ht="15.75" customHeight="1">
      <c r="A123" s="215"/>
      <c r="B123" s="215"/>
      <c r="C123" s="231"/>
      <c r="D123" s="216"/>
      <c r="E123" s="270"/>
      <c r="F123" s="218"/>
      <c r="G123" s="251">
        <v>45504.0</v>
      </c>
      <c r="H123" s="208">
        <f t="array" ref="H123">IF(ISBLANK(G123),"",XLOOKUP(A111,'Crop Chart'!$A$5:$A$201,'Crop Chart'!$F$5:$F$201,0)+G123)-XLOOKUP(A111,'Crop Chart'!$A$5:$A$201,'Crop Chart'!$I$5:$I$201,0)</f>
        <v>45504</v>
      </c>
      <c r="I123" s="208">
        <f t="shared" si="1"/>
        <v>45504</v>
      </c>
      <c r="J123" s="209" t="str">
        <f t="array" ref="J123">IF($F123&gt;0,(XLOOKUP($A123,'Crop Chart'!$A$5:$A$201,'Crop Chart'!$K$5:$K$201,0)*$F123),"")</f>
        <v/>
      </c>
      <c r="K123" s="209" t="str">
        <f t="array" ref="K123">IF($F123&gt;0,(XLOOKUP($A123,'Crop Chart'!$A$5:$A$201,'Crop Chart'!$L$5:$L$201,FALSE)),"")</f>
        <v/>
      </c>
      <c r="L123" s="210"/>
      <c r="M123" s="211" t="str">
        <f t="shared" si="9"/>
        <v/>
      </c>
      <c r="N123" s="223" t="str">
        <f>IFERROR(__xludf.DUMMYFUNCTION("UNIQUE(E128:E140)"),"")</f>
        <v/>
      </c>
      <c r="O123" s="222"/>
      <c r="P123" s="222"/>
      <c r="Q123" s="223"/>
      <c r="R123" s="223"/>
      <c r="S123" s="223"/>
      <c r="T123" s="223"/>
      <c r="U123" s="223"/>
      <c r="V123" s="223"/>
      <c r="W123" s="223"/>
      <c r="X123" s="223"/>
    </row>
    <row r="124" ht="15.75" customHeight="1">
      <c r="A124" s="215"/>
      <c r="B124" s="215"/>
      <c r="C124" s="231"/>
      <c r="D124" s="216"/>
      <c r="E124" s="270"/>
      <c r="F124" s="218"/>
      <c r="G124" s="251">
        <v>45504.0</v>
      </c>
      <c r="H124" s="208">
        <f t="array" ref="H124">IF(ISBLANK(G124),"",XLOOKUP(A112,'Crop Chart'!$A$5:$A$201,'Crop Chart'!$F$5:$F$201,0)+G124)-XLOOKUP(A112,'Crop Chart'!$A$5:$A$201,'Crop Chart'!$I$5:$I$201,0)</f>
        <v>45504</v>
      </c>
      <c r="I124" s="208">
        <f t="shared" si="1"/>
        <v>45504</v>
      </c>
      <c r="J124" s="209" t="str">
        <f t="array" ref="J124">IF($F124&gt;0,(XLOOKUP($A124,'Crop Chart'!$A$5:$A$201,'Crop Chart'!$K$5:$K$201,0)*$F124),"")</f>
        <v/>
      </c>
      <c r="K124" s="209" t="str">
        <f t="array" ref="K124">IF($F124&gt;0,(XLOOKUP($A124,'Crop Chart'!$A$5:$A$201,'Crop Chart'!$L$5:$L$201,FALSE)),"")</f>
        <v/>
      </c>
      <c r="L124" s="210"/>
      <c r="M124" s="211" t="str">
        <f t="shared" si="9"/>
        <v/>
      </c>
      <c r="N124" s="223" t="str">
        <f>IFERROR(__xludf.DUMMYFUNCTION("UNIQUE(E129:E141)"),"")</f>
        <v/>
      </c>
      <c r="O124" s="222"/>
      <c r="P124" s="222"/>
      <c r="Q124" s="223"/>
      <c r="R124" s="223"/>
      <c r="S124" s="223"/>
      <c r="T124" s="223"/>
      <c r="U124" s="223"/>
      <c r="V124" s="223"/>
      <c r="W124" s="223"/>
      <c r="X124" s="223"/>
    </row>
    <row r="125" ht="15.75" customHeight="1">
      <c r="A125" s="215"/>
      <c r="B125" s="215"/>
      <c r="C125" s="231"/>
      <c r="D125" s="216"/>
      <c r="E125" s="270"/>
      <c r="F125" s="218"/>
      <c r="G125" s="251">
        <v>45504.0</v>
      </c>
      <c r="H125" s="208">
        <f t="array" ref="H125">IF(ISBLANK(G125),"",XLOOKUP(A114,'Crop Chart'!$A$5:$A$201,'Crop Chart'!$F$5:$F$201,0)+G125)-XLOOKUP(A114,'Crop Chart'!$A$5:$A$201,'Crop Chart'!$I$5:$I$201,0)</f>
        <v>45504</v>
      </c>
      <c r="I125" s="208">
        <f t="shared" si="1"/>
        <v>45504</v>
      </c>
      <c r="J125" s="209" t="str">
        <f t="array" ref="J125">IF($F125&gt;0,(XLOOKUP($A125,'Crop Chart'!$A$5:$A$201,'Crop Chart'!$K$5:$K$201,0)*$F125),"")</f>
        <v/>
      </c>
      <c r="K125" s="209" t="str">
        <f t="array" ref="K125">IF($F125&gt;0,(XLOOKUP($A125,'Crop Chart'!$A$5:$A$201,'Crop Chart'!$L$5:$L$201,FALSE)),"")</f>
        <v/>
      </c>
      <c r="L125" s="210"/>
      <c r="M125" s="211" t="str">
        <f t="shared" si="9"/>
        <v/>
      </c>
      <c r="N125" s="223" t="str">
        <f>IFERROR(__xludf.DUMMYFUNCTION("UNIQUE(E133:E143)"),"")</f>
        <v/>
      </c>
      <c r="O125" s="222"/>
      <c r="P125" s="222"/>
      <c r="Q125" s="223"/>
      <c r="R125" s="223"/>
      <c r="S125" s="223"/>
      <c r="T125" s="223"/>
      <c r="U125" s="223"/>
      <c r="V125" s="223"/>
      <c r="W125" s="223"/>
      <c r="X125" s="223"/>
    </row>
    <row r="126" ht="15.75" customHeight="1">
      <c r="A126" s="215"/>
      <c r="B126" s="215"/>
      <c r="C126" s="231"/>
      <c r="D126" s="216"/>
      <c r="E126" s="270"/>
      <c r="F126" s="218"/>
      <c r="G126" s="251">
        <v>45553.0</v>
      </c>
      <c r="H126" s="208">
        <f t="array" ref="H126">IF(ISBLANK(G126),"",XLOOKUP(A116,'Crop Chart'!$A$5:$A$201,'Crop Chart'!$F$5:$F$201,0)+G126)-XLOOKUP(A116,'Crop Chart'!$A$5:$A$201,'Crop Chart'!$I$5:$I$201,0)</f>
        <v>45553</v>
      </c>
      <c r="I126" s="208">
        <f t="shared" si="1"/>
        <v>45553</v>
      </c>
      <c r="J126" s="209" t="str">
        <f t="array" ref="J126">IF($F126&gt;0,(XLOOKUP($A126,'Crop Chart'!$A$5:$A$201,'Crop Chart'!$K$5:$K$201,0)*$F126),"")</f>
        <v/>
      </c>
      <c r="K126" s="209" t="str">
        <f t="array" ref="K126">IF($F126&gt;0,(XLOOKUP($A126,'Crop Chart'!$A$5:$A$201,'Crop Chart'!$L$5:$L$201,FALSE)),"")</f>
        <v/>
      </c>
      <c r="L126" s="210"/>
      <c r="M126" s="211" t="str">
        <f t="shared" si="9"/>
        <v/>
      </c>
      <c r="N126" s="223" t="str">
        <f>IFERROR(__xludf.DUMMYFUNCTION("UNIQUE(E133:E144)"),"")</f>
        <v/>
      </c>
      <c r="O126" s="222"/>
      <c r="P126" s="222"/>
      <c r="Q126" s="223"/>
      <c r="R126" s="223"/>
      <c r="S126" s="223"/>
      <c r="T126" s="223"/>
      <c r="U126" s="223"/>
      <c r="V126" s="223"/>
      <c r="W126" s="223"/>
      <c r="X126" s="223"/>
    </row>
    <row r="127" ht="15.75" customHeight="1">
      <c r="A127" s="273"/>
      <c r="B127" s="215"/>
      <c r="C127" s="231"/>
      <c r="D127" s="216"/>
      <c r="E127" s="270"/>
      <c r="F127" s="218"/>
      <c r="G127" s="251">
        <v>45553.0</v>
      </c>
      <c r="H127" s="208">
        <f t="array" ref="H127">IF(ISBLANK(G127),"",XLOOKUP(A117,'Crop Chart'!$A$5:$A$201,'Crop Chart'!$F$5:$F$201,0)+G127)-XLOOKUP(A117,'Crop Chart'!$A$5:$A$201,'Crop Chart'!$I$5:$I$201,0)</f>
        <v>45553</v>
      </c>
      <c r="I127" s="208">
        <f t="shared" si="1"/>
        <v>45553</v>
      </c>
      <c r="J127" s="209" t="str">
        <f t="array" ref="J127">IF($F127&gt;0,(XLOOKUP($A127,'Crop Chart'!$A$5:$A$201,'Crop Chart'!$K$5:$K$201,0)*$F127),"")</f>
        <v/>
      </c>
      <c r="K127" s="209" t="str">
        <f t="array" ref="K127">IF($F127&gt;0,(XLOOKUP($A127,'Crop Chart'!$A$5:$A$201,'Crop Chart'!$L$5:$L$201,FALSE)),"")</f>
        <v/>
      </c>
      <c r="L127" s="210"/>
      <c r="M127" s="211" t="str">
        <f t="shared" si="9"/>
        <v/>
      </c>
      <c r="N127" s="223" t="str">
        <f>IFERROR(__xludf.DUMMYFUNCTION("UNIQUE(E134:E145)"),"")</f>
        <v/>
      </c>
      <c r="O127" s="222"/>
      <c r="P127" s="222"/>
      <c r="Q127" s="223"/>
      <c r="R127" s="223"/>
      <c r="S127" s="223"/>
      <c r="T127" s="223"/>
      <c r="U127" s="223"/>
      <c r="V127" s="223"/>
      <c r="W127" s="223"/>
      <c r="X127" s="223"/>
    </row>
    <row r="128" ht="15.75" customHeight="1">
      <c r="A128" s="215"/>
      <c r="B128" s="215"/>
      <c r="C128" s="231"/>
      <c r="D128" s="216"/>
      <c r="E128" s="270"/>
      <c r="F128" s="218"/>
      <c r="G128" s="251">
        <v>45553.0</v>
      </c>
      <c r="H128" s="208">
        <f t="array" ref="H128">IF(ISBLANK(G128),"",XLOOKUP(A117,'Crop Chart'!$A$5:$A$201,'Crop Chart'!$F$5:$F$201,0)+G128)-XLOOKUP(A117,'Crop Chart'!$A$5:$A$201,'Crop Chart'!$I$5:$I$201,0)</f>
        <v>45553</v>
      </c>
      <c r="I128" s="208">
        <f t="shared" si="1"/>
        <v>45553</v>
      </c>
      <c r="J128" s="209" t="str">
        <f t="array" ref="J128">IF($F128&gt;0,(XLOOKUP($A128,'Crop Chart'!$A$5:$A$201,'Crop Chart'!$K$5:$K$201,0)*$F128),"")</f>
        <v/>
      </c>
      <c r="K128" s="209" t="str">
        <f t="array" ref="K128">IF($F128&gt;0,(XLOOKUP($A128,'Crop Chart'!$A$5:$A$201,'Crop Chart'!$L$5:$L$201,FALSE)),"")</f>
        <v/>
      </c>
      <c r="L128" s="210"/>
      <c r="M128" s="211" t="str">
        <f t="shared" si="9"/>
        <v/>
      </c>
      <c r="N128" s="223" t="str">
        <f>IFERROR(__xludf.DUMMYFUNCTION("UNIQUE(E133:E145)"),"")</f>
        <v/>
      </c>
      <c r="O128" s="222"/>
      <c r="P128" s="222"/>
      <c r="Q128" s="223"/>
      <c r="R128" s="223"/>
      <c r="S128" s="223"/>
      <c r="T128" s="223"/>
      <c r="U128" s="223"/>
      <c r="V128" s="223"/>
      <c r="W128" s="223"/>
      <c r="X128" s="223"/>
    </row>
    <row r="129" ht="15.75" customHeight="1">
      <c r="A129" s="215"/>
      <c r="B129" s="215"/>
      <c r="C129" s="231"/>
      <c r="D129" s="216"/>
      <c r="E129" s="270"/>
      <c r="F129" s="218"/>
      <c r="G129" s="251">
        <v>45553.0</v>
      </c>
      <c r="H129" s="208">
        <f t="array" ref="H129">IF(ISBLANK(G129),"",XLOOKUP(A118,'Crop Chart'!$A$5:$A$201,'Crop Chart'!$F$5:$F$201,0)+G129)-XLOOKUP(A118,'Crop Chart'!$A$5:$A$201,'Crop Chart'!$I$5:$I$201,0)</f>
        <v>45553</v>
      </c>
      <c r="I129" s="208">
        <f t="shared" si="1"/>
        <v>45553</v>
      </c>
      <c r="J129" s="209" t="str">
        <f t="array" ref="J129">IF($F129&gt;0,(XLOOKUP($A129,'Crop Chart'!$A$5:$A$201,'Crop Chart'!$K$5:$K$201,0)*$F129),"")</f>
        <v/>
      </c>
      <c r="K129" s="209" t="str">
        <f t="array" ref="K129">IF($F129&gt;0,(XLOOKUP($A129,'Crop Chart'!$A$5:$A$201,'Crop Chart'!$L$5:$L$201,FALSE)),"")</f>
        <v/>
      </c>
      <c r="L129" s="210"/>
      <c r="M129" s="211" t="str">
        <f t="shared" si="9"/>
        <v/>
      </c>
      <c r="N129" s="223" t="str">
        <f>IFERROR(__xludf.DUMMYFUNCTION("UNIQUE(E134:E146)"),"")</f>
        <v/>
      </c>
      <c r="O129" s="222"/>
      <c r="P129" s="222"/>
      <c r="Q129" s="223"/>
      <c r="R129" s="223"/>
      <c r="S129" s="223"/>
      <c r="T129" s="223"/>
      <c r="U129" s="223"/>
      <c r="V129" s="223"/>
      <c r="W129" s="223"/>
      <c r="X129" s="223"/>
    </row>
    <row r="130" ht="15.75" customHeight="1">
      <c r="A130" s="215"/>
      <c r="B130" s="215"/>
      <c r="C130" s="231"/>
      <c r="D130" s="216"/>
      <c r="E130" s="270"/>
      <c r="F130" s="218"/>
      <c r="G130" s="251">
        <v>45595.0</v>
      </c>
      <c r="H130" s="208">
        <f t="array" ref="H130">IF(ISBLANK(G130),"",XLOOKUP(A120,'Crop Chart'!$A$5:$A$201,'Crop Chart'!$F$5:$F$201,0)+G130)-XLOOKUP(A120,'Crop Chart'!$A$5:$A$201,'Crop Chart'!$I$5:$I$201,0)</f>
        <v>45595</v>
      </c>
      <c r="I130" s="208">
        <f t="shared" si="1"/>
        <v>45595</v>
      </c>
      <c r="J130" s="209" t="str">
        <f t="array" ref="J130">IF($F130&gt;0,(XLOOKUP($A130,'Crop Chart'!$A$5:$A$201,'Crop Chart'!$K$5:$K$201,0)*$F130),"")</f>
        <v/>
      </c>
      <c r="K130" s="209" t="str">
        <f t="array" ref="K130">IF($F130&gt;0,(XLOOKUP($A130,'Crop Chart'!$A$5:$A$201,'Crop Chart'!$L$5:$L$201,FALSE)),"")</f>
        <v/>
      </c>
      <c r="L130" s="210"/>
      <c r="M130" s="211" t="str">
        <f t="shared" si="9"/>
        <v/>
      </c>
      <c r="N130" s="223" t="str">
        <f>IFERROR(__xludf.DUMMYFUNCTION("UNIQUE(E138:E148)"),"")</f>
        <v/>
      </c>
      <c r="O130" s="222"/>
      <c r="P130" s="222"/>
      <c r="Q130" s="223"/>
      <c r="R130" s="223"/>
      <c r="S130" s="223"/>
      <c r="T130" s="223"/>
      <c r="U130" s="223"/>
      <c r="V130" s="223"/>
      <c r="W130" s="223"/>
      <c r="X130" s="223"/>
    </row>
    <row r="131" ht="15.75" customHeight="1">
      <c r="A131" s="215"/>
      <c r="B131" s="215"/>
      <c r="C131" s="231"/>
      <c r="D131" s="216"/>
      <c r="E131" s="270"/>
      <c r="F131" s="218"/>
      <c r="G131" s="251">
        <v>45595.0</v>
      </c>
      <c r="H131" s="208">
        <f t="array" ref="H131">IF(ISBLANK(G131),"",XLOOKUP(A121,'Crop Chart'!$A$5:$A$201,'Crop Chart'!$F$5:$F$201,0)+G131)-XLOOKUP(A121,'Crop Chart'!$A$5:$A$201,'Crop Chart'!$I$5:$I$201,0)</f>
        <v>45595</v>
      </c>
      <c r="I131" s="208">
        <f t="shared" si="1"/>
        <v>45595</v>
      </c>
      <c r="J131" s="209" t="str">
        <f t="array" ref="J131">IF($F131&gt;0,(XLOOKUP($A131,'Crop Chart'!$A$5:$A$201,'Crop Chart'!$K$5:$K$201,0)*$F131),"")</f>
        <v/>
      </c>
      <c r="K131" s="209" t="str">
        <f t="array" ref="K131">IF($F131&gt;0,(XLOOKUP($A131,'Crop Chart'!$A$5:$A$201,'Crop Chart'!$L$5:$L$201,FALSE)),"")</f>
        <v/>
      </c>
      <c r="L131" s="210"/>
      <c r="M131" s="211" t="str">
        <f t="shared" si="9"/>
        <v/>
      </c>
      <c r="N131" s="223" t="str">
        <f>IFERROR(__xludf.DUMMYFUNCTION("UNIQUE(E138:E149)"),"")</f>
        <v/>
      </c>
      <c r="O131" s="222"/>
      <c r="P131" s="222"/>
      <c r="Q131" s="223"/>
      <c r="R131" s="223"/>
      <c r="S131" s="223"/>
      <c r="T131" s="223"/>
      <c r="U131" s="223"/>
      <c r="V131" s="223"/>
      <c r="W131" s="223"/>
      <c r="X131" s="223"/>
    </row>
    <row r="132" ht="15.75" customHeight="1">
      <c r="A132" s="273"/>
      <c r="B132" s="215"/>
      <c r="C132" s="231"/>
      <c r="D132" s="216"/>
      <c r="E132" s="270"/>
      <c r="F132" s="218"/>
      <c r="G132" s="251">
        <v>45595.0</v>
      </c>
      <c r="H132" s="208">
        <f t="array" ref="H132">IF(ISBLANK(G132),"",XLOOKUP(A122,'Crop Chart'!$A$5:$A$201,'Crop Chart'!$F$5:$F$201,0)+G132)-XLOOKUP(A122,'Crop Chart'!$A$5:$A$201,'Crop Chart'!$I$5:$I$201,0)</f>
        <v>45595</v>
      </c>
      <c r="I132" s="208">
        <f t="shared" si="1"/>
        <v>45595</v>
      </c>
      <c r="J132" s="209" t="str">
        <f t="array" ref="J132">IF($F132&gt;0,(XLOOKUP($A132,'Crop Chart'!$A$5:$A$201,'Crop Chart'!$K$5:$K$201,0)*$F132),"")</f>
        <v/>
      </c>
      <c r="K132" s="209" t="str">
        <f t="array" ref="K132">IF($F132&gt;0,(XLOOKUP($A132,'Crop Chart'!$A$5:$A$201,'Crop Chart'!$L$5:$L$201,FALSE)),"")</f>
        <v/>
      </c>
      <c r="L132" s="210"/>
      <c r="M132" s="211" t="str">
        <f t="shared" si="9"/>
        <v/>
      </c>
      <c r="N132" s="223" t="str">
        <f>IFERROR(__xludf.DUMMYFUNCTION("UNIQUE(E139:E150)"),"")</f>
        <v/>
      </c>
      <c r="O132" s="222"/>
      <c r="P132" s="222"/>
      <c r="Q132" s="223"/>
      <c r="R132" s="223"/>
      <c r="S132" s="223"/>
      <c r="T132" s="223"/>
      <c r="U132" s="223"/>
      <c r="V132" s="223"/>
      <c r="W132" s="223"/>
      <c r="X132" s="223"/>
    </row>
    <row r="133" ht="15.75" customHeight="1">
      <c r="A133" s="215"/>
      <c r="B133" s="215"/>
      <c r="C133" s="231"/>
      <c r="D133" s="216"/>
      <c r="E133" s="270"/>
      <c r="F133" s="218"/>
      <c r="G133" s="251">
        <v>45595.0</v>
      </c>
      <c r="H133" s="208">
        <f t="array" ref="H133">IF(ISBLANK(G133),"",XLOOKUP(A122,'Crop Chart'!$A$5:$A$201,'Crop Chart'!$F$5:$F$201,0)+G133)-XLOOKUP(A122,'Crop Chart'!$A$5:$A$201,'Crop Chart'!$I$5:$I$201,0)</f>
        <v>45595</v>
      </c>
      <c r="I133" s="208">
        <f t="shared" si="1"/>
        <v>45595</v>
      </c>
      <c r="J133" s="209" t="str">
        <f t="array" ref="J133">IF($F133&gt;0,(XLOOKUP($A133,'Crop Chart'!$A$5:$A$201,'Crop Chart'!$K$5:$K$201,0)*$F133),"")</f>
        <v/>
      </c>
      <c r="K133" s="209" t="str">
        <f t="array" ref="K133">IF($F133&gt;0,(XLOOKUP($A133,'Crop Chart'!$A$5:$A$201,'Crop Chart'!$L$5:$L$201,FALSE)),"")</f>
        <v/>
      </c>
      <c r="L133" s="210"/>
      <c r="M133" s="211" t="str">
        <f t="shared" si="9"/>
        <v/>
      </c>
      <c r="N133" s="223" t="str">
        <f>IFERROR(__xludf.DUMMYFUNCTION("UNIQUE(E138:E150)"),"")</f>
        <v/>
      </c>
      <c r="O133" s="222"/>
      <c r="P133" s="222"/>
      <c r="Q133" s="223"/>
      <c r="R133" s="223"/>
      <c r="S133" s="223"/>
      <c r="T133" s="223"/>
      <c r="U133" s="223"/>
      <c r="V133" s="223"/>
      <c r="W133" s="223"/>
      <c r="X133" s="223"/>
    </row>
    <row r="134" ht="15.75" customHeight="1">
      <c r="A134" s="215"/>
      <c r="B134" s="215"/>
      <c r="C134" s="231"/>
      <c r="D134" s="216"/>
      <c r="E134" s="270"/>
      <c r="F134" s="218"/>
      <c r="G134" s="251">
        <v>45595.0</v>
      </c>
      <c r="H134" s="208">
        <f t="array" ref="H134">IF(ISBLANK(G134),"",XLOOKUP(A123,'Crop Chart'!$A$5:$A$201,'Crop Chart'!$F$5:$F$201,0)+G134)-XLOOKUP(A123,'Crop Chart'!$A$5:$A$201,'Crop Chart'!$I$5:$I$201,0)</f>
        <v>45595</v>
      </c>
      <c r="I134" s="208">
        <f t="shared" si="1"/>
        <v>45595</v>
      </c>
      <c r="J134" s="209" t="str">
        <f t="array" ref="J134">IF($F134&gt;0,(XLOOKUP($A134,'Crop Chart'!$A$5:$A$201,'Crop Chart'!$K$5:$K$201,0)*$F134),"")</f>
        <v/>
      </c>
      <c r="K134" s="209" t="str">
        <f t="array" ref="K134">IF($F134&gt;0,(XLOOKUP($A134,'Crop Chart'!$A$5:$A$201,'Crop Chart'!$L$5:$L$201,FALSE)),"")</f>
        <v/>
      </c>
      <c r="L134" s="210"/>
      <c r="M134" s="211" t="str">
        <f t="shared" si="9"/>
        <v/>
      </c>
      <c r="N134" s="223" t="str">
        <f>IFERROR(__xludf.DUMMYFUNCTION("UNIQUE(E139:E151)"),"")</f>
        <v/>
      </c>
      <c r="O134" s="222"/>
      <c r="P134" s="222"/>
      <c r="Q134" s="223"/>
      <c r="R134" s="223"/>
      <c r="S134" s="223"/>
      <c r="T134" s="223"/>
      <c r="U134" s="223"/>
      <c r="V134" s="223"/>
      <c r="W134" s="223"/>
      <c r="X134" s="223"/>
    </row>
    <row r="135" ht="15.75" customHeight="1">
      <c r="A135" s="215" t="s">
        <v>62</v>
      </c>
      <c r="B135" s="231"/>
      <c r="C135" s="231"/>
      <c r="D135" s="216" t="str">
        <f t="array" ref="D135">IF(LEN(A135)&gt;=3,XLOOKUP(A135,'Crop Chart'!$A$5:$A$201,'Crop Chart'!$H$5:$H$201,0),"")</f>
        <v/>
      </c>
      <c r="E135" s="270"/>
      <c r="F135" s="274"/>
      <c r="G135" s="275"/>
      <c r="H135" s="208"/>
      <c r="I135" s="208" t="str">
        <f t="shared" si="1"/>
        <v/>
      </c>
      <c r="J135" s="209" t="str">
        <f t="array" ref="J135">IF($F135&gt;0,(XLOOKUP($A135,'Crop Chart'!$A$5:$A$201,'Crop Chart'!$K$5:$K$201,0)*$F135),"")</f>
        <v/>
      </c>
      <c r="K135" s="209" t="str">
        <f t="array" ref="K135">IF($F135&gt;0,(XLOOKUP($A135,'Crop Chart'!$A$5:$A$201,'Crop Chart'!$L$5:$L$201,FALSE)),"")</f>
        <v/>
      </c>
      <c r="L135" s="210"/>
      <c r="M135" s="211" t="str">
        <f t="shared" si="9"/>
        <v>-</v>
      </c>
      <c r="N135" s="223" t="str">
        <f>IFERROR(__xludf.DUMMYFUNCTION("UNIQUE(E142:E154)"),"")</f>
        <v/>
      </c>
      <c r="O135" s="222"/>
      <c r="P135" s="222"/>
      <c r="Q135" s="223"/>
      <c r="R135" s="223"/>
      <c r="S135" s="223"/>
      <c r="T135" s="223"/>
      <c r="U135" s="223"/>
      <c r="V135" s="223"/>
      <c r="W135" s="223"/>
      <c r="X135" s="223"/>
    </row>
    <row r="136" ht="15.75" customHeight="1">
      <c r="A136" s="215" t="s">
        <v>62</v>
      </c>
      <c r="B136" s="231"/>
      <c r="C136" s="231"/>
      <c r="D136" s="216" t="str">
        <f t="array" ref="D136">IF(LEN(A136)&gt;=3,XLOOKUP(A136,'Crop Chart'!$A$5:$A$201,'Crop Chart'!$H$5:$H$201,0),"")</f>
        <v/>
      </c>
      <c r="E136" s="270"/>
      <c r="F136" s="274"/>
      <c r="G136" s="275"/>
      <c r="H136" s="208"/>
      <c r="I136" s="208" t="str">
        <f t="shared" si="1"/>
        <v/>
      </c>
      <c r="J136" s="209" t="str">
        <f t="array" ref="J136">IF($F136&gt;0,(XLOOKUP($A136,'Crop Chart'!$A$5:$A$201,'Crop Chart'!$K$5:$K$201,0)*$F136),"")</f>
        <v/>
      </c>
      <c r="K136" s="209" t="str">
        <f t="array" ref="K136">IF($F136&gt;0,(XLOOKUP($A136,'Crop Chart'!$A$5:$A$201,'Crop Chart'!$L$5:$L$201,FALSE)),"")</f>
        <v/>
      </c>
      <c r="L136" s="210"/>
      <c r="M136" s="211" t="str">
        <f t="shared" si="9"/>
        <v>-</v>
      </c>
      <c r="N136" s="223" t="str">
        <f>IFERROR(__xludf.DUMMYFUNCTION("UNIQUE(E143:E155)"),"")</f>
        <v/>
      </c>
      <c r="O136" s="222"/>
      <c r="P136" s="222"/>
      <c r="Q136" s="223"/>
      <c r="R136" s="223"/>
      <c r="S136" s="223"/>
      <c r="T136" s="223"/>
      <c r="U136" s="223"/>
      <c r="V136" s="223"/>
      <c r="W136" s="223"/>
      <c r="X136" s="223"/>
    </row>
    <row r="137" ht="15.75" customHeight="1">
      <c r="A137" s="215" t="s">
        <v>62</v>
      </c>
      <c r="B137" s="231"/>
      <c r="C137" s="231"/>
      <c r="D137" s="216" t="str">
        <f t="array" ref="D137">IF(LEN(A137)&gt;=3,XLOOKUP(A137,'Crop Chart'!$A$5:$A$201,'Crop Chart'!$H$5:$H$201,0),"")</f>
        <v/>
      </c>
      <c r="E137" s="270"/>
      <c r="F137" s="274"/>
      <c r="G137" s="275"/>
      <c r="H137" s="208"/>
      <c r="I137" s="208" t="str">
        <f t="shared" si="1"/>
        <v/>
      </c>
      <c r="J137" s="209" t="str">
        <f t="array" ref="J137">IF($F137&gt;0,(XLOOKUP($A137,'Crop Chart'!$A$5:$A$201,'Crop Chart'!$K$5:$K$201,0)*$F137),"")</f>
        <v/>
      </c>
      <c r="K137" s="209" t="str">
        <f t="array" ref="K137">IF($F137&gt;0,(XLOOKUP($A137,'Crop Chart'!$A$5:$A$201,'Crop Chart'!$L$5:$L$201,FALSE)),"")</f>
        <v/>
      </c>
      <c r="L137" s="210"/>
      <c r="M137" s="211" t="str">
        <f t="shared" si="9"/>
        <v>-</v>
      </c>
      <c r="N137" s="223" t="str">
        <f>IFERROR(__xludf.DUMMYFUNCTION("UNIQUE(E144:E156)"),"")</f>
        <v/>
      </c>
      <c r="O137" s="222"/>
      <c r="P137" s="222"/>
      <c r="Q137" s="223"/>
      <c r="R137" s="223"/>
      <c r="S137" s="223"/>
      <c r="T137" s="223"/>
      <c r="U137" s="223"/>
      <c r="V137" s="223"/>
      <c r="W137" s="223"/>
      <c r="X137" s="223"/>
    </row>
    <row r="138" ht="15.75" customHeight="1">
      <c r="A138" s="215" t="s">
        <v>62</v>
      </c>
      <c r="B138" s="231"/>
      <c r="C138" s="231"/>
      <c r="D138" s="216" t="str">
        <f t="array" ref="D138">IF(LEN(A138)&gt;=3,XLOOKUP(A138,'Crop Chart'!$A$5:$A$201,'Crop Chart'!$H$5:$H$201,0),"")</f>
        <v/>
      </c>
      <c r="E138" s="270"/>
      <c r="F138" s="274"/>
      <c r="G138" s="275"/>
      <c r="H138" s="208"/>
      <c r="I138" s="208" t="str">
        <f t="shared" si="1"/>
        <v/>
      </c>
      <c r="J138" s="209" t="str">
        <f t="array" ref="J138">IF($F138&gt;0,(XLOOKUP($A138,'Crop Chart'!$A$5:$A$201,'Crop Chart'!$K$5:$K$201,0)*$F138),"")</f>
        <v/>
      </c>
      <c r="K138" s="209" t="str">
        <f t="array" ref="K138">IF($F138&gt;0,(XLOOKUP($A138,'Crop Chart'!$A$5:$A$201,'Crop Chart'!$L$5:$L$201,FALSE)),"")</f>
        <v/>
      </c>
      <c r="L138" s="210"/>
      <c r="M138" s="211" t="str">
        <f t="shared" si="9"/>
        <v>-</v>
      </c>
      <c r="N138" s="223" t="str">
        <f>IFERROR(__xludf.DUMMYFUNCTION("UNIQUE(E145:E157)"),"")</f>
        <v/>
      </c>
      <c r="O138" s="222"/>
      <c r="P138" s="222"/>
      <c r="Q138" s="223"/>
      <c r="R138" s="223"/>
      <c r="S138" s="223"/>
      <c r="T138" s="223"/>
      <c r="U138" s="223"/>
      <c r="V138" s="223"/>
      <c r="W138" s="223"/>
      <c r="X138" s="223"/>
    </row>
    <row r="139" ht="15.75" customHeight="1">
      <c r="A139" s="215" t="s">
        <v>62</v>
      </c>
      <c r="B139" s="231"/>
      <c r="C139" s="231"/>
      <c r="D139" s="216" t="str">
        <f t="array" ref="D139">IF(LEN(A139)&gt;=3,XLOOKUP(A139,'Crop Chart'!$A$5:$A$201,'Crop Chart'!$H$5:$H$201,0),"")</f>
        <v/>
      </c>
      <c r="E139" s="270"/>
      <c r="F139" s="274"/>
      <c r="G139" s="275"/>
      <c r="H139" s="208"/>
      <c r="I139" s="208" t="str">
        <f t="shared" si="1"/>
        <v/>
      </c>
      <c r="J139" s="209" t="str">
        <f t="array" ref="J139">IF($F139&gt;0,(XLOOKUP($A139,'Crop Chart'!$A$5:$A$201,'Crop Chart'!$K$5:$K$201,0)*$F139),"")</f>
        <v/>
      </c>
      <c r="K139" s="209" t="str">
        <f t="array" ref="K139">IF($F139&gt;0,(XLOOKUP($A139,'Crop Chart'!$A$5:$A$201,'Crop Chart'!$L$5:$L$201,FALSE)),"")</f>
        <v/>
      </c>
      <c r="L139" s="210"/>
      <c r="M139" s="211" t="str">
        <f t="shared" si="9"/>
        <v>-</v>
      </c>
      <c r="N139" s="223" t="str">
        <f>IFERROR(__xludf.DUMMYFUNCTION("UNIQUE(E146:E158)"),"")</f>
        <v/>
      </c>
      <c r="O139" s="222"/>
      <c r="P139" s="222"/>
      <c r="Q139" s="223"/>
      <c r="R139" s="223"/>
      <c r="S139" s="223"/>
      <c r="T139" s="223"/>
      <c r="U139" s="223"/>
      <c r="V139" s="223"/>
      <c r="W139" s="223"/>
      <c r="X139" s="223"/>
    </row>
    <row r="140" ht="15.75" customHeight="1">
      <c r="A140" s="215" t="s">
        <v>62</v>
      </c>
      <c r="B140" s="231"/>
      <c r="C140" s="231"/>
      <c r="D140" s="216" t="str">
        <f t="array" ref="D140">IF(LEN(A140)&gt;=3,XLOOKUP(A140,'Crop Chart'!$A$5:$A$201,'Crop Chart'!$H$5:$H$201,0),"")</f>
        <v/>
      </c>
      <c r="E140" s="270"/>
      <c r="F140" s="274"/>
      <c r="G140" s="275"/>
      <c r="H140" s="208"/>
      <c r="I140" s="208" t="str">
        <f t="shared" si="1"/>
        <v/>
      </c>
      <c r="J140" s="209" t="str">
        <f t="array" ref="J140">IF($F140&gt;0,(XLOOKUP($A140,'Crop Chart'!$A$5:$A$201,'Crop Chart'!$K$5:$K$201,0)*$F140),"")</f>
        <v/>
      </c>
      <c r="K140" s="209" t="str">
        <f t="array" ref="K140">IF($F140&gt;0,(XLOOKUP($A140,'Crop Chart'!$A$5:$A$201,'Crop Chart'!$L$5:$L$201,FALSE)),"")</f>
        <v/>
      </c>
      <c r="L140" s="210"/>
      <c r="M140" s="211" t="str">
        <f t="shared" si="9"/>
        <v>-</v>
      </c>
      <c r="N140" s="223" t="str">
        <f>IFERROR(__xludf.DUMMYFUNCTION("UNIQUE(E147:E159)"),"")</f>
        <v/>
      </c>
      <c r="O140" s="222"/>
      <c r="P140" s="222"/>
      <c r="Q140" s="223"/>
      <c r="R140" s="223"/>
      <c r="S140" s="223"/>
      <c r="T140" s="223"/>
      <c r="U140" s="223"/>
      <c r="V140" s="223"/>
      <c r="W140" s="223"/>
      <c r="X140" s="223"/>
    </row>
    <row r="141" ht="15.75" customHeight="1">
      <c r="A141" s="215" t="s">
        <v>62</v>
      </c>
      <c r="B141" s="231"/>
      <c r="C141" s="231"/>
      <c r="D141" s="216" t="str">
        <f t="array" ref="D141">IF(LEN(A141)&gt;=3,XLOOKUP(A141,'Crop Chart'!$A$5:$A$201,'Crop Chart'!$H$5:$H$201,0),"")</f>
        <v/>
      </c>
      <c r="E141" s="270"/>
      <c r="F141" s="274"/>
      <c r="G141" s="275"/>
      <c r="H141" s="208"/>
      <c r="I141" s="208" t="str">
        <f t="shared" si="1"/>
        <v/>
      </c>
      <c r="J141" s="209" t="str">
        <f t="array" ref="J141">IF($F141&gt;0,(XLOOKUP($A141,'Crop Chart'!$A$5:$A$201,'Crop Chart'!$K$5:$K$201,0)*$F141),"")</f>
        <v/>
      </c>
      <c r="K141" s="209" t="str">
        <f t="array" ref="K141">IF($F141&gt;0,(XLOOKUP($A141,'Crop Chart'!$A$5:$A$201,'Crop Chart'!$L$5:$L$201,FALSE)),"")</f>
        <v/>
      </c>
      <c r="L141" s="210"/>
      <c r="M141" s="211" t="str">
        <f t="shared" si="9"/>
        <v>-</v>
      </c>
      <c r="N141" s="223" t="str">
        <f>IFERROR(__xludf.DUMMYFUNCTION("UNIQUE(E148:E160)"),"")</f>
        <v/>
      </c>
      <c r="O141" s="222"/>
      <c r="P141" s="222"/>
      <c r="Q141" s="223"/>
      <c r="R141" s="223"/>
      <c r="S141" s="223"/>
      <c r="T141" s="223"/>
      <c r="U141" s="223"/>
      <c r="V141" s="223"/>
      <c r="W141" s="223"/>
      <c r="X141" s="223"/>
    </row>
    <row r="142" ht="15.75" customHeight="1">
      <c r="A142" s="215" t="s">
        <v>62</v>
      </c>
      <c r="B142" s="231"/>
      <c r="C142" s="231"/>
      <c r="D142" s="216" t="str">
        <f t="array" ref="D142">IF(LEN(A142)&gt;=3,XLOOKUP(A142,'Crop Chart'!$A$5:$A$201,'Crop Chart'!$H$5:$H$201,0),"")</f>
        <v/>
      </c>
      <c r="E142" s="270"/>
      <c r="F142" s="274"/>
      <c r="G142" s="275"/>
      <c r="H142" s="208"/>
      <c r="I142" s="208" t="str">
        <f t="shared" si="1"/>
        <v/>
      </c>
      <c r="J142" s="209" t="str">
        <f t="array" ref="J142">IF($F142&gt;0,(XLOOKUP($A142,'Crop Chart'!$A$5:$A$201,'Crop Chart'!$K$5:$K$201,0)*$F142),"")</f>
        <v/>
      </c>
      <c r="K142" s="209" t="str">
        <f t="array" ref="K142">IF($F142&gt;0,(XLOOKUP($A142,'Crop Chart'!$A$5:$A$201,'Crop Chart'!$L$5:$L$201,FALSE)),"")</f>
        <v/>
      </c>
      <c r="L142" s="210"/>
      <c r="M142" s="211" t="str">
        <f t="shared" si="9"/>
        <v>-</v>
      </c>
      <c r="N142" s="223" t="str">
        <f>IFERROR(__xludf.DUMMYFUNCTION("UNIQUE(E149:E161)"),"")</f>
        <v/>
      </c>
      <c r="O142" s="222"/>
      <c r="P142" s="222"/>
      <c r="Q142" s="223"/>
      <c r="R142" s="223"/>
      <c r="S142" s="223"/>
      <c r="T142" s="223"/>
      <c r="U142" s="223"/>
      <c r="V142" s="223"/>
      <c r="W142" s="223"/>
      <c r="X142" s="223"/>
    </row>
    <row r="143" ht="15.75" customHeight="1">
      <c r="A143" s="215" t="s">
        <v>62</v>
      </c>
      <c r="B143" s="231"/>
      <c r="C143" s="231"/>
      <c r="D143" s="216" t="str">
        <f t="array" ref="D143">IF(LEN(A143)&gt;=3,XLOOKUP(A143,'Crop Chart'!$A$5:$A$201,'Crop Chart'!$H$5:$H$201,0),"")</f>
        <v/>
      </c>
      <c r="E143" s="270"/>
      <c r="F143" s="274"/>
      <c r="G143" s="275"/>
      <c r="H143" s="208"/>
      <c r="I143" s="208" t="str">
        <f t="shared" si="1"/>
        <v/>
      </c>
      <c r="J143" s="209" t="str">
        <f t="array" ref="J143">IF($F143&gt;0,(XLOOKUP($A143,'Crop Chart'!$A$5:$A$201,'Crop Chart'!$K$5:$K$201,0)*$F143),"")</f>
        <v/>
      </c>
      <c r="K143" s="209" t="str">
        <f t="array" ref="K143">IF($F143&gt;0,(XLOOKUP($A143,'Crop Chart'!$A$5:$A$201,'Crop Chart'!$L$5:$L$201,FALSE)),"")</f>
        <v/>
      </c>
      <c r="L143" s="210"/>
      <c r="M143" s="211" t="str">
        <f t="shared" si="9"/>
        <v>-</v>
      </c>
      <c r="N143" s="223" t="str">
        <f>IFERROR(__xludf.DUMMYFUNCTION("UNIQUE(E150:E162)"),"")</f>
        <v/>
      </c>
      <c r="O143" s="222"/>
      <c r="P143" s="222"/>
      <c r="Q143" s="223"/>
      <c r="R143" s="223"/>
      <c r="S143" s="223"/>
      <c r="T143" s="223"/>
      <c r="U143" s="223"/>
      <c r="V143" s="223"/>
      <c r="W143" s="223"/>
      <c r="X143" s="223"/>
    </row>
    <row r="144" ht="15.75" customHeight="1">
      <c r="A144" s="215" t="s">
        <v>62</v>
      </c>
      <c r="B144" s="231"/>
      <c r="C144" s="231"/>
      <c r="D144" s="216" t="str">
        <f t="array" ref="D144">IF(LEN(A144)&gt;=3,XLOOKUP(A144,'Crop Chart'!$A$5:$A$201,'Crop Chart'!$H$5:$H$201,0),"")</f>
        <v/>
      </c>
      <c r="E144" s="270"/>
      <c r="F144" s="274"/>
      <c r="G144" s="275"/>
      <c r="H144" s="208"/>
      <c r="I144" s="208" t="str">
        <f t="shared" si="1"/>
        <v/>
      </c>
      <c r="J144" s="209" t="str">
        <f t="array" ref="J144">IF($F144&gt;0,(XLOOKUP($A144,'Crop Chart'!$A$5:$A$201,'Crop Chart'!$K$5:$K$201,0)*$F144),"")</f>
        <v/>
      </c>
      <c r="K144" s="209" t="str">
        <f t="array" ref="K144">IF($F144&gt;0,(XLOOKUP($A144,'Crop Chart'!$A$5:$A$201,'Crop Chart'!$L$5:$L$201,FALSE)),"")</f>
        <v/>
      </c>
      <c r="L144" s="210"/>
      <c r="M144" s="211" t="str">
        <f t="shared" si="9"/>
        <v>-</v>
      </c>
      <c r="N144" s="223" t="str">
        <f>IFERROR(__xludf.DUMMYFUNCTION("UNIQUE(E151:E163)"),"")</f>
        <v/>
      </c>
      <c r="O144" s="222"/>
      <c r="P144" s="222"/>
      <c r="Q144" s="223"/>
      <c r="R144" s="223"/>
      <c r="S144" s="223"/>
      <c r="T144" s="223"/>
      <c r="U144" s="223"/>
      <c r="V144" s="223"/>
      <c r="W144" s="223"/>
      <c r="X144" s="223"/>
    </row>
    <row r="145" ht="15.75" customHeight="1">
      <c r="A145" s="215" t="s">
        <v>62</v>
      </c>
      <c r="B145" s="231"/>
      <c r="C145" s="231"/>
      <c r="D145" s="216" t="str">
        <f t="array" ref="D145">IF(LEN(A145)&gt;=3,XLOOKUP(A145,'Crop Chart'!$A$5:$A$201,'Crop Chart'!$H$5:$H$201,0),"")</f>
        <v/>
      </c>
      <c r="E145" s="270"/>
      <c r="F145" s="274"/>
      <c r="G145" s="275"/>
      <c r="H145" s="208"/>
      <c r="I145" s="208" t="str">
        <f t="shared" si="1"/>
        <v/>
      </c>
      <c r="J145" s="209" t="str">
        <f t="array" ref="J145">IF($F145&gt;0,(XLOOKUP($A145,'Crop Chart'!$A$5:$A$201,'Crop Chart'!$K$5:$K$201,0)*$F145),"")</f>
        <v/>
      </c>
      <c r="K145" s="209" t="str">
        <f t="array" ref="K145">IF($F145&gt;0,(XLOOKUP($A145,'Crop Chart'!$A$5:$A$201,'Crop Chart'!$L$5:$L$201,FALSE)),"")</f>
        <v/>
      </c>
      <c r="L145" s="210"/>
      <c r="M145" s="211" t="str">
        <f t="shared" si="9"/>
        <v>-</v>
      </c>
      <c r="N145" s="223" t="str">
        <f>IFERROR(__xludf.DUMMYFUNCTION("UNIQUE(E152:E164)"),"")</f>
        <v/>
      </c>
      <c r="O145" s="222"/>
      <c r="P145" s="222"/>
      <c r="Q145" s="223"/>
      <c r="R145" s="223"/>
      <c r="S145" s="223"/>
      <c r="T145" s="223"/>
      <c r="U145" s="223"/>
      <c r="V145" s="223"/>
      <c r="W145" s="223"/>
      <c r="X145" s="223"/>
    </row>
    <row r="146" ht="15.75" customHeight="1">
      <c r="A146" s="215" t="s">
        <v>62</v>
      </c>
      <c r="B146" s="231"/>
      <c r="C146" s="231"/>
      <c r="D146" s="216" t="str">
        <f t="array" ref="D146">IF(LEN(A146)&gt;=3,XLOOKUP(A146,'Crop Chart'!$A$5:$A$201,'Crop Chart'!$H$5:$H$201,0),"")</f>
        <v/>
      </c>
      <c r="E146" s="270"/>
      <c r="F146" s="274"/>
      <c r="G146" s="275"/>
      <c r="H146" s="208"/>
      <c r="I146" s="208" t="str">
        <f t="shared" si="1"/>
        <v/>
      </c>
      <c r="J146" s="209" t="str">
        <f t="array" ref="J146">IF($F146&gt;0,(XLOOKUP($A146,'Crop Chart'!$A$5:$A$201,'Crop Chart'!$K$5:$K$201,0)*$F146),"")</f>
        <v/>
      </c>
      <c r="K146" s="209" t="str">
        <f t="array" ref="K146">IF($F146&gt;0,(XLOOKUP($A146,'Crop Chart'!$A$5:$A$201,'Crop Chart'!$L$5:$L$201,FALSE)),"")</f>
        <v/>
      </c>
      <c r="L146" s="210"/>
      <c r="M146" s="211" t="str">
        <f t="shared" si="9"/>
        <v>-</v>
      </c>
      <c r="N146" s="223" t="str">
        <f>IFERROR(__xludf.DUMMYFUNCTION("UNIQUE(E153:E165)"),"")</f>
        <v/>
      </c>
      <c r="O146" s="222"/>
      <c r="P146" s="222"/>
      <c r="Q146" s="223"/>
      <c r="R146" s="223"/>
      <c r="S146" s="223"/>
      <c r="T146" s="223"/>
      <c r="U146" s="223"/>
      <c r="V146" s="223"/>
      <c r="W146" s="223"/>
      <c r="X146" s="223"/>
    </row>
    <row r="147" ht="15.75" customHeight="1">
      <c r="A147" s="215" t="s">
        <v>62</v>
      </c>
      <c r="B147" s="231"/>
      <c r="C147" s="231"/>
      <c r="D147" s="216" t="str">
        <f t="array" ref="D147">IF(LEN(A147)&gt;=3,XLOOKUP(A147,'Crop Chart'!$A$5:$A$201,'Crop Chart'!$H$5:$H$201,0),"")</f>
        <v/>
      </c>
      <c r="E147" s="270"/>
      <c r="F147" s="274"/>
      <c r="G147" s="275"/>
      <c r="H147" s="208"/>
      <c r="I147" s="208" t="str">
        <f t="shared" si="1"/>
        <v/>
      </c>
      <c r="J147" s="209" t="str">
        <f t="array" ref="J147">IF($F147&gt;0,(XLOOKUP($A147,'Crop Chart'!$A$5:$A$201,'Crop Chart'!$K$5:$K$201,0)*$F147),"")</f>
        <v/>
      </c>
      <c r="K147" s="209" t="str">
        <f t="array" ref="K147">IF($F147&gt;0,(XLOOKUP($A147,'Crop Chart'!$A$5:$A$201,'Crop Chart'!$L$5:$L$201,FALSE)),"")</f>
        <v/>
      </c>
      <c r="L147" s="210"/>
      <c r="M147" s="211" t="str">
        <f t="shared" si="9"/>
        <v>-</v>
      </c>
      <c r="N147" s="223" t="str">
        <f>IFERROR(__xludf.DUMMYFUNCTION("UNIQUE(E154:E166)"),"")</f>
        <v/>
      </c>
      <c r="O147" s="222"/>
      <c r="P147" s="222"/>
      <c r="Q147" s="223"/>
      <c r="R147" s="223"/>
      <c r="S147" s="223"/>
      <c r="T147" s="223"/>
      <c r="U147" s="223"/>
      <c r="V147" s="223"/>
      <c r="W147" s="223"/>
      <c r="X147" s="223"/>
    </row>
    <row r="148" ht="15.75" customHeight="1">
      <c r="A148" s="215" t="s">
        <v>62</v>
      </c>
      <c r="B148" s="231"/>
      <c r="C148" s="231"/>
      <c r="D148" s="216" t="str">
        <f t="array" ref="D148">IF(LEN(A148)&gt;=3,XLOOKUP(A148,'Crop Chart'!$A$5:$A$201,'Crop Chart'!$H$5:$H$201,0),"")</f>
        <v/>
      </c>
      <c r="E148" s="270"/>
      <c r="F148" s="274"/>
      <c r="G148" s="275"/>
      <c r="H148" s="208"/>
      <c r="I148" s="208" t="str">
        <f t="shared" si="1"/>
        <v/>
      </c>
      <c r="J148" s="209" t="str">
        <f t="array" ref="J148">IF($F148&gt;0,(XLOOKUP($A148,'Crop Chart'!$A$5:$A$201,'Crop Chart'!$K$5:$K$201,0)*$F148),"")</f>
        <v/>
      </c>
      <c r="K148" s="209" t="str">
        <f t="array" ref="K148">IF($F148&gt;0,(XLOOKUP($A148,'Crop Chart'!$A$5:$A$201,'Crop Chart'!$L$5:$L$201,FALSE)),"")</f>
        <v/>
      </c>
      <c r="L148" s="210"/>
      <c r="M148" s="211" t="str">
        <f t="shared" si="9"/>
        <v>-</v>
      </c>
      <c r="N148" s="223" t="str">
        <f>IFERROR(__xludf.DUMMYFUNCTION("UNIQUE(E155:E167)"),"")</f>
        <v/>
      </c>
      <c r="O148" s="222"/>
      <c r="P148" s="222"/>
      <c r="Q148" s="223"/>
      <c r="R148" s="223"/>
      <c r="S148" s="223"/>
      <c r="T148" s="223"/>
      <c r="U148" s="223"/>
      <c r="V148" s="223"/>
      <c r="W148" s="223"/>
      <c r="X148" s="223"/>
    </row>
    <row r="149" ht="15.75" customHeight="1">
      <c r="A149" s="215" t="s">
        <v>62</v>
      </c>
      <c r="B149" s="231"/>
      <c r="C149" s="231"/>
      <c r="D149" s="216" t="str">
        <f t="array" ref="D149">IF(LEN(A149)&gt;=3,XLOOKUP(A149,'Crop Chart'!$A$5:$A$201,'Crop Chart'!$H$5:$H$201,0),"")</f>
        <v/>
      </c>
      <c r="E149" s="270"/>
      <c r="F149" s="274"/>
      <c r="G149" s="275"/>
      <c r="H149" s="208"/>
      <c r="I149" s="208" t="str">
        <f t="shared" si="1"/>
        <v/>
      </c>
      <c r="J149" s="209" t="str">
        <f t="array" ref="J149">IF($F149&gt;0,(XLOOKUP($A149,'Crop Chart'!$A$5:$A$201,'Crop Chart'!$K$5:$K$201,0)*$F149),"")</f>
        <v/>
      </c>
      <c r="K149" s="209" t="str">
        <f t="array" ref="K149">IF($F149&gt;0,(XLOOKUP($A149,'Crop Chart'!$A$5:$A$201,'Crop Chart'!$L$5:$L$201,FALSE)),"")</f>
        <v/>
      </c>
      <c r="L149" s="210"/>
      <c r="M149" s="211" t="str">
        <f t="shared" si="9"/>
        <v>-</v>
      </c>
      <c r="N149" s="223" t="str">
        <f>IFERROR(__xludf.DUMMYFUNCTION("UNIQUE(E156:E168)"),"")</f>
        <v/>
      </c>
      <c r="O149" s="222"/>
      <c r="P149" s="222"/>
      <c r="Q149" s="223"/>
      <c r="R149" s="223"/>
      <c r="S149" s="223"/>
      <c r="T149" s="223"/>
      <c r="U149" s="223"/>
      <c r="V149" s="223"/>
      <c r="W149" s="223"/>
      <c r="X149" s="223"/>
    </row>
    <row r="150" ht="15.75" customHeight="1">
      <c r="A150" s="215" t="s">
        <v>62</v>
      </c>
      <c r="B150" s="231"/>
      <c r="C150" s="231"/>
      <c r="D150" s="216" t="str">
        <f t="array" ref="D150">IF(LEN(A150)&gt;=3,XLOOKUP(A150,'Crop Chart'!$A$5:$A$201,'Crop Chart'!$H$5:$H$201,0),"")</f>
        <v/>
      </c>
      <c r="E150" s="270"/>
      <c r="F150" s="274"/>
      <c r="G150" s="275"/>
      <c r="H150" s="208"/>
      <c r="I150" s="208" t="str">
        <f t="shared" si="1"/>
        <v/>
      </c>
      <c r="J150" s="209" t="str">
        <f t="array" ref="J150">IF($F150&gt;0,(XLOOKUP($A150,'Crop Chart'!$A$5:$A$201,'Crop Chart'!$K$5:$K$201,0)*$F150),"")</f>
        <v/>
      </c>
      <c r="K150" s="209" t="str">
        <f t="array" ref="K150">IF($F150&gt;0,(XLOOKUP($A150,'Crop Chart'!$A$5:$A$201,'Crop Chart'!$L$5:$L$201,FALSE)),"")</f>
        <v/>
      </c>
      <c r="L150" s="210"/>
      <c r="M150" s="211" t="str">
        <f t="shared" si="9"/>
        <v>-</v>
      </c>
      <c r="N150" s="223" t="str">
        <f>IFERROR(__xludf.DUMMYFUNCTION("UNIQUE(E157:E169)"),"")</f>
        <v/>
      </c>
      <c r="O150" s="222"/>
      <c r="P150" s="222"/>
      <c r="Q150" s="223"/>
      <c r="R150" s="223"/>
      <c r="S150" s="223"/>
      <c r="T150" s="223"/>
      <c r="U150" s="223"/>
      <c r="V150" s="223"/>
      <c r="W150" s="223"/>
      <c r="X150" s="223"/>
    </row>
    <row r="151" ht="15.75" customHeight="1">
      <c r="A151" s="215" t="s">
        <v>62</v>
      </c>
      <c r="B151" s="231"/>
      <c r="C151" s="231"/>
      <c r="D151" s="216" t="str">
        <f t="array" ref="D151">IF(LEN(A151)&gt;=3,XLOOKUP(A151,'Crop Chart'!$A$5:$A$201,'Crop Chart'!$H$5:$H$201,0),"")</f>
        <v/>
      </c>
      <c r="E151" s="270"/>
      <c r="F151" s="274"/>
      <c r="G151" s="275"/>
      <c r="H151" s="208"/>
      <c r="I151" s="208" t="str">
        <f t="shared" si="1"/>
        <v/>
      </c>
      <c r="J151" s="209" t="str">
        <f t="array" ref="J151">IF($F151&gt;0,(XLOOKUP($A151,'Crop Chart'!$A$5:$A$201,'Crop Chart'!$K$5:$K$201,0)*$F151),"")</f>
        <v/>
      </c>
      <c r="K151" s="209" t="str">
        <f t="array" ref="K151">IF($F151&gt;0,(XLOOKUP($A151,'Crop Chart'!$A$5:$A$201,'Crop Chart'!$L$5:$L$201,FALSE)),"")</f>
        <v/>
      </c>
      <c r="L151" s="210"/>
      <c r="M151" s="211" t="str">
        <f t="shared" si="9"/>
        <v>-</v>
      </c>
      <c r="N151" s="223" t="str">
        <f>IFERROR(__xludf.DUMMYFUNCTION("UNIQUE(E158:E170)"),"")</f>
        <v/>
      </c>
      <c r="O151" s="222"/>
      <c r="P151" s="222"/>
      <c r="Q151" s="223"/>
      <c r="R151" s="223"/>
      <c r="S151" s="223"/>
      <c r="T151" s="223"/>
      <c r="U151" s="223"/>
      <c r="V151" s="223"/>
      <c r="W151" s="223"/>
      <c r="X151" s="223"/>
    </row>
    <row r="152" ht="15.75" customHeight="1">
      <c r="A152" s="215" t="s">
        <v>62</v>
      </c>
      <c r="B152" s="231"/>
      <c r="C152" s="231"/>
      <c r="D152" s="216" t="str">
        <f t="array" ref="D152">IF(LEN(A152)&gt;=3,XLOOKUP(A152,'Crop Chart'!$A$5:$A$201,'Crop Chart'!$H$5:$H$201,0),"")</f>
        <v/>
      </c>
      <c r="E152" s="270"/>
      <c r="F152" s="274"/>
      <c r="G152" s="275"/>
      <c r="H152" s="208"/>
      <c r="I152" s="208" t="str">
        <f t="shared" si="1"/>
        <v/>
      </c>
      <c r="J152" s="209" t="str">
        <f t="array" ref="J152">IF($F152&gt;0,(XLOOKUP($A152,'Crop Chart'!$A$5:$A$201,'Crop Chart'!$K$5:$K$201,0)*$F152),"")</f>
        <v/>
      </c>
      <c r="K152" s="209" t="str">
        <f t="array" ref="K152">IF($F152&gt;0,(XLOOKUP($A152,'Crop Chart'!$A$5:$A$201,'Crop Chart'!$L$5:$L$201,FALSE)),"")</f>
        <v/>
      </c>
      <c r="L152" s="210"/>
      <c r="M152" s="211" t="str">
        <f t="shared" si="9"/>
        <v>-</v>
      </c>
      <c r="N152" s="223" t="str">
        <f>IFERROR(__xludf.DUMMYFUNCTION("UNIQUE(E159:E171)"),"")</f>
        <v/>
      </c>
      <c r="O152" s="222"/>
      <c r="P152" s="222"/>
      <c r="Q152" s="223"/>
      <c r="R152" s="223"/>
      <c r="S152" s="223"/>
      <c r="T152" s="223"/>
      <c r="U152" s="223"/>
      <c r="V152" s="223"/>
      <c r="W152" s="223"/>
      <c r="X152" s="223"/>
    </row>
    <row r="153" ht="15.75" customHeight="1">
      <c r="A153" s="215" t="s">
        <v>62</v>
      </c>
      <c r="B153" s="231"/>
      <c r="C153" s="231"/>
      <c r="D153" s="216" t="str">
        <f t="array" ref="D153">IF(LEN(A153)&gt;=3,XLOOKUP(A153,'Crop Chart'!$A$5:$A$201,'Crop Chart'!$H$5:$H$201,0),"")</f>
        <v/>
      </c>
      <c r="E153" s="270"/>
      <c r="F153" s="274"/>
      <c r="G153" s="275"/>
      <c r="H153" s="208"/>
      <c r="I153" s="208" t="str">
        <f t="shared" si="1"/>
        <v/>
      </c>
      <c r="J153" s="209" t="str">
        <f t="array" ref="J153">IF($F153&gt;0,(XLOOKUP($A153,'Crop Chart'!$A$5:$A$201,'Crop Chart'!$K$5:$K$201,0)*$F153),"")</f>
        <v/>
      </c>
      <c r="K153" s="209" t="str">
        <f t="array" ref="K153">IF($F153&gt;0,(XLOOKUP($A153,'Crop Chart'!$A$5:$A$201,'Crop Chart'!$L$5:$L$201,FALSE)),"")</f>
        <v/>
      </c>
      <c r="L153" s="210"/>
      <c r="M153" s="211" t="str">
        <f t="shared" si="9"/>
        <v>-</v>
      </c>
      <c r="N153" s="223" t="str">
        <f>IFERROR(__xludf.DUMMYFUNCTION("UNIQUE(E160:E172)"),"")</f>
        <v/>
      </c>
      <c r="O153" s="222"/>
      <c r="P153" s="222"/>
      <c r="Q153" s="223"/>
      <c r="R153" s="223"/>
      <c r="S153" s="223"/>
      <c r="T153" s="223"/>
      <c r="U153" s="223"/>
      <c r="V153" s="223"/>
      <c r="W153" s="223"/>
      <c r="X153" s="223"/>
    </row>
    <row r="154" ht="15.75" customHeight="1">
      <c r="A154" s="215" t="s">
        <v>62</v>
      </c>
      <c r="B154" s="231"/>
      <c r="C154" s="231"/>
      <c r="D154" s="216" t="str">
        <f t="array" ref="D154">IF(LEN(A154)&gt;=3,XLOOKUP(A154,'Crop Chart'!$A$5:$A$201,'Crop Chart'!$H$5:$H$201,0),"")</f>
        <v/>
      </c>
      <c r="E154" s="270"/>
      <c r="F154" s="274"/>
      <c r="G154" s="275"/>
      <c r="H154" s="208"/>
      <c r="I154" s="208" t="str">
        <f t="shared" si="1"/>
        <v/>
      </c>
      <c r="J154" s="209" t="str">
        <f t="array" ref="J154">IF($F154&gt;0,(XLOOKUP($A154,'Crop Chart'!$A$5:$A$201,'Crop Chart'!$K$5:$K$201,0)*$F154),"")</f>
        <v/>
      </c>
      <c r="K154" s="209" t="str">
        <f t="array" ref="K154">IF($F154&gt;0,(XLOOKUP($A154,'Crop Chart'!$A$5:$A$201,'Crop Chart'!$L$5:$L$201,FALSE)),"")</f>
        <v/>
      </c>
      <c r="L154" s="210"/>
      <c r="M154" s="211" t="str">
        <f t="shared" si="9"/>
        <v>-</v>
      </c>
      <c r="N154" s="223" t="str">
        <f>IFERROR(__xludf.DUMMYFUNCTION("UNIQUE(E161:E173)"),"")</f>
        <v/>
      </c>
      <c r="O154" s="222"/>
      <c r="P154" s="222"/>
      <c r="Q154" s="223"/>
      <c r="R154" s="223"/>
      <c r="S154" s="223"/>
      <c r="T154" s="223"/>
      <c r="U154" s="223"/>
      <c r="V154" s="223"/>
      <c r="W154" s="223"/>
      <c r="X154" s="223"/>
    </row>
    <row r="155" ht="15.75" customHeight="1">
      <c r="A155" s="215" t="s">
        <v>62</v>
      </c>
      <c r="B155" s="231"/>
      <c r="C155" s="231"/>
      <c r="D155" s="216" t="str">
        <f t="array" ref="D155">IF(LEN(A155)&gt;=3,XLOOKUP(A155,'Crop Chart'!$A$5:$A$201,'Crop Chart'!$H$5:$H$201,0),"")</f>
        <v/>
      </c>
      <c r="E155" s="270"/>
      <c r="F155" s="274"/>
      <c r="G155" s="275"/>
      <c r="H155" s="208"/>
      <c r="I155" s="208" t="str">
        <f t="shared" si="1"/>
        <v/>
      </c>
      <c r="J155" s="209" t="str">
        <f t="array" ref="J155">IF($F155&gt;0,(XLOOKUP($A155,'Crop Chart'!$A$5:$A$201,'Crop Chart'!$K$5:$K$201,0)*$F155),"")</f>
        <v/>
      </c>
      <c r="K155" s="209" t="str">
        <f t="array" ref="K155">IF($F155&gt;0,(XLOOKUP($A155,'Crop Chart'!$A$5:$A$201,'Crop Chart'!$L$5:$L$201,FALSE)),"")</f>
        <v/>
      </c>
      <c r="L155" s="210"/>
      <c r="M155" s="211" t="str">
        <f t="shared" si="9"/>
        <v>-</v>
      </c>
      <c r="N155" s="223" t="str">
        <f>IFERROR(__xludf.DUMMYFUNCTION("UNIQUE(E162:E174)"),"")</f>
        <v/>
      </c>
      <c r="O155" s="222"/>
      <c r="P155" s="222"/>
      <c r="Q155" s="223"/>
      <c r="R155" s="223"/>
      <c r="S155" s="223"/>
      <c r="T155" s="223"/>
      <c r="U155" s="223"/>
      <c r="V155" s="223"/>
      <c r="W155" s="223"/>
      <c r="X155" s="223"/>
    </row>
    <row r="156" ht="15.75" customHeight="1">
      <c r="A156" s="215" t="s">
        <v>62</v>
      </c>
      <c r="B156" s="231"/>
      <c r="C156" s="231"/>
      <c r="D156" s="216" t="str">
        <f t="array" ref="D156">IF(LEN(A156)&gt;=3,XLOOKUP(A156,'Crop Chart'!$A$5:$A$201,'Crop Chart'!$H$5:$H$201,0),"")</f>
        <v/>
      </c>
      <c r="E156" s="270"/>
      <c r="F156" s="274"/>
      <c r="G156" s="275"/>
      <c r="H156" s="208"/>
      <c r="I156" s="208" t="str">
        <f t="shared" si="1"/>
        <v/>
      </c>
      <c r="J156" s="209" t="str">
        <f t="array" ref="J156">IF($F156&gt;0,(XLOOKUP($A156,'Crop Chart'!$A$5:$A$201,'Crop Chart'!$K$5:$K$201,0)*$F156),"")</f>
        <v/>
      </c>
      <c r="K156" s="209" t="str">
        <f t="array" ref="K156">IF($F156&gt;0,(XLOOKUP($A156,'Crop Chart'!$A$5:$A$201,'Crop Chart'!$L$5:$L$201,FALSE)),"")</f>
        <v/>
      </c>
      <c r="L156" s="210"/>
      <c r="M156" s="211" t="str">
        <f t="shared" si="9"/>
        <v>-</v>
      </c>
      <c r="N156" s="223" t="str">
        <f>IFERROR(__xludf.DUMMYFUNCTION("UNIQUE(E163:E175)"),"")</f>
        <v/>
      </c>
      <c r="O156" s="222"/>
      <c r="P156" s="222"/>
      <c r="Q156" s="223"/>
      <c r="R156" s="223"/>
      <c r="S156" s="223"/>
      <c r="T156" s="223"/>
      <c r="U156" s="223"/>
      <c r="V156" s="223"/>
      <c r="W156" s="223"/>
      <c r="X156" s="223"/>
    </row>
    <row r="157" ht="15.75" customHeight="1">
      <c r="A157" s="215" t="s">
        <v>62</v>
      </c>
      <c r="B157" s="231"/>
      <c r="C157" s="231"/>
      <c r="D157" s="216" t="str">
        <f t="array" ref="D157">IF(LEN(A157)&gt;=3,XLOOKUP(A157,'Crop Chart'!$A$5:$A$201,'Crop Chart'!$H$5:$H$201,0),"")</f>
        <v/>
      </c>
      <c r="E157" s="270"/>
      <c r="F157" s="274"/>
      <c r="G157" s="275"/>
      <c r="H157" s="208"/>
      <c r="I157" s="208" t="str">
        <f t="shared" si="1"/>
        <v/>
      </c>
      <c r="J157" s="209" t="str">
        <f t="array" ref="J157">IF($F157&gt;0,(XLOOKUP($A157,'Crop Chart'!$A$5:$A$201,'Crop Chart'!$K$5:$K$201,0)*$F157),"")</f>
        <v/>
      </c>
      <c r="K157" s="209" t="str">
        <f t="array" ref="K157">IF($F157&gt;0,(XLOOKUP($A157,'Crop Chart'!$A$5:$A$201,'Crop Chart'!$L$5:$L$201,FALSE)),"")</f>
        <v/>
      </c>
      <c r="L157" s="210"/>
      <c r="M157" s="211" t="str">
        <f t="shared" si="9"/>
        <v>-</v>
      </c>
      <c r="N157" s="223" t="str">
        <f>IFERROR(__xludf.DUMMYFUNCTION("UNIQUE(E164:E176)"),"")</f>
        <v/>
      </c>
      <c r="O157" s="222"/>
      <c r="P157" s="222"/>
      <c r="Q157" s="223"/>
      <c r="R157" s="223"/>
      <c r="S157" s="223"/>
      <c r="T157" s="223"/>
      <c r="U157" s="223"/>
      <c r="V157" s="223"/>
      <c r="W157" s="223"/>
      <c r="X157" s="223"/>
    </row>
    <row r="158" ht="15.75" customHeight="1">
      <c r="A158" s="215" t="s">
        <v>62</v>
      </c>
      <c r="B158" s="231"/>
      <c r="C158" s="231"/>
      <c r="D158" s="216" t="str">
        <f t="array" ref="D158">IF(LEN(A158)&gt;=3,XLOOKUP(A158,'Crop Chart'!$A$5:$A$201,'Crop Chart'!$H$5:$H$201,0),"")</f>
        <v/>
      </c>
      <c r="E158" s="270"/>
      <c r="F158" s="274"/>
      <c r="G158" s="275"/>
      <c r="H158" s="208"/>
      <c r="I158" s="208" t="str">
        <f t="shared" si="1"/>
        <v/>
      </c>
      <c r="J158" s="209" t="str">
        <f t="array" ref="J158">IF($F158&gt;0,(XLOOKUP($A158,'Crop Chart'!$A$5:$A$201,'Crop Chart'!$K$5:$K$201,0)*$F158),"")</f>
        <v/>
      </c>
      <c r="K158" s="209" t="str">
        <f t="array" ref="K158">IF($F158&gt;0,(XLOOKUP($A158,'Crop Chart'!$A$5:$A$201,'Crop Chart'!$L$5:$L$201,FALSE)),"")</f>
        <v/>
      </c>
      <c r="L158" s="210"/>
      <c r="M158" s="211" t="str">
        <f t="shared" si="9"/>
        <v>-</v>
      </c>
      <c r="N158" s="223" t="str">
        <f>IFERROR(__xludf.DUMMYFUNCTION("UNIQUE(E165:E177)"),"")</f>
        <v/>
      </c>
      <c r="O158" s="222"/>
      <c r="P158" s="222"/>
      <c r="Q158" s="223"/>
      <c r="R158" s="223"/>
      <c r="S158" s="223"/>
      <c r="T158" s="223"/>
      <c r="U158" s="223"/>
      <c r="V158" s="223"/>
      <c r="W158" s="223"/>
      <c r="X158" s="223"/>
    </row>
    <row r="159" ht="15.75" customHeight="1">
      <c r="A159" s="215" t="s">
        <v>62</v>
      </c>
      <c r="B159" s="231"/>
      <c r="C159" s="231"/>
      <c r="D159" s="216" t="str">
        <f t="array" ref="D159">IF(LEN(A159)&gt;=3,XLOOKUP(A159,'Crop Chart'!$A$5:$A$201,'Crop Chart'!$H$5:$H$201,0),"")</f>
        <v/>
      </c>
      <c r="E159" s="270"/>
      <c r="F159" s="274"/>
      <c r="G159" s="275"/>
      <c r="H159" s="208"/>
      <c r="I159" s="208" t="str">
        <f t="shared" si="1"/>
        <v/>
      </c>
      <c r="J159" s="209" t="str">
        <f t="array" ref="J159">IF($F159&gt;0,(XLOOKUP($A159,'Crop Chart'!$A$5:$A$201,'Crop Chart'!$K$5:$K$201,0)*$F159),"")</f>
        <v/>
      </c>
      <c r="K159" s="209" t="str">
        <f t="array" ref="K159">IF($F159&gt;0,(XLOOKUP($A159,'Crop Chart'!$A$5:$A$201,'Crop Chart'!$L$5:$L$201,FALSE)),"")</f>
        <v/>
      </c>
      <c r="L159" s="210"/>
      <c r="M159" s="211" t="str">
        <f t="shared" si="9"/>
        <v>-</v>
      </c>
      <c r="N159" s="223" t="str">
        <f>IFERROR(__xludf.DUMMYFUNCTION("UNIQUE(E166:E178)"),"")</f>
        <v/>
      </c>
      <c r="O159" s="222"/>
      <c r="P159" s="222"/>
      <c r="Q159" s="223"/>
      <c r="R159" s="223"/>
      <c r="S159" s="223"/>
      <c r="T159" s="223"/>
      <c r="U159" s="223"/>
      <c r="V159" s="223"/>
      <c r="W159" s="223"/>
      <c r="X159" s="223"/>
    </row>
    <row r="160" ht="15.75" customHeight="1">
      <c r="A160" s="215" t="s">
        <v>62</v>
      </c>
      <c r="B160" s="231"/>
      <c r="C160" s="231"/>
      <c r="D160" s="216" t="str">
        <f t="array" ref="D160">IF(LEN(A160)&gt;=3,XLOOKUP(A160,'Crop Chart'!$A$5:$A$201,'Crop Chart'!$H$5:$H$201,0),"")</f>
        <v/>
      </c>
      <c r="E160" s="270"/>
      <c r="F160" s="274"/>
      <c r="G160" s="275"/>
      <c r="H160" s="208"/>
      <c r="I160" s="208" t="str">
        <f t="shared" si="1"/>
        <v/>
      </c>
      <c r="J160" s="209" t="str">
        <f t="array" ref="J160">IF($F160&gt;0,(XLOOKUP($A160,'Crop Chart'!$A$5:$A$201,'Crop Chart'!$K$5:$K$201,0)*$F160),"")</f>
        <v/>
      </c>
      <c r="K160" s="209" t="str">
        <f t="array" ref="K160">IF($F160&gt;0,(XLOOKUP($A160,'Crop Chart'!$A$5:$A$201,'Crop Chart'!$L$5:$L$201,FALSE)),"")</f>
        <v/>
      </c>
      <c r="L160" s="210"/>
      <c r="M160" s="211" t="str">
        <f t="shared" si="9"/>
        <v>-</v>
      </c>
      <c r="N160" s="223" t="str">
        <f>IFERROR(__xludf.DUMMYFUNCTION("UNIQUE(E167:E179)"),"")</f>
        <v/>
      </c>
      <c r="O160" s="222"/>
      <c r="P160" s="222"/>
      <c r="Q160" s="223"/>
      <c r="R160" s="223"/>
      <c r="S160" s="223"/>
      <c r="T160" s="223"/>
      <c r="U160" s="223"/>
      <c r="V160" s="223"/>
      <c r="W160" s="223"/>
      <c r="X160" s="223"/>
    </row>
    <row r="161" ht="15.75" customHeight="1">
      <c r="A161" s="215" t="s">
        <v>62</v>
      </c>
      <c r="B161" s="231"/>
      <c r="C161" s="231"/>
      <c r="D161" s="216" t="str">
        <f t="array" ref="D161">IF(LEN(A161)&gt;=3,XLOOKUP(A161,'Crop Chart'!$A$5:$A$201,'Crop Chart'!$H$5:$H$201,0),"")</f>
        <v/>
      </c>
      <c r="E161" s="270"/>
      <c r="F161" s="274"/>
      <c r="G161" s="275"/>
      <c r="H161" s="208"/>
      <c r="I161" s="208" t="str">
        <f t="shared" si="1"/>
        <v/>
      </c>
      <c r="J161" s="209" t="str">
        <f t="array" ref="J161">IF($F161&gt;0,(XLOOKUP($A161,'Crop Chart'!$A$5:$A$201,'Crop Chart'!$K$5:$K$201,0)*$F161),"")</f>
        <v/>
      </c>
      <c r="K161" s="209" t="str">
        <f t="array" ref="K161">IF($F161&gt;0,(XLOOKUP($A161,'Crop Chart'!$A$5:$A$201,'Crop Chart'!$L$5:$L$201,FALSE)),"")</f>
        <v/>
      </c>
      <c r="L161" s="210"/>
      <c r="M161" s="211" t="str">
        <f t="shared" si="9"/>
        <v>-</v>
      </c>
      <c r="N161" s="223" t="str">
        <f>IFERROR(__xludf.DUMMYFUNCTION("UNIQUE(E168:E180)"),"")</f>
        <v/>
      </c>
      <c r="O161" s="222"/>
      <c r="P161" s="222"/>
      <c r="Q161" s="223"/>
      <c r="R161" s="223"/>
      <c r="S161" s="223"/>
      <c r="T161" s="223"/>
      <c r="U161" s="223"/>
      <c r="V161" s="223"/>
      <c r="W161" s="223"/>
      <c r="X161" s="223"/>
    </row>
    <row r="162" ht="15.75" customHeight="1">
      <c r="A162" s="215" t="s">
        <v>62</v>
      </c>
      <c r="B162" s="231"/>
      <c r="C162" s="231"/>
      <c r="D162" s="216" t="str">
        <f t="array" ref="D162">IF(LEN(A162)&gt;=3,XLOOKUP(A162,'Crop Chart'!$A$5:$A$201,'Crop Chart'!$H$5:$H$201,0),"")</f>
        <v/>
      </c>
      <c r="E162" s="270"/>
      <c r="F162" s="274"/>
      <c r="G162" s="275"/>
      <c r="H162" s="208"/>
      <c r="I162" s="208" t="str">
        <f t="shared" si="1"/>
        <v/>
      </c>
      <c r="J162" s="209" t="str">
        <f t="array" ref="J162">IF($F162&gt;0,(XLOOKUP($A162,'Crop Chart'!$A$5:$A$201,'Crop Chart'!$K$5:$K$201,0)*$F162),"")</f>
        <v/>
      </c>
      <c r="K162" s="209" t="str">
        <f t="array" ref="K162">IF($F162&gt;0,(XLOOKUP($A162,'Crop Chart'!$A$5:$A$201,'Crop Chart'!$L$5:$L$201,FALSE)),"")</f>
        <v/>
      </c>
      <c r="L162" s="210"/>
      <c r="M162" s="211" t="str">
        <f t="shared" si="9"/>
        <v>-</v>
      </c>
      <c r="N162" s="223" t="str">
        <f>IFERROR(__xludf.DUMMYFUNCTION("UNIQUE(E169:E181)"),"")</f>
        <v/>
      </c>
      <c r="O162" s="222"/>
      <c r="P162" s="222"/>
      <c r="Q162" s="223"/>
      <c r="R162" s="223"/>
      <c r="S162" s="223"/>
      <c r="T162" s="223"/>
      <c r="U162" s="223"/>
      <c r="V162" s="223"/>
      <c r="W162" s="223"/>
      <c r="X162" s="223"/>
    </row>
    <row r="163" ht="15.75" customHeight="1">
      <c r="A163" s="215" t="s">
        <v>62</v>
      </c>
      <c r="B163" s="231"/>
      <c r="C163" s="231"/>
      <c r="D163" s="216" t="str">
        <f t="array" ref="D163">IF(LEN(A163)&gt;=3,XLOOKUP(A163,'Crop Chart'!$A$5:$A$201,'Crop Chart'!$H$5:$H$201,0),"")</f>
        <v/>
      </c>
      <c r="E163" s="270"/>
      <c r="F163" s="274"/>
      <c r="G163" s="275"/>
      <c r="H163" s="208"/>
      <c r="I163" s="208" t="str">
        <f t="shared" si="1"/>
        <v/>
      </c>
      <c r="J163" s="209" t="str">
        <f t="array" ref="J163">IF($F163&gt;0,(XLOOKUP($A163,'Crop Chart'!$A$5:$A$201,'Crop Chart'!$K$5:$K$201,0)*$F163),"")</f>
        <v/>
      </c>
      <c r="K163" s="209" t="str">
        <f t="array" ref="K163">IF($F163&gt;0,(XLOOKUP($A163,'Crop Chart'!$A$5:$A$201,'Crop Chart'!$L$5:$L$201,FALSE)),"")</f>
        <v/>
      </c>
      <c r="L163" s="210"/>
      <c r="M163" s="211" t="str">
        <f t="shared" si="9"/>
        <v>-</v>
      </c>
      <c r="N163" s="223" t="str">
        <f>IFERROR(__xludf.DUMMYFUNCTION("UNIQUE(E170:E182)"),"")</f>
        <v/>
      </c>
      <c r="O163" s="222"/>
      <c r="P163" s="222"/>
      <c r="Q163" s="223"/>
      <c r="R163" s="223"/>
      <c r="S163" s="223"/>
      <c r="T163" s="223"/>
      <c r="U163" s="223"/>
      <c r="V163" s="223"/>
      <c r="W163" s="223"/>
      <c r="X163" s="223"/>
    </row>
    <row r="164" ht="15.75" customHeight="1">
      <c r="A164" s="215" t="s">
        <v>62</v>
      </c>
      <c r="B164" s="231"/>
      <c r="C164" s="231"/>
      <c r="D164" s="216" t="str">
        <f t="array" ref="D164">IF(LEN(A164)&gt;=3,XLOOKUP(A164,'Crop Chart'!$A$5:$A$201,'Crop Chart'!$H$5:$H$201,0),"")</f>
        <v/>
      </c>
      <c r="E164" s="270"/>
      <c r="F164" s="274"/>
      <c r="G164" s="275"/>
      <c r="H164" s="208"/>
      <c r="I164" s="208" t="str">
        <f t="shared" si="1"/>
        <v/>
      </c>
      <c r="J164" s="209" t="str">
        <f t="array" ref="J164">IF($F164&gt;0,(XLOOKUP($A164,'Crop Chart'!$A$5:$A$201,'Crop Chart'!$K$5:$K$201,0)*$F164),"")</f>
        <v/>
      </c>
      <c r="K164" s="209" t="str">
        <f t="array" ref="K164">IF($F164&gt;0,(XLOOKUP($A164,'Crop Chart'!$A$5:$A$201,'Crop Chart'!$L$5:$L$201,FALSE)),"")</f>
        <v/>
      </c>
      <c r="L164" s="210"/>
      <c r="M164" s="211" t="str">
        <f t="shared" si="9"/>
        <v>-</v>
      </c>
      <c r="N164" s="223" t="str">
        <f>IFERROR(__xludf.DUMMYFUNCTION("UNIQUE(E171:E183)"),"")</f>
        <v/>
      </c>
      <c r="O164" s="222"/>
      <c r="P164" s="222"/>
      <c r="Q164" s="223"/>
      <c r="R164" s="223"/>
      <c r="S164" s="223"/>
      <c r="T164" s="223"/>
      <c r="U164" s="223"/>
      <c r="V164" s="223"/>
      <c r="W164" s="223"/>
      <c r="X164" s="223"/>
    </row>
    <row r="165" ht="15.75" customHeight="1">
      <c r="A165" s="215" t="s">
        <v>62</v>
      </c>
      <c r="B165" s="231"/>
      <c r="C165" s="231"/>
      <c r="D165" s="216" t="str">
        <f t="array" ref="D165">IF(LEN(A165)&gt;=3,XLOOKUP(A165,'Crop Chart'!$A$5:$A$201,'Crop Chart'!$H$5:$H$201,0),"")</f>
        <v/>
      </c>
      <c r="E165" s="270"/>
      <c r="F165" s="274"/>
      <c r="G165" s="275"/>
      <c r="H165" s="208">
        <f t="array" ref="H165">IF(ISBLANK(G165),"",XLOOKUP(A165,'Crop Chart'!$A$5:$A$201,'Crop Chart'!$F$5:$F$201,0)+G165)-XLOOKUP(A165,'Crop Chart'!$A$5:$A$201,'Crop Chart'!$I$5:$I$201,0)</f>
        <v>0</v>
      </c>
      <c r="I165" s="208" t="str">
        <f t="shared" si="1"/>
        <v/>
      </c>
      <c r="J165" s="209" t="str">
        <f t="array" ref="J165">IF($F165&gt;0,(XLOOKUP($A165,'Crop Chart'!$A$5:$A$201,'Crop Chart'!$K$5:$K$201,0)*$F165),"")</f>
        <v/>
      </c>
      <c r="K165" s="209" t="str">
        <f t="array" ref="K165">IF($F165&gt;0,(XLOOKUP($A165,'Crop Chart'!$A$5:$A$201,'Crop Chart'!$L$5:$L$201,FALSE)),"")</f>
        <v/>
      </c>
      <c r="L165" s="210"/>
      <c r="M165" s="211" t="str">
        <f t="shared" si="9"/>
        <v>-</v>
      </c>
      <c r="N165" s="223" t="str">
        <f>IFERROR(__xludf.DUMMYFUNCTION("UNIQUE(E172:E184)"),"")</f>
        <v/>
      </c>
      <c r="O165" s="222"/>
      <c r="P165" s="222"/>
      <c r="Q165" s="223"/>
      <c r="R165" s="223"/>
      <c r="S165" s="223"/>
      <c r="T165" s="223"/>
      <c r="U165" s="223"/>
      <c r="V165" s="223"/>
      <c r="W165" s="223"/>
      <c r="X165" s="223"/>
    </row>
    <row r="166" ht="15.75" customHeight="1">
      <c r="A166" s="215" t="s">
        <v>62</v>
      </c>
      <c r="B166" s="231"/>
      <c r="C166" s="231"/>
      <c r="D166" s="216" t="str">
        <f t="array" ref="D166">IF(LEN(A166)&gt;=3,XLOOKUP(A166,'Crop Chart'!$A$5:$A$201,'Crop Chart'!$H$5:$H$201,0),"")</f>
        <v/>
      </c>
      <c r="E166" s="270"/>
      <c r="F166" s="274"/>
      <c r="G166" s="275"/>
      <c r="H166" s="208">
        <f t="array" ref="H166">IF(ISBLANK(G166),"",XLOOKUP(A166,'Crop Chart'!$A$5:$A$201,'Crop Chart'!$F$5:$F$201,0)+G166)-XLOOKUP(A166,'Crop Chart'!$A$5:$A$201,'Crop Chart'!$I$5:$I$201,0)</f>
        <v>0</v>
      </c>
      <c r="I166" s="208" t="str">
        <f t="shared" si="1"/>
        <v/>
      </c>
      <c r="J166" s="209" t="str">
        <f t="array" ref="J166">IF($F166&gt;0,(XLOOKUP($A166,'Crop Chart'!$A$5:$A$201,'Crop Chart'!$K$5:$K$201,0)*$F166),"")</f>
        <v/>
      </c>
      <c r="K166" s="209" t="str">
        <f t="array" ref="K166">IF($F166&gt;0,(XLOOKUP($A166,'Crop Chart'!$A$5:$A$201,'Crop Chart'!$L$5:$L$201,FALSE)),"")</f>
        <v/>
      </c>
      <c r="L166" s="210"/>
      <c r="M166" s="211" t="str">
        <f t="shared" si="9"/>
        <v>-</v>
      </c>
      <c r="N166" s="223" t="str">
        <f>IFERROR(__xludf.DUMMYFUNCTION("UNIQUE(E173:E185)"),"")</f>
        <v/>
      </c>
      <c r="O166" s="222"/>
      <c r="P166" s="222"/>
      <c r="Q166" s="223"/>
      <c r="R166" s="223"/>
      <c r="S166" s="223"/>
      <c r="T166" s="223"/>
      <c r="U166" s="223"/>
      <c r="V166" s="223"/>
      <c r="W166" s="223"/>
      <c r="X166" s="223"/>
    </row>
    <row r="167" ht="15.75" customHeight="1">
      <c r="A167" s="215" t="s">
        <v>62</v>
      </c>
      <c r="B167" s="231"/>
      <c r="C167" s="231"/>
      <c r="D167" s="216" t="str">
        <f t="array" ref="D167">IF(LEN(A167)&gt;=3,XLOOKUP(A167,'Crop Chart'!$A$5:$A$201,'Crop Chart'!$H$5:$H$201,0),"")</f>
        <v/>
      </c>
      <c r="E167" s="270"/>
      <c r="F167" s="274"/>
      <c r="G167" s="275"/>
      <c r="H167" s="208">
        <f t="array" ref="H167">IF(ISBLANK(G167),"",XLOOKUP(A167,'Crop Chart'!$A$5:$A$201,'Crop Chart'!$F$5:$F$201,0)+G167)-XLOOKUP(A167,'Crop Chart'!$A$5:$A$201,'Crop Chart'!$I$5:$I$201,0)</f>
        <v>0</v>
      </c>
      <c r="I167" s="208" t="str">
        <f t="shared" si="1"/>
        <v/>
      </c>
      <c r="J167" s="209" t="str">
        <f t="array" ref="J167">IF($F167&gt;0,(XLOOKUP($A167,'Crop Chart'!$A$5:$A$201,'Crop Chart'!$K$5:$K$201,0)*$F167),"")</f>
        <v/>
      </c>
      <c r="K167" s="209" t="str">
        <f t="array" ref="K167">IF($F167&gt;0,(XLOOKUP($A167,'Crop Chart'!$A$5:$A$201,'Crop Chart'!$L$5:$L$201,FALSE)),"")</f>
        <v/>
      </c>
      <c r="L167" s="210"/>
      <c r="M167" s="211" t="str">
        <f t="shared" si="9"/>
        <v>-</v>
      </c>
      <c r="N167" s="223" t="str">
        <f>IFERROR(__xludf.DUMMYFUNCTION("UNIQUE(E174:E186)"),"")</f>
        <v/>
      </c>
      <c r="O167" s="222"/>
      <c r="P167" s="222"/>
      <c r="Q167" s="223"/>
      <c r="R167" s="223"/>
      <c r="S167" s="223"/>
      <c r="T167" s="223"/>
      <c r="U167" s="223"/>
      <c r="V167" s="223"/>
      <c r="W167" s="223"/>
      <c r="X167" s="223"/>
    </row>
    <row r="168" ht="15.75" customHeight="1">
      <c r="A168" s="215" t="s">
        <v>62</v>
      </c>
      <c r="B168" s="231"/>
      <c r="C168" s="231"/>
      <c r="D168" s="216" t="str">
        <f t="array" ref="D168">IF(LEN(A168)&gt;=3,XLOOKUP(A168,'Crop Chart'!$A$5:$A$201,'Crop Chart'!$H$5:$H$201,0),"")</f>
        <v/>
      </c>
      <c r="E168" s="270"/>
      <c r="F168" s="274"/>
      <c r="G168" s="275"/>
      <c r="H168" s="208">
        <f t="array" ref="H168">IF(ISBLANK(G168),"",XLOOKUP(A168,'Crop Chart'!$A$5:$A$201,'Crop Chart'!$F$5:$F$201,0)+G168)-XLOOKUP(A168,'Crop Chart'!$A$5:$A$201,'Crop Chart'!$I$5:$I$201,0)</f>
        <v>0</v>
      </c>
      <c r="I168" s="208" t="str">
        <f t="shared" si="1"/>
        <v/>
      </c>
      <c r="J168" s="209" t="str">
        <f t="array" ref="J168">IF($F168&gt;0,(XLOOKUP($A168,'Crop Chart'!$A$5:$A$201,'Crop Chart'!$K$5:$K$201,0)*$F168),"")</f>
        <v/>
      </c>
      <c r="K168" s="209" t="str">
        <f t="array" ref="K168">IF($F168&gt;0,(XLOOKUP($A168,'Crop Chart'!$A$5:$A$201,'Crop Chart'!$L$5:$L$201,FALSE)),"")</f>
        <v/>
      </c>
      <c r="L168" s="210"/>
      <c r="M168" s="211" t="str">
        <f t="shared" si="9"/>
        <v>-</v>
      </c>
      <c r="N168" s="223" t="str">
        <f>IFERROR(__xludf.DUMMYFUNCTION("UNIQUE(E175:E187)"),"")</f>
        <v/>
      </c>
      <c r="O168" s="222"/>
      <c r="P168" s="222"/>
      <c r="Q168" s="223"/>
      <c r="R168" s="223"/>
      <c r="S168" s="223"/>
      <c r="T168" s="223"/>
      <c r="U168" s="223"/>
      <c r="V168" s="223"/>
      <c r="W168" s="223"/>
      <c r="X168" s="223"/>
    </row>
    <row r="169" ht="15.75" customHeight="1">
      <c r="A169" s="215" t="s">
        <v>62</v>
      </c>
      <c r="B169" s="231"/>
      <c r="C169" s="231"/>
      <c r="D169" s="216" t="str">
        <f t="array" ref="D169">IF(LEN(A169)&gt;=3,XLOOKUP(A169,'Crop Chart'!$A$5:$A$201,'Crop Chart'!$H$5:$H$201,0),"")</f>
        <v/>
      </c>
      <c r="E169" s="270"/>
      <c r="F169" s="274"/>
      <c r="G169" s="275"/>
      <c r="H169" s="208">
        <f t="array" ref="H169">IF(ISBLANK(G169),"",XLOOKUP(A169,'Crop Chart'!$A$5:$A$201,'Crop Chart'!$F$5:$F$201,0)+G169)-XLOOKUP(A169,'Crop Chart'!$A$5:$A$201,'Crop Chart'!$I$5:$I$201,0)</f>
        <v>0</v>
      </c>
      <c r="I169" s="208" t="str">
        <f t="shared" si="1"/>
        <v/>
      </c>
      <c r="J169" s="209" t="str">
        <f t="array" ref="J169">IF($F169&gt;0,(XLOOKUP($A169,'Crop Chart'!$A$5:$A$201,'Crop Chart'!$K$5:$K$201,0)*$F169),"")</f>
        <v/>
      </c>
      <c r="K169" s="209" t="str">
        <f t="array" ref="K169">IF($F169&gt;0,(XLOOKUP($A169,'Crop Chart'!$A$5:$A$201,'Crop Chart'!$L$5:$L$201,FALSE)),"")</f>
        <v/>
      </c>
      <c r="L169" s="210"/>
      <c r="M169" s="211" t="str">
        <f t="shared" si="9"/>
        <v>-</v>
      </c>
      <c r="N169" s="223" t="str">
        <f>IFERROR(__xludf.DUMMYFUNCTION("UNIQUE(E176:E188)"),"")</f>
        <v/>
      </c>
      <c r="O169" s="222"/>
      <c r="P169" s="222"/>
      <c r="Q169" s="223"/>
      <c r="R169" s="223"/>
      <c r="S169" s="223"/>
      <c r="T169" s="223"/>
      <c r="U169" s="223"/>
      <c r="V169" s="223"/>
      <c r="W169" s="223"/>
      <c r="X169" s="223"/>
    </row>
    <row r="170" ht="15.75" customHeight="1">
      <c r="A170" s="215" t="s">
        <v>62</v>
      </c>
      <c r="B170" s="231"/>
      <c r="C170" s="231"/>
      <c r="D170" s="216" t="str">
        <f t="array" ref="D170">IF(LEN(A170)&gt;=3,XLOOKUP(A170,'Crop Chart'!$A$5:$A$201,'Crop Chart'!$H$5:$H$201,0),"")</f>
        <v/>
      </c>
      <c r="E170" s="270"/>
      <c r="F170" s="274"/>
      <c r="G170" s="275"/>
      <c r="H170" s="208">
        <f t="array" ref="H170">IF(ISBLANK(G170),"",XLOOKUP(A170,'Crop Chart'!$A$5:$A$201,'Crop Chart'!$F$5:$F$201,0)+G170)-XLOOKUP(A170,'Crop Chart'!$A$5:$A$201,'Crop Chart'!$I$5:$I$201,0)</f>
        <v>0</v>
      </c>
      <c r="I170" s="208" t="str">
        <f t="shared" si="1"/>
        <v/>
      </c>
      <c r="J170" s="209" t="str">
        <f t="array" ref="J170">IF($F170&gt;0,(XLOOKUP($A170,'Crop Chart'!$A$5:$A$201,'Crop Chart'!$K$5:$K$201,0)*$F170),"")</f>
        <v/>
      </c>
      <c r="K170" s="209" t="str">
        <f t="array" ref="K170">IF($F170&gt;0,(XLOOKUP($A170,'Crop Chart'!$A$5:$A$201,'Crop Chart'!$L$5:$L$201,FALSE)),"")</f>
        <v/>
      </c>
      <c r="L170" s="210"/>
      <c r="M170" s="211" t="str">
        <f t="shared" si="9"/>
        <v>-</v>
      </c>
      <c r="N170" s="223" t="str">
        <f>IFERROR(__xludf.DUMMYFUNCTION("UNIQUE(E177:E189)"),"")</f>
        <v/>
      </c>
      <c r="O170" s="222"/>
      <c r="P170" s="222"/>
      <c r="Q170" s="223"/>
      <c r="R170" s="223"/>
      <c r="S170" s="223"/>
      <c r="T170" s="223"/>
      <c r="U170" s="223"/>
      <c r="V170" s="223"/>
      <c r="W170" s="223"/>
      <c r="X170" s="223"/>
    </row>
    <row r="171" ht="15.75" customHeight="1">
      <c r="A171" s="215" t="s">
        <v>62</v>
      </c>
      <c r="B171" s="231"/>
      <c r="C171" s="231"/>
      <c r="D171" s="216" t="str">
        <f t="array" ref="D171">IF(LEN(A171)&gt;=3,XLOOKUP(A171,'Crop Chart'!$A$5:$A$201,'Crop Chart'!$H$5:$H$201,0),"")</f>
        <v/>
      </c>
      <c r="E171" s="270"/>
      <c r="F171" s="274"/>
      <c r="G171" s="275"/>
      <c r="H171" s="208">
        <f t="array" ref="H171">IF(ISBLANK(G171),"",XLOOKUP(A171,'Crop Chart'!$A$5:$A$201,'Crop Chart'!$F$5:$F$201,0)+G171)-XLOOKUP(A171,'Crop Chart'!$A$5:$A$201,'Crop Chart'!$I$5:$I$201,0)</f>
        <v>0</v>
      </c>
      <c r="I171" s="208" t="str">
        <f t="shared" si="1"/>
        <v/>
      </c>
      <c r="J171" s="209" t="str">
        <f t="array" ref="J171">IF($F171&gt;0,(XLOOKUP($A171,'Crop Chart'!$A$5:$A$201,'Crop Chart'!$K$5:$K$201,0)*$F171),"")</f>
        <v/>
      </c>
      <c r="K171" s="209" t="str">
        <f t="array" ref="K171">IF($F171&gt;0,(XLOOKUP($A171,'Crop Chart'!$A$5:$A$201,'Crop Chart'!$L$5:$L$201,FALSE)),"")</f>
        <v/>
      </c>
      <c r="L171" s="210"/>
      <c r="M171" s="211" t="str">
        <f t="shared" si="9"/>
        <v>-</v>
      </c>
      <c r="N171" s="223" t="str">
        <f>IFERROR(__xludf.DUMMYFUNCTION("UNIQUE(E178:E190)"),"")</f>
        <v/>
      </c>
      <c r="O171" s="222"/>
      <c r="P171" s="222"/>
      <c r="Q171" s="223"/>
      <c r="R171" s="223"/>
      <c r="S171" s="223"/>
      <c r="T171" s="223"/>
      <c r="U171" s="223"/>
      <c r="V171" s="223"/>
      <c r="W171" s="223"/>
      <c r="X171" s="223"/>
    </row>
    <row r="172" ht="15.75" customHeight="1">
      <c r="A172" s="215" t="s">
        <v>62</v>
      </c>
      <c r="B172" s="231"/>
      <c r="C172" s="231"/>
      <c r="D172" s="216" t="str">
        <f t="array" ref="D172">IF(LEN(A172)&gt;=3,XLOOKUP(A172,'Crop Chart'!$A$5:$A$201,'Crop Chart'!$H$5:$H$201,0),"")</f>
        <v/>
      </c>
      <c r="E172" s="270"/>
      <c r="F172" s="274"/>
      <c r="G172" s="275"/>
      <c r="H172" s="208">
        <f t="array" ref="H172">IF(ISBLANK(G172),"",XLOOKUP(A172,'Crop Chart'!$A$5:$A$201,'Crop Chart'!$F$5:$F$201,0)+G172)-XLOOKUP(A172,'Crop Chart'!$A$5:$A$201,'Crop Chart'!$I$5:$I$201,0)</f>
        <v>0</v>
      </c>
      <c r="I172" s="208" t="str">
        <f t="shared" si="1"/>
        <v/>
      </c>
      <c r="J172" s="209" t="str">
        <f t="array" ref="J172">IF($F172&gt;0,(XLOOKUP($A172,'Crop Chart'!$A$5:$A$201,'Crop Chart'!$K$5:$K$201,0)*$F172),"")</f>
        <v/>
      </c>
      <c r="K172" s="209" t="str">
        <f t="array" ref="K172">IF($F172&gt;0,(XLOOKUP($A172,'Crop Chart'!$A$5:$A$201,'Crop Chart'!$L$5:$L$201,FALSE)),"")</f>
        <v/>
      </c>
      <c r="L172" s="210"/>
      <c r="M172" s="211" t="str">
        <f t="shared" si="9"/>
        <v>-</v>
      </c>
      <c r="N172" s="223" t="str">
        <f>IFERROR(__xludf.DUMMYFUNCTION("UNIQUE(E179:E191)"),"")</f>
        <v/>
      </c>
      <c r="O172" s="222"/>
      <c r="P172" s="222"/>
      <c r="Q172" s="223"/>
      <c r="R172" s="223"/>
      <c r="S172" s="223"/>
      <c r="T172" s="223"/>
      <c r="U172" s="223"/>
      <c r="V172" s="223"/>
      <c r="W172" s="223"/>
      <c r="X172" s="223"/>
    </row>
    <row r="173" ht="15.75" customHeight="1">
      <c r="A173" s="215" t="s">
        <v>62</v>
      </c>
      <c r="B173" s="231"/>
      <c r="C173" s="231"/>
      <c r="D173" s="216" t="str">
        <f t="array" ref="D173">IF(LEN(A173)&gt;=3,XLOOKUP(A173,'Crop Chart'!$A$5:$A$201,'Crop Chart'!$H$5:$H$201,0),"")</f>
        <v/>
      </c>
      <c r="E173" s="270"/>
      <c r="F173" s="274"/>
      <c r="G173" s="275"/>
      <c r="H173" s="208">
        <f t="array" ref="H173">IF(ISBLANK(G173),"",XLOOKUP(A173,'Crop Chart'!$A$5:$A$201,'Crop Chart'!$F$5:$F$201,0)+G173)-XLOOKUP(A173,'Crop Chart'!$A$5:$A$201,'Crop Chart'!$I$5:$I$201,0)</f>
        <v>0</v>
      </c>
      <c r="I173" s="208" t="str">
        <f t="shared" si="1"/>
        <v/>
      </c>
      <c r="J173" s="209" t="str">
        <f t="array" ref="J173">IF($F173&gt;0,(XLOOKUP($A173,'Crop Chart'!$A$5:$A$201,'Crop Chart'!$K$5:$K$201,0)*$F173),"")</f>
        <v/>
      </c>
      <c r="K173" s="209" t="str">
        <f t="array" ref="K173">IF($F173&gt;0,(XLOOKUP($A173,'Crop Chart'!$A$5:$A$201,'Crop Chart'!$L$5:$L$201,FALSE)),"")</f>
        <v/>
      </c>
      <c r="L173" s="210"/>
      <c r="M173" s="211" t="str">
        <f t="shared" si="9"/>
        <v>-</v>
      </c>
      <c r="N173" s="223" t="str">
        <f>IFERROR(__xludf.DUMMYFUNCTION("UNIQUE(E180:E192)"),"")</f>
        <v/>
      </c>
      <c r="O173" s="222"/>
      <c r="P173" s="222"/>
      <c r="Q173" s="223"/>
      <c r="R173" s="223"/>
      <c r="S173" s="223"/>
      <c r="T173" s="223"/>
      <c r="U173" s="223"/>
      <c r="V173" s="223"/>
      <c r="W173" s="223"/>
      <c r="X173" s="223"/>
    </row>
    <row r="174" ht="15.75" customHeight="1">
      <c r="A174" s="215" t="s">
        <v>62</v>
      </c>
      <c r="B174" s="231"/>
      <c r="C174" s="231"/>
      <c r="D174" s="216" t="str">
        <f t="array" ref="D174">IF(LEN(A174)&gt;=3,XLOOKUP(A174,'Crop Chart'!$A$5:$A$201,'Crop Chart'!$H$5:$H$201,0),"")</f>
        <v/>
      </c>
      <c r="E174" s="270"/>
      <c r="F174" s="274"/>
      <c r="G174" s="275"/>
      <c r="H174" s="208">
        <f t="array" ref="H174">IF(ISBLANK(G174),"",XLOOKUP(A174,'Crop Chart'!$A$5:$A$201,'Crop Chart'!$F$5:$F$201,0)+G174)-XLOOKUP(A174,'Crop Chart'!$A$5:$A$201,'Crop Chart'!$I$5:$I$201,0)</f>
        <v>0</v>
      </c>
      <c r="I174" s="208" t="str">
        <f t="shared" si="1"/>
        <v/>
      </c>
      <c r="J174" s="209" t="str">
        <f t="array" ref="J174">IF($F174&gt;0,(XLOOKUP($A174,'Crop Chart'!$A$5:$A$201,'Crop Chart'!$K$5:$K$201,0)*$F174),"")</f>
        <v/>
      </c>
      <c r="K174" s="209" t="str">
        <f t="array" ref="K174">IF($F174&gt;0,(XLOOKUP($A174,'Crop Chart'!$A$5:$A$201,'Crop Chart'!$L$5:$L$201,FALSE)),"")</f>
        <v/>
      </c>
      <c r="L174" s="210"/>
      <c r="M174" s="211" t="str">
        <f t="shared" si="9"/>
        <v>-</v>
      </c>
      <c r="N174" s="223" t="str">
        <f>IFERROR(__xludf.DUMMYFUNCTION("UNIQUE(E181:E193)"),"")</f>
        <v/>
      </c>
      <c r="O174" s="222"/>
      <c r="P174" s="222"/>
      <c r="Q174" s="223"/>
      <c r="R174" s="223"/>
      <c r="S174" s="223"/>
      <c r="T174" s="223"/>
      <c r="U174" s="223"/>
      <c r="V174" s="223"/>
      <c r="W174" s="223"/>
      <c r="X174" s="223"/>
    </row>
    <row r="175" ht="15.75" customHeight="1">
      <c r="A175" s="215" t="s">
        <v>62</v>
      </c>
      <c r="B175" s="231"/>
      <c r="C175" s="231"/>
      <c r="D175" s="216" t="str">
        <f t="array" ref="D175">IF(LEN(A175)&gt;=3,XLOOKUP(A175,'Crop Chart'!$A$5:$A$201,'Crop Chart'!$H$5:$H$201,0),"")</f>
        <v/>
      </c>
      <c r="E175" s="270"/>
      <c r="F175" s="274"/>
      <c r="G175" s="275"/>
      <c r="H175" s="208">
        <f t="array" ref="H175">IF(ISBLANK(G175),"",XLOOKUP(A175,'Crop Chart'!$A$5:$A$201,'Crop Chart'!$F$5:$F$201,0)+G175)-XLOOKUP(A175,'Crop Chart'!$A$5:$A$201,'Crop Chart'!$I$5:$I$201,0)</f>
        <v>0</v>
      </c>
      <c r="I175" s="208" t="str">
        <f t="shared" si="1"/>
        <v/>
      </c>
      <c r="J175" s="209" t="str">
        <f t="array" ref="J175">IF($F175&gt;0,(XLOOKUP($A175,'Crop Chart'!$A$5:$A$201,'Crop Chart'!$K$5:$K$201,0)*$F175),"")</f>
        <v/>
      </c>
      <c r="K175" s="209" t="str">
        <f t="array" ref="K175">IF($F175&gt;0,(XLOOKUP($A175,'Crop Chart'!$A$5:$A$201,'Crop Chart'!$L$5:$L$201,FALSE)),"")</f>
        <v/>
      </c>
      <c r="L175" s="210"/>
      <c r="M175" s="211" t="str">
        <f t="shared" si="9"/>
        <v>-</v>
      </c>
      <c r="N175" s="223" t="str">
        <f>IFERROR(__xludf.DUMMYFUNCTION("UNIQUE(E182:E194)"),"")</f>
        <v/>
      </c>
      <c r="O175" s="222"/>
      <c r="P175" s="222"/>
      <c r="Q175" s="223"/>
      <c r="R175" s="223"/>
      <c r="S175" s="223"/>
      <c r="T175" s="223"/>
      <c r="U175" s="223"/>
      <c r="V175" s="223"/>
      <c r="W175" s="223"/>
      <c r="X175" s="223"/>
    </row>
    <row r="176" ht="15.75" customHeight="1">
      <c r="A176" s="215" t="s">
        <v>62</v>
      </c>
      <c r="B176" s="231"/>
      <c r="C176" s="231"/>
      <c r="D176" s="216" t="str">
        <f t="array" ref="D176">IF(LEN(A176)&gt;=3,XLOOKUP(A176,'Crop Chart'!$A$5:$A$201,'Crop Chart'!$H$5:$H$201,0),"")</f>
        <v/>
      </c>
      <c r="E176" s="270"/>
      <c r="F176" s="274"/>
      <c r="G176" s="275"/>
      <c r="H176" s="208">
        <f t="array" ref="H176">IF(ISBLANK(G176),"",XLOOKUP(A176,'Crop Chart'!$A$5:$A$201,'Crop Chart'!$F$5:$F$201,0)+G176)-XLOOKUP(A176,'Crop Chart'!$A$5:$A$201,'Crop Chart'!$I$5:$I$201,0)</f>
        <v>0</v>
      </c>
      <c r="I176" s="208" t="str">
        <f t="shared" si="1"/>
        <v/>
      </c>
      <c r="J176" s="209" t="str">
        <f t="array" ref="J176">IF($F176&gt;0,(XLOOKUP($A176,'Crop Chart'!$A$5:$A$201,'Crop Chart'!$K$5:$K$201,0)*$F176),"")</f>
        <v/>
      </c>
      <c r="K176" s="209" t="str">
        <f t="array" ref="K176">IF($F176&gt;0,(XLOOKUP($A176,'Crop Chart'!$A$5:$A$201,'Crop Chart'!$L$5:$L$201,FALSE)),"")</f>
        <v/>
      </c>
      <c r="L176" s="210"/>
      <c r="M176" s="211" t="str">
        <f t="shared" si="9"/>
        <v>-</v>
      </c>
      <c r="N176" s="223" t="str">
        <f>IFERROR(__xludf.DUMMYFUNCTION("UNIQUE(E183:E195)"),"")</f>
        <v/>
      </c>
      <c r="O176" s="222"/>
      <c r="P176" s="222"/>
      <c r="Q176" s="223"/>
      <c r="R176" s="223"/>
      <c r="S176" s="223"/>
      <c r="T176" s="223"/>
      <c r="U176" s="223"/>
      <c r="V176" s="223"/>
      <c r="W176" s="223"/>
      <c r="X176" s="223"/>
    </row>
    <row r="177" ht="15.75" customHeight="1">
      <c r="A177" s="215" t="s">
        <v>62</v>
      </c>
      <c r="B177" s="231"/>
      <c r="C177" s="231"/>
      <c r="D177" s="216" t="str">
        <f t="array" ref="D177">IF(LEN(A177)&gt;=3,XLOOKUP(A177,'Crop Chart'!$A$5:$A$201,'Crop Chart'!$H$5:$H$201,0),"")</f>
        <v/>
      </c>
      <c r="E177" s="270"/>
      <c r="F177" s="274"/>
      <c r="G177" s="275"/>
      <c r="H177" s="208">
        <f t="array" ref="H177">IF(ISBLANK(G177),"",XLOOKUP(A177,'Crop Chart'!$A$5:$A$201,'Crop Chart'!$F$5:$F$201,0)+G177)-XLOOKUP(A177,'Crop Chart'!$A$5:$A$201,'Crop Chart'!$I$5:$I$201,0)</f>
        <v>0</v>
      </c>
      <c r="I177" s="208" t="str">
        <f t="shared" si="1"/>
        <v/>
      </c>
      <c r="J177" s="209" t="str">
        <f t="array" ref="J177">IF($F177&gt;0,(XLOOKUP($A177,'Crop Chart'!$A$5:$A$201,'Crop Chart'!$K$5:$K$201,0)*$F177),"")</f>
        <v/>
      </c>
      <c r="K177" s="209" t="str">
        <f t="array" ref="K177">IF($F177&gt;0,(XLOOKUP($A177,'Crop Chart'!$A$5:$A$201,'Crop Chart'!$L$5:$L$201,FALSE)),"")</f>
        <v/>
      </c>
      <c r="L177" s="210"/>
      <c r="M177" s="211" t="str">
        <f t="shared" si="9"/>
        <v>-</v>
      </c>
      <c r="N177" s="223" t="str">
        <f>IFERROR(__xludf.DUMMYFUNCTION("UNIQUE(E184:E196)"),"")</f>
        <v/>
      </c>
      <c r="O177" s="222"/>
      <c r="P177" s="222"/>
      <c r="Q177" s="223"/>
      <c r="R177" s="223"/>
      <c r="S177" s="223"/>
      <c r="T177" s="223"/>
      <c r="U177" s="223"/>
      <c r="V177" s="223"/>
      <c r="W177" s="223"/>
      <c r="X177" s="223"/>
    </row>
    <row r="178" ht="15.75" customHeight="1">
      <c r="A178" s="215" t="s">
        <v>62</v>
      </c>
      <c r="B178" s="231"/>
      <c r="C178" s="231"/>
      <c r="D178" s="216" t="str">
        <f t="array" ref="D178">IF(LEN(A178)&gt;=3,XLOOKUP(A178,'Crop Chart'!$A$5:$A$201,'Crop Chart'!$H$5:$H$201,0),"")</f>
        <v/>
      </c>
      <c r="E178" s="270"/>
      <c r="F178" s="274"/>
      <c r="G178" s="275"/>
      <c r="H178" s="208">
        <f t="array" ref="H178">IF(ISBLANK(G178),"",XLOOKUP(A178,'Crop Chart'!$A$5:$A$201,'Crop Chart'!$F$5:$F$201,0)+G178)-XLOOKUP(A178,'Crop Chart'!$A$5:$A$201,'Crop Chart'!$I$5:$I$201,0)</f>
        <v>0</v>
      </c>
      <c r="I178" s="208" t="str">
        <f t="shared" si="1"/>
        <v/>
      </c>
      <c r="J178" s="209" t="str">
        <f t="array" ref="J178">IF($F178&gt;0,(XLOOKUP($A178,'Crop Chart'!$A$5:$A$201,'Crop Chart'!$K$5:$K$201,0)*$F178),"")</f>
        <v/>
      </c>
      <c r="K178" s="209" t="str">
        <f t="array" ref="K178">IF($F178&gt;0,(XLOOKUP($A178,'Crop Chart'!$A$5:$A$201,'Crop Chart'!$L$5:$L$201,FALSE)),"")</f>
        <v/>
      </c>
      <c r="L178" s="210"/>
      <c r="M178" s="211" t="str">
        <f t="shared" si="9"/>
        <v>-</v>
      </c>
      <c r="N178" s="223" t="str">
        <f>IFERROR(__xludf.DUMMYFUNCTION("UNIQUE(E185:E197)"),"")</f>
        <v/>
      </c>
      <c r="O178" s="222"/>
      <c r="P178" s="222"/>
      <c r="Q178" s="223"/>
      <c r="R178" s="223"/>
      <c r="S178" s="223"/>
      <c r="T178" s="223"/>
      <c r="U178" s="223"/>
      <c r="V178" s="223"/>
      <c r="W178" s="223"/>
      <c r="X178" s="223"/>
    </row>
    <row r="179" ht="15.75" customHeight="1">
      <c r="A179" s="215" t="s">
        <v>62</v>
      </c>
      <c r="B179" s="231"/>
      <c r="C179" s="231"/>
      <c r="D179" s="216" t="str">
        <f t="array" ref="D179">IF(LEN(A179)&gt;=3,XLOOKUP(A179,'Crop Chart'!$A$5:$A$201,'Crop Chart'!$H$5:$H$201,0),"")</f>
        <v/>
      </c>
      <c r="E179" s="270"/>
      <c r="F179" s="274"/>
      <c r="G179" s="275"/>
      <c r="H179" s="208">
        <f t="array" ref="H179">IF(ISBLANK(G179),"",XLOOKUP(A179,'Crop Chart'!$A$5:$A$201,'Crop Chart'!$F$5:$F$201,0)+G179)-XLOOKUP(A179,'Crop Chart'!$A$5:$A$201,'Crop Chart'!$I$5:$I$201,0)</f>
        <v>0</v>
      </c>
      <c r="I179" s="208" t="str">
        <f t="shared" si="1"/>
        <v/>
      </c>
      <c r="J179" s="209" t="str">
        <f t="array" ref="J179">IF($F179&gt;0,(XLOOKUP($A179,'Crop Chart'!$A$5:$A$201,'Crop Chart'!$K$5:$K$201,0)*$F179),"")</f>
        <v/>
      </c>
      <c r="K179" s="209" t="str">
        <f t="array" ref="K179">IF($F179&gt;0,(XLOOKUP($A179,'Crop Chart'!$A$5:$A$201,'Crop Chart'!$L$5:$L$201,FALSE)),"")</f>
        <v/>
      </c>
      <c r="L179" s="210"/>
      <c r="M179" s="211" t="str">
        <f t="shared" si="9"/>
        <v>-</v>
      </c>
      <c r="N179" s="223" t="str">
        <f>IFERROR(__xludf.DUMMYFUNCTION("UNIQUE(E186:E198)"),"")</f>
        <v/>
      </c>
      <c r="O179" s="222"/>
      <c r="P179" s="222"/>
      <c r="Q179" s="223"/>
      <c r="R179" s="223"/>
      <c r="S179" s="223"/>
      <c r="T179" s="223"/>
      <c r="U179" s="223"/>
      <c r="V179" s="223"/>
      <c r="W179" s="223"/>
      <c r="X179" s="223"/>
    </row>
    <row r="180" ht="15.75" customHeight="1">
      <c r="A180" s="215" t="s">
        <v>62</v>
      </c>
      <c r="B180" s="231"/>
      <c r="C180" s="231"/>
      <c r="D180" s="216" t="str">
        <f t="array" ref="D180">IF(LEN(A180)&gt;=3,XLOOKUP(A180,'Crop Chart'!$A$5:$A$201,'Crop Chart'!$H$5:$H$201,0),"")</f>
        <v/>
      </c>
      <c r="E180" s="270"/>
      <c r="F180" s="274"/>
      <c r="G180" s="275"/>
      <c r="H180" s="208">
        <f t="array" ref="H180">IF(ISBLANK(G180),"",XLOOKUP(A180,'Crop Chart'!$A$5:$A$201,'Crop Chart'!$F$5:$F$201,0)+G180)-XLOOKUP(A180,'Crop Chart'!$A$5:$A$201,'Crop Chart'!$I$5:$I$201,0)</f>
        <v>0</v>
      </c>
      <c r="I180" s="208" t="str">
        <f t="shared" si="1"/>
        <v/>
      </c>
      <c r="J180" s="209" t="str">
        <f t="array" ref="J180">IF($F180&gt;0,(XLOOKUP($A180,'Crop Chart'!$A$5:$A$201,'Crop Chart'!$K$5:$K$201,0)*$F180),"")</f>
        <v/>
      </c>
      <c r="K180" s="209" t="str">
        <f t="array" ref="K180">IF($F180&gt;0,(XLOOKUP($A180,'Crop Chart'!$A$5:$A$201,'Crop Chart'!$L$5:$L$201,FALSE)),"")</f>
        <v/>
      </c>
      <c r="L180" s="210"/>
      <c r="M180" s="211" t="str">
        <f t="shared" si="9"/>
        <v>-</v>
      </c>
      <c r="N180" s="223" t="str">
        <f>IFERROR(__xludf.DUMMYFUNCTION("UNIQUE(E187:E199)"),"")</f>
        <v/>
      </c>
      <c r="O180" s="222"/>
      <c r="P180" s="222"/>
      <c r="Q180" s="223"/>
      <c r="R180" s="223"/>
      <c r="S180" s="223"/>
      <c r="T180" s="223"/>
      <c r="U180" s="223"/>
      <c r="V180" s="223"/>
      <c r="W180" s="223"/>
      <c r="X180" s="223"/>
    </row>
    <row r="181" ht="15.75" customHeight="1">
      <c r="A181" s="215" t="s">
        <v>62</v>
      </c>
      <c r="B181" s="231"/>
      <c r="C181" s="231"/>
      <c r="D181" s="216" t="str">
        <f t="array" ref="D181">IF(LEN(A181)&gt;=3,XLOOKUP(A181,'Crop Chart'!$A$5:$A$201,'Crop Chart'!$H$5:$H$201,0),"")</f>
        <v/>
      </c>
      <c r="E181" s="270"/>
      <c r="F181" s="274"/>
      <c r="G181" s="275"/>
      <c r="H181" s="208">
        <f t="array" ref="H181">IF(ISBLANK(G181),"",XLOOKUP(A181,'Crop Chart'!$A$5:$A$201,'Crop Chart'!$F$5:$F$201,0)+G181)-XLOOKUP(A181,'Crop Chart'!$A$5:$A$201,'Crop Chart'!$I$5:$I$201,0)</f>
        <v>0</v>
      </c>
      <c r="I181" s="208" t="str">
        <f t="shared" si="1"/>
        <v/>
      </c>
      <c r="J181" s="209" t="str">
        <f t="array" ref="J181">IF($F181&gt;0,(XLOOKUP($A181,'Crop Chart'!$A$5:$A$201,'Crop Chart'!$K$5:$K$201,0)*$F181),"")</f>
        <v/>
      </c>
      <c r="K181" s="209" t="str">
        <f t="array" ref="K181">IF($F181&gt;0,(XLOOKUP($A181,'Crop Chart'!$A$5:$A$201,'Crop Chart'!$L$5:$L$201,FALSE)),"")</f>
        <v/>
      </c>
      <c r="L181" s="210"/>
      <c r="M181" s="211" t="str">
        <f t="shared" si="9"/>
        <v>-</v>
      </c>
      <c r="N181" s="223" t="str">
        <f>IFERROR(__xludf.DUMMYFUNCTION("UNIQUE(E188:E200)"),"")</f>
        <v/>
      </c>
      <c r="O181" s="222"/>
      <c r="P181" s="222"/>
      <c r="Q181" s="223"/>
      <c r="R181" s="223"/>
      <c r="S181" s="223"/>
      <c r="T181" s="223"/>
      <c r="U181" s="223"/>
      <c r="V181" s="223"/>
      <c r="W181" s="223"/>
      <c r="X181" s="223"/>
    </row>
    <row r="182" ht="15.75" customHeight="1">
      <c r="A182" s="215" t="s">
        <v>62</v>
      </c>
      <c r="B182" s="231"/>
      <c r="C182" s="231"/>
      <c r="D182" s="216" t="str">
        <f t="array" ref="D182">IF(LEN(A182)&gt;=3,XLOOKUP(A182,'Crop Chart'!$A$5:$A$201,'Crop Chart'!$H$5:$H$201,0),"")</f>
        <v/>
      </c>
      <c r="E182" s="270"/>
      <c r="F182" s="274"/>
      <c r="G182" s="275"/>
      <c r="H182" s="208">
        <f t="array" ref="H182">IF(ISBLANK(G182),"",XLOOKUP(A182,'Crop Chart'!$A$5:$A$201,'Crop Chart'!$F$5:$F$201,0)+G182)-XLOOKUP(A182,'Crop Chart'!$A$5:$A$201,'Crop Chart'!$I$5:$I$201,0)</f>
        <v>0</v>
      </c>
      <c r="I182" s="208" t="str">
        <f t="shared" si="1"/>
        <v/>
      </c>
      <c r="J182" s="209" t="str">
        <f t="array" ref="J182">IF($F182&gt;0,(XLOOKUP($A182,'Crop Chart'!$A$5:$A$201,'Crop Chart'!$K$5:$K$201,0)*$F182),"")</f>
        <v/>
      </c>
      <c r="K182" s="209" t="str">
        <f t="array" ref="K182">IF($F182&gt;0,(XLOOKUP($A182,'Crop Chart'!$A$5:$A$201,'Crop Chart'!$L$5:$L$201,FALSE)),"")</f>
        <v/>
      </c>
      <c r="L182" s="210"/>
      <c r="M182" s="211" t="str">
        <f t="shared" si="9"/>
        <v>-</v>
      </c>
      <c r="N182" s="223" t="str">
        <f>IFERROR(__xludf.DUMMYFUNCTION("UNIQUE(E189:E201)"),"")</f>
        <v/>
      </c>
      <c r="O182" s="222"/>
      <c r="P182" s="222"/>
      <c r="Q182" s="223"/>
      <c r="R182" s="223"/>
      <c r="S182" s="223"/>
      <c r="T182" s="223"/>
      <c r="U182" s="223"/>
      <c r="V182" s="223"/>
      <c r="W182" s="223"/>
      <c r="X182" s="223"/>
    </row>
    <row r="183" ht="15.75" customHeight="1">
      <c r="A183" s="215" t="s">
        <v>62</v>
      </c>
      <c r="B183" s="231"/>
      <c r="C183" s="231"/>
      <c r="D183" s="216" t="str">
        <f t="array" ref="D183">IF(LEN(A183)&gt;=3,XLOOKUP(A183,'Crop Chart'!$A$5:$A$201,'Crop Chart'!$H$5:$H$201,0),"")</f>
        <v/>
      </c>
      <c r="E183" s="270"/>
      <c r="F183" s="274"/>
      <c r="G183" s="275"/>
      <c r="H183" s="208">
        <f t="array" ref="H183">IF(ISBLANK(G183),"",XLOOKUP(A183,'Crop Chart'!$A$5:$A$201,'Crop Chart'!$F$5:$F$201,0)+G183)-XLOOKUP(A183,'Crop Chart'!$A$5:$A$201,'Crop Chart'!$I$5:$I$201,0)</f>
        <v>0</v>
      </c>
      <c r="I183" s="208" t="str">
        <f t="shared" si="1"/>
        <v/>
      </c>
      <c r="J183" s="209" t="str">
        <f t="array" ref="J183">IF($F183&gt;0,(XLOOKUP($A183,'Crop Chart'!$A$5:$A$201,'Crop Chart'!$K$5:$K$201,0)*$F183),"")</f>
        <v/>
      </c>
      <c r="K183" s="209" t="str">
        <f t="array" ref="K183">IF($F183&gt;0,(XLOOKUP($A183,'Crop Chart'!$A$5:$A$201,'Crop Chart'!$L$5:$L$201,FALSE)),"")</f>
        <v/>
      </c>
      <c r="L183" s="210"/>
      <c r="M183" s="211" t="str">
        <f t="shared" si="9"/>
        <v>-</v>
      </c>
      <c r="N183" s="223" t="str">
        <f>IFERROR(__xludf.DUMMYFUNCTION("UNIQUE(E190:E202)"),"")</f>
        <v/>
      </c>
      <c r="O183" s="222"/>
      <c r="P183" s="222"/>
      <c r="Q183" s="223"/>
      <c r="R183" s="223"/>
      <c r="S183" s="223"/>
      <c r="T183" s="223"/>
      <c r="U183" s="223"/>
      <c r="V183" s="223"/>
      <c r="W183" s="223"/>
      <c r="X183" s="223"/>
    </row>
    <row r="184" ht="15.75" customHeight="1">
      <c r="A184" s="215" t="s">
        <v>62</v>
      </c>
      <c r="B184" s="231"/>
      <c r="C184" s="231"/>
      <c r="D184" s="216" t="str">
        <f t="array" ref="D184">IF(LEN(A184)&gt;=3,XLOOKUP(A184,'Crop Chart'!$A$5:$A$201,'Crop Chart'!$H$5:$H$201,0),"")</f>
        <v/>
      </c>
      <c r="E184" s="270"/>
      <c r="F184" s="274"/>
      <c r="G184" s="275"/>
      <c r="H184" s="208">
        <f t="array" ref="H184">IF(ISBLANK(G184),"",XLOOKUP(A184,'Crop Chart'!$A$5:$A$201,'Crop Chart'!$F$5:$F$201,0)+G184)-XLOOKUP(A184,'Crop Chart'!$A$5:$A$201,'Crop Chart'!$I$5:$I$201,0)</f>
        <v>0</v>
      </c>
      <c r="I184" s="208" t="str">
        <f t="shared" si="1"/>
        <v/>
      </c>
      <c r="J184" s="209" t="str">
        <f t="array" ref="J184">IF($F184&gt;0,(XLOOKUP($A184,'Crop Chart'!$A$5:$A$201,'Crop Chart'!$K$5:$K$201,0)*$F184),"")</f>
        <v/>
      </c>
      <c r="K184" s="209" t="str">
        <f t="array" ref="K184">IF($F184&gt;0,(XLOOKUP($A184,'Crop Chart'!$A$5:$A$201,'Crop Chart'!$L$5:$L$201,FALSE)),"")</f>
        <v/>
      </c>
      <c r="L184" s="210"/>
      <c r="M184" s="211" t="str">
        <f t="shared" si="9"/>
        <v>-</v>
      </c>
      <c r="N184" s="223" t="str">
        <f>IFERROR(__xludf.DUMMYFUNCTION("UNIQUE(E191:E203)"),"")</f>
        <v/>
      </c>
      <c r="O184" s="222"/>
      <c r="P184" s="222"/>
      <c r="Q184" s="223"/>
      <c r="R184" s="223"/>
      <c r="S184" s="223"/>
      <c r="T184" s="223"/>
      <c r="U184" s="223"/>
      <c r="V184" s="223"/>
      <c r="W184" s="223"/>
      <c r="X184" s="223"/>
    </row>
    <row r="185" ht="15.75" customHeight="1">
      <c r="A185" s="215" t="s">
        <v>62</v>
      </c>
      <c r="B185" s="231"/>
      <c r="C185" s="231"/>
      <c r="D185" s="216" t="str">
        <f t="array" ref="D185">IF(LEN(A185)&gt;=3,XLOOKUP(A185,'Crop Chart'!$A$5:$A$201,'Crop Chart'!$H$5:$H$201,0),"")</f>
        <v/>
      </c>
      <c r="E185" s="270"/>
      <c r="F185" s="274"/>
      <c r="G185" s="275"/>
      <c r="H185" s="208">
        <f t="array" ref="H185">IF(ISBLANK(G185),"",XLOOKUP(A185,'Crop Chart'!$A$5:$A$201,'Crop Chart'!$F$5:$F$201,0)+G185)-XLOOKUP(A185,'Crop Chart'!$A$5:$A$201,'Crop Chart'!$I$5:$I$201,0)</f>
        <v>0</v>
      </c>
      <c r="I185" s="208" t="str">
        <f t="shared" si="1"/>
        <v/>
      </c>
      <c r="J185" s="209" t="str">
        <f t="array" ref="J185">IF($F185&gt;0,(XLOOKUP($A185,'Crop Chart'!$A$5:$A$201,'Crop Chart'!$K$5:$K$201,0)*$F185),"")</f>
        <v/>
      </c>
      <c r="K185" s="209" t="str">
        <f t="array" ref="K185">IF($F185&gt;0,(XLOOKUP($A185,'Crop Chart'!$A$5:$A$201,'Crop Chart'!$L$5:$L$201,FALSE)),"")</f>
        <v/>
      </c>
      <c r="L185" s="210"/>
      <c r="M185" s="211" t="str">
        <f t="shared" si="9"/>
        <v>-</v>
      </c>
      <c r="N185" s="223" t="str">
        <f>IFERROR(__xludf.DUMMYFUNCTION("UNIQUE(E192:E204)"),"")</f>
        <v/>
      </c>
      <c r="O185" s="222"/>
      <c r="P185" s="222"/>
      <c r="Q185" s="223"/>
      <c r="R185" s="223"/>
      <c r="S185" s="223"/>
      <c r="T185" s="223"/>
      <c r="U185" s="223"/>
      <c r="V185" s="223"/>
      <c r="W185" s="223"/>
      <c r="X185" s="223"/>
    </row>
    <row r="186" ht="15.75" customHeight="1">
      <c r="A186" s="215" t="s">
        <v>62</v>
      </c>
      <c r="B186" s="231"/>
      <c r="C186" s="231"/>
      <c r="D186" s="216" t="str">
        <f t="array" ref="D186">IF(LEN(A186)&gt;=3,XLOOKUP(A186,'Crop Chart'!$A$5:$A$201,'Crop Chart'!$H$5:$H$201,0),"")</f>
        <v/>
      </c>
      <c r="E186" s="270"/>
      <c r="F186" s="274"/>
      <c r="G186" s="275"/>
      <c r="H186" s="208">
        <f t="array" ref="H186">IF(ISBLANK(G186),"",XLOOKUP(A186,'Crop Chart'!$A$5:$A$201,'Crop Chart'!$F$5:$F$201,0)+G186)-XLOOKUP(A186,'Crop Chart'!$A$5:$A$201,'Crop Chart'!$I$5:$I$201,0)</f>
        <v>0</v>
      </c>
      <c r="I186" s="208" t="str">
        <f t="shared" si="1"/>
        <v/>
      </c>
      <c r="J186" s="209" t="str">
        <f t="array" ref="J186">IF($F186&gt;0,(XLOOKUP($A186,'Crop Chart'!$A$5:$A$201,'Crop Chart'!$K$5:$K$201,0)*$F186),"")</f>
        <v/>
      </c>
      <c r="K186" s="209" t="str">
        <f t="array" ref="K186">IF($F186&gt;0,(XLOOKUP($A186,'Crop Chart'!$A$5:$A$201,'Crop Chart'!$L$5:$L$201,FALSE)),"")</f>
        <v/>
      </c>
      <c r="L186" s="210"/>
      <c r="M186" s="211" t="str">
        <f t="shared" si="9"/>
        <v>-</v>
      </c>
      <c r="N186" s="223" t="str">
        <f>IFERROR(__xludf.DUMMYFUNCTION("UNIQUE(E193:E205)"),"")</f>
        <v/>
      </c>
      <c r="O186" s="222"/>
      <c r="P186" s="222"/>
      <c r="Q186" s="223"/>
      <c r="R186" s="223"/>
      <c r="S186" s="223"/>
      <c r="T186" s="223"/>
      <c r="U186" s="223"/>
      <c r="V186" s="223"/>
      <c r="W186" s="223"/>
      <c r="X186" s="223"/>
    </row>
    <row r="187" ht="15.75" customHeight="1">
      <c r="A187" s="215" t="s">
        <v>62</v>
      </c>
      <c r="B187" s="231"/>
      <c r="C187" s="231"/>
      <c r="D187" s="216" t="str">
        <f t="array" ref="D187">IF(LEN(A187)&gt;=3,XLOOKUP(A187,'Crop Chart'!$A$5:$A$201,'Crop Chart'!$H$5:$H$201,0),"")</f>
        <v/>
      </c>
      <c r="E187" s="270"/>
      <c r="F187" s="274"/>
      <c r="G187" s="275"/>
      <c r="H187" s="208">
        <f t="array" ref="H187">IF(ISBLANK(G187),"",XLOOKUP(A187,'Crop Chart'!$A$5:$A$201,'Crop Chart'!$F$5:$F$201,0)+G187)-XLOOKUP(A187,'Crop Chart'!$A$5:$A$201,'Crop Chart'!$I$5:$I$201,0)</f>
        <v>0</v>
      </c>
      <c r="I187" s="208" t="str">
        <f t="shared" si="1"/>
        <v/>
      </c>
      <c r="J187" s="209" t="str">
        <f t="array" ref="J187">IF($F187&gt;0,(XLOOKUP($A187,'Crop Chart'!$A$5:$A$201,'Crop Chart'!$K$5:$K$201,0)*$F187),"")</f>
        <v/>
      </c>
      <c r="K187" s="209" t="str">
        <f t="array" ref="K187">IF($F187&gt;0,(XLOOKUP($A187,'Crop Chart'!$A$5:$A$201,'Crop Chart'!$L$5:$L$201,FALSE)),"")</f>
        <v/>
      </c>
      <c r="L187" s="210"/>
      <c r="M187" s="211" t="str">
        <f t="shared" si="9"/>
        <v>-</v>
      </c>
      <c r="N187" s="223" t="str">
        <f>IFERROR(__xludf.DUMMYFUNCTION("UNIQUE(E194:E206)"),"")</f>
        <v/>
      </c>
      <c r="O187" s="222"/>
      <c r="P187" s="222"/>
      <c r="Q187" s="223"/>
      <c r="R187" s="223"/>
      <c r="S187" s="223"/>
      <c r="T187" s="223"/>
      <c r="U187" s="223"/>
      <c r="V187" s="223"/>
      <c r="W187" s="223"/>
      <c r="X187" s="223"/>
    </row>
    <row r="188" ht="15.75" customHeight="1">
      <c r="A188" s="215" t="s">
        <v>62</v>
      </c>
      <c r="B188" s="231"/>
      <c r="C188" s="231"/>
      <c r="D188" s="216" t="str">
        <f t="array" ref="D188">IF(LEN(A188)&gt;=3,XLOOKUP(A188,'Crop Chart'!$A$5:$A$201,'Crop Chart'!$H$5:$H$201,0),"")</f>
        <v/>
      </c>
      <c r="E188" s="270"/>
      <c r="F188" s="274"/>
      <c r="G188" s="275"/>
      <c r="H188" s="208">
        <f t="array" ref="H188">IF(ISBLANK(G188),"",XLOOKUP(A188,'Crop Chart'!$A$5:$A$201,'Crop Chart'!$F$5:$F$201,0)+G188)-XLOOKUP(A188,'Crop Chart'!$A$5:$A$201,'Crop Chart'!$I$5:$I$201,0)</f>
        <v>0</v>
      </c>
      <c r="I188" s="208" t="str">
        <f t="shared" si="1"/>
        <v/>
      </c>
      <c r="J188" s="209" t="str">
        <f t="array" ref="J188">IF($F188&gt;0,(XLOOKUP($A188,'Crop Chart'!$A$5:$A$201,'Crop Chart'!$K$5:$K$201,0)*$F188),"")</f>
        <v/>
      </c>
      <c r="K188" s="209" t="str">
        <f t="array" ref="K188">IF($F188&gt;0,(XLOOKUP($A188,'Crop Chart'!$A$5:$A$201,'Crop Chart'!$L$5:$L$201,FALSE)),"")</f>
        <v/>
      </c>
      <c r="L188" s="210"/>
      <c r="M188" s="211" t="str">
        <f t="shared" si="9"/>
        <v>-</v>
      </c>
      <c r="N188" s="223" t="str">
        <f>IFERROR(__xludf.DUMMYFUNCTION("UNIQUE(E195:E207)"),"")</f>
        <v/>
      </c>
      <c r="O188" s="222"/>
      <c r="P188" s="222"/>
      <c r="Q188" s="223"/>
      <c r="R188" s="223"/>
      <c r="S188" s="223"/>
      <c r="T188" s="223"/>
      <c r="U188" s="223"/>
      <c r="V188" s="223"/>
      <c r="W188" s="223"/>
      <c r="X188" s="223"/>
    </row>
    <row r="189" ht="15.75" customHeight="1">
      <c r="A189" s="215" t="s">
        <v>62</v>
      </c>
      <c r="B189" s="231"/>
      <c r="C189" s="231"/>
      <c r="D189" s="216" t="str">
        <f t="array" ref="D189">IF(LEN(A189)&gt;=3,XLOOKUP(A189,'Crop Chart'!$A$5:$A$201,'Crop Chart'!$H$5:$H$201,0),"")</f>
        <v/>
      </c>
      <c r="E189" s="270"/>
      <c r="F189" s="274"/>
      <c r="G189" s="275"/>
      <c r="H189" s="208">
        <f t="array" ref="H189">IF(ISBLANK(G189),"",XLOOKUP(A189,'Crop Chart'!$A$5:$A$201,'Crop Chart'!$F$5:$F$201,0)+G189)-XLOOKUP(A189,'Crop Chart'!$A$5:$A$201,'Crop Chart'!$I$5:$I$201,0)</f>
        <v>0</v>
      </c>
      <c r="I189" s="208" t="str">
        <f t="shared" si="1"/>
        <v/>
      </c>
      <c r="J189" s="209" t="str">
        <f t="array" ref="J189">IF($F189&gt;0,(XLOOKUP($A189,'Crop Chart'!$A$5:$A$201,'Crop Chart'!$K$5:$K$201,0)*$F189),"")</f>
        <v/>
      </c>
      <c r="K189" s="209" t="str">
        <f t="array" ref="K189">IF($F189&gt;0,(XLOOKUP($A189,'Crop Chart'!$A$5:$A$201,'Crop Chart'!$L$5:$L$201,FALSE)),"")</f>
        <v/>
      </c>
      <c r="L189" s="210"/>
      <c r="M189" s="211" t="str">
        <f t="shared" si="9"/>
        <v>-</v>
      </c>
      <c r="N189" s="223" t="str">
        <f>IFERROR(__xludf.DUMMYFUNCTION("UNIQUE(E196:E208)"),"")</f>
        <v/>
      </c>
      <c r="O189" s="222"/>
      <c r="P189" s="222"/>
      <c r="Q189" s="223"/>
      <c r="R189" s="223"/>
      <c r="S189" s="223"/>
      <c r="T189" s="223"/>
      <c r="U189" s="223"/>
      <c r="V189" s="223"/>
      <c r="W189" s="223"/>
      <c r="X189" s="223"/>
    </row>
    <row r="190" ht="15.75" customHeight="1">
      <c r="A190" s="215" t="s">
        <v>62</v>
      </c>
      <c r="B190" s="231"/>
      <c r="C190" s="231"/>
      <c r="D190" s="216" t="str">
        <f t="array" ref="D190">IF(LEN(A190)&gt;=3,XLOOKUP(A190,'Crop Chart'!$A$5:$A$201,'Crop Chart'!$H$5:$H$201,0),"")</f>
        <v/>
      </c>
      <c r="E190" s="270"/>
      <c r="F190" s="274"/>
      <c r="G190" s="275"/>
      <c r="H190" s="208">
        <f t="array" ref="H190">IF(ISBLANK(G190),"",XLOOKUP(A190,'Crop Chart'!$A$5:$A$201,'Crop Chart'!$F$5:$F$201,0)+G190)-XLOOKUP(A190,'Crop Chart'!$A$5:$A$201,'Crop Chart'!$I$5:$I$201,0)</f>
        <v>0</v>
      </c>
      <c r="I190" s="208" t="str">
        <f t="shared" si="1"/>
        <v/>
      </c>
      <c r="J190" s="209" t="str">
        <f t="array" ref="J190">IF($F190&gt;0,(XLOOKUP($A190,'Crop Chart'!$A$5:$A$201,'Crop Chart'!$K$5:$K$201,0)*$F190),"")</f>
        <v/>
      </c>
      <c r="K190" s="209" t="str">
        <f t="array" ref="K190">IF($F190&gt;0,(XLOOKUP($A190,'Crop Chart'!$A$5:$A$201,'Crop Chart'!$L$5:$L$201,FALSE)),"")</f>
        <v/>
      </c>
      <c r="L190" s="210"/>
      <c r="M190" s="211" t="str">
        <f t="shared" si="9"/>
        <v>-</v>
      </c>
      <c r="N190" s="223" t="str">
        <f>IFERROR(__xludf.DUMMYFUNCTION("UNIQUE(E197:E209)"),"")</f>
        <v/>
      </c>
      <c r="O190" s="222"/>
      <c r="P190" s="222"/>
      <c r="Q190" s="223"/>
      <c r="R190" s="223"/>
      <c r="S190" s="223"/>
      <c r="T190" s="223"/>
      <c r="U190" s="223"/>
      <c r="V190" s="223"/>
      <c r="W190" s="223"/>
      <c r="X190" s="223"/>
    </row>
    <row r="191" ht="15.75" customHeight="1">
      <c r="A191" s="215" t="s">
        <v>62</v>
      </c>
      <c r="B191" s="231"/>
      <c r="C191" s="231"/>
      <c r="D191" s="216" t="str">
        <f t="array" ref="D191">IF(LEN(A191)&gt;=3,XLOOKUP(A191,'Crop Chart'!$A$5:$A$201,'Crop Chart'!$H$5:$H$201,0),"")</f>
        <v/>
      </c>
      <c r="E191" s="270"/>
      <c r="F191" s="274"/>
      <c r="G191" s="275"/>
      <c r="H191" s="208">
        <f t="array" ref="H191">IF(ISBLANK(G191),"",XLOOKUP(A191,'Crop Chart'!$A$5:$A$201,'Crop Chart'!$F$5:$F$201,0)+G191)-XLOOKUP(A191,'Crop Chart'!$A$5:$A$201,'Crop Chart'!$I$5:$I$201,0)</f>
        <v>0</v>
      </c>
      <c r="I191" s="208" t="str">
        <f t="shared" si="1"/>
        <v/>
      </c>
      <c r="J191" s="209" t="str">
        <f t="array" ref="J191">IF($F191&gt;0,(XLOOKUP($A191,'Crop Chart'!$A$5:$A$201,'Crop Chart'!$K$5:$K$201,0)*$F191),"")</f>
        <v/>
      </c>
      <c r="K191" s="209" t="str">
        <f t="array" ref="K191">IF($F191&gt;0,(XLOOKUP($A191,'Crop Chart'!$A$5:$A$201,'Crop Chart'!$L$5:$L$201,FALSE)),"")</f>
        <v/>
      </c>
      <c r="L191" s="210"/>
      <c r="M191" s="211" t="str">
        <f t="shared" si="9"/>
        <v>-</v>
      </c>
      <c r="N191" s="223" t="str">
        <f>IFERROR(__xludf.DUMMYFUNCTION("UNIQUE(E198:E210)"),"")</f>
        <v/>
      </c>
      <c r="O191" s="222"/>
      <c r="P191" s="222"/>
      <c r="Q191" s="223"/>
      <c r="R191" s="223"/>
      <c r="S191" s="223"/>
      <c r="T191" s="223"/>
      <c r="U191" s="223"/>
      <c r="V191" s="223"/>
      <c r="W191" s="223"/>
      <c r="X191" s="223"/>
    </row>
    <row r="192" ht="15.75" customHeight="1">
      <c r="A192" s="215" t="s">
        <v>62</v>
      </c>
      <c r="B192" s="231"/>
      <c r="C192" s="231"/>
      <c r="D192" s="216" t="str">
        <f t="array" ref="D192">IF(LEN(A192)&gt;=3,XLOOKUP(A192,'Crop Chart'!$A$5:$A$201,'Crop Chart'!$H$5:$H$201,0),"")</f>
        <v/>
      </c>
      <c r="E192" s="270"/>
      <c r="F192" s="274"/>
      <c r="G192" s="275"/>
      <c r="H192" s="208">
        <f t="array" ref="H192">IF(ISBLANK(G192),"",XLOOKUP(A192,'Crop Chart'!$A$5:$A$201,'Crop Chart'!$F$5:$F$201,0)+G192)-XLOOKUP(A192,'Crop Chart'!$A$5:$A$201,'Crop Chart'!$I$5:$I$201,0)</f>
        <v>0</v>
      </c>
      <c r="I192" s="208" t="str">
        <f t="shared" si="1"/>
        <v/>
      </c>
      <c r="J192" s="209" t="str">
        <f t="array" ref="J192">IF($F192&gt;0,(XLOOKUP($A192,'Crop Chart'!$A$5:$A$201,'Crop Chart'!$K$5:$K$201,0)*$F192),"")</f>
        <v/>
      </c>
      <c r="K192" s="209" t="str">
        <f t="array" ref="K192">IF($F192&gt;0,(XLOOKUP($A192,'Crop Chart'!$A$5:$A$201,'Crop Chart'!$L$5:$L$201,FALSE)),"")</f>
        <v/>
      </c>
      <c r="L192" s="210"/>
      <c r="M192" s="211" t="str">
        <f t="shared" si="9"/>
        <v>-</v>
      </c>
      <c r="N192" s="223" t="str">
        <f>IFERROR(__xludf.DUMMYFUNCTION("UNIQUE(E199:E211)"),"")</f>
        <v/>
      </c>
      <c r="O192" s="222"/>
      <c r="P192" s="222"/>
      <c r="Q192" s="223"/>
      <c r="R192" s="223"/>
      <c r="S192" s="223"/>
      <c r="T192" s="223"/>
      <c r="U192" s="223"/>
      <c r="V192" s="223"/>
      <c r="W192" s="223"/>
      <c r="X192" s="223"/>
    </row>
    <row r="193" ht="15.75" customHeight="1">
      <c r="A193" s="215" t="s">
        <v>62</v>
      </c>
      <c r="B193" s="231"/>
      <c r="C193" s="231"/>
      <c r="D193" s="216" t="str">
        <f t="array" ref="D193">IF(LEN(A193)&gt;=3,XLOOKUP(A193,'Crop Chart'!$A$5:$A$201,'Crop Chart'!$H$5:$H$201,0),"")</f>
        <v/>
      </c>
      <c r="E193" s="270"/>
      <c r="F193" s="274"/>
      <c r="G193" s="275"/>
      <c r="H193" s="208">
        <f t="array" ref="H193">IF(ISBLANK(G193),"",XLOOKUP(A193,'Crop Chart'!$A$5:$A$201,'Crop Chart'!$F$5:$F$201,0)+G193)-XLOOKUP(A193,'Crop Chart'!$A$5:$A$201,'Crop Chart'!$I$5:$I$201,0)</f>
        <v>0</v>
      </c>
      <c r="I193" s="208" t="str">
        <f t="shared" si="1"/>
        <v/>
      </c>
      <c r="J193" s="209" t="str">
        <f t="array" ref="J193">IF($F193&gt;0,(XLOOKUP($A193,'Crop Chart'!$A$5:$A$201,'Crop Chart'!$K$5:$K$201,0)*$F193),"")</f>
        <v/>
      </c>
      <c r="K193" s="209" t="str">
        <f t="array" ref="K193">IF($F193&gt;0,(XLOOKUP($A193,'Crop Chart'!$A$5:$A$201,'Crop Chart'!$L$5:$L$201,FALSE)),"")</f>
        <v/>
      </c>
      <c r="L193" s="210"/>
      <c r="M193" s="211" t="str">
        <f t="shared" si="9"/>
        <v>-</v>
      </c>
      <c r="N193" s="223" t="str">
        <f>IFERROR(__xludf.DUMMYFUNCTION("UNIQUE(E200:E212)"),"")</f>
        <v/>
      </c>
      <c r="O193" s="222"/>
      <c r="P193" s="222"/>
      <c r="Q193" s="223"/>
      <c r="R193" s="223"/>
      <c r="S193" s="223"/>
      <c r="T193" s="223"/>
      <c r="U193" s="223"/>
      <c r="V193" s="223"/>
      <c r="W193" s="223"/>
      <c r="X193" s="223"/>
    </row>
    <row r="194" ht="15.75" customHeight="1">
      <c r="A194" s="215" t="s">
        <v>62</v>
      </c>
      <c r="B194" s="231"/>
      <c r="C194" s="231"/>
      <c r="D194" s="216" t="str">
        <f t="array" ref="D194">IF(LEN(A194)&gt;=3,XLOOKUP(A194,'Crop Chart'!$A$5:$A$201,'Crop Chart'!$H$5:$H$201,0),"")</f>
        <v/>
      </c>
      <c r="E194" s="270"/>
      <c r="F194" s="274"/>
      <c r="G194" s="275"/>
      <c r="H194" s="208">
        <f t="array" ref="H194">IF(ISBLANK(G194),"",XLOOKUP(A194,'Crop Chart'!$A$5:$A$201,'Crop Chart'!$F$5:$F$201,0)+G194)-XLOOKUP(A194,'Crop Chart'!$A$5:$A$201,'Crop Chart'!$I$5:$I$201,0)</f>
        <v>0</v>
      </c>
      <c r="I194" s="208" t="str">
        <f t="shared" si="1"/>
        <v/>
      </c>
      <c r="J194" s="209" t="str">
        <f t="array" ref="J194">IF($F194&gt;0,(XLOOKUP($A194,'Crop Chart'!$A$5:$A$201,'Crop Chart'!$K$5:$K$201,0)*$F194),"")</f>
        <v/>
      </c>
      <c r="K194" s="209" t="str">
        <f t="array" ref="K194">IF($F194&gt;0,(XLOOKUP($A194,'Crop Chart'!$A$5:$A$201,'Crop Chart'!$L$5:$L$201,FALSE)),"")</f>
        <v/>
      </c>
      <c r="L194" s="210"/>
      <c r="M194" s="211" t="str">
        <f t="shared" si="9"/>
        <v>-</v>
      </c>
      <c r="N194" s="223" t="str">
        <f>IFERROR(__xludf.DUMMYFUNCTION("UNIQUE(E201:E213)"),"")</f>
        <v/>
      </c>
      <c r="O194" s="222"/>
      <c r="P194" s="222"/>
      <c r="Q194" s="223"/>
      <c r="R194" s="223"/>
      <c r="S194" s="223"/>
      <c r="T194" s="223"/>
      <c r="U194" s="223"/>
      <c r="V194" s="223"/>
      <c r="W194" s="223"/>
      <c r="X194" s="223"/>
    </row>
    <row r="195" ht="15.75" customHeight="1">
      <c r="A195" s="215" t="s">
        <v>62</v>
      </c>
      <c r="B195" s="231"/>
      <c r="C195" s="231"/>
      <c r="D195" s="216" t="str">
        <f t="array" ref="D195">IF(LEN(A195)&gt;=3,XLOOKUP(A195,'Crop Chart'!$A$5:$A$201,'Crop Chart'!$H$5:$H$201,0),"")</f>
        <v/>
      </c>
      <c r="E195" s="270"/>
      <c r="F195" s="274"/>
      <c r="G195" s="275"/>
      <c r="H195" s="208">
        <f t="array" ref="H195">IF(ISBLANK(G195),"",XLOOKUP(A195,'Crop Chart'!$A$5:$A$201,'Crop Chart'!$F$5:$F$201,0)+G195)-XLOOKUP(A195,'Crop Chart'!$A$5:$A$201,'Crop Chart'!$I$5:$I$201,0)</f>
        <v>0</v>
      </c>
      <c r="I195" s="208" t="str">
        <f t="shared" si="1"/>
        <v/>
      </c>
      <c r="J195" s="209" t="str">
        <f t="array" ref="J195">IF($F195&gt;0,(XLOOKUP($A195,'Crop Chart'!$A$5:$A$201,'Crop Chart'!$K$5:$K$201,0)*$F195),"")</f>
        <v/>
      </c>
      <c r="K195" s="209" t="str">
        <f t="array" ref="K195">IF($F195&gt;0,(XLOOKUP($A195,'Crop Chart'!$A$5:$A$201,'Crop Chart'!$L$5:$L$201,FALSE)),"")</f>
        <v/>
      </c>
      <c r="L195" s="210"/>
      <c r="M195" s="211" t="str">
        <f t="shared" si="9"/>
        <v>-</v>
      </c>
      <c r="N195" s="223" t="str">
        <f>IFERROR(__xludf.DUMMYFUNCTION("UNIQUE(E202:E214)"),"")</f>
        <v/>
      </c>
      <c r="O195" s="222"/>
      <c r="P195" s="222"/>
      <c r="Q195" s="223"/>
      <c r="R195" s="223"/>
      <c r="S195" s="223"/>
      <c r="T195" s="223"/>
      <c r="U195" s="223"/>
      <c r="V195" s="223"/>
      <c r="W195" s="223"/>
      <c r="X195" s="223"/>
    </row>
    <row r="196" ht="15.75" customHeight="1">
      <c r="A196" s="215" t="s">
        <v>62</v>
      </c>
      <c r="B196" s="231"/>
      <c r="C196" s="231"/>
      <c r="D196" s="216" t="str">
        <f t="array" ref="D196">IF(LEN(A196)&gt;=3,XLOOKUP(A196,'Crop Chart'!$A$5:$A$201,'Crop Chart'!$H$5:$H$201,0),"")</f>
        <v/>
      </c>
      <c r="E196" s="270"/>
      <c r="F196" s="274"/>
      <c r="G196" s="275"/>
      <c r="H196" s="208">
        <f t="array" ref="H196">IF(ISBLANK(G196),"",XLOOKUP(A196,'Crop Chart'!$A$5:$A$201,'Crop Chart'!$F$5:$F$201,0)+G196)-XLOOKUP(A196,'Crop Chart'!$A$5:$A$201,'Crop Chart'!$I$5:$I$201,0)</f>
        <v>0</v>
      </c>
      <c r="I196" s="208" t="str">
        <f t="shared" si="1"/>
        <v/>
      </c>
      <c r="J196" s="209" t="str">
        <f t="array" ref="J196">IF($F196&gt;0,(XLOOKUP($A196,'Crop Chart'!$A$5:$A$201,'Crop Chart'!$K$5:$K$201,0)*$F196),"")</f>
        <v/>
      </c>
      <c r="K196" s="209" t="str">
        <f t="array" ref="K196">IF($F196&gt;0,(XLOOKUP($A196,'Crop Chart'!$A$5:$A$201,'Crop Chart'!$L$5:$L$201,FALSE)),"")</f>
        <v/>
      </c>
      <c r="L196" s="210"/>
      <c r="M196" s="211" t="str">
        <f t="shared" si="9"/>
        <v>-</v>
      </c>
      <c r="N196" s="223" t="str">
        <f>IFERROR(__xludf.DUMMYFUNCTION("UNIQUE(E203:E215)"),"")</f>
        <v/>
      </c>
      <c r="O196" s="222"/>
      <c r="P196" s="222"/>
      <c r="Q196" s="223"/>
      <c r="R196" s="223"/>
      <c r="S196" s="223"/>
      <c r="T196" s="223"/>
      <c r="U196" s="223"/>
      <c r="V196" s="223"/>
      <c r="W196" s="223"/>
      <c r="X196" s="223"/>
    </row>
    <row r="197" ht="15.75" customHeight="1">
      <c r="A197" s="215" t="s">
        <v>62</v>
      </c>
      <c r="B197" s="231"/>
      <c r="C197" s="231"/>
      <c r="D197" s="216" t="str">
        <f t="array" ref="D197">IF(LEN(A197)&gt;=3,XLOOKUP(A197,'Crop Chart'!$A$5:$A$201,'Crop Chart'!$H$5:$H$201,0),"")</f>
        <v/>
      </c>
      <c r="E197" s="270"/>
      <c r="F197" s="274"/>
      <c r="G197" s="275"/>
      <c r="H197" s="208">
        <f t="array" ref="H197">IF(ISBLANK(G197),"",XLOOKUP(A197,'Crop Chart'!$A$5:$A$201,'Crop Chart'!$F$5:$F$201,0)+G197)-XLOOKUP(A197,'Crop Chart'!$A$5:$A$201,'Crop Chart'!$I$5:$I$201,0)</f>
        <v>0</v>
      </c>
      <c r="I197" s="208" t="str">
        <f t="shared" si="1"/>
        <v/>
      </c>
      <c r="J197" s="209" t="str">
        <f t="array" ref="J197">IF($F197&gt;0,(XLOOKUP($A197,'Crop Chart'!$A$5:$A$201,'Crop Chart'!$K$5:$K$201,0)*$F197),"")</f>
        <v/>
      </c>
      <c r="K197" s="209" t="str">
        <f t="array" ref="K197">IF($F197&gt;0,(XLOOKUP($A197,'Crop Chart'!$A$5:$A$201,'Crop Chart'!$L$5:$L$201,FALSE)),"")</f>
        <v/>
      </c>
      <c r="L197" s="210"/>
      <c r="M197" s="211" t="str">
        <f t="shared" si="9"/>
        <v>-</v>
      </c>
      <c r="N197" s="223" t="str">
        <f>IFERROR(__xludf.DUMMYFUNCTION("UNIQUE(E204:E216)"),"")</f>
        <v/>
      </c>
      <c r="O197" s="222"/>
      <c r="P197" s="222"/>
      <c r="Q197" s="223"/>
      <c r="R197" s="223"/>
      <c r="S197" s="223"/>
      <c r="T197" s="223"/>
      <c r="U197" s="223"/>
      <c r="V197" s="223"/>
      <c r="W197" s="223"/>
      <c r="X197" s="223"/>
    </row>
    <row r="198" ht="15.75" customHeight="1">
      <c r="A198" s="215" t="s">
        <v>62</v>
      </c>
      <c r="B198" s="231"/>
      <c r="C198" s="231"/>
      <c r="D198" s="216" t="str">
        <f t="array" ref="D198">IF(LEN(A198)&gt;=3,XLOOKUP(A198,'Crop Chart'!$A$5:$A$201,'Crop Chart'!$H$5:$H$201,0),"")</f>
        <v/>
      </c>
      <c r="E198" s="270"/>
      <c r="F198" s="274"/>
      <c r="G198" s="275"/>
      <c r="H198" s="208">
        <f t="array" ref="H198">IF(ISBLANK(G198),"",XLOOKUP(A198,'Crop Chart'!$A$5:$A$201,'Crop Chart'!$F$5:$F$201,0)+G198)-XLOOKUP(A198,'Crop Chart'!$A$5:$A$201,'Crop Chart'!$I$5:$I$201,0)</f>
        <v>0</v>
      </c>
      <c r="I198" s="208" t="str">
        <f t="shared" si="1"/>
        <v/>
      </c>
      <c r="J198" s="209" t="str">
        <f t="array" ref="J198">IF($F198&gt;0,(XLOOKUP($A198,'Crop Chart'!$A$5:$A$201,'Crop Chart'!$K$5:$K$201,0)*$F198),"")</f>
        <v/>
      </c>
      <c r="K198" s="209" t="str">
        <f t="array" ref="K198">IF($F198&gt;0,(XLOOKUP($A198,'Crop Chart'!$A$5:$A$201,'Crop Chart'!$L$5:$L$201,FALSE)),"")</f>
        <v/>
      </c>
      <c r="L198" s="210"/>
      <c r="M198" s="211" t="str">
        <f t="shared" si="9"/>
        <v>-</v>
      </c>
      <c r="N198" s="223" t="str">
        <f>IFERROR(__xludf.DUMMYFUNCTION("UNIQUE(E205:E217)"),"")</f>
        <v/>
      </c>
      <c r="O198" s="222"/>
      <c r="P198" s="222"/>
      <c r="Q198" s="223"/>
      <c r="R198" s="223"/>
      <c r="S198" s="223"/>
      <c r="T198" s="223"/>
      <c r="U198" s="223"/>
      <c r="V198" s="223"/>
      <c r="W198" s="223"/>
      <c r="X198" s="223"/>
    </row>
    <row r="199" ht="15.75" customHeight="1">
      <c r="A199" s="215" t="s">
        <v>62</v>
      </c>
      <c r="B199" s="231"/>
      <c r="C199" s="231"/>
      <c r="D199" s="216" t="str">
        <f t="array" ref="D199">IF(LEN(A199)&gt;=3,XLOOKUP(A199,'Crop Chart'!$A$5:$A$201,'Crop Chart'!$H$5:$H$201,0),"")</f>
        <v/>
      </c>
      <c r="E199" s="270"/>
      <c r="F199" s="274"/>
      <c r="G199" s="275"/>
      <c r="H199" s="208">
        <f t="array" ref="H199">IF(ISBLANK(G199),"",XLOOKUP(A199,'Crop Chart'!$A$5:$A$201,'Crop Chart'!$F$5:$F$201,0)+G199)-XLOOKUP(A199,'Crop Chart'!$A$5:$A$201,'Crop Chart'!$I$5:$I$201,0)</f>
        <v>0</v>
      </c>
      <c r="I199" s="208" t="str">
        <f t="shared" si="1"/>
        <v/>
      </c>
      <c r="J199" s="209" t="str">
        <f t="array" ref="J199">IF($F199&gt;0,(XLOOKUP($A199,'Crop Chart'!$A$5:$A$201,'Crop Chart'!$K$5:$K$201,0)*$F199),"")</f>
        <v/>
      </c>
      <c r="K199" s="209" t="str">
        <f t="array" ref="K199">IF($F199&gt;0,(XLOOKUP($A199,'Crop Chart'!$A$5:$A$201,'Crop Chart'!$L$5:$L$201,FALSE)),"")</f>
        <v/>
      </c>
      <c r="L199" s="210"/>
      <c r="M199" s="211" t="str">
        <f t="shared" si="9"/>
        <v>-</v>
      </c>
      <c r="N199" s="223" t="str">
        <f>IFERROR(__xludf.DUMMYFUNCTION("UNIQUE(E206:E218)"),"")</f>
        <v/>
      </c>
      <c r="O199" s="222"/>
      <c r="P199" s="222"/>
      <c r="Q199" s="223"/>
      <c r="R199" s="223"/>
      <c r="S199" s="223"/>
      <c r="T199" s="223"/>
      <c r="U199" s="223"/>
      <c r="V199" s="223"/>
      <c r="W199" s="223"/>
      <c r="X199" s="223"/>
    </row>
    <row r="200" ht="15.75" customHeight="1">
      <c r="A200" s="215" t="s">
        <v>62</v>
      </c>
      <c r="B200" s="231"/>
      <c r="C200" s="231"/>
      <c r="D200" s="216" t="str">
        <f t="array" ref="D200">IF(LEN(A200)&gt;=3,XLOOKUP(A200,'Crop Chart'!$A$5:$A$201,'Crop Chart'!$H$5:$H$201,0),"")</f>
        <v/>
      </c>
      <c r="E200" s="270"/>
      <c r="F200" s="274"/>
      <c r="G200" s="275"/>
      <c r="H200" s="208">
        <f t="array" ref="H200">IF(ISBLANK(G200),"",XLOOKUP(A200,'Crop Chart'!$A$5:$A$201,'Crop Chart'!$F$5:$F$201,0)+G200)-XLOOKUP(A200,'Crop Chart'!$A$5:$A$201,'Crop Chart'!$I$5:$I$201,0)</f>
        <v>0</v>
      </c>
      <c r="I200" s="208" t="str">
        <f t="shared" si="1"/>
        <v/>
      </c>
      <c r="J200" s="209" t="str">
        <f t="array" ref="J200">IF($F200&gt;0,(XLOOKUP($A200,'Crop Chart'!$A$5:$A$201,'Crop Chart'!$K$5:$K$201,0)*$F200),"")</f>
        <v/>
      </c>
      <c r="K200" s="209" t="str">
        <f t="array" ref="K200">IF($F200&gt;0,(XLOOKUP($A200,'Crop Chart'!$A$5:$A$201,'Crop Chart'!$L$5:$L$201,FALSE)),"")</f>
        <v/>
      </c>
      <c r="L200" s="210"/>
      <c r="M200" s="211" t="str">
        <f t="shared" si="9"/>
        <v>-</v>
      </c>
      <c r="N200" s="223" t="str">
        <f>IFERROR(__xludf.DUMMYFUNCTION("UNIQUE(E207:E219)"),"")</f>
        <v/>
      </c>
      <c r="O200" s="222"/>
      <c r="P200" s="222"/>
      <c r="Q200" s="223"/>
      <c r="R200" s="223"/>
      <c r="S200" s="223"/>
      <c r="T200" s="223"/>
      <c r="U200" s="223"/>
      <c r="V200" s="223"/>
      <c r="W200" s="223"/>
      <c r="X200" s="223"/>
    </row>
    <row r="201" ht="15.75" customHeight="1">
      <c r="A201" s="215" t="s">
        <v>62</v>
      </c>
      <c r="B201" s="231"/>
      <c r="C201" s="231"/>
      <c r="D201" s="216" t="str">
        <f t="array" ref="D201">IF(LEN(A201)&gt;=3,XLOOKUP(A201,'Crop Chart'!$A$5:$A$201,'Crop Chart'!$H$5:$H$201,0),"")</f>
        <v/>
      </c>
      <c r="E201" s="270"/>
      <c r="F201" s="274"/>
      <c r="G201" s="275"/>
      <c r="H201" s="208">
        <f t="array" ref="H201">IF(ISBLANK(G201),"",XLOOKUP(A201,'Crop Chart'!$A$5:$A$201,'Crop Chart'!$F$5:$F$201,0)+G201)-XLOOKUP(A201,'Crop Chart'!$A$5:$A$201,'Crop Chart'!$I$5:$I$201,0)</f>
        <v>0</v>
      </c>
      <c r="I201" s="208" t="str">
        <f t="shared" si="1"/>
        <v/>
      </c>
      <c r="J201" s="209" t="str">
        <f t="array" ref="J201">IF($F201&gt;0,(XLOOKUP($A201,'Crop Chart'!$A$5:$A$201,'Crop Chart'!$K$5:$K$201,0)*$F201),"")</f>
        <v/>
      </c>
      <c r="K201" s="209" t="str">
        <f t="array" ref="K201">IF($F201&gt;0,(XLOOKUP($A201,'Crop Chart'!$A$5:$A$201,'Crop Chart'!$L$5:$L$201,FALSE)),"")</f>
        <v/>
      </c>
      <c r="L201" s="210"/>
      <c r="M201" s="211" t="str">
        <f t="shared" si="9"/>
        <v>-</v>
      </c>
      <c r="N201" s="223" t="str">
        <f>IFERROR(__xludf.DUMMYFUNCTION("UNIQUE(E208:E220)"),"")</f>
        <v/>
      </c>
      <c r="O201" s="222"/>
      <c r="P201" s="222"/>
      <c r="Q201" s="223"/>
      <c r="R201" s="223"/>
      <c r="S201" s="223"/>
      <c r="T201" s="223"/>
      <c r="U201" s="223"/>
      <c r="V201" s="223"/>
      <c r="W201" s="223"/>
      <c r="X201" s="223"/>
    </row>
    <row r="202" ht="15.75" customHeight="1">
      <c r="A202" s="215" t="s">
        <v>62</v>
      </c>
      <c r="B202" s="231"/>
      <c r="C202" s="231"/>
      <c r="D202" s="216" t="str">
        <f t="array" ref="D202">IF(LEN(A202)&gt;=3,XLOOKUP(A202,'Crop Chart'!$A$5:$A$201,'Crop Chart'!$H$5:$H$201,0),"")</f>
        <v/>
      </c>
      <c r="E202" s="270"/>
      <c r="F202" s="274"/>
      <c r="G202" s="275"/>
      <c r="H202" s="208">
        <f t="array" ref="H202">IF(ISBLANK(G202),"",XLOOKUP(A202,'Crop Chart'!$A$5:$A$201,'Crop Chart'!$F$5:$F$201,0)+G202)-XLOOKUP(A202,'Crop Chart'!$A$5:$A$201,'Crop Chart'!$I$5:$I$201,0)</f>
        <v>0</v>
      </c>
      <c r="I202" s="208" t="str">
        <f t="shared" si="1"/>
        <v/>
      </c>
      <c r="J202" s="209" t="str">
        <f t="array" ref="J202">IF($F202&gt;0,(XLOOKUP($A202,'Crop Chart'!$A$5:$A$201,'Crop Chart'!$K$5:$K$201,0)*$F202),"")</f>
        <v/>
      </c>
      <c r="K202" s="209" t="str">
        <f t="array" ref="K202">IF($F202&gt;0,(XLOOKUP($A202,'Crop Chart'!$A$5:$A$201,'Crop Chart'!$L$5:$L$201,FALSE)),"")</f>
        <v/>
      </c>
      <c r="L202" s="210"/>
      <c r="M202" s="211" t="str">
        <f t="shared" si="9"/>
        <v>-</v>
      </c>
      <c r="N202" s="223" t="str">
        <f>IFERROR(__xludf.DUMMYFUNCTION("UNIQUE(E209:E221)"),"")</f>
        <v/>
      </c>
      <c r="O202" s="222"/>
      <c r="P202" s="222"/>
      <c r="Q202" s="223"/>
      <c r="R202" s="223"/>
      <c r="S202" s="223"/>
      <c r="T202" s="223"/>
      <c r="U202" s="223"/>
      <c r="V202" s="223"/>
      <c r="W202" s="223"/>
      <c r="X202" s="223"/>
    </row>
    <row r="203" ht="15.75" customHeight="1">
      <c r="A203" s="215" t="s">
        <v>62</v>
      </c>
      <c r="B203" s="231"/>
      <c r="C203" s="231"/>
      <c r="D203" s="216" t="str">
        <f t="array" ref="D203">IF(LEN(A203)&gt;=3,XLOOKUP(A203,'Crop Chart'!$A$5:$A$201,'Crop Chart'!$H$5:$H$201,0),"")</f>
        <v/>
      </c>
      <c r="E203" s="270"/>
      <c r="F203" s="274"/>
      <c r="G203" s="275"/>
      <c r="H203" s="208">
        <f t="array" ref="H203">IF(ISBLANK(G203),"",XLOOKUP(A203,'Crop Chart'!$A$5:$A$201,'Crop Chart'!$F$5:$F$201,0)+G203)-XLOOKUP(A203,'Crop Chart'!$A$5:$A$201,'Crop Chart'!$I$5:$I$201,0)</f>
        <v>0</v>
      </c>
      <c r="I203" s="208" t="str">
        <f t="shared" si="1"/>
        <v/>
      </c>
      <c r="J203" s="209" t="str">
        <f t="array" ref="J203">IF($F203&gt;0,(XLOOKUP($A203,'Crop Chart'!$A$5:$A$201,'Crop Chart'!$K$5:$K$201,0)*$F203),"")</f>
        <v/>
      </c>
      <c r="K203" s="209" t="str">
        <f t="array" ref="K203">IF($F203&gt;0,(XLOOKUP($A203,'Crop Chart'!$A$5:$A$201,'Crop Chart'!$L$5:$L$201,FALSE)),"")</f>
        <v/>
      </c>
      <c r="L203" s="210"/>
      <c r="M203" s="211" t="str">
        <f t="shared" si="9"/>
        <v>-</v>
      </c>
      <c r="N203" s="223" t="str">
        <f>IFERROR(__xludf.DUMMYFUNCTION("UNIQUE(E210:E222)"),"")</f>
        <v/>
      </c>
      <c r="O203" s="222"/>
      <c r="P203" s="222"/>
      <c r="Q203" s="223"/>
      <c r="R203" s="223"/>
      <c r="S203" s="223"/>
      <c r="T203" s="223"/>
      <c r="U203" s="223"/>
      <c r="V203" s="223"/>
      <c r="W203" s="223"/>
      <c r="X203" s="223"/>
    </row>
    <row r="204" ht="15.75" customHeight="1">
      <c r="A204" s="215" t="s">
        <v>62</v>
      </c>
      <c r="B204" s="231"/>
      <c r="C204" s="231"/>
      <c r="D204" s="216" t="str">
        <f t="array" ref="D204">IF(LEN(A204)&gt;=3,XLOOKUP(A204,'Crop Chart'!$A$5:$A$201,'Crop Chart'!$H$5:$H$201,0),"")</f>
        <v/>
      </c>
      <c r="E204" s="270"/>
      <c r="F204" s="274"/>
      <c r="G204" s="275"/>
      <c r="H204" s="208">
        <f t="array" ref="H204">IF(ISBLANK(G204),"",XLOOKUP(A204,'Crop Chart'!$A$5:$A$201,'Crop Chart'!$F$5:$F$201,0)+G204)-XLOOKUP(A204,'Crop Chart'!$A$5:$A$201,'Crop Chart'!$I$5:$I$201,0)</f>
        <v>0</v>
      </c>
      <c r="I204" s="208" t="str">
        <f t="shared" si="1"/>
        <v/>
      </c>
      <c r="J204" s="209" t="str">
        <f t="array" ref="J204">IF($F204&gt;0,(XLOOKUP($A204,'Crop Chart'!$A$5:$A$201,'Crop Chart'!$K$5:$K$201,0)*$F204),"")</f>
        <v/>
      </c>
      <c r="K204" s="209" t="str">
        <f t="array" ref="K204">IF($F204&gt;0,(XLOOKUP($A204,'Crop Chart'!$A$5:$A$201,'Crop Chart'!$L$5:$L$201,FALSE)),"")</f>
        <v/>
      </c>
      <c r="L204" s="210"/>
      <c r="M204" s="211" t="str">
        <f t="shared" si="9"/>
        <v>-</v>
      </c>
      <c r="N204" s="223" t="str">
        <f>IFERROR(__xludf.DUMMYFUNCTION("UNIQUE(E211:E223)"),"")</f>
        <v/>
      </c>
      <c r="O204" s="222"/>
      <c r="P204" s="222"/>
      <c r="Q204" s="223"/>
      <c r="R204" s="223"/>
      <c r="S204" s="223"/>
      <c r="T204" s="223"/>
      <c r="U204" s="223"/>
      <c r="V204" s="223"/>
      <c r="W204" s="223"/>
      <c r="X204" s="223"/>
    </row>
    <row r="205" ht="15.75" customHeight="1">
      <c r="A205" s="215" t="s">
        <v>62</v>
      </c>
      <c r="B205" s="231"/>
      <c r="C205" s="231"/>
      <c r="D205" s="216" t="str">
        <f t="array" ref="D205">IF(LEN(A205)&gt;=3,XLOOKUP(A205,'Crop Chart'!$A$5:$A$201,'Crop Chart'!$H$5:$H$201,0),"")</f>
        <v/>
      </c>
      <c r="E205" s="270"/>
      <c r="F205" s="274"/>
      <c r="G205" s="275"/>
      <c r="H205" s="208">
        <f t="array" ref="H205">IF(ISBLANK(G205),"",XLOOKUP(A205,'Crop Chart'!$A$5:$A$201,'Crop Chart'!$F$5:$F$201,0)+G205)-XLOOKUP(A205,'Crop Chart'!$A$5:$A$201,'Crop Chart'!$I$5:$I$201,0)</f>
        <v>0</v>
      </c>
      <c r="I205" s="208" t="str">
        <f t="shared" si="1"/>
        <v/>
      </c>
      <c r="J205" s="209" t="str">
        <f t="array" ref="J205">IF($F205&gt;0,(XLOOKUP($A205,'Crop Chart'!$A$5:$A$201,'Crop Chart'!$K$5:$K$201,0)*$F205),"")</f>
        <v/>
      </c>
      <c r="K205" s="209" t="str">
        <f t="array" ref="K205">IF($F205&gt;0,(XLOOKUP($A205,'Crop Chart'!$A$5:$A$201,'Crop Chart'!$L$5:$L$201,FALSE)),"")</f>
        <v/>
      </c>
      <c r="L205" s="210"/>
      <c r="M205" s="211" t="str">
        <f t="shared" si="9"/>
        <v>-</v>
      </c>
      <c r="N205" s="223" t="str">
        <f>IFERROR(__xludf.DUMMYFUNCTION("UNIQUE(E212:E224)"),"")</f>
        <v/>
      </c>
      <c r="O205" s="222"/>
      <c r="P205" s="222"/>
      <c r="Q205" s="223"/>
      <c r="R205" s="223"/>
      <c r="S205" s="223"/>
      <c r="T205" s="223"/>
      <c r="U205" s="223"/>
      <c r="V205" s="223"/>
      <c r="W205" s="223"/>
      <c r="X205" s="223"/>
    </row>
    <row r="206" ht="15.75" customHeight="1">
      <c r="A206" s="215" t="s">
        <v>62</v>
      </c>
      <c r="B206" s="231"/>
      <c r="C206" s="231"/>
      <c r="D206" s="216" t="str">
        <f t="array" ref="D206">IF(LEN(A206)&gt;=3,XLOOKUP(A206,'Crop Chart'!$A$5:$A$201,'Crop Chart'!$H$5:$H$201,0),"")</f>
        <v/>
      </c>
      <c r="E206" s="270"/>
      <c r="F206" s="274"/>
      <c r="G206" s="275"/>
      <c r="H206" s="208">
        <f t="array" ref="H206">IF(ISBLANK(G206),"",XLOOKUP(A206,'Crop Chart'!$A$5:$A$201,'Crop Chart'!$F$5:$F$201,0)+G206)-XLOOKUP(A206,'Crop Chart'!$A$5:$A$201,'Crop Chart'!$I$5:$I$201,0)</f>
        <v>0</v>
      </c>
      <c r="I206" s="208" t="str">
        <f t="shared" si="1"/>
        <v/>
      </c>
      <c r="J206" s="209" t="str">
        <f t="array" ref="J206">IF($F206&gt;0,(XLOOKUP($A206,'Crop Chart'!$A$5:$A$201,'Crop Chart'!$K$5:$K$201,0)*$F206),"")</f>
        <v/>
      </c>
      <c r="K206" s="209" t="str">
        <f t="array" ref="K206">IF($F206&gt;0,(XLOOKUP($A206,'Crop Chart'!$A$5:$A$201,'Crop Chart'!$L$5:$L$201,FALSE)),"")</f>
        <v/>
      </c>
      <c r="L206" s="210"/>
      <c r="M206" s="211" t="str">
        <f t="shared" si="9"/>
        <v>-</v>
      </c>
      <c r="N206" s="223" t="str">
        <f>IFERROR(__xludf.DUMMYFUNCTION("UNIQUE(E213:E225)"),"")</f>
        <v/>
      </c>
      <c r="O206" s="222"/>
      <c r="P206" s="222"/>
      <c r="Q206" s="223"/>
      <c r="R206" s="223"/>
      <c r="S206" s="223"/>
      <c r="T206" s="223"/>
      <c r="U206" s="223"/>
      <c r="V206" s="223"/>
      <c r="W206" s="223"/>
      <c r="X206" s="223"/>
    </row>
    <row r="207" ht="15.75" customHeight="1">
      <c r="A207" s="215" t="s">
        <v>62</v>
      </c>
      <c r="B207" s="231"/>
      <c r="C207" s="231"/>
      <c r="D207" s="216" t="str">
        <f t="array" ref="D207">IF(LEN(A207)&gt;=3,XLOOKUP(A207,'Crop Chart'!$A$5:$A$201,'Crop Chart'!$H$5:$H$201,0),"")</f>
        <v/>
      </c>
      <c r="E207" s="270"/>
      <c r="F207" s="274"/>
      <c r="G207" s="275"/>
      <c r="H207" s="208">
        <f t="array" ref="H207">IF(ISBLANK(G207),"",XLOOKUP(A207,'Crop Chart'!$A$5:$A$201,'Crop Chart'!$F$5:$F$201,0)+G207)-XLOOKUP(A207,'Crop Chart'!$A$5:$A$201,'Crop Chart'!$I$5:$I$201,0)</f>
        <v>0</v>
      </c>
      <c r="I207" s="208" t="str">
        <f t="shared" si="1"/>
        <v/>
      </c>
      <c r="J207" s="209" t="str">
        <f t="array" ref="J207">IF($F207&gt;0,(XLOOKUP($A207,'Crop Chart'!$A$5:$A$201,'Crop Chart'!$K$5:$K$201,0)*$F207),"")</f>
        <v/>
      </c>
      <c r="K207" s="209" t="str">
        <f t="array" ref="K207">IF($F207&gt;0,(XLOOKUP($A207,'Crop Chart'!$A$5:$A$201,'Crop Chart'!$L$5:$L$201,FALSE)),"")</f>
        <v/>
      </c>
      <c r="L207" s="210"/>
      <c r="M207" s="211" t="str">
        <f t="shared" si="9"/>
        <v>-</v>
      </c>
      <c r="N207" s="223" t="str">
        <f>IFERROR(__xludf.DUMMYFUNCTION("UNIQUE(E214:E226)"),"")</f>
        <v/>
      </c>
      <c r="O207" s="222"/>
      <c r="P207" s="222"/>
      <c r="Q207" s="223"/>
      <c r="R207" s="223"/>
      <c r="S207" s="223"/>
      <c r="T207" s="223"/>
      <c r="U207" s="223"/>
      <c r="V207" s="223"/>
      <c r="W207" s="223"/>
      <c r="X207" s="223"/>
    </row>
    <row r="208" ht="15.75" customHeight="1">
      <c r="A208" s="215" t="s">
        <v>62</v>
      </c>
      <c r="B208" s="231"/>
      <c r="C208" s="231"/>
      <c r="D208" s="216" t="str">
        <f t="array" ref="D208">IF(LEN(A208)&gt;=3,XLOOKUP(A208,'Crop Chart'!$A$5:$A$201,'Crop Chart'!$H$5:$H$201,0),"")</f>
        <v/>
      </c>
      <c r="E208" s="270"/>
      <c r="F208" s="274"/>
      <c r="G208" s="275"/>
      <c r="H208" s="208">
        <f t="array" ref="H208">IF(ISBLANK(G208),"",XLOOKUP(A208,'Crop Chart'!$A$5:$A$201,'Crop Chart'!$F$5:$F$201,0)+G208)-XLOOKUP(A208,'Crop Chart'!$A$5:$A$201,'Crop Chart'!$I$5:$I$201,0)</f>
        <v>0</v>
      </c>
      <c r="I208" s="208" t="str">
        <f t="shared" si="1"/>
        <v/>
      </c>
      <c r="J208" s="209" t="str">
        <f t="array" ref="J208">IF($F208&gt;0,(XLOOKUP($A208,'Crop Chart'!$A$5:$A$201,'Crop Chart'!$K$5:$K$201,0)*$F208),"")</f>
        <v/>
      </c>
      <c r="K208" s="209" t="str">
        <f t="array" ref="K208">IF($F208&gt;0,(XLOOKUP($A208,'Crop Chart'!$A$5:$A$201,'Crop Chart'!$L$5:$L$201,FALSE)),"")</f>
        <v/>
      </c>
      <c r="L208" s="210"/>
      <c r="M208" s="211" t="str">
        <f t="shared" si="9"/>
        <v>-</v>
      </c>
      <c r="N208" s="223" t="str">
        <f>IFERROR(__xludf.DUMMYFUNCTION("UNIQUE(E215:E227)"),"")</f>
        <v/>
      </c>
      <c r="O208" s="222"/>
      <c r="P208" s="222"/>
      <c r="Q208" s="223"/>
      <c r="R208" s="223"/>
      <c r="S208" s="223"/>
      <c r="T208" s="223"/>
      <c r="U208" s="223"/>
      <c r="V208" s="223"/>
      <c r="W208" s="223"/>
      <c r="X208" s="223"/>
    </row>
    <row r="209" ht="15.75" customHeight="1">
      <c r="A209" s="215" t="s">
        <v>62</v>
      </c>
      <c r="B209" s="231"/>
      <c r="C209" s="231"/>
      <c r="D209" s="216" t="str">
        <f t="array" ref="D209">IF(LEN(A209)&gt;=3,XLOOKUP(A209,'Crop Chart'!$A$5:$A$201,'Crop Chart'!$H$5:$H$201,0),"")</f>
        <v/>
      </c>
      <c r="E209" s="270"/>
      <c r="F209" s="274"/>
      <c r="G209" s="275"/>
      <c r="H209" s="208">
        <f t="array" ref="H209">IF(ISBLANK(G209),"",XLOOKUP(A209,'Crop Chart'!$A$5:$A$201,'Crop Chart'!$F$5:$F$201,0)+G209)-XLOOKUP(A209,'Crop Chart'!$A$5:$A$201,'Crop Chart'!$I$5:$I$201,0)</f>
        <v>0</v>
      </c>
      <c r="I209" s="208" t="str">
        <f t="shared" si="1"/>
        <v/>
      </c>
      <c r="J209" s="209" t="str">
        <f t="array" ref="J209">IF($F209&gt;0,(XLOOKUP($A209,'Crop Chart'!$A$5:$A$201,'Crop Chart'!$K$5:$K$201,0)*$F209),"")</f>
        <v/>
      </c>
      <c r="K209" s="209" t="str">
        <f t="array" ref="K209">IF($F209&gt;0,(XLOOKUP($A209,'Crop Chart'!$A$5:$A$201,'Crop Chart'!$L$5:$L$201,FALSE)),"")</f>
        <v/>
      </c>
      <c r="L209" s="210"/>
      <c r="M209" s="211" t="str">
        <f t="shared" si="9"/>
        <v>-</v>
      </c>
      <c r="N209" s="223" t="str">
        <f>IFERROR(__xludf.DUMMYFUNCTION("UNIQUE(E216:E228)"),"")</f>
        <v/>
      </c>
      <c r="O209" s="222"/>
      <c r="P209" s="222"/>
      <c r="Q209" s="223"/>
      <c r="R209" s="223"/>
      <c r="S209" s="223"/>
      <c r="T209" s="223"/>
      <c r="U209" s="223"/>
      <c r="V209" s="223"/>
      <c r="W209" s="223"/>
      <c r="X209" s="223"/>
    </row>
    <row r="210" ht="15.75" customHeight="1">
      <c r="A210" s="215" t="s">
        <v>62</v>
      </c>
      <c r="B210" s="231"/>
      <c r="C210" s="231"/>
      <c r="D210" s="216" t="str">
        <f t="array" ref="D210">IF(LEN(A210)&gt;=3,XLOOKUP(A210,'Crop Chart'!$A$5:$A$201,'Crop Chart'!$H$5:$H$201,0),"")</f>
        <v/>
      </c>
      <c r="E210" s="270"/>
      <c r="F210" s="274"/>
      <c r="G210" s="275"/>
      <c r="H210" s="208">
        <f t="array" ref="H210">IF(ISBLANK(G210),"",XLOOKUP(A210,'Crop Chart'!$A$5:$A$201,'Crop Chart'!$F$5:$F$201,0)+G210)-XLOOKUP(A210,'Crop Chart'!$A$5:$A$201,'Crop Chart'!$I$5:$I$201,0)</f>
        <v>0</v>
      </c>
      <c r="I210" s="208" t="str">
        <f t="shared" si="1"/>
        <v/>
      </c>
      <c r="J210" s="209" t="str">
        <f t="array" ref="J210">IF($F210&gt;0,(XLOOKUP($A210,'Crop Chart'!$A$5:$A$201,'Crop Chart'!$K$5:$K$201,0)*$F210),"")</f>
        <v/>
      </c>
      <c r="K210" s="209" t="str">
        <f t="array" ref="K210">IF($F210&gt;0,(XLOOKUP($A210,'Crop Chart'!$A$5:$A$201,'Crop Chart'!$L$5:$L$201,FALSE)),"")</f>
        <v/>
      </c>
      <c r="L210" s="210"/>
      <c r="M210" s="211" t="str">
        <f t="shared" si="9"/>
        <v>-</v>
      </c>
      <c r="N210" s="223" t="str">
        <f>IFERROR(__xludf.DUMMYFUNCTION("UNIQUE(E217:E229)"),"")</f>
        <v/>
      </c>
      <c r="O210" s="222"/>
      <c r="P210" s="222"/>
      <c r="Q210" s="223"/>
      <c r="R210" s="223"/>
      <c r="S210" s="223"/>
      <c r="T210" s="223"/>
      <c r="U210" s="223"/>
      <c r="V210" s="223"/>
      <c r="W210" s="223"/>
      <c r="X210" s="223"/>
    </row>
    <row r="211" ht="15.75" customHeight="1">
      <c r="A211" s="215" t="s">
        <v>62</v>
      </c>
      <c r="B211" s="231"/>
      <c r="C211" s="231"/>
      <c r="D211" s="216" t="str">
        <f t="array" ref="D211">IF(LEN(A211)&gt;=3,XLOOKUP(A211,'Crop Chart'!$A$5:$A$201,'Crop Chart'!$H$5:$H$201,0),"")</f>
        <v/>
      </c>
      <c r="E211" s="270"/>
      <c r="F211" s="274"/>
      <c r="G211" s="275"/>
      <c r="H211" s="208">
        <f t="array" ref="H211">IF(ISBLANK(G211),"",XLOOKUP(A211,'Crop Chart'!$A$5:$A$201,'Crop Chart'!$F$5:$F$201,0)+G211)-XLOOKUP(A211,'Crop Chart'!$A$5:$A$201,'Crop Chart'!$I$5:$I$201,0)</f>
        <v>0</v>
      </c>
      <c r="I211" s="208" t="str">
        <f t="shared" si="1"/>
        <v/>
      </c>
      <c r="J211" s="209" t="str">
        <f t="array" ref="J211">IF($F211&gt;0,(XLOOKUP($A211,'Crop Chart'!$A$5:$A$201,'Crop Chart'!$K$5:$K$201,0)*$F211),"")</f>
        <v/>
      </c>
      <c r="K211" s="209" t="str">
        <f t="array" ref="K211">IF($F211&gt;0,(XLOOKUP($A211,'Crop Chart'!$A$5:$A$201,'Crop Chart'!$L$5:$L$201,FALSE)),"")</f>
        <v/>
      </c>
      <c r="L211" s="210"/>
      <c r="M211" s="211" t="str">
        <f t="shared" si="9"/>
        <v>-</v>
      </c>
      <c r="N211" s="223" t="str">
        <f>IFERROR(__xludf.DUMMYFUNCTION("UNIQUE(E218:E230)"),"")</f>
        <v/>
      </c>
      <c r="O211" s="222"/>
      <c r="P211" s="222"/>
      <c r="Q211" s="223"/>
      <c r="R211" s="223"/>
      <c r="S211" s="223"/>
      <c r="T211" s="223"/>
      <c r="U211" s="223"/>
      <c r="V211" s="223"/>
      <c r="W211" s="223"/>
      <c r="X211" s="223"/>
    </row>
    <row r="212" ht="15.75" customHeight="1">
      <c r="A212" s="215" t="s">
        <v>62</v>
      </c>
      <c r="B212" s="231"/>
      <c r="C212" s="231"/>
      <c r="D212" s="216" t="str">
        <f t="array" ref="D212">IF(LEN(A212)&gt;=3,XLOOKUP(A212,'Crop Chart'!$A$5:$A$201,'Crop Chart'!$H$5:$H$201,0),"")</f>
        <v/>
      </c>
      <c r="E212" s="270"/>
      <c r="F212" s="274"/>
      <c r="G212" s="275"/>
      <c r="H212" s="208">
        <f t="array" ref="H212">IF(ISBLANK(G212),"",XLOOKUP(A212,'Crop Chart'!$A$5:$A$201,'Crop Chart'!$F$5:$F$201,0)+G212)-XLOOKUP(A212,'Crop Chart'!$A$5:$A$201,'Crop Chart'!$I$5:$I$201,0)</f>
        <v>0</v>
      </c>
      <c r="I212" s="208" t="str">
        <f t="shared" si="1"/>
        <v/>
      </c>
      <c r="J212" s="209" t="str">
        <f t="array" ref="J212">IF($F212&gt;0,(XLOOKUP($A212,'Crop Chart'!$A$5:$A$201,'Crop Chart'!$K$5:$K$201,0)*$F212),"")</f>
        <v/>
      </c>
      <c r="K212" s="209" t="str">
        <f t="array" ref="K212">IF($F212&gt;0,(XLOOKUP($A212,'Crop Chart'!$A$5:$A$201,'Crop Chart'!$L$5:$L$201,FALSE)),"")</f>
        <v/>
      </c>
      <c r="L212" s="210"/>
      <c r="M212" s="211" t="str">
        <f t="shared" si="9"/>
        <v>-</v>
      </c>
      <c r="N212" s="223" t="str">
        <f>IFERROR(__xludf.DUMMYFUNCTION("UNIQUE(E219:E231)"),"")</f>
        <v/>
      </c>
      <c r="O212" s="222"/>
      <c r="P212" s="222"/>
      <c r="Q212" s="223"/>
      <c r="R212" s="223"/>
      <c r="S212" s="223"/>
      <c r="T212" s="223"/>
      <c r="U212" s="223"/>
      <c r="V212" s="223"/>
      <c r="W212" s="223"/>
      <c r="X212" s="223"/>
    </row>
    <row r="213" ht="15.75" customHeight="1">
      <c r="A213" s="215" t="s">
        <v>62</v>
      </c>
      <c r="B213" s="231"/>
      <c r="C213" s="231"/>
      <c r="D213" s="216" t="str">
        <f t="array" ref="D213">IF(LEN(A213)&gt;=3,XLOOKUP(A213,'Crop Chart'!$A$5:$A$201,'Crop Chart'!$H$5:$H$201,0),"")</f>
        <v/>
      </c>
      <c r="E213" s="270"/>
      <c r="F213" s="274"/>
      <c r="G213" s="275"/>
      <c r="H213" s="208">
        <f t="array" ref="H213">IF(ISBLANK(G213),"",XLOOKUP(A213,'Crop Chart'!$A$5:$A$201,'Crop Chart'!$F$5:$F$201,0)+G213)-XLOOKUP(A213,'Crop Chart'!$A$5:$A$201,'Crop Chart'!$I$5:$I$201,0)</f>
        <v>0</v>
      </c>
      <c r="I213" s="208" t="str">
        <f t="shared" si="1"/>
        <v/>
      </c>
      <c r="J213" s="209" t="str">
        <f t="array" ref="J213">IF($F213&gt;0,(XLOOKUP($A213,'Crop Chart'!$A$5:$A$201,'Crop Chart'!$K$5:$K$201,0)*$F213),"")</f>
        <v/>
      </c>
      <c r="K213" s="209" t="str">
        <f t="array" ref="K213">IF($F213&gt;0,(XLOOKUP($A213,'Crop Chart'!$A$5:$A$201,'Crop Chart'!$L$5:$L$201,FALSE)),"")</f>
        <v/>
      </c>
      <c r="L213" s="210"/>
      <c r="M213" s="211" t="str">
        <f t="shared" si="9"/>
        <v>-</v>
      </c>
      <c r="N213" s="223" t="str">
        <f>IFERROR(__xludf.DUMMYFUNCTION("UNIQUE(E220:E232)"),"")</f>
        <v/>
      </c>
      <c r="O213" s="222"/>
      <c r="P213" s="222"/>
      <c r="Q213" s="223"/>
      <c r="R213" s="223"/>
      <c r="S213" s="223"/>
      <c r="T213" s="223"/>
      <c r="U213" s="223"/>
      <c r="V213" s="223"/>
      <c r="W213" s="223"/>
      <c r="X213" s="223"/>
    </row>
    <row r="214" ht="15.75" customHeight="1">
      <c r="A214" s="215" t="s">
        <v>62</v>
      </c>
      <c r="B214" s="231"/>
      <c r="C214" s="231"/>
      <c r="D214" s="216" t="str">
        <f t="array" ref="D214">IF(LEN(A214)&gt;=3,XLOOKUP(A214,'Crop Chart'!$A$5:$A$201,'Crop Chart'!$H$5:$H$201,0),"")</f>
        <v/>
      </c>
      <c r="E214" s="270"/>
      <c r="F214" s="274"/>
      <c r="G214" s="275"/>
      <c r="H214" s="208">
        <f t="array" ref="H214">IF(ISBLANK(G214),"",XLOOKUP(A214,'Crop Chart'!$A$5:$A$201,'Crop Chart'!$F$5:$F$201,0)+G214)-XLOOKUP(A214,'Crop Chart'!$A$5:$A$201,'Crop Chart'!$I$5:$I$201,0)</f>
        <v>0</v>
      </c>
      <c r="I214" s="208" t="str">
        <f t="shared" si="1"/>
        <v/>
      </c>
      <c r="J214" s="209" t="str">
        <f t="array" ref="J214">IF($F214&gt;0,(XLOOKUP($A214,'Crop Chart'!$A$5:$A$201,'Crop Chart'!$K$5:$K$201,0)*$F214),"")</f>
        <v/>
      </c>
      <c r="K214" s="209" t="str">
        <f t="array" ref="K214">IF($F214&gt;0,(XLOOKUP($A214,'Crop Chart'!$A$5:$A$201,'Crop Chart'!$L$5:$L$201,FALSE)),"")</f>
        <v/>
      </c>
      <c r="L214" s="210"/>
      <c r="M214" s="211" t="str">
        <f t="shared" si="9"/>
        <v>-</v>
      </c>
      <c r="N214" s="223" t="str">
        <f>IFERROR(__xludf.DUMMYFUNCTION("UNIQUE(E221:E233)"),"")</f>
        <v/>
      </c>
      <c r="O214" s="222"/>
      <c r="P214" s="222"/>
      <c r="Q214" s="223"/>
      <c r="R214" s="223"/>
      <c r="S214" s="223"/>
      <c r="T214" s="223"/>
      <c r="U214" s="223"/>
      <c r="V214" s="223"/>
      <c r="W214" s="223"/>
      <c r="X214" s="223"/>
    </row>
    <row r="215" ht="15.75" customHeight="1">
      <c r="A215" s="215" t="s">
        <v>62</v>
      </c>
      <c r="B215" s="231"/>
      <c r="C215" s="231"/>
      <c r="D215" s="216" t="str">
        <f t="array" ref="D215">IF(LEN(A215)&gt;=3,XLOOKUP(A215,'Crop Chart'!$A$5:$A$201,'Crop Chart'!$H$5:$H$201,0),"")</f>
        <v/>
      </c>
      <c r="E215" s="270"/>
      <c r="F215" s="274"/>
      <c r="G215" s="275"/>
      <c r="H215" s="208">
        <f t="array" ref="H215">IF(ISBLANK(G215),"",XLOOKUP(A215,'Crop Chart'!$A$5:$A$201,'Crop Chart'!$F$5:$F$201,0)+G215)-XLOOKUP(A215,'Crop Chart'!$A$5:$A$201,'Crop Chart'!$I$5:$I$201,0)</f>
        <v>0</v>
      </c>
      <c r="I215" s="208" t="str">
        <f t="shared" si="1"/>
        <v/>
      </c>
      <c r="J215" s="209" t="str">
        <f t="array" ref="J215">IF($F215&gt;0,(XLOOKUP($A215,'Crop Chart'!$A$5:$A$201,'Crop Chart'!$K$5:$K$201,0)*$F215),"")</f>
        <v/>
      </c>
      <c r="K215" s="209" t="str">
        <f t="array" ref="K215">IF($F215&gt;0,(XLOOKUP($A215,'Crop Chart'!$A$5:$A$201,'Crop Chart'!$L$5:$L$201,FALSE)),"")</f>
        <v/>
      </c>
      <c r="L215" s="210"/>
      <c r="M215" s="211" t="str">
        <f t="shared" si="9"/>
        <v>-</v>
      </c>
      <c r="N215" s="223" t="str">
        <f>IFERROR(__xludf.DUMMYFUNCTION("UNIQUE(E222:E234)"),"")</f>
        <v/>
      </c>
      <c r="O215" s="222"/>
      <c r="P215" s="222"/>
      <c r="Q215" s="223"/>
      <c r="R215" s="223"/>
      <c r="S215" s="223"/>
      <c r="T215" s="223"/>
      <c r="U215" s="223"/>
      <c r="V215" s="223"/>
      <c r="W215" s="223"/>
      <c r="X215" s="223"/>
    </row>
    <row r="216" ht="15.75" customHeight="1">
      <c r="A216" s="215" t="s">
        <v>62</v>
      </c>
      <c r="B216" s="231"/>
      <c r="C216" s="231"/>
      <c r="D216" s="216" t="str">
        <f t="array" ref="D216">IF(LEN(A216)&gt;=3,XLOOKUP(A216,'Crop Chart'!$A$5:$A$201,'Crop Chart'!$H$5:$H$201,0),"")</f>
        <v/>
      </c>
      <c r="E216" s="270"/>
      <c r="F216" s="274"/>
      <c r="G216" s="275"/>
      <c r="H216" s="208">
        <f t="array" ref="H216">IF(ISBLANK(G216),"",XLOOKUP(A216,'Crop Chart'!$A$5:$A$201,'Crop Chart'!$F$5:$F$201,0)+G216)-XLOOKUP(A216,'Crop Chart'!$A$5:$A$201,'Crop Chart'!$I$5:$I$201,0)</f>
        <v>0</v>
      </c>
      <c r="I216" s="208" t="str">
        <f t="shared" si="1"/>
        <v/>
      </c>
      <c r="J216" s="209" t="str">
        <f t="array" ref="J216">IF($F216&gt;0,(XLOOKUP($A216,'Crop Chart'!$A$5:$A$201,'Crop Chart'!$K$5:$K$201,0)*$F216),"")</f>
        <v/>
      </c>
      <c r="K216" s="209" t="str">
        <f t="array" ref="K216">IF($F216&gt;0,(XLOOKUP($A216,'Crop Chart'!$A$5:$A$201,'Crop Chart'!$L$5:$L$201,FALSE)),"")</f>
        <v/>
      </c>
      <c r="L216" s="210"/>
      <c r="M216" s="211" t="str">
        <f t="shared" si="9"/>
        <v>-</v>
      </c>
      <c r="N216" s="223" t="str">
        <f>IFERROR(__xludf.DUMMYFUNCTION("UNIQUE(E223:E235)"),"")</f>
        <v/>
      </c>
      <c r="O216" s="222"/>
      <c r="P216" s="222"/>
      <c r="Q216" s="223"/>
      <c r="R216" s="223"/>
      <c r="S216" s="223"/>
      <c r="T216" s="223"/>
      <c r="U216" s="223"/>
      <c r="V216" s="223"/>
      <c r="W216" s="223"/>
      <c r="X216" s="223"/>
    </row>
    <row r="217" ht="15.75" customHeight="1">
      <c r="A217" s="215" t="s">
        <v>62</v>
      </c>
      <c r="B217" s="231"/>
      <c r="C217" s="231"/>
      <c r="D217" s="216" t="str">
        <f t="array" ref="D217">IF(LEN(A217)&gt;=3,XLOOKUP(A217,'Crop Chart'!$A$5:$A$201,'Crop Chart'!$H$5:$H$201,0),"")</f>
        <v/>
      </c>
      <c r="E217" s="270"/>
      <c r="F217" s="274"/>
      <c r="G217" s="275"/>
      <c r="H217" s="208">
        <f t="array" ref="H217">IF(ISBLANK(G217),"",XLOOKUP(A217,'Crop Chart'!$A$5:$A$201,'Crop Chart'!$F$5:$F$201,0)+G217)-XLOOKUP(A217,'Crop Chart'!$A$5:$A$201,'Crop Chart'!$I$5:$I$201,0)</f>
        <v>0</v>
      </c>
      <c r="I217" s="208" t="str">
        <f t="shared" si="1"/>
        <v/>
      </c>
      <c r="J217" s="209" t="str">
        <f t="array" ref="J217">IF($F217&gt;0,(XLOOKUP($A217,'Crop Chart'!$A$5:$A$201,'Crop Chart'!$K$5:$K$201,0)*$F217),"")</f>
        <v/>
      </c>
      <c r="K217" s="209" t="str">
        <f t="array" ref="K217">IF($F217&gt;0,(XLOOKUP($A217,'Crop Chart'!$A$5:$A$201,'Crop Chart'!$L$5:$L$201,FALSE)),"")</f>
        <v/>
      </c>
      <c r="L217" s="210"/>
      <c r="M217" s="211" t="str">
        <f t="shared" si="9"/>
        <v>-</v>
      </c>
      <c r="N217" s="223" t="str">
        <f>IFERROR(__xludf.DUMMYFUNCTION("UNIQUE(E224:E236)"),"")</f>
        <v/>
      </c>
      <c r="O217" s="222"/>
      <c r="P217" s="222"/>
      <c r="Q217" s="223"/>
      <c r="R217" s="223"/>
      <c r="S217" s="223"/>
      <c r="T217" s="223"/>
      <c r="U217" s="223"/>
      <c r="V217" s="223"/>
      <c r="W217" s="223"/>
      <c r="X217" s="223"/>
    </row>
    <row r="218" ht="15.75" customHeight="1">
      <c r="A218" s="215" t="s">
        <v>62</v>
      </c>
      <c r="B218" s="231"/>
      <c r="C218" s="231"/>
      <c r="D218" s="216" t="str">
        <f t="array" ref="D218">IF(LEN(A218)&gt;=3,XLOOKUP(A218,'Crop Chart'!$A$5:$A$201,'Crop Chart'!$H$5:$H$201,0),"")</f>
        <v/>
      </c>
      <c r="E218" s="270"/>
      <c r="F218" s="274"/>
      <c r="G218" s="275"/>
      <c r="H218" s="208">
        <f t="array" ref="H218">IF(ISBLANK(G218),"",XLOOKUP(A218,'Crop Chart'!$A$5:$A$201,'Crop Chart'!$F$5:$F$201,0)+G218)-XLOOKUP(A218,'Crop Chart'!$A$5:$A$201,'Crop Chart'!$I$5:$I$201,0)</f>
        <v>0</v>
      </c>
      <c r="I218" s="208" t="str">
        <f t="shared" si="1"/>
        <v/>
      </c>
      <c r="J218" s="209" t="str">
        <f t="array" ref="J218">IF($F218&gt;0,(XLOOKUP($A218,'Crop Chart'!$A$5:$A$201,'Crop Chart'!$K$5:$K$201,0)*$F218),"")</f>
        <v/>
      </c>
      <c r="K218" s="209" t="str">
        <f t="array" ref="K218">IF($F218&gt;0,(XLOOKUP($A218,'Crop Chart'!$A$5:$A$201,'Crop Chart'!$L$5:$L$201,FALSE)),"")</f>
        <v/>
      </c>
      <c r="L218" s="210"/>
      <c r="M218" s="211" t="str">
        <f t="shared" si="9"/>
        <v>-</v>
      </c>
      <c r="N218" s="223" t="str">
        <f>IFERROR(__xludf.DUMMYFUNCTION("UNIQUE(E225:E237)"),"")</f>
        <v/>
      </c>
      <c r="O218" s="222"/>
      <c r="P218" s="222"/>
      <c r="Q218" s="223"/>
      <c r="R218" s="223"/>
      <c r="S218" s="223"/>
      <c r="T218" s="223"/>
      <c r="U218" s="223"/>
      <c r="V218" s="223"/>
      <c r="W218" s="223"/>
      <c r="X218" s="223"/>
    </row>
    <row r="219" ht="15.75" customHeight="1">
      <c r="A219" s="215" t="s">
        <v>62</v>
      </c>
      <c r="B219" s="231"/>
      <c r="C219" s="231"/>
      <c r="D219" s="216" t="str">
        <f t="array" ref="D219">IF(LEN(A219)&gt;=3,XLOOKUP(A219,'Crop Chart'!$A$5:$A$201,'Crop Chart'!$H$5:$H$201,0),"")</f>
        <v/>
      </c>
      <c r="E219" s="270"/>
      <c r="F219" s="274"/>
      <c r="G219" s="275"/>
      <c r="H219" s="208">
        <f t="array" ref="H219">IF(ISBLANK(G219),"",XLOOKUP(A219,'Crop Chart'!$A$5:$A$201,'Crop Chart'!$F$5:$F$201,0)+G219)-XLOOKUP(A219,'Crop Chart'!$A$5:$A$201,'Crop Chart'!$I$5:$I$201,0)</f>
        <v>0</v>
      </c>
      <c r="I219" s="208" t="str">
        <f t="shared" si="1"/>
        <v/>
      </c>
      <c r="J219" s="209" t="str">
        <f t="array" ref="J219">IF($F219&gt;0,(XLOOKUP($A219,'Crop Chart'!$A$5:$A$201,'Crop Chart'!$K$5:$K$201,0)*$F219),"")</f>
        <v/>
      </c>
      <c r="K219" s="209" t="str">
        <f t="array" ref="K219">IF($F219&gt;0,(XLOOKUP($A219,'Crop Chart'!$A$5:$A$201,'Crop Chart'!$L$5:$L$201,FALSE)),"")</f>
        <v/>
      </c>
      <c r="L219" s="210"/>
      <c r="M219" s="211" t="str">
        <f t="shared" si="9"/>
        <v>-</v>
      </c>
      <c r="N219" s="223" t="str">
        <f>IFERROR(__xludf.DUMMYFUNCTION("UNIQUE(E226:E238)"),"")</f>
        <v/>
      </c>
      <c r="O219" s="222"/>
      <c r="P219" s="222"/>
      <c r="Q219" s="223"/>
      <c r="R219" s="223"/>
      <c r="S219" s="223"/>
      <c r="T219" s="223"/>
      <c r="U219" s="223"/>
      <c r="V219" s="223"/>
      <c r="W219" s="223"/>
      <c r="X219" s="223"/>
    </row>
    <row r="220" ht="15.75" customHeight="1">
      <c r="A220" s="215" t="s">
        <v>62</v>
      </c>
      <c r="B220" s="231"/>
      <c r="C220" s="231"/>
      <c r="D220" s="216" t="str">
        <f t="array" ref="D220">IF(LEN(A220)&gt;=3,XLOOKUP(A220,'Crop Chart'!$A$5:$A$201,'Crop Chart'!$H$5:$H$201,0),"")</f>
        <v/>
      </c>
      <c r="E220" s="270"/>
      <c r="F220" s="274"/>
      <c r="G220" s="275"/>
      <c r="H220" s="208">
        <f t="array" ref="H220">IF(ISBLANK(G220),"",XLOOKUP(A220,'Crop Chart'!$A$5:$A$201,'Crop Chart'!$F$5:$F$201,0)+G220)-XLOOKUP(A220,'Crop Chart'!$A$5:$A$201,'Crop Chart'!$I$5:$I$201,0)</f>
        <v>0</v>
      </c>
      <c r="I220" s="208" t="str">
        <f t="shared" si="1"/>
        <v/>
      </c>
      <c r="J220" s="209" t="str">
        <f t="array" ref="J220">IF($F220&gt;0,(XLOOKUP($A220,'Crop Chart'!$A$5:$A$201,'Crop Chart'!$K$5:$K$201,0)*$F220),"")</f>
        <v/>
      </c>
      <c r="K220" s="209" t="str">
        <f t="array" ref="K220">IF($F220&gt;0,(XLOOKUP($A220,'Crop Chart'!$A$5:$A$201,'Crop Chart'!$L$5:$L$201,FALSE)),"")</f>
        <v/>
      </c>
      <c r="L220" s="210"/>
      <c r="M220" s="211" t="str">
        <f t="shared" si="9"/>
        <v>-</v>
      </c>
      <c r="N220" s="223" t="str">
        <f>IFERROR(__xludf.DUMMYFUNCTION("UNIQUE(E227:E239)"),"")</f>
        <v/>
      </c>
      <c r="O220" s="222"/>
      <c r="P220" s="222"/>
      <c r="Q220" s="223"/>
      <c r="R220" s="223"/>
      <c r="S220" s="223"/>
      <c r="T220" s="223"/>
      <c r="U220" s="223"/>
      <c r="V220" s="223"/>
      <c r="W220" s="223"/>
      <c r="X220" s="223"/>
    </row>
    <row r="221" ht="15.75" customHeight="1">
      <c r="A221" s="215" t="s">
        <v>62</v>
      </c>
      <c r="B221" s="231"/>
      <c r="C221" s="231"/>
      <c r="D221" s="216" t="str">
        <f t="array" ref="D221">IF(LEN(A221)&gt;=3,XLOOKUP(A221,'Crop Chart'!$A$5:$A$201,'Crop Chart'!$H$5:$H$201,0),"")</f>
        <v/>
      </c>
      <c r="E221" s="270"/>
      <c r="F221" s="274"/>
      <c r="G221" s="275"/>
      <c r="H221" s="208">
        <f t="array" ref="H221">IF(ISBLANK(G221),"",XLOOKUP(A221,'Crop Chart'!$A$5:$A$201,'Crop Chart'!$F$5:$F$201,0)+G221)-XLOOKUP(A221,'Crop Chart'!$A$5:$A$201,'Crop Chart'!$I$5:$I$201,0)</f>
        <v>0</v>
      </c>
      <c r="I221" s="208" t="str">
        <f t="shared" si="1"/>
        <v/>
      </c>
      <c r="J221" s="209" t="str">
        <f t="array" ref="J221">IF($F221&gt;0,(XLOOKUP($A221,'Crop Chart'!$A$5:$A$201,'Crop Chart'!$K$5:$K$201,0)*$F221),"")</f>
        <v/>
      </c>
      <c r="K221" s="209" t="str">
        <f t="array" ref="K221">IF($F221&gt;0,(XLOOKUP($A221,'Crop Chart'!$A$5:$A$201,'Crop Chart'!$L$5:$L$201,FALSE)),"")</f>
        <v/>
      </c>
      <c r="L221" s="210"/>
      <c r="M221" s="211" t="str">
        <f t="shared" si="9"/>
        <v>-</v>
      </c>
      <c r="N221" s="223" t="str">
        <f>IFERROR(__xludf.DUMMYFUNCTION("UNIQUE(E228:E240)"),"")</f>
        <v/>
      </c>
      <c r="O221" s="222"/>
      <c r="P221" s="222"/>
      <c r="Q221" s="223"/>
      <c r="R221" s="223"/>
      <c r="S221" s="223"/>
      <c r="T221" s="223"/>
      <c r="U221" s="223"/>
      <c r="V221" s="223"/>
      <c r="W221" s="223"/>
      <c r="X221" s="223"/>
    </row>
    <row r="222" ht="15.75" customHeight="1">
      <c r="A222" s="215" t="s">
        <v>62</v>
      </c>
      <c r="B222" s="231"/>
      <c r="C222" s="231"/>
      <c r="D222" s="216" t="str">
        <f t="array" ref="D222">IF(LEN(A222)&gt;=3,XLOOKUP(A222,'Crop Chart'!$A$5:$A$201,'Crop Chart'!$H$5:$H$201,0),"")</f>
        <v/>
      </c>
      <c r="E222" s="270"/>
      <c r="F222" s="274"/>
      <c r="G222" s="275"/>
      <c r="H222" s="208">
        <f t="array" ref="H222">IF(ISBLANK(G222),"",XLOOKUP(A222,'Crop Chart'!$A$5:$A$201,'Crop Chart'!$F$5:$F$201,0)+G222)-XLOOKUP(A222,'Crop Chart'!$A$5:$A$201,'Crop Chart'!$I$5:$I$201,0)</f>
        <v>0</v>
      </c>
      <c r="I222" s="208" t="str">
        <f t="shared" si="1"/>
        <v/>
      </c>
      <c r="J222" s="209" t="str">
        <f t="array" ref="J222">IF($F222&gt;0,(XLOOKUP($A222,'Crop Chart'!$A$5:$A$201,'Crop Chart'!$K$5:$K$201,0)*$F222),"")</f>
        <v/>
      </c>
      <c r="K222" s="209" t="str">
        <f t="array" ref="K222">IF($F222&gt;0,(XLOOKUP($A222,'Crop Chart'!$A$5:$A$201,'Crop Chart'!$L$5:$L$201,FALSE)),"")</f>
        <v/>
      </c>
      <c r="L222" s="210"/>
      <c r="M222" s="211" t="str">
        <f t="shared" si="9"/>
        <v>-</v>
      </c>
      <c r="N222" s="223" t="str">
        <f>IFERROR(__xludf.DUMMYFUNCTION("UNIQUE(E229:E241)"),"")</f>
        <v/>
      </c>
      <c r="O222" s="222"/>
      <c r="P222" s="222"/>
      <c r="Q222" s="223"/>
      <c r="R222" s="223"/>
      <c r="S222" s="223"/>
      <c r="T222" s="223"/>
      <c r="U222" s="223"/>
      <c r="V222" s="223"/>
      <c r="W222" s="223"/>
      <c r="X222" s="223"/>
    </row>
    <row r="223" ht="15.75" customHeight="1">
      <c r="A223" s="215" t="s">
        <v>62</v>
      </c>
      <c r="B223" s="231"/>
      <c r="C223" s="231"/>
      <c r="D223" s="216" t="str">
        <f t="array" ref="D223">IF(LEN(A223)&gt;=3,XLOOKUP(A223,'Crop Chart'!$A$5:$A$201,'Crop Chart'!$H$5:$H$201,0),"")</f>
        <v/>
      </c>
      <c r="E223" s="270"/>
      <c r="F223" s="274"/>
      <c r="G223" s="275"/>
      <c r="H223" s="208">
        <f t="array" ref="H223">IF(ISBLANK(G223),"",XLOOKUP(A223,'Crop Chart'!$A$5:$A$201,'Crop Chart'!$F$5:$F$201,0)+G223)-XLOOKUP(A223,'Crop Chart'!$A$5:$A$201,'Crop Chart'!$I$5:$I$201,0)</f>
        <v>0</v>
      </c>
      <c r="I223" s="208" t="str">
        <f t="shared" si="1"/>
        <v/>
      </c>
      <c r="J223" s="209" t="str">
        <f t="array" ref="J223">IF($F223&gt;0,(XLOOKUP($A223,'Crop Chart'!$A$5:$A$201,'Crop Chart'!$K$5:$K$201,0)*$F223),"")</f>
        <v/>
      </c>
      <c r="K223" s="209" t="str">
        <f t="array" ref="K223">IF($F223&gt;0,(XLOOKUP($A223,'Crop Chart'!$A$5:$A$201,'Crop Chart'!$L$5:$L$201,FALSE)),"")</f>
        <v/>
      </c>
      <c r="L223" s="210"/>
      <c r="M223" s="211" t="str">
        <f t="shared" si="9"/>
        <v>-</v>
      </c>
      <c r="N223" s="223" t="str">
        <f>IFERROR(__xludf.DUMMYFUNCTION("UNIQUE(E230:E242)"),"")</f>
        <v/>
      </c>
      <c r="O223" s="222"/>
      <c r="P223" s="222"/>
      <c r="Q223" s="223"/>
      <c r="R223" s="223"/>
      <c r="S223" s="223"/>
      <c r="T223" s="223"/>
      <c r="U223" s="223"/>
      <c r="V223" s="223"/>
      <c r="W223" s="223"/>
      <c r="X223" s="223"/>
    </row>
    <row r="224" ht="15.75" customHeight="1">
      <c r="A224" s="215" t="s">
        <v>62</v>
      </c>
      <c r="B224" s="231"/>
      <c r="C224" s="231"/>
      <c r="D224" s="216" t="str">
        <f t="array" ref="D224">IF(LEN(A224)&gt;=3,XLOOKUP(A224,'Crop Chart'!$A$5:$A$201,'Crop Chart'!$H$5:$H$201,0),"")</f>
        <v/>
      </c>
      <c r="E224" s="270"/>
      <c r="F224" s="274"/>
      <c r="G224" s="275"/>
      <c r="H224" s="208">
        <f t="array" ref="H224">IF(ISBLANK(G224),"",XLOOKUP(A224,'Crop Chart'!$A$5:$A$201,'Crop Chart'!$F$5:$F$201,0)+G224)-XLOOKUP(A224,'Crop Chart'!$A$5:$A$201,'Crop Chart'!$I$5:$I$201,0)</f>
        <v>0</v>
      </c>
      <c r="I224" s="208" t="str">
        <f t="shared" si="1"/>
        <v/>
      </c>
      <c r="J224" s="209" t="str">
        <f t="array" ref="J224">IF($F224&gt;0,(XLOOKUP($A224,'Crop Chart'!$A$5:$A$201,'Crop Chart'!$K$5:$K$201,0)*$F224),"")</f>
        <v/>
      </c>
      <c r="K224" s="209" t="str">
        <f t="array" ref="K224">IF($F224&gt;0,(XLOOKUP($A224,'Crop Chart'!$A$5:$A$201,'Crop Chart'!$L$5:$L$201,FALSE)),"")</f>
        <v/>
      </c>
      <c r="L224" s="210"/>
      <c r="M224" s="211" t="str">
        <f t="shared" si="9"/>
        <v>-</v>
      </c>
      <c r="N224" s="223" t="str">
        <f>IFERROR(__xludf.DUMMYFUNCTION("UNIQUE(E231:E243)"),"")</f>
        <v/>
      </c>
      <c r="O224" s="222"/>
      <c r="P224" s="222"/>
      <c r="Q224" s="223"/>
      <c r="R224" s="223"/>
      <c r="S224" s="223"/>
      <c r="T224" s="223"/>
      <c r="U224" s="223"/>
      <c r="V224" s="223"/>
      <c r="W224" s="223"/>
      <c r="X224" s="223"/>
    </row>
    <row r="225" ht="15.75" customHeight="1">
      <c r="A225" s="215" t="s">
        <v>62</v>
      </c>
      <c r="B225" s="231"/>
      <c r="C225" s="231"/>
      <c r="D225" s="216" t="str">
        <f t="array" ref="D225">IF(LEN(A225)&gt;=3,XLOOKUP(A225,'Crop Chart'!$A$5:$A$201,'Crop Chart'!$H$5:$H$201,0),"")</f>
        <v/>
      </c>
      <c r="E225" s="270"/>
      <c r="F225" s="274"/>
      <c r="G225" s="275"/>
      <c r="H225" s="208">
        <f t="array" ref="H225">IF(ISBLANK(G225),"",XLOOKUP(A225,'Crop Chart'!$A$5:$A$201,'Crop Chart'!$F$5:$F$201,0)+G225)-XLOOKUP(A225,'Crop Chart'!$A$5:$A$201,'Crop Chart'!$I$5:$I$201,0)</f>
        <v>0</v>
      </c>
      <c r="I225" s="208" t="str">
        <f t="shared" si="1"/>
        <v/>
      </c>
      <c r="J225" s="209" t="str">
        <f t="array" ref="J225">IF($F225&gt;0,(XLOOKUP($A225,'Crop Chart'!$A$5:$A$201,'Crop Chart'!$K$5:$K$201,0)*$F225),"")</f>
        <v/>
      </c>
      <c r="K225" s="209" t="str">
        <f t="array" ref="K225">IF($F225&gt;0,(XLOOKUP($A225,'Crop Chart'!$A$5:$A$201,'Crop Chart'!$L$5:$L$201,FALSE)),"")</f>
        <v/>
      </c>
      <c r="L225" s="210"/>
      <c r="M225" s="211" t="str">
        <f t="shared" si="9"/>
        <v>-</v>
      </c>
      <c r="N225" s="223" t="str">
        <f>IFERROR(__xludf.DUMMYFUNCTION("UNIQUE(E232:E244)"),"")</f>
        <v/>
      </c>
      <c r="O225" s="222"/>
      <c r="P225" s="222"/>
      <c r="Q225" s="223"/>
      <c r="R225" s="223"/>
      <c r="S225" s="223"/>
      <c r="T225" s="223"/>
      <c r="U225" s="223"/>
      <c r="V225" s="223"/>
      <c r="W225" s="223"/>
      <c r="X225" s="223"/>
    </row>
    <row r="226" ht="15.75" customHeight="1">
      <c r="A226" s="215" t="s">
        <v>62</v>
      </c>
      <c r="B226" s="231"/>
      <c r="C226" s="231"/>
      <c r="D226" s="216" t="str">
        <f t="array" ref="D226">IF(LEN(A226)&gt;=3,XLOOKUP(A226,'Crop Chart'!$A$5:$A$201,'Crop Chart'!$H$5:$H$201,0),"")</f>
        <v/>
      </c>
      <c r="E226" s="270"/>
      <c r="F226" s="274"/>
      <c r="G226" s="275"/>
      <c r="H226" s="208">
        <f t="array" ref="H226">IF(ISBLANK(G226),"",XLOOKUP(A226,'Crop Chart'!$A$5:$A$201,'Crop Chart'!$F$5:$F$201,0)+G226)-XLOOKUP(A226,'Crop Chart'!$A$5:$A$201,'Crop Chart'!$I$5:$I$201,0)</f>
        <v>0</v>
      </c>
      <c r="I226" s="208" t="str">
        <f t="shared" si="1"/>
        <v/>
      </c>
      <c r="J226" s="209" t="str">
        <f t="array" ref="J226">IF($F226&gt;0,(XLOOKUP($A226,'Crop Chart'!$A$5:$A$201,'Crop Chart'!$K$5:$K$201,0)*$F226),"")</f>
        <v/>
      </c>
      <c r="K226" s="209" t="str">
        <f t="array" ref="K226">IF($F226&gt;0,(XLOOKUP($A226,'Crop Chart'!$A$5:$A$201,'Crop Chart'!$L$5:$L$201,FALSE)),"")</f>
        <v/>
      </c>
      <c r="L226" s="210"/>
      <c r="M226" s="211" t="str">
        <f t="shared" si="9"/>
        <v>-</v>
      </c>
      <c r="N226" s="223" t="str">
        <f>IFERROR(__xludf.DUMMYFUNCTION("UNIQUE(E233:E245)"),"")</f>
        <v/>
      </c>
      <c r="O226" s="222"/>
      <c r="P226" s="222"/>
      <c r="Q226" s="223"/>
      <c r="R226" s="223"/>
      <c r="S226" s="223"/>
      <c r="T226" s="223"/>
      <c r="U226" s="223"/>
      <c r="V226" s="223"/>
      <c r="W226" s="223"/>
      <c r="X226" s="223"/>
    </row>
    <row r="227" ht="15.75" customHeight="1">
      <c r="A227" s="215" t="s">
        <v>62</v>
      </c>
      <c r="B227" s="231"/>
      <c r="C227" s="231"/>
      <c r="D227" s="216" t="str">
        <f t="array" ref="D227">IF(LEN(A227)&gt;=3,XLOOKUP(A227,'Crop Chart'!$A$5:$A$201,'Crop Chart'!$H$5:$H$201,0),"")</f>
        <v/>
      </c>
      <c r="E227" s="270"/>
      <c r="F227" s="274"/>
      <c r="G227" s="275"/>
      <c r="H227" s="208">
        <f t="array" ref="H227">IF(ISBLANK(G227),"",XLOOKUP(A227,'Crop Chart'!$A$5:$A$201,'Crop Chart'!$F$5:$F$201,0)+G227)-XLOOKUP(A227,'Crop Chart'!$A$5:$A$201,'Crop Chart'!$I$5:$I$201,0)</f>
        <v>0</v>
      </c>
      <c r="I227" s="208" t="str">
        <f t="shared" si="1"/>
        <v/>
      </c>
      <c r="J227" s="209" t="str">
        <f t="array" ref="J227">IF($F227&gt;0,(XLOOKUP($A227,'Crop Chart'!$A$5:$A$201,'Crop Chart'!$K$5:$K$201,0)*$F227),"")</f>
        <v/>
      </c>
      <c r="K227" s="209" t="str">
        <f t="array" ref="K227">IF($F227&gt;0,(XLOOKUP($A227,'Crop Chart'!$A$5:$A$201,'Crop Chart'!$L$5:$L$201,FALSE)),"")</f>
        <v/>
      </c>
      <c r="L227" s="210"/>
      <c r="M227" s="211" t="str">
        <f t="shared" si="9"/>
        <v>-</v>
      </c>
      <c r="N227" s="223" t="str">
        <f>IFERROR(__xludf.DUMMYFUNCTION("UNIQUE(E234:E246)"),"")</f>
        <v/>
      </c>
      <c r="O227" s="222"/>
      <c r="P227" s="222"/>
      <c r="Q227" s="223"/>
      <c r="R227" s="223"/>
      <c r="S227" s="223"/>
      <c r="T227" s="223"/>
      <c r="U227" s="223"/>
      <c r="V227" s="223"/>
      <c r="W227" s="223"/>
      <c r="X227" s="223"/>
    </row>
    <row r="228" ht="15.75" customHeight="1">
      <c r="A228" s="215" t="s">
        <v>62</v>
      </c>
      <c r="B228" s="231"/>
      <c r="C228" s="231"/>
      <c r="D228" s="216" t="str">
        <f t="array" ref="D228">IF(LEN(A228)&gt;=3,XLOOKUP(A228,'Crop Chart'!$A$5:$A$201,'Crop Chart'!$H$5:$H$201,0),"")</f>
        <v/>
      </c>
      <c r="E228" s="270"/>
      <c r="F228" s="274"/>
      <c r="G228" s="275"/>
      <c r="H228" s="208">
        <f t="array" ref="H228">IF(ISBLANK(G228),"",XLOOKUP(A228,'Crop Chart'!$A$5:$A$201,'Crop Chart'!$F$5:$F$201,0)+G228)-XLOOKUP(A228,'Crop Chart'!$A$5:$A$201,'Crop Chart'!$I$5:$I$201,0)</f>
        <v>0</v>
      </c>
      <c r="I228" s="208" t="str">
        <f t="shared" si="1"/>
        <v/>
      </c>
      <c r="J228" s="209" t="str">
        <f t="array" ref="J228">IF($F228&gt;0,(XLOOKUP($A228,'Crop Chart'!$A$5:$A$201,'Crop Chart'!$K$5:$K$201,0)*$F228),"")</f>
        <v/>
      </c>
      <c r="K228" s="209" t="str">
        <f t="array" ref="K228">IF($F228&gt;0,(XLOOKUP($A228,'Crop Chart'!$A$5:$A$201,'Crop Chart'!$L$5:$L$201,FALSE)),"")</f>
        <v/>
      </c>
      <c r="L228" s="210"/>
      <c r="M228" s="211" t="str">
        <f t="shared" si="9"/>
        <v>-</v>
      </c>
      <c r="N228" s="223" t="str">
        <f>IFERROR(__xludf.DUMMYFUNCTION("UNIQUE(E235:E247)"),"")</f>
        <v/>
      </c>
      <c r="O228" s="222"/>
      <c r="P228" s="222"/>
      <c r="Q228" s="223"/>
      <c r="R228" s="223"/>
      <c r="S228" s="223"/>
      <c r="T228" s="223"/>
      <c r="U228" s="223"/>
      <c r="V228" s="223"/>
      <c r="W228" s="223"/>
      <c r="X228" s="223"/>
    </row>
    <row r="229" ht="15.75" customHeight="1">
      <c r="A229" s="215" t="s">
        <v>62</v>
      </c>
      <c r="B229" s="231"/>
      <c r="C229" s="231"/>
      <c r="D229" s="216" t="str">
        <f t="array" ref="D229">IF(LEN(A229)&gt;=3,XLOOKUP(A229,'Crop Chart'!$A$5:$A$201,'Crop Chart'!$H$5:$H$201,0),"")</f>
        <v/>
      </c>
      <c r="E229" s="270"/>
      <c r="F229" s="274"/>
      <c r="G229" s="275"/>
      <c r="H229" s="208">
        <f t="array" ref="H229">IF(ISBLANK(G229),"",XLOOKUP(A229,'Crop Chart'!$A$5:$A$201,'Crop Chart'!$F$5:$F$201,0)+G229)-XLOOKUP(A229,'Crop Chart'!$A$5:$A$201,'Crop Chart'!$I$5:$I$201,0)</f>
        <v>0</v>
      </c>
      <c r="I229" s="208" t="str">
        <f t="shared" si="1"/>
        <v/>
      </c>
      <c r="J229" s="209" t="str">
        <f t="array" ref="J229">IF($F229&gt;0,(XLOOKUP($A229,'Crop Chart'!$A$5:$A$201,'Crop Chart'!$K$5:$K$201,0)*$F229),"")</f>
        <v/>
      </c>
      <c r="K229" s="209" t="str">
        <f t="array" ref="K229">IF($F229&gt;0,(XLOOKUP($A229,'Crop Chart'!$A$5:$A$201,'Crop Chart'!$L$5:$L$201,FALSE)),"")</f>
        <v/>
      </c>
      <c r="L229" s="210"/>
      <c r="M229" s="211" t="str">
        <f t="shared" si="9"/>
        <v>-</v>
      </c>
      <c r="N229" s="223" t="str">
        <f>IFERROR(__xludf.DUMMYFUNCTION("UNIQUE(E236:E248)"),"")</f>
        <v/>
      </c>
      <c r="O229" s="222"/>
      <c r="P229" s="222"/>
      <c r="Q229" s="223"/>
      <c r="R229" s="223"/>
      <c r="S229" s="223"/>
      <c r="T229" s="223"/>
      <c r="U229" s="223"/>
      <c r="V229" s="223"/>
      <c r="W229" s="223"/>
      <c r="X229" s="223"/>
    </row>
    <row r="230" ht="15.75" customHeight="1">
      <c r="A230" s="215" t="s">
        <v>62</v>
      </c>
      <c r="B230" s="231"/>
      <c r="C230" s="231"/>
      <c r="D230" s="216" t="str">
        <f t="array" ref="D230">IF(LEN(A230)&gt;=3,XLOOKUP(A230,'Crop Chart'!$A$5:$A$201,'Crop Chart'!$H$5:$H$201,0),"")</f>
        <v/>
      </c>
      <c r="E230" s="270"/>
      <c r="F230" s="274"/>
      <c r="G230" s="275"/>
      <c r="H230" s="208">
        <f t="array" ref="H230">IF(ISBLANK(G230),"",XLOOKUP(A230,'Crop Chart'!$A$5:$A$201,'Crop Chart'!$F$5:$F$201,0)+G230)-XLOOKUP(A230,'Crop Chart'!$A$5:$A$201,'Crop Chart'!$I$5:$I$201,0)</f>
        <v>0</v>
      </c>
      <c r="I230" s="208" t="str">
        <f t="shared" si="1"/>
        <v/>
      </c>
      <c r="J230" s="209" t="str">
        <f t="array" ref="J230">IF($F230&gt;0,(XLOOKUP($A230,'Crop Chart'!$A$5:$A$201,'Crop Chart'!$K$5:$K$201,0)*$F230),"")</f>
        <v/>
      </c>
      <c r="K230" s="209" t="str">
        <f t="array" ref="K230">IF($F230&gt;0,(XLOOKUP($A230,'Crop Chart'!$A$5:$A$201,'Crop Chart'!$L$5:$L$201,FALSE)),"")</f>
        <v/>
      </c>
      <c r="L230" s="210"/>
      <c r="M230" s="211" t="str">
        <f t="shared" si="9"/>
        <v>-</v>
      </c>
      <c r="N230" s="223" t="str">
        <f>IFERROR(__xludf.DUMMYFUNCTION("UNIQUE(E237:E249)"),"")</f>
        <v/>
      </c>
      <c r="O230" s="222"/>
      <c r="P230" s="222"/>
      <c r="Q230" s="223"/>
      <c r="R230" s="223"/>
      <c r="S230" s="223"/>
      <c r="T230" s="223"/>
      <c r="U230" s="223"/>
      <c r="V230" s="223"/>
      <c r="W230" s="223"/>
      <c r="X230" s="223"/>
    </row>
    <row r="231" ht="15.75" customHeight="1">
      <c r="A231" s="215" t="s">
        <v>62</v>
      </c>
      <c r="B231" s="231"/>
      <c r="C231" s="231"/>
      <c r="D231" s="216" t="str">
        <f t="array" ref="D231">IF(LEN(A231)&gt;=3,XLOOKUP(A231,'Crop Chart'!$A$5:$A$201,'Crop Chart'!$H$5:$H$201,0),"")</f>
        <v/>
      </c>
      <c r="E231" s="270"/>
      <c r="F231" s="274"/>
      <c r="G231" s="275"/>
      <c r="H231" s="208">
        <f t="array" ref="H231">IF(ISBLANK(G231),"",XLOOKUP(A231,'Crop Chart'!$A$5:$A$201,'Crop Chart'!$F$5:$F$201,0)+G231)-XLOOKUP(A231,'Crop Chart'!$A$5:$A$201,'Crop Chart'!$I$5:$I$201,0)</f>
        <v>0</v>
      </c>
      <c r="I231" s="208" t="str">
        <f t="shared" si="1"/>
        <v/>
      </c>
      <c r="J231" s="209" t="str">
        <f t="array" ref="J231">IF($F231&gt;0,(XLOOKUP($A231,'Crop Chart'!$A$5:$A$201,'Crop Chart'!$K$5:$K$201,0)*$F231),"")</f>
        <v/>
      </c>
      <c r="K231" s="209" t="str">
        <f t="array" ref="K231">IF($F231&gt;0,(XLOOKUP($A231,'Crop Chart'!$A$5:$A$201,'Crop Chart'!$L$5:$L$201,FALSE)),"")</f>
        <v/>
      </c>
      <c r="L231" s="210"/>
      <c r="M231" s="211" t="str">
        <f t="shared" si="9"/>
        <v>-</v>
      </c>
      <c r="N231" s="223" t="str">
        <f>IFERROR(__xludf.DUMMYFUNCTION("UNIQUE(E238:E250)"),"")</f>
        <v/>
      </c>
      <c r="O231" s="222"/>
      <c r="P231" s="222"/>
      <c r="Q231" s="223"/>
      <c r="R231" s="223"/>
      <c r="S231" s="223"/>
      <c r="T231" s="223"/>
      <c r="U231" s="223"/>
      <c r="V231" s="223"/>
      <c r="W231" s="223"/>
      <c r="X231" s="223"/>
    </row>
    <row r="232" ht="15.75" customHeight="1">
      <c r="A232" s="215" t="s">
        <v>62</v>
      </c>
      <c r="B232" s="231"/>
      <c r="C232" s="231"/>
      <c r="D232" s="216" t="str">
        <f t="array" ref="D232">IF(LEN(A232)&gt;=3,XLOOKUP(A232,'Crop Chart'!$A$5:$A$201,'Crop Chart'!$H$5:$H$201,0),"")</f>
        <v/>
      </c>
      <c r="E232" s="270"/>
      <c r="F232" s="274"/>
      <c r="G232" s="275"/>
      <c r="H232" s="208">
        <f t="array" ref="H232">IF(ISBLANK(G232),"",XLOOKUP(A232,'Crop Chart'!$A$5:$A$201,'Crop Chart'!$F$5:$F$201,0)+G232)-XLOOKUP(A232,'Crop Chart'!$A$5:$A$201,'Crop Chart'!$I$5:$I$201,0)</f>
        <v>0</v>
      </c>
      <c r="I232" s="208" t="str">
        <f t="shared" si="1"/>
        <v/>
      </c>
      <c r="J232" s="209" t="str">
        <f t="array" ref="J232">IF($F232&gt;0,(XLOOKUP($A232,'Crop Chart'!$A$5:$A$201,'Crop Chart'!$K$5:$K$201,0)*$F232),"")</f>
        <v/>
      </c>
      <c r="K232" s="209" t="str">
        <f t="array" ref="K232">IF($F232&gt;0,(XLOOKUP($A232,'Crop Chart'!$A$5:$A$201,'Crop Chart'!$L$5:$L$201,FALSE)),"")</f>
        <v/>
      </c>
      <c r="L232" s="210"/>
      <c r="M232" s="211" t="str">
        <f t="shared" si="9"/>
        <v>-</v>
      </c>
      <c r="N232" s="223" t="str">
        <f>IFERROR(__xludf.DUMMYFUNCTION("UNIQUE(E239:E251)"),"")</f>
        <v/>
      </c>
      <c r="O232" s="222"/>
      <c r="P232" s="222"/>
      <c r="Q232" s="223"/>
      <c r="R232" s="223"/>
      <c r="S232" s="223"/>
      <c r="T232" s="223"/>
      <c r="U232" s="223"/>
      <c r="V232" s="223"/>
      <c r="W232" s="223"/>
      <c r="X232" s="223"/>
    </row>
    <row r="233" ht="15.75" customHeight="1">
      <c r="A233" s="215" t="s">
        <v>62</v>
      </c>
      <c r="B233" s="231"/>
      <c r="C233" s="231"/>
      <c r="D233" s="216" t="str">
        <f t="array" ref="D233">IF(LEN(A233)&gt;=3,XLOOKUP(A233,'Crop Chart'!$A$5:$A$201,'Crop Chart'!$H$5:$H$201,0),"")</f>
        <v/>
      </c>
      <c r="E233" s="270"/>
      <c r="F233" s="274"/>
      <c r="G233" s="275"/>
      <c r="H233" s="208">
        <f t="array" ref="H233">IF(ISBLANK(G233),"",XLOOKUP(A233,'Crop Chart'!$A$5:$A$201,'Crop Chart'!$F$5:$F$201,0)+G233)-XLOOKUP(A233,'Crop Chart'!$A$5:$A$201,'Crop Chart'!$I$5:$I$201,0)</f>
        <v>0</v>
      </c>
      <c r="I233" s="208" t="str">
        <f t="shared" si="1"/>
        <v/>
      </c>
      <c r="J233" s="209" t="str">
        <f t="array" ref="J233">IF($F233&gt;0,(XLOOKUP($A233,'Crop Chart'!$A$5:$A$201,'Crop Chart'!$K$5:$K$201,0)*$F233),"")</f>
        <v/>
      </c>
      <c r="K233" s="209" t="str">
        <f t="array" ref="K233">IF($F233&gt;0,(XLOOKUP($A233,'Crop Chart'!$A$5:$A$201,'Crop Chart'!$L$5:$L$201,FALSE)),"")</f>
        <v/>
      </c>
      <c r="L233" s="210"/>
      <c r="M233" s="211" t="str">
        <f t="shared" si="9"/>
        <v>-</v>
      </c>
      <c r="N233" s="223" t="str">
        <f>IFERROR(__xludf.DUMMYFUNCTION("UNIQUE(E240:E252)"),"")</f>
        <v/>
      </c>
      <c r="O233" s="222"/>
      <c r="P233" s="222"/>
      <c r="Q233" s="223"/>
      <c r="R233" s="223"/>
      <c r="S233" s="223"/>
      <c r="T233" s="223"/>
      <c r="U233" s="223"/>
      <c r="V233" s="223"/>
      <c r="W233" s="223"/>
      <c r="X233" s="223"/>
    </row>
    <row r="234" ht="15.75" customHeight="1">
      <c r="A234" s="215" t="s">
        <v>62</v>
      </c>
      <c r="B234" s="231"/>
      <c r="C234" s="231"/>
      <c r="D234" s="216" t="str">
        <f t="array" ref="D234">IF(LEN(A234)&gt;=3,XLOOKUP(A234,'Crop Chart'!$A$5:$A$201,'Crop Chart'!$H$5:$H$201,0),"")</f>
        <v/>
      </c>
      <c r="E234" s="270"/>
      <c r="F234" s="274"/>
      <c r="G234" s="275"/>
      <c r="H234" s="208">
        <f t="array" ref="H234">IF(ISBLANK(G234),"",XLOOKUP(A234,'Crop Chart'!$A$5:$A$201,'Crop Chart'!$F$5:$F$201,0)+G234)-XLOOKUP(A234,'Crop Chart'!$A$5:$A$201,'Crop Chart'!$I$5:$I$201,0)</f>
        <v>0</v>
      </c>
      <c r="I234" s="208" t="str">
        <f t="shared" si="1"/>
        <v/>
      </c>
      <c r="J234" s="209" t="str">
        <f t="array" ref="J234">IF($F234&gt;0,(XLOOKUP($A234,'Crop Chart'!$A$5:$A$201,'Crop Chart'!$K$5:$K$201,0)*$F234),"")</f>
        <v/>
      </c>
      <c r="K234" s="209" t="str">
        <f t="array" ref="K234">IF($F234&gt;0,(XLOOKUP($A234,'Crop Chart'!$A$5:$A$201,'Crop Chart'!$L$5:$L$201,FALSE)),"")</f>
        <v/>
      </c>
      <c r="L234" s="210"/>
      <c r="M234" s="211" t="str">
        <f t="shared" si="9"/>
        <v>-</v>
      </c>
      <c r="N234" s="223" t="str">
        <f>IFERROR(__xludf.DUMMYFUNCTION("UNIQUE(E241:E253)"),"")</f>
        <v/>
      </c>
      <c r="O234" s="222"/>
      <c r="P234" s="222"/>
      <c r="Q234" s="223"/>
      <c r="R234" s="223"/>
      <c r="S234" s="223"/>
      <c r="T234" s="223"/>
      <c r="U234" s="223"/>
      <c r="V234" s="223"/>
      <c r="W234" s="223"/>
      <c r="X234" s="223"/>
    </row>
    <row r="235" ht="15.75" customHeight="1">
      <c r="A235" s="215" t="s">
        <v>62</v>
      </c>
      <c r="B235" s="231"/>
      <c r="C235" s="231"/>
      <c r="D235" s="216" t="str">
        <f t="array" ref="D235">IF(LEN(A235)&gt;=3,XLOOKUP(A235,'Crop Chart'!$A$5:$A$201,'Crop Chart'!$H$5:$H$201,0),"")</f>
        <v/>
      </c>
      <c r="E235" s="270"/>
      <c r="F235" s="274"/>
      <c r="G235" s="275"/>
      <c r="H235" s="208">
        <f t="array" ref="H235">IF(ISBLANK(G235),"",XLOOKUP(A235,'Crop Chart'!$A$5:$A$201,'Crop Chart'!$F$5:$F$201,0)+G235)-XLOOKUP(A235,'Crop Chart'!$A$5:$A$201,'Crop Chart'!$I$5:$I$201,0)</f>
        <v>0</v>
      </c>
      <c r="I235" s="208" t="str">
        <f t="shared" si="1"/>
        <v/>
      </c>
      <c r="J235" s="209" t="str">
        <f t="array" ref="J235">IF($F235&gt;0,(XLOOKUP($A235,'Crop Chart'!$A$5:$A$201,'Crop Chart'!$K$5:$K$201,0)*$F235),"")</f>
        <v/>
      </c>
      <c r="K235" s="209" t="str">
        <f t="array" ref="K235">IF($F235&gt;0,(XLOOKUP($A235,'Crop Chart'!$A$5:$A$201,'Crop Chart'!$L$5:$L$201,FALSE)),"")</f>
        <v/>
      </c>
      <c r="L235" s="210"/>
      <c r="M235" s="211" t="str">
        <f t="shared" si="9"/>
        <v>-</v>
      </c>
      <c r="N235" s="223" t="str">
        <f>IFERROR(__xludf.DUMMYFUNCTION("UNIQUE(E242:E254)"),"")</f>
        <v/>
      </c>
      <c r="O235" s="222"/>
      <c r="P235" s="222"/>
      <c r="Q235" s="223"/>
      <c r="R235" s="223"/>
      <c r="S235" s="223"/>
      <c r="T235" s="223"/>
      <c r="U235" s="223"/>
      <c r="V235" s="223"/>
      <c r="W235" s="223"/>
      <c r="X235" s="223"/>
    </row>
    <row r="236" ht="15.75" customHeight="1">
      <c r="A236" s="215" t="s">
        <v>62</v>
      </c>
      <c r="B236" s="231"/>
      <c r="C236" s="231"/>
      <c r="D236" s="216" t="str">
        <f t="array" ref="D236">IF(LEN(A236)&gt;=3,XLOOKUP(A236,'Crop Chart'!$A$5:$A$201,'Crop Chart'!$H$5:$H$201,0),"")</f>
        <v/>
      </c>
      <c r="E236" s="270"/>
      <c r="F236" s="274"/>
      <c r="G236" s="275"/>
      <c r="H236" s="208">
        <f t="array" ref="H236">IF(ISBLANK(G236),"",XLOOKUP(A236,'Crop Chart'!$A$5:$A$201,'Crop Chart'!$F$5:$F$201,0)+G236)-XLOOKUP(A236,'Crop Chart'!$A$5:$A$201,'Crop Chart'!$I$5:$I$201,0)</f>
        <v>0</v>
      </c>
      <c r="I236" s="208" t="str">
        <f t="shared" si="1"/>
        <v/>
      </c>
      <c r="J236" s="209" t="str">
        <f t="array" ref="J236">IF($F236&gt;0,(XLOOKUP($A236,'Crop Chart'!$A$5:$A$201,'Crop Chart'!$K$5:$K$201,0)*$F236),"")</f>
        <v/>
      </c>
      <c r="K236" s="209" t="str">
        <f t="array" ref="K236">IF($F236&gt;0,(XLOOKUP($A236,'Crop Chart'!$A$5:$A$201,'Crop Chart'!$L$5:$L$201,FALSE)),"")</f>
        <v/>
      </c>
      <c r="L236" s="210"/>
      <c r="M236" s="211" t="str">
        <f t="shared" si="9"/>
        <v>-</v>
      </c>
      <c r="N236" s="223" t="str">
        <f>IFERROR(__xludf.DUMMYFUNCTION("UNIQUE(E243:E255)"),"")</f>
        <v/>
      </c>
      <c r="O236" s="222"/>
      <c r="P236" s="222"/>
      <c r="Q236" s="223"/>
      <c r="R236" s="223"/>
      <c r="S236" s="223"/>
      <c r="T236" s="223"/>
      <c r="U236" s="223"/>
      <c r="V236" s="223"/>
      <c r="W236" s="223"/>
      <c r="X236" s="223"/>
    </row>
    <row r="237" ht="15.75" customHeight="1">
      <c r="A237" s="215" t="s">
        <v>62</v>
      </c>
      <c r="B237" s="231"/>
      <c r="C237" s="231"/>
      <c r="D237" s="216" t="str">
        <f t="array" ref="D237">IF(LEN(A237)&gt;=3,XLOOKUP(A237,'Crop Chart'!$A$5:$A$201,'Crop Chart'!$H$5:$H$201,0),"")</f>
        <v/>
      </c>
      <c r="E237" s="270"/>
      <c r="F237" s="274"/>
      <c r="G237" s="275"/>
      <c r="H237" s="208">
        <f t="array" ref="H237">IF(ISBLANK(G237),"",XLOOKUP(A237,'Crop Chart'!$A$5:$A$201,'Crop Chart'!$F$5:$F$201,0)+G237)-XLOOKUP(A237,'Crop Chart'!$A$5:$A$201,'Crop Chart'!$I$5:$I$201,0)</f>
        <v>0</v>
      </c>
      <c r="I237" s="208" t="str">
        <f t="shared" si="1"/>
        <v/>
      </c>
      <c r="J237" s="209" t="str">
        <f t="array" ref="J237">IF($F237&gt;0,(XLOOKUP($A237,'Crop Chart'!$A$5:$A$201,'Crop Chart'!$K$5:$K$201,0)*$F237),"")</f>
        <v/>
      </c>
      <c r="K237" s="209" t="str">
        <f t="array" ref="K237">IF($F237&gt;0,(XLOOKUP($A237,'Crop Chart'!$A$5:$A$201,'Crop Chart'!$L$5:$L$201,FALSE)),"")</f>
        <v/>
      </c>
      <c r="L237" s="210"/>
      <c r="M237" s="211" t="str">
        <f t="shared" si="9"/>
        <v>-</v>
      </c>
      <c r="N237" s="223" t="str">
        <f>IFERROR(__xludf.DUMMYFUNCTION("UNIQUE(E244:E256)"),"")</f>
        <v/>
      </c>
      <c r="O237" s="222"/>
      <c r="P237" s="222"/>
      <c r="Q237" s="223"/>
      <c r="R237" s="223"/>
      <c r="S237" s="223"/>
      <c r="T237" s="223"/>
      <c r="U237" s="223"/>
      <c r="V237" s="223"/>
      <c r="W237" s="223"/>
      <c r="X237" s="223"/>
    </row>
    <row r="238" ht="15.75" customHeight="1">
      <c r="A238" s="215" t="s">
        <v>62</v>
      </c>
      <c r="B238" s="231"/>
      <c r="C238" s="231"/>
      <c r="D238" s="216" t="str">
        <f t="array" ref="D238">IF(LEN(A238)&gt;=3,XLOOKUP(A238,'Crop Chart'!$A$5:$A$201,'Crop Chart'!$H$5:$H$201,0),"")</f>
        <v/>
      </c>
      <c r="E238" s="270"/>
      <c r="F238" s="274"/>
      <c r="G238" s="275"/>
      <c r="H238" s="208">
        <f t="array" ref="H238">IF(ISBLANK(G238),"",XLOOKUP(A238,'Crop Chart'!$A$5:$A$201,'Crop Chart'!$F$5:$F$201,0)+G238)-XLOOKUP(A238,'Crop Chart'!$A$5:$A$201,'Crop Chart'!$I$5:$I$201,0)</f>
        <v>0</v>
      </c>
      <c r="I238" s="208" t="str">
        <f t="shared" si="1"/>
        <v/>
      </c>
      <c r="J238" s="209" t="str">
        <f t="array" ref="J238">IF($F238&gt;0,(XLOOKUP($A238,'Crop Chart'!$A$5:$A$201,'Crop Chart'!$K$5:$K$201,0)*$F238),"")</f>
        <v/>
      </c>
      <c r="K238" s="209" t="str">
        <f t="array" ref="K238">IF($F238&gt;0,(XLOOKUP($A238,'Crop Chart'!$A$5:$A$201,'Crop Chart'!$L$5:$L$201,FALSE)),"")</f>
        <v/>
      </c>
      <c r="L238" s="210"/>
      <c r="M238" s="211" t="str">
        <f t="shared" si="9"/>
        <v>-</v>
      </c>
      <c r="N238" s="223" t="str">
        <f>IFERROR(__xludf.DUMMYFUNCTION("UNIQUE(E245:E257)"),"")</f>
        <v/>
      </c>
      <c r="O238" s="222"/>
      <c r="P238" s="222"/>
      <c r="Q238" s="223"/>
      <c r="R238" s="223"/>
      <c r="S238" s="223"/>
      <c r="T238" s="223"/>
      <c r="U238" s="223"/>
      <c r="V238" s="223"/>
      <c r="W238" s="223"/>
      <c r="X238" s="223"/>
    </row>
    <row r="239" ht="15.75" customHeight="1">
      <c r="A239" s="215" t="s">
        <v>62</v>
      </c>
      <c r="B239" s="231"/>
      <c r="C239" s="231"/>
      <c r="D239" s="216" t="str">
        <f t="array" ref="D239">IF(LEN(A239)&gt;=3,XLOOKUP(A239,'Crop Chart'!$A$5:$A$201,'Crop Chart'!$H$5:$H$201,0),"")</f>
        <v/>
      </c>
      <c r="E239" s="270"/>
      <c r="F239" s="274"/>
      <c r="G239" s="275"/>
      <c r="H239" s="208">
        <f t="array" ref="H239">IF(ISBLANK(G239),"",XLOOKUP(A239,'Crop Chart'!$A$5:$A$201,'Crop Chart'!$F$5:$F$201,0)+G239)-XLOOKUP(A239,'Crop Chart'!$A$5:$A$201,'Crop Chart'!$I$5:$I$201,0)</f>
        <v>0</v>
      </c>
      <c r="I239" s="208" t="str">
        <f t="shared" si="1"/>
        <v/>
      </c>
      <c r="J239" s="209" t="str">
        <f t="array" ref="J239">IF($F239&gt;0,(XLOOKUP($A239,'Crop Chart'!$A$5:$A$201,'Crop Chart'!$K$5:$K$201,0)*$F239),"")</f>
        <v/>
      </c>
      <c r="K239" s="209" t="str">
        <f t="array" ref="K239">IF($F239&gt;0,(XLOOKUP($A239,'Crop Chart'!$A$5:$A$201,'Crop Chart'!$L$5:$L$201,FALSE)),"")</f>
        <v/>
      </c>
      <c r="L239" s="210"/>
      <c r="M239" s="211" t="str">
        <f t="shared" si="9"/>
        <v>-</v>
      </c>
      <c r="N239" s="223" t="str">
        <f>IFERROR(__xludf.DUMMYFUNCTION("UNIQUE(E246:E258)"),"")</f>
        <v/>
      </c>
      <c r="O239" s="222"/>
      <c r="P239" s="222"/>
      <c r="Q239" s="223"/>
      <c r="R239" s="223"/>
      <c r="S239" s="223"/>
      <c r="T239" s="223"/>
      <c r="U239" s="223"/>
      <c r="V239" s="223"/>
      <c r="W239" s="223"/>
      <c r="X239" s="223"/>
    </row>
    <row r="240" ht="15.75" customHeight="1">
      <c r="A240" s="215" t="s">
        <v>62</v>
      </c>
      <c r="B240" s="231"/>
      <c r="C240" s="231"/>
      <c r="D240" s="216" t="str">
        <f t="array" ref="D240">IF(LEN(A240)&gt;=3,XLOOKUP(A240,'Crop Chart'!$A$5:$A$201,'Crop Chart'!$H$5:$H$201,0),"")</f>
        <v/>
      </c>
      <c r="E240" s="270"/>
      <c r="F240" s="274"/>
      <c r="G240" s="275"/>
      <c r="H240" s="208">
        <f t="array" ref="H240">IF(ISBLANK(G240),"",XLOOKUP(A240,'Crop Chart'!$A$5:$A$201,'Crop Chart'!$F$5:$F$201,0)+G240)-XLOOKUP(A240,'Crop Chart'!$A$5:$A$201,'Crop Chart'!$I$5:$I$201,0)</f>
        <v>0</v>
      </c>
      <c r="I240" s="208" t="str">
        <f t="shared" si="1"/>
        <v/>
      </c>
      <c r="J240" s="209" t="str">
        <f t="array" ref="J240">IF($F240&gt;0,(XLOOKUP($A240,'Crop Chart'!$A$5:$A$201,'Crop Chart'!$K$5:$K$201,0)*$F240),"")</f>
        <v/>
      </c>
      <c r="K240" s="209" t="str">
        <f t="array" ref="K240">IF($F240&gt;0,(XLOOKUP($A240,'Crop Chart'!$A$5:$A$201,'Crop Chart'!$L$5:$L$201,FALSE)),"")</f>
        <v/>
      </c>
      <c r="L240" s="210"/>
      <c r="M240" s="211" t="str">
        <f t="shared" si="9"/>
        <v>-</v>
      </c>
      <c r="N240" s="223" t="str">
        <f>IFERROR(__xludf.DUMMYFUNCTION("UNIQUE(E247:E259)"),"")</f>
        <v/>
      </c>
      <c r="O240" s="222"/>
      <c r="P240" s="222"/>
      <c r="Q240" s="223"/>
      <c r="R240" s="223"/>
      <c r="S240" s="223"/>
      <c r="T240" s="223"/>
      <c r="U240" s="223"/>
      <c r="V240" s="223"/>
      <c r="W240" s="223"/>
      <c r="X240" s="223"/>
    </row>
    <row r="241" ht="15.75" customHeight="1">
      <c r="A241" s="215" t="s">
        <v>62</v>
      </c>
      <c r="B241" s="231"/>
      <c r="C241" s="231"/>
      <c r="D241" s="216" t="str">
        <f t="array" ref="D241">IF(LEN(A241)&gt;=3,XLOOKUP(A241,'Crop Chart'!$A$5:$A$201,'Crop Chart'!$H$5:$H$201,0),"")</f>
        <v/>
      </c>
      <c r="E241" s="270"/>
      <c r="F241" s="274"/>
      <c r="G241" s="275"/>
      <c r="H241" s="208">
        <f t="array" ref="H241">IF(ISBLANK(G241),"",XLOOKUP(A241,'Crop Chart'!$A$5:$A$201,'Crop Chart'!$F$5:$F$201,0)+G241)-XLOOKUP(A241,'Crop Chart'!$A$5:$A$201,'Crop Chart'!$I$5:$I$201,0)</f>
        <v>0</v>
      </c>
      <c r="I241" s="208" t="str">
        <f t="shared" si="1"/>
        <v/>
      </c>
      <c r="J241" s="209" t="str">
        <f t="array" ref="J241">IF($F241&gt;0,(XLOOKUP($A241,'Crop Chart'!$A$5:$A$201,'Crop Chart'!$K$5:$K$201,0)*$F241),"")</f>
        <v/>
      </c>
      <c r="K241" s="209" t="str">
        <f t="array" ref="K241">IF($F241&gt;0,(XLOOKUP($A241,'Crop Chart'!$A$5:$A$201,'Crop Chart'!$L$5:$L$201,FALSE)),"")</f>
        <v/>
      </c>
      <c r="L241" s="210"/>
      <c r="M241" s="211" t="str">
        <f t="shared" si="9"/>
        <v>-</v>
      </c>
      <c r="N241" s="223" t="str">
        <f>IFERROR(__xludf.DUMMYFUNCTION("UNIQUE(E248:E260)"),"")</f>
        <v/>
      </c>
      <c r="O241" s="222"/>
      <c r="P241" s="222"/>
      <c r="Q241" s="223"/>
      <c r="R241" s="223"/>
      <c r="S241" s="223"/>
      <c r="T241" s="223"/>
      <c r="U241" s="223"/>
      <c r="V241" s="223"/>
      <c r="W241" s="223"/>
      <c r="X241" s="223"/>
    </row>
    <row r="242" ht="15.75" customHeight="1">
      <c r="A242" s="215" t="s">
        <v>62</v>
      </c>
      <c r="B242" s="231"/>
      <c r="C242" s="231"/>
      <c r="D242" s="216" t="str">
        <f t="array" ref="D242">IF(LEN(A242)&gt;=3,XLOOKUP(A242,'Crop Chart'!$A$5:$A$201,'Crop Chart'!$H$5:$H$201,0),"")</f>
        <v/>
      </c>
      <c r="E242" s="270"/>
      <c r="F242" s="274"/>
      <c r="G242" s="275"/>
      <c r="H242" s="208">
        <f t="array" ref="H242">IF(ISBLANK(G242),"",XLOOKUP(A242,'Crop Chart'!$A$5:$A$201,'Crop Chart'!$F$5:$F$201,0)+G242)-XLOOKUP(A242,'Crop Chart'!$A$5:$A$201,'Crop Chart'!$I$5:$I$201,0)</f>
        <v>0</v>
      </c>
      <c r="I242" s="208" t="str">
        <f t="shared" si="1"/>
        <v/>
      </c>
      <c r="J242" s="209" t="str">
        <f t="array" ref="J242">IF($F242&gt;0,(XLOOKUP($A242,'Crop Chart'!$A$5:$A$201,'Crop Chart'!$K$5:$K$201,0)*$F242),"")</f>
        <v/>
      </c>
      <c r="K242" s="209" t="str">
        <f t="array" ref="K242">IF($F242&gt;0,(XLOOKUP($A242,'Crop Chart'!$A$5:$A$201,'Crop Chart'!$L$5:$L$201,FALSE)),"")</f>
        <v/>
      </c>
      <c r="L242" s="210"/>
      <c r="M242" s="211" t="str">
        <f t="shared" si="9"/>
        <v>-</v>
      </c>
      <c r="N242" s="223" t="str">
        <f>IFERROR(__xludf.DUMMYFUNCTION("UNIQUE(E249:E261)"),"")</f>
        <v/>
      </c>
      <c r="O242" s="222"/>
      <c r="P242" s="222"/>
      <c r="Q242" s="223"/>
      <c r="R242" s="223"/>
      <c r="S242" s="223"/>
      <c r="T242" s="223"/>
      <c r="U242" s="223"/>
      <c r="V242" s="223"/>
      <c r="W242" s="223"/>
      <c r="X242" s="223"/>
    </row>
    <row r="243" ht="15.75" customHeight="1">
      <c r="A243" s="215" t="s">
        <v>62</v>
      </c>
      <c r="B243" s="231"/>
      <c r="C243" s="231"/>
      <c r="D243" s="216" t="str">
        <f t="array" ref="D243">IF(LEN(A243)&gt;=3,XLOOKUP(A243,'Crop Chart'!$A$5:$A$201,'Crop Chart'!$H$5:$H$201,0),"")</f>
        <v/>
      </c>
      <c r="E243" s="270"/>
      <c r="F243" s="274"/>
      <c r="G243" s="275"/>
      <c r="H243" s="208">
        <f t="array" ref="H243">IF(ISBLANK(G243),"",XLOOKUP(A243,'Crop Chart'!$A$5:$A$201,'Crop Chart'!$F$5:$F$201,0)+G243)-XLOOKUP(A243,'Crop Chart'!$A$5:$A$201,'Crop Chart'!$I$5:$I$201,0)</f>
        <v>0</v>
      </c>
      <c r="I243" s="208" t="str">
        <f t="shared" si="1"/>
        <v/>
      </c>
      <c r="J243" s="209" t="str">
        <f t="array" ref="J243">IF($F243&gt;0,(XLOOKUP($A243,'Crop Chart'!$A$5:$A$201,'Crop Chart'!$K$5:$K$201,0)*$F243),"")</f>
        <v/>
      </c>
      <c r="K243" s="209" t="str">
        <f t="array" ref="K243">IF($F243&gt;0,(XLOOKUP($A243,'Crop Chart'!$A$5:$A$201,'Crop Chart'!$L$5:$L$201,FALSE)),"")</f>
        <v/>
      </c>
      <c r="L243" s="210"/>
      <c r="M243" s="211" t="str">
        <f t="shared" si="9"/>
        <v>-</v>
      </c>
      <c r="N243" s="223" t="str">
        <f>IFERROR(__xludf.DUMMYFUNCTION("UNIQUE(E250:E262)"),"")</f>
        <v/>
      </c>
      <c r="O243" s="222"/>
      <c r="P243" s="222"/>
      <c r="Q243" s="223"/>
      <c r="R243" s="223"/>
      <c r="S243" s="223"/>
      <c r="T243" s="223"/>
      <c r="U243" s="223"/>
      <c r="V243" s="223"/>
      <c r="W243" s="223"/>
      <c r="X243" s="223"/>
    </row>
    <row r="244" ht="15.75" customHeight="1">
      <c r="A244" s="215" t="s">
        <v>62</v>
      </c>
      <c r="B244" s="231"/>
      <c r="C244" s="231"/>
      <c r="D244" s="216" t="str">
        <f t="array" ref="D244">IF(LEN(A244)&gt;=3,XLOOKUP(A244,'Crop Chart'!$A$5:$A$201,'Crop Chart'!$H$5:$H$201,0),"")</f>
        <v/>
      </c>
      <c r="E244" s="270"/>
      <c r="F244" s="274"/>
      <c r="G244" s="275"/>
      <c r="H244" s="208">
        <f t="array" ref="H244">IF(ISBLANK(G244),"",XLOOKUP(A244,'Crop Chart'!$A$5:$A$201,'Crop Chart'!$F$5:$F$201,0)+G244)-XLOOKUP(A244,'Crop Chart'!$A$5:$A$201,'Crop Chart'!$I$5:$I$201,0)</f>
        <v>0</v>
      </c>
      <c r="I244" s="208" t="str">
        <f t="shared" si="1"/>
        <v/>
      </c>
      <c r="J244" s="209" t="str">
        <f t="array" ref="J244">IF($F244&gt;0,(XLOOKUP($A244,'Crop Chart'!$A$5:$A$201,'Crop Chart'!$K$5:$K$201,0)*$F244),"")</f>
        <v/>
      </c>
      <c r="K244" s="209" t="str">
        <f t="array" ref="K244">IF($F244&gt;0,(XLOOKUP($A244,'Crop Chart'!$A$5:$A$201,'Crop Chart'!$L$5:$L$201,FALSE)),"")</f>
        <v/>
      </c>
      <c r="L244" s="210"/>
      <c r="M244" s="211" t="str">
        <f t="shared" si="9"/>
        <v>-</v>
      </c>
      <c r="N244" s="223" t="str">
        <f>IFERROR(__xludf.DUMMYFUNCTION("UNIQUE(E251:E263)"),"")</f>
        <v/>
      </c>
      <c r="O244" s="222"/>
      <c r="P244" s="222"/>
      <c r="Q244" s="223"/>
      <c r="R244" s="223"/>
      <c r="S244" s="223"/>
      <c r="T244" s="223"/>
      <c r="U244" s="223"/>
      <c r="V244" s="223"/>
      <c r="W244" s="223"/>
      <c r="X244" s="223"/>
    </row>
    <row r="245" ht="15.75" customHeight="1">
      <c r="A245" s="215" t="s">
        <v>62</v>
      </c>
      <c r="B245" s="231"/>
      <c r="C245" s="231"/>
      <c r="D245" s="216" t="str">
        <f t="array" ref="D245">IF(LEN(A245)&gt;=3,XLOOKUP(A245,'Crop Chart'!$A$5:$A$201,'Crop Chart'!$H$5:$H$201,0),"")</f>
        <v/>
      </c>
      <c r="E245" s="270"/>
      <c r="F245" s="274"/>
      <c r="G245" s="275"/>
      <c r="H245" s="208">
        <f t="array" ref="H245">IF(ISBLANK(G245),"",XLOOKUP(A245,'Crop Chart'!$A$5:$A$201,'Crop Chart'!$F$5:$F$201,0)+G245)-XLOOKUP(A245,'Crop Chart'!$A$5:$A$201,'Crop Chart'!$I$5:$I$201,0)</f>
        <v>0</v>
      </c>
      <c r="I245" s="208" t="str">
        <f t="shared" si="1"/>
        <v/>
      </c>
      <c r="J245" s="209" t="str">
        <f t="array" ref="J245">IF($F245&gt;0,(XLOOKUP($A245,'Crop Chart'!$A$5:$A$201,'Crop Chart'!$K$5:$K$201,0)*$F245),"")</f>
        <v/>
      </c>
      <c r="K245" s="209" t="str">
        <f t="array" ref="K245">IF($F245&gt;0,(XLOOKUP($A245,'Crop Chart'!$A$5:$A$201,'Crop Chart'!$L$5:$L$201,FALSE)),"")</f>
        <v/>
      </c>
      <c r="L245" s="210"/>
      <c r="M245" s="211" t="str">
        <f t="shared" si="9"/>
        <v>-</v>
      </c>
      <c r="N245" s="223" t="str">
        <f>IFERROR(__xludf.DUMMYFUNCTION("UNIQUE(E252:E264)"),"")</f>
        <v/>
      </c>
      <c r="O245" s="222"/>
      <c r="P245" s="222"/>
      <c r="Q245" s="223"/>
      <c r="R245" s="223"/>
      <c r="S245" s="223"/>
      <c r="T245" s="223"/>
      <c r="U245" s="223"/>
      <c r="V245" s="223"/>
      <c r="W245" s="223"/>
      <c r="X245" s="223"/>
    </row>
    <row r="246" ht="15.75" customHeight="1">
      <c r="A246" s="215" t="s">
        <v>62</v>
      </c>
      <c r="B246" s="231"/>
      <c r="C246" s="231"/>
      <c r="D246" s="216" t="str">
        <f t="array" ref="D246">IF(LEN(A246)&gt;=3,XLOOKUP(A246,'Crop Chart'!$A$5:$A$201,'Crop Chart'!$H$5:$H$201,0),"")</f>
        <v/>
      </c>
      <c r="E246" s="270"/>
      <c r="F246" s="274"/>
      <c r="G246" s="275"/>
      <c r="H246" s="208">
        <f t="array" ref="H246">IF(ISBLANK(G246),"",XLOOKUP(A246,'Crop Chart'!$A$5:$A$201,'Crop Chart'!$F$5:$F$201,0)+G246)-XLOOKUP(A246,'Crop Chart'!$A$5:$A$201,'Crop Chart'!$I$5:$I$201,0)</f>
        <v>0</v>
      </c>
      <c r="I246" s="208" t="str">
        <f t="shared" si="1"/>
        <v/>
      </c>
      <c r="J246" s="209" t="str">
        <f t="array" ref="J246">IF($F246&gt;0,(XLOOKUP($A246,'Crop Chart'!$A$5:$A$201,'Crop Chart'!$K$5:$K$201,0)*$F246),"")</f>
        <v/>
      </c>
      <c r="K246" s="209" t="str">
        <f t="array" ref="K246">IF($F246&gt;0,(XLOOKUP($A246,'Crop Chart'!$A$5:$A$201,'Crop Chart'!$L$5:$L$201,FALSE)),"")</f>
        <v/>
      </c>
      <c r="L246" s="210"/>
      <c r="M246" s="211" t="str">
        <f t="shared" si="9"/>
        <v>-</v>
      </c>
      <c r="N246" s="223" t="str">
        <f>IFERROR(__xludf.DUMMYFUNCTION("UNIQUE(E253:E265)"),"")</f>
        <v/>
      </c>
      <c r="O246" s="222"/>
      <c r="P246" s="222"/>
      <c r="Q246" s="223"/>
      <c r="R246" s="223"/>
      <c r="S246" s="223"/>
      <c r="T246" s="223"/>
      <c r="U246" s="223"/>
      <c r="V246" s="223"/>
      <c r="W246" s="223"/>
      <c r="X246" s="223"/>
    </row>
    <row r="247" ht="15.75" customHeight="1">
      <c r="A247" s="215" t="s">
        <v>62</v>
      </c>
      <c r="B247" s="231"/>
      <c r="C247" s="231"/>
      <c r="D247" s="216" t="str">
        <f t="array" ref="D247">IF(LEN(A247)&gt;=3,XLOOKUP(A247,'Crop Chart'!$A$5:$A$201,'Crop Chart'!$H$5:$H$201,0),"")</f>
        <v/>
      </c>
      <c r="E247" s="270"/>
      <c r="F247" s="274"/>
      <c r="G247" s="275"/>
      <c r="H247" s="208">
        <f t="array" ref="H247">IF(ISBLANK(G247),"",XLOOKUP(A247,'Crop Chart'!$A$5:$A$201,'Crop Chart'!$F$5:$F$201,0)+G247)-XLOOKUP(A247,'Crop Chart'!$A$5:$A$201,'Crop Chart'!$I$5:$I$201,0)</f>
        <v>0</v>
      </c>
      <c r="I247" s="208" t="str">
        <f t="shared" si="1"/>
        <v/>
      </c>
      <c r="J247" s="209" t="str">
        <f t="array" ref="J247">IF($F247&gt;0,(XLOOKUP($A247,'Crop Chart'!$A$5:$A$201,'Crop Chart'!$K$5:$K$201,0)*$F247),"")</f>
        <v/>
      </c>
      <c r="K247" s="209" t="str">
        <f t="array" ref="K247">IF($F247&gt;0,(XLOOKUP($A247,'Crop Chart'!$A$5:$A$201,'Crop Chart'!$L$5:$L$201,FALSE)),"")</f>
        <v/>
      </c>
      <c r="L247" s="210"/>
      <c r="M247" s="211" t="str">
        <f t="shared" si="9"/>
        <v>-</v>
      </c>
      <c r="N247" s="223" t="str">
        <f>IFERROR(__xludf.DUMMYFUNCTION("UNIQUE(E254:E266)"),"")</f>
        <v/>
      </c>
      <c r="O247" s="222"/>
      <c r="P247" s="222"/>
      <c r="Q247" s="223"/>
      <c r="R247" s="223"/>
      <c r="S247" s="223"/>
      <c r="T247" s="223"/>
      <c r="U247" s="223"/>
      <c r="V247" s="223"/>
      <c r="W247" s="223"/>
      <c r="X247" s="223"/>
    </row>
    <row r="248" ht="15.75" customHeight="1">
      <c r="A248" s="215" t="s">
        <v>62</v>
      </c>
      <c r="B248" s="231"/>
      <c r="C248" s="231"/>
      <c r="D248" s="216" t="str">
        <f t="array" ref="D248">IF(LEN(A248)&gt;=3,XLOOKUP(A248,'Crop Chart'!$A$5:$A$201,'Crop Chart'!$H$5:$H$201,0),"")</f>
        <v/>
      </c>
      <c r="E248" s="270"/>
      <c r="F248" s="274"/>
      <c r="G248" s="275"/>
      <c r="H248" s="208">
        <f t="array" ref="H248">IF(ISBLANK(G248),"",XLOOKUP(A248,'Crop Chart'!$A$5:$A$201,'Crop Chart'!$F$5:$F$201,0)+G248)-XLOOKUP(A248,'Crop Chart'!$A$5:$A$201,'Crop Chart'!$I$5:$I$201,0)</f>
        <v>0</v>
      </c>
      <c r="I248" s="208" t="str">
        <f t="shared" si="1"/>
        <v/>
      </c>
      <c r="J248" s="209" t="str">
        <f t="array" ref="J248">IF($F248&gt;0,(XLOOKUP($A248,'Crop Chart'!$A$5:$A$201,'Crop Chart'!$K$5:$K$201,0)*$F248),"")</f>
        <v/>
      </c>
      <c r="K248" s="209" t="str">
        <f t="array" ref="K248">IF($F248&gt;0,(XLOOKUP($A248,'Crop Chart'!$A$5:$A$201,'Crop Chart'!$L$5:$L$201,FALSE)),"")</f>
        <v/>
      </c>
      <c r="L248" s="210"/>
      <c r="M248" s="211" t="str">
        <f t="shared" si="9"/>
        <v>-</v>
      </c>
      <c r="N248" s="223" t="str">
        <f>IFERROR(__xludf.DUMMYFUNCTION("UNIQUE(E255:E267)"),"")</f>
        <v/>
      </c>
      <c r="O248" s="222"/>
      <c r="P248" s="222"/>
      <c r="Q248" s="223"/>
      <c r="R248" s="223"/>
      <c r="S248" s="223"/>
      <c r="T248" s="223"/>
      <c r="U248" s="223"/>
      <c r="V248" s="223"/>
      <c r="W248" s="223"/>
      <c r="X248" s="223"/>
    </row>
    <row r="249" ht="15.75" customHeight="1">
      <c r="A249" s="215" t="s">
        <v>62</v>
      </c>
      <c r="B249" s="231"/>
      <c r="C249" s="231"/>
      <c r="D249" s="216" t="str">
        <f t="array" ref="D249">IF(LEN(A249)&gt;=3,XLOOKUP(A249,'Crop Chart'!$A$5:$A$201,'Crop Chart'!$H$5:$H$201,0),"")</f>
        <v/>
      </c>
      <c r="E249" s="270"/>
      <c r="F249" s="274"/>
      <c r="G249" s="275"/>
      <c r="H249" s="208">
        <f t="array" ref="H249">IF(ISBLANK(G249),"",XLOOKUP(A249,'Crop Chart'!$A$5:$A$201,'Crop Chart'!$F$5:$F$201,0)+G249)-XLOOKUP(A249,'Crop Chart'!$A$5:$A$201,'Crop Chart'!$I$5:$I$201,0)</f>
        <v>0</v>
      </c>
      <c r="I249" s="208" t="str">
        <f t="shared" si="1"/>
        <v/>
      </c>
      <c r="J249" s="209" t="str">
        <f t="array" ref="J249">IF($F249&gt;0,(XLOOKUP($A249,'Crop Chart'!$A$5:$A$201,'Crop Chart'!$K$5:$K$201,0)*$F249),"")</f>
        <v/>
      </c>
      <c r="K249" s="209" t="str">
        <f t="array" ref="K249">IF($F249&gt;0,(XLOOKUP($A249,'Crop Chart'!$A$5:$A$201,'Crop Chart'!$L$5:$L$201,FALSE)),"")</f>
        <v/>
      </c>
      <c r="L249" s="210"/>
      <c r="M249" s="211" t="str">
        <f t="shared" si="9"/>
        <v>-</v>
      </c>
      <c r="N249" s="223" t="str">
        <f>IFERROR(__xludf.DUMMYFUNCTION("UNIQUE(E256:E268)"),"")</f>
        <v/>
      </c>
      <c r="O249" s="222"/>
      <c r="P249" s="222"/>
      <c r="Q249" s="223"/>
      <c r="R249" s="223"/>
      <c r="S249" s="223"/>
      <c r="T249" s="223"/>
      <c r="U249" s="223"/>
      <c r="V249" s="223"/>
      <c r="W249" s="223"/>
      <c r="X249" s="223"/>
    </row>
    <row r="250" ht="15.75" customHeight="1">
      <c r="A250" s="215" t="s">
        <v>62</v>
      </c>
      <c r="B250" s="231"/>
      <c r="C250" s="231"/>
      <c r="D250" s="216" t="str">
        <f t="array" ref="D250">IF(LEN(A250)&gt;=3,XLOOKUP(A250,'Crop Chart'!$A$5:$A$201,'Crop Chart'!$H$5:$H$201,0),"")</f>
        <v/>
      </c>
      <c r="E250" s="270"/>
      <c r="F250" s="274"/>
      <c r="G250" s="275"/>
      <c r="H250" s="208">
        <f t="array" ref="H250">IF(ISBLANK(G250),"",XLOOKUP(A250,'Crop Chart'!$A$5:$A$201,'Crop Chart'!$F$5:$F$201,0)+G250)-XLOOKUP(A250,'Crop Chart'!$A$5:$A$201,'Crop Chart'!$I$5:$I$201,0)</f>
        <v>0</v>
      </c>
      <c r="I250" s="208" t="str">
        <f t="shared" si="1"/>
        <v/>
      </c>
      <c r="J250" s="209" t="str">
        <f t="array" ref="J250">IF($F250&gt;0,(XLOOKUP($A250,'Crop Chart'!$A$5:$A$201,'Crop Chart'!$K$5:$K$201,0)*$F250),"")</f>
        <v/>
      </c>
      <c r="K250" s="209" t="str">
        <f t="array" ref="K250">IF($F250&gt;0,(XLOOKUP($A250,'Crop Chart'!$A$5:$A$201,'Crop Chart'!$L$5:$L$201,FALSE)),"")</f>
        <v/>
      </c>
      <c r="L250" s="210"/>
      <c r="M250" s="211" t="str">
        <f t="shared" si="9"/>
        <v>-</v>
      </c>
      <c r="N250" s="223" t="str">
        <f>IFERROR(__xludf.DUMMYFUNCTION("UNIQUE(E257:E269)"),"")</f>
        <v/>
      </c>
      <c r="O250" s="222"/>
      <c r="P250" s="222"/>
      <c r="Q250" s="223"/>
      <c r="R250" s="223"/>
      <c r="S250" s="223"/>
      <c r="T250" s="223"/>
      <c r="U250" s="223"/>
      <c r="V250" s="223"/>
      <c r="W250" s="223"/>
      <c r="X250" s="223"/>
    </row>
    <row r="251" ht="15.75" customHeight="1">
      <c r="A251" s="215" t="s">
        <v>62</v>
      </c>
      <c r="B251" s="231"/>
      <c r="C251" s="231"/>
      <c r="D251" s="216" t="str">
        <f t="array" ref="D251">IF(LEN(A251)&gt;=3,XLOOKUP(A251,'Crop Chart'!$A$5:$A$201,'Crop Chart'!$H$5:$H$201,0),"")</f>
        <v/>
      </c>
      <c r="E251" s="270"/>
      <c r="F251" s="274"/>
      <c r="G251" s="275"/>
      <c r="H251" s="208">
        <f t="array" ref="H251">IF(ISBLANK(G251),"",XLOOKUP(A251,'Crop Chart'!$A$5:$A$201,'Crop Chart'!$F$5:$F$201,0)+G251)-XLOOKUP(A251,'Crop Chart'!$A$5:$A$201,'Crop Chart'!$I$5:$I$201,0)</f>
        <v>0</v>
      </c>
      <c r="I251" s="208" t="str">
        <f t="shared" si="1"/>
        <v/>
      </c>
      <c r="J251" s="209" t="str">
        <f t="array" ref="J251">IF($F251&gt;0,(XLOOKUP($A251,'Crop Chart'!$A$5:$A$201,'Crop Chart'!$K$5:$K$201,0)*$F251),"")</f>
        <v/>
      </c>
      <c r="K251" s="209" t="str">
        <f t="array" ref="K251">IF($F251&gt;0,(XLOOKUP($A251,'Crop Chart'!$A$5:$A$201,'Crop Chart'!$L$5:$L$201,FALSE)),"")</f>
        <v/>
      </c>
      <c r="L251" s="210"/>
      <c r="M251" s="211" t="str">
        <f t="shared" si="9"/>
        <v>-</v>
      </c>
      <c r="N251" s="223" t="str">
        <f>IFERROR(__xludf.DUMMYFUNCTION("UNIQUE(E258:E270)"),"")</f>
        <v/>
      </c>
      <c r="O251" s="222"/>
      <c r="P251" s="222"/>
      <c r="Q251" s="223"/>
      <c r="R251" s="223"/>
      <c r="S251" s="223"/>
      <c r="T251" s="223"/>
      <c r="U251" s="223"/>
      <c r="V251" s="223"/>
      <c r="W251" s="223"/>
      <c r="X251" s="223"/>
    </row>
    <row r="252" ht="15.75" customHeight="1">
      <c r="A252" s="215" t="s">
        <v>62</v>
      </c>
      <c r="B252" s="231"/>
      <c r="C252" s="231"/>
      <c r="D252" s="216" t="str">
        <f t="array" ref="D252">IF(LEN(A252)&gt;=3,XLOOKUP(A252,'Crop Chart'!$A$5:$A$201,'Crop Chart'!$H$5:$H$201,0),"")</f>
        <v/>
      </c>
      <c r="E252" s="270"/>
      <c r="F252" s="274"/>
      <c r="G252" s="275"/>
      <c r="H252" s="208">
        <f t="array" ref="H252">IF(ISBLANK(G252),"",XLOOKUP(A252,'Crop Chart'!$A$5:$A$201,'Crop Chart'!$F$5:$F$201,0)+G252)-XLOOKUP(A252,'Crop Chart'!$A$5:$A$201,'Crop Chart'!$I$5:$I$201,0)</f>
        <v>0</v>
      </c>
      <c r="I252" s="208" t="str">
        <f t="shared" si="1"/>
        <v/>
      </c>
      <c r="J252" s="209" t="str">
        <f t="array" ref="J252">IF($F252&gt;0,(XLOOKUP($A252,'Crop Chart'!$A$5:$A$201,'Crop Chart'!$K$5:$K$201,0)*$F252),"")</f>
        <v/>
      </c>
      <c r="K252" s="209" t="str">
        <f t="array" ref="K252">IF($F252&gt;0,(XLOOKUP($A252,'Crop Chart'!$A$5:$A$201,'Crop Chart'!$L$5:$L$201,FALSE)),"")</f>
        <v/>
      </c>
      <c r="L252" s="210"/>
      <c r="M252" s="211" t="str">
        <f t="shared" si="9"/>
        <v>-</v>
      </c>
      <c r="N252" s="223" t="str">
        <f>IFERROR(__xludf.DUMMYFUNCTION("UNIQUE(E259:E271)"),"")</f>
        <v/>
      </c>
      <c r="O252" s="222"/>
      <c r="P252" s="222"/>
      <c r="Q252" s="223"/>
      <c r="R252" s="223"/>
      <c r="S252" s="223"/>
      <c r="T252" s="223"/>
      <c r="U252" s="223"/>
      <c r="V252" s="223"/>
      <c r="W252" s="223"/>
      <c r="X252" s="223"/>
    </row>
    <row r="253" ht="15.75" customHeight="1">
      <c r="A253" s="215" t="s">
        <v>62</v>
      </c>
      <c r="B253" s="231"/>
      <c r="C253" s="231"/>
      <c r="D253" s="216" t="str">
        <f t="array" ref="D253">IF(LEN(A253)&gt;=3,XLOOKUP(A253,'Crop Chart'!$A$5:$A$201,'Crop Chart'!$H$5:$H$201,0),"")</f>
        <v/>
      </c>
      <c r="E253" s="270"/>
      <c r="F253" s="274"/>
      <c r="G253" s="275"/>
      <c r="H253" s="208">
        <f t="array" ref="H253">IF(ISBLANK(G253),"",XLOOKUP(A253,'Crop Chart'!$A$5:$A$201,'Crop Chart'!$F$5:$F$201,0)+G253)-XLOOKUP(A253,'Crop Chart'!$A$5:$A$201,'Crop Chart'!$I$5:$I$201,0)</f>
        <v>0</v>
      </c>
      <c r="I253" s="208" t="str">
        <f t="shared" si="1"/>
        <v/>
      </c>
      <c r="J253" s="209" t="str">
        <f t="array" ref="J253">IF($F253&gt;0,(XLOOKUP($A253,'Crop Chart'!$A$5:$A$201,'Crop Chart'!$K$5:$K$201,0)*$F253),"")</f>
        <v/>
      </c>
      <c r="K253" s="209" t="str">
        <f t="array" ref="K253">IF($F253&gt;0,(XLOOKUP($A253,'Crop Chart'!$A$5:$A$201,'Crop Chart'!$L$5:$L$201,FALSE)),"")</f>
        <v/>
      </c>
      <c r="L253" s="210"/>
      <c r="M253" s="211" t="str">
        <f t="shared" si="9"/>
        <v>-</v>
      </c>
      <c r="N253" s="223" t="str">
        <f>IFERROR(__xludf.DUMMYFUNCTION("UNIQUE(E260:E272)"),"")</f>
        <v/>
      </c>
      <c r="O253" s="222"/>
      <c r="P253" s="222"/>
      <c r="Q253" s="223"/>
      <c r="R253" s="223"/>
      <c r="S253" s="223"/>
      <c r="T253" s="223"/>
      <c r="U253" s="223"/>
      <c r="V253" s="223"/>
      <c r="W253" s="223"/>
      <c r="X253" s="223"/>
    </row>
    <row r="254" ht="15.75" customHeight="1">
      <c r="A254" s="215" t="s">
        <v>62</v>
      </c>
      <c r="B254" s="231"/>
      <c r="C254" s="231"/>
      <c r="D254" s="216" t="str">
        <f t="array" ref="D254">IF(LEN(A254)&gt;=3,XLOOKUP(A254,'Crop Chart'!$A$5:$A$201,'Crop Chart'!$H$5:$H$201,0),"")</f>
        <v/>
      </c>
      <c r="E254" s="270"/>
      <c r="F254" s="274"/>
      <c r="G254" s="275"/>
      <c r="H254" s="208">
        <f t="array" ref="H254">IF(ISBLANK(G254),"",XLOOKUP(A254,'Crop Chart'!$A$5:$A$201,'Crop Chart'!$F$5:$F$201,0)+G254)-XLOOKUP(A254,'Crop Chart'!$A$5:$A$201,'Crop Chart'!$I$5:$I$201,0)</f>
        <v>0</v>
      </c>
      <c r="I254" s="208" t="str">
        <f t="shared" si="1"/>
        <v/>
      </c>
      <c r="J254" s="209" t="str">
        <f t="array" ref="J254">IF($F254&gt;0,(XLOOKUP($A254,'Crop Chart'!$A$5:$A$201,'Crop Chart'!$K$5:$K$201,0)*$F254),"")</f>
        <v/>
      </c>
      <c r="K254" s="209" t="str">
        <f t="array" ref="K254">IF($F254&gt;0,(XLOOKUP($A254,'Crop Chart'!$A$5:$A$201,'Crop Chart'!$L$5:$L$201,FALSE)),"")</f>
        <v/>
      </c>
      <c r="L254" s="210"/>
      <c r="M254" s="211" t="str">
        <f t="shared" si="9"/>
        <v>-</v>
      </c>
      <c r="N254" s="223" t="str">
        <f>IFERROR(__xludf.DUMMYFUNCTION("UNIQUE(E261:E273)"),"")</f>
        <v/>
      </c>
      <c r="O254" s="222"/>
      <c r="P254" s="222"/>
      <c r="Q254" s="223"/>
      <c r="R254" s="223"/>
      <c r="S254" s="223"/>
      <c r="T254" s="223"/>
      <c r="U254" s="223"/>
      <c r="V254" s="223"/>
      <c r="W254" s="223"/>
      <c r="X254" s="223"/>
    </row>
    <row r="255" ht="15.75" customHeight="1">
      <c r="A255" s="215" t="s">
        <v>62</v>
      </c>
      <c r="B255" s="231"/>
      <c r="C255" s="231"/>
      <c r="D255" s="216" t="str">
        <f t="array" ref="D255">IF(LEN(A255)&gt;=3,XLOOKUP(A255,'Crop Chart'!$A$5:$A$201,'Crop Chart'!$H$5:$H$201,0),"")</f>
        <v/>
      </c>
      <c r="E255" s="270"/>
      <c r="F255" s="274"/>
      <c r="G255" s="275"/>
      <c r="H255" s="208">
        <f t="array" ref="H255">IF(ISBLANK(G255),"",XLOOKUP(A255,'Crop Chart'!$A$5:$A$201,'Crop Chart'!$F$5:$F$201,0)+G255)-XLOOKUP(A255,'Crop Chart'!$A$5:$A$201,'Crop Chart'!$I$5:$I$201,0)</f>
        <v>0</v>
      </c>
      <c r="I255" s="208" t="str">
        <f t="shared" si="1"/>
        <v/>
      </c>
      <c r="J255" s="209" t="str">
        <f t="array" ref="J255">IF($F255&gt;0,(XLOOKUP($A255,'Crop Chart'!$A$5:$A$201,'Crop Chart'!$K$5:$K$201,0)*$F255),"")</f>
        <v/>
      </c>
      <c r="K255" s="209" t="str">
        <f t="array" ref="K255">IF($F255&gt;0,(XLOOKUP($A255,'Crop Chart'!$A$5:$A$201,'Crop Chart'!$L$5:$L$201,FALSE)),"")</f>
        <v/>
      </c>
      <c r="L255" s="210"/>
      <c r="M255" s="211" t="str">
        <f t="shared" si="9"/>
        <v>-</v>
      </c>
      <c r="N255" s="223" t="str">
        <f>IFERROR(__xludf.DUMMYFUNCTION("UNIQUE(E262:E274)"),"")</f>
        <v/>
      </c>
      <c r="O255" s="222"/>
      <c r="P255" s="222"/>
      <c r="Q255" s="223"/>
      <c r="R255" s="223"/>
      <c r="S255" s="223"/>
      <c r="T255" s="223"/>
      <c r="U255" s="223"/>
      <c r="V255" s="223"/>
      <c r="W255" s="223"/>
      <c r="X255" s="223"/>
    </row>
    <row r="256" ht="15.75" customHeight="1">
      <c r="A256" s="215" t="s">
        <v>62</v>
      </c>
      <c r="B256" s="231"/>
      <c r="C256" s="231"/>
      <c r="D256" s="216" t="str">
        <f t="array" ref="D256">IF(LEN(A256)&gt;=3,XLOOKUP(A256,'Crop Chart'!$A$5:$A$201,'Crop Chart'!$H$5:$H$201,0),"")</f>
        <v/>
      </c>
      <c r="E256" s="270"/>
      <c r="F256" s="274"/>
      <c r="G256" s="275"/>
      <c r="H256" s="208">
        <f t="array" ref="H256">IF(ISBLANK(G256),"",XLOOKUP(A256,'Crop Chart'!$A$5:$A$201,'Crop Chart'!$F$5:$F$201,0)+G256)-XLOOKUP(A256,'Crop Chart'!$A$5:$A$201,'Crop Chart'!$I$5:$I$201,0)</f>
        <v>0</v>
      </c>
      <c r="I256" s="208" t="str">
        <f t="shared" si="1"/>
        <v/>
      </c>
      <c r="J256" s="209" t="str">
        <f t="array" ref="J256">IF($F256&gt;0,(XLOOKUP($A256,'Crop Chart'!$A$5:$A$201,'Crop Chart'!$K$5:$K$201,0)*$F256),"")</f>
        <v/>
      </c>
      <c r="K256" s="209" t="str">
        <f t="array" ref="K256">IF($F256&gt;0,(XLOOKUP($A256,'Crop Chart'!$A$5:$A$201,'Crop Chart'!$L$5:$L$201,FALSE)),"")</f>
        <v/>
      </c>
      <c r="L256" s="210"/>
      <c r="M256" s="211" t="str">
        <f t="shared" si="9"/>
        <v>-</v>
      </c>
      <c r="N256" s="223" t="str">
        <f>IFERROR(__xludf.DUMMYFUNCTION("UNIQUE(E263:E275)"),"")</f>
        <v/>
      </c>
      <c r="O256" s="222"/>
      <c r="P256" s="222"/>
      <c r="Q256" s="223"/>
      <c r="R256" s="223"/>
      <c r="S256" s="223"/>
      <c r="T256" s="223"/>
      <c r="U256" s="223"/>
      <c r="V256" s="223"/>
      <c r="W256" s="223"/>
      <c r="X256" s="223"/>
    </row>
    <row r="257" ht="15.75" customHeight="1">
      <c r="A257" s="215" t="s">
        <v>62</v>
      </c>
      <c r="B257" s="231"/>
      <c r="C257" s="231"/>
      <c r="D257" s="216" t="str">
        <f t="array" ref="D257">IF(LEN(A257)&gt;=3,XLOOKUP(A257,'Crop Chart'!$A$5:$A$201,'Crop Chart'!$H$5:$H$201,0),"")</f>
        <v/>
      </c>
      <c r="E257" s="270"/>
      <c r="F257" s="274"/>
      <c r="G257" s="275"/>
      <c r="H257" s="208">
        <f t="array" ref="H257">IF(ISBLANK(G257),"",XLOOKUP(A257,'Crop Chart'!$A$5:$A$201,'Crop Chart'!$F$5:$F$201,0)+G257)-XLOOKUP(A257,'Crop Chart'!$A$5:$A$201,'Crop Chart'!$I$5:$I$201,0)</f>
        <v>0</v>
      </c>
      <c r="I257" s="208" t="str">
        <f t="shared" si="1"/>
        <v/>
      </c>
      <c r="J257" s="209" t="str">
        <f t="array" ref="J257">IF($F257&gt;0,(XLOOKUP($A257,'Crop Chart'!$A$5:$A$201,'Crop Chart'!$K$5:$K$201,0)*$F257),"")</f>
        <v/>
      </c>
      <c r="K257" s="209" t="str">
        <f t="array" ref="K257">IF($F257&gt;0,(XLOOKUP($A257,'Crop Chart'!$A$5:$A$201,'Crop Chart'!$L$5:$L$201,FALSE)),"")</f>
        <v/>
      </c>
      <c r="L257" s="210"/>
      <c r="M257" s="211" t="str">
        <f t="shared" si="9"/>
        <v>-</v>
      </c>
      <c r="N257" s="223" t="str">
        <f>IFERROR(__xludf.DUMMYFUNCTION("UNIQUE(E264:E276)"),"")</f>
        <v/>
      </c>
      <c r="O257" s="222"/>
      <c r="P257" s="222"/>
      <c r="Q257" s="223"/>
      <c r="R257" s="223"/>
      <c r="S257" s="223"/>
      <c r="T257" s="223"/>
      <c r="U257" s="223"/>
      <c r="V257" s="223"/>
      <c r="W257" s="223"/>
      <c r="X257" s="223"/>
    </row>
    <row r="258" ht="15.75" customHeight="1">
      <c r="A258" s="215" t="s">
        <v>62</v>
      </c>
      <c r="B258" s="231"/>
      <c r="C258" s="231"/>
      <c r="D258" s="216" t="str">
        <f t="array" ref="D258">IF(LEN(A258)&gt;=3,XLOOKUP(A258,'Crop Chart'!$A$5:$A$201,'Crop Chart'!$H$5:$H$201,0),"")</f>
        <v/>
      </c>
      <c r="E258" s="270"/>
      <c r="F258" s="274"/>
      <c r="G258" s="275"/>
      <c r="H258" s="208">
        <f t="array" ref="H258">IF(ISBLANK(G258),"",XLOOKUP(A258,'Crop Chart'!$A$5:$A$201,'Crop Chart'!$F$5:$F$201,0)+G258)-XLOOKUP(A258,'Crop Chart'!$A$5:$A$201,'Crop Chart'!$I$5:$I$201,0)</f>
        <v>0</v>
      </c>
      <c r="I258" s="208" t="str">
        <f t="shared" si="1"/>
        <v/>
      </c>
      <c r="J258" s="209" t="str">
        <f t="array" ref="J258">IF($F258&gt;0,(XLOOKUP($A258,'Crop Chart'!$A$5:$A$201,'Crop Chart'!$K$5:$K$201,0)*$F258),"")</f>
        <v/>
      </c>
      <c r="K258" s="209" t="str">
        <f t="array" ref="K258">IF($F258&gt;0,(XLOOKUP($A258,'Crop Chart'!$A$5:$A$201,'Crop Chart'!$L$5:$L$201,FALSE)),"")</f>
        <v/>
      </c>
      <c r="L258" s="210"/>
      <c r="M258" s="211" t="str">
        <f t="shared" si="9"/>
        <v>-</v>
      </c>
      <c r="N258" s="223" t="str">
        <f>IFERROR(__xludf.DUMMYFUNCTION("UNIQUE(E265:E277)"),"")</f>
        <v/>
      </c>
      <c r="O258" s="222"/>
      <c r="P258" s="222"/>
      <c r="Q258" s="223"/>
      <c r="R258" s="223"/>
      <c r="S258" s="223"/>
      <c r="T258" s="223"/>
      <c r="U258" s="223"/>
      <c r="V258" s="223"/>
      <c r="W258" s="223"/>
      <c r="X258" s="223"/>
    </row>
    <row r="259" ht="15.75" customHeight="1">
      <c r="A259" s="215" t="s">
        <v>62</v>
      </c>
      <c r="B259" s="231"/>
      <c r="C259" s="231"/>
      <c r="D259" s="216" t="str">
        <f t="array" ref="D259">IF(LEN(A259)&gt;=3,XLOOKUP(A259,'Crop Chart'!$A$5:$A$201,'Crop Chart'!$H$5:$H$201,0),"")</f>
        <v/>
      </c>
      <c r="E259" s="270"/>
      <c r="F259" s="274"/>
      <c r="G259" s="275"/>
      <c r="H259" s="208">
        <f t="array" ref="H259">IF(ISBLANK(G259),"",XLOOKUP(A259,'Crop Chart'!$A$5:$A$201,'Crop Chart'!$F$5:$F$201,0)+G259)-XLOOKUP(A259,'Crop Chart'!$A$5:$A$201,'Crop Chart'!$I$5:$I$201,0)</f>
        <v>0</v>
      </c>
      <c r="I259" s="208" t="str">
        <f t="shared" si="1"/>
        <v/>
      </c>
      <c r="J259" s="209" t="str">
        <f t="array" ref="J259">IF($F259&gt;0,(XLOOKUP($A259,'Crop Chart'!$A$5:$A$201,'Crop Chart'!$K$5:$K$201,0)*$F259),"")</f>
        <v/>
      </c>
      <c r="K259" s="209" t="str">
        <f t="array" ref="K259">IF($F259&gt;0,(XLOOKUP($A259,'Crop Chart'!$A$5:$A$201,'Crop Chart'!$L$5:$L$201,FALSE)),"")</f>
        <v/>
      </c>
      <c r="L259" s="210"/>
      <c r="M259" s="211" t="str">
        <f t="shared" si="9"/>
        <v>-</v>
      </c>
      <c r="N259" s="223" t="str">
        <f>IFERROR(__xludf.DUMMYFUNCTION("UNIQUE(E266:E278)"),"")</f>
        <v/>
      </c>
      <c r="O259" s="222"/>
      <c r="P259" s="222"/>
      <c r="Q259" s="223"/>
      <c r="R259" s="223"/>
      <c r="S259" s="223"/>
      <c r="T259" s="223"/>
      <c r="U259" s="223"/>
      <c r="V259" s="223"/>
      <c r="W259" s="223"/>
      <c r="X259" s="223"/>
    </row>
    <row r="260" ht="15.75" customHeight="1">
      <c r="A260" s="215" t="s">
        <v>62</v>
      </c>
      <c r="B260" s="231"/>
      <c r="C260" s="231"/>
      <c r="D260" s="216" t="str">
        <f t="array" ref="D260">IF(LEN(A260)&gt;=3,XLOOKUP(A260,'Crop Chart'!$A$5:$A$201,'Crop Chart'!$H$5:$H$201,0),"")</f>
        <v/>
      </c>
      <c r="E260" s="270"/>
      <c r="F260" s="274"/>
      <c r="G260" s="275"/>
      <c r="H260" s="208">
        <f t="array" ref="H260">IF(ISBLANK(G260),"",XLOOKUP(A260,'Crop Chart'!$A$5:$A$201,'Crop Chart'!$F$5:$F$201,0)+G260)-XLOOKUP(A260,'Crop Chart'!$A$5:$A$201,'Crop Chart'!$I$5:$I$201,0)</f>
        <v>0</v>
      </c>
      <c r="I260" s="208" t="str">
        <f t="shared" si="1"/>
        <v/>
      </c>
      <c r="J260" s="209" t="str">
        <f t="array" ref="J260">IF($F260&gt;0,(XLOOKUP($A260,'Crop Chart'!$A$5:$A$201,'Crop Chart'!$K$5:$K$201,0)*$F260),"")</f>
        <v/>
      </c>
      <c r="K260" s="209" t="str">
        <f t="array" ref="K260">IF($F260&gt;0,(XLOOKUP($A260,'Crop Chart'!$A$5:$A$201,'Crop Chart'!$L$5:$L$201,FALSE)),"")</f>
        <v/>
      </c>
      <c r="L260" s="210"/>
      <c r="M260" s="211" t="str">
        <f t="shared" si="9"/>
        <v>-</v>
      </c>
      <c r="N260" s="223" t="str">
        <f>IFERROR(__xludf.DUMMYFUNCTION("UNIQUE(E267:E279)"),"")</f>
        <v/>
      </c>
      <c r="O260" s="222"/>
      <c r="P260" s="222"/>
      <c r="Q260" s="223"/>
      <c r="R260" s="223"/>
      <c r="S260" s="223"/>
      <c r="T260" s="223"/>
      <c r="U260" s="223"/>
      <c r="V260" s="223"/>
      <c r="W260" s="223"/>
      <c r="X260" s="223"/>
    </row>
    <row r="261" ht="15.75" customHeight="1">
      <c r="A261" s="215" t="s">
        <v>62</v>
      </c>
      <c r="B261" s="231"/>
      <c r="C261" s="231"/>
      <c r="D261" s="216" t="str">
        <f t="array" ref="D261">IF(LEN(A261)&gt;=3,XLOOKUP(A261,'Crop Chart'!$A$5:$A$201,'Crop Chart'!$H$5:$H$201,0),"")</f>
        <v/>
      </c>
      <c r="E261" s="270"/>
      <c r="F261" s="274"/>
      <c r="G261" s="275"/>
      <c r="H261" s="208">
        <f t="array" ref="H261">IF(ISBLANK(G261),"",XLOOKUP(A261,'Crop Chart'!$A$5:$A$201,'Crop Chart'!$F$5:$F$201,0)+G261)-XLOOKUP(A261,'Crop Chart'!$A$5:$A$201,'Crop Chart'!$I$5:$I$201,0)</f>
        <v>0</v>
      </c>
      <c r="I261" s="208" t="str">
        <f t="shared" si="1"/>
        <v/>
      </c>
      <c r="J261" s="209" t="str">
        <f t="array" ref="J261">IF($F261&gt;0,(XLOOKUP($A261,'Crop Chart'!$A$5:$A$201,'Crop Chart'!$K$5:$K$201,0)*$F261),"")</f>
        <v/>
      </c>
      <c r="K261" s="209" t="str">
        <f t="array" ref="K261">IF($F261&gt;0,(XLOOKUP($A261,'Crop Chart'!$A$5:$A$201,'Crop Chart'!$L$5:$L$201,FALSE)),"")</f>
        <v/>
      </c>
      <c r="L261" s="210"/>
      <c r="M261" s="211" t="str">
        <f t="shared" si="9"/>
        <v>-</v>
      </c>
      <c r="N261" s="223" t="str">
        <f>IFERROR(__xludf.DUMMYFUNCTION("UNIQUE(E268:E280)"),"")</f>
        <v/>
      </c>
      <c r="O261" s="222"/>
      <c r="P261" s="222"/>
      <c r="Q261" s="223"/>
      <c r="R261" s="223"/>
      <c r="S261" s="223"/>
      <c r="T261" s="223"/>
      <c r="U261" s="223"/>
      <c r="V261" s="223"/>
      <c r="W261" s="223"/>
      <c r="X261" s="223"/>
    </row>
    <row r="262" ht="15.75" customHeight="1">
      <c r="A262" s="215" t="s">
        <v>62</v>
      </c>
      <c r="B262" s="231"/>
      <c r="C262" s="231"/>
      <c r="D262" s="216" t="str">
        <f t="array" ref="D262">IF(LEN(A262)&gt;=3,XLOOKUP(A262,'Crop Chart'!$A$5:$A$201,'Crop Chart'!$H$5:$H$201,0),"")</f>
        <v/>
      </c>
      <c r="E262" s="270"/>
      <c r="F262" s="274"/>
      <c r="G262" s="275"/>
      <c r="H262" s="208">
        <f t="array" ref="H262">IF(ISBLANK(G262),"",XLOOKUP(A262,'Crop Chart'!$A$5:$A$201,'Crop Chart'!$F$5:$F$201,0)+G262)-XLOOKUP(A262,'Crop Chart'!$A$5:$A$201,'Crop Chart'!$I$5:$I$201,0)</f>
        <v>0</v>
      </c>
      <c r="I262" s="208" t="str">
        <f t="shared" si="1"/>
        <v/>
      </c>
      <c r="J262" s="209" t="str">
        <f t="array" ref="J262">IF($F262&gt;0,(XLOOKUP($A262,'Crop Chart'!$A$5:$A$201,'Crop Chart'!$K$5:$K$201,0)*$F262),"")</f>
        <v/>
      </c>
      <c r="K262" s="209" t="str">
        <f t="array" ref="K262">IF($F262&gt;0,(XLOOKUP($A262,'Crop Chart'!$A$5:$A$201,'Crop Chart'!$L$5:$L$201,FALSE)),"")</f>
        <v/>
      </c>
      <c r="L262" s="210"/>
      <c r="M262" s="211" t="str">
        <f t="shared" si="9"/>
        <v>-</v>
      </c>
      <c r="N262" s="223" t="str">
        <f>IFERROR(__xludf.DUMMYFUNCTION("UNIQUE(E269:E281)"),"")</f>
        <v/>
      </c>
      <c r="O262" s="222"/>
      <c r="P262" s="222"/>
      <c r="Q262" s="223"/>
      <c r="R262" s="223"/>
      <c r="S262" s="223"/>
      <c r="T262" s="223"/>
      <c r="U262" s="223"/>
      <c r="V262" s="223"/>
      <c r="W262" s="223"/>
      <c r="X262" s="223"/>
    </row>
    <row r="263" ht="15.75" customHeight="1">
      <c r="A263" s="215" t="s">
        <v>62</v>
      </c>
      <c r="B263" s="231"/>
      <c r="C263" s="231"/>
      <c r="D263" s="216" t="str">
        <f t="array" ref="D263">IF(LEN(A263)&gt;=3,XLOOKUP(A263,'Crop Chart'!$A$5:$A$201,'Crop Chart'!$H$5:$H$201,0),"")</f>
        <v/>
      </c>
      <c r="E263" s="270"/>
      <c r="F263" s="274"/>
      <c r="G263" s="275"/>
      <c r="H263" s="208">
        <f t="array" ref="H263">IF(ISBLANK(G263),"",XLOOKUP(A263,'Crop Chart'!$A$5:$A$201,'Crop Chart'!$F$5:$F$201,0)+G263)-XLOOKUP(A263,'Crop Chart'!$A$5:$A$201,'Crop Chart'!$I$5:$I$201,0)</f>
        <v>0</v>
      </c>
      <c r="I263" s="208" t="str">
        <f t="shared" si="1"/>
        <v/>
      </c>
      <c r="J263" s="209" t="str">
        <f t="array" ref="J263">IF($F263&gt;0,(XLOOKUP($A263,'Crop Chart'!$A$5:$A$201,'Crop Chart'!$K$5:$K$201,0)*$F263),"")</f>
        <v/>
      </c>
      <c r="K263" s="209" t="str">
        <f t="array" ref="K263">IF($F263&gt;0,(XLOOKUP($A263,'Crop Chart'!$A$5:$A$201,'Crop Chart'!$L$5:$L$201,FALSE)),"")</f>
        <v/>
      </c>
      <c r="L263" s="210"/>
      <c r="M263" s="211" t="str">
        <f t="shared" si="9"/>
        <v>-</v>
      </c>
      <c r="N263" s="223" t="str">
        <f>IFERROR(__xludf.DUMMYFUNCTION("UNIQUE(E270:E282)"),"")</f>
        <v/>
      </c>
      <c r="O263" s="222"/>
      <c r="P263" s="222"/>
      <c r="Q263" s="223"/>
      <c r="R263" s="223"/>
      <c r="S263" s="223"/>
      <c r="T263" s="223"/>
      <c r="U263" s="223"/>
      <c r="V263" s="223"/>
      <c r="W263" s="223"/>
      <c r="X263" s="223"/>
    </row>
    <row r="264" ht="15.75" customHeight="1">
      <c r="A264" s="215" t="s">
        <v>62</v>
      </c>
      <c r="B264" s="231"/>
      <c r="C264" s="231"/>
      <c r="D264" s="216" t="str">
        <f t="array" ref="D264">IF(LEN(A264)&gt;=3,XLOOKUP(A264,'Crop Chart'!$A$5:$A$201,'Crop Chart'!$H$5:$H$201,0),"")</f>
        <v/>
      </c>
      <c r="E264" s="270"/>
      <c r="F264" s="274"/>
      <c r="G264" s="275"/>
      <c r="H264" s="208">
        <f t="array" ref="H264">IF(ISBLANK(G264),"",XLOOKUP(A264,'Crop Chart'!$A$5:$A$201,'Crop Chart'!$F$5:$F$201,0)+G264)-XLOOKUP(A264,'Crop Chart'!$A$5:$A$201,'Crop Chart'!$I$5:$I$201,0)</f>
        <v>0</v>
      </c>
      <c r="I264" s="208" t="str">
        <f t="shared" si="1"/>
        <v/>
      </c>
      <c r="J264" s="209" t="str">
        <f t="array" ref="J264">IF($F264&gt;0,(XLOOKUP($A264,'Crop Chart'!$A$5:$A$201,'Crop Chart'!$K$5:$K$201,0)*$F264),"")</f>
        <v/>
      </c>
      <c r="K264" s="209" t="str">
        <f t="array" ref="K264">IF($F264&gt;0,(XLOOKUP($A264,'Crop Chart'!$A$5:$A$201,'Crop Chart'!$L$5:$L$201,FALSE)),"")</f>
        <v/>
      </c>
      <c r="L264" s="210"/>
      <c r="M264" s="211" t="str">
        <f t="shared" si="9"/>
        <v>-</v>
      </c>
      <c r="N264" s="223" t="str">
        <f>IFERROR(__xludf.DUMMYFUNCTION("UNIQUE(E271:E283)"),"")</f>
        <v/>
      </c>
      <c r="O264" s="222"/>
      <c r="P264" s="222"/>
      <c r="Q264" s="223"/>
      <c r="R264" s="223"/>
      <c r="S264" s="223"/>
      <c r="T264" s="223"/>
      <c r="U264" s="223"/>
      <c r="V264" s="223"/>
      <c r="W264" s="223"/>
      <c r="X264" s="223"/>
    </row>
    <row r="265" ht="15.75" customHeight="1">
      <c r="A265" s="215" t="s">
        <v>62</v>
      </c>
      <c r="B265" s="231"/>
      <c r="C265" s="231"/>
      <c r="D265" s="216" t="str">
        <f t="array" ref="D265">IF(LEN(A265)&gt;=3,XLOOKUP(A265,'Crop Chart'!$A$5:$A$201,'Crop Chart'!$H$5:$H$201,0),"")</f>
        <v/>
      </c>
      <c r="E265" s="270"/>
      <c r="F265" s="274"/>
      <c r="G265" s="275"/>
      <c r="H265" s="208">
        <f t="array" ref="H265">IF(ISBLANK(G265),"",XLOOKUP(A265,'Crop Chart'!$A$5:$A$201,'Crop Chart'!$F$5:$F$201,0)+G265)-XLOOKUP(A265,'Crop Chart'!$A$5:$A$201,'Crop Chart'!$I$5:$I$201,0)</f>
        <v>0</v>
      </c>
      <c r="I265" s="208" t="str">
        <f t="shared" si="1"/>
        <v/>
      </c>
      <c r="J265" s="209" t="str">
        <f t="array" ref="J265">IF($F265&gt;0,(XLOOKUP($A265,'Crop Chart'!$A$5:$A$201,'Crop Chart'!$K$5:$K$201,0)*$F265),"")</f>
        <v/>
      </c>
      <c r="K265" s="209" t="str">
        <f t="array" ref="K265">IF($F265&gt;0,(XLOOKUP($A265,'Crop Chart'!$A$5:$A$201,'Crop Chart'!$L$5:$L$201,FALSE)),"")</f>
        <v/>
      </c>
      <c r="L265" s="210"/>
      <c r="M265" s="211" t="str">
        <f t="shared" si="9"/>
        <v>-</v>
      </c>
      <c r="N265" s="223" t="str">
        <f>IFERROR(__xludf.DUMMYFUNCTION("UNIQUE(E272:E284)"),"")</f>
        <v/>
      </c>
      <c r="O265" s="222"/>
      <c r="P265" s="222"/>
      <c r="Q265" s="223"/>
      <c r="R265" s="223"/>
      <c r="S265" s="223"/>
      <c r="T265" s="223"/>
      <c r="U265" s="223"/>
      <c r="V265" s="223"/>
      <c r="W265" s="223"/>
      <c r="X265" s="223"/>
    </row>
    <row r="266" ht="15.75" customHeight="1">
      <c r="A266" s="215" t="s">
        <v>62</v>
      </c>
      <c r="B266" s="231"/>
      <c r="C266" s="231"/>
      <c r="D266" s="216" t="str">
        <f t="array" ref="D266">IF(LEN(A266)&gt;=3,XLOOKUP(A266,'Crop Chart'!$A$5:$A$201,'Crop Chart'!$H$5:$H$201,0),"")</f>
        <v/>
      </c>
      <c r="E266" s="270"/>
      <c r="F266" s="274"/>
      <c r="G266" s="275"/>
      <c r="H266" s="208">
        <f t="array" ref="H266">IF(ISBLANK(G266),"",XLOOKUP(A266,'Crop Chart'!$A$5:$A$201,'Crop Chart'!$F$5:$F$201,0)+G266)-XLOOKUP(A266,'Crop Chart'!$A$5:$A$201,'Crop Chart'!$I$5:$I$201,0)</f>
        <v>0</v>
      </c>
      <c r="I266" s="208" t="str">
        <f t="shared" si="1"/>
        <v/>
      </c>
      <c r="J266" s="209" t="str">
        <f t="array" ref="J266">IF($F266&gt;0,(XLOOKUP($A266,'Crop Chart'!$A$5:$A$201,'Crop Chart'!$K$5:$K$201,0)*$F266),"")</f>
        <v/>
      </c>
      <c r="K266" s="209" t="str">
        <f t="array" ref="K266">IF($F266&gt;0,(XLOOKUP($A266,'Crop Chart'!$A$5:$A$201,'Crop Chart'!$L$5:$L$201,FALSE)),"")</f>
        <v/>
      </c>
      <c r="L266" s="210"/>
      <c r="M266" s="211" t="str">
        <f t="shared" si="9"/>
        <v>-</v>
      </c>
      <c r="N266" s="223" t="str">
        <f>IFERROR(__xludf.DUMMYFUNCTION("UNIQUE(E273:E285)"),"")</f>
        <v/>
      </c>
      <c r="O266" s="222"/>
      <c r="P266" s="222"/>
      <c r="Q266" s="223"/>
      <c r="R266" s="223"/>
      <c r="S266" s="223"/>
      <c r="T266" s="223"/>
      <c r="U266" s="223"/>
      <c r="V266" s="223"/>
      <c r="W266" s="223"/>
      <c r="X266" s="223"/>
    </row>
    <row r="267" ht="15.75" customHeight="1">
      <c r="A267" s="215" t="s">
        <v>62</v>
      </c>
      <c r="B267" s="231"/>
      <c r="C267" s="231"/>
      <c r="D267" s="216" t="str">
        <f t="array" ref="D267">IF(LEN(A267)&gt;=3,XLOOKUP(A267,'Crop Chart'!$A$5:$A$201,'Crop Chart'!$H$5:$H$201,0),"")</f>
        <v/>
      </c>
      <c r="E267" s="270"/>
      <c r="F267" s="274"/>
      <c r="G267" s="275"/>
      <c r="H267" s="208">
        <f t="array" ref="H267">IF(ISBLANK(G267),"",XLOOKUP(A267,'Crop Chart'!$A$5:$A$201,'Crop Chart'!$F$5:$F$201,0)+G267)-XLOOKUP(A267,'Crop Chart'!$A$5:$A$201,'Crop Chart'!$I$5:$I$201,0)</f>
        <v>0</v>
      </c>
      <c r="I267" s="208" t="str">
        <f t="shared" si="1"/>
        <v/>
      </c>
      <c r="J267" s="209" t="str">
        <f t="array" ref="J267">IF($F267&gt;0,(XLOOKUP($A267,'Crop Chart'!$A$5:$A$201,'Crop Chart'!$K$5:$K$201,0)*$F267),"")</f>
        <v/>
      </c>
      <c r="K267" s="209" t="str">
        <f t="array" ref="K267">IF($F267&gt;0,(XLOOKUP($A267,'Crop Chart'!$A$5:$A$201,'Crop Chart'!$L$5:$L$201,FALSE)),"")</f>
        <v/>
      </c>
      <c r="L267" s="210"/>
      <c r="M267" s="211" t="str">
        <f t="shared" si="9"/>
        <v>-</v>
      </c>
      <c r="N267" s="223" t="str">
        <f>IFERROR(__xludf.DUMMYFUNCTION("UNIQUE(E274:E286)"),"")</f>
        <v/>
      </c>
      <c r="O267" s="222"/>
      <c r="P267" s="222"/>
      <c r="Q267" s="223"/>
      <c r="R267" s="223"/>
      <c r="S267" s="223"/>
      <c r="T267" s="223"/>
      <c r="U267" s="223"/>
      <c r="V267" s="223"/>
      <c r="W267" s="223"/>
      <c r="X267" s="223"/>
    </row>
    <row r="268" ht="15.75" customHeight="1">
      <c r="A268" s="215" t="s">
        <v>62</v>
      </c>
      <c r="B268" s="231"/>
      <c r="C268" s="231"/>
      <c r="D268" s="216" t="str">
        <f t="array" ref="D268">IF(LEN(A268)&gt;=3,XLOOKUP(A268,'Crop Chart'!$A$5:$A$201,'Crop Chart'!$H$5:$H$201,0),"")</f>
        <v/>
      </c>
      <c r="E268" s="270"/>
      <c r="F268" s="274"/>
      <c r="G268" s="275"/>
      <c r="H268" s="208">
        <f t="array" ref="H268">IF(ISBLANK(G268),"",XLOOKUP(A268,'Crop Chart'!$A$5:$A$201,'Crop Chart'!$F$5:$F$201,0)+G268)-XLOOKUP(A268,'Crop Chart'!$A$5:$A$201,'Crop Chart'!$I$5:$I$201,0)</f>
        <v>0</v>
      </c>
      <c r="I268" s="208" t="str">
        <f t="shared" si="1"/>
        <v/>
      </c>
      <c r="J268" s="209" t="str">
        <f t="array" ref="J268">IF($F268&gt;0,(XLOOKUP($A268,'Crop Chart'!$A$5:$A$201,'Crop Chart'!$K$5:$K$201,0)*$F268),"")</f>
        <v/>
      </c>
      <c r="K268" s="209" t="str">
        <f t="array" ref="K268">IF($F268&gt;0,(XLOOKUP($A268,'Crop Chart'!$A$5:$A$201,'Crop Chart'!$L$5:$L$201,FALSE)),"")</f>
        <v/>
      </c>
      <c r="L268" s="210"/>
      <c r="M268" s="211" t="str">
        <f t="shared" si="9"/>
        <v>-</v>
      </c>
      <c r="N268" s="223" t="str">
        <f>IFERROR(__xludf.DUMMYFUNCTION("UNIQUE(E275:E287)"),"")</f>
        <v/>
      </c>
      <c r="O268" s="222"/>
      <c r="P268" s="222"/>
      <c r="Q268" s="223"/>
      <c r="R268" s="223"/>
      <c r="S268" s="223"/>
      <c r="T268" s="223"/>
      <c r="U268" s="223"/>
      <c r="V268" s="223"/>
      <c r="W268" s="223"/>
      <c r="X268" s="223"/>
    </row>
    <row r="269" ht="15.75" customHeight="1">
      <c r="A269" s="215" t="s">
        <v>62</v>
      </c>
      <c r="B269" s="231"/>
      <c r="C269" s="231"/>
      <c r="D269" s="216" t="str">
        <f t="array" ref="D269">IF(LEN(A269)&gt;=3,XLOOKUP(A269,'Crop Chart'!$A$5:$A$201,'Crop Chart'!$H$5:$H$201,0),"")</f>
        <v/>
      </c>
      <c r="E269" s="270"/>
      <c r="F269" s="274"/>
      <c r="G269" s="275"/>
      <c r="H269" s="208">
        <f t="array" ref="H269">IF(ISBLANK(G269),"",XLOOKUP(A269,'Crop Chart'!$A$5:$A$201,'Crop Chart'!$F$5:$F$201,0)+G269)-XLOOKUP(A269,'Crop Chart'!$A$5:$A$201,'Crop Chart'!$I$5:$I$201,0)</f>
        <v>0</v>
      </c>
      <c r="I269" s="208" t="str">
        <f t="shared" si="1"/>
        <v/>
      </c>
      <c r="J269" s="209" t="str">
        <f t="array" ref="J269">IF($F269&gt;0,(XLOOKUP($A269,'Crop Chart'!$A$5:$A$201,'Crop Chart'!$K$5:$K$201,0)*$F269),"")</f>
        <v/>
      </c>
      <c r="K269" s="209" t="str">
        <f t="array" ref="K269">IF($F269&gt;0,(XLOOKUP($A269,'Crop Chart'!$A$5:$A$201,'Crop Chart'!$L$5:$L$201,FALSE)),"")</f>
        <v/>
      </c>
      <c r="L269" s="210"/>
      <c r="M269" s="211" t="str">
        <f t="shared" si="9"/>
        <v>-</v>
      </c>
      <c r="N269" s="223" t="str">
        <f>IFERROR(__xludf.DUMMYFUNCTION("UNIQUE(E276:E288)"),"")</f>
        <v/>
      </c>
      <c r="O269" s="222"/>
      <c r="P269" s="222"/>
      <c r="Q269" s="223"/>
      <c r="R269" s="223"/>
      <c r="S269" s="223"/>
      <c r="T269" s="223"/>
      <c r="U269" s="223"/>
      <c r="V269" s="223"/>
      <c r="W269" s="223"/>
      <c r="X269" s="223"/>
    </row>
    <row r="270" ht="15.75" customHeight="1">
      <c r="A270" s="215" t="s">
        <v>62</v>
      </c>
      <c r="B270" s="231"/>
      <c r="C270" s="231"/>
      <c r="D270" s="216" t="str">
        <f t="array" ref="D270">IF(LEN(A270)&gt;=3,XLOOKUP(A270,'Crop Chart'!$A$5:$A$201,'Crop Chart'!$H$5:$H$201,0),"")</f>
        <v/>
      </c>
      <c r="E270" s="270"/>
      <c r="F270" s="274"/>
      <c r="G270" s="275"/>
      <c r="H270" s="208">
        <f t="array" ref="H270">IF(ISBLANK(G270),"",XLOOKUP(A270,'Crop Chart'!$A$5:$A$201,'Crop Chart'!$F$5:$F$201,0)+G270)-XLOOKUP(A270,'Crop Chart'!$A$5:$A$201,'Crop Chart'!$I$5:$I$201,0)</f>
        <v>0</v>
      </c>
      <c r="I270" s="208" t="str">
        <f t="shared" si="1"/>
        <v/>
      </c>
      <c r="J270" s="209" t="str">
        <f t="array" ref="J270">IF($F270&gt;0,(XLOOKUP($A270,'Crop Chart'!$A$5:$A$201,'Crop Chart'!$K$5:$K$201,0)*$F270),"")</f>
        <v/>
      </c>
      <c r="K270" s="209" t="str">
        <f t="array" ref="K270">IF($F270&gt;0,(XLOOKUP($A270,'Crop Chart'!$A$5:$A$201,'Crop Chart'!$L$5:$L$201,FALSE)),"")</f>
        <v/>
      </c>
      <c r="L270" s="210"/>
      <c r="M270" s="211" t="str">
        <f t="shared" si="9"/>
        <v>-</v>
      </c>
      <c r="N270" s="223" t="str">
        <f>IFERROR(__xludf.DUMMYFUNCTION("UNIQUE(E277:E289)"),"")</f>
        <v/>
      </c>
      <c r="O270" s="222"/>
      <c r="P270" s="222"/>
      <c r="Q270" s="223"/>
      <c r="R270" s="223"/>
      <c r="S270" s="223"/>
      <c r="T270" s="223"/>
      <c r="U270" s="223"/>
      <c r="V270" s="223"/>
      <c r="W270" s="223"/>
      <c r="X270" s="223"/>
    </row>
    <row r="271" ht="15.75" customHeight="1">
      <c r="A271" s="215" t="s">
        <v>62</v>
      </c>
      <c r="B271" s="231"/>
      <c r="C271" s="231"/>
      <c r="D271" s="216" t="str">
        <f t="array" ref="D271">IF(LEN(A271)&gt;=3,XLOOKUP(A271,'Crop Chart'!$A$5:$A$201,'Crop Chart'!$H$5:$H$201,0),"")</f>
        <v/>
      </c>
      <c r="E271" s="270"/>
      <c r="F271" s="274"/>
      <c r="G271" s="275"/>
      <c r="H271" s="208">
        <f t="array" ref="H271">IF(ISBLANK(G271),"",XLOOKUP(A271,'Crop Chart'!$A$5:$A$201,'Crop Chart'!$F$5:$F$201,0)+G271)-XLOOKUP(A271,'Crop Chart'!$A$5:$A$201,'Crop Chart'!$I$5:$I$201,0)</f>
        <v>0</v>
      </c>
      <c r="I271" s="208" t="str">
        <f t="shared" si="1"/>
        <v/>
      </c>
      <c r="J271" s="209" t="str">
        <f t="array" ref="J271">IF($F271&gt;0,(XLOOKUP($A271,'Crop Chart'!$A$5:$A$201,'Crop Chart'!$K$5:$K$201,0)*$F271),"")</f>
        <v/>
      </c>
      <c r="K271" s="209" t="str">
        <f t="array" ref="K271">IF($F271&gt;0,(XLOOKUP($A271,'Crop Chart'!$A$5:$A$201,'Crop Chart'!$L$5:$L$201,FALSE)),"")</f>
        <v/>
      </c>
      <c r="L271" s="210"/>
      <c r="M271" s="211" t="str">
        <f t="shared" si="9"/>
        <v>-</v>
      </c>
      <c r="N271" s="223" t="str">
        <f>IFERROR(__xludf.DUMMYFUNCTION("UNIQUE(E278:E290)"),"")</f>
        <v/>
      </c>
      <c r="O271" s="222"/>
      <c r="P271" s="222"/>
      <c r="Q271" s="223"/>
      <c r="R271" s="223"/>
      <c r="S271" s="223"/>
      <c r="T271" s="223"/>
      <c r="U271" s="223"/>
      <c r="V271" s="223"/>
      <c r="W271" s="223"/>
      <c r="X271" s="223"/>
    </row>
    <row r="272" ht="15.75" customHeight="1">
      <c r="A272" s="215" t="s">
        <v>62</v>
      </c>
      <c r="B272" s="231"/>
      <c r="C272" s="231"/>
      <c r="D272" s="216" t="str">
        <f t="array" ref="D272">IF(LEN(A272)&gt;=3,XLOOKUP(A272,'Crop Chart'!$A$5:$A$201,'Crop Chart'!$H$5:$H$201,0),"")</f>
        <v/>
      </c>
      <c r="E272" s="270"/>
      <c r="F272" s="274"/>
      <c r="G272" s="275"/>
      <c r="H272" s="208">
        <f t="array" ref="H272">IF(ISBLANK(G272),"",XLOOKUP(A272,'Crop Chart'!$A$5:$A$201,'Crop Chart'!$F$5:$F$201,0)+G272)-XLOOKUP(A272,'Crop Chart'!$A$5:$A$201,'Crop Chart'!$I$5:$I$201,0)</f>
        <v>0</v>
      </c>
      <c r="I272" s="208" t="str">
        <f t="shared" si="1"/>
        <v/>
      </c>
      <c r="J272" s="209" t="str">
        <f t="array" ref="J272">IF($F272&gt;0,(XLOOKUP($A272,'Crop Chart'!$A$5:$A$201,'Crop Chart'!$K$5:$K$201,0)*$F272),"")</f>
        <v/>
      </c>
      <c r="K272" s="209" t="str">
        <f t="array" ref="K272">IF($F272&gt;0,(XLOOKUP($A272,'Crop Chart'!$A$5:$A$201,'Crop Chart'!$L$5:$L$201,FALSE)),"")</f>
        <v/>
      </c>
      <c r="L272" s="210"/>
      <c r="M272" s="211" t="str">
        <f t="shared" si="9"/>
        <v>-</v>
      </c>
      <c r="N272" s="223" t="str">
        <f>IFERROR(__xludf.DUMMYFUNCTION("UNIQUE(E279:E291)"),"")</f>
        <v/>
      </c>
      <c r="O272" s="222"/>
      <c r="P272" s="222"/>
      <c r="Q272" s="223"/>
      <c r="R272" s="223"/>
      <c r="S272" s="223"/>
      <c r="T272" s="223"/>
      <c r="U272" s="223"/>
      <c r="V272" s="223"/>
      <c r="W272" s="223"/>
      <c r="X272" s="223"/>
    </row>
    <row r="273" ht="15.75" customHeight="1">
      <c r="A273" s="215" t="s">
        <v>62</v>
      </c>
      <c r="B273" s="231"/>
      <c r="C273" s="231"/>
      <c r="D273" s="216" t="str">
        <f t="array" ref="D273">IF(LEN(A273)&gt;=3,XLOOKUP(A273,'Crop Chart'!$A$5:$A$201,'Crop Chart'!$H$5:$H$201,0),"")</f>
        <v/>
      </c>
      <c r="E273" s="270"/>
      <c r="F273" s="274"/>
      <c r="G273" s="275"/>
      <c r="H273" s="208">
        <f t="array" ref="H273">IF(ISBLANK(G273),"",XLOOKUP(A273,'Crop Chart'!$A$5:$A$201,'Crop Chart'!$F$5:$F$201,0)+G273)-XLOOKUP(A273,'Crop Chart'!$A$5:$A$201,'Crop Chart'!$I$5:$I$201,0)</f>
        <v>0</v>
      </c>
      <c r="I273" s="208" t="str">
        <f t="shared" si="1"/>
        <v/>
      </c>
      <c r="J273" s="209" t="str">
        <f t="array" ref="J273">IF($F273&gt;0,(XLOOKUP($A273,'Crop Chart'!$A$5:$A$201,'Crop Chart'!$K$5:$K$201,0)*$F273),"")</f>
        <v/>
      </c>
      <c r="K273" s="209" t="str">
        <f t="array" ref="K273">IF($F273&gt;0,(XLOOKUP($A273,'Crop Chart'!$A$5:$A$201,'Crop Chart'!$L$5:$L$201,FALSE)),"")</f>
        <v/>
      </c>
      <c r="L273" s="210"/>
      <c r="M273" s="211" t="str">
        <f t="shared" si="9"/>
        <v>-</v>
      </c>
      <c r="N273" s="223" t="str">
        <f>IFERROR(__xludf.DUMMYFUNCTION("UNIQUE(E280:E292)"),"")</f>
        <v/>
      </c>
      <c r="O273" s="222"/>
      <c r="P273" s="222"/>
      <c r="Q273" s="223"/>
      <c r="R273" s="223"/>
      <c r="S273" s="223"/>
      <c r="T273" s="223"/>
      <c r="U273" s="223"/>
      <c r="V273" s="223"/>
      <c r="W273" s="223"/>
      <c r="X273" s="223"/>
    </row>
    <row r="274" ht="15.75" customHeight="1">
      <c r="A274" s="215" t="s">
        <v>62</v>
      </c>
      <c r="B274" s="231"/>
      <c r="C274" s="231"/>
      <c r="D274" s="216" t="str">
        <f t="array" ref="D274">IF(LEN(A274)&gt;=3,XLOOKUP(A274,'Crop Chart'!$A$5:$A$201,'Crop Chart'!$H$5:$H$201,0),"")</f>
        <v/>
      </c>
      <c r="E274" s="270"/>
      <c r="F274" s="274"/>
      <c r="G274" s="275"/>
      <c r="H274" s="208">
        <f t="array" ref="H274">IF(ISBLANK(G274),"",XLOOKUP(A274,'Crop Chart'!$A$5:$A$201,'Crop Chart'!$F$5:$F$201,0)+G274)-XLOOKUP(A274,'Crop Chart'!$A$5:$A$201,'Crop Chart'!$I$5:$I$201,0)</f>
        <v>0</v>
      </c>
      <c r="I274" s="208" t="str">
        <f t="shared" si="1"/>
        <v/>
      </c>
      <c r="J274" s="209" t="str">
        <f t="array" ref="J274">IF($F274&gt;0,(XLOOKUP($A274,'Crop Chart'!$A$5:$A$201,'Crop Chart'!$K$5:$K$201,0)*$F274),"")</f>
        <v/>
      </c>
      <c r="K274" s="209" t="str">
        <f t="array" ref="K274">IF($F274&gt;0,(XLOOKUP($A274,'Crop Chart'!$A$5:$A$201,'Crop Chart'!$L$5:$L$201,FALSE)),"")</f>
        <v/>
      </c>
      <c r="L274" s="210"/>
      <c r="M274" s="211" t="str">
        <f t="shared" si="9"/>
        <v>-</v>
      </c>
      <c r="N274" s="223" t="str">
        <f>IFERROR(__xludf.DUMMYFUNCTION("UNIQUE(E281:E293)"),"")</f>
        <v/>
      </c>
      <c r="O274" s="222"/>
      <c r="P274" s="222"/>
      <c r="Q274" s="223"/>
      <c r="R274" s="223"/>
      <c r="S274" s="223"/>
      <c r="T274" s="223"/>
      <c r="U274" s="223"/>
      <c r="V274" s="223"/>
      <c r="W274" s="223"/>
      <c r="X274" s="223"/>
    </row>
    <row r="275" ht="15.75" customHeight="1">
      <c r="A275" s="215" t="s">
        <v>62</v>
      </c>
      <c r="B275" s="231"/>
      <c r="C275" s="231"/>
      <c r="D275" s="216" t="str">
        <f t="array" ref="D275">IF(LEN(A275)&gt;=3,XLOOKUP(A275,'Crop Chart'!$A$5:$A$201,'Crop Chart'!$H$5:$H$201,0),"")</f>
        <v/>
      </c>
      <c r="E275" s="270"/>
      <c r="F275" s="274"/>
      <c r="G275" s="275"/>
      <c r="H275" s="208">
        <f t="array" ref="H275">IF(ISBLANK(G275),"",XLOOKUP(A275,'Crop Chart'!$A$5:$A$201,'Crop Chart'!$F$5:$F$201,0)+G275)-XLOOKUP(A275,'Crop Chart'!$A$5:$A$201,'Crop Chart'!$I$5:$I$201,0)</f>
        <v>0</v>
      </c>
      <c r="I275" s="208" t="str">
        <f t="shared" si="1"/>
        <v/>
      </c>
      <c r="J275" s="209" t="str">
        <f t="array" ref="J275">IF($F275&gt;0,(XLOOKUP($A275,'Crop Chart'!$A$5:$A$201,'Crop Chart'!$K$5:$K$201,0)*$F275),"")</f>
        <v/>
      </c>
      <c r="K275" s="209" t="str">
        <f t="array" ref="K275">IF($F275&gt;0,(XLOOKUP($A275,'Crop Chart'!$A$5:$A$201,'Crop Chart'!$L$5:$L$201,FALSE)),"")</f>
        <v/>
      </c>
      <c r="L275" s="210"/>
      <c r="M275" s="211" t="str">
        <f t="shared" si="9"/>
        <v>-</v>
      </c>
      <c r="N275" s="223" t="str">
        <f>IFERROR(__xludf.DUMMYFUNCTION("UNIQUE(E282:E294)"),"")</f>
        <v/>
      </c>
      <c r="O275" s="222"/>
      <c r="P275" s="222"/>
      <c r="Q275" s="223"/>
      <c r="R275" s="223"/>
      <c r="S275" s="223"/>
      <c r="T275" s="223"/>
      <c r="U275" s="223"/>
      <c r="V275" s="223"/>
      <c r="W275" s="223"/>
      <c r="X275" s="223"/>
    </row>
    <row r="276" ht="15.75" customHeight="1">
      <c r="A276" s="215" t="s">
        <v>62</v>
      </c>
      <c r="B276" s="231"/>
      <c r="C276" s="231"/>
      <c r="D276" s="216" t="str">
        <f t="array" ref="D276">IF(LEN(A276)&gt;=3,XLOOKUP(A276,'Crop Chart'!$A$5:$A$201,'Crop Chart'!$H$5:$H$201,0),"")</f>
        <v/>
      </c>
      <c r="E276" s="270"/>
      <c r="F276" s="274"/>
      <c r="G276" s="275"/>
      <c r="H276" s="208">
        <f t="array" ref="H276">IF(ISBLANK(G276),"",XLOOKUP(A276,'Crop Chart'!$A$5:$A$201,'Crop Chart'!$F$5:$F$201,0)+G276)-XLOOKUP(A276,'Crop Chart'!$A$5:$A$201,'Crop Chart'!$I$5:$I$201,0)</f>
        <v>0</v>
      </c>
      <c r="I276" s="208" t="str">
        <f t="shared" si="1"/>
        <v/>
      </c>
      <c r="J276" s="209" t="str">
        <f t="array" ref="J276">IF($F276&gt;0,(XLOOKUP($A276,'Crop Chart'!$A$5:$A$201,'Crop Chart'!$K$5:$K$201,0)*$F276),"")</f>
        <v/>
      </c>
      <c r="K276" s="209" t="str">
        <f t="array" ref="K276">IF($F276&gt;0,(XLOOKUP($A276,'Crop Chart'!$A$5:$A$201,'Crop Chart'!$L$5:$L$201,FALSE)),"")</f>
        <v/>
      </c>
      <c r="L276" s="210"/>
      <c r="M276" s="211" t="str">
        <f t="shared" si="9"/>
        <v>-</v>
      </c>
      <c r="N276" s="223" t="str">
        <f>IFERROR(__xludf.DUMMYFUNCTION("UNIQUE(E283:E295)"),"")</f>
        <v/>
      </c>
      <c r="O276" s="222"/>
      <c r="P276" s="222"/>
      <c r="Q276" s="223"/>
      <c r="R276" s="223"/>
      <c r="S276" s="223"/>
      <c r="T276" s="223"/>
      <c r="U276" s="223"/>
      <c r="V276" s="223"/>
      <c r="W276" s="223"/>
      <c r="X276" s="223"/>
    </row>
    <row r="277" ht="15.75" customHeight="1">
      <c r="A277" s="215" t="s">
        <v>62</v>
      </c>
      <c r="B277" s="231"/>
      <c r="C277" s="231"/>
      <c r="D277" s="216" t="str">
        <f t="array" ref="D277">IF(LEN(A277)&gt;=3,XLOOKUP(A277,'Crop Chart'!$A$5:$A$201,'Crop Chart'!$H$5:$H$201,0),"")</f>
        <v/>
      </c>
      <c r="E277" s="270"/>
      <c r="F277" s="274"/>
      <c r="G277" s="275"/>
      <c r="H277" s="208">
        <f t="array" ref="H277">IF(ISBLANK(G277),"",XLOOKUP(A277,'Crop Chart'!$A$5:$A$201,'Crop Chart'!$F$5:$F$201,0)+G277)-XLOOKUP(A277,'Crop Chart'!$A$5:$A$201,'Crop Chart'!$I$5:$I$201,0)</f>
        <v>0</v>
      </c>
      <c r="I277" s="208" t="str">
        <f t="shared" si="1"/>
        <v/>
      </c>
      <c r="J277" s="209" t="str">
        <f t="array" ref="J277">IF($F277&gt;0,(XLOOKUP($A277,'Crop Chart'!$A$5:$A$201,'Crop Chart'!$K$5:$K$201,0)*$F277),"")</f>
        <v/>
      </c>
      <c r="K277" s="209" t="str">
        <f t="array" ref="K277">IF($F277&gt;0,(XLOOKUP($A277,'Crop Chart'!$A$5:$A$201,'Crop Chart'!$L$5:$L$201,FALSE)),"")</f>
        <v/>
      </c>
      <c r="L277" s="210"/>
      <c r="M277" s="211" t="str">
        <f t="shared" si="9"/>
        <v>-</v>
      </c>
      <c r="N277" s="223" t="str">
        <f>IFERROR(__xludf.DUMMYFUNCTION("UNIQUE(E284:E296)"),"")</f>
        <v/>
      </c>
      <c r="O277" s="222"/>
      <c r="P277" s="222"/>
      <c r="Q277" s="223"/>
      <c r="R277" s="223"/>
      <c r="S277" s="223"/>
      <c r="T277" s="223"/>
      <c r="U277" s="223"/>
      <c r="V277" s="223"/>
      <c r="W277" s="223"/>
      <c r="X277" s="223"/>
    </row>
    <row r="278" ht="15.75" customHeight="1">
      <c r="A278" s="215" t="s">
        <v>62</v>
      </c>
      <c r="B278" s="231"/>
      <c r="C278" s="231"/>
      <c r="D278" s="216" t="str">
        <f t="array" ref="D278">IF(LEN(A278)&gt;=3,XLOOKUP(A278,'Crop Chart'!$A$5:$A$201,'Crop Chart'!$H$5:$H$201,0),"")</f>
        <v/>
      </c>
      <c r="E278" s="270"/>
      <c r="F278" s="274"/>
      <c r="G278" s="275"/>
      <c r="H278" s="208">
        <f t="array" ref="H278">IF(ISBLANK(G278),"",XLOOKUP(A278,'Crop Chart'!$A$5:$A$201,'Crop Chart'!$F$5:$F$201,0)+G278)-XLOOKUP(A278,'Crop Chart'!$A$5:$A$201,'Crop Chart'!$I$5:$I$201,0)</f>
        <v>0</v>
      </c>
      <c r="I278" s="208" t="str">
        <f t="shared" si="1"/>
        <v/>
      </c>
      <c r="J278" s="209" t="str">
        <f t="array" ref="J278">IF($F278&gt;0,(XLOOKUP($A278,'Crop Chart'!$A$5:$A$201,'Crop Chart'!$K$5:$K$201,0)*$F278),"")</f>
        <v/>
      </c>
      <c r="K278" s="209" t="str">
        <f t="array" ref="K278">IF($F278&gt;0,(XLOOKUP($A278,'Crop Chart'!$A$5:$A$201,'Crop Chart'!$L$5:$L$201,FALSE)),"")</f>
        <v/>
      </c>
      <c r="L278" s="210"/>
      <c r="M278" s="211" t="str">
        <f t="shared" si="9"/>
        <v>-</v>
      </c>
      <c r="N278" s="223" t="str">
        <f>IFERROR(__xludf.DUMMYFUNCTION("UNIQUE(E285:E297)"),"")</f>
        <v/>
      </c>
      <c r="O278" s="222"/>
      <c r="P278" s="222"/>
      <c r="Q278" s="223"/>
      <c r="R278" s="223"/>
      <c r="S278" s="223"/>
      <c r="T278" s="223"/>
      <c r="U278" s="223"/>
      <c r="V278" s="223"/>
      <c r="W278" s="223"/>
      <c r="X278" s="223"/>
    </row>
    <row r="279" ht="15.75" customHeight="1">
      <c r="A279" s="215" t="s">
        <v>62</v>
      </c>
      <c r="B279" s="231"/>
      <c r="C279" s="231"/>
      <c r="D279" s="216" t="str">
        <f t="array" ref="D279">IF(LEN(A279)&gt;=3,XLOOKUP(A279,'Crop Chart'!$A$5:$A$201,'Crop Chart'!$H$5:$H$201,0),"")</f>
        <v/>
      </c>
      <c r="E279" s="270"/>
      <c r="F279" s="274"/>
      <c r="G279" s="275"/>
      <c r="H279" s="208">
        <f t="array" ref="H279">IF(ISBLANK(G279),"",XLOOKUP(A279,'Crop Chart'!$A$5:$A$201,'Crop Chart'!$F$5:$F$201,0)+G279)-XLOOKUP(A279,'Crop Chart'!$A$5:$A$201,'Crop Chart'!$I$5:$I$201,0)</f>
        <v>0</v>
      </c>
      <c r="I279" s="208" t="str">
        <f t="shared" si="1"/>
        <v/>
      </c>
      <c r="J279" s="209" t="str">
        <f t="array" ref="J279">IF($F279&gt;0,(XLOOKUP($A279,'Crop Chart'!$A$5:$A$201,'Crop Chart'!$K$5:$K$201,0)*$F279),"")</f>
        <v/>
      </c>
      <c r="K279" s="209" t="str">
        <f t="array" ref="K279">IF($F279&gt;0,(XLOOKUP($A279,'Crop Chart'!$A$5:$A$201,'Crop Chart'!$L$5:$L$201,FALSE)),"")</f>
        <v/>
      </c>
      <c r="L279" s="210"/>
      <c r="M279" s="211" t="str">
        <f t="shared" si="9"/>
        <v>-</v>
      </c>
      <c r="N279" s="223" t="str">
        <f>IFERROR(__xludf.DUMMYFUNCTION("UNIQUE(E286:E298)"),"")</f>
        <v/>
      </c>
      <c r="O279" s="222"/>
      <c r="P279" s="222"/>
      <c r="Q279" s="223"/>
      <c r="R279" s="223"/>
      <c r="S279" s="223"/>
      <c r="T279" s="223"/>
      <c r="U279" s="223"/>
      <c r="V279" s="223"/>
      <c r="W279" s="223"/>
      <c r="X279" s="223"/>
    </row>
    <row r="280" ht="15.75" customHeight="1">
      <c r="A280" s="215" t="s">
        <v>62</v>
      </c>
      <c r="B280" s="231"/>
      <c r="C280" s="231"/>
      <c r="D280" s="216" t="str">
        <f t="array" ref="D280">IF(LEN(A280)&gt;=3,XLOOKUP(A280,'Crop Chart'!$A$5:$A$201,'Crop Chart'!$H$5:$H$201,0),"")</f>
        <v/>
      </c>
      <c r="E280" s="270"/>
      <c r="F280" s="274"/>
      <c r="G280" s="275"/>
      <c r="H280" s="208">
        <f t="array" ref="H280">IF(ISBLANK(G280),"",XLOOKUP(A280,'Crop Chart'!$A$5:$A$201,'Crop Chart'!$F$5:$F$201,0)+G280)-XLOOKUP(A280,'Crop Chart'!$A$5:$A$201,'Crop Chart'!$I$5:$I$201,0)</f>
        <v>0</v>
      </c>
      <c r="I280" s="208" t="str">
        <f t="shared" si="1"/>
        <v/>
      </c>
      <c r="J280" s="209" t="str">
        <f t="array" ref="J280">IF($F280&gt;0,(XLOOKUP($A280,'Crop Chart'!$A$5:$A$201,'Crop Chart'!$K$5:$K$201,0)*$F280),"")</f>
        <v/>
      </c>
      <c r="K280" s="209" t="str">
        <f t="array" ref="K280">IF($F280&gt;0,(XLOOKUP($A280,'Crop Chart'!$A$5:$A$201,'Crop Chart'!$L$5:$L$201,FALSE)),"")</f>
        <v/>
      </c>
      <c r="L280" s="210"/>
      <c r="M280" s="211" t="str">
        <f t="shared" si="9"/>
        <v>-</v>
      </c>
      <c r="N280" s="223" t="str">
        <f>IFERROR(__xludf.DUMMYFUNCTION("UNIQUE(E287:E299)"),"")</f>
        <v/>
      </c>
      <c r="O280" s="222"/>
      <c r="P280" s="222"/>
      <c r="Q280" s="223"/>
      <c r="R280" s="223"/>
      <c r="S280" s="223"/>
      <c r="T280" s="223"/>
      <c r="U280" s="223"/>
      <c r="V280" s="223"/>
      <c r="W280" s="223"/>
      <c r="X280" s="223"/>
    </row>
    <row r="281" ht="15.75" customHeight="1">
      <c r="A281" s="215" t="s">
        <v>62</v>
      </c>
      <c r="B281" s="231"/>
      <c r="C281" s="231"/>
      <c r="D281" s="216" t="str">
        <f t="array" ref="D281">IF(LEN(A281)&gt;=3,XLOOKUP(A281,'Crop Chart'!$A$5:$A$201,'Crop Chart'!$H$5:$H$201,0),"")</f>
        <v/>
      </c>
      <c r="E281" s="270"/>
      <c r="F281" s="274"/>
      <c r="G281" s="275"/>
      <c r="H281" s="208">
        <f t="array" ref="H281">IF(ISBLANK(G281),"",XLOOKUP(A281,'Crop Chart'!$A$5:$A$201,'Crop Chart'!$F$5:$F$201,0)+G281)-XLOOKUP(A281,'Crop Chart'!$A$5:$A$201,'Crop Chart'!$I$5:$I$201,0)</f>
        <v>0</v>
      </c>
      <c r="I281" s="208" t="str">
        <f t="shared" si="1"/>
        <v/>
      </c>
      <c r="J281" s="209" t="str">
        <f t="array" ref="J281">IF($F281&gt;0,(XLOOKUP($A281,'Crop Chart'!$A$5:$A$201,'Crop Chart'!$K$5:$K$201,0)*$F281),"")</f>
        <v/>
      </c>
      <c r="K281" s="209" t="str">
        <f t="array" ref="K281">IF($F281&gt;0,(XLOOKUP($A281,'Crop Chart'!$A$5:$A$201,'Crop Chart'!$L$5:$L$201,FALSE)),"")</f>
        <v/>
      </c>
      <c r="L281" s="210"/>
      <c r="M281" s="211" t="str">
        <f t="shared" si="9"/>
        <v>-</v>
      </c>
      <c r="N281" s="223" t="str">
        <f>IFERROR(__xludf.DUMMYFUNCTION("UNIQUE(E288:E300)"),"")</f>
        <v/>
      </c>
      <c r="O281" s="222"/>
      <c r="P281" s="222"/>
      <c r="Q281" s="223"/>
      <c r="R281" s="223"/>
      <c r="S281" s="223"/>
      <c r="T281" s="223"/>
      <c r="U281" s="223"/>
      <c r="V281" s="223"/>
      <c r="W281" s="223"/>
      <c r="X281" s="223"/>
    </row>
    <row r="282" ht="15.75" customHeight="1">
      <c r="A282" s="215" t="s">
        <v>62</v>
      </c>
      <c r="B282" s="231"/>
      <c r="C282" s="231"/>
      <c r="D282" s="216" t="str">
        <f t="array" ref="D282">IF(LEN(A282)&gt;=3,XLOOKUP(A282,'Crop Chart'!$A$5:$A$201,'Crop Chart'!$H$5:$H$201,0),"")</f>
        <v/>
      </c>
      <c r="E282" s="270"/>
      <c r="F282" s="274"/>
      <c r="G282" s="275"/>
      <c r="H282" s="208">
        <f t="array" ref="H282">IF(ISBLANK(G282),"",XLOOKUP(A282,'Crop Chart'!$A$5:$A$201,'Crop Chart'!$F$5:$F$201,0)+G282)-XLOOKUP(A282,'Crop Chart'!$A$5:$A$201,'Crop Chart'!$I$5:$I$201,0)</f>
        <v>0</v>
      </c>
      <c r="I282" s="208" t="str">
        <f t="shared" si="1"/>
        <v/>
      </c>
      <c r="J282" s="209" t="str">
        <f t="array" ref="J282">IF($F282&gt;0,(XLOOKUP($A282,'Crop Chart'!$A$5:$A$201,'Crop Chart'!$K$5:$K$201,0)*$F282),"")</f>
        <v/>
      </c>
      <c r="K282" s="209" t="str">
        <f t="array" ref="K282">IF($F282&gt;0,(XLOOKUP($A282,'Crop Chart'!$A$5:$A$201,'Crop Chart'!$L$5:$L$201,FALSE)),"")</f>
        <v/>
      </c>
      <c r="L282" s="210"/>
      <c r="M282" s="211" t="str">
        <f t="shared" si="9"/>
        <v>-</v>
      </c>
      <c r="N282" s="223" t="str">
        <f>IFERROR(__xludf.DUMMYFUNCTION("UNIQUE(E289:E301)"),"")</f>
        <v/>
      </c>
      <c r="O282" s="222"/>
      <c r="P282" s="222"/>
      <c r="Q282" s="223"/>
      <c r="R282" s="223"/>
      <c r="S282" s="223"/>
      <c r="T282" s="223"/>
      <c r="U282" s="223"/>
      <c r="V282" s="223"/>
      <c r="W282" s="223"/>
      <c r="X282" s="223"/>
    </row>
    <row r="283" ht="15.75" customHeight="1">
      <c r="A283" s="215" t="s">
        <v>62</v>
      </c>
      <c r="B283" s="231"/>
      <c r="C283" s="231"/>
      <c r="D283" s="216" t="str">
        <f t="array" ref="D283">IF(LEN(A283)&gt;=3,XLOOKUP(A283,'Crop Chart'!$A$5:$A$201,'Crop Chart'!$H$5:$H$201,0),"")</f>
        <v/>
      </c>
      <c r="E283" s="270"/>
      <c r="F283" s="274"/>
      <c r="G283" s="275"/>
      <c r="H283" s="208">
        <f t="array" ref="H283">IF(ISBLANK(G283),"",XLOOKUP(A283,'Crop Chart'!$A$5:$A$201,'Crop Chart'!$F$5:$F$201,0)+G283)-XLOOKUP(A283,'Crop Chart'!$A$5:$A$201,'Crop Chart'!$I$5:$I$201,0)</f>
        <v>0</v>
      </c>
      <c r="I283" s="208" t="str">
        <f t="shared" si="1"/>
        <v/>
      </c>
      <c r="J283" s="209" t="str">
        <f t="array" ref="J283">IF($F283&gt;0,(XLOOKUP($A283,'Crop Chart'!$A$5:$A$201,'Crop Chart'!$K$5:$K$201,0)*$F283),"")</f>
        <v/>
      </c>
      <c r="K283" s="209" t="str">
        <f t="array" ref="K283">IF($F283&gt;0,(XLOOKUP($A283,'Crop Chart'!$A$5:$A$201,'Crop Chart'!$L$5:$L$201,FALSE)),"")</f>
        <v/>
      </c>
      <c r="L283" s="210"/>
      <c r="M283" s="211" t="str">
        <f t="shared" si="9"/>
        <v>-</v>
      </c>
      <c r="N283" s="223" t="str">
        <f>IFERROR(__xludf.DUMMYFUNCTION("UNIQUE(E290:E302)"),"")</f>
        <v/>
      </c>
      <c r="O283" s="222"/>
      <c r="P283" s="222"/>
      <c r="Q283" s="223"/>
      <c r="R283" s="223"/>
      <c r="S283" s="223"/>
      <c r="T283" s="223"/>
      <c r="U283" s="223"/>
      <c r="V283" s="223"/>
      <c r="W283" s="223"/>
      <c r="X283" s="223"/>
    </row>
    <row r="284" ht="15.75" customHeight="1">
      <c r="A284" s="215" t="s">
        <v>62</v>
      </c>
      <c r="B284" s="231"/>
      <c r="C284" s="231"/>
      <c r="D284" s="216" t="str">
        <f t="array" ref="D284">IF(LEN(A284)&gt;=3,XLOOKUP(A284,'Crop Chart'!$A$5:$A$201,'Crop Chart'!$H$5:$H$201,0),"")</f>
        <v/>
      </c>
      <c r="E284" s="270"/>
      <c r="F284" s="274"/>
      <c r="G284" s="275"/>
      <c r="H284" s="208">
        <f t="array" ref="H284">IF(ISBLANK(G284),"",XLOOKUP(A284,'Crop Chart'!$A$5:$A$201,'Crop Chart'!$F$5:$F$201,0)+G284)-XLOOKUP(A284,'Crop Chart'!$A$5:$A$201,'Crop Chart'!$I$5:$I$201,0)</f>
        <v>0</v>
      </c>
      <c r="I284" s="208" t="str">
        <f t="shared" si="1"/>
        <v/>
      </c>
      <c r="J284" s="209" t="str">
        <f t="array" ref="J284">IF($F284&gt;0,(XLOOKUP($A284,'Crop Chart'!$A$5:$A$201,'Crop Chart'!$K$5:$K$201,0)*$F284),"")</f>
        <v/>
      </c>
      <c r="K284" s="209" t="str">
        <f t="array" ref="K284">IF($F284&gt;0,(XLOOKUP($A284,'Crop Chart'!$A$5:$A$201,'Crop Chart'!$L$5:$L$201,FALSE)),"")</f>
        <v/>
      </c>
      <c r="L284" s="210"/>
      <c r="M284" s="211" t="str">
        <f t="shared" si="9"/>
        <v>-</v>
      </c>
      <c r="N284" s="223" t="str">
        <f>IFERROR(__xludf.DUMMYFUNCTION("UNIQUE(E291:E303)"),"")</f>
        <v/>
      </c>
      <c r="O284" s="222"/>
      <c r="P284" s="222"/>
      <c r="Q284" s="223"/>
      <c r="R284" s="223"/>
      <c r="S284" s="223"/>
      <c r="T284" s="223"/>
      <c r="U284" s="223"/>
      <c r="V284" s="223"/>
      <c r="W284" s="223"/>
      <c r="X284" s="223"/>
    </row>
    <row r="285" ht="15.75" customHeight="1">
      <c r="A285" s="215" t="s">
        <v>62</v>
      </c>
      <c r="B285" s="231"/>
      <c r="C285" s="231"/>
      <c r="D285" s="216" t="str">
        <f t="array" ref="D285">IF(LEN(A285)&gt;=3,XLOOKUP(A285,'Crop Chart'!$A$5:$A$201,'Crop Chart'!$H$5:$H$201,0),"")</f>
        <v/>
      </c>
      <c r="E285" s="270"/>
      <c r="F285" s="274"/>
      <c r="G285" s="275"/>
      <c r="H285" s="208">
        <f t="array" ref="H285">IF(ISBLANK(G285),"",XLOOKUP(A285,'Crop Chart'!$A$5:$A$201,'Crop Chart'!$F$5:$F$201,0)+G285)-XLOOKUP(A285,'Crop Chart'!$A$5:$A$201,'Crop Chart'!$I$5:$I$201,0)</f>
        <v>0</v>
      </c>
      <c r="I285" s="208" t="str">
        <f t="shared" si="1"/>
        <v/>
      </c>
      <c r="J285" s="209" t="str">
        <f t="array" ref="J285">IF($F285&gt;0,(XLOOKUP($A285,'Crop Chart'!$A$5:$A$201,'Crop Chart'!$K$5:$K$201,0)*$F285),"")</f>
        <v/>
      </c>
      <c r="K285" s="209" t="str">
        <f t="array" ref="K285">IF($F285&gt;0,(XLOOKUP($A285,'Crop Chart'!$A$5:$A$201,'Crop Chart'!$L$5:$L$201,FALSE)),"")</f>
        <v/>
      </c>
      <c r="L285" s="210"/>
      <c r="M285" s="211" t="str">
        <f t="shared" si="9"/>
        <v>-</v>
      </c>
      <c r="N285" s="223" t="str">
        <f>IFERROR(__xludf.DUMMYFUNCTION("UNIQUE(E292:E304)"),"")</f>
        <v/>
      </c>
      <c r="O285" s="222"/>
      <c r="P285" s="222"/>
      <c r="Q285" s="223"/>
      <c r="R285" s="223"/>
      <c r="S285" s="223"/>
      <c r="T285" s="223"/>
      <c r="U285" s="223"/>
      <c r="V285" s="223"/>
      <c r="W285" s="223"/>
      <c r="X285" s="223"/>
    </row>
    <row r="286" ht="15.75" customHeight="1">
      <c r="A286" s="215" t="s">
        <v>62</v>
      </c>
      <c r="B286" s="231"/>
      <c r="C286" s="231"/>
      <c r="D286" s="216" t="str">
        <f t="array" ref="D286">IF(LEN(A286)&gt;=3,XLOOKUP(A286,'Crop Chart'!$A$5:$A$201,'Crop Chart'!$H$5:$H$201,0),"")</f>
        <v/>
      </c>
      <c r="E286" s="270"/>
      <c r="F286" s="274"/>
      <c r="G286" s="275"/>
      <c r="H286" s="208">
        <f t="array" ref="H286">IF(ISBLANK(G286),"",XLOOKUP(A286,'Crop Chart'!$A$5:$A$201,'Crop Chart'!$F$5:$F$201,0)+G286)-XLOOKUP(A286,'Crop Chart'!$A$5:$A$201,'Crop Chart'!$I$5:$I$201,0)</f>
        <v>0</v>
      </c>
      <c r="I286" s="208" t="str">
        <f t="shared" si="1"/>
        <v/>
      </c>
      <c r="J286" s="209" t="str">
        <f t="array" ref="J286">IF($F286&gt;0,(XLOOKUP($A286,'Crop Chart'!$A$5:$A$201,'Crop Chart'!$K$5:$K$201,0)*$F286),"")</f>
        <v/>
      </c>
      <c r="K286" s="209" t="str">
        <f t="array" ref="K286">IF($F286&gt;0,(XLOOKUP($A286,'Crop Chart'!$A$5:$A$201,'Crop Chart'!$L$5:$L$201,FALSE)),"")</f>
        <v/>
      </c>
      <c r="L286" s="210"/>
      <c r="M286" s="211" t="str">
        <f t="shared" si="9"/>
        <v>-</v>
      </c>
      <c r="N286" s="223" t="str">
        <f>IFERROR(__xludf.DUMMYFUNCTION("UNIQUE(E293:E305)"),"")</f>
        <v/>
      </c>
      <c r="O286" s="222"/>
      <c r="P286" s="222"/>
      <c r="Q286" s="223"/>
      <c r="R286" s="223"/>
      <c r="S286" s="223"/>
      <c r="T286" s="223"/>
      <c r="U286" s="223"/>
      <c r="V286" s="223"/>
      <c r="W286" s="223"/>
      <c r="X286" s="223"/>
    </row>
    <row r="287" ht="15.75" customHeight="1">
      <c r="A287" s="215" t="s">
        <v>62</v>
      </c>
      <c r="B287" s="231"/>
      <c r="C287" s="231"/>
      <c r="D287" s="216" t="str">
        <f t="array" ref="D287">IF(LEN(A287)&gt;=3,XLOOKUP(A287,'Crop Chart'!$A$5:$A$201,'Crop Chart'!$H$5:$H$201,0),"")</f>
        <v/>
      </c>
      <c r="E287" s="270"/>
      <c r="F287" s="274"/>
      <c r="G287" s="275"/>
      <c r="H287" s="208">
        <f t="array" ref="H287">IF(ISBLANK(G287),"",XLOOKUP(A287,'Crop Chart'!$A$5:$A$201,'Crop Chart'!$F$5:$F$201,0)+G287)-XLOOKUP(A287,'Crop Chart'!$A$5:$A$201,'Crop Chart'!$I$5:$I$201,0)</f>
        <v>0</v>
      </c>
      <c r="I287" s="208" t="str">
        <f t="shared" si="1"/>
        <v/>
      </c>
      <c r="J287" s="209" t="str">
        <f t="array" ref="J287">IF($F287&gt;0,(XLOOKUP($A287,'Crop Chart'!$A$5:$A$201,'Crop Chart'!$K$5:$K$201,0)*$F287),"")</f>
        <v/>
      </c>
      <c r="K287" s="209" t="str">
        <f t="array" ref="K287">IF($F287&gt;0,(XLOOKUP($A287,'Crop Chart'!$A$5:$A$201,'Crop Chart'!$L$5:$L$201,FALSE)),"")</f>
        <v/>
      </c>
      <c r="L287" s="210"/>
      <c r="M287" s="211" t="str">
        <f t="shared" si="9"/>
        <v>-</v>
      </c>
      <c r="N287" s="223" t="str">
        <f>IFERROR(__xludf.DUMMYFUNCTION("UNIQUE(E294:E306)"),"")</f>
        <v/>
      </c>
      <c r="O287" s="222"/>
      <c r="P287" s="222"/>
      <c r="Q287" s="223"/>
      <c r="R287" s="223"/>
      <c r="S287" s="223"/>
      <c r="T287" s="223"/>
      <c r="U287" s="223"/>
      <c r="V287" s="223"/>
      <c r="W287" s="223"/>
      <c r="X287" s="223"/>
    </row>
    <row r="288" ht="15.75" customHeight="1">
      <c r="A288" s="215" t="s">
        <v>62</v>
      </c>
      <c r="B288" s="231"/>
      <c r="C288" s="231"/>
      <c r="D288" s="216" t="str">
        <f t="array" ref="D288">IF(LEN(A288)&gt;=3,XLOOKUP(A288,'Crop Chart'!$A$5:$A$201,'Crop Chart'!$H$5:$H$201,0),"")</f>
        <v/>
      </c>
      <c r="E288" s="270"/>
      <c r="F288" s="274"/>
      <c r="G288" s="275"/>
      <c r="H288" s="208">
        <f t="array" ref="H288">IF(ISBLANK(G288),"",XLOOKUP(A288,'Crop Chart'!$A$5:$A$201,'Crop Chart'!$F$5:$F$201,0)+G288)-XLOOKUP(A288,'Crop Chart'!$A$5:$A$201,'Crop Chart'!$I$5:$I$201,0)</f>
        <v>0</v>
      </c>
      <c r="I288" s="208" t="str">
        <f t="shared" si="1"/>
        <v/>
      </c>
      <c r="J288" s="209" t="str">
        <f t="array" ref="J288">IF($F288&gt;0,(XLOOKUP($A288,'Crop Chart'!$A$5:$A$201,'Crop Chart'!$K$5:$K$201,0)*$F288),"")</f>
        <v/>
      </c>
      <c r="K288" s="209" t="str">
        <f t="array" ref="K288">IF($F288&gt;0,(XLOOKUP($A288,'Crop Chart'!$A$5:$A$201,'Crop Chart'!$L$5:$L$201,FALSE)),"")</f>
        <v/>
      </c>
      <c r="L288" s="210"/>
      <c r="M288" s="211" t="str">
        <f t="shared" si="9"/>
        <v>-</v>
      </c>
      <c r="N288" s="223" t="str">
        <f>IFERROR(__xludf.DUMMYFUNCTION("UNIQUE(E295:E307)"),"")</f>
        <v/>
      </c>
      <c r="O288" s="222"/>
      <c r="P288" s="222"/>
      <c r="Q288" s="223"/>
      <c r="R288" s="223"/>
      <c r="S288" s="223"/>
      <c r="T288" s="223"/>
      <c r="U288" s="223"/>
      <c r="V288" s="223"/>
      <c r="W288" s="223"/>
      <c r="X288" s="223"/>
    </row>
    <row r="289" ht="15.75" customHeight="1">
      <c r="A289" s="215" t="s">
        <v>62</v>
      </c>
      <c r="B289" s="231"/>
      <c r="C289" s="231"/>
      <c r="D289" s="216" t="str">
        <f t="array" ref="D289">IF(LEN(A289)&gt;=3,XLOOKUP(A289,'Crop Chart'!$A$5:$A$201,'Crop Chart'!$H$5:$H$201,0),"")</f>
        <v/>
      </c>
      <c r="E289" s="270"/>
      <c r="F289" s="274"/>
      <c r="G289" s="275"/>
      <c r="H289" s="208">
        <f t="array" ref="H289">IF(ISBLANK(G289),"",XLOOKUP(A289,'Crop Chart'!$A$5:$A$201,'Crop Chart'!$F$5:$F$201,0)+G289)-XLOOKUP(A289,'Crop Chart'!$A$5:$A$201,'Crop Chart'!$I$5:$I$201,0)</f>
        <v>0</v>
      </c>
      <c r="I289" s="208" t="str">
        <f t="shared" si="1"/>
        <v/>
      </c>
      <c r="J289" s="209" t="str">
        <f t="array" ref="J289">IF($F289&gt;0,(XLOOKUP($A289,'Crop Chart'!$A$5:$A$201,'Crop Chart'!$K$5:$K$201,0)*$F289),"")</f>
        <v/>
      </c>
      <c r="K289" s="209" t="str">
        <f t="array" ref="K289">IF($F289&gt;0,(XLOOKUP($A289,'Crop Chart'!$A$5:$A$201,'Crop Chart'!$L$5:$L$201,FALSE)),"")</f>
        <v/>
      </c>
      <c r="L289" s="210"/>
      <c r="M289" s="211" t="str">
        <f t="shared" si="9"/>
        <v>-</v>
      </c>
      <c r="N289" s="223" t="str">
        <f>IFERROR(__xludf.DUMMYFUNCTION("UNIQUE(E296:E308)"),"")</f>
        <v/>
      </c>
      <c r="O289" s="222"/>
      <c r="P289" s="222"/>
      <c r="Q289" s="223"/>
      <c r="R289" s="223"/>
      <c r="S289" s="223"/>
      <c r="T289" s="223"/>
      <c r="U289" s="223"/>
      <c r="V289" s="223"/>
      <c r="W289" s="223"/>
      <c r="X289" s="223"/>
    </row>
    <row r="290" ht="15.75" customHeight="1">
      <c r="A290" s="215" t="s">
        <v>62</v>
      </c>
      <c r="B290" s="231"/>
      <c r="C290" s="231"/>
      <c r="D290" s="216" t="str">
        <f t="array" ref="D290">IF(LEN(A290)&gt;=3,XLOOKUP(A290,'Crop Chart'!$A$5:$A$201,'Crop Chart'!$H$5:$H$201,0),"")</f>
        <v/>
      </c>
      <c r="E290" s="270"/>
      <c r="F290" s="274"/>
      <c r="G290" s="275"/>
      <c r="H290" s="208">
        <f t="array" ref="H290">IF(ISBLANK(G290),"",XLOOKUP(A290,'Crop Chart'!$A$5:$A$201,'Crop Chart'!$F$5:$F$201,0)+G290)-XLOOKUP(A290,'Crop Chart'!$A$5:$A$201,'Crop Chart'!$I$5:$I$201,0)</f>
        <v>0</v>
      </c>
      <c r="I290" s="208" t="str">
        <f t="shared" si="1"/>
        <v/>
      </c>
      <c r="J290" s="209" t="str">
        <f t="array" ref="J290">IF($F290&gt;0,(XLOOKUP($A290,'Crop Chart'!$A$5:$A$201,'Crop Chart'!$K$5:$K$201,0)*$F290),"")</f>
        <v/>
      </c>
      <c r="K290" s="209" t="str">
        <f t="array" ref="K290">IF($F290&gt;0,(XLOOKUP($A290,'Crop Chart'!$A$5:$A$201,'Crop Chart'!$L$5:$L$201,FALSE)),"")</f>
        <v/>
      </c>
      <c r="L290" s="210"/>
      <c r="M290" s="211" t="str">
        <f t="shared" si="9"/>
        <v>-</v>
      </c>
      <c r="N290" s="223" t="str">
        <f>IFERROR(__xludf.DUMMYFUNCTION("UNIQUE(E297:E309)"),"")</f>
        <v/>
      </c>
      <c r="O290" s="222"/>
      <c r="P290" s="222"/>
      <c r="Q290" s="223"/>
      <c r="R290" s="223"/>
      <c r="S290" s="223"/>
      <c r="T290" s="223"/>
      <c r="U290" s="223"/>
      <c r="V290" s="223"/>
      <c r="W290" s="223"/>
      <c r="X290" s="223"/>
    </row>
    <row r="291" ht="15.75" customHeight="1">
      <c r="A291" s="215" t="s">
        <v>62</v>
      </c>
      <c r="B291" s="231"/>
      <c r="C291" s="231"/>
      <c r="D291" s="216" t="str">
        <f t="array" ref="D291">IF(LEN(A291)&gt;=3,XLOOKUP(A291,'Crop Chart'!$A$5:$A$201,'Crop Chart'!$H$5:$H$201,0),"")</f>
        <v/>
      </c>
      <c r="E291" s="270"/>
      <c r="F291" s="274"/>
      <c r="G291" s="275"/>
      <c r="H291" s="208">
        <f t="array" ref="H291">IF(ISBLANK(G291),"",XLOOKUP(A291,'Crop Chart'!$A$5:$A$201,'Crop Chart'!$F$5:$F$201,0)+G291)-XLOOKUP(A291,'Crop Chart'!$A$5:$A$201,'Crop Chart'!$I$5:$I$201,0)</f>
        <v>0</v>
      </c>
      <c r="I291" s="208" t="str">
        <f t="shared" si="1"/>
        <v/>
      </c>
      <c r="J291" s="209" t="str">
        <f t="array" ref="J291">IF($F291&gt;0,(XLOOKUP($A291,'Crop Chart'!$A$5:$A$201,'Crop Chart'!$K$5:$K$201,0)*$F291),"")</f>
        <v/>
      </c>
      <c r="K291" s="209" t="str">
        <f t="array" ref="K291">IF($F291&gt;0,(XLOOKUP($A291,'Crop Chart'!$A$5:$A$201,'Crop Chart'!$L$5:$L$201,FALSE)),"")</f>
        <v/>
      </c>
      <c r="L291" s="210"/>
      <c r="M291" s="211" t="str">
        <f t="shared" si="9"/>
        <v>-</v>
      </c>
      <c r="N291" s="223" t="str">
        <f>IFERROR(__xludf.DUMMYFUNCTION("UNIQUE(E298:E310)"),"")</f>
        <v/>
      </c>
      <c r="O291" s="222"/>
      <c r="P291" s="222"/>
      <c r="Q291" s="223"/>
      <c r="R291" s="223"/>
      <c r="S291" s="223"/>
      <c r="T291" s="223"/>
      <c r="U291" s="223"/>
      <c r="V291" s="223"/>
      <c r="W291" s="223"/>
      <c r="X291" s="223"/>
    </row>
    <row r="292" ht="15.75" customHeight="1">
      <c r="A292" s="215" t="s">
        <v>62</v>
      </c>
      <c r="B292" s="231"/>
      <c r="C292" s="231"/>
      <c r="D292" s="216" t="str">
        <f t="array" ref="D292">IF(LEN(A292)&gt;=3,XLOOKUP(A292,'Crop Chart'!$A$5:$A$201,'Crop Chart'!$H$5:$H$201,0),"")</f>
        <v/>
      </c>
      <c r="E292" s="270"/>
      <c r="F292" s="274"/>
      <c r="G292" s="275"/>
      <c r="H292" s="208">
        <f t="array" ref="H292">IF(ISBLANK(G292),"",XLOOKUP(A292,'Crop Chart'!$A$5:$A$201,'Crop Chart'!$F$5:$F$201,0)+G292)-XLOOKUP(A292,'Crop Chart'!$A$5:$A$201,'Crop Chart'!$I$5:$I$201,0)</f>
        <v>0</v>
      </c>
      <c r="I292" s="208" t="str">
        <f t="shared" si="1"/>
        <v/>
      </c>
      <c r="J292" s="209" t="str">
        <f t="array" ref="J292">IF($F292&gt;0,(XLOOKUP($A292,'Crop Chart'!$A$5:$A$201,'Crop Chart'!$K$5:$K$201,0)*$F292),"")</f>
        <v/>
      </c>
      <c r="K292" s="209" t="str">
        <f t="array" ref="K292">IF($F292&gt;0,(XLOOKUP($A292,'Crop Chart'!$A$5:$A$201,'Crop Chart'!$L$5:$L$201,FALSE)),"")</f>
        <v/>
      </c>
      <c r="L292" s="210"/>
      <c r="M292" s="211" t="str">
        <f t="shared" si="9"/>
        <v>-</v>
      </c>
      <c r="N292" s="223" t="str">
        <f>IFERROR(__xludf.DUMMYFUNCTION("UNIQUE(E299:E311)"),"")</f>
        <v/>
      </c>
      <c r="O292" s="222"/>
      <c r="P292" s="222"/>
      <c r="Q292" s="223"/>
      <c r="R292" s="223"/>
      <c r="S292" s="223"/>
      <c r="T292" s="223"/>
      <c r="U292" s="223"/>
      <c r="V292" s="223"/>
      <c r="W292" s="223"/>
      <c r="X292" s="223"/>
    </row>
    <row r="293" ht="15.75" customHeight="1">
      <c r="A293" s="215" t="s">
        <v>62</v>
      </c>
      <c r="B293" s="231"/>
      <c r="C293" s="231"/>
      <c r="D293" s="216" t="str">
        <f t="array" ref="D293">IF(LEN(A293)&gt;=3,XLOOKUP(A293,'Crop Chart'!$A$5:$A$201,'Crop Chart'!$H$5:$H$201,0),"")</f>
        <v/>
      </c>
      <c r="E293" s="270"/>
      <c r="F293" s="274"/>
      <c r="G293" s="275"/>
      <c r="H293" s="208">
        <f t="array" ref="H293">IF(ISBLANK(G293),"",XLOOKUP(A293,'Crop Chart'!$A$5:$A$201,'Crop Chart'!$F$5:$F$201,0)+G293)-XLOOKUP(A293,'Crop Chart'!$A$5:$A$201,'Crop Chart'!$I$5:$I$201,0)</f>
        <v>0</v>
      </c>
      <c r="I293" s="208" t="str">
        <f t="shared" si="1"/>
        <v/>
      </c>
      <c r="J293" s="209" t="str">
        <f t="array" ref="J293">IF($F293&gt;0,(XLOOKUP($A293,'Crop Chart'!$A$5:$A$201,'Crop Chart'!$K$5:$K$201,0)*$F293),"")</f>
        <v/>
      </c>
      <c r="K293" s="209" t="str">
        <f t="array" ref="K293">IF($F293&gt;0,(XLOOKUP($A293,'Crop Chart'!$A$5:$A$201,'Crop Chart'!$L$5:$L$201,FALSE)),"")</f>
        <v/>
      </c>
      <c r="L293" s="210"/>
      <c r="M293" s="211" t="str">
        <f t="shared" si="9"/>
        <v>-</v>
      </c>
      <c r="N293" s="223" t="str">
        <f>IFERROR(__xludf.DUMMYFUNCTION("UNIQUE(E300:E312)"),"")</f>
        <v/>
      </c>
      <c r="O293" s="222"/>
      <c r="P293" s="222"/>
      <c r="Q293" s="223"/>
      <c r="R293" s="223"/>
      <c r="S293" s="223"/>
      <c r="T293" s="223"/>
      <c r="U293" s="223"/>
      <c r="V293" s="223"/>
      <c r="W293" s="223"/>
      <c r="X293" s="223"/>
    </row>
    <row r="294" ht="15.75" customHeight="1">
      <c r="A294" s="215" t="s">
        <v>62</v>
      </c>
      <c r="B294" s="231"/>
      <c r="C294" s="231"/>
      <c r="D294" s="216" t="str">
        <f t="array" ref="D294">IF(LEN(A294)&gt;=3,XLOOKUP(A294,'Crop Chart'!$A$5:$A$201,'Crop Chart'!$H$5:$H$201,0),"")</f>
        <v/>
      </c>
      <c r="E294" s="270"/>
      <c r="F294" s="274"/>
      <c r="G294" s="275"/>
      <c r="H294" s="208">
        <f t="array" ref="H294">IF(ISBLANK(G294),"",XLOOKUP(A294,'Crop Chart'!$A$5:$A$201,'Crop Chart'!$F$5:$F$201,0)+G294)-XLOOKUP(A294,'Crop Chart'!$A$5:$A$201,'Crop Chart'!$I$5:$I$201,0)</f>
        <v>0</v>
      </c>
      <c r="I294" s="208" t="str">
        <f t="shared" si="1"/>
        <v/>
      </c>
      <c r="J294" s="209" t="str">
        <f t="array" ref="J294">IF($F294&gt;0,(XLOOKUP($A294,'Crop Chart'!$A$5:$A$201,'Crop Chart'!$K$5:$K$201,0)*$F294),"")</f>
        <v/>
      </c>
      <c r="K294" s="209" t="str">
        <f t="array" ref="K294">IF($F294&gt;0,(XLOOKUP($A294,'Crop Chart'!$A$5:$A$201,'Crop Chart'!$L$5:$L$201,FALSE)),"")</f>
        <v/>
      </c>
      <c r="L294" s="210"/>
      <c r="M294" s="211" t="str">
        <f t="shared" si="9"/>
        <v>-</v>
      </c>
      <c r="N294" s="223" t="str">
        <f>IFERROR(__xludf.DUMMYFUNCTION("UNIQUE(E301:E313)"),"")</f>
        <v/>
      </c>
      <c r="O294" s="222"/>
      <c r="P294" s="222"/>
      <c r="Q294" s="223"/>
      <c r="R294" s="223"/>
      <c r="S294" s="223"/>
      <c r="T294" s="223"/>
      <c r="U294" s="223"/>
      <c r="V294" s="223"/>
      <c r="W294" s="223"/>
      <c r="X294" s="223"/>
    </row>
    <row r="295" ht="15.75" customHeight="1">
      <c r="A295" s="215" t="s">
        <v>62</v>
      </c>
      <c r="B295" s="231"/>
      <c r="C295" s="231"/>
      <c r="D295" s="216" t="str">
        <f t="array" ref="D295">IF(LEN(A295)&gt;=3,XLOOKUP(A295,'Crop Chart'!$A$5:$A$201,'Crop Chart'!$H$5:$H$201,0),"")</f>
        <v/>
      </c>
      <c r="E295" s="270"/>
      <c r="F295" s="274"/>
      <c r="G295" s="275"/>
      <c r="H295" s="208">
        <f t="array" ref="H295">IF(ISBLANK(G295),"",XLOOKUP(A295,'Crop Chart'!$A$5:$A$201,'Crop Chart'!$F$5:$F$201,0)+G295)-XLOOKUP(A295,'Crop Chart'!$A$5:$A$201,'Crop Chart'!$I$5:$I$201,0)</f>
        <v>0</v>
      </c>
      <c r="I295" s="208" t="str">
        <f t="shared" si="1"/>
        <v/>
      </c>
      <c r="J295" s="209" t="str">
        <f t="array" ref="J295">IF($F295&gt;0,(XLOOKUP($A295,'Crop Chart'!$A$5:$A$201,'Crop Chart'!$K$5:$K$201,0)*$F295),"")</f>
        <v/>
      </c>
      <c r="K295" s="209" t="str">
        <f t="array" ref="K295">IF($F295&gt;0,(XLOOKUP($A295,'Crop Chart'!$A$5:$A$201,'Crop Chart'!$L$5:$L$201,FALSE)),"")</f>
        <v/>
      </c>
      <c r="L295" s="210"/>
      <c r="M295" s="211" t="str">
        <f t="shared" si="9"/>
        <v>-</v>
      </c>
      <c r="N295" s="223" t="str">
        <f>IFERROR(__xludf.DUMMYFUNCTION("UNIQUE(E302:E314)"),"")</f>
        <v/>
      </c>
      <c r="O295" s="222"/>
      <c r="P295" s="222"/>
      <c r="Q295" s="223"/>
      <c r="R295" s="223"/>
      <c r="S295" s="223"/>
      <c r="T295" s="223"/>
      <c r="U295" s="223"/>
      <c r="V295" s="223"/>
      <c r="W295" s="223"/>
      <c r="X295" s="223"/>
    </row>
    <row r="296" ht="15.75" customHeight="1">
      <c r="A296" s="215" t="s">
        <v>62</v>
      </c>
      <c r="B296" s="231"/>
      <c r="C296" s="231"/>
      <c r="D296" s="216" t="str">
        <f t="array" ref="D296">IF(LEN(A296)&gt;=3,XLOOKUP(A296,'Crop Chart'!$A$5:$A$201,'Crop Chart'!$H$5:$H$201,0),"")</f>
        <v/>
      </c>
      <c r="E296" s="270"/>
      <c r="F296" s="274"/>
      <c r="G296" s="275"/>
      <c r="H296" s="208">
        <f t="array" ref="H296">IF(ISBLANK(G296),"",XLOOKUP(A296,'Crop Chart'!$A$5:$A$201,'Crop Chart'!$F$5:$F$201,0)+G296)-XLOOKUP(A296,'Crop Chart'!$A$5:$A$201,'Crop Chart'!$I$5:$I$201,0)</f>
        <v>0</v>
      </c>
      <c r="I296" s="208" t="str">
        <f t="shared" si="1"/>
        <v/>
      </c>
      <c r="J296" s="209" t="str">
        <f t="array" ref="J296">IF($F296&gt;0,(XLOOKUP($A296,'Crop Chart'!$A$5:$A$201,'Crop Chart'!$K$5:$K$201,0)*$F296),"")</f>
        <v/>
      </c>
      <c r="K296" s="209" t="str">
        <f t="array" ref="K296">IF($F296&gt;0,(XLOOKUP($A296,'Crop Chart'!$A$5:$A$201,'Crop Chart'!$L$5:$L$201,FALSE)),"")</f>
        <v/>
      </c>
      <c r="L296" s="210"/>
      <c r="M296" s="211" t="str">
        <f t="shared" si="9"/>
        <v>-</v>
      </c>
      <c r="N296" s="223" t="str">
        <f>IFERROR(__xludf.DUMMYFUNCTION("UNIQUE(E303:E315)"),"")</f>
        <v/>
      </c>
      <c r="O296" s="222"/>
      <c r="P296" s="222"/>
      <c r="Q296" s="223"/>
      <c r="R296" s="223"/>
      <c r="S296" s="223"/>
      <c r="T296" s="223"/>
      <c r="U296" s="223"/>
      <c r="V296" s="223"/>
      <c r="W296" s="223"/>
      <c r="X296" s="223"/>
    </row>
    <row r="297" ht="15.75" customHeight="1">
      <c r="A297" s="215" t="s">
        <v>62</v>
      </c>
      <c r="B297" s="231"/>
      <c r="C297" s="231"/>
      <c r="D297" s="216" t="str">
        <f t="array" ref="D297">IF(LEN(A297)&gt;=3,XLOOKUP(A297,'Crop Chart'!$A$5:$A$201,'Crop Chart'!$H$5:$H$201,0),"")</f>
        <v/>
      </c>
      <c r="E297" s="270"/>
      <c r="F297" s="274"/>
      <c r="G297" s="275"/>
      <c r="H297" s="208">
        <f t="array" ref="H297">IF(ISBLANK(G297),"",XLOOKUP(A297,'Crop Chart'!$A$5:$A$201,'Crop Chart'!$F$5:$F$201,0)+G297)-XLOOKUP(A297,'Crop Chart'!$A$5:$A$201,'Crop Chart'!$I$5:$I$201,0)</f>
        <v>0</v>
      </c>
      <c r="I297" s="208" t="str">
        <f t="shared" si="1"/>
        <v/>
      </c>
      <c r="J297" s="209" t="str">
        <f t="array" ref="J297">IF($F297&gt;0,(XLOOKUP($A297,'Crop Chart'!$A$5:$A$201,'Crop Chart'!$K$5:$K$201,0)*$F297),"")</f>
        <v/>
      </c>
      <c r="K297" s="209" t="str">
        <f t="array" ref="K297">IF($F297&gt;0,(XLOOKUP($A297,'Crop Chart'!$A$5:$A$201,'Crop Chart'!$L$5:$L$201,FALSE)),"")</f>
        <v/>
      </c>
      <c r="L297" s="210"/>
      <c r="M297" s="211" t="str">
        <f t="shared" si="9"/>
        <v>-</v>
      </c>
      <c r="N297" s="223" t="str">
        <f>IFERROR(__xludf.DUMMYFUNCTION("UNIQUE(E304:E316)"),"")</f>
        <v/>
      </c>
      <c r="O297" s="222"/>
      <c r="P297" s="222"/>
      <c r="Q297" s="223"/>
      <c r="R297" s="223"/>
      <c r="S297" s="223"/>
      <c r="T297" s="223"/>
      <c r="U297" s="223"/>
      <c r="V297" s="223"/>
      <c r="W297" s="223"/>
      <c r="X297" s="223"/>
    </row>
    <row r="298" ht="15.75" customHeight="1">
      <c r="A298" s="215" t="s">
        <v>62</v>
      </c>
      <c r="B298" s="231"/>
      <c r="C298" s="231"/>
      <c r="D298" s="216" t="str">
        <f t="array" ref="D298">IF(LEN(A298)&gt;=3,XLOOKUP(A298,'Crop Chart'!$A$5:$A$201,'Crop Chart'!$H$5:$H$201,0),"")</f>
        <v/>
      </c>
      <c r="E298" s="270"/>
      <c r="F298" s="274"/>
      <c r="G298" s="275"/>
      <c r="H298" s="208">
        <f t="array" ref="H298">IF(ISBLANK(G298),"",XLOOKUP(A298,'Crop Chart'!$A$5:$A$201,'Crop Chart'!$F$5:$F$201,0)+G298)-XLOOKUP(A298,'Crop Chart'!$A$5:$A$201,'Crop Chart'!$I$5:$I$201,0)</f>
        <v>0</v>
      </c>
      <c r="I298" s="208" t="str">
        <f t="shared" si="1"/>
        <v/>
      </c>
      <c r="J298" s="209" t="str">
        <f t="array" ref="J298">IF($F298&gt;0,(XLOOKUP($A298,'Crop Chart'!$A$5:$A$201,'Crop Chart'!$K$5:$K$201,0)*$F298),"")</f>
        <v/>
      </c>
      <c r="K298" s="209" t="str">
        <f t="array" ref="K298">IF($F298&gt;0,(XLOOKUP($A298,'Crop Chart'!$A$5:$A$201,'Crop Chart'!$L$5:$L$201,FALSE)),"")</f>
        <v/>
      </c>
      <c r="L298" s="210"/>
      <c r="M298" s="211" t="str">
        <f t="shared" si="9"/>
        <v>-</v>
      </c>
      <c r="N298" s="223" t="str">
        <f>IFERROR(__xludf.DUMMYFUNCTION("UNIQUE(E305:E317)"),"")</f>
        <v/>
      </c>
      <c r="O298" s="222"/>
      <c r="P298" s="222"/>
      <c r="Q298" s="223"/>
      <c r="R298" s="223"/>
      <c r="S298" s="223"/>
      <c r="T298" s="223"/>
      <c r="U298" s="223"/>
      <c r="V298" s="223"/>
      <c r="W298" s="223"/>
      <c r="X298" s="223"/>
    </row>
    <row r="299" ht="15.75" customHeight="1">
      <c r="A299" s="215" t="s">
        <v>62</v>
      </c>
      <c r="B299" s="231"/>
      <c r="C299" s="231"/>
      <c r="D299" s="216" t="str">
        <f t="array" ref="D299">IF(LEN(A299)&gt;=3,XLOOKUP(A299,'Crop Chart'!$A$5:$A$201,'Crop Chart'!$H$5:$H$201,0),"")</f>
        <v/>
      </c>
      <c r="E299" s="270"/>
      <c r="F299" s="274"/>
      <c r="G299" s="275"/>
      <c r="H299" s="208">
        <f t="array" ref="H299">IF(ISBLANK(G299),"",XLOOKUP(A299,'Crop Chart'!$A$5:$A$201,'Crop Chart'!$F$5:$F$201,0)+G299)-XLOOKUP(A299,'Crop Chart'!$A$5:$A$201,'Crop Chart'!$I$5:$I$201,0)</f>
        <v>0</v>
      </c>
      <c r="I299" s="208" t="str">
        <f t="shared" si="1"/>
        <v/>
      </c>
      <c r="J299" s="209" t="str">
        <f t="array" ref="J299">IF($F299&gt;0,(XLOOKUP($A299,'Crop Chart'!$A$5:$A$201,'Crop Chart'!$K$5:$K$201,0)*$F299),"")</f>
        <v/>
      </c>
      <c r="K299" s="209" t="str">
        <f t="array" ref="K299">IF($F299&gt;0,(XLOOKUP($A299,'Crop Chart'!$A$5:$A$201,'Crop Chart'!$L$5:$L$201,FALSE)),"")</f>
        <v/>
      </c>
      <c r="L299" s="210"/>
      <c r="M299" s="211" t="str">
        <f t="shared" si="9"/>
        <v>-</v>
      </c>
      <c r="N299" s="223" t="str">
        <f>IFERROR(__xludf.DUMMYFUNCTION("UNIQUE(E306:E318)"),"")</f>
        <v/>
      </c>
      <c r="O299" s="222"/>
      <c r="P299" s="222"/>
      <c r="Q299" s="223"/>
      <c r="R299" s="223"/>
      <c r="S299" s="223"/>
      <c r="T299" s="223"/>
      <c r="U299" s="223"/>
      <c r="V299" s="223"/>
      <c r="W299" s="223"/>
      <c r="X299" s="223"/>
    </row>
    <row r="300" ht="15.75" customHeight="1">
      <c r="A300" s="215" t="s">
        <v>62</v>
      </c>
      <c r="B300" s="231"/>
      <c r="C300" s="231"/>
      <c r="D300" s="216" t="str">
        <f t="array" ref="D300">IF(LEN(A300)&gt;=3,XLOOKUP(A300,'Crop Chart'!$A$5:$A$201,'Crop Chart'!$H$5:$H$201,0),"")</f>
        <v/>
      </c>
      <c r="E300" s="270"/>
      <c r="F300" s="274"/>
      <c r="G300" s="275"/>
      <c r="H300" s="208">
        <f t="array" ref="H300">IF(ISBLANK(G300),"",XLOOKUP(A300,'Crop Chart'!$A$5:$A$201,'Crop Chart'!$F$5:$F$201,0)+G300)-XLOOKUP(A300,'Crop Chart'!$A$5:$A$201,'Crop Chart'!$I$5:$I$201,0)</f>
        <v>0</v>
      </c>
      <c r="I300" s="208" t="str">
        <f t="shared" si="1"/>
        <v/>
      </c>
      <c r="J300" s="209" t="str">
        <f t="array" ref="J300">IF($F300&gt;0,(XLOOKUP($A300,'Crop Chart'!$A$5:$A$201,'Crop Chart'!$K$5:$K$201,0)*$F300),"")</f>
        <v/>
      </c>
      <c r="K300" s="209" t="str">
        <f t="array" ref="K300">IF($F300&gt;0,(XLOOKUP($A300,'Crop Chart'!$A$5:$A$201,'Crop Chart'!$L$5:$L$201,FALSE)),"")</f>
        <v/>
      </c>
      <c r="L300" s="210"/>
      <c r="M300" s="211" t="str">
        <f t="shared" si="9"/>
        <v>-</v>
      </c>
      <c r="N300" s="223" t="str">
        <f>IFERROR(__xludf.DUMMYFUNCTION("UNIQUE(E307:E319)"),"")</f>
        <v/>
      </c>
      <c r="O300" s="222"/>
      <c r="P300" s="222"/>
      <c r="Q300" s="223"/>
      <c r="R300" s="223"/>
      <c r="S300" s="223"/>
      <c r="T300" s="223"/>
      <c r="U300" s="223"/>
      <c r="V300" s="223"/>
      <c r="W300" s="223"/>
      <c r="X300" s="223"/>
    </row>
    <row r="301" ht="15.75" customHeight="1">
      <c r="A301" s="215" t="s">
        <v>62</v>
      </c>
      <c r="B301" s="231"/>
      <c r="C301" s="231"/>
      <c r="D301" s="216" t="str">
        <f t="array" ref="D301">IF(LEN(A301)&gt;=3,XLOOKUP(A301,'Crop Chart'!$A$5:$A$201,'Crop Chart'!$H$5:$H$201,0),"")</f>
        <v/>
      </c>
      <c r="E301" s="270"/>
      <c r="F301" s="274"/>
      <c r="G301" s="275"/>
      <c r="H301" s="208">
        <f t="array" ref="H301">IF(ISBLANK(G301),"",XLOOKUP(A301,'Crop Chart'!$A$5:$A$201,'Crop Chart'!$F$5:$F$201,0)+G301)-XLOOKUP(A301,'Crop Chart'!$A$5:$A$201,'Crop Chart'!$I$5:$I$201,0)</f>
        <v>0</v>
      </c>
      <c r="I301" s="208" t="str">
        <f t="shared" si="1"/>
        <v/>
      </c>
      <c r="J301" s="209" t="str">
        <f t="array" ref="J301">IF($F301&gt;0,(XLOOKUP($A301,'Crop Chart'!$A$5:$A$201,'Crop Chart'!$K$5:$K$201,0)*$F301),"")</f>
        <v/>
      </c>
      <c r="K301" s="209" t="str">
        <f t="array" ref="K301">IF($F301&gt;0,(XLOOKUP($A301,'Crop Chart'!$A$5:$A$201,'Crop Chart'!$L$5:$L$201,FALSE)),"")</f>
        <v/>
      </c>
      <c r="L301" s="210"/>
      <c r="M301" s="211" t="str">
        <f t="shared" si="9"/>
        <v>-</v>
      </c>
      <c r="N301" s="223" t="str">
        <f>IFERROR(__xludf.DUMMYFUNCTION("UNIQUE(E308:E320)"),"")</f>
        <v/>
      </c>
      <c r="O301" s="222"/>
      <c r="P301" s="222"/>
      <c r="Q301" s="223"/>
      <c r="R301" s="223"/>
      <c r="S301" s="223"/>
      <c r="T301" s="223"/>
      <c r="U301" s="223"/>
      <c r="V301" s="223"/>
      <c r="W301" s="223"/>
      <c r="X301" s="223"/>
    </row>
    <row r="302" ht="15.75" customHeight="1">
      <c r="A302" s="215" t="s">
        <v>62</v>
      </c>
      <c r="B302" s="231"/>
      <c r="C302" s="231"/>
      <c r="D302" s="216" t="str">
        <f t="array" ref="D302">IF(LEN(A302)&gt;=3,XLOOKUP(A302,'Crop Chart'!$A$5:$A$201,'Crop Chart'!$H$5:$H$201,0),"")</f>
        <v/>
      </c>
      <c r="E302" s="270"/>
      <c r="F302" s="274"/>
      <c r="G302" s="275"/>
      <c r="H302" s="208">
        <f t="array" ref="H302">IF(ISBLANK(G302),"",XLOOKUP(A302,'Crop Chart'!$A$5:$A$201,'Crop Chart'!$F$5:$F$201,0)+G302)-XLOOKUP(A302,'Crop Chart'!$A$5:$A$201,'Crop Chart'!$I$5:$I$201,0)</f>
        <v>0</v>
      </c>
      <c r="I302" s="208" t="str">
        <f t="shared" si="1"/>
        <v/>
      </c>
      <c r="J302" s="209" t="str">
        <f t="array" ref="J302">IF($F302&gt;0,(XLOOKUP($A302,'Crop Chart'!$A$5:$A$201,'Crop Chart'!$K$5:$K$201,0)*$F302),"")</f>
        <v/>
      </c>
      <c r="K302" s="209" t="str">
        <f t="array" ref="K302">IF($F302&gt;0,(XLOOKUP($A302,'Crop Chart'!$A$5:$A$201,'Crop Chart'!$L$5:$L$201,FALSE)),"")</f>
        <v/>
      </c>
      <c r="L302" s="210"/>
      <c r="M302" s="211" t="str">
        <f t="shared" si="9"/>
        <v>-</v>
      </c>
      <c r="N302" s="223" t="str">
        <f>IFERROR(__xludf.DUMMYFUNCTION("UNIQUE(E309:E321)"),"")</f>
        <v/>
      </c>
      <c r="O302" s="222"/>
      <c r="P302" s="222"/>
      <c r="Q302" s="223"/>
      <c r="R302" s="223"/>
      <c r="S302" s="223"/>
      <c r="T302" s="223"/>
      <c r="U302" s="223"/>
      <c r="V302" s="223"/>
      <c r="W302" s="223"/>
      <c r="X302" s="223"/>
    </row>
    <row r="303" ht="15.75" customHeight="1">
      <c r="A303" s="215" t="s">
        <v>62</v>
      </c>
      <c r="B303" s="231"/>
      <c r="C303" s="231"/>
      <c r="D303" s="216" t="str">
        <f t="array" ref="D303">IF(LEN(A303)&gt;=3,XLOOKUP(A303,'Crop Chart'!$A$5:$A$201,'Crop Chart'!$H$5:$H$201,0),"")</f>
        <v/>
      </c>
      <c r="E303" s="270"/>
      <c r="F303" s="274"/>
      <c r="G303" s="275"/>
      <c r="H303" s="208">
        <f t="array" ref="H303">IF(ISBLANK(G303),"",XLOOKUP(A303,'Crop Chart'!$A$5:$A$201,'Crop Chart'!$F$5:$F$201,0)+G303)-XLOOKUP(A303,'Crop Chart'!$A$5:$A$201,'Crop Chart'!$I$5:$I$201,0)</f>
        <v>0</v>
      </c>
      <c r="I303" s="208" t="str">
        <f t="shared" si="1"/>
        <v/>
      </c>
      <c r="J303" s="209" t="str">
        <f t="array" ref="J303">IF($F303&gt;0,(XLOOKUP($A303,'Crop Chart'!$A$5:$A$201,'Crop Chart'!$K$5:$K$201,0)*$F303),"")</f>
        <v/>
      </c>
      <c r="K303" s="209" t="str">
        <f t="array" ref="K303">IF($F303&gt;0,(XLOOKUP($A303,'Crop Chart'!$A$5:$A$201,'Crop Chart'!$L$5:$L$201,FALSE)),"")</f>
        <v/>
      </c>
      <c r="L303" s="210"/>
      <c r="M303" s="211" t="str">
        <f t="shared" si="9"/>
        <v>-</v>
      </c>
      <c r="N303" s="223" t="str">
        <f>IFERROR(__xludf.DUMMYFUNCTION("UNIQUE(E310:E322)"),"")</f>
        <v/>
      </c>
      <c r="O303" s="222"/>
      <c r="P303" s="222"/>
      <c r="Q303" s="223"/>
      <c r="R303" s="223"/>
      <c r="S303" s="223"/>
      <c r="T303" s="223"/>
      <c r="U303" s="223"/>
      <c r="V303" s="223"/>
      <c r="W303" s="223"/>
      <c r="X303" s="223"/>
    </row>
    <row r="304" ht="15.75" customHeight="1">
      <c r="A304" s="215" t="s">
        <v>62</v>
      </c>
      <c r="B304" s="231"/>
      <c r="C304" s="231"/>
      <c r="D304" s="216" t="str">
        <f t="array" ref="D304">IF(LEN(A304)&gt;=3,XLOOKUP(A304,'Crop Chart'!$A$5:$A$201,'Crop Chart'!$H$5:$H$201,0),"")</f>
        <v/>
      </c>
      <c r="E304" s="270"/>
      <c r="F304" s="274"/>
      <c r="G304" s="275"/>
      <c r="H304" s="208">
        <f t="array" ref="H304">IF(ISBLANK(G304),"",XLOOKUP(A304,'Crop Chart'!$A$5:$A$201,'Crop Chart'!$F$5:$F$201,0)+G304)-XLOOKUP(A304,'Crop Chart'!$A$5:$A$201,'Crop Chart'!$I$5:$I$201,0)</f>
        <v>0</v>
      </c>
      <c r="I304" s="208" t="str">
        <f t="shared" si="1"/>
        <v/>
      </c>
      <c r="J304" s="209" t="str">
        <f t="array" ref="J304">IF($F304&gt;0,(XLOOKUP($A304,'Crop Chart'!$A$5:$A$201,'Crop Chart'!$K$5:$K$201,0)*$F304),"")</f>
        <v/>
      </c>
      <c r="K304" s="209" t="str">
        <f t="array" ref="K304">IF($F304&gt;0,(XLOOKUP($A304,'Crop Chart'!$A$5:$A$201,'Crop Chart'!$L$5:$L$201,FALSE)),"")</f>
        <v/>
      </c>
      <c r="L304" s="210"/>
      <c r="M304" s="211" t="str">
        <f t="shared" ref="M304:M370" si="10">TEXTJOIN("",1,A304,$B$29,C304)</f>
        <v>-</v>
      </c>
      <c r="N304" s="223" t="str">
        <f>IFERROR(__xludf.DUMMYFUNCTION("UNIQUE(E311:E323)"),"")</f>
        <v/>
      </c>
      <c r="O304" s="222"/>
      <c r="P304" s="222"/>
      <c r="Q304" s="223"/>
      <c r="R304" s="223"/>
      <c r="S304" s="223"/>
      <c r="T304" s="223"/>
      <c r="U304" s="223"/>
      <c r="V304" s="223"/>
      <c r="W304" s="223"/>
      <c r="X304" s="223"/>
    </row>
    <row r="305" ht="15.75" customHeight="1">
      <c r="A305" s="215" t="s">
        <v>62</v>
      </c>
      <c r="B305" s="231"/>
      <c r="C305" s="231"/>
      <c r="D305" s="216" t="str">
        <f t="array" ref="D305">IF(LEN(A305)&gt;=3,XLOOKUP(A305,'Crop Chart'!$A$5:$A$201,'Crop Chart'!$H$5:$H$201,0),"")</f>
        <v/>
      </c>
      <c r="E305" s="270"/>
      <c r="F305" s="274"/>
      <c r="G305" s="275"/>
      <c r="H305" s="208">
        <f t="array" ref="H305">IF(ISBLANK(G305),"",XLOOKUP(A305,'Crop Chart'!$A$5:$A$201,'Crop Chart'!$F$5:$F$201,0)+G305)-XLOOKUP(A305,'Crop Chart'!$A$5:$A$201,'Crop Chart'!$I$5:$I$201,0)</f>
        <v>0</v>
      </c>
      <c r="I305" s="208" t="str">
        <f t="shared" si="1"/>
        <v/>
      </c>
      <c r="J305" s="209" t="str">
        <f t="array" ref="J305">IF($F305&gt;0,(XLOOKUP($A305,'Crop Chart'!$A$5:$A$201,'Crop Chart'!$K$5:$K$201,0)*$F305),"")</f>
        <v/>
      </c>
      <c r="K305" s="209" t="str">
        <f t="array" ref="K305">IF($F305&gt;0,(XLOOKUP($A305,'Crop Chart'!$A$5:$A$201,'Crop Chart'!$L$5:$L$201,FALSE)),"")</f>
        <v/>
      </c>
      <c r="L305" s="210"/>
      <c r="M305" s="211" t="str">
        <f t="shared" si="10"/>
        <v>-</v>
      </c>
      <c r="N305" s="223" t="str">
        <f>IFERROR(__xludf.DUMMYFUNCTION("UNIQUE(E312:E324)"),"")</f>
        <v/>
      </c>
      <c r="O305" s="222"/>
      <c r="P305" s="222"/>
      <c r="Q305" s="223"/>
      <c r="R305" s="223"/>
      <c r="S305" s="223"/>
      <c r="T305" s="223"/>
      <c r="U305" s="223"/>
      <c r="V305" s="223"/>
      <c r="W305" s="223"/>
      <c r="X305" s="223"/>
    </row>
    <row r="306" ht="15.75" customHeight="1">
      <c r="A306" s="215" t="s">
        <v>62</v>
      </c>
      <c r="B306" s="231"/>
      <c r="C306" s="231"/>
      <c r="D306" s="216" t="str">
        <f t="array" ref="D306">IF(LEN(A306)&gt;=3,XLOOKUP(A306,'Crop Chart'!$A$5:$A$201,'Crop Chart'!$H$5:$H$201,0),"")</f>
        <v/>
      </c>
      <c r="E306" s="270"/>
      <c r="F306" s="274"/>
      <c r="G306" s="275"/>
      <c r="H306" s="208">
        <f t="array" ref="H306">IF(ISBLANK(G306),"",XLOOKUP(A306,'Crop Chart'!$A$5:$A$201,'Crop Chart'!$F$5:$F$201,0)+G306)-XLOOKUP(A306,'Crop Chart'!$A$5:$A$201,'Crop Chart'!$I$5:$I$201,0)</f>
        <v>0</v>
      </c>
      <c r="I306" s="208" t="str">
        <f t="shared" si="1"/>
        <v/>
      </c>
      <c r="J306" s="209" t="str">
        <f t="array" ref="J306">IF($F306&gt;0,(XLOOKUP($A306,'Crop Chart'!$A$5:$A$201,'Crop Chart'!$K$5:$K$201,0)*$F306),"")</f>
        <v/>
      </c>
      <c r="K306" s="209" t="str">
        <f t="array" ref="K306">IF($F306&gt;0,(XLOOKUP($A306,'Crop Chart'!$A$5:$A$201,'Crop Chart'!$L$5:$L$201,FALSE)),"")</f>
        <v/>
      </c>
      <c r="L306" s="210"/>
      <c r="M306" s="211" t="str">
        <f t="shared" si="10"/>
        <v>-</v>
      </c>
      <c r="N306" s="223" t="str">
        <f>IFERROR(__xludf.DUMMYFUNCTION("UNIQUE(E313:E325)"),"")</f>
        <v/>
      </c>
      <c r="O306" s="222"/>
      <c r="P306" s="222"/>
      <c r="Q306" s="223"/>
      <c r="R306" s="223"/>
      <c r="S306" s="223"/>
      <c r="T306" s="223"/>
      <c r="U306" s="223"/>
      <c r="V306" s="223"/>
      <c r="W306" s="223"/>
      <c r="X306" s="223"/>
    </row>
    <row r="307" ht="15.75" customHeight="1">
      <c r="A307" s="215" t="s">
        <v>62</v>
      </c>
      <c r="B307" s="231"/>
      <c r="C307" s="231"/>
      <c r="D307" s="216" t="str">
        <f t="array" ref="D307">IF(LEN(A307)&gt;=3,XLOOKUP(A307,'Crop Chart'!$A$5:$A$201,'Crop Chart'!$H$5:$H$201,0),"")</f>
        <v/>
      </c>
      <c r="E307" s="270"/>
      <c r="F307" s="274"/>
      <c r="G307" s="275"/>
      <c r="H307" s="208">
        <f t="array" ref="H307">IF(ISBLANK(G307),"",XLOOKUP(A307,'Crop Chart'!$A$5:$A$201,'Crop Chart'!$F$5:$F$201,0)+G307)-XLOOKUP(A307,'Crop Chart'!$A$5:$A$201,'Crop Chart'!$I$5:$I$201,0)</f>
        <v>0</v>
      </c>
      <c r="I307" s="208" t="str">
        <f t="shared" si="1"/>
        <v/>
      </c>
      <c r="J307" s="209" t="str">
        <f t="array" ref="J307">IF($F307&gt;0,(XLOOKUP($A307,'Crop Chart'!$A$5:$A$201,'Crop Chart'!$K$5:$K$201,0)*$F307),"")</f>
        <v/>
      </c>
      <c r="K307" s="209" t="str">
        <f t="array" ref="K307">IF($F307&gt;0,(XLOOKUP($A307,'Crop Chart'!$A$5:$A$201,'Crop Chart'!$L$5:$L$201,FALSE)),"")</f>
        <v/>
      </c>
      <c r="L307" s="210"/>
      <c r="M307" s="211" t="str">
        <f t="shared" si="10"/>
        <v>-</v>
      </c>
      <c r="N307" s="223" t="str">
        <f>IFERROR(__xludf.DUMMYFUNCTION("UNIQUE(E314:E326)"),"")</f>
        <v/>
      </c>
      <c r="O307" s="222"/>
      <c r="P307" s="222"/>
      <c r="Q307" s="223"/>
      <c r="R307" s="223"/>
      <c r="S307" s="223"/>
      <c r="T307" s="223"/>
      <c r="U307" s="223"/>
      <c r="V307" s="223"/>
      <c r="W307" s="223"/>
      <c r="X307" s="223"/>
    </row>
    <row r="308" ht="15.75" customHeight="1">
      <c r="A308" s="215" t="s">
        <v>62</v>
      </c>
      <c r="B308" s="231"/>
      <c r="C308" s="231"/>
      <c r="D308" s="216" t="str">
        <f t="array" ref="D308">IF(LEN(A308)&gt;=3,XLOOKUP(A308,'Crop Chart'!$A$5:$A$201,'Crop Chart'!$H$5:$H$201,0),"")</f>
        <v/>
      </c>
      <c r="E308" s="270"/>
      <c r="F308" s="274"/>
      <c r="G308" s="275"/>
      <c r="H308" s="208">
        <f t="array" ref="H308">IF(ISBLANK(G308),"",XLOOKUP(A308,'Crop Chart'!$A$5:$A$201,'Crop Chart'!$F$5:$F$201,0)+G308)-XLOOKUP(A308,'Crop Chart'!$A$5:$A$201,'Crop Chart'!$I$5:$I$201,0)</f>
        <v>0</v>
      </c>
      <c r="I308" s="208" t="str">
        <f t="shared" si="1"/>
        <v/>
      </c>
      <c r="J308" s="209" t="str">
        <f t="array" ref="J308">IF($F308&gt;0,(XLOOKUP($A308,'Crop Chart'!$A$5:$A$201,'Crop Chart'!$K$5:$K$201,0)*$F308),"")</f>
        <v/>
      </c>
      <c r="K308" s="209" t="str">
        <f t="array" ref="K308">IF($F308&gt;0,(XLOOKUP($A308,'Crop Chart'!$A$5:$A$201,'Crop Chart'!$L$5:$L$201,FALSE)),"")</f>
        <v/>
      </c>
      <c r="L308" s="210"/>
      <c r="M308" s="211" t="str">
        <f t="shared" si="10"/>
        <v>-</v>
      </c>
      <c r="N308" s="223" t="str">
        <f>IFERROR(__xludf.DUMMYFUNCTION("UNIQUE(E315:E327)"),"")</f>
        <v/>
      </c>
      <c r="O308" s="222"/>
      <c r="P308" s="222"/>
      <c r="Q308" s="223"/>
      <c r="R308" s="223"/>
      <c r="S308" s="223"/>
      <c r="T308" s="223"/>
      <c r="U308" s="223"/>
      <c r="V308" s="223"/>
      <c r="W308" s="223"/>
      <c r="X308" s="223"/>
    </row>
    <row r="309" ht="15.75" customHeight="1">
      <c r="A309" s="215" t="s">
        <v>62</v>
      </c>
      <c r="B309" s="231"/>
      <c r="C309" s="231"/>
      <c r="D309" s="216" t="str">
        <f t="array" ref="D309">IF(LEN(A309)&gt;=3,XLOOKUP(A309,'Crop Chart'!$A$5:$A$201,'Crop Chart'!$H$5:$H$201,0),"")</f>
        <v/>
      </c>
      <c r="E309" s="270"/>
      <c r="F309" s="274"/>
      <c r="G309" s="275"/>
      <c r="H309" s="208">
        <f t="array" ref="H309">IF(ISBLANK(G309),"",XLOOKUP(A309,'Crop Chart'!$A$5:$A$201,'Crop Chart'!$F$5:$F$201,0)+G309)-XLOOKUP(A309,'Crop Chart'!$A$5:$A$201,'Crop Chart'!$I$5:$I$201,0)</f>
        <v>0</v>
      </c>
      <c r="I309" s="208" t="str">
        <f t="shared" si="1"/>
        <v/>
      </c>
      <c r="J309" s="209" t="str">
        <f t="array" ref="J309">IF($F309&gt;0,(XLOOKUP($A309,'Crop Chart'!$A$5:$A$201,'Crop Chart'!$K$5:$K$201,0)*$F309),"")</f>
        <v/>
      </c>
      <c r="K309" s="209" t="str">
        <f t="array" ref="K309">IF($F309&gt;0,(XLOOKUP($A309,'Crop Chart'!$A$5:$A$201,'Crop Chart'!$L$5:$L$201,FALSE)),"")</f>
        <v/>
      </c>
      <c r="L309" s="210"/>
      <c r="M309" s="211" t="str">
        <f t="shared" si="10"/>
        <v>-</v>
      </c>
      <c r="N309" s="223" t="str">
        <f>IFERROR(__xludf.DUMMYFUNCTION("UNIQUE(E316:E328)"),"")</f>
        <v/>
      </c>
      <c r="O309" s="222"/>
      <c r="P309" s="222"/>
      <c r="Q309" s="223"/>
      <c r="R309" s="223"/>
      <c r="S309" s="223"/>
      <c r="T309" s="223"/>
      <c r="U309" s="223"/>
      <c r="V309" s="223"/>
      <c r="W309" s="223"/>
      <c r="X309" s="223"/>
    </row>
    <row r="310" ht="15.75" customHeight="1">
      <c r="A310" s="215" t="s">
        <v>62</v>
      </c>
      <c r="B310" s="231"/>
      <c r="C310" s="231"/>
      <c r="D310" s="216" t="str">
        <f t="array" ref="D310">IF(LEN(A310)&gt;=3,XLOOKUP(A310,'Crop Chart'!$A$5:$A$201,'Crop Chart'!$H$5:$H$201,0),"")</f>
        <v/>
      </c>
      <c r="E310" s="270"/>
      <c r="F310" s="274"/>
      <c r="G310" s="275"/>
      <c r="H310" s="208">
        <f t="array" ref="H310">IF(ISBLANK(G310),"",XLOOKUP(A310,'Crop Chart'!$A$5:$A$201,'Crop Chart'!$F$5:$F$201,0)+G310)-XLOOKUP(A310,'Crop Chart'!$A$5:$A$201,'Crop Chart'!$I$5:$I$201,0)</f>
        <v>0</v>
      </c>
      <c r="I310" s="208" t="str">
        <f t="shared" si="1"/>
        <v/>
      </c>
      <c r="J310" s="209" t="str">
        <f t="array" ref="J310">IF($F310&gt;0,(XLOOKUP($A310,'Crop Chart'!$A$5:$A$201,'Crop Chart'!$K$5:$K$201,0)*$F310),"")</f>
        <v/>
      </c>
      <c r="K310" s="209" t="str">
        <f t="array" ref="K310">IF($F310&gt;0,(XLOOKUP($A310,'Crop Chart'!$A$5:$A$201,'Crop Chart'!$L$5:$L$201,FALSE)),"")</f>
        <v/>
      </c>
      <c r="L310" s="210"/>
      <c r="M310" s="211" t="str">
        <f t="shared" si="10"/>
        <v>-</v>
      </c>
      <c r="N310" s="223" t="str">
        <f>IFERROR(__xludf.DUMMYFUNCTION("UNIQUE(E317:E329)"),"")</f>
        <v/>
      </c>
      <c r="O310" s="222"/>
      <c r="P310" s="222"/>
      <c r="Q310" s="223"/>
      <c r="R310" s="223"/>
      <c r="S310" s="223"/>
      <c r="T310" s="223"/>
      <c r="U310" s="223"/>
      <c r="V310" s="223"/>
      <c r="W310" s="223"/>
      <c r="X310" s="223"/>
    </row>
    <row r="311" ht="15.75" customHeight="1">
      <c r="A311" s="215" t="s">
        <v>62</v>
      </c>
      <c r="B311" s="231"/>
      <c r="C311" s="231"/>
      <c r="D311" s="216" t="str">
        <f t="array" ref="D311">IF(LEN(A311)&gt;=3,XLOOKUP(A311,'Crop Chart'!$A$5:$A$201,'Crop Chart'!$H$5:$H$201,0),"")</f>
        <v/>
      </c>
      <c r="E311" s="270"/>
      <c r="F311" s="274"/>
      <c r="G311" s="275"/>
      <c r="H311" s="208">
        <f t="array" ref="H311">IF(ISBLANK(G311),"",XLOOKUP(A311,'Crop Chart'!$A$5:$A$201,'Crop Chart'!$F$5:$F$201,0)+G311)-XLOOKUP(A311,'Crop Chart'!$A$5:$A$201,'Crop Chart'!$I$5:$I$201,0)</f>
        <v>0</v>
      </c>
      <c r="I311" s="208" t="str">
        <f t="shared" si="1"/>
        <v/>
      </c>
      <c r="J311" s="209" t="str">
        <f t="array" ref="J311">IF($F311&gt;0,(XLOOKUP($A311,'Crop Chart'!$A$5:$A$201,'Crop Chart'!$K$5:$K$201,0)*$F311),"")</f>
        <v/>
      </c>
      <c r="K311" s="209" t="str">
        <f t="array" ref="K311">IF($F311&gt;0,(XLOOKUP($A311,'Crop Chart'!$A$5:$A$201,'Crop Chart'!$L$5:$L$201,FALSE)),"")</f>
        <v/>
      </c>
      <c r="L311" s="210"/>
      <c r="M311" s="211" t="str">
        <f t="shared" si="10"/>
        <v>-</v>
      </c>
      <c r="N311" s="223" t="str">
        <f>IFERROR(__xludf.DUMMYFUNCTION("UNIQUE(E318:E330)"),"")</f>
        <v/>
      </c>
      <c r="O311" s="222"/>
      <c r="P311" s="222"/>
      <c r="Q311" s="223"/>
      <c r="R311" s="223"/>
      <c r="S311" s="223"/>
      <c r="T311" s="223"/>
      <c r="U311" s="223"/>
      <c r="V311" s="223"/>
      <c r="W311" s="223"/>
      <c r="X311" s="223"/>
    </row>
    <row r="312" ht="15.75" customHeight="1">
      <c r="A312" s="215" t="s">
        <v>62</v>
      </c>
      <c r="B312" s="231"/>
      <c r="C312" s="231"/>
      <c r="D312" s="216" t="str">
        <f t="array" ref="D312">IF(LEN(A312)&gt;=3,XLOOKUP(A312,'Crop Chart'!$A$5:$A$201,'Crop Chart'!$H$5:$H$201,0),"")</f>
        <v/>
      </c>
      <c r="E312" s="270"/>
      <c r="F312" s="274"/>
      <c r="G312" s="275"/>
      <c r="H312" s="208">
        <f t="array" ref="H312">IF(ISBLANK(G312),"",XLOOKUP(A312,'Crop Chart'!$A$5:$A$201,'Crop Chart'!$F$5:$F$201,0)+G312)-XLOOKUP(A312,'Crop Chart'!$A$5:$A$201,'Crop Chart'!$I$5:$I$201,0)</f>
        <v>0</v>
      </c>
      <c r="I312" s="208" t="str">
        <f t="shared" si="1"/>
        <v/>
      </c>
      <c r="J312" s="209" t="str">
        <f t="array" ref="J312">IF($F312&gt;0,(XLOOKUP($A312,'Crop Chart'!$A$5:$A$201,'Crop Chart'!$K$5:$K$201,0)*$F312),"")</f>
        <v/>
      </c>
      <c r="K312" s="209" t="str">
        <f t="array" ref="K312">IF($F312&gt;0,(XLOOKUP($A312,'Crop Chart'!$A$5:$A$201,'Crop Chart'!$L$5:$L$201,FALSE)),"")</f>
        <v/>
      </c>
      <c r="L312" s="210"/>
      <c r="M312" s="211" t="str">
        <f t="shared" si="10"/>
        <v>-</v>
      </c>
      <c r="N312" s="223" t="str">
        <f>IFERROR(__xludf.DUMMYFUNCTION("UNIQUE(E319:E331)"),"")</f>
        <v/>
      </c>
      <c r="O312" s="222"/>
      <c r="P312" s="222"/>
      <c r="Q312" s="223"/>
      <c r="R312" s="223"/>
      <c r="S312" s="223"/>
      <c r="T312" s="223"/>
      <c r="U312" s="223"/>
      <c r="V312" s="223"/>
      <c r="W312" s="223"/>
      <c r="X312" s="223"/>
    </row>
    <row r="313" ht="15.75" customHeight="1">
      <c r="A313" s="215" t="s">
        <v>62</v>
      </c>
      <c r="B313" s="231"/>
      <c r="C313" s="231"/>
      <c r="D313" s="216" t="str">
        <f t="array" ref="D313">IF(LEN(A313)&gt;=3,XLOOKUP(A313,'Crop Chart'!$A$5:$A$201,'Crop Chart'!$H$5:$H$201,0),"")</f>
        <v/>
      </c>
      <c r="E313" s="270"/>
      <c r="F313" s="274"/>
      <c r="G313" s="275"/>
      <c r="H313" s="208">
        <f t="array" ref="H313">IF(ISBLANK(G313),"",XLOOKUP(A313,'Crop Chart'!$A$5:$A$201,'Crop Chart'!$F$5:$F$201,0)+G313)-XLOOKUP(A313,'Crop Chart'!$A$5:$A$201,'Crop Chart'!$I$5:$I$201,0)</f>
        <v>0</v>
      </c>
      <c r="I313" s="208" t="str">
        <f t="shared" si="1"/>
        <v/>
      </c>
      <c r="J313" s="209" t="str">
        <f t="array" ref="J313">IF($F313&gt;0,(XLOOKUP($A313,'Crop Chart'!$A$5:$A$201,'Crop Chart'!$K$5:$K$201,0)*$F313),"")</f>
        <v/>
      </c>
      <c r="K313" s="209" t="str">
        <f t="array" ref="K313">IF($F313&gt;0,(XLOOKUP($A313,'Crop Chart'!$A$5:$A$201,'Crop Chart'!$L$5:$L$201,FALSE)),"")</f>
        <v/>
      </c>
      <c r="L313" s="210"/>
      <c r="M313" s="211" t="str">
        <f t="shared" si="10"/>
        <v>-</v>
      </c>
      <c r="N313" s="223" t="str">
        <f>IFERROR(__xludf.DUMMYFUNCTION("UNIQUE(E320:E332)"),"")</f>
        <v/>
      </c>
      <c r="O313" s="222"/>
      <c r="P313" s="222"/>
      <c r="Q313" s="223"/>
      <c r="R313" s="223"/>
      <c r="S313" s="223"/>
      <c r="T313" s="223"/>
      <c r="U313" s="223"/>
      <c r="V313" s="223"/>
      <c r="W313" s="223"/>
      <c r="X313" s="223"/>
    </row>
    <row r="314" ht="15.75" customHeight="1">
      <c r="A314" s="215" t="s">
        <v>62</v>
      </c>
      <c r="B314" s="231"/>
      <c r="C314" s="231"/>
      <c r="D314" s="216" t="str">
        <f t="array" ref="D314">IF(LEN(A314)&gt;=3,XLOOKUP(A314,'Crop Chart'!$A$5:$A$201,'Crop Chart'!$H$5:$H$201,0),"")</f>
        <v/>
      </c>
      <c r="E314" s="270"/>
      <c r="F314" s="274"/>
      <c r="G314" s="275"/>
      <c r="H314" s="208">
        <f t="array" ref="H314">IF(ISBLANK(G314),"",XLOOKUP(A314,'Crop Chart'!$A$5:$A$201,'Crop Chart'!$F$5:$F$201,0)+G314)-XLOOKUP(A314,'Crop Chart'!$A$5:$A$201,'Crop Chart'!$I$5:$I$201,0)</f>
        <v>0</v>
      </c>
      <c r="I314" s="208" t="str">
        <f t="shared" si="1"/>
        <v/>
      </c>
      <c r="J314" s="209" t="str">
        <f t="array" ref="J314">IF($F314&gt;0,(XLOOKUP($A314,'Crop Chart'!$A$5:$A$201,'Crop Chart'!$K$5:$K$201,0)*$F314),"")</f>
        <v/>
      </c>
      <c r="K314" s="209" t="str">
        <f t="array" ref="K314">IF($F314&gt;0,(XLOOKUP($A314,'Crop Chart'!$A$5:$A$201,'Crop Chart'!$L$5:$L$201,FALSE)),"")</f>
        <v/>
      </c>
      <c r="L314" s="210"/>
      <c r="M314" s="211" t="str">
        <f t="shared" si="10"/>
        <v>-</v>
      </c>
      <c r="N314" s="223" t="str">
        <f>IFERROR(__xludf.DUMMYFUNCTION("UNIQUE(E321:E333)"),"")</f>
        <v/>
      </c>
      <c r="O314" s="222"/>
      <c r="P314" s="222"/>
      <c r="Q314" s="223"/>
      <c r="R314" s="223"/>
      <c r="S314" s="223"/>
      <c r="T314" s="223"/>
      <c r="U314" s="223"/>
      <c r="V314" s="223"/>
      <c r="W314" s="223"/>
      <c r="X314" s="223"/>
    </row>
    <row r="315" ht="15.75" customHeight="1">
      <c r="A315" s="215" t="s">
        <v>62</v>
      </c>
      <c r="B315" s="231"/>
      <c r="C315" s="231"/>
      <c r="D315" s="216" t="str">
        <f t="array" ref="D315">IF(LEN(A315)&gt;=3,XLOOKUP(A315,'Crop Chart'!$A$5:$A$201,'Crop Chart'!$H$5:$H$201,0),"")</f>
        <v/>
      </c>
      <c r="E315" s="270"/>
      <c r="F315" s="274"/>
      <c r="G315" s="275"/>
      <c r="H315" s="208">
        <f t="array" ref="H315">IF(ISBLANK(G315),"",XLOOKUP(A315,'Crop Chart'!$A$5:$A$201,'Crop Chart'!$F$5:$F$201,0)+G315)-XLOOKUP(A315,'Crop Chart'!$A$5:$A$201,'Crop Chart'!$I$5:$I$201,0)</f>
        <v>0</v>
      </c>
      <c r="I315" s="208" t="str">
        <f t="shared" si="1"/>
        <v/>
      </c>
      <c r="J315" s="209" t="str">
        <f t="array" ref="J315">IF($F315&gt;0,(XLOOKUP($A315,'Crop Chart'!$A$5:$A$201,'Crop Chart'!$K$5:$K$201,0)*$F315),"")</f>
        <v/>
      </c>
      <c r="K315" s="209" t="str">
        <f t="array" ref="K315">IF($F315&gt;0,(XLOOKUP($A315,'Crop Chart'!$A$5:$A$201,'Crop Chart'!$L$5:$L$201,FALSE)),"")</f>
        <v/>
      </c>
      <c r="L315" s="210"/>
      <c r="M315" s="211" t="str">
        <f t="shared" si="10"/>
        <v>-</v>
      </c>
      <c r="N315" s="223" t="str">
        <f>IFERROR(__xludf.DUMMYFUNCTION("UNIQUE(E322:E334)"),"")</f>
        <v/>
      </c>
      <c r="O315" s="222"/>
      <c r="P315" s="222"/>
      <c r="Q315" s="223"/>
      <c r="R315" s="223"/>
      <c r="S315" s="223"/>
      <c r="T315" s="223"/>
      <c r="U315" s="223"/>
      <c r="V315" s="223"/>
      <c r="W315" s="223"/>
      <c r="X315" s="223"/>
    </row>
    <row r="316" ht="15.75" customHeight="1">
      <c r="A316" s="215" t="s">
        <v>62</v>
      </c>
      <c r="B316" s="231"/>
      <c r="C316" s="231"/>
      <c r="D316" s="216" t="str">
        <f t="array" ref="D316">IF(LEN(A316)&gt;=3,XLOOKUP(A316,'Crop Chart'!$A$5:$A$201,'Crop Chart'!$H$5:$H$201,0),"")</f>
        <v/>
      </c>
      <c r="E316" s="270"/>
      <c r="F316" s="274"/>
      <c r="G316" s="275"/>
      <c r="H316" s="208">
        <f t="array" ref="H316">IF(ISBLANK(G316),"",XLOOKUP(A316,'Crop Chart'!$A$5:$A$201,'Crop Chart'!$F$5:$F$201,0)+G316)-XLOOKUP(A316,'Crop Chart'!$A$5:$A$201,'Crop Chart'!$I$5:$I$201,0)</f>
        <v>0</v>
      </c>
      <c r="I316" s="208" t="str">
        <f t="shared" si="1"/>
        <v/>
      </c>
      <c r="J316" s="209" t="str">
        <f t="array" ref="J316">IF($F316&gt;0,(XLOOKUP($A316,'Crop Chart'!$A$5:$A$201,'Crop Chart'!$K$5:$K$201,0)*$F316),"")</f>
        <v/>
      </c>
      <c r="K316" s="209" t="str">
        <f t="array" ref="K316">IF($F316&gt;0,(XLOOKUP($A316,'Crop Chart'!$A$5:$A$201,'Crop Chart'!$L$5:$L$201,FALSE)),"")</f>
        <v/>
      </c>
      <c r="L316" s="210"/>
      <c r="M316" s="211" t="str">
        <f t="shared" si="10"/>
        <v>-</v>
      </c>
      <c r="N316" s="223" t="str">
        <f>IFERROR(__xludf.DUMMYFUNCTION("UNIQUE(E323:E335)"),"")</f>
        <v/>
      </c>
      <c r="O316" s="222"/>
      <c r="P316" s="222"/>
      <c r="Q316" s="223"/>
      <c r="R316" s="223"/>
      <c r="S316" s="223"/>
      <c r="T316" s="223"/>
      <c r="U316" s="223"/>
      <c r="V316" s="223"/>
      <c r="W316" s="223"/>
      <c r="X316" s="223"/>
    </row>
    <row r="317" ht="15.75" customHeight="1">
      <c r="A317" s="215" t="s">
        <v>62</v>
      </c>
      <c r="B317" s="231"/>
      <c r="C317" s="231"/>
      <c r="D317" s="216" t="str">
        <f t="array" ref="D317">IF(LEN(A317)&gt;=3,XLOOKUP(A317,'Crop Chart'!$A$5:$A$201,'Crop Chart'!$H$5:$H$201,0),"")</f>
        <v/>
      </c>
      <c r="E317" s="270"/>
      <c r="F317" s="274"/>
      <c r="G317" s="275"/>
      <c r="H317" s="208">
        <f t="array" ref="H317">IF(ISBLANK(G317),"",XLOOKUP(A317,'Crop Chart'!$A$5:$A$201,'Crop Chart'!$F$5:$F$201,0)+G317)-XLOOKUP(A317,'Crop Chart'!$A$5:$A$201,'Crop Chart'!$I$5:$I$201,0)</f>
        <v>0</v>
      </c>
      <c r="I317" s="208" t="str">
        <f t="shared" si="1"/>
        <v/>
      </c>
      <c r="J317" s="209" t="str">
        <f t="array" ref="J317">IF($F317&gt;0,(XLOOKUP($A317,'Crop Chart'!$A$5:$A$201,'Crop Chart'!$K$5:$K$201,0)*$F317),"")</f>
        <v/>
      </c>
      <c r="K317" s="209" t="str">
        <f t="array" ref="K317">IF($F317&gt;0,(XLOOKUP($A317,'Crop Chart'!$A$5:$A$201,'Crop Chart'!$L$5:$L$201,FALSE)),"")</f>
        <v/>
      </c>
      <c r="L317" s="210"/>
      <c r="M317" s="211" t="str">
        <f t="shared" si="10"/>
        <v>-</v>
      </c>
      <c r="N317" s="223" t="str">
        <f>IFERROR(__xludf.DUMMYFUNCTION("UNIQUE(E324:E336)"),"")</f>
        <v/>
      </c>
      <c r="O317" s="222"/>
      <c r="P317" s="222"/>
      <c r="Q317" s="223"/>
      <c r="R317" s="223"/>
      <c r="S317" s="223"/>
      <c r="T317" s="223"/>
      <c r="U317" s="223"/>
      <c r="V317" s="223"/>
      <c r="W317" s="223"/>
      <c r="X317" s="223"/>
    </row>
    <row r="318" ht="15.75" customHeight="1">
      <c r="A318" s="215" t="s">
        <v>62</v>
      </c>
      <c r="B318" s="231"/>
      <c r="C318" s="231"/>
      <c r="D318" s="216" t="str">
        <f t="array" ref="D318">IF(LEN(A318)&gt;=3,XLOOKUP(A318,'Crop Chart'!$A$5:$A$201,'Crop Chart'!$H$5:$H$201,0),"")</f>
        <v/>
      </c>
      <c r="E318" s="270"/>
      <c r="F318" s="274"/>
      <c r="G318" s="275"/>
      <c r="H318" s="208">
        <f t="array" ref="H318">IF(ISBLANK(G318),"",XLOOKUP(A318,'Crop Chart'!$A$5:$A$201,'Crop Chart'!$F$5:$F$201,0)+G318)-XLOOKUP(A318,'Crop Chart'!$A$5:$A$201,'Crop Chart'!$I$5:$I$201,0)</f>
        <v>0</v>
      </c>
      <c r="I318" s="208" t="str">
        <f t="shared" si="1"/>
        <v/>
      </c>
      <c r="J318" s="209" t="str">
        <f t="array" ref="J318">IF($F318&gt;0,(XLOOKUP($A318,'Crop Chart'!$A$5:$A$201,'Crop Chart'!$K$5:$K$201,0)*$F318),"")</f>
        <v/>
      </c>
      <c r="K318" s="209" t="str">
        <f t="array" ref="K318">IF($F318&gt;0,(XLOOKUP($A318,'Crop Chart'!$A$5:$A$201,'Crop Chart'!$L$5:$L$201,FALSE)),"")</f>
        <v/>
      </c>
      <c r="L318" s="210"/>
      <c r="M318" s="211" t="str">
        <f t="shared" si="10"/>
        <v>-</v>
      </c>
      <c r="N318" s="223" t="str">
        <f>IFERROR(__xludf.DUMMYFUNCTION("UNIQUE(E325:E337)"),"")</f>
        <v/>
      </c>
      <c r="O318" s="222"/>
      <c r="P318" s="222"/>
      <c r="Q318" s="223"/>
      <c r="R318" s="223"/>
      <c r="S318" s="223"/>
      <c r="T318" s="223"/>
      <c r="U318" s="223"/>
      <c r="V318" s="223"/>
      <c r="W318" s="223"/>
      <c r="X318" s="223"/>
    </row>
    <row r="319" ht="15.75" customHeight="1">
      <c r="A319" s="215" t="s">
        <v>62</v>
      </c>
      <c r="B319" s="231"/>
      <c r="C319" s="231"/>
      <c r="D319" s="216" t="str">
        <f t="array" ref="D319">IF(LEN(A319)&gt;=3,XLOOKUP(A319,'Crop Chart'!$A$5:$A$201,'Crop Chart'!$H$5:$H$201,0),"")</f>
        <v/>
      </c>
      <c r="E319" s="270"/>
      <c r="F319" s="274"/>
      <c r="G319" s="275"/>
      <c r="H319" s="208">
        <f t="array" ref="H319">IF(ISBLANK(G319),"",XLOOKUP(A319,'Crop Chart'!$A$5:$A$201,'Crop Chart'!$F$5:$F$201,0)+G319)-XLOOKUP(A319,'Crop Chart'!$A$5:$A$201,'Crop Chart'!$I$5:$I$201,0)</f>
        <v>0</v>
      </c>
      <c r="I319" s="208" t="str">
        <f t="shared" si="1"/>
        <v/>
      </c>
      <c r="J319" s="209" t="str">
        <f t="array" ref="J319">IF($F319&gt;0,(XLOOKUP($A319,'Crop Chart'!$A$5:$A$201,'Crop Chart'!$K$5:$K$201,0)*$F319),"")</f>
        <v/>
      </c>
      <c r="K319" s="209" t="str">
        <f t="array" ref="K319">IF($F319&gt;0,(XLOOKUP($A319,'Crop Chart'!$A$5:$A$201,'Crop Chart'!$L$5:$L$201,FALSE)),"")</f>
        <v/>
      </c>
      <c r="L319" s="210"/>
      <c r="M319" s="211" t="str">
        <f t="shared" si="10"/>
        <v>-</v>
      </c>
      <c r="N319" s="223" t="str">
        <f>IFERROR(__xludf.DUMMYFUNCTION("UNIQUE(E326:E338)"),"")</f>
        <v/>
      </c>
      <c r="O319" s="222"/>
      <c r="P319" s="222"/>
      <c r="Q319" s="223"/>
      <c r="R319" s="223"/>
      <c r="S319" s="223"/>
      <c r="T319" s="223"/>
      <c r="U319" s="223"/>
      <c r="V319" s="223"/>
      <c r="W319" s="223"/>
      <c r="X319" s="223"/>
    </row>
    <row r="320" ht="15.75" customHeight="1">
      <c r="A320" s="215" t="s">
        <v>62</v>
      </c>
      <c r="B320" s="231"/>
      <c r="C320" s="231"/>
      <c r="D320" s="216" t="str">
        <f t="array" ref="D320">IF(LEN(A320)&gt;=3,XLOOKUP(A320,'Crop Chart'!$A$5:$A$201,'Crop Chart'!$H$5:$H$201,0),"")</f>
        <v/>
      </c>
      <c r="E320" s="270"/>
      <c r="F320" s="274"/>
      <c r="G320" s="275"/>
      <c r="H320" s="208">
        <f t="array" ref="H320">IF(ISBLANK(G320),"",XLOOKUP(A320,'Crop Chart'!$A$5:$A$201,'Crop Chart'!$F$5:$F$201,0)+G320)-XLOOKUP(A320,'Crop Chart'!$A$5:$A$201,'Crop Chart'!$I$5:$I$201,0)</f>
        <v>0</v>
      </c>
      <c r="I320" s="208" t="str">
        <f t="shared" si="1"/>
        <v/>
      </c>
      <c r="J320" s="209" t="str">
        <f t="array" ref="J320">IF($F320&gt;0,(XLOOKUP($A320,'Crop Chart'!$A$5:$A$201,'Crop Chart'!$K$5:$K$201,0)*$F320),"")</f>
        <v/>
      </c>
      <c r="K320" s="209" t="str">
        <f t="array" ref="K320">IF($F320&gt;0,(XLOOKUP($A320,'Crop Chart'!$A$5:$A$201,'Crop Chart'!$L$5:$L$201,FALSE)),"")</f>
        <v/>
      </c>
      <c r="L320" s="210"/>
      <c r="M320" s="211" t="str">
        <f t="shared" si="10"/>
        <v>-</v>
      </c>
      <c r="N320" s="223" t="str">
        <f>IFERROR(__xludf.DUMMYFUNCTION("UNIQUE(E327:E339)"),"")</f>
        <v/>
      </c>
      <c r="O320" s="222"/>
      <c r="P320" s="222"/>
      <c r="Q320" s="223"/>
      <c r="R320" s="223"/>
      <c r="S320" s="223"/>
      <c r="T320" s="223"/>
      <c r="U320" s="223"/>
      <c r="V320" s="223"/>
      <c r="W320" s="223"/>
      <c r="X320" s="223"/>
    </row>
    <row r="321" ht="15.75" customHeight="1">
      <c r="A321" s="215" t="s">
        <v>62</v>
      </c>
      <c r="B321" s="231"/>
      <c r="C321" s="231"/>
      <c r="D321" s="216" t="str">
        <f t="array" ref="D321">IF(LEN(A321)&gt;=3,XLOOKUP(A321,'Crop Chart'!$A$5:$A$201,'Crop Chart'!$H$5:$H$201,0),"")</f>
        <v/>
      </c>
      <c r="E321" s="270"/>
      <c r="F321" s="274"/>
      <c r="G321" s="275"/>
      <c r="H321" s="208">
        <f t="array" ref="H321">IF(ISBLANK(G321),"",XLOOKUP(A321,'Crop Chart'!$A$5:$A$201,'Crop Chart'!$F$5:$F$201,0)+G321)-XLOOKUP(A321,'Crop Chart'!$A$5:$A$201,'Crop Chart'!$I$5:$I$201,0)</f>
        <v>0</v>
      </c>
      <c r="I321" s="208" t="str">
        <f t="shared" si="1"/>
        <v/>
      </c>
      <c r="J321" s="209" t="str">
        <f t="array" ref="J321">IF($F321&gt;0,(XLOOKUP($A321,'Crop Chart'!$A$5:$A$201,'Crop Chart'!$K$5:$K$201,0)*$F321),"")</f>
        <v/>
      </c>
      <c r="K321" s="209" t="str">
        <f t="array" ref="K321">IF($F321&gt;0,(XLOOKUP($A321,'Crop Chart'!$A$5:$A$201,'Crop Chart'!$L$5:$L$201,FALSE)),"")</f>
        <v/>
      </c>
      <c r="L321" s="210"/>
      <c r="M321" s="211" t="str">
        <f t="shared" si="10"/>
        <v>-</v>
      </c>
      <c r="N321" s="223" t="str">
        <f>IFERROR(__xludf.DUMMYFUNCTION("UNIQUE(E328:E340)"),"")</f>
        <v/>
      </c>
      <c r="O321" s="222"/>
      <c r="P321" s="222"/>
      <c r="Q321" s="223"/>
      <c r="R321" s="223"/>
      <c r="S321" s="223"/>
      <c r="T321" s="223"/>
      <c r="U321" s="223"/>
      <c r="V321" s="223"/>
      <c r="W321" s="223"/>
      <c r="X321" s="223"/>
    </row>
    <row r="322" ht="15.75" customHeight="1">
      <c r="A322" s="215" t="s">
        <v>62</v>
      </c>
      <c r="B322" s="231"/>
      <c r="C322" s="231"/>
      <c r="D322" s="216" t="str">
        <f t="array" ref="D322">IF(LEN(A322)&gt;=3,XLOOKUP(A322,'Crop Chart'!$A$5:$A$201,'Crop Chart'!$H$5:$H$201,0),"")</f>
        <v/>
      </c>
      <c r="E322" s="270"/>
      <c r="F322" s="274"/>
      <c r="G322" s="275"/>
      <c r="H322" s="208">
        <f t="array" ref="H322">IF(ISBLANK(G322),"",XLOOKUP(A322,'Crop Chart'!$A$5:$A$201,'Crop Chart'!$F$5:$F$201,0)+G322)-XLOOKUP(A322,'Crop Chart'!$A$5:$A$201,'Crop Chart'!$I$5:$I$201,0)</f>
        <v>0</v>
      </c>
      <c r="I322" s="208" t="str">
        <f t="shared" si="1"/>
        <v/>
      </c>
      <c r="J322" s="209" t="str">
        <f t="array" ref="J322">IF($F322&gt;0,(XLOOKUP($A322,'Crop Chart'!$A$5:$A$201,'Crop Chart'!$K$5:$K$201,0)*$F322),"")</f>
        <v/>
      </c>
      <c r="K322" s="209" t="str">
        <f t="array" ref="K322">IF($F322&gt;0,(XLOOKUP($A322,'Crop Chart'!$A$5:$A$201,'Crop Chart'!$L$5:$L$201,FALSE)),"")</f>
        <v/>
      </c>
      <c r="L322" s="210"/>
      <c r="M322" s="211" t="str">
        <f t="shared" si="10"/>
        <v>-</v>
      </c>
      <c r="N322" s="223" t="str">
        <f>IFERROR(__xludf.DUMMYFUNCTION("UNIQUE(E329:E341)"),"")</f>
        <v/>
      </c>
      <c r="O322" s="222"/>
      <c r="P322" s="222"/>
      <c r="Q322" s="223"/>
      <c r="R322" s="223"/>
      <c r="S322" s="223"/>
      <c r="T322" s="223"/>
      <c r="U322" s="223"/>
      <c r="V322" s="223"/>
      <c r="W322" s="223"/>
      <c r="X322" s="223"/>
    </row>
    <row r="323" ht="15.75" customHeight="1">
      <c r="A323" s="215" t="s">
        <v>62</v>
      </c>
      <c r="B323" s="231"/>
      <c r="C323" s="231"/>
      <c r="D323" s="216" t="str">
        <f t="array" ref="D323">IF(LEN(A323)&gt;=3,XLOOKUP(A323,'Crop Chart'!$A$5:$A$201,'Crop Chart'!$H$5:$H$201,0),"")</f>
        <v/>
      </c>
      <c r="E323" s="270"/>
      <c r="F323" s="274"/>
      <c r="G323" s="275"/>
      <c r="H323" s="208">
        <f t="array" ref="H323">IF(ISBLANK(G323),"",XLOOKUP(A323,'Crop Chart'!$A$5:$A$201,'Crop Chart'!$F$5:$F$201,0)+G323)-XLOOKUP(A323,'Crop Chart'!$A$5:$A$201,'Crop Chart'!$I$5:$I$201,0)</f>
        <v>0</v>
      </c>
      <c r="I323" s="208" t="str">
        <f t="shared" si="1"/>
        <v/>
      </c>
      <c r="J323" s="209" t="str">
        <f t="array" ref="J323">IF($F323&gt;0,(XLOOKUP($A323,'Crop Chart'!$A$5:$A$201,'Crop Chart'!$K$5:$K$201,0)*$F323),"")</f>
        <v/>
      </c>
      <c r="K323" s="209" t="str">
        <f t="array" ref="K323">IF($F323&gt;0,(XLOOKUP($A323,'Crop Chart'!$A$5:$A$201,'Crop Chart'!$L$5:$L$201,FALSE)),"")</f>
        <v/>
      </c>
      <c r="L323" s="210"/>
      <c r="M323" s="211" t="str">
        <f t="shared" si="10"/>
        <v>-</v>
      </c>
      <c r="N323" s="223" t="str">
        <f>IFERROR(__xludf.DUMMYFUNCTION("UNIQUE(E330:E342)"),"")</f>
        <v/>
      </c>
      <c r="O323" s="222"/>
      <c r="P323" s="222"/>
      <c r="Q323" s="223"/>
      <c r="R323" s="223"/>
      <c r="S323" s="223"/>
      <c r="T323" s="223"/>
      <c r="U323" s="223"/>
      <c r="V323" s="223"/>
      <c r="W323" s="223"/>
      <c r="X323" s="223"/>
    </row>
    <row r="324" ht="15.75" customHeight="1">
      <c r="A324" s="215" t="s">
        <v>62</v>
      </c>
      <c r="B324" s="231"/>
      <c r="C324" s="231"/>
      <c r="D324" s="216" t="str">
        <f t="array" ref="D324">IF(LEN(A324)&gt;=3,XLOOKUP(A324,'Crop Chart'!$A$5:$A$201,'Crop Chart'!$H$5:$H$201,0),"")</f>
        <v/>
      </c>
      <c r="E324" s="270"/>
      <c r="F324" s="274"/>
      <c r="G324" s="275"/>
      <c r="H324" s="208">
        <f t="array" ref="H324">IF(ISBLANK(G324),"",XLOOKUP(A324,'Crop Chart'!$A$5:$A$201,'Crop Chart'!$F$5:$F$201,0)+G324)-XLOOKUP(A324,'Crop Chart'!$A$5:$A$201,'Crop Chart'!$I$5:$I$201,0)</f>
        <v>0</v>
      </c>
      <c r="I324" s="208" t="str">
        <f t="shared" si="1"/>
        <v/>
      </c>
      <c r="J324" s="209" t="str">
        <f t="array" ref="J324">IF($F324&gt;0,(XLOOKUP($A324,'Crop Chart'!$A$5:$A$201,'Crop Chart'!$K$5:$K$201,0)*$F324),"")</f>
        <v/>
      </c>
      <c r="K324" s="209" t="str">
        <f t="array" ref="K324">IF($F324&gt;0,(XLOOKUP($A324,'Crop Chart'!$A$5:$A$201,'Crop Chart'!$L$5:$L$201,FALSE)),"")</f>
        <v/>
      </c>
      <c r="L324" s="210"/>
      <c r="M324" s="211" t="str">
        <f t="shared" si="10"/>
        <v>-</v>
      </c>
      <c r="N324" s="223" t="str">
        <f>IFERROR(__xludf.DUMMYFUNCTION("UNIQUE(E331:E343)"),"")</f>
        <v/>
      </c>
      <c r="O324" s="222"/>
      <c r="P324" s="222"/>
      <c r="Q324" s="223"/>
      <c r="R324" s="223"/>
      <c r="S324" s="223"/>
      <c r="T324" s="223"/>
      <c r="U324" s="223"/>
      <c r="V324" s="223"/>
      <c r="W324" s="223"/>
      <c r="X324" s="223"/>
    </row>
    <row r="325" ht="15.75" customHeight="1">
      <c r="A325" s="215" t="s">
        <v>62</v>
      </c>
      <c r="B325" s="231"/>
      <c r="C325" s="231"/>
      <c r="D325" s="216" t="str">
        <f t="array" ref="D325">IF(LEN(A325)&gt;=3,XLOOKUP(A325,'Crop Chart'!$A$5:$A$201,'Crop Chart'!$H$5:$H$201,0),"")</f>
        <v/>
      </c>
      <c r="E325" s="270"/>
      <c r="F325" s="274"/>
      <c r="G325" s="275"/>
      <c r="H325" s="208">
        <f t="array" ref="H325">IF(ISBLANK(G325),"",XLOOKUP(A325,'Crop Chart'!$A$5:$A$201,'Crop Chart'!$F$5:$F$201,0)+G325)-XLOOKUP(A325,'Crop Chart'!$A$5:$A$201,'Crop Chart'!$I$5:$I$201,0)</f>
        <v>0</v>
      </c>
      <c r="I325" s="208" t="str">
        <f t="shared" si="1"/>
        <v/>
      </c>
      <c r="J325" s="209" t="str">
        <f t="array" ref="J325">IF($F325&gt;0,(XLOOKUP($A325,'Crop Chart'!$A$5:$A$201,'Crop Chart'!$K$5:$K$201,0)*$F325),"")</f>
        <v/>
      </c>
      <c r="K325" s="209" t="str">
        <f t="array" ref="K325">IF($F325&gt;0,(XLOOKUP($A325,'Crop Chart'!$A$5:$A$201,'Crop Chart'!$L$5:$L$201,FALSE)),"")</f>
        <v/>
      </c>
      <c r="L325" s="210"/>
      <c r="M325" s="211" t="str">
        <f t="shared" si="10"/>
        <v>-</v>
      </c>
      <c r="N325" s="223" t="str">
        <f>IFERROR(__xludf.DUMMYFUNCTION("UNIQUE(E332:E344)"),"")</f>
        <v/>
      </c>
      <c r="O325" s="222"/>
      <c r="P325" s="222"/>
      <c r="Q325" s="223"/>
      <c r="R325" s="223"/>
      <c r="S325" s="223"/>
      <c r="T325" s="223"/>
      <c r="U325" s="223"/>
      <c r="V325" s="223"/>
      <c r="W325" s="223"/>
      <c r="X325" s="223"/>
    </row>
    <row r="326" ht="15.75" customHeight="1">
      <c r="A326" s="215" t="s">
        <v>62</v>
      </c>
      <c r="B326" s="231"/>
      <c r="C326" s="231"/>
      <c r="D326" s="216" t="str">
        <f t="array" ref="D326">IF(LEN(A326)&gt;=3,XLOOKUP(A326,'Crop Chart'!$A$5:$A$201,'Crop Chart'!$H$5:$H$201,0),"")</f>
        <v/>
      </c>
      <c r="E326" s="270"/>
      <c r="F326" s="274"/>
      <c r="G326" s="275"/>
      <c r="H326" s="208">
        <f t="array" ref="H326">IF(ISBLANK(G326),"",XLOOKUP(A326,'Crop Chart'!$A$5:$A$201,'Crop Chart'!$F$5:$F$201,0)+G326)-XLOOKUP(A326,'Crop Chart'!$A$5:$A$201,'Crop Chart'!$I$5:$I$201,0)</f>
        <v>0</v>
      </c>
      <c r="I326" s="208" t="str">
        <f t="shared" si="1"/>
        <v/>
      </c>
      <c r="J326" s="209" t="str">
        <f t="array" ref="J326">IF($F326&gt;0,(XLOOKUP($A326,'Crop Chart'!$A$5:$A$201,'Crop Chart'!$K$5:$K$201,0)*$F326),"")</f>
        <v/>
      </c>
      <c r="K326" s="209" t="str">
        <f t="array" ref="K326">IF($F326&gt;0,(XLOOKUP($A326,'Crop Chart'!$A$5:$A$201,'Crop Chart'!$L$5:$L$201,FALSE)),"")</f>
        <v/>
      </c>
      <c r="L326" s="210"/>
      <c r="M326" s="211" t="str">
        <f t="shared" si="10"/>
        <v>-</v>
      </c>
      <c r="N326" s="223" t="str">
        <f>IFERROR(__xludf.DUMMYFUNCTION("UNIQUE(E333:E345)"),"")</f>
        <v/>
      </c>
      <c r="O326" s="222"/>
      <c r="P326" s="222"/>
      <c r="Q326" s="223"/>
      <c r="R326" s="223"/>
      <c r="S326" s="223"/>
      <c r="T326" s="223"/>
      <c r="U326" s="223"/>
      <c r="V326" s="223"/>
      <c r="W326" s="223"/>
      <c r="X326" s="223"/>
    </row>
    <row r="327" ht="15.75" customHeight="1">
      <c r="A327" s="215" t="s">
        <v>62</v>
      </c>
      <c r="B327" s="231"/>
      <c r="C327" s="231"/>
      <c r="D327" s="216" t="str">
        <f t="array" ref="D327">IF(LEN(A327)&gt;=3,XLOOKUP(A327,'Crop Chart'!$A$5:$A$201,'Crop Chart'!$H$5:$H$201,0),"")</f>
        <v/>
      </c>
      <c r="E327" s="270"/>
      <c r="F327" s="274"/>
      <c r="G327" s="275"/>
      <c r="H327" s="208">
        <f t="array" ref="H327">IF(ISBLANK(G327),"",XLOOKUP(A327,'Crop Chart'!$A$5:$A$201,'Crop Chart'!$F$5:$F$201,0)+G327)-XLOOKUP(A327,'Crop Chart'!$A$5:$A$201,'Crop Chart'!$I$5:$I$201,0)</f>
        <v>0</v>
      </c>
      <c r="I327" s="208" t="str">
        <f t="shared" si="1"/>
        <v/>
      </c>
      <c r="J327" s="209" t="str">
        <f t="array" ref="J327">IF($F327&gt;0,(XLOOKUP($A327,'Crop Chart'!$A$5:$A$201,'Crop Chart'!$K$5:$K$201,0)*$F327),"")</f>
        <v/>
      </c>
      <c r="K327" s="209" t="str">
        <f t="array" ref="K327">IF($F327&gt;0,(XLOOKUP($A327,'Crop Chart'!$A$5:$A$201,'Crop Chart'!$L$5:$L$201,FALSE)),"")</f>
        <v/>
      </c>
      <c r="L327" s="210"/>
      <c r="M327" s="211" t="str">
        <f t="shared" si="10"/>
        <v>-</v>
      </c>
      <c r="N327" s="223" t="str">
        <f>IFERROR(__xludf.DUMMYFUNCTION("UNIQUE(E334:E346)"),"")</f>
        <v/>
      </c>
      <c r="O327" s="222"/>
      <c r="P327" s="222"/>
      <c r="Q327" s="223"/>
      <c r="R327" s="223"/>
      <c r="S327" s="223"/>
      <c r="T327" s="223"/>
      <c r="U327" s="223"/>
      <c r="V327" s="223"/>
      <c r="W327" s="223"/>
      <c r="X327" s="223"/>
    </row>
    <row r="328" ht="15.75" customHeight="1">
      <c r="A328" s="215" t="s">
        <v>62</v>
      </c>
      <c r="B328" s="231"/>
      <c r="C328" s="231"/>
      <c r="D328" s="216" t="str">
        <f t="array" ref="D328">IF(LEN(A328)&gt;=3,XLOOKUP(A328,'Crop Chart'!$A$5:$A$201,'Crop Chart'!$H$5:$H$201,0),"")</f>
        <v/>
      </c>
      <c r="E328" s="270"/>
      <c r="F328" s="274"/>
      <c r="G328" s="275"/>
      <c r="H328" s="208">
        <f t="array" ref="H328">IF(ISBLANK(G328),"",XLOOKUP(A328,'Crop Chart'!$A$5:$A$201,'Crop Chart'!$F$5:$F$201,0)+G328)-XLOOKUP(A328,'Crop Chart'!$A$5:$A$201,'Crop Chart'!$I$5:$I$201,0)</f>
        <v>0</v>
      </c>
      <c r="I328" s="208" t="str">
        <f t="shared" si="1"/>
        <v/>
      </c>
      <c r="J328" s="209" t="str">
        <f t="array" ref="J328">IF($F328&gt;0,(XLOOKUP($A328,'Crop Chart'!$A$5:$A$201,'Crop Chart'!$K$5:$K$201,0)*$F328),"")</f>
        <v/>
      </c>
      <c r="K328" s="209" t="str">
        <f t="array" ref="K328">IF($F328&gt;0,(XLOOKUP($A328,'Crop Chart'!$A$5:$A$201,'Crop Chart'!$L$5:$L$201,FALSE)),"")</f>
        <v/>
      </c>
      <c r="L328" s="210"/>
      <c r="M328" s="211" t="str">
        <f t="shared" si="10"/>
        <v>-</v>
      </c>
      <c r="N328" s="223" t="str">
        <f>IFERROR(__xludf.DUMMYFUNCTION("UNIQUE(E335:E347)"),"")</f>
        <v/>
      </c>
      <c r="O328" s="222"/>
      <c r="P328" s="222"/>
      <c r="Q328" s="223"/>
      <c r="R328" s="223"/>
      <c r="S328" s="223"/>
      <c r="T328" s="223"/>
      <c r="U328" s="223"/>
      <c r="V328" s="223"/>
      <c r="W328" s="223"/>
      <c r="X328" s="223"/>
    </row>
    <row r="329" ht="15.75" customHeight="1">
      <c r="A329" s="215" t="s">
        <v>62</v>
      </c>
      <c r="B329" s="231"/>
      <c r="C329" s="231"/>
      <c r="D329" s="216" t="str">
        <f t="array" ref="D329">IF(LEN(A329)&gt;=3,XLOOKUP(A329,'Crop Chart'!$A$5:$A$201,'Crop Chart'!$H$5:$H$201,0),"")</f>
        <v/>
      </c>
      <c r="E329" s="270"/>
      <c r="F329" s="274"/>
      <c r="G329" s="275"/>
      <c r="H329" s="208">
        <f t="array" ref="H329">IF(ISBLANK(G329),"",XLOOKUP(A329,'Crop Chart'!$A$5:$A$201,'Crop Chart'!$F$5:$F$201,0)+G329)-XLOOKUP(A329,'Crop Chart'!$A$5:$A$201,'Crop Chart'!$I$5:$I$201,0)</f>
        <v>0</v>
      </c>
      <c r="I329" s="208" t="str">
        <f t="shared" si="1"/>
        <v/>
      </c>
      <c r="J329" s="209" t="str">
        <f t="array" ref="J329">IF($F329&gt;0,(XLOOKUP($A329,'Crop Chart'!$A$5:$A$201,'Crop Chart'!$K$5:$K$201,0)*$F329),"")</f>
        <v/>
      </c>
      <c r="K329" s="209" t="str">
        <f t="array" ref="K329">IF($F329&gt;0,(XLOOKUP($A329,'Crop Chart'!$A$5:$A$201,'Crop Chart'!$L$5:$L$201,FALSE)),"")</f>
        <v/>
      </c>
      <c r="L329" s="210"/>
      <c r="M329" s="211" t="str">
        <f t="shared" si="10"/>
        <v>-</v>
      </c>
      <c r="N329" s="223" t="str">
        <f>IFERROR(__xludf.DUMMYFUNCTION("UNIQUE(E336:E348)"),"")</f>
        <v/>
      </c>
      <c r="O329" s="222"/>
      <c r="P329" s="222"/>
      <c r="Q329" s="223"/>
      <c r="R329" s="223"/>
      <c r="S329" s="223"/>
      <c r="T329" s="223"/>
      <c r="U329" s="223"/>
      <c r="V329" s="223"/>
      <c r="W329" s="223"/>
      <c r="X329" s="223"/>
    </row>
    <row r="330" ht="15.75" customHeight="1">
      <c r="A330" s="215" t="s">
        <v>62</v>
      </c>
      <c r="B330" s="231"/>
      <c r="C330" s="231"/>
      <c r="D330" s="216" t="str">
        <f t="array" ref="D330">IF(LEN(A330)&gt;=3,XLOOKUP(A330,'Crop Chart'!$A$5:$A$201,'Crop Chart'!$H$5:$H$201,0),"")</f>
        <v/>
      </c>
      <c r="E330" s="270"/>
      <c r="F330" s="274"/>
      <c r="G330" s="275"/>
      <c r="H330" s="208">
        <f t="array" ref="H330">IF(ISBLANK(G330),"",XLOOKUP(A330,'Crop Chart'!$A$5:$A$201,'Crop Chart'!$F$5:$F$201,0)+G330)-XLOOKUP(A330,'Crop Chart'!$A$5:$A$201,'Crop Chart'!$I$5:$I$201,0)</f>
        <v>0</v>
      </c>
      <c r="I330" s="208" t="str">
        <f t="shared" si="1"/>
        <v/>
      </c>
      <c r="J330" s="209" t="str">
        <f t="array" ref="J330">IF($F330&gt;0,(XLOOKUP($A330,'Crop Chart'!$A$5:$A$201,'Crop Chart'!$K$5:$K$201,0)*$F330),"")</f>
        <v/>
      </c>
      <c r="K330" s="209" t="str">
        <f t="array" ref="K330">IF($F330&gt;0,(XLOOKUP($A330,'Crop Chart'!$A$5:$A$201,'Crop Chart'!$L$5:$L$201,FALSE)),"")</f>
        <v/>
      </c>
      <c r="L330" s="210"/>
      <c r="M330" s="211" t="str">
        <f t="shared" si="10"/>
        <v>-</v>
      </c>
      <c r="N330" s="223" t="str">
        <f>IFERROR(__xludf.DUMMYFUNCTION("UNIQUE(E337:E349)"),"")</f>
        <v/>
      </c>
      <c r="O330" s="222"/>
      <c r="P330" s="222"/>
      <c r="Q330" s="223"/>
      <c r="R330" s="223"/>
      <c r="S330" s="223"/>
      <c r="T330" s="223"/>
      <c r="U330" s="223"/>
      <c r="V330" s="223"/>
      <c r="W330" s="223"/>
      <c r="X330" s="223"/>
    </row>
    <row r="331" ht="15.75" customHeight="1">
      <c r="A331" s="215" t="s">
        <v>62</v>
      </c>
      <c r="B331" s="231"/>
      <c r="C331" s="231"/>
      <c r="D331" s="216" t="str">
        <f t="array" ref="D331">IF(LEN(A331)&gt;=3,XLOOKUP(A331,'Crop Chart'!$A$5:$A$201,'Crop Chart'!$H$5:$H$201,0),"")</f>
        <v/>
      </c>
      <c r="E331" s="270"/>
      <c r="F331" s="274"/>
      <c r="G331" s="275"/>
      <c r="H331" s="208">
        <f t="array" ref="H331">IF(ISBLANK(G331),"",XLOOKUP(A331,'Crop Chart'!$A$5:$A$201,'Crop Chart'!$F$5:$F$201,0)+G331)-XLOOKUP(A331,'Crop Chart'!$A$5:$A$201,'Crop Chart'!$I$5:$I$201,0)</f>
        <v>0</v>
      </c>
      <c r="I331" s="208" t="str">
        <f t="shared" si="1"/>
        <v/>
      </c>
      <c r="J331" s="209" t="str">
        <f t="array" ref="J331">IF($F331&gt;0,(XLOOKUP($A331,'Crop Chart'!$A$5:$A$201,'Crop Chart'!$K$5:$K$201,0)*$F331),"")</f>
        <v/>
      </c>
      <c r="K331" s="209" t="str">
        <f t="array" ref="K331">IF($F331&gt;0,(XLOOKUP($A331,'Crop Chart'!$A$5:$A$201,'Crop Chart'!$L$5:$L$201,FALSE)),"")</f>
        <v/>
      </c>
      <c r="L331" s="210"/>
      <c r="M331" s="211" t="str">
        <f t="shared" si="10"/>
        <v>-</v>
      </c>
      <c r="N331" s="223" t="str">
        <f>IFERROR(__xludf.DUMMYFUNCTION("UNIQUE(E338:E350)"),"")</f>
        <v/>
      </c>
      <c r="O331" s="222"/>
      <c r="P331" s="222"/>
      <c r="Q331" s="223"/>
      <c r="R331" s="223"/>
      <c r="S331" s="223"/>
      <c r="T331" s="223"/>
      <c r="U331" s="223"/>
      <c r="V331" s="223"/>
      <c r="W331" s="223"/>
      <c r="X331" s="223"/>
    </row>
    <row r="332" ht="15.75" customHeight="1">
      <c r="A332" s="215" t="s">
        <v>62</v>
      </c>
      <c r="B332" s="231"/>
      <c r="C332" s="231"/>
      <c r="D332" s="216" t="str">
        <f t="array" ref="D332">IF(LEN(A332)&gt;=3,XLOOKUP(A332,'Crop Chart'!$A$5:$A$201,'Crop Chart'!$H$5:$H$201,0),"")</f>
        <v/>
      </c>
      <c r="E332" s="270"/>
      <c r="F332" s="274"/>
      <c r="G332" s="275"/>
      <c r="H332" s="208">
        <f t="array" ref="H332">IF(ISBLANK(G332),"",XLOOKUP(A332,'Crop Chart'!$A$5:$A$201,'Crop Chart'!$F$5:$F$201,0)+G332)-XLOOKUP(A332,'Crop Chart'!$A$5:$A$201,'Crop Chart'!$I$5:$I$201,0)</f>
        <v>0</v>
      </c>
      <c r="I332" s="208" t="str">
        <f t="shared" si="1"/>
        <v/>
      </c>
      <c r="J332" s="209" t="str">
        <f t="array" ref="J332">IF($F332&gt;0,(XLOOKUP($A332,'Crop Chart'!$A$5:$A$201,'Crop Chart'!$K$5:$K$201,0)*$F332),"")</f>
        <v/>
      </c>
      <c r="K332" s="209" t="str">
        <f t="array" ref="K332">IF($F332&gt;0,(XLOOKUP($A332,'Crop Chart'!$A$5:$A$201,'Crop Chart'!$L$5:$L$201,FALSE)),"")</f>
        <v/>
      </c>
      <c r="L332" s="210"/>
      <c r="M332" s="211" t="str">
        <f t="shared" si="10"/>
        <v>-</v>
      </c>
      <c r="N332" s="223" t="str">
        <f>IFERROR(__xludf.DUMMYFUNCTION("UNIQUE(E339:E351)"),"")</f>
        <v/>
      </c>
      <c r="O332" s="222"/>
      <c r="P332" s="222"/>
      <c r="Q332" s="223"/>
      <c r="R332" s="223"/>
      <c r="S332" s="223"/>
      <c r="T332" s="223"/>
      <c r="U332" s="223"/>
      <c r="V332" s="223"/>
      <c r="W332" s="223"/>
      <c r="X332" s="223"/>
    </row>
    <row r="333" ht="15.75" customHeight="1">
      <c r="A333" s="215" t="s">
        <v>62</v>
      </c>
      <c r="B333" s="231"/>
      <c r="C333" s="231"/>
      <c r="D333" s="216" t="str">
        <f t="array" ref="D333">IF(LEN(A333)&gt;=3,XLOOKUP(A333,'Crop Chart'!$A$5:$A$201,'Crop Chart'!$H$5:$H$201,0),"")</f>
        <v/>
      </c>
      <c r="E333" s="270"/>
      <c r="F333" s="274"/>
      <c r="G333" s="275"/>
      <c r="H333" s="208">
        <f t="array" ref="H333">IF(ISBLANK(G333),"",XLOOKUP(A333,'Crop Chart'!$A$5:$A$201,'Crop Chart'!$F$5:$F$201,0)+G333)-XLOOKUP(A333,'Crop Chart'!$A$5:$A$201,'Crop Chart'!$I$5:$I$201,0)</f>
        <v>0</v>
      </c>
      <c r="I333" s="208" t="str">
        <f t="shared" si="1"/>
        <v/>
      </c>
      <c r="J333" s="209" t="str">
        <f t="array" ref="J333">IF($F333&gt;0,(XLOOKUP($A333,'Crop Chart'!$A$5:$A$201,'Crop Chart'!$K$5:$K$201,0)*$F333),"")</f>
        <v/>
      </c>
      <c r="K333" s="209" t="str">
        <f t="array" ref="K333">IF($F333&gt;0,(XLOOKUP($A333,'Crop Chart'!$A$5:$A$201,'Crop Chart'!$L$5:$L$201,FALSE)),"")</f>
        <v/>
      </c>
      <c r="L333" s="210"/>
      <c r="M333" s="211" t="str">
        <f t="shared" si="10"/>
        <v>-</v>
      </c>
      <c r="N333" s="223" t="str">
        <f>IFERROR(__xludf.DUMMYFUNCTION("UNIQUE(E340:E352)"),"")</f>
        <v/>
      </c>
      <c r="O333" s="222"/>
      <c r="P333" s="222"/>
      <c r="Q333" s="223"/>
      <c r="R333" s="223"/>
      <c r="S333" s="223"/>
      <c r="T333" s="223"/>
      <c r="U333" s="223"/>
      <c r="V333" s="223"/>
      <c r="W333" s="223"/>
      <c r="X333" s="223"/>
    </row>
    <row r="334" ht="15.75" customHeight="1">
      <c r="A334" s="215" t="s">
        <v>62</v>
      </c>
      <c r="B334" s="231"/>
      <c r="C334" s="231"/>
      <c r="D334" s="216" t="str">
        <f t="array" ref="D334">IF(LEN(A334)&gt;=3,XLOOKUP(A334,'Crop Chart'!$A$5:$A$201,'Crop Chart'!$H$5:$H$201,0),"")</f>
        <v/>
      </c>
      <c r="E334" s="270"/>
      <c r="F334" s="274"/>
      <c r="G334" s="275"/>
      <c r="H334" s="208">
        <f t="array" ref="H334">IF(ISBLANK(G334),"",XLOOKUP(A334,'Crop Chart'!$A$5:$A$201,'Crop Chart'!$F$5:$F$201,0)+G334)-XLOOKUP(A334,'Crop Chart'!$A$5:$A$201,'Crop Chart'!$I$5:$I$201,0)</f>
        <v>0</v>
      </c>
      <c r="I334" s="208" t="str">
        <f t="shared" si="1"/>
        <v/>
      </c>
      <c r="J334" s="209" t="str">
        <f t="array" ref="J334">IF($F334&gt;0,(XLOOKUP($A334,'Crop Chart'!$A$5:$A$201,'Crop Chart'!$K$5:$K$201,0)*$F334),"")</f>
        <v/>
      </c>
      <c r="K334" s="209" t="str">
        <f t="array" ref="K334">IF($F334&gt;0,(XLOOKUP($A334,'Crop Chart'!$A$5:$A$201,'Crop Chart'!$L$5:$L$201,FALSE)),"")</f>
        <v/>
      </c>
      <c r="L334" s="210"/>
      <c r="M334" s="211" t="str">
        <f t="shared" si="10"/>
        <v>-</v>
      </c>
      <c r="N334" s="223" t="str">
        <f>IFERROR(__xludf.DUMMYFUNCTION("UNIQUE(E341:E353)"),"")</f>
        <v/>
      </c>
      <c r="O334" s="222"/>
      <c r="P334" s="222"/>
      <c r="Q334" s="223"/>
      <c r="R334" s="223"/>
      <c r="S334" s="223"/>
      <c r="T334" s="223"/>
      <c r="U334" s="223"/>
      <c r="V334" s="223"/>
      <c r="W334" s="223"/>
      <c r="X334" s="223"/>
    </row>
    <row r="335" ht="15.75" customHeight="1">
      <c r="A335" s="215" t="s">
        <v>62</v>
      </c>
      <c r="B335" s="231"/>
      <c r="C335" s="231"/>
      <c r="D335" s="216" t="str">
        <f t="array" ref="D335">IF(LEN(A335)&gt;=3,XLOOKUP(A335,'Crop Chart'!$A$5:$A$201,'Crop Chart'!$H$5:$H$201,0),"")</f>
        <v/>
      </c>
      <c r="E335" s="270"/>
      <c r="F335" s="274"/>
      <c r="G335" s="275"/>
      <c r="H335" s="208">
        <f t="array" ref="H335">IF(ISBLANK(G335),"",XLOOKUP(A335,'Crop Chart'!$A$5:$A$201,'Crop Chart'!$F$5:$F$201,0)+G335)-XLOOKUP(A335,'Crop Chart'!$A$5:$A$201,'Crop Chart'!$I$5:$I$201,0)</f>
        <v>0</v>
      </c>
      <c r="I335" s="208" t="str">
        <f t="shared" si="1"/>
        <v/>
      </c>
      <c r="J335" s="209" t="str">
        <f t="array" ref="J335">IF($F335&gt;0,(XLOOKUP($A335,'Crop Chart'!$A$5:$A$201,'Crop Chart'!$K$5:$K$201,0)*$F335),"")</f>
        <v/>
      </c>
      <c r="K335" s="209" t="str">
        <f t="array" ref="K335">IF($F335&gt;0,(XLOOKUP($A335,'Crop Chart'!$A$5:$A$201,'Crop Chart'!$L$5:$L$201,FALSE)),"")</f>
        <v/>
      </c>
      <c r="L335" s="210"/>
      <c r="M335" s="211" t="str">
        <f t="shared" si="10"/>
        <v>-</v>
      </c>
      <c r="N335" s="223" t="str">
        <f>IFERROR(__xludf.DUMMYFUNCTION("UNIQUE(E342:E354)"),"")</f>
        <v/>
      </c>
      <c r="O335" s="222"/>
      <c r="P335" s="222"/>
      <c r="Q335" s="223"/>
      <c r="R335" s="223"/>
      <c r="S335" s="223"/>
      <c r="T335" s="223"/>
      <c r="U335" s="223"/>
      <c r="V335" s="223"/>
      <c r="W335" s="223"/>
      <c r="X335" s="223"/>
    </row>
    <row r="336" ht="15.75" customHeight="1">
      <c r="A336" s="215" t="s">
        <v>62</v>
      </c>
      <c r="B336" s="231"/>
      <c r="C336" s="231"/>
      <c r="D336" s="216" t="str">
        <f t="array" ref="D336">IF(LEN(A336)&gt;=3,XLOOKUP(A336,'Crop Chart'!$A$5:$A$201,'Crop Chart'!$H$5:$H$201,0),"")</f>
        <v/>
      </c>
      <c r="E336" s="270"/>
      <c r="F336" s="274"/>
      <c r="G336" s="275"/>
      <c r="H336" s="208">
        <f t="array" ref="H336">IF(ISBLANK(G336),"",XLOOKUP(A336,'Crop Chart'!$A$5:$A$201,'Crop Chart'!$F$5:$F$201,0)+G336)-XLOOKUP(A336,'Crop Chart'!$A$5:$A$201,'Crop Chart'!$I$5:$I$201,0)</f>
        <v>0</v>
      </c>
      <c r="I336" s="208" t="str">
        <f t="shared" si="1"/>
        <v/>
      </c>
      <c r="J336" s="209" t="str">
        <f t="array" ref="J336">IF($F336&gt;0,(XLOOKUP($A336,'Crop Chart'!$A$5:$A$201,'Crop Chart'!$K$5:$K$201,0)*$F336),"")</f>
        <v/>
      </c>
      <c r="K336" s="209" t="str">
        <f t="array" ref="K336">IF($F336&gt;0,(XLOOKUP($A336,'Crop Chart'!$A$5:$A$201,'Crop Chart'!$L$5:$L$201,FALSE)),"")</f>
        <v/>
      </c>
      <c r="L336" s="210"/>
      <c r="M336" s="211" t="str">
        <f t="shared" si="10"/>
        <v>-</v>
      </c>
      <c r="N336" s="223" t="str">
        <f>IFERROR(__xludf.DUMMYFUNCTION("UNIQUE(E343:E355)"),"")</f>
        <v/>
      </c>
      <c r="O336" s="222"/>
      <c r="P336" s="222"/>
      <c r="Q336" s="223"/>
      <c r="R336" s="223"/>
      <c r="S336" s="223"/>
      <c r="T336" s="223"/>
      <c r="U336" s="223"/>
      <c r="V336" s="223"/>
      <c r="W336" s="223"/>
      <c r="X336" s="223"/>
    </row>
    <row r="337" ht="15.75" customHeight="1">
      <c r="A337" s="215" t="s">
        <v>62</v>
      </c>
      <c r="B337" s="231"/>
      <c r="C337" s="231"/>
      <c r="D337" s="216" t="str">
        <f t="array" ref="D337">IF(LEN(A337)&gt;=3,XLOOKUP(A337,'Crop Chart'!$A$5:$A$201,'Crop Chart'!$H$5:$H$201,0),"")</f>
        <v/>
      </c>
      <c r="E337" s="270"/>
      <c r="F337" s="274"/>
      <c r="G337" s="275"/>
      <c r="H337" s="208">
        <f t="array" ref="H337">IF(ISBLANK(G337),"",XLOOKUP(A337,'Crop Chart'!$A$5:$A$201,'Crop Chart'!$F$5:$F$201,0)+G337)-XLOOKUP(A337,'Crop Chart'!$A$5:$A$201,'Crop Chart'!$I$5:$I$201,0)</f>
        <v>0</v>
      </c>
      <c r="I337" s="208" t="str">
        <f t="shared" si="1"/>
        <v/>
      </c>
      <c r="J337" s="209" t="str">
        <f t="array" ref="J337">IF($F337&gt;0,(XLOOKUP($A337,'Crop Chart'!$A$5:$A$201,'Crop Chart'!$K$5:$K$201,0)*$F337),"")</f>
        <v/>
      </c>
      <c r="K337" s="209" t="str">
        <f t="array" ref="K337">IF($F337&gt;0,(XLOOKUP($A337,'Crop Chart'!$A$5:$A$201,'Crop Chart'!$L$5:$L$201,FALSE)),"")</f>
        <v/>
      </c>
      <c r="L337" s="210"/>
      <c r="M337" s="211" t="str">
        <f t="shared" si="10"/>
        <v>-</v>
      </c>
      <c r="N337" s="223" t="str">
        <f>IFERROR(__xludf.DUMMYFUNCTION("UNIQUE(E344:E356)"),"")</f>
        <v/>
      </c>
      <c r="O337" s="222"/>
      <c r="P337" s="222"/>
      <c r="Q337" s="223"/>
      <c r="R337" s="223"/>
      <c r="S337" s="223"/>
      <c r="T337" s="223"/>
      <c r="U337" s="223"/>
      <c r="V337" s="223"/>
      <c r="W337" s="223"/>
      <c r="X337" s="223"/>
    </row>
    <row r="338" ht="15.75" customHeight="1">
      <c r="A338" s="215" t="s">
        <v>62</v>
      </c>
      <c r="B338" s="231"/>
      <c r="C338" s="231"/>
      <c r="D338" s="216" t="str">
        <f t="array" ref="D338">IF(LEN(A338)&gt;=3,XLOOKUP(A338,'Crop Chart'!$A$5:$A$201,'Crop Chart'!$H$5:$H$201,0),"")</f>
        <v/>
      </c>
      <c r="E338" s="270"/>
      <c r="F338" s="274"/>
      <c r="G338" s="275"/>
      <c r="H338" s="208">
        <f t="array" ref="H338">IF(ISBLANK(G338),"",XLOOKUP(A338,'Crop Chart'!$A$5:$A$201,'Crop Chart'!$F$5:$F$201,0)+G338)-XLOOKUP(A338,'Crop Chart'!$A$5:$A$201,'Crop Chart'!$I$5:$I$201,0)</f>
        <v>0</v>
      </c>
      <c r="I338" s="208" t="str">
        <f t="shared" si="1"/>
        <v/>
      </c>
      <c r="J338" s="209" t="str">
        <f t="array" ref="J338">IF($F338&gt;0,(XLOOKUP($A338,'Crop Chart'!$A$5:$A$201,'Crop Chart'!$K$5:$K$201,0)*$F338),"")</f>
        <v/>
      </c>
      <c r="K338" s="209" t="str">
        <f t="array" ref="K338">IF($F338&gt;0,(XLOOKUP($A338,'Crop Chart'!$A$5:$A$201,'Crop Chart'!$L$5:$L$201,FALSE)),"")</f>
        <v/>
      </c>
      <c r="L338" s="210"/>
      <c r="M338" s="211" t="str">
        <f t="shared" si="10"/>
        <v>-</v>
      </c>
      <c r="N338" s="223" t="str">
        <f>IFERROR(__xludf.DUMMYFUNCTION("UNIQUE(E345:E357)"),"")</f>
        <v/>
      </c>
      <c r="O338" s="222"/>
      <c r="P338" s="222"/>
      <c r="Q338" s="223"/>
      <c r="R338" s="223"/>
      <c r="S338" s="223"/>
      <c r="T338" s="223"/>
      <c r="U338" s="223"/>
      <c r="V338" s="223"/>
      <c r="W338" s="223"/>
      <c r="X338" s="223"/>
    </row>
    <row r="339" ht="15.75" customHeight="1">
      <c r="A339" s="215" t="s">
        <v>62</v>
      </c>
      <c r="B339" s="231"/>
      <c r="C339" s="231"/>
      <c r="D339" s="216" t="str">
        <f t="array" ref="D339">IF(LEN(A339)&gt;=3,XLOOKUP(A339,'Crop Chart'!$A$5:$A$201,'Crop Chart'!$H$5:$H$201,0),"")</f>
        <v/>
      </c>
      <c r="E339" s="270"/>
      <c r="F339" s="274"/>
      <c r="G339" s="275"/>
      <c r="H339" s="208">
        <f t="array" ref="H339">IF(ISBLANK(G339),"",XLOOKUP(A339,'Crop Chart'!$A$5:$A$201,'Crop Chart'!$F$5:$F$201,0)+G339)-XLOOKUP(A339,'Crop Chart'!$A$5:$A$201,'Crop Chart'!$I$5:$I$201,0)</f>
        <v>0</v>
      </c>
      <c r="I339" s="208" t="str">
        <f t="shared" si="1"/>
        <v/>
      </c>
      <c r="J339" s="209" t="str">
        <f t="array" ref="J339">IF($F339&gt;0,(XLOOKUP($A339,'Crop Chart'!$A$5:$A$201,'Crop Chart'!$K$5:$K$201,0)*$F339),"")</f>
        <v/>
      </c>
      <c r="K339" s="209" t="str">
        <f t="array" ref="K339">IF($F339&gt;0,(XLOOKUP($A339,'Crop Chart'!$A$5:$A$201,'Crop Chart'!$L$5:$L$201,FALSE)),"")</f>
        <v/>
      </c>
      <c r="L339" s="210"/>
      <c r="M339" s="211" t="str">
        <f t="shared" si="10"/>
        <v>-</v>
      </c>
      <c r="N339" s="223" t="str">
        <f>IFERROR(__xludf.DUMMYFUNCTION("UNIQUE(E346:E358)"),"")</f>
        <v/>
      </c>
      <c r="O339" s="222"/>
      <c r="P339" s="222"/>
      <c r="Q339" s="223"/>
      <c r="R339" s="223"/>
      <c r="S339" s="223"/>
      <c r="T339" s="223"/>
      <c r="U339" s="223"/>
      <c r="V339" s="223"/>
      <c r="W339" s="223"/>
      <c r="X339" s="223"/>
    </row>
    <row r="340" ht="15.75" customHeight="1">
      <c r="A340" s="215" t="s">
        <v>62</v>
      </c>
      <c r="B340" s="231"/>
      <c r="C340" s="231"/>
      <c r="D340" s="216" t="str">
        <f t="array" ref="D340">IF(LEN(A340)&gt;=3,XLOOKUP(A340,'Crop Chart'!$A$5:$A$201,'Crop Chart'!$H$5:$H$201,0),"")</f>
        <v/>
      </c>
      <c r="E340" s="270"/>
      <c r="F340" s="274"/>
      <c r="G340" s="275"/>
      <c r="H340" s="208">
        <f t="array" ref="H340">IF(ISBLANK(G340),"",XLOOKUP(A340,'Crop Chart'!$A$5:$A$201,'Crop Chart'!$F$5:$F$201,0)+G340)-XLOOKUP(A340,'Crop Chart'!$A$5:$A$201,'Crop Chart'!$I$5:$I$201,0)</f>
        <v>0</v>
      </c>
      <c r="I340" s="208" t="str">
        <f t="shared" si="1"/>
        <v/>
      </c>
      <c r="J340" s="209" t="str">
        <f t="array" ref="J340">IF($F340&gt;0,(XLOOKUP($A340,'Crop Chart'!$A$5:$A$201,'Crop Chart'!$K$5:$K$201,0)*$F340),"")</f>
        <v/>
      </c>
      <c r="K340" s="209" t="str">
        <f t="array" ref="K340">IF($F340&gt;0,(XLOOKUP($A340,'Crop Chart'!$A$5:$A$201,'Crop Chart'!$L$5:$L$201,FALSE)),"")</f>
        <v/>
      </c>
      <c r="L340" s="210"/>
      <c r="M340" s="211" t="str">
        <f t="shared" si="10"/>
        <v>-</v>
      </c>
      <c r="N340" s="223" t="str">
        <f>IFERROR(__xludf.DUMMYFUNCTION("UNIQUE(E347:E359)"),"")</f>
        <v/>
      </c>
      <c r="O340" s="222"/>
      <c r="P340" s="222"/>
      <c r="Q340" s="223"/>
      <c r="R340" s="223"/>
      <c r="S340" s="223"/>
      <c r="T340" s="223"/>
      <c r="U340" s="223"/>
      <c r="V340" s="223"/>
      <c r="W340" s="223"/>
      <c r="X340" s="223"/>
    </row>
    <row r="341" ht="15.75" customHeight="1">
      <c r="A341" s="215" t="s">
        <v>62</v>
      </c>
      <c r="B341" s="231"/>
      <c r="C341" s="231"/>
      <c r="D341" s="216" t="str">
        <f t="array" ref="D341">IF(LEN(A341)&gt;=3,XLOOKUP(A341,'Crop Chart'!$A$5:$A$201,'Crop Chart'!$H$5:$H$201,0),"")</f>
        <v/>
      </c>
      <c r="E341" s="270"/>
      <c r="F341" s="274"/>
      <c r="G341" s="275"/>
      <c r="H341" s="208">
        <f t="array" ref="H341">IF(ISBLANK(G341),"",XLOOKUP(A341,'Crop Chart'!$A$5:$A$201,'Crop Chart'!$F$5:$F$201,0)+G341)-XLOOKUP(A341,'Crop Chart'!$A$5:$A$201,'Crop Chart'!$I$5:$I$201,0)</f>
        <v>0</v>
      </c>
      <c r="I341" s="208" t="str">
        <f t="shared" si="1"/>
        <v/>
      </c>
      <c r="J341" s="209" t="str">
        <f t="array" ref="J341">IF($F341&gt;0,(XLOOKUP($A341,'Crop Chart'!$A$5:$A$201,'Crop Chart'!$K$5:$K$201,0)*$F341),"")</f>
        <v/>
      </c>
      <c r="K341" s="209" t="str">
        <f t="array" ref="K341">IF($F341&gt;0,(XLOOKUP($A341,'Crop Chart'!$A$5:$A$201,'Crop Chart'!$L$5:$L$201,FALSE)),"")</f>
        <v/>
      </c>
      <c r="L341" s="210"/>
      <c r="M341" s="211" t="str">
        <f t="shared" si="10"/>
        <v>-</v>
      </c>
      <c r="N341" s="223" t="str">
        <f>IFERROR(__xludf.DUMMYFUNCTION("UNIQUE(E348:E360)"),"")</f>
        <v/>
      </c>
      <c r="O341" s="222"/>
      <c r="P341" s="222"/>
      <c r="Q341" s="223"/>
      <c r="R341" s="223"/>
      <c r="S341" s="223"/>
      <c r="T341" s="223"/>
      <c r="U341" s="223"/>
      <c r="V341" s="223"/>
      <c r="W341" s="223"/>
      <c r="X341" s="223"/>
    </row>
    <row r="342" ht="15.75" customHeight="1">
      <c r="A342" s="215" t="s">
        <v>62</v>
      </c>
      <c r="B342" s="231"/>
      <c r="C342" s="231"/>
      <c r="D342" s="216" t="str">
        <f t="array" ref="D342">IF(LEN(A342)&gt;=3,XLOOKUP(A342,'Crop Chart'!$A$5:$A$201,'Crop Chart'!$H$5:$H$201,0),"")</f>
        <v/>
      </c>
      <c r="E342" s="270"/>
      <c r="F342" s="274"/>
      <c r="G342" s="275"/>
      <c r="H342" s="208">
        <f t="array" ref="H342">IF(ISBLANK(G342),"",XLOOKUP(A342,'Crop Chart'!$A$5:$A$201,'Crop Chart'!$F$5:$F$201,0)+G342)-XLOOKUP(A342,'Crop Chart'!$A$5:$A$201,'Crop Chart'!$I$5:$I$201,0)</f>
        <v>0</v>
      </c>
      <c r="I342" s="208" t="str">
        <f t="shared" si="1"/>
        <v/>
      </c>
      <c r="J342" s="209" t="str">
        <f t="array" ref="J342">IF($F342&gt;0,(XLOOKUP($A342,'Crop Chart'!$A$5:$A$201,'Crop Chart'!$K$5:$K$201,0)*$F342),"")</f>
        <v/>
      </c>
      <c r="K342" s="209" t="str">
        <f t="array" ref="K342">IF($F342&gt;0,(XLOOKUP($A342,'Crop Chart'!$A$5:$A$201,'Crop Chart'!$L$5:$L$201,FALSE)),"")</f>
        <v/>
      </c>
      <c r="L342" s="210"/>
      <c r="M342" s="211" t="str">
        <f t="shared" si="10"/>
        <v>-</v>
      </c>
      <c r="N342" s="223" t="str">
        <f>IFERROR(__xludf.DUMMYFUNCTION("UNIQUE(E349:E361)"),"")</f>
        <v/>
      </c>
      <c r="O342" s="222"/>
      <c r="P342" s="222"/>
      <c r="Q342" s="223"/>
      <c r="R342" s="223"/>
      <c r="S342" s="223"/>
      <c r="T342" s="223"/>
      <c r="U342" s="223"/>
      <c r="V342" s="223"/>
      <c r="W342" s="223"/>
      <c r="X342" s="223"/>
    </row>
    <row r="343" ht="15.75" customHeight="1">
      <c r="A343" s="215" t="s">
        <v>62</v>
      </c>
      <c r="B343" s="231"/>
      <c r="C343" s="231"/>
      <c r="D343" s="216" t="str">
        <f t="array" ref="D343">IF(LEN(A343)&gt;=3,XLOOKUP(A343,'Crop Chart'!$A$5:$A$201,'Crop Chart'!$H$5:$H$201,0),"")</f>
        <v/>
      </c>
      <c r="E343" s="270"/>
      <c r="F343" s="274"/>
      <c r="G343" s="275"/>
      <c r="H343" s="208">
        <f t="array" ref="H343">IF(ISBLANK(G343),"",XLOOKUP(A343,'Crop Chart'!$A$5:$A$201,'Crop Chart'!$F$5:$F$201,0)+G343)-XLOOKUP(A343,'Crop Chart'!$A$5:$A$201,'Crop Chart'!$I$5:$I$201,0)</f>
        <v>0</v>
      </c>
      <c r="I343" s="208" t="str">
        <f t="shared" si="1"/>
        <v/>
      </c>
      <c r="J343" s="209" t="str">
        <f t="array" ref="J343">IF($F343&gt;0,(XLOOKUP($A343,'Crop Chart'!$A$5:$A$201,'Crop Chart'!$K$5:$K$201,0)*$F343),"")</f>
        <v/>
      </c>
      <c r="K343" s="209" t="str">
        <f t="array" ref="K343">IF($F343&gt;0,(XLOOKUP($A343,'Crop Chart'!$A$5:$A$201,'Crop Chart'!$L$5:$L$201,FALSE)),"")</f>
        <v/>
      </c>
      <c r="L343" s="210"/>
      <c r="M343" s="211" t="str">
        <f t="shared" si="10"/>
        <v>-</v>
      </c>
      <c r="N343" s="223" t="str">
        <f>IFERROR(__xludf.DUMMYFUNCTION("UNIQUE(E350:E362)"),"")</f>
        <v/>
      </c>
      <c r="O343" s="222"/>
      <c r="P343" s="222"/>
      <c r="Q343" s="223"/>
      <c r="R343" s="223"/>
      <c r="S343" s="223"/>
      <c r="T343" s="223"/>
      <c r="U343" s="223"/>
      <c r="V343" s="223"/>
      <c r="W343" s="223"/>
      <c r="X343" s="223"/>
    </row>
    <row r="344" ht="15.75" customHeight="1">
      <c r="A344" s="215" t="s">
        <v>62</v>
      </c>
      <c r="B344" s="231"/>
      <c r="C344" s="231"/>
      <c r="D344" s="216" t="str">
        <f t="array" ref="D344">IF(LEN(A344)&gt;=3,XLOOKUP(A344,'Crop Chart'!$A$5:$A$201,'Crop Chart'!$H$5:$H$201,0),"")</f>
        <v/>
      </c>
      <c r="E344" s="270"/>
      <c r="F344" s="274"/>
      <c r="G344" s="275"/>
      <c r="H344" s="208">
        <f t="array" ref="H344">IF(ISBLANK(G344),"",XLOOKUP(A344,'Crop Chart'!$A$5:$A$201,'Crop Chart'!$F$5:$F$201,0)+G344)-XLOOKUP(A344,'Crop Chart'!$A$5:$A$201,'Crop Chart'!$I$5:$I$201,0)</f>
        <v>0</v>
      </c>
      <c r="I344" s="208" t="str">
        <f t="shared" si="1"/>
        <v/>
      </c>
      <c r="J344" s="209" t="str">
        <f t="array" ref="J344">IF($F344&gt;0,(XLOOKUP($A344,'Crop Chart'!$A$5:$A$201,'Crop Chart'!$K$5:$K$201,0)*$F344),"")</f>
        <v/>
      </c>
      <c r="K344" s="209" t="str">
        <f t="array" ref="K344">IF($F344&gt;0,(XLOOKUP($A344,'Crop Chart'!$A$5:$A$201,'Crop Chart'!$L$5:$L$201,FALSE)),"")</f>
        <v/>
      </c>
      <c r="L344" s="210"/>
      <c r="M344" s="211" t="str">
        <f t="shared" si="10"/>
        <v>-</v>
      </c>
      <c r="N344" s="223" t="str">
        <f>IFERROR(__xludf.DUMMYFUNCTION("UNIQUE(E351:E363)"),"")</f>
        <v/>
      </c>
      <c r="O344" s="222"/>
      <c r="P344" s="222"/>
      <c r="Q344" s="223"/>
      <c r="R344" s="223"/>
      <c r="S344" s="223"/>
      <c r="T344" s="223"/>
      <c r="U344" s="223"/>
      <c r="V344" s="223"/>
      <c r="W344" s="223"/>
      <c r="X344" s="223"/>
    </row>
    <row r="345" ht="15.75" customHeight="1">
      <c r="A345" s="215" t="s">
        <v>62</v>
      </c>
      <c r="B345" s="231"/>
      <c r="C345" s="231"/>
      <c r="D345" s="216" t="str">
        <f t="array" ref="D345">IF(LEN(A345)&gt;=3,XLOOKUP(A345,'Crop Chart'!$A$5:$A$201,'Crop Chart'!$H$5:$H$201,0),"")</f>
        <v/>
      </c>
      <c r="E345" s="270"/>
      <c r="F345" s="274"/>
      <c r="G345" s="275"/>
      <c r="H345" s="208">
        <f t="array" ref="H345">IF(ISBLANK(G345),"",XLOOKUP(A345,'Crop Chart'!$A$5:$A$201,'Crop Chart'!$F$5:$F$201,0)+G345)-XLOOKUP(A345,'Crop Chart'!$A$5:$A$201,'Crop Chart'!$I$5:$I$201,0)</f>
        <v>0</v>
      </c>
      <c r="I345" s="208" t="str">
        <f t="shared" si="1"/>
        <v/>
      </c>
      <c r="J345" s="209" t="str">
        <f t="array" ref="J345">IF($F345&gt;0,(XLOOKUP($A345,'Crop Chart'!$A$5:$A$201,'Crop Chart'!$K$5:$K$201,0)*$F345),"")</f>
        <v/>
      </c>
      <c r="K345" s="209" t="str">
        <f t="array" ref="K345">IF($F345&gt;0,(XLOOKUP($A345,'Crop Chart'!$A$5:$A$201,'Crop Chart'!$L$5:$L$201,FALSE)),"")</f>
        <v/>
      </c>
      <c r="L345" s="210"/>
      <c r="M345" s="211" t="str">
        <f t="shared" si="10"/>
        <v>-</v>
      </c>
      <c r="N345" s="223" t="str">
        <f>IFERROR(__xludf.DUMMYFUNCTION("UNIQUE(E352:E364)"),"")</f>
        <v/>
      </c>
      <c r="O345" s="222"/>
      <c r="P345" s="222"/>
      <c r="Q345" s="223"/>
      <c r="R345" s="223"/>
      <c r="S345" s="223"/>
      <c r="T345" s="223"/>
      <c r="U345" s="223"/>
      <c r="V345" s="223"/>
      <c r="W345" s="223"/>
      <c r="X345" s="223"/>
    </row>
    <row r="346" ht="15.75" customHeight="1">
      <c r="A346" s="215" t="s">
        <v>62</v>
      </c>
      <c r="B346" s="231"/>
      <c r="C346" s="231"/>
      <c r="D346" s="216" t="str">
        <f t="array" ref="D346">IF(LEN(A346)&gt;=3,XLOOKUP(A346,'Crop Chart'!$A$5:$A$201,'Crop Chart'!$H$5:$H$201,0),"")</f>
        <v/>
      </c>
      <c r="E346" s="270"/>
      <c r="F346" s="274"/>
      <c r="G346" s="275"/>
      <c r="H346" s="208">
        <f t="array" ref="H346">IF(ISBLANK(G346),"",XLOOKUP(A346,'Crop Chart'!$A$5:$A$201,'Crop Chart'!$F$5:$F$201,0)+G346)-XLOOKUP(A346,'Crop Chart'!$A$5:$A$201,'Crop Chart'!$I$5:$I$201,0)</f>
        <v>0</v>
      </c>
      <c r="I346" s="208" t="str">
        <f t="shared" si="1"/>
        <v/>
      </c>
      <c r="J346" s="209" t="str">
        <f t="array" ref="J346">IF($F346&gt;0,(XLOOKUP($A346,'Crop Chart'!$A$5:$A$201,'Crop Chart'!$K$5:$K$201,0)*$F346),"")</f>
        <v/>
      </c>
      <c r="K346" s="209" t="str">
        <f t="array" ref="K346">IF($F346&gt;0,(XLOOKUP($A346,'Crop Chart'!$A$5:$A$201,'Crop Chart'!$L$5:$L$201,FALSE)),"")</f>
        <v/>
      </c>
      <c r="L346" s="210"/>
      <c r="M346" s="211" t="str">
        <f t="shared" si="10"/>
        <v>-</v>
      </c>
      <c r="N346" s="223" t="str">
        <f>IFERROR(__xludf.DUMMYFUNCTION("UNIQUE(E353:E365)"),"")</f>
        <v/>
      </c>
      <c r="O346" s="222"/>
      <c r="P346" s="222"/>
      <c r="Q346" s="223"/>
      <c r="R346" s="223"/>
      <c r="S346" s="223"/>
      <c r="T346" s="223"/>
      <c r="U346" s="223"/>
      <c r="V346" s="223"/>
      <c r="W346" s="223"/>
      <c r="X346" s="223"/>
    </row>
    <row r="347" ht="15.75" customHeight="1">
      <c r="A347" s="215" t="s">
        <v>62</v>
      </c>
      <c r="B347" s="231"/>
      <c r="C347" s="231"/>
      <c r="D347" s="216" t="str">
        <f t="array" ref="D347">IF(LEN(A347)&gt;=3,XLOOKUP(A347,'Crop Chart'!$A$5:$A$201,'Crop Chart'!$H$5:$H$201,0),"")</f>
        <v/>
      </c>
      <c r="E347" s="270"/>
      <c r="F347" s="274"/>
      <c r="G347" s="275"/>
      <c r="H347" s="208">
        <f t="array" ref="H347">IF(ISBLANK(G347),"",XLOOKUP(A347,'Crop Chart'!$A$5:$A$201,'Crop Chart'!$F$5:$F$201,0)+G347)-XLOOKUP(A347,'Crop Chart'!$A$5:$A$201,'Crop Chart'!$I$5:$I$201,0)</f>
        <v>0</v>
      </c>
      <c r="I347" s="208" t="str">
        <f t="shared" si="1"/>
        <v/>
      </c>
      <c r="J347" s="209" t="str">
        <f t="array" ref="J347">IF($F347&gt;0,(XLOOKUP($A347,'Crop Chart'!$A$5:$A$201,'Crop Chart'!$K$5:$K$201,0)*$F347),"")</f>
        <v/>
      </c>
      <c r="K347" s="209" t="str">
        <f t="array" ref="K347">IF($F347&gt;0,(XLOOKUP($A347,'Crop Chart'!$A$5:$A$201,'Crop Chart'!$L$5:$L$201,FALSE)),"")</f>
        <v/>
      </c>
      <c r="L347" s="210"/>
      <c r="M347" s="211" t="str">
        <f t="shared" si="10"/>
        <v>-</v>
      </c>
      <c r="N347" s="223" t="str">
        <f>IFERROR(__xludf.DUMMYFUNCTION("UNIQUE(E354:E366)"),"")</f>
        <v/>
      </c>
      <c r="O347" s="222"/>
      <c r="P347" s="222"/>
      <c r="Q347" s="223"/>
      <c r="R347" s="223"/>
      <c r="S347" s="223"/>
      <c r="T347" s="223"/>
      <c r="U347" s="223"/>
      <c r="V347" s="223"/>
      <c r="W347" s="223"/>
      <c r="X347" s="223"/>
    </row>
    <row r="348" ht="15.75" customHeight="1">
      <c r="A348" s="215" t="s">
        <v>62</v>
      </c>
      <c r="B348" s="231"/>
      <c r="C348" s="231"/>
      <c r="D348" s="216" t="str">
        <f t="array" ref="D348">IF(LEN(A348)&gt;=3,XLOOKUP(A348,'Crop Chart'!$A$5:$A$201,'Crop Chart'!$H$5:$H$201,0),"")</f>
        <v/>
      </c>
      <c r="E348" s="270"/>
      <c r="F348" s="274"/>
      <c r="G348" s="275"/>
      <c r="H348" s="208">
        <f t="array" ref="H348">IF(ISBLANK(G348),"",XLOOKUP(A348,'Crop Chart'!$A$5:$A$201,'Crop Chart'!$F$5:$F$201,0)+G348)-XLOOKUP(A348,'Crop Chart'!$A$5:$A$201,'Crop Chart'!$I$5:$I$201,0)</f>
        <v>0</v>
      </c>
      <c r="I348" s="208" t="str">
        <f t="shared" si="1"/>
        <v/>
      </c>
      <c r="J348" s="209" t="str">
        <f t="array" ref="J348">IF($F348&gt;0,(XLOOKUP($A348,'Crop Chart'!$A$5:$A$201,'Crop Chart'!$K$5:$K$201,0)*$F348),"")</f>
        <v/>
      </c>
      <c r="K348" s="209" t="str">
        <f t="array" ref="K348">IF($F348&gt;0,(XLOOKUP($A348,'Crop Chart'!$A$5:$A$201,'Crop Chart'!$L$5:$L$201,FALSE)),"")</f>
        <v/>
      </c>
      <c r="L348" s="210"/>
      <c r="M348" s="211" t="str">
        <f t="shared" si="10"/>
        <v>-</v>
      </c>
      <c r="N348" s="223" t="str">
        <f>IFERROR(__xludf.DUMMYFUNCTION("UNIQUE(E355:E367)"),"")</f>
        <v/>
      </c>
      <c r="O348" s="222"/>
      <c r="P348" s="222"/>
      <c r="Q348" s="223"/>
      <c r="R348" s="223"/>
      <c r="S348" s="223"/>
      <c r="T348" s="223"/>
      <c r="U348" s="223"/>
      <c r="V348" s="223"/>
      <c r="W348" s="223"/>
      <c r="X348" s="223"/>
    </row>
    <row r="349" ht="15.75" customHeight="1">
      <c r="A349" s="215" t="s">
        <v>62</v>
      </c>
      <c r="B349" s="231"/>
      <c r="C349" s="231"/>
      <c r="D349" s="216" t="str">
        <f t="array" ref="D349">IF(LEN(A349)&gt;=3,XLOOKUP(A349,'Crop Chart'!$A$5:$A$201,'Crop Chart'!$H$5:$H$201,0),"")</f>
        <v/>
      </c>
      <c r="E349" s="270"/>
      <c r="F349" s="274"/>
      <c r="G349" s="275"/>
      <c r="H349" s="208">
        <f t="array" ref="H349">IF(ISBLANK(G349),"",XLOOKUP(A349,'Crop Chart'!$A$5:$A$201,'Crop Chart'!$F$5:$F$201,0)+G349)-XLOOKUP(A349,'Crop Chart'!$A$5:$A$201,'Crop Chart'!$I$5:$I$201,0)</f>
        <v>0</v>
      </c>
      <c r="I349" s="208" t="str">
        <f t="shared" si="1"/>
        <v/>
      </c>
      <c r="J349" s="209" t="str">
        <f t="array" ref="J349">IF($F349&gt;0,(XLOOKUP($A349,'Crop Chart'!$A$5:$A$201,'Crop Chart'!$K$5:$K$201,0)*$F349),"")</f>
        <v/>
      </c>
      <c r="K349" s="209" t="str">
        <f t="array" ref="K349">IF($F349&gt;0,(XLOOKUP($A349,'Crop Chart'!$A$5:$A$201,'Crop Chart'!$L$5:$L$201,FALSE)),"")</f>
        <v/>
      </c>
      <c r="L349" s="210"/>
      <c r="M349" s="211" t="str">
        <f t="shared" si="10"/>
        <v>-</v>
      </c>
      <c r="N349" s="223" t="str">
        <f>IFERROR(__xludf.DUMMYFUNCTION("UNIQUE(E356:E368)"),"")</f>
        <v/>
      </c>
      <c r="O349" s="222"/>
      <c r="P349" s="222"/>
      <c r="Q349" s="223"/>
      <c r="R349" s="223"/>
      <c r="S349" s="223"/>
      <c r="T349" s="223"/>
      <c r="U349" s="223"/>
      <c r="V349" s="223"/>
      <c r="W349" s="223"/>
      <c r="X349" s="223"/>
    </row>
    <row r="350" ht="15.75" customHeight="1">
      <c r="A350" s="215" t="s">
        <v>62</v>
      </c>
      <c r="B350" s="231"/>
      <c r="C350" s="231"/>
      <c r="D350" s="216" t="str">
        <f t="array" ref="D350">IF(LEN(A350)&gt;=3,XLOOKUP(A350,'Crop Chart'!$A$5:$A$201,'Crop Chart'!$H$5:$H$201,0),"")</f>
        <v/>
      </c>
      <c r="E350" s="270"/>
      <c r="F350" s="274"/>
      <c r="G350" s="275"/>
      <c r="H350" s="208">
        <f t="array" ref="H350">IF(ISBLANK(G350),"",XLOOKUP(A350,'Crop Chart'!$A$5:$A$201,'Crop Chart'!$F$5:$F$201,0)+G350)-XLOOKUP(A350,'Crop Chart'!$A$5:$A$201,'Crop Chart'!$I$5:$I$201,0)</f>
        <v>0</v>
      </c>
      <c r="I350" s="208" t="str">
        <f t="shared" si="1"/>
        <v/>
      </c>
      <c r="J350" s="209" t="str">
        <f t="array" ref="J350">IF($F350&gt;0,(XLOOKUP($A350,'Crop Chart'!$A$5:$A$201,'Crop Chart'!$K$5:$K$201,0)*$F350),"")</f>
        <v/>
      </c>
      <c r="K350" s="209" t="str">
        <f t="array" ref="K350">IF($F350&gt;0,(XLOOKUP($A350,'Crop Chart'!$A$5:$A$201,'Crop Chart'!$L$5:$L$201,FALSE)),"")</f>
        <v/>
      </c>
      <c r="L350" s="210"/>
      <c r="M350" s="211" t="str">
        <f t="shared" si="10"/>
        <v>-</v>
      </c>
      <c r="N350" s="223" t="str">
        <f>IFERROR(__xludf.DUMMYFUNCTION("UNIQUE(E357:E369)"),"")</f>
        <v/>
      </c>
      <c r="O350" s="222"/>
      <c r="P350" s="222"/>
      <c r="Q350" s="223"/>
      <c r="R350" s="223"/>
      <c r="S350" s="223"/>
      <c r="T350" s="223"/>
      <c r="U350" s="223"/>
      <c r="V350" s="223"/>
      <c r="W350" s="223"/>
      <c r="X350" s="223"/>
    </row>
    <row r="351" ht="15.75" customHeight="1">
      <c r="A351" s="215" t="s">
        <v>62</v>
      </c>
      <c r="B351" s="231"/>
      <c r="C351" s="231"/>
      <c r="D351" s="216" t="str">
        <f t="array" ref="D351">IF(LEN(A351)&gt;=3,XLOOKUP(A351,'Crop Chart'!$A$5:$A$201,'Crop Chart'!$H$5:$H$201,0),"")</f>
        <v/>
      </c>
      <c r="E351" s="270"/>
      <c r="F351" s="274"/>
      <c r="G351" s="275"/>
      <c r="H351" s="208">
        <f t="array" ref="H351">IF(ISBLANK(G351),"",XLOOKUP(A351,'Crop Chart'!$A$5:$A$201,'Crop Chart'!$F$5:$F$201,0)+G351)-XLOOKUP(A351,'Crop Chart'!$A$5:$A$201,'Crop Chart'!$I$5:$I$201,0)</f>
        <v>0</v>
      </c>
      <c r="I351" s="208" t="str">
        <f t="shared" si="1"/>
        <v/>
      </c>
      <c r="J351" s="209" t="str">
        <f t="array" ref="J351">IF($F351&gt;0,(XLOOKUP($A351,'Crop Chart'!$A$5:$A$201,'Crop Chart'!$K$5:$K$201,0)*$F351),"")</f>
        <v/>
      </c>
      <c r="K351" s="209" t="str">
        <f t="array" ref="K351">IF($F351&gt;0,(XLOOKUP($A351,'Crop Chart'!$A$5:$A$201,'Crop Chart'!$L$5:$L$201,FALSE)),"")</f>
        <v/>
      </c>
      <c r="L351" s="210"/>
      <c r="M351" s="211" t="str">
        <f t="shared" si="10"/>
        <v>-</v>
      </c>
      <c r="N351" s="223" t="str">
        <f>IFERROR(__xludf.DUMMYFUNCTION("UNIQUE(E358:E370)"),"")</f>
        <v/>
      </c>
      <c r="O351" s="222"/>
      <c r="P351" s="222"/>
      <c r="Q351" s="223"/>
      <c r="R351" s="223"/>
      <c r="S351" s="223"/>
      <c r="T351" s="223"/>
      <c r="U351" s="223"/>
      <c r="V351" s="223"/>
      <c r="W351" s="223"/>
      <c r="X351" s="223"/>
    </row>
    <row r="352" ht="15.75" customHeight="1">
      <c r="A352" s="215" t="s">
        <v>62</v>
      </c>
      <c r="B352" s="231"/>
      <c r="C352" s="231"/>
      <c r="D352" s="216" t="str">
        <f t="array" ref="D352">IF(LEN(A352)&gt;=3,XLOOKUP(A352,'Crop Chart'!$A$5:$A$201,'Crop Chart'!$H$5:$H$201,0),"")</f>
        <v/>
      </c>
      <c r="E352" s="270"/>
      <c r="F352" s="274"/>
      <c r="G352" s="275"/>
      <c r="H352" s="208">
        <f t="array" ref="H352">IF(ISBLANK(G352),"",XLOOKUP(A352,'Crop Chart'!$A$5:$A$201,'Crop Chart'!$F$5:$F$201,0)+G352)-XLOOKUP(A352,'Crop Chart'!$A$5:$A$201,'Crop Chart'!$I$5:$I$201,0)</f>
        <v>0</v>
      </c>
      <c r="I352" s="208" t="str">
        <f t="shared" si="1"/>
        <v/>
      </c>
      <c r="J352" s="209" t="str">
        <f t="array" ref="J352">IF($F352&gt;0,(XLOOKUP($A352,'Crop Chart'!$A$5:$A$201,'Crop Chart'!$K$5:$K$201,0)*$F352),"")</f>
        <v/>
      </c>
      <c r="K352" s="209" t="str">
        <f t="array" ref="K352">IF($F352&gt;0,(XLOOKUP($A352,'Crop Chart'!$A$5:$A$201,'Crop Chart'!$L$5:$L$201,FALSE)),"")</f>
        <v/>
      </c>
      <c r="L352" s="210"/>
      <c r="M352" s="211" t="str">
        <f t="shared" si="10"/>
        <v>-</v>
      </c>
      <c r="N352" s="223" t="str">
        <f>IFERROR(__xludf.DUMMYFUNCTION("UNIQUE(E359:E371)"),"")</f>
        <v/>
      </c>
      <c r="O352" s="222"/>
      <c r="P352" s="222"/>
      <c r="Q352" s="223"/>
      <c r="R352" s="223"/>
      <c r="S352" s="223"/>
      <c r="T352" s="223"/>
      <c r="U352" s="223"/>
      <c r="V352" s="223"/>
      <c r="W352" s="223"/>
      <c r="X352" s="223"/>
    </row>
    <row r="353" ht="15.75" customHeight="1">
      <c r="A353" s="215" t="s">
        <v>62</v>
      </c>
      <c r="B353" s="231"/>
      <c r="C353" s="231"/>
      <c r="D353" s="216" t="str">
        <f t="array" ref="D353">IF(LEN(A353)&gt;=3,XLOOKUP(A353,'Crop Chart'!$A$5:$A$201,'Crop Chart'!$H$5:$H$201,0),"")</f>
        <v/>
      </c>
      <c r="E353" s="270"/>
      <c r="F353" s="274"/>
      <c r="G353" s="275"/>
      <c r="H353" s="208">
        <f t="array" ref="H353">IF(ISBLANK(G353),"",XLOOKUP(A353,'Crop Chart'!$A$5:$A$201,'Crop Chart'!$F$5:$F$201,0)+G353)-XLOOKUP(A353,'Crop Chart'!$A$5:$A$201,'Crop Chart'!$I$5:$I$201,0)</f>
        <v>0</v>
      </c>
      <c r="I353" s="208" t="str">
        <f t="shared" si="1"/>
        <v/>
      </c>
      <c r="J353" s="209" t="str">
        <f t="array" ref="J353">IF($F353&gt;0,(XLOOKUP($A353,'Crop Chart'!$A$5:$A$201,'Crop Chart'!$K$5:$K$201,0)*$F353),"")</f>
        <v/>
      </c>
      <c r="K353" s="209" t="str">
        <f t="array" ref="K353">IF($F353&gt;0,(XLOOKUP($A353,'Crop Chart'!$A$5:$A$201,'Crop Chart'!$L$5:$L$201,FALSE)),"")</f>
        <v/>
      </c>
      <c r="L353" s="210"/>
      <c r="M353" s="211" t="str">
        <f t="shared" si="10"/>
        <v>-</v>
      </c>
      <c r="N353" s="223" t="str">
        <f>IFERROR(__xludf.DUMMYFUNCTION("UNIQUE(E360:E372)"),"")</f>
        <v/>
      </c>
      <c r="O353" s="222"/>
      <c r="P353" s="222"/>
      <c r="Q353" s="223"/>
      <c r="R353" s="223"/>
      <c r="S353" s="223"/>
      <c r="T353" s="223"/>
      <c r="U353" s="223"/>
      <c r="V353" s="223"/>
      <c r="W353" s="223"/>
      <c r="X353" s="223"/>
    </row>
    <row r="354" ht="15.75" customHeight="1">
      <c r="A354" s="215" t="s">
        <v>62</v>
      </c>
      <c r="B354" s="231"/>
      <c r="C354" s="231"/>
      <c r="D354" s="216" t="str">
        <f t="array" ref="D354">IF(LEN(A354)&gt;=3,XLOOKUP(A354,'Crop Chart'!$A$5:$A$201,'Crop Chart'!$H$5:$H$201,0),"")</f>
        <v/>
      </c>
      <c r="E354" s="270"/>
      <c r="F354" s="274"/>
      <c r="G354" s="275"/>
      <c r="H354" s="208">
        <f t="array" ref="H354">IF(ISBLANK(G354),"",XLOOKUP(A354,'Crop Chart'!$A$5:$A$201,'Crop Chart'!$F$5:$F$201,0)+G354)-XLOOKUP(A354,'Crop Chart'!$A$5:$A$201,'Crop Chart'!$I$5:$I$201,0)</f>
        <v>0</v>
      </c>
      <c r="I354" s="208" t="str">
        <f t="shared" si="1"/>
        <v/>
      </c>
      <c r="J354" s="209" t="str">
        <f t="array" ref="J354">IF($F354&gt;0,(XLOOKUP($A354,'Crop Chart'!$A$5:$A$201,'Crop Chart'!$K$5:$K$201,0)*$F354),"")</f>
        <v/>
      </c>
      <c r="K354" s="209" t="str">
        <f t="array" ref="K354">IF($F354&gt;0,(XLOOKUP($A354,'Crop Chart'!$A$5:$A$201,'Crop Chart'!$L$5:$L$201,FALSE)),"")</f>
        <v/>
      </c>
      <c r="L354" s="210"/>
      <c r="M354" s="211" t="str">
        <f t="shared" si="10"/>
        <v>-</v>
      </c>
      <c r="N354" s="223" t="str">
        <f>IFERROR(__xludf.DUMMYFUNCTION("UNIQUE(E361:E373)"),"")</f>
        <v/>
      </c>
      <c r="O354" s="222"/>
      <c r="P354" s="222"/>
      <c r="Q354" s="223"/>
      <c r="R354" s="223"/>
      <c r="S354" s="223"/>
      <c r="T354" s="223"/>
      <c r="U354" s="223"/>
      <c r="V354" s="223"/>
      <c r="W354" s="223"/>
      <c r="X354" s="223"/>
    </row>
    <row r="355" ht="15.75" customHeight="1">
      <c r="A355" s="215" t="s">
        <v>62</v>
      </c>
      <c r="B355" s="231"/>
      <c r="C355" s="231"/>
      <c r="D355" s="216" t="str">
        <f t="array" ref="D355">IF(LEN(A355)&gt;=3,XLOOKUP(A355,'Crop Chart'!$A$5:$A$201,'Crop Chart'!$H$5:$H$201,0),"")</f>
        <v/>
      </c>
      <c r="E355" s="270"/>
      <c r="F355" s="274"/>
      <c r="G355" s="275"/>
      <c r="H355" s="208">
        <f t="array" ref="H355">IF(ISBLANK(G355),"",XLOOKUP(A355,'Crop Chart'!$A$5:$A$201,'Crop Chart'!$F$5:$F$201,0)+G355)-XLOOKUP(A355,'Crop Chart'!$A$5:$A$201,'Crop Chart'!$I$5:$I$201,0)</f>
        <v>0</v>
      </c>
      <c r="I355" s="208" t="str">
        <f t="shared" si="1"/>
        <v/>
      </c>
      <c r="J355" s="209" t="str">
        <f t="array" ref="J355">IF($F355&gt;0,(XLOOKUP($A355,'Crop Chart'!$A$5:$A$201,'Crop Chart'!$K$5:$K$201,0)*$F355),"")</f>
        <v/>
      </c>
      <c r="K355" s="209" t="str">
        <f t="array" ref="K355">IF($F355&gt;0,(XLOOKUP($A355,'Crop Chart'!$A$5:$A$201,'Crop Chart'!$L$5:$L$201,FALSE)),"")</f>
        <v/>
      </c>
      <c r="L355" s="210"/>
      <c r="M355" s="211" t="str">
        <f t="shared" si="10"/>
        <v>-</v>
      </c>
      <c r="N355" s="223" t="str">
        <f>IFERROR(__xludf.DUMMYFUNCTION("UNIQUE(E362:E374)"),"")</f>
        <v/>
      </c>
      <c r="O355" s="222"/>
      <c r="P355" s="222"/>
      <c r="Q355" s="223"/>
      <c r="R355" s="223"/>
      <c r="S355" s="223"/>
      <c r="T355" s="223"/>
      <c r="U355" s="223"/>
      <c r="V355" s="223"/>
      <c r="W355" s="223"/>
      <c r="X355" s="223"/>
    </row>
    <row r="356" ht="15.75" customHeight="1">
      <c r="A356" s="215" t="s">
        <v>62</v>
      </c>
      <c r="B356" s="231"/>
      <c r="C356" s="231"/>
      <c r="D356" s="216" t="str">
        <f t="array" ref="D356">IF(LEN(A356)&gt;=3,XLOOKUP(A356,'Crop Chart'!$A$5:$A$201,'Crop Chart'!$H$5:$H$201,0),"")</f>
        <v/>
      </c>
      <c r="E356" s="270"/>
      <c r="F356" s="274"/>
      <c r="G356" s="275"/>
      <c r="H356" s="208">
        <f t="array" ref="H356">IF(ISBLANK(G356),"",XLOOKUP(A356,'Crop Chart'!$A$5:$A$201,'Crop Chart'!$F$5:$F$201,0)+G356)-XLOOKUP(A356,'Crop Chart'!$A$5:$A$201,'Crop Chart'!$I$5:$I$201,0)</f>
        <v>0</v>
      </c>
      <c r="I356" s="208" t="str">
        <f t="shared" si="1"/>
        <v/>
      </c>
      <c r="J356" s="209" t="str">
        <f t="array" ref="J356">IF($F356&gt;0,(XLOOKUP($A356,'Crop Chart'!$A$5:$A$201,'Crop Chart'!$K$5:$K$201,0)*$F356),"")</f>
        <v/>
      </c>
      <c r="K356" s="209" t="str">
        <f t="array" ref="K356">IF($F356&gt;0,(XLOOKUP($A356,'Crop Chart'!$A$5:$A$201,'Crop Chart'!$L$5:$L$201,FALSE)),"")</f>
        <v/>
      </c>
      <c r="L356" s="210"/>
      <c r="M356" s="211" t="str">
        <f t="shared" si="10"/>
        <v>-</v>
      </c>
      <c r="N356" s="223" t="str">
        <f>IFERROR(__xludf.DUMMYFUNCTION("UNIQUE(E363:E375)"),"")</f>
        <v/>
      </c>
      <c r="O356" s="222"/>
      <c r="P356" s="222"/>
      <c r="Q356" s="223"/>
      <c r="R356" s="223"/>
      <c r="S356" s="223"/>
      <c r="T356" s="223"/>
      <c r="U356" s="223"/>
      <c r="V356" s="223"/>
      <c r="W356" s="223"/>
      <c r="X356" s="223"/>
    </row>
    <row r="357" ht="15.75" customHeight="1">
      <c r="A357" s="215" t="s">
        <v>62</v>
      </c>
      <c r="B357" s="231"/>
      <c r="C357" s="231"/>
      <c r="D357" s="216" t="str">
        <f t="array" ref="D357">IF(LEN(A357)&gt;=3,XLOOKUP(A357,'Crop Chart'!$A$5:$A$201,'Crop Chart'!$H$5:$H$201,0),"")</f>
        <v/>
      </c>
      <c r="E357" s="270"/>
      <c r="F357" s="274"/>
      <c r="G357" s="275"/>
      <c r="H357" s="208">
        <f t="array" ref="H357">IF(ISBLANK(G357),"",XLOOKUP(A357,'Crop Chart'!$A$5:$A$201,'Crop Chart'!$F$5:$F$201,0)+G357)-XLOOKUP(A357,'Crop Chart'!$A$5:$A$201,'Crop Chart'!$I$5:$I$201,0)</f>
        <v>0</v>
      </c>
      <c r="I357" s="208" t="str">
        <f t="shared" si="1"/>
        <v/>
      </c>
      <c r="J357" s="209" t="str">
        <f t="array" ref="J357">IF($F357&gt;0,(XLOOKUP($A357,'Crop Chart'!$A$5:$A$201,'Crop Chart'!$K$5:$K$201,0)*$F357),"")</f>
        <v/>
      </c>
      <c r="K357" s="209" t="str">
        <f t="array" ref="K357">IF($F357&gt;0,(XLOOKUP($A357,'Crop Chart'!$A$5:$A$201,'Crop Chart'!$L$5:$L$201,FALSE)),"")</f>
        <v/>
      </c>
      <c r="L357" s="210"/>
      <c r="M357" s="211" t="str">
        <f t="shared" si="10"/>
        <v>-</v>
      </c>
      <c r="N357" s="223" t="str">
        <f>IFERROR(__xludf.DUMMYFUNCTION("UNIQUE(E364:E376)"),"")</f>
        <v/>
      </c>
      <c r="O357" s="222"/>
      <c r="P357" s="222"/>
      <c r="Q357" s="223"/>
      <c r="R357" s="223"/>
      <c r="S357" s="223"/>
      <c r="T357" s="223"/>
      <c r="U357" s="223"/>
      <c r="V357" s="223"/>
      <c r="W357" s="223"/>
      <c r="X357" s="223"/>
    </row>
    <row r="358" ht="15.75" customHeight="1">
      <c r="A358" s="215" t="s">
        <v>62</v>
      </c>
      <c r="B358" s="231"/>
      <c r="C358" s="231"/>
      <c r="D358" s="216" t="str">
        <f t="array" ref="D358">IF(LEN(A358)&gt;=3,XLOOKUP(A358,'Crop Chart'!$A$5:$A$201,'Crop Chart'!$H$5:$H$201,0),"")</f>
        <v/>
      </c>
      <c r="E358" s="270"/>
      <c r="F358" s="274"/>
      <c r="G358" s="275"/>
      <c r="H358" s="208">
        <f t="array" ref="H358">IF(ISBLANK(G358),"",XLOOKUP(A358,'Crop Chart'!$A$5:$A$201,'Crop Chart'!$F$5:$F$201,0)+G358)-XLOOKUP(A358,'Crop Chart'!$A$5:$A$201,'Crop Chart'!$I$5:$I$201,0)</f>
        <v>0</v>
      </c>
      <c r="I358" s="208" t="str">
        <f t="shared" si="1"/>
        <v/>
      </c>
      <c r="J358" s="209" t="str">
        <f t="array" ref="J358">IF($F358&gt;0,(XLOOKUP($A358,'Crop Chart'!$A$5:$A$201,'Crop Chart'!$K$5:$K$201,0)*$F358),"")</f>
        <v/>
      </c>
      <c r="K358" s="209" t="str">
        <f t="array" ref="K358">IF($F358&gt;0,(XLOOKUP($A358,'Crop Chart'!$A$5:$A$201,'Crop Chart'!$L$5:$L$201,FALSE)),"")</f>
        <v/>
      </c>
      <c r="L358" s="210"/>
      <c r="M358" s="211" t="str">
        <f t="shared" si="10"/>
        <v>-</v>
      </c>
      <c r="N358" s="223" t="str">
        <f>IFERROR(__xludf.DUMMYFUNCTION("UNIQUE(E365:E377)"),"")</f>
        <v/>
      </c>
      <c r="O358" s="222"/>
      <c r="P358" s="222"/>
      <c r="Q358" s="223"/>
      <c r="R358" s="223"/>
      <c r="S358" s="223"/>
      <c r="T358" s="223"/>
      <c r="U358" s="223"/>
      <c r="V358" s="223"/>
      <c r="W358" s="223"/>
      <c r="X358" s="223"/>
    </row>
    <row r="359" ht="15.75" customHeight="1">
      <c r="A359" s="215" t="s">
        <v>62</v>
      </c>
      <c r="B359" s="231"/>
      <c r="C359" s="231"/>
      <c r="D359" s="216" t="str">
        <f t="array" ref="D359">IF(LEN(A359)&gt;=3,XLOOKUP(A359,'Crop Chart'!$A$5:$A$201,'Crop Chart'!$H$5:$H$201,0),"")</f>
        <v/>
      </c>
      <c r="E359" s="270"/>
      <c r="F359" s="274"/>
      <c r="G359" s="275"/>
      <c r="H359" s="208">
        <f t="array" ref="H359">IF(ISBLANK(G359),"",XLOOKUP(A359,'Crop Chart'!$A$5:$A$201,'Crop Chart'!$F$5:$F$201,0)+G359)-XLOOKUP(A359,'Crop Chart'!$A$5:$A$201,'Crop Chart'!$I$5:$I$201,0)</f>
        <v>0</v>
      </c>
      <c r="I359" s="208" t="str">
        <f t="shared" si="1"/>
        <v/>
      </c>
      <c r="J359" s="209" t="str">
        <f t="array" ref="J359">IF($F359&gt;0,(XLOOKUP($A359,'Crop Chart'!$A$5:$A$201,'Crop Chart'!$K$5:$K$201,0)*$F359),"")</f>
        <v/>
      </c>
      <c r="K359" s="209" t="str">
        <f t="array" ref="K359">IF($F359&gt;0,(XLOOKUP($A359,'Crop Chart'!$A$5:$A$201,'Crop Chart'!$L$5:$L$201,FALSE)),"")</f>
        <v/>
      </c>
      <c r="L359" s="210"/>
      <c r="M359" s="211" t="str">
        <f t="shared" si="10"/>
        <v>-</v>
      </c>
      <c r="N359" s="223" t="str">
        <f>IFERROR(__xludf.DUMMYFUNCTION("UNIQUE(E366:E378)"),"")</f>
        <v/>
      </c>
      <c r="O359" s="222"/>
      <c r="P359" s="222"/>
      <c r="Q359" s="223"/>
      <c r="R359" s="223"/>
      <c r="S359" s="223"/>
      <c r="T359" s="223"/>
      <c r="U359" s="223"/>
      <c r="V359" s="223"/>
      <c r="W359" s="223"/>
      <c r="X359" s="223"/>
    </row>
    <row r="360" ht="15.75" customHeight="1">
      <c r="A360" s="215" t="s">
        <v>62</v>
      </c>
      <c r="B360" s="231"/>
      <c r="C360" s="231"/>
      <c r="D360" s="216" t="str">
        <f t="array" ref="D360">IF(LEN(A360)&gt;=3,XLOOKUP(A360,'Crop Chart'!$A$5:$A$201,'Crop Chart'!$H$5:$H$201,0),"")</f>
        <v/>
      </c>
      <c r="E360" s="270"/>
      <c r="F360" s="274"/>
      <c r="G360" s="275"/>
      <c r="H360" s="208">
        <f t="array" ref="H360">IF(ISBLANK(G360),"",XLOOKUP(A360,'Crop Chart'!$A$5:$A$201,'Crop Chart'!$F$5:$F$201,0)+G360)-XLOOKUP(A360,'Crop Chart'!$A$5:$A$201,'Crop Chart'!$I$5:$I$201,0)</f>
        <v>0</v>
      </c>
      <c r="I360" s="208" t="str">
        <f t="shared" si="1"/>
        <v/>
      </c>
      <c r="J360" s="209" t="str">
        <f t="array" ref="J360">IF($F360&gt;0,(XLOOKUP($A360,'Crop Chart'!$A$5:$A$201,'Crop Chart'!$K$5:$K$201,0)*$F360),"")</f>
        <v/>
      </c>
      <c r="K360" s="209" t="str">
        <f t="array" ref="K360">IF($F360&gt;0,(XLOOKUP($A360,'Crop Chart'!$A$5:$A$201,'Crop Chart'!$L$5:$L$201,FALSE)),"")</f>
        <v/>
      </c>
      <c r="L360" s="210"/>
      <c r="M360" s="211" t="str">
        <f t="shared" si="10"/>
        <v>-</v>
      </c>
      <c r="N360" s="223" t="str">
        <f>IFERROR(__xludf.DUMMYFUNCTION("UNIQUE(E367:E379)"),"")</f>
        <v/>
      </c>
      <c r="O360" s="222"/>
      <c r="P360" s="222"/>
      <c r="Q360" s="223"/>
      <c r="R360" s="223"/>
      <c r="S360" s="223"/>
      <c r="T360" s="223"/>
      <c r="U360" s="223"/>
      <c r="V360" s="223"/>
      <c r="W360" s="223"/>
      <c r="X360" s="223"/>
    </row>
    <row r="361" ht="15.75" customHeight="1">
      <c r="A361" s="215" t="s">
        <v>62</v>
      </c>
      <c r="B361" s="231"/>
      <c r="C361" s="231"/>
      <c r="D361" s="216" t="str">
        <f t="array" ref="D361">IF(LEN(A361)&gt;=3,XLOOKUP(A361,'Crop Chart'!$A$5:$A$201,'Crop Chart'!$H$5:$H$201,0),"")</f>
        <v/>
      </c>
      <c r="E361" s="270"/>
      <c r="F361" s="274"/>
      <c r="G361" s="275"/>
      <c r="H361" s="208">
        <f t="array" ref="H361">IF(ISBLANK(G361),"",XLOOKUP(A361,'Crop Chart'!$A$5:$A$201,'Crop Chart'!$F$5:$F$201,0)+G361)-XLOOKUP(A361,'Crop Chart'!$A$5:$A$201,'Crop Chart'!$I$5:$I$201,0)</f>
        <v>0</v>
      </c>
      <c r="I361" s="208" t="str">
        <f t="shared" si="1"/>
        <v/>
      </c>
      <c r="J361" s="209" t="str">
        <f t="array" ref="J361">IF($F361&gt;0,(XLOOKUP($A361,'Crop Chart'!$A$5:$A$201,'Crop Chart'!$K$5:$K$201,0)*$F361),"")</f>
        <v/>
      </c>
      <c r="K361" s="209" t="str">
        <f t="array" ref="K361">IF($F361&gt;0,(XLOOKUP($A361,'Crop Chart'!$A$5:$A$201,'Crop Chart'!$L$5:$L$201,FALSE)),"")</f>
        <v/>
      </c>
      <c r="L361" s="210"/>
      <c r="M361" s="211" t="str">
        <f t="shared" si="10"/>
        <v>-</v>
      </c>
      <c r="N361" s="223" t="str">
        <f>IFERROR(__xludf.DUMMYFUNCTION("UNIQUE(E368:E380)"),"")</f>
        <v/>
      </c>
      <c r="O361" s="222"/>
      <c r="P361" s="222"/>
      <c r="Q361" s="223"/>
      <c r="R361" s="223"/>
      <c r="S361" s="223"/>
      <c r="T361" s="223"/>
      <c r="U361" s="223"/>
      <c r="V361" s="223"/>
      <c r="W361" s="223"/>
      <c r="X361" s="223"/>
    </row>
    <row r="362" ht="15.75" customHeight="1">
      <c r="A362" s="215" t="s">
        <v>62</v>
      </c>
      <c r="B362" s="231"/>
      <c r="C362" s="231"/>
      <c r="D362" s="216" t="str">
        <f t="array" ref="D362">IF(LEN(A362)&gt;=3,XLOOKUP(A362,'Crop Chart'!$A$5:$A$201,'Crop Chart'!$H$5:$H$201,0),"")</f>
        <v/>
      </c>
      <c r="E362" s="270"/>
      <c r="F362" s="274"/>
      <c r="G362" s="275"/>
      <c r="H362" s="208">
        <f t="array" ref="H362">IF(ISBLANK(G362),"",XLOOKUP(A362,'Crop Chart'!$A$5:$A$201,'Crop Chart'!$F$5:$F$201,0)+G362)-XLOOKUP(A362,'Crop Chart'!$A$5:$A$201,'Crop Chart'!$I$5:$I$201,0)</f>
        <v>0</v>
      </c>
      <c r="I362" s="208" t="str">
        <f t="shared" si="1"/>
        <v/>
      </c>
      <c r="J362" s="209" t="str">
        <f t="array" ref="J362">IF($F362&gt;0,(XLOOKUP($A362,'Crop Chart'!$A$5:$A$201,'Crop Chart'!$K$5:$K$201,0)*$F362),"")</f>
        <v/>
      </c>
      <c r="K362" s="209" t="str">
        <f t="array" ref="K362">IF($F362&gt;0,(XLOOKUP($A362,'Crop Chart'!$A$5:$A$201,'Crop Chart'!$L$5:$L$201,FALSE)),"")</f>
        <v/>
      </c>
      <c r="L362" s="210"/>
      <c r="M362" s="211" t="str">
        <f t="shared" si="10"/>
        <v>-</v>
      </c>
      <c r="N362" s="223" t="str">
        <f>IFERROR(__xludf.DUMMYFUNCTION("UNIQUE(E369:E381)"),"")</f>
        <v/>
      </c>
      <c r="O362" s="222"/>
      <c r="P362" s="222"/>
      <c r="Q362" s="223"/>
      <c r="R362" s="223"/>
      <c r="S362" s="223"/>
      <c r="T362" s="223"/>
      <c r="U362" s="223"/>
      <c r="V362" s="223"/>
      <c r="W362" s="223"/>
      <c r="X362" s="223"/>
    </row>
    <row r="363" ht="15.75" customHeight="1">
      <c r="A363" s="215" t="s">
        <v>62</v>
      </c>
      <c r="B363" s="231"/>
      <c r="C363" s="231"/>
      <c r="D363" s="216" t="str">
        <f t="array" ref="D363">IF(LEN(A363)&gt;=3,XLOOKUP(A363,'Crop Chart'!$A$5:$A$201,'Crop Chart'!$H$5:$H$201,0),"")</f>
        <v/>
      </c>
      <c r="E363" s="270"/>
      <c r="F363" s="274"/>
      <c r="G363" s="275"/>
      <c r="H363" s="208">
        <f t="array" ref="H363">IF(ISBLANK(G363),"",XLOOKUP(A363,'Crop Chart'!$A$5:$A$201,'Crop Chart'!$F$5:$F$201,0)+G363)-XLOOKUP(A363,'Crop Chart'!$A$5:$A$201,'Crop Chart'!$I$5:$I$201,0)</f>
        <v>0</v>
      </c>
      <c r="I363" s="208" t="str">
        <f t="shared" si="1"/>
        <v/>
      </c>
      <c r="J363" s="209" t="str">
        <f t="array" ref="J363">IF($F363&gt;0,(XLOOKUP($A363,'Crop Chart'!$A$5:$A$201,'Crop Chart'!$K$5:$K$201,0)*$F363),"")</f>
        <v/>
      </c>
      <c r="K363" s="209" t="str">
        <f t="array" ref="K363">IF($F363&gt;0,(XLOOKUP($A363,'Crop Chart'!$A$5:$A$201,'Crop Chart'!$L$5:$L$201,FALSE)),"")</f>
        <v/>
      </c>
      <c r="L363" s="210"/>
      <c r="M363" s="211" t="str">
        <f t="shared" si="10"/>
        <v>-</v>
      </c>
      <c r="N363" s="223" t="str">
        <f>IFERROR(__xludf.DUMMYFUNCTION("UNIQUE(E370:E382)"),"")</f>
        <v/>
      </c>
      <c r="O363" s="222"/>
      <c r="P363" s="222"/>
      <c r="Q363" s="223"/>
      <c r="R363" s="223"/>
      <c r="S363" s="223"/>
      <c r="T363" s="223"/>
      <c r="U363" s="223"/>
      <c r="V363" s="223"/>
      <c r="W363" s="223"/>
      <c r="X363" s="223"/>
    </row>
    <row r="364" ht="15.75" customHeight="1">
      <c r="A364" s="215" t="s">
        <v>62</v>
      </c>
      <c r="B364" s="231"/>
      <c r="C364" s="231"/>
      <c r="D364" s="216" t="str">
        <f t="array" ref="D364">IF(LEN(A364)&gt;=3,XLOOKUP(A364,'Crop Chart'!$A$5:$A$201,'Crop Chart'!$H$5:$H$201,0),"")</f>
        <v/>
      </c>
      <c r="E364" s="270"/>
      <c r="F364" s="274"/>
      <c r="G364" s="275"/>
      <c r="H364" s="208">
        <f t="array" ref="H364">IF(ISBLANK(G364),"",XLOOKUP(A364,'Crop Chart'!$A$5:$A$201,'Crop Chart'!$F$5:$F$201,0)+G364)-XLOOKUP(A364,'Crop Chart'!$A$5:$A$201,'Crop Chart'!$I$5:$I$201,0)</f>
        <v>0</v>
      </c>
      <c r="I364" s="208" t="str">
        <f t="shared" si="1"/>
        <v/>
      </c>
      <c r="J364" s="209" t="str">
        <f t="array" ref="J364">IF($F364&gt;0,(XLOOKUP($A364,'Crop Chart'!$A$5:$A$201,'Crop Chart'!$K$5:$K$201,0)*$F364),"")</f>
        <v/>
      </c>
      <c r="K364" s="209" t="str">
        <f t="array" ref="K364">IF($F364&gt;0,(XLOOKUP($A364,'Crop Chart'!$A$5:$A$201,'Crop Chart'!$L$5:$L$201,FALSE)),"")</f>
        <v/>
      </c>
      <c r="L364" s="210"/>
      <c r="M364" s="211" t="str">
        <f t="shared" si="10"/>
        <v>-</v>
      </c>
      <c r="N364" s="223" t="str">
        <f>IFERROR(__xludf.DUMMYFUNCTION("UNIQUE(E371:E383)"),"")</f>
        <v/>
      </c>
      <c r="O364" s="222"/>
      <c r="P364" s="222"/>
      <c r="Q364" s="223"/>
      <c r="R364" s="223"/>
      <c r="S364" s="223"/>
      <c r="T364" s="223"/>
      <c r="U364" s="223"/>
      <c r="V364" s="223"/>
      <c r="W364" s="223"/>
      <c r="X364" s="223"/>
    </row>
    <row r="365" ht="15.75" customHeight="1">
      <c r="A365" s="215" t="s">
        <v>62</v>
      </c>
      <c r="B365" s="231"/>
      <c r="C365" s="231"/>
      <c r="D365" s="216" t="str">
        <f t="array" ref="D365">IF(LEN(A365)&gt;=3,XLOOKUP(A365,'Crop Chart'!$A$5:$A$201,'Crop Chart'!$H$5:$H$201,0),"")</f>
        <v/>
      </c>
      <c r="E365" s="270"/>
      <c r="F365" s="274"/>
      <c r="G365" s="275"/>
      <c r="H365" s="208">
        <f t="array" ref="H365">IF(ISBLANK(G365),"",XLOOKUP(A365,'Crop Chart'!$A$5:$A$201,'Crop Chart'!$F$5:$F$201,0)+G365)-XLOOKUP(A365,'Crop Chart'!$A$5:$A$201,'Crop Chart'!$I$5:$I$201,0)</f>
        <v>0</v>
      </c>
      <c r="I365" s="208" t="str">
        <f t="shared" si="1"/>
        <v/>
      </c>
      <c r="J365" s="209" t="str">
        <f t="array" ref="J365">IF($F365&gt;0,(XLOOKUP($A365,'Crop Chart'!$A$5:$A$201,'Crop Chart'!$K$5:$K$201,0)*$F365),"")</f>
        <v/>
      </c>
      <c r="K365" s="209" t="str">
        <f t="array" ref="K365">IF($F365&gt;0,(XLOOKUP($A365,'Crop Chart'!$A$5:$A$201,'Crop Chart'!$L$5:$L$201,FALSE)),"")</f>
        <v/>
      </c>
      <c r="L365" s="210"/>
      <c r="M365" s="211" t="str">
        <f t="shared" si="10"/>
        <v>-</v>
      </c>
      <c r="N365" s="223" t="str">
        <f>IFERROR(__xludf.DUMMYFUNCTION("UNIQUE(E372:E384)"),"")</f>
        <v/>
      </c>
      <c r="O365" s="222"/>
      <c r="P365" s="222"/>
      <c r="Q365" s="223"/>
      <c r="R365" s="223"/>
      <c r="S365" s="223"/>
      <c r="T365" s="223"/>
      <c r="U365" s="223"/>
      <c r="V365" s="223"/>
      <c r="W365" s="223"/>
      <c r="X365" s="223"/>
    </row>
    <row r="366" ht="15.75" customHeight="1">
      <c r="A366" s="215" t="s">
        <v>62</v>
      </c>
      <c r="B366" s="231"/>
      <c r="C366" s="231"/>
      <c r="D366" s="216" t="str">
        <f t="array" ref="D366">IF(LEN(A366)&gt;=3,XLOOKUP(A366,'Crop Chart'!$A$5:$A$201,'Crop Chart'!$H$5:$H$201,0),"")</f>
        <v/>
      </c>
      <c r="E366" s="270"/>
      <c r="F366" s="274"/>
      <c r="G366" s="275"/>
      <c r="H366" s="208">
        <f t="array" ref="H366">IF(ISBLANK(G366),"",XLOOKUP(A366,'Crop Chart'!$A$5:$A$201,'Crop Chart'!$F$5:$F$201,0)+G366)-XLOOKUP(A366,'Crop Chart'!$A$5:$A$201,'Crop Chart'!$I$5:$I$201,0)</f>
        <v>0</v>
      </c>
      <c r="I366" s="208" t="str">
        <f t="shared" si="1"/>
        <v/>
      </c>
      <c r="J366" s="209" t="str">
        <f t="array" ref="J366">IF($F366&gt;0,(XLOOKUP($A366,'Crop Chart'!$A$5:$A$201,'Crop Chart'!$K$5:$K$201,0)*$F366),"")</f>
        <v/>
      </c>
      <c r="K366" s="209" t="str">
        <f t="array" ref="K366">IF($F366&gt;0,(XLOOKUP($A366,'Crop Chart'!$A$5:$A$201,'Crop Chart'!$L$5:$L$201,FALSE)),"")</f>
        <v/>
      </c>
      <c r="L366" s="210"/>
      <c r="M366" s="211" t="str">
        <f t="shared" si="10"/>
        <v>-</v>
      </c>
      <c r="N366" s="223" t="str">
        <f>IFERROR(__xludf.DUMMYFUNCTION("UNIQUE(E373:E385)"),"")</f>
        <v/>
      </c>
      <c r="O366" s="222"/>
      <c r="P366" s="222"/>
      <c r="Q366" s="223"/>
      <c r="R366" s="223"/>
      <c r="S366" s="223"/>
      <c r="T366" s="223"/>
      <c r="U366" s="223"/>
      <c r="V366" s="223"/>
      <c r="W366" s="223"/>
      <c r="X366" s="223"/>
    </row>
    <row r="367" ht="15.75" customHeight="1">
      <c r="A367" s="215" t="s">
        <v>62</v>
      </c>
      <c r="B367" s="231"/>
      <c r="C367" s="231"/>
      <c r="D367" s="216" t="str">
        <f t="array" ref="D367">IF(LEN(A367)&gt;=3,XLOOKUP(A367,'Crop Chart'!$A$5:$A$201,'Crop Chart'!$H$5:$H$201,0),"")</f>
        <v/>
      </c>
      <c r="E367" s="270"/>
      <c r="F367" s="274"/>
      <c r="G367" s="275"/>
      <c r="H367" s="208">
        <f t="array" ref="H367">IF(ISBLANK(G367),"",XLOOKUP(A367,'Crop Chart'!$A$5:$A$201,'Crop Chart'!$F$5:$F$201,0)+G367)-XLOOKUP(A367,'Crop Chart'!$A$5:$A$201,'Crop Chart'!$I$5:$I$201,0)</f>
        <v>0</v>
      </c>
      <c r="I367" s="208" t="str">
        <f t="shared" si="1"/>
        <v/>
      </c>
      <c r="J367" s="209" t="str">
        <f t="array" ref="J367">IF($F367&gt;0,(XLOOKUP($A367,'Crop Chart'!$A$5:$A$201,'Crop Chart'!$K$5:$K$201,0)*$F367),"")</f>
        <v/>
      </c>
      <c r="K367" s="209" t="str">
        <f t="array" ref="K367">IF($F367&gt;0,(XLOOKUP($A367,'Crop Chart'!$A$5:$A$201,'Crop Chart'!$L$5:$L$201,FALSE)),"")</f>
        <v/>
      </c>
      <c r="L367" s="210"/>
      <c r="M367" s="211" t="str">
        <f t="shared" si="10"/>
        <v>-</v>
      </c>
      <c r="N367" s="223" t="str">
        <f>IFERROR(__xludf.DUMMYFUNCTION("UNIQUE(E374:E386)"),"")</f>
        <v/>
      </c>
      <c r="O367" s="222"/>
      <c r="P367" s="222"/>
      <c r="Q367" s="223"/>
      <c r="R367" s="223"/>
      <c r="S367" s="223"/>
      <c r="T367" s="223"/>
      <c r="U367" s="223"/>
      <c r="V367" s="223"/>
      <c r="W367" s="223"/>
      <c r="X367" s="223"/>
    </row>
    <row r="368" ht="15.75" customHeight="1">
      <c r="A368" s="215" t="s">
        <v>62</v>
      </c>
      <c r="B368" s="231"/>
      <c r="C368" s="231"/>
      <c r="D368" s="216" t="str">
        <f t="array" ref="D368">IF(LEN(A368)&gt;=3,XLOOKUP(A368,'Crop Chart'!$A$5:$A$201,'Crop Chart'!$H$5:$H$201,0),"")</f>
        <v/>
      </c>
      <c r="E368" s="270"/>
      <c r="F368" s="274"/>
      <c r="G368" s="275"/>
      <c r="H368" s="208">
        <f t="array" ref="H368">IF(ISBLANK(G368),"",XLOOKUP(A368,'Crop Chart'!$A$5:$A$201,'Crop Chart'!$F$5:$F$201,0)+G368)-XLOOKUP(A368,'Crop Chart'!$A$5:$A$201,'Crop Chart'!$I$5:$I$201,0)</f>
        <v>0</v>
      </c>
      <c r="I368" s="208" t="str">
        <f t="shared" si="1"/>
        <v/>
      </c>
      <c r="J368" s="209" t="str">
        <f t="array" ref="J368">IF($F368&gt;0,(XLOOKUP($A368,'Crop Chart'!$A$5:$A$201,'Crop Chart'!$K$5:$K$201,0)*$F368),"")</f>
        <v/>
      </c>
      <c r="K368" s="209" t="str">
        <f t="array" ref="K368">IF($F368&gt;0,(XLOOKUP($A368,'Crop Chart'!$A$5:$A$201,'Crop Chart'!$L$5:$L$201,FALSE)),"")</f>
        <v/>
      </c>
      <c r="L368" s="210"/>
      <c r="M368" s="211" t="str">
        <f t="shared" si="10"/>
        <v>-</v>
      </c>
      <c r="N368" s="223" t="str">
        <f>IFERROR(__xludf.DUMMYFUNCTION("UNIQUE(E375:E387)"),"")</f>
        <v/>
      </c>
      <c r="O368" s="222"/>
      <c r="P368" s="222"/>
      <c r="Q368" s="223"/>
      <c r="R368" s="223"/>
      <c r="S368" s="223"/>
      <c r="T368" s="223"/>
      <c r="U368" s="223"/>
      <c r="V368" s="223"/>
      <c r="W368" s="223"/>
      <c r="X368" s="223"/>
    </row>
    <row r="369" ht="15.75" customHeight="1">
      <c r="A369" s="215" t="s">
        <v>62</v>
      </c>
      <c r="B369" s="231"/>
      <c r="C369" s="231"/>
      <c r="D369" s="216" t="str">
        <f t="array" ref="D369">IF(LEN(A369)&gt;=3,XLOOKUP(A369,'Crop Chart'!$A$5:$A$201,'Crop Chart'!$H$5:$H$201,0),"")</f>
        <v/>
      </c>
      <c r="E369" s="270"/>
      <c r="F369" s="274"/>
      <c r="G369" s="275"/>
      <c r="H369" s="208">
        <f t="array" ref="H369">IF(ISBLANK(G369),"",XLOOKUP(A369,'Crop Chart'!$A$5:$A$201,'Crop Chart'!$F$5:$F$201,0)+G369)-XLOOKUP(A369,'Crop Chart'!$A$5:$A$201,'Crop Chart'!$I$5:$I$201,0)</f>
        <v>0</v>
      </c>
      <c r="I369" s="208" t="str">
        <f t="shared" si="1"/>
        <v/>
      </c>
      <c r="J369" s="209" t="str">
        <f t="array" ref="J369">IF($F369&gt;0,(XLOOKUP($A369,'Crop Chart'!$A$5:$A$201,'Crop Chart'!$K$5:$K$201,0)*$F369),"")</f>
        <v/>
      </c>
      <c r="K369" s="209" t="str">
        <f t="array" ref="K369">IF($F369&gt;0,(XLOOKUP($A369,'Crop Chart'!$A$5:$A$201,'Crop Chart'!$L$5:$L$201,FALSE)),"")</f>
        <v/>
      </c>
      <c r="L369" s="210"/>
      <c r="M369" s="211" t="str">
        <f t="shared" si="10"/>
        <v>-</v>
      </c>
      <c r="N369" s="223" t="str">
        <f>IFERROR(__xludf.DUMMYFUNCTION("UNIQUE(E376:E388)"),"")</f>
        <v/>
      </c>
      <c r="O369" s="222"/>
      <c r="P369" s="222"/>
      <c r="Q369" s="223"/>
      <c r="R369" s="223"/>
      <c r="S369" s="223"/>
      <c r="T369" s="223"/>
      <c r="U369" s="223"/>
      <c r="V369" s="223"/>
      <c r="W369" s="223"/>
      <c r="X369" s="223"/>
    </row>
    <row r="370" ht="15.75" customHeight="1">
      <c r="A370" s="215" t="s">
        <v>62</v>
      </c>
      <c r="B370" s="231"/>
      <c r="C370" s="231"/>
      <c r="D370" s="216" t="str">
        <f t="array" ref="D370">IF(LEN(A370)&gt;=3,XLOOKUP(A370,'Crop Chart'!$A$5:$A$201,'Crop Chart'!$H$5:$H$201,0),"")</f>
        <v/>
      </c>
      <c r="E370" s="270"/>
      <c r="F370" s="274"/>
      <c r="G370" s="275"/>
      <c r="H370" s="208">
        <f t="array" ref="H370">IF(ISBLANK(G370),"",XLOOKUP(A370,'Crop Chart'!$A$5:$A$201,'Crop Chart'!$F$5:$F$201,0)+G370)-XLOOKUP(A370,'Crop Chart'!$A$5:$A$201,'Crop Chart'!$I$5:$I$201,0)</f>
        <v>0</v>
      </c>
      <c r="I370" s="208" t="str">
        <f t="shared" si="1"/>
        <v/>
      </c>
      <c r="J370" s="209" t="str">
        <f t="array" ref="J370">IF($F370&gt;0,(XLOOKUP($A370,'Crop Chart'!$A$5:$A$201,'Crop Chart'!$K$5:$K$201,0)*$F370),"")</f>
        <v/>
      </c>
      <c r="K370" s="209" t="str">
        <f t="array" ref="K370">IF($F370&gt;0,(XLOOKUP($A370,'Crop Chart'!$A$5:$A$201,'Crop Chart'!$L$5:$L$201,FALSE)),"")</f>
        <v/>
      </c>
      <c r="L370" s="210"/>
      <c r="M370" s="211" t="str">
        <f t="shared" si="10"/>
        <v>-</v>
      </c>
      <c r="N370" s="223" t="str">
        <f>IFERROR(__xludf.DUMMYFUNCTION("UNIQUE(E377:E389)"),"")</f>
        <v/>
      </c>
      <c r="O370" s="222"/>
      <c r="P370" s="222"/>
      <c r="Q370" s="223"/>
      <c r="R370" s="223"/>
      <c r="S370" s="223"/>
      <c r="T370" s="223"/>
      <c r="U370" s="223"/>
      <c r="V370" s="223"/>
      <c r="W370" s="223"/>
      <c r="X370" s="223"/>
    </row>
    <row r="371" ht="15.75" customHeight="1">
      <c r="A371" s="215" t="s">
        <v>62</v>
      </c>
      <c r="B371" s="231"/>
      <c r="C371" s="231"/>
      <c r="D371" s="216" t="str">
        <f t="array" ref="D371">IF(LEN(A371)&gt;=3,XLOOKUP(A371,'Crop Chart'!$A$5:$A$201,'Crop Chart'!$H$5:$H$201,0),"")</f>
        <v/>
      </c>
      <c r="E371" s="270"/>
      <c r="F371" s="274"/>
      <c r="G371" s="275"/>
      <c r="H371" s="208">
        <f t="array" ref="H371">IF(ISBLANK(G371),"",XLOOKUP(A371,'Crop Chart'!$A$5:$A$201,'Crop Chart'!$F$5:$F$201,0)+G371)-XLOOKUP(A371,'Crop Chart'!$A$5:$A$201,'Crop Chart'!$I$5:$I$201,0)</f>
        <v>0</v>
      </c>
      <c r="I371" s="208" t="str">
        <f t="shared" si="1"/>
        <v/>
      </c>
      <c r="J371" s="209" t="str">
        <f t="array" ref="J371">IF($F371&gt;0,(XLOOKUP($A371,'Crop Chart'!$A$5:$A$201,'Crop Chart'!$K$5:$K$201,0)*$F371),"")</f>
        <v/>
      </c>
      <c r="K371" s="209" t="str">
        <f t="array" ref="K371">IF($F371&gt;0,(XLOOKUP($A371,'Crop Chart'!$A$5:$A$201,'Crop Chart'!$L$5:$L$201,FALSE)),"")</f>
        <v/>
      </c>
      <c r="L371" s="210"/>
      <c r="M371" s="276"/>
      <c r="N371" s="223" t="str">
        <f>IFERROR(__xludf.DUMMYFUNCTION("UNIQUE(E378:E390)"),"")</f>
        <v/>
      </c>
      <c r="O371" s="222"/>
      <c r="P371" s="222"/>
      <c r="Q371" s="223"/>
      <c r="R371" s="223"/>
      <c r="S371" s="223"/>
      <c r="T371" s="223"/>
      <c r="U371" s="223"/>
      <c r="V371" s="223"/>
      <c r="W371" s="223"/>
      <c r="X371" s="223"/>
    </row>
    <row r="372" ht="15.75" customHeight="1">
      <c r="A372" s="215" t="s">
        <v>62</v>
      </c>
      <c r="B372" s="231"/>
      <c r="C372" s="231"/>
      <c r="D372" s="216" t="str">
        <f t="array" ref="D372">IF(LEN(A372)&gt;=3,XLOOKUP(A372,'Crop Chart'!$A$5:$A$201,'Crop Chart'!$H$5:$H$201,0),"")</f>
        <v/>
      </c>
      <c r="E372" s="270"/>
      <c r="F372" s="274"/>
      <c r="G372" s="275"/>
      <c r="H372" s="208">
        <f t="array" ref="H372">IF(ISBLANK(G372),"",XLOOKUP(A372,'Crop Chart'!$A$5:$A$201,'Crop Chart'!$F$5:$F$201,0)+G372)-XLOOKUP(A372,'Crop Chart'!$A$5:$A$201,'Crop Chart'!$I$5:$I$201,0)</f>
        <v>0</v>
      </c>
      <c r="I372" s="208" t="str">
        <f t="shared" si="1"/>
        <v/>
      </c>
      <c r="J372" s="209" t="str">
        <f t="array" ref="J372">IF($F372&gt;0,(XLOOKUP($A372,'Crop Chart'!$A$5:$A$201,'Crop Chart'!$K$5:$K$201,0)*$F372),"")</f>
        <v/>
      </c>
      <c r="K372" s="209" t="str">
        <f t="array" ref="K372">IF($F372&gt;0,(XLOOKUP($A372,'Crop Chart'!$A$5:$A$201,'Crop Chart'!$L$5:$L$201,FALSE)),"")</f>
        <v/>
      </c>
      <c r="L372" s="210"/>
      <c r="M372" s="276"/>
      <c r="N372" s="223" t="str">
        <f>IFERROR(__xludf.DUMMYFUNCTION("UNIQUE(E379:E391)"),"")</f>
        <v/>
      </c>
      <c r="O372" s="222"/>
      <c r="P372" s="222"/>
      <c r="Q372" s="223"/>
      <c r="R372" s="223"/>
      <c r="S372" s="223"/>
      <c r="T372" s="223"/>
      <c r="U372" s="223"/>
      <c r="V372" s="223"/>
      <c r="W372" s="223"/>
      <c r="X372" s="223"/>
    </row>
    <row r="373" ht="15.75" customHeight="1">
      <c r="A373" s="215" t="s">
        <v>62</v>
      </c>
      <c r="B373" s="231"/>
      <c r="C373" s="231"/>
      <c r="D373" s="216" t="str">
        <f t="array" ref="D373">IF(LEN(A373)&gt;=3,XLOOKUP(A373,'Crop Chart'!$A$5:$A$201,'Crop Chart'!$H$5:$H$201,0),"")</f>
        <v/>
      </c>
      <c r="E373" s="270"/>
      <c r="F373" s="274"/>
      <c r="G373" s="275"/>
      <c r="H373" s="208">
        <f t="array" ref="H373">IF(ISBLANK(G373),"",XLOOKUP(A373,'Crop Chart'!$A$5:$A$201,'Crop Chart'!$F$5:$F$201,0)+G373)-XLOOKUP(A373,'Crop Chart'!$A$5:$A$201,'Crop Chart'!$I$5:$I$201,0)</f>
        <v>0</v>
      </c>
      <c r="I373" s="208" t="str">
        <f t="shared" si="1"/>
        <v/>
      </c>
      <c r="J373" s="209" t="str">
        <f t="array" ref="J373">IF($F373&gt;0,(XLOOKUP($A373,'Crop Chart'!$A$5:$A$201,'Crop Chart'!$K$5:$K$201,0)*$F373),"")</f>
        <v/>
      </c>
      <c r="K373" s="209" t="str">
        <f t="array" ref="K373">IF($F373&gt;0,(XLOOKUP($A373,'Crop Chart'!$A$5:$A$201,'Crop Chart'!$L$5:$L$201,FALSE)),"")</f>
        <v/>
      </c>
      <c r="L373" s="210"/>
      <c r="M373" s="276"/>
      <c r="N373" s="223" t="str">
        <f>IFERROR(__xludf.DUMMYFUNCTION("UNIQUE(E380:E392)"),"")</f>
        <v/>
      </c>
      <c r="O373" s="222"/>
      <c r="P373" s="222"/>
      <c r="Q373" s="223"/>
      <c r="R373" s="223"/>
      <c r="S373" s="223"/>
      <c r="T373" s="223"/>
      <c r="U373" s="223"/>
      <c r="V373" s="223"/>
      <c r="W373" s="223"/>
      <c r="X373" s="223"/>
    </row>
    <row r="374" ht="15.75" customHeight="1">
      <c r="A374" s="215" t="s">
        <v>62</v>
      </c>
      <c r="B374" s="231"/>
      <c r="C374" s="231"/>
      <c r="D374" s="216" t="str">
        <f t="array" ref="D374">IF(LEN(A374)&gt;=3,XLOOKUP(A374,'Crop Chart'!$A$5:$A$201,'Crop Chart'!$H$5:$H$201,0),"")</f>
        <v/>
      </c>
      <c r="E374" s="270"/>
      <c r="F374" s="274"/>
      <c r="G374" s="275"/>
      <c r="H374" s="208">
        <f t="array" ref="H374">IF(ISBLANK(G374),"",XLOOKUP(A374,'Crop Chart'!$A$5:$A$201,'Crop Chart'!$F$5:$F$201,0)+G374)-XLOOKUP(A374,'Crop Chart'!$A$5:$A$201,'Crop Chart'!$I$5:$I$201,0)</f>
        <v>0</v>
      </c>
      <c r="I374" s="208" t="str">
        <f t="shared" si="1"/>
        <v/>
      </c>
      <c r="J374" s="209" t="str">
        <f t="array" ref="J374">IF($F374&gt;0,(XLOOKUP($A374,'Crop Chart'!$A$5:$A$201,'Crop Chart'!$K$5:$K$201,0)*$F374),"")</f>
        <v/>
      </c>
      <c r="K374" s="209" t="str">
        <f t="array" ref="K374">IF($F374&gt;0,(XLOOKUP($A374,'Crop Chart'!$A$5:$A$201,'Crop Chart'!$L$5:$L$201,FALSE)),"")</f>
        <v/>
      </c>
      <c r="L374" s="210"/>
      <c r="M374" s="276"/>
      <c r="N374" s="223" t="str">
        <f>IFERROR(__xludf.DUMMYFUNCTION("UNIQUE(E381:E393)"),"")</f>
        <v/>
      </c>
      <c r="O374" s="222"/>
      <c r="P374" s="222"/>
      <c r="Q374" s="223"/>
      <c r="R374" s="223"/>
      <c r="S374" s="223"/>
      <c r="T374" s="223"/>
      <c r="U374" s="223"/>
      <c r="V374" s="223"/>
      <c r="W374" s="223"/>
      <c r="X374" s="223"/>
    </row>
    <row r="375" ht="15.75" customHeight="1">
      <c r="A375" s="215" t="s">
        <v>62</v>
      </c>
      <c r="B375" s="231"/>
      <c r="C375" s="231"/>
      <c r="D375" s="216" t="str">
        <f t="array" ref="D375">IF(LEN(A375)&gt;=3,XLOOKUP(A375,'Crop Chart'!$A$5:$A$201,'Crop Chart'!$H$5:$H$201,0),"")</f>
        <v/>
      </c>
      <c r="E375" s="270"/>
      <c r="F375" s="274"/>
      <c r="G375" s="275"/>
      <c r="H375" s="208">
        <f t="array" ref="H375">IF(ISBLANK(G375),"",XLOOKUP(A375,'Crop Chart'!$A$5:$A$201,'Crop Chart'!$F$5:$F$201,0)+G375)-XLOOKUP(A375,'Crop Chart'!$A$5:$A$201,'Crop Chart'!$I$5:$I$201,0)</f>
        <v>0</v>
      </c>
      <c r="I375" s="208" t="str">
        <f t="shared" si="1"/>
        <v/>
      </c>
      <c r="J375" s="209" t="str">
        <f t="array" ref="J375">IF($F375&gt;0,(XLOOKUP($A375,'Crop Chart'!$A$5:$A$201,'Crop Chart'!$K$5:$K$201,0)*$F375),"")</f>
        <v/>
      </c>
      <c r="K375" s="209" t="str">
        <f t="array" ref="K375">IF($F375&gt;0,(XLOOKUP($A375,'Crop Chart'!$A$5:$A$201,'Crop Chart'!$L$5:$L$201,FALSE)),"")</f>
        <v/>
      </c>
      <c r="L375" s="210"/>
      <c r="M375" s="276"/>
      <c r="N375" s="223" t="str">
        <f>IFERROR(__xludf.DUMMYFUNCTION("UNIQUE(E382:E394)"),"")</f>
        <v/>
      </c>
      <c r="O375" s="222"/>
      <c r="P375" s="222"/>
      <c r="Q375" s="223"/>
      <c r="R375" s="223"/>
      <c r="S375" s="223"/>
      <c r="T375" s="223"/>
      <c r="U375" s="223"/>
      <c r="V375" s="223"/>
      <c r="W375" s="223"/>
      <c r="X375" s="223"/>
    </row>
    <row r="376" ht="15.75" customHeight="1">
      <c r="A376" s="215" t="s">
        <v>62</v>
      </c>
      <c r="B376" s="231"/>
      <c r="C376" s="231"/>
      <c r="D376" s="216" t="str">
        <f t="array" ref="D376">IF(LEN(A376)&gt;=3,XLOOKUP(A376,'Crop Chart'!$A$5:$A$201,'Crop Chart'!$H$5:$H$201,0),"")</f>
        <v/>
      </c>
      <c r="E376" s="270"/>
      <c r="F376" s="274"/>
      <c r="G376" s="275"/>
      <c r="H376" s="208">
        <f t="array" ref="H376">IF(ISBLANK(G376),"",XLOOKUP(A376,'Crop Chart'!$A$5:$A$201,'Crop Chart'!$F$5:$F$201,0)+G376)-XLOOKUP(A376,'Crop Chart'!$A$5:$A$201,'Crop Chart'!$I$5:$I$201,0)</f>
        <v>0</v>
      </c>
      <c r="I376" s="208" t="str">
        <f t="shared" si="1"/>
        <v/>
      </c>
      <c r="J376" s="209" t="str">
        <f t="array" ref="J376">IF($F376&gt;0,(XLOOKUP($A376,'Crop Chart'!$A$5:$A$201,'Crop Chart'!$K$5:$K$201,0)*$F376),"")</f>
        <v/>
      </c>
      <c r="K376" s="209" t="str">
        <f t="array" ref="K376">IF($F376&gt;0,(XLOOKUP($A376,'Crop Chart'!$A$5:$A$201,'Crop Chart'!$L$5:$L$201,FALSE)),"")</f>
        <v/>
      </c>
      <c r="L376" s="210"/>
      <c r="M376" s="276"/>
      <c r="N376" s="223" t="str">
        <f>IFERROR(__xludf.DUMMYFUNCTION("UNIQUE(E383:E395)"),"")</f>
        <v/>
      </c>
      <c r="O376" s="222"/>
      <c r="P376" s="222"/>
      <c r="Q376" s="223"/>
      <c r="R376" s="223"/>
      <c r="S376" s="223"/>
      <c r="T376" s="223"/>
      <c r="U376" s="223"/>
      <c r="V376" s="223"/>
      <c r="W376" s="223"/>
      <c r="X376" s="223"/>
    </row>
    <row r="377" ht="15.75" customHeight="1">
      <c r="A377" s="215" t="s">
        <v>62</v>
      </c>
      <c r="B377" s="231"/>
      <c r="C377" s="231"/>
      <c r="D377" s="216" t="str">
        <f t="array" ref="D377">IF(LEN(A377)&gt;=3,XLOOKUP(A377,'Crop Chart'!$A$5:$A$201,'Crop Chart'!$H$5:$H$201,0),"")</f>
        <v/>
      </c>
      <c r="E377" s="270"/>
      <c r="F377" s="274"/>
      <c r="G377" s="275"/>
      <c r="H377" s="208">
        <f t="array" ref="H377">IF(ISBLANK(G377),"",XLOOKUP(A377,'Crop Chart'!$A$5:$A$201,'Crop Chart'!$F$5:$F$201,0)+G377)-XLOOKUP(A377,'Crop Chart'!$A$5:$A$201,'Crop Chart'!$I$5:$I$201,0)</f>
        <v>0</v>
      </c>
      <c r="I377" s="208" t="str">
        <f t="shared" si="1"/>
        <v/>
      </c>
      <c r="J377" s="209" t="str">
        <f t="array" ref="J377">IF($F377&gt;0,(XLOOKUP($A377,'Crop Chart'!$A$5:$A$201,'Crop Chart'!$K$5:$K$201,0)*$F377),"")</f>
        <v/>
      </c>
      <c r="K377" s="209" t="str">
        <f t="array" ref="K377">IF($F377&gt;0,(XLOOKUP($A377,'Crop Chart'!$A$5:$A$201,'Crop Chart'!$L$5:$L$201,FALSE)),"")</f>
        <v/>
      </c>
      <c r="L377" s="210"/>
      <c r="M377" s="276"/>
      <c r="N377" s="223" t="str">
        <f>IFERROR(__xludf.DUMMYFUNCTION("UNIQUE(E384:E396)"),"")</f>
        <v/>
      </c>
      <c r="O377" s="222"/>
      <c r="P377" s="222"/>
      <c r="Q377" s="223"/>
      <c r="R377" s="223"/>
      <c r="S377" s="223"/>
      <c r="T377" s="223"/>
      <c r="U377" s="223"/>
      <c r="V377" s="223"/>
      <c r="W377" s="223"/>
      <c r="X377" s="223"/>
    </row>
    <row r="378" ht="15.75" customHeight="1">
      <c r="A378" s="215" t="s">
        <v>62</v>
      </c>
      <c r="B378" s="231"/>
      <c r="C378" s="231"/>
      <c r="D378" s="216" t="str">
        <f t="array" ref="D378">IF(LEN(A378)&gt;=3,XLOOKUP(A378,'Crop Chart'!$A$5:$A$201,'Crop Chart'!$H$5:$H$201,0),"")</f>
        <v/>
      </c>
      <c r="E378" s="270"/>
      <c r="F378" s="274"/>
      <c r="G378" s="275"/>
      <c r="H378" s="208">
        <f t="array" ref="H378">IF(ISBLANK(G378),"",XLOOKUP(A378,'Crop Chart'!$A$5:$A$201,'Crop Chart'!$F$5:$F$201,0)+G378)-XLOOKUP(A378,'Crop Chart'!$A$5:$A$201,'Crop Chart'!$I$5:$I$201,0)</f>
        <v>0</v>
      </c>
      <c r="I378" s="208" t="str">
        <f t="shared" si="1"/>
        <v/>
      </c>
      <c r="J378" s="209" t="str">
        <f t="array" ref="J378">IF($F378&gt;0,(XLOOKUP($A378,'Crop Chart'!$A$5:$A$201,'Crop Chart'!$K$5:$K$201,0)*$F378),"")</f>
        <v/>
      </c>
      <c r="K378" s="209" t="str">
        <f t="array" ref="K378">IF($F378&gt;0,(XLOOKUP($A378,'Crop Chart'!$A$5:$A$201,'Crop Chart'!$L$5:$L$201,FALSE)),"")</f>
        <v/>
      </c>
      <c r="L378" s="210"/>
      <c r="M378" s="276"/>
      <c r="N378" s="223" t="str">
        <f>IFERROR(__xludf.DUMMYFUNCTION("UNIQUE(E385:E397)"),"")</f>
        <v/>
      </c>
      <c r="O378" s="222"/>
      <c r="P378" s="222"/>
      <c r="Q378" s="223"/>
      <c r="R378" s="223"/>
      <c r="S378" s="223"/>
      <c r="T378" s="223"/>
      <c r="U378" s="223"/>
      <c r="V378" s="223"/>
      <c r="W378" s="223"/>
      <c r="X378" s="223"/>
    </row>
    <row r="379" ht="15.75" customHeight="1">
      <c r="A379" s="215" t="s">
        <v>62</v>
      </c>
      <c r="B379" s="231"/>
      <c r="C379" s="231"/>
      <c r="D379" s="216" t="str">
        <f t="array" ref="D379">IF(LEN(A379)&gt;=3,XLOOKUP(A379,'Crop Chart'!$A$5:$A$201,'Crop Chart'!$H$5:$H$201,0),"")</f>
        <v/>
      </c>
      <c r="E379" s="270"/>
      <c r="F379" s="274"/>
      <c r="G379" s="275"/>
      <c r="H379" s="208">
        <f t="array" ref="H379">IF(ISBLANK(G379),"",XLOOKUP(A379,'Crop Chart'!$A$5:$A$201,'Crop Chart'!$F$5:$F$201,0)+G379)-XLOOKUP(A379,'Crop Chart'!$A$5:$A$201,'Crop Chart'!$I$5:$I$201,0)</f>
        <v>0</v>
      </c>
      <c r="I379" s="208" t="str">
        <f t="shared" si="1"/>
        <v/>
      </c>
      <c r="J379" s="209" t="str">
        <f t="array" ref="J379">IF($F379&gt;0,(XLOOKUP($A379,'Crop Chart'!$A$5:$A$201,'Crop Chart'!$K$5:$K$201,0)*$F379),"")</f>
        <v/>
      </c>
      <c r="K379" s="209" t="str">
        <f t="array" ref="K379">IF($F379&gt;0,(XLOOKUP($A379,'Crop Chart'!$A$5:$A$201,'Crop Chart'!$L$5:$L$201,FALSE)),"")</f>
        <v/>
      </c>
      <c r="L379" s="210"/>
      <c r="M379" s="276"/>
      <c r="N379" s="223" t="str">
        <f>IFERROR(__xludf.DUMMYFUNCTION("UNIQUE(E386:E398)"),"")</f>
        <v/>
      </c>
      <c r="O379" s="222"/>
      <c r="P379" s="222"/>
      <c r="Q379" s="223"/>
      <c r="R379" s="223"/>
      <c r="S379" s="223"/>
      <c r="T379" s="223"/>
      <c r="U379" s="223"/>
      <c r="V379" s="223"/>
      <c r="W379" s="223"/>
      <c r="X379" s="223"/>
    </row>
    <row r="380" ht="15.75" customHeight="1">
      <c r="A380" s="215" t="s">
        <v>62</v>
      </c>
      <c r="B380" s="231"/>
      <c r="C380" s="231"/>
      <c r="D380" s="216" t="str">
        <f t="array" ref="D380">IF(LEN(A380)&gt;=3,XLOOKUP(A380,'Crop Chart'!$A$5:$A$201,'Crop Chart'!$H$5:$H$201,0),"")</f>
        <v/>
      </c>
      <c r="E380" s="270"/>
      <c r="F380" s="274"/>
      <c r="G380" s="275"/>
      <c r="H380" s="208">
        <f t="array" ref="H380">IF(ISBLANK(G380),"",XLOOKUP(A380,'Crop Chart'!$A$5:$A$201,'Crop Chart'!$F$5:$F$201,0)+G380)-XLOOKUP(A380,'Crop Chart'!$A$5:$A$201,'Crop Chart'!$I$5:$I$201,0)</f>
        <v>0</v>
      </c>
      <c r="I380" s="208" t="str">
        <f t="shared" si="1"/>
        <v/>
      </c>
      <c r="J380" s="209" t="str">
        <f t="array" ref="J380">IF($F380&gt;0,(XLOOKUP($A380,'Crop Chart'!$A$5:$A$201,'Crop Chart'!$K$5:$K$201,0)*$F380),"")</f>
        <v/>
      </c>
      <c r="K380" s="209" t="str">
        <f t="array" ref="K380">IF($F380&gt;0,(XLOOKUP($A380,'Crop Chart'!$A$5:$A$201,'Crop Chart'!$L$5:$L$201,FALSE)),"")</f>
        <v/>
      </c>
      <c r="L380" s="210"/>
      <c r="M380" s="276"/>
      <c r="N380" s="223" t="str">
        <f>IFERROR(__xludf.DUMMYFUNCTION("UNIQUE(E387:E399)"),"")</f>
        <v/>
      </c>
      <c r="O380" s="222"/>
      <c r="P380" s="222"/>
      <c r="Q380" s="223"/>
      <c r="R380" s="223"/>
      <c r="S380" s="223"/>
      <c r="T380" s="223"/>
      <c r="U380" s="223"/>
      <c r="V380" s="223"/>
      <c r="W380" s="223"/>
      <c r="X380" s="223"/>
    </row>
    <row r="381" ht="15.75" customHeight="1">
      <c r="A381" s="215" t="s">
        <v>62</v>
      </c>
      <c r="B381" s="231"/>
      <c r="C381" s="231"/>
      <c r="D381" s="216" t="str">
        <f t="array" ref="D381">IF(LEN(A381)&gt;=3,XLOOKUP(A381,'Crop Chart'!$A$5:$A$201,'Crop Chart'!$H$5:$H$201,0),"")</f>
        <v/>
      </c>
      <c r="E381" s="270"/>
      <c r="F381" s="274"/>
      <c r="G381" s="275"/>
      <c r="H381" s="208">
        <f t="array" ref="H381">IF(ISBLANK(G381),"",XLOOKUP(A381,'Crop Chart'!$A$5:$A$201,'Crop Chart'!$F$5:$F$201,0)+G381)-XLOOKUP(A381,'Crop Chart'!$A$5:$A$201,'Crop Chart'!$I$5:$I$201,0)</f>
        <v>0</v>
      </c>
      <c r="I381" s="208" t="str">
        <f t="shared" si="1"/>
        <v/>
      </c>
      <c r="J381" s="209" t="str">
        <f t="array" ref="J381">IF($F381&gt;0,(XLOOKUP($A381,'Crop Chart'!$A$5:$A$201,'Crop Chart'!$K$5:$K$201,0)*$F381),"")</f>
        <v/>
      </c>
      <c r="K381" s="209" t="str">
        <f t="array" ref="K381">IF($F381&gt;0,(XLOOKUP($A381,'Crop Chart'!$A$5:$A$201,'Crop Chart'!$L$5:$L$201,FALSE)),"")</f>
        <v/>
      </c>
      <c r="L381" s="210"/>
      <c r="M381" s="276"/>
      <c r="N381" s="223" t="str">
        <f>IFERROR(__xludf.DUMMYFUNCTION("UNIQUE(E388:E400)"),"")</f>
        <v/>
      </c>
      <c r="O381" s="222"/>
      <c r="P381" s="222"/>
      <c r="Q381" s="223"/>
      <c r="R381" s="223"/>
      <c r="S381" s="223"/>
      <c r="T381" s="223"/>
      <c r="U381" s="223"/>
      <c r="V381" s="223"/>
      <c r="W381" s="223"/>
      <c r="X381" s="223"/>
    </row>
    <row r="382" ht="15.75" customHeight="1">
      <c r="A382" s="215" t="s">
        <v>62</v>
      </c>
      <c r="B382" s="231"/>
      <c r="C382" s="231"/>
      <c r="D382" s="216" t="str">
        <f t="array" ref="D382">IF(LEN(A382)&gt;=3,XLOOKUP(A382,'Crop Chart'!$A$5:$A$201,'Crop Chart'!$H$5:$H$201,0),"")</f>
        <v/>
      </c>
      <c r="E382" s="270"/>
      <c r="F382" s="274"/>
      <c r="G382" s="275"/>
      <c r="H382" s="208">
        <f t="array" ref="H382">IF(ISBLANK(G382),"",XLOOKUP(A382,'Crop Chart'!$A$5:$A$201,'Crop Chart'!$F$5:$F$201,0)+G382)-XLOOKUP(A382,'Crop Chart'!$A$5:$A$201,'Crop Chart'!$I$5:$I$201,0)</f>
        <v>0</v>
      </c>
      <c r="I382" s="208" t="str">
        <f t="shared" si="1"/>
        <v/>
      </c>
      <c r="J382" s="209" t="str">
        <f t="array" ref="J382">IF($F382&gt;0,(XLOOKUP($A382,'Crop Chart'!$A$5:$A$201,'Crop Chart'!$K$5:$K$201,0)*$F382),"")</f>
        <v/>
      </c>
      <c r="K382" s="209" t="str">
        <f t="array" ref="K382">IF($F382&gt;0,(XLOOKUP($A382,'Crop Chart'!$A$5:$A$201,'Crop Chart'!$L$5:$L$201,FALSE)),"")</f>
        <v/>
      </c>
      <c r="L382" s="210"/>
      <c r="M382" s="276"/>
      <c r="N382" s="223" t="str">
        <f>IFERROR(__xludf.DUMMYFUNCTION("UNIQUE(E389:E401)"),"")</f>
        <v/>
      </c>
      <c r="O382" s="222"/>
      <c r="P382" s="222"/>
      <c r="Q382" s="223"/>
      <c r="R382" s="223"/>
      <c r="S382" s="223"/>
      <c r="T382" s="223"/>
      <c r="U382" s="223"/>
      <c r="V382" s="223"/>
      <c r="W382" s="223"/>
      <c r="X382" s="223"/>
    </row>
    <row r="383" ht="15.75" customHeight="1">
      <c r="A383" s="215" t="s">
        <v>62</v>
      </c>
      <c r="B383" s="231"/>
      <c r="C383" s="231"/>
      <c r="D383" s="216" t="str">
        <f t="array" ref="D383">IF(LEN(A383)&gt;=3,XLOOKUP(A383,'Crop Chart'!$A$5:$A$201,'Crop Chart'!$H$5:$H$201,0),"")</f>
        <v/>
      </c>
      <c r="E383" s="270"/>
      <c r="F383" s="274"/>
      <c r="G383" s="275"/>
      <c r="H383" s="208">
        <f t="array" ref="H383">IF(ISBLANK(G383),"",XLOOKUP(A383,'Crop Chart'!$A$5:$A$201,'Crop Chart'!$F$5:$F$201,0)+G383)-XLOOKUP(A383,'Crop Chart'!$A$5:$A$201,'Crop Chart'!$I$5:$I$201,0)</f>
        <v>0</v>
      </c>
      <c r="I383" s="208" t="str">
        <f t="shared" si="1"/>
        <v/>
      </c>
      <c r="J383" s="209" t="str">
        <f t="array" ref="J383">IF($F383&gt;0,(XLOOKUP($A383,'Crop Chart'!$A$5:$A$201,'Crop Chart'!$K$5:$K$201,0)*$F383),"")</f>
        <v/>
      </c>
      <c r="K383" s="209" t="str">
        <f t="array" ref="K383">IF($F383&gt;0,(XLOOKUP($A383,'Crop Chart'!$A$5:$A$201,'Crop Chart'!$L$5:$L$201,FALSE)),"")</f>
        <v/>
      </c>
      <c r="L383" s="210"/>
      <c r="M383" s="276"/>
      <c r="N383" s="223" t="str">
        <f>IFERROR(__xludf.DUMMYFUNCTION("UNIQUE(E390:E402)"),"")</f>
        <v/>
      </c>
      <c r="O383" s="222"/>
      <c r="P383" s="222"/>
      <c r="Q383" s="223"/>
      <c r="R383" s="223"/>
      <c r="S383" s="223"/>
      <c r="T383" s="223"/>
      <c r="U383" s="223"/>
      <c r="V383" s="223"/>
      <c r="W383" s="223"/>
      <c r="X383" s="223"/>
    </row>
    <row r="384" ht="15.75" customHeight="1">
      <c r="A384" s="215" t="s">
        <v>62</v>
      </c>
      <c r="B384" s="231"/>
      <c r="C384" s="231"/>
      <c r="D384" s="216" t="str">
        <f t="array" ref="D384">IF(LEN(A384)&gt;=3,XLOOKUP(A384,'Crop Chart'!$A$5:$A$201,'Crop Chart'!$H$5:$H$201,0),"")</f>
        <v/>
      </c>
      <c r="E384" s="270"/>
      <c r="F384" s="274"/>
      <c r="G384" s="275"/>
      <c r="H384" s="208">
        <f t="array" ref="H384">IF(ISBLANK(G384),"",XLOOKUP(A384,'Crop Chart'!$A$5:$A$201,'Crop Chart'!$F$5:$F$201,0)+G384)-XLOOKUP(A384,'Crop Chart'!$A$5:$A$201,'Crop Chart'!$I$5:$I$201,0)</f>
        <v>0</v>
      </c>
      <c r="I384" s="208" t="str">
        <f t="shared" si="1"/>
        <v/>
      </c>
      <c r="J384" s="209" t="str">
        <f t="array" ref="J384">IF($F384&gt;0,(XLOOKUP($A384,'Crop Chart'!$A$5:$A$201,'Crop Chart'!$K$5:$K$201,0)*$F384),"")</f>
        <v/>
      </c>
      <c r="K384" s="209" t="str">
        <f t="array" ref="K384">IF($F384&gt;0,(XLOOKUP($A384,'Crop Chart'!$A$5:$A$201,'Crop Chart'!$L$5:$L$201,FALSE)),"")</f>
        <v/>
      </c>
      <c r="L384" s="210"/>
      <c r="M384" s="276"/>
      <c r="N384" s="223" t="str">
        <f>IFERROR(__xludf.DUMMYFUNCTION("UNIQUE(E391:E403)"),"")</f>
        <v/>
      </c>
      <c r="O384" s="222"/>
      <c r="P384" s="222"/>
      <c r="Q384" s="223"/>
      <c r="R384" s="223"/>
      <c r="S384" s="223"/>
      <c r="T384" s="223"/>
      <c r="U384" s="223"/>
      <c r="V384" s="223"/>
      <c r="W384" s="223"/>
      <c r="X384" s="223"/>
    </row>
    <row r="385" ht="15.75" customHeight="1">
      <c r="A385" s="215" t="s">
        <v>62</v>
      </c>
      <c r="B385" s="231"/>
      <c r="C385" s="231"/>
      <c r="D385" s="216" t="str">
        <f t="array" ref="D385">IF(LEN(A385)&gt;=3,XLOOKUP(A385,'Crop Chart'!$A$5:$A$201,'Crop Chart'!$H$5:$H$201,0),"")</f>
        <v/>
      </c>
      <c r="E385" s="270"/>
      <c r="F385" s="274"/>
      <c r="G385" s="275"/>
      <c r="H385" s="208">
        <f t="array" ref="H385">IF(ISBLANK(G385),"",XLOOKUP(A385,'Crop Chart'!$A$5:$A$201,'Crop Chart'!$F$5:$F$201,0)+G385)-XLOOKUP(A385,'Crop Chart'!$A$5:$A$201,'Crop Chart'!$I$5:$I$201,0)</f>
        <v>0</v>
      </c>
      <c r="I385" s="208" t="str">
        <f t="shared" si="1"/>
        <v/>
      </c>
      <c r="J385" s="209" t="str">
        <f t="array" ref="J385">IF($F385&gt;0,(XLOOKUP($A385,'Crop Chart'!$A$5:$A$201,'Crop Chart'!$K$5:$K$201,0)*$F385),"")</f>
        <v/>
      </c>
      <c r="K385" s="209" t="str">
        <f t="array" ref="K385">IF($F385&gt;0,(XLOOKUP($A385,'Crop Chart'!$A$5:$A$201,'Crop Chart'!$L$5:$L$201,FALSE)),"")</f>
        <v/>
      </c>
      <c r="L385" s="210"/>
      <c r="M385" s="276"/>
      <c r="N385" s="223" t="str">
        <f>IFERROR(__xludf.DUMMYFUNCTION("UNIQUE(E392:E404)"),"")</f>
        <v/>
      </c>
      <c r="O385" s="222"/>
      <c r="P385" s="222"/>
      <c r="Q385" s="223"/>
      <c r="R385" s="223"/>
      <c r="S385" s="223"/>
      <c r="T385" s="223"/>
      <c r="U385" s="223"/>
      <c r="V385" s="223"/>
      <c r="W385" s="223"/>
      <c r="X385" s="223"/>
    </row>
    <row r="386" ht="15.75" customHeight="1">
      <c r="A386" s="215" t="s">
        <v>62</v>
      </c>
      <c r="B386" s="231"/>
      <c r="C386" s="231"/>
      <c r="D386" s="216" t="str">
        <f t="array" ref="D386">IF(LEN(A386)&gt;=3,XLOOKUP(A386,'Crop Chart'!$A$5:$A$201,'Crop Chart'!$H$5:$H$201,0),"")</f>
        <v/>
      </c>
      <c r="E386" s="270"/>
      <c r="F386" s="274"/>
      <c r="G386" s="275"/>
      <c r="H386" s="208">
        <f t="array" ref="H386">IF(ISBLANK(G386),"",XLOOKUP(A386,'Crop Chart'!$A$5:$A$201,'Crop Chart'!$F$5:$F$201,0)+G386)-XLOOKUP(A386,'Crop Chart'!$A$5:$A$201,'Crop Chart'!$I$5:$I$201,0)</f>
        <v>0</v>
      </c>
      <c r="I386" s="208" t="str">
        <f t="shared" si="1"/>
        <v/>
      </c>
      <c r="J386" s="209" t="str">
        <f t="array" ref="J386">IF($F386&gt;0,(XLOOKUP($A386,'Crop Chart'!$A$5:$A$201,'Crop Chart'!$K$5:$K$201,0)*$F386),"")</f>
        <v/>
      </c>
      <c r="K386" s="209" t="str">
        <f t="array" ref="K386">IF($F386&gt;0,(XLOOKUP($A386,'Crop Chart'!$A$5:$A$201,'Crop Chart'!$L$5:$L$201,FALSE)),"")</f>
        <v/>
      </c>
      <c r="L386" s="210"/>
      <c r="M386" s="276"/>
      <c r="N386" s="223" t="str">
        <f>IFERROR(__xludf.DUMMYFUNCTION("UNIQUE(E393:E405)"),"")</f>
        <v/>
      </c>
      <c r="O386" s="222"/>
      <c r="P386" s="222"/>
      <c r="Q386" s="223"/>
      <c r="R386" s="223"/>
      <c r="S386" s="223"/>
      <c r="T386" s="223"/>
      <c r="U386" s="223"/>
      <c r="V386" s="223"/>
      <c r="W386" s="223"/>
      <c r="X386" s="223"/>
    </row>
    <row r="387" ht="15.75" customHeight="1">
      <c r="A387" s="215" t="s">
        <v>62</v>
      </c>
      <c r="B387" s="231"/>
      <c r="C387" s="231"/>
      <c r="D387" s="216" t="str">
        <f t="array" ref="D387">IF(LEN(A387)&gt;=3,XLOOKUP(A387,'Crop Chart'!$A$5:$A$201,'Crop Chart'!$H$5:$H$201,0),"")</f>
        <v/>
      </c>
      <c r="E387" s="270"/>
      <c r="F387" s="274"/>
      <c r="G387" s="275"/>
      <c r="H387" s="208">
        <f t="array" ref="H387">IF(ISBLANK(G387),"",XLOOKUP(A387,'Crop Chart'!$A$5:$A$201,'Crop Chart'!$F$5:$F$201,0)+G387)-XLOOKUP(A387,'Crop Chart'!$A$5:$A$201,'Crop Chart'!$I$5:$I$201,0)</f>
        <v>0</v>
      </c>
      <c r="I387" s="208" t="str">
        <f t="shared" si="1"/>
        <v/>
      </c>
      <c r="J387" s="209" t="str">
        <f t="array" ref="J387">IF($F387&gt;0,(XLOOKUP($A387,'Crop Chart'!$A$5:$A$201,'Crop Chart'!$K$5:$K$201,0)*$F387),"")</f>
        <v/>
      </c>
      <c r="K387" s="209" t="str">
        <f t="array" ref="K387">IF($F387&gt;0,(XLOOKUP($A387,'Crop Chart'!$A$5:$A$201,'Crop Chart'!$L$5:$L$201,FALSE)),"")</f>
        <v/>
      </c>
      <c r="L387" s="210"/>
      <c r="M387" s="276"/>
      <c r="N387" s="223" t="str">
        <f>IFERROR(__xludf.DUMMYFUNCTION("UNIQUE(E394:E406)"),"")</f>
        <v/>
      </c>
      <c r="O387" s="222"/>
      <c r="P387" s="222"/>
      <c r="Q387" s="223"/>
      <c r="R387" s="223"/>
      <c r="S387" s="223"/>
      <c r="T387" s="223"/>
      <c r="U387" s="223"/>
      <c r="V387" s="223"/>
      <c r="W387" s="223"/>
      <c r="X387" s="223"/>
    </row>
    <row r="388" ht="15.75" customHeight="1">
      <c r="A388" s="215" t="s">
        <v>62</v>
      </c>
      <c r="B388" s="231"/>
      <c r="C388" s="231"/>
      <c r="D388" s="216" t="str">
        <f t="array" ref="D388">IF(LEN(A388)&gt;=3,XLOOKUP(A388,'Crop Chart'!$A$5:$A$201,'Crop Chart'!$H$5:$H$201,0),"")</f>
        <v/>
      </c>
      <c r="E388" s="270"/>
      <c r="F388" s="274"/>
      <c r="G388" s="275"/>
      <c r="H388" s="208">
        <f t="array" ref="H388">IF(ISBLANK(G388),"",XLOOKUP(A388,'Crop Chart'!$A$5:$A$201,'Crop Chart'!$F$5:$F$201,0)+G388)-XLOOKUP(A388,'Crop Chart'!$A$5:$A$201,'Crop Chart'!$I$5:$I$201,0)</f>
        <v>0</v>
      </c>
      <c r="I388" s="208" t="str">
        <f t="shared" si="1"/>
        <v/>
      </c>
      <c r="J388" s="209" t="str">
        <f t="array" ref="J388">IF($F388&gt;0,(XLOOKUP($A388,'Crop Chart'!$A$5:$A$201,'Crop Chart'!$K$5:$K$201,0)*$F388),"")</f>
        <v/>
      </c>
      <c r="K388" s="209" t="str">
        <f t="array" ref="K388">IF($F388&gt;0,(XLOOKUP($A388,'Crop Chart'!$A$5:$A$201,'Crop Chart'!$L$5:$L$201,FALSE)),"")</f>
        <v/>
      </c>
      <c r="L388" s="210"/>
      <c r="M388" s="276"/>
      <c r="N388" s="223" t="str">
        <f>IFERROR(__xludf.DUMMYFUNCTION("UNIQUE(E395:E407)"),"")</f>
        <v/>
      </c>
      <c r="O388" s="222"/>
      <c r="P388" s="222"/>
      <c r="Q388" s="223"/>
      <c r="R388" s="223"/>
      <c r="S388" s="223"/>
      <c r="T388" s="223"/>
      <c r="U388" s="223"/>
      <c r="V388" s="223"/>
      <c r="W388" s="223"/>
      <c r="X388" s="223"/>
    </row>
    <row r="389" ht="15.75" customHeight="1">
      <c r="A389" s="215" t="s">
        <v>62</v>
      </c>
      <c r="B389" s="231"/>
      <c r="C389" s="231"/>
      <c r="D389" s="216" t="str">
        <f t="array" ref="D389">IF(LEN(A389)&gt;=3,XLOOKUP(A389,'Crop Chart'!$A$5:$A$201,'Crop Chart'!$H$5:$H$201,0),"")</f>
        <v/>
      </c>
      <c r="E389" s="270"/>
      <c r="F389" s="274"/>
      <c r="G389" s="275"/>
      <c r="H389" s="208">
        <f t="array" ref="H389">IF(ISBLANK(G389),"",XLOOKUP(A389,'Crop Chart'!$A$5:$A$201,'Crop Chart'!$F$5:$F$201,0)+G389)-XLOOKUP(A389,'Crop Chart'!$A$5:$A$201,'Crop Chart'!$I$5:$I$201,0)</f>
        <v>0</v>
      </c>
      <c r="I389" s="208" t="str">
        <f t="shared" si="1"/>
        <v/>
      </c>
      <c r="J389" s="209" t="str">
        <f t="array" ref="J389">IF($F389&gt;0,(XLOOKUP($A389,'Crop Chart'!$A$5:$A$201,'Crop Chart'!$K$5:$K$201,0)*$F389),"")</f>
        <v/>
      </c>
      <c r="K389" s="209" t="str">
        <f t="array" ref="K389">IF($F389&gt;0,(XLOOKUP($A389,'Crop Chart'!$A$5:$A$201,'Crop Chart'!$L$5:$L$201,FALSE)),"")</f>
        <v/>
      </c>
      <c r="L389" s="210"/>
      <c r="M389" s="276"/>
      <c r="N389" s="223" t="str">
        <f>IFERROR(__xludf.DUMMYFUNCTION("UNIQUE(E396:E408)"),"")</f>
        <v/>
      </c>
      <c r="O389" s="222"/>
      <c r="P389" s="222"/>
      <c r="Q389" s="223"/>
      <c r="R389" s="223"/>
      <c r="S389" s="223"/>
      <c r="T389" s="223"/>
      <c r="U389" s="223"/>
      <c r="V389" s="223"/>
      <c r="W389" s="223"/>
      <c r="X389" s="223"/>
    </row>
    <row r="390" ht="15.75" customHeight="1">
      <c r="A390" s="215" t="s">
        <v>62</v>
      </c>
      <c r="B390" s="231"/>
      <c r="C390" s="231"/>
      <c r="D390" s="216" t="str">
        <f t="array" ref="D390">IF(LEN(A390)&gt;=3,XLOOKUP(A390,'Crop Chart'!$A$5:$A$201,'Crop Chart'!$H$5:$H$201,0),"")</f>
        <v/>
      </c>
      <c r="E390" s="270"/>
      <c r="F390" s="274"/>
      <c r="G390" s="275"/>
      <c r="H390" s="208">
        <f t="array" ref="H390">IF(ISBLANK(G390),"",XLOOKUP(A390,'Crop Chart'!$A$5:$A$201,'Crop Chart'!$F$5:$F$201,0)+G390)-XLOOKUP(A390,'Crop Chart'!$A$5:$A$201,'Crop Chart'!$I$5:$I$201,0)</f>
        <v>0</v>
      </c>
      <c r="I390" s="208" t="str">
        <f t="shared" si="1"/>
        <v/>
      </c>
      <c r="J390" s="209" t="str">
        <f t="array" ref="J390">IF($F390&gt;0,(XLOOKUP($A390,'Crop Chart'!$A$5:$A$201,'Crop Chart'!$K$5:$K$201,0)*$F390),"")</f>
        <v/>
      </c>
      <c r="K390" s="209" t="str">
        <f t="array" ref="K390">IF($F390&gt;0,(XLOOKUP($A390,'Crop Chart'!$A$5:$A$201,'Crop Chart'!$L$5:$L$201,FALSE)),"")</f>
        <v/>
      </c>
      <c r="L390" s="210"/>
      <c r="M390" s="276"/>
      <c r="N390" s="223" t="str">
        <f>IFERROR(__xludf.DUMMYFUNCTION("UNIQUE(E397:E409)"),"")</f>
        <v/>
      </c>
      <c r="O390" s="222"/>
      <c r="P390" s="222"/>
      <c r="Q390" s="223"/>
      <c r="R390" s="223"/>
      <c r="S390" s="223"/>
      <c r="T390" s="223"/>
      <c r="U390" s="223"/>
      <c r="V390" s="223"/>
      <c r="W390" s="223"/>
      <c r="X390" s="223"/>
    </row>
    <row r="391" ht="15.75" customHeight="1">
      <c r="A391" s="215" t="s">
        <v>62</v>
      </c>
      <c r="B391" s="231"/>
      <c r="C391" s="231"/>
      <c r="D391" s="216" t="str">
        <f t="array" ref="D391">IF(LEN(A391)&gt;=3,XLOOKUP(A391,'Crop Chart'!$A$5:$A$201,'Crop Chart'!$H$5:$H$201,0),"")</f>
        <v/>
      </c>
      <c r="E391" s="270"/>
      <c r="F391" s="274"/>
      <c r="G391" s="275"/>
      <c r="H391" s="208">
        <f t="array" ref="H391">IF(ISBLANK(G391),"",XLOOKUP(A391,'Crop Chart'!$A$5:$A$201,'Crop Chart'!$F$5:$F$201,0)+G391)-XLOOKUP(A391,'Crop Chart'!$A$5:$A$201,'Crop Chart'!$I$5:$I$201,0)</f>
        <v>0</v>
      </c>
      <c r="I391" s="208" t="str">
        <f t="shared" si="1"/>
        <v/>
      </c>
      <c r="J391" s="209" t="str">
        <f t="array" ref="J391">IF($F391&gt;0,(XLOOKUP($A391,'Crop Chart'!$A$5:$A$201,'Crop Chart'!$K$5:$K$201,0)*$F391),"")</f>
        <v/>
      </c>
      <c r="K391" s="209" t="str">
        <f t="array" ref="K391">IF($F391&gt;0,(XLOOKUP($A391,'Crop Chart'!$A$5:$A$201,'Crop Chart'!$L$5:$L$201,FALSE)),"")</f>
        <v/>
      </c>
      <c r="L391" s="210"/>
      <c r="M391" s="276"/>
      <c r="N391" s="223" t="str">
        <f>IFERROR(__xludf.DUMMYFUNCTION("UNIQUE(E398:E410)"),"")</f>
        <v/>
      </c>
      <c r="O391" s="222"/>
      <c r="P391" s="222"/>
      <c r="Q391" s="223"/>
      <c r="R391" s="223"/>
      <c r="S391" s="223"/>
      <c r="T391" s="223"/>
      <c r="U391" s="223"/>
      <c r="V391" s="223"/>
      <c r="W391" s="223"/>
      <c r="X391" s="223"/>
    </row>
    <row r="392" ht="15.75" customHeight="1">
      <c r="A392" s="215" t="s">
        <v>62</v>
      </c>
      <c r="B392" s="231"/>
      <c r="C392" s="231"/>
      <c r="D392" s="216" t="str">
        <f t="array" ref="D392">IF(LEN(A392)&gt;=3,XLOOKUP(A392,'Crop Chart'!$A$5:$A$201,'Crop Chart'!$H$5:$H$201,0),"")</f>
        <v/>
      </c>
      <c r="E392" s="270"/>
      <c r="F392" s="274"/>
      <c r="G392" s="275"/>
      <c r="H392" s="208">
        <f t="array" ref="H392">IF(ISBLANK(G392),"",XLOOKUP(A392,'Crop Chart'!$A$5:$A$201,'Crop Chart'!$F$5:$F$201,0)+G392)-XLOOKUP(A392,'Crop Chart'!$A$5:$A$201,'Crop Chart'!$I$5:$I$201,0)</f>
        <v>0</v>
      </c>
      <c r="I392" s="208" t="str">
        <f t="shared" si="1"/>
        <v/>
      </c>
      <c r="J392" s="209" t="str">
        <f t="array" ref="J392">IF($F392&gt;0,(XLOOKUP($A392,'Crop Chart'!$A$5:$A$201,'Crop Chart'!$K$5:$K$201,0)*$F392),"")</f>
        <v/>
      </c>
      <c r="K392" s="209" t="str">
        <f t="array" ref="K392">IF($F392&gt;0,(XLOOKUP($A392,'Crop Chart'!$A$5:$A$201,'Crop Chart'!$L$5:$L$201,FALSE)),"")</f>
        <v/>
      </c>
      <c r="L392" s="210"/>
      <c r="M392" s="276"/>
      <c r="N392" s="223" t="str">
        <f>IFERROR(__xludf.DUMMYFUNCTION("UNIQUE(E399:E411)"),"")</f>
        <v/>
      </c>
      <c r="O392" s="222"/>
      <c r="P392" s="222"/>
      <c r="Q392" s="223"/>
      <c r="R392" s="223"/>
      <c r="S392" s="223"/>
      <c r="T392" s="223"/>
      <c r="U392" s="223"/>
      <c r="V392" s="223"/>
      <c r="W392" s="223"/>
      <c r="X392" s="223"/>
    </row>
    <row r="393" ht="15.75" customHeight="1">
      <c r="A393" s="215" t="s">
        <v>62</v>
      </c>
      <c r="B393" s="231"/>
      <c r="C393" s="231"/>
      <c r="D393" s="216" t="str">
        <f t="array" ref="D393">IF(LEN(A393)&gt;=3,XLOOKUP(A393,'Crop Chart'!$A$5:$A$201,'Crop Chart'!$H$5:$H$201,0),"")</f>
        <v/>
      </c>
      <c r="E393" s="270"/>
      <c r="F393" s="274"/>
      <c r="G393" s="275"/>
      <c r="H393" s="208">
        <f t="array" ref="H393">IF(ISBLANK(G393),"",XLOOKUP(A393,'Crop Chart'!$A$5:$A$201,'Crop Chart'!$F$5:$F$201,0)+G393)-XLOOKUP(A393,'Crop Chart'!$A$5:$A$201,'Crop Chart'!$I$5:$I$201,0)</f>
        <v>0</v>
      </c>
      <c r="I393" s="208" t="str">
        <f t="shared" si="1"/>
        <v/>
      </c>
      <c r="J393" s="209" t="str">
        <f t="array" ref="J393">IF($F393&gt;0,(XLOOKUP($A393,'Crop Chart'!$A$5:$A$201,'Crop Chart'!$K$5:$K$201,0)*$F393),"")</f>
        <v/>
      </c>
      <c r="K393" s="209" t="str">
        <f t="array" ref="K393">IF($F393&gt;0,(XLOOKUP($A393,'Crop Chart'!$A$5:$A$201,'Crop Chart'!$L$5:$L$201,FALSE)),"")</f>
        <v/>
      </c>
      <c r="L393" s="210"/>
      <c r="M393" s="276"/>
      <c r="N393" s="223" t="str">
        <f>IFERROR(__xludf.DUMMYFUNCTION("UNIQUE(E400:E412)"),"")</f>
        <v/>
      </c>
      <c r="O393" s="222"/>
      <c r="P393" s="222"/>
      <c r="Q393" s="223"/>
      <c r="R393" s="223"/>
      <c r="S393" s="223"/>
      <c r="T393" s="223"/>
      <c r="U393" s="223"/>
      <c r="V393" s="223"/>
      <c r="W393" s="223"/>
      <c r="X393" s="223"/>
    </row>
    <row r="394" ht="15.75" customHeight="1">
      <c r="A394" s="215" t="s">
        <v>62</v>
      </c>
      <c r="B394" s="231"/>
      <c r="C394" s="231"/>
      <c r="D394" s="216" t="str">
        <f t="array" ref="D394">IF(LEN(A394)&gt;=3,XLOOKUP(A394,'Crop Chart'!$A$5:$A$201,'Crop Chart'!$H$5:$H$201,0),"")</f>
        <v/>
      </c>
      <c r="E394" s="270"/>
      <c r="F394" s="274"/>
      <c r="G394" s="275"/>
      <c r="H394" s="208">
        <f t="array" ref="H394">IF(ISBLANK(G394),"",XLOOKUP(A394,'Crop Chart'!$A$5:$A$201,'Crop Chart'!$F$5:$F$201,0)+G394)-XLOOKUP(A394,'Crop Chart'!$A$5:$A$201,'Crop Chart'!$I$5:$I$201,0)</f>
        <v>0</v>
      </c>
      <c r="I394" s="208" t="str">
        <f t="shared" si="1"/>
        <v/>
      </c>
      <c r="J394" s="209" t="str">
        <f t="array" ref="J394">IF($F394&gt;0,(XLOOKUP($A394,'Crop Chart'!$A$5:$A$201,'Crop Chart'!$K$5:$K$201,0)*$F394),"")</f>
        <v/>
      </c>
      <c r="K394" s="209" t="str">
        <f t="array" ref="K394">IF($F394&gt;0,(XLOOKUP($A394,'Crop Chart'!$A$5:$A$201,'Crop Chart'!$L$5:$L$201,FALSE)),"")</f>
        <v/>
      </c>
      <c r="L394" s="210"/>
      <c r="M394" s="276"/>
      <c r="N394" s="223" t="str">
        <f>IFERROR(__xludf.DUMMYFUNCTION("UNIQUE(E401:E413)"),"")</f>
        <v/>
      </c>
      <c r="O394" s="222"/>
      <c r="P394" s="222"/>
      <c r="Q394" s="223"/>
      <c r="R394" s="223"/>
      <c r="S394" s="223"/>
      <c r="T394" s="223"/>
      <c r="U394" s="223"/>
      <c r="V394" s="223"/>
      <c r="W394" s="223"/>
      <c r="X394" s="223"/>
    </row>
    <row r="395" ht="15.75" customHeight="1">
      <c r="A395" s="215" t="s">
        <v>62</v>
      </c>
      <c r="B395" s="231"/>
      <c r="C395" s="231"/>
      <c r="D395" s="216" t="str">
        <f t="array" ref="D395">IF(LEN(A395)&gt;=3,XLOOKUP(A395,'Crop Chart'!$A$5:$A$201,'Crop Chart'!$H$5:$H$201,0),"")</f>
        <v/>
      </c>
      <c r="E395" s="270"/>
      <c r="F395" s="274"/>
      <c r="G395" s="275"/>
      <c r="H395" s="208">
        <f t="array" ref="H395">IF(ISBLANK(G395),"",XLOOKUP(A395,'Crop Chart'!$A$5:$A$201,'Crop Chart'!$F$5:$F$201,0)+G395)-XLOOKUP(A395,'Crop Chart'!$A$5:$A$201,'Crop Chart'!$I$5:$I$201,0)</f>
        <v>0</v>
      </c>
      <c r="I395" s="208" t="str">
        <f t="shared" si="1"/>
        <v/>
      </c>
      <c r="J395" s="209" t="str">
        <f t="array" ref="J395">IF($F395&gt;0,(XLOOKUP($A395,'Crop Chart'!$A$5:$A$201,'Crop Chart'!$K$5:$K$201,0)*$F395),"")</f>
        <v/>
      </c>
      <c r="K395" s="209" t="str">
        <f t="array" ref="K395">IF($F395&gt;0,(XLOOKUP($A395,'Crop Chart'!$A$5:$A$201,'Crop Chart'!$L$5:$L$201,FALSE)),"")</f>
        <v/>
      </c>
      <c r="L395" s="210"/>
      <c r="M395" s="276"/>
      <c r="N395" s="223" t="str">
        <f>IFERROR(__xludf.DUMMYFUNCTION("UNIQUE(E402:E414)"),"")</f>
        <v/>
      </c>
      <c r="O395" s="222"/>
      <c r="P395" s="222"/>
      <c r="Q395" s="223"/>
      <c r="R395" s="223"/>
      <c r="S395" s="223"/>
      <c r="T395" s="223"/>
      <c r="U395" s="223"/>
      <c r="V395" s="223"/>
      <c r="W395" s="223"/>
      <c r="X395" s="223"/>
    </row>
    <row r="396" ht="15.75" customHeight="1">
      <c r="A396" s="215" t="s">
        <v>62</v>
      </c>
      <c r="B396" s="231"/>
      <c r="C396" s="231"/>
      <c r="D396" s="216" t="str">
        <f t="array" ref="D396">IF(LEN(A396)&gt;=3,XLOOKUP(A396,'Crop Chart'!$A$5:$A$201,'Crop Chart'!$H$5:$H$201,0),"")</f>
        <v/>
      </c>
      <c r="E396" s="270"/>
      <c r="F396" s="274"/>
      <c r="G396" s="275"/>
      <c r="H396" s="208">
        <f t="array" ref="H396">IF(ISBLANK(G396),"",XLOOKUP(A396,'Crop Chart'!$A$5:$A$201,'Crop Chart'!$F$5:$F$201,0)+G396)-XLOOKUP(A396,'Crop Chart'!$A$5:$A$201,'Crop Chart'!$I$5:$I$201,0)</f>
        <v>0</v>
      </c>
      <c r="I396" s="208" t="str">
        <f t="shared" si="1"/>
        <v/>
      </c>
      <c r="J396" s="209" t="str">
        <f t="array" ref="J396">IF($F396&gt;0,(XLOOKUP($A396,'Crop Chart'!$A$5:$A$201,'Crop Chart'!$K$5:$K$201,0)*$F396),"")</f>
        <v/>
      </c>
      <c r="K396" s="209" t="str">
        <f t="array" ref="K396">IF($F396&gt;0,(XLOOKUP($A396,'Crop Chart'!$A$5:$A$201,'Crop Chart'!$L$5:$L$201,FALSE)),"")</f>
        <v/>
      </c>
      <c r="L396" s="210"/>
      <c r="M396" s="276"/>
      <c r="N396" s="223" t="str">
        <f>IFERROR(__xludf.DUMMYFUNCTION("UNIQUE(E403:E415)"),"")</f>
        <v/>
      </c>
      <c r="O396" s="222"/>
      <c r="P396" s="222"/>
      <c r="Q396" s="223"/>
      <c r="R396" s="223"/>
      <c r="S396" s="223"/>
      <c r="T396" s="223"/>
      <c r="U396" s="223"/>
      <c r="V396" s="223"/>
      <c r="W396" s="223"/>
      <c r="X396" s="223"/>
    </row>
    <row r="397" ht="15.75" customHeight="1">
      <c r="A397" s="215" t="s">
        <v>62</v>
      </c>
      <c r="B397" s="231"/>
      <c r="C397" s="231"/>
      <c r="D397" s="216" t="str">
        <f t="array" ref="D397">IF(LEN(A397)&gt;=3,XLOOKUP(A397,'Crop Chart'!$A$5:$A$201,'Crop Chart'!$H$5:$H$201,0),"")</f>
        <v/>
      </c>
      <c r="E397" s="270"/>
      <c r="F397" s="274"/>
      <c r="G397" s="275"/>
      <c r="H397" s="208">
        <f t="array" ref="H397">IF(ISBLANK(G397),"",XLOOKUP(A397,'Crop Chart'!$A$5:$A$201,'Crop Chart'!$F$5:$F$201,0)+G397)-XLOOKUP(A397,'Crop Chart'!$A$5:$A$201,'Crop Chart'!$I$5:$I$201,0)</f>
        <v>0</v>
      </c>
      <c r="I397" s="208" t="str">
        <f t="shared" si="1"/>
        <v/>
      </c>
      <c r="J397" s="209" t="str">
        <f t="array" ref="J397">IF($F397&gt;0,(XLOOKUP($A397,'Crop Chart'!$A$5:$A$201,'Crop Chart'!$K$5:$K$201,0)*$F397),"")</f>
        <v/>
      </c>
      <c r="K397" s="209" t="str">
        <f t="array" ref="K397">IF($F397&gt;0,(XLOOKUP($A397,'Crop Chart'!$A$5:$A$201,'Crop Chart'!$L$5:$L$201,FALSE)),"")</f>
        <v/>
      </c>
      <c r="L397" s="210"/>
      <c r="M397" s="276"/>
      <c r="N397" s="223" t="str">
        <f>IFERROR(__xludf.DUMMYFUNCTION("UNIQUE(E404:E416)"),"")</f>
        <v/>
      </c>
      <c r="O397" s="222"/>
      <c r="P397" s="222"/>
      <c r="Q397" s="223"/>
      <c r="R397" s="223"/>
      <c r="S397" s="223"/>
      <c r="T397" s="223"/>
      <c r="U397" s="223"/>
      <c r="V397" s="223"/>
      <c r="W397" s="223"/>
      <c r="X397" s="223"/>
    </row>
    <row r="398" ht="15.75" customHeight="1">
      <c r="A398" s="215" t="s">
        <v>62</v>
      </c>
      <c r="B398" s="231"/>
      <c r="C398" s="231"/>
      <c r="D398" s="216" t="str">
        <f t="array" ref="D398">IF(LEN(A398)&gt;=3,XLOOKUP(A398,'Crop Chart'!$A$5:$A$201,'Crop Chart'!$H$5:$H$201,0),"")</f>
        <v/>
      </c>
      <c r="E398" s="270"/>
      <c r="F398" s="274"/>
      <c r="G398" s="275"/>
      <c r="H398" s="208">
        <f t="array" ref="H398">IF(ISBLANK(G398),"",XLOOKUP(A398,'Crop Chart'!$A$5:$A$201,'Crop Chart'!$F$5:$F$201,0)+G398)-XLOOKUP(A398,'Crop Chart'!$A$5:$A$201,'Crop Chart'!$I$5:$I$201,0)</f>
        <v>0</v>
      </c>
      <c r="I398" s="208" t="str">
        <f t="shared" si="1"/>
        <v/>
      </c>
      <c r="J398" s="209" t="str">
        <f t="array" ref="J398">IF($F398&gt;0,(XLOOKUP($A398,'Crop Chart'!$A$5:$A$201,'Crop Chart'!$K$5:$K$201,0)*$F398),"")</f>
        <v/>
      </c>
      <c r="K398" s="209" t="str">
        <f t="array" ref="K398">IF($F398&gt;0,(XLOOKUP($A398,'Crop Chart'!$A$5:$A$201,'Crop Chart'!$L$5:$L$201,FALSE)),"")</f>
        <v/>
      </c>
      <c r="L398" s="210"/>
      <c r="M398" s="276"/>
      <c r="N398" s="223" t="str">
        <f>IFERROR(__xludf.DUMMYFUNCTION("UNIQUE(E405:E417)"),"")</f>
        <v/>
      </c>
      <c r="O398" s="222"/>
      <c r="P398" s="222"/>
      <c r="Q398" s="223"/>
      <c r="R398" s="223"/>
      <c r="S398" s="223"/>
      <c r="T398" s="223"/>
      <c r="U398" s="223"/>
      <c r="V398" s="223"/>
      <c r="W398" s="223"/>
      <c r="X398" s="223"/>
    </row>
    <row r="399" ht="15.75" customHeight="1">
      <c r="A399" s="215" t="s">
        <v>62</v>
      </c>
      <c r="B399" s="231"/>
      <c r="C399" s="231"/>
      <c r="D399" s="216" t="str">
        <f t="array" ref="D399">IF(LEN(A399)&gt;=3,XLOOKUP(A399,'Crop Chart'!$A$5:$A$201,'Crop Chart'!$H$5:$H$201,0),"")</f>
        <v/>
      </c>
      <c r="E399" s="270"/>
      <c r="F399" s="274"/>
      <c r="G399" s="275"/>
      <c r="H399" s="208">
        <f t="array" ref="H399">IF(ISBLANK(G399),"",XLOOKUP(A399,'Crop Chart'!$A$5:$A$201,'Crop Chart'!$F$5:$F$201,0)+G399)-XLOOKUP(A399,'Crop Chart'!$A$5:$A$201,'Crop Chart'!$I$5:$I$201,0)</f>
        <v>0</v>
      </c>
      <c r="I399" s="208" t="str">
        <f t="shared" si="1"/>
        <v/>
      </c>
      <c r="J399" s="209" t="str">
        <f t="array" ref="J399">IF($F399&gt;0,(XLOOKUP($A399,'Crop Chart'!$A$5:$A$201,'Crop Chart'!$K$5:$K$201,0)*$F399),"")</f>
        <v/>
      </c>
      <c r="K399" s="209" t="str">
        <f t="array" ref="K399">IF($F399&gt;0,(XLOOKUP($A399,'Crop Chart'!$A$5:$A$201,'Crop Chart'!$L$5:$L$201,FALSE)),"")</f>
        <v/>
      </c>
      <c r="L399" s="210"/>
      <c r="M399" s="276"/>
      <c r="N399" s="223" t="str">
        <f>IFERROR(__xludf.DUMMYFUNCTION("UNIQUE(E406:E418)"),"")</f>
        <v/>
      </c>
      <c r="O399" s="222"/>
      <c r="P399" s="222"/>
      <c r="Q399" s="223"/>
      <c r="R399" s="223"/>
      <c r="S399" s="223"/>
      <c r="T399" s="223"/>
      <c r="U399" s="223"/>
      <c r="V399" s="223"/>
      <c r="W399" s="223"/>
      <c r="X399" s="223"/>
    </row>
    <row r="400" ht="15.75" customHeight="1">
      <c r="A400" s="215" t="s">
        <v>62</v>
      </c>
      <c r="B400" s="231"/>
      <c r="C400" s="231"/>
      <c r="D400" s="216" t="str">
        <f t="array" ref="D400">IF(LEN(A400)&gt;=3,XLOOKUP(A400,'Crop Chart'!$A$5:$A$201,'Crop Chart'!$H$5:$H$201,0),"")</f>
        <v/>
      </c>
      <c r="E400" s="270"/>
      <c r="F400" s="274"/>
      <c r="G400" s="275"/>
      <c r="H400" s="208">
        <f t="array" ref="H400">IF(ISBLANK(G400),"",XLOOKUP(A400,'Crop Chart'!$A$5:$A$201,'Crop Chart'!$F$5:$F$201,0)+G400)-XLOOKUP(A400,'Crop Chart'!$A$5:$A$201,'Crop Chart'!$I$5:$I$201,0)</f>
        <v>0</v>
      </c>
      <c r="I400" s="208" t="str">
        <f t="shared" si="1"/>
        <v/>
      </c>
      <c r="J400" s="209" t="str">
        <f t="array" ref="J400">IF($F400&gt;0,(XLOOKUP($A400,'Crop Chart'!$A$5:$A$201,'Crop Chart'!$K$5:$K$201,0)*$F400),"")</f>
        <v/>
      </c>
      <c r="K400" s="209" t="str">
        <f t="array" ref="K400">IF($F400&gt;0,(XLOOKUP($A400,'Crop Chart'!$A$5:$A$201,'Crop Chart'!$L$5:$L$201,FALSE)),"")</f>
        <v/>
      </c>
      <c r="L400" s="210"/>
      <c r="M400" s="276"/>
      <c r="N400" s="223" t="str">
        <f>IFERROR(__xludf.DUMMYFUNCTION("UNIQUE(E407:E419)"),"")</f>
        <v/>
      </c>
      <c r="O400" s="222"/>
      <c r="P400" s="222"/>
      <c r="Q400" s="223"/>
      <c r="R400" s="223"/>
      <c r="S400" s="223"/>
      <c r="T400" s="223"/>
      <c r="U400" s="223"/>
      <c r="V400" s="223"/>
      <c r="W400" s="223"/>
      <c r="X400" s="223"/>
    </row>
    <row r="401" ht="15.75" customHeight="1">
      <c r="A401" s="215" t="s">
        <v>62</v>
      </c>
      <c r="B401" s="231"/>
      <c r="C401" s="231"/>
      <c r="D401" s="216" t="str">
        <f t="array" ref="D401">IF(LEN(A401)&gt;=3,XLOOKUP(A401,'Crop Chart'!$A$5:$A$201,'Crop Chart'!$H$5:$H$201,0),"")</f>
        <v/>
      </c>
      <c r="E401" s="270"/>
      <c r="F401" s="274"/>
      <c r="G401" s="275"/>
      <c r="H401" s="208">
        <f t="array" ref="H401">IF(ISBLANK(G401),"",XLOOKUP(A401,'Crop Chart'!$A$5:$A$201,'Crop Chart'!$F$5:$F$201,0)+G401)-XLOOKUP(A401,'Crop Chart'!$A$5:$A$201,'Crop Chart'!$I$5:$I$201,0)</f>
        <v>0</v>
      </c>
      <c r="I401" s="208" t="str">
        <f t="shared" si="1"/>
        <v/>
      </c>
      <c r="J401" s="209" t="str">
        <f t="array" ref="J401">IF($F401&gt;0,(XLOOKUP($A401,'Crop Chart'!$A$5:$A$201,'Crop Chart'!$K$5:$K$201,0)*$F401),"")</f>
        <v/>
      </c>
      <c r="K401" s="209" t="str">
        <f t="array" ref="K401">IF($F401&gt;0,(XLOOKUP($A401,'Crop Chart'!$A$5:$A$201,'Crop Chart'!$L$5:$L$201,FALSE)),"")</f>
        <v/>
      </c>
      <c r="L401" s="210"/>
      <c r="M401" s="276"/>
      <c r="N401" s="223" t="str">
        <f>IFERROR(__xludf.DUMMYFUNCTION("UNIQUE(E408:E420)"),"")</f>
        <v/>
      </c>
      <c r="O401" s="222"/>
      <c r="P401" s="222"/>
      <c r="Q401" s="223"/>
      <c r="R401" s="223"/>
      <c r="S401" s="223"/>
      <c r="T401" s="223"/>
      <c r="U401" s="223"/>
      <c r="V401" s="223"/>
      <c r="W401" s="223"/>
      <c r="X401" s="223"/>
    </row>
    <row r="402" ht="15.75" customHeight="1">
      <c r="A402" s="215" t="s">
        <v>62</v>
      </c>
      <c r="B402" s="231"/>
      <c r="C402" s="231"/>
      <c r="D402" s="216" t="str">
        <f t="array" ref="D402">IF(LEN(A402)&gt;=3,XLOOKUP(A402,'Crop Chart'!$A$5:$A$201,'Crop Chart'!$H$5:$H$201,0),"")</f>
        <v/>
      </c>
      <c r="E402" s="270"/>
      <c r="F402" s="274"/>
      <c r="G402" s="275"/>
      <c r="H402" s="208">
        <f t="array" ref="H402">IF(ISBLANK(G402),"",XLOOKUP(A402,'Crop Chart'!$A$5:$A$201,'Crop Chart'!$F$5:$F$201,0)+G402)-XLOOKUP(A402,'Crop Chart'!$A$5:$A$201,'Crop Chart'!$I$5:$I$201,0)</f>
        <v>0</v>
      </c>
      <c r="I402" s="208" t="str">
        <f t="shared" si="1"/>
        <v/>
      </c>
      <c r="J402" s="209" t="str">
        <f t="array" ref="J402">IF($F402&gt;0,(XLOOKUP($A402,'Crop Chart'!$A$5:$A$201,'Crop Chart'!$K$5:$K$201,0)*$F402),"")</f>
        <v/>
      </c>
      <c r="K402" s="209" t="str">
        <f t="array" ref="K402">IF($F402&gt;0,(XLOOKUP($A402,'Crop Chart'!$A$5:$A$201,'Crop Chart'!$L$5:$L$201,FALSE)),"")</f>
        <v/>
      </c>
      <c r="L402" s="210"/>
      <c r="M402" s="276"/>
      <c r="N402" s="223" t="str">
        <f>IFERROR(__xludf.DUMMYFUNCTION("UNIQUE(E409:E421)"),"")</f>
        <v/>
      </c>
      <c r="O402" s="222"/>
      <c r="P402" s="222"/>
      <c r="Q402" s="223"/>
      <c r="R402" s="223"/>
      <c r="S402" s="223"/>
      <c r="T402" s="223"/>
      <c r="U402" s="223"/>
      <c r="V402" s="223"/>
      <c r="W402" s="223"/>
      <c r="X402" s="223"/>
    </row>
    <row r="403" ht="15.75" customHeight="1">
      <c r="A403" s="215" t="s">
        <v>62</v>
      </c>
      <c r="B403" s="231"/>
      <c r="C403" s="231"/>
      <c r="D403" s="216" t="str">
        <f t="array" ref="D403">IF(LEN(A403)&gt;=3,XLOOKUP(A403,'Crop Chart'!$A$5:$A$201,'Crop Chart'!$H$5:$H$201,0),"")</f>
        <v/>
      </c>
      <c r="E403" s="270"/>
      <c r="F403" s="274"/>
      <c r="G403" s="275"/>
      <c r="H403" s="208">
        <f t="array" ref="H403">IF(ISBLANK(G403),"",XLOOKUP(A403,'Crop Chart'!$A$5:$A$201,'Crop Chart'!$F$5:$F$201,0)+G403)-XLOOKUP(A403,'Crop Chart'!$A$5:$A$201,'Crop Chart'!$I$5:$I$201,0)</f>
        <v>0</v>
      </c>
      <c r="I403" s="208" t="str">
        <f t="shared" si="1"/>
        <v/>
      </c>
      <c r="J403" s="209" t="str">
        <f t="array" ref="J403">IF($F403&gt;0,(XLOOKUP($A403,'Crop Chart'!$A$5:$A$201,'Crop Chart'!$K$5:$K$201,0)*$F403),"")</f>
        <v/>
      </c>
      <c r="K403" s="209" t="str">
        <f t="array" ref="K403">IF($F403&gt;0,(XLOOKUP($A403,'Crop Chart'!$A$5:$A$201,'Crop Chart'!$L$5:$L$201,FALSE)),"")</f>
        <v/>
      </c>
      <c r="L403" s="210"/>
      <c r="M403" s="276"/>
      <c r="N403" s="223" t="str">
        <f>IFERROR(__xludf.DUMMYFUNCTION("UNIQUE(E410:E422)"),"")</f>
        <v/>
      </c>
      <c r="O403" s="222"/>
      <c r="P403" s="222"/>
      <c r="Q403" s="223"/>
      <c r="R403" s="223"/>
      <c r="S403" s="223"/>
      <c r="T403" s="223"/>
      <c r="U403" s="223"/>
      <c r="V403" s="223"/>
      <c r="W403" s="223"/>
      <c r="X403" s="223"/>
    </row>
    <row r="404" ht="15.75" customHeight="1">
      <c r="A404" s="215" t="s">
        <v>62</v>
      </c>
      <c r="B404" s="231"/>
      <c r="C404" s="231"/>
      <c r="D404" s="216" t="str">
        <f t="array" ref="D404">IF(LEN(A404)&gt;=3,XLOOKUP(A404,'Crop Chart'!$A$5:$A$201,'Crop Chart'!$H$5:$H$201,0),"")</f>
        <v/>
      </c>
      <c r="E404" s="270"/>
      <c r="F404" s="274"/>
      <c r="G404" s="275"/>
      <c r="H404" s="208">
        <f t="array" ref="H404">IF(ISBLANK(G404),"",XLOOKUP(A404,'Crop Chart'!$A$5:$A$201,'Crop Chart'!$F$5:$F$201,0)+G404)-XLOOKUP(A404,'Crop Chart'!$A$5:$A$201,'Crop Chart'!$I$5:$I$201,0)</f>
        <v>0</v>
      </c>
      <c r="I404" s="208" t="str">
        <f t="shared" si="1"/>
        <v/>
      </c>
      <c r="J404" s="209" t="str">
        <f t="array" ref="J404">IF($F404&gt;0,(XLOOKUP($A404,'Crop Chart'!$A$5:$A$201,'Crop Chart'!$K$5:$K$201,0)*$F404),"")</f>
        <v/>
      </c>
      <c r="K404" s="209" t="str">
        <f t="array" ref="K404">IF($F404&gt;0,(XLOOKUP($A404,'Crop Chart'!$A$5:$A$201,'Crop Chart'!$L$5:$L$201,FALSE)),"")</f>
        <v/>
      </c>
      <c r="L404" s="210"/>
      <c r="M404" s="276"/>
      <c r="N404" s="223" t="str">
        <f>IFERROR(__xludf.DUMMYFUNCTION("UNIQUE(E411:E423)"),"")</f>
        <v/>
      </c>
      <c r="O404" s="222"/>
      <c r="P404" s="222"/>
      <c r="Q404" s="223"/>
      <c r="R404" s="223"/>
      <c r="S404" s="223"/>
      <c r="T404" s="223"/>
      <c r="U404" s="223"/>
      <c r="V404" s="223"/>
      <c r="W404" s="223"/>
      <c r="X404" s="223"/>
    </row>
    <row r="405" ht="15.75" customHeight="1">
      <c r="A405" s="215" t="s">
        <v>62</v>
      </c>
      <c r="B405" s="231"/>
      <c r="C405" s="231"/>
      <c r="D405" s="216" t="str">
        <f t="array" ref="D405">IF(LEN(A405)&gt;=3,XLOOKUP(A405,'Crop Chart'!$A$5:$A$201,'Crop Chart'!$H$5:$H$201,0),"")</f>
        <v/>
      </c>
      <c r="E405" s="270"/>
      <c r="F405" s="274"/>
      <c r="G405" s="275"/>
      <c r="H405" s="208">
        <f t="array" ref="H405">IF(ISBLANK(G405),"",XLOOKUP(A405,'Crop Chart'!$A$5:$A$201,'Crop Chart'!$F$5:$F$201,0)+G405)-XLOOKUP(A405,'Crop Chart'!$A$5:$A$201,'Crop Chart'!$I$5:$I$201,0)</f>
        <v>0</v>
      </c>
      <c r="I405" s="208" t="str">
        <f t="shared" si="1"/>
        <v/>
      </c>
      <c r="J405" s="209" t="str">
        <f t="array" ref="J405">IF($F405&gt;0,(XLOOKUP($A405,'Crop Chart'!$A$5:$A$201,'Crop Chart'!$K$5:$K$201,0)*$F405),"")</f>
        <v/>
      </c>
      <c r="K405" s="209" t="str">
        <f t="array" ref="K405">IF($F405&gt;0,(XLOOKUP($A405,'Crop Chart'!$A$5:$A$201,'Crop Chart'!$L$5:$L$201,FALSE)),"")</f>
        <v/>
      </c>
      <c r="L405" s="210"/>
      <c r="M405" s="276"/>
      <c r="N405" s="223" t="str">
        <f>IFERROR(__xludf.DUMMYFUNCTION("UNIQUE(E412:E424)"),"")</f>
        <v/>
      </c>
      <c r="O405" s="222"/>
      <c r="P405" s="222"/>
      <c r="Q405" s="223"/>
      <c r="R405" s="223"/>
      <c r="S405" s="223"/>
      <c r="T405" s="223"/>
      <c r="U405" s="223"/>
      <c r="V405" s="223"/>
      <c r="W405" s="223"/>
      <c r="X405" s="223"/>
    </row>
    <row r="406" ht="15.75" customHeight="1">
      <c r="A406" s="215" t="s">
        <v>62</v>
      </c>
      <c r="B406" s="231"/>
      <c r="C406" s="231"/>
      <c r="D406" s="216" t="str">
        <f t="array" ref="D406">IF(LEN(A406)&gt;=3,XLOOKUP(A406,'Crop Chart'!$A$5:$A$201,'Crop Chart'!$H$5:$H$201,0),"")</f>
        <v/>
      </c>
      <c r="E406" s="270"/>
      <c r="F406" s="274"/>
      <c r="G406" s="275"/>
      <c r="H406" s="208">
        <f t="array" ref="H406">IF(ISBLANK(G406),"",XLOOKUP(A406,'Crop Chart'!$A$5:$A$201,'Crop Chart'!$F$5:$F$201,0)+G406)-XLOOKUP(A406,'Crop Chart'!$A$5:$A$201,'Crop Chart'!$I$5:$I$201,0)</f>
        <v>0</v>
      </c>
      <c r="I406" s="208" t="str">
        <f t="shared" si="1"/>
        <v/>
      </c>
      <c r="J406" s="209" t="str">
        <f t="array" ref="J406">IF($F406&gt;0,(XLOOKUP($A406,'Crop Chart'!$A$5:$A$201,'Crop Chart'!$K$5:$K$201,0)*$F406),"")</f>
        <v/>
      </c>
      <c r="K406" s="209" t="str">
        <f t="array" ref="K406">IF($F406&gt;0,(XLOOKUP($A406,'Crop Chart'!$A$5:$A$201,'Crop Chart'!$L$5:$L$201,FALSE)),"")</f>
        <v/>
      </c>
      <c r="L406" s="210"/>
      <c r="M406" s="276"/>
      <c r="N406" s="223" t="str">
        <f>IFERROR(__xludf.DUMMYFUNCTION("UNIQUE(E413:E425)"),"")</f>
        <v/>
      </c>
      <c r="O406" s="222"/>
      <c r="P406" s="222"/>
      <c r="Q406" s="223"/>
      <c r="R406" s="223"/>
      <c r="S406" s="223"/>
      <c r="T406" s="223"/>
      <c r="U406" s="223"/>
      <c r="V406" s="223"/>
      <c r="W406" s="223"/>
      <c r="X406" s="223"/>
    </row>
    <row r="407" ht="15.75" customHeight="1">
      <c r="A407" s="215" t="s">
        <v>62</v>
      </c>
      <c r="B407" s="231"/>
      <c r="C407" s="231"/>
      <c r="D407" s="216" t="str">
        <f t="array" ref="D407">IF(LEN(A407)&gt;=3,XLOOKUP(A407,'Crop Chart'!$A$5:$A$201,'Crop Chart'!$H$5:$H$201,0),"")</f>
        <v/>
      </c>
      <c r="E407" s="270"/>
      <c r="F407" s="274"/>
      <c r="G407" s="275"/>
      <c r="H407" s="208">
        <f t="array" ref="H407">IF(ISBLANK(G407),"",XLOOKUP(A407,'Crop Chart'!$A$5:$A$201,'Crop Chart'!$F$5:$F$201,0)+G407)-XLOOKUP(A407,'Crop Chart'!$A$5:$A$201,'Crop Chart'!$I$5:$I$201,0)</f>
        <v>0</v>
      </c>
      <c r="I407" s="208" t="str">
        <f t="shared" si="1"/>
        <v/>
      </c>
      <c r="J407" s="209" t="str">
        <f t="array" ref="J407">IF($F407&gt;0,(XLOOKUP($A407,'Crop Chart'!$A$5:$A$201,'Crop Chart'!$K$5:$K$201,0)*$F407),"")</f>
        <v/>
      </c>
      <c r="K407" s="209" t="str">
        <f t="array" ref="K407">IF($F407&gt;0,(XLOOKUP($A407,'Crop Chart'!$A$5:$A$201,'Crop Chart'!$L$5:$L$201,FALSE)),"")</f>
        <v/>
      </c>
      <c r="L407" s="210"/>
      <c r="M407" s="276"/>
      <c r="N407" s="223" t="str">
        <f>IFERROR(__xludf.DUMMYFUNCTION("UNIQUE(E414:E426)"),"")</f>
        <v/>
      </c>
      <c r="O407" s="222"/>
      <c r="P407" s="222"/>
      <c r="Q407" s="223"/>
      <c r="R407" s="223"/>
      <c r="S407" s="223"/>
      <c r="T407" s="223"/>
      <c r="U407" s="223"/>
      <c r="V407" s="223"/>
      <c r="W407" s="223"/>
      <c r="X407" s="223"/>
    </row>
    <row r="408" ht="15.75" customHeight="1">
      <c r="A408" s="215" t="s">
        <v>62</v>
      </c>
      <c r="B408" s="231"/>
      <c r="C408" s="231"/>
      <c r="D408" s="216" t="str">
        <f t="array" ref="D408">IF(LEN(A408)&gt;=3,XLOOKUP(A408,'Crop Chart'!$A$5:$A$201,'Crop Chart'!$H$5:$H$201,0),"")</f>
        <v/>
      </c>
      <c r="E408" s="270"/>
      <c r="F408" s="274"/>
      <c r="G408" s="275"/>
      <c r="H408" s="208">
        <f t="array" ref="H408">IF(ISBLANK(G408),"",XLOOKUP(A408,'Crop Chart'!$A$5:$A$201,'Crop Chart'!$F$5:$F$201,0)+G408)-XLOOKUP(A408,'Crop Chart'!$A$5:$A$201,'Crop Chart'!$I$5:$I$201,0)</f>
        <v>0</v>
      </c>
      <c r="I408" s="208" t="str">
        <f t="shared" si="1"/>
        <v/>
      </c>
      <c r="J408" s="209" t="str">
        <f t="array" ref="J408">IF($F408&gt;0,(XLOOKUP($A408,'Crop Chart'!$A$5:$A$201,'Crop Chart'!$K$5:$K$201,0)*$F408),"")</f>
        <v/>
      </c>
      <c r="K408" s="209" t="str">
        <f t="array" ref="K408">IF($F408&gt;0,(XLOOKUP($A408,'Crop Chart'!$A$5:$A$201,'Crop Chart'!$L$5:$L$201,FALSE)),"")</f>
        <v/>
      </c>
      <c r="L408" s="210"/>
      <c r="M408" s="276"/>
      <c r="N408" s="223" t="str">
        <f>IFERROR(__xludf.DUMMYFUNCTION("UNIQUE(E415:E427)"),"")</f>
        <v/>
      </c>
      <c r="O408" s="222"/>
      <c r="P408" s="222"/>
      <c r="Q408" s="223"/>
      <c r="R408" s="223"/>
      <c r="S408" s="223"/>
      <c r="T408" s="223"/>
      <c r="U408" s="223"/>
      <c r="V408" s="223"/>
      <c r="W408" s="223"/>
      <c r="X408" s="223"/>
    </row>
    <row r="409" ht="15.75" customHeight="1">
      <c r="A409" s="215" t="s">
        <v>62</v>
      </c>
      <c r="B409" s="231"/>
      <c r="C409" s="231"/>
      <c r="D409" s="216" t="str">
        <f t="array" ref="D409">IF(LEN(A409)&gt;=3,XLOOKUP(A409,'Crop Chart'!$A$5:$A$201,'Crop Chart'!$H$5:$H$201,0),"")</f>
        <v/>
      </c>
      <c r="E409" s="270"/>
      <c r="F409" s="274"/>
      <c r="G409" s="275"/>
      <c r="H409" s="208">
        <f t="array" ref="H409">IF(ISBLANK(G409),"",XLOOKUP(A409,'Crop Chart'!$A$5:$A$201,'Crop Chart'!$F$5:$F$201,0)+G409)-XLOOKUP(A409,'Crop Chart'!$A$5:$A$201,'Crop Chart'!$I$5:$I$201,0)</f>
        <v>0</v>
      </c>
      <c r="I409" s="208" t="str">
        <f t="shared" si="1"/>
        <v/>
      </c>
      <c r="J409" s="209" t="str">
        <f t="array" ref="J409">IF($F409&gt;0,(XLOOKUP($A409,'Crop Chart'!$A$5:$A$201,'Crop Chart'!$K$5:$K$201,0)*$F409),"")</f>
        <v/>
      </c>
      <c r="K409" s="209" t="str">
        <f t="array" ref="K409">IF($F409&gt;0,(XLOOKUP($A409,'Crop Chart'!$A$5:$A$201,'Crop Chart'!$L$5:$L$201,FALSE)),"")</f>
        <v/>
      </c>
      <c r="L409" s="210"/>
      <c r="M409" s="276"/>
      <c r="N409" s="223" t="str">
        <f>IFERROR(__xludf.DUMMYFUNCTION("UNIQUE(E416:E428)"),"")</f>
        <v/>
      </c>
      <c r="O409" s="222"/>
      <c r="P409" s="222"/>
      <c r="Q409" s="223"/>
      <c r="R409" s="223"/>
      <c r="S409" s="223"/>
      <c r="T409" s="223"/>
      <c r="U409" s="223"/>
      <c r="V409" s="223"/>
      <c r="W409" s="223"/>
      <c r="X409" s="223"/>
    </row>
    <row r="410" ht="15.75" customHeight="1">
      <c r="A410" s="215" t="s">
        <v>62</v>
      </c>
      <c r="B410" s="231"/>
      <c r="C410" s="231"/>
      <c r="D410" s="216" t="str">
        <f t="array" ref="D410">IF(LEN(A410)&gt;=3,XLOOKUP(A410,'Crop Chart'!$A$5:$A$201,'Crop Chart'!$H$5:$H$201,0),"")</f>
        <v/>
      </c>
      <c r="E410" s="270"/>
      <c r="F410" s="274"/>
      <c r="G410" s="275"/>
      <c r="H410" s="208">
        <f t="array" ref="H410">IF(ISBLANK(G410),"",XLOOKUP(A410,'Crop Chart'!$A$5:$A$201,'Crop Chart'!$F$5:$F$201,0)+G410)-XLOOKUP(A410,'Crop Chart'!$A$5:$A$201,'Crop Chart'!$I$5:$I$201,0)</f>
        <v>0</v>
      </c>
      <c r="I410" s="208" t="str">
        <f t="shared" si="1"/>
        <v/>
      </c>
      <c r="J410" s="209" t="str">
        <f t="array" ref="J410">IF($F410&gt;0,(XLOOKUP($A410,'Crop Chart'!$A$5:$A$201,'Crop Chart'!$K$5:$K$201,0)*$F410),"")</f>
        <v/>
      </c>
      <c r="K410" s="209" t="str">
        <f t="array" ref="K410">IF($F410&gt;0,(XLOOKUP($A410,'Crop Chart'!$A$5:$A$201,'Crop Chart'!$L$5:$L$201,FALSE)),"")</f>
        <v/>
      </c>
      <c r="L410" s="210"/>
      <c r="M410" s="276"/>
      <c r="N410" s="223" t="str">
        <f>IFERROR(__xludf.DUMMYFUNCTION("UNIQUE(E417:E429)"),"")</f>
        <v/>
      </c>
      <c r="O410" s="222"/>
      <c r="P410" s="222"/>
      <c r="Q410" s="223"/>
      <c r="R410" s="223"/>
      <c r="S410" s="223"/>
      <c r="T410" s="223"/>
      <c r="U410" s="223"/>
      <c r="V410" s="223"/>
      <c r="W410" s="223"/>
      <c r="X410" s="223"/>
    </row>
    <row r="411" ht="15.75" customHeight="1">
      <c r="A411" s="215" t="s">
        <v>62</v>
      </c>
      <c r="B411" s="231"/>
      <c r="C411" s="231"/>
      <c r="D411" s="216" t="str">
        <f t="array" ref="D411">IF(LEN(A411)&gt;=3,XLOOKUP(A411,'Crop Chart'!$A$5:$A$201,'Crop Chart'!$H$5:$H$201,0),"")</f>
        <v/>
      </c>
      <c r="E411" s="270"/>
      <c r="F411" s="274"/>
      <c r="G411" s="275"/>
      <c r="H411" s="208">
        <f t="array" ref="H411">IF(ISBLANK(G411),"",XLOOKUP(A411,'Crop Chart'!$A$5:$A$201,'Crop Chart'!$F$5:$F$201,0)+G411)-XLOOKUP(A411,'Crop Chart'!$A$5:$A$201,'Crop Chart'!$I$5:$I$201,0)</f>
        <v>0</v>
      </c>
      <c r="I411" s="208" t="str">
        <f t="shared" si="1"/>
        <v/>
      </c>
      <c r="J411" s="209" t="str">
        <f t="array" ref="J411">IF($F411&gt;0,(XLOOKUP($A411,'Crop Chart'!$A$5:$A$201,'Crop Chart'!$K$5:$K$201,0)*$F411),"")</f>
        <v/>
      </c>
      <c r="K411" s="209" t="str">
        <f t="array" ref="K411">IF($F411&gt;0,(XLOOKUP($A411,'Crop Chart'!$A$5:$A$201,'Crop Chart'!$L$5:$L$201,FALSE)),"")</f>
        <v/>
      </c>
      <c r="L411" s="210"/>
      <c r="M411" s="276"/>
      <c r="N411" s="223" t="str">
        <f>IFERROR(__xludf.DUMMYFUNCTION("UNIQUE(E418:E430)"),"")</f>
        <v/>
      </c>
      <c r="O411" s="222"/>
      <c r="P411" s="222"/>
      <c r="Q411" s="223"/>
      <c r="R411" s="223"/>
      <c r="S411" s="223"/>
      <c r="T411" s="223"/>
      <c r="U411" s="223"/>
      <c r="V411" s="223"/>
      <c r="W411" s="223"/>
      <c r="X411" s="223"/>
    </row>
    <row r="412" ht="15.75" customHeight="1">
      <c r="A412" s="215" t="s">
        <v>62</v>
      </c>
      <c r="B412" s="231"/>
      <c r="C412" s="231"/>
      <c r="D412" s="216" t="str">
        <f t="array" ref="D412">IF(LEN(A412)&gt;=3,XLOOKUP(A412,'Crop Chart'!$A$5:$A$201,'Crop Chart'!$H$5:$H$201,0),"")</f>
        <v/>
      </c>
      <c r="E412" s="270"/>
      <c r="F412" s="274"/>
      <c r="G412" s="275"/>
      <c r="H412" s="208">
        <f t="array" ref="H412">IF(ISBLANK(G412),"",XLOOKUP(A412,'Crop Chart'!$A$5:$A$201,'Crop Chart'!$F$5:$F$201,0)+G412)-XLOOKUP(A412,'Crop Chart'!$A$5:$A$201,'Crop Chart'!$I$5:$I$201,0)</f>
        <v>0</v>
      </c>
      <c r="I412" s="208" t="str">
        <f t="shared" si="1"/>
        <v/>
      </c>
      <c r="J412" s="209" t="str">
        <f t="array" ref="J412">IF($F412&gt;0,(XLOOKUP($A412,'Crop Chart'!$A$5:$A$201,'Crop Chart'!$K$5:$K$201,0)*$F412),"")</f>
        <v/>
      </c>
      <c r="K412" s="209" t="str">
        <f t="array" ref="K412">IF($F412&gt;0,(XLOOKUP($A412,'Crop Chart'!$A$5:$A$201,'Crop Chart'!$L$5:$L$201,FALSE)),"")</f>
        <v/>
      </c>
      <c r="L412" s="210"/>
      <c r="M412" s="276"/>
      <c r="N412" s="223" t="str">
        <f>IFERROR(__xludf.DUMMYFUNCTION("UNIQUE(E419:E431)"),"")</f>
        <v/>
      </c>
      <c r="O412" s="222"/>
      <c r="P412" s="222"/>
      <c r="Q412" s="223"/>
      <c r="R412" s="223"/>
      <c r="S412" s="223"/>
      <c r="T412" s="223"/>
      <c r="U412" s="223"/>
      <c r="V412" s="223"/>
      <c r="W412" s="223"/>
      <c r="X412" s="223"/>
    </row>
    <row r="413" ht="15.75" customHeight="1">
      <c r="A413" s="215" t="s">
        <v>62</v>
      </c>
      <c r="B413" s="231"/>
      <c r="C413" s="231"/>
      <c r="D413" s="216" t="str">
        <f t="array" ref="D413">IF(LEN(A413)&gt;=3,XLOOKUP(A413,'Crop Chart'!$A$5:$A$201,'Crop Chart'!$H$5:$H$201,0),"")</f>
        <v/>
      </c>
      <c r="E413" s="270"/>
      <c r="F413" s="274"/>
      <c r="G413" s="275"/>
      <c r="H413" s="208">
        <f t="array" ref="H413">IF(ISBLANK(G413),"",XLOOKUP(A413,'Crop Chart'!$A$5:$A$201,'Crop Chart'!$F$5:$F$201,0)+G413)-XLOOKUP(A413,'Crop Chart'!$A$5:$A$201,'Crop Chart'!$I$5:$I$201,0)</f>
        <v>0</v>
      </c>
      <c r="I413" s="208" t="str">
        <f t="shared" si="1"/>
        <v/>
      </c>
      <c r="J413" s="209" t="str">
        <f t="array" ref="J413">IF($F413&gt;0,(XLOOKUP($A413,'Crop Chart'!$A$5:$A$201,'Crop Chart'!$K$5:$K$201,0)*$F413),"")</f>
        <v/>
      </c>
      <c r="K413" s="209" t="str">
        <f t="array" ref="K413">IF($F413&gt;0,(XLOOKUP($A413,'Crop Chart'!$A$5:$A$201,'Crop Chart'!$L$5:$L$201,FALSE)),"")</f>
        <v/>
      </c>
      <c r="L413" s="210"/>
      <c r="M413" s="276"/>
      <c r="N413" s="223" t="str">
        <f>IFERROR(__xludf.DUMMYFUNCTION("UNIQUE(E420:E432)"),"")</f>
        <v/>
      </c>
      <c r="O413" s="222"/>
      <c r="P413" s="222"/>
      <c r="Q413" s="223"/>
      <c r="R413" s="223"/>
      <c r="S413" s="223"/>
      <c r="T413" s="223"/>
      <c r="U413" s="223"/>
      <c r="V413" s="223"/>
      <c r="W413" s="223"/>
      <c r="X413" s="223"/>
    </row>
    <row r="414" ht="15.75" customHeight="1">
      <c r="A414" s="215" t="s">
        <v>62</v>
      </c>
      <c r="B414" s="231"/>
      <c r="C414" s="231"/>
      <c r="D414" s="216" t="str">
        <f t="array" ref="D414">IF(LEN(A414)&gt;=3,XLOOKUP(A414,'Crop Chart'!$A$5:$A$201,'Crop Chart'!$H$5:$H$201,0),"")</f>
        <v/>
      </c>
      <c r="E414" s="270"/>
      <c r="F414" s="274"/>
      <c r="G414" s="275"/>
      <c r="H414" s="208">
        <f t="array" ref="H414">IF(ISBLANK(G414),"",XLOOKUP(A414,'Crop Chart'!$A$5:$A$201,'Crop Chart'!$F$5:$F$201,0)+G414)-XLOOKUP(A414,'Crop Chart'!$A$5:$A$201,'Crop Chart'!$I$5:$I$201,0)</f>
        <v>0</v>
      </c>
      <c r="I414" s="208" t="str">
        <f t="shared" si="1"/>
        <v/>
      </c>
      <c r="J414" s="209" t="str">
        <f t="array" ref="J414">IF($F414&gt;0,(XLOOKUP($A414,'Crop Chart'!$A$5:$A$201,'Crop Chart'!$K$5:$K$201,0)*$F414),"")</f>
        <v/>
      </c>
      <c r="K414" s="209" t="str">
        <f t="array" ref="K414">IF($F414&gt;0,(XLOOKUP($A414,'Crop Chart'!$A$5:$A$201,'Crop Chart'!$L$5:$L$201,FALSE)),"")</f>
        <v/>
      </c>
      <c r="L414" s="210"/>
      <c r="M414" s="276"/>
      <c r="N414" s="223" t="str">
        <f>IFERROR(__xludf.DUMMYFUNCTION("UNIQUE(E421:E433)"),"")</f>
        <v/>
      </c>
      <c r="O414" s="222"/>
      <c r="P414" s="222"/>
      <c r="Q414" s="223"/>
      <c r="R414" s="223"/>
      <c r="S414" s="223"/>
      <c r="T414" s="223"/>
      <c r="U414" s="223"/>
      <c r="V414" s="223"/>
      <c r="W414" s="223"/>
      <c r="X414" s="223"/>
    </row>
    <row r="415" ht="15.75" customHeight="1">
      <c r="A415" s="215" t="s">
        <v>62</v>
      </c>
      <c r="B415" s="231"/>
      <c r="C415" s="231"/>
      <c r="D415" s="216" t="str">
        <f t="array" ref="D415">IF(LEN(A415)&gt;=3,XLOOKUP(A415,'Crop Chart'!$A$5:$A$201,'Crop Chart'!$H$5:$H$201,0),"")</f>
        <v/>
      </c>
      <c r="E415" s="270"/>
      <c r="F415" s="274"/>
      <c r="G415" s="275"/>
      <c r="H415" s="208">
        <f t="array" ref="H415">IF(ISBLANK(G415),"",XLOOKUP(A415,'Crop Chart'!$A$5:$A$201,'Crop Chart'!$F$5:$F$201,0)+G415)-XLOOKUP(A415,'Crop Chart'!$A$5:$A$201,'Crop Chart'!$I$5:$I$201,0)</f>
        <v>0</v>
      </c>
      <c r="I415" s="208" t="str">
        <f t="shared" si="1"/>
        <v/>
      </c>
      <c r="J415" s="209" t="str">
        <f t="array" ref="J415">IF($F415&gt;0,(XLOOKUP($A415,'Crop Chart'!$A$5:$A$201,'Crop Chart'!$K$5:$K$201,0)*$F415),"")</f>
        <v/>
      </c>
      <c r="K415" s="209" t="str">
        <f t="array" ref="K415">IF($F415&gt;0,(XLOOKUP($A415,'Crop Chart'!$A$5:$A$201,'Crop Chart'!$L$5:$L$201,FALSE)),"")</f>
        <v/>
      </c>
      <c r="L415" s="210"/>
      <c r="M415" s="276"/>
      <c r="N415" s="223" t="str">
        <f>IFERROR(__xludf.DUMMYFUNCTION("UNIQUE(E422:E434)"),"")</f>
        <v/>
      </c>
      <c r="O415" s="222"/>
      <c r="P415" s="222"/>
      <c r="Q415" s="223"/>
      <c r="R415" s="223"/>
      <c r="S415" s="223"/>
      <c r="T415" s="223"/>
      <c r="U415" s="223"/>
      <c r="V415" s="223"/>
      <c r="W415" s="223"/>
      <c r="X415" s="223"/>
    </row>
    <row r="416" ht="15.75" customHeight="1">
      <c r="A416" s="215" t="s">
        <v>62</v>
      </c>
      <c r="B416" s="231"/>
      <c r="C416" s="231"/>
      <c r="D416" s="216" t="str">
        <f t="array" ref="D416">IF(LEN(A416)&gt;=3,XLOOKUP(A416,'Crop Chart'!$A$5:$A$201,'Crop Chart'!$H$5:$H$201,0),"")</f>
        <v/>
      </c>
      <c r="E416" s="270"/>
      <c r="F416" s="274"/>
      <c r="G416" s="275"/>
      <c r="H416" s="208">
        <f t="array" ref="H416">IF(ISBLANK(G416),"",XLOOKUP(A416,'Crop Chart'!$A$5:$A$201,'Crop Chart'!$F$5:$F$201,0)+G416)-XLOOKUP(A416,'Crop Chart'!$A$5:$A$201,'Crop Chart'!$I$5:$I$201,0)</f>
        <v>0</v>
      </c>
      <c r="I416" s="208" t="str">
        <f t="shared" si="1"/>
        <v/>
      </c>
      <c r="J416" s="209" t="str">
        <f t="array" ref="J416">IF($F416&gt;0,(XLOOKUP($A416,'Crop Chart'!$A$5:$A$201,'Crop Chart'!$K$5:$K$201,0)*$F416),"")</f>
        <v/>
      </c>
      <c r="K416" s="209" t="str">
        <f t="array" ref="K416">IF($F416&gt;0,(XLOOKUP($A416,'Crop Chart'!$A$5:$A$201,'Crop Chart'!$L$5:$L$201,FALSE)),"")</f>
        <v/>
      </c>
      <c r="L416" s="210"/>
      <c r="M416" s="276"/>
      <c r="N416" s="223" t="str">
        <f>IFERROR(__xludf.DUMMYFUNCTION("UNIQUE(E423:E435)"),"")</f>
        <v/>
      </c>
      <c r="O416" s="222"/>
      <c r="P416" s="222"/>
      <c r="Q416" s="223"/>
      <c r="R416" s="223"/>
      <c r="S416" s="223"/>
      <c r="T416" s="223"/>
      <c r="U416" s="223"/>
      <c r="V416" s="223"/>
      <c r="W416" s="223"/>
      <c r="X416" s="223"/>
    </row>
    <row r="417" ht="15.75" customHeight="1">
      <c r="A417" s="215" t="s">
        <v>62</v>
      </c>
      <c r="B417" s="231"/>
      <c r="C417" s="231"/>
      <c r="D417" s="216" t="str">
        <f t="array" ref="D417">IF(LEN(A417)&gt;=3,XLOOKUP(A417,'Crop Chart'!$A$5:$A$201,'Crop Chart'!$H$5:$H$201,0),"")</f>
        <v/>
      </c>
      <c r="E417" s="270"/>
      <c r="F417" s="274"/>
      <c r="G417" s="275"/>
      <c r="H417" s="208">
        <f t="array" ref="H417">IF(ISBLANK(G417),"",XLOOKUP(A417,'Crop Chart'!$A$5:$A$201,'Crop Chart'!$F$5:$F$201,0)+G417)-XLOOKUP(A417,'Crop Chart'!$A$5:$A$201,'Crop Chart'!$I$5:$I$201,0)</f>
        <v>0</v>
      </c>
      <c r="I417" s="208" t="str">
        <f t="shared" si="1"/>
        <v/>
      </c>
      <c r="J417" s="209" t="str">
        <f t="array" ref="J417">IF($F417&gt;0,(XLOOKUP($A417,'Crop Chart'!$A$5:$A$201,'Crop Chart'!$K$5:$K$201,0)*$F417),"")</f>
        <v/>
      </c>
      <c r="K417" s="209" t="str">
        <f t="array" ref="K417">IF($F417&gt;0,(XLOOKUP($A417,'Crop Chart'!$A$5:$A$201,'Crop Chart'!$L$5:$L$201,FALSE)),"")</f>
        <v/>
      </c>
      <c r="L417" s="210"/>
      <c r="M417" s="276"/>
      <c r="N417" s="223" t="str">
        <f>IFERROR(__xludf.DUMMYFUNCTION("UNIQUE(E424:E436)"),"")</f>
        <v/>
      </c>
      <c r="O417" s="222"/>
      <c r="P417" s="222"/>
      <c r="Q417" s="223"/>
      <c r="R417" s="223"/>
      <c r="S417" s="223"/>
      <c r="T417" s="223"/>
      <c r="U417" s="223"/>
      <c r="V417" s="223"/>
      <c r="W417" s="223"/>
      <c r="X417" s="223"/>
    </row>
    <row r="418" ht="15.75" customHeight="1">
      <c r="A418" s="215" t="s">
        <v>62</v>
      </c>
      <c r="B418" s="231"/>
      <c r="C418" s="231"/>
      <c r="D418" s="216" t="str">
        <f t="array" ref="D418">IF(LEN(A418)&gt;=3,XLOOKUP(A418,'Crop Chart'!$A$5:$A$201,'Crop Chart'!$H$5:$H$201,0),"")</f>
        <v/>
      </c>
      <c r="E418" s="270"/>
      <c r="F418" s="274"/>
      <c r="G418" s="275"/>
      <c r="H418" s="208">
        <f t="array" ref="H418">IF(ISBLANK(G418),"",XLOOKUP(A418,'Crop Chart'!$A$5:$A$201,'Crop Chart'!$F$5:$F$201,0)+G418)-XLOOKUP(A418,'Crop Chart'!$A$5:$A$201,'Crop Chart'!$I$5:$I$201,0)</f>
        <v>0</v>
      </c>
      <c r="I418" s="208" t="str">
        <f t="shared" si="1"/>
        <v/>
      </c>
      <c r="J418" s="209" t="str">
        <f t="array" ref="J418">IF($F418&gt;0,(XLOOKUP($A418,'Crop Chart'!$A$5:$A$201,'Crop Chart'!$K$5:$K$201,0)*$F418),"")</f>
        <v/>
      </c>
      <c r="K418" s="209" t="str">
        <f t="array" ref="K418">IF($F418&gt;0,(XLOOKUP($A418,'Crop Chart'!$A$5:$A$201,'Crop Chart'!$L$5:$L$201,FALSE)),"")</f>
        <v/>
      </c>
      <c r="L418" s="210"/>
      <c r="M418" s="276"/>
      <c r="N418" s="223" t="str">
        <f>IFERROR(__xludf.DUMMYFUNCTION("UNIQUE(E425:E437)"),"")</f>
        <v/>
      </c>
      <c r="O418" s="222"/>
      <c r="P418" s="222"/>
      <c r="Q418" s="223"/>
      <c r="R418" s="223"/>
      <c r="S418" s="223"/>
      <c r="T418" s="223"/>
      <c r="U418" s="223"/>
      <c r="V418" s="223"/>
      <c r="W418" s="223"/>
      <c r="X418" s="223"/>
    </row>
    <row r="419" ht="15.75" customHeight="1">
      <c r="A419" s="215" t="s">
        <v>62</v>
      </c>
      <c r="B419" s="231"/>
      <c r="C419" s="231"/>
      <c r="D419" s="216" t="str">
        <f t="array" ref="D419">IF(LEN(A419)&gt;=3,XLOOKUP(A419,'Crop Chart'!$A$5:$A$201,'Crop Chart'!$H$5:$H$201,0),"")</f>
        <v/>
      </c>
      <c r="E419" s="270"/>
      <c r="F419" s="274"/>
      <c r="G419" s="275"/>
      <c r="H419" s="208">
        <f t="array" ref="H419">IF(ISBLANK(G419),"",XLOOKUP(A419,'Crop Chart'!$A$5:$A$201,'Crop Chart'!$F$5:$F$201,0)+G419)-XLOOKUP(A419,'Crop Chart'!$A$5:$A$201,'Crop Chart'!$I$5:$I$201,0)</f>
        <v>0</v>
      </c>
      <c r="I419" s="208" t="str">
        <f t="shared" si="1"/>
        <v/>
      </c>
      <c r="J419" s="209" t="str">
        <f t="array" ref="J419">IF($F419&gt;0,(XLOOKUP($A419,'Crop Chart'!$A$5:$A$201,'Crop Chart'!$K$5:$K$201,0)*$F419),"")</f>
        <v/>
      </c>
      <c r="K419" s="209" t="str">
        <f t="array" ref="K419">IF($F419&gt;0,(XLOOKUP($A419,'Crop Chart'!$A$5:$A$201,'Crop Chart'!$L$5:$L$201,FALSE)),"")</f>
        <v/>
      </c>
      <c r="L419" s="210"/>
      <c r="M419" s="276"/>
      <c r="N419" s="223" t="str">
        <f>IFERROR(__xludf.DUMMYFUNCTION("UNIQUE(E426:E438)"),"")</f>
        <v/>
      </c>
      <c r="O419" s="222"/>
      <c r="P419" s="222"/>
      <c r="Q419" s="223"/>
      <c r="R419" s="223"/>
      <c r="S419" s="223"/>
      <c r="T419" s="223"/>
      <c r="U419" s="223"/>
      <c r="V419" s="223"/>
      <c r="W419" s="223"/>
      <c r="X419" s="223"/>
    </row>
    <row r="420" ht="15.75" customHeight="1">
      <c r="A420" s="215" t="s">
        <v>62</v>
      </c>
      <c r="B420" s="231"/>
      <c r="C420" s="231"/>
      <c r="D420" s="216" t="str">
        <f t="array" ref="D420">IF(LEN(A420)&gt;=3,XLOOKUP(A420,'Crop Chart'!$A$5:$A$201,'Crop Chart'!$H$5:$H$201,0),"")</f>
        <v/>
      </c>
      <c r="E420" s="270"/>
      <c r="F420" s="274"/>
      <c r="G420" s="275"/>
      <c r="H420" s="208">
        <f t="array" ref="H420">IF(ISBLANK(G420),"",XLOOKUP(A420,'Crop Chart'!$A$5:$A$201,'Crop Chart'!$F$5:$F$201,0)+G420)-XLOOKUP(A420,'Crop Chart'!$A$5:$A$201,'Crop Chart'!$I$5:$I$201,0)</f>
        <v>0</v>
      </c>
      <c r="I420" s="208" t="str">
        <f t="shared" si="1"/>
        <v/>
      </c>
      <c r="J420" s="209" t="str">
        <f t="array" ref="J420">IF($F420&gt;0,(XLOOKUP($A420,'Crop Chart'!$A$5:$A$201,'Crop Chart'!$K$5:$K$201,0)*$F420),"")</f>
        <v/>
      </c>
      <c r="K420" s="209" t="str">
        <f t="array" ref="K420">IF($F420&gt;0,(XLOOKUP($A420,'Crop Chart'!$A$5:$A$201,'Crop Chart'!$L$5:$L$201,FALSE)),"")</f>
        <v/>
      </c>
      <c r="L420" s="210"/>
      <c r="M420" s="276"/>
      <c r="N420" s="223" t="str">
        <f>IFERROR(__xludf.DUMMYFUNCTION("UNIQUE(E427:E439)"),"")</f>
        <v/>
      </c>
      <c r="O420" s="222"/>
      <c r="P420" s="222"/>
      <c r="Q420" s="223"/>
      <c r="R420" s="223"/>
      <c r="S420" s="223"/>
      <c r="T420" s="223"/>
      <c r="U420" s="223"/>
      <c r="V420" s="223"/>
      <c r="W420" s="223"/>
      <c r="X420" s="223"/>
    </row>
    <row r="421" ht="15.75" customHeight="1">
      <c r="A421" s="215" t="s">
        <v>62</v>
      </c>
      <c r="B421" s="231"/>
      <c r="C421" s="231"/>
      <c r="D421" s="216" t="str">
        <f t="array" ref="D421">IF(LEN(A421)&gt;=3,XLOOKUP(A421,'Crop Chart'!$A$5:$A$201,'Crop Chart'!$H$5:$H$201,0),"")</f>
        <v/>
      </c>
      <c r="E421" s="270"/>
      <c r="F421" s="274"/>
      <c r="G421" s="275"/>
      <c r="H421" s="208">
        <f t="array" ref="H421">IF(ISBLANK(G421),"",XLOOKUP(A421,'Crop Chart'!$A$5:$A$201,'Crop Chart'!$F$5:$F$201,0)+G421)-XLOOKUP(A421,'Crop Chart'!$A$5:$A$201,'Crop Chart'!$I$5:$I$201,0)</f>
        <v>0</v>
      </c>
      <c r="I421" s="208" t="str">
        <f t="shared" si="1"/>
        <v/>
      </c>
      <c r="J421" s="209" t="str">
        <f t="array" ref="J421">IF($F421&gt;0,(XLOOKUP($A421,'Crop Chart'!$A$5:$A$201,'Crop Chart'!$K$5:$K$201,0)*$F421),"")</f>
        <v/>
      </c>
      <c r="K421" s="209" t="str">
        <f t="array" ref="K421">IF($F421&gt;0,(XLOOKUP($A421,'Crop Chart'!$A$5:$A$201,'Crop Chart'!$L$5:$L$201,FALSE)),"")</f>
        <v/>
      </c>
      <c r="L421" s="210"/>
      <c r="M421" s="276"/>
      <c r="N421" s="223" t="str">
        <f>IFERROR(__xludf.DUMMYFUNCTION("UNIQUE(E428:E440)"),"")</f>
        <v/>
      </c>
      <c r="O421" s="222"/>
      <c r="P421" s="222"/>
      <c r="Q421" s="223"/>
      <c r="R421" s="223"/>
      <c r="S421" s="223"/>
      <c r="T421" s="223"/>
      <c r="U421" s="223"/>
      <c r="V421" s="223"/>
      <c r="W421" s="223"/>
      <c r="X421" s="223"/>
    </row>
    <row r="422" ht="15.75" customHeight="1">
      <c r="A422" s="215" t="s">
        <v>62</v>
      </c>
      <c r="B422" s="231"/>
      <c r="C422" s="231"/>
      <c r="D422" s="216" t="str">
        <f t="array" ref="D422">IF(LEN(A422)&gt;=3,XLOOKUP(A422,'Crop Chart'!$A$5:$A$201,'Crop Chart'!$H$5:$H$201,0),"")</f>
        <v/>
      </c>
      <c r="E422" s="270"/>
      <c r="F422" s="274"/>
      <c r="G422" s="275"/>
      <c r="H422" s="208">
        <f t="array" ref="H422">IF(ISBLANK(G422),"",XLOOKUP(A422,'Crop Chart'!$A$5:$A$201,'Crop Chart'!$F$5:$F$201,0)+G422)-XLOOKUP(A422,'Crop Chart'!$A$5:$A$201,'Crop Chart'!$I$5:$I$201,0)</f>
        <v>0</v>
      </c>
      <c r="I422" s="208" t="str">
        <f t="shared" si="1"/>
        <v/>
      </c>
      <c r="J422" s="209" t="str">
        <f t="array" ref="J422">IF($F422&gt;0,(XLOOKUP($A422,'Crop Chart'!$A$5:$A$201,'Crop Chart'!$K$5:$K$201,0)*$F422),"")</f>
        <v/>
      </c>
      <c r="K422" s="209" t="str">
        <f t="array" ref="K422">IF($F422&gt;0,(XLOOKUP($A422,'Crop Chart'!$A$5:$A$201,'Crop Chart'!$L$5:$L$201,FALSE)),"")</f>
        <v/>
      </c>
      <c r="L422" s="210"/>
      <c r="M422" s="276"/>
      <c r="N422" s="223" t="str">
        <f>IFERROR(__xludf.DUMMYFUNCTION("UNIQUE(E429:E441)"),"")</f>
        <v/>
      </c>
      <c r="O422" s="222"/>
      <c r="P422" s="222"/>
      <c r="Q422" s="223"/>
      <c r="R422" s="223"/>
      <c r="S422" s="223"/>
      <c r="T422" s="223"/>
      <c r="U422" s="223"/>
      <c r="V422" s="223"/>
      <c r="W422" s="223"/>
      <c r="X422" s="223"/>
    </row>
    <row r="423" ht="15.75" customHeight="1">
      <c r="A423" s="215" t="s">
        <v>62</v>
      </c>
      <c r="B423" s="231"/>
      <c r="C423" s="231"/>
      <c r="D423" s="216" t="str">
        <f t="array" ref="D423">IF(LEN(A423)&gt;=3,XLOOKUP(A423,'Crop Chart'!$A$5:$A$201,'Crop Chart'!$H$5:$H$201,0),"")</f>
        <v/>
      </c>
      <c r="E423" s="270"/>
      <c r="F423" s="274"/>
      <c r="G423" s="275"/>
      <c r="H423" s="208">
        <f t="array" ref="H423">IF(ISBLANK(G423),"",XLOOKUP(A423,'Crop Chart'!$A$5:$A$201,'Crop Chart'!$F$5:$F$201,0)+G423)-XLOOKUP(A423,'Crop Chart'!$A$5:$A$201,'Crop Chart'!$I$5:$I$201,0)</f>
        <v>0</v>
      </c>
      <c r="I423" s="208" t="str">
        <f t="shared" si="1"/>
        <v/>
      </c>
      <c r="J423" s="209" t="str">
        <f t="array" ref="J423">IF($F423&gt;0,(XLOOKUP($A423,'Crop Chart'!$A$5:$A$201,'Crop Chart'!$K$5:$K$201,0)*$F423),"")</f>
        <v/>
      </c>
      <c r="K423" s="209" t="str">
        <f t="array" ref="K423">IF($F423&gt;0,(XLOOKUP($A423,'Crop Chart'!$A$5:$A$201,'Crop Chart'!$L$5:$L$201,FALSE)),"")</f>
        <v/>
      </c>
      <c r="L423" s="210"/>
      <c r="M423" s="276"/>
      <c r="N423" s="223" t="str">
        <f>IFERROR(__xludf.DUMMYFUNCTION("UNIQUE(E430:E442)"),"")</f>
        <v/>
      </c>
      <c r="O423" s="222"/>
      <c r="P423" s="222"/>
      <c r="Q423" s="223"/>
      <c r="R423" s="223"/>
      <c r="S423" s="223"/>
      <c r="T423" s="223"/>
      <c r="U423" s="223"/>
      <c r="V423" s="223"/>
      <c r="W423" s="223"/>
      <c r="X423" s="223"/>
    </row>
    <row r="424" ht="15.75" customHeight="1">
      <c r="A424" s="215" t="s">
        <v>62</v>
      </c>
      <c r="B424" s="231"/>
      <c r="C424" s="231"/>
      <c r="D424" s="216" t="str">
        <f t="array" ref="D424">IF(LEN(A424)&gt;=3,XLOOKUP(A424,'Crop Chart'!$A$5:$A$201,'Crop Chart'!$H$5:$H$201,0),"")</f>
        <v/>
      </c>
      <c r="E424" s="270"/>
      <c r="F424" s="274"/>
      <c r="G424" s="275"/>
      <c r="H424" s="208">
        <f t="array" ref="H424">IF(ISBLANK(G424),"",XLOOKUP(A424,'Crop Chart'!$A$5:$A$201,'Crop Chart'!$F$5:$F$201,0)+G424)-XLOOKUP(A424,'Crop Chart'!$A$5:$A$201,'Crop Chart'!$I$5:$I$201,0)</f>
        <v>0</v>
      </c>
      <c r="I424" s="208" t="str">
        <f t="shared" si="1"/>
        <v/>
      </c>
      <c r="J424" s="209" t="str">
        <f t="array" ref="J424">IF($F424&gt;0,(XLOOKUP($A424,'Crop Chart'!$A$5:$A$201,'Crop Chart'!$K$5:$K$201,0)*$F424),"")</f>
        <v/>
      </c>
      <c r="K424" s="209" t="str">
        <f t="array" ref="K424">IF($F424&gt;0,(XLOOKUP($A424,'Crop Chart'!$A$5:$A$201,'Crop Chart'!$L$5:$L$201,FALSE)),"")</f>
        <v/>
      </c>
      <c r="L424" s="210"/>
      <c r="M424" s="276"/>
      <c r="N424" s="223" t="str">
        <f>IFERROR(__xludf.DUMMYFUNCTION("UNIQUE(E431:E443)"),"")</f>
        <v/>
      </c>
      <c r="O424" s="222"/>
      <c r="P424" s="222"/>
      <c r="Q424" s="223"/>
      <c r="R424" s="223"/>
      <c r="S424" s="223"/>
      <c r="T424" s="223"/>
      <c r="U424" s="223"/>
      <c r="V424" s="223"/>
      <c r="W424" s="223"/>
      <c r="X424" s="223"/>
    </row>
    <row r="425" ht="15.75" customHeight="1">
      <c r="A425" s="215" t="s">
        <v>62</v>
      </c>
      <c r="B425" s="231"/>
      <c r="C425" s="231"/>
      <c r="D425" s="216" t="str">
        <f t="array" ref="D425">IF(LEN(A425)&gt;=3,XLOOKUP(A425,'Crop Chart'!$A$5:$A$201,'Crop Chart'!$H$5:$H$201,0),"")</f>
        <v/>
      </c>
      <c r="E425" s="270"/>
      <c r="F425" s="274"/>
      <c r="G425" s="275"/>
      <c r="H425" s="208">
        <f t="array" ref="H425">IF(ISBLANK(G425),"",XLOOKUP(A425,'Crop Chart'!$A$5:$A$201,'Crop Chart'!$F$5:$F$201,0)+G425)-XLOOKUP(A425,'Crop Chart'!$A$5:$A$201,'Crop Chart'!$I$5:$I$201,0)</f>
        <v>0</v>
      </c>
      <c r="I425" s="208" t="str">
        <f t="shared" si="1"/>
        <v/>
      </c>
      <c r="J425" s="209" t="str">
        <f t="array" ref="J425">IF($F425&gt;0,(XLOOKUP($A425,'Crop Chart'!$A$5:$A$201,'Crop Chart'!$K$5:$K$201,0)*$F425),"")</f>
        <v/>
      </c>
      <c r="K425" s="209" t="str">
        <f t="array" ref="K425">IF($F425&gt;0,(XLOOKUP($A425,'Crop Chart'!$A$5:$A$201,'Crop Chart'!$L$5:$L$201,FALSE)),"")</f>
        <v/>
      </c>
      <c r="L425" s="210"/>
      <c r="M425" s="276"/>
      <c r="N425" s="223" t="str">
        <f>IFERROR(__xludf.DUMMYFUNCTION("UNIQUE(E432:E444)"),"")</f>
        <v/>
      </c>
      <c r="O425" s="222"/>
      <c r="P425" s="222"/>
      <c r="Q425" s="223"/>
      <c r="R425" s="223"/>
      <c r="S425" s="223"/>
      <c r="T425" s="223"/>
      <c r="U425" s="223"/>
      <c r="V425" s="223"/>
      <c r="W425" s="223"/>
      <c r="X425" s="223"/>
    </row>
    <row r="426" ht="15.75" customHeight="1">
      <c r="A426" s="215" t="s">
        <v>62</v>
      </c>
      <c r="B426" s="231"/>
      <c r="C426" s="231"/>
      <c r="D426" s="216" t="str">
        <f t="array" ref="D426">IF(LEN(A426)&gt;=3,XLOOKUP(A426,'Crop Chart'!$A$5:$A$201,'Crop Chart'!$H$5:$H$201,0),"")</f>
        <v/>
      </c>
      <c r="E426" s="270"/>
      <c r="F426" s="274"/>
      <c r="G426" s="275"/>
      <c r="H426" s="208">
        <f t="array" ref="H426">IF(ISBLANK(G426),"",XLOOKUP(A426,'Crop Chart'!$A$5:$A$201,'Crop Chart'!$F$5:$F$201,0)+G426)-XLOOKUP(A426,'Crop Chart'!$A$5:$A$201,'Crop Chart'!$I$5:$I$201,0)</f>
        <v>0</v>
      </c>
      <c r="I426" s="208" t="str">
        <f t="shared" si="1"/>
        <v/>
      </c>
      <c r="J426" s="209" t="str">
        <f t="array" ref="J426">IF($F426&gt;0,(XLOOKUP($A426,'Crop Chart'!$A$5:$A$201,'Crop Chart'!$K$5:$K$201,0)*$F426),"")</f>
        <v/>
      </c>
      <c r="K426" s="209" t="str">
        <f t="array" ref="K426">IF($F426&gt;0,(XLOOKUP($A426,'Crop Chart'!$A$5:$A$201,'Crop Chart'!$L$5:$L$201,FALSE)),"")</f>
        <v/>
      </c>
      <c r="L426" s="210"/>
      <c r="M426" s="276"/>
      <c r="N426" s="223" t="str">
        <f>IFERROR(__xludf.DUMMYFUNCTION("UNIQUE(E433:E445)"),"")</f>
        <v/>
      </c>
      <c r="O426" s="222"/>
      <c r="P426" s="222"/>
      <c r="Q426" s="223"/>
      <c r="R426" s="223"/>
      <c r="S426" s="223"/>
      <c r="T426" s="223"/>
      <c r="U426" s="223"/>
      <c r="V426" s="223"/>
      <c r="W426" s="223"/>
      <c r="X426" s="223"/>
    </row>
    <row r="427" ht="15.75" customHeight="1">
      <c r="A427" s="215" t="s">
        <v>62</v>
      </c>
      <c r="B427" s="231"/>
      <c r="C427" s="231"/>
      <c r="D427" s="216" t="str">
        <f t="array" ref="D427">IF(LEN(A427)&gt;=3,XLOOKUP(A427,'Crop Chart'!$A$5:$A$201,'Crop Chart'!$H$5:$H$201,0),"")</f>
        <v/>
      </c>
      <c r="E427" s="270"/>
      <c r="F427" s="274"/>
      <c r="G427" s="275"/>
      <c r="H427" s="208">
        <f t="array" ref="H427">IF(ISBLANK(G427),"",XLOOKUP(A427,'Crop Chart'!$A$5:$A$201,'Crop Chart'!$F$5:$F$201,0)+G427)-XLOOKUP(A427,'Crop Chart'!$A$5:$A$201,'Crop Chart'!$I$5:$I$201,0)</f>
        <v>0</v>
      </c>
      <c r="I427" s="208" t="str">
        <f t="shared" si="1"/>
        <v/>
      </c>
      <c r="J427" s="209" t="str">
        <f t="array" ref="J427">IF($F427&gt;0,(XLOOKUP($A427,'Crop Chart'!$A$5:$A$201,'Crop Chart'!$K$5:$K$201,0)*$F427),"")</f>
        <v/>
      </c>
      <c r="K427" s="209" t="str">
        <f t="array" ref="K427">IF($F427&gt;0,(XLOOKUP($A427,'Crop Chart'!$A$5:$A$201,'Crop Chart'!$L$5:$L$201,FALSE)),"")</f>
        <v/>
      </c>
      <c r="L427" s="210"/>
      <c r="M427" s="276"/>
      <c r="N427" s="223" t="str">
        <f>IFERROR(__xludf.DUMMYFUNCTION("UNIQUE(E434:E446)"),"")</f>
        <v/>
      </c>
      <c r="O427" s="222"/>
      <c r="P427" s="222"/>
      <c r="Q427" s="223"/>
      <c r="R427" s="223"/>
      <c r="S427" s="223"/>
      <c r="T427" s="223"/>
      <c r="U427" s="223"/>
      <c r="V427" s="223"/>
      <c r="W427" s="223"/>
      <c r="X427" s="223"/>
    </row>
    <row r="428" ht="15.75" customHeight="1">
      <c r="A428" s="215" t="s">
        <v>62</v>
      </c>
      <c r="B428" s="231"/>
      <c r="C428" s="231"/>
      <c r="D428" s="216" t="str">
        <f t="array" ref="D428">IF(LEN(A428)&gt;=3,XLOOKUP(A428,'Crop Chart'!$A$5:$A$201,'Crop Chart'!$H$5:$H$201,0),"")</f>
        <v/>
      </c>
      <c r="E428" s="270"/>
      <c r="F428" s="274"/>
      <c r="G428" s="275"/>
      <c r="H428" s="208">
        <f t="array" ref="H428">IF(ISBLANK(G428),"",XLOOKUP(A428,'Crop Chart'!$A$5:$A$201,'Crop Chart'!$F$5:$F$201,0)+G428)-XLOOKUP(A428,'Crop Chart'!$A$5:$A$201,'Crop Chart'!$I$5:$I$201,0)</f>
        <v>0</v>
      </c>
      <c r="I428" s="208" t="str">
        <f t="shared" si="1"/>
        <v/>
      </c>
      <c r="J428" s="209" t="str">
        <f t="array" ref="J428">IF($F428&gt;0,(XLOOKUP($A428,'Crop Chart'!$A$5:$A$201,'Crop Chart'!$K$5:$K$201,0)*$F428),"")</f>
        <v/>
      </c>
      <c r="K428" s="209" t="str">
        <f t="array" ref="K428">IF($F428&gt;0,(XLOOKUP($A428,'Crop Chart'!$A$5:$A$201,'Crop Chart'!$L$5:$L$201,FALSE)),"")</f>
        <v/>
      </c>
      <c r="L428" s="210"/>
      <c r="M428" s="276"/>
      <c r="N428" s="223" t="str">
        <f>IFERROR(__xludf.DUMMYFUNCTION("UNIQUE(E435:E447)"),"")</f>
        <v/>
      </c>
      <c r="O428" s="222"/>
      <c r="P428" s="222"/>
      <c r="Q428" s="223"/>
      <c r="R428" s="223"/>
      <c r="S428" s="223"/>
      <c r="T428" s="223"/>
      <c r="U428" s="223"/>
      <c r="V428" s="223"/>
      <c r="W428" s="223"/>
      <c r="X428" s="223"/>
    </row>
    <row r="429" ht="15.75" customHeight="1">
      <c r="A429" s="215" t="s">
        <v>62</v>
      </c>
      <c r="B429" s="231"/>
      <c r="C429" s="231"/>
      <c r="D429" s="216" t="str">
        <f t="array" ref="D429">IF(LEN(A429)&gt;=3,XLOOKUP(A429,'Crop Chart'!$A$5:$A$201,'Crop Chart'!$H$5:$H$201,0),"")</f>
        <v/>
      </c>
      <c r="E429" s="270"/>
      <c r="F429" s="274"/>
      <c r="G429" s="275"/>
      <c r="H429" s="208">
        <f t="array" ref="H429">IF(ISBLANK(G429),"",XLOOKUP(A429,'Crop Chart'!$A$5:$A$201,'Crop Chart'!$F$5:$F$201,0)+G429)-XLOOKUP(A429,'Crop Chart'!$A$5:$A$201,'Crop Chart'!$I$5:$I$201,0)</f>
        <v>0</v>
      </c>
      <c r="I429" s="208" t="str">
        <f t="shared" si="1"/>
        <v/>
      </c>
      <c r="J429" s="209" t="str">
        <f t="array" ref="J429">IF($F429&gt;0,(XLOOKUP($A429,'Crop Chart'!$A$5:$A$201,'Crop Chart'!$K$5:$K$201,0)*$F429),"")</f>
        <v/>
      </c>
      <c r="K429" s="209" t="str">
        <f t="array" ref="K429">IF($F429&gt;0,(XLOOKUP($A429,'Crop Chart'!$A$5:$A$201,'Crop Chart'!$L$5:$L$201,FALSE)),"")</f>
        <v/>
      </c>
      <c r="L429" s="210"/>
      <c r="M429" s="276"/>
      <c r="N429" s="223" t="str">
        <f>IFERROR(__xludf.DUMMYFUNCTION("UNIQUE(E436:E448)"),"")</f>
        <v/>
      </c>
      <c r="O429" s="222"/>
      <c r="P429" s="222"/>
      <c r="Q429" s="223"/>
      <c r="R429" s="223"/>
      <c r="S429" s="223"/>
      <c r="T429" s="223"/>
      <c r="U429" s="223"/>
      <c r="V429" s="223"/>
      <c r="W429" s="223"/>
      <c r="X429" s="223"/>
    </row>
    <row r="430" ht="15.75" customHeight="1">
      <c r="A430" s="215" t="s">
        <v>62</v>
      </c>
      <c r="B430" s="231"/>
      <c r="C430" s="231"/>
      <c r="D430" s="216" t="str">
        <f t="array" ref="D430">IF(LEN(A430)&gt;=3,XLOOKUP(A430,'Crop Chart'!$A$5:$A$201,'Crop Chart'!$H$5:$H$201,0),"")</f>
        <v/>
      </c>
      <c r="E430" s="270"/>
      <c r="F430" s="274"/>
      <c r="G430" s="275"/>
      <c r="H430" s="208">
        <f t="array" ref="H430">IF(ISBLANK(G430),"",XLOOKUP(A430,'Crop Chart'!$A$5:$A$201,'Crop Chart'!$F$5:$F$201,0)+G430)-XLOOKUP(A430,'Crop Chart'!$A$5:$A$201,'Crop Chart'!$I$5:$I$201,0)</f>
        <v>0</v>
      </c>
      <c r="I430" s="208" t="str">
        <f t="shared" si="1"/>
        <v/>
      </c>
      <c r="J430" s="209" t="str">
        <f t="array" ref="J430">IF($F430&gt;0,(XLOOKUP($A430,'Crop Chart'!$A$5:$A$201,'Crop Chart'!$K$5:$K$201,0)*$F430),"")</f>
        <v/>
      </c>
      <c r="K430" s="209" t="str">
        <f t="array" ref="K430">IF($F430&gt;0,(XLOOKUP($A430,'Crop Chart'!$A$5:$A$201,'Crop Chart'!$L$5:$L$201,FALSE)),"")</f>
        <v/>
      </c>
      <c r="L430" s="210"/>
      <c r="M430" s="276"/>
      <c r="N430" s="223" t="str">
        <f>IFERROR(__xludf.DUMMYFUNCTION("UNIQUE(E437:E449)"),"")</f>
        <v/>
      </c>
      <c r="O430" s="222"/>
      <c r="P430" s="222"/>
      <c r="Q430" s="223"/>
      <c r="R430" s="223"/>
      <c r="S430" s="223"/>
      <c r="T430" s="223"/>
      <c r="U430" s="223"/>
      <c r="V430" s="223"/>
      <c r="W430" s="223"/>
      <c r="X430" s="223"/>
    </row>
    <row r="431" ht="15.75" customHeight="1">
      <c r="A431" s="215" t="s">
        <v>62</v>
      </c>
      <c r="B431" s="231"/>
      <c r="C431" s="231"/>
      <c r="D431" s="216" t="str">
        <f t="array" ref="D431">IF(LEN(A431)&gt;=3,XLOOKUP(A431,'Crop Chart'!$A$5:$A$201,'Crop Chart'!$H$5:$H$201,0),"")</f>
        <v/>
      </c>
      <c r="E431" s="270"/>
      <c r="F431" s="274"/>
      <c r="G431" s="275"/>
      <c r="H431" s="208">
        <f t="array" ref="H431">IF(ISBLANK(G431),"",XLOOKUP(A431,'Crop Chart'!$A$5:$A$201,'Crop Chart'!$F$5:$F$201,0)+G431)-XLOOKUP(A431,'Crop Chart'!$A$5:$A$201,'Crop Chart'!$I$5:$I$201,0)</f>
        <v>0</v>
      </c>
      <c r="I431" s="208" t="str">
        <f t="shared" si="1"/>
        <v/>
      </c>
      <c r="J431" s="209" t="str">
        <f t="array" ref="J431">IF($F431&gt;0,(XLOOKUP($A431,'Crop Chart'!$A$5:$A$201,'Crop Chart'!$K$5:$K$201,0)*$F431),"")</f>
        <v/>
      </c>
      <c r="K431" s="209" t="str">
        <f t="array" ref="K431">IF($F431&gt;0,(XLOOKUP($A431,'Crop Chart'!$A$5:$A$201,'Crop Chart'!$L$5:$L$201,FALSE)),"")</f>
        <v/>
      </c>
      <c r="L431" s="210"/>
      <c r="M431" s="276"/>
      <c r="N431" s="223" t="str">
        <f>IFERROR(__xludf.DUMMYFUNCTION("UNIQUE(E438:E450)"),"")</f>
        <v/>
      </c>
      <c r="O431" s="222"/>
      <c r="P431" s="222"/>
      <c r="Q431" s="223"/>
      <c r="R431" s="223"/>
      <c r="S431" s="223"/>
      <c r="T431" s="223"/>
      <c r="U431" s="223"/>
      <c r="V431" s="223"/>
      <c r="W431" s="223"/>
      <c r="X431" s="223"/>
    </row>
    <row r="432" ht="15.75" customHeight="1">
      <c r="A432" s="215" t="s">
        <v>62</v>
      </c>
      <c r="B432" s="231"/>
      <c r="C432" s="231"/>
      <c r="D432" s="216" t="str">
        <f t="array" ref="D432">IF(LEN(A432)&gt;=3,XLOOKUP(A432,'Crop Chart'!$A$5:$A$201,'Crop Chart'!$H$5:$H$201,0),"")</f>
        <v/>
      </c>
      <c r="E432" s="270"/>
      <c r="F432" s="274"/>
      <c r="G432" s="275"/>
      <c r="H432" s="208">
        <f t="array" ref="H432">IF(ISBLANK(G432),"",XLOOKUP(A432,'Crop Chart'!$A$5:$A$201,'Crop Chart'!$F$5:$F$201,0)+G432)-XLOOKUP(A432,'Crop Chart'!$A$5:$A$201,'Crop Chart'!$I$5:$I$201,0)</f>
        <v>0</v>
      </c>
      <c r="I432" s="208" t="str">
        <f t="shared" si="1"/>
        <v/>
      </c>
      <c r="J432" s="209" t="str">
        <f t="array" ref="J432">IF($F432&gt;0,(XLOOKUP($A432,'Crop Chart'!$A$5:$A$201,'Crop Chart'!$K$5:$K$201,0)*$F432),"")</f>
        <v/>
      </c>
      <c r="K432" s="209" t="str">
        <f t="array" ref="K432">IF($F432&gt;0,(XLOOKUP($A432,'Crop Chart'!$A$5:$A$201,'Crop Chart'!$L$5:$L$201,FALSE)),"")</f>
        <v/>
      </c>
      <c r="L432" s="210"/>
      <c r="M432" s="276"/>
      <c r="N432" s="223" t="str">
        <f>IFERROR(__xludf.DUMMYFUNCTION("UNIQUE(E439:E451)"),"")</f>
        <v/>
      </c>
      <c r="O432" s="222"/>
      <c r="P432" s="222"/>
      <c r="Q432" s="223"/>
      <c r="R432" s="223"/>
      <c r="S432" s="223"/>
      <c r="T432" s="223"/>
      <c r="U432" s="223"/>
      <c r="V432" s="223"/>
      <c r="W432" s="223"/>
      <c r="X432" s="223"/>
    </row>
    <row r="433" ht="15.75" customHeight="1">
      <c r="A433" s="215" t="s">
        <v>62</v>
      </c>
      <c r="B433" s="231"/>
      <c r="C433" s="231"/>
      <c r="D433" s="216" t="str">
        <f t="array" ref="D433">IF(LEN(A433)&gt;=3,XLOOKUP(A433,'Crop Chart'!$A$5:$A$201,'Crop Chart'!$H$5:$H$201,0),"")</f>
        <v/>
      </c>
      <c r="E433" s="270"/>
      <c r="F433" s="274"/>
      <c r="G433" s="275"/>
      <c r="H433" s="208">
        <f t="array" ref="H433">IF(ISBLANK(G433),"",XLOOKUP(A433,'Crop Chart'!$A$5:$A$201,'Crop Chart'!$F$5:$F$201,0)+G433)-XLOOKUP(A433,'Crop Chart'!$A$5:$A$201,'Crop Chart'!$I$5:$I$201,0)</f>
        <v>0</v>
      </c>
      <c r="I433" s="208" t="str">
        <f t="shared" si="1"/>
        <v/>
      </c>
      <c r="J433" s="209" t="str">
        <f t="array" ref="J433">IF($F433&gt;0,(XLOOKUP($A433,'Crop Chart'!$A$5:$A$201,'Crop Chart'!$K$5:$K$201,0)*$F433),"")</f>
        <v/>
      </c>
      <c r="K433" s="209" t="str">
        <f t="array" ref="K433">IF($F433&gt;0,(XLOOKUP($A433,'Crop Chart'!$A$5:$A$201,'Crop Chart'!$L$5:$L$201,FALSE)),"")</f>
        <v/>
      </c>
      <c r="L433" s="210"/>
      <c r="M433" s="276"/>
      <c r="N433" s="277" t="str">
        <f>IFERROR(__xludf.DUMMYFUNCTION("UNIQUE(E440:E452)"),"")</f>
        <v/>
      </c>
      <c r="O433" s="222"/>
      <c r="P433" s="222"/>
      <c r="Q433" s="223"/>
      <c r="R433" s="223"/>
      <c r="S433" s="223"/>
      <c r="T433" s="223"/>
      <c r="U433" s="223"/>
      <c r="V433" s="223"/>
      <c r="W433" s="223"/>
      <c r="X433" s="223"/>
    </row>
    <row r="434" ht="15.75" customHeight="1">
      <c r="A434" s="215" t="s">
        <v>62</v>
      </c>
      <c r="B434" s="231"/>
      <c r="C434" s="231"/>
      <c r="D434" s="216" t="str">
        <f t="array" ref="D434">IF(LEN(A434)&gt;=3,XLOOKUP(A434,'Crop Chart'!$A$5:$A$201,'Crop Chart'!$H$5:$H$201,0),"")</f>
        <v/>
      </c>
      <c r="E434" s="270"/>
      <c r="F434" s="274"/>
      <c r="G434" s="275"/>
      <c r="H434" s="208">
        <f t="array" ref="H434">IF(ISBLANK(G434),"",XLOOKUP(A434,'Crop Chart'!$A$5:$A$201,'Crop Chart'!$F$5:$F$201,0)+G434)-XLOOKUP(A434,'Crop Chart'!$A$5:$A$201,'Crop Chart'!$I$5:$I$201,0)</f>
        <v>0</v>
      </c>
      <c r="I434" s="208" t="str">
        <f t="shared" si="1"/>
        <v/>
      </c>
      <c r="J434" s="209" t="str">
        <f t="array" ref="J434">IF($F434&gt;0,(XLOOKUP($A434,'Crop Chart'!$A$5:$A$201,'Crop Chart'!$K$5:$K$201,0)*$F434),"")</f>
        <v/>
      </c>
      <c r="K434" s="209" t="str">
        <f t="array" ref="K434">IF($F434&gt;0,(XLOOKUP($A434,'Crop Chart'!$A$5:$A$201,'Crop Chart'!$L$5:$L$201,FALSE)),"")</f>
        <v/>
      </c>
      <c r="L434" s="210"/>
      <c r="M434" s="276"/>
      <c r="N434" s="277" t="str">
        <f>IFERROR(__xludf.DUMMYFUNCTION("UNIQUE(E441:E453)"),"")</f>
        <v/>
      </c>
      <c r="O434" s="222"/>
      <c r="P434" s="222"/>
      <c r="Q434" s="223"/>
      <c r="R434" s="223"/>
      <c r="S434" s="223"/>
      <c r="T434" s="223"/>
      <c r="U434" s="223"/>
      <c r="V434" s="223"/>
      <c r="W434" s="223"/>
      <c r="X434" s="223"/>
    </row>
    <row r="435" ht="15.75" customHeight="1">
      <c r="A435" s="215" t="s">
        <v>62</v>
      </c>
      <c r="B435" s="231"/>
      <c r="C435" s="231"/>
      <c r="D435" s="216" t="str">
        <f t="array" ref="D435">IF(LEN(A435)&gt;=3,XLOOKUP(A435,'Crop Chart'!$A$5:$A$201,'Crop Chart'!$H$5:$H$201,0),"")</f>
        <v/>
      </c>
      <c r="E435" s="270"/>
      <c r="F435" s="274"/>
      <c r="G435" s="275"/>
      <c r="H435" s="208">
        <f t="array" ref="H435">IF(ISBLANK(G435),"",XLOOKUP(A435,'Crop Chart'!$A$5:$A$201,'Crop Chart'!$F$5:$F$201,0)+G435)-XLOOKUP(A435,'Crop Chart'!$A$5:$A$201,'Crop Chart'!$I$5:$I$201,0)</f>
        <v>0</v>
      </c>
      <c r="I435" s="208" t="str">
        <f t="shared" si="1"/>
        <v/>
      </c>
      <c r="J435" s="209" t="str">
        <f t="array" ref="J435">IF($F435&gt;0,(XLOOKUP($A435,'Crop Chart'!$A$5:$A$201,'Crop Chart'!$K$5:$K$201,0)*$F435),"")</f>
        <v/>
      </c>
      <c r="K435" s="209" t="str">
        <f t="array" ref="K435">IF($F435&gt;0,(XLOOKUP($A435,'Crop Chart'!$A$5:$A$201,'Crop Chart'!$L$5:$L$201,FALSE)),"")</f>
        <v/>
      </c>
      <c r="L435" s="210"/>
      <c r="M435" s="276"/>
      <c r="N435" s="277" t="str">
        <f>IFERROR(__xludf.DUMMYFUNCTION("UNIQUE(E442:E454)"),"")</f>
        <v/>
      </c>
      <c r="O435" s="222"/>
      <c r="P435" s="222"/>
      <c r="Q435" s="223"/>
      <c r="R435" s="223"/>
      <c r="S435" s="223"/>
      <c r="T435" s="223"/>
      <c r="U435" s="223"/>
      <c r="V435" s="223"/>
      <c r="W435" s="223"/>
      <c r="X435" s="223"/>
    </row>
    <row r="436" ht="15.75" customHeight="1">
      <c r="A436" s="215" t="s">
        <v>62</v>
      </c>
      <c r="B436" s="231"/>
      <c r="C436" s="231"/>
      <c r="D436" s="216" t="str">
        <f t="array" ref="D436">IF(LEN(A436)&gt;=3,XLOOKUP(A436,'Crop Chart'!$A$5:$A$201,'Crop Chart'!$H$5:$H$201,0),"")</f>
        <v/>
      </c>
      <c r="E436" s="270"/>
      <c r="F436" s="274"/>
      <c r="G436" s="275"/>
      <c r="H436" s="208">
        <f t="array" ref="H436">IF(ISBLANK(G436),"",XLOOKUP(A436,'Crop Chart'!$A$5:$A$201,'Crop Chart'!$F$5:$F$201,0)+G436)-XLOOKUP(A436,'Crop Chart'!$A$5:$A$201,'Crop Chart'!$I$5:$I$201,0)</f>
        <v>0</v>
      </c>
      <c r="I436" s="208" t="str">
        <f t="shared" si="1"/>
        <v/>
      </c>
      <c r="J436" s="209" t="str">
        <f t="array" ref="J436">IF($F436&gt;0,(XLOOKUP($A436,'Crop Chart'!$A$5:$A$201,'Crop Chart'!$K$5:$K$201,0)*$F436),"")</f>
        <v/>
      </c>
      <c r="K436" s="209" t="str">
        <f t="array" ref="K436">IF($F436&gt;0,(XLOOKUP($A436,'Crop Chart'!$A$5:$A$201,'Crop Chart'!$L$5:$L$201,FALSE)),"")</f>
        <v/>
      </c>
      <c r="L436" s="210"/>
      <c r="M436" s="276"/>
      <c r="N436" s="277" t="str">
        <f>IFERROR(__xludf.DUMMYFUNCTION("UNIQUE(E443:E455)"),"")</f>
        <v/>
      </c>
      <c r="O436" s="222"/>
      <c r="P436" s="222"/>
      <c r="Q436" s="223"/>
      <c r="R436" s="223"/>
      <c r="S436" s="223"/>
      <c r="T436" s="223"/>
      <c r="U436" s="223"/>
      <c r="V436" s="223"/>
      <c r="W436" s="223"/>
      <c r="X436" s="223"/>
    </row>
    <row r="437" ht="15.75" customHeight="1">
      <c r="A437" s="215" t="s">
        <v>62</v>
      </c>
      <c r="B437" s="231"/>
      <c r="C437" s="231"/>
      <c r="D437" s="216" t="str">
        <f t="array" ref="D437">IF(LEN(A437)&gt;=3,XLOOKUP(A437,'Crop Chart'!$A$5:$A$201,'Crop Chart'!$H$5:$H$201,0),"")</f>
        <v/>
      </c>
      <c r="E437" s="270"/>
      <c r="F437" s="274"/>
      <c r="G437" s="275"/>
      <c r="H437" s="208">
        <f t="array" ref="H437">IF(ISBLANK(G437),"",XLOOKUP(A437,'Crop Chart'!$A$5:$A$201,'Crop Chart'!$F$5:$F$201,0)+G437)-XLOOKUP(A437,'Crop Chart'!$A$5:$A$201,'Crop Chart'!$I$5:$I$201,0)</f>
        <v>0</v>
      </c>
      <c r="I437" s="208" t="str">
        <f t="shared" si="1"/>
        <v/>
      </c>
      <c r="J437" s="209" t="str">
        <f t="array" ref="J437">IF($F437&gt;0,(XLOOKUP($A437,'Crop Chart'!$A$5:$A$201,'Crop Chart'!$K$5:$K$201,0)*$F437),"")</f>
        <v/>
      </c>
      <c r="K437" s="209" t="str">
        <f t="array" ref="K437">IF($F437&gt;0,(XLOOKUP($A437,'Crop Chart'!$A$5:$A$201,'Crop Chart'!$L$5:$L$201,FALSE)),"")</f>
        <v/>
      </c>
      <c r="L437" s="210"/>
      <c r="M437" s="276"/>
      <c r="N437" s="277" t="str">
        <f>IFERROR(__xludf.DUMMYFUNCTION("UNIQUE(E444:E456)"),"")</f>
        <v/>
      </c>
      <c r="O437" s="222"/>
      <c r="P437" s="222"/>
      <c r="Q437" s="223"/>
      <c r="R437" s="223"/>
      <c r="S437" s="223"/>
      <c r="T437" s="223"/>
      <c r="U437" s="223"/>
      <c r="V437" s="223"/>
      <c r="W437" s="223"/>
      <c r="X437" s="223"/>
    </row>
    <row r="438" ht="15.75" customHeight="1">
      <c r="A438" s="215" t="s">
        <v>62</v>
      </c>
      <c r="B438" s="231"/>
      <c r="C438" s="231"/>
      <c r="D438" s="216" t="str">
        <f t="array" ref="D438">IF(LEN(A438)&gt;=3,XLOOKUP(A438,'Crop Chart'!$A$5:$A$201,'Crop Chart'!$H$5:$H$201,0),"")</f>
        <v/>
      </c>
      <c r="E438" s="270"/>
      <c r="F438" s="274"/>
      <c r="G438" s="275"/>
      <c r="H438" s="208">
        <f t="array" ref="H438">IF(ISBLANK(G438),"",XLOOKUP(A438,'Crop Chart'!$A$5:$A$201,'Crop Chart'!$F$5:$F$201,0)+G438)-XLOOKUP(A438,'Crop Chart'!$A$5:$A$201,'Crop Chart'!$I$5:$I$201,0)</f>
        <v>0</v>
      </c>
      <c r="I438" s="208" t="str">
        <f t="shared" si="1"/>
        <v/>
      </c>
      <c r="J438" s="209" t="str">
        <f t="array" ref="J438">IF($F438&gt;0,(XLOOKUP($A438,'Crop Chart'!$A$5:$A$201,'Crop Chart'!$K$5:$K$201,0)*$F438),"")</f>
        <v/>
      </c>
      <c r="K438" s="209" t="str">
        <f t="array" ref="K438">IF($F438&gt;0,(XLOOKUP($A438,'Crop Chart'!$A$5:$A$201,'Crop Chart'!$L$5:$L$201,FALSE)),"")</f>
        <v/>
      </c>
      <c r="L438" s="210"/>
      <c r="M438" s="276"/>
      <c r="N438" s="277" t="str">
        <f>IFERROR(__xludf.DUMMYFUNCTION("UNIQUE(E445:E457)"),"")</f>
        <v/>
      </c>
      <c r="O438" s="222"/>
      <c r="P438" s="222"/>
      <c r="Q438" s="223"/>
      <c r="R438" s="223"/>
      <c r="S438" s="223"/>
      <c r="T438" s="223"/>
      <c r="U438" s="223"/>
      <c r="V438" s="223"/>
      <c r="W438" s="223"/>
      <c r="X438" s="223"/>
    </row>
    <row r="439" ht="15.75" customHeight="1">
      <c r="A439" s="215"/>
      <c r="B439" s="231"/>
      <c r="C439" s="231"/>
      <c r="D439" s="216" t="str">
        <f t="array" ref="D439">IF(LEN(A439)&gt;=3,XLOOKUP(A439,'Crop Chart'!$A$5:$A$201,'Crop Chart'!$H$5:$H$201,0),"")</f>
        <v/>
      </c>
      <c r="E439" s="270"/>
      <c r="F439" s="274"/>
      <c r="G439" s="275"/>
      <c r="H439" s="208">
        <f t="array" ref="H439">IF(ISBLANK(G439),"",XLOOKUP(A439,'Crop Chart'!$A$5:$A$201,'Crop Chart'!$F$5:$F$201,0)+G439)-XLOOKUP(A439,'Crop Chart'!$A$5:$A$201,'Crop Chart'!$I$5:$I$201,0)</f>
        <v>0</v>
      </c>
      <c r="I439" s="208" t="str">
        <f t="shared" si="1"/>
        <v/>
      </c>
      <c r="J439" s="209" t="str">
        <f t="array" ref="J439">IF($F439&gt;0,(XLOOKUP($A439,'Crop Chart'!$A$5:$A$201,'Crop Chart'!$K$5:$K$201,0)*$F439),"")</f>
        <v/>
      </c>
      <c r="K439" s="209" t="str">
        <f t="array" ref="K439">IF($F439&gt;0,(XLOOKUP($A439,'Crop Chart'!$A$5:$A$201,'Crop Chart'!$L$5:$L$201,FALSE)),"")</f>
        <v/>
      </c>
      <c r="L439" s="210"/>
      <c r="M439" s="276"/>
      <c r="N439" s="277" t="str">
        <f>IFERROR(__xludf.DUMMYFUNCTION("UNIQUE(E446:E458)"),"")</f>
        <v/>
      </c>
      <c r="O439" s="222"/>
      <c r="P439" s="222"/>
      <c r="Q439" s="223"/>
      <c r="R439" s="223"/>
      <c r="S439" s="223"/>
      <c r="T439" s="223"/>
      <c r="U439" s="223"/>
      <c r="V439" s="223"/>
      <c r="W439" s="223"/>
      <c r="X439" s="223"/>
    </row>
    <row r="440" ht="15.75" customHeight="1">
      <c r="A440" s="231"/>
      <c r="B440" s="231"/>
      <c r="C440" s="231"/>
      <c r="D440" s="216" t="str">
        <f t="array" ref="D440">IF(LEN(A440)&gt;=3,XLOOKUP(A440,'Crop Chart'!$A$5:$A$201,'Crop Chart'!$H$5:$H$201,0),"")</f>
        <v/>
      </c>
      <c r="E440" s="278"/>
      <c r="F440" s="278"/>
      <c r="G440" s="279"/>
      <c r="H440" s="208">
        <f t="array" ref="H440">IF(ISBLANK(G440),"",XLOOKUP(A440,'Crop Chart'!$A$5:$A$201,'Crop Chart'!$F$5:$F$201,0)+G440)-XLOOKUP(A440,'Crop Chart'!$A$5:$A$201,'Crop Chart'!$I$5:$I$201,0)</f>
        <v>0</v>
      </c>
      <c r="I440" s="208" t="str">
        <f t="shared" si="1"/>
        <v/>
      </c>
      <c r="J440" s="209" t="str">
        <f t="array" ref="J440">IF($F440&gt;0,(XLOOKUP($A440,'Crop Chart'!$A$5:$A$201,'Crop Chart'!$K$5:$K$201,0)*$F440),"")</f>
        <v/>
      </c>
      <c r="K440" s="209" t="str">
        <f t="array" ref="K440">IF($F440&gt;0,(XLOOKUP($A440,'Crop Chart'!$A$5:$A$201,'Crop Chart'!$L$5:$L$201,FALSE)),"")</f>
        <v/>
      </c>
      <c r="L440" s="210"/>
      <c r="M440" s="276"/>
      <c r="N440" s="277" t="str">
        <f>IFERROR(__xludf.DUMMYFUNCTION("UNIQUE(E447:E459)"),"")</f>
        <v/>
      </c>
      <c r="O440" s="222"/>
      <c r="P440" s="222"/>
      <c r="Q440" s="223"/>
      <c r="R440" s="223"/>
      <c r="S440" s="223"/>
      <c r="T440" s="223"/>
      <c r="U440" s="223"/>
      <c r="V440" s="223"/>
      <c r="W440" s="223"/>
      <c r="X440" s="223"/>
    </row>
    <row r="441" ht="15.75" customHeight="1">
      <c r="A441" s="231"/>
      <c r="B441" s="231"/>
      <c r="C441" s="231"/>
      <c r="D441" s="216" t="str">
        <f t="array" ref="D441">IF(LEN(A441)&gt;=3,XLOOKUP(A441,'Crop Chart'!$A$5:$A$201,'Crop Chart'!$H$5:$H$201,0),"")</f>
        <v/>
      </c>
      <c r="E441" s="278"/>
      <c r="F441" s="278"/>
      <c r="G441" s="279"/>
      <c r="H441" s="208">
        <f t="array" ref="H441">IF(ISBLANK(G441),"",XLOOKUP(A441,'Crop Chart'!$A$5:$A$201,'Crop Chart'!$F$5:$F$201,0)+G441)-XLOOKUP(A441,'Crop Chart'!$A$5:$A$201,'Crop Chart'!$I$5:$I$201,0)</f>
        <v>0</v>
      </c>
      <c r="I441" s="208" t="str">
        <f t="shared" si="1"/>
        <v/>
      </c>
      <c r="J441" s="209" t="str">
        <f t="array" ref="J441">IF($F441&gt;0,(XLOOKUP($A441,'Crop Chart'!$A$5:$A$201,'Crop Chart'!$K$5:$K$201,0)*$F441),"")</f>
        <v/>
      </c>
      <c r="K441" s="209" t="str">
        <f t="array" ref="K441">IF($F441&gt;0,(XLOOKUP($A441,'Crop Chart'!$A$5:$A$201,'Crop Chart'!$L$5:$L$201,FALSE)),"")</f>
        <v/>
      </c>
      <c r="L441" s="210"/>
      <c r="M441" s="276"/>
      <c r="N441" s="277" t="str">
        <f>IFERROR(__xludf.DUMMYFUNCTION("UNIQUE(E448:E460)"),"")</f>
        <v/>
      </c>
      <c r="O441" s="222"/>
      <c r="P441" s="222"/>
      <c r="Q441" s="223"/>
      <c r="R441" s="223"/>
      <c r="S441" s="223"/>
      <c r="T441" s="223"/>
      <c r="U441" s="223"/>
      <c r="V441" s="223"/>
      <c r="W441" s="223"/>
      <c r="X441" s="223"/>
    </row>
    <row r="442" ht="15.75" customHeight="1">
      <c r="A442" s="231"/>
      <c r="B442" s="231"/>
      <c r="C442" s="231"/>
      <c r="D442" s="216" t="str">
        <f t="array" ref="D442">IF(LEN(A442)&gt;=3,XLOOKUP(A442,'Crop Chart'!$A$5:$A$201,'Crop Chart'!$H$5:$H$201,0),"")</f>
        <v/>
      </c>
      <c r="E442" s="278"/>
      <c r="F442" s="278"/>
      <c r="G442" s="279"/>
      <c r="H442" s="208">
        <f t="array" ref="H442">IF(ISBLANK(G442),"",XLOOKUP(A442,'Crop Chart'!$A$5:$A$201,'Crop Chart'!$F$5:$F$201,0)+G442)-XLOOKUP(A442,'Crop Chart'!$A$5:$A$201,'Crop Chart'!$I$5:$I$201,0)</f>
        <v>0</v>
      </c>
      <c r="I442" s="208" t="str">
        <f t="shared" si="1"/>
        <v/>
      </c>
      <c r="J442" s="209" t="str">
        <f t="array" ref="J442">IF($F442&gt;0,(XLOOKUP($A442,'Crop Chart'!$A$5:$A$201,'Crop Chart'!$K$5:$K$201,0)*$F442),"")</f>
        <v/>
      </c>
      <c r="K442" s="209" t="str">
        <f t="array" ref="K442">IF($F442&gt;0,(XLOOKUP($A442,'Crop Chart'!$A$5:$A$201,'Crop Chart'!$L$5:$L$201,FALSE)),"")</f>
        <v/>
      </c>
      <c r="L442" s="210"/>
      <c r="M442" s="276"/>
      <c r="N442" s="277" t="str">
        <f>IFERROR(__xludf.DUMMYFUNCTION("UNIQUE(E449:E461)"),"")</f>
        <v/>
      </c>
      <c r="O442" s="222"/>
      <c r="P442" s="222"/>
      <c r="Q442" s="223"/>
      <c r="R442" s="223"/>
      <c r="S442" s="223"/>
      <c r="T442" s="223"/>
      <c r="U442" s="223"/>
      <c r="V442" s="223"/>
      <c r="W442" s="223"/>
      <c r="X442" s="223"/>
    </row>
    <row r="443" ht="15.75" customHeight="1">
      <c r="A443" s="231"/>
      <c r="B443" s="231"/>
      <c r="C443" s="231"/>
      <c r="D443" s="216" t="str">
        <f t="array" ref="D443">IF(LEN(A443)&gt;=3,XLOOKUP(A443,'Crop Chart'!$A$5:$A$201,'Crop Chart'!$H$5:$H$201,0),"")</f>
        <v/>
      </c>
      <c r="E443" s="278"/>
      <c r="F443" s="278"/>
      <c r="G443" s="279"/>
      <c r="H443" s="208">
        <f t="array" ref="H443">IF(ISBLANK(G443),"",XLOOKUP(A443,'Crop Chart'!$A$5:$A$201,'Crop Chart'!$F$5:$F$201,0)+G443)-XLOOKUP(A443,'Crop Chart'!$A$5:$A$201,'Crop Chart'!$I$5:$I$201,0)</f>
        <v>0</v>
      </c>
      <c r="I443" s="208" t="str">
        <f t="shared" si="1"/>
        <v/>
      </c>
      <c r="J443" s="209" t="str">
        <f t="array" ref="J443">IF($F443&gt;0,(XLOOKUP($A443,'Crop Chart'!$A$5:$A$201,'Crop Chart'!$K$5:$K$201,0)*$F443),"")</f>
        <v/>
      </c>
      <c r="K443" s="209" t="str">
        <f t="array" ref="K443">IF($F443&gt;0,(XLOOKUP($A443,'Crop Chart'!$A$5:$A$201,'Crop Chart'!$L$5:$L$201,FALSE)),"")</f>
        <v/>
      </c>
      <c r="L443" s="210"/>
      <c r="M443" s="276"/>
      <c r="N443" s="277" t="str">
        <f>IFERROR(__xludf.DUMMYFUNCTION("UNIQUE(E450:E462)"),"")</f>
        <v/>
      </c>
      <c r="O443" s="222"/>
      <c r="P443" s="222"/>
      <c r="Q443" s="223"/>
      <c r="R443" s="223"/>
      <c r="S443" s="223"/>
      <c r="T443" s="223"/>
      <c r="U443" s="223"/>
      <c r="V443" s="223"/>
      <c r="W443" s="223"/>
      <c r="X443" s="223"/>
    </row>
    <row r="444" ht="15.75" customHeight="1">
      <c r="A444" s="231"/>
      <c r="B444" s="231"/>
      <c r="C444" s="231"/>
      <c r="D444" s="216" t="str">
        <f t="array" ref="D444">IF(LEN(A444)&gt;=3,XLOOKUP(A444,'Crop Chart'!$A$5:$A$201,'Crop Chart'!$H$5:$H$201,0),"")</f>
        <v/>
      </c>
      <c r="E444" s="278"/>
      <c r="F444" s="278"/>
      <c r="G444" s="279"/>
      <c r="H444" s="208">
        <f t="array" ref="H444">IF(ISBLANK(G444),"",XLOOKUP(A444,'Crop Chart'!$A$5:$A$201,'Crop Chart'!$F$5:$F$201,0)+G444)-XLOOKUP(A444,'Crop Chart'!$A$5:$A$201,'Crop Chart'!$I$5:$I$201,0)</f>
        <v>0</v>
      </c>
      <c r="I444" s="208" t="str">
        <f t="shared" si="1"/>
        <v/>
      </c>
      <c r="J444" s="209" t="str">
        <f t="array" ref="J444">IF($F444&gt;0,(XLOOKUP($A444,'Crop Chart'!$A$5:$A$201,'Crop Chart'!$K$5:$K$201,0)*$F444),"")</f>
        <v/>
      </c>
      <c r="K444" s="209" t="str">
        <f t="array" ref="K444">IF($F444&gt;0,(XLOOKUP($A444,'Crop Chart'!$A$5:$A$201,'Crop Chart'!$L$5:$L$201,FALSE)),"")</f>
        <v/>
      </c>
      <c r="L444" s="210"/>
      <c r="M444" s="276"/>
      <c r="N444" s="277" t="str">
        <f>IFERROR(__xludf.DUMMYFUNCTION("UNIQUE(E451:E463)"),"")</f>
        <v/>
      </c>
      <c r="O444" s="222"/>
      <c r="P444" s="222"/>
      <c r="Q444" s="223"/>
      <c r="R444" s="223"/>
      <c r="S444" s="223"/>
      <c r="T444" s="223"/>
      <c r="U444" s="223"/>
      <c r="V444" s="223"/>
      <c r="W444" s="223"/>
      <c r="X444" s="223"/>
    </row>
    <row r="445" ht="15.75" customHeight="1">
      <c r="A445" s="231"/>
      <c r="B445" s="231"/>
      <c r="C445" s="231"/>
      <c r="D445" s="216" t="str">
        <f t="array" ref="D445">IF(LEN(A445)&gt;=3,XLOOKUP(A445,'Crop Chart'!$A$5:$A$201,'Crop Chart'!$H$5:$H$201,0),"")</f>
        <v/>
      </c>
      <c r="E445" s="278"/>
      <c r="F445" s="278"/>
      <c r="G445" s="279"/>
      <c r="H445" s="208">
        <f t="array" ref="H445">IF(ISBLANK(G445),"",XLOOKUP(A445,'Crop Chart'!$A$5:$A$201,'Crop Chart'!$F$5:$F$201,0)+G445)-XLOOKUP(A445,'Crop Chart'!$A$5:$A$201,'Crop Chart'!$I$5:$I$201,0)</f>
        <v>0</v>
      </c>
      <c r="I445" s="208" t="str">
        <f t="shared" si="1"/>
        <v/>
      </c>
      <c r="J445" s="209" t="str">
        <f t="array" ref="J445">IF($F445&gt;0,(XLOOKUP($A445,'Crop Chart'!$A$5:$A$201,'Crop Chart'!$K$5:$K$201,0)*$F445),"")</f>
        <v/>
      </c>
      <c r="K445" s="209" t="str">
        <f t="array" ref="K445">IF($F445&gt;0,(XLOOKUP($A445,'Crop Chart'!$A$5:$A$201,'Crop Chart'!$L$5:$L$201,FALSE)),"")</f>
        <v/>
      </c>
      <c r="L445" s="210"/>
      <c r="M445" s="276"/>
      <c r="N445" s="277" t="str">
        <f>IFERROR(__xludf.DUMMYFUNCTION("UNIQUE(E452:E464)"),"")</f>
        <v/>
      </c>
      <c r="O445" s="222"/>
      <c r="P445" s="222"/>
      <c r="Q445" s="223"/>
      <c r="R445" s="223"/>
      <c r="S445" s="223"/>
      <c r="T445" s="223"/>
      <c r="U445" s="223"/>
      <c r="V445" s="223"/>
      <c r="W445" s="223"/>
      <c r="X445" s="223"/>
    </row>
    <row r="446" ht="15.75" customHeight="1">
      <c r="A446" s="231"/>
      <c r="B446" s="231"/>
      <c r="C446" s="231"/>
      <c r="D446" s="216" t="str">
        <f t="array" ref="D446">IF(LEN(A446)&gt;=3,XLOOKUP(A446,'Crop Chart'!$A$5:$A$201,'Crop Chart'!$H$5:$H$201,0),"")</f>
        <v/>
      </c>
      <c r="E446" s="278"/>
      <c r="F446" s="278"/>
      <c r="G446" s="279"/>
      <c r="H446" s="208">
        <f t="array" ref="H446">IF(ISBLANK(G446),"",XLOOKUP(A446,'Crop Chart'!$A$5:$A$201,'Crop Chart'!$F$5:$F$201,0)+G446)-XLOOKUP(A446,'Crop Chart'!$A$5:$A$201,'Crop Chart'!$I$5:$I$201,0)</f>
        <v>0</v>
      </c>
      <c r="I446" s="208" t="str">
        <f t="shared" si="1"/>
        <v/>
      </c>
      <c r="J446" s="209" t="str">
        <f t="array" ref="J446">IF($F446&gt;0,(XLOOKUP($A446,'Crop Chart'!$A$5:$A$201,'Crop Chart'!$K$5:$K$201,0)*$F446),"")</f>
        <v/>
      </c>
      <c r="K446" s="209" t="str">
        <f t="array" ref="K446">IF($F446&gt;0,(XLOOKUP($A446,'Crop Chart'!$A$5:$A$201,'Crop Chart'!$L$5:$L$201,FALSE)),"")</f>
        <v/>
      </c>
      <c r="L446" s="210"/>
      <c r="M446" s="276"/>
      <c r="N446" s="277" t="str">
        <f>IFERROR(__xludf.DUMMYFUNCTION("UNIQUE(E453:E465)"),"")</f>
        <v/>
      </c>
      <c r="O446" s="222"/>
      <c r="P446" s="222"/>
      <c r="Q446" s="223"/>
      <c r="R446" s="223"/>
      <c r="S446" s="223"/>
      <c r="T446" s="223"/>
      <c r="U446" s="223"/>
      <c r="V446" s="223"/>
      <c r="W446" s="223"/>
      <c r="X446" s="223"/>
    </row>
    <row r="447" ht="15.75" customHeight="1">
      <c r="A447" s="231"/>
      <c r="B447" s="231"/>
      <c r="C447" s="231"/>
      <c r="D447" s="216" t="str">
        <f t="array" ref="D447">IF(LEN(A447)&gt;=3,XLOOKUP(A447,'Crop Chart'!$A$5:$A$201,'Crop Chart'!$H$5:$H$201,0),"")</f>
        <v/>
      </c>
      <c r="E447" s="278"/>
      <c r="F447" s="278"/>
      <c r="G447" s="279"/>
      <c r="H447" s="208">
        <f t="array" ref="H447">IF(ISBLANK(G447),"",XLOOKUP(A447,'Crop Chart'!$A$5:$A$201,'Crop Chart'!$F$5:$F$201,0)+G447)-XLOOKUP(A447,'Crop Chart'!$A$5:$A$201,'Crop Chart'!$I$5:$I$201,0)</f>
        <v>0</v>
      </c>
      <c r="I447" s="208" t="str">
        <f t="shared" si="1"/>
        <v/>
      </c>
      <c r="J447" s="209" t="str">
        <f t="array" ref="J447">IF($F447&gt;0,(XLOOKUP($A447,'Crop Chart'!$A$5:$A$201,'Crop Chart'!$K$5:$K$201,0)*$F447),"")</f>
        <v/>
      </c>
      <c r="K447" s="209" t="str">
        <f t="array" ref="K447">IF($F447&gt;0,(XLOOKUP($A447,'Crop Chart'!$A$5:$A$201,'Crop Chart'!$L$5:$L$201,FALSE)),"")</f>
        <v/>
      </c>
      <c r="L447" s="210"/>
      <c r="M447" s="276"/>
      <c r="N447" s="277" t="str">
        <f>IFERROR(__xludf.DUMMYFUNCTION("UNIQUE(E454:E466)"),"")</f>
        <v/>
      </c>
      <c r="O447" s="222"/>
      <c r="P447" s="222"/>
      <c r="Q447" s="223"/>
      <c r="R447" s="223"/>
      <c r="S447" s="223"/>
      <c r="T447" s="223"/>
      <c r="U447" s="223"/>
      <c r="V447" s="223"/>
      <c r="W447" s="223"/>
      <c r="X447" s="223"/>
    </row>
    <row r="448" ht="15.75" customHeight="1">
      <c r="A448" s="231"/>
      <c r="B448" s="231"/>
      <c r="C448" s="231"/>
      <c r="D448" s="216" t="str">
        <f t="array" ref="D448">IF(LEN(A448)&gt;=3,XLOOKUP(A448,'Crop Chart'!$A$5:$A$201,'Crop Chart'!$H$5:$H$201,0),"")</f>
        <v/>
      </c>
      <c r="E448" s="278"/>
      <c r="F448" s="278"/>
      <c r="G448" s="279"/>
      <c r="H448" s="208">
        <f t="array" ref="H448">IF(ISBLANK(G448),"",XLOOKUP(A448,'Crop Chart'!$A$5:$A$201,'Crop Chart'!$F$5:$F$201,0)+G448)-XLOOKUP(A448,'Crop Chart'!$A$5:$A$201,'Crop Chart'!$I$5:$I$201,0)</f>
        <v>0</v>
      </c>
      <c r="I448" s="208" t="str">
        <f t="shared" si="1"/>
        <v/>
      </c>
      <c r="J448" s="209" t="str">
        <f t="array" ref="J448">IF($F448&gt;0,(XLOOKUP($A448,'Crop Chart'!$A$5:$A$201,'Crop Chart'!$K$5:$K$201,0)*$F448),"")</f>
        <v/>
      </c>
      <c r="K448" s="209" t="str">
        <f t="array" ref="K448">IF($F448&gt;0,(XLOOKUP($A448,'Crop Chart'!$A$5:$A$201,'Crop Chart'!$L$5:$L$201,FALSE)),"")</f>
        <v/>
      </c>
      <c r="L448" s="210"/>
      <c r="M448" s="276"/>
      <c r="N448" s="277" t="str">
        <f>IFERROR(__xludf.DUMMYFUNCTION("UNIQUE(E455:E467)"),"")</f>
        <v/>
      </c>
      <c r="O448" s="222"/>
      <c r="P448" s="222"/>
      <c r="Q448" s="223"/>
      <c r="R448" s="223"/>
      <c r="S448" s="223"/>
      <c r="T448" s="223"/>
      <c r="U448" s="223"/>
      <c r="V448" s="223"/>
      <c r="W448" s="223"/>
      <c r="X448" s="223"/>
    </row>
    <row r="449" ht="15.75" customHeight="1">
      <c r="A449" s="231"/>
      <c r="B449" s="231"/>
      <c r="C449" s="231"/>
      <c r="D449" s="216" t="str">
        <f t="array" ref="D449">IF(LEN(A449)&gt;=3,XLOOKUP(A449,'Crop Chart'!$A$5:$A$201,'Crop Chart'!$H$5:$H$201,0),"")</f>
        <v/>
      </c>
      <c r="E449" s="278"/>
      <c r="F449" s="278"/>
      <c r="G449" s="279"/>
      <c r="H449" s="208">
        <f t="array" ref="H449">IF(ISBLANK(G449),"",XLOOKUP(A449,'Crop Chart'!$A$5:$A$201,'Crop Chart'!$F$5:$F$201,0)+G449)-XLOOKUP(A449,'Crop Chart'!$A$5:$A$201,'Crop Chart'!$I$5:$I$201,0)</f>
        <v>0</v>
      </c>
      <c r="I449" s="208" t="str">
        <f t="shared" si="1"/>
        <v/>
      </c>
      <c r="J449" s="209" t="str">
        <f t="array" ref="J449">IF($F449&gt;0,(XLOOKUP($A449,'Crop Chart'!$A$5:$A$201,'Crop Chart'!$K$5:$K$201,0)*$F449),"")</f>
        <v/>
      </c>
      <c r="K449" s="209" t="str">
        <f t="array" ref="K449">IF($F449&gt;0,(XLOOKUP($A449,'Crop Chart'!$A$5:$A$201,'Crop Chart'!$L$5:$L$201,FALSE)),"")</f>
        <v/>
      </c>
      <c r="L449" s="210"/>
      <c r="M449" s="276"/>
      <c r="N449" s="277" t="str">
        <f>IFERROR(__xludf.DUMMYFUNCTION("UNIQUE(E456:E468)"),"")</f>
        <v/>
      </c>
      <c r="O449" s="222"/>
      <c r="P449" s="222"/>
      <c r="Q449" s="223"/>
      <c r="R449" s="223"/>
      <c r="S449" s="223"/>
      <c r="T449" s="223"/>
      <c r="U449" s="223"/>
      <c r="V449" s="223"/>
      <c r="W449" s="223"/>
      <c r="X449" s="223"/>
    </row>
    <row r="450" ht="15.75" customHeight="1">
      <c r="A450" s="231"/>
      <c r="B450" s="231"/>
      <c r="C450" s="231"/>
      <c r="D450" s="216" t="str">
        <f t="array" ref="D450">IF(LEN(A450)&gt;=3,XLOOKUP(A450,'Crop Chart'!$A$5:$A$201,'Crop Chart'!$H$5:$H$201,0),"")</f>
        <v/>
      </c>
      <c r="E450" s="278"/>
      <c r="F450" s="278"/>
      <c r="G450" s="279"/>
      <c r="H450" s="208">
        <f t="array" ref="H450">IF(ISBLANK(G450),"",XLOOKUP(A450,'Crop Chart'!$A$5:$A$201,'Crop Chart'!$F$5:$F$201,0)+G450)-XLOOKUP(A450,'Crop Chart'!$A$5:$A$201,'Crop Chart'!$I$5:$I$201,0)</f>
        <v>0</v>
      </c>
      <c r="I450" s="208" t="str">
        <f t="shared" si="1"/>
        <v/>
      </c>
      <c r="J450" s="209" t="str">
        <f t="array" ref="J450">IF($F450&gt;0,(XLOOKUP($A450,'Crop Chart'!$A$5:$A$201,'Crop Chart'!$K$5:$K$201,0)*$F450),"")</f>
        <v/>
      </c>
      <c r="K450" s="209" t="str">
        <f t="array" ref="K450">IF($F450&gt;0,(XLOOKUP($A450,'Crop Chart'!$A$5:$A$201,'Crop Chart'!$L$5:$L$201,FALSE)),"")</f>
        <v/>
      </c>
      <c r="L450" s="210"/>
      <c r="M450" s="276"/>
      <c r="N450" s="277" t="str">
        <f>IFERROR(__xludf.DUMMYFUNCTION("UNIQUE(E457:E469)"),"")</f>
        <v/>
      </c>
      <c r="O450" s="222"/>
      <c r="P450" s="222"/>
      <c r="Q450" s="223"/>
      <c r="R450" s="223"/>
      <c r="S450" s="223"/>
      <c r="T450" s="223"/>
      <c r="U450" s="223"/>
      <c r="V450" s="223"/>
      <c r="W450" s="223"/>
      <c r="X450" s="223"/>
    </row>
    <row r="451" ht="15.75" customHeight="1">
      <c r="A451" s="231"/>
      <c r="B451" s="231"/>
      <c r="C451" s="231"/>
      <c r="D451" s="216" t="str">
        <f t="array" ref="D451">IF(LEN(A451)&gt;=3,XLOOKUP(A451,'Crop Chart'!$A$5:$A$201,'Crop Chart'!$H$5:$H$201,0),"")</f>
        <v/>
      </c>
      <c r="E451" s="278"/>
      <c r="F451" s="278"/>
      <c r="G451" s="279"/>
      <c r="H451" s="208">
        <f t="array" ref="H451">IF(ISBLANK(G451),"",XLOOKUP(A451,'Crop Chart'!$A$5:$A$201,'Crop Chart'!$F$5:$F$201,0)+G451)-XLOOKUP(A451,'Crop Chart'!$A$5:$A$201,'Crop Chart'!$I$5:$I$201,0)</f>
        <v>0</v>
      </c>
      <c r="I451" s="208" t="str">
        <f t="shared" si="1"/>
        <v/>
      </c>
      <c r="J451" s="209" t="str">
        <f t="array" ref="J451">IF($F451&gt;0,(XLOOKUP($A451,'Crop Chart'!$A$5:$A$201,'Crop Chart'!$K$5:$K$201,0)*$F451),"")</f>
        <v/>
      </c>
      <c r="K451" s="209" t="str">
        <f t="array" ref="K451">IF($F451&gt;0,(XLOOKUP($A451,'Crop Chart'!$A$5:$A$201,'Crop Chart'!$L$5:$L$201,FALSE)),"")</f>
        <v/>
      </c>
      <c r="L451" s="210"/>
      <c r="M451" s="276"/>
      <c r="N451" s="277" t="str">
        <f>IFERROR(__xludf.DUMMYFUNCTION("UNIQUE(E458:E470)"),"")</f>
        <v/>
      </c>
      <c r="O451" s="222"/>
      <c r="P451" s="222"/>
      <c r="Q451" s="223"/>
      <c r="R451" s="223"/>
      <c r="S451" s="223"/>
      <c r="T451" s="223"/>
      <c r="U451" s="223"/>
      <c r="V451" s="223"/>
      <c r="W451" s="223"/>
      <c r="X451" s="223"/>
    </row>
    <row r="452" ht="15.75" customHeight="1">
      <c r="A452" s="231"/>
      <c r="B452" s="231"/>
      <c r="C452" s="231"/>
      <c r="D452" s="216" t="str">
        <f t="array" ref="D452">IF(LEN(A452)&gt;=3,XLOOKUP(A452,'Crop Chart'!$A$5:$A$201,'Crop Chart'!$H$5:$H$201,0),"")</f>
        <v/>
      </c>
      <c r="E452" s="278"/>
      <c r="F452" s="278"/>
      <c r="G452" s="279"/>
      <c r="H452" s="208">
        <f t="array" ref="H452">IF(ISBLANK(G452),"",XLOOKUP(A452,'Crop Chart'!$A$5:$A$201,'Crop Chart'!$F$5:$F$201,0)+G452)-XLOOKUP(A452,'Crop Chart'!$A$5:$A$201,'Crop Chart'!$I$5:$I$201,0)</f>
        <v>0</v>
      </c>
      <c r="I452" s="208" t="str">
        <f t="shared" si="1"/>
        <v/>
      </c>
      <c r="J452" s="209" t="str">
        <f t="array" ref="J452">IF($F452&gt;0,(XLOOKUP($A452,'Crop Chart'!$A$5:$A$201,'Crop Chart'!$K$5:$K$201,0)*$F452),"")</f>
        <v/>
      </c>
      <c r="K452" s="209" t="str">
        <f t="array" ref="K452">IF($F452&gt;0,(XLOOKUP($A452,'Crop Chart'!$A$5:$A$201,'Crop Chart'!$L$5:$L$201,FALSE)),"")</f>
        <v/>
      </c>
      <c r="L452" s="210"/>
      <c r="M452" s="276"/>
      <c r="N452" s="277" t="str">
        <f>IFERROR(__xludf.DUMMYFUNCTION("UNIQUE(E459:E471)"),"")</f>
        <v/>
      </c>
      <c r="O452" s="222"/>
      <c r="P452" s="222"/>
      <c r="Q452" s="223"/>
      <c r="R452" s="223"/>
      <c r="S452" s="223"/>
      <c r="T452" s="223"/>
      <c r="U452" s="223"/>
      <c r="V452" s="223"/>
      <c r="W452" s="223"/>
      <c r="X452" s="223"/>
    </row>
    <row r="453" ht="15.75" customHeight="1">
      <c r="A453" s="231"/>
      <c r="B453" s="231"/>
      <c r="C453" s="231"/>
      <c r="D453" s="216" t="str">
        <f t="array" ref="D453">IF(LEN(A453)&gt;=3,XLOOKUP(A453,'Crop Chart'!$A$5:$A$201,'Crop Chart'!$H$5:$H$201,0),"")</f>
        <v/>
      </c>
      <c r="E453" s="278"/>
      <c r="F453" s="278"/>
      <c r="G453" s="279"/>
      <c r="H453" s="208">
        <f t="array" ref="H453">IF(ISBLANK(G453),"",XLOOKUP(A453,'Crop Chart'!$A$5:$A$201,'Crop Chart'!$F$5:$F$201,0)+G453)-XLOOKUP(A453,'Crop Chart'!$A$5:$A$201,'Crop Chart'!$I$5:$I$201,0)</f>
        <v>0</v>
      </c>
      <c r="I453" s="208" t="str">
        <f t="shared" si="1"/>
        <v/>
      </c>
      <c r="J453" s="209" t="str">
        <f t="array" ref="J453">IF($F453&gt;0,(XLOOKUP($A453,'Crop Chart'!$A$5:$A$201,'Crop Chart'!$K$5:$K$201,0)*$F453),"")</f>
        <v/>
      </c>
      <c r="K453" s="209" t="str">
        <f t="array" ref="K453">IF($F453&gt;0,(XLOOKUP($A453,'Crop Chart'!$A$5:$A$201,'Crop Chart'!$L$5:$L$201,FALSE)),"")</f>
        <v/>
      </c>
      <c r="L453" s="210"/>
      <c r="M453" s="276"/>
      <c r="N453" s="277" t="str">
        <f>IFERROR(__xludf.DUMMYFUNCTION("UNIQUE(E460:E472)"),"")</f>
        <v/>
      </c>
      <c r="O453" s="222"/>
      <c r="P453" s="222"/>
      <c r="Q453" s="223"/>
      <c r="R453" s="223"/>
      <c r="S453" s="223"/>
      <c r="T453" s="223"/>
      <c r="U453" s="223"/>
      <c r="V453" s="223"/>
      <c r="W453" s="223"/>
      <c r="X453" s="223"/>
    </row>
    <row r="454" ht="15.75" customHeight="1">
      <c r="A454" s="231"/>
      <c r="B454" s="231"/>
      <c r="C454" s="231"/>
      <c r="D454" s="216" t="str">
        <f t="array" ref="D454">IF(LEN(A454)&gt;=3,XLOOKUP(A454,'Crop Chart'!$A$5:$A$201,'Crop Chart'!$H$5:$H$201,0),"")</f>
        <v/>
      </c>
      <c r="E454" s="278"/>
      <c r="F454" s="278"/>
      <c r="G454" s="279"/>
      <c r="H454" s="208">
        <f t="array" ref="H454">IF(ISBLANK(G454),"",XLOOKUP(A454,'Crop Chart'!$A$5:$A$201,'Crop Chart'!$F$5:$F$201,0)+G454)-XLOOKUP(A454,'Crop Chart'!$A$5:$A$201,'Crop Chart'!$I$5:$I$201,0)</f>
        <v>0</v>
      </c>
      <c r="I454" s="208" t="str">
        <f t="shared" si="1"/>
        <v/>
      </c>
      <c r="J454" s="209" t="str">
        <f t="array" ref="J454">IF($F454&gt;0,(XLOOKUP($A454,'Crop Chart'!$A$5:$A$201,'Crop Chart'!$K$5:$K$201,0)*$F454),"")</f>
        <v/>
      </c>
      <c r="K454" s="209" t="str">
        <f t="array" ref="K454">IF($F454&gt;0,(XLOOKUP($A454,'Crop Chart'!$A$5:$A$201,'Crop Chart'!$L$5:$L$201,FALSE)),"")</f>
        <v/>
      </c>
      <c r="L454" s="210"/>
      <c r="M454" s="276"/>
      <c r="N454" s="277" t="str">
        <f>IFERROR(__xludf.DUMMYFUNCTION("UNIQUE(E461:E473)"),"")</f>
        <v/>
      </c>
      <c r="O454" s="222"/>
      <c r="P454" s="222"/>
      <c r="Q454" s="223"/>
      <c r="R454" s="223"/>
      <c r="S454" s="223"/>
      <c r="T454" s="223"/>
      <c r="U454" s="223"/>
      <c r="V454" s="223"/>
      <c r="W454" s="223"/>
      <c r="X454" s="223"/>
    </row>
    <row r="455" ht="15.75" customHeight="1">
      <c r="A455" s="231"/>
      <c r="B455" s="231"/>
      <c r="C455" s="231"/>
      <c r="D455" s="216" t="str">
        <f t="array" ref="D455">IF(LEN(A455)&gt;=3,XLOOKUP(A455,'Crop Chart'!$A$5:$A$201,'Crop Chart'!$H$5:$H$201,0),"")</f>
        <v/>
      </c>
      <c r="E455" s="278"/>
      <c r="F455" s="278"/>
      <c r="G455" s="279"/>
      <c r="H455" s="208">
        <f t="array" ref="H455">IF(ISBLANK(G455),"",XLOOKUP(A455,'Crop Chart'!$A$5:$A$201,'Crop Chart'!$F$5:$F$201,0)+G455)-XLOOKUP(A455,'Crop Chart'!$A$5:$A$201,'Crop Chart'!$I$5:$I$201,0)</f>
        <v>0</v>
      </c>
      <c r="I455" s="208" t="str">
        <f t="shared" si="1"/>
        <v/>
      </c>
      <c r="J455" s="209" t="str">
        <f t="array" ref="J455">IF($F455&gt;0,(XLOOKUP($A455,'Crop Chart'!$A$5:$A$201,'Crop Chart'!$K$5:$K$201,0)*$F455),"")</f>
        <v/>
      </c>
      <c r="K455" s="209" t="str">
        <f t="array" ref="K455">IF($F455&gt;0,(XLOOKUP($A455,'Crop Chart'!$A$5:$A$201,'Crop Chart'!$L$5:$L$201,FALSE)),"")</f>
        <v/>
      </c>
      <c r="L455" s="210"/>
      <c r="M455" s="276"/>
      <c r="N455" s="277" t="str">
        <f>IFERROR(__xludf.DUMMYFUNCTION("UNIQUE(E462:E474)"),"")</f>
        <v/>
      </c>
      <c r="O455" s="222"/>
      <c r="P455" s="222"/>
      <c r="Q455" s="223"/>
      <c r="R455" s="223"/>
      <c r="S455" s="223"/>
      <c r="T455" s="223"/>
      <c r="U455" s="223"/>
      <c r="V455" s="223"/>
      <c r="W455" s="223"/>
      <c r="X455" s="223"/>
    </row>
    <row r="456" ht="15.75" customHeight="1">
      <c r="A456" s="231"/>
      <c r="B456" s="231"/>
      <c r="C456" s="231"/>
      <c r="D456" s="216" t="str">
        <f t="array" ref="D456">IF(LEN(A456)&gt;=3,XLOOKUP(A456,'Crop Chart'!$A$5:$A$201,'Crop Chart'!$H$5:$H$201,0),"")</f>
        <v/>
      </c>
      <c r="E456" s="278"/>
      <c r="F456" s="278"/>
      <c r="G456" s="279"/>
      <c r="H456" s="208">
        <f t="array" ref="H456">IF(ISBLANK(G456),"",XLOOKUP(A456,'Crop Chart'!$A$5:$A$201,'Crop Chart'!$F$5:$F$201,0)+G456)-XLOOKUP(A456,'Crop Chart'!$A$5:$A$201,'Crop Chart'!$I$5:$I$201,0)</f>
        <v>0</v>
      </c>
      <c r="I456" s="208" t="str">
        <f t="shared" si="1"/>
        <v/>
      </c>
      <c r="J456" s="209" t="str">
        <f t="array" ref="J456">IF($F456&gt;0,(XLOOKUP($A456,'Crop Chart'!$A$5:$A$201,'Crop Chart'!$K$5:$K$201,0)*$F456),"")</f>
        <v/>
      </c>
      <c r="K456" s="209" t="str">
        <f t="array" ref="K456">IF($F456&gt;0,(XLOOKUP($A456,'Crop Chart'!$A$5:$A$201,'Crop Chart'!$L$5:$L$201,FALSE)),"")</f>
        <v/>
      </c>
      <c r="L456" s="210"/>
      <c r="M456" s="276"/>
      <c r="N456" s="277" t="str">
        <f>IFERROR(__xludf.DUMMYFUNCTION("UNIQUE(E463:E475)"),"")</f>
        <v/>
      </c>
      <c r="O456" s="222"/>
      <c r="P456" s="222"/>
      <c r="Q456" s="223"/>
      <c r="R456" s="223"/>
      <c r="S456" s="223"/>
      <c r="T456" s="223"/>
      <c r="U456" s="223"/>
      <c r="V456" s="223"/>
      <c r="W456" s="223"/>
      <c r="X456" s="223"/>
    </row>
    <row r="457" ht="15.75" customHeight="1">
      <c r="A457" s="231"/>
      <c r="B457" s="231"/>
      <c r="C457" s="231"/>
      <c r="D457" s="216" t="str">
        <f t="array" ref="D457">IF(LEN(A457)&gt;=3,XLOOKUP(A457,'Crop Chart'!$A$5:$A$201,'Crop Chart'!$H$5:$H$201,0),"")</f>
        <v/>
      </c>
      <c r="E457" s="278"/>
      <c r="F457" s="278"/>
      <c r="G457" s="279"/>
      <c r="H457" s="208">
        <f t="array" ref="H457">IF(ISBLANK(G457),"",XLOOKUP(A457,'Crop Chart'!$A$5:$A$201,'Crop Chart'!$F$5:$F$201,0)+G457)-XLOOKUP(A457,'Crop Chart'!$A$5:$A$201,'Crop Chart'!$I$5:$I$201,0)</f>
        <v>0</v>
      </c>
      <c r="I457" s="208" t="str">
        <f t="shared" si="1"/>
        <v/>
      </c>
      <c r="J457" s="209" t="str">
        <f t="array" ref="J457">IF($F457&gt;0,(XLOOKUP($A457,'Crop Chart'!$A$5:$A$201,'Crop Chart'!$K$5:$K$201,0)*$F457),"")</f>
        <v/>
      </c>
      <c r="K457" s="209" t="str">
        <f t="array" ref="K457">IF($F457&gt;0,(XLOOKUP($A457,'Crop Chart'!$A$5:$A$201,'Crop Chart'!$L$5:$L$201,FALSE)),"")</f>
        <v/>
      </c>
      <c r="L457" s="210"/>
      <c r="M457" s="276"/>
      <c r="N457" s="277" t="str">
        <f>IFERROR(__xludf.DUMMYFUNCTION("UNIQUE(E464:E476)"),"")</f>
        <v/>
      </c>
      <c r="O457" s="222"/>
      <c r="P457" s="222"/>
      <c r="Q457" s="223"/>
      <c r="R457" s="223"/>
      <c r="S457" s="223"/>
      <c r="T457" s="223"/>
      <c r="U457" s="223"/>
      <c r="V457" s="223"/>
      <c r="W457" s="223"/>
      <c r="X457" s="223"/>
    </row>
    <row r="458" ht="15.75" customHeight="1">
      <c r="A458" s="231"/>
      <c r="B458" s="231"/>
      <c r="C458" s="231"/>
      <c r="D458" s="216" t="str">
        <f t="array" ref="D458">IF(LEN(A458)&gt;=3,XLOOKUP(A458,'Crop Chart'!$A$5:$A$201,'Crop Chart'!$H$5:$H$201,0),"")</f>
        <v/>
      </c>
      <c r="E458" s="278"/>
      <c r="F458" s="278"/>
      <c r="G458" s="279"/>
      <c r="H458" s="208">
        <f t="array" ref="H458">IF(ISBLANK(G458),"",XLOOKUP(A458,'Crop Chart'!$A$5:$A$201,'Crop Chart'!$F$5:$F$201,0)+G458)-XLOOKUP(A458,'Crop Chart'!$A$5:$A$201,'Crop Chart'!$I$5:$I$201,0)</f>
        <v>0</v>
      </c>
      <c r="I458" s="208" t="str">
        <f t="shared" si="1"/>
        <v/>
      </c>
      <c r="J458" s="209" t="str">
        <f t="array" ref="J458">IF($F458&gt;0,(XLOOKUP($A458,'Crop Chart'!$A$5:$A$201,'Crop Chart'!$K$5:$K$201,0)*$F458),"")</f>
        <v/>
      </c>
      <c r="K458" s="209" t="str">
        <f t="array" ref="K458">IF($F458&gt;0,(XLOOKUP($A458,'Crop Chart'!$A$5:$A$201,'Crop Chart'!$L$5:$L$201,FALSE)),"")</f>
        <v/>
      </c>
      <c r="L458" s="210"/>
      <c r="M458" s="276"/>
      <c r="N458" s="277" t="str">
        <f>IFERROR(__xludf.DUMMYFUNCTION("UNIQUE(E465:E477)"),"")</f>
        <v/>
      </c>
      <c r="O458" s="222"/>
      <c r="P458" s="222"/>
      <c r="Q458" s="223"/>
      <c r="R458" s="223"/>
      <c r="S458" s="223"/>
      <c r="T458" s="223"/>
      <c r="U458" s="223"/>
      <c r="V458" s="223"/>
      <c r="W458" s="223"/>
      <c r="X458" s="223"/>
    </row>
    <row r="459" ht="15.75" customHeight="1">
      <c r="A459" s="231"/>
      <c r="B459" s="231"/>
      <c r="C459" s="231"/>
      <c r="D459" s="216" t="str">
        <f t="array" ref="D459">IF(LEN(A459)&gt;=3,XLOOKUP(A459,'Crop Chart'!$A$5:$A$201,'Crop Chart'!$H$5:$H$201,0),"")</f>
        <v/>
      </c>
      <c r="E459" s="278"/>
      <c r="F459" s="278"/>
      <c r="G459" s="279"/>
      <c r="H459" s="208">
        <f t="array" ref="H459">IF(ISBLANK(G459),"",XLOOKUP(A459,'Crop Chart'!$A$5:$A$201,'Crop Chart'!$F$5:$F$201,0)+G459)-XLOOKUP(A459,'Crop Chart'!$A$5:$A$201,'Crop Chart'!$I$5:$I$201,0)</f>
        <v>0</v>
      </c>
      <c r="I459" s="208" t="str">
        <f t="shared" si="1"/>
        <v/>
      </c>
      <c r="J459" s="209" t="str">
        <f t="array" ref="J459">IF($F459&gt;0,(XLOOKUP($A459,'Crop Chart'!$A$5:$A$201,'Crop Chart'!$K$5:$K$201,0)*$F459),"")</f>
        <v/>
      </c>
      <c r="K459" s="209" t="str">
        <f t="array" ref="K459">IF($F459&gt;0,(XLOOKUP($A459,'Crop Chart'!$A$5:$A$201,'Crop Chart'!$L$5:$L$201,FALSE)),"")</f>
        <v/>
      </c>
      <c r="L459" s="210"/>
      <c r="M459" s="276"/>
      <c r="N459" s="277" t="str">
        <f>IFERROR(__xludf.DUMMYFUNCTION("UNIQUE(E466:E478)"),"")</f>
        <v/>
      </c>
      <c r="O459" s="222"/>
      <c r="P459" s="222"/>
      <c r="Q459" s="223"/>
      <c r="R459" s="223"/>
      <c r="S459" s="223"/>
      <c r="T459" s="223"/>
      <c r="U459" s="223"/>
      <c r="V459" s="223"/>
      <c r="W459" s="223"/>
      <c r="X459" s="223"/>
    </row>
    <row r="460" ht="15.75" customHeight="1">
      <c r="A460" s="231"/>
      <c r="B460" s="231"/>
      <c r="C460" s="231"/>
      <c r="D460" s="216" t="str">
        <f t="array" ref="D460">IF(LEN(A460)&gt;=3,XLOOKUP(A460,'Crop Chart'!$A$5:$A$201,'Crop Chart'!$H$5:$H$201,0),"")</f>
        <v/>
      </c>
      <c r="E460" s="278"/>
      <c r="F460" s="278"/>
      <c r="G460" s="279"/>
      <c r="H460" s="208">
        <f t="array" ref="H460">IF(ISBLANK(G460),"",XLOOKUP(A460,'Crop Chart'!$A$5:$A$201,'Crop Chart'!$F$5:$F$201,0)+G460)-XLOOKUP(A460,'Crop Chart'!$A$5:$A$201,'Crop Chart'!$I$5:$I$201,0)</f>
        <v>0</v>
      </c>
      <c r="I460" s="208" t="str">
        <f t="shared" si="1"/>
        <v/>
      </c>
      <c r="J460" s="209" t="str">
        <f t="array" ref="J460">IF($F460&gt;0,(XLOOKUP($A460,'Crop Chart'!$A$5:$A$201,'Crop Chart'!$K$5:$K$201,0)*$F460),"")</f>
        <v/>
      </c>
      <c r="K460" s="209" t="str">
        <f t="array" ref="K460">IF($F460&gt;0,(XLOOKUP($A460,'Crop Chart'!$A$5:$A$201,'Crop Chart'!$L$5:$L$201,FALSE)),"")</f>
        <v/>
      </c>
      <c r="L460" s="210"/>
      <c r="M460" s="276"/>
      <c r="N460" s="277" t="str">
        <f>IFERROR(__xludf.DUMMYFUNCTION("UNIQUE(E467:E479)"),"")</f>
        <v/>
      </c>
      <c r="O460" s="222"/>
      <c r="P460" s="222"/>
      <c r="Q460" s="223"/>
      <c r="R460" s="223"/>
      <c r="S460" s="223"/>
      <c r="T460" s="223"/>
      <c r="U460" s="223"/>
      <c r="V460" s="223"/>
      <c r="W460" s="223"/>
      <c r="X460" s="223"/>
    </row>
    <row r="461" ht="15.75" customHeight="1">
      <c r="A461" s="231"/>
      <c r="B461" s="231"/>
      <c r="C461" s="231"/>
      <c r="D461" s="216" t="str">
        <f t="array" ref="D461">IF(LEN(A461)&gt;=3,XLOOKUP(A461,'Crop Chart'!$A$5:$A$201,'Crop Chart'!$H$5:$H$201,0),"")</f>
        <v/>
      </c>
      <c r="E461" s="278"/>
      <c r="F461" s="278"/>
      <c r="G461" s="279"/>
      <c r="H461" s="208">
        <f t="array" ref="H461">IF(ISBLANK(G461),"",XLOOKUP(A461,'Crop Chart'!$A$5:$A$201,'Crop Chart'!$F$5:$F$201,0)+G461)-XLOOKUP(A461,'Crop Chart'!$A$5:$A$201,'Crop Chart'!$I$5:$I$201,0)</f>
        <v>0</v>
      </c>
      <c r="I461" s="208" t="str">
        <f t="shared" si="1"/>
        <v/>
      </c>
      <c r="J461" s="209" t="str">
        <f t="array" ref="J461">IF($F461&gt;0,(XLOOKUP($A461,'Crop Chart'!$A$5:$A$201,'Crop Chart'!$K$5:$K$201,0)*$F461),"")</f>
        <v/>
      </c>
      <c r="K461" s="209" t="str">
        <f t="array" ref="K461">IF($F461&gt;0,(XLOOKUP($A461,'Crop Chart'!$A$5:$A$201,'Crop Chart'!$L$5:$L$201,FALSE)),"")</f>
        <v/>
      </c>
      <c r="L461" s="210"/>
      <c r="M461" s="276"/>
      <c r="N461" s="277" t="str">
        <f>IFERROR(__xludf.DUMMYFUNCTION("UNIQUE(E468:E480)"),"")</f>
        <v/>
      </c>
      <c r="O461" s="222"/>
      <c r="P461" s="222"/>
      <c r="Q461" s="223"/>
      <c r="R461" s="223"/>
      <c r="S461" s="223"/>
      <c r="T461" s="223"/>
      <c r="U461" s="223"/>
      <c r="V461" s="223"/>
      <c r="W461" s="223"/>
      <c r="X461" s="223"/>
    </row>
    <row r="462" ht="15.75" customHeight="1">
      <c r="A462" s="231"/>
      <c r="B462" s="231"/>
      <c r="C462" s="231"/>
      <c r="D462" s="216" t="str">
        <f t="array" ref="D462">IF(LEN(A462)&gt;=3,XLOOKUP(A462,'Crop Chart'!$A$5:$A$201,'Crop Chart'!$H$5:$H$201,0),"")</f>
        <v/>
      </c>
      <c r="E462" s="278"/>
      <c r="F462" s="278"/>
      <c r="G462" s="279"/>
      <c r="H462" s="208">
        <f t="array" ref="H462">IF(ISBLANK(G462),"",XLOOKUP(A462,'Crop Chart'!$A$5:$A$201,'Crop Chart'!$F$5:$F$201,0)+G462)-XLOOKUP(A462,'Crop Chart'!$A$5:$A$201,'Crop Chart'!$I$5:$I$201,0)</f>
        <v>0</v>
      </c>
      <c r="I462" s="208" t="str">
        <f t="shared" si="1"/>
        <v/>
      </c>
      <c r="J462" s="209" t="str">
        <f t="array" ref="J462">IF($F462&gt;0,(XLOOKUP($A462,'Crop Chart'!$A$5:$A$201,'Crop Chart'!$K$5:$K$201,0)*$F462),"")</f>
        <v/>
      </c>
      <c r="K462" s="209" t="str">
        <f t="array" ref="K462">IF($F462&gt;0,(XLOOKUP($A462,'Crop Chart'!$A$5:$A$201,'Crop Chart'!$L$5:$L$201,FALSE)),"")</f>
        <v/>
      </c>
      <c r="L462" s="210"/>
      <c r="M462" s="276"/>
      <c r="N462" s="277" t="str">
        <f>IFERROR(__xludf.DUMMYFUNCTION("UNIQUE(E469:E480)"),"")</f>
        <v/>
      </c>
      <c r="O462" s="222"/>
      <c r="P462" s="222"/>
      <c r="Q462" s="223"/>
      <c r="R462" s="223"/>
      <c r="S462" s="223"/>
      <c r="T462" s="223"/>
      <c r="U462" s="223"/>
      <c r="V462" s="223"/>
      <c r="W462" s="223"/>
      <c r="X462" s="223"/>
    </row>
    <row r="463" ht="15.75" customHeight="1">
      <c r="A463" s="231"/>
      <c r="B463" s="231"/>
      <c r="C463" s="231"/>
      <c r="D463" s="216" t="str">
        <f t="array" ref="D463">IF(LEN(A463)&gt;=3,XLOOKUP(A463,'Crop Chart'!$A$5:$A$201,'Crop Chart'!$H$5:$H$201,0),"")</f>
        <v/>
      </c>
      <c r="E463" s="278"/>
      <c r="F463" s="278"/>
      <c r="G463" s="279"/>
      <c r="H463" s="208">
        <f t="array" ref="H463">IF(ISBLANK(G463),"",XLOOKUP(A463,'Crop Chart'!$A$5:$A$201,'Crop Chart'!$F$5:$F$201,0)+G463)-XLOOKUP(A463,'Crop Chart'!$A$5:$A$201,'Crop Chart'!$I$5:$I$201,0)</f>
        <v>0</v>
      </c>
      <c r="I463" s="208" t="str">
        <f t="shared" si="1"/>
        <v/>
      </c>
      <c r="J463" s="209" t="str">
        <f t="array" ref="J463">IF($F463&gt;0,(XLOOKUP($A463,'Crop Chart'!$A$5:$A$201,'Crop Chart'!$K$5:$K$201,0)*$F463),"")</f>
        <v/>
      </c>
      <c r="K463" s="209" t="str">
        <f t="array" ref="K463">IF($F463&gt;0,(XLOOKUP($A463,'Crop Chart'!$A$5:$A$201,'Crop Chart'!$L$5:$L$201,FALSE)),"")</f>
        <v/>
      </c>
      <c r="L463" s="210"/>
      <c r="M463" s="276"/>
      <c r="N463" s="277" t="str">
        <f>IFERROR(__xludf.DUMMYFUNCTION("UNIQUE(E470:E480)"),"")</f>
        <v/>
      </c>
      <c r="O463" s="222"/>
      <c r="P463" s="222"/>
      <c r="Q463" s="223"/>
      <c r="R463" s="223"/>
      <c r="S463" s="223"/>
      <c r="T463" s="223"/>
      <c r="U463" s="223"/>
      <c r="V463" s="223"/>
      <c r="W463" s="223"/>
      <c r="X463" s="223"/>
    </row>
    <row r="464" ht="15.75" customHeight="1">
      <c r="A464" s="231"/>
      <c r="B464" s="231"/>
      <c r="C464" s="231"/>
      <c r="D464" s="216" t="str">
        <f t="array" ref="D464">IF(LEN(A464)&gt;=3,XLOOKUP(A464,'Crop Chart'!$A$5:$A$201,'Crop Chart'!$H$5:$H$201,0),"")</f>
        <v/>
      </c>
      <c r="E464" s="278"/>
      <c r="F464" s="278"/>
      <c r="G464" s="279"/>
      <c r="H464" s="208">
        <f t="array" ref="H464">IF(ISBLANK(G464),"",XLOOKUP(A464,'Crop Chart'!$A$5:$A$201,'Crop Chart'!$F$5:$F$201,0)+G464)-XLOOKUP(A464,'Crop Chart'!$A$5:$A$201,'Crop Chart'!$I$5:$I$201,0)</f>
        <v>0</v>
      </c>
      <c r="I464" s="208" t="str">
        <f t="shared" si="1"/>
        <v/>
      </c>
      <c r="J464" s="209" t="str">
        <f t="array" ref="J464">IF($F464&gt;0,(XLOOKUP($A464,'Crop Chart'!$A$5:$A$201,'Crop Chart'!$K$5:$K$201,0)*$F464),"")</f>
        <v/>
      </c>
      <c r="K464" s="209" t="str">
        <f t="array" ref="K464">IF($F464&gt;0,(XLOOKUP($A464,'Crop Chart'!$A$5:$A$201,'Crop Chart'!$L$5:$L$201,FALSE)),"")</f>
        <v/>
      </c>
      <c r="L464" s="210"/>
      <c r="M464" s="276"/>
      <c r="N464" s="277" t="str">
        <f>IFERROR(__xludf.DUMMYFUNCTION("UNIQUE(E471:E480)"),"")</f>
        <v/>
      </c>
      <c r="O464" s="222"/>
      <c r="P464" s="222"/>
      <c r="Q464" s="223"/>
      <c r="R464" s="223"/>
      <c r="S464" s="223"/>
      <c r="T464" s="223"/>
      <c r="U464" s="223"/>
      <c r="V464" s="223"/>
      <c r="W464" s="223"/>
      <c r="X464" s="223"/>
    </row>
    <row r="465" ht="15.75" customHeight="1">
      <c r="A465" s="231"/>
      <c r="B465" s="231"/>
      <c r="C465" s="231"/>
      <c r="D465" s="216" t="str">
        <f t="array" ref="D465">IF(LEN(A465)&gt;=3,XLOOKUP(A465,'Crop Chart'!$A$5:$A$201,'Crop Chart'!$H$5:$H$201,0),"")</f>
        <v/>
      </c>
      <c r="E465" s="278"/>
      <c r="F465" s="278"/>
      <c r="G465" s="279"/>
      <c r="H465" s="208">
        <f t="array" ref="H465">IF(ISBLANK(G465),"",XLOOKUP(A465,'Crop Chart'!$A$5:$A$201,'Crop Chart'!$F$5:$F$201,0)+G465)-XLOOKUP(A465,'Crop Chart'!$A$5:$A$201,'Crop Chart'!$I$5:$I$201,0)</f>
        <v>0</v>
      </c>
      <c r="I465" s="208" t="str">
        <f t="shared" si="1"/>
        <v/>
      </c>
      <c r="J465" s="209" t="str">
        <f t="array" ref="J465">IF($F465&gt;0,(XLOOKUP($A465,'Crop Chart'!$A$5:$A$201,'Crop Chart'!$K$5:$K$201,0)*$F465),"")</f>
        <v/>
      </c>
      <c r="K465" s="209" t="str">
        <f t="array" ref="K465">IF($F465&gt;0,(XLOOKUP($A465,'Crop Chart'!$A$5:$A$201,'Crop Chart'!$L$5:$L$201,FALSE)),"")</f>
        <v/>
      </c>
      <c r="L465" s="210"/>
      <c r="M465" s="276"/>
      <c r="N465" s="277" t="str">
        <f>IFERROR(__xludf.DUMMYFUNCTION("UNIQUE(E472:E480)"),"")</f>
        <v/>
      </c>
      <c r="O465" s="222"/>
      <c r="P465" s="222"/>
      <c r="Q465" s="223"/>
      <c r="R465" s="223"/>
      <c r="S465" s="223"/>
      <c r="T465" s="223"/>
      <c r="U465" s="223"/>
      <c r="V465" s="223"/>
      <c r="W465" s="223"/>
      <c r="X465" s="223"/>
    </row>
    <row r="466" ht="15.75" customHeight="1">
      <c r="A466" s="231"/>
      <c r="B466" s="231"/>
      <c r="C466" s="231"/>
      <c r="D466" s="216" t="str">
        <f t="array" ref="D466">IF(LEN(A466)&gt;=3,XLOOKUP(A466,'Crop Chart'!$A$5:$A$201,'Crop Chart'!$H$5:$H$201,0),"")</f>
        <v/>
      </c>
      <c r="E466" s="278"/>
      <c r="F466" s="278"/>
      <c r="G466" s="279"/>
      <c r="H466" s="208">
        <f t="array" ref="H466">IF(ISBLANK(G466),"",XLOOKUP(A466,'Crop Chart'!$A$5:$A$201,'Crop Chart'!$F$5:$F$201,0)+G466)-XLOOKUP(A466,'Crop Chart'!$A$5:$A$201,'Crop Chart'!$I$5:$I$201,0)</f>
        <v>0</v>
      </c>
      <c r="I466" s="208" t="str">
        <f t="shared" si="1"/>
        <v/>
      </c>
      <c r="J466" s="209" t="str">
        <f t="array" ref="J466">IF($F466&gt;0,(XLOOKUP($A466,'Crop Chart'!$A$5:$A$201,'Crop Chart'!$K$5:$K$201,0)*$F466),"")</f>
        <v/>
      </c>
      <c r="K466" s="209" t="str">
        <f t="array" ref="K466">IF($F466&gt;0,(XLOOKUP($A466,'Crop Chart'!$A$5:$A$201,'Crop Chart'!$L$5:$L$201,FALSE)),"")</f>
        <v/>
      </c>
      <c r="L466" s="210"/>
      <c r="M466" s="276"/>
      <c r="N466" s="277" t="str">
        <f>IFERROR(__xludf.DUMMYFUNCTION("UNIQUE(E473:E480)"),"")</f>
        <v/>
      </c>
      <c r="O466" s="222"/>
      <c r="P466" s="222"/>
      <c r="Q466" s="223"/>
      <c r="R466" s="223"/>
      <c r="S466" s="223"/>
      <c r="T466" s="223"/>
      <c r="U466" s="223"/>
      <c r="V466" s="223"/>
      <c r="W466" s="223"/>
      <c r="X466" s="223"/>
    </row>
    <row r="467" ht="15.75" customHeight="1">
      <c r="A467" s="231"/>
      <c r="B467" s="231"/>
      <c r="C467" s="231"/>
      <c r="D467" s="216" t="str">
        <f t="array" ref="D467">IF(LEN(A467)&gt;=3,XLOOKUP(A467,'Crop Chart'!$A$5:$A$201,'Crop Chart'!$H$5:$H$201,0),"")</f>
        <v/>
      </c>
      <c r="E467" s="278"/>
      <c r="F467" s="278"/>
      <c r="G467" s="279"/>
      <c r="H467" s="208">
        <f t="array" ref="H467">IF(ISBLANK(G467),"",XLOOKUP(A467,'Crop Chart'!$A$5:$A$201,'Crop Chart'!$F$5:$F$201,0)+G467)-XLOOKUP(A467,'Crop Chart'!$A$5:$A$201,'Crop Chart'!$I$5:$I$201,0)</f>
        <v>0</v>
      </c>
      <c r="I467" s="208" t="str">
        <f t="shared" si="1"/>
        <v/>
      </c>
      <c r="J467" s="209" t="str">
        <f t="array" ref="J467">IF($F467&gt;0,(XLOOKUP($A467,'Crop Chart'!$A$5:$A$201,'Crop Chart'!$K$5:$K$201,0)*$F467),"")</f>
        <v/>
      </c>
      <c r="K467" s="209" t="str">
        <f t="array" ref="K467">IF($F467&gt;0,(XLOOKUP($A467,'Crop Chart'!$A$5:$A$201,'Crop Chart'!$L$5:$L$201,FALSE)),"")</f>
        <v/>
      </c>
      <c r="L467" s="210"/>
      <c r="M467" s="276"/>
      <c r="N467" s="277" t="str">
        <f>IFERROR(__xludf.DUMMYFUNCTION("UNIQUE(E474:E481)"),"")</f>
        <v/>
      </c>
      <c r="O467" s="222"/>
      <c r="P467" s="222"/>
      <c r="Q467" s="223"/>
      <c r="R467" s="223"/>
      <c r="S467" s="223"/>
      <c r="T467" s="223"/>
      <c r="U467" s="223"/>
      <c r="V467" s="223"/>
      <c r="W467" s="223"/>
      <c r="X467" s="223"/>
    </row>
    <row r="468" ht="15.75" customHeight="1">
      <c r="A468" s="231"/>
      <c r="B468" s="231"/>
      <c r="C468" s="231"/>
      <c r="D468" s="216" t="str">
        <f t="array" ref="D468">IF(LEN(A468)&gt;=3,XLOOKUP(A468,'Crop Chart'!$A$5:$A$201,'Crop Chart'!$H$5:$H$201,0),"")</f>
        <v/>
      </c>
      <c r="E468" s="278"/>
      <c r="F468" s="278"/>
      <c r="G468" s="279"/>
      <c r="H468" s="208">
        <f t="array" ref="H468">IF(ISBLANK(G468),"",XLOOKUP(A468,'Crop Chart'!$A$5:$A$201,'Crop Chart'!$F$5:$F$201,0)+G468)-XLOOKUP(A468,'Crop Chart'!$A$5:$A$201,'Crop Chart'!$I$5:$I$201,0)</f>
        <v>0</v>
      </c>
      <c r="I468" s="208" t="str">
        <f t="shared" si="1"/>
        <v/>
      </c>
      <c r="J468" s="209" t="str">
        <f t="array" ref="J468">IF($F468&gt;0,(XLOOKUP($A468,'Crop Chart'!$A$5:$A$201,'Crop Chart'!$K$5:$K$201,0)*$F468),"")</f>
        <v/>
      </c>
      <c r="K468" s="209" t="str">
        <f t="array" ref="K468">IF($F468&gt;0,(XLOOKUP($A468,'Crop Chart'!$A$5:$A$201,'Crop Chart'!$L$5:$L$201,FALSE)),"")</f>
        <v/>
      </c>
      <c r="L468" s="210"/>
      <c r="M468" s="276"/>
      <c r="N468" s="277" t="str">
        <f>IFERROR(__xludf.DUMMYFUNCTION("UNIQUE(E475:E482)"),"")</f>
        <v/>
      </c>
      <c r="O468" s="222"/>
      <c r="P468" s="222"/>
      <c r="Q468" s="223"/>
      <c r="R468" s="223"/>
      <c r="S468" s="223"/>
      <c r="T468" s="223"/>
      <c r="U468" s="223"/>
      <c r="V468" s="223"/>
      <c r="W468" s="223"/>
      <c r="X468" s="223"/>
    </row>
    <row r="469" ht="15.75" customHeight="1">
      <c r="A469" s="231"/>
      <c r="B469" s="231"/>
      <c r="C469" s="231"/>
      <c r="D469" s="216" t="str">
        <f t="array" ref="D469">IF(LEN(A469)&gt;=3,XLOOKUP(A469,'Crop Chart'!$A$5:$A$201,'Crop Chart'!$H$5:$H$201,0),"")</f>
        <v/>
      </c>
      <c r="E469" s="278"/>
      <c r="F469" s="278"/>
      <c r="G469" s="279"/>
      <c r="H469" s="208">
        <f t="array" ref="H469">IF(ISBLANK(G469),"",XLOOKUP(A469,'Crop Chart'!$A$5:$A$201,'Crop Chart'!$F$5:$F$201,0)+G469)-XLOOKUP(A469,'Crop Chart'!$A$5:$A$201,'Crop Chart'!$I$5:$I$201,0)</f>
        <v>0</v>
      </c>
      <c r="I469" s="208" t="str">
        <f t="shared" si="1"/>
        <v/>
      </c>
      <c r="J469" s="209" t="str">
        <f t="array" ref="J469">IF($F469&gt;0,(XLOOKUP($A469,'Crop Chart'!$A$5:$A$201,'Crop Chart'!$K$5:$K$201,0)*$F469),"")</f>
        <v/>
      </c>
      <c r="K469" s="209" t="str">
        <f t="array" ref="K469">IF($F469&gt;0,(XLOOKUP($A469,'Crop Chart'!$A$5:$A$201,'Crop Chart'!$L$5:$L$201,FALSE)),"")</f>
        <v/>
      </c>
      <c r="L469" s="210"/>
      <c r="M469" s="276"/>
      <c r="N469" s="277" t="str">
        <f>IFERROR(__xludf.DUMMYFUNCTION("UNIQUE(E476:E483)"),"")</f>
        <v/>
      </c>
      <c r="O469" s="222"/>
      <c r="P469" s="222"/>
      <c r="Q469" s="223"/>
      <c r="R469" s="223"/>
      <c r="S469" s="223"/>
      <c r="T469" s="223"/>
      <c r="U469" s="223"/>
      <c r="V469" s="223"/>
      <c r="W469" s="223"/>
      <c r="X469" s="223"/>
    </row>
    <row r="470" ht="15.75" customHeight="1">
      <c r="A470" s="231"/>
      <c r="B470" s="231"/>
      <c r="C470" s="231"/>
      <c r="D470" s="216" t="str">
        <f t="array" ref="D470">IF(LEN(A470)&gt;=3,XLOOKUP(A470,'Crop Chart'!$A$5:$A$201,'Crop Chart'!$H$5:$H$201,0),"")</f>
        <v/>
      </c>
      <c r="E470" s="278"/>
      <c r="F470" s="278"/>
      <c r="G470" s="279"/>
      <c r="H470" s="208">
        <f t="array" ref="H470">IF(ISBLANK(G470),"",XLOOKUP(A470,'Crop Chart'!$A$5:$A$201,'Crop Chart'!$F$5:$F$201,0)+G470)-XLOOKUP(A470,'Crop Chart'!$A$5:$A$201,'Crop Chart'!$I$5:$I$201,0)</f>
        <v>0</v>
      </c>
      <c r="I470" s="208" t="str">
        <f t="shared" si="1"/>
        <v/>
      </c>
      <c r="J470" s="209" t="str">
        <f t="array" ref="J470">IF($F470&gt;0,(XLOOKUP($A470,'Crop Chart'!$A$5:$A$201,'Crop Chart'!$K$5:$K$201,0)*$F470),"")</f>
        <v/>
      </c>
      <c r="K470" s="209" t="str">
        <f t="array" ref="K470">IF($F470&gt;0,(XLOOKUP($A470,'Crop Chart'!$A$5:$A$201,'Crop Chart'!$L$5:$L$201,FALSE)),"")</f>
        <v/>
      </c>
      <c r="L470" s="210"/>
      <c r="M470" s="276"/>
      <c r="N470" s="277" t="str">
        <f>IFERROR(__xludf.DUMMYFUNCTION("UNIQUE(E477:E484)"),"")</f>
        <v/>
      </c>
      <c r="O470" s="222"/>
      <c r="P470" s="222"/>
      <c r="Q470" s="223"/>
      <c r="R470" s="223"/>
      <c r="S470" s="223"/>
      <c r="T470" s="223"/>
      <c r="U470" s="223"/>
      <c r="V470" s="223"/>
      <c r="W470" s="223"/>
      <c r="X470" s="223"/>
    </row>
    <row r="471" ht="15.75" customHeight="1">
      <c r="A471" s="231"/>
      <c r="B471" s="231"/>
      <c r="C471" s="231"/>
      <c r="D471" s="216" t="str">
        <f t="array" ref="D471">IF(LEN(A471)&gt;=3,XLOOKUP(A471,'Crop Chart'!$A$5:$A$201,'Crop Chart'!$H$5:$H$201,0),"")</f>
        <v/>
      </c>
      <c r="E471" s="278"/>
      <c r="F471" s="278"/>
      <c r="G471" s="279"/>
      <c r="H471" s="208">
        <f t="array" ref="H471">IF(ISBLANK(G471),"",XLOOKUP(A471,'Crop Chart'!$A$5:$A$201,'Crop Chart'!$F$5:$F$201,0)+G471)-XLOOKUP(A471,'Crop Chart'!$A$5:$A$201,'Crop Chart'!$I$5:$I$201,0)</f>
        <v>0</v>
      </c>
      <c r="I471" s="208" t="str">
        <f t="shared" si="1"/>
        <v/>
      </c>
      <c r="J471" s="209" t="str">
        <f t="array" ref="J471">IF($F471&gt;0,(XLOOKUP($A471,'Crop Chart'!$A$5:$A$201,'Crop Chart'!$K$5:$K$201,0)*$F471),"")</f>
        <v/>
      </c>
      <c r="K471" s="209" t="str">
        <f t="array" ref="K471">IF($F471&gt;0,(XLOOKUP($A471,'Crop Chart'!$A$5:$A$201,'Crop Chart'!$L$5:$L$201,FALSE)),"")</f>
        <v/>
      </c>
      <c r="L471" s="210"/>
      <c r="M471" s="276"/>
      <c r="N471" s="277" t="str">
        <f>IFERROR(__xludf.DUMMYFUNCTION("UNIQUE(E478:E485)"),"")</f>
        <v/>
      </c>
      <c r="O471" s="222"/>
      <c r="P471" s="222"/>
      <c r="Q471" s="223"/>
      <c r="R471" s="223"/>
      <c r="S471" s="223"/>
      <c r="T471" s="223"/>
      <c r="U471" s="223"/>
      <c r="V471" s="223"/>
      <c r="W471" s="223"/>
      <c r="X471" s="223"/>
    </row>
    <row r="472" ht="15.75" customHeight="1">
      <c r="A472" s="231"/>
      <c r="B472" s="231"/>
      <c r="C472" s="231"/>
      <c r="D472" s="216" t="str">
        <f t="array" ref="D472">IF(LEN(A472)&gt;=3,XLOOKUP(A472,'Crop Chart'!$A$5:$A$201,'Crop Chart'!$H$5:$H$201,0),"")</f>
        <v/>
      </c>
      <c r="E472" s="278"/>
      <c r="F472" s="278"/>
      <c r="G472" s="279"/>
      <c r="H472" s="208">
        <f t="array" ref="H472">IF(ISBLANK(G472),"",XLOOKUP(A472,'Crop Chart'!$A$5:$A$201,'Crop Chart'!$F$5:$F$201,0)+G472)-XLOOKUP(A472,'Crop Chart'!$A$5:$A$201,'Crop Chart'!$I$5:$I$201,0)</f>
        <v>0</v>
      </c>
      <c r="I472" s="208" t="str">
        <f t="shared" si="1"/>
        <v/>
      </c>
      <c r="J472" s="209" t="str">
        <f t="array" ref="J472">IF($F472&gt;0,(XLOOKUP($A472,'Crop Chart'!$A$5:$A$201,'Crop Chart'!$K$5:$K$201,0)*$F472),"")</f>
        <v/>
      </c>
      <c r="K472" s="209" t="str">
        <f t="array" ref="K472">IF($F472&gt;0,(XLOOKUP($A472,'Crop Chart'!$A$5:$A$201,'Crop Chart'!$L$5:$L$201,FALSE)),"")</f>
        <v/>
      </c>
      <c r="L472" s="210"/>
      <c r="M472" s="276"/>
      <c r="N472" s="277" t="str">
        <f>IFERROR(__xludf.DUMMYFUNCTION("UNIQUE(E479:E486)"),"")</f>
        <v/>
      </c>
      <c r="O472" s="222"/>
      <c r="P472" s="222"/>
      <c r="Q472" s="223"/>
      <c r="R472" s="223"/>
      <c r="S472" s="223"/>
      <c r="T472" s="223"/>
      <c r="U472" s="223"/>
      <c r="V472" s="223"/>
      <c r="W472" s="223"/>
      <c r="X472" s="223"/>
    </row>
    <row r="473" ht="15.75" customHeight="1">
      <c r="A473" s="231"/>
      <c r="B473" s="231"/>
      <c r="C473" s="231"/>
      <c r="D473" s="216" t="str">
        <f t="array" ref="D473">IF(LEN(A473)&gt;=3,XLOOKUP(A473,'Crop Chart'!$A$5:$A$201,'Crop Chart'!$H$5:$H$201,0),"")</f>
        <v/>
      </c>
      <c r="E473" s="278"/>
      <c r="F473" s="278"/>
      <c r="G473" s="279"/>
      <c r="H473" s="208">
        <f t="array" ref="H473">IF(ISBLANK(G473),"",XLOOKUP(A473,'Crop Chart'!$A$5:$A$201,'Crop Chart'!$F$5:$F$201,0)+G473)-XLOOKUP(A473,'Crop Chart'!$A$5:$A$201,'Crop Chart'!$I$5:$I$201,0)</f>
        <v>0</v>
      </c>
      <c r="I473" s="208" t="str">
        <f t="shared" si="1"/>
        <v/>
      </c>
      <c r="J473" s="209" t="str">
        <f t="array" ref="J473">IF($F473&gt;0,(XLOOKUP($A473,'Crop Chart'!$A$5:$A$201,'Crop Chart'!$K$5:$K$201,0)*$F473),"")</f>
        <v/>
      </c>
      <c r="K473" s="209" t="str">
        <f t="array" ref="K473">IF($F473&gt;0,(XLOOKUP($A473,'Crop Chart'!$A$5:$A$201,'Crop Chart'!$L$5:$L$201,FALSE)),"")</f>
        <v/>
      </c>
      <c r="L473" s="210"/>
      <c r="M473" s="276"/>
      <c r="N473" s="277" t="str">
        <f>IFERROR(__xludf.DUMMYFUNCTION("UNIQUE(E480:E487)"),"")</f>
        <v/>
      </c>
      <c r="O473" s="222"/>
      <c r="P473" s="222"/>
      <c r="Q473" s="223"/>
      <c r="R473" s="223"/>
      <c r="S473" s="223"/>
      <c r="T473" s="223"/>
      <c r="U473" s="223"/>
      <c r="V473" s="223"/>
      <c r="W473" s="223"/>
      <c r="X473" s="223"/>
    </row>
    <row r="474" ht="15.75" customHeight="1">
      <c r="A474" s="231"/>
      <c r="B474" s="231"/>
      <c r="C474" s="231"/>
      <c r="D474" s="216" t="str">
        <f t="array" ref="D474">IF(LEN(A474)&gt;=3,XLOOKUP(A474,'Crop Chart'!$A$5:$A$201,'Crop Chart'!$H$5:$H$201,0),"")</f>
        <v/>
      </c>
      <c r="E474" s="278"/>
      <c r="F474" s="278"/>
      <c r="G474" s="279"/>
      <c r="H474" s="208">
        <f t="array" ref="H474">IF(ISBLANK(G474),"",XLOOKUP(A474,'Crop Chart'!$A$5:$A$201,'Crop Chart'!$F$5:$F$201,0)+G474)-XLOOKUP(A474,'Crop Chart'!$A$5:$A$201,'Crop Chart'!$I$5:$I$201,0)</f>
        <v>0</v>
      </c>
      <c r="I474" s="208" t="str">
        <f t="shared" si="1"/>
        <v/>
      </c>
      <c r="J474" s="209" t="str">
        <f t="array" ref="J474">IF($F474&gt;0,(XLOOKUP($A474,'Crop Chart'!$A$5:$A$201,'Crop Chart'!$K$5:$K$201,0)*$F474),"")</f>
        <v/>
      </c>
      <c r="K474" s="209" t="str">
        <f t="array" ref="K474">IF($F474&gt;0,(XLOOKUP($A474,'Crop Chart'!$A$5:$A$201,'Crop Chart'!$L$5:$L$201,FALSE)),"")</f>
        <v/>
      </c>
      <c r="L474" s="210"/>
      <c r="M474" s="276"/>
      <c r="N474" s="223"/>
      <c r="O474" s="222"/>
      <c r="P474" s="222"/>
      <c r="Q474" s="223"/>
      <c r="R474" s="223"/>
      <c r="S474" s="223"/>
      <c r="T474" s="223"/>
      <c r="U474" s="223"/>
      <c r="V474" s="223"/>
      <c r="W474" s="223"/>
      <c r="X474" s="223"/>
    </row>
    <row r="475" ht="15.75" customHeight="1">
      <c r="A475" s="231"/>
      <c r="B475" s="231"/>
      <c r="C475" s="231"/>
      <c r="D475" s="216" t="str">
        <f t="array" ref="D475">IF(LEN(A475)&gt;=3,XLOOKUP(A475,'Crop Chart'!$A$5:$A$201,'Crop Chart'!$H$5:$H$201,0),"")</f>
        <v/>
      </c>
      <c r="E475" s="278"/>
      <c r="F475" s="278"/>
      <c r="G475" s="279"/>
      <c r="H475" s="208">
        <f t="array" ref="H475">IF(ISBLANK(G475),"",XLOOKUP(A475,'Crop Chart'!$A$5:$A$201,'Crop Chart'!$F$5:$F$201,0)+G475)-XLOOKUP(A475,'Crop Chart'!$A$5:$A$201,'Crop Chart'!$I$5:$I$201,0)</f>
        <v>0</v>
      </c>
      <c r="I475" s="208" t="str">
        <f t="shared" si="1"/>
        <v/>
      </c>
      <c r="J475" s="209" t="str">
        <f t="array" ref="J475">IF($F475&gt;0,(XLOOKUP($A475,'Crop Chart'!$A$5:$A$201,'Crop Chart'!$K$5:$K$201,0)*$F475),"")</f>
        <v/>
      </c>
      <c r="K475" s="209" t="str">
        <f t="array" ref="K475">IF($F475&gt;0,(XLOOKUP($A475,'Crop Chart'!$A$5:$A$201,'Crop Chart'!$L$5:$L$201,FALSE)),"")</f>
        <v/>
      </c>
      <c r="L475" s="210"/>
      <c r="M475" s="276"/>
      <c r="N475" s="223"/>
      <c r="O475" s="222"/>
      <c r="P475" s="222"/>
      <c r="Q475" s="223"/>
      <c r="R475" s="223"/>
      <c r="S475" s="223"/>
      <c r="T475" s="223"/>
      <c r="U475" s="223"/>
      <c r="V475" s="223"/>
      <c r="W475" s="223"/>
      <c r="X475" s="223"/>
    </row>
    <row r="476" ht="15.75" customHeight="1">
      <c r="A476" s="231"/>
      <c r="B476" s="231"/>
      <c r="C476" s="231"/>
      <c r="D476" s="216" t="str">
        <f t="array" ref="D476">IF(LEN(A476)&gt;=3,XLOOKUP(A476,'Crop Chart'!$A$5:$A$201,'Crop Chart'!$H$5:$H$201,0),"")</f>
        <v/>
      </c>
      <c r="E476" s="278"/>
      <c r="F476" s="278"/>
      <c r="G476" s="279"/>
      <c r="H476" s="208">
        <f t="array" ref="H476">IF(ISBLANK(G476),"",XLOOKUP(A476,'Crop Chart'!$A$5:$A$201,'Crop Chart'!$F$5:$F$201,0)+G476)-XLOOKUP(A476,'Crop Chart'!$A$5:$A$201,'Crop Chart'!$I$5:$I$201,0)</f>
        <v>0</v>
      </c>
      <c r="I476" s="208" t="str">
        <f t="shared" si="1"/>
        <v/>
      </c>
      <c r="J476" s="209" t="str">
        <f t="array" ref="J476">IF($F476&gt;0,(XLOOKUP($A476,'Crop Chart'!$A$5:$A$201,'Crop Chart'!$K$5:$K$201,0)*$F476),"")</f>
        <v/>
      </c>
      <c r="K476" s="209" t="str">
        <f t="array" ref="K476">IF($F476&gt;0,(XLOOKUP($A476,'Crop Chart'!$A$5:$A$201,'Crop Chart'!$L$5:$L$201,FALSE)),"")</f>
        <v/>
      </c>
      <c r="L476" s="210"/>
      <c r="M476" s="276"/>
      <c r="N476" s="223"/>
      <c r="O476" s="222"/>
      <c r="P476" s="222"/>
      <c r="Q476" s="223"/>
      <c r="R476" s="223"/>
      <c r="S476" s="223"/>
      <c r="T476" s="223"/>
      <c r="U476" s="223"/>
      <c r="V476" s="223"/>
      <c r="W476" s="223"/>
      <c r="X476" s="223"/>
    </row>
    <row r="477" ht="15.75" customHeight="1">
      <c r="A477" s="231"/>
      <c r="B477" s="231"/>
      <c r="C477" s="231"/>
      <c r="D477" s="216" t="str">
        <f t="array" ref="D477">IF(LEN(A477)&gt;=3,XLOOKUP(A477,'Crop Chart'!$A$5:$A$201,'Crop Chart'!$H$5:$H$201,0),"")</f>
        <v/>
      </c>
      <c r="E477" s="278"/>
      <c r="F477" s="278"/>
      <c r="G477" s="279"/>
      <c r="H477" s="208">
        <f t="array" ref="H477">IF(ISBLANK(G477),"",XLOOKUP(A477,'Crop Chart'!$A$5:$A$201,'Crop Chart'!$F$5:$F$201,0)+G477)-XLOOKUP(A477,'Crop Chart'!$A$5:$A$201,'Crop Chart'!$I$5:$I$201,0)</f>
        <v>0</v>
      </c>
      <c r="I477" s="208" t="str">
        <f t="shared" si="1"/>
        <v/>
      </c>
      <c r="J477" s="209" t="str">
        <f t="array" ref="J477">IF($F477&gt;0,(XLOOKUP($A477,'Crop Chart'!$A$5:$A$201,'Crop Chart'!$K$5:$K$201,0)*$F477),"")</f>
        <v/>
      </c>
      <c r="K477" s="209" t="str">
        <f t="array" ref="K477">IF($F477&gt;0,(XLOOKUP($A477,'Crop Chart'!$A$5:$A$201,'Crop Chart'!$L$5:$L$201,FALSE)),"")</f>
        <v/>
      </c>
      <c r="L477" s="210"/>
      <c r="M477" s="276"/>
      <c r="N477" s="223"/>
      <c r="O477" s="222"/>
      <c r="P477" s="222"/>
      <c r="Q477" s="223"/>
      <c r="R477" s="223"/>
      <c r="S477" s="223"/>
      <c r="T477" s="223"/>
      <c r="U477" s="223"/>
      <c r="V477" s="223"/>
      <c r="W477" s="223"/>
      <c r="X477" s="223"/>
    </row>
    <row r="478" ht="15.75" customHeight="1">
      <c r="A478" s="231"/>
      <c r="B478" s="231"/>
      <c r="C478" s="231"/>
      <c r="D478" s="216" t="str">
        <f t="array" ref="D478">IF(LEN(A478)&gt;=3,XLOOKUP(A478,'Crop Chart'!$A$5:$A$201,'Crop Chart'!$H$5:$H$201,0),"")</f>
        <v/>
      </c>
      <c r="E478" s="278"/>
      <c r="F478" s="278"/>
      <c r="G478" s="279"/>
      <c r="H478" s="208">
        <f t="array" ref="H478">IF(ISBLANK(G478),"",XLOOKUP(A478,'Crop Chart'!$A$5:$A$201,'Crop Chart'!$F$5:$F$201,0)+G478)-XLOOKUP(A478,'Crop Chart'!$A$5:$A$201,'Crop Chart'!$I$5:$I$201,0)</f>
        <v>0</v>
      </c>
      <c r="I478" s="208" t="str">
        <f t="shared" si="1"/>
        <v/>
      </c>
      <c r="J478" s="209" t="str">
        <f t="array" ref="J478">IF($F478&gt;0,(XLOOKUP($A478,'Crop Chart'!$A$5:$A$201,'Crop Chart'!$K$5:$K$201,0)*$F478),"")</f>
        <v/>
      </c>
      <c r="K478" s="209" t="str">
        <f t="array" ref="K478">IF($F478&gt;0,(XLOOKUP($A478,'Crop Chart'!$A$5:$A$201,'Crop Chart'!$L$5:$L$201,FALSE)),"")</f>
        <v/>
      </c>
      <c r="L478" s="210"/>
      <c r="M478" s="276"/>
      <c r="N478" s="223"/>
      <c r="O478" s="222"/>
      <c r="P478" s="222"/>
      <c r="Q478" s="223"/>
      <c r="R478" s="223"/>
      <c r="S478" s="223"/>
      <c r="T478" s="223"/>
      <c r="U478" s="223"/>
      <c r="V478" s="223"/>
      <c r="W478" s="223"/>
      <c r="X478" s="223"/>
    </row>
    <row r="479" ht="15.75" customHeight="1">
      <c r="A479" s="231"/>
      <c r="B479" s="231"/>
      <c r="C479" s="231"/>
      <c r="D479" s="216" t="str">
        <f t="array" ref="D479">IF(LEN(A479)&gt;=3,XLOOKUP(A479,'Crop Chart'!$A$5:$A$201,'Crop Chart'!$H$5:$H$201,0),"")</f>
        <v/>
      </c>
      <c r="E479" s="278"/>
      <c r="F479" s="278"/>
      <c r="G479" s="279"/>
      <c r="H479" s="208">
        <f t="array" ref="H479">IF(ISBLANK(G479),"",XLOOKUP(A479,'Crop Chart'!$A$5:$A$201,'Crop Chart'!$F$5:$F$201,0)+G479)-XLOOKUP(A479,'Crop Chart'!$A$5:$A$201,'Crop Chart'!$I$5:$I$201,0)</f>
        <v>0</v>
      </c>
      <c r="I479" s="208" t="str">
        <f t="shared" si="1"/>
        <v/>
      </c>
      <c r="J479" s="209" t="str">
        <f t="array" ref="J479">IF($F479&gt;0,(XLOOKUP($A479,'Crop Chart'!$A$5:$A$201,'Crop Chart'!$K$5:$K$201,0)*$F479),"")</f>
        <v/>
      </c>
      <c r="K479" s="209" t="str">
        <f t="array" ref="K479">IF($F479&gt;0,(XLOOKUP($A479,'Crop Chart'!$A$5:$A$201,'Crop Chart'!$L$5:$L$201,FALSE)),"")</f>
        <v/>
      </c>
      <c r="L479" s="210"/>
      <c r="M479" s="276"/>
      <c r="N479" s="223"/>
      <c r="O479" s="222"/>
      <c r="P479" s="222"/>
      <c r="Q479" s="223"/>
      <c r="R479" s="223"/>
      <c r="S479" s="223"/>
      <c r="T479" s="223"/>
      <c r="U479" s="223"/>
      <c r="V479" s="223"/>
      <c r="W479" s="223"/>
      <c r="X479" s="223"/>
    </row>
    <row r="480" ht="15.75" customHeight="1">
      <c r="A480" s="231"/>
      <c r="B480" s="231"/>
      <c r="C480" s="231"/>
      <c r="D480" s="216" t="str">
        <f t="array" ref="D480">IF(LEN(A480)&gt;=3,XLOOKUP(A480,'Crop Chart'!$A$5:$A$201,'Crop Chart'!$H$5:$H$201,0),"")</f>
        <v/>
      </c>
      <c r="E480" s="278"/>
      <c r="F480" s="278"/>
      <c r="G480" s="279"/>
      <c r="H480" s="208">
        <f t="array" ref="H480">IF(ISBLANK(G480),"",XLOOKUP(A480,'Crop Chart'!$A$5:$A$201,'Crop Chart'!$F$5:$F$201,0)+G480)-XLOOKUP(A480,'Crop Chart'!$A$5:$A$201,'Crop Chart'!$I$5:$I$201,0)</f>
        <v>0</v>
      </c>
      <c r="I480" s="208" t="str">
        <f t="shared" si="1"/>
        <v/>
      </c>
      <c r="J480" s="209" t="str">
        <f t="array" ref="J480">IF($F480&gt;0,(XLOOKUP($A480,'Crop Chart'!$A$5:$A$201,'Crop Chart'!$K$5:$K$201,0)*$F480),"")</f>
        <v/>
      </c>
      <c r="K480" s="209" t="str">
        <f t="array" ref="K480">IF($F480&gt;0,(XLOOKUP($A480,'Crop Chart'!$A$5:$A$201,'Crop Chart'!$L$5:$L$201,FALSE)),"")</f>
        <v/>
      </c>
      <c r="L480" s="210"/>
      <c r="M480" s="276"/>
      <c r="N480" s="223"/>
      <c r="O480" s="222"/>
      <c r="P480" s="222"/>
      <c r="Q480" s="223"/>
      <c r="R480" s="223"/>
      <c r="S480" s="223"/>
      <c r="T480" s="223"/>
      <c r="U480" s="223"/>
      <c r="V480" s="223"/>
      <c r="W480" s="223"/>
      <c r="X480" s="223"/>
    </row>
    <row r="481" ht="15.75" customHeight="1">
      <c r="A481" s="231"/>
      <c r="B481" s="231"/>
      <c r="C481" s="231"/>
      <c r="D481" s="216" t="str">
        <f>IF(LEN(A481)&gt;=3,VLOOKUP(A481,'Crop Chart'!$A$5:$H$72,#REF!,FALSE),"")</f>
        <v/>
      </c>
      <c r="E481" s="278"/>
      <c r="F481" s="278"/>
      <c r="G481" s="279"/>
      <c r="H481" s="208" t="str">
        <f>IF(ISBLANK(G481),"",I481-VLOOKUP(A481,'Crop Chart'!$A$5:$H$72,#REF!,FALSE))</f>
        <v/>
      </c>
      <c r="I481" s="208" t="str">
        <f t="shared" si="1"/>
        <v/>
      </c>
      <c r="J481" s="209" t="str">
        <f t="array" ref="J481">IF($F481&gt;0,(XLOOKUP($A481,'Crop Chart'!$A$5:$A$201,'Crop Chart'!$K$5:$K$201,0)*$F481),"")</f>
        <v/>
      </c>
      <c r="K481" s="209" t="str">
        <f>IF($F481&gt;0,(VLOOKUP($A481,'Crop Chart'!$A$5:$M$72,#REF!,FALSE)),"")</f>
        <v/>
      </c>
      <c r="L481" s="210"/>
      <c r="M481" s="276"/>
      <c r="N481" s="223"/>
      <c r="O481" s="222"/>
      <c r="P481" s="222"/>
      <c r="Q481" s="223"/>
      <c r="R481" s="223"/>
      <c r="S481" s="223"/>
      <c r="T481" s="223"/>
      <c r="U481" s="223"/>
      <c r="V481" s="223"/>
      <c r="W481" s="223"/>
      <c r="X481" s="223"/>
    </row>
    <row r="482" ht="15.75" customHeight="1">
      <c r="A482" s="231"/>
      <c r="B482" s="231"/>
      <c r="C482" s="231"/>
      <c r="D482" s="216" t="str">
        <f>IF(LEN(A482)&gt;=3,VLOOKUP(A482,'Crop Chart'!$A$5:$H$72,#REF!,FALSE),"")</f>
        <v/>
      </c>
      <c r="E482" s="278"/>
      <c r="F482" s="278"/>
      <c r="G482" s="279"/>
      <c r="H482" s="208" t="str">
        <f>IF(ISBLANK(G482),"",I482-VLOOKUP(A482,'Crop Chart'!$A$5:$H$72,#REF!,FALSE))</f>
        <v/>
      </c>
      <c r="I482" s="208" t="str">
        <f t="shared" si="1"/>
        <v/>
      </c>
      <c r="J482" s="209" t="str">
        <f t="array" ref="J482">IF($F482&gt;0,(XLOOKUP($A482,'Crop Chart'!$A$5:$A$201,'Crop Chart'!$K$5:$K$201,0)*$F482),"")</f>
        <v/>
      </c>
      <c r="K482" s="209" t="str">
        <f>IF($F482&gt;0,(VLOOKUP($A482,'Crop Chart'!$A$5:$M$72,#REF!,FALSE)),"")</f>
        <v/>
      </c>
      <c r="L482" s="210"/>
      <c r="M482" s="276"/>
      <c r="N482" s="223"/>
      <c r="O482" s="222"/>
      <c r="P482" s="222"/>
      <c r="Q482" s="223"/>
      <c r="R482" s="223"/>
      <c r="S482" s="223"/>
      <c r="T482" s="223"/>
      <c r="U482" s="223"/>
      <c r="V482" s="223"/>
      <c r="W482" s="223"/>
      <c r="X482" s="223"/>
    </row>
    <row r="483" ht="15.75" customHeight="1">
      <c r="A483" s="231"/>
      <c r="B483" s="231"/>
      <c r="C483" s="231"/>
      <c r="D483" s="216" t="str">
        <f>IF(LEN(A483)&gt;=3,VLOOKUP(A483,'Crop Chart'!$A$5:$H$72,#REF!,FALSE),"")</f>
        <v/>
      </c>
      <c r="E483" s="278"/>
      <c r="F483" s="278"/>
      <c r="G483" s="279"/>
      <c r="H483" s="208" t="str">
        <f>IF(ISBLANK(G483),"",I483-VLOOKUP(A483,'Crop Chart'!$A$5:$H$72,#REF!,FALSE))</f>
        <v/>
      </c>
      <c r="I483" s="208" t="str">
        <f t="shared" si="1"/>
        <v/>
      </c>
      <c r="J483" s="209" t="str">
        <f t="array" ref="J483">IF($F483&gt;0,(XLOOKUP($A483,'Crop Chart'!$A$5:$A$201,'Crop Chart'!$K$5:$K$201,0)*$F483),"")</f>
        <v/>
      </c>
      <c r="K483" s="209" t="str">
        <f>IF($F483&gt;0,(VLOOKUP($A483,'Crop Chart'!$A$5:$M$72,#REF!,FALSE)),"")</f>
        <v/>
      </c>
      <c r="L483" s="210"/>
      <c r="M483" s="276"/>
      <c r="N483" s="223"/>
      <c r="O483" s="222"/>
      <c r="P483" s="222"/>
      <c r="Q483" s="223"/>
      <c r="R483" s="223"/>
      <c r="S483" s="223"/>
      <c r="T483" s="223"/>
      <c r="U483" s="223"/>
      <c r="V483" s="223"/>
      <c r="W483" s="223"/>
      <c r="X483" s="223"/>
    </row>
    <row r="484" ht="15.75" customHeight="1">
      <c r="A484" s="231"/>
      <c r="B484" s="231"/>
      <c r="C484" s="231"/>
      <c r="D484" s="216" t="str">
        <f>IF(LEN(A484)&gt;=3,VLOOKUP(A484,'Crop Chart'!$A$5:$H$72,#REF!,FALSE),"")</f>
        <v/>
      </c>
      <c r="E484" s="278"/>
      <c r="F484" s="278"/>
      <c r="G484" s="279"/>
      <c r="H484" s="208" t="str">
        <f>IF(ISBLANK(G484),"",I484-VLOOKUP(A484,'Crop Chart'!$A$5:$H$72,#REF!,FALSE))</f>
        <v/>
      </c>
      <c r="I484" s="208" t="str">
        <f t="shared" si="1"/>
        <v/>
      </c>
      <c r="J484" s="209" t="str">
        <f t="array" ref="J484">IF($F484&gt;0,(XLOOKUP($A484,'Crop Chart'!$A$5:$A$201,'Crop Chart'!$K$5:$K$201,0)*$F484),"")</f>
        <v/>
      </c>
      <c r="K484" s="209" t="str">
        <f>IF($F484&gt;0,(VLOOKUP($A484,'Crop Chart'!$A$5:$M$72,#REF!,FALSE)),"")</f>
        <v/>
      </c>
      <c r="L484" s="210"/>
      <c r="M484" s="276"/>
      <c r="N484" s="223"/>
      <c r="O484" s="222"/>
      <c r="P484" s="222"/>
      <c r="Q484" s="223"/>
      <c r="R484" s="223"/>
      <c r="S484" s="223"/>
      <c r="T484" s="223"/>
      <c r="U484" s="223"/>
      <c r="V484" s="223"/>
      <c r="W484" s="223"/>
      <c r="X484" s="223"/>
    </row>
    <row r="485" ht="15.75" customHeight="1">
      <c r="A485" s="231"/>
      <c r="B485" s="231"/>
      <c r="C485" s="231"/>
      <c r="D485" s="216" t="str">
        <f>IF(LEN(A485)&gt;=3,VLOOKUP(A485,'Crop Chart'!$A$5:$H$72,#REF!,FALSE),"")</f>
        <v/>
      </c>
      <c r="E485" s="278"/>
      <c r="F485" s="278"/>
      <c r="G485" s="279"/>
      <c r="H485" s="208" t="str">
        <f>IF(ISBLANK(G485),"",I485-VLOOKUP(A485,'Crop Chart'!$A$5:$H$72,#REF!,FALSE))</f>
        <v/>
      </c>
      <c r="I485" s="208" t="str">
        <f t="shared" si="1"/>
        <v/>
      </c>
      <c r="J485" s="209" t="str">
        <f t="array" ref="J485">IF($F485&gt;0,(XLOOKUP($A485,'Crop Chart'!$A$5:$A$201,'Crop Chart'!$K$5:$K$201,0)*$F485),"")</f>
        <v/>
      </c>
      <c r="K485" s="209" t="str">
        <f>IF($F485&gt;0,(VLOOKUP($A485,'Crop Chart'!$A$5:$M$72,#REF!,FALSE)),"")</f>
        <v/>
      </c>
      <c r="L485" s="210"/>
      <c r="M485" s="276"/>
      <c r="N485" s="223"/>
      <c r="O485" s="222"/>
      <c r="P485" s="222"/>
      <c r="Q485" s="223"/>
      <c r="R485" s="223"/>
      <c r="S485" s="223"/>
      <c r="T485" s="223"/>
      <c r="U485" s="223"/>
      <c r="V485" s="223"/>
      <c r="W485" s="223"/>
      <c r="X485" s="223"/>
    </row>
    <row r="486" ht="15.75" customHeight="1">
      <c r="A486" s="231"/>
      <c r="B486" s="231"/>
      <c r="C486" s="231"/>
      <c r="D486" s="216" t="str">
        <f>IF(LEN(A486)&gt;=3,VLOOKUP(A486,'Crop Chart'!$A$5:$H$72,#REF!,FALSE),"")</f>
        <v/>
      </c>
      <c r="E486" s="280"/>
      <c r="F486" s="278"/>
      <c r="G486" s="279"/>
      <c r="H486" s="208" t="str">
        <f>IF(ISBLANK(G486),"",I486-VLOOKUP(A486,'Crop Chart'!$A$5:$H$72,#REF!,FALSE))</f>
        <v/>
      </c>
      <c r="I486" s="208" t="str">
        <f t="shared" si="1"/>
        <v/>
      </c>
      <c r="J486" s="209" t="str">
        <f t="array" ref="J486">IF($F486&gt;0,(XLOOKUP($A486,'Crop Chart'!$A$5:$A$201,'Crop Chart'!$K$5:$K$201,0)*$F486),"")</f>
        <v/>
      </c>
      <c r="K486" s="209" t="str">
        <f>IF($F486&gt;0,(VLOOKUP($A486,'Crop Chart'!$A$5:$M$72,#REF!,FALSE)),"")</f>
        <v/>
      </c>
      <c r="L486" s="210"/>
      <c r="M486" s="276"/>
      <c r="N486" s="223"/>
      <c r="O486" s="222"/>
      <c r="P486" s="222"/>
      <c r="Q486" s="223"/>
      <c r="R486" s="223"/>
      <c r="S486" s="223"/>
      <c r="T486" s="223"/>
      <c r="U486" s="223"/>
      <c r="V486" s="223"/>
      <c r="W486" s="223"/>
      <c r="X486" s="223"/>
    </row>
    <row r="487" ht="15.75" customHeight="1">
      <c r="A487" s="231"/>
      <c r="B487" s="231"/>
      <c r="C487" s="231"/>
      <c r="D487" s="216" t="str">
        <f>IF(LEN(A487)&gt;=3,VLOOKUP(A487,'Crop Chart'!$A$5:$H$72,#REF!,FALSE),"")</f>
        <v/>
      </c>
      <c r="E487" s="280"/>
      <c r="F487" s="278"/>
      <c r="G487" s="279"/>
      <c r="H487" s="208" t="str">
        <f>IF(ISBLANK(G487),"",I487-VLOOKUP(A487,'Crop Chart'!$A$5:$H$72,#REF!,FALSE))</f>
        <v/>
      </c>
      <c r="I487" s="208" t="str">
        <f t="shared" si="1"/>
        <v/>
      </c>
      <c r="J487" s="209" t="str">
        <f t="array" ref="J487">IF($F487&gt;0,(XLOOKUP($A487,'Crop Chart'!$A$5:$A$201,'Crop Chart'!$K$5:$K$201,0)*$F487),"")</f>
        <v/>
      </c>
      <c r="K487" s="209" t="str">
        <f>IF($F487&gt;0,(VLOOKUP($A487,'Crop Chart'!$A$5:$M$72,#REF!,FALSE)),"")</f>
        <v/>
      </c>
      <c r="L487" s="210"/>
      <c r="M487" s="276"/>
      <c r="N487" s="223"/>
      <c r="O487" s="222"/>
      <c r="P487" s="222"/>
      <c r="Q487" s="223"/>
      <c r="R487" s="223"/>
      <c r="S487" s="223"/>
      <c r="T487" s="223"/>
      <c r="U487" s="223"/>
      <c r="V487" s="223"/>
      <c r="W487" s="223"/>
      <c r="X487" s="223"/>
    </row>
    <row r="488" ht="15.75" customHeight="1">
      <c r="A488" s="231"/>
      <c r="B488" s="231"/>
      <c r="C488" s="231"/>
      <c r="D488" s="216" t="str">
        <f>IF(LEN(A488)&gt;=3,VLOOKUP(A488,'Crop Chart'!$A$5:$H$72,#REF!,FALSE),"")</f>
        <v/>
      </c>
      <c r="E488" s="280"/>
      <c r="F488" s="278"/>
      <c r="G488" s="279"/>
      <c r="H488" s="208" t="str">
        <f>IF(ISBLANK(G488),"",I488-VLOOKUP(A488,'Crop Chart'!$A$5:$H$72,#REF!,FALSE))</f>
        <v/>
      </c>
      <c r="I488" s="208" t="str">
        <f t="shared" si="1"/>
        <v/>
      </c>
      <c r="J488" s="209" t="str">
        <f t="array" ref="J488">IF($F488&gt;0,(XLOOKUP($A488,'Crop Chart'!$A$5:$A$201,'Crop Chart'!$K$5:$K$201,0)*$F488),"")</f>
        <v/>
      </c>
      <c r="K488" s="209" t="str">
        <f>IF($F488&gt;0,(VLOOKUP($A488,'Crop Chart'!$A$5:$M$72,#REF!,FALSE)),"")</f>
        <v/>
      </c>
      <c r="L488" s="210"/>
      <c r="M488" s="276"/>
      <c r="N488" s="223"/>
      <c r="O488" s="222"/>
      <c r="P488" s="222"/>
      <c r="Q488" s="223"/>
      <c r="R488" s="223"/>
      <c r="S488" s="223"/>
      <c r="T488" s="223"/>
      <c r="U488" s="223"/>
      <c r="V488" s="223"/>
      <c r="W488" s="223"/>
      <c r="X488" s="223"/>
    </row>
    <row r="489" ht="15.75" customHeight="1">
      <c r="A489" s="231"/>
      <c r="B489" s="231"/>
      <c r="C489" s="231"/>
      <c r="D489" s="216" t="str">
        <f>IF(LEN(A489)&gt;=3,VLOOKUP(A489,'Crop Chart'!$A$5:$H$72,#REF!,FALSE),"")</f>
        <v/>
      </c>
      <c r="E489" s="280"/>
      <c r="F489" s="278"/>
      <c r="G489" s="279"/>
      <c r="H489" s="208" t="str">
        <f>IF(ISBLANK(G489),"",I489-VLOOKUP(A489,'Crop Chart'!$A$5:$H$72,#REF!,FALSE))</f>
        <v/>
      </c>
      <c r="I489" s="208" t="str">
        <f t="shared" si="1"/>
        <v/>
      </c>
      <c r="J489" s="209" t="str">
        <f t="array" ref="J489">IF($F489&gt;0,(XLOOKUP($A489,'Crop Chart'!$A$5:$A$201,'Crop Chart'!$K$5:$K$201,0)*$F489),"")</f>
        <v/>
      </c>
      <c r="K489" s="209" t="str">
        <f>IF($F489&gt;0,(VLOOKUP($A489,'Crop Chart'!$A$5:$M$72,#REF!,FALSE)),"")</f>
        <v/>
      </c>
      <c r="L489" s="210"/>
      <c r="M489" s="276"/>
      <c r="N489" s="223"/>
      <c r="O489" s="222"/>
      <c r="P489" s="222"/>
      <c r="Q489" s="223"/>
      <c r="R489" s="223"/>
      <c r="S489" s="223"/>
      <c r="T489" s="223"/>
      <c r="U489" s="223"/>
      <c r="V489" s="223"/>
      <c r="W489" s="223"/>
      <c r="X489" s="223"/>
    </row>
    <row r="490" ht="15.75" customHeight="1">
      <c r="A490" s="231"/>
      <c r="B490" s="231"/>
      <c r="C490" s="231"/>
      <c r="D490" s="216" t="str">
        <f>IF(LEN(A490)&gt;=3,VLOOKUP(A490,'Crop Chart'!$A$5:$H$72,#REF!,FALSE),"")</f>
        <v/>
      </c>
      <c r="E490" s="280"/>
      <c r="F490" s="278"/>
      <c r="G490" s="279"/>
      <c r="H490" s="208" t="str">
        <f>IF(ISBLANK(G490),"",I490-VLOOKUP(A490,'Crop Chart'!$A$5:$H$72,#REF!,FALSE))</f>
        <v/>
      </c>
      <c r="I490" s="208" t="str">
        <f t="shared" si="1"/>
        <v/>
      </c>
      <c r="J490" s="209" t="str">
        <f t="array" ref="J490">IF($F490&gt;0,(XLOOKUP($A490,'Crop Chart'!$A$5:$A$201,'Crop Chart'!$K$5:$K$201,0)*$F490),"")</f>
        <v/>
      </c>
      <c r="K490" s="209" t="str">
        <f>IF($F490&gt;0,(VLOOKUP($A490,'Crop Chart'!$A$5:$M$72,#REF!,FALSE)),"")</f>
        <v/>
      </c>
      <c r="L490" s="210"/>
      <c r="M490" s="276"/>
      <c r="N490" s="223"/>
      <c r="O490" s="222"/>
      <c r="P490" s="222"/>
      <c r="Q490" s="223"/>
      <c r="R490" s="223"/>
      <c r="S490" s="223"/>
      <c r="T490" s="223"/>
      <c r="U490" s="223"/>
      <c r="V490" s="223"/>
      <c r="W490" s="223"/>
      <c r="X490" s="223"/>
    </row>
    <row r="491" ht="15.75" customHeight="1">
      <c r="A491" s="231"/>
      <c r="B491" s="231"/>
      <c r="C491" s="231"/>
      <c r="D491" s="216" t="str">
        <f>IF(LEN(A491)&gt;=3,VLOOKUP(A491,'Crop Chart'!$A$5:$H$72,#REF!,FALSE),"")</f>
        <v/>
      </c>
      <c r="E491" s="280"/>
      <c r="F491" s="278"/>
      <c r="G491" s="279"/>
      <c r="H491" s="208" t="str">
        <f>IF(ISBLANK(G491),"",I491-VLOOKUP(A491,'Crop Chart'!$A$5:$H$72,#REF!,FALSE))</f>
        <v/>
      </c>
      <c r="I491" s="208" t="str">
        <f t="shared" si="1"/>
        <v/>
      </c>
      <c r="J491" s="209" t="str">
        <f t="array" ref="J491">IF($F491&gt;0,(XLOOKUP($A491,'Crop Chart'!$A$5:$A$201,'Crop Chart'!$K$5:$K$201,0)*$F491),"")</f>
        <v/>
      </c>
      <c r="K491" s="209" t="str">
        <f>IF($F491&gt;0,(VLOOKUP($A491,'Crop Chart'!$A$5:$M$72,#REF!,FALSE)),"")</f>
        <v/>
      </c>
      <c r="L491" s="210"/>
      <c r="M491" s="276"/>
      <c r="N491" s="223"/>
      <c r="O491" s="222"/>
      <c r="P491" s="222"/>
      <c r="Q491" s="223"/>
      <c r="R491" s="223"/>
      <c r="S491" s="223"/>
      <c r="T491" s="223"/>
      <c r="U491" s="223"/>
      <c r="V491" s="223"/>
      <c r="W491" s="223"/>
      <c r="X491" s="223"/>
    </row>
    <row r="492" ht="15.75" customHeight="1">
      <c r="A492" s="231"/>
      <c r="B492" s="231"/>
      <c r="C492" s="231"/>
      <c r="D492" s="216" t="str">
        <f>IF(LEN(A492)&gt;=3,VLOOKUP(A492,'Crop Chart'!$A$5:$H$72,#REF!,FALSE),"")</f>
        <v/>
      </c>
      <c r="E492" s="280"/>
      <c r="F492" s="278"/>
      <c r="G492" s="279"/>
      <c r="H492" s="208" t="str">
        <f>IF(ISBLANK(G492),"",I492-VLOOKUP(A492,'Crop Chart'!$A$5:$H$72,#REF!,FALSE))</f>
        <v/>
      </c>
      <c r="I492" s="208" t="str">
        <f t="shared" si="1"/>
        <v/>
      </c>
      <c r="J492" s="209" t="str">
        <f t="array" ref="J492">IF($F492&gt;0,(XLOOKUP($A492,'Crop Chart'!$A$5:$A$201,'Crop Chart'!$K$5:$K$201,0)*$F492),"")</f>
        <v/>
      </c>
      <c r="K492" s="209" t="str">
        <f>IF($F492&gt;0,(VLOOKUP($A492,'Crop Chart'!$A$5:$M$72,#REF!,FALSE)),"")</f>
        <v/>
      </c>
      <c r="L492" s="210"/>
      <c r="M492" s="276"/>
      <c r="N492" s="223"/>
      <c r="O492" s="222"/>
      <c r="P492" s="222"/>
      <c r="Q492" s="223"/>
      <c r="R492" s="223"/>
      <c r="S492" s="223"/>
      <c r="T492" s="223"/>
      <c r="U492" s="223"/>
      <c r="V492" s="223"/>
      <c r="W492" s="223"/>
      <c r="X492" s="223"/>
    </row>
    <row r="493" ht="15.75" customHeight="1">
      <c r="A493" s="231"/>
      <c r="B493" s="231"/>
      <c r="C493" s="231"/>
      <c r="D493" s="216" t="str">
        <f>IF(LEN(A493)&gt;=3,VLOOKUP(A493,'Crop Chart'!$A$5:$H$72,#REF!,FALSE),"")</f>
        <v/>
      </c>
      <c r="E493" s="280"/>
      <c r="F493" s="278"/>
      <c r="G493" s="279"/>
      <c r="H493" s="208" t="str">
        <f>IF(ISBLANK(G493),"",I493-VLOOKUP(A493,'Crop Chart'!$A$5:$H$72,#REF!,FALSE))</f>
        <v/>
      </c>
      <c r="I493" s="208" t="str">
        <f t="shared" si="1"/>
        <v/>
      </c>
      <c r="J493" s="209" t="str">
        <f t="array" ref="J493">IF($F493&gt;0,(XLOOKUP($A493,'Crop Chart'!$A$5:$A$201,'Crop Chart'!$K$5:$K$201,0)*$F493),"")</f>
        <v/>
      </c>
      <c r="K493" s="209" t="str">
        <f>IF($F493&gt;0,(VLOOKUP($A493,'Crop Chart'!$A$5:$M$72,#REF!,FALSE)),"")</f>
        <v/>
      </c>
      <c r="L493" s="210"/>
      <c r="M493" s="276"/>
      <c r="N493" s="223"/>
      <c r="O493" s="222"/>
      <c r="P493" s="222"/>
      <c r="Q493" s="223"/>
      <c r="R493" s="223"/>
      <c r="S493" s="223"/>
      <c r="T493" s="223"/>
      <c r="U493" s="223"/>
      <c r="V493" s="223"/>
      <c r="W493" s="223"/>
      <c r="X493" s="223"/>
    </row>
    <row r="494" ht="15.75" customHeight="1">
      <c r="A494" s="231"/>
      <c r="B494" s="231"/>
      <c r="C494" s="231"/>
      <c r="D494" s="216" t="str">
        <f>IF(LEN(A494)&gt;=3,VLOOKUP(A494,'Crop Chart'!$A$5:$H$72,#REF!,FALSE),"")</f>
        <v/>
      </c>
      <c r="E494" s="280"/>
      <c r="F494" s="278"/>
      <c r="G494" s="279"/>
      <c r="H494" s="208" t="str">
        <f>IF(ISBLANK(G494),"",I494-VLOOKUP(A494,'Crop Chart'!$A$5:$H$72,#REF!,FALSE))</f>
        <v/>
      </c>
      <c r="I494" s="208" t="str">
        <f t="shared" si="1"/>
        <v/>
      </c>
      <c r="J494" s="209" t="str">
        <f t="array" ref="J494">IF($F494&gt;0,(XLOOKUP($A494,'Crop Chart'!$A$5:$A$201,'Crop Chart'!$K$5:$K$201,0)*$F494),"")</f>
        <v/>
      </c>
      <c r="K494" s="209" t="str">
        <f>IF($F494&gt;0,(VLOOKUP($A494,'Crop Chart'!$A$5:$M$72,#REF!,FALSE)),"")</f>
        <v/>
      </c>
      <c r="L494" s="210"/>
      <c r="M494" s="276"/>
      <c r="N494" s="223"/>
      <c r="O494" s="222"/>
      <c r="P494" s="222"/>
      <c r="Q494" s="223"/>
      <c r="R494" s="223"/>
      <c r="S494" s="223"/>
      <c r="T494" s="223"/>
      <c r="U494" s="223"/>
      <c r="V494" s="223"/>
      <c r="W494" s="223"/>
      <c r="X494" s="223"/>
    </row>
    <row r="495" ht="15.75" customHeight="1">
      <c r="A495" s="231"/>
      <c r="B495" s="231"/>
      <c r="C495" s="231"/>
      <c r="D495" s="216" t="str">
        <f>IF(LEN(A495)&gt;=3,VLOOKUP(A495,'Crop Chart'!$A$5:$H$72,#REF!,FALSE),"")</f>
        <v/>
      </c>
      <c r="E495" s="280"/>
      <c r="F495" s="278"/>
      <c r="G495" s="279"/>
      <c r="H495" s="208" t="str">
        <f>IF(ISBLANK(G495),"",I495-VLOOKUP(A495,'Crop Chart'!$A$5:$H$72,#REF!,FALSE))</f>
        <v/>
      </c>
      <c r="I495" s="208" t="str">
        <f t="shared" si="1"/>
        <v/>
      </c>
      <c r="J495" s="209" t="str">
        <f t="array" ref="J495">IF($F495&gt;0,(XLOOKUP($A495,'Crop Chart'!$A$5:$A$201,'Crop Chart'!$K$5:$K$201,0)*$F495),"")</f>
        <v/>
      </c>
      <c r="K495" s="209" t="str">
        <f>IF($F495&gt;0,(VLOOKUP($A495,'Crop Chart'!$A$5:$M$72,#REF!,FALSE)),"")</f>
        <v/>
      </c>
      <c r="L495" s="210"/>
      <c r="M495" s="276"/>
      <c r="N495" s="223"/>
      <c r="O495" s="222"/>
      <c r="P495" s="222"/>
      <c r="Q495" s="223"/>
      <c r="R495" s="223"/>
      <c r="S495" s="223"/>
      <c r="T495" s="223"/>
      <c r="U495" s="223"/>
      <c r="V495" s="223"/>
      <c r="W495" s="223"/>
      <c r="X495" s="223"/>
    </row>
    <row r="496" ht="15.75" customHeight="1">
      <c r="A496" s="231"/>
      <c r="B496" s="231"/>
      <c r="C496" s="231"/>
      <c r="D496" s="216" t="str">
        <f>IF(LEN(A496)&gt;=3,VLOOKUP(A496,'Crop Chart'!$A$5:$H$72,#REF!,FALSE),"")</f>
        <v/>
      </c>
      <c r="E496" s="280"/>
      <c r="F496" s="278"/>
      <c r="G496" s="279"/>
      <c r="H496" s="208" t="str">
        <f>IF(ISBLANK(G496),"",I496-VLOOKUP(A496,'Crop Chart'!$A$5:$H$72,#REF!,FALSE))</f>
        <v/>
      </c>
      <c r="I496" s="208" t="str">
        <f t="shared" si="1"/>
        <v/>
      </c>
      <c r="J496" s="209" t="str">
        <f t="array" ref="J496">IF($F496&gt;0,(XLOOKUP($A496,'Crop Chart'!$A$5:$A$201,'Crop Chart'!$K$5:$K$201,0)*$F496),"")</f>
        <v/>
      </c>
      <c r="K496" s="209" t="str">
        <f>IF($F496&gt;0,(VLOOKUP($A496,'Crop Chart'!$A$5:$M$72,#REF!,FALSE)),"")</f>
        <v/>
      </c>
      <c r="L496" s="210"/>
      <c r="M496" s="276"/>
      <c r="N496" s="223"/>
      <c r="O496" s="222"/>
      <c r="P496" s="222"/>
      <c r="Q496" s="223"/>
      <c r="R496" s="223"/>
      <c r="S496" s="223"/>
      <c r="T496" s="223"/>
      <c r="U496" s="223"/>
      <c r="V496" s="223"/>
      <c r="W496" s="223"/>
      <c r="X496" s="223"/>
    </row>
    <row r="497" ht="15.75" customHeight="1">
      <c r="A497" s="231"/>
      <c r="B497" s="231"/>
      <c r="C497" s="231"/>
      <c r="D497" s="216" t="str">
        <f>IF(LEN(A497)&gt;=3,VLOOKUP(A497,'Crop Chart'!$A$5:$H$72,#REF!,FALSE),"")</f>
        <v/>
      </c>
      <c r="E497" s="280"/>
      <c r="F497" s="278"/>
      <c r="G497" s="279"/>
      <c r="H497" s="208" t="str">
        <f>IF(ISBLANK(G497),"",I497-VLOOKUP(A497,'Crop Chart'!$A$5:$H$72,#REF!,FALSE))</f>
        <v/>
      </c>
      <c r="I497" s="208" t="str">
        <f t="shared" si="1"/>
        <v/>
      </c>
      <c r="J497" s="209" t="str">
        <f t="array" ref="J497">IF($F497&gt;0,(XLOOKUP($A497,'Crop Chart'!$A$5:$A$201,'Crop Chart'!$K$5:$K$201,0)*$F497),"")</f>
        <v/>
      </c>
      <c r="K497" s="209" t="str">
        <f>IF($F497&gt;0,(VLOOKUP($A497,'Crop Chart'!$A$5:$M$72,#REF!,FALSE)),"")</f>
        <v/>
      </c>
      <c r="L497" s="210"/>
      <c r="M497" s="276"/>
      <c r="N497" s="223"/>
      <c r="O497" s="222"/>
      <c r="P497" s="222"/>
      <c r="Q497" s="223"/>
      <c r="R497" s="223"/>
      <c r="S497" s="223"/>
      <c r="T497" s="223"/>
      <c r="U497" s="223"/>
      <c r="V497" s="223"/>
      <c r="W497" s="223"/>
      <c r="X497" s="223"/>
    </row>
    <row r="498" ht="15.75" customHeight="1">
      <c r="A498" s="231"/>
      <c r="B498" s="231"/>
      <c r="C498" s="231"/>
      <c r="D498" s="216" t="str">
        <f>IF(LEN(A498)&gt;=3,VLOOKUP(A498,'Crop Chart'!$A$5:$H$72,#REF!,FALSE),"")</f>
        <v/>
      </c>
      <c r="E498" s="280"/>
      <c r="F498" s="278"/>
      <c r="G498" s="279"/>
      <c r="H498" s="208" t="str">
        <f>IF(ISBLANK(G498),"",I498-VLOOKUP(A498,'Crop Chart'!$A$5:$H$72,#REF!,FALSE))</f>
        <v/>
      </c>
      <c r="I498" s="208" t="str">
        <f t="shared" si="1"/>
        <v/>
      </c>
      <c r="J498" s="209" t="str">
        <f t="array" ref="J498">IF($F498&gt;0,(XLOOKUP($A498,'Crop Chart'!$A$5:$A$201,'Crop Chart'!$K$5:$K$201,0)*$F498),"")</f>
        <v/>
      </c>
      <c r="K498" s="209" t="str">
        <f>IF($F498&gt;0,(VLOOKUP($A498,'Crop Chart'!$A$5:$M$72,#REF!,FALSE)),"")</f>
        <v/>
      </c>
      <c r="L498" s="210"/>
      <c r="M498" s="276"/>
      <c r="N498" s="223"/>
      <c r="O498" s="222"/>
      <c r="P498" s="222"/>
      <c r="Q498" s="223"/>
      <c r="R498" s="223"/>
      <c r="S498" s="223"/>
      <c r="T498" s="223"/>
      <c r="U498" s="223"/>
      <c r="V498" s="223"/>
      <c r="W498" s="223"/>
      <c r="X498" s="223"/>
    </row>
    <row r="499" ht="15.75" customHeight="1">
      <c r="A499" s="231"/>
      <c r="B499" s="231"/>
      <c r="C499" s="231"/>
      <c r="D499" s="216" t="str">
        <f>IF(LEN(A499)&gt;=3,VLOOKUP(A499,'Crop Chart'!$A$5:$H$72,#REF!,FALSE),"")</f>
        <v/>
      </c>
      <c r="E499" s="280"/>
      <c r="F499" s="278"/>
      <c r="G499" s="279"/>
      <c r="H499" s="208" t="str">
        <f>IF(ISBLANK(G499),"",I499-VLOOKUP(A499,'Crop Chart'!$A$5:$H$72,#REF!,FALSE))</f>
        <v/>
      </c>
      <c r="I499" s="208" t="str">
        <f t="shared" si="1"/>
        <v/>
      </c>
      <c r="J499" s="209" t="str">
        <f t="array" ref="J499">IF($F499&gt;0,(XLOOKUP($A499,'Crop Chart'!$A$5:$A$201,'Crop Chart'!$K$5:$K$201,0)*$F499),"")</f>
        <v/>
      </c>
      <c r="K499" s="209" t="str">
        <f>IF($F499&gt;0,(VLOOKUP($A499,'Crop Chart'!$A$5:$M$72,#REF!,FALSE)),"")</f>
        <v/>
      </c>
      <c r="L499" s="210"/>
      <c r="M499" s="276"/>
      <c r="N499" s="223"/>
      <c r="O499" s="222"/>
      <c r="P499" s="222"/>
      <c r="Q499" s="223"/>
      <c r="R499" s="223"/>
      <c r="S499" s="223"/>
      <c r="T499" s="223"/>
      <c r="U499" s="223"/>
      <c r="V499" s="223"/>
      <c r="W499" s="223"/>
      <c r="X499" s="223"/>
    </row>
    <row r="500" ht="15.75" customHeight="1">
      <c r="A500" s="231"/>
      <c r="B500" s="231"/>
      <c r="C500" s="231"/>
      <c r="D500" s="216" t="str">
        <f>IF(LEN(A500)&gt;=3,VLOOKUP(A500,'Crop Chart'!$A$5:$H$72,#REF!,FALSE),"")</f>
        <v/>
      </c>
      <c r="E500" s="280"/>
      <c r="F500" s="278"/>
      <c r="G500" s="279"/>
      <c r="H500" s="208" t="str">
        <f>IF(ISBLANK(G500),"",I500-VLOOKUP(A500,'Crop Chart'!$A$5:$H$72,#REF!,FALSE))</f>
        <v/>
      </c>
      <c r="I500" s="208" t="str">
        <f t="shared" si="1"/>
        <v/>
      </c>
      <c r="J500" s="209" t="str">
        <f t="array" ref="J500">IF($F500&gt;0,(XLOOKUP($A500,'Crop Chart'!$A$5:$A$201,'Crop Chart'!$K$5:$K$201,0)*$F500),"")</f>
        <v/>
      </c>
      <c r="K500" s="209" t="str">
        <f>IF($F500&gt;0,(VLOOKUP($A500,'Crop Chart'!$A$5:$M$72,#REF!,FALSE)),"")</f>
        <v/>
      </c>
      <c r="L500" s="210"/>
      <c r="M500" s="276"/>
      <c r="N500" s="223"/>
      <c r="O500" s="222"/>
      <c r="P500" s="222"/>
      <c r="Q500" s="223"/>
      <c r="R500" s="223"/>
      <c r="S500" s="223"/>
      <c r="T500" s="223"/>
      <c r="U500" s="223"/>
      <c r="V500" s="223"/>
      <c r="W500" s="223"/>
      <c r="X500" s="223"/>
    </row>
    <row r="501" ht="15.75" customHeight="1">
      <c r="A501" s="231"/>
      <c r="B501" s="231"/>
      <c r="C501" s="231"/>
      <c r="D501" s="216" t="str">
        <f>IF(LEN(A501)&gt;=3,VLOOKUP(A501,'Crop Chart'!$A$5:$H$72,#REF!,FALSE),"")</f>
        <v/>
      </c>
      <c r="E501" s="280"/>
      <c r="F501" s="278"/>
      <c r="G501" s="279"/>
      <c r="H501" s="208" t="str">
        <f>IF(ISBLANK(G501),"",I501-VLOOKUP(A501,'Crop Chart'!$A$5:$H$72,#REF!,FALSE))</f>
        <v/>
      </c>
      <c r="I501" s="208" t="str">
        <f t="shared" si="1"/>
        <v/>
      </c>
      <c r="J501" s="209" t="str">
        <f t="array" ref="J501">IF($F501&gt;0,(XLOOKUP($A501,'Crop Chart'!$A$5:$A$201,'Crop Chart'!$K$5:$K$201,0)*$F501),"")</f>
        <v/>
      </c>
      <c r="K501" s="209" t="str">
        <f>IF($F501&gt;0,(VLOOKUP($A501,'Crop Chart'!$A$5:$M$72,#REF!,FALSE)),"")</f>
        <v/>
      </c>
      <c r="L501" s="210"/>
      <c r="M501" s="276"/>
      <c r="N501" s="223"/>
      <c r="O501" s="222"/>
      <c r="P501" s="222"/>
      <c r="Q501" s="223"/>
      <c r="R501" s="223"/>
      <c r="S501" s="223"/>
      <c r="T501" s="223"/>
      <c r="U501" s="223"/>
      <c r="V501" s="223"/>
      <c r="W501" s="223"/>
      <c r="X501" s="223"/>
    </row>
    <row r="502" ht="15.75" customHeight="1">
      <c r="A502" s="231"/>
      <c r="B502" s="231"/>
      <c r="C502" s="231"/>
      <c r="D502" s="216" t="str">
        <f>IF(LEN(A502)&gt;=3,VLOOKUP(A502,'Crop Chart'!$A$5:$H$72,#REF!,FALSE),"")</f>
        <v/>
      </c>
      <c r="E502" s="280"/>
      <c r="F502" s="278"/>
      <c r="G502" s="279"/>
      <c r="H502" s="208" t="str">
        <f>IF(ISBLANK(G502),"",I502-VLOOKUP(A502,'Crop Chart'!$A$5:$H$72,#REF!,FALSE))</f>
        <v/>
      </c>
      <c r="I502" s="208" t="str">
        <f t="shared" si="1"/>
        <v/>
      </c>
      <c r="J502" s="209" t="str">
        <f t="array" ref="J502">IF($F502&gt;0,(XLOOKUP($A502,'Crop Chart'!$A$5:$A$201,'Crop Chart'!$K$5:$K$201,0)*$F502),"")</f>
        <v/>
      </c>
      <c r="K502" s="209" t="str">
        <f>IF($F502&gt;0,(VLOOKUP($A502,'Crop Chart'!$A$5:$M$72,#REF!,FALSE)),"")</f>
        <v/>
      </c>
      <c r="L502" s="210"/>
      <c r="M502" s="276"/>
      <c r="N502" s="223"/>
      <c r="O502" s="222"/>
      <c r="P502" s="222"/>
      <c r="Q502" s="223"/>
      <c r="R502" s="223"/>
      <c r="S502" s="223"/>
      <c r="T502" s="223"/>
      <c r="U502" s="223"/>
      <c r="V502" s="223"/>
      <c r="W502" s="223"/>
      <c r="X502" s="223"/>
    </row>
    <row r="503" ht="15.75" customHeight="1">
      <c r="A503" s="231"/>
      <c r="B503" s="231"/>
      <c r="C503" s="231"/>
      <c r="D503" s="216" t="str">
        <f>IF(LEN(A503)&gt;=3,VLOOKUP(A503,'Crop Chart'!$A$5:$H$72,#REF!,FALSE),"")</f>
        <v/>
      </c>
      <c r="E503" s="280"/>
      <c r="F503" s="278"/>
      <c r="G503" s="279"/>
      <c r="H503" s="208" t="str">
        <f>IF(ISBLANK(G503),"",I503-VLOOKUP(A503,'Crop Chart'!$A$5:$H$72,#REF!,FALSE))</f>
        <v/>
      </c>
      <c r="I503" s="208" t="str">
        <f t="shared" si="1"/>
        <v/>
      </c>
      <c r="J503" s="209" t="str">
        <f t="array" ref="J503">IF($F503&gt;0,(XLOOKUP($A503,'Crop Chart'!$A$5:$A$201,'Crop Chart'!$K$5:$K$201,0)*$F503),"")</f>
        <v/>
      </c>
      <c r="K503" s="209" t="str">
        <f>IF($F503&gt;0,(VLOOKUP($A503,'Crop Chart'!$A$5:$M$72,#REF!,FALSE)),"")</f>
        <v/>
      </c>
      <c r="L503" s="210"/>
      <c r="M503" s="276"/>
      <c r="N503" s="223"/>
      <c r="O503" s="222"/>
      <c r="P503" s="222"/>
      <c r="Q503" s="223"/>
      <c r="R503" s="223"/>
      <c r="S503" s="223"/>
      <c r="T503" s="223"/>
      <c r="U503" s="223"/>
      <c r="V503" s="223"/>
      <c r="W503" s="223"/>
      <c r="X503" s="223"/>
    </row>
    <row r="504" ht="15.75" customHeight="1">
      <c r="A504" s="231"/>
      <c r="B504" s="231"/>
      <c r="C504" s="231"/>
      <c r="D504" s="216" t="str">
        <f>IF(LEN(A504)&gt;=3,VLOOKUP(A504,'Crop Chart'!$A$5:$H$72,#REF!,FALSE),"")</f>
        <v/>
      </c>
      <c r="E504" s="280"/>
      <c r="F504" s="278"/>
      <c r="G504" s="279"/>
      <c r="H504" s="208" t="str">
        <f>IF(ISBLANK(G504),"",I504-VLOOKUP(A504,'Crop Chart'!$A$5:$H$72,#REF!,FALSE))</f>
        <v/>
      </c>
      <c r="I504" s="208" t="str">
        <f t="shared" si="1"/>
        <v/>
      </c>
      <c r="J504" s="209" t="str">
        <f t="array" ref="J504">IF($F504&gt;0,(XLOOKUP($A504,'Crop Chart'!$A$5:$A$201,'Crop Chart'!$K$5:$K$201,0)*$F504),"")</f>
        <v/>
      </c>
      <c r="K504" s="209" t="str">
        <f>IF($F504&gt;0,(VLOOKUP($A504,'Crop Chart'!$A$5:$M$72,#REF!,FALSE)),"")</f>
        <v/>
      </c>
      <c r="L504" s="210"/>
      <c r="M504" s="276"/>
      <c r="N504" s="223"/>
      <c r="O504" s="222"/>
      <c r="P504" s="222"/>
      <c r="Q504" s="223"/>
      <c r="R504" s="223"/>
      <c r="S504" s="223"/>
      <c r="T504" s="223"/>
      <c r="U504" s="223"/>
      <c r="V504" s="223"/>
      <c r="W504" s="223"/>
      <c r="X504" s="223"/>
    </row>
    <row r="505" ht="15.75" customHeight="1">
      <c r="A505" s="231"/>
      <c r="B505" s="231"/>
      <c r="C505" s="231"/>
      <c r="D505" s="216" t="str">
        <f>IF(LEN(A505)&gt;=3,VLOOKUP(A505,'Crop Chart'!$A$5:$H$72,#REF!,FALSE),"")</f>
        <v/>
      </c>
      <c r="E505" s="280"/>
      <c r="F505" s="278"/>
      <c r="G505" s="279"/>
      <c r="H505" s="208" t="str">
        <f>IF(ISBLANK(G505),"",I505-VLOOKUP(A505,'Crop Chart'!$A$5:$H$72,#REF!,FALSE))</f>
        <v/>
      </c>
      <c r="I505" s="208" t="str">
        <f t="shared" si="1"/>
        <v/>
      </c>
      <c r="J505" s="209" t="str">
        <f t="array" ref="J505">IF($F505&gt;0,(XLOOKUP($A505,'Crop Chart'!$A$5:$A$201,'Crop Chart'!$K$5:$K$201,0)*$F505),"")</f>
        <v/>
      </c>
      <c r="K505" s="209" t="str">
        <f>IF($F505&gt;0,(VLOOKUP($A505,'Crop Chart'!$A$5:$M$72,#REF!,FALSE)),"")</f>
        <v/>
      </c>
      <c r="L505" s="210"/>
      <c r="M505" s="276"/>
      <c r="N505" s="223"/>
      <c r="O505" s="222"/>
      <c r="P505" s="222"/>
      <c r="Q505" s="223"/>
      <c r="R505" s="223"/>
      <c r="S505" s="223"/>
      <c r="T505" s="223"/>
      <c r="U505" s="223"/>
      <c r="V505" s="223"/>
      <c r="W505" s="223"/>
      <c r="X505" s="223"/>
    </row>
    <row r="506" ht="15.75" customHeight="1">
      <c r="A506" s="231"/>
      <c r="B506" s="231"/>
      <c r="C506" s="231"/>
      <c r="D506" s="216" t="str">
        <f>IF(LEN(A506)&gt;=3,VLOOKUP(A506,'Crop Chart'!$A$5:$H$72,#REF!,FALSE),"")</f>
        <v/>
      </c>
      <c r="E506" s="280"/>
      <c r="F506" s="278"/>
      <c r="G506" s="279"/>
      <c r="H506" s="208" t="str">
        <f>IF(ISBLANK(G506),"",I506-VLOOKUP(A506,'Crop Chart'!$A$5:$H$72,#REF!,FALSE))</f>
        <v/>
      </c>
      <c r="I506" s="208" t="str">
        <f t="shared" si="1"/>
        <v/>
      </c>
      <c r="J506" s="209" t="str">
        <f t="array" ref="J506">IF($F506&gt;0,(XLOOKUP($A506,'Crop Chart'!$A$5:$A$201,'Crop Chart'!$K$5:$K$201,0)*$F506),"")</f>
        <v/>
      </c>
      <c r="K506" s="209" t="str">
        <f>IF($F506&gt;0,(VLOOKUP($A506,'Crop Chart'!$A$5:$M$72,#REF!,FALSE)),"")</f>
        <v/>
      </c>
      <c r="L506" s="210"/>
      <c r="M506" s="276"/>
      <c r="N506" s="223"/>
      <c r="O506" s="222"/>
      <c r="P506" s="222"/>
      <c r="Q506" s="223"/>
      <c r="R506" s="223"/>
      <c r="S506" s="223"/>
      <c r="T506" s="223"/>
      <c r="U506" s="223"/>
      <c r="V506" s="223"/>
      <c r="W506" s="223"/>
      <c r="X506" s="223"/>
    </row>
    <row r="507" ht="15.75" customHeight="1">
      <c r="A507" s="231"/>
      <c r="B507" s="231"/>
      <c r="C507" s="231"/>
      <c r="D507" s="216" t="str">
        <f>IF(LEN(A507)&gt;=3,VLOOKUP(A507,'Crop Chart'!$A$5:$H$72,#REF!,FALSE),"")</f>
        <v/>
      </c>
      <c r="E507" s="280"/>
      <c r="F507" s="278"/>
      <c r="G507" s="279"/>
      <c r="H507" s="208" t="str">
        <f>IF(ISBLANK(G507),"",I507-VLOOKUP(A507,'Crop Chart'!$A$5:$H$72,#REF!,FALSE))</f>
        <v/>
      </c>
      <c r="I507" s="208" t="str">
        <f t="shared" si="1"/>
        <v/>
      </c>
      <c r="J507" s="209" t="str">
        <f t="array" ref="J507">IF($F507&gt;0,(XLOOKUP($A507,'Crop Chart'!$A$5:$A$201,'Crop Chart'!$K$5:$K$201,0)*$F507),"")</f>
        <v/>
      </c>
      <c r="K507" s="209" t="str">
        <f>IF($F507&gt;0,(VLOOKUP($A507,'Crop Chart'!$A$5:$M$72,#REF!,FALSE)),"")</f>
        <v/>
      </c>
      <c r="L507" s="210"/>
      <c r="M507" s="276"/>
      <c r="N507" s="223"/>
      <c r="O507" s="222"/>
      <c r="P507" s="222"/>
      <c r="Q507" s="223"/>
      <c r="R507" s="223"/>
      <c r="S507" s="223"/>
      <c r="T507" s="223"/>
      <c r="U507" s="223"/>
      <c r="V507" s="223"/>
      <c r="W507" s="223"/>
      <c r="X507" s="223"/>
    </row>
    <row r="508" ht="15.75" customHeight="1">
      <c r="A508" s="231"/>
      <c r="B508" s="231"/>
      <c r="C508" s="231"/>
      <c r="D508" s="216" t="str">
        <f>IF(LEN(A508)&gt;=3,VLOOKUP(A508,'Crop Chart'!$A$5:$H$72,#REF!,FALSE),"")</f>
        <v/>
      </c>
      <c r="E508" s="280"/>
      <c r="F508" s="278"/>
      <c r="G508" s="279"/>
      <c r="H508" s="208" t="str">
        <f>IF(ISBLANK(G508),"",I508-VLOOKUP(A508,'Crop Chart'!$A$5:$H$72,#REF!,FALSE))</f>
        <v/>
      </c>
      <c r="I508" s="208" t="str">
        <f t="shared" si="1"/>
        <v/>
      </c>
      <c r="J508" s="209" t="str">
        <f t="array" ref="J508">IF($F508&gt;0,(XLOOKUP($A508,'Crop Chart'!$A$5:$A$201,'Crop Chart'!$K$5:$K$201,0)*$F508),"")</f>
        <v/>
      </c>
      <c r="K508" s="209" t="str">
        <f>IF($F508&gt;0,(VLOOKUP($A508,'Crop Chart'!$A$5:$M$72,#REF!,FALSE)),"")</f>
        <v/>
      </c>
      <c r="L508" s="210"/>
      <c r="M508" s="276"/>
      <c r="N508" s="223"/>
      <c r="O508" s="222"/>
      <c r="P508" s="222"/>
      <c r="Q508" s="223"/>
      <c r="R508" s="223"/>
      <c r="S508" s="223"/>
      <c r="T508" s="223"/>
      <c r="U508" s="223"/>
      <c r="V508" s="223"/>
      <c r="W508" s="223"/>
      <c r="X508" s="223"/>
    </row>
    <row r="509" ht="15.75" customHeight="1">
      <c r="A509" s="231"/>
      <c r="B509" s="231"/>
      <c r="C509" s="231"/>
      <c r="D509" s="216" t="str">
        <f>IF(LEN(A509)&gt;=3,VLOOKUP(A509,'Crop Chart'!$A$5:$H$72,#REF!,FALSE),"")</f>
        <v/>
      </c>
      <c r="E509" s="280"/>
      <c r="F509" s="278"/>
      <c r="G509" s="279"/>
      <c r="H509" s="208" t="str">
        <f>IF(ISBLANK(G509),"",I509-VLOOKUP(A509,'Crop Chart'!$A$5:$H$72,#REF!,FALSE))</f>
        <v/>
      </c>
      <c r="I509" s="208" t="str">
        <f t="shared" si="1"/>
        <v/>
      </c>
      <c r="J509" s="209" t="str">
        <f t="array" ref="J509">IF($F509&gt;0,(XLOOKUP($A509,'Crop Chart'!$A$5:$A$201,'Crop Chart'!$K$5:$K$201,0)*$F509),"")</f>
        <v/>
      </c>
      <c r="K509" s="209" t="str">
        <f>IF($F509&gt;0,(VLOOKUP($A509,'Crop Chart'!$A$5:$M$72,#REF!,FALSE)),"")</f>
        <v/>
      </c>
      <c r="L509" s="210"/>
      <c r="M509" s="276"/>
      <c r="N509" s="223"/>
      <c r="O509" s="222"/>
      <c r="P509" s="222"/>
      <c r="Q509" s="223"/>
      <c r="R509" s="223"/>
      <c r="S509" s="223"/>
      <c r="T509" s="223"/>
      <c r="U509" s="223"/>
      <c r="V509" s="223"/>
      <c r="W509" s="223"/>
      <c r="X509" s="223"/>
    </row>
    <row r="510" ht="15.75" customHeight="1">
      <c r="A510" s="231"/>
      <c r="B510" s="231"/>
      <c r="C510" s="231"/>
      <c r="D510" s="216" t="str">
        <f>IF(LEN(A510)&gt;=3,VLOOKUP(A510,'Crop Chart'!$A$5:$H$72,#REF!,FALSE),"")</f>
        <v/>
      </c>
      <c r="E510" s="280"/>
      <c r="F510" s="278"/>
      <c r="G510" s="279"/>
      <c r="H510" s="208" t="str">
        <f>IF(ISBLANK(G510),"",I510-VLOOKUP(A510,'Crop Chart'!$A$5:$H$72,#REF!,FALSE))</f>
        <v/>
      </c>
      <c r="I510" s="208" t="str">
        <f t="shared" si="1"/>
        <v/>
      </c>
      <c r="J510" s="209" t="str">
        <f t="array" ref="J510">IF($F510&gt;0,(XLOOKUP($A510,'Crop Chart'!$A$5:$A$201,'Crop Chart'!$K$5:$K$201,0)*$F510),"")</f>
        <v/>
      </c>
      <c r="K510" s="209" t="str">
        <f>IF($F510&gt;0,(VLOOKUP($A510,'Crop Chart'!$A$5:$M$72,#REF!,FALSE)),"")</f>
        <v/>
      </c>
      <c r="L510" s="210"/>
      <c r="M510" s="276"/>
      <c r="N510" s="223"/>
      <c r="O510" s="222"/>
      <c r="P510" s="222"/>
      <c r="Q510" s="223"/>
      <c r="R510" s="223"/>
      <c r="S510" s="223"/>
      <c r="T510" s="223"/>
      <c r="U510" s="223"/>
      <c r="V510" s="223"/>
      <c r="W510" s="223"/>
      <c r="X510" s="223"/>
    </row>
    <row r="511" ht="15.75" customHeight="1">
      <c r="A511" s="231"/>
      <c r="B511" s="231"/>
      <c r="C511" s="231"/>
      <c r="D511" s="216" t="str">
        <f>IF(LEN(A511)&gt;=3,VLOOKUP(A511,'Crop Chart'!$A$5:$H$72,#REF!,FALSE),"")</f>
        <v/>
      </c>
      <c r="E511" s="280"/>
      <c r="F511" s="278"/>
      <c r="G511" s="279"/>
      <c r="H511" s="208" t="str">
        <f>IF(ISBLANK(G511),"",I511-VLOOKUP(A511,'Crop Chart'!$A$5:$H$72,#REF!,FALSE))</f>
        <v/>
      </c>
      <c r="I511" s="208" t="str">
        <f t="shared" si="1"/>
        <v/>
      </c>
      <c r="J511" s="209" t="str">
        <f t="array" ref="J511">IF($F511&gt;0,(XLOOKUP($A511,'Crop Chart'!$A$5:$A$201,'Crop Chart'!$K$5:$K$201,0)*$F511),"")</f>
        <v/>
      </c>
      <c r="K511" s="209" t="str">
        <f>IF($F511&gt;0,(VLOOKUP($A511,'Crop Chart'!$A$5:$M$72,#REF!,FALSE)),"")</f>
        <v/>
      </c>
      <c r="L511" s="210"/>
      <c r="M511" s="276"/>
      <c r="N511" s="223"/>
      <c r="O511" s="222"/>
      <c r="P511" s="222"/>
      <c r="Q511" s="223"/>
      <c r="R511" s="223"/>
      <c r="S511" s="223"/>
      <c r="T511" s="223"/>
      <c r="U511" s="223"/>
      <c r="V511" s="223"/>
      <c r="W511" s="223"/>
      <c r="X511" s="223"/>
    </row>
    <row r="512" ht="15.75" customHeight="1">
      <c r="A512" s="231"/>
      <c r="B512" s="231"/>
      <c r="C512" s="231"/>
      <c r="D512" s="216" t="str">
        <f>IF(LEN(A512)&gt;=3,VLOOKUP(A512,'Crop Chart'!$A$5:$H$72,#REF!,FALSE),"")</f>
        <v/>
      </c>
      <c r="E512" s="280"/>
      <c r="F512" s="278"/>
      <c r="G512" s="279"/>
      <c r="H512" s="208" t="str">
        <f>IF(ISBLANK(G512),"",I512-VLOOKUP(A512,'Crop Chart'!$A$5:$H$72,#REF!,FALSE))</f>
        <v/>
      </c>
      <c r="I512" s="208" t="str">
        <f t="shared" si="1"/>
        <v/>
      </c>
      <c r="J512" s="209" t="str">
        <f t="array" ref="J512">IF($F512&gt;0,(XLOOKUP($A512,'Crop Chart'!$A$5:$A$201,'Crop Chart'!$K$5:$K$201,0)*$F512),"")</f>
        <v/>
      </c>
      <c r="K512" s="209" t="str">
        <f>IF($F512&gt;0,(VLOOKUP($A512,'Crop Chart'!$A$5:$M$72,#REF!,FALSE)),"")</f>
        <v/>
      </c>
      <c r="L512" s="210"/>
      <c r="M512" s="276"/>
      <c r="N512" s="223"/>
      <c r="O512" s="222"/>
      <c r="P512" s="222"/>
      <c r="Q512" s="223"/>
      <c r="R512" s="223"/>
      <c r="S512" s="223"/>
      <c r="T512" s="223"/>
      <c r="U512" s="223"/>
      <c r="V512" s="223"/>
      <c r="W512" s="223"/>
      <c r="X512" s="223"/>
    </row>
    <row r="513" ht="15.75" customHeight="1">
      <c r="A513" s="231"/>
      <c r="B513" s="231"/>
      <c r="C513" s="231"/>
      <c r="D513" s="216" t="str">
        <f>IF(LEN(A513)&gt;=3,VLOOKUP(A513,'Crop Chart'!$A$5:$H$72,#REF!,FALSE),"")</f>
        <v/>
      </c>
      <c r="E513" s="280"/>
      <c r="F513" s="278"/>
      <c r="G513" s="279"/>
      <c r="H513" s="208" t="str">
        <f>IF(ISBLANK(G513),"",I513-VLOOKUP(A513,'Crop Chart'!$A$5:$H$72,#REF!,FALSE))</f>
        <v/>
      </c>
      <c r="I513" s="208" t="str">
        <f t="shared" si="1"/>
        <v/>
      </c>
      <c r="J513" s="209" t="str">
        <f t="array" ref="J513">IF($F513&gt;0,(XLOOKUP($A513,'Crop Chart'!$A$5:$A$201,'Crop Chart'!$K$5:$K$201,0)*$F513),"")</f>
        <v/>
      </c>
      <c r="K513" s="209" t="str">
        <f>IF($F513&gt;0,(VLOOKUP($A513,'Crop Chart'!$A$5:$M$72,#REF!,FALSE)),"")</f>
        <v/>
      </c>
      <c r="L513" s="210"/>
      <c r="M513" s="276"/>
      <c r="N513" s="223"/>
      <c r="O513" s="222"/>
      <c r="P513" s="222"/>
      <c r="Q513" s="223"/>
      <c r="R513" s="223"/>
      <c r="S513" s="223"/>
      <c r="T513" s="223"/>
      <c r="U513" s="223"/>
      <c r="V513" s="223"/>
      <c r="W513" s="223"/>
      <c r="X513" s="223"/>
    </row>
    <row r="514" ht="15.75" customHeight="1">
      <c r="A514" s="231"/>
      <c r="B514" s="231"/>
      <c r="C514" s="231"/>
      <c r="D514" s="216" t="str">
        <f>IF(LEN(A514)&gt;=3,VLOOKUP(A514,'Crop Chart'!$A$5:$H$72,#REF!,FALSE),"")</f>
        <v/>
      </c>
      <c r="E514" s="280"/>
      <c r="F514" s="278"/>
      <c r="G514" s="279"/>
      <c r="H514" s="208" t="str">
        <f>IF(ISBLANK(G514),"",I514-VLOOKUP(A514,'Crop Chart'!$A$5:$H$72,#REF!,FALSE))</f>
        <v/>
      </c>
      <c r="I514" s="208" t="str">
        <f t="shared" si="1"/>
        <v/>
      </c>
      <c r="J514" s="209" t="str">
        <f t="array" ref="J514">IF($F514&gt;0,(XLOOKUP($A514,'Crop Chart'!$A$5:$A$201,'Crop Chart'!$K$5:$K$201,0)*$F514),"")</f>
        <v/>
      </c>
      <c r="K514" s="209" t="str">
        <f>IF($F514&gt;0,(VLOOKUP($A514,'Crop Chart'!$A$5:$M$72,#REF!,FALSE)),"")</f>
        <v/>
      </c>
      <c r="L514" s="210"/>
      <c r="M514" s="276"/>
      <c r="N514" s="223"/>
      <c r="O514" s="222"/>
      <c r="P514" s="222"/>
      <c r="Q514" s="223"/>
      <c r="R514" s="223"/>
      <c r="S514" s="223"/>
      <c r="T514" s="223"/>
      <c r="U514" s="223"/>
      <c r="V514" s="223"/>
      <c r="W514" s="223"/>
      <c r="X514" s="223"/>
    </row>
    <row r="515" ht="15.75" customHeight="1">
      <c r="A515" s="231"/>
      <c r="B515" s="231"/>
      <c r="C515" s="231"/>
      <c r="D515" s="216" t="str">
        <f>IF(LEN(A515)&gt;=3,VLOOKUP(A515,'Crop Chart'!$A$5:$H$72,#REF!,FALSE),"")</f>
        <v/>
      </c>
      <c r="E515" s="280"/>
      <c r="F515" s="278"/>
      <c r="G515" s="279"/>
      <c r="H515" s="208" t="str">
        <f>IF(ISBLANK(G515),"",I515-VLOOKUP(A515,'Crop Chart'!$A$5:$H$72,#REF!,FALSE))</f>
        <v/>
      </c>
      <c r="I515" s="208" t="str">
        <f t="shared" si="1"/>
        <v/>
      </c>
      <c r="J515" s="209" t="str">
        <f>IF($F515&gt;0,(VLOOKUP($A515,'Crop Chart'!$A$5:$M$72,#REF!,FALSE)*$F515),"")</f>
        <v/>
      </c>
      <c r="K515" s="209" t="str">
        <f>IF($F515&gt;0,(VLOOKUP($A515,'Crop Chart'!$A$5:$M$72,#REF!,FALSE)),"")</f>
        <v/>
      </c>
      <c r="L515" s="210"/>
      <c r="M515" s="276"/>
      <c r="N515" s="223"/>
      <c r="O515" s="222"/>
      <c r="P515" s="222"/>
      <c r="Q515" s="223"/>
      <c r="R515" s="223"/>
      <c r="S515" s="223"/>
      <c r="T515" s="223"/>
      <c r="U515" s="223"/>
      <c r="V515" s="223"/>
      <c r="W515" s="223"/>
      <c r="X515" s="223"/>
    </row>
    <row r="516" ht="15.75" customHeight="1">
      <c r="A516" s="231"/>
      <c r="B516" s="231"/>
      <c r="C516" s="231"/>
      <c r="D516" s="216" t="str">
        <f>IF(LEN(A516)&gt;=3,VLOOKUP(A516,'Crop Chart'!$A$5:$H$72,#REF!,FALSE),"")</f>
        <v/>
      </c>
      <c r="E516" s="280"/>
      <c r="F516" s="278"/>
      <c r="G516" s="279"/>
      <c r="H516" s="208" t="str">
        <f>IF(ISBLANK(G516),"",I516-VLOOKUP(A516,'Crop Chart'!$A$5:$H$72,#REF!,FALSE))</f>
        <v/>
      </c>
      <c r="I516" s="208" t="str">
        <f t="shared" si="1"/>
        <v/>
      </c>
      <c r="J516" s="209" t="str">
        <f>IF($F516&gt;0,(VLOOKUP($A516,'Crop Chart'!$A$5:$M$72,#REF!,FALSE)*$F516),"")</f>
        <v/>
      </c>
      <c r="K516" s="209" t="str">
        <f>IF($F516&gt;0,(VLOOKUP($A516,'Crop Chart'!$A$5:$M$72,#REF!,FALSE)),"")</f>
        <v/>
      </c>
      <c r="L516" s="210"/>
      <c r="M516" s="276"/>
      <c r="N516" s="223"/>
      <c r="O516" s="222"/>
      <c r="P516" s="222"/>
      <c r="Q516" s="223"/>
      <c r="R516" s="223"/>
      <c r="S516" s="223"/>
      <c r="T516" s="223"/>
      <c r="U516" s="223"/>
      <c r="V516" s="223"/>
      <c r="W516" s="223"/>
      <c r="X516" s="223"/>
    </row>
    <row r="517" ht="15.75" customHeight="1">
      <c r="A517" s="231"/>
      <c r="B517" s="231"/>
      <c r="C517" s="231"/>
      <c r="D517" s="216" t="str">
        <f>IF(LEN(A517)&gt;=3,VLOOKUP(A517,'Crop Chart'!$A$5:$H$72,#REF!,FALSE),"")</f>
        <v/>
      </c>
      <c r="E517" s="280"/>
      <c r="F517" s="278"/>
      <c r="G517" s="279"/>
      <c r="H517" s="208" t="str">
        <f>IF(ISBLANK(G517),"",I517-VLOOKUP(A517,'Crop Chart'!$A$5:$H$72,#REF!,FALSE))</f>
        <v/>
      </c>
      <c r="I517" s="208" t="str">
        <f t="shared" si="1"/>
        <v/>
      </c>
      <c r="J517" s="209" t="str">
        <f>IF($F517&gt;0,(VLOOKUP($A517,'Crop Chart'!$A$5:$M$72,#REF!,FALSE)*$F517),"")</f>
        <v/>
      </c>
      <c r="K517" s="209" t="str">
        <f>IF($F517&gt;0,(VLOOKUP($A517,'Crop Chart'!$A$5:$M$72,#REF!,FALSE)),"")</f>
        <v/>
      </c>
      <c r="L517" s="210"/>
      <c r="M517" s="276"/>
      <c r="N517" s="223"/>
      <c r="O517" s="222"/>
      <c r="P517" s="222"/>
      <c r="Q517" s="223"/>
      <c r="R517" s="223"/>
      <c r="S517" s="223"/>
      <c r="T517" s="223"/>
      <c r="U517" s="223"/>
      <c r="V517" s="223"/>
      <c r="W517" s="223"/>
      <c r="X517" s="223"/>
    </row>
    <row r="518" ht="15.75" customHeight="1">
      <c r="A518" s="231"/>
      <c r="B518" s="231"/>
      <c r="C518" s="231"/>
      <c r="D518" s="216" t="str">
        <f>IF(LEN(A518)&gt;=3,VLOOKUP(A518,'Crop Chart'!$A$5:$H$72,#REF!,FALSE),"")</f>
        <v/>
      </c>
      <c r="E518" s="280"/>
      <c r="F518" s="278"/>
      <c r="G518" s="279"/>
      <c r="H518" s="208" t="str">
        <f>IF(ISBLANK(G518),"",I518-VLOOKUP(A518,'Crop Chart'!$A$5:$H$72,#REF!,FALSE))</f>
        <v/>
      </c>
      <c r="I518" s="208" t="str">
        <f t="shared" si="1"/>
        <v/>
      </c>
      <c r="J518" s="209" t="str">
        <f>IF($F518&gt;0,(VLOOKUP($A518,'Crop Chart'!$A$5:$M$72,#REF!,FALSE)*$F518),"")</f>
        <v/>
      </c>
      <c r="K518" s="209" t="str">
        <f>IF($F518&gt;0,(VLOOKUP($A518,'Crop Chart'!$A$5:$M$72,#REF!,FALSE)),"")</f>
        <v/>
      </c>
      <c r="L518" s="210"/>
      <c r="M518" s="276"/>
      <c r="N518" s="223"/>
      <c r="O518" s="222"/>
      <c r="P518" s="222"/>
      <c r="Q518" s="223"/>
      <c r="R518" s="223"/>
      <c r="S518" s="223"/>
      <c r="T518" s="223"/>
      <c r="U518" s="223"/>
      <c r="V518" s="223"/>
      <c r="W518" s="223"/>
      <c r="X518" s="223"/>
    </row>
    <row r="519" ht="15.75" customHeight="1">
      <c r="A519" s="231"/>
      <c r="B519" s="231"/>
      <c r="C519" s="231"/>
      <c r="D519" s="216" t="str">
        <f>IF(LEN(A519)&gt;=3,VLOOKUP(A519,'Crop Chart'!$A$5:$H$72,#REF!,FALSE),"")</f>
        <v/>
      </c>
      <c r="E519" s="280"/>
      <c r="F519" s="278"/>
      <c r="G519" s="279"/>
      <c r="H519" s="208" t="str">
        <f>IF(ISBLANK(G519),"",I519-VLOOKUP(A519,'Crop Chart'!$A$5:$H$72,#REF!,FALSE))</f>
        <v/>
      </c>
      <c r="I519" s="208" t="str">
        <f t="shared" si="1"/>
        <v/>
      </c>
      <c r="J519" s="209" t="str">
        <f>IF($F519&gt;0,(VLOOKUP($A519,'Crop Chart'!$A$5:$M$72,#REF!,FALSE)*$F519),"")</f>
        <v/>
      </c>
      <c r="K519" s="209" t="str">
        <f>IF($F519&gt;0,(VLOOKUP($A519,'Crop Chart'!$A$5:$M$72,#REF!,FALSE)),"")</f>
        <v/>
      </c>
      <c r="L519" s="210"/>
      <c r="M519" s="276"/>
      <c r="N519" s="223"/>
      <c r="O519" s="222"/>
      <c r="P519" s="222"/>
      <c r="Q519" s="223"/>
      <c r="R519" s="223"/>
      <c r="S519" s="223"/>
      <c r="T519" s="223"/>
      <c r="U519" s="223"/>
      <c r="V519" s="223"/>
      <c r="W519" s="223"/>
      <c r="X519" s="223"/>
    </row>
    <row r="520" ht="15.75" customHeight="1">
      <c r="A520" s="231"/>
      <c r="B520" s="231"/>
      <c r="C520" s="231"/>
      <c r="D520" s="216" t="str">
        <f>IF(LEN(A520)&gt;=3,VLOOKUP(A520,'Crop Chart'!$A$5:$H$72,#REF!,FALSE),"")</f>
        <v/>
      </c>
      <c r="E520" s="280"/>
      <c r="F520" s="278"/>
      <c r="G520" s="279"/>
      <c r="H520" s="208" t="str">
        <f>IF(ISBLANK(G520),"",I520-VLOOKUP(A520,'Crop Chart'!$A$5:$H$72,#REF!,FALSE))</f>
        <v/>
      </c>
      <c r="I520" s="208" t="str">
        <f t="shared" si="1"/>
        <v/>
      </c>
      <c r="J520" s="209" t="str">
        <f>IF($F520&gt;0,(VLOOKUP($A520,'Crop Chart'!$A$5:$M$72,#REF!,FALSE)*$F520),"")</f>
        <v/>
      </c>
      <c r="K520" s="209" t="str">
        <f>IF($F520&gt;0,(VLOOKUP($A520,'Crop Chart'!$A$5:$M$72,#REF!,FALSE)),"")</f>
        <v/>
      </c>
      <c r="L520" s="210"/>
      <c r="M520" s="276"/>
      <c r="N520" s="223"/>
      <c r="O520" s="222"/>
      <c r="P520" s="222"/>
      <c r="Q520" s="223"/>
      <c r="R520" s="223"/>
      <c r="S520" s="223"/>
      <c r="T520" s="223"/>
      <c r="U520" s="223"/>
      <c r="V520" s="223"/>
      <c r="W520" s="223"/>
      <c r="X520" s="223"/>
    </row>
    <row r="521" ht="15.75" customHeight="1">
      <c r="A521" s="231"/>
      <c r="B521" s="231"/>
      <c r="C521" s="231"/>
      <c r="D521" s="216" t="str">
        <f>IF(LEN(A521)&gt;=3,VLOOKUP(A521,'Crop Chart'!$A$5:$H$72,#REF!,FALSE),"")</f>
        <v/>
      </c>
      <c r="E521" s="280"/>
      <c r="F521" s="278"/>
      <c r="G521" s="279"/>
      <c r="H521" s="208" t="str">
        <f>IF(ISBLANK(G521),"",I521-VLOOKUP(A521,'Crop Chart'!$A$5:$H$72,#REF!,FALSE))</f>
        <v/>
      </c>
      <c r="I521" s="208" t="str">
        <f t="shared" si="1"/>
        <v/>
      </c>
      <c r="J521" s="209" t="str">
        <f>IF($F521&gt;0,(VLOOKUP($A521,'Crop Chart'!$A$5:$M$72,#REF!,FALSE)*$F521),"")</f>
        <v/>
      </c>
      <c r="K521" s="209" t="str">
        <f>IF($F521&gt;0,(VLOOKUP($A521,'Crop Chart'!$A$5:$M$72,#REF!,FALSE)),"")</f>
        <v/>
      </c>
      <c r="L521" s="210"/>
      <c r="M521" s="276"/>
      <c r="N521" s="223"/>
      <c r="O521" s="222"/>
      <c r="P521" s="222"/>
      <c r="Q521" s="223"/>
      <c r="R521" s="223"/>
      <c r="S521" s="223"/>
      <c r="T521" s="223"/>
      <c r="U521" s="223"/>
      <c r="V521" s="223"/>
      <c r="W521" s="223"/>
      <c r="X521" s="223"/>
    </row>
    <row r="522" ht="15.75" customHeight="1">
      <c r="A522" s="231"/>
      <c r="B522" s="231"/>
      <c r="C522" s="231"/>
      <c r="D522" s="216" t="str">
        <f>IF(LEN(A522)&gt;=3,VLOOKUP(A522,'Crop Chart'!$A$5:$H$72,#REF!,FALSE),"")</f>
        <v/>
      </c>
      <c r="E522" s="280"/>
      <c r="F522" s="278"/>
      <c r="G522" s="279"/>
      <c r="H522" s="208" t="str">
        <f>IF(ISBLANK(G522),"",I522-VLOOKUP(A522,'Crop Chart'!$A$5:$H$72,#REF!,FALSE))</f>
        <v/>
      </c>
      <c r="I522" s="208" t="str">
        <f t="shared" si="1"/>
        <v/>
      </c>
      <c r="J522" s="209" t="str">
        <f>IF($F522&gt;0,(VLOOKUP($A522,'Crop Chart'!$A$5:$M$72,#REF!,FALSE)*$F522),"")</f>
        <v/>
      </c>
      <c r="K522" s="209" t="str">
        <f>IF($F522&gt;0,(VLOOKUP($A522,'Crop Chart'!$A$5:$M$72,#REF!,FALSE)),"")</f>
        <v/>
      </c>
      <c r="L522" s="210"/>
      <c r="M522" s="276"/>
      <c r="N522" s="223"/>
      <c r="O522" s="222"/>
      <c r="P522" s="222"/>
      <c r="Q522" s="223"/>
      <c r="R522" s="223"/>
      <c r="S522" s="223"/>
      <c r="T522" s="223"/>
      <c r="U522" s="223"/>
      <c r="V522" s="223"/>
      <c r="W522" s="223"/>
      <c r="X522" s="223"/>
    </row>
    <row r="523" ht="15.75" customHeight="1">
      <c r="A523" s="231"/>
      <c r="B523" s="231"/>
      <c r="C523" s="231"/>
      <c r="D523" s="216" t="str">
        <f>IF(LEN(A523)&gt;=3,VLOOKUP(A523,'Crop Chart'!$A$5:$H$72,#REF!,FALSE),"")</f>
        <v/>
      </c>
      <c r="E523" s="280"/>
      <c r="F523" s="278"/>
      <c r="G523" s="279"/>
      <c r="H523" s="208" t="str">
        <f>IF(ISBLANK(G523),"",I523-VLOOKUP(A523,'Crop Chart'!$A$5:$H$72,#REF!,FALSE))</f>
        <v/>
      </c>
      <c r="I523" s="208" t="str">
        <f t="shared" si="1"/>
        <v/>
      </c>
      <c r="J523" s="209" t="str">
        <f>IF($F523&gt;0,(VLOOKUP($A523,'Crop Chart'!$A$5:$M$72,#REF!,FALSE)*$F523),"")</f>
        <v/>
      </c>
      <c r="K523" s="209" t="str">
        <f>IF($F523&gt;0,(VLOOKUP($A523,'Crop Chart'!$A$5:$M$72,#REF!,FALSE)),"")</f>
        <v/>
      </c>
      <c r="L523" s="210"/>
      <c r="M523" s="276"/>
      <c r="N523" s="223"/>
      <c r="O523" s="222"/>
      <c r="P523" s="222"/>
      <c r="Q523" s="223"/>
      <c r="R523" s="223"/>
      <c r="S523" s="223"/>
      <c r="T523" s="223"/>
      <c r="U523" s="223"/>
      <c r="V523" s="223"/>
      <c r="W523" s="223"/>
      <c r="X523" s="223"/>
    </row>
    <row r="524" ht="15.75" customHeight="1">
      <c r="A524" s="231"/>
      <c r="B524" s="231"/>
      <c r="C524" s="231"/>
      <c r="D524" s="216" t="str">
        <f>IF(LEN(A524)&gt;=3,VLOOKUP(A524,'Crop Chart'!$A$5:$H$72,#REF!,FALSE),"")</f>
        <v/>
      </c>
      <c r="E524" s="280"/>
      <c r="F524" s="278"/>
      <c r="G524" s="279"/>
      <c r="H524" s="208" t="str">
        <f>IF(ISBLANK(G524),"",I524-VLOOKUP(A524,'Crop Chart'!$A$5:$H$72,#REF!,FALSE))</f>
        <v/>
      </c>
      <c r="I524" s="208" t="str">
        <f t="shared" si="1"/>
        <v/>
      </c>
      <c r="J524" s="209" t="str">
        <f>IF($F524&gt;0,(VLOOKUP($A524,'Crop Chart'!$A$5:$M$72,#REF!,FALSE)*$F524),"")</f>
        <v/>
      </c>
      <c r="K524" s="209" t="str">
        <f>IF($F524&gt;0,(VLOOKUP($A524,'Crop Chart'!$A$5:$M$72,#REF!,FALSE)),"")</f>
        <v/>
      </c>
      <c r="L524" s="210"/>
      <c r="M524" s="276"/>
      <c r="N524" s="223"/>
      <c r="O524" s="222"/>
      <c r="P524" s="222"/>
      <c r="Q524" s="223"/>
      <c r="R524" s="223"/>
      <c r="S524" s="223"/>
      <c r="T524" s="223"/>
      <c r="U524" s="223"/>
      <c r="V524" s="223"/>
      <c r="W524" s="223"/>
      <c r="X524" s="223"/>
    </row>
    <row r="525" ht="15.75" customHeight="1">
      <c r="A525" s="231"/>
      <c r="B525" s="231"/>
      <c r="C525" s="231"/>
      <c r="D525" s="216" t="str">
        <f>IF(LEN(A525)&gt;=3,VLOOKUP(A525,'Crop Chart'!$A$5:$H$72,#REF!,FALSE),"")</f>
        <v/>
      </c>
      <c r="E525" s="280"/>
      <c r="F525" s="278"/>
      <c r="G525" s="279"/>
      <c r="H525" s="208" t="str">
        <f>IF(ISBLANK(G525),"",I525-VLOOKUP(A525,'Crop Chart'!$A$5:$H$72,#REF!,FALSE))</f>
        <v/>
      </c>
      <c r="I525" s="208" t="str">
        <f t="shared" si="1"/>
        <v/>
      </c>
      <c r="J525" s="209" t="str">
        <f>IF($F525&gt;0,(VLOOKUP($A525,'Crop Chart'!$A$5:$M$72,#REF!,FALSE)*$F525),"")</f>
        <v/>
      </c>
      <c r="K525" s="209" t="str">
        <f>IF($F525&gt;0,(VLOOKUP($A525,'Crop Chart'!$A$5:$M$72,#REF!,FALSE)),"")</f>
        <v/>
      </c>
      <c r="L525" s="210"/>
      <c r="M525" s="276"/>
      <c r="N525" s="223"/>
      <c r="O525" s="222"/>
      <c r="P525" s="222"/>
      <c r="Q525" s="223"/>
      <c r="R525" s="223"/>
      <c r="S525" s="223"/>
      <c r="T525" s="223"/>
      <c r="U525" s="223"/>
      <c r="V525" s="223"/>
      <c r="W525" s="223"/>
      <c r="X525" s="223"/>
    </row>
    <row r="526" ht="15.75" customHeight="1">
      <c r="A526" s="231"/>
      <c r="B526" s="231"/>
      <c r="C526" s="231"/>
      <c r="D526" s="216" t="str">
        <f>IF(LEN(A526)&gt;=3,VLOOKUP(A526,'Crop Chart'!$A$5:$H$72,#REF!,FALSE),"")</f>
        <v/>
      </c>
      <c r="E526" s="280"/>
      <c r="F526" s="278"/>
      <c r="G526" s="279"/>
      <c r="H526" s="208" t="str">
        <f>IF(ISBLANK(G526),"",I526-VLOOKUP(A526,'Crop Chart'!$A$5:$H$72,#REF!,FALSE))</f>
        <v/>
      </c>
      <c r="I526" s="208" t="str">
        <f t="shared" si="1"/>
        <v/>
      </c>
      <c r="J526" s="209" t="str">
        <f>IF($F526&gt;0,(VLOOKUP($A526,'Crop Chart'!$A$5:$M$72,#REF!,FALSE)*$F526),"")</f>
        <v/>
      </c>
      <c r="K526" s="209" t="str">
        <f>IF($F526&gt;0,(VLOOKUP($A526,'Crop Chart'!$A$5:$M$72,#REF!,FALSE)),"")</f>
        <v/>
      </c>
      <c r="L526" s="210"/>
      <c r="M526" s="276"/>
      <c r="N526" s="223"/>
      <c r="O526" s="222"/>
      <c r="P526" s="222"/>
      <c r="Q526" s="223"/>
      <c r="R526" s="223"/>
      <c r="S526" s="223"/>
      <c r="T526" s="223"/>
      <c r="U526" s="223"/>
      <c r="V526" s="223"/>
      <c r="W526" s="223"/>
      <c r="X526" s="223"/>
    </row>
    <row r="527" ht="15.75" customHeight="1">
      <c r="A527" s="231"/>
      <c r="B527" s="231"/>
      <c r="C527" s="231"/>
      <c r="D527" s="216" t="str">
        <f>IF(LEN(A527)&gt;=3,VLOOKUP(A527,'Crop Chart'!$A$5:$H$72,#REF!,FALSE),"")</f>
        <v/>
      </c>
      <c r="E527" s="280"/>
      <c r="F527" s="278"/>
      <c r="G527" s="279"/>
      <c r="H527" s="208" t="str">
        <f>IF(ISBLANK(G527),"",I527-VLOOKUP(A527,'Crop Chart'!$A$5:$H$72,#REF!,FALSE))</f>
        <v/>
      </c>
      <c r="I527" s="208" t="str">
        <f t="shared" si="1"/>
        <v/>
      </c>
      <c r="J527" s="209" t="str">
        <f>IF($F527&gt;0,(VLOOKUP($A527,'Crop Chart'!$A$5:$M$72,#REF!,FALSE)*$F527),"")</f>
        <v/>
      </c>
      <c r="K527" s="209" t="str">
        <f>IF($F527&gt;0,(VLOOKUP($A527,'Crop Chart'!$A$5:$M$72,#REF!,FALSE)),"")</f>
        <v/>
      </c>
      <c r="L527" s="210"/>
      <c r="M527" s="276"/>
      <c r="N527" s="223"/>
      <c r="O527" s="222"/>
      <c r="P527" s="222"/>
      <c r="Q527" s="223"/>
      <c r="R527" s="223"/>
      <c r="S527" s="223"/>
      <c r="T527" s="223"/>
      <c r="U527" s="223"/>
      <c r="V527" s="223"/>
      <c r="W527" s="223"/>
      <c r="X527" s="223"/>
    </row>
    <row r="528" ht="15.75" customHeight="1">
      <c r="A528" s="231"/>
      <c r="B528" s="231"/>
      <c r="C528" s="231"/>
      <c r="D528" s="216" t="str">
        <f>IF(LEN(A528)&gt;=3,VLOOKUP(A528,'Crop Chart'!$A$5:$H$72,#REF!,FALSE),"")</f>
        <v/>
      </c>
      <c r="E528" s="280"/>
      <c r="F528" s="278"/>
      <c r="G528" s="279"/>
      <c r="H528" s="208" t="str">
        <f>IF(ISBLANK(G528),"",I528-VLOOKUP(A528,'Crop Chart'!$A$5:$H$72,#REF!,FALSE))</f>
        <v/>
      </c>
      <c r="I528" s="208" t="str">
        <f t="shared" si="1"/>
        <v/>
      </c>
      <c r="J528" s="209" t="str">
        <f>IF($F528&gt;0,(VLOOKUP($A528,'Crop Chart'!$A$5:$M$72,#REF!,FALSE)*$F528),"")</f>
        <v/>
      </c>
      <c r="K528" s="209" t="str">
        <f>IF($F528&gt;0,(VLOOKUP($A528,'Crop Chart'!$A$5:$M$72,#REF!,FALSE)),"")</f>
        <v/>
      </c>
      <c r="L528" s="210"/>
      <c r="M528" s="276"/>
      <c r="N528" s="223"/>
      <c r="O528" s="222"/>
      <c r="P528" s="222"/>
      <c r="Q528" s="223"/>
      <c r="R528" s="223"/>
      <c r="S528" s="223"/>
      <c r="T528" s="223"/>
      <c r="U528" s="223"/>
      <c r="V528" s="223"/>
      <c r="W528" s="223"/>
      <c r="X528" s="223"/>
    </row>
    <row r="529" ht="15.75" customHeight="1">
      <c r="A529" s="231"/>
      <c r="B529" s="231"/>
      <c r="C529" s="231"/>
      <c r="D529" s="216" t="str">
        <f>IF(LEN(A529)&gt;=3,VLOOKUP(A529,'Crop Chart'!$A$5:$H$72,#REF!,FALSE),"")</f>
        <v/>
      </c>
      <c r="E529" s="280"/>
      <c r="F529" s="278"/>
      <c r="G529" s="279"/>
      <c r="H529" s="208" t="str">
        <f>IF(ISBLANK(G529),"",I529-VLOOKUP(A529,'Crop Chart'!$A$5:$H$72,#REF!,FALSE))</f>
        <v/>
      </c>
      <c r="I529" s="208" t="str">
        <f t="shared" si="1"/>
        <v/>
      </c>
      <c r="J529" s="209" t="str">
        <f>IF($F529&gt;0,(VLOOKUP($A529,'Crop Chart'!$A$5:$M$72,#REF!,FALSE)*$F529),"")</f>
        <v/>
      </c>
      <c r="K529" s="209" t="str">
        <f>IF($F529&gt;0,(VLOOKUP($A529,'Crop Chart'!$A$5:$M$72,#REF!,FALSE)),"")</f>
        <v/>
      </c>
      <c r="L529" s="210"/>
      <c r="M529" s="276"/>
      <c r="N529" s="223"/>
      <c r="O529" s="222"/>
      <c r="P529" s="222"/>
      <c r="Q529" s="223"/>
      <c r="R529" s="223"/>
      <c r="S529" s="223"/>
      <c r="T529" s="223"/>
      <c r="U529" s="223"/>
      <c r="V529" s="223"/>
      <c r="W529" s="223"/>
      <c r="X529" s="223"/>
    </row>
    <row r="530" ht="15.75" customHeight="1">
      <c r="A530" s="231"/>
      <c r="B530" s="231"/>
      <c r="C530" s="231"/>
      <c r="D530" s="216" t="str">
        <f>IF(LEN(A530)&gt;=3,VLOOKUP(A530,'Crop Chart'!$A$5:$H$72,#REF!,FALSE),"")</f>
        <v/>
      </c>
      <c r="E530" s="280"/>
      <c r="F530" s="278"/>
      <c r="G530" s="279"/>
      <c r="H530" s="208" t="str">
        <f>IF(ISBLANK(G530),"",I530-VLOOKUP(A530,'Crop Chart'!$A$5:$H$72,#REF!,FALSE))</f>
        <v/>
      </c>
      <c r="I530" s="208" t="str">
        <f t="shared" si="1"/>
        <v/>
      </c>
      <c r="J530" s="209" t="str">
        <f>IF($F530&gt;0,(VLOOKUP($A530,'Crop Chart'!$A$5:$M$72,#REF!,FALSE)*$F530),"")</f>
        <v/>
      </c>
      <c r="K530" s="209" t="str">
        <f>IF($F530&gt;0,(VLOOKUP($A530,'Crop Chart'!$A$5:$M$72,#REF!,FALSE)),"")</f>
        <v/>
      </c>
      <c r="L530" s="210"/>
      <c r="M530" s="276"/>
      <c r="N530" s="223"/>
      <c r="O530" s="222"/>
      <c r="P530" s="222"/>
      <c r="Q530" s="223"/>
      <c r="R530" s="223"/>
      <c r="S530" s="223"/>
      <c r="T530" s="223"/>
      <c r="U530" s="223"/>
      <c r="V530" s="223"/>
      <c r="W530" s="223"/>
      <c r="X530" s="223"/>
    </row>
    <row r="531" ht="15.75" customHeight="1">
      <c r="A531" s="231"/>
      <c r="B531" s="231"/>
      <c r="C531" s="231"/>
      <c r="D531" s="216" t="str">
        <f>IF(LEN(A531)&gt;=3,VLOOKUP(A531,'Crop Chart'!$A$5:$H$72,#REF!,FALSE),"")</f>
        <v/>
      </c>
      <c r="E531" s="280"/>
      <c r="F531" s="278"/>
      <c r="G531" s="279"/>
      <c r="H531" s="208" t="str">
        <f>IF(ISBLANK(G531),"",I531-VLOOKUP(A531,'Crop Chart'!$A$5:$H$72,#REF!,FALSE))</f>
        <v/>
      </c>
      <c r="I531" s="208" t="str">
        <f t="shared" si="1"/>
        <v/>
      </c>
      <c r="J531" s="209" t="str">
        <f>IF($F531&gt;0,(VLOOKUP($A531,'Crop Chart'!$A$5:$M$72,#REF!,FALSE)*$F531),"")</f>
        <v/>
      </c>
      <c r="K531" s="209" t="str">
        <f>IF($F531&gt;0,(VLOOKUP($A531,'Crop Chart'!$A$5:$M$72,#REF!,FALSE)),"")</f>
        <v/>
      </c>
      <c r="L531" s="210"/>
      <c r="M531" s="276"/>
      <c r="N531" s="223"/>
      <c r="O531" s="222"/>
      <c r="P531" s="222"/>
      <c r="Q531" s="223"/>
      <c r="R531" s="223"/>
      <c r="S531" s="223"/>
      <c r="T531" s="223"/>
      <c r="U531" s="223"/>
      <c r="V531" s="223"/>
      <c r="W531" s="223"/>
      <c r="X531" s="223"/>
    </row>
    <row r="532" ht="15.75" customHeight="1">
      <c r="A532" s="231"/>
      <c r="B532" s="231"/>
      <c r="C532" s="231"/>
      <c r="D532" s="216" t="str">
        <f>IF(LEN(A532)&gt;=3,VLOOKUP(A532,'Crop Chart'!$A$5:$H$72,#REF!,FALSE),"")</f>
        <v/>
      </c>
      <c r="E532" s="280"/>
      <c r="F532" s="278"/>
      <c r="G532" s="279"/>
      <c r="H532" s="208" t="str">
        <f>IF(ISBLANK(G532),"",I532-VLOOKUP(A532,'Crop Chart'!$A$5:$H$72,#REF!,FALSE))</f>
        <v/>
      </c>
      <c r="I532" s="208" t="str">
        <f t="shared" si="1"/>
        <v/>
      </c>
      <c r="J532" s="209" t="str">
        <f>IF($F532&gt;0,(VLOOKUP($A532,'Crop Chart'!$A$5:$M$72,#REF!,FALSE)*$F532),"")</f>
        <v/>
      </c>
      <c r="K532" s="209" t="str">
        <f>IF($F532&gt;0,(VLOOKUP($A532,'Crop Chart'!$A$5:$M$72,#REF!,FALSE)),"")</f>
        <v/>
      </c>
      <c r="L532" s="210"/>
      <c r="M532" s="276"/>
      <c r="N532" s="223"/>
      <c r="O532" s="222"/>
      <c r="P532" s="222"/>
      <c r="Q532" s="223"/>
      <c r="R532" s="223"/>
      <c r="S532" s="223"/>
      <c r="T532" s="223"/>
      <c r="U532" s="223"/>
      <c r="V532" s="223"/>
      <c r="W532" s="223"/>
      <c r="X532" s="223"/>
    </row>
    <row r="533" ht="15.75" customHeight="1">
      <c r="A533" s="231"/>
      <c r="B533" s="231"/>
      <c r="C533" s="231"/>
      <c r="D533" s="216" t="str">
        <f>IF(LEN(A533)&gt;=3,VLOOKUP(A533,'Crop Chart'!$A$5:$H$72,#REF!,FALSE),"")</f>
        <v/>
      </c>
      <c r="E533" s="280"/>
      <c r="F533" s="278"/>
      <c r="G533" s="279"/>
      <c r="H533" s="208" t="str">
        <f>IF(ISBLANK(G533),"",I533-VLOOKUP(A533,'Crop Chart'!$A$5:$H$72,#REF!,FALSE))</f>
        <v/>
      </c>
      <c r="I533" s="208" t="str">
        <f t="shared" si="1"/>
        <v/>
      </c>
      <c r="J533" s="209" t="str">
        <f>IF($F533&gt;0,(VLOOKUP($A533,'Crop Chart'!$A$5:$M$72,#REF!,FALSE)*$F533),"")</f>
        <v/>
      </c>
      <c r="K533" s="209" t="str">
        <f>IF($F533&gt;0,(VLOOKUP($A533,'Crop Chart'!$A$5:$M$72,#REF!,FALSE)),"")</f>
        <v/>
      </c>
      <c r="L533" s="210"/>
      <c r="M533" s="276"/>
      <c r="N533" s="223"/>
      <c r="O533" s="222"/>
      <c r="P533" s="222"/>
      <c r="Q533" s="223"/>
      <c r="R533" s="223"/>
      <c r="S533" s="223"/>
      <c r="T533" s="223"/>
      <c r="U533" s="223"/>
      <c r="V533" s="223"/>
      <c r="W533" s="223"/>
      <c r="X533" s="223"/>
    </row>
    <row r="534" ht="15.75" customHeight="1">
      <c r="A534" s="231"/>
      <c r="B534" s="231"/>
      <c r="C534" s="231"/>
      <c r="D534" s="216" t="str">
        <f>IF(LEN(A534)&gt;=3,VLOOKUP(A534,'Crop Chart'!$A$5:$H$72,#REF!,FALSE),"")</f>
        <v/>
      </c>
      <c r="E534" s="280"/>
      <c r="F534" s="278"/>
      <c r="G534" s="279"/>
      <c r="H534" s="208" t="str">
        <f>IF(ISBLANK(G534),"",I534-VLOOKUP(A534,'Crop Chart'!$A$5:$H$72,#REF!,FALSE))</f>
        <v/>
      </c>
      <c r="I534" s="208" t="str">
        <f t="shared" si="1"/>
        <v/>
      </c>
      <c r="J534" s="209" t="str">
        <f>IF($F534&gt;0,(VLOOKUP($A534,'Crop Chart'!$A$5:$M$72,#REF!,FALSE)*$F534),"")</f>
        <v/>
      </c>
      <c r="K534" s="209" t="str">
        <f>IF($F534&gt;0,(VLOOKUP($A534,'Crop Chart'!$A$5:$M$72,#REF!,FALSE)),"")</f>
        <v/>
      </c>
      <c r="L534" s="210"/>
      <c r="M534" s="276"/>
      <c r="N534" s="223"/>
      <c r="O534" s="222"/>
      <c r="P534" s="222"/>
      <c r="Q534" s="223"/>
      <c r="R534" s="223"/>
      <c r="S534" s="223"/>
      <c r="T534" s="223"/>
      <c r="U534" s="223"/>
      <c r="V534" s="223"/>
      <c r="W534" s="223"/>
      <c r="X534" s="223"/>
    </row>
    <row r="535" ht="15.75" customHeight="1">
      <c r="A535" s="231"/>
      <c r="B535" s="231"/>
      <c r="C535" s="231"/>
      <c r="D535" s="216" t="str">
        <f>IF(LEN(A535)&gt;=3,VLOOKUP(A535,'Crop Chart'!$A$5:$H$72,#REF!,FALSE),"")</f>
        <v/>
      </c>
      <c r="E535" s="280"/>
      <c r="F535" s="278"/>
      <c r="G535" s="279"/>
      <c r="H535" s="208" t="str">
        <f>IF(ISBLANK(G535),"",I535-VLOOKUP(A535,'Crop Chart'!$A$5:$H$72,#REF!,FALSE))</f>
        <v/>
      </c>
      <c r="I535" s="208" t="str">
        <f t="shared" si="1"/>
        <v/>
      </c>
      <c r="J535" s="209" t="str">
        <f>IF($F535&gt;0,(VLOOKUP($A535,'Crop Chart'!$A$5:$M$72,#REF!,FALSE)*$F535),"")</f>
        <v/>
      </c>
      <c r="K535" s="209" t="str">
        <f>IF($F535&gt;0,(VLOOKUP($A535,'Crop Chart'!$A$5:$M$72,#REF!,FALSE)),"")</f>
        <v/>
      </c>
      <c r="L535" s="210"/>
      <c r="M535" s="276"/>
      <c r="N535" s="223"/>
      <c r="O535" s="222"/>
      <c r="P535" s="222"/>
      <c r="Q535" s="223"/>
      <c r="R535" s="223"/>
      <c r="S535" s="223"/>
      <c r="T535" s="223"/>
      <c r="U535" s="223"/>
      <c r="V535" s="223"/>
      <c r="W535" s="223"/>
      <c r="X535" s="223"/>
    </row>
    <row r="536" ht="15.75" customHeight="1">
      <c r="A536" s="231"/>
      <c r="B536" s="231"/>
      <c r="C536" s="231"/>
      <c r="D536" s="216" t="str">
        <f>IF(LEN(A536)&gt;=3,VLOOKUP(A536,'Crop Chart'!$A$5:$H$72,#REF!,FALSE),"")</f>
        <v/>
      </c>
      <c r="E536" s="280"/>
      <c r="F536" s="278"/>
      <c r="G536" s="279"/>
      <c r="H536" s="208" t="str">
        <f>IF(ISBLANK(G536),"",I536-VLOOKUP(A536,'Crop Chart'!$A$5:$H$72,#REF!,FALSE))</f>
        <v/>
      </c>
      <c r="I536" s="208" t="str">
        <f t="shared" si="1"/>
        <v/>
      </c>
      <c r="J536" s="209" t="str">
        <f>IF($F536&gt;0,(VLOOKUP($A536,'Crop Chart'!$A$5:$M$72,#REF!,FALSE)*$F536),"")</f>
        <v/>
      </c>
      <c r="K536" s="209" t="str">
        <f>IF($F536&gt;0,(VLOOKUP($A536,'Crop Chart'!$A$5:$M$72,#REF!,FALSE)),"")</f>
        <v/>
      </c>
      <c r="L536" s="210"/>
      <c r="M536" s="276"/>
      <c r="N536" s="223"/>
      <c r="O536" s="222"/>
      <c r="P536" s="222"/>
      <c r="Q536" s="223"/>
      <c r="R536" s="223"/>
      <c r="S536" s="223"/>
      <c r="T536" s="223"/>
      <c r="U536" s="223"/>
      <c r="V536" s="223"/>
      <c r="W536" s="223"/>
      <c r="X536" s="223"/>
    </row>
    <row r="537" ht="15.75" customHeight="1">
      <c r="A537" s="231"/>
      <c r="B537" s="231"/>
      <c r="C537" s="231"/>
      <c r="D537" s="216" t="str">
        <f>IF(LEN(A537)&gt;=3,VLOOKUP(A537,'Crop Chart'!$A$5:$H$72,#REF!,FALSE),"")</f>
        <v/>
      </c>
      <c r="E537" s="280"/>
      <c r="F537" s="278"/>
      <c r="G537" s="279"/>
      <c r="H537" s="208" t="str">
        <f>IF(ISBLANK(G537),"",I537-VLOOKUP(A537,'Crop Chart'!$A$5:$H$72,#REF!,FALSE))</f>
        <v/>
      </c>
      <c r="I537" s="208" t="str">
        <f t="shared" si="1"/>
        <v/>
      </c>
      <c r="J537" s="209" t="str">
        <f>IF($F537&gt;0,(VLOOKUP($A537,'Crop Chart'!$A$5:$M$72,#REF!,FALSE)*$F537),"")</f>
        <v/>
      </c>
      <c r="K537" s="209" t="str">
        <f>IF($F537&gt;0,(VLOOKUP($A537,'Crop Chart'!$A$5:$M$72,#REF!,FALSE)),"")</f>
        <v/>
      </c>
      <c r="L537" s="210"/>
      <c r="M537" s="276"/>
      <c r="N537" s="223"/>
      <c r="O537" s="222"/>
      <c r="P537" s="222"/>
      <c r="Q537" s="223"/>
      <c r="R537" s="223"/>
      <c r="S537" s="223"/>
      <c r="T537" s="223"/>
      <c r="U537" s="223"/>
      <c r="V537" s="223"/>
      <c r="W537" s="223"/>
      <c r="X537" s="223"/>
    </row>
    <row r="538" ht="15.75" customHeight="1">
      <c r="A538" s="231"/>
      <c r="B538" s="231"/>
      <c r="C538" s="231"/>
      <c r="D538" s="216" t="str">
        <f>IF(LEN(A538)&gt;=3,VLOOKUP(A538,'Crop Chart'!$A$5:$H$72,#REF!,FALSE),"")</f>
        <v/>
      </c>
      <c r="E538" s="280"/>
      <c r="F538" s="278"/>
      <c r="G538" s="279"/>
      <c r="H538" s="208" t="str">
        <f>IF(ISBLANK(G538),"",I538-VLOOKUP(A538,'Crop Chart'!$A$5:$H$72,#REF!,FALSE))</f>
        <v/>
      </c>
      <c r="I538" s="208" t="str">
        <f t="shared" si="1"/>
        <v/>
      </c>
      <c r="J538" s="209" t="str">
        <f>IF($F538&gt;0,(VLOOKUP($A538,'Crop Chart'!$A$5:$M$72,#REF!,FALSE)*$F538),"")</f>
        <v/>
      </c>
      <c r="K538" s="209" t="str">
        <f>IF($F538&gt;0,(VLOOKUP($A538,'Crop Chart'!$A$5:$M$72,#REF!,FALSE)),"")</f>
        <v/>
      </c>
      <c r="L538" s="210"/>
      <c r="M538" s="276"/>
      <c r="N538" s="223"/>
      <c r="O538" s="222"/>
      <c r="P538" s="222"/>
      <c r="Q538" s="223"/>
      <c r="R538" s="223"/>
      <c r="S538" s="223"/>
      <c r="T538" s="223"/>
      <c r="U538" s="223"/>
      <c r="V538" s="223"/>
      <c r="W538" s="223"/>
      <c r="X538" s="223"/>
    </row>
    <row r="539" ht="15.75" customHeight="1">
      <c r="A539" s="231"/>
      <c r="B539" s="231"/>
      <c r="C539" s="231"/>
      <c r="D539" s="216" t="str">
        <f>IF(LEN(A539)&gt;=3,VLOOKUP(A539,'Crop Chart'!$A$5:$H$72,#REF!,FALSE),"")</f>
        <v/>
      </c>
      <c r="E539" s="280"/>
      <c r="F539" s="278"/>
      <c r="G539" s="279"/>
      <c r="H539" s="208" t="str">
        <f>IF(ISBLANK(G539),"",I539-VLOOKUP(A539,'Crop Chart'!$A$5:$H$72,#REF!,FALSE))</f>
        <v/>
      </c>
      <c r="I539" s="208" t="str">
        <f t="shared" si="1"/>
        <v/>
      </c>
      <c r="J539" s="209" t="str">
        <f>IF($F539&gt;0,(VLOOKUP($A539,'Crop Chart'!$A$5:$M$72,#REF!,FALSE)*$F539),"")</f>
        <v/>
      </c>
      <c r="K539" s="209" t="str">
        <f>IF($F539&gt;0,(VLOOKUP($A539,'Crop Chart'!$A$5:$M$72,#REF!,FALSE)),"")</f>
        <v/>
      </c>
      <c r="L539" s="210"/>
      <c r="M539" s="276"/>
      <c r="N539" s="223"/>
      <c r="O539" s="222"/>
      <c r="P539" s="222"/>
      <c r="Q539" s="223"/>
      <c r="R539" s="223"/>
      <c r="S539" s="223"/>
      <c r="T539" s="223"/>
      <c r="U539" s="223"/>
      <c r="V539" s="223"/>
      <c r="W539" s="223"/>
      <c r="X539" s="223"/>
    </row>
    <row r="540" ht="15.75" customHeight="1">
      <c r="A540" s="231"/>
      <c r="B540" s="231"/>
      <c r="C540" s="231"/>
      <c r="D540" s="216" t="str">
        <f>IF(LEN(A540)&gt;=3,VLOOKUP(A540,'Crop Chart'!$A$5:$H$72,#REF!,FALSE),"")</f>
        <v/>
      </c>
      <c r="E540" s="280"/>
      <c r="F540" s="278"/>
      <c r="G540" s="279"/>
      <c r="H540" s="208" t="str">
        <f>IF(ISBLANK(G540),"",I540-VLOOKUP(A540,'Crop Chart'!$A$5:$H$72,#REF!,FALSE))</f>
        <v/>
      </c>
      <c r="I540" s="208" t="str">
        <f t="shared" si="1"/>
        <v/>
      </c>
      <c r="J540" s="209" t="str">
        <f>IF($F540&gt;0,(VLOOKUP($A540,'Crop Chart'!$A$5:$M$72,#REF!,FALSE)*$F540),"")</f>
        <v/>
      </c>
      <c r="K540" s="209" t="str">
        <f>IF($F540&gt;0,(VLOOKUP($A540,'Crop Chart'!$A$5:$M$72,#REF!,FALSE)),"")</f>
        <v/>
      </c>
      <c r="L540" s="210"/>
      <c r="M540" s="276"/>
      <c r="N540" s="223"/>
      <c r="O540" s="222"/>
      <c r="P540" s="222"/>
      <c r="Q540" s="223"/>
      <c r="R540" s="223"/>
      <c r="S540" s="223"/>
      <c r="T540" s="223"/>
      <c r="U540" s="223"/>
      <c r="V540" s="223"/>
      <c r="W540" s="223"/>
      <c r="X540" s="223"/>
    </row>
    <row r="541" ht="15.75" customHeight="1">
      <c r="A541" s="231"/>
      <c r="B541" s="231"/>
      <c r="C541" s="231"/>
      <c r="D541" s="216" t="str">
        <f>IF(LEN(A541)&gt;=3,VLOOKUP(A541,'Crop Chart'!$A$5:$H$72,#REF!,FALSE),"")</f>
        <v/>
      </c>
      <c r="E541" s="280"/>
      <c r="F541" s="278"/>
      <c r="G541" s="279"/>
      <c r="H541" s="208" t="str">
        <f>IF(ISBLANK(G541),"",I541-VLOOKUP(A541,'Crop Chart'!$A$5:$H$72,#REF!,FALSE))</f>
        <v/>
      </c>
      <c r="I541" s="208" t="str">
        <f t="shared" si="1"/>
        <v/>
      </c>
      <c r="J541" s="209" t="str">
        <f>IF($F541&gt;0,(VLOOKUP($A541,'Crop Chart'!$A$5:$M$72,#REF!,FALSE)*$F541),"")</f>
        <v/>
      </c>
      <c r="K541" s="209" t="str">
        <f>IF($F541&gt;0,(VLOOKUP($A541,'Crop Chart'!$A$5:$M$72,#REF!,FALSE)),"")</f>
        <v/>
      </c>
      <c r="L541" s="210"/>
      <c r="M541" s="276"/>
      <c r="N541" s="223"/>
      <c r="O541" s="222"/>
      <c r="P541" s="222"/>
      <c r="Q541" s="223"/>
      <c r="R541" s="223"/>
      <c r="S541" s="223"/>
      <c r="T541" s="223"/>
      <c r="U541" s="223"/>
      <c r="V541" s="223"/>
      <c r="W541" s="223"/>
      <c r="X541" s="223"/>
    </row>
    <row r="542" ht="15.75" customHeight="1">
      <c r="A542" s="231"/>
      <c r="B542" s="231"/>
      <c r="C542" s="231"/>
      <c r="D542" s="216" t="str">
        <f>IF(LEN(A542)&gt;=3,VLOOKUP(A542,'Crop Chart'!$A$5:$H$72,#REF!,FALSE),"")</f>
        <v/>
      </c>
      <c r="E542" s="280"/>
      <c r="F542" s="278"/>
      <c r="G542" s="279"/>
      <c r="H542" s="208" t="str">
        <f>IF(ISBLANK(G542),"",I542-VLOOKUP(A542,'Crop Chart'!$A$5:$H$72,#REF!,FALSE))</f>
        <v/>
      </c>
      <c r="I542" s="208" t="str">
        <f t="shared" si="1"/>
        <v/>
      </c>
      <c r="J542" s="209" t="str">
        <f>IF($F542&gt;0,(VLOOKUP($A542,'Crop Chart'!$A$5:$M$72,#REF!,FALSE)*$F542),"")</f>
        <v/>
      </c>
      <c r="K542" s="209" t="str">
        <f>IF($F542&gt;0,(VLOOKUP($A542,'Crop Chart'!$A$5:$M$72,#REF!,FALSE)),"")</f>
        <v/>
      </c>
      <c r="L542" s="210"/>
      <c r="M542" s="276"/>
      <c r="N542" s="223"/>
      <c r="O542" s="222"/>
      <c r="P542" s="222"/>
      <c r="Q542" s="223"/>
      <c r="R542" s="223"/>
      <c r="S542" s="223"/>
      <c r="T542" s="223"/>
      <c r="U542" s="223"/>
      <c r="V542" s="223"/>
      <c r="W542" s="223"/>
      <c r="X542" s="223"/>
    </row>
    <row r="543" ht="15.75" customHeight="1">
      <c r="A543" s="231"/>
      <c r="B543" s="231"/>
      <c r="C543" s="231"/>
      <c r="D543" s="216" t="str">
        <f>IF(LEN(A543)&gt;=3,VLOOKUP(A543,'Crop Chart'!$A$5:$H$72,#REF!,FALSE),"")</f>
        <v/>
      </c>
      <c r="E543" s="280"/>
      <c r="F543" s="278"/>
      <c r="G543" s="279"/>
      <c r="H543" s="208" t="str">
        <f>IF(ISBLANK(G543),"",I543-VLOOKUP(A543,'Crop Chart'!$A$5:$H$72,#REF!,FALSE))</f>
        <v/>
      </c>
      <c r="I543" s="208" t="str">
        <f t="shared" si="1"/>
        <v/>
      </c>
      <c r="J543" s="209" t="str">
        <f>IF($F543&gt;0,(VLOOKUP($A543,'Crop Chart'!$A$5:$M$72,#REF!,FALSE)*$F543),"")</f>
        <v/>
      </c>
      <c r="K543" s="209" t="str">
        <f>IF($F543&gt;0,(VLOOKUP($A543,'Crop Chart'!$A$5:$M$72,#REF!,FALSE)),"")</f>
        <v/>
      </c>
      <c r="L543" s="210"/>
      <c r="M543" s="276"/>
      <c r="N543" s="223"/>
      <c r="O543" s="222"/>
      <c r="P543" s="222"/>
      <c r="Q543" s="223"/>
      <c r="R543" s="223"/>
      <c r="S543" s="223"/>
      <c r="T543" s="223"/>
      <c r="U543" s="223"/>
      <c r="V543" s="223"/>
      <c r="W543" s="223"/>
      <c r="X543" s="223"/>
    </row>
    <row r="544" ht="15.75" customHeight="1">
      <c r="A544" s="231"/>
      <c r="B544" s="231"/>
      <c r="C544" s="231"/>
      <c r="D544" s="216" t="str">
        <f>IF(LEN(A544)&gt;=3,VLOOKUP(A544,'Crop Chart'!$A$5:$H$72,#REF!,FALSE),"")</f>
        <v/>
      </c>
      <c r="E544" s="280"/>
      <c r="F544" s="278"/>
      <c r="G544" s="279"/>
      <c r="H544" s="208" t="str">
        <f>IF(ISBLANK(G544),"",I544-VLOOKUP(A544,'Crop Chart'!$A$5:$H$72,#REF!,FALSE))</f>
        <v/>
      </c>
      <c r="I544" s="208" t="str">
        <f t="shared" si="1"/>
        <v/>
      </c>
      <c r="J544" s="209" t="str">
        <f>IF($F544&gt;0,(VLOOKUP($A544,'Crop Chart'!$A$5:$M$72,#REF!,FALSE)*$F544),"")</f>
        <v/>
      </c>
      <c r="K544" s="209" t="str">
        <f>IF($F544&gt;0,(VLOOKUP($A544,'Crop Chart'!$A$5:$M$72,#REF!,FALSE)),"")</f>
        <v/>
      </c>
      <c r="L544" s="210"/>
      <c r="M544" s="276"/>
      <c r="N544" s="223"/>
      <c r="O544" s="222"/>
      <c r="P544" s="222"/>
      <c r="Q544" s="223"/>
      <c r="R544" s="223"/>
      <c r="S544" s="223"/>
      <c r="T544" s="223"/>
      <c r="U544" s="223"/>
      <c r="V544" s="223"/>
      <c r="W544" s="223"/>
      <c r="X544" s="223"/>
    </row>
    <row r="545" ht="15.75" customHeight="1">
      <c r="A545" s="231"/>
      <c r="B545" s="231"/>
      <c r="C545" s="231"/>
      <c r="D545" s="216" t="str">
        <f>IF(LEN(A545)&gt;=3,VLOOKUP(A545,'Crop Chart'!$A$5:$H$72,#REF!,FALSE),"")</f>
        <v/>
      </c>
      <c r="E545" s="280"/>
      <c r="F545" s="278"/>
      <c r="G545" s="279"/>
      <c r="H545" s="208" t="str">
        <f>IF(ISBLANK(G545),"",I545-VLOOKUP(A545,'Crop Chart'!$A$5:$H$72,#REF!,FALSE))</f>
        <v/>
      </c>
      <c r="I545" s="208" t="str">
        <f t="shared" si="1"/>
        <v/>
      </c>
      <c r="J545" s="209" t="str">
        <f>IF($F545&gt;0,(VLOOKUP($A545,'Crop Chart'!$A$5:$M$72,#REF!,FALSE)*$F545),"")</f>
        <v/>
      </c>
      <c r="K545" s="209" t="str">
        <f>IF($F545&gt;0,(VLOOKUP($A545,'Crop Chart'!$A$5:$M$72,#REF!,FALSE)),"")</f>
        <v/>
      </c>
      <c r="L545" s="210"/>
      <c r="M545" s="276"/>
      <c r="N545" s="223"/>
      <c r="O545" s="222"/>
      <c r="P545" s="222"/>
      <c r="Q545" s="223"/>
      <c r="R545" s="223"/>
      <c r="S545" s="223"/>
      <c r="T545" s="223"/>
      <c r="U545" s="223"/>
      <c r="V545" s="223"/>
      <c r="W545" s="223"/>
      <c r="X545" s="223"/>
    </row>
    <row r="546" ht="15.75" customHeight="1">
      <c r="A546" s="231"/>
      <c r="B546" s="231"/>
      <c r="C546" s="231"/>
      <c r="D546" s="216" t="str">
        <f>IF(LEN(A546)&gt;=3,VLOOKUP(A546,'Crop Chart'!$A$5:$H$72,#REF!,FALSE),"")</f>
        <v/>
      </c>
      <c r="E546" s="280"/>
      <c r="F546" s="278"/>
      <c r="G546" s="279"/>
      <c r="H546" s="208" t="str">
        <f>IF(ISBLANK(G546),"",I546-VLOOKUP(A546,'Crop Chart'!$A$5:$H$72,#REF!,FALSE))</f>
        <v/>
      </c>
      <c r="I546" s="208" t="str">
        <f t="shared" si="1"/>
        <v/>
      </c>
      <c r="J546" s="209" t="str">
        <f>IF($F546&gt;0,(VLOOKUP($A546,'Crop Chart'!$A$5:$M$72,#REF!,FALSE)*$F546),"")</f>
        <v/>
      </c>
      <c r="K546" s="209" t="str">
        <f>IF($F546&gt;0,(VLOOKUP($A546,'Crop Chart'!$A$5:$M$72,#REF!,FALSE)),"")</f>
        <v/>
      </c>
      <c r="L546" s="210"/>
      <c r="M546" s="276"/>
      <c r="N546" s="223"/>
      <c r="O546" s="222"/>
      <c r="P546" s="222"/>
      <c r="Q546" s="223"/>
      <c r="R546" s="223"/>
      <c r="S546" s="223"/>
      <c r="T546" s="223"/>
      <c r="U546" s="223"/>
      <c r="V546" s="223"/>
      <c r="W546" s="223"/>
      <c r="X546" s="223"/>
    </row>
    <row r="547" ht="15.75" customHeight="1">
      <c r="A547" s="231"/>
      <c r="B547" s="231"/>
      <c r="C547" s="231"/>
      <c r="D547" s="216" t="str">
        <f>IF(LEN(A547)&gt;=3,VLOOKUP(A547,'Crop Chart'!$A$5:$H$72,#REF!,FALSE),"")</f>
        <v/>
      </c>
      <c r="E547" s="280"/>
      <c r="F547" s="278"/>
      <c r="G547" s="279"/>
      <c r="H547" s="208" t="str">
        <f>IF(ISBLANK(G547),"",I547-VLOOKUP(A547,'Crop Chart'!$A$5:$H$72,#REF!,FALSE))</f>
        <v/>
      </c>
      <c r="I547" s="208" t="str">
        <f t="shared" si="1"/>
        <v/>
      </c>
      <c r="J547" s="209" t="str">
        <f>IF($F547&gt;0,(VLOOKUP($A547,'Crop Chart'!$A$5:$M$72,#REF!,FALSE)*$F547),"")</f>
        <v/>
      </c>
      <c r="K547" s="209" t="str">
        <f>IF($F547&gt;0,(VLOOKUP($A547,'Crop Chart'!$A$5:$M$72,#REF!,FALSE)),"")</f>
        <v/>
      </c>
      <c r="L547" s="210"/>
      <c r="M547" s="276"/>
      <c r="N547" s="223"/>
      <c r="O547" s="222"/>
      <c r="P547" s="222"/>
      <c r="Q547" s="223"/>
      <c r="R547" s="223"/>
      <c r="S547" s="223"/>
      <c r="T547" s="223"/>
      <c r="U547" s="223"/>
      <c r="V547" s="223"/>
      <c r="W547" s="223"/>
      <c r="X547" s="223"/>
    </row>
    <row r="548" ht="15.75" customHeight="1">
      <c r="A548" s="231"/>
      <c r="B548" s="231"/>
      <c r="C548" s="231"/>
      <c r="D548" s="216" t="str">
        <f>IF(LEN(A548)&gt;=3,VLOOKUP(A548,'Crop Chart'!$A$5:$H$72,#REF!,FALSE),"")</f>
        <v/>
      </c>
      <c r="E548" s="280"/>
      <c r="F548" s="278"/>
      <c r="G548" s="279"/>
      <c r="H548" s="208" t="str">
        <f>IF(ISBLANK(G548),"",I548-VLOOKUP(A548,'Crop Chart'!$A$5:$H$72,#REF!,FALSE))</f>
        <v/>
      </c>
      <c r="I548" s="208" t="str">
        <f t="shared" si="1"/>
        <v/>
      </c>
      <c r="J548" s="209" t="str">
        <f>IF($F548&gt;0,(VLOOKUP($A548,'Crop Chart'!$A$5:$M$72,#REF!,FALSE)*$F548),"")</f>
        <v/>
      </c>
      <c r="K548" s="209" t="str">
        <f>IF($F548&gt;0,(VLOOKUP($A548,'Crop Chart'!$A$5:$M$72,#REF!,FALSE)),"")</f>
        <v/>
      </c>
      <c r="L548" s="210"/>
      <c r="M548" s="276"/>
      <c r="N548" s="223"/>
      <c r="O548" s="222"/>
      <c r="P548" s="222"/>
      <c r="Q548" s="223"/>
      <c r="R548" s="223"/>
      <c r="S548" s="223"/>
      <c r="T548" s="223"/>
      <c r="U548" s="223"/>
      <c r="V548" s="223"/>
      <c r="W548" s="223"/>
      <c r="X548" s="223"/>
    </row>
    <row r="549" ht="15.75" customHeight="1">
      <c r="A549" s="231"/>
      <c r="B549" s="231"/>
      <c r="C549" s="231"/>
      <c r="D549" s="216" t="str">
        <f>IF(LEN(A549)&gt;=3,VLOOKUP(A549,'Crop Chart'!$A$5:$H$72,#REF!,FALSE),"")</f>
        <v/>
      </c>
      <c r="E549" s="280"/>
      <c r="F549" s="278"/>
      <c r="G549" s="279"/>
      <c r="H549" s="208" t="str">
        <f>IF(ISBLANK(G549),"",I549-VLOOKUP(A549,'Crop Chart'!$A$5:$H$72,#REF!,FALSE))</f>
        <v/>
      </c>
      <c r="I549" s="208" t="str">
        <f t="shared" si="1"/>
        <v/>
      </c>
      <c r="J549" s="209" t="str">
        <f>IF($F549&gt;0,(VLOOKUP($A549,'Crop Chart'!$A$5:$M$72,#REF!,FALSE)*$F549),"")</f>
        <v/>
      </c>
      <c r="K549" s="209" t="str">
        <f>IF($F549&gt;0,(VLOOKUP($A549,'Crop Chart'!$A$5:$M$72,#REF!,FALSE)),"")</f>
        <v/>
      </c>
      <c r="L549" s="210"/>
      <c r="M549" s="276"/>
      <c r="N549" s="223"/>
      <c r="O549" s="222"/>
      <c r="P549" s="222"/>
      <c r="Q549" s="223"/>
      <c r="R549" s="223"/>
      <c r="S549" s="223"/>
      <c r="T549" s="223"/>
      <c r="U549" s="223"/>
      <c r="V549" s="223"/>
      <c r="W549" s="223"/>
      <c r="X549" s="223"/>
    </row>
    <row r="550" ht="15.75" customHeight="1">
      <c r="A550" s="231"/>
      <c r="B550" s="231"/>
      <c r="C550" s="231"/>
      <c r="D550" s="216" t="str">
        <f>IF(LEN(A550)&gt;=3,VLOOKUP(A550,'Crop Chart'!$A$5:$H$72,#REF!,FALSE),"")</f>
        <v/>
      </c>
      <c r="E550" s="280"/>
      <c r="F550" s="278"/>
      <c r="G550" s="279"/>
      <c r="H550" s="208" t="str">
        <f>IF(ISBLANK(G550),"",I550-VLOOKUP(A550,'Crop Chart'!$A$5:$H$72,#REF!,FALSE))</f>
        <v/>
      </c>
      <c r="I550" s="208" t="str">
        <f t="shared" si="1"/>
        <v/>
      </c>
      <c r="J550" s="209" t="str">
        <f>IF($F550&gt;0,(VLOOKUP($A550,'Crop Chart'!$A$5:$M$72,#REF!,FALSE)*$F550),"")</f>
        <v/>
      </c>
      <c r="K550" s="209" t="str">
        <f>IF($F550&gt;0,(VLOOKUP($A550,'Crop Chart'!$A$5:$M$72,#REF!,FALSE)),"")</f>
        <v/>
      </c>
      <c r="L550" s="210"/>
      <c r="M550" s="276"/>
      <c r="N550" s="223"/>
      <c r="O550" s="222"/>
      <c r="P550" s="222"/>
      <c r="Q550" s="223"/>
      <c r="R550" s="223"/>
      <c r="S550" s="223"/>
      <c r="T550" s="223"/>
      <c r="U550" s="223"/>
      <c r="V550" s="223"/>
      <c r="W550" s="223"/>
      <c r="X550" s="223"/>
    </row>
    <row r="551" ht="15.75" customHeight="1">
      <c r="A551" s="231"/>
      <c r="B551" s="231"/>
      <c r="C551" s="231"/>
      <c r="D551" s="216" t="str">
        <f>IF(LEN(A551)&gt;=3,VLOOKUP(A551,'Crop Chart'!$A$5:$H$72,#REF!,FALSE),"")</f>
        <v/>
      </c>
      <c r="E551" s="280"/>
      <c r="F551" s="278"/>
      <c r="G551" s="279"/>
      <c r="H551" s="208" t="str">
        <f>IF(ISBLANK(G551),"",I551-VLOOKUP(A551,'Crop Chart'!$A$5:$H$72,#REF!,FALSE))</f>
        <v/>
      </c>
      <c r="I551" s="208" t="str">
        <f t="shared" si="1"/>
        <v/>
      </c>
      <c r="J551" s="209" t="str">
        <f>IF($F551&gt;0,(VLOOKUP($A551,'Crop Chart'!$A$5:$M$72,#REF!,FALSE)*$F551),"")</f>
        <v/>
      </c>
      <c r="K551" s="209" t="str">
        <f>IF($F551&gt;0,(VLOOKUP($A551,'Crop Chart'!$A$5:$M$72,#REF!,FALSE)),"")</f>
        <v/>
      </c>
      <c r="L551" s="210"/>
      <c r="M551" s="276"/>
      <c r="N551" s="223"/>
      <c r="O551" s="222"/>
      <c r="P551" s="222"/>
      <c r="Q551" s="223"/>
      <c r="R551" s="223"/>
      <c r="S551" s="223"/>
      <c r="T551" s="223"/>
      <c r="U551" s="223"/>
      <c r="V551" s="223"/>
      <c r="W551" s="223"/>
      <c r="X551" s="223"/>
    </row>
    <row r="552" ht="15.75" customHeight="1">
      <c r="A552" s="231"/>
      <c r="B552" s="231"/>
      <c r="C552" s="231"/>
      <c r="D552" s="216" t="str">
        <f>IF(LEN(A552)&gt;=3,VLOOKUP(A552,'Crop Chart'!$A$5:$H$72,#REF!,FALSE),"")</f>
        <v/>
      </c>
      <c r="E552" s="280"/>
      <c r="F552" s="278"/>
      <c r="G552" s="279"/>
      <c r="H552" s="208" t="str">
        <f>IF(ISBLANK(G552),"",I552-VLOOKUP(A552,'Crop Chart'!$A$5:$H$72,#REF!,FALSE))</f>
        <v/>
      </c>
      <c r="I552" s="208" t="str">
        <f t="shared" si="1"/>
        <v/>
      </c>
      <c r="J552" s="209" t="str">
        <f>IF($F552&gt;0,(VLOOKUP($A552,'Crop Chart'!$A$5:$M$72,#REF!,FALSE)*$F552),"")</f>
        <v/>
      </c>
      <c r="K552" s="209" t="str">
        <f>IF($F552&gt;0,(VLOOKUP($A552,'Crop Chart'!$A$5:$M$72,#REF!,FALSE)),"")</f>
        <v/>
      </c>
      <c r="L552" s="210"/>
      <c r="M552" s="276"/>
      <c r="N552" s="223"/>
      <c r="O552" s="222"/>
      <c r="P552" s="222"/>
      <c r="Q552" s="223"/>
      <c r="R552" s="223"/>
      <c r="S552" s="223"/>
      <c r="T552" s="223"/>
      <c r="U552" s="223"/>
      <c r="V552" s="223"/>
      <c r="W552" s="223"/>
      <c r="X552" s="223"/>
    </row>
    <row r="553" ht="15.75" customHeight="1">
      <c r="A553" s="231"/>
      <c r="B553" s="231"/>
      <c r="C553" s="231"/>
      <c r="D553" s="216" t="str">
        <f>IF(LEN(A553)&gt;=3,VLOOKUP(A553,'Crop Chart'!$A$5:$H$72,#REF!,FALSE),"")</f>
        <v/>
      </c>
      <c r="E553" s="280"/>
      <c r="F553" s="278"/>
      <c r="G553" s="279"/>
      <c r="H553" s="208" t="str">
        <f>IF(ISBLANK(G553),"",I553-VLOOKUP(A553,'Crop Chart'!$A$5:$H$72,#REF!,FALSE))</f>
        <v/>
      </c>
      <c r="I553" s="208" t="str">
        <f t="shared" si="1"/>
        <v/>
      </c>
      <c r="J553" s="209" t="str">
        <f>IF($F553&gt;0,(VLOOKUP($A553,'Crop Chart'!$A$5:$M$72,#REF!,FALSE)*$F553),"")</f>
        <v/>
      </c>
      <c r="K553" s="209" t="str">
        <f>IF($F553&gt;0,(VLOOKUP($A553,'Crop Chart'!$A$5:$M$72,#REF!,FALSE)),"")</f>
        <v/>
      </c>
      <c r="L553" s="210"/>
      <c r="M553" s="276"/>
      <c r="N553" s="223"/>
      <c r="O553" s="222"/>
      <c r="P553" s="222"/>
      <c r="Q553" s="223"/>
      <c r="R553" s="223"/>
      <c r="S553" s="223"/>
      <c r="T553" s="223"/>
      <c r="U553" s="223"/>
      <c r="V553" s="223"/>
      <c r="W553" s="223"/>
      <c r="X553" s="223"/>
    </row>
    <row r="554" ht="15.75" customHeight="1">
      <c r="A554" s="231"/>
      <c r="B554" s="231"/>
      <c r="C554" s="231"/>
      <c r="D554" s="216" t="str">
        <f>IF(LEN(A554)&gt;=3,VLOOKUP(A554,'Crop Chart'!$A$5:$H$72,#REF!,FALSE),"")</f>
        <v/>
      </c>
      <c r="E554" s="280"/>
      <c r="F554" s="278"/>
      <c r="G554" s="279"/>
      <c r="H554" s="208" t="str">
        <f>IF(ISBLANK(G554),"",I554-VLOOKUP(A554,'Crop Chart'!$A$5:$H$72,#REF!,FALSE))</f>
        <v/>
      </c>
      <c r="I554" s="208" t="str">
        <f t="shared" si="1"/>
        <v/>
      </c>
      <c r="J554" s="209" t="str">
        <f>IF($F554&gt;0,(VLOOKUP($A554,'Crop Chart'!$A$5:$M$72,#REF!,FALSE)*$F554),"")</f>
        <v/>
      </c>
      <c r="K554" s="209" t="str">
        <f>IF($F554&gt;0,(VLOOKUP($A554,'Crop Chart'!$A$5:$M$72,#REF!,FALSE)),"")</f>
        <v/>
      </c>
      <c r="L554" s="210"/>
      <c r="M554" s="276"/>
      <c r="N554" s="223"/>
      <c r="O554" s="222"/>
      <c r="P554" s="222"/>
      <c r="Q554" s="223"/>
      <c r="R554" s="223"/>
      <c r="S554" s="223"/>
      <c r="T554" s="223"/>
      <c r="U554" s="223"/>
      <c r="V554" s="223"/>
      <c r="W554" s="223"/>
      <c r="X554" s="223"/>
    </row>
    <row r="555" ht="15.75" customHeight="1">
      <c r="A555" s="231"/>
      <c r="B555" s="231"/>
      <c r="C555" s="231"/>
      <c r="D555" s="216" t="str">
        <f>IF(LEN(A555)&gt;=3,VLOOKUP(A555,'Crop Chart'!$A$5:$H$72,#REF!,FALSE),"")</f>
        <v/>
      </c>
      <c r="E555" s="280"/>
      <c r="F555" s="278"/>
      <c r="G555" s="279"/>
      <c r="H555" s="208" t="str">
        <f>IF(ISBLANK(G555),"",I555-VLOOKUP(A555,'Crop Chart'!$A$5:$H$72,#REF!,FALSE))</f>
        <v/>
      </c>
      <c r="I555" s="208" t="str">
        <f t="shared" si="1"/>
        <v/>
      </c>
      <c r="J555" s="209" t="str">
        <f>IF($F555&gt;0,(VLOOKUP($A555,'Crop Chart'!$A$5:$M$72,#REF!,FALSE)*$F555),"")</f>
        <v/>
      </c>
      <c r="K555" s="209" t="str">
        <f>IF($F555&gt;0,(VLOOKUP($A555,'Crop Chart'!$A$5:$M$72,#REF!,FALSE)),"")</f>
        <v/>
      </c>
      <c r="L555" s="210"/>
      <c r="M555" s="276"/>
      <c r="N555" s="223"/>
      <c r="O555" s="222"/>
      <c r="P555" s="222"/>
      <c r="Q555" s="223"/>
      <c r="R555" s="223"/>
      <c r="S555" s="223"/>
      <c r="T555" s="223"/>
      <c r="U555" s="223"/>
      <c r="V555" s="223"/>
      <c r="W555" s="223"/>
      <c r="X555" s="223"/>
    </row>
    <row r="556" ht="15.75" customHeight="1">
      <c r="A556" s="231"/>
      <c r="B556" s="231"/>
      <c r="C556" s="231"/>
      <c r="D556" s="216" t="str">
        <f>IF(LEN(A556)&gt;=3,VLOOKUP(A556,'Crop Chart'!$A$5:$H$72,#REF!,FALSE),"")</f>
        <v/>
      </c>
      <c r="E556" s="280"/>
      <c r="F556" s="278"/>
      <c r="G556" s="279"/>
      <c r="H556" s="208" t="str">
        <f>IF(ISBLANK(G556),"",I556-VLOOKUP(A556,'Crop Chart'!$A$5:$H$72,#REF!,FALSE))</f>
        <v/>
      </c>
      <c r="I556" s="208" t="str">
        <f t="shared" si="1"/>
        <v/>
      </c>
      <c r="J556" s="209" t="str">
        <f>IF($F556&gt;0,(VLOOKUP($A556,'Crop Chart'!$A$5:$M$72,#REF!,FALSE)*$F556),"")</f>
        <v/>
      </c>
      <c r="K556" s="209" t="str">
        <f>IF($F556&gt;0,(VLOOKUP($A556,'Crop Chart'!$A$5:$M$72,#REF!,FALSE)),"")</f>
        <v/>
      </c>
      <c r="L556" s="210"/>
      <c r="M556" s="276"/>
      <c r="N556" s="223"/>
      <c r="O556" s="222"/>
      <c r="P556" s="222"/>
      <c r="Q556" s="223"/>
      <c r="R556" s="223"/>
      <c r="S556" s="223"/>
      <c r="T556" s="223"/>
      <c r="U556" s="223"/>
      <c r="V556" s="223"/>
      <c r="W556" s="223"/>
      <c r="X556" s="223"/>
    </row>
    <row r="557" ht="15.75" customHeight="1">
      <c r="A557" s="231" t="s">
        <v>62</v>
      </c>
      <c r="B557" s="231"/>
      <c r="C557" s="231"/>
      <c r="D557" s="216" t="str">
        <f>IF(LEN(A557)&gt;=3,VLOOKUP(A557,'Crop Chart'!$A$5:$H$72,#REF!,FALSE),"")</f>
        <v/>
      </c>
      <c r="E557" s="280"/>
      <c r="F557" s="278"/>
      <c r="G557" s="279"/>
      <c r="H557" s="208" t="str">
        <f>IF(ISBLANK(G557),"",I557-VLOOKUP(A557,'Crop Chart'!$A$5:$H$72,#REF!,FALSE))</f>
        <v/>
      </c>
      <c r="I557" s="208" t="str">
        <f t="shared" si="1"/>
        <v/>
      </c>
      <c r="J557" s="209" t="str">
        <f>IF($F557&gt;0,(VLOOKUP($A557,'Crop Chart'!$A$5:$M$72,#REF!,FALSE)*$F557),"")</f>
        <v/>
      </c>
      <c r="K557" s="209" t="str">
        <f>IF($F557&gt;0,(VLOOKUP($A557,'Crop Chart'!$A$5:$M$72,#REF!,FALSE)),"")</f>
        <v/>
      </c>
      <c r="L557" s="210"/>
      <c r="M557" s="276"/>
      <c r="N557" s="223"/>
      <c r="O557" s="222"/>
      <c r="P557" s="222"/>
      <c r="Q557" s="223"/>
      <c r="R557" s="223"/>
      <c r="S557" s="223"/>
      <c r="T557" s="223"/>
      <c r="U557" s="223"/>
      <c r="V557" s="223"/>
      <c r="W557" s="223"/>
      <c r="X557" s="223"/>
    </row>
    <row r="558" ht="15.75" customHeight="1">
      <c r="A558" s="231" t="s">
        <v>62</v>
      </c>
      <c r="B558" s="231"/>
      <c r="C558" s="231"/>
      <c r="D558" s="216" t="str">
        <f>IF(LEN(A558)&gt;=3,VLOOKUP(A558,'Crop Chart'!$A$5:$H$72,#REF!,FALSE),"")</f>
        <v/>
      </c>
      <c r="E558" s="280"/>
      <c r="F558" s="278"/>
      <c r="G558" s="279"/>
      <c r="H558" s="208" t="str">
        <f>IF(ISBLANK(G558),"",I558-VLOOKUP(A558,'Crop Chart'!$A$5:$H$72,#REF!,FALSE))</f>
        <v/>
      </c>
      <c r="I558" s="208" t="str">
        <f t="shared" si="1"/>
        <v/>
      </c>
      <c r="J558" s="209" t="str">
        <f>IF($F558&gt;0,(VLOOKUP($A558,'Crop Chart'!$A$5:$M$72,#REF!,FALSE)*$F558),"")</f>
        <v/>
      </c>
      <c r="K558" s="209" t="str">
        <f>IF($F558&gt;0,(VLOOKUP($A558,'Crop Chart'!$A$5:$M$72,#REF!,FALSE)),"")</f>
        <v/>
      </c>
      <c r="L558" s="210"/>
      <c r="M558" s="276"/>
      <c r="N558" s="223"/>
      <c r="O558" s="222"/>
      <c r="P558" s="222"/>
      <c r="Q558" s="223"/>
      <c r="R558" s="223"/>
      <c r="S558" s="223"/>
      <c r="T558" s="223"/>
      <c r="U558" s="223"/>
      <c r="V558" s="223"/>
      <c r="W558" s="223"/>
      <c r="X558" s="223"/>
    </row>
    <row r="559" ht="15.75" customHeight="1">
      <c r="A559" s="231" t="s">
        <v>62</v>
      </c>
      <c r="B559" s="231"/>
      <c r="C559" s="231"/>
      <c r="D559" s="216" t="str">
        <f>IF(LEN(A559)&gt;=3,VLOOKUP(A559,'Crop Chart'!$A$5:$H$72,#REF!,FALSE),"")</f>
        <v/>
      </c>
      <c r="E559" s="280"/>
      <c r="F559" s="278"/>
      <c r="G559" s="279"/>
      <c r="H559" s="208" t="str">
        <f>IF(ISBLANK(G559),"",I559-VLOOKUP(A559,'Crop Chart'!$A$5:$H$72,#REF!,FALSE))</f>
        <v/>
      </c>
      <c r="I559" s="208" t="str">
        <f t="shared" si="1"/>
        <v/>
      </c>
      <c r="J559" s="209" t="str">
        <f>IF($F559&gt;0,(VLOOKUP($A559,'Crop Chart'!$A$5:$M$72,#REF!,FALSE)*$F559),"")</f>
        <v/>
      </c>
      <c r="K559" s="209" t="str">
        <f>IF($F559&gt;0,(VLOOKUP($A559,'Crop Chart'!$A$5:$M$72,#REF!,FALSE)),"")</f>
        <v/>
      </c>
      <c r="L559" s="210"/>
      <c r="M559" s="276"/>
      <c r="N559" s="223"/>
      <c r="O559" s="222"/>
      <c r="P559" s="222"/>
      <c r="Q559" s="223"/>
      <c r="R559" s="223"/>
      <c r="S559" s="223"/>
      <c r="T559" s="223"/>
      <c r="U559" s="223"/>
      <c r="V559" s="223"/>
      <c r="W559" s="223"/>
      <c r="X559" s="223"/>
    </row>
    <row r="560" ht="15.75" customHeight="1">
      <c r="A560" s="231" t="s">
        <v>62</v>
      </c>
      <c r="B560" s="231"/>
      <c r="C560" s="231"/>
      <c r="D560" s="216" t="str">
        <f>IF(LEN(A560)&gt;=3,VLOOKUP(A560,'Crop Chart'!$A$5:$H$72,#REF!,FALSE),"")</f>
        <v/>
      </c>
      <c r="E560" s="280"/>
      <c r="F560" s="278"/>
      <c r="G560" s="279"/>
      <c r="H560" s="208" t="str">
        <f>IF(ISBLANK(G560),"",I560-VLOOKUP(A560,'Crop Chart'!$A$5:$H$72,#REF!,FALSE))</f>
        <v/>
      </c>
      <c r="I560" s="208" t="str">
        <f t="shared" si="1"/>
        <v/>
      </c>
      <c r="J560" s="209" t="str">
        <f>IF($F560&gt;0,(VLOOKUP($A560,'Crop Chart'!$A$5:$M$72,#REF!,FALSE)*$F560),"")</f>
        <v/>
      </c>
      <c r="K560" s="209" t="str">
        <f>IF($F560&gt;0,(VLOOKUP($A560,'Crop Chart'!$A$5:$M$72,#REF!,FALSE)),"")</f>
        <v/>
      </c>
      <c r="L560" s="210"/>
      <c r="M560" s="276"/>
      <c r="N560" s="223"/>
      <c r="O560" s="222"/>
      <c r="P560" s="222"/>
      <c r="Q560" s="223"/>
      <c r="R560" s="223"/>
      <c r="S560" s="223"/>
      <c r="T560" s="223"/>
      <c r="U560" s="223"/>
      <c r="V560" s="223"/>
      <c r="W560" s="223"/>
      <c r="X560" s="223"/>
    </row>
    <row r="561" ht="15.75" customHeight="1">
      <c r="A561" s="231" t="s">
        <v>62</v>
      </c>
      <c r="B561" s="231"/>
      <c r="C561" s="231"/>
      <c r="D561" s="216" t="str">
        <f>IF(LEN(A561)&gt;=3,VLOOKUP(A561,'Crop Chart'!$A$5:$H$72,#REF!,FALSE),"")</f>
        <v/>
      </c>
      <c r="E561" s="280"/>
      <c r="F561" s="278"/>
      <c r="G561" s="279"/>
      <c r="H561" s="208" t="str">
        <f>IF(ISBLANK(G561),"",I561-VLOOKUP(A561,'Crop Chart'!$A$5:$H$72,#REF!,FALSE))</f>
        <v/>
      </c>
      <c r="I561" s="208" t="str">
        <f t="shared" si="1"/>
        <v/>
      </c>
      <c r="J561" s="209" t="str">
        <f>IF($F561&gt;0,(VLOOKUP($A561,'Crop Chart'!$A$5:$M$72,#REF!,FALSE)*$F561),"")</f>
        <v/>
      </c>
      <c r="K561" s="209" t="str">
        <f>IF($F561&gt;0,(VLOOKUP($A561,'Crop Chart'!$A$5:$M$72,#REF!,FALSE)),"")</f>
        <v/>
      </c>
      <c r="L561" s="210"/>
      <c r="M561" s="276"/>
      <c r="N561" s="223"/>
      <c r="O561" s="222"/>
      <c r="P561" s="222"/>
      <c r="Q561" s="223"/>
      <c r="R561" s="223"/>
      <c r="S561" s="223"/>
      <c r="T561" s="223"/>
      <c r="U561" s="223"/>
      <c r="V561" s="223"/>
      <c r="W561" s="223"/>
      <c r="X561" s="223"/>
    </row>
    <row r="562" ht="15.75" customHeight="1">
      <c r="A562" s="231" t="s">
        <v>62</v>
      </c>
      <c r="B562" s="231"/>
      <c r="C562" s="231"/>
      <c r="D562" s="216" t="str">
        <f>IF(LEN(A562)&gt;=3,VLOOKUP(A562,'Crop Chart'!$A$5:$H$72,#REF!,FALSE),"")</f>
        <v/>
      </c>
      <c r="E562" s="280"/>
      <c r="F562" s="278"/>
      <c r="G562" s="279"/>
      <c r="H562" s="208" t="str">
        <f>IF(ISBLANK(G562),"",I562-VLOOKUP(A562,'Crop Chart'!$A$5:$H$72,#REF!,FALSE))</f>
        <v/>
      </c>
      <c r="I562" s="208" t="str">
        <f t="shared" si="1"/>
        <v/>
      </c>
      <c r="J562" s="209" t="str">
        <f>IF($F562&gt;0,(VLOOKUP($A562,'Crop Chart'!$A$5:$M$72,#REF!,FALSE)*$F562),"")</f>
        <v/>
      </c>
      <c r="K562" s="209" t="str">
        <f>IF($F562&gt;0,(VLOOKUP($A562,'Crop Chart'!$A$5:$M$72,#REF!,FALSE)),"")</f>
        <v/>
      </c>
      <c r="L562" s="210"/>
      <c r="M562" s="276"/>
      <c r="N562" s="223"/>
      <c r="O562" s="222"/>
      <c r="P562" s="222"/>
      <c r="Q562" s="223"/>
      <c r="R562" s="223"/>
      <c r="S562" s="223"/>
      <c r="T562" s="223"/>
      <c r="U562" s="223"/>
      <c r="V562" s="223"/>
      <c r="W562" s="223"/>
      <c r="X562" s="223"/>
    </row>
    <row r="563" ht="15.75" customHeight="1">
      <c r="A563" s="231" t="s">
        <v>62</v>
      </c>
      <c r="B563" s="231"/>
      <c r="C563" s="231"/>
      <c r="D563" s="216" t="str">
        <f>IF(LEN(A563)&gt;=3,VLOOKUP(A563,'Crop Chart'!$A$5:$H$72,#REF!,FALSE),"")</f>
        <v/>
      </c>
      <c r="E563" s="280"/>
      <c r="F563" s="278"/>
      <c r="G563" s="279"/>
      <c r="H563" s="208" t="str">
        <f>IF(ISBLANK(G563),"",I563-VLOOKUP(A563,'Crop Chart'!$A$5:$H$72,#REF!,FALSE))</f>
        <v/>
      </c>
      <c r="I563" s="208" t="str">
        <f t="shared" si="1"/>
        <v/>
      </c>
      <c r="J563" s="209" t="str">
        <f>IF($F563&gt;0,(VLOOKUP($A563,'Crop Chart'!$A$5:$M$72,#REF!,FALSE)*$F563),"")</f>
        <v/>
      </c>
      <c r="K563" s="209" t="str">
        <f>IF($F563&gt;0,(VLOOKUP($A563,'Crop Chart'!$A$5:$M$72,#REF!,FALSE)),"")</f>
        <v/>
      </c>
      <c r="L563" s="210"/>
      <c r="M563" s="276"/>
      <c r="N563" s="223"/>
      <c r="O563" s="222"/>
      <c r="P563" s="222"/>
      <c r="Q563" s="223"/>
      <c r="R563" s="223"/>
      <c r="S563" s="223"/>
      <c r="T563" s="223"/>
      <c r="U563" s="223"/>
      <c r="V563" s="223"/>
      <c r="W563" s="223"/>
      <c r="X563" s="223"/>
    </row>
    <row r="564" ht="15.75" customHeight="1">
      <c r="A564" s="231" t="s">
        <v>62</v>
      </c>
      <c r="B564" s="231"/>
      <c r="C564" s="231"/>
      <c r="D564" s="216" t="str">
        <f>IF(LEN(A564)&gt;=3,VLOOKUP(A564,'Crop Chart'!$A$5:$H$72,#REF!,FALSE),"")</f>
        <v/>
      </c>
      <c r="E564" s="280"/>
      <c r="F564" s="278"/>
      <c r="G564" s="279"/>
      <c r="H564" s="208" t="str">
        <f>IF(ISBLANK(G564),"",I564-VLOOKUP(A564,'Crop Chart'!$A$5:$H$72,#REF!,FALSE))</f>
        <v/>
      </c>
      <c r="I564" s="208" t="str">
        <f t="shared" si="1"/>
        <v/>
      </c>
      <c r="J564" s="209" t="str">
        <f>IF($F564&gt;0,(VLOOKUP($A564,'Crop Chart'!$A$5:$M$72,#REF!,FALSE)*$F564),"")</f>
        <v/>
      </c>
      <c r="K564" s="209" t="str">
        <f>IF($F564&gt;0,(VLOOKUP($A564,'Crop Chart'!$A$5:$M$72,#REF!,FALSE)),"")</f>
        <v/>
      </c>
      <c r="L564" s="210"/>
      <c r="M564" s="276"/>
      <c r="N564" s="223"/>
      <c r="O564" s="222"/>
      <c r="P564" s="222"/>
      <c r="Q564" s="223"/>
      <c r="R564" s="223"/>
      <c r="S564" s="223"/>
      <c r="T564" s="223"/>
      <c r="U564" s="223"/>
      <c r="V564" s="223"/>
      <c r="W564" s="223"/>
      <c r="X564" s="223"/>
    </row>
    <row r="565" ht="15.75" customHeight="1">
      <c r="A565" s="231" t="s">
        <v>62</v>
      </c>
      <c r="B565" s="231"/>
      <c r="C565" s="231"/>
      <c r="D565" s="216" t="str">
        <f>IF(LEN(A565)&gt;=3,VLOOKUP(A565,'Crop Chart'!$A$5:$H$72,#REF!,FALSE),"")</f>
        <v/>
      </c>
      <c r="E565" s="280"/>
      <c r="F565" s="278"/>
      <c r="G565" s="279"/>
      <c r="H565" s="208" t="str">
        <f>IF(ISBLANK(G565),"",I565-VLOOKUP(A565,'Crop Chart'!$A$5:$H$72,#REF!,FALSE))</f>
        <v/>
      </c>
      <c r="I565" s="208" t="str">
        <f t="shared" si="1"/>
        <v/>
      </c>
      <c r="J565" s="209" t="str">
        <f>IF($F565&gt;0,(VLOOKUP($A565,'Crop Chart'!$A$5:$M$72,#REF!,FALSE)*$F565),"")</f>
        <v/>
      </c>
      <c r="K565" s="209" t="str">
        <f>IF($F565&gt;0,(VLOOKUP($A565,'Crop Chart'!$A$5:$M$72,#REF!,FALSE)),"")</f>
        <v/>
      </c>
      <c r="L565" s="210"/>
      <c r="M565" s="276"/>
      <c r="N565" s="223"/>
      <c r="O565" s="222"/>
      <c r="P565" s="222"/>
      <c r="Q565" s="223"/>
      <c r="R565" s="223"/>
      <c r="S565" s="223"/>
      <c r="T565" s="223"/>
      <c r="U565" s="223"/>
      <c r="V565" s="223"/>
      <c r="W565" s="223"/>
      <c r="X565" s="223"/>
    </row>
    <row r="566" ht="15.75" customHeight="1">
      <c r="A566" s="231" t="s">
        <v>62</v>
      </c>
      <c r="B566" s="231"/>
      <c r="C566" s="231"/>
      <c r="D566" s="216" t="str">
        <f>IF(LEN(A566)&gt;=3,VLOOKUP(A566,'Crop Chart'!$A$5:$H$72,#REF!,FALSE),"")</f>
        <v/>
      </c>
      <c r="E566" s="280"/>
      <c r="F566" s="278"/>
      <c r="G566" s="279"/>
      <c r="H566" s="208" t="str">
        <f>IF(ISBLANK(G566),"",I566-VLOOKUP(A566,'Crop Chart'!$A$5:$H$72,#REF!,FALSE))</f>
        <v/>
      </c>
      <c r="I566" s="208" t="str">
        <f t="shared" si="1"/>
        <v/>
      </c>
      <c r="J566" s="209" t="str">
        <f>IF($F566&gt;0,(VLOOKUP($A566,'Crop Chart'!$A$5:$M$72,#REF!,FALSE)*$F566),"")</f>
        <v/>
      </c>
      <c r="K566" s="209" t="str">
        <f>IF($F566&gt;0,(VLOOKUP($A566,'Crop Chart'!$A$5:$M$72,#REF!,FALSE)),"")</f>
        <v/>
      </c>
      <c r="L566" s="210"/>
      <c r="M566" s="276"/>
      <c r="N566" s="223"/>
      <c r="O566" s="222"/>
      <c r="P566" s="222"/>
      <c r="Q566" s="223"/>
      <c r="R566" s="223"/>
      <c r="S566" s="223"/>
      <c r="T566" s="223"/>
      <c r="U566" s="223"/>
      <c r="V566" s="223"/>
      <c r="W566" s="223"/>
      <c r="X566" s="223"/>
    </row>
    <row r="567" ht="15.75" customHeight="1">
      <c r="A567" s="231" t="s">
        <v>62</v>
      </c>
      <c r="B567" s="231"/>
      <c r="C567" s="231"/>
      <c r="D567" s="216" t="str">
        <f>IF(LEN(A567)&gt;=3,VLOOKUP(A567,'Crop Chart'!$A$5:$H$72,#REF!,FALSE),"")</f>
        <v/>
      </c>
      <c r="E567" s="280"/>
      <c r="F567" s="278"/>
      <c r="G567" s="279"/>
      <c r="H567" s="208" t="str">
        <f>IF(ISBLANK(G567),"",I567-VLOOKUP(A567,'Crop Chart'!$A$5:$H$72,#REF!,FALSE))</f>
        <v/>
      </c>
      <c r="I567" s="208" t="str">
        <f t="shared" si="1"/>
        <v/>
      </c>
      <c r="J567" s="209" t="str">
        <f>IF($F567&gt;0,(VLOOKUP($A567,'Crop Chart'!$A$5:$M$72,#REF!,FALSE)*$F567),"")</f>
        <v/>
      </c>
      <c r="K567" s="209" t="str">
        <f>IF($F567&gt;0,(VLOOKUP($A567,'Crop Chart'!$A$5:$M$72,#REF!,FALSE)),"")</f>
        <v/>
      </c>
      <c r="L567" s="210"/>
      <c r="M567" s="276"/>
      <c r="N567" s="223"/>
      <c r="O567" s="222"/>
      <c r="P567" s="222"/>
      <c r="Q567" s="223"/>
      <c r="R567" s="223"/>
      <c r="S567" s="223"/>
      <c r="T567" s="223"/>
      <c r="U567" s="223"/>
      <c r="V567" s="223"/>
      <c r="W567" s="223"/>
      <c r="X567" s="223"/>
    </row>
    <row r="568" ht="15.75" customHeight="1">
      <c r="A568" s="231" t="s">
        <v>62</v>
      </c>
      <c r="B568" s="231"/>
      <c r="C568" s="231"/>
      <c r="D568" s="216" t="str">
        <f>IF(LEN(A568)&gt;=3,VLOOKUP(A568,'Crop Chart'!$A$5:$H$72,#REF!,FALSE),"")</f>
        <v/>
      </c>
      <c r="E568" s="280"/>
      <c r="F568" s="278"/>
      <c r="G568" s="279"/>
      <c r="H568" s="208" t="str">
        <f>IF(ISBLANK(G568),"",I568-VLOOKUP(A568,'Crop Chart'!$A$5:$H$72,#REF!,FALSE))</f>
        <v/>
      </c>
      <c r="I568" s="208" t="str">
        <f t="shared" si="1"/>
        <v/>
      </c>
      <c r="J568" s="209" t="str">
        <f>IF($F568&gt;0,(VLOOKUP($A568,'Crop Chart'!$A$5:$M$72,#REF!,FALSE)*$F568),"")</f>
        <v/>
      </c>
      <c r="K568" s="209" t="str">
        <f>IF($F568&gt;0,(VLOOKUP($A568,'Crop Chart'!$A$5:$M$72,#REF!,FALSE)),"")</f>
        <v/>
      </c>
      <c r="L568" s="210"/>
      <c r="M568" s="276"/>
      <c r="N568" s="223"/>
      <c r="O568" s="222"/>
      <c r="P568" s="222"/>
      <c r="Q568" s="223"/>
      <c r="R568" s="223"/>
      <c r="S568" s="223"/>
      <c r="T568" s="223"/>
      <c r="U568" s="223"/>
      <c r="V568" s="223"/>
      <c r="W568" s="223"/>
      <c r="X568" s="223"/>
    </row>
    <row r="569" ht="15.75" customHeight="1">
      <c r="A569" s="231" t="s">
        <v>62</v>
      </c>
      <c r="B569" s="231"/>
      <c r="C569" s="231"/>
      <c r="D569" s="216" t="str">
        <f>IF(LEN(A569)&gt;=3,VLOOKUP(A569,'Crop Chart'!$A$5:$H$72,#REF!,FALSE),"")</f>
        <v/>
      </c>
      <c r="E569" s="280"/>
      <c r="F569" s="278"/>
      <c r="G569" s="279"/>
      <c r="H569" s="208" t="str">
        <f>IF(ISBLANK(G569),"",I569-VLOOKUP(A569,'Crop Chart'!$A$5:$H$72,#REF!,FALSE))</f>
        <v/>
      </c>
      <c r="I569" s="208" t="str">
        <f t="shared" si="1"/>
        <v/>
      </c>
      <c r="J569" s="209" t="str">
        <f>IF($F569&gt;0,(VLOOKUP($A569,'Crop Chart'!$A$5:$M$72,#REF!,FALSE)*$F569),"")</f>
        <v/>
      </c>
      <c r="K569" s="209" t="str">
        <f>IF($F569&gt;0,(VLOOKUP($A569,'Crop Chart'!$A$5:$M$72,#REF!,FALSE)),"")</f>
        <v/>
      </c>
      <c r="L569" s="210"/>
      <c r="M569" s="276"/>
      <c r="N569" s="223"/>
      <c r="O569" s="222"/>
      <c r="P569" s="222"/>
      <c r="Q569" s="223"/>
      <c r="R569" s="223"/>
      <c r="S569" s="223"/>
      <c r="T569" s="223"/>
      <c r="U569" s="223"/>
      <c r="V569" s="223"/>
      <c r="W569" s="223"/>
      <c r="X569" s="223"/>
    </row>
    <row r="570" ht="15.75" customHeight="1">
      <c r="A570" s="231" t="s">
        <v>62</v>
      </c>
      <c r="B570" s="231"/>
      <c r="C570" s="231"/>
      <c r="D570" s="216" t="str">
        <f>IF(LEN(A570)&gt;=3,VLOOKUP(A570,'Crop Chart'!$A$5:$H$72,#REF!,FALSE),"")</f>
        <v/>
      </c>
      <c r="E570" s="280"/>
      <c r="F570" s="278"/>
      <c r="G570" s="279"/>
      <c r="H570" s="208" t="str">
        <f>IF(ISBLANK(G570),"",I570-VLOOKUP(A570,'Crop Chart'!$A$5:$H$72,#REF!,FALSE))</f>
        <v/>
      </c>
      <c r="I570" s="208" t="str">
        <f t="shared" si="1"/>
        <v/>
      </c>
      <c r="J570" s="209" t="str">
        <f>IF($F570&gt;0,(VLOOKUP($A570,'Crop Chart'!$A$5:$M$72,#REF!,FALSE)*$F570),"")</f>
        <v/>
      </c>
      <c r="K570" s="209" t="str">
        <f>IF($F570&gt;0,(VLOOKUP($A570,'Crop Chart'!$A$5:$M$72,#REF!,FALSE)),"")</f>
        <v/>
      </c>
      <c r="L570" s="210"/>
      <c r="M570" s="276"/>
      <c r="N570" s="223"/>
      <c r="O570" s="222"/>
      <c r="P570" s="222"/>
      <c r="Q570" s="223"/>
      <c r="R570" s="223"/>
      <c r="S570" s="223"/>
      <c r="T570" s="223"/>
      <c r="U570" s="223"/>
      <c r="V570" s="223"/>
      <c r="W570" s="223"/>
      <c r="X570" s="223"/>
    </row>
    <row r="571" ht="15.75" customHeight="1">
      <c r="A571" s="231" t="s">
        <v>62</v>
      </c>
      <c r="B571" s="231"/>
      <c r="C571" s="231"/>
      <c r="D571" s="216" t="str">
        <f>IF(LEN(A571)&gt;=3,VLOOKUP(A571,'Crop Chart'!$A$5:$H$72,#REF!,FALSE),"")</f>
        <v/>
      </c>
      <c r="E571" s="280"/>
      <c r="F571" s="278"/>
      <c r="G571" s="279"/>
      <c r="H571" s="208" t="str">
        <f>IF(ISBLANK(G571),"",I571-VLOOKUP(A571,'Crop Chart'!$A$5:$H$72,#REF!,FALSE))</f>
        <v/>
      </c>
      <c r="I571" s="208" t="str">
        <f t="shared" si="1"/>
        <v/>
      </c>
      <c r="J571" s="209" t="str">
        <f>IF($F571&gt;0,(VLOOKUP($A571,'Crop Chart'!$A$5:$M$72,#REF!,FALSE)*$F571),"")</f>
        <v/>
      </c>
      <c r="K571" s="209" t="str">
        <f>IF($F571&gt;0,(VLOOKUP($A571,'Crop Chart'!$A$5:$M$72,#REF!,FALSE)),"")</f>
        <v/>
      </c>
      <c r="L571" s="210"/>
      <c r="M571" s="276"/>
      <c r="N571" s="223"/>
      <c r="O571" s="222"/>
      <c r="P571" s="222"/>
      <c r="Q571" s="223"/>
      <c r="R571" s="223"/>
      <c r="S571" s="223"/>
      <c r="T571" s="223"/>
      <c r="U571" s="223"/>
      <c r="V571" s="223"/>
      <c r="W571" s="223"/>
      <c r="X571" s="223"/>
    </row>
    <row r="572" ht="15.75" customHeight="1">
      <c r="A572" s="231" t="s">
        <v>62</v>
      </c>
      <c r="B572" s="231"/>
      <c r="C572" s="231"/>
      <c r="D572" s="216" t="str">
        <f>IF(LEN(A572)&gt;=3,VLOOKUP(A572,'Crop Chart'!$A$5:$H$72,#REF!,FALSE),"")</f>
        <v/>
      </c>
      <c r="E572" s="280"/>
      <c r="F572" s="278"/>
      <c r="G572" s="279"/>
      <c r="H572" s="208" t="str">
        <f>IF(ISBLANK(G572),"",I572-VLOOKUP(A572,'Crop Chart'!$A$5:$H$72,#REF!,FALSE))</f>
        <v/>
      </c>
      <c r="I572" s="208" t="str">
        <f t="shared" si="1"/>
        <v/>
      </c>
      <c r="J572" s="209" t="str">
        <f>IF($F572&gt;0,(VLOOKUP($A572,'Crop Chart'!$A$5:$M$72,#REF!,FALSE)*$F572),"")</f>
        <v/>
      </c>
      <c r="K572" s="209" t="str">
        <f>IF($F572&gt;0,(VLOOKUP($A572,'Crop Chart'!$A$5:$M$72,#REF!,FALSE)),"")</f>
        <v/>
      </c>
      <c r="L572" s="210"/>
      <c r="M572" s="276"/>
      <c r="N572" s="223"/>
      <c r="O572" s="222"/>
      <c r="P572" s="222"/>
      <c r="Q572" s="223"/>
      <c r="R572" s="223"/>
      <c r="S572" s="223"/>
      <c r="T572" s="223"/>
      <c r="U572" s="223"/>
      <c r="V572" s="223"/>
      <c r="W572" s="223"/>
      <c r="X572" s="223"/>
    </row>
    <row r="573" ht="15.75" customHeight="1">
      <c r="A573" s="231" t="s">
        <v>62</v>
      </c>
      <c r="B573" s="231"/>
      <c r="C573" s="231"/>
      <c r="D573" s="216" t="str">
        <f>IF(LEN(A573)&gt;=3,VLOOKUP(A573,'Crop Chart'!$A$5:$H$72,#REF!,FALSE),"")</f>
        <v/>
      </c>
      <c r="E573" s="280"/>
      <c r="F573" s="278"/>
      <c r="G573" s="279"/>
      <c r="H573" s="208" t="str">
        <f>IF(ISBLANK(G573),"",I573-VLOOKUP(A573,'Crop Chart'!$A$5:$H$72,#REF!,FALSE))</f>
        <v/>
      </c>
      <c r="I573" s="208" t="str">
        <f t="shared" si="1"/>
        <v/>
      </c>
      <c r="J573" s="209" t="str">
        <f>IF($F573&gt;0,(VLOOKUP($A573,'Crop Chart'!$A$5:$M$72,#REF!,FALSE)*$F573),"")</f>
        <v/>
      </c>
      <c r="K573" s="209" t="str">
        <f>IF($F573&gt;0,(VLOOKUP($A573,'Crop Chart'!$A$5:$M$72,#REF!,FALSE)),"")</f>
        <v/>
      </c>
      <c r="L573" s="210"/>
      <c r="M573" s="276"/>
      <c r="N573" s="223"/>
      <c r="O573" s="222"/>
      <c r="P573" s="222"/>
      <c r="Q573" s="223"/>
      <c r="R573" s="223"/>
      <c r="S573" s="223"/>
      <c r="T573" s="223"/>
      <c r="U573" s="223"/>
      <c r="V573" s="223"/>
      <c r="W573" s="223"/>
      <c r="X573" s="223"/>
    </row>
    <row r="574" ht="15.75" customHeight="1">
      <c r="A574" s="231" t="s">
        <v>62</v>
      </c>
      <c r="B574" s="231"/>
      <c r="C574" s="231"/>
      <c r="D574" s="216" t="str">
        <f>IF(LEN(A574)&gt;=3,VLOOKUP(A574,'Crop Chart'!$A$5:$H$72,#REF!,FALSE),"")</f>
        <v/>
      </c>
      <c r="E574" s="280"/>
      <c r="F574" s="278"/>
      <c r="G574" s="279"/>
      <c r="H574" s="208" t="str">
        <f>IF(ISBLANK(G574),"",I574-VLOOKUP(A574,'Crop Chart'!$A$5:$H$72,#REF!,FALSE))</f>
        <v/>
      </c>
      <c r="I574" s="208" t="str">
        <f t="shared" si="1"/>
        <v/>
      </c>
      <c r="J574" s="209" t="str">
        <f>IF($F574&gt;0,(VLOOKUP($A574,'Crop Chart'!$A$5:$M$72,#REF!,FALSE)*$F574),"")</f>
        <v/>
      </c>
      <c r="K574" s="209" t="str">
        <f>IF($F574&gt;0,(VLOOKUP($A574,'Crop Chart'!$A$5:$M$72,#REF!,FALSE)),"")</f>
        <v/>
      </c>
      <c r="L574" s="210"/>
      <c r="M574" s="276"/>
      <c r="N574" s="223"/>
      <c r="O574" s="222"/>
      <c r="P574" s="222"/>
      <c r="Q574" s="223"/>
      <c r="R574" s="223"/>
      <c r="S574" s="223"/>
      <c r="T574" s="223"/>
      <c r="U574" s="223"/>
      <c r="V574" s="223"/>
      <c r="W574" s="223"/>
      <c r="X574" s="223"/>
    </row>
    <row r="575" ht="15.75" customHeight="1">
      <c r="A575" s="231" t="s">
        <v>62</v>
      </c>
      <c r="B575" s="231"/>
      <c r="C575" s="231"/>
      <c r="D575" s="216" t="str">
        <f>IF(LEN(A575)&gt;=3,VLOOKUP(A575,'Crop Chart'!$A$5:$H$72,#REF!,FALSE),"")</f>
        <v/>
      </c>
      <c r="E575" s="280"/>
      <c r="F575" s="278"/>
      <c r="G575" s="279"/>
      <c r="H575" s="208" t="str">
        <f>IF(ISBLANK(G575),"",I575-VLOOKUP(A575,'Crop Chart'!$A$5:$H$72,#REF!,FALSE))</f>
        <v/>
      </c>
      <c r="I575" s="208" t="str">
        <f t="shared" si="1"/>
        <v/>
      </c>
      <c r="J575" s="209" t="str">
        <f>IF($F575&gt;0,(VLOOKUP($A575,'Crop Chart'!$A$5:$M$72,#REF!,FALSE)*$F575),"")</f>
        <v/>
      </c>
      <c r="K575" s="209" t="str">
        <f>IF($F575&gt;0,(VLOOKUP($A575,'Crop Chart'!$A$5:$M$72,#REF!,FALSE)),"")</f>
        <v/>
      </c>
      <c r="L575" s="210"/>
      <c r="M575" s="276"/>
      <c r="N575" s="223"/>
      <c r="O575" s="222"/>
      <c r="P575" s="222"/>
      <c r="Q575" s="223"/>
      <c r="R575" s="223"/>
      <c r="S575" s="223"/>
      <c r="T575" s="223"/>
      <c r="U575" s="223"/>
      <c r="V575" s="223"/>
      <c r="W575" s="223"/>
      <c r="X575" s="223"/>
    </row>
    <row r="576" ht="15.75" customHeight="1">
      <c r="A576" s="231" t="s">
        <v>62</v>
      </c>
      <c r="B576" s="231"/>
      <c r="C576" s="231"/>
      <c r="D576" s="216" t="str">
        <f>IF(LEN(A576)&gt;=3,VLOOKUP(A576,'Crop Chart'!$A$5:$H$72,#REF!,FALSE),"")</f>
        <v/>
      </c>
      <c r="E576" s="280"/>
      <c r="F576" s="278"/>
      <c r="G576" s="279"/>
      <c r="H576" s="208" t="str">
        <f>IF(ISBLANK(G576),"",I576-VLOOKUP(A576,'Crop Chart'!$A$5:$H$72,#REF!,FALSE))</f>
        <v/>
      </c>
      <c r="I576" s="208" t="str">
        <f t="shared" si="1"/>
        <v/>
      </c>
      <c r="J576" s="209" t="str">
        <f>IF($F576&gt;0,(VLOOKUP($A576,'Crop Chart'!$A$5:$M$72,#REF!,FALSE)*$F576),"")</f>
        <v/>
      </c>
      <c r="K576" s="209" t="str">
        <f>IF($F576&gt;0,(VLOOKUP($A576,'Crop Chart'!$A$5:$M$72,#REF!,FALSE)),"")</f>
        <v/>
      </c>
      <c r="L576" s="210"/>
      <c r="M576" s="276"/>
      <c r="N576" s="223"/>
      <c r="O576" s="222"/>
      <c r="P576" s="222"/>
      <c r="Q576" s="223"/>
      <c r="R576" s="223"/>
      <c r="S576" s="223"/>
      <c r="T576" s="223"/>
      <c r="U576" s="223"/>
      <c r="V576" s="223"/>
      <c r="W576" s="223"/>
      <c r="X576" s="223"/>
    </row>
    <row r="577" ht="15.75" customHeight="1">
      <c r="A577" s="231" t="s">
        <v>62</v>
      </c>
      <c r="B577" s="231"/>
      <c r="C577" s="231"/>
      <c r="D577" s="216" t="str">
        <f>IF(LEN(A577)&gt;=3,VLOOKUP(A577,'Crop Chart'!$A$5:$H$72,#REF!,FALSE),"")</f>
        <v/>
      </c>
      <c r="E577" s="280"/>
      <c r="F577" s="278"/>
      <c r="G577" s="279"/>
      <c r="H577" s="208" t="str">
        <f>IF(ISBLANK(G577),"",I577-VLOOKUP(A577,'Crop Chart'!$A$5:$H$72,#REF!,FALSE))</f>
        <v/>
      </c>
      <c r="I577" s="208" t="str">
        <f t="shared" si="1"/>
        <v/>
      </c>
      <c r="J577" s="209" t="str">
        <f>IF($F577&gt;0,(VLOOKUP($A577,'Crop Chart'!$A$5:$M$72,#REF!,FALSE)*$F577),"")</f>
        <v/>
      </c>
      <c r="K577" s="209" t="str">
        <f>IF($F577&gt;0,(VLOOKUP($A577,'Crop Chart'!$A$5:$M$72,#REF!,FALSE)),"")</f>
        <v/>
      </c>
      <c r="L577" s="210"/>
      <c r="M577" s="276"/>
      <c r="N577" s="223"/>
      <c r="O577" s="222"/>
      <c r="P577" s="222"/>
      <c r="Q577" s="223"/>
      <c r="R577" s="223"/>
      <c r="S577" s="223"/>
      <c r="T577" s="223"/>
      <c r="U577" s="223"/>
      <c r="V577" s="223"/>
      <c r="W577" s="223"/>
      <c r="X577" s="223"/>
    </row>
    <row r="578" ht="15.75" customHeight="1">
      <c r="A578" s="231" t="s">
        <v>62</v>
      </c>
      <c r="B578" s="231"/>
      <c r="C578" s="231"/>
      <c r="D578" s="216" t="str">
        <f>IF(LEN(A578)&gt;=3,VLOOKUP(A578,'Crop Chart'!$A$5:$H$72,#REF!,FALSE),"")</f>
        <v/>
      </c>
      <c r="E578" s="280"/>
      <c r="F578" s="278"/>
      <c r="G578" s="279"/>
      <c r="H578" s="208" t="str">
        <f>IF(ISBLANK(G578),"",I578-VLOOKUP(A578,'Crop Chart'!$A$5:$H$72,#REF!,FALSE))</f>
        <v/>
      </c>
      <c r="I578" s="208" t="str">
        <f t="shared" si="1"/>
        <v/>
      </c>
      <c r="J578" s="209" t="str">
        <f>IF($F578&gt;0,(VLOOKUP($A578,'Crop Chart'!$A$5:$M$72,#REF!,FALSE)*$F578),"")</f>
        <v/>
      </c>
      <c r="K578" s="209" t="str">
        <f>IF($F578&gt;0,(VLOOKUP($A578,'Crop Chart'!$A$5:$M$72,#REF!,FALSE)),"")</f>
        <v/>
      </c>
      <c r="L578" s="210"/>
      <c r="M578" s="276"/>
      <c r="N578" s="223"/>
      <c r="O578" s="222"/>
      <c r="P578" s="222"/>
      <c r="Q578" s="223"/>
      <c r="R578" s="223"/>
      <c r="S578" s="223"/>
      <c r="T578" s="223"/>
      <c r="U578" s="223"/>
      <c r="V578" s="223"/>
      <c r="W578" s="223"/>
      <c r="X578" s="223"/>
    </row>
    <row r="579" ht="15.75" customHeight="1">
      <c r="A579" s="231" t="s">
        <v>62</v>
      </c>
      <c r="B579" s="231"/>
      <c r="C579" s="231"/>
      <c r="D579" s="216" t="str">
        <f>IF(LEN(A579)&gt;=3,VLOOKUP(A579,'Crop Chart'!$A$5:$H$72,#REF!,FALSE),"")</f>
        <v/>
      </c>
      <c r="E579" s="280"/>
      <c r="F579" s="278"/>
      <c r="G579" s="279"/>
      <c r="H579" s="208" t="str">
        <f>IF(ISBLANK(G579),"",I579-VLOOKUP(A579,'Crop Chart'!$A$5:$H$72,#REF!,FALSE))</f>
        <v/>
      </c>
      <c r="I579" s="208" t="str">
        <f t="shared" si="1"/>
        <v/>
      </c>
      <c r="J579" s="209" t="str">
        <f>IF($F579&gt;0,(VLOOKUP($A579,'Crop Chart'!$A$5:$M$72,#REF!,FALSE)*$F579),"")</f>
        <v/>
      </c>
      <c r="K579" s="209" t="str">
        <f>IF($F579&gt;0,(VLOOKUP($A579,'Crop Chart'!$A$5:$M$72,#REF!,FALSE)),"")</f>
        <v/>
      </c>
      <c r="L579" s="210"/>
      <c r="M579" s="276"/>
      <c r="N579" s="223"/>
      <c r="O579" s="222"/>
      <c r="P579" s="222"/>
      <c r="Q579" s="223"/>
      <c r="R579" s="223"/>
      <c r="S579" s="223"/>
      <c r="T579" s="223"/>
      <c r="U579" s="223"/>
      <c r="V579" s="223"/>
      <c r="W579" s="223"/>
      <c r="X579" s="223"/>
    </row>
    <row r="580" ht="15.75" customHeight="1">
      <c r="A580" s="231" t="s">
        <v>62</v>
      </c>
      <c r="B580" s="231"/>
      <c r="C580" s="231"/>
      <c r="D580" s="216" t="str">
        <f>IF(LEN(A580)&gt;=3,VLOOKUP(A580,'Crop Chart'!$A$5:$H$72,#REF!,FALSE),"")</f>
        <v/>
      </c>
      <c r="E580" s="280"/>
      <c r="F580" s="278"/>
      <c r="G580" s="279"/>
      <c r="H580" s="208" t="str">
        <f>IF(ISBLANK(G580),"",I580-VLOOKUP(A580,'Crop Chart'!$A$5:$H$72,#REF!,FALSE))</f>
        <v/>
      </c>
      <c r="I580" s="208" t="str">
        <f t="shared" si="1"/>
        <v/>
      </c>
      <c r="J580" s="209" t="str">
        <f>IF($F580&gt;0,(VLOOKUP($A580,'Crop Chart'!$A$5:$M$72,#REF!,FALSE)*$F580),"")</f>
        <v/>
      </c>
      <c r="K580" s="209" t="str">
        <f>IF($F580&gt;0,(VLOOKUP($A580,'Crop Chart'!$A$5:$M$72,#REF!,FALSE)),"")</f>
        <v/>
      </c>
      <c r="L580" s="210"/>
      <c r="M580" s="276"/>
      <c r="N580" s="223"/>
      <c r="O580" s="222"/>
      <c r="P580" s="222"/>
      <c r="Q580" s="223"/>
      <c r="R580" s="223"/>
      <c r="S580" s="223"/>
      <c r="T580" s="223"/>
      <c r="U580" s="223"/>
      <c r="V580" s="223"/>
      <c r="W580" s="223"/>
      <c r="X580" s="223"/>
    </row>
    <row r="581" ht="15.75" customHeight="1">
      <c r="A581" s="231" t="s">
        <v>62</v>
      </c>
      <c r="B581" s="231"/>
      <c r="C581" s="231"/>
      <c r="D581" s="216" t="str">
        <f>IF(LEN(A581)&gt;=3,VLOOKUP(A581,'Crop Chart'!$A$5:$H$72,#REF!,FALSE),"")</f>
        <v/>
      </c>
      <c r="E581" s="280"/>
      <c r="F581" s="278"/>
      <c r="G581" s="279"/>
      <c r="H581" s="208" t="str">
        <f>IF(ISBLANK(G581),"",I581-VLOOKUP(A581,'Crop Chart'!$A$5:$H$72,#REF!,FALSE))</f>
        <v/>
      </c>
      <c r="I581" s="208" t="str">
        <f t="shared" si="1"/>
        <v/>
      </c>
      <c r="J581" s="209" t="str">
        <f>IF($F581&gt;0,(VLOOKUP($A581,'Crop Chart'!$A$5:$M$72,#REF!,FALSE)*$F581),"")</f>
        <v/>
      </c>
      <c r="K581" s="209" t="str">
        <f>IF($F581&gt;0,(VLOOKUP($A581,'Crop Chart'!$A$5:$M$72,#REF!,FALSE)),"")</f>
        <v/>
      </c>
      <c r="L581" s="210"/>
      <c r="M581" s="276"/>
      <c r="N581" s="223"/>
      <c r="O581" s="222"/>
      <c r="P581" s="222"/>
      <c r="Q581" s="223"/>
      <c r="R581" s="223"/>
      <c r="S581" s="223"/>
      <c r="T581" s="223"/>
      <c r="U581" s="223"/>
      <c r="V581" s="223"/>
      <c r="W581" s="223"/>
      <c r="X581" s="223"/>
    </row>
    <row r="582" ht="15.75" customHeight="1">
      <c r="A582" s="231" t="s">
        <v>62</v>
      </c>
      <c r="B582" s="231"/>
      <c r="C582" s="231"/>
      <c r="D582" s="216" t="str">
        <f>IF(LEN(A582)&gt;=3,VLOOKUP(A582,'Crop Chart'!$A$5:$H$72,#REF!,FALSE),"")</f>
        <v/>
      </c>
      <c r="E582" s="280"/>
      <c r="F582" s="278"/>
      <c r="G582" s="279"/>
      <c r="H582" s="208" t="str">
        <f>IF(ISBLANK(G582),"",I582-VLOOKUP(A582,'Crop Chart'!$A$5:$H$72,#REF!,FALSE))</f>
        <v/>
      </c>
      <c r="I582" s="208" t="str">
        <f t="shared" si="1"/>
        <v/>
      </c>
      <c r="J582" s="209" t="str">
        <f>IF($F582&gt;0,(VLOOKUP($A582,'Crop Chart'!$A$5:$M$72,#REF!,FALSE)*$F582),"")</f>
        <v/>
      </c>
      <c r="K582" s="209" t="str">
        <f>IF($F582&gt;0,(VLOOKUP($A582,'Crop Chart'!$A$5:$M$72,#REF!,FALSE)),"")</f>
        <v/>
      </c>
      <c r="L582" s="210"/>
      <c r="M582" s="276"/>
      <c r="N582" s="223"/>
      <c r="O582" s="222"/>
      <c r="P582" s="222"/>
      <c r="Q582" s="223"/>
      <c r="R582" s="223"/>
      <c r="S582" s="223"/>
      <c r="T582" s="223"/>
      <c r="U582" s="223"/>
      <c r="V582" s="223"/>
      <c r="W582" s="223"/>
      <c r="X582" s="223"/>
    </row>
    <row r="583" ht="15.75" customHeight="1">
      <c r="A583" s="231" t="s">
        <v>62</v>
      </c>
      <c r="B583" s="231"/>
      <c r="C583" s="231"/>
      <c r="D583" s="216" t="str">
        <f>IF(LEN(A583)&gt;=3,VLOOKUP(A583,'Crop Chart'!$A$5:$H$72,#REF!,FALSE),"")</f>
        <v/>
      </c>
      <c r="E583" s="280"/>
      <c r="F583" s="278"/>
      <c r="G583" s="279"/>
      <c r="H583" s="208" t="str">
        <f>IF(ISBLANK(G583),"",I583-VLOOKUP(A583,'Crop Chart'!$A$5:$H$72,#REF!,FALSE))</f>
        <v/>
      </c>
      <c r="I583" s="208" t="str">
        <f t="shared" si="1"/>
        <v/>
      </c>
      <c r="J583" s="209" t="str">
        <f>IF($F583&gt;0,(VLOOKUP($A583,'Crop Chart'!$A$5:$M$72,#REF!,FALSE)*$F583),"")</f>
        <v/>
      </c>
      <c r="K583" s="209" t="str">
        <f>IF($F583&gt;0,(VLOOKUP($A583,'Crop Chart'!$A$5:$M$72,#REF!,FALSE)),"")</f>
        <v/>
      </c>
      <c r="L583" s="210"/>
      <c r="M583" s="276"/>
      <c r="N583" s="223"/>
      <c r="O583" s="222"/>
      <c r="P583" s="222"/>
      <c r="Q583" s="223"/>
      <c r="R583" s="223"/>
      <c r="S583" s="223"/>
      <c r="T583" s="223"/>
      <c r="U583" s="223"/>
      <c r="V583" s="223"/>
      <c r="W583" s="223"/>
      <c r="X583" s="223"/>
    </row>
    <row r="584" ht="15.75" customHeight="1">
      <c r="A584" s="231" t="s">
        <v>62</v>
      </c>
      <c r="B584" s="231"/>
      <c r="C584" s="231"/>
      <c r="D584" s="216" t="str">
        <f>IF(LEN(A584)&gt;=3,VLOOKUP(A584,'Crop Chart'!$A$5:$H$72,#REF!,FALSE),"")</f>
        <v/>
      </c>
      <c r="E584" s="280"/>
      <c r="F584" s="278"/>
      <c r="G584" s="279"/>
      <c r="H584" s="208" t="str">
        <f>IF(ISBLANK(G584),"",I584-VLOOKUP(A584,'Crop Chart'!$A$5:$H$72,#REF!,FALSE))</f>
        <v/>
      </c>
      <c r="I584" s="208" t="str">
        <f t="shared" si="1"/>
        <v/>
      </c>
      <c r="J584" s="209" t="str">
        <f>IF($F584&gt;0,(VLOOKUP($A584,'Crop Chart'!$A$5:$M$72,#REF!,FALSE)*$F584),"")</f>
        <v/>
      </c>
      <c r="K584" s="209" t="str">
        <f>IF($F584&gt;0,(VLOOKUP($A584,'Crop Chart'!$A$5:$M$72,#REF!,FALSE)),"")</f>
        <v/>
      </c>
      <c r="L584" s="210"/>
      <c r="M584" s="276"/>
      <c r="N584" s="223"/>
      <c r="O584" s="222"/>
      <c r="P584" s="222"/>
      <c r="Q584" s="223"/>
      <c r="R584" s="223"/>
      <c r="S584" s="223"/>
      <c r="T584" s="223"/>
      <c r="U584" s="223"/>
      <c r="V584" s="223"/>
      <c r="W584" s="223"/>
      <c r="X584" s="223"/>
    </row>
    <row r="585" ht="15.75" customHeight="1">
      <c r="A585" s="231" t="s">
        <v>62</v>
      </c>
      <c r="B585" s="231"/>
      <c r="C585" s="231"/>
      <c r="D585" s="216" t="str">
        <f>IF(LEN(A585)&gt;=3,VLOOKUP(A585,'Crop Chart'!$A$5:$H$72,#REF!,FALSE),"")</f>
        <v/>
      </c>
      <c r="E585" s="280"/>
      <c r="F585" s="278"/>
      <c r="G585" s="279"/>
      <c r="H585" s="208" t="str">
        <f>IF(ISBLANK(G585),"",I585-VLOOKUP(A585,'Crop Chart'!$A$5:$H$72,#REF!,FALSE))</f>
        <v/>
      </c>
      <c r="I585" s="208" t="str">
        <f t="shared" si="1"/>
        <v/>
      </c>
      <c r="J585" s="209" t="str">
        <f>IF($F585&gt;0,(VLOOKUP($A585,'Crop Chart'!$A$5:$M$72,#REF!,FALSE)*$F585),"")</f>
        <v/>
      </c>
      <c r="K585" s="209" t="str">
        <f>IF($F585&gt;0,(VLOOKUP($A585,'Crop Chart'!$A$5:$M$72,#REF!,FALSE)),"")</f>
        <v/>
      </c>
      <c r="L585" s="210"/>
      <c r="M585" s="276"/>
      <c r="N585" s="223"/>
      <c r="O585" s="222"/>
      <c r="P585" s="222"/>
      <c r="Q585" s="223"/>
      <c r="R585" s="223"/>
      <c r="S585" s="223"/>
      <c r="T585" s="223"/>
      <c r="U585" s="223"/>
      <c r="V585" s="223"/>
      <c r="W585" s="223"/>
      <c r="X585" s="223"/>
    </row>
    <row r="586" ht="15.75" customHeight="1">
      <c r="A586" s="231" t="s">
        <v>62</v>
      </c>
      <c r="B586" s="231"/>
      <c r="C586" s="231"/>
      <c r="D586" s="216" t="str">
        <f>IF(LEN(A586)&gt;=3,VLOOKUP(A586,'Crop Chart'!$A$5:$H$72,#REF!,FALSE),"")</f>
        <v/>
      </c>
      <c r="E586" s="280"/>
      <c r="F586" s="278"/>
      <c r="G586" s="279"/>
      <c r="H586" s="208" t="str">
        <f>IF(ISBLANK(G586),"",I586-VLOOKUP(A586,'Crop Chart'!$A$5:$H$72,#REF!,FALSE))</f>
        <v/>
      </c>
      <c r="I586" s="208" t="str">
        <f t="shared" si="1"/>
        <v/>
      </c>
      <c r="J586" s="209" t="str">
        <f>IF($F586&gt;0,(VLOOKUP($A586,'Crop Chart'!$A$5:$M$72,#REF!,FALSE)*$F586),"")</f>
        <v/>
      </c>
      <c r="K586" s="209" t="str">
        <f>IF($F586&gt;0,(VLOOKUP($A586,'Crop Chart'!$A$5:$M$72,#REF!,FALSE)),"")</f>
        <v/>
      </c>
      <c r="L586" s="210"/>
      <c r="M586" s="276"/>
      <c r="N586" s="223"/>
      <c r="O586" s="222"/>
      <c r="P586" s="222"/>
      <c r="Q586" s="223"/>
      <c r="R586" s="223"/>
      <c r="S586" s="223"/>
      <c r="T586" s="223"/>
      <c r="U586" s="223"/>
      <c r="V586" s="223"/>
      <c r="W586" s="223"/>
      <c r="X586" s="223"/>
    </row>
    <row r="587" ht="15.75" customHeight="1">
      <c r="A587" s="231" t="s">
        <v>62</v>
      </c>
      <c r="B587" s="231"/>
      <c r="C587" s="231"/>
      <c r="D587" s="216" t="str">
        <f>IF(LEN(A587)&gt;=3,VLOOKUP(A587,'Crop Chart'!$A$5:$H$72,#REF!,FALSE),"")</f>
        <v/>
      </c>
      <c r="E587" s="280"/>
      <c r="F587" s="278"/>
      <c r="G587" s="279"/>
      <c r="H587" s="208" t="str">
        <f>IF(ISBLANK(G587),"",I587-VLOOKUP(A587,'Crop Chart'!$A$5:$H$72,#REF!,FALSE))</f>
        <v/>
      </c>
      <c r="I587" s="208" t="str">
        <f t="shared" si="1"/>
        <v/>
      </c>
      <c r="J587" s="209" t="str">
        <f>IF($F587&gt;0,(VLOOKUP($A587,'Crop Chart'!$A$5:$M$72,#REF!,FALSE)*$F587),"")</f>
        <v/>
      </c>
      <c r="K587" s="209" t="str">
        <f>IF($F587&gt;0,(VLOOKUP($A587,'Crop Chart'!$A$5:$M$72,#REF!,FALSE)),"")</f>
        <v/>
      </c>
      <c r="L587" s="210"/>
      <c r="M587" s="276"/>
      <c r="N587" s="223"/>
      <c r="O587" s="222"/>
      <c r="P587" s="222"/>
      <c r="Q587" s="223"/>
      <c r="R587" s="223"/>
      <c r="S587" s="223"/>
      <c r="T587" s="223"/>
      <c r="U587" s="223"/>
      <c r="V587" s="223"/>
      <c r="W587" s="223"/>
      <c r="X587" s="223"/>
    </row>
    <row r="588" ht="15.75" customHeight="1">
      <c r="A588" s="231" t="s">
        <v>62</v>
      </c>
      <c r="B588" s="231"/>
      <c r="C588" s="231"/>
      <c r="D588" s="216" t="str">
        <f>IF(LEN(A588)&gt;=3,VLOOKUP(A588,'Crop Chart'!$A$5:$H$72,#REF!,FALSE),"")</f>
        <v/>
      </c>
      <c r="E588" s="280"/>
      <c r="F588" s="278"/>
      <c r="G588" s="279"/>
      <c r="H588" s="208" t="str">
        <f>IF(ISBLANK(G588),"",I588-VLOOKUP(A588,'Crop Chart'!$A$5:$H$72,#REF!,FALSE))</f>
        <v/>
      </c>
      <c r="I588" s="208" t="str">
        <f t="shared" si="1"/>
        <v/>
      </c>
      <c r="J588" s="209" t="str">
        <f>IF($F588&gt;0,(VLOOKUP($A588,'Crop Chart'!$A$5:$M$72,#REF!,FALSE)*$F588),"")</f>
        <v/>
      </c>
      <c r="K588" s="209" t="str">
        <f>IF($F588&gt;0,(VLOOKUP($A588,'Crop Chart'!$A$5:$M$72,#REF!,FALSE)),"")</f>
        <v/>
      </c>
      <c r="L588" s="210"/>
      <c r="M588" s="276"/>
      <c r="N588" s="223"/>
      <c r="O588" s="222"/>
      <c r="P588" s="222"/>
      <c r="Q588" s="223"/>
      <c r="R588" s="223"/>
      <c r="S588" s="223"/>
      <c r="T588" s="223"/>
      <c r="U588" s="223"/>
      <c r="V588" s="223"/>
      <c r="W588" s="223"/>
      <c r="X588" s="223"/>
    </row>
    <row r="589" ht="15.75" customHeight="1">
      <c r="A589" s="231" t="s">
        <v>62</v>
      </c>
      <c r="B589" s="231"/>
      <c r="C589" s="231"/>
      <c r="D589" s="216" t="str">
        <f>IF(LEN(A589)&gt;=3,VLOOKUP(A589,'Crop Chart'!$A$5:$H$72,#REF!,FALSE),"")</f>
        <v/>
      </c>
      <c r="E589" s="280"/>
      <c r="F589" s="278"/>
      <c r="G589" s="279"/>
      <c r="H589" s="208" t="str">
        <f>IF(ISBLANK(G589),"",I589-VLOOKUP(A589,'Crop Chart'!$A$5:$H$72,#REF!,FALSE))</f>
        <v/>
      </c>
      <c r="I589" s="208" t="str">
        <f t="shared" si="1"/>
        <v/>
      </c>
      <c r="J589" s="209" t="str">
        <f>IF($F589&gt;0,(VLOOKUP($A589,'Crop Chart'!$A$5:$M$72,#REF!,FALSE)*$F589),"")</f>
        <v/>
      </c>
      <c r="K589" s="209" t="str">
        <f>IF($F589&gt;0,(VLOOKUP($A589,'Crop Chart'!$A$5:$M$72,#REF!,FALSE)),"")</f>
        <v/>
      </c>
      <c r="L589" s="210"/>
      <c r="M589" s="276"/>
      <c r="N589" s="223"/>
      <c r="O589" s="222"/>
      <c r="P589" s="222"/>
      <c r="Q589" s="223"/>
      <c r="R589" s="223"/>
      <c r="S589" s="223"/>
      <c r="T589" s="223"/>
      <c r="U589" s="223"/>
      <c r="V589" s="223"/>
      <c r="W589" s="223"/>
      <c r="X589" s="223"/>
    </row>
    <row r="590" ht="15.75" customHeight="1">
      <c r="A590" s="231" t="s">
        <v>62</v>
      </c>
      <c r="B590" s="231"/>
      <c r="C590" s="231"/>
      <c r="D590" s="216" t="str">
        <f>IF(LEN(A590)&gt;=3,VLOOKUP(A590,'Crop Chart'!$A$5:$H$72,#REF!,FALSE),"")</f>
        <v/>
      </c>
      <c r="E590" s="280"/>
      <c r="F590" s="278"/>
      <c r="G590" s="279"/>
      <c r="H590" s="208" t="str">
        <f>IF(ISBLANK(G590),"",I590-VLOOKUP(A590,'Crop Chart'!$A$5:$H$72,#REF!,FALSE))</f>
        <v/>
      </c>
      <c r="I590" s="208" t="str">
        <f t="shared" si="1"/>
        <v/>
      </c>
      <c r="J590" s="209" t="str">
        <f>IF($F590&gt;0,(VLOOKUP($A590,'Crop Chart'!$A$5:$M$72,#REF!,FALSE)*$F590),"")</f>
        <v/>
      </c>
      <c r="K590" s="209" t="str">
        <f>IF($F590&gt;0,(VLOOKUP($A590,'Crop Chart'!$A$5:$M$72,#REF!,FALSE)),"")</f>
        <v/>
      </c>
      <c r="L590" s="210"/>
      <c r="M590" s="276"/>
      <c r="N590" s="223"/>
      <c r="O590" s="222"/>
      <c r="P590" s="222"/>
      <c r="Q590" s="223"/>
      <c r="R590" s="223"/>
      <c r="S590" s="223"/>
      <c r="T590" s="223"/>
      <c r="U590" s="223"/>
      <c r="V590" s="223"/>
      <c r="W590" s="223"/>
      <c r="X590" s="223"/>
    </row>
    <row r="591" ht="15.75" customHeight="1">
      <c r="A591" s="231" t="s">
        <v>62</v>
      </c>
      <c r="B591" s="231"/>
      <c r="C591" s="231"/>
      <c r="D591" s="216" t="str">
        <f>IF(LEN(A591)&gt;=3,VLOOKUP(A591,'Crop Chart'!$A$5:$H$72,#REF!,FALSE),"")</f>
        <v/>
      </c>
      <c r="E591" s="280"/>
      <c r="F591" s="278"/>
      <c r="G591" s="279"/>
      <c r="H591" s="208" t="str">
        <f>IF(ISBLANK(G591),"",I591-VLOOKUP(A591,'Crop Chart'!$A$5:$H$72,#REF!,FALSE))</f>
        <v/>
      </c>
      <c r="I591" s="208" t="str">
        <f t="shared" si="1"/>
        <v/>
      </c>
      <c r="J591" s="209" t="str">
        <f>IF($F591&gt;0,(VLOOKUP($A591,'Crop Chart'!$A$5:$M$72,#REF!,FALSE)*$F591),"")</f>
        <v/>
      </c>
      <c r="K591" s="209" t="str">
        <f>IF($F591&gt;0,(VLOOKUP($A591,'Crop Chart'!$A$5:$M$72,#REF!,FALSE)),"")</f>
        <v/>
      </c>
      <c r="L591" s="210"/>
      <c r="M591" s="276"/>
      <c r="N591" s="223"/>
      <c r="O591" s="222"/>
      <c r="P591" s="222"/>
      <c r="Q591" s="223"/>
      <c r="R591" s="223"/>
      <c r="S591" s="223"/>
      <c r="T591" s="223"/>
      <c r="U591" s="223"/>
      <c r="V591" s="223"/>
      <c r="W591" s="223"/>
      <c r="X591" s="223"/>
    </row>
    <row r="592" ht="15.75" customHeight="1">
      <c r="A592" s="231" t="s">
        <v>62</v>
      </c>
      <c r="B592" s="231"/>
      <c r="C592" s="231"/>
      <c r="D592" s="216" t="str">
        <f>IF(LEN(A592)&gt;=3,VLOOKUP(A592,'Crop Chart'!$A$5:$H$72,#REF!,FALSE),"")</f>
        <v/>
      </c>
      <c r="E592" s="280"/>
      <c r="F592" s="278"/>
      <c r="G592" s="279"/>
      <c r="H592" s="208" t="str">
        <f>IF(ISBLANK(G592),"",I592-VLOOKUP(A592,'Crop Chart'!$A$5:$H$72,#REF!,FALSE))</f>
        <v/>
      </c>
      <c r="I592" s="208" t="str">
        <f t="shared" si="1"/>
        <v/>
      </c>
      <c r="J592" s="209" t="str">
        <f>IF($F592&gt;0,(VLOOKUP($A592,'Crop Chart'!$A$5:$M$72,#REF!,FALSE)*$F592),"")</f>
        <v/>
      </c>
      <c r="K592" s="209" t="str">
        <f>IF($F592&gt;0,(VLOOKUP($A592,'Crop Chart'!$A$5:$M$72,#REF!,FALSE)),"")</f>
        <v/>
      </c>
      <c r="L592" s="210"/>
      <c r="M592" s="276"/>
      <c r="N592" s="223"/>
      <c r="O592" s="222"/>
      <c r="P592" s="222"/>
      <c r="Q592" s="223"/>
      <c r="R592" s="223"/>
      <c r="S592" s="223"/>
      <c r="T592" s="223"/>
      <c r="U592" s="223"/>
      <c r="V592" s="223"/>
      <c r="W592" s="223"/>
      <c r="X592" s="223"/>
    </row>
    <row r="593" ht="15.75" customHeight="1">
      <c r="A593" s="231" t="s">
        <v>62</v>
      </c>
      <c r="B593" s="231"/>
      <c r="C593" s="231"/>
      <c r="D593" s="216" t="str">
        <f>IF(LEN(A593)&gt;=3,VLOOKUP(A593,'Crop Chart'!$A$5:$H$72,#REF!,FALSE),"")</f>
        <v/>
      </c>
      <c r="E593" s="280"/>
      <c r="F593" s="278"/>
      <c r="G593" s="279"/>
      <c r="H593" s="208" t="str">
        <f>IF(ISBLANK(G593),"",I593-VLOOKUP(A593,'Crop Chart'!$A$5:$H$72,#REF!,FALSE))</f>
        <v/>
      </c>
      <c r="I593" s="208" t="str">
        <f t="shared" si="1"/>
        <v/>
      </c>
      <c r="J593" s="209" t="str">
        <f>IF($F593&gt;0,(VLOOKUP($A593,'Crop Chart'!$A$5:$M$72,#REF!,FALSE)*$F593),"")</f>
        <v/>
      </c>
      <c r="K593" s="209" t="str">
        <f>IF($F593&gt;0,(VLOOKUP($A593,'Crop Chart'!$A$5:$M$72,#REF!,FALSE)),"")</f>
        <v/>
      </c>
      <c r="L593" s="210"/>
      <c r="M593" s="276"/>
      <c r="N593" s="223"/>
      <c r="O593" s="222"/>
      <c r="P593" s="222"/>
      <c r="Q593" s="223"/>
      <c r="R593" s="223"/>
      <c r="S593" s="223"/>
      <c r="T593" s="223"/>
      <c r="U593" s="223"/>
      <c r="V593" s="223"/>
      <c r="W593" s="223"/>
      <c r="X593" s="223"/>
    </row>
    <row r="594" ht="15.75" customHeight="1">
      <c r="A594" s="231" t="s">
        <v>62</v>
      </c>
      <c r="B594" s="231"/>
      <c r="C594" s="231"/>
      <c r="D594" s="216" t="str">
        <f>IF(LEN(A594)&gt;=3,VLOOKUP(A594,'Crop Chart'!$A$5:$H$72,#REF!,FALSE),"")</f>
        <v/>
      </c>
      <c r="E594" s="280"/>
      <c r="F594" s="278"/>
      <c r="G594" s="279"/>
      <c r="H594" s="208" t="str">
        <f>IF(ISBLANK(G594),"",I594-VLOOKUP(A594,'Crop Chart'!$A$5:$H$72,#REF!,FALSE))</f>
        <v/>
      </c>
      <c r="I594" s="208" t="str">
        <f t="shared" si="1"/>
        <v/>
      </c>
      <c r="J594" s="209" t="str">
        <f>IF($F594&gt;0,(VLOOKUP($A594,'Crop Chart'!$A$5:$M$72,#REF!,FALSE)*$F594),"")</f>
        <v/>
      </c>
      <c r="K594" s="209" t="str">
        <f>IF($F594&gt;0,(VLOOKUP($A594,'Crop Chart'!$A$5:$M$72,#REF!,FALSE)),"")</f>
        <v/>
      </c>
      <c r="L594" s="210"/>
      <c r="M594" s="276"/>
      <c r="N594" s="223"/>
      <c r="O594" s="222"/>
      <c r="P594" s="222"/>
      <c r="Q594" s="223"/>
      <c r="R594" s="223"/>
      <c r="S594" s="223"/>
      <c r="T594" s="223"/>
      <c r="U594" s="223"/>
      <c r="V594" s="223"/>
      <c r="W594" s="223"/>
      <c r="X594" s="223"/>
    </row>
    <row r="595" ht="15.75" customHeight="1">
      <c r="A595" s="231" t="s">
        <v>62</v>
      </c>
      <c r="B595" s="231"/>
      <c r="C595" s="231"/>
      <c r="D595" s="216" t="str">
        <f>IF(LEN(A595)&gt;=3,VLOOKUP(A595,'Crop Chart'!$A$5:$H$72,#REF!,FALSE),"")</f>
        <v/>
      </c>
      <c r="E595" s="280"/>
      <c r="F595" s="278"/>
      <c r="G595" s="279"/>
      <c r="H595" s="208" t="str">
        <f>IF(ISBLANK(G595),"",I595-VLOOKUP(A595,'Crop Chart'!$A$5:$H$72,#REF!,FALSE))</f>
        <v/>
      </c>
      <c r="I595" s="208" t="str">
        <f t="shared" si="1"/>
        <v/>
      </c>
      <c r="J595" s="209" t="str">
        <f>IF($F595&gt;0,(VLOOKUP($A595,'Crop Chart'!$A$5:$M$72,#REF!,FALSE)*$F595),"")</f>
        <v/>
      </c>
      <c r="K595" s="209" t="str">
        <f>IF($F595&gt;0,(VLOOKUP($A595,'Crop Chart'!$A$5:$M$72,#REF!,FALSE)),"")</f>
        <v/>
      </c>
      <c r="L595" s="210"/>
      <c r="M595" s="276"/>
      <c r="N595" s="223"/>
      <c r="O595" s="222"/>
      <c r="P595" s="222"/>
      <c r="Q595" s="223"/>
      <c r="R595" s="223"/>
      <c r="S595" s="223"/>
      <c r="T595" s="223"/>
      <c r="U595" s="223"/>
      <c r="V595" s="223"/>
      <c r="W595" s="223"/>
      <c r="X595" s="223"/>
    </row>
    <row r="596" ht="15.75" customHeight="1">
      <c r="A596" s="231" t="s">
        <v>62</v>
      </c>
      <c r="B596" s="231"/>
      <c r="C596" s="231"/>
      <c r="D596" s="216" t="str">
        <f>IF(LEN(A596)&gt;=3,VLOOKUP(A596,'Crop Chart'!$A$5:$H$72,#REF!,FALSE),"")</f>
        <v/>
      </c>
      <c r="E596" s="280"/>
      <c r="F596" s="278"/>
      <c r="G596" s="279"/>
      <c r="H596" s="208" t="str">
        <f>IF(ISBLANK(G596),"",I596-VLOOKUP(A596,'Crop Chart'!$A$5:$H$72,#REF!,FALSE))</f>
        <v/>
      </c>
      <c r="I596" s="208" t="str">
        <f t="shared" si="1"/>
        <v/>
      </c>
      <c r="J596" s="209" t="str">
        <f>IF($F596&gt;0,(VLOOKUP($A596,'Crop Chart'!$A$5:$M$72,#REF!,FALSE)*$F596),"")</f>
        <v/>
      </c>
      <c r="K596" s="209" t="str">
        <f>IF($F596&gt;0,(VLOOKUP($A596,'Crop Chart'!$A$5:$M$72,#REF!,FALSE)),"")</f>
        <v/>
      </c>
      <c r="L596" s="210"/>
      <c r="M596" s="276"/>
      <c r="N596" s="223"/>
      <c r="O596" s="222"/>
      <c r="P596" s="222"/>
      <c r="Q596" s="223"/>
      <c r="R596" s="223"/>
      <c r="S596" s="223"/>
      <c r="T596" s="223"/>
      <c r="U596" s="223"/>
      <c r="V596" s="223"/>
      <c r="W596" s="223"/>
      <c r="X596" s="223"/>
    </row>
    <row r="597" ht="15.75" customHeight="1">
      <c r="A597" s="231" t="s">
        <v>62</v>
      </c>
      <c r="B597" s="231"/>
      <c r="C597" s="231"/>
      <c r="D597" s="216" t="str">
        <f>IF(LEN(A597)&gt;=3,VLOOKUP(A597,'Crop Chart'!$A$5:$H$72,#REF!,FALSE),"")</f>
        <v/>
      </c>
      <c r="E597" s="280"/>
      <c r="F597" s="278"/>
      <c r="G597" s="279"/>
      <c r="H597" s="208" t="str">
        <f>IF(ISBLANK(G597),"",I597-VLOOKUP(A597,'Crop Chart'!$A$5:$H$72,#REF!,FALSE))</f>
        <v/>
      </c>
      <c r="I597" s="208" t="str">
        <f t="shared" si="1"/>
        <v/>
      </c>
      <c r="J597" s="209" t="str">
        <f>IF($F597&gt;0,(VLOOKUP($A597,'Crop Chart'!$A$5:$M$72,#REF!,FALSE)*$F597),"")</f>
        <v/>
      </c>
      <c r="K597" s="209" t="str">
        <f>IF($F597&gt;0,(VLOOKUP($A597,'Crop Chart'!$A$5:$M$72,#REF!,FALSE)),"")</f>
        <v/>
      </c>
      <c r="L597" s="210"/>
      <c r="M597" s="276"/>
      <c r="N597" s="223"/>
      <c r="O597" s="222"/>
      <c r="P597" s="222"/>
      <c r="Q597" s="223"/>
      <c r="R597" s="223"/>
      <c r="S597" s="223"/>
      <c r="T597" s="223"/>
      <c r="U597" s="223"/>
      <c r="V597" s="223"/>
      <c r="W597" s="223"/>
      <c r="X597" s="223"/>
    </row>
    <row r="598" ht="15.75" customHeight="1">
      <c r="A598" s="231" t="s">
        <v>62</v>
      </c>
      <c r="B598" s="231"/>
      <c r="C598" s="231"/>
      <c r="D598" s="216" t="str">
        <f>IF(LEN(A598)&gt;=3,VLOOKUP(A598,'Crop Chart'!$A$5:$H$72,#REF!,FALSE),"")</f>
        <v/>
      </c>
      <c r="E598" s="280"/>
      <c r="F598" s="278"/>
      <c r="G598" s="279"/>
      <c r="H598" s="208" t="str">
        <f>IF(ISBLANK(G598),"",I598-VLOOKUP(A598,'Crop Chart'!$A$5:$H$72,#REF!,FALSE))</f>
        <v/>
      </c>
      <c r="I598" s="208" t="str">
        <f t="shared" si="1"/>
        <v/>
      </c>
      <c r="J598" s="209" t="str">
        <f>IF($F598&gt;0,(VLOOKUP($A598,'Crop Chart'!$A$5:$M$72,#REF!,FALSE)*$F598),"")</f>
        <v/>
      </c>
      <c r="K598" s="209" t="str">
        <f>IF($F598&gt;0,(VLOOKUP($A598,'Crop Chart'!$A$5:$M$72,#REF!,FALSE)),"")</f>
        <v/>
      </c>
      <c r="L598" s="210"/>
      <c r="M598" s="276"/>
      <c r="N598" s="223"/>
      <c r="O598" s="222"/>
      <c r="P598" s="222"/>
      <c r="Q598" s="223"/>
      <c r="R598" s="223"/>
      <c r="S598" s="223"/>
      <c r="T598" s="223"/>
      <c r="U598" s="223"/>
      <c r="V598" s="223"/>
      <c r="W598" s="223"/>
      <c r="X598" s="223"/>
    </row>
    <row r="599" ht="15.75" customHeight="1">
      <c r="A599" s="231" t="s">
        <v>62</v>
      </c>
      <c r="B599" s="231"/>
      <c r="C599" s="231"/>
      <c r="D599" s="216" t="str">
        <f>IF(LEN(A599)&gt;=3,VLOOKUP(A599,'Crop Chart'!$A$5:$H$72,#REF!,FALSE),"")</f>
        <v/>
      </c>
      <c r="E599" s="280"/>
      <c r="F599" s="278"/>
      <c r="G599" s="279"/>
      <c r="H599" s="208" t="str">
        <f>IF(ISBLANK(G599),"",I599-VLOOKUP(A599,'Crop Chart'!$A$5:$H$72,#REF!,FALSE))</f>
        <v/>
      </c>
      <c r="I599" s="208" t="str">
        <f t="shared" si="1"/>
        <v/>
      </c>
      <c r="J599" s="209" t="str">
        <f>IF($F599&gt;0,(VLOOKUP($A599,'Crop Chart'!$A$5:$M$72,#REF!,FALSE)*$F599),"")</f>
        <v/>
      </c>
      <c r="K599" s="209" t="str">
        <f>IF($F599&gt;0,(VLOOKUP($A599,'Crop Chart'!$A$5:$M$72,#REF!,FALSE)),"")</f>
        <v/>
      </c>
      <c r="L599" s="210"/>
      <c r="M599" s="276"/>
      <c r="N599" s="223"/>
      <c r="O599" s="222"/>
      <c r="P599" s="222"/>
      <c r="Q599" s="223"/>
      <c r="R599" s="223"/>
      <c r="S599" s="223"/>
      <c r="T599" s="223"/>
      <c r="U599" s="223"/>
      <c r="V599" s="223"/>
      <c r="W599" s="223"/>
      <c r="X599" s="223"/>
    </row>
    <row r="600" ht="15.75" customHeight="1">
      <c r="A600" s="231" t="s">
        <v>62</v>
      </c>
      <c r="B600" s="231"/>
      <c r="C600" s="231"/>
      <c r="D600" s="216" t="str">
        <f>IF(LEN(A600)&gt;=3,VLOOKUP(A600,'Crop Chart'!$A$5:$H$72,#REF!,FALSE),"")</f>
        <v/>
      </c>
      <c r="E600" s="280"/>
      <c r="F600" s="278"/>
      <c r="G600" s="279"/>
      <c r="H600" s="208" t="str">
        <f>IF(ISBLANK(G600),"",I600-VLOOKUP(A600,'Crop Chart'!$A$5:$H$72,#REF!,FALSE))</f>
        <v/>
      </c>
      <c r="I600" s="208" t="str">
        <f t="shared" si="1"/>
        <v/>
      </c>
      <c r="J600" s="209" t="str">
        <f>IF($F600&gt;0,(VLOOKUP($A600,'Crop Chart'!$A$5:$M$72,#REF!,FALSE)*$F600),"")</f>
        <v/>
      </c>
      <c r="K600" s="209" t="str">
        <f>IF($F600&gt;0,(VLOOKUP($A600,'Crop Chart'!$A$5:$M$72,#REF!,FALSE)),"")</f>
        <v/>
      </c>
      <c r="L600" s="210"/>
      <c r="M600" s="276"/>
      <c r="N600" s="223"/>
      <c r="O600" s="222"/>
      <c r="P600" s="222"/>
      <c r="Q600" s="223"/>
      <c r="R600" s="223"/>
      <c r="S600" s="223"/>
      <c r="T600" s="223"/>
      <c r="U600" s="223"/>
      <c r="V600" s="223"/>
      <c r="W600" s="223"/>
      <c r="X600" s="223"/>
    </row>
    <row r="601" ht="15.75" customHeight="1">
      <c r="A601" s="231" t="s">
        <v>62</v>
      </c>
      <c r="B601" s="231"/>
      <c r="C601" s="231"/>
      <c r="D601" s="216" t="str">
        <f>IF(LEN(A601)&gt;=3,VLOOKUP(A601,'Crop Chart'!$A$5:$H$72,#REF!,FALSE),"")</f>
        <v/>
      </c>
      <c r="E601" s="280"/>
      <c r="F601" s="278"/>
      <c r="G601" s="279"/>
      <c r="H601" s="208" t="str">
        <f>IF(ISBLANK(G601),"",I601-VLOOKUP(A601,'Crop Chart'!$A$5:$H$72,#REF!,FALSE))</f>
        <v/>
      </c>
      <c r="I601" s="208" t="str">
        <f t="shared" si="1"/>
        <v/>
      </c>
      <c r="J601" s="209" t="str">
        <f>IF($F601&gt;0,(VLOOKUP($A601,'Crop Chart'!$A$5:$M$72,#REF!,FALSE)*$F601),"")</f>
        <v/>
      </c>
      <c r="K601" s="209" t="str">
        <f>IF($F601&gt;0,(VLOOKUP($A601,'Crop Chart'!$A$5:$M$72,#REF!,FALSE)),"")</f>
        <v/>
      </c>
      <c r="L601" s="210"/>
      <c r="M601" s="276"/>
      <c r="N601" s="223"/>
      <c r="O601" s="222"/>
      <c r="P601" s="222"/>
      <c r="Q601" s="223"/>
      <c r="R601" s="223"/>
      <c r="S601" s="223"/>
      <c r="T601" s="223"/>
      <c r="U601" s="223"/>
      <c r="V601" s="223"/>
      <c r="W601" s="223"/>
      <c r="X601" s="223"/>
    </row>
    <row r="602" ht="15.75" customHeight="1">
      <c r="A602" s="231" t="s">
        <v>62</v>
      </c>
      <c r="B602" s="231"/>
      <c r="C602" s="231"/>
      <c r="D602" s="216" t="str">
        <f>IF(LEN(A602)&gt;=3,VLOOKUP(A602,'Crop Chart'!$A$5:$H$72,#REF!,FALSE),"")</f>
        <v/>
      </c>
      <c r="E602" s="280"/>
      <c r="F602" s="278"/>
      <c r="G602" s="279"/>
      <c r="H602" s="208" t="str">
        <f>IF(ISBLANK(G602),"",I602-VLOOKUP(A602,'Crop Chart'!$A$5:$H$72,#REF!,FALSE))</f>
        <v/>
      </c>
      <c r="I602" s="208" t="str">
        <f t="shared" si="1"/>
        <v/>
      </c>
      <c r="J602" s="209" t="str">
        <f>IF($F602&gt;0,(VLOOKUP($A602,'Crop Chart'!$A$5:$M$72,#REF!,FALSE)*$F602),"")</f>
        <v/>
      </c>
      <c r="K602" s="209" t="str">
        <f>IF($F602&gt;0,(VLOOKUP($A602,'Crop Chart'!$A$5:$M$72,#REF!,FALSE)),"")</f>
        <v/>
      </c>
      <c r="L602" s="210"/>
      <c r="M602" s="276"/>
      <c r="N602" s="223"/>
      <c r="O602" s="222"/>
      <c r="P602" s="222"/>
      <c r="Q602" s="223"/>
      <c r="R602" s="223"/>
      <c r="S602" s="223"/>
      <c r="T602" s="223"/>
      <c r="U602" s="223"/>
      <c r="V602" s="223"/>
      <c r="W602" s="223"/>
      <c r="X602" s="223"/>
    </row>
    <row r="603" ht="15.75" customHeight="1">
      <c r="A603" s="231" t="s">
        <v>62</v>
      </c>
      <c r="B603" s="231"/>
      <c r="C603" s="231"/>
      <c r="D603" s="216" t="str">
        <f>IF(LEN(A603)&gt;=3,VLOOKUP(A603,'Crop Chart'!$A$5:$H$72,#REF!,FALSE),"")</f>
        <v/>
      </c>
      <c r="E603" s="280"/>
      <c r="F603" s="278"/>
      <c r="G603" s="279"/>
      <c r="H603" s="208" t="str">
        <f>IF(ISBLANK(G603),"",I603-VLOOKUP(A603,'Crop Chart'!$A$5:$H$72,#REF!,FALSE))</f>
        <v/>
      </c>
      <c r="I603" s="208" t="str">
        <f t="shared" si="1"/>
        <v/>
      </c>
      <c r="J603" s="209" t="str">
        <f>IF($F603&gt;0,(VLOOKUP($A603,'Crop Chart'!$A$5:$M$72,#REF!,FALSE)*$F603),"")</f>
        <v/>
      </c>
      <c r="K603" s="209" t="str">
        <f>IF($F603&gt;0,(VLOOKUP($A603,'Crop Chart'!$A$5:$M$72,#REF!,FALSE)),"")</f>
        <v/>
      </c>
      <c r="L603" s="210"/>
      <c r="M603" s="276"/>
      <c r="N603" s="223"/>
      <c r="O603" s="222"/>
      <c r="P603" s="222"/>
      <c r="Q603" s="223"/>
      <c r="R603" s="223"/>
      <c r="S603" s="223"/>
      <c r="T603" s="223"/>
      <c r="U603" s="223"/>
      <c r="V603" s="223"/>
      <c r="W603" s="223"/>
      <c r="X603" s="223"/>
    </row>
    <row r="604" ht="15.75" customHeight="1">
      <c r="A604" s="231" t="s">
        <v>62</v>
      </c>
      <c r="B604" s="231"/>
      <c r="C604" s="231"/>
      <c r="D604" s="216" t="str">
        <f>IF(LEN(A604)&gt;=3,VLOOKUP(A604,'Crop Chart'!$A$5:$H$72,#REF!,FALSE),"")</f>
        <v/>
      </c>
      <c r="E604" s="280"/>
      <c r="F604" s="278"/>
      <c r="G604" s="279"/>
      <c r="H604" s="208" t="str">
        <f>IF(ISBLANK(G604),"",I604-VLOOKUP(A604,'Crop Chart'!$A$5:$H$72,#REF!,FALSE))</f>
        <v/>
      </c>
      <c r="I604" s="208" t="str">
        <f t="shared" si="1"/>
        <v/>
      </c>
      <c r="J604" s="209" t="str">
        <f>IF($F604&gt;0,(VLOOKUP($A604,'Crop Chart'!$A$5:$M$72,#REF!,FALSE)*$F604),"")</f>
        <v/>
      </c>
      <c r="K604" s="209" t="str">
        <f>IF($F604&gt;0,(VLOOKUP($A604,'Crop Chart'!$A$5:$M$72,#REF!,FALSE)),"")</f>
        <v/>
      </c>
      <c r="L604" s="210"/>
      <c r="M604" s="276"/>
      <c r="N604" s="223"/>
      <c r="O604" s="222"/>
      <c r="P604" s="222"/>
      <c r="Q604" s="223"/>
      <c r="R604" s="223"/>
      <c r="S604" s="223"/>
      <c r="T604" s="223"/>
      <c r="U604" s="223"/>
      <c r="V604" s="223"/>
      <c r="W604" s="223"/>
      <c r="X604" s="223"/>
    </row>
    <row r="605" ht="15.75" customHeight="1">
      <c r="A605" s="231" t="s">
        <v>62</v>
      </c>
      <c r="B605" s="231"/>
      <c r="C605" s="231"/>
      <c r="D605" s="216" t="str">
        <f>IF(LEN(A605)&gt;=3,VLOOKUP(A605,'Crop Chart'!$A$5:$H$72,#REF!,FALSE),"")</f>
        <v/>
      </c>
      <c r="E605" s="280"/>
      <c r="F605" s="278"/>
      <c r="G605" s="279"/>
      <c r="H605" s="208" t="str">
        <f>IF(ISBLANK(G605),"",I605-VLOOKUP(A605,'Crop Chart'!$A$5:$H$72,#REF!,FALSE))</f>
        <v/>
      </c>
      <c r="I605" s="208" t="str">
        <f t="shared" si="1"/>
        <v/>
      </c>
      <c r="J605" s="209" t="str">
        <f>IF($F605&gt;0,(VLOOKUP($A605,'Crop Chart'!$A$5:$M$72,#REF!,FALSE)*$F605),"")</f>
        <v/>
      </c>
      <c r="K605" s="209" t="str">
        <f>IF($F605&gt;0,(VLOOKUP($A605,'Crop Chart'!$A$5:$M$72,#REF!,FALSE)),"")</f>
        <v/>
      </c>
      <c r="L605" s="210"/>
      <c r="M605" s="276"/>
      <c r="N605" s="223"/>
      <c r="O605" s="222"/>
      <c r="P605" s="222"/>
      <c r="Q605" s="223"/>
      <c r="R605" s="223"/>
      <c r="S605" s="223"/>
      <c r="T605" s="223"/>
      <c r="U605" s="223"/>
      <c r="V605" s="223"/>
      <c r="W605" s="223"/>
      <c r="X605" s="223"/>
    </row>
    <row r="606" ht="15.75" customHeight="1">
      <c r="A606" s="231" t="s">
        <v>62</v>
      </c>
      <c r="B606" s="231"/>
      <c r="C606" s="231"/>
      <c r="D606" s="216" t="str">
        <f>IF(LEN(A606)&gt;=3,VLOOKUP(A606,'Crop Chart'!$A$5:$H$72,#REF!,FALSE),"")</f>
        <v/>
      </c>
      <c r="E606" s="280"/>
      <c r="F606" s="278"/>
      <c r="G606" s="279"/>
      <c r="H606" s="208" t="str">
        <f>IF(ISBLANK(G606),"",I606-VLOOKUP(A606,'Crop Chart'!$A$5:$H$72,#REF!,FALSE))</f>
        <v/>
      </c>
      <c r="I606" s="208" t="str">
        <f t="shared" si="1"/>
        <v/>
      </c>
      <c r="J606" s="209" t="str">
        <f>IF($F606&gt;0,(VLOOKUP($A606,'Crop Chart'!$A$5:$M$72,#REF!,FALSE)*$F606),"")</f>
        <v/>
      </c>
      <c r="K606" s="209" t="str">
        <f>IF($F606&gt;0,(VLOOKUP($A606,'Crop Chart'!$A$5:$M$72,#REF!,FALSE)),"")</f>
        <v/>
      </c>
      <c r="L606" s="210"/>
      <c r="M606" s="276"/>
      <c r="N606" s="223"/>
      <c r="O606" s="222"/>
      <c r="P606" s="222"/>
      <c r="Q606" s="223"/>
      <c r="R606" s="223"/>
      <c r="S606" s="223"/>
      <c r="T606" s="223"/>
      <c r="U606" s="223"/>
      <c r="V606" s="223"/>
      <c r="W606" s="223"/>
      <c r="X606" s="223"/>
    </row>
    <row r="607" ht="15.75" customHeight="1">
      <c r="A607" s="231" t="s">
        <v>62</v>
      </c>
      <c r="B607" s="231"/>
      <c r="C607" s="231"/>
      <c r="D607" s="216" t="str">
        <f>IF(LEN(A607)&gt;=3,VLOOKUP(A607,'Crop Chart'!$A$5:$H$72,#REF!,FALSE),"")</f>
        <v/>
      </c>
      <c r="E607" s="280"/>
      <c r="F607" s="278"/>
      <c r="G607" s="279"/>
      <c r="H607" s="208" t="str">
        <f>IF(ISBLANK(G607),"",I607-VLOOKUP(A607,'Crop Chart'!$A$5:$H$72,#REF!,FALSE))</f>
        <v/>
      </c>
      <c r="I607" s="208" t="str">
        <f t="shared" si="1"/>
        <v/>
      </c>
      <c r="J607" s="209" t="str">
        <f>IF($F607&gt;0,(VLOOKUP($A607,'Crop Chart'!$A$5:$M$72,#REF!,FALSE)*$F607),"")</f>
        <v/>
      </c>
      <c r="K607" s="209" t="str">
        <f>IF($F607&gt;0,(VLOOKUP($A607,'Crop Chart'!$A$5:$M$72,#REF!,FALSE)),"")</f>
        <v/>
      </c>
      <c r="L607" s="210"/>
      <c r="M607" s="276"/>
      <c r="N607" s="223"/>
      <c r="O607" s="222"/>
      <c r="P607" s="222"/>
      <c r="Q607" s="223"/>
      <c r="R607" s="223"/>
      <c r="S607" s="223"/>
      <c r="T607" s="223"/>
      <c r="U607" s="223"/>
      <c r="V607" s="223"/>
      <c r="W607" s="223"/>
      <c r="X607" s="223"/>
    </row>
    <row r="608" ht="15.75" customHeight="1">
      <c r="A608" s="231" t="s">
        <v>62</v>
      </c>
      <c r="B608" s="231"/>
      <c r="C608" s="231"/>
      <c r="D608" s="216" t="str">
        <f>IF(LEN(A608)&gt;=3,VLOOKUP(A608,'Crop Chart'!$A$5:$H$72,#REF!,FALSE),"")</f>
        <v/>
      </c>
      <c r="E608" s="280"/>
      <c r="F608" s="278"/>
      <c r="G608" s="279"/>
      <c r="H608" s="208" t="str">
        <f>IF(ISBLANK(G608),"",I608-VLOOKUP(A608,'Crop Chart'!$A$5:$H$72,#REF!,FALSE))</f>
        <v/>
      </c>
      <c r="I608" s="208" t="str">
        <f t="shared" si="1"/>
        <v/>
      </c>
      <c r="J608" s="209" t="str">
        <f>IF($F608&gt;0,(VLOOKUP($A608,'Crop Chart'!$A$5:$M$72,#REF!,FALSE)*$F608),"")</f>
        <v/>
      </c>
      <c r="K608" s="209" t="str">
        <f>IF($F608&gt;0,(VLOOKUP($A608,'Crop Chart'!$A$5:$M$72,#REF!,FALSE)),"")</f>
        <v/>
      </c>
      <c r="L608" s="210"/>
      <c r="M608" s="276"/>
      <c r="N608" s="223"/>
      <c r="O608" s="222"/>
      <c r="P608" s="222"/>
      <c r="Q608" s="223"/>
      <c r="R608" s="223"/>
      <c r="S608" s="223"/>
      <c r="T608" s="223"/>
      <c r="U608" s="223"/>
      <c r="V608" s="223"/>
      <c r="W608" s="223"/>
      <c r="X608" s="223"/>
    </row>
    <row r="609" ht="15.75" customHeight="1">
      <c r="A609" s="231" t="s">
        <v>62</v>
      </c>
      <c r="B609" s="231"/>
      <c r="C609" s="231"/>
      <c r="D609" s="216" t="str">
        <f>IF(LEN(A609)&gt;=3,VLOOKUP(A609,'Crop Chart'!$A$5:$H$72,#REF!,FALSE),"")</f>
        <v/>
      </c>
      <c r="E609" s="280"/>
      <c r="F609" s="278"/>
      <c r="G609" s="279"/>
      <c r="H609" s="208" t="str">
        <f>IF(ISBLANK(G609),"",I609-VLOOKUP(A609,'Crop Chart'!$A$5:$H$72,#REF!,FALSE))</f>
        <v/>
      </c>
      <c r="I609" s="208" t="str">
        <f t="shared" si="1"/>
        <v/>
      </c>
      <c r="J609" s="209" t="str">
        <f>IF($F609&gt;0,(VLOOKUP($A609,'Crop Chart'!$A$5:$M$72,#REF!,FALSE)*$F609),"")</f>
        <v/>
      </c>
      <c r="K609" s="209" t="str">
        <f>IF($F609&gt;0,(VLOOKUP($A609,'Crop Chart'!$A$5:$M$72,#REF!,FALSE)),"")</f>
        <v/>
      </c>
      <c r="L609" s="210"/>
      <c r="M609" s="276"/>
      <c r="N609" s="223"/>
      <c r="O609" s="222"/>
      <c r="P609" s="222"/>
      <c r="Q609" s="223"/>
      <c r="R609" s="223"/>
      <c r="S609" s="223"/>
      <c r="T609" s="223"/>
      <c r="U609" s="223"/>
      <c r="V609" s="223"/>
      <c r="W609" s="223"/>
      <c r="X609" s="223"/>
    </row>
    <row r="610" ht="15.75" customHeight="1">
      <c r="A610" s="231" t="s">
        <v>62</v>
      </c>
      <c r="B610" s="231"/>
      <c r="C610" s="231"/>
      <c r="D610" s="216" t="str">
        <f>IF(LEN(A610)&gt;=3,VLOOKUP(A610,'Crop Chart'!$A$5:$H$72,#REF!,FALSE),"")</f>
        <v/>
      </c>
      <c r="E610" s="280"/>
      <c r="F610" s="278"/>
      <c r="G610" s="279"/>
      <c r="H610" s="208" t="str">
        <f>IF(ISBLANK(G610),"",I610-VLOOKUP(A610,'Crop Chart'!$A$5:$H$72,#REF!,FALSE))</f>
        <v/>
      </c>
      <c r="I610" s="208" t="str">
        <f t="shared" si="1"/>
        <v/>
      </c>
      <c r="J610" s="209" t="str">
        <f>IF($F610&gt;0,(VLOOKUP($A610,'Crop Chart'!$A$5:$M$72,#REF!,FALSE)*$F610),"")</f>
        <v/>
      </c>
      <c r="K610" s="209" t="str">
        <f>IF($F610&gt;0,(VLOOKUP($A610,'Crop Chart'!$A$5:$M$72,#REF!,FALSE)),"")</f>
        <v/>
      </c>
      <c r="L610" s="210"/>
      <c r="M610" s="276"/>
      <c r="N610" s="223"/>
      <c r="O610" s="222"/>
      <c r="P610" s="222"/>
      <c r="Q610" s="223"/>
      <c r="R610" s="223"/>
      <c r="S610" s="223"/>
      <c r="T610" s="223"/>
      <c r="U610" s="223"/>
      <c r="V610" s="223"/>
      <c r="W610" s="223"/>
      <c r="X610" s="223"/>
    </row>
    <row r="611" ht="15.75" customHeight="1">
      <c r="A611" s="231" t="s">
        <v>62</v>
      </c>
      <c r="B611" s="231"/>
      <c r="C611" s="231"/>
      <c r="D611" s="216" t="str">
        <f>IF(LEN(A611)&gt;=3,VLOOKUP(A611,'Crop Chart'!$A$5:$H$72,#REF!,FALSE),"")</f>
        <v/>
      </c>
      <c r="E611" s="280"/>
      <c r="F611" s="278"/>
      <c r="G611" s="279"/>
      <c r="H611" s="208" t="str">
        <f>IF(ISBLANK(G611),"",I611-VLOOKUP(A611,'Crop Chart'!$A$5:$H$72,#REF!,FALSE))</f>
        <v/>
      </c>
      <c r="I611" s="208" t="str">
        <f t="shared" si="1"/>
        <v/>
      </c>
      <c r="J611" s="209" t="str">
        <f>IF($F611&gt;0,(VLOOKUP($A611,'Crop Chart'!$A$5:$M$72,#REF!,FALSE)*$F611),"")</f>
        <v/>
      </c>
      <c r="K611" s="209" t="str">
        <f>IF($F611&gt;0,(VLOOKUP($A611,'Crop Chart'!$A$5:$M$72,#REF!,FALSE)),"")</f>
        <v/>
      </c>
      <c r="L611" s="210"/>
      <c r="M611" s="276"/>
      <c r="N611" s="223"/>
      <c r="O611" s="222"/>
      <c r="P611" s="222"/>
      <c r="Q611" s="223"/>
      <c r="R611" s="223"/>
      <c r="S611" s="223"/>
      <c r="T611" s="223"/>
      <c r="U611" s="223"/>
      <c r="V611" s="223"/>
      <c r="W611" s="223"/>
      <c r="X611" s="223"/>
    </row>
    <row r="612" ht="15.75" customHeight="1">
      <c r="A612" s="231" t="s">
        <v>62</v>
      </c>
      <c r="B612" s="231"/>
      <c r="C612" s="231"/>
      <c r="D612" s="216" t="str">
        <f>IF(LEN(A612)&gt;=3,VLOOKUP(A612,'Crop Chart'!$A$5:$H$72,#REF!,FALSE),"")</f>
        <v/>
      </c>
      <c r="E612" s="280"/>
      <c r="F612" s="278"/>
      <c r="G612" s="279"/>
      <c r="H612" s="208" t="str">
        <f>IF(ISBLANK(G612),"",I612-VLOOKUP(A612,'Crop Chart'!$A$5:$H$72,#REF!,FALSE))</f>
        <v/>
      </c>
      <c r="I612" s="208" t="str">
        <f t="shared" si="1"/>
        <v/>
      </c>
      <c r="J612" s="209" t="str">
        <f>IF($F612&gt;0,(VLOOKUP($A612,'Crop Chart'!$A$5:$M$72,#REF!,FALSE)*$F612),"")</f>
        <v/>
      </c>
      <c r="K612" s="209" t="str">
        <f>IF($F612&gt;0,(VLOOKUP($A612,'Crop Chart'!$A$5:$M$72,#REF!,FALSE)),"")</f>
        <v/>
      </c>
      <c r="L612" s="210"/>
      <c r="M612" s="276"/>
      <c r="N612" s="223"/>
      <c r="O612" s="222"/>
      <c r="P612" s="222"/>
      <c r="Q612" s="223"/>
      <c r="R612" s="223"/>
      <c r="S612" s="223"/>
      <c r="T612" s="223"/>
      <c r="U612" s="223"/>
      <c r="V612" s="223"/>
      <c r="W612" s="223"/>
      <c r="X612" s="223"/>
    </row>
    <row r="613" ht="15.75" customHeight="1">
      <c r="A613" s="231" t="s">
        <v>62</v>
      </c>
      <c r="B613" s="231"/>
      <c r="C613" s="231"/>
      <c r="D613" s="216" t="str">
        <f>IF(LEN(A613)&gt;=3,VLOOKUP(A613,'Crop Chart'!$A$5:$H$72,#REF!,FALSE),"")</f>
        <v/>
      </c>
      <c r="E613" s="280"/>
      <c r="F613" s="278"/>
      <c r="G613" s="279"/>
      <c r="H613" s="208" t="str">
        <f>IF(ISBLANK(G613),"",I613-VLOOKUP(A613,'Crop Chart'!$A$5:$H$72,#REF!,FALSE))</f>
        <v/>
      </c>
      <c r="I613" s="208" t="str">
        <f t="shared" si="1"/>
        <v/>
      </c>
      <c r="J613" s="209" t="str">
        <f>IF($F613&gt;0,(VLOOKUP($A613,'Crop Chart'!$A$5:$M$72,#REF!,FALSE)*$F613),"")</f>
        <v/>
      </c>
      <c r="K613" s="209" t="str">
        <f>IF($F613&gt;0,(VLOOKUP($A613,'Crop Chart'!$A$5:$M$72,#REF!,FALSE)),"")</f>
        <v/>
      </c>
      <c r="L613" s="210"/>
      <c r="M613" s="276"/>
      <c r="N613" s="223"/>
      <c r="O613" s="222"/>
      <c r="P613" s="222"/>
      <c r="Q613" s="223"/>
      <c r="R613" s="223"/>
      <c r="S613" s="223"/>
      <c r="T613" s="223"/>
      <c r="U613" s="223"/>
      <c r="V613" s="223"/>
      <c r="W613" s="223"/>
      <c r="X613" s="223"/>
    </row>
    <row r="614" ht="15.75" customHeight="1">
      <c r="A614" s="231" t="s">
        <v>62</v>
      </c>
      <c r="B614" s="231"/>
      <c r="C614" s="231"/>
      <c r="D614" s="216" t="str">
        <f>IF(LEN(A614)&gt;=3,VLOOKUP(A614,'Crop Chart'!$A$5:$H$72,#REF!,FALSE),"")</f>
        <v/>
      </c>
      <c r="E614" s="280"/>
      <c r="F614" s="278"/>
      <c r="G614" s="279"/>
      <c r="H614" s="208" t="str">
        <f>IF(ISBLANK(G614),"",I614-VLOOKUP(A614,'Crop Chart'!$A$5:$H$72,#REF!,FALSE))</f>
        <v/>
      </c>
      <c r="I614" s="208" t="str">
        <f t="shared" si="1"/>
        <v/>
      </c>
      <c r="J614" s="209" t="str">
        <f>IF($F614&gt;0,(VLOOKUP($A614,'Crop Chart'!$A$5:$M$72,#REF!,FALSE)*$F614),"")</f>
        <v/>
      </c>
      <c r="K614" s="209" t="str">
        <f>IF($F614&gt;0,(VLOOKUP($A614,'Crop Chart'!$A$5:$M$72,#REF!,FALSE)),"")</f>
        <v/>
      </c>
      <c r="L614" s="210"/>
      <c r="M614" s="276"/>
      <c r="N614" s="223"/>
      <c r="O614" s="222"/>
      <c r="P614" s="222"/>
      <c r="Q614" s="223"/>
      <c r="R614" s="223"/>
      <c r="S614" s="223"/>
      <c r="T614" s="223"/>
      <c r="U614" s="223"/>
      <c r="V614" s="223"/>
      <c r="W614" s="223"/>
      <c r="X614" s="223"/>
    </row>
    <row r="615" ht="15.75" customHeight="1">
      <c r="A615" s="231" t="s">
        <v>62</v>
      </c>
      <c r="B615" s="231"/>
      <c r="C615" s="231"/>
      <c r="D615" s="216" t="str">
        <f>IF(LEN(A615)&gt;=3,VLOOKUP(A615,'Crop Chart'!$A$5:$H$72,#REF!,FALSE),"")</f>
        <v/>
      </c>
      <c r="E615" s="280"/>
      <c r="F615" s="278"/>
      <c r="G615" s="279"/>
      <c r="H615" s="208" t="str">
        <f>IF(ISBLANK(G615),"",I615-VLOOKUP(A615,'Crop Chart'!$A$5:$H$72,#REF!,FALSE))</f>
        <v/>
      </c>
      <c r="I615" s="208" t="str">
        <f t="shared" si="1"/>
        <v/>
      </c>
      <c r="J615" s="209" t="str">
        <f>IF($F615&gt;0,(VLOOKUP($A615,'Crop Chart'!$A$5:$M$72,#REF!,FALSE)*$F615),"")</f>
        <v/>
      </c>
      <c r="K615" s="209" t="str">
        <f>IF($F615&gt;0,(VLOOKUP($A615,'Crop Chart'!$A$5:$M$72,#REF!,FALSE)),"")</f>
        <v/>
      </c>
      <c r="L615" s="210"/>
      <c r="M615" s="276"/>
      <c r="N615" s="223"/>
      <c r="O615" s="222"/>
      <c r="P615" s="222"/>
      <c r="Q615" s="223"/>
      <c r="R615" s="223"/>
      <c r="S615" s="223"/>
      <c r="T615" s="223"/>
      <c r="U615" s="223"/>
      <c r="V615" s="223"/>
      <c r="W615" s="223"/>
      <c r="X615" s="223"/>
    </row>
    <row r="616" ht="15.75" customHeight="1">
      <c r="A616" s="231" t="s">
        <v>62</v>
      </c>
      <c r="B616" s="231"/>
      <c r="C616" s="231"/>
      <c r="D616" s="216" t="str">
        <f>IF(LEN(A616)&gt;=3,VLOOKUP(A616,'Crop Chart'!$A$5:$H$72,#REF!,FALSE),"")</f>
        <v/>
      </c>
      <c r="E616" s="280"/>
      <c r="F616" s="278"/>
      <c r="G616" s="279"/>
      <c r="H616" s="208" t="str">
        <f>IF(ISBLANK(G616),"",I616-VLOOKUP(A616,'Crop Chart'!$A$5:$H$72,#REF!,FALSE))</f>
        <v/>
      </c>
      <c r="I616" s="208" t="str">
        <f t="shared" si="1"/>
        <v/>
      </c>
      <c r="J616" s="209" t="str">
        <f>IF($F616&gt;0,(VLOOKUP($A616,'Crop Chart'!$A$5:$M$72,#REF!,FALSE)*$F616),"")</f>
        <v/>
      </c>
      <c r="K616" s="209" t="str">
        <f>IF($F616&gt;0,(VLOOKUP($A616,'Crop Chart'!$A$5:$M$72,#REF!,FALSE)),"")</f>
        <v/>
      </c>
      <c r="L616" s="210"/>
      <c r="M616" s="276"/>
      <c r="N616" s="223"/>
      <c r="O616" s="222"/>
      <c r="P616" s="222"/>
      <c r="Q616" s="223"/>
      <c r="R616" s="223"/>
      <c r="S616" s="223"/>
      <c r="T616" s="223"/>
      <c r="U616" s="223"/>
      <c r="V616" s="223"/>
      <c r="W616" s="223"/>
      <c r="X616" s="223"/>
    </row>
    <row r="617" ht="15.75" customHeight="1">
      <c r="A617" s="231" t="s">
        <v>62</v>
      </c>
      <c r="B617" s="231"/>
      <c r="C617" s="231"/>
      <c r="D617" s="216" t="str">
        <f>IF(LEN(A617)&gt;=3,VLOOKUP(A617,'Crop Chart'!$A$5:$H$72,#REF!,FALSE),"")</f>
        <v/>
      </c>
      <c r="E617" s="280"/>
      <c r="F617" s="278"/>
      <c r="G617" s="279"/>
      <c r="H617" s="208" t="str">
        <f>IF(ISBLANK(G617),"",I617-VLOOKUP(A617,'Crop Chart'!$A$5:$H$72,#REF!,FALSE))</f>
        <v/>
      </c>
      <c r="I617" s="208" t="str">
        <f t="shared" si="1"/>
        <v/>
      </c>
      <c r="J617" s="209" t="str">
        <f>IF($F617&gt;0,(VLOOKUP($A617,'Crop Chart'!$A$5:$M$72,#REF!,FALSE)*$F617),"")</f>
        <v/>
      </c>
      <c r="K617" s="209" t="str">
        <f>IF($F617&gt;0,(VLOOKUP($A617,'Crop Chart'!$A$5:$M$72,#REF!,FALSE)),"")</f>
        <v/>
      </c>
      <c r="L617" s="210"/>
      <c r="M617" s="276"/>
      <c r="N617" s="223"/>
      <c r="O617" s="222"/>
      <c r="P617" s="222"/>
      <c r="Q617" s="223"/>
      <c r="R617" s="223"/>
      <c r="S617" s="223"/>
      <c r="T617" s="223"/>
      <c r="U617" s="223"/>
      <c r="V617" s="223"/>
      <c r="W617" s="223"/>
      <c r="X617" s="223"/>
    </row>
    <row r="618" ht="15.75" customHeight="1">
      <c r="A618" s="231" t="s">
        <v>62</v>
      </c>
      <c r="B618" s="231"/>
      <c r="C618" s="231"/>
      <c r="D618" s="216" t="str">
        <f>IF(LEN(A618)&gt;=3,VLOOKUP(A618,'Crop Chart'!$A$5:$H$72,#REF!,FALSE),"")</f>
        <v/>
      </c>
      <c r="E618" s="280"/>
      <c r="F618" s="278"/>
      <c r="G618" s="279"/>
      <c r="H618" s="208" t="str">
        <f>IF(ISBLANK(G618),"",I618-VLOOKUP(A618,'Crop Chart'!$A$5:$H$72,#REF!,FALSE))</f>
        <v/>
      </c>
      <c r="I618" s="208" t="str">
        <f t="shared" si="1"/>
        <v/>
      </c>
      <c r="J618" s="209" t="str">
        <f>IF($F618&gt;0,(VLOOKUP($A618,'Crop Chart'!$A$5:$M$72,#REF!,FALSE)*$F618),"")</f>
        <v/>
      </c>
      <c r="K618" s="209" t="str">
        <f>IF($F618&gt;0,(VLOOKUP($A618,'Crop Chart'!$A$5:$M$72,#REF!,FALSE)),"")</f>
        <v/>
      </c>
      <c r="L618" s="210"/>
      <c r="M618" s="276"/>
      <c r="N618" s="223"/>
      <c r="O618" s="222"/>
      <c r="P618" s="222"/>
      <c r="Q618" s="223"/>
      <c r="R618" s="223"/>
      <c r="S618" s="223"/>
      <c r="T618" s="223"/>
      <c r="U618" s="223"/>
      <c r="V618" s="223"/>
      <c r="W618" s="223"/>
      <c r="X618" s="223"/>
    </row>
    <row r="619" ht="15.75" customHeight="1">
      <c r="A619" s="231" t="s">
        <v>62</v>
      </c>
      <c r="B619" s="231"/>
      <c r="C619" s="231"/>
      <c r="D619" s="216" t="str">
        <f>IF(LEN(A619)&gt;=3,VLOOKUP(A619,'Crop Chart'!$A$5:$H$72,#REF!,FALSE),"")</f>
        <v/>
      </c>
      <c r="E619" s="280"/>
      <c r="F619" s="278"/>
      <c r="G619" s="279"/>
      <c r="H619" s="208" t="str">
        <f>IF(ISBLANK(G619),"",I619-VLOOKUP(A619,'Crop Chart'!$A$5:$H$72,#REF!,FALSE))</f>
        <v/>
      </c>
      <c r="I619" s="208" t="str">
        <f t="shared" si="1"/>
        <v/>
      </c>
      <c r="J619" s="209" t="str">
        <f>IF($F619&gt;0,(VLOOKUP($A619,'Crop Chart'!$A$5:$M$72,#REF!,FALSE)*$F619),"")</f>
        <v/>
      </c>
      <c r="K619" s="209" t="str">
        <f>IF($F619&gt;0,(VLOOKUP($A619,'Crop Chart'!$A$5:$M$72,#REF!,FALSE)),"")</f>
        <v/>
      </c>
      <c r="L619" s="210"/>
      <c r="M619" s="276"/>
      <c r="N619" s="223"/>
      <c r="O619" s="222"/>
      <c r="P619" s="222"/>
      <c r="Q619" s="223"/>
      <c r="R619" s="223"/>
      <c r="S619" s="223"/>
      <c r="T619" s="223"/>
      <c r="U619" s="223"/>
      <c r="V619" s="223"/>
      <c r="W619" s="223"/>
      <c r="X619" s="223"/>
    </row>
    <row r="620" ht="15.75" customHeight="1">
      <c r="A620" s="231" t="s">
        <v>62</v>
      </c>
      <c r="B620" s="231"/>
      <c r="C620" s="231"/>
      <c r="D620" s="216" t="str">
        <f>IF(LEN(A620)&gt;=3,VLOOKUP(A620,'Crop Chart'!$A$5:$H$72,#REF!,FALSE),"")</f>
        <v/>
      </c>
      <c r="E620" s="280"/>
      <c r="F620" s="278"/>
      <c r="G620" s="279"/>
      <c r="H620" s="208" t="str">
        <f>IF(ISBLANK(G620),"",I620-VLOOKUP(A620,'Crop Chart'!$A$5:$H$72,#REF!,FALSE))</f>
        <v/>
      </c>
      <c r="I620" s="208" t="str">
        <f t="shared" si="1"/>
        <v/>
      </c>
      <c r="J620" s="209" t="str">
        <f>IF($F620&gt;0,(VLOOKUP($A620,'Crop Chart'!$A$5:$M$72,#REF!,FALSE)*$F620),"")</f>
        <v/>
      </c>
      <c r="K620" s="209" t="str">
        <f>IF($F620&gt;0,(VLOOKUP($A620,'Crop Chart'!$A$5:$M$72,#REF!,FALSE)),"")</f>
        <v/>
      </c>
      <c r="L620" s="210"/>
      <c r="M620" s="276"/>
      <c r="N620" s="223"/>
      <c r="O620" s="222"/>
      <c r="P620" s="222"/>
      <c r="Q620" s="223"/>
      <c r="R620" s="223"/>
      <c r="S620" s="223"/>
      <c r="T620" s="223"/>
      <c r="U620" s="223"/>
      <c r="V620" s="223"/>
      <c r="W620" s="223"/>
      <c r="X620" s="223"/>
    </row>
    <row r="621" ht="15.75" customHeight="1">
      <c r="A621" s="231" t="s">
        <v>62</v>
      </c>
      <c r="B621" s="231"/>
      <c r="C621" s="231"/>
      <c r="D621" s="216" t="str">
        <f>IF(LEN(A621)&gt;=3,VLOOKUP(A621,'Crop Chart'!$A$5:$H$72,#REF!,FALSE),"")</f>
        <v/>
      </c>
      <c r="E621" s="280"/>
      <c r="F621" s="278"/>
      <c r="G621" s="279"/>
      <c r="H621" s="208" t="str">
        <f>IF(ISBLANK(G621),"",I621-VLOOKUP(A621,'Crop Chart'!$A$5:$H$72,#REF!,FALSE))</f>
        <v/>
      </c>
      <c r="I621" s="208" t="str">
        <f t="shared" si="1"/>
        <v/>
      </c>
      <c r="J621" s="209" t="str">
        <f>IF($F621&gt;0,(VLOOKUP($A621,'Crop Chart'!$A$5:$M$72,#REF!,FALSE)*$F621),"")</f>
        <v/>
      </c>
      <c r="K621" s="209" t="str">
        <f>IF($F621&gt;0,(VLOOKUP($A621,'Crop Chart'!$A$5:$M$72,#REF!,FALSE)),"")</f>
        <v/>
      </c>
      <c r="L621" s="210"/>
      <c r="M621" s="276"/>
      <c r="N621" s="223"/>
      <c r="O621" s="222"/>
      <c r="P621" s="222"/>
      <c r="Q621" s="223"/>
      <c r="R621" s="223"/>
      <c r="S621" s="223"/>
      <c r="T621" s="223"/>
      <c r="U621" s="223"/>
      <c r="V621" s="223"/>
      <c r="W621" s="223"/>
      <c r="X621" s="223"/>
    </row>
    <row r="622" ht="15.75" customHeight="1">
      <c r="A622" s="231" t="s">
        <v>62</v>
      </c>
      <c r="B622" s="231"/>
      <c r="C622" s="231"/>
      <c r="D622" s="216" t="str">
        <f>IF(LEN(A622)&gt;=3,VLOOKUP(A622,'Crop Chart'!$A$5:$H$72,#REF!,FALSE),"")</f>
        <v/>
      </c>
      <c r="E622" s="280"/>
      <c r="F622" s="278"/>
      <c r="G622" s="279"/>
      <c r="H622" s="208" t="str">
        <f>IF(ISBLANK(G622),"",I622-VLOOKUP(A622,'Crop Chart'!$A$5:$H$72,#REF!,FALSE))</f>
        <v/>
      </c>
      <c r="I622" s="208" t="str">
        <f t="shared" si="1"/>
        <v/>
      </c>
      <c r="J622" s="209" t="str">
        <f>IF($F622&gt;0,(VLOOKUP($A622,'Crop Chart'!$A$5:$M$72,#REF!,FALSE)*$F622),"")</f>
        <v/>
      </c>
      <c r="K622" s="209" t="str">
        <f>IF($F622&gt;0,(VLOOKUP($A622,'Crop Chart'!$A$5:$M$72,#REF!,FALSE)),"")</f>
        <v/>
      </c>
      <c r="L622" s="210"/>
      <c r="M622" s="276"/>
      <c r="N622" s="223"/>
      <c r="O622" s="222"/>
      <c r="P622" s="222"/>
      <c r="Q622" s="223"/>
      <c r="R622" s="223"/>
      <c r="S622" s="223"/>
      <c r="T622" s="223"/>
      <c r="U622" s="223"/>
      <c r="V622" s="223"/>
      <c r="W622" s="223"/>
      <c r="X622" s="223"/>
    </row>
    <row r="623" ht="15.75" customHeight="1">
      <c r="A623" s="231" t="s">
        <v>62</v>
      </c>
      <c r="B623" s="231"/>
      <c r="C623" s="231"/>
      <c r="D623" s="216" t="str">
        <f>IF(LEN(A623)&gt;=3,VLOOKUP(A623,'Crop Chart'!$A$5:$H$72,#REF!,FALSE),"")</f>
        <v/>
      </c>
      <c r="E623" s="280"/>
      <c r="F623" s="278"/>
      <c r="G623" s="279"/>
      <c r="H623" s="208" t="str">
        <f>IF(ISBLANK(G623),"",I623-VLOOKUP(A623,'Crop Chart'!$A$5:$H$72,#REF!,FALSE))</f>
        <v/>
      </c>
      <c r="I623" s="208" t="str">
        <f t="shared" si="1"/>
        <v/>
      </c>
      <c r="J623" s="209" t="str">
        <f>IF($F623&gt;0,(VLOOKUP($A623,'Crop Chart'!$A$5:$M$72,#REF!,FALSE)*$F623),"")</f>
        <v/>
      </c>
      <c r="K623" s="209" t="str">
        <f>IF($F623&gt;0,(VLOOKUP($A623,'Crop Chart'!$A$5:$M$72,#REF!,FALSE)),"")</f>
        <v/>
      </c>
      <c r="L623" s="210"/>
      <c r="M623" s="276"/>
      <c r="N623" s="223"/>
      <c r="O623" s="222"/>
      <c r="P623" s="222"/>
      <c r="Q623" s="223"/>
      <c r="R623" s="223"/>
      <c r="S623" s="223"/>
      <c r="T623" s="223"/>
      <c r="U623" s="223"/>
      <c r="V623" s="223"/>
      <c r="W623" s="223"/>
      <c r="X623" s="223"/>
    </row>
    <row r="624" ht="15.75" customHeight="1">
      <c r="A624" s="231" t="s">
        <v>62</v>
      </c>
      <c r="B624" s="231"/>
      <c r="C624" s="231"/>
      <c r="D624" s="216" t="str">
        <f>IF(LEN(A624)&gt;=3,VLOOKUP(A624,'Crop Chart'!$A$5:$H$72,#REF!,FALSE),"")</f>
        <v/>
      </c>
      <c r="E624" s="280"/>
      <c r="F624" s="278"/>
      <c r="G624" s="279"/>
      <c r="H624" s="208" t="str">
        <f>IF(ISBLANK(G624),"",I624-VLOOKUP(A624,'Crop Chart'!$A$5:$H$72,#REF!,FALSE))</f>
        <v/>
      </c>
      <c r="I624" s="208" t="str">
        <f t="shared" si="1"/>
        <v/>
      </c>
      <c r="J624" s="209" t="str">
        <f>IF($F624&gt;0,(VLOOKUP($A624,'Crop Chart'!$A$5:$M$72,#REF!,FALSE)*$F624),"")</f>
        <v/>
      </c>
      <c r="K624" s="209" t="str">
        <f>IF($F624&gt;0,(VLOOKUP($A624,'Crop Chart'!$A$5:$M$72,#REF!,FALSE)),"")</f>
        <v/>
      </c>
      <c r="L624" s="210"/>
      <c r="M624" s="276"/>
      <c r="N624" s="223"/>
      <c r="O624" s="222"/>
      <c r="P624" s="222"/>
      <c r="Q624" s="223"/>
      <c r="R624" s="223"/>
      <c r="S624" s="223"/>
      <c r="T624" s="223"/>
      <c r="U624" s="223"/>
      <c r="V624" s="223"/>
      <c r="W624" s="223"/>
      <c r="X624" s="223"/>
    </row>
    <row r="625" ht="15.75" customHeight="1">
      <c r="A625" s="231" t="s">
        <v>62</v>
      </c>
      <c r="B625" s="231"/>
      <c r="C625" s="231"/>
      <c r="D625" s="216" t="str">
        <f>IF(LEN(A625)&gt;=3,VLOOKUP(A625,'Crop Chart'!$A$5:$H$72,#REF!,FALSE),"")</f>
        <v/>
      </c>
      <c r="E625" s="280"/>
      <c r="F625" s="278"/>
      <c r="G625" s="279"/>
      <c r="H625" s="208" t="str">
        <f>IF(ISBLANK(G625),"",I625-VLOOKUP(A625,'Crop Chart'!$A$5:$H$72,#REF!,FALSE))</f>
        <v/>
      </c>
      <c r="I625" s="208" t="str">
        <f t="shared" si="1"/>
        <v/>
      </c>
      <c r="J625" s="209" t="str">
        <f>IF($F625&gt;0,(VLOOKUP($A625,'Crop Chart'!$A$5:$M$72,#REF!,FALSE)*$F625),"")</f>
        <v/>
      </c>
      <c r="K625" s="209" t="str">
        <f>IF($F625&gt;0,(VLOOKUP($A625,'Crop Chart'!$A$5:$M$72,#REF!,FALSE)),"")</f>
        <v/>
      </c>
      <c r="L625" s="210"/>
      <c r="M625" s="276"/>
      <c r="N625" s="223"/>
      <c r="O625" s="222"/>
      <c r="P625" s="222"/>
      <c r="Q625" s="223"/>
      <c r="R625" s="223"/>
      <c r="S625" s="223"/>
      <c r="T625" s="223"/>
      <c r="U625" s="223"/>
      <c r="V625" s="223"/>
      <c r="W625" s="223"/>
      <c r="X625" s="223"/>
    </row>
    <row r="626" ht="15.75" customHeight="1">
      <c r="A626" s="231" t="s">
        <v>62</v>
      </c>
      <c r="B626" s="231"/>
      <c r="C626" s="231"/>
      <c r="D626" s="216" t="str">
        <f>IF(LEN(A626)&gt;=3,VLOOKUP(A626,'Crop Chart'!$A$5:$H$72,#REF!,FALSE),"")</f>
        <v/>
      </c>
      <c r="E626" s="280"/>
      <c r="F626" s="278"/>
      <c r="G626" s="279"/>
      <c r="H626" s="208" t="str">
        <f>IF(ISBLANK(G626),"",I626-VLOOKUP(A626,'Crop Chart'!$A$5:$H$72,#REF!,FALSE))</f>
        <v/>
      </c>
      <c r="I626" s="208" t="str">
        <f t="shared" si="1"/>
        <v/>
      </c>
      <c r="J626" s="209" t="str">
        <f>IF($F626&gt;0,(VLOOKUP($A626,'Crop Chart'!$A$5:$M$72,#REF!,FALSE)*$F626),"")</f>
        <v/>
      </c>
      <c r="K626" s="209" t="str">
        <f>IF($F626&gt;0,(VLOOKUP($A626,'Crop Chart'!$A$5:$M$72,#REF!,FALSE)),"")</f>
        <v/>
      </c>
      <c r="L626" s="210"/>
      <c r="M626" s="276"/>
      <c r="N626" s="223"/>
      <c r="O626" s="222"/>
      <c r="P626" s="222"/>
      <c r="Q626" s="223"/>
      <c r="R626" s="223"/>
      <c r="S626" s="223"/>
      <c r="T626" s="223"/>
      <c r="U626" s="223"/>
      <c r="V626" s="223"/>
      <c r="W626" s="223"/>
      <c r="X626" s="223"/>
    </row>
    <row r="627" ht="15.75" customHeight="1">
      <c r="A627" s="231" t="s">
        <v>62</v>
      </c>
      <c r="B627" s="231"/>
      <c r="C627" s="231"/>
      <c r="D627" s="216" t="str">
        <f>IF(LEN(A627)&gt;=3,VLOOKUP(A627,'Crop Chart'!$A$5:$H$72,#REF!,FALSE),"")</f>
        <v/>
      </c>
      <c r="E627" s="280"/>
      <c r="F627" s="278"/>
      <c r="G627" s="279"/>
      <c r="H627" s="208" t="str">
        <f>IF(ISBLANK(G627),"",I627-VLOOKUP(A627,'Crop Chart'!$A$5:$H$72,#REF!,FALSE))</f>
        <v/>
      </c>
      <c r="I627" s="208" t="str">
        <f t="shared" si="1"/>
        <v/>
      </c>
      <c r="J627" s="209" t="str">
        <f>IF($F627&gt;0,(VLOOKUP($A627,'Crop Chart'!$A$5:$M$72,#REF!,FALSE)*$F627),"")</f>
        <v/>
      </c>
      <c r="K627" s="209" t="str">
        <f>IF($F627&gt;0,(VLOOKUP($A627,'Crop Chart'!$A$5:$M$72,#REF!,FALSE)),"")</f>
        <v/>
      </c>
      <c r="L627" s="210"/>
      <c r="M627" s="276"/>
      <c r="N627" s="223"/>
      <c r="O627" s="222"/>
      <c r="P627" s="222"/>
      <c r="Q627" s="223"/>
      <c r="R627" s="223"/>
      <c r="S627" s="223"/>
      <c r="T627" s="223"/>
      <c r="U627" s="223"/>
      <c r="V627" s="223"/>
      <c r="W627" s="223"/>
      <c r="X627" s="223"/>
    </row>
    <row r="628" ht="15.75" customHeight="1">
      <c r="A628" s="231" t="s">
        <v>62</v>
      </c>
      <c r="B628" s="231"/>
      <c r="C628" s="231"/>
      <c r="D628" s="216" t="str">
        <f>IF(LEN(A628)&gt;=3,VLOOKUP(A628,'Crop Chart'!$A$5:$H$72,#REF!,FALSE),"")</f>
        <v/>
      </c>
      <c r="E628" s="280"/>
      <c r="F628" s="278"/>
      <c r="G628" s="279"/>
      <c r="H628" s="208" t="str">
        <f>IF(ISBLANK(G628),"",I628-VLOOKUP(A628,'Crop Chart'!$A$5:$H$72,#REF!,FALSE))</f>
        <v/>
      </c>
      <c r="I628" s="208" t="str">
        <f t="shared" si="1"/>
        <v/>
      </c>
      <c r="J628" s="209" t="str">
        <f>IF($F628&gt;0,(VLOOKUP($A628,'Crop Chart'!$A$5:$M$72,#REF!,FALSE)*$F628),"")</f>
        <v/>
      </c>
      <c r="K628" s="209" t="str">
        <f>IF($F628&gt;0,(VLOOKUP($A628,'Crop Chart'!$A$5:$M$72,#REF!,FALSE)),"")</f>
        <v/>
      </c>
      <c r="L628" s="210"/>
      <c r="M628" s="276"/>
      <c r="N628" s="223"/>
      <c r="O628" s="222"/>
      <c r="P628" s="222"/>
      <c r="Q628" s="223"/>
      <c r="R628" s="223"/>
      <c r="S628" s="223"/>
      <c r="T628" s="223"/>
      <c r="U628" s="223"/>
      <c r="V628" s="223"/>
      <c r="W628" s="223"/>
      <c r="X628" s="223"/>
    </row>
    <row r="629" ht="15.75" customHeight="1">
      <c r="A629" s="231" t="s">
        <v>62</v>
      </c>
      <c r="B629" s="231"/>
      <c r="C629" s="231"/>
      <c r="D629" s="216" t="str">
        <f>IF(LEN(A629)&gt;=3,VLOOKUP(A629,'Crop Chart'!$A$5:$H$72,#REF!,FALSE),"")</f>
        <v/>
      </c>
      <c r="E629" s="280"/>
      <c r="F629" s="278"/>
      <c r="G629" s="279"/>
      <c r="H629" s="208" t="str">
        <f>IF(ISBLANK(G629),"",I629-VLOOKUP(A629,'Crop Chart'!$A$5:$H$72,#REF!,FALSE))</f>
        <v/>
      </c>
      <c r="I629" s="208" t="str">
        <f t="shared" si="1"/>
        <v/>
      </c>
      <c r="J629" s="209" t="str">
        <f>IF($F629&gt;0,(VLOOKUP($A629,'Crop Chart'!$A$5:$M$72,#REF!,FALSE)*$F629),"")</f>
        <v/>
      </c>
      <c r="K629" s="209" t="str">
        <f>IF($F629&gt;0,(VLOOKUP($A629,'Crop Chart'!$A$5:$M$72,#REF!,FALSE)),"")</f>
        <v/>
      </c>
      <c r="L629" s="210"/>
      <c r="M629" s="276"/>
      <c r="N629" s="223"/>
      <c r="O629" s="222"/>
      <c r="P629" s="222"/>
      <c r="Q629" s="223"/>
      <c r="R629" s="223"/>
      <c r="S629" s="223"/>
      <c r="T629" s="223"/>
      <c r="U629" s="223"/>
      <c r="V629" s="223"/>
      <c r="W629" s="223"/>
      <c r="X629" s="223"/>
    </row>
    <row r="630" ht="15.75" customHeight="1">
      <c r="A630" s="231" t="s">
        <v>62</v>
      </c>
      <c r="B630" s="231"/>
      <c r="C630" s="231"/>
      <c r="D630" s="216" t="str">
        <f>IF(LEN(A630)&gt;=3,VLOOKUP(A630,'Crop Chart'!$A$5:$H$72,#REF!,FALSE),"")</f>
        <v/>
      </c>
      <c r="E630" s="280"/>
      <c r="F630" s="278"/>
      <c r="G630" s="279"/>
      <c r="H630" s="208" t="str">
        <f>IF(ISBLANK(G630),"",I630-VLOOKUP(A630,'Crop Chart'!$A$5:$H$72,#REF!,FALSE))</f>
        <v/>
      </c>
      <c r="I630" s="208" t="str">
        <f t="shared" si="1"/>
        <v/>
      </c>
      <c r="J630" s="209" t="str">
        <f>IF($F630&gt;0,(VLOOKUP($A630,'Crop Chart'!$A$5:$M$72,#REF!,FALSE)*$F630),"")</f>
        <v/>
      </c>
      <c r="K630" s="209" t="str">
        <f>IF($F630&gt;0,(VLOOKUP($A630,'Crop Chart'!$A$5:$M$72,#REF!,FALSE)),"")</f>
        <v/>
      </c>
      <c r="L630" s="210"/>
      <c r="M630" s="276"/>
      <c r="N630" s="223"/>
      <c r="O630" s="222"/>
      <c r="P630" s="222"/>
      <c r="Q630" s="223"/>
      <c r="R630" s="223"/>
      <c r="S630" s="223"/>
      <c r="T630" s="223"/>
      <c r="U630" s="223"/>
      <c r="V630" s="223"/>
      <c r="W630" s="223"/>
      <c r="X630" s="223"/>
    </row>
    <row r="631" ht="15.75" customHeight="1">
      <c r="A631" s="231" t="s">
        <v>62</v>
      </c>
      <c r="B631" s="231"/>
      <c r="C631" s="231"/>
      <c r="D631" s="216" t="str">
        <f>IF(LEN(A631)&gt;=3,VLOOKUP(A631,'Crop Chart'!$A$5:$H$72,#REF!,FALSE),"")</f>
        <v/>
      </c>
      <c r="E631" s="280"/>
      <c r="F631" s="278"/>
      <c r="G631" s="279"/>
      <c r="H631" s="208" t="str">
        <f>IF(ISBLANK(G631),"",I631-VLOOKUP(A631,'Crop Chart'!$A$5:$H$72,#REF!,FALSE))</f>
        <v/>
      </c>
      <c r="I631" s="208" t="str">
        <f t="shared" si="1"/>
        <v/>
      </c>
      <c r="J631" s="209" t="str">
        <f>IF($F631&gt;0,(VLOOKUP($A631,'Crop Chart'!$A$5:$M$72,#REF!,FALSE)*$F631),"")</f>
        <v/>
      </c>
      <c r="K631" s="209" t="str">
        <f>IF($F631&gt;0,(VLOOKUP($A631,'Crop Chart'!$A$5:$M$72,#REF!,FALSE)),"")</f>
        <v/>
      </c>
      <c r="L631" s="210"/>
      <c r="M631" s="276"/>
      <c r="N631" s="223"/>
      <c r="O631" s="222"/>
      <c r="P631" s="222"/>
      <c r="Q631" s="223"/>
      <c r="R631" s="223"/>
      <c r="S631" s="223"/>
      <c r="T631" s="223"/>
      <c r="U631" s="223"/>
      <c r="V631" s="223"/>
      <c r="W631" s="223"/>
      <c r="X631" s="223"/>
    </row>
    <row r="632" ht="15.75" customHeight="1">
      <c r="A632" s="231" t="s">
        <v>62</v>
      </c>
      <c r="B632" s="231"/>
      <c r="C632" s="231"/>
      <c r="D632" s="216" t="str">
        <f>IF(LEN(A632)&gt;=3,VLOOKUP(A632,'Crop Chart'!$A$5:$H$72,#REF!,FALSE),"")</f>
        <v/>
      </c>
      <c r="E632" s="280"/>
      <c r="F632" s="278"/>
      <c r="G632" s="279"/>
      <c r="H632" s="208" t="str">
        <f>IF(ISBLANK(G632),"",I632-VLOOKUP(A632,'Crop Chart'!$A$5:$H$72,#REF!,FALSE))</f>
        <v/>
      </c>
      <c r="I632" s="208" t="str">
        <f t="shared" si="1"/>
        <v/>
      </c>
      <c r="J632" s="209" t="str">
        <f>IF($F632&gt;0,(VLOOKUP($A632,'Crop Chart'!$A$5:$M$72,#REF!,FALSE)*$F632),"")</f>
        <v/>
      </c>
      <c r="K632" s="209" t="str">
        <f>IF($F632&gt;0,(VLOOKUP($A632,'Crop Chart'!$A$5:$M$72,#REF!,FALSE)),"")</f>
        <v/>
      </c>
      <c r="L632" s="210"/>
      <c r="M632" s="276"/>
      <c r="N632" s="223"/>
      <c r="O632" s="222"/>
      <c r="P632" s="222"/>
      <c r="Q632" s="223"/>
      <c r="R632" s="223"/>
      <c r="S632" s="223"/>
      <c r="T632" s="223"/>
      <c r="U632" s="223"/>
      <c r="V632" s="223"/>
      <c r="W632" s="223"/>
      <c r="X632" s="223"/>
    </row>
    <row r="633" ht="15.75" customHeight="1">
      <c r="A633" s="231" t="s">
        <v>62</v>
      </c>
      <c r="B633" s="231"/>
      <c r="C633" s="231"/>
      <c r="D633" s="216" t="str">
        <f>IF(LEN(A633)&gt;=3,VLOOKUP(A633,'Crop Chart'!$A$5:$H$72,#REF!,FALSE),"")</f>
        <v/>
      </c>
      <c r="E633" s="280"/>
      <c r="F633" s="278"/>
      <c r="G633" s="279"/>
      <c r="H633" s="208" t="str">
        <f>IF(ISBLANK(G633),"",I633-VLOOKUP(A633,'Crop Chart'!$A$5:$H$72,#REF!,FALSE))</f>
        <v/>
      </c>
      <c r="I633" s="208" t="str">
        <f t="shared" si="1"/>
        <v/>
      </c>
      <c r="J633" s="209" t="str">
        <f>IF($F633&gt;0,(VLOOKUP($A633,'Crop Chart'!$A$5:$M$72,#REF!,FALSE)*$F633),"")</f>
        <v/>
      </c>
      <c r="K633" s="209" t="str">
        <f>IF($F633&gt;0,(VLOOKUP($A633,'Crop Chart'!$A$5:$M$72,#REF!,FALSE)),"")</f>
        <v/>
      </c>
      <c r="L633" s="210"/>
      <c r="M633" s="276"/>
      <c r="N633" s="223"/>
      <c r="O633" s="222"/>
      <c r="P633" s="222"/>
      <c r="Q633" s="223"/>
      <c r="R633" s="223"/>
      <c r="S633" s="223"/>
      <c r="T633" s="223"/>
      <c r="U633" s="223"/>
      <c r="V633" s="223"/>
      <c r="W633" s="223"/>
      <c r="X633" s="223"/>
    </row>
    <row r="634" ht="15.75" customHeight="1">
      <c r="A634" s="231" t="s">
        <v>62</v>
      </c>
      <c r="B634" s="231"/>
      <c r="C634" s="231"/>
      <c r="D634" s="216" t="str">
        <f>IF(LEN(A634)&gt;=3,VLOOKUP(A634,'Crop Chart'!$A$5:$H$72,#REF!,FALSE),"")</f>
        <v/>
      </c>
      <c r="E634" s="280"/>
      <c r="F634" s="278"/>
      <c r="G634" s="279"/>
      <c r="H634" s="208" t="str">
        <f>IF(ISBLANK(G634),"",I634-VLOOKUP(A634,'Crop Chart'!$A$5:$H$72,#REF!,FALSE))</f>
        <v/>
      </c>
      <c r="I634" s="208" t="str">
        <f t="shared" si="1"/>
        <v/>
      </c>
      <c r="J634" s="209" t="str">
        <f>IF($F634&gt;0,(VLOOKUP($A634,'Crop Chart'!$A$5:$M$72,#REF!,FALSE)*$F634),"")</f>
        <v/>
      </c>
      <c r="K634" s="209" t="str">
        <f>IF($F634&gt;0,(VLOOKUP($A634,'Crop Chart'!$A$5:$M$72,#REF!,FALSE)),"")</f>
        <v/>
      </c>
      <c r="L634" s="210"/>
      <c r="M634" s="276"/>
      <c r="N634" s="223"/>
      <c r="O634" s="222"/>
      <c r="P634" s="222"/>
      <c r="Q634" s="223"/>
      <c r="R634" s="223"/>
      <c r="S634" s="223"/>
      <c r="T634" s="223"/>
      <c r="U634" s="223"/>
      <c r="V634" s="223"/>
      <c r="W634" s="223"/>
      <c r="X634" s="223"/>
    </row>
    <row r="635" ht="15.75" customHeight="1">
      <c r="A635" s="231" t="s">
        <v>62</v>
      </c>
      <c r="B635" s="231"/>
      <c r="C635" s="231"/>
      <c r="D635" s="216" t="str">
        <f>IF(LEN(A635)&gt;=3,VLOOKUP(A635,'Crop Chart'!$A$5:$H$72,#REF!,FALSE),"")</f>
        <v/>
      </c>
      <c r="E635" s="280"/>
      <c r="F635" s="278"/>
      <c r="G635" s="279"/>
      <c r="H635" s="208" t="str">
        <f>IF(ISBLANK(G635),"",I635-VLOOKUP(A635,'Crop Chart'!$A$5:$H$72,#REF!,FALSE))</f>
        <v/>
      </c>
      <c r="I635" s="208" t="str">
        <f t="shared" si="1"/>
        <v/>
      </c>
      <c r="J635" s="209" t="str">
        <f>IF($F635&gt;0,(VLOOKUP($A635,'Crop Chart'!$A$5:$M$72,#REF!,FALSE)*$F635),"")</f>
        <v/>
      </c>
      <c r="K635" s="209" t="str">
        <f>IF($F635&gt;0,(VLOOKUP($A635,'Crop Chart'!$A$5:$M$72,#REF!,FALSE)),"")</f>
        <v/>
      </c>
      <c r="L635" s="210"/>
      <c r="M635" s="276"/>
      <c r="N635" s="223"/>
      <c r="O635" s="222"/>
      <c r="P635" s="222"/>
      <c r="Q635" s="223"/>
      <c r="R635" s="223"/>
      <c r="S635" s="223"/>
      <c r="T635" s="223"/>
      <c r="U635" s="223"/>
      <c r="V635" s="223"/>
      <c r="W635" s="223"/>
      <c r="X635" s="223"/>
    </row>
    <row r="636" ht="15.75" customHeight="1">
      <c r="A636" s="231" t="s">
        <v>62</v>
      </c>
      <c r="B636" s="231"/>
      <c r="C636" s="231"/>
      <c r="D636" s="216" t="str">
        <f>IF(LEN(A636)&gt;=3,VLOOKUP(A636,'Crop Chart'!$A$5:$H$72,#REF!,FALSE),"")</f>
        <v/>
      </c>
      <c r="E636" s="280"/>
      <c r="F636" s="278"/>
      <c r="G636" s="279"/>
      <c r="H636" s="208" t="str">
        <f>IF(ISBLANK(G636),"",I636-VLOOKUP(A636,'Crop Chart'!$A$5:$H$72,#REF!,FALSE))</f>
        <v/>
      </c>
      <c r="I636" s="208" t="str">
        <f t="shared" si="1"/>
        <v/>
      </c>
      <c r="J636" s="209" t="str">
        <f>IF($F636&gt;0,(VLOOKUP($A636,'Crop Chart'!$A$5:$M$72,#REF!,FALSE)*$F636),"")</f>
        <v/>
      </c>
      <c r="K636" s="209" t="str">
        <f>IF($F636&gt;0,(VLOOKUP($A636,'Crop Chart'!$A$5:$M$72,#REF!,FALSE)),"")</f>
        <v/>
      </c>
      <c r="L636" s="210"/>
      <c r="M636" s="276"/>
      <c r="N636" s="223"/>
      <c r="O636" s="222"/>
      <c r="P636" s="222"/>
      <c r="Q636" s="223"/>
      <c r="R636" s="223"/>
      <c r="S636" s="223"/>
      <c r="T636" s="223"/>
      <c r="U636" s="223"/>
      <c r="V636" s="223"/>
      <c r="W636" s="223"/>
      <c r="X636" s="223"/>
    </row>
    <row r="637" ht="15.75" customHeight="1">
      <c r="A637" s="231" t="s">
        <v>62</v>
      </c>
      <c r="B637" s="231"/>
      <c r="C637" s="231"/>
      <c r="D637" s="216" t="str">
        <f>IF(LEN(A637)&gt;=3,VLOOKUP(A637,'Crop Chart'!$A$5:$H$72,#REF!,FALSE),"")</f>
        <v/>
      </c>
      <c r="E637" s="280"/>
      <c r="F637" s="278"/>
      <c r="G637" s="279"/>
      <c r="H637" s="208" t="str">
        <f>IF(ISBLANK(G637),"",I637-VLOOKUP(A637,'Crop Chart'!$A$5:$H$72,#REF!,FALSE))</f>
        <v/>
      </c>
      <c r="I637" s="208" t="str">
        <f t="shared" si="1"/>
        <v/>
      </c>
      <c r="J637" s="209" t="str">
        <f>IF($F637&gt;0,(VLOOKUP($A637,'Crop Chart'!$A$5:$M$72,#REF!,FALSE)*$F637),"")</f>
        <v/>
      </c>
      <c r="K637" s="209" t="str">
        <f>IF($F637&gt;0,(VLOOKUP($A637,'Crop Chart'!$A$5:$M$72,#REF!,FALSE)),"")</f>
        <v/>
      </c>
      <c r="L637" s="210"/>
      <c r="M637" s="276"/>
      <c r="N637" s="223"/>
      <c r="O637" s="222"/>
      <c r="P637" s="222"/>
      <c r="Q637" s="223"/>
      <c r="R637" s="223"/>
      <c r="S637" s="223"/>
      <c r="T637" s="223"/>
      <c r="U637" s="223"/>
      <c r="V637" s="223"/>
      <c r="W637" s="223"/>
      <c r="X637" s="223"/>
    </row>
    <row r="638" ht="15.75" customHeight="1">
      <c r="A638" s="231" t="s">
        <v>62</v>
      </c>
      <c r="B638" s="231"/>
      <c r="C638" s="231"/>
      <c r="D638" s="216" t="str">
        <f>IF(LEN(A638)&gt;=3,VLOOKUP(A638,'Crop Chart'!$A$5:$H$72,#REF!,FALSE),"")</f>
        <v/>
      </c>
      <c r="E638" s="280"/>
      <c r="F638" s="278"/>
      <c r="G638" s="279"/>
      <c r="H638" s="208" t="str">
        <f>IF(ISBLANK(G638),"",I638-VLOOKUP(A638,'Crop Chart'!$A$5:$H$72,#REF!,FALSE))</f>
        <v/>
      </c>
      <c r="I638" s="208" t="str">
        <f t="shared" si="1"/>
        <v/>
      </c>
      <c r="J638" s="209" t="str">
        <f>IF($F638&gt;0,(VLOOKUP($A638,'Crop Chart'!$A$5:$M$72,#REF!,FALSE)*$F638),"")</f>
        <v/>
      </c>
      <c r="K638" s="209" t="str">
        <f>IF($F638&gt;0,(VLOOKUP($A638,'Crop Chart'!$A$5:$M$72,#REF!,FALSE)),"")</f>
        <v/>
      </c>
      <c r="L638" s="210"/>
      <c r="M638" s="276"/>
      <c r="N638" s="223"/>
      <c r="O638" s="222"/>
      <c r="P638" s="222"/>
      <c r="Q638" s="223"/>
      <c r="R638" s="223"/>
      <c r="S638" s="223"/>
      <c r="T638" s="223"/>
      <c r="U638" s="223"/>
      <c r="V638" s="223"/>
      <c r="W638" s="223"/>
      <c r="X638" s="223"/>
    </row>
    <row r="639" ht="15.75" customHeight="1">
      <c r="A639" s="231" t="s">
        <v>62</v>
      </c>
      <c r="B639" s="231"/>
      <c r="C639" s="231"/>
      <c r="D639" s="216" t="str">
        <f>IF(LEN(A639)&gt;=3,VLOOKUP(A639,'Crop Chart'!$A$5:$H$72,#REF!,FALSE),"")</f>
        <v/>
      </c>
      <c r="E639" s="280"/>
      <c r="F639" s="278"/>
      <c r="G639" s="279"/>
      <c r="H639" s="208" t="str">
        <f>IF(ISBLANK(G639),"",I639-VLOOKUP(A639,'Crop Chart'!$A$5:$H$72,#REF!,FALSE))</f>
        <v/>
      </c>
      <c r="I639" s="208" t="str">
        <f t="shared" si="1"/>
        <v/>
      </c>
      <c r="J639" s="209" t="str">
        <f>IF($F639&gt;0,(VLOOKUP($A639,'Crop Chart'!$A$5:$M$72,#REF!,FALSE)*$F639),"")</f>
        <v/>
      </c>
      <c r="K639" s="209" t="str">
        <f>IF($F639&gt;0,(VLOOKUP($A639,'Crop Chart'!$A$5:$M$72,#REF!,FALSE)),"")</f>
        <v/>
      </c>
      <c r="L639" s="210"/>
      <c r="M639" s="276"/>
      <c r="N639" s="223"/>
      <c r="O639" s="222"/>
      <c r="P639" s="222"/>
      <c r="Q639" s="223"/>
      <c r="R639" s="223"/>
      <c r="S639" s="223"/>
      <c r="T639" s="223"/>
      <c r="U639" s="223"/>
      <c r="V639" s="223"/>
      <c r="W639" s="223"/>
      <c r="X639" s="223"/>
    </row>
    <row r="640" ht="15.75" customHeight="1">
      <c r="A640" s="231" t="s">
        <v>62</v>
      </c>
      <c r="B640" s="231"/>
      <c r="C640" s="231"/>
      <c r="D640" s="216" t="str">
        <f>IF(LEN(A640)&gt;=3,VLOOKUP(A640,'Crop Chart'!$A$5:$H$72,#REF!,FALSE),"")</f>
        <v/>
      </c>
      <c r="E640" s="280"/>
      <c r="F640" s="278"/>
      <c r="G640" s="279"/>
      <c r="H640" s="208" t="str">
        <f>IF(ISBLANK(G640),"",I640-VLOOKUP(A640,'Crop Chart'!$A$5:$H$72,#REF!,FALSE))</f>
        <v/>
      </c>
      <c r="I640" s="208" t="str">
        <f t="shared" si="1"/>
        <v/>
      </c>
      <c r="J640" s="209" t="str">
        <f>IF($F640&gt;0,(VLOOKUP($A640,'Crop Chart'!$A$5:$M$72,#REF!,FALSE)*$F640),"")</f>
        <v/>
      </c>
      <c r="K640" s="209" t="str">
        <f>IF($F640&gt;0,(VLOOKUP($A640,'Crop Chart'!$A$5:$M$72,#REF!,FALSE)),"")</f>
        <v/>
      </c>
      <c r="L640" s="210"/>
      <c r="M640" s="276"/>
      <c r="N640" s="223"/>
      <c r="O640" s="222"/>
      <c r="P640" s="222"/>
      <c r="Q640" s="223"/>
      <c r="R640" s="223"/>
      <c r="S640" s="223"/>
      <c r="T640" s="223"/>
      <c r="U640" s="223"/>
      <c r="V640" s="223"/>
      <c r="W640" s="223"/>
      <c r="X640" s="223"/>
    </row>
    <row r="641" ht="15.75" customHeight="1">
      <c r="A641" s="231" t="s">
        <v>62</v>
      </c>
      <c r="B641" s="231"/>
      <c r="C641" s="231"/>
      <c r="D641" s="216" t="str">
        <f>IF(LEN(A641)&gt;=3,VLOOKUP(A641,'Crop Chart'!$A$5:$H$72,#REF!,FALSE),"")</f>
        <v/>
      </c>
      <c r="E641" s="280"/>
      <c r="F641" s="278"/>
      <c r="G641" s="279"/>
      <c r="H641" s="208" t="str">
        <f>IF(ISBLANK(G641),"",I641-VLOOKUP(A641,'Crop Chart'!$A$5:$H$72,#REF!,FALSE))</f>
        <v/>
      </c>
      <c r="I641" s="208" t="str">
        <f t="shared" si="1"/>
        <v/>
      </c>
      <c r="J641" s="209" t="str">
        <f>IF($F641&gt;0,(VLOOKUP($A641,'Crop Chart'!$A$5:$M$72,#REF!,FALSE)*$F641),"")</f>
        <v/>
      </c>
      <c r="K641" s="209" t="str">
        <f>IF($F641&gt;0,(VLOOKUP($A641,'Crop Chart'!$A$5:$M$72,#REF!,FALSE)),"")</f>
        <v/>
      </c>
      <c r="L641" s="210"/>
      <c r="M641" s="276"/>
      <c r="N641" s="223"/>
      <c r="O641" s="222"/>
      <c r="P641" s="222"/>
      <c r="Q641" s="223"/>
      <c r="R641" s="223"/>
      <c r="S641" s="223"/>
      <c r="T641" s="223"/>
      <c r="U641" s="223"/>
      <c r="V641" s="223"/>
      <c r="W641" s="223"/>
      <c r="X641" s="223"/>
    </row>
    <row r="642" ht="15.75" customHeight="1">
      <c r="A642" s="231" t="s">
        <v>62</v>
      </c>
      <c r="B642" s="231"/>
      <c r="C642" s="231"/>
      <c r="D642" s="216" t="str">
        <f>IF(LEN(A642)&gt;=3,VLOOKUP(A642,'Crop Chart'!$A$5:$H$72,#REF!,FALSE),"")</f>
        <v/>
      </c>
      <c r="E642" s="280"/>
      <c r="F642" s="278"/>
      <c r="G642" s="279"/>
      <c r="H642" s="208" t="str">
        <f>IF(ISBLANK(G642),"",I642-VLOOKUP(A642,'Crop Chart'!$A$5:$H$72,#REF!,FALSE))</f>
        <v/>
      </c>
      <c r="I642" s="208" t="str">
        <f t="shared" si="1"/>
        <v/>
      </c>
      <c r="J642" s="209" t="str">
        <f>IF($F642&gt;0,(VLOOKUP($A642,'Crop Chart'!$A$5:$M$72,#REF!,FALSE)*$F642),"")</f>
        <v/>
      </c>
      <c r="K642" s="209" t="str">
        <f>IF($F642&gt;0,(VLOOKUP($A642,'Crop Chart'!$A$5:$M$72,#REF!,FALSE)),"")</f>
        <v/>
      </c>
      <c r="L642" s="210"/>
      <c r="M642" s="276"/>
      <c r="N642" s="223"/>
      <c r="O642" s="222"/>
      <c r="P642" s="222"/>
      <c r="Q642" s="223"/>
      <c r="R642" s="223"/>
      <c r="S642" s="223"/>
      <c r="T642" s="223"/>
      <c r="U642" s="223"/>
      <c r="V642" s="223"/>
      <c r="W642" s="223"/>
      <c r="X642" s="223"/>
    </row>
    <row r="643" ht="15.75" customHeight="1">
      <c r="A643" s="231" t="s">
        <v>62</v>
      </c>
      <c r="B643" s="231"/>
      <c r="C643" s="231"/>
      <c r="D643" s="216" t="str">
        <f>IF(LEN(A643)&gt;=3,VLOOKUP(A643,'Crop Chart'!$A$5:$H$72,#REF!,FALSE),"")</f>
        <v/>
      </c>
      <c r="E643" s="280"/>
      <c r="F643" s="278"/>
      <c r="G643" s="279"/>
      <c r="H643" s="208" t="str">
        <f>IF(ISBLANK(G643),"",I643-VLOOKUP(A643,'Crop Chart'!$A$5:$H$72,#REF!,FALSE))</f>
        <v/>
      </c>
      <c r="I643" s="208" t="str">
        <f t="shared" si="1"/>
        <v/>
      </c>
      <c r="J643" s="209" t="str">
        <f>IF($F643&gt;0,(VLOOKUP($A643,'Crop Chart'!$A$5:$M$72,#REF!,FALSE)*$F643),"")</f>
        <v/>
      </c>
      <c r="K643" s="209" t="str">
        <f>IF($F643&gt;0,(VLOOKUP($A643,'Crop Chart'!$A$5:$M$72,#REF!,FALSE)),"")</f>
        <v/>
      </c>
      <c r="L643" s="210"/>
      <c r="M643" s="276"/>
      <c r="N643" s="223"/>
      <c r="O643" s="222"/>
      <c r="P643" s="222"/>
      <c r="Q643" s="223"/>
      <c r="R643" s="223"/>
      <c r="S643" s="223"/>
      <c r="T643" s="223"/>
      <c r="U643" s="223"/>
      <c r="V643" s="223"/>
      <c r="W643" s="223"/>
      <c r="X643" s="223"/>
    </row>
    <row r="644" ht="15.75" customHeight="1">
      <c r="A644" s="231" t="s">
        <v>62</v>
      </c>
      <c r="B644" s="231"/>
      <c r="C644" s="231"/>
      <c r="D644" s="216" t="str">
        <f>IF(LEN(A644)&gt;=3,VLOOKUP(A644,'Crop Chart'!$A$5:$H$72,#REF!,FALSE),"")</f>
        <v/>
      </c>
      <c r="E644" s="280"/>
      <c r="F644" s="278"/>
      <c r="G644" s="279"/>
      <c r="H644" s="208" t="str">
        <f>IF(ISBLANK(G644),"",I644-VLOOKUP(A644,'Crop Chart'!$A$5:$H$72,#REF!,FALSE))</f>
        <v/>
      </c>
      <c r="I644" s="208" t="str">
        <f t="shared" si="1"/>
        <v/>
      </c>
      <c r="J644" s="209" t="str">
        <f>IF($F644&gt;0,(VLOOKUP($A644,'Crop Chart'!$A$5:$M$72,#REF!,FALSE)*$F644),"")</f>
        <v/>
      </c>
      <c r="K644" s="209" t="str">
        <f>IF($F644&gt;0,(VLOOKUP($A644,'Crop Chart'!$A$5:$M$72,#REF!,FALSE)),"")</f>
        <v/>
      </c>
      <c r="L644" s="210"/>
      <c r="M644" s="276"/>
      <c r="N644" s="223"/>
      <c r="O644" s="222"/>
      <c r="P644" s="222"/>
      <c r="Q644" s="223"/>
      <c r="R644" s="223"/>
      <c r="S644" s="223"/>
      <c r="T644" s="223"/>
      <c r="U644" s="223"/>
      <c r="V644" s="223"/>
      <c r="W644" s="223"/>
      <c r="X644" s="223"/>
    </row>
    <row r="645" ht="15.75" customHeight="1">
      <c r="A645" s="231" t="s">
        <v>62</v>
      </c>
      <c r="B645" s="231"/>
      <c r="C645" s="231"/>
      <c r="D645" s="216" t="str">
        <f>IF(LEN(A645)&gt;=3,VLOOKUP(A645,'Crop Chart'!$A$5:$H$72,#REF!,FALSE),"")</f>
        <v/>
      </c>
      <c r="E645" s="280"/>
      <c r="F645" s="278"/>
      <c r="G645" s="279"/>
      <c r="H645" s="208" t="str">
        <f>IF(ISBLANK(G645),"",I645-VLOOKUP(A645,'Crop Chart'!$A$5:$H$72,#REF!,FALSE))</f>
        <v/>
      </c>
      <c r="I645" s="208" t="str">
        <f t="shared" si="1"/>
        <v/>
      </c>
      <c r="J645" s="209" t="str">
        <f>IF($F645&gt;0,(VLOOKUP($A645,'Crop Chart'!$A$5:$M$72,#REF!,FALSE)*$F645),"")</f>
        <v/>
      </c>
      <c r="K645" s="209" t="str">
        <f>IF($F645&gt;0,(VLOOKUP($A645,'Crop Chart'!$A$5:$M$72,#REF!,FALSE)),"")</f>
        <v/>
      </c>
      <c r="L645" s="210"/>
      <c r="M645" s="276"/>
      <c r="N645" s="223"/>
      <c r="O645" s="222"/>
      <c r="P645" s="222"/>
      <c r="Q645" s="223"/>
      <c r="R645" s="223"/>
      <c r="S645" s="223"/>
      <c r="T645" s="223"/>
      <c r="U645" s="223"/>
      <c r="V645" s="223"/>
      <c r="W645" s="223"/>
      <c r="X645" s="223"/>
    </row>
    <row r="646" ht="15.75" customHeight="1">
      <c r="A646" s="231" t="s">
        <v>62</v>
      </c>
      <c r="B646" s="231"/>
      <c r="C646" s="231"/>
      <c r="D646" s="216" t="str">
        <f>IF(LEN(A646)&gt;=3,VLOOKUP(A646,'Crop Chart'!$A$5:$H$72,#REF!,FALSE),"")</f>
        <v/>
      </c>
      <c r="E646" s="280"/>
      <c r="F646" s="278"/>
      <c r="G646" s="279"/>
      <c r="H646" s="208" t="str">
        <f>IF(ISBLANK(G646),"",I646-VLOOKUP(A646,'Crop Chart'!$A$5:$H$72,#REF!,FALSE))</f>
        <v/>
      </c>
      <c r="I646" s="208" t="str">
        <f t="shared" si="1"/>
        <v/>
      </c>
      <c r="J646" s="209" t="str">
        <f>IF($F646&gt;0,(VLOOKUP($A646,'Crop Chart'!$A$5:$M$72,#REF!,FALSE)*$F646),"")</f>
        <v/>
      </c>
      <c r="K646" s="209" t="str">
        <f>IF($F646&gt;0,(VLOOKUP($A646,'Crop Chart'!$A$5:$M$72,#REF!,FALSE)),"")</f>
        <v/>
      </c>
      <c r="L646" s="210"/>
      <c r="M646" s="276"/>
      <c r="N646" s="223"/>
      <c r="O646" s="222"/>
      <c r="P646" s="222"/>
      <c r="Q646" s="223"/>
      <c r="R646" s="223"/>
      <c r="S646" s="223"/>
      <c r="T646" s="223"/>
      <c r="U646" s="223"/>
      <c r="V646" s="223"/>
      <c r="W646" s="223"/>
      <c r="X646" s="223"/>
    </row>
    <row r="647" ht="15.75" customHeight="1">
      <c r="A647" s="231" t="s">
        <v>62</v>
      </c>
      <c r="B647" s="231"/>
      <c r="C647" s="231"/>
      <c r="D647" s="216" t="str">
        <f>IF(LEN(A647)&gt;=3,VLOOKUP(A647,'Crop Chart'!$A$5:$H$72,#REF!,FALSE),"")</f>
        <v/>
      </c>
      <c r="E647" s="280"/>
      <c r="F647" s="278"/>
      <c r="G647" s="279"/>
      <c r="H647" s="208" t="str">
        <f>IF(ISBLANK(G647),"",I647-VLOOKUP(A647,'Crop Chart'!$A$5:$H$72,#REF!,FALSE))</f>
        <v/>
      </c>
      <c r="I647" s="208" t="str">
        <f t="shared" si="1"/>
        <v/>
      </c>
      <c r="J647" s="209" t="str">
        <f>IF($F647&gt;0,(VLOOKUP($A647,'Crop Chart'!$A$5:$M$72,#REF!,FALSE)*$F647),"")</f>
        <v/>
      </c>
      <c r="K647" s="209" t="str">
        <f>IF($F647&gt;0,(VLOOKUP($A647,'Crop Chart'!$A$5:$M$72,#REF!,FALSE)),"")</f>
        <v/>
      </c>
      <c r="L647" s="210"/>
      <c r="M647" s="276"/>
      <c r="N647" s="223"/>
      <c r="O647" s="222"/>
      <c r="P647" s="222"/>
      <c r="Q647" s="223"/>
      <c r="R647" s="223"/>
      <c r="S647" s="223"/>
      <c r="T647" s="223"/>
      <c r="U647" s="223"/>
      <c r="V647" s="223"/>
      <c r="W647" s="223"/>
      <c r="X647" s="223"/>
    </row>
    <row r="648" ht="15.75" customHeight="1">
      <c r="A648" s="231" t="s">
        <v>62</v>
      </c>
      <c r="B648" s="231"/>
      <c r="C648" s="231"/>
      <c r="D648" s="216" t="str">
        <f>IF(LEN(A648)&gt;=3,VLOOKUP(A648,'Crop Chart'!$A$5:$H$72,#REF!,FALSE),"")</f>
        <v/>
      </c>
      <c r="E648" s="280"/>
      <c r="F648" s="278"/>
      <c r="G648" s="279"/>
      <c r="H648" s="208" t="str">
        <f>IF(ISBLANK(G648),"",I648-VLOOKUP(A648,'Crop Chart'!$A$5:$H$72,#REF!,FALSE))</f>
        <v/>
      </c>
      <c r="I648" s="208" t="str">
        <f t="shared" si="1"/>
        <v/>
      </c>
      <c r="J648" s="209" t="str">
        <f>IF($F648&gt;0,(VLOOKUP($A648,'Crop Chart'!$A$5:$M$72,#REF!,FALSE)*$F648),"")</f>
        <v/>
      </c>
      <c r="K648" s="209" t="str">
        <f>IF($F648&gt;0,(VLOOKUP($A648,'Crop Chart'!$A$5:$M$72,#REF!,FALSE)),"")</f>
        <v/>
      </c>
      <c r="L648" s="210"/>
      <c r="M648" s="276"/>
      <c r="N648" s="223"/>
      <c r="O648" s="222"/>
      <c r="P648" s="222"/>
      <c r="Q648" s="223"/>
      <c r="R648" s="223"/>
      <c r="S648" s="223"/>
      <c r="T648" s="223"/>
      <c r="U648" s="223"/>
      <c r="V648" s="223"/>
      <c r="W648" s="223"/>
      <c r="X648" s="223"/>
    </row>
    <row r="649" ht="15.75" customHeight="1">
      <c r="A649" s="231" t="s">
        <v>62</v>
      </c>
      <c r="B649" s="231"/>
      <c r="C649" s="231"/>
      <c r="D649" s="216" t="str">
        <f>IF(LEN(A649)&gt;=3,VLOOKUP(A649,'Crop Chart'!$A$5:$H$72,#REF!,FALSE),"")</f>
        <v/>
      </c>
      <c r="E649" s="280"/>
      <c r="F649" s="278"/>
      <c r="G649" s="279"/>
      <c r="H649" s="208" t="str">
        <f>IF(ISBLANK(G649),"",I649-VLOOKUP(A649,'Crop Chart'!$A$5:$H$72,#REF!,FALSE))</f>
        <v/>
      </c>
      <c r="I649" s="208" t="str">
        <f t="shared" si="1"/>
        <v/>
      </c>
      <c r="J649" s="209" t="str">
        <f>IF($F649&gt;0,(VLOOKUP($A649,'Crop Chart'!$A$5:$M$72,#REF!,FALSE)*$F649),"")</f>
        <v/>
      </c>
      <c r="K649" s="209" t="str">
        <f>IF($F649&gt;0,(VLOOKUP($A649,'Crop Chart'!$A$5:$M$72,#REF!,FALSE)),"")</f>
        <v/>
      </c>
      <c r="L649" s="210"/>
      <c r="M649" s="276"/>
      <c r="N649" s="223"/>
      <c r="O649" s="222"/>
      <c r="P649" s="222"/>
      <c r="Q649" s="223"/>
      <c r="R649" s="223"/>
      <c r="S649" s="223"/>
      <c r="T649" s="223"/>
      <c r="U649" s="223"/>
      <c r="V649" s="223"/>
      <c r="W649" s="223"/>
      <c r="X649" s="223"/>
    </row>
    <row r="650" ht="15.75" customHeight="1">
      <c r="A650" s="231" t="s">
        <v>62</v>
      </c>
      <c r="B650" s="231"/>
      <c r="C650" s="231"/>
      <c r="D650" s="216" t="str">
        <f>IF(LEN(A650)&gt;=3,VLOOKUP(A650,'Crop Chart'!$A$5:$H$72,#REF!,FALSE),"")</f>
        <v/>
      </c>
      <c r="E650" s="280"/>
      <c r="F650" s="278"/>
      <c r="G650" s="279"/>
      <c r="H650" s="208" t="str">
        <f>IF(ISBLANK(G650),"",I650-VLOOKUP(A650,'Crop Chart'!$A$5:$H$72,#REF!,FALSE))</f>
        <v/>
      </c>
      <c r="I650" s="208" t="str">
        <f t="shared" si="1"/>
        <v/>
      </c>
      <c r="J650" s="209" t="str">
        <f>IF($F650&gt;0,(VLOOKUP($A650,'Crop Chart'!$A$5:$M$72,#REF!,FALSE)*$F650),"")</f>
        <v/>
      </c>
      <c r="K650" s="209" t="str">
        <f>IF($F650&gt;0,(VLOOKUP($A650,'Crop Chart'!$A$5:$M$72,#REF!,FALSE)),"")</f>
        <v/>
      </c>
      <c r="L650" s="210"/>
      <c r="M650" s="276"/>
      <c r="N650" s="223"/>
      <c r="O650" s="222"/>
      <c r="P650" s="222"/>
      <c r="Q650" s="223"/>
      <c r="R650" s="223"/>
      <c r="S650" s="223"/>
      <c r="T650" s="223"/>
      <c r="U650" s="223"/>
      <c r="V650" s="223"/>
      <c r="W650" s="223"/>
      <c r="X650" s="223"/>
    </row>
    <row r="651" ht="15.75" customHeight="1">
      <c r="A651" s="231" t="s">
        <v>62</v>
      </c>
      <c r="B651" s="231"/>
      <c r="C651" s="231"/>
      <c r="D651" s="216" t="str">
        <f>IF(LEN(A651)&gt;=3,VLOOKUP(A651,'Crop Chart'!$A$5:$H$72,#REF!,FALSE),"")</f>
        <v/>
      </c>
      <c r="E651" s="280"/>
      <c r="F651" s="278"/>
      <c r="G651" s="279"/>
      <c r="H651" s="208" t="str">
        <f>IF(ISBLANK(G651),"",I651-VLOOKUP(A651,'Crop Chart'!$A$5:$H$72,#REF!,FALSE))</f>
        <v/>
      </c>
      <c r="I651" s="208" t="str">
        <f t="shared" si="1"/>
        <v/>
      </c>
      <c r="J651" s="209" t="str">
        <f>IF($F651&gt;0,(VLOOKUP($A651,'Crop Chart'!$A$5:$M$72,#REF!,FALSE)*$F651),"")</f>
        <v/>
      </c>
      <c r="K651" s="209" t="str">
        <f>IF($F651&gt;0,(VLOOKUP($A651,'Crop Chart'!$A$5:$M$72,#REF!,FALSE)),"")</f>
        <v/>
      </c>
      <c r="L651" s="210"/>
      <c r="M651" s="276"/>
      <c r="N651" s="223"/>
      <c r="O651" s="222"/>
      <c r="P651" s="222"/>
      <c r="Q651" s="223"/>
      <c r="R651" s="223"/>
      <c r="S651" s="223"/>
      <c r="T651" s="223"/>
      <c r="U651" s="223"/>
      <c r="V651" s="223"/>
      <c r="W651" s="223"/>
      <c r="X651" s="223"/>
    </row>
    <row r="652" ht="15.75" customHeight="1">
      <c r="A652" s="231" t="s">
        <v>62</v>
      </c>
      <c r="B652" s="231"/>
      <c r="C652" s="231"/>
      <c r="D652" s="216" t="str">
        <f>IF(LEN(A652)&gt;=3,VLOOKUP(A652,'Crop Chart'!$A$5:$H$72,#REF!,FALSE),"")</f>
        <v/>
      </c>
      <c r="E652" s="280"/>
      <c r="F652" s="278"/>
      <c r="G652" s="279"/>
      <c r="H652" s="208" t="str">
        <f>IF(ISBLANK(G652),"",I652-VLOOKUP(A652,'Crop Chart'!$A$5:$H$72,#REF!,FALSE))</f>
        <v/>
      </c>
      <c r="I652" s="208" t="str">
        <f t="shared" si="1"/>
        <v/>
      </c>
      <c r="J652" s="209" t="str">
        <f>IF($F652&gt;0,(VLOOKUP($A652,'Crop Chart'!$A$5:$M$72,#REF!,FALSE)*$F652),"")</f>
        <v/>
      </c>
      <c r="K652" s="209" t="str">
        <f>IF($F652&gt;0,(VLOOKUP($A652,'Crop Chart'!$A$5:$M$72,#REF!,FALSE)),"")</f>
        <v/>
      </c>
      <c r="L652" s="210"/>
      <c r="M652" s="276"/>
      <c r="N652" s="223"/>
      <c r="O652" s="222"/>
      <c r="P652" s="222"/>
      <c r="Q652" s="223"/>
      <c r="R652" s="223"/>
      <c r="S652" s="223"/>
      <c r="T652" s="223"/>
      <c r="U652" s="223"/>
      <c r="V652" s="223"/>
      <c r="W652" s="223"/>
      <c r="X652" s="223"/>
    </row>
    <row r="653" ht="15.75" customHeight="1">
      <c r="A653" s="231" t="s">
        <v>62</v>
      </c>
      <c r="B653" s="231"/>
      <c r="C653" s="231"/>
      <c r="D653" s="216" t="str">
        <f>IF(LEN(A653)&gt;=3,VLOOKUP(A653,'Crop Chart'!$A$5:$H$72,#REF!,FALSE),"")</f>
        <v/>
      </c>
      <c r="E653" s="280"/>
      <c r="F653" s="278"/>
      <c r="G653" s="279"/>
      <c r="H653" s="208" t="str">
        <f>IF(ISBLANK(G653),"",I653-VLOOKUP(A653,'Crop Chart'!$A$5:$H$72,#REF!,FALSE))</f>
        <v/>
      </c>
      <c r="I653" s="208" t="str">
        <f t="shared" si="1"/>
        <v/>
      </c>
      <c r="J653" s="209" t="str">
        <f>IF($F653&gt;0,(VLOOKUP($A653,'Crop Chart'!$A$5:$M$72,#REF!,FALSE)*$F653),"")</f>
        <v/>
      </c>
      <c r="K653" s="209" t="str">
        <f>IF($F653&gt;0,(VLOOKUP($A653,'Crop Chart'!$A$5:$M$72,#REF!,FALSE)),"")</f>
        <v/>
      </c>
      <c r="L653" s="210"/>
      <c r="M653" s="276"/>
      <c r="N653" s="223"/>
      <c r="O653" s="222"/>
      <c r="P653" s="222"/>
      <c r="Q653" s="223"/>
      <c r="R653" s="223"/>
      <c r="S653" s="223"/>
      <c r="T653" s="223"/>
      <c r="U653" s="223"/>
      <c r="V653" s="223"/>
      <c r="W653" s="223"/>
      <c r="X653" s="223"/>
    </row>
    <row r="654" ht="15.75" customHeight="1">
      <c r="A654" s="231" t="s">
        <v>62</v>
      </c>
      <c r="B654" s="231"/>
      <c r="C654" s="231"/>
      <c r="D654" s="216" t="str">
        <f>IF(LEN(A654)&gt;=3,VLOOKUP(A654,'Crop Chart'!$A$5:$H$72,#REF!,FALSE),"")</f>
        <v/>
      </c>
      <c r="E654" s="280"/>
      <c r="F654" s="278"/>
      <c r="G654" s="279"/>
      <c r="H654" s="208" t="str">
        <f>IF(ISBLANK(G654),"",I654-VLOOKUP(A654,'Crop Chart'!$A$5:$H$72,#REF!,FALSE))</f>
        <v/>
      </c>
      <c r="I654" s="208" t="str">
        <f t="shared" si="1"/>
        <v/>
      </c>
      <c r="J654" s="209" t="str">
        <f>IF($F654&gt;0,(VLOOKUP($A654,'Crop Chart'!$A$5:$M$72,#REF!,FALSE)*$F654),"")</f>
        <v/>
      </c>
      <c r="K654" s="209" t="str">
        <f>IF($F654&gt;0,(VLOOKUP($A654,'Crop Chart'!$A$5:$M$72,#REF!,FALSE)),"")</f>
        <v/>
      </c>
      <c r="L654" s="210"/>
      <c r="M654" s="276"/>
      <c r="N654" s="223"/>
      <c r="O654" s="222"/>
      <c r="P654" s="222"/>
      <c r="Q654" s="223"/>
      <c r="R654" s="223"/>
      <c r="S654" s="223"/>
      <c r="T654" s="223"/>
      <c r="U654" s="223"/>
      <c r="V654" s="223"/>
      <c r="W654" s="223"/>
      <c r="X654" s="223"/>
    </row>
    <row r="655" ht="15.75" customHeight="1">
      <c r="A655" s="231" t="s">
        <v>62</v>
      </c>
      <c r="B655" s="231"/>
      <c r="C655" s="231"/>
      <c r="D655" s="216" t="str">
        <f>IF(LEN(A655)&gt;=3,VLOOKUP(A655,'Crop Chart'!$A$5:$H$72,#REF!,FALSE),"")</f>
        <v/>
      </c>
      <c r="E655" s="280"/>
      <c r="F655" s="278"/>
      <c r="G655" s="279"/>
      <c r="H655" s="208" t="str">
        <f>IF(ISBLANK(G655),"",I655-VLOOKUP(A655,'Crop Chart'!$A$5:$H$72,#REF!,FALSE))</f>
        <v/>
      </c>
      <c r="I655" s="208" t="str">
        <f t="shared" si="1"/>
        <v/>
      </c>
      <c r="J655" s="209" t="str">
        <f>IF($F655&gt;0,(VLOOKUP($A655,'Crop Chart'!$A$5:$M$72,#REF!,FALSE)*$F655),"")</f>
        <v/>
      </c>
      <c r="K655" s="209" t="str">
        <f>IF($F655&gt;0,(VLOOKUP($A655,'Crop Chart'!$A$5:$M$72,#REF!,FALSE)),"")</f>
        <v/>
      </c>
      <c r="L655" s="210"/>
      <c r="M655" s="276"/>
      <c r="N655" s="223"/>
      <c r="O655" s="222"/>
      <c r="P655" s="222"/>
      <c r="Q655" s="223"/>
      <c r="R655" s="223"/>
      <c r="S655" s="223"/>
      <c r="T655" s="223"/>
      <c r="U655" s="223"/>
      <c r="V655" s="223"/>
      <c r="W655" s="223"/>
      <c r="X655" s="223"/>
    </row>
    <row r="656" ht="15.75" customHeight="1">
      <c r="A656" s="231" t="s">
        <v>62</v>
      </c>
      <c r="B656" s="231"/>
      <c r="C656" s="231"/>
      <c r="D656" s="216" t="str">
        <f>IF(LEN(A656)&gt;=3,VLOOKUP(A656,'Crop Chart'!$A$5:$H$72,#REF!,FALSE),"")</f>
        <v/>
      </c>
      <c r="E656" s="280"/>
      <c r="F656" s="278"/>
      <c r="G656" s="279"/>
      <c r="H656" s="208" t="str">
        <f>IF(ISBLANK(G656),"",I656-VLOOKUP(A656,'Crop Chart'!$A$5:$H$72,#REF!,FALSE))</f>
        <v/>
      </c>
      <c r="I656" s="208" t="str">
        <f t="shared" si="1"/>
        <v/>
      </c>
      <c r="J656" s="209" t="str">
        <f>IF($F656&gt;0,(VLOOKUP($A656,'Crop Chart'!$A$5:$M$72,#REF!,FALSE)*$F656),"")</f>
        <v/>
      </c>
      <c r="K656" s="209" t="str">
        <f>IF($F656&gt;0,(VLOOKUP($A656,'Crop Chart'!$A$5:$M$72,#REF!,FALSE)),"")</f>
        <v/>
      </c>
      <c r="L656" s="210"/>
      <c r="M656" s="276"/>
      <c r="N656" s="223"/>
      <c r="O656" s="222"/>
      <c r="P656" s="222"/>
      <c r="Q656" s="223"/>
      <c r="R656" s="223"/>
      <c r="S656" s="223"/>
      <c r="T656" s="223"/>
      <c r="U656" s="223"/>
      <c r="V656" s="223"/>
      <c r="W656" s="223"/>
      <c r="X656" s="223"/>
    </row>
    <row r="657" ht="15.75" customHeight="1">
      <c r="A657" s="231" t="s">
        <v>62</v>
      </c>
      <c r="B657" s="231"/>
      <c r="C657" s="231"/>
      <c r="D657" s="216" t="str">
        <f>IF(LEN(A657)&gt;=3,VLOOKUP(A657,'Crop Chart'!$A$5:$H$72,#REF!,FALSE),"")</f>
        <v/>
      </c>
      <c r="E657" s="280"/>
      <c r="F657" s="278"/>
      <c r="G657" s="279"/>
      <c r="H657" s="208" t="str">
        <f>IF(ISBLANK(G657),"",I657-VLOOKUP(A657,'Crop Chart'!$A$5:$H$72,#REF!,FALSE))</f>
        <v/>
      </c>
      <c r="I657" s="208" t="str">
        <f t="shared" si="1"/>
        <v/>
      </c>
      <c r="J657" s="209" t="str">
        <f>IF($F657&gt;0,(VLOOKUP($A657,'Crop Chart'!$A$5:$M$72,#REF!,FALSE)*$F657),"")</f>
        <v/>
      </c>
      <c r="K657" s="209" t="str">
        <f>IF($F657&gt;0,(VLOOKUP($A657,'Crop Chart'!$A$5:$M$72,#REF!,FALSE)),"")</f>
        <v/>
      </c>
      <c r="L657" s="210"/>
      <c r="M657" s="276"/>
      <c r="N657" s="223"/>
      <c r="O657" s="222"/>
      <c r="P657" s="222"/>
      <c r="Q657" s="223"/>
      <c r="R657" s="223"/>
      <c r="S657" s="223"/>
      <c r="T657" s="223"/>
      <c r="U657" s="223"/>
      <c r="V657" s="223"/>
      <c r="W657" s="223"/>
      <c r="X657" s="223"/>
    </row>
    <row r="658" ht="15.75" customHeight="1">
      <c r="A658" s="231" t="s">
        <v>62</v>
      </c>
      <c r="B658" s="231"/>
      <c r="C658" s="231"/>
      <c r="D658" s="216" t="str">
        <f>IF(LEN(A658)&gt;=3,VLOOKUP(A658,'Crop Chart'!$A$5:$H$72,#REF!,FALSE),"")</f>
        <v/>
      </c>
      <c r="E658" s="280"/>
      <c r="F658" s="278"/>
      <c r="G658" s="279"/>
      <c r="H658" s="208" t="str">
        <f>IF(ISBLANK(G658),"",I658-VLOOKUP(A658,'Crop Chart'!$A$5:$H$72,#REF!,FALSE))</f>
        <v/>
      </c>
      <c r="I658" s="208" t="str">
        <f t="shared" si="1"/>
        <v/>
      </c>
      <c r="J658" s="209" t="str">
        <f>IF($F658&gt;0,(VLOOKUP($A658,'Crop Chart'!$A$5:$M$72,#REF!,FALSE)*$F658),"")</f>
        <v/>
      </c>
      <c r="K658" s="209" t="str">
        <f>IF($F658&gt;0,(VLOOKUP($A658,'Crop Chart'!$A$5:$M$72,#REF!,FALSE)),"")</f>
        <v/>
      </c>
      <c r="L658" s="210"/>
      <c r="M658" s="276"/>
      <c r="N658" s="223"/>
      <c r="O658" s="222"/>
      <c r="P658" s="222"/>
      <c r="Q658" s="223"/>
      <c r="R658" s="223"/>
      <c r="S658" s="223"/>
      <c r="T658" s="223"/>
      <c r="U658" s="223"/>
      <c r="V658" s="223"/>
      <c r="W658" s="223"/>
      <c r="X658" s="223"/>
    </row>
    <row r="659" ht="15.75" customHeight="1">
      <c r="A659" s="231" t="s">
        <v>62</v>
      </c>
      <c r="B659" s="231"/>
      <c r="C659" s="231"/>
      <c r="D659" s="216" t="str">
        <f>IF(LEN(A659)&gt;=3,VLOOKUP(A659,'Crop Chart'!$A$5:$H$72,#REF!,FALSE),"")</f>
        <v/>
      </c>
      <c r="E659" s="280"/>
      <c r="F659" s="278"/>
      <c r="G659" s="279"/>
      <c r="H659" s="208" t="str">
        <f>IF(ISBLANK(G659),"",I659-VLOOKUP(A659,'Crop Chart'!$A$5:$H$72,#REF!,FALSE))</f>
        <v/>
      </c>
      <c r="I659" s="208" t="str">
        <f t="shared" si="1"/>
        <v/>
      </c>
      <c r="J659" s="209" t="str">
        <f>IF($F659&gt;0,(VLOOKUP($A659,'Crop Chart'!$A$5:$M$72,#REF!,FALSE)*$F659),"")</f>
        <v/>
      </c>
      <c r="K659" s="209" t="str">
        <f>IF($F659&gt;0,(VLOOKUP($A659,'Crop Chart'!$A$5:$M$72,#REF!,FALSE)),"")</f>
        <v/>
      </c>
      <c r="L659" s="210"/>
      <c r="M659" s="276"/>
      <c r="N659" s="223"/>
      <c r="O659" s="222"/>
      <c r="P659" s="222"/>
      <c r="Q659" s="223"/>
      <c r="R659" s="223"/>
      <c r="S659" s="223"/>
      <c r="T659" s="223"/>
      <c r="U659" s="223"/>
      <c r="V659" s="223"/>
      <c r="W659" s="223"/>
      <c r="X659" s="223"/>
    </row>
    <row r="660" ht="15.75" customHeight="1">
      <c r="A660" s="231" t="s">
        <v>62</v>
      </c>
      <c r="B660" s="231"/>
      <c r="C660" s="231"/>
      <c r="D660" s="216" t="str">
        <f>IF(LEN(A660)&gt;=3,VLOOKUP(A660,'Crop Chart'!$A$5:$H$72,#REF!,FALSE),"")</f>
        <v/>
      </c>
      <c r="E660" s="280"/>
      <c r="F660" s="278"/>
      <c r="G660" s="279"/>
      <c r="H660" s="208" t="str">
        <f>IF(ISBLANK(G660),"",I660-VLOOKUP(A660,'Crop Chart'!$A$5:$H$72,#REF!,FALSE))</f>
        <v/>
      </c>
      <c r="I660" s="208" t="str">
        <f t="shared" si="1"/>
        <v/>
      </c>
      <c r="J660" s="209" t="str">
        <f>IF($F660&gt;0,(VLOOKUP($A660,'Crop Chart'!$A$5:$M$72,#REF!,FALSE)*$F660),"")</f>
        <v/>
      </c>
      <c r="K660" s="209" t="str">
        <f>IF($F660&gt;0,(VLOOKUP($A660,'Crop Chart'!$A$5:$M$72,#REF!,FALSE)),"")</f>
        <v/>
      </c>
      <c r="L660" s="210"/>
      <c r="M660" s="276"/>
      <c r="N660" s="223"/>
      <c r="O660" s="222"/>
      <c r="P660" s="222"/>
      <c r="Q660" s="223"/>
      <c r="R660" s="223"/>
      <c r="S660" s="223"/>
      <c r="T660" s="223"/>
      <c r="U660" s="223"/>
      <c r="V660" s="223"/>
      <c r="W660" s="223"/>
      <c r="X660" s="223"/>
    </row>
    <row r="661" ht="15.75" customHeight="1">
      <c r="A661" s="231" t="s">
        <v>62</v>
      </c>
      <c r="B661" s="231"/>
      <c r="C661" s="231"/>
      <c r="D661" s="216" t="str">
        <f>IF(LEN(A661)&gt;=3,VLOOKUP(A661,'Crop Chart'!$A$5:$H$72,#REF!,FALSE),"")</f>
        <v/>
      </c>
      <c r="E661" s="280"/>
      <c r="F661" s="278"/>
      <c r="G661" s="279"/>
      <c r="H661" s="208" t="str">
        <f>IF(ISBLANK(G661),"",I661-VLOOKUP(A661,'Crop Chart'!$A$5:$H$72,#REF!,FALSE))</f>
        <v/>
      </c>
      <c r="I661" s="208" t="str">
        <f t="shared" si="1"/>
        <v/>
      </c>
      <c r="J661" s="209" t="str">
        <f>IF($F661&gt;0,(VLOOKUP($A661,'Crop Chart'!$A$5:$M$72,#REF!,FALSE)*$F661),"")</f>
        <v/>
      </c>
      <c r="K661" s="209" t="str">
        <f>IF($F661&gt;0,(VLOOKUP($A661,'Crop Chart'!$A$5:$M$72,#REF!,FALSE)),"")</f>
        <v/>
      </c>
      <c r="L661" s="210"/>
      <c r="M661" s="276"/>
      <c r="N661" s="223"/>
      <c r="O661" s="222"/>
      <c r="P661" s="222"/>
      <c r="Q661" s="223"/>
      <c r="R661" s="223"/>
      <c r="S661" s="223"/>
      <c r="T661" s="223"/>
      <c r="U661" s="223"/>
      <c r="V661" s="223"/>
      <c r="W661" s="223"/>
      <c r="X661" s="223"/>
    </row>
    <row r="662" ht="15.75" customHeight="1">
      <c r="A662" s="231" t="s">
        <v>62</v>
      </c>
      <c r="B662" s="231"/>
      <c r="C662" s="231"/>
      <c r="D662" s="216" t="str">
        <f>IF(LEN(A662)&gt;=3,VLOOKUP(A662,'Crop Chart'!$A$5:$H$72,#REF!,FALSE),"")</f>
        <v/>
      </c>
      <c r="E662" s="280"/>
      <c r="F662" s="278"/>
      <c r="G662" s="279"/>
      <c r="H662" s="208" t="str">
        <f>IF(ISBLANK(G662),"",I662-VLOOKUP(A662,'Crop Chart'!$A$5:$H$72,#REF!,FALSE))</f>
        <v/>
      </c>
      <c r="I662" s="208" t="str">
        <f t="shared" si="1"/>
        <v/>
      </c>
      <c r="J662" s="209" t="str">
        <f>IF($F662&gt;0,(VLOOKUP($A662,'Crop Chart'!$A$5:$M$72,#REF!,FALSE)*$F662),"")</f>
        <v/>
      </c>
      <c r="K662" s="209" t="str">
        <f>IF($F662&gt;0,(VLOOKUP($A662,'Crop Chart'!$A$5:$M$72,#REF!,FALSE)),"")</f>
        <v/>
      </c>
      <c r="L662" s="210"/>
      <c r="M662" s="276"/>
      <c r="N662" s="223"/>
      <c r="O662" s="222"/>
      <c r="P662" s="222"/>
      <c r="Q662" s="223"/>
      <c r="R662" s="223"/>
      <c r="S662" s="223"/>
      <c r="T662" s="223"/>
      <c r="U662" s="223"/>
      <c r="V662" s="223"/>
      <c r="W662" s="223"/>
      <c r="X662" s="223"/>
    </row>
    <row r="663" ht="15.75" customHeight="1">
      <c r="A663" s="231" t="s">
        <v>62</v>
      </c>
      <c r="B663" s="231"/>
      <c r="C663" s="231"/>
      <c r="D663" s="216" t="str">
        <f>IF(LEN(A663)&gt;=3,VLOOKUP(A663,'Crop Chart'!$A$5:$H$72,#REF!,FALSE),"")</f>
        <v/>
      </c>
      <c r="E663" s="280"/>
      <c r="F663" s="278"/>
      <c r="G663" s="279"/>
      <c r="H663" s="208" t="str">
        <f>IF(ISBLANK(G663),"",I663-VLOOKUP(A663,'Crop Chart'!$A$5:$H$72,#REF!,FALSE))</f>
        <v/>
      </c>
      <c r="I663" s="208" t="str">
        <f t="shared" si="1"/>
        <v/>
      </c>
      <c r="J663" s="209" t="str">
        <f>IF($F663&gt;0,(VLOOKUP($A663,'Crop Chart'!$A$5:$M$72,#REF!,FALSE)*$F663),"")</f>
        <v/>
      </c>
      <c r="K663" s="209" t="str">
        <f>IF($F663&gt;0,(VLOOKUP($A663,'Crop Chart'!$A$5:$M$72,#REF!,FALSE)),"")</f>
        <v/>
      </c>
      <c r="L663" s="210"/>
      <c r="M663" s="276"/>
      <c r="N663" s="223"/>
      <c r="O663" s="222"/>
      <c r="P663" s="222"/>
      <c r="Q663" s="223"/>
      <c r="R663" s="223"/>
      <c r="S663" s="223"/>
      <c r="T663" s="223"/>
      <c r="U663" s="223"/>
      <c r="V663" s="223"/>
      <c r="W663" s="223"/>
      <c r="X663" s="223"/>
    </row>
    <row r="664" ht="15.75" customHeight="1">
      <c r="A664" s="231" t="s">
        <v>62</v>
      </c>
      <c r="B664" s="231"/>
      <c r="C664" s="231"/>
      <c r="D664" s="216" t="str">
        <f>IF(LEN(A664)&gt;=3,VLOOKUP(A664,'Crop Chart'!$A$5:$H$72,#REF!,FALSE),"")</f>
        <v/>
      </c>
      <c r="E664" s="280"/>
      <c r="F664" s="278"/>
      <c r="G664" s="279"/>
      <c r="H664" s="208" t="str">
        <f>IF(ISBLANK(G664),"",I664-VLOOKUP(A664,'Crop Chart'!$A$5:$H$72,#REF!,FALSE))</f>
        <v/>
      </c>
      <c r="I664" s="208" t="str">
        <f t="shared" si="1"/>
        <v/>
      </c>
      <c r="J664" s="209" t="str">
        <f>IF($F664&gt;0,(VLOOKUP($A664,'Crop Chart'!$A$5:$M$72,#REF!,FALSE)*$F664),"")</f>
        <v/>
      </c>
      <c r="K664" s="209" t="str">
        <f>IF($F664&gt;0,(VLOOKUP($A664,'Crop Chart'!$A$5:$M$72,#REF!,FALSE)),"")</f>
        <v/>
      </c>
      <c r="L664" s="210"/>
      <c r="M664" s="276"/>
      <c r="N664" s="223"/>
      <c r="O664" s="222"/>
      <c r="P664" s="222"/>
      <c r="Q664" s="223"/>
      <c r="R664" s="223"/>
      <c r="S664" s="223"/>
      <c r="T664" s="223"/>
      <c r="U664" s="223"/>
      <c r="V664" s="223"/>
      <c r="W664" s="223"/>
      <c r="X664" s="223"/>
    </row>
    <row r="665" ht="15.75" customHeight="1">
      <c r="A665" s="231" t="s">
        <v>62</v>
      </c>
      <c r="B665" s="231"/>
      <c r="C665" s="231"/>
      <c r="D665" s="216" t="str">
        <f>IF(LEN(A665)&gt;=3,VLOOKUP(A665,'Crop Chart'!$A$5:$H$72,#REF!,FALSE),"")</f>
        <v/>
      </c>
      <c r="E665" s="280"/>
      <c r="F665" s="278"/>
      <c r="G665" s="279"/>
      <c r="H665" s="208" t="str">
        <f>IF(ISBLANK(G665),"",I665-VLOOKUP(A665,'Crop Chart'!$A$5:$H$72,#REF!,FALSE))</f>
        <v/>
      </c>
      <c r="I665" s="208" t="str">
        <f t="shared" si="1"/>
        <v/>
      </c>
      <c r="J665" s="209" t="str">
        <f>IF($F665&gt;0,(VLOOKUP($A665,'Crop Chart'!$A$5:$M$72,#REF!,FALSE)*$F665),"")</f>
        <v/>
      </c>
      <c r="K665" s="209" t="str">
        <f>IF($F665&gt;0,(VLOOKUP($A665,'Crop Chart'!$A$5:$M$72,#REF!,FALSE)),"")</f>
        <v/>
      </c>
      <c r="L665" s="210"/>
      <c r="M665" s="276"/>
      <c r="N665" s="223"/>
      <c r="O665" s="222"/>
      <c r="P665" s="222"/>
      <c r="Q665" s="223"/>
      <c r="R665" s="223"/>
      <c r="S665" s="223"/>
      <c r="T665" s="223"/>
      <c r="U665" s="223"/>
      <c r="V665" s="223"/>
      <c r="W665" s="223"/>
      <c r="X665" s="223"/>
    </row>
    <row r="666" ht="15.75" customHeight="1">
      <c r="A666" s="231" t="s">
        <v>62</v>
      </c>
      <c r="B666" s="231"/>
      <c r="C666" s="231"/>
      <c r="D666" s="216" t="str">
        <f>IF(LEN(A666)&gt;=3,VLOOKUP(A666,'Crop Chart'!$A$5:$H$72,#REF!,FALSE),"")</f>
        <v/>
      </c>
      <c r="E666" s="280"/>
      <c r="F666" s="278"/>
      <c r="G666" s="279"/>
      <c r="H666" s="208" t="str">
        <f>IF(ISBLANK(G666),"",I666-VLOOKUP(A666,'Crop Chart'!$A$5:$H$72,#REF!,FALSE))</f>
        <v/>
      </c>
      <c r="I666" s="208" t="str">
        <f t="shared" si="1"/>
        <v/>
      </c>
      <c r="J666" s="209" t="str">
        <f>IF($F666&gt;0,(VLOOKUP($A666,'Crop Chart'!$A$5:$M$72,#REF!,FALSE)*$F666),"")</f>
        <v/>
      </c>
      <c r="K666" s="209" t="str">
        <f>IF($F666&gt;0,(VLOOKUP($A666,'Crop Chart'!$A$5:$M$72,#REF!,FALSE)),"")</f>
        <v/>
      </c>
      <c r="L666" s="210"/>
      <c r="M666" s="276"/>
      <c r="N666" s="223"/>
      <c r="O666" s="222"/>
      <c r="P666" s="222"/>
      <c r="Q666" s="223"/>
      <c r="R666" s="223"/>
      <c r="S666" s="223"/>
      <c r="T666" s="223"/>
      <c r="U666" s="223"/>
      <c r="V666" s="223"/>
      <c r="W666" s="223"/>
      <c r="X666" s="223"/>
    </row>
    <row r="667" ht="15.75" customHeight="1">
      <c r="A667" s="231" t="s">
        <v>62</v>
      </c>
      <c r="B667" s="231"/>
      <c r="C667" s="231"/>
      <c r="D667" s="216" t="str">
        <f>IF(LEN(A667)&gt;=3,VLOOKUP(A667,'Crop Chart'!$A$5:$H$72,#REF!,FALSE),"")</f>
        <v/>
      </c>
      <c r="E667" s="280"/>
      <c r="F667" s="278"/>
      <c r="G667" s="279"/>
      <c r="H667" s="208" t="str">
        <f>IF(ISBLANK(G667),"",I667-VLOOKUP(A667,'Crop Chart'!$A$5:$H$72,#REF!,FALSE))</f>
        <v/>
      </c>
      <c r="I667" s="208" t="str">
        <f t="shared" si="1"/>
        <v/>
      </c>
      <c r="J667" s="209" t="str">
        <f>IF($F667&gt;0,(VLOOKUP($A667,'Crop Chart'!$A$5:$M$72,#REF!,FALSE)*$F667),"")</f>
        <v/>
      </c>
      <c r="K667" s="209" t="str">
        <f>IF($F667&gt;0,(VLOOKUP($A667,'Crop Chart'!$A$5:$M$72,#REF!,FALSE)),"")</f>
        <v/>
      </c>
      <c r="L667" s="210"/>
      <c r="M667" s="276"/>
      <c r="N667" s="223"/>
      <c r="O667" s="222"/>
      <c r="P667" s="222"/>
      <c r="Q667" s="223"/>
      <c r="R667" s="223"/>
      <c r="S667" s="223"/>
      <c r="T667" s="223"/>
      <c r="U667" s="223"/>
      <c r="V667" s="223"/>
      <c r="W667" s="223"/>
      <c r="X667" s="223"/>
    </row>
    <row r="668" ht="15.75" customHeight="1">
      <c r="A668" s="231" t="s">
        <v>62</v>
      </c>
      <c r="B668" s="231"/>
      <c r="C668" s="231"/>
      <c r="D668" s="216" t="str">
        <f>IF(LEN(A668)&gt;=3,VLOOKUP(A668,'Crop Chart'!$A$5:$H$72,#REF!,FALSE),"")</f>
        <v/>
      </c>
      <c r="E668" s="280"/>
      <c r="F668" s="278"/>
      <c r="G668" s="279"/>
      <c r="H668" s="208" t="str">
        <f>IF(ISBLANK(G668),"",I668-VLOOKUP(A668,'Crop Chart'!$A$5:$H$72,#REF!,FALSE))</f>
        <v/>
      </c>
      <c r="I668" s="208" t="str">
        <f t="shared" si="1"/>
        <v/>
      </c>
      <c r="J668" s="209" t="str">
        <f>IF($F668&gt;0,(VLOOKUP($A668,'Crop Chart'!$A$5:$M$72,#REF!,FALSE)*$F668),"")</f>
        <v/>
      </c>
      <c r="K668" s="209" t="str">
        <f>IF($F668&gt;0,(VLOOKUP($A668,'Crop Chart'!$A$5:$M$72,#REF!,FALSE)),"")</f>
        <v/>
      </c>
      <c r="L668" s="210"/>
      <c r="M668" s="276"/>
      <c r="N668" s="223"/>
      <c r="O668" s="222"/>
      <c r="P668" s="222"/>
      <c r="Q668" s="223"/>
      <c r="R668" s="223"/>
      <c r="S668" s="223"/>
      <c r="T668" s="223"/>
      <c r="U668" s="223"/>
      <c r="V668" s="223"/>
      <c r="W668" s="223"/>
      <c r="X668" s="223"/>
    </row>
    <row r="669" ht="15.75" customHeight="1">
      <c r="A669" s="231" t="s">
        <v>62</v>
      </c>
      <c r="B669" s="231"/>
      <c r="C669" s="231"/>
      <c r="D669" s="216" t="str">
        <f>IF(LEN(A669)&gt;=3,VLOOKUP(A669,'Crop Chart'!$A$5:$H$72,#REF!,FALSE),"")</f>
        <v/>
      </c>
      <c r="E669" s="280"/>
      <c r="F669" s="278"/>
      <c r="G669" s="279"/>
      <c r="H669" s="208" t="str">
        <f>IF(ISBLANK(G669),"",I669-VLOOKUP(A669,'Crop Chart'!$A$5:$H$72,#REF!,FALSE))</f>
        <v/>
      </c>
      <c r="I669" s="208" t="str">
        <f t="shared" si="1"/>
        <v/>
      </c>
      <c r="J669" s="209" t="str">
        <f>IF($F669&gt;0,(VLOOKUP($A669,'Crop Chart'!$A$5:$M$72,#REF!,FALSE)*$F669),"")</f>
        <v/>
      </c>
      <c r="K669" s="209" t="str">
        <f>IF($F669&gt;0,(VLOOKUP($A669,'Crop Chart'!$A$5:$M$72,#REF!,FALSE)),"")</f>
        <v/>
      </c>
      <c r="L669" s="210"/>
      <c r="M669" s="276"/>
      <c r="N669" s="223"/>
      <c r="O669" s="222"/>
      <c r="P669" s="222"/>
      <c r="Q669" s="223"/>
      <c r="R669" s="223"/>
      <c r="S669" s="223"/>
      <c r="T669" s="223"/>
      <c r="U669" s="223"/>
      <c r="V669" s="223"/>
      <c r="W669" s="223"/>
      <c r="X669" s="223"/>
    </row>
    <row r="670" ht="15.75" customHeight="1">
      <c r="A670" s="231" t="s">
        <v>62</v>
      </c>
      <c r="B670" s="231"/>
      <c r="C670" s="231"/>
      <c r="D670" s="216" t="str">
        <f>IF(LEN(A670)&gt;=3,VLOOKUP(A670,'Crop Chart'!$A$5:$H$72,#REF!,FALSE),"")</f>
        <v/>
      </c>
      <c r="E670" s="280"/>
      <c r="F670" s="278"/>
      <c r="G670" s="279"/>
      <c r="H670" s="208" t="str">
        <f>IF(ISBLANK(G670),"",I670-VLOOKUP(A670,'Crop Chart'!$A$5:$H$72,#REF!,FALSE))</f>
        <v/>
      </c>
      <c r="I670" s="208" t="str">
        <f t="shared" si="1"/>
        <v/>
      </c>
      <c r="J670" s="209" t="str">
        <f>IF($F670&gt;0,(VLOOKUP($A670,'Crop Chart'!$A$5:$M$72,#REF!,FALSE)*$F670),"")</f>
        <v/>
      </c>
      <c r="K670" s="209" t="str">
        <f>IF($F670&gt;0,(VLOOKUP($A670,'Crop Chart'!$A$5:$M$72,#REF!,FALSE)),"")</f>
        <v/>
      </c>
      <c r="L670" s="210"/>
      <c r="M670" s="276"/>
      <c r="N670" s="223"/>
      <c r="O670" s="222"/>
      <c r="P670" s="222"/>
      <c r="Q670" s="223"/>
      <c r="R670" s="223"/>
      <c r="S670" s="223"/>
      <c r="T670" s="223"/>
      <c r="U670" s="223"/>
      <c r="V670" s="223"/>
      <c r="W670" s="223"/>
      <c r="X670" s="223"/>
    </row>
    <row r="671" ht="15.75" customHeight="1">
      <c r="A671" s="231" t="s">
        <v>62</v>
      </c>
      <c r="B671" s="231"/>
      <c r="C671" s="231"/>
      <c r="D671" s="216" t="str">
        <f>IF(LEN(A671)&gt;=3,VLOOKUP(A671,'Crop Chart'!$A$5:$H$72,#REF!,FALSE),"")</f>
        <v/>
      </c>
      <c r="E671" s="280"/>
      <c r="F671" s="278"/>
      <c r="G671" s="279"/>
      <c r="H671" s="208" t="str">
        <f>IF(ISBLANK(G671),"",I671-VLOOKUP(A671,'Crop Chart'!$A$5:$H$72,#REF!,FALSE))</f>
        <v/>
      </c>
      <c r="I671" s="208" t="str">
        <f t="shared" si="1"/>
        <v/>
      </c>
      <c r="J671" s="209" t="str">
        <f>IF($F671&gt;0,(VLOOKUP($A671,'Crop Chart'!$A$5:$M$72,#REF!,FALSE)*$F671),"")</f>
        <v/>
      </c>
      <c r="K671" s="209" t="str">
        <f>IF($F671&gt;0,(VLOOKUP($A671,'Crop Chart'!$A$5:$M$72,#REF!,FALSE)),"")</f>
        <v/>
      </c>
      <c r="L671" s="210"/>
      <c r="M671" s="276"/>
      <c r="N671" s="223"/>
      <c r="O671" s="222"/>
      <c r="P671" s="222"/>
      <c r="Q671" s="223"/>
      <c r="R671" s="223"/>
      <c r="S671" s="223"/>
      <c r="T671" s="223"/>
      <c r="U671" s="223"/>
      <c r="V671" s="223"/>
      <c r="W671" s="223"/>
      <c r="X671" s="223"/>
    </row>
    <row r="672" ht="15.75" customHeight="1">
      <c r="A672" s="231" t="s">
        <v>62</v>
      </c>
      <c r="B672" s="231"/>
      <c r="C672" s="231"/>
      <c r="D672" s="216" t="str">
        <f>IF(LEN(A672)&gt;=3,VLOOKUP(A672,'Crop Chart'!$A$5:$H$72,#REF!,FALSE),"")</f>
        <v/>
      </c>
      <c r="E672" s="280"/>
      <c r="F672" s="278"/>
      <c r="G672" s="279"/>
      <c r="H672" s="208" t="str">
        <f>IF(ISBLANK(G672),"",I672-VLOOKUP(A672,'Crop Chart'!$A$5:$H$72,#REF!,FALSE))</f>
        <v/>
      </c>
      <c r="I672" s="208" t="str">
        <f t="shared" si="1"/>
        <v/>
      </c>
      <c r="J672" s="209" t="str">
        <f>IF($F672&gt;0,(VLOOKUP($A672,'Crop Chart'!$A$5:$M$72,#REF!,FALSE)*$F672),"")</f>
        <v/>
      </c>
      <c r="K672" s="209" t="str">
        <f>IF($F672&gt;0,(VLOOKUP($A672,'Crop Chart'!$A$5:$M$72,#REF!,FALSE)),"")</f>
        <v/>
      </c>
      <c r="L672" s="210"/>
      <c r="M672" s="276"/>
      <c r="N672" s="223"/>
      <c r="O672" s="222"/>
      <c r="P672" s="222"/>
      <c r="Q672" s="223"/>
      <c r="R672" s="223"/>
      <c r="S672" s="223"/>
      <c r="T672" s="223"/>
      <c r="U672" s="223"/>
      <c r="V672" s="223"/>
      <c r="W672" s="223"/>
      <c r="X672" s="223"/>
    </row>
    <row r="673" ht="15.75" customHeight="1">
      <c r="A673" s="231" t="s">
        <v>62</v>
      </c>
      <c r="B673" s="231"/>
      <c r="C673" s="231"/>
      <c r="D673" s="216" t="str">
        <f>IF(LEN(A673)&gt;=3,VLOOKUP(A673,'Crop Chart'!$A$5:$H$72,#REF!,FALSE),"")</f>
        <v/>
      </c>
      <c r="E673" s="280"/>
      <c r="F673" s="278"/>
      <c r="G673" s="279"/>
      <c r="H673" s="208" t="str">
        <f>IF(ISBLANK(G673),"",I673-VLOOKUP(A673,'Crop Chart'!$A$5:$H$72,#REF!,FALSE))</f>
        <v/>
      </c>
      <c r="I673" s="208" t="str">
        <f t="shared" si="1"/>
        <v/>
      </c>
      <c r="J673" s="209" t="str">
        <f>IF($F673&gt;0,(VLOOKUP($A673,'Crop Chart'!$A$5:$M$72,#REF!,FALSE)*$F673),"")</f>
        <v/>
      </c>
      <c r="K673" s="209" t="str">
        <f>IF($F673&gt;0,(VLOOKUP($A673,'Crop Chart'!$A$5:$M$72,#REF!,FALSE)),"")</f>
        <v/>
      </c>
      <c r="L673" s="210"/>
      <c r="M673" s="276"/>
      <c r="N673" s="223"/>
      <c r="O673" s="222"/>
      <c r="P673" s="222"/>
      <c r="Q673" s="223"/>
      <c r="R673" s="223"/>
      <c r="S673" s="223"/>
      <c r="T673" s="223"/>
      <c r="U673" s="223"/>
      <c r="V673" s="223"/>
      <c r="W673" s="223"/>
      <c r="X673" s="223"/>
    </row>
    <row r="674" ht="15.75" customHeight="1">
      <c r="A674" s="231" t="s">
        <v>62</v>
      </c>
      <c r="B674" s="231"/>
      <c r="C674" s="231"/>
      <c r="D674" s="216" t="str">
        <f>IF(LEN(A674)&gt;=3,VLOOKUP(A674,'Crop Chart'!$A$5:$H$72,#REF!,FALSE),"")</f>
        <v/>
      </c>
      <c r="E674" s="280"/>
      <c r="F674" s="278"/>
      <c r="G674" s="279"/>
      <c r="H674" s="208" t="str">
        <f>IF(ISBLANK(G674),"",I674-VLOOKUP(A674,'Crop Chart'!$A$5:$H$72,#REF!,FALSE))</f>
        <v/>
      </c>
      <c r="I674" s="208" t="str">
        <f t="shared" si="1"/>
        <v/>
      </c>
      <c r="J674" s="209" t="str">
        <f>IF($F674&gt;0,(VLOOKUP($A674,'Crop Chart'!$A$5:$M$72,#REF!,FALSE)*$F674),"")</f>
        <v/>
      </c>
      <c r="K674" s="209" t="str">
        <f>IF($F674&gt;0,(VLOOKUP($A674,'Crop Chart'!$A$5:$M$72,#REF!,FALSE)),"")</f>
        <v/>
      </c>
      <c r="L674" s="210"/>
      <c r="M674" s="276"/>
      <c r="N674" s="223"/>
      <c r="O674" s="222"/>
      <c r="P674" s="222"/>
      <c r="Q674" s="223"/>
      <c r="R674" s="223"/>
      <c r="S674" s="223"/>
      <c r="T674" s="223"/>
      <c r="U674" s="223"/>
      <c r="V674" s="223"/>
      <c r="W674" s="223"/>
      <c r="X674" s="223"/>
    </row>
    <row r="675" ht="15.75" customHeight="1">
      <c r="A675" s="231" t="s">
        <v>62</v>
      </c>
      <c r="B675" s="231"/>
      <c r="C675" s="231"/>
      <c r="D675" s="216" t="str">
        <f>IF(LEN(A675)&gt;=3,VLOOKUP(A675,'Crop Chart'!$A$5:$H$72,#REF!,FALSE),"")</f>
        <v/>
      </c>
      <c r="E675" s="280"/>
      <c r="F675" s="278"/>
      <c r="G675" s="279"/>
      <c r="H675" s="208" t="str">
        <f>IF(ISBLANK(G675),"",I675-VLOOKUP(A675,'Crop Chart'!$A$5:$H$72,#REF!,FALSE))</f>
        <v/>
      </c>
      <c r="I675" s="208" t="str">
        <f t="shared" si="1"/>
        <v/>
      </c>
      <c r="J675" s="209" t="str">
        <f>IF($F675&gt;0,(VLOOKUP($A675,'Crop Chart'!$A$5:$M$72,#REF!,FALSE)*$F675),"")</f>
        <v/>
      </c>
      <c r="K675" s="209" t="str">
        <f>IF($F675&gt;0,(VLOOKUP($A675,'Crop Chart'!$A$5:$M$72,#REF!,FALSE)),"")</f>
        <v/>
      </c>
      <c r="L675" s="210"/>
      <c r="M675" s="276"/>
      <c r="N675" s="223"/>
      <c r="O675" s="222"/>
      <c r="P675" s="222"/>
      <c r="Q675" s="223"/>
      <c r="R675" s="223"/>
      <c r="S675" s="223"/>
      <c r="T675" s="223"/>
      <c r="U675" s="223"/>
      <c r="V675" s="223"/>
      <c r="W675" s="223"/>
      <c r="X675" s="223"/>
    </row>
    <row r="676" ht="15.75" customHeight="1">
      <c r="A676" s="231" t="s">
        <v>62</v>
      </c>
      <c r="B676" s="231"/>
      <c r="C676" s="231"/>
      <c r="D676" s="216" t="str">
        <f>IF(LEN(A676)&gt;=3,VLOOKUP(A676,'Crop Chart'!$A$5:$H$72,#REF!,FALSE),"")</f>
        <v/>
      </c>
      <c r="E676" s="280"/>
      <c r="F676" s="278"/>
      <c r="G676" s="279"/>
      <c r="H676" s="208" t="str">
        <f>IF(ISBLANK(G676),"",I676-VLOOKUP(A676,'Crop Chart'!$A$5:$H$72,#REF!,FALSE))</f>
        <v/>
      </c>
      <c r="I676" s="208" t="str">
        <f t="shared" si="1"/>
        <v/>
      </c>
      <c r="J676" s="209" t="str">
        <f>IF($F676&gt;0,(VLOOKUP($A676,'Crop Chart'!$A$5:$M$72,#REF!,FALSE)*$F676),"")</f>
        <v/>
      </c>
      <c r="K676" s="209" t="str">
        <f>IF($F676&gt;0,(VLOOKUP($A676,'Crop Chart'!$A$5:$M$72,#REF!,FALSE)),"")</f>
        <v/>
      </c>
      <c r="L676" s="210"/>
      <c r="M676" s="276"/>
      <c r="N676" s="223"/>
      <c r="O676" s="222"/>
      <c r="P676" s="222"/>
      <c r="Q676" s="223"/>
      <c r="R676" s="223"/>
      <c r="S676" s="223"/>
      <c r="T676" s="223"/>
      <c r="U676" s="223"/>
      <c r="V676" s="223"/>
      <c r="W676" s="223"/>
      <c r="X676" s="223"/>
    </row>
    <row r="677" ht="15.75" customHeight="1">
      <c r="A677" s="231" t="s">
        <v>62</v>
      </c>
      <c r="B677" s="231"/>
      <c r="C677" s="231"/>
      <c r="D677" s="216" t="str">
        <f>IF(LEN(A677)&gt;=3,VLOOKUP(A677,'Crop Chart'!$A$5:$H$72,#REF!,FALSE),"")</f>
        <v/>
      </c>
      <c r="E677" s="280"/>
      <c r="F677" s="278"/>
      <c r="G677" s="279"/>
      <c r="H677" s="208" t="str">
        <f>IF(ISBLANK(G677),"",I677-VLOOKUP(A677,'Crop Chart'!$A$5:$H$72,#REF!,FALSE))</f>
        <v/>
      </c>
      <c r="I677" s="208" t="str">
        <f t="shared" si="1"/>
        <v/>
      </c>
      <c r="J677" s="209" t="str">
        <f>IF($F677&gt;0,(VLOOKUP($A677,'Crop Chart'!$A$5:$M$72,#REF!,FALSE)*$F677),"")</f>
        <v/>
      </c>
      <c r="K677" s="209" t="str">
        <f>IF($F677&gt;0,(VLOOKUP($A677,'Crop Chart'!$A$5:$M$72,#REF!,FALSE)),"")</f>
        <v/>
      </c>
      <c r="L677" s="210"/>
      <c r="M677" s="276"/>
      <c r="N677" s="223"/>
      <c r="O677" s="222"/>
      <c r="P677" s="222"/>
      <c r="Q677" s="223"/>
      <c r="R677" s="223"/>
      <c r="S677" s="223"/>
      <c r="T677" s="223"/>
      <c r="U677" s="223"/>
      <c r="V677" s="223"/>
      <c r="W677" s="223"/>
      <c r="X677" s="223"/>
    </row>
    <row r="678" ht="15.75" customHeight="1">
      <c r="A678" s="231" t="s">
        <v>62</v>
      </c>
      <c r="B678" s="231"/>
      <c r="C678" s="231"/>
      <c r="D678" s="216" t="str">
        <f>IF(LEN(A678)&gt;=3,VLOOKUP(A678,'Crop Chart'!$A$5:$H$72,#REF!,FALSE),"")</f>
        <v/>
      </c>
      <c r="E678" s="280"/>
      <c r="F678" s="278"/>
      <c r="G678" s="279"/>
      <c r="H678" s="208" t="str">
        <f>IF(ISBLANK(G678),"",I678-VLOOKUP(A678,'Crop Chart'!$A$5:$H$72,#REF!,FALSE))</f>
        <v/>
      </c>
      <c r="I678" s="208" t="str">
        <f t="shared" si="1"/>
        <v/>
      </c>
      <c r="J678" s="209" t="str">
        <f>IF($F678&gt;0,(VLOOKUP($A678,'Crop Chart'!$A$5:$M$72,#REF!,FALSE)*$F678),"")</f>
        <v/>
      </c>
      <c r="K678" s="209" t="str">
        <f>IF($F678&gt;0,(VLOOKUP($A678,'Crop Chart'!$A$5:$M$72,#REF!,FALSE)),"")</f>
        <v/>
      </c>
      <c r="L678" s="210"/>
      <c r="M678" s="276"/>
      <c r="N678" s="223"/>
      <c r="O678" s="222"/>
      <c r="P678" s="222"/>
      <c r="Q678" s="223"/>
      <c r="R678" s="223"/>
      <c r="S678" s="223"/>
      <c r="T678" s="223"/>
      <c r="U678" s="223"/>
      <c r="V678" s="223"/>
      <c r="W678" s="223"/>
      <c r="X678" s="223"/>
    </row>
    <row r="679" ht="15.75" customHeight="1">
      <c r="A679" s="231" t="s">
        <v>62</v>
      </c>
      <c r="B679" s="231"/>
      <c r="C679" s="231"/>
      <c r="D679" s="216" t="str">
        <f>IF(LEN(A679)&gt;=3,VLOOKUP(A679,'Crop Chart'!$A$5:$H$72,#REF!,FALSE),"")</f>
        <v/>
      </c>
      <c r="E679" s="280"/>
      <c r="F679" s="278"/>
      <c r="G679" s="279"/>
      <c r="H679" s="208" t="str">
        <f>IF(ISBLANK(G679),"",I679-VLOOKUP(A679,'Crop Chart'!$A$5:$H$72,#REF!,FALSE))</f>
        <v/>
      </c>
      <c r="I679" s="208" t="str">
        <f t="shared" si="1"/>
        <v/>
      </c>
      <c r="J679" s="209" t="str">
        <f>IF($F679&gt;0,(VLOOKUP($A679,'Crop Chart'!$A$5:$M$72,#REF!,FALSE)*$F679),"")</f>
        <v/>
      </c>
      <c r="K679" s="209" t="str">
        <f>IF($F679&gt;0,(VLOOKUP($A679,'Crop Chart'!$A$5:$M$72,#REF!,FALSE)),"")</f>
        <v/>
      </c>
      <c r="L679" s="210"/>
      <c r="M679" s="276"/>
      <c r="N679" s="223"/>
      <c r="O679" s="222"/>
      <c r="P679" s="222"/>
      <c r="Q679" s="223"/>
      <c r="R679" s="223"/>
      <c r="S679" s="223"/>
      <c r="T679" s="223"/>
      <c r="U679" s="223"/>
      <c r="V679" s="223"/>
      <c r="W679" s="223"/>
      <c r="X679" s="223"/>
    </row>
    <row r="680" ht="15.75" customHeight="1">
      <c r="A680" s="231" t="s">
        <v>62</v>
      </c>
      <c r="B680" s="231"/>
      <c r="C680" s="231"/>
      <c r="D680" s="216" t="str">
        <f>IF(LEN(A680)&gt;=3,VLOOKUP(A680,'Crop Chart'!$A$5:$H$72,#REF!,FALSE),"")</f>
        <v/>
      </c>
      <c r="E680" s="280"/>
      <c r="F680" s="278"/>
      <c r="G680" s="279"/>
      <c r="H680" s="208" t="str">
        <f>IF(ISBLANK(G680),"",I680-VLOOKUP(A680,'Crop Chart'!$A$5:$H$72,#REF!,FALSE))</f>
        <v/>
      </c>
      <c r="I680" s="208" t="str">
        <f t="shared" si="1"/>
        <v/>
      </c>
      <c r="J680" s="209" t="str">
        <f>IF($F680&gt;0,(VLOOKUP($A680,'Crop Chart'!$A$5:$M$72,#REF!,FALSE)*$F680),"")</f>
        <v/>
      </c>
      <c r="K680" s="209" t="str">
        <f>IF($F680&gt;0,(VLOOKUP($A680,'Crop Chart'!$A$5:$M$72,#REF!,FALSE)),"")</f>
        <v/>
      </c>
      <c r="L680" s="210"/>
      <c r="M680" s="276"/>
      <c r="N680" s="223"/>
      <c r="O680" s="222"/>
      <c r="P680" s="222"/>
      <c r="Q680" s="223"/>
      <c r="R680" s="223"/>
      <c r="S680" s="223"/>
      <c r="T680" s="223"/>
      <c r="U680" s="223"/>
      <c r="V680" s="223"/>
      <c r="W680" s="223"/>
      <c r="X680" s="223"/>
    </row>
    <row r="681" ht="15.75" customHeight="1">
      <c r="A681" s="231" t="s">
        <v>62</v>
      </c>
      <c r="B681" s="231"/>
      <c r="C681" s="231"/>
      <c r="D681" s="216" t="str">
        <f>IF(LEN(A681)&gt;=3,VLOOKUP(A681,'Crop Chart'!$A$5:$H$72,#REF!,FALSE),"")</f>
        <v/>
      </c>
      <c r="E681" s="280"/>
      <c r="F681" s="278"/>
      <c r="G681" s="279"/>
      <c r="H681" s="208" t="str">
        <f>IF(ISBLANK(G681),"",I681-VLOOKUP(A681,'Crop Chart'!$A$5:$H$72,#REF!,FALSE))</f>
        <v/>
      </c>
      <c r="I681" s="208" t="str">
        <f t="shared" si="1"/>
        <v/>
      </c>
      <c r="J681" s="209" t="str">
        <f>IF($F681&gt;0,(VLOOKUP($A681,'Crop Chart'!$A$5:$M$72,#REF!,FALSE)*$F681),"")</f>
        <v/>
      </c>
      <c r="K681" s="209" t="str">
        <f>IF($F681&gt;0,(VLOOKUP($A681,'Crop Chart'!$A$5:$M$72,#REF!,FALSE)),"")</f>
        <v/>
      </c>
      <c r="L681" s="210"/>
      <c r="M681" s="276"/>
      <c r="N681" s="223"/>
      <c r="O681" s="222"/>
      <c r="P681" s="222"/>
      <c r="Q681" s="223"/>
      <c r="R681" s="223"/>
      <c r="S681" s="223"/>
      <c r="T681" s="223"/>
      <c r="U681" s="223"/>
      <c r="V681" s="223"/>
      <c r="W681" s="223"/>
      <c r="X681" s="223"/>
    </row>
    <row r="682" ht="15.75" customHeight="1">
      <c r="A682" s="231" t="s">
        <v>62</v>
      </c>
      <c r="B682" s="231"/>
      <c r="C682" s="231"/>
      <c r="D682" s="216" t="str">
        <f>IF(LEN(A682)&gt;=3,VLOOKUP(A682,'Crop Chart'!$A$5:$H$72,#REF!,FALSE),"")</f>
        <v/>
      </c>
      <c r="E682" s="280"/>
      <c r="F682" s="278"/>
      <c r="G682" s="279"/>
      <c r="H682" s="208" t="str">
        <f>IF(ISBLANK(G682),"",I682-VLOOKUP(A682,'Crop Chart'!$A$5:$H$72,#REF!,FALSE))</f>
        <v/>
      </c>
      <c r="I682" s="208" t="str">
        <f t="shared" si="1"/>
        <v/>
      </c>
      <c r="J682" s="209" t="str">
        <f>IF($F682&gt;0,(VLOOKUP($A682,'Crop Chart'!$A$5:$M$72,#REF!,FALSE)*$F682),"")</f>
        <v/>
      </c>
      <c r="K682" s="209" t="str">
        <f>IF($F682&gt;0,(VLOOKUP($A682,'Crop Chart'!$A$5:$M$72,#REF!,FALSE)),"")</f>
        <v/>
      </c>
      <c r="L682" s="210"/>
      <c r="M682" s="276"/>
      <c r="N682" s="223"/>
      <c r="O682" s="222"/>
      <c r="P682" s="222"/>
      <c r="Q682" s="223"/>
      <c r="R682" s="223"/>
      <c r="S682" s="223"/>
      <c r="T682" s="223"/>
      <c r="U682" s="223"/>
      <c r="V682" s="223"/>
      <c r="W682" s="223"/>
      <c r="X682" s="223"/>
    </row>
    <row r="683" ht="15.75" customHeight="1">
      <c r="A683" s="231" t="s">
        <v>62</v>
      </c>
      <c r="B683" s="231"/>
      <c r="C683" s="231"/>
      <c r="D683" s="216" t="str">
        <f>IF(LEN(A683)&gt;=3,VLOOKUP(A683,'Crop Chart'!$A$5:$H$72,#REF!,FALSE),"")</f>
        <v/>
      </c>
      <c r="E683" s="280"/>
      <c r="F683" s="278"/>
      <c r="G683" s="279"/>
      <c r="H683" s="208" t="str">
        <f>IF(ISBLANK(G683),"",I683-VLOOKUP(A683,'Crop Chart'!$A$5:$H$72,#REF!,FALSE))</f>
        <v/>
      </c>
      <c r="I683" s="208" t="str">
        <f t="shared" si="1"/>
        <v/>
      </c>
      <c r="J683" s="209" t="str">
        <f>IF($F683&gt;0,(VLOOKUP($A683,'Crop Chart'!$A$5:$M$72,#REF!,FALSE)*$F683),"")</f>
        <v/>
      </c>
      <c r="K683" s="209" t="str">
        <f>IF($F683&gt;0,(VLOOKUP($A683,'Crop Chart'!$A$5:$M$72,#REF!,FALSE)),"")</f>
        <v/>
      </c>
      <c r="L683" s="210"/>
      <c r="M683" s="276"/>
      <c r="N683" s="223"/>
      <c r="O683" s="222"/>
      <c r="P683" s="222"/>
      <c r="Q683" s="223"/>
      <c r="R683" s="223"/>
      <c r="S683" s="223"/>
      <c r="T683" s="223"/>
      <c r="U683" s="223"/>
      <c r="V683" s="223"/>
      <c r="W683" s="223"/>
      <c r="X683" s="223"/>
    </row>
    <row r="684" ht="15.75" customHeight="1">
      <c r="A684" s="231" t="s">
        <v>62</v>
      </c>
      <c r="B684" s="231"/>
      <c r="C684" s="231"/>
      <c r="D684" s="216" t="str">
        <f>IF(LEN(A684)&gt;=3,VLOOKUP(A684,'Crop Chart'!$A$5:$H$72,#REF!,FALSE),"")</f>
        <v/>
      </c>
      <c r="E684" s="280"/>
      <c r="F684" s="278"/>
      <c r="G684" s="279"/>
      <c r="H684" s="208" t="str">
        <f>IF(ISBLANK(G684),"",I684-VLOOKUP(A684,'Crop Chart'!$A$5:$H$72,#REF!,FALSE))</f>
        <v/>
      </c>
      <c r="I684" s="208" t="str">
        <f t="shared" si="1"/>
        <v/>
      </c>
      <c r="J684" s="209" t="str">
        <f>IF($F684&gt;0,(VLOOKUP($A684,'Crop Chart'!$A$5:$M$72,#REF!,FALSE)*$F684),"")</f>
        <v/>
      </c>
      <c r="K684" s="209" t="str">
        <f>IF($F684&gt;0,(VLOOKUP($A684,'Crop Chart'!$A$5:$M$72,#REF!,FALSE)),"")</f>
        <v/>
      </c>
      <c r="L684" s="210"/>
      <c r="M684" s="276"/>
      <c r="N684" s="223"/>
      <c r="O684" s="222"/>
      <c r="P684" s="222"/>
      <c r="Q684" s="223"/>
      <c r="R684" s="223"/>
      <c r="S684" s="223"/>
      <c r="T684" s="223"/>
      <c r="U684" s="223"/>
      <c r="V684" s="223"/>
      <c r="W684" s="223"/>
      <c r="X684" s="223"/>
    </row>
    <row r="685" ht="15.75" customHeight="1">
      <c r="A685" s="231" t="s">
        <v>62</v>
      </c>
      <c r="B685" s="231"/>
      <c r="C685" s="231"/>
      <c r="D685" s="216" t="str">
        <f>IF(LEN(A685)&gt;=3,VLOOKUP(A685,'Crop Chart'!$A$5:$H$72,#REF!,FALSE),"")</f>
        <v/>
      </c>
      <c r="E685" s="280"/>
      <c r="F685" s="278"/>
      <c r="G685" s="279"/>
      <c r="H685" s="208" t="str">
        <f>IF(ISBLANK(G685),"",I685-VLOOKUP(A685,'Crop Chart'!$A$5:$H$72,#REF!,FALSE))</f>
        <v/>
      </c>
      <c r="I685" s="208" t="str">
        <f t="shared" si="1"/>
        <v/>
      </c>
      <c r="J685" s="209" t="str">
        <f>IF($F685&gt;0,(VLOOKUP($A685,'Crop Chart'!$A$5:$M$72,#REF!,FALSE)*$F685),"")</f>
        <v/>
      </c>
      <c r="K685" s="209" t="str">
        <f>IF($F685&gt;0,(VLOOKUP($A685,'Crop Chart'!$A$5:$M$72,#REF!,FALSE)),"")</f>
        <v/>
      </c>
      <c r="L685" s="210"/>
      <c r="M685" s="276"/>
      <c r="N685" s="223"/>
      <c r="O685" s="222"/>
      <c r="P685" s="222"/>
      <c r="Q685" s="223"/>
      <c r="R685" s="223"/>
      <c r="S685" s="223"/>
      <c r="T685" s="223"/>
      <c r="U685" s="223"/>
      <c r="V685" s="223"/>
      <c r="W685" s="223"/>
      <c r="X685" s="223"/>
    </row>
    <row r="686" ht="15.75" customHeight="1">
      <c r="A686" s="231" t="s">
        <v>62</v>
      </c>
      <c r="B686" s="231"/>
      <c r="C686" s="231"/>
      <c r="D686" s="216" t="str">
        <f>IF(LEN(A686)&gt;=3,VLOOKUP(A686,'Crop Chart'!$A$5:$H$72,#REF!,FALSE),"")</f>
        <v/>
      </c>
      <c r="E686" s="280"/>
      <c r="F686" s="278"/>
      <c r="G686" s="279"/>
      <c r="H686" s="208" t="str">
        <f>IF(ISBLANK(G686),"",I686-VLOOKUP(A686,'Crop Chart'!$A$5:$H$72,#REF!,FALSE))</f>
        <v/>
      </c>
      <c r="I686" s="208" t="str">
        <f t="shared" si="1"/>
        <v/>
      </c>
      <c r="J686" s="209" t="str">
        <f>IF($F686&gt;0,(VLOOKUP($A686,'Crop Chart'!$A$5:$M$72,#REF!,FALSE)*$F686),"")</f>
        <v/>
      </c>
      <c r="K686" s="209" t="str">
        <f>IF($F686&gt;0,(VLOOKUP($A686,'Crop Chart'!$A$5:$M$72,#REF!,FALSE)),"")</f>
        <v/>
      </c>
      <c r="L686" s="210"/>
      <c r="M686" s="276"/>
      <c r="N686" s="223"/>
      <c r="O686" s="222"/>
      <c r="P686" s="222"/>
      <c r="Q686" s="223"/>
      <c r="R686" s="223"/>
      <c r="S686" s="223"/>
      <c r="T686" s="223"/>
      <c r="U686" s="223"/>
      <c r="V686" s="223"/>
      <c r="W686" s="223"/>
      <c r="X686" s="223"/>
    </row>
    <row r="687" ht="15.75" customHeight="1">
      <c r="A687" s="231" t="s">
        <v>62</v>
      </c>
      <c r="B687" s="231"/>
      <c r="C687" s="231"/>
      <c r="D687" s="216" t="str">
        <f>IF(LEN(A687)&gt;=3,VLOOKUP(A687,'Crop Chart'!$A$5:$H$72,#REF!,FALSE),"")</f>
        <v/>
      </c>
      <c r="E687" s="280"/>
      <c r="F687" s="278"/>
      <c r="G687" s="279"/>
      <c r="H687" s="208" t="str">
        <f>IF(ISBLANK(G687),"",I687-VLOOKUP(A687,'Crop Chart'!$A$5:$H$72,#REF!,FALSE))</f>
        <v/>
      </c>
      <c r="I687" s="208" t="str">
        <f t="shared" si="1"/>
        <v/>
      </c>
      <c r="J687" s="209" t="str">
        <f>IF($F687&gt;0,(VLOOKUP($A687,'Crop Chart'!$A$5:$M$72,#REF!,FALSE)*$F687),"")</f>
        <v/>
      </c>
      <c r="K687" s="209" t="str">
        <f>IF($F687&gt;0,(VLOOKUP($A687,'Crop Chart'!$A$5:$M$72,#REF!,FALSE)),"")</f>
        <v/>
      </c>
      <c r="L687" s="210"/>
      <c r="M687" s="276"/>
      <c r="N687" s="223"/>
      <c r="O687" s="222"/>
      <c r="P687" s="222"/>
      <c r="Q687" s="223"/>
      <c r="R687" s="223"/>
      <c r="S687" s="223"/>
      <c r="T687" s="223"/>
      <c r="U687" s="223"/>
      <c r="V687" s="223"/>
      <c r="W687" s="223"/>
      <c r="X687" s="223"/>
    </row>
    <row r="688" ht="15.75" customHeight="1">
      <c r="A688" s="231" t="s">
        <v>62</v>
      </c>
      <c r="B688" s="231"/>
      <c r="C688" s="231"/>
      <c r="D688" s="216" t="str">
        <f>IF(LEN(A688)&gt;=3,VLOOKUP(A688,'Crop Chart'!$A$5:$H$72,#REF!,FALSE),"")</f>
        <v/>
      </c>
      <c r="E688" s="280"/>
      <c r="F688" s="278"/>
      <c r="G688" s="279"/>
      <c r="H688" s="208" t="str">
        <f>IF(ISBLANK(G688),"",I688-VLOOKUP(A688,'Crop Chart'!$A$5:$H$72,#REF!,FALSE))</f>
        <v/>
      </c>
      <c r="I688" s="208" t="str">
        <f t="shared" si="1"/>
        <v/>
      </c>
      <c r="J688" s="209" t="str">
        <f>IF($F688&gt;0,(VLOOKUP($A688,'Crop Chart'!$A$5:$M$72,#REF!,FALSE)*$F688),"")</f>
        <v/>
      </c>
      <c r="K688" s="209" t="str">
        <f>IF($F688&gt;0,(VLOOKUP($A688,'Crop Chart'!$A$5:$M$72,#REF!,FALSE)),"")</f>
        <v/>
      </c>
      <c r="L688" s="210"/>
      <c r="M688" s="276"/>
      <c r="N688" s="223"/>
      <c r="O688" s="222"/>
      <c r="P688" s="222"/>
      <c r="Q688" s="223"/>
      <c r="R688" s="223"/>
      <c r="S688" s="223"/>
      <c r="T688" s="223"/>
      <c r="U688" s="223"/>
      <c r="V688" s="223"/>
      <c r="W688" s="223"/>
      <c r="X688" s="223"/>
    </row>
    <row r="689" ht="15.75" customHeight="1">
      <c r="A689" s="231" t="s">
        <v>62</v>
      </c>
      <c r="B689" s="231"/>
      <c r="C689" s="231"/>
      <c r="D689" s="216" t="str">
        <f>IF(LEN(A689)&gt;=3,VLOOKUP(A689,'Crop Chart'!$A$5:$H$72,#REF!,FALSE),"")</f>
        <v/>
      </c>
      <c r="E689" s="280"/>
      <c r="F689" s="278"/>
      <c r="G689" s="279"/>
      <c r="H689" s="208" t="str">
        <f>IF(ISBLANK(G689),"",I689-VLOOKUP(A689,'Crop Chart'!$A$5:$H$72,#REF!,FALSE))</f>
        <v/>
      </c>
      <c r="I689" s="208" t="str">
        <f t="shared" si="1"/>
        <v/>
      </c>
      <c r="J689" s="209" t="str">
        <f>IF($F689&gt;0,(VLOOKUP($A689,'Crop Chart'!$A$5:$M$72,#REF!,FALSE)*$F689),"")</f>
        <v/>
      </c>
      <c r="K689" s="209" t="str">
        <f>IF($F689&gt;0,(VLOOKUP($A689,'Crop Chart'!$A$5:$M$72,#REF!,FALSE)),"")</f>
        <v/>
      </c>
      <c r="L689" s="210"/>
      <c r="M689" s="276"/>
      <c r="N689" s="223"/>
      <c r="O689" s="222"/>
      <c r="P689" s="222"/>
      <c r="Q689" s="223"/>
      <c r="R689" s="223"/>
      <c r="S689" s="223"/>
      <c r="T689" s="223"/>
      <c r="U689" s="223"/>
      <c r="V689" s="223"/>
      <c r="W689" s="223"/>
      <c r="X689" s="223"/>
    </row>
    <row r="690" ht="15.75" customHeight="1">
      <c r="A690" s="231" t="s">
        <v>62</v>
      </c>
      <c r="B690" s="231"/>
      <c r="C690" s="231"/>
      <c r="D690" s="216" t="str">
        <f>IF(LEN(A690)&gt;=3,VLOOKUP(A690,'Crop Chart'!$A$5:$H$72,#REF!,FALSE),"")</f>
        <v/>
      </c>
      <c r="E690" s="280"/>
      <c r="F690" s="278"/>
      <c r="G690" s="279"/>
      <c r="H690" s="208" t="str">
        <f>IF(ISBLANK(G690),"",I690-VLOOKUP(A690,'Crop Chart'!$A$5:$H$72,#REF!,FALSE))</f>
        <v/>
      </c>
      <c r="I690" s="208" t="str">
        <f t="shared" si="1"/>
        <v/>
      </c>
      <c r="J690" s="209" t="str">
        <f>IF($F690&gt;0,(VLOOKUP($A690,'Crop Chart'!$A$5:$M$72,#REF!,FALSE)*$F690),"")</f>
        <v/>
      </c>
      <c r="K690" s="209" t="str">
        <f>IF($F690&gt;0,(VLOOKUP($A690,'Crop Chart'!$A$5:$M$72,#REF!,FALSE)),"")</f>
        <v/>
      </c>
      <c r="L690" s="210"/>
      <c r="M690" s="276"/>
      <c r="N690" s="223"/>
      <c r="O690" s="222"/>
      <c r="P690" s="222"/>
      <c r="Q690" s="223"/>
      <c r="R690" s="223"/>
      <c r="S690" s="223"/>
      <c r="T690" s="223"/>
      <c r="U690" s="223"/>
      <c r="V690" s="223"/>
      <c r="W690" s="223"/>
      <c r="X690" s="223"/>
    </row>
    <row r="691" ht="15.75" customHeight="1">
      <c r="A691" s="231" t="s">
        <v>62</v>
      </c>
      <c r="B691" s="231"/>
      <c r="C691" s="231"/>
      <c r="D691" s="216" t="str">
        <f>IF(LEN(A691)&gt;=3,VLOOKUP(A691,'Crop Chart'!$A$5:$H$72,#REF!,FALSE),"")</f>
        <v/>
      </c>
      <c r="E691" s="280"/>
      <c r="F691" s="278"/>
      <c r="G691" s="279"/>
      <c r="H691" s="208" t="str">
        <f>IF(ISBLANK(G691),"",I691-VLOOKUP(A691,'Crop Chart'!$A$5:$H$72,#REF!,FALSE))</f>
        <v/>
      </c>
      <c r="I691" s="208" t="str">
        <f t="shared" si="1"/>
        <v/>
      </c>
      <c r="J691" s="209" t="str">
        <f>IF($F691&gt;0,(VLOOKUP($A691,'Crop Chart'!$A$5:$M$72,#REF!,FALSE)*$F691),"")</f>
        <v/>
      </c>
      <c r="K691" s="209" t="str">
        <f>IF($F691&gt;0,(VLOOKUP($A691,'Crop Chart'!$A$5:$M$72,#REF!,FALSE)),"")</f>
        <v/>
      </c>
      <c r="L691" s="210"/>
      <c r="M691" s="276"/>
      <c r="N691" s="223"/>
      <c r="O691" s="222"/>
      <c r="P691" s="222"/>
      <c r="Q691" s="223"/>
      <c r="R691" s="223"/>
      <c r="S691" s="223"/>
      <c r="T691" s="223"/>
      <c r="U691" s="223"/>
      <c r="V691" s="223"/>
      <c r="W691" s="223"/>
      <c r="X691" s="223"/>
    </row>
    <row r="692" ht="15.75" customHeight="1">
      <c r="A692" s="231" t="s">
        <v>62</v>
      </c>
      <c r="B692" s="231"/>
      <c r="C692" s="231"/>
      <c r="D692" s="216" t="str">
        <f>IF(LEN(A692)&gt;=3,VLOOKUP(A692,'Crop Chart'!$A$5:$H$72,#REF!,FALSE),"")</f>
        <v/>
      </c>
      <c r="E692" s="280"/>
      <c r="F692" s="278"/>
      <c r="G692" s="279"/>
      <c r="H692" s="208" t="str">
        <f>IF(ISBLANK(G692),"",I692-VLOOKUP(A692,'Crop Chart'!$A$5:$H$72,#REF!,FALSE))</f>
        <v/>
      </c>
      <c r="I692" s="208" t="str">
        <f t="shared" si="1"/>
        <v/>
      </c>
      <c r="J692" s="209" t="str">
        <f>IF($F692&gt;0,(VLOOKUP($A692,'Crop Chart'!$A$5:$M$72,#REF!,FALSE)*$F692),"")</f>
        <v/>
      </c>
      <c r="K692" s="209" t="str">
        <f>IF($F692&gt;0,(VLOOKUP($A692,'Crop Chart'!$A$5:$M$72,#REF!,FALSE)),"")</f>
        <v/>
      </c>
      <c r="L692" s="210"/>
      <c r="M692" s="276"/>
      <c r="N692" s="223"/>
      <c r="O692" s="222"/>
      <c r="P692" s="222"/>
      <c r="Q692" s="223"/>
      <c r="R692" s="223"/>
      <c r="S692" s="223"/>
      <c r="T692" s="223"/>
      <c r="U692" s="223"/>
      <c r="V692" s="223"/>
      <c r="W692" s="223"/>
      <c r="X692" s="223"/>
    </row>
    <row r="693" ht="15.75" customHeight="1">
      <c r="A693" s="231" t="s">
        <v>62</v>
      </c>
      <c r="B693" s="231"/>
      <c r="C693" s="231"/>
      <c r="D693" s="216" t="str">
        <f>IF(LEN(A693)&gt;=3,VLOOKUP(A693,'Crop Chart'!$A$5:$H$72,#REF!,FALSE),"")</f>
        <v/>
      </c>
      <c r="E693" s="280"/>
      <c r="F693" s="278"/>
      <c r="G693" s="279"/>
      <c r="H693" s="208" t="str">
        <f>IF(ISBLANK(G693),"",I693-VLOOKUP(A693,'Crop Chart'!$A$5:$H$72,#REF!,FALSE))</f>
        <v/>
      </c>
      <c r="I693" s="208" t="str">
        <f t="shared" si="1"/>
        <v/>
      </c>
      <c r="J693" s="209" t="str">
        <f>IF($F693&gt;0,(VLOOKUP($A693,'Crop Chart'!$A$5:$M$72,#REF!,FALSE)*$F693),"")</f>
        <v/>
      </c>
      <c r="K693" s="209" t="str">
        <f>IF($F693&gt;0,(VLOOKUP($A693,'Crop Chart'!$A$5:$M$72,#REF!,FALSE)),"")</f>
        <v/>
      </c>
      <c r="L693" s="210"/>
      <c r="M693" s="276"/>
      <c r="N693" s="223"/>
      <c r="O693" s="222"/>
      <c r="P693" s="222"/>
      <c r="Q693" s="223"/>
      <c r="R693" s="223"/>
      <c r="S693" s="223"/>
      <c r="T693" s="223"/>
      <c r="U693" s="223"/>
      <c r="V693" s="223"/>
      <c r="W693" s="223"/>
      <c r="X693" s="223"/>
    </row>
    <row r="694" ht="15.75" customHeight="1">
      <c r="A694" s="231" t="s">
        <v>62</v>
      </c>
      <c r="B694" s="231"/>
      <c r="C694" s="231"/>
      <c r="D694" s="216" t="str">
        <f>IF(LEN(A694)&gt;=3,VLOOKUP(A694,'Crop Chart'!$A$5:$H$72,#REF!,FALSE),"")</f>
        <v/>
      </c>
      <c r="E694" s="280"/>
      <c r="F694" s="278"/>
      <c r="G694" s="279"/>
      <c r="H694" s="208" t="str">
        <f>IF(ISBLANK(G694),"",I694-VLOOKUP(A694,'Crop Chart'!$A$5:$H$72,#REF!,FALSE))</f>
        <v/>
      </c>
      <c r="I694" s="208" t="str">
        <f t="shared" si="1"/>
        <v/>
      </c>
      <c r="J694" s="209" t="str">
        <f>IF($F694&gt;0,(VLOOKUP($A694,'Crop Chart'!$A$5:$M$72,#REF!,FALSE)*$F694),"")</f>
        <v/>
      </c>
      <c r="K694" s="209" t="str">
        <f>IF($F694&gt;0,(VLOOKUP($A694,'Crop Chart'!$A$5:$M$72,#REF!,FALSE)),"")</f>
        <v/>
      </c>
      <c r="L694" s="210"/>
      <c r="M694" s="276"/>
      <c r="N694" s="223"/>
      <c r="O694" s="222"/>
      <c r="P694" s="222"/>
      <c r="Q694" s="223"/>
      <c r="R694" s="223"/>
      <c r="S694" s="223"/>
      <c r="T694" s="223"/>
      <c r="U694" s="223"/>
      <c r="V694" s="223"/>
      <c r="W694" s="223"/>
      <c r="X694" s="223"/>
    </row>
    <row r="695" ht="15.75" customHeight="1">
      <c r="A695" s="231" t="s">
        <v>62</v>
      </c>
      <c r="B695" s="231"/>
      <c r="C695" s="231"/>
      <c r="D695" s="216" t="str">
        <f>IF(LEN(A695)&gt;=3,VLOOKUP(A695,'Crop Chart'!$A$5:$H$72,#REF!,FALSE),"")</f>
        <v/>
      </c>
      <c r="E695" s="280"/>
      <c r="F695" s="278"/>
      <c r="G695" s="279"/>
      <c r="H695" s="208" t="str">
        <f>IF(ISBLANK(G695),"",I695-VLOOKUP(A695,'Crop Chart'!$A$5:$H$72,#REF!,FALSE))</f>
        <v/>
      </c>
      <c r="I695" s="208" t="str">
        <f t="shared" si="1"/>
        <v/>
      </c>
      <c r="J695" s="209" t="str">
        <f>IF($F695&gt;0,(VLOOKUP($A695,'Crop Chart'!$A$5:$M$72,#REF!,FALSE)*$F695),"")</f>
        <v/>
      </c>
      <c r="K695" s="209" t="str">
        <f>IF($F695&gt;0,(VLOOKUP($A695,'Crop Chart'!$A$5:$M$72,#REF!,FALSE)),"")</f>
        <v/>
      </c>
      <c r="L695" s="210"/>
      <c r="M695" s="276"/>
      <c r="N695" s="223"/>
      <c r="O695" s="222"/>
      <c r="P695" s="222"/>
      <c r="Q695" s="223"/>
      <c r="R695" s="223"/>
      <c r="S695" s="223"/>
      <c r="T695" s="223"/>
      <c r="U695" s="223"/>
      <c r="V695" s="223"/>
      <c r="W695" s="223"/>
      <c r="X695" s="223"/>
    </row>
    <row r="696" ht="15.75" customHeight="1">
      <c r="A696" s="231" t="s">
        <v>62</v>
      </c>
      <c r="B696" s="231"/>
      <c r="C696" s="231"/>
      <c r="D696" s="216" t="str">
        <f>IF(LEN(A696)&gt;=3,VLOOKUP(A696,'Crop Chart'!$A$5:$H$72,#REF!,FALSE),"")</f>
        <v/>
      </c>
      <c r="E696" s="280"/>
      <c r="F696" s="278"/>
      <c r="G696" s="279"/>
      <c r="H696" s="208" t="str">
        <f>IF(ISBLANK(G696),"",I696-VLOOKUP(A696,'Crop Chart'!$A$5:$H$72,#REF!,FALSE))</f>
        <v/>
      </c>
      <c r="I696" s="208" t="str">
        <f t="shared" si="1"/>
        <v/>
      </c>
      <c r="J696" s="209" t="str">
        <f>IF($F696&gt;0,(VLOOKUP($A696,'Crop Chart'!$A$5:$M$72,#REF!,FALSE)*$F696),"")</f>
        <v/>
      </c>
      <c r="K696" s="209" t="str">
        <f>IF($F696&gt;0,(VLOOKUP($A696,'Crop Chart'!$A$5:$M$72,#REF!,FALSE)),"")</f>
        <v/>
      </c>
      <c r="L696" s="210"/>
      <c r="M696" s="276"/>
      <c r="N696" s="223"/>
      <c r="O696" s="222"/>
      <c r="P696" s="222"/>
      <c r="Q696" s="223"/>
      <c r="R696" s="223"/>
      <c r="S696" s="223"/>
      <c r="T696" s="223"/>
      <c r="U696" s="223"/>
      <c r="V696" s="223"/>
      <c r="W696" s="223"/>
      <c r="X696" s="223"/>
    </row>
    <row r="697" ht="15.75" customHeight="1">
      <c r="A697" s="231" t="s">
        <v>62</v>
      </c>
      <c r="B697" s="231"/>
      <c r="C697" s="231"/>
      <c r="D697" s="216" t="str">
        <f>IF(LEN(A697)&gt;=3,VLOOKUP(A697,'Crop Chart'!$A$5:$H$72,#REF!,FALSE),"")</f>
        <v/>
      </c>
      <c r="E697" s="280"/>
      <c r="F697" s="278"/>
      <c r="G697" s="279"/>
      <c r="H697" s="208" t="str">
        <f>IF(ISBLANK(G697),"",I697-VLOOKUP(A697,'Crop Chart'!$A$5:$H$72,#REF!,FALSE))</f>
        <v/>
      </c>
      <c r="I697" s="208" t="str">
        <f t="shared" si="1"/>
        <v/>
      </c>
      <c r="J697" s="209" t="str">
        <f>IF($F697&gt;0,(VLOOKUP($A697,'Crop Chart'!$A$5:$M$72,#REF!,FALSE)*$F697),"")</f>
        <v/>
      </c>
      <c r="K697" s="209" t="str">
        <f>IF($F697&gt;0,(VLOOKUP($A697,'Crop Chart'!$A$5:$M$72,#REF!,FALSE)),"")</f>
        <v/>
      </c>
      <c r="L697" s="210"/>
      <c r="M697" s="276"/>
      <c r="N697" s="223"/>
      <c r="O697" s="222"/>
      <c r="P697" s="222"/>
      <c r="Q697" s="223"/>
      <c r="R697" s="223"/>
      <c r="S697" s="223"/>
      <c r="T697" s="223"/>
      <c r="U697" s="223"/>
      <c r="V697" s="223"/>
      <c r="W697" s="223"/>
      <c r="X697" s="223"/>
    </row>
    <row r="698" ht="15.75" customHeight="1">
      <c r="A698" s="231" t="s">
        <v>62</v>
      </c>
      <c r="B698" s="231"/>
      <c r="C698" s="231"/>
      <c r="D698" s="216" t="str">
        <f>IF(LEN(A698)&gt;=3,VLOOKUP(A698,'Crop Chart'!$A$5:$H$72,#REF!,FALSE),"")</f>
        <v/>
      </c>
      <c r="E698" s="280"/>
      <c r="F698" s="278"/>
      <c r="G698" s="279"/>
      <c r="H698" s="208" t="str">
        <f>IF(ISBLANK(G698),"",I698-VLOOKUP(A698,'Crop Chart'!$A$5:$H$72,#REF!,FALSE))</f>
        <v/>
      </c>
      <c r="I698" s="208" t="str">
        <f t="shared" si="1"/>
        <v/>
      </c>
      <c r="J698" s="209" t="str">
        <f>IF($F698&gt;0,(VLOOKUP($A698,'Crop Chart'!$A$5:$M$72,#REF!,FALSE)*$F698),"")</f>
        <v/>
      </c>
      <c r="K698" s="209" t="str">
        <f>IF($F698&gt;0,(VLOOKUP($A698,'Crop Chart'!$A$5:$M$72,#REF!,FALSE)),"")</f>
        <v/>
      </c>
      <c r="L698" s="210"/>
      <c r="M698" s="276"/>
      <c r="N698" s="223"/>
      <c r="O698" s="222"/>
      <c r="P698" s="222"/>
      <c r="Q698" s="223"/>
      <c r="R698" s="223"/>
      <c r="S698" s="223"/>
      <c r="T698" s="223"/>
      <c r="U698" s="223"/>
      <c r="V698" s="223"/>
      <c r="W698" s="223"/>
      <c r="X698" s="223"/>
    </row>
    <row r="699" ht="15.75" customHeight="1">
      <c r="A699" s="231" t="s">
        <v>62</v>
      </c>
      <c r="B699" s="231"/>
      <c r="C699" s="231"/>
      <c r="D699" s="216" t="str">
        <f>IF(LEN(A699)&gt;=3,VLOOKUP(A699,'Crop Chart'!$A$5:$H$72,#REF!,FALSE),"")</f>
        <v/>
      </c>
      <c r="E699" s="280"/>
      <c r="F699" s="278"/>
      <c r="G699" s="279"/>
      <c r="H699" s="208" t="str">
        <f>IF(ISBLANK(G699),"",I699-VLOOKUP(A699,'Crop Chart'!$A$5:$H$72,#REF!,FALSE))</f>
        <v/>
      </c>
      <c r="I699" s="208" t="str">
        <f t="shared" si="1"/>
        <v/>
      </c>
      <c r="J699" s="209" t="str">
        <f>IF($F699&gt;0,(VLOOKUP($A699,'Crop Chart'!$A$5:$M$72,#REF!,FALSE)*$F699),"")</f>
        <v/>
      </c>
      <c r="K699" s="209" t="str">
        <f>IF($F699&gt;0,(VLOOKUP($A699,'Crop Chart'!$A$5:$M$72,#REF!,FALSE)),"")</f>
        <v/>
      </c>
      <c r="L699" s="210"/>
      <c r="M699" s="276"/>
      <c r="N699" s="223"/>
      <c r="O699" s="222"/>
      <c r="P699" s="222"/>
      <c r="Q699" s="223"/>
      <c r="R699" s="223"/>
      <c r="S699" s="223"/>
      <c r="T699" s="223"/>
      <c r="U699" s="223"/>
      <c r="V699" s="223"/>
      <c r="W699" s="223"/>
      <c r="X699" s="223"/>
    </row>
    <row r="700" ht="15.75" customHeight="1">
      <c r="A700" s="231" t="s">
        <v>62</v>
      </c>
      <c r="B700" s="231"/>
      <c r="C700" s="231"/>
      <c r="D700" s="216" t="str">
        <f>IF(LEN(A700)&gt;=3,VLOOKUP(A700,'Crop Chart'!$A$5:$H$72,#REF!,FALSE),"")</f>
        <v/>
      </c>
      <c r="E700" s="280"/>
      <c r="F700" s="278"/>
      <c r="G700" s="279"/>
      <c r="H700" s="208" t="str">
        <f>IF(ISBLANK(G700),"",I700-VLOOKUP(A700,'Crop Chart'!$A$5:$H$72,#REF!,FALSE))</f>
        <v/>
      </c>
      <c r="I700" s="208" t="str">
        <f t="shared" si="1"/>
        <v/>
      </c>
      <c r="J700" s="209" t="str">
        <f>IF($F700&gt;0,(VLOOKUP($A700,'Crop Chart'!$A$5:$M$72,#REF!,FALSE)*$F700),"")</f>
        <v/>
      </c>
      <c r="K700" s="209" t="str">
        <f>IF($F700&gt;0,(VLOOKUP($A700,'Crop Chart'!$A$5:$M$72,#REF!,FALSE)),"")</f>
        <v/>
      </c>
      <c r="L700" s="210"/>
      <c r="M700" s="276"/>
      <c r="N700" s="223"/>
      <c r="O700" s="222"/>
      <c r="P700" s="222"/>
      <c r="Q700" s="223"/>
      <c r="R700" s="223"/>
      <c r="S700" s="223"/>
      <c r="T700" s="223"/>
      <c r="U700" s="223"/>
      <c r="V700" s="223"/>
      <c r="W700" s="223"/>
      <c r="X700" s="223"/>
    </row>
    <row r="701" ht="15.75" customHeight="1">
      <c r="A701" s="231" t="s">
        <v>62</v>
      </c>
      <c r="B701" s="231"/>
      <c r="C701" s="231"/>
      <c r="D701" s="216" t="str">
        <f>IF(LEN(A701)&gt;=3,VLOOKUP(A701,'Crop Chart'!$A$5:$H$72,#REF!,FALSE),"")</f>
        <v/>
      </c>
      <c r="E701" s="280"/>
      <c r="F701" s="278"/>
      <c r="G701" s="279"/>
      <c r="H701" s="208" t="str">
        <f>IF(ISBLANK(G701),"",I701-VLOOKUP(A701,'Crop Chart'!$A$5:$H$72,#REF!,FALSE))</f>
        <v/>
      </c>
      <c r="I701" s="208" t="str">
        <f t="shared" si="1"/>
        <v/>
      </c>
      <c r="J701" s="209" t="str">
        <f>IF($F701&gt;0,(VLOOKUP($A701,'Crop Chart'!$A$5:$M$72,#REF!,FALSE)*$F701),"")</f>
        <v/>
      </c>
      <c r="K701" s="209" t="str">
        <f>IF($F701&gt;0,(VLOOKUP($A701,'Crop Chart'!$A$5:$M$72,#REF!,FALSE)),"")</f>
        <v/>
      </c>
      <c r="L701" s="210"/>
      <c r="M701" s="276"/>
      <c r="N701" s="223"/>
      <c r="O701" s="222"/>
      <c r="P701" s="222"/>
      <c r="Q701" s="223"/>
      <c r="R701" s="223"/>
      <c r="S701" s="223"/>
      <c r="T701" s="223"/>
      <c r="U701" s="223"/>
      <c r="V701" s="223"/>
      <c r="W701" s="223"/>
      <c r="X701" s="223"/>
    </row>
    <row r="702" ht="15.75" customHeight="1">
      <c r="A702" s="231" t="s">
        <v>62</v>
      </c>
      <c r="B702" s="231"/>
      <c r="C702" s="231"/>
      <c r="D702" s="216" t="str">
        <f>IF(LEN(A702)&gt;=3,VLOOKUP(A702,'Crop Chart'!$A$5:$H$72,#REF!,FALSE),"")</f>
        <v/>
      </c>
      <c r="E702" s="280"/>
      <c r="F702" s="278"/>
      <c r="G702" s="279"/>
      <c r="H702" s="208" t="str">
        <f>IF(ISBLANK(G702),"",I702-VLOOKUP(A702,'Crop Chart'!$A$5:$H$72,#REF!,FALSE))</f>
        <v/>
      </c>
      <c r="I702" s="208" t="str">
        <f t="shared" si="1"/>
        <v/>
      </c>
      <c r="J702" s="209" t="str">
        <f>IF($F702&gt;0,(VLOOKUP($A702,'Crop Chart'!$A$5:$M$72,#REF!,FALSE)*$F702),"")</f>
        <v/>
      </c>
      <c r="K702" s="209" t="str">
        <f>IF($F702&gt;0,(VLOOKUP($A702,'Crop Chart'!$A$5:$M$72,#REF!,FALSE)),"")</f>
        <v/>
      </c>
      <c r="L702" s="210"/>
      <c r="M702" s="276"/>
      <c r="N702" s="223"/>
      <c r="O702" s="222"/>
      <c r="P702" s="222"/>
      <c r="Q702" s="223"/>
      <c r="R702" s="223"/>
      <c r="S702" s="223"/>
      <c r="T702" s="223"/>
      <c r="U702" s="223"/>
      <c r="V702" s="223"/>
      <c r="W702" s="223"/>
      <c r="X702" s="223"/>
    </row>
    <row r="703" ht="15.75" customHeight="1">
      <c r="A703" s="231" t="s">
        <v>62</v>
      </c>
      <c r="B703" s="231"/>
      <c r="C703" s="231"/>
      <c r="D703" s="216" t="str">
        <f>IF(LEN(A703)&gt;=3,VLOOKUP(A703,'Crop Chart'!$A$5:$H$72,#REF!,FALSE),"")</f>
        <v/>
      </c>
      <c r="E703" s="280"/>
      <c r="F703" s="278"/>
      <c r="G703" s="279"/>
      <c r="H703" s="208" t="str">
        <f>IF(ISBLANK(G703),"",I703-VLOOKUP(A703,'Crop Chart'!$A$5:$H$72,#REF!,FALSE))</f>
        <v/>
      </c>
      <c r="I703" s="208" t="str">
        <f t="shared" si="1"/>
        <v/>
      </c>
      <c r="J703" s="209" t="str">
        <f>IF($F703&gt;0,(VLOOKUP($A703,'Crop Chart'!$A$5:$M$72,#REF!,FALSE)*$F703),"")</f>
        <v/>
      </c>
      <c r="K703" s="209" t="str">
        <f>IF($F703&gt;0,(VLOOKUP($A703,'Crop Chart'!$A$5:$M$72,#REF!,FALSE)),"")</f>
        <v/>
      </c>
      <c r="L703" s="210"/>
      <c r="M703" s="276"/>
      <c r="N703" s="223"/>
      <c r="O703" s="222"/>
      <c r="P703" s="222"/>
      <c r="Q703" s="223"/>
      <c r="R703" s="223"/>
      <c r="S703" s="223"/>
      <c r="T703" s="223"/>
      <c r="U703" s="223"/>
      <c r="V703" s="223"/>
      <c r="W703" s="223"/>
      <c r="X703" s="223"/>
    </row>
    <row r="704" ht="15.75" customHeight="1">
      <c r="A704" s="231" t="s">
        <v>62</v>
      </c>
      <c r="B704" s="231"/>
      <c r="C704" s="231"/>
      <c r="D704" s="216" t="str">
        <f>IF(LEN(A704)&gt;=3,VLOOKUP(A704,'Crop Chart'!$A$5:$H$72,#REF!,FALSE),"")</f>
        <v/>
      </c>
      <c r="E704" s="280"/>
      <c r="F704" s="278"/>
      <c r="G704" s="279"/>
      <c r="H704" s="208" t="str">
        <f>IF(ISBLANK(G704),"",I704-VLOOKUP(A704,'Crop Chart'!$A$5:$H$72,#REF!,FALSE))</f>
        <v/>
      </c>
      <c r="I704" s="208" t="str">
        <f t="shared" si="1"/>
        <v/>
      </c>
      <c r="J704" s="209" t="str">
        <f>IF($F704&gt;0,(VLOOKUP($A704,'Crop Chart'!$A$5:$M$72,#REF!,FALSE)*$F704),"")</f>
        <v/>
      </c>
      <c r="K704" s="209" t="str">
        <f>IF($F704&gt;0,(VLOOKUP($A704,'Crop Chart'!$A$5:$M$72,#REF!,FALSE)),"")</f>
        <v/>
      </c>
      <c r="L704" s="210"/>
      <c r="M704" s="276"/>
      <c r="N704" s="223"/>
      <c r="O704" s="222"/>
      <c r="P704" s="222"/>
      <c r="Q704" s="223"/>
      <c r="R704" s="223"/>
      <c r="S704" s="223"/>
      <c r="T704" s="223"/>
      <c r="U704" s="223"/>
      <c r="V704" s="223"/>
      <c r="W704" s="223"/>
      <c r="X704" s="223"/>
    </row>
    <row r="705" ht="15.75" customHeight="1">
      <c r="A705" s="231" t="s">
        <v>62</v>
      </c>
      <c r="B705" s="231"/>
      <c r="C705" s="231"/>
      <c r="D705" s="216" t="str">
        <f>IF(LEN(A705)&gt;=3,VLOOKUP(A705,'Crop Chart'!$A$5:$H$72,#REF!,FALSE),"")</f>
        <v/>
      </c>
      <c r="E705" s="280"/>
      <c r="F705" s="278"/>
      <c r="G705" s="279"/>
      <c r="H705" s="208" t="str">
        <f>IF(ISBLANK(G705),"",I705-VLOOKUP(A705,'Crop Chart'!$A$5:$H$72,#REF!,FALSE))</f>
        <v/>
      </c>
      <c r="I705" s="208" t="str">
        <f t="shared" si="1"/>
        <v/>
      </c>
      <c r="J705" s="209" t="str">
        <f>IF($F705&gt;0,(VLOOKUP($A705,'Crop Chart'!$A$5:$M$72,#REF!,FALSE)*$F705),"")</f>
        <v/>
      </c>
      <c r="K705" s="209" t="str">
        <f>IF($F705&gt;0,(VLOOKUP($A705,'Crop Chart'!$A$5:$M$72,#REF!,FALSE)),"")</f>
        <v/>
      </c>
      <c r="L705" s="210"/>
      <c r="M705" s="276"/>
      <c r="N705" s="223"/>
      <c r="O705" s="222"/>
      <c r="P705" s="222"/>
      <c r="Q705" s="223"/>
      <c r="R705" s="223"/>
      <c r="S705" s="223"/>
      <c r="T705" s="223"/>
      <c r="U705" s="223"/>
      <c r="V705" s="223"/>
      <c r="W705" s="223"/>
      <c r="X705" s="223"/>
    </row>
    <row r="706" ht="15.75" customHeight="1">
      <c r="A706" s="231" t="s">
        <v>62</v>
      </c>
      <c r="B706" s="231"/>
      <c r="C706" s="231"/>
      <c r="D706" s="216" t="str">
        <f>IF(LEN(A706)&gt;=3,VLOOKUP(A706,'Crop Chart'!$A$5:$H$72,#REF!,FALSE),"")</f>
        <v/>
      </c>
      <c r="E706" s="280"/>
      <c r="F706" s="278"/>
      <c r="G706" s="279"/>
      <c r="H706" s="208" t="str">
        <f>IF(ISBLANK(G706),"",I706-VLOOKUP(A706,'Crop Chart'!$A$5:$H$72,#REF!,FALSE))</f>
        <v/>
      </c>
      <c r="I706" s="208" t="str">
        <f t="shared" si="1"/>
        <v/>
      </c>
      <c r="J706" s="209" t="str">
        <f>IF($F706&gt;0,(VLOOKUP($A706,'Crop Chart'!$A$5:$M$72,#REF!,FALSE)*$F706),"")</f>
        <v/>
      </c>
      <c r="K706" s="209" t="str">
        <f>IF($F706&gt;0,(VLOOKUP($A706,'Crop Chart'!$A$5:$M$72,#REF!,FALSE)),"")</f>
        <v/>
      </c>
      <c r="L706" s="210"/>
      <c r="M706" s="276"/>
      <c r="N706" s="223"/>
      <c r="O706" s="222"/>
      <c r="P706" s="222"/>
      <c r="Q706" s="223"/>
      <c r="R706" s="223"/>
      <c r="S706" s="223"/>
      <c r="T706" s="223"/>
      <c r="U706" s="223"/>
      <c r="V706" s="223"/>
      <c r="W706" s="223"/>
      <c r="X706" s="223"/>
    </row>
    <row r="707" ht="15.75" customHeight="1">
      <c r="A707" s="231" t="s">
        <v>62</v>
      </c>
      <c r="B707" s="231"/>
      <c r="C707" s="231"/>
      <c r="D707" s="216" t="str">
        <f>IF(LEN(A707)&gt;3,VLOOKUP(A707,'Crop Chart'!$A$5:$H$72,#REF!,FALSE),"")</f>
        <v/>
      </c>
      <c r="E707" s="280"/>
      <c r="F707" s="278"/>
      <c r="G707" s="279"/>
      <c r="H707" s="208" t="str">
        <f>IF(ISBLANK(G707),"",I707-VLOOKUP(A707,'Crop Chart'!$A$5:$H$72,#REF!,FALSE))</f>
        <v/>
      </c>
      <c r="I707" s="208" t="str">
        <f t="shared" si="1"/>
        <v/>
      </c>
      <c r="J707" s="209" t="str">
        <f>IF($F707&gt;0,(VLOOKUP($A707,'Crop Chart'!$A$5:$M$72,#REF!,FALSE)*$F707),"")</f>
        <v/>
      </c>
      <c r="K707" s="209" t="str">
        <f>IF($F707&gt;0,(VLOOKUP($A707,'Crop Chart'!$A$5:$M$72,#REF!,FALSE)),"")</f>
        <v/>
      </c>
      <c r="L707" s="210"/>
      <c r="M707" s="276"/>
      <c r="N707" s="223"/>
      <c r="O707" s="222"/>
      <c r="P707" s="222"/>
      <c r="Q707" s="223"/>
      <c r="R707" s="223"/>
      <c r="S707" s="223"/>
      <c r="T707" s="223"/>
      <c r="U707" s="223"/>
      <c r="V707" s="223"/>
      <c r="W707" s="223"/>
      <c r="X707" s="223"/>
    </row>
    <row r="708" ht="15.75" customHeight="1">
      <c r="A708" s="231" t="s">
        <v>62</v>
      </c>
      <c r="B708" s="231"/>
      <c r="C708" s="231"/>
      <c r="D708" s="216" t="str">
        <f>IF(LEN(A708)&gt;3,VLOOKUP(A708,'Crop Chart'!$A$5:$H$72,#REF!,FALSE),"")</f>
        <v/>
      </c>
      <c r="E708" s="280"/>
      <c r="F708" s="278"/>
      <c r="G708" s="279"/>
      <c r="H708" s="208" t="str">
        <f>IF(ISBLANK(G708),"",I708-VLOOKUP(A708,'Crop Chart'!$A$5:$H$72,#REF!,FALSE))</f>
        <v/>
      </c>
      <c r="I708" s="208" t="str">
        <f t="shared" si="1"/>
        <v/>
      </c>
      <c r="J708" s="209" t="str">
        <f>IF($F708&gt;0,(VLOOKUP($A708,'Crop Chart'!$A$5:$M$72,#REF!,FALSE)*$F708),"")</f>
        <v/>
      </c>
      <c r="K708" s="209" t="str">
        <f>IF($F708&gt;0,(VLOOKUP($A708,'Crop Chart'!$A$5:$M$72,#REF!,FALSE)),"")</f>
        <v/>
      </c>
      <c r="L708" s="210"/>
      <c r="M708" s="276"/>
      <c r="N708" s="223"/>
      <c r="O708" s="222"/>
      <c r="P708" s="222"/>
      <c r="Q708" s="223"/>
      <c r="R708" s="223"/>
      <c r="S708" s="223"/>
      <c r="T708" s="223"/>
      <c r="U708" s="223"/>
      <c r="V708" s="223"/>
      <c r="W708" s="223"/>
      <c r="X708" s="223"/>
    </row>
    <row r="709" ht="15.75" customHeight="1">
      <c r="A709" s="231" t="s">
        <v>62</v>
      </c>
      <c r="B709" s="231"/>
      <c r="C709" s="231"/>
      <c r="D709" s="216" t="str">
        <f>IF(LEN(A709)&gt;3,VLOOKUP(A709,'Crop Chart'!$A$5:$H$72,#REF!,FALSE),"")</f>
        <v/>
      </c>
      <c r="E709" s="280"/>
      <c r="F709" s="278"/>
      <c r="G709" s="279"/>
      <c r="H709" s="208" t="str">
        <f>IF(ISBLANK(G709),"",I709-VLOOKUP(A709,'Crop Chart'!$A$5:$H$72,#REF!,FALSE))</f>
        <v/>
      </c>
      <c r="I709" s="208" t="str">
        <f t="shared" si="1"/>
        <v/>
      </c>
      <c r="J709" s="209" t="str">
        <f>IF($F709&gt;0,(VLOOKUP($A709,'Crop Chart'!$A$5:$M$72,#REF!,FALSE)*$F709),"")</f>
        <v/>
      </c>
      <c r="K709" s="209" t="str">
        <f>IF($F709&gt;0,(VLOOKUP($A709,'Crop Chart'!$A$5:$M$72,#REF!,FALSE)),"")</f>
        <v/>
      </c>
      <c r="L709" s="210"/>
      <c r="M709" s="276"/>
      <c r="N709" s="223"/>
      <c r="O709" s="222"/>
      <c r="P709" s="222"/>
      <c r="Q709" s="223"/>
      <c r="R709" s="223"/>
      <c r="S709" s="223"/>
      <c r="T709" s="223"/>
      <c r="U709" s="223"/>
      <c r="V709" s="223"/>
      <c r="W709" s="223"/>
      <c r="X709" s="223"/>
    </row>
    <row r="710" ht="15.75" customHeight="1">
      <c r="A710" s="231" t="s">
        <v>62</v>
      </c>
      <c r="B710" s="231"/>
      <c r="C710" s="231"/>
      <c r="D710" s="216" t="str">
        <f>IF(LEN(A710)&gt;3,VLOOKUP(A710,'Crop Chart'!$A$5:$H$72,#REF!,FALSE),"")</f>
        <v/>
      </c>
      <c r="E710" s="280"/>
      <c r="F710" s="278"/>
      <c r="G710" s="279"/>
      <c r="H710" s="208" t="str">
        <f>IF(ISBLANK(G710),"",I710-VLOOKUP(A710,'Crop Chart'!$A$5:$H$72,#REF!,FALSE))</f>
        <v/>
      </c>
      <c r="I710" s="208" t="str">
        <f t="shared" si="1"/>
        <v/>
      </c>
      <c r="J710" s="209" t="str">
        <f>IF($F710&gt;0,(VLOOKUP($A710,'Crop Chart'!$A$5:$M$72,#REF!,FALSE)*$F710),"")</f>
        <v/>
      </c>
      <c r="K710" s="209" t="str">
        <f>IF($F710&gt;0,(VLOOKUP($A710,'Crop Chart'!$A$5:$M$72,#REF!,FALSE)),"")</f>
        <v/>
      </c>
      <c r="L710" s="210"/>
      <c r="M710" s="276"/>
      <c r="N710" s="223"/>
      <c r="O710" s="222"/>
      <c r="P710" s="222"/>
      <c r="Q710" s="223"/>
      <c r="R710" s="223"/>
      <c r="S710" s="223"/>
      <c r="T710" s="223"/>
      <c r="U710" s="223"/>
      <c r="V710" s="223"/>
      <c r="W710" s="223"/>
      <c r="X710" s="223"/>
    </row>
    <row r="711" ht="15.75" customHeight="1">
      <c r="A711" s="231" t="s">
        <v>62</v>
      </c>
      <c r="B711" s="231"/>
      <c r="C711" s="231"/>
      <c r="D711" s="216" t="str">
        <f>IF(LEN(A711)&gt;3,VLOOKUP(A711,'Crop Chart'!$A$5:$H$72,#REF!,FALSE),"")</f>
        <v/>
      </c>
      <c r="E711" s="280"/>
      <c r="F711" s="278"/>
      <c r="G711" s="279"/>
      <c r="H711" s="208" t="str">
        <f>IF(ISBLANK(G711),"",I711-VLOOKUP(A711,'Crop Chart'!$A$5:$H$72,#REF!,FALSE))</f>
        <v/>
      </c>
      <c r="I711" s="208" t="str">
        <f t="shared" si="1"/>
        <v/>
      </c>
      <c r="J711" s="209" t="str">
        <f>IF($F711&gt;0,(VLOOKUP($A711,'Crop Chart'!$A$5:$M$72,#REF!,FALSE)*$F711),"")</f>
        <v/>
      </c>
      <c r="K711" s="209" t="str">
        <f>IF($F711&gt;0,(VLOOKUP($A711,'Crop Chart'!$A$5:$M$72,#REF!,FALSE)),"")</f>
        <v/>
      </c>
      <c r="L711" s="210"/>
      <c r="M711" s="276"/>
      <c r="N711" s="223"/>
      <c r="O711" s="222"/>
      <c r="P711" s="222"/>
      <c r="Q711" s="223"/>
      <c r="R711" s="223"/>
      <c r="S711" s="223"/>
      <c r="T711" s="223"/>
      <c r="U711" s="223"/>
      <c r="V711" s="223"/>
      <c r="W711" s="223"/>
      <c r="X711" s="223"/>
    </row>
    <row r="712" ht="15.75" customHeight="1">
      <c r="A712" s="231" t="s">
        <v>62</v>
      </c>
      <c r="B712" s="231"/>
      <c r="C712" s="231"/>
      <c r="D712" s="216" t="str">
        <f>IF(LEN(A712)&gt;3,VLOOKUP(A712,'Crop Chart'!$A$5:$H$72,#REF!,FALSE),"")</f>
        <v/>
      </c>
      <c r="E712" s="280"/>
      <c r="F712" s="278"/>
      <c r="G712" s="279"/>
      <c r="H712" s="208" t="str">
        <f>IF(ISBLANK(G712),"",I712-VLOOKUP(A712,'Crop Chart'!$A$5:$H$72,#REF!,FALSE))</f>
        <v/>
      </c>
      <c r="I712" s="208" t="str">
        <f t="shared" si="1"/>
        <v/>
      </c>
      <c r="J712" s="209" t="str">
        <f>IF($F712&gt;0,(VLOOKUP($A712,'Crop Chart'!$A$5:$M$72,#REF!,FALSE)*$F712),"")</f>
        <v/>
      </c>
      <c r="K712" s="209" t="str">
        <f>IF($F712&gt;0,(VLOOKUP($A712,'Crop Chart'!$A$5:$M$72,#REF!,FALSE)),"")</f>
        <v/>
      </c>
      <c r="L712" s="210"/>
      <c r="M712" s="276"/>
      <c r="N712" s="223"/>
      <c r="O712" s="222"/>
      <c r="P712" s="222"/>
      <c r="Q712" s="223"/>
      <c r="R712" s="223"/>
      <c r="S712" s="223"/>
      <c r="T712" s="223"/>
      <c r="U712" s="223"/>
      <c r="V712" s="223"/>
      <c r="W712" s="223"/>
      <c r="X712" s="223"/>
    </row>
    <row r="713" ht="15.75" customHeight="1">
      <c r="A713" s="231" t="s">
        <v>62</v>
      </c>
      <c r="B713" s="231"/>
      <c r="C713" s="231"/>
      <c r="D713" s="216" t="str">
        <f>IF(LEN(A713)&gt;3,VLOOKUP(A713,'Crop Chart'!$A$5:$H$72,#REF!,FALSE),"")</f>
        <v/>
      </c>
      <c r="E713" s="280"/>
      <c r="F713" s="278"/>
      <c r="G713" s="279"/>
      <c r="H713" s="208" t="str">
        <f>IF(ISBLANK(G713),"",I713-VLOOKUP(A713,'Crop Chart'!$A$5:$H$72,#REF!,FALSE))</f>
        <v/>
      </c>
      <c r="I713" s="208" t="str">
        <f t="shared" si="1"/>
        <v/>
      </c>
      <c r="J713" s="209" t="str">
        <f>IF($F713&gt;0,(VLOOKUP($A713,'Crop Chart'!$A$5:$M$72,#REF!,FALSE)*$F713),"")</f>
        <v/>
      </c>
      <c r="K713" s="209" t="str">
        <f>IF($F713&gt;0,(VLOOKUP($A713,'Crop Chart'!$A$5:$M$72,#REF!,FALSE)),"")</f>
        <v/>
      </c>
      <c r="L713" s="210"/>
      <c r="M713" s="276"/>
      <c r="N713" s="223"/>
      <c r="O713" s="222"/>
      <c r="P713" s="222"/>
      <c r="Q713" s="223"/>
      <c r="R713" s="223"/>
      <c r="S713" s="223"/>
      <c r="T713" s="223"/>
      <c r="U713" s="223"/>
      <c r="V713" s="223"/>
      <c r="W713" s="223"/>
      <c r="X713" s="223"/>
    </row>
    <row r="714" ht="15.75" customHeight="1">
      <c r="A714" s="231" t="s">
        <v>62</v>
      </c>
      <c r="B714" s="231"/>
      <c r="C714" s="231"/>
      <c r="D714" s="216" t="str">
        <f>IF(LEN(A714)&gt;3,VLOOKUP(A714,'Crop Chart'!$A$5:$H$72,#REF!,FALSE),"")</f>
        <v/>
      </c>
      <c r="E714" s="280"/>
      <c r="F714" s="278"/>
      <c r="G714" s="279"/>
      <c r="H714" s="208" t="str">
        <f>IF(ISBLANK(G714),"",I714-VLOOKUP(A714,'Crop Chart'!$A$5:$H$72,#REF!,FALSE))</f>
        <v/>
      </c>
      <c r="I714" s="208" t="str">
        <f t="shared" si="1"/>
        <v/>
      </c>
      <c r="J714" s="209" t="str">
        <f>IF($F714&gt;0,(VLOOKUP($A714,'Crop Chart'!$A$5:$M$72,#REF!,FALSE)*$F714),"")</f>
        <v/>
      </c>
      <c r="K714" s="209" t="str">
        <f>IF($F714&gt;0,(VLOOKUP($A714,'Crop Chart'!$A$5:$M$72,#REF!,FALSE)),"")</f>
        <v/>
      </c>
      <c r="L714" s="210"/>
      <c r="M714" s="276"/>
      <c r="N714" s="223"/>
      <c r="O714" s="222"/>
      <c r="P714" s="222"/>
      <c r="Q714" s="223"/>
      <c r="R714" s="223"/>
      <c r="S714" s="223"/>
      <c r="T714" s="223"/>
      <c r="U714" s="223"/>
      <c r="V714" s="223"/>
      <c r="W714" s="223"/>
      <c r="X714" s="223"/>
    </row>
    <row r="715" ht="15.75" customHeight="1">
      <c r="A715" s="231" t="s">
        <v>62</v>
      </c>
      <c r="B715" s="231"/>
      <c r="C715" s="231"/>
      <c r="D715" s="216" t="str">
        <f>IF(LEN(A715)&gt;3,VLOOKUP(A715,'Crop Chart'!$A$5:$H$72,#REF!,FALSE),"")</f>
        <v/>
      </c>
      <c r="E715" s="280"/>
      <c r="F715" s="278"/>
      <c r="G715" s="279"/>
      <c r="H715" s="208" t="str">
        <f>IF(ISBLANK(G715),"",I715-VLOOKUP(A715,'Crop Chart'!$A$5:$H$72,#REF!,FALSE))</f>
        <v/>
      </c>
      <c r="I715" s="208" t="str">
        <f t="shared" si="1"/>
        <v/>
      </c>
      <c r="J715" s="209" t="str">
        <f>IF($F715&gt;0,(VLOOKUP($A715,'Crop Chart'!$A$5:$M$72,#REF!,FALSE)*$F715),"")</f>
        <v/>
      </c>
      <c r="K715" s="209" t="str">
        <f>IF($F715&gt;0,(VLOOKUP($A715,'Crop Chart'!$A$5:$M$72,#REF!,FALSE)),"")</f>
        <v/>
      </c>
      <c r="L715" s="210"/>
      <c r="M715" s="276"/>
      <c r="N715" s="223"/>
      <c r="O715" s="222"/>
      <c r="P715" s="222"/>
      <c r="Q715" s="223"/>
      <c r="R715" s="223"/>
      <c r="S715" s="223"/>
      <c r="T715" s="223"/>
      <c r="U715" s="223"/>
      <c r="V715" s="223"/>
      <c r="W715" s="223"/>
      <c r="X715" s="223"/>
    </row>
    <row r="716" ht="15.75" customHeight="1">
      <c r="A716" s="231" t="s">
        <v>62</v>
      </c>
      <c r="B716" s="231"/>
      <c r="C716" s="231"/>
      <c r="D716" s="216" t="str">
        <f>IF(LEN(A716)&gt;3,VLOOKUP(A716,'Crop Chart'!$A$5:$H$72,#REF!,FALSE),"")</f>
        <v/>
      </c>
      <c r="E716" s="280"/>
      <c r="F716" s="278"/>
      <c r="G716" s="279"/>
      <c r="H716" s="208" t="str">
        <f>IF(ISBLANK(G716),"",I716-VLOOKUP(A716,'Crop Chart'!$A$5:$H$72,#REF!,FALSE))</f>
        <v/>
      </c>
      <c r="I716" s="208" t="str">
        <f t="shared" si="1"/>
        <v/>
      </c>
      <c r="J716" s="209" t="str">
        <f>IF($F716&gt;0,(VLOOKUP($A716,'Crop Chart'!$A$5:$M$72,#REF!,FALSE)*$F716),"")</f>
        <v/>
      </c>
      <c r="K716" s="209" t="str">
        <f>IF($F716&gt;0,(VLOOKUP($A716,'Crop Chart'!$A$5:$M$72,#REF!,FALSE)),"")</f>
        <v/>
      </c>
      <c r="L716" s="210"/>
      <c r="M716" s="276"/>
      <c r="N716" s="223"/>
      <c r="O716" s="222"/>
      <c r="P716" s="222"/>
      <c r="Q716" s="223"/>
      <c r="R716" s="223"/>
      <c r="S716" s="223"/>
      <c r="T716" s="223"/>
      <c r="U716" s="223"/>
      <c r="V716" s="223"/>
      <c r="W716" s="223"/>
      <c r="X716" s="223"/>
    </row>
    <row r="717" ht="15.75" customHeight="1">
      <c r="A717" s="231" t="s">
        <v>62</v>
      </c>
      <c r="B717" s="231"/>
      <c r="C717" s="231"/>
      <c r="D717" s="216" t="str">
        <f>IF(LEN(A717)&gt;3,VLOOKUP(A717,'Crop Chart'!$A$5:$H$72,#REF!,FALSE),"")</f>
        <v/>
      </c>
      <c r="E717" s="280"/>
      <c r="F717" s="278"/>
      <c r="G717" s="279"/>
      <c r="H717" s="208" t="str">
        <f>IF(ISBLANK(G717),"",I717-VLOOKUP(A717,'Crop Chart'!$A$5:$H$72,#REF!,FALSE))</f>
        <v/>
      </c>
      <c r="I717" s="208" t="str">
        <f t="shared" si="1"/>
        <v/>
      </c>
      <c r="J717" s="209" t="str">
        <f>IF($F717&gt;0,(VLOOKUP($A717,'Crop Chart'!$A$5:$M$72,#REF!,FALSE)*$F717),"")</f>
        <v/>
      </c>
      <c r="K717" s="209" t="str">
        <f>IF($F717&gt;0,(VLOOKUP($A717,'Crop Chart'!$A$5:$M$72,#REF!,FALSE)),"")</f>
        <v/>
      </c>
      <c r="L717" s="210"/>
      <c r="M717" s="276"/>
      <c r="N717" s="223"/>
      <c r="O717" s="222"/>
      <c r="P717" s="222"/>
      <c r="Q717" s="223"/>
      <c r="R717" s="223"/>
      <c r="S717" s="223"/>
      <c r="T717" s="223"/>
      <c r="U717" s="223"/>
      <c r="V717" s="223"/>
      <c r="W717" s="223"/>
      <c r="X717" s="223"/>
    </row>
    <row r="718" ht="15.75" customHeight="1">
      <c r="A718" s="231" t="s">
        <v>62</v>
      </c>
      <c r="B718" s="231"/>
      <c r="C718" s="231"/>
      <c r="D718" s="216" t="str">
        <f>IF(LEN(A718)&gt;3,VLOOKUP(A718,'Crop Chart'!$A$5:$H$72,#REF!,FALSE),"")</f>
        <v/>
      </c>
      <c r="E718" s="280"/>
      <c r="F718" s="278"/>
      <c r="G718" s="279"/>
      <c r="H718" s="208" t="str">
        <f>IF(ISBLANK(G718),"",I718-VLOOKUP(A718,'Crop Chart'!$A$5:$H$72,#REF!,FALSE))</f>
        <v/>
      </c>
      <c r="I718" s="208" t="str">
        <f t="shared" si="1"/>
        <v/>
      </c>
      <c r="J718" s="209" t="str">
        <f>IF($F718&gt;0,(VLOOKUP($A718,'Crop Chart'!$A$5:$M$72,#REF!,FALSE)*$F718),"")</f>
        <v/>
      </c>
      <c r="K718" s="209" t="str">
        <f>IF($F718&gt;0,(VLOOKUP($A718,'Crop Chart'!$A$5:$M$72,#REF!,FALSE)),"")</f>
        <v/>
      </c>
      <c r="L718" s="210"/>
      <c r="M718" s="276"/>
      <c r="N718" s="223"/>
      <c r="O718" s="222"/>
      <c r="P718" s="222"/>
      <c r="Q718" s="223"/>
      <c r="R718" s="223"/>
      <c r="S718" s="223"/>
      <c r="T718" s="223"/>
      <c r="U718" s="223"/>
      <c r="V718" s="223"/>
      <c r="W718" s="223"/>
      <c r="X718" s="223"/>
    </row>
    <row r="719" ht="15.75" customHeight="1">
      <c r="A719" s="231" t="s">
        <v>62</v>
      </c>
      <c r="B719" s="231"/>
      <c r="C719" s="231"/>
      <c r="D719" s="216" t="str">
        <f>IF(LEN(A719)&gt;3,VLOOKUP(A719,'Crop Chart'!$A$5:$H$72,#REF!,FALSE),"")</f>
        <v/>
      </c>
      <c r="E719" s="280"/>
      <c r="F719" s="278"/>
      <c r="G719" s="279"/>
      <c r="H719" s="208" t="str">
        <f>IF(ISBLANK(G719),"",I719-VLOOKUP(A719,'Crop Chart'!$A$5:$H$72,#REF!,FALSE))</f>
        <v/>
      </c>
      <c r="I719" s="208" t="str">
        <f t="shared" si="1"/>
        <v/>
      </c>
      <c r="J719" s="209" t="str">
        <f>IF($F719&gt;0,(VLOOKUP($A719,'Crop Chart'!$A$5:$M$72,#REF!,FALSE)*$F719),"")</f>
        <v/>
      </c>
      <c r="K719" s="209" t="str">
        <f>IF($F719&gt;0,(VLOOKUP($A719,'Crop Chart'!$A$5:$M$72,#REF!,FALSE)),"")</f>
        <v/>
      </c>
      <c r="L719" s="210"/>
      <c r="M719" s="276"/>
      <c r="N719" s="223"/>
      <c r="O719" s="222"/>
      <c r="P719" s="222"/>
      <c r="Q719" s="223"/>
      <c r="R719" s="223"/>
      <c r="S719" s="223"/>
      <c r="T719" s="223"/>
      <c r="U719" s="223"/>
      <c r="V719" s="223"/>
      <c r="W719" s="223"/>
      <c r="X719" s="223"/>
    </row>
    <row r="720" ht="15.75" customHeight="1">
      <c r="A720" s="231" t="s">
        <v>62</v>
      </c>
      <c r="B720" s="231"/>
      <c r="C720" s="231"/>
      <c r="D720" s="216" t="str">
        <f>IF(LEN(A720)&gt;3,VLOOKUP(A720,'Crop Chart'!$A$5:$H$72,#REF!,FALSE),"")</f>
        <v/>
      </c>
      <c r="E720" s="280"/>
      <c r="F720" s="278"/>
      <c r="G720" s="279"/>
      <c r="H720" s="208" t="str">
        <f>IF(ISBLANK(G720),"",I720-VLOOKUP(A720,'Crop Chart'!$A$5:$H$72,#REF!,FALSE))</f>
        <v/>
      </c>
      <c r="I720" s="208" t="str">
        <f t="shared" si="1"/>
        <v/>
      </c>
      <c r="J720" s="209" t="str">
        <f>IF($F720&gt;0,(VLOOKUP($A720,'Crop Chart'!$A$5:$M$72,#REF!,FALSE)*$F720),"")</f>
        <v/>
      </c>
      <c r="K720" s="209" t="str">
        <f>IF($F720&gt;0,(VLOOKUP($A720,'Crop Chart'!$A$5:$M$72,#REF!,FALSE)),"")</f>
        <v/>
      </c>
      <c r="L720" s="210"/>
      <c r="M720" s="276"/>
      <c r="N720" s="223"/>
      <c r="O720" s="222"/>
      <c r="P720" s="222"/>
      <c r="Q720" s="223"/>
      <c r="R720" s="223"/>
      <c r="S720" s="223"/>
      <c r="T720" s="223"/>
      <c r="U720" s="223"/>
      <c r="V720" s="223"/>
      <c r="W720" s="223"/>
      <c r="X720" s="223"/>
    </row>
    <row r="721" ht="15.75" customHeight="1">
      <c r="A721" s="231" t="s">
        <v>62</v>
      </c>
      <c r="B721" s="231"/>
      <c r="C721" s="231"/>
      <c r="D721" s="216" t="str">
        <f>IF(LEN(A721)&gt;3,VLOOKUP(A721,'Crop Chart'!$A$5:$H$72,#REF!,FALSE),"")</f>
        <v/>
      </c>
      <c r="E721" s="280"/>
      <c r="F721" s="278"/>
      <c r="G721" s="279"/>
      <c r="H721" s="208" t="str">
        <f>IF(ISBLANK(G721),"",I721-VLOOKUP(A721,'Crop Chart'!$A$5:$H$72,#REF!,FALSE))</f>
        <v/>
      </c>
      <c r="I721" s="208" t="str">
        <f t="shared" si="1"/>
        <v/>
      </c>
      <c r="J721" s="209" t="str">
        <f>IF($F721&gt;0,(VLOOKUP($A721,'Crop Chart'!$A$5:$M$72,#REF!,FALSE)*$F721),"")</f>
        <v/>
      </c>
      <c r="K721" s="209" t="str">
        <f>IF($F721&gt;0,(VLOOKUP($A721,'Crop Chart'!$A$5:$M$72,#REF!,FALSE)),"")</f>
        <v/>
      </c>
      <c r="L721" s="210"/>
      <c r="M721" s="276"/>
      <c r="N721" s="223"/>
      <c r="O721" s="222"/>
      <c r="P721" s="222"/>
      <c r="Q721" s="223"/>
      <c r="R721" s="223"/>
      <c r="S721" s="223"/>
      <c r="T721" s="223"/>
      <c r="U721" s="223"/>
      <c r="V721" s="223"/>
      <c r="W721" s="223"/>
      <c r="X721" s="223"/>
    </row>
    <row r="722" ht="15.75" customHeight="1">
      <c r="A722" s="231" t="s">
        <v>62</v>
      </c>
      <c r="B722" s="231"/>
      <c r="C722" s="231"/>
      <c r="D722" s="216" t="str">
        <f>IF(LEN(A722)&gt;3,VLOOKUP(A722,'Crop Chart'!$A$5:$H$72,#REF!,FALSE),"")</f>
        <v/>
      </c>
      <c r="E722" s="280"/>
      <c r="F722" s="278"/>
      <c r="G722" s="279"/>
      <c r="H722" s="208" t="str">
        <f>IF(ISBLANK(G722),"",I722-VLOOKUP(A722,'Crop Chart'!$A$5:$H$72,#REF!,FALSE))</f>
        <v/>
      </c>
      <c r="I722" s="208" t="str">
        <f t="shared" si="1"/>
        <v/>
      </c>
      <c r="J722" s="209" t="str">
        <f>IF($F722&gt;0,(VLOOKUP($A722,'Crop Chart'!$A$5:$M$72,#REF!,FALSE)*$F722),"")</f>
        <v/>
      </c>
      <c r="K722" s="209" t="str">
        <f>IF($F722&gt;0,(VLOOKUP($A722,'Crop Chart'!$A$5:$M$72,#REF!,FALSE)),"")</f>
        <v/>
      </c>
      <c r="L722" s="210"/>
      <c r="M722" s="276"/>
      <c r="N722" s="223"/>
      <c r="O722" s="222"/>
      <c r="P722" s="222"/>
      <c r="Q722" s="223"/>
      <c r="R722" s="223"/>
      <c r="S722" s="223"/>
      <c r="T722" s="223"/>
      <c r="U722" s="223"/>
      <c r="V722" s="223"/>
      <c r="W722" s="223"/>
      <c r="X722" s="223"/>
    </row>
    <row r="723" ht="15.75" customHeight="1">
      <c r="A723" s="231" t="s">
        <v>62</v>
      </c>
      <c r="B723" s="231"/>
      <c r="C723" s="231"/>
      <c r="D723" s="216" t="str">
        <f>IF(LEN(A723)&gt;3,VLOOKUP(A723,'Crop Chart'!$A$5:$H$72,#REF!,FALSE),"")</f>
        <v/>
      </c>
      <c r="E723" s="280"/>
      <c r="F723" s="278"/>
      <c r="G723" s="279"/>
      <c r="H723" s="208" t="str">
        <f>IF(ISBLANK(G723),"",I723-VLOOKUP(A723,'Crop Chart'!$A$5:$H$72,#REF!,FALSE))</f>
        <v/>
      </c>
      <c r="I723" s="208" t="str">
        <f t="shared" si="1"/>
        <v/>
      </c>
      <c r="J723" s="209" t="str">
        <f>IF($F723&gt;0,(VLOOKUP($A723,'Crop Chart'!$A$5:$M$72,#REF!,FALSE)*$F723),"")</f>
        <v/>
      </c>
      <c r="K723" s="209" t="str">
        <f>IF($F723&gt;0,(VLOOKUP($A723,'Crop Chart'!$A$5:$M$72,#REF!,FALSE)),"")</f>
        <v/>
      </c>
      <c r="L723" s="210"/>
      <c r="M723" s="276"/>
      <c r="N723" s="223"/>
      <c r="O723" s="222"/>
      <c r="P723" s="222"/>
      <c r="Q723" s="223"/>
      <c r="R723" s="223"/>
      <c r="S723" s="223"/>
      <c r="T723" s="223"/>
      <c r="U723" s="223"/>
      <c r="V723" s="223"/>
      <c r="W723" s="223"/>
      <c r="X723" s="223"/>
    </row>
    <row r="724" ht="15.75" customHeight="1">
      <c r="A724" s="231" t="s">
        <v>62</v>
      </c>
      <c r="B724" s="231"/>
      <c r="C724" s="231"/>
      <c r="D724" s="216" t="str">
        <f>IF(LEN(A724)&gt;3,VLOOKUP(A724,'Crop Chart'!$A$5:$H$72,#REF!,FALSE),"")</f>
        <v/>
      </c>
      <c r="E724" s="280"/>
      <c r="F724" s="278"/>
      <c r="G724" s="279"/>
      <c r="H724" s="208" t="str">
        <f>IF(ISBLANK(G724),"",I724-VLOOKUP(A724,'Crop Chart'!$A$5:$H$72,#REF!,FALSE))</f>
        <v/>
      </c>
      <c r="I724" s="208" t="str">
        <f t="shared" si="1"/>
        <v/>
      </c>
      <c r="J724" s="209" t="str">
        <f>IF($F724&gt;0,(VLOOKUP($A724,'Crop Chart'!$A$5:$M$72,#REF!,FALSE)*$F724),"")</f>
        <v/>
      </c>
      <c r="K724" s="209" t="str">
        <f>IF($F724&gt;0,(VLOOKUP($A724,'Crop Chart'!$A$5:$M$72,#REF!,FALSE)),"")</f>
        <v/>
      </c>
      <c r="L724" s="210"/>
      <c r="M724" s="276"/>
      <c r="N724" s="223"/>
      <c r="O724" s="222"/>
      <c r="P724" s="222"/>
      <c r="Q724" s="223"/>
      <c r="R724" s="223"/>
      <c r="S724" s="223"/>
      <c r="T724" s="223"/>
      <c r="U724" s="223"/>
      <c r="V724" s="223"/>
      <c r="W724" s="223"/>
      <c r="X724" s="223"/>
    </row>
    <row r="725" ht="15.75" customHeight="1">
      <c r="A725" s="231" t="s">
        <v>62</v>
      </c>
      <c r="B725" s="231"/>
      <c r="C725" s="231"/>
      <c r="D725" s="216" t="str">
        <f>IF(LEN(A725)&gt;3,VLOOKUP(A725,'Crop Chart'!$A$5:$H$72,#REF!,FALSE),"")</f>
        <v/>
      </c>
      <c r="E725" s="280"/>
      <c r="F725" s="278"/>
      <c r="G725" s="279"/>
      <c r="H725" s="208" t="str">
        <f>IF(ISBLANK(G725),"",I725-VLOOKUP(A725,'Crop Chart'!$A$5:$H$72,#REF!,FALSE))</f>
        <v/>
      </c>
      <c r="I725" s="208" t="str">
        <f t="shared" si="1"/>
        <v/>
      </c>
      <c r="J725" s="209" t="str">
        <f>IF($F725&gt;0,(VLOOKUP($A725,'Crop Chart'!$A$5:$M$72,#REF!,FALSE)*$F725),"")</f>
        <v/>
      </c>
      <c r="K725" s="209" t="str">
        <f>IF($F725&gt;0,(VLOOKUP($A725,'Crop Chart'!$A$5:$M$72,#REF!,FALSE)),"")</f>
        <v/>
      </c>
      <c r="L725" s="210"/>
      <c r="M725" s="276"/>
      <c r="N725" s="223"/>
      <c r="O725" s="222"/>
      <c r="P725" s="222"/>
      <c r="Q725" s="223"/>
      <c r="R725" s="223"/>
      <c r="S725" s="223"/>
      <c r="T725" s="223"/>
      <c r="U725" s="223"/>
      <c r="V725" s="223"/>
      <c r="W725" s="223"/>
      <c r="X725" s="223"/>
    </row>
    <row r="726" ht="15.75" customHeight="1">
      <c r="A726" s="231" t="s">
        <v>62</v>
      </c>
      <c r="B726" s="231"/>
      <c r="C726" s="231"/>
      <c r="D726" s="216" t="str">
        <f>IF(LEN(A726)&gt;3,VLOOKUP(A726,'Crop Chart'!$A$5:$H$72,#REF!,FALSE),"")</f>
        <v/>
      </c>
      <c r="E726" s="280"/>
      <c r="F726" s="278"/>
      <c r="G726" s="279"/>
      <c r="H726" s="208" t="str">
        <f>IF(ISBLANK(G726),"",I726-VLOOKUP(A726,'Crop Chart'!$A$5:$H$72,#REF!,FALSE))</f>
        <v/>
      </c>
      <c r="I726" s="208" t="str">
        <f t="shared" si="1"/>
        <v/>
      </c>
      <c r="J726" s="209" t="str">
        <f>IF($F726&gt;0,(VLOOKUP($A726,'Crop Chart'!$A$5:$M$72,#REF!,FALSE)*$F726),"")</f>
        <v/>
      </c>
      <c r="K726" s="209" t="str">
        <f>IF($F726&gt;0,(VLOOKUP($A726,'Crop Chart'!$A$5:$M$72,#REF!,FALSE)),"")</f>
        <v/>
      </c>
      <c r="L726" s="210"/>
      <c r="M726" s="276"/>
      <c r="N726" s="223"/>
      <c r="O726" s="222"/>
      <c r="P726" s="222"/>
      <c r="Q726" s="223"/>
      <c r="R726" s="223"/>
      <c r="S726" s="223"/>
      <c r="T726" s="223"/>
      <c r="U726" s="223"/>
      <c r="V726" s="223"/>
      <c r="W726" s="223"/>
      <c r="X726" s="223"/>
    </row>
    <row r="727" ht="15.75" customHeight="1">
      <c r="A727" s="231" t="s">
        <v>62</v>
      </c>
      <c r="B727" s="231"/>
      <c r="C727" s="231"/>
      <c r="D727" s="216" t="str">
        <f>IF(LEN(A727)&gt;3,VLOOKUP(A727,'Crop Chart'!$A$5:$H$72,#REF!,FALSE),"")</f>
        <v/>
      </c>
      <c r="E727" s="280"/>
      <c r="F727" s="278"/>
      <c r="G727" s="279"/>
      <c r="H727" s="208" t="str">
        <f>IF(ISBLANK(G727),"",I727-VLOOKUP(A727,'Crop Chart'!$A$5:$H$72,#REF!,FALSE))</f>
        <v/>
      </c>
      <c r="I727" s="208" t="str">
        <f t="shared" si="1"/>
        <v/>
      </c>
      <c r="J727" s="209" t="str">
        <f>IF($F727&gt;0,(VLOOKUP($A727,'Crop Chart'!$A$5:$M$72,#REF!,FALSE)*$F727),"")</f>
        <v/>
      </c>
      <c r="K727" s="209" t="str">
        <f>IF($F727&gt;0,(VLOOKUP($A727,'Crop Chart'!$A$5:$M$72,#REF!,FALSE)),"")</f>
        <v/>
      </c>
      <c r="L727" s="210"/>
      <c r="M727" s="276"/>
      <c r="N727" s="223"/>
      <c r="O727" s="222"/>
      <c r="P727" s="222"/>
      <c r="Q727" s="223"/>
      <c r="R727" s="223"/>
      <c r="S727" s="223"/>
      <c r="T727" s="223"/>
      <c r="U727" s="223"/>
      <c r="V727" s="223"/>
      <c r="W727" s="223"/>
      <c r="X727" s="223"/>
    </row>
    <row r="728" ht="15.75" customHeight="1">
      <c r="A728" s="231" t="s">
        <v>62</v>
      </c>
      <c r="B728" s="231"/>
      <c r="C728" s="231"/>
      <c r="D728" s="216" t="str">
        <f>IF(LEN(A728)&gt;3,VLOOKUP(A728,'Crop Chart'!$A$5:$H$72,#REF!,FALSE),"")</f>
        <v/>
      </c>
      <c r="E728" s="280"/>
      <c r="F728" s="278"/>
      <c r="G728" s="279"/>
      <c r="H728" s="208" t="str">
        <f>IF(ISBLANK(G728),"",I728-VLOOKUP(A728,'Crop Chart'!$A$5:$H$72,#REF!,FALSE))</f>
        <v/>
      </c>
      <c r="I728" s="208" t="str">
        <f t="shared" si="1"/>
        <v/>
      </c>
      <c r="J728" s="209" t="str">
        <f>IF($F728&gt;0,(VLOOKUP($A728,'Crop Chart'!$A$5:$M$72,#REF!,FALSE)*$F728),"")</f>
        <v/>
      </c>
      <c r="K728" s="209" t="str">
        <f>IF($F728&gt;0,(VLOOKUP($A728,'Crop Chart'!$A$5:$M$72,#REF!,FALSE)),"")</f>
        <v/>
      </c>
      <c r="L728" s="210"/>
      <c r="M728" s="276"/>
      <c r="N728" s="223"/>
      <c r="O728" s="222"/>
      <c r="P728" s="222"/>
      <c r="Q728" s="223"/>
      <c r="R728" s="223"/>
      <c r="S728" s="223"/>
      <c r="T728" s="223"/>
      <c r="U728" s="223"/>
      <c r="V728" s="223"/>
      <c r="W728" s="223"/>
      <c r="X728" s="223"/>
    </row>
    <row r="729" ht="15.75" customHeight="1">
      <c r="A729" s="231" t="s">
        <v>62</v>
      </c>
      <c r="B729" s="231"/>
      <c r="C729" s="231"/>
      <c r="D729" s="216" t="str">
        <f>IF(LEN(A729)&gt;3,VLOOKUP(A729,'Crop Chart'!$A$5:$H$72,#REF!,FALSE),"")</f>
        <v/>
      </c>
      <c r="E729" s="280"/>
      <c r="F729" s="278"/>
      <c r="G729" s="279"/>
      <c r="H729" s="208" t="str">
        <f>IF(ISBLANK(G729),"",I729-VLOOKUP(A729,'Crop Chart'!$A$5:$H$72,#REF!,FALSE))</f>
        <v/>
      </c>
      <c r="I729" s="208" t="str">
        <f t="shared" si="1"/>
        <v/>
      </c>
      <c r="J729" s="209" t="str">
        <f>IF($F729&gt;0,(VLOOKUP($A729,'Crop Chart'!$A$5:$M$72,#REF!,FALSE)*$F729),"")</f>
        <v/>
      </c>
      <c r="K729" s="209" t="str">
        <f>IF($F729&gt;0,(VLOOKUP($A729,'Crop Chart'!$A$5:$M$72,#REF!,FALSE)),"")</f>
        <v/>
      </c>
      <c r="L729" s="210"/>
      <c r="M729" s="276"/>
      <c r="N729" s="223"/>
      <c r="O729" s="222"/>
      <c r="P729" s="222"/>
      <c r="Q729" s="223"/>
      <c r="R729" s="223"/>
      <c r="S729" s="223"/>
      <c r="T729" s="223"/>
      <c r="U729" s="223"/>
      <c r="V729" s="223"/>
      <c r="W729" s="223"/>
      <c r="X729" s="223"/>
    </row>
    <row r="730" ht="15.75" customHeight="1">
      <c r="A730" s="231" t="s">
        <v>62</v>
      </c>
      <c r="B730" s="231"/>
      <c r="C730" s="231"/>
      <c r="D730" s="216" t="str">
        <f>IF(LEN(A730)&gt;3,VLOOKUP(A730,'Crop Chart'!$A$5:$H$72,#REF!,FALSE),"")</f>
        <v/>
      </c>
      <c r="E730" s="280"/>
      <c r="F730" s="278"/>
      <c r="G730" s="279"/>
      <c r="H730" s="208" t="str">
        <f>IF(ISBLANK(G730),"",I730-VLOOKUP(A730,'Crop Chart'!$A$5:$H$72,#REF!,FALSE))</f>
        <v/>
      </c>
      <c r="I730" s="208" t="str">
        <f t="shared" si="1"/>
        <v/>
      </c>
      <c r="J730" s="209" t="str">
        <f>IF($F730&gt;0,(VLOOKUP($A730,'Crop Chart'!$A$5:$M$72,#REF!,FALSE)*$F730),"")</f>
        <v/>
      </c>
      <c r="K730" s="209" t="str">
        <f>IF($F730&gt;0,(VLOOKUP($A730,'Crop Chart'!$A$5:$M$72,#REF!,FALSE)),"")</f>
        <v/>
      </c>
      <c r="L730" s="210"/>
      <c r="M730" s="276"/>
      <c r="N730" s="223"/>
      <c r="O730" s="222"/>
      <c r="P730" s="222"/>
      <c r="Q730" s="223"/>
      <c r="R730" s="223"/>
      <c r="S730" s="223"/>
      <c r="T730" s="223"/>
      <c r="U730" s="223"/>
      <c r="V730" s="223"/>
      <c r="W730" s="223"/>
      <c r="X730" s="223"/>
    </row>
    <row r="731" ht="15.75" customHeight="1">
      <c r="A731" s="231" t="s">
        <v>62</v>
      </c>
      <c r="B731" s="231"/>
      <c r="C731" s="231"/>
      <c r="D731" s="216" t="str">
        <f>IF(LEN(A731)&gt;3,VLOOKUP(A731,'Crop Chart'!$A$5:$H$72,#REF!,FALSE),"")</f>
        <v/>
      </c>
      <c r="E731" s="280"/>
      <c r="F731" s="278"/>
      <c r="G731" s="279"/>
      <c r="H731" s="208" t="str">
        <f>IF(ISBLANK(G731),"",I731-VLOOKUP(A731,'Crop Chart'!$A$5:$H$72,#REF!,FALSE))</f>
        <v/>
      </c>
      <c r="I731" s="208" t="str">
        <f t="shared" si="1"/>
        <v/>
      </c>
      <c r="J731" s="209" t="str">
        <f>IF($F731&gt;0,(VLOOKUP($A731,'Crop Chart'!$A$5:$M$72,#REF!,FALSE)*$F731),"")</f>
        <v/>
      </c>
      <c r="K731" s="209" t="str">
        <f>IF($F731&gt;0,(VLOOKUP($A731,'Crop Chart'!$A$5:$M$72,#REF!,FALSE)),"")</f>
        <v/>
      </c>
      <c r="L731" s="210"/>
      <c r="M731" s="276"/>
      <c r="N731" s="223"/>
      <c r="O731" s="222"/>
      <c r="P731" s="222"/>
      <c r="Q731" s="223"/>
      <c r="R731" s="223"/>
      <c r="S731" s="223"/>
      <c r="T731" s="223"/>
      <c r="U731" s="223"/>
      <c r="V731" s="223"/>
      <c r="W731" s="223"/>
      <c r="X731" s="223"/>
    </row>
    <row r="732" ht="15.75" customHeight="1">
      <c r="A732" s="231" t="s">
        <v>62</v>
      </c>
      <c r="B732" s="231"/>
      <c r="C732" s="231"/>
      <c r="D732" s="216" t="str">
        <f>IF(LEN(A732)&gt;3,VLOOKUP(A732,'Crop Chart'!$A$5:$H$72,#REF!,FALSE),"")</f>
        <v/>
      </c>
      <c r="E732" s="280"/>
      <c r="F732" s="278"/>
      <c r="G732" s="279"/>
      <c r="H732" s="208" t="str">
        <f>IF(ISBLANK(G732),"",I732-VLOOKUP(A732,'Crop Chart'!$A$5:$H$72,#REF!,FALSE))</f>
        <v/>
      </c>
      <c r="I732" s="208" t="str">
        <f t="shared" si="1"/>
        <v/>
      </c>
      <c r="J732" s="209" t="str">
        <f>IF($F732&gt;0,(VLOOKUP($A732,'Crop Chart'!$A$5:$M$72,#REF!,FALSE)*$F732),"")</f>
        <v/>
      </c>
      <c r="K732" s="209" t="str">
        <f>IF($F732&gt;0,(VLOOKUP($A732,'Crop Chart'!$A$5:$M$72,#REF!,FALSE)),"")</f>
        <v/>
      </c>
      <c r="L732" s="210"/>
      <c r="M732" s="276"/>
      <c r="N732" s="223"/>
      <c r="O732" s="222"/>
      <c r="P732" s="222"/>
      <c r="Q732" s="223"/>
      <c r="R732" s="223"/>
      <c r="S732" s="223"/>
      <c r="T732" s="223"/>
      <c r="U732" s="223"/>
      <c r="V732" s="223"/>
      <c r="W732" s="223"/>
      <c r="X732" s="223"/>
    </row>
    <row r="733" ht="15.75" customHeight="1">
      <c r="A733" s="231" t="s">
        <v>62</v>
      </c>
      <c r="B733" s="231"/>
      <c r="C733" s="231"/>
      <c r="D733" s="216" t="str">
        <f>IF(LEN(A733)&gt;3,VLOOKUP(A733,'Crop Chart'!$A$5:$H$72,#REF!,FALSE),"")</f>
        <v/>
      </c>
      <c r="E733" s="280"/>
      <c r="F733" s="278"/>
      <c r="G733" s="279"/>
      <c r="H733" s="208" t="str">
        <f>IF(ISBLANK(G733),"",I733-VLOOKUP(A733,'Crop Chart'!$A$5:$H$72,#REF!,FALSE))</f>
        <v/>
      </c>
      <c r="I733" s="208" t="str">
        <f t="shared" si="1"/>
        <v/>
      </c>
      <c r="J733" s="209" t="str">
        <f>IF($F733&gt;0,(VLOOKUP($A733,'Crop Chart'!$A$5:$M$72,#REF!,FALSE)*$F733),"")</f>
        <v/>
      </c>
      <c r="K733" s="209" t="str">
        <f>IF($F733&gt;0,(VLOOKUP($A733,'Crop Chart'!$A$5:$M$72,#REF!,FALSE)),"")</f>
        <v/>
      </c>
      <c r="L733" s="210"/>
      <c r="M733" s="276"/>
      <c r="N733" s="223"/>
      <c r="O733" s="222"/>
      <c r="P733" s="222"/>
      <c r="Q733" s="223"/>
      <c r="R733" s="223"/>
      <c r="S733" s="223"/>
      <c r="T733" s="223"/>
      <c r="U733" s="223"/>
      <c r="V733" s="223"/>
      <c r="W733" s="223"/>
      <c r="X733" s="223"/>
    </row>
    <row r="734" ht="15.75" customHeight="1">
      <c r="A734" s="231" t="s">
        <v>62</v>
      </c>
      <c r="B734" s="231"/>
      <c r="C734" s="231"/>
      <c r="D734" s="216" t="str">
        <f>IF(LEN(A734)&gt;3,VLOOKUP(A734,'Crop Chart'!$A$5:$H$72,#REF!,FALSE),"")</f>
        <v/>
      </c>
      <c r="E734" s="280"/>
      <c r="F734" s="278"/>
      <c r="G734" s="279"/>
      <c r="H734" s="208" t="str">
        <f>IF(ISBLANK(G734),"",I734-VLOOKUP(A734,'Crop Chart'!$A$5:$H$72,#REF!,FALSE))</f>
        <v/>
      </c>
      <c r="I734" s="208" t="str">
        <f t="shared" si="1"/>
        <v/>
      </c>
      <c r="J734" s="209" t="str">
        <f>IF($F734&gt;0,(VLOOKUP($A734,'Crop Chart'!$A$5:$M$72,#REF!,FALSE)*$F734),"")</f>
        <v/>
      </c>
      <c r="K734" s="209" t="str">
        <f>IF($F734&gt;0,(VLOOKUP($A734,'Crop Chart'!$A$5:$M$72,#REF!,FALSE)),"")</f>
        <v/>
      </c>
      <c r="L734" s="210"/>
      <c r="M734" s="276"/>
      <c r="N734" s="223"/>
      <c r="O734" s="222"/>
      <c r="P734" s="222"/>
      <c r="Q734" s="223"/>
      <c r="R734" s="223"/>
      <c r="S734" s="223"/>
      <c r="T734" s="223"/>
      <c r="U734" s="223"/>
      <c r="V734" s="223"/>
      <c r="W734" s="223"/>
      <c r="X734" s="223"/>
    </row>
    <row r="735" ht="15.75" customHeight="1">
      <c r="A735" s="231" t="s">
        <v>62</v>
      </c>
      <c r="B735" s="231"/>
      <c r="C735" s="231"/>
      <c r="D735" s="216" t="str">
        <f>IF(LEN(A735)&gt;3,VLOOKUP(A735,'Crop Chart'!$A$5:$H$72,#REF!,FALSE),"")</f>
        <v/>
      </c>
      <c r="E735" s="280"/>
      <c r="F735" s="278"/>
      <c r="G735" s="279"/>
      <c r="H735" s="208" t="str">
        <f>IF(ISBLANK(G735),"",I735-VLOOKUP(A735,'Crop Chart'!$A$5:$H$72,#REF!,FALSE))</f>
        <v/>
      </c>
      <c r="I735" s="208" t="str">
        <f t="shared" si="1"/>
        <v/>
      </c>
      <c r="J735" s="209" t="str">
        <f>IF($F735&gt;0,(VLOOKUP($A735,'Crop Chart'!$A$5:$M$72,#REF!,FALSE)*$F735),"")</f>
        <v/>
      </c>
      <c r="K735" s="209" t="str">
        <f>IF($F735&gt;0,(VLOOKUP($A735,'Crop Chart'!$A$5:$M$72,#REF!,FALSE)),"")</f>
        <v/>
      </c>
      <c r="L735" s="210"/>
      <c r="M735" s="276"/>
      <c r="N735" s="223"/>
      <c r="O735" s="222"/>
      <c r="P735" s="222"/>
      <c r="Q735" s="223"/>
      <c r="R735" s="223"/>
      <c r="S735" s="223"/>
      <c r="T735" s="223"/>
      <c r="U735" s="223"/>
      <c r="V735" s="223"/>
      <c r="W735" s="223"/>
      <c r="X735" s="223"/>
    </row>
    <row r="736" ht="15.75" customHeight="1">
      <c r="A736" s="231" t="s">
        <v>62</v>
      </c>
      <c r="B736" s="231"/>
      <c r="C736" s="231"/>
      <c r="D736" s="216" t="str">
        <f>IF(LEN(A736)&gt;3,VLOOKUP(A736,'Crop Chart'!$A$5:$H$72,#REF!,FALSE),"")</f>
        <v/>
      </c>
      <c r="E736" s="280"/>
      <c r="F736" s="278"/>
      <c r="G736" s="279"/>
      <c r="H736" s="208" t="str">
        <f>IF(ISBLANK(G736),"",I736-VLOOKUP(A736,'Crop Chart'!$A$5:$H$72,#REF!,FALSE))</f>
        <v/>
      </c>
      <c r="I736" s="208" t="str">
        <f t="shared" si="1"/>
        <v/>
      </c>
      <c r="J736" s="209" t="str">
        <f>IF($F736&gt;0,(VLOOKUP($A736,'Crop Chart'!$A$5:$M$72,#REF!,FALSE)*$F736),"")</f>
        <v/>
      </c>
      <c r="K736" s="209" t="str">
        <f>IF($F736&gt;0,(VLOOKUP($A736,'Crop Chart'!$A$5:$M$72,#REF!,FALSE)),"")</f>
        <v/>
      </c>
      <c r="L736" s="210"/>
      <c r="M736" s="276"/>
      <c r="N736" s="223"/>
      <c r="O736" s="222"/>
      <c r="P736" s="222"/>
      <c r="Q736" s="223"/>
      <c r="R736" s="223"/>
      <c r="S736" s="223"/>
      <c r="T736" s="223"/>
      <c r="U736" s="223"/>
      <c r="V736" s="223"/>
      <c r="W736" s="223"/>
      <c r="X736" s="223"/>
    </row>
    <row r="737" ht="15.75" customHeight="1">
      <c r="A737" s="231" t="s">
        <v>62</v>
      </c>
      <c r="B737" s="231"/>
      <c r="C737" s="231"/>
      <c r="D737" s="216" t="str">
        <f>IF(LEN(A737)&gt;3,VLOOKUP(A737,'Crop Chart'!$A$5:$H$72,#REF!,FALSE),"")</f>
        <v/>
      </c>
      <c r="E737" s="280"/>
      <c r="F737" s="278"/>
      <c r="G737" s="279"/>
      <c r="H737" s="208" t="str">
        <f>IF(ISBLANK(G737),"",I737-VLOOKUP(A737,'Crop Chart'!$A$5:$H$72,#REF!,FALSE))</f>
        <v/>
      </c>
      <c r="I737" s="208" t="str">
        <f t="shared" si="1"/>
        <v/>
      </c>
      <c r="J737" s="209" t="str">
        <f>IF($F737&gt;0,(VLOOKUP($A737,'Crop Chart'!$A$5:$M$72,#REF!,FALSE)*$F737),"")</f>
        <v/>
      </c>
      <c r="K737" s="209" t="str">
        <f>IF($F737&gt;0,(VLOOKUP($A737,'Crop Chart'!$A$5:$M$72,#REF!,FALSE)),"")</f>
        <v/>
      </c>
      <c r="L737" s="210"/>
      <c r="M737" s="276"/>
      <c r="N737" s="223"/>
      <c r="O737" s="222"/>
      <c r="P737" s="222"/>
      <c r="Q737" s="223"/>
      <c r="R737" s="223"/>
      <c r="S737" s="223"/>
      <c r="T737" s="223"/>
      <c r="U737" s="223"/>
      <c r="V737" s="223"/>
      <c r="W737" s="223"/>
      <c r="X737" s="223"/>
    </row>
    <row r="738" ht="15.75" customHeight="1">
      <c r="A738" s="231" t="s">
        <v>62</v>
      </c>
      <c r="B738" s="231"/>
      <c r="C738" s="231"/>
      <c r="D738" s="216" t="str">
        <f>IF(LEN(A738)&gt;3,VLOOKUP(A738,'Crop Chart'!$A$5:$H$72,#REF!,FALSE),"")</f>
        <v/>
      </c>
      <c r="E738" s="280"/>
      <c r="F738" s="278"/>
      <c r="G738" s="279"/>
      <c r="H738" s="208" t="str">
        <f>IF(ISBLANK(G738),"",I738-VLOOKUP(A738,'Crop Chart'!$A$5:$H$72,#REF!,FALSE))</f>
        <v/>
      </c>
      <c r="I738" s="208" t="str">
        <f t="shared" si="1"/>
        <v/>
      </c>
      <c r="J738" s="209" t="str">
        <f>IF($F738&gt;0,(VLOOKUP($A738,'Crop Chart'!$A$5:$M$72,#REF!,FALSE)*$F738),"")</f>
        <v/>
      </c>
      <c r="K738" s="209" t="str">
        <f>IF($F738&gt;0,(VLOOKUP($A738,'Crop Chart'!$A$5:$M$72,#REF!,FALSE)),"")</f>
        <v/>
      </c>
      <c r="L738" s="210"/>
      <c r="M738" s="276"/>
      <c r="N738" s="223"/>
      <c r="O738" s="222"/>
      <c r="P738" s="222"/>
      <c r="Q738" s="223"/>
      <c r="R738" s="223"/>
      <c r="S738" s="223"/>
      <c r="T738" s="223"/>
      <c r="U738" s="223"/>
      <c r="V738" s="223"/>
      <c r="W738" s="223"/>
      <c r="X738" s="223"/>
    </row>
    <row r="739" ht="15.75" customHeight="1">
      <c r="A739" s="231" t="s">
        <v>62</v>
      </c>
      <c r="B739" s="231"/>
      <c r="C739" s="231"/>
      <c r="D739" s="216" t="str">
        <f>IF(LEN(A739)&gt;3,VLOOKUP(A739,'Crop Chart'!$A$5:$H$72,#REF!,FALSE),"")</f>
        <v/>
      </c>
      <c r="E739" s="280"/>
      <c r="F739" s="278"/>
      <c r="G739" s="279"/>
      <c r="H739" s="208" t="str">
        <f>IF(ISBLANK(G739),"",I739-VLOOKUP(A739,'Crop Chart'!$A$5:$H$72,#REF!,FALSE))</f>
        <v/>
      </c>
      <c r="I739" s="208" t="str">
        <f t="shared" si="1"/>
        <v/>
      </c>
      <c r="J739" s="209" t="str">
        <f>IF($F739&gt;0,(VLOOKUP($A739,'Crop Chart'!$A$5:$M$72,#REF!,FALSE)*$F739),"")</f>
        <v/>
      </c>
      <c r="K739" s="209" t="str">
        <f>IF($F739&gt;0,(VLOOKUP($A739,'Crop Chart'!$A$5:$M$72,#REF!,FALSE)),"")</f>
        <v/>
      </c>
      <c r="L739" s="210"/>
      <c r="M739" s="276"/>
      <c r="N739" s="223"/>
      <c r="O739" s="222"/>
      <c r="P739" s="222"/>
      <c r="Q739" s="223"/>
      <c r="R739" s="223"/>
      <c r="S739" s="223"/>
      <c r="T739" s="223"/>
      <c r="U739" s="223"/>
      <c r="V739" s="223"/>
      <c r="W739" s="223"/>
      <c r="X739" s="223"/>
    </row>
    <row r="740" ht="15.75" customHeight="1">
      <c r="A740" s="231" t="s">
        <v>62</v>
      </c>
      <c r="B740" s="231"/>
      <c r="C740" s="231"/>
      <c r="D740" s="216" t="str">
        <f>IF(LEN(A740)&gt;3,VLOOKUP(A740,'Crop Chart'!$A$5:$H$72,#REF!,FALSE),"")</f>
        <v/>
      </c>
      <c r="E740" s="280"/>
      <c r="F740" s="278"/>
      <c r="G740" s="279"/>
      <c r="H740" s="208" t="str">
        <f>IF(ISBLANK(G740),"",I740-VLOOKUP(A740,'Crop Chart'!$A$5:$H$72,#REF!,FALSE))</f>
        <v/>
      </c>
      <c r="I740" s="208" t="str">
        <f t="shared" si="1"/>
        <v/>
      </c>
      <c r="J740" s="209" t="str">
        <f>IF($F740&gt;0,(VLOOKUP($A740,'Crop Chart'!$A$5:$M$72,#REF!,FALSE)*$F740),"")</f>
        <v/>
      </c>
      <c r="K740" s="209" t="str">
        <f>IF($F740&gt;0,(VLOOKUP($A740,'Crop Chart'!$A$5:$M$72,#REF!,FALSE)),"")</f>
        <v/>
      </c>
      <c r="L740" s="210"/>
      <c r="M740" s="276"/>
      <c r="N740" s="223"/>
      <c r="O740" s="222"/>
      <c r="P740" s="222"/>
      <c r="Q740" s="223"/>
      <c r="R740" s="223"/>
      <c r="S740" s="223"/>
      <c r="T740" s="223"/>
      <c r="U740" s="223"/>
      <c r="V740" s="223"/>
      <c r="W740" s="223"/>
      <c r="X740" s="223"/>
    </row>
    <row r="741" ht="15.75" customHeight="1">
      <c r="A741" s="231" t="s">
        <v>62</v>
      </c>
      <c r="B741" s="231"/>
      <c r="C741" s="231"/>
      <c r="D741" s="216" t="str">
        <f>IF(LEN(A741)&gt;3,VLOOKUP(A741,'Crop Chart'!$A$5:$H$72,#REF!,FALSE),"")</f>
        <v/>
      </c>
      <c r="E741" s="280"/>
      <c r="F741" s="278"/>
      <c r="G741" s="279"/>
      <c r="H741" s="208" t="str">
        <f>IF(ISBLANK(G741),"",I741-VLOOKUP(A741,'Crop Chart'!$A$5:$H$72,#REF!,FALSE))</f>
        <v/>
      </c>
      <c r="I741" s="208" t="str">
        <f t="shared" si="1"/>
        <v/>
      </c>
      <c r="J741" s="209" t="str">
        <f>IF($F741&gt;0,(VLOOKUP($A741,'Crop Chart'!$A$5:$M$72,#REF!,FALSE)*$F741),"")</f>
        <v/>
      </c>
      <c r="K741" s="209" t="str">
        <f>IF($F741&gt;0,(VLOOKUP($A741,'Crop Chart'!$A$5:$M$72,#REF!,FALSE)),"")</f>
        <v/>
      </c>
      <c r="L741" s="210"/>
      <c r="M741" s="276"/>
      <c r="N741" s="223"/>
      <c r="O741" s="222"/>
      <c r="P741" s="222"/>
      <c r="Q741" s="223"/>
      <c r="R741" s="223"/>
      <c r="S741" s="223"/>
      <c r="T741" s="223"/>
      <c r="U741" s="223"/>
      <c r="V741" s="223"/>
      <c r="W741" s="223"/>
      <c r="X741" s="223"/>
    </row>
    <row r="742" ht="15.75" customHeight="1">
      <c r="A742" s="231" t="s">
        <v>62</v>
      </c>
      <c r="B742" s="231"/>
      <c r="C742" s="231"/>
      <c r="D742" s="216" t="str">
        <f>IF(LEN(A742)&gt;3,VLOOKUP(A742,'Crop Chart'!$A$5:$H$72,#REF!,FALSE),"")</f>
        <v/>
      </c>
      <c r="E742" s="280"/>
      <c r="F742" s="278"/>
      <c r="G742" s="279"/>
      <c r="H742" s="208" t="str">
        <f>IF(ISBLANK(G742),"",I742-VLOOKUP(A742,'Crop Chart'!$A$5:$H$72,#REF!,FALSE))</f>
        <v/>
      </c>
      <c r="I742" s="208" t="str">
        <f t="shared" si="1"/>
        <v/>
      </c>
      <c r="J742" s="209" t="str">
        <f>IF($F742&gt;0,(VLOOKUP($A742,'Crop Chart'!$A$5:$M$72,#REF!,FALSE)*$F742),"")</f>
        <v/>
      </c>
      <c r="K742" s="209" t="str">
        <f>IF($F742&gt;0,(VLOOKUP($A742,'Crop Chart'!$A$5:$M$72,#REF!,FALSE)),"")</f>
        <v/>
      </c>
      <c r="L742" s="210"/>
      <c r="M742" s="276"/>
      <c r="N742" s="223"/>
      <c r="O742" s="222"/>
      <c r="P742" s="222"/>
      <c r="Q742" s="223"/>
      <c r="R742" s="223"/>
      <c r="S742" s="223"/>
      <c r="T742" s="223"/>
      <c r="U742" s="223"/>
      <c r="V742" s="223"/>
      <c r="W742" s="223"/>
      <c r="X742" s="223"/>
    </row>
    <row r="743" ht="15.75" customHeight="1">
      <c r="A743" s="231" t="s">
        <v>62</v>
      </c>
      <c r="B743" s="231"/>
      <c r="C743" s="231"/>
      <c r="D743" s="216" t="str">
        <f>IF(LEN(A743)&gt;3,VLOOKUP(A743,'Crop Chart'!$A$5:$H$72,#REF!,FALSE),"")</f>
        <v/>
      </c>
      <c r="E743" s="280"/>
      <c r="F743" s="278"/>
      <c r="G743" s="279"/>
      <c r="H743" s="208" t="str">
        <f>IF(ISBLANK(G743),"",I743-VLOOKUP(A743,'Crop Chart'!$A$5:$H$72,#REF!,FALSE))</f>
        <v/>
      </c>
      <c r="I743" s="208" t="str">
        <f t="shared" si="1"/>
        <v/>
      </c>
      <c r="J743" s="209" t="str">
        <f>IF($F743&gt;0,(VLOOKUP($A743,'Crop Chart'!$A$5:$M$72,#REF!,FALSE)*$F743),"")</f>
        <v/>
      </c>
      <c r="K743" s="209" t="str">
        <f>IF($F743&gt;0,(VLOOKUP($A743,'Crop Chart'!$A$5:$M$72,#REF!,FALSE)),"")</f>
        <v/>
      </c>
      <c r="L743" s="210"/>
      <c r="M743" s="276"/>
      <c r="N743" s="223"/>
      <c r="O743" s="222"/>
      <c r="P743" s="222"/>
      <c r="Q743" s="223"/>
      <c r="R743" s="223"/>
      <c r="S743" s="223"/>
      <c r="T743" s="223"/>
      <c r="U743" s="223"/>
      <c r="V743" s="223"/>
      <c r="W743" s="223"/>
      <c r="X743" s="223"/>
    </row>
    <row r="744" ht="15.75" customHeight="1">
      <c r="A744" s="231" t="s">
        <v>62</v>
      </c>
      <c r="B744" s="231"/>
      <c r="C744" s="231"/>
      <c r="D744" s="216" t="str">
        <f>IF(LEN(A744)&gt;3,VLOOKUP(A744,'Crop Chart'!$A$5:$H$72,#REF!,FALSE),"")</f>
        <v/>
      </c>
      <c r="E744" s="280"/>
      <c r="F744" s="278"/>
      <c r="G744" s="279"/>
      <c r="H744" s="208" t="str">
        <f>IF(ISBLANK(G744),"",I744-VLOOKUP(A744,'Crop Chart'!$A$5:$H$72,#REF!,FALSE))</f>
        <v/>
      </c>
      <c r="I744" s="208" t="str">
        <f t="shared" si="1"/>
        <v/>
      </c>
      <c r="J744" s="209" t="str">
        <f>IF($F744&gt;0,(VLOOKUP($A744,'Crop Chart'!$A$5:$M$72,#REF!,FALSE)*$F744),"")</f>
        <v/>
      </c>
      <c r="K744" s="209" t="str">
        <f>IF($F744&gt;0,(VLOOKUP($A744,'Crop Chart'!$A$5:$M$72,#REF!,FALSE)),"")</f>
        <v/>
      </c>
      <c r="L744" s="210"/>
      <c r="M744" s="276"/>
      <c r="N744" s="223"/>
      <c r="O744" s="222"/>
      <c r="P744" s="222"/>
      <c r="Q744" s="223"/>
      <c r="R744" s="223"/>
      <c r="S744" s="223"/>
      <c r="T744" s="223"/>
      <c r="U744" s="223"/>
      <c r="V744" s="223"/>
      <c r="W744" s="223"/>
      <c r="X744" s="223"/>
    </row>
    <row r="745" ht="15.75" customHeight="1">
      <c r="A745" s="231" t="s">
        <v>62</v>
      </c>
      <c r="B745" s="231"/>
      <c r="C745" s="231"/>
      <c r="D745" s="216" t="str">
        <f>IF(LEN(A745)&gt;3,VLOOKUP(A745,'Crop Chart'!$A$5:$H$72,#REF!,FALSE),"")</f>
        <v/>
      </c>
      <c r="E745" s="280"/>
      <c r="F745" s="278"/>
      <c r="G745" s="279"/>
      <c r="H745" s="208" t="str">
        <f>IF(ISBLANK(G745),"",I745-VLOOKUP(A745,'Crop Chart'!$A$5:$H$72,#REF!,FALSE))</f>
        <v/>
      </c>
      <c r="I745" s="208" t="str">
        <f t="shared" si="1"/>
        <v/>
      </c>
      <c r="J745" s="209" t="str">
        <f>IF($F745&gt;0,(VLOOKUP($A745,'Crop Chart'!$A$5:$M$72,#REF!,FALSE)*$F745),"")</f>
        <v/>
      </c>
      <c r="K745" s="209" t="str">
        <f>IF($F745&gt;0,(VLOOKUP($A745,'Crop Chart'!$A$5:$M$72,#REF!,FALSE)),"")</f>
        <v/>
      </c>
      <c r="L745" s="210"/>
      <c r="M745" s="276"/>
      <c r="N745" s="223"/>
      <c r="O745" s="222"/>
      <c r="P745" s="222"/>
      <c r="Q745" s="223"/>
      <c r="R745" s="223"/>
      <c r="S745" s="223"/>
      <c r="T745" s="223"/>
      <c r="U745" s="223"/>
      <c r="V745" s="223"/>
      <c r="W745" s="223"/>
      <c r="X745" s="223"/>
    </row>
    <row r="746" ht="15.75" customHeight="1">
      <c r="A746" s="231" t="s">
        <v>62</v>
      </c>
      <c r="B746" s="231"/>
      <c r="C746" s="231"/>
      <c r="D746" s="216" t="str">
        <f>IF(LEN(A746)&gt;3,VLOOKUP(A746,'Crop Chart'!$A$5:$H$72,#REF!,FALSE),"")</f>
        <v/>
      </c>
      <c r="E746" s="280"/>
      <c r="F746" s="278"/>
      <c r="G746" s="279"/>
      <c r="H746" s="208" t="str">
        <f>IF(ISBLANK(G746),"",I746-VLOOKUP(A746,'Crop Chart'!$A$5:$H$72,#REF!,FALSE))</f>
        <v/>
      </c>
      <c r="I746" s="208" t="str">
        <f t="shared" si="1"/>
        <v/>
      </c>
      <c r="J746" s="209" t="str">
        <f>IF($F746&gt;0,(VLOOKUP($A746,'Crop Chart'!$A$5:$M$72,#REF!,FALSE)*$F746),"")</f>
        <v/>
      </c>
      <c r="K746" s="209" t="str">
        <f>IF($F746&gt;0,(VLOOKUP($A746,'Crop Chart'!$A$5:$M$72,#REF!,FALSE)),"")</f>
        <v/>
      </c>
      <c r="L746" s="210"/>
      <c r="M746" s="276"/>
      <c r="N746" s="223"/>
      <c r="O746" s="222"/>
      <c r="P746" s="222"/>
      <c r="Q746" s="223"/>
      <c r="R746" s="223"/>
      <c r="S746" s="223"/>
      <c r="T746" s="223"/>
      <c r="U746" s="223"/>
      <c r="V746" s="223"/>
      <c r="W746" s="223"/>
      <c r="X746" s="223"/>
    </row>
    <row r="747" ht="15.75" customHeight="1">
      <c r="A747" s="231" t="s">
        <v>62</v>
      </c>
      <c r="B747" s="231"/>
      <c r="C747" s="231"/>
      <c r="D747" s="216" t="str">
        <f>IF(LEN(A747)&gt;3,VLOOKUP(A747,'Crop Chart'!$A$5:$H$72,#REF!,FALSE),"")</f>
        <v/>
      </c>
      <c r="E747" s="280"/>
      <c r="F747" s="278"/>
      <c r="G747" s="279"/>
      <c r="H747" s="208" t="str">
        <f>IF(ISBLANK(G747),"",I747-VLOOKUP(A747,'Crop Chart'!$A$5:$H$72,#REF!,FALSE))</f>
        <v/>
      </c>
      <c r="I747" s="208" t="str">
        <f t="shared" si="1"/>
        <v/>
      </c>
      <c r="J747" s="209" t="str">
        <f>IF($F747&gt;0,(VLOOKUP($A747,'Crop Chart'!$A$5:$M$72,#REF!,FALSE)*$F747),"")</f>
        <v/>
      </c>
      <c r="K747" s="209" t="str">
        <f>IF($F747&gt;0,(VLOOKUP($A747,'Crop Chart'!$A$5:$M$72,#REF!,FALSE)),"")</f>
        <v/>
      </c>
      <c r="L747" s="210"/>
      <c r="M747" s="276"/>
      <c r="N747" s="223"/>
      <c r="O747" s="222"/>
      <c r="P747" s="222"/>
      <c r="Q747" s="223"/>
      <c r="R747" s="223"/>
      <c r="S747" s="223"/>
      <c r="T747" s="223"/>
      <c r="U747" s="223"/>
      <c r="V747" s="223"/>
      <c r="W747" s="223"/>
      <c r="X747" s="223"/>
    </row>
    <row r="748" ht="15.75" customHeight="1">
      <c r="A748" s="231" t="s">
        <v>62</v>
      </c>
      <c r="B748" s="231"/>
      <c r="C748" s="231"/>
      <c r="D748" s="216" t="str">
        <f>IF(LEN(A748)&gt;3,VLOOKUP(A748,'Crop Chart'!$A$5:$H$72,#REF!,FALSE),"")</f>
        <v/>
      </c>
      <c r="E748" s="280"/>
      <c r="F748" s="278"/>
      <c r="G748" s="279"/>
      <c r="H748" s="208" t="str">
        <f>IF(ISBLANK(G748),"",I748-VLOOKUP(A748,'Crop Chart'!$A$5:$H$72,#REF!,FALSE))</f>
        <v/>
      </c>
      <c r="I748" s="208" t="str">
        <f t="shared" si="1"/>
        <v/>
      </c>
      <c r="J748" s="209" t="str">
        <f>IF($F748&gt;0,(VLOOKUP($A748,'Crop Chart'!$A$5:$M$72,#REF!,FALSE)*$F748),"")</f>
        <v/>
      </c>
      <c r="K748" s="209" t="str">
        <f>IF($F748&gt;0,(VLOOKUP($A748,'Crop Chart'!$A$5:$M$72,#REF!,FALSE)),"")</f>
        <v/>
      </c>
      <c r="L748" s="210"/>
      <c r="M748" s="276"/>
      <c r="N748" s="223"/>
      <c r="O748" s="222"/>
      <c r="P748" s="222"/>
      <c r="Q748" s="223"/>
      <c r="R748" s="223"/>
      <c r="S748" s="223"/>
      <c r="T748" s="223"/>
      <c r="U748" s="223"/>
      <c r="V748" s="223"/>
      <c r="W748" s="223"/>
      <c r="X748" s="223"/>
    </row>
    <row r="749" ht="15.75" customHeight="1">
      <c r="A749" s="231" t="s">
        <v>62</v>
      </c>
      <c r="B749" s="231"/>
      <c r="C749" s="231"/>
      <c r="D749" s="216" t="str">
        <f>IF(LEN(A749)&gt;3,VLOOKUP(A749,'Crop Chart'!$A$5:$H$72,#REF!,FALSE),"")</f>
        <v/>
      </c>
      <c r="E749" s="280"/>
      <c r="F749" s="278"/>
      <c r="G749" s="279"/>
      <c r="H749" s="208" t="str">
        <f>IF(ISBLANK(G749),"",I749-VLOOKUP(A749,'Crop Chart'!$A$5:$H$72,#REF!,FALSE))</f>
        <v/>
      </c>
      <c r="I749" s="208" t="str">
        <f t="shared" si="1"/>
        <v/>
      </c>
      <c r="J749" s="209" t="str">
        <f>IF($F749&gt;0,(VLOOKUP($A749,'Crop Chart'!$A$5:$M$72,#REF!,FALSE)*$F749),"")</f>
        <v/>
      </c>
      <c r="K749" s="209" t="str">
        <f>IF($F749&gt;0,(VLOOKUP($A749,'Crop Chart'!$A$5:$M$72,#REF!,FALSE)),"")</f>
        <v/>
      </c>
      <c r="L749" s="210"/>
      <c r="M749" s="276"/>
      <c r="N749" s="223"/>
      <c r="O749" s="222"/>
      <c r="P749" s="222"/>
      <c r="Q749" s="223"/>
      <c r="R749" s="223"/>
      <c r="S749" s="223"/>
      <c r="T749" s="223"/>
      <c r="U749" s="223"/>
      <c r="V749" s="223"/>
      <c r="W749" s="223"/>
      <c r="X749" s="223"/>
    </row>
    <row r="750" ht="15.75" customHeight="1">
      <c r="A750" s="231" t="s">
        <v>62</v>
      </c>
      <c r="B750" s="231"/>
      <c r="C750" s="231"/>
      <c r="D750" s="216" t="str">
        <f>IF(LEN(A750)&gt;3,VLOOKUP(A750,'Crop Chart'!$A$5:$H$72,#REF!,FALSE),"")</f>
        <v/>
      </c>
      <c r="E750" s="280"/>
      <c r="F750" s="278"/>
      <c r="G750" s="279"/>
      <c r="H750" s="208" t="str">
        <f>IF(ISBLANK(G750),"",I750-VLOOKUP(A750,'Crop Chart'!$A$5:$H$72,#REF!,FALSE))</f>
        <v/>
      </c>
      <c r="I750" s="208" t="str">
        <f t="shared" si="1"/>
        <v/>
      </c>
      <c r="J750" s="209" t="str">
        <f>IF($F750&gt;0,(VLOOKUP($A750,'Crop Chart'!$A$5:$M$72,#REF!,FALSE)*$F750),"")</f>
        <v/>
      </c>
      <c r="K750" s="209" t="str">
        <f>IF($F750&gt;0,(VLOOKUP($A750,'Crop Chart'!$A$5:$M$72,#REF!,FALSE)),"")</f>
        <v/>
      </c>
      <c r="L750" s="210"/>
      <c r="M750" s="276"/>
      <c r="N750" s="223"/>
      <c r="O750" s="222"/>
      <c r="P750" s="222"/>
      <c r="Q750" s="223"/>
      <c r="R750" s="223"/>
      <c r="S750" s="223"/>
      <c r="T750" s="223"/>
      <c r="U750" s="223"/>
      <c r="V750" s="223"/>
      <c r="W750" s="223"/>
      <c r="X750" s="223"/>
    </row>
    <row r="751" ht="15.75" customHeight="1">
      <c r="A751" s="231" t="s">
        <v>62</v>
      </c>
      <c r="B751" s="231"/>
      <c r="C751" s="231"/>
      <c r="D751" s="216" t="str">
        <f>IF(LEN(A751)&gt;3,VLOOKUP(A751,'Crop Chart'!$A$5:$H$72,#REF!,FALSE),"")</f>
        <v/>
      </c>
      <c r="E751" s="280"/>
      <c r="F751" s="278"/>
      <c r="G751" s="279"/>
      <c r="H751" s="208" t="str">
        <f>IF(ISBLANK(G751),"",I751-VLOOKUP(A751,'Crop Chart'!$A$5:$H$72,#REF!,FALSE))</f>
        <v/>
      </c>
      <c r="I751" s="208" t="str">
        <f t="shared" si="1"/>
        <v/>
      </c>
      <c r="J751" s="209" t="str">
        <f>IF($F751&gt;0,(VLOOKUP($A751,'Crop Chart'!$A$5:$M$72,#REF!,FALSE)*$F751),"")</f>
        <v/>
      </c>
      <c r="K751" s="209" t="str">
        <f>IF($F751&gt;0,(VLOOKUP($A751,'Crop Chart'!$A$5:$M$72,#REF!,FALSE)),"")</f>
        <v/>
      </c>
      <c r="L751" s="210"/>
      <c r="M751" s="276"/>
      <c r="N751" s="223"/>
      <c r="O751" s="222"/>
      <c r="P751" s="222"/>
      <c r="Q751" s="223"/>
      <c r="R751" s="223"/>
      <c r="S751" s="223"/>
      <c r="T751" s="223"/>
      <c r="U751" s="223"/>
      <c r="V751" s="223"/>
      <c r="W751" s="223"/>
      <c r="X751" s="223"/>
    </row>
    <row r="752" ht="15.75" customHeight="1">
      <c r="A752" s="231" t="s">
        <v>62</v>
      </c>
      <c r="B752" s="231"/>
      <c r="C752" s="231"/>
      <c r="D752" s="216" t="str">
        <f>IF(LEN(A752)&gt;3,VLOOKUP(A752,'Crop Chart'!$A$5:$H$72,#REF!,FALSE),"")</f>
        <v/>
      </c>
      <c r="E752" s="280"/>
      <c r="F752" s="278"/>
      <c r="G752" s="279"/>
      <c r="H752" s="208" t="str">
        <f>IF(ISBLANK(G752),"",I752-VLOOKUP(A752,'Crop Chart'!$A$5:$H$72,#REF!,FALSE))</f>
        <v/>
      </c>
      <c r="I752" s="208" t="str">
        <f t="shared" si="1"/>
        <v/>
      </c>
      <c r="J752" s="209" t="str">
        <f>IF($F752&gt;0,(VLOOKUP($A752,'Crop Chart'!$A$5:$M$72,#REF!,FALSE)*$F752),"")</f>
        <v/>
      </c>
      <c r="K752" s="209" t="str">
        <f>IF($F752&gt;0,(VLOOKUP($A752,'Crop Chart'!$A$5:$M$72,#REF!,FALSE)),"")</f>
        <v/>
      </c>
      <c r="L752" s="210"/>
      <c r="M752" s="276"/>
      <c r="N752" s="223"/>
      <c r="O752" s="222"/>
      <c r="P752" s="222"/>
      <c r="Q752" s="223"/>
      <c r="R752" s="223"/>
      <c r="S752" s="223"/>
      <c r="T752" s="223"/>
      <c r="U752" s="223"/>
      <c r="V752" s="223"/>
      <c r="W752" s="223"/>
      <c r="X752" s="223"/>
    </row>
    <row r="753" ht="15.75" customHeight="1">
      <c r="A753" s="231" t="s">
        <v>62</v>
      </c>
      <c r="B753" s="231"/>
      <c r="C753" s="231"/>
      <c r="D753" s="216" t="str">
        <f>IF(LEN(A753)&gt;3,VLOOKUP(A753,'Crop Chart'!$A$5:$H$72,#REF!,FALSE),"")</f>
        <v/>
      </c>
      <c r="E753" s="280"/>
      <c r="F753" s="278"/>
      <c r="G753" s="279"/>
      <c r="H753" s="208" t="str">
        <f>IF(ISBLANK(G753),"",I753-VLOOKUP(A753,'Crop Chart'!$A$5:$H$72,#REF!,FALSE))</f>
        <v/>
      </c>
      <c r="I753" s="208" t="str">
        <f t="shared" si="1"/>
        <v/>
      </c>
      <c r="J753" s="209" t="str">
        <f>IF($F753&gt;0,(VLOOKUP($A753,'Crop Chart'!$A$5:$M$72,#REF!,FALSE)*$F753),"")</f>
        <v/>
      </c>
      <c r="K753" s="209" t="str">
        <f>IF($F753&gt;0,(VLOOKUP($A753,'Crop Chart'!$A$5:$M$72,#REF!,FALSE)),"")</f>
        <v/>
      </c>
      <c r="L753" s="210"/>
      <c r="M753" s="276"/>
      <c r="N753" s="223"/>
      <c r="O753" s="222"/>
      <c r="P753" s="222"/>
      <c r="Q753" s="223"/>
      <c r="R753" s="223"/>
      <c r="S753" s="223"/>
      <c r="T753" s="223"/>
      <c r="U753" s="223"/>
      <c r="V753" s="223"/>
      <c r="W753" s="223"/>
      <c r="X753" s="223"/>
    </row>
    <row r="754" ht="15.75" customHeight="1">
      <c r="A754" s="231" t="s">
        <v>62</v>
      </c>
      <c r="B754" s="231"/>
      <c r="C754" s="231"/>
      <c r="D754" s="216" t="str">
        <f>IF(LEN(A754)&gt;3,VLOOKUP(A754,'Crop Chart'!$A$5:$H$72,#REF!,FALSE),"")</f>
        <v/>
      </c>
      <c r="E754" s="280"/>
      <c r="F754" s="278"/>
      <c r="G754" s="279"/>
      <c r="H754" s="208" t="str">
        <f>IF(ISBLANK(G754),"",I754-VLOOKUP(A754,'Crop Chart'!$A$5:$H$72,#REF!,FALSE))</f>
        <v/>
      </c>
      <c r="I754" s="208" t="str">
        <f t="shared" si="1"/>
        <v/>
      </c>
      <c r="J754" s="209" t="str">
        <f>IF($F754&gt;0,(VLOOKUP($A754,'Crop Chart'!$A$5:$M$72,#REF!,FALSE)*$F754),"")</f>
        <v/>
      </c>
      <c r="K754" s="209" t="str">
        <f>IF($F754&gt;0,(VLOOKUP($A754,'Crop Chart'!$A$5:$M$72,#REF!,FALSE)),"")</f>
        <v/>
      </c>
      <c r="L754" s="210"/>
      <c r="M754" s="276"/>
      <c r="N754" s="223"/>
      <c r="O754" s="222"/>
      <c r="P754" s="222"/>
      <c r="Q754" s="223"/>
      <c r="R754" s="223"/>
      <c r="S754" s="223"/>
      <c r="T754" s="223"/>
      <c r="U754" s="223"/>
      <c r="V754" s="223"/>
      <c r="W754" s="223"/>
      <c r="X754" s="223"/>
    </row>
    <row r="755" ht="15.75" customHeight="1">
      <c r="A755" s="231" t="s">
        <v>62</v>
      </c>
      <c r="B755" s="231"/>
      <c r="C755" s="231"/>
      <c r="D755" s="216" t="str">
        <f>IF(LEN(A755)&gt;3,VLOOKUP(A755,'Crop Chart'!$A$5:$H$72,#REF!,FALSE),"")</f>
        <v/>
      </c>
      <c r="E755" s="280"/>
      <c r="F755" s="278"/>
      <c r="G755" s="279"/>
      <c r="H755" s="208" t="str">
        <f>IF(ISBLANK(G755),"",I755-VLOOKUP(A755,'Crop Chart'!$A$5:$H$72,#REF!,FALSE))</f>
        <v/>
      </c>
      <c r="I755" s="208" t="str">
        <f t="shared" si="1"/>
        <v/>
      </c>
      <c r="J755" s="209" t="str">
        <f>IF($F755&gt;0,(VLOOKUP($A755,'Crop Chart'!$A$5:$M$72,#REF!,FALSE)*$F755),"")</f>
        <v/>
      </c>
      <c r="K755" s="209" t="str">
        <f>IF($F755&gt;0,(VLOOKUP($A755,'Crop Chart'!$A$5:$M$72,#REF!,FALSE)),"")</f>
        <v/>
      </c>
      <c r="L755" s="210"/>
      <c r="M755" s="276"/>
      <c r="N755" s="223"/>
      <c r="O755" s="222"/>
      <c r="P755" s="222"/>
      <c r="Q755" s="223"/>
      <c r="R755" s="223"/>
      <c r="S755" s="223"/>
      <c r="T755" s="223"/>
      <c r="U755" s="223"/>
      <c r="V755" s="223"/>
      <c r="W755" s="223"/>
      <c r="X755" s="223"/>
    </row>
    <row r="756" ht="15.75" customHeight="1">
      <c r="A756" s="231" t="s">
        <v>62</v>
      </c>
      <c r="B756" s="231"/>
      <c r="C756" s="231"/>
      <c r="D756" s="216" t="str">
        <f>IF(LEN(A756)&gt;3,VLOOKUP(A756,'Crop Chart'!$A$5:$H$72,#REF!,FALSE),"")</f>
        <v/>
      </c>
      <c r="E756" s="280"/>
      <c r="F756" s="278"/>
      <c r="G756" s="279"/>
      <c r="H756" s="208" t="str">
        <f>IF(ISBLANK(G756),"",I756-VLOOKUP(A756,'Crop Chart'!$A$5:$H$72,#REF!,FALSE))</f>
        <v/>
      </c>
      <c r="I756" s="208" t="str">
        <f t="shared" si="1"/>
        <v/>
      </c>
      <c r="J756" s="209" t="str">
        <f>IF($F756&gt;0,(VLOOKUP($A756,'Crop Chart'!$A$5:$M$72,#REF!,FALSE)*$F756),"")</f>
        <v/>
      </c>
      <c r="K756" s="209" t="str">
        <f>IF($F756&gt;0,(VLOOKUP($A756,'Crop Chart'!$A$5:$M$72,#REF!,FALSE)),"")</f>
        <v/>
      </c>
      <c r="L756" s="210"/>
      <c r="M756" s="276"/>
      <c r="N756" s="223"/>
      <c r="O756" s="222"/>
      <c r="P756" s="222"/>
      <c r="Q756" s="223"/>
      <c r="R756" s="223"/>
      <c r="S756" s="223"/>
      <c r="T756" s="223"/>
      <c r="U756" s="223"/>
      <c r="V756" s="223"/>
      <c r="W756" s="223"/>
      <c r="X756" s="223"/>
    </row>
    <row r="757" ht="15.75" customHeight="1">
      <c r="A757" s="231" t="s">
        <v>62</v>
      </c>
      <c r="B757" s="231"/>
      <c r="C757" s="231"/>
      <c r="D757" s="216" t="str">
        <f>IF(LEN(A757)&gt;3,VLOOKUP(A757,'Crop Chart'!$A$5:$H$72,#REF!,FALSE),"")</f>
        <v/>
      </c>
      <c r="E757" s="280"/>
      <c r="F757" s="278"/>
      <c r="G757" s="279"/>
      <c r="H757" s="208" t="str">
        <f>IF(ISBLANK(G757),"",I757-VLOOKUP(A757,'Crop Chart'!$A$5:$H$72,#REF!,FALSE))</f>
        <v/>
      </c>
      <c r="I757" s="208" t="str">
        <f t="shared" si="1"/>
        <v/>
      </c>
      <c r="J757" s="209" t="str">
        <f>IF($F757&gt;0,(VLOOKUP($A757,'Crop Chart'!$A$5:$M$72,#REF!,FALSE)*$F757),"")</f>
        <v/>
      </c>
      <c r="K757" s="209" t="str">
        <f>IF($F757&gt;0,(VLOOKUP($A757,'Crop Chart'!$A$5:$M$72,#REF!,FALSE)),"")</f>
        <v/>
      </c>
      <c r="L757" s="210"/>
      <c r="M757" s="276"/>
      <c r="N757" s="223"/>
      <c r="O757" s="222"/>
      <c r="P757" s="222"/>
      <c r="Q757" s="223"/>
      <c r="R757" s="223"/>
      <c r="S757" s="223"/>
      <c r="T757" s="223"/>
      <c r="U757" s="223"/>
      <c r="V757" s="223"/>
      <c r="W757" s="223"/>
      <c r="X757" s="223"/>
    </row>
    <row r="758" ht="15.75" customHeight="1">
      <c r="A758" s="231" t="s">
        <v>62</v>
      </c>
      <c r="B758" s="231"/>
      <c r="C758" s="231"/>
      <c r="D758" s="216" t="str">
        <f>IF(LEN(A758)&gt;3,VLOOKUP(A758,'Crop Chart'!$A$5:$H$72,#REF!,FALSE),"")</f>
        <v/>
      </c>
      <c r="E758" s="280"/>
      <c r="F758" s="278"/>
      <c r="G758" s="279"/>
      <c r="H758" s="208" t="str">
        <f>IF(ISBLANK(G758),"",I758-VLOOKUP(A758,'Crop Chart'!$A$5:$H$72,#REF!,FALSE))</f>
        <v/>
      </c>
      <c r="I758" s="208" t="str">
        <f t="shared" si="1"/>
        <v/>
      </c>
      <c r="J758" s="209" t="str">
        <f>IF($F758&gt;0,(VLOOKUP($A758,'Crop Chart'!$A$5:$M$72,#REF!,FALSE)*$F758),"")</f>
        <v/>
      </c>
      <c r="K758" s="209" t="str">
        <f>IF($F758&gt;0,(VLOOKUP($A758,'Crop Chart'!$A$5:$M$72,#REF!,FALSE)),"")</f>
        <v/>
      </c>
      <c r="L758" s="210"/>
      <c r="M758" s="276"/>
      <c r="N758" s="223"/>
      <c r="O758" s="222"/>
      <c r="P758" s="222"/>
      <c r="Q758" s="223"/>
      <c r="R758" s="223"/>
      <c r="S758" s="223"/>
      <c r="T758" s="223"/>
      <c r="U758" s="223"/>
      <c r="V758" s="223"/>
      <c r="W758" s="223"/>
      <c r="X758" s="223"/>
    </row>
    <row r="759" ht="15.75" customHeight="1">
      <c r="A759" s="231" t="s">
        <v>62</v>
      </c>
      <c r="B759" s="231"/>
      <c r="C759" s="231"/>
      <c r="D759" s="216" t="str">
        <f>IF(LEN(A759)&gt;3,VLOOKUP(A759,'Crop Chart'!$A$5:$H$72,#REF!,FALSE),"")</f>
        <v/>
      </c>
      <c r="E759" s="280"/>
      <c r="F759" s="278"/>
      <c r="G759" s="279"/>
      <c r="H759" s="208" t="str">
        <f>IF(ISBLANK(G759),"",I759-VLOOKUP(A759,'Crop Chart'!$A$5:$H$72,#REF!,FALSE))</f>
        <v/>
      </c>
      <c r="I759" s="208" t="str">
        <f t="shared" si="1"/>
        <v/>
      </c>
      <c r="J759" s="209" t="str">
        <f>IF($F759&gt;0,(VLOOKUP($A759,'Crop Chart'!$A$5:$M$72,#REF!,FALSE)*$F759),"")</f>
        <v/>
      </c>
      <c r="K759" s="209" t="str">
        <f>IF($F759&gt;0,(VLOOKUP($A759,'Crop Chart'!$A$5:$M$72,#REF!,FALSE)),"")</f>
        <v/>
      </c>
      <c r="L759" s="210"/>
      <c r="M759" s="276"/>
      <c r="N759" s="223"/>
      <c r="O759" s="222"/>
      <c r="P759" s="222"/>
      <c r="Q759" s="223"/>
      <c r="R759" s="223"/>
      <c r="S759" s="223"/>
      <c r="T759" s="223"/>
      <c r="U759" s="223"/>
      <c r="V759" s="223"/>
      <c r="W759" s="223"/>
      <c r="X759" s="223"/>
    </row>
    <row r="760" ht="15.75" customHeight="1">
      <c r="A760" s="231" t="s">
        <v>62</v>
      </c>
      <c r="B760" s="231"/>
      <c r="C760" s="231"/>
      <c r="D760" s="216" t="str">
        <f>IF(LEN(A760)&gt;3,VLOOKUP(A760,'Crop Chart'!$A$5:$H$72,#REF!,FALSE),"")</f>
        <v/>
      </c>
      <c r="E760" s="280"/>
      <c r="F760" s="278"/>
      <c r="G760" s="279"/>
      <c r="H760" s="208" t="str">
        <f>IF(ISBLANK(G760),"",I760-VLOOKUP(A760,'Crop Chart'!$A$5:$H$72,#REF!,FALSE))</f>
        <v/>
      </c>
      <c r="I760" s="208" t="str">
        <f t="shared" si="1"/>
        <v/>
      </c>
      <c r="J760" s="209" t="str">
        <f>IF($F760&gt;0,(VLOOKUP($A760,'Crop Chart'!$A$5:$M$72,#REF!,FALSE)*$F760),"")</f>
        <v/>
      </c>
      <c r="K760" s="209" t="str">
        <f>IF($F760&gt;0,(VLOOKUP($A760,'Crop Chart'!$A$5:$M$72,#REF!,FALSE)),"")</f>
        <v/>
      </c>
      <c r="L760" s="210"/>
      <c r="M760" s="276"/>
      <c r="N760" s="223"/>
      <c r="O760" s="222"/>
      <c r="P760" s="222"/>
      <c r="Q760" s="223"/>
      <c r="R760" s="223"/>
      <c r="S760" s="223"/>
      <c r="T760" s="223"/>
      <c r="U760" s="223"/>
      <c r="V760" s="223"/>
      <c r="W760" s="223"/>
      <c r="X760" s="223"/>
    </row>
    <row r="761" ht="15.75" customHeight="1">
      <c r="A761" s="231" t="s">
        <v>62</v>
      </c>
      <c r="B761" s="231"/>
      <c r="C761" s="231"/>
      <c r="D761" s="216" t="str">
        <f>IF(LEN(A761)&gt;3,VLOOKUP(A761,'Crop Chart'!$A$5:$H$72,#REF!,FALSE),"")</f>
        <v/>
      </c>
      <c r="E761" s="280"/>
      <c r="F761" s="278"/>
      <c r="G761" s="279"/>
      <c r="H761" s="208" t="str">
        <f>IF(ISBLANK(G761),"",I761-VLOOKUP(A761,'Crop Chart'!$A$5:$H$72,#REF!,FALSE))</f>
        <v/>
      </c>
      <c r="I761" s="208" t="str">
        <f t="shared" si="1"/>
        <v/>
      </c>
      <c r="J761" s="209" t="str">
        <f>IF($F761&gt;0,(VLOOKUP($A761,'Crop Chart'!$A$5:$M$72,#REF!,FALSE)*$F761),"")</f>
        <v/>
      </c>
      <c r="K761" s="209" t="str">
        <f>IF($F761&gt;0,(VLOOKUP($A761,'Crop Chart'!$A$5:$M$72,#REF!,FALSE)),"")</f>
        <v/>
      </c>
      <c r="L761" s="210"/>
      <c r="M761" s="276"/>
      <c r="N761" s="223"/>
      <c r="O761" s="222"/>
      <c r="P761" s="222"/>
      <c r="Q761" s="223"/>
      <c r="R761" s="223"/>
      <c r="S761" s="223"/>
      <c r="T761" s="223"/>
      <c r="U761" s="223"/>
      <c r="V761" s="223"/>
      <c r="W761" s="223"/>
      <c r="X761" s="223"/>
    </row>
    <row r="762" ht="15.75" customHeight="1">
      <c r="A762" s="231" t="s">
        <v>62</v>
      </c>
      <c r="B762" s="231"/>
      <c r="C762" s="231"/>
      <c r="D762" s="216" t="str">
        <f>IF(LEN(A762)&gt;3,VLOOKUP(A762,'Crop Chart'!$A$5:$H$72,#REF!,FALSE),"")</f>
        <v/>
      </c>
      <c r="E762" s="280"/>
      <c r="F762" s="278"/>
      <c r="G762" s="279"/>
      <c r="H762" s="208" t="str">
        <f>IF(ISBLANK(G762),"",I762-VLOOKUP(A762,'Crop Chart'!$A$5:$H$72,#REF!,FALSE))</f>
        <v/>
      </c>
      <c r="I762" s="208" t="str">
        <f t="shared" si="1"/>
        <v/>
      </c>
      <c r="J762" s="209" t="str">
        <f>IF($F762&gt;0,(VLOOKUP($A762,'Crop Chart'!$A$5:$M$72,#REF!,FALSE)*$F762),"")</f>
        <v/>
      </c>
      <c r="K762" s="209" t="str">
        <f>IF($F762&gt;0,(VLOOKUP($A762,'Crop Chart'!$A$5:$M$72,#REF!,FALSE)),"")</f>
        <v/>
      </c>
      <c r="L762" s="210"/>
      <c r="M762" s="276"/>
      <c r="N762" s="223"/>
      <c r="O762" s="222"/>
      <c r="P762" s="222"/>
      <c r="Q762" s="223"/>
      <c r="R762" s="223"/>
      <c r="S762" s="223"/>
      <c r="T762" s="223"/>
      <c r="U762" s="223"/>
      <c r="V762" s="223"/>
      <c r="W762" s="223"/>
      <c r="X762" s="223"/>
    </row>
    <row r="763" ht="15.75" customHeight="1">
      <c r="A763" s="231" t="s">
        <v>62</v>
      </c>
      <c r="B763" s="231"/>
      <c r="C763" s="231"/>
      <c r="D763" s="216" t="str">
        <f>IF(LEN(A763)&gt;3,VLOOKUP(A763,'Crop Chart'!$A$5:$H$72,#REF!,FALSE),"")</f>
        <v/>
      </c>
      <c r="E763" s="280"/>
      <c r="F763" s="278"/>
      <c r="G763" s="279"/>
      <c r="H763" s="208" t="str">
        <f>IF(ISBLANK(G763),"",I763-VLOOKUP(A763,'Crop Chart'!$A$5:$H$72,#REF!,FALSE))</f>
        <v/>
      </c>
      <c r="I763" s="208" t="str">
        <f t="shared" si="1"/>
        <v/>
      </c>
      <c r="J763" s="209" t="str">
        <f>IF($F763&gt;0,(VLOOKUP($A763,'Crop Chart'!$A$5:$M$72,#REF!,FALSE)*$F763),"")</f>
        <v/>
      </c>
      <c r="K763" s="209" t="str">
        <f>IF($F763&gt;0,(VLOOKUP($A763,'Crop Chart'!$A$5:$M$72,#REF!,FALSE)),"")</f>
        <v/>
      </c>
      <c r="L763" s="210"/>
      <c r="M763" s="276"/>
      <c r="N763" s="223"/>
      <c r="O763" s="222"/>
      <c r="P763" s="222"/>
      <c r="Q763" s="223"/>
      <c r="R763" s="223"/>
      <c r="S763" s="223"/>
      <c r="T763" s="223"/>
      <c r="U763" s="223"/>
      <c r="V763" s="223"/>
      <c r="W763" s="223"/>
      <c r="X763" s="223"/>
    </row>
    <row r="764" ht="15.75" customHeight="1">
      <c r="A764" s="231" t="s">
        <v>62</v>
      </c>
      <c r="B764" s="231"/>
      <c r="C764" s="231"/>
      <c r="D764" s="216" t="str">
        <f>IF(LEN(A764)&gt;3,VLOOKUP(A764,'Crop Chart'!$A$5:$H$72,#REF!,FALSE),"")</f>
        <v/>
      </c>
      <c r="E764" s="280"/>
      <c r="F764" s="278"/>
      <c r="G764" s="279"/>
      <c r="H764" s="208" t="str">
        <f>IF(ISBLANK(G764),"",I764-VLOOKUP(A764,'Crop Chart'!$A$5:$H$72,#REF!,FALSE))</f>
        <v/>
      </c>
      <c r="I764" s="208" t="str">
        <f t="shared" si="1"/>
        <v/>
      </c>
      <c r="J764" s="209" t="str">
        <f>IF($F764&gt;0,(VLOOKUP($A764,'Crop Chart'!$A$5:$M$72,#REF!,FALSE)*$F764),"")</f>
        <v/>
      </c>
      <c r="K764" s="209" t="str">
        <f>IF($F764&gt;0,(VLOOKUP($A764,'Crop Chart'!$A$5:$M$72,#REF!,FALSE)),"")</f>
        <v/>
      </c>
      <c r="L764" s="210"/>
      <c r="M764" s="276"/>
      <c r="N764" s="223"/>
      <c r="O764" s="222"/>
      <c r="P764" s="222"/>
      <c r="Q764" s="223"/>
      <c r="R764" s="223"/>
      <c r="S764" s="223"/>
      <c r="T764" s="223"/>
      <c r="U764" s="223"/>
      <c r="V764" s="223"/>
      <c r="W764" s="223"/>
      <c r="X764" s="223"/>
    </row>
    <row r="765" ht="15.75" customHeight="1">
      <c r="A765" s="231" t="s">
        <v>62</v>
      </c>
      <c r="B765" s="231"/>
      <c r="C765" s="231"/>
      <c r="D765" s="216" t="str">
        <f>IF(LEN(A765)&gt;3,VLOOKUP(A765,'Crop Chart'!$A$5:$H$72,#REF!,FALSE),"")</f>
        <v/>
      </c>
      <c r="E765" s="280"/>
      <c r="F765" s="278"/>
      <c r="G765" s="279"/>
      <c r="H765" s="208" t="str">
        <f>IF(ISBLANK(G765),"",I765-VLOOKUP(A765,'Crop Chart'!$A$5:$H$72,#REF!,FALSE))</f>
        <v/>
      </c>
      <c r="I765" s="208" t="str">
        <f t="shared" si="1"/>
        <v/>
      </c>
      <c r="J765" s="209" t="str">
        <f>IF($F765&gt;0,(VLOOKUP($A765,'Crop Chart'!$A$5:$M$72,#REF!,FALSE)*$F765),"")</f>
        <v/>
      </c>
      <c r="K765" s="209" t="str">
        <f>IF($F765&gt;0,(VLOOKUP($A765,'Crop Chart'!$A$5:$M$72,#REF!,FALSE)),"")</f>
        <v/>
      </c>
      <c r="L765" s="210"/>
      <c r="M765" s="276"/>
      <c r="N765" s="223"/>
      <c r="O765" s="222"/>
      <c r="P765" s="222"/>
      <c r="Q765" s="223"/>
      <c r="R765" s="223"/>
      <c r="S765" s="223"/>
      <c r="T765" s="223"/>
      <c r="U765" s="223"/>
      <c r="V765" s="223"/>
      <c r="W765" s="223"/>
      <c r="X765" s="223"/>
    </row>
    <row r="766" ht="15.75" customHeight="1">
      <c r="A766" s="231" t="s">
        <v>62</v>
      </c>
      <c r="B766" s="231"/>
      <c r="C766" s="231"/>
      <c r="D766" s="216" t="str">
        <f>IF(LEN(A766)&gt;3,VLOOKUP(A766,'Crop Chart'!$A$5:$H$72,#REF!,FALSE),"")</f>
        <v/>
      </c>
      <c r="E766" s="280"/>
      <c r="F766" s="278"/>
      <c r="G766" s="279"/>
      <c r="H766" s="208" t="str">
        <f>IF(ISBLANK(G766),"",I766-VLOOKUP(A766,'Crop Chart'!$A$5:$H$72,#REF!,FALSE))</f>
        <v/>
      </c>
      <c r="I766" s="208" t="str">
        <f t="shared" si="1"/>
        <v/>
      </c>
      <c r="J766" s="209" t="str">
        <f>IF($F766&gt;0,(VLOOKUP($A766,'Crop Chart'!$A$5:$M$72,#REF!,FALSE)*$F766),"")</f>
        <v/>
      </c>
      <c r="K766" s="209" t="str">
        <f>IF($F766&gt;0,(VLOOKUP($A766,'Crop Chart'!$A$5:$M$72,#REF!,FALSE)),"")</f>
        <v/>
      </c>
      <c r="L766" s="210"/>
      <c r="M766" s="276"/>
      <c r="N766" s="223"/>
      <c r="O766" s="222"/>
      <c r="P766" s="222"/>
      <c r="Q766" s="223"/>
      <c r="R766" s="223"/>
      <c r="S766" s="223"/>
      <c r="T766" s="223"/>
      <c r="U766" s="223"/>
      <c r="V766" s="223"/>
      <c r="W766" s="223"/>
      <c r="X766" s="223"/>
    </row>
    <row r="767" ht="15.75" customHeight="1">
      <c r="A767" s="231" t="s">
        <v>62</v>
      </c>
      <c r="B767" s="231"/>
      <c r="C767" s="231"/>
      <c r="D767" s="216" t="str">
        <f>IF(LEN(A767)&gt;3,VLOOKUP(A767,'Crop Chart'!$A$5:$H$72,#REF!,FALSE),"")</f>
        <v/>
      </c>
      <c r="E767" s="280"/>
      <c r="F767" s="278"/>
      <c r="G767" s="279"/>
      <c r="H767" s="208" t="str">
        <f>IF(ISBLANK(G767),"",I767-VLOOKUP(A767,'Crop Chart'!$A$5:$H$72,#REF!,FALSE))</f>
        <v/>
      </c>
      <c r="I767" s="208" t="str">
        <f t="shared" si="1"/>
        <v/>
      </c>
      <c r="J767" s="209" t="str">
        <f>IF($F767&gt;0,(VLOOKUP($A767,'Crop Chart'!$A$5:$M$72,#REF!,FALSE)*$F767),"")</f>
        <v/>
      </c>
      <c r="K767" s="209" t="str">
        <f>IF($F767&gt;0,(VLOOKUP($A767,'Crop Chart'!$A$5:$M$72,#REF!,FALSE)),"")</f>
        <v/>
      </c>
      <c r="L767" s="210"/>
      <c r="M767" s="276"/>
      <c r="N767" s="223"/>
      <c r="O767" s="222"/>
      <c r="P767" s="222"/>
      <c r="Q767" s="223"/>
      <c r="R767" s="223"/>
      <c r="S767" s="223"/>
      <c r="T767" s="223"/>
      <c r="U767" s="223"/>
      <c r="V767" s="223"/>
      <c r="W767" s="223"/>
      <c r="X767" s="223"/>
    </row>
    <row r="768" ht="15.75" customHeight="1">
      <c r="A768" s="231" t="s">
        <v>62</v>
      </c>
      <c r="B768" s="231"/>
      <c r="C768" s="231"/>
      <c r="D768" s="216" t="str">
        <f>IF(LEN(A768)&gt;3,VLOOKUP(A768,'Crop Chart'!$A$5:$H$72,#REF!,FALSE),"")</f>
        <v/>
      </c>
      <c r="E768" s="280"/>
      <c r="F768" s="278"/>
      <c r="G768" s="279"/>
      <c r="H768" s="208" t="str">
        <f>IF(ISBLANK(G768),"",I768-VLOOKUP(A768,'Crop Chart'!$A$5:$H$72,#REF!,FALSE))</f>
        <v/>
      </c>
      <c r="I768" s="208" t="str">
        <f t="shared" si="1"/>
        <v/>
      </c>
      <c r="J768" s="209" t="str">
        <f>IF($F768&gt;0,(VLOOKUP($A768,'Crop Chart'!$A$5:$M$72,#REF!,FALSE)*$F768),"")</f>
        <v/>
      </c>
      <c r="K768" s="209" t="str">
        <f>IF($F768&gt;0,(VLOOKUP($A768,'Crop Chart'!$A$5:$M$72,#REF!,FALSE)),"")</f>
        <v/>
      </c>
      <c r="L768" s="210"/>
      <c r="M768" s="276"/>
      <c r="N768" s="223"/>
      <c r="O768" s="222"/>
      <c r="P768" s="222"/>
      <c r="Q768" s="223"/>
      <c r="R768" s="223"/>
      <c r="S768" s="223"/>
      <c r="T768" s="223"/>
      <c r="U768" s="223"/>
      <c r="V768" s="223"/>
      <c r="W768" s="223"/>
      <c r="X768" s="223"/>
    </row>
    <row r="769" ht="15.75" customHeight="1">
      <c r="A769" s="231" t="s">
        <v>62</v>
      </c>
      <c r="B769" s="231"/>
      <c r="C769" s="231"/>
      <c r="D769" s="216" t="str">
        <f>IF(LEN(A769)&gt;3,VLOOKUP(A769,'Crop Chart'!$A$5:$H$72,#REF!,FALSE),"")</f>
        <v/>
      </c>
      <c r="E769" s="280"/>
      <c r="F769" s="278"/>
      <c r="G769" s="279"/>
      <c r="H769" s="208" t="str">
        <f>IF(ISBLANK(G769),"",I769-VLOOKUP(A769,'Crop Chart'!$A$5:$H$72,#REF!,FALSE))</f>
        <v/>
      </c>
      <c r="I769" s="208" t="str">
        <f t="shared" si="1"/>
        <v/>
      </c>
      <c r="J769" s="209" t="str">
        <f>IF($F769&gt;0,(VLOOKUP($A769,'Crop Chart'!$A$5:$M$72,#REF!,FALSE)*$F769),"")</f>
        <v/>
      </c>
      <c r="K769" s="209" t="str">
        <f>IF($F769&gt;0,(VLOOKUP($A769,'Crop Chart'!$A$5:$M$72,#REF!,FALSE)),"")</f>
        <v/>
      </c>
      <c r="L769" s="210"/>
      <c r="M769" s="276"/>
      <c r="N769" s="223"/>
      <c r="O769" s="222"/>
      <c r="P769" s="222"/>
      <c r="Q769" s="223"/>
      <c r="R769" s="223"/>
      <c r="S769" s="223"/>
      <c r="T769" s="223"/>
      <c r="U769" s="223"/>
      <c r="V769" s="223"/>
      <c r="W769" s="223"/>
      <c r="X769" s="223"/>
    </row>
    <row r="770" ht="15.75" customHeight="1">
      <c r="A770" s="231" t="s">
        <v>62</v>
      </c>
      <c r="B770" s="231"/>
      <c r="C770" s="231"/>
      <c r="D770" s="216" t="str">
        <f>IF(LEN(A770)&gt;3,VLOOKUP(A770,'Crop Chart'!$A$5:$H$72,#REF!,FALSE),"")</f>
        <v/>
      </c>
      <c r="E770" s="280"/>
      <c r="F770" s="278"/>
      <c r="G770" s="279"/>
      <c r="H770" s="208" t="str">
        <f>IF(ISBLANK(G770),"",I770-VLOOKUP(A770,'Crop Chart'!$A$5:$H$72,#REF!,FALSE))</f>
        <v/>
      </c>
      <c r="I770" s="208" t="str">
        <f t="shared" si="1"/>
        <v/>
      </c>
      <c r="J770" s="209" t="str">
        <f>IF($F770&gt;0,(VLOOKUP($A770,'Crop Chart'!$A$5:$M$72,#REF!,FALSE)*$F770),"")</f>
        <v/>
      </c>
      <c r="K770" s="209" t="str">
        <f>IF($F770&gt;0,(VLOOKUP($A770,'Crop Chart'!$A$5:$M$72,#REF!,FALSE)),"")</f>
        <v/>
      </c>
      <c r="L770" s="210"/>
      <c r="M770" s="276"/>
      <c r="N770" s="223"/>
      <c r="O770" s="222"/>
      <c r="P770" s="222"/>
      <c r="Q770" s="223"/>
      <c r="R770" s="223"/>
      <c r="S770" s="223"/>
      <c r="T770" s="223"/>
      <c r="U770" s="223"/>
      <c r="V770" s="223"/>
      <c r="W770" s="223"/>
      <c r="X770" s="223"/>
    </row>
    <row r="771" ht="15.75" customHeight="1">
      <c r="A771" s="231" t="s">
        <v>62</v>
      </c>
      <c r="B771" s="231"/>
      <c r="C771" s="231"/>
      <c r="D771" s="216" t="str">
        <f>IF(LEN(A771)&gt;3,VLOOKUP(A771,'Crop Chart'!$A$5:$H$72,#REF!,FALSE),"")</f>
        <v/>
      </c>
      <c r="E771" s="280"/>
      <c r="F771" s="278"/>
      <c r="G771" s="279"/>
      <c r="H771" s="208" t="str">
        <f>IF(ISBLANK(G771),"",I771-VLOOKUP(A771,'Crop Chart'!$A$5:$H$72,#REF!,FALSE))</f>
        <v/>
      </c>
      <c r="I771" s="208" t="str">
        <f t="shared" si="1"/>
        <v/>
      </c>
      <c r="J771" s="209" t="str">
        <f>IF($F771&gt;0,(VLOOKUP($A771,'Crop Chart'!$A$5:$M$72,#REF!,FALSE)*$F771),"")</f>
        <v/>
      </c>
      <c r="K771" s="209" t="str">
        <f>IF($F771&gt;0,(VLOOKUP($A771,'Crop Chart'!$A$5:$M$72,#REF!,FALSE)),"")</f>
        <v/>
      </c>
      <c r="L771" s="210"/>
      <c r="M771" s="276"/>
      <c r="N771" s="223"/>
      <c r="O771" s="222"/>
      <c r="P771" s="222"/>
      <c r="Q771" s="223"/>
      <c r="R771" s="223"/>
      <c r="S771" s="223"/>
      <c r="T771" s="223"/>
      <c r="U771" s="223"/>
      <c r="V771" s="223"/>
      <c r="W771" s="223"/>
      <c r="X771" s="223"/>
    </row>
    <row r="772" ht="15.75" customHeight="1">
      <c r="A772" s="231" t="s">
        <v>62</v>
      </c>
      <c r="B772" s="231"/>
      <c r="C772" s="231"/>
      <c r="D772" s="216" t="str">
        <f>IF(LEN(A772)&gt;3,VLOOKUP(A772,'Crop Chart'!$A$5:$H$72,#REF!,FALSE),"")</f>
        <v/>
      </c>
      <c r="E772" s="280"/>
      <c r="F772" s="278"/>
      <c r="G772" s="279"/>
      <c r="H772" s="208" t="str">
        <f>IF(ISBLANK(G772),"",I772-VLOOKUP(A772,'Crop Chart'!$A$5:$H$72,#REF!,FALSE))</f>
        <v/>
      </c>
      <c r="I772" s="208" t="str">
        <f t="shared" si="1"/>
        <v/>
      </c>
      <c r="J772" s="209" t="str">
        <f>IF($F772&gt;0,(VLOOKUP($A772,'Crop Chart'!$A$5:$M$72,#REF!,FALSE)*$F772),"")</f>
        <v/>
      </c>
      <c r="K772" s="209" t="str">
        <f>IF($F772&gt;0,(VLOOKUP($A772,'Crop Chart'!$A$5:$M$72,#REF!,FALSE)),"")</f>
        <v/>
      </c>
      <c r="L772" s="210"/>
      <c r="M772" s="276"/>
      <c r="N772" s="223"/>
      <c r="O772" s="222"/>
      <c r="P772" s="222"/>
      <c r="Q772" s="223"/>
      <c r="R772" s="223"/>
      <c r="S772" s="223"/>
      <c r="T772" s="223"/>
      <c r="U772" s="223"/>
      <c r="V772" s="223"/>
      <c r="W772" s="223"/>
      <c r="X772" s="223"/>
    </row>
    <row r="773" ht="15.75" customHeight="1">
      <c r="A773" s="231" t="s">
        <v>62</v>
      </c>
      <c r="B773" s="231"/>
      <c r="C773" s="231"/>
      <c r="D773" s="216" t="str">
        <f>IF(LEN(A773)&gt;3,VLOOKUP(A773,'Crop Chart'!$A$5:$H$72,#REF!,FALSE),"")</f>
        <v/>
      </c>
      <c r="E773" s="280"/>
      <c r="F773" s="278"/>
      <c r="G773" s="279"/>
      <c r="H773" s="208" t="str">
        <f>IF(ISBLANK(G773),"",I773-VLOOKUP(A773,'Crop Chart'!$A$5:$H$72,#REF!,FALSE))</f>
        <v/>
      </c>
      <c r="I773" s="208" t="str">
        <f t="shared" si="1"/>
        <v/>
      </c>
      <c r="J773" s="209" t="str">
        <f>IF($F773&gt;0,(VLOOKUP($A773,'Crop Chart'!$A$5:$M$72,#REF!,FALSE)*$F773),"")</f>
        <v/>
      </c>
      <c r="K773" s="209" t="str">
        <f>IF($F773&gt;0,(VLOOKUP($A773,'Crop Chart'!$A$5:$M$72,#REF!,FALSE)),"")</f>
        <v/>
      </c>
      <c r="L773" s="210"/>
      <c r="M773" s="276"/>
      <c r="N773" s="223"/>
      <c r="O773" s="222"/>
      <c r="P773" s="222"/>
      <c r="Q773" s="223"/>
      <c r="R773" s="223"/>
      <c r="S773" s="223"/>
      <c r="T773" s="223"/>
      <c r="U773" s="223"/>
      <c r="V773" s="223"/>
      <c r="W773" s="223"/>
      <c r="X773" s="223"/>
    </row>
    <row r="774" ht="15.75" customHeight="1">
      <c r="A774" s="231" t="s">
        <v>62</v>
      </c>
      <c r="B774" s="231"/>
      <c r="C774" s="231"/>
      <c r="D774" s="216" t="str">
        <f>IF(LEN(A774)&gt;3,VLOOKUP(A774,'Crop Chart'!$A$5:$H$72,#REF!,FALSE),"")</f>
        <v/>
      </c>
      <c r="E774" s="280"/>
      <c r="F774" s="278"/>
      <c r="G774" s="279"/>
      <c r="H774" s="208" t="str">
        <f>IF(ISBLANK(G774),"",I774-VLOOKUP(A774,'Crop Chart'!$A$5:$H$72,#REF!,FALSE))</f>
        <v/>
      </c>
      <c r="I774" s="208" t="str">
        <f t="shared" si="1"/>
        <v/>
      </c>
      <c r="J774" s="209" t="str">
        <f>IF($F774&gt;0,(VLOOKUP($A774,'Crop Chart'!$A$5:$M$72,#REF!,FALSE)*$F774),"")</f>
        <v/>
      </c>
      <c r="K774" s="209" t="str">
        <f>IF($F774&gt;0,(VLOOKUP($A774,'Crop Chart'!$A$5:$M$72,#REF!,FALSE)),"")</f>
        <v/>
      </c>
      <c r="L774" s="210"/>
      <c r="M774" s="276"/>
      <c r="N774" s="223"/>
      <c r="O774" s="222"/>
      <c r="P774" s="222"/>
      <c r="Q774" s="223"/>
      <c r="R774" s="223"/>
      <c r="S774" s="223"/>
      <c r="T774" s="223"/>
      <c r="U774" s="223"/>
      <c r="V774" s="223"/>
      <c r="W774" s="223"/>
      <c r="X774" s="223"/>
    </row>
    <row r="775" ht="15.75" customHeight="1">
      <c r="A775" s="231" t="s">
        <v>62</v>
      </c>
      <c r="B775" s="231"/>
      <c r="C775" s="231"/>
      <c r="D775" s="216" t="str">
        <f>IF(LEN(A775)&gt;3,VLOOKUP(A775,'Crop Chart'!$A$5:$H$72,#REF!,FALSE),"")</f>
        <v/>
      </c>
      <c r="E775" s="280"/>
      <c r="F775" s="278"/>
      <c r="G775" s="279"/>
      <c r="H775" s="208" t="str">
        <f>IF(ISBLANK(G775),"",I775-VLOOKUP(A775,'Crop Chart'!$A$5:$H$72,#REF!,FALSE))</f>
        <v/>
      </c>
      <c r="I775" s="208" t="str">
        <f t="shared" si="1"/>
        <v/>
      </c>
      <c r="J775" s="209" t="str">
        <f>IF($F775&gt;0,(VLOOKUP($A775,'Crop Chart'!$A$5:$M$72,#REF!,FALSE)*$F775),"")</f>
        <v/>
      </c>
      <c r="K775" s="209" t="str">
        <f>IF($F775&gt;0,(VLOOKUP($A775,'Crop Chart'!$A$5:$M$72,#REF!,FALSE)),"")</f>
        <v/>
      </c>
      <c r="L775" s="210"/>
      <c r="M775" s="276"/>
      <c r="N775" s="223"/>
      <c r="O775" s="222"/>
      <c r="P775" s="222"/>
      <c r="Q775" s="223"/>
      <c r="R775" s="223"/>
      <c r="S775" s="223"/>
      <c r="T775" s="223"/>
      <c r="U775" s="223"/>
      <c r="V775" s="223"/>
      <c r="W775" s="223"/>
      <c r="X775" s="223"/>
    </row>
    <row r="776" ht="15.75" customHeight="1">
      <c r="A776" s="231" t="s">
        <v>62</v>
      </c>
      <c r="B776" s="231"/>
      <c r="C776" s="231"/>
      <c r="D776" s="216" t="str">
        <f>IF(LEN(A776)&gt;3,VLOOKUP(A776,'Crop Chart'!$A$5:$H$72,#REF!,FALSE),"")</f>
        <v/>
      </c>
      <c r="E776" s="280"/>
      <c r="F776" s="278"/>
      <c r="G776" s="279"/>
      <c r="H776" s="208" t="str">
        <f>IF(ISBLANK(G776),"",I776-VLOOKUP(A776,'Crop Chart'!$A$5:$H$72,#REF!,FALSE))</f>
        <v/>
      </c>
      <c r="I776" s="208" t="str">
        <f t="shared" si="1"/>
        <v/>
      </c>
      <c r="J776" s="209" t="str">
        <f>IF($F776&gt;0,(VLOOKUP($A776,'Crop Chart'!$A$5:$M$72,#REF!,FALSE)*$F776),"")</f>
        <v/>
      </c>
      <c r="K776" s="209" t="str">
        <f>IF($F776&gt;0,(VLOOKUP($A776,'Crop Chart'!$A$5:$M$72,#REF!,FALSE)),"")</f>
        <v/>
      </c>
      <c r="L776" s="210"/>
      <c r="M776" s="276"/>
      <c r="N776" s="223"/>
      <c r="O776" s="222"/>
      <c r="P776" s="222"/>
      <c r="Q776" s="223"/>
      <c r="R776" s="223"/>
      <c r="S776" s="223"/>
      <c r="T776" s="223"/>
      <c r="U776" s="223"/>
      <c r="V776" s="223"/>
      <c r="W776" s="223"/>
      <c r="X776" s="223"/>
    </row>
    <row r="777" ht="15.75" customHeight="1">
      <c r="A777" s="231" t="s">
        <v>62</v>
      </c>
      <c r="B777" s="231"/>
      <c r="C777" s="231"/>
      <c r="D777" s="216" t="str">
        <f>IF(LEN(A777)&gt;3,VLOOKUP(A777,'Crop Chart'!$A$5:$H$72,#REF!,FALSE),"")</f>
        <v/>
      </c>
      <c r="E777" s="280"/>
      <c r="F777" s="278"/>
      <c r="G777" s="279"/>
      <c r="H777" s="208" t="str">
        <f>IF(ISBLANK(G777),"",I777-VLOOKUP(A777,'Crop Chart'!$A$5:$H$72,#REF!,FALSE))</f>
        <v/>
      </c>
      <c r="I777" s="208" t="str">
        <f t="shared" si="1"/>
        <v/>
      </c>
      <c r="J777" s="209" t="str">
        <f>IF($F777&gt;0,(VLOOKUP($A777,'Crop Chart'!$A$5:$M$72,#REF!,FALSE)*$F777),"")</f>
        <v/>
      </c>
      <c r="K777" s="209" t="str">
        <f>IF($F777&gt;0,(VLOOKUP($A777,'Crop Chart'!$A$5:$M$72,#REF!,FALSE)),"")</f>
        <v/>
      </c>
      <c r="L777" s="210"/>
      <c r="M777" s="276"/>
      <c r="N777" s="223"/>
      <c r="O777" s="222"/>
      <c r="P777" s="222"/>
      <c r="Q777" s="223"/>
      <c r="R777" s="223"/>
      <c r="S777" s="223"/>
      <c r="T777" s="223"/>
      <c r="U777" s="223"/>
      <c r="V777" s="223"/>
      <c r="W777" s="223"/>
      <c r="X777" s="223"/>
    </row>
    <row r="778" ht="15.75" customHeight="1">
      <c r="A778" s="231" t="s">
        <v>62</v>
      </c>
      <c r="B778" s="231"/>
      <c r="C778" s="231"/>
      <c r="D778" s="216" t="str">
        <f>IF(LEN(A778)&gt;3,VLOOKUP(A778,'Crop Chart'!$A$5:$H$72,#REF!,FALSE),"")</f>
        <v/>
      </c>
      <c r="E778" s="280"/>
      <c r="F778" s="278"/>
      <c r="G778" s="279"/>
      <c r="H778" s="208" t="str">
        <f>IF(ISBLANK(G778),"",I778-VLOOKUP(A778,'Crop Chart'!$A$5:$H$72,#REF!,FALSE))</f>
        <v/>
      </c>
      <c r="I778" s="208" t="str">
        <f t="shared" si="1"/>
        <v/>
      </c>
      <c r="J778" s="209" t="str">
        <f>IF($F778&gt;0,(VLOOKUP($A778,'Crop Chart'!$A$5:$M$72,#REF!,FALSE)*$F778),"")</f>
        <v/>
      </c>
      <c r="K778" s="209" t="str">
        <f>IF($F778&gt;0,(VLOOKUP($A778,'Crop Chart'!$A$5:$M$72,#REF!,FALSE)),"")</f>
        <v/>
      </c>
      <c r="L778" s="210"/>
      <c r="M778" s="276"/>
      <c r="N778" s="223"/>
      <c r="O778" s="222"/>
      <c r="P778" s="222"/>
      <c r="Q778" s="223"/>
      <c r="R778" s="223"/>
      <c r="S778" s="223"/>
      <c r="T778" s="223"/>
      <c r="U778" s="223"/>
      <c r="V778" s="223"/>
      <c r="W778" s="223"/>
      <c r="X778" s="223"/>
    </row>
    <row r="779" ht="15.75" customHeight="1">
      <c r="A779" s="231" t="s">
        <v>62</v>
      </c>
      <c r="B779" s="231"/>
      <c r="C779" s="231"/>
      <c r="D779" s="216" t="str">
        <f>IF(LEN(A779)&gt;3,VLOOKUP(A779,'Crop Chart'!$A$5:$H$72,#REF!,FALSE),"")</f>
        <v/>
      </c>
      <c r="E779" s="280"/>
      <c r="F779" s="278"/>
      <c r="G779" s="279"/>
      <c r="H779" s="208" t="str">
        <f>IF(ISBLANK(G779),"",I779-VLOOKUP(A779,'Crop Chart'!$A$5:$H$72,#REF!,FALSE))</f>
        <v/>
      </c>
      <c r="I779" s="208" t="str">
        <f t="shared" si="1"/>
        <v/>
      </c>
      <c r="J779" s="209" t="str">
        <f>IF($F779&gt;0,(VLOOKUP($A779,'Crop Chart'!$A$5:$M$72,#REF!,FALSE)*$F779),"")</f>
        <v/>
      </c>
      <c r="K779" s="209" t="str">
        <f>IF($F779&gt;0,(VLOOKUP($A779,'Crop Chart'!$A$5:$M$72,#REF!,FALSE)),"")</f>
        <v/>
      </c>
      <c r="L779" s="210"/>
      <c r="M779" s="276"/>
      <c r="N779" s="223"/>
      <c r="O779" s="222"/>
      <c r="P779" s="222"/>
      <c r="Q779" s="223"/>
      <c r="R779" s="223"/>
      <c r="S779" s="223"/>
      <c r="T779" s="223"/>
      <c r="U779" s="223"/>
      <c r="V779" s="223"/>
      <c r="W779" s="223"/>
      <c r="X779" s="223"/>
    </row>
    <row r="780" ht="15.75" customHeight="1">
      <c r="A780" s="231" t="s">
        <v>62</v>
      </c>
      <c r="B780" s="231"/>
      <c r="C780" s="231"/>
      <c r="D780" s="216" t="str">
        <f>IF(LEN(A780)&gt;3,VLOOKUP(A780,'Crop Chart'!$A$5:$H$72,#REF!,FALSE),"")</f>
        <v/>
      </c>
      <c r="E780" s="280"/>
      <c r="F780" s="278"/>
      <c r="G780" s="279"/>
      <c r="H780" s="208" t="str">
        <f>IF(ISBLANK(G780),"",I780-VLOOKUP(A780,'Crop Chart'!$A$5:$H$72,#REF!,FALSE))</f>
        <v/>
      </c>
      <c r="I780" s="208" t="str">
        <f t="shared" si="1"/>
        <v/>
      </c>
      <c r="J780" s="209" t="str">
        <f>IF($F780&gt;0,(VLOOKUP($A780,'Crop Chart'!$A$5:$M$72,#REF!,FALSE)*$F780),"")</f>
        <v/>
      </c>
      <c r="K780" s="209" t="str">
        <f>IF($F780&gt;0,(VLOOKUP($A780,'Crop Chart'!$A$5:$M$72,#REF!,FALSE)),"")</f>
        <v/>
      </c>
      <c r="L780" s="210"/>
      <c r="M780" s="276"/>
      <c r="N780" s="223"/>
      <c r="O780" s="222"/>
      <c r="P780" s="222"/>
      <c r="Q780" s="223"/>
      <c r="R780" s="223"/>
      <c r="S780" s="223"/>
      <c r="T780" s="223"/>
      <c r="U780" s="223"/>
      <c r="V780" s="223"/>
      <c r="W780" s="223"/>
      <c r="X780" s="223"/>
    </row>
    <row r="781" ht="15.75" customHeight="1">
      <c r="A781" s="231" t="s">
        <v>62</v>
      </c>
      <c r="B781" s="231"/>
      <c r="C781" s="231"/>
      <c r="D781" s="216" t="str">
        <f>IF(LEN(A781)&gt;3,VLOOKUP(A781,'Crop Chart'!$A$5:$H$72,#REF!,FALSE),"")</f>
        <v/>
      </c>
      <c r="E781" s="280"/>
      <c r="F781" s="278"/>
      <c r="G781" s="279"/>
      <c r="H781" s="208" t="str">
        <f>IF(ISBLANK(G781),"",I781-VLOOKUP(A781,'Crop Chart'!$A$5:$H$72,#REF!,FALSE))</f>
        <v/>
      </c>
      <c r="I781" s="208" t="str">
        <f t="shared" si="1"/>
        <v/>
      </c>
      <c r="J781" s="209" t="str">
        <f>IF($F781&gt;0,(VLOOKUP($A781,'Crop Chart'!$A$5:$M$72,#REF!,FALSE)*$F781),"")</f>
        <v/>
      </c>
      <c r="K781" s="209" t="str">
        <f>IF($F781&gt;0,(VLOOKUP($A781,'Crop Chart'!$A$5:$M$72,#REF!,FALSE)),"")</f>
        <v/>
      </c>
      <c r="L781" s="210"/>
      <c r="M781" s="276"/>
      <c r="N781" s="223"/>
      <c r="O781" s="222"/>
      <c r="P781" s="222"/>
      <c r="Q781" s="223"/>
      <c r="R781" s="223"/>
      <c r="S781" s="223"/>
      <c r="T781" s="223"/>
      <c r="U781" s="223"/>
      <c r="V781" s="223"/>
      <c r="W781" s="223"/>
      <c r="X781" s="223"/>
    </row>
    <row r="782" ht="15.75" customHeight="1">
      <c r="A782" s="231" t="s">
        <v>62</v>
      </c>
      <c r="B782" s="231"/>
      <c r="C782" s="231"/>
      <c r="D782" s="216" t="str">
        <f>IF(LEN(A782)&gt;3,VLOOKUP(A782,'Crop Chart'!$A$5:$H$72,#REF!,FALSE),"")</f>
        <v/>
      </c>
      <c r="E782" s="280"/>
      <c r="F782" s="278"/>
      <c r="G782" s="279"/>
      <c r="H782" s="208" t="str">
        <f>IF(ISBLANK(G782),"",I782-VLOOKUP(A782,'Crop Chart'!$A$5:$H$72,#REF!,FALSE))</f>
        <v/>
      </c>
      <c r="I782" s="208" t="str">
        <f t="shared" si="1"/>
        <v/>
      </c>
      <c r="J782" s="209" t="str">
        <f>IF($F782&gt;0,(VLOOKUP($A782,'Crop Chart'!$A$5:$M$72,#REF!,FALSE)*$F782),"")</f>
        <v/>
      </c>
      <c r="K782" s="209" t="str">
        <f>IF($F782&gt;0,(VLOOKUP($A782,'Crop Chart'!$A$5:$M$72,#REF!,FALSE)),"")</f>
        <v/>
      </c>
      <c r="L782" s="210"/>
      <c r="M782" s="276"/>
      <c r="N782" s="223"/>
      <c r="O782" s="222"/>
      <c r="P782" s="222"/>
      <c r="Q782" s="223"/>
      <c r="R782" s="223"/>
      <c r="S782" s="223"/>
      <c r="T782" s="223"/>
      <c r="U782" s="223"/>
      <c r="V782" s="223"/>
      <c r="W782" s="223"/>
      <c r="X782" s="223"/>
    </row>
    <row r="783" ht="15.75" customHeight="1">
      <c r="A783" s="231" t="s">
        <v>62</v>
      </c>
      <c r="B783" s="231"/>
      <c r="C783" s="231"/>
      <c r="D783" s="216" t="str">
        <f>IF(LEN(A783)&gt;3,VLOOKUP(A783,'Crop Chart'!$A$5:$H$72,#REF!,FALSE),"")</f>
        <v/>
      </c>
      <c r="E783" s="280"/>
      <c r="F783" s="278"/>
      <c r="G783" s="279"/>
      <c r="H783" s="208" t="str">
        <f>IF(ISBLANK(G783),"",I783-VLOOKUP(A783,'Crop Chart'!$A$5:$H$72,#REF!,FALSE))</f>
        <v/>
      </c>
      <c r="I783" s="208" t="str">
        <f t="shared" si="1"/>
        <v/>
      </c>
      <c r="J783" s="209" t="str">
        <f>IF($F783&gt;0,(VLOOKUP($A783,'Crop Chart'!$A$5:$M$72,#REF!,FALSE)*$F783),"")</f>
        <v/>
      </c>
      <c r="K783" s="209" t="str">
        <f>IF($F783&gt;0,(VLOOKUP($A783,'Crop Chart'!$A$5:$M$72,#REF!,FALSE)),"")</f>
        <v/>
      </c>
      <c r="L783" s="210"/>
      <c r="M783" s="276"/>
      <c r="N783" s="223"/>
      <c r="O783" s="222"/>
      <c r="P783" s="222"/>
      <c r="Q783" s="223"/>
      <c r="R783" s="223"/>
      <c r="S783" s="223"/>
      <c r="T783" s="223"/>
      <c r="U783" s="223"/>
      <c r="V783" s="223"/>
      <c r="W783" s="223"/>
      <c r="X783" s="223"/>
    </row>
    <row r="784" ht="15.75" customHeight="1">
      <c r="A784" s="231" t="s">
        <v>62</v>
      </c>
      <c r="B784" s="231"/>
      <c r="C784" s="231"/>
      <c r="D784" s="216" t="str">
        <f>IF(LEN(A784)&gt;3,VLOOKUP(A784,'Crop Chart'!$A$5:$H$72,#REF!,FALSE),"")</f>
        <v/>
      </c>
      <c r="E784" s="280"/>
      <c r="F784" s="278"/>
      <c r="G784" s="279"/>
      <c r="H784" s="208" t="str">
        <f>IF(ISBLANK(G784),"",I784-VLOOKUP(A784,'Crop Chart'!$A$5:$H$72,#REF!,FALSE))</f>
        <v/>
      </c>
      <c r="I784" s="208" t="str">
        <f t="shared" si="1"/>
        <v/>
      </c>
      <c r="J784" s="209" t="str">
        <f>IF($F784&gt;0,(VLOOKUP($A784,'Crop Chart'!$A$5:$M$72,#REF!,FALSE)*$F784),"")</f>
        <v/>
      </c>
      <c r="K784" s="209" t="str">
        <f>IF($F784&gt;0,(VLOOKUP($A784,'Crop Chart'!$A$5:$M$72,#REF!,FALSE)),"")</f>
        <v/>
      </c>
      <c r="L784" s="210"/>
      <c r="M784" s="276"/>
      <c r="N784" s="223"/>
      <c r="O784" s="222"/>
      <c r="P784" s="222"/>
      <c r="Q784" s="223"/>
      <c r="R784" s="223"/>
      <c r="S784" s="223"/>
      <c r="T784" s="223"/>
      <c r="U784" s="223"/>
      <c r="V784" s="223"/>
      <c r="W784" s="223"/>
      <c r="X784" s="223"/>
    </row>
    <row r="785" ht="15.75" customHeight="1">
      <c r="A785" s="231" t="s">
        <v>62</v>
      </c>
      <c r="B785" s="231"/>
      <c r="C785" s="231"/>
      <c r="D785" s="216" t="str">
        <f>IF(LEN(A785)&gt;3,VLOOKUP(A785,'Crop Chart'!$A$5:$H$72,#REF!,FALSE),"")</f>
        <v/>
      </c>
      <c r="E785" s="280"/>
      <c r="F785" s="278"/>
      <c r="G785" s="279"/>
      <c r="H785" s="208" t="str">
        <f>IF(ISBLANK(G785),"",I785-VLOOKUP(A785,'Crop Chart'!$A$5:$H$72,#REF!,FALSE))</f>
        <v/>
      </c>
      <c r="I785" s="208" t="str">
        <f t="shared" si="1"/>
        <v/>
      </c>
      <c r="J785" s="209" t="str">
        <f>IF($F785&gt;0,(VLOOKUP($A785,'Crop Chart'!$A$5:$M$72,#REF!,FALSE)*$F785),"")</f>
        <v/>
      </c>
      <c r="K785" s="209" t="str">
        <f>IF($F785&gt;0,(VLOOKUP($A785,'Crop Chart'!$A$5:$M$72,#REF!,FALSE)),"")</f>
        <v/>
      </c>
      <c r="L785" s="210"/>
      <c r="M785" s="276"/>
      <c r="N785" s="223"/>
      <c r="O785" s="222"/>
      <c r="P785" s="222"/>
      <c r="Q785" s="223"/>
      <c r="R785" s="223"/>
      <c r="S785" s="223"/>
      <c r="T785" s="223"/>
      <c r="U785" s="223"/>
      <c r="V785" s="223"/>
      <c r="W785" s="223"/>
      <c r="X785" s="223"/>
    </row>
    <row r="786" ht="15.75" customHeight="1">
      <c r="A786" s="231" t="s">
        <v>62</v>
      </c>
      <c r="B786" s="231"/>
      <c r="C786" s="231"/>
      <c r="D786" s="216" t="str">
        <f>IF(LEN(A786)&gt;3,VLOOKUP(A786,'Crop Chart'!$A$5:$H$72,#REF!,FALSE),"")</f>
        <v/>
      </c>
      <c r="E786" s="280"/>
      <c r="F786" s="278"/>
      <c r="G786" s="279"/>
      <c r="H786" s="208" t="str">
        <f>IF(ISBLANK(G786),"",I786-VLOOKUP(A786,'Crop Chart'!$A$5:$H$72,#REF!,FALSE))</f>
        <v/>
      </c>
      <c r="I786" s="208" t="str">
        <f t="shared" si="1"/>
        <v/>
      </c>
      <c r="J786" s="209" t="str">
        <f>IF($F786&gt;0,(VLOOKUP($A786,'Crop Chart'!$A$5:$M$72,#REF!,FALSE)*$F786),"")</f>
        <v/>
      </c>
      <c r="K786" s="209" t="str">
        <f>IF($F786&gt;0,(VLOOKUP($A786,'Crop Chart'!$A$5:$M$72,#REF!,FALSE)),"")</f>
        <v/>
      </c>
      <c r="L786" s="210"/>
      <c r="M786" s="276"/>
      <c r="N786" s="223"/>
      <c r="O786" s="222"/>
      <c r="P786" s="222"/>
      <c r="Q786" s="223"/>
      <c r="R786" s="223"/>
      <c r="S786" s="223"/>
      <c r="T786" s="223"/>
      <c r="U786" s="223"/>
      <c r="V786" s="223"/>
      <c r="W786" s="223"/>
      <c r="X786" s="223"/>
    </row>
    <row r="787" ht="15.75" customHeight="1">
      <c r="A787" s="231" t="s">
        <v>62</v>
      </c>
      <c r="B787" s="231"/>
      <c r="C787" s="231"/>
      <c r="D787" s="216" t="str">
        <f>IF(LEN(A787)&gt;3,VLOOKUP(A787,'Crop Chart'!$A$5:$H$72,#REF!,FALSE),"")</f>
        <v/>
      </c>
      <c r="E787" s="280"/>
      <c r="F787" s="278"/>
      <c r="G787" s="279"/>
      <c r="H787" s="208" t="str">
        <f>IF(ISBLANK(G787),"",I787-VLOOKUP(A787,'Crop Chart'!$A$5:$H$72,#REF!,FALSE))</f>
        <v/>
      </c>
      <c r="I787" s="208" t="str">
        <f t="shared" si="1"/>
        <v/>
      </c>
      <c r="J787" s="209" t="str">
        <f>IF($F787&gt;0,(VLOOKUP($A787,'Crop Chart'!$A$5:$M$72,#REF!,FALSE)*$F787),"")</f>
        <v/>
      </c>
      <c r="K787" s="209" t="str">
        <f>IF($F787&gt;0,(VLOOKUP($A787,'Crop Chart'!$A$5:$M$72,#REF!,FALSE)),"")</f>
        <v/>
      </c>
      <c r="L787" s="210"/>
      <c r="M787" s="276"/>
      <c r="N787" s="223"/>
      <c r="O787" s="222"/>
      <c r="P787" s="222"/>
      <c r="Q787" s="223"/>
      <c r="R787" s="223"/>
      <c r="S787" s="223"/>
      <c r="T787" s="223"/>
      <c r="U787" s="223"/>
      <c r="V787" s="223"/>
      <c r="W787" s="223"/>
      <c r="X787" s="223"/>
    </row>
    <row r="788" ht="15.75" customHeight="1">
      <c r="A788" s="231" t="s">
        <v>62</v>
      </c>
      <c r="B788" s="231"/>
      <c r="C788" s="231"/>
      <c r="D788" s="216" t="str">
        <f>IF(LEN(A788)&gt;3,VLOOKUP(A788,'Crop Chart'!$A$5:$H$72,#REF!,FALSE),"")</f>
        <v/>
      </c>
      <c r="E788" s="280"/>
      <c r="F788" s="278"/>
      <c r="G788" s="279"/>
      <c r="H788" s="208" t="str">
        <f>IF(ISBLANK(G788),"",I788-VLOOKUP(A788,'Crop Chart'!$A$5:$H$72,#REF!,FALSE))</f>
        <v/>
      </c>
      <c r="I788" s="208" t="str">
        <f t="shared" si="1"/>
        <v/>
      </c>
      <c r="J788" s="209" t="str">
        <f>IF($F788&gt;0,(VLOOKUP($A788,'Crop Chart'!$A$5:$M$72,#REF!,FALSE)*$F788),"")</f>
        <v/>
      </c>
      <c r="K788" s="209" t="str">
        <f>IF($F788&gt;0,(VLOOKUP($A788,'Crop Chart'!$A$5:$M$72,#REF!,FALSE)),"")</f>
        <v/>
      </c>
      <c r="L788" s="210"/>
      <c r="M788" s="276"/>
      <c r="N788" s="223"/>
      <c r="O788" s="222"/>
      <c r="P788" s="222"/>
      <c r="Q788" s="223"/>
      <c r="R788" s="223"/>
      <c r="S788" s="223"/>
      <c r="T788" s="223"/>
      <c r="U788" s="223"/>
      <c r="V788" s="223"/>
      <c r="W788" s="223"/>
      <c r="X788" s="223"/>
    </row>
    <row r="789" ht="15.75" customHeight="1">
      <c r="A789" s="231" t="s">
        <v>62</v>
      </c>
      <c r="B789" s="231"/>
      <c r="C789" s="231"/>
      <c r="D789" s="216" t="str">
        <f>IF(LEN(A789)&gt;3,VLOOKUP(A789,'Crop Chart'!$A$5:$H$72,#REF!,FALSE),"")</f>
        <v/>
      </c>
      <c r="E789" s="280"/>
      <c r="F789" s="278"/>
      <c r="G789" s="279"/>
      <c r="H789" s="208" t="str">
        <f>IF(ISBLANK(G789),"",I789-VLOOKUP(A789,'Crop Chart'!$A$5:$H$72,#REF!,FALSE))</f>
        <v/>
      </c>
      <c r="I789" s="208" t="str">
        <f t="shared" si="1"/>
        <v/>
      </c>
      <c r="J789" s="209" t="str">
        <f>IF($F789&gt;0,(VLOOKUP($A789,'Crop Chart'!$A$5:$M$72,#REF!,FALSE)*$F789),"")</f>
        <v/>
      </c>
      <c r="K789" s="209" t="str">
        <f>IF($F789&gt;0,(VLOOKUP($A789,'Crop Chart'!$A$5:$M$72,#REF!,FALSE)),"")</f>
        <v/>
      </c>
      <c r="L789" s="210"/>
      <c r="M789" s="276"/>
      <c r="N789" s="223"/>
      <c r="O789" s="222"/>
      <c r="P789" s="222"/>
      <c r="Q789" s="223"/>
      <c r="R789" s="223"/>
      <c r="S789" s="223"/>
      <c r="T789" s="223"/>
      <c r="U789" s="223"/>
      <c r="V789" s="223"/>
      <c r="W789" s="223"/>
      <c r="X789" s="223"/>
    </row>
    <row r="790" ht="15.75" customHeight="1">
      <c r="A790" s="231" t="s">
        <v>62</v>
      </c>
      <c r="B790" s="231"/>
      <c r="C790" s="231"/>
      <c r="D790" s="216" t="str">
        <f>IF(LEN(A790)&gt;3,VLOOKUP(A790,'Crop Chart'!$A$5:$H$72,#REF!,FALSE),"")</f>
        <v/>
      </c>
      <c r="E790" s="280"/>
      <c r="F790" s="278"/>
      <c r="G790" s="279"/>
      <c r="H790" s="208" t="str">
        <f>IF(ISBLANK(G790),"",I790-VLOOKUP(A790,'Crop Chart'!$A$5:$H$72,#REF!,FALSE))</f>
        <v/>
      </c>
      <c r="I790" s="208" t="str">
        <f t="shared" si="1"/>
        <v/>
      </c>
      <c r="J790" s="209" t="str">
        <f>IF($F790&gt;0,(VLOOKUP($A790,'Crop Chart'!$A$5:$M$72,#REF!,FALSE)*$F790),"")</f>
        <v/>
      </c>
      <c r="K790" s="209" t="str">
        <f>IF($F790&gt;0,(VLOOKUP($A790,'Crop Chart'!$A$5:$M$72,#REF!,FALSE)),"")</f>
        <v/>
      </c>
      <c r="L790" s="210"/>
      <c r="M790" s="276"/>
      <c r="N790" s="223"/>
      <c r="O790" s="222"/>
      <c r="P790" s="222"/>
      <c r="Q790" s="223"/>
      <c r="R790" s="223"/>
      <c r="S790" s="223"/>
      <c r="T790" s="223"/>
      <c r="U790" s="223"/>
      <c r="V790" s="223"/>
      <c r="W790" s="223"/>
      <c r="X790" s="223"/>
    </row>
    <row r="791" ht="15.75" customHeight="1">
      <c r="A791" s="231" t="s">
        <v>62</v>
      </c>
      <c r="B791" s="231"/>
      <c r="C791" s="231"/>
      <c r="D791" s="216" t="str">
        <f>IF(LEN(A791)&gt;3,VLOOKUP(A791,'Crop Chart'!$A$5:$H$72,#REF!,FALSE),"")</f>
        <v/>
      </c>
      <c r="E791" s="280"/>
      <c r="F791" s="278"/>
      <c r="G791" s="279"/>
      <c r="H791" s="208" t="str">
        <f>IF(ISBLANK(G791),"",I791-VLOOKUP(A791,'Crop Chart'!$A$5:$H$72,#REF!,FALSE))</f>
        <v/>
      </c>
      <c r="I791" s="208" t="str">
        <f t="shared" si="1"/>
        <v/>
      </c>
      <c r="J791" s="209" t="str">
        <f>IF($F791&gt;0,(VLOOKUP($A791,'Crop Chart'!$A$5:$M$72,#REF!,FALSE)*$F791),"")</f>
        <v/>
      </c>
      <c r="K791" s="209" t="str">
        <f>IF($F791&gt;0,(VLOOKUP($A791,'Crop Chart'!$A$5:$M$72,#REF!,FALSE)),"")</f>
        <v/>
      </c>
      <c r="L791" s="210"/>
      <c r="M791" s="276"/>
      <c r="N791" s="223"/>
      <c r="O791" s="222"/>
      <c r="P791" s="222"/>
      <c r="Q791" s="223"/>
      <c r="R791" s="223"/>
      <c r="S791" s="223"/>
      <c r="T791" s="223"/>
      <c r="U791" s="223"/>
      <c r="V791" s="223"/>
      <c r="W791" s="223"/>
      <c r="X791" s="223"/>
    </row>
    <row r="792" ht="15.75" customHeight="1">
      <c r="A792" s="231" t="s">
        <v>62</v>
      </c>
      <c r="B792" s="231"/>
      <c r="C792" s="231"/>
      <c r="D792" s="216" t="str">
        <f>IF(LEN(A792)&gt;3,VLOOKUP(A792,'Crop Chart'!$A$5:$H$72,#REF!,FALSE),"")</f>
        <v/>
      </c>
      <c r="E792" s="280"/>
      <c r="F792" s="278"/>
      <c r="G792" s="279"/>
      <c r="H792" s="208" t="str">
        <f>IF(ISBLANK(G792),"",I792-VLOOKUP(A792,'Crop Chart'!$A$5:$H$72,#REF!,FALSE))</f>
        <v/>
      </c>
      <c r="I792" s="208" t="str">
        <f t="shared" si="1"/>
        <v/>
      </c>
      <c r="J792" s="209" t="str">
        <f>IF($F792&gt;0,(VLOOKUP($A792,'Crop Chart'!$A$5:$M$72,#REF!,FALSE)*$F792),"")</f>
        <v/>
      </c>
      <c r="K792" s="209" t="str">
        <f>IF($F792&gt;0,(VLOOKUP($A792,'Crop Chart'!$A$5:$M$72,#REF!,FALSE)),"")</f>
        <v/>
      </c>
      <c r="L792" s="210"/>
      <c r="M792" s="276"/>
      <c r="N792" s="223"/>
      <c r="O792" s="222"/>
      <c r="P792" s="222"/>
      <c r="Q792" s="223"/>
      <c r="R792" s="223"/>
      <c r="S792" s="223"/>
      <c r="T792" s="223"/>
      <c r="U792" s="223"/>
      <c r="V792" s="223"/>
      <c r="W792" s="223"/>
      <c r="X792" s="223"/>
    </row>
    <row r="793" ht="15.75" customHeight="1">
      <c r="A793" s="231" t="s">
        <v>62</v>
      </c>
      <c r="B793" s="231"/>
      <c r="C793" s="231"/>
      <c r="D793" s="216" t="str">
        <f>IF(LEN(A793)&gt;3,VLOOKUP(A793,'Crop Chart'!$A$5:$H$72,#REF!,FALSE),"")</f>
        <v/>
      </c>
      <c r="E793" s="280"/>
      <c r="F793" s="278"/>
      <c r="G793" s="279"/>
      <c r="H793" s="208" t="str">
        <f>IF(ISBLANK(G793),"",I793-VLOOKUP(A793,'Crop Chart'!$A$5:$H$72,#REF!,FALSE))</f>
        <v/>
      </c>
      <c r="I793" s="208" t="str">
        <f t="shared" si="1"/>
        <v/>
      </c>
      <c r="J793" s="209" t="str">
        <f>IF($F793&gt;0,(VLOOKUP($A793,'Crop Chart'!$A$5:$M$72,#REF!,FALSE)*$F793),"")</f>
        <v/>
      </c>
      <c r="K793" s="209" t="str">
        <f>IF($F793&gt;0,(VLOOKUP($A793,'Crop Chart'!$A$5:$M$72,#REF!,FALSE)),"")</f>
        <v/>
      </c>
      <c r="L793" s="210"/>
      <c r="M793" s="276"/>
      <c r="N793" s="223"/>
      <c r="O793" s="222"/>
      <c r="P793" s="222"/>
      <c r="Q793" s="223"/>
      <c r="R793" s="223"/>
      <c r="S793" s="223"/>
      <c r="T793" s="223"/>
      <c r="U793" s="223"/>
      <c r="V793" s="223"/>
      <c r="W793" s="223"/>
      <c r="X793" s="223"/>
    </row>
    <row r="794" ht="15.75" customHeight="1">
      <c r="A794" s="231" t="s">
        <v>62</v>
      </c>
      <c r="B794" s="231"/>
      <c r="C794" s="231"/>
      <c r="D794" s="216" t="str">
        <f>IF(LEN(A794)&gt;3,VLOOKUP(A794,'Crop Chart'!$A$5:$H$72,#REF!,FALSE),"")</f>
        <v/>
      </c>
      <c r="E794" s="280"/>
      <c r="F794" s="278"/>
      <c r="G794" s="279"/>
      <c r="H794" s="208" t="str">
        <f>IF(ISBLANK(G794),"",I794-VLOOKUP(A794,'Crop Chart'!$A$5:$H$72,#REF!,FALSE))</f>
        <v/>
      </c>
      <c r="I794" s="208" t="str">
        <f t="shared" si="1"/>
        <v/>
      </c>
      <c r="J794" s="209" t="str">
        <f>IF($F794&gt;0,(VLOOKUP($A794,'Crop Chart'!$A$5:$M$72,#REF!,FALSE)*$F794),"")</f>
        <v/>
      </c>
      <c r="K794" s="209" t="str">
        <f>IF($F794&gt;0,(VLOOKUP($A794,'Crop Chart'!$A$5:$M$72,#REF!,FALSE)),"")</f>
        <v/>
      </c>
      <c r="L794" s="210"/>
      <c r="M794" s="276"/>
      <c r="N794" s="223"/>
      <c r="O794" s="222"/>
      <c r="P794" s="222"/>
      <c r="Q794" s="223"/>
      <c r="R794" s="223"/>
      <c r="S794" s="223"/>
      <c r="T794" s="223"/>
      <c r="U794" s="223"/>
      <c r="V794" s="223"/>
      <c r="W794" s="223"/>
      <c r="X794" s="223"/>
    </row>
    <row r="795" ht="15.75" customHeight="1">
      <c r="A795" s="231" t="s">
        <v>62</v>
      </c>
      <c r="B795" s="231"/>
      <c r="C795" s="231"/>
      <c r="D795" s="216" t="str">
        <f>IF(LEN(A795)&gt;3,VLOOKUP(A795,'Crop Chart'!$A$5:$H$72,#REF!,FALSE),"")</f>
        <v/>
      </c>
      <c r="E795" s="280"/>
      <c r="F795" s="278"/>
      <c r="G795" s="279"/>
      <c r="H795" s="208" t="str">
        <f>IF(ISBLANK(G795),"",I795-VLOOKUP(A795,'Crop Chart'!$A$5:$H$72,#REF!,FALSE))</f>
        <v/>
      </c>
      <c r="I795" s="208" t="str">
        <f t="shared" si="1"/>
        <v/>
      </c>
      <c r="J795" s="209" t="str">
        <f>IF($F795&gt;0,(VLOOKUP($A795,'Crop Chart'!$A$5:$M$72,#REF!,FALSE)*$F795),"")</f>
        <v/>
      </c>
      <c r="K795" s="209" t="str">
        <f>IF($F795&gt;0,(VLOOKUP($A795,'Crop Chart'!$A$5:$M$72,#REF!,FALSE)),"")</f>
        <v/>
      </c>
      <c r="L795" s="210"/>
      <c r="M795" s="276"/>
      <c r="N795" s="223"/>
      <c r="O795" s="222"/>
      <c r="P795" s="222"/>
      <c r="Q795" s="223"/>
      <c r="R795" s="223"/>
      <c r="S795" s="223"/>
      <c r="T795" s="223"/>
      <c r="U795" s="223"/>
      <c r="V795" s="223"/>
      <c r="W795" s="223"/>
      <c r="X795" s="223"/>
    </row>
    <row r="796" ht="15.75" customHeight="1">
      <c r="A796" s="231" t="s">
        <v>62</v>
      </c>
      <c r="B796" s="231"/>
      <c r="C796" s="231"/>
      <c r="D796" s="216" t="str">
        <f>IF(LEN(A796)&gt;3,VLOOKUP(A796,'Crop Chart'!$A$5:$H$72,#REF!,FALSE),"")</f>
        <v/>
      </c>
      <c r="E796" s="280"/>
      <c r="F796" s="278"/>
      <c r="G796" s="279"/>
      <c r="H796" s="208" t="str">
        <f>IF(ISBLANK(G796),"",I796-VLOOKUP(A796,'Crop Chart'!$A$5:$H$72,#REF!,FALSE))</f>
        <v/>
      </c>
      <c r="I796" s="208" t="str">
        <f t="shared" si="1"/>
        <v/>
      </c>
      <c r="J796" s="209" t="str">
        <f>IF($F796&gt;0,(VLOOKUP($A796,'Crop Chart'!$A$5:$M$72,#REF!,FALSE)*$F796),"")</f>
        <v/>
      </c>
      <c r="K796" s="209" t="str">
        <f>IF($F796&gt;0,(VLOOKUP($A796,'Crop Chart'!$A$5:$M$72,#REF!,FALSE)),"")</f>
        <v/>
      </c>
      <c r="L796" s="210"/>
      <c r="M796" s="276"/>
      <c r="N796" s="223"/>
      <c r="O796" s="222"/>
      <c r="P796" s="222"/>
      <c r="Q796" s="223"/>
      <c r="R796" s="223"/>
      <c r="S796" s="223"/>
      <c r="T796" s="223"/>
      <c r="U796" s="223"/>
      <c r="V796" s="223"/>
      <c r="W796" s="223"/>
      <c r="X796" s="223"/>
    </row>
    <row r="797" ht="15.75" customHeight="1">
      <c r="A797" s="231" t="s">
        <v>62</v>
      </c>
      <c r="B797" s="231"/>
      <c r="C797" s="231"/>
      <c r="D797" s="216" t="str">
        <f>IF(LEN(A797)&gt;3,VLOOKUP(A797,'Crop Chart'!$A$5:$H$72,#REF!,FALSE),"")</f>
        <v/>
      </c>
      <c r="E797" s="280"/>
      <c r="F797" s="278"/>
      <c r="G797" s="279"/>
      <c r="H797" s="208" t="str">
        <f>IF(ISBLANK(G797),"",I797-VLOOKUP(A797,'Crop Chart'!$A$5:$H$72,#REF!,FALSE))</f>
        <v/>
      </c>
      <c r="I797" s="208" t="str">
        <f t="shared" si="1"/>
        <v/>
      </c>
      <c r="J797" s="209" t="str">
        <f>IF($F797&gt;0,(VLOOKUP($A797,'Crop Chart'!$A$5:$M$72,#REF!,FALSE)*$F797),"")</f>
        <v/>
      </c>
      <c r="K797" s="209" t="str">
        <f>IF($F797&gt;0,(VLOOKUP($A797,'Crop Chart'!$A$5:$M$72,#REF!,FALSE)),"")</f>
        <v/>
      </c>
      <c r="L797" s="210"/>
      <c r="M797" s="276"/>
      <c r="N797" s="223"/>
      <c r="O797" s="222"/>
      <c r="P797" s="222"/>
      <c r="Q797" s="223"/>
      <c r="R797" s="223"/>
      <c r="S797" s="223"/>
      <c r="T797" s="223"/>
      <c r="U797" s="223"/>
      <c r="V797" s="223"/>
      <c r="W797" s="223"/>
      <c r="X797" s="223"/>
    </row>
    <row r="798" ht="15.75" customHeight="1">
      <c r="A798" s="231" t="s">
        <v>62</v>
      </c>
      <c r="B798" s="231"/>
      <c r="C798" s="231"/>
      <c r="D798" s="216" t="str">
        <f>IF(LEN(A798)&gt;3,VLOOKUP(A798,'Crop Chart'!$A$5:$H$72,#REF!,FALSE),"")</f>
        <v/>
      </c>
      <c r="E798" s="280"/>
      <c r="F798" s="278"/>
      <c r="G798" s="279"/>
      <c r="H798" s="208" t="str">
        <f>IF(ISBLANK(G798),"",I798-VLOOKUP(A798,'Crop Chart'!$A$5:$H$72,#REF!,FALSE))</f>
        <v/>
      </c>
      <c r="I798" s="208" t="str">
        <f t="shared" si="1"/>
        <v/>
      </c>
      <c r="J798" s="209" t="str">
        <f>IF($F798&gt;0,(VLOOKUP($A798,'Crop Chart'!$A$5:$M$72,#REF!,FALSE)*$F798),"")</f>
        <v/>
      </c>
      <c r="K798" s="209" t="str">
        <f>IF($F798&gt;0,(VLOOKUP($A798,'Crop Chart'!$A$5:$M$72,#REF!,FALSE)),"")</f>
        <v/>
      </c>
      <c r="L798" s="210"/>
      <c r="M798" s="276"/>
      <c r="N798" s="223"/>
      <c r="O798" s="222"/>
      <c r="P798" s="222"/>
      <c r="Q798" s="223"/>
      <c r="R798" s="223"/>
      <c r="S798" s="223"/>
      <c r="T798" s="223"/>
      <c r="U798" s="223"/>
      <c r="V798" s="223"/>
      <c r="W798" s="223"/>
      <c r="X798" s="223"/>
    </row>
    <row r="799" ht="15.75" customHeight="1">
      <c r="A799" s="231" t="s">
        <v>62</v>
      </c>
      <c r="B799" s="231"/>
      <c r="C799" s="231"/>
      <c r="D799" s="216" t="str">
        <f>IF(LEN(A799)&gt;3,VLOOKUP(A799,'Crop Chart'!$A$5:$H$72,#REF!,FALSE),"")</f>
        <v/>
      </c>
      <c r="E799" s="280"/>
      <c r="F799" s="278"/>
      <c r="G799" s="279"/>
      <c r="H799" s="208" t="str">
        <f>IF(ISBLANK(G799),"",I799-VLOOKUP(A799,'Crop Chart'!$A$5:$H$72,#REF!,FALSE))</f>
        <v/>
      </c>
      <c r="I799" s="208" t="str">
        <f t="shared" si="1"/>
        <v/>
      </c>
      <c r="J799" s="209" t="str">
        <f>IF($F799&gt;0,(VLOOKUP($A799,'Crop Chart'!$A$5:$M$72,#REF!,FALSE)*$F799),"")</f>
        <v/>
      </c>
      <c r="K799" s="209" t="str">
        <f>IF($F799&gt;0,(VLOOKUP($A799,'Crop Chart'!$A$5:$M$72,#REF!,FALSE)),"")</f>
        <v/>
      </c>
      <c r="L799" s="210"/>
      <c r="M799" s="276"/>
      <c r="N799" s="223"/>
      <c r="O799" s="222"/>
      <c r="P799" s="222"/>
      <c r="Q799" s="223"/>
      <c r="R799" s="223"/>
      <c r="S799" s="223"/>
      <c r="T799" s="223"/>
      <c r="U799" s="223"/>
      <c r="V799" s="223"/>
      <c r="W799" s="223"/>
      <c r="X799" s="223"/>
    </row>
    <row r="800" ht="15.75" customHeight="1">
      <c r="A800" s="231" t="s">
        <v>62</v>
      </c>
      <c r="B800" s="231"/>
      <c r="C800" s="231"/>
      <c r="D800" s="216" t="str">
        <f>IF(LEN(A800)&gt;3,VLOOKUP(A800,'Crop Chart'!$A$5:$H$72,#REF!,FALSE),"")</f>
        <v/>
      </c>
      <c r="E800" s="280"/>
      <c r="F800" s="278"/>
      <c r="G800" s="279"/>
      <c r="H800" s="208" t="str">
        <f>IF(ISBLANK(G800),"",I800-VLOOKUP(A800,'Crop Chart'!$A$5:$H$72,#REF!,FALSE))</f>
        <v/>
      </c>
      <c r="I800" s="208" t="str">
        <f t="shared" si="1"/>
        <v/>
      </c>
      <c r="J800" s="209" t="str">
        <f>IF($F800&gt;0,(VLOOKUP($A800,'Crop Chart'!$A$5:$M$72,#REF!,FALSE)*$F800),"")</f>
        <v/>
      </c>
      <c r="K800" s="209" t="str">
        <f>IF($F800&gt;0,(VLOOKUP($A800,'Crop Chart'!$A$5:$M$72,#REF!,FALSE)),"")</f>
        <v/>
      </c>
      <c r="L800" s="210"/>
      <c r="M800" s="276"/>
      <c r="N800" s="223"/>
      <c r="O800" s="222"/>
      <c r="P800" s="222"/>
      <c r="Q800" s="223"/>
      <c r="R800" s="223"/>
      <c r="S800" s="223"/>
      <c r="T800" s="223"/>
      <c r="U800" s="223"/>
      <c r="V800" s="223"/>
      <c r="W800" s="223"/>
      <c r="X800" s="223"/>
    </row>
    <row r="801" ht="15.75" customHeight="1">
      <c r="A801" s="231" t="s">
        <v>62</v>
      </c>
      <c r="B801" s="231"/>
      <c r="C801" s="231"/>
      <c r="D801" s="216" t="str">
        <f>IF(LEN(A801)&gt;3,VLOOKUP(A801,'Crop Chart'!$A$5:$H$72,#REF!,FALSE),"")</f>
        <v/>
      </c>
      <c r="E801" s="280"/>
      <c r="F801" s="278"/>
      <c r="G801" s="279"/>
      <c r="H801" s="208" t="str">
        <f>IF(ISBLANK(G801),"",I801-VLOOKUP(A801,'Crop Chart'!$A$5:$H$72,#REF!,FALSE))</f>
        <v/>
      </c>
      <c r="I801" s="208" t="str">
        <f t="shared" si="1"/>
        <v/>
      </c>
      <c r="J801" s="209" t="str">
        <f>IF($F801&gt;0,(VLOOKUP($A801,'Crop Chart'!$A$5:$M$72,#REF!,FALSE)*$F801),"")</f>
        <v/>
      </c>
      <c r="K801" s="209" t="str">
        <f>IF($F801&gt;0,(VLOOKUP($A801,'Crop Chart'!$A$5:$M$72,#REF!,FALSE)),"")</f>
        <v/>
      </c>
      <c r="L801" s="210"/>
      <c r="M801" s="276"/>
      <c r="N801" s="223"/>
      <c r="O801" s="222"/>
      <c r="P801" s="222"/>
      <c r="Q801" s="223"/>
      <c r="R801" s="223"/>
      <c r="S801" s="223"/>
      <c r="T801" s="223"/>
      <c r="U801" s="223"/>
      <c r="V801" s="223"/>
      <c r="W801" s="223"/>
      <c r="X801" s="223"/>
    </row>
    <row r="802" ht="15.75" customHeight="1">
      <c r="A802" s="231" t="s">
        <v>62</v>
      </c>
      <c r="B802" s="231"/>
      <c r="C802" s="231"/>
      <c r="D802" s="216" t="str">
        <f>IF(LEN(A802)&gt;3,VLOOKUP(A802,'Crop Chart'!$A$5:$H$72,#REF!,FALSE),"")</f>
        <v/>
      </c>
      <c r="E802" s="280"/>
      <c r="F802" s="278"/>
      <c r="G802" s="279"/>
      <c r="H802" s="208" t="str">
        <f>IF(ISBLANK(G802),"",I802-VLOOKUP(A802,'Crop Chart'!$A$5:$H$72,#REF!,FALSE))</f>
        <v/>
      </c>
      <c r="I802" s="208" t="str">
        <f t="shared" si="1"/>
        <v/>
      </c>
      <c r="J802" s="209" t="str">
        <f>IF($F802&gt;0,(VLOOKUP($A802,'Crop Chart'!$A$5:$M$72,#REF!,FALSE)*$F802),"")</f>
        <v/>
      </c>
      <c r="K802" s="209" t="str">
        <f>IF($F802&gt;0,(VLOOKUP($A802,'Crop Chart'!$A$5:$M$72,#REF!,FALSE)),"")</f>
        <v/>
      </c>
      <c r="L802" s="210"/>
      <c r="M802" s="276"/>
      <c r="N802" s="223"/>
      <c r="O802" s="222"/>
      <c r="P802" s="222"/>
      <c r="Q802" s="223"/>
      <c r="R802" s="223"/>
      <c r="S802" s="223"/>
      <c r="T802" s="223"/>
      <c r="U802" s="223"/>
      <c r="V802" s="223"/>
      <c r="W802" s="223"/>
      <c r="X802" s="223"/>
    </row>
    <row r="803" ht="15.75" customHeight="1">
      <c r="A803" s="231" t="s">
        <v>62</v>
      </c>
      <c r="B803" s="231"/>
      <c r="C803" s="231"/>
      <c r="D803" s="216" t="str">
        <f>IF(LEN(A803)&gt;3,VLOOKUP(A803,'Crop Chart'!$A$5:$H$72,#REF!,FALSE),"")</f>
        <v/>
      </c>
      <c r="E803" s="280"/>
      <c r="F803" s="278"/>
      <c r="G803" s="279"/>
      <c r="H803" s="208" t="str">
        <f>IF(ISBLANK(G803),"",I803-VLOOKUP(A803,'Crop Chart'!$A$5:$H$72,#REF!,FALSE))</f>
        <v/>
      </c>
      <c r="I803" s="208" t="str">
        <f t="shared" si="1"/>
        <v/>
      </c>
      <c r="J803" s="209" t="str">
        <f>IF($F803&gt;0,(VLOOKUP($A803,'Crop Chart'!$A$5:$M$72,#REF!,FALSE)*$F803),"")</f>
        <v/>
      </c>
      <c r="K803" s="209" t="str">
        <f>IF($F803&gt;0,(VLOOKUP($A803,'Crop Chart'!$A$5:$M$72,#REF!,FALSE)),"")</f>
        <v/>
      </c>
      <c r="L803" s="210"/>
      <c r="M803" s="276"/>
      <c r="N803" s="223"/>
      <c r="O803" s="222"/>
      <c r="P803" s="222"/>
      <c r="Q803" s="223"/>
      <c r="R803" s="223"/>
      <c r="S803" s="223"/>
      <c r="T803" s="223"/>
      <c r="U803" s="223"/>
      <c r="V803" s="223"/>
      <c r="W803" s="223"/>
      <c r="X803" s="223"/>
    </row>
    <row r="804" ht="15.75" customHeight="1">
      <c r="A804" s="231" t="s">
        <v>62</v>
      </c>
      <c r="B804" s="231"/>
      <c r="C804" s="231"/>
      <c r="D804" s="216" t="str">
        <f>IF(LEN(A804)&gt;3,VLOOKUP(A804,'Crop Chart'!$A$5:$H$72,#REF!,FALSE),"")</f>
        <v/>
      </c>
      <c r="E804" s="280"/>
      <c r="F804" s="278"/>
      <c r="G804" s="279"/>
      <c r="H804" s="208" t="str">
        <f>IF(ISBLANK(G804),"",I804-VLOOKUP(A804,'Crop Chart'!$A$5:$H$72,#REF!,FALSE))</f>
        <v/>
      </c>
      <c r="I804" s="208" t="str">
        <f t="shared" si="1"/>
        <v/>
      </c>
      <c r="J804" s="209" t="str">
        <f>IF($F804&gt;0,(VLOOKUP($A804,'Crop Chart'!$A$5:$M$72,#REF!,FALSE)*$F804),"")</f>
        <v/>
      </c>
      <c r="K804" s="209" t="str">
        <f>IF($F804&gt;0,(VLOOKUP($A804,'Crop Chart'!$A$5:$M$72,#REF!,FALSE)),"")</f>
        <v/>
      </c>
      <c r="L804" s="210"/>
      <c r="M804" s="276"/>
      <c r="N804" s="223"/>
      <c r="O804" s="222"/>
      <c r="P804" s="222"/>
      <c r="Q804" s="223"/>
      <c r="R804" s="223"/>
      <c r="S804" s="223"/>
      <c r="T804" s="223"/>
      <c r="U804" s="223"/>
      <c r="V804" s="223"/>
      <c r="W804" s="223"/>
      <c r="X804" s="223"/>
    </row>
    <row r="805" ht="15.75" customHeight="1">
      <c r="A805" s="231" t="s">
        <v>62</v>
      </c>
      <c r="B805" s="231"/>
      <c r="C805" s="231"/>
      <c r="D805" s="216" t="str">
        <f>IF(LEN(A805)&gt;3,VLOOKUP(A805,'Crop Chart'!$A$5:$H$72,#REF!,FALSE),"")</f>
        <v/>
      </c>
      <c r="E805" s="280"/>
      <c r="F805" s="278"/>
      <c r="G805" s="279"/>
      <c r="H805" s="208" t="str">
        <f>IF(ISBLANK(G805),"",I805-VLOOKUP(A805,'Crop Chart'!$A$5:$H$72,#REF!,FALSE))</f>
        <v/>
      </c>
      <c r="I805" s="208" t="str">
        <f t="shared" si="1"/>
        <v/>
      </c>
      <c r="J805" s="209" t="str">
        <f>IF($F805&gt;0,(VLOOKUP($A805,'Crop Chart'!$A$5:$M$72,#REF!,FALSE)*$F805),"")</f>
        <v/>
      </c>
      <c r="K805" s="209" t="str">
        <f>IF($F805&gt;0,(VLOOKUP($A805,'Crop Chart'!$A$5:$M$72,#REF!,FALSE)),"")</f>
        <v/>
      </c>
      <c r="L805" s="210"/>
      <c r="M805" s="276"/>
      <c r="N805" s="223"/>
      <c r="O805" s="222"/>
      <c r="P805" s="222"/>
      <c r="Q805" s="223"/>
      <c r="R805" s="223"/>
      <c r="S805" s="223"/>
      <c r="T805" s="223"/>
      <c r="U805" s="223"/>
      <c r="V805" s="223"/>
      <c r="W805" s="223"/>
      <c r="X805" s="223"/>
    </row>
    <row r="806" ht="15.75" customHeight="1">
      <c r="A806" s="231" t="s">
        <v>62</v>
      </c>
      <c r="B806" s="231"/>
      <c r="C806" s="231"/>
      <c r="D806" s="216" t="str">
        <f>IF(LEN(A806)&gt;3,VLOOKUP(A806,'Crop Chart'!$A$5:$H$72,#REF!,FALSE),"")</f>
        <v/>
      </c>
      <c r="E806" s="280"/>
      <c r="F806" s="278"/>
      <c r="G806" s="279"/>
      <c r="H806" s="208" t="str">
        <f>IF(ISBLANK(G806),"",I806-VLOOKUP(A806,'Crop Chart'!$A$5:$H$72,#REF!,FALSE))</f>
        <v/>
      </c>
      <c r="I806" s="208" t="str">
        <f t="shared" si="1"/>
        <v/>
      </c>
      <c r="J806" s="209" t="str">
        <f>IF($F806&gt;0,(VLOOKUP($A806,'Crop Chart'!$A$5:$M$72,#REF!,FALSE)*$F806),"")</f>
        <v/>
      </c>
      <c r="K806" s="209" t="str">
        <f>IF($F806&gt;0,(VLOOKUP($A806,'Crop Chart'!$A$5:$M$72,#REF!,FALSE)),"")</f>
        <v/>
      </c>
      <c r="L806" s="210"/>
      <c r="M806" s="276"/>
      <c r="N806" s="223"/>
      <c r="O806" s="222"/>
      <c r="P806" s="222"/>
      <c r="Q806" s="223"/>
      <c r="R806" s="223"/>
      <c r="S806" s="223"/>
      <c r="T806" s="223"/>
      <c r="U806" s="223"/>
      <c r="V806" s="223"/>
      <c r="W806" s="223"/>
      <c r="X806" s="223"/>
    </row>
    <row r="807" ht="15.75" customHeight="1">
      <c r="A807" s="231" t="s">
        <v>62</v>
      </c>
      <c r="B807" s="231"/>
      <c r="C807" s="231"/>
      <c r="D807" s="216" t="str">
        <f>IF(LEN(A807)&gt;3,VLOOKUP(A807,'Crop Chart'!$A$5:$H$72,#REF!,FALSE),"")</f>
        <v/>
      </c>
      <c r="E807" s="280"/>
      <c r="F807" s="278"/>
      <c r="G807" s="279"/>
      <c r="H807" s="208" t="str">
        <f>IF(ISBLANK(G807),"",I807-VLOOKUP(A807,'Crop Chart'!$A$5:$H$72,#REF!,FALSE))</f>
        <v/>
      </c>
      <c r="I807" s="208" t="str">
        <f t="shared" si="1"/>
        <v/>
      </c>
      <c r="J807" s="209" t="str">
        <f>IF($F807&gt;0,(VLOOKUP($A807,'Crop Chart'!$A$5:$M$72,#REF!,FALSE)*$F807),"")</f>
        <v/>
      </c>
      <c r="K807" s="209" t="str">
        <f>IF($F807&gt;0,(VLOOKUP($A807,'Crop Chart'!$A$5:$M$72,#REF!,FALSE)),"")</f>
        <v/>
      </c>
      <c r="L807" s="210"/>
      <c r="M807" s="276"/>
      <c r="N807" s="223"/>
      <c r="O807" s="222"/>
      <c r="P807" s="222"/>
      <c r="Q807" s="223"/>
      <c r="R807" s="223"/>
      <c r="S807" s="223"/>
      <c r="T807" s="223"/>
      <c r="U807" s="223"/>
      <c r="V807" s="223"/>
      <c r="W807" s="223"/>
      <c r="X807" s="223"/>
    </row>
    <row r="808" ht="15.75" customHeight="1">
      <c r="A808" s="231" t="s">
        <v>62</v>
      </c>
      <c r="B808" s="231"/>
      <c r="C808" s="231"/>
      <c r="D808" s="216" t="str">
        <f>IF(LEN(A808)&gt;3,VLOOKUP(A808,'Crop Chart'!$A$5:$H$72,#REF!,FALSE),"")</f>
        <v/>
      </c>
      <c r="E808" s="280"/>
      <c r="F808" s="278"/>
      <c r="G808" s="279"/>
      <c r="H808" s="208" t="str">
        <f>IF(ISBLANK(G808),"",I808-VLOOKUP(A808,'Crop Chart'!$A$5:$H$72,#REF!,FALSE))</f>
        <v/>
      </c>
      <c r="I808" s="208" t="str">
        <f t="shared" si="1"/>
        <v/>
      </c>
      <c r="J808" s="209" t="str">
        <f>IF($F808&gt;0,(VLOOKUP($A808,'Crop Chart'!$A$5:$M$72,#REF!,FALSE)*$F808),"")</f>
        <v/>
      </c>
      <c r="K808" s="209" t="str">
        <f>IF($F808&gt;0,(VLOOKUP($A808,'Crop Chart'!$A$5:$M$72,#REF!,FALSE)),"")</f>
        <v/>
      </c>
      <c r="L808" s="210"/>
      <c r="M808" s="276"/>
      <c r="N808" s="223"/>
      <c r="O808" s="222"/>
      <c r="P808" s="222"/>
      <c r="Q808" s="223"/>
      <c r="R808" s="223"/>
      <c r="S808" s="223"/>
      <c r="T808" s="223"/>
      <c r="U808" s="223"/>
      <c r="V808" s="223"/>
      <c r="W808" s="223"/>
      <c r="X808" s="223"/>
    </row>
    <row r="809" ht="15.75" customHeight="1">
      <c r="A809" s="231" t="s">
        <v>62</v>
      </c>
      <c r="B809" s="231"/>
      <c r="C809" s="231"/>
      <c r="D809" s="216" t="str">
        <f>IF(LEN(A809)&gt;3,VLOOKUP(A809,'Crop Chart'!$A$5:$H$72,#REF!,FALSE),"")</f>
        <v/>
      </c>
      <c r="E809" s="280"/>
      <c r="F809" s="278"/>
      <c r="G809" s="279"/>
      <c r="H809" s="208" t="str">
        <f>IF(ISBLANK(G809),"",I809-VLOOKUP(A809,'Crop Chart'!$A$5:$H$72,#REF!,FALSE))</f>
        <v/>
      </c>
      <c r="I809" s="208" t="str">
        <f t="shared" si="1"/>
        <v/>
      </c>
      <c r="J809" s="209" t="str">
        <f>IF($F809&gt;0,(VLOOKUP($A809,'Crop Chart'!$A$5:$M$72,#REF!,FALSE)*$F809),"")</f>
        <v/>
      </c>
      <c r="K809" s="209" t="str">
        <f>IF($F809&gt;0,(VLOOKUP($A809,'Crop Chart'!$A$5:$M$72,#REF!,FALSE)),"")</f>
        <v/>
      </c>
      <c r="L809" s="210"/>
      <c r="M809" s="276"/>
      <c r="N809" s="223"/>
      <c r="O809" s="222"/>
      <c r="P809" s="222"/>
      <c r="Q809" s="223"/>
      <c r="R809" s="223"/>
      <c r="S809" s="223"/>
      <c r="T809" s="223"/>
      <c r="U809" s="223"/>
      <c r="V809" s="223"/>
      <c r="W809" s="223"/>
      <c r="X809" s="223"/>
    </row>
    <row r="810" ht="15.75" customHeight="1">
      <c r="A810" s="231" t="s">
        <v>62</v>
      </c>
      <c r="B810" s="231"/>
      <c r="C810" s="231"/>
      <c r="D810" s="216" t="str">
        <f>IF(LEN(A810)&gt;3,VLOOKUP(A810,'Crop Chart'!$A$5:$H$72,#REF!,FALSE),"")</f>
        <v/>
      </c>
      <c r="E810" s="280"/>
      <c r="F810" s="278"/>
      <c r="G810" s="279"/>
      <c r="H810" s="208" t="str">
        <f>IF(ISBLANK(G810),"",I810-VLOOKUP(A810,'Crop Chart'!$A$5:$H$72,#REF!,FALSE))</f>
        <v/>
      </c>
      <c r="I810" s="208" t="str">
        <f t="shared" si="1"/>
        <v/>
      </c>
      <c r="J810" s="209" t="str">
        <f>IF($F810&gt;0,(VLOOKUP($A810,'Crop Chart'!$A$5:$M$72,#REF!,FALSE)*$F810),"")</f>
        <v/>
      </c>
      <c r="K810" s="209" t="str">
        <f>IF($F810&gt;0,(VLOOKUP($A810,'Crop Chart'!$A$5:$M$72,#REF!,FALSE)),"")</f>
        <v/>
      </c>
      <c r="L810" s="210"/>
      <c r="M810" s="276"/>
      <c r="N810" s="223"/>
      <c r="O810" s="222"/>
      <c r="P810" s="222"/>
      <c r="Q810" s="223"/>
      <c r="R810" s="223"/>
      <c r="S810" s="223"/>
      <c r="T810" s="223"/>
      <c r="U810" s="223"/>
      <c r="V810" s="223"/>
      <c r="W810" s="223"/>
      <c r="X810" s="223"/>
    </row>
    <row r="811" ht="15.75" customHeight="1">
      <c r="A811" s="231" t="s">
        <v>62</v>
      </c>
      <c r="B811" s="231"/>
      <c r="C811" s="231"/>
      <c r="D811" s="216" t="str">
        <f>IF(LEN(A811)&gt;3,VLOOKUP(A811,'Crop Chart'!$A$5:$H$72,#REF!,FALSE),"")</f>
        <v/>
      </c>
      <c r="E811" s="280"/>
      <c r="F811" s="278"/>
      <c r="G811" s="279"/>
      <c r="H811" s="208" t="str">
        <f>IF(ISBLANK(G811),"",I811-VLOOKUP(A811,'Crop Chart'!$A$5:$H$72,#REF!,FALSE))</f>
        <v/>
      </c>
      <c r="I811" s="208" t="str">
        <f t="shared" si="1"/>
        <v/>
      </c>
      <c r="J811" s="209" t="str">
        <f>IF($F811&gt;0,(VLOOKUP($A811,'Crop Chart'!$A$5:$M$72,#REF!,FALSE)*$F811),"")</f>
        <v/>
      </c>
      <c r="K811" s="209" t="str">
        <f>IF($F811&gt;0,(VLOOKUP($A811,'Crop Chart'!$A$5:$M$72,#REF!,FALSE)),"")</f>
        <v/>
      </c>
      <c r="L811" s="210"/>
      <c r="M811" s="276"/>
      <c r="N811" s="223"/>
      <c r="O811" s="222"/>
      <c r="P811" s="222"/>
      <c r="Q811" s="223"/>
      <c r="R811" s="223"/>
      <c r="S811" s="223"/>
      <c r="T811" s="223"/>
      <c r="U811" s="223"/>
      <c r="V811" s="223"/>
      <c r="W811" s="223"/>
      <c r="X811" s="223"/>
    </row>
    <row r="812" ht="15.75" customHeight="1">
      <c r="A812" s="231" t="s">
        <v>62</v>
      </c>
      <c r="B812" s="231"/>
      <c r="C812" s="231"/>
      <c r="D812" s="216" t="str">
        <f>IF(LEN(A812)&gt;3,VLOOKUP(A812,'Crop Chart'!$A$5:$H$72,#REF!,FALSE),"")</f>
        <v/>
      </c>
      <c r="E812" s="280"/>
      <c r="F812" s="278"/>
      <c r="G812" s="279"/>
      <c r="H812" s="208" t="str">
        <f>IF(ISBLANK(G812),"",I812-VLOOKUP(A812,'Crop Chart'!$A$5:$H$72,#REF!,FALSE))</f>
        <v/>
      </c>
      <c r="I812" s="208" t="str">
        <f t="shared" si="1"/>
        <v/>
      </c>
      <c r="J812" s="209" t="str">
        <f>IF($F812&gt;0,(VLOOKUP($A812,'Crop Chart'!$A$5:$M$72,#REF!,FALSE)*$F812),"")</f>
        <v/>
      </c>
      <c r="K812" s="209" t="str">
        <f>IF($F812&gt;0,(VLOOKUP($A812,'Crop Chart'!$A$5:$M$72,#REF!,FALSE)),"")</f>
        <v/>
      </c>
      <c r="L812" s="210"/>
      <c r="M812" s="276"/>
      <c r="N812" s="223"/>
      <c r="O812" s="222"/>
      <c r="P812" s="222"/>
      <c r="Q812" s="223"/>
      <c r="R812" s="223"/>
      <c r="S812" s="223"/>
      <c r="T812" s="223"/>
      <c r="U812" s="223"/>
      <c r="V812" s="223"/>
      <c r="W812" s="223"/>
      <c r="X812" s="223"/>
    </row>
    <row r="813" ht="15.75" customHeight="1">
      <c r="A813" s="231" t="s">
        <v>62</v>
      </c>
      <c r="B813" s="231"/>
      <c r="C813" s="231"/>
      <c r="D813" s="216" t="str">
        <f>IF(LEN(A813)&gt;3,VLOOKUP(A813,'Crop Chart'!$A$5:$H$72,#REF!,FALSE),"")</f>
        <v/>
      </c>
      <c r="E813" s="280"/>
      <c r="F813" s="278"/>
      <c r="G813" s="279"/>
      <c r="H813" s="208" t="str">
        <f>IF(ISBLANK(G813),"",I813-VLOOKUP(A813,'Crop Chart'!$A$5:$H$72,#REF!,FALSE))</f>
        <v/>
      </c>
      <c r="I813" s="208" t="str">
        <f t="shared" si="1"/>
        <v/>
      </c>
      <c r="J813" s="209" t="str">
        <f>IF($F813&gt;0,(VLOOKUP($A813,'Crop Chart'!$A$5:$M$72,#REF!,FALSE)*$F813),"")</f>
        <v/>
      </c>
      <c r="K813" s="209" t="str">
        <f>IF($F813&gt;0,(VLOOKUP($A813,'Crop Chart'!$A$5:$M$72,#REF!,FALSE)),"")</f>
        <v/>
      </c>
      <c r="L813" s="210"/>
      <c r="M813" s="276"/>
      <c r="N813" s="223"/>
      <c r="O813" s="222"/>
      <c r="P813" s="222"/>
      <c r="Q813" s="223"/>
      <c r="R813" s="223"/>
      <c r="S813" s="223"/>
      <c r="T813" s="223"/>
      <c r="U813" s="223"/>
      <c r="V813" s="223"/>
      <c r="W813" s="223"/>
      <c r="X813" s="223"/>
    </row>
    <row r="814" ht="15.75" customHeight="1">
      <c r="A814" s="231" t="s">
        <v>62</v>
      </c>
      <c r="B814" s="231"/>
      <c r="C814" s="231"/>
      <c r="D814" s="216" t="str">
        <f>IF(LEN(A814)&gt;3,VLOOKUP(A814,'Crop Chart'!$A$5:$H$72,#REF!,FALSE),"")</f>
        <v/>
      </c>
      <c r="E814" s="280"/>
      <c r="F814" s="278"/>
      <c r="G814" s="279"/>
      <c r="H814" s="208" t="str">
        <f>IF(ISBLANK(G814),"",I814-VLOOKUP(A814,'Crop Chart'!$A$5:$H$72,#REF!,FALSE))</f>
        <v/>
      </c>
      <c r="I814" s="208" t="str">
        <f t="shared" si="1"/>
        <v/>
      </c>
      <c r="J814" s="209" t="str">
        <f>IF($F814&gt;0,(VLOOKUP($A814,'Crop Chart'!$A$5:$M$72,#REF!,FALSE)*$F814),"")</f>
        <v/>
      </c>
      <c r="K814" s="209" t="str">
        <f>IF($F814&gt;0,(VLOOKUP($A814,'Crop Chart'!$A$5:$M$72,#REF!,FALSE)),"")</f>
        <v/>
      </c>
      <c r="L814" s="210"/>
      <c r="M814" s="276"/>
      <c r="N814" s="223"/>
      <c r="O814" s="222"/>
      <c r="P814" s="222"/>
      <c r="Q814" s="223"/>
      <c r="R814" s="223"/>
      <c r="S814" s="223"/>
      <c r="T814" s="223"/>
      <c r="U814" s="223"/>
      <c r="V814" s="223"/>
      <c r="W814" s="223"/>
      <c r="X814" s="223"/>
    </row>
    <row r="815" ht="15.75" customHeight="1">
      <c r="A815" s="231" t="s">
        <v>62</v>
      </c>
      <c r="B815" s="231"/>
      <c r="C815" s="231"/>
      <c r="D815" s="216" t="str">
        <f>IF(LEN(A815)&gt;3,VLOOKUP(A815,'Crop Chart'!$A$5:$H$72,#REF!,FALSE),"")</f>
        <v/>
      </c>
      <c r="E815" s="280"/>
      <c r="F815" s="278"/>
      <c r="G815" s="279"/>
      <c r="H815" s="208" t="str">
        <f>IF(ISBLANK(G815),"",I815-VLOOKUP(A815,'Crop Chart'!$A$5:$H$72,#REF!,FALSE))</f>
        <v/>
      </c>
      <c r="I815" s="208" t="str">
        <f t="shared" si="1"/>
        <v/>
      </c>
      <c r="J815" s="209" t="str">
        <f>IF($F815&gt;0,(VLOOKUP($A815,'Crop Chart'!$A$5:$M$72,#REF!,FALSE)*$F815),"")</f>
        <v/>
      </c>
      <c r="K815" s="209" t="str">
        <f>IF($F815&gt;0,(VLOOKUP($A815,'Crop Chart'!$A$5:$M$72,#REF!,FALSE)),"")</f>
        <v/>
      </c>
      <c r="L815" s="210"/>
      <c r="M815" s="276"/>
      <c r="N815" s="223"/>
      <c r="O815" s="222"/>
      <c r="P815" s="222"/>
      <c r="Q815" s="223"/>
      <c r="R815" s="223"/>
      <c r="S815" s="223"/>
      <c r="T815" s="223"/>
      <c r="U815" s="223"/>
      <c r="V815" s="223"/>
      <c r="W815" s="223"/>
      <c r="X815" s="223"/>
    </row>
    <row r="816" ht="15.75" customHeight="1">
      <c r="A816" s="231" t="s">
        <v>62</v>
      </c>
      <c r="B816" s="231"/>
      <c r="C816" s="231"/>
      <c r="D816" s="216" t="str">
        <f>IF(LEN(A816)&gt;3,VLOOKUP(A816,'Crop Chart'!$A$5:$H$72,#REF!,FALSE),"")</f>
        <v/>
      </c>
      <c r="E816" s="280"/>
      <c r="F816" s="278"/>
      <c r="G816" s="279"/>
      <c r="H816" s="208" t="str">
        <f>IF(ISBLANK(G816),"",I816-VLOOKUP(A816,'Crop Chart'!$A$5:$H$72,#REF!,FALSE))</f>
        <v/>
      </c>
      <c r="I816" s="208" t="str">
        <f t="shared" si="1"/>
        <v/>
      </c>
      <c r="J816" s="209" t="str">
        <f>IF($F816&gt;0,(VLOOKUP($A816,'Crop Chart'!$A$5:$M$72,#REF!,FALSE)*$F816),"")</f>
        <v/>
      </c>
      <c r="K816" s="209" t="str">
        <f>IF($F816&gt;0,(VLOOKUP($A816,'Crop Chart'!$A$5:$M$72,#REF!,FALSE)),"")</f>
        <v/>
      </c>
      <c r="L816" s="210"/>
      <c r="M816" s="276"/>
      <c r="N816" s="223"/>
      <c r="O816" s="222"/>
      <c r="P816" s="222"/>
      <c r="Q816" s="223"/>
      <c r="R816" s="223"/>
      <c r="S816" s="223"/>
      <c r="T816" s="223"/>
      <c r="U816" s="223"/>
      <c r="V816" s="223"/>
      <c r="W816" s="223"/>
      <c r="X816" s="223"/>
    </row>
    <row r="817" ht="15.75" customHeight="1">
      <c r="A817" s="231" t="s">
        <v>62</v>
      </c>
      <c r="B817" s="231"/>
      <c r="C817" s="231"/>
      <c r="D817" s="216" t="str">
        <f>IF(LEN(A817)&gt;3,VLOOKUP(A817,'Crop Chart'!$A$5:$H$72,#REF!,FALSE),"")</f>
        <v/>
      </c>
      <c r="E817" s="280"/>
      <c r="F817" s="278"/>
      <c r="G817" s="279"/>
      <c r="H817" s="208" t="str">
        <f>IF(ISBLANK(G817),"",I817-VLOOKUP(A817,'Crop Chart'!$A$5:$H$72,#REF!,FALSE))</f>
        <v/>
      </c>
      <c r="I817" s="208" t="str">
        <f t="shared" si="1"/>
        <v/>
      </c>
      <c r="J817" s="209" t="str">
        <f>IF($F817&gt;0,(VLOOKUP($A817,'Crop Chart'!$A$5:$M$72,#REF!,FALSE)*$F817),"")</f>
        <v/>
      </c>
      <c r="K817" s="209" t="str">
        <f>IF($F817&gt;0,(VLOOKUP($A817,'Crop Chart'!$A$5:$M$72,#REF!,FALSE)),"")</f>
        <v/>
      </c>
      <c r="L817" s="210"/>
      <c r="M817" s="276"/>
      <c r="N817" s="223"/>
      <c r="O817" s="222"/>
      <c r="P817" s="222"/>
      <c r="Q817" s="223"/>
      <c r="R817" s="223"/>
      <c r="S817" s="223"/>
      <c r="T817" s="223"/>
      <c r="U817" s="223"/>
      <c r="V817" s="223"/>
      <c r="W817" s="223"/>
      <c r="X817" s="223"/>
    </row>
    <row r="818" ht="15.75" customHeight="1">
      <c r="A818" s="231" t="s">
        <v>62</v>
      </c>
      <c r="B818" s="231"/>
      <c r="C818" s="231"/>
      <c r="D818" s="216" t="str">
        <f>IF(LEN(A818)&gt;3,VLOOKUP(A818,'Crop Chart'!$A$5:$H$72,#REF!,FALSE),"")</f>
        <v/>
      </c>
      <c r="E818" s="280"/>
      <c r="F818" s="278"/>
      <c r="G818" s="279"/>
      <c r="H818" s="208" t="str">
        <f>IF(ISBLANK(G818),"",I818-VLOOKUP(A818,'Crop Chart'!$A$5:$H$72,#REF!,FALSE))</f>
        <v/>
      </c>
      <c r="I818" s="208" t="str">
        <f t="shared" si="1"/>
        <v/>
      </c>
      <c r="J818" s="209" t="str">
        <f>IF($F818&gt;0,(VLOOKUP($A818,'Crop Chart'!$A$5:$M$72,#REF!,FALSE)*$F818),"")</f>
        <v/>
      </c>
      <c r="K818" s="209" t="str">
        <f>IF($F818&gt;0,(VLOOKUP($A818,'Crop Chart'!$A$5:$M$72,#REF!,FALSE)),"")</f>
        <v/>
      </c>
      <c r="L818" s="210"/>
      <c r="M818" s="276"/>
      <c r="N818" s="223"/>
      <c r="O818" s="222"/>
      <c r="P818" s="222"/>
      <c r="Q818" s="223"/>
      <c r="R818" s="223"/>
      <c r="S818" s="223"/>
      <c r="T818" s="223"/>
      <c r="U818" s="223"/>
      <c r="V818" s="223"/>
      <c r="W818" s="223"/>
      <c r="X818" s="223"/>
    </row>
    <row r="819" ht="15.75" customHeight="1">
      <c r="A819" s="231" t="s">
        <v>62</v>
      </c>
      <c r="B819" s="231"/>
      <c r="C819" s="231"/>
      <c r="D819" s="216" t="str">
        <f>IF(LEN(A819)&gt;3,VLOOKUP(A819,'Crop Chart'!$A$5:$H$72,#REF!,FALSE),"")</f>
        <v/>
      </c>
      <c r="E819" s="280"/>
      <c r="F819" s="278"/>
      <c r="G819" s="279"/>
      <c r="H819" s="208" t="str">
        <f>IF(ISBLANK(G819),"",I819-VLOOKUP(A819,'Crop Chart'!$A$5:$H$72,#REF!,FALSE))</f>
        <v/>
      </c>
      <c r="I819" s="208" t="str">
        <f t="shared" si="1"/>
        <v/>
      </c>
      <c r="J819" s="209" t="str">
        <f>IF($F819&gt;0,(VLOOKUP($A819,'Crop Chart'!$A$5:$M$72,#REF!,FALSE)*$F819),"")</f>
        <v/>
      </c>
      <c r="K819" s="209" t="str">
        <f>IF($F819&gt;0,(VLOOKUP($A819,'Crop Chart'!$A$5:$M$72,#REF!,FALSE)),"")</f>
        <v/>
      </c>
      <c r="L819" s="210"/>
      <c r="M819" s="276"/>
      <c r="N819" s="223"/>
      <c r="O819" s="222"/>
      <c r="P819" s="222"/>
      <c r="Q819" s="223"/>
      <c r="R819" s="223"/>
      <c r="S819" s="223"/>
      <c r="T819" s="223"/>
      <c r="U819" s="223"/>
      <c r="V819" s="223"/>
      <c r="W819" s="223"/>
      <c r="X819" s="223"/>
    </row>
    <row r="820" ht="15.75" customHeight="1">
      <c r="A820" s="231" t="s">
        <v>62</v>
      </c>
      <c r="B820" s="231"/>
      <c r="C820" s="231"/>
      <c r="D820" s="216" t="str">
        <f>IF(LEN(A820)&gt;3,VLOOKUP(A820,'Crop Chart'!$A$5:$H$72,#REF!,FALSE),"")</f>
        <v/>
      </c>
      <c r="E820" s="280"/>
      <c r="F820" s="278"/>
      <c r="G820" s="279"/>
      <c r="H820" s="208" t="str">
        <f>IF(ISBLANK(G820),"",I820-VLOOKUP(A820,'Crop Chart'!$A$5:$H$72,#REF!,FALSE))</f>
        <v/>
      </c>
      <c r="I820" s="208" t="str">
        <f t="shared" si="1"/>
        <v/>
      </c>
      <c r="J820" s="209" t="str">
        <f>IF($F820&gt;0,(VLOOKUP($A820,'Crop Chart'!$A$5:$M$72,#REF!,FALSE)*$F820),"")</f>
        <v/>
      </c>
      <c r="K820" s="209" t="str">
        <f>IF($F820&gt;0,(VLOOKUP($A820,'Crop Chart'!$A$5:$M$72,#REF!,FALSE)),"")</f>
        <v/>
      </c>
      <c r="L820" s="210"/>
      <c r="M820" s="276"/>
      <c r="N820" s="223"/>
      <c r="O820" s="222"/>
      <c r="P820" s="222"/>
      <c r="Q820" s="223"/>
      <c r="R820" s="223"/>
      <c r="S820" s="223"/>
      <c r="T820" s="223"/>
      <c r="U820" s="223"/>
      <c r="V820" s="223"/>
      <c r="W820" s="223"/>
      <c r="X820" s="223"/>
    </row>
    <row r="821" ht="15.75" customHeight="1">
      <c r="A821" s="231" t="s">
        <v>62</v>
      </c>
      <c r="B821" s="231"/>
      <c r="C821" s="231"/>
      <c r="D821" s="216" t="str">
        <f>IF(LEN(A821)&gt;3,VLOOKUP(A821,'Crop Chart'!$A$5:$H$72,#REF!,FALSE),"")</f>
        <v/>
      </c>
      <c r="E821" s="280"/>
      <c r="F821" s="278"/>
      <c r="G821" s="279"/>
      <c r="H821" s="208" t="str">
        <f>IF(ISBLANK(G821),"",I821-VLOOKUP(A821,'Crop Chart'!$A$5:$H$72,#REF!,FALSE))</f>
        <v/>
      </c>
      <c r="I821" s="208" t="str">
        <f t="shared" si="1"/>
        <v/>
      </c>
      <c r="J821" s="209" t="str">
        <f>IF($F821&gt;0,(VLOOKUP($A821,'Crop Chart'!$A$5:$M$72,#REF!,FALSE)*$F821),"")</f>
        <v/>
      </c>
      <c r="K821" s="209" t="str">
        <f>IF($F821&gt;0,(VLOOKUP($A821,'Crop Chart'!$A$5:$M$72,#REF!,FALSE)),"")</f>
        <v/>
      </c>
      <c r="L821" s="210"/>
      <c r="M821" s="276"/>
      <c r="N821" s="223"/>
      <c r="O821" s="222"/>
      <c r="P821" s="222"/>
      <c r="Q821" s="223"/>
      <c r="R821" s="223"/>
      <c r="S821" s="223"/>
      <c r="T821" s="223"/>
      <c r="U821" s="223"/>
      <c r="V821" s="223"/>
      <c r="W821" s="223"/>
      <c r="X821" s="223"/>
    </row>
    <row r="822" ht="15.75" customHeight="1">
      <c r="A822" s="231" t="s">
        <v>62</v>
      </c>
      <c r="B822" s="231"/>
      <c r="C822" s="231"/>
      <c r="D822" s="216" t="str">
        <f>IF(LEN(A822)&gt;3,VLOOKUP(A822,'Crop Chart'!$A$5:$H$72,#REF!,FALSE),"")</f>
        <v/>
      </c>
      <c r="E822" s="280"/>
      <c r="F822" s="278"/>
      <c r="G822" s="279"/>
      <c r="H822" s="208" t="str">
        <f>IF(ISBLANK(G822),"",I822-VLOOKUP(A822,'Crop Chart'!$A$5:$H$72,#REF!,FALSE))</f>
        <v/>
      </c>
      <c r="I822" s="208" t="str">
        <f t="shared" si="1"/>
        <v/>
      </c>
      <c r="J822" s="209" t="str">
        <f>IF($F822&gt;0,(VLOOKUP($A822,'Crop Chart'!$A$5:$M$72,#REF!,FALSE)*$F822),"")</f>
        <v/>
      </c>
      <c r="K822" s="209" t="str">
        <f>IF($F822&gt;0,(VLOOKUP($A822,'Crop Chart'!$A$5:$M$72,#REF!,FALSE)),"")</f>
        <v/>
      </c>
      <c r="L822" s="210"/>
      <c r="M822" s="276"/>
      <c r="N822" s="223"/>
      <c r="O822" s="222"/>
      <c r="P822" s="222"/>
      <c r="Q822" s="223"/>
      <c r="R822" s="223"/>
      <c r="S822" s="223"/>
      <c r="T822" s="223"/>
      <c r="U822" s="223"/>
      <c r="V822" s="223"/>
      <c r="W822" s="223"/>
      <c r="X822" s="223"/>
    </row>
    <row r="823" ht="15.75" customHeight="1">
      <c r="A823" s="231" t="s">
        <v>62</v>
      </c>
      <c r="B823" s="231"/>
      <c r="C823" s="231"/>
      <c r="D823" s="216" t="str">
        <f>IF(LEN(A823)&gt;3,VLOOKUP(A823,'Crop Chart'!$A$5:$H$72,#REF!,FALSE),"")</f>
        <v/>
      </c>
      <c r="E823" s="280"/>
      <c r="F823" s="278"/>
      <c r="G823" s="279"/>
      <c r="H823" s="208" t="str">
        <f>IF(ISBLANK(G823),"",I823-VLOOKUP(A823,'Crop Chart'!$A$5:$H$72,#REF!,FALSE))</f>
        <v/>
      </c>
      <c r="I823" s="208" t="str">
        <f t="shared" si="1"/>
        <v/>
      </c>
      <c r="J823" s="209" t="str">
        <f>IF($F823&gt;0,(VLOOKUP($A823,'Crop Chart'!$A$5:$M$72,#REF!,FALSE)*$F823),"")</f>
        <v/>
      </c>
      <c r="K823" s="209" t="str">
        <f>IF($F823&gt;0,(VLOOKUP($A823,'Crop Chart'!$A$5:$M$72,#REF!,FALSE)),"")</f>
        <v/>
      </c>
      <c r="L823" s="210"/>
      <c r="M823" s="276"/>
      <c r="N823" s="223"/>
      <c r="O823" s="222"/>
      <c r="P823" s="222"/>
      <c r="Q823" s="223"/>
      <c r="R823" s="223"/>
      <c r="S823" s="223"/>
      <c r="T823" s="223"/>
      <c r="U823" s="223"/>
      <c r="V823" s="223"/>
      <c r="W823" s="223"/>
      <c r="X823" s="223"/>
    </row>
    <row r="824" ht="15.75" customHeight="1">
      <c r="A824" s="231" t="s">
        <v>62</v>
      </c>
      <c r="B824" s="231"/>
      <c r="C824" s="231"/>
      <c r="D824" s="216" t="str">
        <f>IF(LEN(A824)&gt;3,VLOOKUP(A824,'Crop Chart'!$A$5:$H$72,#REF!,FALSE),"")</f>
        <v/>
      </c>
      <c r="E824" s="280"/>
      <c r="F824" s="278"/>
      <c r="G824" s="279"/>
      <c r="H824" s="208" t="str">
        <f>IF(ISBLANK(G824),"",I824-VLOOKUP(A824,'Crop Chart'!$A$5:$H$72,#REF!,FALSE))</f>
        <v/>
      </c>
      <c r="I824" s="208" t="str">
        <f t="shared" si="1"/>
        <v/>
      </c>
      <c r="J824" s="209" t="str">
        <f>IF($F824&gt;0,(VLOOKUP($A824,'Crop Chart'!$A$5:$M$72,#REF!,FALSE)*$F824),"")</f>
        <v/>
      </c>
      <c r="K824" s="209" t="str">
        <f>IF($F824&gt;0,(VLOOKUP($A824,'Crop Chart'!$A$5:$M$72,#REF!,FALSE)),"")</f>
        <v/>
      </c>
      <c r="L824" s="210"/>
      <c r="M824" s="276"/>
      <c r="N824" s="223"/>
      <c r="O824" s="222"/>
      <c r="P824" s="222"/>
      <c r="Q824" s="223"/>
      <c r="R824" s="223"/>
      <c r="S824" s="223"/>
      <c r="T824" s="223"/>
      <c r="U824" s="223"/>
      <c r="V824" s="223"/>
      <c r="W824" s="223"/>
      <c r="X824" s="223"/>
    </row>
    <row r="825" ht="15.75" customHeight="1">
      <c r="A825" s="231" t="s">
        <v>62</v>
      </c>
      <c r="B825" s="231"/>
      <c r="C825" s="231"/>
      <c r="D825" s="216" t="str">
        <f>IF(LEN(A825)&gt;3,VLOOKUP(A825,'Crop Chart'!$A$5:$H$72,#REF!,FALSE),"")</f>
        <v/>
      </c>
      <c r="E825" s="280"/>
      <c r="F825" s="278"/>
      <c r="G825" s="279"/>
      <c r="H825" s="208" t="str">
        <f>IF(ISBLANK(G825),"",I825-VLOOKUP(A825,'Crop Chart'!$A$5:$H$72,#REF!,FALSE))</f>
        <v/>
      </c>
      <c r="I825" s="208" t="str">
        <f t="shared" si="1"/>
        <v/>
      </c>
      <c r="J825" s="209" t="str">
        <f>IF($F825&gt;0,(VLOOKUP($A825,'Crop Chart'!$A$5:$M$72,#REF!,FALSE)*$F825),"")</f>
        <v/>
      </c>
      <c r="K825" s="209" t="str">
        <f>IF($F825&gt;0,(VLOOKUP($A825,'Crop Chart'!$A$5:$M$72,#REF!,FALSE)),"")</f>
        <v/>
      </c>
      <c r="L825" s="210"/>
      <c r="M825" s="276"/>
      <c r="N825" s="223"/>
      <c r="O825" s="222"/>
      <c r="P825" s="222"/>
      <c r="Q825" s="223"/>
      <c r="R825" s="223"/>
      <c r="S825" s="223"/>
      <c r="T825" s="223"/>
      <c r="U825" s="223"/>
      <c r="V825" s="223"/>
      <c r="W825" s="223"/>
      <c r="X825" s="223"/>
    </row>
    <row r="826" ht="15.75" customHeight="1">
      <c r="A826" s="231" t="s">
        <v>62</v>
      </c>
      <c r="B826" s="231"/>
      <c r="C826" s="231"/>
      <c r="D826" s="216" t="str">
        <f>IF(LEN(A826)&gt;3,VLOOKUP(A826,'Crop Chart'!$A$5:$H$72,#REF!,FALSE),"")</f>
        <v/>
      </c>
      <c r="E826" s="280"/>
      <c r="F826" s="278"/>
      <c r="G826" s="279"/>
      <c r="H826" s="208" t="str">
        <f>IF(ISBLANK(G826),"",I826-VLOOKUP(A826,'Crop Chart'!$A$5:$H$72,#REF!,FALSE))</f>
        <v/>
      </c>
      <c r="I826" s="208" t="str">
        <f t="shared" si="1"/>
        <v/>
      </c>
      <c r="J826" s="209" t="str">
        <f>IF($F826&gt;0,(VLOOKUP($A826,'Crop Chart'!$A$5:$M$72,#REF!,FALSE)*$F826),"")</f>
        <v/>
      </c>
      <c r="K826" s="209" t="str">
        <f>IF($F826&gt;0,(VLOOKUP($A826,'Crop Chart'!$A$5:$M$72,#REF!,FALSE)),"")</f>
        <v/>
      </c>
      <c r="L826" s="210"/>
      <c r="M826" s="276"/>
      <c r="N826" s="223"/>
      <c r="O826" s="222"/>
      <c r="P826" s="222"/>
      <c r="Q826" s="223"/>
      <c r="R826" s="223"/>
      <c r="S826" s="223"/>
      <c r="T826" s="223"/>
      <c r="U826" s="223"/>
      <c r="V826" s="223"/>
      <c r="W826" s="223"/>
      <c r="X826" s="223"/>
    </row>
    <row r="827" ht="15.75" customHeight="1">
      <c r="A827" s="231" t="s">
        <v>62</v>
      </c>
      <c r="B827" s="231"/>
      <c r="C827" s="231"/>
      <c r="D827" s="216" t="str">
        <f>IF(LEN(A827)&gt;3,VLOOKUP(A827,'Crop Chart'!$A$5:$H$72,#REF!,FALSE),"")</f>
        <v/>
      </c>
      <c r="E827" s="280"/>
      <c r="F827" s="278"/>
      <c r="G827" s="279"/>
      <c r="H827" s="208" t="str">
        <f>IF(ISBLANK(G827),"",I827-VLOOKUP(A827,'Crop Chart'!$A$5:$H$72,#REF!,FALSE))</f>
        <v/>
      </c>
      <c r="I827" s="208" t="str">
        <f t="shared" si="1"/>
        <v/>
      </c>
      <c r="J827" s="209" t="str">
        <f>IF($F827&gt;0,(VLOOKUP($A827,'Crop Chart'!$A$5:$M$72,#REF!,FALSE)*$F827),"")</f>
        <v/>
      </c>
      <c r="K827" s="209" t="str">
        <f>IF($F827&gt;0,(VLOOKUP($A827,'Crop Chart'!$A$5:$M$72,#REF!,FALSE)),"")</f>
        <v/>
      </c>
      <c r="L827" s="210"/>
      <c r="M827" s="276"/>
      <c r="N827" s="223"/>
      <c r="O827" s="222"/>
      <c r="P827" s="222"/>
      <c r="Q827" s="223"/>
      <c r="R827" s="223"/>
      <c r="S827" s="223"/>
      <c r="T827" s="223"/>
      <c r="U827" s="223"/>
      <c r="V827" s="223"/>
      <c r="W827" s="223"/>
      <c r="X827" s="223"/>
    </row>
    <row r="828" ht="15.75" customHeight="1">
      <c r="A828" s="231" t="s">
        <v>62</v>
      </c>
      <c r="B828" s="231"/>
      <c r="C828" s="231"/>
      <c r="D828" s="216" t="str">
        <f>IF(LEN(A828)&gt;3,VLOOKUP(A828,'Crop Chart'!$A$5:$H$72,#REF!,FALSE),"")</f>
        <v/>
      </c>
      <c r="E828" s="280"/>
      <c r="F828" s="278"/>
      <c r="G828" s="279"/>
      <c r="H828" s="208" t="str">
        <f>IF(ISBLANK(G828),"",I828-VLOOKUP(A828,'Crop Chart'!$A$5:$H$72,#REF!,FALSE))</f>
        <v/>
      </c>
      <c r="I828" s="208" t="str">
        <f t="shared" si="1"/>
        <v/>
      </c>
      <c r="J828" s="209" t="str">
        <f>IF($F828&gt;0,(VLOOKUP($A828,'Crop Chart'!$A$5:$M$72,#REF!,FALSE)*$F828),"")</f>
        <v/>
      </c>
      <c r="K828" s="209" t="str">
        <f>IF($F828&gt;0,(VLOOKUP($A828,'Crop Chart'!$A$5:$M$72,#REF!,FALSE)),"")</f>
        <v/>
      </c>
      <c r="L828" s="210"/>
      <c r="M828" s="276"/>
      <c r="N828" s="223"/>
      <c r="O828" s="222"/>
      <c r="P828" s="222"/>
      <c r="Q828" s="223"/>
      <c r="R828" s="223"/>
      <c r="S828" s="223"/>
      <c r="T828" s="223"/>
      <c r="U828" s="223"/>
      <c r="V828" s="223"/>
      <c r="W828" s="223"/>
      <c r="X828" s="223"/>
    </row>
    <row r="829" ht="15.75" customHeight="1">
      <c r="A829" s="231" t="s">
        <v>62</v>
      </c>
      <c r="B829" s="231"/>
      <c r="C829" s="231"/>
      <c r="D829" s="216" t="str">
        <f>IF(LEN(A829)&gt;3,VLOOKUP(A829,'Crop Chart'!$A$5:$H$72,#REF!,FALSE),"")</f>
        <v/>
      </c>
      <c r="E829" s="280"/>
      <c r="F829" s="278"/>
      <c r="G829" s="279"/>
      <c r="H829" s="208" t="str">
        <f>IF(ISBLANK(G829),"",I829-VLOOKUP(A829,'Crop Chart'!$A$5:$H$72,#REF!,FALSE))</f>
        <v/>
      </c>
      <c r="I829" s="208" t="str">
        <f t="shared" si="1"/>
        <v/>
      </c>
      <c r="J829" s="209" t="str">
        <f>IF($F829&gt;0,(VLOOKUP($A829,'Crop Chart'!$A$5:$M$72,#REF!,FALSE)*$F829),"")</f>
        <v/>
      </c>
      <c r="K829" s="209" t="str">
        <f>IF($F829&gt;0,(VLOOKUP($A829,'Crop Chart'!$A$5:$M$72,#REF!,FALSE)),"")</f>
        <v/>
      </c>
      <c r="L829" s="210"/>
      <c r="M829" s="276"/>
      <c r="N829" s="223"/>
      <c r="O829" s="222"/>
      <c r="P829" s="222"/>
      <c r="Q829" s="223"/>
      <c r="R829" s="223"/>
      <c r="S829" s="223"/>
      <c r="T829" s="223"/>
      <c r="U829" s="223"/>
      <c r="V829" s="223"/>
      <c r="W829" s="223"/>
      <c r="X829" s="223"/>
    </row>
    <row r="830" ht="15.75" customHeight="1">
      <c r="A830" s="231" t="s">
        <v>62</v>
      </c>
      <c r="B830" s="231"/>
      <c r="C830" s="231"/>
      <c r="D830" s="216" t="str">
        <f>IF(LEN(A830)&gt;3,VLOOKUP(A830,'Crop Chart'!$A$5:$H$72,#REF!,FALSE),"")</f>
        <v/>
      </c>
      <c r="E830" s="280"/>
      <c r="F830" s="278"/>
      <c r="G830" s="279"/>
      <c r="H830" s="208" t="str">
        <f>IF(ISBLANK(G830),"",I830-VLOOKUP(A830,'Crop Chart'!$A$5:$H$72,#REF!,FALSE))</f>
        <v/>
      </c>
      <c r="I830" s="208" t="str">
        <f t="shared" si="1"/>
        <v/>
      </c>
      <c r="J830" s="209" t="str">
        <f>IF($F830&gt;0,(VLOOKUP($A830,'Crop Chart'!$A$5:$M$72,#REF!,FALSE)*$F830),"")</f>
        <v/>
      </c>
      <c r="K830" s="209" t="str">
        <f>IF($F830&gt;0,(VLOOKUP($A830,'Crop Chart'!$A$5:$M$72,#REF!,FALSE)),"")</f>
        <v/>
      </c>
      <c r="L830" s="210"/>
      <c r="M830" s="276"/>
      <c r="N830" s="223"/>
      <c r="O830" s="222"/>
      <c r="P830" s="222"/>
      <c r="Q830" s="223"/>
      <c r="R830" s="223"/>
      <c r="S830" s="223"/>
      <c r="T830" s="223"/>
      <c r="U830" s="223"/>
      <c r="V830" s="223"/>
      <c r="W830" s="223"/>
      <c r="X830" s="223"/>
    </row>
    <row r="831" ht="15.75" customHeight="1">
      <c r="A831" s="231" t="s">
        <v>62</v>
      </c>
      <c r="B831" s="231"/>
      <c r="C831" s="231"/>
      <c r="D831" s="216" t="str">
        <f>IF(LEN(A831)&gt;3,VLOOKUP(A831,'Crop Chart'!$A$5:$H$72,#REF!,FALSE),"")</f>
        <v/>
      </c>
      <c r="E831" s="280"/>
      <c r="F831" s="278"/>
      <c r="G831" s="279"/>
      <c r="H831" s="208" t="str">
        <f>IF(ISBLANK(G831),"",I831-VLOOKUP(A831,'Crop Chart'!$A$5:$H$72,#REF!,FALSE))</f>
        <v/>
      </c>
      <c r="I831" s="208" t="str">
        <f t="shared" si="1"/>
        <v/>
      </c>
      <c r="J831" s="209" t="str">
        <f>IF($F831&gt;0,(VLOOKUP($A831,'Crop Chart'!$A$5:$M$72,#REF!,FALSE)*$F831),"")</f>
        <v/>
      </c>
      <c r="K831" s="209" t="str">
        <f>IF($F831&gt;0,(VLOOKUP($A831,'Crop Chart'!$A$5:$M$72,#REF!,FALSE)),"")</f>
        <v/>
      </c>
      <c r="L831" s="210"/>
      <c r="M831" s="276"/>
      <c r="N831" s="223"/>
      <c r="O831" s="222"/>
      <c r="P831" s="222"/>
      <c r="Q831" s="223"/>
      <c r="R831" s="223"/>
      <c r="S831" s="223"/>
      <c r="T831" s="223"/>
      <c r="U831" s="223"/>
      <c r="V831" s="223"/>
      <c r="W831" s="223"/>
      <c r="X831" s="223"/>
    </row>
    <row r="832" ht="15.75" customHeight="1">
      <c r="A832" s="231" t="s">
        <v>62</v>
      </c>
      <c r="B832" s="231"/>
      <c r="C832" s="231"/>
      <c r="D832" s="216" t="str">
        <f>IF(LEN(A832)&gt;3,VLOOKUP(A832,'Crop Chart'!$A$5:$H$72,#REF!,FALSE),"")</f>
        <v/>
      </c>
      <c r="E832" s="280"/>
      <c r="F832" s="278"/>
      <c r="G832" s="279"/>
      <c r="H832" s="208" t="str">
        <f>IF(ISBLANK(G832),"",I832-VLOOKUP(A832,'Crop Chart'!$A$5:$H$72,#REF!,FALSE))</f>
        <v/>
      </c>
      <c r="I832" s="208" t="str">
        <f t="shared" si="1"/>
        <v/>
      </c>
      <c r="J832" s="209" t="str">
        <f>IF($F832&gt;0,(VLOOKUP($A832,'Crop Chart'!$A$5:$M$72,#REF!,FALSE)*$F832),"")</f>
        <v/>
      </c>
      <c r="K832" s="209" t="str">
        <f>IF($F832&gt;0,(VLOOKUP($A832,'Crop Chart'!$A$5:$M$72,#REF!,FALSE)),"")</f>
        <v/>
      </c>
      <c r="L832" s="210"/>
      <c r="M832" s="276"/>
      <c r="N832" s="223"/>
      <c r="O832" s="222"/>
      <c r="P832" s="222"/>
      <c r="Q832" s="223"/>
      <c r="R832" s="223"/>
      <c r="S832" s="223"/>
      <c r="T832" s="223"/>
      <c r="U832" s="223"/>
      <c r="V832" s="223"/>
      <c r="W832" s="223"/>
      <c r="X832" s="223"/>
    </row>
    <row r="833" ht="15.75" customHeight="1">
      <c r="A833" s="231" t="s">
        <v>62</v>
      </c>
      <c r="B833" s="231"/>
      <c r="C833" s="231"/>
      <c r="D833" s="216" t="str">
        <f>IF(LEN(A833)&gt;3,VLOOKUP(A833,'Crop Chart'!$A$5:$H$72,#REF!,FALSE),"")</f>
        <v/>
      </c>
      <c r="E833" s="280"/>
      <c r="F833" s="278"/>
      <c r="G833" s="279"/>
      <c r="H833" s="208" t="str">
        <f>IF(ISBLANK(G833),"",I833-VLOOKUP(A833,'Crop Chart'!$A$5:$H$72,#REF!,FALSE))</f>
        <v/>
      </c>
      <c r="I833" s="208" t="str">
        <f t="shared" si="1"/>
        <v/>
      </c>
      <c r="J833" s="209" t="str">
        <f>IF($F833&gt;0,(VLOOKUP($A833,'Crop Chart'!$A$5:$M$72,#REF!,FALSE)*$F833),"")</f>
        <v/>
      </c>
      <c r="K833" s="209" t="str">
        <f>IF($F833&gt;0,(VLOOKUP($A833,'Crop Chart'!$A$5:$M$72,#REF!,FALSE)),"")</f>
        <v/>
      </c>
      <c r="L833" s="210"/>
      <c r="M833" s="276"/>
      <c r="N833" s="223"/>
      <c r="O833" s="222"/>
      <c r="P833" s="222"/>
      <c r="Q833" s="223"/>
      <c r="R833" s="223"/>
      <c r="S833" s="223"/>
      <c r="T833" s="223"/>
      <c r="U833" s="223"/>
      <c r="V833" s="223"/>
      <c r="W833" s="223"/>
      <c r="X833" s="223"/>
    </row>
    <row r="834" ht="15.75" customHeight="1">
      <c r="A834" s="231" t="s">
        <v>62</v>
      </c>
      <c r="B834" s="231"/>
      <c r="C834" s="231"/>
      <c r="D834" s="216" t="str">
        <f>IF(LEN(A834)&gt;3,VLOOKUP(A834,'Crop Chart'!$A$5:$H$72,#REF!,FALSE),"")</f>
        <v/>
      </c>
      <c r="E834" s="280"/>
      <c r="F834" s="278"/>
      <c r="G834" s="279"/>
      <c r="H834" s="208" t="str">
        <f>IF(ISBLANK(G834),"",I834-VLOOKUP(A834,'Crop Chart'!$A$5:$H$72,#REF!,FALSE))</f>
        <v/>
      </c>
      <c r="I834" s="208" t="str">
        <f t="shared" si="1"/>
        <v/>
      </c>
      <c r="J834" s="209" t="str">
        <f>IF($F834&gt;0,(VLOOKUP($A834,'Crop Chart'!$A$5:$M$72,#REF!,FALSE)*$F834),"")</f>
        <v/>
      </c>
      <c r="K834" s="209" t="str">
        <f>IF($F834&gt;0,(VLOOKUP($A834,'Crop Chart'!$A$5:$M$72,#REF!,FALSE)),"")</f>
        <v/>
      </c>
      <c r="L834" s="210"/>
      <c r="M834" s="276"/>
      <c r="N834" s="223"/>
      <c r="O834" s="222"/>
      <c r="P834" s="222"/>
      <c r="Q834" s="223"/>
      <c r="R834" s="223"/>
      <c r="S834" s="223"/>
      <c r="T834" s="223"/>
      <c r="U834" s="223"/>
      <c r="V834" s="223"/>
      <c r="W834" s="223"/>
      <c r="X834" s="223"/>
    </row>
    <row r="835" ht="15.75" customHeight="1">
      <c r="A835" s="231" t="s">
        <v>62</v>
      </c>
      <c r="B835" s="231"/>
      <c r="C835" s="231"/>
      <c r="D835" s="216" t="str">
        <f>IF(LEN(A835)&gt;3,VLOOKUP(A835,'Crop Chart'!$A$5:$H$72,#REF!,FALSE),"")</f>
        <v/>
      </c>
      <c r="E835" s="280"/>
      <c r="F835" s="278"/>
      <c r="G835" s="279"/>
      <c r="H835" s="208" t="str">
        <f>IF(ISBLANK(G835),"",I835-VLOOKUP(A835,'Crop Chart'!$A$5:$H$72,#REF!,FALSE))</f>
        <v/>
      </c>
      <c r="I835" s="208" t="str">
        <f t="shared" si="1"/>
        <v/>
      </c>
      <c r="J835" s="209" t="str">
        <f>IF($F835&gt;0,(VLOOKUP($A835,'Crop Chart'!$A$5:$M$72,#REF!,FALSE)*$F835),"")</f>
        <v/>
      </c>
      <c r="K835" s="209" t="str">
        <f>IF($F835&gt;0,(VLOOKUP($A835,'Crop Chart'!$A$5:$M$72,#REF!,FALSE)),"")</f>
        <v/>
      </c>
      <c r="L835" s="210"/>
      <c r="M835" s="276"/>
      <c r="N835" s="223"/>
      <c r="O835" s="222"/>
      <c r="P835" s="222"/>
      <c r="Q835" s="223"/>
      <c r="R835" s="223"/>
      <c r="S835" s="223"/>
      <c r="T835" s="223"/>
      <c r="U835" s="223"/>
      <c r="V835" s="223"/>
      <c r="W835" s="223"/>
      <c r="X835" s="223"/>
    </row>
    <row r="836" ht="15.75" customHeight="1">
      <c r="A836" s="231" t="s">
        <v>62</v>
      </c>
      <c r="B836" s="231"/>
      <c r="C836" s="231"/>
      <c r="D836" s="216" t="str">
        <f>IF(LEN(A836)&gt;3,VLOOKUP(A836,'Crop Chart'!$A$5:$H$72,#REF!,FALSE),"")</f>
        <v/>
      </c>
      <c r="E836" s="280"/>
      <c r="F836" s="278"/>
      <c r="G836" s="279"/>
      <c r="H836" s="208" t="str">
        <f>IF(ISBLANK(G836),"",I836-VLOOKUP(A836,'Crop Chart'!$A$5:$H$72,#REF!,FALSE))</f>
        <v/>
      </c>
      <c r="I836" s="208" t="str">
        <f t="shared" si="1"/>
        <v/>
      </c>
      <c r="J836" s="209" t="str">
        <f>IF($F836&gt;0,(VLOOKUP($A836,'Crop Chart'!$A$5:$M$72,#REF!,FALSE)*$F836),"")</f>
        <v/>
      </c>
      <c r="K836" s="209" t="str">
        <f>IF($F836&gt;0,(VLOOKUP($A836,'Crop Chart'!$A$5:$M$72,#REF!,FALSE)),"")</f>
        <v/>
      </c>
      <c r="L836" s="210"/>
      <c r="M836" s="276"/>
      <c r="N836" s="223"/>
      <c r="O836" s="222"/>
      <c r="P836" s="222"/>
      <c r="Q836" s="223"/>
      <c r="R836" s="223"/>
      <c r="S836" s="223"/>
      <c r="T836" s="223"/>
      <c r="U836" s="223"/>
      <c r="V836" s="223"/>
      <c r="W836" s="223"/>
      <c r="X836" s="223"/>
    </row>
    <row r="837" ht="15.75" customHeight="1">
      <c r="A837" s="231" t="s">
        <v>62</v>
      </c>
      <c r="B837" s="231"/>
      <c r="C837" s="231"/>
      <c r="D837" s="216" t="str">
        <f>IF(LEN(A837)&gt;3,VLOOKUP(A837,'Crop Chart'!$A$5:$H$72,#REF!,FALSE),"")</f>
        <v/>
      </c>
      <c r="E837" s="280"/>
      <c r="F837" s="278"/>
      <c r="G837" s="279"/>
      <c r="H837" s="208" t="str">
        <f>IF(ISBLANK(G837),"",I837-VLOOKUP(A837,'Crop Chart'!$A$5:$H$72,#REF!,FALSE))</f>
        <v/>
      </c>
      <c r="I837" s="208" t="str">
        <f t="shared" si="1"/>
        <v/>
      </c>
      <c r="J837" s="209" t="str">
        <f>IF($F837&gt;0,(VLOOKUP($A837,'Crop Chart'!$A$5:$M$72,#REF!,FALSE)*$F837),"")</f>
        <v/>
      </c>
      <c r="K837" s="209" t="str">
        <f>IF($F837&gt;0,(VLOOKUP($A837,'Crop Chart'!$A$5:$M$72,#REF!,FALSE)),"")</f>
        <v/>
      </c>
      <c r="L837" s="210"/>
      <c r="M837" s="276"/>
      <c r="N837" s="223"/>
      <c r="O837" s="222"/>
      <c r="P837" s="222"/>
      <c r="Q837" s="223"/>
      <c r="R837" s="223"/>
      <c r="S837" s="223"/>
      <c r="T837" s="223"/>
      <c r="U837" s="223"/>
      <c r="V837" s="223"/>
      <c r="W837" s="223"/>
      <c r="X837" s="223"/>
    </row>
    <row r="838" ht="15.75" customHeight="1">
      <c r="A838" s="231" t="s">
        <v>62</v>
      </c>
      <c r="B838" s="231"/>
      <c r="C838" s="231"/>
      <c r="D838" s="216" t="str">
        <f>IF(LEN(A838)&gt;3,VLOOKUP(A838,'Crop Chart'!$A$5:$H$72,#REF!,FALSE),"")</f>
        <v/>
      </c>
      <c r="E838" s="280"/>
      <c r="F838" s="278"/>
      <c r="G838" s="279"/>
      <c r="H838" s="208" t="str">
        <f>IF(ISBLANK(G838),"",I838-VLOOKUP(A838,'Crop Chart'!$A$5:$H$72,#REF!,FALSE))</f>
        <v/>
      </c>
      <c r="I838" s="208" t="str">
        <f t="shared" si="1"/>
        <v/>
      </c>
      <c r="J838" s="209" t="str">
        <f>IF($F838&gt;0,(VLOOKUP($A838,'Crop Chart'!$A$5:$M$72,#REF!,FALSE)*$F838),"")</f>
        <v/>
      </c>
      <c r="K838" s="209" t="str">
        <f>IF($F838&gt;0,(VLOOKUP($A838,'Crop Chart'!$A$5:$M$72,#REF!,FALSE)),"")</f>
        <v/>
      </c>
      <c r="L838" s="210"/>
      <c r="M838" s="276"/>
      <c r="N838" s="223"/>
      <c r="O838" s="222"/>
      <c r="P838" s="222"/>
      <c r="Q838" s="223"/>
      <c r="R838" s="223"/>
      <c r="S838" s="223"/>
      <c r="T838" s="223"/>
      <c r="U838" s="223"/>
      <c r="V838" s="223"/>
      <c r="W838" s="223"/>
      <c r="X838" s="223"/>
    </row>
    <row r="839" ht="15.75" customHeight="1">
      <c r="A839" s="231" t="s">
        <v>62</v>
      </c>
      <c r="B839" s="231"/>
      <c r="C839" s="231"/>
      <c r="D839" s="216" t="str">
        <f>IF(LEN(A839)&gt;3,VLOOKUP(A839,'Crop Chart'!$A$5:$H$72,#REF!,FALSE),"")</f>
        <v/>
      </c>
      <c r="E839" s="280"/>
      <c r="F839" s="278"/>
      <c r="G839" s="279"/>
      <c r="H839" s="208" t="str">
        <f>IF(ISBLANK(G839),"",I839-VLOOKUP(A839,'Crop Chart'!$A$5:$H$72,#REF!,FALSE))</f>
        <v/>
      </c>
      <c r="I839" s="208" t="str">
        <f t="shared" si="1"/>
        <v/>
      </c>
      <c r="J839" s="209" t="str">
        <f>IF($F839&gt;0,(VLOOKUP($A839,'Crop Chart'!$A$5:$M$72,#REF!,FALSE)*$F839),"")</f>
        <v/>
      </c>
      <c r="K839" s="209" t="str">
        <f>IF($F839&gt;0,(VLOOKUP($A839,'Crop Chart'!$A$5:$M$72,#REF!,FALSE)),"")</f>
        <v/>
      </c>
      <c r="L839" s="210"/>
      <c r="M839" s="276"/>
      <c r="N839" s="223"/>
      <c r="O839" s="222"/>
      <c r="P839" s="222"/>
      <c r="Q839" s="223"/>
      <c r="R839" s="223"/>
      <c r="S839" s="223"/>
      <c r="T839" s="223"/>
      <c r="U839" s="223"/>
      <c r="V839" s="223"/>
      <c r="W839" s="223"/>
      <c r="X839" s="223"/>
    </row>
    <row r="840" ht="15.75" customHeight="1">
      <c r="A840" s="231" t="s">
        <v>62</v>
      </c>
      <c r="B840" s="231"/>
      <c r="C840" s="231"/>
      <c r="D840" s="216" t="str">
        <f>IF(LEN(A840)&gt;3,VLOOKUP(A840,'Crop Chart'!$A$5:$H$72,#REF!,FALSE),"")</f>
        <v/>
      </c>
      <c r="E840" s="280"/>
      <c r="F840" s="278"/>
      <c r="G840" s="279"/>
      <c r="H840" s="208" t="str">
        <f>IF(ISBLANK(G840),"",I840-VLOOKUP(A840,'Crop Chart'!$A$5:$H$72,#REF!,FALSE))</f>
        <v/>
      </c>
      <c r="I840" s="208" t="str">
        <f t="shared" si="1"/>
        <v/>
      </c>
      <c r="J840" s="209" t="str">
        <f>IF($F840&gt;0,(VLOOKUP($A840,'Crop Chart'!$A$5:$M$72,#REF!,FALSE)*$F840),"")</f>
        <v/>
      </c>
      <c r="K840" s="209" t="str">
        <f>IF($F840&gt;0,(VLOOKUP($A840,'Crop Chart'!$A$5:$M$72,#REF!,FALSE)),"")</f>
        <v/>
      </c>
      <c r="L840" s="210"/>
      <c r="M840" s="276"/>
      <c r="N840" s="223"/>
      <c r="O840" s="222"/>
      <c r="P840" s="222"/>
      <c r="Q840" s="223"/>
      <c r="R840" s="223"/>
      <c r="S840" s="223"/>
      <c r="T840" s="223"/>
      <c r="U840" s="223"/>
      <c r="V840" s="223"/>
      <c r="W840" s="223"/>
      <c r="X840" s="223"/>
    </row>
    <row r="841" ht="15.75" customHeight="1">
      <c r="A841" s="231" t="s">
        <v>62</v>
      </c>
      <c r="B841" s="231"/>
      <c r="C841" s="231"/>
      <c r="D841" s="216" t="str">
        <f>IF(LEN(A841)&gt;3,VLOOKUP(A841,'Crop Chart'!$A$5:$H$72,#REF!,FALSE),"")</f>
        <v/>
      </c>
      <c r="E841" s="280"/>
      <c r="F841" s="278"/>
      <c r="G841" s="279"/>
      <c r="H841" s="208" t="str">
        <f>IF(ISBLANK(G841),"",I841-VLOOKUP(A841,'Crop Chart'!$A$5:$H$72,#REF!,FALSE))</f>
        <v/>
      </c>
      <c r="I841" s="208" t="str">
        <f t="shared" si="1"/>
        <v/>
      </c>
      <c r="J841" s="209" t="str">
        <f>IF($F841&gt;0,(VLOOKUP($A841,'Crop Chart'!$A$5:$M$72,#REF!,FALSE)*$F841),"")</f>
        <v/>
      </c>
      <c r="K841" s="209" t="str">
        <f>IF($F841&gt;0,(VLOOKUP($A841,'Crop Chart'!$A$5:$M$72,#REF!,FALSE)),"")</f>
        <v/>
      </c>
      <c r="L841" s="210"/>
      <c r="M841" s="276"/>
      <c r="N841" s="223"/>
      <c r="O841" s="222"/>
      <c r="P841" s="222"/>
      <c r="Q841" s="223"/>
      <c r="R841" s="223"/>
      <c r="S841" s="223"/>
      <c r="T841" s="223"/>
      <c r="U841" s="223"/>
      <c r="V841" s="223"/>
      <c r="W841" s="223"/>
      <c r="X841" s="223"/>
    </row>
    <row r="842" ht="15.75" customHeight="1">
      <c r="A842" s="231" t="s">
        <v>62</v>
      </c>
      <c r="B842" s="231"/>
      <c r="C842" s="231"/>
      <c r="D842" s="216" t="str">
        <f>IF(LEN(A842)&gt;3,VLOOKUP(A842,'Crop Chart'!$A$5:$H$72,#REF!,FALSE),"")</f>
        <v/>
      </c>
      <c r="E842" s="280"/>
      <c r="F842" s="278"/>
      <c r="G842" s="279"/>
      <c r="H842" s="208" t="str">
        <f>IF(ISBLANK(G842),"",I842-VLOOKUP(A842,'Crop Chart'!$A$5:$H$72,#REF!,FALSE))</f>
        <v/>
      </c>
      <c r="I842" s="208" t="str">
        <f t="shared" si="1"/>
        <v/>
      </c>
      <c r="J842" s="209" t="str">
        <f>IF($F842&gt;0,(VLOOKUP($A842,'Crop Chart'!$A$5:$M$72,#REF!,FALSE)*$F842),"")</f>
        <v/>
      </c>
      <c r="K842" s="209" t="str">
        <f>IF($F842&gt;0,(VLOOKUP($A842,'Crop Chart'!$A$5:$M$72,#REF!,FALSE)),"")</f>
        <v/>
      </c>
      <c r="L842" s="210"/>
      <c r="M842" s="276"/>
      <c r="N842" s="223"/>
      <c r="O842" s="222"/>
      <c r="P842" s="222"/>
      <c r="Q842" s="223"/>
      <c r="R842" s="223"/>
      <c r="S842" s="223"/>
      <c r="T842" s="223"/>
      <c r="U842" s="223"/>
      <c r="V842" s="223"/>
      <c r="W842" s="223"/>
      <c r="X842" s="223"/>
    </row>
    <row r="843" ht="15.75" customHeight="1">
      <c r="A843" s="231" t="s">
        <v>62</v>
      </c>
      <c r="B843" s="231"/>
      <c r="C843" s="231"/>
      <c r="D843" s="216" t="str">
        <f>IF(LEN(A843)&gt;3,VLOOKUP(A843,'Crop Chart'!$A$5:$H$72,#REF!,FALSE),"")</f>
        <v/>
      </c>
      <c r="E843" s="280"/>
      <c r="F843" s="278"/>
      <c r="G843" s="279"/>
      <c r="H843" s="208" t="str">
        <f>IF(ISBLANK(G843),"",I843-VLOOKUP(A843,'Crop Chart'!$A$5:$H$72,#REF!,FALSE))</f>
        <v/>
      </c>
      <c r="I843" s="208" t="str">
        <f t="shared" si="1"/>
        <v/>
      </c>
      <c r="J843" s="209" t="str">
        <f>IF($F843&gt;0,(VLOOKUP($A843,'Crop Chart'!$A$5:$M$72,#REF!,FALSE)*$F843),"")</f>
        <v/>
      </c>
      <c r="K843" s="209" t="str">
        <f>IF($F843&gt;0,(VLOOKUP($A843,'Crop Chart'!$A$5:$M$72,#REF!,FALSE)),"")</f>
        <v/>
      </c>
      <c r="L843" s="210"/>
      <c r="M843" s="276"/>
      <c r="N843" s="223"/>
      <c r="O843" s="222"/>
      <c r="P843" s="222"/>
      <c r="Q843" s="223"/>
      <c r="R843" s="223"/>
      <c r="S843" s="223"/>
      <c r="T843" s="223"/>
      <c r="U843" s="223"/>
      <c r="V843" s="223"/>
      <c r="W843" s="223"/>
      <c r="X843" s="223"/>
    </row>
    <row r="844" ht="15.75" customHeight="1">
      <c r="A844" s="231" t="s">
        <v>62</v>
      </c>
      <c r="B844" s="231"/>
      <c r="C844" s="231"/>
      <c r="D844" s="216" t="str">
        <f>IF(LEN(A844)&gt;3,VLOOKUP(A844,'Crop Chart'!$A$5:$H$72,#REF!,FALSE),"")</f>
        <v/>
      </c>
      <c r="E844" s="280"/>
      <c r="F844" s="278"/>
      <c r="G844" s="279"/>
      <c r="H844" s="208" t="str">
        <f>IF(ISBLANK(G844),"",I844-VLOOKUP(A844,'Crop Chart'!$A$5:$H$72,#REF!,FALSE))</f>
        <v/>
      </c>
      <c r="I844" s="208" t="str">
        <f t="shared" si="1"/>
        <v/>
      </c>
      <c r="J844" s="209" t="str">
        <f>IF($F844&gt;0,(VLOOKUP($A844,'Crop Chart'!$A$5:$M$72,#REF!,FALSE)*$F844),"")</f>
        <v/>
      </c>
      <c r="K844" s="209" t="str">
        <f>IF($F844&gt;0,(VLOOKUP($A844,'Crop Chart'!$A$5:$M$72,#REF!,FALSE)),"")</f>
        <v/>
      </c>
      <c r="L844" s="210"/>
      <c r="M844" s="276"/>
      <c r="N844" s="223"/>
      <c r="O844" s="222"/>
      <c r="P844" s="222"/>
      <c r="Q844" s="223"/>
      <c r="R844" s="223"/>
      <c r="S844" s="223"/>
      <c r="T844" s="223"/>
      <c r="U844" s="223"/>
      <c r="V844" s="223"/>
      <c r="W844" s="223"/>
      <c r="X844" s="223"/>
    </row>
    <row r="845" ht="15.75" customHeight="1">
      <c r="A845" s="231" t="s">
        <v>62</v>
      </c>
      <c r="B845" s="231"/>
      <c r="C845" s="231"/>
      <c r="D845" s="216" t="str">
        <f>IF(LEN(A845)&gt;3,VLOOKUP(A845,'Crop Chart'!$A$5:$H$72,#REF!,FALSE),"")</f>
        <v/>
      </c>
      <c r="E845" s="280"/>
      <c r="F845" s="278"/>
      <c r="G845" s="279"/>
      <c r="H845" s="208" t="str">
        <f>IF(ISBLANK(G845),"",I845-VLOOKUP(A845,'Crop Chart'!$A$5:$H$72,#REF!,FALSE))</f>
        <v/>
      </c>
      <c r="I845" s="208" t="str">
        <f t="shared" si="1"/>
        <v/>
      </c>
      <c r="J845" s="209" t="str">
        <f>IF($F845&gt;0,(VLOOKUP($A845,'Crop Chart'!$A$5:$M$72,#REF!,FALSE)*$F845),"")</f>
        <v/>
      </c>
      <c r="K845" s="209" t="str">
        <f>IF($F845&gt;0,(VLOOKUP($A845,'Crop Chart'!$A$5:$M$72,#REF!,FALSE)),"")</f>
        <v/>
      </c>
      <c r="L845" s="210"/>
      <c r="M845" s="276"/>
      <c r="N845" s="223"/>
      <c r="O845" s="222"/>
      <c r="P845" s="222"/>
      <c r="Q845" s="223"/>
      <c r="R845" s="223"/>
      <c r="S845" s="223"/>
      <c r="T845" s="223"/>
      <c r="U845" s="223"/>
      <c r="V845" s="223"/>
      <c r="W845" s="223"/>
      <c r="X845" s="223"/>
    </row>
    <row r="846" ht="15.75" customHeight="1">
      <c r="A846" s="231" t="s">
        <v>62</v>
      </c>
      <c r="B846" s="231"/>
      <c r="C846" s="231"/>
      <c r="D846" s="216" t="str">
        <f>IF(LEN(A846)&gt;3,VLOOKUP(A846,'Crop Chart'!$A$5:$H$72,#REF!,FALSE),"")</f>
        <v/>
      </c>
      <c r="E846" s="280"/>
      <c r="F846" s="278"/>
      <c r="G846" s="279"/>
      <c r="H846" s="208" t="str">
        <f>IF(ISBLANK(G846),"",I846-VLOOKUP(A846,'Crop Chart'!$A$5:$H$72,#REF!,FALSE))</f>
        <v/>
      </c>
      <c r="I846" s="208" t="str">
        <f t="shared" si="1"/>
        <v/>
      </c>
      <c r="J846" s="209" t="str">
        <f>IF($F846&gt;0,(VLOOKUP($A846,'Crop Chart'!$A$5:$M$72,#REF!,FALSE)*$F846),"")</f>
        <v/>
      </c>
      <c r="K846" s="209" t="str">
        <f>IF($F846&gt;0,(VLOOKUP($A846,'Crop Chart'!$A$5:$M$72,#REF!,FALSE)),"")</f>
        <v/>
      </c>
      <c r="L846" s="210"/>
      <c r="M846" s="276"/>
      <c r="N846" s="223"/>
      <c r="O846" s="222"/>
      <c r="P846" s="222"/>
      <c r="Q846" s="223"/>
      <c r="R846" s="223"/>
      <c r="S846" s="223"/>
      <c r="T846" s="223"/>
      <c r="U846" s="223"/>
      <c r="V846" s="223"/>
      <c r="W846" s="223"/>
      <c r="X846" s="223"/>
    </row>
    <row r="847" ht="15.75" customHeight="1">
      <c r="A847" s="231" t="s">
        <v>62</v>
      </c>
      <c r="B847" s="231"/>
      <c r="C847" s="231"/>
      <c r="D847" s="216" t="str">
        <f>IF(LEN(A847)&gt;3,VLOOKUP(A847,'Crop Chart'!$A$5:$H$72,#REF!,FALSE),"")</f>
        <v/>
      </c>
      <c r="E847" s="280"/>
      <c r="F847" s="278"/>
      <c r="G847" s="279"/>
      <c r="H847" s="208" t="str">
        <f>IF(ISBLANK(G847),"",I847-VLOOKUP(A847,'Crop Chart'!$A$5:$H$72,#REF!,FALSE))</f>
        <v/>
      </c>
      <c r="I847" s="208" t="str">
        <f t="shared" si="1"/>
        <v/>
      </c>
      <c r="J847" s="209" t="str">
        <f>IF($F847&gt;0,(VLOOKUP($A847,'Crop Chart'!$A$5:$M$72,#REF!,FALSE)*$F847),"")</f>
        <v/>
      </c>
      <c r="K847" s="209" t="str">
        <f>IF($F847&gt;0,(VLOOKUP($A847,'Crop Chart'!$A$5:$M$72,#REF!,FALSE)),"")</f>
        <v/>
      </c>
      <c r="L847" s="210"/>
      <c r="M847" s="276"/>
      <c r="N847" s="223"/>
      <c r="O847" s="222"/>
      <c r="P847" s="222"/>
      <c r="Q847" s="223"/>
      <c r="R847" s="223"/>
      <c r="S847" s="223"/>
      <c r="T847" s="223"/>
      <c r="U847" s="223"/>
      <c r="V847" s="223"/>
      <c r="W847" s="223"/>
      <c r="X847" s="223"/>
    </row>
    <row r="848" ht="15.75" customHeight="1">
      <c r="A848" s="231" t="s">
        <v>62</v>
      </c>
      <c r="B848" s="231"/>
      <c r="C848" s="231"/>
      <c r="D848" s="216" t="str">
        <f>IF(LEN(A848)&gt;3,VLOOKUP(A848,'Crop Chart'!$A$5:$H$72,#REF!,FALSE),"")</f>
        <v/>
      </c>
      <c r="E848" s="280"/>
      <c r="F848" s="278"/>
      <c r="G848" s="279"/>
      <c r="H848" s="208" t="str">
        <f>IF(ISBLANK(G848),"",I848-VLOOKUP(A848,'Crop Chart'!$A$5:$H$72,#REF!,FALSE))</f>
        <v/>
      </c>
      <c r="I848" s="208" t="str">
        <f t="shared" si="1"/>
        <v/>
      </c>
      <c r="J848" s="209" t="str">
        <f>IF($F848&gt;0,(VLOOKUP($A848,'Crop Chart'!$A$5:$M$72,#REF!,FALSE)*$F848),"")</f>
        <v/>
      </c>
      <c r="K848" s="209" t="str">
        <f>IF($F848&gt;0,(VLOOKUP($A848,'Crop Chart'!$A$5:$M$72,#REF!,FALSE)),"")</f>
        <v/>
      </c>
      <c r="L848" s="210"/>
      <c r="M848" s="276"/>
      <c r="N848" s="223"/>
      <c r="O848" s="222"/>
      <c r="P848" s="222"/>
      <c r="Q848" s="223"/>
      <c r="R848" s="223"/>
      <c r="S848" s="223"/>
      <c r="T848" s="223"/>
      <c r="U848" s="223"/>
      <c r="V848" s="223"/>
      <c r="W848" s="223"/>
      <c r="X848" s="223"/>
    </row>
    <row r="849" ht="15.75" customHeight="1">
      <c r="A849" s="231" t="s">
        <v>62</v>
      </c>
      <c r="B849" s="231"/>
      <c r="C849" s="231"/>
      <c r="D849" s="216" t="str">
        <f>IF(LEN(A849)&gt;3,VLOOKUP(A849,'Crop Chart'!$A$5:$H$72,#REF!,FALSE),"")</f>
        <v/>
      </c>
      <c r="E849" s="280"/>
      <c r="F849" s="278"/>
      <c r="G849" s="279"/>
      <c r="H849" s="208" t="str">
        <f>IF(ISBLANK(G849),"",I849-VLOOKUP(A849,'Crop Chart'!$A$5:$H$72,#REF!,FALSE))</f>
        <v/>
      </c>
      <c r="I849" s="208" t="str">
        <f t="shared" si="1"/>
        <v/>
      </c>
      <c r="J849" s="209" t="str">
        <f>IF($F849&gt;0,(VLOOKUP($A849,'Crop Chart'!$A$5:$M$72,#REF!,FALSE)*$F849),"")</f>
        <v/>
      </c>
      <c r="K849" s="209" t="str">
        <f>IF($F849&gt;0,(VLOOKUP($A849,'Crop Chart'!$A$5:$M$72,#REF!,FALSE)),"")</f>
        <v/>
      </c>
      <c r="L849" s="210"/>
      <c r="M849" s="276"/>
      <c r="N849" s="223"/>
      <c r="O849" s="222"/>
      <c r="P849" s="222"/>
      <c r="Q849" s="223"/>
      <c r="R849" s="223"/>
      <c r="S849" s="223"/>
      <c r="T849" s="223"/>
      <c r="U849" s="223"/>
      <c r="V849" s="223"/>
      <c r="W849" s="223"/>
      <c r="X849" s="223"/>
    </row>
    <row r="850" ht="15.75" customHeight="1">
      <c r="A850" s="231" t="s">
        <v>62</v>
      </c>
      <c r="B850" s="231"/>
      <c r="C850" s="231"/>
      <c r="D850" s="216" t="str">
        <f>IF(LEN(A850)&gt;3,VLOOKUP(A850,'Crop Chart'!$A$5:$H$72,#REF!,FALSE),"")</f>
        <v/>
      </c>
      <c r="E850" s="280"/>
      <c r="F850" s="278"/>
      <c r="G850" s="279"/>
      <c r="H850" s="208" t="str">
        <f>IF(ISBLANK(G850),"",I850-VLOOKUP(A850,'Crop Chart'!$A$5:$H$72,#REF!,FALSE))</f>
        <v/>
      </c>
      <c r="I850" s="208" t="str">
        <f t="shared" si="1"/>
        <v/>
      </c>
      <c r="J850" s="209" t="str">
        <f>IF($F850&gt;0,(VLOOKUP($A850,'Crop Chart'!$A$5:$M$72,#REF!,FALSE)*$F850),"")</f>
        <v/>
      </c>
      <c r="K850" s="209" t="str">
        <f>IF($F850&gt;0,(VLOOKUP($A850,'Crop Chart'!$A$5:$M$72,#REF!,FALSE)),"")</f>
        <v/>
      </c>
      <c r="L850" s="210"/>
      <c r="M850" s="276"/>
      <c r="N850" s="223"/>
      <c r="O850" s="222"/>
      <c r="P850" s="222"/>
      <c r="Q850" s="223"/>
      <c r="R850" s="223"/>
      <c r="S850" s="223"/>
      <c r="T850" s="223"/>
      <c r="U850" s="223"/>
      <c r="V850" s="223"/>
      <c r="W850" s="223"/>
      <c r="X850" s="223"/>
    </row>
    <row r="851" ht="15.75" customHeight="1">
      <c r="A851" s="231" t="s">
        <v>62</v>
      </c>
      <c r="B851" s="231"/>
      <c r="C851" s="231"/>
      <c r="D851" s="216" t="str">
        <f>IF(LEN(A851)&gt;3,VLOOKUP(A851,'Crop Chart'!$A$5:$H$72,#REF!,FALSE),"")</f>
        <v/>
      </c>
      <c r="E851" s="280"/>
      <c r="F851" s="278"/>
      <c r="G851" s="279"/>
      <c r="H851" s="208" t="str">
        <f>IF(ISBLANK(G851),"",I851-VLOOKUP(A851,'Crop Chart'!$A$5:$H$72,#REF!,FALSE))</f>
        <v/>
      </c>
      <c r="I851" s="208" t="str">
        <f t="shared" si="1"/>
        <v/>
      </c>
      <c r="J851" s="209" t="str">
        <f>IF($F851&gt;0,(VLOOKUP($A851,'Crop Chart'!$A$5:$M$72,#REF!,FALSE)*$F851),"")</f>
        <v/>
      </c>
      <c r="K851" s="209" t="str">
        <f>IF($F851&gt;0,(VLOOKUP($A851,'Crop Chart'!$A$5:$M$72,#REF!,FALSE)),"")</f>
        <v/>
      </c>
      <c r="L851" s="210"/>
      <c r="M851" s="276"/>
      <c r="N851" s="223"/>
      <c r="O851" s="222"/>
      <c r="P851" s="222"/>
      <c r="Q851" s="223"/>
      <c r="R851" s="223"/>
      <c r="S851" s="223"/>
      <c r="T851" s="223"/>
      <c r="U851" s="223"/>
      <c r="V851" s="223"/>
      <c r="W851" s="223"/>
      <c r="X851" s="223"/>
    </row>
    <row r="852" ht="15.75" customHeight="1">
      <c r="A852" s="231" t="s">
        <v>62</v>
      </c>
      <c r="B852" s="231"/>
      <c r="C852" s="231"/>
      <c r="D852" s="216" t="str">
        <f>IF(LEN(A852)&gt;3,VLOOKUP(A852,'Crop Chart'!$A$5:$H$72,#REF!,FALSE),"")</f>
        <v/>
      </c>
      <c r="E852" s="280"/>
      <c r="F852" s="278"/>
      <c r="G852" s="279"/>
      <c r="H852" s="208" t="str">
        <f>IF(ISBLANK(G852),"",I852-VLOOKUP(A852,'Crop Chart'!$A$5:$H$72,#REF!,FALSE))</f>
        <v/>
      </c>
      <c r="I852" s="208" t="str">
        <f t="shared" si="1"/>
        <v/>
      </c>
      <c r="J852" s="209" t="str">
        <f>IF($F852&gt;0,(VLOOKUP($A852,'Crop Chart'!$A$5:$M$72,#REF!,FALSE)*$F852),"")</f>
        <v/>
      </c>
      <c r="K852" s="209" t="str">
        <f>IF($F852&gt;0,(VLOOKUP($A852,'Crop Chart'!$A$5:$M$72,#REF!,FALSE)),"")</f>
        <v/>
      </c>
      <c r="L852" s="210"/>
      <c r="M852" s="276"/>
      <c r="N852" s="223"/>
      <c r="O852" s="222"/>
      <c r="P852" s="222"/>
      <c r="Q852" s="223"/>
      <c r="R852" s="223"/>
      <c r="S852" s="223"/>
      <c r="T852" s="223"/>
      <c r="U852" s="223"/>
      <c r="V852" s="223"/>
      <c r="W852" s="223"/>
      <c r="X852" s="223"/>
    </row>
    <row r="853" ht="15.75" customHeight="1">
      <c r="A853" s="231" t="s">
        <v>62</v>
      </c>
      <c r="B853" s="231"/>
      <c r="C853" s="231"/>
      <c r="D853" s="216" t="str">
        <f>IF(LEN(A853)&gt;3,VLOOKUP(A853,'Crop Chart'!$A$5:$H$72,#REF!,FALSE),"")</f>
        <v/>
      </c>
      <c r="E853" s="280"/>
      <c r="F853" s="278"/>
      <c r="G853" s="279"/>
      <c r="H853" s="208" t="str">
        <f>IF(ISBLANK(G853),"",I853-VLOOKUP(A853,'Crop Chart'!$A$5:$H$72,#REF!,FALSE))</f>
        <v/>
      </c>
      <c r="I853" s="208" t="str">
        <f t="shared" si="1"/>
        <v/>
      </c>
      <c r="J853" s="209" t="str">
        <f>IF($F853&gt;0,(VLOOKUP($A853,'Crop Chart'!$A$5:$M$72,#REF!,FALSE)*$F853),"")</f>
        <v/>
      </c>
      <c r="K853" s="209" t="str">
        <f>IF($F853&gt;0,(VLOOKUP($A853,'Crop Chart'!$A$5:$M$72,#REF!,FALSE)),"")</f>
        <v/>
      </c>
      <c r="L853" s="210"/>
      <c r="M853" s="276"/>
      <c r="N853" s="223"/>
      <c r="O853" s="222"/>
      <c r="P853" s="222"/>
      <c r="Q853" s="223"/>
      <c r="R853" s="223"/>
      <c r="S853" s="223"/>
      <c r="T853" s="223"/>
      <c r="U853" s="223"/>
      <c r="V853" s="223"/>
      <c r="W853" s="223"/>
      <c r="X853" s="223"/>
    </row>
    <row r="854" ht="15.75" customHeight="1">
      <c r="A854" s="231" t="s">
        <v>62</v>
      </c>
      <c r="B854" s="231"/>
      <c r="C854" s="231"/>
      <c r="D854" s="216" t="str">
        <f>IF(LEN(A854)&gt;3,VLOOKUP(A854,'Crop Chart'!$A$5:$H$72,#REF!,FALSE),"")</f>
        <v/>
      </c>
      <c r="E854" s="280"/>
      <c r="F854" s="278"/>
      <c r="G854" s="279"/>
      <c r="H854" s="208" t="str">
        <f>IF(ISBLANK(G854),"",I854-VLOOKUP(A854,'Crop Chart'!$A$5:$H$72,#REF!,FALSE))</f>
        <v/>
      </c>
      <c r="I854" s="208" t="str">
        <f t="shared" si="1"/>
        <v/>
      </c>
      <c r="J854" s="209" t="str">
        <f>IF($F854&gt;0,(VLOOKUP($A854,'Crop Chart'!$A$5:$M$72,#REF!,FALSE)*$F854),"")</f>
        <v/>
      </c>
      <c r="K854" s="209" t="str">
        <f>IF($F854&gt;0,(VLOOKUP($A854,'Crop Chart'!$A$5:$M$72,#REF!,FALSE)),"")</f>
        <v/>
      </c>
      <c r="L854" s="210"/>
      <c r="M854" s="276"/>
      <c r="N854" s="223"/>
      <c r="O854" s="222"/>
      <c r="P854" s="222"/>
      <c r="Q854" s="223"/>
      <c r="R854" s="223"/>
      <c r="S854" s="223"/>
      <c r="T854" s="223"/>
      <c r="U854" s="223"/>
      <c r="V854" s="223"/>
      <c r="W854" s="223"/>
      <c r="X854" s="223"/>
    </row>
    <row r="855" ht="15.75" customHeight="1">
      <c r="A855" s="231" t="s">
        <v>62</v>
      </c>
      <c r="B855" s="231"/>
      <c r="C855" s="231"/>
      <c r="D855" s="216" t="str">
        <f>IF(LEN(A855)&gt;3,VLOOKUP(A855,'Crop Chart'!$A$5:$H$72,#REF!,FALSE),"")</f>
        <v/>
      </c>
      <c r="E855" s="280"/>
      <c r="F855" s="278"/>
      <c r="G855" s="279"/>
      <c r="H855" s="208" t="str">
        <f>IF(ISBLANK(G855),"",I855-VLOOKUP(A855,'Crop Chart'!$A$5:$H$72,#REF!,FALSE))</f>
        <v/>
      </c>
      <c r="I855" s="208" t="str">
        <f t="shared" si="1"/>
        <v/>
      </c>
      <c r="J855" s="209" t="str">
        <f>IF($F855&gt;0,(VLOOKUP($A855,'Crop Chart'!$A$5:$M$72,#REF!,FALSE)*$F855),"")</f>
        <v/>
      </c>
      <c r="K855" s="209" t="str">
        <f>IF($F855&gt;0,(VLOOKUP($A855,'Crop Chart'!$A$5:$M$72,#REF!,FALSE)),"")</f>
        <v/>
      </c>
      <c r="L855" s="210"/>
      <c r="M855" s="276"/>
      <c r="N855" s="223"/>
      <c r="O855" s="222"/>
      <c r="P855" s="222"/>
      <c r="Q855" s="223"/>
      <c r="R855" s="223"/>
      <c r="S855" s="223"/>
      <c r="T855" s="223"/>
      <c r="U855" s="223"/>
      <c r="V855" s="223"/>
      <c r="W855" s="223"/>
      <c r="X855" s="223"/>
    </row>
    <row r="856" ht="15.75" customHeight="1">
      <c r="A856" s="231" t="s">
        <v>62</v>
      </c>
      <c r="B856" s="231"/>
      <c r="C856" s="231"/>
      <c r="D856" s="216" t="str">
        <f>IF(LEN(A856)&gt;3,VLOOKUP(A856,'Crop Chart'!$A$5:$H$72,#REF!,FALSE),"")</f>
        <v/>
      </c>
      <c r="E856" s="280"/>
      <c r="F856" s="278"/>
      <c r="G856" s="279"/>
      <c r="H856" s="208" t="str">
        <f>IF(ISBLANK(G856),"",I856-VLOOKUP(A856,'Crop Chart'!$A$5:$H$72,#REF!,FALSE))</f>
        <v/>
      </c>
      <c r="I856" s="208" t="str">
        <f t="shared" si="1"/>
        <v/>
      </c>
      <c r="J856" s="209" t="str">
        <f>IF($F856&gt;0,(VLOOKUP($A856,'Crop Chart'!$A$5:$M$72,#REF!,FALSE)*$F856),"")</f>
        <v/>
      </c>
      <c r="K856" s="209" t="str">
        <f>IF($F856&gt;0,(VLOOKUP($A856,'Crop Chart'!$A$5:$M$72,#REF!,FALSE)),"")</f>
        <v/>
      </c>
      <c r="L856" s="210"/>
      <c r="M856" s="276"/>
      <c r="N856" s="223"/>
      <c r="O856" s="222"/>
      <c r="P856" s="222"/>
      <c r="Q856" s="223"/>
      <c r="R856" s="223"/>
      <c r="S856" s="223"/>
      <c r="T856" s="223"/>
      <c r="U856" s="223"/>
      <c r="V856" s="223"/>
      <c r="W856" s="223"/>
      <c r="X856" s="223"/>
    </row>
    <row r="857" ht="15.75" customHeight="1">
      <c r="A857" s="231" t="s">
        <v>62</v>
      </c>
      <c r="B857" s="231"/>
      <c r="C857" s="231"/>
      <c r="D857" s="216" t="str">
        <f>IF(LEN(A857)&gt;3,VLOOKUP(A857,'Crop Chart'!$A$5:$H$72,#REF!,FALSE),"")</f>
        <v/>
      </c>
      <c r="E857" s="280"/>
      <c r="F857" s="278"/>
      <c r="G857" s="279"/>
      <c r="H857" s="208" t="str">
        <f>IF(ISBLANK(G857),"",I857-VLOOKUP(A857,'Crop Chart'!$A$5:$H$72,#REF!,FALSE))</f>
        <v/>
      </c>
      <c r="I857" s="208" t="str">
        <f t="shared" si="1"/>
        <v/>
      </c>
      <c r="J857" s="209" t="str">
        <f>IF($F857&gt;0,(VLOOKUP($A857,'Crop Chart'!$A$5:$M$72,#REF!,FALSE)*$F857),"")</f>
        <v/>
      </c>
      <c r="K857" s="209" t="str">
        <f>IF($F857&gt;0,(VLOOKUP($A857,'Crop Chart'!$A$5:$M$72,#REF!,FALSE)),"")</f>
        <v/>
      </c>
      <c r="L857" s="210"/>
      <c r="M857" s="276"/>
      <c r="N857" s="223"/>
      <c r="O857" s="222"/>
      <c r="P857" s="222"/>
      <c r="Q857" s="223"/>
      <c r="R857" s="223"/>
      <c r="S857" s="223"/>
      <c r="T857" s="223"/>
      <c r="U857" s="223"/>
      <c r="V857" s="223"/>
      <c r="W857" s="223"/>
      <c r="X857" s="223"/>
    </row>
    <row r="858" ht="15.75" customHeight="1">
      <c r="A858" s="231" t="s">
        <v>62</v>
      </c>
      <c r="B858" s="231"/>
      <c r="C858" s="231"/>
      <c r="D858" s="216" t="str">
        <f>IF(LEN(A858)&gt;3,VLOOKUP(A858,'Crop Chart'!$A$5:$H$72,#REF!,FALSE),"")</f>
        <v/>
      </c>
      <c r="E858" s="280"/>
      <c r="F858" s="278"/>
      <c r="G858" s="279"/>
      <c r="H858" s="208" t="str">
        <f>IF(ISBLANK(G858),"",I858-VLOOKUP(A858,'Crop Chart'!$A$5:$H$72,#REF!,FALSE))</f>
        <v/>
      </c>
      <c r="I858" s="208" t="str">
        <f t="shared" si="1"/>
        <v/>
      </c>
      <c r="J858" s="209" t="str">
        <f>IF($F858&gt;0,(VLOOKUP($A858,'Crop Chart'!$A$5:$M$72,#REF!,FALSE)*$F858),"")</f>
        <v/>
      </c>
      <c r="K858" s="209" t="str">
        <f>IF($F858&gt;0,(VLOOKUP($A858,'Crop Chart'!$A$5:$M$72,#REF!,FALSE)),"")</f>
        <v/>
      </c>
      <c r="L858" s="210"/>
      <c r="M858" s="276"/>
      <c r="N858" s="223"/>
      <c r="O858" s="222"/>
      <c r="P858" s="222"/>
      <c r="Q858" s="223"/>
      <c r="R858" s="223"/>
      <c r="S858" s="223"/>
      <c r="T858" s="223"/>
      <c r="U858" s="223"/>
      <c r="V858" s="223"/>
      <c r="W858" s="223"/>
      <c r="X858" s="223"/>
    </row>
    <row r="859" ht="15.75" customHeight="1">
      <c r="A859" s="231" t="s">
        <v>62</v>
      </c>
      <c r="B859" s="231"/>
      <c r="C859" s="231"/>
      <c r="D859" s="216" t="str">
        <f>IF(LEN(A859)&gt;3,VLOOKUP(A859,'Crop Chart'!$A$5:$H$72,#REF!,FALSE),"")</f>
        <v/>
      </c>
      <c r="E859" s="280"/>
      <c r="F859" s="278"/>
      <c r="G859" s="279"/>
      <c r="H859" s="208" t="str">
        <f>IF(ISBLANK(G859),"",I859-VLOOKUP(A859,'Crop Chart'!$A$5:$H$72,#REF!,FALSE))</f>
        <v/>
      </c>
      <c r="I859" s="208" t="str">
        <f t="shared" si="1"/>
        <v/>
      </c>
      <c r="J859" s="209" t="str">
        <f>IF($F859&gt;0,(VLOOKUP($A859,'Crop Chart'!$A$5:$M$72,#REF!,FALSE)*$F859),"")</f>
        <v/>
      </c>
      <c r="K859" s="209" t="str">
        <f>IF($F859&gt;0,(VLOOKUP($A859,'Crop Chart'!$A$5:$M$72,#REF!,FALSE)),"")</f>
        <v/>
      </c>
      <c r="L859" s="210"/>
      <c r="M859" s="276"/>
      <c r="N859" s="223"/>
      <c r="O859" s="222"/>
      <c r="P859" s="222"/>
      <c r="Q859" s="223"/>
      <c r="R859" s="223"/>
      <c r="S859" s="223"/>
      <c r="T859" s="223"/>
      <c r="U859" s="223"/>
      <c r="V859" s="223"/>
      <c r="W859" s="223"/>
      <c r="X859" s="223"/>
    </row>
    <row r="860" ht="15.75" customHeight="1">
      <c r="A860" s="231" t="s">
        <v>62</v>
      </c>
      <c r="B860" s="231"/>
      <c r="C860" s="231"/>
      <c r="D860" s="216" t="str">
        <f>IF(LEN(A860)&gt;3,VLOOKUP(A860,'Crop Chart'!$A$5:$H$72,#REF!,FALSE),"")</f>
        <v/>
      </c>
      <c r="E860" s="280"/>
      <c r="F860" s="278"/>
      <c r="G860" s="279"/>
      <c r="H860" s="208" t="str">
        <f>IF(ISBLANK(G860),"",I860-VLOOKUP(A860,'Crop Chart'!$A$5:$H$72,#REF!,FALSE))</f>
        <v/>
      </c>
      <c r="I860" s="208" t="str">
        <f t="shared" si="1"/>
        <v/>
      </c>
      <c r="J860" s="209" t="str">
        <f>IF($F860&gt;0,(VLOOKUP($A860,'Crop Chart'!$A$5:$M$72,#REF!,FALSE)*$F860),"")</f>
        <v/>
      </c>
      <c r="K860" s="209" t="str">
        <f>IF($F860&gt;0,(VLOOKUP($A860,'Crop Chart'!$A$5:$M$72,#REF!,FALSE)),"")</f>
        <v/>
      </c>
      <c r="L860" s="210"/>
      <c r="M860" s="276"/>
      <c r="N860" s="223"/>
      <c r="O860" s="222"/>
      <c r="P860" s="222"/>
      <c r="Q860" s="223"/>
      <c r="R860" s="223"/>
      <c r="S860" s="223"/>
      <c r="T860" s="223"/>
      <c r="U860" s="223"/>
      <c r="V860" s="223"/>
      <c r="W860" s="223"/>
      <c r="X860" s="223"/>
    </row>
    <row r="861" ht="15.75" customHeight="1">
      <c r="A861" s="231" t="s">
        <v>62</v>
      </c>
      <c r="B861" s="231"/>
      <c r="C861" s="231"/>
      <c r="D861" s="216" t="str">
        <f>IF(LEN(A861)&gt;3,VLOOKUP(A861,'Crop Chart'!$A$5:$H$72,#REF!,FALSE),"")</f>
        <v/>
      </c>
      <c r="E861" s="280"/>
      <c r="F861" s="278"/>
      <c r="G861" s="279"/>
      <c r="H861" s="208" t="str">
        <f>IF(ISBLANK(G861),"",I861-VLOOKUP(A861,'Crop Chart'!$A$5:$H$72,#REF!,FALSE))</f>
        <v/>
      </c>
      <c r="I861" s="208" t="str">
        <f t="shared" si="1"/>
        <v/>
      </c>
      <c r="J861" s="209" t="str">
        <f>IF($F861&gt;0,(VLOOKUP($A861,'Crop Chart'!$A$5:$M$72,#REF!,FALSE)*$F861),"")</f>
        <v/>
      </c>
      <c r="K861" s="209" t="str">
        <f>IF($F861&gt;0,(VLOOKUP($A861,'Crop Chart'!$A$5:$M$72,#REF!,FALSE)),"")</f>
        <v/>
      </c>
      <c r="L861" s="210"/>
      <c r="M861" s="276"/>
      <c r="N861" s="223"/>
      <c r="O861" s="222"/>
      <c r="P861" s="222"/>
      <c r="Q861" s="223"/>
      <c r="R861" s="223"/>
      <c r="S861" s="223"/>
      <c r="T861" s="223"/>
      <c r="U861" s="223"/>
      <c r="V861" s="223"/>
      <c r="W861" s="223"/>
      <c r="X861" s="223"/>
    </row>
    <row r="862" ht="15.75" customHeight="1">
      <c r="A862" s="231" t="s">
        <v>62</v>
      </c>
      <c r="B862" s="231"/>
      <c r="C862" s="231"/>
      <c r="D862" s="216" t="str">
        <f>IF(LEN(A862)&gt;3,VLOOKUP(A862,'Crop Chart'!$A$5:$H$72,#REF!,FALSE),"")</f>
        <v/>
      </c>
      <c r="E862" s="280"/>
      <c r="F862" s="278"/>
      <c r="G862" s="279"/>
      <c r="H862" s="208" t="str">
        <f>IF(ISBLANK(G862),"",I862-VLOOKUP(A862,'Crop Chart'!$A$5:$H$72,#REF!,FALSE))</f>
        <v/>
      </c>
      <c r="I862" s="208" t="str">
        <f t="shared" si="1"/>
        <v/>
      </c>
      <c r="J862" s="209" t="str">
        <f>IF($F862&gt;0,(VLOOKUP($A862,'Crop Chart'!$A$5:$M$72,#REF!,FALSE)*$F862),"")</f>
        <v/>
      </c>
      <c r="K862" s="209" t="str">
        <f>IF($F862&gt;0,(VLOOKUP($A862,'Crop Chart'!$A$5:$M$72,#REF!,FALSE)),"")</f>
        <v/>
      </c>
      <c r="L862" s="210"/>
      <c r="M862" s="276"/>
      <c r="N862" s="223"/>
      <c r="O862" s="222"/>
      <c r="P862" s="222"/>
      <c r="Q862" s="223"/>
      <c r="R862" s="223"/>
      <c r="S862" s="223"/>
      <c r="T862" s="223"/>
      <c r="U862" s="223"/>
      <c r="V862" s="223"/>
      <c r="W862" s="223"/>
      <c r="X862" s="223"/>
    </row>
    <row r="863" ht="15.75" customHeight="1">
      <c r="A863" s="231" t="s">
        <v>62</v>
      </c>
      <c r="B863" s="231"/>
      <c r="C863" s="231"/>
      <c r="D863" s="216" t="str">
        <f>IF(LEN(A863)&gt;3,VLOOKUP(A863,'Crop Chart'!$A$5:$H$72,#REF!,FALSE),"")</f>
        <v/>
      </c>
      <c r="E863" s="280"/>
      <c r="F863" s="278"/>
      <c r="G863" s="279"/>
      <c r="H863" s="208" t="str">
        <f>IF(ISBLANK(G863),"",I863-VLOOKUP(A863,'Crop Chart'!$A$5:$H$72,#REF!,FALSE))</f>
        <v/>
      </c>
      <c r="I863" s="208" t="str">
        <f t="shared" si="1"/>
        <v/>
      </c>
      <c r="J863" s="209" t="str">
        <f>IF($F863&gt;0,(VLOOKUP($A863,'Crop Chart'!$A$5:$M$72,#REF!,FALSE)*$F863),"")</f>
        <v/>
      </c>
      <c r="K863" s="209" t="str">
        <f>IF($F863&gt;0,(VLOOKUP($A863,'Crop Chart'!$A$5:$M$72,#REF!,FALSE)),"")</f>
        <v/>
      </c>
      <c r="L863" s="210"/>
      <c r="M863" s="276"/>
      <c r="N863" s="223"/>
      <c r="O863" s="222"/>
      <c r="P863" s="222"/>
      <c r="Q863" s="223"/>
      <c r="R863" s="223"/>
      <c r="S863" s="223"/>
      <c r="T863" s="223"/>
      <c r="U863" s="223"/>
      <c r="V863" s="223"/>
      <c r="W863" s="223"/>
      <c r="X863" s="223"/>
    </row>
    <row r="864" ht="15.75" customHeight="1">
      <c r="A864" s="231" t="s">
        <v>62</v>
      </c>
      <c r="B864" s="231"/>
      <c r="C864" s="231"/>
      <c r="D864" s="216" t="str">
        <f>IF(LEN(A864)&gt;3,VLOOKUP(A864,'Crop Chart'!$A$5:$H$72,#REF!,FALSE),"")</f>
        <v/>
      </c>
      <c r="E864" s="280"/>
      <c r="F864" s="278"/>
      <c r="G864" s="279"/>
      <c r="H864" s="208" t="str">
        <f>IF(ISBLANK(G864),"",I864-VLOOKUP(A864,'Crop Chart'!$A$5:$H$72,#REF!,FALSE))</f>
        <v/>
      </c>
      <c r="I864" s="208" t="str">
        <f t="shared" si="1"/>
        <v/>
      </c>
      <c r="J864" s="209" t="str">
        <f>IF($F864&gt;0,(VLOOKUP($A864,'Crop Chart'!$A$5:$M$72,#REF!,FALSE)*$F864),"")</f>
        <v/>
      </c>
      <c r="K864" s="209" t="str">
        <f>IF($F864&gt;0,(VLOOKUP($A864,'Crop Chart'!$A$5:$M$72,#REF!,FALSE)),"")</f>
        <v/>
      </c>
      <c r="L864" s="210"/>
      <c r="M864" s="276"/>
      <c r="N864" s="223"/>
      <c r="O864" s="222"/>
      <c r="P864" s="222"/>
      <c r="Q864" s="223"/>
      <c r="R864" s="223"/>
      <c r="S864" s="223"/>
      <c r="T864" s="223"/>
      <c r="U864" s="223"/>
      <c r="V864" s="223"/>
      <c r="W864" s="223"/>
      <c r="X864" s="223"/>
    </row>
    <row r="865" ht="15.75" customHeight="1">
      <c r="A865" s="231" t="s">
        <v>62</v>
      </c>
      <c r="B865" s="231"/>
      <c r="C865" s="231"/>
      <c r="D865" s="216" t="str">
        <f>IF(LEN(A865)&gt;3,VLOOKUP(A865,'Crop Chart'!$A$5:$H$72,#REF!,FALSE),"")</f>
        <v/>
      </c>
      <c r="E865" s="280"/>
      <c r="F865" s="278"/>
      <c r="G865" s="279"/>
      <c r="H865" s="208" t="str">
        <f>IF(ISBLANK(G865),"",I865-VLOOKUP(A865,'Crop Chart'!$A$5:$H$72,#REF!,FALSE))</f>
        <v/>
      </c>
      <c r="I865" s="208" t="str">
        <f t="shared" si="1"/>
        <v/>
      </c>
      <c r="J865" s="209" t="str">
        <f>IF($F865&gt;0,(VLOOKUP($A865,'Crop Chart'!$A$5:$M$72,#REF!,FALSE)*$F865),"")</f>
        <v/>
      </c>
      <c r="K865" s="209" t="str">
        <f>IF($F865&gt;0,(VLOOKUP($A865,'Crop Chart'!$A$5:$M$72,#REF!,FALSE)),"")</f>
        <v/>
      </c>
      <c r="L865" s="210"/>
      <c r="M865" s="276"/>
      <c r="N865" s="223"/>
      <c r="O865" s="222"/>
      <c r="P865" s="222"/>
      <c r="Q865" s="223"/>
      <c r="R865" s="223"/>
      <c r="S865" s="223"/>
      <c r="T865" s="223"/>
      <c r="U865" s="223"/>
      <c r="V865" s="223"/>
      <c r="W865" s="223"/>
      <c r="X865" s="223"/>
    </row>
    <row r="866" ht="15.75" customHeight="1">
      <c r="A866" s="231" t="s">
        <v>62</v>
      </c>
      <c r="B866" s="231"/>
      <c r="C866" s="231"/>
      <c r="D866" s="216" t="str">
        <f>IF(LEN(A866)&gt;3,VLOOKUP(A866,'Crop Chart'!$A$5:$H$72,#REF!,FALSE),"")</f>
        <v/>
      </c>
      <c r="E866" s="280"/>
      <c r="F866" s="278"/>
      <c r="G866" s="279"/>
      <c r="H866" s="208" t="str">
        <f>IF(ISBLANK(G866),"",I866-VLOOKUP(A866,'Crop Chart'!$A$5:$H$72,#REF!,FALSE))</f>
        <v/>
      </c>
      <c r="I866" s="208" t="str">
        <f t="shared" si="1"/>
        <v/>
      </c>
      <c r="J866" s="209" t="str">
        <f>IF($F866&gt;0,(VLOOKUP($A866,'Crop Chart'!$A$5:$M$72,#REF!,FALSE)*$F866),"")</f>
        <v/>
      </c>
      <c r="K866" s="209" t="str">
        <f>IF($F866&gt;0,(VLOOKUP($A866,'Crop Chart'!$A$5:$M$72,#REF!,FALSE)),"")</f>
        <v/>
      </c>
      <c r="L866" s="210"/>
      <c r="M866" s="276"/>
      <c r="N866" s="223"/>
      <c r="O866" s="222"/>
      <c r="P866" s="222"/>
      <c r="Q866" s="223"/>
      <c r="R866" s="223"/>
      <c r="S866" s="223"/>
      <c r="T866" s="223"/>
      <c r="U866" s="223"/>
      <c r="V866" s="223"/>
      <c r="W866" s="223"/>
      <c r="X866" s="223"/>
    </row>
    <row r="867" ht="15.75" customHeight="1">
      <c r="A867" s="231" t="s">
        <v>62</v>
      </c>
      <c r="B867" s="231"/>
      <c r="C867" s="231"/>
      <c r="D867" s="216" t="str">
        <f>IF(LEN(A867)&gt;3,VLOOKUP(A867,'Crop Chart'!$A$5:$H$72,#REF!,FALSE),"")</f>
        <v/>
      </c>
      <c r="E867" s="280"/>
      <c r="F867" s="278"/>
      <c r="G867" s="279"/>
      <c r="H867" s="208" t="str">
        <f>IF(ISBLANK(G867),"",I867-VLOOKUP(A867,'Crop Chart'!$A$5:$H$72,#REF!,FALSE))</f>
        <v/>
      </c>
      <c r="I867" s="208" t="str">
        <f t="shared" si="1"/>
        <v/>
      </c>
      <c r="J867" s="209" t="str">
        <f>IF($F867&gt;0,(VLOOKUP($A867,'Crop Chart'!$A$5:$M$72,#REF!,FALSE)*$F867),"")</f>
        <v/>
      </c>
      <c r="K867" s="209" t="str">
        <f>IF($F867&gt;0,(VLOOKUP($A867,'Crop Chart'!$A$5:$M$72,#REF!,FALSE)),"")</f>
        <v/>
      </c>
      <c r="L867" s="210"/>
      <c r="M867" s="276"/>
      <c r="N867" s="223"/>
      <c r="O867" s="222"/>
      <c r="P867" s="222"/>
      <c r="Q867" s="223"/>
      <c r="R867" s="223"/>
      <c r="S867" s="223"/>
      <c r="T867" s="223"/>
      <c r="U867" s="223"/>
      <c r="V867" s="223"/>
      <c r="W867" s="223"/>
      <c r="X867" s="223"/>
    </row>
    <row r="868" ht="15.75" customHeight="1">
      <c r="A868" s="231" t="s">
        <v>62</v>
      </c>
      <c r="B868" s="231"/>
      <c r="C868" s="231"/>
      <c r="D868" s="216" t="str">
        <f>IF(LEN(A868)&gt;3,VLOOKUP(A868,'Crop Chart'!$A$5:$H$72,#REF!,FALSE),"")</f>
        <v/>
      </c>
      <c r="E868" s="280"/>
      <c r="F868" s="278"/>
      <c r="G868" s="279"/>
      <c r="H868" s="208" t="str">
        <f>IF(ISBLANK(G868),"",I868-VLOOKUP(A868,'Crop Chart'!$A$5:$H$72,#REF!,FALSE))</f>
        <v/>
      </c>
      <c r="I868" s="208" t="str">
        <f t="shared" si="1"/>
        <v/>
      </c>
      <c r="J868" s="209" t="str">
        <f>IF($F868&gt;0,(VLOOKUP($A868,'Crop Chart'!$A$5:$M$72,#REF!,FALSE)*$F868),"")</f>
        <v/>
      </c>
      <c r="K868" s="209" t="str">
        <f>IF($F868&gt;0,(VLOOKUP($A868,'Crop Chart'!$A$5:$M$72,#REF!,FALSE)),"")</f>
        <v/>
      </c>
      <c r="L868" s="210"/>
      <c r="M868" s="276"/>
      <c r="N868" s="223"/>
      <c r="O868" s="222"/>
      <c r="P868" s="222"/>
      <c r="Q868" s="223"/>
      <c r="R868" s="223"/>
      <c r="S868" s="223"/>
      <c r="T868" s="223"/>
      <c r="U868" s="223"/>
      <c r="V868" s="223"/>
      <c r="W868" s="223"/>
      <c r="X868" s="223"/>
    </row>
    <row r="869" ht="15.75" customHeight="1">
      <c r="A869" s="231" t="s">
        <v>62</v>
      </c>
      <c r="B869" s="231"/>
      <c r="C869" s="231"/>
      <c r="D869" s="216" t="str">
        <f>IF(LEN(A869)&gt;3,VLOOKUP(A869,'Crop Chart'!$A$5:$H$72,#REF!,FALSE),"")</f>
        <v/>
      </c>
      <c r="E869" s="280"/>
      <c r="F869" s="278"/>
      <c r="G869" s="279"/>
      <c r="H869" s="208" t="str">
        <f>IF(ISBLANK(G869),"",I869-VLOOKUP(A869,'Crop Chart'!$A$5:$H$72,#REF!,FALSE))</f>
        <v/>
      </c>
      <c r="I869" s="208" t="str">
        <f t="shared" si="1"/>
        <v/>
      </c>
      <c r="J869" s="209" t="str">
        <f>IF($F869&gt;0,(VLOOKUP($A869,'Crop Chart'!$A$5:$M$72,#REF!,FALSE)*$F869),"")</f>
        <v/>
      </c>
      <c r="K869" s="209" t="str">
        <f>IF($F869&gt;0,(VLOOKUP($A869,'Crop Chart'!$A$5:$M$72,#REF!,FALSE)),"")</f>
        <v/>
      </c>
      <c r="L869" s="210"/>
      <c r="M869" s="276"/>
      <c r="N869" s="223"/>
      <c r="O869" s="222"/>
      <c r="P869" s="222"/>
      <c r="Q869" s="223"/>
      <c r="R869" s="223"/>
      <c r="S869" s="223"/>
      <c r="T869" s="223"/>
      <c r="U869" s="223"/>
      <c r="V869" s="223"/>
      <c r="W869" s="223"/>
      <c r="X869" s="223"/>
    </row>
    <row r="870" ht="15.75" customHeight="1">
      <c r="A870" s="231" t="s">
        <v>62</v>
      </c>
      <c r="B870" s="231"/>
      <c r="C870" s="231"/>
      <c r="D870" s="216" t="str">
        <f>IF(LEN(A870)&gt;3,VLOOKUP(A870,'Crop Chart'!$A$5:$H$72,#REF!,FALSE),"")</f>
        <v/>
      </c>
      <c r="E870" s="280"/>
      <c r="F870" s="278"/>
      <c r="G870" s="279"/>
      <c r="H870" s="208" t="str">
        <f>IF(ISBLANK(G870),"",I870-VLOOKUP(A870,'Crop Chart'!$A$5:$H$72,#REF!,FALSE))</f>
        <v/>
      </c>
      <c r="I870" s="208" t="str">
        <f t="shared" si="1"/>
        <v/>
      </c>
      <c r="J870" s="209" t="str">
        <f>IF($F870&gt;0,(VLOOKUP($A870,'Crop Chart'!$A$5:$M$72,#REF!,FALSE)*$F870),"")</f>
        <v/>
      </c>
      <c r="K870" s="209" t="str">
        <f>IF($F870&gt;0,(VLOOKUP($A870,'Crop Chart'!$A$5:$M$72,#REF!,FALSE)),"")</f>
        <v/>
      </c>
      <c r="L870" s="210"/>
      <c r="M870" s="276"/>
      <c r="N870" s="223"/>
      <c r="O870" s="222"/>
      <c r="P870" s="222"/>
      <c r="Q870" s="223"/>
      <c r="R870" s="223"/>
      <c r="S870" s="223"/>
      <c r="T870" s="223"/>
      <c r="U870" s="223"/>
      <c r="V870" s="223"/>
      <c r="W870" s="223"/>
      <c r="X870" s="223"/>
    </row>
    <row r="871" ht="15.75" customHeight="1">
      <c r="A871" s="231" t="s">
        <v>62</v>
      </c>
      <c r="B871" s="231"/>
      <c r="C871" s="231"/>
      <c r="D871" s="216" t="str">
        <f>IF(LEN(A871)&gt;3,VLOOKUP(A871,'Crop Chart'!$A$5:$H$72,#REF!,FALSE),"")</f>
        <v/>
      </c>
      <c r="E871" s="280"/>
      <c r="F871" s="278"/>
      <c r="G871" s="279"/>
      <c r="H871" s="208" t="str">
        <f>IF(ISBLANK(G871),"",I871-VLOOKUP(A871,'Crop Chart'!$A$5:$H$72,#REF!,FALSE))</f>
        <v/>
      </c>
      <c r="I871" s="208" t="str">
        <f t="shared" si="1"/>
        <v/>
      </c>
      <c r="J871" s="209" t="str">
        <f>IF($F871&gt;0,(VLOOKUP($A871,'Crop Chart'!$A$5:$M$72,#REF!,FALSE)*$F871),"")</f>
        <v/>
      </c>
      <c r="K871" s="209" t="str">
        <f>IF($F871&gt;0,(VLOOKUP($A871,'Crop Chart'!$A$5:$M$72,#REF!,FALSE)),"")</f>
        <v/>
      </c>
      <c r="L871" s="210"/>
      <c r="M871" s="276"/>
      <c r="N871" s="223"/>
      <c r="O871" s="222"/>
      <c r="P871" s="222"/>
      <c r="Q871" s="223"/>
      <c r="R871" s="223"/>
      <c r="S871" s="223"/>
      <c r="T871" s="223"/>
      <c r="U871" s="223"/>
      <c r="V871" s="223"/>
      <c r="W871" s="223"/>
      <c r="X871" s="223"/>
    </row>
    <row r="872" ht="15.75" customHeight="1">
      <c r="A872" s="231" t="s">
        <v>62</v>
      </c>
      <c r="B872" s="231"/>
      <c r="C872" s="231"/>
      <c r="D872" s="216" t="str">
        <f>IF(LEN(A872)&gt;3,VLOOKUP(A872,'Crop Chart'!$A$5:$H$72,#REF!,FALSE),"")</f>
        <v/>
      </c>
      <c r="E872" s="280"/>
      <c r="F872" s="278"/>
      <c r="G872" s="279"/>
      <c r="H872" s="208" t="str">
        <f>IF(ISBLANK(G872),"",I872-VLOOKUP(A872,'Crop Chart'!$A$5:$H$72,#REF!,FALSE))</f>
        <v/>
      </c>
      <c r="I872" s="208" t="str">
        <f t="shared" si="1"/>
        <v/>
      </c>
      <c r="J872" s="209" t="str">
        <f>IF($F872&gt;0,(VLOOKUP($A872,'Crop Chart'!$A$5:$M$72,#REF!,FALSE)*$F872),"")</f>
        <v/>
      </c>
      <c r="K872" s="209" t="str">
        <f>IF($F872&gt;0,(VLOOKUP($A872,'Crop Chart'!$A$5:$M$72,#REF!,FALSE)),"")</f>
        <v/>
      </c>
      <c r="L872" s="210"/>
      <c r="M872" s="276"/>
      <c r="N872" s="223"/>
      <c r="O872" s="222"/>
      <c r="P872" s="222"/>
      <c r="Q872" s="223"/>
      <c r="R872" s="223"/>
      <c r="S872" s="223"/>
      <c r="T872" s="223"/>
      <c r="U872" s="223"/>
      <c r="V872" s="223"/>
      <c r="W872" s="223"/>
      <c r="X872" s="223"/>
    </row>
    <row r="873" ht="15.75" customHeight="1">
      <c r="A873" s="231" t="s">
        <v>62</v>
      </c>
      <c r="B873" s="231"/>
      <c r="C873" s="231"/>
      <c r="D873" s="216" t="str">
        <f>IF(LEN(A873)&gt;3,VLOOKUP(A873,'Crop Chart'!$A$5:$H$72,#REF!,FALSE),"")</f>
        <v/>
      </c>
      <c r="E873" s="280"/>
      <c r="F873" s="278"/>
      <c r="G873" s="279"/>
      <c r="H873" s="208" t="str">
        <f>IF(ISBLANK(G873),"",I873-VLOOKUP(A873,'Crop Chart'!$A$5:$H$72,#REF!,FALSE))</f>
        <v/>
      </c>
      <c r="I873" s="208" t="str">
        <f t="shared" si="1"/>
        <v/>
      </c>
      <c r="J873" s="209" t="str">
        <f>IF($F873&gt;0,(VLOOKUP($A873,'Crop Chart'!$A$5:$M$72,#REF!,FALSE)*$F873),"")</f>
        <v/>
      </c>
      <c r="K873" s="209" t="str">
        <f>IF($F873&gt;0,(VLOOKUP($A873,'Crop Chart'!$A$5:$M$72,#REF!,FALSE)),"")</f>
        <v/>
      </c>
      <c r="L873" s="210"/>
      <c r="M873" s="276"/>
      <c r="N873" s="223"/>
      <c r="O873" s="222"/>
      <c r="P873" s="222"/>
      <c r="Q873" s="223"/>
      <c r="R873" s="223"/>
      <c r="S873" s="223"/>
      <c r="T873" s="223"/>
      <c r="U873" s="223"/>
      <c r="V873" s="223"/>
      <c r="W873" s="223"/>
      <c r="X873" s="223"/>
    </row>
    <row r="874" ht="15.75" customHeight="1">
      <c r="A874" s="231" t="s">
        <v>62</v>
      </c>
      <c r="B874" s="231"/>
      <c r="C874" s="231"/>
      <c r="D874" s="216" t="str">
        <f>IF(LEN(A874)&gt;3,VLOOKUP(A874,'Crop Chart'!$A$5:$H$72,#REF!,FALSE),"")</f>
        <v/>
      </c>
      <c r="E874" s="280"/>
      <c r="F874" s="278"/>
      <c r="G874" s="279"/>
      <c r="H874" s="208" t="str">
        <f>IF(ISBLANK(G874),"",I874-VLOOKUP(A874,'Crop Chart'!$A$5:$H$72,#REF!,FALSE))</f>
        <v/>
      </c>
      <c r="I874" s="208" t="str">
        <f t="shared" si="1"/>
        <v/>
      </c>
      <c r="J874" s="209" t="str">
        <f>IF($F874&gt;0,(VLOOKUP($A874,'Crop Chart'!$A$5:$M$72,#REF!,FALSE)*$F874),"")</f>
        <v/>
      </c>
      <c r="K874" s="209" t="str">
        <f>IF($F874&gt;0,(VLOOKUP($A874,'Crop Chart'!$A$5:$M$72,#REF!,FALSE)),"")</f>
        <v/>
      </c>
      <c r="L874" s="210"/>
      <c r="M874" s="276"/>
      <c r="N874" s="223"/>
      <c r="O874" s="222"/>
      <c r="P874" s="222"/>
      <c r="Q874" s="223"/>
      <c r="R874" s="223"/>
      <c r="S874" s="223"/>
      <c r="T874" s="223"/>
      <c r="U874" s="223"/>
      <c r="V874" s="223"/>
      <c r="W874" s="223"/>
      <c r="X874" s="223"/>
    </row>
    <row r="875" ht="15.75" customHeight="1">
      <c r="A875" s="231" t="s">
        <v>62</v>
      </c>
      <c r="B875" s="231"/>
      <c r="C875" s="231"/>
      <c r="D875" s="216" t="str">
        <f>IF(LEN(A875)&gt;3,VLOOKUP(A875,'Crop Chart'!$A$5:$H$72,#REF!,FALSE),"")</f>
        <v/>
      </c>
      <c r="E875" s="280"/>
      <c r="F875" s="278"/>
      <c r="G875" s="279"/>
      <c r="H875" s="208" t="str">
        <f>IF(ISBLANK(G875),"",I875-VLOOKUP(A875,'Crop Chart'!$A$5:$H$72,#REF!,FALSE))</f>
        <v/>
      </c>
      <c r="I875" s="208" t="str">
        <f t="shared" si="1"/>
        <v/>
      </c>
      <c r="J875" s="209" t="str">
        <f>IF($F875&gt;0,(VLOOKUP($A875,'Crop Chart'!$A$5:$M$72,#REF!,FALSE)*$F875),"")</f>
        <v/>
      </c>
      <c r="K875" s="209" t="str">
        <f>IF($F875&gt;0,(VLOOKUP($A875,'Crop Chart'!$A$5:$M$72,#REF!,FALSE)),"")</f>
        <v/>
      </c>
      <c r="L875" s="210"/>
      <c r="M875" s="276"/>
      <c r="N875" s="223"/>
      <c r="O875" s="222"/>
      <c r="P875" s="222"/>
      <c r="Q875" s="223"/>
      <c r="R875" s="223"/>
      <c r="S875" s="223"/>
      <c r="T875" s="223"/>
      <c r="U875" s="223"/>
      <c r="V875" s="223"/>
      <c r="W875" s="223"/>
      <c r="X875" s="223"/>
    </row>
    <row r="876" ht="15.75" customHeight="1">
      <c r="A876" s="231" t="s">
        <v>62</v>
      </c>
      <c r="B876" s="231"/>
      <c r="C876" s="231"/>
      <c r="D876" s="216" t="str">
        <f>IF(LEN(A876)&gt;3,VLOOKUP(A876,'Crop Chart'!$A$5:$H$72,#REF!,FALSE),"")</f>
        <v/>
      </c>
      <c r="E876" s="280"/>
      <c r="F876" s="278"/>
      <c r="G876" s="279"/>
      <c r="H876" s="208" t="str">
        <f>IF(ISBLANK(G876),"",I876-VLOOKUP(A876,'Crop Chart'!$A$5:$H$72,#REF!,FALSE))</f>
        <v/>
      </c>
      <c r="I876" s="208" t="str">
        <f t="shared" si="1"/>
        <v/>
      </c>
      <c r="J876" s="209" t="str">
        <f>IF($F876&gt;0,(VLOOKUP($A876,'Crop Chart'!$A$5:$M$72,#REF!,FALSE)*$F876),"")</f>
        <v/>
      </c>
      <c r="K876" s="209" t="str">
        <f>IF($F876&gt;0,(VLOOKUP($A876,'Crop Chart'!$A$5:$M$72,#REF!,FALSE)),"")</f>
        <v/>
      </c>
      <c r="L876" s="210"/>
      <c r="M876" s="276"/>
      <c r="N876" s="223"/>
      <c r="O876" s="222"/>
      <c r="P876" s="222"/>
      <c r="Q876" s="223"/>
      <c r="R876" s="223"/>
      <c r="S876" s="223"/>
      <c r="T876" s="223"/>
      <c r="U876" s="223"/>
      <c r="V876" s="223"/>
      <c r="W876" s="223"/>
      <c r="X876" s="223"/>
    </row>
    <row r="877" ht="15.75" customHeight="1">
      <c r="A877" s="231" t="s">
        <v>62</v>
      </c>
      <c r="B877" s="231"/>
      <c r="C877" s="231"/>
      <c r="D877" s="216" t="str">
        <f>IF(LEN(A877)&gt;3,VLOOKUP(A877,'Crop Chart'!$A$5:$H$72,#REF!,FALSE),"")</f>
        <v/>
      </c>
      <c r="E877" s="280"/>
      <c r="F877" s="278"/>
      <c r="G877" s="279"/>
      <c r="H877" s="208" t="str">
        <f>IF(ISBLANK(G877),"",I877-VLOOKUP(A877,'Crop Chart'!$A$5:$H$72,#REF!,FALSE))</f>
        <v/>
      </c>
      <c r="I877" s="208" t="str">
        <f t="shared" si="1"/>
        <v/>
      </c>
      <c r="J877" s="209" t="str">
        <f>IF($F877&gt;0,(VLOOKUP($A877,'Crop Chart'!$A$5:$M$72,#REF!,FALSE)*$F877),"")</f>
        <v/>
      </c>
      <c r="K877" s="209" t="str">
        <f>IF($F877&gt;0,(VLOOKUP($A877,'Crop Chart'!$A$5:$M$72,#REF!,FALSE)),"")</f>
        <v/>
      </c>
      <c r="L877" s="210"/>
      <c r="M877" s="276"/>
      <c r="N877" s="223"/>
      <c r="O877" s="222"/>
      <c r="P877" s="222"/>
      <c r="Q877" s="223"/>
      <c r="R877" s="223"/>
      <c r="S877" s="223"/>
      <c r="T877" s="223"/>
      <c r="U877" s="223"/>
      <c r="V877" s="223"/>
      <c r="W877" s="223"/>
      <c r="X877" s="223"/>
    </row>
    <row r="878" ht="15.75" customHeight="1">
      <c r="A878" s="231" t="s">
        <v>62</v>
      </c>
      <c r="B878" s="231"/>
      <c r="C878" s="231"/>
      <c r="D878" s="216" t="str">
        <f>IF(LEN(A878)&gt;3,VLOOKUP(A878,'Crop Chart'!$A$5:$H$72,#REF!,FALSE),"")</f>
        <v/>
      </c>
      <c r="E878" s="280"/>
      <c r="F878" s="278"/>
      <c r="G878" s="279"/>
      <c r="H878" s="208" t="str">
        <f>IF(ISBLANK(G878),"",I878-VLOOKUP(A878,'Crop Chart'!$A$5:$H$72,#REF!,FALSE))</f>
        <v/>
      </c>
      <c r="I878" s="208" t="str">
        <f t="shared" si="1"/>
        <v/>
      </c>
      <c r="J878" s="209" t="str">
        <f>IF($F878&gt;0,(VLOOKUP($A878,'Crop Chart'!$A$5:$M$72,#REF!,FALSE)*$F878),"")</f>
        <v/>
      </c>
      <c r="K878" s="209" t="str">
        <f>IF($F878&gt;0,(VLOOKUP($A878,'Crop Chart'!$A$5:$M$72,#REF!,FALSE)),"")</f>
        <v/>
      </c>
      <c r="L878" s="210"/>
      <c r="M878" s="276"/>
      <c r="N878" s="223"/>
      <c r="O878" s="222"/>
      <c r="P878" s="222"/>
      <c r="Q878" s="223"/>
      <c r="R878" s="223"/>
      <c r="S878" s="223"/>
      <c r="T878" s="223"/>
      <c r="U878" s="223"/>
      <c r="V878" s="223"/>
      <c r="W878" s="223"/>
      <c r="X878" s="223"/>
    </row>
    <row r="879" ht="15.75" customHeight="1">
      <c r="A879" s="231" t="s">
        <v>62</v>
      </c>
      <c r="B879" s="231"/>
      <c r="C879" s="231"/>
      <c r="D879" s="216" t="str">
        <f>IF(LEN(A879)&gt;3,VLOOKUP(A879,'Crop Chart'!$A$5:$H$72,#REF!,FALSE),"")</f>
        <v/>
      </c>
      <c r="E879" s="280"/>
      <c r="F879" s="278"/>
      <c r="G879" s="279"/>
      <c r="H879" s="208" t="str">
        <f>IF(ISBLANK(G879),"",I879-VLOOKUP(A879,'Crop Chart'!$A$5:$H$72,#REF!,FALSE))</f>
        <v/>
      </c>
      <c r="I879" s="208" t="str">
        <f t="shared" si="1"/>
        <v/>
      </c>
      <c r="J879" s="209" t="str">
        <f>IF($F879&gt;0,(VLOOKUP($A879,'Crop Chart'!$A$5:$M$72,#REF!,FALSE)*$F879),"")</f>
        <v/>
      </c>
      <c r="K879" s="209" t="str">
        <f>IF($F879&gt;0,(VLOOKUP($A879,'Crop Chart'!$A$5:$M$72,#REF!,FALSE)),"")</f>
        <v/>
      </c>
      <c r="L879" s="210"/>
      <c r="M879" s="276"/>
      <c r="N879" s="223"/>
      <c r="O879" s="222"/>
      <c r="P879" s="222"/>
      <c r="Q879" s="223"/>
      <c r="R879" s="223"/>
      <c r="S879" s="223"/>
      <c r="T879" s="223"/>
      <c r="U879" s="223"/>
      <c r="V879" s="223"/>
      <c r="W879" s="223"/>
      <c r="X879" s="223"/>
    </row>
    <row r="880" ht="15.75" customHeight="1">
      <c r="A880" s="231" t="s">
        <v>62</v>
      </c>
      <c r="B880" s="231"/>
      <c r="C880" s="231"/>
      <c r="D880" s="216" t="str">
        <f>IF(LEN(A880)&gt;3,VLOOKUP(A880,'Crop Chart'!$A$5:$H$72,#REF!,FALSE),"")</f>
        <v/>
      </c>
      <c r="E880" s="280"/>
      <c r="F880" s="278"/>
      <c r="G880" s="279"/>
      <c r="H880" s="208" t="str">
        <f>IF(ISBLANK(G880),"",I880-VLOOKUP(A880,'Crop Chart'!$A$5:$H$72,#REF!,FALSE))</f>
        <v/>
      </c>
      <c r="I880" s="208" t="str">
        <f t="shared" si="1"/>
        <v/>
      </c>
      <c r="J880" s="209" t="str">
        <f>IF($F880&gt;0,(VLOOKUP($A880,'Crop Chart'!$A$5:$M$72,#REF!,FALSE)*$F880),"")</f>
        <v/>
      </c>
      <c r="K880" s="209" t="str">
        <f>IF($F880&gt;0,(VLOOKUP($A880,'Crop Chart'!$A$5:$M$72,#REF!,FALSE)),"")</f>
        <v/>
      </c>
      <c r="L880" s="210"/>
      <c r="M880" s="276"/>
      <c r="N880" s="223"/>
      <c r="O880" s="222"/>
      <c r="P880" s="222"/>
      <c r="Q880" s="223"/>
      <c r="R880" s="223"/>
      <c r="S880" s="223"/>
      <c r="T880" s="223"/>
      <c r="U880" s="223"/>
      <c r="V880" s="223"/>
      <c r="W880" s="223"/>
      <c r="X880" s="223"/>
    </row>
    <row r="881" ht="15.75" customHeight="1">
      <c r="A881" s="231" t="s">
        <v>62</v>
      </c>
      <c r="B881" s="231"/>
      <c r="C881" s="231"/>
      <c r="D881" s="216" t="str">
        <f>IF(LEN(A881)&gt;3,VLOOKUP(A881,'Crop Chart'!$A$5:$H$72,#REF!,FALSE),"")</f>
        <v/>
      </c>
      <c r="E881" s="280"/>
      <c r="F881" s="278"/>
      <c r="G881" s="279"/>
      <c r="H881" s="208" t="str">
        <f>IF(ISBLANK(G881),"",I881-VLOOKUP(A881,'Crop Chart'!$A$5:$H$72,#REF!,FALSE))</f>
        <v/>
      </c>
      <c r="I881" s="208" t="str">
        <f t="shared" si="1"/>
        <v/>
      </c>
      <c r="J881" s="209" t="str">
        <f>IF($F881&gt;0,(VLOOKUP($A881,'Crop Chart'!$A$5:$M$72,#REF!,FALSE)*$F881),"")</f>
        <v/>
      </c>
      <c r="K881" s="209" t="str">
        <f>IF($F881&gt;0,(VLOOKUP($A881,'Crop Chart'!$A$5:$M$72,#REF!,FALSE)),"")</f>
        <v/>
      </c>
      <c r="L881" s="210"/>
      <c r="M881" s="276"/>
      <c r="N881" s="223"/>
      <c r="O881" s="222"/>
      <c r="P881" s="222"/>
      <c r="Q881" s="223"/>
      <c r="R881" s="223"/>
      <c r="S881" s="223"/>
      <c r="T881" s="223"/>
      <c r="U881" s="223"/>
      <c r="V881" s="223"/>
      <c r="W881" s="223"/>
      <c r="X881" s="223"/>
    </row>
    <row r="882" ht="15.75" customHeight="1">
      <c r="A882" s="231" t="s">
        <v>62</v>
      </c>
      <c r="B882" s="231"/>
      <c r="C882" s="231"/>
      <c r="D882" s="216" t="str">
        <f>IF(LEN(A882)&gt;3,VLOOKUP(A882,'Crop Chart'!$A$5:$H$72,#REF!,FALSE),"")</f>
        <v/>
      </c>
      <c r="E882" s="280"/>
      <c r="F882" s="278"/>
      <c r="G882" s="279"/>
      <c r="H882" s="208" t="str">
        <f>IF(ISBLANK(G882),"",I882-VLOOKUP(A882,'Crop Chart'!$A$5:$H$72,#REF!,FALSE))</f>
        <v/>
      </c>
      <c r="I882" s="208" t="str">
        <f t="shared" si="1"/>
        <v/>
      </c>
      <c r="J882" s="209" t="str">
        <f>IF($F882&gt;0,(VLOOKUP($A882,'Crop Chart'!$A$5:$M$72,#REF!,FALSE)*$F882),"")</f>
        <v/>
      </c>
      <c r="K882" s="209" t="str">
        <f>IF($F882&gt;0,(VLOOKUP($A882,'Crop Chart'!$A$5:$M$72,#REF!,FALSE)),"")</f>
        <v/>
      </c>
      <c r="L882" s="210"/>
      <c r="M882" s="276"/>
      <c r="N882" s="223"/>
      <c r="O882" s="222"/>
      <c r="P882" s="222"/>
      <c r="Q882" s="223"/>
      <c r="R882" s="223"/>
      <c r="S882" s="223"/>
      <c r="T882" s="223"/>
      <c r="U882" s="223"/>
      <c r="V882" s="223"/>
      <c r="W882" s="223"/>
      <c r="X882" s="223"/>
    </row>
    <row r="883" ht="15.75" customHeight="1">
      <c r="A883" s="231" t="s">
        <v>62</v>
      </c>
      <c r="B883" s="231"/>
      <c r="C883" s="231"/>
      <c r="D883" s="216" t="str">
        <f>IF(LEN(A883)&gt;3,VLOOKUP(A883,'Crop Chart'!$A$5:$H$72,#REF!,FALSE),"")</f>
        <v/>
      </c>
      <c r="E883" s="280"/>
      <c r="F883" s="278"/>
      <c r="G883" s="279"/>
      <c r="H883" s="208" t="str">
        <f>IF(ISBLANK(G883),"",I883-VLOOKUP(A883,'Crop Chart'!$A$5:$H$72,#REF!,FALSE))</f>
        <v/>
      </c>
      <c r="I883" s="208" t="str">
        <f t="shared" si="1"/>
        <v/>
      </c>
      <c r="J883" s="209" t="str">
        <f>IF($F883&gt;0,(VLOOKUP($A883,'Crop Chart'!$A$5:$M$72,#REF!,FALSE)*$F883),"")</f>
        <v/>
      </c>
      <c r="K883" s="209" t="str">
        <f>IF($F883&gt;0,(VLOOKUP($A883,'Crop Chart'!$A$5:$M$72,#REF!,FALSE)),"")</f>
        <v/>
      </c>
      <c r="L883" s="210"/>
      <c r="M883" s="276"/>
      <c r="N883" s="223"/>
      <c r="O883" s="222"/>
      <c r="P883" s="222"/>
      <c r="Q883" s="223"/>
      <c r="R883" s="223"/>
      <c r="S883" s="223"/>
      <c r="T883" s="223"/>
      <c r="U883" s="223"/>
      <c r="V883" s="223"/>
      <c r="W883" s="223"/>
      <c r="X883" s="223"/>
    </row>
    <row r="884" ht="15.75" customHeight="1">
      <c r="A884" s="231" t="s">
        <v>62</v>
      </c>
      <c r="B884" s="231"/>
      <c r="C884" s="231"/>
      <c r="D884" s="216" t="str">
        <f>IF(LEN(A884)&gt;3,VLOOKUP(A884,'Crop Chart'!$A$5:$H$72,#REF!,FALSE),"")</f>
        <v/>
      </c>
      <c r="E884" s="280"/>
      <c r="F884" s="278"/>
      <c r="G884" s="279"/>
      <c r="H884" s="208" t="str">
        <f>IF(ISBLANK(G884),"",I884-VLOOKUP(A884,'Crop Chart'!$A$5:$H$72,#REF!,FALSE))</f>
        <v/>
      </c>
      <c r="I884" s="208" t="str">
        <f t="shared" si="1"/>
        <v/>
      </c>
      <c r="J884" s="209" t="str">
        <f>IF($F884&gt;0,(VLOOKUP($A884,'Crop Chart'!$A$5:$M$72,#REF!,FALSE)*$F884),"")</f>
        <v/>
      </c>
      <c r="K884" s="209" t="str">
        <f>IF($F884&gt;0,(VLOOKUP($A884,'Crop Chart'!$A$5:$M$72,#REF!,FALSE)),"")</f>
        <v/>
      </c>
      <c r="L884" s="210"/>
      <c r="M884" s="276"/>
      <c r="N884" s="223"/>
      <c r="O884" s="222"/>
      <c r="P884" s="222"/>
      <c r="Q884" s="223"/>
      <c r="R884" s="223"/>
      <c r="S884" s="223"/>
      <c r="T884" s="223"/>
      <c r="U884" s="223"/>
      <c r="V884" s="223"/>
      <c r="W884" s="223"/>
      <c r="X884" s="223"/>
    </row>
    <row r="885" ht="15.75" customHeight="1">
      <c r="A885" s="231" t="s">
        <v>62</v>
      </c>
      <c r="B885" s="231"/>
      <c r="C885" s="231"/>
      <c r="D885" s="216" t="str">
        <f>IF(LEN(A885)&gt;3,VLOOKUP(A885,'Crop Chart'!$A$5:$H$72,#REF!,FALSE),"")</f>
        <v/>
      </c>
      <c r="E885" s="280"/>
      <c r="F885" s="278"/>
      <c r="G885" s="279"/>
      <c r="H885" s="208" t="str">
        <f>IF(ISBLANK(G885),"",I885-VLOOKUP(A885,'Crop Chart'!$A$5:$H$72,#REF!,FALSE))</f>
        <v/>
      </c>
      <c r="I885" s="208" t="str">
        <f t="shared" si="1"/>
        <v/>
      </c>
      <c r="J885" s="209" t="str">
        <f>IF($F885&gt;0,(VLOOKUP($A885,'Crop Chart'!$A$5:$M$72,#REF!,FALSE)*$F885),"")</f>
        <v/>
      </c>
      <c r="K885" s="209" t="str">
        <f>IF($F885&gt;0,(VLOOKUP($A885,'Crop Chart'!$A$5:$M$72,#REF!,FALSE)),"")</f>
        <v/>
      </c>
      <c r="L885" s="210"/>
      <c r="M885" s="276"/>
      <c r="N885" s="223"/>
      <c r="O885" s="222"/>
      <c r="P885" s="222"/>
      <c r="Q885" s="223"/>
      <c r="R885" s="223"/>
      <c r="S885" s="223"/>
      <c r="T885" s="223"/>
      <c r="U885" s="223"/>
      <c r="V885" s="223"/>
      <c r="W885" s="223"/>
      <c r="X885" s="223"/>
    </row>
    <row r="886" ht="15.75" customHeight="1">
      <c r="A886" s="231" t="s">
        <v>62</v>
      </c>
      <c r="B886" s="231"/>
      <c r="C886" s="231"/>
      <c r="D886" s="216" t="str">
        <f>IF(LEN(A886)&gt;3,VLOOKUP(A886,'Crop Chart'!$A$5:$H$72,#REF!,FALSE),"")</f>
        <v/>
      </c>
      <c r="E886" s="280"/>
      <c r="F886" s="278"/>
      <c r="G886" s="279"/>
      <c r="H886" s="208" t="str">
        <f>IF(ISBLANK(G886),"",I886-VLOOKUP(A886,'Crop Chart'!$A$5:$H$72,#REF!,FALSE))</f>
        <v/>
      </c>
      <c r="I886" s="208" t="str">
        <f t="shared" si="1"/>
        <v/>
      </c>
      <c r="J886" s="209" t="str">
        <f>IF($F886&gt;0,(VLOOKUP($A886,'Crop Chart'!$A$5:$M$72,#REF!,FALSE)*$F886),"")</f>
        <v/>
      </c>
      <c r="K886" s="209" t="str">
        <f>IF($F886&gt;0,(VLOOKUP($A886,'Crop Chart'!$A$5:$M$72,#REF!,FALSE)),"")</f>
        <v/>
      </c>
      <c r="L886" s="210"/>
      <c r="M886" s="276"/>
      <c r="N886" s="223"/>
      <c r="O886" s="222"/>
      <c r="P886" s="222"/>
      <c r="Q886" s="223"/>
      <c r="R886" s="223"/>
      <c r="S886" s="223"/>
      <c r="T886" s="223"/>
      <c r="U886" s="223"/>
      <c r="V886" s="223"/>
      <c r="W886" s="223"/>
      <c r="X886" s="223"/>
    </row>
    <row r="887" ht="15.75" customHeight="1">
      <c r="A887" s="231" t="s">
        <v>62</v>
      </c>
      <c r="B887" s="231"/>
      <c r="C887" s="231"/>
      <c r="D887" s="216" t="str">
        <f>IF(LEN(A887)&gt;3,VLOOKUP(A887,'Crop Chart'!$A$5:$H$72,#REF!,FALSE),"")</f>
        <v/>
      </c>
      <c r="E887" s="280"/>
      <c r="F887" s="278"/>
      <c r="G887" s="279"/>
      <c r="H887" s="208" t="str">
        <f>IF(ISBLANK(G887),"",I887-VLOOKUP(A887,'Crop Chart'!$A$5:$H$72,#REF!,FALSE))</f>
        <v/>
      </c>
      <c r="I887" s="208" t="str">
        <f t="shared" si="1"/>
        <v/>
      </c>
      <c r="J887" s="209" t="str">
        <f>IF($F887&gt;0,(VLOOKUP($A887,'Crop Chart'!$A$5:$M$72,#REF!,FALSE)*$F887),"")</f>
        <v/>
      </c>
      <c r="K887" s="209" t="str">
        <f>IF($F887&gt;0,(VLOOKUP($A887,'Crop Chart'!$A$5:$M$72,#REF!,FALSE)),"")</f>
        <v/>
      </c>
      <c r="L887" s="210"/>
      <c r="M887" s="276"/>
      <c r="N887" s="223"/>
      <c r="O887" s="222"/>
      <c r="P887" s="222"/>
      <c r="Q887" s="223"/>
      <c r="R887" s="223"/>
      <c r="S887" s="223"/>
      <c r="T887" s="223"/>
      <c r="U887" s="223"/>
      <c r="V887" s="223"/>
      <c r="W887" s="223"/>
      <c r="X887" s="223"/>
    </row>
    <row r="888" ht="15.75" customHeight="1">
      <c r="A888" s="231" t="s">
        <v>62</v>
      </c>
      <c r="B888" s="231"/>
      <c r="C888" s="231"/>
      <c r="D888" s="216" t="str">
        <f>IF(LEN(A888)&gt;3,VLOOKUP(A888,'Crop Chart'!$A$5:$H$72,#REF!,FALSE),"")</f>
        <v/>
      </c>
      <c r="E888" s="280"/>
      <c r="F888" s="278"/>
      <c r="G888" s="279"/>
      <c r="H888" s="208" t="str">
        <f>IF(ISBLANK(G888),"",I888-VLOOKUP(A888,'Crop Chart'!$A$5:$H$72,#REF!,FALSE))</f>
        <v/>
      </c>
      <c r="I888" s="208" t="str">
        <f t="shared" si="1"/>
        <v/>
      </c>
      <c r="J888" s="209" t="str">
        <f>IF($F888&gt;0,(VLOOKUP($A888,'Crop Chart'!$A$5:$M$72,#REF!,FALSE)*$F888),"")</f>
        <v/>
      </c>
      <c r="K888" s="209" t="str">
        <f>IF($F888&gt;0,(VLOOKUP($A888,'Crop Chart'!$A$5:$M$72,#REF!,FALSE)),"")</f>
        <v/>
      </c>
      <c r="L888" s="210"/>
      <c r="M888" s="276"/>
      <c r="N888" s="223"/>
      <c r="O888" s="222"/>
      <c r="P888" s="222"/>
      <c r="Q888" s="223"/>
      <c r="R888" s="223"/>
      <c r="S888" s="223"/>
      <c r="T888" s="223"/>
      <c r="U888" s="223"/>
      <c r="V888" s="223"/>
      <c r="W888" s="223"/>
      <c r="X888" s="223"/>
    </row>
    <row r="889" ht="15.75" customHeight="1">
      <c r="A889" s="231" t="s">
        <v>62</v>
      </c>
      <c r="B889" s="231"/>
      <c r="C889" s="231"/>
      <c r="D889" s="216" t="str">
        <f>IF(LEN(A889)&gt;3,VLOOKUP(A889,'Crop Chart'!$A$5:$H$72,#REF!,FALSE),"")</f>
        <v/>
      </c>
      <c r="E889" s="280"/>
      <c r="F889" s="278"/>
      <c r="G889" s="279"/>
      <c r="H889" s="208" t="str">
        <f>IF(ISBLANK(G889),"",I889-VLOOKUP(A889,'Crop Chart'!$A$5:$H$72,#REF!,FALSE))</f>
        <v/>
      </c>
      <c r="I889" s="208" t="str">
        <f t="shared" si="1"/>
        <v/>
      </c>
      <c r="J889" s="209" t="str">
        <f>IF($F889&gt;0,(VLOOKUP($A889,'Crop Chart'!$A$5:$M$72,#REF!,FALSE)*$F889),"")</f>
        <v/>
      </c>
      <c r="K889" s="209" t="str">
        <f>IF($F889&gt;0,(VLOOKUP($A889,'Crop Chart'!$A$5:$M$72,#REF!,FALSE)),"")</f>
        <v/>
      </c>
      <c r="L889" s="210"/>
      <c r="M889" s="276"/>
      <c r="N889" s="223"/>
      <c r="O889" s="222"/>
      <c r="P889" s="222"/>
      <c r="Q889" s="223"/>
      <c r="R889" s="223"/>
      <c r="S889" s="223"/>
      <c r="T889" s="223"/>
      <c r="U889" s="223"/>
      <c r="V889" s="223"/>
      <c r="W889" s="223"/>
      <c r="X889" s="223"/>
    </row>
    <row r="890" ht="15.75" customHeight="1">
      <c r="A890" s="231" t="s">
        <v>62</v>
      </c>
      <c r="B890" s="231"/>
      <c r="C890" s="231"/>
      <c r="D890" s="216" t="str">
        <f>IF(LEN(A890)&gt;3,VLOOKUP(A890,'Crop Chart'!$A$5:$H$72,#REF!,FALSE),"")</f>
        <v/>
      </c>
      <c r="E890" s="280"/>
      <c r="F890" s="278"/>
      <c r="G890" s="279"/>
      <c r="H890" s="208" t="str">
        <f>IF(ISBLANK(G890),"",I890-VLOOKUP(A890,'Crop Chart'!$A$5:$H$72,#REF!,FALSE))</f>
        <v/>
      </c>
      <c r="I890" s="208" t="str">
        <f t="shared" si="1"/>
        <v/>
      </c>
      <c r="J890" s="209" t="str">
        <f>IF($F890&gt;0,(VLOOKUP($A890,'Crop Chart'!$A$5:$M$72,#REF!,FALSE)*$F890),"")</f>
        <v/>
      </c>
      <c r="K890" s="209" t="str">
        <f>IF($F890&gt;0,(VLOOKUP($A890,'Crop Chart'!$A$5:$M$72,#REF!,FALSE)),"")</f>
        <v/>
      </c>
      <c r="L890" s="210"/>
      <c r="M890" s="276"/>
      <c r="N890" s="223"/>
      <c r="O890" s="222"/>
      <c r="P890" s="222"/>
      <c r="Q890" s="223"/>
      <c r="R890" s="223"/>
      <c r="S890" s="223"/>
      <c r="T890" s="223"/>
      <c r="U890" s="223"/>
      <c r="V890" s="223"/>
      <c r="W890" s="223"/>
      <c r="X890" s="223"/>
    </row>
    <row r="891" ht="15.75" customHeight="1">
      <c r="A891" s="231" t="s">
        <v>62</v>
      </c>
      <c r="B891" s="231"/>
      <c r="C891" s="231"/>
      <c r="D891" s="216" t="str">
        <f>IF(LEN(A891)&gt;3,VLOOKUP(A891,'Crop Chart'!$A$5:$H$72,#REF!,FALSE),"")</f>
        <v/>
      </c>
      <c r="E891" s="280"/>
      <c r="F891" s="278"/>
      <c r="G891" s="279"/>
      <c r="H891" s="208" t="str">
        <f>IF(ISBLANK(G891),"",I891-VLOOKUP(A891,'Crop Chart'!$A$5:$H$72,#REF!,FALSE))</f>
        <v/>
      </c>
      <c r="I891" s="208" t="str">
        <f t="shared" si="1"/>
        <v/>
      </c>
      <c r="J891" s="209" t="str">
        <f>IF($F891&gt;0,(VLOOKUP($A891,'Crop Chart'!$A$5:$M$72,#REF!,FALSE)*$F891),"")</f>
        <v/>
      </c>
      <c r="K891" s="209" t="str">
        <f>IF($F891&gt;0,(VLOOKUP($A891,'Crop Chart'!$A$5:$M$72,#REF!,FALSE)),"")</f>
        <v/>
      </c>
      <c r="L891" s="210"/>
      <c r="M891" s="276"/>
      <c r="N891" s="223"/>
      <c r="O891" s="222"/>
      <c r="P891" s="222"/>
      <c r="Q891" s="223"/>
      <c r="R891" s="223"/>
      <c r="S891" s="223"/>
      <c r="T891" s="223"/>
      <c r="U891" s="223"/>
      <c r="V891" s="223"/>
      <c r="W891" s="223"/>
      <c r="X891" s="223"/>
    </row>
    <row r="892" ht="15.75" customHeight="1">
      <c r="A892" s="231" t="s">
        <v>62</v>
      </c>
      <c r="B892" s="231"/>
      <c r="C892" s="231"/>
      <c r="D892" s="216" t="str">
        <f>IF(LEN(A892)&gt;3,VLOOKUP(A892,'Crop Chart'!$A$5:$H$72,#REF!,FALSE),"")</f>
        <v/>
      </c>
      <c r="E892" s="280"/>
      <c r="F892" s="278"/>
      <c r="G892" s="279"/>
      <c r="H892" s="208" t="str">
        <f>IF(ISBLANK(G892),"",I892-VLOOKUP(A892,'Crop Chart'!$A$5:$H$72,#REF!,FALSE))</f>
        <v/>
      </c>
      <c r="I892" s="208" t="str">
        <f t="shared" si="1"/>
        <v/>
      </c>
      <c r="J892" s="209" t="str">
        <f>IF($F892&gt;0,(VLOOKUP($A892,'Crop Chart'!$A$5:$M$72,#REF!,FALSE)*$F892),"")</f>
        <v/>
      </c>
      <c r="K892" s="209" t="str">
        <f>IF($F892&gt;0,(VLOOKUP($A892,'Crop Chart'!$A$5:$M$72,#REF!,FALSE)),"")</f>
        <v/>
      </c>
      <c r="L892" s="210"/>
      <c r="M892" s="276"/>
      <c r="N892" s="223"/>
      <c r="O892" s="222"/>
      <c r="P892" s="222"/>
      <c r="Q892" s="223"/>
      <c r="R892" s="223"/>
      <c r="S892" s="223"/>
      <c r="T892" s="223"/>
      <c r="U892" s="223"/>
      <c r="V892" s="223"/>
      <c r="W892" s="223"/>
      <c r="X892" s="223"/>
    </row>
    <row r="893" ht="15.75" customHeight="1">
      <c r="A893" s="231" t="s">
        <v>62</v>
      </c>
      <c r="B893" s="231"/>
      <c r="C893" s="231"/>
      <c r="D893" s="216" t="str">
        <f>IF(LEN(A893)&gt;3,VLOOKUP(A893,'Crop Chart'!$A$5:$H$72,#REF!,FALSE),"")</f>
        <v/>
      </c>
      <c r="E893" s="280"/>
      <c r="F893" s="278"/>
      <c r="G893" s="279"/>
      <c r="H893" s="208" t="str">
        <f>IF(ISBLANK(G893),"",I893-VLOOKUP(A893,'Crop Chart'!$A$5:$H$72,#REF!,FALSE))</f>
        <v/>
      </c>
      <c r="I893" s="208" t="str">
        <f t="shared" si="1"/>
        <v/>
      </c>
      <c r="J893" s="209" t="str">
        <f>IF($F893&gt;0,(VLOOKUP($A893,'Crop Chart'!$A$5:$M$72,#REF!,FALSE)*$F893),"")</f>
        <v/>
      </c>
      <c r="K893" s="209" t="str">
        <f>IF($F893&gt;0,(VLOOKUP($A893,'Crop Chart'!$A$5:$M$72,#REF!,FALSE)),"")</f>
        <v/>
      </c>
      <c r="L893" s="210"/>
      <c r="M893" s="276"/>
      <c r="N893" s="223"/>
      <c r="O893" s="222"/>
      <c r="P893" s="222"/>
      <c r="Q893" s="223"/>
      <c r="R893" s="223"/>
      <c r="S893" s="223"/>
      <c r="T893" s="223"/>
      <c r="U893" s="223"/>
      <c r="V893" s="223"/>
      <c r="W893" s="223"/>
      <c r="X893" s="223"/>
    </row>
    <row r="894" ht="15.75" customHeight="1">
      <c r="A894" s="231" t="s">
        <v>62</v>
      </c>
      <c r="B894" s="231"/>
      <c r="C894" s="231"/>
      <c r="D894" s="216" t="str">
        <f>IF(LEN(A894)&gt;3,VLOOKUP(A894,'Crop Chart'!$A$5:$H$72,#REF!,FALSE),"")</f>
        <v/>
      </c>
      <c r="E894" s="280"/>
      <c r="F894" s="278"/>
      <c r="G894" s="279"/>
      <c r="H894" s="208" t="str">
        <f>IF(ISBLANK(G894),"",I894-VLOOKUP(A894,'Crop Chart'!$A$5:$H$72,#REF!,FALSE))</f>
        <v/>
      </c>
      <c r="I894" s="208" t="str">
        <f t="shared" si="1"/>
        <v/>
      </c>
      <c r="J894" s="209" t="str">
        <f>IF($F894&gt;0,(VLOOKUP($A894,'Crop Chart'!$A$5:$M$72,#REF!,FALSE)*$F894),"")</f>
        <v/>
      </c>
      <c r="K894" s="209" t="str">
        <f>IF($F894&gt;0,(VLOOKUP($A894,'Crop Chart'!$A$5:$M$72,#REF!,FALSE)),"")</f>
        <v/>
      </c>
      <c r="L894" s="210"/>
      <c r="M894" s="276"/>
      <c r="N894" s="223"/>
      <c r="O894" s="222"/>
      <c r="P894" s="222"/>
      <c r="Q894" s="223"/>
      <c r="R894" s="223"/>
      <c r="S894" s="223"/>
      <c r="T894" s="223"/>
      <c r="U894" s="223"/>
      <c r="V894" s="223"/>
      <c r="W894" s="223"/>
      <c r="X894" s="223"/>
    </row>
    <row r="895" ht="15.75" customHeight="1">
      <c r="A895" s="231" t="s">
        <v>62</v>
      </c>
      <c r="B895" s="231"/>
      <c r="C895" s="231"/>
      <c r="D895" s="216" t="str">
        <f>IF(LEN(A895)&gt;3,VLOOKUP(A895,'Crop Chart'!$A$5:$H$72,#REF!,FALSE),"")</f>
        <v/>
      </c>
      <c r="E895" s="280"/>
      <c r="F895" s="278"/>
      <c r="G895" s="279"/>
      <c r="H895" s="208" t="str">
        <f>IF(ISBLANK(G895),"",I895-VLOOKUP(A895,'Crop Chart'!$A$5:$H$72,#REF!,FALSE))</f>
        <v/>
      </c>
      <c r="I895" s="208" t="str">
        <f t="shared" si="1"/>
        <v/>
      </c>
      <c r="J895" s="209" t="str">
        <f>IF($F895&gt;0,(VLOOKUP($A895,'Crop Chart'!$A$5:$M$72,#REF!,FALSE)*$F895),"")</f>
        <v/>
      </c>
      <c r="K895" s="209" t="str">
        <f>IF($F895&gt;0,(VLOOKUP($A895,'Crop Chart'!$A$5:$M$72,#REF!,FALSE)),"")</f>
        <v/>
      </c>
      <c r="L895" s="210"/>
      <c r="M895" s="276"/>
      <c r="N895" s="223"/>
      <c r="O895" s="222"/>
      <c r="P895" s="222"/>
      <c r="Q895" s="223"/>
      <c r="R895" s="223"/>
      <c r="S895" s="223"/>
      <c r="T895" s="223"/>
      <c r="U895" s="223"/>
      <c r="V895" s="223"/>
      <c r="W895" s="223"/>
      <c r="X895" s="223"/>
    </row>
    <row r="896" ht="15.75" customHeight="1">
      <c r="A896" s="231" t="s">
        <v>62</v>
      </c>
      <c r="B896" s="231"/>
      <c r="C896" s="231"/>
      <c r="D896" s="216" t="str">
        <f>IF(LEN(A896)&gt;3,VLOOKUP(A896,'Crop Chart'!$A$5:$H$72,#REF!,FALSE),"")</f>
        <v/>
      </c>
      <c r="E896" s="280"/>
      <c r="F896" s="278"/>
      <c r="G896" s="279"/>
      <c r="H896" s="208" t="str">
        <f>IF(ISBLANK(G896),"",I896-VLOOKUP(A896,'Crop Chart'!$A$5:$H$72,#REF!,FALSE))</f>
        <v/>
      </c>
      <c r="I896" s="208" t="str">
        <f t="shared" si="1"/>
        <v/>
      </c>
      <c r="J896" s="209" t="str">
        <f>IF($F896&gt;0,(VLOOKUP($A896,'Crop Chart'!$A$5:$M$72,#REF!,FALSE)*$F896),"")</f>
        <v/>
      </c>
      <c r="K896" s="209" t="str">
        <f>IF($F896&gt;0,(VLOOKUP($A896,'Crop Chart'!$A$5:$M$72,#REF!,FALSE)),"")</f>
        <v/>
      </c>
      <c r="L896" s="210"/>
      <c r="M896" s="276"/>
      <c r="N896" s="223"/>
      <c r="O896" s="222"/>
      <c r="P896" s="222"/>
      <c r="Q896" s="223"/>
      <c r="R896" s="223"/>
      <c r="S896" s="223"/>
      <c r="T896" s="223"/>
      <c r="U896" s="223"/>
      <c r="V896" s="223"/>
      <c r="W896" s="223"/>
      <c r="X896" s="223"/>
    </row>
    <row r="897" ht="15.75" customHeight="1">
      <c r="A897" s="231" t="s">
        <v>62</v>
      </c>
      <c r="B897" s="231"/>
      <c r="C897" s="231"/>
      <c r="D897" s="216" t="str">
        <f>IF(LEN(A897)&gt;3,VLOOKUP(A897,'Crop Chart'!$A$5:$H$72,#REF!,FALSE),"")</f>
        <v/>
      </c>
      <c r="E897" s="280"/>
      <c r="F897" s="278"/>
      <c r="G897" s="279"/>
      <c r="H897" s="208" t="str">
        <f>IF(ISBLANK(G897),"",I897-VLOOKUP(A897,'Crop Chart'!$A$5:$H$72,#REF!,FALSE))</f>
        <v/>
      </c>
      <c r="I897" s="208" t="str">
        <f t="shared" si="1"/>
        <v/>
      </c>
      <c r="J897" s="209" t="str">
        <f>IF($F897&gt;0,(VLOOKUP($A897,'Crop Chart'!$A$5:$M$72,#REF!,FALSE)*$F897),"")</f>
        <v/>
      </c>
      <c r="K897" s="209" t="str">
        <f>IF($F897&gt;0,(VLOOKUP($A897,'Crop Chart'!$A$5:$M$72,#REF!,FALSE)),"")</f>
        <v/>
      </c>
      <c r="L897" s="210"/>
      <c r="M897" s="276"/>
      <c r="N897" s="223"/>
      <c r="O897" s="222"/>
      <c r="P897" s="222"/>
      <c r="Q897" s="223"/>
      <c r="R897" s="223"/>
      <c r="S897" s="223"/>
      <c r="T897" s="223"/>
      <c r="U897" s="223"/>
      <c r="V897" s="223"/>
      <c r="W897" s="223"/>
      <c r="X897" s="223"/>
    </row>
    <row r="898" ht="15.75" customHeight="1">
      <c r="A898" s="231" t="s">
        <v>62</v>
      </c>
      <c r="B898" s="231"/>
      <c r="C898" s="231"/>
      <c r="D898" s="216" t="str">
        <f>IF(LEN(A898)&gt;3,VLOOKUP(A898,'Crop Chart'!$A$5:$H$72,#REF!,FALSE),"")</f>
        <v/>
      </c>
      <c r="E898" s="280"/>
      <c r="F898" s="278"/>
      <c r="G898" s="279"/>
      <c r="H898" s="208" t="str">
        <f>IF(ISBLANK(G898),"",I898-VLOOKUP(A898,'Crop Chart'!$A$5:$H$72,#REF!,FALSE))</f>
        <v/>
      </c>
      <c r="I898" s="208" t="str">
        <f t="shared" si="1"/>
        <v/>
      </c>
      <c r="J898" s="209" t="str">
        <f>IF($F898&gt;0,(VLOOKUP($A898,'Crop Chart'!$A$5:$M$72,#REF!,FALSE)*$F898),"")</f>
        <v/>
      </c>
      <c r="K898" s="209" t="str">
        <f>IF($F898&gt;0,(VLOOKUP($A898,'Crop Chart'!$A$5:$M$72,#REF!,FALSE)),"")</f>
        <v/>
      </c>
      <c r="L898" s="210"/>
      <c r="M898" s="276"/>
      <c r="N898" s="223"/>
      <c r="O898" s="222"/>
      <c r="P898" s="222"/>
      <c r="Q898" s="223"/>
      <c r="R898" s="223"/>
      <c r="S898" s="223"/>
      <c r="T898" s="223"/>
      <c r="U898" s="223"/>
      <c r="V898" s="223"/>
      <c r="W898" s="223"/>
      <c r="X898" s="223"/>
    </row>
    <row r="899" ht="15.75" customHeight="1">
      <c r="A899" s="231" t="s">
        <v>62</v>
      </c>
      <c r="B899" s="231"/>
      <c r="C899" s="231"/>
      <c r="D899" s="216" t="str">
        <f>IF(LEN(A899)&gt;3,VLOOKUP(A899,'Crop Chart'!$A$5:$H$72,#REF!,FALSE),"")</f>
        <v/>
      </c>
      <c r="E899" s="280"/>
      <c r="F899" s="278"/>
      <c r="G899" s="279"/>
      <c r="H899" s="208" t="str">
        <f>IF(ISBLANK(G899),"",I899-VLOOKUP(A899,'Crop Chart'!$A$5:$H$72,#REF!,FALSE))</f>
        <v/>
      </c>
      <c r="I899" s="208" t="str">
        <f t="shared" si="1"/>
        <v/>
      </c>
      <c r="J899" s="209" t="str">
        <f>IF($F899&gt;0,(VLOOKUP($A899,'Crop Chart'!$A$5:$M$72,#REF!,FALSE)*$F899),"")</f>
        <v/>
      </c>
      <c r="K899" s="209" t="str">
        <f>IF($F899&gt;0,(VLOOKUP($A899,'Crop Chart'!$A$5:$M$72,#REF!,FALSE)),"")</f>
        <v/>
      </c>
      <c r="L899" s="210"/>
      <c r="M899" s="276"/>
      <c r="N899" s="223"/>
      <c r="O899" s="222"/>
      <c r="P899" s="222"/>
      <c r="Q899" s="223"/>
      <c r="R899" s="223"/>
      <c r="S899" s="223"/>
      <c r="T899" s="223"/>
      <c r="U899" s="223"/>
      <c r="V899" s="223"/>
      <c r="W899" s="223"/>
      <c r="X899" s="223"/>
    </row>
    <row r="900" ht="15.75" customHeight="1">
      <c r="A900" s="231" t="s">
        <v>62</v>
      </c>
      <c r="B900" s="231"/>
      <c r="C900" s="231"/>
      <c r="D900" s="216" t="str">
        <f>IF(LEN(A900)&gt;3,VLOOKUP(A900,'Crop Chart'!$A$5:$H$72,#REF!,FALSE),"")</f>
        <v/>
      </c>
      <c r="E900" s="280"/>
      <c r="F900" s="278"/>
      <c r="G900" s="279"/>
      <c r="H900" s="208" t="str">
        <f>IF(ISBLANK(G900),"",I900-VLOOKUP(A900,'Crop Chart'!$A$5:$H$72,#REF!,FALSE))</f>
        <v/>
      </c>
      <c r="I900" s="208" t="str">
        <f t="shared" si="1"/>
        <v/>
      </c>
      <c r="J900" s="209" t="str">
        <f>IF($F900&gt;0,(VLOOKUP($A900,'Crop Chart'!$A$5:$M$72,#REF!,FALSE)*$F900),"")</f>
        <v/>
      </c>
      <c r="K900" s="209" t="str">
        <f>IF($F900&gt;0,(VLOOKUP($A900,'Crop Chart'!$A$5:$M$72,#REF!,FALSE)),"")</f>
        <v/>
      </c>
      <c r="L900" s="210"/>
      <c r="M900" s="276"/>
      <c r="N900" s="223"/>
      <c r="O900" s="222"/>
      <c r="P900" s="222"/>
      <c r="Q900" s="223"/>
      <c r="R900" s="223"/>
      <c r="S900" s="223"/>
      <c r="T900" s="223"/>
      <c r="U900" s="223"/>
      <c r="V900" s="223"/>
      <c r="W900" s="223"/>
      <c r="X900" s="223"/>
    </row>
    <row r="901" ht="15.75" customHeight="1">
      <c r="A901" s="231" t="s">
        <v>62</v>
      </c>
      <c r="B901" s="231"/>
      <c r="C901" s="231"/>
      <c r="D901" s="216" t="str">
        <f>IF(LEN(A901)&gt;3,VLOOKUP(A901,'Crop Chart'!$A$5:$H$72,#REF!,FALSE),"")</f>
        <v/>
      </c>
      <c r="E901" s="280"/>
      <c r="F901" s="278"/>
      <c r="G901" s="279"/>
      <c r="H901" s="208" t="str">
        <f>IF(ISBLANK(G901),"",I901-VLOOKUP(A901,'Crop Chart'!$A$5:$H$72,#REF!,FALSE))</f>
        <v/>
      </c>
      <c r="I901" s="208" t="str">
        <f t="shared" si="1"/>
        <v/>
      </c>
      <c r="J901" s="209" t="str">
        <f>IF($F901&gt;0,(VLOOKUP($A901,'Crop Chart'!$A$5:$M$72,#REF!,FALSE)*$F901),"")</f>
        <v/>
      </c>
      <c r="K901" s="209" t="str">
        <f>IF($F901&gt;0,(VLOOKUP($A901,'Crop Chart'!$A$5:$M$72,#REF!,FALSE)),"")</f>
        <v/>
      </c>
      <c r="L901" s="210"/>
      <c r="M901" s="276"/>
      <c r="N901" s="223"/>
      <c r="O901" s="222"/>
      <c r="P901" s="222"/>
      <c r="Q901" s="223"/>
      <c r="R901" s="223"/>
      <c r="S901" s="223"/>
      <c r="T901" s="223"/>
      <c r="U901" s="223"/>
      <c r="V901" s="223"/>
      <c r="W901" s="223"/>
      <c r="X901" s="223"/>
    </row>
    <row r="902" ht="15.75" customHeight="1">
      <c r="A902" s="231" t="s">
        <v>62</v>
      </c>
      <c r="B902" s="231"/>
      <c r="C902" s="231"/>
      <c r="D902" s="216" t="str">
        <f>IF(LEN(A902)&gt;3,VLOOKUP(A902,'Crop Chart'!$A$5:$H$72,#REF!,FALSE),"")</f>
        <v/>
      </c>
      <c r="E902" s="280"/>
      <c r="F902" s="278"/>
      <c r="G902" s="279"/>
      <c r="H902" s="208" t="str">
        <f>IF(ISBLANK(G902),"",I902-VLOOKUP(A902,'Crop Chart'!$A$5:$H$72,#REF!,FALSE))</f>
        <v/>
      </c>
      <c r="I902" s="208" t="str">
        <f t="shared" si="1"/>
        <v/>
      </c>
      <c r="J902" s="209" t="str">
        <f>IF($F902&gt;0,(VLOOKUP($A902,'Crop Chart'!$A$5:$M$72,#REF!,FALSE)*$F902),"")</f>
        <v/>
      </c>
      <c r="K902" s="209" t="str">
        <f>IF($F902&gt;0,(VLOOKUP($A902,'Crop Chart'!$A$5:$M$72,#REF!,FALSE)),"")</f>
        <v/>
      </c>
      <c r="L902" s="210"/>
      <c r="M902" s="276"/>
      <c r="N902" s="223"/>
      <c r="O902" s="222"/>
      <c r="P902" s="222"/>
      <c r="Q902" s="223"/>
      <c r="R902" s="223"/>
      <c r="S902" s="223"/>
      <c r="T902" s="223"/>
      <c r="U902" s="223"/>
      <c r="V902" s="223"/>
      <c r="W902" s="223"/>
      <c r="X902" s="223"/>
    </row>
    <row r="903" ht="15.75" customHeight="1">
      <c r="A903" s="231" t="s">
        <v>62</v>
      </c>
      <c r="B903" s="231"/>
      <c r="C903" s="231"/>
      <c r="D903" s="216" t="str">
        <f>IF(LEN(A903)&gt;3,VLOOKUP(A903,'Crop Chart'!$A$5:$H$72,#REF!,FALSE),"")</f>
        <v/>
      </c>
      <c r="E903" s="280"/>
      <c r="F903" s="278"/>
      <c r="G903" s="279"/>
      <c r="H903" s="208" t="str">
        <f>IF(ISBLANK(G903),"",I903-VLOOKUP(A903,'Crop Chart'!$A$5:$H$72,#REF!,FALSE))</f>
        <v/>
      </c>
      <c r="I903" s="208" t="str">
        <f t="shared" si="1"/>
        <v/>
      </c>
      <c r="J903" s="209" t="str">
        <f>IF($F903&gt;0,(VLOOKUP($A903,'Crop Chart'!$A$5:$M$72,#REF!,FALSE)*$F903),"")</f>
        <v/>
      </c>
      <c r="K903" s="209" t="str">
        <f>IF($F903&gt;0,(VLOOKUP($A903,'Crop Chart'!$A$5:$M$72,#REF!,FALSE)),"")</f>
        <v/>
      </c>
      <c r="L903" s="210"/>
      <c r="M903" s="276"/>
      <c r="N903" s="223"/>
      <c r="O903" s="222"/>
      <c r="P903" s="222"/>
      <c r="Q903" s="223"/>
      <c r="R903" s="223"/>
      <c r="S903" s="223"/>
      <c r="T903" s="223"/>
      <c r="U903" s="223"/>
      <c r="V903" s="223"/>
      <c r="W903" s="223"/>
      <c r="X903" s="223"/>
    </row>
    <row r="904" ht="15.75" customHeight="1">
      <c r="A904" s="231" t="s">
        <v>62</v>
      </c>
      <c r="B904" s="231"/>
      <c r="C904" s="231"/>
      <c r="D904" s="216" t="str">
        <f>IF(LEN(A904)&gt;3,VLOOKUP(A904,'Crop Chart'!$A$5:$H$72,#REF!,FALSE),"")</f>
        <v/>
      </c>
      <c r="E904" s="280"/>
      <c r="F904" s="278"/>
      <c r="G904" s="279"/>
      <c r="H904" s="208" t="str">
        <f>IF(ISBLANK(G904),"",I904-VLOOKUP(A904,'Crop Chart'!$A$5:$H$72,#REF!,FALSE))</f>
        <v/>
      </c>
      <c r="I904" s="208" t="str">
        <f t="shared" si="1"/>
        <v/>
      </c>
      <c r="J904" s="209" t="str">
        <f>IF($F904&gt;0,(VLOOKUP($A904,'Crop Chart'!$A$5:$M$72,#REF!,FALSE)*$F904),"")</f>
        <v/>
      </c>
      <c r="K904" s="209" t="str">
        <f>IF($F904&gt;0,(VLOOKUP($A904,'Crop Chart'!$A$5:$M$72,#REF!,FALSE)),"")</f>
        <v/>
      </c>
      <c r="L904" s="210"/>
      <c r="M904" s="276"/>
      <c r="N904" s="223"/>
      <c r="O904" s="222"/>
      <c r="P904" s="222"/>
      <c r="Q904" s="223"/>
      <c r="R904" s="223"/>
      <c r="S904" s="223"/>
      <c r="T904" s="223"/>
      <c r="U904" s="223"/>
      <c r="V904" s="223"/>
      <c r="W904" s="223"/>
      <c r="X904" s="223"/>
    </row>
    <row r="905" ht="15.75" customHeight="1">
      <c r="A905" s="231" t="s">
        <v>62</v>
      </c>
      <c r="B905" s="231"/>
      <c r="C905" s="231"/>
      <c r="D905" s="216" t="str">
        <f>IF(LEN(A905)&gt;3,VLOOKUP(A905,'Crop Chart'!$A$5:$H$72,#REF!,FALSE),"")</f>
        <v/>
      </c>
      <c r="E905" s="280"/>
      <c r="F905" s="278"/>
      <c r="G905" s="279"/>
      <c r="H905" s="208" t="str">
        <f>IF(ISBLANK(G905),"",I905-VLOOKUP(A905,'Crop Chart'!$A$5:$H$72,#REF!,FALSE))</f>
        <v/>
      </c>
      <c r="I905" s="208" t="str">
        <f t="shared" si="1"/>
        <v/>
      </c>
      <c r="J905" s="209" t="str">
        <f>IF($F905&gt;0,(VLOOKUP($A905,'Crop Chart'!$A$5:$M$72,#REF!,FALSE)*$F905),"")</f>
        <v/>
      </c>
      <c r="K905" s="209" t="str">
        <f>IF($F905&gt;0,(VLOOKUP($A905,'Crop Chart'!$A$5:$M$72,#REF!,FALSE)),"")</f>
        <v/>
      </c>
      <c r="L905" s="210"/>
      <c r="M905" s="276"/>
      <c r="N905" s="223"/>
      <c r="O905" s="222"/>
      <c r="P905" s="222"/>
      <c r="Q905" s="223"/>
      <c r="R905" s="223"/>
      <c r="S905" s="223"/>
      <c r="T905" s="223"/>
      <c r="U905" s="223"/>
      <c r="V905" s="223"/>
      <c r="W905" s="223"/>
      <c r="X905" s="223"/>
    </row>
    <row r="906" ht="15.75" customHeight="1">
      <c r="A906" s="231" t="s">
        <v>62</v>
      </c>
      <c r="B906" s="231"/>
      <c r="C906" s="231"/>
      <c r="D906" s="216" t="str">
        <f>IF(LEN(A906)&gt;3,VLOOKUP(A906,'Crop Chart'!$A$5:$H$72,#REF!,FALSE),"")</f>
        <v/>
      </c>
      <c r="E906" s="280"/>
      <c r="F906" s="278"/>
      <c r="G906" s="279"/>
      <c r="H906" s="208" t="str">
        <f>IF(ISBLANK(G906),"",I906-VLOOKUP(A906,'Crop Chart'!$A$5:$H$72,#REF!,FALSE))</f>
        <v/>
      </c>
      <c r="I906" s="208" t="str">
        <f t="shared" si="1"/>
        <v/>
      </c>
      <c r="J906" s="209" t="str">
        <f>IF($F906&gt;0,(VLOOKUP($A906,'Crop Chart'!$A$5:$M$72,#REF!,FALSE)*$F906),"")</f>
        <v/>
      </c>
      <c r="K906" s="209" t="str">
        <f>IF($F906&gt;0,(VLOOKUP($A906,'Crop Chart'!$A$5:$M$72,#REF!,FALSE)),"")</f>
        <v/>
      </c>
      <c r="L906" s="210"/>
      <c r="M906" s="276"/>
      <c r="N906" s="223"/>
      <c r="O906" s="222"/>
      <c r="P906" s="222"/>
      <c r="Q906" s="223"/>
      <c r="R906" s="223"/>
      <c r="S906" s="223"/>
      <c r="T906" s="223"/>
      <c r="U906" s="223"/>
      <c r="V906" s="223"/>
      <c r="W906" s="223"/>
      <c r="X906" s="223"/>
    </row>
    <row r="907" ht="15.75" customHeight="1">
      <c r="A907" s="231" t="s">
        <v>62</v>
      </c>
      <c r="B907" s="231"/>
      <c r="C907" s="231"/>
      <c r="D907" s="216" t="str">
        <f>IF(LEN(A907)&gt;3,VLOOKUP(A907,'Crop Chart'!$A$5:$H$72,#REF!,FALSE),"")</f>
        <v/>
      </c>
      <c r="E907" s="280"/>
      <c r="F907" s="278"/>
      <c r="G907" s="279"/>
      <c r="H907" s="208" t="str">
        <f>IF(ISBLANK(G907),"",I907-VLOOKUP(A907,'Crop Chart'!$A$5:$H$72,#REF!,FALSE))</f>
        <v/>
      </c>
      <c r="I907" s="208" t="str">
        <f t="shared" si="1"/>
        <v/>
      </c>
      <c r="J907" s="209" t="str">
        <f>IF($F907&gt;0,(VLOOKUP($A907,'Crop Chart'!$A$5:$M$72,#REF!,FALSE)*$F907),"")</f>
        <v/>
      </c>
      <c r="K907" s="209" t="str">
        <f>IF($F907&gt;0,(VLOOKUP($A907,'Crop Chart'!$A$5:$M$72,#REF!,FALSE)),"")</f>
        <v/>
      </c>
      <c r="L907" s="210"/>
      <c r="M907" s="276"/>
      <c r="N907" s="223"/>
      <c r="O907" s="222"/>
      <c r="P907" s="222"/>
      <c r="Q907" s="223"/>
      <c r="R907" s="223"/>
      <c r="S907" s="223"/>
      <c r="T907" s="223"/>
      <c r="U907" s="223"/>
      <c r="V907" s="223"/>
      <c r="W907" s="223"/>
      <c r="X907" s="223"/>
    </row>
    <row r="908" ht="15.75" customHeight="1">
      <c r="A908" s="231" t="s">
        <v>62</v>
      </c>
      <c r="B908" s="231"/>
      <c r="C908" s="231"/>
      <c r="D908" s="216" t="str">
        <f>IF(LEN(A908)&gt;3,VLOOKUP(A908,'Crop Chart'!$A$5:$H$72,#REF!,FALSE),"")</f>
        <v/>
      </c>
      <c r="E908" s="280"/>
      <c r="F908" s="278"/>
      <c r="G908" s="279"/>
      <c r="H908" s="208" t="str">
        <f>IF(ISBLANK(G908),"",I908-VLOOKUP(A908,'Crop Chart'!$A$5:$H$72,#REF!,FALSE))</f>
        <v/>
      </c>
      <c r="I908" s="208" t="str">
        <f t="shared" si="1"/>
        <v/>
      </c>
      <c r="J908" s="209" t="str">
        <f>IF($F908&gt;0,(VLOOKUP($A908,'Crop Chart'!$A$5:$M$72,#REF!,FALSE)*$F908),"")</f>
        <v/>
      </c>
      <c r="K908" s="209" t="str">
        <f>IF($F908&gt;0,(VLOOKUP($A908,'Crop Chart'!$A$5:$M$72,#REF!,FALSE)),"")</f>
        <v/>
      </c>
      <c r="L908" s="210"/>
      <c r="M908" s="276"/>
      <c r="N908" s="223"/>
      <c r="O908" s="222"/>
      <c r="P908" s="222"/>
      <c r="Q908" s="223"/>
      <c r="R908" s="223"/>
      <c r="S908" s="223"/>
      <c r="T908" s="223"/>
      <c r="U908" s="223"/>
      <c r="V908" s="223"/>
      <c r="W908" s="223"/>
      <c r="X908" s="223"/>
    </row>
    <row r="909" ht="15.75" customHeight="1">
      <c r="A909" s="231" t="s">
        <v>62</v>
      </c>
      <c r="B909" s="231"/>
      <c r="C909" s="231"/>
      <c r="D909" s="216" t="str">
        <f>IF(LEN(A909)&gt;3,VLOOKUP(A909,'Crop Chart'!$A$5:$H$72,#REF!,FALSE),"")</f>
        <v/>
      </c>
      <c r="E909" s="280"/>
      <c r="F909" s="278"/>
      <c r="G909" s="279"/>
      <c r="H909" s="208" t="str">
        <f>IF(ISBLANK(G909),"",I909-VLOOKUP(A909,'Crop Chart'!$A$5:$H$72,#REF!,FALSE))</f>
        <v/>
      </c>
      <c r="I909" s="208" t="str">
        <f t="shared" si="1"/>
        <v/>
      </c>
      <c r="J909" s="209" t="str">
        <f>IF($F909&gt;0,(VLOOKUP($A909,'Crop Chart'!$A$5:$M$72,#REF!,FALSE)*$F909),"")</f>
        <v/>
      </c>
      <c r="K909" s="209" t="str">
        <f>IF($F909&gt;0,(VLOOKUP($A909,'Crop Chart'!$A$5:$M$72,#REF!,FALSE)),"")</f>
        <v/>
      </c>
      <c r="L909" s="210"/>
      <c r="M909" s="276"/>
      <c r="N909" s="223"/>
      <c r="O909" s="222"/>
      <c r="P909" s="222"/>
      <c r="Q909" s="223"/>
      <c r="R909" s="223"/>
      <c r="S909" s="223"/>
      <c r="T909" s="223"/>
      <c r="U909" s="223"/>
      <c r="V909" s="223"/>
      <c r="W909" s="223"/>
      <c r="X909" s="223"/>
    </row>
    <row r="910" ht="15.75" customHeight="1">
      <c r="A910" s="231" t="s">
        <v>62</v>
      </c>
      <c r="B910" s="231"/>
      <c r="C910" s="231"/>
      <c r="D910" s="216" t="str">
        <f>IF(LEN(A910)&gt;3,VLOOKUP(A910,'Crop Chart'!$A$5:$H$72,#REF!,FALSE),"")</f>
        <v/>
      </c>
      <c r="E910" s="280"/>
      <c r="F910" s="278"/>
      <c r="G910" s="279"/>
      <c r="H910" s="208" t="str">
        <f>IF(ISBLANK(G910),"",I910-VLOOKUP(A910,'Crop Chart'!$A$5:$H$72,#REF!,FALSE))</f>
        <v/>
      </c>
      <c r="I910" s="208" t="str">
        <f t="shared" si="1"/>
        <v/>
      </c>
      <c r="J910" s="209" t="str">
        <f>IF($F910&gt;0,(VLOOKUP($A910,'Crop Chart'!$A$5:$M$72,#REF!,FALSE)*$F910),"")</f>
        <v/>
      </c>
      <c r="K910" s="209" t="str">
        <f>IF($F910&gt;0,(VLOOKUP($A910,'Crop Chart'!$A$5:$M$72,#REF!,FALSE)),"")</f>
        <v/>
      </c>
      <c r="L910" s="210"/>
      <c r="M910" s="276"/>
      <c r="N910" s="223"/>
      <c r="O910" s="222"/>
      <c r="P910" s="222"/>
      <c r="Q910" s="223"/>
      <c r="R910" s="223"/>
      <c r="S910" s="223"/>
      <c r="T910" s="223"/>
      <c r="U910" s="223"/>
      <c r="V910" s="223"/>
      <c r="W910" s="223"/>
      <c r="X910" s="223"/>
    </row>
    <row r="911" ht="15.75" customHeight="1">
      <c r="A911" s="231" t="s">
        <v>62</v>
      </c>
      <c r="B911" s="231"/>
      <c r="C911" s="231"/>
      <c r="D911" s="216" t="str">
        <f>IF(LEN(A911)&gt;3,VLOOKUP(A911,'Crop Chart'!$A$5:$H$72,#REF!,FALSE),"")</f>
        <v/>
      </c>
      <c r="E911" s="280"/>
      <c r="F911" s="278"/>
      <c r="G911" s="279"/>
      <c r="H911" s="208" t="str">
        <f>IF(ISBLANK(G911),"",I911-VLOOKUP(A911,'Crop Chart'!$A$5:$H$72,#REF!,FALSE))</f>
        <v/>
      </c>
      <c r="I911" s="208" t="str">
        <f t="shared" si="1"/>
        <v/>
      </c>
      <c r="J911" s="209" t="str">
        <f>IF($F911&gt;0,(VLOOKUP($A911,'Crop Chart'!$A$5:$M$72,#REF!,FALSE)*$F911),"")</f>
        <v/>
      </c>
      <c r="K911" s="209" t="str">
        <f>IF($F911&gt;0,(VLOOKUP($A911,'Crop Chart'!$A$5:$M$72,#REF!,FALSE)),"")</f>
        <v/>
      </c>
      <c r="L911" s="210"/>
      <c r="M911" s="276"/>
      <c r="N911" s="223"/>
      <c r="O911" s="222"/>
      <c r="P911" s="222"/>
      <c r="Q911" s="223"/>
      <c r="R911" s="223"/>
      <c r="S911" s="223"/>
      <c r="T911" s="223"/>
      <c r="U911" s="223"/>
      <c r="V911" s="223"/>
      <c r="W911" s="223"/>
      <c r="X911" s="223"/>
    </row>
    <row r="912" ht="15.75" customHeight="1">
      <c r="A912" s="231" t="s">
        <v>62</v>
      </c>
      <c r="B912" s="231"/>
      <c r="C912" s="231"/>
      <c r="D912" s="216" t="str">
        <f>IF(LEN(A912)&gt;3,VLOOKUP(A912,'Crop Chart'!$A$5:$H$72,#REF!,FALSE),"")</f>
        <v/>
      </c>
      <c r="E912" s="280"/>
      <c r="F912" s="278"/>
      <c r="G912" s="279"/>
      <c r="H912" s="208" t="str">
        <f>IF(ISBLANK(G912),"",I912-VLOOKUP(A912,'Crop Chart'!$A$5:$H$72,#REF!,FALSE))</f>
        <v/>
      </c>
      <c r="I912" s="208" t="str">
        <f t="shared" si="1"/>
        <v/>
      </c>
      <c r="J912" s="209" t="str">
        <f>IF($F912&gt;0,(VLOOKUP($A912,'Crop Chart'!$A$5:$M$72,#REF!,FALSE)*$F912),"")</f>
        <v/>
      </c>
      <c r="K912" s="209" t="str">
        <f>IF($F912&gt;0,(VLOOKUP($A912,'Crop Chart'!$A$5:$M$72,#REF!,FALSE)),"")</f>
        <v/>
      </c>
      <c r="L912" s="210"/>
      <c r="M912" s="276"/>
      <c r="N912" s="223"/>
      <c r="O912" s="222"/>
      <c r="P912" s="222"/>
      <c r="Q912" s="223"/>
      <c r="R912" s="223"/>
      <c r="S912" s="223"/>
      <c r="T912" s="223"/>
      <c r="U912" s="223"/>
      <c r="V912" s="223"/>
      <c r="W912" s="223"/>
      <c r="X912" s="223"/>
    </row>
    <row r="913" ht="15.75" customHeight="1">
      <c r="A913" s="231" t="s">
        <v>62</v>
      </c>
      <c r="B913" s="231"/>
      <c r="C913" s="231"/>
      <c r="D913" s="216" t="str">
        <f>IF(LEN(A913)&gt;3,VLOOKUP(A913,'Crop Chart'!$A$5:$H$72,#REF!,FALSE),"")</f>
        <v/>
      </c>
      <c r="E913" s="280"/>
      <c r="F913" s="278"/>
      <c r="G913" s="279"/>
      <c r="H913" s="208" t="str">
        <f>IF(ISBLANK(G913),"",I913-VLOOKUP(A913,'Crop Chart'!$A$5:$H$72,#REF!,FALSE))</f>
        <v/>
      </c>
      <c r="I913" s="208" t="str">
        <f t="shared" si="1"/>
        <v/>
      </c>
      <c r="J913" s="209" t="str">
        <f>IF($F913&gt;0,(VLOOKUP($A913,'Crop Chart'!$A$5:$M$72,#REF!,FALSE)*$F913),"")</f>
        <v/>
      </c>
      <c r="K913" s="209" t="str">
        <f>IF($F913&gt;0,(VLOOKUP($A913,'Crop Chart'!$A$5:$M$72,#REF!,FALSE)),"")</f>
        <v/>
      </c>
      <c r="L913" s="210"/>
      <c r="M913" s="276"/>
      <c r="N913" s="223"/>
      <c r="O913" s="222"/>
      <c r="P913" s="222"/>
      <c r="Q913" s="223"/>
      <c r="R913" s="223"/>
      <c r="S913" s="223"/>
      <c r="T913" s="223"/>
      <c r="U913" s="223"/>
      <c r="V913" s="223"/>
      <c r="W913" s="223"/>
      <c r="X913" s="223"/>
    </row>
    <row r="914" ht="15.75" customHeight="1">
      <c r="A914" s="231" t="s">
        <v>62</v>
      </c>
      <c r="B914" s="231"/>
      <c r="C914" s="231"/>
      <c r="D914" s="216" t="str">
        <f>IF(LEN(A914)&gt;3,VLOOKUP(A914,'Crop Chart'!$A$5:$H$72,#REF!,FALSE),"")</f>
        <v/>
      </c>
      <c r="E914" s="280"/>
      <c r="F914" s="278"/>
      <c r="G914" s="279"/>
      <c r="H914" s="208" t="str">
        <f>IF(ISBLANK(G914),"",I914-VLOOKUP(A914,'Crop Chart'!$A$5:$H$72,#REF!,FALSE))</f>
        <v/>
      </c>
      <c r="I914" s="208" t="str">
        <f t="shared" si="1"/>
        <v/>
      </c>
      <c r="J914" s="209" t="str">
        <f>IF($F914&gt;0,(VLOOKUP($A914,'Crop Chart'!$A$5:$M$72,#REF!,FALSE)*$F914),"")</f>
        <v/>
      </c>
      <c r="K914" s="209" t="str">
        <f>IF($F914&gt;0,(VLOOKUP($A914,'Crop Chart'!$A$5:$M$72,#REF!,FALSE)),"")</f>
        <v/>
      </c>
      <c r="L914" s="210"/>
      <c r="M914" s="276"/>
      <c r="N914" s="223"/>
      <c r="O914" s="222"/>
      <c r="P914" s="222"/>
      <c r="Q914" s="223"/>
      <c r="R914" s="223"/>
      <c r="S914" s="223"/>
      <c r="T914" s="223"/>
      <c r="U914" s="223"/>
      <c r="V914" s="223"/>
      <c r="W914" s="223"/>
      <c r="X914" s="223"/>
    </row>
    <row r="915" ht="15.75" customHeight="1">
      <c r="A915" s="231" t="s">
        <v>62</v>
      </c>
      <c r="B915" s="231"/>
      <c r="C915" s="231"/>
      <c r="D915" s="216" t="str">
        <f>IF(LEN(A915)&gt;3,VLOOKUP(A915,'Crop Chart'!$A$5:$H$72,#REF!,FALSE),"")</f>
        <v/>
      </c>
      <c r="E915" s="280"/>
      <c r="F915" s="278"/>
      <c r="G915" s="279"/>
      <c r="H915" s="208" t="str">
        <f>IF(ISBLANK(G915),"",I915-VLOOKUP(A915,'Crop Chart'!$A$5:$H$72,#REF!,FALSE))</f>
        <v/>
      </c>
      <c r="I915" s="208" t="str">
        <f t="shared" si="1"/>
        <v/>
      </c>
      <c r="J915" s="209" t="str">
        <f>IF($F915&gt;0,(VLOOKUP($A915,'Crop Chart'!$A$5:$M$72,#REF!,FALSE)*$F915),"")</f>
        <v/>
      </c>
      <c r="K915" s="209" t="str">
        <f>IF($F915&gt;0,(VLOOKUP($A915,'Crop Chart'!$A$5:$M$72,#REF!,FALSE)),"")</f>
        <v/>
      </c>
      <c r="L915" s="210"/>
      <c r="M915" s="276"/>
      <c r="N915" s="223"/>
      <c r="O915" s="222"/>
      <c r="P915" s="222"/>
      <c r="Q915" s="223"/>
      <c r="R915" s="223"/>
      <c r="S915" s="223"/>
      <c r="T915" s="223"/>
      <c r="U915" s="223"/>
      <c r="V915" s="223"/>
      <c r="W915" s="223"/>
      <c r="X915" s="223"/>
    </row>
    <row r="916" ht="15.75" customHeight="1">
      <c r="A916" s="231" t="s">
        <v>62</v>
      </c>
      <c r="B916" s="231"/>
      <c r="C916" s="231"/>
      <c r="D916" s="216" t="str">
        <f>IF(LEN(A916)&gt;3,VLOOKUP(A916,'Crop Chart'!$A$5:$H$72,#REF!,FALSE),"")</f>
        <v/>
      </c>
      <c r="E916" s="280"/>
      <c r="F916" s="278"/>
      <c r="G916" s="279"/>
      <c r="H916" s="208" t="str">
        <f>IF(ISBLANK(G916),"",I916-VLOOKUP(A916,'Crop Chart'!$A$5:$H$72,#REF!,FALSE))</f>
        <v/>
      </c>
      <c r="I916" s="208" t="str">
        <f t="shared" si="1"/>
        <v/>
      </c>
      <c r="J916" s="209" t="str">
        <f>IF($F916&gt;0,(VLOOKUP($A916,'Crop Chart'!$A$5:$M$72,#REF!,FALSE)*$F916),"")</f>
        <v/>
      </c>
      <c r="K916" s="209" t="str">
        <f>IF($F916&gt;0,(VLOOKUP($A916,'Crop Chart'!$A$5:$M$72,#REF!,FALSE)),"")</f>
        <v/>
      </c>
      <c r="L916" s="210"/>
      <c r="M916" s="276"/>
      <c r="N916" s="223"/>
      <c r="O916" s="222"/>
      <c r="P916" s="222"/>
      <c r="Q916" s="223"/>
      <c r="R916" s="223"/>
      <c r="S916" s="223"/>
      <c r="T916" s="223"/>
      <c r="U916" s="223"/>
      <c r="V916" s="223"/>
      <c r="W916" s="223"/>
      <c r="X916" s="223"/>
    </row>
    <row r="917" ht="15.75" customHeight="1">
      <c r="A917" s="281"/>
      <c r="B917" s="281"/>
      <c r="C917" s="281"/>
      <c r="D917" s="216"/>
      <c r="E917" s="282"/>
      <c r="F917" s="283"/>
      <c r="G917" s="279"/>
      <c r="H917" s="284"/>
      <c r="I917" s="284"/>
      <c r="J917" s="284"/>
      <c r="K917" s="284"/>
      <c r="L917" s="285"/>
      <c r="M917" s="276"/>
      <c r="N917" s="223"/>
      <c r="O917" s="222"/>
      <c r="P917" s="222"/>
      <c r="Q917" s="223"/>
      <c r="R917" s="223"/>
      <c r="S917" s="223"/>
      <c r="T917" s="223"/>
      <c r="U917" s="223"/>
      <c r="V917" s="223"/>
      <c r="W917" s="223"/>
      <c r="X917" s="223"/>
    </row>
    <row r="918" ht="15.75" customHeight="1">
      <c r="A918" s="286"/>
      <c r="B918" s="286"/>
      <c r="C918" s="286"/>
      <c r="D918" s="216"/>
      <c r="E918" s="287"/>
      <c r="F918" s="286"/>
      <c r="G918" s="286"/>
      <c r="H918" s="288"/>
      <c r="I918" s="288"/>
      <c r="J918" s="288"/>
      <c r="K918" s="288"/>
      <c r="L918" s="289"/>
      <c r="M918" s="276"/>
      <c r="N918" s="223"/>
      <c r="O918" s="222"/>
      <c r="P918" s="222"/>
      <c r="Q918" s="223"/>
      <c r="R918" s="223"/>
      <c r="S918" s="223"/>
      <c r="T918" s="223"/>
      <c r="U918" s="223"/>
      <c r="V918" s="223"/>
      <c r="W918" s="223"/>
      <c r="X918" s="223"/>
    </row>
    <row r="919" ht="15.75" customHeight="1">
      <c r="A919" s="286"/>
      <c r="B919" s="286"/>
      <c r="C919" s="286"/>
      <c r="D919" s="216"/>
      <c r="E919" s="287"/>
      <c r="F919" s="286"/>
      <c r="G919" s="286"/>
      <c r="H919" s="288"/>
      <c r="I919" s="288"/>
      <c r="J919" s="288"/>
      <c r="K919" s="288"/>
      <c r="L919" s="289"/>
      <c r="M919" s="276"/>
      <c r="N919" s="223"/>
      <c r="O919" s="222"/>
      <c r="P919" s="222"/>
      <c r="Q919" s="223"/>
      <c r="R919" s="223"/>
      <c r="S919" s="223"/>
      <c r="T919" s="223"/>
      <c r="U919" s="223"/>
      <c r="V919" s="223"/>
      <c r="W919" s="223"/>
      <c r="X919" s="223"/>
    </row>
    <row r="920" ht="15.75" customHeight="1">
      <c r="A920" s="286"/>
      <c r="B920" s="286"/>
      <c r="C920" s="286"/>
      <c r="D920" s="216"/>
      <c r="E920" s="287"/>
      <c r="F920" s="286"/>
      <c r="G920" s="286"/>
      <c r="H920" s="288"/>
      <c r="I920" s="288"/>
      <c r="J920" s="288"/>
      <c r="K920" s="288"/>
      <c r="L920" s="289"/>
      <c r="M920" s="276"/>
      <c r="N920" s="223"/>
      <c r="O920" s="222"/>
      <c r="P920" s="222"/>
      <c r="Q920" s="223"/>
      <c r="R920" s="223"/>
      <c r="S920" s="223"/>
      <c r="T920" s="223"/>
      <c r="U920" s="223"/>
      <c r="V920" s="223"/>
      <c r="W920" s="223"/>
      <c r="X920" s="223"/>
    </row>
    <row r="921" ht="15.75" customHeight="1">
      <c r="A921" s="286"/>
      <c r="B921" s="286"/>
      <c r="C921" s="286"/>
      <c r="D921" s="216"/>
      <c r="E921" s="287"/>
      <c r="F921" s="286"/>
      <c r="G921" s="286"/>
      <c r="H921" s="288"/>
      <c r="I921" s="288"/>
      <c r="J921" s="288"/>
      <c r="K921" s="288"/>
      <c r="L921" s="289"/>
      <c r="M921" s="276"/>
      <c r="N921" s="223"/>
      <c r="O921" s="222"/>
      <c r="P921" s="222"/>
      <c r="Q921" s="223"/>
      <c r="R921" s="223"/>
      <c r="S921" s="223"/>
      <c r="T921" s="223"/>
      <c r="U921" s="223"/>
      <c r="V921" s="223"/>
      <c r="W921" s="223"/>
      <c r="X921" s="223"/>
    </row>
    <row r="922" ht="15.75" customHeight="1">
      <c r="A922" s="286"/>
      <c r="B922" s="286"/>
      <c r="C922" s="286"/>
      <c r="D922" s="216"/>
      <c r="E922" s="287"/>
      <c r="F922" s="286"/>
      <c r="G922" s="286"/>
      <c r="H922" s="288"/>
      <c r="I922" s="288"/>
      <c r="J922" s="288"/>
      <c r="K922" s="288"/>
      <c r="L922" s="289"/>
      <c r="M922" s="276"/>
      <c r="N922" s="223"/>
      <c r="O922" s="222"/>
      <c r="P922" s="222"/>
      <c r="Q922" s="223"/>
      <c r="R922" s="223"/>
      <c r="S922" s="223"/>
      <c r="T922" s="223"/>
      <c r="U922" s="223"/>
      <c r="V922" s="223"/>
      <c r="W922" s="223"/>
      <c r="X922" s="223"/>
    </row>
    <row r="923" ht="15.75" customHeight="1">
      <c r="A923" s="286"/>
      <c r="B923" s="286"/>
      <c r="C923" s="286"/>
      <c r="D923" s="216"/>
      <c r="E923" s="287"/>
      <c r="F923" s="286"/>
      <c r="G923" s="286"/>
      <c r="H923" s="288"/>
      <c r="I923" s="288"/>
      <c r="J923" s="288"/>
      <c r="K923" s="288"/>
      <c r="L923" s="289"/>
      <c r="M923" s="276"/>
      <c r="N923" s="223"/>
      <c r="O923" s="222"/>
      <c r="P923" s="222"/>
      <c r="Q923" s="223"/>
      <c r="R923" s="223"/>
      <c r="S923" s="223"/>
      <c r="T923" s="223"/>
      <c r="U923" s="223"/>
      <c r="V923" s="223"/>
      <c r="W923" s="223"/>
      <c r="X923" s="223"/>
    </row>
    <row r="924" ht="15.75" customHeight="1">
      <c r="A924" s="286"/>
      <c r="B924" s="286"/>
      <c r="C924" s="286"/>
      <c r="D924" s="216"/>
      <c r="E924" s="287"/>
      <c r="F924" s="286"/>
      <c r="G924" s="286"/>
      <c r="H924" s="288"/>
      <c r="I924" s="288"/>
      <c r="J924" s="288"/>
      <c r="K924" s="288"/>
      <c r="L924" s="289"/>
      <c r="M924" s="276"/>
      <c r="N924" s="223"/>
      <c r="O924" s="222"/>
      <c r="P924" s="222"/>
      <c r="Q924" s="223"/>
      <c r="R924" s="223"/>
      <c r="S924" s="223"/>
      <c r="T924" s="223"/>
      <c r="U924" s="223"/>
      <c r="V924" s="223"/>
      <c r="W924" s="223"/>
      <c r="X924" s="223"/>
    </row>
    <row r="925" ht="15.75" customHeight="1">
      <c r="A925" s="286"/>
      <c r="B925" s="286"/>
      <c r="C925" s="286"/>
      <c r="D925" s="216"/>
      <c r="E925" s="287"/>
      <c r="F925" s="286"/>
      <c r="G925" s="286"/>
      <c r="H925" s="288"/>
      <c r="I925" s="288"/>
      <c r="J925" s="288"/>
      <c r="K925" s="288"/>
      <c r="L925" s="289"/>
      <c r="M925" s="276"/>
      <c r="N925" s="223"/>
      <c r="O925" s="222"/>
      <c r="P925" s="222"/>
      <c r="Q925" s="223"/>
      <c r="R925" s="223"/>
      <c r="S925" s="223"/>
      <c r="T925" s="223"/>
      <c r="U925" s="223"/>
      <c r="V925" s="223"/>
      <c r="W925" s="223"/>
      <c r="X925" s="223"/>
    </row>
    <row r="926" ht="15.75" customHeight="1">
      <c r="A926" s="286"/>
      <c r="B926" s="286"/>
      <c r="C926" s="286"/>
      <c r="D926" s="216"/>
      <c r="E926" s="287"/>
      <c r="F926" s="286"/>
      <c r="G926" s="286"/>
      <c r="H926" s="288"/>
      <c r="I926" s="288"/>
      <c r="J926" s="288"/>
      <c r="K926" s="288"/>
      <c r="L926" s="289"/>
      <c r="M926" s="276"/>
      <c r="N926" s="223"/>
      <c r="O926" s="222"/>
      <c r="P926" s="222"/>
      <c r="Q926" s="223"/>
      <c r="R926" s="223"/>
      <c r="S926" s="223"/>
      <c r="T926" s="223"/>
      <c r="U926" s="223"/>
      <c r="V926" s="223"/>
      <c r="W926" s="223"/>
      <c r="X926" s="223"/>
    </row>
    <row r="927" ht="15.75" customHeight="1">
      <c r="A927" s="286"/>
      <c r="B927" s="286"/>
      <c r="C927" s="286"/>
      <c r="D927" s="216"/>
      <c r="E927" s="287"/>
      <c r="F927" s="286"/>
      <c r="G927" s="286"/>
      <c r="H927" s="288"/>
      <c r="I927" s="288"/>
      <c r="J927" s="288"/>
      <c r="K927" s="288"/>
      <c r="L927" s="289"/>
      <c r="M927" s="276"/>
      <c r="N927" s="223"/>
      <c r="O927" s="222"/>
      <c r="P927" s="222"/>
      <c r="Q927" s="223"/>
      <c r="R927" s="223"/>
      <c r="S927" s="223"/>
      <c r="T927" s="223"/>
      <c r="U927" s="223"/>
      <c r="V927" s="223"/>
      <c r="W927" s="223"/>
      <c r="X927" s="223"/>
    </row>
    <row r="928" ht="15.75" customHeight="1">
      <c r="A928" s="286"/>
      <c r="B928" s="286"/>
      <c r="C928" s="286"/>
      <c r="D928" s="216"/>
      <c r="E928" s="287"/>
      <c r="F928" s="286"/>
      <c r="G928" s="286"/>
      <c r="H928" s="288"/>
      <c r="I928" s="288"/>
      <c r="J928" s="288"/>
      <c r="K928" s="288"/>
      <c r="L928" s="289"/>
      <c r="M928" s="276"/>
      <c r="N928" s="223"/>
      <c r="O928" s="222"/>
      <c r="P928" s="222"/>
      <c r="Q928" s="223"/>
      <c r="R928" s="223"/>
      <c r="S928" s="223"/>
      <c r="T928" s="223"/>
      <c r="U928" s="223"/>
      <c r="V928" s="223"/>
      <c r="W928" s="223"/>
      <c r="X928" s="223"/>
    </row>
    <row r="929" ht="15.75" customHeight="1">
      <c r="A929" s="286"/>
      <c r="B929" s="286"/>
      <c r="C929" s="286"/>
      <c r="D929" s="216"/>
      <c r="E929" s="287"/>
      <c r="F929" s="286"/>
      <c r="G929" s="286"/>
      <c r="H929" s="288"/>
      <c r="I929" s="288"/>
      <c r="J929" s="288"/>
      <c r="K929" s="288"/>
      <c r="L929" s="289"/>
      <c r="M929" s="276"/>
      <c r="N929" s="223"/>
      <c r="O929" s="222"/>
      <c r="P929" s="222"/>
      <c r="Q929" s="223"/>
      <c r="R929" s="223"/>
      <c r="S929" s="223"/>
      <c r="T929" s="223"/>
      <c r="U929" s="223"/>
      <c r="V929" s="223"/>
      <c r="W929" s="223"/>
      <c r="X929" s="223"/>
    </row>
    <row r="930" ht="15.75" customHeight="1">
      <c r="A930" s="286"/>
      <c r="B930" s="286"/>
      <c r="C930" s="286"/>
      <c r="D930" s="216"/>
      <c r="E930" s="287"/>
      <c r="F930" s="286"/>
      <c r="G930" s="286"/>
      <c r="H930" s="288"/>
      <c r="I930" s="288"/>
      <c r="J930" s="288"/>
      <c r="K930" s="288"/>
      <c r="L930" s="289"/>
      <c r="M930" s="276"/>
      <c r="N930" s="223"/>
      <c r="O930" s="222"/>
      <c r="P930" s="222"/>
      <c r="Q930" s="223"/>
      <c r="R930" s="223"/>
      <c r="S930" s="223"/>
      <c r="T930" s="223"/>
      <c r="U930" s="223"/>
      <c r="V930" s="223"/>
      <c r="W930" s="223"/>
      <c r="X930" s="223"/>
    </row>
    <row r="931" ht="15.75" customHeight="1">
      <c r="A931" s="286"/>
      <c r="B931" s="286"/>
      <c r="C931" s="286"/>
      <c r="D931" s="216"/>
      <c r="E931" s="287"/>
      <c r="F931" s="286"/>
      <c r="G931" s="286"/>
      <c r="H931" s="288"/>
      <c r="I931" s="288"/>
      <c r="J931" s="288"/>
      <c r="K931" s="288"/>
      <c r="L931" s="289"/>
      <c r="M931" s="276"/>
      <c r="N931" s="223"/>
      <c r="O931" s="222"/>
      <c r="P931" s="222"/>
      <c r="Q931" s="223"/>
      <c r="R931" s="223"/>
      <c r="S931" s="223"/>
      <c r="T931" s="223"/>
      <c r="U931" s="223"/>
      <c r="V931" s="223"/>
      <c r="W931" s="223"/>
      <c r="X931" s="223"/>
    </row>
    <row r="932" ht="15.75" customHeight="1">
      <c r="A932" s="286"/>
      <c r="B932" s="286"/>
      <c r="C932" s="286"/>
      <c r="D932" s="216"/>
      <c r="E932" s="287"/>
      <c r="F932" s="286"/>
      <c r="G932" s="286"/>
      <c r="H932" s="288"/>
      <c r="I932" s="288"/>
      <c r="J932" s="288"/>
      <c r="K932" s="288"/>
      <c r="L932" s="289"/>
      <c r="M932" s="276"/>
      <c r="N932" s="223"/>
      <c r="O932" s="222"/>
      <c r="P932" s="222"/>
      <c r="Q932" s="223"/>
      <c r="R932" s="223"/>
      <c r="S932" s="223"/>
      <c r="T932" s="223"/>
      <c r="U932" s="223"/>
      <c r="V932" s="223"/>
      <c r="W932" s="223"/>
      <c r="X932" s="223"/>
    </row>
    <row r="933" ht="15.75" customHeight="1">
      <c r="A933" s="286"/>
      <c r="B933" s="286"/>
      <c r="C933" s="286"/>
      <c r="D933" s="216"/>
      <c r="E933" s="287"/>
      <c r="F933" s="286"/>
      <c r="G933" s="286"/>
      <c r="H933" s="288"/>
      <c r="I933" s="288"/>
      <c r="J933" s="288"/>
      <c r="K933" s="288"/>
      <c r="L933" s="289"/>
      <c r="M933" s="276"/>
      <c r="N933" s="223"/>
      <c r="O933" s="222"/>
      <c r="P933" s="222"/>
      <c r="Q933" s="223"/>
      <c r="R933" s="223"/>
      <c r="S933" s="223"/>
      <c r="T933" s="223"/>
      <c r="U933" s="223"/>
      <c r="V933" s="223"/>
      <c r="W933" s="223"/>
      <c r="X933" s="223"/>
    </row>
    <row r="934" ht="15.75" customHeight="1">
      <c r="A934" s="286"/>
      <c r="B934" s="286"/>
      <c r="C934" s="286"/>
      <c r="D934" s="216"/>
      <c r="E934" s="287"/>
      <c r="F934" s="286"/>
      <c r="G934" s="286"/>
      <c r="H934" s="288"/>
      <c r="I934" s="288"/>
      <c r="J934" s="288"/>
      <c r="K934" s="288"/>
      <c r="L934" s="289"/>
      <c r="M934" s="276"/>
      <c r="N934" s="223"/>
      <c r="O934" s="222"/>
      <c r="P934" s="222"/>
      <c r="Q934" s="223"/>
      <c r="R934" s="223"/>
      <c r="S934" s="223"/>
      <c r="T934" s="223"/>
      <c r="U934" s="223"/>
      <c r="V934" s="223"/>
      <c r="W934" s="223"/>
      <c r="X934" s="223"/>
    </row>
    <row r="935" ht="15.75" customHeight="1">
      <c r="A935" s="286"/>
      <c r="B935" s="286"/>
      <c r="C935" s="286"/>
      <c r="D935" s="216"/>
      <c r="E935" s="287"/>
      <c r="F935" s="286"/>
      <c r="G935" s="286"/>
      <c r="H935" s="288"/>
      <c r="I935" s="288"/>
      <c r="J935" s="288"/>
      <c r="K935" s="288"/>
      <c r="L935" s="289"/>
      <c r="M935" s="276"/>
      <c r="N935" s="223"/>
      <c r="O935" s="222"/>
      <c r="P935" s="222"/>
      <c r="Q935" s="223"/>
      <c r="R935" s="223"/>
      <c r="S935" s="223"/>
      <c r="T935" s="223"/>
      <c r="U935" s="223"/>
      <c r="V935" s="223"/>
      <c r="W935" s="223"/>
      <c r="X935" s="223"/>
    </row>
    <row r="936" ht="15.75" customHeight="1">
      <c r="A936" s="286"/>
      <c r="B936" s="286"/>
      <c r="C936" s="286"/>
      <c r="D936" s="216"/>
      <c r="E936" s="287"/>
      <c r="F936" s="286"/>
      <c r="G936" s="286"/>
      <c r="H936" s="288"/>
      <c r="I936" s="288"/>
      <c r="J936" s="288"/>
      <c r="K936" s="288"/>
      <c r="L936" s="289"/>
      <c r="M936" s="276"/>
      <c r="N936" s="223"/>
      <c r="O936" s="222"/>
      <c r="P936" s="222"/>
      <c r="Q936" s="223"/>
      <c r="R936" s="223"/>
      <c r="S936" s="223"/>
      <c r="T936" s="223"/>
      <c r="U936" s="223"/>
      <c r="V936" s="223"/>
      <c r="W936" s="223"/>
      <c r="X936" s="223"/>
    </row>
    <row r="937" ht="15.75" customHeight="1">
      <c r="A937" s="286"/>
      <c r="B937" s="286"/>
      <c r="C937" s="286"/>
      <c r="D937" s="216"/>
      <c r="E937" s="287"/>
      <c r="F937" s="286"/>
      <c r="G937" s="286"/>
      <c r="H937" s="288"/>
      <c r="I937" s="288"/>
      <c r="J937" s="288"/>
      <c r="K937" s="288"/>
      <c r="L937" s="289"/>
      <c r="M937" s="276"/>
      <c r="N937" s="223"/>
      <c r="O937" s="222"/>
      <c r="P937" s="222"/>
      <c r="Q937" s="223"/>
      <c r="R937" s="223"/>
      <c r="S937" s="223"/>
      <c r="T937" s="223"/>
      <c r="U937" s="223"/>
      <c r="V937" s="223"/>
      <c r="W937" s="223"/>
      <c r="X937" s="223"/>
    </row>
    <row r="938" ht="15.75" customHeight="1">
      <c r="A938" s="286"/>
      <c r="B938" s="286"/>
      <c r="C938" s="286"/>
      <c r="D938" s="216"/>
      <c r="E938" s="287"/>
      <c r="F938" s="286"/>
      <c r="G938" s="286"/>
      <c r="H938" s="288"/>
      <c r="I938" s="288"/>
      <c r="J938" s="288"/>
      <c r="K938" s="288"/>
      <c r="L938" s="289"/>
      <c r="M938" s="276"/>
      <c r="N938" s="223"/>
      <c r="O938" s="222"/>
      <c r="P938" s="222"/>
      <c r="Q938" s="223"/>
      <c r="R938" s="223"/>
      <c r="S938" s="223"/>
      <c r="T938" s="223"/>
      <c r="U938" s="223"/>
      <c r="V938" s="223"/>
      <c r="W938" s="223"/>
      <c r="X938" s="223"/>
    </row>
    <row r="939" ht="15.75" customHeight="1">
      <c r="A939" s="286"/>
      <c r="B939" s="286"/>
      <c r="C939" s="286"/>
      <c r="D939" s="216"/>
      <c r="E939" s="287"/>
      <c r="F939" s="286"/>
      <c r="G939" s="286"/>
      <c r="H939" s="288"/>
      <c r="I939" s="288"/>
      <c r="J939" s="288"/>
      <c r="K939" s="288"/>
      <c r="L939" s="289"/>
      <c r="M939" s="276"/>
      <c r="N939" s="223"/>
      <c r="O939" s="222"/>
      <c r="P939" s="222"/>
      <c r="Q939" s="223"/>
      <c r="R939" s="223"/>
      <c r="S939" s="223"/>
      <c r="T939" s="223"/>
      <c r="U939" s="223"/>
      <c r="V939" s="223"/>
      <c r="W939" s="223"/>
      <c r="X939" s="223"/>
    </row>
    <row r="940" ht="15.75" customHeight="1">
      <c r="A940" s="286"/>
      <c r="B940" s="286"/>
      <c r="C940" s="286"/>
      <c r="D940" s="216"/>
      <c r="E940" s="287"/>
      <c r="F940" s="286"/>
      <c r="G940" s="286"/>
      <c r="H940" s="288"/>
      <c r="I940" s="288"/>
      <c r="J940" s="288"/>
      <c r="K940" s="288"/>
      <c r="L940" s="289"/>
      <c r="M940" s="276"/>
      <c r="N940" s="223"/>
      <c r="O940" s="222"/>
      <c r="P940" s="222"/>
      <c r="Q940" s="223"/>
      <c r="R940" s="223"/>
      <c r="S940" s="223"/>
      <c r="T940" s="223"/>
      <c r="U940" s="223"/>
      <c r="V940" s="223"/>
      <c r="W940" s="223"/>
      <c r="X940" s="223"/>
    </row>
    <row r="941" ht="15.75" customHeight="1">
      <c r="A941" s="286"/>
      <c r="B941" s="286"/>
      <c r="C941" s="286"/>
      <c r="D941" s="216"/>
      <c r="E941" s="287"/>
      <c r="F941" s="286"/>
      <c r="G941" s="286"/>
      <c r="H941" s="288"/>
      <c r="I941" s="288"/>
      <c r="J941" s="288"/>
      <c r="K941" s="288"/>
      <c r="L941" s="289"/>
      <c r="M941" s="276"/>
      <c r="N941" s="223"/>
      <c r="O941" s="222"/>
      <c r="P941" s="222"/>
      <c r="Q941" s="223"/>
      <c r="R941" s="223"/>
      <c r="S941" s="223"/>
      <c r="T941" s="223"/>
      <c r="U941" s="223"/>
      <c r="V941" s="223"/>
      <c r="W941" s="223"/>
      <c r="X941" s="223"/>
    </row>
    <row r="942" ht="15.75" customHeight="1">
      <c r="A942" s="286"/>
      <c r="B942" s="286"/>
      <c r="C942" s="286"/>
      <c r="D942" s="216"/>
      <c r="E942" s="287"/>
      <c r="F942" s="286"/>
      <c r="G942" s="286"/>
      <c r="H942" s="288"/>
      <c r="I942" s="288"/>
      <c r="J942" s="288"/>
      <c r="K942" s="288"/>
      <c r="L942" s="289"/>
      <c r="M942" s="276"/>
      <c r="N942" s="223"/>
      <c r="O942" s="222"/>
      <c r="P942" s="222"/>
      <c r="Q942" s="223"/>
      <c r="R942" s="223"/>
      <c r="S942" s="223"/>
      <c r="T942" s="223"/>
      <c r="U942" s="223"/>
      <c r="V942" s="223"/>
      <c r="W942" s="223"/>
      <c r="X942" s="223"/>
    </row>
    <row r="943" ht="15.75" customHeight="1">
      <c r="A943" s="286"/>
      <c r="B943" s="286"/>
      <c r="C943" s="286"/>
      <c r="D943" s="216"/>
      <c r="E943" s="287"/>
      <c r="F943" s="286"/>
      <c r="G943" s="286"/>
      <c r="H943" s="288"/>
      <c r="I943" s="288"/>
      <c r="J943" s="288"/>
      <c r="K943" s="288"/>
      <c r="L943" s="289"/>
      <c r="M943" s="276"/>
      <c r="N943" s="223"/>
      <c r="O943" s="222"/>
      <c r="P943" s="222"/>
      <c r="Q943" s="223"/>
      <c r="R943" s="223"/>
      <c r="S943" s="223"/>
      <c r="T943" s="223"/>
      <c r="U943" s="223"/>
      <c r="V943" s="223"/>
      <c r="W943" s="223"/>
      <c r="X943" s="223"/>
    </row>
    <row r="944" ht="15.75" customHeight="1">
      <c r="A944" s="286"/>
      <c r="B944" s="286"/>
      <c r="C944" s="286"/>
      <c r="D944" s="216"/>
      <c r="E944" s="287"/>
      <c r="F944" s="286"/>
      <c r="G944" s="286"/>
      <c r="H944" s="288"/>
      <c r="I944" s="288"/>
      <c r="J944" s="288"/>
      <c r="K944" s="288"/>
      <c r="L944" s="289"/>
      <c r="M944" s="276"/>
      <c r="N944" s="223"/>
      <c r="O944" s="222"/>
      <c r="P944" s="222"/>
      <c r="Q944" s="223"/>
      <c r="R944" s="223"/>
      <c r="S944" s="223"/>
      <c r="T944" s="223"/>
      <c r="U944" s="223"/>
      <c r="V944" s="223"/>
      <c r="W944" s="223"/>
      <c r="X944" s="223"/>
    </row>
    <row r="945" ht="15.75" customHeight="1">
      <c r="A945" s="286"/>
      <c r="B945" s="286"/>
      <c r="C945" s="286"/>
      <c r="D945" s="216"/>
      <c r="E945" s="287"/>
      <c r="F945" s="286"/>
      <c r="G945" s="286"/>
      <c r="H945" s="288"/>
      <c r="I945" s="288"/>
      <c r="J945" s="288"/>
      <c r="K945" s="288"/>
      <c r="L945" s="289"/>
      <c r="M945" s="276"/>
      <c r="N945" s="223"/>
      <c r="O945" s="222"/>
      <c r="P945" s="222"/>
      <c r="Q945" s="223"/>
      <c r="R945" s="223"/>
      <c r="S945" s="223"/>
      <c r="T945" s="223"/>
      <c r="U945" s="223"/>
      <c r="V945" s="223"/>
      <c r="W945" s="223"/>
      <c r="X945" s="223"/>
    </row>
    <row r="946" ht="15.75" customHeight="1">
      <c r="A946" s="286"/>
      <c r="B946" s="286"/>
      <c r="C946" s="286"/>
      <c r="D946" s="216"/>
      <c r="E946" s="287"/>
      <c r="F946" s="286"/>
      <c r="G946" s="286"/>
      <c r="H946" s="288"/>
      <c r="I946" s="288"/>
      <c r="J946" s="288"/>
      <c r="K946" s="288"/>
      <c r="L946" s="289"/>
      <c r="M946" s="276"/>
      <c r="N946" s="223"/>
      <c r="O946" s="222"/>
      <c r="P946" s="222"/>
      <c r="Q946" s="223"/>
      <c r="R946" s="223"/>
      <c r="S946" s="223"/>
      <c r="T946" s="223"/>
      <c r="U946" s="223"/>
      <c r="V946" s="223"/>
      <c r="W946" s="223"/>
      <c r="X946" s="223"/>
    </row>
    <row r="947" ht="15.75" customHeight="1">
      <c r="A947" s="286"/>
      <c r="B947" s="286"/>
      <c r="C947" s="286"/>
      <c r="D947" s="216"/>
      <c r="E947" s="287"/>
      <c r="F947" s="286"/>
      <c r="G947" s="286"/>
      <c r="H947" s="288"/>
      <c r="I947" s="288"/>
      <c r="J947" s="288"/>
      <c r="K947" s="288"/>
      <c r="L947" s="289"/>
      <c r="M947" s="276"/>
      <c r="N947" s="223"/>
      <c r="O947" s="222"/>
      <c r="P947" s="222"/>
      <c r="Q947" s="223"/>
      <c r="R947" s="223"/>
      <c r="S947" s="223"/>
      <c r="T947" s="223"/>
      <c r="U947" s="223"/>
      <c r="V947" s="223"/>
      <c r="W947" s="223"/>
      <c r="X947" s="223"/>
    </row>
    <row r="948" ht="15.75" customHeight="1">
      <c r="A948" s="286"/>
      <c r="B948" s="286"/>
      <c r="C948" s="286"/>
      <c r="D948" s="216"/>
      <c r="E948" s="287"/>
      <c r="F948" s="286"/>
      <c r="G948" s="286"/>
      <c r="H948" s="288"/>
      <c r="I948" s="288"/>
      <c r="J948" s="288"/>
      <c r="K948" s="288"/>
      <c r="L948" s="289"/>
      <c r="M948" s="276"/>
      <c r="N948" s="223"/>
      <c r="O948" s="222"/>
      <c r="P948" s="222"/>
      <c r="Q948" s="223"/>
      <c r="R948" s="223"/>
      <c r="S948" s="223"/>
      <c r="T948" s="223"/>
      <c r="U948" s="223"/>
      <c r="V948" s="223"/>
      <c r="W948" s="223"/>
      <c r="X948" s="223"/>
    </row>
    <row r="949" ht="15.75" customHeight="1">
      <c r="A949" s="286"/>
      <c r="B949" s="286"/>
      <c r="C949" s="286"/>
      <c r="D949" s="216"/>
      <c r="E949" s="287"/>
      <c r="F949" s="286"/>
      <c r="G949" s="286"/>
      <c r="H949" s="288"/>
      <c r="I949" s="288"/>
      <c r="J949" s="288"/>
      <c r="K949" s="288"/>
      <c r="L949" s="289"/>
      <c r="M949" s="276"/>
      <c r="N949" s="223"/>
      <c r="O949" s="222"/>
      <c r="P949" s="222"/>
      <c r="Q949" s="223"/>
      <c r="R949" s="223"/>
      <c r="S949" s="223"/>
      <c r="T949" s="223"/>
      <c r="U949" s="223"/>
      <c r="V949" s="223"/>
      <c r="W949" s="223"/>
      <c r="X949" s="223"/>
    </row>
    <row r="950" ht="15.75" customHeight="1">
      <c r="A950" s="286"/>
      <c r="B950" s="286"/>
      <c r="C950" s="286"/>
      <c r="D950" s="216"/>
      <c r="E950" s="287"/>
      <c r="F950" s="286"/>
      <c r="G950" s="286"/>
      <c r="H950" s="288"/>
      <c r="I950" s="288"/>
      <c r="J950" s="288"/>
      <c r="K950" s="288"/>
      <c r="L950" s="289"/>
      <c r="M950" s="276"/>
      <c r="N950" s="223"/>
      <c r="O950" s="222"/>
      <c r="P950" s="222"/>
      <c r="Q950" s="223"/>
      <c r="R950" s="223"/>
      <c r="S950" s="223"/>
      <c r="T950" s="223"/>
      <c r="U950" s="223"/>
      <c r="V950" s="223"/>
      <c r="W950" s="223"/>
      <c r="X950" s="223"/>
    </row>
    <row r="951" ht="15.75" customHeight="1">
      <c r="A951" s="286"/>
      <c r="B951" s="286"/>
      <c r="C951" s="286"/>
      <c r="D951" s="216"/>
      <c r="E951" s="287"/>
      <c r="F951" s="286"/>
      <c r="G951" s="286"/>
      <c r="H951" s="288"/>
      <c r="I951" s="288"/>
      <c r="J951" s="288"/>
      <c r="K951" s="288"/>
      <c r="L951" s="289"/>
      <c r="M951" s="276"/>
      <c r="N951" s="223"/>
      <c r="O951" s="222"/>
      <c r="P951" s="222"/>
      <c r="Q951" s="223"/>
      <c r="R951" s="223"/>
      <c r="S951" s="223"/>
      <c r="T951" s="223"/>
      <c r="U951" s="223"/>
      <c r="V951" s="223"/>
      <c r="W951" s="223"/>
      <c r="X951" s="223"/>
    </row>
    <row r="952" ht="15.75" customHeight="1">
      <c r="A952" s="286"/>
      <c r="B952" s="286"/>
      <c r="C952" s="286"/>
      <c r="D952" s="216"/>
      <c r="E952" s="287"/>
      <c r="F952" s="286"/>
      <c r="G952" s="286"/>
      <c r="H952" s="288"/>
      <c r="I952" s="288"/>
      <c r="J952" s="288"/>
      <c r="K952" s="288"/>
      <c r="L952" s="289"/>
      <c r="M952" s="276"/>
      <c r="N952" s="223"/>
      <c r="O952" s="222"/>
      <c r="P952" s="222"/>
      <c r="Q952" s="223"/>
      <c r="R952" s="223"/>
      <c r="S952" s="223"/>
      <c r="T952" s="223"/>
      <c r="U952" s="223"/>
      <c r="V952" s="223"/>
      <c r="W952" s="223"/>
      <c r="X952" s="223"/>
    </row>
    <row r="953" ht="15.75" customHeight="1">
      <c r="A953" s="286"/>
      <c r="B953" s="286"/>
      <c r="C953" s="286"/>
      <c r="D953" s="216"/>
      <c r="E953" s="287"/>
      <c r="F953" s="286"/>
      <c r="G953" s="286"/>
      <c r="H953" s="288"/>
      <c r="I953" s="288"/>
      <c r="J953" s="288"/>
      <c r="K953" s="288"/>
      <c r="L953" s="289"/>
      <c r="M953" s="276"/>
      <c r="N953" s="223"/>
      <c r="O953" s="222"/>
      <c r="P953" s="222"/>
      <c r="Q953" s="223"/>
      <c r="R953" s="223"/>
      <c r="S953" s="223"/>
      <c r="T953" s="223"/>
      <c r="U953" s="223"/>
      <c r="V953" s="223"/>
      <c r="W953" s="223"/>
      <c r="X953" s="223"/>
    </row>
    <row r="954" ht="15.75" customHeight="1">
      <c r="A954" s="286"/>
      <c r="B954" s="286"/>
      <c r="C954" s="286"/>
      <c r="D954" s="216"/>
      <c r="E954" s="287"/>
      <c r="F954" s="286"/>
      <c r="G954" s="286"/>
      <c r="H954" s="288"/>
      <c r="I954" s="288"/>
      <c r="J954" s="288"/>
      <c r="K954" s="288"/>
      <c r="L954" s="289"/>
      <c r="M954" s="276"/>
      <c r="N954" s="223"/>
      <c r="O954" s="222"/>
      <c r="P954" s="222"/>
      <c r="Q954" s="223"/>
      <c r="R954" s="223"/>
      <c r="S954" s="223"/>
      <c r="T954" s="223"/>
      <c r="U954" s="223"/>
      <c r="V954" s="223"/>
      <c r="W954" s="223"/>
      <c r="X954" s="223"/>
    </row>
    <row r="955" ht="15.75" customHeight="1">
      <c r="A955" s="286"/>
      <c r="B955" s="286"/>
      <c r="C955" s="286"/>
      <c r="D955" s="216"/>
      <c r="E955" s="287"/>
      <c r="F955" s="286"/>
      <c r="G955" s="286"/>
      <c r="H955" s="288"/>
      <c r="I955" s="288"/>
      <c r="J955" s="288"/>
      <c r="K955" s="288"/>
      <c r="L955" s="289"/>
      <c r="M955" s="276"/>
      <c r="N955" s="223"/>
      <c r="O955" s="222"/>
      <c r="P955" s="222"/>
      <c r="Q955" s="223"/>
      <c r="R955" s="223"/>
      <c r="S955" s="223"/>
      <c r="T955" s="223"/>
      <c r="U955" s="223"/>
      <c r="V955" s="223"/>
      <c r="W955" s="223"/>
      <c r="X955" s="223"/>
    </row>
    <row r="956" ht="15.75" customHeight="1">
      <c r="A956" s="286"/>
      <c r="B956" s="286"/>
      <c r="C956" s="286"/>
      <c r="D956" s="216"/>
      <c r="E956" s="287"/>
      <c r="F956" s="286"/>
      <c r="G956" s="286"/>
      <c r="H956" s="288"/>
      <c r="I956" s="288"/>
      <c r="J956" s="288"/>
      <c r="K956" s="288"/>
      <c r="L956" s="289"/>
      <c r="M956" s="276"/>
      <c r="N956" s="223"/>
      <c r="O956" s="222"/>
      <c r="P956" s="222"/>
      <c r="Q956" s="223"/>
      <c r="R956" s="223"/>
      <c r="S956" s="223"/>
      <c r="T956" s="223"/>
      <c r="U956" s="223"/>
      <c r="V956" s="223"/>
      <c r="W956" s="223"/>
      <c r="X956" s="223"/>
    </row>
    <row r="957" ht="15.75" customHeight="1">
      <c r="A957" s="286"/>
      <c r="B957" s="286"/>
      <c r="C957" s="286"/>
      <c r="D957" s="216"/>
      <c r="E957" s="287"/>
      <c r="F957" s="286"/>
      <c r="G957" s="286"/>
      <c r="H957" s="288"/>
      <c r="I957" s="288"/>
      <c r="J957" s="288"/>
      <c r="K957" s="288"/>
      <c r="L957" s="289"/>
      <c r="M957" s="276"/>
      <c r="N957" s="223"/>
      <c r="O957" s="222"/>
      <c r="P957" s="222"/>
      <c r="Q957" s="223"/>
      <c r="R957" s="223"/>
      <c r="S957" s="223"/>
      <c r="T957" s="223"/>
      <c r="U957" s="223"/>
      <c r="V957" s="223"/>
      <c r="W957" s="223"/>
      <c r="X957" s="223"/>
    </row>
    <row r="958" ht="15.75" customHeight="1">
      <c r="A958" s="286"/>
      <c r="B958" s="286"/>
      <c r="C958" s="286"/>
      <c r="D958" s="216"/>
      <c r="E958" s="287"/>
      <c r="F958" s="286"/>
      <c r="G958" s="286"/>
      <c r="H958" s="288"/>
      <c r="I958" s="288"/>
      <c r="J958" s="288"/>
      <c r="K958" s="288"/>
      <c r="L958" s="289"/>
      <c r="M958" s="276"/>
      <c r="N958" s="223"/>
      <c r="O958" s="222"/>
      <c r="P958" s="222"/>
      <c r="Q958" s="223"/>
      <c r="R958" s="223"/>
      <c r="S958" s="223"/>
      <c r="T958" s="223"/>
      <c r="U958" s="223"/>
      <c r="V958" s="223"/>
      <c r="W958" s="223"/>
      <c r="X958" s="223"/>
    </row>
    <row r="959" ht="15.75" customHeight="1">
      <c r="A959" s="286"/>
      <c r="B959" s="286"/>
      <c r="C959" s="286"/>
      <c r="D959" s="216"/>
      <c r="E959" s="287"/>
      <c r="F959" s="286"/>
      <c r="G959" s="286"/>
      <c r="H959" s="288"/>
      <c r="I959" s="288"/>
      <c r="J959" s="288"/>
      <c r="K959" s="288"/>
      <c r="L959" s="289"/>
      <c r="M959" s="276"/>
      <c r="N959" s="223"/>
      <c r="O959" s="222"/>
      <c r="P959" s="222"/>
      <c r="Q959" s="223"/>
      <c r="R959" s="223"/>
      <c r="S959" s="223"/>
      <c r="T959" s="223"/>
      <c r="U959" s="223"/>
      <c r="V959" s="223"/>
      <c r="W959" s="223"/>
      <c r="X959" s="223"/>
    </row>
    <row r="960" ht="15.75" customHeight="1">
      <c r="A960" s="286"/>
      <c r="B960" s="286"/>
      <c r="C960" s="286"/>
      <c r="D960" s="216"/>
      <c r="E960" s="287"/>
      <c r="F960" s="286"/>
      <c r="G960" s="286"/>
      <c r="H960" s="288"/>
      <c r="I960" s="288"/>
      <c r="J960" s="288"/>
      <c r="K960" s="288"/>
      <c r="L960" s="289"/>
      <c r="M960" s="276"/>
      <c r="N960" s="223"/>
      <c r="O960" s="222"/>
      <c r="P960" s="222"/>
      <c r="Q960" s="223"/>
      <c r="R960" s="223"/>
      <c r="S960" s="223"/>
      <c r="T960" s="223"/>
      <c r="U960" s="223"/>
      <c r="V960" s="223"/>
      <c r="W960" s="223"/>
      <c r="X960" s="223"/>
    </row>
    <row r="961" ht="15.75" customHeight="1">
      <c r="A961" s="286"/>
      <c r="B961" s="286"/>
      <c r="C961" s="286"/>
      <c r="D961" s="216"/>
      <c r="E961" s="287"/>
      <c r="F961" s="286"/>
      <c r="G961" s="286"/>
      <c r="H961" s="288"/>
      <c r="I961" s="288"/>
      <c r="J961" s="288"/>
      <c r="K961" s="288"/>
      <c r="L961" s="289"/>
      <c r="M961" s="276"/>
      <c r="N961" s="223"/>
      <c r="O961" s="222"/>
      <c r="P961" s="222"/>
      <c r="Q961" s="223"/>
      <c r="R961" s="223"/>
      <c r="S961" s="223"/>
      <c r="T961" s="223"/>
      <c r="U961" s="223"/>
      <c r="V961" s="223"/>
      <c r="W961" s="223"/>
      <c r="X961" s="223"/>
    </row>
    <row r="962" ht="15.75" customHeight="1">
      <c r="A962" s="286"/>
      <c r="B962" s="286"/>
      <c r="C962" s="286"/>
      <c r="D962" s="216"/>
      <c r="E962" s="287"/>
      <c r="F962" s="286"/>
      <c r="G962" s="286"/>
      <c r="H962" s="288"/>
      <c r="I962" s="288"/>
      <c r="J962" s="288"/>
      <c r="K962" s="288"/>
      <c r="L962" s="289"/>
      <c r="M962" s="276"/>
      <c r="N962" s="223"/>
      <c r="O962" s="222"/>
      <c r="P962" s="222"/>
      <c r="Q962" s="223"/>
      <c r="R962" s="223"/>
      <c r="S962" s="223"/>
      <c r="T962" s="223"/>
      <c r="U962" s="223"/>
      <c r="V962" s="223"/>
      <c r="W962" s="223"/>
      <c r="X962" s="223"/>
    </row>
    <row r="963" ht="15.75" customHeight="1">
      <c r="A963" s="286"/>
      <c r="B963" s="286"/>
      <c r="C963" s="286"/>
      <c r="D963" s="216"/>
      <c r="E963" s="287"/>
      <c r="F963" s="286"/>
      <c r="G963" s="286"/>
      <c r="H963" s="288"/>
      <c r="I963" s="288"/>
      <c r="J963" s="288"/>
      <c r="K963" s="288"/>
      <c r="L963" s="289"/>
      <c r="M963" s="276"/>
      <c r="N963" s="223"/>
      <c r="O963" s="222"/>
      <c r="P963" s="222"/>
      <c r="Q963" s="223"/>
      <c r="R963" s="223"/>
      <c r="S963" s="223"/>
      <c r="T963" s="223"/>
      <c r="U963" s="223"/>
      <c r="V963" s="223"/>
      <c r="W963" s="223"/>
      <c r="X963" s="223"/>
    </row>
    <row r="964" ht="15.75" customHeight="1">
      <c r="A964" s="286"/>
      <c r="B964" s="286"/>
      <c r="C964" s="286"/>
      <c r="D964" s="216"/>
      <c r="E964" s="287"/>
      <c r="F964" s="286"/>
      <c r="G964" s="286"/>
      <c r="H964" s="288"/>
      <c r="I964" s="288"/>
      <c r="J964" s="288"/>
      <c r="K964" s="288"/>
      <c r="L964" s="289"/>
      <c r="M964" s="276"/>
      <c r="N964" s="223"/>
      <c r="O964" s="222"/>
      <c r="P964" s="222"/>
      <c r="Q964" s="223"/>
      <c r="R964" s="223"/>
      <c r="S964" s="223"/>
      <c r="T964" s="223"/>
      <c r="U964" s="223"/>
      <c r="V964" s="223"/>
      <c r="W964" s="223"/>
      <c r="X964" s="223"/>
    </row>
    <row r="965" ht="15.75" customHeight="1">
      <c r="A965" s="286"/>
      <c r="B965" s="286"/>
      <c r="C965" s="286"/>
      <c r="D965" s="216"/>
      <c r="E965" s="287"/>
      <c r="F965" s="286"/>
      <c r="G965" s="286"/>
      <c r="H965" s="288"/>
      <c r="I965" s="288"/>
      <c r="J965" s="288"/>
      <c r="K965" s="288"/>
      <c r="L965" s="289"/>
      <c r="M965" s="276"/>
      <c r="N965" s="223"/>
      <c r="O965" s="222"/>
      <c r="P965" s="222"/>
      <c r="Q965" s="223"/>
      <c r="R965" s="223"/>
      <c r="S965" s="223"/>
      <c r="T965" s="223"/>
      <c r="U965" s="223"/>
      <c r="V965" s="223"/>
      <c r="W965" s="223"/>
      <c r="X965" s="223"/>
    </row>
    <row r="966" ht="15.75" customHeight="1">
      <c r="A966" s="286"/>
      <c r="B966" s="286"/>
      <c r="C966" s="286"/>
      <c r="D966" s="216"/>
      <c r="E966" s="287"/>
      <c r="F966" s="286"/>
      <c r="G966" s="286"/>
      <c r="H966" s="288"/>
      <c r="I966" s="288"/>
      <c r="J966" s="288"/>
      <c r="K966" s="288"/>
      <c r="L966" s="289"/>
      <c r="M966" s="276"/>
      <c r="N966" s="247"/>
      <c r="O966" s="245"/>
      <c r="P966" s="245"/>
      <c r="Q966" s="247"/>
      <c r="R966" s="247"/>
      <c r="S966" s="247"/>
      <c r="T966" s="247"/>
      <c r="U966" s="247"/>
      <c r="V966" s="247"/>
      <c r="W966" s="223"/>
      <c r="X966" s="223"/>
    </row>
    <row r="967" ht="15.75" customHeight="1">
      <c r="A967" s="286"/>
      <c r="B967" s="286"/>
      <c r="C967" s="286"/>
      <c r="D967" s="216"/>
      <c r="E967" s="287"/>
      <c r="F967" s="286"/>
      <c r="G967" s="286"/>
      <c r="H967" s="288"/>
      <c r="I967" s="288"/>
      <c r="J967" s="288"/>
      <c r="K967" s="288"/>
      <c r="L967" s="289"/>
      <c r="M967" s="276"/>
      <c r="N967" s="247"/>
      <c r="O967" s="245"/>
      <c r="P967" s="245"/>
      <c r="Q967" s="247"/>
      <c r="R967" s="247"/>
      <c r="S967" s="247"/>
      <c r="T967" s="247"/>
      <c r="U967" s="247"/>
      <c r="V967" s="247"/>
      <c r="W967" s="223"/>
      <c r="X967" s="223"/>
    </row>
    <row r="968" ht="15.75" customHeight="1">
      <c r="A968" s="286"/>
      <c r="B968" s="286"/>
      <c r="C968" s="286"/>
      <c r="D968" s="216"/>
      <c r="E968" s="287"/>
      <c r="F968" s="286"/>
      <c r="G968" s="286"/>
      <c r="H968" s="288"/>
      <c r="I968" s="288"/>
      <c r="J968" s="288"/>
      <c r="K968" s="288"/>
      <c r="L968" s="289"/>
      <c r="M968" s="276"/>
      <c r="N968" s="247"/>
      <c r="O968" s="245"/>
      <c r="P968" s="245"/>
      <c r="Q968" s="247"/>
      <c r="R968" s="247"/>
      <c r="S968" s="247"/>
      <c r="T968" s="247"/>
      <c r="U968" s="247"/>
      <c r="V968" s="247"/>
      <c r="W968" s="223"/>
      <c r="X968" s="223"/>
    </row>
    <row r="969" ht="15.75" customHeight="1">
      <c r="A969" s="286"/>
      <c r="B969" s="286"/>
      <c r="C969" s="286"/>
      <c r="D969" s="216"/>
      <c r="E969" s="287"/>
      <c r="F969" s="286"/>
      <c r="G969" s="286"/>
      <c r="H969" s="288"/>
      <c r="I969" s="288"/>
      <c r="J969" s="288"/>
      <c r="K969" s="288"/>
      <c r="L969" s="289"/>
      <c r="M969" s="276"/>
      <c r="N969" s="247"/>
      <c r="O969" s="245"/>
      <c r="P969" s="245"/>
      <c r="Q969" s="247"/>
      <c r="R969" s="247"/>
      <c r="S969" s="247"/>
      <c r="T969" s="247"/>
      <c r="U969" s="247"/>
      <c r="V969" s="247"/>
      <c r="W969" s="223"/>
      <c r="X969" s="223"/>
    </row>
    <row r="970" ht="15.75" customHeight="1">
      <c r="A970" s="286"/>
      <c r="B970" s="286"/>
      <c r="C970" s="286"/>
      <c r="D970" s="216"/>
      <c r="E970" s="287"/>
      <c r="F970" s="286"/>
      <c r="G970" s="286"/>
      <c r="H970" s="288"/>
      <c r="I970" s="288"/>
      <c r="J970" s="288"/>
      <c r="K970" s="288"/>
      <c r="L970" s="289"/>
      <c r="M970" s="276"/>
      <c r="N970" s="247"/>
      <c r="O970" s="245"/>
      <c r="P970" s="245"/>
      <c r="Q970" s="247"/>
      <c r="R970" s="247"/>
      <c r="S970" s="247"/>
      <c r="T970" s="247"/>
      <c r="U970" s="247"/>
      <c r="V970" s="247"/>
      <c r="W970" s="223"/>
      <c r="X970" s="223"/>
    </row>
    <row r="971" ht="15.75" customHeight="1">
      <c r="A971" s="286"/>
      <c r="B971" s="286"/>
      <c r="C971" s="286"/>
      <c r="D971" s="216"/>
      <c r="E971" s="287"/>
      <c r="F971" s="286"/>
      <c r="G971" s="286"/>
      <c r="H971" s="288"/>
      <c r="I971" s="288"/>
      <c r="J971" s="288"/>
      <c r="K971" s="288"/>
      <c r="L971" s="289"/>
      <c r="M971" s="276"/>
      <c r="N971" s="247"/>
      <c r="O971" s="245"/>
      <c r="P971" s="245"/>
      <c r="Q971" s="247"/>
      <c r="R971" s="247"/>
      <c r="S971" s="247"/>
      <c r="T971" s="247"/>
      <c r="U971" s="247"/>
      <c r="V971" s="247"/>
      <c r="W971" s="223"/>
      <c r="X971" s="223"/>
    </row>
    <row r="972" ht="15.75" customHeight="1">
      <c r="A972" s="286"/>
      <c r="B972" s="286"/>
      <c r="C972" s="286"/>
      <c r="D972" s="216"/>
      <c r="E972" s="287"/>
      <c r="F972" s="286"/>
      <c r="G972" s="286"/>
      <c r="H972" s="288"/>
      <c r="I972" s="288"/>
      <c r="J972" s="288"/>
      <c r="K972" s="288"/>
      <c r="L972" s="289"/>
      <c r="M972" s="290"/>
      <c r="N972" s="291"/>
      <c r="O972" s="292"/>
      <c r="P972" s="292"/>
      <c r="Q972" s="291"/>
      <c r="R972" s="291"/>
      <c r="S972" s="291"/>
      <c r="T972" s="291"/>
      <c r="U972" s="291"/>
      <c r="V972" s="291"/>
      <c r="W972" s="293"/>
      <c r="X972" s="293"/>
    </row>
  </sheetData>
  <mergeCells count="4">
    <mergeCell ref="B1:K1"/>
    <mergeCell ref="N1:P1"/>
    <mergeCell ref="J2:K2"/>
    <mergeCell ref="N41:O41"/>
  </mergeCells>
  <dataValidations>
    <dataValidation type="list" allowBlank="1" showErrorMessage="1" sqref="A3:A439">
      <formula1>'Crop Chart'!$A$5:$A$200</formula1>
    </dataValidation>
    <dataValidation type="list" allowBlank="1" showErrorMessage="1" sqref="A440:A916">
      <formula1>'Crop Chart'!$A$5:$A$72</formula1>
    </dataValidation>
  </dataValidations>
  <printOptions/>
  <pageMargins bottom="0.75" footer="0.0" header="0.0" left="0.7" right="0.7" top="0.75"/>
  <pageSetup fitToHeight="0" paperSize="9" orientation="portrait"/>
  <headerFooter>
    <oddFooter>&amp;C000000&amp;P</oddFooter>
  </headerFooter>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hidden="1" min="1" max="1" width="14.43"/>
    <col customWidth="1" hidden="1" min="2" max="2" width="11.29"/>
    <col customWidth="1" hidden="1" min="3" max="5" width="14.43"/>
    <col customWidth="1" hidden="1" min="6" max="6" width="30.43"/>
    <col customWidth="1" hidden="1" min="7" max="7" width="21.57"/>
    <col customWidth="1" hidden="1" min="8" max="17" width="3.0"/>
    <col customWidth="1" min="18" max="18" width="3.0"/>
    <col customWidth="1" min="19" max="20" width="5.43"/>
    <col customWidth="1" min="21" max="61" width="8.14"/>
    <col customWidth="1" min="62" max="62" width="8.43"/>
    <col customWidth="1" min="63" max="74" width="8.14"/>
    <col customWidth="1" min="75" max="77" width="5.43"/>
  </cols>
  <sheetData>
    <row r="1" ht="21.75" customHeight="1">
      <c r="A1" s="294"/>
      <c r="B1" s="295"/>
      <c r="C1" s="295"/>
      <c r="D1" s="296"/>
      <c r="E1" s="297"/>
      <c r="F1" s="295"/>
      <c r="G1" s="298" t="s">
        <v>503</v>
      </c>
      <c r="H1" s="295"/>
      <c r="I1" s="295"/>
      <c r="J1" s="299" t="s">
        <v>504</v>
      </c>
      <c r="K1" s="295"/>
      <c r="L1" s="295"/>
      <c r="M1" s="295"/>
      <c r="N1" s="295"/>
      <c r="O1" s="295"/>
      <c r="P1" s="295"/>
      <c r="Q1" s="295"/>
      <c r="R1" s="297" t="s">
        <v>505</v>
      </c>
      <c r="S1" s="300"/>
      <c r="T1" s="301"/>
      <c r="U1" s="302"/>
      <c r="V1" s="302"/>
      <c r="W1" s="302"/>
      <c r="X1" s="302"/>
      <c r="Y1" s="302"/>
      <c r="Z1" s="302"/>
      <c r="AA1" s="302"/>
      <c r="AB1" s="302"/>
      <c r="AC1" s="302"/>
      <c r="AD1" s="302"/>
      <c r="AE1" s="302"/>
      <c r="AF1" s="302"/>
      <c r="AG1" s="302"/>
      <c r="AH1" s="302"/>
      <c r="AI1" s="302"/>
      <c r="AJ1" s="302"/>
      <c r="AK1" s="302"/>
      <c r="AL1" s="302"/>
      <c r="AM1" s="302"/>
      <c r="AN1" s="302"/>
      <c r="AO1" s="302"/>
      <c r="AP1" s="302"/>
      <c r="AQ1" s="302"/>
      <c r="AR1" s="302"/>
      <c r="AS1" s="302"/>
      <c r="AT1" s="302"/>
      <c r="AU1" s="302"/>
      <c r="AV1" s="302"/>
      <c r="AW1" s="302"/>
      <c r="AX1" s="302"/>
      <c r="AY1" s="302"/>
      <c r="AZ1" s="302"/>
      <c r="BA1" s="302"/>
      <c r="BB1" s="302"/>
      <c r="BC1" s="302"/>
      <c r="BD1" s="302"/>
      <c r="BE1" s="302"/>
      <c r="BF1" s="302"/>
      <c r="BG1" s="302"/>
      <c r="BH1" s="302"/>
      <c r="BI1" s="302"/>
      <c r="BJ1" s="302"/>
      <c r="BK1" s="302"/>
      <c r="BL1" s="303"/>
      <c r="BM1" s="303"/>
      <c r="BN1" s="303"/>
      <c r="BO1" s="303"/>
      <c r="BP1" s="303"/>
      <c r="BQ1" s="303"/>
      <c r="BR1" s="303"/>
      <c r="BS1" s="303"/>
      <c r="BT1" s="302"/>
      <c r="BU1" s="302"/>
      <c r="BV1" s="302"/>
      <c r="BW1" s="301"/>
      <c r="BX1" s="304"/>
      <c r="BY1" s="304"/>
    </row>
    <row r="2" ht="39.0" customHeight="1">
      <c r="A2" s="294"/>
      <c r="B2" s="295"/>
      <c r="C2" s="295"/>
      <c r="D2" s="296"/>
      <c r="E2" s="297"/>
      <c r="F2" s="295"/>
      <c r="G2" s="305"/>
      <c r="H2" s="295"/>
      <c r="I2" s="295"/>
      <c r="J2" s="305"/>
      <c r="K2" s="295"/>
      <c r="L2" s="295"/>
      <c r="M2" s="295"/>
      <c r="N2" s="295"/>
      <c r="O2" s="295"/>
      <c r="P2" s="295"/>
      <c r="Q2" s="295"/>
      <c r="R2" s="295"/>
      <c r="S2" s="306"/>
      <c r="T2" s="307"/>
      <c r="U2" s="308" t="s">
        <v>506</v>
      </c>
      <c r="V2" s="196"/>
      <c r="W2" s="196"/>
      <c r="X2" s="196"/>
      <c r="Y2" s="196"/>
      <c r="Z2" s="196"/>
      <c r="AA2" s="196"/>
      <c r="AB2" s="196"/>
      <c r="AC2" s="196"/>
      <c r="AD2" s="196"/>
      <c r="AE2" s="196"/>
      <c r="AF2" s="196"/>
      <c r="AG2" s="196"/>
      <c r="AH2" s="196"/>
      <c r="AI2" s="196"/>
      <c r="AJ2" s="196"/>
      <c r="AK2" s="196"/>
      <c r="AL2" s="196"/>
      <c r="AM2" s="196"/>
      <c r="AN2" s="196"/>
      <c r="AO2" s="196"/>
      <c r="AP2" s="196"/>
      <c r="AQ2" s="196"/>
      <c r="AR2" s="196"/>
      <c r="AS2" s="196"/>
      <c r="AT2" s="196"/>
      <c r="AU2" s="196"/>
      <c r="AV2" s="196"/>
      <c r="AW2" s="196"/>
      <c r="AX2" s="196"/>
      <c r="AY2" s="196"/>
      <c r="AZ2" s="196"/>
      <c r="BA2" s="196"/>
      <c r="BB2" s="196"/>
      <c r="BC2" s="196"/>
      <c r="BD2" s="196"/>
      <c r="BE2" s="196"/>
      <c r="BF2" s="196"/>
      <c r="BG2" s="196"/>
      <c r="BH2" s="196"/>
      <c r="BI2" s="196"/>
      <c r="BJ2" s="309"/>
      <c r="BK2" s="310"/>
      <c r="BL2" s="310"/>
      <c r="BM2" s="310"/>
      <c r="BN2" s="310"/>
      <c r="BO2" s="310"/>
      <c r="BP2" s="310"/>
      <c r="BQ2" s="310"/>
      <c r="BR2" s="311"/>
      <c r="BS2" s="312"/>
      <c r="BT2" s="313"/>
      <c r="BU2" s="314"/>
      <c r="BV2" s="314"/>
      <c r="BW2" s="315"/>
      <c r="BX2" s="304"/>
      <c r="BY2" s="304"/>
    </row>
    <row r="3" ht="8.25" customHeight="1">
      <c r="A3" s="294"/>
      <c r="B3" s="316"/>
      <c r="C3" s="317"/>
      <c r="D3" s="318"/>
      <c r="E3" s="319"/>
      <c r="F3" s="319"/>
      <c r="G3" s="319"/>
      <c r="H3" s="295"/>
      <c r="I3" s="295"/>
      <c r="J3" s="295"/>
      <c r="K3" s="295"/>
      <c r="L3" s="295"/>
      <c r="M3" s="295"/>
      <c r="N3" s="295"/>
      <c r="O3" s="295"/>
      <c r="P3" s="295"/>
      <c r="Q3" s="295"/>
      <c r="R3" s="295"/>
      <c r="S3" s="306"/>
      <c r="T3" s="307"/>
      <c r="U3" s="320"/>
      <c r="V3" s="320"/>
      <c r="W3" s="320"/>
      <c r="X3" s="320"/>
      <c r="Y3" s="320"/>
      <c r="Z3" s="320"/>
      <c r="AA3" s="320"/>
      <c r="AB3" s="320"/>
      <c r="AC3" s="320"/>
      <c r="AD3" s="320"/>
      <c r="AE3" s="320"/>
      <c r="AF3" s="320"/>
      <c r="AG3" s="320"/>
      <c r="AH3" s="320"/>
      <c r="AI3" s="320"/>
      <c r="AJ3" s="320"/>
      <c r="AK3" s="320"/>
      <c r="AL3" s="320"/>
      <c r="AM3" s="320"/>
      <c r="AN3" s="320"/>
      <c r="AO3" s="320"/>
      <c r="AP3" s="320"/>
      <c r="AQ3" s="320"/>
      <c r="AR3" s="320"/>
      <c r="AS3" s="320"/>
      <c r="AT3" s="320"/>
      <c r="AU3" s="320"/>
      <c r="AV3" s="320"/>
      <c r="AW3" s="320"/>
      <c r="AX3" s="320"/>
      <c r="AY3" s="320"/>
      <c r="AZ3" s="320"/>
      <c r="BA3" s="320"/>
      <c r="BB3" s="320"/>
      <c r="BC3" s="320"/>
      <c r="BD3" s="320"/>
      <c r="BE3" s="320"/>
      <c r="BF3" s="320"/>
      <c r="BG3" s="320"/>
      <c r="BH3" s="320"/>
      <c r="BI3" s="320"/>
      <c r="BJ3" s="321"/>
      <c r="BK3" s="310"/>
      <c r="BL3" s="310"/>
      <c r="BM3" s="310"/>
      <c r="BN3" s="310"/>
      <c r="BO3" s="310"/>
      <c r="BP3" s="310"/>
      <c r="BQ3" s="310"/>
      <c r="BR3" s="311"/>
      <c r="BS3" s="312"/>
      <c r="BT3" s="313"/>
      <c r="BU3" s="314"/>
      <c r="BV3" s="314"/>
      <c r="BW3" s="315"/>
      <c r="BX3" s="304"/>
      <c r="BY3" s="304"/>
    </row>
    <row r="4" ht="27.75" customHeight="1">
      <c r="A4" s="294" t="s">
        <v>479</v>
      </c>
      <c r="B4" s="316" t="s">
        <v>504</v>
      </c>
      <c r="C4" s="317" t="s">
        <v>507</v>
      </c>
      <c r="D4" s="318" t="s">
        <v>508</v>
      </c>
      <c r="E4" s="319" t="s">
        <v>509</v>
      </c>
      <c r="F4" s="319" t="s">
        <v>510</v>
      </c>
      <c r="G4" s="319" t="s">
        <v>511</v>
      </c>
      <c r="H4" s="295">
        <v>1.0</v>
      </c>
      <c r="I4" s="295">
        <v>2.0</v>
      </c>
      <c r="J4" s="295">
        <v>3.0</v>
      </c>
      <c r="K4" s="295">
        <v>4.0</v>
      </c>
      <c r="L4" s="295">
        <v>5.0</v>
      </c>
      <c r="M4" s="295">
        <v>6.0</v>
      </c>
      <c r="N4" s="295">
        <v>7.0</v>
      </c>
      <c r="O4" s="295">
        <v>8.0</v>
      </c>
      <c r="P4" s="295">
        <v>9.0</v>
      </c>
      <c r="Q4" s="295">
        <v>10.0</v>
      </c>
      <c r="R4" s="295"/>
      <c r="S4" s="306"/>
      <c r="T4" s="307"/>
      <c r="U4" s="322" t="s">
        <v>512</v>
      </c>
      <c r="V4" s="196"/>
      <c r="W4" s="196"/>
      <c r="X4" s="196"/>
      <c r="Y4" s="196"/>
      <c r="Z4" s="196"/>
      <c r="AA4" s="196"/>
      <c r="AB4" s="196"/>
      <c r="AC4" s="196"/>
      <c r="AD4" s="196"/>
      <c r="AE4" s="196"/>
      <c r="AF4" s="196"/>
      <c r="AG4" s="196"/>
      <c r="AH4" s="196"/>
      <c r="AI4" s="196"/>
      <c r="AJ4" s="196"/>
      <c r="AK4" s="196"/>
      <c r="AL4" s="196"/>
      <c r="AM4" s="196"/>
      <c r="AN4" s="196"/>
      <c r="AO4" s="196"/>
      <c r="AP4" s="196"/>
      <c r="AQ4" s="196"/>
      <c r="AR4" s="309"/>
      <c r="AS4" s="323"/>
      <c r="AT4" s="324" t="s">
        <v>513</v>
      </c>
      <c r="AU4" s="196"/>
      <c r="AV4" s="196"/>
      <c r="AW4" s="196"/>
      <c r="AX4" s="196"/>
      <c r="AY4" s="196"/>
      <c r="AZ4" s="196"/>
      <c r="BA4" s="196"/>
      <c r="BB4" s="196"/>
      <c r="BC4" s="196"/>
      <c r="BD4" s="196"/>
      <c r="BE4" s="196"/>
      <c r="BF4" s="196"/>
      <c r="BG4" s="196"/>
      <c r="BH4" s="196"/>
      <c r="BI4" s="196"/>
      <c r="BJ4" s="309"/>
      <c r="BK4" s="324"/>
      <c r="BL4" s="324"/>
      <c r="BM4" s="324"/>
      <c r="BN4" s="324"/>
      <c r="BO4" s="324"/>
      <c r="BP4" s="324"/>
      <c r="BQ4" s="324"/>
      <c r="BR4" s="324"/>
      <c r="BS4" s="324"/>
      <c r="BT4" s="324"/>
      <c r="BU4" s="324"/>
      <c r="BV4" s="324"/>
      <c r="BW4" s="325"/>
      <c r="BX4" s="326"/>
      <c r="BY4" s="326"/>
    </row>
    <row r="5" ht="21.75" customHeight="1">
      <c r="A5" s="294" t="str">
        <f>IFERROR(__xludf.DUMMYFUNCTION("(UNIQUE('Production Calendar'!F3:F474))"),"")</f>
        <v/>
      </c>
      <c r="B5" s="295" t="str">
        <f>IF(ISTEXT(A5),SUMIF('Production Calendar'!$F$3:$F$2071,'Crop Map'!$A5,'Production Calendar'!$G$3:$G$2701),"")</f>
        <v/>
      </c>
      <c r="C5" s="327" t="str">
        <f t="shared" ref="C5:C29" si="1">IF(ISBLANK(A5),"",(E5-D5)/7)</f>
        <v/>
      </c>
      <c r="D5" s="328" t="str">
        <f t="array" ref="D5">IF(ISBLANK(A5),"",XLOOKUP($A5,'Codified Game Plan'!$E$3:$E$477,'Codified Game Plan'!$G$3:$G$477,0))</f>
        <v/>
      </c>
      <c r="E5" s="328" t="str">
        <f>IF(ISBLANK(A5),"",MAXIFS('Codified Game Plan'!$I$3:$I$477,'Codified Game Plan'!$E$3:$E$477,A5))</f>
        <v/>
      </c>
      <c r="F5" s="329" t="str">
        <f t="shared" ref="F5:F29" si="2">A5&amp;"     "&amp;TEXT(D5,"dd-mmm")&amp;" - "&amp;TEXT(E5,"dd-mmm")</f>
        <v>      - </v>
      </c>
      <c r="G5" s="330" t="s">
        <v>514</v>
      </c>
      <c r="H5" s="331"/>
      <c r="I5" s="331"/>
      <c r="J5" s="331"/>
      <c r="K5" s="331"/>
      <c r="L5" s="331"/>
      <c r="M5" s="331"/>
      <c r="N5" s="331"/>
      <c r="O5" s="331"/>
      <c r="P5" s="331"/>
      <c r="Q5" s="331"/>
      <c r="R5" s="295"/>
      <c r="S5" s="306"/>
      <c r="T5" s="307"/>
      <c r="U5" s="332"/>
      <c r="V5" s="333">
        <v>1.0</v>
      </c>
      <c r="W5" s="333">
        <v>2.0</v>
      </c>
      <c r="X5" s="333">
        <v>3.0</v>
      </c>
      <c r="Y5" s="333">
        <v>4.0</v>
      </c>
      <c r="Z5" s="334">
        <v>5.0</v>
      </c>
      <c r="AA5" s="334">
        <v>6.0</v>
      </c>
      <c r="AB5" s="334">
        <v>7.0</v>
      </c>
      <c r="AC5" s="334">
        <v>8.0</v>
      </c>
      <c r="AD5" s="335" t="s">
        <v>515</v>
      </c>
      <c r="AE5" s="334">
        <v>9.0</v>
      </c>
      <c r="AF5" s="334">
        <v>10.0</v>
      </c>
      <c r="AG5" s="334">
        <v>11.0</v>
      </c>
      <c r="AH5" s="336">
        <v>12.0</v>
      </c>
      <c r="AI5" s="334">
        <v>13.0</v>
      </c>
      <c r="AJ5" s="334">
        <v>14.0</v>
      </c>
      <c r="AK5" s="334">
        <v>15.0</v>
      </c>
      <c r="AL5" s="335" t="s">
        <v>515</v>
      </c>
      <c r="AM5" s="334">
        <v>16.0</v>
      </c>
      <c r="AN5" s="334">
        <v>17.0</v>
      </c>
      <c r="AO5" s="334">
        <v>18.0</v>
      </c>
      <c r="AP5" s="334">
        <v>19.0</v>
      </c>
      <c r="AQ5" s="334">
        <v>20.0</v>
      </c>
      <c r="AR5" s="334">
        <v>21.0</v>
      </c>
      <c r="AS5" s="323"/>
      <c r="AT5" s="332"/>
      <c r="AU5" s="334">
        <v>1.0</v>
      </c>
      <c r="AV5" s="334">
        <v>2.0</v>
      </c>
      <c r="AW5" s="334">
        <v>3.0</v>
      </c>
      <c r="AX5" s="334">
        <v>4.0</v>
      </c>
      <c r="AY5" s="334">
        <v>5.0</v>
      </c>
      <c r="AZ5" s="334">
        <v>6.0</v>
      </c>
      <c r="BA5" s="334">
        <v>7.0</v>
      </c>
      <c r="BB5" s="334">
        <v>8.0</v>
      </c>
      <c r="BC5" s="334">
        <v>9.0</v>
      </c>
      <c r="BD5" s="334">
        <v>10.0</v>
      </c>
      <c r="BE5" s="334">
        <v>11.0</v>
      </c>
      <c r="BF5" s="334">
        <v>12.0</v>
      </c>
      <c r="BG5" s="334">
        <v>13.0</v>
      </c>
      <c r="BH5" s="334">
        <v>14.0</v>
      </c>
      <c r="BI5" s="334">
        <v>15.0</v>
      </c>
      <c r="BJ5" s="334">
        <v>16.0</v>
      </c>
      <c r="BK5" s="305"/>
      <c r="BL5" s="314"/>
      <c r="BM5" s="314"/>
      <c r="BN5" s="314"/>
      <c r="BO5" s="314"/>
      <c r="BP5" s="314"/>
      <c r="BQ5" s="314"/>
      <c r="BR5" s="314"/>
      <c r="BS5" s="314"/>
      <c r="BT5" s="314"/>
      <c r="BU5" s="314"/>
      <c r="BV5" s="314"/>
      <c r="BW5" s="315"/>
      <c r="BX5" s="304"/>
      <c r="BY5" s="304"/>
    </row>
    <row r="6" ht="21.75" customHeight="1">
      <c r="A6" s="294" t="str">
        <f>IFERROR(__xludf.DUMMYFUNCTION("""COMPUTED_VALUE"""),"#REF!")</f>
        <v>#REF!</v>
      </c>
      <c r="B6" s="295" t="str">
        <f>IF(ISTEXT(A6),SUMIF('Production Calendar'!$F$3:$F$2071,'Crop Map'!$A6,'Production Calendar'!$G$3:$G$2701),"")</f>
        <v/>
      </c>
      <c r="C6" s="327" t="str">
        <f t="shared" si="1"/>
        <v>#REF!</v>
      </c>
      <c r="D6" s="328" t="str">
        <f t="array" ref="D6">IF(ISBLANK(A6),"",XLOOKUP($A6,'Codified Game Plan'!$E$3:$E$477,'Codified Game Plan'!$G$3:$G$477,0))</f>
        <v>#REF!</v>
      </c>
      <c r="E6" s="328">
        <f>IF(ISBLANK(A6),"",MAXIFS('Codified Game Plan'!$I$3:$I$477,'Codified Game Plan'!$E$3:$E$477,A6))</f>
        <v>0</v>
      </c>
      <c r="F6" s="329" t="str">
        <f t="shared" si="2"/>
        <v>#REF!</v>
      </c>
      <c r="G6" s="330" t="s">
        <v>516</v>
      </c>
      <c r="H6" s="337"/>
      <c r="I6" s="337"/>
      <c r="J6" s="337"/>
      <c r="K6" s="337"/>
      <c r="L6" s="337"/>
      <c r="M6" s="337"/>
      <c r="N6" s="337"/>
      <c r="O6" s="337"/>
      <c r="P6" s="337"/>
      <c r="Q6" s="337"/>
      <c r="R6" s="338"/>
      <c r="S6" s="306"/>
      <c r="T6" s="307"/>
      <c r="U6" s="339" t="s">
        <v>517</v>
      </c>
      <c r="V6" s="340" t="s">
        <v>518</v>
      </c>
      <c r="W6" s="341"/>
      <c r="X6" s="341"/>
      <c r="Y6" s="342"/>
      <c r="Z6" s="343" t="s">
        <v>519</v>
      </c>
      <c r="AA6" s="189"/>
      <c r="AB6" s="343" t="s">
        <v>519</v>
      </c>
      <c r="AC6" s="189"/>
      <c r="AD6" s="344"/>
      <c r="AE6" s="345" t="s">
        <v>520</v>
      </c>
      <c r="AF6" s="189"/>
      <c r="AG6" s="346"/>
      <c r="AH6" s="346"/>
      <c r="AI6" s="346"/>
      <c r="AJ6" s="346"/>
      <c r="AK6" s="346"/>
      <c r="AL6" s="344"/>
      <c r="AM6" s="347" t="s">
        <v>521</v>
      </c>
      <c r="AN6" s="341"/>
      <c r="AO6" s="341"/>
      <c r="AP6" s="341"/>
      <c r="AQ6" s="341"/>
      <c r="AR6" s="348"/>
      <c r="AS6" s="323"/>
      <c r="AT6" s="349" t="s">
        <v>517</v>
      </c>
      <c r="AU6" s="346"/>
      <c r="AV6" s="346"/>
      <c r="AW6" s="346"/>
      <c r="AX6" s="346"/>
      <c r="AY6" s="346"/>
      <c r="AZ6" s="346"/>
      <c r="BA6" s="346"/>
      <c r="BB6" s="346"/>
      <c r="BC6" s="346"/>
      <c r="BD6" s="346"/>
      <c r="BE6" s="346"/>
      <c r="BF6" s="346"/>
      <c r="BG6" s="346"/>
      <c r="BH6" s="346"/>
      <c r="BI6" s="346"/>
      <c r="BJ6" s="346"/>
      <c r="BK6" s="305"/>
      <c r="BL6" s="346"/>
      <c r="BM6" s="346"/>
      <c r="BN6" s="346"/>
      <c r="BO6" s="346"/>
      <c r="BP6" s="346"/>
      <c r="BQ6" s="346"/>
      <c r="BR6" s="346"/>
      <c r="BS6" s="346"/>
      <c r="BT6" s="346"/>
      <c r="BU6" s="346"/>
      <c r="BV6" s="346"/>
      <c r="BW6" s="315"/>
      <c r="BX6" s="304"/>
      <c r="BY6" s="304"/>
    </row>
    <row r="7" ht="21.75" customHeight="1">
      <c r="A7" s="294" t="str">
        <f>IFERROR(__xludf.DUMMYFUNCTION("""COMPUTED_VALUE"""),"")</f>
        <v/>
      </c>
      <c r="B7" s="295">
        <f>IF(ISTEXT(A7),SUMIF('Production Calendar'!$F$3:$F$2071,'Crop Map'!$A7,'Production Calendar'!$G$3:$G$2701),"")</f>
        <v>0</v>
      </c>
      <c r="C7" s="327">
        <f t="shared" si="1"/>
        <v>6519.428571</v>
      </c>
      <c r="D7" s="328">
        <f t="array" ref="D7">IF(ISBLANK(A7),"",XLOOKUP($A7,'Codified Game Plan'!$E$3:$E$477,'Codified Game Plan'!$G$3:$G$477,0))</f>
        <v>0</v>
      </c>
      <c r="E7" s="328">
        <f>IF(ISBLANK(A7),"",MAXIFS('Codified Game Plan'!$I$3:$I$477,'Codified Game Plan'!$E$3:$E$477,A7))</f>
        <v>45636</v>
      </c>
      <c r="F7" s="329" t="str">
        <f t="shared" si="2"/>
        <v>     30-Dec - 10-Dec</v>
      </c>
      <c r="G7" s="330" t="s">
        <v>522</v>
      </c>
      <c r="H7" s="337"/>
      <c r="I7" s="337"/>
      <c r="J7" s="337"/>
      <c r="K7" s="337"/>
      <c r="L7" s="337"/>
      <c r="M7" s="337"/>
      <c r="N7" s="337"/>
      <c r="O7" s="337"/>
      <c r="P7" s="337"/>
      <c r="Q7" s="337"/>
      <c r="R7" s="295"/>
      <c r="S7" s="306"/>
      <c r="T7" s="307"/>
      <c r="U7" s="196"/>
      <c r="V7" s="350"/>
      <c r="Y7" s="351"/>
      <c r="AA7" s="189"/>
      <c r="AB7" s="196"/>
      <c r="AC7" s="309"/>
      <c r="AD7" s="344"/>
      <c r="AF7" s="189"/>
      <c r="AG7" s="332"/>
      <c r="AH7" s="332"/>
      <c r="AI7" s="332"/>
      <c r="AJ7" s="332"/>
      <c r="AK7" s="332"/>
      <c r="AL7" s="344"/>
      <c r="AM7" s="350"/>
      <c r="AR7" s="189"/>
      <c r="AS7" s="352" t="s">
        <v>62</v>
      </c>
      <c r="AT7" s="309"/>
      <c r="AU7" s="332"/>
      <c r="AV7" s="332"/>
      <c r="AW7" s="332"/>
      <c r="AX7" s="332"/>
      <c r="AY7" s="332"/>
      <c r="AZ7" s="332"/>
      <c r="BA7" s="332"/>
      <c r="BB7" s="332"/>
      <c r="BC7" s="332"/>
      <c r="BD7" s="332"/>
      <c r="BE7" s="332"/>
      <c r="BF7" s="332"/>
      <c r="BG7" s="332"/>
      <c r="BH7" s="332"/>
      <c r="BI7" s="332"/>
      <c r="BJ7" s="332"/>
      <c r="BK7" s="305"/>
      <c r="BL7" s="332"/>
      <c r="BM7" s="332"/>
      <c r="BN7" s="332"/>
      <c r="BO7" s="332"/>
      <c r="BP7" s="332"/>
      <c r="BQ7" s="332"/>
      <c r="BR7" s="332"/>
      <c r="BS7" s="332"/>
      <c r="BT7" s="332"/>
      <c r="BU7" s="332"/>
      <c r="BV7" s="332"/>
      <c r="BW7" s="315"/>
      <c r="BX7" s="304"/>
      <c r="BY7" s="304"/>
    </row>
    <row r="8" ht="21.75" customHeight="1">
      <c r="A8" s="294"/>
      <c r="B8" s="295" t="str">
        <f>IF(ISTEXT(A8),SUMIF('Production Calendar'!$F$3:$F$2071,'Crop Map'!$A8,'Production Calendar'!$G$3:$G$2701),"")</f>
        <v/>
      </c>
      <c r="C8" s="327" t="str">
        <f t="shared" si="1"/>
        <v/>
      </c>
      <c r="D8" s="328" t="str">
        <f t="array" ref="D8">IF(ISBLANK(A8),"",XLOOKUP($A8,'Codified Game Plan'!$E$3:$E$477,'Codified Game Plan'!$G$3:$G$477,0))</f>
        <v/>
      </c>
      <c r="E8" s="328" t="str">
        <f>IF(ISBLANK(A8),"",MAXIFS('Codified Game Plan'!$I$3:$I$477,'Codified Game Plan'!$E$3:$E$477,A8))</f>
        <v/>
      </c>
      <c r="F8" s="329" t="str">
        <f t="shared" si="2"/>
        <v>      - </v>
      </c>
      <c r="G8" s="330" t="s">
        <v>523</v>
      </c>
      <c r="H8" s="337"/>
      <c r="I8" s="337"/>
      <c r="J8" s="337"/>
      <c r="K8" s="337"/>
      <c r="L8" s="337"/>
      <c r="M8" s="337"/>
      <c r="N8" s="337"/>
      <c r="O8" s="337"/>
      <c r="P8" s="337"/>
      <c r="Q8" s="337"/>
      <c r="R8" s="295"/>
      <c r="S8" s="306"/>
      <c r="T8" s="307"/>
      <c r="U8" s="339" t="s">
        <v>524</v>
      </c>
      <c r="V8" s="350"/>
      <c r="Y8" s="351"/>
      <c r="AA8" s="189"/>
      <c r="AB8" s="346"/>
      <c r="AC8" s="346"/>
      <c r="AD8" s="344"/>
      <c r="AF8" s="189"/>
      <c r="AG8" s="346"/>
      <c r="AH8" s="346"/>
      <c r="AI8" s="346"/>
      <c r="AJ8" s="346"/>
      <c r="AK8" s="346"/>
      <c r="AL8" s="344"/>
      <c r="AM8" s="350"/>
      <c r="AR8" s="189"/>
      <c r="AS8" s="323"/>
      <c r="AT8" s="349" t="s">
        <v>524</v>
      </c>
      <c r="AU8" s="346"/>
      <c r="AV8" s="346"/>
      <c r="AW8" s="346"/>
      <c r="AX8" s="346"/>
      <c r="AY8" s="346"/>
      <c r="AZ8" s="346"/>
      <c r="BA8" s="346"/>
      <c r="BB8" s="346"/>
      <c r="BC8" s="346"/>
      <c r="BD8" s="346"/>
      <c r="BE8" s="346"/>
      <c r="BF8" s="346"/>
      <c r="BG8" s="346"/>
      <c r="BH8" s="346"/>
      <c r="BI8" s="346"/>
      <c r="BJ8" s="346"/>
      <c r="BK8" s="305"/>
      <c r="BL8" s="346"/>
      <c r="BM8" s="346"/>
      <c r="BN8" s="346"/>
      <c r="BO8" s="346"/>
      <c r="BP8" s="346"/>
      <c r="BQ8" s="346"/>
      <c r="BR8" s="346"/>
      <c r="BS8" s="346"/>
      <c r="BT8" s="346"/>
      <c r="BU8" s="346"/>
      <c r="BV8" s="346"/>
      <c r="BW8" s="315"/>
      <c r="BX8" s="304"/>
      <c r="BY8" s="304"/>
    </row>
    <row r="9" ht="21.75" customHeight="1">
      <c r="A9" s="294"/>
      <c r="B9" s="295" t="str">
        <f>IF(ISTEXT(A9),SUMIF('Production Calendar'!$F$3:$F$2071,'Crop Map'!$A9,'Production Calendar'!$G$3:$G$2701),"")</f>
        <v/>
      </c>
      <c r="C9" s="327" t="str">
        <f t="shared" si="1"/>
        <v/>
      </c>
      <c r="D9" s="328" t="str">
        <f t="array" ref="D9">IF(ISBLANK(A9),"",XLOOKUP($A9,'Codified Game Plan'!$E$3:$E$477,'Codified Game Plan'!$G$3:$G$477,0))</f>
        <v/>
      </c>
      <c r="E9" s="328" t="str">
        <f>IF(ISBLANK(A9),"",MAXIFS('Codified Game Plan'!$I$3:$I$477,'Codified Game Plan'!$E$3:$E$477,A9))</f>
        <v/>
      </c>
      <c r="F9" s="329" t="str">
        <f t="shared" si="2"/>
        <v>      - </v>
      </c>
      <c r="G9" s="330" t="s">
        <v>525</v>
      </c>
      <c r="H9" s="331"/>
      <c r="I9" s="331"/>
      <c r="J9" s="331"/>
      <c r="K9" s="331"/>
      <c r="L9" s="331"/>
      <c r="M9" s="331"/>
      <c r="N9" s="331"/>
      <c r="O9" s="331"/>
      <c r="P9" s="331"/>
      <c r="Q9" s="331"/>
      <c r="R9" s="295"/>
      <c r="S9" s="306"/>
      <c r="T9" s="307"/>
      <c r="U9" s="196"/>
      <c r="V9" s="350"/>
      <c r="Y9" s="351"/>
      <c r="AA9" s="189"/>
      <c r="AB9" s="332"/>
      <c r="AC9" s="332"/>
      <c r="AD9" s="344"/>
      <c r="AF9" s="189"/>
      <c r="AG9" s="332"/>
      <c r="AH9" s="332"/>
      <c r="AI9" s="332"/>
      <c r="AJ9" s="332"/>
      <c r="AK9" s="332"/>
      <c r="AL9" s="344"/>
      <c r="AM9" s="353"/>
      <c r="AN9" s="196"/>
      <c r="AO9" s="196"/>
      <c r="AP9" s="196"/>
      <c r="AQ9" s="196"/>
      <c r="AR9" s="309"/>
      <c r="AS9" s="323"/>
      <c r="AT9" s="309"/>
      <c r="AU9" s="332"/>
      <c r="AV9" s="332"/>
      <c r="AW9" s="332"/>
      <c r="AX9" s="332"/>
      <c r="AY9" s="332"/>
      <c r="AZ9" s="332"/>
      <c r="BA9" s="332"/>
      <c r="BB9" s="332"/>
      <c r="BC9" s="354" t="s">
        <v>526</v>
      </c>
      <c r="BF9" s="189"/>
      <c r="BG9" s="355" t="s">
        <v>527</v>
      </c>
      <c r="BH9" s="356"/>
      <c r="BI9" s="356"/>
      <c r="BJ9" s="357"/>
      <c r="BK9" s="305"/>
      <c r="BL9" s="332"/>
      <c r="BM9" s="332"/>
      <c r="BN9" s="332"/>
      <c r="BO9" s="332"/>
      <c r="BP9" s="332"/>
      <c r="BQ9" s="332"/>
      <c r="BR9" s="332"/>
      <c r="BS9" s="332"/>
      <c r="BT9" s="332"/>
      <c r="BU9" s="332"/>
      <c r="BV9" s="332"/>
      <c r="BW9" s="315"/>
      <c r="BX9" s="304"/>
      <c r="BY9" s="304"/>
    </row>
    <row r="10" ht="21.75" customHeight="1">
      <c r="A10" s="294"/>
      <c r="B10" s="295" t="str">
        <f>IF(ISTEXT(A10),SUMIF('Production Calendar'!$F$3:$F$2071,'Crop Map'!$A10,'Production Calendar'!$G$3:$G$2701),"")</f>
        <v/>
      </c>
      <c r="C10" s="327" t="str">
        <f t="shared" si="1"/>
        <v/>
      </c>
      <c r="D10" s="328" t="str">
        <f t="array" ref="D10">IF(ISBLANK(A10),"",XLOOKUP($A10,'Codified Game Plan'!$E$3:$E$477,'Codified Game Plan'!$G$3:$G$477,0))</f>
        <v/>
      </c>
      <c r="E10" s="328" t="str">
        <f>IF(ISBLANK(A10),"",MAXIFS('Codified Game Plan'!$I$3:$I$477,'Codified Game Plan'!$E$3:$E$477,A10))</f>
        <v/>
      </c>
      <c r="F10" s="329" t="str">
        <f t="shared" si="2"/>
        <v>      - </v>
      </c>
      <c r="G10" s="330" t="s">
        <v>528</v>
      </c>
      <c r="H10" s="337"/>
      <c r="I10" s="337"/>
      <c r="J10" s="337"/>
      <c r="K10" s="337"/>
      <c r="L10" s="337"/>
      <c r="M10" s="337"/>
      <c r="N10" s="337"/>
      <c r="O10" s="337"/>
      <c r="P10" s="337"/>
      <c r="Q10" s="337"/>
      <c r="R10" s="338"/>
      <c r="S10" s="306"/>
      <c r="T10" s="307"/>
      <c r="U10" s="339" t="s">
        <v>529</v>
      </c>
      <c r="V10" s="358" t="s">
        <v>530</v>
      </c>
      <c r="Y10" s="189"/>
      <c r="AA10" s="189"/>
      <c r="AB10" s="346"/>
      <c r="AC10" s="346"/>
      <c r="AD10" s="344"/>
      <c r="AF10" s="189"/>
      <c r="AG10" s="359" t="s">
        <v>530</v>
      </c>
      <c r="AH10" s="196"/>
      <c r="AI10" s="196"/>
      <c r="AJ10" s="196"/>
      <c r="AK10" s="309"/>
      <c r="AL10" s="344"/>
      <c r="AM10" s="346"/>
      <c r="AN10" s="360" t="s">
        <v>531</v>
      </c>
      <c r="AO10" s="361" t="s">
        <v>532</v>
      </c>
      <c r="AP10" s="362"/>
      <c r="AR10" s="189"/>
      <c r="AS10" s="323"/>
      <c r="AT10" s="349" t="s">
        <v>529</v>
      </c>
      <c r="AU10" s="346"/>
      <c r="AV10" s="346"/>
      <c r="AW10" s="346"/>
      <c r="AX10" s="346"/>
      <c r="AY10" s="346"/>
      <c r="AZ10" s="346"/>
      <c r="BA10" s="346"/>
      <c r="BB10" s="346"/>
      <c r="BF10" s="189"/>
      <c r="BG10" s="363"/>
      <c r="BJ10" s="189"/>
      <c r="BK10" s="305"/>
      <c r="BL10" s="346"/>
      <c r="BM10" s="346"/>
      <c r="BN10" s="346"/>
      <c r="BO10" s="346"/>
      <c r="BP10" s="346"/>
      <c r="BQ10" s="346"/>
      <c r="BR10" s="346"/>
      <c r="BS10" s="346"/>
      <c r="BT10" s="346"/>
      <c r="BU10" s="346"/>
      <c r="BV10" s="346"/>
      <c r="BW10" s="315"/>
      <c r="BX10" s="304"/>
      <c r="BY10" s="304"/>
    </row>
    <row r="11" ht="21.75" customHeight="1">
      <c r="A11" s="294"/>
      <c r="B11" s="295" t="str">
        <f>IF(ISTEXT(A11),SUMIF('Production Calendar'!$F$3:$F$2071,'Crop Map'!$A11,'Production Calendar'!$G$3:$G$2701),"")</f>
        <v/>
      </c>
      <c r="C11" s="327" t="str">
        <f t="shared" si="1"/>
        <v/>
      </c>
      <c r="D11" s="328" t="str">
        <f t="array" ref="D11">IF(ISBLANK(A11),"",XLOOKUP($A11,'Codified Game Plan'!$E$3:$E$477,'Codified Game Plan'!$G$3:$G$477,0))</f>
        <v/>
      </c>
      <c r="E11" s="328" t="str">
        <f>IF(ISBLANK(A11),"",MAXIFS('Codified Game Plan'!$I$3:$I$477,'Codified Game Plan'!$E$3:$E$477,A11))</f>
        <v/>
      </c>
      <c r="F11" s="329" t="str">
        <f t="shared" si="2"/>
        <v>      - </v>
      </c>
      <c r="G11" s="330" t="s">
        <v>533</v>
      </c>
      <c r="H11" s="337"/>
      <c r="I11" s="337"/>
      <c r="J11" s="337"/>
      <c r="K11" s="337"/>
      <c r="L11" s="337"/>
      <c r="M11" s="337"/>
      <c r="N11" s="337"/>
      <c r="O11" s="337"/>
      <c r="P11" s="337"/>
      <c r="Q11" s="337"/>
      <c r="R11" s="295"/>
      <c r="S11" s="306"/>
      <c r="T11" s="307"/>
      <c r="U11" s="196"/>
      <c r="Y11" s="189"/>
      <c r="Z11" s="196"/>
      <c r="AA11" s="309"/>
      <c r="AB11" s="332"/>
      <c r="AC11" s="332"/>
      <c r="AD11" s="344"/>
      <c r="AE11" s="364" t="s">
        <v>534</v>
      </c>
      <c r="AG11" s="189"/>
      <c r="AH11" s="365" t="s">
        <v>535</v>
      </c>
      <c r="AI11" s="189"/>
      <c r="AJ11" s="366" t="s">
        <v>536</v>
      </c>
      <c r="AK11" s="189"/>
      <c r="AL11" s="344"/>
      <c r="AM11" s="332"/>
      <c r="AO11" s="350"/>
      <c r="AP11" s="196"/>
      <c r="AQ11" s="196"/>
      <c r="AR11" s="309"/>
      <c r="AS11" s="323"/>
      <c r="AT11" s="309"/>
      <c r="AU11" s="332"/>
      <c r="AV11" s="332"/>
      <c r="AW11" s="332"/>
      <c r="AX11" s="332"/>
      <c r="AY11" s="332"/>
      <c r="AZ11" s="332"/>
      <c r="BA11" s="332"/>
      <c r="BB11" s="332"/>
      <c r="BF11" s="189"/>
      <c r="BG11" s="363"/>
      <c r="BJ11" s="189"/>
      <c r="BK11" s="305"/>
      <c r="BL11" s="332"/>
      <c r="BM11" s="332"/>
      <c r="BN11" s="332"/>
      <c r="BO11" s="332"/>
      <c r="BP11" s="332"/>
      <c r="BQ11" s="332"/>
      <c r="BR11" s="332"/>
      <c r="BS11" s="332"/>
      <c r="BT11" s="332"/>
      <c r="BU11" s="332"/>
      <c r="BV11" s="332"/>
      <c r="BW11" s="315"/>
      <c r="BX11" s="304"/>
      <c r="BY11" s="304"/>
    </row>
    <row r="12" ht="21.75" customHeight="1">
      <c r="A12" s="294"/>
      <c r="B12" s="295" t="str">
        <f>IF(ISTEXT(A12),SUMIF('Production Calendar'!$F$3:$F$2071,'Crop Map'!$A12,'Production Calendar'!$G$3:$G$2701),"")</f>
        <v/>
      </c>
      <c r="C12" s="327" t="str">
        <f t="shared" si="1"/>
        <v/>
      </c>
      <c r="D12" s="328" t="str">
        <f t="array" ref="D12">IF(ISBLANK(A12),"",XLOOKUP($A12,'Codified Game Plan'!$E$3:$E$477,'Codified Game Plan'!$G$3:$G$477,0))</f>
        <v/>
      </c>
      <c r="E12" s="328" t="str">
        <f>IF(ISBLANK(A12),"",MAXIFS('Codified Game Plan'!$I$3:$I$477,'Codified Game Plan'!$E$3:$E$477,A12))</f>
        <v/>
      </c>
      <c r="F12" s="329" t="str">
        <f t="shared" si="2"/>
        <v>      - </v>
      </c>
      <c r="G12" s="330" t="s">
        <v>537</v>
      </c>
      <c r="H12" s="337"/>
      <c r="I12" s="337"/>
      <c r="J12" s="337"/>
      <c r="K12" s="337"/>
      <c r="L12" s="337"/>
      <c r="M12" s="337"/>
      <c r="N12" s="337"/>
      <c r="O12" s="337"/>
      <c r="P12" s="337"/>
      <c r="Q12" s="337"/>
      <c r="R12" s="295"/>
      <c r="S12" s="306"/>
      <c r="T12" s="307"/>
      <c r="U12" s="349" t="s">
        <v>538</v>
      </c>
      <c r="V12" s="196"/>
      <c r="W12" s="196"/>
      <c r="X12" s="196"/>
      <c r="Y12" s="309"/>
      <c r="Z12" s="359" t="s">
        <v>530</v>
      </c>
      <c r="AA12" s="196"/>
      <c r="AB12" s="196"/>
      <c r="AC12" s="309"/>
      <c r="AD12" s="344"/>
      <c r="AE12" s="363"/>
      <c r="AG12" s="189"/>
      <c r="AI12" s="189"/>
      <c r="AK12" s="189"/>
      <c r="AL12" s="344"/>
      <c r="AM12" s="360" t="s">
        <v>539</v>
      </c>
      <c r="AO12" s="350"/>
      <c r="AP12" s="364" t="s">
        <v>540</v>
      </c>
      <c r="AR12" s="367" t="s">
        <v>541</v>
      </c>
      <c r="AS12" s="323"/>
      <c r="AT12" s="349" t="s">
        <v>538</v>
      </c>
      <c r="AU12" s="354" t="s">
        <v>542</v>
      </c>
      <c r="AX12" s="189"/>
      <c r="AY12" s="355" t="s">
        <v>543</v>
      </c>
      <c r="AZ12" s="356"/>
      <c r="BA12" s="356"/>
      <c r="BB12" s="357"/>
      <c r="BF12" s="189"/>
      <c r="BG12" s="368"/>
      <c r="BH12" s="196"/>
      <c r="BI12" s="196"/>
      <c r="BJ12" s="309"/>
      <c r="BK12" s="305"/>
      <c r="BL12" s="346"/>
      <c r="BM12" s="346"/>
      <c r="BN12" s="346"/>
      <c r="BO12" s="346"/>
      <c r="BP12" s="346"/>
      <c r="BQ12" s="346"/>
      <c r="BR12" s="369" t="s">
        <v>544</v>
      </c>
      <c r="BS12" s="369" t="s">
        <v>545</v>
      </c>
      <c r="BT12" s="369" t="s">
        <v>546</v>
      </c>
      <c r="BU12" s="314"/>
      <c r="BV12" s="314"/>
      <c r="BW12" s="315"/>
      <c r="BX12" s="304"/>
      <c r="BY12" s="304"/>
    </row>
    <row r="13" ht="21.75" customHeight="1">
      <c r="A13" s="294"/>
      <c r="B13" s="295" t="str">
        <f>IF(ISTEXT(A13),SUMIF('Production Calendar'!$F$3:$F$2071,'Crop Map'!$A13,'Production Calendar'!$G$3:$G$2701),"")</f>
        <v/>
      </c>
      <c r="C13" s="327" t="str">
        <f t="shared" si="1"/>
        <v/>
      </c>
      <c r="D13" s="328" t="str">
        <f t="array" ref="D13">IF(ISBLANK(A13),"",XLOOKUP($A13,'Codified Game Plan'!$E$3:$E$477,'Codified Game Plan'!$G$3:$G$477,0))</f>
        <v/>
      </c>
      <c r="E13" s="328" t="str">
        <f>IF(ISBLANK(A13),"",MAXIFS('Codified Game Plan'!$I$3:$I$477,'Codified Game Plan'!$E$3:$E$477,A13))</f>
        <v/>
      </c>
      <c r="F13" s="329" t="str">
        <f t="shared" si="2"/>
        <v>      - </v>
      </c>
      <c r="G13" s="330" t="s">
        <v>547</v>
      </c>
      <c r="H13" s="331"/>
      <c r="I13" s="331"/>
      <c r="J13" s="331"/>
      <c r="K13" s="331"/>
      <c r="L13" s="331"/>
      <c r="M13" s="331"/>
      <c r="N13" s="331"/>
      <c r="O13" s="331"/>
      <c r="P13" s="331"/>
      <c r="Q13" s="331"/>
      <c r="R13" s="295"/>
      <c r="S13" s="306"/>
      <c r="T13" s="307"/>
      <c r="U13" s="309"/>
      <c r="V13" s="370" t="s">
        <v>548</v>
      </c>
      <c r="W13" s="357"/>
      <c r="X13" s="370" t="s">
        <v>549</v>
      </c>
      <c r="Y13" s="357"/>
      <c r="Z13" s="371" t="s">
        <v>550</v>
      </c>
      <c r="AA13" s="372" t="s">
        <v>551</v>
      </c>
      <c r="AB13" s="370" t="s">
        <v>552</v>
      </c>
      <c r="AC13" s="357"/>
      <c r="AD13" s="344"/>
      <c r="AE13" s="363"/>
      <c r="AG13" s="189"/>
      <c r="AI13" s="189"/>
      <c r="AK13" s="189"/>
      <c r="AL13" s="344"/>
      <c r="AO13" s="350"/>
      <c r="AP13" s="363"/>
      <c r="AR13" s="189"/>
      <c r="AS13" s="323"/>
      <c r="AT13" s="309"/>
      <c r="AX13" s="189"/>
      <c r="AY13" s="363"/>
      <c r="BB13" s="189"/>
      <c r="BC13" s="196"/>
      <c r="BD13" s="196"/>
      <c r="BE13" s="196"/>
      <c r="BF13" s="309"/>
      <c r="BG13" s="373"/>
      <c r="BH13" s="374"/>
      <c r="BI13" s="374"/>
      <c r="BJ13" s="374"/>
      <c r="BK13" s="305"/>
      <c r="BL13" s="332"/>
      <c r="BM13" s="332"/>
      <c r="BN13" s="332"/>
      <c r="BO13" s="332"/>
      <c r="BP13" s="332"/>
      <c r="BQ13" s="332"/>
      <c r="BR13" s="369" t="s">
        <v>553</v>
      </c>
      <c r="BS13" s="369" t="s">
        <v>545</v>
      </c>
      <c r="BT13" s="369" t="s">
        <v>554</v>
      </c>
      <c r="BU13" s="314"/>
      <c r="BV13" s="314"/>
      <c r="BW13" s="305"/>
      <c r="BX13" s="305"/>
      <c r="BY13" s="305"/>
    </row>
    <row r="14" ht="21.75" customHeight="1">
      <c r="A14" s="294"/>
      <c r="B14" s="295" t="str">
        <f>IF(ISTEXT(A14),SUMIF('Production Calendar'!$F$3:$F$2071,'Crop Map'!$A14,'Production Calendar'!$G$3:$G$2701),"")</f>
        <v/>
      </c>
      <c r="C14" s="327" t="str">
        <f t="shared" si="1"/>
        <v/>
      </c>
      <c r="D14" s="328" t="str">
        <f t="array" ref="D14">IF(ISBLANK(A14),"",XLOOKUP($A14,'Codified Game Plan'!$E$3:$E$477,'Codified Game Plan'!$G$3:$G$477,0))</f>
        <v/>
      </c>
      <c r="E14" s="328" t="str">
        <f>IF(ISBLANK(A14),"",MAXIFS('Codified Game Plan'!$I$3:$I$477,'Codified Game Plan'!$E$3:$E$477,A14))</f>
        <v/>
      </c>
      <c r="F14" s="329" t="str">
        <f t="shared" si="2"/>
        <v>      - </v>
      </c>
      <c r="G14" s="330" t="s">
        <v>555</v>
      </c>
      <c r="H14" s="337"/>
      <c r="I14" s="337"/>
      <c r="J14" s="337"/>
      <c r="K14" s="337"/>
      <c r="L14" s="337"/>
      <c r="M14" s="337"/>
      <c r="N14" s="337"/>
      <c r="O14" s="337"/>
      <c r="P14" s="337"/>
      <c r="Q14" s="337"/>
      <c r="R14" s="338"/>
      <c r="S14" s="306"/>
      <c r="T14" s="307"/>
      <c r="U14" s="349" t="s">
        <v>556</v>
      </c>
      <c r="V14" s="363"/>
      <c r="W14" s="189"/>
      <c r="X14" s="363"/>
      <c r="Y14" s="189"/>
      <c r="Z14" s="189"/>
      <c r="AA14" s="363"/>
      <c r="AB14" s="363"/>
      <c r="AC14" s="189"/>
      <c r="AD14" s="344"/>
      <c r="AE14" s="359" t="s">
        <v>530</v>
      </c>
      <c r="AF14" s="196"/>
      <c r="AG14" s="196"/>
      <c r="AH14" s="196"/>
      <c r="AI14" s="196"/>
      <c r="AJ14" s="196"/>
      <c r="AK14" s="309"/>
      <c r="AL14" s="344"/>
      <c r="AO14" s="346"/>
      <c r="AP14" s="363"/>
      <c r="AR14" s="189"/>
      <c r="AS14" s="323"/>
      <c r="AT14" s="349" t="s">
        <v>556</v>
      </c>
      <c r="AX14" s="189"/>
      <c r="AY14" s="363"/>
      <c r="BB14" s="189"/>
      <c r="BC14" s="346"/>
      <c r="BD14" s="346"/>
      <c r="BE14" s="346"/>
      <c r="BF14" s="346"/>
      <c r="BG14" s="346"/>
      <c r="BH14" s="346"/>
      <c r="BI14" s="346"/>
      <c r="BJ14" s="346"/>
      <c r="BK14" s="305"/>
      <c r="BL14" s="346"/>
      <c r="BM14" s="346"/>
      <c r="BN14" s="346"/>
      <c r="BO14" s="346"/>
      <c r="BP14" s="346"/>
      <c r="BQ14" s="346"/>
      <c r="BR14" s="375" t="s">
        <v>557</v>
      </c>
      <c r="BS14" s="376" t="s">
        <v>558</v>
      </c>
      <c r="BT14" s="375" t="s">
        <v>559</v>
      </c>
      <c r="BU14" s="314"/>
      <c r="BV14" s="314"/>
      <c r="BW14" s="305"/>
      <c r="BX14" s="305"/>
      <c r="BY14" s="305"/>
    </row>
    <row r="15" ht="21.75" customHeight="1">
      <c r="A15" s="294"/>
      <c r="B15" s="295" t="str">
        <f>IF(ISTEXT(A15),SUMIF('Production Calendar'!$F$3:$F$2071,'Crop Map'!$A15,'Production Calendar'!$G$3:$G$2701),"")</f>
        <v/>
      </c>
      <c r="C15" s="327" t="str">
        <f t="shared" si="1"/>
        <v/>
      </c>
      <c r="D15" s="328" t="str">
        <f t="array" ref="D15">IF(ISBLANK(A15),"",XLOOKUP($A15,'Codified Game Plan'!$E$3:$E$477,'Codified Game Plan'!$G$3:$G$477,0))</f>
        <v/>
      </c>
      <c r="E15" s="328" t="str">
        <f>IF(ISBLANK(A15),"",MAXIFS('Codified Game Plan'!$I$3:$I$477,'Codified Game Plan'!$E$3:$E$477,A15))</f>
        <v/>
      </c>
      <c r="F15" s="329" t="str">
        <f t="shared" si="2"/>
        <v>      - </v>
      </c>
      <c r="G15" s="330" t="s">
        <v>560</v>
      </c>
      <c r="H15" s="337"/>
      <c r="I15" s="337"/>
      <c r="J15" s="337"/>
      <c r="K15" s="337"/>
      <c r="L15" s="337"/>
      <c r="M15" s="337"/>
      <c r="N15" s="337"/>
      <c r="O15" s="337"/>
      <c r="P15" s="337"/>
      <c r="Q15" s="337"/>
      <c r="R15" s="295"/>
      <c r="S15" s="306"/>
      <c r="T15" s="307"/>
      <c r="U15" s="309"/>
      <c r="V15" s="363"/>
      <c r="W15" s="189"/>
      <c r="X15" s="363"/>
      <c r="Y15" s="189"/>
      <c r="Z15" s="189"/>
      <c r="AA15" s="363"/>
      <c r="AB15" s="363"/>
      <c r="AC15" s="189"/>
      <c r="AD15" s="344"/>
      <c r="AE15" s="332"/>
      <c r="AF15" s="332"/>
      <c r="AG15" s="332"/>
      <c r="AH15" s="332"/>
      <c r="AI15" s="332"/>
      <c r="AJ15" s="332"/>
      <c r="AK15" s="332"/>
      <c r="AL15" s="344"/>
      <c r="AN15" s="359"/>
      <c r="AO15" s="377"/>
      <c r="AP15" s="363"/>
      <c r="AR15" s="189"/>
      <c r="AS15" s="323"/>
      <c r="AT15" s="309"/>
      <c r="AX15" s="189"/>
      <c r="AY15" s="368"/>
      <c r="AZ15" s="196"/>
      <c r="BA15" s="196"/>
      <c r="BB15" s="309"/>
      <c r="BC15" s="355" t="s">
        <v>561</v>
      </c>
      <c r="BD15" s="356"/>
      <c r="BE15" s="356"/>
      <c r="BF15" s="357"/>
      <c r="BG15" s="354" t="s">
        <v>562</v>
      </c>
      <c r="BJ15" s="189"/>
      <c r="BL15" s="332"/>
      <c r="BM15" s="332"/>
      <c r="BN15" s="332"/>
      <c r="BO15" s="332"/>
      <c r="BP15" s="332"/>
      <c r="BQ15" s="332"/>
      <c r="BR15" s="369" t="s">
        <v>563</v>
      </c>
      <c r="BS15" s="369" t="s">
        <v>564</v>
      </c>
      <c r="BT15" s="369" t="s">
        <v>565</v>
      </c>
      <c r="BU15" s="314"/>
      <c r="BV15" s="314"/>
      <c r="BW15" s="305"/>
      <c r="BX15" s="305"/>
      <c r="BY15" s="305"/>
    </row>
    <row r="16" ht="21.75" customHeight="1">
      <c r="A16" s="294"/>
      <c r="B16" s="295" t="str">
        <f>IF(ISTEXT(A16),SUMIF('Production Calendar'!$F$3:$F$2071,'Crop Map'!$A16,'Production Calendar'!$G$3:$G$2701),"")</f>
        <v/>
      </c>
      <c r="C16" s="327" t="str">
        <f t="shared" si="1"/>
        <v/>
      </c>
      <c r="D16" s="328" t="str">
        <f t="array" ref="D16">IF(ISBLANK(A16),"",XLOOKUP($A16,'Codified Game Plan'!$E$3:$E$477,'Codified Game Plan'!$G$3:$G$477,0))</f>
        <v/>
      </c>
      <c r="E16" s="328" t="str">
        <f>IF(ISBLANK(A16),"",MAXIFS('Codified Game Plan'!$I$3:$I$477,'Codified Game Plan'!$E$3:$E$477,A16))</f>
        <v/>
      </c>
      <c r="F16" s="329" t="str">
        <f t="shared" si="2"/>
        <v>      - </v>
      </c>
      <c r="G16" s="330" t="s">
        <v>566</v>
      </c>
      <c r="H16" s="337"/>
      <c r="I16" s="337"/>
      <c r="J16" s="337"/>
      <c r="K16" s="337"/>
      <c r="L16" s="337"/>
      <c r="M16" s="337"/>
      <c r="N16" s="337"/>
      <c r="O16" s="337"/>
      <c r="P16" s="337"/>
      <c r="Q16" s="337"/>
      <c r="R16" s="295"/>
      <c r="S16" s="306"/>
      <c r="T16" s="307"/>
      <c r="U16" s="349" t="s">
        <v>567</v>
      </c>
      <c r="V16" s="363"/>
      <c r="W16" s="189"/>
      <c r="X16" s="363"/>
      <c r="Y16" s="189"/>
      <c r="Z16" s="189"/>
      <c r="AA16" s="363"/>
      <c r="AB16" s="363"/>
      <c r="AC16" s="189"/>
      <c r="AD16" s="344"/>
      <c r="AL16" s="344"/>
      <c r="AM16" s="196"/>
      <c r="AN16" s="346"/>
      <c r="AO16" s="346"/>
      <c r="AP16" s="363"/>
      <c r="AR16" s="189"/>
      <c r="AS16" s="323"/>
      <c r="AT16" s="349" t="s">
        <v>567</v>
      </c>
      <c r="AU16" s="196"/>
      <c r="AV16" s="196"/>
      <c r="AW16" s="196"/>
      <c r="AX16" s="309"/>
      <c r="AY16" s="346"/>
      <c r="AZ16" s="346"/>
      <c r="BA16" s="346"/>
      <c r="BB16" s="346"/>
      <c r="BC16" s="363"/>
      <c r="BF16" s="189"/>
      <c r="BJ16" s="189"/>
      <c r="BL16" s="346"/>
      <c r="BM16" s="346"/>
      <c r="BN16" s="346"/>
      <c r="BO16" s="346"/>
      <c r="BP16" s="346"/>
      <c r="BQ16" s="346"/>
      <c r="BR16" s="375" t="s">
        <v>568</v>
      </c>
      <c r="BS16" s="376" t="s">
        <v>569</v>
      </c>
      <c r="BT16" s="375" t="s">
        <v>570</v>
      </c>
      <c r="BU16" s="314"/>
      <c r="BV16" s="314"/>
      <c r="BW16" s="305"/>
      <c r="BX16" s="305"/>
      <c r="BY16" s="305"/>
    </row>
    <row r="17" ht="21.75" customHeight="1">
      <c r="A17" s="294"/>
      <c r="B17" s="295" t="str">
        <f>IF(ISTEXT(A17),SUMIF('Production Calendar'!$F$3:$F$2071,'Crop Map'!$A17,'Production Calendar'!$G$3:$G$2701),"")</f>
        <v/>
      </c>
      <c r="C17" s="327" t="str">
        <f t="shared" si="1"/>
        <v/>
      </c>
      <c r="D17" s="328" t="str">
        <f t="array" ref="D17">IF(ISBLANK(A17),"",XLOOKUP($A17,'Codified Game Plan'!$E$3:$E$477,'Codified Game Plan'!$G$3:$G$477,0))</f>
        <v/>
      </c>
      <c r="E17" s="328" t="str">
        <f>IF(ISBLANK(A17),"",MAXIFS('Codified Game Plan'!$I$3:$I$477,'Codified Game Plan'!$E$3:$E$477,A17))</f>
        <v/>
      </c>
      <c r="F17" s="329" t="str">
        <f t="shared" si="2"/>
        <v>      - </v>
      </c>
      <c r="G17" s="330" t="s">
        <v>571</v>
      </c>
      <c r="H17" s="331"/>
      <c r="I17" s="331"/>
      <c r="J17" s="331"/>
      <c r="K17" s="331"/>
      <c r="L17" s="331"/>
      <c r="M17" s="331"/>
      <c r="N17" s="331"/>
      <c r="O17" s="331"/>
      <c r="P17" s="331"/>
      <c r="Q17" s="331"/>
      <c r="R17" s="295"/>
      <c r="S17" s="306"/>
      <c r="T17" s="307"/>
      <c r="U17" s="309"/>
      <c r="V17" s="363"/>
      <c r="W17" s="189"/>
      <c r="X17" s="363"/>
      <c r="Y17" s="189"/>
      <c r="Z17" s="189"/>
      <c r="AA17" s="363"/>
      <c r="AB17" s="363"/>
      <c r="AC17" s="189"/>
      <c r="AD17" s="344"/>
      <c r="AE17" s="365" t="s">
        <v>572</v>
      </c>
      <c r="AF17" s="189"/>
      <c r="AG17" s="366" t="s">
        <v>573</v>
      </c>
      <c r="AH17" s="189"/>
      <c r="AI17" s="364" t="s">
        <v>574</v>
      </c>
      <c r="AK17" s="189"/>
      <c r="AL17" s="344"/>
      <c r="AM17" s="332"/>
      <c r="AN17" s="332"/>
      <c r="AO17" s="332"/>
      <c r="AP17" s="368"/>
      <c r="AQ17" s="196"/>
      <c r="AR17" s="309"/>
      <c r="AS17" s="323"/>
      <c r="AT17" s="309"/>
      <c r="AU17" s="332"/>
      <c r="AV17" s="332"/>
      <c r="AW17" s="332"/>
      <c r="AX17" s="332"/>
      <c r="AY17" s="332"/>
      <c r="AZ17" s="332"/>
      <c r="BA17" s="332"/>
      <c r="BB17" s="332"/>
      <c r="BC17" s="363"/>
      <c r="BF17" s="189"/>
      <c r="BJ17" s="189"/>
      <c r="BL17" s="332"/>
      <c r="BM17" s="332"/>
      <c r="BN17" s="332"/>
      <c r="BO17" s="332"/>
      <c r="BP17" s="332"/>
      <c r="BQ17" s="332"/>
      <c r="BR17" s="369" t="s">
        <v>575</v>
      </c>
      <c r="BS17" s="378" t="s">
        <v>569</v>
      </c>
      <c r="BT17" s="369" t="s">
        <v>576</v>
      </c>
      <c r="BU17" s="314"/>
      <c r="BV17" s="314"/>
      <c r="BW17" s="305"/>
      <c r="BX17" s="305"/>
      <c r="BY17" s="305"/>
    </row>
    <row r="18" ht="21.75" customHeight="1">
      <c r="A18" s="294"/>
      <c r="B18" s="295" t="str">
        <f>IF(ISTEXT(A18),SUMIF('Production Calendar'!$F$3:$F$2071,'Crop Map'!$A18,'Production Calendar'!$G$3:$G$2701),"")</f>
        <v/>
      </c>
      <c r="C18" s="327" t="str">
        <f t="shared" si="1"/>
        <v/>
      </c>
      <c r="D18" s="328" t="str">
        <f t="array" ref="D18">IF(ISBLANK(A18),"",XLOOKUP($A18,'Codified Game Plan'!$E$3:$E$477,'Codified Game Plan'!$G$3:$G$477,0))</f>
        <v/>
      </c>
      <c r="E18" s="328" t="str">
        <f>IF(ISBLANK(A18),"",MAXIFS('Codified Game Plan'!$I$3:$I$477,'Codified Game Plan'!$E$3:$E$477,A18))</f>
        <v/>
      </c>
      <c r="F18" s="329" t="str">
        <f t="shared" si="2"/>
        <v>      - </v>
      </c>
      <c r="G18" s="330" t="s">
        <v>577</v>
      </c>
      <c r="H18" s="337"/>
      <c r="I18" s="337"/>
      <c r="J18" s="337"/>
      <c r="K18" s="337"/>
      <c r="L18" s="337"/>
      <c r="M18" s="337"/>
      <c r="N18" s="337"/>
      <c r="O18" s="337"/>
      <c r="P18" s="337"/>
      <c r="Q18" s="337"/>
      <c r="R18" s="338"/>
      <c r="S18" s="306"/>
      <c r="T18" s="307"/>
      <c r="U18" s="349" t="s">
        <v>578</v>
      </c>
      <c r="V18" s="363"/>
      <c r="W18" s="189"/>
      <c r="X18" s="363"/>
      <c r="Y18" s="189"/>
      <c r="Z18" s="189"/>
      <c r="AA18" s="363"/>
      <c r="AB18" s="363"/>
      <c r="AC18" s="189"/>
      <c r="AD18" s="344"/>
      <c r="AF18" s="189"/>
      <c r="AH18" s="189"/>
      <c r="AI18" s="363"/>
      <c r="AK18" s="189"/>
      <c r="AL18" s="344"/>
      <c r="AM18" s="346"/>
      <c r="AN18" s="346"/>
      <c r="AO18" s="346"/>
      <c r="AP18" s="364" t="s">
        <v>579</v>
      </c>
      <c r="AR18" s="189"/>
      <c r="AS18" s="323"/>
      <c r="AT18" s="349" t="s">
        <v>578</v>
      </c>
      <c r="AU18" s="355" t="s">
        <v>580</v>
      </c>
      <c r="AV18" s="356"/>
      <c r="AW18" s="356"/>
      <c r="AX18" s="357"/>
      <c r="AY18" s="354" t="s">
        <v>581</v>
      </c>
      <c r="BB18" s="189"/>
      <c r="BC18" s="368"/>
      <c r="BD18" s="196"/>
      <c r="BE18" s="196"/>
      <c r="BF18" s="309"/>
      <c r="BJ18" s="189"/>
      <c r="BL18" s="346"/>
      <c r="BM18" s="346"/>
      <c r="BN18" s="346"/>
      <c r="BO18" s="346"/>
      <c r="BP18" s="346"/>
      <c r="BQ18" s="346"/>
      <c r="BR18" s="375" t="s">
        <v>582</v>
      </c>
      <c r="BS18" s="375" t="s">
        <v>583</v>
      </c>
      <c r="BT18" s="375" t="s">
        <v>584</v>
      </c>
      <c r="BU18" s="314"/>
      <c r="BV18" s="314"/>
      <c r="BW18" s="305"/>
      <c r="BX18" s="305"/>
      <c r="BY18" s="305"/>
    </row>
    <row r="19" ht="21.75" customHeight="1">
      <c r="A19" s="294"/>
      <c r="B19" s="295" t="str">
        <f>IF(ISTEXT(A19),SUMIF('Production Calendar'!$F$3:$F$2071,'Crop Map'!$A19,'Production Calendar'!$G$3:$G$2701),"")</f>
        <v/>
      </c>
      <c r="C19" s="327" t="str">
        <f t="shared" si="1"/>
        <v/>
      </c>
      <c r="D19" s="328" t="str">
        <f t="array" ref="D19">IF(ISBLANK(A19),"",XLOOKUP($A19,'Codified Game Plan'!$E$3:$E$477,'Codified Game Plan'!$G$3:$G$477,0))</f>
        <v/>
      </c>
      <c r="E19" s="328" t="str">
        <f>IF(ISBLANK(A19),"",MAXIFS('Codified Game Plan'!$I$3:$I$477,'Codified Game Plan'!$E$3:$E$477,A19))</f>
        <v/>
      </c>
      <c r="F19" s="329" t="str">
        <f t="shared" si="2"/>
        <v>      - </v>
      </c>
      <c r="G19" s="330" t="s">
        <v>585</v>
      </c>
      <c r="H19" s="337"/>
      <c r="I19" s="337"/>
      <c r="J19" s="337"/>
      <c r="K19" s="337"/>
      <c r="L19" s="337"/>
      <c r="M19" s="337"/>
      <c r="N19" s="337"/>
      <c r="O19" s="337"/>
      <c r="P19" s="337"/>
      <c r="Q19" s="337"/>
      <c r="R19" s="295"/>
      <c r="S19" s="306"/>
      <c r="T19" s="307"/>
      <c r="U19" s="309"/>
      <c r="V19" s="363"/>
      <c r="W19" s="189"/>
      <c r="X19" s="363"/>
      <c r="Y19" s="189"/>
      <c r="Z19" s="189"/>
      <c r="AA19" s="363"/>
      <c r="AB19" s="363"/>
      <c r="AC19" s="189"/>
      <c r="AD19" s="344"/>
      <c r="AF19" s="189"/>
      <c r="AH19" s="189"/>
      <c r="AI19" s="363"/>
      <c r="AK19" s="189"/>
      <c r="AL19" s="344"/>
      <c r="AM19" s="332"/>
      <c r="AN19" s="332"/>
      <c r="AO19" s="332"/>
      <c r="AP19" s="363"/>
      <c r="AR19" s="189"/>
      <c r="AS19" s="323"/>
      <c r="AT19" s="309"/>
      <c r="AU19" s="363"/>
      <c r="AX19" s="189"/>
      <c r="BB19" s="189"/>
      <c r="BC19" s="332"/>
      <c r="BD19" s="332"/>
      <c r="BE19" s="332"/>
      <c r="BF19" s="332"/>
      <c r="BG19" s="196"/>
      <c r="BH19" s="196"/>
      <c r="BI19" s="196"/>
      <c r="BJ19" s="309"/>
      <c r="BL19" s="332"/>
      <c r="BM19" s="332"/>
      <c r="BN19" s="332"/>
      <c r="BO19" s="332"/>
      <c r="BP19" s="332"/>
      <c r="BQ19" s="332"/>
      <c r="BR19" s="369" t="s">
        <v>586</v>
      </c>
      <c r="BS19" s="378" t="s">
        <v>569</v>
      </c>
      <c r="BT19" s="369" t="s">
        <v>587</v>
      </c>
      <c r="BU19" s="314"/>
      <c r="BV19" s="314"/>
      <c r="BW19" s="305"/>
      <c r="BX19" s="305"/>
      <c r="BY19" s="305"/>
    </row>
    <row r="20" ht="21.75" customHeight="1">
      <c r="A20" s="294"/>
      <c r="B20" s="295" t="str">
        <f>IF(ISTEXT(A20),SUMIF('Production Calendar'!$F$3:$F$2071,'Crop Map'!$A20,'Production Calendar'!$G$3:$G$2701),"")</f>
        <v/>
      </c>
      <c r="C20" s="327" t="str">
        <f t="shared" si="1"/>
        <v/>
      </c>
      <c r="D20" s="328" t="str">
        <f t="array" ref="D20">IF(ISBLANK(A20),"",XLOOKUP($A20,'Codified Game Plan'!$E$3:$E$477,'Codified Game Plan'!$G$3:$G$477,0))</f>
        <v/>
      </c>
      <c r="E20" s="328" t="str">
        <f>IF(ISBLANK(A20),"",MAXIFS('Codified Game Plan'!$I$3:$I$477,'Codified Game Plan'!$E$3:$E$477,A20))</f>
        <v/>
      </c>
      <c r="F20" s="329" t="str">
        <f t="shared" si="2"/>
        <v>      - </v>
      </c>
      <c r="G20" s="295"/>
      <c r="H20" s="295"/>
      <c r="I20" s="295"/>
      <c r="J20" s="295"/>
      <c r="K20" s="295"/>
      <c r="L20" s="295"/>
      <c r="M20" s="295"/>
      <c r="N20" s="295"/>
      <c r="O20" s="295"/>
      <c r="P20" s="295"/>
      <c r="Q20" s="295"/>
      <c r="R20" s="295"/>
      <c r="S20" s="306"/>
      <c r="T20" s="307"/>
      <c r="U20" s="349" t="s">
        <v>588</v>
      </c>
      <c r="V20" s="363"/>
      <c r="W20" s="189"/>
      <c r="X20" s="363"/>
      <c r="Y20" s="189"/>
      <c r="Z20" s="189"/>
      <c r="AA20" s="363"/>
      <c r="AB20" s="363"/>
      <c r="AC20" s="189"/>
      <c r="AD20" s="344"/>
      <c r="AE20" s="346"/>
      <c r="AF20" s="346"/>
      <c r="AG20" s="346"/>
      <c r="AH20" s="346"/>
      <c r="AI20" s="346"/>
      <c r="AJ20" s="346"/>
      <c r="AK20" s="346"/>
      <c r="AL20" s="344"/>
      <c r="AM20" s="346"/>
      <c r="AN20" s="346"/>
      <c r="AO20" s="346"/>
      <c r="AP20" s="363"/>
      <c r="AR20" s="189"/>
      <c r="AS20" s="323"/>
      <c r="AT20" s="349" t="s">
        <v>588</v>
      </c>
      <c r="AU20" s="363"/>
      <c r="AX20" s="189"/>
      <c r="BB20" s="189"/>
      <c r="BC20" s="346"/>
      <c r="BD20" s="346"/>
      <c r="BE20" s="346"/>
      <c r="BF20" s="346"/>
      <c r="BG20" s="346"/>
      <c r="BH20" s="346"/>
      <c r="BI20" s="346"/>
      <c r="BJ20" s="346"/>
      <c r="BL20" s="346"/>
      <c r="BM20" s="346"/>
      <c r="BN20" s="346"/>
      <c r="BO20" s="346"/>
      <c r="BP20" s="346"/>
      <c r="BQ20" s="346"/>
      <c r="BR20" s="346"/>
      <c r="BS20" s="346"/>
      <c r="BT20" s="346"/>
      <c r="BU20" s="314"/>
      <c r="BV20" s="314"/>
      <c r="BW20" s="315"/>
      <c r="BX20" s="304"/>
      <c r="BY20" s="304"/>
    </row>
    <row r="21" ht="21.75" customHeight="1">
      <c r="A21" s="294"/>
      <c r="B21" s="295" t="str">
        <f>IF(ISTEXT(A21),SUMIF('Production Calendar'!$F$3:$F$2071,'Crop Map'!$A21,'Production Calendar'!$G$3:$G$2701),"")</f>
        <v/>
      </c>
      <c r="C21" s="327" t="str">
        <f t="shared" si="1"/>
        <v/>
      </c>
      <c r="D21" s="328" t="str">
        <f t="array" ref="D21">IF(ISBLANK(A21),"",XLOOKUP($A21,'Codified Game Plan'!$E$3:$E$477,'Codified Game Plan'!$G$3:$G$477,0))</f>
        <v/>
      </c>
      <c r="E21" s="328" t="str">
        <f>IF(ISBLANK(A21),"",MAXIFS('Codified Game Plan'!$I$3:$I$477,'Codified Game Plan'!$E$3:$E$477,A21))</f>
        <v/>
      </c>
      <c r="F21" s="329" t="str">
        <f t="shared" si="2"/>
        <v>      - </v>
      </c>
      <c r="G21" s="338"/>
      <c r="H21" s="295"/>
      <c r="I21" s="295"/>
      <c r="J21" s="295"/>
      <c r="K21" s="295"/>
      <c r="L21" s="295"/>
      <c r="M21" s="295"/>
      <c r="N21" s="295"/>
      <c r="O21" s="295"/>
      <c r="P21" s="295"/>
      <c r="Q21" s="295"/>
      <c r="R21" s="295"/>
      <c r="S21" s="306"/>
      <c r="T21" s="307"/>
      <c r="U21" s="309"/>
      <c r="V21" s="363"/>
      <c r="W21" s="189"/>
      <c r="X21" s="363"/>
      <c r="Y21" s="189"/>
      <c r="Z21" s="189"/>
      <c r="AA21" s="363"/>
      <c r="AB21" s="363"/>
      <c r="AC21" s="189"/>
      <c r="AD21" s="344"/>
      <c r="AE21" s="332"/>
      <c r="AF21" s="332"/>
      <c r="AG21" s="332"/>
      <c r="AH21" s="332"/>
      <c r="AI21" s="332"/>
      <c r="AJ21" s="332"/>
      <c r="AK21" s="332"/>
      <c r="AL21" s="344"/>
      <c r="AM21" s="332"/>
      <c r="AN21" s="332"/>
      <c r="AO21" s="332"/>
      <c r="AP21" s="332"/>
      <c r="AQ21" s="332"/>
      <c r="AR21" s="332"/>
      <c r="AS21" s="323"/>
      <c r="AT21" s="309"/>
      <c r="AU21" s="368"/>
      <c r="AV21" s="196"/>
      <c r="AW21" s="196"/>
      <c r="AX21" s="309"/>
      <c r="BB21" s="189"/>
      <c r="BC21" s="354" t="s">
        <v>526</v>
      </c>
      <c r="BF21" s="189"/>
      <c r="BG21" s="355" t="s">
        <v>527</v>
      </c>
      <c r="BH21" s="356"/>
      <c r="BI21" s="356"/>
      <c r="BJ21" s="357"/>
      <c r="BK21" s="305"/>
      <c r="BL21" s="332"/>
      <c r="BM21" s="332"/>
      <c r="BN21" s="332"/>
      <c r="BO21" s="332"/>
      <c r="BP21" s="332"/>
      <c r="BQ21" s="332"/>
      <c r="BR21" s="332"/>
      <c r="BS21" s="332"/>
      <c r="BT21" s="332"/>
      <c r="BU21" s="314"/>
      <c r="BV21" s="314"/>
      <c r="BW21" s="315"/>
      <c r="BX21" s="304"/>
      <c r="BY21" s="304"/>
    </row>
    <row r="22" ht="21.75" customHeight="1">
      <c r="A22" s="294"/>
      <c r="B22" s="295" t="str">
        <f>IF(ISTEXT(A22),SUMIF('Production Calendar'!$F$3:$F$2071,'Crop Map'!$A22,'Production Calendar'!$G$3:$G$2701),"")</f>
        <v/>
      </c>
      <c r="C22" s="327" t="str">
        <f t="shared" si="1"/>
        <v/>
      </c>
      <c r="D22" s="328" t="str">
        <f t="array" ref="D22">IF(ISBLANK(A22),"",XLOOKUP($A22,'Codified Game Plan'!$E$3:$E$477,'Codified Game Plan'!$G$3:$G$477,0))</f>
        <v/>
      </c>
      <c r="E22" s="328" t="str">
        <f>IF(ISBLANK(A22),"",MAXIFS('Codified Game Plan'!$I$3:$I$477,'Codified Game Plan'!$E$3:$E$477,A22))</f>
        <v/>
      </c>
      <c r="F22" s="329" t="str">
        <f t="shared" si="2"/>
        <v>      - </v>
      </c>
      <c r="G22" s="338"/>
      <c r="H22" s="338"/>
      <c r="I22" s="338"/>
      <c r="J22" s="338"/>
      <c r="K22" s="338"/>
      <c r="L22" s="338"/>
      <c r="M22" s="338"/>
      <c r="N22" s="338"/>
      <c r="O22" s="338"/>
      <c r="P22" s="338"/>
      <c r="Q22" s="338"/>
      <c r="R22" s="338"/>
      <c r="S22" s="306"/>
      <c r="T22" s="307"/>
      <c r="U22" s="349" t="s">
        <v>589</v>
      </c>
      <c r="V22" s="363"/>
      <c r="W22" s="189"/>
      <c r="X22" s="363"/>
      <c r="Y22" s="189"/>
      <c r="Z22" s="189"/>
      <c r="AA22" s="363"/>
      <c r="AB22" s="363"/>
      <c r="AC22" s="189"/>
      <c r="AD22" s="344"/>
      <c r="AE22" s="346"/>
      <c r="AF22" s="346"/>
      <c r="AG22" s="346"/>
      <c r="AH22" s="346"/>
      <c r="AI22" s="346"/>
      <c r="AJ22" s="346"/>
      <c r="AK22" s="346"/>
      <c r="AL22" s="344"/>
      <c r="AM22" s="346"/>
      <c r="AN22" s="346"/>
      <c r="AO22" s="346"/>
      <c r="AP22" s="346"/>
      <c r="AQ22" s="346"/>
      <c r="AR22" s="346"/>
      <c r="AS22" s="323"/>
      <c r="AT22" s="349" t="s">
        <v>589</v>
      </c>
      <c r="AU22" s="332"/>
      <c r="AV22" s="332"/>
      <c r="AW22" s="332"/>
      <c r="AX22" s="332"/>
      <c r="AY22" s="196"/>
      <c r="AZ22" s="196"/>
      <c r="BA22" s="196"/>
      <c r="BB22" s="309"/>
      <c r="BF22" s="189"/>
      <c r="BG22" s="363"/>
      <c r="BJ22" s="189"/>
      <c r="BK22" s="305"/>
      <c r="BL22" s="346"/>
      <c r="BM22" s="346"/>
      <c r="BN22" s="346"/>
      <c r="BO22" s="346"/>
      <c r="BP22" s="346"/>
      <c r="BQ22" s="346"/>
      <c r="BR22" s="346"/>
      <c r="BS22" s="346"/>
      <c r="BT22" s="346"/>
      <c r="BU22" s="346"/>
      <c r="BV22" s="346"/>
      <c r="BW22" s="315"/>
      <c r="BX22" s="304"/>
      <c r="BY22" s="304"/>
    </row>
    <row r="23" ht="21.75" customHeight="1">
      <c r="A23" s="294"/>
      <c r="B23" s="295" t="str">
        <f>IF(ISTEXT(A23),SUMIF('Production Calendar'!$F$3:$F$2071,'Crop Map'!$A23,'Production Calendar'!$G$3:$G$2701),"")</f>
        <v/>
      </c>
      <c r="C23" s="327" t="str">
        <f t="shared" si="1"/>
        <v/>
      </c>
      <c r="D23" s="328" t="str">
        <f t="array" ref="D23">IF(ISBLANK(A23),"",XLOOKUP($A23,'Codified Game Plan'!$E$3:$E$477,'Codified Game Plan'!$G$3:$G$477,0))</f>
        <v/>
      </c>
      <c r="E23" s="328" t="str">
        <f>IF(ISBLANK(A23),"",MAXIFS('Codified Game Plan'!$I$3:$I$477,'Codified Game Plan'!$E$3:$E$477,A23))</f>
        <v/>
      </c>
      <c r="F23" s="329" t="str">
        <f t="shared" si="2"/>
        <v>      - </v>
      </c>
      <c r="G23" s="338"/>
      <c r="H23" s="295"/>
      <c r="I23" s="295"/>
      <c r="J23" s="295"/>
      <c r="K23" s="295"/>
      <c r="L23" s="295"/>
      <c r="M23" s="295"/>
      <c r="N23" s="295"/>
      <c r="O23" s="295"/>
      <c r="P23" s="295"/>
      <c r="Q23" s="295"/>
      <c r="R23" s="295"/>
      <c r="S23" s="306"/>
      <c r="T23" s="307"/>
      <c r="U23" s="309"/>
      <c r="V23" s="363"/>
      <c r="W23" s="189"/>
      <c r="X23" s="363"/>
      <c r="Y23" s="189"/>
      <c r="Z23" s="189"/>
      <c r="AA23" s="363"/>
      <c r="AB23" s="363"/>
      <c r="AC23" s="189"/>
      <c r="AD23" s="344"/>
      <c r="AE23" s="332"/>
      <c r="AF23" s="332"/>
      <c r="AG23" s="332"/>
      <c r="AH23" s="332"/>
      <c r="AI23" s="332"/>
      <c r="AJ23" s="332"/>
      <c r="AK23" s="332"/>
      <c r="AL23" s="344"/>
      <c r="AM23" s="332"/>
      <c r="AN23" s="332"/>
      <c r="AO23" s="332"/>
      <c r="AP23" s="332"/>
      <c r="AQ23" s="332"/>
      <c r="AR23" s="332"/>
      <c r="AS23" s="323"/>
      <c r="AT23" s="309"/>
      <c r="AU23" s="332"/>
      <c r="AV23" s="332"/>
      <c r="AW23" s="332"/>
      <c r="AX23" s="332"/>
      <c r="AY23" s="332"/>
      <c r="AZ23" s="332"/>
      <c r="BA23" s="332"/>
      <c r="BB23" s="332"/>
      <c r="BF23" s="189"/>
      <c r="BG23" s="363"/>
      <c r="BJ23" s="189"/>
      <c r="BK23" s="305"/>
      <c r="BL23" s="332"/>
      <c r="BM23" s="332"/>
      <c r="BN23" s="332"/>
      <c r="BO23" s="332"/>
      <c r="BP23" s="332"/>
      <c r="BQ23" s="332"/>
      <c r="BR23" s="332"/>
      <c r="BS23" s="332"/>
      <c r="BT23" s="332"/>
      <c r="BU23" s="332"/>
      <c r="BV23" s="332"/>
      <c r="BW23" s="315"/>
      <c r="BX23" s="304"/>
      <c r="BY23" s="304"/>
    </row>
    <row r="24" ht="21.75" customHeight="1">
      <c r="A24" s="294"/>
      <c r="B24" s="295" t="str">
        <f>IF(ISTEXT(A24),SUMIF('Production Calendar'!$F$3:$F$2071,'Crop Map'!$A24,'Production Calendar'!$G$3:$G$2701),"")</f>
        <v/>
      </c>
      <c r="C24" s="327" t="str">
        <f t="shared" si="1"/>
        <v/>
      </c>
      <c r="D24" s="328" t="str">
        <f t="array" ref="D24">IF(ISBLANK(A24),"",XLOOKUP($A24,'Codified Game Plan'!$E$3:$E$477,'Codified Game Plan'!$G$3:$G$477,0))</f>
        <v/>
      </c>
      <c r="E24" s="328" t="str">
        <f>IF(ISBLANK(A24),"",MAXIFS('Codified Game Plan'!$I$3:$I$477,'Codified Game Plan'!$E$3:$E$477,A24))</f>
        <v/>
      </c>
      <c r="F24" s="329" t="str">
        <f t="shared" si="2"/>
        <v>      - </v>
      </c>
      <c r="G24" s="338"/>
      <c r="H24" s="295"/>
      <c r="I24" s="295"/>
      <c r="J24" s="295"/>
      <c r="K24" s="295"/>
      <c r="L24" s="295"/>
      <c r="M24" s="295"/>
      <c r="N24" s="295"/>
      <c r="O24" s="295"/>
      <c r="P24" s="295"/>
      <c r="Q24" s="295"/>
      <c r="R24" s="295"/>
      <c r="S24" s="306"/>
      <c r="T24" s="307"/>
      <c r="U24" s="349" t="s">
        <v>590</v>
      </c>
      <c r="V24" s="368"/>
      <c r="W24" s="309"/>
      <c r="X24" s="368"/>
      <c r="Y24" s="309"/>
      <c r="Z24" s="309"/>
      <c r="AA24" s="363"/>
      <c r="AB24" s="368"/>
      <c r="AC24" s="309"/>
      <c r="AD24" s="344"/>
      <c r="AE24" s="346"/>
      <c r="AF24" s="346"/>
      <c r="AG24" s="346"/>
      <c r="AH24" s="346"/>
      <c r="AI24" s="346"/>
      <c r="AJ24" s="346"/>
      <c r="AK24" s="346"/>
      <c r="AL24" s="344"/>
      <c r="AM24" s="346"/>
      <c r="AN24" s="346"/>
      <c r="AO24" s="346"/>
      <c r="AP24" s="346"/>
      <c r="AQ24" s="346"/>
      <c r="AR24" s="346"/>
      <c r="AS24" s="323"/>
      <c r="AT24" s="349" t="s">
        <v>590</v>
      </c>
      <c r="AU24" s="354" t="s">
        <v>526</v>
      </c>
      <c r="AX24" s="189"/>
      <c r="AY24" s="355" t="s">
        <v>527</v>
      </c>
      <c r="AZ24" s="356"/>
      <c r="BA24" s="356"/>
      <c r="BB24" s="357"/>
      <c r="BF24" s="189"/>
      <c r="BG24" s="368"/>
      <c r="BH24" s="196"/>
      <c r="BI24" s="196"/>
      <c r="BJ24" s="309"/>
      <c r="BK24" s="305"/>
      <c r="BL24" s="346"/>
      <c r="BM24" s="346"/>
      <c r="BN24" s="346"/>
      <c r="BO24" s="346"/>
      <c r="BP24" s="346"/>
      <c r="BQ24" s="346"/>
      <c r="BR24" s="346"/>
      <c r="BS24" s="346"/>
      <c r="BT24" s="346"/>
      <c r="BU24" s="346"/>
      <c r="BV24" s="346"/>
      <c r="BW24" s="361" t="s">
        <v>591</v>
      </c>
      <c r="BX24" s="304"/>
      <c r="BY24" s="304"/>
    </row>
    <row r="25" ht="21.75" customHeight="1">
      <c r="A25" s="294"/>
      <c r="B25" s="295" t="str">
        <f>IF(ISTEXT(A25),SUMIF('Production Calendar'!$F$3:$F$2071,'Crop Map'!$A25,'Production Calendar'!$G$3:$G$2701),"")</f>
        <v/>
      </c>
      <c r="C25" s="327" t="str">
        <f t="shared" si="1"/>
        <v/>
      </c>
      <c r="D25" s="328" t="str">
        <f t="array" ref="D25">IF(ISBLANK(A25),"",XLOOKUP($A25,'Codified Game Plan'!$E$3:$E$477,'Codified Game Plan'!$G$3:$G$477,0))</f>
        <v/>
      </c>
      <c r="E25" s="328" t="str">
        <f>IF(ISBLANK(A25),"",MAXIFS('Codified Game Plan'!$I$3:$I$477,'Codified Game Plan'!$E$3:$E$477,A25))</f>
        <v/>
      </c>
      <c r="F25" s="329" t="str">
        <f t="shared" si="2"/>
        <v>      - </v>
      </c>
      <c r="G25" s="338"/>
      <c r="H25" s="295"/>
      <c r="I25" s="295"/>
      <c r="J25" s="295"/>
      <c r="K25" s="295"/>
      <c r="L25" s="295"/>
      <c r="M25" s="295"/>
      <c r="N25" s="295"/>
      <c r="O25" s="295"/>
      <c r="P25" s="295"/>
      <c r="Q25" s="295"/>
      <c r="R25" s="295"/>
      <c r="S25" s="306"/>
      <c r="T25" s="307"/>
      <c r="U25" s="309"/>
      <c r="V25" s="359" t="s">
        <v>530</v>
      </c>
      <c r="W25" s="196"/>
      <c r="X25" s="196"/>
      <c r="Y25" s="196"/>
      <c r="Z25" s="196"/>
      <c r="AA25" s="196"/>
      <c r="AB25" s="196"/>
      <c r="AC25" s="309"/>
      <c r="AD25" s="344"/>
      <c r="AE25" s="379">
        <v>9.0</v>
      </c>
      <c r="AF25" s="332"/>
      <c r="AG25" s="332"/>
      <c r="AH25" s="332"/>
      <c r="AI25" s="332"/>
      <c r="AJ25" s="332"/>
      <c r="AK25" s="332"/>
      <c r="AL25" s="344"/>
      <c r="AM25" s="332"/>
      <c r="AN25" s="332"/>
      <c r="AO25" s="332"/>
      <c r="AP25" s="332"/>
      <c r="AQ25" s="332"/>
      <c r="AR25" s="332"/>
      <c r="AS25" s="323"/>
      <c r="AT25" s="309"/>
      <c r="AX25" s="189"/>
      <c r="AY25" s="363"/>
      <c r="BB25" s="189"/>
      <c r="BC25" s="196"/>
      <c r="BD25" s="196"/>
      <c r="BE25" s="196"/>
      <c r="BF25" s="309"/>
      <c r="BG25" s="373"/>
      <c r="BH25" s="374"/>
      <c r="BI25" s="374"/>
      <c r="BJ25" s="374"/>
      <c r="BK25" s="305"/>
      <c r="BL25" s="332"/>
      <c r="BM25" s="332"/>
      <c r="BN25" s="332"/>
      <c r="BO25" s="332"/>
      <c r="BP25" s="332"/>
      <c r="BQ25" s="332"/>
      <c r="BR25" s="332"/>
      <c r="BS25" s="332"/>
      <c r="BT25" s="332"/>
      <c r="BU25" s="332"/>
      <c r="BV25" s="332"/>
      <c r="BW25" s="350"/>
      <c r="BX25" s="304"/>
      <c r="BY25" s="304"/>
    </row>
    <row r="26" ht="21.75" customHeight="1">
      <c r="A26" s="294"/>
      <c r="B26" s="295" t="str">
        <f>IF(ISTEXT(A26),SUMIF('Production Calendar'!$F$3:$F$2071,'Crop Map'!$A26,'Production Calendar'!$G$3:$G$2701),"")</f>
        <v/>
      </c>
      <c r="C26" s="327" t="str">
        <f t="shared" si="1"/>
        <v/>
      </c>
      <c r="D26" s="328" t="str">
        <f t="array" ref="D26">IF(ISBLANK(A26),"",XLOOKUP($A26,'Codified Game Plan'!$E$3:$E$477,'Codified Game Plan'!$G$3:$G$477,0))</f>
        <v/>
      </c>
      <c r="E26" s="328" t="str">
        <f>IF(ISBLANK(A26),"",MAXIFS('Codified Game Plan'!$I$3:$I$477,'Codified Game Plan'!$E$3:$E$477,A26))</f>
        <v/>
      </c>
      <c r="F26" s="329" t="str">
        <f t="shared" si="2"/>
        <v>      - </v>
      </c>
      <c r="G26" s="338"/>
      <c r="H26" s="338"/>
      <c r="I26" s="338"/>
      <c r="J26" s="338"/>
      <c r="K26" s="338"/>
      <c r="L26" s="338"/>
      <c r="M26" s="338"/>
      <c r="N26" s="338"/>
      <c r="O26" s="338"/>
      <c r="P26" s="338"/>
      <c r="Q26" s="338"/>
      <c r="R26" s="338"/>
      <c r="S26" s="306"/>
      <c r="T26" s="307"/>
      <c r="U26" s="349" t="s">
        <v>592</v>
      </c>
      <c r="V26" s="380" t="s">
        <v>593</v>
      </c>
      <c r="AA26" s="189"/>
      <c r="AB26" s="381" t="s">
        <v>594</v>
      </c>
      <c r="AC26" s="189"/>
      <c r="AD26" s="344"/>
      <c r="AE26" s="346"/>
      <c r="AF26" s="346"/>
      <c r="AG26" s="346"/>
      <c r="AH26" s="382"/>
      <c r="AI26" s="346"/>
      <c r="AJ26" s="382"/>
      <c r="AK26" s="346"/>
      <c r="AL26" s="344"/>
      <c r="AM26" s="346"/>
      <c r="AN26" s="346"/>
      <c r="AO26" s="346"/>
      <c r="AP26" s="346"/>
      <c r="AQ26" s="346"/>
      <c r="AR26" s="346"/>
      <c r="AS26" s="323"/>
      <c r="AT26" s="349" t="s">
        <v>592</v>
      </c>
      <c r="AX26" s="189"/>
      <c r="AY26" s="363"/>
      <c r="BB26" s="189"/>
      <c r="BC26" s="346"/>
      <c r="BD26" s="346"/>
      <c r="BE26" s="346"/>
      <c r="BF26" s="346"/>
      <c r="BG26" s="346"/>
      <c r="BH26" s="346"/>
      <c r="BI26" s="346"/>
      <c r="BJ26" s="346"/>
      <c r="BK26" s="305"/>
      <c r="BL26" s="346"/>
      <c r="BM26" s="346"/>
      <c r="BN26" s="346"/>
      <c r="BO26" s="346"/>
      <c r="BP26" s="346"/>
      <c r="BQ26" s="346"/>
      <c r="BR26" s="346"/>
      <c r="BS26" s="346"/>
      <c r="BT26" s="346"/>
      <c r="BU26" s="346"/>
      <c r="BV26" s="346"/>
      <c r="BW26" s="350"/>
      <c r="BX26" s="304"/>
      <c r="BY26" s="304"/>
    </row>
    <row r="27" ht="21.75" customHeight="1">
      <c r="A27" s="294"/>
      <c r="B27" s="295" t="str">
        <f>IF(ISTEXT(A27),SUMIF('Production Calendar'!$F$3:$F$2071,'Crop Map'!$A27,'Production Calendar'!$G$3:$G$2701),"")</f>
        <v/>
      </c>
      <c r="C27" s="327" t="str">
        <f t="shared" si="1"/>
        <v/>
      </c>
      <c r="D27" s="328" t="str">
        <f t="array" ref="D27">IF(ISBLANK(A27),"",XLOOKUP($A27,'Codified Game Plan'!$E$3:$E$477,'Codified Game Plan'!$G$3:$G$477,0))</f>
        <v/>
      </c>
      <c r="E27" s="328" t="str">
        <f>IF(ISBLANK(A27),"",MAXIFS('Codified Game Plan'!$I$3:$I$477,'Codified Game Plan'!$E$3:$E$477,A27))</f>
        <v/>
      </c>
      <c r="F27" s="329" t="str">
        <f t="shared" si="2"/>
        <v>      - </v>
      </c>
      <c r="G27" s="338"/>
      <c r="H27" s="295"/>
      <c r="I27" s="295"/>
      <c r="J27" s="295"/>
      <c r="K27" s="295"/>
      <c r="L27" s="295"/>
      <c r="M27" s="295"/>
      <c r="N27" s="295"/>
      <c r="O27" s="295"/>
      <c r="P27" s="295"/>
      <c r="Q27" s="295"/>
      <c r="R27" s="295"/>
      <c r="S27" s="306"/>
      <c r="T27" s="307"/>
      <c r="U27" s="309"/>
      <c r="AA27" s="189"/>
      <c r="AC27" s="189"/>
      <c r="AD27" s="344"/>
      <c r="AE27" s="332"/>
      <c r="AF27" s="332"/>
      <c r="AG27" s="332"/>
      <c r="AH27" s="332"/>
      <c r="AI27" s="332"/>
      <c r="AJ27" s="332"/>
      <c r="AK27" s="332"/>
      <c r="AL27" s="344"/>
      <c r="AM27" s="332"/>
      <c r="AN27" s="332"/>
      <c r="AO27" s="332"/>
      <c r="AP27" s="332"/>
      <c r="AQ27" s="332"/>
      <c r="AR27" s="332"/>
      <c r="AS27" s="323"/>
      <c r="AT27" s="309"/>
      <c r="AX27" s="189"/>
      <c r="AY27" s="368"/>
      <c r="AZ27" s="196"/>
      <c r="BA27" s="196"/>
      <c r="BB27" s="309"/>
      <c r="BC27" s="332"/>
      <c r="BD27" s="332"/>
      <c r="BE27" s="332"/>
      <c r="BF27" s="332"/>
      <c r="BG27" s="332"/>
      <c r="BH27" s="332"/>
      <c r="BI27" s="332"/>
      <c r="BJ27" s="332"/>
      <c r="BK27" s="305"/>
      <c r="BL27" s="332"/>
      <c r="BM27" s="332"/>
      <c r="BN27" s="332"/>
      <c r="BO27" s="332"/>
      <c r="BP27" s="332"/>
      <c r="BQ27" s="332"/>
      <c r="BR27" s="332"/>
      <c r="BS27" s="332"/>
      <c r="BT27" s="332"/>
      <c r="BU27" s="332"/>
      <c r="BV27" s="332"/>
      <c r="BW27" s="350"/>
      <c r="BX27" s="304"/>
      <c r="BY27" s="304"/>
    </row>
    <row r="28" ht="21.75" customHeight="1">
      <c r="A28" s="294"/>
      <c r="B28" s="295" t="str">
        <f>IF(ISTEXT(A28),SUMIF('Production Calendar'!$F$3:$F$2071,'Crop Map'!$A28,'Production Calendar'!$G$3:$G$2701),"")</f>
        <v/>
      </c>
      <c r="C28" s="327" t="str">
        <f t="shared" si="1"/>
        <v/>
      </c>
      <c r="D28" s="328" t="str">
        <f t="array" ref="D28">IF(ISBLANK(A28),"",XLOOKUP($A28,'Codified Game Plan'!$E$3:$E$477,'Codified Game Plan'!$G$3:$G$477,0))</f>
        <v/>
      </c>
      <c r="E28" s="328" t="str">
        <f>IF(ISBLANK(A28),"",MAXIFS('Codified Game Plan'!$I$3:$I$477,'Codified Game Plan'!$E$3:$E$477,A28))</f>
        <v/>
      </c>
      <c r="F28" s="329" t="str">
        <f t="shared" si="2"/>
        <v>      - </v>
      </c>
      <c r="G28" s="338"/>
      <c r="H28" s="295"/>
      <c r="I28" s="295"/>
      <c r="J28" s="295"/>
      <c r="K28" s="295"/>
      <c r="L28" s="295"/>
      <c r="M28" s="295"/>
      <c r="N28" s="295"/>
      <c r="O28" s="295"/>
      <c r="P28" s="295"/>
      <c r="Q28" s="295"/>
      <c r="R28" s="295"/>
      <c r="S28" s="306"/>
      <c r="T28" s="307"/>
      <c r="U28" s="349" t="s">
        <v>595</v>
      </c>
      <c r="AA28" s="189"/>
      <c r="AC28" s="189"/>
      <c r="AD28" s="344"/>
      <c r="AE28" s="346"/>
      <c r="AF28" s="346"/>
      <c r="AG28" s="346"/>
      <c r="AH28" s="346"/>
      <c r="AI28" s="346"/>
      <c r="AJ28" s="346"/>
      <c r="AK28" s="346"/>
      <c r="AL28" s="344"/>
      <c r="AM28" s="346"/>
      <c r="AN28" s="346"/>
      <c r="AO28" s="346"/>
      <c r="AP28" s="346"/>
      <c r="AQ28" s="346"/>
      <c r="AR28" s="346"/>
      <c r="AS28" s="323"/>
      <c r="AT28" s="349" t="s">
        <v>595</v>
      </c>
      <c r="AU28" s="196"/>
      <c r="AV28" s="196"/>
      <c r="AW28" s="196"/>
      <c r="AX28" s="309"/>
      <c r="AY28" s="373"/>
      <c r="AZ28" s="374"/>
      <c r="BA28" s="374"/>
      <c r="BB28" s="374"/>
      <c r="BC28" s="346"/>
      <c r="BD28" s="346"/>
      <c r="BE28" s="346"/>
      <c r="BF28" s="346"/>
      <c r="BG28" s="346"/>
      <c r="BH28" s="346"/>
      <c r="BI28" s="346"/>
      <c r="BJ28" s="346"/>
      <c r="BK28" s="305"/>
      <c r="BL28" s="346"/>
      <c r="BM28" s="346"/>
      <c r="BN28" s="346"/>
      <c r="BO28" s="346"/>
      <c r="BP28" s="346"/>
      <c r="BQ28" s="346"/>
      <c r="BR28" s="346"/>
      <c r="BS28" s="346"/>
      <c r="BT28" s="346"/>
      <c r="BU28" s="346"/>
      <c r="BV28" s="346"/>
      <c r="BW28" s="359"/>
      <c r="BX28" s="304"/>
      <c r="BY28" s="304"/>
    </row>
    <row r="29" ht="21.75" customHeight="1">
      <c r="A29" s="294"/>
      <c r="B29" s="295" t="str">
        <f>IF(ISTEXT(A29),SUMIF('Production Calendar'!$F$3:$F$2071,'Crop Map'!$A29,'Production Calendar'!$G$3:$G$2701),"")</f>
        <v/>
      </c>
      <c r="C29" s="327" t="str">
        <f t="shared" si="1"/>
        <v/>
      </c>
      <c r="D29" s="328" t="str">
        <f t="array" ref="D29">IF(ISBLANK(A29),"",XLOOKUP($A29,'Codified Game Plan'!$E$3:$E$477,'Codified Game Plan'!$G$3:$G$477,0))</f>
        <v/>
      </c>
      <c r="E29" s="328" t="str">
        <f>IF(ISBLANK(A29),"",MAXIFS('Codified Game Plan'!$I$3:$I$477,'Codified Game Plan'!$E$3:$E$477,A29))</f>
        <v/>
      </c>
      <c r="F29" s="329" t="str">
        <f t="shared" si="2"/>
        <v>      - </v>
      </c>
      <c r="G29" s="338"/>
      <c r="H29" s="295"/>
      <c r="I29" s="295"/>
      <c r="J29" s="295"/>
      <c r="K29" s="295"/>
      <c r="L29" s="295"/>
      <c r="M29" s="295"/>
      <c r="N29" s="295"/>
      <c r="O29" s="295"/>
      <c r="P29" s="295"/>
      <c r="Q29" s="295"/>
      <c r="R29" s="295"/>
      <c r="S29" s="306"/>
      <c r="T29" s="307"/>
      <c r="U29" s="309"/>
      <c r="V29" s="196"/>
      <c r="W29" s="196"/>
      <c r="X29" s="196"/>
      <c r="Y29" s="196"/>
      <c r="Z29" s="196"/>
      <c r="AA29" s="309"/>
      <c r="AB29" s="196"/>
      <c r="AC29" s="309"/>
      <c r="AD29" s="383"/>
      <c r="AE29" s="332"/>
      <c r="AF29" s="332"/>
      <c r="AG29" s="332"/>
      <c r="AH29" s="332"/>
      <c r="AI29" s="332"/>
      <c r="AJ29" s="332"/>
      <c r="AK29" s="332"/>
      <c r="AL29" s="383"/>
      <c r="AM29" s="332"/>
      <c r="AN29" s="332"/>
      <c r="AO29" s="332"/>
      <c r="AP29" s="332"/>
      <c r="AQ29" s="332"/>
      <c r="AR29" s="332"/>
      <c r="AS29" s="384"/>
      <c r="AT29" s="309"/>
      <c r="AU29" s="332"/>
      <c r="AV29" s="332"/>
      <c r="AW29" s="332"/>
      <c r="AX29" s="332"/>
      <c r="AY29" s="332"/>
      <c r="AZ29" s="332"/>
      <c r="BA29" s="332"/>
      <c r="BB29" s="332"/>
      <c r="BC29" s="332"/>
      <c r="BD29" s="332"/>
      <c r="BE29" s="332"/>
      <c r="BF29" s="332"/>
      <c r="BG29" s="332"/>
      <c r="BH29" s="332"/>
      <c r="BI29" s="332"/>
      <c r="BJ29" s="332"/>
      <c r="BK29" s="305"/>
      <c r="BL29" s="332"/>
      <c r="BM29" s="332"/>
      <c r="BN29" s="332"/>
      <c r="BO29" s="332"/>
      <c r="BP29" s="332"/>
      <c r="BQ29" s="332"/>
      <c r="BR29" s="332"/>
      <c r="BS29" s="332"/>
      <c r="BT29" s="332"/>
      <c r="BU29" s="332"/>
      <c r="BV29" s="332"/>
      <c r="BW29" s="315"/>
      <c r="BX29" s="304"/>
      <c r="BY29" s="304"/>
    </row>
    <row r="30" ht="21.75" customHeight="1">
      <c r="A30" s="294"/>
      <c r="B30" s="295"/>
      <c r="C30" s="327"/>
      <c r="D30" s="328"/>
      <c r="E30" s="328"/>
      <c r="F30" s="329"/>
      <c r="G30" s="338"/>
      <c r="H30" s="338"/>
      <c r="I30" s="338"/>
      <c r="J30" s="338"/>
      <c r="K30" s="338"/>
      <c r="L30" s="338"/>
      <c r="M30" s="338"/>
      <c r="N30" s="338"/>
      <c r="O30" s="338"/>
      <c r="P30" s="338"/>
      <c r="Q30" s="338"/>
      <c r="R30" s="338"/>
      <c r="S30" s="306"/>
      <c r="T30" s="307"/>
      <c r="U30" s="385"/>
      <c r="V30" s="385"/>
      <c r="W30" s="385"/>
      <c r="X30" s="385"/>
      <c r="Y30" s="385"/>
      <c r="Z30" s="385"/>
      <c r="AA30" s="385"/>
      <c r="AB30" s="385"/>
      <c r="AC30" s="385"/>
      <c r="AD30" s="385"/>
      <c r="AE30" s="385"/>
      <c r="AF30" s="385"/>
      <c r="AG30" s="385"/>
      <c r="AH30" s="386" t="s">
        <v>596</v>
      </c>
      <c r="AI30" s="385"/>
      <c r="AJ30" s="385"/>
      <c r="AK30" s="385"/>
      <c r="AL30" s="385"/>
      <c r="AM30" s="385"/>
      <c r="AN30" s="385"/>
      <c r="AO30" s="385"/>
      <c r="AP30" s="385"/>
      <c r="AQ30" s="385"/>
      <c r="AR30" s="385"/>
      <c r="AS30" s="385"/>
      <c r="AT30" s="385"/>
      <c r="AU30" s="386" t="s">
        <v>596</v>
      </c>
      <c r="AV30" s="385"/>
      <c r="AW30" s="385"/>
      <c r="AX30" s="385"/>
      <c r="AY30" s="385"/>
      <c r="AZ30" s="385"/>
      <c r="BA30" s="385"/>
      <c r="BB30" s="386" t="s">
        <v>596</v>
      </c>
      <c r="BC30" s="385"/>
      <c r="BD30" s="385"/>
      <c r="BE30" s="385"/>
      <c r="BF30" s="385"/>
      <c r="BG30" s="385"/>
      <c r="BH30" s="385"/>
      <c r="BI30" s="385"/>
      <c r="BJ30" s="332"/>
      <c r="BK30" s="305"/>
      <c r="BL30" s="346"/>
      <c r="BM30" s="346"/>
      <c r="BN30" s="346"/>
      <c r="BO30" s="346"/>
      <c r="BP30" s="346"/>
      <c r="BQ30" s="346"/>
      <c r="BR30" s="346"/>
      <c r="BS30" s="346"/>
      <c r="BT30" s="346"/>
      <c r="BU30" s="346"/>
      <c r="BV30" s="346"/>
      <c r="BW30" s="315"/>
      <c r="BX30" s="304"/>
      <c r="BY30" s="304"/>
    </row>
    <row r="31" ht="9.0" customHeight="1">
      <c r="A31" s="294"/>
      <c r="B31" s="295" t="str">
        <f>IF(ISTEXT(A31),SUMIF('Production Calendar'!$F$3:$F$2071,'Crop Map'!$A31,'Production Calendar'!$G$3:$G$2701),"")</f>
        <v/>
      </c>
      <c r="C31" s="327" t="str">
        <f t="shared" ref="C31:C1064" si="3">IF(ISBLANK(A31),"",(E31-D31)/7)</f>
        <v/>
      </c>
      <c r="D31" s="328" t="str">
        <f t="array" ref="D31">IF(ISBLANK(A31),"",XLOOKUP($A31,'Codified Game Plan'!$E$3:$E$477,'Codified Game Plan'!$G$3:$G$477,0))</f>
        <v/>
      </c>
      <c r="E31" s="328" t="str">
        <f>IF(ISBLANK(A31),"",MAXIFS('Codified Game Plan'!$I$3:$I$477,'Codified Game Plan'!$E$3:$E$477,A31))</f>
        <v/>
      </c>
      <c r="F31" s="329" t="str">
        <f t="shared" ref="F31:F1074" si="4">A31&amp;"     "&amp;TEXT(D31,"dd-mmm")&amp;" - "&amp;TEXT(E31,"dd-mmm")</f>
        <v>      - </v>
      </c>
      <c r="G31" s="338"/>
      <c r="H31" s="338"/>
      <c r="I31" s="338"/>
      <c r="J31" s="338"/>
      <c r="K31" s="338"/>
      <c r="L31" s="338"/>
      <c r="M31" s="338"/>
      <c r="N31" s="338"/>
      <c r="O31" s="338"/>
      <c r="P31" s="338"/>
      <c r="Q31" s="338"/>
      <c r="R31" s="338"/>
      <c r="S31" s="306"/>
      <c r="T31" s="307"/>
      <c r="BK31" s="305"/>
      <c r="BL31" s="332"/>
      <c r="BM31" s="332"/>
      <c r="BN31" s="332"/>
      <c r="BO31" s="332"/>
      <c r="BP31" s="332"/>
      <c r="BQ31" s="332"/>
      <c r="BR31" s="332"/>
      <c r="BS31" s="332"/>
      <c r="BT31" s="332"/>
      <c r="BU31" s="332"/>
      <c r="BV31" s="332"/>
      <c r="BW31" s="315"/>
      <c r="BX31" s="304"/>
      <c r="BY31" s="304"/>
    </row>
    <row r="32" ht="21.75" customHeight="1">
      <c r="A32" s="294"/>
      <c r="B32" s="295" t="str">
        <f>IF(ISTEXT(A32),SUMIF('Production Calendar'!$F$3:$F$2071,'Crop Map'!$A32,'Production Calendar'!$G$3:$G$2701),"")</f>
        <v/>
      </c>
      <c r="C32" s="327" t="str">
        <f t="shared" si="3"/>
        <v/>
      </c>
      <c r="D32" s="328" t="str">
        <f t="array" ref="D32">IF(ISBLANK(A32),"",XLOOKUP($A32,'Codified Game Plan'!$E$3:$E$477,'Codified Game Plan'!$G$3:$G$477,0))</f>
        <v/>
      </c>
      <c r="E32" s="328" t="str">
        <f>IF(ISBLANK(A32),"",MAXIFS('Codified Game Plan'!$I$3:$I$477,'Codified Game Plan'!$E$3:$E$477,A32))</f>
        <v/>
      </c>
      <c r="F32" s="329" t="str">
        <f t="shared" si="4"/>
        <v>      - </v>
      </c>
      <c r="G32" s="338"/>
      <c r="H32" s="295"/>
      <c r="I32" s="295"/>
      <c r="J32" s="295"/>
      <c r="K32" s="295"/>
      <c r="L32" s="295"/>
      <c r="M32" s="295"/>
      <c r="N32" s="295"/>
      <c r="O32" s="295"/>
      <c r="P32" s="295"/>
      <c r="Q32" s="295"/>
      <c r="R32" s="295"/>
      <c r="U32" s="387"/>
      <c r="V32" s="387"/>
      <c r="W32" s="387"/>
      <c r="X32" s="387"/>
      <c r="Y32" s="387"/>
      <c r="Z32" s="387"/>
      <c r="AA32" s="387"/>
      <c r="AB32" s="387"/>
      <c r="AC32" s="387"/>
      <c r="AD32" s="387"/>
      <c r="AE32" s="387"/>
      <c r="AF32" s="387"/>
      <c r="AG32" s="387"/>
      <c r="AH32" s="387"/>
      <c r="AI32" s="387"/>
      <c r="AJ32" s="387"/>
      <c r="AK32" s="387"/>
      <c r="AL32" s="387"/>
      <c r="AM32" s="387"/>
      <c r="AN32" s="387"/>
      <c r="AO32" s="387"/>
      <c r="AP32" s="387"/>
      <c r="AQ32" s="387"/>
      <c r="AR32" s="387"/>
      <c r="AS32" s="387"/>
      <c r="AT32" s="387"/>
      <c r="AU32" s="387"/>
      <c r="AV32" s="387"/>
      <c r="AW32" s="387"/>
      <c r="AX32" s="387"/>
      <c r="AY32" s="387"/>
      <c r="AZ32" s="387"/>
      <c r="BA32" s="387"/>
      <c r="BB32" s="387"/>
      <c r="BC32" s="387"/>
      <c r="BD32" s="387"/>
      <c r="BE32" s="387"/>
      <c r="BF32" s="387"/>
      <c r="BG32" s="387"/>
      <c r="BH32" s="387"/>
      <c r="BI32" s="387"/>
      <c r="BJ32" s="387"/>
      <c r="BK32" s="387"/>
      <c r="BL32" s="387"/>
      <c r="BM32" s="387"/>
      <c r="BN32" s="387"/>
      <c r="BO32" s="387"/>
      <c r="BP32" s="387"/>
      <c r="BQ32" s="387"/>
      <c r="BR32" s="387"/>
      <c r="BS32" s="387"/>
      <c r="BT32" s="387"/>
      <c r="BU32" s="387"/>
      <c r="BV32" s="387"/>
      <c r="BW32" s="295"/>
      <c r="BX32" s="295"/>
      <c r="BY32" s="295"/>
    </row>
    <row r="33" ht="21.75" customHeight="1">
      <c r="A33" s="294"/>
      <c r="B33" s="295" t="str">
        <f>IF(ISTEXT(A33),SUMIF('Production Calendar'!$F$3:$F$2071,'Crop Map'!$A33,'Production Calendar'!$G$3:$G$2701),"")</f>
        <v/>
      </c>
      <c r="C33" s="327" t="str">
        <f t="shared" si="3"/>
        <v/>
      </c>
      <c r="D33" s="328" t="str">
        <f t="array" ref="D33">IF(ISBLANK(A33),"",XLOOKUP($A33,'Codified Game Plan'!$E$3:$E$477,'Codified Game Plan'!$G$3:$G$477,0))</f>
        <v/>
      </c>
      <c r="E33" s="328" t="str">
        <f>IF(ISBLANK(A33),"",MAXIFS('Codified Game Plan'!$I$3:$I$477,'Codified Game Plan'!$E$3:$E$477,A33))</f>
        <v/>
      </c>
      <c r="F33" s="329" t="str">
        <f t="shared" si="4"/>
        <v>      - </v>
      </c>
      <c r="G33" s="338"/>
      <c r="H33" s="295"/>
      <c r="I33" s="295"/>
      <c r="J33" s="295"/>
      <c r="K33" s="295"/>
      <c r="L33" s="295"/>
      <c r="M33" s="295"/>
      <c r="N33" s="295"/>
      <c r="O33" s="295"/>
      <c r="P33" s="295"/>
      <c r="Q33" s="295"/>
      <c r="R33" s="295"/>
      <c r="U33" s="387"/>
      <c r="V33" s="387"/>
      <c r="W33" s="387"/>
      <c r="X33" s="387"/>
      <c r="Y33" s="387"/>
      <c r="Z33" s="387"/>
      <c r="AA33" s="387"/>
      <c r="AB33" s="387"/>
      <c r="AC33" s="387"/>
      <c r="AD33" s="387"/>
      <c r="AE33" s="387"/>
      <c r="AF33" s="387"/>
      <c r="AG33" s="387"/>
      <c r="AH33" s="387"/>
      <c r="AI33" s="387"/>
      <c r="AJ33" s="387"/>
      <c r="AK33" s="387"/>
      <c r="AL33" s="387"/>
      <c r="AM33" s="387"/>
      <c r="AN33" s="387"/>
      <c r="AO33" s="387"/>
      <c r="AP33" s="387"/>
      <c r="AQ33" s="387"/>
      <c r="AR33" s="387"/>
      <c r="AS33" s="387"/>
      <c r="AT33" s="387"/>
      <c r="AU33" s="387"/>
      <c r="AV33" s="387"/>
      <c r="AW33" s="387"/>
      <c r="AX33" s="387"/>
      <c r="AY33" s="387"/>
      <c r="AZ33" s="387"/>
      <c r="BA33" s="387"/>
      <c r="BB33" s="387"/>
      <c r="BC33" s="387"/>
      <c r="BD33" s="387"/>
      <c r="BE33" s="387"/>
      <c r="BF33" s="387"/>
      <c r="BG33" s="387"/>
      <c r="BH33" s="387"/>
      <c r="BI33" s="387"/>
      <c r="BJ33" s="387"/>
      <c r="BK33" s="387"/>
      <c r="BL33" s="387"/>
      <c r="BM33" s="387"/>
      <c r="BN33" s="387"/>
      <c r="BO33" s="387"/>
      <c r="BP33" s="387"/>
      <c r="BQ33" s="387"/>
      <c r="BR33" s="387"/>
      <c r="BS33" s="387"/>
      <c r="BT33" s="387"/>
      <c r="BU33" s="387"/>
      <c r="BV33" s="387"/>
      <c r="BW33" s="295"/>
      <c r="BX33" s="295"/>
      <c r="BY33" s="295"/>
    </row>
    <row r="34" ht="21.75" customHeight="1">
      <c r="A34" s="294"/>
      <c r="B34" s="295" t="str">
        <f>IF(ISTEXT(A34),SUMIF('Production Calendar'!$F$3:$F$2071,'Crop Map'!$A34,'Production Calendar'!$G$3:$G$2701),"")</f>
        <v/>
      </c>
      <c r="C34" s="327" t="str">
        <f t="shared" si="3"/>
        <v/>
      </c>
      <c r="D34" s="328" t="str">
        <f t="array" ref="D34">IF(ISBLANK(A34),"",XLOOKUP($A34,'Codified Game Plan'!$E$3:$E$477,'Codified Game Plan'!$G$3:$G$477,0))</f>
        <v/>
      </c>
      <c r="E34" s="328" t="str">
        <f>IF(ISBLANK(A34),"",MAXIFS('Codified Game Plan'!$I$3:$I$477,'Codified Game Plan'!$E$3:$E$477,A34))</f>
        <v/>
      </c>
      <c r="F34" s="329" t="str">
        <f t="shared" si="4"/>
        <v>      - </v>
      </c>
      <c r="G34" s="338"/>
      <c r="H34" s="295"/>
      <c r="I34" s="295"/>
      <c r="J34" s="295"/>
      <c r="K34" s="295"/>
      <c r="L34" s="295"/>
      <c r="M34" s="295"/>
      <c r="N34" s="295"/>
      <c r="O34" s="295"/>
      <c r="P34" s="295"/>
      <c r="Q34" s="295"/>
      <c r="R34" s="295"/>
      <c r="U34" s="387"/>
      <c r="V34" s="387"/>
      <c r="W34" s="387"/>
      <c r="X34" s="387"/>
      <c r="Y34" s="387"/>
      <c r="Z34" s="387"/>
      <c r="AA34" s="387"/>
      <c r="AB34" s="387"/>
      <c r="AC34" s="387"/>
      <c r="AD34" s="387"/>
      <c r="AE34" s="387"/>
      <c r="AF34" s="387"/>
      <c r="AG34" s="387"/>
      <c r="AH34" s="387"/>
      <c r="AI34" s="387"/>
      <c r="AJ34" s="387"/>
      <c r="AK34" s="387"/>
      <c r="AL34" s="387"/>
      <c r="AM34" s="387"/>
      <c r="AN34" s="387"/>
      <c r="AO34" s="387"/>
      <c r="AP34" s="387"/>
      <c r="AQ34" s="387"/>
      <c r="AR34" s="387"/>
      <c r="AS34" s="387"/>
      <c r="AT34" s="387"/>
      <c r="AU34" s="387"/>
      <c r="AV34" s="387"/>
      <c r="AW34" s="387"/>
      <c r="AX34" s="387"/>
      <c r="AY34" s="387"/>
      <c r="AZ34" s="387"/>
      <c r="BA34" s="387"/>
      <c r="BB34" s="387"/>
      <c r="BC34" s="387"/>
      <c r="BD34" s="387"/>
      <c r="BE34" s="387"/>
      <c r="BF34" s="387"/>
      <c r="BG34" s="387"/>
      <c r="BH34" s="387"/>
      <c r="BI34" s="387"/>
      <c r="BJ34" s="387"/>
      <c r="BK34" s="387"/>
      <c r="BL34" s="387"/>
      <c r="BM34" s="387"/>
      <c r="BN34" s="387"/>
      <c r="BO34" s="387"/>
      <c r="BP34" s="387"/>
      <c r="BQ34" s="387"/>
      <c r="BR34" s="387"/>
      <c r="BS34" s="387"/>
      <c r="BT34" s="387"/>
      <c r="BU34" s="387"/>
      <c r="BV34" s="387"/>
      <c r="BW34" s="295"/>
      <c r="BX34" s="295"/>
      <c r="BY34" s="295"/>
    </row>
    <row r="35" ht="21.75" customHeight="1">
      <c r="A35" s="294"/>
      <c r="B35" s="295" t="str">
        <f>IF(ISTEXT(A35),SUMIF('Production Calendar'!$F$3:$F$2071,'Crop Map'!$A35,'Production Calendar'!$G$3:$G$2701),"")</f>
        <v/>
      </c>
      <c r="C35" s="327" t="str">
        <f t="shared" si="3"/>
        <v/>
      </c>
      <c r="D35" s="328" t="str">
        <f t="array" ref="D35">IF(ISBLANK(A35),"",XLOOKUP($A35,'Codified Game Plan'!$E$3:$E$477,'Codified Game Plan'!$G$3:$G$477,0))</f>
        <v/>
      </c>
      <c r="E35" s="328" t="str">
        <f>IF(ISBLANK(A35),"",MAXIFS('Codified Game Plan'!$I$3:$I$477,'Codified Game Plan'!$E$3:$E$477,A35))</f>
        <v/>
      </c>
      <c r="F35" s="329" t="str">
        <f t="shared" si="4"/>
        <v>      - </v>
      </c>
      <c r="G35" s="338"/>
      <c r="H35" s="338"/>
      <c r="I35" s="338"/>
      <c r="J35" s="338"/>
      <c r="K35" s="338"/>
      <c r="L35" s="338"/>
      <c r="M35" s="338"/>
      <c r="N35" s="338"/>
      <c r="O35" s="338"/>
      <c r="P35" s="338"/>
      <c r="Q35" s="338"/>
      <c r="R35" s="338"/>
      <c r="U35" s="387"/>
      <c r="V35" s="387"/>
      <c r="W35" s="387"/>
      <c r="X35" s="387"/>
      <c r="Y35" s="387"/>
      <c r="Z35" s="387"/>
      <c r="AA35" s="387"/>
      <c r="AB35" s="387"/>
      <c r="AC35" s="387"/>
      <c r="AD35" s="387"/>
      <c r="AE35" s="387"/>
      <c r="AF35" s="387"/>
      <c r="AG35" s="387"/>
      <c r="AH35" s="387"/>
      <c r="AI35" s="387"/>
      <c r="AJ35" s="387"/>
      <c r="AK35" s="387"/>
      <c r="AL35" s="387"/>
      <c r="AM35" s="387"/>
      <c r="AN35" s="387"/>
      <c r="AO35" s="387"/>
      <c r="AP35" s="387"/>
      <c r="AQ35" s="387"/>
      <c r="AR35" s="387"/>
      <c r="AS35" s="387"/>
      <c r="AT35" s="387"/>
      <c r="AU35" s="387"/>
      <c r="AV35" s="387"/>
      <c r="AW35" s="387"/>
      <c r="AX35" s="387"/>
      <c r="AY35" s="387"/>
      <c r="AZ35" s="387"/>
      <c r="BA35" s="387"/>
      <c r="BB35" s="387"/>
      <c r="BC35" s="387"/>
      <c r="BD35" s="387"/>
      <c r="BE35" s="387"/>
      <c r="BF35" s="387"/>
      <c r="BG35" s="387"/>
      <c r="BH35" s="387"/>
      <c r="BI35" s="387"/>
      <c r="BJ35" s="387"/>
      <c r="BK35" s="387"/>
      <c r="BL35" s="387"/>
      <c r="BM35" s="387"/>
      <c r="BN35" s="387"/>
      <c r="BO35" s="387"/>
      <c r="BP35" s="387"/>
      <c r="BQ35" s="387"/>
      <c r="BR35" s="387"/>
      <c r="BS35" s="387"/>
      <c r="BT35" s="387"/>
      <c r="BU35" s="387"/>
      <c r="BV35" s="387"/>
      <c r="BW35" s="295"/>
      <c r="BX35" s="295"/>
      <c r="BY35" s="295"/>
    </row>
    <row r="36" ht="21.75" customHeight="1">
      <c r="A36" s="294"/>
      <c r="B36" s="295" t="str">
        <f>IF(ISTEXT(A36),SUMIF('Production Calendar'!$F$3:$F$2071,'Crop Map'!$A36,'Production Calendar'!$G$3:$G$2701),"")</f>
        <v/>
      </c>
      <c r="C36" s="327" t="str">
        <f t="shared" si="3"/>
        <v/>
      </c>
      <c r="D36" s="328" t="str">
        <f t="array" ref="D36">IF(ISBLANK(A36),"",XLOOKUP($A36,'Codified Game Plan'!$E$3:$E$477,'Codified Game Plan'!$G$3:$G$477,0))</f>
        <v/>
      </c>
      <c r="E36" s="328" t="str">
        <f>IF(ISBLANK(A36),"",MAXIFS('Codified Game Plan'!$I$3:$I$477,'Codified Game Plan'!$E$3:$E$477,A36))</f>
        <v/>
      </c>
      <c r="F36" s="329" t="str">
        <f t="shared" si="4"/>
        <v>      - </v>
      </c>
      <c r="G36" s="338"/>
      <c r="H36" s="295"/>
      <c r="I36" s="295"/>
      <c r="J36" s="295"/>
      <c r="K36" s="295"/>
      <c r="L36" s="295"/>
      <c r="M36" s="295"/>
      <c r="N36" s="295"/>
      <c r="O36" s="295"/>
      <c r="P36" s="295"/>
      <c r="Q36" s="295"/>
      <c r="R36" s="295"/>
      <c r="S36" s="295"/>
      <c r="T36" s="295"/>
      <c r="U36" s="387"/>
      <c r="V36" s="387"/>
      <c r="W36" s="387"/>
      <c r="X36" s="387"/>
      <c r="Y36" s="387"/>
      <c r="Z36" s="387"/>
      <c r="AA36" s="387"/>
      <c r="AB36" s="387"/>
      <c r="AC36" s="387"/>
      <c r="AD36" s="387"/>
      <c r="AE36" s="387"/>
      <c r="AF36" s="387"/>
      <c r="AG36" s="387"/>
      <c r="AH36" s="387"/>
      <c r="AI36" s="387"/>
      <c r="AJ36" s="387"/>
      <c r="AK36" s="387"/>
      <c r="AL36" s="387"/>
      <c r="AM36" s="387"/>
      <c r="AN36" s="387"/>
      <c r="AO36" s="387"/>
      <c r="AP36" s="387"/>
      <c r="AQ36" s="387"/>
      <c r="AR36" s="387"/>
      <c r="AS36" s="387"/>
      <c r="AT36" s="387"/>
      <c r="AU36" s="387"/>
      <c r="AV36" s="387"/>
      <c r="AW36" s="387"/>
      <c r="AX36" s="387"/>
      <c r="AY36" s="387"/>
      <c r="AZ36" s="387"/>
      <c r="BA36" s="387"/>
      <c r="BB36" s="387"/>
      <c r="BC36" s="387"/>
      <c r="BD36" s="387"/>
      <c r="BE36" s="387"/>
      <c r="BF36" s="387"/>
      <c r="BG36" s="387"/>
      <c r="BH36" s="387"/>
      <c r="BI36" s="387"/>
      <c r="BJ36" s="387"/>
      <c r="BK36" s="387"/>
      <c r="BL36" s="387"/>
      <c r="BM36" s="387"/>
      <c r="BN36" s="387"/>
      <c r="BO36" s="387"/>
      <c r="BP36" s="387"/>
      <c r="BQ36" s="387"/>
      <c r="BR36" s="387"/>
      <c r="BS36" s="387"/>
      <c r="BT36" s="387"/>
      <c r="BU36" s="387"/>
      <c r="BV36" s="387"/>
      <c r="BW36" s="295"/>
      <c r="BX36" s="295"/>
      <c r="BY36" s="295"/>
    </row>
    <row r="37" ht="21.75" customHeight="1">
      <c r="A37" s="294"/>
      <c r="B37" s="295" t="str">
        <f>IF(ISTEXT(A37),SUMIF('Production Calendar'!$F$3:$F$2071,'Crop Map'!$A37,'Production Calendar'!$G$3:$G$2701),"")</f>
        <v/>
      </c>
      <c r="C37" s="327" t="str">
        <f t="shared" si="3"/>
        <v/>
      </c>
      <c r="D37" s="328" t="str">
        <f t="array" ref="D37">IF(ISBLANK(A37),"",XLOOKUP($A37,'Codified Game Plan'!$E$3:$E$477,'Codified Game Plan'!$G$3:$G$477,0))</f>
        <v/>
      </c>
      <c r="E37" s="328" t="str">
        <f>IF(ISBLANK(A37),"",MAXIFS('Codified Game Plan'!$I$3:$I$477,'Codified Game Plan'!$E$3:$E$477,A37))</f>
        <v/>
      </c>
      <c r="F37" s="329" t="str">
        <f t="shared" si="4"/>
        <v>      - </v>
      </c>
      <c r="G37" s="338"/>
      <c r="H37" s="295"/>
      <c r="I37" s="295"/>
      <c r="J37" s="295"/>
      <c r="K37" s="295"/>
      <c r="L37" s="295"/>
      <c r="M37" s="295"/>
      <c r="N37" s="295"/>
      <c r="O37" s="295"/>
      <c r="P37" s="295"/>
      <c r="Q37" s="295"/>
      <c r="R37" s="295"/>
      <c r="S37" s="295"/>
      <c r="T37" s="295"/>
      <c r="U37" s="387"/>
      <c r="V37" s="387"/>
      <c r="W37" s="387"/>
      <c r="X37" s="387"/>
      <c r="Y37" s="387"/>
      <c r="Z37" s="387"/>
      <c r="AA37" s="387"/>
      <c r="AB37" s="387"/>
      <c r="AC37" s="387"/>
      <c r="AD37" s="387"/>
      <c r="AE37" s="387"/>
      <c r="AF37" s="387"/>
      <c r="AG37" s="387"/>
      <c r="AH37" s="387"/>
      <c r="AI37" s="387"/>
      <c r="AJ37" s="387"/>
      <c r="AK37" s="387"/>
      <c r="AL37" s="387"/>
      <c r="AM37" s="387"/>
      <c r="AN37" s="387"/>
      <c r="AO37" s="387"/>
      <c r="AP37" s="387"/>
      <c r="AQ37" s="387"/>
      <c r="AR37" s="387"/>
      <c r="AS37" s="387"/>
      <c r="AT37" s="387"/>
      <c r="AU37" s="387"/>
      <c r="AV37" s="387"/>
      <c r="AW37" s="387"/>
      <c r="AX37" s="387"/>
      <c r="AY37" s="387"/>
      <c r="AZ37" s="387"/>
      <c r="BA37" s="387"/>
      <c r="BB37" s="387"/>
      <c r="BC37" s="387"/>
      <c r="BD37" s="387"/>
      <c r="BE37" s="387"/>
      <c r="BF37" s="387"/>
      <c r="BG37" s="387"/>
      <c r="BH37" s="387"/>
      <c r="BI37" s="387"/>
      <c r="BJ37" s="387"/>
      <c r="BK37" s="387"/>
      <c r="BL37" s="387"/>
      <c r="BM37" s="387"/>
      <c r="BN37" s="387"/>
      <c r="BO37" s="387"/>
      <c r="BP37" s="387"/>
      <c r="BQ37" s="387"/>
      <c r="BR37" s="387"/>
      <c r="BS37" s="387"/>
      <c r="BT37" s="387"/>
      <c r="BU37" s="387"/>
      <c r="BV37" s="387"/>
      <c r="BW37" s="295"/>
      <c r="BX37" s="295"/>
      <c r="BY37" s="295"/>
    </row>
    <row r="38" ht="21.75" customHeight="1">
      <c r="A38" s="294"/>
      <c r="B38" s="295" t="str">
        <f>IF(ISTEXT(A38),SUMIF('Production Calendar'!$F$3:$F$2071,'Crop Map'!$A38,'Production Calendar'!$G$3:$G$2701),"")</f>
        <v/>
      </c>
      <c r="C38" s="327" t="str">
        <f t="shared" si="3"/>
        <v/>
      </c>
      <c r="D38" s="328" t="str">
        <f t="array" ref="D38">IF(ISBLANK(A38),"",XLOOKUP($A38,'Codified Game Plan'!$E$3:$E$477,'Codified Game Plan'!$G$3:$G$477,0))</f>
        <v/>
      </c>
      <c r="E38" s="328" t="str">
        <f>IF(ISBLANK(A38),"",MAXIFS('Codified Game Plan'!$I$3:$I$477,'Codified Game Plan'!$E$3:$E$477,A38))</f>
        <v/>
      </c>
      <c r="F38" s="329" t="str">
        <f t="shared" si="4"/>
        <v>      - </v>
      </c>
      <c r="G38" s="295"/>
      <c r="H38" s="295"/>
      <c r="I38" s="295"/>
      <c r="J38" s="295"/>
      <c r="K38" s="295"/>
      <c r="L38" s="295"/>
      <c r="M38" s="295"/>
      <c r="N38" s="295"/>
      <c r="O38" s="295"/>
      <c r="P38" s="295"/>
      <c r="Q38" s="295"/>
      <c r="R38" s="295"/>
      <c r="S38" s="295"/>
      <c r="T38" s="295"/>
      <c r="U38" s="387"/>
      <c r="V38" s="387"/>
      <c r="W38" s="387"/>
      <c r="X38" s="387"/>
      <c r="Y38" s="387"/>
      <c r="Z38" s="387"/>
      <c r="AA38" s="387"/>
      <c r="AB38" s="387"/>
      <c r="AC38" s="387"/>
      <c r="AD38" s="387"/>
      <c r="AE38" s="387"/>
      <c r="AF38" s="387"/>
      <c r="AG38" s="387"/>
      <c r="AH38" s="387"/>
      <c r="AI38" s="387"/>
      <c r="AJ38" s="387"/>
      <c r="AK38" s="387"/>
      <c r="AL38" s="387"/>
      <c r="AM38" s="387"/>
      <c r="AN38" s="387"/>
      <c r="AO38" s="387"/>
      <c r="AP38" s="387"/>
      <c r="AQ38" s="387"/>
      <c r="AR38" s="387"/>
      <c r="AS38" s="387"/>
      <c r="AT38" s="387"/>
      <c r="AU38" s="387"/>
      <c r="AV38" s="387"/>
      <c r="AW38" s="387"/>
      <c r="AX38" s="387"/>
      <c r="AY38" s="387"/>
      <c r="AZ38" s="387"/>
      <c r="BA38" s="387"/>
      <c r="BB38" s="387"/>
      <c r="BC38" s="387"/>
      <c r="BD38" s="387"/>
      <c r="BE38" s="387"/>
      <c r="BF38" s="387"/>
      <c r="BG38" s="387"/>
      <c r="BH38" s="387"/>
      <c r="BI38" s="387"/>
      <c r="BJ38" s="387"/>
      <c r="BK38" s="387"/>
      <c r="BL38" s="387"/>
      <c r="BM38" s="387"/>
      <c r="BN38" s="387"/>
      <c r="BO38" s="387"/>
      <c r="BP38" s="387"/>
      <c r="BQ38" s="387"/>
      <c r="BR38" s="387"/>
      <c r="BS38" s="387"/>
      <c r="BT38" s="387"/>
      <c r="BU38" s="387"/>
      <c r="BV38" s="387"/>
      <c r="BW38" s="295"/>
      <c r="BX38" s="295"/>
      <c r="BY38" s="295"/>
    </row>
    <row r="39" ht="21.75" customHeight="1">
      <c r="A39" s="294"/>
      <c r="B39" s="295" t="str">
        <f>IF(ISTEXT(A39),SUMIF('Production Calendar'!$F$3:$F$2071,'Crop Map'!$A39,'Production Calendar'!$G$3:$G$2701),"")</f>
        <v/>
      </c>
      <c r="C39" s="327" t="str">
        <f t="shared" si="3"/>
        <v/>
      </c>
      <c r="D39" s="328" t="str">
        <f t="array" ref="D39">IF(ISBLANK(A39),"",XLOOKUP($A39,'Codified Game Plan'!$E$3:$E$477,'Codified Game Plan'!$G$3:$G$477,0))</f>
        <v/>
      </c>
      <c r="E39" s="328" t="str">
        <f>IF(ISBLANK(A39),"",MAXIFS('Codified Game Plan'!$I$3:$I$477,'Codified Game Plan'!$E$3:$E$477,A39))</f>
        <v/>
      </c>
      <c r="F39" s="329" t="str">
        <f t="shared" si="4"/>
        <v>      - </v>
      </c>
      <c r="G39" s="295"/>
      <c r="H39" s="295"/>
      <c r="I39" s="295"/>
      <c r="J39" s="295"/>
      <c r="K39" s="295"/>
      <c r="L39" s="295"/>
      <c r="M39" s="295"/>
      <c r="N39" s="295"/>
      <c r="O39" s="295"/>
      <c r="P39" s="295"/>
      <c r="Q39" s="295"/>
      <c r="R39" s="295"/>
      <c r="S39" s="295"/>
      <c r="T39" s="295"/>
      <c r="U39" s="387"/>
      <c r="V39" s="387"/>
      <c r="W39" s="387"/>
      <c r="X39" s="387"/>
      <c r="Y39" s="387"/>
      <c r="Z39" s="387"/>
      <c r="AA39" s="387"/>
      <c r="AB39" s="387"/>
      <c r="AC39" s="387"/>
      <c r="AD39" s="387"/>
      <c r="AE39" s="387"/>
      <c r="AF39" s="387"/>
      <c r="AG39" s="387"/>
      <c r="AH39" s="387"/>
      <c r="AI39" s="387"/>
      <c r="AJ39" s="387"/>
      <c r="AK39" s="387"/>
      <c r="AL39" s="387"/>
      <c r="AM39" s="387"/>
      <c r="AN39" s="387"/>
      <c r="AO39" s="387"/>
      <c r="AP39" s="387"/>
      <c r="AQ39" s="387"/>
      <c r="AR39" s="387"/>
      <c r="AS39" s="387"/>
      <c r="AT39" s="387"/>
      <c r="AU39" s="387"/>
      <c r="AV39" s="387"/>
      <c r="AW39" s="387"/>
      <c r="AX39" s="387"/>
      <c r="AY39" s="387"/>
      <c r="AZ39" s="387"/>
      <c r="BA39" s="387"/>
      <c r="BB39" s="387"/>
      <c r="BC39" s="387"/>
      <c r="BD39" s="387"/>
      <c r="BE39" s="387"/>
      <c r="BF39" s="387"/>
      <c r="BG39" s="387"/>
      <c r="BH39" s="387"/>
      <c r="BI39" s="387"/>
      <c r="BJ39" s="387"/>
      <c r="BK39" s="387"/>
      <c r="BL39" s="387"/>
      <c r="BM39" s="387"/>
      <c r="BN39" s="387"/>
      <c r="BO39" s="387"/>
      <c r="BP39" s="387"/>
      <c r="BQ39" s="387"/>
      <c r="BR39" s="387"/>
      <c r="BS39" s="387"/>
      <c r="BT39" s="387"/>
      <c r="BU39" s="387"/>
      <c r="BV39" s="387"/>
      <c r="BW39" s="295"/>
      <c r="BX39" s="295"/>
      <c r="BY39" s="295"/>
    </row>
    <row r="40" ht="21.75" customHeight="1">
      <c r="A40" s="294"/>
      <c r="B40" s="295" t="str">
        <f>IF(ISTEXT(A40),SUMIF('Production Calendar'!$F$3:$F$2071,'Crop Map'!$A40,'Production Calendar'!$G$3:$G$2701),"")</f>
        <v/>
      </c>
      <c r="C40" s="327" t="str">
        <f t="shared" si="3"/>
        <v/>
      </c>
      <c r="D40" s="328" t="str">
        <f t="array" ref="D40">IF(ISBLANK(A40),"",XLOOKUP($A40,'Codified Game Plan'!$E$3:$E$477,'Codified Game Plan'!$G$3:$G$477,0))</f>
        <v/>
      </c>
      <c r="E40" s="328" t="str">
        <f>IF(ISBLANK(A40),"",MAXIFS('Codified Game Plan'!$I$3:$I$477,'Codified Game Plan'!$E$3:$E$477,A40))</f>
        <v/>
      </c>
      <c r="F40" s="329" t="str">
        <f t="shared" si="4"/>
        <v>      - </v>
      </c>
      <c r="G40" s="295"/>
      <c r="H40" s="295"/>
      <c r="I40" s="295"/>
      <c r="J40" s="295"/>
      <c r="K40" s="295"/>
      <c r="L40" s="295"/>
      <c r="M40" s="295"/>
      <c r="N40" s="295"/>
      <c r="O40" s="295"/>
      <c r="P40" s="295"/>
      <c r="Q40" s="295"/>
      <c r="R40" s="295"/>
      <c r="S40" s="295"/>
      <c r="T40" s="295"/>
      <c r="U40" s="387"/>
      <c r="V40" s="387"/>
      <c r="W40" s="387"/>
      <c r="X40" s="387"/>
      <c r="Y40" s="387"/>
      <c r="Z40" s="387"/>
      <c r="AA40" s="387"/>
      <c r="AB40" s="387"/>
      <c r="AC40" s="387"/>
      <c r="AD40" s="387"/>
      <c r="AE40" s="387"/>
      <c r="AF40" s="387"/>
      <c r="AG40" s="387"/>
      <c r="AH40" s="387"/>
      <c r="AI40" s="387"/>
      <c r="AJ40" s="387"/>
      <c r="AK40" s="387"/>
      <c r="AL40" s="387"/>
      <c r="AM40" s="387"/>
      <c r="AN40" s="387"/>
      <c r="AO40" s="387"/>
      <c r="AP40" s="387"/>
      <c r="AQ40" s="387"/>
      <c r="AR40" s="387"/>
      <c r="AS40" s="387"/>
      <c r="AT40" s="387"/>
      <c r="AU40" s="387"/>
      <c r="AV40" s="387"/>
      <c r="AW40" s="387"/>
      <c r="AX40" s="387"/>
      <c r="AY40" s="387"/>
      <c r="AZ40" s="387"/>
      <c r="BA40" s="387"/>
      <c r="BB40" s="387"/>
      <c r="BC40" s="387"/>
      <c r="BD40" s="387"/>
      <c r="BE40" s="387"/>
      <c r="BF40" s="387"/>
      <c r="BG40" s="387"/>
      <c r="BH40" s="387"/>
      <c r="BI40" s="387"/>
      <c r="BJ40" s="387"/>
      <c r="BK40" s="387"/>
      <c r="BL40" s="387"/>
      <c r="BM40" s="387"/>
      <c r="BN40" s="387"/>
      <c r="BO40" s="387"/>
      <c r="BP40" s="387"/>
      <c r="BQ40" s="387"/>
      <c r="BR40" s="387"/>
      <c r="BS40" s="387"/>
      <c r="BT40" s="387"/>
      <c r="BU40" s="387"/>
      <c r="BV40" s="387"/>
      <c r="BW40" s="295"/>
      <c r="BX40" s="295"/>
      <c r="BY40" s="295"/>
    </row>
    <row r="41" ht="21.75" customHeight="1">
      <c r="A41" s="294"/>
      <c r="B41" s="295" t="str">
        <f>IF(ISTEXT(A41),SUMIF('Production Calendar'!$F$3:$F$2071,'Crop Map'!$A41,'Production Calendar'!$G$3:$G$2701),"")</f>
        <v/>
      </c>
      <c r="C41" s="327" t="str">
        <f t="shared" si="3"/>
        <v/>
      </c>
      <c r="D41" s="328" t="str">
        <f t="array" ref="D41">IF(ISBLANK(A41),"",XLOOKUP($A41,'Codified Game Plan'!$E$3:$E$477,'Codified Game Plan'!$G$3:$G$477,0))</f>
        <v/>
      </c>
      <c r="E41" s="328" t="str">
        <f>IF(ISBLANK(A41),"",MAXIFS('Codified Game Plan'!$I$3:$I$477,'Codified Game Plan'!$E$3:$E$477,A41))</f>
        <v/>
      </c>
      <c r="F41" s="329" t="str">
        <f t="shared" si="4"/>
        <v>      - </v>
      </c>
      <c r="G41" s="295"/>
      <c r="H41" s="295"/>
      <c r="I41" s="295"/>
      <c r="J41" s="295"/>
      <c r="K41" s="295"/>
      <c r="L41" s="295"/>
      <c r="M41" s="295"/>
      <c r="N41" s="295"/>
      <c r="O41" s="295"/>
      <c r="P41" s="295"/>
      <c r="Q41" s="295"/>
      <c r="R41" s="295"/>
      <c r="S41" s="295"/>
      <c r="T41" s="295"/>
      <c r="U41" s="387"/>
      <c r="V41" s="387"/>
      <c r="W41" s="387"/>
      <c r="X41" s="387"/>
      <c r="Y41" s="387"/>
      <c r="Z41" s="387"/>
      <c r="AA41" s="387"/>
      <c r="AB41" s="387"/>
      <c r="AC41" s="387"/>
      <c r="AD41" s="387"/>
      <c r="AE41" s="387"/>
      <c r="AF41" s="387"/>
      <c r="AG41" s="387"/>
      <c r="AH41" s="387"/>
      <c r="AI41" s="387"/>
      <c r="AJ41" s="387"/>
      <c r="AK41" s="387"/>
      <c r="AL41" s="387"/>
      <c r="AM41" s="387"/>
      <c r="AN41" s="387"/>
      <c r="AO41" s="387"/>
      <c r="AP41" s="387"/>
      <c r="AQ41" s="387"/>
      <c r="AR41" s="387"/>
      <c r="AS41" s="387"/>
      <c r="AT41" s="387"/>
      <c r="AU41" s="387"/>
      <c r="AV41" s="387"/>
      <c r="AW41" s="387"/>
      <c r="AX41" s="387"/>
      <c r="AY41" s="387"/>
      <c r="AZ41" s="387"/>
      <c r="BA41" s="387"/>
      <c r="BB41" s="387"/>
      <c r="BC41" s="387"/>
      <c r="BD41" s="387"/>
      <c r="BE41" s="387"/>
      <c r="BF41" s="387"/>
      <c r="BG41" s="387"/>
      <c r="BH41" s="387"/>
      <c r="BI41" s="387"/>
      <c r="BJ41" s="387"/>
      <c r="BK41" s="387"/>
      <c r="BL41" s="387"/>
      <c r="BM41" s="387"/>
      <c r="BN41" s="387"/>
      <c r="BO41" s="387"/>
      <c r="BP41" s="387"/>
      <c r="BQ41" s="387"/>
      <c r="BR41" s="387"/>
      <c r="BS41" s="387"/>
      <c r="BT41" s="387"/>
      <c r="BU41" s="387"/>
      <c r="BV41" s="387"/>
      <c r="BW41" s="295"/>
      <c r="BX41" s="295"/>
      <c r="BY41" s="295"/>
    </row>
    <row r="42" ht="21.75" customHeight="1">
      <c r="A42" s="294"/>
      <c r="B42" s="295" t="str">
        <f>IF(ISTEXT(A42),SUMIF('Production Calendar'!$F$3:$F$2071,'Crop Map'!$A42,'Production Calendar'!$G$3:$G$2701),"")</f>
        <v/>
      </c>
      <c r="C42" s="327" t="str">
        <f t="shared" si="3"/>
        <v/>
      </c>
      <c r="D42" s="328" t="str">
        <f t="array" ref="D42">IF(ISBLANK(A42),"",XLOOKUP($A42,'Codified Game Plan'!$E$3:$E$477,'Codified Game Plan'!$G$3:$G$477,0))</f>
        <v/>
      </c>
      <c r="E42" s="328" t="str">
        <f>IF(ISBLANK(A42),"",MAXIFS('Codified Game Plan'!$I$3:$I$477,'Codified Game Plan'!$E$3:$E$477,A42))</f>
        <v/>
      </c>
      <c r="F42" s="329" t="str">
        <f t="shared" si="4"/>
        <v>      - </v>
      </c>
      <c r="G42" s="295"/>
      <c r="H42" s="295"/>
      <c r="I42" s="295"/>
      <c r="J42" s="295"/>
      <c r="K42" s="295"/>
      <c r="L42" s="295"/>
      <c r="M42" s="295"/>
      <c r="N42" s="295"/>
      <c r="O42" s="295"/>
      <c r="P42" s="295"/>
      <c r="Q42" s="295"/>
      <c r="R42" s="295"/>
      <c r="S42" s="295"/>
      <c r="T42" s="295"/>
      <c r="U42" s="387"/>
      <c r="V42" s="387"/>
      <c r="W42" s="387"/>
      <c r="X42" s="387"/>
      <c r="Y42" s="387"/>
      <c r="Z42" s="387"/>
      <c r="AA42" s="387"/>
      <c r="AB42" s="387"/>
      <c r="AC42" s="387"/>
      <c r="AD42" s="387"/>
      <c r="AE42" s="387"/>
      <c r="AF42" s="387"/>
      <c r="AG42" s="387"/>
      <c r="AH42" s="387"/>
      <c r="AI42" s="387"/>
      <c r="AJ42" s="387"/>
      <c r="AK42" s="387"/>
      <c r="AL42" s="387"/>
      <c r="AM42" s="387"/>
      <c r="AN42" s="387"/>
      <c r="AO42" s="387"/>
      <c r="AP42" s="387"/>
      <c r="AQ42" s="387"/>
      <c r="AR42" s="387"/>
      <c r="AS42" s="387"/>
      <c r="AT42" s="387"/>
      <c r="AU42" s="387"/>
      <c r="AV42" s="387"/>
      <c r="AW42" s="387"/>
      <c r="AX42" s="387"/>
      <c r="AY42" s="387"/>
      <c r="AZ42" s="387"/>
      <c r="BA42" s="387"/>
      <c r="BB42" s="387"/>
      <c r="BC42" s="387"/>
      <c r="BD42" s="387"/>
      <c r="BE42" s="387"/>
      <c r="BF42" s="387"/>
      <c r="BG42" s="387"/>
      <c r="BH42" s="387"/>
      <c r="BI42" s="387"/>
      <c r="BJ42" s="387"/>
      <c r="BK42" s="387"/>
      <c r="BL42" s="387"/>
      <c r="BM42" s="387"/>
      <c r="BN42" s="387"/>
      <c r="BO42" s="387"/>
      <c r="BP42" s="387"/>
      <c r="BQ42" s="387"/>
      <c r="BR42" s="387"/>
      <c r="BS42" s="387"/>
      <c r="BT42" s="387"/>
      <c r="BU42" s="387"/>
      <c r="BV42" s="387"/>
      <c r="BW42" s="295"/>
      <c r="BX42" s="295"/>
      <c r="BY42" s="295"/>
    </row>
    <row r="43" ht="21.75" customHeight="1">
      <c r="A43" s="294"/>
      <c r="B43" s="295" t="str">
        <f>IF(ISTEXT(A43),SUMIF('Production Calendar'!$F$3:$F$2071,'Crop Map'!$A43,'Production Calendar'!$G$3:$G$2701),"")</f>
        <v/>
      </c>
      <c r="C43" s="327" t="str">
        <f t="shared" si="3"/>
        <v/>
      </c>
      <c r="D43" s="328" t="str">
        <f t="array" ref="D43">IF(ISBLANK(A43),"",XLOOKUP($A43,'Codified Game Plan'!$E$3:$E$477,'Codified Game Plan'!$G$3:$G$477,0))</f>
        <v/>
      </c>
      <c r="E43" s="328" t="str">
        <f>IF(ISBLANK(A43),"",MAXIFS('Codified Game Plan'!$I$3:$I$477,'Codified Game Plan'!$E$3:$E$477,A43))</f>
        <v/>
      </c>
      <c r="F43" s="329" t="str">
        <f t="shared" si="4"/>
        <v>      - </v>
      </c>
      <c r="G43" s="295"/>
      <c r="H43" s="295"/>
      <c r="I43" s="295"/>
      <c r="J43" s="295"/>
      <c r="K43" s="295"/>
      <c r="L43" s="295"/>
      <c r="M43" s="295"/>
      <c r="N43" s="295"/>
      <c r="O43" s="295"/>
      <c r="P43" s="295"/>
      <c r="Q43" s="295"/>
      <c r="R43" s="295"/>
      <c r="S43" s="295"/>
      <c r="T43" s="295"/>
      <c r="U43" s="387"/>
      <c r="V43" s="387"/>
      <c r="W43" s="387"/>
      <c r="X43" s="387"/>
      <c r="Y43" s="387"/>
      <c r="Z43" s="387"/>
      <c r="AA43" s="387"/>
      <c r="AB43" s="387"/>
      <c r="AC43" s="387"/>
      <c r="AD43" s="387"/>
      <c r="AE43" s="387"/>
      <c r="AF43" s="387"/>
      <c r="AG43" s="387"/>
      <c r="AH43" s="387"/>
      <c r="AI43" s="387"/>
      <c r="AJ43" s="387"/>
      <c r="AK43" s="387"/>
      <c r="AL43" s="387"/>
      <c r="AM43" s="387"/>
      <c r="AN43" s="387"/>
      <c r="AO43" s="387"/>
      <c r="AP43" s="387"/>
      <c r="AQ43" s="387"/>
      <c r="AR43" s="387"/>
      <c r="AS43" s="387"/>
      <c r="AT43" s="387"/>
      <c r="AU43" s="387"/>
      <c r="AV43" s="387"/>
      <c r="AW43" s="387"/>
      <c r="AX43" s="387"/>
      <c r="AY43" s="387"/>
      <c r="AZ43" s="387"/>
      <c r="BA43" s="387"/>
      <c r="BB43" s="387"/>
      <c r="BC43" s="387"/>
      <c r="BD43" s="387"/>
      <c r="BE43" s="387"/>
      <c r="BF43" s="387"/>
      <c r="BG43" s="387"/>
      <c r="BH43" s="387"/>
      <c r="BI43" s="387"/>
      <c r="BJ43" s="387"/>
      <c r="BK43" s="387"/>
      <c r="BL43" s="387"/>
      <c r="BM43" s="387"/>
      <c r="BN43" s="387"/>
      <c r="BO43" s="387"/>
      <c r="BP43" s="387"/>
      <c r="BQ43" s="387"/>
      <c r="BR43" s="387"/>
      <c r="BS43" s="387"/>
      <c r="BT43" s="387"/>
      <c r="BU43" s="387"/>
      <c r="BV43" s="387"/>
      <c r="BW43" s="295"/>
      <c r="BX43" s="295"/>
      <c r="BY43" s="295"/>
    </row>
    <row r="44" ht="21.75" customHeight="1">
      <c r="A44" s="294"/>
      <c r="B44" s="295" t="str">
        <f>IF(ISTEXT(A44),SUMIF('Production Calendar'!$F$3:$F$2071,'Crop Map'!$A44,'Production Calendar'!$G$3:$G$2701),"")</f>
        <v/>
      </c>
      <c r="C44" s="327" t="str">
        <f t="shared" si="3"/>
        <v/>
      </c>
      <c r="D44" s="328" t="str">
        <f t="array" ref="D44">IF(ISBLANK(A44),"",XLOOKUP($A44,'Codified Game Plan'!$E$3:$E$477,'Codified Game Plan'!$G$3:$G$477,0))</f>
        <v/>
      </c>
      <c r="E44" s="328" t="str">
        <f>IF(ISBLANK(A44),"",MAXIFS('Codified Game Plan'!$I$3:$I$477,'Codified Game Plan'!$E$3:$E$477,A44))</f>
        <v/>
      </c>
      <c r="F44" s="329" t="str">
        <f t="shared" si="4"/>
        <v>      - </v>
      </c>
      <c r="G44" s="295"/>
      <c r="H44" s="295"/>
      <c r="I44" s="295"/>
      <c r="J44" s="295"/>
      <c r="K44" s="295"/>
      <c r="L44" s="295"/>
      <c r="M44" s="295"/>
      <c r="N44" s="295"/>
      <c r="O44" s="295"/>
      <c r="P44" s="295"/>
      <c r="Q44" s="295"/>
      <c r="R44" s="295"/>
      <c r="S44" s="295"/>
      <c r="T44" s="295"/>
      <c r="U44" s="387"/>
      <c r="V44" s="387"/>
      <c r="W44" s="387"/>
      <c r="X44" s="387"/>
      <c r="Y44" s="387"/>
      <c r="Z44" s="387"/>
      <c r="AA44" s="387"/>
      <c r="AB44" s="387"/>
      <c r="AC44" s="387"/>
      <c r="AD44" s="387"/>
      <c r="AE44" s="387"/>
      <c r="AF44" s="387"/>
      <c r="AG44" s="387"/>
      <c r="AH44" s="387"/>
      <c r="AI44" s="387"/>
      <c r="AJ44" s="387"/>
      <c r="AK44" s="387"/>
      <c r="AL44" s="387"/>
      <c r="AM44" s="387"/>
      <c r="AN44" s="387"/>
      <c r="AO44" s="387"/>
      <c r="AP44" s="387"/>
      <c r="AQ44" s="387"/>
      <c r="AR44" s="387"/>
      <c r="AS44" s="387"/>
      <c r="AT44" s="387"/>
      <c r="AU44" s="387"/>
      <c r="AV44" s="387"/>
      <c r="AW44" s="387"/>
      <c r="AX44" s="387"/>
      <c r="AY44" s="387"/>
      <c r="AZ44" s="387"/>
      <c r="BA44" s="387"/>
      <c r="BB44" s="387"/>
      <c r="BC44" s="387"/>
      <c r="BD44" s="387"/>
      <c r="BE44" s="387"/>
      <c r="BF44" s="387"/>
      <c r="BG44" s="387"/>
      <c r="BH44" s="387"/>
      <c r="BI44" s="387"/>
      <c r="BJ44" s="387"/>
      <c r="BK44" s="387"/>
      <c r="BL44" s="387"/>
      <c r="BM44" s="387"/>
      <c r="BN44" s="387"/>
      <c r="BO44" s="387"/>
      <c r="BP44" s="387"/>
      <c r="BQ44" s="387"/>
      <c r="BR44" s="387"/>
      <c r="BS44" s="387"/>
      <c r="BT44" s="387"/>
      <c r="BU44" s="387"/>
      <c r="BV44" s="387"/>
      <c r="BW44" s="295"/>
      <c r="BX44" s="295"/>
      <c r="BY44" s="295"/>
    </row>
    <row r="45" ht="21.75" customHeight="1">
      <c r="A45" s="294"/>
      <c r="B45" s="295" t="str">
        <f>IF(ISTEXT(A45),SUMIF('Production Calendar'!$F$3:$F$2071,'Crop Map'!$A45,'Production Calendar'!$G$3:$G$2701),"")</f>
        <v/>
      </c>
      <c r="C45" s="327" t="str">
        <f t="shared" si="3"/>
        <v/>
      </c>
      <c r="D45" s="328" t="str">
        <f t="array" ref="D45">IF(ISBLANK(A45),"",XLOOKUP($A45,'Codified Game Plan'!$E$3:$E$477,'Codified Game Plan'!$G$3:$G$477,0))</f>
        <v/>
      </c>
      <c r="E45" s="328" t="str">
        <f>IF(ISBLANK(A45),"",MAXIFS('Codified Game Plan'!$I$3:$I$477,'Codified Game Plan'!$E$3:$E$477,A45))</f>
        <v/>
      </c>
      <c r="F45" s="329" t="str">
        <f t="shared" si="4"/>
        <v>      - </v>
      </c>
      <c r="G45" s="295"/>
      <c r="H45" s="295"/>
      <c r="I45" s="295"/>
      <c r="J45" s="295"/>
      <c r="K45" s="295"/>
      <c r="L45" s="295"/>
      <c r="M45" s="295"/>
      <c r="N45" s="295"/>
      <c r="O45" s="295"/>
      <c r="P45" s="295"/>
      <c r="Q45" s="295"/>
      <c r="R45" s="295"/>
      <c r="S45" s="295"/>
      <c r="T45" s="295"/>
      <c r="U45" s="387"/>
      <c r="V45" s="387"/>
      <c r="W45" s="387"/>
      <c r="X45" s="387"/>
      <c r="Y45" s="387"/>
      <c r="Z45" s="387"/>
      <c r="AA45" s="387"/>
      <c r="AB45" s="387"/>
      <c r="AC45" s="387"/>
      <c r="AD45" s="387"/>
      <c r="AE45" s="387"/>
      <c r="AF45" s="387"/>
      <c r="AG45" s="387"/>
      <c r="AH45" s="387"/>
      <c r="AI45" s="387"/>
      <c r="AJ45" s="387"/>
      <c r="AK45" s="387"/>
      <c r="AL45" s="387"/>
      <c r="AM45" s="387"/>
      <c r="AN45" s="387"/>
      <c r="AO45" s="387"/>
      <c r="AP45" s="387"/>
      <c r="AQ45" s="387"/>
      <c r="AR45" s="387"/>
      <c r="AS45" s="387"/>
      <c r="AT45" s="387"/>
      <c r="AU45" s="387"/>
      <c r="AV45" s="387"/>
      <c r="AW45" s="387"/>
      <c r="AX45" s="387"/>
      <c r="AY45" s="387"/>
      <c r="AZ45" s="387"/>
      <c r="BA45" s="387"/>
      <c r="BB45" s="387"/>
      <c r="BC45" s="387"/>
      <c r="BD45" s="387"/>
      <c r="BE45" s="387"/>
      <c r="BF45" s="387"/>
      <c r="BG45" s="387"/>
      <c r="BH45" s="387"/>
      <c r="BI45" s="387"/>
      <c r="BJ45" s="387"/>
      <c r="BK45" s="387"/>
      <c r="BL45" s="387"/>
      <c r="BM45" s="387"/>
      <c r="BN45" s="387"/>
      <c r="BO45" s="387"/>
      <c r="BP45" s="387"/>
      <c r="BQ45" s="387"/>
      <c r="BR45" s="387"/>
      <c r="BS45" s="387"/>
      <c r="BT45" s="387"/>
      <c r="BU45" s="387"/>
      <c r="BV45" s="387"/>
      <c r="BW45" s="295"/>
      <c r="BX45" s="295"/>
      <c r="BY45" s="295"/>
    </row>
    <row r="46" ht="21.75" customHeight="1">
      <c r="A46" s="294"/>
      <c r="B46" s="295" t="str">
        <f>IF(ISTEXT(A46),SUMIF('Production Calendar'!$F$3:$F$2071,'Crop Map'!$A46,'Production Calendar'!$G$3:$G$2701),"")</f>
        <v/>
      </c>
      <c r="C46" s="327" t="str">
        <f t="shared" si="3"/>
        <v/>
      </c>
      <c r="D46" s="328" t="str">
        <f t="array" ref="D46">IF(ISBLANK(A46),"",XLOOKUP($A46,'Codified Game Plan'!$E$3:$E$477,'Codified Game Plan'!$G$3:$G$477,0))</f>
        <v/>
      </c>
      <c r="E46" s="328" t="str">
        <f>IF(ISBLANK(A46),"",MAXIFS('Codified Game Plan'!$I$3:$I$477,'Codified Game Plan'!$E$3:$E$477,A46))</f>
        <v/>
      </c>
      <c r="F46" s="329" t="str">
        <f t="shared" si="4"/>
        <v>      - </v>
      </c>
      <c r="G46" s="295"/>
      <c r="H46" s="295"/>
      <c r="I46" s="295"/>
      <c r="J46" s="295"/>
      <c r="K46" s="295"/>
      <c r="L46" s="295"/>
      <c r="M46" s="295"/>
      <c r="N46" s="295"/>
      <c r="O46" s="295"/>
      <c r="P46" s="295"/>
      <c r="Q46" s="295"/>
      <c r="R46" s="295"/>
      <c r="S46" s="295"/>
      <c r="T46" s="295"/>
      <c r="U46" s="387"/>
      <c r="V46" s="387"/>
      <c r="W46" s="387"/>
      <c r="X46" s="387"/>
      <c r="Y46" s="387"/>
      <c r="Z46" s="387"/>
      <c r="AA46" s="387"/>
      <c r="AB46" s="387"/>
      <c r="AC46" s="387"/>
      <c r="AD46" s="387"/>
      <c r="AE46" s="387"/>
      <c r="AF46" s="387"/>
      <c r="AG46" s="387"/>
      <c r="AH46" s="387"/>
      <c r="AI46" s="387"/>
      <c r="AJ46" s="387"/>
      <c r="AK46" s="387"/>
      <c r="AL46" s="387"/>
      <c r="AM46" s="387"/>
      <c r="AN46" s="387"/>
      <c r="AO46" s="387"/>
      <c r="AP46" s="387"/>
      <c r="AQ46" s="387"/>
      <c r="AR46" s="387"/>
      <c r="AS46" s="387"/>
      <c r="AT46" s="387"/>
      <c r="AU46" s="387"/>
      <c r="AV46" s="387"/>
      <c r="AW46" s="387"/>
      <c r="AX46" s="387"/>
      <c r="AY46" s="387"/>
      <c r="AZ46" s="387"/>
      <c r="BA46" s="387"/>
      <c r="BB46" s="387"/>
      <c r="BC46" s="387"/>
      <c r="BD46" s="387"/>
      <c r="BE46" s="387"/>
      <c r="BF46" s="387"/>
      <c r="BG46" s="387"/>
      <c r="BH46" s="387"/>
      <c r="BI46" s="387"/>
      <c r="BJ46" s="387"/>
      <c r="BK46" s="387"/>
      <c r="BL46" s="387"/>
      <c r="BM46" s="387"/>
      <c r="BN46" s="387"/>
      <c r="BO46" s="387"/>
      <c r="BP46" s="387"/>
      <c r="BQ46" s="387"/>
      <c r="BR46" s="387"/>
      <c r="BS46" s="387"/>
      <c r="BT46" s="387"/>
      <c r="BU46" s="387"/>
      <c r="BV46" s="387"/>
      <c r="BW46" s="295"/>
      <c r="BX46" s="295"/>
      <c r="BY46" s="295"/>
    </row>
    <row r="47" ht="21.75" customHeight="1">
      <c r="A47" s="294"/>
      <c r="B47" s="295" t="str">
        <f>IF(ISTEXT(A47),SUMIF('Production Calendar'!$F$3:$F$2071,'Crop Map'!$A47,'Production Calendar'!$G$3:$G$2701),"")</f>
        <v/>
      </c>
      <c r="C47" s="327" t="str">
        <f t="shared" si="3"/>
        <v/>
      </c>
      <c r="D47" s="328" t="str">
        <f t="array" ref="D47">IF(ISBLANK(A47),"",XLOOKUP($A47,'Codified Game Plan'!$E$3:$E$477,'Codified Game Plan'!$G$3:$G$477,0))</f>
        <v/>
      </c>
      <c r="E47" s="328" t="str">
        <f>IF(ISBLANK(A47),"",MAXIFS('Codified Game Plan'!$I$3:$I$477,'Codified Game Plan'!$E$3:$E$477,A47))</f>
        <v/>
      </c>
      <c r="F47" s="329" t="str">
        <f t="shared" si="4"/>
        <v>      - </v>
      </c>
      <c r="G47" s="295"/>
      <c r="H47" s="295"/>
      <c r="I47" s="295"/>
      <c r="J47" s="295"/>
      <c r="K47" s="295"/>
      <c r="L47" s="295"/>
      <c r="M47" s="295"/>
      <c r="N47" s="295"/>
      <c r="O47" s="295"/>
      <c r="P47" s="295"/>
      <c r="Q47" s="295"/>
      <c r="R47" s="295"/>
      <c r="S47" s="295"/>
      <c r="T47" s="295"/>
      <c r="U47" s="387"/>
      <c r="V47" s="387"/>
      <c r="W47" s="387"/>
      <c r="X47" s="387"/>
      <c r="Y47" s="387"/>
      <c r="Z47" s="387"/>
      <c r="AA47" s="387"/>
      <c r="AB47" s="387"/>
      <c r="AC47" s="387"/>
      <c r="AD47" s="387"/>
      <c r="AE47" s="387"/>
      <c r="AF47" s="387"/>
      <c r="AG47" s="387"/>
      <c r="AH47" s="387"/>
      <c r="AI47" s="387"/>
      <c r="AJ47" s="387"/>
      <c r="AK47" s="387"/>
      <c r="AL47" s="387"/>
      <c r="AM47" s="387"/>
      <c r="AN47" s="387"/>
      <c r="AO47" s="387"/>
      <c r="AP47" s="387"/>
      <c r="AQ47" s="387"/>
      <c r="AR47" s="387"/>
      <c r="AS47" s="387"/>
      <c r="AT47" s="387"/>
      <c r="AU47" s="387"/>
      <c r="AV47" s="387"/>
      <c r="AW47" s="387"/>
      <c r="AX47" s="387"/>
      <c r="AY47" s="387"/>
      <c r="AZ47" s="387"/>
      <c r="BA47" s="387"/>
      <c r="BB47" s="387"/>
      <c r="BC47" s="387"/>
      <c r="BD47" s="387"/>
      <c r="BE47" s="387"/>
      <c r="BF47" s="387"/>
      <c r="BG47" s="387"/>
      <c r="BH47" s="387"/>
      <c r="BI47" s="387"/>
      <c r="BJ47" s="387"/>
      <c r="BK47" s="387"/>
      <c r="BL47" s="387"/>
      <c r="BM47" s="387"/>
      <c r="BN47" s="387"/>
      <c r="BO47" s="387"/>
      <c r="BP47" s="387"/>
      <c r="BQ47" s="387"/>
      <c r="BR47" s="387"/>
      <c r="BS47" s="387"/>
      <c r="BT47" s="387"/>
      <c r="BU47" s="387"/>
      <c r="BV47" s="387"/>
      <c r="BW47" s="295"/>
      <c r="BX47" s="295"/>
      <c r="BY47" s="295"/>
    </row>
    <row r="48" ht="21.75" customHeight="1">
      <c r="A48" s="294"/>
      <c r="B48" s="295" t="str">
        <f>IF(ISTEXT(A48),SUMIF('Production Calendar'!$F$3:$F$2071,'Crop Map'!$A48,'Production Calendar'!$G$3:$G$2701),"")</f>
        <v/>
      </c>
      <c r="C48" s="327" t="str">
        <f t="shared" si="3"/>
        <v/>
      </c>
      <c r="D48" s="328" t="str">
        <f t="array" ref="D48">IF(ISBLANK(A48),"",XLOOKUP($A48,'Codified Game Plan'!$E$3:$E$477,'Codified Game Plan'!$G$3:$G$477,0))</f>
        <v/>
      </c>
      <c r="E48" s="328" t="str">
        <f>IF(ISBLANK(A48),"",MAXIFS('Codified Game Plan'!$I$3:$I$477,'Codified Game Plan'!$E$3:$E$477,A48))</f>
        <v/>
      </c>
      <c r="F48" s="329" t="str">
        <f t="shared" si="4"/>
        <v>      - </v>
      </c>
      <c r="G48" s="295"/>
      <c r="H48" s="295"/>
      <c r="I48" s="295"/>
      <c r="J48" s="295"/>
      <c r="K48" s="295"/>
      <c r="L48" s="295"/>
      <c r="M48" s="295"/>
      <c r="N48" s="295"/>
      <c r="O48" s="295"/>
      <c r="P48" s="295"/>
      <c r="Q48" s="295"/>
      <c r="R48" s="295"/>
      <c r="S48" s="295"/>
      <c r="T48" s="295"/>
      <c r="U48" s="387"/>
      <c r="V48" s="387"/>
      <c r="W48" s="387"/>
      <c r="X48" s="387"/>
      <c r="Y48" s="387"/>
      <c r="Z48" s="387"/>
      <c r="AA48" s="387"/>
      <c r="AB48" s="387"/>
      <c r="AC48" s="387"/>
      <c r="AD48" s="387"/>
      <c r="AE48" s="387"/>
      <c r="AF48" s="387"/>
      <c r="AG48" s="387"/>
      <c r="AH48" s="387"/>
      <c r="AI48" s="387"/>
      <c r="AJ48" s="387"/>
      <c r="AK48" s="387"/>
      <c r="AL48" s="387"/>
      <c r="AM48" s="387"/>
      <c r="AN48" s="387"/>
      <c r="AO48" s="387"/>
      <c r="AP48" s="387"/>
      <c r="AQ48" s="387"/>
      <c r="AR48" s="387"/>
      <c r="AS48" s="387"/>
      <c r="AT48" s="387"/>
      <c r="AU48" s="387"/>
      <c r="AV48" s="387"/>
      <c r="AW48" s="387"/>
      <c r="AX48" s="387"/>
      <c r="AY48" s="387"/>
      <c r="AZ48" s="387"/>
      <c r="BA48" s="387"/>
      <c r="BB48" s="387"/>
      <c r="BC48" s="387"/>
      <c r="BD48" s="387"/>
      <c r="BE48" s="387"/>
      <c r="BF48" s="387"/>
      <c r="BG48" s="387"/>
      <c r="BH48" s="387"/>
      <c r="BI48" s="387"/>
      <c r="BJ48" s="387"/>
      <c r="BK48" s="387"/>
      <c r="BL48" s="387"/>
      <c r="BM48" s="387"/>
      <c r="BN48" s="387"/>
      <c r="BO48" s="387"/>
      <c r="BP48" s="387"/>
      <c r="BQ48" s="387"/>
      <c r="BR48" s="387"/>
      <c r="BS48" s="387"/>
      <c r="BT48" s="387"/>
      <c r="BU48" s="387"/>
      <c r="BV48" s="387"/>
      <c r="BW48" s="295"/>
      <c r="BX48" s="295"/>
      <c r="BY48" s="295"/>
    </row>
    <row r="49" ht="21.75" customHeight="1">
      <c r="A49" s="294"/>
      <c r="B49" s="295" t="str">
        <f>IF(ISTEXT(A49),SUMIF('Production Calendar'!$F$3:$F$2071,'Crop Map'!$A49,'Production Calendar'!$G$3:$G$2701),"")</f>
        <v/>
      </c>
      <c r="C49" s="327" t="str">
        <f t="shared" si="3"/>
        <v/>
      </c>
      <c r="D49" s="328" t="str">
        <f t="array" ref="D49">IF(ISBLANK(A49),"",XLOOKUP($A49,'Codified Game Plan'!$E$3:$E$477,'Codified Game Plan'!$G$3:$G$477,0))</f>
        <v/>
      </c>
      <c r="E49" s="328" t="str">
        <f>IF(ISBLANK(A49),"",MAXIFS('Codified Game Plan'!$I$3:$I$477,'Codified Game Plan'!$E$3:$E$477,A49))</f>
        <v/>
      </c>
      <c r="F49" s="329" t="str">
        <f t="shared" si="4"/>
        <v>      - </v>
      </c>
      <c r="G49" s="295"/>
      <c r="H49" s="295"/>
      <c r="I49" s="295"/>
      <c r="J49" s="295"/>
      <c r="K49" s="295"/>
      <c r="L49" s="295"/>
      <c r="M49" s="295"/>
      <c r="N49" s="295"/>
      <c r="O49" s="295"/>
      <c r="P49" s="295"/>
      <c r="Q49" s="295"/>
      <c r="R49" s="295"/>
      <c r="S49" s="295"/>
      <c r="T49" s="295"/>
      <c r="U49" s="387"/>
      <c r="V49" s="387"/>
      <c r="W49" s="387"/>
      <c r="X49" s="387"/>
      <c r="Y49" s="387"/>
      <c r="Z49" s="387"/>
      <c r="AA49" s="387"/>
      <c r="AB49" s="387"/>
      <c r="AC49" s="387"/>
      <c r="AD49" s="387"/>
      <c r="AE49" s="387"/>
      <c r="AF49" s="387"/>
      <c r="AG49" s="387"/>
      <c r="AH49" s="387"/>
      <c r="AI49" s="387"/>
      <c r="AJ49" s="387"/>
      <c r="AK49" s="387"/>
      <c r="AL49" s="387"/>
      <c r="AM49" s="387"/>
      <c r="AN49" s="387"/>
      <c r="AO49" s="387"/>
      <c r="AP49" s="387"/>
      <c r="AQ49" s="387"/>
      <c r="AR49" s="387"/>
      <c r="AS49" s="387"/>
      <c r="AT49" s="387"/>
      <c r="AU49" s="387"/>
      <c r="AV49" s="387"/>
      <c r="AW49" s="387"/>
      <c r="AX49" s="387"/>
      <c r="AY49" s="387"/>
      <c r="AZ49" s="387"/>
      <c r="BA49" s="387"/>
      <c r="BB49" s="387"/>
      <c r="BC49" s="387"/>
      <c r="BD49" s="387"/>
      <c r="BE49" s="387"/>
      <c r="BF49" s="387"/>
      <c r="BG49" s="387"/>
      <c r="BH49" s="387"/>
      <c r="BI49" s="387"/>
      <c r="BJ49" s="387"/>
      <c r="BK49" s="387"/>
      <c r="BL49" s="387"/>
      <c r="BM49" s="387"/>
      <c r="BN49" s="387"/>
      <c r="BO49" s="387"/>
      <c r="BP49" s="387"/>
      <c r="BQ49" s="387"/>
      <c r="BR49" s="387"/>
      <c r="BS49" s="387"/>
      <c r="BT49" s="387"/>
      <c r="BU49" s="387"/>
      <c r="BV49" s="387"/>
      <c r="BW49" s="295"/>
      <c r="BX49" s="295"/>
      <c r="BY49" s="295"/>
    </row>
    <row r="50" ht="21.75" customHeight="1">
      <c r="A50" s="294"/>
      <c r="B50" s="295" t="str">
        <f>IF(ISTEXT(A50),SUMIF('Production Calendar'!$F$3:$F$2071,'Crop Map'!$A50,'Production Calendar'!$G$3:$G$2701),"")</f>
        <v/>
      </c>
      <c r="C50" s="327" t="str">
        <f t="shared" si="3"/>
        <v/>
      </c>
      <c r="D50" s="328" t="str">
        <f t="array" ref="D50">IF(ISBLANK(A50),"",XLOOKUP($A50,'Codified Game Plan'!$E$3:$E$477,'Codified Game Plan'!$G$3:$G$477,0))</f>
        <v/>
      </c>
      <c r="E50" s="328" t="str">
        <f>IF(ISBLANK(A50),"",MAXIFS('Codified Game Plan'!$I$3:$I$477,'Codified Game Plan'!$E$3:$E$477,A50))</f>
        <v/>
      </c>
      <c r="F50" s="329" t="str">
        <f t="shared" si="4"/>
        <v>      - </v>
      </c>
      <c r="G50" s="295"/>
      <c r="H50" s="295"/>
      <c r="I50" s="295"/>
      <c r="J50" s="295"/>
      <c r="K50" s="295"/>
      <c r="L50" s="295"/>
      <c r="M50" s="295"/>
      <c r="N50" s="295"/>
      <c r="O50" s="295"/>
      <c r="P50" s="295"/>
      <c r="Q50" s="295"/>
      <c r="R50" s="295"/>
      <c r="S50" s="295"/>
      <c r="T50" s="295"/>
      <c r="U50" s="387"/>
      <c r="V50" s="387"/>
      <c r="W50" s="387"/>
      <c r="X50" s="387"/>
      <c r="Y50" s="387"/>
      <c r="Z50" s="387"/>
      <c r="AA50" s="387"/>
      <c r="AB50" s="387"/>
      <c r="AC50" s="387"/>
      <c r="AD50" s="387"/>
      <c r="AE50" s="387"/>
      <c r="AF50" s="387"/>
      <c r="AG50" s="387"/>
      <c r="AH50" s="387"/>
      <c r="AI50" s="387"/>
      <c r="AJ50" s="387"/>
      <c r="AK50" s="387"/>
      <c r="AL50" s="387"/>
      <c r="AM50" s="387"/>
      <c r="AN50" s="387"/>
      <c r="AO50" s="387"/>
      <c r="AP50" s="387"/>
      <c r="AQ50" s="387"/>
      <c r="AR50" s="387"/>
      <c r="AS50" s="387"/>
      <c r="AT50" s="387"/>
      <c r="AU50" s="387"/>
      <c r="AV50" s="387"/>
      <c r="AW50" s="387"/>
      <c r="AX50" s="387"/>
      <c r="AY50" s="387"/>
      <c r="AZ50" s="387"/>
      <c r="BA50" s="387"/>
      <c r="BB50" s="387"/>
      <c r="BC50" s="387"/>
      <c r="BD50" s="387"/>
      <c r="BE50" s="387"/>
      <c r="BF50" s="387"/>
      <c r="BG50" s="387"/>
      <c r="BH50" s="387"/>
      <c r="BI50" s="387"/>
      <c r="BJ50" s="387"/>
      <c r="BK50" s="387"/>
      <c r="BL50" s="387"/>
      <c r="BM50" s="387"/>
      <c r="BN50" s="387"/>
      <c r="BO50" s="387"/>
      <c r="BP50" s="387"/>
      <c r="BQ50" s="387"/>
      <c r="BR50" s="387"/>
      <c r="BS50" s="387"/>
      <c r="BT50" s="387"/>
      <c r="BU50" s="387"/>
      <c r="BV50" s="387"/>
      <c r="BW50" s="295"/>
      <c r="BX50" s="295"/>
      <c r="BY50" s="295"/>
    </row>
    <row r="51" ht="21.75" customHeight="1">
      <c r="A51" s="294"/>
      <c r="B51" s="295" t="str">
        <f>IF(ISTEXT(A51),SUMIF('Production Calendar'!$F$3:$F$2071,'Crop Map'!$A51,'Production Calendar'!$G$3:$G$2701),"")</f>
        <v/>
      </c>
      <c r="C51" s="327" t="str">
        <f t="shared" si="3"/>
        <v/>
      </c>
      <c r="D51" s="328" t="str">
        <f t="array" ref="D51">IF(ISBLANK(A51),"",XLOOKUP($A51,'Codified Game Plan'!$E$3:$E$477,'Codified Game Plan'!$G$3:$G$477,0))</f>
        <v/>
      </c>
      <c r="E51" s="328" t="str">
        <f>IF(ISBLANK(A51),"",MAXIFS('Codified Game Plan'!$I$3:$I$477,'Codified Game Plan'!$E$3:$E$477,A51))</f>
        <v/>
      </c>
      <c r="F51" s="329" t="str">
        <f t="shared" si="4"/>
        <v>      - </v>
      </c>
      <c r="G51" s="295"/>
      <c r="H51" s="295"/>
      <c r="I51" s="295"/>
      <c r="J51" s="295"/>
      <c r="K51" s="295"/>
      <c r="L51" s="295"/>
      <c r="M51" s="295"/>
      <c r="N51" s="295"/>
      <c r="O51" s="295"/>
      <c r="P51" s="295"/>
      <c r="Q51" s="295"/>
      <c r="R51" s="295"/>
      <c r="S51" s="295"/>
      <c r="T51" s="295"/>
      <c r="U51" s="387"/>
      <c r="V51" s="387"/>
      <c r="W51" s="387"/>
      <c r="X51" s="387"/>
      <c r="Y51" s="387"/>
      <c r="Z51" s="387"/>
      <c r="AA51" s="387"/>
      <c r="AB51" s="387"/>
      <c r="AC51" s="387"/>
      <c r="AD51" s="387"/>
      <c r="AE51" s="387"/>
      <c r="AF51" s="387"/>
      <c r="AG51" s="387"/>
      <c r="AH51" s="387"/>
      <c r="AI51" s="387"/>
      <c r="AJ51" s="387"/>
      <c r="AK51" s="387"/>
      <c r="AL51" s="387"/>
      <c r="AM51" s="387"/>
      <c r="AN51" s="387"/>
      <c r="AO51" s="387"/>
      <c r="AP51" s="387"/>
      <c r="AQ51" s="387"/>
      <c r="AR51" s="387"/>
      <c r="AS51" s="387"/>
      <c r="AT51" s="387"/>
      <c r="AU51" s="387"/>
      <c r="AV51" s="387"/>
      <c r="AW51" s="387"/>
      <c r="AX51" s="387"/>
      <c r="AY51" s="387"/>
      <c r="AZ51" s="387"/>
      <c r="BA51" s="387"/>
      <c r="BB51" s="387"/>
      <c r="BC51" s="387"/>
      <c r="BD51" s="387"/>
      <c r="BE51" s="387"/>
      <c r="BF51" s="387"/>
      <c r="BG51" s="387"/>
      <c r="BH51" s="387"/>
      <c r="BI51" s="387"/>
      <c r="BJ51" s="387"/>
      <c r="BK51" s="387"/>
      <c r="BL51" s="387"/>
      <c r="BM51" s="387"/>
      <c r="BN51" s="387"/>
      <c r="BO51" s="387"/>
      <c r="BP51" s="387"/>
      <c r="BQ51" s="387"/>
      <c r="BR51" s="387"/>
      <c r="BS51" s="387"/>
      <c r="BT51" s="387"/>
      <c r="BU51" s="387"/>
      <c r="BV51" s="387"/>
      <c r="BW51" s="295"/>
      <c r="BX51" s="295"/>
      <c r="BY51" s="295"/>
    </row>
    <row r="52" ht="21.75" customHeight="1">
      <c r="A52" s="294"/>
      <c r="B52" s="295" t="str">
        <f>IF(ISTEXT(A52),SUMIF('Production Calendar'!$F$3:$F$2071,'Crop Map'!$A52,'Production Calendar'!$G$3:$G$2701),"")</f>
        <v/>
      </c>
      <c r="C52" s="327" t="str">
        <f t="shared" si="3"/>
        <v/>
      </c>
      <c r="D52" s="328" t="str">
        <f t="array" ref="D52">IF(ISBLANK(A52),"",XLOOKUP($A52,'Codified Game Plan'!$E$3:$E$477,'Codified Game Plan'!$G$3:$G$477,0))</f>
        <v/>
      </c>
      <c r="E52" s="328" t="str">
        <f>IF(ISBLANK(A52),"",MAXIFS('Codified Game Plan'!$I$3:$I$477,'Codified Game Plan'!$E$3:$E$477,A52))</f>
        <v/>
      </c>
      <c r="F52" s="329" t="str">
        <f t="shared" si="4"/>
        <v>      - </v>
      </c>
      <c r="G52" s="295"/>
      <c r="H52" s="295"/>
      <c r="I52" s="295"/>
      <c r="J52" s="295"/>
      <c r="K52" s="295"/>
      <c r="L52" s="295"/>
      <c r="M52" s="295"/>
      <c r="N52" s="295"/>
      <c r="O52" s="295"/>
      <c r="P52" s="295"/>
      <c r="Q52" s="295"/>
      <c r="R52" s="295"/>
      <c r="S52" s="295"/>
      <c r="T52" s="295"/>
      <c r="U52" s="387"/>
      <c r="V52" s="387"/>
      <c r="W52" s="387"/>
      <c r="X52" s="387"/>
      <c r="Y52" s="387"/>
      <c r="Z52" s="387"/>
      <c r="AA52" s="387"/>
      <c r="AB52" s="387"/>
      <c r="AC52" s="387"/>
      <c r="AD52" s="387"/>
      <c r="AE52" s="387"/>
      <c r="AF52" s="387"/>
      <c r="AG52" s="387"/>
      <c r="AH52" s="387"/>
      <c r="AI52" s="387"/>
      <c r="AJ52" s="387"/>
      <c r="AK52" s="387"/>
      <c r="AL52" s="387"/>
      <c r="AM52" s="387"/>
      <c r="AN52" s="387"/>
      <c r="AO52" s="387"/>
      <c r="AP52" s="387"/>
      <c r="AQ52" s="387"/>
      <c r="AR52" s="387"/>
      <c r="AS52" s="387"/>
      <c r="AT52" s="387"/>
      <c r="AU52" s="387"/>
      <c r="AV52" s="387"/>
      <c r="AW52" s="387"/>
      <c r="AX52" s="387"/>
      <c r="AY52" s="387"/>
      <c r="AZ52" s="387"/>
      <c r="BA52" s="387"/>
      <c r="BB52" s="387"/>
      <c r="BC52" s="387"/>
      <c r="BD52" s="387"/>
      <c r="BE52" s="387"/>
      <c r="BF52" s="387"/>
      <c r="BG52" s="387"/>
      <c r="BH52" s="387"/>
      <c r="BI52" s="387"/>
      <c r="BJ52" s="387"/>
      <c r="BK52" s="387"/>
      <c r="BL52" s="387"/>
      <c r="BM52" s="387"/>
      <c r="BN52" s="387"/>
      <c r="BO52" s="387"/>
      <c r="BP52" s="387"/>
      <c r="BQ52" s="387"/>
      <c r="BR52" s="387"/>
      <c r="BS52" s="387"/>
      <c r="BT52" s="387"/>
      <c r="BU52" s="387"/>
      <c r="BV52" s="387"/>
      <c r="BW52" s="295"/>
      <c r="BX52" s="295"/>
      <c r="BY52" s="295"/>
    </row>
    <row r="53" ht="21.75" customHeight="1">
      <c r="A53" s="294"/>
      <c r="B53" s="295" t="str">
        <f>IF(ISTEXT(A53),SUMIF('Production Calendar'!$F$3:$F$2071,'Crop Map'!$A53,'Production Calendar'!$G$3:$G$2701),"")</f>
        <v/>
      </c>
      <c r="C53" s="327" t="str">
        <f t="shared" si="3"/>
        <v/>
      </c>
      <c r="D53" s="328" t="str">
        <f t="array" ref="D53">IF(ISBLANK(A53),"",XLOOKUP($A53,'Codified Game Plan'!$E$3:$E$477,'Codified Game Plan'!$G$3:$G$477,0))</f>
        <v/>
      </c>
      <c r="E53" s="328" t="str">
        <f>IF(ISBLANK(A53),"",MAXIFS('Codified Game Plan'!$I$3:$I$477,'Codified Game Plan'!$E$3:$E$477,A53))</f>
        <v/>
      </c>
      <c r="F53" s="329" t="str">
        <f t="shared" si="4"/>
        <v>      - </v>
      </c>
      <c r="G53" s="295"/>
      <c r="H53" s="295"/>
      <c r="I53" s="295"/>
      <c r="J53" s="295"/>
      <c r="K53" s="295"/>
      <c r="L53" s="295"/>
      <c r="M53" s="295"/>
      <c r="N53" s="295"/>
      <c r="O53" s="295"/>
      <c r="P53" s="295"/>
      <c r="Q53" s="295"/>
      <c r="R53" s="295"/>
      <c r="S53" s="295"/>
      <c r="T53" s="295"/>
      <c r="U53" s="387"/>
      <c r="V53" s="387"/>
      <c r="W53" s="387"/>
      <c r="X53" s="387"/>
      <c r="Y53" s="387"/>
      <c r="Z53" s="387"/>
      <c r="AA53" s="387"/>
      <c r="AB53" s="387"/>
      <c r="AC53" s="387"/>
      <c r="AD53" s="387"/>
      <c r="AE53" s="387"/>
      <c r="AF53" s="387"/>
      <c r="AG53" s="387"/>
      <c r="AH53" s="387"/>
      <c r="AI53" s="387"/>
      <c r="AJ53" s="387"/>
      <c r="AK53" s="387"/>
      <c r="AL53" s="387"/>
      <c r="AM53" s="387"/>
      <c r="AN53" s="387"/>
      <c r="AO53" s="387"/>
      <c r="AP53" s="387"/>
      <c r="AQ53" s="387"/>
      <c r="AR53" s="387"/>
      <c r="AS53" s="387"/>
      <c r="AT53" s="387"/>
      <c r="AU53" s="387"/>
      <c r="AV53" s="387"/>
      <c r="AW53" s="387"/>
      <c r="AX53" s="387"/>
      <c r="AY53" s="387"/>
      <c r="AZ53" s="387"/>
      <c r="BA53" s="387"/>
      <c r="BB53" s="387"/>
      <c r="BC53" s="387"/>
      <c r="BD53" s="387"/>
      <c r="BE53" s="387"/>
      <c r="BF53" s="387"/>
      <c r="BG53" s="387"/>
      <c r="BH53" s="387"/>
      <c r="BI53" s="387"/>
      <c r="BJ53" s="387"/>
      <c r="BK53" s="387"/>
      <c r="BL53" s="387"/>
      <c r="BM53" s="387"/>
      <c r="BN53" s="387"/>
      <c r="BO53" s="387"/>
      <c r="BP53" s="387"/>
      <c r="BQ53" s="387"/>
      <c r="BR53" s="387"/>
      <c r="BS53" s="387"/>
      <c r="BT53" s="387"/>
      <c r="BU53" s="387"/>
      <c r="BV53" s="387"/>
      <c r="BW53" s="295"/>
      <c r="BX53" s="295"/>
      <c r="BY53" s="295"/>
    </row>
    <row r="54" ht="21.75" customHeight="1">
      <c r="A54" s="294"/>
      <c r="B54" s="295" t="str">
        <f>IF(ISTEXT(A54),SUMIF('Production Calendar'!$F$3:$F$2071,'Crop Map'!$A54,'Production Calendar'!$G$3:$G$2701),"")</f>
        <v/>
      </c>
      <c r="C54" s="327" t="str">
        <f t="shared" si="3"/>
        <v/>
      </c>
      <c r="D54" s="328" t="str">
        <f t="array" ref="D54">IF(ISBLANK(A54),"",XLOOKUP($A54,'Codified Game Plan'!$E$3:$E$477,'Codified Game Plan'!$G$3:$G$477,0))</f>
        <v/>
      </c>
      <c r="E54" s="328" t="str">
        <f>IF(ISBLANK(A54),"",MAXIFS('Codified Game Plan'!$I$3:$I$477,'Codified Game Plan'!$E$3:$E$477,A54))</f>
        <v/>
      </c>
      <c r="F54" s="329" t="str">
        <f t="shared" si="4"/>
        <v>      - </v>
      </c>
      <c r="G54" s="295"/>
      <c r="H54" s="295"/>
      <c r="I54" s="295"/>
      <c r="J54" s="295"/>
      <c r="K54" s="295"/>
      <c r="L54" s="295"/>
      <c r="M54" s="295"/>
      <c r="N54" s="295"/>
      <c r="O54" s="295"/>
      <c r="P54" s="295"/>
      <c r="Q54" s="295"/>
      <c r="R54" s="295"/>
      <c r="S54" s="295"/>
      <c r="T54" s="295"/>
      <c r="U54" s="387"/>
      <c r="V54" s="387"/>
      <c r="W54" s="387"/>
      <c r="X54" s="387"/>
      <c r="Y54" s="387"/>
      <c r="Z54" s="387"/>
      <c r="AA54" s="387"/>
      <c r="AB54" s="387"/>
      <c r="AC54" s="387"/>
      <c r="AD54" s="387"/>
      <c r="AE54" s="387"/>
      <c r="AF54" s="387"/>
      <c r="AG54" s="387"/>
      <c r="AH54" s="387"/>
      <c r="AI54" s="387"/>
      <c r="AJ54" s="387"/>
      <c r="AK54" s="387"/>
      <c r="AL54" s="387"/>
      <c r="AM54" s="387"/>
      <c r="AN54" s="387"/>
      <c r="AO54" s="387"/>
      <c r="AP54" s="387"/>
      <c r="AQ54" s="387"/>
      <c r="AR54" s="387"/>
      <c r="AS54" s="387"/>
      <c r="AT54" s="387"/>
      <c r="AU54" s="387"/>
      <c r="AV54" s="387"/>
      <c r="AW54" s="387"/>
      <c r="AX54" s="387"/>
      <c r="AY54" s="387"/>
      <c r="AZ54" s="387"/>
      <c r="BA54" s="387"/>
      <c r="BB54" s="387"/>
      <c r="BC54" s="387"/>
      <c r="BD54" s="387"/>
      <c r="BE54" s="387"/>
      <c r="BF54" s="387"/>
      <c r="BG54" s="387"/>
      <c r="BH54" s="387"/>
      <c r="BI54" s="387"/>
      <c r="BJ54" s="387"/>
      <c r="BK54" s="387"/>
      <c r="BL54" s="387"/>
      <c r="BM54" s="387"/>
      <c r="BN54" s="387"/>
      <c r="BO54" s="387"/>
      <c r="BP54" s="387"/>
      <c r="BQ54" s="387"/>
      <c r="BR54" s="387"/>
      <c r="BS54" s="387"/>
      <c r="BT54" s="387"/>
      <c r="BU54" s="387"/>
      <c r="BV54" s="387"/>
      <c r="BW54" s="295"/>
      <c r="BX54" s="295"/>
      <c r="BY54" s="295"/>
    </row>
    <row r="55" ht="21.75" customHeight="1">
      <c r="A55" s="294"/>
      <c r="B55" s="295" t="str">
        <f>IF(ISTEXT(A55),SUMIF('Production Calendar'!$F$3:$F$2071,'Crop Map'!$A55,'Production Calendar'!$G$3:$G$2701),"")</f>
        <v/>
      </c>
      <c r="C55" s="327" t="str">
        <f t="shared" si="3"/>
        <v/>
      </c>
      <c r="D55" s="328" t="str">
        <f t="array" ref="D55">IF(ISBLANK(A55),"",XLOOKUP($A55,'Codified Game Plan'!$E$3:$E$477,'Codified Game Plan'!$G$3:$G$477,0))</f>
        <v/>
      </c>
      <c r="E55" s="328" t="str">
        <f>IF(ISBLANK(A55),"",MAXIFS('Codified Game Plan'!$I$3:$I$477,'Codified Game Plan'!$E$3:$E$477,A55))</f>
        <v/>
      </c>
      <c r="F55" s="329" t="str">
        <f t="shared" si="4"/>
        <v>      - </v>
      </c>
      <c r="G55" s="295"/>
      <c r="H55" s="295"/>
      <c r="I55" s="295"/>
      <c r="J55" s="295"/>
      <c r="K55" s="295"/>
      <c r="L55" s="295"/>
      <c r="M55" s="295"/>
      <c r="N55" s="295"/>
      <c r="O55" s="295"/>
      <c r="P55" s="295"/>
      <c r="Q55" s="295"/>
      <c r="R55" s="295"/>
      <c r="S55" s="295"/>
      <c r="T55" s="295"/>
      <c r="U55" s="387"/>
      <c r="V55" s="387"/>
      <c r="W55" s="387"/>
      <c r="X55" s="387"/>
      <c r="Y55" s="387"/>
      <c r="Z55" s="387"/>
      <c r="AA55" s="387"/>
      <c r="AB55" s="387"/>
      <c r="AC55" s="387"/>
      <c r="AD55" s="387"/>
      <c r="AE55" s="387"/>
      <c r="AF55" s="387"/>
      <c r="AG55" s="387"/>
      <c r="AH55" s="387"/>
      <c r="AI55" s="387"/>
      <c r="AJ55" s="387"/>
      <c r="AK55" s="387"/>
      <c r="AL55" s="387"/>
      <c r="AM55" s="387"/>
      <c r="AN55" s="387"/>
      <c r="AO55" s="387"/>
      <c r="AP55" s="387"/>
      <c r="AQ55" s="387"/>
      <c r="AR55" s="387"/>
      <c r="AS55" s="387"/>
      <c r="AT55" s="387"/>
      <c r="AU55" s="387"/>
      <c r="AV55" s="387"/>
      <c r="AW55" s="387"/>
      <c r="AX55" s="387"/>
      <c r="AY55" s="387"/>
      <c r="AZ55" s="387"/>
      <c r="BA55" s="387"/>
      <c r="BB55" s="387"/>
      <c r="BC55" s="387"/>
      <c r="BD55" s="387"/>
      <c r="BE55" s="387"/>
      <c r="BF55" s="387"/>
      <c r="BG55" s="387"/>
      <c r="BH55" s="387"/>
      <c r="BI55" s="387"/>
      <c r="BJ55" s="387"/>
      <c r="BK55" s="387"/>
      <c r="BL55" s="387"/>
      <c r="BM55" s="387"/>
      <c r="BN55" s="387"/>
      <c r="BO55" s="387"/>
      <c r="BP55" s="387"/>
      <c r="BQ55" s="387"/>
      <c r="BR55" s="387"/>
      <c r="BS55" s="387"/>
      <c r="BT55" s="387"/>
      <c r="BU55" s="387"/>
      <c r="BV55" s="387"/>
      <c r="BW55" s="295"/>
      <c r="BX55" s="295"/>
      <c r="BY55" s="295"/>
    </row>
    <row r="56" ht="21.75" customHeight="1">
      <c r="A56" s="294"/>
      <c r="B56" s="295" t="str">
        <f>IF(ISTEXT(A56),SUMIF('Production Calendar'!$F$3:$F$2071,'Crop Map'!$A56,'Production Calendar'!$G$3:$G$2701),"")</f>
        <v/>
      </c>
      <c r="C56" s="327" t="str">
        <f t="shared" si="3"/>
        <v/>
      </c>
      <c r="D56" s="328" t="str">
        <f t="array" ref="D56">IF(ISBLANK(A56),"",XLOOKUP($A56,'Codified Game Plan'!$E$3:$E$477,'Codified Game Plan'!$G$3:$G$477,0))</f>
        <v/>
      </c>
      <c r="E56" s="328" t="str">
        <f>IF(ISBLANK(A56),"",MAXIFS('Codified Game Plan'!$I$3:$I$477,'Codified Game Plan'!$E$3:$E$477,A56))</f>
        <v/>
      </c>
      <c r="F56" s="329" t="str">
        <f t="shared" si="4"/>
        <v>      - </v>
      </c>
      <c r="G56" s="295"/>
      <c r="H56" s="295"/>
      <c r="I56" s="295"/>
      <c r="J56" s="295"/>
      <c r="K56" s="295"/>
      <c r="L56" s="295"/>
      <c r="M56" s="295"/>
      <c r="N56" s="295"/>
      <c r="O56" s="295"/>
      <c r="P56" s="295"/>
      <c r="Q56" s="295"/>
      <c r="R56" s="295"/>
      <c r="S56" s="295"/>
      <c r="T56" s="295"/>
      <c r="U56" s="387"/>
      <c r="V56" s="387"/>
      <c r="W56" s="387"/>
      <c r="X56" s="387"/>
      <c r="Y56" s="387"/>
      <c r="Z56" s="387"/>
      <c r="AA56" s="387"/>
      <c r="AB56" s="387"/>
      <c r="AC56" s="387"/>
      <c r="AD56" s="387"/>
      <c r="AE56" s="387"/>
      <c r="AF56" s="387"/>
      <c r="AG56" s="387"/>
      <c r="AH56" s="387"/>
      <c r="AI56" s="387"/>
      <c r="AJ56" s="387"/>
      <c r="AK56" s="387"/>
      <c r="AL56" s="387"/>
      <c r="AM56" s="387"/>
      <c r="AN56" s="387"/>
      <c r="AO56" s="387"/>
      <c r="AP56" s="387"/>
      <c r="AQ56" s="387"/>
      <c r="AR56" s="387"/>
      <c r="AS56" s="387"/>
      <c r="AT56" s="387"/>
      <c r="AU56" s="387"/>
      <c r="AV56" s="387"/>
      <c r="AW56" s="387"/>
      <c r="AX56" s="387"/>
      <c r="AY56" s="387"/>
      <c r="AZ56" s="387"/>
      <c r="BA56" s="387"/>
      <c r="BB56" s="387"/>
      <c r="BC56" s="387"/>
      <c r="BD56" s="387"/>
      <c r="BE56" s="387"/>
      <c r="BF56" s="387"/>
      <c r="BG56" s="387"/>
      <c r="BH56" s="387"/>
      <c r="BI56" s="387"/>
      <c r="BJ56" s="387"/>
      <c r="BK56" s="387"/>
      <c r="BL56" s="387"/>
      <c r="BM56" s="387"/>
      <c r="BN56" s="387"/>
      <c r="BO56" s="387"/>
      <c r="BP56" s="387"/>
      <c r="BQ56" s="387"/>
      <c r="BR56" s="387"/>
      <c r="BS56" s="387"/>
      <c r="BT56" s="387"/>
      <c r="BU56" s="387"/>
      <c r="BV56" s="387"/>
      <c r="BW56" s="295"/>
      <c r="BX56" s="295"/>
      <c r="BY56" s="295"/>
    </row>
    <row r="57" ht="21.75" customHeight="1">
      <c r="A57" s="294"/>
      <c r="B57" s="295" t="str">
        <f>IF(ISTEXT(A57),SUMIF('Production Calendar'!$F$3:$F$2071,'Crop Map'!$A57,'Production Calendar'!$G$3:$G$2701),"")</f>
        <v/>
      </c>
      <c r="C57" s="327" t="str">
        <f t="shared" si="3"/>
        <v/>
      </c>
      <c r="D57" s="328" t="str">
        <f t="array" ref="D57">IF(ISBLANK(A57),"",XLOOKUP($A57,'Codified Game Plan'!$E$3:$E$477,'Codified Game Plan'!$G$3:$G$477,0))</f>
        <v/>
      </c>
      <c r="E57" s="328" t="str">
        <f>IF(ISBLANK(A57),"",MAXIFS('Codified Game Plan'!$I$3:$I$477,'Codified Game Plan'!$E$3:$E$477,A57))</f>
        <v/>
      </c>
      <c r="F57" s="329" t="str">
        <f t="shared" si="4"/>
        <v>      - </v>
      </c>
      <c r="G57" s="295"/>
      <c r="H57" s="295"/>
      <c r="I57" s="295"/>
      <c r="J57" s="295"/>
      <c r="K57" s="295"/>
      <c r="L57" s="295"/>
      <c r="M57" s="295"/>
      <c r="N57" s="295"/>
      <c r="O57" s="295"/>
      <c r="P57" s="295"/>
      <c r="Q57" s="295"/>
      <c r="R57" s="295"/>
      <c r="S57" s="295"/>
      <c r="T57" s="295"/>
      <c r="U57" s="387"/>
      <c r="V57" s="387"/>
      <c r="W57" s="387"/>
      <c r="X57" s="387"/>
      <c r="Y57" s="387"/>
      <c r="Z57" s="387"/>
      <c r="AA57" s="387"/>
      <c r="AB57" s="387"/>
      <c r="AC57" s="387"/>
      <c r="AD57" s="387"/>
      <c r="AE57" s="387"/>
      <c r="AF57" s="387"/>
      <c r="AG57" s="387"/>
      <c r="AH57" s="387"/>
      <c r="AI57" s="387"/>
      <c r="AJ57" s="387"/>
      <c r="AK57" s="387"/>
      <c r="AL57" s="387"/>
      <c r="AM57" s="387"/>
      <c r="AN57" s="387"/>
      <c r="AO57" s="387"/>
      <c r="AP57" s="387"/>
      <c r="AQ57" s="387"/>
      <c r="AR57" s="387"/>
      <c r="AS57" s="387"/>
      <c r="AT57" s="387"/>
      <c r="AU57" s="387"/>
      <c r="AV57" s="387"/>
      <c r="AW57" s="387"/>
      <c r="AX57" s="387"/>
      <c r="AY57" s="387"/>
      <c r="AZ57" s="387"/>
      <c r="BA57" s="387"/>
      <c r="BB57" s="387"/>
      <c r="BC57" s="387"/>
      <c r="BD57" s="387"/>
      <c r="BE57" s="387"/>
      <c r="BF57" s="387"/>
      <c r="BG57" s="387"/>
      <c r="BH57" s="387"/>
      <c r="BI57" s="387"/>
      <c r="BJ57" s="387"/>
      <c r="BK57" s="387"/>
      <c r="BL57" s="387"/>
      <c r="BM57" s="387"/>
      <c r="BN57" s="387"/>
      <c r="BO57" s="387"/>
      <c r="BP57" s="387"/>
      <c r="BQ57" s="387"/>
      <c r="BR57" s="387"/>
      <c r="BS57" s="387"/>
      <c r="BT57" s="387"/>
      <c r="BU57" s="387"/>
      <c r="BV57" s="387"/>
      <c r="BW57" s="295"/>
      <c r="BX57" s="295"/>
      <c r="BY57" s="295"/>
    </row>
    <row r="58" ht="21.75" customHeight="1">
      <c r="A58" s="294"/>
      <c r="B58" s="295" t="str">
        <f>IF(ISTEXT(A58),SUMIF('Production Calendar'!$F$3:$F$2071,'Crop Map'!$A58,'Production Calendar'!$G$3:$G$2701),"")</f>
        <v/>
      </c>
      <c r="C58" s="327" t="str">
        <f t="shared" si="3"/>
        <v/>
      </c>
      <c r="D58" s="328" t="str">
        <f t="array" ref="D58">IF(ISBLANK(A58),"",XLOOKUP($A58,'Codified Game Plan'!$E$3:$E$477,'Codified Game Plan'!$G$3:$G$477,0))</f>
        <v/>
      </c>
      <c r="E58" s="328" t="str">
        <f>IF(ISBLANK(A58),"",MAXIFS('Codified Game Plan'!$I$3:$I$477,'Codified Game Plan'!$E$3:$E$477,A58))</f>
        <v/>
      </c>
      <c r="F58" s="329" t="str">
        <f t="shared" si="4"/>
        <v>      - </v>
      </c>
      <c r="G58" s="295"/>
      <c r="H58" s="295"/>
      <c r="I58" s="295"/>
      <c r="J58" s="295"/>
      <c r="K58" s="295"/>
      <c r="L58" s="295"/>
      <c r="M58" s="295"/>
      <c r="N58" s="295"/>
      <c r="O58" s="295"/>
      <c r="P58" s="295"/>
      <c r="Q58" s="295"/>
      <c r="R58" s="295"/>
      <c r="S58" s="295"/>
      <c r="T58" s="295"/>
      <c r="U58" s="387"/>
      <c r="V58" s="387"/>
      <c r="W58" s="387"/>
      <c r="X58" s="387"/>
      <c r="Y58" s="387"/>
      <c r="Z58" s="387"/>
      <c r="AA58" s="387"/>
      <c r="AB58" s="387"/>
      <c r="AC58" s="387"/>
      <c r="AD58" s="387"/>
      <c r="AE58" s="387"/>
      <c r="AF58" s="387"/>
      <c r="AG58" s="387"/>
      <c r="AH58" s="387"/>
      <c r="AI58" s="387"/>
      <c r="AJ58" s="387"/>
      <c r="AK58" s="387"/>
      <c r="AL58" s="387"/>
      <c r="AM58" s="387"/>
      <c r="AN58" s="387"/>
      <c r="AO58" s="387"/>
      <c r="AP58" s="387"/>
      <c r="AQ58" s="387"/>
      <c r="AR58" s="387"/>
      <c r="AS58" s="387"/>
      <c r="AT58" s="387"/>
      <c r="AU58" s="387"/>
      <c r="AV58" s="387"/>
      <c r="AW58" s="387"/>
      <c r="AX58" s="387"/>
      <c r="AY58" s="387"/>
      <c r="AZ58" s="387"/>
      <c r="BA58" s="387"/>
      <c r="BB58" s="387"/>
      <c r="BC58" s="387"/>
      <c r="BD58" s="387"/>
      <c r="BE58" s="387"/>
      <c r="BF58" s="387"/>
      <c r="BG58" s="387"/>
      <c r="BH58" s="387"/>
      <c r="BI58" s="387"/>
      <c r="BJ58" s="387"/>
      <c r="BK58" s="387"/>
      <c r="BL58" s="387"/>
      <c r="BM58" s="387"/>
      <c r="BN58" s="387"/>
      <c r="BO58" s="387"/>
      <c r="BP58" s="387"/>
      <c r="BQ58" s="387"/>
      <c r="BR58" s="387"/>
      <c r="BS58" s="387"/>
      <c r="BT58" s="387"/>
      <c r="BU58" s="387"/>
      <c r="BV58" s="387"/>
      <c r="BW58" s="295"/>
      <c r="BX58" s="295"/>
      <c r="BY58" s="295"/>
    </row>
    <row r="59" ht="21.75" customHeight="1">
      <c r="A59" s="294"/>
      <c r="B59" s="295" t="str">
        <f>IF(ISTEXT(A59),SUMIF('Production Calendar'!$F$3:$F$2071,'Crop Map'!$A59,'Production Calendar'!$G$3:$G$2701),"")</f>
        <v/>
      </c>
      <c r="C59" s="327" t="str">
        <f t="shared" si="3"/>
        <v/>
      </c>
      <c r="D59" s="328" t="str">
        <f t="array" ref="D59">IF(ISBLANK(A59),"",XLOOKUP($A59,'Codified Game Plan'!$E$3:$E$477,'Codified Game Plan'!$G$3:$G$477,0))</f>
        <v/>
      </c>
      <c r="E59" s="328" t="str">
        <f>IF(ISBLANK(A59),"",MAXIFS('Codified Game Plan'!$I$3:$I$477,'Codified Game Plan'!$E$3:$E$477,A59))</f>
        <v/>
      </c>
      <c r="F59" s="329" t="str">
        <f t="shared" si="4"/>
        <v>      - </v>
      </c>
      <c r="G59" s="295"/>
      <c r="H59" s="295"/>
      <c r="I59" s="295"/>
      <c r="J59" s="295"/>
      <c r="K59" s="295"/>
      <c r="L59" s="295"/>
      <c r="M59" s="295"/>
      <c r="N59" s="295"/>
      <c r="O59" s="295"/>
      <c r="P59" s="295"/>
      <c r="Q59" s="295"/>
      <c r="R59" s="295"/>
      <c r="S59" s="295"/>
      <c r="T59" s="295"/>
      <c r="U59" s="387"/>
      <c r="V59" s="387"/>
      <c r="W59" s="387"/>
      <c r="X59" s="387"/>
      <c r="Y59" s="387"/>
      <c r="Z59" s="387"/>
      <c r="AA59" s="387"/>
      <c r="AB59" s="387"/>
      <c r="AC59" s="387"/>
      <c r="AD59" s="387"/>
      <c r="AE59" s="387"/>
      <c r="AF59" s="387"/>
      <c r="AG59" s="387"/>
      <c r="AH59" s="387"/>
      <c r="AI59" s="387"/>
      <c r="AJ59" s="387"/>
      <c r="AK59" s="387"/>
      <c r="AL59" s="387"/>
      <c r="AM59" s="387"/>
      <c r="AN59" s="387"/>
      <c r="AO59" s="387"/>
      <c r="AP59" s="387"/>
      <c r="AQ59" s="387"/>
      <c r="AR59" s="387"/>
      <c r="AS59" s="387"/>
      <c r="AT59" s="387"/>
      <c r="AU59" s="387"/>
      <c r="AV59" s="387"/>
      <c r="AW59" s="387"/>
      <c r="AX59" s="387"/>
      <c r="AY59" s="387"/>
      <c r="AZ59" s="387"/>
      <c r="BA59" s="387"/>
      <c r="BB59" s="387"/>
      <c r="BC59" s="387"/>
      <c r="BD59" s="387"/>
      <c r="BE59" s="387"/>
      <c r="BF59" s="387"/>
      <c r="BG59" s="387"/>
      <c r="BH59" s="387"/>
      <c r="BI59" s="387"/>
      <c r="BJ59" s="387"/>
      <c r="BK59" s="387"/>
      <c r="BL59" s="387"/>
      <c r="BM59" s="387"/>
      <c r="BN59" s="387"/>
      <c r="BO59" s="387"/>
      <c r="BP59" s="387"/>
      <c r="BQ59" s="387"/>
      <c r="BR59" s="387"/>
      <c r="BS59" s="387"/>
      <c r="BT59" s="387"/>
      <c r="BU59" s="387"/>
      <c r="BV59" s="387"/>
      <c r="BW59" s="295"/>
      <c r="BX59" s="295"/>
      <c r="BY59" s="295"/>
    </row>
    <row r="60" ht="21.75" customHeight="1">
      <c r="A60" s="294"/>
      <c r="B60" s="295" t="str">
        <f>IF(ISTEXT(A60),SUMIF('Production Calendar'!$F$3:$F$2071,'Crop Map'!$A60,'Production Calendar'!$G$3:$G$2701),"")</f>
        <v/>
      </c>
      <c r="C60" s="327" t="str">
        <f t="shared" si="3"/>
        <v/>
      </c>
      <c r="D60" s="328" t="str">
        <f t="array" ref="D60">IF(ISBLANK(A60),"",XLOOKUP($A60,'Codified Game Plan'!$E$3:$E$477,'Codified Game Plan'!$G$3:$G$477,0))</f>
        <v/>
      </c>
      <c r="E60" s="328" t="str">
        <f>IF(ISBLANK(A60),"",MAXIFS('Codified Game Plan'!$I$3:$I$477,'Codified Game Plan'!$E$3:$E$477,A60))</f>
        <v/>
      </c>
      <c r="F60" s="329" t="str">
        <f t="shared" si="4"/>
        <v>      - </v>
      </c>
      <c r="G60" s="295"/>
      <c r="H60" s="295"/>
      <c r="I60" s="295"/>
      <c r="J60" s="295"/>
      <c r="K60" s="295"/>
      <c r="L60" s="295"/>
      <c r="M60" s="295"/>
      <c r="N60" s="295"/>
      <c r="O60" s="295"/>
      <c r="P60" s="295"/>
      <c r="Q60" s="295"/>
      <c r="R60" s="295"/>
      <c r="S60" s="295"/>
      <c r="T60" s="295"/>
      <c r="U60" s="387"/>
      <c r="V60" s="387"/>
      <c r="W60" s="387"/>
      <c r="X60" s="387"/>
      <c r="Y60" s="387"/>
      <c r="Z60" s="387"/>
      <c r="AA60" s="387"/>
      <c r="AB60" s="387"/>
      <c r="AC60" s="387"/>
      <c r="AD60" s="387"/>
      <c r="AE60" s="387"/>
      <c r="AF60" s="387"/>
      <c r="AG60" s="387"/>
      <c r="AH60" s="387"/>
      <c r="AI60" s="387"/>
      <c r="AJ60" s="387"/>
      <c r="AK60" s="387"/>
      <c r="AL60" s="387"/>
      <c r="AM60" s="387"/>
      <c r="AN60" s="387"/>
      <c r="AO60" s="387"/>
      <c r="AP60" s="387"/>
      <c r="AQ60" s="387"/>
      <c r="AR60" s="387"/>
      <c r="AS60" s="387"/>
      <c r="AT60" s="387"/>
      <c r="AU60" s="387"/>
      <c r="AV60" s="387"/>
      <c r="AW60" s="387"/>
      <c r="AX60" s="387"/>
      <c r="AY60" s="387"/>
      <c r="AZ60" s="387"/>
      <c r="BA60" s="387"/>
      <c r="BB60" s="387"/>
      <c r="BC60" s="387"/>
      <c r="BD60" s="387"/>
      <c r="BE60" s="387"/>
      <c r="BF60" s="387"/>
      <c r="BG60" s="387"/>
      <c r="BH60" s="387"/>
      <c r="BI60" s="387"/>
      <c r="BJ60" s="387"/>
      <c r="BK60" s="387"/>
      <c r="BL60" s="387"/>
      <c r="BM60" s="387"/>
      <c r="BN60" s="387"/>
      <c r="BO60" s="387"/>
      <c r="BP60" s="387"/>
      <c r="BQ60" s="387"/>
      <c r="BR60" s="387"/>
      <c r="BS60" s="387"/>
      <c r="BT60" s="387"/>
      <c r="BU60" s="387"/>
      <c r="BV60" s="387"/>
      <c r="BW60" s="295"/>
      <c r="BX60" s="295"/>
      <c r="BY60" s="295"/>
    </row>
    <row r="61" ht="21.75" customHeight="1">
      <c r="A61" s="294"/>
      <c r="B61" s="295" t="str">
        <f>IF(ISTEXT(A61),SUMIF('Production Calendar'!$F$3:$F$2071,'Crop Map'!$A61,'Production Calendar'!$G$3:$G$2701),"")</f>
        <v/>
      </c>
      <c r="C61" s="327" t="str">
        <f t="shared" si="3"/>
        <v/>
      </c>
      <c r="D61" s="328" t="str">
        <f t="array" ref="D61">IF(ISBLANK(A61),"",XLOOKUP($A61,'Codified Game Plan'!$E$3:$E$477,'Codified Game Plan'!$G$3:$G$477,0))</f>
        <v/>
      </c>
      <c r="E61" s="328" t="str">
        <f>IF(ISBLANK(A61),"",MAXIFS('Codified Game Plan'!$I$3:$I$477,'Codified Game Plan'!$E$3:$E$477,A61))</f>
        <v/>
      </c>
      <c r="F61" s="329" t="str">
        <f t="shared" si="4"/>
        <v>      - </v>
      </c>
      <c r="G61" s="295"/>
      <c r="H61" s="295"/>
      <c r="I61" s="295"/>
      <c r="J61" s="295"/>
      <c r="K61" s="295"/>
      <c r="L61" s="295"/>
      <c r="M61" s="295"/>
      <c r="N61" s="295"/>
      <c r="O61" s="295"/>
      <c r="P61" s="295"/>
      <c r="Q61" s="295"/>
      <c r="R61" s="295"/>
      <c r="S61" s="295"/>
      <c r="T61" s="295"/>
      <c r="U61" s="387"/>
      <c r="V61" s="387"/>
      <c r="W61" s="387"/>
      <c r="X61" s="387"/>
      <c r="Y61" s="387"/>
      <c r="Z61" s="387"/>
      <c r="AA61" s="387"/>
      <c r="AB61" s="387"/>
      <c r="AC61" s="387"/>
      <c r="AD61" s="387"/>
      <c r="AE61" s="387"/>
      <c r="AF61" s="387"/>
      <c r="AG61" s="387"/>
      <c r="AH61" s="387"/>
      <c r="AI61" s="387"/>
      <c r="AJ61" s="387"/>
      <c r="AK61" s="387"/>
      <c r="AL61" s="387"/>
      <c r="AM61" s="387"/>
      <c r="AN61" s="387"/>
      <c r="AO61" s="387"/>
      <c r="AP61" s="387"/>
      <c r="AQ61" s="387"/>
      <c r="AR61" s="387"/>
      <c r="AS61" s="387"/>
      <c r="AT61" s="387"/>
      <c r="AU61" s="387"/>
      <c r="AV61" s="387"/>
      <c r="AW61" s="387"/>
      <c r="AX61" s="387"/>
      <c r="AY61" s="387"/>
      <c r="AZ61" s="387"/>
      <c r="BA61" s="387"/>
      <c r="BB61" s="387"/>
      <c r="BC61" s="387"/>
      <c r="BD61" s="387"/>
      <c r="BE61" s="387"/>
      <c r="BF61" s="387"/>
      <c r="BG61" s="387"/>
      <c r="BH61" s="387"/>
      <c r="BI61" s="387"/>
      <c r="BJ61" s="387"/>
      <c r="BK61" s="387"/>
      <c r="BL61" s="387"/>
      <c r="BM61" s="387"/>
      <c r="BN61" s="387"/>
      <c r="BO61" s="387"/>
      <c r="BP61" s="387"/>
      <c r="BQ61" s="387"/>
      <c r="BR61" s="387"/>
      <c r="BS61" s="387"/>
      <c r="BT61" s="387"/>
      <c r="BU61" s="387"/>
      <c r="BV61" s="387"/>
      <c r="BW61" s="295"/>
      <c r="BX61" s="295"/>
      <c r="BY61" s="295"/>
    </row>
    <row r="62" ht="21.75" customHeight="1">
      <c r="A62" s="294"/>
      <c r="B62" s="295" t="str">
        <f>IF(ISTEXT(A62),SUMIF('Production Calendar'!$F$3:$F$2071,'Crop Map'!$A62,'Production Calendar'!$G$3:$G$2701),"")</f>
        <v/>
      </c>
      <c r="C62" s="327" t="str">
        <f t="shared" si="3"/>
        <v/>
      </c>
      <c r="D62" s="328" t="str">
        <f t="array" ref="D62">IF(ISBLANK(A62),"",XLOOKUP($A62,'Codified Game Plan'!$E$3:$E$477,'Codified Game Plan'!$G$3:$G$477,0))</f>
        <v/>
      </c>
      <c r="E62" s="328" t="str">
        <f>IF(ISBLANK(A62),"",MAXIFS('Codified Game Plan'!$I$3:$I$477,'Codified Game Plan'!$E$3:$E$477,A62))</f>
        <v/>
      </c>
      <c r="F62" s="329" t="str">
        <f t="shared" si="4"/>
        <v>      - </v>
      </c>
      <c r="G62" s="295"/>
      <c r="H62" s="295"/>
      <c r="I62" s="295"/>
      <c r="J62" s="295"/>
      <c r="K62" s="295"/>
      <c r="L62" s="295"/>
      <c r="M62" s="295"/>
      <c r="N62" s="295"/>
      <c r="O62" s="295"/>
      <c r="P62" s="295"/>
      <c r="Q62" s="295"/>
      <c r="R62" s="295"/>
      <c r="S62" s="295"/>
      <c r="T62" s="295"/>
      <c r="U62" s="387"/>
      <c r="V62" s="387"/>
      <c r="W62" s="387"/>
      <c r="X62" s="387"/>
      <c r="Y62" s="387"/>
      <c r="Z62" s="387"/>
      <c r="AA62" s="387"/>
      <c r="AB62" s="387"/>
      <c r="AC62" s="387"/>
      <c r="AD62" s="387"/>
      <c r="AE62" s="387"/>
      <c r="AF62" s="387"/>
      <c r="AG62" s="387"/>
      <c r="AH62" s="387"/>
      <c r="AI62" s="387"/>
      <c r="AJ62" s="387"/>
      <c r="AK62" s="387"/>
      <c r="AL62" s="387"/>
      <c r="AM62" s="387"/>
      <c r="AN62" s="387"/>
      <c r="AO62" s="387"/>
      <c r="AP62" s="387"/>
      <c r="AQ62" s="387"/>
      <c r="AR62" s="387"/>
      <c r="AS62" s="387"/>
      <c r="AT62" s="387"/>
      <c r="AU62" s="387"/>
      <c r="AV62" s="387"/>
      <c r="AW62" s="387"/>
      <c r="AX62" s="387"/>
      <c r="AY62" s="387"/>
      <c r="AZ62" s="387"/>
      <c r="BA62" s="387"/>
      <c r="BB62" s="387"/>
      <c r="BC62" s="387"/>
      <c r="BD62" s="387"/>
      <c r="BE62" s="387"/>
      <c r="BF62" s="387"/>
      <c r="BG62" s="387"/>
      <c r="BH62" s="387"/>
      <c r="BI62" s="387"/>
      <c r="BJ62" s="387"/>
      <c r="BK62" s="387"/>
      <c r="BL62" s="387"/>
      <c r="BM62" s="387"/>
      <c r="BN62" s="387"/>
      <c r="BO62" s="387"/>
      <c r="BP62" s="387"/>
      <c r="BQ62" s="387"/>
      <c r="BR62" s="387"/>
      <c r="BS62" s="387"/>
      <c r="BT62" s="387"/>
      <c r="BU62" s="387"/>
      <c r="BV62" s="387"/>
      <c r="BW62" s="295"/>
      <c r="BX62" s="295"/>
      <c r="BY62" s="295"/>
    </row>
    <row r="63" ht="21.75" customHeight="1">
      <c r="A63" s="294"/>
      <c r="B63" s="295" t="str">
        <f>IF(ISTEXT(A63),SUMIF('Production Calendar'!$F$3:$F$2071,'Crop Map'!$A63,'Production Calendar'!$G$3:$G$2701),"")</f>
        <v/>
      </c>
      <c r="C63" s="327" t="str">
        <f t="shared" si="3"/>
        <v/>
      </c>
      <c r="D63" s="328" t="str">
        <f t="array" ref="D63">IF(ISBLANK(A63),"",XLOOKUP($A63,'Codified Game Plan'!$E$3:$E$477,'Codified Game Plan'!$G$3:$G$477,0))</f>
        <v/>
      </c>
      <c r="E63" s="328" t="str">
        <f>IF(ISBLANK(A63),"",MAXIFS('Codified Game Plan'!$I$3:$I$477,'Codified Game Plan'!$E$3:$E$477,A63))</f>
        <v/>
      </c>
      <c r="F63" s="329" t="str">
        <f t="shared" si="4"/>
        <v>      - </v>
      </c>
      <c r="G63" s="295"/>
      <c r="H63" s="295"/>
      <c r="I63" s="295"/>
      <c r="J63" s="295"/>
      <c r="K63" s="295"/>
      <c r="L63" s="295"/>
      <c r="M63" s="295"/>
      <c r="N63" s="295"/>
      <c r="O63" s="295"/>
      <c r="P63" s="295"/>
      <c r="Q63" s="295"/>
      <c r="R63" s="295"/>
      <c r="S63" s="295"/>
      <c r="T63" s="295"/>
      <c r="U63" s="387"/>
      <c r="V63" s="387"/>
      <c r="W63" s="387"/>
      <c r="X63" s="387"/>
      <c r="Y63" s="387"/>
      <c r="Z63" s="387"/>
      <c r="AA63" s="387"/>
      <c r="AB63" s="387"/>
      <c r="AC63" s="387"/>
      <c r="AD63" s="387"/>
      <c r="AE63" s="387"/>
      <c r="AF63" s="387"/>
      <c r="AG63" s="387"/>
      <c r="AH63" s="387"/>
      <c r="AI63" s="387"/>
      <c r="AJ63" s="387"/>
      <c r="AK63" s="387"/>
      <c r="AL63" s="387"/>
      <c r="AM63" s="387"/>
      <c r="AN63" s="387"/>
      <c r="AO63" s="387"/>
      <c r="AP63" s="387"/>
      <c r="AQ63" s="387"/>
      <c r="AR63" s="387"/>
      <c r="AS63" s="387"/>
      <c r="AT63" s="387"/>
      <c r="AU63" s="387"/>
      <c r="AV63" s="387"/>
      <c r="AW63" s="387"/>
      <c r="AX63" s="387"/>
      <c r="AY63" s="387"/>
      <c r="AZ63" s="387"/>
      <c r="BA63" s="387"/>
      <c r="BB63" s="387"/>
      <c r="BC63" s="387"/>
      <c r="BD63" s="387"/>
      <c r="BE63" s="387"/>
      <c r="BF63" s="387"/>
      <c r="BG63" s="387"/>
      <c r="BH63" s="387"/>
      <c r="BI63" s="387"/>
      <c r="BJ63" s="387"/>
      <c r="BK63" s="387"/>
      <c r="BL63" s="387"/>
      <c r="BM63" s="387"/>
      <c r="BN63" s="387"/>
      <c r="BO63" s="387"/>
      <c r="BP63" s="387"/>
      <c r="BQ63" s="387"/>
      <c r="BR63" s="387"/>
      <c r="BS63" s="387"/>
      <c r="BT63" s="387"/>
      <c r="BU63" s="387"/>
      <c r="BV63" s="387"/>
      <c r="BW63" s="295"/>
      <c r="BX63" s="295"/>
      <c r="BY63" s="295"/>
    </row>
    <row r="64" ht="21.75" customHeight="1">
      <c r="A64" s="294"/>
      <c r="B64" s="295" t="str">
        <f>IF(ISTEXT(A64),SUMIF('Production Calendar'!$F$3:$F$2071,'Crop Map'!$A64,'Production Calendar'!$G$3:$G$2701),"")</f>
        <v/>
      </c>
      <c r="C64" s="327" t="str">
        <f t="shared" si="3"/>
        <v/>
      </c>
      <c r="D64" s="328" t="str">
        <f t="array" ref="D64">IF(ISBLANK(A64),"",XLOOKUP($A64,'Codified Game Plan'!$E$3:$E$477,'Codified Game Plan'!$G$3:$G$477,0))</f>
        <v/>
      </c>
      <c r="E64" s="328" t="str">
        <f>IF(ISBLANK(A64),"",MAXIFS('Codified Game Plan'!$I$3:$I$477,'Codified Game Plan'!$E$3:$E$477,A64))</f>
        <v/>
      </c>
      <c r="F64" s="329" t="str">
        <f t="shared" si="4"/>
        <v>      - </v>
      </c>
      <c r="G64" s="295"/>
      <c r="H64" s="295"/>
      <c r="I64" s="295"/>
      <c r="J64" s="295"/>
      <c r="K64" s="295"/>
      <c r="L64" s="295"/>
      <c r="M64" s="295"/>
      <c r="N64" s="295"/>
      <c r="O64" s="295"/>
      <c r="P64" s="295"/>
      <c r="Q64" s="295"/>
      <c r="R64" s="295"/>
      <c r="S64" s="295"/>
      <c r="T64" s="295"/>
      <c r="U64" s="387"/>
      <c r="V64" s="387"/>
      <c r="W64" s="387"/>
      <c r="X64" s="387"/>
      <c r="Y64" s="387"/>
      <c r="Z64" s="387"/>
      <c r="AA64" s="387"/>
      <c r="AB64" s="387"/>
      <c r="AC64" s="387"/>
      <c r="AD64" s="387"/>
      <c r="AE64" s="387"/>
      <c r="AF64" s="387"/>
      <c r="AG64" s="387"/>
      <c r="AH64" s="387"/>
      <c r="AI64" s="387"/>
      <c r="AJ64" s="387"/>
      <c r="AK64" s="387"/>
      <c r="AL64" s="387"/>
      <c r="AM64" s="387"/>
      <c r="AN64" s="387"/>
      <c r="AO64" s="387"/>
      <c r="AP64" s="387"/>
      <c r="AQ64" s="387"/>
      <c r="AR64" s="387"/>
      <c r="AS64" s="387"/>
      <c r="AT64" s="387"/>
      <c r="AU64" s="387"/>
      <c r="AV64" s="387"/>
      <c r="AW64" s="387"/>
      <c r="AX64" s="387"/>
      <c r="AY64" s="387"/>
      <c r="AZ64" s="387"/>
      <c r="BA64" s="387"/>
      <c r="BB64" s="387"/>
      <c r="BC64" s="387"/>
      <c r="BD64" s="387"/>
      <c r="BE64" s="387"/>
      <c r="BF64" s="387"/>
      <c r="BG64" s="387"/>
      <c r="BH64" s="387"/>
      <c r="BI64" s="387"/>
      <c r="BJ64" s="387"/>
      <c r="BK64" s="387"/>
      <c r="BL64" s="387"/>
      <c r="BM64" s="387"/>
      <c r="BN64" s="387"/>
      <c r="BO64" s="387"/>
      <c r="BP64" s="387"/>
      <c r="BQ64" s="387"/>
      <c r="BR64" s="387"/>
      <c r="BS64" s="387"/>
      <c r="BT64" s="387"/>
      <c r="BU64" s="387"/>
      <c r="BV64" s="387"/>
      <c r="BW64" s="295"/>
      <c r="BX64" s="295"/>
      <c r="BY64" s="295"/>
    </row>
    <row r="65" ht="21.75" customHeight="1">
      <c r="A65" s="294"/>
      <c r="B65" s="295" t="str">
        <f>IF(ISTEXT(A65),SUMIF('Production Calendar'!$F$3:$F$2071,'Crop Map'!$A65,'Production Calendar'!$G$3:$G$2701),"")</f>
        <v/>
      </c>
      <c r="C65" s="327" t="str">
        <f t="shared" si="3"/>
        <v/>
      </c>
      <c r="D65" s="328" t="str">
        <f t="array" ref="D65">IF(ISBLANK(A65),"",XLOOKUP($A65,'Codified Game Plan'!$E$3:$E$477,'Codified Game Plan'!$G$3:$G$477,0))</f>
        <v/>
      </c>
      <c r="E65" s="328" t="str">
        <f>IF(ISBLANK(A65),"",MAXIFS('Codified Game Plan'!$I$3:$I$477,'Codified Game Plan'!$E$3:$E$477,A65))</f>
        <v/>
      </c>
      <c r="F65" s="329" t="str">
        <f t="shared" si="4"/>
        <v>      - </v>
      </c>
      <c r="G65" s="295"/>
      <c r="H65" s="295"/>
      <c r="I65" s="295"/>
      <c r="J65" s="295"/>
      <c r="K65" s="295"/>
      <c r="L65" s="295"/>
      <c r="M65" s="295"/>
      <c r="N65" s="295"/>
      <c r="O65" s="295"/>
      <c r="P65" s="295"/>
      <c r="Q65" s="295"/>
      <c r="R65" s="295"/>
      <c r="S65" s="295"/>
      <c r="T65" s="295"/>
      <c r="U65" s="387"/>
      <c r="V65" s="387"/>
      <c r="W65" s="387"/>
      <c r="X65" s="387"/>
      <c r="Y65" s="387"/>
      <c r="Z65" s="387"/>
      <c r="AA65" s="387"/>
      <c r="AB65" s="387"/>
      <c r="AC65" s="387"/>
      <c r="AD65" s="387"/>
      <c r="AE65" s="387"/>
      <c r="AF65" s="387"/>
      <c r="AG65" s="387"/>
      <c r="AH65" s="387"/>
      <c r="AI65" s="387"/>
      <c r="AJ65" s="387"/>
      <c r="AK65" s="387"/>
      <c r="AL65" s="387"/>
      <c r="AM65" s="387"/>
      <c r="AN65" s="387"/>
      <c r="AO65" s="387"/>
      <c r="AP65" s="387"/>
      <c r="AQ65" s="387"/>
      <c r="AR65" s="387"/>
      <c r="AS65" s="387"/>
      <c r="AT65" s="387"/>
      <c r="AU65" s="387"/>
      <c r="AV65" s="387"/>
      <c r="AW65" s="387"/>
      <c r="AX65" s="387"/>
      <c r="AY65" s="387"/>
      <c r="AZ65" s="387"/>
      <c r="BA65" s="387"/>
      <c r="BB65" s="387"/>
      <c r="BC65" s="387"/>
      <c r="BD65" s="387"/>
      <c r="BE65" s="387"/>
      <c r="BF65" s="387"/>
      <c r="BG65" s="387"/>
      <c r="BH65" s="387"/>
      <c r="BI65" s="387"/>
      <c r="BJ65" s="387"/>
      <c r="BK65" s="387"/>
      <c r="BL65" s="387"/>
      <c r="BM65" s="387"/>
      <c r="BN65" s="387"/>
      <c r="BO65" s="387"/>
      <c r="BP65" s="387"/>
      <c r="BQ65" s="387"/>
      <c r="BR65" s="387"/>
      <c r="BS65" s="387"/>
      <c r="BT65" s="387"/>
      <c r="BU65" s="387"/>
      <c r="BV65" s="387"/>
      <c r="BW65" s="295"/>
      <c r="BX65" s="295"/>
      <c r="BY65" s="295"/>
    </row>
    <row r="66" ht="21.75" customHeight="1">
      <c r="A66" s="294"/>
      <c r="B66" s="295" t="str">
        <f>IF(ISTEXT(A66),SUMIF('Production Calendar'!$F$3:$F$2071,'Crop Map'!$A66,'Production Calendar'!$G$3:$G$2701),"")</f>
        <v/>
      </c>
      <c r="C66" s="327" t="str">
        <f t="shared" si="3"/>
        <v/>
      </c>
      <c r="D66" s="328" t="str">
        <f t="array" ref="D66">IF(ISBLANK(A66),"",XLOOKUP($A66,'Codified Game Plan'!$E$3:$E$477,'Codified Game Plan'!$G$3:$G$477,0))</f>
        <v/>
      </c>
      <c r="E66" s="328" t="str">
        <f>IF(ISBLANK(A66),"",MAXIFS('Codified Game Plan'!$I$3:$I$477,'Codified Game Plan'!$E$3:$E$477,A66))</f>
        <v/>
      </c>
      <c r="F66" s="329" t="str">
        <f t="shared" si="4"/>
        <v>      - </v>
      </c>
      <c r="G66" s="295"/>
      <c r="H66" s="295"/>
      <c r="I66" s="295"/>
      <c r="J66" s="295"/>
      <c r="K66" s="295"/>
      <c r="L66" s="295"/>
      <c r="M66" s="295"/>
      <c r="N66" s="295"/>
      <c r="O66" s="295"/>
      <c r="P66" s="295"/>
      <c r="Q66" s="295"/>
      <c r="R66" s="295"/>
      <c r="S66" s="295"/>
      <c r="T66" s="295"/>
      <c r="U66" s="387"/>
      <c r="V66" s="387"/>
      <c r="W66" s="387"/>
      <c r="X66" s="387"/>
      <c r="Y66" s="387"/>
      <c r="Z66" s="387"/>
      <c r="AA66" s="387"/>
      <c r="AB66" s="387"/>
      <c r="AC66" s="387"/>
      <c r="AD66" s="387"/>
      <c r="AE66" s="387"/>
      <c r="AF66" s="387"/>
      <c r="AG66" s="387"/>
      <c r="AH66" s="387"/>
      <c r="AI66" s="387"/>
      <c r="AJ66" s="387"/>
      <c r="AK66" s="387"/>
      <c r="AL66" s="387"/>
      <c r="AM66" s="387"/>
      <c r="AN66" s="387"/>
      <c r="AO66" s="387"/>
      <c r="AP66" s="387"/>
      <c r="AQ66" s="387"/>
      <c r="AR66" s="387"/>
      <c r="AS66" s="387"/>
      <c r="AT66" s="387"/>
      <c r="AU66" s="387"/>
      <c r="AV66" s="387"/>
      <c r="AW66" s="387"/>
      <c r="AX66" s="387"/>
      <c r="AY66" s="387"/>
      <c r="AZ66" s="387"/>
      <c r="BA66" s="387"/>
      <c r="BB66" s="387"/>
      <c r="BC66" s="387"/>
      <c r="BD66" s="387"/>
      <c r="BE66" s="387"/>
      <c r="BF66" s="387"/>
      <c r="BG66" s="387"/>
      <c r="BH66" s="387"/>
      <c r="BI66" s="387"/>
      <c r="BJ66" s="387"/>
      <c r="BK66" s="387"/>
      <c r="BL66" s="387"/>
      <c r="BM66" s="387"/>
      <c r="BN66" s="387"/>
      <c r="BO66" s="387"/>
      <c r="BP66" s="387"/>
      <c r="BQ66" s="387"/>
      <c r="BR66" s="387"/>
      <c r="BS66" s="387"/>
      <c r="BT66" s="387"/>
      <c r="BU66" s="387"/>
      <c r="BV66" s="387"/>
      <c r="BW66" s="295"/>
      <c r="BX66" s="295"/>
      <c r="BY66" s="295"/>
    </row>
    <row r="67" ht="21.75" customHeight="1">
      <c r="A67" s="294"/>
      <c r="B67" s="295" t="str">
        <f>IF(ISTEXT(A67),SUMIF('Production Calendar'!$F$3:$F$2071,'Crop Map'!$A67,'Production Calendar'!$G$3:$G$2701),"")</f>
        <v/>
      </c>
      <c r="C67" s="327" t="str">
        <f t="shared" si="3"/>
        <v/>
      </c>
      <c r="D67" s="328" t="str">
        <f t="array" ref="D67">IF(ISBLANK(A67),"",XLOOKUP($A67,'Codified Game Plan'!$E$3:$E$477,'Codified Game Plan'!$G$3:$G$477,0))</f>
        <v/>
      </c>
      <c r="E67" s="328" t="str">
        <f>IF(ISBLANK(A67),"",MAXIFS('Codified Game Plan'!$I$3:$I$477,'Codified Game Plan'!$E$3:$E$477,A67))</f>
        <v/>
      </c>
      <c r="F67" s="329" t="str">
        <f t="shared" si="4"/>
        <v>      - </v>
      </c>
      <c r="G67" s="295"/>
      <c r="H67" s="295"/>
      <c r="I67" s="295"/>
      <c r="J67" s="295"/>
      <c r="K67" s="295"/>
      <c r="L67" s="295"/>
      <c r="M67" s="295"/>
      <c r="N67" s="295"/>
      <c r="O67" s="295"/>
      <c r="P67" s="295"/>
      <c r="Q67" s="295"/>
      <c r="R67" s="295"/>
      <c r="S67" s="295"/>
      <c r="T67" s="295"/>
      <c r="U67" s="387"/>
      <c r="V67" s="387"/>
      <c r="W67" s="387"/>
      <c r="X67" s="387"/>
      <c r="Y67" s="387"/>
      <c r="Z67" s="387"/>
      <c r="AA67" s="387"/>
      <c r="AB67" s="387"/>
      <c r="AC67" s="387"/>
      <c r="AD67" s="387"/>
      <c r="AE67" s="387"/>
      <c r="AF67" s="387"/>
      <c r="AG67" s="387"/>
      <c r="AH67" s="387"/>
      <c r="AI67" s="387"/>
      <c r="AJ67" s="387"/>
      <c r="AK67" s="387"/>
      <c r="AL67" s="387"/>
      <c r="AM67" s="387"/>
      <c r="AN67" s="387"/>
      <c r="AO67" s="387"/>
      <c r="AP67" s="387"/>
      <c r="AQ67" s="387"/>
      <c r="AR67" s="387"/>
      <c r="AS67" s="387"/>
      <c r="AT67" s="387"/>
      <c r="AU67" s="387"/>
      <c r="AV67" s="387"/>
      <c r="AW67" s="387"/>
      <c r="AX67" s="387"/>
      <c r="AY67" s="387"/>
      <c r="AZ67" s="387"/>
      <c r="BA67" s="387"/>
      <c r="BB67" s="387"/>
      <c r="BC67" s="387"/>
      <c r="BD67" s="387"/>
      <c r="BE67" s="387"/>
      <c r="BF67" s="387"/>
      <c r="BG67" s="387"/>
      <c r="BH67" s="387"/>
      <c r="BI67" s="387"/>
      <c r="BJ67" s="387"/>
      <c r="BK67" s="387"/>
      <c r="BL67" s="387"/>
      <c r="BM67" s="387"/>
      <c r="BN67" s="387"/>
      <c r="BO67" s="387"/>
      <c r="BP67" s="387"/>
      <c r="BQ67" s="387"/>
      <c r="BR67" s="387"/>
      <c r="BS67" s="387"/>
      <c r="BT67" s="387"/>
      <c r="BU67" s="387"/>
      <c r="BV67" s="387"/>
      <c r="BW67" s="295"/>
      <c r="BX67" s="295"/>
      <c r="BY67" s="295"/>
    </row>
    <row r="68" ht="21.75" customHeight="1">
      <c r="A68" s="294"/>
      <c r="B68" s="295" t="str">
        <f>IF(ISTEXT(A68),SUMIF('Production Calendar'!$F$3:$F$2071,'Crop Map'!$A68,'Production Calendar'!$G$3:$G$2701),"")</f>
        <v/>
      </c>
      <c r="C68" s="327" t="str">
        <f t="shared" si="3"/>
        <v/>
      </c>
      <c r="D68" s="328" t="str">
        <f t="array" ref="D68">IF(ISBLANK(A68),"",XLOOKUP($A68,'Codified Game Plan'!$E$3:$E$477,'Codified Game Plan'!$G$3:$G$477,0))</f>
        <v/>
      </c>
      <c r="E68" s="328" t="str">
        <f>IF(ISBLANK(A68),"",MAXIFS('Codified Game Plan'!$I$3:$I$477,'Codified Game Plan'!$E$3:$E$477,A68))</f>
        <v/>
      </c>
      <c r="F68" s="329" t="str">
        <f t="shared" si="4"/>
        <v>      - </v>
      </c>
      <c r="G68" s="295"/>
      <c r="H68" s="295"/>
      <c r="I68" s="295"/>
      <c r="J68" s="295"/>
      <c r="K68" s="295"/>
      <c r="L68" s="295"/>
      <c r="M68" s="295"/>
      <c r="N68" s="295"/>
      <c r="O68" s="295"/>
      <c r="P68" s="295"/>
      <c r="Q68" s="295"/>
      <c r="R68" s="295"/>
      <c r="S68" s="295"/>
      <c r="T68" s="295"/>
      <c r="U68" s="387"/>
      <c r="V68" s="387"/>
      <c r="W68" s="387"/>
      <c r="X68" s="387"/>
      <c r="Y68" s="387"/>
      <c r="Z68" s="387"/>
      <c r="AA68" s="387"/>
      <c r="AB68" s="387"/>
      <c r="AC68" s="387"/>
      <c r="AD68" s="387"/>
      <c r="AE68" s="387"/>
      <c r="AF68" s="387"/>
      <c r="AG68" s="387"/>
      <c r="AH68" s="387"/>
      <c r="AI68" s="387"/>
      <c r="AJ68" s="387"/>
      <c r="AK68" s="387"/>
      <c r="AL68" s="387"/>
      <c r="AM68" s="387"/>
      <c r="AN68" s="387"/>
      <c r="AO68" s="387"/>
      <c r="AP68" s="387"/>
      <c r="AQ68" s="387"/>
      <c r="AR68" s="387"/>
      <c r="AS68" s="387"/>
      <c r="AT68" s="387"/>
      <c r="AU68" s="387"/>
      <c r="AV68" s="387"/>
      <c r="AW68" s="387"/>
      <c r="AX68" s="387"/>
      <c r="AY68" s="387"/>
      <c r="AZ68" s="387"/>
      <c r="BA68" s="387"/>
      <c r="BB68" s="387"/>
      <c r="BC68" s="387"/>
      <c r="BD68" s="387"/>
      <c r="BE68" s="387"/>
      <c r="BF68" s="387"/>
      <c r="BG68" s="387"/>
      <c r="BH68" s="387"/>
      <c r="BI68" s="387"/>
      <c r="BJ68" s="387"/>
      <c r="BK68" s="387"/>
      <c r="BL68" s="387"/>
      <c r="BM68" s="387"/>
      <c r="BN68" s="387"/>
      <c r="BO68" s="387"/>
      <c r="BP68" s="387"/>
      <c r="BQ68" s="387"/>
      <c r="BR68" s="387"/>
      <c r="BS68" s="387"/>
      <c r="BT68" s="387"/>
      <c r="BU68" s="387"/>
      <c r="BV68" s="387"/>
      <c r="BW68" s="295"/>
      <c r="BX68" s="295"/>
      <c r="BY68" s="295"/>
    </row>
    <row r="69" ht="21.75" customHeight="1">
      <c r="A69" s="294"/>
      <c r="B69" s="295" t="str">
        <f>IF(ISTEXT(A69),SUMIF('Production Calendar'!$F$3:$F$2071,'Crop Map'!$A69,'Production Calendar'!$G$3:$G$2701),"")</f>
        <v/>
      </c>
      <c r="C69" s="327" t="str">
        <f t="shared" si="3"/>
        <v/>
      </c>
      <c r="D69" s="328" t="str">
        <f t="array" ref="D69">IF(ISBLANK(A69),"",XLOOKUP($A69,'Codified Game Plan'!$E$3:$E$477,'Codified Game Plan'!$G$3:$G$477,0))</f>
        <v/>
      </c>
      <c r="E69" s="328" t="str">
        <f>IF(ISBLANK(A69),"",MAXIFS('Codified Game Plan'!$I$3:$I$477,'Codified Game Plan'!$E$3:$E$477,A69))</f>
        <v/>
      </c>
      <c r="F69" s="329" t="str">
        <f t="shared" si="4"/>
        <v>      - </v>
      </c>
      <c r="G69" s="295"/>
      <c r="H69" s="295"/>
      <c r="I69" s="295"/>
      <c r="J69" s="295"/>
      <c r="K69" s="295"/>
      <c r="L69" s="295"/>
      <c r="M69" s="295"/>
      <c r="N69" s="295"/>
      <c r="O69" s="295"/>
      <c r="P69" s="295"/>
      <c r="Q69" s="295"/>
      <c r="R69" s="295"/>
      <c r="S69" s="295"/>
      <c r="T69" s="295"/>
      <c r="U69" s="387"/>
      <c r="V69" s="387"/>
      <c r="W69" s="387"/>
      <c r="X69" s="387"/>
      <c r="Y69" s="387"/>
      <c r="Z69" s="387"/>
      <c r="AA69" s="387"/>
      <c r="AB69" s="387"/>
      <c r="AC69" s="387"/>
      <c r="AD69" s="387"/>
      <c r="AE69" s="387"/>
      <c r="AF69" s="387"/>
      <c r="AG69" s="387"/>
      <c r="AH69" s="387"/>
      <c r="AI69" s="387"/>
      <c r="AJ69" s="387"/>
      <c r="AK69" s="387"/>
      <c r="AL69" s="387"/>
      <c r="AM69" s="387"/>
      <c r="AN69" s="387"/>
      <c r="AO69" s="387"/>
      <c r="AP69" s="387"/>
      <c r="AQ69" s="387"/>
      <c r="AR69" s="387"/>
      <c r="AS69" s="387"/>
      <c r="AT69" s="387"/>
      <c r="AU69" s="387"/>
      <c r="AV69" s="387"/>
      <c r="AW69" s="387"/>
      <c r="AX69" s="387"/>
      <c r="AY69" s="387"/>
      <c r="AZ69" s="387"/>
      <c r="BA69" s="387"/>
      <c r="BB69" s="387"/>
      <c r="BC69" s="387"/>
      <c r="BD69" s="387"/>
      <c r="BE69" s="387"/>
      <c r="BF69" s="387"/>
      <c r="BG69" s="387"/>
      <c r="BH69" s="387"/>
      <c r="BI69" s="387"/>
      <c r="BJ69" s="387"/>
      <c r="BK69" s="387"/>
      <c r="BL69" s="387"/>
      <c r="BM69" s="387"/>
      <c r="BN69" s="387"/>
      <c r="BO69" s="387"/>
      <c r="BP69" s="387"/>
      <c r="BQ69" s="387"/>
      <c r="BR69" s="387"/>
      <c r="BS69" s="387"/>
      <c r="BT69" s="387"/>
      <c r="BU69" s="387"/>
      <c r="BV69" s="387"/>
      <c r="BW69" s="295"/>
      <c r="BX69" s="295"/>
      <c r="BY69" s="295"/>
    </row>
    <row r="70" ht="21.75" customHeight="1">
      <c r="A70" s="294"/>
      <c r="B70" s="295" t="str">
        <f>IF(ISTEXT(A70),SUMIF('Production Calendar'!$F$3:$F$2071,'Crop Map'!$A70,'Production Calendar'!$G$3:$G$2701),"")</f>
        <v/>
      </c>
      <c r="C70" s="327" t="str">
        <f t="shared" si="3"/>
        <v/>
      </c>
      <c r="D70" s="328" t="str">
        <f t="array" ref="D70">IF(ISBLANK(A70),"",XLOOKUP($A70,'Codified Game Plan'!$E$3:$E$477,'Codified Game Plan'!$G$3:$G$477,0))</f>
        <v/>
      </c>
      <c r="E70" s="328" t="str">
        <f>IF(ISBLANK(A70),"",MAXIFS('Codified Game Plan'!$I$3:$I$477,'Codified Game Plan'!$E$3:$E$477,A70))</f>
        <v/>
      </c>
      <c r="F70" s="329" t="str">
        <f t="shared" si="4"/>
        <v>      - </v>
      </c>
      <c r="G70" s="295"/>
      <c r="H70" s="295"/>
      <c r="I70" s="295"/>
      <c r="J70" s="295"/>
      <c r="K70" s="295"/>
      <c r="L70" s="295"/>
      <c r="M70" s="295"/>
      <c r="N70" s="295"/>
      <c r="O70" s="295"/>
      <c r="P70" s="295"/>
      <c r="Q70" s="295"/>
      <c r="R70" s="295"/>
      <c r="S70" s="295"/>
      <c r="T70" s="295"/>
      <c r="U70" s="387"/>
      <c r="V70" s="387"/>
      <c r="W70" s="387"/>
      <c r="X70" s="387"/>
      <c r="Y70" s="387"/>
      <c r="Z70" s="387"/>
      <c r="AA70" s="387"/>
      <c r="AB70" s="387"/>
      <c r="AC70" s="387"/>
      <c r="AD70" s="387"/>
      <c r="AE70" s="387"/>
      <c r="AF70" s="387"/>
      <c r="AG70" s="387"/>
      <c r="AH70" s="387"/>
      <c r="AI70" s="387"/>
      <c r="AJ70" s="387"/>
      <c r="AK70" s="387"/>
      <c r="AL70" s="387"/>
      <c r="AM70" s="387"/>
      <c r="AN70" s="387"/>
      <c r="AO70" s="387"/>
      <c r="AP70" s="387"/>
      <c r="AQ70" s="387"/>
      <c r="AR70" s="387"/>
      <c r="AS70" s="387"/>
      <c r="AT70" s="387"/>
      <c r="AU70" s="387"/>
      <c r="AV70" s="387"/>
      <c r="AW70" s="387"/>
      <c r="AX70" s="387"/>
      <c r="AY70" s="387"/>
      <c r="AZ70" s="387"/>
      <c r="BA70" s="387"/>
      <c r="BB70" s="387"/>
      <c r="BC70" s="387"/>
      <c r="BD70" s="387"/>
      <c r="BE70" s="387"/>
      <c r="BF70" s="387"/>
      <c r="BG70" s="387"/>
      <c r="BH70" s="387"/>
      <c r="BI70" s="387"/>
      <c r="BJ70" s="387"/>
      <c r="BK70" s="387"/>
      <c r="BL70" s="387"/>
      <c r="BM70" s="387"/>
      <c r="BN70" s="387"/>
      <c r="BO70" s="387"/>
      <c r="BP70" s="387"/>
      <c r="BQ70" s="387"/>
      <c r="BR70" s="387"/>
      <c r="BS70" s="387"/>
      <c r="BT70" s="387"/>
      <c r="BU70" s="387"/>
      <c r="BV70" s="387"/>
      <c r="BW70" s="295"/>
      <c r="BX70" s="295"/>
      <c r="BY70" s="295"/>
    </row>
    <row r="71" ht="21.75" customHeight="1">
      <c r="A71" s="294"/>
      <c r="B71" s="295" t="str">
        <f>IF(ISTEXT(A71),SUMIF('Production Calendar'!$F$3:$F$2071,'Crop Map'!$A71,'Production Calendar'!$G$3:$G$2701),"")</f>
        <v/>
      </c>
      <c r="C71" s="327" t="str">
        <f t="shared" si="3"/>
        <v/>
      </c>
      <c r="D71" s="328" t="str">
        <f t="array" ref="D71">IF(ISBLANK(A71),"",XLOOKUP($A71,'Codified Game Plan'!$E$3:$E$477,'Codified Game Plan'!$G$3:$G$477,0))</f>
        <v/>
      </c>
      <c r="E71" s="328" t="str">
        <f>IF(ISBLANK(A71),"",MAXIFS('Codified Game Plan'!$I$3:$I$477,'Codified Game Plan'!$E$3:$E$477,A71))</f>
        <v/>
      </c>
      <c r="F71" s="329" t="str">
        <f t="shared" si="4"/>
        <v>      - </v>
      </c>
      <c r="G71" s="295"/>
      <c r="H71" s="295"/>
      <c r="I71" s="295"/>
      <c r="J71" s="295"/>
      <c r="K71" s="295"/>
      <c r="L71" s="295"/>
      <c r="M71" s="295"/>
      <c r="N71" s="295"/>
      <c r="O71" s="295"/>
      <c r="P71" s="295"/>
      <c r="Q71" s="295"/>
      <c r="R71" s="295"/>
      <c r="S71" s="295"/>
      <c r="T71" s="295"/>
      <c r="U71" s="387"/>
      <c r="V71" s="387"/>
      <c r="W71" s="387"/>
      <c r="X71" s="387"/>
      <c r="Y71" s="387"/>
      <c r="Z71" s="387"/>
      <c r="AA71" s="387"/>
      <c r="AB71" s="387"/>
      <c r="AC71" s="387"/>
      <c r="AD71" s="387"/>
      <c r="AE71" s="387"/>
      <c r="AF71" s="387"/>
      <c r="AG71" s="387"/>
      <c r="AH71" s="387"/>
      <c r="AI71" s="387"/>
      <c r="AJ71" s="387"/>
      <c r="AK71" s="387"/>
      <c r="AL71" s="387"/>
      <c r="AM71" s="387"/>
      <c r="AN71" s="387"/>
      <c r="AO71" s="387"/>
      <c r="AP71" s="387"/>
      <c r="AQ71" s="387"/>
      <c r="AR71" s="387"/>
      <c r="AS71" s="387"/>
      <c r="AT71" s="387"/>
      <c r="AU71" s="387"/>
      <c r="AV71" s="387"/>
      <c r="AW71" s="387"/>
      <c r="AX71" s="387"/>
      <c r="AY71" s="387"/>
      <c r="AZ71" s="387"/>
      <c r="BA71" s="387"/>
      <c r="BB71" s="387"/>
      <c r="BC71" s="387"/>
      <c r="BD71" s="387"/>
      <c r="BE71" s="387"/>
      <c r="BF71" s="387"/>
      <c r="BG71" s="387"/>
      <c r="BH71" s="387"/>
      <c r="BI71" s="387"/>
      <c r="BJ71" s="387"/>
      <c r="BK71" s="387"/>
      <c r="BL71" s="387"/>
      <c r="BM71" s="387"/>
      <c r="BN71" s="387"/>
      <c r="BO71" s="387"/>
      <c r="BP71" s="387"/>
      <c r="BQ71" s="387"/>
      <c r="BR71" s="387"/>
      <c r="BS71" s="387"/>
      <c r="BT71" s="387"/>
      <c r="BU71" s="387"/>
      <c r="BV71" s="387"/>
      <c r="BW71" s="295"/>
      <c r="BX71" s="295"/>
      <c r="BY71" s="295"/>
    </row>
    <row r="72" ht="21.75" customHeight="1">
      <c r="A72" s="294"/>
      <c r="B72" s="295" t="str">
        <f>IF(ISTEXT(A72),SUMIF('Production Calendar'!$F$3:$F$2071,'Crop Map'!$A72,'Production Calendar'!$G$3:$G$2701),"")</f>
        <v/>
      </c>
      <c r="C72" s="327" t="str">
        <f t="shared" si="3"/>
        <v/>
      </c>
      <c r="D72" s="328" t="str">
        <f t="array" ref="D72">IF(ISBLANK(A72),"",XLOOKUP($A72,'Codified Game Plan'!$E$3:$E$477,'Codified Game Plan'!$G$3:$G$477,0))</f>
        <v/>
      </c>
      <c r="E72" s="328" t="str">
        <f>IF(ISBLANK(A72),"",MAXIFS('Codified Game Plan'!$I$3:$I$477,'Codified Game Plan'!$E$3:$E$477,A72))</f>
        <v/>
      </c>
      <c r="F72" s="329" t="str">
        <f t="shared" si="4"/>
        <v>      - </v>
      </c>
      <c r="G72" s="295"/>
      <c r="H72" s="295"/>
      <c r="I72" s="295"/>
      <c r="J72" s="295"/>
      <c r="K72" s="295"/>
      <c r="L72" s="295"/>
      <c r="M72" s="295"/>
      <c r="N72" s="295"/>
      <c r="O72" s="295"/>
      <c r="P72" s="295"/>
      <c r="Q72" s="295"/>
      <c r="R72" s="295"/>
      <c r="S72" s="295"/>
      <c r="T72" s="295"/>
      <c r="U72" s="387"/>
      <c r="V72" s="387"/>
      <c r="W72" s="387"/>
      <c r="X72" s="387"/>
      <c r="Y72" s="387"/>
      <c r="Z72" s="387"/>
      <c r="AA72" s="387"/>
      <c r="AB72" s="387"/>
      <c r="AC72" s="387"/>
      <c r="AD72" s="387"/>
      <c r="AE72" s="387"/>
      <c r="AF72" s="387"/>
      <c r="AG72" s="387"/>
      <c r="AH72" s="387"/>
      <c r="AI72" s="387"/>
      <c r="AJ72" s="387"/>
      <c r="AK72" s="387"/>
      <c r="AL72" s="387"/>
      <c r="AM72" s="387"/>
      <c r="AN72" s="387"/>
      <c r="AO72" s="387"/>
      <c r="AP72" s="387"/>
      <c r="AQ72" s="387"/>
      <c r="AR72" s="387"/>
      <c r="AS72" s="387"/>
      <c r="AT72" s="387"/>
      <c r="AU72" s="387"/>
      <c r="AV72" s="387"/>
      <c r="AW72" s="387"/>
      <c r="AX72" s="387"/>
      <c r="AY72" s="387"/>
      <c r="AZ72" s="387"/>
      <c r="BA72" s="387"/>
      <c r="BB72" s="387"/>
      <c r="BC72" s="387"/>
      <c r="BD72" s="387"/>
      <c r="BE72" s="387"/>
      <c r="BF72" s="387"/>
      <c r="BG72" s="387"/>
      <c r="BH72" s="387"/>
      <c r="BI72" s="387"/>
      <c r="BJ72" s="387"/>
      <c r="BK72" s="387"/>
      <c r="BL72" s="387"/>
      <c r="BM72" s="387"/>
      <c r="BN72" s="387"/>
      <c r="BO72" s="387"/>
      <c r="BP72" s="387"/>
      <c r="BQ72" s="387"/>
      <c r="BR72" s="387"/>
      <c r="BS72" s="387"/>
      <c r="BT72" s="387"/>
      <c r="BU72" s="387"/>
      <c r="BV72" s="387"/>
      <c r="BW72" s="295"/>
      <c r="BX72" s="295"/>
      <c r="BY72" s="295"/>
    </row>
    <row r="73" ht="21.75" customHeight="1">
      <c r="A73" s="294"/>
      <c r="B73" s="295" t="str">
        <f>IF(ISTEXT(A73),SUMIF('Production Calendar'!$F$3:$F$2071,'Crop Map'!$A73,'Production Calendar'!$G$3:$G$2701),"")</f>
        <v/>
      </c>
      <c r="C73" s="327" t="str">
        <f t="shared" si="3"/>
        <v/>
      </c>
      <c r="D73" s="328" t="str">
        <f t="array" ref="D73">IF(ISBLANK(A73),"",XLOOKUP($A73,'Codified Game Plan'!$E$3:$E$477,'Codified Game Plan'!$G$3:$G$477,0))</f>
        <v/>
      </c>
      <c r="E73" s="328" t="str">
        <f>IF(ISBLANK(A73),"",MAXIFS('Codified Game Plan'!$I$3:$I$477,'Codified Game Plan'!$E$3:$E$477,A73))</f>
        <v/>
      </c>
      <c r="F73" s="329" t="str">
        <f t="shared" si="4"/>
        <v>      - </v>
      </c>
      <c r="G73" s="295"/>
      <c r="H73" s="295"/>
      <c r="I73" s="295"/>
      <c r="J73" s="295"/>
      <c r="K73" s="295"/>
      <c r="L73" s="295"/>
      <c r="M73" s="295"/>
      <c r="N73" s="295"/>
      <c r="O73" s="295"/>
      <c r="P73" s="295"/>
      <c r="Q73" s="295"/>
      <c r="R73" s="295"/>
      <c r="S73" s="295"/>
      <c r="T73" s="295"/>
      <c r="U73" s="387"/>
      <c r="V73" s="387"/>
      <c r="W73" s="387"/>
      <c r="X73" s="387"/>
      <c r="Y73" s="387"/>
      <c r="Z73" s="387"/>
      <c r="AA73" s="387"/>
      <c r="AB73" s="387"/>
      <c r="AC73" s="387"/>
      <c r="AD73" s="387"/>
      <c r="AE73" s="387"/>
      <c r="AF73" s="387"/>
      <c r="AG73" s="387"/>
      <c r="AH73" s="387"/>
      <c r="AI73" s="387"/>
      <c r="AJ73" s="387"/>
      <c r="AK73" s="387"/>
      <c r="AL73" s="387"/>
      <c r="AM73" s="387"/>
      <c r="AN73" s="387"/>
      <c r="AO73" s="387"/>
      <c r="AP73" s="387"/>
      <c r="AQ73" s="387"/>
      <c r="AR73" s="387"/>
      <c r="AS73" s="387"/>
      <c r="AT73" s="387"/>
      <c r="AU73" s="387"/>
      <c r="AV73" s="387"/>
      <c r="AW73" s="387"/>
      <c r="AX73" s="387"/>
      <c r="AY73" s="387"/>
      <c r="AZ73" s="387"/>
      <c r="BA73" s="387"/>
      <c r="BB73" s="387"/>
      <c r="BC73" s="387"/>
      <c r="BD73" s="387"/>
      <c r="BE73" s="387"/>
      <c r="BF73" s="387"/>
      <c r="BG73" s="387"/>
      <c r="BH73" s="387"/>
      <c r="BI73" s="387"/>
      <c r="BJ73" s="387"/>
      <c r="BK73" s="387"/>
      <c r="BL73" s="387"/>
      <c r="BM73" s="387"/>
      <c r="BN73" s="387"/>
      <c r="BO73" s="387"/>
      <c r="BP73" s="387"/>
      <c r="BQ73" s="387"/>
      <c r="BR73" s="387"/>
      <c r="BS73" s="387"/>
      <c r="BT73" s="387"/>
      <c r="BU73" s="387"/>
      <c r="BV73" s="387"/>
      <c r="BW73" s="295"/>
      <c r="BX73" s="295"/>
      <c r="BY73" s="295"/>
    </row>
    <row r="74" ht="21.75" customHeight="1">
      <c r="A74" s="294"/>
      <c r="B74" s="295" t="str">
        <f>IF(ISTEXT(A74),SUMIF('Production Calendar'!$F$3:$F$2071,'Crop Map'!$A74,'Production Calendar'!$G$3:$G$2701),"")</f>
        <v/>
      </c>
      <c r="C74" s="327" t="str">
        <f t="shared" si="3"/>
        <v/>
      </c>
      <c r="D74" s="328" t="str">
        <f t="array" ref="D74">IF(ISBLANK(A74),"",XLOOKUP($A74,'Codified Game Plan'!$E$3:$E$477,'Codified Game Plan'!$G$3:$G$477,0))</f>
        <v/>
      </c>
      <c r="E74" s="328" t="str">
        <f>IF(ISBLANK(A74),"",MAXIFS('Codified Game Plan'!$I$3:$I$477,'Codified Game Plan'!$E$3:$E$477,A74))</f>
        <v/>
      </c>
      <c r="F74" s="329" t="str">
        <f t="shared" si="4"/>
        <v>      - </v>
      </c>
      <c r="G74" s="295"/>
      <c r="H74" s="295"/>
      <c r="I74" s="295"/>
      <c r="J74" s="295"/>
      <c r="K74" s="295"/>
      <c r="L74" s="295"/>
      <c r="M74" s="295"/>
      <c r="N74" s="295"/>
      <c r="O74" s="295"/>
      <c r="P74" s="295"/>
      <c r="Q74" s="295"/>
      <c r="R74" s="295"/>
      <c r="S74" s="295"/>
      <c r="T74" s="295"/>
      <c r="U74" s="387"/>
      <c r="V74" s="387"/>
      <c r="W74" s="387"/>
      <c r="X74" s="387"/>
      <c r="Y74" s="387"/>
      <c r="Z74" s="387"/>
      <c r="AA74" s="387"/>
      <c r="AB74" s="387"/>
      <c r="AC74" s="387"/>
      <c r="AD74" s="387"/>
      <c r="AE74" s="387"/>
      <c r="AF74" s="387"/>
      <c r="AG74" s="387"/>
      <c r="AH74" s="387"/>
      <c r="AI74" s="387"/>
      <c r="AJ74" s="387"/>
      <c r="AK74" s="387"/>
      <c r="AL74" s="387"/>
      <c r="AM74" s="387"/>
      <c r="AN74" s="387"/>
      <c r="AO74" s="387"/>
      <c r="AP74" s="387"/>
      <c r="AQ74" s="387"/>
      <c r="AR74" s="387"/>
      <c r="AS74" s="387"/>
      <c r="AT74" s="387"/>
      <c r="AU74" s="387"/>
      <c r="AV74" s="387"/>
      <c r="AW74" s="387"/>
      <c r="AX74" s="387"/>
      <c r="AY74" s="387"/>
      <c r="AZ74" s="387"/>
      <c r="BA74" s="387"/>
      <c r="BB74" s="387"/>
      <c r="BC74" s="387"/>
      <c r="BD74" s="387"/>
      <c r="BE74" s="387"/>
      <c r="BF74" s="387"/>
      <c r="BG74" s="387"/>
      <c r="BH74" s="387"/>
      <c r="BI74" s="387"/>
      <c r="BJ74" s="387"/>
      <c r="BK74" s="387"/>
      <c r="BL74" s="387"/>
      <c r="BM74" s="387"/>
      <c r="BN74" s="387"/>
      <c r="BO74" s="387"/>
      <c r="BP74" s="387"/>
      <c r="BQ74" s="387"/>
      <c r="BR74" s="387"/>
      <c r="BS74" s="387"/>
      <c r="BT74" s="387"/>
      <c r="BU74" s="387"/>
      <c r="BV74" s="387"/>
      <c r="BW74" s="295"/>
      <c r="BX74" s="295"/>
      <c r="BY74" s="295"/>
    </row>
    <row r="75" ht="21.75" customHeight="1">
      <c r="A75" s="294"/>
      <c r="B75" s="295" t="str">
        <f>IF(ISTEXT(A75),SUMIF('Production Calendar'!$F$3:$F$2071,'Crop Map'!$A75,'Production Calendar'!$G$3:$G$2701),"")</f>
        <v/>
      </c>
      <c r="C75" s="327" t="str">
        <f t="shared" si="3"/>
        <v/>
      </c>
      <c r="D75" s="328" t="str">
        <f t="array" ref="D75">IF(ISBLANK(A75),"",XLOOKUP($A75,'Codified Game Plan'!$E$3:$E$477,'Codified Game Plan'!$G$3:$G$477,0))</f>
        <v/>
      </c>
      <c r="E75" s="328" t="str">
        <f>IF(ISBLANK(A75),"",MAXIFS('Codified Game Plan'!$I$3:$I$477,'Codified Game Plan'!$E$3:$E$477,A75))</f>
        <v/>
      </c>
      <c r="F75" s="329" t="str">
        <f t="shared" si="4"/>
        <v>      - </v>
      </c>
      <c r="G75" s="295"/>
      <c r="H75" s="295"/>
      <c r="I75" s="295"/>
      <c r="J75" s="295"/>
      <c r="K75" s="295"/>
      <c r="L75" s="295"/>
      <c r="M75" s="295"/>
      <c r="N75" s="295"/>
      <c r="O75" s="295"/>
      <c r="P75" s="295"/>
      <c r="Q75" s="295"/>
      <c r="R75" s="295"/>
      <c r="S75" s="295"/>
      <c r="T75" s="295"/>
      <c r="U75" s="387"/>
      <c r="V75" s="387"/>
      <c r="W75" s="387"/>
      <c r="X75" s="387"/>
      <c r="Y75" s="387"/>
      <c r="Z75" s="387"/>
      <c r="AA75" s="387"/>
      <c r="AB75" s="387"/>
      <c r="AC75" s="387"/>
      <c r="AD75" s="387"/>
      <c r="AE75" s="387"/>
      <c r="AF75" s="387"/>
      <c r="AG75" s="387"/>
      <c r="AH75" s="387"/>
      <c r="AI75" s="387"/>
      <c r="AJ75" s="387"/>
      <c r="AK75" s="387"/>
      <c r="AL75" s="387"/>
      <c r="AM75" s="387"/>
      <c r="AN75" s="387"/>
      <c r="AO75" s="387"/>
      <c r="AP75" s="387"/>
      <c r="AQ75" s="387"/>
      <c r="AR75" s="387"/>
      <c r="AS75" s="387"/>
      <c r="AT75" s="387"/>
      <c r="AU75" s="387"/>
      <c r="AV75" s="387"/>
      <c r="AW75" s="387"/>
      <c r="AX75" s="387"/>
      <c r="AY75" s="387"/>
      <c r="AZ75" s="387"/>
      <c r="BA75" s="387"/>
      <c r="BB75" s="387"/>
      <c r="BC75" s="387"/>
      <c r="BD75" s="387"/>
      <c r="BE75" s="387"/>
      <c r="BF75" s="387"/>
      <c r="BG75" s="387"/>
      <c r="BH75" s="387"/>
      <c r="BI75" s="387"/>
      <c r="BJ75" s="387"/>
      <c r="BK75" s="387"/>
      <c r="BL75" s="387"/>
      <c r="BM75" s="387"/>
      <c r="BN75" s="387"/>
      <c r="BO75" s="387"/>
      <c r="BP75" s="387"/>
      <c r="BQ75" s="387"/>
      <c r="BR75" s="387"/>
      <c r="BS75" s="387"/>
      <c r="BT75" s="387"/>
      <c r="BU75" s="387"/>
      <c r="BV75" s="387"/>
      <c r="BW75" s="295"/>
      <c r="BX75" s="295"/>
      <c r="BY75" s="295"/>
    </row>
    <row r="76" ht="21.75" customHeight="1">
      <c r="A76" s="294"/>
      <c r="B76" s="295" t="str">
        <f>IF(ISTEXT(A76),SUMIF('Production Calendar'!$F$3:$F$2071,'Crop Map'!$A76,'Production Calendar'!$G$3:$G$2701),"")</f>
        <v/>
      </c>
      <c r="C76" s="327" t="str">
        <f t="shared" si="3"/>
        <v/>
      </c>
      <c r="D76" s="328" t="str">
        <f t="array" ref="D76">IF(ISBLANK(A76),"",XLOOKUP($A76,'Codified Game Plan'!$E$3:$E$477,'Codified Game Plan'!$G$3:$G$477,0))</f>
        <v/>
      </c>
      <c r="E76" s="328" t="str">
        <f>IF(ISBLANK(A76),"",MAXIFS('Codified Game Plan'!$I$3:$I$477,'Codified Game Plan'!$E$3:$E$477,A76))</f>
        <v/>
      </c>
      <c r="F76" s="329" t="str">
        <f t="shared" si="4"/>
        <v>      - </v>
      </c>
      <c r="G76" s="295"/>
      <c r="H76" s="295"/>
      <c r="I76" s="295"/>
      <c r="J76" s="295"/>
      <c r="K76" s="295"/>
      <c r="L76" s="295"/>
      <c r="M76" s="295"/>
      <c r="N76" s="295"/>
      <c r="O76" s="295"/>
      <c r="P76" s="295"/>
      <c r="Q76" s="295"/>
      <c r="R76" s="295"/>
      <c r="S76" s="295"/>
      <c r="T76" s="295"/>
      <c r="U76" s="387"/>
      <c r="V76" s="387"/>
      <c r="W76" s="387"/>
      <c r="X76" s="387"/>
      <c r="Y76" s="387"/>
      <c r="Z76" s="387"/>
      <c r="AA76" s="387"/>
      <c r="AB76" s="387"/>
      <c r="AC76" s="387"/>
      <c r="AD76" s="387"/>
      <c r="AE76" s="387"/>
      <c r="AF76" s="387"/>
      <c r="AG76" s="387"/>
      <c r="AH76" s="387"/>
      <c r="AI76" s="387"/>
      <c r="AJ76" s="387"/>
      <c r="AK76" s="387"/>
      <c r="AL76" s="387"/>
      <c r="AM76" s="387"/>
      <c r="AN76" s="387"/>
      <c r="AO76" s="387"/>
      <c r="AP76" s="387"/>
      <c r="AQ76" s="387"/>
      <c r="AR76" s="387"/>
      <c r="AS76" s="387"/>
      <c r="AT76" s="387"/>
      <c r="AU76" s="387"/>
      <c r="AV76" s="387"/>
      <c r="AW76" s="387"/>
      <c r="AX76" s="387"/>
      <c r="AY76" s="387"/>
      <c r="AZ76" s="387"/>
      <c r="BA76" s="387"/>
      <c r="BB76" s="387"/>
      <c r="BC76" s="387"/>
      <c r="BD76" s="387"/>
      <c r="BE76" s="387"/>
      <c r="BF76" s="387"/>
      <c r="BG76" s="387"/>
      <c r="BH76" s="387"/>
      <c r="BI76" s="387"/>
      <c r="BJ76" s="387"/>
      <c r="BK76" s="387"/>
      <c r="BL76" s="387"/>
      <c r="BM76" s="387"/>
      <c r="BN76" s="387"/>
      <c r="BO76" s="387"/>
      <c r="BP76" s="387"/>
      <c r="BQ76" s="387"/>
      <c r="BR76" s="387"/>
      <c r="BS76" s="387"/>
      <c r="BT76" s="387"/>
      <c r="BU76" s="387"/>
      <c r="BV76" s="387"/>
      <c r="BW76" s="295"/>
      <c r="BX76" s="295"/>
      <c r="BY76" s="295"/>
    </row>
    <row r="77" ht="21.75" customHeight="1">
      <c r="A77" s="294"/>
      <c r="B77" s="295" t="str">
        <f>IF(ISTEXT(A77),SUMIF('Production Calendar'!$F$3:$F$2071,'Crop Map'!$A77,'Production Calendar'!$G$3:$G$2701),"")</f>
        <v/>
      </c>
      <c r="C77" s="327" t="str">
        <f t="shared" si="3"/>
        <v/>
      </c>
      <c r="D77" s="328" t="str">
        <f t="array" ref="D77">IF(ISBLANK(A77),"",XLOOKUP($A77,'Codified Game Plan'!$E$3:$E$477,'Codified Game Plan'!$G$3:$G$477,0))</f>
        <v/>
      </c>
      <c r="E77" s="328" t="str">
        <f>IF(ISBLANK(A77),"",MAXIFS('Codified Game Plan'!$I$3:$I$477,'Codified Game Plan'!$E$3:$E$477,A77))</f>
        <v/>
      </c>
      <c r="F77" s="329" t="str">
        <f t="shared" si="4"/>
        <v>      - </v>
      </c>
      <c r="G77" s="295"/>
      <c r="H77" s="295"/>
      <c r="I77" s="295"/>
      <c r="J77" s="295"/>
      <c r="K77" s="295"/>
      <c r="L77" s="295"/>
      <c r="M77" s="295"/>
      <c r="N77" s="295"/>
      <c r="O77" s="295"/>
      <c r="P77" s="295"/>
      <c r="Q77" s="295"/>
      <c r="R77" s="295"/>
      <c r="S77" s="295"/>
      <c r="T77" s="295"/>
      <c r="U77" s="387"/>
      <c r="V77" s="387"/>
      <c r="W77" s="387"/>
      <c r="X77" s="387"/>
      <c r="Y77" s="387"/>
      <c r="Z77" s="387"/>
      <c r="AA77" s="387"/>
      <c r="AB77" s="387"/>
      <c r="AC77" s="387"/>
      <c r="AD77" s="387"/>
      <c r="AE77" s="387"/>
      <c r="AF77" s="387"/>
      <c r="AG77" s="387"/>
      <c r="AH77" s="387"/>
      <c r="AI77" s="387"/>
      <c r="AJ77" s="387"/>
      <c r="AK77" s="387"/>
      <c r="AL77" s="387"/>
      <c r="AM77" s="387"/>
      <c r="AN77" s="387"/>
      <c r="AO77" s="387"/>
      <c r="AP77" s="387"/>
      <c r="AQ77" s="387"/>
      <c r="AR77" s="387"/>
      <c r="AS77" s="387"/>
      <c r="AT77" s="387"/>
      <c r="AU77" s="387"/>
      <c r="AV77" s="387"/>
      <c r="AW77" s="387"/>
      <c r="AX77" s="387"/>
      <c r="AY77" s="387"/>
      <c r="AZ77" s="387"/>
      <c r="BA77" s="387"/>
      <c r="BB77" s="387"/>
      <c r="BC77" s="387"/>
      <c r="BD77" s="387"/>
      <c r="BE77" s="387"/>
      <c r="BF77" s="387"/>
      <c r="BG77" s="387"/>
      <c r="BH77" s="387"/>
      <c r="BI77" s="387"/>
      <c r="BJ77" s="387"/>
      <c r="BK77" s="387"/>
      <c r="BL77" s="387"/>
      <c r="BM77" s="387"/>
      <c r="BN77" s="387"/>
      <c r="BO77" s="387"/>
      <c r="BP77" s="387"/>
      <c r="BQ77" s="387"/>
      <c r="BR77" s="387"/>
      <c r="BS77" s="387"/>
      <c r="BT77" s="387"/>
      <c r="BU77" s="387"/>
      <c r="BV77" s="387"/>
      <c r="BW77" s="295"/>
      <c r="BX77" s="295"/>
      <c r="BY77" s="295"/>
    </row>
    <row r="78" ht="21.75" customHeight="1">
      <c r="A78" s="294"/>
      <c r="B78" s="295" t="str">
        <f>IF(ISTEXT(A78),SUMIF('Production Calendar'!$F$3:$F$2071,'Crop Map'!$A78,'Production Calendar'!$G$3:$G$2701),"")</f>
        <v/>
      </c>
      <c r="C78" s="327" t="str">
        <f t="shared" si="3"/>
        <v/>
      </c>
      <c r="D78" s="328" t="str">
        <f t="array" ref="D78">IF(ISBLANK(A78),"",XLOOKUP($A78,'Codified Game Plan'!$E$3:$E$477,'Codified Game Plan'!$G$3:$G$477,0))</f>
        <v/>
      </c>
      <c r="E78" s="328" t="str">
        <f>IF(ISBLANK(A78),"",MAXIFS('Codified Game Plan'!$I$3:$I$477,'Codified Game Plan'!$E$3:$E$477,A78))</f>
        <v/>
      </c>
      <c r="F78" s="329" t="str">
        <f t="shared" si="4"/>
        <v>      - </v>
      </c>
      <c r="G78" s="295"/>
      <c r="H78" s="295"/>
      <c r="I78" s="295"/>
      <c r="J78" s="295"/>
      <c r="K78" s="295"/>
      <c r="L78" s="295"/>
      <c r="M78" s="295"/>
      <c r="N78" s="295"/>
      <c r="O78" s="295"/>
      <c r="P78" s="295"/>
      <c r="Q78" s="295"/>
      <c r="R78" s="295"/>
      <c r="S78" s="295"/>
      <c r="T78" s="295"/>
      <c r="U78" s="387"/>
      <c r="V78" s="387"/>
      <c r="W78" s="387"/>
      <c r="X78" s="387"/>
      <c r="Y78" s="387"/>
      <c r="Z78" s="387"/>
      <c r="AA78" s="387"/>
      <c r="AB78" s="387"/>
      <c r="AC78" s="387"/>
      <c r="AD78" s="387"/>
      <c r="AE78" s="387"/>
      <c r="AF78" s="387"/>
      <c r="AG78" s="387"/>
      <c r="AH78" s="387"/>
      <c r="AI78" s="387"/>
      <c r="AJ78" s="387"/>
      <c r="AK78" s="387"/>
      <c r="AL78" s="387"/>
      <c r="AM78" s="387"/>
      <c r="AN78" s="387"/>
      <c r="AO78" s="387"/>
      <c r="AP78" s="387"/>
      <c r="AQ78" s="387"/>
      <c r="AR78" s="387"/>
      <c r="AS78" s="387"/>
      <c r="AT78" s="387"/>
      <c r="AU78" s="387"/>
      <c r="AV78" s="387"/>
      <c r="AW78" s="387"/>
      <c r="AX78" s="387"/>
      <c r="AY78" s="387"/>
      <c r="AZ78" s="387"/>
      <c r="BA78" s="387"/>
      <c r="BB78" s="387"/>
      <c r="BC78" s="387"/>
      <c r="BD78" s="387"/>
      <c r="BE78" s="387"/>
      <c r="BF78" s="387"/>
      <c r="BG78" s="387"/>
      <c r="BH78" s="387"/>
      <c r="BI78" s="387"/>
      <c r="BJ78" s="387"/>
      <c r="BK78" s="387"/>
      <c r="BL78" s="387"/>
      <c r="BM78" s="387"/>
      <c r="BN78" s="387"/>
      <c r="BO78" s="387"/>
      <c r="BP78" s="387"/>
      <c r="BQ78" s="387"/>
      <c r="BR78" s="387"/>
      <c r="BS78" s="387"/>
      <c r="BT78" s="387"/>
      <c r="BU78" s="387"/>
      <c r="BV78" s="387"/>
      <c r="BW78" s="295"/>
      <c r="BX78" s="295"/>
      <c r="BY78" s="295"/>
    </row>
    <row r="79" ht="21.75" customHeight="1">
      <c r="A79" s="294"/>
      <c r="B79" s="295" t="str">
        <f>IF(ISTEXT(A79),SUMIF('Production Calendar'!$F$3:$F$2071,'Crop Map'!$A79,'Production Calendar'!$G$3:$G$2701),"")</f>
        <v/>
      </c>
      <c r="C79" s="327" t="str">
        <f t="shared" si="3"/>
        <v/>
      </c>
      <c r="D79" s="328" t="str">
        <f t="array" ref="D79">IF(ISBLANK(A79),"",XLOOKUP($A79,'Codified Game Plan'!$E$3:$E$477,'Codified Game Plan'!$G$3:$G$477,0))</f>
        <v/>
      </c>
      <c r="E79" s="328" t="str">
        <f>IF(ISBLANK(A79),"",MAXIFS('Codified Game Plan'!$I$3:$I$477,'Codified Game Plan'!$E$3:$E$477,A79))</f>
        <v/>
      </c>
      <c r="F79" s="329" t="str">
        <f t="shared" si="4"/>
        <v>      - </v>
      </c>
      <c r="G79" s="295"/>
      <c r="H79" s="295"/>
      <c r="I79" s="295"/>
      <c r="J79" s="295"/>
      <c r="K79" s="295"/>
      <c r="L79" s="295"/>
      <c r="M79" s="295"/>
      <c r="N79" s="295"/>
      <c r="O79" s="295"/>
      <c r="P79" s="295"/>
      <c r="Q79" s="295"/>
      <c r="R79" s="295"/>
      <c r="S79" s="295"/>
      <c r="T79" s="295"/>
      <c r="U79" s="387"/>
      <c r="V79" s="387"/>
      <c r="W79" s="387"/>
      <c r="X79" s="387"/>
      <c r="Y79" s="387"/>
      <c r="Z79" s="387"/>
      <c r="AA79" s="387"/>
      <c r="AB79" s="387"/>
      <c r="AC79" s="387"/>
      <c r="AD79" s="387"/>
      <c r="AE79" s="387"/>
      <c r="AF79" s="387"/>
      <c r="AG79" s="387"/>
      <c r="AH79" s="387"/>
      <c r="AI79" s="387"/>
      <c r="AJ79" s="387"/>
      <c r="AK79" s="387"/>
      <c r="AL79" s="387"/>
      <c r="AM79" s="387"/>
      <c r="AN79" s="387"/>
      <c r="AO79" s="387"/>
      <c r="AP79" s="387"/>
      <c r="AQ79" s="387"/>
      <c r="AR79" s="387"/>
      <c r="AS79" s="387"/>
      <c r="AT79" s="387"/>
      <c r="AU79" s="387"/>
      <c r="AV79" s="387"/>
      <c r="AW79" s="387"/>
      <c r="AX79" s="387"/>
      <c r="AY79" s="387"/>
      <c r="AZ79" s="387"/>
      <c r="BA79" s="387"/>
      <c r="BB79" s="387"/>
      <c r="BC79" s="387"/>
      <c r="BD79" s="387"/>
      <c r="BE79" s="387"/>
      <c r="BF79" s="387"/>
      <c r="BG79" s="387"/>
      <c r="BH79" s="387"/>
      <c r="BI79" s="387"/>
      <c r="BJ79" s="387"/>
      <c r="BK79" s="387"/>
      <c r="BL79" s="387"/>
      <c r="BM79" s="387"/>
      <c r="BN79" s="387"/>
      <c r="BO79" s="387"/>
      <c r="BP79" s="387"/>
      <c r="BQ79" s="387"/>
      <c r="BR79" s="387"/>
      <c r="BS79" s="387"/>
      <c r="BT79" s="387"/>
      <c r="BU79" s="387"/>
      <c r="BV79" s="387"/>
      <c r="BW79" s="295"/>
      <c r="BX79" s="295"/>
      <c r="BY79" s="295"/>
    </row>
    <row r="80" ht="21.75" customHeight="1">
      <c r="A80" s="294"/>
      <c r="B80" s="295" t="str">
        <f>IF(ISTEXT(A80),SUMIF('Production Calendar'!$F$3:$F$2071,'Crop Map'!$A80,'Production Calendar'!$G$3:$G$2701),"")</f>
        <v/>
      </c>
      <c r="C80" s="327" t="str">
        <f t="shared" si="3"/>
        <v/>
      </c>
      <c r="D80" s="328" t="str">
        <f t="array" ref="D80">IF(ISBLANK(A80),"",XLOOKUP($A80,'Codified Game Plan'!$E$3:$E$477,'Codified Game Plan'!$G$3:$G$477,0))</f>
        <v/>
      </c>
      <c r="E80" s="328" t="str">
        <f>IF(ISBLANK(A80),"",MAXIFS('Codified Game Plan'!$I$3:$I$477,'Codified Game Plan'!$E$3:$E$477,A80))</f>
        <v/>
      </c>
      <c r="F80" s="329" t="str">
        <f t="shared" si="4"/>
        <v>      - </v>
      </c>
      <c r="G80" s="295"/>
      <c r="H80" s="295"/>
      <c r="I80" s="295"/>
      <c r="J80" s="295"/>
      <c r="K80" s="295"/>
      <c r="L80" s="295"/>
      <c r="M80" s="295"/>
      <c r="N80" s="295"/>
      <c r="O80" s="295"/>
      <c r="P80" s="295"/>
      <c r="Q80" s="295"/>
      <c r="R80" s="295"/>
      <c r="S80" s="295"/>
      <c r="T80" s="295"/>
      <c r="U80" s="387"/>
      <c r="V80" s="387"/>
      <c r="W80" s="387"/>
      <c r="X80" s="387"/>
      <c r="Y80" s="387"/>
      <c r="Z80" s="387"/>
      <c r="AA80" s="387"/>
      <c r="AB80" s="387"/>
      <c r="AC80" s="387"/>
      <c r="AD80" s="387"/>
      <c r="AE80" s="387"/>
      <c r="AF80" s="387"/>
      <c r="AG80" s="387"/>
      <c r="AH80" s="387"/>
      <c r="AI80" s="387"/>
      <c r="AJ80" s="387"/>
      <c r="AK80" s="387"/>
      <c r="AL80" s="387"/>
      <c r="AM80" s="387"/>
      <c r="AN80" s="387"/>
      <c r="AO80" s="387"/>
      <c r="AP80" s="387"/>
      <c r="AQ80" s="387"/>
      <c r="AR80" s="387"/>
      <c r="AS80" s="387"/>
      <c r="AT80" s="387"/>
      <c r="AU80" s="387"/>
      <c r="AV80" s="387"/>
      <c r="AW80" s="387"/>
      <c r="AX80" s="387"/>
      <c r="AY80" s="387"/>
      <c r="AZ80" s="387"/>
      <c r="BA80" s="387"/>
      <c r="BB80" s="387"/>
      <c r="BC80" s="387"/>
      <c r="BD80" s="387"/>
      <c r="BE80" s="387"/>
      <c r="BF80" s="387"/>
      <c r="BG80" s="387"/>
      <c r="BH80" s="387"/>
      <c r="BI80" s="387"/>
      <c r="BJ80" s="387"/>
      <c r="BK80" s="387"/>
      <c r="BL80" s="387"/>
      <c r="BM80" s="387"/>
      <c r="BN80" s="387"/>
      <c r="BO80" s="387"/>
      <c r="BP80" s="387"/>
      <c r="BQ80" s="387"/>
      <c r="BR80" s="387"/>
      <c r="BS80" s="387"/>
      <c r="BT80" s="387"/>
      <c r="BU80" s="387"/>
      <c r="BV80" s="387"/>
      <c r="BW80" s="295"/>
      <c r="BX80" s="295"/>
      <c r="BY80" s="295"/>
    </row>
    <row r="81" ht="21.75" customHeight="1">
      <c r="A81" s="294"/>
      <c r="B81" s="295" t="str">
        <f>IF(ISTEXT(A81),SUMIF('Production Calendar'!$F$3:$F$2071,'Crop Map'!$A81,'Production Calendar'!$G$3:$G$2701),"")</f>
        <v/>
      </c>
      <c r="C81" s="327" t="str">
        <f t="shared" si="3"/>
        <v/>
      </c>
      <c r="D81" s="328" t="str">
        <f t="array" ref="D81">IF(ISBLANK(A81),"",XLOOKUP($A81,'Codified Game Plan'!$E$3:$E$477,'Codified Game Plan'!$G$3:$G$477,0))</f>
        <v/>
      </c>
      <c r="E81" s="328" t="str">
        <f>IF(ISBLANK(A81),"",MAXIFS('Codified Game Plan'!$I$3:$I$477,'Codified Game Plan'!$E$3:$E$477,A81))</f>
        <v/>
      </c>
      <c r="F81" s="329" t="str">
        <f t="shared" si="4"/>
        <v>      - </v>
      </c>
      <c r="G81" s="295"/>
      <c r="H81" s="295"/>
      <c r="I81" s="295"/>
      <c r="J81" s="295"/>
      <c r="K81" s="295"/>
      <c r="L81" s="295"/>
      <c r="M81" s="295"/>
      <c r="N81" s="295"/>
      <c r="O81" s="295"/>
      <c r="P81" s="295"/>
      <c r="Q81" s="295"/>
      <c r="R81" s="295"/>
      <c r="S81" s="295"/>
      <c r="T81" s="295"/>
      <c r="U81" s="387"/>
      <c r="V81" s="387"/>
      <c r="W81" s="387"/>
      <c r="X81" s="387"/>
      <c r="Y81" s="387"/>
      <c r="Z81" s="387"/>
      <c r="AA81" s="387"/>
      <c r="AB81" s="387"/>
      <c r="AC81" s="387"/>
      <c r="AD81" s="387"/>
      <c r="AE81" s="387"/>
      <c r="AF81" s="387"/>
      <c r="AG81" s="387"/>
      <c r="AH81" s="387"/>
      <c r="AI81" s="387"/>
      <c r="AJ81" s="387"/>
      <c r="AK81" s="387"/>
      <c r="AL81" s="387"/>
      <c r="AM81" s="387"/>
      <c r="AN81" s="387"/>
      <c r="AO81" s="387"/>
      <c r="AP81" s="387"/>
      <c r="AQ81" s="387"/>
      <c r="AR81" s="387"/>
      <c r="AS81" s="387"/>
      <c r="AT81" s="387"/>
      <c r="AU81" s="387"/>
      <c r="AV81" s="387"/>
      <c r="AW81" s="387"/>
      <c r="AX81" s="387"/>
      <c r="AY81" s="387"/>
      <c r="AZ81" s="387"/>
      <c r="BA81" s="387"/>
      <c r="BB81" s="387"/>
      <c r="BC81" s="387"/>
      <c r="BD81" s="387"/>
      <c r="BE81" s="387"/>
      <c r="BF81" s="387"/>
      <c r="BG81" s="387"/>
      <c r="BH81" s="387"/>
      <c r="BI81" s="387"/>
      <c r="BJ81" s="387"/>
      <c r="BK81" s="387"/>
      <c r="BL81" s="387"/>
      <c r="BM81" s="387"/>
      <c r="BN81" s="387"/>
      <c r="BO81" s="387"/>
      <c r="BP81" s="387"/>
      <c r="BQ81" s="387"/>
      <c r="BR81" s="387"/>
      <c r="BS81" s="387"/>
      <c r="BT81" s="387"/>
      <c r="BU81" s="387"/>
      <c r="BV81" s="387"/>
      <c r="BW81" s="295"/>
      <c r="BX81" s="295"/>
      <c r="BY81" s="295"/>
    </row>
    <row r="82" ht="21.75" customHeight="1">
      <c r="A82" s="294"/>
      <c r="B82" s="295" t="str">
        <f>IF(ISTEXT(A82),SUMIF('Production Calendar'!$F$3:$F$2071,'Crop Map'!$A82,'Production Calendar'!$G$3:$G$2701),"")</f>
        <v/>
      </c>
      <c r="C82" s="327" t="str">
        <f t="shared" si="3"/>
        <v/>
      </c>
      <c r="D82" s="328" t="str">
        <f t="array" ref="D82">IF(ISBLANK(A82),"",XLOOKUP($A82,'Codified Game Plan'!$E$3:$E$477,'Codified Game Plan'!$G$3:$G$477,0))</f>
        <v/>
      </c>
      <c r="E82" s="328" t="str">
        <f>IF(ISBLANK(A82),"",MAXIFS('Codified Game Plan'!$I$3:$I$477,'Codified Game Plan'!$E$3:$E$477,A82))</f>
        <v/>
      </c>
      <c r="F82" s="329" t="str">
        <f t="shared" si="4"/>
        <v>      - </v>
      </c>
      <c r="G82" s="295"/>
      <c r="H82" s="295"/>
      <c r="I82" s="295"/>
      <c r="J82" s="295"/>
      <c r="K82" s="295"/>
      <c r="L82" s="295"/>
      <c r="M82" s="295"/>
      <c r="N82" s="295"/>
      <c r="O82" s="295"/>
      <c r="P82" s="295"/>
      <c r="Q82" s="295"/>
      <c r="R82" s="295"/>
      <c r="S82" s="295"/>
      <c r="T82" s="295"/>
      <c r="U82" s="387"/>
      <c r="V82" s="387"/>
      <c r="W82" s="387"/>
      <c r="X82" s="387"/>
      <c r="Y82" s="387"/>
      <c r="Z82" s="387"/>
      <c r="AA82" s="387"/>
      <c r="AB82" s="387"/>
      <c r="AC82" s="387"/>
      <c r="AD82" s="387"/>
      <c r="AE82" s="387"/>
      <c r="AF82" s="387"/>
      <c r="AG82" s="387"/>
      <c r="AH82" s="387"/>
      <c r="AI82" s="387"/>
      <c r="AJ82" s="387"/>
      <c r="AK82" s="387"/>
      <c r="AL82" s="387"/>
      <c r="AM82" s="387"/>
      <c r="AN82" s="387"/>
      <c r="AO82" s="387"/>
      <c r="AP82" s="387"/>
      <c r="AQ82" s="387"/>
      <c r="AR82" s="387"/>
      <c r="AS82" s="387"/>
      <c r="AT82" s="387"/>
      <c r="AU82" s="387"/>
      <c r="AV82" s="387"/>
      <c r="AW82" s="387"/>
      <c r="AX82" s="387"/>
      <c r="AY82" s="387"/>
      <c r="AZ82" s="387"/>
      <c r="BA82" s="387"/>
      <c r="BB82" s="387"/>
      <c r="BC82" s="387"/>
      <c r="BD82" s="387"/>
      <c r="BE82" s="387"/>
      <c r="BF82" s="387"/>
      <c r="BG82" s="387"/>
      <c r="BH82" s="387"/>
      <c r="BI82" s="387"/>
      <c r="BJ82" s="387"/>
      <c r="BK82" s="387"/>
      <c r="BL82" s="387"/>
      <c r="BM82" s="387"/>
      <c r="BN82" s="387"/>
      <c r="BO82" s="387"/>
      <c r="BP82" s="387"/>
      <c r="BQ82" s="387"/>
      <c r="BR82" s="387"/>
      <c r="BS82" s="387"/>
      <c r="BT82" s="387"/>
      <c r="BU82" s="387"/>
      <c r="BV82" s="387"/>
      <c r="BW82" s="295"/>
      <c r="BX82" s="295"/>
      <c r="BY82" s="295"/>
    </row>
    <row r="83" ht="21.75" customHeight="1">
      <c r="A83" s="294"/>
      <c r="B83" s="295" t="str">
        <f>IF(ISTEXT(A83),SUMIF('Production Calendar'!$F$3:$F$2071,'Crop Map'!$A83,'Production Calendar'!$G$3:$G$2701),"")</f>
        <v/>
      </c>
      <c r="C83" s="327" t="str">
        <f t="shared" si="3"/>
        <v/>
      </c>
      <c r="D83" s="328" t="str">
        <f t="array" ref="D83">IF(ISBLANK(A83),"",XLOOKUP($A83,'Codified Game Plan'!$E$3:$E$477,'Codified Game Plan'!$G$3:$G$477,0))</f>
        <v/>
      </c>
      <c r="E83" s="328" t="str">
        <f>IF(ISBLANK(A83),"",MAXIFS('Codified Game Plan'!$I$3:$I$477,'Codified Game Plan'!$E$3:$E$477,A83))</f>
        <v/>
      </c>
      <c r="F83" s="329" t="str">
        <f t="shared" si="4"/>
        <v>      - </v>
      </c>
      <c r="G83" s="295"/>
      <c r="H83" s="295"/>
      <c r="I83" s="295"/>
      <c r="J83" s="295"/>
      <c r="K83" s="295"/>
      <c r="L83" s="295"/>
      <c r="M83" s="295"/>
      <c r="N83" s="295"/>
      <c r="O83" s="295"/>
      <c r="P83" s="295"/>
      <c r="Q83" s="295"/>
      <c r="R83" s="295"/>
      <c r="S83" s="295"/>
      <c r="T83" s="295"/>
      <c r="U83" s="387"/>
      <c r="V83" s="387"/>
      <c r="W83" s="387"/>
      <c r="X83" s="387"/>
      <c r="Y83" s="387"/>
      <c r="Z83" s="387"/>
      <c r="AA83" s="387"/>
      <c r="AB83" s="387"/>
      <c r="AC83" s="387"/>
      <c r="AD83" s="387"/>
      <c r="AE83" s="387"/>
      <c r="AF83" s="387"/>
      <c r="AG83" s="387"/>
      <c r="AH83" s="387"/>
      <c r="AI83" s="387"/>
      <c r="AJ83" s="387"/>
      <c r="AK83" s="387"/>
      <c r="AL83" s="387"/>
      <c r="AM83" s="387"/>
      <c r="AN83" s="387"/>
      <c r="AO83" s="387"/>
      <c r="AP83" s="387"/>
      <c r="AQ83" s="387"/>
      <c r="AR83" s="387"/>
      <c r="AS83" s="387"/>
      <c r="AT83" s="387"/>
      <c r="AU83" s="387"/>
      <c r="AV83" s="387"/>
      <c r="AW83" s="387"/>
      <c r="AX83" s="387"/>
      <c r="AY83" s="387"/>
      <c r="AZ83" s="387"/>
      <c r="BA83" s="387"/>
      <c r="BB83" s="387"/>
      <c r="BC83" s="387"/>
      <c r="BD83" s="387"/>
      <c r="BE83" s="387"/>
      <c r="BF83" s="387"/>
      <c r="BG83" s="387"/>
      <c r="BH83" s="387"/>
      <c r="BI83" s="387"/>
      <c r="BJ83" s="387"/>
      <c r="BK83" s="387"/>
      <c r="BL83" s="387"/>
      <c r="BM83" s="387"/>
      <c r="BN83" s="387"/>
      <c r="BO83" s="387"/>
      <c r="BP83" s="387"/>
      <c r="BQ83" s="387"/>
      <c r="BR83" s="387"/>
      <c r="BS83" s="387"/>
      <c r="BT83" s="387"/>
      <c r="BU83" s="387"/>
      <c r="BV83" s="387"/>
      <c r="BW83" s="295"/>
      <c r="BX83" s="295"/>
      <c r="BY83" s="295"/>
    </row>
    <row r="84" ht="21.75" customHeight="1">
      <c r="A84" s="294"/>
      <c r="B84" s="295" t="str">
        <f>IF(ISTEXT(A84),SUMIF('Production Calendar'!$F$3:$F$2071,'Crop Map'!$A84,'Production Calendar'!$G$3:$G$2701),"")</f>
        <v/>
      </c>
      <c r="C84" s="327" t="str">
        <f t="shared" si="3"/>
        <v/>
      </c>
      <c r="D84" s="328" t="str">
        <f t="array" ref="D84">IF(ISBLANK(A84),"",XLOOKUP($A84,'Codified Game Plan'!$E$3:$E$477,'Codified Game Plan'!$G$3:$G$477,0))</f>
        <v/>
      </c>
      <c r="E84" s="328" t="str">
        <f>IF(ISBLANK(A84),"",MAXIFS('Codified Game Plan'!$I$3:$I$477,'Codified Game Plan'!$E$3:$E$477,A84))</f>
        <v/>
      </c>
      <c r="F84" s="329" t="str">
        <f t="shared" si="4"/>
        <v>      - </v>
      </c>
      <c r="G84" s="295"/>
      <c r="H84" s="295"/>
      <c r="I84" s="295"/>
      <c r="J84" s="295"/>
      <c r="K84" s="295"/>
      <c r="L84" s="295"/>
      <c r="M84" s="295"/>
      <c r="N84" s="295"/>
      <c r="O84" s="295"/>
      <c r="P84" s="295"/>
      <c r="Q84" s="295"/>
      <c r="R84" s="295"/>
      <c r="S84" s="295"/>
      <c r="T84" s="295"/>
      <c r="U84" s="387"/>
      <c r="V84" s="387"/>
      <c r="W84" s="387"/>
      <c r="X84" s="387"/>
      <c r="Y84" s="387"/>
      <c r="Z84" s="387"/>
      <c r="AA84" s="387"/>
      <c r="AB84" s="387"/>
      <c r="AC84" s="387"/>
      <c r="AD84" s="387"/>
      <c r="AE84" s="387"/>
      <c r="AF84" s="387"/>
      <c r="AG84" s="387"/>
      <c r="AH84" s="387"/>
      <c r="AI84" s="387"/>
      <c r="AJ84" s="387"/>
      <c r="AK84" s="387"/>
      <c r="AL84" s="387"/>
      <c r="AM84" s="387"/>
      <c r="AN84" s="387"/>
      <c r="AO84" s="387"/>
      <c r="AP84" s="387"/>
      <c r="AQ84" s="387"/>
      <c r="AR84" s="387"/>
      <c r="AS84" s="387"/>
      <c r="AT84" s="387"/>
      <c r="AU84" s="387"/>
      <c r="AV84" s="387"/>
      <c r="AW84" s="387"/>
      <c r="AX84" s="387"/>
      <c r="AY84" s="387"/>
      <c r="AZ84" s="387"/>
      <c r="BA84" s="387"/>
      <c r="BB84" s="387"/>
      <c r="BC84" s="387"/>
      <c r="BD84" s="387"/>
      <c r="BE84" s="387"/>
      <c r="BF84" s="387"/>
      <c r="BG84" s="387"/>
      <c r="BH84" s="387"/>
      <c r="BI84" s="387"/>
      <c r="BJ84" s="387"/>
      <c r="BK84" s="387"/>
      <c r="BL84" s="387"/>
      <c r="BM84" s="387"/>
      <c r="BN84" s="387"/>
      <c r="BO84" s="387"/>
      <c r="BP84" s="387"/>
      <c r="BQ84" s="387"/>
      <c r="BR84" s="387"/>
      <c r="BS84" s="387"/>
      <c r="BT84" s="387"/>
      <c r="BU84" s="387"/>
      <c r="BV84" s="387"/>
      <c r="BW84" s="295"/>
      <c r="BX84" s="295"/>
      <c r="BY84" s="295"/>
    </row>
    <row r="85" ht="24.0" customHeight="1">
      <c r="A85" s="294"/>
      <c r="B85" s="295" t="str">
        <f>IF(ISTEXT(A85),SUMIF('Production Calendar'!$F$3:$F$2071,'Crop Map'!$A85,'Production Calendar'!$G$3:$G$2701),"")</f>
        <v/>
      </c>
      <c r="C85" s="327" t="str">
        <f t="shared" si="3"/>
        <v/>
      </c>
      <c r="D85" s="328" t="str">
        <f t="array" ref="D85">IF(ISBLANK(A85),"",XLOOKUP($A85,'Codified Game Plan'!$E$3:$E$477,'Codified Game Plan'!$G$3:$G$477,0))</f>
        <v/>
      </c>
      <c r="E85" s="328" t="str">
        <f>IF(ISBLANK(A85),"",MAXIFS('Codified Game Plan'!$I$3:$I$477,'Codified Game Plan'!$E$3:$E$477,A85))</f>
        <v/>
      </c>
      <c r="F85" s="329" t="str">
        <f t="shared" si="4"/>
        <v>      - </v>
      </c>
      <c r="G85" s="295"/>
      <c r="H85" s="295"/>
      <c r="I85" s="295"/>
      <c r="J85" s="295"/>
      <c r="K85" s="295"/>
      <c r="L85" s="295"/>
      <c r="M85" s="295"/>
      <c r="N85" s="295"/>
      <c r="O85" s="295"/>
      <c r="P85" s="295"/>
      <c r="Q85" s="295"/>
      <c r="R85" s="295"/>
      <c r="S85" s="295"/>
      <c r="T85" s="295"/>
      <c r="U85" s="387"/>
      <c r="V85" s="387"/>
      <c r="W85" s="387"/>
      <c r="X85" s="387"/>
      <c r="Y85" s="387"/>
      <c r="Z85" s="387"/>
      <c r="AA85" s="387"/>
      <c r="AB85" s="387"/>
      <c r="AC85" s="387"/>
      <c r="AD85" s="387"/>
      <c r="AE85" s="387"/>
      <c r="AF85" s="387"/>
      <c r="AG85" s="387"/>
      <c r="AH85" s="387"/>
      <c r="AI85" s="387"/>
      <c r="AJ85" s="387"/>
      <c r="AK85" s="387"/>
      <c r="AL85" s="387"/>
      <c r="AM85" s="387"/>
      <c r="AN85" s="387"/>
      <c r="AO85" s="387"/>
      <c r="AP85" s="387"/>
      <c r="AQ85" s="387"/>
      <c r="AR85" s="387"/>
      <c r="AS85" s="387"/>
      <c r="AT85" s="387"/>
      <c r="AU85" s="387"/>
      <c r="AV85" s="387"/>
      <c r="AW85" s="387"/>
      <c r="AX85" s="387"/>
      <c r="AY85" s="387"/>
      <c r="AZ85" s="387"/>
      <c r="BA85" s="387"/>
      <c r="BB85" s="387"/>
      <c r="BC85" s="387"/>
      <c r="BD85" s="387"/>
      <c r="BE85" s="387"/>
      <c r="BF85" s="387"/>
      <c r="BG85" s="387"/>
      <c r="BH85" s="387"/>
      <c r="BI85" s="387"/>
      <c r="BJ85" s="387"/>
      <c r="BK85" s="387"/>
      <c r="BL85" s="387"/>
      <c r="BM85" s="387"/>
      <c r="BN85" s="387"/>
      <c r="BO85" s="387"/>
      <c r="BP85" s="387"/>
      <c r="BQ85" s="387"/>
      <c r="BR85" s="387"/>
      <c r="BS85" s="387"/>
      <c r="BT85" s="387"/>
      <c r="BU85" s="387"/>
      <c r="BV85" s="387"/>
      <c r="BW85" s="295"/>
      <c r="BX85" s="295"/>
      <c r="BY85" s="295"/>
    </row>
    <row r="86" ht="21.75" customHeight="1">
      <c r="A86" s="294"/>
      <c r="B86" s="295" t="str">
        <f>IF(ISTEXT(A86),SUMIF('Production Calendar'!$F$3:$F$2071,'Crop Map'!$A86,'Production Calendar'!$G$3:$G$2701),"")</f>
        <v/>
      </c>
      <c r="C86" s="327" t="str">
        <f t="shared" si="3"/>
        <v/>
      </c>
      <c r="D86" s="328" t="str">
        <f t="array" ref="D86">IF(ISBLANK(A86),"",XLOOKUP($A86,'Codified Game Plan'!$E$3:$E$477,'Codified Game Plan'!$G$3:$G$477,0))</f>
        <v/>
      </c>
      <c r="E86" s="328" t="str">
        <f>IF(ISBLANK(A86),"",MAXIFS('Codified Game Plan'!$I$3:$I$477,'Codified Game Plan'!$E$3:$E$477,A86))</f>
        <v/>
      </c>
      <c r="F86" s="329" t="str">
        <f t="shared" si="4"/>
        <v>      - </v>
      </c>
      <c r="G86" s="295"/>
      <c r="H86" s="295"/>
      <c r="I86" s="295"/>
      <c r="J86" s="305"/>
      <c r="K86" s="305"/>
      <c r="L86" s="305"/>
      <c r="M86" s="305"/>
      <c r="N86" s="295"/>
      <c r="O86" s="295"/>
      <c r="P86" s="295"/>
      <c r="Q86" s="295"/>
      <c r="R86" s="295"/>
      <c r="S86" s="295"/>
      <c r="T86" s="295"/>
      <c r="U86" s="387"/>
      <c r="V86" s="387"/>
      <c r="W86" s="387"/>
      <c r="X86" s="387"/>
      <c r="Y86" s="387"/>
      <c r="Z86" s="387"/>
      <c r="AA86" s="387"/>
      <c r="AB86" s="387"/>
      <c r="AC86" s="387"/>
      <c r="AD86" s="387"/>
      <c r="AE86" s="387"/>
      <c r="AF86" s="387"/>
      <c r="AG86" s="387"/>
      <c r="AH86" s="387"/>
      <c r="AI86" s="387"/>
      <c r="AJ86" s="387"/>
      <c r="AK86" s="387"/>
      <c r="AL86" s="387"/>
      <c r="AM86" s="387"/>
      <c r="AN86" s="387"/>
      <c r="AO86" s="387"/>
      <c r="AP86" s="387"/>
      <c r="AQ86" s="387"/>
      <c r="AR86" s="387"/>
      <c r="AS86" s="387"/>
      <c r="AT86" s="387"/>
      <c r="AU86" s="387"/>
      <c r="AV86" s="387"/>
      <c r="AW86" s="387"/>
      <c r="AX86" s="387"/>
      <c r="AY86" s="387"/>
      <c r="AZ86" s="387"/>
      <c r="BA86" s="387"/>
      <c r="BB86" s="387"/>
      <c r="BC86" s="387"/>
      <c r="BD86" s="387"/>
      <c r="BE86" s="387"/>
      <c r="BF86" s="387"/>
      <c r="BG86" s="387"/>
      <c r="BH86" s="387"/>
      <c r="BI86" s="387"/>
      <c r="BJ86" s="387"/>
      <c r="BK86" s="387"/>
      <c r="BL86" s="387"/>
      <c r="BM86" s="387"/>
      <c r="BN86" s="387"/>
      <c r="BO86" s="387"/>
      <c r="BP86" s="387"/>
      <c r="BQ86" s="387"/>
      <c r="BR86" s="387"/>
      <c r="BS86" s="387"/>
      <c r="BT86" s="387"/>
      <c r="BU86" s="387"/>
      <c r="BV86" s="387"/>
      <c r="BW86" s="295"/>
      <c r="BX86" s="295"/>
      <c r="BY86" s="295"/>
    </row>
    <row r="87" ht="22.5" customHeight="1">
      <c r="A87" s="294"/>
      <c r="B87" s="295" t="str">
        <f>IF(ISTEXT(A87),SUMIF('Production Calendar'!$F$3:$F$2071,'Crop Map'!$A87,'Production Calendar'!$G$3:$G$2701),"")</f>
        <v/>
      </c>
      <c r="C87" s="327" t="str">
        <f t="shared" si="3"/>
        <v/>
      </c>
      <c r="D87" s="328" t="str">
        <f t="array" ref="D87">IF(ISBLANK(A87),"",XLOOKUP($A87,'Codified Game Plan'!$E$3:$E$477,'Codified Game Plan'!$G$3:$G$477,0))</f>
        <v/>
      </c>
      <c r="E87" s="328" t="str">
        <f>IF(ISBLANK(A87),"",MAXIFS('Codified Game Plan'!$I$3:$I$477,'Codified Game Plan'!$E$3:$E$477,A87))</f>
        <v/>
      </c>
      <c r="F87" s="329" t="str">
        <f t="shared" si="4"/>
        <v>      - </v>
      </c>
      <c r="G87" s="295"/>
      <c r="H87" s="295"/>
      <c r="I87" s="295"/>
      <c r="J87" s="305"/>
      <c r="K87" s="305"/>
      <c r="L87" s="305"/>
      <c r="M87" s="305"/>
      <c r="N87" s="295"/>
      <c r="O87" s="295"/>
      <c r="P87" s="295"/>
      <c r="Q87" s="295"/>
      <c r="R87" s="295"/>
      <c r="S87" s="295"/>
      <c r="T87" s="295"/>
      <c r="U87" s="387"/>
      <c r="V87" s="387"/>
      <c r="W87" s="387"/>
      <c r="X87" s="387"/>
      <c r="Y87" s="387"/>
      <c r="Z87" s="387"/>
      <c r="AA87" s="387"/>
      <c r="AB87" s="387"/>
      <c r="AC87" s="387"/>
      <c r="AD87" s="387"/>
      <c r="AE87" s="387"/>
      <c r="AF87" s="387"/>
      <c r="AG87" s="387"/>
      <c r="AH87" s="387"/>
      <c r="AI87" s="387"/>
      <c r="AJ87" s="387"/>
      <c r="AK87" s="387"/>
      <c r="AL87" s="387"/>
      <c r="AM87" s="387"/>
      <c r="AN87" s="387"/>
      <c r="AO87" s="387"/>
      <c r="AP87" s="387"/>
      <c r="AQ87" s="387"/>
      <c r="AR87" s="387"/>
      <c r="AS87" s="387"/>
      <c r="AT87" s="387"/>
      <c r="AU87" s="387"/>
      <c r="AV87" s="387"/>
      <c r="AW87" s="387"/>
      <c r="AX87" s="387"/>
      <c r="AY87" s="387"/>
      <c r="AZ87" s="387"/>
      <c r="BA87" s="387"/>
      <c r="BB87" s="387"/>
      <c r="BC87" s="387"/>
      <c r="BD87" s="387"/>
      <c r="BE87" s="387"/>
      <c r="BF87" s="387"/>
      <c r="BG87" s="387"/>
      <c r="BH87" s="387"/>
      <c r="BI87" s="387"/>
      <c r="BJ87" s="387"/>
      <c r="BK87" s="387"/>
      <c r="BL87" s="387"/>
      <c r="BM87" s="387"/>
      <c r="BN87" s="387"/>
      <c r="BO87" s="387"/>
      <c r="BP87" s="387"/>
      <c r="BQ87" s="387"/>
      <c r="BR87" s="387"/>
      <c r="BS87" s="387"/>
      <c r="BT87" s="387"/>
      <c r="BU87" s="387"/>
      <c r="BV87" s="387"/>
      <c r="BW87" s="295"/>
      <c r="BX87" s="295"/>
      <c r="BY87" s="295"/>
    </row>
    <row r="88" ht="21.75" customHeight="1">
      <c r="A88" s="294"/>
      <c r="B88" s="295" t="str">
        <f>IF(ISTEXT(A88),SUMIF('Production Calendar'!$F$3:$F$2071,'Crop Map'!$A88,'Production Calendar'!$G$3:$G$2701),"")</f>
        <v/>
      </c>
      <c r="C88" s="327" t="str">
        <f t="shared" si="3"/>
        <v/>
      </c>
      <c r="D88" s="328" t="str">
        <f t="array" ref="D88">IF(ISBLANK(A88),"",XLOOKUP($A88,'Codified Game Plan'!$E$3:$E$477,'Codified Game Plan'!$G$3:$G$477,0))</f>
        <v/>
      </c>
      <c r="E88" s="328" t="str">
        <f>IF(ISBLANK(A88),"",MAXIFS('Codified Game Plan'!$I$3:$I$477,'Codified Game Plan'!$E$3:$E$477,A88))</f>
        <v/>
      </c>
      <c r="F88" s="329" t="str">
        <f t="shared" si="4"/>
        <v>      - </v>
      </c>
      <c r="G88" s="295"/>
      <c r="H88" s="295"/>
      <c r="I88" s="295"/>
      <c r="J88" s="305"/>
      <c r="K88" s="305"/>
      <c r="L88" s="305"/>
      <c r="M88" s="305"/>
      <c r="N88" s="295"/>
      <c r="O88" s="295"/>
      <c r="P88" s="295"/>
      <c r="Q88" s="295"/>
      <c r="R88" s="295"/>
      <c r="S88" s="295"/>
      <c r="T88" s="295"/>
      <c r="U88" s="387"/>
      <c r="V88" s="387"/>
      <c r="W88" s="387"/>
      <c r="X88" s="387"/>
      <c r="Y88" s="387"/>
      <c r="Z88" s="387"/>
      <c r="AA88" s="387"/>
      <c r="AB88" s="387"/>
      <c r="AC88" s="387"/>
      <c r="AD88" s="387"/>
      <c r="AE88" s="387"/>
      <c r="AF88" s="387"/>
      <c r="AG88" s="387"/>
      <c r="AH88" s="387"/>
      <c r="AI88" s="387"/>
      <c r="AJ88" s="387"/>
      <c r="AK88" s="387"/>
      <c r="AL88" s="387"/>
      <c r="AM88" s="387"/>
      <c r="AN88" s="387"/>
      <c r="AO88" s="387"/>
      <c r="AP88" s="387"/>
      <c r="AQ88" s="387"/>
      <c r="AR88" s="387"/>
      <c r="AS88" s="387"/>
      <c r="AT88" s="387"/>
      <c r="AU88" s="387"/>
      <c r="AV88" s="387"/>
      <c r="AW88" s="387"/>
      <c r="AX88" s="387"/>
      <c r="AY88" s="387"/>
      <c r="AZ88" s="387"/>
      <c r="BA88" s="387"/>
      <c r="BB88" s="387"/>
      <c r="BC88" s="387"/>
      <c r="BD88" s="387"/>
      <c r="BE88" s="387"/>
      <c r="BF88" s="387"/>
      <c r="BG88" s="387"/>
      <c r="BH88" s="387"/>
      <c r="BI88" s="387"/>
      <c r="BJ88" s="387"/>
      <c r="BK88" s="387"/>
      <c r="BL88" s="387"/>
      <c r="BM88" s="387"/>
      <c r="BN88" s="387"/>
      <c r="BO88" s="387"/>
      <c r="BP88" s="387"/>
      <c r="BQ88" s="387"/>
      <c r="BR88" s="387"/>
      <c r="BS88" s="387"/>
      <c r="BT88" s="387"/>
      <c r="BU88" s="387"/>
      <c r="BV88" s="387"/>
      <c r="BW88" s="295"/>
      <c r="BX88" s="295"/>
      <c r="BY88" s="295"/>
    </row>
    <row r="89" ht="21.75" customHeight="1">
      <c r="A89" s="294"/>
      <c r="B89" s="295" t="str">
        <f>IF(ISTEXT(A89),SUMIF('Production Calendar'!$F$3:$F$2071,'Crop Map'!$A89,'Production Calendar'!$G$3:$G$2701),"")</f>
        <v/>
      </c>
      <c r="C89" s="327" t="str">
        <f t="shared" si="3"/>
        <v/>
      </c>
      <c r="D89" s="328" t="str">
        <f t="array" ref="D89">IF(ISBLANK(A89),"",XLOOKUP($A89,'Codified Game Plan'!$E$3:$E$477,'Codified Game Plan'!$G$3:$G$477,0))</f>
        <v/>
      </c>
      <c r="E89" s="328" t="str">
        <f>IF(ISBLANK(A89),"",MAXIFS('Codified Game Plan'!$I$3:$I$477,'Codified Game Plan'!$E$3:$E$477,A89))</f>
        <v/>
      </c>
      <c r="F89" s="329" t="str">
        <f t="shared" si="4"/>
        <v>      - </v>
      </c>
      <c r="G89" s="295"/>
      <c r="H89" s="295"/>
      <c r="I89" s="295"/>
      <c r="J89" s="305"/>
      <c r="K89" s="305"/>
      <c r="L89" s="305"/>
      <c r="M89" s="305"/>
      <c r="N89" s="295"/>
      <c r="O89" s="295"/>
      <c r="P89" s="295"/>
      <c r="Q89" s="295"/>
      <c r="R89" s="295"/>
      <c r="S89" s="295"/>
      <c r="T89" s="295"/>
      <c r="U89" s="387"/>
      <c r="V89" s="387"/>
      <c r="W89" s="387"/>
      <c r="X89" s="387"/>
      <c r="Y89" s="387"/>
      <c r="Z89" s="387"/>
      <c r="AA89" s="387"/>
      <c r="AB89" s="387"/>
      <c r="AC89" s="387"/>
      <c r="AD89" s="387"/>
      <c r="AE89" s="387"/>
      <c r="AF89" s="387"/>
      <c r="AG89" s="387"/>
      <c r="AH89" s="387"/>
      <c r="AI89" s="387"/>
      <c r="AJ89" s="387"/>
      <c r="AK89" s="387"/>
      <c r="AL89" s="387"/>
      <c r="AM89" s="387"/>
      <c r="AN89" s="387"/>
      <c r="AO89" s="387"/>
      <c r="AP89" s="387"/>
      <c r="AQ89" s="387"/>
      <c r="AR89" s="387"/>
      <c r="AS89" s="387"/>
      <c r="AT89" s="387"/>
      <c r="AU89" s="387"/>
      <c r="AV89" s="387"/>
      <c r="AW89" s="387"/>
      <c r="AX89" s="387"/>
      <c r="AY89" s="387"/>
      <c r="AZ89" s="387"/>
      <c r="BA89" s="387"/>
      <c r="BB89" s="387"/>
      <c r="BC89" s="387"/>
      <c r="BD89" s="387"/>
      <c r="BE89" s="387"/>
      <c r="BF89" s="387"/>
      <c r="BG89" s="387"/>
      <c r="BH89" s="387"/>
      <c r="BI89" s="387"/>
      <c r="BJ89" s="387"/>
      <c r="BK89" s="387"/>
      <c r="BL89" s="387"/>
      <c r="BM89" s="387"/>
      <c r="BN89" s="387"/>
      <c r="BO89" s="387"/>
      <c r="BP89" s="387"/>
      <c r="BQ89" s="387"/>
      <c r="BR89" s="387"/>
      <c r="BS89" s="387"/>
      <c r="BT89" s="387"/>
      <c r="BU89" s="387"/>
      <c r="BV89" s="387"/>
      <c r="BW89" s="295"/>
      <c r="BX89" s="295"/>
      <c r="BY89" s="295"/>
    </row>
    <row r="90" ht="21.75" customHeight="1">
      <c r="A90" s="294"/>
      <c r="B90" s="295" t="str">
        <f>IF(ISTEXT(A90),SUMIF('Production Calendar'!$F$3:$F$2071,'Crop Map'!$A90,'Production Calendar'!$G$3:$G$2701),"")</f>
        <v/>
      </c>
      <c r="C90" s="327" t="str">
        <f t="shared" si="3"/>
        <v/>
      </c>
      <c r="D90" s="328" t="str">
        <f t="array" ref="D90">IF(ISBLANK(A90),"",XLOOKUP($A90,'Codified Game Plan'!$E$3:$E$477,'Codified Game Plan'!$G$3:$G$477,0))</f>
        <v/>
      </c>
      <c r="E90" s="328" t="str">
        <f>IF(ISBLANK(A90),"",MAXIFS('Codified Game Plan'!$I$3:$I$477,'Codified Game Plan'!$E$3:$E$477,A90))</f>
        <v/>
      </c>
      <c r="F90" s="329" t="str">
        <f t="shared" si="4"/>
        <v>      - </v>
      </c>
      <c r="G90" s="295"/>
      <c r="H90" s="295"/>
      <c r="I90" s="295"/>
      <c r="J90" s="305"/>
      <c r="K90" s="305"/>
      <c r="L90" s="305"/>
      <c r="M90" s="305"/>
      <c r="N90" s="295"/>
      <c r="O90" s="295"/>
      <c r="P90" s="295"/>
      <c r="Q90" s="295"/>
      <c r="R90" s="295"/>
      <c r="S90" s="295"/>
      <c r="T90" s="295"/>
      <c r="U90" s="387"/>
      <c r="V90" s="387"/>
      <c r="W90" s="387"/>
      <c r="X90" s="387"/>
      <c r="Y90" s="387"/>
      <c r="Z90" s="387"/>
      <c r="AA90" s="387"/>
      <c r="AB90" s="387"/>
      <c r="AC90" s="387"/>
      <c r="AD90" s="387"/>
      <c r="AE90" s="387"/>
      <c r="AF90" s="387"/>
      <c r="AG90" s="387"/>
      <c r="AH90" s="387"/>
      <c r="AI90" s="387"/>
      <c r="AJ90" s="387"/>
      <c r="AK90" s="387"/>
      <c r="AL90" s="387"/>
      <c r="AM90" s="387"/>
      <c r="AN90" s="387"/>
      <c r="AO90" s="387"/>
      <c r="AP90" s="387"/>
      <c r="AQ90" s="387"/>
      <c r="AR90" s="387"/>
      <c r="AS90" s="387"/>
      <c r="AT90" s="387"/>
      <c r="AU90" s="387"/>
      <c r="AV90" s="387"/>
      <c r="AW90" s="387"/>
      <c r="AX90" s="387"/>
      <c r="AY90" s="387"/>
      <c r="AZ90" s="387"/>
      <c r="BA90" s="387"/>
      <c r="BB90" s="387"/>
      <c r="BC90" s="387"/>
      <c r="BD90" s="387"/>
      <c r="BE90" s="387"/>
      <c r="BF90" s="387"/>
      <c r="BG90" s="387"/>
      <c r="BH90" s="387"/>
      <c r="BI90" s="387"/>
      <c r="BJ90" s="387"/>
      <c r="BK90" s="387"/>
      <c r="BL90" s="387"/>
      <c r="BM90" s="387"/>
      <c r="BN90" s="387"/>
      <c r="BO90" s="387"/>
      <c r="BP90" s="387"/>
      <c r="BQ90" s="387"/>
      <c r="BR90" s="387"/>
      <c r="BS90" s="387"/>
      <c r="BT90" s="387"/>
      <c r="BU90" s="387"/>
      <c r="BV90" s="387"/>
      <c r="BW90" s="295"/>
      <c r="BX90" s="295"/>
      <c r="BY90" s="295"/>
    </row>
    <row r="91" ht="21.75" customHeight="1">
      <c r="A91" s="294"/>
      <c r="B91" s="295" t="str">
        <f>IF(ISTEXT(A91),SUMIF('Production Calendar'!$F$3:$F$2071,'Crop Map'!$A91,'Production Calendar'!$G$3:$G$2701),"")</f>
        <v/>
      </c>
      <c r="C91" s="327" t="str">
        <f t="shared" si="3"/>
        <v/>
      </c>
      <c r="D91" s="328" t="str">
        <f t="array" ref="D91">IF(ISBLANK(A91),"",XLOOKUP($A91,'Codified Game Plan'!$E$3:$E$477,'Codified Game Plan'!$G$3:$G$477,0))</f>
        <v/>
      </c>
      <c r="E91" s="328" t="str">
        <f>IF(ISBLANK(A91),"",MAXIFS('Codified Game Plan'!$I$3:$I$477,'Codified Game Plan'!$E$3:$E$477,A91))</f>
        <v/>
      </c>
      <c r="F91" s="329" t="str">
        <f t="shared" si="4"/>
        <v>      - </v>
      </c>
      <c r="G91" s="295"/>
      <c r="H91" s="295"/>
      <c r="I91" s="295"/>
      <c r="J91" s="305"/>
      <c r="K91" s="305"/>
      <c r="L91" s="305"/>
      <c r="M91" s="305"/>
      <c r="N91" s="295"/>
      <c r="O91" s="295"/>
      <c r="P91" s="295"/>
      <c r="Q91" s="295"/>
      <c r="R91" s="295"/>
      <c r="S91" s="295"/>
      <c r="T91" s="295"/>
      <c r="U91" s="387"/>
      <c r="V91" s="387"/>
      <c r="W91" s="387"/>
      <c r="X91" s="387"/>
      <c r="Y91" s="387"/>
      <c r="Z91" s="387"/>
      <c r="AA91" s="387"/>
      <c r="AB91" s="387"/>
      <c r="AC91" s="387"/>
      <c r="AD91" s="387"/>
      <c r="AE91" s="387"/>
      <c r="AF91" s="387"/>
      <c r="AG91" s="387"/>
      <c r="AH91" s="387"/>
      <c r="AI91" s="387"/>
      <c r="AJ91" s="387"/>
      <c r="AK91" s="387"/>
      <c r="AL91" s="387"/>
      <c r="AM91" s="387"/>
      <c r="AN91" s="387"/>
      <c r="AO91" s="387"/>
      <c r="AP91" s="387"/>
      <c r="AQ91" s="387"/>
      <c r="AR91" s="387"/>
      <c r="AS91" s="387"/>
      <c r="AT91" s="387"/>
      <c r="AU91" s="387"/>
      <c r="AV91" s="387"/>
      <c r="AW91" s="387"/>
      <c r="AX91" s="387"/>
      <c r="AY91" s="387"/>
      <c r="AZ91" s="387"/>
      <c r="BA91" s="387"/>
      <c r="BB91" s="387"/>
      <c r="BC91" s="387"/>
      <c r="BD91" s="387"/>
      <c r="BE91" s="387"/>
      <c r="BF91" s="387"/>
      <c r="BG91" s="387"/>
      <c r="BH91" s="387"/>
      <c r="BI91" s="387"/>
      <c r="BJ91" s="387"/>
      <c r="BK91" s="387"/>
      <c r="BL91" s="387"/>
      <c r="BM91" s="387"/>
      <c r="BN91" s="387"/>
      <c r="BO91" s="387"/>
      <c r="BP91" s="387"/>
      <c r="BQ91" s="387"/>
      <c r="BR91" s="387"/>
      <c r="BS91" s="387"/>
      <c r="BT91" s="387"/>
      <c r="BU91" s="387"/>
      <c r="BV91" s="387"/>
      <c r="BW91" s="295"/>
      <c r="BX91" s="295"/>
      <c r="BY91" s="295"/>
    </row>
    <row r="92" ht="21.75" customHeight="1">
      <c r="A92" s="294"/>
      <c r="B92" s="295" t="str">
        <f>IF(ISTEXT(A92),SUMIF('Production Calendar'!$F$3:$F$2071,'Crop Map'!$A92,'Production Calendar'!$G$3:$G$2701),"")</f>
        <v/>
      </c>
      <c r="C92" s="327" t="str">
        <f t="shared" si="3"/>
        <v/>
      </c>
      <c r="D92" s="328" t="str">
        <f t="array" ref="D92">IF(ISBLANK(A92),"",XLOOKUP($A92,'Codified Game Plan'!$E$3:$E$477,'Codified Game Plan'!$G$3:$G$477,0))</f>
        <v/>
      </c>
      <c r="E92" s="328" t="str">
        <f>IF(ISBLANK(A92),"",MAXIFS('Codified Game Plan'!$I$3:$I$477,'Codified Game Plan'!$E$3:$E$477,A92))</f>
        <v/>
      </c>
      <c r="F92" s="329" t="str">
        <f t="shared" si="4"/>
        <v>      - </v>
      </c>
      <c r="G92" s="295"/>
      <c r="H92" s="295"/>
      <c r="I92" s="295"/>
      <c r="J92" s="305"/>
      <c r="K92" s="305"/>
      <c r="L92" s="305"/>
      <c r="M92" s="305"/>
      <c r="N92" s="295"/>
      <c r="O92" s="295"/>
      <c r="P92" s="295"/>
      <c r="Q92" s="295"/>
      <c r="R92" s="295"/>
      <c r="S92" s="295"/>
      <c r="T92" s="295"/>
      <c r="U92" s="387"/>
      <c r="V92" s="387"/>
      <c r="W92" s="387"/>
      <c r="X92" s="387"/>
      <c r="Y92" s="387"/>
      <c r="Z92" s="387"/>
      <c r="AA92" s="387"/>
      <c r="AB92" s="387"/>
      <c r="AC92" s="387"/>
      <c r="AD92" s="387"/>
      <c r="AE92" s="387"/>
      <c r="AF92" s="387"/>
      <c r="AG92" s="387"/>
      <c r="AH92" s="387"/>
      <c r="AI92" s="387"/>
      <c r="AJ92" s="387"/>
      <c r="AK92" s="387"/>
      <c r="AL92" s="387"/>
      <c r="AM92" s="387"/>
      <c r="AN92" s="387"/>
      <c r="AO92" s="387"/>
      <c r="AP92" s="387"/>
      <c r="AQ92" s="387"/>
      <c r="AR92" s="387"/>
      <c r="AS92" s="387"/>
      <c r="AT92" s="387"/>
      <c r="AU92" s="387"/>
      <c r="AV92" s="387"/>
      <c r="AW92" s="387"/>
      <c r="AX92" s="387"/>
      <c r="AY92" s="387"/>
      <c r="AZ92" s="387"/>
      <c r="BA92" s="387"/>
      <c r="BB92" s="387"/>
      <c r="BC92" s="387"/>
      <c r="BD92" s="387"/>
      <c r="BE92" s="387"/>
      <c r="BF92" s="387"/>
      <c r="BG92" s="387"/>
      <c r="BH92" s="387"/>
      <c r="BI92" s="387"/>
      <c r="BJ92" s="387"/>
      <c r="BK92" s="387"/>
      <c r="BL92" s="387"/>
      <c r="BM92" s="387"/>
      <c r="BN92" s="387"/>
      <c r="BO92" s="387"/>
      <c r="BP92" s="387"/>
      <c r="BQ92" s="387"/>
      <c r="BR92" s="387"/>
      <c r="BS92" s="387"/>
      <c r="BT92" s="387"/>
      <c r="BU92" s="387"/>
      <c r="BV92" s="387"/>
      <c r="BW92" s="295"/>
      <c r="BX92" s="295"/>
      <c r="BY92" s="295"/>
    </row>
    <row r="93" ht="21.75" customHeight="1">
      <c r="A93" s="294"/>
      <c r="B93" s="295" t="str">
        <f>IF(ISTEXT(A93),SUMIF('Production Calendar'!$F$3:$F$2071,'Crop Map'!$A93,'Production Calendar'!$G$3:$G$2701),"")</f>
        <v/>
      </c>
      <c r="C93" s="327" t="str">
        <f t="shared" si="3"/>
        <v/>
      </c>
      <c r="D93" s="328" t="str">
        <f t="array" ref="D93">IF(ISBLANK(A93),"",XLOOKUP($A93,'Codified Game Plan'!$E$3:$E$477,'Codified Game Plan'!$G$3:$G$477,0))</f>
        <v/>
      </c>
      <c r="E93" s="328" t="str">
        <f>IF(ISBLANK(A93),"",MAXIFS('Codified Game Plan'!$I$3:$I$477,'Codified Game Plan'!$E$3:$E$477,A93))</f>
        <v/>
      </c>
      <c r="F93" s="329" t="str">
        <f t="shared" si="4"/>
        <v>      - </v>
      </c>
      <c r="G93" s="295"/>
      <c r="H93" s="295"/>
      <c r="I93" s="295"/>
      <c r="J93" s="305"/>
      <c r="K93" s="305"/>
      <c r="L93" s="305"/>
      <c r="M93" s="305"/>
      <c r="N93" s="295"/>
      <c r="O93" s="295"/>
      <c r="P93" s="295"/>
      <c r="Q93" s="295"/>
      <c r="R93" s="295"/>
      <c r="S93" s="295"/>
      <c r="T93" s="295"/>
      <c r="U93" s="387"/>
      <c r="V93" s="387"/>
      <c r="W93" s="387"/>
      <c r="X93" s="387"/>
      <c r="Y93" s="387"/>
      <c r="Z93" s="387"/>
      <c r="AA93" s="387"/>
      <c r="AB93" s="387"/>
      <c r="AC93" s="387"/>
      <c r="AD93" s="387"/>
      <c r="AE93" s="387"/>
      <c r="AF93" s="387"/>
      <c r="AG93" s="387"/>
      <c r="AH93" s="387"/>
      <c r="AI93" s="387"/>
      <c r="AJ93" s="387"/>
      <c r="AK93" s="387"/>
      <c r="AL93" s="387"/>
      <c r="AM93" s="387"/>
      <c r="AN93" s="387"/>
      <c r="AO93" s="387"/>
      <c r="AP93" s="387"/>
      <c r="AQ93" s="387"/>
      <c r="AR93" s="387"/>
      <c r="AS93" s="387"/>
      <c r="AT93" s="387"/>
      <c r="AU93" s="387"/>
      <c r="AV93" s="387"/>
      <c r="AW93" s="387"/>
      <c r="AX93" s="387"/>
      <c r="AY93" s="387"/>
      <c r="AZ93" s="387"/>
      <c r="BA93" s="387"/>
      <c r="BB93" s="387"/>
      <c r="BC93" s="387"/>
      <c r="BD93" s="387"/>
      <c r="BE93" s="387"/>
      <c r="BF93" s="387"/>
      <c r="BG93" s="387"/>
      <c r="BH93" s="387"/>
      <c r="BI93" s="387"/>
      <c r="BJ93" s="387"/>
      <c r="BK93" s="387"/>
      <c r="BL93" s="387"/>
      <c r="BM93" s="387"/>
      <c r="BN93" s="387"/>
      <c r="BO93" s="387"/>
      <c r="BP93" s="387"/>
      <c r="BQ93" s="387"/>
      <c r="BR93" s="387"/>
      <c r="BS93" s="387"/>
      <c r="BT93" s="387"/>
      <c r="BU93" s="387"/>
      <c r="BV93" s="387"/>
      <c r="BW93" s="295"/>
      <c r="BX93" s="295"/>
      <c r="BY93" s="295"/>
    </row>
    <row r="94" ht="21.75" customHeight="1">
      <c r="A94" s="294"/>
      <c r="B94" s="295" t="str">
        <f>IF(ISTEXT(A94),SUMIF('Production Calendar'!$F$3:$F$2071,'Crop Map'!$A94,'Production Calendar'!$G$3:$G$2701),"")</f>
        <v/>
      </c>
      <c r="C94" s="327" t="str">
        <f t="shared" si="3"/>
        <v/>
      </c>
      <c r="D94" s="328" t="str">
        <f t="array" ref="D94">IF(ISBLANK(A94),"",XLOOKUP($A94,'Codified Game Plan'!$E$3:$E$477,'Codified Game Plan'!$G$3:$G$477,0))</f>
        <v/>
      </c>
      <c r="E94" s="328" t="str">
        <f>IF(ISBLANK(A94),"",MAXIFS('Codified Game Plan'!$I$3:$I$477,'Codified Game Plan'!$E$3:$E$477,A94))</f>
        <v/>
      </c>
      <c r="F94" s="329" t="str">
        <f t="shared" si="4"/>
        <v>      - </v>
      </c>
      <c r="G94" s="295"/>
      <c r="H94" s="295"/>
      <c r="I94" s="295"/>
      <c r="J94" s="305"/>
      <c r="K94" s="305"/>
      <c r="L94" s="305"/>
      <c r="M94" s="305"/>
      <c r="N94" s="295"/>
      <c r="O94" s="295"/>
      <c r="P94" s="295"/>
      <c r="Q94" s="295"/>
      <c r="R94" s="295"/>
      <c r="S94" s="295"/>
      <c r="T94" s="295"/>
      <c r="U94" s="387"/>
      <c r="V94" s="387"/>
      <c r="W94" s="387"/>
      <c r="X94" s="387"/>
      <c r="Y94" s="387"/>
      <c r="Z94" s="387"/>
      <c r="AA94" s="387"/>
      <c r="AB94" s="387"/>
      <c r="AC94" s="387"/>
      <c r="AD94" s="387"/>
      <c r="AE94" s="387"/>
      <c r="AF94" s="387"/>
      <c r="AG94" s="387"/>
      <c r="AH94" s="387"/>
      <c r="AI94" s="387"/>
      <c r="AJ94" s="387"/>
      <c r="AK94" s="387"/>
      <c r="AL94" s="387"/>
      <c r="AM94" s="387"/>
      <c r="AN94" s="387"/>
      <c r="AO94" s="387"/>
      <c r="AP94" s="387"/>
      <c r="AQ94" s="387"/>
      <c r="AR94" s="387"/>
      <c r="AS94" s="387"/>
      <c r="AT94" s="387"/>
      <c r="AU94" s="387"/>
      <c r="AV94" s="387"/>
      <c r="AW94" s="387"/>
      <c r="AX94" s="387"/>
      <c r="AY94" s="387"/>
      <c r="AZ94" s="387"/>
      <c r="BA94" s="387"/>
      <c r="BB94" s="387"/>
      <c r="BC94" s="387"/>
      <c r="BD94" s="387"/>
      <c r="BE94" s="387"/>
      <c r="BF94" s="387"/>
      <c r="BG94" s="387"/>
      <c r="BH94" s="387"/>
      <c r="BI94" s="387"/>
      <c r="BJ94" s="387"/>
      <c r="BK94" s="387"/>
      <c r="BL94" s="387"/>
      <c r="BM94" s="387"/>
      <c r="BN94" s="387"/>
      <c r="BO94" s="387"/>
      <c r="BP94" s="387"/>
      <c r="BQ94" s="387"/>
      <c r="BR94" s="387"/>
      <c r="BS94" s="387"/>
      <c r="BT94" s="387"/>
      <c r="BU94" s="387"/>
      <c r="BV94" s="387"/>
      <c r="BW94" s="295"/>
      <c r="BX94" s="295"/>
      <c r="BY94" s="295"/>
    </row>
    <row r="95" ht="21.75" customHeight="1">
      <c r="A95" s="294"/>
      <c r="B95" s="295" t="str">
        <f>IF(ISTEXT(A95),SUMIF('Production Calendar'!$F$3:$F$2071,'Crop Map'!$A95,'Production Calendar'!$G$3:$G$2701),"")</f>
        <v/>
      </c>
      <c r="C95" s="327" t="str">
        <f t="shared" si="3"/>
        <v/>
      </c>
      <c r="D95" s="328" t="str">
        <f t="array" ref="D95">IF(ISBLANK(A95),"",XLOOKUP($A95,'Codified Game Plan'!$E$3:$E$477,'Codified Game Plan'!$G$3:$G$477,0))</f>
        <v/>
      </c>
      <c r="E95" s="328" t="str">
        <f>IF(ISBLANK(A95),"",MAXIFS('Codified Game Plan'!$I$3:$I$477,'Codified Game Plan'!$E$3:$E$477,A95))</f>
        <v/>
      </c>
      <c r="F95" s="329" t="str">
        <f t="shared" si="4"/>
        <v>      - </v>
      </c>
      <c r="G95" s="295"/>
      <c r="H95" s="295"/>
      <c r="I95" s="295"/>
      <c r="J95" s="305"/>
      <c r="K95" s="305"/>
      <c r="L95" s="305"/>
      <c r="M95" s="305"/>
      <c r="N95" s="295"/>
      <c r="O95" s="295"/>
      <c r="P95" s="295"/>
      <c r="Q95" s="295"/>
      <c r="R95" s="295"/>
      <c r="S95" s="295"/>
      <c r="T95" s="295"/>
      <c r="U95" s="387"/>
      <c r="V95" s="387"/>
      <c r="W95" s="387"/>
      <c r="X95" s="387"/>
      <c r="Y95" s="387"/>
      <c r="Z95" s="387"/>
      <c r="AA95" s="387"/>
      <c r="AB95" s="387"/>
      <c r="AC95" s="387"/>
      <c r="AD95" s="387"/>
      <c r="AE95" s="387"/>
      <c r="AF95" s="387"/>
      <c r="AG95" s="387"/>
      <c r="AH95" s="387"/>
      <c r="AI95" s="387"/>
      <c r="AJ95" s="387"/>
      <c r="AK95" s="387"/>
      <c r="AL95" s="387"/>
      <c r="AM95" s="387"/>
      <c r="AN95" s="387"/>
      <c r="AO95" s="387"/>
      <c r="AP95" s="387"/>
      <c r="AQ95" s="387"/>
      <c r="AR95" s="387"/>
      <c r="AS95" s="387"/>
      <c r="AT95" s="387"/>
      <c r="AU95" s="387"/>
      <c r="AV95" s="387"/>
      <c r="AW95" s="387"/>
      <c r="AX95" s="387"/>
      <c r="AY95" s="387"/>
      <c r="AZ95" s="387"/>
      <c r="BA95" s="387"/>
      <c r="BB95" s="387"/>
      <c r="BC95" s="387"/>
      <c r="BD95" s="387"/>
      <c r="BE95" s="387"/>
      <c r="BF95" s="387"/>
      <c r="BG95" s="387"/>
      <c r="BH95" s="387"/>
      <c r="BI95" s="387"/>
      <c r="BJ95" s="387"/>
      <c r="BK95" s="387"/>
      <c r="BL95" s="387"/>
      <c r="BM95" s="387"/>
      <c r="BN95" s="387"/>
      <c r="BO95" s="387"/>
      <c r="BP95" s="387"/>
      <c r="BQ95" s="387"/>
      <c r="BR95" s="387"/>
      <c r="BS95" s="387"/>
      <c r="BT95" s="387"/>
      <c r="BU95" s="387"/>
      <c r="BV95" s="387"/>
      <c r="BW95" s="295"/>
      <c r="BX95" s="295"/>
      <c r="BY95" s="295"/>
    </row>
    <row r="96" ht="21.75" customHeight="1">
      <c r="A96" s="294"/>
      <c r="B96" s="295" t="str">
        <f>IF(ISTEXT(A96),SUMIF('Production Calendar'!$F$3:$F$2071,'Crop Map'!$A96,'Production Calendar'!$G$3:$G$2701),"")</f>
        <v/>
      </c>
      <c r="C96" s="327" t="str">
        <f t="shared" si="3"/>
        <v/>
      </c>
      <c r="D96" s="328" t="str">
        <f t="array" ref="D96">IF(ISBLANK(A96),"",XLOOKUP($A96,'Codified Game Plan'!$E$3:$E$477,'Codified Game Plan'!$G$3:$G$477,0))</f>
        <v/>
      </c>
      <c r="E96" s="328" t="str">
        <f>IF(ISBLANK(A96),"",MAXIFS('Codified Game Plan'!$I$3:$I$477,'Codified Game Plan'!$E$3:$E$477,A96))</f>
        <v/>
      </c>
      <c r="F96" s="329" t="str">
        <f t="shared" si="4"/>
        <v>      - </v>
      </c>
      <c r="G96" s="295"/>
      <c r="H96" s="295"/>
      <c r="I96" s="295"/>
      <c r="J96" s="305"/>
      <c r="K96" s="305"/>
      <c r="L96" s="305"/>
      <c r="M96" s="305"/>
      <c r="N96" s="295"/>
      <c r="O96" s="295"/>
      <c r="P96" s="295"/>
      <c r="Q96" s="295"/>
      <c r="R96" s="295"/>
      <c r="S96" s="295"/>
      <c r="T96" s="295"/>
      <c r="U96" s="387"/>
      <c r="V96" s="387"/>
      <c r="W96" s="387"/>
      <c r="X96" s="387"/>
      <c r="Y96" s="387"/>
      <c r="Z96" s="387"/>
      <c r="AA96" s="387"/>
      <c r="AB96" s="387"/>
      <c r="AC96" s="387"/>
      <c r="AD96" s="387"/>
      <c r="AE96" s="387"/>
      <c r="AF96" s="387"/>
      <c r="AG96" s="387"/>
      <c r="AH96" s="387"/>
      <c r="AI96" s="387"/>
      <c r="AJ96" s="387"/>
      <c r="AK96" s="387"/>
      <c r="AL96" s="387"/>
      <c r="AM96" s="387"/>
      <c r="AN96" s="387"/>
      <c r="AO96" s="387"/>
      <c r="AP96" s="387"/>
      <c r="AQ96" s="387"/>
      <c r="AR96" s="387"/>
      <c r="AS96" s="387"/>
      <c r="AT96" s="387"/>
      <c r="AU96" s="387"/>
      <c r="AV96" s="387"/>
      <c r="AW96" s="387"/>
      <c r="AX96" s="387"/>
      <c r="AY96" s="387"/>
      <c r="AZ96" s="387"/>
      <c r="BA96" s="387"/>
      <c r="BB96" s="387"/>
      <c r="BC96" s="387"/>
      <c r="BD96" s="387"/>
      <c r="BE96" s="387"/>
      <c r="BF96" s="387"/>
      <c r="BG96" s="387"/>
      <c r="BH96" s="387"/>
      <c r="BI96" s="387"/>
      <c r="BJ96" s="387"/>
      <c r="BK96" s="387"/>
      <c r="BL96" s="387"/>
      <c r="BM96" s="387"/>
      <c r="BN96" s="387"/>
      <c r="BO96" s="387"/>
      <c r="BP96" s="387"/>
      <c r="BQ96" s="387"/>
      <c r="BR96" s="387"/>
      <c r="BS96" s="387"/>
      <c r="BT96" s="387"/>
      <c r="BU96" s="387"/>
      <c r="BV96" s="387"/>
      <c r="BW96" s="295"/>
      <c r="BX96" s="295"/>
      <c r="BY96" s="295"/>
    </row>
    <row r="97" ht="21.75" customHeight="1">
      <c r="A97" s="294"/>
      <c r="B97" s="295" t="str">
        <f>IF(ISTEXT(A97),SUMIF('Production Calendar'!$F$3:$F$2071,'Crop Map'!$A97,'Production Calendar'!$G$3:$G$2701),"")</f>
        <v/>
      </c>
      <c r="C97" s="327" t="str">
        <f t="shared" si="3"/>
        <v/>
      </c>
      <c r="D97" s="328" t="str">
        <f t="array" ref="D97">IF(ISBLANK(A97),"",XLOOKUP($A97,'Codified Game Plan'!$E$3:$E$477,'Codified Game Plan'!$G$3:$G$477,0))</f>
        <v/>
      </c>
      <c r="E97" s="328" t="str">
        <f>IF(ISBLANK(A97),"",MAXIFS('Codified Game Plan'!$I$3:$I$477,'Codified Game Plan'!$E$3:$E$477,A97))</f>
        <v/>
      </c>
      <c r="F97" s="329" t="str">
        <f t="shared" si="4"/>
        <v>      - </v>
      </c>
      <c r="G97" s="295"/>
      <c r="H97" s="295"/>
      <c r="I97" s="295"/>
      <c r="J97" s="305"/>
      <c r="K97" s="305"/>
      <c r="L97" s="305"/>
      <c r="M97" s="305"/>
      <c r="N97" s="295"/>
      <c r="O97" s="295"/>
      <c r="P97" s="295"/>
      <c r="Q97" s="295"/>
      <c r="R97" s="295"/>
      <c r="S97" s="295"/>
      <c r="T97" s="295"/>
      <c r="U97" s="387"/>
      <c r="V97" s="387"/>
      <c r="W97" s="387"/>
      <c r="X97" s="387"/>
      <c r="Y97" s="387"/>
      <c r="Z97" s="387"/>
      <c r="AA97" s="387"/>
      <c r="AB97" s="387"/>
      <c r="AC97" s="387"/>
      <c r="AD97" s="387"/>
      <c r="AE97" s="387"/>
      <c r="AF97" s="387"/>
      <c r="AG97" s="387"/>
      <c r="AH97" s="387"/>
      <c r="AI97" s="387"/>
      <c r="AJ97" s="387"/>
      <c r="AK97" s="387"/>
      <c r="AL97" s="387"/>
      <c r="AM97" s="387"/>
      <c r="AN97" s="387"/>
      <c r="AO97" s="387"/>
      <c r="AP97" s="387"/>
      <c r="AQ97" s="387"/>
      <c r="AR97" s="387"/>
      <c r="AS97" s="387"/>
      <c r="AT97" s="387"/>
      <c r="AU97" s="387"/>
      <c r="AV97" s="387"/>
      <c r="AW97" s="387"/>
      <c r="AX97" s="387"/>
      <c r="AY97" s="387"/>
      <c r="AZ97" s="387"/>
      <c r="BA97" s="387"/>
      <c r="BB97" s="387"/>
      <c r="BC97" s="387"/>
      <c r="BD97" s="387"/>
      <c r="BE97" s="387"/>
      <c r="BF97" s="387"/>
      <c r="BG97" s="387"/>
      <c r="BH97" s="387"/>
      <c r="BI97" s="387"/>
      <c r="BJ97" s="387"/>
      <c r="BK97" s="387"/>
      <c r="BL97" s="387"/>
      <c r="BM97" s="387"/>
      <c r="BN97" s="387"/>
      <c r="BO97" s="387"/>
      <c r="BP97" s="387"/>
      <c r="BQ97" s="387"/>
      <c r="BR97" s="387"/>
      <c r="BS97" s="387"/>
      <c r="BT97" s="387"/>
      <c r="BU97" s="387"/>
      <c r="BV97" s="387"/>
      <c r="BW97" s="295"/>
      <c r="BX97" s="295"/>
      <c r="BY97" s="295"/>
    </row>
    <row r="98" ht="21.75" customHeight="1">
      <c r="A98" s="294"/>
      <c r="B98" s="295" t="str">
        <f>IF(ISTEXT(A98),SUMIF('Production Calendar'!$F$3:$F$2071,'Crop Map'!$A98,'Production Calendar'!$G$3:$G$2701),"")</f>
        <v/>
      </c>
      <c r="C98" s="327" t="str">
        <f t="shared" si="3"/>
        <v/>
      </c>
      <c r="D98" s="328" t="str">
        <f t="array" ref="D98">IF(ISBLANK(A98),"",XLOOKUP($A98,'Codified Game Plan'!$E$3:$E$477,'Codified Game Plan'!$G$3:$G$477,0))</f>
        <v/>
      </c>
      <c r="E98" s="328" t="str">
        <f>IF(ISBLANK(A98),"",MAXIFS('Codified Game Plan'!$I$3:$I$477,'Codified Game Plan'!$E$3:$E$477,A98))</f>
        <v/>
      </c>
      <c r="F98" s="329" t="str">
        <f t="shared" si="4"/>
        <v>      - </v>
      </c>
      <c r="G98" s="295"/>
      <c r="H98" s="295"/>
      <c r="I98" s="295"/>
      <c r="J98" s="305"/>
      <c r="K98" s="305"/>
      <c r="L98" s="305"/>
      <c r="M98" s="305"/>
      <c r="N98" s="295"/>
      <c r="O98" s="295"/>
      <c r="P98" s="295"/>
      <c r="Q98" s="295"/>
      <c r="R98" s="295"/>
      <c r="S98" s="295"/>
      <c r="T98" s="295"/>
      <c r="U98" s="387"/>
      <c r="V98" s="387"/>
      <c r="W98" s="387"/>
      <c r="X98" s="387"/>
      <c r="Y98" s="387"/>
      <c r="Z98" s="387"/>
      <c r="AA98" s="387"/>
      <c r="AB98" s="387"/>
      <c r="AC98" s="387"/>
      <c r="AD98" s="387"/>
      <c r="AE98" s="387"/>
      <c r="AF98" s="387"/>
      <c r="AG98" s="387"/>
      <c r="AH98" s="387"/>
      <c r="AI98" s="387"/>
      <c r="AJ98" s="387"/>
      <c r="AK98" s="387"/>
      <c r="AL98" s="387"/>
      <c r="AM98" s="387"/>
      <c r="AN98" s="387"/>
      <c r="AO98" s="387"/>
      <c r="AP98" s="387"/>
      <c r="AQ98" s="387"/>
      <c r="AR98" s="387"/>
      <c r="AS98" s="387"/>
      <c r="AT98" s="387"/>
      <c r="AU98" s="387"/>
      <c r="AV98" s="387"/>
      <c r="AW98" s="387"/>
      <c r="AX98" s="387"/>
      <c r="AY98" s="387"/>
      <c r="AZ98" s="387"/>
      <c r="BA98" s="387"/>
      <c r="BB98" s="387"/>
      <c r="BC98" s="387"/>
      <c r="BD98" s="387"/>
      <c r="BE98" s="387"/>
      <c r="BF98" s="387"/>
      <c r="BG98" s="387"/>
      <c r="BH98" s="387"/>
      <c r="BI98" s="387"/>
      <c r="BJ98" s="387"/>
      <c r="BK98" s="387"/>
      <c r="BL98" s="387"/>
      <c r="BM98" s="387"/>
      <c r="BN98" s="387"/>
      <c r="BO98" s="387"/>
      <c r="BP98" s="387"/>
      <c r="BQ98" s="387"/>
      <c r="BR98" s="387"/>
      <c r="BS98" s="387"/>
      <c r="BT98" s="387"/>
      <c r="BU98" s="387"/>
      <c r="BV98" s="387"/>
      <c r="BW98" s="295"/>
      <c r="BX98" s="295"/>
      <c r="BY98" s="295"/>
    </row>
    <row r="99" ht="21.75" customHeight="1">
      <c r="A99" s="294"/>
      <c r="B99" s="295" t="str">
        <f>IF(ISTEXT(A99),SUMIF('Production Calendar'!$F$3:$F$2071,'Crop Map'!$A99,'Production Calendar'!$G$3:$G$2701),"")</f>
        <v/>
      </c>
      <c r="C99" s="327" t="str">
        <f t="shared" si="3"/>
        <v/>
      </c>
      <c r="D99" s="328" t="str">
        <f t="array" ref="D99">IF(ISBLANK(A99),"",XLOOKUP($A99,'Codified Game Plan'!$E$3:$E$477,'Codified Game Plan'!$G$3:$G$477,0))</f>
        <v/>
      </c>
      <c r="E99" s="328" t="str">
        <f>IF(ISBLANK(A99),"",MAXIFS('Codified Game Plan'!$I$3:$I$477,'Codified Game Plan'!$E$3:$E$477,A99))</f>
        <v/>
      </c>
      <c r="F99" s="329" t="str">
        <f t="shared" si="4"/>
        <v>      - </v>
      </c>
      <c r="G99" s="295"/>
      <c r="H99" s="295"/>
      <c r="I99" s="295"/>
      <c r="J99" s="305"/>
      <c r="K99" s="305"/>
      <c r="L99" s="305"/>
      <c r="M99" s="305"/>
      <c r="N99" s="295"/>
      <c r="O99" s="295"/>
      <c r="P99" s="295"/>
      <c r="Q99" s="295"/>
      <c r="R99" s="295"/>
      <c r="S99" s="295"/>
      <c r="T99" s="295"/>
      <c r="U99" s="387"/>
      <c r="V99" s="387"/>
      <c r="W99" s="387"/>
      <c r="X99" s="387"/>
      <c r="Y99" s="387"/>
      <c r="Z99" s="387"/>
      <c r="AA99" s="387"/>
      <c r="AB99" s="387"/>
      <c r="AC99" s="387"/>
      <c r="AD99" s="387"/>
      <c r="AE99" s="387"/>
      <c r="AF99" s="387"/>
      <c r="AG99" s="387"/>
      <c r="AH99" s="387"/>
      <c r="AI99" s="387"/>
      <c r="AJ99" s="387"/>
      <c r="AK99" s="387"/>
      <c r="AL99" s="387"/>
      <c r="AM99" s="387"/>
      <c r="AN99" s="387"/>
      <c r="AO99" s="387"/>
      <c r="AP99" s="387"/>
      <c r="AQ99" s="387"/>
      <c r="AR99" s="387"/>
      <c r="AS99" s="387"/>
      <c r="AT99" s="387"/>
      <c r="AU99" s="387"/>
      <c r="AV99" s="387"/>
      <c r="AW99" s="387"/>
      <c r="AX99" s="387"/>
      <c r="AY99" s="387"/>
      <c r="AZ99" s="387"/>
      <c r="BA99" s="387"/>
      <c r="BB99" s="387"/>
      <c r="BC99" s="387"/>
      <c r="BD99" s="387"/>
      <c r="BE99" s="387"/>
      <c r="BF99" s="387"/>
      <c r="BG99" s="387"/>
      <c r="BH99" s="387"/>
      <c r="BI99" s="387"/>
      <c r="BJ99" s="387"/>
      <c r="BK99" s="387"/>
      <c r="BL99" s="387"/>
      <c r="BM99" s="387"/>
      <c r="BN99" s="387"/>
      <c r="BO99" s="387"/>
      <c r="BP99" s="387"/>
      <c r="BQ99" s="387"/>
      <c r="BR99" s="387"/>
      <c r="BS99" s="387"/>
      <c r="BT99" s="387"/>
      <c r="BU99" s="387"/>
      <c r="BV99" s="387"/>
      <c r="BW99" s="295"/>
      <c r="BX99" s="295"/>
      <c r="BY99" s="295"/>
    </row>
    <row r="100" ht="21.75" customHeight="1">
      <c r="A100" s="294"/>
      <c r="B100" s="295" t="str">
        <f>IF(ISTEXT(A100),SUMIF('Production Calendar'!$F$3:$F$2071,'Crop Map'!$A100,'Production Calendar'!$G$3:$G$2701),"")</f>
        <v/>
      </c>
      <c r="C100" s="327" t="str">
        <f t="shared" si="3"/>
        <v/>
      </c>
      <c r="D100" s="328" t="str">
        <f t="array" ref="D100">IF(ISBLANK(A100),"",XLOOKUP($A100,'Codified Game Plan'!$E$3:$E$477,'Codified Game Plan'!$G$3:$G$477,0))</f>
        <v/>
      </c>
      <c r="E100" s="328" t="str">
        <f>IF(ISBLANK(A100),"",MAXIFS('Codified Game Plan'!$I$3:$I$477,'Codified Game Plan'!$E$3:$E$477,A100))</f>
        <v/>
      </c>
      <c r="F100" s="329" t="str">
        <f t="shared" si="4"/>
        <v>      - </v>
      </c>
      <c r="G100" s="295"/>
      <c r="H100" s="295"/>
      <c r="I100" s="295"/>
      <c r="J100" s="305"/>
      <c r="K100" s="305"/>
      <c r="L100" s="305"/>
      <c r="M100" s="305"/>
      <c r="N100" s="295"/>
      <c r="O100" s="295"/>
      <c r="P100" s="295"/>
      <c r="Q100" s="295"/>
      <c r="R100" s="295"/>
      <c r="S100" s="295"/>
      <c r="T100" s="295"/>
      <c r="U100" s="387"/>
      <c r="V100" s="387"/>
      <c r="W100" s="387"/>
      <c r="X100" s="387"/>
      <c r="Y100" s="387"/>
      <c r="Z100" s="387"/>
      <c r="AA100" s="387"/>
      <c r="AB100" s="387"/>
      <c r="AC100" s="387"/>
      <c r="AD100" s="387"/>
      <c r="AE100" s="387"/>
      <c r="AF100" s="387"/>
      <c r="AG100" s="387"/>
      <c r="AH100" s="387"/>
      <c r="AI100" s="387"/>
      <c r="AJ100" s="387"/>
      <c r="AK100" s="387"/>
      <c r="AL100" s="387"/>
      <c r="AM100" s="387"/>
      <c r="AN100" s="387"/>
      <c r="AO100" s="387"/>
      <c r="AP100" s="387"/>
      <c r="AQ100" s="387"/>
      <c r="AR100" s="387"/>
      <c r="AS100" s="387"/>
      <c r="AT100" s="387"/>
      <c r="AU100" s="387"/>
      <c r="AV100" s="387"/>
      <c r="AW100" s="387"/>
      <c r="AX100" s="387"/>
      <c r="AY100" s="387"/>
      <c r="AZ100" s="387"/>
      <c r="BA100" s="387"/>
      <c r="BB100" s="387"/>
      <c r="BC100" s="387"/>
      <c r="BD100" s="387"/>
      <c r="BE100" s="387"/>
      <c r="BF100" s="387"/>
      <c r="BG100" s="387"/>
      <c r="BH100" s="387"/>
      <c r="BI100" s="387"/>
      <c r="BJ100" s="387"/>
      <c r="BK100" s="387"/>
      <c r="BL100" s="387"/>
      <c r="BM100" s="387"/>
      <c r="BN100" s="387"/>
      <c r="BO100" s="387"/>
      <c r="BP100" s="387"/>
      <c r="BQ100" s="387"/>
      <c r="BR100" s="387"/>
      <c r="BS100" s="387"/>
      <c r="BT100" s="387"/>
      <c r="BU100" s="387"/>
      <c r="BV100" s="387"/>
      <c r="BW100" s="295"/>
      <c r="BX100" s="295"/>
      <c r="BY100" s="295"/>
    </row>
    <row r="101" ht="21.75" customHeight="1">
      <c r="A101" s="294"/>
      <c r="B101" s="295" t="str">
        <f>IF(ISTEXT(A101),SUMIF('Production Calendar'!$F$3:$F$2071,'Crop Map'!$A101,'Production Calendar'!$G$3:$G$2701),"")</f>
        <v/>
      </c>
      <c r="C101" s="327" t="str">
        <f t="shared" si="3"/>
        <v/>
      </c>
      <c r="D101" s="328" t="str">
        <f t="array" ref="D101">IF(ISBLANK(A101),"",XLOOKUP($A101,'Codified Game Plan'!$E$3:$E$477,'Codified Game Plan'!$G$3:$G$477,0))</f>
        <v/>
      </c>
      <c r="E101" s="328" t="str">
        <f>IF(ISBLANK(A101),"",MAXIFS('Codified Game Plan'!$I$3:$I$477,'Codified Game Plan'!$E$3:$E$477,A101))</f>
        <v/>
      </c>
      <c r="F101" s="329" t="str">
        <f t="shared" si="4"/>
        <v>      - </v>
      </c>
      <c r="G101" s="295"/>
      <c r="H101" s="295"/>
      <c r="I101" s="295"/>
      <c r="J101" s="305"/>
      <c r="K101" s="305"/>
      <c r="L101" s="305"/>
      <c r="M101" s="305"/>
      <c r="N101" s="295"/>
      <c r="O101" s="295"/>
      <c r="P101" s="295"/>
      <c r="Q101" s="295"/>
      <c r="R101" s="295"/>
      <c r="S101" s="295"/>
      <c r="T101" s="295"/>
      <c r="U101" s="387"/>
      <c r="V101" s="387"/>
      <c r="W101" s="387"/>
      <c r="X101" s="387"/>
      <c r="Y101" s="387"/>
      <c r="Z101" s="387"/>
      <c r="AA101" s="387"/>
      <c r="AB101" s="387"/>
      <c r="AC101" s="387"/>
      <c r="AD101" s="387"/>
      <c r="AE101" s="387"/>
      <c r="AF101" s="387"/>
      <c r="AG101" s="387"/>
      <c r="AH101" s="387"/>
      <c r="AI101" s="387"/>
      <c r="AJ101" s="387"/>
      <c r="AK101" s="387"/>
      <c r="AL101" s="387"/>
      <c r="AM101" s="387"/>
      <c r="AN101" s="387"/>
      <c r="AO101" s="387"/>
      <c r="AP101" s="387"/>
      <c r="AQ101" s="387"/>
      <c r="AR101" s="387"/>
      <c r="AS101" s="387"/>
      <c r="AT101" s="387"/>
      <c r="AU101" s="387"/>
      <c r="AV101" s="387"/>
      <c r="AW101" s="387"/>
      <c r="AX101" s="387"/>
      <c r="AY101" s="387"/>
      <c r="AZ101" s="387"/>
      <c r="BA101" s="387"/>
      <c r="BB101" s="387"/>
      <c r="BC101" s="387"/>
      <c r="BD101" s="387"/>
      <c r="BE101" s="387"/>
      <c r="BF101" s="387"/>
      <c r="BG101" s="387"/>
      <c r="BH101" s="387"/>
      <c r="BI101" s="387"/>
      <c r="BJ101" s="387"/>
      <c r="BK101" s="387"/>
      <c r="BL101" s="387"/>
      <c r="BM101" s="387"/>
      <c r="BN101" s="387"/>
      <c r="BO101" s="387"/>
      <c r="BP101" s="387"/>
      <c r="BQ101" s="387"/>
      <c r="BR101" s="387"/>
      <c r="BS101" s="387"/>
      <c r="BT101" s="387"/>
      <c r="BU101" s="387"/>
      <c r="BV101" s="387"/>
      <c r="BW101" s="295"/>
      <c r="BX101" s="295"/>
      <c r="BY101" s="295"/>
    </row>
    <row r="102" ht="21.75" customHeight="1">
      <c r="A102" s="294"/>
      <c r="B102" s="295" t="str">
        <f>IF(ISTEXT(A102),SUMIF('Production Calendar'!$F$3:$F$2071,'Crop Map'!$A102,'Production Calendar'!$G$3:$G$2701),"")</f>
        <v/>
      </c>
      <c r="C102" s="327" t="str">
        <f t="shared" si="3"/>
        <v/>
      </c>
      <c r="D102" s="328" t="str">
        <f t="array" ref="D102">IF(ISBLANK(A102),"",XLOOKUP($A102,'Codified Game Plan'!$E$3:$E$477,'Codified Game Plan'!$G$3:$G$477,0))</f>
        <v/>
      </c>
      <c r="E102" s="328" t="str">
        <f>IF(ISBLANK(A102),"",MAXIFS('Codified Game Plan'!$I$3:$I$477,'Codified Game Plan'!$E$3:$E$477,A102))</f>
        <v/>
      </c>
      <c r="F102" s="329" t="str">
        <f t="shared" si="4"/>
        <v>      - </v>
      </c>
      <c r="G102" s="295"/>
      <c r="H102" s="295"/>
      <c r="I102" s="295"/>
      <c r="J102" s="305"/>
      <c r="K102" s="305"/>
      <c r="L102" s="305"/>
      <c r="M102" s="305"/>
      <c r="N102" s="295"/>
      <c r="O102" s="295"/>
      <c r="P102" s="295"/>
      <c r="Q102" s="295"/>
      <c r="R102" s="295"/>
      <c r="S102" s="295"/>
      <c r="T102" s="295"/>
      <c r="U102" s="387"/>
      <c r="V102" s="387"/>
      <c r="W102" s="387"/>
      <c r="X102" s="387"/>
      <c r="Y102" s="387"/>
      <c r="Z102" s="387"/>
      <c r="AA102" s="387"/>
      <c r="AB102" s="387"/>
      <c r="AC102" s="387"/>
      <c r="AD102" s="387"/>
      <c r="AE102" s="387"/>
      <c r="AF102" s="387"/>
      <c r="AG102" s="387"/>
      <c r="AH102" s="387"/>
      <c r="AI102" s="387"/>
      <c r="AJ102" s="387"/>
      <c r="AK102" s="387"/>
      <c r="AL102" s="387"/>
      <c r="AM102" s="387"/>
      <c r="AN102" s="387"/>
      <c r="AO102" s="387"/>
      <c r="AP102" s="387"/>
      <c r="AQ102" s="387"/>
      <c r="AR102" s="387"/>
      <c r="AS102" s="387"/>
      <c r="AT102" s="387"/>
      <c r="AU102" s="387"/>
      <c r="AV102" s="387"/>
      <c r="AW102" s="387"/>
      <c r="AX102" s="387"/>
      <c r="AY102" s="387"/>
      <c r="AZ102" s="387"/>
      <c r="BA102" s="387"/>
      <c r="BB102" s="387"/>
      <c r="BC102" s="387"/>
      <c r="BD102" s="387"/>
      <c r="BE102" s="387"/>
      <c r="BF102" s="387"/>
      <c r="BG102" s="387"/>
      <c r="BH102" s="387"/>
      <c r="BI102" s="387"/>
      <c r="BJ102" s="387"/>
      <c r="BK102" s="387"/>
      <c r="BL102" s="387"/>
      <c r="BM102" s="387"/>
      <c r="BN102" s="387"/>
      <c r="BO102" s="387"/>
      <c r="BP102" s="387"/>
      <c r="BQ102" s="387"/>
      <c r="BR102" s="387"/>
      <c r="BS102" s="387"/>
      <c r="BT102" s="387"/>
      <c r="BU102" s="387"/>
      <c r="BV102" s="387"/>
      <c r="BW102" s="295"/>
      <c r="BX102" s="295"/>
      <c r="BY102" s="295"/>
    </row>
    <row r="103" ht="21.75" customHeight="1">
      <c r="A103" s="294"/>
      <c r="B103" s="295" t="str">
        <f>IF(ISTEXT(A103),SUMIF('Production Calendar'!$F$3:$F$2071,'Crop Map'!$A103,'Production Calendar'!$G$3:$G$2701),"")</f>
        <v/>
      </c>
      <c r="C103" s="327" t="str">
        <f t="shared" si="3"/>
        <v/>
      </c>
      <c r="D103" s="328" t="str">
        <f t="array" ref="D103">IF(ISBLANK(A103),"",XLOOKUP($A103,'Codified Game Plan'!$E$3:$E$477,'Codified Game Plan'!$G$3:$G$477,0))</f>
        <v/>
      </c>
      <c r="E103" s="328" t="str">
        <f>IF(ISBLANK(A103),"",MAXIFS('Codified Game Plan'!$I$3:$I$477,'Codified Game Plan'!$E$3:$E$477,A103))</f>
        <v/>
      </c>
      <c r="F103" s="329" t="str">
        <f t="shared" si="4"/>
        <v>      - </v>
      </c>
      <c r="G103" s="295"/>
      <c r="H103" s="295"/>
      <c r="I103" s="295"/>
      <c r="J103" s="305"/>
      <c r="K103" s="305"/>
      <c r="L103" s="305"/>
      <c r="M103" s="305"/>
      <c r="N103" s="295"/>
      <c r="O103" s="295"/>
      <c r="P103" s="295"/>
      <c r="Q103" s="295"/>
      <c r="R103" s="295"/>
      <c r="S103" s="295"/>
      <c r="T103" s="295"/>
      <c r="U103" s="387"/>
      <c r="V103" s="387"/>
      <c r="W103" s="387"/>
      <c r="X103" s="387"/>
      <c r="Y103" s="387"/>
      <c r="Z103" s="387"/>
      <c r="AA103" s="387"/>
      <c r="AB103" s="387"/>
      <c r="AC103" s="387"/>
      <c r="AD103" s="387"/>
      <c r="AE103" s="387"/>
      <c r="AF103" s="387"/>
      <c r="AG103" s="387"/>
      <c r="AH103" s="387"/>
      <c r="AI103" s="387"/>
      <c r="AJ103" s="387"/>
      <c r="AK103" s="387"/>
      <c r="AL103" s="387"/>
      <c r="AM103" s="387"/>
      <c r="AN103" s="387"/>
      <c r="AO103" s="387"/>
      <c r="AP103" s="387"/>
      <c r="AQ103" s="387"/>
      <c r="AR103" s="387"/>
      <c r="AS103" s="387"/>
      <c r="AT103" s="387"/>
      <c r="AU103" s="387"/>
      <c r="AV103" s="387"/>
      <c r="AW103" s="387"/>
      <c r="AX103" s="387"/>
      <c r="AY103" s="387"/>
      <c r="AZ103" s="387"/>
      <c r="BA103" s="387"/>
      <c r="BB103" s="387"/>
      <c r="BC103" s="387"/>
      <c r="BD103" s="387"/>
      <c r="BE103" s="387"/>
      <c r="BF103" s="387"/>
      <c r="BG103" s="387"/>
      <c r="BH103" s="387"/>
      <c r="BI103" s="387"/>
      <c r="BJ103" s="387"/>
      <c r="BK103" s="387"/>
      <c r="BL103" s="387"/>
      <c r="BM103" s="387"/>
      <c r="BN103" s="387"/>
      <c r="BO103" s="387"/>
      <c r="BP103" s="387"/>
      <c r="BQ103" s="387"/>
      <c r="BR103" s="387"/>
      <c r="BS103" s="387"/>
      <c r="BT103" s="387"/>
      <c r="BU103" s="387"/>
      <c r="BV103" s="387"/>
      <c r="BW103" s="295"/>
      <c r="BX103" s="295"/>
      <c r="BY103" s="295"/>
    </row>
    <row r="104" ht="21.75" customHeight="1">
      <c r="A104" s="294"/>
      <c r="B104" s="295" t="str">
        <f>IF(ISTEXT(A104),SUMIF('Production Calendar'!$F$3:$F$2071,'Crop Map'!$A104,'Production Calendar'!$G$3:$G$2701),"")</f>
        <v/>
      </c>
      <c r="C104" s="327" t="str">
        <f t="shared" si="3"/>
        <v/>
      </c>
      <c r="D104" s="328" t="str">
        <f t="array" ref="D104">IF(ISBLANK(A104),"",XLOOKUP($A104,'Codified Game Plan'!$E$3:$E$477,'Codified Game Plan'!$G$3:$G$477,0))</f>
        <v/>
      </c>
      <c r="E104" s="328" t="str">
        <f>IF(ISBLANK(A104),"",MAXIFS('Codified Game Plan'!$I$3:$I$477,'Codified Game Plan'!$E$3:$E$477,A104))</f>
        <v/>
      </c>
      <c r="F104" s="329" t="str">
        <f t="shared" si="4"/>
        <v>      - </v>
      </c>
      <c r="G104" s="295"/>
      <c r="H104" s="295"/>
      <c r="I104" s="295"/>
      <c r="J104" s="305"/>
      <c r="K104" s="305"/>
      <c r="L104" s="305"/>
      <c r="M104" s="305"/>
      <c r="N104" s="295"/>
      <c r="O104" s="295"/>
      <c r="P104" s="295"/>
      <c r="Q104" s="295"/>
      <c r="R104" s="295"/>
      <c r="S104" s="295"/>
      <c r="T104" s="295"/>
      <c r="U104" s="387"/>
      <c r="V104" s="387"/>
      <c r="W104" s="387"/>
      <c r="X104" s="387"/>
      <c r="Y104" s="387"/>
      <c r="Z104" s="387"/>
      <c r="AA104" s="387"/>
      <c r="AB104" s="387"/>
      <c r="AC104" s="387"/>
      <c r="AD104" s="387"/>
      <c r="AE104" s="387"/>
      <c r="AF104" s="387"/>
      <c r="AG104" s="387"/>
      <c r="AH104" s="387"/>
      <c r="AI104" s="387"/>
      <c r="AJ104" s="387"/>
      <c r="AK104" s="387"/>
      <c r="AL104" s="387"/>
      <c r="AM104" s="387"/>
      <c r="AN104" s="387"/>
      <c r="AO104" s="387"/>
      <c r="AP104" s="387"/>
      <c r="AQ104" s="387"/>
      <c r="AR104" s="387"/>
      <c r="AS104" s="387"/>
      <c r="AT104" s="387"/>
      <c r="AU104" s="387"/>
      <c r="AV104" s="387"/>
      <c r="AW104" s="387"/>
      <c r="AX104" s="387"/>
      <c r="AY104" s="387"/>
      <c r="AZ104" s="387"/>
      <c r="BA104" s="387"/>
      <c r="BB104" s="387"/>
      <c r="BC104" s="387"/>
      <c r="BD104" s="387"/>
      <c r="BE104" s="387"/>
      <c r="BF104" s="387"/>
      <c r="BG104" s="387"/>
      <c r="BH104" s="387"/>
      <c r="BI104" s="387"/>
      <c r="BJ104" s="387"/>
      <c r="BK104" s="387"/>
      <c r="BL104" s="387"/>
      <c r="BM104" s="387"/>
      <c r="BN104" s="387"/>
      <c r="BO104" s="387"/>
      <c r="BP104" s="387"/>
      <c r="BQ104" s="387"/>
      <c r="BR104" s="387"/>
      <c r="BS104" s="387"/>
      <c r="BT104" s="387"/>
      <c r="BU104" s="387"/>
      <c r="BV104" s="387"/>
      <c r="BW104" s="295"/>
      <c r="BX104" s="295"/>
      <c r="BY104" s="295"/>
    </row>
    <row r="105" ht="21.75" customHeight="1">
      <c r="A105" s="294"/>
      <c r="B105" s="295" t="str">
        <f>IF(ISTEXT(A105),SUMIF('Production Calendar'!$F$3:$F$2071,'Crop Map'!$A105,'Production Calendar'!$G$3:$G$2701),"")</f>
        <v/>
      </c>
      <c r="C105" s="327" t="str">
        <f t="shared" si="3"/>
        <v/>
      </c>
      <c r="D105" s="328" t="str">
        <f t="array" ref="D105">IF(ISBLANK(A105),"",XLOOKUP($A105,'Codified Game Plan'!$E$3:$E$477,'Codified Game Plan'!$G$3:$G$477,0))</f>
        <v/>
      </c>
      <c r="E105" s="328" t="str">
        <f>IF(ISBLANK(A105),"",MAXIFS('Codified Game Plan'!$I$3:$I$477,'Codified Game Plan'!$E$3:$E$477,A105))</f>
        <v/>
      </c>
      <c r="F105" s="329" t="str">
        <f t="shared" si="4"/>
        <v>      - </v>
      </c>
      <c r="G105" s="295"/>
      <c r="H105" s="295"/>
      <c r="I105" s="295"/>
      <c r="J105" s="305"/>
      <c r="K105" s="305"/>
      <c r="L105" s="305"/>
      <c r="M105" s="305"/>
      <c r="N105" s="295"/>
      <c r="O105" s="295"/>
      <c r="P105" s="295"/>
      <c r="Q105" s="295"/>
      <c r="R105" s="295"/>
      <c r="S105" s="295"/>
      <c r="T105" s="295"/>
      <c r="U105" s="387"/>
      <c r="V105" s="387"/>
      <c r="W105" s="387"/>
      <c r="X105" s="387"/>
      <c r="Y105" s="387"/>
      <c r="Z105" s="387"/>
      <c r="AA105" s="387"/>
      <c r="AB105" s="387"/>
      <c r="AC105" s="387"/>
      <c r="AD105" s="387"/>
      <c r="AE105" s="387"/>
      <c r="AF105" s="387"/>
      <c r="AG105" s="387"/>
      <c r="AH105" s="387"/>
      <c r="AI105" s="387"/>
      <c r="AJ105" s="387"/>
      <c r="AK105" s="387"/>
      <c r="AL105" s="387"/>
      <c r="AM105" s="387"/>
      <c r="AN105" s="387"/>
      <c r="AO105" s="387"/>
      <c r="AP105" s="387"/>
      <c r="AQ105" s="387"/>
      <c r="AR105" s="387"/>
      <c r="AS105" s="387"/>
      <c r="AT105" s="387"/>
      <c r="AU105" s="387"/>
      <c r="AV105" s="387"/>
      <c r="AW105" s="387"/>
      <c r="AX105" s="387"/>
      <c r="AY105" s="387"/>
      <c r="AZ105" s="387"/>
      <c r="BA105" s="387"/>
      <c r="BB105" s="387"/>
      <c r="BC105" s="387"/>
      <c r="BD105" s="387"/>
      <c r="BE105" s="387"/>
      <c r="BF105" s="387"/>
      <c r="BG105" s="387"/>
      <c r="BH105" s="387"/>
      <c r="BI105" s="387"/>
      <c r="BJ105" s="387"/>
      <c r="BK105" s="387"/>
      <c r="BL105" s="387"/>
      <c r="BM105" s="387"/>
      <c r="BN105" s="387"/>
      <c r="BO105" s="387"/>
      <c r="BP105" s="387"/>
      <c r="BQ105" s="387"/>
      <c r="BR105" s="387"/>
      <c r="BS105" s="387"/>
      <c r="BT105" s="387"/>
      <c r="BU105" s="387"/>
      <c r="BV105" s="387"/>
      <c r="BW105" s="295"/>
      <c r="BX105" s="295"/>
      <c r="BY105" s="295"/>
    </row>
    <row r="106" ht="21.75" customHeight="1">
      <c r="A106" s="294"/>
      <c r="B106" s="295" t="str">
        <f>IF(ISTEXT(A106),SUMIF('Production Calendar'!$F$3:$F$2071,'Crop Map'!$A106,'Production Calendar'!$G$3:$G$2701),"")</f>
        <v/>
      </c>
      <c r="C106" s="327" t="str">
        <f t="shared" si="3"/>
        <v/>
      </c>
      <c r="D106" s="328" t="str">
        <f t="array" ref="D106">IF(ISBLANK(A106),"",XLOOKUP($A106,'Codified Game Plan'!$E$3:$E$477,'Codified Game Plan'!$G$3:$G$477,0))</f>
        <v/>
      </c>
      <c r="E106" s="328" t="str">
        <f>IF(ISBLANK(A106),"",MAXIFS('Codified Game Plan'!$I$3:$I$477,'Codified Game Plan'!$E$3:$E$477,A106))</f>
        <v/>
      </c>
      <c r="F106" s="329" t="str">
        <f t="shared" si="4"/>
        <v>      - </v>
      </c>
      <c r="G106" s="295"/>
      <c r="H106" s="295"/>
      <c r="I106" s="295"/>
      <c r="J106" s="305"/>
      <c r="K106" s="305"/>
      <c r="L106" s="305"/>
      <c r="M106" s="305"/>
      <c r="N106" s="295"/>
      <c r="O106" s="295"/>
      <c r="P106" s="295"/>
      <c r="Q106" s="295"/>
      <c r="R106" s="295"/>
      <c r="S106" s="295"/>
      <c r="T106" s="295"/>
      <c r="U106" s="387"/>
      <c r="V106" s="387"/>
      <c r="W106" s="387"/>
      <c r="X106" s="387"/>
      <c r="Y106" s="387"/>
      <c r="Z106" s="387"/>
      <c r="AA106" s="387"/>
      <c r="AB106" s="387"/>
      <c r="AC106" s="387"/>
      <c r="AD106" s="387"/>
      <c r="AE106" s="387"/>
      <c r="AF106" s="387"/>
      <c r="AG106" s="387"/>
      <c r="AH106" s="387"/>
      <c r="AI106" s="387"/>
      <c r="AJ106" s="387"/>
      <c r="AK106" s="387"/>
      <c r="AL106" s="387"/>
      <c r="AM106" s="387"/>
      <c r="AN106" s="387"/>
      <c r="AO106" s="387"/>
      <c r="AP106" s="387"/>
      <c r="AQ106" s="387"/>
      <c r="AR106" s="387"/>
      <c r="AS106" s="387"/>
      <c r="AT106" s="387"/>
      <c r="AU106" s="387"/>
      <c r="AV106" s="387"/>
      <c r="AW106" s="387"/>
      <c r="AX106" s="387"/>
      <c r="AY106" s="387"/>
      <c r="AZ106" s="387"/>
      <c r="BA106" s="387"/>
      <c r="BB106" s="387"/>
      <c r="BC106" s="387"/>
      <c r="BD106" s="387"/>
      <c r="BE106" s="387"/>
      <c r="BF106" s="387"/>
      <c r="BG106" s="387"/>
      <c r="BH106" s="387"/>
      <c r="BI106" s="387"/>
      <c r="BJ106" s="387"/>
      <c r="BK106" s="387"/>
      <c r="BL106" s="387"/>
      <c r="BM106" s="387"/>
      <c r="BN106" s="387"/>
      <c r="BO106" s="387"/>
      <c r="BP106" s="387"/>
      <c r="BQ106" s="387"/>
      <c r="BR106" s="387"/>
      <c r="BS106" s="387"/>
      <c r="BT106" s="387"/>
      <c r="BU106" s="387"/>
      <c r="BV106" s="387"/>
      <c r="BW106" s="295"/>
      <c r="BX106" s="295"/>
      <c r="BY106" s="295"/>
    </row>
    <row r="107" ht="21.75" customHeight="1">
      <c r="A107" s="294"/>
      <c r="B107" s="295" t="str">
        <f>IF(ISTEXT(A107),SUMIF('Production Calendar'!$F$3:$F$2071,'Crop Map'!$A107,'Production Calendar'!$G$3:$G$2701),"")</f>
        <v/>
      </c>
      <c r="C107" s="327" t="str">
        <f t="shared" si="3"/>
        <v/>
      </c>
      <c r="D107" s="328" t="str">
        <f t="array" ref="D107">IF(ISBLANK(A107),"",XLOOKUP($A107,'Codified Game Plan'!$E$3:$E$477,'Codified Game Plan'!$G$3:$G$477,0))</f>
        <v/>
      </c>
      <c r="E107" s="328" t="str">
        <f>IF(ISBLANK(A107),"",MAXIFS('Codified Game Plan'!$I$3:$I$477,'Codified Game Plan'!$E$3:$E$477,A107))</f>
        <v/>
      </c>
      <c r="F107" s="329" t="str">
        <f t="shared" si="4"/>
        <v>      - </v>
      </c>
      <c r="G107" s="295"/>
      <c r="H107" s="295"/>
      <c r="I107" s="295"/>
      <c r="J107" s="305"/>
      <c r="K107" s="305"/>
      <c r="L107" s="305"/>
      <c r="M107" s="305"/>
      <c r="N107" s="295"/>
      <c r="O107" s="295"/>
      <c r="P107" s="295"/>
      <c r="Q107" s="295"/>
      <c r="R107" s="295"/>
      <c r="S107" s="295"/>
      <c r="T107" s="295"/>
      <c r="U107" s="387"/>
      <c r="V107" s="387"/>
      <c r="W107" s="387"/>
      <c r="X107" s="387"/>
      <c r="Y107" s="387"/>
      <c r="Z107" s="387"/>
      <c r="AA107" s="387"/>
      <c r="AB107" s="387"/>
      <c r="AC107" s="387"/>
      <c r="AD107" s="387"/>
      <c r="AE107" s="387"/>
      <c r="AF107" s="387"/>
      <c r="AG107" s="387"/>
      <c r="AH107" s="387"/>
      <c r="AI107" s="387"/>
      <c r="AJ107" s="387"/>
      <c r="AK107" s="387"/>
      <c r="AL107" s="387"/>
      <c r="AM107" s="387"/>
      <c r="AN107" s="387"/>
      <c r="AO107" s="387"/>
      <c r="AP107" s="387"/>
      <c r="AQ107" s="387"/>
      <c r="AR107" s="387"/>
      <c r="AS107" s="387"/>
      <c r="AT107" s="387"/>
      <c r="AU107" s="387"/>
      <c r="AV107" s="387"/>
      <c r="AW107" s="387"/>
      <c r="AX107" s="387"/>
      <c r="AY107" s="387"/>
      <c r="AZ107" s="387"/>
      <c r="BA107" s="387"/>
      <c r="BB107" s="387"/>
      <c r="BC107" s="387"/>
      <c r="BD107" s="387"/>
      <c r="BE107" s="387"/>
      <c r="BF107" s="387"/>
      <c r="BG107" s="387"/>
      <c r="BH107" s="387"/>
      <c r="BI107" s="387"/>
      <c r="BJ107" s="387"/>
      <c r="BK107" s="387"/>
      <c r="BL107" s="387"/>
      <c r="BM107" s="387"/>
      <c r="BN107" s="387"/>
      <c r="BO107" s="387"/>
      <c r="BP107" s="387"/>
      <c r="BQ107" s="387"/>
      <c r="BR107" s="387"/>
      <c r="BS107" s="387"/>
      <c r="BT107" s="387"/>
      <c r="BU107" s="387"/>
      <c r="BV107" s="387"/>
      <c r="BW107" s="295"/>
      <c r="BX107" s="295"/>
      <c r="BY107" s="295"/>
    </row>
    <row r="108" ht="21.75" customHeight="1">
      <c r="A108" s="294"/>
      <c r="B108" s="295" t="str">
        <f>IF(ISTEXT(A108),SUMIF('Production Calendar'!$F$3:$F$2071,'Crop Map'!$A108,'Production Calendar'!$G$3:$G$2701),"")</f>
        <v/>
      </c>
      <c r="C108" s="327" t="str">
        <f t="shared" si="3"/>
        <v/>
      </c>
      <c r="D108" s="328" t="str">
        <f t="array" ref="D108">IF(ISBLANK(A108),"",XLOOKUP($A108,'Codified Game Plan'!$E$3:$E$477,'Codified Game Plan'!$G$3:$G$477,0))</f>
        <v/>
      </c>
      <c r="E108" s="328" t="str">
        <f>IF(ISBLANK(A108),"",MAXIFS('Codified Game Plan'!$I$3:$I$477,'Codified Game Plan'!$E$3:$E$477,A108))</f>
        <v/>
      </c>
      <c r="F108" s="329" t="str">
        <f t="shared" si="4"/>
        <v>      - </v>
      </c>
      <c r="G108" s="295"/>
      <c r="H108" s="295"/>
      <c r="I108" s="295"/>
      <c r="J108" s="305"/>
      <c r="K108" s="305"/>
      <c r="L108" s="305"/>
      <c r="M108" s="305"/>
      <c r="N108" s="295"/>
      <c r="O108" s="295"/>
      <c r="P108" s="295"/>
      <c r="Q108" s="295"/>
      <c r="R108" s="295"/>
      <c r="S108" s="295"/>
      <c r="T108" s="295"/>
      <c r="U108" s="387"/>
      <c r="V108" s="387"/>
      <c r="W108" s="387"/>
      <c r="X108" s="387"/>
      <c r="Y108" s="387"/>
      <c r="Z108" s="387"/>
      <c r="AA108" s="387"/>
      <c r="AB108" s="387"/>
      <c r="AC108" s="387"/>
      <c r="AD108" s="387"/>
      <c r="AE108" s="387"/>
      <c r="AF108" s="387"/>
      <c r="AG108" s="387"/>
      <c r="AH108" s="387"/>
      <c r="AI108" s="387"/>
      <c r="AJ108" s="387"/>
      <c r="AK108" s="387"/>
      <c r="AL108" s="387"/>
      <c r="AM108" s="387"/>
      <c r="AN108" s="387"/>
      <c r="AO108" s="387"/>
      <c r="AP108" s="387"/>
      <c r="AQ108" s="387"/>
      <c r="AR108" s="387"/>
      <c r="AS108" s="387"/>
      <c r="AT108" s="387"/>
      <c r="AU108" s="387"/>
      <c r="AV108" s="387"/>
      <c r="AW108" s="387"/>
      <c r="AX108" s="387"/>
      <c r="AY108" s="387"/>
      <c r="AZ108" s="387"/>
      <c r="BA108" s="387"/>
      <c r="BB108" s="387"/>
      <c r="BC108" s="387"/>
      <c r="BD108" s="387"/>
      <c r="BE108" s="387"/>
      <c r="BF108" s="387"/>
      <c r="BG108" s="387"/>
      <c r="BH108" s="387"/>
      <c r="BI108" s="387"/>
      <c r="BJ108" s="387"/>
      <c r="BK108" s="387"/>
      <c r="BL108" s="387"/>
      <c r="BM108" s="387"/>
      <c r="BN108" s="387"/>
      <c r="BO108" s="387"/>
      <c r="BP108" s="387"/>
      <c r="BQ108" s="387"/>
      <c r="BR108" s="387"/>
      <c r="BS108" s="387"/>
      <c r="BT108" s="387"/>
      <c r="BU108" s="387"/>
      <c r="BV108" s="387"/>
      <c r="BW108" s="295"/>
      <c r="BX108" s="295"/>
      <c r="BY108" s="295"/>
    </row>
    <row r="109" ht="21.75" customHeight="1">
      <c r="A109" s="294"/>
      <c r="B109" s="295" t="str">
        <f>IF(ISTEXT(A109),SUMIF('Production Calendar'!$F$3:$F$2071,'Crop Map'!$A109,'Production Calendar'!$G$3:$G$2701),"")</f>
        <v/>
      </c>
      <c r="C109" s="327" t="str">
        <f t="shared" si="3"/>
        <v/>
      </c>
      <c r="D109" s="328" t="str">
        <f t="array" ref="D109">IF(ISBLANK(A109),"",XLOOKUP($A109,'Codified Game Plan'!$E$3:$E$477,'Codified Game Plan'!$G$3:$G$477,0))</f>
        <v/>
      </c>
      <c r="E109" s="328" t="str">
        <f>IF(ISBLANK(A109),"",MAXIFS('Codified Game Plan'!$I$3:$I$477,'Codified Game Plan'!$E$3:$E$477,A109))</f>
        <v/>
      </c>
      <c r="F109" s="329" t="str">
        <f t="shared" si="4"/>
        <v>      - </v>
      </c>
      <c r="G109" s="295"/>
      <c r="H109" s="295"/>
      <c r="I109" s="295"/>
      <c r="J109" s="305"/>
      <c r="K109" s="305"/>
      <c r="L109" s="305"/>
      <c r="M109" s="305"/>
      <c r="N109" s="295"/>
      <c r="O109" s="295"/>
      <c r="P109" s="295"/>
      <c r="Q109" s="295"/>
      <c r="R109" s="295"/>
      <c r="S109" s="295"/>
      <c r="T109" s="295"/>
      <c r="U109" s="387"/>
      <c r="V109" s="387"/>
      <c r="W109" s="387"/>
      <c r="X109" s="387"/>
      <c r="Y109" s="387"/>
      <c r="Z109" s="387"/>
      <c r="AA109" s="387"/>
      <c r="AB109" s="387"/>
      <c r="AC109" s="387"/>
      <c r="AD109" s="387"/>
      <c r="AE109" s="387"/>
      <c r="AF109" s="387"/>
      <c r="AG109" s="387"/>
      <c r="AH109" s="387"/>
      <c r="AI109" s="387"/>
      <c r="AJ109" s="387"/>
      <c r="AK109" s="387"/>
      <c r="AL109" s="387"/>
      <c r="AM109" s="387"/>
      <c r="AN109" s="387"/>
      <c r="AO109" s="387"/>
      <c r="AP109" s="387"/>
      <c r="AQ109" s="387"/>
      <c r="AR109" s="387"/>
      <c r="AS109" s="387"/>
      <c r="AT109" s="387"/>
      <c r="AU109" s="387"/>
      <c r="AV109" s="387"/>
      <c r="AW109" s="387"/>
      <c r="AX109" s="387"/>
      <c r="AY109" s="387"/>
      <c r="AZ109" s="387"/>
      <c r="BA109" s="387"/>
      <c r="BB109" s="387"/>
      <c r="BC109" s="387"/>
      <c r="BD109" s="387"/>
      <c r="BE109" s="387"/>
      <c r="BF109" s="387"/>
      <c r="BG109" s="387"/>
      <c r="BH109" s="387"/>
      <c r="BI109" s="387"/>
      <c r="BJ109" s="387"/>
      <c r="BK109" s="387"/>
      <c r="BL109" s="387"/>
      <c r="BM109" s="387"/>
      <c r="BN109" s="387"/>
      <c r="BO109" s="387"/>
      <c r="BP109" s="387"/>
      <c r="BQ109" s="387"/>
      <c r="BR109" s="387"/>
      <c r="BS109" s="387"/>
      <c r="BT109" s="387"/>
      <c r="BU109" s="387"/>
      <c r="BV109" s="387"/>
      <c r="BW109" s="295"/>
      <c r="BX109" s="295"/>
      <c r="BY109" s="295"/>
    </row>
    <row r="110" ht="21.75" customHeight="1">
      <c r="A110" s="294"/>
      <c r="B110" s="295" t="str">
        <f>IF(ISTEXT(A110),SUMIF('Production Calendar'!$F$3:$F$2071,'Crop Map'!$A110,'Production Calendar'!$G$3:$G$2701),"")</f>
        <v/>
      </c>
      <c r="C110" s="327" t="str">
        <f t="shared" si="3"/>
        <v/>
      </c>
      <c r="D110" s="328" t="str">
        <f t="array" ref="D110">IF(ISBLANK(A110),"",XLOOKUP($A110,'Codified Game Plan'!$E$3:$E$477,'Codified Game Plan'!$G$3:$G$477,0))</f>
        <v/>
      </c>
      <c r="E110" s="328" t="str">
        <f>IF(ISBLANK(A110),"",MAXIFS('Codified Game Plan'!$I$3:$I$477,'Codified Game Plan'!$E$3:$E$477,A110))</f>
        <v/>
      </c>
      <c r="F110" s="329" t="str">
        <f t="shared" si="4"/>
        <v>      - </v>
      </c>
      <c r="G110" s="295"/>
      <c r="H110" s="295"/>
      <c r="I110" s="295"/>
      <c r="J110" s="305"/>
      <c r="K110" s="305"/>
      <c r="L110" s="305"/>
      <c r="M110" s="305"/>
      <c r="N110" s="295"/>
      <c r="O110" s="295"/>
      <c r="P110" s="295"/>
      <c r="Q110" s="295"/>
      <c r="R110" s="295"/>
      <c r="S110" s="295"/>
      <c r="T110" s="295"/>
      <c r="U110" s="387"/>
      <c r="V110" s="387"/>
      <c r="W110" s="387"/>
      <c r="X110" s="387"/>
      <c r="Y110" s="387"/>
      <c r="Z110" s="387"/>
      <c r="AA110" s="387"/>
      <c r="AB110" s="387"/>
      <c r="AC110" s="387"/>
      <c r="AD110" s="387"/>
      <c r="AE110" s="387"/>
      <c r="AF110" s="387"/>
      <c r="AG110" s="387"/>
      <c r="AH110" s="387"/>
      <c r="AI110" s="387"/>
      <c r="AJ110" s="387"/>
      <c r="AK110" s="387"/>
      <c r="AL110" s="387"/>
      <c r="AM110" s="387"/>
      <c r="AN110" s="387"/>
      <c r="AO110" s="387"/>
      <c r="AP110" s="387"/>
      <c r="AQ110" s="387"/>
      <c r="AR110" s="387"/>
      <c r="AS110" s="387"/>
      <c r="AT110" s="387"/>
      <c r="AU110" s="387"/>
      <c r="AV110" s="387"/>
      <c r="AW110" s="387"/>
      <c r="AX110" s="387"/>
      <c r="AY110" s="387"/>
      <c r="AZ110" s="387"/>
      <c r="BA110" s="387"/>
      <c r="BB110" s="387"/>
      <c r="BC110" s="387"/>
      <c r="BD110" s="387"/>
      <c r="BE110" s="387"/>
      <c r="BF110" s="387"/>
      <c r="BG110" s="387"/>
      <c r="BH110" s="387"/>
      <c r="BI110" s="387"/>
      <c r="BJ110" s="387"/>
      <c r="BK110" s="387"/>
      <c r="BL110" s="387"/>
      <c r="BM110" s="387"/>
      <c r="BN110" s="387"/>
      <c r="BO110" s="387"/>
      <c r="BP110" s="387"/>
      <c r="BQ110" s="387"/>
      <c r="BR110" s="387"/>
      <c r="BS110" s="387"/>
      <c r="BT110" s="387"/>
      <c r="BU110" s="387"/>
      <c r="BV110" s="387"/>
      <c r="BW110" s="295"/>
      <c r="BX110" s="295"/>
      <c r="BY110" s="295"/>
    </row>
    <row r="111" ht="21.75" customHeight="1">
      <c r="A111" s="294"/>
      <c r="B111" s="295" t="str">
        <f>IF(ISTEXT(A111),SUMIF('Production Calendar'!$F$3:$F$2071,'Crop Map'!$A111,'Production Calendar'!$G$3:$G$2701),"")</f>
        <v/>
      </c>
      <c r="C111" s="327" t="str">
        <f t="shared" si="3"/>
        <v/>
      </c>
      <c r="D111" s="328" t="str">
        <f t="array" ref="D111">IF(ISBLANK(A111),"",XLOOKUP($A111,'Codified Game Plan'!$E$3:$E$477,'Codified Game Plan'!$G$3:$G$477,0))</f>
        <v/>
      </c>
      <c r="E111" s="328" t="str">
        <f>IF(ISBLANK(A111),"",MAXIFS('Codified Game Plan'!$I$3:$I$477,'Codified Game Plan'!$E$3:$E$477,A111))</f>
        <v/>
      </c>
      <c r="F111" s="329" t="str">
        <f t="shared" si="4"/>
        <v>      - </v>
      </c>
      <c r="G111" s="295"/>
      <c r="H111" s="295"/>
      <c r="I111" s="295"/>
      <c r="J111" s="305"/>
      <c r="K111" s="305"/>
      <c r="L111" s="305"/>
      <c r="M111" s="305"/>
      <c r="N111" s="295"/>
      <c r="O111" s="295"/>
      <c r="P111" s="295"/>
      <c r="Q111" s="295"/>
      <c r="R111" s="295"/>
      <c r="S111" s="295"/>
      <c r="T111" s="295"/>
      <c r="U111" s="387"/>
      <c r="V111" s="387"/>
      <c r="W111" s="387"/>
      <c r="X111" s="387"/>
      <c r="Y111" s="387"/>
      <c r="Z111" s="387"/>
      <c r="AA111" s="387"/>
      <c r="AB111" s="387"/>
      <c r="AC111" s="387"/>
      <c r="AD111" s="387"/>
      <c r="AE111" s="387"/>
      <c r="AF111" s="387"/>
      <c r="AG111" s="387"/>
      <c r="AH111" s="387"/>
      <c r="AI111" s="387"/>
      <c r="AJ111" s="387"/>
      <c r="AK111" s="387"/>
      <c r="AL111" s="387"/>
      <c r="AM111" s="387"/>
      <c r="AN111" s="387"/>
      <c r="AO111" s="387"/>
      <c r="AP111" s="387"/>
      <c r="AQ111" s="387"/>
      <c r="AR111" s="387"/>
      <c r="AS111" s="387"/>
      <c r="AT111" s="387"/>
      <c r="AU111" s="387"/>
      <c r="AV111" s="387"/>
      <c r="AW111" s="387"/>
      <c r="AX111" s="387"/>
      <c r="AY111" s="387"/>
      <c r="AZ111" s="387"/>
      <c r="BA111" s="387"/>
      <c r="BB111" s="387"/>
      <c r="BC111" s="387"/>
      <c r="BD111" s="387"/>
      <c r="BE111" s="387"/>
      <c r="BF111" s="387"/>
      <c r="BG111" s="387"/>
      <c r="BH111" s="387"/>
      <c r="BI111" s="387"/>
      <c r="BJ111" s="387"/>
      <c r="BK111" s="387"/>
      <c r="BL111" s="387"/>
      <c r="BM111" s="387"/>
      <c r="BN111" s="387"/>
      <c r="BO111" s="387"/>
      <c r="BP111" s="387"/>
      <c r="BQ111" s="387"/>
      <c r="BR111" s="387"/>
      <c r="BS111" s="387"/>
      <c r="BT111" s="387"/>
      <c r="BU111" s="387"/>
      <c r="BV111" s="387"/>
      <c r="BW111" s="295"/>
      <c r="BX111" s="295"/>
      <c r="BY111" s="295"/>
    </row>
    <row r="112" ht="19.5" customHeight="1">
      <c r="A112" s="294"/>
      <c r="B112" s="295" t="str">
        <f>IF(ISTEXT(A112),SUMIF('Production Calendar'!$F$3:$F$2071,'Crop Map'!$A112,'Production Calendar'!$G$3:$G$2701),"")</f>
        <v/>
      </c>
      <c r="C112" s="327" t="str">
        <f t="shared" si="3"/>
        <v/>
      </c>
      <c r="D112" s="328" t="str">
        <f t="array" ref="D112">IF(ISBLANK(A112),"",XLOOKUP($A112,'Codified Game Plan'!$E$3:$E$477,'Codified Game Plan'!$G$3:$G$477,0))</f>
        <v/>
      </c>
      <c r="E112" s="328" t="str">
        <f>IF(ISBLANK(A112),"",MAXIFS('Codified Game Plan'!$I$3:$I$477,'Codified Game Plan'!$E$3:$E$477,A112))</f>
        <v/>
      </c>
      <c r="F112" s="329" t="str">
        <f t="shared" si="4"/>
        <v>      - </v>
      </c>
      <c r="G112" s="295"/>
      <c r="H112" s="295"/>
      <c r="I112" s="295"/>
      <c r="J112" s="295"/>
      <c r="K112" s="295"/>
      <c r="L112" s="295"/>
      <c r="M112" s="295"/>
      <c r="N112" s="295"/>
      <c r="O112" s="295"/>
      <c r="P112" s="295"/>
      <c r="Q112" s="295"/>
      <c r="R112" s="295"/>
      <c r="S112" s="295"/>
      <c r="T112" s="295"/>
      <c r="U112" s="387"/>
      <c r="V112" s="387"/>
      <c r="W112" s="387"/>
      <c r="X112" s="387"/>
      <c r="Y112" s="387"/>
      <c r="Z112" s="387"/>
      <c r="AA112" s="387"/>
      <c r="AB112" s="387"/>
      <c r="AC112" s="387"/>
      <c r="AD112" s="387"/>
      <c r="AE112" s="387"/>
      <c r="AF112" s="387"/>
      <c r="AG112" s="387"/>
      <c r="AH112" s="387"/>
      <c r="AI112" s="387"/>
      <c r="AJ112" s="387"/>
      <c r="AK112" s="387"/>
      <c r="AL112" s="387"/>
      <c r="AM112" s="387"/>
      <c r="AN112" s="387"/>
      <c r="AO112" s="387"/>
      <c r="AP112" s="387"/>
      <c r="AQ112" s="387"/>
      <c r="AR112" s="387"/>
      <c r="AS112" s="387"/>
      <c r="AT112" s="387"/>
      <c r="AU112" s="387"/>
      <c r="AV112" s="387"/>
      <c r="AW112" s="387"/>
      <c r="AX112" s="387"/>
      <c r="AY112" s="387"/>
      <c r="AZ112" s="387"/>
      <c r="BA112" s="387"/>
      <c r="BB112" s="387"/>
      <c r="BC112" s="387"/>
      <c r="BD112" s="387"/>
      <c r="BE112" s="387"/>
      <c r="BF112" s="387"/>
      <c r="BG112" s="387"/>
      <c r="BH112" s="387"/>
      <c r="BI112" s="387"/>
      <c r="BJ112" s="387"/>
      <c r="BK112" s="387"/>
      <c r="BL112" s="387"/>
      <c r="BM112" s="387"/>
      <c r="BN112" s="387"/>
      <c r="BO112" s="387"/>
      <c r="BP112" s="387"/>
      <c r="BQ112" s="387"/>
      <c r="BR112" s="387"/>
      <c r="BS112" s="387"/>
      <c r="BT112" s="387"/>
      <c r="BU112" s="387"/>
      <c r="BV112" s="387"/>
      <c r="BW112" s="295"/>
      <c r="BX112" s="295"/>
      <c r="BY112" s="295"/>
    </row>
    <row r="113" ht="19.5" customHeight="1">
      <c r="A113" s="294"/>
      <c r="B113" s="295" t="str">
        <f>IF(ISTEXT(A113),SUMIF('Production Calendar'!$F$3:$F$2071,'Crop Map'!$A113,'Production Calendar'!$G$3:$G$2701),"")</f>
        <v/>
      </c>
      <c r="C113" s="327" t="str">
        <f t="shared" si="3"/>
        <v/>
      </c>
      <c r="D113" s="328" t="str">
        <f t="array" ref="D113">IF(ISBLANK(A113),"",XLOOKUP($A113,'Codified Game Plan'!$E$3:$E$477,'Codified Game Plan'!$G$3:$G$477,0))</f>
        <v/>
      </c>
      <c r="E113" s="328" t="str">
        <f>IF(ISBLANK(A113),"",MAXIFS('Codified Game Plan'!$I$3:$I$477,'Codified Game Plan'!$E$3:$E$477,A113))</f>
        <v/>
      </c>
      <c r="F113" s="329" t="str">
        <f t="shared" si="4"/>
        <v>      - </v>
      </c>
      <c r="G113" s="295"/>
      <c r="H113" s="295"/>
      <c r="I113" s="295"/>
      <c r="J113" s="295"/>
      <c r="K113" s="295"/>
      <c r="L113" s="295"/>
      <c r="M113" s="295"/>
      <c r="N113" s="295"/>
      <c r="O113" s="295"/>
      <c r="P113" s="295"/>
      <c r="Q113" s="295"/>
      <c r="R113" s="295"/>
      <c r="S113" s="295"/>
      <c r="T113" s="295"/>
      <c r="U113" s="387"/>
      <c r="V113" s="387"/>
      <c r="W113" s="387"/>
      <c r="X113" s="387"/>
      <c r="Y113" s="387"/>
      <c r="Z113" s="387"/>
      <c r="AA113" s="387"/>
      <c r="AB113" s="387"/>
      <c r="AC113" s="387"/>
      <c r="AD113" s="387"/>
      <c r="AE113" s="387"/>
      <c r="AF113" s="387"/>
      <c r="AG113" s="387"/>
      <c r="AH113" s="387"/>
      <c r="AI113" s="387"/>
      <c r="AJ113" s="387"/>
      <c r="AK113" s="387"/>
      <c r="AL113" s="387"/>
      <c r="AM113" s="387"/>
      <c r="AN113" s="387"/>
      <c r="AO113" s="387"/>
      <c r="AP113" s="387"/>
      <c r="AQ113" s="387"/>
      <c r="AR113" s="387"/>
      <c r="AS113" s="387"/>
      <c r="AT113" s="387"/>
      <c r="AU113" s="387"/>
      <c r="AV113" s="387"/>
      <c r="AW113" s="387"/>
      <c r="AX113" s="387"/>
      <c r="AY113" s="387"/>
      <c r="AZ113" s="387"/>
      <c r="BA113" s="387"/>
      <c r="BB113" s="387"/>
      <c r="BC113" s="387"/>
      <c r="BD113" s="387"/>
      <c r="BE113" s="387"/>
      <c r="BF113" s="387"/>
      <c r="BG113" s="387"/>
      <c r="BH113" s="387"/>
      <c r="BI113" s="387"/>
      <c r="BJ113" s="387"/>
      <c r="BK113" s="387"/>
      <c r="BL113" s="387"/>
      <c r="BM113" s="387"/>
      <c r="BN113" s="387"/>
      <c r="BO113" s="387"/>
      <c r="BP113" s="387"/>
      <c r="BQ113" s="387"/>
      <c r="BR113" s="387"/>
      <c r="BS113" s="387"/>
      <c r="BT113" s="387"/>
      <c r="BU113" s="387"/>
      <c r="BV113" s="387"/>
      <c r="BW113" s="295"/>
      <c r="BX113" s="295"/>
      <c r="BY113" s="295"/>
    </row>
    <row r="114" ht="15.0" customHeight="1">
      <c r="A114" s="294"/>
      <c r="B114" s="295" t="str">
        <f>IF(ISTEXT(A114),SUMIF('Production Calendar'!$F$3:$F$2071,'Crop Map'!$A114,'Production Calendar'!$G$3:$G$2701),"")</f>
        <v/>
      </c>
      <c r="C114" s="327" t="str">
        <f t="shared" si="3"/>
        <v/>
      </c>
      <c r="D114" s="328" t="str">
        <f t="array" ref="D114">IF(ISBLANK(A114),"",XLOOKUP($A114,'Codified Game Plan'!$E$3:$E$477,'Codified Game Plan'!$G$3:$G$477,0))</f>
        <v/>
      </c>
      <c r="E114" s="328" t="str">
        <f>IF(ISBLANK(A114),"",MAXIFS('Codified Game Plan'!$I$3:$I$477,'Codified Game Plan'!$E$3:$E$477,A114))</f>
        <v/>
      </c>
      <c r="F114" s="329" t="str">
        <f t="shared" si="4"/>
        <v>      - </v>
      </c>
      <c r="G114" s="295"/>
      <c r="H114" s="295"/>
      <c r="I114" s="295"/>
      <c r="J114" s="295"/>
      <c r="K114" s="295"/>
      <c r="L114" s="295"/>
      <c r="M114" s="295"/>
      <c r="N114" s="295"/>
      <c r="O114" s="295"/>
      <c r="P114" s="295"/>
      <c r="Q114" s="295"/>
      <c r="R114" s="295"/>
      <c r="S114" s="295"/>
      <c r="T114" s="295"/>
      <c r="U114" s="387"/>
      <c r="V114" s="387"/>
      <c r="W114" s="387"/>
      <c r="X114" s="387"/>
      <c r="Y114" s="387"/>
      <c r="Z114" s="387"/>
      <c r="AA114" s="387"/>
      <c r="AB114" s="387"/>
      <c r="AC114" s="387"/>
      <c r="AD114" s="387"/>
      <c r="AE114" s="387"/>
      <c r="AF114" s="387"/>
      <c r="AG114" s="387"/>
      <c r="AH114" s="387"/>
      <c r="AI114" s="387"/>
      <c r="AJ114" s="387"/>
      <c r="AK114" s="387"/>
      <c r="AL114" s="387"/>
      <c r="AM114" s="387"/>
      <c r="AN114" s="387"/>
      <c r="AO114" s="387"/>
      <c r="AP114" s="387"/>
      <c r="AQ114" s="387"/>
      <c r="AR114" s="387"/>
      <c r="AS114" s="387"/>
      <c r="AT114" s="387"/>
      <c r="AU114" s="387"/>
      <c r="AV114" s="387"/>
      <c r="AW114" s="387"/>
      <c r="AX114" s="387"/>
      <c r="AY114" s="387"/>
      <c r="AZ114" s="387"/>
      <c r="BA114" s="387"/>
      <c r="BB114" s="387"/>
      <c r="BC114" s="387"/>
      <c r="BD114" s="387"/>
      <c r="BE114" s="387"/>
      <c r="BF114" s="387"/>
      <c r="BG114" s="387"/>
      <c r="BH114" s="387"/>
      <c r="BI114" s="387"/>
      <c r="BJ114" s="387"/>
      <c r="BK114" s="387"/>
      <c r="BL114" s="387"/>
      <c r="BM114" s="387"/>
      <c r="BN114" s="387"/>
      <c r="BO114" s="387"/>
      <c r="BP114" s="387"/>
      <c r="BQ114" s="387"/>
      <c r="BR114" s="387"/>
      <c r="BS114" s="387"/>
      <c r="BT114" s="387"/>
      <c r="BU114" s="387"/>
      <c r="BV114" s="387"/>
      <c r="BW114" s="295"/>
      <c r="BX114" s="295"/>
      <c r="BY114" s="295"/>
    </row>
    <row r="115" ht="15.0" customHeight="1">
      <c r="A115" s="294"/>
      <c r="B115" s="295" t="str">
        <f>IF(ISTEXT(A115),SUMIF('Production Calendar'!$F$3:$F$2071,'Crop Map'!$A115,'Production Calendar'!$G$3:$G$2701),"")</f>
        <v/>
      </c>
      <c r="C115" s="327" t="str">
        <f t="shared" si="3"/>
        <v/>
      </c>
      <c r="D115" s="328" t="str">
        <f t="array" ref="D115">IF(ISBLANK(A115),"",XLOOKUP($A115,'Codified Game Plan'!$E$3:$E$477,'Codified Game Plan'!$G$3:$G$477,0))</f>
        <v/>
      </c>
      <c r="E115" s="328" t="str">
        <f>IF(ISBLANK(A115),"",MAXIFS('Codified Game Plan'!$I$3:$I$477,'Codified Game Plan'!$E$3:$E$477,A115))</f>
        <v/>
      </c>
      <c r="F115" s="329" t="str">
        <f t="shared" si="4"/>
        <v>      - </v>
      </c>
      <c r="G115" s="295"/>
      <c r="H115" s="295"/>
      <c r="I115" s="295"/>
      <c r="J115" s="295"/>
      <c r="K115" s="295"/>
      <c r="L115" s="295"/>
      <c r="M115" s="295"/>
      <c r="N115" s="295"/>
      <c r="O115" s="295"/>
      <c r="P115" s="295"/>
      <c r="Q115" s="295"/>
      <c r="R115" s="295"/>
      <c r="S115" s="295"/>
      <c r="T115" s="295"/>
      <c r="U115" s="387"/>
      <c r="V115" s="387"/>
      <c r="W115" s="387"/>
      <c r="X115" s="387"/>
      <c r="Y115" s="387"/>
      <c r="Z115" s="387"/>
      <c r="AA115" s="387"/>
      <c r="AB115" s="387"/>
      <c r="AC115" s="387"/>
      <c r="AD115" s="387"/>
      <c r="AE115" s="387"/>
      <c r="AF115" s="387"/>
      <c r="AG115" s="387"/>
      <c r="AH115" s="387"/>
      <c r="AI115" s="387"/>
      <c r="AJ115" s="387"/>
      <c r="AK115" s="387"/>
      <c r="AL115" s="387"/>
      <c r="AM115" s="387"/>
      <c r="AN115" s="387"/>
      <c r="AO115" s="387"/>
      <c r="AP115" s="387"/>
      <c r="AQ115" s="387"/>
      <c r="AR115" s="387"/>
      <c r="AS115" s="387"/>
      <c r="AT115" s="387"/>
      <c r="AU115" s="387"/>
      <c r="AV115" s="387"/>
      <c r="AW115" s="387"/>
      <c r="AX115" s="387"/>
      <c r="AY115" s="387"/>
      <c r="AZ115" s="387"/>
      <c r="BA115" s="387"/>
      <c r="BB115" s="387"/>
      <c r="BC115" s="387"/>
      <c r="BD115" s="387"/>
      <c r="BE115" s="387"/>
      <c r="BF115" s="387"/>
      <c r="BG115" s="387"/>
      <c r="BH115" s="387"/>
      <c r="BI115" s="387"/>
      <c r="BJ115" s="387"/>
      <c r="BK115" s="387"/>
      <c r="BL115" s="387"/>
      <c r="BM115" s="387"/>
      <c r="BN115" s="387"/>
      <c r="BO115" s="387"/>
      <c r="BP115" s="387"/>
      <c r="BQ115" s="387"/>
      <c r="BR115" s="387"/>
      <c r="BS115" s="387"/>
      <c r="BT115" s="387"/>
      <c r="BU115" s="387"/>
      <c r="BV115" s="387"/>
      <c r="BW115" s="295"/>
      <c r="BX115" s="295"/>
      <c r="BY115" s="295"/>
    </row>
    <row r="116" ht="15.0" customHeight="1">
      <c r="A116" s="294"/>
      <c r="B116" s="295" t="str">
        <f>IF(ISTEXT(A116),SUMIF('Production Calendar'!$F$3:$F$2071,'Crop Map'!$A116,'Production Calendar'!$G$3:$G$2701),"")</f>
        <v/>
      </c>
      <c r="C116" s="327" t="str">
        <f t="shared" si="3"/>
        <v/>
      </c>
      <c r="D116" s="328" t="str">
        <f t="array" ref="D116">IF(ISBLANK(A116),"",XLOOKUP($A116,'Codified Game Plan'!$E$3:$E$477,'Codified Game Plan'!$G$3:$G$477,0))</f>
        <v/>
      </c>
      <c r="E116" s="328" t="str">
        <f>IF(ISBLANK(A116),"",MAXIFS('Codified Game Plan'!$I$3:$I$477,'Codified Game Plan'!$E$3:$E$477,A116))</f>
        <v/>
      </c>
      <c r="F116" s="329" t="str">
        <f t="shared" si="4"/>
        <v>      - </v>
      </c>
      <c r="G116" s="295"/>
      <c r="H116" s="295"/>
      <c r="I116" s="295"/>
      <c r="J116" s="295"/>
      <c r="K116" s="295"/>
      <c r="L116" s="295"/>
      <c r="M116" s="295"/>
      <c r="N116" s="295"/>
      <c r="S116" s="295"/>
      <c r="T116" s="295"/>
      <c r="U116" s="387"/>
      <c r="V116" s="387"/>
      <c r="W116" s="387"/>
      <c r="X116" s="387"/>
      <c r="Y116" s="387"/>
      <c r="Z116" s="387"/>
      <c r="AA116" s="387"/>
      <c r="AB116" s="387"/>
      <c r="AC116" s="387"/>
      <c r="AD116" s="387"/>
      <c r="AE116" s="387"/>
      <c r="AF116" s="387"/>
      <c r="AG116" s="387"/>
      <c r="AH116" s="387"/>
      <c r="AI116" s="387"/>
      <c r="AJ116" s="387"/>
      <c r="AK116" s="387"/>
      <c r="AL116" s="387"/>
      <c r="AM116" s="387"/>
      <c r="AN116" s="387"/>
      <c r="AO116" s="387"/>
      <c r="AP116" s="387"/>
      <c r="AQ116" s="387"/>
      <c r="AR116" s="387"/>
      <c r="AS116" s="387"/>
      <c r="AT116" s="387"/>
      <c r="AU116" s="387"/>
      <c r="AV116" s="387"/>
      <c r="AW116" s="387"/>
      <c r="AX116" s="387"/>
      <c r="AY116" s="387"/>
      <c r="AZ116" s="387"/>
      <c r="BA116" s="387"/>
      <c r="BB116" s="387"/>
      <c r="BC116" s="387"/>
      <c r="BD116" s="387"/>
      <c r="BE116" s="387"/>
      <c r="BF116" s="387"/>
      <c r="BG116" s="387"/>
      <c r="BH116" s="387"/>
      <c r="BI116" s="387"/>
      <c r="BJ116" s="387"/>
      <c r="BK116" s="387"/>
      <c r="BL116" s="387"/>
      <c r="BM116" s="387"/>
      <c r="BN116" s="387"/>
      <c r="BO116" s="387"/>
      <c r="BP116" s="387"/>
      <c r="BQ116" s="387"/>
      <c r="BR116" s="387"/>
      <c r="BS116" s="387"/>
      <c r="BT116" s="387"/>
      <c r="BU116" s="387"/>
      <c r="BV116" s="387"/>
      <c r="BW116" s="295"/>
      <c r="BX116" s="295"/>
      <c r="BY116" s="295"/>
    </row>
    <row r="117" ht="15.0" customHeight="1">
      <c r="A117" s="294"/>
      <c r="B117" s="295" t="str">
        <f>IF(ISTEXT(A117),SUMIF('Production Calendar'!$F$3:$F$2071,'Crop Map'!$A117,'Production Calendar'!$G$3:$G$2701),"")</f>
        <v/>
      </c>
      <c r="C117" s="327" t="str">
        <f t="shared" si="3"/>
        <v/>
      </c>
      <c r="D117" s="328" t="str">
        <f t="array" ref="D117">IF(ISBLANK(A117),"",XLOOKUP($A117,'Codified Game Plan'!$E$3:$E$477,'Codified Game Plan'!$G$3:$G$477,0))</f>
        <v/>
      </c>
      <c r="E117" s="328" t="str">
        <f>IF(ISBLANK(A117),"",MAXIFS('Codified Game Plan'!$I$3:$I$477,'Codified Game Plan'!$E$3:$E$477,A117))</f>
        <v/>
      </c>
      <c r="F117" s="329" t="str">
        <f t="shared" si="4"/>
        <v>      - </v>
      </c>
      <c r="G117" s="295"/>
      <c r="H117" s="295"/>
      <c r="I117" s="295"/>
      <c r="J117" s="295"/>
      <c r="K117" s="295"/>
      <c r="L117" s="295"/>
      <c r="M117" s="295"/>
      <c r="N117" s="295"/>
      <c r="S117" s="295"/>
      <c r="T117" s="295"/>
      <c r="U117" s="387"/>
      <c r="V117" s="387"/>
      <c r="W117" s="387"/>
      <c r="X117" s="387"/>
      <c r="Y117" s="387"/>
      <c r="Z117" s="387"/>
      <c r="AA117" s="387"/>
      <c r="AB117" s="387"/>
      <c r="AC117" s="387"/>
      <c r="AD117" s="387"/>
      <c r="AE117" s="387"/>
      <c r="AF117" s="387"/>
      <c r="AG117" s="387"/>
      <c r="AH117" s="387"/>
      <c r="AI117" s="387"/>
      <c r="AJ117" s="387"/>
      <c r="AK117" s="387"/>
      <c r="AL117" s="387"/>
      <c r="AM117" s="387"/>
      <c r="AN117" s="387"/>
      <c r="AO117" s="387"/>
      <c r="AP117" s="387"/>
      <c r="AQ117" s="387"/>
      <c r="AR117" s="387"/>
      <c r="AS117" s="387"/>
      <c r="AT117" s="387"/>
      <c r="AU117" s="387"/>
      <c r="AV117" s="387"/>
      <c r="AW117" s="387"/>
      <c r="AX117" s="387"/>
      <c r="AY117" s="387"/>
      <c r="AZ117" s="387"/>
      <c r="BA117" s="387"/>
      <c r="BB117" s="387"/>
      <c r="BC117" s="387"/>
      <c r="BD117" s="387"/>
      <c r="BE117" s="387"/>
      <c r="BF117" s="387"/>
      <c r="BG117" s="387"/>
      <c r="BH117" s="387"/>
      <c r="BI117" s="387"/>
      <c r="BJ117" s="387"/>
      <c r="BK117" s="387"/>
      <c r="BL117" s="387"/>
      <c r="BM117" s="387"/>
      <c r="BN117" s="387"/>
      <c r="BO117" s="387"/>
      <c r="BP117" s="387"/>
      <c r="BQ117" s="387"/>
      <c r="BR117" s="387"/>
      <c r="BS117" s="387"/>
      <c r="BT117" s="387"/>
      <c r="BU117" s="387"/>
      <c r="BV117" s="387"/>
      <c r="BW117" s="295"/>
      <c r="BX117" s="295"/>
      <c r="BY117" s="295"/>
    </row>
    <row r="118" ht="15.0" customHeight="1">
      <c r="A118" s="294"/>
      <c r="B118" s="295" t="str">
        <f>IF(ISTEXT(A118),SUMIF('Production Calendar'!$F$3:$F$2071,'Crop Map'!$A118,'Production Calendar'!$G$3:$G$2701),"")</f>
        <v/>
      </c>
      <c r="C118" s="327" t="str">
        <f t="shared" si="3"/>
        <v/>
      </c>
      <c r="D118" s="328" t="str">
        <f t="array" ref="D118">IF(ISBLANK(A118),"",XLOOKUP($A118,'Codified Game Plan'!$E$3:$E$477,'Codified Game Plan'!$G$3:$G$477,0))</f>
        <v/>
      </c>
      <c r="E118" s="328" t="str">
        <f>IF(ISBLANK(A118),"",MAXIFS('Codified Game Plan'!$I$3:$I$477,'Codified Game Plan'!$E$3:$E$477,A118))</f>
        <v/>
      </c>
      <c r="F118" s="329" t="str">
        <f t="shared" si="4"/>
        <v>      - </v>
      </c>
      <c r="G118" s="295"/>
      <c r="H118" s="295"/>
      <c r="I118" s="295"/>
      <c r="J118" s="295"/>
      <c r="K118" s="295"/>
      <c r="L118" s="295"/>
      <c r="M118" s="295"/>
      <c r="N118" s="295"/>
      <c r="S118" s="295"/>
      <c r="T118" s="295"/>
      <c r="U118" s="387"/>
      <c r="V118" s="387"/>
      <c r="W118" s="387"/>
      <c r="X118" s="387"/>
      <c r="Y118" s="387"/>
      <c r="Z118" s="387"/>
      <c r="AA118" s="387"/>
      <c r="AB118" s="387"/>
      <c r="AC118" s="387"/>
      <c r="AD118" s="387"/>
      <c r="AE118" s="387"/>
      <c r="AF118" s="387"/>
      <c r="AG118" s="387"/>
      <c r="AH118" s="387"/>
      <c r="AI118" s="387"/>
      <c r="AJ118" s="387"/>
      <c r="AK118" s="387"/>
      <c r="AL118" s="387"/>
      <c r="AM118" s="387"/>
      <c r="AN118" s="387"/>
      <c r="AO118" s="387"/>
      <c r="AP118" s="387"/>
      <c r="AQ118" s="387"/>
      <c r="AR118" s="387"/>
      <c r="AS118" s="387"/>
      <c r="AT118" s="387"/>
      <c r="AU118" s="387"/>
      <c r="AV118" s="387"/>
      <c r="AW118" s="387"/>
      <c r="AX118" s="387"/>
      <c r="AY118" s="387"/>
      <c r="AZ118" s="387"/>
      <c r="BA118" s="387"/>
      <c r="BB118" s="387"/>
      <c r="BC118" s="387"/>
      <c r="BD118" s="387"/>
      <c r="BE118" s="387"/>
      <c r="BF118" s="387"/>
      <c r="BG118" s="387"/>
      <c r="BH118" s="387"/>
      <c r="BI118" s="387"/>
      <c r="BJ118" s="387"/>
      <c r="BK118" s="387"/>
      <c r="BL118" s="387"/>
      <c r="BM118" s="387"/>
      <c r="BN118" s="387"/>
      <c r="BO118" s="387"/>
      <c r="BP118" s="387"/>
      <c r="BQ118" s="387"/>
      <c r="BR118" s="387"/>
      <c r="BS118" s="387"/>
      <c r="BT118" s="387"/>
      <c r="BU118" s="387"/>
      <c r="BV118" s="387"/>
      <c r="BW118" s="295"/>
      <c r="BX118" s="295"/>
      <c r="BY118" s="295"/>
    </row>
    <row r="119" ht="15.0" customHeight="1">
      <c r="A119" s="294"/>
      <c r="B119" s="295" t="str">
        <f>IF(ISTEXT(A119),SUMIF('Production Calendar'!$F$3:$F$2071,'Crop Map'!$A119,'Production Calendar'!$G$3:$G$2701),"")</f>
        <v/>
      </c>
      <c r="C119" s="327" t="str">
        <f t="shared" si="3"/>
        <v/>
      </c>
      <c r="D119" s="328" t="str">
        <f t="array" ref="D119">IF(ISBLANK(A119),"",XLOOKUP($A119,'Codified Game Plan'!$E$3:$E$477,'Codified Game Plan'!$G$3:$G$477,0))</f>
        <v/>
      </c>
      <c r="E119" s="328" t="str">
        <f>IF(ISBLANK(A119),"",MAXIFS('Codified Game Plan'!$I$3:$I$477,'Codified Game Plan'!$E$3:$E$477,A119))</f>
        <v/>
      </c>
      <c r="F119" s="329" t="str">
        <f t="shared" si="4"/>
        <v>      - </v>
      </c>
      <c r="G119" s="295"/>
      <c r="H119" s="295"/>
      <c r="I119" s="295"/>
      <c r="J119" s="295"/>
      <c r="K119" s="295"/>
      <c r="L119" s="295"/>
      <c r="M119" s="295"/>
      <c r="N119" s="295"/>
      <c r="S119" s="295"/>
      <c r="T119" s="295"/>
      <c r="U119" s="387"/>
      <c r="V119" s="387"/>
      <c r="W119" s="387"/>
      <c r="X119" s="387"/>
      <c r="Y119" s="387"/>
      <c r="Z119" s="387"/>
      <c r="AA119" s="387"/>
      <c r="AB119" s="387"/>
      <c r="AC119" s="387"/>
      <c r="AD119" s="387"/>
      <c r="AE119" s="387"/>
      <c r="AF119" s="387"/>
      <c r="AG119" s="387"/>
      <c r="AH119" s="387"/>
      <c r="AI119" s="387"/>
      <c r="AJ119" s="387"/>
      <c r="AK119" s="387"/>
      <c r="AL119" s="387"/>
      <c r="AM119" s="387"/>
      <c r="AN119" s="387"/>
      <c r="AO119" s="387"/>
      <c r="AP119" s="387"/>
      <c r="AQ119" s="387"/>
      <c r="AR119" s="387"/>
      <c r="AS119" s="387"/>
      <c r="AT119" s="387"/>
      <c r="AU119" s="387"/>
      <c r="AV119" s="387"/>
      <c r="AW119" s="387"/>
      <c r="AX119" s="387"/>
      <c r="AY119" s="387"/>
      <c r="AZ119" s="387"/>
      <c r="BA119" s="387"/>
      <c r="BB119" s="387"/>
      <c r="BC119" s="387"/>
      <c r="BD119" s="387"/>
      <c r="BE119" s="387"/>
      <c r="BF119" s="387"/>
      <c r="BG119" s="387"/>
      <c r="BH119" s="387"/>
      <c r="BI119" s="387"/>
      <c r="BJ119" s="387"/>
      <c r="BK119" s="387"/>
      <c r="BL119" s="387"/>
      <c r="BM119" s="387"/>
      <c r="BN119" s="387"/>
      <c r="BO119" s="387"/>
      <c r="BP119" s="387"/>
      <c r="BQ119" s="387"/>
      <c r="BR119" s="387"/>
      <c r="BS119" s="387"/>
      <c r="BT119" s="387"/>
      <c r="BU119" s="387"/>
      <c r="BV119" s="387"/>
      <c r="BW119" s="295"/>
      <c r="BX119" s="295"/>
      <c r="BY119" s="295"/>
    </row>
    <row r="120" ht="15.0" customHeight="1">
      <c r="A120" s="294"/>
      <c r="B120" s="295" t="str">
        <f>IF(ISTEXT(A120),SUMIF('Production Calendar'!$F$3:$F$2071,'Crop Map'!$A120,'Production Calendar'!$G$3:$G$2701),"")</f>
        <v/>
      </c>
      <c r="C120" s="327" t="str">
        <f t="shared" si="3"/>
        <v/>
      </c>
      <c r="D120" s="328" t="str">
        <f t="array" ref="D120">IF(ISBLANK(A120),"",XLOOKUP($A120,'Codified Game Plan'!$E$3:$E$477,'Codified Game Plan'!$G$3:$G$477,0))</f>
        <v/>
      </c>
      <c r="E120" s="328" t="str">
        <f>IF(ISBLANK(A120),"",MAXIFS('Codified Game Plan'!$I$3:$I$477,'Codified Game Plan'!$E$3:$E$477,A120))</f>
        <v/>
      </c>
      <c r="F120" s="329" t="str">
        <f t="shared" si="4"/>
        <v>      - </v>
      </c>
      <c r="G120" s="295"/>
      <c r="H120" s="295"/>
      <c r="I120" s="295"/>
      <c r="J120" s="295"/>
      <c r="K120" s="295"/>
      <c r="L120" s="295"/>
      <c r="M120" s="295"/>
      <c r="N120" s="295"/>
      <c r="O120" s="295"/>
      <c r="P120" s="295"/>
      <c r="Q120" s="295"/>
      <c r="R120" s="295"/>
      <c r="S120" s="295"/>
      <c r="T120" s="295"/>
      <c r="U120" s="387"/>
      <c r="V120" s="387"/>
      <c r="W120" s="387"/>
      <c r="X120" s="387"/>
      <c r="Y120" s="387"/>
      <c r="Z120" s="387"/>
      <c r="AA120" s="387"/>
      <c r="AB120" s="387"/>
      <c r="AC120" s="387"/>
      <c r="AD120" s="387"/>
      <c r="AE120" s="387"/>
      <c r="AF120" s="387"/>
      <c r="AG120" s="387"/>
      <c r="AH120" s="387"/>
      <c r="AI120" s="387"/>
      <c r="AJ120" s="387"/>
      <c r="AK120" s="387"/>
      <c r="AL120" s="387"/>
      <c r="AM120" s="387"/>
      <c r="AN120" s="387"/>
      <c r="AO120" s="387"/>
      <c r="AP120" s="387"/>
      <c r="AQ120" s="387"/>
      <c r="AR120" s="387"/>
      <c r="AS120" s="387"/>
      <c r="AT120" s="387"/>
      <c r="AU120" s="387"/>
      <c r="AV120" s="387"/>
      <c r="AW120" s="387"/>
      <c r="AX120" s="387"/>
      <c r="AY120" s="387"/>
      <c r="AZ120" s="387"/>
      <c r="BA120" s="387"/>
      <c r="BB120" s="387"/>
      <c r="BC120" s="387"/>
      <c r="BD120" s="387"/>
      <c r="BE120" s="387"/>
      <c r="BF120" s="387"/>
      <c r="BG120" s="387"/>
      <c r="BH120" s="387"/>
      <c r="BI120" s="387"/>
      <c r="BJ120" s="387"/>
      <c r="BK120" s="387"/>
      <c r="BL120" s="387"/>
      <c r="BM120" s="387"/>
      <c r="BN120" s="387"/>
      <c r="BO120" s="387"/>
      <c r="BP120" s="387"/>
      <c r="BQ120" s="387"/>
      <c r="BR120" s="387"/>
      <c r="BS120" s="387"/>
      <c r="BT120" s="387"/>
      <c r="BU120" s="387"/>
      <c r="BV120" s="387"/>
      <c r="BW120" s="295"/>
      <c r="BX120" s="295"/>
      <c r="BY120" s="295"/>
    </row>
    <row r="121" ht="15.0" customHeight="1">
      <c r="A121" s="294"/>
      <c r="B121" s="295" t="str">
        <f>IF(ISTEXT(A121),SUMIF('Production Calendar'!$F$3:$F$2071,'Crop Map'!$A121,'Production Calendar'!$G$3:$G$2701),"")</f>
        <v/>
      </c>
      <c r="C121" s="327" t="str">
        <f t="shared" si="3"/>
        <v/>
      </c>
      <c r="D121" s="328" t="str">
        <f t="array" ref="D121">IF(ISBLANK(A121),"",XLOOKUP($A121,'Codified Game Plan'!$E$3:$E$477,'Codified Game Plan'!$G$3:$G$477,0))</f>
        <v/>
      </c>
      <c r="E121" s="328" t="str">
        <f>IF(ISBLANK(A121),"",MAXIFS('Codified Game Plan'!$I$3:$I$477,'Codified Game Plan'!$E$3:$E$477,A121))</f>
        <v/>
      </c>
      <c r="F121" s="329" t="str">
        <f t="shared" si="4"/>
        <v>      - </v>
      </c>
      <c r="G121" s="295"/>
      <c r="H121" s="295"/>
      <c r="I121" s="295"/>
      <c r="J121" s="295"/>
      <c r="K121" s="295"/>
      <c r="L121" s="295"/>
      <c r="M121" s="295"/>
      <c r="N121" s="295"/>
      <c r="O121" s="295"/>
      <c r="P121" s="295"/>
      <c r="Q121" s="295"/>
      <c r="R121" s="295"/>
      <c r="S121" s="295"/>
      <c r="T121" s="295"/>
      <c r="U121" s="387"/>
      <c r="V121" s="387"/>
      <c r="W121" s="387"/>
      <c r="X121" s="387"/>
      <c r="Y121" s="387"/>
      <c r="Z121" s="387"/>
      <c r="AA121" s="387"/>
      <c r="AB121" s="387"/>
      <c r="AC121" s="387"/>
      <c r="AD121" s="387"/>
      <c r="AE121" s="387"/>
      <c r="AF121" s="387"/>
      <c r="AG121" s="387"/>
      <c r="AH121" s="387"/>
      <c r="AI121" s="387"/>
      <c r="AJ121" s="387"/>
      <c r="AK121" s="387"/>
      <c r="AL121" s="387"/>
      <c r="AM121" s="387"/>
      <c r="AN121" s="387"/>
      <c r="AO121" s="387"/>
      <c r="AP121" s="387"/>
      <c r="AQ121" s="387"/>
      <c r="AR121" s="387"/>
      <c r="AS121" s="387"/>
      <c r="AT121" s="387"/>
      <c r="AU121" s="387"/>
      <c r="AV121" s="387"/>
      <c r="AW121" s="387"/>
      <c r="AX121" s="387"/>
      <c r="AY121" s="387"/>
      <c r="AZ121" s="387"/>
      <c r="BA121" s="387"/>
      <c r="BB121" s="387"/>
      <c r="BC121" s="387"/>
      <c r="BD121" s="387"/>
      <c r="BE121" s="387"/>
      <c r="BF121" s="387"/>
      <c r="BG121" s="387"/>
      <c r="BH121" s="387"/>
      <c r="BI121" s="387"/>
      <c r="BJ121" s="387"/>
      <c r="BK121" s="387"/>
      <c r="BL121" s="387"/>
      <c r="BM121" s="387"/>
      <c r="BN121" s="387"/>
      <c r="BO121" s="387"/>
      <c r="BP121" s="387"/>
      <c r="BQ121" s="387"/>
      <c r="BR121" s="387"/>
      <c r="BS121" s="387"/>
      <c r="BT121" s="387"/>
      <c r="BU121" s="387"/>
      <c r="BV121" s="387"/>
      <c r="BW121" s="295"/>
      <c r="BX121" s="295"/>
      <c r="BY121" s="295"/>
    </row>
    <row r="122" ht="15.0" customHeight="1">
      <c r="A122" s="294"/>
      <c r="B122" s="295" t="str">
        <f>IF(ISTEXT(A122),SUMIF('Production Calendar'!$F$3:$F$2071,'Crop Map'!$A122,'Production Calendar'!$G$3:$G$2701),"")</f>
        <v/>
      </c>
      <c r="C122" s="327" t="str">
        <f t="shared" si="3"/>
        <v/>
      </c>
      <c r="D122" s="328" t="str">
        <f t="array" ref="D122">IF(ISBLANK(A122),"",XLOOKUP($A122,'Codified Game Plan'!$E$3:$E$477,'Codified Game Plan'!$G$3:$G$477,0))</f>
        <v/>
      </c>
      <c r="E122" s="328" t="str">
        <f>IF(ISBLANK(A122),"",MAXIFS('Codified Game Plan'!$I$3:$I$477,'Codified Game Plan'!$E$3:$E$477,A122))</f>
        <v/>
      </c>
      <c r="F122" s="329" t="str">
        <f t="shared" si="4"/>
        <v>      - </v>
      </c>
      <c r="G122" s="295"/>
      <c r="H122" s="295"/>
      <c r="I122" s="295"/>
      <c r="J122" s="295"/>
      <c r="K122" s="295"/>
      <c r="L122" s="295"/>
      <c r="M122" s="295"/>
      <c r="N122" s="295"/>
      <c r="O122" s="295"/>
      <c r="P122" s="295"/>
      <c r="Q122" s="295"/>
      <c r="R122" s="295"/>
      <c r="S122" s="295"/>
      <c r="T122" s="295"/>
      <c r="U122" s="387"/>
      <c r="V122" s="387"/>
      <c r="W122" s="387"/>
      <c r="X122" s="387"/>
      <c r="Y122" s="387"/>
      <c r="Z122" s="387"/>
      <c r="AA122" s="387"/>
      <c r="AB122" s="387"/>
      <c r="AC122" s="387"/>
      <c r="AD122" s="387"/>
      <c r="AE122" s="387"/>
      <c r="AF122" s="387"/>
      <c r="AG122" s="387"/>
      <c r="AH122" s="387"/>
      <c r="AI122" s="387"/>
      <c r="AJ122" s="387"/>
      <c r="AK122" s="387"/>
      <c r="AL122" s="387"/>
      <c r="AM122" s="387"/>
      <c r="AN122" s="387"/>
      <c r="AO122" s="387"/>
      <c r="AP122" s="387"/>
      <c r="AQ122" s="387"/>
      <c r="AR122" s="387"/>
      <c r="AS122" s="387"/>
      <c r="AT122" s="387"/>
      <c r="AU122" s="387"/>
      <c r="AV122" s="387"/>
      <c r="AW122" s="387"/>
      <c r="AX122" s="387"/>
      <c r="AY122" s="387"/>
      <c r="AZ122" s="387"/>
      <c r="BA122" s="387"/>
      <c r="BB122" s="387"/>
      <c r="BC122" s="387"/>
      <c r="BD122" s="387"/>
      <c r="BE122" s="387"/>
      <c r="BF122" s="387"/>
      <c r="BG122" s="387"/>
      <c r="BH122" s="387"/>
      <c r="BI122" s="387"/>
      <c r="BJ122" s="387"/>
      <c r="BK122" s="387"/>
      <c r="BL122" s="387"/>
      <c r="BM122" s="387"/>
      <c r="BN122" s="387"/>
      <c r="BO122" s="387"/>
      <c r="BP122" s="387"/>
      <c r="BQ122" s="387"/>
      <c r="BR122" s="387"/>
      <c r="BS122" s="387"/>
      <c r="BT122" s="387"/>
      <c r="BU122" s="387"/>
      <c r="BV122" s="387"/>
      <c r="BW122" s="295"/>
      <c r="BX122" s="295"/>
      <c r="BY122" s="295"/>
    </row>
    <row r="123" ht="15.0" customHeight="1">
      <c r="A123" s="294"/>
      <c r="B123" s="295" t="str">
        <f>IF(ISTEXT(A123),SUMIF('Production Calendar'!$F$3:$F$2071,'Crop Map'!$A123,'Production Calendar'!$G$3:$G$2701),"")</f>
        <v/>
      </c>
      <c r="C123" s="327" t="str">
        <f t="shared" si="3"/>
        <v/>
      </c>
      <c r="D123" s="328" t="str">
        <f t="array" ref="D123">IF(ISBLANK(A123),"",XLOOKUP($A123,'Codified Game Plan'!$E$3:$E$477,'Codified Game Plan'!$G$3:$G$477,0))</f>
        <v/>
      </c>
      <c r="E123" s="328" t="str">
        <f>IF(ISBLANK(A123),"",MAXIFS('Codified Game Plan'!$I$3:$I$477,'Codified Game Plan'!$E$3:$E$477,A123))</f>
        <v/>
      </c>
      <c r="F123" s="329" t="str">
        <f t="shared" si="4"/>
        <v>      - </v>
      </c>
      <c r="G123" s="295"/>
      <c r="H123" s="295"/>
      <c r="I123" s="295"/>
      <c r="J123" s="295"/>
      <c r="K123" s="295"/>
      <c r="L123" s="295"/>
      <c r="M123" s="295"/>
      <c r="N123" s="295"/>
      <c r="O123" s="295"/>
      <c r="P123" s="295"/>
      <c r="Q123" s="295"/>
      <c r="R123" s="295"/>
      <c r="S123" s="295"/>
      <c r="T123" s="295"/>
      <c r="U123" s="387"/>
      <c r="V123" s="387"/>
      <c r="W123" s="387"/>
      <c r="X123" s="387"/>
      <c r="Y123" s="387"/>
      <c r="Z123" s="387"/>
      <c r="AA123" s="387"/>
      <c r="AB123" s="387"/>
      <c r="AC123" s="387"/>
      <c r="AD123" s="387"/>
      <c r="AE123" s="387"/>
      <c r="AF123" s="387"/>
      <c r="AG123" s="387"/>
      <c r="AH123" s="387"/>
      <c r="AI123" s="387"/>
      <c r="AJ123" s="387"/>
      <c r="AK123" s="387"/>
      <c r="AL123" s="387"/>
      <c r="AM123" s="387"/>
      <c r="AN123" s="387"/>
      <c r="AO123" s="387"/>
      <c r="AP123" s="387"/>
      <c r="AQ123" s="387"/>
      <c r="AR123" s="387"/>
      <c r="AS123" s="387"/>
      <c r="AT123" s="387"/>
      <c r="AU123" s="387"/>
      <c r="AV123" s="387"/>
      <c r="AW123" s="387"/>
      <c r="AX123" s="387"/>
      <c r="AY123" s="387"/>
      <c r="AZ123" s="387"/>
      <c r="BA123" s="387"/>
      <c r="BB123" s="387"/>
      <c r="BC123" s="387"/>
      <c r="BD123" s="387"/>
      <c r="BE123" s="387"/>
      <c r="BF123" s="387"/>
      <c r="BG123" s="387"/>
      <c r="BH123" s="387"/>
      <c r="BI123" s="387"/>
      <c r="BJ123" s="387"/>
      <c r="BK123" s="387"/>
      <c r="BL123" s="387"/>
      <c r="BM123" s="387"/>
      <c r="BN123" s="387"/>
      <c r="BO123" s="387"/>
      <c r="BP123" s="387"/>
      <c r="BQ123" s="387"/>
      <c r="BR123" s="387"/>
      <c r="BS123" s="387"/>
      <c r="BT123" s="387"/>
      <c r="BU123" s="387"/>
      <c r="BV123" s="387"/>
      <c r="BW123" s="295"/>
      <c r="BX123" s="295"/>
      <c r="BY123" s="295"/>
    </row>
    <row r="124" ht="15.0" customHeight="1">
      <c r="A124" s="294"/>
      <c r="B124" s="295" t="str">
        <f>IF(ISTEXT(A124),SUMIF('Production Calendar'!$F$3:$F$2071,'Crop Map'!$A124,'Production Calendar'!$G$3:$G$2701),"")</f>
        <v/>
      </c>
      <c r="C124" s="327" t="str">
        <f t="shared" si="3"/>
        <v/>
      </c>
      <c r="D124" s="328" t="str">
        <f t="array" ref="D124">IF(ISBLANK(A124),"",XLOOKUP($A124,'Codified Game Plan'!$E$3:$E$477,'Codified Game Plan'!$G$3:$G$477,0))</f>
        <v/>
      </c>
      <c r="E124" s="328" t="str">
        <f>IF(ISBLANK(A124),"",MAXIFS('Codified Game Plan'!$I$3:$I$477,'Codified Game Plan'!$E$3:$E$477,A124))</f>
        <v/>
      </c>
      <c r="F124" s="329" t="str">
        <f t="shared" si="4"/>
        <v>      - </v>
      </c>
      <c r="G124" s="295"/>
      <c r="H124" s="295"/>
      <c r="I124" s="295"/>
      <c r="J124" s="295"/>
      <c r="K124" s="295"/>
      <c r="L124" s="295"/>
      <c r="O124" s="295"/>
      <c r="P124" s="295"/>
      <c r="Q124" s="295"/>
      <c r="R124" s="295"/>
      <c r="S124" s="295"/>
      <c r="T124" s="295"/>
      <c r="U124" s="387"/>
      <c r="V124" s="387"/>
      <c r="W124" s="387"/>
      <c r="X124" s="387"/>
      <c r="Y124" s="387"/>
      <c r="Z124" s="387"/>
      <c r="AA124" s="387"/>
      <c r="AB124" s="387"/>
      <c r="AC124" s="387"/>
      <c r="AD124" s="387"/>
      <c r="AE124" s="387"/>
      <c r="AF124" s="387"/>
      <c r="AG124" s="387"/>
      <c r="AH124" s="387"/>
      <c r="AI124" s="387"/>
      <c r="AJ124" s="387"/>
      <c r="AK124" s="387"/>
      <c r="AL124" s="387"/>
      <c r="AM124" s="387"/>
      <c r="AN124" s="387"/>
      <c r="AO124" s="387"/>
      <c r="AP124" s="387"/>
      <c r="AQ124" s="387"/>
      <c r="AR124" s="387"/>
      <c r="AS124" s="387"/>
      <c r="AT124" s="387"/>
      <c r="AU124" s="387"/>
      <c r="AV124" s="387"/>
      <c r="AW124" s="387"/>
      <c r="AX124" s="387"/>
      <c r="AY124" s="387"/>
      <c r="AZ124" s="387"/>
      <c r="BA124" s="387"/>
      <c r="BB124" s="387"/>
      <c r="BC124" s="387"/>
      <c r="BD124" s="387"/>
      <c r="BE124" s="387"/>
      <c r="BF124" s="387"/>
      <c r="BG124" s="387"/>
      <c r="BH124" s="387"/>
      <c r="BI124" s="387"/>
      <c r="BJ124" s="387"/>
      <c r="BK124" s="387"/>
      <c r="BL124" s="387"/>
      <c r="BM124" s="387"/>
      <c r="BN124" s="387"/>
      <c r="BO124" s="387"/>
      <c r="BP124" s="387"/>
      <c r="BQ124" s="387"/>
      <c r="BR124" s="387"/>
      <c r="BS124" s="387"/>
      <c r="BT124" s="387"/>
      <c r="BU124" s="387"/>
      <c r="BV124" s="387"/>
      <c r="BW124" s="295"/>
      <c r="BX124" s="295"/>
      <c r="BY124" s="295"/>
    </row>
    <row r="125" ht="15.0" customHeight="1">
      <c r="A125" s="294"/>
      <c r="B125" s="295" t="str">
        <f>IF(ISTEXT(A125),SUMIF('Production Calendar'!$F$3:$F$2071,'Crop Map'!$A125,'Production Calendar'!$G$3:$G$2701),"")</f>
        <v/>
      </c>
      <c r="C125" s="327" t="str">
        <f t="shared" si="3"/>
        <v/>
      </c>
      <c r="D125" s="328" t="str">
        <f t="array" ref="D125">IF(ISBLANK(A125),"",XLOOKUP($A125,'Codified Game Plan'!$E$3:$E$477,'Codified Game Plan'!$G$3:$G$477,0))</f>
        <v/>
      </c>
      <c r="E125" s="328" t="str">
        <f>IF(ISBLANK(A125),"",MAXIFS('Codified Game Plan'!$I$3:$I$477,'Codified Game Plan'!$E$3:$E$477,A125))</f>
        <v/>
      </c>
      <c r="F125" s="329" t="str">
        <f t="shared" si="4"/>
        <v>      - </v>
      </c>
      <c r="G125" s="295"/>
      <c r="H125" s="295"/>
      <c r="I125" s="295"/>
      <c r="J125" s="295"/>
      <c r="K125" s="295"/>
      <c r="L125" s="295"/>
      <c r="O125" s="295"/>
      <c r="P125" s="295"/>
      <c r="Q125" s="295"/>
      <c r="R125" s="295"/>
      <c r="S125" s="295"/>
      <c r="T125" s="295"/>
      <c r="U125" s="387"/>
      <c r="V125" s="387"/>
      <c r="W125" s="387"/>
      <c r="X125" s="387"/>
      <c r="Y125" s="387"/>
      <c r="Z125" s="387"/>
      <c r="AA125" s="387"/>
      <c r="AB125" s="387"/>
      <c r="AC125" s="387"/>
      <c r="AD125" s="387"/>
      <c r="AE125" s="387"/>
      <c r="AF125" s="387"/>
      <c r="AG125" s="387"/>
      <c r="AH125" s="387"/>
      <c r="AI125" s="387"/>
      <c r="AJ125" s="387"/>
      <c r="AK125" s="387"/>
      <c r="AL125" s="387"/>
      <c r="AM125" s="387"/>
      <c r="AN125" s="387"/>
      <c r="AO125" s="387"/>
      <c r="AP125" s="387"/>
      <c r="AQ125" s="387"/>
      <c r="AR125" s="387"/>
      <c r="AS125" s="387"/>
      <c r="AT125" s="387"/>
      <c r="AU125" s="387"/>
      <c r="AV125" s="387"/>
      <c r="AW125" s="387"/>
      <c r="AX125" s="387"/>
      <c r="AY125" s="387"/>
      <c r="AZ125" s="387"/>
      <c r="BA125" s="387"/>
      <c r="BB125" s="387"/>
      <c r="BC125" s="387"/>
      <c r="BD125" s="387"/>
      <c r="BE125" s="387"/>
      <c r="BF125" s="387"/>
      <c r="BG125" s="387"/>
      <c r="BH125" s="387"/>
      <c r="BI125" s="387"/>
      <c r="BJ125" s="387"/>
      <c r="BK125" s="387"/>
      <c r="BL125" s="387"/>
      <c r="BM125" s="387"/>
      <c r="BN125" s="387"/>
      <c r="BO125" s="387"/>
      <c r="BP125" s="387"/>
      <c r="BQ125" s="387"/>
      <c r="BR125" s="387"/>
      <c r="BS125" s="387"/>
      <c r="BT125" s="387"/>
      <c r="BU125" s="387"/>
      <c r="BV125" s="387"/>
      <c r="BW125" s="295"/>
      <c r="BX125" s="295"/>
      <c r="BY125" s="295"/>
    </row>
    <row r="126" ht="15.0" customHeight="1">
      <c r="A126" s="294"/>
      <c r="B126" s="295" t="str">
        <f>IF(ISTEXT(A126),SUMIF('Production Calendar'!$F$3:$F$2071,'Crop Map'!$A126,'Production Calendar'!$G$3:$G$2701),"")</f>
        <v/>
      </c>
      <c r="C126" s="327" t="str">
        <f t="shared" si="3"/>
        <v/>
      </c>
      <c r="D126" s="328" t="str">
        <f t="array" ref="D126">IF(ISBLANK(A126),"",XLOOKUP($A126,'Codified Game Plan'!$E$3:$E$477,'Codified Game Plan'!$G$3:$G$477,0))</f>
        <v/>
      </c>
      <c r="E126" s="328" t="str">
        <f>IF(ISBLANK(A126),"",MAXIFS('Codified Game Plan'!$I$3:$I$477,'Codified Game Plan'!$E$3:$E$477,A126))</f>
        <v/>
      </c>
      <c r="F126" s="329" t="str">
        <f t="shared" si="4"/>
        <v>      - </v>
      </c>
      <c r="G126" s="295"/>
      <c r="H126" s="295"/>
      <c r="I126" s="295"/>
      <c r="J126" s="295"/>
      <c r="K126" s="295"/>
      <c r="L126" s="295"/>
      <c r="O126" s="295"/>
      <c r="P126" s="295"/>
      <c r="Q126" s="295"/>
      <c r="R126" s="295"/>
      <c r="S126" s="295"/>
      <c r="T126" s="295"/>
      <c r="U126" s="387"/>
      <c r="V126" s="387"/>
      <c r="W126" s="387"/>
      <c r="X126" s="387"/>
      <c r="Y126" s="387"/>
      <c r="Z126" s="387"/>
      <c r="AA126" s="387"/>
      <c r="AB126" s="387"/>
      <c r="AC126" s="387"/>
      <c r="AD126" s="387"/>
      <c r="AE126" s="387"/>
      <c r="AF126" s="387"/>
      <c r="AG126" s="387"/>
      <c r="AH126" s="387"/>
      <c r="AI126" s="387"/>
      <c r="AJ126" s="387"/>
      <c r="AK126" s="387"/>
      <c r="AL126" s="387"/>
      <c r="AM126" s="387"/>
      <c r="AN126" s="387"/>
      <c r="AO126" s="387"/>
      <c r="AP126" s="387"/>
      <c r="AQ126" s="387"/>
      <c r="AR126" s="387"/>
      <c r="AS126" s="387"/>
      <c r="AT126" s="387"/>
      <c r="AU126" s="387"/>
      <c r="AV126" s="387"/>
      <c r="AW126" s="387"/>
      <c r="AX126" s="387"/>
      <c r="AY126" s="387"/>
      <c r="AZ126" s="387"/>
      <c r="BA126" s="387"/>
      <c r="BB126" s="387"/>
      <c r="BC126" s="387"/>
      <c r="BD126" s="387"/>
      <c r="BE126" s="387"/>
      <c r="BF126" s="387"/>
      <c r="BG126" s="387"/>
      <c r="BH126" s="387"/>
      <c r="BI126" s="387"/>
      <c r="BJ126" s="387"/>
      <c r="BK126" s="387"/>
      <c r="BL126" s="387"/>
      <c r="BM126" s="387"/>
      <c r="BN126" s="387"/>
      <c r="BO126" s="387"/>
      <c r="BP126" s="387"/>
      <c r="BQ126" s="387"/>
      <c r="BR126" s="387"/>
      <c r="BS126" s="387"/>
      <c r="BT126" s="387"/>
      <c r="BU126" s="387"/>
      <c r="BV126" s="387"/>
      <c r="BW126" s="295"/>
      <c r="BX126" s="295"/>
      <c r="BY126" s="295"/>
    </row>
    <row r="127" ht="15.0" customHeight="1">
      <c r="A127" s="294"/>
      <c r="B127" s="295" t="str">
        <f>IF(ISTEXT(A127),SUMIF('Production Calendar'!$F$3:$F$2071,'Crop Map'!$A127,'Production Calendar'!$G$3:$G$2701),"")</f>
        <v/>
      </c>
      <c r="C127" s="327" t="str">
        <f t="shared" si="3"/>
        <v/>
      </c>
      <c r="D127" s="328" t="str">
        <f t="array" ref="D127">IF(ISBLANK(A127),"",XLOOKUP($A127,'Codified Game Plan'!$E$3:$E$477,'Codified Game Plan'!$G$3:$G$477,0))</f>
        <v/>
      </c>
      <c r="E127" s="328" t="str">
        <f>IF(ISBLANK(A127),"",MAXIFS('Codified Game Plan'!$I$3:$I$477,'Codified Game Plan'!$E$3:$E$477,A127))</f>
        <v/>
      </c>
      <c r="F127" s="329" t="str">
        <f t="shared" si="4"/>
        <v>      - </v>
      </c>
      <c r="G127" s="295"/>
      <c r="H127" s="295"/>
      <c r="I127" s="295"/>
      <c r="J127" s="295"/>
      <c r="K127" s="295"/>
      <c r="L127" s="295"/>
      <c r="O127" s="295"/>
      <c r="P127" s="295"/>
      <c r="Q127" s="295"/>
      <c r="R127" s="295"/>
      <c r="S127" s="295"/>
      <c r="T127" s="295"/>
      <c r="U127" s="387"/>
      <c r="V127" s="387"/>
      <c r="W127" s="387"/>
      <c r="X127" s="387"/>
      <c r="Y127" s="387"/>
      <c r="Z127" s="387"/>
      <c r="AA127" s="387"/>
      <c r="AB127" s="387"/>
      <c r="AC127" s="387"/>
      <c r="AD127" s="387"/>
      <c r="AE127" s="387"/>
      <c r="AF127" s="387"/>
      <c r="AG127" s="387"/>
      <c r="AH127" s="387"/>
      <c r="AI127" s="387"/>
      <c r="AJ127" s="387"/>
      <c r="AK127" s="387"/>
      <c r="AL127" s="387"/>
      <c r="AM127" s="387"/>
      <c r="AN127" s="387"/>
      <c r="AO127" s="387"/>
      <c r="AP127" s="387"/>
      <c r="AQ127" s="387"/>
      <c r="AR127" s="387"/>
      <c r="AS127" s="387"/>
      <c r="AT127" s="387"/>
      <c r="AU127" s="387"/>
      <c r="AV127" s="387"/>
      <c r="AW127" s="387"/>
      <c r="AX127" s="387"/>
      <c r="AY127" s="387"/>
      <c r="AZ127" s="387"/>
      <c r="BA127" s="387"/>
      <c r="BB127" s="387"/>
      <c r="BC127" s="387"/>
      <c r="BD127" s="387"/>
      <c r="BE127" s="387"/>
      <c r="BF127" s="387"/>
      <c r="BG127" s="387"/>
      <c r="BH127" s="387"/>
      <c r="BI127" s="387"/>
      <c r="BJ127" s="387"/>
      <c r="BK127" s="387"/>
      <c r="BL127" s="387"/>
      <c r="BM127" s="387"/>
      <c r="BN127" s="387"/>
      <c r="BO127" s="387"/>
      <c r="BP127" s="387"/>
      <c r="BQ127" s="387"/>
      <c r="BR127" s="387"/>
      <c r="BS127" s="387"/>
      <c r="BT127" s="387"/>
      <c r="BU127" s="387"/>
      <c r="BV127" s="387"/>
      <c r="BW127" s="295"/>
      <c r="BX127" s="295"/>
      <c r="BY127" s="295"/>
    </row>
    <row r="128" ht="15.0" customHeight="1">
      <c r="A128" s="294"/>
      <c r="B128" s="295" t="str">
        <f>IF(ISTEXT(A128),SUMIF('Production Calendar'!$F$3:$F$2071,'Crop Map'!$A128,'Production Calendar'!$G$3:$G$2701),"")</f>
        <v/>
      </c>
      <c r="C128" s="327" t="str">
        <f t="shared" si="3"/>
        <v/>
      </c>
      <c r="D128" s="328" t="str">
        <f t="array" ref="D128">IF(ISBLANK(A128),"",XLOOKUP($A128,'Codified Game Plan'!$E$3:$E$477,'Codified Game Plan'!$G$3:$G$477,0))</f>
        <v/>
      </c>
      <c r="E128" s="328" t="str">
        <f>IF(ISBLANK(A128),"",MAXIFS('Codified Game Plan'!$I$3:$I$477,'Codified Game Plan'!$E$3:$E$477,A128))</f>
        <v/>
      </c>
      <c r="F128" s="329" t="str">
        <f t="shared" si="4"/>
        <v>      - </v>
      </c>
      <c r="G128" s="295"/>
      <c r="H128" s="295"/>
      <c r="I128" s="295"/>
      <c r="J128" s="295"/>
      <c r="K128" s="295"/>
      <c r="L128" s="295"/>
      <c r="O128" s="295"/>
      <c r="P128" s="295"/>
      <c r="Q128" s="295"/>
      <c r="R128" s="295"/>
      <c r="S128" s="295"/>
      <c r="T128" s="295"/>
      <c r="U128" s="387"/>
      <c r="V128" s="387"/>
      <c r="W128" s="387"/>
      <c r="X128" s="387"/>
      <c r="Y128" s="387"/>
      <c r="Z128" s="387"/>
      <c r="AA128" s="387"/>
      <c r="AB128" s="387"/>
      <c r="AC128" s="387"/>
      <c r="AD128" s="387"/>
      <c r="AE128" s="387"/>
      <c r="AF128" s="387"/>
      <c r="AG128" s="387"/>
      <c r="AH128" s="387"/>
      <c r="AI128" s="387"/>
      <c r="AJ128" s="387"/>
      <c r="AK128" s="387"/>
      <c r="AL128" s="387"/>
      <c r="AM128" s="387"/>
      <c r="AN128" s="387"/>
      <c r="AO128" s="387"/>
      <c r="AP128" s="387"/>
      <c r="AQ128" s="387"/>
      <c r="AR128" s="387"/>
      <c r="AS128" s="387"/>
      <c r="AT128" s="387"/>
      <c r="AU128" s="387"/>
      <c r="AV128" s="387"/>
      <c r="AW128" s="387"/>
      <c r="AX128" s="387"/>
      <c r="AY128" s="387"/>
      <c r="AZ128" s="387"/>
      <c r="BA128" s="387"/>
      <c r="BB128" s="387"/>
      <c r="BC128" s="387"/>
      <c r="BD128" s="387"/>
      <c r="BE128" s="387"/>
      <c r="BF128" s="387"/>
      <c r="BG128" s="387"/>
      <c r="BH128" s="387"/>
      <c r="BI128" s="387"/>
      <c r="BJ128" s="387"/>
      <c r="BK128" s="387"/>
      <c r="BL128" s="387"/>
      <c r="BM128" s="387"/>
      <c r="BN128" s="387"/>
      <c r="BO128" s="387"/>
      <c r="BP128" s="387"/>
      <c r="BQ128" s="387"/>
      <c r="BR128" s="387"/>
      <c r="BS128" s="387"/>
      <c r="BT128" s="387"/>
      <c r="BU128" s="387"/>
      <c r="BV128" s="387"/>
      <c r="BW128" s="295"/>
      <c r="BX128" s="295"/>
      <c r="BY128" s="295"/>
    </row>
    <row r="129" ht="15.0" customHeight="1">
      <c r="A129" s="294"/>
      <c r="B129" s="295" t="str">
        <f>IF(ISTEXT(A129),SUMIF('Production Calendar'!$F$3:$F$2071,'Crop Map'!$A129,'Production Calendar'!$G$3:$G$2701),"")</f>
        <v/>
      </c>
      <c r="C129" s="327" t="str">
        <f t="shared" si="3"/>
        <v/>
      </c>
      <c r="D129" s="328" t="str">
        <f t="array" ref="D129">IF(ISBLANK(A129),"",XLOOKUP($A129,'Codified Game Plan'!$E$3:$E$477,'Codified Game Plan'!$G$3:$G$477,0))</f>
        <v/>
      </c>
      <c r="E129" s="328" t="str">
        <f>IF(ISBLANK(A129),"",MAXIFS('Codified Game Plan'!$I$3:$I$477,'Codified Game Plan'!$E$3:$E$477,A129))</f>
        <v/>
      </c>
      <c r="F129" s="329" t="str">
        <f t="shared" si="4"/>
        <v>      - </v>
      </c>
      <c r="G129" s="295"/>
      <c r="H129" s="295"/>
      <c r="I129" s="295"/>
      <c r="J129" s="295"/>
      <c r="K129" s="295"/>
      <c r="L129" s="295"/>
      <c r="O129" s="295"/>
      <c r="P129" s="295"/>
      <c r="Q129" s="295"/>
      <c r="R129" s="295"/>
      <c r="S129" s="295"/>
      <c r="T129" s="295"/>
      <c r="U129" s="387"/>
      <c r="V129" s="387"/>
      <c r="W129" s="387"/>
      <c r="X129" s="387"/>
      <c r="Y129" s="387"/>
      <c r="Z129" s="387"/>
      <c r="AA129" s="387"/>
      <c r="AB129" s="387"/>
      <c r="AC129" s="387"/>
      <c r="AD129" s="387"/>
      <c r="AE129" s="387"/>
      <c r="AF129" s="387"/>
      <c r="AG129" s="387"/>
      <c r="AH129" s="387"/>
      <c r="AI129" s="387"/>
      <c r="AJ129" s="387"/>
      <c r="AK129" s="387"/>
      <c r="AL129" s="387"/>
      <c r="AM129" s="387"/>
      <c r="AN129" s="387"/>
      <c r="AO129" s="387"/>
      <c r="AP129" s="387"/>
      <c r="AQ129" s="387"/>
      <c r="AR129" s="387"/>
      <c r="AS129" s="387"/>
      <c r="AT129" s="387"/>
      <c r="AU129" s="387"/>
      <c r="AV129" s="387"/>
      <c r="AW129" s="387"/>
      <c r="AX129" s="387"/>
      <c r="AY129" s="387"/>
      <c r="AZ129" s="387"/>
      <c r="BA129" s="387"/>
      <c r="BB129" s="387"/>
      <c r="BC129" s="387"/>
      <c r="BD129" s="387"/>
      <c r="BE129" s="387"/>
      <c r="BF129" s="387"/>
      <c r="BG129" s="387"/>
      <c r="BH129" s="387"/>
      <c r="BI129" s="387"/>
      <c r="BJ129" s="387"/>
      <c r="BK129" s="387"/>
      <c r="BL129" s="387"/>
      <c r="BM129" s="387"/>
      <c r="BN129" s="387"/>
      <c r="BO129" s="387"/>
      <c r="BP129" s="387"/>
      <c r="BQ129" s="387"/>
      <c r="BR129" s="387"/>
      <c r="BS129" s="387"/>
      <c r="BT129" s="387"/>
      <c r="BU129" s="387"/>
      <c r="BV129" s="387"/>
      <c r="BW129" s="295"/>
      <c r="BX129" s="295"/>
      <c r="BY129" s="295"/>
    </row>
    <row r="130" ht="15.0" customHeight="1">
      <c r="A130" s="294"/>
      <c r="B130" s="295" t="str">
        <f>IF(ISTEXT(A130),SUMIF('Production Calendar'!$F$3:$F$2071,'Crop Map'!$A130,'Production Calendar'!$G$3:$G$2701),"")</f>
        <v/>
      </c>
      <c r="C130" s="327" t="str">
        <f t="shared" si="3"/>
        <v/>
      </c>
      <c r="D130" s="328" t="str">
        <f t="array" ref="D130">IF(ISBLANK(A130),"",XLOOKUP($A130,'Codified Game Plan'!$E$3:$E$477,'Codified Game Plan'!$G$3:$G$477,0))</f>
        <v/>
      </c>
      <c r="E130" s="328" t="str">
        <f>IF(ISBLANK(A130),"",MAXIFS('Codified Game Plan'!$I$3:$I$477,'Codified Game Plan'!$E$3:$E$477,A130))</f>
        <v/>
      </c>
      <c r="F130" s="329" t="str">
        <f t="shared" si="4"/>
        <v>      - </v>
      </c>
      <c r="G130" s="295"/>
      <c r="H130" s="295"/>
      <c r="I130" s="295"/>
      <c r="J130" s="295"/>
      <c r="K130" s="295"/>
      <c r="L130" s="295"/>
      <c r="O130" s="295"/>
      <c r="P130" s="295"/>
      <c r="Q130" s="295"/>
      <c r="R130" s="295"/>
      <c r="S130" s="295"/>
      <c r="T130" s="295"/>
      <c r="U130" s="387"/>
      <c r="V130" s="387"/>
      <c r="W130" s="387"/>
      <c r="X130" s="387"/>
      <c r="Y130" s="387"/>
      <c r="Z130" s="387"/>
      <c r="AA130" s="387"/>
      <c r="AB130" s="387"/>
      <c r="AC130" s="387"/>
      <c r="AD130" s="387"/>
      <c r="AE130" s="387"/>
      <c r="AF130" s="387"/>
      <c r="AG130" s="387"/>
      <c r="AH130" s="387"/>
      <c r="AI130" s="387"/>
      <c r="AJ130" s="387"/>
      <c r="AK130" s="387"/>
      <c r="AL130" s="387"/>
      <c r="AM130" s="387"/>
      <c r="AN130" s="387"/>
      <c r="AO130" s="387"/>
      <c r="AP130" s="387"/>
      <c r="AQ130" s="387"/>
      <c r="AR130" s="387"/>
      <c r="AS130" s="387"/>
      <c r="AT130" s="387"/>
      <c r="AU130" s="387"/>
      <c r="AV130" s="387"/>
      <c r="AW130" s="387"/>
      <c r="AX130" s="387"/>
      <c r="AY130" s="387"/>
      <c r="AZ130" s="387"/>
      <c r="BA130" s="387"/>
      <c r="BB130" s="387"/>
      <c r="BC130" s="387"/>
      <c r="BD130" s="387"/>
      <c r="BE130" s="387"/>
      <c r="BF130" s="387"/>
      <c r="BG130" s="387"/>
      <c r="BH130" s="387"/>
      <c r="BI130" s="387"/>
      <c r="BJ130" s="387"/>
      <c r="BK130" s="387"/>
      <c r="BL130" s="387"/>
      <c r="BM130" s="387"/>
      <c r="BN130" s="387"/>
      <c r="BO130" s="387"/>
      <c r="BP130" s="387"/>
      <c r="BQ130" s="387"/>
      <c r="BR130" s="387"/>
      <c r="BS130" s="387"/>
      <c r="BT130" s="387"/>
      <c r="BU130" s="387"/>
      <c r="BV130" s="387"/>
      <c r="BW130" s="295"/>
      <c r="BX130" s="295"/>
      <c r="BY130" s="295"/>
    </row>
    <row r="131" ht="15.0" customHeight="1">
      <c r="A131" s="294"/>
      <c r="B131" s="295" t="str">
        <f>IF(ISTEXT(A131),SUMIF('Production Calendar'!$F$3:$F$2071,'Crop Map'!$A131,'Production Calendar'!$G$3:$G$2701),"")</f>
        <v/>
      </c>
      <c r="C131" s="327" t="str">
        <f t="shared" si="3"/>
        <v/>
      </c>
      <c r="D131" s="328" t="str">
        <f t="array" ref="D131">IF(ISBLANK(A131),"",XLOOKUP($A131,'Codified Game Plan'!$E$3:$E$477,'Codified Game Plan'!$G$3:$G$477,0))</f>
        <v/>
      </c>
      <c r="E131" s="328" t="str">
        <f>IF(ISBLANK(A131),"",MAXIFS('Codified Game Plan'!$I$3:$I$477,'Codified Game Plan'!$E$3:$E$477,A131))</f>
        <v/>
      </c>
      <c r="F131" s="329" t="str">
        <f t="shared" si="4"/>
        <v>      - </v>
      </c>
      <c r="G131" s="295"/>
      <c r="H131" s="295"/>
      <c r="I131" s="295"/>
      <c r="J131" s="295"/>
      <c r="K131" s="295"/>
      <c r="L131" s="295"/>
      <c r="O131" s="295"/>
      <c r="P131" s="295"/>
      <c r="Q131" s="295"/>
      <c r="R131" s="295"/>
      <c r="S131" s="295"/>
      <c r="T131" s="295"/>
      <c r="U131" s="387"/>
      <c r="V131" s="387"/>
      <c r="W131" s="387"/>
      <c r="X131" s="387"/>
      <c r="Y131" s="387"/>
      <c r="Z131" s="387"/>
      <c r="AA131" s="387"/>
      <c r="AB131" s="387"/>
      <c r="AC131" s="387"/>
      <c r="AD131" s="387"/>
      <c r="AE131" s="387"/>
      <c r="AF131" s="387"/>
      <c r="AG131" s="387"/>
      <c r="AH131" s="387"/>
      <c r="AI131" s="387"/>
      <c r="AJ131" s="387"/>
      <c r="AK131" s="387"/>
      <c r="AL131" s="387"/>
      <c r="AM131" s="387"/>
      <c r="AN131" s="387"/>
      <c r="AO131" s="387"/>
      <c r="AP131" s="387"/>
      <c r="AQ131" s="387"/>
      <c r="AR131" s="387"/>
      <c r="AS131" s="387"/>
      <c r="AT131" s="387"/>
      <c r="AU131" s="387"/>
      <c r="AV131" s="387"/>
      <c r="AW131" s="387"/>
      <c r="AX131" s="387"/>
      <c r="AY131" s="387"/>
      <c r="AZ131" s="387"/>
      <c r="BA131" s="387"/>
      <c r="BB131" s="387"/>
      <c r="BC131" s="387"/>
      <c r="BD131" s="387"/>
      <c r="BE131" s="387"/>
      <c r="BF131" s="387"/>
      <c r="BG131" s="387"/>
      <c r="BH131" s="387"/>
      <c r="BI131" s="387"/>
      <c r="BJ131" s="387"/>
      <c r="BK131" s="387"/>
      <c r="BL131" s="387"/>
      <c r="BM131" s="387"/>
      <c r="BN131" s="387"/>
      <c r="BO131" s="387"/>
      <c r="BP131" s="387"/>
      <c r="BQ131" s="387"/>
      <c r="BR131" s="387"/>
      <c r="BS131" s="387"/>
      <c r="BT131" s="387"/>
      <c r="BU131" s="387"/>
      <c r="BV131" s="387"/>
      <c r="BW131" s="295"/>
      <c r="BX131" s="295"/>
      <c r="BY131" s="295"/>
    </row>
    <row r="132" ht="15.0" customHeight="1">
      <c r="A132" s="294"/>
      <c r="B132" s="295" t="str">
        <f>IF(ISTEXT(A132),SUMIF('Production Calendar'!$F$3:$F$2071,'Crop Map'!$A132,'Production Calendar'!$G$3:$G$2701),"")</f>
        <v/>
      </c>
      <c r="C132" s="327" t="str">
        <f t="shared" si="3"/>
        <v/>
      </c>
      <c r="D132" s="328" t="str">
        <f t="array" ref="D132">IF(ISBLANK(A132),"",XLOOKUP($A132,'Codified Game Plan'!$E$3:$E$477,'Codified Game Plan'!$G$3:$G$477,0))</f>
        <v/>
      </c>
      <c r="E132" s="328" t="str">
        <f>IF(ISBLANK(A132),"",MAXIFS('Codified Game Plan'!$I$3:$I$477,'Codified Game Plan'!$E$3:$E$477,A132))</f>
        <v/>
      </c>
      <c r="F132" s="329" t="str">
        <f t="shared" si="4"/>
        <v>      - </v>
      </c>
      <c r="G132" s="295"/>
      <c r="H132" s="295"/>
      <c r="I132" s="295"/>
      <c r="J132" s="295"/>
      <c r="K132" s="295"/>
      <c r="L132" s="295"/>
      <c r="O132" s="295"/>
      <c r="P132" s="295"/>
      <c r="Q132" s="295"/>
      <c r="R132" s="295"/>
      <c r="S132" s="295"/>
      <c r="T132" s="295"/>
      <c r="U132" s="387"/>
      <c r="V132" s="387"/>
      <c r="W132" s="387"/>
      <c r="X132" s="387"/>
      <c r="Y132" s="387"/>
      <c r="Z132" s="387"/>
      <c r="AA132" s="387"/>
      <c r="AB132" s="387"/>
      <c r="AC132" s="387"/>
      <c r="AD132" s="387"/>
      <c r="AE132" s="387"/>
      <c r="AF132" s="387"/>
      <c r="AG132" s="387"/>
      <c r="AH132" s="387"/>
      <c r="AI132" s="387"/>
      <c r="AJ132" s="387"/>
      <c r="AK132" s="387"/>
      <c r="AL132" s="387"/>
      <c r="AM132" s="387"/>
      <c r="AN132" s="387"/>
      <c r="AO132" s="387"/>
      <c r="AP132" s="387"/>
      <c r="AQ132" s="387"/>
      <c r="AR132" s="387"/>
      <c r="AS132" s="387"/>
      <c r="AT132" s="387"/>
      <c r="AU132" s="387"/>
      <c r="AV132" s="387"/>
      <c r="AW132" s="387"/>
      <c r="AX132" s="387"/>
      <c r="AY132" s="387"/>
      <c r="AZ132" s="387"/>
      <c r="BA132" s="387"/>
      <c r="BB132" s="387"/>
      <c r="BC132" s="387"/>
      <c r="BD132" s="387"/>
      <c r="BE132" s="387"/>
      <c r="BF132" s="387"/>
      <c r="BG132" s="387"/>
      <c r="BH132" s="387"/>
      <c r="BI132" s="387"/>
      <c r="BJ132" s="387"/>
      <c r="BK132" s="387"/>
      <c r="BL132" s="387"/>
      <c r="BM132" s="387"/>
      <c r="BN132" s="387"/>
      <c r="BO132" s="387"/>
      <c r="BP132" s="387"/>
      <c r="BQ132" s="387"/>
      <c r="BR132" s="387"/>
      <c r="BS132" s="387"/>
      <c r="BT132" s="387"/>
      <c r="BU132" s="387"/>
      <c r="BV132" s="387"/>
      <c r="BW132" s="295"/>
      <c r="BX132" s="295"/>
      <c r="BY132" s="295"/>
    </row>
    <row r="133" ht="15.0" customHeight="1">
      <c r="A133" s="294"/>
      <c r="B133" s="295" t="str">
        <f>IF(ISTEXT(A133),SUMIF('Production Calendar'!$F$3:$F$2071,'Crop Map'!$A133,'Production Calendar'!$G$3:$G$2701),"")</f>
        <v/>
      </c>
      <c r="C133" s="327" t="str">
        <f t="shared" si="3"/>
        <v/>
      </c>
      <c r="D133" s="328" t="str">
        <f t="array" ref="D133">IF(ISBLANK(A133),"",XLOOKUP($A133,'Codified Game Plan'!$E$3:$E$477,'Codified Game Plan'!$G$3:$G$477,0))</f>
        <v/>
      </c>
      <c r="E133" s="328" t="str">
        <f>IF(ISBLANK(A133),"",MAXIFS('Codified Game Plan'!$I$3:$I$477,'Codified Game Plan'!$E$3:$E$477,A133))</f>
        <v/>
      </c>
      <c r="F133" s="329" t="str">
        <f t="shared" si="4"/>
        <v>      - </v>
      </c>
      <c r="G133" s="295"/>
      <c r="H133" s="295"/>
      <c r="I133" s="295"/>
      <c r="J133" s="295"/>
      <c r="K133" s="295"/>
      <c r="L133" s="295"/>
      <c r="O133" s="295"/>
      <c r="P133" s="295"/>
      <c r="Q133" s="295"/>
      <c r="R133" s="295"/>
      <c r="S133" s="295"/>
      <c r="T133" s="295"/>
      <c r="U133" s="387"/>
      <c r="V133" s="387"/>
      <c r="W133" s="387"/>
      <c r="X133" s="387"/>
      <c r="Y133" s="387"/>
      <c r="Z133" s="387"/>
      <c r="AA133" s="387"/>
      <c r="AB133" s="387"/>
      <c r="AC133" s="387"/>
      <c r="AD133" s="387"/>
      <c r="AE133" s="387"/>
      <c r="AF133" s="387"/>
      <c r="AG133" s="387"/>
      <c r="AH133" s="387"/>
      <c r="AI133" s="387"/>
      <c r="AJ133" s="387"/>
      <c r="AK133" s="387"/>
      <c r="AL133" s="387"/>
      <c r="AM133" s="387"/>
      <c r="AN133" s="387"/>
      <c r="AO133" s="387"/>
      <c r="AP133" s="387"/>
      <c r="AQ133" s="387"/>
      <c r="AR133" s="387"/>
      <c r="AS133" s="387"/>
      <c r="AT133" s="387"/>
      <c r="AU133" s="387"/>
      <c r="AV133" s="387"/>
      <c r="AW133" s="387"/>
      <c r="AX133" s="387"/>
      <c r="AY133" s="387"/>
      <c r="AZ133" s="387"/>
      <c r="BA133" s="387"/>
      <c r="BB133" s="387"/>
      <c r="BC133" s="387"/>
      <c r="BD133" s="387"/>
      <c r="BE133" s="387"/>
      <c r="BF133" s="387"/>
      <c r="BG133" s="387"/>
      <c r="BH133" s="387"/>
      <c r="BI133" s="387"/>
      <c r="BJ133" s="387"/>
      <c r="BK133" s="387"/>
      <c r="BL133" s="387"/>
      <c r="BM133" s="387"/>
      <c r="BN133" s="387"/>
      <c r="BO133" s="387"/>
      <c r="BP133" s="387"/>
      <c r="BQ133" s="387"/>
      <c r="BR133" s="387"/>
      <c r="BS133" s="387"/>
      <c r="BT133" s="387"/>
      <c r="BU133" s="387"/>
      <c r="BV133" s="387"/>
      <c r="BW133" s="295"/>
      <c r="BX133" s="295"/>
      <c r="BY133" s="295"/>
    </row>
    <row r="134" ht="15.0" customHeight="1">
      <c r="A134" s="294"/>
      <c r="B134" s="295" t="str">
        <f>IF(ISTEXT(A134),SUMIF('Production Calendar'!$F$3:$F$2071,'Crop Map'!$A134,'Production Calendar'!$G$3:$G$2701),"")</f>
        <v/>
      </c>
      <c r="C134" s="327" t="str">
        <f t="shared" si="3"/>
        <v/>
      </c>
      <c r="D134" s="328" t="str">
        <f t="array" ref="D134">IF(ISBLANK(A134),"",XLOOKUP($A134,'Codified Game Plan'!$E$3:$E$477,'Codified Game Plan'!$G$3:$G$477,0))</f>
        <v/>
      </c>
      <c r="E134" s="328" t="str">
        <f>IF(ISBLANK(A134),"",MAXIFS('Codified Game Plan'!$I$3:$I$477,'Codified Game Plan'!$E$3:$E$477,A134))</f>
        <v/>
      </c>
      <c r="F134" s="329" t="str">
        <f t="shared" si="4"/>
        <v>      - </v>
      </c>
      <c r="G134" s="295"/>
      <c r="H134" s="295"/>
      <c r="I134" s="295"/>
      <c r="J134" s="295"/>
      <c r="K134" s="295"/>
      <c r="L134" s="295"/>
      <c r="O134" s="295"/>
      <c r="P134" s="295"/>
      <c r="Q134" s="295"/>
      <c r="R134" s="295"/>
      <c r="S134" s="295"/>
      <c r="T134" s="295"/>
      <c r="U134" s="387"/>
      <c r="V134" s="387"/>
      <c r="W134" s="387"/>
      <c r="X134" s="387"/>
      <c r="Y134" s="387"/>
      <c r="Z134" s="387"/>
      <c r="AA134" s="387"/>
      <c r="AB134" s="387"/>
      <c r="AC134" s="387"/>
      <c r="AD134" s="387"/>
      <c r="AE134" s="387"/>
      <c r="AF134" s="387"/>
      <c r="AG134" s="387"/>
      <c r="AH134" s="387"/>
      <c r="AI134" s="387"/>
      <c r="AJ134" s="387"/>
      <c r="AK134" s="387"/>
      <c r="AL134" s="387"/>
      <c r="AM134" s="387"/>
      <c r="AN134" s="387"/>
      <c r="AO134" s="387"/>
      <c r="AP134" s="387"/>
      <c r="AQ134" s="387"/>
      <c r="AR134" s="387"/>
      <c r="AS134" s="387"/>
      <c r="AT134" s="387"/>
      <c r="AU134" s="387"/>
      <c r="AV134" s="387"/>
      <c r="AW134" s="387"/>
      <c r="AX134" s="387"/>
      <c r="AY134" s="387"/>
      <c r="AZ134" s="387"/>
      <c r="BA134" s="387"/>
      <c r="BB134" s="387"/>
      <c r="BC134" s="387"/>
      <c r="BD134" s="387"/>
      <c r="BE134" s="387"/>
      <c r="BF134" s="387"/>
      <c r="BG134" s="387"/>
      <c r="BH134" s="387"/>
      <c r="BI134" s="387"/>
      <c r="BJ134" s="387"/>
      <c r="BK134" s="387"/>
      <c r="BL134" s="387"/>
      <c r="BM134" s="387"/>
      <c r="BN134" s="387"/>
      <c r="BO134" s="387"/>
      <c r="BP134" s="387"/>
      <c r="BQ134" s="387"/>
      <c r="BR134" s="387"/>
      <c r="BS134" s="387"/>
      <c r="BT134" s="387"/>
      <c r="BU134" s="387"/>
      <c r="BV134" s="387"/>
      <c r="BW134" s="295"/>
      <c r="BX134" s="295"/>
      <c r="BY134" s="295"/>
    </row>
    <row r="135" ht="15.0" customHeight="1">
      <c r="A135" s="294"/>
      <c r="B135" s="295" t="str">
        <f>IF(ISTEXT(A135),SUMIF('Production Calendar'!$F$3:$F$2071,'Crop Map'!$A135,'Production Calendar'!$G$3:$G$2701),"")</f>
        <v/>
      </c>
      <c r="C135" s="327" t="str">
        <f t="shared" si="3"/>
        <v/>
      </c>
      <c r="D135" s="328" t="str">
        <f t="array" ref="D135">IF(ISBLANK(A135),"",XLOOKUP($A135,'Codified Game Plan'!$E$3:$E$477,'Codified Game Plan'!$G$3:$G$477,0))</f>
        <v/>
      </c>
      <c r="E135" s="328" t="str">
        <f>IF(ISBLANK(A135),"",MAXIFS('Codified Game Plan'!$I$3:$I$477,'Codified Game Plan'!$E$3:$E$477,A135))</f>
        <v/>
      </c>
      <c r="F135" s="329" t="str">
        <f t="shared" si="4"/>
        <v>      - </v>
      </c>
      <c r="G135" s="295"/>
      <c r="H135" s="295"/>
      <c r="I135" s="295"/>
      <c r="J135" s="295"/>
      <c r="K135" s="295"/>
      <c r="L135" s="295"/>
      <c r="O135" s="295"/>
      <c r="P135" s="295"/>
      <c r="Q135" s="295"/>
      <c r="R135" s="295"/>
      <c r="S135" s="295"/>
      <c r="T135" s="295"/>
      <c r="U135" s="387"/>
      <c r="V135" s="387"/>
      <c r="W135" s="387"/>
      <c r="X135" s="387"/>
      <c r="Y135" s="387"/>
      <c r="Z135" s="387"/>
      <c r="AA135" s="387"/>
      <c r="AB135" s="387"/>
      <c r="AC135" s="387"/>
      <c r="AD135" s="387"/>
      <c r="AE135" s="387"/>
      <c r="AF135" s="387"/>
      <c r="AG135" s="387"/>
      <c r="AH135" s="387"/>
      <c r="AI135" s="387"/>
      <c r="AJ135" s="387"/>
      <c r="AK135" s="387"/>
      <c r="AL135" s="387"/>
      <c r="AM135" s="387"/>
      <c r="AN135" s="387"/>
      <c r="AO135" s="387"/>
      <c r="AP135" s="387"/>
      <c r="AQ135" s="387"/>
      <c r="AR135" s="387"/>
      <c r="AS135" s="387"/>
      <c r="AT135" s="387"/>
      <c r="AU135" s="387"/>
      <c r="AV135" s="387"/>
      <c r="AW135" s="387"/>
      <c r="AX135" s="387"/>
      <c r="AY135" s="387"/>
      <c r="AZ135" s="387"/>
      <c r="BA135" s="387"/>
      <c r="BB135" s="387"/>
      <c r="BC135" s="387"/>
      <c r="BD135" s="387"/>
      <c r="BE135" s="387"/>
      <c r="BF135" s="387"/>
      <c r="BG135" s="387"/>
      <c r="BH135" s="387"/>
      <c r="BI135" s="387"/>
      <c r="BJ135" s="387"/>
      <c r="BK135" s="387"/>
      <c r="BL135" s="387"/>
      <c r="BM135" s="387"/>
      <c r="BN135" s="387"/>
      <c r="BO135" s="387"/>
      <c r="BP135" s="387"/>
      <c r="BQ135" s="387"/>
      <c r="BR135" s="387"/>
      <c r="BS135" s="387"/>
      <c r="BT135" s="387"/>
      <c r="BU135" s="387"/>
      <c r="BV135" s="387"/>
      <c r="BW135" s="295"/>
      <c r="BX135" s="295"/>
      <c r="BY135" s="295"/>
    </row>
    <row r="136" ht="15.0" customHeight="1">
      <c r="A136" s="294"/>
      <c r="B136" s="295" t="str">
        <f>IF(ISTEXT(A136),SUMIF('Production Calendar'!$F$3:$F$2071,'Crop Map'!$A136,'Production Calendar'!$G$3:$G$2701),"")</f>
        <v/>
      </c>
      <c r="C136" s="327" t="str">
        <f t="shared" si="3"/>
        <v/>
      </c>
      <c r="D136" s="328" t="str">
        <f t="array" ref="D136">IF(ISBLANK(A136),"",XLOOKUP($A136,'Codified Game Plan'!$E$3:$E$477,'Codified Game Plan'!$G$3:$G$477,0))</f>
        <v/>
      </c>
      <c r="E136" s="328" t="str">
        <f>IF(ISBLANK(A136),"",MAXIFS('Codified Game Plan'!$I$3:$I$477,'Codified Game Plan'!$E$3:$E$477,A136))</f>
        <v/>
      </c>
      <c r="F136" s="329" t="str">
        <f t="shared" si="4"/>
        <v>      - </v>
      </c>
      <c r="G136" s="295"/>
      <c r="H136" s="295"/>
      <c r="I136" s="295"/>
      <c r="J136" s="295"/>
      <c r="K136" s="295"/>
      <c r="L136" s="295"/>
      <c r="O136" s="295"/>
      <c r="P136" s="295"/>
      <c r="Q136" s="295"/>
      <c r="R136" s="295"/>
      <c r="S136" s="295"/>
      <c r="T136" s="295"/>
      <c r="U136" s="387"/>
      <c r="V136" s="387"/>
      <c r="W136" s="387"/>
      <c r="X136" s="387"/>
      <c r="Y136" s="387"/>
      <c r="Z136" s="387"/>
      <c r="AA136" s="387"/>
      <c r="AB136" s="387"/>
      <c r="AC136" s="387"/>
      <c r="AD136" s="387"/>
      <c r="AE136" s="387"/>
      <c r="AF136" s="387"/>
      <c r="AG136" s="387"/>
      <c r="AH136" s="387"/>
      <c r="AI136" s="387"/>
      <c r="AJ136" s="387"/>
      <c r="AK136" s="387"/>
      <c r="AL136" s="387"/>
      <c r="AM136" s="387"/>
      <c r="AN136" s="387"/>
      <c r="AO136" s="387"/>
      <c r="AP136" s="387"/>
      <c r="AQ136" s="387"/>
      <c r="AR136" s="387"/>
      <c r="AS136" s="387"/>
      <c r="AT136" s="387"/>
      <c r="AU136" s="387"/>
      <c r="AV136" s="387"/>
      <c r="AW136" s="387"/>
      <c r="AX136" s="387"/>
      <c r="AY136" s="387"/>
      <c r="AZ136" s="387"/>
      <c r="BA136" s="387"/>
      <c r="BB136" s="387"/>
      <c r="BC136" s="387"/>
      <c r="BD136" s="387"/>
      <c r="BE136" s="387"/>
      <c r="BF136" s="387"/>
      <c r="BG136" s="387"/>
      <c r="BH136" s="387"/>
      <c r="BI136" s="387"/>
      <c r="BJ136" s="387"/>
      <c r="BK136" s="387"/>
      <c r="BL136" s="387"/>
      <c r="BM136" s="387"/>
      <c r="BN136" s="387"/>
      <c r="BO136" s="387"/>
      <c r="BP136" s="387"/>
      <c r="BQ136" s="387"/>
      <c r="BR136" s="387"/>
      <c r="BS136" s="387"/>
      <c r="BT136" s="387"/>
      <c r="BU136" s="387"/>
      <c r="BV136" s="387"/>
      <c r="BW136" s="295"/>
      <c r="BX136" s="295"/>
      <c r="BY136" s="295"/>
    </row>
    <row r="137" ht="15.0" customHeight="1">
      <c r="A137" s="294"/>
      <c r="B137" s="295" t="str">
        <f>IF(ISTEXT(A137),SUMIF('Production Calendar'!$F$3:$F$2071,'Crop Map'!$A137,'Production Calendar'!$G$3:$G$2701),"")</f>
        <v/>
      </c>
      <c r="C137" s="327" t="str">
        <f t="shared" si="3"/>
        <v/>
      </c>
      <c r="D137" s="328" t="str">
        <f t="array" ref="D137">IF(ISBLANK(A137),"",XLOOKUP($A137,'Codified Game Plan'!$E$3:$E$477,'Codified Game Plan'!$G$3:$G$477,0))</f>
        <v/>
      </c>
      <c r="E137" s="328" t="str">
        <f>IF(ISBLANK(A137),"",MAXIFS('Codified Game Plan'!$I$3:$I$477,'Codified Game Plan'!$E$3:$E$477,A137))</f>
        <v/>
      </c>
      <c r="F137" s="329" t="str">
        <f t="shared" si="4"/>
        <v>      - </v>
      </c>
      <c r="G137" s="295"/>
      <c r="H137" s="295"/>
      <c r="I137" s="295"/>
      <c r="J137" s="295"/>
      <c r="K137" s="295"/>
      <c r="L137" s="295"/>
      <c r="O137" s="295"/>
      <c r="P137" s="295"/>
      <c r="Q137" s="295"/>
      <c r="R137" s="295"/>
      <c r="S137" s="295"/>
      <c r="T137" s="295"/>
      <c r="U137" s="387"/>
      <c r="V137" s="387"/>
      <c r="W137" s="387"/>
      <c r="X137" s="387"/>
      <c r="Y137" s="387"/>
      <c r="Z137" s="387"/>
      <c r="AA137" s="387"/>
      <c r="AB137" s="387"/>
      <c r="AC137" s="387"/>
      <c r="AD137" s="387"/>
      <c r="AE137" s="387"/>
      <c r="AF137" s="387"/>
      <c r="AG137" s="387"/>
      <c r="AH137" s="387"/>
      <c r="AI137" s="387"/>
      <c r="AJ137" s="387"/>
      <c r="AK137" s="387"/>
      <c r="AL137" s="387"/>
      <c r="AM137" s="387"/>
      <c r="AN137" s="387"/>
      <c r="AO137" s="387"/>
      <c r="AP137" s="387"/>
      <c r="AQ137" s="387"/>
      <c r="AR137" s="387"/>
      <c r="AS137" s="387"/>
      <c r="AT137" s="387"/>
      <c r="AU137" s="387"/>
      <c r="AV137" s="387"/>
      <c r="AW137" s="387"/>
      <c r="AX137" s="387"/>
      <c r="AY137" s="387"/>
      <c r="AZ137" s="387"/>
      <c r="BA137" s="387"/>
      <c r="BB137" s="387"/>
      <c r="BC137" s="387"/>
      <c r="BD137" s="387"/>
      <c r="BE137" s="387"/>
      <c r="BF137" s="387"/>
      <c r="BG137" s="387"/>
      <c r="BH137" s="387"/>
      <c r="BI137" s="387"/>
      <c r="BJ137" s="387"/>
      <c r="BK137" s="387"/>
      <c r="BL137" s="387"/>
      <c r="BM137" s="387"/>
      <c r="BN137" s="387"/>
      <c r="BO137" s="387"/>
      <c r="BP137" s="387"/>
      <c r="BQ137" s="387"/>
      <c r="BR137" s="387"/>
      <c r="BS137" s="387"/>
      <c r="BT137" s="387"/>
      <c r="BU137" s="387"/>
      <c r="BV137" s="387"/>
      <c r="BW137" s="295"/>
      <c r="BX137" s="295"/>
      <c r="BY137" s="295"/>
    </row>
    <row r="138" ht="15.0" customHeight="1">
      <c r="A138" s="294"/>
      <c r="B138" s="295" t="str">
        <f>IF(ISTEXT(A138),SUMIF('Production Calendar'!$F$3:$F$2071,'Crop Map'!$A138,'Production Calendar'!$G$3:$G$2701),"")</f>
        <v/>
      </c>
      <c r="C138" s="327" t="str">
        <f t="shared" si="3"/>
        <v/>
      </c>
      <c r="D138" s="328" t="str">
        <f t="array" ref="D138">IF(ISBLANK(A138),"",XLOOKUP($A138,'Codified Game Plan'!$E$3:$E$477,'Codified Game Plan'!$G$3:$G$477,0))</f>
        <v/>
      </c>
      <c r="E138" s="328" t="str">
        <f>IF(ISBLANK(A138),"",MAXIFS('Codified Game Plan'!$I$3:$I$477,'Codified Game Plan'!$E$3:$E$477,A138))</f>
        <v/>
      </c>
      <c r="F138" s="329" t="str">
        <f t="shared" si="4"/>
        <v>      - </v>
      </c>
      <c r="G138" s="295"/>
      <c r="H138" s="295"/>
      <c r="I138" s="295"/>
      <c r="J138" s="295"/>
      <c r="K138" s="295"/>
      <c r="L138" s="295"/>
      <c r="O138" s="295"/>
      <c r="P138" s="295"/>
      <c r="Q138" s="295"/>
      <c r="R138" s="295"/>
      <c r="S138" s="295"/>
      <c r="T138" s="295"/>
      <c r="U138" s="387"/>
      <c r="V138" s="387"/>
      <c r="W138" s="387"/>
      <c r="X138" s="387"/>
      <c r="Y138" s="387"/>
      <c r="Z138" s="387"/>
      <c r="AA138" s="387"/>
      <c r="AB138" s="387"/>
      <c r="AC138" s="387"/>
      <c r="AD138" s="387"/>
      <c r="AE138" s="387"/>
      <c r="AF138" s="387"/>
      <c r="AG138" s="387"/>
      <c r="AH138" s="387"/>
      <c r="AI138" s="387"/>
      <c r="AJ138" s="387"/>
      <c r="AK138" s="387"/>
      <c r="AL138" s="387"/>
      <c r="AM138" s="387"/>
      <c r="AN138" s="387"/>
      <c r="AO138" s="387"/>
      <c r="AP138" s="387"/>
      <c r="AQ138" s="387"/>
      <c r="AR138" s="387"/>
      <c r="AS138" s="387"/>
      <c r="AT138" s="387"/>
      <c r="AU138" s="387"/>
      <c r="AV138" s="387"/>
      <c r="AW138" s="387"/>
      <c r="AX138" s="387"/>
      <c r="AY138" s="387"/>
      <c r="AZ138" s="387"/>
      <c r="BA138" s="387"/>
      <c r="BB138" s="387"/>
      <c r="BC138" s="387"/>
      <c r="BD138" s="387"/>
      <c r="BE138" s="387"/>
      <c r="BF138" s="387"/>
      <c r="BG138" s="387"/>
      <c r="BH138" s="387"/>
      <c r="BI138" s="387"/>
      <c r="BJ138" s="387"/>
      <c r="BK138" s="387"/>
      <c r="BL138" s="387"/>
      <c r="BM138" s="387"/>
      <c r="BN138" s="387"/>
      <c r="BO138" s="387"/>
      <c r="BP138" s="387"/>
      <c r="BQ138" s="387"/>
      <c r="BR138" s="387"/>
      <c r="BS138" s="387"/>
      <c r="BT138" s="387"/>
      <c r="BU138" s="387"/>
      <c r="BV138" s="387"/>
      <c r="BW138" s="295"/>
      <c r="BX138" s="295"/>
      <c r="BY138" s="295"/>
    </row>
    <row r="139" ht="15.0" customHeight="1">
      <c r="A139" s="294"/>
      <c r="B139" s="295" t="str">
        <f>IF(ISTEXT(A139),SUMIF('Production Calendar'!$F$3:$F$2071,'Crop Map'!$A139,'Production Calendar'!$G$3:$G$2701),"")</f>
        <v/>
      </c>
      <c r="C139" s="327" t="str">
        <f t="shared" si="3"/>
        <v/>
      </c>
      <c r="D139" s="328" t="str">
        <f t="array" ref="D139">IF(ISBLANK(A139),"",XLOOKUP($A139,'Codified Game Plan'!$E$3:$E$477,'Codified Game Plan'!$G$3:$G$477,0))</f>
        <v/>
      </c>
      <c r="E139" s="328" t="str">
        <f>IF(ISBLANK(A139),"",MAXIFS('Codified Game Plan'!$I$3:$I$477,'Codified Game Plan'!$E$3:$E$477,A139))</f>
        <v/>
      </c>
      <c r="F139" s="329" t="str">
        <f t="shared" si="4"/>
        <v>      - </v>
      </c>
      <c r="G139" s="295"/>
      <c r="H139" s="295"/>
      <c r="I139" s="295"/>
      <c r="J139" s="295"/>
      <c r="K139" s="295"/>
      <c r="L139" s="295"/>
      <c r="O139" s="295"/>
      <c r="P139" s="295"/>
      <c r="Q139" s="295"/>
      <c r="R139" s="295"/>
      <c r="S139" s="295"/>
      <c r="T139" s="295"/>
      <c r="U139" s="387"/>
      <c r="V139" s="387"/>
      <c r="W139" s="387"/>
      <c r="X139" s="387"/>
      <c r="Y139" s="387"/>
      <c r="Z139" s="387"/>
      <c r="AA139" s="387"/>
      <c r="AB139" s="387"/>
      <c r="AC139" s="387"/>
      <c r="AD139" s="387"/>
      <c r="AE139" s="387"/>
      <c r="AF139" s="387"/>
      <c r="AG139" s="387"/>
      <c r="AH139" s="387"/>
      <c r="AI139" s="387"/>
      <c r="AJ139" s="387"/>
      <c r="AK139" s="387"/>
      <c r="AL139" s="387"/>
      <c r="AM139" s="387"/>
      <c r="AN139" s="387"/>
      <c r="AO139" s="387"/>
      <c r="AP139" s="387"/>
      <c r="AQ139" s="387"/>
      <c r="AR139" s="387"/>
      <c r="AS139" s="387"/>
      <c r="AT139" s="387"/>
      <c r="AU139" s="387"/>
      <c r="AV139" s="387"/>
      <c r="AW139" s="387"/>
      <c r="AX139" s="387"/>
      <c r="AY139" s="387"/>
      <c r="AZ139" s="387"/>
      <c r="BA139" s="387"/>
      <c r="BB139" s="387"/>
      <c r="BC139" s="387"/>
      <c r="BD139" s="387"/>
      <c r="BE139" s="387"/>
      <c r="BF139" s="387"/>
      <c r="BG139" s="387"/>
      <c r="BH139" s="387"/>
      <c r="BI139" s="387"/>
      <c r="BJ139" s="387"/>
      <c r="BK139" s="387"/>
      <c r="BL139" s="387"/>
      <c r="BM139" s="387"/>
      <c r="BN139" s="387"/>
      <c r="BO139" s="387"/>
      <c r="BP139" s="387"/>
      <c r="BQ139" s="387"/>
      <c r="BR139" s="387"/>
      <c r="BS139" s="387"/>
      <c r="BT139" s="387"/>
      <c r="BU139" s="387"/>
      <c r="BV139" s="387"/>
      <c r="BW139" s="295"/>
      <c r="BX139" s="295"/>
      <c r="BY139" s="295"/>
    </row>
    <row r="140" ht="15.0" customHeight="1">
      <c r="A140" s="294"/>
      <c r="B140" s="295" t="str">
        <f>IF(ISTEXT(A140),SUMIF('Production Calendar'!$F$3:$F$2071,'Crop Map'!$A140,'Production Calendar'!$G$3:$G$2701),"")</f>
        <v/>
      </c>
      <c r="C140" s="327" t="str">
        <f t="shared" si="3"/>
        <v/>
      </c>
      <c r="D140" s="328" t="str">
        <f t="array" ref="D140">IF(ISBLANK(A140),"",XLOOKUP($A140,'Codified Game Plan'!$E$3:$E$477,'Codified Game Plan'!$G$3:$G$477,0))</f>
        <v/>
      </c>
      <c r="E140" s="328" t="str">
        <f>IF(ISBLANK(A140),"",MAXIFS('Codified Game Plan'!$I$3:$I$477,'Codified Game Plan'!$E$3:$E$477,A140))</f>
        <v/>
      </c>
      <c r="F140" s="329" t="str">
        <f t="shared" si="4"/>
        <v>      - </v>
      </c>
      <c r="G140" s="295"/>
      <c r="H140" s="295"/>
      <c r="I140" s="295"/>
      <c r="J140" s="295"/>
      <c r="K140" s="295"/>
      <c r="L140" s="295"/>
      <c r="O140" s="295"/>
      <c r="P140" s="295"/>
      <c r="Q140" s="295"/>
      <c r="R140" s="295"/>
      <c r="S140" s="295"/>
      <c r="T140" s="295"/>
      <c r="U140" s="387"/>
      <c r="V140" s="387"/>
      <c r="W140" s="387"/>
      <c r="X140" s="387"/>
      <c r="Y140" s="387"/>
      <c r="Z140" s="387"/>
      <c r="AA140" s="387"/>
      <c r="AB140" s="387"/>
      <c r="AC140" s="387"/>
      <c r="AD140" s="387"/>
      <c r="AE140" s="387"/>
      <c r="AF140" s="387"/>
      <c r="AG140" s="387"/>
      <c r="AH140" s="387"/>
      <c r="AI140" s="387"/>
      <c r="AJ140" s="387"/>
      <c r="AK140" s="387"/>
      <c r="AL140" s="387"/>
      <c r="AM140" s="387"/>
      <c r="AN140" s="387"/>
      <c r="AO140" s="387"/>
      <c r="AP140" s="387"/>
      <c r="AQ140" s="387"/>
      <c r="AR140" s="387"/>
      <c r="AS140" s="387"/>
      <c r="AT140" s="387"/>
      <c r="AU140" s="387"/>
      <c r="AV140" s="387"/>
      <c r="AW140" s="387"/>
      <c r="AX140" s="387"/>
      <c r="AY140" s="387"/>
      <c r="AZ140" s="387"/>
      <c r="BA140" s="387"/>
      <c r="BB140" s="387"/>
      <c r="BC140" s="387"/>
      <c r="BD140" s="387"/>
      <c r="BE140" s="387"/>
      <c r="BF140" s="387"/>
      <c r="BG140" s="387"/>
      <c r="BH140" s="387"/>
      <c r="BI140" s="387"/>
      <c r="BJ140" s="387"/>
      <c r="BK140" s="387"/>
      <c r="BL140" s="387"/>
      <c r="BM140" s="387"/>
      <c r="BN140" s="387"/>
      <c r="BO140" s="387"/>
      <c r="BP140" s="387"/>
      <c r="BQ140" s="387"/>
      <c r="BR140" s="387"/>
      <c r="BS140" s="387"/>
      <c r="BT140" s="387"/>
      <c r="BU140" s="387"/>
      <c r="BV140" s="387"/>
      <c r="BW140" s="295"/>
      <c r="BX140" s="295"/>
      <c r="BY140" s="295"/>
    </row>
    <row r="141" ht="15.0" customHeight="1">
      <c r="A141" s="294"/>
      <c r="B141" s="295" t="str">
        <f>IF(ISTEXT(A141),SUMIF('Production Calendar'!$F$3:$F$2071,'Crop Map'!$A141,'Production Calendar'!$G$3:$G$2701),"")</f>
        <v/>
      </c>
      <c r="C141" s="327" t="str">
        <f t="shared" si="3"/>
        <v/>
      </c>
      <c r="D141" s="328" t="str">
        <f t="array" ref="D141">IF(ISBLANK(A141),"",XLOOKUP($A141,'Codified Game Plan'!$E$3:$E$477,'Codified Game Plan'!$G$3:$G$477,0))</f>
        <v/>
      </c>
      <c r="E141" s="328" t="str">
        <f>IF(ISBLANK(A141),"",MAXIFS('Codified Game Plan'!$I$3:$I$477,'Codified Game Plan'!$E$3:$E$477,A141))</f>
        <v/>
      </c>
      <c r="F141" s="329" t="str">
        <f t="shared" si="4"/>
        <v>      - </v>
      </c>
      <c r="G141" s="295"/>
      <c r="H141" s="295"/>
      <c r="I141" s="295"/>
      <c r="J141" s="295"/>
      <c r="K141" s="295"/>
      <c r="L141" s="295"/>
      <c r="O141" s="295"/>
      <c r="P141" s="295"/>
      <c r="Q141" s="295"/>
      <c r="R141" s="295"/>
      <c r="S141" s="295"/>
      <c r="T141" s="295"/>
      <c r="U141" s="387"/>
      <c r="V141" s="387"/>
      <c r="W141" s="387"/>
      <c r="X141" s="387"/>
      <c r="Y141" s="387"/>
      <c r="Z141" s="387"/>
      <c r="AA141" s="387"/>
      <c r="AB141" s="387"/>
      <c r="AC141" s="387"/>
      <c r="AD141" s="387"/>
      <c r="AE141" s="387"/>
      <c r="AF141" s="387"/>
      <c r="AG141" s="387"/>
      <c r="AH141" s="387"/>
      <c r="AI141" s="387"/>
      <c r="AJ141" s="387"/>
      <c r="AK141" s="387"/>
      <c r="AL141" s="387"/>
      <c r="AM141" s="387"/>
      <c r="AN141" s="387"/>
      <c r="AO141" s="387"/>
      <c r="AP141" s="387"/>
      <c r="AQ141" s="387"/>
      <c r="AR141" s="387"/>
      <c r="AS141" s="387"/>
      <c r="AT141" s="387"/>
      <c r="AU141" s="387"/>
      <c r="AV141" s="387"/>
      <c r="AW141" s="387"/>
      <c r="AX141" s="387"/>
      <c r="AY141" s="387"/>
      <c r="AZ141" s="387"/>
      <c r="BA141" s="387"/>
      <c r="BB141" s="387"/>
      <c r="BC141" s="387"/>
      <c r="BD141" s="387"/>
      <c r="BE141" s="387"/>
      <c r="BF141" s="387"/>
      <c r="BG141" s="387"/>
      <c r="BH141" s="387"/>
      <c r="BI141" s="387"/>
      <c r="BJ141" s="387"/>
      <c r="BK141" s="387"/>
      <c r="BL141" s="387"/>
      <c r="BM141" s="387"/>
      <c r="BN141" s="387"/>
      <c r="BO141" s="387"/>
      <c r="BP141" s="387"/>
      <c r="BQ141" s="387"/>
      <c r="BR141" s="387"/>
      <c r="BS141" s="387"/>
      <c r="BT141" s="387"/>
      <c r="BU141" s="387"/>
      <c r="BV141" s="387"/>
      <c r="BW141" s="295"/>
      <c r="BX141" s="295"/>
      <c r="BY141" s="295"/>
    </row>
    <row r="142" ht="15.0" customHeight="1">
      <c r="A142" s="294"/>
      <c r="B142" s="295" t="str">
        <f>IF(ISTEXT(A142),SUMIF('Production Calendar'!$F$3:$F$2071,'Crop Map'!$A142,'Production Calendar'!$G$3:$G$2701),"")</f>
        <v/>
      </c>
      <c r="C142" s="327" t="str">
        <f t="shared" si="3"/>
        <v/>
      </c>
      <c r="D142" s="328" t="str">
        <f t="array" ref="D142">IF(ISBLANK(A142),"",XLOOKUP($A142,'Codified Game Plan'!$E$3:$E$477,'Codified Game Plan'!$G$3:$G$477,0))</f>
        <v/>
      </c>
      <c r="E142" s="328" t="str">
        <f>IF(ISBLANK(A142),"",MAXIFS('Codified Game Plan'!$I$3:$I$477,'Codified Game Plan'!$E$3:$E$477,A142))</f>
        <v/>
      </c>
      <c r="F142" s="329" t="str">
        <f t="shared" si="4"/>
        <v>      - </v>
      </c>
      <c r="G142" s="295"/>
      <c r="H142" s="295"/>
      <c r="I142" s="295"/>
      <c r="J142" s="295"/>
      <c r="K142" s="295"/>
      <c r="L142" s="295"/>
      <c r="O142" s="295"/>
      <c r="P142" s="295"/>
      <c r="Q142" s="295"/>
      <c r="R142" s="295"/>
      <c r="S142" s="295"/>
      <c r="T142" s="295"/>
      <c r="U142" s="387"/>
      <c r="V142" s="387"/>
      <c r="W142" s="387"/>
      <c r="X142" s="387"/>
      <c r="Y142" s="387"/>
      <c r="Z142" s="387"/>
      <c r="AA142" s="387"/>
      <c r="AB142" s="387"/>
      <c r="AC142" s="387"/>
      <c r="AD142" s="387"/>
      <c r="AE142" s="387"/>
      <c r="AF142" s="387"/>
      <c r="AG142" s="387"/>
      <c r="AH142" s="387"/>
      <c r="AI142" s="387"/>
      <c r="AJ142" s="387"/>
      <c r="AK142" s="387"/>
      <c r="AL142" s="387"/>
      <c r="AM142" s="387"/>
      <c r="AN142" s="387"/>
      <c r="AO142" s="387"/>
      <c r="AP142" s="387"/>
      <c r="AQ142" s="387"/>
      <c r="AR142" s="387"/>
      <c r="AS142" s="387"/>
      <c r="AT142" s="387"/>
      <c r="AU142" s="387"/>
      <c r="AV142" s="387"/>
      <c r="AW142" s="387"/>
      <c r="AX142" s="387"/>
      <c r="AY142" s="387"/>
      <c r="AZ142" s="387"/>
      <c r="BA142" s="387"/>
      <c r="BB142" s="387"/>
      <c r="BC142" s="387"/>
      <c r="BD142" s="387"/>
      <c r="BE142" s="387"/>
      <c r="BF142" s="387"/>
      <c r="BG142" s="387"/>
      <c r="BH142" s="387"/>
      <c r="BI142" s="387"/>
      <c r="BJ142" s="387"/>
      <c r="BK142" s="387"/>
      <c r="BL142" s="387"/>
      <c r="BM142" s="387"/>
      <c r="BN142" s="387"/>
      <c r="BO142" s="387"/>
      <c r="BP142" s="387"/>
      <c r="BQ142" s="387"/>
      <c r="BR142" s="387"/>
      <c r="BS142" s="387"/>
      <c r="BT142" s="387"/>
      <c r="BU142" s="387"/>
      <c r="BV142" s="387"/>
      <c r="BW142" s="295"/>
      <c r="BX142" s="295"/>
      <c r="BY142" s="295"/>
    </row>
    <row r="143" ht="15.0" customHeight="1">
      <c r="A143" s="294"/>
      <c r="B143" s="295" t="str">
        <f>IF(ISTEXT(A143),SUMIF('Production Calendar'!$F$3:$F$2071,'Crop Map'!$A143,'Production Calendar'!$G$3:$G$2701),"")</f>
        <v/>
      </c>
      <c r="C143" s="327" t="str">
        <f t="shared" si="3"/>
        <v/>
      </c>
      <c r="D143" s="328" t="str">
        <f t="array" ref="D143">IF(ISBLANK(A143),"",XLOOKUP($A143,'Codified Game Plan'!$E$3:$E$477,'Codified Game Plan'!$G$3:$G$477,0))</f>
        <v/>
      </c>
      <c r="E143" s="328" t="str">
        <f>IF(ISBLANK(A143),"",MAXIFS('Codified Game Plan'!$I$3:$I$477,'Codified Game Plan'!$E$3:$E$477,A143))</f>
        <v/>
      </c>
      <c r="F143" s="329" t="str">
        <f t="shared" si="4"/>
        <v>      - </v>
      </c>
      <c r="G143" s="295"/>
      <c r="H143" s="295"/>
      <c r="I143" s="295"/>
      <c r="J143" s="295"/>
      <c r="K143" s="295"/>
      <c r="L143" s="295"/>
      <c r="O143" s="295"/>
      <c r="P143" s="295"/>
      <c r="Q143" s="295"/>
      <c r="R143" s="295"/>
      <c r="S143" s="295"/>
      <c r="T143" s="295"/>
      <c r="U143" s="387"/>
      <c r="V143" s="387"/>
      <c r="W143" s="387"/>
      <c r="X143" s="387"/>
      <c r="Y143" s="387"/>
      <c r="Z143" s="387"/>
      <c r="AA143" s="387"/>
      <c r="AB143" s="387"/>
      <c r="AC143" s="387"/>
      <c r="AD143" s="387"/>
      <c r="AE143" s="387"/>
      <c r="AF143" s="387"/>
      <c r="AG143" s="387"/>
      <c r="AH143" s="387"/>
      <c r="AI143" s="387"/>
      <c r="AJ143" s="387"/>
      <c r="AK143" s="387"/>
      <c r="AL143" s="387"/>
      <c r="AM143" s="387"/>
      <c r="AN143" s="387"/>
      <c r="AO143" s="387"/>
      <c r="AP143" s="387"/>
      <c r="AQ143" s="387"/>
      <c r="AR143" s="387"/>
      <c r="AS143" s="387"/>
      <c r="AT143" s="387"/>
      <c r="AU143" s="387"/>
      <c r="AV143" s="387"/>
      <c r="AW143" s="387"/>
      <c r="AX143" s="387"/>
      <c r="AY143" s="387"/>
      <c r="AZ143" s="387"/>
      <c r="BA143" s="387"/>
      <c r="BB143" s="387"/>
      <c r="BC143" s="387"/>
      <c r="BD143" s="387"/>
      <c r="BE143" s="387"/>
      <c r="BF143" s="387"/>
      <c r="BG143" s="387"/>
      <c r="BH143" s="387"/>
      <c r="BI143" s="387"/>
      <c r="BJ143" s="387"/>
      <c r="BK143" s="387"/>
      <c r="BL143" s="387"/>
      <c r="BM143" s="387"/>
      <c r="BN143" s="387"/>
      <c r="BO143" s="387"/>
      <c r="BP143" s="387"/>
      <c r="BQ143" s="387"/>
      <c r="BR143" s="387"/>
      <c r="BS143" s="387"/>
      <c r="BT143" s="387"/>
      <c r="BU143" s="387"/>
      <c r="BV143" s="387"/>
      <c r="BW143" s="295"/>
      <c r="BX143" s="295"/>
      <c r="BY143" s="295"/>
    </row>
    <row r="144" ht="15.0" customHeight="1">
      <c r="A144" s="294"/>
      <c r="B144" s="295" t="str">
        <f>IF(ISTEXT(A144),SUMIF('Production Calendar'!$F$3:$F$2071,'Crop Map'!$A144,'Production Calendar'!$G$3:$G$2701),"")</f>
        <v/>
      </c>
      <c r="C144" s="327" t="str">
        <f t="shared" si="3"/>
        <v/>
      </c>
      <c r="D144" s="328" t="str">
        <f t="array" ref="D144">IF(ISBLANK(A144),"",XLOOKUP($A144,'Codified Game Plan'!$E$3:$E$477,'Codified Game Plan'!$G$3:$G$477,0))</f>
        <v/>
      </c>
      <c r="E144" s="328" t="str">
        <f>IF(ISBLANK(A144),"",MAXIFS('Codified Game Plan'!$I$3:$I$477,'Codified Game Plan'!$E$3:$E$477,A144))</f>
        <v/>
      </c>
      <c r="F144" s="329" t="str">
        <f t="shared" si="4"/>
        <v>      - </v>
      </c>
      <c r="G144" s="295"/>
      <c r="H144" s="295"/>
      <c r="I144" s="295"/>
      <c r="J144" s="295"/>
      <c r="K144" s="295"/>
      <c r="L144" s="295"/>
      <c r="O144" s="295"/>
      <c r="P144" s="295"/>
      <c r="Q144" s="295"/>
      <c r="R144" s="295"/>
      <c r="S144" s="295"/>
      <c r="T144" s="295"/>
      <c r="U144" s="387"/>
      <c r="V144" s="387"/>
      <c r="W144" s="387"/>
      <c r="X144" s="387"/>
      <c r="Y144" s="387"/>
      <c r="Z144" s="387"/>
      <c r="AA144" s="387"/>
      <c r="AB144" s="387"/>
      <c r="AC144" s="387"/>
      <c r="AD144" s="387"/>
      <c r="AE144" s="387"/>
      <c r="AF144" s="387"/>
      <c r="AG144" s="387"/>
      <c r="AH144" s="387"/>
      <c r="AI144" s="387"/>
      <c r="AJ144" s="387"/>
      <c r="AK144" s="387"/>
      <c r="AL144" s="387"/>
      <c r="AM144" s="387"/>
      <c r="AN144" s="387"/>
      <c r="AO144" s="387"/>
      <c r="AP144" s="387"/>
      <c r="AQ144" s="387"/>
      <c r="AR144" s="387"/>
      <c r="AS144" s="387"/>
      <c r="AT144" s="387"/>
      <c r="AU144" s="387"/>
      <c r="AV144" s="387"/>
      <c r="AW144" s="387"/>
      <c r="AX144" s="387"/>
      <c r="AY144" s="387"/>
      <c r="AZ144" s="387"/>
      <c r="BA144" s="387"/>
      <c r="BB144" s="387"/>
      <c r="BC144" s="387"/>
      <c r="BD144" s="387"/>
      <c r="BE144" s="387"/>
      <c r="BF144" s="387"/>
      <c r="BG144" s="387"/>
      <c r="BH144" s="387"/>
      <c r="BI144" s="387"/>
      <c r="BJ144" s="387"/>
      <c r="BK144" s="387"/>
      <c r="BL144" s="387"/>
      <c r="BM144" s="387"/>
      <c r="BN144" s="387"/>
      <c r="BO144" s="387"/>
      <c r="BP144" s="387"/>
      <c r="BQ144" s="387"/>
      <c r="BR144" s="387"/>
      <c r="BS144" s="387"/>
      <c r="BT144" s="387"/>
      <c r="BU144" s="387"/>
      <c r="BV144" s="387"/>
      <c r="BW144" s="295"/>
      <c r="BX144" s="295"/>
      <c r="BY144" s="295"/>
    </row>
    <row r="145" ht="15.0" customHeight="1">
      <c r="A145" s="294"/>
      <c r="B145" s="295" t="str">
        <f>IF(ISTEXT(A145),SUMIF('Production Calendar'!$F$3:$F$2071,'Crop Map'!$A145,'Production Calendar'!$G$3:$G$2701),"")</f>
        <v/>
      </c>
      <c r="C145" s="327" t="str">
        <f t="shared" si="3"/>
        <v/>
      </c>
      <c r="D145" s="328" t="str">
        <f t="array" ref="D145">IF(ISBLANK(A145),"",XLOOKUP($A145,'Codified Game Plan'!$E$3:$E$477,'Codified Game Plan'!$G$3:$G$477,0))</f>
        <v/>
      </c>
      <c r="E145" s="328" t="str">
        <f>IF(ISBLANK(A145),"",MAXIFS('Codified Game Plan'!$I$3:$I$477,'Codified Game Plan'!$E$3:$E$477,A145))</f>
        <v/>
      </c>
      <c r="F145" s="329" t="str">
        <f t="shared" si="4"/>
        <v>      - </v>
      </c>
      <c r="G145" s="295"/>
      <c r="H145" s="295"/>
      <c r="I145" s="295"/>
      <c r="J145" s="295"/>
      <c r="K145" s="295"/>
      <c r="L145" s="295"/>
      <c r="O145" s="295"/>
      <c r="P145" s="295"/>
      <c r="Q145" s="295"/>
      <c r="R145" s="295"/>
      <c r="S145" s="295"/>
      <c r="T145" s="295"/>
      <c r="U145" s="387"/>
      <c r="V145" s="387"/>
      <c r="W145" s="387"/>
      <c r="X145" s="387"/>
      <c r="Y145" s="387"/>
      <c r="Z145" s="387"/>
      <c r="AA145" s="387"/>
      <c r="AB145" s="387"/>
      <c r="AC145" s="387"/>
      <c r="AD145" s="387"/>
      <c r="AE145" s="387"/>
      <c r="AF145" s="387"/>
      <c r="AG145" s="387"/>
      <c r="AH145" s="387"/>
      <c r="AI145" s="387"/>
      <c r="AJ145" s="387"/>
      <c r="AK145" s="387"/>
      <c r="AL145" s="387"/>
      <c r="AM145" s="387"/>
      <c r="AN145" s="387"/>
      <c r="AO145" s="387"/>
      <c r="AP145" s="387"/>
      <c r="AQ145" s="387"/>
      <c r="AR145" s="387"/>
      <c r="AS145" s="387"/>
      <c r="AT145" s="387"/>
      <c r="AU145" s="387"/>
      <c r="AV145" s="387"/>
      <c r="AW145" s="387"/>
      <c r="AX145" s="387"/>
      <c r="AY145" s="387"/>
      <c r="AZ145" s="387"/>
      <c r="BA145" s="387"/>
      <c r="BB145" s="387"/>
      <c r="BC145" s="387"/>
      <c r="BD145" s="387"/>
      <c r="BE145" s="387"/>
      <c r="BF145" s="387"/>
      <c r="BG145" s="387"/>
      <c r="BH145" s="387"/>
      <c r="BI145" s="387"/>
      <c r="BJ145" s="387"/>
      <c r="BK145" s="387"/>
      <c r="BL145" s="387"/>
      <c r="BM145" s="387"/>
      <c r="BN145" s="387"/>
      <c r="BO145" s="387"/>
      <c r="BP145" s="387"/>
      <c r="BQ145" s="387"/>
      <c r="BR145" s="387"/>
      <c r="BS145" s="387"/>
      <c r="BT145" s="387"/>
      <c r="BU145" s="387"/>
      <c r="BV145" s="387"/>
      <c r="BW145" s="295"/>
      <c r="BX145" s="295"/>
      <c r="BY145" s="295"/>
    </row>
    <row r="146" ht="15.0" customHeight="1">
      <c r="A146" s="294"/>
      <c r="B146" s="295" t="str">
        <f>IF(ISTEXT(A146),SUMIF('Production Calendar'!$F$3:$F$2071,'Crop Map'!$A146,'Production Calendar'!$G$3:$G$2701),"")</f>
        <v/>
      </c>
      <c r="C146" s="327" t="str">
        <f t="shared" si="3"/>
        <v/>
      </c>
      <c r="D146" s="328" t="str">
        <f t="array" ref="D146">IF(ISBLANK(A146),"",XLOOKUP($A146,'Codified Game Plan'!$E$3:$E$477,'Codified Game Plan'!$G$3:$G$477,0))</f>
        <v/>
      </c>
      <c r="E146" s="328" t="str">
        <f>IF(ISBLANK(A146),"",MAXIFS('Codified Game Plan'!$I$3:$I$477,'Codified Game Plan'!$E$3:$E$477,A146))</f>
        <v/>
      </c>
      <c r="F146" s="329" t="str">
        <f t="shared" si="4"/>
        <v>      - </v>
      </c>
      <c r="G146" s="295"/>
      <c r="H146" s="295"/>
      <c r="I146" s="295"/>
      <c r="J146" s="295"/>
      <c r="K146" s="295"/>
      <c r="L146" s="295"/>
      <c r="O146" s="295"/>
      <c r="P146" s="295"/>
      <c r="Q146" s="295"/>
      <c r="R146" s="295"/>
      <c r="S146" s="295"/>
      <c r="T146" s="295"/>
      <c r="U146" s="387"/>
      <c r="V146" s="387"/>
      <c r="W146" s="387"/>
      <c r="X146" s="387"/>
      <c r="Y146" s="387"/>
      <c r="Z146" s="387"/>
      <c r="AA146" s="387"/>
      <c r="AB146" s="387"/>
      <c r="AC146" s="387"/>
      <c r="AD146" s="387"/>
      <c r="AE146" s="387"/>
      <c r="AF146" s="387"/>
      <c r="AG146" s="387"/>
      <c r="AH146" s="387"/>
      <c r="AI146" s="387"/>
      <c r="AJ146" s="387"/>
      <c r="AK146" s="387"/>
      <c r="AL146" s="387"/>
      <c r="AM146" s="387"/>
      <c r="AN146" s="387"/>
      <c r="AO146" s="387"/>
      <c r="AP146" s="387"/>
      <c r="AQ146" s="387"/>
      <c r="AR146" s="387"/>
      <c r="AS146" s="387"/>
      <c r="AT146" s="387"/>
      <c r="AU146" s="387"/>
      <c r="AV146" s="387"/>
      <c r="AW146" s="387"/>
      <c r="AX146" s="387"/>
      <c r="AY146" s="387"/>
      <c r="AZ146" s="387"/>
      <c r="BA146" s="387"/>
      <c r="BB146" s="387"/>
      <c r="BC146" s="387"/>
      <c r="BD146" s="387"/>
      <c r="BE146" s="387"/>
      <c r="BF146" s="387"/>
      <c r="BG146" s="387"/>
      <c r="BH146" s="387"/>
      <c r="BI146" s="387"/>
      <c r="BJ146" s="387"/>
      <c r="BK146" s="387"/>
      <c r="BL146" s="387"/>
      <c r="BM146" s="387"/>
      <c r="BN146" s="387"/>
      <c r="BO146" s="387"/>
      <c r="BP146" s="387"/>
      <c r="BQ146" s="387"/>
      <c r="BR146" s="387"/>
      <c r="BS146" s="387"/>
      <c r="BT146" s="387"/>
      <c r="BU146" s="387"/>
      <c r="BV146" s="387"/>
      <c r="BW146" s="295"/>
      <c r="BX146" s="295"/>
      <c r="BY146" s="295"/>
    </row>
    <row r="147" ht="15.0" customHeight="1">
      <c r="A147" s="294"/>
      <c r="B147" s="295" t="str">
        <f>IF(ISTEXT(A147),SUMIF('Production Calendar'!$F$3:$F$2071,'Crop Map'!$A147,'Production Calendar'!$G$3:$G$2701),"")</f>
        <v/>
      </c>
      <c r="C147" s="327" t="str">
        <f t="shared" si="3"/>
        <v/>
      </c>
      <c r="D147" s="328" t="str">
        <f t="array" ref="D147">IF(ISBLANK(A147),"",XLOOKUP($A147,'Codified Game Plan'!$E$3:$E$477,'Codified Game Plan'!$G$3:$G$477,0))</f>
        <v/>
      </c>
      <c r="E147" s="328" t="str">
        <f>IF(ISBLANK(A147),"",MAXIFS('Codified Game Plan'!$I$3:$I$477,'Codified Game Plan'!$E$3:$E$477,A147))</f>
        <v/>
      </c>
      <c r="F147" s="329" t="str">
        <f t="shared" si="4"/>
        <v>      - </v>
      </c>
      <c r="G147" s="295"/>
      <c r="H147" s="295"/>
      <c r="I147" s="295"/>
      <c r="J147" s="295"/>
      <c r="K147" s="295"/>
      <c r="L147" s="295"/>
      <c r="O147" s="295"/>
      <c r="P147" s="295"/>
      <c r="Q147" s="295"/>
      <c r="R147" s="295"/>
      <c r="S147" s="295"/>
      <c r="T147" s="295"/>
      <c r="U147" s="387"/>
      <c r="V147" s="387"/>
      <c r="W147" s="387"/>
      <c r="X147" s="387"/>
      <c r="Y147" s="387"/>
      <c r="Z147" s="387"/>
      <c r="AA147" s="387"/>
      <c r="AB147" s="387"/>
      <c r="AC147" s="387"/>
      <c r="AD147" s="387"/>
      <c r="AE147" s="387"/>
      <c r="AF147" s="387"/>
      <c r="AG147" s="387"/>
      <c r="AH147" s="387"/>
      <c r="AI147" s="387"/>
      <c r="AJ147" s="387"/>
      <c r="AK147" s="387"/>
      <c r="AL147" s="387"/>
      <c r="AM147" s="387"/>
      <c r="AN147" s="387"/>
      <c r="AO147" s="387"/>
      <c r="AP147" s="387"/>
      <c r="AQ147" s="387"/>
      <c r="AR147" s="387"/>
      <c r="AS147" s="387"/>
      <c r="AT147" s="387"/>
      <c r="AU147" s="387"/>
      <c r="AV147" s="387"/>
      <c r="AW147" s="387"/>
      <c r="AX147" s="387"/>
      <c r="AY147" s="387"/>
      <c r="AZ147" s="387"/>
      <c r="BA147" s="387"/>
      <c r="BB147" s="387"/>
      <c r="BC147" s="387"/>
      <c r="BD147" s="387"/>
      <c r="BE147" s="387"/>
      <c r="BF147" s="387"/>
      <c r="BG147" s="387"/>
      <c r="BH147" s="387"/>
      <c r="BI147" s="387"/>
      <c r="BJ147" s="387"/>
      <c r="BK147" s="387"/>
      <c r="BL147" s="387"/>
      <c r="BM147" s="387"/>
      <c r="BN147" s="387"/>
      <c r="BO147" s="387"/>
      <c r="BP147" s="387"/>
      <c r="BQ147" s="387"/>
      <c r="BR147" s="387"/>
      <c r="BS147" s="387"/>
      <c r="BT147" s="387"/>
      <c r="BU147" s="387"/>
      <c r="BV147" s="387"/>
      <c r="BW147" s="295"/>
      <c r="BX147" s="295"/>
      <c r="BY147" s="295"/>
    </row>
    <row r="148" ht="15.0" customHeight="1">
      <c r="A148" s="294"/>
      <c r="B148" s="295" t="str">
        <f>IF(ISTEXT(A148),SUMIF('Production Calendar'!$F$3:$F$2071,'Crop Map'!$A148,'Production Calendar'!$G$3:$G$2701),"")</f>
        <v/>
      </c>
      <c r="C148" s="327" t="str">
        <f t="shared" si="3"/>
        <v/>
      </c>
      <c r="D148" s="328" t="str">
        <f t="array" ref="D148">IF(ISBLANK(A148),"",XLOOKUP($A148,'Codified Game Plan'!$E$3:$E$477,'Codified Game Plan'!$G$3:$G$477,0))</f>
        <v/>
      </c>
      <c r="E148" s="328" t="str">
        <f>IF(ISBLANK(A148),"",MAXIFS('Codified Game Plan'!$I$3:$I$477,'Codified Game Plan'!$E$3:$E$477,A148))</f>
        <v/>
      </c>
      <c r="F148" s="329" t="str">
        <f t="shared" si="4"/>
        <v>      - </v>
      </c>
      <c r="G148" s="295"/>
      <c r="H148" s="295"/>
      <c r="I148" s="295"/>
      <c r="J148" s="295"/>
      <c r="K148" s="295"/>
      <c r="L148" s="295"/>
      <c r="O148" s="295"/>
      <c r="P148" s="295"/>
      <c r="Q148" s="295"/>
      <c r="R148" s="295"/>
      <c r="S148" s="295"/>
      <c r="T148" s="295"/>
      <c r="U148" s="387"/>
      <c r="V148" s="387"/>
      <c r="W148" s="387"/>
      <c r="X148" s="387"/>
      <c r="Y148" s="387"/>
      <c r="Z148" s="387"/>
      <c r="AA148" s="387"/>
      <c r="AB148" s="387"/>
      <c r="AC148" s="387"/>
      <c r="AD148" s="387"/>
      <c r="AE148" s="387"/>
      <c r="AF148" s="387"/>
      <c r="AG148" s="387"/>
      <c r="AH148" s="387"/>
      <c r="AI148" s="387"/>
      <c r="AJ148" s="387"/>
      <c r="AK148" s="387"/>
      <c r="AL148" s="387"/>
      <c r="AM148" s="387"/>
      <c r="AN148" s="387"/>
      <c r="AO148" s="387"/>
      <c r="AP148" s="387"/>
      <c r="AQ148" s="387"/>
      <c r="AR148" s="387"/>
      <c r="AS148" s="387"/>
      <c r="AT148" s="387"/>
      <c r="AU148" s="387"/>
      <c r="AV148" s="387"/>
      <c r="AW148" s="387"/>
      <c r="AX148" s="387"/>
      <c r="AY148" s="387"/>
      <c r="AZ148" s="387"/>
      <c r="BA148" s="387"/>
      <c r="BB148" s="387"/>
      <c r="BC148" s="387"/>
      <c r="BD148" s="387"/>
      <c r="BE148" s="387"/>
      <c r="BF148" s="387"/>
      <c r="BG148" s="387"/>
      <c r="BH148" s="387"/>
      <c r="BI148" s="387"/>
      <c r="BJ148" s="387"/>
      <c r="BK148" s="387"/>
      <c r="BL148" s="387"/>
      <c r="BM148" s="387"/>
      <c r="BN148" s="387"/>
      <c r="BO148" s="387"/>
      <c r="BP148" s="387"/>
      <c r="BQ148" s="387"/>
      <c r="BR148" s="387"/>
      <c r="BS148" s="387"/>
      <c r="BT148" s="387"/>
      <c r="BU148" s="387"/>
      <c r="BV148" s="387"/>
      <c r="BW148" s="295"/>
      <c r="BX148" s="295"/>
      <c r="BY148" s="295"/>
    </row>
    <row r="149" ht="15.0" customHeight="1">
      <c r="A149" s="294"/>
      <c r="B149" s="295" t="str">
        <f>IF(ISTEXT(A149),SUMIF('Production Calendar'!$F$3:$F$2071,'Crop Map'!$A149,'Production Calendar'!$G$3:$G$2701),"")</f>
        <v/>
      </c>
      <c r="C149" s="327" t="str">
        <f t="shared" si="3"/>
        <v/>
      </c>
      <c r="D149" s="328" t="str">
        <f t="array" ref="D149">IF(ISBLANK(A149),"",XLOOKUP($A149,'Codified Game Plan'!$E$3:$E$477,'Codified Game Plan'!$G$3:$G$477,0))</f>
        <v/>
      </c>
      <c r="E149" s="328" t="str">
        <f>IF(ISBLANK(A149),"",MAXIFS('Codified Game Plan'!$I$3:$I$477,'Codified Game Plan'!$E$3:$E$477,A149))</f>
        <v/>
      </c>
      <c r="F149" s="329" t="str">
        <f t="shared" si="4"/>
        <v>      - </v>
      </c>
      <c r="G149" s="295"/>
      <c r="H149" s="295"/>
      <c r="I149" s="295"/>
      <c r="J149" s="295"/>
      <c r="K149" s="295"/>
      <c r="L149" s="295"/>
      <c r="O149" s="295"/>
      <c r="P149" s="295"/>
      <c r="Q149" s="295"/>
      <c r="R149" s="295"/>
      <c r="S149" s="295"/>
      <c r="T149" s="295"/>
      <c r="U149" s="387"/>
      <c r="V149" s="387"/>
      <c r="W149" s="387"/>
      <c r="X149" s="387"/>
      <c r="Y149" s="387"/>
      <c r="Z149" s="387"/>
      <c r="AA149" s="387"/>
      <c r="AB149" s="387"/>
      <c r="AC149" s="387"/>
      <c r="AD149" s="387"/>
      <c r="AE149" s="387"/>
      <c r="AF149" s="387"/>
      <c r="AG149" s="387"/>
      <c r="AH149" s="387"/>
      <c r="AI149" s="387"/>
      <c r="AJ149" s="387"/>
      <c r="AK149" s="387"/>
      <c r="AL149" s="387"/>
      <c r="AM149" s="387"/>
      <c r="AN149" s="387"/>
      <c r="AO149" s="387"/>
      <c r="AP149" s="387"/>
      <c r="AQ149" s="387"/>
      <c r="AR149" s="387"/>
      <c r="AS149" s="387"/>
      <c r="AT149" s="387"/>
      <c r="AU149" s="387"/>
      <c r="AV149" s="387"/>
      <c r="AW149" s="387"/>
      <c r="AX149" s="387"/>
      <c r="AY149" s="387"/>
      <c r="AZ149" s="387"/>
      <c r="BA149" s="387"/>
      <c r="BB149" s="387"/>
      <c r="BC149" s="387"/>
      <c r="BD149" s="387"/>
      <c r="BE149" s="387"/>
      <c r="BF149" s="387"/>
      <c r="BG149" s="387"/>
      <c r="BH149" s="387"/>
      <c r="BI149" s="387"/>
      <c r="BJ149" s="387"/>
      <c r="BK149" s="387"/>
      <c r="BL149" s="387"/>
      <c r="BM149" s="387"/>
      <c r="BN149" s="387"/>
      <c r="BO149" s="387"/>
      <c r="BP149" s="387"/>
      <c r="BQ149" s="387"/>
      <c r="BR149" s="387"/>
      <c r="BS149" s="387"/>
      <c r="BT149" s="387"/>
      <c r="BU149" s="387"/>
      <c r="BV149" s="387"/>
      <c r="BW149" s="295"/>
      <c r="BX149" s="295"/>
      <c r="BY149" s="295"/>
    </row>
    <row r="150" ht="15.0" customHeight="1">
      <c r="A150" s="294"/>
      <c r="B150" s="295" t="str">
        <f>IF(ISTEXT(A150),SUMIF('Production Calendar'!$F$3:$F$2071,'Crop Map'!$A150,'Production Calendar'!$G$3:$G$2701),"")</f>
        <v/>
      </c>
      <c r="C150" s="327" t="str">
        <f t="shared" si="3"/>
        <v/>
      </c>
      <c r="D150" s="328" t="str">
        <f t="array" ref="D150">IF(ISBLANK(A150),"",XLOOKUP($A150,'Codified Game Plan'!$E$3:$E$477,'Codified Game Plan'!$G$3:$G$477,0))</f>
        <v/>
      </c>
      <c r="E150" s="328" t="str">
        <f>IF(ISBLANK(A150),"",MAXIFS('Codified Game Plan'!$I$3:$I$477,'Codified Game Plan'!$E$3:$E$477,A150))</f>
        <v/>
      </c>
      <c r="F150" s="329" t="str">
        <f t="shared" si="4"/>
        <v>      - </v>
      </c>
      <c r="G150" s="295"/>
      <c r="H150" s="295"/>
      <c r="I150" s="295"/>
      <c r="J150" s="295"/>
      <c r="K150" s="295"/>
      <c r="L150" s="295"/>
      <c r="M150" s="295"/>
      <c r="N150" s="295"/>
      <c r="O150" s="295"/>
      <c r="P150" s="295"/>
      <c r="Q150" s="295"/>
      <c r="R150" s="295"/>
      <c r="S150" s="295"/>
      <c r="T150" s="295"/>
      <c r="U150" s="387"/>
      <c r="V150" s="387"/>
      <c r="W150" s="387"/>
      <c r="X150" s="387"/>
      <c r="Y150" s="387"/>
      <c r="Z150" s="387"/>
      <c r="AA150" s="387"/>
      <c r="AB150" s="387"/>
      <c r="AC150" s="387"/>
      <c r="AD150" s="387"/>
      <c r="AE150" s="387"/>
      <c r="AF150" s="387"/>
      <c r="AG150" s="387"/>
      <c r="AH150" s="387"/>
      <c r="AI150" s="387"/>
      <c r="AJ150" s="387"/>
      <c r="AK150" s="387"/>
      <c r="AL150" s="387"/>
      <c r="AM150" s="387"/>
      <c r="AN150" s="387"/>
      <c r="AO150" s="387"/>
      <c r="AP150" s="387"/>
      <c r="AQ150" s="387"/>
      <c r="AR150" s="387"/>
      <c r="AS150" s="387"/>
      <c r="AT150" s="387"/>
      <c r="AU150" s="387"/>
      <c r="AV150" s="387"/>
      <c r="AW150" s="387"/>
      <c r="AX150" s="387"/>
      <c r="AY150" s="387"/>
      <c r="AZ150" s="387"/>
      <c r="BA150" s="387"/>
      <c r="BB150" s="387"/>
      <c r="BC150" s="387"/>
      <c r="BD150" s="387"/>
      <c r="BE150" s="387"/>
      <c r="BF150" s="387"/>
      <c r="BG150" s="387"/>
      <c r="BH150" s="387"/>
      <c r="BI150" s="387"/>
      <c r="BJ150" s="387"/>
      <c r="BK150" s="387"/>
      <c r="BL150" s="387"/>
      <c r="BM150" s="387"/>
      <c r="BN150" s="387"/>
      <c r="BO150" s="387"/>
      <c r="BP150" s="387"/>
      <c r="BQ150" s="387"/>
      <c r="BR150" s="387"/>
      <c r="BS150" s="387"/>
      <c r="BT150" s="387"/>
      <c r="BU150" s="387"/>
      <c r="BV150" s="387"/>
      <c r="BW150" s="295"/>
      <c r="BX150" s="295"/>
      <c r="BY150" s="295"/>
    </row>
    <row r="151" ht="15.0" customHeight="1">
      <c r="A151" s="294"/>
      <c r="B151" s="295" t="str">
        <f>IF(ISTEXT(A151),SUMIF('Production Calendar'!$F$3:$F$2071,'Crop Map'!$A151,'Production Calendar'!$G$3:$G$2701),"")</f>
        <v/>
      </c>
      <c r="C151" s="327" t="str">
        <f t="shared" si="3"/>
        <v/>
      </c>
      <c r="D151" s="328" t="str">
        <f t="array" ref="D151">IF(ISBLANK(A151),"",XLOOKUP($A151,'Codified Game Plan'!$E$3:$E$477,'Codified Game Plan'!$G$3:$G$477,0))</f>
        <v/>
      </c>
      <c r="E151" s="328" t="str">
        <f>IF(ISBLANK(A151),"",MAXIFS('Codified Game Plan'!$I$3:$I$477,'Codified Game Plan'!$E$3:$E$477,A151))</f>
        <v/>
      </c>
      <c r="F151" s="329" t="str">
        <f t="shared" si="4"/>
        <v>      - </v>
      </c>
      <c r="G151" s="295"/>
      <c r="H151" s="295"/>
      <c r="I151" s="295"/>
      <c r="J151" s="295"/>
      <c r="K151" s="295"/>
      <c r="L151" s="295"/>
      <c r="M151" s="295"/>
      <c r="N151" s="295"/>
      <c r="O151" s="295"/>
      <c r="P151" s="295"/>
      <c r="Q151" s="295"/>
      <c r="R151" s="295"/>
      <c r="S151" s="295"/>
      <c r="T151" s="295"/>
      <c r="U151" s="387"/>
      <c r="V151" s="387"/>
      <c r="W151" s="387"/>
      <c r="X151" s="387"/>
      <c r="Y151" s="387"/>
      <c r="Z151" s="387"/>
      <c r="AA151" s="387"/>
      <c r="AB151" s="387"/>
      <c r="AC151" s="387"/>
      <c r="AD151" s="387"/>
      <c r="AE151" s="387"/>
      <c r="AF151" s="387"/>
      <c r="AG151" s="387"/>
      <c r="AH151" s="387"/>
      <c r="AI151" s="387"/>
      <c r="AJ151" s="387"/>
      <c r="AK151" s="387"/>
      <c r="AL151" s="387"/>
      <c r="AM151" s="387"/>
      <c r="AN151" s="387"/>
      <c r="AO151" s="387"/>
      <c r="AP151" s="387"/>
      <c r="AQ151" s="387"/>
      <c r="AR151" s="387"/>
      <c r="AS151" s="387"/>
      <c r="AT151" s="387"/>
      <c r="AU151" s="387"/>
      <c r="AV151" s="387"/>
      <c r="AW151" s="387"/>
      <c r="AX151" s="387"/>
      <c r="AY151" s="387"/>
      <c r="AZ151" s="387"/>
      <c r="BA151" s="387"/>
      <c r="BB151" s="387"/>
      <c r="BC151" s="387"/>
      <c r="BD151" s="387"/>
      <c r="BE151" s="387"/>
      <c r="BF151" s="387"/>
      <c r="BG151" s="387"/>
      <c r="BH151" s="387"/>
      <c r="BI151" s="387"/>
      <c r="BJ151" s="387"/>
      <c r="BK151" s="387"/>
      <c r="BL151" s="387"/>
      <c r="BM151" s="387"/>
      <c r="BN151" s="387"/>
      <c r="BO151" s="387"/>
      <c r="BP151" s="387"/>
      <c r="BQ151" s="387"/>
      <c r="BR151" s="387"/>
      <c r="BS151" s="387"/>
      <c r="BT151" s="387"/>
      <c r="BU151" s="387"/>
      <c r="BV151" s="387"/>
      <c r="BW151" s="295"/>
      <c r="BX151" s="295"/>
      <c r="BY151" s="295"/>
    </row>
    <row r="152" ht="15.0" customHeight="1">
      <c r="A152" s="294"/>
      <c r="B152" s="295" t="str">
        <f>IF(ISTEXT(A152),SUMIF('Production Calendar'!$F$3:$F$2071,'Crop Map'!$A152,'Production Calendar'!$G$3:$G$2701),"")</f>
        <v/>
      </c>
      <c r="C152" s="327" t="str">
        <f t="shared" si="3"/>
        <v/>
      </c>
      <c r="D152" s="328" t="str">
        <f t="array" ref="D152">IF(ISBLANK(A152),"",XLOOKUP($A152,'Codified Game Plan'!$E$3:$E$477,'Codified Game Plan'!$G$3:$G$477,0))</f>
        <v/>
      </c>
      <c r="E152" s="328" t="str">
        <f>IF(ISBLANK(A152),"",MAXIFS('Codified Game Plan'!$I$3:$I$477,'Codified Game Plan'!$E$3:$E$477,A152))</f>
        <v/>
      </c>
      <c r="F152" s="329" t="str">
        <f t="shared" si="4"/>
        <v>      - </v>
      </c>
      <c r="G152" s="295"/>
      <c r="H152" s="295"/>
      <c r="I152" s="295"/>
      <c r="J152" s="295"/>
      <c r="K152" s="295"/>
      <c r="L152" s="295"/>
      <c r="M152" s="295"/>
      <c r="N152" s="295"/>
      <c r="O152" s="295"/>
      <c r="P152" s="295"/>
      <c r="Q152" s="295"/>
      <c r="R152" s="295"/>
      <c r="S152" s="295"/>
      <c r="T152" s="295"/>
      <c r="U152" s="387"/>
      <c r="V152" s="387"/>
      <c r="W152" s="387"/>
      <c r="X152" s="387"/>
      <c r="Y152" s="387"/>
      <c r="Z152" s="387"/>
      <c r="AA152" s="387"/>
      <c r="AB152" s="387"/>
      <c r="AC152" s="387"/>
      <c r="AD152" s="387"/>
      <c r="AE152" s="387"/>
      <c r="AF152" s="387"/>
      <c r="AG152" s="387"/>
      <c r="AH152" s="387"/>
      <c r="AI152" s="387"/>
      <c r="AJ152" s="387"/>
      <c r="AK152" s="387"/>
      <c r="AL152" s="387"/>
      <c r="AM152" s="387"/>
      <c r="AN152" s="387"/>
      <c r="AO152" s="387"/>
      <c r="AP152" s="387"/>
      <c r="AQ152" s="387"/>
      <c r="AR152" s="387"/>
      <c r="AS152" s="387"/>
      <c r="AT152" s="387"/>
      <c r="AU152" s="387"/>
      <c r="AV152" s="387"/>
      <c r="AW152" s="387"/>
      <c r="AX152" s="387"/>
      <c r="AY152" s="387"/>
      <c r="AZ152" s="387"/>
      <c r="BA152" s="387"/>
      <c r="BB152" s="387"/>
      <c r="BC152" s="387"/>
      <c r="BD152" s="387"/>
      <c r="BE152" s="387"/>
      <c r="BF152" s="387"/>
      <c r="BG152" s="387"/>
      <c r="BH152" s="387"/>
      <c r="BI152" s="387"/>
      <c r="BJ152" s="387"/>
      <c r="BK152" s="387"/>
      <c r="BL152" s="387"/>
      <c r="BM152" s="387"/>
      <c r="BN152" s="387"/>
      <c r="BO152" s="387"/>
      <c r="BP152" s="387"/>
      <c r="BQ152" s="387"/>
      <c r="BR152" s="387"/>
      <c r="BS152" s="387"/>
      <c r="BT152" s="387"/>
      <c r="BU152" s="387"/>
      <c r="BV152" s="387"/>
      <c r="BW152" s="295"/>
      <c r="BX152" s="295"/>
      <c r="BY152" s="295"/>
    </row>
    <row r="153" ht="15.75" customHeight="1">
      <c r="A153" s="294"/>
      <c r="B153" s="295" t="str">
        <f>IF(ISTEXT(A153),SUMIF('Production Calendar'!$F$3:$F$2071,'Crop Map'!$A153,'Production Calendar'!$G$3:$G$2701),"")</f>
        <v/>
      </c>
      <c r="C153" s="327" t="str">
        <f t="shared" si="3"/>
        <v/>
      </c>
      <c r="D153" s="328" t="str">
        <f t="array" ref="D153">IF(ISBLANK(A153),"",XLOOKUP($A153,'Codified Game Plan'!$E$3:$E$477,'Codified Game Plan'!$G$3:$G$477,0))</f>
        <v/>
      </c>
      <c r="E153" s="328" t="str">
        <f>IF(ISBLANK(A153),"",MAXIFS('Codified Game Plan'!$I$3:$I$477,'Codified Game Plan'!$E$3:$E$477,A153))</f>
        <v/>
      </c>
      <c r="F153" s="329" t="str">
        <f t="shared" si="4"/>
        <v>      - </v>
      </c>
      <c r="G153" s="295"/>
      <c r="H153" s="295"/>
      <c r="I153" s="295"/>
      <c r="J153" s="295"/>
      <c r="K153" s="295"/>
      <c r="L153" s="295"/>
      <c r="M153" s="295"/>
      <c r="N153" s="295"/>
      <c r="O153" s="295"/>
      <c r="P153" s="295"/>
      <c r="Q153" s="295"/>
      <c r="R153" s="295"/>
      <c r="S153" s="295"/>
      <c r="T153" s="295"/>
      <c r="U153" s="387"/>
      <c r="V153" s="387"/>
      <c r="W153" s="387"/>
      <c r="X153" s="387"/>
      <c r="Y153" s="387"/>
      <c r="Z153" s="387"/>
      <c r="AA153" s="387"/>
      <c r="AB153" s="387"/>
      <c r="AC153" s="387"/>
      <c r="AD153" s="387"/>
      <c r="AE153" s="387"/>
      <c r="AF153" s="387"/>
      <c r="AG153" s="387"/>
      <c r="AH153" s="387"/>
      <c r="AI153" s="387"/>
      <c r="AJ153" s="387"/>
      <c r="AK153" s="387"/>
      <c r="AL153" s="387"/>
      <c r="AM153" s="387"/>
      <c r="AN153" s="387"/>
      <c r="AO153" s="387"/>
      <c r="AP153" s="387"/>
      <c r="AQ153" s="387"/>
      <c r="AR153" s="387"/>
      <c r="AS153" s="387"/>
      <c r="AT153" s="387"/>
      <c r="AU153" s="387"/>
      <c r="AV153" s="387"/>
      <c r="AW153" s="387"/>
      <c r="AX153" s="387"/>
      <c r="AY153" s="387"/>
      <c r="AZ153" s="387"/>
      <c r="BA153" s="387"/>
      <c r="BB153" s="387"/>
      <c r="BC153" s="387"/>
      <c r="BD153" s="387"/>
      <c r="BE153" s="387"/>
      <c r="BF153" s="387"/>
      <c r="BG153" s="387"/>
      <c r="BH153" s="387"/>
      <c r="BI153" s="387"/>
      <c r="BJ153" s="387"/>
      <c r="BK153" s="387"/>
      <c r="BL153" s="387"/>
      <c r="BM153" s="387"/>
      <c r="BN153" s="387"/>
      <c r="BO153" s="387"/>
      <c r="BP153" s="387"/>
      <c r="BQ153" s="387"/>
      <c r="BR153" s="387"/>
      <c r="BS153" s="387"/>
      <c r="BT153" s="387"/>
      <c r="BU153" s="387"/>
      <c r="BV153" s="387"/>
      <c r="BW153" s="295"/>
      <c r="BX153" s="295"/>
      <c r="BY153" s="295"/>
    </row>
    <row r="154" ht="15.75" customHeight="1">
      <c r="A154" s="294"/>
      <c r="B154" s="295" t="str">
        <f>IF(ISTEXT(A154),SUMIF('Production Calendar'!$F$3:$F$2071,'Crop Map'!$A154,'Production Calendar'!$G$3:$G$2701),"")</f>
        <v/>
      </c>
      <c r="C154" s="327" t="str">
        <f t="shared" si="3"/>
        <v/>
      </c>
      <c r="D154" s="328" t="str">
        <f t="array" ref="D154">IF(ISBLANK(A154),"",XLOOKUP($A154,'Codified Game Plan'!$E$3:$E$477,'Codified Game Plan'!$G$3:$G$477,0))</f>
        <v/>
      </c>
      <c r="E154" s="328" t="str">
        <f>IF(ISBLANK(A154),"",MAXIFS('Codified Game Plan'!$I$3:$I$477,'Codified Game Plan'!$E$3:$E$477,A154))</f>
        <v/>
      </c>
      <c r="F154" s="329" t="str">
        <f t="shared" si="4"/>
        <v>      - </v>
      </c>
      <c r="G154" s="295"/>
      <c r="H154" s="295"/>
      <c r="I154" s="295"/>
      <c r="J154" s="295"/>
      <c r="K154" s="295"/>
      <c r="L154" s="295"/>
      <c r="M154" s="295"/>
      <c r="N154" s="295"/>
      <c r="O154" s="295"/>
      <c r="P154" s="295"/>
      <c r="Q154" s="295"/>
      <c r="R154" s="295"/>
      <c r="S154" s="295"/>
      <c r="T154" s="295"/>
      <c r="U154" s="387"/>
      <c r="V154" s="387"/>
      <c r="W154" s="387"/>
      <c r="X154" s="387"/>
      <c r="Y154" s="387"/>
      <c r="Z154" s="387"/>
      <c r="AA154" s="387"/>
      <c r="AB154" s="387"/>
      <c r="AC154" s="387"/>
      <c r="AD154" s="387"/>
      <c r="AE154" s="387"/>
      <c r="AF154" s="387"/>
      <c r="AG154" s="387"/>
      <c r="AH154" s="387"/>
      <c r="AI154" s="387"/>
      <c r="AJ154" s="387"/>
      <c r="AK154" s="387"/>
      <c r="AL154" s="387"/>
      <c r="AM154" s="387"/>
      <c r="AN154" s="387"/>
      <c r="AO154" s="387"/>
      <c r="AP154" s="387"/>
      <c r="AQ154" s="387"/>
      <c r="AR154" s="387"/>
      <c r="AS154" s="387"/>
      <c r="AT154" s="387"/>
      <c r="AU154" s="387"/>
      <c r="AV154" s="387"/>
      <c r="AW154" s="387"/>
      <c r="AX154" s="387"/>
      <c r="AY154" s="387"/>
      <c r="AZ154" s="387"/>
      <c r="BA154" s="387"/>
      <c r="BB154" s="387"/>
      <c r="BC154" s="387"/>
      <c r="BD154" s="387"/>
      <c r="BE154" s="387"/>
      <c r="BF154" s="387"/>
      <c r="BG154" s="387"/>
      <c r="BH154" s="387"/>
      <c r="BI154" s="387"/>
      <c r="BJ154" s="387"/>
      <c r="BK154" s="387"/>
      <c r="BL154" s="387"/>
      <c r="BM154" s="387"/>
      <c r="BN154" s="387"/>
      <c r="BO154" s="387"/>
      <c r="BP154" s="387"/>
      <c r="BQ154" s="387"/>
      <c r="BR154" s="387"/>
      <c r="BS154" s="387"/>
      <c r="BT154" s="387"/>
      <c r="BU154" s="387"/>
      <c r="BV154" s="387"/>
      <c r="BW154" s="295"/>
      <c r="BX154" s="295"/>
      <c r="BY154" s="295"/>
    </row>
    <row r="155" ht="15.75" customHeight="1">
      <c r="A155" s="294"/>
      <c r="B155" s="295" t="str">
        <f>IF(ISTEXT(A155),SUMIF('Production Calendar'!$F$3:$F$2071,'Crop Map'!$A155,'Production Calendar'!$G$3:$G$2701),"")</f>
        <v/>
      </c>
      <c r="C155" s="327" t="str">
        <f t="shared" si="3"/>
        <v/>
      </c>
      <c r="D155" s="328" t="str">
        <f t="array" ref="D155">IF(ISBLANK(A155),"",XLOOKUP($A155,'Codified Game Plan'!$E$3:$E$477,'Codified Game Plan'!$G$3:$G$477,0))</f>
        <v/>
      </c>
      <c r="E155" s="328" t="str">
        <f>IF(ISBLANK(A155),"",MAXIFS('Codified Game Plan'!$I$3:$I$477,'Codified Game Plan'!$E$3:$E$477,A155))</f>
        <v/>
      </c>
      <c r="F155" s="329" t="str">
        <f t="shared" si="4"/>
        <v>      - </v>
      </c>
      <c r="G155" s="295"/>
      <c r="H155" s="295"/>
      <c r="I155" s="295"/>
      <c r="J155" s="295"/>
      <c r="K155" s="295"/>
      <c r="L155" s="295"/>
      <c r="M155" s="295"/>
      <c r="N155" s="295"/>
      <c r="O155" s="295"/>
      <c r="P155" s="295"/>
      <c r="Q155" s="295"/>
      <c r="R155" s="295"/>
      <c r="S155" s="295"/>
      <c r="T155" s="295"/>
      <c r="U155" s="387"/>
      <c r="V155" s="387"/>
      <c r="W155" s="387"/>
      <c r="X155" s="387"/>
      <c r="Y155" s="387"/>
      <c r="Z155" s="387"/>
      <c r="AA155" s="387"/>
      <c r="AB155" s="387"/>
      <c r="AC155" s="387"/>
      <c r="AD155" s="387"/>
      <c r="AE155" s="387"/>
      <c r="AF155" s="387"/>
      <c r="AG155" s="387"/>
      <c r="AH155" s="387"/>
      <c r="AI155" s="387"/>
      <c r="AJ155" s="387"/>
      <c r="AK155" s="387"/>
      <c r="AL155" s="387"/>
      <c r="AM155" s="387"/>
      <c r="AN155" s="387"/>
      <c r="AO155" s="387"/>
      <c r="AP155" s="387"/>
      <c r="AQ155" s="387"/>
      <c r="AR155" s="387"/>
      <c r="AS155" s="387"/>
      <c r="AT155" s="387"/>
      <c r="AU155" s="387"/>
      <c r="AV155" s="387"/>
      <c r="AW155" s="387"/>
      <c r="AX155" s="387"/>
      <c r="AY155" s="387"/>
      <c r="AZ155" s="387"/>
      <c r="BA155" s="387"/>
      <c r="BB155" s="387"/>
      <c r="BC155" s="387"/>
      <c r="BD155" s="387"/>
      <c r="BE155" s="387"/>
      <c r="BF155" s="387"/>
      <c r="BG155" s="387"/>
      <c r="BH155" s="387"/>
      <c r="BI155" s="387"/>
      <c r="BJ155" s="387"/>
      <c r="BK155" s="387"/>
      <c r="BL155" s="387"/>
      <c r="BM155" s="387"/>
      <c r="BN155" s="387"/>
      <c r="BO155" s="387"/>
      <c r="BP155" s="387"/>
      <c r="BQ155" s="387"/>
      <c r="BR155" s="387"/>
      <c r="BS155" s="387"/>
      <c r="BT155" s="387"/>
      <c r="BU155" s="387"/>
      <c r="BV155" s="387"/>
      <c r="BW155" s="295"/>
      <c r="BX155" s="295"/>
      <c r="BY155" s="295"/>
    </row>
    <row r="156" ht="15.75" customHeight="1">
      <c r="A156" s="294"/>
      <c r="B156" s="295" t="str">
        <f>IF(ISTEXT(A156),SUMIF('Production Calendar'!$F$3:$F$2071,'Crop Map'!$A156,'Production Calendar'!$G$3:$G$2701),"")</f>
        <v/>
      </c>
      <c r="C156" s="327" t="str">
        <f t="shared" si="3"/>
        <v/>
      </c>
      <c r="D156" s="328" t="str">
        <f t="array" ref="D156">IF(ISBLANK(A156),"",XLOOKUP($A156,'Codified Game Plan'!$E$3:$E$477,'Codified Game Plan'!$G$3:$G$477,0))</f>
        <v/>
      </c>
      <c r="E156" s="328" t="str">
        <f>IF(ISBLANK(A156),"",MAXIFS('Codified Game Plan'!$I$3:$I$477,'Codified Game Plan'!$E$3:$E$477,A156))</f>
        <v/>
      </c>
      <c r="F156" s="329" t="str">
        <f t="shared" si="4"/>
        <v>      - </v>
      </c>
      <c r="G156" s="295"/>
      <c r="H156" s="295"/>
      <c r="I156" s="295"/>
      <c r="J156" s="295"/>
      <c r="K156" s="295"/>
      <c r="L156" s="295"/>
      <c r="M156" s="295"/>
      <c r="N156" s="295"/>
      <c r="O156" s="295"/>
      <c r="P156" s="295"/>
      <c r="Q156" s="295"/>
      <c r="R156" s="295"/>
      <c r="S156" s="295"/>
      <c r="T156" s="295"/>
      <c r="U156" s="387"/>
      <c r="V156" s="387"/>
      <c r="W156" s="387"/>
      <c r="X156" s="387"/>
      <c r="Y156" s="387"/>
      <c r="Z156" s="387"/>
      <c r="AA156" s="387"/>
      <c r="AB156" s="387"/>
      <c r="AC156" s="387"/>
      <c r="AD156" s="387"/>
      <c r="AE156" s="387"/>
      <c r="AF156" s="387"/>
      <c r="AG156" s="387"/>
      <c r="AH156" s="387"/>
      <c r="AI156" s="387"/>
      <c r="AJ156" s="387"/>
      <c r="AK156" s="387"/>
      <c r="AL156" s="387"/>
      <c r="AM156" s="387"/>
      <c r="AN156" s="387"/>
      <c r="AO156" s="387"/>
      <c r="AP156" s="387"/>
      <c r="AQ156" s="387"/>
      <c r="AR156" s="387"/>
      <c r="AS156" s="387"/>
      <c r="AT156" s="387"/>
      <c r="AU156" s="387"/>
      <c r="AV156" s="387"/>
      <c r="AW156" s="387"/>
      <c r="AX156" s="387"/>
      <c r="AY156" s="387"/>
      <c r="AZ156" s="387"/>
      <c r="BA156" s="387"/>
      <c r="BB156" s="387"/>
      <c r="BC156" s="387"/>
      <c r="BD156" s="387"/>
      <c r="BE156" s="387"/>
      <c r="BF156" s="387"/>
      <c r="BG156" s="387"/>
      <c r="BH156" s="387"/>
      <c r="BI156" s="387"/>
      <c r="BJ156" s="387"/>
      <c r="BK156" s="387"/>
      <c r="BL156" s="387"/>
      <c r="BM156" s="387"/>
      <c r="BN156" s="387"/>
      <c r="BO156" s="387"/>
      <c r="BP156" s="387"/>
      <c r="BQ156" s="387"/>
      <c r="BR156" s="387"/>
      <c r="BS156" s="387"/>
      <c r="BT156" s="387"/>
      <c r="BU156" s="387"/>
      <c r="BV156" s="387"/>
      <c r="BW156" s="295"/>
      <c r="BX156" s="295"/>
      <c r="BY156" s="295"/>
    </row>
    <row r="157" ht="15.75" customHeight="1">
      <c r="A157" s="294"/>
      <c r="B157" s="295" t="str">
        <f>IF(ISTEXT(A157),SUMIF('Production Calendar'!$F$3:$F$2071,'Crop Map'!$A157,'Production Calendar'!$G$3:$G$2701),"")</f>
        <v/>
      </c>
      <c r="C157" s="327" t="str">
        <f t="shared" si="3"/>
        <v/>
      </c>
      <c r="D157" s="328" t="str">
        <f t="array" ref="D157">IF(ISBLANK(A157),"",XLOOKUP($A157,'Codified Game Plan'!$E$3:$E$477,'Codified Game Plan'!$G$3:$G$477,0))</f>
        <v/>
      </c>
      <c r="E157" s="328" t="str">
        <f>IF(ISBLANK(A157),"",MAXIFS('Codified Game Plan'!$I$3:$I$477,'Codified Game Plan'!$E$3:$E$477,A157))</f>
        <v/>
      </c>
      <c r="F157" s="329" t="str">
        <f t="shared" si="4"/>
        <v>      - </v>
      </c>
      <c r="G157" s="295"/>
      <c r="H157" s="295"/>
      <c r="I157" s="295"/>
      <c r="J157" s="295"/>
      <c r="K157" s="295"/>
      <c r="L157" s="295"/>
      <c r="M157" s="295"/>
      <c r="N157" s="295"/>
      <c r="O157" s="295"/>
      <c r="P157" s="295"/>
      <c r="Q157" s="295"/>
      <c r="R157" s="295"/>
      <c r="S157" s="295"/>
      <c r="T157" s="295"/>
      <c r="U157" s="387"/>
      <c r="V157" s="387"/>
      <c r="W157" s="387"/>
      <c r="X157" s="387"/>
      <c r="Y157" s="387"/>
      <c r="Z157" s="387"/>
      <c r="AA157" s="387"/>
      <c r="AB157" s="387"/>
      <c r="AC157" s="387"/>
      <c r="AD157" s="387"/>
      <c r="AE157" s="387"/>
      <c r="AF157" s="387"/>
      <c r="AG157" s="387"/>
      <c r="AH157" s="387"/>
      <c r="AI157" s="387"/>
      <c r="AJ157" s="387"/>
      <c r="AK157" s="387"/>
      <c r="AL157" s="387"/>
      <c r="AM157" s="387"/>
      <c r="AN157" s="387"/>
      <c r="AO157" s="387"/>
      <c r="AP157" s="387"/>
      <c r="AQ157" s="387"/>
      <c r="AR157" s="387"/>
      <c r="AS157" s="387"/>
      <c r="AT157" s="387"/>
      <c r="AU157" s="387"/>
      <c r="AV157" s="387"/>
      <c r="AW157" s="387"/>
      <c r="AX157" s="387"/>
      <c r="AY157" s="387"/>
      <c r="AZ157" s="387"/>
      <c r="BA157" s="387"/>
      <c r="BB157" s="387"/>
      <c r="BC157" s="387"/>
      <c r="BD157" s="387"/>
      <c r="BE157" s="387"/>
      <c r="BF157" s="387"/>
      <c r="BG157" s="387"/>
      <c r="BH157" s="387"/>
      <c r="BI157" s="387"/>
      <c r="BJ157" s="387"/>
      <c r="BK157" s="387"/>
      <c r="BL157" s="387"/>
      <c r="BM157" s="387"/>
      <c r="BN157" s="387"/>
      <c r="BO157" s="387"/>
      <c r="BP157" s="387"/>
      <c r="BQ157" s="387"/>
      <c r="BR157" s="387"/>
      <c r="BS157" s="387"/>
      <c r="BT157" s="387"/>
      <c r="BU157" s="387"/>
      <c r="BV157" s="387"/>
      <c r="BW157" s="295"/>
      <c r="BX157" s="295"/>
      <c r="BY157" s="295"/>
    </row>
    <row r="158" ht="15.75" customHeight="1">
      <c r="A158" s="294"/>
      <c r="B158" s="295" t="str">
        <f>IF(ISTEXT(A158),SUMIF('Production Calendar'!$F$3:$F$2071,'Crop Map'!$A158,'Production Calendar'!$G$3:$G$2701),"")</f>
        <v/>
      </c>
      <c r="C158" s="327" t="str">
        <f t="shared" si="3"/>
        <v/>
      </c>
      <c r="D158" s="328" t="str">
        <f t="array" ref="D158">IF(ISBLANK(A158),"",XLOOKUP($A158,'Codified Game Plan'!$E$3:$E$477,'Codified Game Plan'!$G$3:$G$477,0))</f>
        <v/>
      </c>
      <c r="E158" s="328" t="str">
        <f>IF(ISBLANK(A158),"",MAXIFS('Codified Game Plan'!$I$3:$I$477,'Codified Game Plan'!$E$3:$E$477,A158))</f>
        <v/>
      </c>
      <c r="F158" s="329" t="str">
        <f t="shared" si="4"/>
        <v>      - </v>
      </c>
      <c r="G158" s="295"/>
      <c r="H158" s="295"/>
      <c r="I158" s="295"/>
      <c r="J158" s="295"/>
      <c r="K158" s="295"/>
      <c r="L158" s="295"/>
      <c r="M158" s="295"/>
      <c r="N158" s="295"/>
      <c r="O158" s="295"/>
      <c r="P158" s="295"/>
      <c r="Q158" s="295"/>
      <c r="R158" s="295"/>
      <c r="S158" s="295"/>
      <c r="T158" s="295"/>
      <c r="U158" s="387"/>
      <c r="V158" s="387"/>
      <c r="W158" s="387"/>
      <c r="X158" s="387"/>
      <c r="Y158" s="387"/>
      <c r="Z158" s="387"/>
      <c r="AA158" s="387"/>
      <c r="AB158" s="387"/>
      <c r="AC158" s="387"/>
      <c r="AD158" s="387"/>
      <c r="AE158" s="387"/>
      <c r="AF158" s="387"/>
      <c r="AG158" s="387"/>
      <c r="AH158" s="387"/>
      <c r="AI158" s="387"/>
      <c r="AJ158" s="387"/>
      <c r="AK158" s="387"/>
      <c r="AL158" s="387"/>
      <c r="AM158" s="387"/>
      <c r="AN158" s="387"/>
      <c r="AO158" s="387"/>
      <c r="AP158" s="387"/>
      <c r="AQ158" s="387"/>
      <c r="AR158" s="387"/>
      <c r="AS158" s="387"/>
      <c r="AT158" s="387"/>
      <c r="AU158" s="387"/>
      <c r="AV158" s="387"/>
      <c r="AW158" s="387"/>
      <c r="AX158" s="387"/>
      <c r="AY158" s="387"/>
      <c r="AZ158" s="387"/>
      <c r="BA158" s="387"/>
      <c r="BB158" s="387"/>
      <c r="BC158" s="387"/>
      <c r="BD158" s="387"/>
      <c r="BE158" s="387"/>
      <c r="BF158" s="387"/>
      <c r="BG158" s="387"/>
      <c r="BH158" s="387"/>
      <c r="BI158" s="387"/>
      <c r="BJ158" s="387"/>
      <c r="BK158" s="387"/>
      <c r="BL158" s="387"/>
      <c r="BM158" s="387"/>
      <c r="BN158" s="387"/>
      <c r="BO158" s="387"/>
      <c r="BP158" s="387"/>
      <c r="BQ158" s="387"/>
      <c r="BR158" s="387"/>
      <c r="BS158" s="387"/>
      <c r="BT158" s="387"/>
      <c r="BU158" s="387"/>
      <c r="BV158" s="387"/>
      <c r="BW158" s="295"/>
      <c r="BX158" s="295"/>
      <c r="BY158" s="295"/>
    </row>
    <row r="159" ht="15.75" customHeight="1">
      <c r="A159" s="294"/>
      <c r="B159" s="295" t="str">
        <f>IF(ISTEXT(A159),SUMIF('Production Calendar'!$F$3:$F$2071,'Crop Map'!$A159,'Production Calendar'!$G$3:$G$2701),"")</f>
        <v/>
      </c>
      <c r="C159" s="327" t="str">
        <f t="shared" si="3"/>
        <v/>
      </c>
      <c r="D159" s="328" t="str">
        <f t="array" ref="D159">IF(ISBLANK(A159),"",XLOOKUP($A159,'Codified Game Plan'!$E$3:$E$477,'Codified Game Plan'!$G$3:$G$477,0))</f>
        <v/>
      </c>
      <c r="E159" s="328" t="str">
        <f>IF(ISBLANK(A159),"",MAXIFS('Codified Game Plan'!$I$3:$I$477,'Codified Game Plan'!$E$3:$E$477,A159))</f>
        <v/>
      </c>
      <c r="F159" s="329" t="str">
        <f t="shared" si="4"/>
        <v>      - </v>
      </c>
      <c r="G159" s="295"/>
      <c r="H159" s="295"/>
      <c r="I159" s="295"/>
      <c r="J159" s="295"/>
      <c r="K159" s="295"/>
      <c r="L159" s="295"/>
      <c r="M159" s="295"/>
      <c r="N159" s="295"/>
      <c r="O159" s="295"/>
      <c r="P159" s="295"/>
      <c r="Q159" s="295"/>
      <c r="R159" s="295"/>
      <c r="S159" s="295"/>
      <c r="T159" s="295"/>
      <c r="U159" s="387"/>
      <c r="V159" s="387"/>
      <c r="W159" s="387"/>
      <c r="X159" s="387"/>
      <c r="Y159" s="387"/>
      <c r="Z159" s="387"/>
      <c r="AA159" s="387"/>
      <c r="AB159" s="387"/>
      <c r="AC159" s="387"/>
      <c r="AD159" s="387"/>
      <c r="AE159" s="387"/>
      <c r="AF159" s="387"/>
      <c r="AG159" s="387"/>
      <c r="AH159" s="387"/>
      <c r="AI159" s="387"/>
      <c r="AJ159" s="387"/>
      <c r="AK159" s="387"/>
      <c r="AL159" s="387"/>
      <c r="AM159" s="387"/>
      <c r="AN159" s="387"/>
      <c r="AO159" s="387"/>
      <c r="AP159" s="387"/>
      <c r="AQ159" s="387"/>
      <c r="AR159" s="387"/>
      <c r="AS159" s="387"/>
      <c r="AT159" s="387"/>
      <c r="AU159" s="387"/>
      <c r="AV159" s="387"/>
      <c r="AW159" s="387"/>
      <c r="AX159" s="387"/>
      <c r="AY159" s="387"/>
      <c r="AZ159" s="387"/>
      <c r="BA159" s="387"/>
      <c r="BB159" s="387"/>
      <c r="BC159" s="387"/>
      <c r="BD159" s="387"/>
      <c r="BE159" s="387"/>
      <c r="BF159" s="387"/>
      <c r="BG159" s="387"/>
      <c r="BH159" s="387"/>
      <c r="BI159" s="387"/>
      <c r="BJ159" s="387"/>
      <c r="BK159" s="387"/>
      <c r="BL159" s="387"/>
      <c r="BM159" s="387"/>
      <c r="BN159" s="387"/>
      <c r="BO159" s="387"/>
      <c r="BP159" s="387"/>
      <c r="BQ159" s="387"/>
      <c r="BR159" s="387"/>
      <c r="BS159" s="387"/>
      <c r="BT159" s="387"/>
      <c r="BU159" s="387"/>
      <c r="BV159" s="387"/>
      <c r="BW159" s="295"/>
      <c r="BX159" s="295"/>
      <c r="BY159" s="295"/>
    </row>
    <row r="160" ht="15.75" customHeight="1">
      <c r="A160" s="294"/>
      <c r="B160" s="295" t="str">
        <f>IF(ISTEXT(A160),SUMIF('Production Calendar'!$F$3:$F$2071,'Crop Map'!$A160,'Production Calendar'!$G$3:$G$2701),"")</f>
        <v/>
      </c>
      <c r="C160" s="327" t="str">
        <f t="shared" si="3"/>
        <v/>
      </c>
      <c r="D160" s="328" t="str">
        <f t="array" ref="D160">IF(ISBLANK(A160),"",XLOOKUP($A160,'Codified Game Plan'!$E$3:$E$477,'Codified Game Plan'!$G$3:$G$477,0))</f>
        <v/>
      </c>
      <c r="E160" s="328" t="str">
        <f>IF(ISBLANK(A160),"",MAXIFS('Codified Game Plan'!$I$3:$I$477,'Codified Game Plan'!$E$3:$E$477,A160))</f>
        <v/>
      </c>
      <c r="F160" s="329" t="str">
        <f t="shared" si="4"/>
        <v>      - </v>
      </c>
      <c r="G160" s="295"/>
      <c r="H160" s="295"/>
      <c r="I160" s="295"/>
      <c r="J160" s="295"/>
      <c r="K160" s="295"/>
      <c r="L160" s="295"/>
      <c r="M160" s="295"/>
      <c r="N160" s="295"/>
      <c r="O160" s="295"/>
      <c r="P160" s="295"/>
      <c r="Q160" s="295"/>
      <c r="R160" s="295"/>
      <c r="S160" s="295"/>
      <c r="T160" s="295"/>
      <c r="U160" s="387"/>
      <c r="V160" s="387"/>
      <c r="W160" s="387"/>
      <c r="X160" s="387"/>
      <c r="Y160" s="387"/>
      <c r="Z160" s="387"/>
      <c r="AA160" s="387"/>
      <c r="AB160" s="387"/>
      <c r="AC160" s="387"/>
      <c r="AD160" s="387"/>
      <c r="AE160" s="387"/>
      <c r="AF160" s="387"/>
      <c r="AG160" s="387"/>
      <c r="AH160" s="387"/>
      <c r="AI160" s="387"/>
      <c r="AJ160" s="387"/>
      <c r="AK160" s="387"/>
      <c r="AL160" s="387"/>
      <c r="AM160" s="387"/>
      <c r="AN160" s="387"/>
      <c r="AO160" s="387"/>
      <c r="AP160" s="387"/>
      <c r="AQ160" s="387"/>
      <c r="AR160" s="387"/>
      <c r="AS160" s="387"/>
      <c r="AT160" s="387"/>
      <c r="AU160" s="387"/>
      <c r="AV160" s="387"/>
      <c r="AW160" s="387"/>
      <c r="AX160" s="387"/>
      <c r="AY160" s="387"/>
      <c r="AZ160" s="387"/>
      <c r="BA160" s="387"/>
      <c r="BB160" s="387"/>
      <c r="BC160" s="387"/>
      <c r="BD160" s="387"/>
      <c r="BE160" s="387"/>
      <c r="BF160" s="387"/>
      <c r="BG160" s="387"/>
      <c r="BH160" s="387"/>
      <c r="BI160" s="387"/>
      <c r="BJ160" s="387"/>
      <c r="BK160" s="387"/>
      <c r="BL160" s="387"/>
      <c r="BM160" s="387"/>
      <c r="BN160" s="387"/>
      <c r="BO160" s="387"/>
      <c r="BP160" s="387"/>
      <c r="BQ160" s="387"/>
      <c r="BR160" s="387"/>
      <c r="BS160" s="387"/>
      <c r="BT160" s="387"/>
      <c r="BU160" s="387"/>
      <c r="BV160" s="387"/>
      <c r="BW160" s="295"/>
      <c r="BX160" s="295"/>
      <c r="BY160" s="295"/>
    </row>
    <row r="161" ht="15.75" customHeight="1">
      <c r="A161" s="294"/>
      <c r="B161" s="295" t="str">
        <f>IF(ISTEXT(A161),SUMIF('Production Calendar'!$F$3:$F$2071,'Crop Map'!$A161,'Production Calendar'!$G$3:$G$2701),"")</f>
        <v/>
      </c>
      <c r="C161" s="327" t="str">
        <f t="shared" si="3"/>
        <v/>
      </c>
      <c r="D161" s="328" t="str">
        <f t="array" ref="D161">IF(ISBLANK(A161),"",XLOOKUP($A161,'Codified Game Plan'!$E$3:$E$477,'Codified Game Plan'!$G$3:$G$477,0))</f>
        <v/>
      </c>
      <c r="E161" s="328" t="str">
        <f>IF(ISBLANK(A161),"",MAXIFS('Codified Game Plan'!$I$3:$I$477,'Codified Game Plan'!$E$3:$E$477,A161))</f>
        <v/>
      </c>
      <c r="F161" s="329" t="str">
        <f t="shared" si="4"/>
        <v>      - </v>
      </c>
      <c r="G161" s="295"/>
      <c r="H161" s="295"/>
      <c r="I161" s="295"/>
      <c r="J161" s="295"/>
      <c r="K161" s="295"/>
      <c r="L161" s="295"/>
      <c r="M161" s="295"/>
      <c r="N161" s="295"/>
      <c r="O161" s="295"/>
      <c r="P161" s="295"/>
      <c r="Q161" s="295"/>
      <c r="R161" s="295"/>
      <c r="S161" s="295"/>
      <c r="T161" s="295"/>
      <c r="U161" s="387"/>
      <c r="V161" s="387"/>
      <c r="W161" s="387"/>
      <c r="X161" s="387"/>
      <c r="Y161" s="387"/>
      <c r="Z161" s="387"/>
      <c r="AA161" s="387"/>
      <c r="AB161" s="387"/>
      <c r="AC161" s="387"/>
      <c r="AD161" s="387"/>
      <c r="AE161" s="387"/>
      <c r="AF161" s="387"/>
      <c r="AG161" s="387"/>
      <c r="AH161" s="387"/>
      <c r="AI161" s="387"/>
      <c r="AJ161" s="387"/>
      <c r="AK161" s="387"/>
      <c r="AL161" s="387"/>
      <c r="AM161" s="387"/>
      <c r="AN161" s="387"/>
      <c r="AO161" s="387"/>
      <c r="AP161" s="387"/>
      <c r="AQ161" s="387"/>
      <c r="AR161" s="387"/>
      <c r="AS161" s="387"/>
      <c r="AT161" s="387"/>
      <c r="AU161" s="387"/>
      <c r="AV161" s="387"/>
      <c r="AW161" s="387"/>
      <c r="AX161" s="387"/>
      <c r="AY161" s="387"/>
      <c r="AZ161" s="387"/>
      <c r="BA161" s="387"/>
      <c r="BB161" s="387"/>
      <c r="BC161" s="387"/>
      <c r="BD161" s="387"/>
      <c r="BE161" s="387"/>
      <c r="BF161" s="387"/>
      <c r="BG161" s="387"/>
      <c r="BH161" s="387"/>
      <c r="BI161" s="387"/>
      <c r="BJ161" s="387"/>
      <c r="BK161" s="387"/>
      <c r="BL161" s="387"/>
      <c r="BM161" s="387"/>
      <c r="BN161" s="387"/>
      <c r="BO161" s="387"/>
      <c r="BP161" s="387"/>
      <c r="BQ161" s="387"/>
      <c r="BR161" s="387"/>
      <c r="BS161" s="387"/>
      <c r="BT161" s="387"/>
      <c r="BU161" s="387"/>
      <c r="BV161" s="387"/>
      <c r="BW161" s="295"/>
      <c r="BX161" s="295"/>
      <c r="BY161" s="295"/>
    </row>
    <row r="162" ht="15.75" customHeight="1">
      <c r="A162" s="294"/>
      <c r="B162" s="295" t="str">
        <f>IF(ISTEXT(A162),SUMIF('Production Calendar'!$F$3:$F$2071,'Crop Map'!$A162,'Production Calendar'!$G$3:$G$2701),"")</f>
        <v/>
      </c>
      <c r="C162" s="327" t="str">
        <f t="shared" si="3"/>
        <v/>
      </c>
      <c r="D162" s="328" t="str">
        <f t="array" ref="D162">IF(ISBLANK(A162),"",XLOOKUP($A162,'Codified Game Plan'!$E$3:$E$477,'Codified Game Plan'!$G$3:$G$477,0))</f>
        <v/>
      </c>
      <c r="E162" s="328" t="str">
        <f>IF(ISBLANK(A162),"",MAXIFS('Codified Game Plan'!$I$3:$I$477,'Codified Game Plan'!$E$3:$E$477,A162))</f>
        <v/>
      </c>
      <c r="F162" s="329" t="str">
        <f t="shared" si="4"/>
        <v>      - </v>
      </c>
      <c r="G162" s="295"/>
      <c r="H162" s="295"/>
      <c r="I162" s="295"/>
      <c r="J162" s="295"/>
      <c r="K162" s="295"/>
      <c r="L162" s="295"/>
      <c r="M162" s="295"/>
      <c r="N162" s="295"/>
      <c r="O162" s="295"/>
      <c r="P162" s="295"/>
      <c r="Q162" s="295"/>
      <c r="R162" s="295"/>
      <c r="S162" s="295"/>
      <c r="T162" s="295"/>
      <c r="U162" s="387"/>
      <c r="V162" s="387"/>
      <c r="W162" s="387"/>
      <c r="X162" s="387"/>
      <c r="Y162" s="387"/>
      <c r="Z162" s="387"/>
      <c r="AA162" s="387"/>
      <c r="AB162" s="387"/>
      <c r="AC162" s="387"/>
      <c r="AD162" s="387"/>
      <c r="AE162" s="387"/>
      <c r="AF162" s="387"/>
      <c r="AG162" s="387"/>
      <c r="AH162" s="387"/>
      <c r="AI162" s="387"/>
      <c r="AJ162" s="387"/>
      <c r="AK162" s="387"/>
      <c r="AL162" s="387"/>
      <c r="AM162" s="387"/>
      <c r="AN162" s="387"/>
      <c r="AO162" s="387"/>
      <c r="AP162" s="387"/>
      <c r="AQ162" s="387"/>
      <c r="AR162" s="387"/>
      <c r="AS162" s="387"/>
      <c r="AT162" s="387"/>
      <c r="AU162" s="387"/>
      <c r="AV162" s="387"/>
      <c r="AW162" s="387"/>
      <c r="AX162" s="387"/>
      <c r="AY162" s="387"/>
      <c r="AZ162" s="387"/>
      <c r="BA162" s="387"/>
      <c r="BB162" s="387"/>
      <c r="BC162" s="387"/>
      <c r="BD162" s="387"/>
      <c r="BE162" s="387"/>
      <c r="BF162" s="387"/>
      <c r="BG162" s="387"/>
      <c r="BH162" s="387"/>
      <c r="BI162" s="387"/>
      <c r="BJ162" s="387"/>
      <c r="BK162" s="387"/>
      <c r="BL162" s="387"/>
      <c r="BM162" s="387"/>
      <c r="BN162" s="387"/>
      <c r="BO162" s="387"/>
      <c r="BP162" s="387"/>
      <c r="BQ162" s="387"/>
      <c r="BR162" s="387"/>
      <c r="BS162" s="387"/>
      <c r="BT162" s="387"/>
      <c r="BU162" s="387"/>
      <c r="BV162" s="387"/>
      <c r="BW162" s="295"/>
      <c r="BX162" s="295"/>
      <c r="BY162" s="295"/>
    </row>
    <row r="163" ht="15.75" customHeight="1">
      <c r="A163" s="294"/>
      <c r="B163" s="295" t="str">
        <f>IF(ISTEXT(A163),SUMIF('Production Calendar'!$F$3:$F$2071,'Crop Map'!$A163,'Production Calendar'!$G$3:$G$2701),"")</f>
        <v/>
      </c>
      <c r="C163" s="327" t="str">
        <f t="shared" si="3"/>
        <v/>
      </c>
      <c r="D163" s="328" t="str">
        <f t="array" ref="D163">IF(ISBLANK(A163),"",XLOOKUP($A163,'Codified Game Plan'!$E$3:$E$477,'Codified Game Plan'!$G$3:$G$477,0))</f>
        <v/>
      </c>
      <c r="E163" s="328" t="str">
        <f>IF(ISBLANK(A163),"",MAXIFS('Codified Game Plan'!$I$3:$I$477,'Codified Game Plan'!$E$3:$E$477,A163))</f>
        <v/>
      </c>
      <c r="F163" s="329" t="str">
        <f t="shared" si="4"/>
        <v>      - </v>
      </c>
      <c r="G163" s="295"/>
      <c r="H163" s="295"/>
      <c r="I163" s="295"/>
      <c r="J163" s="295"/>
      <c r="K163" s="295"/>
      <c r="L163" s="295"/>
      <c r="M163" s="295"/>
      <c r="N163" s="295"/>
      <c r="O163" s="295"/>
      <c r="P163" s="295"/>
      <c r="Q163" s="295"/>
      <c r="R163" s="295"/>
      <c r="S163" s="295"/>
      <c r="T163" s="295"/>
      <c r="U163" s="387"/>
      <c r="V163" s="387"/>
      <c r="W163" s="387"/>
      <c r="X163" s="387"/>
      <c r="Y163" s="387"/>
      <c r="Z163" s="387"/>
      <c r="AA163" s="387"/>
      <c r="AB163" s="387"/>
      <c r="AC163" s="387"/>
      <c r="AD163" s="387"/>
      <c r="AE163" s="387"/>
      <c r="AF163" s="387"/>
      <c r="AG163" s="387"/>
      <c r="AH163" s="387"/>
      <c r="AI163" s="387"/>
      <c r="AJ163" s="387"/>
      <c r="AK163" s="387"/>
      <c r="AL163" s="387"/>
      <c r="AM163" s="387"/>
      <c r="AN163" s="387"/>
      <c r="AO163" s="387"/>
      <c r="AP163" s="387"/>
      <c r="AQ163" s="387"/>
      <c r="AR163" s="387"/>
      <c r="AS163" s="387"/>
      <c r="AT163" s="387"/>
      <c r="AU163" s="387"/>
      <c r="AV163" s="387"/>
      <c r="AW163" s="387"/>
      <c r="AX163" s="387"/>
      <c r="AY163" s="387"/>
      <c r="AZ163" s="387"/>
      <c r="BA163" s="387"/>
      <c r="BB163" s="387"/>
      <c r="BC163" s="387"/>
      <c r="BD163" s="387"/>
      <c r="BE163" s="387"/>
      <c r="BF163" s="387"/>
      <c r="BG163" s="387"/>
      <c r="BH163" s="387"/>
      <c r="BI163" s="387"/>
      <c r="BJ163" s="387"/>
      <c r="BK163" s="387"/>
      <c r="BL163" s="387"/>
      <c r="BM163" s="387"/>
      <c r="BN163" s="387"/>
      <c r="BO163" s="387"/>
      <c r="BP163" s="387"/>
      <c r="BQ163" s="387"/>
      <c r="BR163" s="387"/>
      <c r="BS163" s="387"/>
      <c r="BT163" s="387"/>
      <c r="BU163" s="387"/>
      <c r="BV163" s="387"/>
      <c r="BW163" s="295"/>
      <c r="BX163" s="295"/>
      <c r="BY163" s="295"/>
    </row>
    <row r="164" ht="15.75" customHeight="1">
      <c r="A164" s="294"/>
      <c r="B164" s="295" t="str">
        <f>IF(ISTEXT(A164),SUMIF('Production Calendar'!$F$3:$F$2071,'Crop Map'!$A164,'Production Calendar'!$G$3:$G$2701),"")</f>
        <v/>
      </c>
      <c r="C164" s="327" t="str">
        <f t="shared" si="3"/>
        <v/>
      </c>
      <c r="D164" s="328" t="str">
        <f t="array" ref="D164">IF(ISBLANK(A164),"",XLOOKUP($A164,'Codified Game Plan'!$E$3:$E$477,'Codified Game Plan'!$G$3:$G$477,0))</f>
        <v/>
      </c>
      <c r="E164" s="328" t="str">
        <f>IF(ISBLANK(A164),"",MAXIFS('Codified Game Plan'!$I$3:$I$477,'Codified Game Plan'!$E$3:$E$477,A164))</f>
        <v/>
      </c>
      <c r="F164" s="329" t="str">
        <f t="shared" si="4"/>
        <v>      - </v>
      </c>
      <c r="G164" s="295"/>
      <c r="H164" s="295"/>
      <c r="I164" s="295"/>
      <c r="J164" s="295"/>
      <c r="K164" s="295"/>
      <c r="L164" s="295"/>
      <c r="M164" s="295"/>
      <c r="N164" s="295"/>
      <c r="O164" s="295"/>
      <c r="P164" s="295"/>
      <c r="Q164" s="295"/>
      <c r="R164" s="295"/>
      <c r="S164" s="295"/>
      <c r="T164" s="295"/>
      <c r="U164" s="387"/>
      <c r="V164" s="387"/>
      <c r="W164" s="387"/>
      <c r="X164" s="387"/>
      <c r="Y164" s="387"/>
      <c r="Z164" s="387"/>
      <c r="AA164" s="387"/>
      <c r="AB164" s="387"/>
      <c r="AC164" s="387"/>
      <c r="AD164" s="387"/>
      <c r="AE164" s="387"/>
      <c r="AF164" s="387"/>
      <c r="AG164" s="387"/>
      <c r="AH164" s="387"/>
      <c r="AI164" s="387"/>
      <c r="AJ164" s="387"/>
      <c r="AK164" s="387"/>
      <c r="AL164" s="387"/>
      <c r="AM164" s="387"/>
      <c r="AN164" s="387"/>
      <c r="AO164" s="387"/>
      <c r="AP164" s="387"/>
      <c r="AQ164" s="387"/>
      <c r="AR164" s="387"/>
      <c r="AS164" s="387"/>
      <c r="AT164" s="387"/>
      <c r="AU164" s="387"/>
      <c r="AV164" s="387"/>
      <c r="AW164" s="387"/>
      <c r="AX164" s="387"/>
      <c r="AY164" s="387"/>
      <c r="AZ164" s="387"/>
      <c r="BA164" s="387"/>
      <c r="BB164" s="387"/>
      <c r="BC164" s="387"/>
      <c r="BD164" s="387"/>
      <c r="BE164" s="387"/>
      <c r="BF164" s="387"/>
      <c r="BG164" s="387"/>
      <c r="BH164" s="387"/>
      <c r="BI164" s="387"/>
      <c r="BJ164" s="387"/>
      <c r="BK164" s="387"/>
      <c r="BL164" s="387"/>
      <c r="BM164" s="387"/>
      <c r="BN164" s="387"/>
      <c r="BO164" s="387"/>
      <c r="BP164" s="387"/>
      <c r="BQ164" s="387"/>
      <c r="BR164" s="387"/>
      <c r="BS164" s="387"/>
      <c r="BT164" s="387"/>
      <c r="BU164" s="387"/>
      <c r="BV164" s="387"/>
      <c r="BW164" s="295"/>
      <c r="BX164" s="295"/>
      <c r="BY164" s="295"/>
    </row>
    <row r="165" ht="15.75" customHeight="1">
      <c r="A165" s="294"/>
      <c r="B165" s="295" t="str">
        <f>IF(ISTEXT(A165),SUMIF('Production Calendar'!$F$3:$F$2071,'Crop Map'!$A165,'Production Calendar'!$G$3:$G$2701),"")</f>
        <v/>
      </c>
      <c r="C165" s="327" t="str">
        <f t="shared" si="3"/>
        <v/>
      </c>
      <c r="D165" s="328" t="str">
        <f t="array" ref="D165">IF(ISBLANK(A165),"",XLOOKUP($A165,'Codified Game Plan'!$E$3:$E$477,'Codified Game Plan'!$G$3:$G$477,0))</f>
        <v/>
      </c>
      <c r="E165" s="328" t="str">
        <f>IF(ISBLANK(A165),"",MAXIFS('Codified Game Plan'!$I$3:$I$477,'Codified Game Plan'!$E$3:$E$477,A165))</f>
        <v/>
      </c>
      <c r="F165" s="329" t="str">
        <f t="shared" si="4"/>
        <v>      - </v>
      </c>
      <c r="G165" s="295"/>
      <c r="H165" s="295"/>
      <c r="I165" s="295"/>
      <c r="J165" s="295"/>
      <c r="K165" s="295"/>
      <c r="L165" s="295"/>
      <c r="M165" s="295"/>
      <c r="N165" s="295"/>
      <c r="O165" s="295"/>
      <c r="P165" s="295"/>
      <c r="Q165" s="295"/>
      <c r="R165" s="295"/>
      <c r="S165" s="295"/>
      <c r="T165" s="295"/>
      <c r="U165" s="387"/>
      <c r="V165" s="387"/>
      <c r="W165" s="387"/>
      <c r="X165" s="387"/>
      <c r="Y165" s="387"/>
      <c r="Z165" s="387"/>
      <c r="AA165" s="387"/>
      <c r="AB165" s="387"/>
      <c r="AC165" s="387"/>
      <c r="AD165" s="387"/>
      <c r="AE165" s="387"/>
      <c r="AF165" s="387"/>
      <c r="AG165" s="387"/>
      <c r="AH165" s="387"/>
      <c r="AI165" s="387"/>
      <c r="AJ165" s="387"/>
      <c r="AK165" s="387"/>
      <c r="AL165" s="387"/>
      <c r="AM165" s="387"/>
      <c r="AN165" s="387"/>
      <c r="AO165" s="387"/>
      <c r="AP165" s="387"/>
      <c r="AQ165" s="387"/>
      <c r="AR165" s="387"/>
      <c r="AS165" s="387"/>
      <c r="AT165" s="387"/>
      <c r="AU165" s="387"/>
      <c r="AV165" s="387"/>
      <c r="AW165" s="387"/>
      <c r="AX165" s="387"/>
      <c r="AY165" s="387"/>
      <c r="AZ165" s="387"/>
      <c r="BA165" s="387"/>
      <c r="BB165" s="387"/>
      <c r="BC165" s="387"/>
      <c r="BD165" s="387"/>
      <c r="BE165" s="387"/>
      <c r="BF165" s="387"/>
      <c r="BG165" s="387"/>
      <c r="BH165" s="387"/>
      <c r="BI165" s="387"/>
      <c r="BJ165" s="387"/>
      <c r="BK165" s="387"/>
      <c r="BL165" s="387"/>
      <c r="BM165" s="387"/>
      <c r="BN165" s="387"/>
      <c r="BO165" s="387"/>
      <c r="BP165" s="387"/>
      <c r="BQ165" s="387"/>
      <c r="BR165" s="387"/>
      <c r="BS165" s="387"/>
      <c r="BT165" s="387"/>
      <c r="BU165" s="387"/>
      <c r="BV165" s="387"/>
      <c r="BW165" s="295"/>
      <c r="BX165" s="295"/>
      <c r="BY165" s="295"/>
    </row>
    <row r="166" ht="15.75" customHeight="1">
      <c r="A166" s="294"/>
      <c r="B166" s="295" t="str">
        <f>IF(ISTEXT(A166),SUMIF('Production Calendar'!$F$3:$F$2071,'Crop Map'!$A166,'Production Calendar'!$G$3:$G$2701),"")</f>
        <v/>
      </c>
      <c r="C166" s="327" t="str">
        <f t="shared" si="3"/>
        <v/>
      </c>
      <c r="D166" s="328" t="str">
        <f t="array" ref="D166">IF(ISBLANK(A166),"",XLOOKUP($A166,'Codified Game Plan'!$E$3:$E$477,'Codified Game Plan'!$G$3:$G$477,0))</f>
        <v/>
      </c>
      <c r="E166" s="328" t="str">
        <f>IF(ISBLANK(A166),"",MAXIFS('Codified Game Plan'!$I$3:$I$477,'Codified Game Plan'!$E$3:$E$477,A166))</f>
        <v/>
      </c>
      <c r="F166" s="329" t="str">
        <f t="shared" si="4"/>
        <v>      - </v>
      </c>
      <c r="G166" s="295"/>
      <c r="H166" s="295"/>
      <c r="I166" s="295"/>
      <c r="J166" s="295"/>
      <c r="K166" s="295"/>
      <c r="L166" s="295"/>
      <c r="M166" s="295"/>
      <c r="N166" s="295"/>
      <c r="O166" s="295"/>
      <c r="P166" s="295"/>
      <c r="Q166" s="295"/>
      <c r="R166" s="295"/>
      <c r="S166" s="295"/>
      <c r="T166" s="295"/>
      <c r="U166" s="387"/>
      <c r="V166" s="387"/>
      <c r="W166" s="387"/>
      <c r="X166" s="387"/>
      <c r="Y166" s="387"/>
      <c r="Z166" s="387"/>
      <c r="AA166" s="387"/>
      <c r="AB166" s="387"/>
      <c r="AC166" s="387"/>
      <c r="AD166" s="387"/>
      <c r="AE166" s="387"/>
      <c r="AF166" s="387"/>
      <c r="AG166" s="387"/>
      <c r="AH166" s="387"/>
      <c r="AI166" s="387"/>
      <c r="AJ166" s="387"/>
      <c r="AK166" s="387"/>
      <c r="AL166" s="387"/>
      <c r="AM166" s="387"/>
      <c r="AN166" s="387"/>
      <c r="AO166" s="387"/>
      <c r="AP166" s="387"/>
      <c r="AQ166" s="387"/>
      <c r="AR166" s="387"/>
      <c r="AS166" s="387"/>
      <c r="AT166" s="387"/>
      <c r="AU166" s="387"/>
      <c r="AV166" s="387"/>
      <c r="AW166" s="387"/>
      <c r="AX166" s="387"/>
      <c r="AY166" s="387"/>
      <c r="AZ166" s="387"/>
      <c r="BA166" s="387"/>
      <c r="BB166" s="387"/>
      <c r="BC166" s="387"/>
      <c r="BD166" s="387"/>
      <c r="BE166" s="387"/>
      <c r="BF166" s="387"/>
      <c r="BG166" s="387"/>
      <c r="BH166" s="387"/>
      <c r="BI166" s="387"/>
      <c r="BJ166" s="387"/>
      <c r="BK166" s="387"/>
      <c r="BL166" s="387"/>
      <c r="BM166" s="387"/>
      <c r="BN166" s="387"/>
      <c r="BO166" s="387"/>
      <c r="BP166" s="387"/>
      <c r="BQ166" s="387"/>
      <c r="BR166" s="387"/>
      <c r="BS166" s="387"/>
      <c r="BT166" s="387"/>
      <c r="BU166" s="387"/>
      <c r="BV166" s="387"/>
      <c r="BW166" s="295"/>
      <c r="BX166" s="295"/>
      <c r="BY166" s="295"/>
    </row>
    <row r="167" ht="15.75" customHeight="1">
      <c r="A167" s="294"/>
      <c r="B167" s="295" t="str">
        <f>IF(ISTEXT(A167),SUMIF('Production Calendar'!$F$3:$F$2071,'Crop Map'!$A167,'Production Calendar'!$G$3:$G$2701),"")</f>
        <v/>
      </c>
      <c r="C167" s="327" t="str">
        <f t="shared" si="3"/>
        <v/>
      </c>
      <c r="D167" s="328" t="str">
        <f t="array" ref="D167">IF(ISBLANK(A167),"",XLOOKUP($A167,'Codified Game Plan'!$E$3:$E$477,'Codified Game Plan'!$G$3:$G$477,0))</f>
        <v/>
      </c>
      <c r="E167" s="328" t="str">
        <f>IF(ISBLANK(A167),"",MAXIFS('Codified Game Plan'!$I$3:$I$477,'Codified Game Plan'!$E$3:$E$477,A167))</f>
        <v/>
      </c>
      <c r="F167" s="329" t="str">
        <f t="shared" si="4"/>
        <v>      - </v>
      </c>
      <c r="G167" s="295"/>
      <c r="H167" s="295"/>
      <c r="I167" s="295"/>
      <c r="J167" s="295"/>
      <c r="K167" s="295"/>
      <c r="L167" s="295"/>
      <c r="M167" s="295"/>
      <c r="N167" s="295"/>
      <c r="O167" s="295"/>
      <c r="P167" s="295"/>
      <c r="Q167" s="295"/>
      <c r="R167" s="295"/>
      <c r="S167" s="295"/>
      <c r="T167" s="295"/>
      <c r="U167" s="387"/>
      <c r="V167" s="387"/>
      <c r="W167" s="387"/>
      <c r="X167" s="387"/>
      <c r="Y167" s="387"/>
      <c r="Z167" s="387"/>
      <c r="AA167" s="387"/>
      <c r="AB167" s="387"/>
      <c r="AC167" s="387"/>
      <c r="AD167" s="387"/>
      <c r="AE167" s="387"/>
      <c r="AF167" s="387"/>
      <c r="AG167" s="387"/>
      <c r="AH167" s="387"/>
      <c r="AI167" s="387"/>
      <c r="AJ167" s="387"/>
      <c r="AK167" s="387"/>
      <c r="AL167" s="387"/>
      <c r="AM167" s="387"/>
      <c r="AN167" s="387"/>
      <c r="AO167" s="387"/>
      <c r="AP167" s="387"/>
      <c r="AQ167" s="387"/>
      <c r="AR167" s="387"/>
      <c r="AS167" s="387"/>
      <c r="AT167" s="387"/>
      <c r="AU167" s="387"/>
      <c r="AV167" s="387"/>
      <c r="AW167" s="387"/>
      <c r="AX167" s="387"/>
      <c r="AY167" s="387"/>
      <c r="AZ167" s="387"/>
      <c r="BA167" s="387"/>
      <c r="BB167" s="387"/>
      <c r="BC167" s="387"/>
      <c r="BD167" s="387"/>
      <c r="BE167" s="387"/>
      <c r="BF167" s="387"/>
      <c r="BG167" s="387"/>
      <c r="BH167" s="387"/>
      <c r="BI167" s="387"/>
      <c r="BJ167" s="387"/>
      <c r="BK167" s="387"/>
      <c r="BL167" s="387"/>
      <c r="BM167" s="387"/>
      <c r="BN167" s="387"/>
      <c r="BO167" s="387"/>
      <c r="BP167" s="387"/>
      <c r="BQ167" s="387"/>
      <c r="BR167" s="387"/>
      <c r="BS167" s="387"/>
      <c r="BT167" s="387"/>
      <c r="BU167" s="387"/>
      <c r="BV167" s="387"/>
      <c r="BW167" s="295"/>
      <c r="BX167" s="295"/>
      <c r="BY167" s="295"/>
    </row>
    <row r="168" ht="15.75" customHeight="1">
      <c r="A168" s="294"/>
      <c r="B168" s="295" t="str">
        <f>IF(ISTEXT(A168),SUMIF('Production Calendar'!$F$3:$F$2071,'Crop Map'!$A168,'Production Calendar'!$G$3:$G$2701),"")</f>
        <v/>
      </c>
      <c r="C168" s="327" t="str">
        <f t="shared" si="3"/>
        <v/>
      </c>
      <c r="D168" s="328" t="str">
        <f t="array" ref="D168">IF(ISBLANK(A168),"",XLOOKUP($A168,'Codified Game Plan'!$E$3:$E$477,'Codified Game Plan'!$G$3:$G$477,0))</f>
        <v/>
      </c>
      <c r="E168" s="328" t="str">
        <f>IF(ISBLANK(A168),"",MAXIFS('Codified Game Plan'!$I$3:$I$477,'Codified Game Plan'!$E$3:$E$477,A168))</f>
        <v/>
      </c>
      <c r="F168" s="329" t="str">
        <f t="shared" si="4"/>
        <v>      - </v>
      </c>
      <c r="G168" s="295"/>
      <c r="H168" s="295"/>
      <c r="I168" s="295"/>
      <c r="J168" s="295"/>
      <c r="K168" s="295"/>
      <c r="L168" s="295"/>
      <c r="M168" s="295"/>
      <c r="N168" s="295"/>
      <c r="O168" s="295"/>
      <c r="P168" s="295"/>
      <c r="Q168" s="295"/>
      <c r="R168" s="295"/>
      <c r="S168" s="295"/>
      <c r="T168" s="295"/>
      <c r="U168" s="387"/>
      <c r="V168" s="387"/>
      <c r="W168" s="387"/>
      <c r="X168" s="387"/>
      <c r="Y168" s="387"/>
      <c r="Z168" s="387"/>
      <c r="AA168" s="387"/>
      <c r="AB168" s="387"/>
      <c r="AC168" s="387"/>
      <c r="AD168" s="387"/>
      <c r="AE168" s="387"/>
      <c r="AF168" s="387"/>
      <c r="AG168" s="387"/>
      <c r="AH168" s="387"/>
      <c r="AI168" s="387"/>
      <c r="AJ168" s="387"/>
      <c r="AK168" s="387"/>
      <c r="AL168" s="387"/>
      <c r="AM168" s="387"/>
      <c r="AN168" s="387"/>
      <c r="AO168" s="387"/>
      <c r="AP168" s="387"/>
      <c r="AQ168" s="387"/>
      <c r="AR168" s="387"/>
      <c r="AS168" s="387"/>
      <c r="AT168" s="387"/>
      <c r="AU168" s="387"/>
      <c r="AV168" s="387"/>
      <c r="AW168" s="387"/>
      <c r="AX168" s="387"/>
      <c r="AY168" s="387"/>
      <c r="AZ168" s="387"/>
      <c r="BA168" s="387"/>
      <c r="BB168" s="387"/>
      <c r="BC168" s="387"/>
      <c r="BD168" s="387"/>
      <c r="BE168" s="387"/>
      <c r="BF168" s="387"/>
      <c r="BG168" s="387"/>
      <c r="BH168" s="387"/>
      <c r="BI168" s="387"/>
      <c r="BJ168" s="387"/>
      <c r="BK168" s="387"/>
      <c r="BL168" s="387"/>
      <c r="BM168" s="387"/>
      <c r="BN168" s="387"/>
      <c r="BO168" s="387"/>
      <c r="BP168" s="387"/>
      <c r="BQ168" s="387"/>
      <c r="BR168" s="387"/>
      <c r="BS168" s="387"/>
      <c r="BT168" s="387"/>
      <c r="BU168" s="387"/>
      <c r="BV168" s="387"/>
      <c r="BW168" s="295"/>
      <c r="BX168" s="295"/>
      <c r="BY168" s="295"/>
    </row>
    <row r="169" ht="15.75" customHeight="1">
      <c r="A169" s="294"/>
      <c r="B169" s="295" t="str">
        <f>IF(ISTEXT(A169),SUMIF('Production Calendar'!$F$3:$F$2071,'Crop Map'!$A169,'Production Calendar'!$G$3:$G$2701),"")</f>
        <v/>
      </c>
      <c r="C169" s="327" t="str">
        <f t="shared" si="3"/>
        <v/>
      </c>
      <c r="D169" s="328" t="str">
        <f t="array" ref="D169">IF(ISBLANK(A169),"",XLOOKUP($A169,'Codified Game Plan'!$E$3:$E$477,'Codified Game Plan'!$G$3:$G$477,0))</f>
        <v/>
      </c>
      <c r="E169" s="328" t="str">
        <f>IF(ISBLANK(A169),"",MAXIFS('Codified Game Plan'!$I$3:$I$477,'Codified Game Plan'!$E$3:$E$477,A169))</f>
        <v/>
      </c>
      <c r="F169" s="329" t="str">
        <f t="shared" si="4"/>
        <v>      - </v>
      </c>
      <c r="G169" s="295"/>
      <c r="H169" s="295"/>
      <c r="I169" s="295"/>
      <c r="J169" s="295"/>
      <c r="K169" s="295"/>
      <c r="L169" s="295"/>
      <c r="M169" s="295"/>
      <c r="N169" s="295"/>
      <c r="O169" s="295"/>
      <c r="P169" s="295"/>
      <c r="Q169" s="295"/>
      <c r="R169" s="295"/>
      <c r="S169" s="295"/>
      <c r="T169" s="295"/>
      <c r="U169" s="387"/>
      <c r="V169" s="387"/>
      <c r="W169" s="387"/>
      <c r="X169" s="387"/>
      <c r="Y169" s="387"/>
      <c r="Z169" s="387"/>
      <c r="AA169" s="387"/>
      <c r="AB169" s="387"/>
      <c r="AC169" s="387"/>
      <c r="AD169" s="387"/>
      <c r="AE169" s="387"/>
      <c r="AF169" s="387"/>
      <c r="AG169" s="387"/>
      <c r="AH169" s="387"/>
      <c r="AI169" s="387"/>
      <c r="AJ169" s="387"/>
      <c r="AK169" s="387"/>
      <c r="AL169" s="387"/>
      <c r="AM169" s="387"/>
      <c r="AN169" s="387"/>
      <c r="AO169" s="387"/>
      <c r="AP169" s="387"/>
      <c r="AQ169" s="387"/>
      <c r="AR169" s="387"/>
      <c r="AS169" s="387"/>
      <c r="AT169" s="387"/>
      <c r="AU169" s="387"/>
      <c r="AV169" s="387"/>
      <c r="AW169" s="387"/>
      <c r="AX169" s="387"/>
      <c r="AY169" s="387"/>
      <c r="AZ169" s="387"/>
      <c r="BA169" s="387"/>
      <c r="BB169" s="387"/>
      <c r="BC169" s="387"/>
      <c r="BD169" s="387"/>
      <c r="BE169" s="387"/>
      <c r="BF169" s="387"/>
      <c r="BG169" s="387"/>
      <c r="BH169" s="387"/>
      <c r="BI169" s="387"/>
      <c r="BJ169" s="387"/>
      <c r="BK169" s="387"/>
      <c r="BL169" s="387"/>
      <c r="BM169" s="387"/>
      <c r="BN169" s="387"/>
      <c r="BO169" s="387"/>
      <c r="BP169" s="387"/>
      <c r="BQ169" s="387"/>
      <c r="BR169" s="387"/>
      <c r="BS169" s="387"/>
      <c r="BT169" s="387"/>
      <c r="BU169" s="387"/>
      <c r="BV169" s="387"/>
      <c r="BW169" s="295"/>
      <c r="BX169" s="295"/>
      <c r="BY169" s="295"/>
    </row>
    <row r="170" ht="15.75" customHeight="1">
      <c r="A170" s="294"/>
      <c r="B170" s="295" t="str">
        <f>IF(ISTEXT(A170),SUMIF('Production Calendar'!$F$3:$F$2071,'Crop Map'!$A170,'Production Calendar'!$G$3:$G$2701),"")</f>
        <v/>
      </c>
      <c r="C170" s="327" t="str">
        <f t="shared" si="3"/>
        <v/>
      </c>
      <c r="D170" s="328" t="str">
        <f t="array" ref="D170">IF(ISBLANK(A170),"",XLOOKUP($A170,'Codified Game Plan'!$E$3:$E$477,'Codified Game Plan'!$G$3:$G$477,0))</f>
        <v/>
      </c>
      <c r="E170" s="328" t="str">
        <f>IF(ISBLANK(A170),"",MAXIFS('Codified Game Plan'!$I$3:$I$477,'Codified Game Plan'!$E$3:$E$477,A170))</f>
        <v/>
      </c>
      <c r="F170" s="329" t="str">
        <f t="shared" si="4"/>
        <v>      - </v>
      </c>
      <c r="G170" s="295"/>
      <c r="H170" s="295"/>
      <c r="I170" s="295"/>
      <c r="J170" s="295"/>
      <c r="K170" s="295"/>
      <c r="L170" s="295"/>
      <c r="M170" s="295"/>
      <c r="N170" s="295"/>
      <c r="O170" s="295"/>
      <c r="P170" s="295"/>
      <c r="Q170" s="295"/>
      <c r="R170" s="295"/>
      <c r="S170" s="295"/>
      <c r="T170" s="295"/>
      <c r="U170" s="387"/>
      <c r="V170" s="387"/>
      <c r="W170" s="387"/>
      <c r="X170" s="387"/>
      <c r="Y170" s="387"/>
      <c r="Z170" s="387"/>
      <c r="AA170" s="387"/>
      <c r="AB170" s="387"/>
      <c r="AC170" s="387"/>
      <c r="AD170" s="387"/>
      <c r="AE170" s="387"/>
      <c r="AF170" s="387"/>
      <c r="AG170" s="387"/>
      <c r="AH170" s="387"/>
      <c r="AI170" s="387"/>
      <c r="AJ170" s="387"/>
      <c r="AK170" s="387"/>
      <c r="AL170" s="387"/>
      <c r="AM170" s="387"/>
      <c r="AN170" s="387"/>
      <c r="AO170" s="387"/>
      <c r="AP170" s="387"/>
      <c r="AQ170" s="387"/>
      <c r="AR170" s="387"/>
      <c r="AS170" s="387"/>
      <c r="AT170" s="387"/>
      <c r="AU170" s="387"/>
      <c r="AV170" s="387"/>
      <c r="AW170" s="387"/>
      <c r="AX170" s="387"/>
      <c r="AY170" s="387"/>
      <c r="AZ170" s="387"/>
      <c r="BA170" s="387"/>
      <c r="BB170" s="387"/>
      <c r="BC170" s="387"/>
      <c r="BD170" s="387"/>
      <c r="BE170" s="387"/>
      <c r="BF170" s="387"/>
      <c r="BG170" s="387"/>
      <c r="BH170" s="387"/>
      <c r="BI170" s="387"/>
      <c r="BJ170" s="387"/>
      <c r="BK170" s="387"/>
      <c r="BL170" s="387"/>
      <c r="BM170" s="387"/>
      <c r="BN170" s="387"/>
      <c r="BO170" s="387"/>
      <c r="BP170" s="387"/>
      <c r="BQ170" s="387"/>
      <c r="BR170" s="387"/>
      <c r="BS170" s="387"/>
      <c r="BT170" s="387"/>
      <c r="BU170" s="387"/>
      <c r="BV170" s="387"/>
      <c r="BW170" s="295"/>
      <c r="BX170" s="295"/>
      <c r="BY170" s="295"/>
    </row>
    <row r="171" ht="15.75" customHeight="1">
      <c r="A171" s="294"/>
      <c r="B171" s="295" t="str">
        <f>IF(ISTEXT(A171),SUMIF('Production Calendar'!$F$3:$F$2071,'Crop Map'!$A171,'Production Calendar'!$G$3:$G$2701),"")</f>
        <v/>
      </c>
      <c r="C171" s="327" t="str">
        <f t="shared" si="3"/>
        <v/>
      </c>
      <c r="D171" s="328" t="str">
        <f t="array" ref="D171">IF(ISBLANK(A171),"",XLOOKUP($A171,'Codified Game Plan'!$E$3:$E$477,'Codified Game Plan'!$G$3:$G$477,0))</f>
        <v/>
      </c>
      <c r="E171" s="328" t="str">
        <f>IF(ISBLANK(A171),"",MAXIFS('Codified Game Plan'!$I$3:$I$477,'Codified Game Plan'!$E$3:$E$477,A171))</f>
        <v/>
      </c>
      <c r="F171" s="329" t="str">
        <f t="shared" si="4"/>
        <v>      - </v>
      </c>
      <c r="G171" s="295"/>
      <c r="H171" s="295"/>
      <c r="I171" s="295"/>
      <c r="J171" s="295"/>
      <c r="K171" s="295"/>
      <c r="L171" s="295"/>
      <c r="M171" s="295"/>
      <c r="N171" s="295"/>
      <c r="O171" s="295"/>
      <c r="P171" s="295"/>
      <c r="Q171" s="295"/>
      <c r="R171" s="295"/>
      <c r="S171" s="295"/>
      <c r="T171" s="295"/>
      <c r="U171" s="387"/>
      <c r="V171" s="387"/>
      <c r="W171" s="387"/>
      <c r="X171" s="387"/>
      <c r="Y171" s="387"/>
      <c r="Z171" s="387"/>
      <c r="AA171" s="387"/>
      <c r="AB171" s="387"/>
      <c r="AC171" s="387"/>
      <c r="AD171" s="387"/>
      <c r="AE171" s="387"/>
      <c r="AF171" s="387"/>
      <c r="AG171" s="387"/>
      <c r="AH171" s="387"/>
      <c r="AI171" s="387"/>
      <c r="AJ171" s="387"/>
      <c r="AK171" s="387"/>
      <c r="AL171" s="387"/>
      <c r="AM171" s="387"/>
      <c r="AN171" s="387"/>
      <c r="AO171" s="387"/>
      <c r="AP171" s="387"/>
      <c r="AQ171" s="387"/>
      <c r="AR171" s="387"/>
      <c r="AS171" s="387"/>
      <c r="AT171" s="387"/>
      <c r="AU171" s="387"/>
      <c r="AV171" s="387"/>
      <c r="AW171" s="387"/>
      <c r="AX171" s="387"/>
      <c r="AY171" s="387"/>
      <c r="AZ171" s="387"/>
      <c r="BA171" s="387"/>
      <c r="BB171" s="387"/>
      <c r="BC171" s="387"/>
      <c r="BD171" s="387"/>
      <c r="BE171" s="387"/>
      <c r="BF171" s="387"/>
      <c r="BG171" s="387"/>
      <c r="BH171" s="387"/>
      <c r="BI171" s="387"/>
      <c r="BJ171" s="387"/>
      <c r="BK171" s="387"/>
      <c r="BL171" s="387"/>
      <c r="BM171" s="387"/>
      <c r="BN171" s="387"/>
      <c r="BO171" s="387"/>
      <c r="BP171" s="387"/>
      <c r="BQ171" s="387"/>
      <c r="BR171" s="387"/>
      <c r="BS171" s="387"/>
      <c r="BT171" s="387"/>
      <c r="BU171" s="387"/>
      <c r="BV171" s="387"/>
      <c r="BW171" s="295"/>
      <c r="BX171" s="295"/>
      <c r="BY171" s="295"/>
    </row>
    <row r="172" ht="15.75" customHeight="1">
      <c r="A172" s="294"/>
      <c r="B172" s="295" t="str">
        <f>IF(ISTEXT(A172),SUMIF('Production Calendar'!$F$3:$F$2071,'Crop Map'!$A172,'Production Calendar'!$G$3:$G$2701),"")</f>
        <v/>
      </c>
      <c r="C172" s="327" t="str">
        <f t="shared" si="3"/>
        <v/>
      </c>
      <c r="D172" s="328" t="str">
        <f t="array" ref="D172">IF(ISBLANK(A172),"",XLOOKUP($A172,'Codified Game Plan'!$E$3:$E$477,'Codified Game Plan'!$G$3:$G$477,0))</f>
        <v/>
      </c>
      <c r="E172" s="328" t="str">
        <f>IF(ISBLANK(A172),"",MAXIFS('Codified Game Plan'!$I$3:$I$477,'Codified Game Plan'!$E$3:$E$477,A172))</f>
        <v/>
      </c>
      <c r="F172" s="329" t="str">
        <f t="shared" si="4"/>
        <v>      - </v>
      </c>
      <c r="G172" s="295"/>
      <c r="H172" s="295"/>
      <c r="I172" s="295"/>
      <c r="J172" s="295"/>
      <c r="K172" s="295"/>
      <c r="L172" s="295"/>
      <c r="M172" s="295"/>
      <c r="N172" s="295"/>
      <c r="O172" s="295"/>
      <c r="P172" s="295"/>
      <c r="Q172" s="295"/>
      <c r="R172" s="295"/>
      <c r="S172" s="295"/>
      <c r="T172" s="295"/>
      <c r="U172" s="387"/>
      <c r="V172" s="387"/>
      <c r="W172" s="387"/>
      <c r="X172" s="387"/>
      <c r="Y172" s="387"/>
      <c r="Z172" s="387"/>
      <c r="AA172" s="387"/>
      <c r="AB172" s="387"/>
      <c r="AC172" s="387"/>
      <c r="AD172" s="387"/>
      <c r="AE172" s="387"/>
      <c r="AF172" s="387"/>
      <c r="AG172" s="387"/>
      <c r="AH172" s="387"/>
      <c r="AI172" s="387"/>
      <c r="AJ172" s="387"/>
      <c r="AK172" s="387"/>
      <c r="AL172" s="387"/>
      <c r="AM172" s="387"/>
      <c r="AN172" s="387"/>
      <c r="AO172" s="387"/>
      <c r="AP172" s="387"/>
      <c r="AQ172" s="387"/>
      <c r="AR172" s="387"/>
      <c r="AS172" s="387"/>
      <c r="AT172" s="387"/>
      <c r="AU172" s="387"/>
      <c r="AV172" s="387"/>
      <c r="AW172" s="387"/>
      <c r="AX172" s="387"/>
      <c r="AY172" s="387"/>
      <c r="AZ172" s="387"/>
      <c r="BA172" s="387"/>
      <c r="BB172" s="387"/>
      <c r="BC172" s="387"/>
      <c r="BD172" s="387"/>
      <c r="BE172" s="387"/>
      <c r="BF172" s="387"/>
      <c r="BG172" s="387"/>
      <c r="BH172" s="387"/>
      <c r="BI172" s="387"/>
      <c r="BJ172" s="387"/>
      <c r="BK172" s="387"/>
      <c r="BL172" s="387"/>
      <c r="BM172" s="387"/>
      <c r="BN172" s="387"/>
      <c r="BO172" s="387"/>
      <c r="BP172" s="387"/>
      <c r="BQ172" s="387"/>
      <c r="BR172" s="387"/>
      <c r="BS172" s="387"/>
      <c r="BT172" s="387"/>
      <c r="BU172" s="387"/>
      <c r="BV172" s="387"/>
      <c r="BW172" s="295"/>
      <c r="BX172" s="295"/>
      <c r="BY172" s="295"/>
    </row>
    <row r="173" ht="15.75" customHeight="1">
      <c r="A173" s="294"/>
      <c r="B173" s="295" t="str">
        <f>IF(ISTEXT(A173),SUMIF('Production Calendar'!$F$3:$F$2071,'Crop Map'!$A173,'Production Calendar'!$G$3:$G$2701),"")</f>
        <v/>
      </c>
      <c r="C173" s="327" t="str">
        <f t="shared" si="3"/>
        <v/>
      </c>
      <c r="D173" s="328" t="str">
        <f t="array" ref="D173">IF(ISBLANK(A173),"",XLOOKUP($A173,'Codified Game Plan'!$E$3:$E$477,'Codified Game Plan'!$G$3:$G$477,0))</f>
        <v/>
      </c>
      <c r="E173" s="328" t="str">
        <f>IF(ISBLANK(A173),"",MAXIFS('Codified Game Plan'!$I$3:$I$477,'Codified Game Plan'!$E$3:$E$477,A173))</f>
        <v/>
      </c>
      <c r="F173" s="329" t="str">
        <f t="shared" si="4"/>
        <v>      - </v>
      </c>
      <c r="G173" s="295"/>
      <c r="H173" s="295"/>
      <c r="I173" s="295"/>
      <c r="J173" s="295"/>
      <c r="K173" s="295"/>
      <c r="L173" s="295"/>
      <c r="M173" s="295"/>
      <c r="N173" s="295"/>
      <c r="O173" s="295"/>
      <c r="P173" s="295"/>
      <c r="Q173" s="295"/>
      <c r="R173" s="295"/>
      <c r="S173" s="295"/>
      <c r="T173" s="295"/>
      <c r="U173" s="387"/>
      <c r="V173" s="387"/>
      <c r="W173" s="387"/>
      <c r="X173" s="387"/>
      <c r="Y173" s="387"/>
      <c r="Z173" s="387"/>
      <c r="AA173" s="387"/>
      <c r="AB173" s="387"/>
      <c r="AC173" s="387"/>
      <c r="AD173" s="387"/>
      <c r="AE173" s="387"/>
      <c r="AF173" s="387"/>
      <c r="AG173" s="387"/>
      <c r="AH173" s="387"/>
      <c r="AI173" s="387"/>
      <c r="AJ173" s="387"/>
      <c r="AK173" s="387"/>
      <c r="AL173" s="387"/>
      <c r="AM173" s="387"/>
      <c r="AN173" s="387"/>
      <c r="AO173" s="387"/>
      <c r="AP173" s="387"/>
      <c r="AQ173" s="387"/>
      <c r="AR173" s="387"/>
      <c r="AS173" s="387"/>
      <c r="AT173" s="387"/>
      <c r="AU173" s="387"/>
      <c r="AV173" s="387"/>
      <c r="AW173" s="387"/>
      <c r="AX173" s="387"/>
      <c r="AY173" s="387"/>
      <c r="AZ173" s="387"/>
      <c r="BA173" s="387"/>
      <c r="BB173" s="387"/>
      <c r="BC173" s="387"/>
      <c r="BD173" s="387"/>
      <c r="BE173" s="387"/>
      <c r="BF173" s="387"/>
      <c r="BG173" s="387"/>
      <c r="BH173" s="387"/>
      <c r="BI173" s="387"/>
      <c r="BJ173" s="387"/>
      <c r="BK173" s="387"/>
      <c r="BL173" s="387"/>
      <c r="BM173" s="387"/>
      <c r="BN173" s="387"/>
      <c r="BO173" s="387"/>
      <c r="BP173" s="387"/>
      <c r="BQ173" s="387"/>
      <c r="BR173" s="387"/>
      <c r="BS173" s="387"/>
      <c r="BT173" s="387"/>
      <c r="BU173" s="387"/>
      <c r="BV173" s="387"/>
      <c r="BW173" s="295"/>
      <c r="BX173" s="295"/>
      <c r="BY173" s="295"/>
    </row>
    <row r="174" ht="15.75" customHeight="1">
      <c r="A174" s="294"/>
      <c r="B174" s="295" t="str">
        <f>IF(ISTEXT(A174),SUMIF('Production Calendar'!$F$3:$F$2071,'Crop Map'!$A174,'Production Calendar'!$G$3:$G$2701),"")</f>
        <v/>
      </c>
      <c r="C174" s="327" t="str">
        <f t="shared" si="3"/>
        <v/>
      </c>
      <c r="D174" s="328" t="str">
        <f t="array" ref="D174">IF(ISBLANK(A174),"",XLOOKUP($A174,'Codified Game Plan'!$E$3:$E$477,'Codified Game Plan'!$G$3:$G$477,0))</f>
        <v/>
      </c>
      <c r="E174" s="328" t="str">
        <f>IF(ISBLANK(A174),"",MAXIFS('Codified Game Plan'!$I$3:$I$477,'Codified Game Plan'!$E$3:$E$477,A174))</f>
        <v/>
      </c>
      <c r="F174" s="329" t="str">
        <f t="shared" si="4"/>
        <v>      - </v>
      </c>
      <c r="G174" s="295"/>
      <c r="H174" s="295"/>
      <c r="I174" s="295"/>
      <c r="J174" s="295"/>
      <c r="K174" s="295"/>
      <c r="L174" s="295"/>
      <c r="M174" s="295"/>
      <c r="N174" s="295"/>
      <c r="O174" s="295"/>
      <c r="P174" s="295"/>
      <c r="Q174" s="295"/>
      <c r="R174" s="295"/>
      <c r="S174" s="295"/>
      <c r="T174" s="295"/>
      <c r="U174" s="387"/>
      <c r="V174" s="387"/>
      <c r="W174" s="387"/>
      <c r="X174" s="387"/>
      <c r="Y174" s="387"/>
      <c r="Z174" s="387"/>
      <c r="AA174" s="387"/>
      <c r="AB174" s="387"/>
      <c r="AC174" s="387"/>
      <c r="AD174" s="387"/>
      <c r="AE174" s="387"/>
      <c r="AF174" s="387"/>
      <c r="AG174" s="387"/>
      <c r="AH174" s="387"/>
      <c r="AI174" s="387"/>
      <c r="AJ174" s="387"/>
      <c r="AK174" s="387"/>
      <c r="AL174" s="387"/>
      <c r="AM174" s="387"/>
      <c r="AN174" s="387"/>
      <c r="AO174" s="387"/>
      <c r="AP174" s="387"/>
      <c r="AQ174" s="387"/>
      <c r="AR174" s="387"/>
      <c r="AS174" s="387"/>
      <c r="AT174" s="387"/>
      <c r="AU174" s="387"/>
      <c r="AV174" s="387"/>
      <c r="AW174" s="387"/>
      <c r="AX174" s="387"/>
      <c r="AY174" s="387"/>
      <c r="AZ174" s="387"/>
      <c r="BA174" s="387"/>
      <c r="BB174" s="387"/>
      <c r="BC174" s="387"/>
      <c r="BD174" s="387"/>
      <c r="BE174" s="387"/>
      <c r="BF174" s="387"/>
      <c r="BG174" s="387"/>
      <c r="BH174" s="387"/>
      <c r="BI174" s="387"/>
      <c r="BJ174" s="387"/>
      <c r="BK174" s="387"/>
      <c r="BL174" s="387"/>
      <c r="BM174" s="387"/>
      <c r="BN174" s="387"/>
      <c r="BO174" s="387"/>
      <c r="BP174" s="387"/>
      <c r="BQ174" s="387"/>
      <c r="BR174" s="387"/>
      <c r="BS174" s="387"/>
      <c r="BT174" s="387"/>
      <c r="BU174" s="387"/>
      <c r="BV174" s="387"/>
      <c r="BW174" s="295"/>
      <c r="BX174" s="295"/>
      <c r="BY174" s="295"/>
    </row>
    <row r="175" ht="15.75" customHeight="1">
      <c r="A175" s="294"/>
      <c r="B175" s="295" t="str">
        <f>IF(ISTEXT(A175),SUMIF('Production Calendar'!$F$3:$F$2071,'Crop Map'!$A175,'Production Calendar'!$G$3:$G$2701),"")</f>
        <v/>
      </c>
      <c r="C175" s="327" t="str">
        <f t="shared" si="3"/>
        <v/>
      </c>
      <c r="D175" s="328" t="str">
        <f t="array" ref="D175">IF(ISBLANK(A175),"",XLOOKUP($A175,'Codified Game Plan'!$E$3:$E$477,'Codified Game Plan'!$G$3:$G$477,0))</f>
        <v/>
      </c>
      <c r="E175" s="328" t="str">
        <f>IF(ISBLANK(A175),"",MAXIFS('Codified Game Plan'!$I$3:$I$477,'Codified Game Plan'!$E$3:$E$477,A175))</f>
        <v/>
      </c>
      <c r="F175" s="329" t="str">
        <f t="shared" si="4"/>
        <v>      - </v>
      </c>
      <c r="G175" s="295"/>
      <c r="H175" s="295"/>
      <c r="I175" s="295"/>
      <c r="J175" s="295"/>
      <c r="K175" s="295"/>
      <c r="L175" s="295"/>
      <c r="M175" s="295"/>
      <c r="N175" s="295"/>
      <c r="O175" s="295"/>
      <c r="P175" s="295"/>
      <c r="Q175" s="295"/>
      <c r="R175" s="295"/>
      <c r="S175" s="295"/>
      <c r="T175" s="295"/>
      <c r="U175" s="387"/>
      <c r="V175" s="387"/>
      <c r="W175" s="387"/>
      <c r="X175" s="387"/>
      <c r="Y175" s="387"/>
      <c r="Z175" s="387"/>
      <c r="AA175" s="387"/>
      <c r="AB175" s="387"/>
      <c r="AC175" s="387"/>
      <c r="AD175" s="387"/>
      <c r="AE175" s="387"/>
      <c r="AF175" s="387"/>
      <c r="AG175" s="387"/>
      <c r="AH175" s="387"/>
      <c r="AI175" s="387"/>
      <c r="AJ175" s="387"/>
      <c r="AK175" s="387"/>
      <c r="AL175" s="387"/>
      <c r="AM175" s="387"/>
      <c r="AN175" s="387"/>
      <c r="AO175" s="387"/>
      <c r="AP175" s="387"/>
      <c r="AQ175" s="387"/>
      <c r="AR175" s="387"/>
      <c r="AS175" s="387"/>
      <c r="AT175" s="387"/>
      <c r="AU175" s="387"/>
      <c r="AV175" s="387"/>
      <c r="AW175" s="387"/>
      <c r="AX175" s="387"/>
      <c r="AY175" s="387"/>
      <c r="AZ175" s="387"/>
      <c r="BA175" s="387"/>
      <c r="BB175" s="387"/>
      <c r="BC175" s="387"/>
      <c r="BD175" s="387"/>
      <c r="BE175" s="387"/>
      <c r="BF175" s="387"/>
      <c r="BG175" s="387"/>
      <c r="BH175" s="387"/>
      <c r="BI175" s="387"/>
      <c r="BJ175" s="387"/>
      <c r="BK175" s="387"/>
      <c r="BL175" s="387"/>
      <c r="BM175" s="387"/>
      <c r="BN175" s="387"/>
      <c r="BO175" s="387"/>
      <c r="BP175" s="387"/>
      <c r="BQ175" s="387"/>
      <c r="BR175" s="387"/>
      <c r="BS175" s="387"/>
      <c r="BT175" s="387"/>
      <c r="BU175" s="387"/>
      <c r="BV175" s="387"/>
      <c r="BW175" s="295"/>
      <c r="BX175" s="295"/>
      <c r="BY175" s="295"/>
    </row>
    <row r="176" ht="15.75" customHeight="1">
      <c r="A176" s="294"/>
      <c r="B176" s="295" t="str">
        <f>IF(ISTEXT(A176),SUMIF('Production Calendar'!$F$3:$F$2071,'Crop Map'!$A176,'Production Calendar'!$G$3:$G$2701),"")</f>
        <v/>
      </c>
      <c r="C176" s="327" t="str">
        <f t="shared" si="3"/>
        <v/>
      </c>
      <c r="D176" s="328" t="str">
        <f t="array" ref="D176">IF(ISBLANK(A176),"",XLOOKUP($A176,'Codified Game Plan'!$E$3:$E$477,'Codified Game Plan'!$G$3:$G$477,0))</f>
        <v/>
      </c>
      <c r="E176" s="328" t="str">
        <f>IF(ISBLANK(A176),"",MAXIFS('Codified Game Plan'!$I$3:$I$477,'Codified Game Plan'!$E$3:$E$477,A176))</f>
        <v/>
      </c>
      <c r="F176" s="329" t="str">
        <f t="shared" si="4"/>
        <v>      - </v>
      </c>
      <c r="G176" s="295"/>
      <c r="H176" s="295"/>
      <c r="I176" s="295"/>
      <c r="J176" s="295"/>
      <c r="K176" s="295"/>
      <c r="L176" s="295"/>
      <c r="M176" s="295"/>
      <c r="N176" s="295"/>
      <c r="O176" s="295"/>
      <c r="P176" s="295"/>
      <c r="Q176" s="295"/>
      <c r="R176" s="295"/>
      <c r="S176" s="295"/>
      <c r="T176" s="295"/>
      <c r="U176" s="387"/>
      <c r="V176" s="387"/>
      <c r="W176" s="387"/>
      <c r="X176" s="387"/>
      <c r="Y176" s="387"/>
      <c r="Z176" s="387"/>
      <c r="AA176" s="387"/>
      <c r="AB176" s="387"/>
      <c r="AC176" s="387"/>
      <c r="AD176" s="387"/>
      <c r="AE176" s="387"/>
      <c r="AF176" s="387"/>
      <c r="AG176" s="387"/>
      <c r="AH176" s="387"/>
      <c r="AI176" s="387"/>
      <c r="AJ176" s="387"/>
      <c r="AK176" s="387"/>
      <c r="AL176" s="387"/>
      <c r="AM176" s="387"/>
      <c r="AN176" s="387"/>
      <c r="AO176" s="387"/>
      <c r="AP176" s="387"/>
      <c r="AQ176" s="387"/>
      <c r="AR176" s="387"/>
      <c r="AS176" s="387"/>
      <c r="AT176" s="387"/>
      <c r="AU176" s="387"/>
      <c r="AV176" s="387"/>
      <c r="AW176" s="387"/>
      <c r="AX176" s="387"/>
      <c r="AY176" s="387"/>
      <c r="AZ176" s="387"/>
      <c r="BA176" s="387"/>
      <c r="BB176" s="387"/>
      <c r="BC176" s="387"/>
      <c r="BD176" s="387"/>
      <c r="BE176" s="387"/>
      <c r="BF176" s="387"/>
      <c r="BG176" s="387"/>
      <c r="BH176" s="387"/>
      <c r="BI176" s="387"/>
      <c r="BJ176" s="387"/>
      <c r="BK176" s="387"/>
      <c r="BL176" s="387"/>
      <c r="BM176" s="387"/>
      <c r="BN176" s="387"/>
      <c r="BO176" s="387"/>
      <c r="BP176" s="387"/>
      <c r="BQ176" s="387"/>
      <c r="BR176" s="387"/>
      <c r="BS176" s="387"/>
      <c r="BT176" s="387"/>
      <c r="BU176" s="387"/>
      <c r="BV176" s="387"/>
      <c r="BW176" s="295"/>
      <c r="BX176" s="295"/>
      <c r="BY176" s="295"/>
    </row>
    <row r="177" ht="15.75" customHeight="1">
      <c r="A177" s="294"/>
      <c r="B177" s="295" t="str">
        <f>IF(ISTEXT(A177),SUMIF('Production Calendar'!$F$3:$F$2071,'Crop Map'!$A177,'Production Calendar'!$G$3:$G$2701),"")</f>
        <v/>
      </c>
      <c r="C177" s="327" t="str">
        <f t="shared" si="3"/>
        <v/>
      </c>
      <c r="D177" s="328" t="str">
        <f t="array" ref="D177">IF(ISBLANK(A177),"",XLOOKUP($A177,'Codified Game Plan'!$E$3:$E$477,'Codified Game Plan'!$G$3:$G$477,0))</f>
        <v/>
      </c>
      <c r="E177" s="328" t="str">
        <f>IF(ISBLANK(A177),"",MAXIFS('Codified Game Plan'!$I$3:$I$477,'Codified Game Plan'!$E$3:$E$477,A177))</f>
        <v/>
      </c>
      <c r="F177" s="329" t="str">
        <f t="shared" si="4"/>
        <v>      - </v>
      </c>
      <c r="G177" s="295"/>
      <c r="H177" s="295"/>
      <c r="I177" s="295"/>
      <c r="J177" s="295"/>
      <c r="K177" s="295"/>
      <c r="L177" s="295"/>
      <c r="M177" s="295"/>
      <c r="N177" s="295"/>
      <c r="O177" s="295"/>
      <c r="P177" s="295"/>
      <c r="Q177" s="295"/>
      <c r="R177" s="295"/>
      <c r="S177" s="295"/>
      <c r="T177" s="295"/>
      <c r="U177" s="387"/>
      <c r="V177" s="387"/>
      <c r="W177" s="387"/>
      <c r="X177" s="387"/>
      <c r="Y177" s="387"/>
      <c r="Z177" s="387"/>
      <c r="AA177" s="387"/>
      <c r="AB177" s="387"/>
      <c r="AC177" s="387"/>
      <c r="AD177" s="387"/>
      <c r="AE177" s="387"/>
      <c r="AF177" s="387"/>
      <c r="AG177" s="387"/>
      <c r="AH177" s="387"/>
      <c r="AI177" s="387"/>
      <c r="AJ177" s="387"/>
      <c r="AK177" s="387"/>
      <c r="AL177" s="387"/>
      <c r="AM177" s="387"/>
      <c r="AN177" s="387"/>
      <c r="AO177" s="387"/>
      <c r="AP177" s="387"/>
      <c r="AQ177" s="387"/>
      <c r="AR177" s="387"/>
      <c r="AS177" s="387"/>
      <c r="AT177" s="387"/>
      <c r="AU177" s="387"/>
      <c r="AV177" s="387"/>
      <c r="AW177" s="387"/>
      <c r="AX177" s="387"/>
      <c r="AY177" s="387"/>
      <c r="AZ177" s="387"/>
      <c r="BA177" s="387"/>
      <c r="BB177" s="387"/>
      <c r="BC177" s="387"/>
      <c r="BD177" s="387"/>
      <c r="BE177" s="387"/>
      <c r="BF177" s="387"/>
      <c r="BG177" s="387"/>
      <c r="BH177" s="387"/>
      <c r="BI177" s="387"/>
      <c r="BJ177" s="387"/>
      <c r="BK177" s="387"/>
      <c r="BL177" s="387"/>
      <c r="BM177" s="387"/>
      <c r="BN177" s="387"/>
      <c r="BO177" s="387"/>
      <c r="BP177" s="387"/>
      <c r="BQ177" s="387"/>
      <c r="BR177" s="387"/>
      <c r="BS177" s="387"/>
      <c r="BT177" s="387"/>
      <c r="BU177" s="387"/>
      <c r="BV177" s="387"/>
      <c r="BW177" s="295"/>
      <c r="BX177" s="295"/>
      <c r="BY177" s="295"/>
    </row>
    <row r="178" ht="15.75" customHeight="1">
      <c r="A178" s="294"/>
      <c r="B178" s="295" t="str">
        <f>IF(ISTEXT(A178),SUMIF('Production Calendar'!$F$3:$F$2071,'Crop Map'!$A178,'Production Calendar'!$G$3:$G$2701),"")</f>
        <v/>
      </c>
      <c r="C178" s="327" t="str">
        <f t="shared" si="3"/>
        <v/>
      </c>
      <c r="D178" s="328" t="str">
        <f t="array" ref="D178">IF(ISBLANK(A178),"",XLOOKUP($A178,'Codified Game Plan'!$E$3:$E$477,'Codified Game Plan'!$G$3:$G$477,0))</f>
        <v/>
      </c>
      <c r="E178" s="328" t="str">
        <f>IF(ISBLANK(A178),"",MAXIFS('Codified Game Plan'!$I$3:$I$477,'Codified Game Plan'!$E$3:$E$477,A178))</f>
        <v/>
      </c>
      <c r="F178" s="329" t="str">
        <f t="shared" si="4"/>
        <v>      - </v>
      </c>
      <c r="G178" s="295"/>
      <c r="H178" s="295"/>
      <c r="I178" s="295"/>
      <c r="J178" s="295"/>
      <c r="K178" s="295"/>
      <c r="L178" s="295"/>
      <c r="M178" s="295"/>
      <c r="N178" s="295"/>
      <c r="O178" s="295"/>
      <c r="P178" s="295"/>
      <c r="Q178" s="295"/>
      <c r="R178" s="295"/>
      <c r="S178" s="295"/>
      <c r="T178" s="295"/>
      <c r="U178" s="387"/>
      <c r="V178" s="387"/>
      <c r="W178" s="387"/>
      <c r="X178" s="387"/>
      <c r="Y178" s="387"/>
      <c r="Z178" s="387"/>
      <c r="AA178" s="387"/>
      <c r="AB178" s="387"/>
      <c r="AC178" s="387"/>
      <c r="AD178" s="387"/>
      <c r="AE178" s="387"/>
      <c r="AF178" s="387"/>
      <c r="AG178" s="387"/>
      <c r="AH178" s="387"/>
      <c r="AI178" s="387"/>
      <c r="AJ178" s="387"/>
      <c r="AK178" s="387"/>
      <c r="AL178" s="387"/>
      <c r="AM178" s="387"/>
      <c r="AN178" s="387"/>
      <c r="AO178" s="387"/>
      <c r="AP178" s="387"/>
      <c r="AQ178" s="387"/>
      <c r="AR178" s="387"/>
      <c r="AS178" s="387"/>
      <c r="AT178" s="387"/>
      <c r="AU178" s="387"/>
      <c r="AV178" s="387"/>
      <c r="AW178" s="387"/>
      <c r="AX178" s="387"/>
      <c r="AY178" s="387"/>
      <c r="AZ178" s="387"/>
      <c r="BA178" s="387"/>
      <c r="BB178" s="387"/>
      <c r="BC178" s="387"/>
      <c r="BD178" s="387"/>
      <c r="BE178" s="387"/>
      <c r="BF178" s="387"/>
      <c r="BG178" s="387"/>
      <c r="BH178" s="387"/>
      <c r="BI178" s="387"/>
      <c r="BJ178" s="387"/>
      <c r="BK178" s="387"/>
      <c r="BL178" s="387"/>
      <c r="BM178" s="387"/>
      <c r="BN178" s="387"/>
      <c r="BO178" s="387"/>
      <c r="BP178" s="387"/>
      <c r="BQ178" s="387"/>
      <c r="BR178" s="387"/>
      <c r="BS178" s="387"/>
      <c r="BT178" s="387"/>
      <c r="BU178" s="387"/>
      <c r="BV178" s="387"/>
      <c r="BW178" s="295"/>
      <c r="BX178" s="295"/>
      <c r="BY178" s="295"/>
    </row>
    <row r="179" ht="15.75" customHeight="1">
      <c r="A179" s="294"/>
      <c r="B179" s="295" t="str">
        <f>IF(ISTEXT(A179),SUMIF('Production Calendar'!$F$3:$F$2071,'Crop Map'!$A179,'Production Calendar'!$G$3:$G$2701),"")</f>
        <v/>
      </c>
      <c r="C179" s="327" t="str">
        <f t="shared" si="3"/>
        <v/>
      </c>
      <c r="D179" s="328" t="str">
        <f t="array" ref="D179">IF(ISBLANK(A179),"",XLOOKUP($A179,'Codified Game Plan'!$E$3:$E$477,'Codified Game Plan'!$G$3:$G$477,0))</f>
        <v/>
      </c>
      <c r="E179" s="328" t="str">
        <f>IF(ISBLANK(A179),"",MAXIFS('Codified Game Plan'!$I$3:$I$477,'Codified Game Plan'!$E$3:$E$477,A179))</f>
        <v/>
      </c>
      <c r="F179" s="329" t="str">
        <f t="shared" si="4"/>
        <v>      - </v>
      </c>
      <c r="G179" s="295"/>
      <c r="H179" s="295"/>
      <c r="I179" s="295"/>
      <c r="J179" s="295"/>
      <c r="K179" s="295"/>
      <c r="L179" s="295"/>
      <c r="M179" s="295"/>
      <c r="N179" s="295"/>
      <c r="O179" s="295"/>
      <c r="P179" s="295"/>
      <c r="Q179" s="295"/>
      <c r="R179" s="295"/>
      <c r="S179" s="295"/>
      <c r="T179" s="295"/>
      <c r="U179" s="387"/>
      <c r="V179" s="387"/>
      <c r="W179" s="387"/>
      <c r="X179" s="387"/>
      <c r="Y179" s="387"/>
      <c r="Z179" s="387"/>
      <c r="AA179" s="387"/>
      <c r="AB179" s="387"/>
      <c r="AC179" s="387"/>
      <c r="AD179" s="387"/>
      <c r="AE179" s="387"/>
      <c r="AF179" s="387"/>
      <c r="AG179" s="387"/>
      <c r="AH179" s="387"/>
      <c r="AI179" s="387"/>
      <c r="AJ179" s="387"/>
      <c r="AK179" s="387"/>
      <c r="AL179" s="387"/>
      <c r="AM179" s="387"/>
      <c r="AN179" s="387"/>
      <c r="AO179" s="387"/>
      <c r="AP179" s="387"/>
      <c r="AQ179" s="387"/>
      <c r="AR179" s="387"/>
      <c r="AS179" s="387"/>
      <c r="AT179" s="387"/>
      <c r="AU179" s="387"/>
      <c r="AV179" s="387"/>
      <c r="AW179" s="387"/>
      <c r="AX179" s="387"/>
      <c r="AY179" s="387"/>
      <c r="AZ179" s="387"/>
      <c r="BA179" s="387"/>
      <c r="BB179" s="387"/>
      <c r="BC179" s="387"/>
      <c r="BD179" s="387"/>
      <c r="BE179" s="387"/>
      <c r="BF179" s="387"/>
      <c r="BG179" s="387"/>
      <c r="BH179" s="387"/>
      <c r="BI179" s="387"/>
      <c r="BJ179" s="387"/>
      <c r="BK179" s="387"/>
      <c r="BL179" s="387"/>
      <c r="BM179" s="387"/>
      <c r="BN179" s="387"/>
      <c r="BO179" s="387"/>
      <c r="BP179" s="387"/>
      <c r="BQ179" s="387"/>
      <c r="BR179" s="387"/>
      <c r="BS179" s="387"/>
      <c r="BT179" s="387"/>
      <c r="BU179" s="387"/>
      <c r="BV179" s="387"/>
      <c r="BW179" s="295"/>
      <c r="BX179" s="295"/>
      <c r="BY179" s="295"/>
    </row>
    <row r="180" ht="15.75" customHeight="1">
      <c r="A180" s="294"/>
      <c r="B180" s="295" t="str">
        <f>IF(ISTEXT(A180),SUMIF('Production Calendar'!$F$3:$F$2071,'Crop Map'!$A180,'Production Calendar'!$G$3:$G$2701),"")</f>
        <v/>
      </c>
      <c r="C180" s="327" t="str">
        <f t="shared" si="3"/>
        <v/>
      </c>
      <c r="D180" s="328" t="str">
        <f t="array" ref="D180">IF(ISBLANK(A180),"",XLOOKUP($A180,'Codified Game Plan'!$E$3:$E$477,'Codified Game Plan'!$G$3:$G$477,0))</f>
        <v/>
      </c>
      <c r="E180" s="328" t="str">
        <f>IF(ISBLANK(A180),"",MAXIFS('Codified Game Plan'!$I$3:$I$477,'Codified Game Plan'!$E$3:$E$477,A180))</f>
        <v/>
      </c>
      <c r="F180" s="329" t="str">
        <f t="shared" si="4"/>
        <v>      - </v>
      </c>
      <c r="G180" s="295"/>
      <c r="H180" s="295"/>
      <c r="I180" s="295"/>
      <c r="J180" s="295"/>
      <c r="K180" s="295"/>
      <c r="L180" s="295"/>
      <c r="M180" s="295"/>
      <c r="N180" s="295"/>
      <c r="O180" s="295"/>
      <c r="P180" s="295"/>
      <c r="Q180" s="295"/>
      <c r="R180" s="295"/>
      <c r="S180" s="295"/>
      <c r="T180" s="295"/>
      <c r="U180" s="387"/>
      <c r="V180" s="387"/>
      <c r="W180" s="387"/>
      <c r="X180" s="387"/>
      <c r="Y180" s="387"/>
      <c r="Z180" s="387"/>
      <c r="AA180" s="387"/>
      <c r="AB180" s="387"/>
      <c r="AC180" s="387"/>
      <c r="AD180" s="387"/>
      <c r="AE180" s="387"/>
      <c r="AF180" s="387"/>
      <c r="AG180" s="387"/>
      <c r="AH180" s="387"/>
      <c r="AI180" s="387"/>
      <c r="AJ180" s="387"/>
      <c r="AK180" s="387"/>
      <c r="AL180" s="387"/>
      <c r="AM180" s="387"/>
      <c r="AN180" s="387"/>
      <c r="AO180" s="387"/>
      <c r="AP180" s="387"/>
      <c r="AQ180" s="387"/>
      <c r="AR180" s="387"/>
      <c r="AS180" s="387"/>
      <c r="AT180" s="387"/>
      <c r="AU180" s="387"/>
      <c r="AV180" s="387"/>
      <c r="AW180" s="387"/>
      <c r="AX180" s="387"/>
      <c r="AY180" s="387"/>
      <c r="AZ180" s="387"/>
      <c r="BA180" s="387"/>
      <c r="BB180" s="387"/>
      <c r="BC180" s="387"/>
      <c r="BD180" s="387"/>
      <c r="BE180" s="387"/>
      <c r="BF180" s="387"/>
      <c r="BG180" s="387"/>
      <c r="BH180" s="387"/>
      <c r="BI180" s="387"/>
      <c r="BJ180" s="387"/>
      <c r="BK180" s="387"/>
      <c r="BL180" s="387"/>
      <c r="BM180" s="387"/>
      <c r="BN180" s="387"/>
      <c r="BO180" s="387"/>
      <c r="BP180" s="387"/>
      <c r="BQ180" s="387"/>
      <c r="BR180" s="387"/>
      <c r="BS180" s="387"/>
      <c r="BT180" s="387"/>
      <c r="BU180" s="387"/>
      <c r="BV180" s="387"/>
      <c r="BW180" s="295"/>
      <c r="BX180" s="295"/>
      <c r="BY180" s="295"/>
    </row>
    <row r="181" ht="15.75" customHeight="1">
      <c r="A181" s="294"/>
      <c r="B181" s="295" t="str">
        <f>IF(ISTEXT(A181),SUMIF('Production Calendar'!$F$3:$F$2071,'Crop Map'!$A181,'Production Calendar'!$G$3:$G$2701),"")</f>
        <v/>
      </c>
      <c r="C181" s="327" t="str">
        <f t="shared" si="3"/>
        <v/>
      </c>
      <c r="D181" s="328" t="str">
        <f t="array" ref="D181">IF(ISBLANK(A181),"",XLOOKUP($A181,'Codified Game Plan'!$E$3:$E$477,'Codified Game Plan'!$G$3:$G$477,0))</f>
        <v/>
      </c>
      <c r="E181" s="328" t="str">
        <f>IF(ISBLANK(A181),"",MAXIFS('Codified Game Plan'!$I$3:$I$477,'Codified Game Plan'!$E$3:$E$477,A181))</f>
        <v/>
      </c>
      <c r="F181" s="329" t="str">
        <f t="shared" si="4"/>
        <v>      - </v>
      </c>
      <c r="G181" s="295"/>
      <c r="H181" s="295"/>
      <c r="I181" s="295"/>
      <c r="J181" s="295"/>
      <c r="K181" s="295"/>
      <c r="L181" s="295"/>
      <c r="M181" s="295"/>
      <c r="N181" s="295"/>
      <c r="O181" s="295"/>
      <c r="P181" s="295"/>
      <c r="Q181" s="295"/>
      <c r="R181" s="295"/>
      <c r="S181" s="295"/>
      <c r="T181" s="295"/>
      <c r="U181" s="387"/>
      <c r="V181" s="387"/>
      <c r="W181" s="387"/>
      <c r="X181" s="387"/>
      <c r="Y181" s="387"/>
      <c r="Z181" s="387"/>
      <c r="AA181" s="387"/>
      <c r="AB181" s="387"/>
      <c r="AC181" s="387"/>
      <c r="AD181" s="387"/>
      <c r="AE181" s="387"/>
      <c r="AF181" s="387"/>
      <c r="AG181" s="387"/>
      <c r="AH181" s="387"/>
      <c r="AI181" s="387"/>
      <c r="AJ181" s="387"/>
      <c r="AK181" s="387"/>
      <c r="AL181" s="387"/>
      <c r="AM181" s="387"/>
      <c r="AN181" s="387"/>
      <c r="AO181" s="387"/>
      <c r="AP181" s="387"/>
      <c r="AQ181" s="387"/>
      <c r="AR181" s="387"/>
      <c r="AS181" s="387"/>
      <c r="AT181" s="387"/>
      <c r="AU181" s="387"/>
      <c r="AV181" s="387"/>
      <c r="AW181" s="387"/>
      <c r="AX181" s="387"/>
      <c r="AY181" s="387"/>
      <c r="AZ181" s="387"/>
      <c r="BA181" s="387"/>
      <c r="BB181" s="387"/>
      <c r="BC181" s="387"/>
      <c r="BD181" s="387"/>
      <c r="BE181" s="387"/>
      <c r="BF181" s="387"/>
      <c r="BG181" s="387"/>
      <c r="BH181" s="387"/>
      <c r="BI181" s="387"/>
      <c r="BJ181" s="387"/>
      <c r="BK181" s="387"/>
      <c r="BL181" s="387"/>
      <c r="BM181" s="387"/>
      <c r="BN181" s="387"/>
      <c r="BO181" s="387"/>
      <c r="BP181" s="387"/>
      <c r="BQ181" s="387"/>
      <c r="BR181" s="387"/>
      <c r="BS181" s="387"/>
      <c r="BT181" s="387"/>
      <c r="BU181" s="387"/>
      <c r="BV181" s="387"/>
      <c r="BW181" s="295"/>
      <c r="BX181" s="295"/>
      <c r="BY181" s="295"/>
    </row>
    <row r="182" ht="15.75" customHeight="1">
      <c r="A182" s="294"/>
      <c r="B182" s="295" t="str">
        <f>IF(ISTEXT(A182),SUMIF('Production Calendar'!$F$3:$F$2071,'Crop Map'!$A182,'Production Calendar'!$G$3:$G$2701),"")</f>
        <v/>
      </c>
      <c r="C182" s="327" t="str">
        <f t="shared" si="3"/>
        <v/>
      </c>
      <c r="D182" s="328" t="str">
        <f t="array" ref="D182">IF(ISBLANK(A182),"",XLOOKUP($A182,'Codified Game Plan'!$E$3:$E$477,'Codified Game Plan'!$G$3:$G$477,0))</f>
        <v/>
      </c>
      <c r="E182" s="328" t="str">
        <f>IF(ISBLANK(A182),"",MAXIFS('Codified Game Plan'!$I$3:$I$477,'Codified Game Plan'!$E$3:$E$477,A182))</f>
        <v/>
      </c>
      <c r="F182" s="329" t="str">
        <f t="shared" si="4"/>
        <v>      - </v>
      </c>
      <c r="G182" s="295"/>
      <c r="H182" s="295"/>
      <c r="I182" s="295"/>
      <c r="J182" s="295"/>
      <c r="K182" s="295"/>
      <c r="L182" s="295"/>
      <c r="M182" s="295"/>
      <c r="N182" s="295"/>
      <c r="O182" s="295"/>
      <c r="P182" s="295"/>
      <c r="Q182" s="295"/>
      <c r="R182" s="295"/>
      <c r="S182" s="295"/>
      <c r="T182" s="295"/>
      <c r="U182" s="387"/>
      <c r="V182" s="387"/>
      <c r="W182" s="387"/>
      <c r="X182" s="387"/>
      <c r="Y182" s="387"/>
      <c r="Z182" s="387"/>
      <c r="AA182" s="387"/>
      <c r="AB182" s="387"/>
      <c r="AC182" s="387"/>
      <c r="AD182" s="387"/>
      <c r="AE182" s="387"/>
      <c r="AF182" s="387"/>
      <c r="AG182" s="387"/>
      <c r="AH182" s="387"/>
      <c r="AI182" s="387"/>
      <c r="AJ182" s="387"/>
      <c r="AK182" s="387"/>
      <c r="AL182" s="387"/>
      <c r="AM182" s="387"/>
      <c r="AN182" s="387"/>
      <c r="AO182" s="387"/>
      <c r="AP182" s="387"/>
      <c r="AQ182" s="387"/>
      <c r="AR182" s="387"/>
      <c r="AS182" s="387"/>
      <c r="AT182" s="387"/>
      <c r="AU182" s="387"/>
      <c r="AV182" s="387"/>
      <c r="AW182" s="387"/>
      <c r="AX182" s="387"/>
      <c r="AY182" s="387"/>
      <c r="AZ182" s="387"/>
      <c r="BA182" s="387"/>
      <c r="BB182" s="387"/>
      <c r="BC182" s="387"/>
      <c r="BD182" s="387"/>
      <c r="BE182" s="387"/>
      <c r="BF182" s="387"/>
      <c r="BG182" s="387"/>
      <c r="BH182" s="387"/>
      <c r="BI182" s="387"/>
      <c r="BJ182" s="387"/>
      <c r="BK182" s="387"/>
      <c r="BL182" s="387"/>
      <c r="BM182" s="387"/>
      <c r="BN182" s="387"/>
      <c r="BO182" s="387"/>
      <c r="BP182" s="387"/>
      <c r="BQ182" s="387"/>
      <c r="BR182" s="387"/>
      <c r="BS182" s="387"/>
      <c r="BT182" s="387"/>
      <c r="BU182" s="387"/>
      <c r="BV182" s="387"/>
      <c r="BW182" s="295"/>
      <c r="BX182" s="295"/>
      <c r="BY182" s="295"/>
    </row>
    <row r="183" ht="15.75" customHeight="1">
      <c r="A183" s="294"/>
      <c r="B183" s="295" t="str">
        <f>IF(ISTEXT(A183),SUMIF('Production Calendar'!$F$3:$F$2071,'Crop Map'!$A183,'Production Calendar'!$G$3:$G$2701),"")</f>
        <v/>
      </c>
      <c r="C183" s="327" t="str">
        <f t="shared" si="3"/>
        <v/>
      </c>
      <c r="D183" s="328" t="str">
        <f t="array" ref="D183">IF(ISBLANK(A183),"",XLOOKUP($A183,'Codified Game Plan'!$E$3:$E$477,'Codified Game Plan'!$G$3:$G$477,0))</f>
        <v/>
      </c>
      <c r="E183" s="328" t="str">
        <f>IF(ISBLANK(A183),"",MAXIFS('Codified Game Plan'!$I$3:$I$477,'Codified Game Plan'!$E$3:$E$477,A183))</f>
        <v/>
      </c>
      <c r="F183" s="329" t="str">
        <f t="shared" si="4"/>
        <v>      - </v>
      </c>
      <c r="G183" s="295"/>
      <c r="H183" s="295"/>
      <c r="I183" s="295"/>
      <c r="J183" s="295"/>
      <c r="K183" s="295"/>
      <c r="L183" s="295"/>
      <c r="M183" s="295"/>
      <c r="N183" s="295"/>
      <c r="O183" s="295"/>
      <c r="P183" s="295"/>
      <c r="Q183" s="295"/>
      <c r="R183" s="295"/>
      <c r="S183" s="295"/>
      <c r="T183" s="295"/>
      <c r="U183" s="387"/>
      <c r="V183" s="387"/>
      <c r="W183" s="387"/>
      <c r="X183" s="387"/>
      <c r="Y183" s="387"/>
      <c r="Z183" s="387"/>
      <c r="AA183" s="387"/>
      <c r="AB183" s="387"/>
      <c r="AC183" s="387"/>
      <c r="AD183" s="387"/>
      <c r="AE183" s="387"/>
      <c r="AF183" s="387"/>
      <c r="AG183" s="387"/>
      <c r="AH183" s="387"/>
      <c r="AI183" s="387"/>
      <c r="AJ183" s="387"/>
      <c r="AK183" s="387"/>
      <c r="AL183" s="387"/>
      <c r="AM183" s="387"/>
      <c r="AN183" s="387"/>
      <c r="AO183" s="387"/>
      <c r="AP183" s="387"/>
      <c r="AQ183" s="387"/>
      <c r="AR183" s="387"/>
      <c r="AS183" s="387"/>
      <c r="AT183" s="387"/>
      <c r="AU183" s="387"/>
      <c r="AV183" s="387"/>
      <c r="AW183" s="387"/>
      <c r="AX183" s="387"/>
      <c r="AY183" s="387"/>
      <c r="AZ183" s="387"/>
      <c r="BA183" s="387"/>
      <c r="BB183" s="387"/>
      <c r="BC183" s="387"/>
      <c r="BD183" s="387"/>
      <c r="BE183" s="387"/>
      <c r="BF183" s="387"/>
      <c r="BG183" s="387"/>
      <c r="BH183" s="387"/>
      <c r="BI183" s="387"/>
      <c r="BJ183" s="387"/>
      <c r="BK183" s="387"/>
      <c r="BL183" s="387"/>
      <c r="BM183" s="387"/>
      <c r="BN183" s="387"/>
      <c r="BO183" s="387"/>
      <c r="BP183" s="387"/>
      <c r="BQ183" s="387"/>
      <c r="BR183" s="387"/>
      <c r="BS183" s="387"/>
      <c r="BT183" s="387"/>
      <c r="BU183" s="387"/>
      <c r="BV183" s="387"/>
      <c r="BW183" s="295"/>
      <c r="BX183" s="295"/>
      <c r="BY183" s="295"/>
    </row>
    <row r="184" ht="15.75" customHeight="1">
      <c r="A184" s="294"/>
      <c r="B184" s="295" t="str">
        <f>IF(ISTEXT(A184),SUMIF('Production Calendar'!$F$3:$F$2071,'Crop Map'!$A184,'Production Calendar'!$G$3:$G$2701),"")</f>
        <v/>
      </c>
      <c r="C184" s="327" t="str">
        <f t="shared" si="3"/>
        <v/>
      </c>
      <c r="D184" s="328" t="str">
        <f t="array" ref="D184">IF(ISBLANK(A184),"",XLOOKUP($A184,'Codified Game Plan'!$E$3:$E$477,'Codified Game Plan'!$G$3:$G$477,0))</f>
        <v/>
      </c>
      <c r="E184" s="328" t="str">
        <f>IF(ISBLANK(A184),"",MAXIFS('Codified Game Plan'!$I$3:$I$477,'Codified Game Plan'!$E$3:$E$477,A184))</f>
        <v/>
      </c>
      <c r="F184" s="329" t="str">
        <f t="shared" si="4"/>
        <v>      - </v>
      </c>
      <c r="G184" s="295"/>
      <c r="H184" s="295"/>
      <c r="I184" s="295"/>
      <c r="J184" s="295"/>
      <c r="K184" s="295"/>
      <c r="L184" s="295"/>
      <c r="M184" s="295"/>
      <c r="N184" s="295"/>
      <c r="O184" s="295"/>
      <c r="P184" s="295"/>
      <c r="Q184" s="295"/>
      <c r="R184" s="295"/>
      <c r="S184" s="295"/>
      <c r="T184" s="295"/>
      <c r="U184" s="387"/>
      <c r="V184" s="387"/>
      <c r="W184" s="387"/>
      <c r="X184" s="387"/>
      <c r="Y184" s="387"/>
      <c r="Z184" s="387"/>
      <c r="AA184" s="387"/>
      <c r="AB184" s="387"/>
      <c r="AC184" s="387"/>
      <c r="AD184" s="387"/>
      <c r="AE184" s="387"/>
      <c r="AF184" s="387"/>
      <c r="AG184" s="387"/>
      <c r="AH184" s="387"/>
      <c r="AI184" s="387"/>
      <c r="AJ184" s="387"/>
      <c r="AK184" s="387"/>
      <c r="AL184" s="387"/>
      <c r="AM184" s="387"/>
      <c r="AN184" s="387"/>
      <c r="AO184" s="387"/>
      <c r="AP184" s="387"/>
      <c r="AQ184" s="387"/>
      <c r="AR184" s="387"/>
      <c r="AS184" s="387"/>
      <c r="AT184" s="387"/>
      <c r="AU184" s="387"/>
      <c r="AV184" s="387"/>
      <c r="AW184" s="387"/>
      <c r="AX184" s="387"/>
      <c r="AY184" s="387"/>
      <c r="AZ184" s="387"/>
      <c r="BA184" s="387"/>
      <c r="BB184" s="387"/>
      <c r="BC184" s="387"/>
      <c r="BD184" s="387"/>
      <c r="BE184" s="387"/>
      <c r="BF184" s="387"/>
      <c r="BG184" s="387"/>
      <c r="BH184" s="387"/>
      <c r="BI184" s="387"/>
      <c r="BJ184" s="387"/>
      <c r="BK184" s="387"/>
      <c r="BL184" s="387"/>
      <c r="BM184" s="387"/>
      <c r="BN184" s="387"/>
      <c r="BO184" s="387"/>
      <c r="BP184" s="387"/>
      <c r="BQ184" s="387"/>
      <c r="BR184" s="387"/>
      <c r="BS184" s="387"/>
      <c r="BT184" s="387"/>
      <c r="BU184" s="387"/>
      <c r="BV184" s="387"/>
      <c r="BW184" s="295"/>
      <c r="BX184" s="295"/>
      <c r="BY184" s="295"/>
    </row>
    <row r="185" ht="15.75" customHeight="1">
      <c r="A185" s="294"/>
      <c r="B185" s="295" t="str">
        <f>IF(ISTEXT(A185),SUMIF('Production Calendar'!$F$3:$F$2071,'Crop Map'!$A185,'Production Calendar'!$G$3:$G$2701),"")</f>
        <v/>
      </c>
      <c r="C185" s="327" t="str">
        <f t="shared" si="3"/>
        <v/>
      </c>
      <c r="D185" s="328" t="str">
        <f t="array" ref="D185">IF(ISBLANK(A185),"",XLOOKUP($A185,'Codified Game Plan'!$E$3:$E$477,'Codified Game Plan'!$G$3:$G$477,0))</f>
        <v/>
      </c>
      <c r="E185" s="328" t="str">
        <f>IF(ISBLANK(A185),"",MAXIFS('Codified Game Plan'!$I$3:$I$477,'Codified Game Plan'!$E$3:$E$477,A185))</f>
        <v/>
      </c>
      <c r="F185" s="329" t="str">
        <f t="shared" si="4"/>
        <v>      - </v>
      </c>
      <c r="G185" s="295"/>
      <c r="H185" s="295"/>
      <c r="I185" s="295"/>
      <c r="J185" s="295"/>
      <c r="K185" s="295"/>
      <c r="L185" s="295"/>
      <c r="M185" s="295"/>
      <c r="N185" s="295"/>
      <c r="O185" s="295"/>
      <c r="P185" s="295"/>
      <c r="Q185" s="295"/>
      <c r="R185" s="295"/>
      <c r="S185" s="295"/>
      <c r="T185" s="295"/>
      <c r="U185" s="387"/>
      <c r="V185" s="387"/>
      <c r="W185" s="387"/>
      <c r="X185" s="387"/>
      <c r="Y185" s="387"/>
      <c r="Z185" s="387"/>
      <c r="AA185" s="387"/>
      <c r="AB185" s="387"/>
      <c r="AC185" s="387"/>
      <c r="AD185" s="387"/>
      <c r="AE185" s="387"/>
      <c r="AF185" s="387"/>
      <c r="AG185" s="387"/>
      <c r="AH185" s="387"/>
      <c r="AI185" s="387"/>
      <c r="AJ185" s="387"/>
      <c r="AK185" s="387"/>
      <c r="AL185" s="387"/>
      <c r="AM185" s="387"/>
      <c r="AN185" s="387"/>
      <c r="AO185" s="387"/>
      <c r="AP185" s="387"/>
      <c r="AQ185" s="387"/>
      <c r="AR185" s="387"/>
      <c r="AS185" s="387"/>
      <c r="AT185" s="387"/>
      <c r="AU185" s="387"/>
      <c r="AV185" s="387"/>
      <c r="AW185" s="387"/>
      <c r="AX185" s="387"/>
      <c r="AY185" s="387"/>
      <c r="AZ185" s="387"/>
      <c r="BA185" s="387"/>
      <c r="BB185" s="387"/>
      <c r="BC185" s="387"/>
      <c r="BD185" s="387"/>
      <c r="BE185" s="387"/>
      <c r="BF185" s="387"/>
      <c r="BG185" s="387"/>
      <c r="BH185" s="387"/>
      <c r="BI185" s="387"/>
      <c r="BJ185" s="387"/>
      <c r="BK185" s="387"/>
      <c r="BL185" s="387"/>
      <c r="BM185" s="387"/>
      <c r="BN185" s="387"/>
      <c r="BO185" s="387"/>
      <c r="BP185" s="387"/>
      <c r="BQ185" s="387"/>
      <c r="BR185" s="387"/>
      <c r="BS185" s="387"/>
      <c r="BT185" s="387"/>
      <c r="BU185" s="387"/>
      <c r="BV185" s="387"/>
      <c r="BW185" s="295"/>
      <c r="BX185" s="295"/>
      <c r="BY185" s="295"/>
    </row>
    <row r="186" ht="15.75" customHeight="1">
      <c r="A186" s="294"/>
      <c r="B186" s="295" t="str">
        <f>IF(ISTEXT(A186),SUMIF('Production Calendar'!$F$3:$F$2071,'Crop Map'!$A186,'Production Calendar'!$G$3:$G$2701),"")</f>
        <v/>
      </c>
      <c r="C186" s="327" t="str">
        <f t="shared" si="3"/>
        <v/>
      </c>
      <c r="D186" s="328" t="str">
        <f t="array" ref="D186">IF(ISBLANK(A186),"",XLOOKUP($A186,'Codified Game Plan'!$E$3:$E$477,'Codified Game Plan'!$G$3:$G$477,0))</f>
        <v/>
      </c>
      <c r="E186" s="328" t="str">
        <f>IF(ISBLANK(A186),"",MAXIFS('Codified Game Plan'!$I$3:$I$477,'Codified Game Plan'!$E$3:$E$477,A186))</f>
        <v/>
      </c>
      <c r="F186" s="329" t="str">
        <f t="shared" si="4"/>
        <v>      - </v>
      </c>
      <c r="G186" s="295"/>
      <c r="H186" s="295"/>
      <c r="I186" s="295"/>
      <c r="J186" s="295"/>
      <c r="K186" s="295"/>
      <c r="L186" s="295"/>
      <c r="M186" s="295"/>
      <c r="N186" s="295"/>
      <c r="O186" s="295"/>
      <c r="P186" s="295"/>
      <c r="Q186" s="295"/>
      <c r="R186" s="295"/>
      <c r="S186" s="295"/>
      <c r="T186" s="295"/>
      <c r="U186" s="387"/>
      <c r="V186" s="387"/>
      <c r="W186" s="387"/>
      <c r="X186" s="387"/>
      <c r="Y186" s="387"/>
      <c r="Z186" s="387"/>
      <c r="AA186" s="387"/>
      <c r="AB186" s="387"/>
      <c r="AC186" s="387"/>
      <c r="AD186" s="387"/>
      <c r="AE186" s="387"/>
      <c r="AF186" s="387"/>
      <c r="AG186" s="387"/>
      <c r="AH186" s="387"/>
      <c r="AI186" s="387"/>
      <c r="AJ186" s="387"/>
      <c r="AK186" s="387"/>
      <c r="AL186" s="387"/>
      <c r="AM186" s="387"/>
      <c r="AN186" s="387"/>
      <c r="AO186" s="387"/>
      <c r="AP186" s="387"/>
      <c r="AQ186" s="387"/>
      <c r="AR186" s="387"/>
      <c r="AS186" s="387"/>
      <c r="AT186" s="387"/>
      <c r="AU186" s="387"/>
      <c r="AV186" s="387"/>
      <c r="AW186" s="387"/>
      <c r="AX186" s="387"/>
      <c r="AY186" s="387"/>
      <c r="AZ186" s="387"/>
      <c r="BA186" s="387"/>
      <c r="BB186" s="387"/>
      <c r="BC186" s="387"/>
      <c r="BD186" s="387"/>
      <c r="BE186" s="387"/>
      <c r="BF186" s="387"/>
      <c r="BG186" s="387"/>
      <c r="BH186" s="387"/>
      <c r="BI186" s="387"/>
      <c r="BJ186" s="387"/>
      <c r="BK186" s="387"/>
      <c r="BL186" s="387"/>
      <c r="BM186" s="387"/>
      <c r="BN186" s="387"/>
      <c r="BO186" s="387"/>
      <c r="BP186" s="387"/>
      <c r="BQ186" s="387"/>
      <c r="BR186" s="387"/>
      <c r="BS186" s="387"/>
      <c r="BT186" s="387"/>
      <c r="BU186" s="387"/>
      <c r="BV186" s="387"/>
      <c r="BW186" s="295"/>
      <c r="BX186" s="295"/>
      <c r="BY186" s="295"/>
    </row>
    <row r="187" ht="15.75" customHeight="1">
      <c r="A187" s="294"/>
      <c r="B187" s="295" t="str">
        <f>IF(ISTEXT(A187),SUMIF('Production Calendar'!$F$3:$F$2071,'Crop Map'!$A187,'Production Calendar'!$G$3:$G$2701),"")</f>
        <v/>
      </c>
      <c r="C187" s="327" t="str">
        <f t="shared" si="3"/>
        <v/>
      </c>
      <c r="D187" s="328" t="str">
        <f t="array" ref="D187">IF(ISBLANK(A187),"",XLOOKUP($A187,'Codified Game Plan'!$E$3:$E$477,'Codified Game Plan'!$G$3:$G$477,0))</f>
        <v/>
      </c>
      <c r="E187" s="328" t="str">
        <f>IF(ISBLANK(A187),"",MAXIFS('Codified Game Plan'!$I$3:$I$477,'Codified Game Plan'!$E$3:$E$477,A187))</f>
        <v/>
      </c>
      <c r="F187" s="329" t="str">
        <f t="shared" si="4"/>
        <v>      - </v>
      </c>
      <c r="G187" s="295"/>
      <c r="H187" s="295"/>
      <c r="I187" s="295"/>
      <c r="J187" s="295"/>
      <c r="K187" s="295"/>
      <c r="L187" s="295"/>
      <c r="M187" s="295"/>
      <c r="N187" s="295"/>
      <c r="O187" s="295"/>
      <c r="P187" s="295"/>
      <c r="Q187" s="295"/>
      <c r="R187" s="295"/>
      <c r="S187" s="295"/>
      <c r="T187" s="295"/>
      <c r="U187" s="387"/>
      <c r="V187" s="387"/>
      <c r="W187" s="387"/>
      <c r="X187" s="387"/>
      <c r="Y187" s="387"/>
      <c r="Z187" s="387"/>
      <c r="AA187" s="387"/>
      <c r="AB187" s="387"/>
      <c r="AC187" s="387"/>
      <c r="AD187" s="387"/>
      <c r="AE187" s="387"/>
      <c r="AF187" s="387"/>
      <c r="AG187" s="387"/>
      <c r="AH187" s="387"/>
      <c r="AI187" s="387"/>
      <c r="AJ187" s="387"/>
      <c r="AK187" s="387"/>
      <c r="AL187" s="387"/>
      <c r="AM187" s="387"/>
      <c r="AN187" s="387"/>
      <c r="AO187" s="387"/>
      <c r="AP187" s="387"/>
      <c r="AQ187" s="387"/>
      <c r="AR187" s="387"/>
      <c r="AS187" s="387"/>
      <c r="AT187" s="387"/>
      <c r="AU187" s="387"/>
      <c r="AV187" s="387"/>
      <c r="AW187" s="387"/>
      <c r="AX187" s="387"/>
      <c r="AY187" s="387"/>
      <c r="AZ187" s="387"/>
      <c r="BA187" s="387"/>
      <c r="BB187" s="387"/>
      <c r="BC187" s="387"/>
      <c r="BD187" s="387"/>
      <c r="BE187" s="387"/>
      <c r="BF187" s="387"/>
      <c r="BG187" s="387"/>
      <c r="BH187" s="387"/>
      <c r="BI187" s="387"/>
      <c r="BJ187" s="387"/>
      <c r="BK187" s="387"/>
      <c r="BL187" s="387"/>
      <c r="BM187" s="387"/>
      <c r="BN187" s="387"/>
      <c r="BO187" s="387"/>
      <c r="BP187" s="387"/>
      <c r="BQ187" s="387"/>
      <c r="BR187" s="387"/>
      <c r="BS187" s="387"/>
      <c r="BT187" s="387"/>
      <c r="BU187" s="387"/>
      <c r="BV187" s="387"/>
      <c r="BW187" s="295"/>
      <c r="BX187" s="295"/>
      <c r="BY187" s="295"/>
    </row>
    <row r="188" ht="15.75" customHeight="1">
      <c r="A188" s="294"/>
      <c r="B188" s="295" t="str">
        <f>IF(ISTEXT(A188),SUMIF('Production Calendar'!$F$3:$F$2071,'Crop Map'!$A188,'Production Calendar'!$G$3:$G$2701),"")</f>
        <v/>
      </c>
      <c r="C188" s="327" t="str">
        <f t="shared" si="3"/>
        <v/>
      </c>
      <c r="D188" s="328" t="str">
        <f t="array" ref="D188">IF(ISBLANK(A188),"",XLOOKUP($A188,'Codified Game Plan'!$E$3:$E$477,'Codified Game Plan'!$G$3:$G$477,0))</f>
        <v/>
      </c>
      <c r="E188" s="328" t="str">
        <f>IF(ISBLANK(A188),"",MAXIFS('Codified Game Plan'!$I$3:$I$477,'Codified Game Plan'!$E$3:$E$477,A188))</f>
        <v/>
      </c>
      <c r="F188" s="329" t="str">
        <f t="shared" si="4"/>
        <v>      - </v>
      </c>
      <c r="G188" s="295"/>
      <c r="H188" s="295"/>
      <c r="I188" s="295"/>
      <c r="J188" s="295"/>
      <c r="K188" s="295"/>
      <c r="L188" s="295"/>
      <c r="M188" s="295"/>
      <c r="N188" s="295"/>
      <c r="O188" s="295"/>
      <c r="P188" s="295"/>
      <c r="Q188" s="295"/>
      <c r="R188" s="295"/>
      <c r="S188" s="295"/>
      <c r="T188" s="295"/>
      <c r="U188" s="387"/>
      <c r="V188" s="387"/>
      <c r="W188" s="387"/>
      <c r="X188" s="387"/>
      <c r="Y188" s="387"/>
      <c r="Z188" s="387"/>
      <c r="AA188" s="387"/>
      <c r="AB188" s="387"/>
      <c r="AC188" s="387"/>
      <c r="AD188" s="387"/>
      <c r="AE188" s="387"/>
      <c r="AF188" s="387"/>
      <c r="AG188" s="387"/>
      <c r="AH188" s="387"/>
      <c r="AI188" s="387"/>
      <c r="AJ188" s="387"/>
      <c r="AK188" s="387"/>
      <c r="AL188" s="387"/>
      <c r="AM188" s="387"/>
      <c r="AN188" s="387"/>
      <c r="AO188" s="387"/>
      <c r="AP188" s="387"/>
      <c r="AQ188" s="387"/>
      <c r="AR188" s="387"/>
      <c r="AS188" s="387"/>
      <c r="AT188" s="387"/>
      <c r="AU188" s="387"/>
      <c r="AV188" s="387"/>
      <c r="AW188" s="387"/>
      <c r="AX188" s="387"/>
      <c r="AY188" s="387"/>
      <c r="AZ188" s="387"/>
      <c r="BA188" s="387"/>
      <c r="BB188" s="387"/>
      <c r="BC188" s="387"/>
      <c r="BD188" s="387"/>
      <c r="BE188" s="387"/>
      <c r="BF188" s="387"/>
      <c r="BG188" s="387"/>
      <c r="BH188" s="387"/>
      <c r="BI188" s="387"/>
      <c r="BJ188" s="387"/>
      <c r="BK188" s="387"/>
      <c r="BL188" s="387"/>
      <c r="BM188" s="387"/>
      <c r="BN188" s="387"/>
      <c r="BO188" s="387"/>
      <c r="BP188" s="387"/>
      <c r="BQ188" s="387"/>
      <c r="BR188" s="387"/>
      <c r="BS188" s="387"/>
      <c r="BT188" s="387"/>
      <c r="BU188" s="387"/>
      <c r="BV188" s="387"/>
      <c r="BW188" s="295"/>
      <c r="BX188" s="295"/>
      <c r="BY188" s="295"/>
    </row>
    <row r="189" ht="15.75" customHeight="1">
      <c r="A189" s="294"/>
      <c r="B189" s="295" t="str">
        <f>IF(ISTEXT(A189),SUMIF('Production Calendar'!$F$3:$F$2071,'Crop Map'!$A189,'Production Calendar'!$G$3:$G$2701),"")</f>
        <v/>
      </c>
      <c r="C189" s="327" t="str">
        <f t="shared" si="3"/>
        <v/>
      </c>
      <c r="D189" s="328" t="str">
        <f t="array" ref="D189">IF(ISBLANK(A189),"",XLOOKUP($A189,'Codified Game Plan'!$E$3:$E$477,'Codified Game Plan'!$G$3:$G$477,0))</f>
        <v/>
      </c>
      <c r="E189" s="328" t="str">
        <f>IF(ISBLANK(A189),"",MAXIFS('Codified Game Plan'!$I$3:$I$477,'Codified Game Plan'!$E$3:$E$477,A189))</f>
        <v/>
      </c>
      <c r="F189" s="329" t="str">
        <f t="shared" si="4"/>
        <v>      - </v>
      </c>
      <c r="G189" s="295"/>
      <c r="H189" s="295"/>
      <c r="I189" s="295"/>
      <c r="J189" s="295"/>
      <c r="K189" s="295"/>
      <c r="L189" s="295"/>
      <c r="M189" s="295"/>
      <c r="N189" s="295"/>
      <c r="O189" s="295"/>
      <c r="P189" s="295"/>
      <c r="Q189" s="295"/>
      <c r="R189" s="295"/>
      <c r="S189" s="295"/>
      <c r="T189" s="295"/>
      <c r="U189" s="387"/>
      <c r="V189" s="387"/>
      <c r="W189" s="387"/>
      <c r="X189" s="387"/>
      <c r="Y189" s="387"/>
      <c r="Z189" s="387"/>
      <c r="AA189" s="387"/>
      <c r="AB189" s="387"/>
      <c r="AC189" s="387"/>
      <c r="AD189" s="387"/>
      <c r="AE189" s="387"/>
      <c r="AF189" s="387"/>
      <c r="AG189" s="387"/>
      <c r="AH189" s="387"/>
      <c r="AI189" s="387"/>
      <c r="AJ189" s="387"/>
      <c r="AK189" s="387"/>
      <c r="AL189" s="387"/>
      <c r="AM189" s="387"/>
      <c r="AN189" s="387"/>
      <c r="AO189" s="387"/>
      <c r="AP189" s="387"/>
      <c r="AQ189" s="387"/>
      <c r="AR189" s="387"/>
      <c r="AS189" s="387"/>
      <c r="AT189" s="387"/>
      <c r="AU189" s="387"/>
      <c r="AV189" s="387"/>
      <c r="AW189" s="387"/>
      <c r="AX189" s="387"/>
      <c r="AY189" s="387"/>
      <c r="AZ189" s="387"/>
      <c r="BA189" s="387"/>
      <c r="BB189" s="387"/>
      <c r="BC189" s="387"/>
      <c r="BD189" s="387"/>
      <c r="BE189" s="387"/>
      <c r="BF189" s="387"/>
      <c r="BG189" s="387"/>
      <c r="BH189" s="387"/>
      <c r="BI189" s="387"/>
      <c r="BJ189" s="387"/>
      <c r="BK189" s="387"/>
      <c r="BL189" s="387"/>
      <c r="BM189" s="387"/>
      <c r="BN189" s="387"/>
      <c r="BO189" s="387"/>
      <c r="BP189" s="387"/>
      <c r="BQ189" s="387"/>
      <c r="BR189" s="387"/>
      <c r="BS189" s="387"/>
      <c r="BT189" s="387"/>
      <c r="BU189" s="387"/>
      <c r="BV189" s="387"/>
      <c r="BW189" s="295"/>
      <c r="BX189" s="295"/>
      <c r="BY189" s="295"/>
    </row>
    <row r="190" ht="15.75" customHeight="1">
      <c r="A190" s="294"/>
      <c r="B190" s="295" t="str">
        <f>IF(ISTEXT(A190),SUMIF('Production Calendar'!$F$3:$F$2071,'Crop Map'!$A190,'Production Calendar'!$G$3:$G$2701),"")</f>
        <v/>
      </c>
      <c r="C190" s="327" t="str">
        <f t="shared" si="3"/>
        <v/>
      </c>
      <c r="D190" s="328" t="str">
        <f t="array" ref="D190">IF(ISBLANK(A190),"",XLOOKUP($A190,'Codified Game Plan'!$E$3:$E$477,'Codified Game Plan'!$G$3:$G$477,0))</f>
        <v/>
      </c>
      <c r="E190" s="328" t="str">
        <f>IF(ISBLANK(A190),"",MAXIFS('Codified Game Plan'!$I$3:$I$477,'Codified Game Plan'!$E$3:$E$477,A190))</f>
        <v/>
      </c>
      <c r="F190" s="329" t="str">
        <f t="shared" si="4"/>
        <v>      - </v>
      </c>
      <c r="G190" s="295"/>
      <c r="H190" s="295"/>
      <c r="I190" s="295"/>
      <c r="J190" s="295"/>
      <c r="K190" s="295"/>
      <c r="L190" s="295"/>
      <c r="M190" s="295"/>
      <c r="N190" s="295"/>
      <c r="O190" s="295"/>
      <c r="P190" s="295"/>
      <c r="Q190" s="295"/>
      <c r="R190" s="295"/>
      <c r="S190" s="295"/>
      <c r="T190" s="295"/>
      <c r="U190" s="387"/>
      <c r="V190" s="387"/>
      <c r="W190" s="387"/>
      <c r="X190" s="387"/>
      <c r="Y190" s="387"/>
      <c r="Z190" s="387"/>
      <c r="AA190" s="387"/>
      <c r="AB190" s="387"/>
      <c r="AC190" s="387"/>
      <c r="AD190" s="387"/>
      <c r="AE190" s="387"/>
      <c r="AF190" s="387"/>
      <c r="AG190" s="387"/>
      <c r="AH190" s="387"/>
      <c r="AI190" s="387"/>
      <c r="AJ190" s="387"/>
      <c r="AK190" s="387"/>
      <c r="AL190" s="387"/>
      <c r="AM190" s="387"/>
      <c r="AN190" s="387"/>
      <c r="AO190" s="387"/>
      <c r="AP190" s="387"/>
      <c r="AQ190" s="387"/>
      <c r="AR190" s="387"/>
      <c r="AS190" s="387"/>
      <c r="AT190" s="387"/>
      <c r="AU190" s="387"/>
      <c r="AV190" s="387"/>
      <c r="AW190" s="387"/>
      <c r="AX190" s="387"/>
      <c r="AY190" s="387"/>
      <c r="AZ190" s="387"/>
      <c r="BA190" s="387"/>
      <c r="BB190" s="387"/>
      <c r="BC190" s="387"/>
      <c r="BD190" s="387"/>
      <c r="BE190" s="387"/>
      <c r="BF190" s="387"/>
      <c r="BG190" s="387"/>
      <c r="BH190" s="387"/>
      <c r="BI190" s="387"/>
      <c r="BJ190" s="387"/>
      <c r="BK190" s="387"/>
      <c r="BL190" s="387"/>
      <c r="BM190" s="387"/>
      <c r="BN190" s="387"/>
      <c r="BO190" s="387"/>
      <c r="BP190" s="387"/>
      <c r="BQ190" s="387"/>
      <c r="BR190" s="387"/>
      <c r="BS190" s="387"/>
      <c r="BT190" s="387"/>
      <c r="BU190" s="387"/>
      <c r="BV190" s="387"/>
      <c r="BW190" s="295"/>
      <c r="BX190" s="295"/>
      <c r="BY190" s="295"/>
    </row>
    <row r="191" ht="15.75" customHeight="1">
      <c r="A191" s="294"/>
      <c r="B191" s="295" t="str">
        <f>IF(ISTEXT(A191),SUMIF('Production Calendar'!$F$3:$F$2071,'Crop Map'!$A191,'Production Calendar'!$G$3:$G$2701),"")</f>
        <v/>
      </c>
      <c r="C191" s="327" t="str">
        <f t="shared" si="3"/>
        <v/>
      </c>
      <c r="D191" s="328" t="str">
        <f t="array" ref="D191">IF(ISBLANK(A191),"",XLOOKUP($A191,'Codified Game Plan'!$E$3:$E$477,'Codified Game Plan'!$G$3:$G$477,0))</f>
        <v/>
      </c>
      <c r="E191" s="328" t="str">
        <f>IF(ISBLANK(A191),"",MAXIFS('Codified Game Plan'!$I$3:$I$477,'Codified Game Plan'!$E$3:$E$477,A191))</f>
        <v/>
      </c>
      <c r="F191" s="329" t="str">
        <f t="shared" si="4"/>
        <v>      - </v>
      </c>
      <c r="G191" s="295"/>
      <c r="H191" s="295"/>
      <c r="I191" s="295"/>
      <c r="J191" s="295"/>
      <c r="K191" s="295"/>
      <c r="L191" s="295"/>
      <c r="M191" s="295"/>
      <c r="N191" s="295"/>
      <c r="O191" s="295"/>
      <c r="P191" s="295"/>
      <c r="Q191" s="295"/>
      <c r="R191" s="295"/>
      <c r="S191" s="295"/>
      <c r="T191" s="295"/>
      <c r="U191" s="387"/>
      <c r="V191" s="387"/>
      <c r="W191" s="387"/>
      <c r="X191" s="387"/>
      <c r="Y191" s="387"/>
      <c r="Z191" s="387"/>
      <c r="AA191" s="387"/>
      <c r="AB191" s="387"/>
      <c r="AC191" s="387"/>
      <c r="AD191" s="387"/>
      <c r="AE191" s="387"/>
      <c r="AF191" s="387"/>
      <c r="AG191" s="387"/>
      <c r="AH191" s="387"/>
      <c r="AI191" s="387"/>
      <c r="AJ191" s="387"/>
      <c r="AK191" s="387"/>
      <c r="AL191" s="387"/>
      <c r="AM191" s="387"/>
      <c r="AN191" s="387"/>
      <c r="AO191" s="387"/>
      <c r="AP191" s="387"/>
      <c r="AQ191" s="387"/>
      <c r="AR191" s="387"/>
      <c r="AS191" s="387"/>
      <c r="AT191" s="387"/>
      <c r="AU191" s="387"/>
      <c r="AV191" s="387"/>
      <c r="AW191" s="387"/>
      <c r="AX191" s="387"/>
      <c r="AY191" s="387"/>
      <c r="AZ191" s="387"/>
      <c r="BA191" s="387"/>
      <c r="BB191" s="387"/>
      <c r="BC191" s="387"/>
      <c r="BD191" s="387"/>
      <c r="BE191" s="387"/>
      <c r="BF191" s="387"/>
      <c r="BG191" s="387"/>
      <c r="BH191" s="387"/>
      <c r="BI191" s="387"/>
      <c r="BJ191" s="387"/>
      <c r="BK191" s="387"/>
      <c r="BL191" s="387"/>
      <c r="BM191" s="387"/>
      <c r="BN191" s="387"/>
      <c r="BO191" s="387"/>
      <c r="BP191" s="387"/>
      <c r="BQ191" s="387"/>
      <c r="BR191" s="387"/>
      <c r="BS191" s="387"/>
      <c r="BT191" s="387"/>
      <c r="BU191" s="387"/>
      <c r="BV191" s="387"/>
      <c r="BW191" s="295"/>
      <c r="BX191" s="295"/>
      <c r="BY191" s="295"/>
    </row>
    <row r="192" ht="15.75" customHeight="1">
      <c r="A192" s="294"/>
      <c r="B192" s="295" t="str">
        <f>IF(ISTEXT(A192),SUMIF('Production Calendar'!$F$3:$F$2071,'Crop Map'!$A192,'Production Calendar'!$G$3:$G$2701),"")</f>
        <v/>
      </c>
      <c r="C192" s="327" t="str">
        <f t="shared" si="3"/>
        <v/>
      </c>
      <c r="D192" s="328" t="str">
        <f t="array" ref="D192">IF(ISBLANK(A192),"",XLOOKUP($A192,'Codified Game Plan'!$E$3:$E$477,'Codified Game Plan'!$G$3:$G$477,0))</f>
        <v/>
      </c>
      <c r="E192" s="328" t="str">
        <f>IF(ISBLANK(A192),"",MAXIFS('Codified Game Plan'!$I$3:$I$477,'Codified Game Plan'!$E$3:$E$477,A192))</f>
        <v/>
      </c>
      <c r="F192" s="329" t="str">
        <f t="shared" si="4"/>
        <v>      - </v>
      </c>
      <c r="G192" s="295"/>
      <c r="H192" s="295"/>
      <c r="I192" s="295"/>
      <c r="J192" s="295"/>
      <c r="K192" s="295"/>
      <c r="L192" s="295"/>
      <c r="M192" s="295"/>
      <c r="N192" s="295"/>
      <c r="O192" s="295"/>
      <c r="P192" s="295"/>
      <c r="Q192" s="295"/>
      <c r="R192" s="295"/>
      <c r="S192" s="295"/>
      <c r="T192" s="295"/>
      <c r="U192" s="387"/>
      <c r="V192" s="387"/>
      <c r="W192" s="387"/>
      <c r="X192" s="387"/>
      <c r="Y192" s="387"/>
      <c r="Z192" s="387"/>
      <c r="AA192" s="387"/>
      <c r="AB192" s="387"/>
      <c r="AC192" s="387"/>
      <c r="AD192" s="387"/>
      <c r="AE192" s="387"/>
      <c r="AF192" s="387"/>
      <c r="AG192" s="387"/>
      <c r="AH192" s="387"/>
      <c r="AI192" s="387"/>
      <c r="AJ192" s="387"/>
      <c r="AK192" s="387"/>
      <c r="AL192" s="387"/>
      <c r="AM192" s="387"/>
      <c r="AN192" s="387"/>
      <c r="AO192" s="387"/>
      <c r="AP192" s="387"/>
      <c r="AQ192" s="387"/>
      <c r="AR192" s="387"/>
      <c r="AS192" s="387"/>
      <c r="AT192" s="387"/>
      <c r="AU192" s="387"/>
      <c r="AV192" s="387"/>
      <c r="AW192" s="387"/>
      <c r="AX192" s="387"/>
      <c r="AY192" s="387"/>
      <c r="AZ192" s="387"/>
      <c r="BA192" s="387"/>
      <c r="BB192" s="387"/>
      <c r="BC192" s="387"/>
      <c r="BD192" s="387"/>
      <c r="BE192" s="387"/>
      <c r="BF192" s="387"/>
      <c r="BG192" s="387"/>
      <c r="BH192" s="387"/>
      <c r="BI192" s="387"/>
      <c r="BJ192" s="387"/>
      <c r="BK192" s="387"/>
      <c r="BL192" s="387"/>
      <c r="BM192" s="387"/>
      <c r="BN192" s="387"/>
      <c r="BO192" s="387"/>
      <c r="BP192" s="387"/>
      <c r="BQ192" s="387"/>
      <c r="BR192" s="387"/>
      <c r="BS192" s="387"/>
      <c r="BT192" s="387"/>
      <c r="BU192" s="387"/>
      <c r="BV192" s="387"/>
      <c r="BW192" s="295"/>
      <c r="BX192" s="295"/>
      <c r="BY192" s="295"/>
    </row>
    <row r="193" ht="15.75" customHeight="1">
      <c r="A193" s="294"/>
      <c r="B193" s="295" t="str">
        <f>IF(ISTEXT(A193),SUMIF('Production Calendar'!$F$3:$F$2071,'Crop Map'!$A193,'Production Calendar'!$G$3:$G$2701),"")</f>
        <v/>
      </c>
      <c r="C193" s="327" t="str">
        <f t="shared" si="3"/>
        <v/>
      </c>
      <c r="D193" s="328" t="str">
        <f t="array" ref="D193">IF(ISBLANK(A193),"",XLOOKUP($A193,'Codified Game Plan'!$E$3:$E$477,'Codified Game Plan'!$G$3:$G$477,0))</f>
        <v/>
      </c>
      <c r="E193" s="328" t="str">
        <f>IF(ISBLANK(A193),"",MAXIFS('Codified Game Plan'!$I$3:$I$477,'Codified Game Plan'!$E$3:$E$477,A193))</f>
        <v/>
      </c>
      <c r="F193" s="329" t="str">
        <f t="shared" si="4"/>
        <v>      - </v>
      </c>
      <c r="G193" s="295"/>
      <c r="H193" s="295"/>
      <c r="I193" s="295"/>
      <c r="J193" s="295"/>
      <c r="K193" s="295"/>
      <c r="L193" s="295"/>
      <c r="M193" s="295"/>
      <c r="N193" s="295"/>
      <c r="O193" s="295"/>
      <c r="P193" s="295"/>
      <c r="Q193" s="295"/>
      <c r="R193" s="295"/>
      <c r="S193" s="295"/>
      <c r="T193" s="295"/>
      <c r="U193" s="387"/>
      <c r="V193" s="387"/>
      <c r="W193" s="387"/>
      <c r="X193" s="387"/>
      <c r="Y193" s="387"/>
      <c r="Z193" s="387"/>
      <c r="AA193" s="387"/>
      <c r="AB193" s="387"/>
      <c r="AC193" s="387"/>
      <c r="AD193" s="387"/>
      <c r="AE193" s="387"/>
      <c r="AF193" s="387"/>
      <c r="AG193" s="387"/>
      <c r="AH193" s="387"/>
      <c r="AI193" s="387"/>
      <c r="AJ193" s="387"/>
      <c r="AK193" s="387"/>
      <c r="AL193" s="387"/>
      <c r="AM193" s="387"/>
      <c r="AN193" s="387"/>
      <c r="AO193" s="387"/>
      <c r="AP193" s="387"/>
      <c r="AQ193" s="387"/>
      <c r="AR193" s="387"/>
      <c r="AS193" s="387"/>
      <c r="AT193" s="387"/>
      <c r="AU193" s="387"/>
      <c r="AV193" s="387"/>
      <c r="AW193" s="387"/>
      <c r="AX193" s="387"/>
      <c r="AY193" s="387"/>
      <c r="AZ193" s="387"/>
      <c r="BA193" s="387"/>
      <c r="BB193" s="387"/>
      <c r="BC193" s="387"/>
      <c r="BD193" s="387"/>
      <c r="BE193" s="387"/>
      <c r="BF193" s="387"/>
      <c r="BG193" s="387"/>
      <c r="BH193" s="387"/>
      <c r="BI193" s="387"/>
      <c r="BJ193" s="387"/>
      <c r="BK193" s="387"/>
      <c r="BL193" s="387"/>
      <c r="BM193" s="387"/>
      <c r="BN193" s="387"/>
      <c r="BO193" s="387"/>
      <c r="BP193" s="387"/>
      <c r="BQ193" s="387"/>
      <c r="BR193" s="387"/>
      <c r="BS193" s="387"/>
      <c r="BT193" s="387"/>
      <c r="BU193" s="387"/>
      <c r="BV193" s="387"/>
      <c r="BW193" s="295"/>
      <c r="BX193" s="295"/>
      <c r="BY193" s="295"/>
    </row>
    <row r="194" ht="15.75" customHeight="1">
      <c r="A194" s="294"/>
      <c r="B194" s="295" t="str">
        <f>IF(ISTEXT(A194),SUMIF('Production Calendar'!$F$3:$F$2071,'Crop Map'!$A194,'Production Calendar'!$G$3:$G$2701),"")</f>
        <v/>
      </c>
      <c r="C194" s="327" t="str">
        <f t="shared" si="3"/>
        <v/>
      </c>
      <c r="D194" s="328" t="str">
        <f t="array" ref="D194">IF(ISBLANK(A194),"",XLOOKUP($A194,'Codified Game Plan'!$E$3:$E$477,'Codified Game Plan'!$G$3:$G$477,0))</f>
        <v/>
      </c>
      <c r="E194" s="328" t="str">
        <f>IF(ISBLANK(A194),"",MAXIFS('Codified Game Plan'!$I$3:$I$477,'Codified Game Plan'!$E$3:$E$477,A194))</f>
        <v/>
      </c>
      <c r="F194" s="329" t="str">
        <f t="shared" si="4"/>
        <v>      - </v>
      </c>
      <c r="G194" s="295"/>
      <c r="H194" s="295"/>
      <c r="I194" s="295"/>
      <c r="J194" s="295"/>
      <c r="K194" s="295"/>
      <c r="L194" s="295"/>
      <c r="M194" s="295"/>
      <c r="N194" s="295"/>
      <c r="O194" s="295"/>
      <c r="P194" s="295"/>
      <c r="Q194" s="295"/>
      <c r="R194" s="295"/>
      <c r="S194" s="295"/>
      <c r="T194" s="295"/>
      <c r="U194" s="387"/>
      <c r="V194" s="387"/>
      <c r="W194" s="387"/>
      <c r="X194" s="387"/>
      <c r="Y194" s="387"/>
      <c r="Z194" s="387"/>
      <c r="AA194" s="387"/>
      <c r="AB194" s="387"/>
      <c r="AC194" s="387"/>
      <c r="AD194" s="387"/>
      <c r="AE194" s="387"/>
      <c r="AF194" s="387"/>
      <c r="AG194" s="387"/>
      <c r="AH194" s="387"/>
      <c r="AI194" s="387"/>
      <c r="AJ194" s="387"/>
      <c r="AK194" s="387"/>
      <c r="AL194" s="387"/>
      <c r="AM194" s="387"/>
      <c r="AN194" s="387"/>
      <c r="AO194" s="387"/>
      <c r="AP194" s="387"/>
      <c r="AQ194" s="387"/>
      <c r="AR194" s="387"/>
      <c r="AS194" s="387"/>
      <c r="AT194" s="387"/>
      <c r="AU194" s="387"/>
      <c r="AV194" s="387"/>
      <c r="AW194" s="387"/>
      <c r="AX194" s="387"/>
      <c r="AY194" s="387"/>
      <c r="AZ194" s="387"/>
      <c r="BA194" s="387"/>
      <c r="BB194" s="387"/>
      <c r="BC194" s="387"/>
      <c r="BD194" s="387"/>
      <c r="BE194" s="387"/>
      <c r="BF194" s="387"/>
      <c r="BG194" s="387"/>
      <c r="BH194" s="387"/>
      <c r="BI194" s="387"/>
      <c r="BJ194" s="387"/>
      <c r="BK194" s="387"/>
      <c r="BL194" s="387"/>
      <c r="BM194" s="387"/>
      <c r="BN194" s="387"/>
      <c r="BO194" s="387"/>
      <c r="BP194" s="387"/>
      <c r="BQ194" s="387"/>
      <c r="BR194" s="387"/>
      <c r="BS194" s="387"/>
      <c r="BT194" s="387"/>
      <c r="BU194" s="387"/>
      <c r="BV194" s="387"/>
      <c r="BW194" s="295"/>
      <c r="BX194" s="295"/>
      <c r="BY194" s="295"/>
    </row>
    <row r="195" ht="15.75" customHeight="1">
      <c r="A195" s="294"/>
      <c r="B195" s="295" t="str">
        <f>IF(ISTEXT(A195),SUMIF('Production Calendar'!$F$3:$F$2071,'Crop Map'!$A195,'Production Calendar'!$G$3:$G$2701),"")</f>
        <v/>
      </c>
      <c r="C195" s="327" t="str">
        <f t="shared" si="3"/>
        <v/>
      </c>
      <c r="D195" s="328" t="str">
        <f t="array" ref="D195">IF(ISBLANK(A195),"",XLOOKUP($A195,'Codified Game Plan'!$E$3:$E$477,'Codified Game Plan'!$G$3:$G$477,0))</f>
        <v/>
      </c>
      <c r="E195" s="328" t="str">
        <f>IF(ISBLANK(A195),"",MAXIFS('Codified Game Plan'!$I$3:$I$477,'Codified Game Plan'!$E$3:$E$477,A195))</f>
        <v/>
      </c>
      <c r="F195" s="329" t="str">
        <f t="shared" si="4"/>
        <v>      - </v>
      </c>
      <c r="G195" s="295"/>
      <c r="H195" s="295"/>
      <c r="I195" s="295"/>
      <c r="J195" s="295"/>
      <c r="K195" s="295"/>
      <c r="L195" s="295"/>
      <c r="M195" s="295"/>
      <c r="N195" s="295"/>
      <c r="O195" s="295"/>
      <c r="P195" s="295"/>
      <c r="Q195" s="295"/>
      <c r="R195" s="295"/>
      <c r="S195" s="295"/>
      <c r="T195" s="295"/>
      <c r="U195" s="387"/>
      <c r="V195" s="387"/>
      <c r="W195" s="387"/>
      <c r="X195" s="387"/>
      <c r="Y195" s="387"/>
      <c r="Z195" s="387"/>
      <c r="AA195" s="387"/>
      <c r="AB195" s="387"/>
      <c r="AC195" s="387"/>
      <c r="AD195" s="387"/>
      <c r="AE195" s="387"/>
      <c r="AF195" s="387"/>
      <c r="AG195" s="387"/>
      <c r="AH195" s="387"/>
      <c r="AI195" s="387"/>
      <c r="AJ195" s="387"/>
      <c r="AK195" s="387"/>
      <c r="AL195" s="387"/>
      <c r="AM195" s="387"/>
      <c r="AN195" s="387"/>
      <c r="AO195" s="387"/>
      <c r="AP195" s="387"/>
      <c r="AQ195" s="387"/>
      <c r="AR195" s="387"/>
      <c r="AS195" s="387"/>
      <c r="AT195" s="387"/>
      <c r="AU195" s="387"/>
      <c r="AV195" s="387"/>
      <c r="AW195" s="387"/>
      <c r="AX195" s="387"/>
      <c r="AY195" s="387"/>
      <c r="AZ195" s="387"/>
      <c r="BA195" s="387"/>
      <c r="BB195" s="387"/>
      <c r="BC195" s="387"/>
      <c r="BD195" s="387"/>
      <c r="BE195" s="387"/>
      <c r="BF195" s="387"/>
      <c r="BG195" s="387"/>
      <c r="BH195" s="387"/>
      <c r="BI195" s="387"/>
      <c r="BJ195" s="387"/>
      <c r="BK195" s="387"/>
      <c r="BL195" s="387"/>
      <c r="BM195" s="387"/>
      <c r="BN195" s="387"/>
      <c r="BO195" s="387"/>
      <c r="BP195" s="387"/>
      <c r="BQ195" s="387"/>
      <c r="BR195" s="387"/>
      <c r="BS195" s="387"/>
      <c r="BT195" s="387"/>
      <c r="BU195" s="387"/>
      <c r="BV195" s="387"/>
      <c r="BW195" s="295"/>
      <c r="BX195" s="295"/>
      <c r="BY195" s="295"/>
    </row>
    <row r="196" ht="15.75" customHeight="1">
      <c r="A196" s="294"/>
      <c r="B196" s="295" t="str">
        <f>IF(ISTEXT(A196),SUMIF('Production Calendar'!$F$3:$F$2071,'Crop Map'!$A196,'Production Calendar'!$G$3:$G$2701),"")</f>
        <v/>
      </c>
      <c r="C196" s="327" t="str">
        <f t="shared" si="3"/>
        <v/>
      </c>
      <c r="D196" s="328" t="str">
        <f t="array" ref="D196">IF(ISBLANK(A196),"",XLOOKUP($A196,'Codified Game Plan'!$E$3:$E$477,'Codified Game Plan'!$G$3:$G$477,0))</f>
        <v/>
      </c>
      <c r="E196" s="328" t="str">
        <f>IF(ISBLANK(A196),"",MAXIFS('Codified Game Plan'!$I$3:$I$477,'Codified Game Plan'!$E$3:$E$477,A196))</f>
        <v/>
      </c>
      <c r="F196" s="329" t="str">
        <f t="shared" si="4"/>
        <v>      - </v>
      </c>
      <c r="G196" s="295"/>
      <c r="H196" s="295"/>
      <c r="I196" s="295"/>
      <c r="J196" s="295"/>
      <c r="K196" s="295"/>
      <c r="L196" s="295"/>
      <c r="M196" s="295"/>
      <c r="N196" s="295"/>
      <c r="O196" s="295"/>
      <c r="P196" s="295"/>
      <c r="Q196" s="295"/>
      <c r="R196" s="295"/>
      <c r="S196" s="295"/>
      <c r="T196" s="295"/>
      <c r="U196" s="387"/>
      <c r="V196" s="387"/>
      <c r="W196" s="387"/>
      <c r="X196" s="387"/>
      <c r="Y196" s="387"/>
      <c r="Z196" s="387"/>
      <c r="AA196" s="387"/>
      <c r="AB196" s="387"/>
      <c r="AC196" s="387"/>
      <c r="AD196" s="387"/>
      <c r="AE196" s="387"/>
      <c r="AF196" s="387"/>
      <c r="AG196" s="387"/>
      <c r="AH196" s="387"/>
      <c r="AI196" s="387"/>
      <c r="AJ196" s="387"/>
      <c r="AK196" s="387"/>
      <c r="AL196" s="387"/>
      <c r="AM196" s="387"/>
      <c r="AN196" s="387"/>
      <c r="AO196" s="387"/>
      <c r="AP196" s="387"/>
      <c r="AQ196" s="387"/>
      <c r="AR196" s="387"/>
      <c r="AS196" s="387"/>
      <c r="AT196" s="387"/>
      <c r="AU196" s="387"/>
      <c r="AV196" s="387"/>
      <c r="AW196" s="387"/>
      <c r="AX196" s="387"/>
      <c r="AY196" s="387"/>
      <c r="AZ196" s="387"/>
      <c r="BA196" s="387"/>
      <c r="BB196" s="387"/>
      <c r="BC196" s="387"/>
      <c r="BD196" s="387"/>
      <c r="BE196" s="387"/>
      <c r="BF196" s="387"/>
      <c r="BG196" s="387"/>
      <c r="BH196" s="387"/>
      <c r="BI196" s="387"/>
      <c r="BJ196" s="387"/>
      <c r="BK196" s="387"/>
      <c r="BL196" s="387"/>
      <c r="BM196" s="387"/>
      <c r="BN196" s="387"/>
      <c r="BO196" s="387"/>
      <c r="BP196" s="387"/>
      <c r="BQ196" s="387"/>
      <c r="BR196" s="387"/>
      <c r="BS196" s="387"/>
      <c r="BT196" s="387"/>
      <c r="BU196" s="387"/>
      <c r="BV196" s="387"/>
      <c r="BW196" s="295"/>
      <c r="BX196" s="295"/>
      <c r="BY196" s="295"/>
    </row>
    <row r="197" ht="15.75" customHeight="1">
      <c r="A197" s="294"/>
      <c r="B197" s="295" t="str">
        <f>IF(ISTEXT(A197),SUMIF('Production Calendar'!$F$3:$F$2071,'Crop Map'!$A197,'Production Calendar'!$G$3:$G$2701),"")</f>
        <v/>
      </c>
      <c r="C197" s="327" t="str">
        <f t="shared" si="3"/>
        <v/>
      </c>
      <c r="D197" s="328" t="str">
        <f t="array" ref="D197">IF(ISBLANK(A197),"",XLOOKUP($A197,'Codified Game Plan'!$E$3:$E$477,'Codified Game Plan'!$G$3:$G$477,0))</f>
        <v/>
      </c>
      <c r="E197" s="328" t="str">
        <f>IF(ISBLANK(A197),"",MAXIFS('Codified Game Plan'!$I$3:$I$477,'Codified Game Plan'!$E$3:$E$477,A197))</f>
        <v/>
      </c>
      <c r="F197" s="329" t="str">
        <f t="shared" si="4"/>
        <v>      - </v>
      </c>
      <c r="G197" s="295"/>
      <c r="H197" s="295"/>
      <c r="I197" s="295"/>
      <c r="J197" s="295"/>
      <c r="K197" s="295"/>
      <c r="L197" s="295"/>
      <c r="M197" s="295"/>
      <c r="N197" s="295"/>
      <c r="O197" s="295"/>
      <c r="P197" s="295"/>
      <c r="Q197" s="295"/>
      <c r="R197" s="295"/>
      <c r="S197" s="295"/>
      <c r="T197" s="295"/>
      <c r="U197" s="387"/>
      <c r="V197" s="387"/>
      <c r="W197" s="387"/>
      <c r="X197" s="387"/>
      <c r="Y197" s="387"/>
      <c r="Z197" s="387"/>
      <c r="AA197" s="387"/>
      <c r="AB197" s="387"/>
      <c r="AC197" s="387"/>
      <c r="AD197" s="387"/>
      <c r="AE197" s="387"/>
      <c r="AF197" s="387"/>
      <c r="AG197" s="387"/>
      <c r="AH197" s="387"/>
      <c r="AI197" s="387"/>
      <c r="AJ197" s="387"/>
      <c r="AK197" s="387"/>
      <c r="AL197" s="387"/>
      <c r="AM197" s="387"/>
      <c r="AN197" s="387"/>
      <c r="AO197" s="387"/>
      <c r="AP197" s="387"/>
      <c r="AQ197" s="387"/>
      <c r="AR197" s="387"/>
      <c r="AS197" s="387"/>
      <c r="AT197" s="387"/>
      <c r="AU197" s="387"/>
      <c r="AV197" s="387"/>
      <c r="AW197" s="387"/>
      <c r="AX197" s="387"/>
      <c r="AY197" s="387"/>
      <c r="AZ197" s="387"/>
      <c r="BA197" s="387"/>
      <c r="BB197" s="387"/>
      <c r="BC197" s="387"/>
      <c r="BD197" s="387"/>
      <c r="BE197" s="387"/>
      <c r="BF197" s="387"/>
      <c r="BG197" s="387"/>
      <c r="BH197" s="387"/>
      <c r="BI197" s="387"/>
      <c r="BJ197" s="387"/>
      <c r="BK197" s="387"/>
      <c r="BL197" s="387"/>
      <c r="BM197" s="387"/>
      <c r="BN197" s="387"/>
      <c r="BO197" s="387"/>
      <c r="BP197" s="387"/>
      <c r="BQ197" s="387"/>
      <c r="BR197" s="387"/>
      <c r="BS197" s="387"/>
      <c r="BT197" s="387"/>
      <c r="BU197" s="387"/>
      <c r="BV197" s="387"/>
      <c r="BW197" s="295"/>
      <c r="BX197" s="295"/>
      <c r="BY197" s="295"/>
    </row>
    <row r="198" ht="15.75" customHeight="1">
      <c r="A198" s="294"/>
      <c r="B198" s="295" t="str">
        <f>IF(ISTEXT(A198),SUMIF('Production Calendar'!$F$3:$F$2071,'Crop Map'!$A198,'Production Calendar'!$G$3:$G$2701),"")</f>
        <v/>
      </c>
      <c r="C198" s="327" t="str">
        <f t="shared" si="3"/>
        <v/>
      </c>
      <c r="D198" s="328" t="str">
        <f t="array" ref="D198">IF(ISBLANK(A198),"",XLOOKUP($A198,'Codified Game Plan'!$E$3:$E$477,'Codified Game Plan'!$G$3:$G$477,0))</f>
        <v/>
      </c>
      <c r="E198" s="328" t="str">
        <f>IF(ISBLANK(A198),"",MAXIFS('Codified Game Plan'!$I$3:$I$477,'Codified Game Plan'!$E$3:$E$477,A198))</f>
        <v/>
      </c>
      <c r="F198" s="329" t="str">
        <f t="shared" si="4"/>
        <v>      - </v>
      </c>
      <c r="G198" s="295"/>
      <c r="H198" s="295"/>
      <c r="I198" s="295"/>
      <c r="J198" s="295"/>
      <c r="K198" s="295"/>
      <c r="L198" s="295"/>
      <c r="M198" s="295"/>
      <c r="N198" s="295"/>
      <c r="O198" s="295"/>
      <c r="P198" s="295"/>
      <c r="Q198" s="295"/>
      <c r="R198" s="295"/>
      <c r="S198" s="295"/>
      <c r="T198" s="295"/>
      <c r="U198" s="387"/>
      <c r="V198" s="387"/>
      <c r="W198" s="387"/>
      <c r="X198" s="387"/>
      <c r="Y198" s="387"/>
      <c r="Z198" s="387"/>
      <c r="AA198" s="387"/>
      <c r="AB198" s="387"/>
      <c r="AC198" s="387"/>
      <c r="AD198" s="387"/>
      <c r="AE198" s="387"/>
      <c r="AF198" s="387"/>
      <c r="AG198" s="387"/>
      <c r="AH198" s="387"/>
      <c r="AI198" s="387"/>
      <c r="AJ198" s="387"/>
      <c r="AK198" s="387"/>
      <c r="AL198" s="387"/>
      <c r="AM198" s="387"/>
      <c r="AN198" s="387"/>
      <c r="AO198" s="387"/>
      <c r="AP198" s="387"/>
      <c r="AQ198" s="387"/>
      <c r="AR198" s="387"/>
      <c r="AS198" s="387"/>
      <c r="AT198" s="387"/>
      <c r="AU198" s="387"/>
      <c r="AV198" s="387"/>
      <c r="AW198" s="387"/>
      <c r="AX198" s="387"/>
      <c r="AY198" s="387"/>
      <c r="AZ198" s="387"/>
      <c r="BA198" s="387"/>
      <c r="BB198" s="387"/>
      <c r="BC198" s="387"/>
      <c r="BD198" s="387"/>
      <c r="BE198" s="387"/>
      <c r="BF198" s="387"/>
      <c r="BG198" s="387"/>
      <c r="BH198" s="387"/>
      <c r="BI198" s="387"/>
      <c r="BJ198" s="387"/>
      <c r="BK198" s="387"/>
      <c r="BL198" s="387"/>
      <c r="BM198" s="387"/>
      <c r="BN198" s="387"/>
      <c r="BO198" s="387"/>
      <c r="BP198" s="387"/>
      <c r="BQ198" s="387"/>
      <c r="BR198" s="387"/>
      <c r="BS198" s="387"/>
      <c r="BT198" s="387"/>
      <c r="BU198" s="387"/>
      <c r="BV198" s="387"/>
      <c r="BW198" s="295"/>
      <c r="BX198" s="295"/>
      <c r="BY198" s="295"/>
    </row>
    <row r="199" ht="15.75" customHeight="1">
      <c r="A199" s="294"/>
      <c r="B199" s="295" t="str">
        <f>IF(ISTEXT(A199),SUMIF('Production Calendar'!$F$3:$F$2071,'Crop Map'!$A199,'Production Calendar'!$G$3:$G$2701),"")</f>
        <v/>
      </c>
      <c r="C199" s="327" t="str">
        <f t="shared" si="3"/>
        <v/>
      </c>
      <c r="D199" s="328" t="str">
        <f t="array" ref="D199">IF(ISBLANK(A199),"",XLOOKUP($A199,'Codified Game Plan'!$E$3:$E$477,'Codified Game Plan'!$G$3:$G$477,0))</f>
        <v/>
      </c>
      <c r="E199" s="328" t="str">
        <f>IF(ISBLANK(A199),"",MAXIFS('Codified Game Plan'!$I$3:$I$477,'Codified Game Plan'!$E$3:$E$477,A199))</f>
        <v/>
      </c>
      <c r="F199" s="329" t="str">
        <f t="shared" si="4"/>
        <v>      - </v>
      </c>
      <c r="G199" s="295"/>
      <c r="H199" s="295"/>
      <c r="I199" s="295"/>
      <c r="J199" s="295"/>
      <c r="K199" s="295"/>
      <c r="L199" s="295"/>
      <c r="M199" s="295"/>
      <c r="N199" s="295"/>
      <c r="O199" s="295"/>
      <c r="P199" s="295"/>
      <c r="Q199" s="295"/>
      <c r="R199" s="295"/>
      <c r="S199" s="295"/>
      <c r="T199" s="295"/>
      <c r="U199" s="387"/>
      <c r="V199" s="387"/>
      <c r="W199" s="387"/>
      <c r="X199" s="387"/>
      <c r="Y199" s="387"/>
      <c r="Z199" s="387"/>
      <c r="AA199" s="387"/>
      <c r="AB199" s="387"/>
      <c r="AC199" s="387"/>
      <c r="AD199" s="387"/>
      <c r="AE199" s="387"/>
      <c r="AF199" s="387"/>
      <c r="AG199" s="387"/>
      <c r="AH199" s="387"/>
      <c r="AI199" s="387"/>
      <c r="AJ199" s="387"/>
      <c r="AK199" s="387"/>
      <c r="AL199" s="387"/>
      <c r="AM199" s="387"/>
      <c r="AN199" s="387"/>
      <c r="AO199" s="387"/>
      <c r="AP199" s="387"/>
      <c r="AQ199" s="387"/>
      <c r="AR199" s="387"/>
      <c r="AS199" s="387"/>
      <c r="AT199" s="387"/>
      <c r="AU199" s="387"/>
      <c r="AV199" s="387"/>
      <c r="AW199" s="387"/>
      <c r="AX199" s="387"/>
      <c r="AY199" s="387"/>
      <c r="AZ199" s="387"/>
      <c r="BA199" s="387"/>
      <c r="BB199" s="387"/>
      <c r="BC199" s="387"/>
      <c r="BD199" s="387"/>
      <c r="BE199" s="387"/>
      <c r="BF199" s="387"/>
      <c r="BG199" s="387"/>
      <c r="BH199" s="387"/>
      <c r="BI199" s="387"/>
      <c r="BJ199" s="387"/>
      <c r="BK199" s="387"/>
      <c r="BL199" s="387"/>
      <c r="BM199" s="387"/>
      <c r="BN199" s="387"/>
      <c r="BO199" s="387"/>
      <c r="BP199" s="387"/>
      <c r="BQ199" s="387"/>
      <c r="BR199" s="387"/>
      <c r="BS199" s="387"/>
      <c r="BT199" s="387"/>
      <c r="BU199" s="387"/>
      <c r="BV199" s="387"/>
      <c r="BW199" s="295"/>
      <c r="BX199" s="295"/>
      <c r="BY199" s="295"/>
    </row>
    <row r="200" ht="15.75" customHeight="1">
      <c r="A200" s="294"/>
      <c r="B200" s="295" t="str">
        <f>IF(ISTEXT(A200),SUMIF('Production Calendar'!$F$3:$F$2071,'Crop Map'!$A200,'Production Calendar'!$G$3:$G$2701),"")</f>
        <v/>
      </c>
      <c r="C200" s="327" t="str">
        <f t="shared" si="3"/>
        <v/>
      </c>
      <c r="D200" s="328" t="str">
        <f t="array" ref="D200">IF(ISBLANK(A200),"",XLOOKUP($A200,'Codified Game Plan'!$E$3:$E$477,'Codified Game Plan'!$G$3:$G$477,0))</f>
        <v/>
      </c>
      <c r="E200" s="328" t="str">
        <f>IF(ISBLANK(A200),"",MAXIFS('Codified Game Plan'!$I$3:$I$477,'Codified Game Plan'!$E$3:$E$477,A200))</f>
        <v/>
      </c>
      <c r="F200" s="329" t="str">
        <f t="shared" si="4"/>
        <v>      - </v>
      </c>
      <c r="G200" s="295"/>
      <c r="H200" s="295"/>
      <c r="I200" s="295"/>
      <c r="J200" s="295"/>
      <c r="K200" s="295"/>
      <c r="L200" s="295"/>
      <c r="M200" s="295"/>
      <c r="N200" s="295"/>
      <c r="O200" s="295"/>
      <c r="P200" s="295"/>
      <c r="Q200" s="295"/>
      <c r="R200" s="295"/>
      <c r="S200" s="295"/>
      <c r="T200" s="295"/>
      <c r="U200" s="387"/>
      <c r="V200" s="387"/>
      <c r="W200" s="387"/>
      <c r="X200" s="387"/>
      <c r="Y200" s="387"/>
      <c r="Z200" s="387"/>
      <c r="AA200" s="387"/>
      <c r="AB200" s="387"/>
      <c r="AC200" s="387"/>
      <c r="AD200" s="387"/>
      <c r="AE200" s="387"/>
      <c r="AF200" s="387"/>
      <c r="AG200" s="387"/>
      <c r="AH200" s="387"/>
      <c r="AI200" s="387"/>
      <c r="AJ200" s="387"/>
      <c r="AK200" s="387"/>
      <c r="AL200" s="387"/>
      <c r="AM200" s="387"/>
      <c r="AN200" s="387"/>
      <c r="AO200" s="387"/>
      <c r="AP200" s="387"/>
      <c r="AQ200" s="387"/>
      <c r="AR200" s="387"/>
      <c r="AS200" s="387"/>
      <c r="AT200" s="387"/>
      <c r="AU200" s="387"/>
      <c r="AV200" s="387"/>
      <c r="AW200" s="387"/>
      <c r="AX200" s="387"/>
      <c r="AY200" s="387"/>
      <c r="AZ200" s="387"/>
      <c r="BA200" s="387"/>
      <c r="BB200" s="387"/>
      <c r="BC200" s="387"/>
      <c r="BD200" s="387"/>
      <c r="BE200" s="387"/>
      <c r="BF200" s="387"/>
      <c r="BG200" s="387"/>
      <c r="BH200" s="387"/>
      <c r="BI200" s="387"/>
      <c r="BJ200" s="387"/>
      <c r="BK200" s="387"/>
      <c r="BL200" s="387"/>
      <c r="BM200" s="387"/>
      <c r="BN200" s="387"/>
      <c r="BO200" s="387"/>
      <c r="BP200" s="387"/>
      <c r="BQ200" s="387"/>
      <c r="BR200" s="387"/>
      <c r="BS200" s="387"/>
      <c r="BT200" s="387"/>
      <c r="BU200" s="387"/>
      <c r="BV200" s="387"/>
      <c r="BW200" s="295"/>
      <c r="BX200" s="295"/>
      <c r="BY200" s="295"/>
    </row>
    <row r="201" ht="15.75" customHeight="1">
      <c r="A201" s="294"/>
      <c r="B201" s="295" t="str">
        <f>IF(ISTEXT(A201),SUMIF('Production Calendar'!$F$3:$F$2071,'Crop Map'!$A201,'Production Calendar'!$G$3:$G$2701),"")</f>
        <v/>
      </c>
      <c r="C201" s="327" t="str">
        <f t="shared" si="3"/>
        <v/>
      </c>
      <c r="D201" s="328" t="str">
        <f t="array" ref="D201">IF(ISBLANK(A201),"",XLOOKUP($A201,'Codified Game Plan'!$E$3:$E$477,'Codified Game Plan'!$G$3:$G$477,0))</f>
        <v/>
      </c>
      <c r="E201" s="328" t="str">
        <f>IF(ISBLANK(A201),"",MAXIFS('Codified Game Plan'!$I$3:$I$477,'Codified Game Plan'!$E$3:$E$477,A201))</f>
        <v/>
      </c>
      <c r="F201" s="329" t="str">
        <f t="shared" si="4"/>
        <v>      - </v>
      </c>
      <c r="G201" s="295"/>
      <c r="H201" s="295"/>
      <c r="I201" s="295"/>
      <c r="J201" s="295"/>
      <c r="K201" s="295"/>
      <c r="L201" s="295"/>
      <c r="M201" s="295"/>
      <c r="N201" s="295"/>
      <c r="O201" s="295"/>
      <c r="P201" s="295"/>
      <c r="Q201" s="295"/>
      <c r="R201" s="295"/>
      <c r="S201" s="295"/>
      <c r="T201" s="295"/>
      <c r="U201" s="387"/>
      <c r="V201" s="387"/>
      <c r="W201" s="387"/>
      <c r="X201" s="387"/>
      <c r="Y201" s="387"/>
      <c r="Z201" s="387"/>
      <c r="AA201" s="387"/>
      <c r="AB201" s="387"/>
      <c r="AC201" s="387"/>
      <c r="AD201" s="387"/>
      <c r="AE201" s="387"/>
      <c r="AF201" s="387"/>
      <c r="AG201" s="387"/>
      <c r="AH201" s="387"/>
      <c r="AI201" s="387"/>
      <c r="AJ201" s="387"/>
      <c r="AK201" s="387"/>
      <c r="AL201" s="387"/>
      <c r="AM201" s="387"/>
      <c r="AN201" s="387"/>
      <c r="AO201" s="387"/>
      <c r="AP201" s="387"/>
      <c r="AQ201" s="387"/>
      <c r="AR201" s="387"/>
      <c r="AS201" s="387"/>
      <c r="AT201" s="387"/>
      <c r="AU201" s="387"/>
      <c r="AV201" s="387"/>
      <c r="AW201" s="387"/>
      <c r="AX201" s="387"/>
      <c r="AY201" s="387"/>
      <c r="AZ201" s="387"/>
      <c r="BA201" s="387"/>
      <c r="BB201" s="387"/>
      <c r="BC201" s="387"/>
      <c r="BD201" s="387"/>
      <c r="BE201" s="387"/>
      <c r="BF201" s="387"/>
      <c r="BG201" s="387"/>
      <c r="BH201" s="387"/>
      <c r="BI201" s="387"/>
      <c r="BJ201" s="387"/>
      <c r="BK201" s="387"/>
      <c r="BL201" s="387"/>
      <c r="BM201" s="387"/>
      <c r="BN201" s="387"/>
      <c r="BO201" s="387"/>
      <c r="BP201" s="387"/>
      <c r="BQ201" s="387"/>
      <c r="BR201" s="387"/>
      <c r="BS201" s="387"/>
      <c r="BT201" s="387"/>
      <c r="BU201" s="387"/>
      <c r="BV201" s="387"/>
      <c r="BW201" s="295"/>
      <c r="BX201" s="295"/>
      <c r="BY201" s="295"/>
    </row>
    <row r="202" ht="15.75" customHeight="1">
      <c r="A202" s="294"/>
      <c r="B202" s="295" t="str">
        <f>IF(ISTEXT(A202),SUMIF('Production Calendar'!$F$3:$F$2071,'Crop Map'!$A202,'Production Calendar'!$G$3:$G$2701),"")</f>
        <v/>
      </c>
      <c r="C202" s="327" t="str">
        <f t="shared" si="3"/>
        <v/>
      </c>
      <c r="D202" s="328" t="str">
        <f t="array" ref="D202">IF(ISBLANK(A202),"",XLOOKUP($A202,'Codified Game Plan'!$E$3:$E$477,'Codified Game Plan'!$G$3:$G$477,0))</f>
        <v/>
      </c>
      <c r="E202" s="328" t="str">
        <f>IF(ISBLANK(A202),"",MAXIFS('Codified Game Plan'!$I$3:$I$477,'Codified Game Plan'!$E$3:$E$477,A202))</f>
        <v/>
      </c>
      <c r="F202" s="329" t="str">
        <f t="shared" si="4"/>
        <v>      - </v>
      </c>
      <c r="G202" s="295"/>
      <c r="H202" s="295"/>
      <c r="I202" s="295"/>
      <c r="J202" s="295"/>
      <c r="K202" s="295"/>
      <c r="L202" s="295"/>
      <c r="M202" s="295"/>
      <c r="N202" s="295"/>
      <c r="O202" s="295"/>
      <c r="P202" s="295"/>
      <c r="Q202" s="295"/>
      <c r="R202" s="295"/>
      <c r="S202" s="295"/>
      <c r="T202" s="295"/>
      <c r="U202" s="387"/>
      <c r="V202" s="387"/>
      <c r="W202" s="387"/>
      <c r="X202" s="387"/>
      <c r="Y202" s="387"/>
      <c r="Z202" s="387"/>
      <c r="AA202" s="387"/>
      <c r="AB202" s="387"/>
      <c r="AC202" s="387"/>
      <c r="AD202" s="387"/>
      <c r="AE202" s="387"/>
      <c r="AF202" s="387"/>
      <c r="AG202" s="387"/>
      <c r="AH202" s="387"/>
      <c r="AI202" s="387"/>
      <c r="AJ202" s="387"/>
      <c r="AK202" s="387"/>
      <c r="AL202" s="387"/>
      <c r="AM202" s="387"/>
      <c r="AN202" s="387"/>
      <c r="AO202" s="387"/>
      <c r="AP202" s="387"/>
      <c r="AQ202" s="387"/>
      <c r="AR202" s="387"/>
      <c r="AS202" s="387"/>
      <c r="AT202" s="387"/>
      <c r="AU202" s="387"/>
      <c r="AV202" s="387"/>
      <c r="AW202" s="387"/>
      <c r="AX202" s="387"/>
      <c r="AY202" s="387"/>
      <c r="AZ202" s="387"/>
      <c r="BA202" s="387"/>
      <c r="BB202" s="387"/>
      <c r="BC202" s="387"/>
      <c r="BD202" s="387"/>
      <c r="BE202" s="387"/>
      <c r="BF202" s="387"/>
      <c r="BG202" s="387"/>
      <c r="BH202" s="387"/>
      <c r="BI202" s="387"/>
      <c r="BJ202" s="387"/>
      <c r="BK202" s="387"/>
      <c r="BL202" s="387"/>
      <c r="BM202" s="387"/>
      <c r="BN202" s="387"/>
      <c r="BO202" s="387"/>
      <c r="BP202" s="387"/>
      <c r="BQ202" s="387"/>
      <c r="BR202" s="387"/>
      <c r="BS202" s="387"/>
      <c r="BT202" s="387"/>
      <c r="BU202" s="387"/>
      <c r="BV202" s="387"/>
      <c r="BW202" s="295"/>
      <c r="BX202" s="295"/>
      <c r="BY202" s="295"/>
    </row>
    <row r="203" ht="15.75" customHeight="1">
      <c r="A203" s="294"/>
      <c r="B203" s="295" t="str">
        <f>IF(ISTEXT(A203),SUMIF('Production Calendar'!$F$3:$F$2071,'Crop Map'!$A203,'Production Calendar'!$G$3:$G$2701),"")</f>
        <v/>
      </c>
      <c r="C203" s="327" t="str">
        <f t="shared" si="3"/>
        <v/>
      </c>
      <c r="D203" s="328" t="str">
        <f t="array" ref="D203">IF(ISBLANK(A203),"",XLOOKUP($A203,'Codified Game Plan'!$E$3:$E$477,'Codified Game Plan'!$G$3:$G$477,0))</f>
        <v/>
      </c>
      <c r="E203" s="328" t="str">
        <f>IF(ISBLANK(A203),"",MAXIFS('Codified Game Plan'!$I$3:$I$477,'Codified Game Plan'!$E$3:$E$477,A203))</f>
        <v/>
      </c>
      <c r="F203" s="329" t="str">
        <f t="shared" si="4"/>
        <v>      - </v>
      </c>
      <c r="G203" s="295"/>
      <c r="H203" s="295"/>
      <c r="I203" s="295"/>
      <c r="J203" s="295"/>
      <c r="K203" s="295"/>
      <c r="L203" s="295"/>
      <c r="M203" s="295"/>
      <c r="N203" s="295"/>
      <c r="O203" s="295"/>
      <c r="P203" s="295"/>
      <c r="Q203" s="295"/>
      <c r="R203" s="295"/>
      <c r="S203" s="295"/>
      <c r="T203" s="295"/>
      <c r="U203" s="387"/>
      <c r="V203" s="387"/>
      <c r="W203" s="387"/>
      <c r="X203" s="387"/>
      <c r="Y203" s="387"/>
      <c r="Z203" s="387"/>
      <c r="AA203" s="387"/>
      <c r="AB203" s="387"/>
      <c r="AC203" s="387"/>
      <c r="AD203" s="387"/>
      <c r="AE203" s="387"/>
      <c r="AF203" s="387"/>
      <c r="AG203" s="387"/>
      <c r="AH203" s="387"/>
      <c r="AI203" s="387"/>
      <c r="AJ203" s="387"/>
      <c r="AK203" s="387"/>
      <c r="AL203" s="387"/>
      <c r="AM203" s="387"/>
      <c r="AN203" s="387"/>
      <c r="AO203" s="387"/>
      <c r="AP203" s="387"/>
      <c r="AQ203" s="387"/>
      <c r="AR203" s="387"/>
      <c r="AS203" s="387"/>
      <c r="AT203" s="387"/>
      <c r="AU203" s="387"/>
      <c r="AV203" s="387"/>
      <c r="AW203" s="387"/>
      <c r="AX203" s="387"/>
      <c r="AY203" s="387"/>
      <c r="AZ203" s="387"/>
      <c r="BA203" s="387"/>
      <c r="BB203" s="387"/>
      <c r="BC203" s="387"/>
      <c r="BD203" s="387"/>
      <c r="BE203" s="387"/>
      <c r="BF203" s="387"/>
      <c r="BG203" s="387"/>
      <c r="BH203" s="387"/>
      <c r="BI203" s="387"/>
      <c r="BJ203" s="387"/>
      <c r="BK203" s="387"/>
      <c r="BL203" s="387"/>
      <c r="BM203" s="387"/>
      <c r="BN203" s="387"/>
      <c r="BO203" s="387"/>
      <c r="BP203" s="387"/>
      <c r="BQ203" s="387"/>
      <c r="BR203" s="387"/>
      <c r="BS203" s="387"/>
      <c r="BT203" s="387"/>
      <c r="BU203" s="387"/>
      <c r="BV203" s="387"/>
      <c r="BW203" s="295"/>
      <c r="BX203" s="295"/>
      <c r="BY203" s="295"/>
    </row>
    <row r="204" ht="15.75" customHeight="1">
      <c r="A204" s="294"/>
      <c r="B204" s="295" t="str">
        <f>IF(ISTEXT(A204),SUMIF('Production Calendar'!$F$3:$F$2071,'Crop Map'!$A204,'Production Calendar'!$G$3:$G$2701),"")</f>
        <v/>
      </c>
      <c r="C204" s="327" t="str">
        <f t="shared" si="3"/>
        <v/>
      </c>
      <c r="D204" s="328" t="str">
        <f t="array" ref="D204">IF(ISBLANK(A204),"",XLOOKUP($A204,'Codified Game Plan'!$E$3:$E$477,'Codified Game Plan'!$G$3:$G$477,0))</f>
        <v/>
      </c>
      <c r="E204" s="328" t="str">
        <f>IF(ISBLANK(A204),"",MAXIFS('Codified Game Plan'!$I$3:$I$477,'Codified Game Plan'!$E$3:$E$477,A204))</f>
        <v/>
      </c>
      <c r="F204" s="329" t="str">
        <f t="shared" si="4"/>
        <v>      - </v>
      </c>
      <c r="G204" s="295"/>
      <c r="H204" s="295"/>
      <c r="I204" s="295"/>
      <c r="J204" s="295"/>
      <c r="K204" s="295"/>
      <c r="L204" s="295"/>
      <c r="M204" s="295"/>
      <c r="N204" s="295"/>
      <c r="O204" s="295"/>
      <c r="P204" s="295"/>
      <c r="Q204" s="295"/>
      <c r="R204" s="295"/>
      <c r="S204" s="295"/>
      <c r="T204" s="295"/>
      <c r="U204" s="387"/>
      <c r="V204" s="387"/>
      <c r="W204" s="387"/>
      <c r="X204" s="387"/>
      <c r="Y204" s="387"/>
      <c r="Z204" s="387"/>
      <c r="AA204" s="387"/>
      <c r="AB204" s="387"/>
      <c r="AC204" s="387"/>
      <c r="AD204" s="387"/>
      <c r="AE204" s="387"/>
      <c r="AF204" s="387"/>
      <c r="AG204" s="387"/>
      <c r="AH204" s="387"/>
      <c r="AI204" s="387"/>
      <c r="AJ204" s="387"/>
      <c r="AK204" s="387"/>
      <c r="AL204" s="387"/>
      <c r="AM204" s="387"/>
      <c r="AN204" s="387"/>
      <c r="AO204" s="387"/>
      <c r="AP204" s="387"/>
      <c r="AQ204" s="387"/>
      <c r="AR204" s="387"/>
      <c r="AS204" s="387"/>
      <c r="AT204" s="387"/>
      <c r="AU204" s="387"/>
      <c r="AV204" s="387"/>
      <c r="AW204" s="387"/>
      <c r="AX204" s="387"/>
      <c r="AY204" s="387"/>
      <c r="AZ204" s="387"/>
      <c r="BA204" s="387"/>
      <c r="BB204" s="387"/>
      <c r="BC204" s="387"/>
      <c r="BD204" s="387"/>
      <c r="BE204" s="387"/>
      <c r="BF204" s="387"/>
      <c r="BG204" s="387"/>
      <c r="BH204" s="387"/>
      <c r="BI204" s="387"/>
      <c r="BJ204" s="387"/>
      <c r="BK204" s="387"/>
      <c r="BL204" s="387"/>
      <c r="BM204" s="387"/>
      <c r="BN204" s="387"/>
      <c r="BO204" s="387"/>
      <c r="BP204" s="387"/>
      <c r="BQ204" s="387"/>
      <c r="BR204" s="387"/>
      <c r="BS204" s="387"/>
      <c r="BT204" s="387"/>
      <c r="BU204" s="387"/>
      <c r="BV204" s="387"/>
      <c r="BW204" s="295"/>
      <c r="BX204" s="295"/>
      <c r="BY204" s="295"/>
    </row>
    <row r="205" ht="15.75" customHeight="1">
      <c r="A205" s="294"/>
      <c r="B205" s="295" t="str">
        <f>IF(ISTEXT(A205),SUMIF('Production Calendar'!$F$3:$F$2071,'Crop Map'!$A205,'Production Calendar'!$G$3:$G$2701),"")</f>
        <v/>
      </c>
      <c r="C205" s="327" t="str">
        <f t="shared" si="3"/>
        <v/>
      </c>
      <c r="D205" s="328" t="str">
        <f t="array" ref="D205">IF(ISBLANK(A205),"",XLOOKUP($A205,'Codified Game Plan'!$E$3:$E$477,'Codified Game Plan'!$G$3:$G$477,0))</f>
        <v/>
      </c>
      <c r="E205" s="328" t="str">
        <f>IF(ISBLANK(A205),"",MAXIFS('Codified Game Plan'!$I$3:$I$477,'Codified Game Plan'!$E$3:$E$477,A205))</f>
        <v/>
      </c>
      <c r="F205" s="329" t="str">
        <f t="shared" si="4"/>
        <v>      - </v>
      </c>
      <c r="G205" s="295"/>
      <c r="H205" s="295"/>
      <c r="I205" s="295"/>
      <c r="J205" s="295"/>
      <c r="K205" s="295"/>
      <c r="L205" s="295"/>
      <c r="M205" s="295"/>
      <c r="N205" s="295"/>
      <c r="O205" s="295"/>
      <c r="P205" s="295"/>
      <c r="Q205" s="295"/>
      <c r="R205" s="295"/>
      <c r="S205" s="295"/>
      <c r="T205" s="295"/>
      <c r="U205" s="387"/>
      <c r="V205" s="387"/>
      <c r="W205" s="387"/>
      <c r="X205" s="387"/>
      <c r="Y205" s="387"/>
      <c r="Z205" s="387"/>
      <c r="AA205" s="387"/>
      <c r="AB205" s="387"/>
      <c r="AC205" s="387"/>
      <c r="AD205" s="387"/>
      <c r="AE205" s="387"/>
      <c r="AF205" s="387"/>
      <c r="AG205" s="387"/>
      <c r="AH205" s="387"/>
      <c r="AI205" s="387"/>
      <c r="AJ205" s="387"/>
      <c r="AK205" s="387"/>
      <c r="AL205" s="387"/>
      <c r="AM205" s="387"/>
      <c r="AN205" s="387"/>
      <c r="AO205" s="387"/>
      <c r="AP205" s="387"/>
      <c r="AQ205" s="387"/>
      <c r="AR205" s="387"/>
      <c r="AS205" s="387"/>
      <c r="AT205" s="387"/>
      <c r="AU205" s="387"/>
      <c r="AV205" s="387"/>
      <c r="AW205" s="387"/>
      <c r="AX205" s="387"/>
      <c r="AY205" s="387"/>
      <c r="AZ205" s="387"/>
      <c r="BA205" s="387"/>
      <c r="BB205" s="387"/>
      <c r="BC205" s="387"/>
      <c r="BD205" s="387"/>
      <c r="BE205" s="387"/>
      <c r="BF205" s="387"/>
      <c r="BG205" s="387"/>
      <c r="BH205" s="387"/>
      <c r="BI205" s="387"/>
      <c r="BJ205" s="387"/>
      <c r="BK205" s="387"/>
      <c r="BL205" s="387"/>
      <c r="BM205" s="387"/>
      <c r="BN205" s="387"/>
      <c r="BO205" s="387"/>
      <c r="BP205" s="387"/>
      <c r="BQ205" s="387"/>
      <c r="BR205" s="387"/>
      <c r="BS205" s="387"/>
      <c r="BT205" s="387"/>
      <c r="BU205" s="387"/>
      <c r="BV205" s="387"/>
      <c r="BW205" s="295"/>
      <c r="BX205" s="295"/>
      <c r="BY205" s="295"/>
    </row>
    <row r="206" ht="15.75" customHeight="1">
      <c r="A206" s="294"/>
      <c r="B206" s="295" t="str">
        <f>IF(ISTEXT(A206),SUMIF('Production Calendar'!$F$3:$F$2071,'Crop Map'!$A206,'Production Calendar'!$G$3:$G$2701),"")</f>
        <v/>
      </c>
      <c r="C206" s="327" t="str">
        <f t="shared" si="3"/>
        <v/>
      </c>
      <c r="D206" s="328" t="str">
        <f t="array" ref="D206">IF(ISBLANK(A206),"",XLOOKUP($A206,'Codified Game Plan'!$E$3:$E$477,'Codified Game Plan'!$G$3:$G$477,0))</f>
        <v/>
      </c>
      <c r="E206" s="328" t="str">
        <f>IF(ISBLANK(A206),"",MAXIFS('Codified Game Plan'!$I$3:$I$477,'Codified Game Plan'!$E$3:$E$477,A206))</f>
        <v/>
      </c>
      <c r="F206" s="329" t="str">
        <f t="shared" si="4"/>
        <v>      - </v>
      </c>
      <c r="G206" s="295"/>
      <c r="H206" s="295"/>
      <c r="I206" s="295"/>
      <c r="J206" s="295"/>
      <c r="K206" s="295"/>
      <c r="L206" s="295"/>
      <c r="M206" s="295"/>
      <c r="N206" s="295"/>
      <c r="O206" s="295"/>
      <c r="P206" s="295"/>
      <c r="Q206" s="295"/>
      <c r="R206" s="295"/>
      <c r="S206" s="295"/>
      <c r="T206" s="295"/>
      <c r="U206" s="387"/>
      <c r="V206" s="387"/>
      <c r="W206" s="387"/>
      <c r="X206" s="387"/>
      <c r="Y206" s="387"/>
      <c r="Z206" s="387"/>
      <c r="AA206" s="387"/>
      <c r="AB206" s="387"/>
      <c r="AC206" s="387"/>
      <c r="AD206" s="387"/>
      <c r="AE206" s="387"/>
      <c r="AF206" s="387"/>
      <c r="AG206" s="387"/>
      <c r="AH206" s="387"/>
      <c r="AI206" s="387"/>
      <c r="AJ206" s="387"/>
      <c r="AK206" s="387"/>
      <c r="AL206" s="387"/>
      <c r="AM206" s="387"/>
      <c r="AN206" s="387"/>
      <c r="AO206" s="387"/>
      <c r="AP206" s="387"/>
      <c r="AQ206" s="387"/>
      <c r="AR206" s="387"/>
      <c r="AS206" s="387"/>
      <c r="AT206" s="387"/>
      <c r="AU206" s="387"/>
      <c r="AV206" s="387"/>
      <c r="AW206" s="387"/>
      <c r="AX206" s="387"/>
      <c r="AY206" s="387"/>
      <c r="AZ206" s="387"/>
      <c r="BA206" s="387"/>
      <c r="BB206" s="387"/>
      <c r="BC206" s="387"/>
      <c r="BD206" s="387"/>
      <c r="BE206" s="387"/>
      <c r="BF206" s="387"/>
      <c r="BG206" s="387"/>
      <c r="BH206" s="387"/>
      <c r="BI206" s="387"/>
      <c r="BJ206" s="387"/>
      <c r="BK206" s="387"/>
      <c r="BL206" s="387"/>
      <c r="BM206" s="387"/>
      <c r="BN206" s="387"/>
      <c r="BO206" s="387"/>
      <c r="BP206" s="387"/>
      <c r="BQ206" s="387"/>
      <c r="BR206" s="387"/>
      <c r="BS206" s="387"/>
      <c r="BT206" s="387"/>
      <c r="BU206" s="387"/>
      <c r="BV206" s="387"/>
      <c r="BW206" s="295"/>
      <c r="BX206" s="295"/>
      <c r="BY206" s="295"/>
    </row>
    <row r="207" ht="15.75" customHeight="1">
      <c r="A207" s="294"/>
      <c r="B207" s="295" t="str">
        <f>IF(ISTEXT(A207),SUMIF('Production Calendar'!$F$3:$F$2071,'Crop Map'!$A207,'Production Calendar'!$G$3:$G$2701),"")</f>
        <v/>
      </c>
      <c r="C207" s="327" t="str">
        <f t="shared" si="3"/>
        <v/>
      </c>
      <c r="D207" s="328" t="str">
        <f t="array" ref="D207">IF(ISBLANK(A207),"",XLOOKUP($A207,'Codified Game Plan'!$E$3:$E$477,'Codified Game Plan'!$G$3:$G$477,0))</f>
        <v/>
      </c>
      <c r="E207" s="328" t="str">
        <f>IF(ISBLANK(A207),"",MAXIFS('Codified Game Plan'!$I$3:$I$477,'Codified Game Plan'!$E$3:$E$477,A207))</f>
        <v/>
      </c>
      <c r="F207" s="329" t="str">
        <f t="shared" si="4"/>
        <v>      - </v>
      </c>
      <c r="G207" s="295"/>
      <c r="H207" s="295"/>
      <c r="I207" s="295"/>
      <c r="J207" s="295"/>
      <c r="K207" s="295"/>
      <c r="L207" s="295"/>
      <c r="M207" s="295"/>
      <c r="N207" s="295"/>
      <c r="O207" s="295"/>
      <c r="P207" s="295"/>
      <c r="Q207" s="295"/>
      <c r="R207" s="295"/>
      <c r="S207" s="295"/>
      <c r="T207" s="295"/>
      <c r="U207" s="387"/>
      <c r="V207" s="387"/>
      <c r="W207" s="387"/>
      <c r="X207" s="387"/>
      <c r="Y207" s="387"/>
      <c r="Z207" s="387"/>
      <c r="AA207" s="387"/>
      <c r="AB207" s="387"/>
      <c r="AC207" s="387"/>
      <c r="AD207" s="387"/>
      <c r="AE207" s="387"/>
      <c r="AF207" s="387"/>
      <c r="AG207" s="387"/>
      <c r="AH207" s="387"/>
      <c r="AI207" s="387"/>
      <c r="AJ207" s="387"/>
      <c r="AK207" s="387"/>
      <c r="AL207" s="387"/>
      <c r="AM207" s="387"/>
      <c r="AN207" s="387"/>
      <c r="AO207" s="387"/>
      <c r="AP207" s="387"/>
      <c r="AQ207" s="387"/>
      <c r="AR207" s="387"/>
      <c r="AS207" s="387"/>
      <c r="AT207" s="387"/>
      <c r="AU207" s="387"/>
      <c r="AV207" s="387"/>
      <c r="AW207" s="387"/>
      <c r="AX207" s="387"/>
      <c r="AY207" s="387"/>
      <c r="AZ207" s="387"/>
      <c r="BA207" s="387"/>
      <c r="BB207" s="387"/>
      <c r="BC207" s="387"/>
      <c r="BD207" s="387"/>
      <c r="BE207" s="387"/>
      <c r="BF207" s="387"/>
      <c r="BG207" s="387"/>
      <c r="BH207" s="387"/>
      <c r="BI207" s="387"/>
      <c r="BJ207" s="387"/>
      <c r="BK207" s="387"/>
      <c r="BL207" s="387"/>
      <c r="BM207" s="387"/>
      <c r="BN207" s="387"/>
      <c r="BO207" s="387"/>
      <c r="BP207" s="387"/>
      <c r="BQ207" s="387"/>
      <c r="BR207" s="387"/>
      <c r="BS207" s="387"/>
      <c r="BT207" s="387"/>
      <c r="BU207" s="387"/>
      <c r="BV207" s="387"/>
      <c r="BW207" s="295"/>
      <c r="BX207" s="295"/>
      <c r="BY207" s="295"/>
    </row>
    <row r="208" ht="15.75" customHeight="1">
      <c r="A208" s="294"/>
      <c r="B208" s="295" t="str">
        <f>IF(ISTEXT(A208),SUMIF('Production Calendar'!$F$3:$F$2071,'Crop Map'!$A208,'Production Calendar'!$G$3:$G$2701),"")</f>
        <v/>
      </c>
      <c r="C208" s="327" t="str">
        <f t="shared" si="3"/>
        <v/>
      </c>
      <c r="D208" s="328" t="str">
        <f t="array" ref="D208">IF(ISBLANK(A208),"",XLOOKUP($A208,'Codified Game Plan'!$E$3:$E$477,'Codified Game Plan'!$G$3:$G$477,0))</f>
        <v/>
      </c>
      <c r="E208" s="328" t="str">
        <f>IF(ISBLANK(A208),"",MAXIFS('Codified Game Plan'!$I$3:$I$477,'Codified Game Plan'!$E$3:$E$477,A208))</f>
        <v/>
      </c>
      <c r="F208" s="329" t="str">
        <f t="shared" si="4"/>
        <v>      - </v>
      </c>
      <c r="G208" s="295"/>
      <c r="H208" s="295"/>
      <c r="I208" s="295"/>
      <c r="J208" s="295"/>
      <c r="K208" s="295"/>
      <c r="L208" s="295"/>
      <c r="M208" s="295"/>
      <c r="N208" s="295"/>
      <c r="O208" s="295"/>
      <c r="P208" s="295"/>
      <c r="Q208" s="295"/>
      <c r="R208" s="295"/>
      <c r="S208" s="295"/>
      <c r="T208" s="295"/>
      <c r="U208" s="387"/>
      <c r="V208" s="387"/>
      <c r="W208" s="387"/>
      <c r="X208" s="387"/>
      <c r="Y208" s="387"/>
      <c r="Z208" s="387"/>
      <c r="AA208" s="387"/>
      <c r="AB208" s="387"/>
      <c r="AC208" s="387"/>
      <c r="AD208" s="387"/>
      <c r="AE208" s="387"/>
      <c r="AF208" s="387"/>
      <c r="AG208" s="387"/>
      <c r="AH208" s="387"/>
      <c r="AI208" s="387"/>
      <c r="AJ208" s="387"/>
      <c r="AK208" s="387"/>
      <c r="AL208" s="387"/>
      <c r="AM208" s="387"/>
      <c r="AN208" s="387"/>
      <c r="AO208" s="387"/>
      <c r="AP208" s="387"/>
      <c r="AQ208" s="387"/>
      <c r="AR208" s="387"/>
      <c r="AS208" s="387"/>
      <c r="AT208" s="387"/>
      <c r="AU208" s="387"/>
      <c r="AV208" s="387"/>
      <c r="AW208" s="387"/>
      <c r="AX208" s="387"/>
      <c r="AY208" s="387"/>
      <c r="AZ208" s="387"/>
      <c r="BA208" s="387"/>
      <c r="BB208" s="387"/>
      <c r="BC208" s="387"/>
      <c r="BD208" s="387"/>
      <c r="BE208" s="387"/>
      <c r="BF208" s="387"/>
      <c r="BG208" s="387"/>
      <c r="BH208" s="387"/>
      <c r="BI208" s="387"/>
      <c r="BJ208" s="387"/>
      <c r="BK208" s="387"/>
      <c r="BL208" s="387"/>
      <c r="BM208" s="387"/>
      <c r="BN208" s="387"/>
      <c r="BO208" s="387"/>
      <c r="BP208" s="387"/>
      <c r="BQ208" s="387"/>
      <c r="BR208" s="387"/>
      <c r="BS208" s="387"/>
      <c r="BT208" s="387"/>
      <c r="BU208" s="387"/>
      <c r="BV208" s="387"/>
      <c r="BW208" s="295"/>
      <c r="BX208" s="295"/>
      <c r="BY208" s="295"/>
    </row>
    <row r="209" ht="15.75" customHeight="1">
      <c r="A209" s="294"/>
      <c r="B209" s="295" t="str">
        <f>IF(ISTEXT(A209),SUMIF('Production Calendar'!$F$3:$F$2071,'Crop Map'!$A209,'Production Calendar'!$G$3:$G$2701),"")</f>
        <v/>
      </c>
      <c r="C209" s="327" t="str">
        <f t="shared" si="3"/>
        <v/>
      </c>
      <c r="D209" s="328" t="str">
        <f t="array" ref="D209">IF(ISBLANK(A209),"",XLOOKUP($A209,'Codified Game Plan'!$E$3:$E$477,'Codified Game Plan'!$G$3:$G$477,0))</f>
        <v/>
      </c>
      <c r="E209" s="328" t="str">
        <f>IF(ISBLANK(A209),"",MAXIFS('Codified Game Plan'!$I$3:$I$477,'Codified Game Plan'!$E$3:$E$477,A209))</f>
        <v/>
      </c>
      <c r="F209" s="329" t="str">
        <f t="shared" si="4"/>
        <v>      - </v>
      </c>
      <c r="G209" s="295"/>
      <c r="H209" s="295"/>
      <c r="I209" s="295"/>
      <c r="J209" s="295"/>
      <c r="K209" s="295"/>
      <c r="L209" s="295"/>
      <c r="M209" s="295"/>
      <c r="N209" s="295"/>
      <c r="O209" s="295"/>
      <c r="P209" s="295"/>
      <c r="Q209" s="295"/>
      <c r="R209" s="295"/>
      <c r="S209" s="295"/>
      <c r="T209" s="295"/>
      <c r="U209" s="387"/>
      <c r="V209" s="387"/>
      <c r="W209" s="387"/>
      <c r="X209" s="387"/>
      <c r="Y209" s="387"/>
      <c r="Z209" s="387"/>
      <c r="AA209" s="387"/>
      <c r="AB209" s="387"/>
      <c r="AC209" s="387"/>
      <c r="AD209" s="387"/>
      <c r="AE209" s="387"/>
      <c r="AF209" s="387"/>
      <c r="AG209" s="387"/>
      <c r="AH209" s="387"/>
      <c r="AI209" s="387"/>
      <c r="AJ209" s="387"/>
      <c r="AK209" s="387"/>
      <c r="AL209" s="387"/>
      <c r="AM209" s="387"/>
      <c r="AN209" s="387"/>
      <c r="AO209" s="387"/>
      <c r="AP209" s="387"/>
      <c r="AQ209" s="387"/>
      <c r="AR209" s="387"/>
      <c r="AS209" s="387"/>
      <c r="AT209" s="387"/>
      <c r="AU209" s="387"/>
      <c r="AV209" s="387"/>
      <c r="AW209" s="387"/>
      <c r="AX209" s="387"/>
      <c r="AY209" s="387"/>
      <c r="AZ209" s="387"/>
      <c r="BA209" s="387"/>
      <c r="BB209" s="387"/>
      <c r="BC209" s="387"/>
      <c r="BD209" s="387"/>
      <c r="BE209" s="387"/>
      <c r="BF209" s="387"/>
      <c r="BG209" s="387"/>
      <c r="BH209" s="387"/>
      <c r="BI209" s="387"/>
      <c r="BJ209" s="387"/>
      <c r="BK209" s="387"/>
      <c r="BL209" s="387"/>
      <c r="BM209" s="387"/>
      <c r="BN209" s="387"/>
      <c r="BO209" s="387"/>
      <c r="BP209" s="387"/>
      <c r="BQ209" s="387"/>
      <c r="BR209" s="387"/>
      <c r="BS209" s="387"/>
      <c r="BT209" s="387"/>
      <c r="BU209" s="387"/>
      <c r="BV209" s="387"/>
      <c r="BW209" s="295"/>
      <c r="BX209" s="295"/>
      <c r="BY209" s="295"/>
    </row>
    <row r="210" ht="15.75" customHeight="1">
      <c r="A210" s="294"/>
      <c r="B210" s="295" t="str">
        <f>IF(ISTEXT(A210),SUMIF('Production Calendar'!$F$3:$F$2071,'Crop Map'!$A210,'Production Calendar'!$G$3:$G$2701),"")</f>
        <v/>
      </c>
      <c r="C210" s="327" t="str">
        <f t="shared" si="3"/>
        <v/>
      </c>
      <c r="D210" s="328" t="str">
        <f t="array" ref="D210">IF(ISBLANK(A210),"",XLOOKUP($A210,'Codified Game Plan'!$E$3:$E$477,'Codified Game Plan'!$G$3:$G$477,0))</f>
        <v/>
      </c>
      <c r="E210" s="328" t="str">
        <f>IF(ISBLANK(A210),"",MAXIFS('Codified Game Plan'!$I$3:$I$477,'Codified Game Plan'!$E$3:$E$477,A210))</f>
        <v/>
      </c>
      <c r="F210" s="329" t="str">
        <f t="shared" si="4"/>
        <v>      - </v>
      </c>
      <c r="G210" s="295"/>
      <c r="H210" s="295"/>
      <c r="I210" s="295"/>
      <c r="J210" s="295"/>
      <c r="K210" s="295"/>
      <c r="L210" s="295"/>
      <c r="M210" s="295"/>
      <c r="N210" s="295"/>
      <c r="O210" s="295"/>
      <c r="P210" s="295"/>
      <c r="Q210" s="295"/>
      <c r="R210" s="295"/>
      <c r="S210" s="295"/>
      <c r="T210" s="295"/>
      <c r="U210" s="387"/>
      <c r="V210" s="387"/>
      <c r="W210" s="387"/>
      <c r="X210" s="387"/>
      <c r="Y210" s="387"/>
      <c r="Z210" s="387"/>
      <c r="AA210" s="387"/>
      <c r="AB210" s="387"/>
      <c r="AC210" s="387"/>
      <c r="AD210" s="387"/>
      <c r="AE210" s="387"/>
      <c r="AF210" s="387"/>
      <c r="AG210" s="387"/>
      <c r="AH210" s="387"/>
      <c r="AI210" s="387"/>
      <c r="AJ210" s="387"/>
      <c r="AK210" s="387"/>
      <c r="AL210" s="387"/>
      <c r="AM210" s="387"/>
      <c r="AN210" s="387"/>
      <c r="AO210" s="387"/>
      <c r="AP210" s="387"/>
      <c r="AQ210" s="387"/>
      <c r="AR210" s="387"/>
      <c r="AS210" s="387"/>
      <c r="AT210" s="387"/>
      <c r="AU210" s="387"/>
      <c r="AV210" s="387"/>
      <c r="AW210" s="387"/>
      <c r="AX210" s="387"/>
      <c r="AY210" s="387"/>
      <c r="AZ210" s="387"/>
      <c r="BA210" s="387"/>
      <c r="BB210" s="387"/>
      <c r="BC210" s="387"/>
      <c r="BD210" s="387"/>
      <c r="BE210" s="387"/>
      <c r="BF210" s="387"/>
      <c r="BG210" s="387"/>
      <c r="BH210" s="387"/>
      <c r="BI210" s="387"/>
      <c r="BJ210" s="387"/>
      <c r="BK210" s="387"/>
      <c r="BL210" s="387"/>
      <c r="BM210" s="387"/>
      <c r="BN210" s="387"/>
      <c r="BO210" s="387"/>
      <c r="BP210" s="387"/>
      <c r="BQ210" s="387"/>
      <c r="BR210" s="387"/>
      <c r="BS210" s="387"/>
      <c r="BT210" s="387"/>
      <c r="BU210" s="387"/>
      <c r="BV210" s="387"/>
      <c r="BW210" s="295"/>
      <c r="BX210" s="295"/>
      <c r="BY210" s="295"/>
    </row>
    <row r="211" ht="15.75" customHeight="1">
      <c r="A211" s="294"/>
      <c r="B211" s="295" t="str">
        <f>IF(ISTEXT(A211),SUMIF('Production Calendar'!$F$3:$F$2071,'Crop Map'!$A211,'Production Calendar'!$G$3:$G$2701),"")</f>
        <v/>
      </c>
      <c r="C211" s="327" t="str">
        <f t="shared" si="3"/>
        <v/>
      </c>
      <c r="D211" s="328" t="str">
        <f t="array" ref="D211">IF(ISBLANK(A211),"",XLOOKUP($A211,'Codified Game Plan'!$E$3:$E$477,'Codified Game Plan'!$G$3:$G$477,0))</f>
        <v/>
      </c>
      <c r="E211" s="328" t="str">
        <f>IF(ISBLANK(A211),"",MAXIFS('Codified Game Plan'!$I$3:$I$477,'Codified Game Plan'!$E$3:$E$477,A211))</f>
        <v/>
      </c>
      <c r="F211" s="329" t="str">
        <f t="shared" si="4"/>
        <v>      - </v>
      </c>
      <c r="G211" s="295"/>
      <c r="H211" s="295"/>
      <c r="I211" s="295"/>
      <c r="J211" s="295"/>
      <c r="K211" s="295"/>
      <c r="L211" s="295"/>
      <c r="M211" s="295"/>
      <c r="N211" s="295"/>
      <c r="O211" s="295"/>
      <c r="P211" s="295"/>
      <c r="Q211" s="295"/>
      <c r="R211" s="295"/>
      <c r="S211" s="295"/>
      <c r="T211" s="295"/>
      <c r="U211" s="387"/>
      <c r="V211" s="387"/>
      <c r="W211" s="387"/>
      <c r="X211" s="387"/>
      <c r="Y211" s="387"/>
      <c r="Z211" s="387"/>
      <c r="AA211" s="387"/>
      <c r="AB211" s="387"/>
      <c r="AC211" s="387"/>
      <c r="AD211" s="387"/>
      <c r="AE211" s="387"/>
      <c r="AF211" s="387"/>
      <c r="AG211" s="387"/>
      <c r="AH211" s="387"/>
      <c r="AI211" s="387"/>
      <c r="AJ211" s="387"/>
      <c r="AK211" s="387"/>
      <c r="AL211" s="387"/>
      <c r="AM211" s="387"/>
      <c r="AN211" s="387"/>
      <c r="AO211" s="387"/>
      <c r="AP211" s="387"/>
      <c r="AQ211" s="387"/>
      <c r="AR211" s="387"/>
      <c r="AS211" s="387"/>
      <c r="AT211" s="387"/>
      <c r="AU211" s="387"/>
      <c r="AV211" s="387"/>
      <c r="AW211" s="387"/>
      <c r="AX211" s="387"/>
      <c r="AY211" s="387"/>
      <c r="AZ211" s="387"/>
      <c r="BA211" s="387"/>
      <c r="BB211" s="387"/>
      <c r="BC211" s="387"/>
      <c r="BD211" s="387"/>
      <c r="BE211" s="387"/>
      <c r="BF211" s="387"/>
      <c r="BG211" s="387"/>
      <c r="BH211" s="387"/>
      <c r="BI211" s="387"/>
      <c r="BJ211" s="387"/>
      <c r="BK211" s="387"/>
      <c r="BL211" s="387"/>
      <c r="BM211" s="387"/>
      <c r="BN211" s="387"/>
      <c r="BO211" s="387"/>
      <c r="BP211" s="387"/>
      <c r="BQ211" s="387"/>
      <c r="BR211" s="387"/>
      <c r="BS211" s="387"/>
      <c r="BT211" s="387"/>
      <c r="BU211" s="387"/>
      <c r="BV211" s="387"/>
      <c r="BW211" s="295"/>
      <c r="BX211" s="295"/>
      <c r="BY211" s="295"/>
    </row>
    <row r="212" ht="15.75" customHeight="1">
      <c r="A212" s="294"/>
      <c r="B212" s="295" t="str">
        <f>IF(ISTEXT(A212),SUMIF('Production Calendar'!$F$3:$F$2071,'Crop Map'!$A212,'Production Calendar'!$G$3:$G$2701),"")</f>
        <v/>
      </c>
      <c r="C212" s="327" t="str">
        <f t="shared" si="3"/>
        <v/>
      </c>
      <c r="D212" s="328" t="str">
        <f t="array" ref="D212">IF(ISBLANK(A212),"",XLOOKUP($A212,'Codified Game Plan'!$E$3:$E$477,'Codified Game Plan'!$G$3:$G$477,0))</f>
        <v/>
      </c>
      <c r="E212" s="328" t="str">
        <f>IF(ISBLANK(A212),"",MAXIFS('Codified Game Plan'!$I$3:$I$477,'Codified Game Plan'!$E$3:$E$477,A212))</f>
        <v/>
      </c>
      <c r="F212" s="329" t="str">
        <f t="shared" si="4"/>
        <v>      - </v>
      </c>
      <c r="G212" s="295"/>
      <c r="H212" s="295"/>
      <c r="I212" s="295"/>
      <c r="J212" s="295"/>
      <c r="K212" s="295"/>
      <c r="L212" s="295"/>
      <c r="M212" s="295"/>
      <c r="N212" s="295"/>
      <c r="O212" s="295"/>
      <c r="P212" s="295"/>
      <c r="Q212" s="295"/>
      <c r="R212" s="295"/>
      <c r="S212" s="295"/>
      <c r="T212" s="295"/>
      <c r="U212" s="387"/>
      <c r="V212" s="387"/>
      <c r="W212" s="387"/>
      <c r="X212" s="387"/>
      <c r="Y212" s="387"/>
      <c r="Z212" s="387"/>
      <c r="AA212" s="387"/>
      <c r="AB212" s="387"/>
      <c r="AC212" s="387"/>
      <c r="AD212" s="387"/>
      <c r="AE212" s="387"/>
      <c r="AF212" s="387"/>
      <c r="AG212" s="387"/>
      <c r="AH212" s="387"/>
      <c r="AI212" s="387"/>
      <c r="AJ212" s="387"/>
      <c r="AK212" s="387"/>
      <c r="AL212" s="387"/>
      <c r="AM212" s="387"/>
      <c r="AN212" s="387"/>
      <c r="AO212" s="387"/>
      <c r="AP212" s="387"/>
      <c r="AQ212" s="387"/>
      <c r="AR212" s="387"/>
      <c r="AS212" s="387"/>
      <c r="AT212" s="387"/>
      <c r="AU212" s="387"/>
      <c r="AV212" s="387"/>
      <c r="AW212" s="387"/>
      <c r="AX212" s="387"/>
      <c r="AY212" s="387"/>
      <c r="AZ212" s="387"/>
      <c r="BA212" s="387"/>
      <c r="BB212" s="387"/>
      <c r="BC212" s="387"/>
      <c r="BD212" s="387"/>
      <c r="BE212" s="387"/>
      <c r="BF212" s="387"/>
      <c r="BG212" s="387"/>
      <c r="BH212" s="387"/>
      <c r="BI212" s="387"/>
      <c r="BJ212" s="387"/>
      <c r="BK212" s="387"/>
      <c r="BL212" s="387"/>
      <c r="BM212" s="387"/>
      <c r="BN212" s="387"/>
      <c r="BO212" s="387"/>
      <c r="BP212" s="387"/>
      <c r="BQ212" s="387"/>
      <c r="BR212" s="387"/>
      <c r="BS212" s="387"/>
      <c r="BT212" s="387"/>
      <c r="BU212" s="387"/>
      <c r="BV212" s="387"/>
      <c r="BW212" s="295"/>
      <c r="BX212" s="295"/>
      <c r="BY212" s="295"/>
    </row>
    <row r="213" ht="15.75" customHeight="1">
      <c r="A213" s="294"/>
      <c r="B213" s="295" t="str">
        <f>IF(ISTEXT(A213),SUMIF('Production Calendar'!$F$3:$F$2071,'Crop Map'!$A213,'Production Calendar'!$G$3:$G$2701),"")</f>
        <v/>
      </c>
      <c r="C213" s="327" t="str">
        <f t="shared" si="3"/>
        <v/>
      </c>
      <c r="D213" s="328" t="str">
        <f t="array" ref="D213">IF(ISBLANK(A213),"",XLOOKUP($A213,'Codified Game Plan'!$E$3:$E$477,'Codified Game Plan'!$G$3:$G$477,0))</f>
        <v/>
      </c>
      <c r="E213" s="328" t="str">
        <f>IF(ISBLANK(A213),"",MAXIFS('Codified Game Plan'!$I$3:$I$477,'Codified Game Plan'!$E$3:$E$477,A213))</f>
        <v/>
      </c>
      <c r="F213" s="329" t="str">
        <f t="shared" si="4"/>
        <v>      - </v>
      </c>
      <c r="G213" s="295"/>
      <c r="H213" s="295"/>
      <c r="I213" s="295"/>
      <c r="J213" s="295"/>
      <c r="K213" s="295"/>
      <c r="L213" s="295"/>
      <c r="M213" s="295"/>
      <c r="N213" s="295"/>
      <c r="O213" s="295"/>
      <c r="P213" s="295"/>
      <c r="Q213" s="295"/>
      <c r="R213" s="295"/>
      <c r="S213" s="295"/>
      <c r="T213" s="295"/>
      <c r="U213" s="387"/>
      <c r="V213" s="387"/>
      <c r="W213" s="387"/>
      <c r="X213" s="387"/>
      <c r="Y213" s="387"/>
      <c r="Z213" s="387"/>
      <c r="AA213" s="387"/>
      <c r="AB213" s="387"/>
      <c r="AC213" s="387"/>
      <c r="AD213" s="387"/>
      <c r="AE213" s="387"/>
      <c r="AF213" s="387"/>
      <c r="AG213" s="387"/>
      <c r="AH213" s="387"/>
      <c r="AI213" s="387"/>
      <c r="AJ213" s="387"/>
      <c r="AK213" s="387"/>
      <c r="AL213" s="387"/>
      <c r="AM213" s="387"/>
      <c r="AN213" s="387"/>
      <c r="AO213" s="387"/>
      <c r="AP213" s="387"/>
      <c r="AQ213" s="387"/>
      <c r="AR213" s="387"/>
      <c r="AS213" s="387"/>
      <c r="AT213" s="387"/>
      <c r="AU213" s="387"/>
      <c r="AV213" s="387"/>
      <c r="AW213" s="387"/>
      <c r="AX213" s="387"/>
      <c r="AY213" s="387"/>
      <c r="AZ213" s="387"/>
      <c r="BA213" s="387"/>
      <c r="BB213" s="387"/>
      <c r="BC213" s="387"/>
      <c r="BD213" s="387"/>
      <c r="BE213" s="387"/>
      <c r="BF213" s="387"/>
      <c r="BG213" s="387"/>
      <c r="BH213" s="387"/>
      <c r="BI213" s="387"/>
      <c r="BJ213" s="387"/>
      <c r="BK213" s="387"/>
      <c r="BL213" s="387"/>
      <c r="BM213" s="387"/>
      <c r="BN213" s="387"/>
      <c r="BO213" s="387"/>
      <c r="BP213" s="387"/>
      <c r="BQ213" s="387"/>
      <c r="BR213" s="387"/>
      <c r="BS213" s="387"/>
      <c r="BT213" s="387"/>
      <c r="BU213" s="387"/>
      <c r="BV213" s="387"/>
      <c r="BW213" s="295"/>
      <c r="BX213" s="295"/>
      <c r="BY213" s="295"/>
    </row>
    <row r="214" ht="15.75" customHeight="1">
      <c r="A214" s="294"/>
      <c r="B214" s="295" t="str">
        <f>IF(ISTEXT(A214),SUMIF('Production Calendar'!$F$3:$F$2071,'Crop Map'!$A214,'Production Calendar'!$G$3:$G$2701),"")</f>
        <v/>
      </c>
      <c r="C214" s="327" t="str">
        <f t="shared" si="3"/>
        <v/>
      </c>
      <c r="D214" s="328" t="str">
        <f t="array" ref="D214">IF(ISBLANK(A214),"",XLOOKUP($A214,'Codified Game Plan'!$E$3:$E$477,'Codified Game Plan'!$G$3:$G$477,0))</f>
        <v/>
      </c>
      <c r="E214" s="328" t="str">
        <f>IF(ISBLANK(A214),"",MAXIFS('Codified Game Plan'!$I$3:$I$477,'Codified Game Plan'!$E$3:$E$477,A214))</f>
        <v/>
      </c>
      <c r="F214" s="329" t="str">
        <f t="shared" si="4"/>
        <v>      - </v>
      </c>
      <c r="G214" s="295"/>
      <c r="H214" s="295"/>
      <c r="I214" s="295"/>
      <c r="J214" s="295"/>
      <c r="K214" s="295"/>
      <c r="L214" s="295"/>
      <c r="M214" s="295"/>
      <c r="N214" s="295"/>
      <c r="O214" s="295"/>
      <c r="P214" s="295"/>
      <c r="Q214" s="295"/>
      <c r="R214" s="295"/>
      <c r="S214" s="295"/>
      <c r="T214" s="295"/>
      <c r="U214" s="387"/>
      <c r="V214" s="387"/>
      <c r="W214" s="387"/>
      <c r="X214" s="387"/>
      <c r="Y214" s="387"/>
      <c r="Z214" s="387"/>
      <c r="AA214" s="387"/>
      <c r="AB214" s="387"/>
      <c r="AC214" s="387"/>
      <c r="AD214" s="387"/>
      <c r="AE214" s="387"/>
      <c r="AF214" s="387"/>
      <c r="AG214" s="387"/>
      <c r="AH214" s="387"/>
      <c r="AI214" s="387"/>
      <c r="AJ214" s="387"/>
      <c r="AK214" s="387"/>
      <c r="AL214" s="387"/>
      <c r="AM214" s="387"/>
      <c r="AN214" s="387"/>
      <c r="AO214" s="387"/>
      <c r="AP214" s="387"/>
      <c r="AQ214" s="387"/>
      <c r="AR214" s="387"/>
      <c r="AS214" s="387"/>
      <c r="AT214" s="387"/>
      <c r="AU214" s="387"/>
      <c r="AV214" s="387"/>
      <c r="AW214" s="387"/>
      <c r="AX214" s="387"/>
      <c r="AY214" s="387"/>
      <c r="AZ214" s="387"/>
      <c r="BA214" s="387"/>
      <c r="BB214" s="387"/>
      <c r="BC214" s="387"/>
      <c r="BD214" s="387"/>
      <c r="BE214" s="387"/>
      <c r="BF214" s="387"/>
      <c r="BG214" s="387"/>
      <c r="BH214" s="387"/>
      <c r="BI214" s="387"/>
      <c r="BJ214" s="387"/>
      <c r="BK214" s="387"/>
      <c r="BL214" s="387"/>
      <c r="BM214" s="387"/>
      <c r="BN214" s="387"/>
      <c r="BO214" s="387"/>
      <c r="BP214" s="387"/>
      <c r="BQ214" s="387"/>
      <c r="BR214" s="387"/>
      <c r="BS214" s="387"/>
      <c r="BT214" s="387"/>
      <c r="BU214" s="387"/>
      <c r="BV214" s="387"/>
      <c r="BW214" s="295"/>
      <c r="BX214" s="295"/>
      <c r="BY214" s="295"/>
    </row>
    <row r="215" ht="15.75" customHeight="1">
      <c r="A215" s="294"/>
      <c r="B215" s="295" t="str">
        <f>IF(ISTEXT(A215),SUMIF('Production Calendar'!$F$3:$F$2071,'Crop Map'!$A215,'Production Calendar'!$G$3:$G$2701),"")</f>
        <v/>
      </c>
      <c r="C215" s="327" t="str">
        <f t="shared" si="3"/>
        <v/>
      </c>
      <c r="D215" s="328" t="str">
        <f t="array" ref="D215">IF(ISBLANK(A215),"",XLOOKUP($A215,'Codified Game Plan'!$E$3:$E$477,'Codified Game Plan'!$G$3:$G$477,0))</f>
        <v/>
      </c>
      <c r="E215" s="328" t="str">
        <f>IF(ISBLANK(A215),"",MAXIFS('Codified Game Plan'!$I$3:$I$477,'Codified Game Plan'!$E$3:$E$477,A215))</f>
        <v/>
      </c>
      <c r="F215" s="329" t="str">
        <f t="shared" si="4"/>
        <v>      - </v>
      </c>
      <c r="G215" s="295"/>
      <c r="H215" s="295"/>
      <c r="I215" s="295"/>
      <c r="J215" s="295"/>
      <c r="K215" s="295"/>
      <c r="L215" s="295"/>
      <c r="M215" s="295"/>
      <c r="N215" s="295"/>
      <c r="O215" s="295"/>
      <c r="P215" s="295"/>
      <c r="Q215" s="295"/>
      <c r="R215" s="295"/>
      <c r="S215" s="295"/>
      <c r="T215" s="295"/>
      <c r="U215" s="387"/>
      <c r="V215" s="387"/>
      <c r="W215" s="387"/>
      <c r="X215" s="387"/>
      <c r="Y215" s="387"/>
      <c r="Z215" s="387"/>
      <c r="AA215" s="387"/>
      <c r="AB215" s="387"/>
      <c r="AC215" s="387"/>
      <c r="AD215" s="387"/>
      <c r="AE215" s="387"/>
      <c r="AF215" s="387"/>
      <c r="AG215" s="387"/>
      <c r="AH215" s="387"/>
      <c r="AI215" s="387"/>
      <c r="AJ215" s="387"/>
      <c r="AK215" s="387"/>
      <c r="AL215" s="387"/>
      <c r="AM215" s="387"/>
      <c r="AN215" s="387"/>
      <c r="AO215" s="387"/>
      <c r="AP215" s="387"/>
      <c r="AQ215" s="387"/>
      <c r="AR215" s="387"/>
      <c r="AS215" s="387"/>
      <c r="AT215" s="387"/>
      <c r="AU215" s="387"/>
      <c r="AV215" s="387"/>
      <c r="AW215" s="387"/>
      <c r="AX215" s="387"/>
      <c r="AY215" s="387"/>
      <c r="AZ215" s="387"/>
      <c r="BA215" s="387"/>
      <c r="BB215" s="387"/>
      <c r="BC215" s="387"/>
      <c r="BD215" s="387"/>
      <c r="BE215" s="387"/>
      <c r="BF215" s="387"/>
      <c r="BG215" s="387"/>
      <c r="BH215" s="387"/>
      <c r="BI215" s="387"/>
      <c r="BJ215" s="387"/>
      <c r="BK215" s="387"/>
      <c r="BL215" s="387"/>
      <c r="BM215" s="387"/>
      <c r="BN215" s="387"/>
      <c r="BO215" s="387"/>
      <c r="BP215" s="387"/>
      <c r="BQ215" s="387"/>
      <c r="BR215" s="387"/>
      <c r="BS215" s="387"/>
      <c r="BT215" s="387"/>
      <c r="BU215" s="387"/>
      <c r="BV215" s="387"/>
      <c r="BW215" s="295"/>
      <c r="BX215" s="295"/>
      <c r="BY215" s="295"/>
    </row>
    <row r="216" ht="15.75" customHeight="1">
      <c r="A216" s="294"/>
      <c r="B216" s="295" t="str">
        <f>IF(ISTEXT(A216),SUMIF('Production Calendar'!$F$3:$F$2071,'Crop Map'!$A216,'Production Calendar'!$G$3:$G$2701),"")</f>
        <v/>
      </c>
      <c r="C216" s="327" t="str">
        <f t="shared" si="3"/>
        <v/>
      </c>
      <c r="D216" s="328" t="str">
        <f t="array" ref="D216">IF(ISBLANK(A216),"",XLOOKUP($A216,'Codified Game Plan'!$E$3:$E$477,'Codified Game Plan'!$G$3:$G$477,0))</f>
        <v/>
      </c>
      <c r="E216" s="328" t="str">
        <f>IF(ISBLANK(A216),"",MAXIFS('Codified Game Plan'!$I$3:$I$477,'Codified Game Plan'!$E$3:$E$477,A216))</f>
        <v/>
      </c>
      <c r="F216" s="329" t="str">
        <f t="shared" si="4"/>
        <v>      - </v>
      </c>
      <c r="G216" s="295"/>
      <c r="H216" s="295"/>
      <c r="I216" s="295"/>
      <c r="J216" s="295"/>
      <c r="K216" s="295"/>
      <c r="L216" s="295"/>
      <c r="M216" s="295"/>
      <c r="N216" s="295"/>
      <c r="O216" s="295"/>
      <c r="P216" s="295"/>
      <c r="Q216" s="295"/>
      <c r="R216" s="295"/>
      <c r="S216" s="295"/>
      <c r="T216" s="295"/>
      <c r="U216" s="387"/>
      <c r="V216" s="387"/>
      <c r="W216" s="387"/>
      <c r="X216" s="387"/>
      <c r="Y216" s="387"/>
      <c r="Z216" s="387"/>
      <c r="AA216" s="387"/>
      <c r="AB216" s="387"/>
      <c r="AC216" s="387"/>
      <c r="AD216" s="387"/>
      <c r="AE216" s="387"/>
      <c r="AF216" s="387"/>
      <c r="AG216" s="387"/>
      <c r="AH216" s="387"/>
      <c r="AI216" s="387"/>
      <c r="AJ216" s="387"/>
      <c r="AK216" s="387"/>
      <c r="AL216" s="387"/>
      <c r="AM216" s="387"/>
      <c r="AN216" s="387"/>
      <c r="AO216" s="387"/>
      <c r="AP216" s="387"/>
      <c r="AQ216" s="387"/>
      <c r="AR216" s="387"/>
      <c r="AS216" s="387"/>
      <c r="AT216" s="387"/>
      <c r="AU216" s="387"/>
      <c r="AV216" s="387"/>
      <c r="AW216" s="387"/>
      <c r="AX216" s="387"/>
      <c r="AY216" s="387"/>
      <c r="AZ216" s="387"/>
      <c r="BA216" s="387"/>
      <c r="BB216" s="387"/>
      <c r="BC216" s="387"/>
      <c r="BD216" s="387"/>
      <c r="BE216" s="387"/>
      <c r="BF216" s="387"/>
      <c r="BG216" s="387"/>
      <c r="BH216" s="387"/>
      <c r="BI216" s="387"/>
      <c r="BJ216" s="387"/>
      <c r="BK216" s="387"/>
      <c r="BL216" s="387"/>
      <c r="BM216" s="387"/>
      <c r="BN216" s="387"/>
      <c r="BO216" s="387"/>
      <c r="BP216" s="387"/>
      <c r="BQ216" s="387"/>
      <c r="BR216" s="387"/>
      <c r="BS216" s="387"/>
      <c r="BT216" s="387"/>
      <c r="BU216" s="387"/>
      <c r="BV216" s="387"/>
      <c r="BW216" s="295"/>
      <c r="BX216" s="295"/>
      <c r="BY216" s="295"/>
    </row>
    <row r="217" ht="15.75" customHeight="1">
      <c r="A217" s="294"/>
      <c r="B217" s="295" t="str">
        <f>IF(ISTEXT(A217),SUMIF('Production Calendar'!$F$3:$F$2071,'Crop Map'!$A217,'Production Calendar'!$G$3:$G$2701),"")</f>
        <v/>
      </c>
      <c r="C217" s="327" t="str">
        <f t="shared" si="3"/>
        <v/>
      </c>
      <c r="D217" s="328" t="str">
        <f t="array" ref="D217">IF(ISBLANK(A217),"",XLOOKUP($A217,'Codified Game Plan'!$E$3:$E$477,'Codified Game Plan'!$G$3:$G$477,0))</f>
        <v/>
      </c>
      <c r="E217" s="328" t="str">
        <f>IF(ISBLANK(A217),"",MAXIFS('Codified Game Plan'!$I$3:$I$477,'Codified Game Plan'!$E$3:$E$477,A217))</f>
        <v/>
      </c>
      <c r="F217" s="329" t="str">
        <f t="shared" si="4"/>
        <v>      - </v>
      </c>
      <c r="G217" s="295"/>
      <c r="H217" s="295"/>
      <c r="I217" s="295"/>
      <c r="J217" s="295"/>
      <c r="K217" s="295"/>
      <c r="L217" s="295"/>
      <c r="M217" s="295"/>
      <c r="N217" s="295"/>
      <c r="O217" s="295"/>
      <c r="P217" s="295"/>
      <c r="Q217" s="295"/>
      <c r="R217" s="295"/>
      <c r="S217" s="295"/>
      <c r="T217" s="295"/>
      <c r="U217" s="387"/>
      <c r="V217" s="387"/>
      <c r="W217" s="387"/>
      <c r="X217" s="387"/>
      <c r="Y217" s="387"/>
      <c r="Z217" s="387"/>
      <c r="AA217" s="387"/>
      <c r="AB217" s="387"/>
      <c r="AC217" s="387"/>
      <c r="AD217" s="387"/>
      <c r="AE217" s="387"/>
      <c r="AF217" s="387"/>
      <c r="AG217" s="387"/>
      <c r="AH217" s="387"/>
      <c r="AI217" s="387"/>
      <c r="AJ217" s="387"/>
      <c r="AK217" s="387"/>
      <c r="AL217" s="387"/>
      <c r="AM217" s="387"/>
      <c r="AN217" s="387"/>
      <c r="AO217" s="387"/>
      <c r="AP217" s="387"/>
      <c r="AQ217" s="387"/>
      <c r="AR217" s="387"/>
      <c r="AS217" s="387"/>
      <c r="AT217" s="387"/>
      <c r="AU217" s="387"/>
      <c r="AV217" s="387"/>
      <c r="AW217" s="387"/>
      <c r="AX217" s="387"/>
      <c r="AY217" s="387"/>
      <c r="AZ217" s="387"/>
      <c r="BA217" s="387"/>
      <c r="BB217" s="387"/>
      <c r="BC217" s="387"/>
      <c r="BD217" s="387"/>
      <c r="BE217" s="387"/>
      <c r="BF217" s="387"/>
      <c r="BG217" s="387"/>
      <c r="BH217" s="387"/>
      <c r="BI217" s="387"/>
      <c r="BJ217" s="387"/>
      <c r="BK217" s="387"/>
      <c r="BL217" s="387"/>
      <c r="BM217" s="387"/>
      <c r="BN217" s="387"/>
      <c r="BO217" s="387"/>
      <c r="BP217" s="387"/>
      <c r="BQ217" s="387"/>
      <c r="BR217" s="387"/>
      <c r="BS217" s="387"/>
      <c r="BT217" s="387"/>
      <c r="BU217" s="387"/>
      <c r="BV217" s="387"/>
      <c r="BW217" s="295"/>
      <c r="BX217" s="295"/>
      <c r="BY217" s="295"/>
    </row>
    <row r="218" ht="15.75" customHeight="1">
      <c r="A218" s="294"/>
      <c r="B218" s="295" t="str">
        <f>IF(ISTEXT(A218),SUMIF('Production Calendar'!$F$3:$F$2071,'Crop Map'!$A218,'Production Calendar'!$G$3:$G$2701),"")</f>
        <v/>
      </c>
      <c r="C218" s="327" t="str">
        <f t="shared" si="3"/>
        <v/>
      </c>
      <c r="D218" s="328" t="str">
        <f t="array" ref="D218">IF(ISBLANK(A218),"",XLOOKUP($A218,'Codified Game Plan'!$E$3:$E$477,'Codified Game Plan'!$G$3:$G$477,0))</f>
        <v/>
      </c>
      <c r="E218" s="328" t="str">
        <f>IF(ISBLANK(A218),"",MAXIFS('Codified Game Plan'!$I$3:$I$477,'Codified Game Plan'!$E$3:$E$477,A218))</f>
        <v/>
      </c>
      <c r="F218" s="329" t="str">
        <f t="shared" si="4"/>
        <v>      - </v>
      </c>
      <c r="G218" s="295"/>
      <c r="H218" s="295"/>
      <c r="I218" s="295"/>
      <c r="J218" s="295"/>
      <c r="K218" s="295"/>
      <c r="L218" s="295"/>
      <c r="M218" s="295"/>
      <c r="N218" s="295"/>
      <c r="O218" s="295"/>
      <c r="P218" s="295"/>
      <c r="Q218" s="295"/>
      <c r="R218" s="295"/>
      <c r="S218" s="295"/>
      <c r="T218" s="295"/>
      <c r="U218" s="387"/>
      <c r="V218" s="387"/>
      <c r="W218" s="387"/>
      <c r="X218" s="387"/>
      <c r="Y218" s="387"/>
      <c r="Z218" s="387"/>
      <c r="AA218" s="387"/>
      <c r="AB218" s="387"/>
      <c r="AC218" s="387"/>
      <c r="AD218" s="387"/>
      <c r="AE218" s="387"/>
      <c r="AF218" s="387"/>
      <c r="AG218" s="387"/>
      <c r="AH218" s="387"/>
      <c r="AI218" s="387"/>
      <c r="AJ218" s="387"/>
      <c r="AK218" s="387"/>
      <c r="AL218" s="387"/>
      <c r="AM218" s="387"/>
      <c r="AN218" s="387"/>
      <c r="AO218" s="387"/>
      <c r="AP218" s="387"/>
      <c r="AQ218" s="387"/>
      <c r="AR218" s="387"/>
      <c r="AS218" s="387"/>
      <c r="AT218" s="387"/>
      <c r="AU218" s="387"/>
      <c r="AV218" s="387"/>
      <c r="AW218" s="387"/>
      <c r="AX218" s="387"/>
      <c r="AY218" s="387"/>
      <c r="AZ218" s="387"/>
      <c r="BA218" s="387"/>
      <c r="BB218" s="387"/>
      <c r="BC218" s="387"/>
      <c r="BD218" s="387"/>
      <c r="BE218" s="387"/>
      <c r="BF218" s="387"/>
      <c r="BG218" s="387"/>
      <c r="BH218" s="387"/>
      <c r="BI218" s="387"/>
      <c r="BJ218" s="387"/>
      <c r="BK218" s="387"/>
      <c r="BL218" s="387"/>
      <c r="BM218" s="387"/>
      <c r="BN218" s="387"/>
      <c r="BO218" s="387"/>
      <c r="BP218" s="387"/>
      <c r="BQ218" s="387"/>
      <c r="BR218" s="387"/>
      <c r="BS218" s="387"/>
      <c r="BT218" s="387"/>
      <c r="BU218" s="387"/>
      <c r="BV218" s="387"/>
      <c r="BW218" s="295"/>
      <c r="BX218" s="295"/>
      <c r="BY218" s="295"/>
    </row>
    <row r="219" ht="15.75" customHeight="1">
      <c r="A219" s="294"/>
      <c r="B219" s="295" t="str">
        <f>IF(ISTEXT(A219),SUMIF('Production Calendar'!$F$3:$F$2071,'Crop Map'!$A219,'Production Calendar'!$G$3:$G$2701),"")</f>
        <v/>
      </c>
      <c r="C219" s="327" t="str">
        <f t="shared" si="3"/>
        <v/>
      </c>
      <c r="D219" s="328" t="str">
        <f t="array" ref="D219">IF(ISBLANK(A219),"",XLOOKUP($A219,'Codified Game Plan'!$E$3:$E$477,'Codified Game Plan'!$G$3:$G$477,0))</f>
        <v/>
      </c>
      <c r="E219" s="328" t="str">
        <f>IF(ISBLANK(A219),"",MAXIFS('Codified Game Plan'!$I$3:$I$477,'Codified Game Plan'!$E$3:$E$477,A219))</f>
        <v/>
      </c>
      <c r="F219" s="329" t="str">
        <f t="shared" si="4"/>
        <v>      - </v>
      </c>
      <c r="G219" s="295"/>
      <c r="H219" s="295"/>
      <c r="I219" s="295"/>
      <c r="J219" s="295"/>
      <c r="K219" s="295"/>
      <c r="L219" s="295"/>
      <c r="M219" s="295"/>
      <c r="N219" s="295"/>
      <c r="O219" s="295"/>
      <c r="P219" s="295"/>
      <c r="Q219" s="295"/>
      <c r="R219" s="295"/>
      <c r="S219" s="295"/>
      <c r="T219" s="295"/>
      <c r="U219" s="387"/>
      <c r="V219" s="387"/>
      <c r="W219" s="387"/>
      <c r="X219" s="387"/>
      <c r="Y219" s="387"/>
      <c r="Z219" s="387"/>
      <c r="AA219" s="387"/>
      <c r="AB219" s="387"/>
      <c r="AC219" s="387"/>
      <c r="AD219" s="387"/>
      <c r="AE219" s="387"/>
      <c r="AF219" s="387"/>
      <c r="AG219" s="387"/>
      <c r="AH219" s="387"/>
      <c r="AI219" s="387"/>
      <c r="AJ219" s="387"/>
      <c r="AK219" s="387"/>
      <c r="AL219" s="387"/>
      <c r="AM219" s="387"/>
      <c r="AN219" s="387"/>
      <c r="AO219" s="387"/>
      <c r="AP219" s="387"/>
      <c r="AQ219" s="387"/>
      <c r="AR219" s="387"/>
      <c r="AS219" s="387"/>
      <c r="AT219" s="387"/>
      <c r="AU219" s="387"/>
      <c r="AV219" s="387"/>
      <c r="AW219" s="387"/>
      <c r="AX219" s="387"/>
      <c r="AY219" s="387"/>
      <c r="AZ219" s="387"/>
      <c r="BA219" s="387"/>
      <c r="BB219" s="387"/>
      <c r="BC219" s="387"/>
      <c r="BD219" s="387"/>
      <c r="BE219" s="387"/>
      <c r="BF219" s="387"/>
      <c r="BG219" s="387"/>
      <c r="BH219" s="387"/>
      <c r="BI219" s="387"/>
      <c r="BJ219" s="387"/>
      <c r="BK219" s="387"/>
      <c r="BL219" s="387"/>
      <c r="BM219" s="387"/>
      <c r="BN219" s="387"/>
      <c r="BO219" s="387"/>
      <c r="BP219" s="387"/>
      <c r="BQ219" s="387"/>
      <c r="BR219" s="387"/>
      <c r="BS219" s="387"/>
      <c r="BT219" s="387"/>
      <c r="BU219" s="387"/>
      <c r="BV219" s="387"/>
      <c r="BW219" s="295"/>
      <c r="BX219" s="295"/>
      <c r="BY219" s="295"/>
    </row>
    <row r="220" ht="15.75" customHeight="1">
      <c r="A220" s="294"/>
      <c r="B220" s="295" t="str">
        <f>IF(ISTEXT(A220),SUMIF('Production Calendar'!$F$3:$F$2071,'Crop Map'!$A220,'Production Calendar'!$G$3:$G$2701),"")</f>
        <v/>
      </c>
      <c r="C220" s="327" t="str">
        <f t="shared" si="3"/>
        <v/>
      </c>
      <c r="D220" s="328" t="str">
        <f t="array" ref="D220">IF(ISBLANK(A220),"",XLOOKUP($A220,'Codified Game Plan'!$E$3:$E$477,'Codified Game Plan'!$G$3:$G$477,0))</f>
        <v/>
      </c>
      <c r="E220" s="328" t="str">
        <f>IF(ISBLANK(A220),"",MAXIFS('Codified Game Plan'!$I$3:$I$477,'Codified Game Plan'!$E$3:$E$477,A220))</f>
        <v/>
      </c>
      <c r="F220" s="329" t="str">
        <f t="shared" si="4"/>
        <v>      - </v>
      </c>
      <c r="G220" s="295"/>
      <c r="H220" s="295"/>
      <c r="I220" s="295"/>
      <c r="J220" s="295"/>
      <c r="K220" s="295"/>
      <c r="L220" s="295"/>
      <c r="M220" s="295"/>
      <c r="N220" s="295"/>
      <c r="O220" s="295"/>
      <c r="P220" s="295"/>
      <c r="Q220" s="295"/>
      <c r="R220" s="295"/>
      <c r="S220" s="295"/>
      <c r="T220" s="295"/>
      <c r="U220" s="387"/>
      <c r="V220" s="387"/>
      <c r="W220" s="387"/>
      <c r="X220" s="387"/>
      <c r="Y220" s="387"/>
      <c r="Z220" s="387"/>
      <c r="AA220" s="387"/>
      <c r="AB220" s="387"/>
      <c r="AC220" s="387"/>
      <c r="AD220" s="387"/>
      <c r="AE220" s="387"/>
      <c r="AF220" s="387"/>
      <c r="AG220" s="387"/>
      <c r="AH220" s="387"/>
      <c r="AI220" s="387"/>
      <c r="AJ220" s="387"/>
      <c r="AK220" s="387"/>
      <c r="AL220" s="387"/>
      <c r="AM220" s="387"/>
      <c r="AN220" s="387"/>
      <c r="AO220" s="387"/>
      <c r="AP220" s="387"/>
      <c r="AQ220" s="387"/>
      <c r="AR220" s="387"/>
      <c r="AS220" s="387"/>
      <c r="AT220" s="387"/>
      <c r="AU220" s="387"/>
      <c r="AV220" s="387"/>
      <c r="AW220" s="387"/>
      <c r="AX220" s="387"/>
      <c r="AY220" s="387"/>
      <c r="AZ220" s="387"/>
      <c r="BA220" s="387"/>
      <c r="BB220" s="387"/>
      <c r="BC220" s="387"/>
      <c r="BD220" s="387"/>
      <c r="BE220" s="387"/>
      <c r="BF220" s="387"/>
      <c r="BG220" s="387"/>
      <c r="BH220" s="387"/>
      <c r="BI220" s="387"/>
      <c r="BJ220" s="387"/>
      <c r="BK220" s="387"/>
      <c r="BL220" s="387"/>
      <c r="BM220" s="387"/>
      <c r="BN220" s="387"/>
      <c r="BO220" s="387"/>
      <c r="BP220" s="387"/>
      <c r="BQ220" s="387"/>
      <c r="BR220" s="387"/>
      <c r="BS220" s="387"/>
      <c r="BT220" s="387"/>
      <c r="BU220" s="387"/>
      <c r="BV220" s="387"/>
      <c r="BW220" s="295"/>
      <c r="BX220" s="295"/>
      <c r="BY220" s="295"/>
    </row>
    <row r="221" ht="15.75" customHeight="1">
      <c r="A221" s="294"/>
      <c r="B221" s="295" t="str">
        <f>IF(ISTEXT(A221),SUMIF('Production Calendar'!$F$3:$F$2071,'Crop Map'!$A221,'Production Calendar'!$G$3:$G$2701),"")</f>
        <v/>
      </c>
      <c r="C221" s="327" t="str">
        <f t="shared" si="3"/>
        <v/>
      </c>
      <c r="D221" s="328" t="str">
        <f t="array" ref="D221">IF(ISBLANK(A221),"",XLOOKUP($A221,'Codified Game Plan'!$E$3:$E$477,'Codified Game Plan'!$G$3:$G$477,0))</f>
        <v/>
      </c>
      <c r="E221" s="328" t="str">
        <f>IF(ISBLANK(A221),"",MAXIFS('Codified Game Plan'!$I$3:$I$477,'Codified Game Plan'!$E$3:$E$477,A221))</f>
        <v/>
      </c>
      <c r="F221" s="329" t="str">
        <f t="shared" si="4"/>
        <v>      - </v>
      </c>
      <c r="G221" s="295"/>
      <c r="H221" s="295"/>
      <c r="I221" s="295"/>
      <c r="J221" s="295"/>
      <c r="K221" s="295"/>
      <c r="L221" s="295"/>
      <c r="M221" s="295"/>
      <c r="N221" s="295"/>
      <c r="O221" s="295"/>
      <c r="P221" s="295"/>
      <c r="Q221" s="295"/>
      <c r="R221" s="295"/>
      <c r="S221" s="295"/>
      <c r="T221" s="295"/>
      <c r="U221" s="387"/>
      <c r="V221" s="387"/>
      <c r="W221" s="387"/>
      <c r="X221" s="387"/>
      <c r="Y221" s="387"/>
      <c r="Z221" s="387"/>
      <c r="AA221" s="387"/>
      <c r="AB221" s="387"/>
      <c r="AC221" s="387"/>
      <c r="AD221" s="387"/>
      <c r="AE221" s="387"/>
      <c r="AF221" s="387"/>
      <c r="AG221" s="387"/>
      <c r="AH221" s="387"/>
      <c r="AI221" s="387"/>
      <c r="AJ221" s="387"/>
      <c r="AK221" s="387"/>
      <c r="AL221" s="387"/>
      <c r="AM221" s="387"/>
      <c r="AN221" s="387"/>
      <c r="AO221" s="387"/>
      <c r="AP221" s="387"/>
      <c r="AQ221" s="387"/>
      <c r="AR221" s="387"/>
      <c r="AS221" s="387"/>
      <c r="AT221" s="387"/>
      <c r="AU221" s="387"/>
      <c r="AV221" s="387"/>
      <c r="AW221" s="387"/>
      <c r="AX221" s="387"/>
      <c r="AY221" s="387"/>
      <c r="AZ221" s="387"/>
      <c r="BA221" s="387"/>
      <c r="BB221" s="387"/>
      <c r="BC221" s="387"/>
      <c r="BD221" s="387"/>
      <c r="BE221" s="387"/>
      <c r="BF221" s="387"/>
      <c r="BG221" s="387"/>
      <c r="BH221" s="387"/>
      <c r="BI221" s="387"/>
      <c r="BJ221" s="387"/>
      <c r="BK221" s="387"/>
      <c r="BL221" s="387"/>
      <c r="BM221" s="387"/>
      <c r="BN221" s="387"/>
      <c r="BO221" s="387"/>
      <c r="BP221" s="387"/>
      <c r="BQ221" s="387"/>
      <c r="BR221" s="387"/>
      <c r="BS221" s="387"/>
      <c r="BT221" s="387"/>
      <c r="BU221" s="387"/>
      <c r="BV221" s="387"/>
      <c r="BW221" s="295"/>
      <c r="BX221" s="295"/>
      <c r="BY221" s="295"/>
    </row>
    <row r="222" ht="15.75" customHeight="1">
      <c r="A222" s="294"/>
      <c r="B222" s="295" t="str">
        <f>IF(ISTEXT(A222),SUMIF('Production Calendar'!$F$3:$F$2071,'Crop Map'!$A222,'Production Calendar'!$G$3:$G$2701),"")</f>
        <v/>
      </c>
      <c r="C222" s="327" t="str">
        <f t="shared" si="3"/>
        <v/>
      </c>
      <c r="D222" s="328" t="str">
        <f t="array" ref="D222">IF(ISBLANK(A222),"",XLOOKUP($A222,'Codified Game Plan'!$E$3:$E$477,'Codified Game Plan'!$G$3:$G$477,0))</f>
        <v/>
      </c>
      <c r="E222" s="328" t="str">
        <f>IF(ISBLANK(A222),"",MAXIFS('Codified Game Plan'!$I$3:$I$477,'Codified Game Plan'!$E$3:$E$477,A222))</f>
        <v/>
      </c>
      <c r="F222" s="329" t="str">
        <f t="shared" si="4"/>
        <v>      - </v>
      </c>
      <c r="G222" s="295"/>
      <c r="H222" s="295"/>
      <c r="I222" s="295"/>
      <c r="J222" s="295"/>
      <c r="K222" s="295"/>
      <c r="L222" s="295"/>
      <c r="M222" s="295"/>
      <c r="N222" s="295"/>
      <c r="O222" s="295"/>
      <c r="P222" s="295"/>
      <c r="Q222" s="295"/>
      <c r="R222" s="295"/>
      <c r="S222" s="295"/>
      <c r="T222" s="295"/>
      <c r="U222" s="387"/>
      <c r="V222" s="387"/>
      <c r="W222" s="387"/>
      <c r="X222" s="387"/>
      <c r="Y222" s="387"/>
      <c r="Z222" s="387"/>
      <c r="AA222" s="387"/>
      <c r="AB222" s="387"/>
      <c r="AC222" s="387"/>
      <c r="AD222" s="387"/>
      <c r="AE222" s="387"/>
      <c r="AF222" s="387"/>
      <c r="AG222" s="387"/>
      <c r="AH222" s="387"/>
      <c r="AI222" s="387"/>
      <c r="AJ222" s="387"/>
      <c r="AK222" s="387"/>
      <c r="AL222" s="387"/>
      <c r="AM222" s="387"/>
      <c r="AN222" s="387"/>
      <c r="AO222" s="387"/>
      <c r="AP222" s="387"/>
      <c r="AQ222" s="387"/>
      <c r="AR222" s="387"/>
      <c r="AS222" s="387"/>
      <c r="AT222" s="387"/>
      <c r="AU222" s="387"/>
      <c r="AV222" s="387"/>
      <c r="AW222" s="387"/>
      <c r="AX222" s="387"/>
      <c r="AY222" s="387"/>
      <c r="AZ222" s="387"/>
      <c r="BA222" s="387"/>
      <c r="BB222" s="387"/>
      <c r="BC222" s="387"/>
      <c r="BD222" s="387"/>
      <c r="BE222" s="387"/>
      <c r="BF222" s="387"/>
      <c r="BG222" s="387"/>
      <c r="BH222" s="387"/>
      <c r="BI222" s="387"/>
      <c r="BJ222" s="387"/>
      <c r="BK222" s="387"/>
      <c r="BL222" s="387"/>
      <c r="BM222" s="387"/>
      <c r="BN222" s="387"/>
      <c r="BO222" s="387"/>
      <c r="BP222" s="387"/>
      <c r="BQ222" s="387"/>
      <c r="BR222" s="387"/>
      <c r="BS222" s="387"/>
      <c r="BT222" s="387"/>
      <c r="BU222" s="387"/>
      <c r="BV222" s="387"/>
      <c r="BW222" s="295"/>
      <c r="BX222" s="295"/>
      <c r="BY222" s="295"/>
    </row>
    <row r="223" ht="15.75" customHeight="1">
      <c r="A223" s="294"/>
      <c r="B223" s="295" t="str">
        <f>IF(ISTEXT(A223),SUMIF('Production Calendar'!$F$3:$F$2071,'Crop Map'!$A223,'Production Calendar'!$G$3:$G$2701),"")</f>
        <v/>
      </c>
      <c r="C223" s="327" t="str">
        <f t="shared" si="3"/>
        <v/>
      </c>
      <c r="D223" s="328" t="str">
        <f t="array" ref="D223">IF(ISBLANK(A223),"",XLOOKUP($A223,'Codified Game Plan'!$E$3:$E$477,'Codified Game Plan'!$G$3:$G$477,0))</f>
        <v/>
      </c>
      <c r="E223" s="328" t="str">
        <f>IF(ISBLANK(A223),"",MAXIFS('Codified Game Plan'!$I$3:$I$477,'Codified Game Plan'!$E$3:$E$477,A223))</f>
        <v/>
      </c>
      <c r="F223" s="329" t="str">
        <f t="shared" si="4"/>
        <v>      - </v>
      </c>
      <c r="G223" s="295"/>
      <c r="H223" s="295"/>
      <c r="I223" s="295"/>
      <c r="J223" s="295"/>
      <c r="K223" s="295"/>
      <c r="L223" s="295"/>
      <c r="M223" s="295"/>
      <c r="N223" s="295"/>
      <c r="O223" s="295"/>
      <c r="P223" s="295"/>
      <c r="Q223" s="295"/>
      <c r="R223" s="295"/>
      <c r="S223" s="295"/>
      <c r="T223" s="295"/>
      <c r="U223" s="387"/>
      <c r="V223" s="387"/>
      <c r="W223" s="387"/>
      <c r="X223" s="387"/>
      <c r="Y223" s="387"/>
      <c r="Z223" s="387"/>
      <c r="AA223" s="387"/>
      <c r="AB223" s="387"/>
      <c r="AC223" s="387"/>
      <c r="AD223" s="387"/>
      <c r="AE223" s="387"/>
      <c r="AF223" s="387"/>
      <c r="AG223" s="387"/>
      <c r="AH223" s="387"/>
      <c r="AI223" s="387"/>
      <c r="AJ223" s="387"/>
      <c r="AK223" s="387"/>
      <c r="AL223" s="387"/>
      <c r="AM223" s="387"/>
      <c r="AN223" s="387"/>
      <c r="AO223" s="387"/>
      <c r="AP223" s="387"/>
      <c r="AQ223" s="387"/>
      <c r="AR223" s="387"/>
      <c r="AS223" s="387"/>
      <c r="AT223" s="387"/>
      <c r="AU223" s="387"/>
      <c r="AV223" s="387"/>
      <c r="AW223" s="387"/>
      <c r="AX223" s="387"/>
      <c r="AY223" s="387"/>
      <c r="AZ223" s="387"/>
      <c r="BA223" s="387"/>
      <c r="BB223" s="387"/>
      <c r="BC223" s="387"/>
      <c r="BD223" s="387"/>
      <c r="BE223" s="387"/>
      <c r="BF223" s="387"/>
      <c r="BG223" s="387"/>
      <c r="BH223" s="387"/>
      <c r="BI223" s="387"/>
      <c r="BJ223" s="387"/>
      <c r="BK223" s="387"/>
      <c r="BL223" s="387"/>
      <c r="BM223" s="387"/>
      <c r="BN223" s="387"/>
      <c r="BO223" s="387"/>
      <c r="BP223" s="387"/>
      <c r="BQ223" s="387"/>
      <c r="BR223" s="387"/>
      <c r="BS223" s="387"/>
      <c r="BT223" s="387"/>
      <c r="BU223" s="387"/>
      <c r="BV223" s="387"/>
      <c r="BW223" s="295"/>
      <c r="BX223" s="295"/>
      <c r="BY223" s="295"/>
    </row>
    <row r="224" ht="15.75" customHeight="1">
      <c r="A224" s="294"/>
      <c r="B224" s="295" t="str">
        <f>IF(ISTEXT(A224),SUMIF('Production Calendar'!$F$3:$F$2071,'Crop Map'!$A224,'Production Calendar'!$G$3:$G$2701),"")</f>
        <v/>
      </c>
      <c r="C224" s="327" t="str">
        <f t="shared" si="3"/>
        <v/>
      </c>
      <c r="D224" s="328" t="str">
        <f t="array" ref="D224">IF(ISBLANK(A224),"",XLOOKUP($A224,'Codified Game Plan'!$E$3:$E$477,'Codified Game Plan'!$G$3:$G$477,0))</f>
        <v/>
      </c>
      <c r="E224" s="328" t="str">
        <f>IF(ISBLANK(A224),"",MAXIFS('Codified Game Plan'!$I$3:$I$477,'Codified Game Plan'!$E$3:$E$477,A224))</f>
        <v/>
      </c>
      <c r="F224" s="329" t="str">
        <f t="shared" si="4"/>
        <v>      - </v>
      </c>
      <c r="G224" s="295"/>
      <c r="H224" s="295"/>
      <c r="I224" s="295"/>
      <c r="J224" s="295"/>
      <c r="K224" s="295"/>
      <c r="L224" s="295"/>
      <c r="M224" s="295"/>
      <c r="N224" s="295"/>
      <c r="O224" s="295"/>
      <c r="P224" s="295"/>
      <c r="Q224" s="295"/>
      <c r="R224" s="295"/>
      <c r="S224" s="295"/>
      <c r="T224" s="295"/>
      <c r="U224" s="387"/>
      <c r="V224" s="387"/>
      <c r="W224" s="387"/>
      <c r="X224" s="387"/>
      <c r="Y224" s="387"/>
      <c r="Z224" s="387"/>
      <c r="AA224" s="387"/>
      <c r="AB224" s="387"/>
      <c r="AC224" s="387"/>
      <c r="AD224" s="387"/>
      <c r="AE224" s="387"/>
      <c r="AF224" s="387"/>
      <c r="AG224" s="387"/>
      <c r="AH224" s="387"/>
      <c r="AI224" s="387"/>
      <c r="AJ224" s="387"/>
      <c r="AK224" s="387"/>
      <c r="AL224" s="387"/>
      <c r="AM224" s="387"/>
      <c r="AN224" s="387"/>
      <c r="AO224" s="387"/>
      <c r="AP224" s="387"/>
      <c r="AQ224" s="387"/>
      <c r="AR224" s="387"/>
      <c r="AS224" s="387"/>
      <c r="AT224" s="387"/>
      <c r="AU224" s="387"/>
      <c r="AV224" s="387"/>
      <c r="AW224" s="387"/>
      <c r="AX224" s="387"/>
      <c r="AY224" s="387"/>
      <c r="AZ224" s="387"/>
      <c r="BA224" s="387"/>
      <c r="BB224" s="387"/>
      <c r="BC224" s="387"/>
      <c r="BD224" s="387"/>
      <c r="BE224" s="387"/>
      <c r="BF224" s="387"/>
      <c r="BG224" s="387"/>
      <c r="BH224" s="387"/>
      <c r="BI224" s="387"/>
      <c r="BJ224" s="387"/>
      <c r="BK224" s="387"/>
      <c r="BL224" s="387"/>
      <c r="BM224" s="387"/>
      <c r="BN224" s="387"/>
      <c r="BO224" s="387"/>
      <c r="BP224" s="387"/>
      <c r="BQ224" s="387"/>
      <c r="BR224" s="387"/>
      <c r="BS224" s="387"/>
      <c r="BT224" s="387"/>
      <c r="BU224" s="387"/>
      <c r="BV224" s="387"/>
      <c r="BW224" s="295"/>
      <c r="BX224" s="295"/>
      <c r="BY224" s="295"/>
    </row>
    <row r="225" ht="15.75" customHeight="1">
      <c r="A225" s="294"/>
      <c r="B225" s="295" t="str">
        <f>IF(ISTEXT(A225),SUMIF('Production Calendar'!$F$3:$F$2071,'Crop Map'!$A225,'Production Calendar'!$G$3:$G$2701),"")</f>
        <v/>
      </c>
      <c r="C225" s="327" t="str">
        <f t="shared" si="3"/>
        <v/>
      </c>
      <c r="D225" s="328" t="str">
        <f t="array" ref="D225">IF(ISBLANK(A225),"",XLOOKUP($A225,'Codified Game Plan'!$E$3:$E$477,'Codified Game Plan'!$G$3:$G$477,0))</f>
        <v/>
      </c>
      <c r="E225" s="328" t="str">
        <f>IF(ISBLANK(A225),"",MAXIFS('Codified Game Plan'!$I$3:$I$477,'Codified Game Plan'!$E$3:$E$477,A225))</f>
        <v/>
      </c>
      <c r="F225" s="329" t="str">
        <f t="shared" si="4"/>
        <v>      - </v>
      </c>
      <c r="G225" s="295"/>
      <c r="H225" s="295"/>
      <c r="I225" s="295"/>
      <c r="J225" s="295"/>
      <c r="K225" s="295"/>
      <c r="L225" s="295"/>
      <c r="M225" s="295"/>
      <c r="N225" s="295"/>
      <c r="O225" s="295"/>
      <c r="P225" s="295"/>
      <c r="Q225" s="295"/>
      <c r="R225" s="295"/>
      <c r="S225" s="295"/>
      <c r="T225" s="295"/>
      <c r="U225" s="387"/>
      <c r="V225" s="387"/>
      <c r="W225" s="387"/>
      <c r="X225" s="387"/>
      <c r="Y225" s="387"/>
      <c r="Z225" s="387"/>
      <c r="AA225" s="387"/>
      <c r="AB225" s="387"/>
      <c r="AC225" s="387"/>
      <c r="AD225" s="387"/>
      <c r="AE225" s="387"/>
      <c r="AF225" s="387"/>
      <c r="AG225" s="387"/>
      <c r="AH225" s="387"/>
      <c r="AI225" s="387"/>
      <c r="AJ225" s="387"/>
      <c r="AK225" s="387"/>
      <c r="AL225" s="387"/>
      <c r="AM225" s="387"/>
      <c r="AN225" s="387"/>
      <c r="AO225" s="387"/>
      <c r="AP225" s="387"/>
      <c r="AQ225" s="387"/>
      <c r="AR225" s="387"/>
      <c r="AS225" s="387"/>
      <c r="AT225" s="387"/>
      <c r="AU225" s="387"/>
      <c r="AV225" s="387"/>
      <c r="AW225" s="387"/>
      <c r="AX225" s="387"/>
      <c r="AY225" s="387"/>
      <c r="AZ225" s="387"/>
      <c r="BA225" s="387"/>
      <c r="BB225" s="387"/>
      <c r="BC225" s="387"/>
      <c r="BD225" s="387"/>
      <c r="BE225" s="387"/>
      <c r="BF225" s="387"/>
      <c r="BG225" s="387"/>
      <c r="BH225" s="387"/>
      <c r="BI225" s="387"/>
      <c r="BJ225" s="387"/>
      <c r="BK225" s="387"/>
      <c r="BL225" s="387"/>
      <c r="BM225" s="387"/>
      <c r="BN225" s="387"/>
      <c r="BO225" s="387"/>
      <c r="BP225" s="387"/>
      <c r="BQ225" s="387"/>
      <c r="BR225" s="387"/>
      <c r="BS225" s="387"/>
      <c r="BT225" s="387"/>
      <c r="BU225" s="387"/>
      <c r="BV225" s="387"/>
      <c r="BW225" s="295"/>
      <c r="BX225" s="295"/>
      <c r="BY225" s="295"/>
    </row>
    <row r="226" ht="15.75" customHeight="1">
      <c r="A226" s="294"/>
      <c r="B226" s="295" t="str">
        <f>IF(ISTEXT(A226),SUMIF('Production Calendar'!$F$3:$F$2071,'Crop Map'!$A226,'Production Calendar'!$G$3:$G$2701),"")</f>
        <v/>
      </c>
      <c r="C226" s="327" t="str">
        <f t="shared" si="3"/>
        <v/>
      </c>
      <c r="D226" s="328" t="str">
        <f t="array" ref="D226">IF(ISBLANK(A226),"",XLOOKUP($A226,'Codified Game Plan'!$E$3:$E$477,'Codified Game Plan'!$G$3:$G$477,0))</f>
        <v/>
      </c>
      <c r="E226" s="328" t="str">
        <f>IF(ISBLANK(A226),"",MAXIFS('Codified Game Plan'!$I$3:$I$477,'Codified Game Plan'!$E$3:$E$477,A226))</f>
        <v/>
      </c>
      <c r="F226" s="329" t="str">
        <f t="shared" si="4"/>
        <v>      - </v>
      </c>
      <c r="G226" s="295"/>
      <c r="H226" s="295"/>
      <c r="I226" s="295"/>
      <c r="J226" s="295"/>
      <c r="K226" s="295"/>
      <c r="L226" s="295"/>
      <c r="M226" s="295"/>
      <c r="N226" s="295"/>
      <c r="O226" s="295"/>
      <c r="P226" s="295"/>
      <c r="Q226" s="295"/>
      <c r="R226" s="295"/>
      <c r="S226" s="295"/>
      <c r="T226" s="295"/>
      <c r="U226" s="387"/>
      <c r="V226" s="387"/>
      <c r="W226" s="387"/>
      <c r="X226" s="387"/>
      <c r="Y226" s="387"/>
      <c r="Z226" s="387"/>
      <c r="AA226" s="387"/>
      <c r="AB226" s="387"/>
      <c r="AC226" s="387"/>
      <c r="AD226" s="387"/>
      <c r="AE226" s="387"/>
      <c r="AF226" s="387"/>
      <c r="AG226" s="387"/>
      <c r="AH226" s="387"/>
      <c r="AI226" s="387"/>
      <c r="AJ226" s="387"/>
      <c r="AK226" s="387"/>
      <c r="AL226" s="387"/>
      <c r="AM226" s="387"/>
      <c r="AN226" s="387"/>
      <c r="AO226" s="387"/>
      <c r="AP226" s="387"/>
      <c r="AQ226" s="387"/>
      <c r="AR226" s="387"/>
      <c r="AS226" s="387"/>
      <c r="AT226" s="387"/>
      <c r="AU226" s="387"/>
      <c r="AV226" s="387"/>
      <c r="AW226" s="387"/>
      <c r="AX226" s="387"/>
      <c r="AY226" s="387"/>
      <c r="AZ226" s="387"/>
      <c r="BA226" s="387"/>
      <c r="BB226" s="387"/>
      <c r="BC226" s="387"/>
      <c r="BD226" s="387"/>
      <c r="BE226" s="387"/>
      <c r="BF226" s="387"/>
      <c r="BG226" s="387"/>
      <c r="BH226" s="387"/>
      <c r="BI226" s="387"/>
      <c r="BJ226" s="387"/>
      <c r="BK226" s="387"/>
      <c r="BL226" s="387"/>
      <c r="BM226" s="387"/>
      <c r="BN226" s="387"/>
      <c r="BO226" s="387"/>
      <c r="BP226" s="387"/>
      <c r="BQ226" s="387"/>
      <c r="BR226" s="387"/>
      <c r="BS226" s="387"/>
      <c r="BT226" s="387"/>
      <c r="BU226" s="387"/>
      <c r="BV226" s="387"/>
      <c r="BW226" s="295"/>
      <c r="BX226" s="295"/>
      <c r="BY226" s="295"/>
    </row>
    <row r="227" ht="15.75" customHeight="1">
      <c r="A227" s="294"/>
      <c r="B227" s="295" t="str">
        <f>IF(ISTEXT(A227),SUMIF('Production Calendar'!$F$3:$F$2071,'Crop Map'!$A227,'Production Calendar'!$G$3:$G$2701),"")</f>
        <v/>
      </c>
      <c r="C227" s="327" t="str">
        <f t="shared" si="3"/>
        <v/>
      </c>
      <c r="D227" s="328" t="str">
        <f t="array" ref="D227">IF(ISBLANK(A227),"",XLOOKUP($A227,'Codified Game Plan'!$E$3:$E$477,'Codified Game Plan'!$G$3:$G$477,0))</f>
        <v/>
      </c>
      <c r="E227" s="328" t="str">
        <f>IF(ISBLANK(A227),"",MAXIFS('Codified Game Plan'!$I$3:$I$477,'Codified Game Plan'!$E$3:$E$477,A227))</f>
        <v/>
      </c>
      <c r="F227" s="329" t="str">
        <f t="shared" si="4"/>
        <v>      - </v>
      </c>
      <c r="G227" s="295"/>
      <c r="H227" s="295"/>
      <c r="I227" s="295"/>
      <c r="J227" s="295"/>
      <c r="K227" s="295"/>
      <c r="L227" s="295"/>
      <c r="M227" s="295"/>
      <c r="N227" s="295"/>
      <c r="O227" s="295"/>
      <c r="P227" s="295"/>
      <c r="Q227" s="295"/>
      <c r="R227" s="295"/>
      <c r="S227" s="295"/>
      <c r="T227" s="295"/>
      <c r="U227" s="387"/>
      <c r="V227" s="387"/>
      <c r="W227" s="387"/>
      <c r="X227" s="387"/>
      <c r="Y227" s="387"/>
      <c r="Z227" s="387"/>
      <c r="AA227" s="387"/>
      <c r="AB227" s="387"/>
      <c r="AC227" s="387"/>
      <c r="AD227" s="387"/>
      <c r="AE227" s="387"/>
      <c r="AF227" s="387"/>
      <c r="AG227" s="387"/>
      <c r="AH227" s="387"/>
      <c r="AI227" s="387"/>
      <c r="AJ227" s="387"/>
      <c r="AK227" s="387"/>
      <c r="AL227" s="387"/>
      <c r="AM227" s="387"/>
      <c r="AN227" s="387"/>
      <c r="AO227" s="387"/>
      <c r="AP227" s="387"/>
      <c r="AQ227" s="387"/>
      <c r="AR227" s="387"/>
      <c r="AS227" s="387"/>
      <c r="AT227" s="387"/>
      <c r="AU227" s="387"/>
      <c r="AV227" s="387"/>
      <c r="AW227" s="387"/>
      <c r="AX227" s="387"/>
      <c r="AY227" s="387"/>
      <c r="AZ227" s="387"/>
      <c r="BA227" s="387"/>
      <c r="BB227" s="387"/>
      <c r="BC227" s="387"/>
      <c r="BD227" s="387"/>
      <c r="BE227" s="387"/>
      <c r="BF227" s="387"/>
      <c r="BG227" s="387"/>
      <c r="BH227" s="387"/>
      <c r="BI227" s="387"/>
      <c r="BJ227" s="387"/>
      <c r="BK227" s="387"/>
      <c r="BL227" s="387"/>
      <c r="BM227" s="387"/>
      <c r="BN227" s="387"/>
      <c r="BO227" s="387"/>
      <c r="BP227" s="387"/>
      <c r="BQ227" s="387"/>
      <c r="BR227" s="387"/>
      <c r="BS227" s="387"/>
      <c r="BT227" s="387"/>
      <c r="BU227" s="387"/>
      <c r="BV227" s="387"/>
      <c r="BW227" s="295"/>
      <c r="BX227" s="295"/>
      <c r="BY227" s="295"/>
    </row>
    <row r="228" ht="15.75" customHeight="1">
      <c r="A228" s="294"/>
      <c r="B228" s="295" t="str">
        <f>IF(ISTEXT(A228),SUMIF('Production Calendar'!$F$3:$F$2071,'Crop Map'!$A228,'Production Calendar'!$G$3:$G$2701),"")</f>
        <v/>
      </c>
      <c r="C228" s="327" t="str">
        <f t="shared" si="3"/>
        <v/>
      </c>
      <c r="D228" s="328" t="str">
        <f t="array" ref="D228">IF(ISBLANK(A228),"",XLOOKUP($A228,'Codified Game Plan'!$E$3:$E$477,'Codified Game Plan'!$G$3:$G$477,0))</f>
        <v/>
      </c>
      <c r="E228" s="328" t="str">
        <f>IF(ISBLANK(A228),"",MAXIFS('Codified Game Plan'!$I$3:$I$477,'Codified Game Plan'!$E$3:$E$477,A228))</f>
        <v/>
      </c>
      <c r="F228" s="329" t="str">
        <f t="shared" si="4"/>
        <v>      - </v>
      </c>
      <c r="G228" s="295"/>
      <c r="H228" s="295"/>
      <c r="I228" s="295"/>
      <c r="J228" s="295"/>
      <c r="K228" s="295"/>
      <c r="L228" s="295"/>
      <c r="M228" s="295"/>
      <c r="N228" s="295"/>
      <c r="O228" s="295"/>
      <c r="P228" s="295"/>
      <c r="Q228" s="295"/>
      <c r="R228" s="295"/>
      <c r="S228" s="295"/>
      <c r="T228" s="295"/>
      <c r="U228" s="387"/>
      <c r="V228" s="387"/>
      <c r="W228" s="387"/>
      <c r="X228" s="387"/>
      <c r="Y228" s="387"/>
      <c r="Z228" s="387"/>
      <c r="AA228" s="387"/>
      <c r="AB228" s="387"/>
      <c r="AC228" s="387"/>
      <c r="AD228" s="387"/>
      <c r="AE228" s="387"/>
      <c r="AF228" s="387"/>
      <c r="AG228" s="387"/>
      <c r="AH228" s="387"/>
      <c r="AI228" s="387"/>
      <c r="AJ228" s="387"/>
      <c r="AK228" s="387"/>
      <c r="AL228" s="387"/>
      <c r="AM228" s="387"/>
      <c r="AN228" s="387"/>
      <c r="AO228" s="387"/>
      <c r="AP228" s="387"/>
      <c r="AQ228" s="387"/>
      <c r="AR228" s="387"/>
      <c r="AS228" s="387"/>
      <c r="AT228" s="387"/>
      <c r="AU228" s="387"/>
      <c r="AV228" s="387"/>
      <c r="AW228" s="387"/>
      <c r="AX228" s="387"/>
      <c r="AY228" s="387"/>
      <c r="AZ228" s="387"/>
      <c r="BA228" s="387"/>
      <c r="BB228" s="387"/>
      <c r="BC228" s="387"/>
      <c r="BD228" s="387"/>
      <c r="BE228" s="387"/>
      <c r="BF228" s="387"/>
      <c r="BG228" s="387"/>
      <c r="BH228" s="387"/>
      <c r="BI228" s="387"/>
      <c r="BJ228" s="387"/>
      <c r="BK228" s="387"/>
      <c r="BL228" s="387"/>
      <c r="BM228" s="387"/>
      <c r="BN228" s="387"/>
      <c r="BO228" s="387"/>
      <c r="BP228" s="387"/>
      <c r="BQ228" s="387"/>
      <c r="BR228" s="387"/>
      <c r="BS228" s="387"/>
      <c r="BT228" s="387"/>
      <c r="BU228" s="387"/>
      <c r="BV228" s="387"/>
      <c r="BW228" s="295"/>
      <c r="BX228" s="295"/>
      <c r="BY228" s="295"/>
    </row>
    <row r="229" ht="15.75" customHeight="1">
      <c r="A229" s="294"/>
      <c r="B229" s="295" t="str">
        <f>IF(ISTEXT(A229),SUMIF('Production Calendar'!$F$3:$F$2071,'Crop Map'!$A229,'Production Calendar'!$G$3:$G$2701),"")</f>
        <v/>
      </c>
      <c r="C229" s="327" t="str">
        <f t="shared" si="3"/>
        <v/>
      </c>
      <c r="D229" s="328" t="str">
        <f t="array" ref="D229">IF(ISBLANK(A229),"",XLOOKUP($A229,'Codified Game Plan'!$E$3:$E$477,'Codified Game Plan'!$G$3:$G$477,0))</f>
        <v/>
      </c>
      <c r="E229" s="328" t="str">
        <f>IF(ISBLANK(A229),"",MAXIFS('Codified Game Plan'!$I$3:$I$477,'Codified Game Plan'!$E$3:$E$477,A229))</f>
        <v/>
      </c>
      <c r="F229" s="329" t="str">
        <f t="shared" si="4"/>
        <v>      - </v>
      </c>
      <c r="G229" s="295"/>
      <c r="H229" s="295"/>
      <c r="I229" s="295"/>
      <c r="J229" s="295"/>
      <c r="K229" s="295"/>
      <c r="L229" s="295"/>
      <c r="M229" s="295"/>
      <c r="N229" s="295"/>
      <c r="O229" s="295"/>
      <c r="P229" s="295"/>
      <c r="Q229" s="295"/>
      <c r="R229" s="295"/>
      <c r="S229" s="295"/>
      <c r="T229" s="295"/>
      <c r="U229" s="387"/>
      <c r="V229" s="387"/>
      <c r="W229" s="387"/>
      <c r="X229" s="387"/>
      <c r="Y229" s="387"/>
      <c r="Z229" s="387"/>
      <c r="AA229" s="387"/>
      <c r="AB229" s="387"/>
      <c r="AC229" s="387"/>
      <c r="AD229" s="387"/>
      <c r="AE229" s="387"/>
      <c r="AF229" s="387"/>
      <c r="AG229" s="387"/>
      <c r="AH229" s="387"/>
      <c r="AI229" s="387"/>
      <c r="AJ229" s="387"/>
      <c r="AK229" s="387"/>
      <c r="AL229" s="387"/>
      <c r="AM229" s="387"/>
      <c r="AN229" s="387"/>
      <c r="AO229" s="387"/>
      <c r="AP229" s="387"/>
      <c r="AQ229" s="387"/>
      <c r="AR229" s="387"/>
      <c r="AS229" s="387"/>
      <c r="AT229" s="387"/>
      <c r="AU229" s="387"/>
      <c r="AV229" s="387"/>
      <c r="AW229" s="387"/>
      <c r="AX229" s="387"/>
      <c r="AY229" s="387"/>
      <c r="AZ229" s="387"/>
      <c r="BA229" s="387"/>
      <c r="BB229" s="387"/>
      <c r="BC229" s="387"/>
      <c r="BD229" s="387"/>
      <c r="BE229" s="387"/>
      <c r="BF229" s="387"/>
      <c r="BG229" s="387"/>
      <c r="BH229" s="387"/>
      <c r="BI229" s="387"/>
      <c r="BJ229" s="387"/>
      <c r="BK229" s="387"/>
      <c r="BL229" s="387"/>
      <c r="BM229" s="387"/>
      <c r="BN229" s="387"/>
      <c r="BO229" s="387"/>
      <c r="BP229" s="387"/>
      <c r="BQ229" s="387"/>
      <c r="BR229" s="387"/>
      <c r="BS229" s="387"/>
      <c r="BT229" s="387"/>
      <c r="BU229" s="387"/>
      <c r="BV229" s="387"/>
      <c r="BW229" s="295"/>
      <c r="BX229" s="295"/>
      <c r="BY229" s="295"/>
    </row>
    <row r="230" ht="15.75" customHeight="1">
      <c r="A230" s="294"/>
      <c r="B230" s="295" t="str">
        <f>IF(ISTEXT(A230),SUMIF('Production Calendar'!$F$3:$F$2071,'Crop Map'!$A230,'Production Calendar'!$G$3:$G$2701),"")</f>
        <v/>
      </c>
      <c r="C230" s="327" t="str">
        <f t="shared" si="3"/>
        <v/>
      </c>
      <c r="D230" s="328" t="str">
        <f t="array" ref="D230">IF(ISBLANK(A230),"",XLOOKUP($A230,'Codified Game Plan'!$E$3:$E$477,'Codified Game Plan'!$G$3:$G$477,0))</f>
        <v/>
      </c>
      <c r="E230" s="328" t="str">
        <f>IF(ISBLANK(A230),"",MAXIFS('Codified Game Plan'!$I$3:$I$477,'Codified Game Plan'!$E$3:$E$477,A230))</f>
        <v/>
      </c>
      <c r="F230" s="329" t="str">
        <f t="shared" si="4"/>
        <v>      - </v>
      </c>
      <c r="G230" s="295"/>
      <c r="H230" s="295"/>
      <c r="I230" s="295"/>
      <c r="J230" s="295"/>
      <c r="K230" s="295"/>
      <c r="L230" s="295"/>
      <c r="M230" s="295"/>
      <c r="N230" s="295"/>
      <c r="O230" s="295"/>
      <c r="P230" s="295"/>
      <c r="Q230" s="295"/>
      <c r="R230" s="295"/>
      <c r="S230" s="295"/>
      <c r="T230" s="295"/>
      <c r="U230" s="387"/>
      <c r="V230" s="387"/>
      <c r="W230" s="387"/>
      <c r="X230" s="387"/>
      <c r="Y230" s="387"/>
      <c r="Z230" s="387"/>
      <c r="AA230" s="387"/>
      <c r="AB230" s="387"/>
      <c r="AC230" s="387"/>
      <c r="AD230" s="387"/>
      <c r="AE230" s="387"/>
      <c r="AF230" s="387"/>
      <c r="AG230" s="387"/>
      <c r="AH230" s="387"/>
      <c r="AI230" s="387"/>
      <c r="AJ230" s="387"/>
      <c r="AK230" s="387"/>
      <c r="AL230" s="387"/>
      <c r="AM230" s="387"/>
      <c r="AN230" s="387"/>
      <c r="AO230" s="387"/>
      <c r="AP230" s="387"/>
      <c r="AQ230" s="387"/>
      <c r="AR230" s="387"/>
      <c r="AS230" s="387"/>
      <c r="AT230" s="387"/>
      <c r="AU230" s="387"/>
      <c r="AV230" s="387"/>
      <c r="AW230" s="387"/>
      <c r="AX230" s="387"/>
      <c r="AY230" s="387"/>
      <c r="AZ230" s="387"/>
      <c r="BA230" s="387"/>
      <c r="BB230" s="387"/>
      <c r="BC230" s="387"/>
      <c r="BD230" s="387"/>
      <c r="BE230" s="387"/>
      <c r="BF230" s="387"/>
      <c r="BG230" s="387"/>
      <c r="BH230" s="387"/>
      <c r="BI230" s="387"/>
      <c r="BJ230" s="387"/>
      <c r="BK230" s="387"/>
      <c r="BL230" s="387"/>
      <c r="BM230" s="387"/>
      <c r="BN230" s="387"/>
      <c r="BO230" s="387"/>
      <c r="BP230" s="387"/>
      <c r="BQ230" s="387"/>
      <c r="BR230" s="387"/>
      <c r="BS230" s="387"/>
      <c r="BT230" s="387"/>
      <c r="BU230" s="387"/>
      <c r="BV230" s="387"/>
      <c r="BW230" s="295"/>
      <c r="BX230" s="295"/>
      <c r="BY230" s="295"/>
    </row>
    <row r="231" ht="15.75" customHeight="1">
      <c r="A231" s="294"/>
      <c r="B231" s="295" t="str">
        <f>IF(ISTEXT(A231),SUMIF('Production Calendar'!$F$3:$F$2071,'Crop Map'!$A231,'Production Calendar'!$G$3:$G$2701),"")</f>
        <v/>
      </c>
      <c r="C231" s="327" t="str">
        <f t="shared" si="3"/>
        <v/>
      </c>
      <c r="D231" s="328" t="str">
        <f t="array" ref="D231">IF(ISBLANK(A231),"",XLOOKUP($A231,'Codified Game Plan'!$E$3:$E$477,'Codified Game Plan'!$G$3:$G$477,0))</f>
        <v/>
      </c>
      <c r="E231" s="328" t="str">
        <f>IF(ISBLANK(A231),"",MAXIFS('Codified Game Plan'!$I$3:$I$477,'Codified Game Plan'!$E$3:$E$477,A231))</f>
        <v/>
      </c>
      <c r="F231" s="329" t="str">
        <f t="shared" si="4"/>
        <v>      - </v>
      </c>
      <c r="G231" s="295"/>
      <c r="H231" s="295"/>
      <c r="I231" s="295"/>
      <c r="J231" s="295"/>
      <c r="K231" s="295"/>
      <c r="L231" s="295"/>
      <c r="M231" s="295"/>
      <c r="N231" s="295"/>
      <c r="O231" s="295"/>
      <c r="P231" s="295"/>
      <c r="Q231" s="295"/>
      <c r="R231" s="295"/>
      <c r="S231" s="295"/>
      <c r="T231" s="295"/>
      <c r="U231" s="387"/>
      <c r="V231" s="387"/>
      <c r="W231" s="387"/>
      <c r="X231" s="387"/>
      <c r="Y231" s="387"/>
      <c r="Z231" s="387"/>
      <c r="AA231" s="387"/>
      <c r="AB231" s="387"/>
      <c r="AC231" s="387"/>
      <c r="AD231" s="387"/>
      <c r="AE231" s="387"/>
      <c r="AF231" s="387"/>
      <c r="AG231" s="387"/>
      <c r="AH231" s="387"/>
      <c r="AI231" s="387"/>
      <c r="AJ231" s="387"/>
      <c r="AK231" s="387"/>
      <c r="AL231" s="387"/>
      <c r="AM231" s="387"/>
      <c r="AN231" s="387"/>
      <c r="AO231" s="387"/>
      <c r="AP231" s="387"/>
      <c r="AQ231" s="387"/>
      <c r="AR231" s="387"/>
      <c r="AS231" s="387"/>
      <c r="AT231" s="387"/>
      <c r="AU231" s="387"/>
      <c r="AV231" s="387"/>
      <c r="AW231" s="387"/>
      <c r="AX231" s="387"/>
      <c r="AY231" s="387"/>
      <c r="AZ231" s="387"/>
      <c r="BA231" s="387"/>
      <c r="BB231" s="387"/>
      <c r="BC231" s="387"/>
      <c r="BD231" s="387"/>
      <c r="BE231" s="387"/>
      <c r="BF231" s="387"/>
      <c r="BG231" s="387"/>
      <c r="BH231" s="387"/>
      <c r="BI231" s="387"/>
      <c r="BJ231" s="387"/>
      <c r="BK231" s="387"/>
      <c r="BL231" s="387"/>
      <c r="BM231" s="387"/>
      <c r="BN231" s="387"/>
      <c r="BO231" s="387"/>
      <c r="BP231" s="387"/>
      <c r="BQ231" s="387"/>
      <c r="BR231" s="387"/>
      <c r="BS231" s="387"/>
      <c r="BT231" s="387"/>
      <c r="BU231" s="387"/>
      <c r="BV231" s="387"/>
      <c r="BW231" s="295"/>
      <c r="BX231" s="295"/>
      <c r="BY231" s="295"/>
    </row>
    <row r="232" ht="15.75" customHeight="1">
      <c r="A232" s="294"/>
      <c r="B232" s="295" t="str">
        <f>IF(ISTEXT(A232),SUMIF('Production Calendar'!$F$3:$F$2071,'Crop Map'!$A232,'Production Calendar'!$G$3:$G$2701),"")</f>
        <v/>
      </c>
      <c r="C232" s="327" t="str">
        <f t="shared" si="3"/>
        <v/>
      </c>
      <c r="D232" s="328" t="str">
        <f t="array" ref="D232">IF(ISBLANK(A232),"",XLOOKUP($A232,'Codified Game Plan'!$E$3:$E$477,'Codified Game Plan'!$G$3:$G$477,0))</f>
        <v/>
      </c>
      <c r="E232" s="328" t="str">
        <f>IF(ISBLANK(A232),"",MAXIFS('Codified Game Plan'!$I$3:$I$477,'Codified Game Plan'!$E$3:$E$477,A232))</f>
        <v/>
      </c>
      <c r="F232" s="329" t="str">
        <f t="shared" si="4"/>
        <v>      - </v>
      </c>
      <c r="G232" s="295"/>
      <c r="H232" s="295"/>
      <c r="I232" s="295"/>
      <c r="J232" s="295"/>
      <c r="K232" s="295"/>
      <c r="L232" s="295"/>
      <c r="M232" s="295"/>
      <c r="N232" s="295"/>
      <c r="O232" s="295"/>
      <c r="P232" s="295"/>
      <c r="Q232" s="295"/>
      <c r="R232" s="295"/>
      <c r="S232" s="295"/>
      <c r="T232" s="295"/>
      <c r="U232" s="387"/>
      <c r="V232" s="387"/>
      <c r="W232" s="387"/>
      <c r="X232" s="387"/>
      <c r="Y232" s="387"/>
      <c r="Z232" s="387"/>
      <c r="AA232" s="387"/>
      <c r="AB232" s="387"/>
      <c r="AC232" s="387"/>
      <c r="AD232" s="387"/>
      <c r="AE232" s="387"/>
      <c r="AF232" s="387"/>
      <c r="AG232" s="387"/>
      <c r="AH232" s="387"/>
      <c r="AI232" s="387"/>
      <c r="AJ232" s="387"/>
      <c r="AK232" s="387"/>
      <c r="AL232" s="387"/>
      <c r="AM232" s="387"/>
      <c r="AN232" s="387"/>
      <c r="AO232" s="387"/>
      <c r="AP232" s="387"/>
      <c r="AQ232" s="387"/>
      <c r="AR232" s="387"/>
      <c r="AS232" s="387"/>
      <c r="AT232" s="387"/>
      <c r="AU232" s="387"/>
      <c r="AV232" s="387"/>
      <c r="AW232" s="387"/>
      <c r="AX232" s="387"/>
      <c r="AY232" s="387"/>
      <c r="AZ232" s="387"/>
      <c r="BA232" s="387"/>
      <c r="BB232" s="387"/>
      <c r="BC232" s="387"/>
      <c r="BD232" s="387"/>
      <c r="BE232" s="387"/>
      <c r="BF232" s="387"/>
      <c r="BG232" s="387"/>
      <c r="BH232" s="387"/>
      <c r="BI232" s="387"/>
      <c r="BJ232" s="387"/>
      <c r="BK232" s="387"/>
      <c r="BL232" s="387"/>
      <c r="BM232" s="387"/>
      <c r="BN232" s="387"/>
      <c r="BO232" s="387"/>
      <c r="BP232" s="387"/>
      <c r="BQ232" s="387"/>
      <c r="BR232" s="387"/>
      <c r="BS232" s="387"/>
      <c r="BT232" s="387"/>
      <c r="BU232" s="387"/>
      <c r="BV232" s="387"/>
      <c r="BW232" s="295"/>
      <c r="BX232" s="295"/>
      <c r="BY232" s="295"/>
    </row>
    <row r="233" ht="15.75" customHeight="1">
      <c r="A233" s="294"/>
      <c r="B233" s="295" t="str">
        <f>IF(ISTEXT(A233),SUMIF('Production Calendar'!$F$3:$F$2071,'Crop Map'!$A233,'Production Calendar'!$G$3:$G$2701),"")</f>
        <v/>
      </c>
      <c r="C233" s="327" t="str">
        <f t="shared" si="3"/>
        <v/>
      </c>
      <c r="D233" s="328" t="str">
        <f t="array" ref="D233">IF(ISBLANK(A233),"",XLOOKUP($A233,'Codified Game Plan'!$E$3:$E$477,'Codified Game Plan'!$G$3:$G$477,0))</f>
        <v/>
      </c>
      <c r="E233" s="328" t="str">
        <f>IF(ISBLANK(A233),"",MAXIFS('Codified Game Plan'!$I$3:$I$477,'Codified Game Plan'!$E$3:$E$477,A233))</f>
        <v/>
      </c>
      <c r="F233" s="329" t="str">
        <f t="shared" si="4"/>
        <v>      - </v>
      </c>
      <c r="G233" s="295"/>
      <c r="H233" s="295"/>
      <c r="I233" s="295"/>
      <c r="J233" s="295"/>
      <c r="K233" s="295"/>
      <c r="L233" s="295"/>
      <c r="M233" s="295"/>
      <c r="N233" s="295"/>
      <c r="O233" s="295"/>
      <c r="P233" s="295"/>
      <c r="Q233" s="295"/>
      <c r="R233" s="295"/>
      <c r="S233" s="295"/>
      <c r="T233" s="295"/>
      <c r="U233" s="387"/>
      <c r="V233" s="387"/>
      <c r="W233" s="387"/>
      <c r="X233" s="387"/>
      <c r="Y233" s="387"/>
      <c r="Z233" s="387"/>
      <c r="AA233" s="387"/>
      <c r="AB233" s="387"/>
      <c r="AC233" s="387"/>
      <c r="AD233" s="387"/>
      <c r="AE233" s="387"/>
      <c r="AF233" s="387"/>
      <c r="AG233" s="387"/>
      <c r="AH233" s="387"/>
      <c r="AI233" s="387"/>
      <c r="AJ233" s="387"/>
      <c r="AK233" s="387"/>
      <c r="AL233" s="387"/>
      <c r="AM233" s="387"/>
      <c r="AN233" s="387"/>
      <c r="AO233" s="387"/>
      <c r="AP233" s="387"/>
      <c r="AQ233" s="387"/>
      <c r="AR233" s="387"/>
      <c r="AS233" s="387"/>
      <c r="AT233" s="387"/>
      <c r="AU233" s="387"/>
      <c r="AV233" s="387"/>
      <c r="AW233" s="387"/>
      <c r="AX233" s="387"/>
      <c r="AY233" s="387"/>
      <c r="AZ233" s="387"/>
      <c r="BA233" s="387"/>
      <c r="BB233" s="387"/>
      <c r="BC233" s="387"/>
      <c r="BD233" s="387"/>
      <c r="BE233" s="387"/>
      <c r="BF233" s="387"/>
      <c r="BG233" s="387"/>
      <c r="BH233" s="387"/>
      <c r="BI233" s="387"/>
      <c r="BJ233" s="387"/>
      <c r="BK233" s="387"/>
      <c r="BL233" s="387"/>
      <c r="BM233" s="387"/>
      <c r="BN233" s="387"/>
      <c r="BO233" s="387"/>
      <c r="BP233" s="387"/>
      <c r="BQ233" s="387"/>
      <c r="BR233" s="387"/>
      <c r="BS233" s="387"/>
      <c r="BT233" s="387"/>
      <c r="BU233" s="387"/>
      <c r="BV233" s="387"/>
      <c r="BW233" s="295"/>
      <c r="BX233" s="295"/>
      <c r="BY233" s="295"/>
    </row>
    <row r="234" ht="15.75" customHeight="1">
      <c r="A234" s="294"/>
      <c r="B234" s="295" t="str">
        <f>IF(ISTEXT(A234),SUMIF('Production Calendar'!$F$3:$F$2071,'Crop Map'!$A234,'Production Calendar'!$G$3:$G$2701),"")</f>
        <v/>
      </c>
      <c r="C234" s="327" t="str">
        <f t="shared" si="3"/>
        <v/>
      </c>
      <c r="D234" s="328" t="str">
        <f t="array" ref="D234">IF(ISBLANK(A234),"",XLOOKUP($A234,'Codified Game Plan'!$E$3:$E$477,'Codified Game Plan'!$G$3:$G$477,0))</f>
        <v/>
      </c>
      <c r="E234" s="328" t="str">
        <f>IF(ISBLANK(A234),"",MAXIFS('Codified Game Plan'!$I$3:$I$477,'Codified Game Plan'!$E$3:$E$477,A234))</f>
        <v/>
      </c>
      <c r="F234" s="329" t="str">
        <f t="shared" si="4"/>
        <v>      - </v>
      </c>
      <c r="G234" s="295"/>
      <c r="H234" s="295"/>
      <c r="I234" s="295"/>
      <c r="J234" s="295"/>
      <c r="K234" s="295"/>
      <c r="L234" s="295"/>
      <c r="M234" s="295"/>
      <c r="N234" s="295"/>
      <c r="O234" s="295"/>
      <c r="P234" s="295"/>
      <c r="Q234" s="295"/>
      <c r="R234" s="295"/>
      <c r="S234" s="295"/>
      <c r="T234" s="295"/>
      <c r="U234" s="387"/>
      <c r="V234" s="387"/>
      <c r="W234" s="387"/>
      <c r="X234" s="387"/>
      <c r="Y234" s="387"/>
      <c r="Z234" s="387"/>
      <c r="AA234" s="387"/>
      <c r="AB234" s="387"/>
      <c r="AC234" s="387"/>
      <c r="AD234" s="387"/>
      <c r="AE234" s="387"/>
      <c r="AF234" s="387"/>
      <c r="AG234" s="387"/>
      <c r="AH234" s="387"/>
      <c r="AI234" s="387"/>
      <c r="AJ234" s="387"/>
      <c r="AK234" s="387"/>
      <c r="AL234" s="387"/>
      <c r="AM234" s="387"/>
      <c r="AN234" s="387"/>
      <c r="AO234" s="387"/>
      <c r="AP234" s="387"/>
      <c r="AQ234" s="387"/>
      <c r="AR234" s="387"/>
      <c r="AS234" s="387"/>
      <c r="AT234" s="387"/>
      <c r="AU234" s="387"/>
      <c r="AV234" s="387"/>
      <c r="AW234" s="387"/>
      <c r="AX234" s="387"/>
      <c r="AY234" s="387"/>
      <c r="AZ234" s="387"/>
      <c r="BA234" s="387"/>
      <c r="BB234" s="387"/>
      <c r="BC234" s="387"/>
      <c r="BD234" s="387"/>
      <c r="BE234" s="387"/>
      <c r="BF234" s="387"/>
      <c r="BG234" s="387"/>
      <c r="BH234" s="387"/>
      <c r="BI234" s="387"/>
      <c r="BJ234" s="387"/>
      <c r="BK234" s="387"/>
      <c r="BL234" s="387"/>
      <c r="BM234" s="387"/>
      <c r="BN234" s="387"/>
      <c r="BO234" s="387"/>
      <c r="BP234" s="387"/>
      <c r="BQ234" s="387"/>
      <c r="BR234" s="387"/>
      <c r="BS234" s="387"/>
      <c r="BT234" s="387"/>
      <c r="BU234" s="387"/>
      <c r="BV234" s="387"/>
      <c r="BW234" s="295"/>
      <c r="BX234" s="295"/>
      <c r="BY234" s="295"/>
    </row>
    <row r="235" ht="15.75" customHeight="1">
      <c r="A235" s="294"/>
      <c r="B235" s="295" t="str">
        <f>IF(ISTEXT(A235),SUMIF('Production Calendar'!$F$3:$F$2071,'Crop Map'!$A235,'Production Calendar'!$G$3:$G$2701),"")</f>
        <v/>
      </c>
      <c r="C235" s="327" t="str">
        <f t="shared" si="3"/>
        <v/>
      </c>
      <c r="D235" s="328" t="str">
        <f t="array" ref="D235">IF(ISBLANK(A235),"",XLOOKUP($A235,'Codified Game Plan'!$E$3:$E$477,'Codified Game Plan'!$G$3:$G$477,0))</f>
        <v/>
      </c>
      <c r="E235" s="328" t="str">
        <f>IF(ISBLANK(A235),"",MAXIFS('Codified Game Plan'!$I$3:$I$477,'Codified Game Plan'!$E$3:$E$477,A235))</f>
        <v/>
      </c>
      <c r="F235" s="329" t="str">
        <f t="shared" si="4"/>
        <v>      - </v>
      </c>
      <c r="G235" s="295"/>
      <c r="H235" s="295"/>
      <c r="I235" s="295"/>
      <c r="J235" s="295"/>
      <c r="K235" s="295"/>
      <c r="L235" s="295"/>
      <c r="M235" s="295"/>
      <c r="N235" s="295"/>
      <c r="O235" s="295"/>
      <c r="P235" s="295"/>
      <c r="Q235" s="295"/>
      <c r="R235" s="295"/>
      <c r="S235" s="295"/>
      <c r="T235" s="295"/>
      <c r="U235" s="387"/>
      <c r="V235" s="387"/>
      <c r="W235" s="387"/>
      <c r="X235" s="387"/>
      <c r="Y235" s="387"/>
      <c r="Z235" s="387"/>
      <c r="AA235" s="387"/>
      <c r="AB235" s="387"/>
      <c r="AC235" s="387"/>
      <c r="AD235" s="387"/>
      <c r="AE235" s="387"/>
      <c r="AF235" s="387"/>
      <c r="AG235" s="387"/>
      <c r="AH235" s="387"/>
      <c r="AI235" s="387"/>
      <c r="AJ235" s="387"/>
      <c r="AK235" s="387"/>
      <c r="AL235" s="387"/>
      <c r="AM235" s="387"/>
      <c r="AN235" s="387"/>
      <c r="AO235" s="387"/>
      <c r="AP235" s="387"/>
      <c r="AQ235" s="387"/>
      <c r="AR235" s="387"/>
      <c r="AS235" s="387"/>
      <c r="AT235" s="387"/>
      <c r="AU235" s="387"/>
      <c r="AV235" s="387"/>
      <c r="AW235" s="387"/>
      <c r="AX235" s="387"/>
      <c r="AY235" s="387"/>
      <c r="AZ235" s="387"/>
      <c r="BA235" s="387"/>
      <c r="BB235" s="387"/>
      <c r="BC235" s="387"/>
      <c r="BD235" s="387"/>
      <c r="BE235" s="387"/>
      <c r="BF235" s="387"/>
      <c r="BG235" s="387"/>
      <c r="BH235" s="387"/>
      <c r="BI235" s="387"/>
      <c r="BJ235" s="387"/>
      <c r="BK235" s="387"/>
      <c r="BL235" s="387"/>
      <c r="BM235" s="387"/>
      <c r="BN235" s="387"/>
      <c r="BO235" s="387"/>
      <c r="BP235" s="387"/>
      <c r="BQ235" s="387"/>
      <c r="BR235" s="387"/>
      <c r="BS235" s="387"/>
      <c r="BT235" s="387"/>
      <c r="BU235" s="387"/>
      <c r="BV235" s="387"/>
      <c r="BW235" s="295"/>
      <c r="BX235" s="295"/>
      <c r="BY235" s="295"/>
    </row>
    <row r="236" ht="15.75" customHeight="1">
      <c r="A236" s="294"/>
      <c r="B236" s="295" t="str">
        <f>IF(ISTEXT(A236),SUMIF('Production Calendar'!$F$3:$F$2071,'Crop Map'!$A236,'Production Calendar'!$G$3:$G$2701),"")</f>
        <v/>
      </c>
      <c r="C236" s="327" t="str">
        <f t="shared" si="3"/>
        <v/>
      </c>
      <c r="D236" s="328" t="str">
        <f t="array" ref="D236">IF(ISBLANK(A236),"",XLOOKUP($A236,'Codified Game Plan'!$E$3:$E$477,'Codified Game Plan'!$G$3:$G$477,0))</f>
        <v/>
      </c>
      <c r="E236" s="328" t="str">
        <f>IF(ISBLANK(A236),"",MAXIFS('Codified Game Plan'!$I$3:$I$477,'Codified Game Plan'!$E$3:$E$477,A236))</f>
        <v/>
      </c>
      <c r="F236" s="329" t="str">
        <f t="shared" si="4"/>
        <v>      - </v>
      </c>
      <c r="G236" s="295"/>
      <c r="H236" s="295"/>
      <c r="I236" s="295"/>
      <c r="J236" s="295"/>
      <c r="K236" s="295"/>
      <c r="L236" s="295"/>
      <c r="M236" s="295"/>
      <c r="N236" s="295"/>
      <c r="O236" s="295"/>
      <c r="P236" s="295"/>
      <c r="Q236" s="295"/>
      <c r="R236" s="295"/>
      <c r="S236" s="295"/>
      <c r="T236" s="295"/>
      <c r="U236" s="387"/>
      <c r="V236" s="387"/>
      <c r="W236" s="387"/>
      <c r="X236" s="387"/>
      <c r="Y236" s="387"/>
      <c r="Z236" s="387"/>
      <c r="AA236" s="387"/>
      <c r="AB236" s="387"/>
      <c r="AC236" s="387"/>
      <c r="AD236" s="387"/>
      <c r="AE236" s="387"/>
      <c r="AF236" s="387"/>
      <c r="AG236" s="387"/>
      <c r="AH236" s="387"/>
      <c r="AI236" s="387"/>
      <c r="AJ236" s="387"/>
      <c r="AK236" s="387"/>
      <c r="AL236" s="387"/>
      <c r="AM236" s="387"/>
      <c r="AN236" s="387"/>
      <c r="AO236" s="387"/>
      <c r="AP236" s="387"/>
      <c r="AQ236" s="387"/>
      <c r="AR236" s="387"/>
      <c r="AS236" s="387"/>
      <c r="AT236" s="387"/>
      <c r="AU236" s="387"/>
      <c r="AV236" s="387"/>
      <c r="AW236" s="387"/>
      <c r="AX236" s="387"/>
      <c r="AY236" s="387"/>
      <c r="AZ236" s="387"/>
      <c r="BA236" s="387"/>
      <c r="BB236" s="387"/>
      <c r="BC236" s="387"/>
      <c r="BD236" s="387"/>
      <c r="BE236" s="387"/>
      <c r="BF236" s="387"/>
      <c r="BG236" s="387"/>
      <c r="BH236" s="387"/>
      <c r="BI236" s="387"/>
      <c r="BJ236" s="387"/>
      <c r="BK236" s="387"/>
      <c r="BL236" s="387"/>
      <c r="BM236" s="387"/>
      <c r="BN236" s="387"/>
      <c r="BO236" s="387"/>
      <c r="BP236" s="387"/>
      <c r="BQ236" s="387"/>
      <c r="BR236" s="387"/>
      <c r="BS236" s="387"/>
      <c r="BT236" s="387"/>
      <c r="BU236" s="387"/>
      <c r="BV236" s="387"/>
      <c r="BW236" s="295"/>
      <c r="BX236" s="295"/>
      <c r="BY236" s="295"/>
    </row>
    <row r="237" ht="15.75" customHeight="1">
      <c r="A237" s="294"/>
      <c r="B237" s="295" t="str">
        <f>IF(ISTEXT(A237),SUMIF('Production Calendar'!$F$3:$F$2071,'Crop Map'!$A237,'Production Calendar'!$G$3:$G$2701),"")</f>
        <v/>
      </c>
      <c r="C237" s="327" t="str">
        <f t="shared" si="3"/>
        <v/>
      </c>
      <c r="D237" s="328" t="str">
        <f t="array" ref="D237">IF(ISBLANK(A237),"",XLOOKUP($A237,'Codified Game Plan'!$E$3:$E$477,'Codified Game Plan'!$G$3:$G$477,0))</f>
        <v/>
      </c>
      <c r="E237" s="328" t="str">
        <f>IF(ISBLANK(A237),"",MAXIFS('Codified Game Plan'!$I$3:$I$477,'Codified Game Plan'!$E$3:$E$477,A237))</f>
        <v/>
      </c>
      <c r="F237" s="329" t="str">
        <f t="shared" si="4"/>
        <v>      - </v>
      </c>
      <c r="G237" s="295"/>
      <c r="H237" s="295"/>
      <c r="I237" s="295"/>
      <c r="J237" s="295"/>
      <c r="K237" s="295"/>
      <c r="L237" s="295"/>
      <c r="M237" s="295"/>
      <c r="N237" s="295"/>
      <c r="O237" s="295"/>
      <c r="P237" s="295"/>
      <c r="Q237" s="295"/>
      <c r="R237" s="295"/>
      <c r="S237" s="295"/>
      <c r="T237" s="295"/>
      <c r="U237" s="387"/>
      <c r="V237" s="387"/>
      <c r="W237" s="387"/>
      <c r="X237" s="387"/>
      <c r="Y237" s="387"/>
      <c r="Z237" s="387"/>
      <c r="AA237" s="387"/>
      <c r="AB237" s="387"/>
      <c r="AC237" s="387"/>
      <c r="AD237" s="387"/>
      <c r="AE237" s="387"/>
      <c r="AF237" s="387"/>
      <c r="AG237" s="387"/>
      <c r="AH237" s="387"/>
      <c r="AI237" s="387"/>
      <c r="AJ237" s="387"/>
      <c r="AK237" s="387"/>
      <c r="AL237" s="387"/>
      <c r="AM237" s="387"/>
      <c r="AN237" s="387"/>
      <c r="AO237" s="387"/>
      <c r="AP237" s="387"/>
      <c r="AQ237" s="387"/>
      <c r="AR237" s="387"/>
      <c r="AS237" s="387"/>
      <c r="AT237" s="387"/>
      <c r="AU237" s="387"/>
      <c r="AV237" s="387"/>
      <c r="AW237" s="387"/>
      <c r="AX237" s="387"/>
      <c r="AY237" s="387"/>
      <c r="AZ237" s="387"/>
      <c r="BA237" s="387"/>
      <c r="BB237" s="387"/>
      <c r="BC237" s="387"/>
      <c r="BD237" s="387"/>
      <c r="BE237" s="387"/>
      <c r="BF237" s="387"/>
      <c r="BG237" s="387"/>
      <c r="BH237" s="387"/>
      <c r="BI237" s="387"/>
      <c r="BJ237" s="387"/>
      <c r="BK237" s="387"/>
      <c r="BL237" s="387"/>
      <c r="BM237" s="387"/>
      <c r="BN237" s="387"/>
      <c r="BO237" s="387"/>
      <c r="BP237" s="387"/>
      <c r="BQ237" s="387"/>
      <c r="BR237" s="387"/>
      <c r="BS237" s="387"/>
      <c r="BT237" s="387"/>
      <c r="BU237" s="387"/>
      <c r="BV237" s="387"/>
      <c r="BW237" s="295"/>
      <c r="BX237" s="295"/>
      <c r="BY237" s="295"/>
    </row>
    <row r="238" ht="15.75" customHeight="1">
      <c r="A238" s="294"/>
      <c r="B238" s="295" t="str">
        <f>IF(ISTEXT(A238),SUMIF('Production Calendar'!$F$3:$F$2071,'Crop Map'!$A238,'Production Calendar'!$G$3:$G$2701),"")</f>
        <v/>
      </c>
      <c r="C238" s="327" t="str">
        <f t="shared" si="3"/>
        <v/>
      </c>
      <c r="D238" s="328" t="str">
        <f t="array" ref="D238">IF(ISBLANK(A238),"",XLOOKUP($A238,'Codified Game Plan'!$E$3:$E$477,'Codified Game Plan'!$G$3:$G$477,0))</f>
        <v/>
      </c>
      <c r="E238" s="328" t="str">
        <f>IF(ISBLANK(A238),"",MAXIFS('Codified Game Plan'!$I$3:$I$477,'Codified Game Plan'!$E$3:$E$477,A238))</f>
        <v/>
      </c>
      <c r="F238" s="329" t="str">
        <f t="shared" si="4"/>
        <v>      - </v>
      </c>
      <c r="G238" s="295"/>
      <c r="H238" s="295"/>
      <c r="I238" s="295"/>
      <c r="J238" s="295"/>
      <c r="K238" s="295"/>
      <c r="L238" s="295"/>
      <c r="M238" s="295"/>
      <c r="N238" s="295"/>
      <c r="O238" s="295"/>
      <c r="P238" s="295"/>
      <c r="Q238" s="295"/>
      <c r="R238" s="295"/>
      <c r="S238" s="295"/>
      <c r="T238" s="295"/>
      <c r="U238" s="387"/>
      <c r="V238" s="387"/>
      <c r="W238" s="387"/>
      <c r="X238" s="387"/>
      <c r="Y238" s="387"/>
      <c r="Z238" s="387"/>
      <c r="AA238" s="387"/>
      <c r="AB238" s="387"/>
      <c r="AC238" s="387"/>
      <c r="AD238" s="387"/>
      <c r="AE238" s="387"/>
      <c r="AF238" s="387"/>
      <c r="AG238" s="387"/>
      <c r="AH238" s="387"/>
      <c r="AI238" s="387"/>
      <c r="AJ238" s="387"/>
      <c r="AK238" s="387"/>
      <c r="AL238" s="387"/>
      <c r="AM238" s="387"/>
      <c r="AN238" s="387"/>
      <c r="AO238" s="387"/>
      <c r="AP238" s="387"/>
      <c r="AQ238" s="387"/>
      <c r="AR238" s="387"/>
      <c r="AS238" s="387"/>
      <c r="AT238" s="387"/>
      <c r="AU238" s="387"/>
      <c r="AV238" s="387"/>
      <c r="AW238" s="387"/>
      <c r="AX238" s="387"/>
      <c r="AY238" s="387"/>
      <c r="AZ238" s="387"/>
      <c r="BA238" s="387"/>
      <c r="BB238" s="387"/>
      <c r="BC238" s="387"/>
      <c r="BD238" s="387"/>
      <c r="BE238" s="387"/>
      <c r="BF238" s="387"/>
      <c r="BG238" s="387"/>
      <c r="BH238" s="387"/>
      <c r="BI238" s="387"/>
      <c r="BJ238" s="387"/>
      <c r="BK238" s="387"/>
      <c r="BL238" s="387"/>
      <c r="BM238" s="387"/>
      <c r="BN238" s="387"/>
      <c r="BO238" s="387"/>
      <c r="BP238" s="387"/>
      <c r="BQ238" s="387"/>
      <c r="BR238" s="387"/>
      <c r="BS238" s="387"/>
      <c r="BT238" s="387"/>
      <c r="BU238" s="387"/>
      <c r="BV238" s="387"/>
      <c r="BW238" s="295"/>
      <c r="BX238" s="295"/>
      <c r="BY238" s="295"/>
    </row>
    <row r="239" ht="15.75" customHeight="1">
      <c r="A239" s="294"/>
      <c r="B239" s="295" t="str">
        <f>IF(ISTEXT(A239),SUMIF('Production Calendar'!$F$3:$F$2071,'Crop Map'!$A239,'Production Calendar'!$G$3:$G$2701),"")</f>
        <v/>
      </c>
      <c r="C239" s="327" t="str">
        <f t="shared" si="3"/>
        <v/>
      </c>
      <c r="D239" s="328" t="str">
        <f t="array" ref="D239">IF(ISBLANK(A239),"",XLOOKUP($A239,'Codified Game Plan'!$E$3:$E$477,'Codified Game Plan'!$G$3:$G$477,0))</f>
        <v/>
      </c>
      <c r="E239" s="328" t="str">
        <f>IF(ISBLANK(A239),"",MAXIFS('Codified Game Plan'!$I$3:$I$477,'Codified Game Plan'!$E$3:$E$477,A239))</f>
        <v/>
      </c>
      <c r="F239" s="329" t="str">
        <f t="shared" si="4"/>
        <v>      - </v>
      </c>
      <c r="G239" s="295"/>
      <c r="H239" s="295"/>
      <c r="I239" s="295"/>
      <c r="J239" s="295"/>
      <c r="K239" s="295"/>
      <c r="L239" s="295"/>
      <c r="M239" s="295"/>
      <c r="N239" s="295"/>
      <c r="O239" s="295"/>
      <c r="P239" s="295"/>
      <c r="Q239" s="295"/>
      <c r="R239" s="295"/>
      <c r="S239" s="295"/>
      <c r="T239" s="295"/>
      <c r="U239" s="387"/>
      <c r="V239" s="387"/>
      <c r="W239" s="387"/>
      <c r="X239" s="387"/>
      <c r="Y239" s="387"/>
      <c r="Z239" s="387"/>
      <c r="AA239" s="387"/>
      <c r="AB239" s="387"/>
      <c r="AC239" s="387"/>
      <c r="AD239" s="387"/>
      <c r="AE239" s="387"/>
      <c r="AF239" s="387"/>
      <c r="AG239" s="387"/>
      <c r="AH239" s="387"/>
      <c r="AI239" s="387"/>
      <c r="AJ239" s="387"/>
      <c r="AK239" s="387"/>
      <c r="AL239" s="387"/>
      <c r="AM239" s="387"/>
      <c r="AN239" s="387"/>
      <c r="AO239" s="387"/>
      <c r="AP239" s="387"/>
      <c r="AQ239" s="387"/>
      <c r="AR239" s="387"/>
      <c r="AS239" s="387"/>
      <c r="AT239" s="387"/>
      <c r="AU239" s="387"/>
      <c r="AV239" s="387"/>
      <c r="AW239" s="387"/>
      <c r="AX239" s="387"/>
      <c r="AY239" s="387"/>
      <c r="AZ239" s="387"/>
      <c r="BA239" s="387"/>
      <c r="BB239" s="387"/>
      <c r="BC239" s="387"/>
      <c r="BD239" s="387"/>
      <c r="BE239" s="387"/>
      <c r="BF239" s="387"/>
      <c r="BG239" s="387"/>
      <c r="BH239" s="387"/>
      <c r="BI239" s="387"/>
      <c r="BJ239" s="387"/>
      <c r="BK239" s="387"/>
      <c r="BL239" s="387"/>
      <c r="BM239" s="387"/>
      <c r="BN239" s="387"/>
      <c r="BO239" s="387"/>
      <c r="BP239" s="387"/>
      <c r="BQ239" s="387"/>
      <c r="BR239" s="387"/>
      <c r="BS239" s="387"/>
      <c r="BT239" s="387"/>
      <c r="BU239" s="387"/>
      <c r="BV239" s="387"/>
      <c r="BW239" s="295"/>
      <c r="BX239" s="295"/>
      <c r="BY239" s="295"/>
    </row>
    <row r="240" ht="15.75" customHeight="1">
      <c r="A240" s="294"/>
      <c r="B240" s="295" t="str">
        <f>IF(ISTEXT(A240),SUMIF('Production Calendar'!$F$3:$F$2071,'Crop Map'!$A240,'Production Calendar'!$G$3:$G$2701),"")</f>
        <v/>
      </c>
      <c r="C240" s="327" t="str">
        <f t="shared" si="3"/>
        <v/>
      </c>
      <c r="D240" s="328" t="str">
        <f t="array" ref="D240">IF(ISBLANK(A240),"",XLOOKUP($A240,'Codified Game Plan'!$E$3:$E$477,'Codified Game Plan'!$G$3:$G$477,0))</f>
        <v/>
      </c>
      <c r="E240" s="328" t="str">
        <f>IF(ISBLANK(A240),"",MAXIFS('Codified Game Plan'!$I$3:$I$477,'Codified Game Plan'!$E$3:$E$477,A240))</f>
        <v/>
      </c>
      <c r="F240" s="329" t="str">
        <f t="shared" si="4"/>
        <v>      - </v>
      </c>
      <c r="G240" s="295"/>
      <c r="H240" s="295"/>
      <c r="I240" s="295"/>
      <c r="J240" s="295"/>
      <c r="K240" s="295"/>
      <c r="L240" s="295"/>
      <c r="M240" s="295"/>
      <c r="N240" s="295"/>
      <c r="O240" s="295"/>
      <c r="P240" s="295"/>
      <c r="Q240" s="295"/>
      <c r="R240" s="295"/>
      <c r="S240" s="295"/>
      <c r="T240" s="295"/>
      <c r="U240" s="387"/>
      <c r="V240" s="387"/>
      <c r="W240" s="387"/>
      <c r="X240" s="387"/>
      <c r="Y240" s="387"/>
      <c r="Z240" s="387"/>
      <c r="AA240" s="387"/>
      <c r="AB240" s="387"/>
      <c r="AC240" s="387"/>
      <c r="AD240" s="387"/>
      <c r="AE240" s="387"/>
      <c r="AF240" s="387"/>
      <c r="AG240" s="387"/>
      <c r="AH240" s="387"/>
      <c r="AI240" s="387"/>
      <c r="AJ240" s="387"/>
      <c r="AK240" s="387"/>
      <c r="AL240" s="387"/>
      <c r="AM240" s="387"/>
      <c r="AN240" s="387"/>
      <c r="AO240" s="387"/>
      <c r="AP240" s="387"/>
      <c r="AQ240" s="387"/>
      <c r="AR240" s="387"/>
      <c r="AS240" s="387"/>
      <c r="AT240" s="387"/>
      <c r="AU240" s="387"/>
      <c r="AV240" s="387"/>
      <c r="AW240" s="387"/>
      <c r="AX240" s="387"/>
      <c r="AY240" s="387"/>
      <c r="AZ240" s="387"/>
      <c r="BA240" s="387"/>
      <c r="BB240" s="387"/>
      <c r="BC240" s="387"/>
      <c r="BD240" s="387"/>
      <c r="BE240" s="387"/>
      <c r="BF240" s="387"/>
      <c r="BG240" s="387"/>
      <c r="BH240" s="387"/>
      <c r="BI240" s="387"/>
      <c r="BJ240" s="387"/>
      <c r="BK240" s="387"/>
      <c r="BL240" s="387"/>
      <c r="BM240" s="387"/>
      <c r="BN240" s="387"/>
      <c r="BO240" s="387"/>
      <c r="BP240" s="387"/>
      <c r="BQ240" s="387"/>
      <c r="BR240" s="387"/>
      <c r="BS240" s="387"/>
      <c r="BT240" s="387"/>
      <c r="BU240" s="387"/>
      <c r="BV240" s="387"/>
      <c r="BW240" s="295"/>
      <c r="BX240" s="295"/>
      <c r="BY240" s="295"/>
    </row>
    <row r="241" ht="15.75" customHeight="1">
      <c r="A241" s="294"/>
      <c r="B241" s="295" t="str">
        <f>IF(ISTEXT(A241),SUMIF('Production Calendar'!$F$3:$F$2071,'Crop Map'!$A241,'Production Calendar'!$G$3:$G$2701),"")</f>
        <v/>
      </c>
      <c r="C241" s="327" t="str">
        <f t="shared" si="3"/>
        <v/>
      </c>
      <c r="D241" s="328" t="str">
        <f t="array" ref="D241">IF(ISBLANK(A241),"",XLOOKUP($A241,'Codified Game Plan'!$E$3:$E$477,'Codified Game Plan'!$G$3:$G$477,0))</f>
        <v/>
      </c>
      <c r="E241" s="328" t="str">
        <f>IF(ISBLANK(A241),"",MAXIFS('Codified Game Plan'!$I$3:$I$477,'Codified Game Plan'!$E$3:$E$477,A241))</f>
        <v/>
      </c>
      <c r="F241" s="329" t="str">
        <f t="shared" si="4"/>
        <v>      - </v>
      </c>
      <c r="G241" s="295"/>
      <c r="H241" s="295"/>
      <c r="I241" s="295"/>
      <c r="J241" s="295"/>
      <c r="K241" s="295"/>
      <c r="L241" s="295"/>
      <c r="M241" s="295"/>
      <c r="N241" s="295"/>
      <c r="O241" s="295"/>
      <c r="P241" s="295"/>
      <c r="Q241" s="295"/>
      <c r="R241" s="295"/>
      <c r="S241" s="295"/>
      <c r="T241" s="295"/>
      <c r="U241" s="387"/>
      <c r="V241" s="387"/>
      <c r="W241" s="387"/>
      <c r="X241" s="387"/>
      <c r="Y241" s="387"/>
      <c r="Z241" s="387"/>
      <c r="AA241" s="387"/>
      <c r="AB241" s="387"/>
      <c r="AC241" s="387"/>
      <c r="AD241" s="387"/>
      <c r="AE241" s="387"/>
      <c r="AF241" s="387"/>
      <c r="AG241" s="387"/>
      <c r="AH241" s="387"/>
      <c r="AI241" s="387"/>
      <c r="AJ241" s="387"/>
      <c r="AK241" s="387"/>
      <c r="AL241" s="387"/>
      <c r="AM241" s="387"/>
      <c r="AN241" s="387"/>
      <c r="AO241" s="387"/>
      <c r="AP241" s="387"/>
      <c r="AQ241" s="387"/>
      <c r="AR241" s="387"/>
      <c r="AS241" s="387"/>
      <c r="AT241" s="387"/>
      <c r="AU241" s="387"/>
      <c r="AV241" s="387"/>
      <c r="AW241" s="387"/>
      <c r="AX241" s="387"/>
      <c r="AY241" s="387"/>
      <c r="AZ241" s="387"/>
      <c r="BA241" s="387"/>
      <c r="BB241" s="387"/>
      <c r="BC241" s="387"/>
      <c r="BD241" s="387"/>
      <c r="BE241" s="387"/>
      <c r="BF241" s="387"/>
      <c r="BG241" s="387"/>
      <c r="BH241" s="387"/>
      <c r="BI241" s="387"/>
      <c r="BJ241" s="387"/>
      <c r="BK241" s="387"/>
      <c r="BL241" s="387"/>
      <c r="BM241" s="387"/>
      <c r="BN241" s="387"/>
      <c r="BO241" s="387"/>
      <c r="BP241" s="387"/>
      <c r="BQ241" s="387"/>
      <c r="BR241" s="387"/>
      <c r="BS241" s="387"/>
      <c r="BT241" s="387"/>
      <c r="BU241" s="387"/>
      <c r="BV241" s="387"/>
      <c r="BW241" s="295"/>
      <c r="BX241" s="295"/>
      <c r="BY241" s="295"/>
    </row>
    <row r="242" ht="15.75" customHeight="1">
      <c r="A242" s="294"/>
      <c r="B242" s="295" t="str">
        <f>IF(ISTEXT(A242),SUMIF('Production Calendar'!$F$3:$F$2071,'Crop Map'!$A242,'Production Calendar'!$G$3:$G$2701),"")</f>
        <v/>
      </c>
      <c r="C242" s="327" t="str">
        <f t="shared" si="3"/>
        <v/>
      </c>
      <c r="D242" s="328" t="str">
        <f t="array" ref="D242">IF(ISBLANK(A242),"",XLOOKUP($A242,'Codified Game Plan'!$E$3:$E$477,'Codified Game Plan'!$G$3:$G$477,0))</f>
        <v/>
      </c>
      <c r="E242" s="328" t="str">
        <f>IF(ISBLANK(A242),"",MAXIFS('Codified Game Plan'!$I$3:$I$477,'Codified Game Plan'!$E$3:$E$477,A242))</f>
        <v/>
      </c>
      <c r="F242" s="329" t="str">
        <f t="shared" si="4"/>
        <v>      - </v>
      </c>
      <c r="G242" s="295"/>
      <c r="H242" s="295"/>
      <c r="I242" s="295"/>
      <c r="J242" s="295"/>
      <c r="K242" s="295"/>
      <c r="L242" s="295"/>
      <c r="M242" s="295"/>
      <c r="N242" s="295"/>
      <c r="O242" s="295"/>
      <c r="P242" s="295"/>
      <c r="Q242" s="295"/>
      <c r="R242" s="295"/>
      <c r="S242" s="295"/>
      <c r="T242" s="295"/>
      <c r="U242" s="387"/>
      <c r="V242" s="387"/>
      <c r="W242" s="387"/>
      <c r="X242" s="387"/>
      <c r="Y242" s="387"/>
      <c r="Z242" s="387"/>
      <c r="AA242" s="387"/>
      <c r="AB242" s="387"/>
      <c r="AC242" s="387"/>
      <c r="AD242" s="387"/>
      <c r="AE242" s="387"/>
      <c r="AF242" s="387"/>
      <c r="AG242" s="387"/>
      <c r="AH242" s="387"/>
      <c r="AI242" s="387"/>
      <c r="AJ242" s="387"/>
      <c r="AK242" s="387"/>
      <c r="AL242" s="387"/>
      <c r="AM242" s="387"/>
      <c r="AN242" s="387"/>
      <c r="AO242" s="387"/>
      <c r="AP242" s="387"/>
      <c r="AQ242" s="387"/>
      <c r="AR242" s="387"/>
      <c r="AS242" s="387"/>
      <c r="AT242" s="387"/>
      <c r="AU242" s="387"/>
      <c r="AV242" s="387"/>
      <c r="AW242" s="387"/>
      <c r="AX242" s="387"/>
      <c r="AY242" s="387"/>
      <c r="AZ242" s="387"/>
      <c r="BA242" s="387"/>
      <c r="BB242" s="387"/>
      <c r="BC242" s="387"/>
      <c r="BD242" s="387"/>
      <c r="BE242" s="387"/>
      <c r="BF242" s="387"/>
      <c r="BG242" s="387"/>
      <c r="BH242" s="387"/>
      <c r="BI242" s="387"/>
      <c r="BJ242" s="387"/>
      <c r="BK242" s="387"/>
      <c r="BL242" s="387"/>
      <c r="BM242" s="387"/>
      <c r="BN242" s="387"/>
      <c r="BO242" s="387"/>
      <c r="BP242" s="387"/>
      <c r="BQ242" s="387"/>
      <c r="BR242" s="387"/>
      <c r="BS242" s="387"/>
      <c r="BT242" s="387"/>
      <c r="BU242" s="387"/>
      <c r="BV242" s="387"/>
      <c r="BW242" s="295"/>
      <c r="BX242" s="295"/>
      <c r="BY242" s="295"/>
    </row>
    <row r="243" ht="15.75" customHeight="1">
      <c r="A243" s="294"/>
      <c r="B243" s="295" t="str">
        <f>IF(ISTEXT(A243),SUMIF('Production Calendar'!$F$3:$F$2071,'Crop Map'!$A243,'Production Calendar'!$G$3:$G$2701),"")</f>
        <v/>
      </c>
      <c r="C243" s="327" t="str">
        <f t="shared" si="3"/>
        <v/>
      </c>
      <c r="D243" s="328" t="str">
        <f t="array" ref="D243">IF(ISBLANK(A243),"",XLOOKUP($A243,'Codified Game Plan'!$E$3:$E$477,'Codified Game Plan'!$G$3:$G$477,0))</f>
        <v/>
      </c>
      <c r="E243" s="328" t="str">
        <f>IF(ISBLANK(A243),"",MAXIFS('Codified Game Plan'!$I$3:$I$477,'Codified Game Plan'!$E$3:$E$477,A243))</f>
        <v/>
      </c>
      <c r="F243" s="329" t="str">
        <f t="shared" si="4"/>
        <v>      - </v>
      </c>
      <c r="G243" s="295"/>
      <c r="H243" s="295"/>
      <c r="I243" s="295"/>
      <c r="J243" s="295"/>
      <c r="K243" s="295"/>
      <c r="L243" s="295"/>
      <c r="M243" s="295"/>
      <c r="N243" s="295"/>
      <c r="O243" s="295"/>
      <c r="P243" s="295"/>
      <c r="Q243" s="295"/>
      <c r="R243" s="295"/>
      <c r="S243" s="295"/>
      <c r="T243" s="295"/>
      <c r="U243" s="387"/>
      <c r="V243" s="387"/>
      <c r="W243" s="387"/>
      <c r="X243" s="387"/>
      <c r="Y243" s="387"/>
      <c r="Z243" s="387"/>
      <c r="AA243" s="387"/>
      <c r="AB243" s="387"/>
      <c r="AC243" s="387"/>
      <c r="AD243" s="387"/>
      <c r="AE243" s="387"/>
      <c r="AF243" s="387"/>
      <c r="AG243" s="387"/>
      <c r="AH243" s="387"/>
      <c r="AI243" s="387"/>
      <c r="AJ243" s="387"/>
      <c r="AK243" s="387"/>
      <c r="AL243" s="387"/>
      <c r="AM243" s="387"/>
      <c r="AN243" s="387"/>
      <c r="AO243" s="387"/>
      <c r="AP243" s="387"/>
      <c r="AQ243" s="387"/>
      <c r="AR243" s="387"/>
      <c r="AS243" s="387"/>
      <c r="AT243" s="387"/>
      <c r="AU243" s="387"/>
      <c r="AV243" s="387"/>
      <c r="AW243" s="387"/>
      <c r="AX243" s="387"/>
      <c r="AY243" s="387"/>
      <c r="AZ243" s="387"/>
      <c r="BA243" s="387"/>
      <c r="BB243" s="387"/>
      <c r="BC243" s="387"/>
      <c r="BD243" s="387"/>
      <c r="BE243" s="387"/>
      <c r="BF243" s="387"/>
      <c r="BG243" s="387"/>
      <c r="BH243" s="387"/>
      <c r="BI243" s="387"/>
      <c r="BJ243" s="387"/>
      <c r="BK243" s="387"/>
      <c r="BL243" s="387"/>
      <c r="BM243" s="387"/>
      <c r="BN243" s="387"/>
      <c r="BO243" s="387"/>
      <c r="BP243" s="387"/>
      <c r="BQ243" s="387"/>
      <c r="BR243" s="387"/>
      <c r="BS243" s="387"/>
      <c r="BT243" s="387"/>
      <c r="BU243" s="387"/>
      <c r="BV243" s="387"/>
      <c r="BW243" s="295"/>
      <c r="BX243" s="295"/>
      <c r="BY243" s="295"/>
    </row>
    <row r="244" ht="15.75" customHeight="1">
      <c r="A244" s="294"/>
      <c r="B244" s="295" t="str">
        <f>IF(ISTEXT(A244),SUMIF('Production Calendar'!$F$3:$F$2071,'Crop Map'!$A244,'Production Calendar'!$G$3:$G$2701),"")</f>
        <v/>
      </c>
      <c r="C244" s="327" t="str">
        <f t="shared" si="3"/>
        <v/>
      </c>
      <c r="D244" s="328" t="str">
        <f t="array" ref="D244">IF(ISBLANK(A244),"",XLOOKUP($A244,'Codified Game Plan'!$E$3:$E$477,'Codified Game Plan'!$G$3:$G$477,0))</f>
        <v/>
      </c>
      <c r="E244" s="328" t="str">
        <f>IF(ISBLANK(A244),"",MAXIFS('Codified Game Plan'!$I$3:$I$477,'Codified Game Plan'!$E$3:$E$477,A244))</f>
        <v/>
      </c>
      <c r="F244" s="329" t="str">
        <f t="shared" si="4"/>
        <v>      - </v>
      </c>
      <c r="G244" s="295"/>
      <c r="H244" s="295"/>
      <c r="I244" s="295"/>
      <c r="J244" s="295"/>
      <c r="K244" s="295"/>
      <c r="L244" s="295"/>
      <c r="M244" s="295"/>
      <c r="N244" s="295"/>
      <c r="O244" s="295"/>
      <c r="P244" s="295"/>
      <c r="Q244" s="295"/>
      <c r="R244" s="295"/>
      <c r="S244" s="295"/>
      <c r="T244" s="295"/>
      <c r="U244" s="387"/>
      <c r="V244" s="387"/>
      <c r="W244" s="387"/>
      <c r="X244" s="387"/>
      <c r="Y244" s="387"/>
      <c r="Z244" s="387"/>
      <c r="AA244" s="387"/>
      <c r="AB244" s="387"/>
      <c r="AC244" s="387"/>
      <c r="AD244" s="387"/>
      <c r="AE244" s="387"/>
      <c r="AF244" s="387"/>
      <c r="AG244" s="387"/>
      <c r="AH244" s="387"/>
      <c r="AI244" s="387"/>
      <c r="AJ244" s="387"/>
      <c r="AK244" s="387"/>
      <c r="AL244" s="387"/>
      <c r="AM244" s="387"/>
      <c r="AN244" s="387"/>
      <c r="AO244" s="387"/>
      <c r="AP244" s="387"/>
      <c r="AQ244" s="387"/>
      <c r="AR244" s="387"/>
      <c r="AS244" s="387"/>
      <c r="AT244" s="387"/>
      <c r="AU244" s="387"/>
      <c r="AV244" s="387"/>
      <c r="AW244" s="387"/>
      <c r="AX244" s="387"/>
      <c r="AY244" s="387"/>
      <c r="AZ244" s="387"/>
      <c r="BA244" s="387"/>
      <c r="BB244" s="387"/>
      <c r="BC244" s="387"/>
      <c r="BD244" s="387"/>
      <c r="BE244" s="387"/>
      <c r="BF244" s="387"/>
      <c r="BG244" s="387"/>
      <c r="BH244" s="387"/>
      <c r="BI244" s="387"/>
      <c r="BJ244" s="387"/>
      <c r="BK244" s="387"/>
      <c r="BL244" s="387"/>
      <c r="BM244" s="387"/>
      <c r="BN244" s="387"/>
      <c r="BO244" s="387"/>
      <c r="BP244" s="387"/>
      <c r="BQ244" s="387"/>
      <c r="BR244" s="387"/>
      <c r="BS244" s="387"/>
      <c r="BT244" s="387"/>
      <c r="BU244" s="387"/>
      <c r="BV244" s="387"/>
      <c r="BW244" s="295"/>
      <c r="BX244" s="295"/>
      <c r="BY244" s="295"/>
    </row>
    <row r="245" ht="15.75" customHeight="1">
      <c r="A245" s="294"/>
      <c r="B245" s="295" t="str">
        <f>IF(ISTEXT(A245),SUMIF('Production Calendar'!$F$3:$F$2071,'Crop Map'!$A245,'Production Calendar'!$G$3:$G$2701),"")</f>
        <v/>
      </c>
      <c r="C245" s="327" t="str">
        <f t="shared" si="3"/>
        <v/>
      </c>
      <c r="D245" s="328" t="str">
        <f t="array" ref="D245">IF(ISBLANK(A245),"",XLOOKUP($A245,'Codified Game Plan'!$E$3:$E$477,'Codified Game Plan'!$G$3:$G$477,0))</f>
        <v/>
      </c>
      <c r="E245" s="328" t="str">
        <f>IF(ISBLANK(A245),"",MAXIFS('Codified Game Plan'!$I$3:$I$477,'Codified Game Plan'!$E$3:$E$477,A245))</f>
        <v/>
      </c>
      <c r="F245" s="329" t="str">
        <f t="shared" si="4"/>
        <v>      - </v>
      </c>
      <c r="G245" s="295"/>
      <c r="H245" s="295"/>
      <c r="I245" s="295"/>
      <c r="J245" s="295"/>
      <c r="K245" s="295"/>
      <c r="L245" s="295"/>
      <c r="M245" s="295"/>
      <c r="N245" s="295"/>
      <c r="O245" s="295"/>
      <c r="P245" s="295"/>
      <c r="Q245" s="295"/>
      <c r="R245" s="295"/>
      <c r="S245" s="295"/>
      <c r="T245" s="295"/>
      <c r="U245" s="387"/>
      <c r="V245" s="387"/>
      <c r="W245" s="387"/>
      <c r="X245" s="387"/>
      <c r="Y245" s="387"/>
      <c r="Z245" s="387"/>
      <c r="AA245" s="387"/>
      <c r="AB245" s="387"/>
      <c r="AC245" s="387"/>
      <c r="AD245" s="387"/>
      <c r="AE245" s="387"/>
      <c r="AF245" s="387"/>
      <c r="AG245" s="387"/>
      <c r="AH245" s="387"/>
      <c r="AI245" s="387"/>
      <c r="AJ245" s="387"/>
      <c r="AK245" s="387"/>
      <c r="AL245" s="387"/>
      <c r="AM245" s="387"/>
      <c r="AN245" s="387"/>
      <c r="AO245" s="387"/>
      <c r="AP245" s="387"/>
      <c r="AQ245" s="387"/>
      <c r="AR245" s="387"/>
      <c r="AS245" s="387"/>
      <c r="AT245" s="387"/>
      <c r="AU245" s="387"/>
      <c r="AV245" s="387"/>
      <c r="AW245" s="387"/>
      <c r="AX245" s="387"/>
      <c r="AY245" s="387"/>
      <c r="AZ245" s="387"/>
      <c r="BA245" s="387"/>
      <c r="BB245" s="387"/>
      <c r="BC245" s="387"/>
      <c r="BD245" s="387"/>
      <c r="BE245" s="387"/>
      <c r="BF245" s="387"/>
      <c r="BG245" s="387"/>
      <c r="BH245" s="387"/>
      <c r="BI245" s="387"/>
      <c r="BJ245" s="387"/>
      <c r="BK245" s="387"/>
      <c r="BL245" s="387"/>
      <c r="BM245" s="387"/>
      <c r="BN245" s="387"/>
      <c r="BO245" s="387"/>
      <c r="BP245" s="387"/>
      <c r="BQ245" s="387"/>
      <c r="BR245" s="387"/>
      <c r="BS245" s="387"/>
      <c r="BT245" s="387"/>
      <c r="BU245" s="387"/>
      <c r="BV245" s="387"/>
      <c r="BW245" s="295"/>
      <c r="BX245" s="295"/>
      <c r="BY245" s="295"/>
    </row>
    <row r="246" ht="15.75" customHeight="1">
      <c r="A246" s="294"/>
      <c r="B246" s="295" t="str">
        <f>IF(ISTEXT(A246),SUMIF('Production Calendar'!$F$3:$F$2071,'Crop Map'!$A246,'Production Calendar'!$G$3:$G$2701),"")</f>
        <v/>
      </c>
      <c r="C246" s="327" t="str">
        <f t="shared" si="3"/>
        <v/>
      </c>
      <c r="D246" s="328" t="str">
        <f t="array" ref="D246">IF(ISBLANK(A246),"",XLOOKUP($A246,'Codified Game Plan'!$E$3:$E$477,'Codified Game Plan'!$G$3:$G$477,0))</f>
        <v/>
      </c>
      <c r="E246" s="328" t="str">
        <f>IF(ISBLANK(A246),"",MAXIFS('Codified Game Plan'!$I$3:$I$477,'Codified Game Plan'!$E$3:$E$477,A246))</f>
        <v/>
      </c>
      <c r="F246" s="329" t="str">
        <f t="shared" si="4"/>
        <v>      - </v>
      </c>
      <c r="G246" s="295"/>
      <c r="H246" s="295"/>
      <c r="I246" s="295"/>
      <c r="J246" s="295"/>
      <c r="K246" s="295"/>
      <c r="L246" s="295"/>
      <c r="M246" s="295"/>
      <c r="N246" s="295"/>
      <c r="O246" s="295"/>
      <c r="P246" s="295"/>
      <c r="Q246" s="295"/>
      <c r="R246" s="295"/>
      <c r="S246" s="295"/>
      <c r="T246" s="295"/>
      <c r="U246" s="387"/>
      <c r="V246" s="387"/>
      <c r="W246" s="387"/>
      <c r="X246" s="387"/>
      <c r="Y246" s="387"/>
      <c r="Z246" s="387"/>
      <c r="AA246" s="387"/>
      <c r="AB246" s="387"/>
      <c r="AC246" s="387"/>
      <c r="AD246" s="387"/>
      <c r="AE246" s="387"/>
      <c r="AF246" s="387"/>
      <c r="AG246" s="387"/>
      <c r="AH246" s="387"/>
      <c r="AI246" s="387"/>
      <c r="AJ246" s="387"/>
      <c r="AK246" s="387"/>
      <c r="AL246" s="387"/>
      <c r="AM246" s="387"/>
      <c r="AN246" s="387"/>
      <c r="AO246" s="387"/>
      <c r="AP246" s="387"/>
      <c r="AQ246" s="387"/>
      <c r="AR246" s="387"/>
      <c r="AS246" s="387"/>
      <c r="AT246" s="387"/>
      <c r="AU246" s="387"/>
      <c r="AV246" s="387"/>
      <c r="AW246" s="387"/>
      <c r="AX246" s="387"/>
      <c r="AY246" s="387"/>
      <c r="AZ246" s="387"/>
      <c r="BA246" s="387"/>
      <c r="BB246" s="387"/>
      <c r="BC246" s="387"/>
      <c r="BD246" s="387"/>
      <c r="BE246" s="387"/>
      <c r="BF246" s="387"/>
      <c r="BG246" s="387"/>
      <c r="BH246" s="387"/>
      <c r="BI246" s="387"/>
      <c r="BJ246" s="387"/>
      <c r="BK246" s="387"/>
      <c r="BL246" s="387"/>
      <c r="BM246" s="387"/>
      <c r="BN246" s="387"/>
      <c r="BO246" s="387"/>
      <c r="BP246" s="387"/>
      <c r="BQ246" s="387"/>
      <c r="BR246" s="387"/>
      <c r="BS246" s="387"/>
      <c r="BT246" s="387"/>
      <c r="BU246" s="387"/>
      <c r="BV246" s="387"/>
      <c r="BW246" s="295"/>
      <c r="BX246" s="295"/>
      <c r="BY246" s="295"/>
    </row>
    <row r="247" ht="15.75" customHeight="1">
      <c r="A247" s="294"/>
      <c r="B247" s="295" t="str">
        <f>IF(ISTEXT(A247),SUMIF('Production Calendar'!$F$3:$F$2071,'Crop Map'!$A247,'Production Calendar'!$G$3:$G$2701),"")</f>
        <v/>
      </c>
      <c r="C247" s="327" t="str">
        <f t="shared" si="3"/>
        <v/>
      </c>
      <c r="D247" s="328" t="str">
        <f t="array" ref="D247">IF(ISBLANK(A247),"",XLOOKUP($A247,'Codified Game Plan'!$E$3:$E$477,'Codified Game Plan'!$G$3:$G$477,0))</f>
        <v/>
      </c>
      <c r="E247" s="328" t="str">
        <f>IF(ISBLANK(A247),"",MAXIFS('Codified Game Plan'!$I$3:$I$477,'Codified Game Plan'!$E$3:$E$477,A247))</f>
        <v/>
      </c>
      <c r="F247" s="329" t="str">
        <f t="shared" si="4"/>
        <v>      - </v>
      </c>
      <c r="G247" s="295"/>
      <c r="H247" s="295"/>
      <c r="I247" s="295"/>
      <c r="J247" s="295"/>
      <c r="K247" s="295"/>
      <c r="L247" s="295"/>
      <c r="M247" s="295"/>
      <c r="N247" s="295"/>
      <c r="O247" s="295"/>
      <c r="P247" s="295"/>
      <c r="Q247" s="295"/>
      <c r="R247" s="295"/>
      <c r="S247" s="295"/>
      <c r="T247" s="295"/>
      <c r="U247" s="387"/>
      <c r="V247" s="387"/>
      <c r="W247" s="387"/>
      <c r="X247" s="387"/>
      <c r="Y247" s="387"/>
      <c r="Z247" s="387"/>
      <c r="AA247" s="387"/>
      <c r="AB247" s="387"/>
      <c r="AC247" s="387"/>
      <c r="AD247" s="387"/>
      <c r="AE247" s="387"/>
      <c r="AF247" s="387"/>
      <c r="AG247" s="387"/>
      <c r="AH247" s="387"/>
      <c r="AI247" s="387"/>
      <c r="AJ247" s="387"/>
      <c r="AK247" s="387"/>
      <c r="AL247" s="387"/>
      <c r="AM247" s="387"/>
      <c r="AN247" s="387"/>
      <c r="AO247" s="387"/>
      <c r="AP247" s="387"/>
      <c r="AQ247" s="387"/>
      <c r="AR247" s="387"/>
      <c r="AS247" s="387"/>
      <c r="AT247" s="387"/>
      <c r="AU247" s="387"/>
      <c r="AV247" s="387"/>
      <c r="AW247" s="387"/>
      <c r="AX247" s="387"/>
      <c r="AY247" s="387"/>
      <c r="AZ247" s="387"/>
      <c r="BA247" s="387"/>
      <c r="BB247" s="387"/>
      <c r="BC247" s="387"/>
      <c r="BD247" s="387"/>
      <c r="BE247" s="387"/>
      <c r="BF247" s="387"/>
      <c r="BG247" s="387"/>
      <c r="BH247" s="387"/>
      <c r="BI247" s="387"/>
      <c r="BJ247" s="387"/>
      <c r="BK247" s="387"/>
      <c r="BL247" s="387"/>
      <c r="BM247" s="387"/>
      <c r="BN247" s="387"/>
      <c r="BO247" s="387"/>
      <c r="BP247" s="387"/>
      <c r="BQ247" s="387"/>
      <c r="BR247" s="387"/>
      <c r="BS247" s="387"/>
      <c r="BT247" s="387"/>
      <c r="BU247" s="387"/>
      <c r="BV247" s="387"/>
      <c r="BW247" s="295"/>
      <c r="BX247" s="295"/>
      <c r="BY247" s="295"/>
    </row>
    <row r="248" ht="15.75" customHeight="1">
      <c r="A248" s="294"/>
      <c r="B248" s="295" t="str">
        <f>IF(ISTEXT(A248),SUMIF('Production Calendar'!$F$3:$F$2071,'Crop Map'!$A248,'Production Calendar'!$G$3:$G$2701),"")</f>
        <v/>
      </c>
      <c r="C248" s="327" t="str">
        <f t="shared" si="3"/>
        <v/>
      </c>
      <c r="D248" s="328" t="str">
        <f t="array" ref="D248">IF(ISBLANK(A248),"",XLOOKUP($A248,'Codified Game Plan'!$E$3:$E$477,'Codified Game Plan'!$G$3:$G$477,0))</f>
        <v/>
      </c>
      <c r="E248" s="328" t="str">
        <f>IF(ISBLANK(A248),"",MAXIFS('Codified Game Plan'!$I$3:$I$477,'Codified Game Plan'!$E$3:$E$477,A248))</f>
        <v/>
      </c>
      <c r="F248" s="329" t="str">
        <f t="shared" si="4"/>
        <v>      - </v>
      </c>
      <c r="G248" s="295"/>
      <c r="H248" s="295"/>
      <c r="I248" s="295"/>
      <c r="J248" s="295"/>
      <c r="K248" s="295"/>
      <c r="L248" s="295"/>
      <c r="M248" s="295"/>
      <c r="N248" s="295"/>
      <c r="O248" s="295"/>
      <c r="P248" s="295"/>
      <c r="Q248" s="295"/>
      <c r="R248" s="295"/>
      <c r="S248" s="295"/>
      <c r="T248" s="295"/>
      <c r="U248" s="387"/>
      <c r="V248" s="387"/>
      <c r="W248" s="387"/>
      <c r="X248" s="387"/>
      <c r="Y248" s="387"/>
      <c r="Z248" s="387"/>
      <c r="AA248" s="387"/>
      <c r="AB248" s="387"/>
      <c r="AC248" s="387"/>
      <c r="AD248" s="387"/>
      <c r="AE248" s="387"/>
      <c r="AF248" s="387"/>
      <c r="AG248" s="387"/>
      <c r="AH248" s="387"/>
      <c r="AI248" s="387"/>
      <c r="AJ248" s="387"/>
      <c r="AK248" s="387"/>
      <c r="AL248" s="387"/>
      <c r="AM248" s="387"/>
      <c r="AN248" s="387"/>
      <c r="AO248" s="387"/>
      <c r="AP248" s="387"/>
      <c r="AQ248" s="387"/>
      <c r="AR248" s="387"/>
      <c r="AS248" s="387"/>
      <c r="AT248" s="387"/>
      <c r="AU248" s="387"/>
      <c r="AV248" s="387"/>
      <c r="AW248" s="387"/>
      <c r="AX248" s="387"/>
      <c r="AY248" s="387"/>
      <c r="AZ248" s="387"/>
      <c r="BA248" s="387"/>
      <c r="BB248" s="387"/>
      <c r="BC248" s="387"/>
      <c r="BD248" s="387"/>
      <c r="BE248" s="387"/>
      <c r="BF248" s="387"/>
      <c r="BG248" s="387"/>
      <c r="BH248" s="387"/>
      <c r="BI248" s="387"/>
      <c r="BJ248" s="387"/>
      <c r="BK248" s="387"/>
      <c r="BL248" s="387"/>
      <c r="BM248" s="387"/>
      <c r="BN248" s="387"/>
      <c r="BO248" s="387"/>
      <c r="BP248" s="387"/>
      <c r="BQ248" s="387"/>
      <c r="BR248" s="387"/>
      <c r="BS248" s="387"/>
      <c r="BT248" s="387"/>
      <c r="BU248" s="387"/>
      <c r="BV248" s="387"/>
      <c r="BW248" s="295"/>
      <c r="BX248" s="295"/>
      <c r="BY248" s="295"/>
    </row>
    <row r="249" ht="15.75" customHeight="1">
      <c r="A249" s="294"/>
      <c r="B249" s="295" t="str">
        <f>IF(ISTEXT(A249),SUMIF('Production Calendar'!$F$3:$F$2071,'Crop Map'!$A249,'Production Calendar'!$G$3:$G$2701),"")</f>
        <v/>
      </c>
      <c r="C249" s="327" t="str">
        <f t="shared" si="3"/>
        <v/>
      </c>
      <c r="D249" s="328" t="str">
        <f t="array" ref="D249">IF(ISBLANK(A249),"",XLOOKUP($A249,'Codified Game Plan'!$E$3:$E$477,'Codified Game Plan'!$G$3:$G$477,0))</f>
        <v/>
      </c>
      <c r="E249" s="328" t="str">
        <f>IF(ISBLANK(A249),"",MAXIFS('Codified Game Plan'!$I$3:$I$477,'Codified Game Plan'!$E$3:$E$477,A249))</f>
        <v/>
      </c>
      <c r="F249" s="329" t="str">
        <f t="shared" si="4"/>
        <v>      - </v>
      </c>
      <c r="G249" s="295"/>
      <c r="H249" s="295"/>
      <c r="I249" s="295"/>
      <c r="J249" s="295"/>
      <c r="K249" s="295"/>
      <c r="L249" s="295"/>
      <c r="M249" s="295"/>
      <c r="N249" s="295"/>
      <c r="O249" s="295"/>
      <c r="P249" s="295"/>
      <c r="Q249" s="295"/>
      <c r="R249" s="295"/>
      <c r="S249" s="295"/>
      <c r="T249" s="295"/>
      <c r="U249" s="387"/>
      <c r="V249" s="387"/>
      <c r="W249" s="387"/>
      <c r="X249" s="387"/>
      <c r="Y249" s="387"/>
      <c r="Z249" s="387"/>
      <c r="AA249" s="387"/>
      <c r="AB249" s="387"/>
      <c r="AC249" s="387"/>
      <c r="AD249" s="387"/>
      <c r="AE249" s="387"/>
      <c r="AF249" s="387"/>
      <c r="AG249" s="387"/>
      <c r="AH249" s="387"/>
      <c r="AI249" s="387"/>
      <c r="AJ249" s="387"/>
      <c r="AK249" s="387"/>
      <c r="AL249" s="387"/>
      <c r="AM249" s="387"/>
      <c r="AN249" s="387"/>
      <c r="AO249" s="387"/>
      <c r="AP249" s="387"/>
      <c r="AQ249" s="387"/>
      <c r="AR249" s="387"/>
      <c r="AS249" s="387"/>
      <c r="AT249" s="387"/>
      <c r="AU249" s="387"/>
      <c r="AV249" s="387"/>
      <c r="AW249" s="387"/>
      <c r="AX249" s="387"/>
      <c r="AY249" s="387"/>
      <c r="AZ249" s="387"/>
      <c r="BA249" s="387"/>
      <c r="BB249" s="387"/>
      <c r="BC249" s="387"/>
      <c r="BD249" s="387"/>
      <c r="BE249" s="387"/>
      <c r="BF249" s="387"/>
      <c r="BG249" s="387"/>
      <c r="BH249" s="387"/>
      <c r="BI249" s="387"/>
      <c r="BJ249" s="387"/>
      <c r="BK249" s="387"/>
      <c r="BL249" s="387"/>
      <c r="BM249" s="387"/>
      <c r="BN249" s="387"/>
      <c r="BO249" s="387"/>
      <c r="BP249" s="387"/>
      <c r="BQ249" s="387"/>
      <c r="BR249" s="387"/>
      <c r="BS249" s="387"/>
      <c r="BT249" s="387"/>
      <c r="BU249" s="387"/>
      <c r="BV249" s="387"/>
      <c r="BW249" s="295"/>
      <c r="BX249" s="295"/>
      <c r="BY249" s="295"/>
    </row>
    <row r="250" ht="15.75" customHeight="1">
      <c r="A250" s="294"/>
      <c r="B250" s="295" t="str">
        <f>IF(ISTEXT(A250),SUMIF('Production Calendar'!$F$3:$F$2071,'Crop Map'!$A250,'Production Calendar'!$G$3:$G$2701),"")</f>
        <v/>
      </c>
      <c r="C250" s="327" t="str">
        <f t="shared" si="3"/>
        <v/>
      </c>
      <c r="D250" s="328" t="str">
        <f t="array" ref="D250">IF(ISBLANK(A250),"",XLOOKUP($A250,'Codified Game Plan'!$E$3:$E$477,'Codified Game Plan'!$G$3:$G$477,0))</f>
        <v/>
      </c>
      <c r="E250" s="328" t="str">
        <f>IF(ISBLANK(A250),"",MAXIFS('Codified Game Plan'!$I$3:$I$477,'Codified Game Plan'!$E$3:$E$477,A250))</f>
        <v/>
      </c>
      <c r="F250" s="329" t="str">
        <f t="shared" si="4"/>
        <v>      - </v>
      </c>
      <c r="G250" s="295"/>
      <c r="H250" s="295"/>
      <c r="I250" s="295"/>
      <c r="J250" s="295"/>
      <c r="K250" s="295"/>
      <c r="L250" s="295"/>
      <c r="M250" s="295"/>
      <c r="N250" s="295"/>
      <c r="O250" s="295"/>
      <c r="P250" s="295"/>
      <c r="Q250" s="295"/>
      <c r="R250" s="295"/>
      <c r="S250" s="295"/>
      <c r="T250" s="295"/>
      <c r="U250" s="387"/>
      <c r="V250" s="387"/>
      <c r="W250" s="387"/>
      <c r="X250" s="387"/>
      <c r="Y250" s="387"/>
      <c r="Z250" s="387"/>
      <c r="AA250" s="387"/>
      <c r="AB250" s="387"/>
      <c r="AC250" s="387"/>
      <c r="AD250" s="387"/>
      <c r="AE250" s="387"/>
      <c r="AF250" s="387"/>
      <c r="AG250" s="387"/>
      <c r="AH250" s="387"/>
      <c r="AI250" s="387"/>
      <c r="AJ250" s="387"/>
      <c r="AK250" s="387"/>
      <c r="AL250" s="387"/>
      <c r="AM250" s="387"/>
      <c r="AN250" s="387"/>
      <c r="AO250" s="387"/>
      <c r="AP250" s="387"/>
      <c r="AQ250" s="387"/>
      <c r="AR250" s="387"/>
      <c r="AS250" s="387"/>
      <c r="AT250" s="387"/>
      <c r="AU250" s="387"/>
      <c r="AV250" s="387"/>
      <c r="AW250" s="387"/>
      <c r="AX250" s="387"/>
      <c r="AY250" s="387"/>
      <c r="AZ250" s="387"/>
      <c r="BA250" s="387"/>
      <c r="BB250" s="387"/>
      <c r="BC250" s="387"/>
      <c r="BD250" s="387"/>
      <c r="BE250" s="387"/>
      <c r="BF250" s="387"/>
      <c r="BG250" s="387"/>
      <c r="BH250" s="387"/>
      <c r="BI250" s="387"/>
      <c r="BJ250" s="387"/>
      <c r="BK250" s="387"/>
      <c r="BL250" s="387"/>
      <c r="BM250" s="387"/>
      <c r="BN250" s="387"/>
      <c r="BO250" s="387"/>
      <c r="BP250" s="387"/>
      <c r="BQ250" s="387"/>
      <c r="BR250" s="387"/>
      <c r="BS250" s="387"/>
      <c r="BT250" s="387"/>
      <c r="BU250" s="387"/>
      <c r="BV250" s="387"/>
      <c r="BW250" s="295"/>
      <c r="BX250" s="295"/>
      <c r="BY250" s="295"/>
    </row>
    <row r="251" ht="15.75" customHeight="1">
      <c r="A251" s="294"/>
      <c r="B251" s="295" t="str">
        <f>IF(ISTEXT(A251),SUMIF('Production Calendar'!$F$3:$F$2071,'Crop Map'!$A251,'Production Calendar'!$G$3:$G$2701),"")</f>
        <v/>
      </c>
      <c r="C251" s="327" t="str">
        <f t="shared" si="3"/>
        <v/>
      </c>
      <c r="D251" s="328" t="str">
        <f t="array" ref="D251">IF(ISBLANK(A251),"",XLOOKUP($A251,'Codified Game Plan'!$E$3:$E$477,'Codified Game Plan'!$G$3:$G$477,0))</f>
        <v/>
      </c>
      <c r="E251" s="328" t="str">
        <f>IF(ISBLANK(A251),"",MAXIFS('Codified Game Plan'!$I$3:$I$477,'Codified Game Plan'!$E$3:$E$477,A251))</f>
        <v/>
      </c>
      <c r="F251" s="329" t="str">
        <f t="shared" si="4"/>
        <v>      - </v>
      </c>
      <c r="G251" s="295"/>
      <c r="H251" s="295"/>
      <c r="I251" s="295"/>
      <c r="J251" s="295"/>
      <c r="K251" s="295"/>
      <c r="L251" s="295"/>
      <c r="M251" s="295"/>
      <c r="N251" s="295"/>
      <c r="O251" s="295"/>
      <c r="P251" s="295"/>
      <c r="Q251" s="295"/>
      <c r="R251" s="295"/>
      <c r="S251" s="295"/>
      <c r="T251" s="295"/>
      <c r="U251" s="387"/>
      <c r="V251" s="387"/>
      <c r="W251" s="387"/>
      <c r="X251" s="387"/>
      <c r="Y251" s="387"/>
      <c r="Z251" s="387"/>
      <c r="AA251" s="387"/>
      <c r="AB251" s="387"/>
      <c r="AC251" s="387"/>
      <c r="AD251" s="387"/>
      <c r="AE251" s="387"/>
      <c r="AF251" s="387"/>
      <c r="AG251" s="387"/>
      <c r="AH251" s="387"/>
      <c r="AI251" s="387"/>
      <c r="AJ251" s="387"/>
      <c r="AK251" s="387"/>
      <c r="AL251" s="387"/>
      <c r="AM251" s="387"/>
      <c r="AN251" s="387"/>
      <c r="AO251" s="387"/>
      <c r="AP251" s="387"/>
      <c r="AQ251" s="387"/>
      <c r="AR251" s="387"/>
      <c r="AS251" s="387"/>
      <c r="AT251" s="387"/>
      <c r="AU251" s="387"/>
      <c r="AV251" s="387"/>
      <c r="AW251" s="387"/>
      <c r="AX251" s="387"/>
      <c r="AY251" s="387"/>
      <c r="AZ251" s="387"/>
      <c r="BA251" s="387"/>
      <c r="BB251" s="387"/>
      <c r="BC251" s="387"/>
      <c r="BD251" s="387"/>
      <c r="BE251" s="387"/>
      <c r="BF251" s="387"/>
      <c r="BG251" s="387"/>
      <c r="BH251" s="387"/>
      <c r="BI251" s="387"/>
      <c r="BJ251" s="387"/>
      <c r="BK251" s="387"/>
      <c r="BL251" s="387"/>
      <c r="BM251" s="387"/>
      <c r="BN251" s="387"/>
      <c r="BO251" s="387"/>
      <c r="BP251" s="387"/>
      <c r="BQ251" s="387"/>
      <c r="BR251" s="387"/>
      <c r="BS251" s="387"/>
      <c r="BT251" s="387"/>
      <c r="BU251" s="387"/>
      <c r="BV251" s="387"/>
      <c r="BW251" s="295"/>
      <c r="BX251" s="295"/>
      <c r="BY251" s="295"/>
    </row>
    <row r="252" ht="15.75" customHeight="1">
      <c r="A252" s="294"/>
      <c r="B252" s="295" t="str">
        <f>IF(ISTEXT(A252),SUMIF('Production Calendar'!$F$3:$F$2071,'Crop Map'!$A252,'Production Calendar'!$G$3:$G$2701),"")</f>
        <v/>
      </c>
      <c r="C252" s="327" t="str">
        <f t="shared" si="3"/>
        <v/>
      </c>
      <c r="D252" s="328" t="str">
        <f t="array" ref="D252">IF(ISBLANK(A252),"",XLOOKUP($A252,'Codified Game Plan'!$E$3:$E$477,'Codified Game Plan'!$G$3:$G$477,0))</f>
        <v/>
      </c>
      <c r="E252" s="328" t="str">
        <f>IF(ISBLANK(A252),"",MAXIFS('Codified Game Plan'!$I$3:$I$477,'Codified Game Plan'!$E$3:$E$477,A252))</f>
        <v/>
      </c>
      <c r="F252" s="329" t="str">
        <f t="shared" si="4"/>
        <v>      - </v>
      </c>
      <c r="G252" s="295"/>
      <c r="H252" s="295"/>
      <c r="I252" s="295"/>
      <c r="J252" s="295"/>
      <c r="K252" s="295"/>
      <c r="L252" s="295"/>
      <c r="M252" s="295"/>
      <c r="N252" s="295"/>
      <c r="O252" s="295"/>
      <c r="P252" s="295"/>
      <c r="Q252" s="295"/>
      <c r="R252" s="295"/>
      <c r="S252" s="295"/>
      <c r="T252" s="295"/>
      <c r="U252" s="387"/>
      <c r="V252" s="387"/>
      <c r="W252" s="387"/>
      <c r="X252" s="387"/>
      <c r="Y252" s="387"/>
      <c r="Z252" s="387"/>
      <c r="AA252" s="387"/>
      <c r="AB252" s="387"/>
      <c r="AC252" s="387"/>
      <c r="AD252" s="387"/>
      <c r="AE252" s="387"/>
      <c r="AF252" s="387"/>
      <c r="AG252" s="387"/>
      <c r="AH252" s="387"/>
      <c r="AI252" s="387"/>
      <c r="AJ252" s="387"/>
      <c r="AK252" s="387"/>
      <c r="AL252" s="387"/>
      <c r="AM252" s="387"/>
      <c r="AN252" s="387"/>
      <c r="AO252" s="387"/>
      <c r="AP252" s="387"/>
      <c r="AQ252" s="387"/>
      <c r="AR252" s="387"/>
      <c r="AS252" s="387"/>
      <c r="AT252" s="387"/>
      <c r="AU252" s="387"/>
      <c r="AV252" s="387"/>
      <c r="AW252" s="387"/>
      <c r="AX252" s="387"/>
      <c r="AY252" s="387"/>
      <c r="AZ252" s="387"/>
      <c r="BA252" s="387"/>
      <c r="BB252" s="387"/>
      <c r="BC252" s="387"/>
      <c r="BD252" s="387"/>
      <c r="BE252" s="387"/>
      <c r="BF252" s="387"/>
      <c r="BG252" s="387"/>
      <c r="BH252" s="387"/>
      <c r="BI252" s="387"/>
      <c r="BJ252" s="387"/>
      <c r="BK252" s="387"/>
      <c r="BL252" s="387"/>
      <c r="BM252" s="387"/>
      <c r="BN252" s="387"/>
      <c r="BO252" s="387"/>
      <c r="BP252" s="387"/>
      <c r="BQ252" s="387"/>
      <c r="BR252" s="387"/>
      <c r="BS252" s="387"/>
      <c r="BT252" s="387"/>
      <c r="BU252" s="387"/>
      <c r="BV252" s="387"/>
      <c r="BW252" s="295"/>
      <c r="BX252" s="295"/>
      <c r="BY252" s="295"/>
    </row>
    <row r="253" ht="15.75" customHeight="1">
      <c r="A253" s="294"/>
      <c r="B253" s="295" t="str">
        <f>IF(ISTEXT(A253),SUMIF('Production Calendar'!$F$3:$F$2071,'Crop Map'!$A253,'Production Calendar'!$G$3:$G$2701),"")</f>
        <v/>
      </c>
      <c r="C253" s="327" t="str">
        <f t="shared" si="3"/>
        <v/>
      </c>
      <c r="D253" s="328" t="str">
        <f t="array" ref="D253">IF(ISBLANK(A253),"",XLOOKUP($A253,'Codified Game Plan'!$E$3:$E$477,'Codified Game Plan'!$G$3:$G$477,0))</f>
        <v/>
      </c>
      <c r="E253" s="328" t="str">
        <f>IF(ISBLANK(A253),"",MAXIFS('Codified Game Plan'!$I$3:$I$477,'Codified Game Plan'!$E$3:$E$477,A253))</f>
        <v/>
      </c>
      <c r="F253" s="329" t="str">
        <f t="shared" si="4"/>
        <v>      - </v>
      </c>
      <c r="G253" s="295"/>
      <c r="H253" s="295"/>
      <c r="I253" s="295"/>
      <c r="J253" s="295"/>
      <c r="K253" s="295"/>
      <c r="L253" s="295"/>
      <c r="M253" s="295"/>
      <c r="N253" s="295"/>
      <c r="O253" s="295"/>
      <c r="P253" s="295"/>
      <c r="Q253" s="295"/>
      <c r="R253" s="295"/>
      <c r="S253" s="295"/>
      <c r="T253" s="295"/>
      <c r="U253" s="387"/>
      <c r="V253" s="387"/>
      <c r="W253" s="387"/>
      <c r="X253" s="387"/>
      <c r="Y253" s="387"/>
      <c r="Z253" s="387"/>
      <c r="AA253" s="387"/>
      <c r="AB253" s="387"/>
      <c r="AC253" s="387"/>
      <c r="AD253" s="387"/>
      <c r="AE253" s="387"/>
      <c r="AF253" s="387"/>
      <c r="AG253" s="387"/>
      <c r="AH253" s="387"/>
      <c r="AI253" s="387"/>
      <c r="AJ253" s="387"/>
      <c r="AK253" s="387"/>
      <c r="AL253" s="387"/>
      <c r="AM253" s="387"/>
      <c r="AN253" s="387"/>
      <c r="AO253" s="387"/>
      <c r="AP253" s="387"/>
      <c r="AQ253" s="387"/>
      <c r="AR253" s="387"/>
      <c r="AS253" s="387"/>
      <c r="AT253" s="387"/>
      <c r="AU253" s="387"/>
      <c r="AV253" s="387"/>
      <c r="AW253" s="387"/>
      <c r="AX253" s="387"/>
      <c r="AY253" s="387"/>
      <c r="AZ253" s="387"/>
      <c r="BA253" s="387"/>
      <c r="BB253" s="387"/>
      <c r="BC253" s="387"/>
      <c r="BD253" s="387"/>
      <c r="BE253" s="387"/>
      <c r="BF253" s="387"/>
      <c r="BG253" s="387"/>
      <c r="BH253" s="387"/>
      <c r="BI253" s="387"/>
      <c r="BJ253" s="387"/>
      <c r="BK253" s="387"/>
      <c r="BL253" s="387"/>
      <c r="BM253" s="387"/>
      <c r="BN253" s="387"/>
      <c r="BO253" s="387"/>
      <c r="BP253" s="387"/>
      <c r="BQ253" s="387"/>
      <c r="BR253" s="387"/>
      <c r="BS253" s="387"/>
      <c r="BT253" s="387"/>
      <c r="BU253" s="387"/>
      <c r="BV253" s="387"/>
      <c r="BW253" s="295"/>
      <c r="BX253" s="295"/>
      <c r="BY253" s="295"/>
    </row>
    <row r="254" ht="15.75" customHeight="1">
      <c r="A254" s="294"/>
      <c r="B254" s="295" t="str">
        <f>IF(ISTEXT(A254),SUMIF('Production Calendar'!$F$3:$F$2071,'Crop Map'!$A254,'Production Calendar'!$G$3:$G$2701),"")</f>
        <v/>
      </c>
      <c r="C254" s="327" t="str">
        <f t="shared" si="3"/>
        <v/>
      </c>
      <c r="D254" s="328" t="str">
        <f t="array" ref="D254">IF(ISBLANK(A254),"",XLOOKUP($A254,'Codified Game Plan'!$E$3:$E$477,'Codified Game Plan'!$G$3:$G$477,0))</f>
        <v/>
      </c>
      <c r="E254" s="328" t="str">
        <f>IF(ISBLANK(A254),"",MAXIFS('Codified Game Plan'!$I$3:$I$477,'Codified Game Plan'!$E$3:$E$477,A254))</f>
        <v/>
      </c>
      <c r="F254" s="329" t="str">
        <f t="shared" si="4"/>
        <v>      - </v>
      </c>
      <c r="G254" s="295"/>
      <c r="H254" s="295"/>
      <c r="I254" s="295"/>
      <c r="J254" s="295"/>
      <c r="K254" s="295"/>
      <c r="L254" s="295"/>
      <c r="M254" s="295"/>
      <c r="N254" s="295"/>
      <c r="O254" s="295"/>
      <c r="P254" s="295"/>
      <c r="Q254" s="295"/>
      <c r="R254" s="295"/>
      <c r="S254" s="295"/>
      <c r="T254" s="295"/>
      <c r="U254" s="387"/>
      <c r="V254" s="387"/>
      <c r="W254" s="387"/>
      <c r="X254" s="387"/>
      <c r="Y254" s="387"/>
      <c r="Z254" s="387"/>
      <c r="AA254" s="387"/>
      <c r="AB254" s="387"/>
      <c r="AC254" s="387"/>
      <c r="AD254" s="387"/>
      <c r="AE254" s="387"/>
      <c r="AF254" s="387"/>
      <c r="AG254" s="387"/>
      <c r="AH254" s="387"/>
      <c r="AI254" s="387"/>
      <c r="AJ254" s="387"/>
      <c r="AK254" s="387"/>
      <c r="AL254" s="387"/>
      <c r="AM254" s="387"/>
      <c r="AN254" s="387"/>
      <c r="AO254" s="387"/>
      <c r="AP254" s="387"/>
      <c r="AQ254" s="387"/>
      <c r="AR254" s="387"/>
      <c r="AS254" s="387"/>
      <c r="AT254" s="387"/>
      <c r="AU254" s="387"/>
      <c r="AV254" s="387"/>
      <c r="AW254" s="387"/>
      <c r="AX254" s="387"/>
      <c r="AY254" s="387"/>
      <c r="AZ254" s="387"/>
      <c r="BA254" s="387"/>
      <c r="BB254" s="387"/>
      <c r="BC254" s="387"/>
      <c r="BD254" s="387"/>
      <c r="BE254" s="387"/>
      <c r="BF254" s="387"/>
      <c r="BG254" s="387"/>
      <c r="BH254" s="387"/>
      <c r="BI254" s="387"/>
      <c r="BJ254" s="387"/>
      <c r="BK254" s="387"/>
      <c r="BL254" s="387"/>
      <c r="BM254" s="387"/>
      <c r="BN254" s="387"/>
      <c r="BO254" s="387"/>
      <c r="BP254" s="387"/>
      <c r="BQ254" s="387"/>
      <c r="BR254" s="387"/>
      <c r="BS254" s="387"/>
      <c r="BT254" s="387"/>
      <c r="BU254" s="387"/>
      <c r="BV254" s="387"/>
      <c r="BW254" s="295"/>
      <c r="BX254" s="295"/>
      <c r="BY254" s="295"/>
    </row>
    <row r="255" ht="15.75" customHeight="1">
      <c r="A255" s="294"/>
      <c r="B255" s="295" t="str">
        <f>IF(ISTEXT(A255),SUMIF('Production Calendar'!$F$3:$F$2071,'Crop Map'!$A255,'Production Calendar'!$G$3:$G$2701),"")</f>
        <v/>
      </c>
      <c r="C255" s="327" t="str">
        <f t="shared" si="3"/>
        <v/>
      </c>
      <c r="D255" s="328" t="str">
        <f t="array" ref="D255">IF(ISBLANK(A255),"",XLOOKUP($A255,'Codified Game Plan'!$E$3:$E$477,'Codified Game Plan'!$G$3:$G$477,0))</f>
        <v/>
      </c>
      <c r="E255" s="328" t="str">
        <f>IF(ISBLANK(A255),"",MAXIFS('Codified Game Plan'!$I$3:$I$477,'Codified Game Plan'!$E$3:$E$477,A255))</f>
        <v/>
      </c>
      <c r="F255" s="329" t="str">
        <f t="shared" si="4"/>
        <v>      - </v>
      </c>
      <c r="G255" s="295"/>
      <c r="H255" s="295"/>
      <c r="I255" s="295"/>
      <c r="J255" s="295"/>
      <c r="K255" s="295"/>
      <c r="L255" s="295"/>
      <c r="M255" s="295"/>
      <c r="N255" s="295"/>
      <c r="O255" s="295"/>
      <c r="P255" s="295"/>
      <c r="Q255" s="295"/>
      <c r="R255" s="295"/>
      <c r="S255" s="295"/>
      <c r="T255" s="295"/>
      <c r="U255" s="387"/>
      <c r="V255" s="387"/>
      <c r="W255" s="387"/>
      <c r="X255" s="387"/>
      <c r="Y255" s="387"/>
      <c r="Z255" s="387"/>
      <c r="AA255" s="387"/>
      <c r="AB255" s="387"/>
      <c r="AC255" s="387"/>
      <c r="AD255" s="387"/>
      <c r="AE255" s="387"/>
      <c r="AF255" s="387"/>
      <c r="AG255" s="387"/>
      <c r="AH255" s="387"/>
      <c r="AI255" s="387"/>
      <c r="AJ255" s="387"/>
      <c r="AK255" s="387"/>
      <c r="AL255" s="387"/>
      <c r="AM255" s="387"/>
      <c r="AN255" s="387"/>
      <c r="AO255" s="387"/>
      <c r="AP255" s="387"/>
      <c r="AQ255" s="387"/>
      <c r="AR255" s="387"/>
      <c r="AS255" s="387"/>
      <c r="AT255" s="387"/>
      <c r="AU255" s="387"/>
      <c r="AV255" s="387"/>
      <c r="AW255" s="387"/>
      <c r="AX255" s="387"/>
      <c r="AY255" s="387"/>
      <c r="AZ255" s="387"/>
      <c r="BA255" s="387"/>
      <c r="BB255" s="387"/>
      <c r="BC255" s="387"/>
      <c r="BD255" s="387"/>
      <c r="BE255" s="387"/>
      <c r="BF255" s="387"/>
      <c r="BG255" s="387"/>
      <c r="BH255" s="387"/>
      <c r="BI255" s="387"/>
      <c r="BJ255" s="387"/>
      <c r="BK255" s="387"/>
      <c r="BL255" s="387"/>
      <c r="BM255" s="387"/>
      <c r="BN255" s="387"/>
      <c r="BO255" s="387"/>
      <c r="BP255" s="387"/>
      <c r="BQ255" s="387"/>
      <c r="BR255" s="387"/>
      <c r="BS255" s="387"/>
      <c r="BT255" s="387"/>
      <c r="BU255" s="387"/>
      <c r="BV255" s="387"/>
      <c r="BW255" s="295"/>
      <c r="BX255" s="295"/>
      <c r="BY255" s="295"/>
    </row>
    <row r="256" ht="15.75" customHeight="1">
      <c r="A256" s="294"/>
      <c r="B256" s="295" t="str">
        <f>IF(ISTEXT(A256),SUMIF('Production Calendar'!$F$3:$F$2071,'Crop Map'!$A256,'Production Calendar'!$G$3:$G$2701),"")</f>
        <v/>
      </c>
      <c r="C256" s="327" t="str">
        <f t="shared" si="3"/>
        <v/>
      </c>
      <c r="D256" s="328" t="str">
        <f t="array" ref="D256">IF(ISBLANK(A256),"",XLOOKUP($A256,'Codified Game Plan'!$E$3:$E$477,'Codified Game Plan'!$G$3:$G$477,0))</f>
        <v/>
      </c>
      <c r="E256" s="328" t="str">
        <f>IF(ISBLANK(A256),"",MAXIFS('Codified Game Plan'!$I$3:$I$477,'Codified Game Plan'!$E$3:$E$477,A256))</f>
        <v/>
      </c>
      <c r="F256" s="329" t="str">
        <f t="shared" si="4"/>
        <v>      - </v>
      </c>
      <c r="G256" s="295"/>
      <c r="H256" s="295"/>
      <c r="I256" s="295"/>
      <c r="J256" s="295"/>
      <c r="K256" s="295"/>
      <c r="L256" s="295"/>
      <c r="M256" s="295"/>
      <c r="N256" s="295"/>
      <c r="O256" s="295"/>
      <c r="P256" s="295"/>
      <c r="Q256" s="295"/>
      <c r="R256" s="295"/>
      <c r="S256" s="295"/>
      <c r="T256" s="295"/>
      <c r="U256" s="387"/>
      <c r="V256" s="387"/>
      <c r="W256" s="387"/>
      <c r="X256" s="387"/>
      <c r="Y256" s="387"/>
      <c r="Z256" s="387"/>
      <c r="AA256" s="387"/>
      <c r="AB256" s="387"/>
      <c r="AC256" s="387"/>
      <c r="AD256" s="387"/>
      <c r="AE256" s="387"/>
      <c r="AF256" s="387"/>
      <c r="AG256" s="387"/>
      <c r="AH256" s="387"/>
      <c r="AI256" s="387"/>
      <c r="AJ256" s="387"/>
      <c r="AK256" s="387"/>
      <c r="AL256" s="387"/>
      <c r="AM256" s="387"/>
      <c r="AN256" s="387"/>
      <c r="AO256" s="387"/>
      <c r="AP256" s="387"/>
      <c r="AQ256" s="387"/>
      <c r="AR256" s="387"/>
      <c r="AS256" s="387"/>
      <c r="AT256" s="387"/>
      <c r="AU256" s="387"/>
      <c r="AV256" s="387"/>
      <c r="AW256" s="387"/>
      <c r="AX256" s="387"/>
      <c r="AY256" s="387"/>
      <c r="AZ256" s="387"/>
      <c r="BA256" s="387"/>
      <c r="BB256" s="387"/>
      <c r="BC256" s="387"/>
      <c r="BD256" s="387"/>
      <c r="BE256" s="387"/>
      <c r="BF256" s="387"/>
      <c r="BG256" s="387"/>
      <c r="BH256" s="387"/>
      <c r="BI256" s="387"/>
      <c r="BJ256" s="387"/>
      <c r="BK256" s="387"/>
      <c r="BL256" s="387"/>
      <c r="BM256" s="387"/>
      <c r="BN256" s="387"/>
      <c r="BO256" s="387"/>
      <c r="BP256" s="387"/>
      <c r="BQ256" s="387"/>
      <c r="BR256" s="387"/>
      <c r="BS256" s="387"/>
      <c r="BT256" s="387"/>
      <c r="BU256" s="387"/>
      <c r="BV256" s="387"/>
      <c r="BW256" s="295"/>
      <c r="BX256" s="295"/>
      <c r="BY256" s="295"/>
    </row>
    <row r="257" ht="15.75" customHeight="1">
      <c r="A257" s="294"/>
      <c r="B257" s="295" t="str">
        <f>IF(ISTEXT(A257),SUMIF('Production Calendar'!$F$3:$F$2071,'Crop Map'!$A257,'Production Calendar'!$G$3:$G$2701),"")</f>
        <v/>
      </c>
      <c r="C257" s="327" t="str">
        <f t="shared" si="3"/>
        <v/>
      </c>
      <c r="D257" s="328" t="str">
        <f t="array" ref="D257">IF(ISBLANK(A257),"",XLOOKUP($A257,'Codified Game Plan'!$E$3:$E$477,'Codified Game Plan'!$G$3:$G$477,0))</f>
        <v/>
      </c>
      <c r="E257" s="328" t="str">
        <f>IF(ISBLANK(A257),"",MAXIFS('Codified Game Plan'!$I$3:$I$477,'Codified Game Plan'!$E$3:$E$477,A257))</f>
        <v/>
      </c>
      <c r="F257" s="329" t="str">
        <f t="shared" si="4"/>
        <v>      - </v>
      </c>
      <c r="G257" s="295"/>
      <c r="H257" s="295"/>
      <c r="I257" s="295"/>
      <c r="J257" s="295"/>
      <c r="K257" s="295"/>
      <c r="L257" s="295"/>
      <c r="M257" s="295"/>
      <c r="N257" s="295"/>
      <c r="O257" s="295"/>
      <c r="P257" s="295"/>
      <c r="Q257" s="295"/>
      <c r="R257" s="295"/>
      <c r="S257" s="295"/>
      <c r="T257" s="295"/>
      <c r="U257" s="387"/>
      <c r="V257" s="387"/>
      <c r="W257" s="387"/>
      <c r="X257" s="387"/>
      <c r="Y257" s="387"/>
      <c r="Z257" s="387"/>
      <c r="AA257" s="387"/>
      <c r="AB257" s="387"/>
      <c r="AC257" s="387"/>
      <c r="AD257" s="387"/>
      <c r="AE257" s="387"/>
      <c r="AF257" s="387"/>
      <c r="AG257" s="387"/>
      <c r="AH257" s="387"/>
      <c r="AI257" s="387"/>
      <c r="AJ257" s="387"/>
      <c r="AK257" s="387"/>
      <c r="AL257" s="387"/>
      <c r="AM257" s="387"/>
      <c r="AN257" s="387"/>
      <c r="AO257" s="387"/>
      <c r="AP257" s="387"/>
      <c r="AQ257" s="387"/>
      <c r="AR257" s="387"/>
      <c r="AS257" s="387"/>
      <c r="AT257" s="387"/>
      <c r="AU257" s="387"/>
      <c r="AV257" s="387"/>
      <c r="AW257" s="387"/>
      <c r="AX257" s="387"/>
      <c r="AY257" s="387"/>
      <c r="AZ257" s="387"/>
      <c r="BA257" s="387"/>
      <c r="BB257" s="387"/>
      <c r="BC257" s="387"/>
      <c r="BD257" s="387"/>
      <c r="BE257" s="387"/>
      <c r="BF257" s="387"/>
      <c r="BG257" s="387"/>
      <c r="BH257" s="387"/>
      <c r="BI257" s="387"/>
      <c r="BJ257" s="387"/>
      <c r="BK257" s="387"/>
      <c r="BL257" s="387"/>
      <c r="BM257" s="387"/>
      <c r="BN257" s="387"/>
      <c r="BO257" s="387"/>
      <c r="BP257" s="387"/>
      <c r="BQ257" s="387"/>
      <c r="BR257" s="387"/>
      <c r="BS257" s="387"/>
      <c r="BT257" s="387"/>
      <c r="BU257" s="387"/>
      <c r="BV257" s="387"/>
      <c r="BW257" s="295"/>
      <c r="BX257" s="295"/>
      <c r="BY257" s="295"/>
    </row>
    <row r="258" ht="15.75" customHeight="1">
      <c r="A258" s="294"/>
      <c r="B258" s="295" t="str">
        <f>IF(ISTEXT(A258),SUMIF('Production Calendar'!$F$3:$F$2071,'Crop Map'!$A258,'Production Calendar'!$G$3:$G$2701),"")</f>
        <v/>
      </c>
      <c r="C258" s="327" t="str">
        <f t="shared" si="3"/>
        <v/>
      </c>
      <c r="D258" s="328" t="str">
        <f t="array" ref="D258">IF(ISBLANK(A258),"",XLOOKUP($A258,'Codified Game Plan'!$E$3:$E$477,'Codified Game Plan'!$G$3:$G$477,0))</f>
        <v/>
      </c>
      <c r="E258" s="328" t="str">
        <f>IF(ISBLANK(A258),"",MAXIFS('Codified Game Plan'!$I$3:$I$477,'Codified Game Plan'!$E$3:$E$477,A258))</f>
        <v/>
      </c>
      <c r="F258" s="329" t="str">
        <f t="shared" si="4"/>
        <v>      - </v>
      </c>
      <c r="G258" s="295"/>
      <c r="H258" s="295"/>
      <c r="I258" s="295"/>
      <c r="J258" s="295"/>
      <c r="K258" s="295"/>
      <c r="L258" s="295"/>
      <c r="M258" s="295"/>
      <c r="N258" s="295"/>
      <c r="O258" s="295"/>
      <c r="P258" s="295"/>
      <c r="Q258" s="295"/>
      <c r="R258" s="295"/>
      <c r="S258" s="295"/>
      <c r="T258" s="295"/>
      <c r="U258" s="387"/>
      <c r="V258" s="387"/>
      <c r="W258" s="387"/>
      <c r="X258" s="387"/>
      <c r="Y258" s="387"/>
      <c r="Z258" s="387"/>
      <c r="AA258" s="387"/>
      <c r="AB258" s="387"/>
      <c r="AC258" s="387"/>
      <c r="AD258" s="387"/>
      <c r="AE258" s="387"/>
      <c r="AF258" s="387"/>
      <c r="AG258" s="387"/>
      <c r="AH258" s="387"/>
      <c r="AI258" s="387"/>
      <c r="AJ258" s="387"/>
      <c r="AK258" s="387"/>
      <c r="AL258" s="387"/>
      <c r="AM258" s="387"/>
      <c r="AN258" s="387"/>
      <c r="AO258" s="387"/>
      <c r="AP258" s="387"/>
      <c r="AQ258" s="387"/>
      <c r="AR258" s="387"/>
      <c r="AS258" s="387"/>
      <c r="AT258" s="387"/>
      <c r="AU258" s="387"/>
      <c r="AV258" s="387"/>
      <c r="AW258" s="387"/>
      <c r="AX258" s="387"/>
      <c r="AY258" s="387"/>
      <c r="AZ258" s="387"/>
      <c r="BA258" s="387"/>
      <c r="BB258" s="387"/>
      <c r="BC258" s="387"/>
      <c r="BD258" s="387"/>
      <c r="BE258" s="387"/>
      <c r="BF258" s="387"/>
      <c r="BG258" s="387"/>
      <c r="BH258" s="387"/>
      <c r="BI258" s="387"/>
      <c r="BJ258" s="387"/>
      <c r="BK258" s="387"/>
      <c r="BL258" s="387"/>
      <c r="BM258" s="387"/>
      <c r="BN258" s="387"/>
      <c r="BO258" s="387"/>
      <c r="BP258" s="387"/>
      <c r="BQ258" s="387"/>
      <c r="BR258" s="387"/>
      <c r="BS258" s="387"/>
      <c r="BT258" s="387"/>
      <c r="BU258" s="387"/>
      <c r="BV258" s="387"/>
      <c r="BW258" s="295"/>
      <c r="BX258" s="295"/>
      <c r="BY258" s="295"/>
    </row>
    <row r="259" ht="15.75" customHeight="1">
      <c r="A259" s="294"/>
      <c r="B259" s="295" t="str">
        <f>IF(ISTEXT(A259),SUMIF('Production Calendar'!$F$3:$F$2071,'Crop Map'!$A259,'Production Calendar'!$G$3:$G$2701),"")</f>
        <v/>
      </c>
      <c r="C259" s="327" t="str">
        <f t="shared" si="3"/>
        <v/>
      </c>
      <c r="D259" s="328" t="str">
        <f t="array" ref="D259">IF(ISBLANK(A259),"",XLOOKUP($A259,'Codified Game Plan'!$E$3:$E$477,'Codified Game Plan'!$G$3:$G$477,0))</f>
        <v/>
      </c>
      <c r="E259" s="328" t="str">
        <f>IF(ISBLANK(A259),"",MAXIFS('Codified Game Plan'!$I$3:$I$477,'Codified Game Plan'!$E$3:$E$477,A259))</f>
        <v/>
      </c>
      <c r="F259" s="329" t="str">
        <f t="shared" si="4"/>
        <v>      - </v>
      </c>
      <c r="G259" s="295"/>
      <c r="H259" s="295"/>
      <c r="I259" s="295"/>
      <c r="J259" s="295"/>
      <c r="K259" s="295"/>
      <c r="L259" s="295"/>
      <c r="M259" s="295"/>
      <c r="N259" s="295"/>
      <c r="O259" s="295"/>
      <c r="P259" s="295"/>
      <c r="Q259" s="295"/>
      <c r="R259" s="295"/>
      <c r="S259" s="295"/>
      <c r="T259" s="295"/>
      <c r="U259" s="387"/>
      <c r="V259" s="387"/>
      <c r="W259" s="387"/>
      <c r="X259" s="387"/>
      <c r="Y259" s="387"/>
      <c r="Z259" s="387"/>
      <c r="AA259" s="387"/>
      <c r="AB259" s="387"/>
      <c r="AC259" s="387"/>
      <c r="AD259" s="387"/>
      <c r="AE259" s="387"/>
      <c r="AF259" s="387"/>
      <c r="AG259" s="387"/>
      <c r="AH259" s="387"/>
      <c r="AI259" s="387"/>
      <c r="AJ259" s="387"/>
      <c r="AK259" s="387"/>
      <c r="AL259" s="387"/>
      <c r="AM259" s="387"/>
      <c r="AN259" s="387"/>
      <c r="AO259" s="387"/>
      <c r="AP259" s="387"/>
      <c r="AQ259" s="387"/>
      <c r="AR259" s="387"/>
      <c r="AS259" s="387"/>
      <c r="AT259" s="387"/>
      <c r="AU259" s="387"/>
      <c r="AV259" s="387"/>
      <c r="AW259" s="387"/>
      <c r="AX259" s="387"/>
      <c r="AY259" s="387"/>
      <c r="AZ259" s="387"/>
      <c r="BA259" s="387"/>
      <c r="BB259" s="387"/>
      <c r="BC259" s="387"/>
      <c r="BD259" s="387"/>
      <c r="BE259" s="387"/>
      <c r="BF259" s="387"/>
      <c r="BG259" s="387"/>
      <c r="BH259" s="387"/>
      <c r="BI259" s="387"/>
      <c r="BJ259" s="387"/>
      <c r="BK259" s="387"/>
      <c r="BL259" s="387"/>
      <c r="BM259" s="387"/>
      <c r="BN259" s="387"/>
      <c r="BO259" s="387"/>
      <c r="BP259" s="387"/>
      <c r="BQ259" s="387"/>
      <c r="BR259" s="387"/>
      <c r="BS259" s="387"/>
      <c r="BT259" s="387"/>
      <c r="BU259" s="387"/>
      <c r="BV259" s="387"/>
      <c r="BW259" s="295"/>
      <c r="BX259" s="295"/>
      <c r="BY259" s="295"/>
    </row>
    <row r="260" ht="15.75" customHeight="1">
      <c r="A260" s="294"/>
      <c r="B260" s="295" t="str">
        <f>IF(ISTEXT(A260),SUMIF('Production Calendar'!$F$3:$F$2071,'Crop Map'!$A260,'Production Calendar'!$G$3:$G$2701),"")</f>
        <v/>
      </c>
      <c r="C260" s="327" t="str">
        <f t="shared" si="3"/>
        <v/>
      </c>
      <c r="D260" s="328" t="str">
        <f t="array" ref="D260">IF(ISBLANK(A260),"",XLOOKUP($A260,'Codified Game Plan'!$E$3:$E$477,'Codified Game Plan'!$G$3:$G$477,0))</f>
        <v/>
      </c>
      <c r="E260" s="328" t="str">
        <f>IF(ISBLANK(A260),"",MAXIFS('Codified Game Plan'!$I$3:$I$477,'Codified Game Plan'!$E$3:$E$477,A260))</f>
        <v/>
      </c>
      <c r="F260" s="329" t="str">
        <f t="shared" si="4"/>
        <v>      - </v>
      </c>
      <c r="G260" s="295"/>
      <c r="H260" s="295"/>
      <c r="I260" s="295"/>
      <c r="J260" s="295"/>
      <c r="K260" s="295"/>
      <c r="L260" s="295"/>
      <c r="M260" s="295"/>
      <c r="N260" s="295"/>
      <c r="O260" s="295"/>
      <c r="P260" s="295"/>
      <c r="Q260" s="295"/>
      <c r="R260" s="295"/>
      <c r="S260" s="295"/>
      <c r="T260" s="295"/>
      <c r="U260" s="387"/>
      <c r="V260" s="387"/>
      <c r="W260" s="387"/>
      <c r="X260" s="387"/>
      <c r="Y260" s="387"/>
      <c r="Z260" s="387"/>
      <c r="AA260" s="387"/>
      <c r="AB260" s="387"/>
      <c r="AC260" s="387"/>
      <c r="AD260" s="387"/>
      <c r="AE260" s="387"/>
      <c r="AF260" s="387"/>
      <c r="AG260" s="387"/>
      <c r="AH260" s="387"/>
      <c r="AI260" s="387"/>
      <c r="AJ260" s="387"/>
      <c r="AK260" s="387"/>
      <c r="AL260" s="387"/>
      <c r="AM260" s="387"/>
      <c r="AN260" s="387"/>
      <c r="AO260" s="387"/>
      <c r="AP260" s="387"/>
      <c r="AQ260" s="387"/>
      <c r="AR260" s="387"/>
      <c r="AS260" s="387"/>
      <c r="AT260" s="387"/>
      <c r="AU260" s="387"/>
      <c r="AV260" s="387"/>
      <c r="AW260" s="387"/>
      <c r="AX260" s="387"/>
      <c r="AY260" s="387"/>
      <c r="AZ260" s="387"/>
      <c r="BA260" s="387"/>
      <c r="BB260" s="387"/>
      <c r="BC260" s="387"/>
      <c r="BD260" s="387"/>
      <c r="BE260" s="387"/>
      <c r="BF260" s="387"/>
      <c r="BG260" s="387"/>
      <c r="BH260" s="387"/>
      <c r="BI260" s="387"/>
      <c r="BJ260" s="387"/>
      <c r="BK260" s="387"/>
      <c r="BL260" s="387"/>
      <c r="BM260" s="387"/>
      <c r="BN260" s="387"/>
      <c r="BO260" s="387"/>
      <c r="BP260" s="387"/>
      <c r="BQ260" s="387"/>
      <c r="BR260" s="387"/>
      <c r="BS260" s="387"/>
      <c r="BT260" s="387"/>
      <c r="BU260" s="387"/>
      <c r="BV260" s="387"/>
      <c r="BW260" s="295"/>
      <c r="BX260" s="295"/>
      <c r="BY260" s="295"/>
    </row>
    <row r="261" ht="15.75" customHeight="1">
      <c r="A261" s="294"/>
      <c r="B261" s="295" t="str">
        <f>IF(ISTEXT(A261),SUMIF('Production Calendar'!$F$3:$F$2071,'Crop Map'!$A261,'Production Calendar'!$G$3:$G$2701),"")</f>
        <v/>
      </c>
      <c r="C261" s="327" t="str">
        <f t="shared" si="3"/>
        <v/>
      </c>
      <c r="D261" s="328" t="str">
        <f t="array" ref="D261">IF(ISBLANK(A261),"",XLOOKUP($A261,'Codified Game Plan'!$E$3:$E$477,'Codified Game Plan'!$G$3:$G$477,0))</f>
        <v/>
      </c>
      <c r="E261" s="328" t="str">
        <f>IF(ISBLANK(A261),"",MAXIFS('Codified Game Plan'!$I$3:$I$477,'Codified Game Plan'!$E$3:$E$477,A261))</f>
        <v/>
      </c>
      <c r="F261" s="329" t="str">
        <f t="shared" si="4"/>
        <v>      - </v>
      </c>
      <c r="G261" s="295"/>
      <c r="H261" s="295"/>
      <c r="I261" s="295"/>
      <c r="J261" s="295"/>
      <c r="K261" s="295"/>
      <c r="L261" s="295"/>
      <c r="M261" s="295"/>
      <c r="N261" s="295"/>
      <c r="O261" s="295"/>
      <c r="P261" s="295"/>
      <c r="Q261" s="295"/>
      <c r="R261" s="295"/>
      <c r="S261" s="295"/>
      <c r="T261" s="295"/>
      <c r="U261" s="387"/>
      <c r="V261" s="387"/>
      <c r="W261" s="387"/>
      <c r="X261" s="387"/>
      <c r="Y261" s="387"/>
      <c r="Z261" s="387"/>
      <c r="AA261" s="387"/>
      <c r="AB261" s="387"/>
      <c r="AC261" s="387"/>
      <c r="AD261" s="387"/>
      <c r="AE261" s="387"/>
      <c r="AF261" s="387"/>
      <c r="AG261" s="387"/>
      <c r="AH261" s="387"/>
      <c r="AI261" s="387"/>
      <c r="AJ261" s="387"/>
      <c r="AK261" s="387"/>
      <c r="AL261" s="387"/>
      <c r="AM261" s="387"/>
      <c r="AN261" s="387"/>
      <c r="AO261" s="387"/>
      <c r="AP261" s="387"/>
      <c r="AQ261" s="387"/>
      <c r="AR261" s="387"/>
      <c r="AS261" s="387"/>
      <c r="AT261" s="387"/>
      <c r="AU261" s="387"/>
      <c r="AV261" s="387"/>
      <c r="AW261" s="387"/>
      <c r="AX261" s="387"/>
      <c r="AY261" s="387"/>
      <c r="AZ261" s="387"/>
      <c r="BA261" s="387"/>
      <c r="BB261" s="387"/>
      <c r="BC261" s="387"/>
      <c r="BD261" s="387"/>
      <c r="BE261" s="387"/>
      <c r="BF261" s="387"/>
      <c r="BG261" s="387"/>
      <c r="BH261" s="387"/>
      <c r="BI261" s="387"/>
      <c r="BJ261" s="387"/>
      <c r="BK261" s="387"/>
      <c r="BL261" s="387"/>
      <c r="BM261" s="387"/>
      <c r="BN261" s="387"/>
      <c r="BO261" s="387"/>
      <c r="BP261" s="387"/>
      <c r="BQ261" s="387"/>
      <c r="BR261" s="387"/>
      <c r="BS261" s="387"/>
      <c r="BT261" s="387"/>
      <c r="BU261" s="387"/>
      <c r="BV261" s="387"/>
      <c r="BW261" s="295"/>
      <c r="BX261" s="295"/>
      <c r="BY261" s="295"/>
    </row>
    <row r="262" ht="15.75" customHeight="1">
      <c r="A262" s="294"/>
      <c r="B262" s="295" t="str">
        <f>IF(ISTEXT(A262),SUMIF('Production Calendar'!$F$3:$F$2071,'Crop Map'!$A262,'Production Calendar'!$G$3:$G$2701),"")</f>
        <v/>
      </c>
      <c r="C262" s="327" t="str">
        <f t="shared" si="3"/>
        <v/>
      </c>
      <c r="D262" s="328" t="str">
        <f t="array" ref="D262">IF(ISBLANK(A262),"",XLOOKUP($A262,'Codified Game Plan'!$E$3:$E$477,'Codified Game Plan'!$G$3:$G$477,0))</f>
        <v/>
      </c>
      <c r="E262" s="328" t="str">
        <f>IF(ISBLANK(A262),"",MAXIFS('Codified Game Plan'!$I$3:$I$477,'Codified Game Plan'!$E$3:$E$477,A262))</f>
        <v/>
      </c>
      <c r="F262" s="329" t="str">
        <f t="shared" si="4"/>
        <v>      - </v>
      </c>
      <c r="G262" s="295"/>
      <c r="H262" s="295"/>
      <c r="I262" s="295"/>
      <c r="J262" s="295"/>
      <c r="K262" s="295"/>
      <c r="L262" s="295"/>
      <c r="M262" s="295"/>
      <c r="N262" s="295"/>
      <c r="O262" s="295"/>
      <c r="P262" s="295"/>
      <c r="Q262" s="295"/>
      <c r="R262" s="295"/>
      <c r="S262" s="295"/>
      <c r="T262" s="295"/>
      <c r="U262" s="387"/>
      <c r="V262" s="387"/>
      <c r="W262" s="387"/>
      <c r="X262" s="387"/>
      <c r="Y262" s="387"/>
      <c r="Z262" s="387"/>
      <c r="AA262" s="387"/>
      <c r="AB262" s="387"/>
      <c r="AC262" s="387"/>
      <c r="AD262" s="387"/>
      <c r="AE262" s="387"/>
      <c r="AF262" s="387"/>
      <c r="AG262" s="387"/>
      <c r="AH262" s="387"/>
      <c r="AI262" s="387"/>
      <c r="AJ262" s="387"/>
      <c r="AK262" s="387"/>
      <c r="AL262" s="387"/>
      <c r="AM262" s="387"/>
      <c r="AN262" s="387"/>
      <c r="AO262" s="387"/>
      <c r="AP262" s="387"/>
      <c r="AQ262" s="387"/>
      <c r="AR262" s="387"/>
      <c r="AS262" s="387"/>
      <c r="AT262" s="387"/>
      <c r="AU262" s="387"/>
      <c r="AV262" s="387"/>
      <c r="AW262" s="387"/>
      <c r="AX262" s="387"/>
      <c r="AY262" s="387"/>
      <c r="AZ262" s="387"/>
      <c r="BA262" s="387"/>
      <c r="BB262" s="387"/>
      <c r="BC262" s="387"/>
      <c r="BD262" s="387"/>
      <c r="BE262" s="387"/>
      <c r="BF262" s="387"/>
      <c r="BG262" s="387"/>
      <c r="BH262" s="387"/>
      <c r="BI262" s="387"/>
      <c r="BJ262" s="387"/>
      <c r="BK262" s="387"/>
      <c r="BL262" s="387"/>
      <c r="BM262" s="387"/>
      <c r="BN262" s="387"/>
      <c r="BO262" s="387"/>
      <c r="BP262" s="387"/>
      <c r="BQ262" s="387"/>
      <c r="BR262" s="387"/>
      <c r="BS262" s="387"/>
      <c r="BT262" s="387"/>
      <c r="BU262" s="387"/>
      <c r="BV262" s="387"/>
      <c r="BW262" s="295"/>
      <c r="BX262" s="295"/>
      <c r="BY262" s="295"/>
    </row>
    <row r="263" ht="15.75" customHeight="1">
      <c r="A263" s="294"/>
      <c r="B263" s="295" t="str">
        <f>IF(ISTEXT(A263),SUMIF('Production Calendar'!$F$3:$F$2071,'Crop Map'!$A263,'Production Calendar'!$G$3:$G$2701),"")</f>
        <v/>
      </c>
      <c r="C263" s="327" t="str">
        <f t="shared" si="3"/>
        <v/>
      </c>
      <c r="D263" s="328" t="str">
        <f t="array" ref="D263">IF(ISBLANK(A263),"",XLOOKUP($A263,'Codified Game Plan'!$E$3:$E$477,'Codified Game Plan'!$G$3:$G$477,0))</f>
        <v/>
      </c>
      <c r="E263" s="328" t="str">
        <f>IF(ISBLANK(A263),"",MAXIFS('Codified Game Plan'!$I$3:$I$477,'Codified Game Plan'!$E$3:$E$477,A263))</f>
        <v/>
      </c>
      <c r="F263" s="329" t="str">
        <f t="shared" si="4"/>
        <v>      - </v>
      </c>
      <c r="G263" s="295"/>
      <c r="H263" s="295"/>
      <c r="I263" s="295"/>
      <c r="J263" s="295"/>
      <c r="K263" s="295"/>
      <c r="L263" s="295"/>
      <c r="M263" s="295"/>
      <c r="N263" s="295"/>
      <c r="O263" s="295"/>
      <c r="P263" s="295"/>
      <c r="Q263" s="295"/>
      <c r="R263" s="295"/>
      <c r="S263" s="295"/>
      <c r="T263" s="295"/>
      <c r="U263" s="387"/>
      <c r="V263" s="387"/>
      <c r="W263" s="387"/>
      <c r="X263" s="387"/>
      <c r="Y263" s="387"/>
      <c r="Z263" s="387"/>
      <c r="AA263" s="387"/>
      <c r="AB263" s="387"/>
      <c r="AC263" s="387"/>
      <c r="AD263" s="387"/>
      <c r="AE263" s="387"/>
      <c r="AF263" s="387"/>
      <c r="AG263" s="387"/>
      <c r="AH263" s="387"/>
      <c r="AI263" s="387"/>
      <c r="AJ263" s="387"/>
      <c r="AK263" s="387"/>
      <c r="AL263" s="387"/>
      <c r="AM263" s="387"/>
      <c r="AN263" s="387"/>
      <c r="AO263" s="387"/>
      <c r="AP263" s="387"/>
      <c r="AQ263" s="387"/>
      <c r="AR263" s="387"/>
      <c r="AS263" s="387"/>
      <c r="AT263" s="387"/>
      <c r="AU263" s="387"/>
      <c r="AV263" s="387"/>
      <c r="AW263" s="387"/>
      <c r="AX263" s="387"/>
      <c r="AY263" s="387"/>
      <c r="AZ263" s="387"/>
      <c r="BA263" s="387"/>
      <c r="BB263" s="387"/>
      <c r="BC263" s="387"/>
      <c r="BD263" s="387"/>
      <c r="BE263" s="387"/>
      <c r="BF263" s="387"/>
      <c r="BG263" s="387"/>
      <c r="BH263" s="387"/>
      <c r="BI263" s="387"/>
      <c r="BJ263" s="387"/>
      <c r="BK263" s="387"/>
      <c r="BL263" s="387"/>
      <c r="BM263" s="387"/>
      <c r="BN263" s="387"/>
      <c r="BO263" s="387"/>
      <c r="BP263" s="387"/>
      <c r="BQ263" s="387"/>
      <c r="BR263" s="387"/>
      <c r="BS263" s="387"/>
      <c r="BT263" s="387"/>
      <c r="BU263" s="387"/>
      <c r="BV263" s="387"/>
      <c r="BW263" s="295"/>
      <c r="BX263" s="295"/>
      <c r="BY263" s="295"/>
    </row>
    <row r="264" ht="15.75" customHeight="1">
      <c r="A264" s="294"/>
      <c r="B264" s="295" t="str">
        <f>IF(ISTEXT(A264),SUMIF('Production Calendar'!$F$3:$F$2071,'Crop Map'!$A264,'Production Calendar'!$G$3:$G$2701),"")</f>
        <v/>
      </c>
      <c r="C264" s="327" t="str">
        <f t="shared" si="3"/>
        <v/>
      </c>
      <c r="D264" s="328" t="str">
        <f t="array" ref="D264">IF(ISBLANK(A264),"",XLOOKUP($A264,'Codified Game Plan'!$E$3:$E$477,'Codified Game Plan'!$G$3:$G$477,0))</f>
        <v/>
      </c>
      <c r="E264" s="328" t="str">
        <f>IF(ISBLANK(A264),"",MAXIFS('Codified Game Plan'!$I$3:$I$477,'Codified Game Plan'!$E$3:$E$477,A264))</f>
        <v/>
      </c>
      <c r="F264" s="329" t="str">
        <f t="shared" si="4"/>
        <v>      - </v>
      </c>
      <c r="G264" s="295"/>
      <c r="H264" s="295"/>
      <c r="I264" s="295"/>
      <c r="J264" s="295"/>
      <c r="K264" s="295"/>
      <c r="L264" s="295"/>
      <c r="M264" s="295"/>
      <c r="N264" s="295"/>
      <c r="O264" s="295"/>
      <c r="P264" s="295"/>
      <c r="Q264" s="295"/>
      <c r="R264" s="295"/>
      <c r="S264" s="295"/>
      <c r="T264" s="295"/>
      <c r="U264" s="387"/>
      <c r="V264" s="387"/>
      <c r="W264" s="387"/>
      <c r="X264" s="387"/>
      <c r="Y264" s="387"/>
      <c r="Z264" s="387"/>
      <c r="AA264" s="387"/>
      <c r="AB264" s="387"/>
      <c r="AC264" s="387"/>
      <c r="AD264" s="387"/>
      <c r="AE264" s="387"/>
      <c r="AF264" s="387"/>
      <c r="AG264" s="387"/>
      <c r="AH264" s="387"/>
      <c r="AI264" s="387"/>
      <c r="AJ264" s="387"/>
      <c r="AK264" s="387"/>
      <c r="AL264" s="387"/>
      <c r="AM264" s="387"/>
      <c r="AN264" s="387"/>
      <c r="AO264" s="387"/>
      <c r="AP264" s="387"/>
      <c r="AQ264" s="387"/>
      <c r="AR264" s="387"/>
      <c r="AS264" s="387"/>
      <c r="AT264" s="387"/>
      <c r="AU264" s="387"/>
      <c r="AV264" s="387"/>
      <c r="AW264" s="387"/>
      <c r="AX264" s="387"/>
      <c r="AY264" s="387"/>
      <c r="AZ264" s="387"/>
      <c r="BA264" s="387"/>
      <c r="BB264" s="387"/>
      <c r="BC264" s="387"/>
      <c r="BD264" s="387"/>
      <c r="BE264" s="387"/>
      <c r="BF264" s="387"/>
      <c r="BG264" s="387"/>
      <c r="BH264" s="387"/>
      <c r="BI264" s="387"/>
      <c r="BJ264" s="387"/>
      <c r="BK264" s="387"/>
      <c r="BL264" s="387"/>
      <c r="BM264" s="387"/>
      <c r="BN264" s="387"/>
      <c r="BO264" s="387"/>
      <c r="BP264" s="387"/>
      <c r="BQ264" s="387"/>
      <c r="BR264" s="387"/>
      <c r="BS264" s="387"/>
      <c r="BT264" s="387"/>
      <c r="BU264" s="387"/>
      <c r="BV264" s="387"/>
      <c r="BW264" s="295"/>
      <c r="BX264" s="295"/>
      <c r="BY264" s="295"/>
    </row>
    <row r="265" ht="15.75" customHeight="1">
      <c r="A265" s="294"/>
      <c r="B265" s="295" t="str">
        <f>IF(ISTEXT(A265),SUMIF('Production Calendar'!$F$3:$F$2071,'Crop Map'!$A265,'Production Calendar'!$G$3:$G$2701),"")</f>
        <v/>
      </c>
      <c r="C265" s="327" t="str">
        <f t="shared" si="3"/>
        <v/>
      </c>
      <c r="D265" s="328" t="str">
        <f t="array" ref="D265">IF(ISBLANK(A265),"",XLOOKUP($A265,'Codified Game Plan'!$E$3:$E$477,'Codified Game Plan'!$G$3:$G$477,0))</f>
        <v/>
      </c>
      <c r="E265" s="328" t="str">
        <f>IF(ISBLANK(A265),"",MAXIFS('Codified Game Plan'!$I$3:$I$477,'Codified Game Plan'!$E$3:$E$477,A265))</f>
        <v/>
      </c>
      <c r="F265" s="329" t="str">
        <f t="shared" si="4"/>
        <v>      - </v>
      </c>
      <c r="G265" s="295"/>
      <c r="H265" s="295"/>
      <c r="I265" s="295"/>
      <c r="J265" s="295"/>
      <c r="K265" s="295"/>
      <c r="L265" s="295"/>
      <c r="M265" s="295"/>
      <c r="N265" s="295"/>
      <c r="O265" s="295"/>
      <c r="P265" s="295"/>
      <c r="Q265" s="295"/>
      <c r="R265" s="295"/>
      <c r="S265" s="295"/>
      <c r="T265" s="295"/>
      <c r="U265" s="387"/>
      <c r="V265" s="387"/>
      <c r="W265" s="387"/>
      <c r="X265" s="387"/>
      <c r="Y265" s="387"/>
      <c r="Z265" s="387"/>
      <c r="AA265" s="387"/>
      <c r="AB265" s="387"/>
      <c r="AC265" s="387"/>
      <c r="AD265" s="387"/>
      <c r="AE265" s="387"/>
      <c r="AF265" s="387"/>
      <c r="AG265" s="387"/>
      <c r="AH265" s="387"/>
      <c r="AI265" s="387"/>
      <c r="AJ265" s="387"/>
      <c r="AK265" s="387"/>
      <c r="AL265" s="387"/>
      <c r="AM265" s="387"/>
      <c r="AN265" s="387"/>
      <c r="AO265" s="387"/>
      <c r="AP265" s="387"/>
      <c r="AQ265" s="387"/>
      <c r="AR265" s="387"/>
      <c r="AS265" s="387"/>
      <c r="AT265" s="387"/>
      <c r="AU265" s="387"/>
      <c r="AV265" s="387"/>
      <c r="AW265" s="387"/>
      <c r="AX265" s="387"/>
      <c r="AY265" s="387"/>
      <c r="AZ265" s="387"/>
      <c r="BA265" s="387"/>
      <c r="BB265" s="387"/>
      <c r="BC265" s="387"/>
      <c r="BD265" s="387"/>
      <c r="BE265" s="387"/>
      <c r="BF265" s="387"/>
      <c r="BG265" s="387"/>
      <c r="BH265" s="387"/>
      <c r="BI265" s="387"/>
      <c r="BJ265" s="387"/>
      <c r="BK265" s="387"/>
      <c r="BL265" s="387"/>
      <c r="BM265" s="387"/>
      <c r="BN265" s="387"/>
      <c r="BO265" s="387"/>
      <c r="BP265" s="387"/>
      <c r="BQ265" s="387"/>
      <c r="BR265" s="387"/>
      <c r="BS265" s="387"/>
      <c r="BT265" s="387"/>
      <c r="BU265" s="387"/>
      <c r="BV265" s="387"/>
      <c r="BW265" s="295"/>
      <c r="BX265" s="295"/>
      <c r="BY265" s="295"/>
    </row>
    <row r="266" ht="15.75" customHeight="1">
      <c r="A266" s="294"/>
      <c r="B266" s="295" t="str">
        <f>IF(ISTEXT(A266),SUMIF('Production Calendar'!$F$3:$F$2071,'Crop Map'!$A266,'Production Calendar'!$G$3:$G$2701),"")</f>
        <v/>
      </c>
      <c r="C266" s="327" t="str">
        <f t="shared" si="3"/>
        <v/>
      </c>
      <c r="D266" s="328" t="str">
        <f t="array" ref="D266">IF(ISBLANK(A266),"",XLOOKUP($A266,'Codified Game Plan'!$E$3:$E$477,'Codified Game Plan'!$G$3:$G$477,0))</f>
        <v/>
      </c>
      <c r="E266" s="328" t="str">
        <f>IF(ISBLANK(A266),"",MAXIFS('Codified Game Plan'!$I$3:$I$477,'Codified Game Plan'!$E$3:$E$477,A266))</f>
        <v/>
      </c>
      <c r="F266" s="329" t="str">
        <f t="shared" si="4"/>
        <v>      - </v>
      </c>
      <c r="G266" s="295"/>
      <c r="H266" s="295"/>
      <c r="I266" s="295"/>
      <c r="J266" s="295"/>
      <c r="K266" s="295"/>
      <c r="L266" s="295"/>
      <c r="M266" s="295"/>
      <c r="N266" s="295"/>
      <c r="O266" s="295"/>
      <c r="P266" s="295"/>
      <c r="Q266" s="295"/>
      <c r="R266" s="295"/>
      <c r="S266" s="295"/>
      <c r="T266" s="295"/>
      <c r="U266" s="387"/>
      <c r="V266" s="387"/>
      <c r="W266" s="387"/>
      <c r="X266" s="387"/>
      <c r="Y266" s="387"/>
      <c r="Z266" s="387"/>
      <c r="AA266" s="387"/>
      <c r="AB266" s="387"/>
      <c r="AC266" s="387"/>
      <c r="AD266" s="387"/>
      <c r="AE266" s="387"/>
      <c r="AF266" s="387"/>
      <c r="AG266" s="387"/>
      <c r="AH266" s="387"/>
      <c r="AI266" s="387"/>
      <c r="AJ266" s="387"/>
      <c r="AK266" s="387"/>
      <c r="AL266" s="387"/>
      <c r="AM266" s="387"/>
      <c r="AN266" s="387"/>
      <c r="AO266" s="387"/>
      <c r="AP266" s="387"/>
      <c r="AQ266" s="387"/>
      <c r="AR266" s="387"/>
      <c r="AS266" s="387"/>
      <c r="AT266" s="387"/>
      <c r="AU266" s="387"/>
      <c r="AV266" s="387"/>
      <c r="AW266" s="387"/>
      <c r="AX266" s="387"/>
      <c r="AY266" s="387"/>
      <c r="AZ266" s="387"/>
      <c r="BA266" s="387"/>
      <c r="BB266" s="387"/>
      <c r="BC266" s="387"/>
      <c r="BD266" s="387"/>
      <c r="BE266" s="387"/>
      <c r="BF266" s="387"/>
      <c r="BG266" s="387"/>
      <c r="BH266" s="387"/>
      <c r="BI266" s="387"/>
      <c r="BJ266" s="387"/>
      <c r="BK266" s="387"/>
      <c r="BL266" s="387"/>
      <c r="BM266" s="387"/>
      <c r="BN266" s="387"/>
      <c r="BO266" s="387"/>
      <c r="BP266" s="387"/>
      <c r="BQ266" s="387"/>
      <c r="BR266" s="387"/>
      <c r="BS266" s="387"/>
      <c r="BT266" s="387"/>
      <c r="BU266" s="387"/>
      <c r="BV266" s="387"/>
      <c r="BW266" s="295"/>
      <c r="BX266" s="295"/>
      <c r="BY266" s="295"/>
    </row>
    <row r="267" ht="15.75" customHeight="1">
      <c r="A267" s="294"/>
      <c r="B267" s="295" t="str">
        <f>IF(ISTEXT(A267),SUMIF('Production Calendar'!$F$3:$F$2071,'Crop Map'!$A267,'Production Calendar'!$G$3:$G$2701),"")</f>
        <v/>
      </c>
      <c r="C267" s="327" t="str">
        <f t="shared" si="3"/>
        <v/>
      </c>
      <c r="D267" s="328" t="str">
        <f t="array" ref="D267">IF(ISBLANK(A267),"",XLOOKUP($A267,'Codified Game Plan'!$E$3:$E$477,'Codified Game Plan'!$G$3:$G$477,0))</f>
        <v/>
      </c>
      <c r="E267" s="328" t="str">
        <f>IF(ISBLANK(A267),"",MAXIFS('Codified Game Plan'!$I$3:$I$477,'Codified Game Plan'!$E$3:$E$477,A267))</f>
        <v/>
      </c>
      <c r="F267" s="329" t="str">
        <f t="shared" si="4"/>
        <v>      - </v>
      </c>
      <c r="G267" s="295"/>
      <c r="H267" s="295"/>
      <c r="I267" s="295"/>
      <c r="J267" s="295"/>
      <c r="K267" s="295"/>
      <c r="L267" s="295"/>
      <c r="M267" s="295"/>
      <c r="N267" s="295"/>
      <c r="O267" s="295"/>
      <c r="P267" s="295"/>
      <c r="Q267" s="295"/>
      <c r="R267" s="295"/>
      <c r="S267" s="295"/>
      <c r="T267" s="295"/>
      <c r="U267" s="387"/>
      <c r="V267" s="387"/>
      <c r="W267" s="387"/>
      <c r="X267" s="387"/>
      <c r="Y267" s="387"/>
      <c r="Z267" s="387"/>
      <c r="AA267" s="387"/>
      <c r="AB267" s="387"/>
      <c r="AC267" s="387"/>
      <c r="AD267" s="387"/>
      <c r="AE267" s="387"/>
      <c r="AF267" s="387"/>
      <c r="AG267" s="387"/>
      <c r="AH267" s="387"/>
      <c r="AI267" s="387"/>
      <c r="AJ267" s="387"/>
      <c r="AK267" s="387"/>
      <c r="AL267" s="387"/>
      <c r="AM267" s="387"/>
      <c r="AN267" s="387"/>
      <c r="AO267" s="387"/>
      <c r="AP267" s="387"/>
      <c r="AQ267" s="387"/>
      <c r="AR267" s="387"/>
      <c r="AS267" s="387"/>
      <c r="AT267" s="387"/>
      <c r="AU267" s="387"/>
      <c r="AV267" s="387"/>
      <c r="AW267" s="387"/>
      <c r="AX267" s="387"/>
      <c r="AY267" s="387"/>
      <c r="AZ267" s="387"/>
      <c r="BA267" s="387"/>
      <c r="BB267" s="387"/>
      <c r="BC267" s="387"/>
      <c r="BD267" s="387"/>
      <c r="BE267" s="387"/>
      <c r="BF267" s="387"/>
      <c r="BG267" s="387"/>
      <c r="BH267" s="387"/>
      <c r="BI267" s="387"/>
      <c r="BJ267" s="387"/>
      <c r="BK267" s="387"/>
      <c r="BL267" s="387"/>
      <c r="BM267" s="387"/>
      <c r="BN267" s="387"/>
      <c r="BO267" s="387"/>
      <c r="BP267" s="387"/>
      <c r="BQ267" s="387"/>
      <c r="BR267" s="387"/>
      <c r="BS267" s="387"/>
      <c r="BT267" s="387"/>
      <c r="BU267" s="387"/>
      <c r="BV267" s="387"/>
      <c r="BW267" s="295"/>
      <c r="BX267" s="295"/>
      <c r="BY267" s="295"/>
    </row>
    <row r="268" ht="15.75" customHeight="1">
      <c r="A268" s="294"/>
      <c r="B268" s="295" t="str">
        <f>IF(ISTEXT(A268),SUMIF('Production Calendar'!$F$3:$F$2071,'Crop Map'!$A268,'Production Calendar'!$G$3:$G$2701),"")</f>
        <v/>
      </c>
      <c r="C268" s="327" t="str">
        <f t="shared" si="3"/>
        <v/>
      </c>
      <c r="D268" s="328" t="str">
        <f t="array" ref="D268">IF(ISBLANK(A268),"",XLOOKUP($A268,'Codified Game Plan'!$E$3:$E$477,'Codified Game Plan'!$G$3:$G$477,0))</f>
        <v/>
      </c>
      <c r="E268" s="328" t="str">
        <f>IF(ISBLANK(A268),"",MAXIFS('Codified Game Plan'!$I$3:$I$477,'Codified Game Plan'!$E$3:$E$477,A268))</f>
        <v/>
      </c>
      <c r="F268" s="329" t="str">
        <f t="shared" si="4"/>
        <v>      - </v>
      </c>
      <c r="G268" s="295"/>
      <c r="H268" s="295"/>
      <c r="I268" s="295"/>
      <c r="J268" s="295"/>
      <c r="K268" s="295"/>
      <c r="L268" s="295"/>
      <c r="M268" s="295"/>
      <c r="N268" s="295"/>
      <c r="O268" s="295"/>
      <c r="P268" s="295"/>
      <c r="Q268" s="295"/>
      <c r="R268" s="295"/>
      <c r="S268" s="295"/>
      <c r="T268" s="295"/>
      <c r="U268" s="387"/>
      <c r="V268" s="387"/>
      <c r="W268" s="387"/>
      <c r="X268" s="387"/>
      <c r="Y268" s="387"/>
      <c r="Z268" s="387"/>
      <c r="AA268" s="387"/>
      <c r="AB268" s="387"/>
      <c r="AC268" s="387"/>
      <c r="AD268" s="387"/>
      <c r="AE268" s="387"/>
      <c r="AF268" s="387"/>
      <c r="AG268" s="387"/>
      <c r="AH268" s="387"/>
      <c r="AI268" s="387"/>
      <c r="AJ268" s="387"/>
      <c r="AK268" s="387"/>
      <c r="AL268" s="387"/>
      <c r="AM268" s="387"/>
      <c r="AN268" s="387"/>
      <c r="AO268" s="387"/>
      <c r="AP268" s="387"/>
      <c r="AQ268" s="387"/>
      <c r="AR268" s="387"/>
      <c r="AS268" s="387"/>
      <c r="AT268" s="387"/>
      <c r="AU268" s="387"/>
      <c r="AV268" s="387"/>
      <c r="AW268" s="387"/>
      <c r="AX268" s="387"/>
      <c r="AY268" s="387"/>
      <c r="AZ268" s="387"/>
      <c r="BA268" s="387"/>
      <c r="BB268" s="387"/>
      <c r="BC268" s="387"/>
      <c r="BD268" s="387"/>
      <c r="BE268" s="387"/>
      <c r="BF268" s="387"/>
      <c r="BG268" s="387"/>
      <c r="BH268" s="387"/>
      <c r="BI268" s="387"/>
      <c r="BJ268" s="387"/>
      <c r="BK268" s="387"/>
      <c r="BL268" s="387"/>
      <c r="BM268" s="387"/>
      <c r="BN268" s="387"/>
      <c r="BO268" s="387"/>
      <c r="BP268" s="387"/>
      <c r="BQ268" s="387"/>
      <c r="BR268" s="387"/>
      <c r="BS268" s="387"/>
      <c r="BT268" s="387"/>
      <c r="BU268" s="387"/>
      <c r="BV268" s="387"/>
      <c r="BW268" s="295"/>
      <c r="BX268" s="295"/>
      <c r="BY268" s="295"/>
    </row>
    <row r="269" ht="15.75" customHeight="1">
      <c r="A269" s="294"/>
      <c r="B269" s="295" t="str">
        <f>IF(ISTEXT(A269),SUMIF('Production Calendar'!$F$3:$F$2071,'Crop Map'!$A269,'Production Calendar'!$G$3:$G$2701),"")</f>
        <v/>
      </c>
      <c r="C269" s="327" t="str">
        <f t="shared" si="3"/>
        <v/>
      </c>
      <c r="D269" s="328" t="str">
        <f t="array" ref="D269">IF(ISBLANK(A269),"",XLOOKUP($A269,'Codified Game Plan'!$E$3:$E$477,'Codified Game Plan'!$G$3:$G$477,0))</f>
        <v/>
      </c>
      <c r="E269" s="328" t="str">
        <f>IF(ISBLANK(A269),"",MAXIFS('Codified Game Plan'!$I$3:$I$477,'Codified Game Plan'!$E$3:$E$477,A269))</f>
        <v/>
      </c>
      <c r="F269" s="329" t="str">
        <f t="shared" si="4"/>
        <v>      - </v>
      </c>
      <c r="G269" s="295"/>
      <c r="H269" s="295"/>
      <c r="I269" s="295"/>
      <c r="J269" s="295"/>
      <c r="K269" s="295"/>
      <c r="L269" s="295"/>
      <c r="M269" s="295"/>
      <c r="N269" s="295"/>
      <c r="O269" s="295"/>
      <c r="P269" s="295"/>
      <c r="Q269" s="295"/>
      <c r="R269" s="295"/>
      <c r="S269" s="295"/>
      <c r="T269" s="295"/>
      <c r="U269" s="387"/>
      <c r="V269" s="387"/>
      <c r="W269" s="387"/>
      <c r="X269" s="387"/>
      <c r="Y269" s="387"/>
      <c r="Z269" s="387"/>
      <c r="AA269" s="387"/>
      <c r="AB269" s="387"/>
      <c r="AC269" s="387"/>
      <c r="AD269" s="387"/>
      <c r="AE269" s="387"/>
      <c r="AF269" s="387"/>
      <c r="AG269" s="387"/>
      <c r="AH269" s="387"/>
      <c r="AI269" s="387"/>
      <c r="AJ269" s="387"/>
      <c r="AK269" s="387"/>
      <c r="AL269" s="387"/>
      <c r="AM269" s="387"/>
      <c r="AN269" s="387"/>
      <c r="AO269" s="387"/>
      <c r="AP269" s="387"/>
      <c r="AQ269" s="387"/>
      <c r="AR269" s="387"/>
      <c r="AS269" s="387"/>
      <c r="AT269" s="387"/>
      <c r="AU269" s="387"/>
      <c r="AV269" s="387"/>
      <c r="AW269" s="387"/>
      <c r="AX269" s="387"/>
      <c r="AY269" s="387"/>
      <c r="AZ269" s="387"/>
      <c r="BA269" s="387"/>
      <c r="BB269" s="387"/>
      <c r="BC269" s="387"/>
      <c r="BD269" s="387"/>
      <c r="BE269" s="387"/>
      <c r="BF269" s="387"/>
      <c r="BG269" s="387"/>
      <c r="BH269" s="387"/>
      <c r="BI269" s="387"/>
      <c r="BJ269" s="387"/>
      <c r="BK269" s="387"/>
      <c r="BL269" s="387"/>
      <c r="BM269" s="387"/>
      <c r="BN269" s="387"/>
      <c r="BO269" s="387"/>
      <c r="BP269" s="387"/>
      <c r="BQ269" s="387"/>
      <c r="BR269" s="387"/>
      <c r="BS269" s="387"/>
      <c r="BT269" s="387"/>
      <c r="BU269" s="387"/>
      <c r="BV269" s="387"/>
      <c r="BW269" s="295"/>
      <c r="BX269" s="295"/>
      <c r="BY269" s="295"/>
    </row>
    <row r="270" ht="15.75" customHeight="1">
      <c r="A270" s="294"/>
      <c r="B270" s="295" t="str">
        <f>IF(ISTEXT(A270),SUMIF('Production Calendar'!$F$3:$F$2071,'Crop Map'!$A270,'Production Calendar'!$G$3:$G$2701),"")</f>
        <v/>
      </c>
      <c r="C270" s="327" t="str">
        <f t="shared" si="3"/>
        <v/>
      </c>
      <c r="D270" s="328" t="str">
        <f t="array" ref="D270">IF(ISBLANK(A270),"",XLOOKUP($A270,'Codified Game Plan'!$E$3:$E$477,'Codified Game Plan'!$G$3:$G$477,0))</f>
        <v/>
      </c>
      <c r="E270" s="328" t="str">
        <f>IF(ISBLANK(A270),"",MAXIFS('Codified Game Plan'!$I$3:$I$477,'Codified Game Plan'!$E$3:$E$477,A270))</f>
        <v/>
      </c>
      <c r="F270" s="329" t="str">
        <f t="shared" si="4"/>
        <v>      - </v>
      </c>
      <c r="G270" s="295"/>
      <c r="H270" s="295"/>
      <c r="I270" s="295"/>
      <c r="J270" s="295"/>
      <c r="K270" s="295"/>
      <c r="L270" s="295"/>
      <c r="M270" s="295"/>
      <c r="N270" s="295"/>
      <c r="O270" s="295"/>
      <c r="P270" s="295"/>
      <c r="Q270" s="295"/>
      <c r="R270" s="295"/>
      <c r="S270" s="295"/>
      <c r="T270" s="295"/>
      <c r="U270" s="387"/>
      <c r="V270" s="387"/>
      <c r="W270" s="387"/>
      <c r="X270" s="387"/>
      <c r="Y270" s="387"/>
      <c r="Z270" s="387"/>
      <c r="AA270" s="387"/>
      <c r="AB270" s="387"/>
      <c r="AC270" s="387"/>
      <c r="AD270" s="387"/>
      <c r="AE270" s="387"/>
      <c r="AF270" s="387"/>
      <c r="AG270" s="387"/>
      <c r="AH270" s="387"/>
      <c r="AI270" s="387"/>
      <c r="AJ270" s="387"/>
      <c r="AK270" s="387"/>
      <c r="AL270" s="387"/>
      <c r="AM270" s="387"/>
      <c r="AN270" s="387"/>
      <c r="AO270" s="387"/>
      <c r="AP270" s="387"/>
      <c r="AQ270" s="387"/>
      <c r="AR270" s="387"/>
      <c r="AS270" s="387"/>
      <c r="AT270" s="387"/>
      <c r="AU270" s="387"/>
      <c r="AV270" s="387"/>
      <c r="AW270" s="387"/>
      <c r="AX270" s="387"/>
      <c r="AY270" s="387"/>
      <c r="AZ270" s="387"/>
      <c r="BA270" s="387"/>
      <c r="BB270" s="387"/>
      <c r="BC270" s="387"/>
      <c r="BD270" s="387"/>
      <c r="BE270" s="387"/>
      <c r="BF270" s="387"/>
      <c r="BG270" s="387"/>
      <c r="BH270" s="387"/>
      <c r="BI270" s="387"/>
      <c r="BJ270" s="387"/>
      <c r="BK270" s="387"/>
      <c r="BL270" s="387"/>
      <c r="BM270" s="387"/>
      <c r="BN270" s="387"/>
      <c r="BO270" s="387"/>
      <c r="BP270" s="387"/>
      <c r="BQ270" s="387"/>
      <c r="BR270" s="387"/>
      <c r="BS270" s="387"/>
      <c r="BT270" s="387"/>
      <c r="BU270" s="387"/>
      <c r="BV270" s="387"/>
      <c r="BW270" s="295"/>
      <c r="BX270" s="295"/>
      <c r="BY270" s="295"/>
    </row>
    <row r="271" ht="15.75" customHeight="1">
      <c r="A271" s="294"/>
      <c r="B271" s="295" t="str">
        <f>IF(ISTEXT(A271),SUMIF('Production Calendar'!$F$3:$F$2071,'Crop Map'!$A271,'Production Calendar'!$G$3:$G$2701),"")</f>
        <v/>
      </c>
      <c r="C271" s="327" t="str">
        <f t="shared" si="3"/>
        <v/>
      </c>
      <c r="D271" s="328" t="str">
        <f t="array" ref="D271">IF(ISBLANK(A271),"",XLOOKUP($A271,'Codified Game Plan'!$E$3:$E$477,'Codified Game Plan'!$G$3:$G$477,0))</f>
        <v/>
      </c>
      <c r="E271" s="328" t="str">
        <f>IF(ISBLANK(A271),"",MAXIFS('Codified Game Plan'!$I$3:$I$477,'Codified Game Plan'!$E$3:$E$477,A271))</f>
        <v/>
      </c>
      <c r="F271" s="329" t="str">
        <f t="shared" si="4"/>
        <v>      - </v>
      </c>
      <c r="G271" s="295"/>
      <c r="H271" s="295"/>
      <c r="I271" s="295"/>
      <c r="J271" s="295"/>
      <c r="K271" s="295"/>
      <c r="L271" s="295"/>
      <c r="M271" s="295"/>
      <c r="N271" s="295"/>
      <c r="O271" s="295"/>
      <c r="P271" s="295"/>
      <c r="Q271" s="295"/>
      <c r="R271" s="295"/>
      <c r="S271" s="295"/>
      <c r="T271" s="295"/>
      <c r="U271" s="387"/>
      <c r="V271" s="387"/>
      <c r="W271" s="387"/>
      <c r="X271" s="387"/>
      <c r="Y271" s="387"/>
      <c r="Z271" s="387"/>
      <c r="AA271" s="387"/>
      <c r="AB271" s="387"/>
      <c r="AC271" s="387"/>
      <c r="AD271" s="387"/>
      <c r="AE271" s="387"/>
      <c r="AF271" s="387"/>
      <c r="AG271" s="387"/>
      <c r="AH271" s="387"/>
      <c r="AI271" s="387"/>
      <c r="AJ271" s="387"/>
      <c r="AK271" s="387"/>
      <c r="AL271" s="387"/>
      <c r="AM271" s="387"/>
      <c r="AN271" s="387"/>
      <c r="AO271" s="387"/>
      <c r="AP271" s="387"/>
      <c r="AQ271" s="387"/>
      <c r="AR271" s="387"/>
      <c r="AS271" s="387"/>
      <c r="AT271" s="387"/>
      <c r="AU271" s="387"/>
      <c r="AV271" s="387"/>
      <c r="AW271" s="387"/>
      <c r="AX271" s="387"/>
      <c r="AY271" s="387"/>
      <c r="AZ271" s="387"/>
      <c r="BA271" s="387"/>
      <c r="BB271" s="387"/>
      <c r="BC271" s="387"/>
      <c r="BD271" s="387"/>
      <c r="BE271" s="387"/>
      <c r="BF271" s="387"/>
      <c r="BG271" s="387"/>
      <c r="BH271" s="387"/>
      <c r="BI271" s="387"/>
      <c r="BJ271" s="387"/>
      <c r="BK271" s="387"/>
      <c r="BL271" s="387"/>
      <c r="BM271" s="387"/>
      <c r="BN271" s="387"/>
      <c r="BO271" s="387"/>
      <c r="BP271" s="387"/>
      <c r="BQ271" s="387"/>
      <c r="BR271" s="387"/>
      <c r="BS271" s="387"/>
      <c r="BT271" s="387"/>
      <c r="BU271" s="387"/>
      <c r="BV271" s="387"/>
      <c r="BW271" s="295"/>
      <c r="BX271" s="295"/>
      <c r="BY271" s="295"/>
    </row>
    <row r="272" ht="15.75" customHeight="1">
      <c r="A272" s="294"/>
      <c r="B272" s="295" t="str">
        <f>IF(ISTEXT(A272),SUMIF('Production Calendar'!$F$3:$F$2071,'Crop Map'!$A272,'Production Calendar'!$G$3:$G$2701),"")</f>
        <v/>
      </c>
      <c r="C272" s="327" t="str">
        <f t="shared" si="3"/>
        <v/>
      </c>
      <c r="D272" s="328" t="str">
        <f t="array" ref="D272">IF(ISBLANK(A272),"",XLOOKUP($A272,'Codified Game Plan'!$E$3:$E$477,'Codified Game Plan'!$G$3:$G$477,0))</f>
        <v/>
      </c>
      <c r="E272" s="328" t="str">
        <f>IF(ISBLANK(A272),"",MAXIFS('Codified Game Plan'!$I$3:$I$477,'Codified Game Plan'!$E$3:$E$477,A272))</f>
        <v/>
      </c>
      <c r="F272" s="329" t="str">
        <f t="shared" si="4"/>
        <v>      - </v>
      </c>
      <c r="G272" s="295"/>
      <c r="H272" s="295"/>
      <c r="I272" s="295"/>
      <c r="J272" s="295"/>
      <c r="K272" s="295"/>
      <c r="L272" s="295"/>
      <c r="M272" s="295"/>
      <c r="N272" s="295"/>
      <c r="O272" s="295"/>
      <c r="P272" s="295"/>
      <c r="Q272" s="295"/>
      <c r="R272" s="295"/>
      <c r="S272" s="295"/>
      <c r="T272" s="295"/>
      <c r="U272" s="387"/>
      <c r="V272" s="387"/>
      <c r="W272" s="387"/>
      <c r="X272" s="387"/>
      <c r="Y272" s="387"/>
      <c r="Z272" s="387"/>
      <c r="AA272" s="387"/>
      <c r="AB272" s="387"/>
      <c r="AC272" s="387"/>
      <c r="AD272" s="387"/>
      <c r="AE272" s="387"/>
      <c r="AF272" s="387"/>
      <c r="AG272" s="387"/>
      <c r="AH272" s="387"/>
      <c r="AI272" s="387"/>
      <c r="AJ272" s="387"/>
      <c r="AK272" s="387"/>
      <c r="AL272" s="387"/>
      <c r="AM272" s="387"/>
      <c r="AN272" s="387"/>
      <c r="AO272" s="387"/>
      <c r="AP272" s="387"/>
      <c r="AQ272" s="387"/>
      <c r="AR272" s="387"/>
      <c r="AS272" s="387"/>
      <c r="AT272" s="387"/>
      <c r="AU272" s="387"/>
      <c r="AV272" s="387"/>
      <c r="AW272" s="387"/>
      <c r="AX272" s="387"/>
      <c r="AY272" s="387"/>
      <c r="AZ272" s="387"/>
      <c r="BA272" s="387"/>
      <c r="BB272" s="387"/>
      <c r="BC272" s="387"/>
      <c r="BD272" s="387"/>
      <c r="BE272" s="387"/>
      <c r="BF272" s="387"/>
      <c r="BG272" s="387"/>
      <c r="BH272" s="387"/>
      <c r="BI272" s="387"/>
      <c r="BJ272" s="387"/>
      <c r="BK272" s="387"/>
      <c r="BL272" s="387"/>
      <c r="BM272" s="387"/>
      <c r="BN272" s="387"/>
      <c r="BO272" s="387"/>
      <c r="BP272" s="387"/>
      <c r="BQ272" s="387"/>
      <c r="BR272" s="387"/>
      <c r="BS272" s="387"/>
      <c r="BT272" s="387"/>
      <c r="BU272" s="387"/>
      <c r="BV272" s="387"/>
      <c r="BW272" s="295"/>
      <c r="BX272" s="295"/>
      <c r="BY272" s="295"/>
    </row>
    <row r="273" ht="15.75" customHeight="1">
      <c r="A273" s="294"/>
      <c r="B273" s="295" t="str">
        <f>IF(ISTEXT(A273),SUMIF('Production Calendar'!$F$3:$F$2071,'Crop Map'!$A273,'Production Calendar'!$G$3:$G$2701),"")</f>
        <v/>
      </c>
      <c r="C273" s="327" t="str">
        <f t="shared" si="3"/>
        <v/>
      </c>
      <c r="D273" s="328" t="str">
        <f t="array" ref="D273">IF(ISBLANK(A273),"",XLOOKUP($A273,'Codified Game Plan'!$E$3:$E$477,'Codified Game Plan'!$G$3:$G$477,0))</f>
        <v/>
      </c>
      <c r="E273" s="328" t="str">
        <f>IF(ISBLANK(A273),"",MAXIFS('Codified Game Plan'!$I$3:$I$477,'Codified Game Plan'!$E$3:$E$477,A273))</f>
        <v/>
      </c>
      <c r="F273" s="329" t="str">
        <f t="shared" si="4"/>
        <v>      - </v>
      </c>
      <c r="G273" s="295"/>
      <c r="H273" s="295"/>
      <c r="I273" s="295"/>
      <c r="J273" s="295"/>
      <c r="K273" s="295"/>
      <c r="L273" s="295"/>
      <c r="M273" s="295"/>
      <c r="N273" s="295"/>
      <c r="O273" s="295"/>
      <c r="P273" s="295"/>
      <c r="Q273" s="295"/>
      <c r="R273" s="295"/>
      <c r="S273" s="295"/>
      <c r="T273" s="295"/>
      <c r="U273" s="387"/>
      <c r="V273" s="387"/>
      <c r="W273" s="387"/>
      <c r="X273" s="387"/>
      <c r="Y273" s="387"/>
      <c r="Z273" s="387"/>
      <c r="AA273" s="387"/>
      <c r="AB273" s="387"/>
      <c r="AC273" s="387"/>
      <c r="AD273" s="387"/>
      <c r="AE273" s="387"/>
      <c r="AF273" s="387"/>
      <c r="AG273" s="387"/>
      <c r="AH273" s="387"/>
      <c r="AI273" s="387"/>
      <c r="AJ273" s="387"/>
      <c r="AK273" s="387"/>
      <c r="AL273" s="387"/>
      <c r="AM273" s="387"/>
      <c r="AN273" s="387"/>
      <c r="AO273" s="387"/>
      <c r="AP273" s="387"/>
      <c r="AQ273" s="387"/>
      <c r="AR273" s="387"/>
      <c r="AS273" s="387"/>
      <c r="AT273" s="387"/>
      <c r="AU273" s="387"/>
      <c r="AV273" s="387"/>
      <c r="AW273" s="387"/>
      <c r="AX273" s="387"/>
      <c r="AY273" s="387"/>
      <c r="AZ273" s="387"/>
      <c r="BA273" s="387"/>
      <c r="BB273" s="387"/>
      <c r="BC273" s="387"/>
      <c r="BD273" s="387"/>
      <c r="BE273" s="387"/>
      <c r="BF273" s="387"/>
      <c r="BG273" s="387"/>
      <c r="BH273" s="387"/>
      <c r="BI273" s="387"/>
      <c r="BJ273" s="387"/>
      <c r="BK273" s="387"/>
      <c r="BL273" s="387"/>
      <c r="BM273" s="387"/>
      <c r="BN273" s="387"/>
      <c r="BO273" s="387"/>
      <c r="BP273" s="387"/>
      <c r="BQ273" s="387"/>
      <c r="BR273" s="387"/>
      <c r="BS273" s="387"/>
      <c r="BT273" s="387"/>
      <c r="BU273" s="387"/>
      <c r="BV273" s="387"/>
      <c r="BW273" s="295"/>
      <c r="BX273" s="295"/>
      <c r="BY273" s="295"/>
    </row>
    <row r="274" ht="15.75" customHeight="1">
      <c r="A274" s="294"/>
      <c r="B274" s="295" t="str">
        <f>IF(ISTEXT(A274),SUMIF('Production Calendar'!$F$3:$F$2071,'Crop Map'!$A274,'Production Calendar'!$G$3:$G$2701),"")</f>
        <v/>
      </c>
      <c r="C274" s="327" t="str">
        <f t="shared" si="3"/>
        <v/>
      </c>
      <c r="D274" s="328" t="str">
        <f t="array" ref="D274">IF(ISBLANK(A274),"",XLOOKUP($A274,'Codified Game Plan'!$E$3:$E$477,'Codified Game Plan'!$G$3:$G$477,0))</f>
        <v/>
      </c>
      <c r="E274" s="328" t="str">
        <f>IF(ISBLANK(A274),"",MAXIFS('Codified Game Plan'!$I$3:$I$477,'Codified Game Plan'!$E$3:$E$477,A274))</f>
        <v/>
      </c>
      <c r="F274" s="329" t="str">
        <f t="shared" si="4"/>
        <v>      - </v>
      </c>
      <c r="G274" s="295"/>
      <c r="H274" s="295"/>
      <c r="I274" s="295"/>
      <c r="J274" s="295"/>
      <c r="K274" s="295"/>
      <c r="L274" s="295"/>
      <c r="M274" s="295"/>
      <c r="N274" s="295"/>
      <c r="O274" s="295"/>
      <c r="P274" s="295"/>
      <c r="Q274" s="295"/>
      <c r="R274" s="295"/>
      <c r="S274" s="295"/>
      <c r="T274" s="295"/>
      <c r="U274" s="387"/>
      <c r="V274" s="387"/>
      <c r="W274" s="387"/>
      <c r="X274" s="387"/>
      <c r="Y274" s="387"/>
      <c r="Z274" s="387"/>
      <c r="AA274" s="387"/>
      <c r="AB274" s="387"/>
      <c r="AC274" s="387"/>
      <c r="AD274" s="387"/>
      <c r="AE274" s="387"/>
      <c r="AF274" s="387"/>
      <c r="AG274" s="387"/>
      <c r="AH274" s="387"/>
      <c r="AI274" s="387"/>
      <c r="AJ274" s="387"/>
      <c r="AK274" s="387"/>
      <c r="AL274" s="387"/>
      <c r="AM274" s="387"/>
      <c r="AN274" s="387"/>
      <c r="AO274" s="387"/>
      <c r="AP274" s="387"/>
      <c r="AQ274" s="387"/>
      <c r="AR274" s="387"/>
      <c r="AS274" s="387"/>
      <c r="AT274" s="387"/>
      <c r="AU274" s="387"/>
      <c r="AV274" s="387"/>
      <c r="AW274" s="387"/>
      <c r="AX274" s="387"/>
      <c r="AY274" s="387"/>
      <c r="AZ274" s="387"/>
      <c r="BA274" s="387"/>
      <c r="BB274" s="387"/>
      <c r="BC274" s="387"/>
      <c r="BD274" s="387"/>
      <c r="BE274" s="387"/>
      <c r="BF274" s="387"/>
      <c r="BG274" s="387"/>
      <c r="BH274" s="387"/>
      <c r="BI274" s="387"/>
      <c r="BJ274" s="387"/>
      <c r="BK274" s="387"/>
      <c r="BL274" s="387"/>
      <c r="BM274" s="387"/>
      <c r="BN274" s="387"/>
      <c r="BO274" s="387"/>
      <c r="BP274" s="387"/>
      <c r="BQ274" s="387"/>
      <c r="BR274" s="387"/>
      <c r="BS274" s="387"/>
      <c r="BT274" s="387"/>
      <c r="BU274" s="387"/>
      <c r="BV274" s="387"/>
      <c r="BW274" s="295"/>
      <c r="BX274" s="295"/>
      <c r="BY274" s="295"/>
    </row>
    <row r="275" ht="15.75" customHeight="1">
      <c r="A275" s="294"/>
      <c r="B275" s="295" t="str">
        <f>IF(ISTEXT(A275),SUMIF('Production Calendar'!$F$3:$F$2071,'Crop Map'!$A275,'Production Calendar'!$G$3:$G$2701),"")</f>
        <v/>
      </c>
      <c r="C275" s="327" t="str">
        <f t="shared" si="3"/>
        <v/>
      </c>
      <c r="D275" s="328" t="str">
        <f t="array" ref="D275">IF(ISBLANK(A275),"",XLOOKUP($A275,'Codified Game Plan'!$E$3:$E$477,'Codified Game Plan'!$G$3:$G$477,0))</f>
        <v/>
      </c>
      <c r="E275" s="328" t="str">
        <f>IF(ISBLANK(A275),"",MAXIFS('Codified Game Plan'!$I$3:$I$477,'Codified Game Plan'!$E$3:$E$477,A275))</f>
        <v/>
      </c>
      <c r="F275" s="329" t="str">
        <f t="shared" si="4"/>
        <v>      - </v>
      </c>
      <c r="G275" s="295"/>
      <c r="H275" s="295"/>
      <c r="I275" s="295"/>
      <c r="J275" s="295"/>
      <c r="K275" s="295"/>
      <c r="L275" s="295"/>
      <c r="M275" s="295"/>
      <c r="N275" s="295"/>
      <c r="O275" s="295"/>
      <c r="P275" s="295"/>
      <c r="Q275" s="295"/>
      <c r="R275" s="295"/>
      <c r="S275" s="295"/>
      <c r="T275" s="295"/>
      <c r="U275" s="387"/>
      <c r="V275" s="387"/>
      <c r="W275" s="387"/>
      <c r="X275" s="387"/>
      <c r="Y275" s="387"/>
      <c r="Z275" s="387"/>
      <c r="AA275" s="387"/>
      <c r="AB275" s="387"/>
      <c r="AC275" s="387"/>
      <c r="AD275" s="387"/>
      <c r="AE275" s="387"/>
      <c r="AF275" s="387"/>
      <c r="AG275" s="387"/>
      <c r="AH275" s="387"/>
      <c r="AI275" s="387"/>
      <c r="AJ275" s="387"/>
      <c r="AK275" s="387"/>
      <c r="AL275" s="387"/>
      <c r="AM275" s="387"/>
      <c r="AN275" s="387"/>
      <c r="AO275" s="387"/>
      <c r="AP275" s="387"/>
      <c r="AQ275" s="387"/>
      <c r="AR275" s="387"/>
      <c r="AS275" s="387"/>
      <c r="AT275" s="387"/>
      <c r="AU275" s="387"/>
      <c r="AV275" s="387"/>
      <c r="AW275" s="387"/>
      <c r="AX275" s="387"/>
      <c r="AY275" s="387"/>
      <c r="AZ275" s="387"/>
      <c r="BA275" s="387"/>
      <c r="BB275" s="387"/>
      <c r="BC275" s="387"/>
      <c r="BD275" s="387"/>
      <c r="BE275" s="387"/>
      <c r="BF275" s="387"/>
      <c r="BG275" s="387"/>
      <c r="BH275" s="387"/>
      <c r="BI275" s="387"/>
      <c r="BJ275" s="387"/>
      <c r="BK275" s="387"/>
      <c r="BL275" s="387"/>
      <c r="BM275" s="387"/>
      <c r="BN275" s="387"/>
      <c r="BO275" s="387"/>
      <c r="BP275" s="387"/>
      <c r="BQ275" s="387"/>
      <c r="BR275" s="387"/>
      <c r="BS275" s="387"/>
      <c r="BT275" s="387"/>
      <c r="BU275" s="387"/>
      <c r="BV275" s="387"/>
      <c r="BW275" s="295"/>
      <c r="BX275" s="295"/>
      <c r="BY275" s="295"/>
    </row>
    <row r="276" ht="15.75" customHeight="1">
      <c r="A276" s="294"/>
      <c r="B276" s="295" t="str">
        <f>IF(ISTEXT(A276),SUMIF('Production Calendar'!$F$3:$F$2071,'Crop Map'!$A276,'Production Calendar'!$G$3:$G$2701),"")</f>
        <v/>
      </c>
      <c r="C276" s="327" t="str">
        <f t="shared" si="3"/>
        <v/>
      </c>
      <c r="D276" s="328" t="str">
        <f t="array" ref="D276">IF(ISBLANK(A276),"",XLOOKUP($A276,'Codified Game Plan'!$E$3:$E$477,'Codified Game Plan'!$G$3:$G$477,0))</f>
        <v/>
      </c>
      <c r="E276" s="328" t="str">
        <f>IF(ISBLANK(A276),"",MAXIFS('Codified Game Plan'!$I$3:$I$477,'Codified Game Plan'!$E$3:$E$477,A276))</f>
        <v/>
      </c>
      <c r="F276" s="329" t="str">
        <f t="shared" si="4"/>
        <v>      - </v>
      </c>
      <c r="G276" s="295"/>
      <c r="H276" s="295"/>
      <c r="I276" s="295"/>
      <c r="J276" s="295"/>
      <c r="K276" s="295"/>
      <c r="L276" s="295"/>
      <c r="M276" s="295"/>
      <c r="N276" s="295"/>
      <c r="O276" s="295"/>
      <c r="P276" s="295"/>
      <c r="Q276" s="295"/>
      <c r="R276" s="295"/>
      <c r="S276" s="295"/>
      <c r="T276" s="295"/>
      <c r="U276" s="387"/>
      <c r="V276" s="387"/>
      <c r="W276" s="387"/>
      <c r="X276" s="387"/>
      <c r="Y276" s="387"/>
      <c r="Z276" s="387"/>
      <c r="AA276" s="387"/>
      <c r="AB276" s="387"/>
      <c r="AC276" s="387"/>
      <c r="AD276" s="387"/>
      <c r="AE276" s="387"/>
      <c r="AF276" s="387"/>
      <c r="AG276" s="387"/>
      <c r="AH276" s="387"/>
      <c r="AI276" s="387"/>
      <c r="AJ276" s="387"/>
      <c r="AK276" s="387"/>
      <c r="AL276" s="387"/>
      <c r="AM276" s="387"/>
      <c r="AN276" s="387"/>
      <c r="AO276" s="387"/>
      <c r="AP276" s="387"/>
      <c r="AQ276" s="387"/>
      <c r="AR276" s="387"/>
      <c r="AS276" s="387"/>
      <c r="AT276" s="387"/>
      <c r="AU276" s="387"/>
      <c r="AV276" s="387"/>
      <c r="AW276" s="387"/>
      <c r="AX276" s="387"/>
      <c r="AY276" s="387"/>
      <c r="AZ276" s="387"/>
      <c r="BA276" s="387"/>
      <c r="BB276" s="387"/>
      <c r="BC276" s="387"/>
      <c r="BD276" s="387"/>
      <c r="BE276" s="387"/>
      <c r="BF276" s="387"/>
      <c r="BG276" s="387"/>
      <c r="BH276" s="387"/>
      <c r="BI276" s="387"/>
      <c r="BJ276" s="387"/>
      <c r="BK276" s="387"/>
      <c r="BL276" s="387"/>
      <c r="BM276" s="387"/>
      <c r="BN276" s="387"/>
      <c r="BO276" s="387"/>
      <c r="BP276" s="387"/>
      <c r="BQ276" s="387"/>
      <c r="BR276" s="387"/>
      <c r="BS276" s="387"/>
      <c r="BT276" s="387"/>
      <c r="BU276" s="387"/>
      <c r="BV276" s="387"/>
      <c r="BW276" s="295"/>
      <c r="BX276" s="295"/>
      <c r="BY276" s="295"/>
    </row>
    <row r="277" ht="15.75" customHeight="1">
      <c r="A277" s="294"/>
      <c r="B277" s="295" t="str">
        <f>IF(ISTEXT(A277),SUMIF('Production Calendar'!$F$3:$F$2071,'Crop Map'!$A277,'Production Calendar'!$G$3:$G$2701),"")</f>
        <v/>
      </c>
      <c r="C277" s="327" t="str">
        <f t="shared" si="3"/>
        <v/>
      </c>
      <c r="D277" s="328" t="str">
        <f t="array" ref="D277">IF(ISBLANK(A277),"",XLOOKUP($A277,'Codified Game Plan'!$E$3:$E$477,'Codified Game Plan'!$G$3:$G$477,0))</f>
        <v/>
      </c>
      <c r="E277" s="328" t="str">
        <f>IF(ISBLANK(A277),"",MAXIFS('Codified Game Plan'!$I$3:$I$477,'Codified Game Plan'!$E$3:$E$477,A277))</f>
        <v/>
      </c>
      <c r="F277" s="329" t="str">
        <f t="shared" si="4"/>
        <v>      - </v>
      </c>
      <c r="G277" s="295"/>
      <c r="H277" s="295"/>
      <c r="I277" s="295"/>
      <c r="J277" s="295"/>
      <c r="K277" s="295"/>
      <c r="L277" s="295"/>
      <c r="M277" s="295"/>
      <c r="N277" s="295"/>
      <c r="O277" s="295"/>
      <c r="P277" s="295"/>
      <c r="Q277" s="295"/>
      <c r="R277" s="295"/>
      <c r="S277" s="295"/>
      <c r="T277" s="295"/>
      <c r="U277" s="387"/>
      <c r="V277" s="387"/>
      <c r="W277" s="387"/>
      <c r="X277" s="387"/>
      <c r="Y277" s="387"/>
      <c r="Z277" s="387"/>
      <c r="AA277" s="387"/>
      <c r="AB277" s="387"/>
      <c r="AC277" s="387"/>
      <c r="AD277" s="387"/>
      <c r="AE277" s="387"/>
      <c r="AF277" s="387"/>
      <c r="AG277" s="387"/>
      <c r="AH277" s="387"/>
      <c r="AI277" s="387"/>
      <c r="AJ277" s="387"/>
      <c r="AK277" s="387"/>
      <c r="AL277" s="387"/>
      <c r="AM277" s="387"/>
      <c r="AN277" s="387"/>
      <c r="AO277" s="387"/>
      <c r="AP277" s="387"/>
      <c r="AQ277" s="387"/>
      <c r="AR277" s="387"/>
      <c r="AS277" s="387"/>
      <c r="AT277" s="387"/>
      <c r="AU277" s="387"/>
      <c r="AV277" s="387"/>
      <c r="AW277" s="387"/>
      <c r="AX277" s="387"/>
      <c r="AY277" s="387"/>
      <c r="AZ277" s="387"/>
      <c r="BA277" s="387"/>
      <c r="BB277" s="387"/>
      <c r="BC277" s="387"/>
      <c r="BD277" s="387"/>
      <c r="BE277" s="387"/>
      <c r="BF277" s="387"/>
      <c r="BG277" s="387"/>
      <c r="BH277" s="387"/>
      <c r="BI277" s="387"/>
      <c r="BJ277" s="387"/>
      <c r="BK277" s="387"/>
      <c r="BL277" s="387"/>
      <c r="BM277" s="387"/>
      <c r="BN277" s="387"/>
      <c r="BO277" s="387"/>
      <c r="BP277" s="387"/>
      <c r="BQ277" s="387"/>
      <c r="BR277" s="387"/>
      <c r="BS277" s="387"/>
      <c r="BT277" s="387"/>
      <c r="BU277" s="387"/>
      <c r="BV277" s="387"/>
      <c r="BW277" s="295"/>
      <c r="BX277" s="295"/>
      <c r="BY277" s="295"/>
    </row>
    <row r="278" ht="15.75" customHeight="1">
      <c r="A278" s="294"/>
      <c r="B278" s="295" t="str">
        <f>IF(ISTEXT(A278),SUMIF('Production Calendar'!$F$3:$F$2071,'Crop Map'!$A278,'Production Calendar'!$G$3:$G$2701),"")</f>
        <v/>
      </c>
      <c r="C278" s="327" t="str">
        <f t="shared" si="3"/>
        <v/>
      </c>
      <c r="D278" s="328" t="str">
        <f t="array" ref="D278">IF(ISBLANK(A278),"",XLOOKUP($A278,'Codified Game Plan'!$E$3:$E$477,'Codified Game Plan'!$G$3:$G$477,0))</f>
        <v/>
      </c>
      <c r="E278" s="328" t="str">
        <f>IF(ISBLANK(A278),"",MAXIFS('Codified Game Plan'!$I$3:$I$477,'Codified Game Plan'!$E$3:$E$477,A278))</f>
        <v/>
      </c>
      <c r="F278" s="329" t="str">
        <f t="shared" si="4"/>
        <v>      - </v>
      </c>
      <c r="G278" s="295"/>
      <c r="H278" s="295"/>
      <c r="I278" s="295"/>
      <c r="J278" s="295"/>
      <c r="K278" s="295"/>
      <c r="L278" s="295"/>
      <c r="M278" s="295"/>
      <c r="N278" s="295"/>
      <c r="O278" s="295"/>
      <c r="P278" s="295"/>
      <c r="Q278" s="295"/>
      <c r="R278" s="295"/>
      <c r="S278" s="295"/>
      <c r="T278" s="295"/>
      <c r="U278" s="387"/>
      <c r="V278" s="387"/>
      <c r="W278" s="387"/>
      <c r="X278" s="387"/>
      <c r="Y278" s="387"/>
      <c r="Z278" s="387"/>
      <c r="AA278" s="387"/>
      <c r="AB278" s="387"/>
      <c r="AC278" s="387"/>
      <c r="AD278" s="387"/>
      <c r="AE278" s="387"/>
      <c r="AF278" s="387"/>
      <c r="AG278" s="387"/>
      <c r="AH278" s="387"/>
      <c r="AI278" s="387"/>
      <c r="AJ278" s="387"/>
      <c r="AK278" s="387"/>
      <c r="AL278" s="387"/>
      <c r="AM278" s="387"/>
      <c r="AN278" s="387"/>
      <c r="AO278" s="387"/>
      <c r="AP278" s="387"/>
      <c r="AQ278" s="387"/>
      <c r="AR278" s="387"/>
      <c r="AS278" s="387"/>
      <c r="AT278" s="387"/>
      <c r="AU278" s="387"/>
      <c r="AV278" s="387"/>
      <c r="AW278" s="387"/>
      <c r="AX278" s="387"/>
      <c r="AY278" s="387"/>
      <c r="AZ278" s="387"/>
      <c r="BA278" s="387"/>
      <c r="BB278" s="387"/>
      <c r="BC278" s="387"/>
      <c r="BD278" s="387"/>
      <c r="BE278" s="387"/>
      <c r="BF278" s="387"/>
      <c r="BG278" s="387"/>
      <c r="BH278" s="387"/>
      <c r="BI278" s="387"/>
      <c r="BJ278" s="387"/>
      <c r="BK278" s="387"/>
      <c r="BL278" s="387"/>
      <c r="BM278" s="387"/>
      <c r="BN278" s="387"/>
      <c r="BO278" s="387"/>
      <c r="BP278" s="387"/>
      <c r="BQ278" s="387"/>
      <c r="BR278" s="387"/>
      <c r="BS278" s="387"/>
      <c r="BT278" s="387"/>
      <c r="BU278" s="387"/>
      <c r="BV278" s="387"/>
      <c r="BW278" s="295"/>
      <c r="BX278" s="295"/>
      <c r="BY278" s="295"/>
    </row>
    <row r="279" ht="15.75" customHeight="1">
      <c r="A279" s="294"/>
      <c r="B279" s="295" t="str">
        <f>IF(ISTEXT(A279),SUMIF('Production Calendar'!$F$3:$F$2071,'Crop Map'!$A279,'Production Calendar'!$G$3:$G$2701),"")</f>
        <v/>
      </c>
      <c r="C279" s="327" t="str">
        <f t="shared" si="3"/>
        <v/>
      </c>
      <c r="D279" s="328" t="str">
        <f t="array" ref="D279">IF(ISBLANK(A279),"",XLOOKUP($A279,'Codified Game Plan'!$E$3:$E$477,'Codified Game Plan'!$G$3:$G$477,0))</f>
        <v/>
      </c>
      <c r="E279" s="328" t="str">
        <f>IF(ISBLANK(A279),"",MAXIFS('Codified Game Plan'!$I$3:$I$477,'Codified Game Plan'!$E$3:$E$477,A279))</f>
        <v/>
      </c>
      <c r="F279" s="329" t="str">
        <f t="shared" si="4"/>
        <v>      - </v>
      </c>
      <c r="G279" s="295"/>
      <c r="H279" s="295"/>
      <c r="I279" s="295"/>
      <c r="J279" s="295"/>
      <c r="K279" s="295"/>
      <c r="L279" s="295"/>
      <c r="M279" s="295"/>
      <c r="N279" s="295"/>
      <c r="O279" s="295"/>
      <c r="P279" s="295"/>
      <c r="Q279" s="295"/>
      <c r="R279" s="295"/>
      <c r="S279" s="295"/>
      <c r="T279" s="295"/>
      <c r="U279" s="387"/>
      <c r="V279" s="387"/>
      <c r="W279" s="387"/>
      <c r="X279" s="387"/>
      <c r="Y279" s="387"/>
      <c r="Z279" s="387"/>
      <c r="AA279" s="387"/>
      <c r="AB279" s="387"/>
      <c r="AC279" s="387"/>
      <c r="AD279" s="387"/>
      <c r="AE279" s="387"/>
      <c r="AF279" s="387"/>
      <c r="AG279" s="387"/>
      <c r="AH279" s="387"/>
      <c r="AI279" s="387"/>
      <c r="AJ279" s="387"/>
      <c r="AK279" s="387"/>
      <c r="AL279" s="387"/>
      <c r="AM279" s="387"/>
      <c r="AN279" s="387"/>
      <c r="AO279" s="387"/>
      <c r="AP279" s="387"/>
      <c r="AQ279" s="387"/>
      <c r="AR279" s="387"/>
      <c r="AS279" s="387"/>
      <c r="AT279" s="387"/>
      <c r="AU279" s="387"/>
      <c r="AV279" s="387"/>
      <c r="AW279" s="387"/>
      <c r="AX279" s="387"/>
      <c r="AY279" s="387"/>
      <c r="AZ279" s="387"/>
      <c r="BA279" s="387"/>
      <c r="BB279" s="387"/>
      <c r="BC279" s="387"/>
      <c r="BD279" s="387"/>
      <c r="BE279" s="387"/>
      <c r="BF279" s="387"/>
      <c r="BG279" s="387"/>
      <c r="BH279" s="387"/>
      <c r="BI279" s="387"/>
      <c r="BJ279" s="387"/>
      <c r="BK279" s="387"/>
      <c r="BL279" s="387"/>
      <c r="BM279" s="387"/>
      <c r="BN279" s="387"/>
      <c r="BO279" s="387"/>
      <c r="BP279" s="387"/>
      <c r="BQ279" s="387"/>
      <c r="BR279" s="387"/>
      <c r="BS279" s="387"/>
      <c r="BT279" s="387"/>
      <c r="BU279" s="387"/>
      <c r="BV279" s="387"/>
      <c r="BW279" s="295"/>
      <c r="BX279" s="295"/>
      <c r="BY279" s="295"/>
    </row>
    <row r="280" ht="15.75" customHeight="1">
      <c r="A280" s="294"/>
      <c r="B280" s="295" t="str">
        <f>IF(ISTEXT(A280),SUMIF('Production Calendar'!$F$3:$F$2071,'Crop Map'!$A280,'Production Calendar'!$G$3:$G$2701),"")</f>
        <v/>
      </c>
      <c r="C280" s="327" t="str">
        <f t="shared" si="3"/>
        <v/>
      </c>
      <c r="D280" s="328" t="str">
        <f t="array" ref="D280">IF(ISBLANK(A280),"",XLOOKUP($A280,'Codified Game Plan'!$E$3:$E$477,'Codified Game Plan'!$G$3:$G$477,0))</f>
        <v/>
      </c>
      <c r="E280" s="328" t="str">
        <f>IF(ISBLANK(A280),"",MAXIFS('Codified Game Plan'!$I$3:$I$477,'Codified Game Plan'!$E$3:$E$477,A280))</f>
        <v/>
      </c>
      <c r="F280" s="329" t="str">
        <f t="shared" si="4"/>
        <v>      - </v>
      </c>
      <c r="G280" s="295"/>
      <c r="H280" s="295"/>
      <c r="I280" s="295"/>
      <c r="J280" s="295"/>
      <c r="K280" s="295"/>
      <c r="L280" s="295"/>
      <c r="M280" s="295"/>
      <c r="N280" s="295"/>
      <c r="O280" s="295"/>
      <c r="P280" s="295"/>
      <c r="Q280" s="295"/>
      <c r="R280" s="295"/>
      <c r="S280" s="295"/>
      <c r="T280" s="295"/>
      <c r="U280" s="387"/>
      <c r="V280" s="387"/>
      <c r="W280" s="387"/>
      <c r="X280" s="387"/>
      <c r="Y280" s="387"/>
      <c r="Z280" s="387"/>
      <c r="AA280" s="387"/>
      <c r="AB280" s="387"/>
      <c r="AC280" s="387"/>
      <c r="AD280" s="387"/>
      <c r="AE280" s="387"/>
      <c r="AF280" s="387"/>
      <c r="AG280" s="387"/>
      <c r="AH280" s="387"/>
      <c r="AI280" s="387"/>
      <c r="AJ280" s="387"/>
      <c r="AK280" s="387"/>
      <c r="AL280" s="387"/>
      <c r="AM280" s="387"/>
      <c r="AN280" s="387"/>
      <c r="AO280" s="387"/>
      <c r="AP280" s="387"/>
      <c r="AQ280" s="387"/>
      <c r="AR280" s="387"/>
      <c r="AS280" s="387"/>
      <c r="AT280" s="387"/>
      <c r="AU280" s="387"/>
      <c r="AV280" s="387"/>
      <c r="AW280" s="387"/>
      <c r="AX280" s="387"/>
      <c r="AY280" s="387"/>
      <c r="AZ280" s="387"/>
      <c r="BA280" s="387"/>
      <c r="BB280" s="387"/>
      <c r="BC280" s="387"/>
      <c r="BD280" s="387"/>
      <c r="BE280" s="387"/>
      <c r="BF280" s="387"/>
      <c r="BG280" s="387"/>
      <c r="BH280" s="387"/>
      <c r="BI280" s="387"/>
      <c r="BJ280" s="387"/>
      <c r="BK280" s="387"/>
      <c r="BL280" s="387"/>
      <c r="BM280" s="387"/>
      <c r="BN280" s="387"/>
      <c r="BO280" s="387"/>
      <c r="BP280" s="387"/>
      <c r="BQ280" s="387"/>
      <c r="BR280" s="387"/>
      <c r="BS280" s="387"/>
      <c r="BT280" s="387"/>
      <c r="BU280" s="387"/>
      <c r="BV280" s="387"/>
      <c r="BW280" s="295"/>
      <c r="BX280" s="295"/>
      <c r="BY280" s="295"/>
    </row>
    <row r="281" ht="15.75" customHeight="1">
      <c r="A281" s="294"/>
      <c r="B281" s="295" t="str">
        <f>IF(ISTEXT(A281),SUMIF('Production Calendar'!$F$3:$F$2071,'Crop Map'!$A281,'Production Calendar'!$G$3:$G$2701),"")</f>
        <v/>
      </c>
      <c r="C281" s="327" t="str">
        <f t="shared" si="3"/>
        <v/>
      </c>
      <c r="D281" s="328" t="str">
        <f t="array" ref="D281">IF(ISBLANK(A281),"",XLOOKUP($A281,'Codified Game Plan'!$E$3:$E$477,'Codified Game Plan'!$G$3:$G$477,0))</f>
        <v/>
      </c>
      <c r="E281" s="328" t="str">
        <f>IF(ISBLANK(A281),"",MAXIFS('Codified Game Plan'!$I$3:$I$477,'Codified Game Plan'!$E$3:$E$477,A281))</f>
        <v/>
      </c>
      <c r="F281" s="329" t="str">
        <f t="shared" si="4"/>
        <v>      - </v>
      </c>
      <c r="G281" s="295"/>
      <c r="H281" s="295"/>
      <c r="I281" s="295"/>
      <c r="J281" s="295"/>
      <c r="K281" s="295"/>
      <c r="L281" s="295"/>
      <c r="M281" s="295"/>
      <c r="N281" s="295"/>
      <c r="O281" s="295"/>
      <c r="P281" s="295"/>
      <c r="Q281" s="295"/>
      <c r="R281" s="295"/>
      <c r="S281" s="295"/>
      <c r="T281" s="295"/>
      <c r="U281" s="387"/>
      <c r="V281" s="387"/>
      <c r="W281" s="387"/>
      <c r="X281" s="387"/>
      <c r="Y281" s="387"/>
      <c r="Z281" s="387"/>
      <c r="AA281" s="387"/>
      <c r="AB281" s="387"/>
      <c r="AC281" s="387"/>
      <c r="AD281" s="387"/>
      <c r="AE281" s="387"/>
      <c r="AF281" s="387"/>
      <c r="AG281" s="387"/>
      <c r="AH281" s="387"/>
      <c r="AI281" s="387"/>
      <c r="AJ281" s="387"/>
      <c r="AK281" s="387"/>
      <c r="AL281" s="387"/>
      <c r="AM281" s="387"/>
      <c r="AN281" s="387"/>
      <c r="AO281" s="387"/>
      <c r="AP281" s="387"/>
      <c r="AQ281" s="387"/>
      <c r="AR281" s="387"/>
      <c r="AS281" s="387"/>
      <c r="AT281" s="387"/>
      <c r="AU281" s="387"/>
      <c r="AV281" s="387"/>
      <c r="AW281" s="387"/>
      <c r="AX281" s="387"/>
      <c r="AY281" s="387"/>
      <c r="AZ281" s="387"/>
      <c r="BA281" s="387"/>
      <c r="BB281" s="387"/>
      <c r="BC281" s="387"/>
      <c r="BD281" s="387"/>
      <c r="BE281" s="387"/>
      <c r="BF281" s="387"/>
      <c r="BG281" s="387"/>
      <c r="BH281" s="387"/>
      <c r="BI281" s="387"/>
      <c r="BJ281" s="387"/>
      <c r="BK281" s="387"/>
      <c r="BL281" s="387"/>
      <c r="BM281" s="387"/>
      <c r="BN281" s="387"/>
      <c r="BO281" s="387"/>
      <c r="BP281" s="387"/>
      <c r="BQ281" s="387"/>
      <c r="BR281" s="387"/>
      <c r="BS281" s="387"/>
      <c r="BT281" s="387"/>
      <c r="BU281" s="387"/>
      <c r="BV281" s="387"/>
      <c r="BW281" s="295"/>
      <c r="BX281" s="295"/>
      <c r="BY281" s="295"/>
    </row>
    <row r="282" ht="15.75" customHeight="1">
      <c r="A282" s="294"/>
      <c r="B282" s="295" t="str">
        <f>IF(ISTEXT(A282),SUMIF('Production Calendar'!$F$3:$F$2071,'Crop Map'!$A282,'Production Calendar'!$G$3:$G$2701),"")</f>
        <v/>
      </c>
      <c r="C282" s="327" t="str">
        <f t="shared" si="3"/>
        <v/>
      </c>
      <c r="D282" s="328" t="str">
        <f t="array" ref="D282">IF(ISBLANK(A282),"",XLOOKUP($A282,'Codified Game Plan'!$E$3:$E$477,'Codified Game Plan'!$G$3:$G$477,0))</f>
        <v/>
      </c>
      <c r="E282" s="328" t="str">
        <f>IF(ISBLANK(A282),"",MAXIFS('Codified Game Plan'!$I$3:$I$477,'Codified Game Plan'!$E$3:$E$477,A282))</f>
        <v/>
      </c>
      <c r="F282" s="329" t="str">
        <f t="shared" si="4"/>
        <v>      - </v>
      </c>
      <c r="G282" s="295"/>
      <c r="H282" s="295"/>
      <c r="I282" s="295"/>
      <c r="J282" s="295"/>
      <c r="K282" s="295"/>
      <c r="L282" s="295"/>
      <c r="M282" s="295"/>
      <c r="N282" s="295"/>
      <c r="O282" s="295"/>
      <c r="P282" s="295"/>
      <c r="Q282" s="295"/>
      <c r="R282" s="295"/>
      <c r="S282" s="295"/>
      <c r="T282" s="295"/>
      <c r="U282" s="387"/>
      <c r="V282" s="387"/>
      <c r="W282" s="387"/>
      <c r="X282" s="387"/>
      <c r="Y282" s="387"/>
      <c r="Z282" s="387"/>
      <c r="AA282" s="387"/>
      <c r="AB282" s="387"/>
      <c r="AC282" s="387"/>
      <c r="AD282" s="387"/>
      <c r="AE282" s="387"/>
      <c r="AF282" s="387"/>
      <c r="AG282" s="387"/>
      <c r="AH282" s="387"/>
      <c r="AI282" s="387"/>
      <c r="AJ282" s="387"/>
      <c r="AK282" s="387"/>
      <c r="AL282" s="387"/>
      <c r="AM282" s="387"/>
      <c r="AN282" s="387"/>
      <c r="AO282" s="387"/>
      <c r="AP282" s="387"/>
      <c r="AQ282" s="387"/>
      <c r="AR282" s="387"/>
      <c r="AS282" s="387"/>
      <c r="AT282" s="387"/>
      <c r="AU282" s="387"/>
      <c r="AV282" s="387"/>
      <c r="AW282" s="387"/>
      <c r="AX282" s="387"/>
      <c r="AY282" s="387"/>
      <c r="AZ282" s="387"/>
      <c r="BA282" s="387"/>
      <c r="BB282" s="387"/>
      <c r="BC282" s="387"/>
      <c r="BD282" s="387"/>
      <c r="BE282" s="387"/>
      <c r="BF282" s="387"/>
      <c r="BG282" s="387"/>
      <c r="BH282" s="387"/>
      <c r="BI282" s="387"/>
      <c r="BJ282" s="387"/>
      <c r="BK282" s="387"/>
      <c r="BL282" s="387"/>
      <c r="BM282" s="387"/>
      <c r="BN282" s="387"/>
      <c r="BO282" s="387"/>
      <c r="BP282" s="387"/>
      <c r="BQ282" s="387"/>
      <c r="BR282" s="387"/>
      <c r="BS282" s="387"/>
      <c r="BT282" s="387"/>
      <c r="BU282" s="387"/>
      <c r="BV282" s="387"/>
      <c r="BW282" s="295"/>
      <c r="BX282" s="295"/>
      <c r="BY282" s="295"/>
    </row>
    <row r="283" ht="15.75" customHeight="1">
      <c r="A283" s="294"/>
      <c r="B283" s="295" t="str">
        <f>IF(ISTEXT(A283),SUMIF('Production Calendar'!$F$3:$F$2071,'Crop Map'!$A283,'Production Calendar'!$G$3:$G$2701),"")</f>
        <v/>
      </c>
      <c r="C283" s="327" t="str">
        <f t="shared" si="3"/>
        <v/>
      </c>
      <c r="D283" s="328" t="str">
        <f t="array" ref="D283">IF(ISBLANK(A283),"",XLOOKUP($A283,'Codified Game Plan'!$E$3:$E$477,'Codified Game Plan'!$G$3:$G$477,0))</f>
        <v/>
      </c>
      <c r="E283" s="328" t="str">
        <f>IF(ISBLANK(A283),"",MAXIFS('Codified Game Plan'!$I$3:$I$477,'Codified Game Plan'!$E$3:$E$477,A283))</f>
        <v/>
      </c>
      <c r="F283" s="329" t="str">
        <f t="shared" si="4"/>
        <v>      - </v>
      </c>
      <c r="G283" s="295"/>
      <c r="H283" s="295"/>
      <c r="I283" s="295"/>
      <c r="J283" s="295"/>
      <c r="K283" s="295"/>
      <c r="L283" s="295"/>
      <c r="M283" s="295"/>
      <c r="N283" s="295"/>
      <c r="O283" s="295"/>
      <c r="P283" s="295"/>
      <c r="Q283" s="295"/>
      <c r="R283" s="295"/>
      <c r="S283" s="295"/>
      <c r="T283" s="295"/>
      <c r="U283" s="387"/>
      <c r="V283" s="387"/>
      <c r="W283" s="387"/>
      <c r="X283" s="387"/>
      <c r="Y283" s="387"/>
      <c r="Z283" s="387"/>
      <c r="AA283" s="387"/>
      <c r="AB283" s="387"/>
      <c r="AC283" s="387"/>
      <c r="AD283" s="387"/>
      <c r="AE283" s="387"/>
      <c r="AF283" s="387"/>
      <c r="AG283" s="387"/>
      <c r="AH283" s="387"/>
      <c r="AI283" s="387"/>
      <c r="AJ283" s="387"/>
      <c r="AK283" s="387"/>
      <c r="AL283" s="387"/>
      <c r="AM283" s="387"/>
      <c r="AN283" s="387"/>
      <c r="AO283" s="387"/>
      <c r="AP283" s="387"/>
      <c r="AQ283" s="387"/>
      <c r="AR283" s="387"/>
      <c r="AS283" s="387"/>
      <c r="AT283" s="387"/>
      <c r="AU283" s="387"/>
      <c r="AV283" s="387"/>
      <c r="AW283" s="387"/>
      <c r="AX283" s="387"/>
      <c r="AY283" s="387"/>
      <c r="AZ283" s="387"/>
      <c r="BA283" s="387"/>
      <c r="BB283" s="387"/>
      <c r="BC283" s="387"/>
      <c r="BD283" s="387"/>
      <c r="BE283" s="387"/>
      <c r="BF283" s="387"/>
      <c r="BG283" s="387"/>
      <c r="BH283" s="387"/>
      <c r="BI283" s="387"/>
      <c r="BJ283" s="387"/>
      <c r="BK283" s="387"/>
      <c r="BL283" s="387"/>
      <c r="BM283" s="387"/>
      <c r="BN283" s="387"/>
      <c r="BO283" s="387"/>
      <c r="BP283" s="387"/>
      <c r="BQ283" s="387"/>
      <c r="BR283" s="387"/>
      <c r="BS283" s="387"/>
      <c r="BT283" s="387"/>
      <c r="BU283" s="387"/>
      <c r="BV283" s="387"/>
      <c r="BW283" s="295"/>
      <c r="BX283" s="295"/>
      <c r="BY283" s="295"/>
    </row>
    <row r="284" ht="15.75" customHeight="1">
      <c r="A284" s="294"/>
      <c r="B284" s="295" t="str">
        <f>IF(ISTEXT(A284),SUMIF('Production Calendar'!$F$3:$F$2071,'Crop Map'!$A284,'Production Calendar'!$G$3:$G$2701),"")</f>
        <v/>
      </c>
      <c r="C284" s="327" t="str">
        <f t="shared" si="3"/>
        <v/>
      </c>
      <c r="D284" s="328" t="str">
        <f t="array" ref="D284">IF(ISBLANK(A284),"",XLOOKUP($A284,'Codified Game Plan'!$E$3:$E$477,'Codified Game Plan'!$G$3:$G$477,0))</f>
        <v/>
      </c>
      <c r="E284" s="328" t="str">
        <f>IF(ISBLANK(A284),"",MAXIFS('Codified Game Plan'!$I$3:$I$477,'Codified Game Plan'!$E$3:$E$477,A284))</f>
        <v/>
      </c>
      <c r="F284" s="329" t="str">
        <f t="shared" si="4"/>
        <v>      - </v>
      </c>
      <c r="G284" s="295"/>
      <c r="H284" s="295"/>
      <c r="I284" s="295"/>
      <c r="J284" s="295"/>
      <c r="K284" s="295"/>
      <c r="L284" s="295"/>
      <c r="M284" s="295"/>
      <c r="N284" s="295"/>
      <c r="O284" s="295"/>
      <c r="P284" s="295"/>
      <c r="Q284" s="295"/>
      <c r="R284" s="295"/>
      <c r="S284" s="295"/>
      <c r="T284" s="295"/>
      <c r="U284" s="387"/>
      <c r="V284" s="387"/>
      <c r="W284" s="387"/>
      <c r="X284" s="387"/>
      <c r="Y284" s="387"/>
      <c r="Z284" s="387"/>
      <c r="AA284" s="387"/>
      <c r="AB284" s="387"/>
      <c r="AC284" s="387"/>
      <c r="AD284" s="387"/>
      <c r="AE284" s="387"/>
      <c r="AF284" s="387"/>
      <c r="AG284" s="387"/>
      <c r="AH284" s="387"/>
      <c r="AI284" s="387"/>
      <c r="AJ284" s="387"/>
      <c r="AK284" s="387"/>
      <c r="AL284" s="387"/>
      <c r="AM284" s="387"/>
      <c r="AN284" s="387"/>
      <c r="AO284" s="387"/>
      <c r="AP284" s="387"/>
      <c r="AQ284" s="387"/>
      <c r="AR284" s="387"/>
      <c r="AS284" s="387"/>
      <c r="AT284" s="387"/>
      <c r="AU284" s="387"/>
      <c r="AV284" s="387"/>
      <c r="AW284" s="387"/>
      <c r="AX284" s="387"/>
      <c r="AY284" s="387"/>
      <c r="AZ284" s="387"/>
      <c r="BA284" s="387"/>
      <c r="BB284" s="387"/>
      <c r="BC284" s="387"/>
      <c r="BD284" s="387"/>
      <c r="BE284" s="387"/>
      <c r="BF284" s="387"/>
      <c r="BG284" s="387"/>
      <c r="BH284" s="387"/>
      <c r="BI284" s="387"/>
      <c r="BJ284" s="387"/>
      <c r="BK284" s="387"/>
      <c r="BL284" s="387"/>
      <c r="BM284" s="387"/>
      <c r="BN284" s="387"/>
      <c r="BO284" s="387"/>
      <c r="BP284" s="387"/>
      <c r="BQ284" s="387"/>
      <c r="BR284" s="387"/>
      <c r="BS284" s="387"/>
      <c r="BT284" s="387"/>
      <c r="BU284" s="387"/>
      <c r="BV284" s="387"/>
      <c r="BW284" s="295"/>
      <c r="BX284" s="295"/>
      <c r="BY284" s="295"/>
    </row>
    <row r="285" ht="15.75" customHeight="1">
      <c r="A285" s="294"/>
      <c r="B285" s="295" t="str">
        <f>IF(ISTEXT(A285),SUMIF('Production Calendar'!$F$3:$F$2071,'Crop Map'!$A285,'Production Calendar'!$G$3:$G$2701),"")</f>
        <v/>
      </c>
      <c r="C285" s="327" t="str">
        <f t="shared" si="3"/>
        <v/>
      </c>
      <c r="D285" s="328" t="str">
        <f t="array" ref="D285">IF(ISBLANK(A285),"",XLOOKUP($A285,'Codified Game Plan'!$E$3:$E$477,'Codified Game Plan'!$G$3:$G$477,0))</f>
        <v/>
      </c>
      <c r="E285" s="328" t="str">
        <f>IF(ISBLANK(A285),"",MAXIFS('Codified Game Plan'!$I$3:$I$477,'Codified Game Plan'!$E$3:$E$477,A285))</f>
        <v/>
      </c>
      <c r="F285" s="329" t="str">
        <f t="shared" si="4"/>
        <v>      - </v>
      </c>
      <c r="G285" s="295"/>
      <c r="H285" s="295"/>
      <c r="I285" s="295"/>
      <c r="J285" s="295"/>
      <c r="K285" s="295"/>
      <c r="L285" s="295"/>
      <c r="M285" s="295"/>
      <c r="N285" s="295"/>
      <c r="O285" s="295"/>
      <c r="P285" s="295"/>
      <c r="Q285" s="295"/>
      <c r="R285" s="295"/>
      <c r="S285" s="295"/>
      <c r="T285" s="295"/>
      <c r="U285" s="387"/>
      <c r="V285" s="387"/>
      <c r="W285" s="387"/>
      <c r="X285" s="387"/>
      <c r="Y285" s="387"/>
      <c r="Z285" s="387"/>
      <c r="AA285" s="387"/>
      <c r="AB285" s="387"/>
      <c r="AC285" s="387"/>
      <c r="AD285" s="387"/>
      <c r="AE285" s="387"/>
      <c r="AF285" s="387"/>
      <c r="AG285" s="387"/>
      <c r="AH285" s="387"/>
      <c r="AI285" s="387"/>
      <c r="AJ285" s="387"/>
      <c r="AK285" s="387"/>
      <c r="AL285" s="387"/>
      <c r="AM285" s="387"/>
      <c r="AN285" s="387"/>
      <c r="AO285" s="387"/>
      <c r="AP285" s="387"/>
      <c r="AQ285" s="387"/>
      <c r="AR285" s="387"/>
      <c r="AS285" s="387"/>
      <c r="AT285" s="387"/>
      <c r="AU285" s="387"/>
      <c r="AV285" s="387"/>
      <c r="AW285" s="387"/>
      <c r="AX285" s="387"/>
      <c r="AY285" s="387"/>
      <c r="AZ285" s="387"/>
      <c r="BA285" s="387"/>
      <c r="BB285" s="387"/>
      <c r="BC285" s="387"/>
      <c r="BD285" s="387"/>
      <c r="BE285" s="387"/>
      <c r="BF285" s="387"/>
      <c r="BG285" s="387"/>
      <c r="BH285" s="387"/>
      <c r="BI285" s="387"/>
      <c r="BJ285" s="387"/>
      <c r="BK285" s="387"/>
      <c r="BL285" s="387"/>
      <c r="BM285" s="387"/>
      <c r="BN285" s="387"/>
      <c r="BO285" s="387"/>
      <c r="BP285" s="387"/>
      <c r="BQ285" s="387"/>
      <c r="BR285" s="387"/>
      <c r="BS285" s="387"/>
      <c r="BT285" s="387"/>
      <c r="BU285" s="387"/>
      <c r="BV285" s="387"/>
      <c r="BW285" s="295"/>
      <c r="BX285" s="295"/>
      <c r="BY285" s="295"/>
    </row>
    <row r="286" ht="15.75" customHeight="1">
      <c r="A286" s="294"/>
      <c r="B286" s="295" t="str">
        <f>IF(ISTEXT(A286),SUMIF('Production Calendar'!$F$3:$F$2071,'Crop Map'!$A286,'Production Calendar'!$G$3:$G$2701),"")</f>
        <v/>
      </c>
      <c r="C286" s="327" t="str">
        <f t="shared" si="3"/>
        <v/>
      </c>
      <c r="D286" s="328" t="str">
        <f t="array" ref="D286">IF(ISBLANK(A286),"",XLOOKUP($A286,'Codified Game Plan'!$E$3:$E$477,'Codified Game Plan'!$G$3:$G$477,0))</f>
        <v/>
      </c>
      <c r="E286" s="328" t="str">
        <f>IF(ISBLANK(A286),"",MAXIFS('Codified Game Plan'!$I$3:$I$477,'Codified Game Plan'!$E$3:$E$477,A286))</f>
        <v/>
      </c>
      <c r="F286" s="329" t="str">
        <f t="shared" si="4"/>
        <v>      - </v>
      </c>
      <c r="G286" s="295"/>
      <c r="H286" s="295"/>
      <c r="I286" s="295"/>
      <c r="J286" s="295"/>
      <c r="K286" s="295"/>
      <c r="L286" s="295"/>
      <c r="M286" s="295"/>
      <c r="N286" s="295"/>
      <c r="O286" s="295"/>
      <c r="P286" s="295"/>
      <c r="Q286" s="295"/>
      <c r="R286" s="295"/>
      <c r="S286" s="295"/>
      <c r="T286" s="295"/>
      <c r="U286" s="387"/>
      <c r="V286" s="387"/>
      <c r="W286" s="387"/>
      <c r="X286" s="387"/>
      <c r="Y286" s="387"/>
      <c r="Z286" s="387"/>
      <c r="AA286" s="387"/>
      <c r="AB286" s="387"/>
      <c r="AC286" s="387"/>
      <c r="AD286" s="387"/>
      <c r="AE286" s="387"/>
      <c r="AF286" s="387"/>
      <c r="AG286" s="387"/>
      <c r="AH286" s="387"/>
      <c r="AI286" s="387"/>
      <c r="AJ286" s="387"/>
      <c r="AK286" s="387"/>
      <c r="AL286" s="387"/>
      <c r="AM286" s="387"/>
      <c r="AN286" s="387"/>
      <c r="AO286" s="387"/>
      <c r="AP286" s="387"/>
      <c r="AQ286" s="387"/>
      <c r="AR286" s="387"/>
      <c r="AS286" s="387"/>
      <c r="AT286" s="387"/>
      <c r="AU286" s="387"/>
      <c r="AV286" s="387"/>
      <c r="AW286" s="387"/>
      <c r="AX286" s="387"/>
      <c r="AY286" s="387"/>
      <c r="AZ286" s="387"/>
      <c r="BA286" s="387"/>
      <c r="BB286" s="387"/>
      <c r="BC286" s="387"/>
      <c r="BD286" s="387"/>
      <c r="BE286" s="387"/>
      <c r="BF286" s="387"/>
      <c r="BG286" s="387"/>
      <c r="BH286" s="387"/>
      <c r="BI286" s="387"/>
      <c r="BJ286" s="387"/>
      <c r="BK286" s="387"/>
      <c r="BL286" s="387"/>
      <c r="BM286" s="387"/>
      <c r="BN286" s="387"/>
      <c r="BO286" s="387"/>
      <c r="BP286" s="387"/>
      <c r="BQ286" s="387"/>
      <c r="BR286" s="387"/>
      <c r="BS286" s="387"/>
      <c r="BT286" s="387"/>
      <c r="BU286" s="387"/>
      <c r="BV286" s="387"/>
      <c r="BW286" s="295"/>
      <c r="BX286" s="295"/>
      <c r="BY286" s="295"/>
    </row>
    <row r="287" ht="15.75" customHeight="1">
      <c r="A287" s="294"/>
      <c r="B287" s="295" t="str">
        <f>IF(ISTEXT(A287),SUMIF('Production Calendar'!$F$3:$F$2071,'Crop Map'!$A287,'Production Calendar'!$G$3:$G$2701),"")</f>
        <v/>
      </c>
      <c r="C287" s="327" t="str">
        <f t="shared" si="3"/>
        <v/>
      </c>
      <c r="D287" s="328" t="str">
        <f t="array" ref="D287">IF(ISBLANK(A287),"",XLOOKUP($A287,'Codified Game Plan'!$E$3:$E$477,'Codified Game Plan'!$G$3:$G$477,0))</f>
        <v/>
      </c>
      <c r="E287" s="328" t="str">
        <f>IF(ISBLANK(A287),"",MAXIFS('Codified Game Plan'!$I$3:$I$477,'Codified Game Plan'!$E$3:$E$477,A287))</f>
        <v/>
      </c>
      <c r="F287" s="329" t="str">
        <f t="shared" si="4"/>
        <v>      - </v>
      </c>
      <c r="G287" s="295"/>
      <c r="H287" s="295"/>
      <c r="I287" s="295"/>
      <c r="J287" s="295"/>
      <c r="K287" s="295"/>
      <c r="L287" s="295"/>
      <c r="M287" s="295"/>
      <c r="N287" s="295"/>
      <c r="O287" s="295"/>
      <c r="P287" s="295"/>
      <c r="Q287" s="295"/>
      <c r="R287" s="295"/>
      <c r="S287" s="295"/>
      <c r="T287" s="295"/>
      <c r="U287" s="387"/>
      <c r="V287" s="387"/>
      <c r="W287" s="387"/>
      <c r="X287" s="387"/>
      <c r="Y287" s="387"/>
      <c r="Z287" s="387"/>
      <c r="AA287" s="387"/>
      <c r="AB287" s="387"/>
      <c r="AC287" s="387"/>
      <c r="AD287" s="387"/>
      <c r="AE287" s="387"/>
      <c r="AF287" s="387"/>
      <c r="AG287" s="387"/>
      <c r="AH287" s="387"/>
      <c r="AI287" s="387"/>
      <c r="AJ287" s="387"/>
      <c r="AK287" s="387"/>
      <c r="AL287" s="387"/>
      <c r="AM287" s="387"/>
      <c r="AN287" s="387"/>
      <c r="AO287" s="387"/>
      <c r="AP287" s="387"/>
      <c r="AQ287" s="387"/>
      <c r="AR287" s="387"/>
      <c r="AS287" s="387"/>
      <c r="AT287" s="387"/>
      <c r="AU287" s="387"/>
      <c r="AV287" s="387"/>
      <c r="AW287" s="387"/>
      <c r="AX287" s="387"/>
      <c r="AY287" s="387"/>
      <c r="AZ287" s="387"/>
      <c r="BA287" s="387"/>
      <c r="BB287" s="387"/>
      <c r="BC287" s="387"/>
      <c r="BD287" s="387"/>
      <c r="BE287" s="387"/>
      <c r="BF287" s="387"/>
      <c r="BG287" s="387"/>
      <c r="BH287" s="387"/>
      <c r="BI287" s="387"/>
      <c r="BJ287" s="387"/>
      <c r="BK287" s="387"/>
      <c r="BL287" s="387"/>
      <c r="BM287" s="387"/>
      <c r="BN287" s="387"/>
      <c r="BO287" s="387"/>
      <c r="BP287" s="387"/>
      <c r="BQ287" s="387"/>
      <c r="BR287" s="387"/>
      <c r="BS287" s="387"/>
      <c r="BT287" s="387"/>
      <c r="BU287" s="387"/>
      <c r="BV287" s="387"/>
      <c r="BW287" s="295"/>
      <c r="BX287" s="295"/>
      <c r="BY287" s="295"/>
    </row>
    <row r="288" ht="15.75" customHeight="1">
      <c r="A288" s="294"/>
      <c r="B288" s="295" t="str">
        <f>IF(ISTEXT(A288),SUMIF('Production Calendar'!$F$3:$F$2071,'Crop Map'!$A288,'Production Calendar'!$G$3:$G$2701),"")</f>
        <v/>
      </c>
      <c r="C288" s="327" t="str">
        <f t="shared" si="3"/>
        <v/>
      </c>
      <c r="D288" s="328" t="str">
        <f t="array" ref="D288">IF(ISBLANK(A288),"",XLOOKUP($A288,'Codified Game Plan'!$E$3:$E$477,'Codified Game Plan'!$G$3:$G$477,0))</f>
        <v/>
      </c>
      <c r="E288" s="328" t="str">
        <f>IF(ISBLANK(A288),"",MAXIFS('Codified Game Plan'!$I$3:$I$477,'Codified Game Plan'!$E$3:$E$477,A288))</f>
        <v/>
      </c>
      <c r="F288" s="329" t="str">
        <f t="shared" si="4"/>
        <v>      - </v>
      </c>
      <c r="G288" s="295"/>
      <c r="H288" s="295"/>
      <c r="I288" s="295"/>
      <c r="J288" s="295"/>
      <c r="K288" s="295"/>
      <c r="L288" s="295"/>
      <c r="M288" s="295"/>
      <c r="N288" s="295"/>
      <c r="O288" s="295"/>
      <c r="P288" s="295"/>
      <c r="Q288" s="295"/>
      <c r="R288" s="295"/>
      <c r="S288" s="295"/>
      <c r="T288" s="295"/>
      <c r="U288" s="387"/>
      <c r="V288" s="387"/>
      <c r="W288" s="387"/>
      <c r="X288" s="387"/>
      <c r="Y288" s="387"/>
      <c r="Z288" s="387"/>
      <c r="AA288" s="387"/>
      <c r="AB288" s="387"/>
      <c r="AC288" s="387"/>
      <c r="AD288" s="387"/>
      <c r="AE288" s="387"/>
      <c r="AF288" s="387"/>
      <c r="AG288" s="387"/>
      <c r="AH288" s="387"/>
      <c r="AI288" s="387"/>
      <c r="AJ288" s="387"/>
      <c r="AK288" s="387"/>
      <c r="AL288" s="387"/>
      <c r="AM288" s="387"/>
      <c r="AN288" s="387"/>
      <c r="AO288" s="387"/>
      <c r="AP288" s="387"/>
      <c r="AQ288" s="387"/>
      <c r="AR288" s="387"/>
      <c r="AS288" s="387"/>
      <c r="AT288" s="387"/>
      <c r="AU288" s="387"/>
      <c r="AV288" s="387"/>
      <c r="AW288" s="387"/>
      <c r="AX288" s="387"/>
      <c r="AY288" s="387"/>
      <c r="AZ288" s="387"/>
      <c r="BA288" s="387"/>
      <c r="BB288" s="387"/>
      <c r="BC288" s="387"/>
      <c r="BD288" s="387"/>
      <c r="BE288" s="387"/>
      <c r="BF288" s="387"/>
      <c r="BG288" s="387"/>
      <c r="BH288" s="387"/>
      <c r="BI288" s="387"/>
      <c r="BJ288" s="387"/>
      <c r="BK288" s="387"/>
      <c r="BL288" s="387"/>
      <c r="BM288" s="387"/>
      <c r="BN288" s="387"/>
      <c r="BO288" s="387"/>
      <c r="BP288" s="387"/>
      <c r="BQ288" s="387"/>
      <c r="BR288" s="387"/>
      <c r="BS288" s="387"/>
      <c r="BT288" s="387"/>
      <c r="BU288" s="387"/>
      <c r="BV288" s="387"/>
      <c r="BW288" s="295"/>
      <c r="BX288" s="295"/>
      <c r="BY288" s="295"/>
    </row>
    <row r="289" ht="15.75" customHeight="1">
      <c r="A289" s="294"/>
      <c r="B289" s="295" t="str">
        <f>IF(ISTEXT(A289),SUMIF('Production Calendar'!$F$3:$F$2071,'Crop Map'!$A289,'Production Calendar'!$G$3:$G$2701),"")</f>
        <v/>
      </c>
      <c r="C289" s="327" t="str">
        <f t="shared" si="3"/>
        <v/>
      </c>
      <c r="D289" s="328" t="str">
        <f t="array" ref="D289">IF(ISBLANK(A289),"",XLOOKUP($A289,'Codified Game Plan'!$E$3:$E$477,'Codified Game Plan'!$G$3:$G$477,0))</f>
        <v/>
      </c>
      <c r="E289" s="328" t="str">
        <f>IF(ISBLANK(A289),"",MAXIFS('Codified Game Plan'!$I$3:$I$477,'Codified Game Plan'!$E$3:$E$477,A289))</f>
        <v/>
      </c>
      <c r="F289" s="329" t="str">
        <f t="shared" si="4"/>
        <v>      - </v>
      </c>
      <c r="G289" s="295"/>
      <c r="H289" s="295"/>
      <c r="I289" s="295"/>
      <c r="J289" s="295"/>
      <c r="K289" s="295"/>
      <c r="L289" s="295"/>
      <c r="M289" s="295"/>
      <c r="N289" s="295"/>
      <c r="O289" s="295"/>
      <c r="P289" s="295"/>
      <c r="Q289" s="295"/>
      <c r="R289" s="295"/>
      <c r="S289" s="295"/>
      <c r="T289" s="295"/>
      <c r="U289" s="387"/>
      <c r="V289" s="387"/>
      <c r="W289" s="387"/>
      <c r="X289" s="387"/>
      <c r="Y289" s="387"/>
      <c r="Z289" s="387"/>
      <c r="AA289" s="387"/>
      <c r="AB289" s="387"/>
      <c r="AC289" s="387"/>
      <c r="AD289" s="387"/>
      <c r="AE289" s="387"/>
      <c r="AF289" s="387"/>
      <c r="AG289" s="387"/>
      <c r="AH289" s="387"/>
      <c r="AI289" s="387"/>
      <c r="AJ289" s="387"/>
      <c r="AK289" s="387"/>
      <c r="AL289" s="387"/>
      <c r="AM289" s="387"/>
      <c r="AN289" s="387"/>
      <c r="AO289" s="387"/>
      <c r="AP289" s="387"/>
      <c r="AQ289" s="387"/>
      <c r="AR289" s="387"/>
      <c r="AS289" s="387"/>
      <c r="AT289" s="387"/>
      <c r="AU289" s="387"/>
      <c r="AV289" s="387"/>
      <c r="AW289" s="387"/>
      <c r="AX289" s="387"/>
      <c r="AY289" s="387"/>
      <c r="AZ289" s="387"/>
      <c r="BA289" s="387"/>
      <c r="BB289" s="387"/>
      <c r="BC289" s="387"/>
      <c r="BD289" s="387"/>
      <c r="BE289" s="387"/>
      <c r="BF289" s="387"/>
      <c r="BG289" s="387"/>
      <c r="BH289" s="387"/>
      <c r="BI289" s="387"/>
      <c r="BJ289" s="387"/>
      <c r="BK289" s="387"/>
      <c r="BL289" s="387"/>
      <c r="BM289" s="387"/>
      <c r="BN289" s="387"/>
      <c r="BO289" s="387"/>
      <c r="BP289" s="387"/>
      <c r="BQ289" s="387"/>
      <c r="BR289" s="387"/>
      <c r="BS289" s="387"/>
      <c r="BT289" s="387"/>
      <c r="BU289" s="387"/>
      <c r="BV289" s="387"/>
      <c r="BW289" s="295"/>
      <c r="BX289" s="295"/>
      <c r="BY289" s="295"/>
    </row>
    <row r="290" ht="15.75" customHeight="1">
      <c r="A290" s="294"/>
      <c r="B290" s="295" t="str">
        <f>IF(ISTEXT(A290),SUMIF('Production Calendar'!$F$3:$F$2071,'Crop Map'!$A290,'Production Calendar'!$G$3:$G$2701),"")</f>
        <v/>
      </c>
      <c r="C290" s="327" t="str">
        <f t="shared" si="3"/>
        <v/>
      </c>
      <c r="D290" s="328" t="str">
        <f t="array" ref="D290">IF(ISBLANK(A290),"",XLOOKUP($A290,'Codified Game Plan'!$E$3:$E$477,'Codified Game Plan'!$G$3:$G$477,0))</f>
        <v/>
      </c>
      <c r="E290" s="328" t="str">
        <f>IF(ISBLANK(A290),"",MAXIFS('Codified Game Plan'!$I$3:$I$477,'Codified Game Plan'!$E$3:$E$477,A290))</f>
        <v/>
      </c>
      <c r="F290" s="329" t="str">
        <f t="shared" si="4"/>
        <v>      - </v>
      </c>
      <c r="G290" s="295"/>
      <c r="H290" s="295"/>
      <c r="I290" s="295"/>
      <c r="J290" s="295"/>
      <c r="K290" s="295"/>
      <c r="L290" s="295"/>
      <c r="M290" s="295"/>
      <c r="N290" s="295"/>
      <c r="O290" s="295"/>
      <c r="P290" s="295"/>
      <c r="Q290" s="295"/>
      <c r="R290" s="295"/>
      <c r="S290" s="295"/>
      <c r="T290" s="295"/>
      <c r="U290" s="387"/>
      <c r="V290" s="387"/>
      <c r="W290" s="387"/>
      <c r="X290" s="387"/>
      <c r="Y290" s="387"/>
      <c r="Z290" s="387"/>
      <c r="AA290" s="387"/>
      <c r="AB290" s="387"/>
      <c r="AC290" s="387"/>
      <c r="AD290" s="387"/>
      <c r="AE290" s="387"/>
      <c r="AF290" s="387"/>
      <c r="AG290" s="387"/>
      <c r="AH290" s="387"/>
      <c r="AI290" s="387"/>
      <c r="AJ290" s="387"/>
      <c r="AK290" s="387"/>
      <c r="AL290" s="387"/>
      <c r="AM290" s="387"/>
      <c r="AN290" s="387"/>
      <c r="AO290" s="387"/>
      <c r="AP290" s="387"/>
      <c r="AQ290" s="387"/>
      <c r="AR290" s="387"/>
      <c r="AS290" s="387"/>
      <c r="AT290" s="387"/>
      <c r="AU290" s="387"/>
      <c r="AV290" s="387"/>
      <c r="AW290" s="387"/>
      <c r="AX290" s="387"/>
      <c r="AY290" s="387"/>
      <c r="AZ290" s="387"/>
      <c r="BA290" s="387"/>
      <c r="BB290" s="387"/>
      <c r="BC290" s="387"/>
      <c r="BD290" s="387"/>
      <c r="BE290" s="387"/>
      <c r="BF290" s="387"/>
      <c r="BG290" s="387"/>
      <c r="BH290" s="387"/>
      <c r="BI290" s="387"/>
      <c r="BJ290" s="387"/>
      <c r="BK290" s="387"/>
      <c r="BL290" s="387"/>
      <c r="BM290" s="387"/>
      <c r="BN290" s="387"/>
      <c r="BO290" s="387"/>
      <c r="BP290" s="387"/>
      <c r="BQ290" s="387"/>
      <c r="BR290" s="387"/>
      <c r="BS290" s="387"/>
      <c r="BT290" s="387"/>
      <c r="BU290" s="387"/>
      <c r="BV290" s="387"/>
      <c r="BW290" s="295"/>
      <c r="BX290" s="295"/>
      <c r="BY290" s="295"/>
    </row>
    <row r="291" ht="15.75" customHeight="1">
      <c r="A291" s="294"/>
      <c r="B291" s="295" t="str">
        <f>IF(ISTEXT(A291),SUMIF('Production Calendar'!$F$3:$F$2071,'Crop Map'!$A291,'Production Calendar'!$G$3:$G$2701),"")</f>
        <v/>
      </c>
      <c r="C291" s="327" t="str">
        <f t="shared" si="3"/>
        <v/>
      </c>
      <c r="D291" s="328" t="str">
        <f t="array" ref="D291">IF(ISBLANK(A291),"",XLOOKUP($A291,'Codified Game Plan'!$E$3:$E$477,'Codified Game Plan'!$G$3:$G$477,0))</f>
        <v/>
      </c>
      <c r="E291" s="328" t="str">
        <f>IF(ISBLANK(A291),"",MAXIFS('Codified Game Plan'!$I$3:$I$477,'Codified Game Plan'!$E$3:$E$477,A291))</f>
        <v/>
      </c>
      <c r="F291" s="329" t="str">
        <f t="shared" si="4"/>
        <v>      - </v>
      </c>
      <c r="G291" s="295"/>
      <c r="H291" s="295"/>
      <c r="I291" s="295"/>
      <c r="J291" s="295"/>
      <c r="K291" s="295"/>
      <c r="L291" s="295"/>
      <c r="M291" s="295"/>
      <c r="N291" s="295"/>
      <c r="O291" s="295"/>
      <c r="P291" s="295"/>
      <c r="Q291" s="295"/>
      <c r="R291" s="295"/>
      <c r="S291" s="295"/>
      <c r="T291" s="295"/>
      <c r="U291" s="387"/>
      <c r="V291" s="387"/>
      <c r="W291" s="387"/>
      <c r="X291" s="387"/>
      <c r="Y291" s="387"/>
      <c r="Z291" s="387"/>
      <c r="AA291" s="387"/>
      <c r="AB291" s="387"/>
      <c r="AC291" s="387"/>
      <c r="AD291" s="387"/>
      <c r="AE291" s="387"/>
      <c r="AF291" s="387"/>
      <c r="AG291" s="387"/>
      <c r="AH291" s="387"/>
      <c r="AI291" s="387"/>
      <c r="AJ291" s="387"/>
      <c r="AK291" s="387"/>
      <c r="AL291" s="387"/>
      <c r="AM291" s="387"/>
      <c r="AN291" s="387"/>
      <c r="AO291" s="387"/>
      <c r="AP291" s="387"/>
      <c r="AQ291" s="387"/>
      <c r="AR291" s="387"/>
      <c r="AS291" s="387"/>
      <c r="AT291" s="387"/>
      <c r="AU291" s="387"/>
      <c r="AV291" s="387"/>
      <c r="AW291" s="387"/>
      <c r="AX291" s="387"/>
      <c r="AY291" s="387"/>
      <c r="AZ291" s="387"/>
      <c r="BA291" s="387"/>
      <c r="BB291" s="387"/>
      <c r="BC291" s="387"/>
      <c r="BD291" s="387"/>
      <c r="BE291" s="387"/>
      <c r="BF291" s="387"/>
      <c r="BG291" s="387"/>
      <c r="BH291" s="387"/>
      <c r="BI291" s="387"/>
      <c r="BJ291" s="387"/>
      <c r="BK291" s="387"/>
      <c r="BL291" s="387"/>
      <c r="BM291" s="387"/>
      <c r="BN291" s="387"/>
      <c r="BO291" s="387"/>
      <c r="BP291" s="387"/>
      <c r="BQ291" s="387"/>
      <c r="BR291" s="387"/>
      <c r="BS291" s="387"/>
      <c r="BT291" s="387"/>
      <c r="BU291" s="387"/>
      <c r="BV291" s="387"/>
      <c r="BW291" s="295"/>
      <c r="BX291" s="295"/>
      <c r="BY291" s="295"/>
    </row>
    <row r="292" ht="15.75" customHeight="1">
      <c r="A292" s="294"/>
      <c r="B292" s="295" t="str">
        <f>IF(ISTEXT(A292),SUMIF('Production Calendar'!$F$3:$F$2071,'Crop Map'!$A292,'Production Calendar'!$G$3:$G$2701),"")</f>
        <v/>
      </c>
      <c r="C292" s="327" t="str">
        <f t="shared" si="3"/>
        <v/>
      </c>
      <c r="D292" s="328" t="str">
        <f t="array" ref="D292">IF(ISBLANK(A292),"",XLOOKUP($A292,'Codified Game Plan'!$E$3:$E$477,'Codified Game Plan'!$G$3:$G$477,0))</f>
        <v/>
      </c>
      <c r="E292" s="328" t="str">
        <f>IF(ISBLANK(A292),"",MAXIFS('Codified Game Plan'!$I$3:$I$477,'Codified Game Plan'!$E$3:$E$477,A292))</f>
        <v/>
      </c>
      <c r="F292" s="329" t="str">
        <f t="shared" si="4"/>
        <v>      - </v>
      </c>
      <c r="G292" s="295"/>
      <c r="H292" s="295"/>
      <c r="I292" s="295"/>
      <c r="J292" s="295"/>
      <c r="K292" s="295"/>
      <c r="L292" s="295"/>
      <c r="M292" s="295"/>
      <c r="N292" s="295"/>
      <c r="O292" s="295"/>
      <c r="P292" s="295"/>
      <c r="Q292" s="295"/>
      <c r="R292" s="295"/>
      <c r="S292" s="295"/>
      <c r="T292" s="295"/>
      <c r="U292" s="387"/>
      <c r="V292" s="387"/>
      <c r="W292" s="387"/>
      <c r="X292" s="387"/>
      <c r="Y292" s="387"/>
      <c r="Z292" s="387"/>
      <c r="AA292" s="387"/>
      <c r="AB292" s="387"/>
      <c r="AC292" s="387"/>
      <c r="AD292" s="387"/>
      <c r="AE292" s="387"/>
      <c r="AF292" s="387"/>
      <c r="AG292" s="387"/>
      <c r="AH292" s="387"/>
      <c r="AI292" s="387"/>
      <c r="AJ292" s="387"/>
      <c r="AK292" s="387"/>
      <c r="AL292" s="387"/>
      <c r="AM292" s="387"/>
      <c r="AN292" s="387"/>
      <c r="AO292" s="387"/>
      <c r="AP292" s="387"/>
      <c r="AQ292" s="387"/>
      <c r="AR292" s="387"/>
      <c r="AS292" s="387"/>
      <c r="AT292" s="387"/>
      <c r="AU292" s="387"/>
      <c r="AV292" s="387"/>
      <c r="AW292" s="387"/>
      <c r="AX292" s="387"/>
      <c r="AY292" s="387"/>
      <c r="AZ292" s="387"/>
      <c r="BA292" s="387"/>
      <c r="BB292" s="387"/>
      <c r="BC292" s="387"/>
      <c r="BD292" s="387"/>
      <c r="BE292" s="387"/>
      <c r="BF292" s="387"/>
      <c r="BG292" s="387"/>
      <c r="BH292" s="387"/>
      <c r="BI292" s="387"/>
      <c r="BJ292" s="387"/>
      <c r="BK292" s="387"/>
      <c r="BL292" s="387"/>
      <c r="BM292" s="387"/>
      <c r="BN292" s="387"/>
      <c r="BO292" s="387"/>
      <c r="BP292" s="387"/>
      <c r="BQ292" s="387"/>
      <c r="BR292" s="387"/>
      <c r="BS292" s="387"/>
      <c r="BT292" s="387"/>
      <c r="BU292" s="387"/>
      <c r="BV292" s="387"/>
      <c r="BW292" s="295"/>
      <c r="BX292" s="295"/>
      <c r="BY292" s="295"/>
    </row>
    <row r="293" ht="15.75" customHeight="1">
      <c r="A293" s="294"/>
      <c r="B293" s="295" t="str">
        <f>IF(ISTEXT(A293),SUMIF('Production Calendar'!$F$3:$F$2071,'Crop Map'!$A293,'Production Calendar'!$G$3:$G$2701),"")</f>
        <v/>
      </c>
      <c r="C293" s="327" t="str">
        <f t="shared" si="3"/>
        <v/>
      </c>
      <c r="D293" s="328" t="str">
        <f t="array" ref="D293">IF(ISBLANK(A293),"",XLOOKUP($A293,'Codified Game Plan'!$E$3:$E$477,'Codified Game Plan'!$G$3:$G$477,0))</f>
        <v/>
      </c>
      <c r="E293" s="328" t="str">
        <f>IF(ISBLANK(A293),"",MAXIFS('Codified Game Plan'!$I$3:$I$477,'Codified Game Plan'!$E$3:$E$477,A293))</f>
        <v/>
      </c>
      <c r="F293" s="329" t="str">
        <f t="shared" si="4"/>
        <v>      - </v>
      </c>
      <c r="G293" s="295"/>
      <c r="H293" s="295"/>
      <c r="I293" s="295"/>
      <c r="J293" s="295"/>
      <c r="K293" s="295"/>
      <c r="L293" s="295"/>
      <c r="M293" s="295"/>
      <c r="N293" s="295"/>
      <c r="O293" s="295"/>
      <c r="P293" s="295"/>
      <c r="Q293" s="295"/>
      <c r="R293" s="295"/>
      <c r="S293" s="295"/>
      <c r="T293" s="295"/>
      <c r="U293" s="387"/>
      <c r="V293" s="387"/>
      <c r="W293" s="387"/>
      <c r="X293" s="387"/>
      <c r="Y293" s="387"/>
      <c r="Z293" s="387"/>
      <c r="AA293" s="387"/>
      <c r="AB293" s="387"/>
      <c r="AC293" s="387"/>
      <c r="AD293" s="387"/>
      <c r="AE293" s="387"/>
      <c r="AF293" s="387"/>
      <c r="AG293" s="387"/>
      <c r="AH293" s="387"/>
      <c r="AI293" s="387"/>
      <c r="AJ293" s="387"/>
      <c r="AK293" s="387"/>
      <c r="AL293" s="387"/>
      <c r="AM293" s="387"/>
      <c r="AN293" s="387"/>
      <c r="AO293" s="387"/>
      <c r="AP293" s="387"/>
      <c r="AQ293" s="387"/>
      <c r="AR293" s="387"/>
      <c r="AS293" s="387"/>
      <c r="AT293" s="387"/>
      <c r="AU293" s="387"/>
      <c r="AV293" s="387"/>
      <c r="AW293" s="387"/>
      <c r="AX293" s="387"/>
      <c r="AY293" s="387"/>
      <c r="AZ293" s="387"/>
      <c r="BA293" s="387"/>
      <c r="BB293" s="387"/>
      <c r="BC293" s="387"/>
      <c r="BD293" s="387"/>
      <c r="BE293" s="387"/>
      <c r="BF293" s="387"/>
      <c r="BG293" s="387"/>
      <c r="BH293" s="387"/>
      <c r="BI293" s="387"/>
      <c r="BJ293" s="387"/>
      <c r="BK293" s="387"/>
      <c r="BL293" s="387"/>
      <c r="BM293" s="387"/>
      <c r="BN293" s="387"/>
      <c r="BO293" s="387"/>
      <c r="BP293" s="387"/>
      <c r="BQ293" s="387"/>
      <c r="BR293" s="387"/>
      <c r="BS293" s="387"/>
      <c r="BT293" s="387"/>
      <c r="BU293" s="387"/>
      <c r="BV293" s="387"/>
      <c r="BW293" s="295"/>
      <c r="BX293" s="295"/>
      <c r="BY293" s="295"/>
    </row>
    <row r="294" ht="15.75" customHeight="1">
      <c r="A294" s="294"/>
      <c r="B294" s="295" t="str">
        <f>IF(ISTEXT(A294),SUMIF('Production Calendar'!$F$3:$F$2071,'Crop Map'!$A294,'Production Calendar'!$G$3:$G$2701),"")</f>
        <v/>
      </c>
      <c r="C294" s="327" t="str">
        <f t="shared" si="3"/>
        <v/>
      </c>
      <c r="D294" s="328" t="str">
        <f t="array" ref="D294">IF(ISBLANK(A294),"",XLOOKUP($A294,'Codified Game Plan'!$E$3:$E$477,'Codified Game Plan'!$G$3:$G$477,0))</f>
        <v/>
      </c>
      <c r="E294" s="328" t="str">
        <f>IF(ISBLANK(A294),"",MAXIFS('Codified Game Plan'!$I$3:$I$477,'Codified Game Plan'!$E$3:$E$477,A294))</f>
        <v/>
      </c>
      <c r="F294" s="329" t="str">
        <f t="shared" si="4"/>
        <v>      - </v>
      </c>
      <c r="G294" s="295"/>
      <c r="H294" s="295"/>
      <c r="I294" s="295"/>
      <c r="J294" s="295"/>
      <c r="K294" s="295"/>
      <c r="L294" s="295"/>
      <c r="M294" s="295"/>
      <c r="N294" s="295"/>
      <c r="O294" s="295"/>
      <c r="P294" s="295"/>
      <c r="Q294" s="295"/>
      <c r="R294" s="295"/>
      <c r="S294" s="295"/>
      <c r="T294" s="295"/>
      <c r="U294" s="387"/>
      <c r="V294" s="387"/>
      <c r="W294" s="387"/>
      <c r="X294" s="387"/>
      <c r="Y294" s="387"/>
      <c r="Z294" s="387"/>
      <c r="AA294" s="387"/>
      <c r="AB294" s="387"/>
      <c r="AC294" s="387"/>
      <c r="AD294" s="387"/>
      <c r="AE294" s="387"/>
      <c r="AF294" s="387"/>
      <c r="AG294" s="387"/>
      <c r="AH294" s="387"/>
      <c r="AI294" s="387"/>
      <c r="AJ294" s="387"/>
      <c r="AK294" s="387"/>
      <c r="AL294" s="387"/>
      <c r="AM294" s="387"/>
      <c r="AN294" s="387"/>
      <c r="AO294" s="387"/>
      <c r="AP294" s="387"/>
      <c r="AQ294" s="387"/>
      <c r="AR294" s="387"/>
      <c r="AS294" s="387"/>
      <c r="AT294" s="387"/>
      <c r="AU294" s="387"/>
      <c r="AV294" s="387"/>
      <c r="AW294" s="387"/>
      <c r="AX294" s="387"/>
      <c r="AY294" s="387"/>
      <c r="AZ294" s="387"/>
      <c r="BA294" s="387"/>
      <c r="BB294" s="387"/>
      <c r="BC294" s="387"/>
      <c r="BD294" s="387"/>
      <c r="BE294" s="387"/>
      <c r="BF294" s="387"/>
      <c r="BG294" s="387"/>
      <c r="BH294" s="387"/>
      <c r="BI294" s="387"/>
      <c r="BJ294" s="387"/>
      <c r="BK294" s="387"/>
      <c r="BL294" s="387"/>
      <c r="BM294" s="387"/>
      <c r="BN294" s="387"/>
      <c r="BO294" s="387"/>
      <c r="BP294" s="387"/>
      <c r="BQ294" s="387"/>
      <c r="BR294" s="387"/>
      <c r="BS294" s="387"/>
      <c r="BT294" s="387"/>
      <c r="BU294" s="387"/>
      <c r="BV294" s="387"/>
      <c r="BW294" s="295"/>
      <c r="BX294" s="295"/>
      <c r="BY294" s="295"/>
    </row>
    <row r="295" ht="15.75" customHeight="1">
      <c r="A295" s="294"/>
      <c r="B295" s="295" t="str">
        <f>IF(ISTEXT(A295),SUMIF('Production Calendar'!$F$3:$F$2071,'Crop Map'!$A295,'Production Calendar'!$G$3:$G$2701),"")</f>
        <v/>
      </c>
      <c r="C295" s="327" t="str">
        <f t="shared" si="3"/>
        <v/>
      </c>
      <c r="D295" s="328" t="str">
        <f t="array" ref="D295">IF(ISBLANK(A295),"",XLOOKUP($A295,'Codified Game Plan'!$E$3:$E$477,'Codified Game Plan'!$G$3:$G$477,0))</f>
        <v/>
      </c>
      <c r="E295" s="328" t="str">
        <f>IF(ISBLANK(A295),"",MAXIFS('Codified Game Plan'!$I$3:$I$477,'Codified Game Plan'!$E$3:$E$477,A295))</f>
        <v/>
      </c>
      <c r="F295" s="329" t="str">
        <f t="shared" si="4"/>
        <v>      - </v>
      </c>
      <c r="G295" s="295"/>
      <c r="H295" s="295"/>
      <c r="I295" s="295"/>
      <c r="J295" s="295"/>
      <c r="K295" s="295"/>
      <c r="L295" s="295"/>
      <c r="M295" s="295"/>
      <c r="N295" s="295"/>
      <c r="O295" s="295"/>
      <c r="P295" s="295"/>
      <c r="Q295" s="295"/>
      <c r="R295" s="295"/>
      <c r="S295" s="295"/>
      <c r="T295" s="295"/>
      <c r="U295" s="387"/>
      <c r="V295" s="387"/>
      <c r="W295" s="387"/>
      <c r="X295" s="387"/>
      <c r="Y295" s="387"/>
      <c r="Z295" s="387"/>
      <c r="AA295" s="387"/>
      <c r="AB295" s="387"/>
      <c r="AC295" s="387"/>
      <c r="AD295" s="387"/>
      <c r="AE295" s="387"/>
      <c r="AF295" s="387"/>
      <c r="AG295" s="387"/>
      <c r="AH295" s="387"/>
      <c r="AI295" s="387"/>
      <c r="AJ295" s="387"/>
      <c r="AK295" s="387"/>
      <c r="AL295" s="387"/>
      <c r="AM295" s="387"/>
      <c r="AN295" s="387"/>
      <c r="AO295" s="387"/>
      <c r="AP295" s="387"/>
      <c r="AQ295" s="387"/>
      <c r="AR295" s="387"/>
      <c r="AS295" s="387"/>
      <c r="AT295" s="387"/>
      <c r="AU295" s="387"/>
      <c r="AV295" s="387"/>
      <c r="AW295" s="387"/>
      <c r="AX295" s="387"/>
      <c r="AY295" s="387"/>
      <c r="AZ295" s="387"/>
      <c r="BA295" s="387"/>
      <c r="BB295" s="387"/>
      <c r="BC295" s="387"/>
      <c r="BD295" s="387"/>
      <c r="BE295" s="387"/>
      <c r="BF295" s="387"/>
      <c r="BG295" s="387"/>
      <c r="BH295" s="387"/>
      <c r="BI295" s="387"/>
      <c r="BJ295" s="387"/>
      <c r="BK295" s="387"/>
      <c r="BL295" s="387"/>
      <c r="BM295" s="387"/>
      <c r="BN295" s="387"/>
      <c r="BO295" s="387"/>
      <c r="BP295" s="387"/>
      <c r="BQ295" s="387"/>
      <c r="BR295" s="387"/>
      <c r="BS295" s="387"/>
      <c r="BT295" s="387"/>
      <c r="BU295" s="387"/>
      <c r="BV295" s="387"/>
      <c r="BW295" s="295"/>
      <c r="BX295" s="295"/>
      <c r="BY295" s="295"/>
    </row>
    <row r="296" ht="15.75" customHeight="1">
      <c r="A296" s="294"/>
      <c r="B296" s="295" t="str">
        <f>IF(ISTEXT(A296),SUMIF('Production Calendar'!$F$3:$F$2071,'Crop Map'!$A296,'Production Calendar'!$G$3:$G$2701),"")</f>
        <v/>
      </c>
      <c r="C296" s="327" t="str">
        <f t="shared" si="3"/>
        <v/>
      </c>
      <c r="D296" s="328" t="str">
        <f t="array" ref="D296">IF(ISBLANK(A296),"",XLOOKUP($A296,'Codified Game Plan'!$E$3:$E$477,'Codified Game Plan'!$G$3:$G$477,0))</f>
        <v/>
      </c>
      <c r="E296" s="328" t="str">
        <f>IF(ISBLANK(A296),"",MAXIFS('Codified Game Plan'!$I$3:$I$477,'Codified Game Plan'!$E$3:$E$477,A296))</f>
        <v/>
      </c>
      <c r="F296" s="329" t="str">
        <f t="shared" si="4"/>
        <v>      - </v>
      </c>
      <c r="G296" s="295"/>
      <c r="H296" s="295"/>
      <c r="I296" s="295"/>
      <c r="J296" s="295"/>
      <c r="K296" s="295"/>
      <c r="L296" s="295"/>
      <c r="M296" s="295"/>
      <c r="N296" s="295"/>
      <c r="O296" s="295"/>
      <c r="P296" s="295"/>
      <c r="Q296" s="295"/>
      <c r="R296" s="295"/>
      <c r="S296" s="295"/>
      <c r="T296" s="295"/>
      <c r="U296" s="387"/>
      <c r="V296" s="387"/>
      <c r="W296" s="387"/>
      <c r="X296" s="387"/>
      <c r="Y296" s="387"/>
      <c r="Z296" s="387"/>
      <c r="AA296" s="387"/>
      <c r="AB296" s="387"/>
      <c r="AC296" s="387"/>
      <c r="AD296" s="387"/>
      <c r="AE296" s="387"/>
      <c r="AF296" s="387"/>
      <c r="AG296" s="387"/>
      <c r="AH296" s="387"/>
      <c r="AI296" s="387"/>
      <c r="AJ296" s="387"/>
      <c r="AK296" s="387"/>
      <c r="AL296" s="387"/>
      <c r="AM296" s="387"/>
      <c r="AN296" s="387"/>
      <c r="AO296" s="387"/>
      <c r="AP296" s="387"/>
      <c r="AQ296" s="387"/>
      <c r="AR296" s="387"/>
      <c r="AS296" s="387"/>
      <c r="AT296" s="387"/>
      <c r="AU296" s="387"/>
      <c r="AV296" s="387"/>
      <c r="AW296" s="387"/>
      <c r="AX296" s="387"/>
      <c r="AY296" s="387"/>
      <c r="AZ296" s="387"/>
      <c r="BA296" s="387"/>
      <c r="BB296" s="387"/>
      <c r="BC296" s="387"/>
      <c r="BD296" s="387"/>
      <c r="BE296" s="387"/>
      <c r="BF296" s="387"/>
      <c r="BG296" s="387"/>
      <c r="BH296" s="387"/>
      <c r="BI296" s="387"/>
      <c r="BJ296" s="387"/>
      <c r="BK296" s="387"/>
      <c r="BL296" s="387"/>
      <c r="BM296" s="387"/>
      <c r="BN296" s="387"/>
      <c r="BO296" s="387"/>
      <c r="BP296" s="387"/>
      <c r="BQ296" s="387"/>
      <c r="BR296" s="387"/>
      <c r="BS296" s="387"/>
      <c r="BT296" s="387"/>
      <c r="BU296" s="387"/>
      <c r="BV296" s="387"/>
      <c r="BW296" s="295"/>
      <c r="BX296" s="295"/>
      <c r="BY296" s="295"/>
    </row>
    <row r="297" ht="15.75" customHeight="1">
      <c r="A297" s="294"/>
      <c r="B297" s="295" t="str">
        <f>IF(ISTEXT(A297),SUMIF('Production Calendar'!$F$3:$F$2071,'Crop Map'!$A297,'Production Calendar'!$G$3:$G$2701),"")</f>
        <v/>
      </c>
      <c r="C297" s="327" t="str">
        <f t="shared" si="3"/>
        <v/>
      </c>
      <c r="D297" s="328" t="str">
        <f t="array" ref="D297">IF(ISBLANK(A297),"",XLOOKUP($A297,'Codified Game Plan'!$E$3:$E$477,'Codified Game Plan'!$G$3:$G$477,0))</f>
        <v/>
      </c>
      <c r="E297" s="328" t="str">
        <f>IF(ISBLANK(A297),"",MAXIFS('Codified Game Plan'!$I$3:$I$477,'Codified Game Plan'!$E$3:$E$477,A297))</f>
        <v/>
      </c>
      <c r="F297" s="329" t="str">
        <f t="shared" si="4"/>
        <v>      - </v>
      </c>
      <c r="G297" s="295"/>
      <c r="H297" s="295"/>
      <c r="I297" s="295"/>
      <c r="J297" s="295"/>
      <c r="K297" s="295"/>
      <c r="L297" s="295"/>
      <c r="M297" s="295"/>
      <c r="N297" s="295"/>
      <c r="O297" s="295"/>
      <c r="P297" s="295"/>
      <c r="Q297" s="295"/>
      <c r="R297" s="295"/>
      <c r="S297" s="295"/>
      <c r="T297" s="295"/>
      <c r="U297" s="387"/>
      <c r="V297" s="387"/>
      <c r="W297" s="387"/>
      <c r="X297" s="387"/>
      <c r="Y297" s="387"/>
      <c r="Z297" s="387"/>
      <c r="AA297" s="387"/>
      <c r="AB297" s="387"/>
      <c r="AC297" s="387"/>
      <c r="AD297" s="387"/>
      <c r="AE297" s="387"/>
      <c r="AF297" s="387"/>
      <c r="AG297" s="387"/>
      <c r="AH297" s="387"/>
      <c r="AI297" s="387"/>
      <c r="AJ297" s="387"/>
      <c r="AK297" s="387"/>
      <c r="AL297" s="387"/>
      <c r="AM297" s="387"/>
      <c r="AN297" s="387"/>
      <c r="AO297" s="387"/>
      <c r="AP297" s="387"/>
      <c r="AQ297" s="387"/>
      <c r="AR297" s="387"/>
      <c r="AS297" s="387"/>
      <c r="AT297" s="387"/>
      <c r="AU297" s="387"/>
      <c r="AV297" s="387"/>
      <c r="AW297" s="387"/>
      <c r="AX297" s="387"/>
      <c r="AY297" s="387"/>
      <c r="AZ297" s="387"/>
      <c r="BA297" s="387"/>
      <c r="BB297" s="387"/>
      <c r="BC297" s="387"/>
      <c r="BD297" s="387"/>
      <c r="BE297" s="387"/>
      <c r="BF297" s="387"/>
      <c r="BG297" s="387"/>
      <c r="BH297" s="387"/>
      <c r="BI297" s="387"/>
      <c r="BJ297" s="387"/>
      <c r="BK297" s="387"/>
      <c r="BL297" s="387"/>
      <c r="BM297" s="387"/>
      <c r="BN297" s="387"/>
      <c r="BO297" s="387"/>
      <c r="BP297" s="387"/>
      <c r="BQ297" s="387"/>
      <c r="BR297" s="387"/>
      <c r="BS297" s="387"/>
      <c r="BT297" s="387"/>
      <c r="BU297" s="387"/>
      <c r="BV297" s="387"/>
      <c r="BW297" s="295"/>
      <c r="BX297" s="295"/>
      <c r="BY297" s="295"/>
    </row>
    <row r="298" ht="15.75" customHeight="1">
      <c r="A298" s="294"/>
      <c r="B298" s="295" t="str">
        <f>IF(ISTEXT(A298),SUMIF('Production Calendar'!$F$3:$F$2071,'Crop Map'!$A298,'Production Calendar'!$G$3:$G$2701),"")</f>
        <v/>
      </c>
      <c r="C298" s="327" t="str">
        <f t="shared" si="3"/>
        <v/>
      </c>
      <c r="D298" s="328" t="str">
        <f t="array" ref="D298">IF(ISBLANK(A298),"",XLOOKUP($A298,'Codified Game Plan'!$E$3:$E$477,'Codified Game Plan'!$G$3:$G$477,0))</f>
        <v/>
      </c>
      <c r="E298" s="328" t="str">
        <f>IF(ISBLANK(A298),"",MAXIFS('Codified Game Plan'!$I$3:$I$477,'Codified Game Plan'!$E$3:$E$477,A298))</f>
        <v/>
      </c>
      <c r="F298" s="329" t="str">
        <f t="shared" si="4"/>
        <v>      - </v>
      </c>
      <c r="G298" s="295"/>
      <c r="H298" s="295"/>
      <c r="I298" s="295"/>
      <c r="J298" s="295"/>
      <c r="K298" s="295"/>
      <c r="L298" s="295"/>
      <c r="M298" s="295"/>
      <c r="N298" s="295"/>
      <c r="O298" s="295"/>
      <c r="P298" s="295"/>
      <c r="Q298" s="295"/>
      <c r="R298" s="295"/>
      <c r="S298" s="295"/>
      <c r="T298" s="295"/>
      <c r="U298" s="387"/>
      <c r="V298" s="387"/>
      <c r="W298" s="387"/>
      <c r="X298" s="387"/>
      <c r="Y298" s="387"/>
      <c r="Z298" s="387"/>
      <c r="AA298" s="387"/>
      <c r="AB298" s="387"/>
      <c r="AC298" s="387"/>
      <c r="AD298" s="387"/>
      <c r="AE298" s="387"/>
      <c r="AF298" s="387"/>
      <c r="AG298" s="387"/>
      <c r="AH298" s="387"/>
      <c r="AI298" s="387"/>
      <c r="AJ298" s="387"/>
      <c r="AK298" s="387"/>
      <c r="AL298" s="387"/>
      <c r="AM298" s="387"/>
      <c r="AN298" s="387"/>
      <c r="AO298" s="387"/>
      <c r="AP298" s="387"/>
      <c r="AQ298" s="387"/>
      <c r="AR298" s="387"/>
      <c r="AS298" s="387"/>
      <c r="AT298" s="387"/>
      <c r="AU298" s="387"/>
      <c r="AV298" s="387"/>
      <c r="AW298" s="387"/>
      <c r="AX298" s="387"/>
      <c r="AY298" s="387"/>
      <c r="AZ298" s="387"/>
      <c r="BA298" s="387"/>
      <c r="BB298" s="387"/>
      <c r="BC298" s="387"/>
      <c r="BD298" s="387"/>
      <c r="BE298" s="387"/>
      <c r="BF298" s="387"/>
      <c r="BG298" s="387"/>
      <c r="BH298" s="387"/>
      <c r="BI298" s="387"/>
      <c r="BJ298" s="387"/>
      <c r="BK298" s="387"/>
      <c r="BL298" s="387"/>
      <c r="BM298" s="387"/>
      <c r="BN298" s="387"/>
      <c r="BO298" s="387"/>
      <c r="BP298" s="387"/>
      <c r="BQ298" s="387"/>
      <c r="BR298" s="387"/>
      <c r="BS298" s="387"/>
      <c r="BT298" s="387"/>
      <c r="BU298" s="387"/>
      <c r="BV298" s="387"/>
      <c r="BW298" s="295"/>
      <c r="BX298" s="295"/>
      <c r="BY298" s="295"/>
    </row>
    <row r="299" ht="15.75" customHeight="1">
      <c r="A299" s="294"/>
      <c r="B299" s="295" t="str">
        <f>IF(ISTEXT(A299),SUMIF('Production Calendar'!$F$3:$F$2071,'Crop Map'!$A299,'Production Calendar'!$G$3:$G$2701),"")</f>
        <v/>
      </c>
      <c r="C299" s="327" t="str">
        <f t="shared" si="3"/>
        <v/>
      </c>
      <c r="D299" s="328" t="str">
        <f t="array" ref="D299">IF(ISBLANK(A299),"",XLOOKUP($A299,'Codified Game Plan'!$E$3:$E$477,'Codified Game Plan'!$G$3:$G$477,0))</f>
        <v/>
      </c>
      <c r="E299" s="328" t="str">
        <f>IF(ISBLANK(A299),"",MAXIFS('Codified Game Plan'!$I$3:$I$477,'Codified Game Plan'!$E$3:$E$477,A299))</f>
        <v/>
      </c>
      <c r="F299" s="329" t="str">
        <f t="shared" si="4"/>
        <v>      - </v>
      </c>
      <c r="G299" s="295"/>
      <c r="H299" s="295"/>
      <c r="I299" s="295"/>
      <c r="J299" s="295"/>
      <c r="K299" s="295"/>
      <c r="L299" s="295"/>
      <c r="M299" s="295"/>
      <c r="N299" s="295"/>
      <c r="O299" s="295"/>
      <c r="P299" s="295"/>
      <c r="Q299" s="295"/>
      <c r="R299" s="295"/>
      <c r="S299" s="295"/>
      <c r="T299" s="295"/>
      <c r="U299" s="387"/>
      <c r="V299" s="387"/>
      <c r="W299" s="387"/>
      <c r="X299" s="387"/>
      <c r="Y299" s="387"/>
      <c r="Z299" s="387"/>
      <c r="AA299" s="387"/>
      <c r="AB299" s="387"/>
      <c r="AC299" s="387"/>
      <c r="AD299" s="387"/>
      <c r="AE299" s="387"/>
      <c r="AF299" s="387"/>
      <c r="AG299" s="387"/>
      <c r="AH299" s="387"/>
      <c r="AI299" s="387"/>
      <c r="AJ299" s="387"/>
      <c r="AK299" s="387"/>
      <c r="AL299" s="387"/>
      <c r="AM299" s="387"/>
      <c r="AN299" s="387"/>
      <c r="AO299" s="387"/>
      <c r="AP299" s="387"/>
      <c r="AQ299" s="387"/>
      <c r="AR299" s="387"/>
      <c r="AS299" s="387"/>
      <c r="AT299" s="387"/>
      <c r="AU299" s="387"/>
      <c r="AV299" s="387"/>
      <c r="AW299" s="387"/>
      <c r="AX299" s="387"/>
      <c r="AY299" s="387"/>
      <c r="AZ299" s="387"/>
      <c r="BA299" s="387"/>
      <c r="BB299" s="387"/>
      <c r="BC299" s="387"/>
      <c r="BD299" s="387"/>
      <c r="BE299" s="387"/>
      <c r="BF299" s="387"/>
      <c r="BG299" s="387"/>
      <c r="BH299" s="387"/>
      <c r="BI299" s="387"/>
      <c r="BJ299" s="387"/>
      <c r="BK299" s="387"/>
      <c r="BL299" s="387"/>
      <c r="BM299" s="387"/>
      <c r="BN299" s="387"/>
      <c r="BO299" s="387"/>
      <c r="BP299" s="387"/>
      <c r="BQ299" s="387"/>
      <c r="BR299" s="387"/>
      <c r="BS299" s="387"/>
      <c r="BT299" s="387"/>
      <c r="BU299" s="387"/>
      <c r="BV299" s="387"/>
      <c r="BW299" s="295"/>
      <c r="BX299" s="295"/>
      <c r="BY299" s="295"/>
    </row>
    <row r="300" ht="15.75" customHeight="1">
      <c r="A300" s="294"/>
      <c r="B300" s="295" t="str">
        <f>IF(ISTEXT(A300),SUMIF('Production Calendar'!$F$3:$F$2071,'Crop Map'!$A300,'Production Calendar'!$G$3:$G$2701),"")</f>
        <v/>
      </c>
      <c r="C300" s="327" t="str">
        <f t="shared" si="3"/>
        <v/>
      </c>
      <c r="D300" s="328" t="str">
        <f t="array" ref="D300">IF(ISBLANK(A300),"",XLOOKUP($A300,'Codified Game Plan'!$E$3:$E$477,'Codified Game Plan'!$G$3:$G$477,0))</f>
        <v/>
      </c>
      <c r="E300" s="328" t="str">
        <f>IF(ISBLANK(A300),"",MAXIFS('Codified Game Plan'!$I$3:$I$477,'Codified Game Plan'!$E$3:$E$477,A300))</f>
        <v/>
      </c>
      <c r="F300" s="329" t="str">
        <f t="shared" si="4"/>
        <v>      - </v>
      </c>
      <c r="G300" s="295"/>
      <c r="H300" s="295"/>
      <c r="I300" s="295"/>
      <c r="J300" s="295"/>
      <c r="K300" s="295"/>
      <c r="L300" s="295"/>
      <c r="M300" s="295"/>
      <c r="N300" s="295"/>
      <c r="O300" s="295"/>
      <c r="P300" s="295"/>
      <c r="Q300" s="295"/>
      <c r="R300" s="295"/>
      <c r="S300" s="295"/>
      <c r="T300" s="295"/>
      <c r="U300" s="387"/>
      <c r="V300" s="387"/>
      <c r="W300" s="387"/>
      <c r="X300" s="387"/>
      <c r="Y300" s="387"/>
      <c r="Z300" s="387"/>
      <c r="AA300" s="387"/>
      <c r="AB300" s="387"/>
      <c r="AC300" s="387"/>
      <c r="AD300" s="387"/>
      <c r="AE300" s="387"/>
      <c r="AF300" s="387"/>
      <c r="AG300" s="387"/>
      <c r="AH300" s="387"/>
      <c r="AI300" s="387"/>
      <c r="AJ300" s="387"/>
      <c r="AK300" s="387"/>
      <c r="AL300" s="387"/>
      <c r="AM300" s="387"/>
      <c r="AN300" s="387"/>
      <c r="AO300" s="387"/>
      <c r="AP300" s="387"/>
      <c r="AQ300" s="387"/>
      <c r="AR300" s="387"/>
      <c r="AS300" s="387"/>
      <c r="AT300" s="387"/>
      <c r="AU300" s="387"/>
      <c r="AV300" s="387"/>
      <c r="AW300" s="387"/>
      <c r="AX300" s="387"/>
      <c r="AY300" s="387"/>
      <c r="AZ300" s="387"/>
      <c r="BA300" s="387"/>
      <c r="BB300" s="387"/>
      <c r="BC300" s="387"/>
      <c r="BD300" s="387"/>
      <c r="BE300" s="387"/>
      <c r="BF300" s="387"/>
      <c r="BG300" s="387"/>
      <c r="BH300" s="387"/>
      <c r="BI300" s="387"/>
      <c r="BJ300" s="387"/>
      <c r="BK300" s="387"/>
      <c r="BL300" s="387"/>
      <c r="BM300" s="387"/>
      <c r="BN300" s="387"/>
      <c r="BO300" s="387"/>
      <c r="BP300" s="387"/>
      <c r="BQ300" s="387"/>
      <c r="BR300" s="387"/>
      <c r="BS300" s="387"/>
      <c r="BT300" s="387"/>
      <c r="BU300" s="387"/>
      <c r="BV300" s="387"/>
      <c r="BW300" s="295"/>
      <c r="BX300" s="295"/>
      <c r="BY300" s="295"/>
    </row>
    <row r="301" ht="15.75" customHeight="1">
      <c r="A301" s="294"/>
      <c r="B301" s="295" t="str">
        <f>IF(ISTEXT(A301),SUMIF('Production Calendar'!$F$3:$F$171,'Crop Map'!$A301,'Production Calendar'!$G$3:$G$171),"")</f>
        <v/>
      </c>
      <c r="C301" s="327" t="str">
        <f t="shared" si="3"/>
        <v/>
      </c>
      <c r="D301" s="328" t="str">
        <f t="array" ref="D301">IF(ISBLANK(A301),"",XLOOKUP($A301,'Codified Game Plan'!$E$3:$E$477,'Codified Game Plan'!$G$3:$G$477,0))</f>
        <v/>
      </c>
      <c r="E301" s="328" t="str">
        <f>IF(ISBLANK(A301),"",MAXIFS('Codified Game Plan'!$I$3:$I$477,'Codified Game Plan'!$E$3:$E$477,A301))</f>
        <v/>
      </c>
      <c r="F301" s="329" t="str">
        <f t="shared" si="4"/>
        <v>      - </v>
      </c>
      <c r="G301" s="295"/>
      <c r="H301" s="295"/>
      <c r="I301" s="295"/>
      <c r="J301" s="295"/>
      <c r="K301" s="295"/>
      <c r="L301" s="295"/>
      <c r="M301" s="295"/>
      <c r="N301" s="295"/>
      <c r="O301" s="295"/>
      <c r="P301" s="295"/>
      <c r="Q301" s="295"/>
      <c r="R301" s="295"/>
      <c r="S301" s="295"/>
      <c r="T301" s="295"/>
      <c r="U301" s="387"/>
      <c r="V301" s="387"/>
      <c r="W301" s="387"/>
      <c r="X301" s="387"/>
      <c r="Y301" s="387"/>
      <c r="Z301" s="387"/>
      <c r="AA301" s="387"/>
      <c r="AB301" s="387"/>
      <c r="AC301" s="387"/>
      <c r="AD301" s="387"/>
      <c r="AE301" s="387"/>
      <c r="AF301" s="387"/>
      <c r="AG301" s="387"/>
      <c r="AH301" s="387"/>
      <c r="AI301" s="387"/>
      <c r="AJ301" s="387"/>
      <c r="AK301" s="387"/>
      <c r="AL301" s="387"/>
      <c r="AM301" s="387"/>
      <c r="AN301" s="387"/>
      <c r="AO301" s="387"/>
      <c r="AP301" s="387"/>
      <c r="AQ301" s="387"/>
      <c r="AR301" s="387"/>
      <c r="AS301" s="387"/>
      <c r="AT301" s="387"/>
      <c r="AU301" s="387"/>
      <c r="AV301" s="387"/>
      <c r="AW301" s="387"/>
      <c r="AX301" s="387"/>
      <c r="AY301" s="387"/>
      <c r="AZ301" s="387"/>
      <c r="BA301" s="387"/>
      <c r="BB301" s="387"/>
      <c r="BC301" s="387"/>
      <c r="BD301" s="387"/>
      <c r="BE301" s="387"/>
      <c r="BF301" s="387"/>
      <c r="BG301" s="387"/>
      <c r="BH301" s="387"/>
      <c r="BI301" s="387"/>
      <c r="BJ301" s="387"/>
      <c r="BK301" s="387"/>
      <c r="BL301" s="387"/>
      <c r="BM301" s="387"/>
      <c r="BN301" s="387"/>
      <c r="BO301" s="387"/>
      <c r="BP301" s="387"/>
      <c r="BQ301" s="387"/>
      <c r="BR301" s="387"/>
      <c r="BS301" s="387"/>
      <c r="BT301" s="387"/>
      <c r="BU301" s="387"/>
      <c r="BV301" s="387"/>
      <c r="BW301" s="295"/>
      <c r="BX301" s="295"/>
      <c r="BY301" s="295"/>
    </row>
    <row r="302" ht="15.75" customHeight="1">
      <c r="A302" s="294"/>
      <c r="B302" s="295" t="str">
        <f>IF(ISTEXT(A302),SUMIF('Production Calendar'!$F$3:$F$171,'Crop Map'!$A302,'Production Calendar'!$G$3:$G$171),"")</f>
        <v/>
      </c>
      <c r="C302" s="327" t="str">
        <f t="shared" si="3"/>
        <v/>
      </c>
      <c r="D302" s="328" t="str">
        <f t="array" ref="D302">IF(ISBLANK(A302),"",XLOOKUP($A302,'Codified Game Plan'!$E$3:$E$477,'Codified Game Plan'!$G$3:$G$477,0))</f>
        <v/>
      </c>
      <c r="E302" s="328" t="str">
        <f>IF(ISBLANK(A302),"",MAXIFS('Codified Game Plan'!$I$3:$I$477,'Codified Game Plan'!$E$3:$E$477,A302))</f>
        <v/>
      </c>
      <c r="F302" s="329" t="str">
        <f t="shared" si="4"/>
        <v>      - </v>
      </c>
      <c r="G302" s="295"/>
      <c r="H302" s="295"/>
      <c r="I302" s="295"/>
      <c r="J302" s="295"/>
      <c r="K302" s="295"/>
      <c r="L302" s="295"/>
      <c r="M302" s="295"/>
      <c r="N302" s="295"/>
      <c r="O302" s="295"/>
      <c r="P302" s="295"/>
      <c r="Q302" s="295"/>
      <c r="R302" s="295"/>
      <c r="S302" s="295"/>
      <c r="T302" s="295"/>
      <c r="U302" s="387"/>
      <c r="V302" s="387"/>
      <c r="W302" s="387"/>
      <c r="X302" s="387"/>
      <c r="Y302" s="387"/>
      <c r="Z302" s="387"/>
      <c r="AA302" s="387"/>
      <c r="AB302" s="387"/>
      <c r="AC302" s="387"/>
      <c r="AD302" s="387"/>
      <c r="AE302" s="387"/>
      <c r="AF302" s="387"/>
      <c r="AG302" s="387"/>
      <c r="AH302" s="387"/>
      <c r="AI302" s="387"/>
      <c r="AJ302" s="387"/>
      <c r="AK302" s="387"/>
      <c r="AL302" s="387"/>
      <c r="AM302" s="387"/>
      <c r="AN302" s="387"/>
      <c r="AO302" s="387"/>
      <c r="AP302" s="387"/>
      <c r="AQ302" s="387"/>
      <c r="AR302" s="387"/>
      <c r="AS302" s="387"/>
      <c r="AT302" s="387"/>
      <c r="AU302" s="387"/>
      <c r="AV302" s="387"/>
      <c r="AW302" s="387"/>
      <c r="AX302" s="387"/>
      <c r="AY302" s="387"/>
      <c r="AZ302" s="387"/>
      <c r="BA302" s="387"/>
      <c r="BB302" s="387"/>
      <c r="BC302" s="387"/>
      <c r="BD302" s="387"/>
      <c r="BE302" s="387"/>
      <c r="BF302" s="387"/>
      <c r="BG302" s="387"/>
      <c r="BH302" s="387"/>
      <c r="BI302" s="387"/>
      <c r="BJ302" s="387"/>
      <c r="BK302" s="387"/>
      <c r="BL302" s="387"/>
      <c r="BM302" s="387"/>
      <c r="BN302" s="387"/>
      <c r="BO302" s="387"/>
      <c r="BP302" s="387"/>
      <c r="BQ302" s="387"/>
      <c r="BR302" s="387"/>
      <c r="BS302" s="387"/>
      <c r="BT302" s="387"/>
      <c r="BU302" s="387"/>
      <c r="BV302" s="387"/>
      <c r="BW302" s="295"/>
      <c r="BX302" s="295"/>
      <c r="BY302" s="295"/>
    </row>
    <row r="303" ht="15.75" customHeight="1">
      <c r="A303" s="294"/>
      <c r="B303" s="295" t="str">
        <f>IF(ISTEXT(A303),SUMIF('Production Calendar'!$F$3:$F$171,'Crop Map'!$A303,'Production Calendar'!$G$3:$G$171),"")</f>
        <v/>
      </c>
      <c r="C303" s="327" t="str">
        <f t="shared" si="3"/>
        <v/>
      </c>
      <c r="D303" s="328" t="str">
        <f t="array" ref="D303">IF(ISBLANK(A303),"",XLOOKUP($A303,'Codified Game Plan'!$E$3:$E$477,'Codified Game Plan'!$G$3:$G$477,0))</f>
        <v/>
      </c>
      <c r="E303" s="328" t="str">
        <f>IF(ISBLANK(A303),"",MAXIFS('Codified Game Plan'!$I$3:$I$477,'Codified Game Plan'!$E$3:$E$477,A303))</f>
        <v/>
      </c>
      <c r="F303" s="329" t="str">
        <f t="shared" si="4"/>
        <v>      - </v>
      </c>
      <c r="G303" s="295"/>
      <c r="H303" s="295"/>
      <c r="I303" s="295"/>
      <c r="J303" s="295"/>
      <c r="K303" s="295"/>
      <c r="L303" s="295"/>
      <c r="M303" s="295"/>
      <c r="N303" s="295"/>
      <c r="O303" s="295"/>
      <c r="P303" s="295"/>
      <c r="Q303" s="295"/>
      <c r="R303" s="295"/>
      <c r="S303" s="295"/>
      <c r="T303" s="295"/>
      <c r="U303" s="387"/>
      <c r="V303" s="387"/>
      <c r="W303" s="387"/>
      <c r="X303" s="387"/>
      <c r="Y303" s="387"/>
      <c r="Z303" s="387"/>
      <c r="AA303" s="387"/>
      <c r="AB303" s="387"/>
      <c r="AC303" s="387"/>
      <c r="AD303" s="387"/>
      <c r="AE303" s="387"/>
      <c r="AF303" s="387"/>
      <c r="AG303" s="387"/>
      <c r="AH303" s="387"/>
      <c r="AI303" s="387"/>
      <c r="AJ303" s="387"/>
      <c r="AK303" s="387"/>
      <c r="AL303" s="387"/>
      <c r="AM303" s="387"/>
      <c r="AN303" s="387"/>
      <c r="AO303" s="387"/>
      <c r="AP303" s="387"/>
      <c r="AQ303" s="387"/>
      <c r="AR303" s="387"/>
      <c r="AS303" s="387"/>
      <c r="AT303" s="387"/>
      <c r="AU303" s="387"/>
      <c r="AV303" s="387"/>
      <c r="AW303" s="387"/>
      <c r="AX303" s="387"/>
      <c r="AY303" s="387"/>
      <c r="AZ303" s="387"/>
      <c r="BA303" s="387"/>
      <c r="BB303" s="387"/>
      <c r="BC303" s="387"/>
      <c r="BD303" s="387"/>
      <c r="BE303" s="387"/>
      <c r="BF303" s="387"/>
      <c r="BG303" s="387"/>
      <c r="BH303" s="387"/>
      <c r="BI303" s="387"/>
      <c r="BJ303" s="387"/>
      <c r="BK303" s="387"/>
      <c r="BL303" s="387"/>
      <c r="BM303" s="387"/>
      <c r="BN303" s="387"/>
      <c r="BO303" s="387"/>
      <c r="BP303" s="387"/>
      <c r="BQ303" s="387"/>
      <c r="BR303" s="387"/>
      <c r="BS303" s="387"/>
      <c r="BT303" s="387"/>
      <c r="BU303" s="387"/>
      <c r="BV303" s="387"/>
      <c r="BW303" s="295"/>
      <c r="BX303" s="295"/>
      <c r="BY303" s="295"/>
    </row>
    <row r="304" ht="15.75" customHeight="1">
      <c r="A304" s="294"/>
      <c r="B304" s="295" t="str">
        <f>IF(ISTEXT(A304),SUMIF('Production Calendar'!$F$3:$F$171,'Crop Map'!$A304,'Production Calendar'!$G$3:$G$171),"")</f>
        <v/>
      </c>
      <c r="C304" s="327" t="str">
        <f t="shared" si="3"/>
        <v/>
      </c>
      <c r="D304" s="328" t="str">
        <f t="array" ref="D304">IF(ISBLANK(A304),"",XLOOKUP($A304,'Codified Game Plan'!$E$3:$E$477,'Codified Game Plan'!$G$3:$G$477,0))</f>
        <v/>
      </c>
      <c r="E304" s="328" t="str">
        <f>IF(ISBLANK(A304),"",MAXIFS('Codified Game Plan'!$I$3:$I$477,'Codified Game Plan'!$E$3:$E$477,A304))</f>
        <v/>
      </c>
      <c r="F304" s="329" t="str">
        <f t="shared" si="4"/>
        <v>      - </v>
      </c>
      <c r="G304" s="295"/>
      <c r="H304" s="295"/>
      <c r="I304" s="295"/>
      <c r="J304" s="295"/>
      <c r="K304" s="295"/>
      <c r="L304" s="295"/>
      <c r="M304" s="295"/>
      <c r="N304" s="295"/>
      <c r="O304" s="295"/>
      <c r="P304" s="295"/>
      <c r="Q304" s="295"/>
      <c r="R304" s="295"/>
      <c r="S304" s="295"/>
      <c r="T304" s="295"/>
      <c r="U304" s="387"/>
      <c r="V304" s="387"/>
      <c r="W304" s="387"/>
      <c r="X304" s="387"/>
      <c r="Y304" s="387"/>
      <c r="Z304" s="387"/>
      <c r="AA304" s="387"/>
      <c r="AB304" s="387"/>
      <c r="AC304" s="387"/>
      <c r="AD304" s="387"/>
      <c r="AE304" s="387"/>
      <c r="AF304" s="387"/>
      <c r="AG304" s="387"/>
      <c r="AH304" s="387"/>
      <c r="AI304" s="387"/>
      <c r="AJ304" s="387"/>
      <c r="AK304" s="387"/>
      <c r="AL304" s="387"/>
      <c r="AM304" s="387"/>
      <c r="AN304" s="387"/>
      <c r="AO304" s="387"/>
      <c r="AP304" s="387"/>
      <c r="AQ304" s="387"/>
      <c r="AR304" s="387"/>
      <c r="AS304" s="387"/>
      <c r="AT304" s="387"/>
      <c r="AU304" s="387"/>
      <c r="AV304" s="387"/>
      <c r="AW304" s="387"/>
      <c r="AX304" s="387"/>
      <c r="AY304" s="387"/>
      <c r="AZ304" s="387"/>
      <c r="BA304" s="387"/>
      <c r="BB304" s="387"/>
      <c r="BC304" s="387"/>
      <c r="BD304" s="387"/>
      <c r="BE304" s="387"/>
      <c r="BF304" s="387"/>
      <c r="BG304" s="387"/>
      <c r="BH304" s="387"/>
      <c r="BI304" s="387"/>
      <c r="BJ304" s="387"/>
      <c r="BK304" s="387"/>
      <c r="BL304" s="387"/>
      <c r="BM304" s="387"/>
      <c r="BN304" s="387"/>
      <c r="BO304" s="387"/>
      <c r="BP304" s="387"/>
      <c r="BQ304" s="387"/>
      <c r="BR304" s="387"/>
      <c r="BS304" s="387"/>
      <c r="BT304" s="387"/>
      <c r="BU304" s="387"/>
      <c r="BV304" s="387"/>
      <c r="BW304" s="295"/>
      <c r="BX304" s="295"/>
      <c r="BY304" s="295"/>
    </row>
    <row r="305" ht="15.75" customHeight="1">
      <c r="A305" s="294"/>
      <c r="B305" s="295" t="str">
        <f>IF(ISTEXT(A305),SUMIF('Production Calendar'!$F$3:$F$171,'Crop Map'!$A305,'Production Calendar'!$G$3:$G$171),"")</f>
        <v/>
      </c>
      <c r="C305" s="327" t="str">
        <f t="shared" si="3"/>
        <v/>
      </c>
      <c r="D305" s="328" t="str">
        <f t="array" ref="D305">IF(ISBLANK(A305),"",XLOOKUP($A305,'Codified Game Plan'!$E$3:$E$477,'Codified Game Plan'!$G$3:$G$477,0))</f>
        <v/>
      </c>
      <c r="E305" s="328" t="str">
        <f>IF(ISBLANK(A305),"",MAXIFS('Codified Game Plan'!$I$3:$I$477,'Codified Game Plan'!$E$3:$E$477,A305))</f>
        <v/>
      </c>
      <c r="F305" s="329" t="str">
        <f t="shared" si="4"/>
        <v>      - </v>
      </c>
      <c r="G305" s="295"/>
      <c r="H305" s="295"/>
      <c r="I305" s="295"/>
      <c r="J305" s="295"/>
      <c r="K305" s="295"/>
      <c r="L305" s="295"/>
      <c r="M305" s="295"/>
      <c r="N305" s="295"/>
      <c r="O305" s="295"/>
      <c r="P305" s="295"/>
      <c r="Q305" s="295"/>
      <c r="R305" s="295"/>
      <c r="S305" s="295"/>
      <c r="T305" s="295"/>
      <c r="U305" s="387"/>
      <c r="V305" s="387"/>
      <c r="W305" s="387"/>
      <c r="X305" s="387"/>
      <c r="Y305" s="387"/>
      <c r="Z305" s="387"/>
      <c r="AA305" s="387"/>
      <c r="AB305" s="387"/>
      <c r="AC305" s="387"/>
      <c r="AD305" s="387"/>
      <c r="AE305" s="387"/>
      <c r="AF305" s="387"/>
      <c r="AG305" s="387"/>
      <c r="AH305" s="387"/>
      <c r="AI305" s="387"/>
      <c r="AJ305" s="387"/>
      <c r="AK305" s="387"/>
      <c r="AL305" s="387"/>
      <c r="AM305" s="387"/>
      <c r="AN305" s="387"/>
      <c r="AO305" s="387"/>
      <c r="AP305" s="387"/>
      <c r="AQ305" s="387"/>
      <c r="AR305" s="387"/>
      <c r="AS305" s="387"/>
      <c r="AT305" s="387"/>
      <c r="AU305" s="387"/>
      <c r="AV305" s="387"/>
      <c r="AW305" s="387"/>
      <c r="AX305" s="387"/>
      <c r="AY305" s="387"/>
      <c r="AZ305" s="387"/>
      <c r="BA305" s="387"/>
      <c r="BB305" s="387"/>
      <c r="BC305" s="387"/>
      <c r="BD305" s="387"/>
      <c r="BE305" s="387"/>
      <c r="BF305" s="387"/>
      <c r="BG305" s="387"/>
      <c r="BH305" s="387"/>
      <c r="BI305" s="387"/>
      <c r="BJ305" s="387"/>
      <c r="BK305" s="387"/>
      <c r="BL305" s="387"/>
      <c r="BM305" s="387"/>
      <c r="BN305" s="387"/>
      <c r="BO305" s="387"/>
      <c r="BP305" s="387"/>
      <c r="BQ305" s="387"/>
      <c r="BR305" s="387"/>
      <c r="BS305" s="387"/>
      <c r="BT305" s="387"/>
      <c r="BU305" s="387"/>
      <c r="BV305" s="387"/>
      <c r="BW305" s="295"/>
      <c r="BX305" s="295"/>
      <c r="BY305" s="295"/>
    </row>
    <row r="306" ht="15.75" customHeight="1">
      <c r="A306" s="294"/>
      <c r="B306" s="295" t="str">
        <f>IF(ISTEXT(A306),SUMIF('Production Calendar'!$F$3:$F$171,'Crop Map'!$A306,'Production Calendar'!$G$3:$G$171),"")</f>
        <v/>
      </c>
      <c r="C306" s="327" t="str">
        <f t="shared" si="3"/>
        <v/>
      </c>
      <c r="D306" s="328" t="str">
        <f t="array" ref="D306">IF(ISBLANK(A306),"",XLOOKUP($A306,'Codified Game Plan'!$E$3:$E$477,'Codified Game Plan'!$G$3:$G$477,0))</f>
        <v/>
      </c>
      <c r="E306" s="328" t="str">
        <f>IF(ISBLANK(A306),"",MAXIFS('Codified Game Plan'!$I$3:$I$477,'Codified Game Plan'!$E$3:$E$477,A306))</f>
        <v/>
      </c>
      <c r="F306" s="329" t="str">
        <f t="shared" si="4"/>
        <v>      - </v>
      </c>
      <c r="G306" s="295"/>
      <c r="H306" s="295"/>
      <c r="I306" s="295"/>
      <c r="J306" s="295"/>
      <c r="K306" s="295"/>
      <c r="L306" s="295"/>
      <c r="M306" s="295"/>
      <c r="N306" s="295"/>
      <c r="O306" s="295"/>
      <c r="P306" s="295"/>
      <c r="Q306" s="295"/>
      <c r="R306" s="295"/>
      <c r="S306" s="295"/>
      <c r="T306" s="295"/>
      <c r="U306" s="387"/>
      <c r="V306" s="387"/>
      <c r="W306" s="387"/>
      <c r="X306" s="387"/>
      <c r="Y306" s="387"/>
      <c r="Z306" s="387"/>
      <c r="AA306" s="387"/>
      <c r="AB306" s="387"/>
      <c r="AC306" s="387"/>
      <c r="AD306" s="387"/>
      <c r="AE306" s="387"/>
      <c r="AF306" s="387"/>
      <c r="AG306" s="387"/>
      <c r="AH306" s="387"/>
      <c r="AI306" s="387"/>
      <c r="AJ306" s="387"/>
      <c r="AK306" s="387"/>
      <c r="AL306" s="387"/>
      <c r="AM306" s="387"/>
      <c r="AN306" s="387"/>
      <c r="AO306" s="387"/>
      <c r="AP306" s="387"/>
      <c r="AQ306" s="387"/>
      <c r="AR306" s="387"/>
      <c r="AS306" s="387"/>
      <c r="AT306" s="387"/>
      <c r="AU306" s="387"/>
      <c r="AV306" s="387"/>
      <c r="AW306" s="387"/>
      <c r="AX306" s="387"/>
      <c r="AY306" s="387"/>
      <c r="AZ306" s="387"/>
      <c r="BA306" s="387"/>
      <c r="BB306" s="387"/>
      <c r="BC306" s="387"/>
      <c r="BD306" s="387"/>
      <c r="BE306" s="387"/>
      <c r="BF306" s="387"/>
      <c r="BG306" s="387"/>
      <c r="BH306" s="387"/>
      <c r="BI306" s="387"/>
      <c r="BJ306" s="387"/>
      <c r="BK306" s="387"/>
      <c r="BL306" s="387"/>
      <c r="BM306" s="387"/>
      <c r="BN306" s="387"/>
      <c r="BO306" s="387"/>
      <c r="BP306" s="387"/>
      <c r="BQ306" s="387"/>
      <c r="BR306" s="387"/>
      <c r="BS306" s="387"/>
      <c r="BT306" s="387"/>
      <c r="BU306" s="387"/>
      <c r="BV306" s="387"/>
      <c r="BW306" s="295"/>
      <c r="BX306" s="295"/>
      <c r="BY306" s="295"/>
    </row>
    <row r="307" ht="15.75" customHeight="1">
      <c r="A307" s="294"/>
      <c r="B307" s="295" t="str">
        <f>IF(ISTEXT(A307),SUMIF('Production Calendar'!$F$3:$F$171,'Crop Map'!$A307,'Production Calendar'!$G$3:$G$171),"")</f>
        <v/>
      </c>
      <c r="C307" s="327" t="str">
        <f t="shared" si="3"/>
        <v/>
      </c>
      <c r="D307" s="328" t="str">
        <f t="array" ref="D307">IF(ISBLANK(A307),"",XLOOKUP($A307,'Codified Game Plan'!$E$3:$E$477,'Codified Game Plan'!$G$3:$G$477,0))</f>
        <v/>
      </c>
      <c r="E307" s="328" t="str">
        <f>IF(ISBLANK(A307),"",MAXIFS('Codified Game Plan'!$I$3:$I$477,'Codified Game Plan'!$E$3:$E$477,A307))</f>
        <v/>
      </c>
      <c r="F307" s="329" t="str">
        <f t="shared" si="4"/>
        <v>      - </v>
      </c>
      <c r="G307" s="295"/>
      <c r="H307" s="295"/>
      <c r="I307" s="295"/>
      <c r="J307" s="295"/>
      <c r="K307" s="295"/>
      <c r="L307" s="295"/>
      <c r="M307" s="295"/>
      <c r="N307" s="295"/>
      <c r="O307" s="295"/>
      <c r="P307" s="295"/>
      <c r="Q307" s="295"/>
      <c r="R307" s="295"/>
      <c r="S307" s="295"/>
      <c r="T307" s="295"/>
      <c r="U307" s="387"/>
      <c r="V307" s="387"/>
      <c r="W307" s="387"/>
      <c r="X307" s="387"/>
      <c r="Y307" s="387"/>
      <c r="Z307" s="387"/>
      <c r="AA307" s="387"/>
      <c r="AB307" s="387"/>
      <c r="AC307" s="387"/>
      <c r="AD307" s="387"/>
      <c r="AE307" s="387"/>
      <c r="AF307" s="387"/>
      <c r="AG307" s="387"/>
      <c r="AH307" s="387"/>
      <c r="AI307" s="387"/>
      <c r="AJ307" s="387"/>
      <c r="AK307" s="387"/>
      <c r="AL307" s="387"/>
      <c r="AM307" s="387"/>
      <c r="AN307" s="387"/>
      <c r="AO307" s="387"/>
      <c r="AP307" s="387"/>
      <c r="AQ307" s="387"/>
      <c r="AR307" s="387"/>
      <c r="AS307" s="387"/>
      <c r="AT307" s="387"/>
      <c r="AU307" s="387"/>
      <c r="AV307" s="387"/>
      <c r="AW307" s="387"/>
      <c r="AX307" s="387"/>
      <c r="AY307" s="387"/>
      <c r="AZ307" s="387"/>
      <c r="BA307" s="387"/>
      <c r="BB307" s="387"/>
      <c r="BC307" s="387"/>
      <c r="BD307" s="387"/>
      <c r="BE307" s="387"/>
      <c r="BF307" s="387"/>
      <c r="BG307" s="387"/>
      <c r="BH307" s="387"/>
      <c r="BI307" s="387"/>
      <c r="BJ307" s="387"/>
      <c r="BK307" s="387"/>
      <c r="BL307" s="387"/>
      <c r="BM307" s="387"/>
      <c r="BN307" s="387"/>
      <c r="BO307" s="387"/>
      <c r="BP307" s="387"/>
      <c r="BQ307" s="387"/>
      <c r="BR307" s="387"/>
      <c r="BS307" s="387"/>
      <c r="BT307" s="387"/>
      <c r="BU307" s="387"/>
      <c r="BV307" s="387"/>
      <c r="BW307" s="295"/>
      <c r="BX307" s="295"/>
      <c r="BY307" s="295"/>
    </row>
    <row r="308" ht="15.75" customHeight="1">
      <c r="A308" s="294"/>
      <c r="B308" s="295" t="str">
        <f>IF(ISTEXT(A308),SUMIF('Production Calendar'!$F$3:$F$171,'Crop Map'!$A308,'Production Calendar'!$G$3:$G$171),"")</f>
        <v/>
      </c>
      <c r="C308" s="327" t="str">
        <f t="shared" si="3"/>
        <v/>
      </c>
      <c r="D308" s="328" t="str">
        <f t="array" ref="D308">IF(ISBLANK(A308),"",XLOOKUP($A308,'Codified Game Plan'!$E$3:$E$477,'Codified Game Plan'!$G$3:$G$477,0))</f>
        <v/>
      </c>
      <c r="E308" s="328" t="str">
        <f>IF(ISBLANK(A308),"",MAXIFS('Codified Game Plan'!$I$3:$I$477,'Codified Game Plan'!$E$3:$E$477,A308))</f>
        <v/>
      </c>
      <c r="F308" s="329" t="str">
        <f t="shared" si="4"/>
        <v>      - </v>
      </c>
      <c r="G308" s="295"/>
      <c r="H308" s="295"/>
      <c r="I308" s="295"/>
      <c r="J308" s="295"/>
      <c r="K308" s="295"/>
      <c r="L308" s="295"/>
      <c r="M308" s="295"/>
      <c r="N308" s="295"/>
      <c r="O308" s="295"/>
      <c r="P308" s="295"/>
      <c r="Q308" s="295"/>
      <c r="R308" s="295"/>
      <c r="S308" s="295"/>
      <c r="T308" s="295"/>
      <c r="U308" s="387"/>
      <c r="V308" s="387"/>
      <c r="W308" s="387"/>
      <c r="X308" s="387"/>
      <c r="Y308" s="387"/>
      <c r="Z308" s="387"/>
      <c r="AA308" s="387"/>
      <c r="AB308" s="387"/>
      <c r="AC308" s="387"/>
      <c r="AD308" s="387"/>
      <c r="AE308" s="387"/>
      <c r="AF308" s="387"/>
      <c r="AG308" s="387"/>
      <c r="AH308" s="387"/>
      <c r="AI308" s="387"/>
      <c r="AJ308" s="387"/>
      <c r="AK308" s="387"/>
      <c r="AL308" s="387"/>
      <c r="AM308" s="387"/>
      <c r="AN308" s="387"/>
      <c r="AO308" s="387"/>
      <c r="AP308" s="387"/>
      <c r="AQ308" s="387"/>
      <c r="AR308" s="387"/>
      <c r="AS308" s="387"/>
      <c r="AT308" s="387"/>
      <c r="AU308" s="387"/>
      <c r="AV308" s="387"/>
      <c r="AW308" s="387"/>
      <c r="AX308" s="387"/>
      <c r="AY308" s="387"/>
      <c r="AZ308" s="387"/>
      <c r="BA308" s="387"/>
      <c r="BB308" s="387"/>
      <c r="BC308" s="387"/>
      <c r="BD308" s="387"/>
      <c r="BE308" s="387"/>
      <c r="BF308" s="387"/>
      <c r="BG308" s="387"/>
      <c r="BH308" s="387"/>
      <c r="BI308" s="387"/>
      <c r="BJ308" s="387"/>
      <c r="BK308" s="387"/>
      <c r="BL308" s="387"/>
      <c r="BM308" s="387"/>
      <c r="BN308" s="387"/>
      <c r="BO308" s="387"/>
      <c r="BP308" s="387"/>
      <c r="BQ308" s="387"/>
      <c r="BR308" s="387"/>
      <c r="BS308" s="387"/>
      <c r="BT308" s="387"/>
      <c r="BU308" s="387"/>
      <c r="BV308" s="387"/>
      <c r="BW308" s="295"/>
      <c r="BX308" s="295"/>
      <c r="BY308" s="295"/>
    </row>
    <row r="309" ht="15.75" customHeight="1">
      <c r="A309" s="294"/>
      <c r="B309" s="295" t="str">
        <f>IF(ISTEXT(A309),SUMIF('Production Calendar'!$F$3:$F$171,'Crop Map'!$A309,'Production Calendar'!$G$3:$G$171),"")</f>
        <v/>
      </c>
      <c r="C309" s="327" t="str">
        <f t="shared" si="3"/>
        <v/>
      </c>
      <c r="D309" s="328" t="str">
        <f t="array" ref="D309">IF(ISBLANK(A309),"",XLOOKUP($A309,'Codified Game Plan'!$E$3:$E$477,'Codified Game Plan'!$G$3:$G$477,0))</f>
        <v/>
      </c>
      <c r="E309" s="328" t="str">
        <f>IF(ISBLANK(A309),"",MAXIFS('Codified Game Plan'!$I$3:$I$477,'Codified Game Plan'!$E$3:$E$477,A309))</f>
        <v/>
      </c>
      <c r="F309" s="329" t="str">
        <f t="shared" si="4"/>
        <v>      - </v>
      </c>
      <c r="G309" s="295"/>
      <c r="H309" s="295"/>
      <c r="I309" s="295"/>
      <c r="J309" s="295"/>
      <c r="K309" s="295"/>
      <c r="L309" s="295"/>
      <c r="M309" s="295"/>
      <c r="N309" s="295"/>
      <c r="O309" s="295"/>
      <c r="P309" s="295"/>
      <c r="Q309" s="295"/>
      <c r="R309" s="295"/>
      <c r="S309" s="295"/>
      <c r="T309" s="295"/>
      <c r="U309" s="387"/>
      <c r="V309" s="387"/>
      <c r="W309" s="387"/>
      <c r="X309" s="387"/>
      <c r="Y309" s="387"/>
      <c r="Z309" s="387"/>
      <c r="AA309" s="387"/>
      <c r="AB309" s="387"/>
      <c r="AC309" s="387"/>
      <c r="AD309" s="387"/>
      <c r="AE309" s="387"/>
      <c r="AF309" s="387"/>
      <c r="AG309" s="387"/>
      <c r="AH309" s="387"/>
      <c r="AI309" s="387"/>
      <c r="AJ309" s="387"/>
      <c r="AK309" s="387"/>
      <c r="AL309" s="387"/>
      <c r="AM309" s="387"/>
      <c r="AN309" s="387"/>
      <c r="AO309" s="387"/>
      <c r="AP309" s="387"/>
      <c r="AQ309" s="387"/>
      <c r="AR309" s="387"/>
      <c r="AS309" s="387"/>
      <c r="AT309" s="387"/>
      <c r="AU309" s="387"/>
      <c r="AV309" s="387"/>
      <c r="AW309" s="387"/>
      <c r="AX309" s="387"/>
      <c r="AY309" s="387"/>
      <c r="AZ309" s="387"/>
      <c r="BA309" s="387"/>
      <c r="BB309" s="387"/>
      <c r="BC309" s="387"/>
      <c r="BD309" s="387"/>
      <c r="BE309" s="387"/>
      <c r="BF309" s="387"/>
      <c r="BG309" s="387"/>
      <c r="BH309" s="387"/>
      <c r="BI309" s="387"/>
      <c r="BJ309" s="387"/>
      <c r="BK309" s="387"/>
      <c r="BL309" s="387"/>
      <c r="BM309" s="387"/>
      <c r="BN309" s="387"/>
      <c r="BO309" s="387"/>
      <c r="BP309" s="387"/>
      <c r="BQ309" s="387"/>
      <c r="BR309" s="387"/>
      <c r="BS309" s="387"/>
      <c r="BT309" s="387"/>
      <c r="BU309" s="387"/>
      <c r="BV309" s="387"/>
      <c r="BW309" s="295"/>
      <c r="BX309" s="295"/>
      <c r="BY309" s="295"/>
    </row>
    <row r="310" ht="15.0" customHeight="1">
      <c r="A310" s="294"/>
      <c r="B310" s="295" t="str">
        <f>IF(ISTEXT(A310),SUMIF('Production Calendar'!$F$3:$F$171,'Crop Map'!$A310,'Production Calendar'!$G$3:$G$171),"")</f>
        <v/>
      </c>
      <c r="C310" s="327" t="str">
        <f t="shared" si="3"/>
        <v/>
      </c>
      <c r="D310" s="328" t="str">
        <f t="array" ref="D310">IF(ISBLANK(A310),"",XLOOKUP($A310,'Codified Game Plan'!$E$3:$E$477,'Codified Game Plan'!$G$3:$G$477,0))</f>
        <v/>
      </c>
      <c r="E310" s="328" t="str">
        <f>IF(ISBLANK(A310),"",MAXIFS('Codified Game Plan'!$I$3:$I$477,'Codified Game Plan'!$E$3:$E$477,A310))</f>
        <v/>
      </c>
      <c r="F310" s="329" t="str">
        <f t="shared" si="4"/>
        <v>      - </v>
      </c>
      <c r="G310" s="295"/>
      <c r="H310" s="295"/>
      <c r="I310" s="295"/>
      <c r="J310" s="295"/>
      <c r="K310" s="295"/>
      <c r="L310" s="295"/>
      <c r="M310" s="295"/>
      <c r="N310" s="295"/>
      <c r="O310" s="295"/>
      <c r="P310" s="295"/>
      <c r="Q310" s="295"/>
      <c r="R310" s="295"/>
      <c r="S310" s="295"/>
      <c r="T310" s="295"/>
      <c r="U310" s="387"/>
      <c r="V310" s="387"/>
      <c r="W310" s="387"/>
      <c r="X310" s="387"/>
      <c r="Y310" s="387"/>
      <c r="Z310" s="387"/>
      <c r="AA310" s="387"/>
      <c r="AB310" s="387"/>
      <c r="AC310" s="387"/>
      <c r="AD310" s="387"/>
      <c r="AE310" s="387"/>
      <c r="AF310" s="387"/>
      <c r="AG310" s="387"/>
      <c r="AH310" s="387"/>
      <c r="AI310" s="387"/>
      <c r="AJ310" s="387"/>
      <c r="AK310" s="387"/>
      <c r="AL310" s="387"/>
      <c r="AM310" s="387"/>
      <c r="AN310" s="387"/>
      <c r="AO310" s="387"/>
      <c r="AP310" s="387"/>
      <c r="AQ310" s="387"/>
      <c r="AR310" s="387"/>
      <c r="AS310" s="387"/>
      <c r="AT310" s="387"/>
      <c r="AU310" s="387"/>
      <c r="AV310" s="387"/>
      <c r="AW310" s="387"/>
      <c r="AX310" s="387"/>
      <c r="AY310" s="387"/>
      <c r="AZ310" s="387"/>
      <c r="BA310" s="387"/>
      <c r="BB310" s="387"/>
      <c r="BC310" s="387"/>
      <c r="BD310" s="387"/>
      <c r="BE310" s="387"/>
      <c r="BF310" s="387"/>
      <c r="BG310" s="387"/>
      <c r="BH310" s="387"/>
      <c r="BI310" s="387"/>
      <c r="BJ310" s="387"/>
      <c r="BK310" s="387"/>
      <c r="BL310" s="387"/>
      <c r="BM310" s="387"/>
      <c r="BN310" s="387"/>
      <c r="BO310" s="387"/>
      <c r="BP310" s="387"/>
      <c r="BQ310" s="387"/>
      <c r="BR310" s="387"/>
      <c r="BS310" s="387"/>
      <c r="BT310" s="387"/>
      <c r="BU310" s="387"/>
      <c r="BV310" s="387"/>
      <c r="BW310" s="295"/>
      <c r="BX310" s="295"/>
      <c r="BY310" s="295"/>
    </row>
    <row r="311" ht="15.0" customHeight="1">
      <c r="A311" s="294"/>
      <c r="B311" s="295" t="str">
        <f>IF(ISTEXT(A311),SUMIF('Production Calendar'!$F$3:$F$171,'Crop Map'!$A311,'Production Calendar'!$G$3:$G$171),"")</f>
        <v/>
      </c>
      <c r="C311" s="327" t="str">
        <f t="shared" si="3"/>
        <v/>
      </c>
      <c r="D311" s="328" t="str">
        <f t="array" ref="D311">IF(ISBLANK(A311),"",XLOOKUP($A311,'Codified Game Plan'!$E$3:$E$477,'Codified Game Plan'!$G$3:$G$477,0))</f>
        <v/>
      </c>
      <c r="E311" s="328" t="str">
        <f>IF(ISBLANK(A311),"",MAXIFS('Codified Game Plan'!$I$3:$I$477,'Codified Game Plan'!$E$3:$E$477,A311))</f>
        <v/>
      </c>
      <c r="F311" s="329" t="str">
        <f t="shared" si="4"/>
        <v>      - </v>
      </c>
      <c r="G311" s="295"/>
      <c r="H311" s="295"/>
      <c r="I311" s="295"/>
      <c r="J311" s="295"/>
      <c r="K311" s="295"/>
      <c r="L311" s="295"/>
      <c r="M311" s="295"/>
      <c r="N311" s="295"/>
      <c r="O311" s="295"/>
      <c r="P311" s="295"/>
      <c r="Q311" s="295"/>
      <c r="R311" s="295"/>
      <c r="S311" s="295"/>
      <c r="T311" s="295"/>
      <c r="U311" s="387"/>
      <c r="V311" s="387"/>
      <c r="W311" s="387"/>
      <c r="X311" s="387"/>
      <c r="Y311" s="387"/>
      <c r="Z311" s="387"/>
      <c r="AA311" s="387"/>
      <c r="AB311" s="387"/>
      <c r="AC311" s="387"/>
      <c r="AD311" s="387"/>
      <c r="AE311" s="387"/>
      <c r="AF311" s="387"/>
      <c r="AG311" s="387"/>
      <c r="AH311" s="387"/>
      <c r="AI311" s="387"/>
      <c r="AJ311" s="387"/>
      <c r="AK311" s="387"/>
      <c r="AL311" s="387"/>
      <c r="AM311" s="387"/>
      <c r="AN311" s="387"/>
      <c r="AO311" s="387"/>
      <c r="AP311" s="387"/>
      <c r="AQ311" s="387"/>
      <c r="AR311" s="387"/>
      <c r="AS311" s="387"/>
      <c r="AT311" s="387"/>
      <c r="AU311" s="387"/>
      <c r="AV311" s="387"/>
      <c r="AW311" s="387"/>
      <c r="AX311" s="387"/>
      <c r="AY311" s="387"/>
      <c r="AZ311" s="387"/>
      <c r="BA311" s="387"/>
      <c r="BB311" s="387"/>
      <c r="BC311" s="387"/>
      <c r="BD311" s="387"/>
      <c r="BE311" s="387"/>
      <c r="BF311" s="387"/>
      <c r="BG311" s="387"/>
      <c r="BH311" s="387"/>
      <c r="BI311" s="387"/>
      <c r="BJ311" s="387"/>
      <c r="BK311" s="387"/>
      <c r="BL311" s="387"/>
      <c r="BM311" s="387"/>
      <c r="BN311" s="387"/>
      <c r="BO311" s="387"/>
      <c r="BP311" s="387"/>
      <c r="BQ311" s="387"/>
      <c r="BR311" s="387"/>
      <c r="BS311" s="387"/>
      <c r="BT311" s="387"/>
      <c r="BU311" s="387"/>
      <c r="BV311" s="387"/>
      <c r="BW311" s="295"/>
      <c r="BX311" s="295"/>
      <c r="BY311" s="295"/>
    </row>
    <row r="312" ht="15.0" customHeight="1">
      <c r="A312" s="294"/>
      <c r="B312" s="295" t="str">
        <f>IF(ISTEXT(A312),SUMIF('Production Calendar'!$F$3:$F$171,'Crop Map'!$A312,'Production Calendar'!$G$3:$G$171),"")</f>
        <v/>
      </c>
      <c r="C312" s="327" t="str">
        <f t="shared" si="3"/>
        <v/>
      </c>
      <c r="D312" s="328" t="str">
        <f t="array" ref="D312">IF(ISBLANK(A312),"",XLOOKUP($A312,'Codified Game Plan'!$E$3:$E$477,'Codified Game Plan'!$G$3:$G$477,0))</f>
        <v/>
      </c>
      <c r="E312" s="328" t="str">
        <f>IF(ISBLANK(A312),"",MAXIFS('Codified Game Plan'!$I$3:$I$477,'Codified Game Plan'!$E$3:$E$477,A312))</f>
        <v/>
      </c>
      <c r="F312" s="329" t="str">
        <f t="shared" si="4"/>
        <v>      - </v>
      </c>
      <c r="G312" s="295"/>
      <c r="H312" s="295"/>
      <c r="I312" s="295"/>
      <c r="J312" s="295"/>
      <c r="K312" s="295"/>
      <c r="L312" s="295"/>
      <c r="M312" s="295"/>
      <c r="N312" s="295"/>
      <c r="O312" s="295"/>
      <c r="P312" s="295"/>
      <c r="Q312" s="295"/>
      <c r="R312" s="295"/>
      <c r="S312" s="295"/>
      <c r="T312" s="295"/>
      <c r="U312" s="387"/>
      <c r="V312" s="387"/>
      <c r="W312" s="387"/>
      <c r="X312" s="387"/>
      <c r="Y312" s="387"/>
      <c r="Z312" s="387"/>
      <c r="AA312" s="387"/>
      <c r="AB312" s="387"/>
      <c r="AC312" s="387"/>
      <c r="AD312" s="387"/>
      <c r="AE312" s="387"/>
      <c r="AF312" s="387"/>
      <c r="AG312" s="387"/>
      <c r="AH312" s="387"/>
      <c r="AI312" s="387"/>
      <c r="AJ312" s="387"/>
      <c r="AK312" s="387"/>
      <c r="AL312" s="387"/>
      <c r="AM312" s="387"/>
      <c r="AN312" s="387"/>
      <c r="AO312" s="387"/>
      <c r="AP312" s="387"/>
      <c r="AQ312" s="387"/>
      <c r="AR312" s="387"/>
      <c r="AS312" s="387"/>
      <c r="AT312" s="387"/>
      <c r="AU312" s="387"/>
      <c r="AV312" s="387"/>
      <c r="AW312" s="387"/>
      <c r="AX312" s="387"/>
      <c r="AY312" s="387"/>
      <c r="AZ312" s="387"/>
      <c r="BA312" s="387"/>
      <c r="BB312" s="387"/>
      <c r="BC312" s="387"/>
      <c r="BD312" s="387"/>
      <c r="BE312" s="387"/>
      <c r="BF312" s="387"/>
      <c r="BG312" s="387"/>
      <c r="BH312" s="387"/>
      <c r="BI312" s="387"/>
      <c r="BJ312" s="387"/>
      <c r="BK312" s="387"/>
      <c r="BL312" s="387"/>
      <c r="BM312" s="387"/>
      <c r="BN312" s="387"/>
      <c r="BO312" s="387"/>
      <c r="BP312" s="387"/>
      <c r="BQ312" s="387"/>
      <c r="BR312" s="387"/>
      <c r="BS312" s="387"/>
      <c r="BT312" s="387"/>
      <c r="BU312" s="387"/>
      <c r="BV312" s="387"/>
      <c r="BW312" s="295"/>
      <c r="BX312" s="295"/>
      <c r="BY312" s="295"/>
    </row>
    <row r="313" ht="15.0" customHeight="1">
      <c r="A313" s="294"/>
      <c r="B313" s="295" t="str">
        <f>IF(ISTEXT(A313),SUMIF('Production Calendar'!$F$3:$F$171,'Crop Map'!$A313,'Production Calendar'!$G$3:$G$171),"")</f>
        <v/>
      </c>
      <c r="C313" s="327" t="str">
        <f t="shared" si="3"/>
        <v/>
      </c>
      <c r="D313" s="328" t="str">
        <f t="array" ref="D313">IF(ISBLANK(A313),"",XLOOKUP($A313,'Codified Game Plan'!$E$3:$E$477,'Codified Game Plan'!$G$3:$G$477,0))</f>
        <v/>
      </c>
      <c r="E313" s="328" t="str">
        <f>IF(ISBLANK(A313),"",MAXIFS('Codified Game Plan'!$I$3:$I$477,'Codified Game Plan'!$E$3:$E$477,A313))</f>
        <v/>
      </c>
      <c r="F313" s="329" t="str">
        <f t="shared" si="4"/>
        <v>      - </v>
      </c>
      <c r="G313" s="295"/>
      <c r="H313" s="295"/>
      <c r="I313" s="295"/>
      <c r="J313" s="295"/>
      <c r="K313" s="295"/>
      <c r="L313" s="295"/>
      <c r="M313" s="295"/>
      <c r="N313" s="295"/>
      <c r="O313" s="295"/>
      <c r="P313" s="295"/>
      <c r="Q313" s="295"/>
      <c r="R313" s="295"/>
      <c r="S313" s="295"/>
      <c r="T313" s="295"/>
      <c r="U313" s="387"/>
      <c r="V313" s="387"/>
      <c r="W313" s="387"/>
      <c r="X313" s="387"/>
      <c r="Y313" s="387"/>
      <c r="Z313" s="387"/>
      <c r="AA313" s="387"/>
      <c r="AB313" s="387"/>
      <c r="AC313" s="387"/>
      <c r="AD313" s="387"/>
      <c r="AE313" s="387"/>
      <c r="AF313" s="387"/>
      <c r="AG313" s="387"/>
      <c r="AH313" s="387"/>
      <c r="AI313" s="387"/>
      <c r="AJ313" s="387"/>
      <c r="AK313" s="387"/>
      <c r="AL313" s="387"/>
      <c r="AM313" s="387"/>
      <c r="AN313" s="387"/>
      <c r="AO313" s="387"/>
      <c r="AP313" s="387"/>
      <c r="AQ313" s="387"/>
      <c r="AR313" s="387"/>
      <c r="AS313" s="387"/>
      <c r="AT313" s="387"/>
      <c r="AU313" s="387"/>
      <c r="AV313" s="387"/>
      <c r="AW313" s="387"/>
      <c r="AX313" s="387"/>
      <c r="AY313" s="387"/>
      <c r="AZ313" s="387"/>
      <c r="BA313" s="387"/>
      <c r="BB313" s="387"/>
      <c r="BC313" s="387"/>
      <c r="BD313" s="387"/>
      <c r="BE313" s="387"/>
      <c r="BF313" s="387"/>
      <c r="BG313" s="387"/>
      <c r="BH313" s="387"/>
      <c r="BI313" s="387"/>
      <c r="BJ313" s="387"/>
      <c r="BK313" s="387"/>
      <c r="BL313" s="387"/>
      <c r="BM313" s="387"/>
      <c r="BN313" s="387"/>
      <c r="BO313" s="387"/>
      <c r="BP313" s="387"/>
      <c r="BQ313" s="387"/>
      <c r="BR313" s="387"/>
      <c r="BS313" s="387"/>
      <c r="BT313" s="387"/>
      <c r="BU313" s="387"/>
      <c r="BV313" s="387"/>
      <c r="BW313" s="295"/>
      <c r="BX313" s="295"/>
      <c r="BY313" s="295"/>
    </row>
    <row r="314" ht="15.0" customHeight="1">
      <c r="A314" s="294"/>
      <c r="B314" s="295" t="str">
        <f>IF(ISTEXT(A314),SUMIF('Production Calendar'!$F$3:$F$171,'Crop Map'!$A314,'Production Calendar'!$G$3:$G$171),"")</f>
        <v/>
      </c>
      <c r="C314" s="327" t="str">
        <f t="shared" si="3"/>
        <v/>
      </c>
      <c r="D314" s="328" t="str">
        <f t="array" ref="D314">IF(ISBLANK(A314),"",XLOOKUP($A314,'Codified Game Plan'!$E$3:$E$477,'Codified Game Plan'!$G$3:$G$477,0))</f>
        <v/>
      </c>
      <c r="E314" s="328" t="str">
        <f>IF(ISBLANK(A314),"",MAXIFS('Codified Game Plan'!$I$3:$I$477,'Codified Game Plan'!$E$3:$E$477,A314))</f>
        <v/>
      </c>
      <c r="F314" s="329" t="str">
        <f t="shared" si="4"/>
        <v>      - </v>
      </c>
      <c r="G314" s="295"/>
      <c r="H314" s="295"/>
      <c r="I314" s="295"/>
      <c r="J314" s="295"/>
      <c r="K314" s="295"/>
      <c r="L314" s="295"/>
      <c r="M314" s="295"/>
      <c r="N314" s="295"/>
      <c r="O314" s="295"/>
      <c r="P314" s="295"/>
      <c r="Q314" s="295"/>
      <c r="R314" s="295"/>
      <c r="S314" s="295"/>
      <c r="T314" s="295"/>
      <c r="U314" s="387"/>
      <c r="V314" s="387"/>
      <c r="W314" s="387"/>
      <c r="X314" s="387"/>
      <c r="Y314" s="387"/>
      <c r="Z314" s="387"/>
      <c r="AA314" s="387"/>
      <c r="AB314" s="387"/>
      <c r="AC314" s="387"/>
      <c r="AD314" s="387"/>
      <c r="AE314" s="387"/>
      <c r="AF314" s="387"/>
      <c r="AG314" s="387"/>
      <c r="AH314" s="387"/>
      <c r="AI314" s="387"/>
      <c r="AJ314" s="387"/>
      <c r="AK314" s="387"/>
      <c r="AL314" s="387"/>
      <c r="AM314" s="387"/>
      <c r="AN314" s="387"/>
      <c r="AO314" s="387"/>
      <c r="AP314" s="387"/>
      <c r="AQ314" s="387"/>
      <c r="AR314" s="387"/>
      <c r="AS314" s="387"/>
      <c r="AT314" s="387"/>
      <c r="AU314" s="387"/>
      <c r="AV314" s="387"/>
      <c r="AW314" s="387"/>
      <c r="AX314" s="387"/>
      <c r="AY314" s="387"/>
      <c r="AZ314" s="387"/>
      <c r="BA314" s="387"/>
      <c r="BB314" s="387"/>
      <c r="BC314" s="387"/>
      <c r="BD314" s="387"/>
      <c r="BE314" s="387"/>
      <c r="BF314" s="387"/>
      <c r="BG314" s="387"/>
      <c r="BH314" s="387"/>
      <c r="BI314" s="387"/>
      <c r="BJ314" s="387"/>
      <c r="BK314" s="387"/>
      <c r="BL314" s="387"/>
      <c r="BM314" s="387"/>
      <c r="BN314" s="387"/>
      <c r="BO314" s="387"/>
      <c r="BP314" s="387"/>
      <c r="BQ314" s="387"/>
      <c r="BR314" s="387"/>
      <c r="BS314" s="387"/>
      <c r="BT314" s="387"/>
      <c r="BU314" s="387"/>
      <c r="BV314" s="387"/>
      <c r="BW314" s="295"/>
      <c r="BX314" s="295"/>
      <c r="BY314" s="295"/>
    </row>
    <row r="315" ht="15.0" customHeight="1">
      <c r="A315" s="294"/>
      <c r="B315" s="295" t="str">
        <f>IF(ISTEXT(A315),SUMIF('Production Calendar'!$F$3:$F$171,'Crop Map'!$A315,'Production Calendar'!$G$3:$G$171),"")</f>
        <v/>
      </c>
      <c r="C315" s="327" t="str">
        <f t="shared" si="3"/>
        <v/>
      </c>
      <c r="D315" s="328" t="str">
        <f t="array" ref="D315">IF(ISBLANK(A315),"",XLOOKUP($A315,'Codified Game Plan'!$E$3:$E$477,'Codified Game Plan'!$G$3:$G$477,0))</f>
        <v/>
      </c>
      <c r="E315" s="328" t="str">
        <f>IF(ISBLANK(A315),"",MAXIFS('Codified Game Plan'!$I$3:$I$477,'Codified Game Plan'!$E$3:$E$477,A315))</f>
        <v/>
      </c>
      <c r="F315" s="329" t="str">
        <f t="shared" si="4"/>
        <v>      - </v>
      </c>
      <c r="G315" s="295"/>
      <c r="H315" s="295"/>
      <c r="I315" s="295"/>
      <c r="J315" s="295"/>
      <c r="K315" s="295"/>
      <c r="L315" s="295"/>
      <c r="M315" s="295"/>
      <c r="N315" s="295"/>
      <c r="O315" s="295"/>
      <c r="P315" s="295"/>
      <c r="Q315" s="295"/>
      <c r="R315" s="295"/>
      <c r="S315" s="295"/>
      <c r="T315" s="295"/>
      <c r="U315" s="387"/>
      <c r="V315" s="387"/>
      <c r="W315" s="387"/>
      <c r="X315" s="387"/>
      <c r="Y315" s="387"/>
      <c r="Z315" s="387"/>
      <c r="AA315" s="387"/>
      <c r="AB315" s="387"/>
      <c r="AC315" s="387"/>
      <c r="AD315" s="387"/>
      <c r="AE315" s="387"/>
      <c r="AF315" s="387"/>
      <c r="AG315" s="387"/>
      <c r="AH315" s="387"/>
      <c r="AI315" s="387"/>
      <c r="AJ315" s="387"/>
      <c r="AK315" s="387"/>
      <c r="AL315" s="387"/>
      <c r="AM315" s="387"/>
      <c r="AN315" s="387"/>
      <c r="AO315" s="387"/>
      <c r="AP315" s="387"/>
      <c r="AQ315" s="387"/>
      <c r="AR315" s="387"/>
      <c r="AS315" s="387"/>
      <c r="AT315" s="387"/>
      <c r="AU315" s="387"/>
      <c r="AV315" s="387"/>
      <c r="AW315" s="387"/>
      <c r="AX315" s="387"/>
      <c r="AY315" s="387"/>
      <c r="AZ315" s="387"/>
      <c r="BA315" s="387"/>
      <c r="BB315" s="387"/>
      <c r="BC315" s="387"/>
      <c r="BD315" s="387"/>
      <c r="BE315" s="387"/>
      <c r="BF315" s="387"/>
      <c r="BG315" s="387"/>
      <c r="BH315" s="387"/>
      <c r="BI315" s="387"/>
      <c r="BJ315" s="387"/>
      <c r="BK315" s="387"/>
      <c r="BL315" s="387"/>
      <c r="BM315" s="387"/>
      <c r="BN315" s="387"/>
      <c r="BO315" s="387"/>
      <c r="BP315" s="387"/>
      <c r="BQ315" s="387"/>
      <c r="BR315" s="387"/>
      <c r="BS315" s="387"/>
      <c r="BT315" s="387"/>
      <c r="BU315" s="387"/>
      <c r="BV315" s="387"/>
      <c r="BW315" s="295"/>
      <c r="BX315" s="295"/>
      <c r="BY315" s="295"/>
    </row>
    <row r="316" ht="15.0" customHeight="1">
      <c r="A316" s="294"/>
      <c r="B316" s="295" t="str">
        <f>IF(ISTEXT(A316),SUMIF('Production Calendar'!$F$3:$F$171,'Crop Map'!$A316,'Production Calendar'!$G$3:$G$171),"")</f>
        <v/>
      </c>
      <c r="C316" s="327" t="str">
        <f t="shared" si="3"/>
        <v/>
      </c>
      <c r="D316" s="328" t="str">
        <f t="array" ref="D316">IF(ISBLANK(A316),"",XLOOKUP($A316,'Codified Game Plan'!$E$3:$E$477,'Codified Game Plan'!$G$3:$G$477,0))</f>
        <v/>
      </c>
      <c r="E316" s="328" t="str">
        <f>IF(ISBLANK(A316),"",MAXIFS('Codified Game Plan'!$I$3:$I$477,'Codified Game Plan'!$E$3:$E$477,A316))</f>
        <v/>
      </c>
      <c r="F316" s="329" t="str">
        <f t="shared" si="4"/>
        <v>      - </v>
      </c>
      <c r="G316" s="295"/>
      <c r="H316" s="295"/>
      <c r="I316" s="295"/>
      <c r="J316" s="295"/>
      <c r="K316" s="295"/>
      <c r="L316" s="295"/>
      <c r="M316" s="295"/>
      <c r="N316" s="295"/>
      <c r="O316" s="295"/>
      <c r="P316" s="295"/>
      <c r="Q316" s="295"/>
      <c r="R316" s="295"/>
      <c r="S316" s="295"/>
      <c r="T316" s="295"/>
      <c r="U316" s="387"/>
      <c r="V316" s="387"/>
      <c r="W316" s="387"/>
      <c r="X316" s="387"/>
      <c r="Y316" s="387"/>
      <c r="Z316" s="387"/>
      <c r="AA316" s="387"/>
      <c r="AB316" s="387"/>
      <c r="AC316" s="387"/>
      <c r="AD316" s="387"/>
      <c r="AE316" s="387"/>
      <c r="AF316" s="387"/>
      <c r="AG316" s="387"/>
      <c r="AH316" s="387"/>
      <c r="AI316" s="387"/>
      <c r="AJ316" s="387"/>
      <c r="AK316" s="387"/>
      <c r="AL316" s="387"/>
      <c r="AM316" s="387"/>
      <c r="AN316" s="387"/>
      <c r="AO316" s="387"/>
      <c r="AP316" s="387"/>
      <c r="AQ316" s="387"/>
      <c r="AR316" s="387"/>
      <c r="AS316" s="387"/>
      <c r="AT316" s="387"/>
      <c r="AU316" s="387"/>
      <c r="AV316" s="387"/>
      <c r="AW316" s="387"/>
      <c r="AX316" s="387"/>
      <c r="AY316" s="387"/>
      <c r="AZ316" s="387"/>
      <c r="BA316" s="387"/>
      <c r="BB316" s="387"/>
      <c r="BC316" s="387"/>
      <c r="BD316" s="387"/>
      <c r="BE316" s="387"/>
      <c r="BF316" s="387"/>
      <c r="BG316" s="387"/>
      <c r="BH316" s="387"/>
      <c r="BI316" s="387"/>
      <c r="BJ316" s="387"/>
      <c r="BK316" s="387"/>
      <c r="BL316" s="387"/>
      <c r="BM316" s="387"/>
      <c r="BN316" s="387"/>
      <c r="BO316" s="387"/>
      <c r="BP316" s="387"/>
      <c r="BQ316" s="387"/>
      <c r="BR316" s="387"/>
      <c r="BS316" s="387"/>
      <c r="BT316" s="387"/>
      <c r="BU316" s="387"/>
      <c r="BV316" s="387"/>
      <c r="BW316" s="295"/>
      <c r="BX316" s="295"/>
      <c r="BY316" s="295"/>
    </row>
    <row r="317" ht="15.0" customHeight="1">
      <c r="A317" s="294"/>
      <c r="B317" s="295" t="str">
        <f>IF(ISTEXT(A317),SUMIF('Production Calendar'!$F$3:$F$171,'Crop Map'!$A317,'Production Calendar'!$G$3:$G$171),"")</f>
        <v/>
      </c>
      <c r="C317" s="327" t="str">
        <f t="shared" si="3"/>
        <v/>
      </c>
      <c r="D317" s="328" t="str">
        <f t="array" ref="D317">IF(ISBLANK(A317),"",XLOOKUP($A317,'Codified Game Plan'!$E$3:$E$477,'Codified Game Plan'!$G$3:$G$477,0))</f>
        <v/>
      </c>
      <c r="E317" s="328" t="str">
        <f>IF(ISBLANK(A317),"",MAXIFS('Codified Game Plan'!$I$3:$I$477,'Codified Game Plan'!$E$3:$E$477,A317))</f>
        <v/>
      </c>
      <c r="F317" s="329" t="str">
        <f t="shared" si="4"/>
        <v>      - </v>
      </c>
      <c r="G317" s="295"/>
      <c r="H317" s="295"/>
      <c r="I317" s="295"/>
      <c r="J317" s="295"/>
      <c r="K317" s="295"/>
      <c r="L317" s="295"/>
      <c r="M317" s="295"/>
      <c r="N317" s="295"/>
      <c r="O317" s="295"/>
      <c r="P317" s="295"/>
      <c r="Q317" s="295"/>
      <c r="R317" s="295"/>
      <c r="S317" s="295"/>
      <c r="T317" s="295"/>
      <c r="U317" s="387"/>
      <c r="V317" s="387"/>
      <c r="W317" s="387"/>
      <c r="X317" s="387"/>
      <c r="Y317" s="387"/>
      <c r="Z317" s="387"/>
      <c r="AA317" s="387"/>
      <c r="AB317" s="387"/>
      <c r="AC317" s="387"/>
      <c r="AD317" s="387"/>
      <c r="AE317" s="387"/>
      <c r="AF317" s="387"/>
      <c r="AG317" s="387"/>
      <c r="AH317" s="387"/>
      <c r="AI317" s="387"/>
      <c r="AJ317" s="387"/>
      <c r="AK317" s="387"/>
      <c r="AL317" s="387"/>
      <c r="AM317" s="387"/>
      <c r="AN317" s="387"/>
      <c r="AO317" s="387"/>
      <c r="AP317" s="387"/>
      <c r="AQ317" s="387"/>
      <c r="AR317" s="387"/>
      <c r="AS317" s="387"/>
      <c r="AT317" s="387"/>
      <c r="AU317" s="387"/>
      <c r="AV317" s="387"/>
      <c r="AW317" s="387"/>
      <c r="AX317" s="387"/>
      <c r="AY317" s="387"/>
      <c r="AZ317" s="387"/>
      <c r="BA317" s="387"/>
      <c r="BB317" s="387"/>
      <c r="BC317" s="387"/>
      <c r="BD317" s="387"/>
      <c r="BE317" s="387"/>
      <c r="BF317" s="387"/>
      <c r="BG317" s="387"/>
      <c r="BH317" s="387"/>
      <c r="BI317" s="387"/>
      <c r="BJ317" s="387"/>
      <c r="BK317" s="387"/>
      <c r="BL317" s="387"/>
      <c r="BM317" s="387"/>
      <c r="BN317" s="387"/>
      <c r="BO317" s="387"/>
      <c r="BP317" s="387"/>
      <c r="BQ317" s="387"/>
      <c r="BR317" s="387"/>
      <c r="BS317" s="387"/>
      <c r="BT317" s="387"/>
      <c r="BU317" s="387"/>
      <c r="BV317" s="387"/>
      <c r="BW317" s="295"/>
      <c r="BX317" s="295"/>
      <c r="BY317" s="295"/>
    </row>
    <row r="318" ht="15.0" customHeight="1">
      <c r="A318" s="294"/>
      <c r="B318" s="295" t="str">
        <f>IF(ISTEXT(A318),SUMIF('Production Calendar'!$F$3:$F$171,'Crop Map'!$A318,'Production Calendar'!$G$3:$G$171),"")</f>
        <v/>
      </c>
      <c r="C318" s="327" t="str">
        <f t="shared" si="3"/>
        <v/>
      </c>
      <c r="D318" s="328" t="str">
        <f t="array" ref="D318">IF(ISBLANK(A318),"",XLOOKUP($A318,'Codified Game Plan'!$E$3:$E$477,'Codified Game Plan'!$G$3:$G$477,0))</f>
        <v/>
      </c>
      <c r="E318" s="328" t="str">
        <f>IF(ISBLANK(A318),"",MAXIFS('Codified Game Plan'!$I$3:$I$477,'Codified Game Plan'!$E$3:$E$477,A318))</f>
        <v/>
      </c>
      <c r="F318" s="329" t="str">
        <f t="shared" si="4"/>
        <v>      - </v>
      </c>
      <c r="G318" s="295"/>
      <c r="H318" s="295"/>
      <c r="I318" s="295"/>
      <c r="J318" s="295"/>
      <c r="K318" s="295"/>
      <c r="L318" s="295"/>
      <c r="M318" s="295"/>
      <c r="N318" s="295"/>
      <c r="O318" s="295"/>
      <c r="P318" s="295"/>
      <c r="Q318" s="295"/>
      <c r="R318" s="295"/>
      <c r="S318" s="295"/>
      <c r="T318" s="295"/>
      <c r="U318" s="387"/>
      <c r="V318" s="387"/>
      <c r="W318" s="387"/>
      <c r="X318" s="387"/>
      <c r="Y318" s="387"/>
      <c r="Z318" s="387"/>
      <c r="AA318" s="387"/>
      <c r="AB318" s="387"/>
      <c r="AC318" s="387"/>
      <c r="AD318" s="387"/>
      <c r="AE318" s="387"/>
      <c r="AF318" s="387"/>
      <c r="AG318" s="387"/>
      <c r="AH318" s="387"/>
      <c r="AI318" s="387"/>
      <c r="AJ318" s="387"/>
      <c r="AK318" s="387"/>
      <c r="AL318" s="387"/>
      <c r="AM318" s="387"/>
      <c r="AN318" s="387"/>
      <c r="AO318" s="387"/>
      <c r="AP318" s="387"/>
      <c r="AQ318" s="387"/>
      <c r="AR318" s="387"/>
      <c r="AS318" s="387"/>
      <c r="AT318" s="387"/>
      <c r="AU318" s="387"/>
      <c r="AV318" s="387"/>
      <c r="AW318" s="387"/>
      <c r="AX318" s="387"/>
      <c r="AY318" s="387"/>
      <c r="AZ318" s="387"/>
      <c r="BA318" s="387"/>
      <c r="BB318" s="387"/>
      <c r="BC318" s="387"/>
      <c r="BD318" s="387"/>
      <c r="BE318" s="387"/>
      <c r="BF318" s="387"/>
      <c r="BG318" s="387"/>
      <c r="BH318" s="387"/>
      <c r="BI318" s="387"/>
      <c r="BJ318" s="387"/>
      <c r="BK318" s="387"/>
      <c r="BL318" s="387"/>
      <c r="BM318" s="387"/>
      <c r="BN318" s="387"/>
      <c r="BO318" s="387"/>
      <c r="BP318" s="387"/>
      <c r="BQ318" s="387"/>
      <c r="BR318" s="387"/>
      <c r="BS318" s="387"/>
      <c r="BT318" s="387"/>
      <c r="BU318" s="387"/>
      <c r="BV318" s="387"/>
      <c r="BW318" s="295"/>
      <c r="BX318" s="295"/>
      <c r="BY318" s="295"/>
    </row>
    <row r="319" ht="15.0" customHeight="1">
      <c r="A319" s="294"/>
      <c r="B319" s="295" t="str">
        <f>IF(ISTEXT(A319),SUMIF('Production Calendar'!$F$3:$F$171,'Crop Map'!$A319,'Production Calendar'!$G$3:$G$171),"")</f>
        <v/>
      </c>
      <c r="C319" s="327" t="str">
        <f t="shared" si="3"/>
        <v/>
      </c>
      <c r="D319" s="328" t="str">
        <f t="array" ref="D319">IF(ISBLANK(A319),"",XLOOKUP($A319,'Codified Game Plan'!$E$3:$E$477,'Codified Game Plan'!$G$3:$G$477,0))</f>
        <v/>
      </c>
      <c r="E319" s="328" t="str">
        <f>IF(ISBLANK(A319),"",MAXIFS('Codified Game Plan'!$I$3:$I$477,'Codified Game Plan'!$E$3:$E$477,A319))</f>
        <v/>
      </c>
      <c r="F319" s="329" t="str">
        <f t="shared" si="4"/>
        <v>      - </v>
      </c>
      <c r="G319" s="295"/>
      <c r="H319" s="295"/>
      <c r="I319" s="295"/>
      <c r="J319" s="295"/>
      <c r="K319" s="295"/>
      <c r="L319" s="295"/>
      <c r="M319" s="295"/>
      <c r="N319" s="295"/>
      <c r="O319" s="295"/>
      <c r="P319" s="295"/>
      <c r="Q319" s="295"/>
      <c r="R319" s="295"/>
      <c r="S319" s="295"/>
      <c r="T319" s="295"/>
      <c r="U319" s="387"/>
      <c r="V319" s="387"/>
      <c r="W319" s="387"/>
      <c r="X319" s="387"/>
      <c r="Y319" s="387"/>
      <c r="Z319" s="387"/>
      <c r="AA319" s="387"/>
      <c r="AB319" s="387"/>
      <c r="AC319" s="387"/>
      <c r="AD319" s="387"/>
      <c r="AE319" s="387"/>
      <c r="AF319" s="387"/>
      <c r="AG319" s="387"/>
      <c r="AH319" s="387"/>
      <c r="AI319" s="387"/>
      <c r="AJ319" s="387"/>
      <c r="AK319" s="387"/>
      <c r="AL319" s="387"/>
      <c r="AM319" s="387"/>
      <c r="AN319" s="387"/>
      <c r="AO319" s="387"/>
      <c r="AP319" s="387"/>
      <c r="AQ319" s="387"/>
      <c r="AR319" s="387"/>
      <c r="AS319" s="387"/>
      <c r="AT319" s="387"/>
      <c r="AU319" s="387"/>
      <c r="AV319" s="387"/>
      <c r="AW319" s="387"/>
      <c r="AX319" s="387"/>
      <c r="AY319" s="387"/>
      <c r="AZ319" s="387"/>
      <c r="BA319" s="387"/>
      <c r="BB319" s="387"/>
      <c r="BC319" s="387"/>
      <c r="BD319" s="387"/>
      <c r="BE319" s="387"/>
      <c r="BF319" s="387"/>
      <c r="BG319" s="387"/>
      <c r="BH319" s="387"/>
      <c r="BI319" s="387"/>
      <c r="BJ319" s="387"/>
      <c r="BK319" s="387"/>
      <c r="BL319" s="387"/>
      <c r="BM319" s="387"/>
      <c r="BN319" s="387"/>
      <c r="BO319" s="387"/>
      <c r="BP319" s="387"/>
      <c r="BQ319" s="387"/>
      <c r="BR319" s="387"/>
      <c r="BS319" s="387"/>
      <c r="BT319" s="387"/>
      <c r="BU319" s="387"/>
      <c r="BV319" s="387"/>
      <c r="BW319" s="295"/>
      <c r="BX319" s="295"/>
      <c r="BY319" s="295"/>
    </row>
    <row r="320" ht="15.0" customHeight="1">
      <c r="A320" s="294"/>
      <c r="B320" s="295" t="str">
        <f>IF(ISTEXT(A320),SUMIF('Production Calendar'!$F$3:$F$171,'Crop Map'!$A320,'Production Calendar'!$G$3:$G$171),"")</f>
        <v/>
      </c>
      <c r="C320" s="327" t="str">
        <f t="shared" si="3"/>
        <v/>
      </c>
      <c r="D320" s="328" t="str">
        <f t="array" ref="D320">IF(ISBLANK(A320),"",XLOOKUP($A320,'Codified Game Plan'!$E$3:$E$477,'Codified Game Plan'!$G$3:$G$477,0))</f>
        <v/>
      </c>
      <c r="E320" s="328" t="str">
        <f>IF(ISBLANK(A320),"",MAXIFS('Codified Game Plan'!$I$3:$I$477,'Codified Game Plan'!$E$3:$E$477,A320))</f>
        <v/>
      </c>
      <c r="F320" s="329" t="str">
        <f t="shared" si="4"/>
        <v>      - </v>
      </c>
      <c r="G320" s="295"/>
      <c r="H320" s="295"/>
      <c r="I320" s="295"/>
      <c r="J320" s="295"/>
      <c r="K320" s="295"/>
      <c r="L320" s="295"/>
      <c r="M320" s="295"/>
      <c r="N320" s="295"/>
      <c r="O320" s="295"/>
      <c r="P320" s="295"/>
      <c r="Q320" s="295"/>
      <c r="R320" s="295"/>
      <c r="S320" s="295"/>
      <c r="T320" s="295"/>
      <c r="U320" s="387"/>
      <c r="V320" s="387"/>
      <c r="W320" s="387"/>
      <c r="X320" s="387"/>
      <c r="Y320" s="387"/>
      <c r="Z320" s="387"/>
      <c r="AA320" s="387"/>
      <c r="AB320" s="387"/>
      <c r="AC320" s="387"/>
      <c r="AD320" s="387"/>
      <c r="AE320" s="387"/>
      <c r="AF320" s="387"/>
      <c r="AG320" s="387"/>
      <c r="AH320" s="387"/>
      <c r="AI320" s="387"/>
      <c r="AJ320" s="387"/>
      <c r="AK320" s="387"/>
      <c r="AL320" s="387"/>
      <c r="AM320" s="387"/>
      <c r="AN320" s="387"/>
      <c r="AO320" s="387"/>
      <c r="AP320" s="387"/>
      <c r="AQ320" s="387"/>
      <c r="AR320" s="387"/>
      <c r="AS320" s="387"/>
      <c r="AT320" s="387"/>
      <c r="AU320" s="387"/>
      <c r="AV320" s="387"/>
      <c r="AW320" s="387"/>
      <c r="AX320" s="387"/>
      <c r="AY320" s="387"/>
      <c r="AZ320" s="387"/>
      <c r="BA320" s="387"/>
      <c r="BB320" s="387"/>
      <c r="BC320" s="387"/>
      <c r="BD320" s="387"/>
      <c r="BE320" s="387"/>
      <c r="BF320" s="387"/>
      <c r="BG320" s="387"/>
      <c r="BH320" s="387"/>
      <c r="BI320" s="387"/>
      <c r="BJ320" s="387"/>
      <c r="BK320" s="387"/>
      <c r="BL320" s="387"/>
      <c r="BM320" s="387"/>
      <c r="BN320" s="387"/>
      <c r="BO320" s="387"/>
      <c r="BP320" s="387"/>
      <c r="BQ320" s="387"/>
      <c r="BR320" s="387"/>
      <c r="BS320" s="387"/>
      <c r="BT320" s="387"/>
      <c r="BU320" s="387"/>
      <c r="BV320" s="387"/>
      <c r="BW320" s="295"/>
      <c r="BX320" s="295"/>
      <c r="BY320" s="295"/>
    </row>
    <row r="321" ht="15.0" customHeight="1">
      <c r="A321" s="294"/>
      <c r="B321" s="295" t="str">
        <f>IF(ISTEXT(A321),SUMIF('Production Calendar'!$F$3:$F$171,'Crop Map'!$A321,'Production Calendar'!$G$3:$G$171),"")</f>
        <v/>
      </c>
      <c r="C321" s="327" t="str">
        <f t="shared" si="3"/>
        <v/>
      </c>
      <c r="D321" s="328" t="str">
        <f t="array" ref="D321">IF(ISBLANK(A321),"",XLOOKUP($A321,'Codified Game Plan'!$E$3:$E$477,'Codified Game Plan'!$G$3:$G$477,0))</f>
        <v/>
      </c>
      <c r="E321" s="328" t="str">
        <f>IF(ISBLANK(A321),"",MAXIFS('Codified Game Plan'!$I$3:$I$477,'Codified Game Plan'!$E$3:$E$477,A321))</f>
        <v/>
      </c>
      <c r="F321" s="329" t="str">
        <f t="shared" si="4"/>
        <v>      - </v>
      </c>
      <c r="G321" s="295"/>
      <c r="H321" s="295"/>
      <c r="I321" s="295"/>
      <c r="J321" s="295"/>
      <c r="K321" s="295"/>
      <c r="L321" s="295"/>
      <c r="M321" s="295"/>
      <c r="N321" s="295"/>
      <c r="O321" s="295"/>
      <c r="P321" s="295"/>
      <c r="Q321" s="295"/>
      <c r="R321" s="295"/>
      <c r="S321" s="295"/>
      <c r="T321" s="295"/>
      <c r="U321" s="387"/>
      <c r="V321" s="387"/>
      <c r="W321" s="387"/>
      <c r="X321" s="387"/>
      <c r="Y321" s="387"/>
      <c r="Z321" s="387"/>
      <c r="AA321" s="387"/>
      <c r="AB321" s="387"/>
      <c r="AC321" s="387"/>
      <c r="AD321" s="387"/>
      <c r="AE321" s="387"/>
      <c r="AF321" s="387"/>
      <c r="AG321" s="387"/>
      <c r="AH321" s="387"/>
      <c r="AI321" s="387"/>
      <c r="AJ321" s="387"/>
      <c r="AK321" s="387"/>
      <c r="AL321" s="387"/>
      <c r="AM321" s="387"/>
      <c r="AN321" s="387"/>
      <c r="AO321" s="387"/>
      <c r="AP321" s="387"/>
      <c r="AQ321" s="387"/>
      <c r="AR321" s="387"/>
      <c r="AS321" s="387"/>
      <c r="AT321" s="387"/>
      <c r="AU321" s="387"/>
      <c r="AV321" s="387"/>
      <c r="AW321" s="387"/>
      <c r="AX321" s="387"/>
      <c r="AY321" s="387"/>
      <c r="AZ321" s="387"/>
      <c r="BA321" s="387"/>
      <c r="BB321" s="387"/>
      <c r="BC321" s="387"/>
      <c r="BD321" s="387"/>
      <c r="BE321" s="387"/>
      <c r="BF321" s="387"/>
      <c r="BG321" s="387"/>
      <c r="BH321" s="387"/>
      <c r="BI321" s="387"/>
      <c r="BJ321" s="387"/>
      <c r="BK321" s="387"/>
      <c r="BL321" s="387"/>
      <c r="BM321" s="387"/>
      <c r="BN321" s="387"/>
      <c r="BO321" s="387"/>
      <c r="BP321" s="387"/>
      <c r="BQ321" s="387"/>
      <c r="BR321" s="387"/>
      <c r="BS321" s="387"/>
      <c r="BT321" s="387"/>
      <c r="BU321" s="387"/>
      <c r="BV321" s="387"/>
      <c r="BW321" s="295"/>
      <c r="BX321" s="295"/>
      <c r="BY321" s="295"/>
    </row>
    <row r="322" ht="15.0" customHeight="1">
      <c r="A322" s="294"/>
      <c r="B322" s="295" t="str">
        <f>IF(ISTEXT(A322),SUMIF('Production Calendar'!$F$3:$F$171,'Crop Map'!$A322,'Production Calendar'!$G$3:$G$171),"")</f>
        <v/>
      </c>
      <c r="C322" s="327" t="str">
        <f t="shared" si="3"/>
        <v/>
      </c>
      <c r="D322" s="328" t="str">
        <f t="array" ref="D322">IF(ISBLANK(A322),"",XLOOKUP($A322,'Codified Game Plan'!$E$3:$E$477,'Codified Game Plan'!$G$3:$G$477,0))</f>
        <v/>
      </c>
      <c r="E322" s="328" t="str">
        <f>IF(ISBLANK(A322),"",MAXIFS('Codified Game Plan'!$I$3:$I$477,'Codified Game Plan'!$E$3:$E$477,A322))</f>
        <v/>
      </c>
      <c r="F322" s="329" t="str">
        <f t="shared" si="4"/>
        <v>      - </v>
      </c>
      <c r="G322" s="295"/>
      <c r="H322" s="295"/>
      <c r="I322" s="295"/>
      <c r="J322" s="295"/>
      <c r="K322" s="295"/>
      <c r="L322" s="295"/>
      <c r="M322" s="295"/>
      <c r="N322" s="295"/>
      <c r="O322" s="295"/>
      <c r="P322" s="295"/>
      <c r="Q322" s="295"/>
      <c r="R322" s="295"/>
      <c r="S322" s="295"/>
      <c r="T322" s="295"/>
      <c r="U322" s="387"/>
      <c r="V322" s="387"/>
      <c r="W322" s="387"/>
      <c r="X322" s="387"/>
      <c r="Y322" s="387"/>
      <c r="Z322" s="387"/>
      <c r="AA322" s="387"/>
      <c r="AB322" s="387"/>
      <c r="AC322" s="387"/>
      <c r="AD322" s="387"/>
      <c r="AE322" s="387"/>
      <c r="AF322" s="387"/>
      <c r="AG322" s="387"/>
      <c r="AH322" s="387"/>
      <c r="AI322" s="387"/>
      <c r="AJ322" s="387"/>
      <c r="AK322" s="387"/>
      <c r="AL322" s="387"/>
      <c r="AM322" s="387"/>
      <c r="AN322" s="387"/>
      <c r="AO322" s="387"/>
      <c r="AP322" s="387"/>
      <c r="AQ322" s="387"/>
      <c r="AR322" s="387"/>
      <c r="AS322" s="387"/>
      <c r="AT322" s="387"/>
      <c r="AU322" s="387"/>
      <c r="AV322" s="387"/>
      <c r="AW322" s="387"/>
      <c r="AX322" s="387"/>
      <c r="AY322" s="387"/>
      <c r="AZ322" s="387"/>
      <c r="BA322" s="387"/>
      <c r="BB322" s="387"/>
      <c r="BC322" s="387"/>
      <c r="BD322" s="387"/>
      <c r="BE322" s="387"/>
      <c r="BF322" s="387"/>
      <c r="BG322" s="387"/>
      <c r="BH322" s="387"/>
      <c r="BI322" s="387"/>
      <c r="BJ322" s="387"/>
      <c r="BK322" s="387"/>
      <c r="BL322" s="387"/>
      <c r="BM322" s="387"/>
      <c r="BN322" s="387"/>
      <c r="BO322" s="387"/>
      <c r="BP322" s="387"/>
      <c r="BQ322" s="387"/>
      <c r="BR322" s="387"/>
      <c r="BS322" s="387"/>
      <c r="BT322" s="387"/>
      <c r="BU322" s="387"/>
      <c r="BV322" s="387"/>
      <c r="BW322" s="295"/>
      <c r="BX322" s="295"/>
      <c r="BY322" s="295"/>
    </row>
    <row r="323" ht="15.0" customHeight="1">
      <c r="A323" s="294"/>
      <c r="B323" s="295" t="str">
        <f>IF(ISTEXT(A323),SUMIF('Production Calendar'!$F$3:$F$171,'Crop Map'!$A323,'Production Calendar'!$G$3:$G$171),"")</f>
        <v/>
      </c>
      <c r="C323" s="327" t="str">
        <f t="shared" si="3"/>
        <v/>
      </c>
      <c r="D323" s="328" t="str">
        <f t="array" ref="D323">IF(ISBLANK(A323),"",XLOOKUP($A323,'Codified Game Plan'!$E$3:$E$477,'Codified Game Plan'!$G$3:$G$477,0))</f>
        <v/>
      </c>
      <c r="E323" s="328" t="str">
        <f>IF(ISBLANK(A323),"",MAXIFS('Codified Game Plan'!$I$3:$I$477,'Codified Game Plan'!$E$3:$E$477,A323))</f>
        <v/>
      </c>
      <c r="F323" s="329" t="str">
        <f t="shared" si="4"/>
        <v>      - </v>
      </c>
      <c r="G323" s="295"/>
      <c r="H323" s="295"/>
      <c r="I323" s="295"/>
      <c r="J323" s="295"/>
      <c r="K323" s="295"/>
      <c r="L323" s="295"/>
      <c r="M323" s="295"/>
      <c r="N323" s="295"/>
      <c r="O323" s="295"/>
      <c r="P323" s="295"/>
      <c r="Q323" s="295"/>
      <c r="R323" s="295"/>
      <c r="S323" s="295"/>
      <c r="T323" s="295"/>
      <c r="U323" s="387"/>
      <c r="V323" s="387"/>
      <c r="W323" s="387"/>
      <c r="X323" s="387"/>
      <c r="Y323" s="387"/>
      <c r="Z323" s="387"/>
      <c r="AA323" s="387"/>
      <c r="AB323" s="387"/>
      <c r="AC323" s="387"/>
      <c r="AD323" s="387"/>
      <c r="AE323" s="387"/>
      <c r="AF323" s="387"/>
      <c r="AG323" s="387"/>
      <c r="AH323" s="387"/>
      <c r="AI323" s="387"/>
      <c r="AJ323" s="387"/>
      <c r="AK323" s="387"/>
      <c r="AL323" s="387"/>
      <c r="AM323" s="387"/>
      <c r="AN323" s="387"/>
      <c r="AO323" s="387"/>
      <c r="AP323" s="387"/>
      <c r="AQ323" s="387"/>
      <c r="AR323" s="387"/>
      <c r="AS323" s="387"/>
      <c r="AT323" s="387"/>
      <c r="AU323" s="387"/>
      <c r="AV323" s="387"/>
      <c r="AW323" s="387"/>
      <c r="AX323" s="387"/>
      <c r="AY323" s="387"/>
      <c r="AZ323" s="387"/>
      <c r="BA323" s="387"/>
      <c r="BB323" s="387"/>
      <c r="BC323" s="387"/>
      <c r="BD323" s="387"/>
      <c r="BE323" s="387"/>
      <c r="BF323" s="387"/>
      <c r="BG323" s="387"/>
      <c r="BH323" s="387"/>
      <c r="BI323" s="387"/>
      <c r="BJ323" s="387"/>
      <c r="BK323" s="387"/>
      <c r="BL323" s="387"/>
      <c r="BM323" s="387"/>
      <c r="BN323" s="387"/>
      <c r="BO323" s="387"/>
      <c r="BP323" s="387"/>
      <c r="BQ323" s="387"/>
      <c r="BR323" s="387"/>
      <c r="BS323" s="387"/>
      <c r="BT323" s="387"/>
      <c r="BU323" s="387"/>
      <c r="BV323" s="387"/>
      <c r="BW323" s="295"/>
      <c r="BX323" s="295"/>
      <c r="BY323" s="295"/>
    </row>
    <row r="324" ht="15.0" customHeight="1">
      <c r="A324" s="294"/>
      <c r="B324" s="295" t="str">
        <f>IF(ISTEXT(A324),SUMIF('Production Calendar'!$F$3:$F$171,'Crop Map'!$A324,'Production Calendar'!$G$3:$G$171),"")</f>
        <v/>
      </c>
      <c r="C324" s="327" t="str">
        <f t="shared" si="3"/>
        <v/>
      </c>
      <c r="D324" s="328" t="str">
        <f t="array" ref="D324">IF(ISBLANK(A324),"",XLOOKUP($A324,'Codified Game Plan'!$E$3:$E$477,'Codified Game Plan'!$G$3:$G$477,0))</f>
        <v/>
      </c>
      <c r="E324" s="328" t="str">
        <f>IF(ISBLANK(A324),"",MAXIFS('Codified Game Plan'!$I$3:$I$477,'Codified Game Plan'!$E$3:$E$477,A324))</f>
        <v/>
      </c>
      <c r="F324" s="329" t="str">
        <f t="shared" si="4"/>
        <v>      - </v>
      </c>
      <c r="G324" s="295"/>
      <c r="H324" s="295"/>
      <c r="I324" s="295"/>
      <c r="J324" s="295"/>
      <c r="K324" s="295"/>
      <c r="L324" s="295"/>
      <c r="M324" s="295"/>
      <c r="N324" s="295"/>
      <c r="O324" s="295"/>
      <c r="P324" s="295"/>
      <c r="Q324" s="295"/>
      <c r="R324" s="295"/>
      <c r="S324" s="295"/>
      <c r="T324" s="295"/>
      <c r="U324" s="387"/>
      <c r="V324" s="387"/>
      <c r="W324" s="387"/>
      <c r="X324" s="387"/>
      <c r="Y324" s="387"/>
      <c r="Z324" s="387"/>
      <c r="AA324" s="387"/>
      <c r="AB324" s="387"/>
      <c r="AC324" s="387"/>
      <c r="AD324" s="387"/>
      <c r="AE324" s="387"/>
      <c r="AF324" s="387"/>
      <c r="AG324" s="387"/>
      <c r="AH324" s="387"/>
      <c r="AI324" s="387"/>
      <c r="AJ324" s="387"/>
      <c r="AK324" s="387"/>
      <c r="AL324" s="387"/>
      <c r="AM324" s="387"/>
      <c r="AN324" s="387"/>
      <c r="AO324" s="387"/>
      <c r="AP324" s="387"/>
      <c r="AQ324" s="387"/>
      <c r="AR324" s="387"/>
      <c r="AS324" s="387"/>
      <c r="AT324" s="387"/>
      <c r="AU324" s="387"/>
      <c r="AV324" s="387"/>
      <c r="AW324" s="387"/>
      <c r="AX324" s="387"/>
      <c r="AY324" s="387"/>
      <c r="AZ324" s="387"/>
      <c r="BA324" s="387"/>
      <c r="BB324" s="387"/>
      <c r="BC324" s="387"/>
      <c r="BD324" s="387"/>
      <c r="BE324" s="387"/>
      <c r="BF324" s="387"/>
      <c r="BG324" s="387"/>
      <c r="BH324" s="387"/>
      <c r="BI324" s="387"/>
      <c r="BJ324" s="387"/>
      <c r="BK324" s="387"/>
      <c r="BL324" s="387"/>
      <c r="BM324" s="387"/>
      <c r="BN324" s="387"/>
      <c r="BO324" s="387"/>
      <c r="BP324" s="387"/>
      <c r="BQ324" s="387"/>
      <c r="BR324" s="387"/>
      <c r="BS324" s="387"/>
      <c r="BT324" s="387"/>
      <c r="BU324" s="387"/>
      <c r="BV324" s="387"/>
      <c r="BW324" s="295"/>
      <c r="BX324" s="295"/>
      <c r="BY324" s="295"/>
    </row>
    <row r="325" ht="15.0" customHeight="1">
      <c r="A325" s="294"/>
      <c r="B325" s="295" t="str">
        <f>IF(ISTEXT(A325),SUMIF('Production Calendar'!$F$3:$F$171,'Crop Map'!$A325,'Production Calendar'!$G$3:$G$171),"")</f>
        <v/>
      </c>
      <c r="C325" s="327" t="str">
        <f t="shared" si="3"/>
        <v/>
      </c>
      <c r="D325" s="328" t="str">
        <f t="array" ref="D325">IF(ISBLANK(A325),"",XLOOKUP($A325,'Codified Game Plan'!$E$3:$E$477,'Codified Game Plan'!$G$3:$G$477,0))</f>
        <v/>
      </c>
      <c r="E325" s="328" t="str">
        <f>IF(ISBLANK(A325),"",MAXIFS('Codified Game Plan'!$I$3:$I$477,'Codified Game Plan'!$E$3:$E$477,A325))</f>
        <v/>
      </c>
      <c r="F325" s="329" t="str">
        <f t="shared" si="4"/>
        <v>      - </v>
      </c>
      <c r="G325" s="295"/>
      <c r="H325" s="295"/>
      <c r="I325" s="295"/>
      <c r="J325" s="295"/>
      <c r="K325" s="295"/>
      <c r="L325" s="295"/>
      <c r="M325" s="295"/>
      <c r="N325" s="295"/>
      <c r="O325" s="295"/>
      <c r="P325" s="295"/>
      <c r="Q325" s="295"/>
      <c r="R325" s="295"/>
      <c r="S325" s="295"/>
      <c r="T325" s="295"/>
      <c r="U325" s="387"/>
      <c r="V325" s="387"/>
      <c r="W325" s="387"/>
      <c r="X325" s="387"/>
      <c r="Y325" s="387"/>
      <c r="Z325" s="387"/>
      <c r="AA325" s="387"/>
      <c r="AB325" s="387"/>
      <c r="AC325" s="387"/>
      <c r="AD325" s="387"/>
      <c r="AE325" s="387"/>
      <c r="AF325" s="387"/>
      <c r="AG325" s="387"/>
      <c r="AH325" s="387"/>
      <c r="AI325" s="387"/>
      <c r="AJ325" s="387"/>
      <c r="AK325" s="387"/>
      <c r="AL325" s="387"/>
      <c r="AM325" s="387"/>
      <c r="AN325" s="387"/>
      <c r="AO325" s="387"/>
      <c r="AP325" s="387"/>
      <c r="AQ325" s="387"/>
      <c r="AR325" s="387"/>
      <c r="AS325" s="387"/>
      <c r="AT325" s="387"/>
      <c r="AU325" s="387"/>
      <c r="AV325" s="387"/>
      <c r="AW325" s="387"/>
      <c r="AX325" s="387"/>
      <c r="AY325" s="387"/>
      <c r="AZ325" s="387"/>
      <c r="BA325" s="387"/>
      <c r="BB325" s="387"/>
      <c r="BC325" s="387"/>
      <c r="BD325" s="387"/>
      <c r="BE325" s="387"/>
      <c r="BF325" s="387"/>
      <c r="BG325" s="387"/>
      <c r="BH325" s="387"/>
      <c r="BI325" s="387"/>
      <c r="BJ325" s="387"/>
      <c r="BK325" s="387"/>
      <c r="BL325" s="387"/>
      <c r="BM325" s="387"/>
      <c r="BN325" s="387"/>
      <c r="BO325" s="387"/>
      <c r="BP325" s="387"/>
      <c r="BQ325" s="387"/>
      <c r="BR325" s="387"/>
      <c r="BS325" s="387"/>
      <c r="BT325" s="387"/>
      <c r="BU325" s="387"/>
      <c r="BV325" s="387"/>
      <c r="BW325" s="295"/>
      <c r="BX325" s="295"/>
      <c r="BY325" s="295"/>
    </row>
    <row r="326" ht="15.0" customHeight="1">
      <c r="A326" s="294"/>
      <c r="B326" s="295" t="str">
        <f>IF(ISTEXT(A326),SUMIF('Production Calendar'!$F$3:$F$171,'Crop Map'!$A326,'Production Calendar'!$G$3:$G$171),"")</f>
        <v/>
      </c>
      <c r="C326" s="327" t="str">
        <f t="shared" si="3"/>
        <v/>
      </c>
      <c r="D326" s="328" t="str">
        <f t="array" ref="D326">IF(ISBLANK(A326),"",XLOOKUP($A326,'Codified Game Plan'!$E$3:$E$477,'Codified Game Plan'!$G$3:$G$477,0))</f>
        <v/>
      </c>
      <c r="E326" s="328" t="str">
        <f>IF(ISBLANK(A326),"",MAXIFS('Codified Game Plan'!$I$3:$I$477,'Codified Game Plan'!$E$3:$E$477,A326))</f>
        <v/>
      </c>
      <c r="F326" s="329" t="str">
        <f t="shared" si="4"/>
        <v>      - </v>
      </c>
      <c r="G326" s="295"/>
      <c r="H326" s="295"/>
      <c r="I326" s="295"/>
      <c r="J326" s="295"/>
      <c r="K326" s="295"/>
      <c r="L326" s="295"/>
      <c r="M326" s="295"/>
      <c r="N326" s="295"/>
      <c r="O326" s="295"/>
      <c r="P326" s="295"/>
      <c r="Q326" s="295"/>
      <c r="R326" s="295"/>
      <c r="S326" s="295"/>
      <c r="T326" s="295"/>
      <c r="U326" s="387"/>
      <c r="V326" s="387"/>
      <c r="W326" s="387"/>
      <c r="X326" s="387"/>
      <c r="Y326" s="387"/>
      <c r="Z326" s="387"/>
      <c r="AA326" s="387"/>
      <c r="AB326" s="387"/>
      <c r="AC326" s="387"/>
      <c r="AD326" s="387"/>
      <c r="AE326" s="387"/>
      <c r="AF326" s="387"/>
      <c r="AG326" s="387"/>
      <c r="AH326" s="387"/>
      <c r="AI326" s="387"/>
      <c r="AJ326" s="387"/>
      <c r="AK326" s="387"/>
      <c r="AL326" s="387"/>
      <c r="AM326" s="387"/>
      <c r="AN326" s="387"/>
      <c r="AO326" s="387"/>
      <c r="AP326" s="387"/>
      <c r="AQ326" s="387"/>
      <c r="AR326" s="387"/>
      <c r="AS326" s="387"/>
      <c r="AT326" s="387"/>
      <c r="AU326" s="387"/>
      <c r="AV326" s="387"/>
      <c r="AW326" s="387"/>
      <c r="AX326" s="387"/>
      <c r="AY326" s="387"/>
      <c r="AZ326" s="387"/>
      <c r="BA326" s="387"/>
      <c r="BB326" s="387"/>
      <c r="BC326" s="387"/>
      <c r="BD326" s="387"/>
      <c r="BE326" s="387"/>
      <c r="BF326" s="387"/>
      <c r="BG326" s="387"/>
      <c r="BH326" s="387"/>
      <c r="BI326" s="387"/>
      <c r="BJ326" s="387"/>
      <c r="BK326" s="387"/>
      <c r="BL326" s="387"/>
      <c r="BM326" s="387"/>
      <c r="BN326" s="387"/>
      <c r="BO326" s="387"/>
      <c r="BP326" s="387"/>
      <c r="BQ326" s="387"/>
      <c r="BR326" s="387"/>
      <c r="BS326" s="387"/>
      <c r="BT326" s="387"/>
      <c r="BU326" s="387"/>
      <c r="BV326" s="387"/>
      <c r="BW326" s="295"/>
      <c r="BX326" s="295"/>
      <c r="BY326" s="295"/>
    </row>
    <row r="327" ht="15.0" customHeight="1">
      <c r="A327" s="294"/>
      <c r="B327" s="295" t="str">
        <f>IF(ISTEXT(A327),SUMIF('Production Calendar'!$F$3:$F$171,'Crop Map'!$A327,'Production Calendar'!$G$3:$G$171),"")</f>
        <v/>
      </c>
      <c r="C327" s="327" t="str">
        <f t="shared" si="3"/>
        <v/>
      </c>
      <c r="D327" s="328" t="str">
        <f t="array" ref="D327">IF(ISBLANK(A327),"",XLOOKUP($A327,'Codified Game Plan'!$E$3:$E$477,'Codified Game Plan'!$G$3:$G$477,0))</f>
        <v/>
      </c>
      <c r="E327" s="328" t="str">
        <f>IF(ISBLANK(A327),"",MAXIFS('Codified Game Plan'!$I$3:$I$477,'Codified Game Plan'!$E$3:$E$477,A327))</f>
        <v/>
      </c>
      <c r="F327" s="329" t="str">
        <f t="shared" si="4"/>
        <v>      - </v>
      </c>
      <c r="G327" s="295"/>
      <c r="H327" s="295"/>
      <c r="I327" s="295"/>
      <c r="J327" s="295"/>
      <c r="K327" s="295"/>
      <c r="L327" s="295"/>
      <c r="M327" s="295"/>
      <c r="N327" s="295"/>
      <c r="O327" s="295"/>
      <c r="P327" s="295"/>
      <c r="Q327" s="295"/>
      <c r="R327" s="295"/>
      <c r="S327" s="295"/>
      <c r="T327" s="295"/>
      <c r="U327" s="387"/>
      <c r="V327" s="387"/>
      <c r="W327" s="387"/>
      <c r="X327" s="387"/>
      <c r="Y327" s="387"/>
      <c r="Z327" s="387"/>
      <c r="AA327" s="387"/>
      <c r="AB327" s="387"/>
      <c r="AC327" s="387"/>
      <c r="AD327" s="387"/>
      <c r="AE327" s="387"/>
      <c r="AF327" s="387"/>
      <c r="AG327" s="387"/>
      <c r="AH327" s="387"/>
      <c r="AI327" s="387"/>
      <c r="AJ327" s="387"/>
      <c r="AK327" s="387"/>
      <c r="AL327" s="387"/>
      <c r="AM327" s="387"/>
      <c r="AN327" s="387"/>
      <c r="AO327" s="387"/>
      <c r="AP327" s="387"/>
      <c r="AQ327" s="387"/>
      <c r="AR327" s="387"/>
      <c r="AS327" s="387"/>
      <c r="AT327" s="387"/>
      <c r="AU327" s="387"/>
      <c r="AV327" s="387"/>
      <c r="AW327" s="387"/>
      <c r="AX327" s="387"/>
      <c r="AY327" s="387"/>
      <c r="AZ327" s="387"/>
      <c r="BA327" s="387"/>
      <c r="BB327" s="387"/>
      <c r="BC327" s="387"/>
      <c r="BD327" s="387"/>
      <c r="BE327" s="387"/>
      <c r="BF327" s="387"/>
      <c r="BG327" s="387"/>
      <c r="BH327" s="387"/>
      <c r="BI327" s="387"/>
      <c r="BJ327" s="387"/>
      <c r="BK327" s="387"/>
      <c r="BL327" s="387"/>
      <c r="BM327" s="387"/>
      <c r="BN327" s="387"/>
      <c r="BO327" s="387"/>
      <c r="BP327" s="387"/>
      <c r="BQ327" s="387"/>
      <c r="BR327" s="387"/>
      <c r="BS327" s="387"/>
      <c r="BT327" s="387"/>
      <c r="BU327" s="387"/>
      <c r="BV327" s="387"/>
      <c r="BW327" s="295"/>
      <c r="BX327" s="295"/>
      <c r="BY327" s="295"/>
    </row>
    <row r="328" ht="15.0" customHeight="1">
      <c r="A328" s="294"/>
      <c r="B328" s="295" t="str">
        <f>IF(ISTEXT(A328),SUMIF('Production Calendar'!$F$3:$F$171,'Crop Map'!$A328,'Production Calendar'!$G$3:$G$171),"")</f>
        <v/>
      </c>
      <c r="C328" s="327" t="str">
        <f t="shared" si="3"/>
        <v/>
      </c>
      <c r="D328" s="328" t="str">
        <f t="array" ref="D328">IF(ISBLANK(A328),"",XLOOKUP($A328,'Codified Game Plan'!$E$3:$E$477,'Codified Game Plan'!$G$3:$G$477,0))</f>
        <v/>
      </c>
      <c r="E328" s="328" t="str">
        <f>IF(ISBLANK(A328),"",MAXIFS('Codified Game Plan'!$I$3:$I$477,'Codified Game Plan'!$E$3:$E$477,A328))</f>
        <v/>
      </c>
      <c r="F328" s="329" t="str">
        <f t="shared" si="4"/>
        <v>      - </v>
      </c>
      <c r="G328" s="295"/>
      <c r="H328" s="295"/>
      <c r="I328" s="295"/>
      <c r="J328" s="295"/>
      <c r="K328" s="295"/>
      <c r="L328" s="295"/>
      <c r="M328" s="295"/>
      <c r="N328" s="295"/>
      <c r="O328" s="295"/>
      <c r="P328" s="295"/>
      <c r="Q328" s="295"/>
      <c r="R328" s="295"/>
      <c r="S328" s="295"/>
      <c r="T328" s="295"/>
      <c r="U328" s="387"/>
      <c r="V328" s="387"/>
      <c r="W328" s="387"/>
      <c r="X328" s="387"/>
      <c r="Y328" s="387"/>
      <c r="Z328" s="387"/>
      <c r="AA328" s="387"/>
      <c r="AB328" s="387"/>
      <c r="AC328" s="387"/>
      <c r="AD328" s="387"/>
      <c r="AE328" s="387"/>
      <c r="AF328" s="387"/>
      <c r="AG328" s="387"/>
      <c r="AH328" s="387"/>
      <c r="AI328" s="387"/>
      <c r="AJ328" s="387"/>
      <c r="AK328" s="387"/>
      <c r="AL328" s="387"/>
      <c r="AM328" s="387"/>
      <c r="AN328" s="387"/>
      <c r="AO328" s="387"/>
      <c r="AP328" s="387"/>
      <c r="AQ328" s="387"/>
      <c r="AR328" s="387"/>
      <c r="AS328" s="387"/>
      <c r="AT328" s="387"/>
      <c r="AU328" s="387"/>
      <c r="AV328" s="387"/>
      <c r="AW328" s="387"/>
      <c r="AX328" s="387"/>
      <c r="AY328" s="387"/>
      <c r="AZ328" s="387"/>
      <c r="BA328" s="387"/>
      <c r="BB328" s="387"/>
      <c r="BC328" s="387"/>
      <c r="BD328" s="387"/>
      <c r="BE328" s="387"/>
      <c r="BF328" s="387"/>
      <c r="BG328" s="387"/>
      <c r="BH328" s="387"/>
      <c r="BI328" s="387"/>
      <c r="BJ328" s="387"/>
      <c r="BK328" s="387"/>
      <c r="BL328" s="387"/>
      <c r="BM328" s="387"/>
      <c r="BN328" s="387"/>
      <c r="BO328" s="387"/>
      <c r="BP328" s="387"/>
      <c r="BQ328" s="387"/>
      <c r="BR328" s="387"/>
      <c r="BS328" s="387"/>
      <c r="BT328" s="387"/>
      <c r="BU328" s="387"/>
      <c r="BV328" s="387"/>
      <c r="BW328" s="295"/>
      <c r="BX328" s="295"/>
      <c r="BY328" s="295"/>
    </row>
    <row r="329" ht="15.0" customHeight="1">
      <c r="A329" s="294"/>
      <c r="B329" s="295" t="str">
        <f>IF(ISTEXT(A329),SUMIF('Production Calendar'!$F$3:$F$171,'Crop Map'!$A329,'Production Calendar'!$G$3:$G$171),"")</f>
        <v/>
      </c>
      <c r="C329" s="327" t="str">
        <f t="shared" si="3"/>
        <v/>
      </c>
      <c r="D329" s="328" t="str">
        <f t="array" ref="D329">IF(ISBLANK(A329),"",XLOOKUP($A329,'Codified Game Plan'!$E$3:$E$477,'Codified Game Plan'!$G$3:$G$477,0))</f>
        <v/>
      </c>
      <c r="E329" s="328" t="str">
        <f>IF(ISBLANK(A329),"",MAXIFS('Codified Game Plan'!$I$3:$I$477,'Codified Game Plan'!$E$3:$E$477,A329))</f>
        <v/>
      </c>
      <c r="F329" s="329" t="str">
        <f t="shared" si="4"/>
        <v>      - </v>
      </c>
      <c r="G329" s="295"/>
      <c r="H329" s="295"/>
      <c r="I329" s="295"/>
      <c r="J329" s="295"/>
      <c r="K329" s="295"/>
      <c r="L329" s="295"/>
      <c r="M329" s="295"/>
      <c r="N329" s="295"/>
      <c r="O329" s="295"/>
      <c r="P329" s="295"/>
      <c r="Q329" s="295"/>
      <c r="R329" s="295"/>
      <c r="S329" s="295"/>
      <c r="T329" s="295"/>
      <c r="U329" s="387"/>
      <c r="V329" s="387"/>
      <c r="W329" s="387"/>
      <c r="X329" s="387"/>
      <c r="Y329" s="387"/>
      <c r="Z329" s="387"/>
      <c r="AA329" s="387"/>
      <c r="AB329" s="387"/>
      <c r="AC329" s="387"/>
      <c r="AD329" s="387"/>
      <c r="AE329" s="387"/>
      <c r="AF329" s="387"/>
      <c r="AG329" s="387"/>
      <c r="AH329" s="387"/>
      <c r="AI329" s="387"/>
      <c r="AJ329" s="387"/>
      <c r="AK329" s="387"/>
      <c r="AL329" s="387"/>
      <c r="AM329" s="387"/>
      <c r="AN329" s="387"/>
      <c r="AO329" s="387"/>
      <c r="AP329" s="387"/>
      <c r="AQ329" s="387"/>
      <c r="AR329" s="387"/>
      <c r="AS329" s="387"/>
      <c r="AT329" s="387"/>
      <c r="AU329" s="387"/>
      <c r="AV329" s="387"/>
      <c r="AW329" s="387"/>
      <c r="AX329" s="387"/>
      <c r="AY329" s="387"/>
      <c r="AZ329" s="387"/>
      <c r="BA329" s="387"/>
      <c r="BB329" s="387"/>
      <c r="BC329" s="387"/>
      <c r="BD329" s="387"/>
      <c r="BE329" s="387"/>
      <c r="BF329" s="387"/>
      <c r="BG329" s="387"/>
      <c r="BH329" s="387"/>
      <c r="BI329" s="387"/>
      <c r="BJ329" s="387"/>
      <c r="BK329" s="387"/>
      <c r="BL329" s="387"/>
      <c r="BM329" s="387"/>
      <c r="BN329" s="387"/>
      <c r="BO329" s="387"/>
      <c r="BP329" s="387"/>
      <c r="BQ329" s="387"/>
      <c r="BR329" s="387"/>
      <c r="BS329" s="387"/>
      <c r="BT329" s="387"/>
      <c r="BU329" s="387"/>
      <c r="BV329" s="387"/>
      <c r="BW329" s="295"/>
      <c r="BX329" s="295"/>
      <c r="BY329" s="295"/>
    </row>
    <row r="330" ht="15.0" customHeight="1">
      <c r="A330" s="294"/>
      <c r="B330" s="295" t="str">
        <f>IF(ISTEXT(A330),SUMIF('Production Calendar'!$F$3:$F$171,'Crop Map'!$A330,'Production Calendar'!$G$3:$G$171),"")</f>
        <v/>
      </c>
      <c r="C330" s="327" t="str">
        <f t="shared" si="3"/>
        <v/>
      </c>
      <c r="D330" s="328" t="str">
        <f t="array" ref="D330">IF(ISBLANK(A330),"",XLOOKUP($A330,'Codified Game Plan'!$E$3:$E$477,'Codified Game Plan'!$G$3:$G$477,0))</f>
        <v/>
      </c>
      <c r="E330" s="328" t="str">
        <f>IF(ISBLANK(A330),"",MAXIFS('Codified Game Plan'!$I$3:$I$477,'Codified Game Plan'!$E$3:$E$477,A330))</f>
        <v/>
      </c>
      <c r="F330" s="329" t="str">
        <f t="shared" si="4"/>
        <v>      - </v>
      </c>
      <c r="G330" s="295"/>
      <c r="H330" s="295"/>
      <c r="I330" s="295"/>
      <c r="J330" s="295"/>
      <c r="K330" s="295"/>
      <c r="L330" s="295"/>
      <c r="M330" s="295"/>
      <c r="N330" s="295"/>
      <c r="O330" s="295"/>
      <c r="P330" s="295"/>
      <c r="Q330" s="295"/>
      <c r="R330" s="295"/>
      <c r="S330" s="295"/>
      <c r="T330" s="295"/>
      <c r="U330" s="387"/>
      <c r="V330" s="387"/>
      <c r="W330" s="387"/>
      <c r="X330" s="387"/>
      <c r="Y330" s="387"/>
      <c r="Z330" s="387"/>
      <c r="AA330" s="387"/>
      <c r="AB330" s="387"/>
      <c r="AC330" s="387"/>
      <c r="AD330" s="387"/>
      <c r="AE330" s="387"/>
      <c r="AF330" s="387"/>
      <c r="AG330" s="387"/>
      <c r="AH330" s="387"/>
      <c r="AI330" s="387"/>
      <c r="AJ330" s="387"/>
      <c r="AK330" s="387"/>
      <c r="AL330" s="387"/>
      <c r="AM330" s="387"/>
      <c r="AN330" s="387"/>
      <c r="AO330" s="387"/>
      <c r="AP330" s="387"/>
      <c r="AQ330" s="387"/>
      <c r="AR330" s="387"/>
      <c r="AS330" s="387"/>
      <c r="AT330" s="387"/>
      <c r="AU330" s="387"/>
      <c r="AV330" s="387"/>
      <c r="AW330" s="387"/>
      <c r="AX330" s="387"/>
      <c r="AY330" s="387"/>
      <c r="AZ330" s="387"/>
      <c r="BA330" s="387"/>
      <c r="BB330" s="387"/>
      <c r="BC330" s="387"/>
      <c r="BD330" s="387"/>
      <c r="BE330" s="387"/>
      <c r="BF330" s="387"/>
      <c r="BG330" s="387"/>
      <c r="BH330" s="387"/>
      <c r="BI330" s="387"/>
      <c r="BJ330" s="387"/>
      <c r="BK330" s="387"/>
      <c r="BL330" s="387"/>
      <c r="BM330" s="387"/>
      <c r="BN330" s="387"/>
      <c r="BO330" s="387"/>
      <c r="BP330" s="387"/>
      <c r="BQ330" s="387"/>
      <c r="BR330" s="387"/>
      <c r="BS330" s="387"/>
      <c r="BT330" s="387"/>
      <c r="BU330" s="387"/>
      <c r="BV330" s="387"/>
      <c r="BW330" s="295"/>
      <c r="BX330" s="295"/>
      <c r="BY330" s="295"/>
    </row>
    <row r="331" ht="15.0" customHeight="1">
      <c r="A331" s="294"/>
      <c r="B331" s="295" t="str">
        <f>IF(ISTEXT(A331),SUMIF('Production Calendar'!$F$3:$F$171,'Crop Map'!$A331,'Production Calendar'!$G$3:$G$171),"")</f>
        <v/>
      </c>
      <c r="C331" s="327" t="str">
        <f t="shared" si="3"/>
        <v/>
      </c>
      <c r="D331" s="328" t="str">
        <f t="array" ref="D331">IF(ISBLANK(A331),"",XLOOKUP($A331,'Codified Game Plan'!$E$3:$E$477,'Codified Game Plan'!$G$3:$G$477,0))</f>
        <v/>
      </c>
      <c r="E331" s="328" t="str">
        <f>IF(ISBLANK(A331),"",MAXIFS('Codified Game Plan'!$I$3:$I$477,'Codified Game Plan'!$E$3:$E$477,A331))</f>
        <v/>
      </c>
      <c r="F331" s="329" t="str">
        <f t="shared" si="4"/>
        <v>      - </v>
      </c>
      <c r="G331" s="295"/>
      <c r="H331" s="295"/>
      <c r="I331" s="295"/>
      <c r="J331" s="295"/>
      <c r="K331" s="295"/>
      <c r="L331" s="295"/>
      <c r="M331" s="295"/>
      <c r="N331" s="295"/>
      <c r="O331" s="295"/>
      <c r="P331" s="295"/>
      <c r="Q331" s="295"/>
      <c r="R331" s="295"/>
      <c r="S331" s="295"/>
      <c r="T331" s="295"/>
      <c r="U331" s="387"/>
      <c r="V331" s="387"/>
      <c r="W331" s="387"/>
      <c r="X331" s="387"/>
      <c r="Y331" s="387"/>
      <c r="Z331" s="387"/>
      <c r="AA331" s="387"/>
      <c r="AB331" s="387"/>
      <c r="AC331" s="387"/>
      <c r="AD331" s="387"/>
      <c r="AE331" s="387"/>
      <c r="AF331" s="387"/>
      <c r="AG331" s="387"/>
      <c r="AH331" s="387"/>
      <c r="AI331" s="387"/>
      <c r="AJ331" s="387"/>
      <c r="AK331" s="387"/>
      <c r="AL331" s="387"/>
      <c r="AM331" s="387"/>
      <c r="AN331" s="387"/>
      <c r="AO331" s="387"/>
      <c r="AP331" s="387"/>
      <c r="AQ331" s="387"/>
      <c r="AR331" s="387"/>
      <c r="AS331" s="387"/>
      <c r="AT331" s="387"/>
      <c r="AU331" s="387"/>
      <c r="AV331" s="387"/>
      <c r="AW331" s="387"/>
      <c r="AX331" s="387"/>
      <c r="AY331" s="387"/>
      <c r="AZ331" s="387"/>
      <c r="BA331" s="387"/>
      <c r="BB331" s="387"/>
      <c r="BC331" s="387"/>
      <c r="BD331" s="387"/>
      <c r="BE331" s="387"/>
      <c r="BF331" s="387"/>
      <c r="BG331" s="387"/>
      <c r="BH331" s="387"/>
      <c r="BI331" s="387"/>
      <c r="BJ331" s="387"/>
      <c r="BK331" s="387"/>
      <c r="BL331" s="387"/>
      <c r="BM331" s="387"/>
      <c r="BN331" s="387"/>
      <c r="BO331" s="387"/>
      <c r="BP331" s="387"/>
      <c r="BQ331" s="387"/>
      <c r="BR331" s="387"/>
      <c r="BS331" s="387"/>
      <c r="BT331" s="387"/>
      <c r="BU331" s="387"/>
      <c r="BV331" s="387"/>
      <c r="BW331" s="295"/>
      <c r="BX331" s="295"/>
      <c r="BY331" s="295"/>
    </row>
    <row r="332" ht="15.0" customHeight="1">
      <c r="A332" s="294"/>
      <c r="B332" s="295" t="str">
        <f>IF(ISTEXT(A332),SUMIF('Production Calendar'!$F$3:$F$171,'Crop Map'!$A332,'Production Calendar'!$G$3:$G$171),"")</f>
        <v/>
      </c>
      <c r="C332" s="327" t="str">
        <f t="shared" si="3"/>
        <v/>
      </c>
      <c r="D332" s="328" t="str">
        <f t="array" ref="D332">IF(ISBLANK(A332),"",XLOOKUP($A332,'Codified Game Plan'!$E$3:$E$477,'Codified Game Plan'!$G$3:$G$477,0))</f>
        <v/>
      </c>
      <c r="E332" s="328" t="str">
        <f>IF(ISBLANK(A332),"",MAXIFS('Codified Game Plan'!$I$3:$I$477,'Codified Game Plan'!$E$3:$E$477,A332))</f>
        <v/>
      </c>
      <c r="F332" s="329" t="str">
        <f t="shared" si="4"/>
        <v>      - </v>
      </c>
      <c r="G332" s="295"/>
      <c r="H332" s="295"/>
      <c r="I332" s="295"/>
      <c r="J332" s="295"/>
      <c r="K332" s="295"/>
      <c r="L332" s="295"/>
      <c r="M332" s="295"/>
      <c r="N332" s="295"/>
      <c r="O332" s="295"/>
      <c r="P332" s="295"/>
      <c r="Q332" s="295"/>
      <c r="R332" s="295"/>
      <c r="S332" s="295"/>
      <c r="T332" s="295"/>
      <c r="U332" s="387"/>
      <c r="V332" s="387"/>
      <c r="W332" s="387"/>
      <c r="X332" s="387"/>
      <c r="Y332" s="387"/>
      <c r="Z332" s="387"/>
      <c r="AA332" s="387"/>
      <c r="AB332" s="387"/>
      <c r="AC332" s="387"/>
      <c r="AD332" s="387"/>
      <c r="AE332" s="387"/>
      <c r="AF332" s="387"/>
      <c r="AG332" s="387"/>
      <c r="AH332" s="387"/>
      <c r="AI332" s="387"/>
      <c r="AJ332" s="387"/>
      <c r="AK332" s="387"/>
      <c r="AL332" s="387"/>
      <c r="AM332" s="387"/>
      <c r="AN332" s="387"/>
      <c r="AO332" s="387"/>
      <c r="AP332" s="387"/>
      <c r="AQ332" s="387"/>
      <c r="AR332" s="387"/>
      <c r="AS332" s="387"/>
      <c r="AT332" s="387"/>
      <c r="AU332" s="387"/>
      <c r="AV332" s="387"/>
      <c r="AW332" s="387"/>
      <c r="AX332" s="387"/>
      <c r="AY332" s="387"/>
      <c r="AZ332" s="387"/>
      <c r="BA332" s="387"/>
      <c r="BB332" s="387"/>
      <c r="BC332" s="387"/>
      <c r="BD332" s="387"/>
      <c r="BE332" s="387"/>
      <c r="BF332" s="387"/>
      <c r="BG332" s="387"/>
      <c r="BH332" s="387"/>
      <c r="BI332" s="387"/>
      <c r="BJ332" s="387"/>
      <c r="BK332" s="387"/>
      <c r="BL332" s="387"/>
      <c r="BM332" s="387"/>
      <c r="BN332" s="387"/>
      <c r="BO332" s="387"/>
      <c r="BP332" s="387"/>
      <c r="BQ332" s="387"/>
      <c r="BR332" s="387"/>
      <c r="BS332" s="387"/>
      <c r="BT332" s="387"/>
      <c r="BU332" s="387"/>
      <c r="BV332" s="387"/>
      <c r="BW332" s="295"/>
      <c r="BX332" s="295"/>
      <c r="BY332" s="295"/>
    </row>
    <row r="333" ht="15.0" customHeight="1">
      <c r="A333" s="294"/>
      <c r="B333" s="295" t="str">
        <f>IF(ISTEXT(A333),SUMIF('Production Calendar'!$F$3:$F$171,'Crop Map'!$A333,'Production Calendar'!$G$3:$G$171),"")</f>
        <v/>
      </c>
      <c r="C333" s="327" t="str">
        <f t="shared" si="3"/>
        <v/>
      </c>
      <c r="D333" s="328" t="str">
        <f t="array" ref="D333">IF(ISBLANK(A333),"",XLOOKUP($A333,'Codified Game Plan'!$E$3:$E$477,'Codified Game Plan'!$G$3:$G$477,0))</f>
        <v/>
      </c>
      <c r="E333" s="328" t="str">
        <f>IF(ISBLANK(A333),"",MAXIFS('Codified Game Plan'!$I$3:$I$477,'Codified Game Plan'!$E$3:$E$477,A333))</f>
        <v/>
      </c>
      <c r="F333" s="329" t="str">
        <f t="shared" si="4"/>
        <v>      - </v>
      </c>
      <c r="G333" s="295"/>
      <c r="H333" s="295"/>
      <c r="I333" s="295"/>
      <c r="J333" s="295"/>
      <c r="K333" s="295"/>
      <c r="L333" s="295"/>
      <c r="M333" s="295"/>
      <c r="N333" s="295"/>
      <c r="O333" s="295"/>
      <c r="P333" s="295"/>
      <c r="Q333" s="295"/>
      <c r="R333" s="295"/>
      <c r="S333" s="295"/>
      <c r="T333" s="295"/>
      <c r="U333" s="387"/>
      <c r="V333" s="387"/>
      <c r="W333" s="387"/>
      <c r="X333" s="387"/>
      <c r="Y333" s="387"/>
      <c r="Z333" s="387"/>
      <c r="AA333" s="387"/>
      <c r="AB333" s="387"/>
      <c r="AC333" s="387"/>
      <c r="AD333" s="387"/>
      <c r="AE333" s="387"/>
      <c r="AF333" s="387"/>
      <c r="AG333" s="387"/>
      <c r="AH333" s="387"/>
      <c r="AI333" s="387"/>
      <c r="AJ333" s="387"/>
      <c r="AK333" s="387"/>
      <c r="AL333" s="387"/>
      <c r="AM333" s="387"/>
      <c r="AN333" s="387"/>
      <c r="AO333" s="387"/>
      <c r="AP333" s="387"/>
      <c r="AQ333" s="387"/>
      <c r="AR333" s="387"/>
      <c r="AS333" s="387"/>
      <c r="AT333" s="387"/>
      <c r="AU333" s="387"/>
      <c r="AV333" s="387"/>
      <c r="AW333" s="387"/>
      <c r="AX333" s="387"/>
      <c r="AY333" s="387"/>
      <c r="AZ333" s="387"/>
      <c r="BA333" s="387"/>
      <c r="BB333" s="387"/>
      <c r="BC333" s="387"/>
      <c r="BD333" s="387"/>
      <c r="BE333" s="387"/>
      <c r="BF333" s="387"/>
      <c r="BG333" s="387"/>
      <c r="BH333" s="387"/>
      <c r="BI333" s="387"/>
      <c r="BJ333" s="387"/>
      <c r="BK333" s="387"/>
      <c r="BL333" s="387"/>
      <c r="BM333" s="387"/>
      <c r="BN333" s="387"/>
      <c r="BO333" s="387"/>
      <c r="BP333" s="387"/>
      <c r="BQ333" s="387"/>
      <c r="BR333" s="387"/>
      <c r="BS333" s="387"/>
      <c r="BT333" s="387"/>
      <c r="BU333" s="387"/>
      <c r="BV333" s="387"/>
      <c r="BW333" s="295"/>
      <c r="BX333" s="295"/>
      <c r="BY333" s="295"/>
    </row>
    <row r="334" ht="15.0" customHeight="1">
      <c r="A334" s="294"/>
      <c r="B334" s="295" t="str">
        <f>IF(ISTEXT(A334),SUMIF('Production Calendar'!$F$3:$F$171,'Crop Map'!$A334,'Production Calendar'!$G$3:$G$171),"")</f>
        <v/>
      </c>
      <c r="C334" s="327" t="str">
        <f t="shared" si="3"/>
        <v/>
      </c>
      <c r="D334" s="328" t="str">
        <f t="array" ref="D334">IF(ISBLANK(A334),"",XLOOKUP($A334,'Codified Game Plan'!$E$3:$E$477,'Codified Game Plan'!$G$3:$G$477,0))</f>
        <v/>
      </c>
      <c r="E334" s="328" t="str">
        <f>IF(ISBLANK(A334),"",MAXIFS('Codified Game Plan'!$I$3:$I$477,'Codified Game Plan'!$E$3:$E$477,A334))</f>
        <v/>
      </c>
      <c r="F334" s="329" t="str">
        <f t="shared" si="4"/>
        <v>      - </v>
      </c>
      <c r="G334" s="295"/>
      <c r="H334" s="295"/>
      <c r="I334" s="295"/>
      <c r="J334" s="295"/>
      <c r="K334" s="295"/>
      <c r="L334" s="295"/>
      <c r="M334" s="295"/>
      <c r="N334" s="295"/>
      <c r="O334" s="295"/>
      <c r="P334" s="295"/>
      <c r="Q334" s="295"/>
      <c r="R334" s="295"/>
      <c r="S334" s="295"/>
      <c r="T334" s="295"/>
      <c r="U334" s="387"/>
      <c r="V334" s="387"/>
      <c r="W334" s="387"/>
      <c r="X334" s="387"/>
      <c r="Y334" s="387"/>
      <c r="Z334" s="387"/>
      <c r="AA334" s="387"/>
      <c r="AB334" s="387"/>
      <c r="AC334" s="387"/>
      <c r="AD334" s="387"/>
      <c r="AE334" s="387"/>
      <c r="AF334" s="387"/>
      <c r="AG334" s="387"/>
      <c r="AH334" s="387"/>
      <c r="AI334" s="387"/>
      <c r="AJ334" s="387"/>
      <c r="AK334" s="387"/>
      <c r="AL334" s="387"/>
      <c r="AM334" s="387"/>
      <c r="AN334" s="387"/>
      <c r="AO334" s="387"/>
      <c r="AP334" s="387"/>
      <c r="AQ334" s="387"/>
      <c r="AR334" s="387"/>
      <c r="AS334" s="387"/>
      <c r="AT334" s="387"/>
      <c r="AU334" s="387"/>
      <c r="AV334" s="387"/>
      <c r="AW334" s="387"/>
      <c r="AX334" s="387"/>
      <c r="AY334" s="387"/>
      <c r="AZ334" s="387"/>
      <c r="BA334" s="387"/>
      <c r="BB334" s="387"/>
      <c r="BC334" s="387"/>
      <c r="BD334" s="387"/>
      <c r="BE334" s="387"/>
      <c r="BF334" s="387"/>
      <c r="BG334" s="387"/>
      <c r="BH334" s="387"/>
      <c r="BI334" s="387"/>
      <c r="BJ334" s="387"/>
      <c r="BK334" s="387"/>
      <c r="BL334" s="387"/>
      <c r="BM334" s="387"/>
      <c r="BN334" s="387"/>
      <c r="BO334" s="387"/>
      <c r="BP334" s="387"/>
      <c r="BQ334" s="387"/>
      <c r="BR334" s="387"/>
      <c r="BS334" s="387"/>
      <c r="BT334" s="387"/>
      <c r="BU334" s="387"/>
      <c r="BV334" s="387"/>
      <c r="BW334" s="295"/>
      <c r="BX334" s="295"/>
      <c r="BY334" s="295"/>
    </row>
    <row r="335" ht="15.0" customHeight="1">
      <c r="A335" s="294"/>
      <c r="B335" s="295" t="str">
        <f>IF(ISTEXT(A335),SUMIF('Production Calendar'!$F$3:$F$171,'Crop Map'!$A335,'Production Calendar'!$G$3:$G$171),"")</f>
        <v/>
      </c>
      <c r="C335" s="327" t="str">
        <f t="shared" si="3"/>
        <v/>
      </c>
      <c r="D335" s="328" t="str">
        <f t="array" ref="D335">IF(ISBLANK(A335),"",XLOOKUP($A335,'Codified Game Plan'!$E$3:$E$477,'Codified Game Plan'!$G$3:$G$477,0))</f>
        <v/>
      </c>
      <c r="E335" s="328" t="str">
        <f>IF(ISBLANK(A335),"",MAXIFS('Codified Game Plan'!$I$3:$I$477,'Codified Game Plan'!$E$3:$E$477,A335))</f>
        <v/>
      </c>
      <c r="F335" s="329" t="str">
        <f t="shared" si="4"/>
        <v>      - </v>
      </c>
      <c r="G335" s="295"/>
      <c r="H335" s="295"/>
      <c r="I335" s="295"/>
      <c r="J335" s="295"/>
      <c r="K335" s="295"/>
      <c r="L335" s="295"/>
      <c r="M335" s="295"/>
      <c r="N335" s="295"/>
      <c r="O335" s="295"/>
      <c r="P335" s="295"/>
      <c r="Q335" s="295"/>
      <c r="R335" s="295"/>
      <c r="S335" s="295"/>
      <c r="T335" s="295"/>
      <c r="U335" s="387"/>
      <c r="V335" s="387"/>
      <c r="W335" s="387"/>
      <c r="X335" s="387"/>
      <c r="Y335" s="387"/>
      <c r="Z335" s="387"/>
      <c r="AA335" s="387"/>
      <c r="AB335" s="387"/>
      <c r="AC335" s="387"/>
      <c r="AD335" s="387"/>
      <c r="AE335" s="387"/>
      <c r="AF335" s="387"/>
      <c r="AG335" s="387"/>
      <c r="AH335" s="387"/>
      <c r="AI335" s="387"/>
      <c r="AJ335" s="387"/>
      <c r="AK335" s="387"/>
      <c r="AL335" s="387"/>
      <c r="AM335" s="387"/>
      <c r="AN335" s="387"/>
      <c r="AO335" s="387"/>
      <c r="AP335" s="387"/>
      <c r="AQ335" s="387"/>
      <c r="AR335" s="387"/>
      <c r="AS335" s="387"/>
      <c r="AT335" s="387"/>
      <c r="AU335" s="387"/>
      <c r="AV335" s="387"/>
      <c r="AW335" s="387"/>
      <c r="AX335" s="387"/>
      <c r="AY335" s="387"/>
      <c r="AZ335" s="387"/>
      <c r="BA335" s="387"/>
      <c r="BB335" s="387"/>
      <c r="BC335" s="387"/>
      <c r="BD335" s="387"/>
      <c r="BE335" s="387"/>
      <c r="BF335" s="387"/>
      <c r="BG335" s="387"/>
      <c r="BH335" s="387"/>
      <c r="BI335" s="387"/>
      <c r="BJ335" s="387"/>
      <c r="BK335" s="387"/>
      <c r="BL335" s="387"/>
      <c r="BM335" s="387"/>
      <c r="BN335" s="387"/>
      <c r="BO335" s="387"/>
      <c r="BP335" s="387"/>
      <c r="BQ335" s="387"/>
      <c r="BR335" s="387"/>
      <c r="BS335" s="387"/>
      <c r="BT335" s="387"/>
      <c r="BU335" s="387"/>
      <c r="BV335" s="387"/>
      <c r="BW335" s="295"/>
      <c r="BX335" s="295"/>
      <c r="BY335" s="295"/>
    </row>
    <row r="336" ht="15.0" customHeight="1">
      <c r="A336" s="294"/>
      <c r="B336" s="295" t="str">
        <f>IF(ISTEXT(A336),SUMIF('Production Calendar'!$F$3:$F$171,'Crop Map'!$A336,'Production Calendar'!$G$3:$G$171),"")</f>
        <v/>
      </c>
      <c r="C336" s="327" t="str">
        <f t="shared" si="3"/>
        <v/>
      </c>
      <c r="D336" s="328" t="str">
        <f t="array" ref="D336">IF(ISBLANK(A336),"",XLOOKUP($A336,'Codified Game Plan'!$E$3:$E$477,'Codified Game Plan'!$G$3:$G$477,0))</f>
        <v/>
      </c>
      <c r="E336" s="328" t="str">
        <f>IF(ISBLANK(A336),"",MAXIFS('Codified Game Plan'!$I$3:$I$477,'Codified Game Plan'!$E$3:$E$477,A336))</f>
        <v/>
      </c>
      <c r="F336" s="329" t="str">
        <f t="shared" si="4"/>
        <v>      - </v>
      </c>
      <c r="G336" s="295"/>
      <c r="H336" s="295"/>
      <c r="I336" s="295"/>
      <c r="J336" s="295"/>
      <c r="K336" s="295"/>
      <c r="L336" s="295"/>
      <c r="M336" s="295"/>
      <c r="N336" s="295"/>
      <c r="O336" s="295"/>
      <c r="P336" s="295"/>
      <c r="Q336" s="295"/>
      <c r="R336" s="295"/>
      <c r="S336" s="295"/>
      <c r="T336" s="295"/>
      <c r="U336" s="387"/>
      <c r="V336" s="387"/>
      <c r="W336" s="387"/>
      <c r="X336" s="387"/>
      <c r="Y336" s="387"/>
      <c r="Z336" s="387"/>
      <c r="AA336" s="387"/>
      <c r="AB336" s="387"/>
      <c r="AC336" s="387"/>
      <c r="AD336" s="387"/>
      <c r="AE336" s="387"/>
      <c r="AF336" s="387"/>
      <c r="AG336" s="387"/>
      <c r="AH336" s="387"/>
      <c r="AI336" s="387"/>
      <c r="AJ336" s="387"/>
      <c r="AK336" s="387"/>
      <c r="AL336" s="387"/>
      <c r="AM336" s="387"/>
      <c r="AN336" s="387"/>
      <c r="AO336" s="387"/>
      <c r="AP336" s="387"/>
      <c r="AQ336" s="387"/>
      <c r="AR336" s="387"/>
      <c r="AS336" s="387"/>
      <c r="AT336" s="387"/>
      <c r="AU336" s="387"/>
      <c r="AV336" s="387"/>
      <c r="AW336" s="387"/>
      <c r="AX336" s="387"/>
      <c r="AY336" s="387"/>
      <c r="AZ336" s="387"/>
      <c r="BA336" s="387"/>
      <c r="BB336" s="387"/>
      <c r="BC336" s="387"/>
      <c r="BD336" s="387"/>
      <c r="BE336" s="387"/>
      <c r="BF336" s="387"/>
      <c r="BG336" s="387"/>
      <c r="BH336" s="387"/>
      <c r="BI336" s="387"/>
      <c r="BJ336" s="387"/>
      <c r="BK336" s="387"/>
      <c r="BL336" s="387"/>
      <c r="BM336" s="387"/>
      <c r="BN336" s="387"/>
      <c r="BO336" s="387"/>
      <c r="BP336" s="387"/>
      <c r="BQ336" s="387"/>
      <c r="BR336" s="387"/>
      <c r="BS336" s="387"/>
      <c r="BT336" s="387"/>
      <c r="BU336" s="387"/>
      <c r="BV336" s="387"/>
      <c r="BW336" s="295"/>
      <c r="BX336" s="295"/>
      <c r="BY336" s="295"/>
    </row>
    <row r="337" ht="15.0" customHeight="1">
      <c r="A337" s="294"/>
      <c r="B337" s="295" t="str">
        <f>IF(ISTEXT(A337),SUMIF('Production Calendar'!$F$3:$F$171,'Crop Map'!$A337,'Production Calendar'!$G$3:$G$171),"")</f>
        <v/>
      </c>
      <c r="C337" s="327" t="str">
        <f t="shared" si="3"/>
        <v/>
      </c>
      <c r="D337" s="328" t="str">
        <f t="array" ref="D337">IF(ISBLANK(A337),"",XLOOKUP($A337,'Codified Game Plan'!$E$3:$E$477,'Codified Game Plan'!$G$3:$G$477,0))</f>
        <v/>
      </c>
      <c r="E337" s="328" t="str">
        <f>IF(ISBLANK(A337),"",MAXIFS('Codified Game Plan'!$I$3:$I$477,'Codified Game Plan'!$E$3:$E$477,A337))</f>
        <v/>
      </c>
      <c r="F337" s="329" t="str">
        <f t="shared" si="4"/>
        <v>      - </v>
      </c>
      <c r="G337" s="295"/>
      <c r="H337" s="295"/>
      <c r="I337" s="295"/>
      <c r="J337" s="295"/>
      <c r="K337" s="295"/>
      <c r="L337" s="295"/>
      <c r="M337" s="295"/>
      <c r="N337" s="295"/>
      <c r="O337" s="295"/>
      <c r="P337" s="295"/>
      <c r="Q337" s="295"/>
      <c r="R337" s="295"/>
      <c r="S337" s="295"/>
      <c r="T337" s="295"/>
      <c r="U337" s="387"/>
      <c r="V337" s="387"/>
      <c r="W337" s="387"/>
      <c r="X337" s="387"/>
      <c r="Y337" s="387"/>
      <c r="Z337" s="387"/>
      <c r="AA337" s="387"/>
      <c r="AB337" s="387"/>
      <c r="AC337" s="387"/>
      <c r="AD337" s="387"/>
      <c r="AE337" s="387"/>
      <c r="AF337" s="387"/>
      <c r="AG337" s="387"/>
      <c r="AH337" s="387"/>
      <c r="AI337" s="387"/>
      <c r="AJ337" s="387"/>
      <c r="AK337" s="387"/>
      <c r="AL337" s="387"/>
      <c r="AM337" s="387"/>
      <c r="AN337" s="387"/>
      <c r="AO337" s="387"/>
      <c r="AP337" s="387"/>
      <c r="AQ337" s="387"/>
      <c r="AR337" s="387"/>
      <c r="AS337" s="387"/>
      <c r="AT337" s="387"/>
      <c r="AU337" s="387"/>
      <c r="AV337" s="387"/>
      <c r="AW337" s="387"/>
      <c r="AX337" s="387"/>
      <c r="AY337" s="387"/>
      <c r="AZ337" s="387"/>
      <c r="BA337" s="387"/>
      <c r="BB337" s="387"/>
      <c r="BC337" s="387"/>
      <c r="BD337" s="387"/>
      <c r="BE337" s="387"/>
      <c r="BF337" s="387"/>
      <c r="BG337" s="387"/>
      <c r="BH337" s="387"/>
      <c r="BI337" s="387"/>
      <c r="BJ337" s="387"/>
      <c r="BK337" s="387"/>
      <c r="BL337" s="387"/>
      <c r="BM337" s="387"/>
      <c r="BN337" s="387"/>
      <c r="BO337" s="387"/>
      <c r="BP337" s="387"/>
      <c r="BQ337" s="387"/>
      <c r="BR337" s="387"/>
      <c r="BS337" s="387"/>
      <c r="BT337" s="387"/>
      <c r="BU337" s="387"/>
      <c r="BV337" s="387"/>
      <c r="BW337" s="295"/>
      <c r="BX337" s="295"/>
      <c r="BY337" s="295"/>
    </row>
    <row r="338" ht="15.0" customHeight="1">
      <c r="A338" s="294"/>
      <c r="B338" s="295" t="str">
        <f>IF(ISTEXT(A338),SUMIF('Production Calendar'!$F$3:$F$171,'Crop Map'!$A338,'Production Calendar'!$G$3:$G$171),"")</f>
        <v/>
      </c>
      <c r="C338" s="327" t="str">
        <f t="shared" si="3"/>
        <v/>
      </c>
      <c r="D338" s="328" t="str">
        <f t="array" ref="D338">IF(ISBLANK(A338),"",XLOOKUP($A338,'Codified Game Plan'!$E$3:$E$477,'Codified Game Plan'!$G$3:$G$477,0))</f>
        <v/>
      </c>
      <c r="E338" s="328" t="str">
        <f>IF(ISBLANK(A338),"",MAXIFS('Codified Game Plan'!$I$3:$I$477,'Codified Game Plan'!$E$3:$E$477,A338))</f>
        <v/>
      </c>
      <c r="F338" s="329" t="str">
        <f t="shared" si="4"/>
        <v>      - </v>
      </c>
      <c r="G338" s="295"/>
      <c r="H338" s="295"/>
      <c r="I338" s="295"/>
      <c r="J338" s="295"/>
      <c r="K338" s="295"/>
      <c r="L338" s="295"/>
      <c r="M338" s="295"/>
      <c r="N338" s="295"/>
      <c r="O338" s="295"/>
      <c r="P338" s="295"/>
      <c r="Q338" s="295"/>
      <c r="R338" s="295"/>
      <c r="S338" s="295"/>
      <c r="T338" s="295"/>
      <c r="U338" s="387"/>
      <c r="V338" s="387"/>
      <c r="W338" s="387"/>
      <c r="X338" s="387"/>
      <c r="Y338" s="387"/>
      <c r="Z338" s="387"/>
      <c r="AA338" s="387"/>
      <c r="AB338" s="387"/>
      <c r="AC338" s="387"/>
      <c r="AD338" s="387"/>
      <c r="AE338" s="387"/>
      <c r="AF338" s="387"/>
      <c r="AG338" s="387"/>
      <c r="AH338" s="387"/>
      <c r="AI338" s="387"/>
      <c r="AJ338" s="387"/>
      <c r="AK338" s="387"/>
      <c r="AL338" s="387"/>
      <c r="AM338" s="387"/>
      <c r="AN338" s="387"/>
      <c r="AO338" s="387"/>
      <c r="AP338" s="387"/>
      <c r="AQ338" s="387"/>
      <c r="AR338" s="387"/>
      <c r="AS338" s="387"/>
      <c r="AT338" s="387"/>
      <c r="AU338" s="387"/>
      <c r="AV338" s="387"/>
      <c r="AW338" s="387"/>
      <c r="AX338" s="387"/>
      <c r="AY338" s="387"/>
      <c r="AZ338" s="387"/>
      <c r="BA338" s="387"/>
      <c r="BB338" s="387"/>
      <c r="BC338" s="387"/>
      <c r="BD338" s="387"/>
      <c r="BE338" s="387"/>
      <c r="BF338" s="387"/>
      <c r="BG338" s="387"/>
      <c r="BH338" s="387"/>
      <c r="BI338" s="387"/>
      <c r="BJ338" s="387"/>
      <c r="BK338" s="387"/>
      <c r="BL338" s="387"/>
      <c r="BM338" s="387"/>
      <c r="BN338" s="387"/>
      <c r="BO338" s="387"/>
      <c r="BP338" s="387"/>
      <c r="BQ338" s="387"/>
      <c r="BR338" s="387"/>
      <c r="BS338" s="387"/>
      <c r="BT338" s="387"/>
      <c r="BU338" s="387"/>
      <c r="BV338" s="387"/>
      <c r="BW338" s="295"/>
      <c r="BX338" s="295"/>
      <c r="BY338" s="295"/>
    </row>
    <row r="339" ht="15.0" customHeight="1">
      <c r="A339" s="294"/>
      <c r="B339" s="295" t="str">
        <f>IF(ISTEXT(A339),SUMIF('Production Calendar'!$F$3:$F$171,'Crop Map'!$A339,'Production Calendar'!$G$3:$G$171),"")</f>
        <v/>
      </c>
      <c r="C339" s="327" t="str">
        <f t="shared" si="3"/>
        <v/>
      </c>
      <c r="D339" s="328" t="str">
        <f t="array" ref="D339">IF(ISBLANK(A339),"",XLOOKUP($A339,'Codified Game Plan'!$E$3:$E$477,'Codified Game Plan'!$G$3:$G$477,0))</f>
        <v/>
      </c>
      <c r="E339" s="328" t="str">
        <f>IF(ISBLANK(A339),"",MAXIFS('Codified Game Plan'!$I$3:$I$477,'Codified Game Plan'!$E$3:$E$477,A339))</f>
        <v/>
      </c>
      <c r="F339" s="329" t="str">
        <f t="shared" si="4"/>
        <v>      - </v>
      </c>
      <c r="G339" s="295"/>
      <c r="H339" s="295"/>
      <c r="I339" s="295"/>
      <c r="J339" s="295"/>
      <c r="K339" s="295"/>
      <c r="L339" s="295"/>
      <c r="M339" s="295"/>
      <c r="N339" s="295"/>
      <c r="O339" s="295"/>
      <c r="P339" s="295"/>
      <c r="Q339" s="295"/>
      <c r="R339" s="295"/>
      <c r="S339" s="295"/>
      <c r="T339" s="295"/>
      <c r="U339" s="387"/>
      <c r="V339" s="387"/>
      <c r="W339" s="387"/>
      <c r="X339" s="387"/>
      <c r="Y339" s="387"/>
      <c r="Z339" s="387"/>
      <c r="AA339" s="387"/>
      <c r="AB339" s="387"/>
      <c r="AC339" s="387"/>
      <c r="AD339" s="387"/>
      <c r="AE339" s="387"/>
      <c r="AF339" s="387"/>
      <c r="AG339" s="387"/>
      <c r="AH339" s="387"/>
      <c r="AI339" s="387"/>
      <c r="AJ339" s="387"/>
      <c r="AK339" s="387"/>
      <c r="AL339" s="387"/>
      <c r="AM339" s="387"/>
      <c r="AN339" s="387"/>
      <c r="AO339" s="387"/>
      <c r="AP339" s="387"/>
      <c r="AQ339" s="387"/>
      <c r="AR339" s="387"/>
      <c r="AS339" s="387"/>
      <c r="AT339" s="387"/>
      <c r="AU339" s="387"/>
      <c r="AV339" s="387"/>
      <c r="AW339" s="387"/>
      <c r="AX339" s="387"/>
      <c r="AY339" s="387"/>
      <c r="AZ339" s="387"/>
      <c r="BA339" s="387"/>
      <c r="BB339" s="387"/>
      <c r="BC339" s="387"/>
      <c r="BD339" s="387"/>
      <c r="BE339" s="387"/>
      <c r="BF339" s="387"/>
      <c r="BG339" s="387"/>
      <c r="BH339" s="387"/>
      <c r="BI339" s="387"/>
      <c r="BJ339" s="387"/>
      <c r="BK339" s="387"/>
      <c r="BL339" s="387"/>
      <c r="BM339" s="387"/>
      <c r="BN339" s="387"/>
      <c r="BO339" s="387"/>
      <c r="BP339" s="387"/>
      <c r="BQ339" s="387"/>
      <c r="BR339" s="387"/>
      <c r="BS339" s="387"/>
      <c r="BT339" s="387"/>
      <c r="BU339" s="387"/>
      <c r="BV339" s="387"/>
      <c r="BW339" s="295"/>
      <c r="BX339" s="295"/>
      <c r="BY339" s="295"/>
    </row>
    <row r="340" ht="15.0" customHeight="1">
      <c r="A340" s="294"/>
      <c r="B340" s="295" t="str">
        <f>IF(ISTEXT(A340),SUMIF('Production Calendar'!$F$3:$F$171,'Crop Map'!$A340,'Production Calendar'!$G$3:$G$171),"")</f>
        <v/>
      </c>
      <c r="C340" s="327" t="str">
        <f t="shared" si="3"/>
        <v/>
      </c>
      <c r="D340" s="328" t="str">
        <f t="array" ref="D340">IF(ISBLANK(A340),"",XLOOKUP($A340,'Codified Game Plan'!$E$3:$E$477,'Codified Game Plan'!$G$3:$G$477,0))</f>
        <v/>
      </c>
      <c r="E340" s="328" t="str">
        <f>IF(ISBLANK(A340),"",MAXIFS('Codified Game Plan'!$I$3:$I$477,'Codified Game Plan'!$E$3:$E$477,A340))</f>
        <v/>
      </c>
      <c r="F340" s="329" t="str">
        <f t="shared" si="4"/>
        <v>      - </v>
      </c>
      <c r="G340" s="295"/>
      <c r="H340" s="295"/>
      <c r="I340" s="295"/>
      <c r="J340" s="295"/>
      <c r="K340" s="295"/>
      <c r="L340" s="295"/>
      <c r="M340" s="295"/>
      <c r="N340" s="295"/>
      <c r="O340" s="295"/>
      <c r="P340" s="295"/>
      <c r="Q340" s="295"/>
      <c r="R340" s="295"/>
      <c r="S340" s="295"/>
      <c r="T340" s="295"/>
      <c r="U340" s="387"/>
      <c r="V340" s="387"/>
      <c r="W340" s="387"/>
      <c r="X340" s="387"/>
      <c r="Y340" s="387"/>
      <c r="Z340" s="387"/>
      <c r="AA340" s="387"/>
      <c r="AB340" s="387"/>
      <c r="AC340" s="387"/>
      <c r="AD340" s="387"/>
      <c r="AE340" s="387"/>
      <c r="AF340" s="387"/>
      <c r="AG340" s="387"/>
      <c r="AH340" s="387"/>
      <c r="AI340" s="387"/>
      <c r="AJ340" s="387"/>
      <c r="AK340" s="387"/>
      <c r="AL340" s="387"/>
      <c r="AM340" s="387"/>
      <c r="AN340" s="387"/>
      <c r="AO340" s="387"/>
      <c r="AP340" s="387"/>
      <c r="AQ340" s="387"/>
      <c r="AR340" s="387"/>
      <c r="AS340" s="387"/>
      <c r="AT340" s="387"/>
      <c r="AU340" s="387"/>
      <c r="AV340" s="387"/>
      <c r="AW340" s="387"/>
      <c r="AX340" s="387"/>
      <c r="AY340" s="387"/>
      <c r="AZ340" s="387"/>
      <c r="BA340" s="387"/>
      <c r="BB340" s="387"/>
      <c r="BC340" s="387"/>
      <c r="BD340" s="387"/>
      <c r="BE340" s="387"/>
      <c r="BF340" s="387"/>
      <c r="BG340" s="387"/>
      <c r="BH340" s="387"/>
      <c r="BI340" s="387"/>
      <c r="BJ340" s="387"/>
      <c r="BK340" s="387"/>
      <c r="BL340" s="387"/>
      <c r="BM340" s="387"/>
      <c r="BN340" s="387"/>
      <c r="BO340" s="387"/>
      <c r="BP340" s="387"/>
      <c r="BQ340" s="387"/>
      <c r="BR340" s="387"/>
      <c r="BS340" s="387"/>
      <c r="BT340" s="387"/>
      <c r="BU340" s="387"/>
      <c r="BV340" s="387"/>
      <c r="BW340" s="295"/>
      <c r="BX340" s="295"/>
      <c r="BY340" s="295"/>
    </row>
    <row r="341" ht="15.0" customHeight="1">
      <c r="A341" s="294"/>
      <c r="B341" s="295" t="str">
        <f>IF(ISTEXT(A341),SUMIF('Production Calendar'!$F$3:$F$171,'Crop Map'!$A341,'Production Calendar'!$G$3:$G$171),"")</f>
        <v/>
      </c>
      <c r="C341" s="327" t="str">
        <f t="shared" si="3"/>
        <v/>
      </c>
      <c r="D341" s="328" t="str">
        <f t="array" ref="D341">IF(ISBLANK(A341),"",XLOOKUP($A341,'Codified Game Plan'!$E$3:$E$477,'Codified Game Plan'!$G$3:$G$477,0))</f>
        <v/>
      </c>
      <c r="E341" s="328" t="str">
        <f>IF(ISBLANK(A341),"",MAXIFS('Codified Game Plan'!$I$3:$I$477,'Codified Game Plan'!$E$3:$E$477,A341))</f>
        <v/>
      </c>
      <c r="F341" s="329" t="str">
        <f t="shared" si="4"/>
        <v>      - </v>
      </c>
      <c r="G341" s="295"/>
      <c r="H341" s="295"/>
      <c r="I341" s="295"/>
      <c r="J341" s="295"/>
      <c r="K341" s="295"/>
      <c r="L341" s="295"/>
      <c r="M341" s="295"/>
      <c r="N341" s="295"/>
      <c r="O341" s="295"/>
      <c r="P341" s="295"/>
      <c r="Q341" s="295"/>
      <c r="R341" s="295"/>
      <c r="S341" s="295"/>
      <c r="T341" s="295"/>
      <c r="U341" s="387"/>
      <c r="V341" s="387"/>
      <c r="W341" s="387"/>
      <c r="X341" s="387"/>
      <c r="Y341" s="387"/>
      <c r="Z341" s="387"/>
      <c r="AA341" s="387"/>
      <c r="AB341" s="387"/>
      <c r="AC341" s="387"/>
      <c r="AD341" s="387"/>
      <c r="AE341" s="387"/>
      <c r="AF341" s="387"/>
      <c r="AG341" s="387"/>
      <c r="AH341" s="387"/>
      <c r="AI341" s="387"/>
      <c r="AJ341" s="387"/>
      <c r="AK341" s="387"/>
      <c r="AL341" s="387"/>
      <c r="AM341" s="387"/>
      <c r="AN341" s="387"/>
      <c r="AO341" s="387"/>
      <c r="AP341" s="387"/>
      <c r="AQ341" s="387"/>
      <c r="AR341" s="387"/>
      <c r="AS341" s="387"/>
      <c r="AT341" s="387"/>
      <c r="AU341" s="387"/>
      <c r="AV341" s="387"/>
      <c r="AW341" s="387"/>
      <c r="AX341" s="387"/>
      <c r="AY341" s="387"/>
      <c r="AZ341" s="387"/>
      <c r="BA341" s="387"/>
      <c r="BB341" s="387"/>
      <c r="BC341" s="387"/>
      <c r="BD341" s="387"/>
      <c r="BE341" s="387"/>
      <c r="BF341" s="387"/>
      <c r="BG341" s="387"/>
      <c r="BH341" s="387"/>
      <c r="BI341" s="387"/>
      <c r="BJ341" s="387"/>
      <c r="BK341" s="387"/>
      <c r="BL341" s="387"/>
      <c r="BM341" s="387"/>
      <c r="BN341" s="387"/>
      <c r="BO341" s="387"/>
      <c r="BP341" s="387"/>
      <c r="BQ341" s="387"/>
      <c r="BR341" s="387"/>
      <c r="BS341" s="387"/>
      <c r="BT341" s="387"/>
      <c r="BU341" s="387"/>
      <c r="BV341" s="387"/>
      <c r="BW341" s="295"/>
      <c r="BX341" s="295"/>
      <c r="BY341" s="295"/>
    </row>
    <row r="342" ht="15.0" customHeight="1">
      <c r="A342" s="294"/>
      <c r="B342" s="295" t="str">
        <f>IF(ISTEXT(A342),SUMIF('Production Calendar'!$F$3:$F$171,'Crop Map'!$A342,'Production Calendar'!$G$3:$G$171),"")</f>
        <v/>
      </c>
      <c r="C342" s="327" t="str">
        <f t="shared" si="3"/>
        <v/>
      </c>
      <c r="D342" s="328" t="str">
        <f t="array" ref="D342">IF(ISBLANK(A342),"",XLOOKUP($A342,'Codified Game Plan'!$E$3:$E$477,'Codified Game Plan'!$G$3:$G$477,0))</f>
        <v/>
      </c>
      <c r="E342" s="328" t="str">
        <f>IF(ISBLANK(A342),"",MAXIFS('Codified Game Plan'!$I$3:$I$477,'Codified Game Plan'!$E$3:$E$477,A342))</f>
        <v/>
      </c>
      <c r="F342" s="329" t="str">
        <f t="shared" si="4"/>
        <v>      - </v>
      </c>
      <c r="G342" s="295"/>
      <c r="H342" s="295"/>
      <c r="I342" s="295"/>
      <c r="J342" s="295"/>
      <c r="K342" s="295"/>
      <c r="L342" s="295"/>
      <c r="M342" s="295"/>
      <c r="N342" s="295"/>
      <c r="O342" s="295"/>
      <c r="P342" s="295"/>
      <c r="Q342" s="295"/>
      <c r="R342" s="295"/>
      <c r="S342" s="295"/>
      <c r="T342" s="295"/>
      <c r="U342" s="387"/>
      <c r="V342" s="387"/>
      <c r="W342" s="387"/>
      <c r="X342" s="387"/>
      <c r="Y342" s="387"/>
      <c r="Z342" s="387"/>
      <c r="AA342" s="387"/>
      <c r="AB342" s="387"/>
      <c r="AC342" s="387"/>
      <c r="AD342" s="387"/>
      <c r="AE342" s="387"/>
      <c r="AF342" s="387"/>
      <c r="AG342" s="387"/>
      <c r="AH342" s="387"/>
      <c r="AI342" s="387"/>
      <c r="AJ342" s="387"/>
      <c r="AK342" s="387"/>
      <c r="AL342" s="387"/>
      <c r="AM342" s="387"/>
      <c r="AN342" s="387"/>
      <c r="AO342" s="387"/>
      <c r="AP342" s="387"/>
      <c r="AQ342" s="387"/>
      <c r="AR342" s="387"/>
      <c r="AS342" s="387"/>
      <c r="AT342" s="387"/>
      <c r="AU342" s="387"/>
      <c r="AV342" s="387"/>
      <c r="AW342" s="387"/>
      <c r="AX342" s="387"/>
      <c r="AY342" s="387"/>
      <c r="AZ342" s="387"/>
      <c r="BA342" s="387"/>
      <c r="BB342" s="387"/>
      <c r="BC342" s="387"/>
      <c r="BD342" s="387"/>
      <c r="BE342" s="387"/>
      <c r="BF342" s="387"/>
      <c r="BG342" s="387"/>
      <c r="BH342" s="387"/>
      <c r="BI342" s="387"/>
      <c r="BJ342" s="387"/>
      <c r="BK342" s="387"/>
      <c r="BL342" s="387"/>
      <c r="BM342" s="387"/>
      <c r="BN342" s="387"/>
      <c r="BO342" s="387"/>
      <c r="BP342" s="387"/>
      <c r="BQ342" s="387"/>
      <c r="BR342" s="387"/>
      <c r="BS342" s="387"/>
      <c r="BT342" s="387"/>
      <c r="BU342" s="387"/>
      <c r="BV342" s="387"/>
      <c r="BW342" s="295"/>
      <c r="BX342" s="295"/>
      <c r="BY342" s="295"/>
    </row>
    <row r="343" ht="15.0" customHeight="1">
      <c r="A343" s="294"/>
      <c r="B343" s="295" t="str">
        <f>IF(ISTEXT(A343),SUMIF('Production Calendar'!$F$3:$F$171,'Crop Map'!$A343,'Production Calendar'!$G$3:$G$171),"")</f>
        <v/>
      </c>
      <c r="C343" s="327" t="str">
        <f t="shared" si="3"/>
        <v/>
      </c>
      <c r="D343" s="328" t="str">
        <f t="array" ref="D343">IF(ISBLANK(A343),"",XLOOKUP($A343,'Codified Game Plan'!$E$3:$E$477,'Codified Game Plan'!$G$3:$G$477,0))</f>
        <v/>
      </c>
      <c r="E343" s="328" t="str">
        <f>IF(ISBLANK(A343),"",MAXIFS('Codified Game Plan'!$I$3:$I$477,'Codified Game Plan'!$E$3:$E$477,A343))</f>
        <v/>
      </c>
      <c r="F343" s="329" t="str">
        <f t="shared" si="4"/>
        <v>      - </v>
      </c>
      <c r="G343" s="295"/>
      <c r="H343" s="295"/>
      <c r="I343" s="295"/>
      <c r="J343" s="295"/>
      <c r="K343" s="295"/>
      <c r="L343" s="295"/>
      <c r="M343" s="295"/>
      <c r="N343" s="295"/>
      <c r="O343" s="295"/>
      <c r="P343" s="295"/>
      <c r="Q343" s="295"/>
      <c r="R343" s="295"/>
      <c r="S343" s="295"/>
      <c r="T343" s="295"/>
      <c r="U343" s="387"/>
      <c r="V343" s="387"/>
      <c r="W343" s="387"/>
      <c r="X343" s="387"/>
      <c r="Y343" s="387"/>
      <c r="Z343" s="387"/>
      <c r="AA343" s="387"/>
      <c r="AB343" s="387"/>
      <c r="AC343" s="387"/>
      <c r="AD343" s="387"/>
      <c r="AE343" s="387"/>
      <c r="AF343" s="387"/>
      <c r="AG343" s="387"/>
      <c r="AH343" s="387"/>
      <c r="AI343" s="387"/>
      <c r="AJ343" s="387"/>
      <c r="AK343" s="387"/>
      <c r="AL343" s="387"/>
      <c r="AM343" s="387"/>
      <c r="AN343" s="387"/>
      <c r="AO343" s="387"/>
      <c r="AP343" s="387"/>
      <c r="AQ343" s="387"/>
      <c r="AR343" s="387"/>
      <c r="AS343" s="387"/>
      <c r="AT343" s="387"/>
      <c r="AU343" s="387"/>
      <c r="AV343" s="387"/>
      <c r="AW343" s="387"/>
      <c r="AX343" s="387"/>
      <c r="AY343" s="387"/>
      <c r="AZ343" s="387"/>
      <c r="BA343" s="387"/>
      <c r="BB343" s="387"/>
      <c r="BC343" s="387"/>
      <c r="BD343" s="387"/>
      <c r="BE343" s="387"/>
      <c r="BF343" s="387"/>
      <c r="BG343" s="387"/>
      <c r="BH343" s="387"/>
      <c r="BI343" s="387"/>
      <c r="BJ343" s="387"/>
      <c r="BK343" s="387"/>
      <c r="BL343" s="387"/>
      <c r="BM343" s="387"/>
      <c r="BN343" s="387"/>
      <c r="BO343" s="387"/>
      <c r="BP343" s="387"/>
      <c r="BQ343" s="387"/>
      <c r="BR343" s="387"/>
      <c r="BS343" s="387"/>
      <c r="BT343" s="387"/>
      <c r="BU343" s="387"/>
      <c r="BV343" s="387"/>
      <c r="BW343" s="295"/>
      <c r="BX343" s="295"/>
      <c r="BY343" s="295"/>
    </row>
    <row r="344" ht="15.0" customHeight="1">
      <c r="A344" s="294"/>
      <c r="B344" s="295" t="str">
        <f>IF(ISTEXT(A344),SUMIF('Production Calendar'!$F$3:$F$171,'Crop Map'!$A344,'Production Calendar'!$G$3:$G$171),"")</f>
        <v/>
      </c>
      <c r="C344" s="327" t="str">
        <f t="shared" si="3"/>
        <v/>
      </c>
      <c r="D344" s="328" t="str">
        <f t="array" ref="D344">IF(ISBLANK(A344),"",XLOOKUP($A344,'Codified Game Plan'!$E$3:$E$477,'Codified Game Plan'!$G$3:$G$477,0))</f>
        <v/>
      </c>
      <c r="E344" s="328" t="str">
        <f>IF(ISBLANK(A344),"",MAXIFS('Codified Game Plan'!$I$3:$I$477,'Codified Game Plan'!$E$3:$E$477,A344))</f>
        <v/>
      </c>
      <c r="F344" s="329" t="str">
        <f t="shared" si="4"/>
        <v>      - </v>
      </c>
      <c r="G344" s="295"/>
      <c r="H344" s="295"/>
      <c r="I344" s="295"/>
      <c r="J344" s="295"/>
      <c r="K344" s="295"/>
      <c r="L344" s="295"/>
      <c r="M344" s="295"/>
      <c r="N344" s="295"/>
      <c r="O344" s="295"/>
      <c r="P344" s="295"/>
      <c r="Q344" s="295"/>
      <c r="R344" s="295"/>
      <c r="S344" s="295"/>
      <c r="T344" s="295"/>
      <c r="U344" s="387"/>
      <c r="V344" s="387"/>
      <c r="W344" s="387"/>
      <c r="X344" s="387"/>
      <c r="Y344" s="387"/>
      <c r="Z344" s="387"/>
      <c r="AA344" s="387"/>
      <c r="AB344" s="387"/>
      <c r="AC344" s="387"/>
      <c r="AD344" s="387"/>
      <c r="AE344" s="387"/>
      <c r="AF344" s="387"/>
      <c r="AG344" s="387"/>
      <c r="AH344" s="387"/>
      <c r="AI344" s="387"/>
      <c r="AJ344" s="387"/>
      <c r="AK344" s="387"/>
      <c r="AL344" s="387"/>
      <c r="AM344" s="387"/>
      <c r="AN344" s="387"/>
      <c r="AO344" s="387"/>
      <c r="AP344" s="387"/>
      <c r="AQ344" s="387"/>
      <c r="AR344" s="387"/>
      <c r="AS344" s="387"/>
      <c r="AT344" s="387"/>
      <c r="AU344" s="387"/>
      <c r="AV344" s="387"/>
      <c r="AW344" s="387"/>
      <c r="AX344" s="387"/>
      <c r="AY344" s="387"/>
      <c r="AZ344" s="387"/>
      <c r="BA344" s="387"/>
      <c r="BB344" s="387"/>
      <c r="BC344" s="387"/>
      <c r="BD344" s="387"/>
      <c r="BE344" s="387"/>
      <c r="BF344" s="387"/>
      <c r="BG344" s="387"/>
      <c r="BH344" s="387"/>
      <c r="BI344" s="387"/>
      <c r="BJ344" s="387"/>
      <c r="BK344" s="387"/>
      <c r="BL344" s="387"/>
      <c r="BM344" s="387"/>
      <c r="BN344" s="387"/>
      <c r="BO344" s="387"/>
      <c r="BP344" s="387"/>
      <c r="BQ344" s="387"/>
      <c r="BR344" s="387"/>
      <c r="BS344" s="387"/>
      <c r="BT344" s="387"/>
      <c r="BU344" s="387"/>
      <c r="BV344" s="387"/>
      <c r="BW344" s="295"/>
      <c r="BX344" s="295"/>
      <c r="BY344" s="295"/>
    </row>
    <row r="345" ht="15.0" customHeight="1">
      <c r="A345" s="294"/>
      <c r="B345" s="295" t="str">
        <f>IF(ISTEXT(A345),SUMIF('Production Calendar'!$F$3:$F$171,'Crop Map'!$A345,'Production Calendar'!$G$3:$G$171),"")</f>
        <v/>
      </c>
      <c r="C345" s="327" t="str">
        <f t="shared" si="3"/>
        <v/>
      </c>
      <c r="D345" s="328" t="str">
        <f t="array" ref="D345">IF(ISBLANK(A345),"",XLOOKUP($A345,'Codified Game Plan'!$E$3:$E$477,'Codified Game Plan'!$G$3:$G$477,0))</f>
        <v/>
      </c>
      <c r="E345" s="328" t="str">
        <f>IF(ISBLANK(A345),"",MAXIFS('Codified Game Plan'!$I$3:$I$477,'Codified Game Plan'!$E$3:$E$477,A345))</f>
        <v/>
      </c>
      <c r="F345" s="329" t="str">
        <f t="shared" si="4"/>
        <v>      - </v>
      </c>
      <c r="G345" s="295"/>
      <c r="H345" s="295"/>
      <c r="I345" s="295"/>
      <c r="J345" s="295"/>
      <c r="K345" s="295"/>
      <c r="L345" s="295"/>
      <c r="M345" s="295"/>
      <c r="N345" s="295"/>
      <c r="O345" s="295"/>
      <c r="P345" s="295"/>
      <c r="Q345" s="295"/>
      <c r="R345" s="295"/>
      <c r="S345" s="295"/>
      <c r="T345" s="295"/>
      <c r="U345" s="387"/>
      <c r="V345" s="387"/>
      <c r="W345" s="387"/>
      <c r="X345" s="387"/>
      <c r="Y345" s="387"/>
      <c r="Z345" s="387"/>
      <c r="AA345" s="387"/>
      <c r="AB345" s="387"/>
      <c r="AC345" s="387"/>
      <c r="AD345" s="387"/>
      <c r="AE345" s="387"/>
      <c r="AF345" s="387"/>
      <c r="AG345" s="387"/>
      <c r="AH345" s="387"/>
      <c r="AI345" s="387"/>
      <c r="AJ345" s="387"/>
      <c r="AK345" s="387"/>
      <c r="AL345" s="387"/>
      <c r="AM345" s="387"/>
      <c r="AN345" s="387"/>
      <c r="AO345" s="387"/>
      <c r="AP345" s="387"/>
      <c r="AQ345" s="387"/>
      <c r="AR345" s="387"/>
      <c r="AS345" s="387"/>
      <c r="AT345" s="387"/>
      <c r="AU345" s="387"/>
      <c r="AV345" s="387"/>
      <c r="AW345" s="387"/>
      <c r="AX345" s="387"/>
      <c r="AY345" s="387"/>
      <c r="AZ345" s="387"/>
      <c r="BA345" s="387"/>
      <c r="BB345" s="387"/>
      <c r="BC345" s="387"/>
      <c r="BD345" s="387"/>
      <c r="BE345" s="387"/>
      <c r="BF345" s="387"/>
      <c r="BG345" s="387"/>
      <c r="BH345" s="387"/>
      <c r="BI345" s="387"/>
      <c r="BJ345" s="387"/>
      <c r="BK345" s="387"/>
      <c r="BL345" s="387"/>
      <c r="BM345" s="387"/>
      <c r="BN345" s="387"/>
      <c r="BO345" s="387"/>
      <c r="BP345" s="387"/>
      <c r="BQ345" s="387"/>
      <c r="BR345" s="387"/>
      <c r="BS345" s="387"/>
      <c r="BT345" s="387"/>
      <c r="BU345" s="387"/>
      <c r="BV345" s="387"/>
      <c r="BW345" s="295"/>
      <c r="BX345" s="295"/>
      <c r="BY345" s="295"/>
    </row>
    <row r="346" ht="15.0" customHeight="1">
      <c r="A346" s="294"/>
      <c r="B346" s="295" t="str">
        <f>IF(ISTEXT(A346),SUMIF('Production Calendar'!$F$3:$F$171,'Crop Map'!$A346,'Production Calendar'!$G$3:$G$171),"")</f>
        <v/>
      </c>
      <c r="C346" s="327" t="str">
        <f t="shared" si="3"/>
        <v/>
      </c>
      <c r="D346" s="328" t="str">
        <f t="array" ref="D346">IF(ISBLANK(A346),"",XLOOKUP($A346,'Codified Game Plan'!$E$3:$E$477,'Codified Game Plan'!$G$3:$G$477,0))</f>
        <v/>
      </c>
      <c r="E346" s="328" t="str">
        <f>IF(ISBLANK(A346),"",MAXIFS('Codified Game Plan'!$I$3:$I$477,'Codified Game Plan'!$E$3:$E$477,A346))</f>
        <v/>
      </c>
      <c r="F346" s="329" t="str">
        <f t="shared" si="4"/>
        <v>      - </v>
      </c>
      <c r="G346" s="295"/>
      <c r="H346" s="295"/>
      <c r="I346" s="295"/>
      <c r="J346" s="295"/>
      <c r="K346" s="295"/>
      <c r="L346" s="295"/>
      <c r="M346" s="295"/>
      <c r="N346" s="295"/>
      <c r="O346" s="295"/>
      <c r="P346" s="295"/>
      <c r="Q346" s="295"/>
      <c r="R346" s="295"/>
      <c r="S346" s="295"/>
      <c r="T346" s="295"/>
      <c r="U346" s="387"/>
      <c r="V346" s="387"/>
      <c r="W346" s="387"/>
      <c r="X346" s="387"/>
      <c r="Y346" s="387"/>
      <c r="Z346" s="387"/>
      <c r="AA346" s="387"/>
      <c r="AB346" s="387"/>
      <c r="AC346" s="387"/>
      <c r="AD346" s="387"/>
      <c r="AE346" s="387"/>
      <c r="AF346" s="387"/>
      <c r="AG346" s="387"/>
      <c r="AH346" s="387"/>
      <c r="AI346" s="387"/>
      <c r="AJ346" s="387"/>
      <c r="AK346" s="387"/>
      <c r="AL346" s="387"/>
      <c r="AM346" s="387"/>
      <c r="AN346" s="387"/>
      <c r="AO346" s="387"/>
      <c r="AP346" s="387"/>
      <c r="AQ346" s="387"/>
      <c r="AR346" s="387"/>
      <c r="AS346" s="387"/>
      <c r="AT346" s="387"/>
      <c r="AU346" s="387"/>
      <c r="AV346" s="387"/>
      <c r="AW346" s="387"/>
      <c r="AX346" s="387"/>
      <c r="AY346" s="387"/>
      <c r="AZ346" s="387"/>
      <c r="BA346" s="387"/>
      <c r="BB346" s="387"/>
      <c r="BC346" s="387"/>
      <c r="BD346" s="387"/>
      <c r="BE346" s="387"/>
      <c r="BF346" s="387"/>
      <c r="BG346" s="387"/>
      <c r="BH346" s="387"/>
      <c r="BI346" s="387"/>
      <c r="BJ346" s="387"/>
      <c r="BK346" s="387"/>
      <c r="BL346" s="387"/>
      <c r="BM346" s="387"/>
      <c r="BN346" s="387"/>
      <c r="BO346" s="387"/>
      <c r="BP346" s="387"/>
      <c r="BQ346" s="387"/>
      <c r="BR346" s="387"/>
      <c r="BS346" s="387"/>
      <c r="BT346" s="387"/>
      <c r="BU346" s="387"/>
      <c r="BV346" s="387"/>
      <c r="BW346" s="295"/>
      <c r="BX346" s="295"/>
      <c r="BY346" s="295"/>
    </row>
    <row r="347" ht="15.0" customHeight="1">
      <c r="A347" s="294"/>
      <c r="B347" s="295" t="str">
        <f>IF(ISTEXT(A347),SUMIF('Production Calendar'!$F$3:$F$171,'Crop Map'!$A347,'Production Calendar'!$G$3:$G$171),"")</f>
        <v/>
      </c>
      <c r="C347" s="327" t="str">
        <f t="shared" si="3"/>
        <v/>
      </c>
      <c r="D347" s="328" t="str">
        <f t="array" ref="D347">IF(ISBLANK(A347),"",XLOOKUP($A347,'Codified Game Plan'!$E$3:$E$477,'Codified Game Plan'!$G$3:$G$477,0))</f>
        <v/>
      </c>
      <c r="E347" s="328" t="str">
        <f>IF(ISBLANK(A347),"",MAXIFS('Codified Game Plan'!$I$3:$I$477,'Codified Game Plan'!$E$3:$E$477,A347))</f>
        <v/>
      </c>
      <c r="F347" s="329" t="str">
        <f t="shared" si="4"/>
        <v>      - </v>
      </c>
      <c r="G347" s="295"/>
      <c r="H347" s="295"/>
      <c r="I347" s="295"/>
      <c r="J347" s="295"/>
      <c r="K347" s="295"/>
      <c r="L347" s="295"/>
      <c r="M347" s="295"/>
      <c r="N347" s="295"/>
      <c r="O347" s="295"/>
      <c r="P347" s="295"/>
      <c r="Q347" s="295"/>
      <c r="R347" s="295"/>
      <c r="S347" s="295"/>
      <c r="T347" s="295"/>
      <c r="U347" s="387"/>
      <c r="V347" s="387"/>
      <c r="W347" s="387"/>
      <c r="X347" s="387"/>
      <c r="Y347" s="387"/>
      <c r="Z347" s="387"/>
      <c r="AA347" s="387"/>
      <c r="AB347" s="387"/>
      <c r="AC347" s="387"/>
      <c r="AD347" s="387"/>
      <c r="AE347" s="387"/>
      <c r="AF347" s="387"/>
      <c r="AG347" s="387"/>
      <c r="AH347" s="387"/>
      <c r="AI347" s="387"/>
      <c r="AJ347" s="387"/>
      <c r="AK347" s="387"/>
      <c r="AL347" s="387"/>
      <c r="AM347" s="387"/>
      <c r="AN347" s="387"/>
      <c r="AO347" s="387"/>
      <c r="AP347" s="387"/>
      <c r="AQ347" s="387"/>
      <c r="AR347" s="387"/>
      <c r="AS347" s="387"/>
      <c r="AT347" s="387"/>
      <c r="AU347" s="387"/>
      <c r="AV347" s="387"/>
      <c r="AW347" s="387"/>
      <c r="AX347" s="387"/>
      <c r="AY347" s="387"/>
      <c r="AZ347" s="387"/>
      <c r="BA347" s="387"/>
      <c r="BB347" s="387"/>
      <c r="BC347" s="387"/>
      <c r="BD347" s="387"/>
      <c r="BE347" s="387"/>
      <c r="BF347" s="387"/>
      <c r="BG347" s="387"/>
      <c r="BH347" s="387"/>
      <c r="BI347" s="387"/>
      <c r="BJ347" s="387"/>
      <c r="BK347" s="387"/>
      <c r="BL347" s="387"/>
      <c r="BM347" s="387"/>
      <c r="BN347" s="387"/>
      <c r="BO347" s="387"/>
      <c r="BP347" s="387"/>
      <c r="BQ347" s="387"/>
      <c r="BR347" s="387"/>
      <c r="BS347" s="387"/>
      <c r="BT347" s="387"/>
      <c r="BU347" s="387"/>
      <c r="BV347" s="387"/>
      <c r="BW347" s="295"/>
      <c r="BX347" s="295"/>
      <c r="BY347" s="295"/>
    </row>
    <row r="348" ht="15.0" customHeight="1">
      <c r="A348" s="294"/>
      <c r="B348" s="295" t="str">
        <f>IF(ISTEXT(A348),SUMIF('Production Calendar'!$F$3:$F$171,'Crop Map'!$A348,'Production Calendar'!$G$3:$G$171),"")</f>
        <v/>
      </c>
      <c r="C348" s="327" t="str">
        <f t="shared" si="3"/>
        <v/>
      </c>
      <c r="D348" s="328" t="str">
        <f t="array" ref="D348">IF(ISBLANK(A348),"",XLOOKUP($A348,'Codified Game Plan'!$E$3:$E$477,'Codified Game Plan'!$G$3:$G$477,0))</f>
        <v/>
      </c>
      <c r="E348" s="328" t="str">
        <f>IF(ISBLANK(A348),"",MAXIFS('Codified Game Plan'!$I$3:$I$477,'Codified Game Plan'!$E$3:$E$477,A348))</f>
        <v/>
      </c>
      <c r="F348" s="329" t="str">
        <f t="shared" si="4"/>
        <v>      - </v>
      </c>
      <c r="G348" s="295"/>
      <c r="H348" s="295"/>
      <c r="I348" s="295"/>
      <c r="J348" s="295"/>
      <c r="K348" s="295"/>
      <c r="L348" s="295"/>
      <c r="M348" s="295"/>
      <c r="N348" s="295"/>
      <c r="O348" s="295"/>
      <c r="P348" s="295"/>
      <c r="Q348" s="295"/>
      <c r="R348" s="295"/>
      <c r="S348" s="295"/>
      <c r="T348" s="295"/>
      <c r="U348" s="387"/>
      <c r="V348" s="387"/>
      <c r="W348" s="387"/>
      <c r="X348" s="387"/>
      <c r="Y348" s="387"/>
      <c r="Z348" s="387"/>
      <c r="AA348" s="387"/>
      <c r="AB348" s="387"/>
      <c r="AC348" s="387"/>
      <c r="AD348" s="387"/>
      <c r="AE348" s="387"/>
      <c r="AF348" s="387"/>
      <c r="AG348" s="387"/>
      <c r="AH348" s="387"/>
      <c r="AI348" s="387"/>
      <c r="AJ348" s="387"/>
      <c r="AK348" s="387"/>
      <c r="AL348" s="387"/>
      <c r="AM348" s="387"/>
      <c r="AN348" s="387"/>
      <c r="AO348" s="387"/>
      <c r="AP348" s="387"/>
      <c r="AQ348" s="387"/>
      <c r="AR348" s="387"/>
      <c r="AS348" s="387"/>
      <c r="AT348" s="387"/>
      <c r="AU348" s="387"/>
      <c r="AV348" s="387"/>
      <c r="AW348" s="387"/>
      <c r="AX348" s="387"/>
      <c r="AY348" s="387"/>
      <c r="AZ348" s="387"/>
      <c r="BA348" s="387"/>
      <c r="BB348" s="387"/>
      <c r="BC348" s="387"/>
      <c r="BD348" s="387"/>
      <c r="BE348" s="387"/>
      <c r="BF348" s="387"/>
      <c r="BG348" s="387"/>
      <c r="BH348" s="387"/>
      <c r="BI348" s="387"/>
      <c r="BJ348" s="387"/>
      <c r="BK348" s="387"/>
      <c r="BL348" s="387"/>
      <c r="BM348" s="387"/>
      <c r="BN348" s="387"/>
      <c r="BO348" s="387"/>
      <c r="BP348" s="387"/>
      <c r="BQ348" s="387"/>
      <c r="BR348" s="387"/>
      <c r="BS348" s="387"/>
      <c r="BT348" s="387"/>
      <c r="BU348" s="387"/>
      <c r="BV348" s="387"/>
      <c r="BW348" s="295"/>
      <c r="BX348" s="295"/>
      <c r="BY348" s="295"/>
    </row>
    <row r="349" ht="15.0" customHeight="1">
      <c r="A349" s="294"/>
      <c r="B349" s="295" t="str">
        <f>IF(ISTEXT(A349),SUMIF('Production Calendar'!$F$3:$F$171,'Crop Map'!$A349,'Production Calendar'!$G$3:$G$171),"")</f>
        <v/>
      </c>
      <c r="C349" s="327" t="str">
        <f t="shared" si="3"/>
        <v/>
      </c>
      <c r="D349" s="328" t="str">
        <f t="array" ref="D349">IF(ISBLANK(A349),"",XLOOKUP($A349,'Codified Game Plan'!$E$3:$E$477,'Codified Game Plan'!$G$3:$G$477,0))</f>
        <v/>
      </c>
      <c r="E349" s="328" t="str">
        <f>IF(ISBLANK(A349),"",MAXIFS('Codified Game Plan'!$I$3:$I$477,'Codified Game Plan'!$E$3:$E$477,A349))</f>
        <v/>
      </c>
      <c r="F349" s="329" t="str">
        <f t="shared" si="4"/>
        <v>      - </v>
      </c>
      <c r="G349" s="295"/>
      <c r="H349" s="295"/>
      <c r="I349" s="295"/>
      <c r="J349" s="295"/>
      <c r="K349" s="295"/>
      <c r="L349" s="295"/>
      <c r="M349" s="295"/>
      <c r="N349" s="295"/>
      <c r="O349" s="295"/>
      <c r="P349" s="295"/>
      <c r="Q349" s="295"/>
      <c r="R349" s="295"/>
      <c r="S349" s="295"/>
      <c r="T349" s="295"/>
      <c r="U349" s="387"/>
      <c r="V349" s="387"/>
      <c r="W349" s="387"/>
      <c r="X349" s="387"/>
      <c r="Y349" s="387"/>
      <c r="Z349" s="387"/>
      <c r="AA349" s="387"/>
      <c r="AB349" s="387"/>
      <c r="AC349" s="387"/>
      <c r="AD349" s="387"/>
      <c r="AE349" s="387"/>
      <c r="AF349" s="387"/>
      <c r="AG349" s="387"/>
      <c r="AH349" s="387"/>
      <c r="AI349" s="387"/>
      <c r="AJ349" s="387"/>
      <c r="AK349" s="387"/>
      <c r="AL349" s="387"/>
      <c r="AM349" s="387"/>
      <c r="AN349" s="387"/>
      <c r="AO349" s="387"/>
      <c r="AP349" s="387"/>
      <c r="AQ349" s="387"/>
      <c r="AR349" s="387"/>
      <c r="AS349" s="387"/>
      <c r="AT349" s="387"/>
      <c r="AU349" s="387"/>
      <c r="AV349" s="387"/>
      <c r="AW349" s="387"/>
      <c r="AX349" s="387"/>
      <c r="AY349" s="387"/>
      <c r="AZ349" s="387"/>
      <c r="BA349" s="387"/>
      <c r="BB349" s="387"/>
      <c r="BC349" s="387"/>
      <c r="BD349" s="387"/>
      <c r="BE349" s="387"/>
      <c r="BF349" s="387"/>
      <c r="BG349" s="387"/>
      <c r="BH349" s="387"/>
      <c r="BI349" s="387"/>
      <c r="BJ349" s="387"/>
      <c r="BK349" s="387"/>
      <c r="BL349" s="387"/>
      <c r="BM349" s="387"/>
      <c r="BN349" s="387"/>
      <c r="BO349" s="387"/>
      <c r="BP349" s="387"/>
      <c r="BQ349" s="387"/>
      <c r="BR349" s="387"/>
      <c r="BS349" s="387"/>
      <c r="BT349" s="387"/>
      <c r="BU349" s="387"/>
      <c r="BV349" s="387"/>
      <c r="BW349" s="295"/>
      <c r="BX349" s="295"/>
      <c r="BY349" s="295"/>
    </row>
    <row r="350" ht="15.0" customHeight="1">
      <c r="A350" s="294"/>
      <c r="B350" s="295" t="str">
        <f>IF(ISTEXT(A350),SUMIF('Production Calendar'!$F$3:$F$171,'Crop Map'!$A350,'Production Calendar'!$G$3:$G$171),"")</f>
        <v/>
      </c>
      <c r="C350" s="327" t="str">
        <f t="shared" si="3"/>
        <v/>
      </c>
      <c r="D350" s="328" t="str">
        <f t="array" ref="D350">IF(ISBLANK(A350),"",XLOOKUP($A350,'Codified Game Plan'!$E$3:$E$477,'Codified Game Plan'!$G$3:$G$477,0))</f>
        <v/>
      </c>
      <c r="E350" s="328" t="str">
        <f>IF(ISBLANK(A350),"",MAXIFS('Codified Game Plan'!$I$3:$I$477,'Codified Game Plan'!$E$3:$E$477,A350))</f>
        <v/>
      </c>
      <c r="F350" s="329" t="str">
        <f t="shared" si="4"/>
        <v>      - </v>
      </c>
      <c r="G350" s="295"/>
      <c r="H350" s="295"/>
      <c r="I350" s="295"/>
      <c r="J350" s="295"/>
      <c r="K350" s="295"/>
      <c r="L350" s="295"/>
      <c r="M350" s="295"/>
      <c r="N350" s="295"/>
      <c r="O350" s="295"/>
      <c r="P350" s="295"/>
      <c r="Q350" s="295"/>
      <c r="R350" s="295"/>
      <c r="S350" s="295"/>
      <c r="T350" s="295"/>
      <c r="U350" s="387"/>
      <c r="V350" s="387"/>
      <c r="W350" s="387"/>
      <c r="X350" s="387"/>
      <c r="Y350" s="387"/>
      <c r="Z350" s="387"/>
      <c r="AA350" s="387"/>
      <c r="AB350" s="387"/>
      <c r="AC350" s="387"/>
      <c r="AD350" s="387"/>
      <c r="AE350" s="387"/>
      <c r="AF350" s="387"/>
      <c r="AG350" s="387"/>
      <c r="AH350" s="387"/>
      <c r="AI350" s="387"/>
      <c r="AJ350" s="387"/>
      <c r="AK350" s="387"/>
      <c r="AL350" s="387"/>
      <c r="AM350" s="387"/>
      <c r="AN350" s="387"/>
      <c r="AO350" s="387"/>
      <c r="AP350" s="387"/>
      <c r="AQ350" s="387"/>
      <c r="AR350" s="387"/>
      <c r="AS350" s="387"/>
      <c r="AT350" s="387"/>
      <c r="AU350" s="387"/>
      <c r="AV350" s="387"/>
      <c r="AW350" s="387"/>
      <c r="AX350" s="387"/>
      <c r="AY350" s="387"/>
      <c r="AZ350" s="387"/>
      <c r="BA350" s="387"/>
      <c r="BB350" s="387"/>
      <c r="BC350" s="387"/>
      <c r="BD350" s="387"/>
      <c r="BE350" s="387"/>
      <c r="BF350" s="387"/>
      <c r="BG350" s="387"/>
      <c r="BH350" s="387"/>
      <c r="BI350" s="387"/>
      <c r="BJ350" s="387"/>
      <c r="BK350" s="387"/>
      <c r="BL350" s="387"/>
      <c r="BM350" s="387"/>
      <c r="BN350" s="387"/>
      <c r="BO350" s="387"/>
      <c r="BP350" s="387"/>
      <c r="BQ350" s="387"/>
      <c r="BR350" s="387"/>
      <c r="BS350" s="387"/>
      <c r="BT350" s="387"/>
      <c r="BU350" s="387"/>
      <c r="BV350" s="387"/>
      <c r="BW350" s="295"/>
      <c r="BX350" s="295"/>
      <c r="BY350" s="295"/>
    </row>
    <row r="351" ht="15.0" customHeight="1">
      <c r="A351" s="294"/>
      <c r="B351" s="295" t="str">
        <f>IF(ISTEXT(A351),SUMIF('Production Calendar'!$F$3:$F$171,'Crop Map'!$A351,'Production Calendar'!$G$3:$G$171),"")</f>
        <v/>
      </c>
      <c r="C351" s="327" t="str">
        <f t="shared" si="3"/>
        <v/>
      </c>
      <c r="D351" s="328" t="str">
        <f t="array" ref="D351">IF(ISBLANK(A351),"",XLOOKUP($A351,'Codified Game Plan'!$E$3:$E$477,'Codified Game Plan'!$G$3:$G$477,0))</f>
        <v/>
      </c>
      <c r="E351" s="328" t="str">
        <f>IF(ISBLANK(A351),"",MAXIFS('Codified Game Plan'!$I$3:$I$477,'Codified Game Plan'!$E$3:$E$477,A351))</f>
        <v/>
      </c>
      <c r="F351" s="329" t="str">
        <f t="shared" si="4"/>
        <v>      - </v>
      </c>
      <c r="G351" s="295"/>
      <c r="H351" s="295"/>
      <c r="I351" s="295"/>
      <c r="J351" s="295"/>
      <c r="K351" s="295"/>
      <c r="L351" s="295"/>
      <c r="M351" s="295"/>
      <c r="N351" s="295"/>
      <c r="O351" s="295"/>
      <c r="P351" s="295"/>
      <c r="Q351" s="295"/>
      <c r="R351" s="295"/>
      <c r="S351" s="295"/>
      <c r="T351" s="295"/>
      <c r="U351" s="387"/>
      <c r="V351" s="387"/>
      <c r="W351" s="387"/>
      <c r="X351" s="387"/>
      <c r="Y351" s="387"/>
      <c r="Z351" s="387"/>
      <c r="AA351" s="387"/>
      <c r="AB351" s="387"/>
      <c r="AC351" s="387"/>
      <c r="AD351" s="387"/>
      <c r="AE351" s="387"/>
      <c r="AF351" s="387"/>
      <c r="AG351" s="387"/>
      <c r="AH351" s="387"/>
      <c r="AI351" s="387"/>
      <c r="AJ351" s="387"/>
      <c r="AK351" s="387"/>
      <c r="AL351" s="387"/>
      <c r="AM351" s="387"/>
      <c r="AN351" s="387"/>
      <c r="AO351" s="387"/>
      <c r="AP351" s="387"/>
      <c r="AQ351" s="387"/>
      <c r="AR351" s="387"/>
      <c r="AS351" s="387"/>
      <c r="AT351" s="387"/>
      <c r="AU351" s="387"/>
      <c r="AV351" s="387"/>
      <c r="AW351" s="387"/>
      <c r="AX351" s="387"/>
      <c r="AY351" s="387"/>
      <c r="AZ351" s="387"/>
      <c r="BA351" s="387"/>
      <c r="BB351" s="387"/>
      <c r="BC351" s="387"/>
      <c r="BD351" s="387"/>
      <c r="BE351" s="387"/>
      <c r="BF351" s="387"/>
      <c r="BG351" s="387"/>
      <c r="BH351" s="387"/>
      <c r="BI351" s="387"/>
      <c r="BJ351" s="387"/>
      <c r="BK351" s="387"/>
      <c r="BL351" s="387"/>
      <c r="BM351" s="387"/>
      <c r="BN351" s="387"/>
      <c r="BO351" s="387"/>
      <c r="BP351" s="387"/>
      <c r="BQ351" s="387"/>
      <c r="BR351" s="387"/>
      <c r="BS351" s="387"/>
      <c r="BT351" s="387"/>
      <c r="BU351" s="387"/>
      <c r="BV351" s="387"/>
      <c r="BW351" s="295"/>
      <c r="BX351" s="295"/>
      <c r="BY351" s="295"/>
    </row>
    <row r="352" ht="15.0" customHeight="1">
      <c r="A352" s="294"/>
      <c r="B352" s="295" t="str">
        <f>IF(ISTEXT(A352),SUMIF('Production Calendar'!$F$3:$F$171,'Crop Map'!$A352,'Production Calendar'!$G$3:$G$171),"")</f>
        <v/>
      </c>
      <c r="C352" s="327" t="str">
        <f t="shared" si="3"/>
        <v/>
      </c>
      <c r="D352" s="328" t="str">
        <f t="array" ref="D352">IF(ISBLANK(A352),"",XLOOKUP($A352,'Codified Game Plan'!$E$3:$E$477,'Codified Game Plan'!$G$3:$G$477,0))</f>
        <v/>
      </c>
      <c r="E352" s="328" t="str">
        <f>IF(ISBLANK(A352),"",MAXIFS('Codified Game Plan'!$I$3:$I$477,'Codified Game Plan'!$E$3:$E$477,A352))</f>
        <v/>
      </c>
      <c r="F352" s="329" t="str">
        <f t="shared" si="4"/>
        <v>      - </v>
      </c>
      <c r="G352" s="295"/>
      <c r="H352" s="295"/>
      <c r="I352" s="295"/>
      <c r="J352" s="295"/>
      <c r="K352" s="295"/>
      <c r="L352" s="295"/>
      <c r="M352" s="295"/>
      <c r="N352" s="295"/>
      <c r="O352" s="295"/>
      <c r="P352" s="295"/>
      <c r="Q352" s="295"/>
      <c r="R352" s="295"/>
      <c r="S352" s="295"/>
      <c r="T352" s="295"/>
      <c r="U352" s="387"/>
      <c r="V352" s="387"/>
      <c r="W352" s="387"/>
      <c r="X352" s="387"/>
      <c r="Y352" s="387"/>
      <c r="Z352" s="387"/>
      <c r="AA352" s="387"/>
      <c r="AB352" s="387"/>
      <c r="AC352" s="387"/>
      <c r="AD352" s="387"/>
      <c r="AE352" s="387"/>
      <c r="AF352" s="387"/>
      <c r="AG352" s="387"/>
      <c r="AH352" s="387"/>
      <c r="AI352" s="387"/>
      <c r="AJ352" s="387"/>
      <c r="AK352" s="387"/>
      <c r="AL352" s="387"/>
      <c r="AM352" s="387"/>
      <c r="AN352" s="387"/>
      <c r="AO352" s="387"/>
      <c r="AP352" s="387"/>
      <c r="AQ352" s="387"/>
      <c r="AR352" s="387"/>
      <c r="AS352" s="387"/>
      <c r="AT352" s="387"/>
      <c r="AU352" s="387"/>
      <c r="AV352" s="387"/>
      <c r="AW352" s="387"/>
      <c r="AX352" s="387"/>
      <c r="AY352" s="387"/>
      <c r="AZ352" s="387"/>
      <c r="BA352" s="387"/>
      <c r="BB352" s="387"/>
      <c r="BC352" s="387"/>
      <c r="BD352" s="387"/>
      <c r="BE352" s="387"/>
      <c r="BF352" s="387"/>
      <c r="BG352" s="387"/>
      <c r="BH352" s="387"/>
      <c r="BI352" s="387"/>
      <c r="BJ352" s="387"/>
      <c r="BK352" s="387"/>
      <c r="BL352" s="387"/>
      <c r="BM352" s="387"/>
      <c r="BN352" s="387"/>
      <c r="BO352" s="387"/>
      <c r="BP352" s="387"/>
      <c r="BQ352" s="387"/>
      <c r="BR352" s="387"/>
      <c r="BS352" s="387"/>
      <c r="BT352" s="387"/>
      <c r="BU352" s="387"/>
      <c r="BV352" s="387"/>
      <c r="BW352" s="295"/>
      <c r="BX352" s="295"/>
      <c r="BY352" s="295"/>
    </row>
    <row r="353" ht="15.0" customHeight="1">
      <c r="A353" s="294"/>
      <c r="B353" s="295" t="str">
        <f>IF(ISTEXT(A353),SUMIF('Production Calendar'!$F$3:$F$171,'Crop Map'!$A353,'Production Calendar'!$G$3:$G$171),"")</f>
        <v/>
      </c>
      <c r="C353" s="327" t="str">
        <f t="shared" si="3"/>
        <v/>
      </c>
      <c r="D353" s="328" t="str">
        <f t="array" ref="D353">IF(ISBLANK(A353),"",XLOOKUP($A353,'Codified Game Plan'!$E$3:$E$477,'Codified Game Plan'!$G$3:$G$477,0))</f>
        <v/>
      </c>
      <c r="E353" s="328" t="str">
        <f>IF(ISBLANK(A353),"",MAXIFS('Codified Game Plan'!$I$3:$I$477,'Codified Game Plan'!$E$3:$E$477,A353))</f>
        <v/>
      </c>
      <c r="F353" s="329" t="str">
        <f t="shared" si="4"/>
        <v>      - </v>
      </c>
      <c r="G353" s="295"/>
      <c r="H353" s="295"/>
      <c r="I353" s="295"/>
      <c r="J353" s="295"/>
      <c r="K353" s="295"/>
      <c r="L353" s="295"/>
      <c r="M353" s="295"/>
      <c r="N353" s="295"/>
      <c r="O353" s="295"/>
      <c r="P353" s="295"/>
      <c r="Q353" s="295"/>
      <c r="R353" s="295"/>
      <c r="S353" s="295"/>
      <c r="T353" s="295"/>
      <c r="U353" s="387"/>
      <c r="V353" s="387"/>
      <c r="W353" s="387"/>
      <c r="X353" s="387"/>
      <c r="Y353" s="387"/>
      <c r="Z353" s="387"/>
      <c r="AA353" s="387"/>
      <c r="AB353" s="387"/>
      <c r="AC353" s="387"/>
      <c r="AD353" s="387"/>
      <c r="AE353" s="387"/>
      <c r="AF353" s="387"/>
      <c r="AG353" s="387"/>
      <c r="AH353" s="387"/>
      <c r="AI353" s="387"/>
      <c r="AJ353" s="387"/>
      <c r="AK353" s="387"/>
      <c r="AL353" s="387"/>
      <c r="AM353" s="387"/>
      <c r="AN353" s="387"/>
      <c r="AO353" s="387"/>
      <c r="AP353" s="387"/>
      <c r="AQ353" s="387"/>
      <c r="AR353" s="387"/>
      <c r="AS353" s="387"/>
      <c r="AT353" s="387"/>
      <c r="AU353" s="387"/>
      <c r="AV353" s="387"/>
      <c r="AW353" s="387"/>
      <c r="AX353" s="387"/>
      <c r="AY353" s="387"/>
      <c r="AZ353" s="387"/>
      <c r="BA353" s="387"/>
      <c r="BB353" s="387"/>
      <c r="BC353" s="387"/>
      <c r="BD353" s="387"/>
      <c r="BE353" s="387"/>
      <c r="BF353" s="387"/>
      <c r="BG353" s="387"/>
      <c r="BH353" s="387"/>
      <c r="BI353" s="387"/>
      <c r="BJ353" s="387"/>
      <c r="BK353" s="387"/>
      <c r="BL353" s="387"/>
      <c r="BM353" s="387"/>
      <c r="BN353" s="387"/>
      <c r="BO353" s="387"/>
      <c r="BP353" s="387"/>
      <c r="BQ353" s="387"/>
      <c r="BR353" s="387"/>
      <c r="BS353" s="387"/>
      <c r="BT353" s="387"/>
      <c r="BU353" s="387"/>
      <c r="BV353" s="387"/>
      <c r="BW353" s="295"/>
      <c r="BX353" s="295"/>
      <c r="BY353" s="295"/>
    </row>
    <row r="354" ht="15.0" customHeight="1">
      <c r="A354" s="294"/>
      <c r="B354" s="295" t="str">
        <f>IF(ISTEXT(A354),SUMIF('Production Calendar'!$F$3:$F$171,'Crop Map'!$A354,'Production Calendar'!$G$3:$G$171),"")</f>
        <v/>
      </c>
      <c r="C354" s="327" t="str">
        <f t="shared" si="3"/>
        <v/>
      </c>
      <c r="D354" s="328" t="str">
        <f t="array" ref="D354">IF(ISBLANK(A354),"",XLOOKUP($A354,'Codified Game Plan'!$E$3:$E$477,'Codified Game Plan'!$G$3:$G$477,0))</f>
        <v/>
      </c>
      <c r="E354" s="328" t="str">
        <f>IF(ISBLANK(A354),"",MAXIFS('Codified Game Plan'!$I$3:$I$477,'Codified Game Plan'!$E$3:$E$477,A354))</f>
        <v/>
      </c>
      <c r="F354" s="329" t="str">
        <f t="shared" si="4"/>
        <v>      - </v>
      </c>
      <c r="G354" s="295"/>
      <c r="H354" s="295"/>
      <c r="I354" s="295"/>
      <c r="J354" s="295"/>
      <c r="K354" s="295"/>
      <c r="L354" s="295"/>
      <c r="M354" s="295"/>
      <c r="N354" s="295"/>
      <c r="O354" s="295"/>
      <c r="P354" s="295"/>
      <c r="Q354" s="295"/>
      <c r="R354" s="295"/>
      <c r="S354" s="295"/>
      <c r="T354" s="295"/>
      <c r="U354" s="387"/>
      <c r="V354" s="387"/>
      <c r="W354" s="387"/>
      <c r="X354" s="387"/>
      <c r="Y354" s="387"/>
      <c r="Z354" s="387"/>
      <c r="AA354" s="387"/>
      <c r="AB354" s="387"/>
      <c r="AC354" s="387"/>
      <c r="AD354" s="387"/>
      <c r="AE354" s="387"/>
      <c r="AF354" s="387"/>
      <c r="AG354" s="387"/>
      <c r="AH354" s="387"/>
      <c r="AI354" s="387"/>
      <c r="AJ354" s="387"/>
      <c r="AK354" s="387"/>
      <c r="AL354" s="387"/>
      <c r="AM354" s="387"/>
      <c r="AN354" s="387"/>
      <c r="AO354" s="387"/>
      <c r="AP354" s="387"/>
      <c r="AQ354" s="387"/>
      <c r="AR354" s="387"/>
      <c r="AS354" s="387"/>
      <c r="AT354" s="387"/>
      <c r="AU354" s="387"/>
      <c r="AV354" s="387"/>
      <c r="AW354" s="387"/>
      <c r="AX354" s="387"/>
      <c r="AY354" s="387"/>
      <c r="AZ354" s="387"/>
      <c r="BA354" s="387"/>
      <c r="BB354" s="387"/>
      <c r="BC354" s="387"/>
      <c r="BD354" s="387"/>
      <c r="BE354" s="387"/>
      <c r="BF354" s="387"/>
      <c r="BG354" s="387"/>
      <c r="BH354" s="387"/>
      <c r="BI354" s="387"/>
      <c r="BJ354" s="387"/>
      <c r="BK354" s="387"/>
      <c r="BL354" s="387"/>
      <c r="BM354" s="387"/>
      <c r="BN354" s="387"/>
      <c r="BO354" s="387"/>
      <c r="BP354" s="387"/>
      <c r="BQ354" s="387"/>
      <c r="BR354" s="387"/>
      <c r="BS354" s="387"/>
      <c r="BT354" s="387"/>
      <c r="BU354" s="387"/>
      <c r="BV354" s="387"/>
      <c r="BW354" s="295"/>
      <c r="BX354" s="295"/>
      <c r="BY354" s="295"/>
    </row>
    <row r="355" ht="15.0" customHeight="1">
      <c r="A355" s="294"/>
      <c r="B355" s="295" t="str">
        <f>IF(ISTEXT(A355),SUMIF('Production Calendar'!$F$3:$F$171,'Crop Map'!$A355,'Production Calendar'!$G$3:$G$171),"")</f>
        <v/>
      </c>
      <c r="C355" s="327" t="str">
        <f t="shared" si="3"/>
        <v/>
      </c>
      <c r="D355" s="328" t="str">
        <f t="array" ref="D355">IF(ISBLANK(A355),"",XLOOKUP($A355,'Codified Game Plan'!$E$3:$E$477,'Codified Game Plan'!$G$3:$G$477,0))</f>
        <v/>
      </c>
      <c r="E355" s="328" t="str">
        <f>IF(ISBLANK(A355),"",MAXIFS('Codified Game Plan'!$I$3:$I$477,'Codified Game Plan'!$E$3:$E$477,A355))</f>
        <v/>
      </c>
      <c r="F355" s="329" t="str">
        <f t="shared" si="4"/>
        <v>      - </v>
      </c>
      <c r="G355" s="295"/>
      <c r="H355" s="295"/>
      <c r="I355" s="295"/>
      <c r="J355" s="295"/>
      <c r="K355" s="295"/>
      <c r="L355" s="295"/>
      <c r="M355" s="295"/>
      <c r="N355" s="295"/>
      <c r="O355" s="295"/>
      <c r="P355" s="295"/>
      <c r="Q355" s="295"/>
      <c r="R355" s="295"/>
      <c r="S355" s="295"/>
      <c r="T355" s="295"/>
      <c r="U355" s="387"/>
      <c r="V355" s="387"/>
      <c r="W355" s="387"/>
      <c r="X355" s="387"/>
      <c r="Y355" s="387"/>
      <c r="Z355" s="387"/>
      <c r="AA355" s="387"/>
      <c r="AB355" s="387"/>
      <c r="AC355" s="387"/>
      <c r="AD355" s="387"/>
      <c r="AE355" s="387"/>
      <c r="AF355" s="387"/>
      <c r="AG355" s="387"/>
      <c r="AH355" s="387"/>
      <c r="AI355" s="387"/>
      <c r="AJ355" s="387"/>
      <c r="AK355" s="387"/>
      <c r="AL355" s="387"/>
      <c r="AM355" s="387"/>
      <c r="AN355" s="387"/>
      <c r="AO355" s="387"/>
      <c r="AP355" s="387"/>
      <c r="AQ355" s="387"/>
      <c r="AR355" s="387"/>
      <c r="AS355" s="387"/>
      <c r="AT355" s="387"/>
      <c r="AU355" s="387"/>
      <c r="AV355" s="387"/>
      <c r="AW355" s="387"/>
      <c r="AX355" s="387"/>
      <c r="AY355" s="387"/>
      <c r="AZ355" s="387"/>
      <c r="BA355" s="387"/>
      <c r="BB355" s="387"/>
      <c r="BC355" s="387"/>
      <c r="BD355" s="387"/>
      <c r="BE355" s="387"/>
      <c r="BF355" s="387"/>
      <c r="BG355" s="387"/>
      <c r="BH355" s="387"/>
      <c r="BI355" s="387"/>
      <c r="BJ355" s="387"/>
      <c r="BK355" s="387"/>
      <c r="BL355" s="387"/>
      <c r="BM355" s="387"/>
      <c r="BN355" s="387"/>
      <c r="BO355" s="387"/>
      <c r="BP355" s="387"/>
      <c r="BQ355" s="387"/>
      <c r="BR355" s="387"/>
      <c r="BS355" s="387"/>
      <c r="BT355" s="387"/>
      <c r="BU355" s="387"/>
      <c r="BV355" s="387"/>
      <c r="BW355" s="295"/>
      <c r="BX355" s="295"/>
      <c r="BY355" s="295"/>
    </row>
    <row r="356" ht="15.0" customHeight="1">
      <c r="A356" s="294"/>
      <c r="B356" s="295" t="str">
        <f>IF(ISTEXT(A356),SUMIF('Production Calendar'!$F$3:$F$171,'Crop Map'!$A356,'Production Calendar'!$G$3:$G$171),"")</f>
        <v/>
      </c>
      <c r="C356" s="327" t="str">
        <f t="shared" si="3"/>
        <v/>
      </c>
      <c r="D356" s="328" t="str">
        <f t="array" ref="D356">IF(ISBLANK(A356),"",XLOOKUP($A356,'Codified Game Plan'!$E$3:$E$477,'Codified Game Plan'!$G$3:$G$477,0))</f>
        <v/>
      </c>
      <c r="E356" s="328" t="str">
        <f>IF(ISBLANK(A356),"",MAXIFS('Codified Game Plan'!$I$3:$I$477,'Codified Game Plan'!$E$3:$E$477,A356))</f>
        <v/>
      </c>
      <c r="F356" s="329" t="str">
        <f t="shared" si="4"/>
        <v>      - </v>
      </c>
      <c r="G356" s="295"/>
      <c r="H356" s="295"/>
      <c r="I356" s="295"/>
      <c r="J356" s="295"/>
      <c r="K356" s="295"/>
      <c r="L356" s="295"/>
      <c r="M356" s="295"/>
      <c r="N356" s="295"/>
      <c r="O356" s="295"/>
      <c r="P356" s="295"/>
      <c r="Q356" s="295"/>
      <c r="R356" s="295"/>
      <c r="S356" s="295"/>
      <c r="T356" s="295"/>
      <c r="U356" s="387"/>
      <c r="V356" s="387"/>
      <c r="W356" s="387"/>
      <c r="X356" s="387"/>
      <c r="Y356" s="387"/>
      <c r="Z356" s="387"/>
      <c r="AA356" s="387"/>
      <c r="AB356" s="387"/>
      <c r="AC356" s="387"/>
      <c r="AD356" s="387"/>
      <c r="AE356" s="387"/>
      <c r="AF356" s="387"/>
      <c r="AG356" s="387"/>
      <c r="AH356" s="387"/>
      <c r="AI356" s="387"/>
      <c r="AJ356" s="387"/>
      <c r="AK356" s="387"/>
      <c r="AL356" s="387"/>
      <c r="AM356" s="387"/>
      <c r="AN356" s="387"/>
      <c r="AO356" s="387"/>
      <c r="AP356" s="387"/>
      <c r="AQ356" s="387"/>
      <c r="AR356" s="387"/>
      <c r="AS356" s="387"/>
      <c r="AT356" s="387"/>
      <c r="AU356" s="387"/>
      <c r="AV356" s="387"/>
      <c r="AW356" s="387"/>
      <c r="AX356" s="387"/>
      <c r="AY356" s="387"/>
      <c r="AZ356" s="387"/>
      <c r="BA356" s="387"/>
      <c r="BB356" s="387"/>
      <c r="BC356" s="387"/>
      <c r="BD356" s="387"/>
      <c r="BE356" s="387"/>
      <c r="BF356" s="387"/>
      <c r="BG356" s="387"/>
      <c r="BH356" s="387"/>
      <c r="BI356" s="387"/>
      <c r="BJ356" s="387"/>
      <c r="BK356" s="387"/>
      <c r="BL356" s="387"/>
      <c r="BM356" s="387"/>
      <c r="BN356" s="387"/>
      <c r="BO356" s="387"/>
      <c r="BP356" s="387"/>
      <c r="BQ356" s="387"/>
      <c r="BR356" s="387"/>
      <c r="BS356" s="387"/>
      <c r="BT356" s="387"/>
      <c r="BU356" s="387"/>
      <c r="BV356" s="387"/>
      <c r="BW356" s="295"/>
      <c r="BX356" s="295"/>
      <c r="BY356" s="295"/>
    </row>
    <row r="357" ht="15.0" customHeight="1">
      <c r="A357" s="294"/>
      <c r="B357" s="295" t="str">
        <f>IF(ISTEXT(A357),SUMIF('Production Calendar'!$F$3:$F$171,'Crop Map'!$A357,'Production Calendar'!$G$3:$G$171),"")</f>
        <v/>
      </c>
      <c r="C357" s="327" t="str">
        <f t="shared" si="3"/>
        <v/>
      </c>
      <c r="D357" s="328" t="str">
        <f t="array" ref="D357">IF(ISBLANK(A357),"",XLOOKUP($A357,'Codified Game Plan'!$E$3:$E$477,'Codified Game Plan'!$G$3:$G$477,0))</f>
        <v/>
      </c>
      <c r="E357" s="328" t="str">
        <f>IF(ISBLANK(A357),"",MAXIFS('Codified Game Plan'!$I$3:$I$477,'Codified Game Plan'!$E$3:$E$477,A357))</f>
        <v/>
      </c>
      <c r="F357" s="329" t="str">
        <f t="shared" si="4"/>
        <v>      - </v>
      </c>
      <c r="G357" s="295"/>
      <c r="H357" s="295"/>
      <c r="I357" s="295"/>
      <c r="J357" s="295"/>
      <c r="K357" s="295"/>
      <c r="L357" s="295"/>
      <c r="M357" s="295"/>
      <c r="N357" s="295"/>
      <c r="O357" s="295"/>
      <c r="P357" s="295"/>
      <c r="Q357" s="295"/>
      <c r="R357" s="295"/>
      <c r="S357" s="295"/>
      <c r="T357" s="295"/>
      <c r="U357" s="387"/>
      <c r="V357" s="387"/>
      <c r="W357" s="387"/>
      <c r="X357" s="387"/>
      <c r="Y357" s="387"/>
      <c r="Z357" s="387"/>
      <c r="AA357" s="387"/>
      <c r="AB357" s="387"/>
      <c r="AC357" s="387"/>
      <c r="AD357" s="387"/>
      <c r="AE357" s="387"/>
      <c r="AF357" s="387"/>
      <c r="AG357" s="387"/>
      <c r="AH357" s="387"/>
      <c r="AI357" s="387"/>
      <c r="AJ357" s="387"/>
      <c r="AK357" s="387"/>
      <c r="AL357" s="387"/>
      <c r="AM357" s="387"/>
      <c r="AN357" s="387"/>
      <c r="AO357" s="387"/>
      <c r="AP357" s="387"/>
      <c r="AQ357" s="387"/>
      <c r="AR357" s="387"/>
      <c r="AS357" s="387"/>
      <c r="AT357" s="387"/>
      <c r="AU357" s="387"/>
      <c r="AV357" s="387"/>
      <c r="AW357" s="387"/>
      <c r="AX357" s="387"/>
      <c r="AY357" s="387"/>
      <c r="AZ357" s="387"/>
      <c r="BA357" s="387"/>
      <c r="BB357" s="387"/>
      <c r="BC357" s="387"/>
      <c r="BD357" s="387"/>
      <c r="BE357" s="387"/>
      <c r="BF357" s="387"/>
      <c r="BG357" s="387"/>
      <c r="BH357" s="387"/>
      <c r="BI357" s="387"/>
      <c r="BJ357" s="387"/>
      <c r="BK357" s="387"/>
      <c r="BL357" s="387"/>
      <c r="BM357" s="387"/>
      <c r="BN357" s="387"/>
      <c r="BO357" s="387"/>
      <c r="BP357" s="387"/>
      <c r="BQ357" s="387"/>
      <c r="BR357" s="387"/>
      <c r="BS357" s="387"/>
      <c r="BT357" s="387"/>
      <c r="BU357" s="387"/>
      <c r="BV357" s="387"/>
      <c r="BW357" s="295"/>
      <c r="BX357" s="295"/>
      <c r="BY357" s="295"/>
    </row>
    <row r="358" ht="15.0" customHeight="1">
      <c r="A358" s="294"/>
      <c r="B358" s="295" t="str">
        <f>IF(ISTEXT(A358),SUMIF('Production Calendar'!$F$3:$F$171,'Crop Map'!$A358,'Production Calendar'!$G$3:$G$171),"")</f>
        <v/>
      </c>
      <c r="C358" s="327" t="str">
        <f t="shared" si="3"/>
        <v/>
      </c>
      <c r="D358" s="328" t="str">
        <f t="array" ref="D358">IF(ISBLANK(A358),"",XLOOKUP($A358,'Codified Game Plan'!$E$3:$E$477,'Codified Game Plan'!$G$3:$G$477,0))</f>
        <v/>
      </c>
      <c r="E358" s="328" t="str">
        <f>IF(ISBLANK(A358),"",MAXIFS('Codified Game Plan'!$I$3:$I$477,'Codified Game Plan'!$E$3:$E$477,A358))</f>
        <v/>
      </c>
      <c r="F358" s="329" t="str">
        <f t="shared" si="4"/>
        <v>      - </v>
      </c>
      <c r="G358" s="295"/>
      <c r="H358" s="295"/>
      <c r="I358" s="295"/>
      <c r="J358" s="295"/>
      <c r="K358" s="295"/>
      <c r="L358" s="295"/>
      <c r="M358" s="295"/>
      <c r="N358" s="295"/>
      <c r="O358" s="295"/>
      <c r="P358" s="295"/>
      <c r="Q358" s="295"/>
      <c r="R358" s="295"/>
      <c r="S358" s="295"/>
      <c r="T358" s="295"/>
      <c r="U358" s="387"/>
      <c r="V358" s="387"/>
      <c r="W358" s="387"/>
      <c r="X358" s="387"/>
      <c r="Y358" s="387"/>
      <c r="Z358" s="387"/>
      <c r="AA358" s="387"/>
      <c r="AB358" s="387"/>
      <c r="AC358" s="387"/>
      <c r="AD358" s="387"/>
      <c r="AE358" s="387"/>
      <c r="AF358" s="387"/>
      <c r="AG358" s="387"/>
      <c r="AH358" s="387"/>
      <c r="AI358" s="387"/>
      <c r="AJ358" s="387"/>
      <c r="AK358" s="387"/>
      <c r="AL358" s="387"/>
      <c r="AM358" s="387"/>
      <c r="AN358" s="387"/>
      <c r="AO358" s="387"/>
      <c r="AP358" s="387"/>
      <c r="AQ358" s="387"/>
      <c r="AR358" s="387"/>
      <c r="AS358" s="387"/>
      <c r="AT358" s="387"/>
      <c r="AU358" s="387"/>
      <c r="AV358" s="387"/>
      <c r="AW358" s="387"/>
      <c r="AX358" s="387"/>
      <c r="AY358" s="387"/>
      <c r="AZ358" s="387"/>
      <c r="BA358" s="387"/>
      <c r="BB358" s="387"/>
      <c r="BC358" s="387"/>
      <c r="BD358" s="387"/>
      <c r="BE358" s="387"/>
      <c r="BF358" s="387"/>
      <c r="BG358" s="387"/>
      <c r="BH358" s="387"/>
      <c r="BI358" s="387"/>
      <c r="BJ358" s="387"/>
      <c r="BK358" s="387"/>
      <c r="BL358" s="387"/>
      <c r="BM358" s="387"/>
      <c r="BN358" s="387"/>
      <c r="BO358" s="387"/>
      <c r="BP358" s="387"/>
      <c r="BQ358" s="387"/>
      <c r="BR358" s="387"/>
      <c r="BS358" s="387"/>
      <c r="BT358" s="387"/>
      <c r="BU358" s="387"/>
      <c r="BV358" s="387"/>
      <c r="BW358" s="295"/>
      <c r="BX358" s="295"/>
      <c r="BY358" s="295"/>
    </row>
    <row r="359" ht="15.0" customHeight="1">
      <c r="A359" s="294"/>
      <c r="B359" s="295" t="str">
        <f>IF(ISTEXT(A359),SUMIF('Production Calendar'!$F$3:$F$171,'Crop Map'!$A359,'Production Calendar'!$G$3:$G$171),"")</f>
        <v/>
      </c>
      <c r="C359" s="327" t="str">
        <f t="shared" si="3"/>
        <v/>
      </c>
      <c r="D359" s="328" t="str">
        <f t="array" ref="D359">IF(ISBLANK(A359),"",XLOOKUP($A359,'Codified Game Plan'!$E$3:$E$477,'Codified Game Plan'!$G$3:$G$477,0))</f>
        <v/>
      </c>
      <c r="E359" s="328" t="str">
        <f>IF(ISBLANK(A359),"",MAXIFS('Codified Game Plan'!$I$3:$I$477,'Codified Game Plan'!$E$3:$E$477,A359))</f>
        <v/>
      </c>
      <c r="F359" s="329" t="str">
        <f t="shared" si="4"/>
        <v>      - </v>
      </c>
      <c r="G359" s="295"/>
      <c r="H359" s="295"/>
      <c r="I359" s="295"/>
      <c r="J359" s="295"/>
      <c r="K359" s="295"/>
      <c r="L359" s="295"/>
      <c r="M359" s="295"/>
      <c r="N359" s="295"/>
      <c r="O359" s="295"/>
      <c r="P359" s="295"/>
      <c r="Q359" s="295"/>
      <c r="R359" s="295"/>
      <c r="S359" s="295"/>
      <c r="T359" s="295"/>
      <c r="U359" s="387"/>
      <c r="V359" s="387"/>
      <c r="W359" s="387"/>
      <c r="X359" s="387"/>
      <c r="Y359" s="387"/>
      <c r="Z359" s="387"/>
      <c r="AA359" s="387"/>
      <c r="AB359" s="387"/>
      <c r="AC359" s="387"/>
      <c r="AD359" s="387"/>
      <c r="AE359" s="387"/>
      <c r="AF359" s="387"/>
      <c r="AG359" s="387"/>
      <c r="AH359" s="387"/>
      <c r="AI359" s="387"/>
      <c r="AJ359" s="387"/>
      <c r="AK359" s="387"/>
      <c r="AL359" s="387"/>
      <c r="AM359" s="387"/>
      <c r="AN359" s="387"/>
      <c r="AO359" s="387"/>
      <c r="AP359" s="387"/>
      <c r="AQ359" s="387"/>
      <c r="AR359" s="387"/>
      <c r="AS359" s="387"/>
      <c r="AT359" s="387"/>
      <c r="AU359" s="387"/>
      <c r="AV359" s="387"/>
      <c r="AW359" s="387"/>
      <c r="AX359" s="387"/>
      <c r="AY359" s="387"/>
      <c r="AZ359" s="387"/>
      <c r="BA359" s="387"/>
      <c r="BB359" s="387"/>
      <c r="BC359" s="387"/>
      <c r="BD359" s="387"/>
      <c r="BE359" s="387"/>
      <c r="BF359" s="387"/>
      <c r="BG359" s="387"/>
      <c r="BH359" s="387"/>
      <c r="BI359" s="387"/>
      <c r="BJ359" s="387"/>
      <c r="BK359" s="387"/>
      <c r="BL359" s="387"/>
      <c r="BM359" s="387"/>
      <c r="BN359" s="387"/>
      <c r="BO359" s="387"/>
      <c r="BP359" s="387"/>
      <c r="BQ359" s="387"/>
      <c r="BR359" s="387"/>
      <c r="BS359" s="387"/>
      <c r="BT359" s="387"/>
      <c r="BU359" s="387"/>
      <c r="BV359" s="387"/>
      <c r="BW359" s="295"/>
      <c r="BX359" s="295"/>
      <c r="BY359" s="295"/>
    </row>
    <row r="360" ht="15.0" customHeight="1">
      <c r="A360" s="294"/>
      <c r="B360" s="295" t="str">
        <f>IF(ISTEXT(A360),SUMIF('Production Calendar'!$F$3:$F$171,'Crop Map'!$A360,'Production Calendar'!$G$3:$G$171),"")</f>
        <v/>
      </c>
      <c r="C360" s="327" t="str">
        <f t="shared" si="3"/>
        <v/>
      </c>
      <c r="D360" s="328" t="str">
        <f t="array" ref="D360">IF(ISBLANK(A360),"",XLOOKUP($A360,'Codified Game Plan'!$E$3:$E$477,'Codified Game Plan'!$G$3:$G$477,0))</f>
        <v/>
      </c>
      <c r="E360" s="328" t="str">
        <f>IF(ISBLANK(A360),"",MAXIFS('Codified Game Plan'!$I$3:$I$477,'Codified Game Plan'!$E$3:$E$477,A360))</f>
        <v/>
      </c>
      <c r="F360" s="329" t="str">
        <f t="shared" si="4"/>
        <v>      - </v>
      </c>
      <c r="G360" s="295"/>
      <c r="H360" s="295"/>
      <c r="I360" s="295"/>
      <c r="J360" s="295"/>
      <c r="K360" s="295"/>
      <c r="L360" s="295"/>
      <c r="M360" s="295"/>
      <c r="N360" s="295"/>
      <c r="O360" s="295"/>
      <c r="P360" s="295"/>
      <c r="Q360" s="295"/>
      <c r="R360" s="295"/>
      <c r="S360" s="295"/>
      <c r="T360" s="295"/>
      <c r="U360" s="387"/>
      <c r="V360" s="387"/>
      <c r="W360" s="387"/>
      <c r="X360" s="387"/>
      <c r="Y360" s="387"/>
      <c r="Z360" s="387"/>
      <c r="AA360" s="387"/>
      <c r="AB360" s="387"/>
      <c r="AC360" s="387"/>
      <c r="AD360" s="387"/>
      <c r="AE360" s="387"/>
      <c r="AF360" s="387"/>
      <c r="AG360" s="387"/>
      <c r="AH360" s="387"/>
      <c r="AI360" s="387"/>
      <c r="AJ360" s="387"/>
      <c r="AK360" s="387"/>
      <c r="AL360" s="387"/>
      <c r="AM360" s="387"/>
      <c r="AN360" s="387"/>
      <c r="AO360" s="387"/>
      <c r="AP360" s="387"/>
      <c r="AQ360" s="387"/>
      <c r="AR360" s="387"/>
      <c r="AS360" s="387"/>
      <c r="AT360" s="387"/>
      <c r="AU360" s="387"/>
      <c r="AV360" s="387"/>
      <c r="AW360" s="387"/>
      <c r="AX360" s="387"/>
      <c r="AY360" s="387"/>
      <c r="AZ360" s="387"/>
      <c r="BA360" s="387"/>
      <c r="BB360" s="387"/>
      <c r="BC360" s="387"/>
      <c r="BD360" s="387"/>
      <c r="BE360" s="387"/>
      <c r="BF360" s="387"/>
      <c r="BG360" s="387"/>
      <c r="BH360" s="387"/>
      <c r="BI360" s="387"/>
      <c r="BJ360" s="387"/>
      <c r="BK360" s="387"/>
      <c r="BL360" s="387"/>
      <c r="BM360" s="387"/>
      <c r="BN360" s="387"/>
      <c r="BO360" s="387"/>
      <c r="BP360" s="387"/>
      <c r="BQ360" s="387"/>
      <c r="BR360" s="387"/>
      <c r="BS360" s="387"/>
      <c r="BT360" s="387"/>
      <c r="BU360" s="387"/>
      <c r="BV360" s="387"/>
      <c r="BW360" s="295"/>
      <c r="BX360" s="295"/>
      <c r="BY360" s="295"/>
    </row>
    <row r="361" ht="15.0" customHeight="1">
      <c r="A361" s="294"/>
      <c r="B361" s="295" t="str">
        <f>IF(ISTEXT(A361),SUMIF('Production Calendar'!$F$3:$F$171,'Crop Map'!$A361,'Production Calendar'!$G$3:$G$171),"")</f>
        <v/>
      </c>
      <c r="C361" s="327" t="str">
        <f t="shared" si="3"/>
        <v/>
      </c>
      <c r="D361" s="328" t="str">
        <f t="array" ref="D361">IF(ISBLANK(A361),"",XLOOKUP($A361,'Codified Game Plan'!$E$3:$E$477,'Codified Game Plan'!$G$3:$G$477,0))</f>
        <v/>
      </c>
      <c r="E361" s="328" t="str">
        <f>IF(ISBLANK(A361),"",MAXIFS('Codified Game Plan'!$I$3:$I$477,'Codified Game Plan'!$E$3:$E$477,A361))</f>
        <v/>
      </c>
      <c r="F361" s="329" t="str">
        <f t="shared" si="4"/>
        <v>      - </v>
      </c>
      <c r="G361" s="295"/>
      <c r="H361" s="295"/>
      <c r="I361" s="295"/>
      <c r="J361" s="295"/>
      <c r="K361" s="295"/>
      <c r="L361" s="295"/>
      <c r="M361" s="295"/>
      <c r="N361" s="295"/>
      <c r="O361" s="295"/>
      <c r="P361" s="295"/>
      <c r="Q361" s="295"/>
      <c r="R361" s="295"/>
      <c r="S361" s="295"/>
      <c r="T361" s="295"/>
      <c r="U361" s="387"/>
      <c r="V361" s="387"/>
      <c r="W361" s="387"/>
      <c r="X361" s="387"/>
      <c r="Y361" s="387"/>
      <c r="Z361" s="387"/>
      <c r="AA361" s="387"/>
      <c r="AB361" s="387"/>
      <c r="AC361" s="387"/>
      <c r="AD361" s="387"/>
      <c r="AE361" s="387"/>
      <c r="AF361" s="387"/>
      <c r="AG361" s="387"/>
      <c r="AH361" s="387"/>
      <c r="AI361" s="387"/>
      <c r="AJ361" s="387"/>
      <c r="AK361" s="387"/>
      <c r="AL361" s="387"/>
      <c r="AM361" s="387"/>
      <c r="AN361" s="387"/>
      <c r="AO361" s="387"/>
      <c r="AP361" s="387"/>
      <c r="AQ361" s="387"/>
      <c r="AR361" s="387"/>
      <c r="AS361" s="387"/>
      <c r="AT361" s="387"/>
      <c r="AU361" s="387"/>
      <c r="AV361" s="387"/>
      <c r="AW361" s="387"/>
      <c r="AX361" s="387"/>
      <c r="AY361" s="387"/>
      <c r="AZ361" s="387"/>
      <c r="BA361" s="387"/>
      <c r="BB361" s="387"/>
      <c r="BC361" s="387"/>
      <c r="BD361" s="387"/>
      <c r="BE361" s="387"/>
      <c r="BF361" s="387"/>
      <c r="BG361" s="387"/>
      <c r="BH361" s="387"/>
      <c r="BI361" s="387"/>
      <c r="BJ361" s="387"/>
      <c r="BK361" s="387"/>
      <c r="BL361" s="387"/>
      <c r="BM361" s="387"/>
      <c r="BN361" s="387"/>
      <c r="BO361" s="387"/>
      <c r="BP361" s="387"/>
      <c r="BQ361" s="387"/>
      <c r="BR361" s="387"/>
      <c r="BS361" s="387"/>
      <c r="BT361" s="387"/>
      <c r="BU361" s="387"/>
      <c r="BV361" s="387"/>
      <c r="BW361" s="295"/>
      <c r="BX361" s="295"/>
      <c r="BY361" s="295"/>
    </row>
    <row r="362" ht="15.0" customHeight="1">
      <c r="A362" s="294"/>
      <c r="B362" s="295" t="str">
        <f>IF(ISTEXT(A362),SUMIF('Production Calendar'!$F$3:$F$171,'Crop Map'!$A362,'Production Calendar'!$G$3:$G$171),"")</f>
        <v/>
      </c>
      <c r="C362" s="327" t="str">
        <f t="shared" si="3"/>
        <v/>
      </c>
      <c r="D362" s="328" t="str">
        <f t="array" ref="D362">IF(ISBLANK(A362),"",XLOOKUP($A362,'Codified Game Plan'!$E$3:$E$477,'Codified Game Plan'!$G$3:$G$477,0))</f>
        <v/>
      </c>
      <c r="E362" s="328" t="str">
        <f>IF(ISBLANK(A362),"",MAXIFS('Codified Game Plan'!$I$3:$I$477,'Codified Game Plan'!$E$3:$E$477,A362))</f>
        <v/>
      </c>
      <c r="F362" s="329" t="str">
        <f t="shared" si="4"/>
        <v>      - </v>
      </c>
      <c r="G362" s="295"/>
      <c r="H362" s="295"/>
      <c r="I362" s="295"/>
      <c r="J362" s="295"/>
      <c r="K362" s="295"/>
      <c r="L362" s="295"/>
      <c r="M362" s="295"/>
      <c r="N362" s="295"/>
      <c r="O362" s="295"/>
      <c r="P362" s="295"/>
      <c r="Q362" s="295"/>
      <c r="R362" s="295"/>
      <c r="S362" s="295"/>
      <c r="T362" s="295"/>
      <c r="U362" s="387"/>
      <c r="V362" s="387"/>
      <c r="W362" s="387"/>
      <c r="X362" s="387"/>
      <c r="Y362" s="387"/>
      <c r="Z362" s="387"/>
      <c r="AA362" s="387"/>
      <c r="AB362" s="387"/>
      <c r="AC362" s="387"/>
      <c r="AD362" s="387"/>
      <c r="AE362" s="387"/>
      <c r="AF362" s="387"/>
      <c r="AG362" s="387"/>
      <c r="AH362" s="387"/>
      <c r="AI362" s="387"/>
      <c r="AJ362" s="387"/>
      <c r="AK362" s="387"/>
      <c r="AL362" s="387"/>
      <c r="AM362" s="387"/>
      <c r="AN362" s="387"/>
      <c r="AO362" s="387"/>
      <c r="AP362" s="387"/>
      <c r="AQ362" s="387"/>
      <c r="AR362" s="387"/>
      <c r="AS362" s="387"/>
      <c r="AT362" s="387"/>
      <c r="AU362" s="387"/>
      <c r="AV362" s="387"/>
      <c r="AW362" s="387"/>
      <c r="AX362" s="387"/>
      <c r="AY362" s="387"/>
      <c r="AZ362" s="387"/>
      <c r="BA362" s="387"/>
      <c r="BB362" s="387"/>
      <c r="BC362" s="387"/>
      <c r="BD362" s="387"/>
      <c r="BE362" s="387"/>
      <c r="BF362" s="387"/>
      <c r="BG362" s="387"/>
      <c r="BH362" s="387"/>
      <c r="BI362" s="387"/>
      <c r="BJ362" s="387"/>
      <c r="BK362" s="387"/>
      <c r="BL362" s="387"/>
      <c r="BM362" s="387"/>
      <c r="BN362" s="387"/>
      <c r="BO362" s="387"/>
      <c r="BP362" s="387"/>
      <c r="BQ362" s="387"/>
      <c r="BR362" s="387"/>
      <c r="BS362" s="387"/>
      <c r="BT362" s="387"/>
      <c r="BU362" s="387"/>
      <c r="BV362" s="387"/>
      <c r="BW362" s="295"/>
      <c r="BX362" s="295"/>
      <c r="BY362" s="295"/>
    </row>
    <row r="363" ht="15.0" customHeight="1">
      <c r="A363" s="294"/>
      <c r="B363" s="295" t="str">
        <f>IF(ISTEXT(A363),SUMIF('Production Calendar'!$F$3:$F$171,'Crop Map'!$A363,'Production Calendar'!$G$3:$G$171),"")</f>
        <v/>
      </c>
      <c r="C363" s="327" t="str">
        <f t="shared" si="3"/>
        <v/>
      </c>
      <c r="D363" s="328" t="str">
        <f t="array" ref="D363">IF(ISBLANK(A363),"",XLOOKUP($A363,'Codified Game Plan'!$E$3:$E$477,'Codified Game Plan'!$G$3:$G$477,0))</f>
        <v/>
      </c>
      <c r="E363" s="328" t="str">
        <f>IF(ISBLANK(A363),"",MAXIFS('Codified Game Plan'!$I$3:$I$477,'Codified Game Plan'!$E$3:$E$477,A363))</f>
        <v/>
      </c>
      <c r="F363" s="329" t="str">
        <f t="shared" si="4"/>
        <v>      - </v>
      </c>
      <c r="G363" s="295"/>
      <c r="H363" s="295"/>
      <c r="I363" s="295"/>
      <c r="J363" s="295"/>
      <c r="K363" s="295"/>
      <c r="L363" s="295"/>
      <c r="M363" s="295"/>
      <c r="N363" s="295"/>
      <c r="O363" s="295"/>
      <c r="P363" s="295"/>
      <c r="Q363" s="295"/>
      <c r="R363" s="295"/>
      <c r="S363" s="295"/>
      <c r="T363" s="295"/>
      <c r="U363" s="387"/>
      <c r="V363" s="387"/>
      <c r="W363" s="387"/>
      <c r="X363" s="387"/>
      <c r="Y363" s="387"/>
      <c r="Z363" s="387"/>
      <c r="AA363" s="387"/>
      <c r="AB363" s="387"/>
      <c r="AC363" s="387"/>
      <c r="AD363" s="387"/>
      <c r="AE363" s="387"/>
      <c r="AF363" s="387"/>
      <c r="AG363" s="387"/>
      <c r="AH363" s="387"/>
      <c r="AI363" s="387"/>
      <c r="AJ363" s="387"/>
      <c r="AK363" s="387"/>
      <c r="AL363" s="387"/>
      <c r="AM363" s="387"/>
      <c r="AN363" s="387"/>
      <c r="AO363" s="387"/>
      <c r="AP363" s="387"/>
      <c r="AQ363" s="387"/>
      <c r="AR363" s="387"/>
      <c r="AS363" s="387"/>
      <c r="AT363" s="387"/>
      <c r="AU363" s="387"/>
      <c r="AV363" s="387"/>
      <c r="AW363" s="387"/>
      <c r="AX363" s="387"/>
      <c r="AY363" s="387"/>
      <c r="AZ363" s="387"/>
      <c r="BA363" s="387"/>
      <c r="BB363" s="387"/>
      <c r="BC363" s="387"/>
      <c r="BD363" s="387"/>
      <c r="BE363" s="387"/>
      <c r="BF363" s="387"/>
      <c r="BG363" s="387"/>
      <c r="BH363" s="387"/>
      <c r="BI363" s="387"/>
      <c r="BJ363" s="387"/>
      <c r="BK363" s="387"/>
      <c r="BL363" s="387"/>
      <c r="BM363" s="387"/>
      <c r="BN363" s="387"/>
      <c r="BO363" s="387"/>
      <c r="BP363" s="387"/>
      <c r="BQ363" s="387"/>
      <c r="BR363" s="387"/>
      <c r="BS363" s="387"/>
      <c r="BT363" s="387"/>
      <c r="BU363" s="387"/>
      <c r="BV363" s="387"/>
      <c r="BW363" s="295"/>
      <c r="BX363" s="295"/>
      <c r="BY363" s="295"/>
    </row>
    <row r="364" ht="15.0" customHeight="1">
      <c r="A364" s="294"/>
      <c r="B364" s="295" t="str">
        <f>IF(ISTEXT(A364),SUMIF('Production Calendar'!$F$3:$F$171,'Crop Map'!$A364,'Production Calendar'!$G$3:$G$171),"")</f>
        <v/>
      </c>
      <c r="C364" s="327" t="str">
        <f t="shared" si="3"/>
        <v/>
      </c>
      <c r="D364" s="328" t="str">
        <f t="array" ref="D364">IF(ISBLANK(A364),"",XLOOKUP($A364,'Codified Game Plan'!$E$3:$E$477,'Codified Game Plan'!$G$3:$G$477,0))</f>
        <v/>
      </c>
      <c r="E364" s="328" t="str">
        <f>IF(ISBLANK(A364),"",MAXIFS('Codified Game Plan'!$I$3:$I$477,'Codified Game Plan'!$E$3:$E$477,A364))</f>
        <v/>
      </c>
      <c r="F364" s="329" t="str">
        <f t="shared" si="4"/>
        <v>      - </v>
      </c>
      <c r="G364" s="295"/>
      <c r="H364" s="295"/>
      <c r="I364" s="295"/>
      <c r="J364" s="295"/>
      <c r="K364" s="295"/>
      <c r="L364" s="295"/>
      <c r="M364" s="295"/>
      <c r="N364" s="295"/>
      <c r="O364" s="295"/>
      <c r="P364" s="295"/>
      <c r="Q364" s="295"/>
      <c r="R364" s="295"/>
      <c r="S364" s="295"/>
      <c r="T364" s="295"/>
      <c r="U364" s="387"/>
      <c r="V364" s="387"/>
      <c r="W364" s="387"/>
      <c r="X364" s="387"/>
      <c r="Y364" s="387"/>
      <c r="Z364" s="387"/>
      <c r="AA364" s="387"/>
      <c r="AB364" s="387"/>
      <c r="AC364" s="387"/>
      <c r="AD364" s="387"/>
      <c r="AE364" s="387"/>
      <c r="AF364" s="387"/>
      <c r="AG364" s="387"/>
      <c r="AH364" s="387"/>
      <c r="AI364" s="387"/>
      <c r="AJ364" s="387"/>
      <c r="AK364" s="387"/>
      <c r="AL364" s="387"/>
      <c r="AM364" s="387"/>
      <c r="AN364" s="387"/>
      <c r="AO364" s="387"/>
      <c r="AP364" s="387"/>
      <c r="AQ364" s="387"/>
      <c r="AR364" s="387"/>
      <c r="AS364" s="387"/>
      <c r="AT364" s="387"/>
      <c r="AU364" s="387"/>
      <c r="AV364" s="387"/>
      <c r="AW364" s="387"/>
      <c r="AX364" s="387"/>
      <c r="AY364" s="387"/>
      <c r="AZ364" s="387"/>
      <c r="BA364" s="387"/>
      <c r="BB364" s="387"/>
      <c r="BC364" s="387"/>
      <c r="BD364" s="387"/>
      <c r="BE364" s="387"/>
      <c r="BF364" s="387"/>
      <c r="BG364" s="387"/>
      <c r="BH364" s="387"/>
      <c r="BI364" s="387"/>
      <c r="BJ364" s="387"/>
      <c r="BK364" s="387"/>
      <c r="BL364" s="387"/>
      <c r="BM364" s="387"/>
      <c r="BN364" s="387"/>
      <c r="BO364" s="387"/>
      <c r="BP364" s="387"/>
      <c r="BQ364" s="387"/>
      <c r="BR364" s="387"/>
      <c r="BS364" s="387"/>
      <c r="BT364" s="387"/>
      <c r="BU364" s="387"/>
      <c r="BV364" s="387"/>
      <c r="BW364" s="295"/>
      <c r="BX364" s="295"/>
      <c r="BY364" s="295"/>
    </row>
    <row r="365" ht="15.0" customHeight="1">
      <c r="A365" s="294"/>
      <c r="B365" s="295" t="str">
        <f>IF(ISTEXT(A365),SUMIF('Production Calendar'!$F$3:$F$171,'Crop Map'!$A365,'Production Calendar'!$G$3:$G$171),"")</f>
        <v/>
      </c>
      <c r="C365" s="327" t="str">
        <f t="shared" si="3"/>
        <v/>
      </c>
      <c r="D365" s="328" t="str">
        <f t="array" ref="D365">IF(ISBLANK(A365),"",XLOOKUP($A365,'Codified Game Plan'!$E$3:$E$477,'Codified Game Plan'!$G$3:$G$477,0))</f>
        <v/>
      </c>
      <c r="E365" s="328" t="str">
        <f>IF(ISBLANK(A365),"",MAXIFS('Codified Game Plan'!$I$3:$I$477,'Codified Game Plan'!$E$3:$E$477,A365))</f>
        <v/>
      </c>
      <c r="F365" s="329" t="str">
        <f t="shared" si="4"/>
        <v>      - </v>
      </c>
      <c r="G365" s="295"/>
      <c r="H365" s="295"/>
      <c r="I365" s="295"/>
      <c r="J365" s="295"/>
      <c r="K365" s="295"/>
      <c r="L365" s="295"/>
      <c r="M365" s="295"/>
      <c r="N365" s="295"/>
      <c r="O365" s="295"/>
      <c r="P365" s="295"/>
      <c r="Q365" s="295"/>
      <c r="R365" s="295"/>
      <c r="S365" s="295"/>
      <c r="T365" s="295"/>
      <c r="U365" s="387"/>
      <c r="V365" s="387"/>
      <c r="W365" s="387"/>
      <c r="X365" s="387"/>
      <c r="Y365" s="387"/>
      <c r="Z365" s="387"/>
      <c r="AA365" s="387"/>
      <c r="AB365" s="387"/>
      <c r="AC365" s="387"/>
      <c r="AD365" s="387"/>
      <c r="AE365" s="387"/>
      <c r="AF365" s="387"/>
      <c r="AG365" s="387"/>
      <c r="AH365" s="387"/>
      <c r="AI365" s="387"/>
      <c r="AJ365" s="387"/>
      <c r="AK365" s="387"/>
      <c r="AL365" s="387"/>
      <c r="AM365" s="387"/>
      <c r="AN365" s="387"/>
      <c r="AO365" s="387"/>
      <c r="AP365" s="387"/>
      <c r="AQ365" s="387"/>
      <c r="AR365" s="387"/>
      <c r="AS365" s="387"/>
      <c r="AT365" s="387"/>
      <c r="AU365" s="387"/>
      <c r="AV365" s="387"/>
      <c r="AW365" s="387"/>
      <c r="AX365" s="387"/>
      <c r="AY365" s="387"/>
      <c r="AZ365" s="387"/>
      <c r="BA365" s="387"/>
      <c r="BB365" s="387"/>
      <c r="BC365" s="387"/>
      <c r="BD365" s="387"/>
      <c r="BE365" s="387"/>
      <c r="BF365" s="387"/>
      <c r="BG365" s="387"/>
      <c r="BH365" s="387"/>
      <c r="BI365" s="387"/>
      <c r="BJ365" s="387"/>
      <c r="BK365" s="387"/>
      <c r="BL365" s="387"/>
      <c r="BM365" s="387"/>
      <c r="BN365" s="387"/>
      <c r="BO365" s="387"/>
      <c r="BP365" s="387"/>
      <c r="BQ365" s="387"/>
      <c r="BR365" s="387"/>
      <c r="BS365" s="387"/>
      <c r="BT365" s="387"/>
      <c r="BU365" s="387"/>
      <c r="BV365" s="387"/>
      <c r="BW365" s="295"/>
      <c r="BX365" s="295"/>
      <c r="BY365" s="295"/>
    </row>
    <row r="366" ht="15.0" customHeight="1">
      <c r="A366" s="294"/>
      <c r="B366" s="295" t="str">
        <f>IF(ISTEXT(A366),SUMIF('Production Calendar'!$F$3:$F$171,'Crop Map'!$A366,'Production Calendar'!$G$3:$G$171),"")</f>
        <v/>
      </c>
      <c r="C366" s="327" t="str">
        <f t="shared" si="3"/>
        <v/>
      </c>
      <c r="D366" s="328" t="str">
        <f t="array" ref="D366">IF(ISBLANK(A366),"",XLOOKUP($A366,'Codified Game Plan'!$E$3:$E$477,'Codified Game Plan'!$G$3:$G$477,0))</f>
        <v/>
      </c>
      <c r="E366" s="328" t="str">
        <f>IF(ISBLANK(A366),"",MAXIFS('Codified Game Plan'!$I$3:$I$477,'Codified Game Plan'!$E$3:$E$477,A366))</f>
        <v/>
      </c>
      <c r="F366" s="329" t="str">
        <f t="shared" si="4"/>
        <v>      - </v>
      </c>
      <c r="G366" s="295"/>
      <c r="H366" s="295"/>
      <c r="I366" s="295"/>
      <c r="J366" s="295"/>
      <c r="K366" s="295"/>
      <c r="L366" s="295"/>
      <c r="M366" s="295"/>
      <c r="N366" s="295"/>
      <c r="O366" s="295"/>
      <c r="P366" s="295"/>
      <c r="Q366" s="295"/>
      <c r="R366" s="295"/>
      <c r="S366" s="295"/>
      <c r="T366" s="295"/>
      <c r="U366" s="387"/>
      <c r="V366" s="387"/>
      <c r="W366" s="387"/>
      <c r="X366" s="387"/>
      <c r="Y366" s="387"/>
      <c r="Z366" s="387"/>
      <c r="AA366" s="387"/>
      <c r="AB366" s="387"/>
      <c r="AC366" s="387"/>
      <c r="AD366" s="387"/>
      <c r="AE366" s="387"/>
      <c r="AF366" s="387"/>
      <c r="AG366" s="387"/>
      <c r="AH366" s="387"/>
      <c r="AI366" s="387"/>
      <c r="AJ366" s="387"/>
      <c r="AK366" s="387"/>
      <c r="AL366" s="387"/>
      <c r="AM366" s="387"/>
      <c r="AN366" s="387"/>
      <c r="AO366" s="387"/>
      <c r="AP366" s="387"/>
      <c r="AQ366" s="387"/>
      <c r="AR366" s="387"/>
      <c r="AS366" s="387"/>
      <c r="AT366" s="387"/>
      <c r="AU366" s="387"/>
      <c r="AV366" s="387"/>
      <c r="AW366" s="387"/>
      <c r="AX366" s="387"/>
      <c r="AY366" s="387"/>
      <c r="AZ366" s="387"/>
      <c r="BA366" s="387"/>
      <c r="BB366" s="387"/>
      <c r="BC366" s="387"/>
      <c r="BD366" s="387"/>
      <c r="BE366" s="387"/>
      <c r="BF366" s="387"/>
      <c r="BG366" s="387"/>
      <c r="BH366" s="387"/>
      <c r="BI366" s="387"/>
      <c r="BJ366" s="387"/>
      <c r="BK366" s="387"/>
      <c r="BL366" s="387"/>
      <c r="BM366" s="387"/>
      <c r="BN366" s="387"/>
      <c r="BO366" s="387"/>
      <c r="BP366" s="387"/>
      <c r="BQ366" s="387"/>
      <c r="BR366" s="387"/>
      <c r="BS366" s="387"/>
      <c r="BT366" s="387"/>
      <c r="BU366" s="387"/>
      <c r="BV366" s="387"/>
      <c r="BW366" s="295"/>
      <c r="BX366" s="295"/>
      <c r="BY366" s="295"/>
    </row>
    <row r="367" ht="15.0" customHeight="1">
      <c r="A367" s="294"/>
      <c r="B367" s="295" t="str">
        <f>IF(ISTEXT(A367),SUMIF('Production Calendar'!$F$3:$F$171,'Crop Map'!$A367,'Production Calendar'!$G$3:$G$171),"")</f>
        <v/>
      </c>
      <c r="C367" s="327" t="str">
        <f t="shared" si="3"/>
        <v/>
      </c>
      <c r="D367" s="328" t="str">
        <f t="array" ref="D367">IF(ISBLANK(A367),"",XLOOKUP($A367,'Codified Game Plan'!$E$3:$E$477,'Codified Game Plan'!$G$3:$G$477,0))</f>
        <v/>
      </c>
      <c r="E367" s="328" t="str">
        <f>IF(ISBLANK(A367),"",MAXIFS('Codified Game Plan'!$I$3:$I$477,'Codified Game Plan'!$E$3:$E$477,A367))</f>
        <v/>
      </c>
      <c r="F367" s="329" t="str">
        <f t="shared" si="4"/>
        <v>      - </v>
      </c>
      <c r="G367" s="295"/>
      <c r="H367" s="295"/>
      <c r="I367" s="295"/>
      <c r="J367" s="295"/>
      <c r="K367" s="295"/>
      <c r="L367" s="295"/>
      <c r="M367" s="295"/>
      <c r="N367" s="295"/>
      <c r="O367" s="295"/>
      <c r="P367" s="295"/>
      <c r="Q367" s="295"/>
      <c r="R367" s="295"/>
      <c r="S367" s="295"/>
      <c r="T367" s="295"/>
      <c r="U367" s="387"/>
      <c r="V367" s="387"/>
      <c r="W367" s="387"/>
      <c r="X367" s="387"/>
      <c r="Y367" s="387"/>
      <c r="Z367" s="387"/>
      <c r="AA367" s="387"/>
      <c r="AB367" s="387"/>
      <c r="AC367" s="387"/>
      <c r="AD367" s="387"/>
      <c r="AE367" s="387"/>
      <c r="AF367" s="387"/>
      <c r="AG367" s="387"/>
      <c r="AH367" s="387"/>
      <c r="AI367" s="387"/>
      <c r="AJ367" s="387"/>
      <c r="AK367" s="387"/>
      <c r="AL367" s="387"/>
      <c r="AM367" s="387"/>
      <c r="AN367" s="387"/>
      <c r="AO367" s="387"/>
      <c r="AP367" s="387"/>
      <c r="AQ367" s="387"/>
      <c r="AR367" s="387"/>
      <c r="AS367" s="387"/>
      <c r="AT367" s="387"/>
      <c r="AU367" s="387"/>
      <c r="AV367" s="387"/>
      <c r="AW367" s="387"/>
      <c r="AX367" s="387"/>
      <c r="AY367" s="387"/>
      <c r="AZ367" s="387"/>
      <c r="BA367" s="387"/>
      <c r="BB367" s="387"/>
      <c r="BC367" s="387"/>
      <c r="BD367" s="387"/>
      <c r="BE367" s="387"/>
      <c r="BF367" s="387"/>
      <c r="BG367" s="387"/>
      <c r="BH367" s="387"/>
      <c r="BI367" s="387"/>
      <c r="BJ367" s="387"/>
      <c r="BK367" s="387"/>
      <c r="BL367" s="387"/>
      <c r="BM367" s="387"/>
      <c r="BN367" s="387"/>
      <c r="BO367" s="387"/>
      <c r="BP367" s="387"/>
      <c r="BQ367" s="387"/>
      <c r="BR367" s="387"/>
      <c r="BS367" s="387"/>
      <c r="BT367" s="387"/>
      <c r="BU367" s="387"/>
      <c r="BV367" s="387"/>
      <c r="BW367" s="295"/>
      <c r="BX367" s="295"/>
      <c r="BY367" s="295"/>
    </row>
    <row r="368" ht="15.0" customHeight="1">
      <c r="A368" s="294"/>
      <c r="B368" s="295" t="str">
        <f>IF(ISTEXT(A368),SUMIF('Production Calendar'!$F$3:$F$171,'Crop Map'!$A368,'Production Calendar'!$G$3:$G$171),"")</f>
        <v/>
      </c>
      <c r="C368" s="327" t="str">
        <f t="shared" si="3"/>
        <v/>
      </c>
      <c r="D368" s="328" t="str">
        <f t="array" ref="D368">IF(ISBLANK(A368),"",XLOOKUP($A368,'Codified Game Plan'!$E$3:$E$477,'Codified Game Plan'!$G$3:$G$477,0))</f>
        <v/>
      </c>
      <c r="E368" s="328" t="str">
        <f>IF(ISBLANK(A368),"",MAXIFS('Codified Game Plan'!$I$3:$I$477,'Codified Game Plan'!$E$3:$E$477,A368))</f>
        <v/>
      </c>
      <c r="F368" s="329" t="str">
        <f t="shared" si="4"/>
        <v>      - </v>
      </c>
      <c r="G368" s="295"/>
      <c r="H368" s="295"/>
      <c r="I368" s="295"/>
      <c r="J368" s="295"/>
      <c r="K368" s="295"/>
      <c r="L368" s="295"/>
      <c r="M368" s="295"/>
      <c r="N368" s="295"/>
      <c r="O368" s="295"/>
      <c r="P368" s="295"/>
      <c r="Q368" s="295"/>
      <c r="R368" s="295"/>
      <c r="S368" s="295"/>
      <c r="T368" s="295"/>
      <c r="U368" s="387"/>
      <c r="V368" s="387"/>
      <c r="W368" s="387"/>
      <c r="X368" s="387"/>
      <c r="Y368" s="387"/>
      <c r="Z368" s="387"/>
      <c r="AA368" s="387"/>
      <c r="AB368" s="387"/>
      <c r="AC368" s="387"/>
      <c r="AD368" s="387"/>
      <c r="AE368" s="387"/>
      <c r="AF368" s="387"/>
      <c r="AG368" s="387"/>
      <c r="AH368" s="387"/>
      <c r="AI368" s="387"/>
      <c r="AJ368" s="387"/>
      <c r="AK368" s="387"/>
      <c r="AL368" s="387"/>
      <c r="AM368" s="387"/>
      <c r="AN368" s="387"/>
      <c r="AO368" s="387"/>
      <c r="AP368" s="387"/>
      <c r="AQ368" s="387"/>
      <c r="AR368" s="387"/>
      <c r="AS368" s="387"/>
      <c r="AT368" s="387"/>
      <c r="AU368" s="387"/>
      <c r="AV368" s="387"/>
      <c r="AW368" s="387"/>
      <c r="AX368" s="387"/>
      <c r="AY368" s="387"/>
      <c r="AZ368" s="387"/>
      <c r="BA368" s="387"/>
      <c r="BB368" s="387"/>
      <c r="BC368" s="387"/>
      <c r="BD368" s="387"/>
      <c r="BE368" s="387"/>
      <c r="BF368" s="387"/>
      <c r="BG368" s="387"/>
      <c r="BH368" s="387"/>
      <c r="BI368" s="387"/>
      <c r="BJ368" s="387"/>
      <c r="BK368" s="387"/>
      <c r="BL368" s="387"/>
      <c r="BM368" s="387"/>
      <c r="BN368" s="387"/>
      <c r="BO368" s="387"/>
      <c r="BP368" s="387"/>
      <c r="BQ368" s="387"/>
      <c r="BR368" s="387"/>
      <c r="BS368" s="387"/>
      <c r="BT368" s="387"/>
      <c r="BU368" s="387"/>
      <c r="BV368" s="387"/>
      <c r="BW368" s="295"/>
      <c r="BX368" s="295"/>
      <c r="BY368" s="295"/>
    </row>
    <row r="369" ht="15.0" customHeight="1">
      <c r="A369" s="294"/>
      <c r="B369" s="295" t="str">
        <f>IF(ISTEXT(A369),SUMIF('Production Calendar'!$F$3:$F$171,'Crop Map'!$A369,'Production Calendar'!$G$3:$G$171),"")</f>
        <v/>
      </c>
      <c r="C369" s="327" t="str">
        <f t="shared" si="3"/>
        <v/>
      </c>
      <c r="D369" s="328" t="str">
        <f t="array" ref="D369">IF(ISBLANK(A369),"",XLOOKUP($A369,'Codified Game Plan'!$E$3:$E$477,'Codified Game Plan'!$G$3:$G$477,0))</f>
        <v/>
      </c>
      <c r="E369" s="328" t="str">
        <f>IF(ISBLANK(A369),"",MAXIFS('Codified Game Plan'!$I$3:$I$477,'Codified Game Plan'!$E$3:$E$477,A369))</f>
        <v/>
      </c>
      <c r="F369" s="329" t="str">
        <f t="shared" si="4"/>
        <v>      - </v>
      </c>
      <c r="G369" s="295"/>
      <c r="H369" s="295"/>
      <c r="I369" s="295"/>
      <c r="J369" s="295"/>
      <c r="K369" s="295"/>
      <c r="L369" s="295"/>
      <c r="M369" s="295"/>
      <c r="N369" s="295"/>
      <c r="O369" s="295"/>
      <c r="P369" s="295"/>
      <c r="Q369" s="295"/>
      <c r="R369" s="295"/>
      <c r="S369" s="295"/>
      <c r="T369" s="295"/>
      <c r="U369" s="387"/>
      <c r="V369" s="387"/>
      <c r="W369" s="387"/>
      <c r="X369" s="387"/>
      <c r="Y369" s="387"/>
      <c r="Z369" s="387"/>
      <c r="AA369" s="387"/>
      <c r="AB369" s="387"/>
      <c r="AC369" s="387"/>
      <c r="AD369" s="387"/>
      <c r="AE369" s="387"/>
      <c r="AF369" s="387"/>
      <c r="AG369" s="387"/>
      <c r="AH369" s="387"/>
      <c r="AI369" s="387"/>
      <c r="AJ369" s="387"/>
      <c r="AK369" s="387"/>
      <c r="AL369" s="387"/>
      <c r="AM369" s="387"/>
      <c r="AN369" s="387"/>
      <c r="AO369" s="387"/>
      <c r="AP369" s="387"/>
      <c r="AQ369" s="387"/>
      <c r="AR369" s="387"/>
      <c r="AS369" s="387"/>
      <c r="AT369" s="387"/>
      <c r="AU369" s="387"/>
      <c r="AV369" s="387"/>
      <c r="AW369" s="387"/>
      <c r="AX369" s="387"/>
      <c r="AY369" s="387"/>
      <c r="AZ369" s="387"/>
      <c r="BA369" s="387"/>
      <c r="BB369" s="387"/>
      <c r="BC369" s="387"/>
      <c r="BD369" s="387"/>
      <c r="BE369" s="387"/>
      <c r="BF369" s="387"/>
      <c r="BG369" s="387"/>
      <c r="BH369" s="387"/>
      <c r="BI369" s="387"/>
      <c r="BJ369" s="387"/>
      <c r="BK369" s="387"/>
      <c r="BL369" s="387"/>
      <c r="BM369" s="387"/>
      <c r="BN369" s="387"/>
      <c r="BO369" s="387"/>
      <c r="BP369" s="387"/>
      <c r="BQ369" s="387"/>
      <c r="BR369" s="387"/>
      <c r="BS369" s="387"/>
      <c r="BT369" s="387"/>
      <c r="BU369" s="387"/>
      <c r="BV369" s="387"/>
      <c r="BW369" s="295"/>
      <c r="BX369" s="295"/>
      <c r="BY369" s="295"/>
    </row>
    <row r="370" ht="15.0" customHeight="1">
      <c r="A370" s="294"/>
      <c r="B370" s="295" t="str">
        <f>IF(ISTEXT(A370),SUMIF('Production Calendar'!$F$3:$F$171,'Crop Map'!$A370,'Production Calendar'!$G$3:$G$171),"")</f>
        <v/>
      </c>
      <c r="C370" s="327" t="str">
        <f t="shared" si="3"/>
        <v/>
      </c>
      <c r="D370" s="328" t="str">
        <f t="array" ref="D370">IF(ISBLANK(A370),"",XLOOKUP($A370,'Codified Game Plan'!$E$3:$E$477,'Codified Game Plan'!$G$3:$G$477,0))</f>
        <v/>
      </c>
      <c r="E370" s="328" t="str">
        <f>IF(ISBLANK(A370),"",MAXIFS('Codified Game Plan'!$I$3:$I$477,'Codified Game Plan'!$E$3:$E$477,A370))</f>
        <v/>
      </c>
      <c r="F370" s="329" t="str">
        <f t="shared" si="4"/>
        <v>      - </v>
      </c>
      <c r="G370" s="295"/>
      <c r="H370" s="295"/>
      <c r="I370" s="295"/>
      <c r="J370" s="295"/>
      <c r="K370" s="295"/>
      <c r="L370" s="295"/>
      <c r="M370" s="295"/>
      <c r="N370" s="295"/>
      <c r="O370" s="295"/>
      <c r="P370" s="295"/>
      <c r="Q370" s="295"/>
      <c r="R370" s="295"/>
      <c r="S370" s="295"/>
      <c r="T370" s="295"/>
      <c r="U370" s="387"/>
      <c r="V370" s="387"/>
      <c r="W370" s="387"/>
      <c r="X370" s="387"/>
      <c r="Y370" s="387"/>
      <c r="Z370" s="387"/>
      <c r="AA370" s="387"/>
      <c r="AB370" s="387"/>
      <c r="AC370" s="387"/>
      <c r="AD370" s="387"/>
      <c r="AE370" s="387"/>
      <c r="AF370" s="387"/>
      <c r="AG370" s="387"/>
      <c r="AH370" s="387"/>
      <c r="AI370" s="387"/>
      <c r="AJ370" s="387"/>
      <c r="AK370" s="387"/>
      <c r="AL370" s="387"/>
      <c r="AM370" s="387"/>
      <c r="AN370" s="387"/>
      <c r="AO370" s="387"/>
      <c r="AP370" s="387"/>
      <c r="AQ370" s="387"/>
      <c r="AR370" s="387"/>
      <c r="AS370" s="387"/>
      <c r="AT370" s="387"/>
      <c r="AU370" s="387"/>
      <c r="AV370" s="387"/>
      <c r="AW370" s="387"/>
      <c r="AX370" s="387"/>
      <c r="AY370" s="387"/>
      <c r="AZ370" s="387"/>
      <c r="BA370" s="387"/>
      <c r="BB370" s="387"/>
      <c r="BC370" s="387"/>
      <c r="BD370" s="387"/>
      <c r="BE370" s="387"/>
      <c r="BF370" s="387"/>
      <c r="BG370" s="387"/>
      <c r="BH370" s="387"/>
      <c r="BI370" s="387"/>
      <c r="BJ370" s="387"/>
      <c r="BK370" s="387"/>
      <c r="BL370" s="387"/>
      <c r="BM370" s="387"/>
      <c r="BN370" s="387"/>
      <c r="BO370" s="387"/>
      <c r="BP370" s="387"/>
      <c r="BQ370" s="387"/>
      <c r="BR370" s="387"/>
      <c r="BS370" s="387"/>
      <c r="BT370" s="387"/>
      <c r="BU370" s="387"/>
      <c r="BV370" s="387"/>
      <c r="BW370" s="295"/>
      <c r="BX370" s="295"/>
      <c r="BY370" s="295"/>
    </row>
    <row r="371" ht="15.0" customHeight="1">
      <c r="A371" s="294"/>
      <c r="B371" s="295" t="str">
        <f>IF(ISTEXT(A371),SUMIF('Production Calendar'!$F$3:$F$171,'Crop Map'!$A371,'Production Calendar'!$G$3:$G$171),"")</f>
        <v/>
      </c>
      <c r="C371" s="327" t="str">
        <f t="shared" si="3"/>
        <v/>
      </c>
      <c r="D371" s="328" t="str">
        <f t="array" ref="D371">IF(ISBLANK(A371),"",XLOOKUP($A371,'Codified Game Plan'!$E$3:$E$477,'Codified Game Plan'!$G$3:$G$477,0))</f>
        <v/>
      </c>
      <c r="E371" s="328" t="str">
        <f>IF(ISBLANK(A371),"",MAXIFS('Codified Game Plan'!$I$3:$I$477,'Codified Game Plan'!$E$3:$E$477,A371))</f>
        <v/>
      </c>
      <c r="F371" s="329" t="str">
        <f t="shared" si="4"/>
        <v>      - </v>
      </c>
      <c r="G371" s="295"/>
      <c r="H371" s="295"/>
      <c r="I371" s="295"/>
      <c r="J371" s="295"/>
      <c r="K371" s="295"/>
      <c r="L371" s="295"/>
      <c r="M371" s="295"/>
      <c r="N371" s="295"/>
      <c r="O371" s="295"/>
      <c r="P371" s="295"/>
      <c r="Q371" s="295"/>
      <c r="R371" s="295"/>
      <c r="S371" s="295"/>
      <c r="T371" s="295"/>
      <c r="U371" s="387"/>
      <c r="V371" s="387"/>
      <c r="W371" s="387"/>
      <c r="X371" s="387"/>
      <c r="Y371" s="387"/>
      <c r="Z371" s="387"/>
      <c r="AA371" s="387"/>
      <c r="AB371" s="387"/>
      <c r="AC371" s="387"/>
      <c r="AD371" s="387"/>
      <c r="AE371" s="387"/>
      <c r="AF371" s="387"/>
      <c r="AG371" s="387"/>
      <c r="AH371" s="387"/>
      <c r="AI371" s="387"/>
      <c r="AJ371" s="387"/>
      <c r="AK371" s="387"/>
      <c r="AL371" s="387"/>
      <c r="AM371" s="387"/>
      <c r="AN371" s="387"/>
      <c r="AO371" s="387"/>
      <c r="AP371" s="387"/>
      <c r="AQ371" s="387"/>
      <c r="AR371" s="387"/>
      <c r="AS371" s="387"/>
      <c r="AT371" s="387"/>
      <c r="AU371" s="387"/>
      <c r="AV371" s="387"/>
      <c r="AW371" s="387"/>
      <c r="AX371" s="387"/>
      <c r="AY371" s="387"/>
      <c r="AZ371" s="387"/>
      <c r="BA371" s="387"/>
      <c r="BB371" s="387"/>
      <c r="BC371" s="387"/>
      <c r="BD371" s="387"/>
      <c r="BE371" s="387"/>
      <c r="BF371" s="387"/>
      <c r="BG371" s="387"/>
      <c r="BH371" s="387"/>
      <c r="BI371" s="387"/>
      <c r="BJ371" s="387"/>
      <c r="BK371" s="387"/>
      <c r="BL371" s="387"/>
      <c r="BM371" s="387"/>
      <c r="BN371" s="387"/>
      <c r="BO371" s="387"/>
      <c r="BP371" s="387"/>
      <c r="BQ371" s="387"/>
      <c r="BR371" s="387"/>
      <c r="BS371" s="387"/>
      <c r="BT371" s="387"/>
      <c r="BU371" s="387"/>
      <c r="BV371" s="387"/>
      <c r="BW371" s="295"/>
      <c r="BX371" s="295"/>
      <c r="BY371" s="295"/>
    </row>
    <row r="372" ht="15.0" customHeight="1">
      <c r="A372" s="294"/>
      <c r="B372" s="295" t="str">
        <f>IF(ISTEXT(A372),SUMIF('Production Calendar'!$F$3:$F$171,'Crop Map'!$A372,'Production Calendar'!$G$3:$G$171),"")</f>
        <v/>
      </c>
      <c r="C372" s="327" t="str">
        <f t="shared" si="3"/>
        <v/>
      </c>
      <c r="D372" s="328" t="str">
        <f t="array" ref="D372">IF(ISBLANK(A372),"",XLOOKUP($A372,'Codified Game Plan'!$E$3:$E$477,'Codified Game Plan'!$G$3:$G$477,0))</f>
        <v/>
      </c>
      <c r="E372" s="328" t="str">
        <f>IF(ISBLANK(A372),"",MAXIFS('Codified Game Plan'!$I$3:$I$477,'Codified Game Plan'!$E$3:$E$477,A372))</f>
        <v/>
      </c>
      <c r="F372" s="329" t="str">
        <f t="shared" si="4"/>
        <v>      - </v>
      </c>
      <c r="G372" s="295"/>
      <c r="H372" s="295"/>
      <c r="I372" s="295"/>
      <c r="J372" s="295"/>
      <c r="K372" s="295"/>
      <c r="L372" s="295"/>
      <c r="M372" s="295"/>
      <c r="N372" s="295"/>
      <c r="O372" s="295"/>
      <c r="P372" s="295"/>
      <c r="Q372" s="295"/>
      <c r="R372" s="295"/>
      <c r="S372" s="295"/>
      <c r="T372" s="295"/>
      <c r="U372" s="387"/>
      <c r="V372" s="387"/>
      <c r="W372" s="387"/>
      <c r="X372" s="387"/>
      <c r="Y372" s="387"/>
      <c r="Z372" s="387"/>
      <c r="AA372" s="387"/>
      <c r="AB372" s="387"/>
      <c r="AC372" s="387"/>
      <c r="AD372" s="387"/>
      <c r="AE372" s="387"/>
      <c r="AF372" s="387"/>
      <c r="AG372" s="387"/>
      <c r="AH372" s="387"/>
      <c r="AI372" s="387"/>
      <c r="AJ372" s="387"/>
      <c r="AK372" s="387"/>
      <c r="AL372" s="387"/>
      <c r="AM372" s="387"/>
      <c r="AN372" s="387"/>
      <c r="AO372" s="387"/>
      <c r="AP372" s="387"/>
      <c r="AQ372" s="387"/>
      <c r="AR372" s="387"/>
      <c r="AS372" s="387"/>
      <c r="AT372" s="387"/>
      <c r="AU372" s="387"/>
      <c r="AV372" s="387"/>
      <c r="AW372" s="387"/>
      <c r="AX372" s="387"/>
      <c r="AY372" s="387"/>
      <c r="AZ372" s="387"/>
      <c r="BA372" s="387"/>
      <c r="BB372" s="387"/>
      <c r="BC372" s="387"/>
      <c r="BD372" s="387"/>
      <c r="BE372" s="387"/>
      <c r="BF372" s="387"/>
      <c r="BG372" s="387"/>
      <c r="BH372" s="387"/>
      <c r="BI372" s="387"/>
      <c r="BJ372" s="387"/>
      <c r="BK372" s="387"/>
      <c r="BL372" s="387"/>
      <c r="BM372" s="387"/>
      <c r="BN372" s="387"/>
      <c r="BO372" s="387"/>
      <c r="BP372" s="387"/>
      <c r="BQ372" s="387"/>
      <c r="BR372" s="387"/>
      <c r="BS372" s="387"/>
      <c r="BT372" s="387"/>
      <c r="BU372" s="387"/>
      <c r="BV372" s="387"/>
      <c r="BW372" s="295"/>
      <c r="BX372" s="295"/>
      <c r="BY372" s="295"/>
    </row>
    <row r="373" ht="15.0" customHeight="1">
      <c r="A373" s="294"/>
      <c r="B373" s="295" t="str">
        <f>IF(ISTEXT(A373),SUMIF('Production Calendar'!$F$3:$F$171,'Crop Map'!$A373,'Production Calendar'!$G$3:$G$171),"")</f>
        <v/>
      </c>
      <c r="C373" s="327" t="str">
        <f t="shared" si="3"/>
        <v/>
      </c>
      <c r="D373" s="328" t="str">
        <f t="array" ref="D373">IF(ISBLANK(A373),"",XLOOKUP($A373,'Codified Game Plan'!$E$3:$E$477,'Codified Game Plan'!$G$3:$G$477,0))</f>
        <v/>
      </c>
      <c r="E373" s="328" t="str">
        <f>IF(ISBLANK(A373),"",MAXIFS('Codified Game Plan'!$I$3:$I$477,'Codified Game Plan'!$E$3:$E$477,A373))</f>
        <v/>
      </c>
      <c r="F373" s="329" t="str">
        <f t="shared" si="4"/>
        <v>      - </v>
      </c>
      <c r="G373" s="295"/>
      <c r="H373" s="295"/>
      <c r="I373" s="295"/>
      <c r="J373" s="295"/>
      <c r="K373" s="295"/>
      <c r="L373" s="295"/>
      <c r="M373" s="295"/>
      <c r="N373" s="295"/>
      <c r="O373" s="295"/>
      <c r="P373" s="295"/>
      <c r="Q373" s="295"/>
      <c r="R373" s="295"/>
      <c r="S373" s="295"/>
      <c r="T373" s="295"/>
      <c r="U373" s="387"/>
      <c r="V373" s="387"/>
      <c r="W373" s="387"/>
      <c r="X373" s="387"/>
      <c r="Y373" s="387"/>
      <c r="Z373" s="387"/>
      <c r="AA373" s="387"/>
      <c r="AB373" s="387"/>
      <c r="AC373" s="387"/>
      <c r="AD373" s="387"/>
      <c r="AE373" s="387"/>
      <c r="AF373" s="387"/>
      <c r="AG373" s="387"/>
      <c r="AH373" s="387"/>
      <c r="AI373" s="387"/>
      <c r="AJ373" s="387"/>
      <c r="AK373" s="387"/>
      <c r="AL373" s="387"/>
      <c r="AM373" s="387"/>
      <c r="AN373" s="387"/>
      <c r="AO373" s="387"/>
      <c r="AP373" s="387"/>
      <c r="AQ373" s="387"/>
      <c r="AR373" s="387"/>
      <c r="AS373" s="387"/>
      <c r="AT373" s="387"/>
      <c r="AU373" s="387"/>
      <c r="AV373" s="387"/>
      <c r="AW373" s="387"/>
      <c r="AX373" s="387"/>
      <c r="AY373" s="387"/>
      <c r="AZ373" s="387"/>
      <c r="BA373" s="387"/>
      <c r="BB373" s="387"/>
      <c r="BC373" s="387"/>
      <c r="BD373" s="387"/>
      <c r="BE373" s="387"/>
      <c r="BF373" s="387"/>
      <c r="BG373" s="387"/>
      <c r="BH373" s="387"/>
      <c r="BI373" s="387"/>
      <c r="BJ373" s="387"/>
      <c r="BK373" s="387"/>
      <c r="BL373" s="387"/>
      <c r="BM373" s="387"/>
      <c r="BN373" s="387"/>
      <c r="BO373" s="387"/>
      <c r="BP373" s="387"/>
      <c r="BQ373" s="387"/>
      <c r="BR373" s="387"/>
      <c r="BS373" s="387"/>
      <c r="BT373" s="387"/>
      <c r="BU373" s="387"/>
      <c r="BV373" s="387"/>
      <c r="BW373" s="295"/>
      <c r="BX373" s="295"/>
      <c r="BY373" s="295"/>
    </row>
    <row r="374" ht="15.0" customHeight="1">
      <c r="A374" s="294"/>
      <c r="B374" s="295" t="str">
        <f>IF(ISTEXT(A374),SUMIF('Production Calendar'!$F$3:$F$171,'Crop Map'!$A374,'Production Calendar'!$G$3:$G$171),"")</f>
        <v/>
      </c>
      <c r="C374" s="327" t="str">
        <f t="shared" si="3"/>
        <v/>
      </c>
      <c r="D374" s="328" t="str">
        <f t="array" ref="D374">IF(ISBLANK(A374),"",XLOOKUP($A374,'Codified Game Plan'!$E$3:$E$477,'Codified Game Plan'!$G$3:$G$477,0))</f>
        <v/>
      </c>
      <c r="E374" s="328" t="str">
        <f>IF(ISBLANK(A374),"",MAXIFS('Codified Game Plan'!$I$3:$I$477,'Codified Game Plan'!$E$3:$E$477,A374))</f>
        <v/>
      </c>
      <c r="F374" s="329" t="str">
        <f t="shared" si="4"/>
        <v>      - </v>
      </c>
      <c r="G374" s="295"/>
      <c r="H374" s="295"/>
      <c r="I374" s="295"/>
      <c r="J374" s="295"/>
      <c r="K374" s="295"/>
      <c r="L374" s="295"/>
      <c r="M374" s="295"/>
      <c r="N374" s="295"/>
      <c r="O374" s="295"/>
      <c r="P374" s="295"/>
      <c r="Q374" s="295"/>
      <c r="R374" s="295"/>
      <c r="S374" s="295"/>
      <c r="T374" s="295"/>
      <c r="U374" s="387"/>
      <c r="V374" s="387"/>
      <c r="W374" s="387"/>
      <c r="X374" s="387"/>
      <c r="Y374" s="387"/>
      <c r="Z374" s="387"/>
      <c r="AA374" s="387"/>
      <c r="AB374" s="387"/>
      <c r="AC374" s="387"/>
      <c r="AD374" s="387"/>
      <c r="AE374" s="387"/>
      <c r="AF374" s="387"/>
      <c r="AG374" s="387"/>
      <c r="AH374" s="387"/>
      <c r="AI374" s="387"/>
      <c r="AJ374" s="387"/>
      <c r="AK374" s="387"/>
      <c r="AL374" s="387"/>
      <c r="AM374" s="387"/>
      <c r="AN374" s="387"/>
      <c r="AO374" s="387"/>
      <c r="AP374" s="387"/>
      <c r="AQ374" s="387"/>
      <c r="AR374" s="387"/>
      <c r="AS374" s="387"/>
      <c r="AT374" s="387"/>
      <c r="AU374" s="387"/>
      <c r="AV374" s="387"/>
      <c r="AW374" s="387"/>
      <c r="AX374" s="387"/>
      <c r="AY374" s="387"/>
      <c r="AZ374" s="387"/>
      <c r="BA374" s="387"/>
      <c r="BB374" s="387"/>
      <c r="BC374" s="387"/>
      <c r="BD374" s="387"/>
      <c r="BE374" s="387"/>
      <c r="BF374" s="387"/>
      <c r="BG374" s="387"/>
      <c r="BH374" s="387"/>
      <c r="BI374" s="387"/>
      <c r="BJ374" s="387"/>
      <c r="BK374" s="387"/>
      <c r="BL374" s="387"/>
      <c r="BM374" s="387"/>
      <c r="BN374" s="387"/>
      <c r="BO374" s="387"/>
      <c r="BP374" s="387"/>
      <c r="BQ374" s="387"/>
      <c r="BR374" s="387"/>
      <c r="BS374" s="387"/>
      <c r="BT374" s="387"/>
      <c r="BU374" s="387"/>
      <c r="BV374" s="387"/>
      <c r="BW374" s="295"/>
      <c r="BX374" s="295"/>
      <c r="BY374" s="295"/>
    </row>
    <row r="375" ht="15.0" customHeight="1">
      <c r="A375" s="294"/>
      <c r="B375" s="295" t="str">
        <f>IF(ISTEXT(A375),SUMIF('Production Calendar'!$F$3:$F$171,'Crop Map'!$A375,'Production Calendar'!$G$3:$G$171),"")</f>
        <v/>
      </c>
      <c r="C375" s="327" t="str">
        <f t="shared" si="3"/>
        <v/>
      </c>
      <c r="D375" s="328" t="str">
        <f t="array" ref="D375">IF(ISBLANK(A375),"",XLOOKUP($A375,'Codified Game Plan'!$E$3:$E$477,'Codified Game Plan'!$G$3:$G$477,0))</f>
        <v/>
      </c>
      <c r="E375" s="328" t="str">
        <f>IF(ISBLANK(A375),"",MAXIFS('Codified Game Plan'!$I$3:$I$477,'Codified Game Plan'!$E$3:$E$477,A375))</f>
        <v/>
      </c>
      <c r="F375" s="329" t="str">
        <f t="shared" si="4"/>
        <v>      - </v>
      </c>
      <c r="G375" s="295"/>
      <c r="H375" s="295"/>
      <c r="I375" s="295"/>
      <c r="J375" s="295"/>
      <c r="K375" s="295"/>
      <c r="L375" s="295"/>
      <c r="M375" s="295"/>
      <c r="N375" s="295"/>
      <c r="O375" s="295"/>
      <c r="P375" s="295"/>
      <c r="Q375" s="295"/>
      <c r="R375" s="295"/>
      <c r="S375" s="295"/>
      <c r="T375" s="295"/>
      <c r="U375" s="387"/>
      <c r="V375" s="387"/>
      <c r="W375" s="387"/>
      <c r="X375" s="387"/>
      <c r="Y375" s="387"/>
      <c r="Z375" s="387"/>
      <c r="AA375" s="387"/>
      <c r="AB375" s="387"/>
      <c r="AC375" s="387"/>
      <c r="AD375" s="387"/>
      <c r="AE375" s="387"/>
      <c r="AF375" s="387"/>
      <c r="AG375" s="387"/>
      <c r="AH375" s="387"/>
      <c r="AI375" s="387"/>
      <c r="AJ375" s="387"/>
      <c r="AK375" s="387"/>
      <c r="AL375" s="387"/>
      <c r="AM375" s="387"/>
      <c r="AN375" s="387"/>
      <c r="AO375" s="387"/>
      <c r="AP375" s="387"/>
      <c r="AQ375" s="387"/>
      <c r="AR375" s="387"/>
      <c r="AS375" s="387"/>
      <c r="AT375" s="387"/>
      <c r="AU375" s="387"/>
      <c r="AV375" s="387"/>
      <c r="AW375" s="387"/>
      <c r="AX375" s="387"/>
      <c r="AY375" s="387"/>
      <c r="AZ375" s="387"/>
      <c r="BA375" s="387"/>
      <c r="BB375" s="387"/>
      <c r="BC375" s="387"/>
      <c r="BD375" s="387"/>
      <c r="BE375" s="387"/>
      <c r="BF375" s="387"/>
      <c r="BG375" s="387"/>
      <c r="BH375" s="387"/>
      <c r="BI375" s="387"/>
      <c r="BJ375" s="387"/>
      <c r="BK375" s="387"/>
      <c r="BL375" s="387"/>
      <c r="BM375" s="387"/>
      <c r="BN375" s="387"/>
      <c r="BO375" s="387"/>
      <c r="BP375" s="387"/>
      <c r="BQ375" s="387"/>
      <c r="BR375" s="387"/>
      <c r="BS375" s="387"/>
      <c r="BT375" s="387"/>
      <c r="BU375" s="387"/>
      <c r="BV375" s="387"/>
      <c r="BW375" s="295"/>
      <c r="BX375" s="295"/>
      <c r="BY375" s="295"/>
    </row>
    <row r="376" ht="15.0" customHeight="1">
      <c r="A376" s="294"/>
      <c r="B376" s="295" t="str">
        <f>IF(ISTEXT(A376),SUMIF('Production Calendar'!$F$3:$F$171,'Crop Map'!$A376,'Production Calendar'!$G$3:$G$171),"")</f>
        <v/>
      </c>
      <c r="C376" s="327" t="str">
        <f t="shared" si="3"/>
        <v/>
      </c>
      <c r="D376" s="328" t="str">
        <f t="array" ref="D376">IF(ISBLANK(A376),"",XLOOKUP($A376,'Codified Game Plan'!$E$3:$E$477,'Codified Game Plan'!$G$3:$G$477,0))</f>
        <v/>
      </c>
      <c r="E376" s="328" t="str">
        <f>IF(ISBLANK(A376),"",MAXIFS('Codified Game Plan'!$I$3:$I$477,'Codified Game Plan'!$E$3:$E$477,A376))</f>
        <v/>
      </c>
      <c r="F376" s="329" t="str">
        <f t="shared" si="4"/>
        <v>      - </v>
      </c>
      <c r="G376" s="295"/>
      <c r="H376" s="295"/>
      <c r="I376" s="295"/>
      <c r="J376" s="295"/>
      <c r="K376" s="295"/>
      <c r="L376" s="295"/>
      <c r="M376" s="295"/>
      <c r="N376" s="295"/>
      <c r="O376" s="295"/>
      <c r="P376" s="295"/>
      <c r="Q376" s="295"/>
      <c r="R376" s="295"/>
      <c r="S376" s="295"/>
      <c r="T376" s="295"/>
      <c r="U376" s="387"/>
      <c r="V376" s="387"/>
      <c r="W376" s="387"/>
      <c r="X376" s="387"/>
      <c r="Y376" s="387"/>
      <c r="Z376" s="387"/>
      <c r="AA376" s="387"/>
      <c r="AB376" s="387"/>
      <c r="AC376" s="387"/>
      <c r="AD376" s="387"/>
      <c r="AE376" s="387"/>
      <c r="AF376" s="387"/>
      <c r="AG376" s="387"/>
      <c r="AH376" s="387"/>
      <c r="AI376" s="387"/>
      <c r="AJ376" s="387"/>
      <c r="AK376" s="387"/>
      <c r="AL376" s="387"/>
      <c r="AM376" s="387"/>
      <c r="AN376" s="387"/>
      <c r="AO376" s="387"/>
      <c r="AP376" s="387"/>
      <c r="AQ376" s="387"/>
      <c r="AR376" s="387"/>
      <c r="AS376" s="387"/>
      <c r="AT376" s="387"/>
      <c r="AU376" s="387"/>
      <c r="AV376" s="387"/>
      <c r="AW376" s="387"/>
      <c r="AX376" s="387"/>
      <c r="AY376" s="387"/>
      <c r="AZ376" s="387"/>
      <c r="BA376" s="387"/>
      <c r="BB376" s="387"/>
      <c r="BC376" s="387"/>
      <c r="BD376" s="387"/>
      <c r="BE376" s="387"/>
      <c r="BF376" s="387"/>
      <c r="BG376" s="387"/>
      <c r="BH376" s="387"/>
      <c r="BI376" s="387"/>
      <c r="BJ376" s="387"/>
      <c r="BK376" s="387"/>
      <c r="BL376" s="387"/>
      <c r="BM376" s="387"/>
      <c r="BN376" s="387"/>
      <c r="BO376" s="387"/>
      <c r="BP376" s="387"/>
      <c r="BQ376" s="387"/>
      <c r="BR376" s="387"/>
      <c r="BS376" s="387"/>
      <c r="BT376" s="387"/>
      <c r="BU376" s="387"/>
      <c r="BV376" s="387"/>
      <c r="BW376" s="295"/>
      <c r="BX376" s="295"/>
      <c r="BY376" s="295"/>
    </row>
    <row r="377" ht="15.0" customHeight="1">
      <c r="A377" s="294"/>
      <c r="B377" s="295" t="str">
        <f>IF(ISTEXT(A377),SUMIF('Production Calendar'!$F$3:$F$171,'Crop Map'!$A377,'Production Calendar'!$G$3:$G$171),"")</f>
        <v/>
      </c>
      <c r="C377" s="327" t="str">
        <f t="shared" si="3"/>
        <v/>
      </c>
      <c r="D377" s="328" t="str">
        <f t="array" ref="D377">IF(ISBLANK(A377),"",XLOOKUP($A377,'Codified Game Plan'!$E$3:$E$477,'Codified Game Plan'!$G$3:$G$477,0))</f>
        <v/>
      </c>
      <c r="E377" s="328" t="str">
        <f>IF(ISBLANK(A377),"",MAXIFS('Codified Game Plan'!$I$3:$I$477,'Codified Game Plan'!$E$3:$E$477,A377))</f>
        <v/>
      </c>
      <c r="F377" s="329" t="str">
        <f t="shared" si="4"/>
        <v>      - </v>
      </c>
      <c r="G377" s="295"/>
      <c r="H377" s="295"/>
      <c r="I377" s="295"/>
      <c r="J377" s="295"/>
      <c r="K377" s="295"/>
      <c r="L377" s="295"/>
      <c r="M377" s="295"/>
      <c r="N377" s="295"/>
      <c r="O377" s="295"/>
      <c r="P377" s="295"/>
      <c r="Q377" s="295"/>
      <c r="R377" s="295"/>
      <c r="S377" s="295"/>
      <c r="T377" s="295"/>
      <c r="U377" s="387"/>
      <c r="V377" s="387"/>
      <c r="W377" s="387"/>
      <c r="X377" s="387"/>
      <c r="Y377" s="387"/>
      <c r="Z377" s="387"/>
      <c r="AA377" s="387"/>
      <c r="AB377" s="387"/>
      <c r="AC377" s="387"/>
      <c r="AD377" s="387"/>
      <c r="AE377" s="387"/>
      <c r="AF377" s="387"/>
      <c r="AG377" s="387"/>
      <c r="AH377" s="387"/>
      <c r="AI377" s="387"/>
      <c r="AJ377" s="387"/>
      <c r="AK377" s="387"/>
      <c r="AL377" s="387"/>
      <c r="AM377" s="387"/>
      <c r="AN377" s="387"/>
      <c r="AO377" s="387"/>
      <c r="AP377" s="387"/>
      <c r="AQ377" s="387"/>
      <c r="AR377" s="387"/>
      <c r="AS377" s="387"/>
      <c r="AT377" s="387"/>
      <c r="AU377" s="387"/>
      <c r="AV377" s="387"/>
      <c r="AW377" s="387"/>
      <c r="AX377" s="387"/>
      <c r="AY377" s="387"/>
      <c r="AZ377" s="387"/>
      <c r="BA377" s="387"/>
      <c r="BB377" s="387"/>
      <c r="BC377" s="387"/>
      <c r="BD377" s="387"/>
      <c r="BE377" s="387"/>
      <c r="BF377" s="387"/>
      <c r="BG377" s="387"/>
      <c r="BH377" s="387"/>
      <c r="BI377" s="387"/>
      <c r="BJ377" s="387"/>
      <c r="BK377" s="387"/>
      <c r="BL377" s="387"/>
      <c r="BM377" s="387"/>
      <c r="BN377" s="387"/>
      <c r="BO377" s="387"/>
      <c r="BP377" s="387"/>
      <c r="BQ377" s="387"/>
      <c r="BR377" s="387"/>
      <c r="BS377" s="387"/>
      <c r="BT377" s="387"/>
      <c r="BU377" s="387"/>
      <c r="BV377" s="387"/>
      <c r="BW377" s="295"/>
      <c r="BX377" s="295"/>
      <c r="BY377" s="295"/>
    </row>
    <row r="378" ht="15.0" customHeight="1">
      <c r="A378" s="294"/>
      <c r="B378" s="295" t="str">
        <f>IF(ISTEXT(A378),SUMIF('Production Calendar'!$F$3:$F$171,'Crop Map'!$A378,'Production Calendar'!$G$3:$G$171),"")</f>
        <v/>
      </c>
      <c r="C378" s="327" t="str">
        <f t="shared" si="3"/>
        <v/>
      </c>
      <c r="D378" s="328" t="str">
        <f t="array" ref="D378">IF(ISBLANK(A378),"",XLOOKUP($A378,'Codified Game Plan'!$E$3:$E$477,'Codified Game Plan'!$G$3:$G$477,0))</f>
        <v/>
      </c>
      <c r="E378" s="328" t="str">
        <f>IF(ISBLANK(A378),"",MAXIFS('Codified Game Plan'!$I$3:$I$477,'Codified Game Plan'!$E$3:$E$477,A378))</f>
        <v/>
      </c>
      <c r="F378" s="329" t="str">
        <f t="shared" si="4"/>
        <v>      - </v>
      </c>
      <c r="G378" s="295"/>
      <c r="H378" s="295"/>
      <c r="I378" s="295"/>
      <c r="J378" s="295"/>
      <c r="K378" s="295"/>
      <c r="L378" s="295"/>
      <c r="M378" s="295"/>
      <c r="N378" s="295"/>
      <c r="O378" s="295"/>
      <c r="P378" s="295"/>
      <c r="Q378" s="295"/>
      <c r="R378" s="295"/>
      <c r="S378" s="295"/>
      <c r="T378" s="295"/>
      <c r="U378" s="387"/>
      <c r="V378" s="387"/>
      <c r="W378" s="387"/>
      <c r="X378" s="387"/>
      <c r="Y378" s="387"/>
      <c r="Z378" s="387"/>
      <c r="AA378" s="387"/>
      <c r="AB378" s="387"/>
      <c r="AC378" s="387"/>
      <c r="AD378" s="387"/>
      <c r="AE378" s="387"/>
      <c r="AF378" s="387"/>
      <c r="AG378" s="387"/>
      <c r="AH378" s="387"/>
      <c r="AI378" s="387"/>
      <c r="AJ378" s="387"/>
      <c r="AK378" s="387"/>
      <c r="AL378" s="387"/>
      <c r="AM378" s="387"/>
      <c r="AN378" s="387"/>
      <c r="AO378" s="387"/>
      <c r="AP378" s="387"/>
      <c r="AQ378" s="387"/>
      <c r="AR378" s="387"/>
      <c r="AS378" s="387"/>
      <c r="AT378" s="387"/>
      <c r="AU378" s="387"/>
      <c r="AV378" s="387"/>
      <c r="AW378" s="387"/>
      <c r="AX378" s="387"/>
      <c r="AY378" s="387"/>
      <c r="AZ378" s="387"/>
      <c r="BA378" s="387"/>
      <c r="BB378" s="387"/>
      <c r="BC378" s="387"/>
      <c r="BD378" s="387"/>
      <c r="BE378" s="387"/>
      <c r="BF378" s="387"/>
      <c r="BG378" s="387"/>
      <c r="BH378" s="387"/>
      <c r="BI378" s="387"/>
      <c r="BJ378" s="387"/>
      <c r="BK378" s="387"/>
      <c r="BL378" s="387"/>
      <c r="BM378" s="387"/>
      <c r="BN378" s="387"/>
      <c r="BO378" s="387"/>
      <c r="BP378" s="387"/>
      <c r="BQ378" s="387"/>
      <c r="BR378" s="387"/>
      <c r="BS378" s="387"/>
      <c r="BT378" s="387"/>
      <c r="BU378" s="387"/>
      <c r="BV378" s="387"/>
      <c r="BW378" s="295"/>
      <c r="BX378" s="295"/>
      <c r="BY378" s="295"/>
    </row>
    <row r="379" ht="15.0" customHeight="1">
      <c r="A379" s="294"/>
      <c r="B379" s="295" t="str">
        <f>IF(ISTEXT(A379),SUMIF('Production Calendar'!$F$3:$F$171,'Crop Map'!$A379,'Production Calendar'!$G$3:$G$171),"")</f>
        <v/>
      </c>
      <c r="C379" s="327" t="str">
        <f t="shared" si="3"/>
        <v/>
      </c>
      <c r="D379" s="328" t="str">
        <f t="array" ref="D379">IF(ISBLANK(A379),"",XLOOKUP($A379,'Codified Game Plan'!$E$3:$E$477,'Codified Game Plan'!$G$3:$G$477,0))</f>
        <v/>
      </c>
      <c r="E379" s="328" t="str">
        <f>IF(ISBLANK(A379),"",MAXIFS('Codified Game Plan'!$I$3:$I$477,'Codified Game Plan'!$E$3:$E$477,A379))</f>
        <v/>
      </c>
      <c r="F379" s="329" t="str">
        <f t="shared" si="4"/>
        <v>      - </v>
      </c>
      <c r="G379" s="295"/>
      <c r="H379" s="295"/>
      <c r="I379" s="295"/>
      <c r="J379" s="295"/>
      <c r="K379" s="295"/>
      <c r="L379" s="295"/>
      <c r="M379" s="295"/>
      <c r="N379" s="295"/>
      <c r="O379" s="295"/>
      <c r="P379" s="295"/>
      <c r="Q379" s="295"/>
      <c r="R379" s="295"/>
      <c r="S379" s="295"/>
      <c r="T379" s="295"/>
      <c r="U379" s="387"/>
      <c r="V379" s="387"/>
      <c r="W379" s="387"/>
      <c r="X379" s="387"/>
      <c r="Y379" s="387"/>
      <c r="Z379" s="387"/>
      <c r="AA379" s="387"/>
      <c r="AB379" s="387"/>
      <c r="AC379" s="387"/>
      <c r="AD379" s="387"/>
      <c r="AE379" s="387"/>
      <c r="AF379" s="387"/>
      <c r="AG379" s="387"/>
      <c r="AH379" s="387"/>
      <c r="AI379" s="387"/>
      <c r="AJ379" s="387"/>
      <c r="AK379" s="387"/>
      <c r="AL379" s="387"/>
      <c r="AM379" s="387"/>
      <c r="AN379" s="387"/>
      <c r="AO379" s="387"/>
      <c r="AP379" s="387"/>
      <c r="AQ379" s="387"/>
      <c r="AR379" s="387"/>
      <c r="AS379" s="387"/>
      <c r="AT379" s="387"/>
      <c r="AU379" s="387"/>
      <c r="AV379" s="387"/>
      <c r="AW379" s="387"/>
      <c r="AX379" s="387"/>
      <c r="AY379" s="387"/>
      <c r="AZ379" s="387"/>
      <c r="BA379" s="387"/>
      <c r="BB379" s="387"/>
      <c r="BC379" s="387"/>
      <c r="BD379" s="387"/>
      <c r="BE379" s="387"/>
      <c r="BF379" s="387"/>
      <c r="BG379" s="387"/>
      <c r="BH379" s="387"/>
      <c r="BI379" s="387"/>
      <c r="BJ379" s="387"/>
      <c r="BK379" s="387"/>
      <c r="BL379" s="387"/>
      <c r="BM379" s="387"/>
      <c r="BN379" s="387"/>
      <c r="BO379" s="387"/>
      <c r="BP379" s="387"/>
      <c r="BQ379" s="387"/>
      <c r="BR379" s="387"/>
      <c r="BS379" s="387"/>
      <c r="BT379" s="387"/>
      <c r="BU379" s="387"/>
      <c r="BV379" s="387"/>
      <c r="BW379" s="295"/>
      <c r="BX379" s="295"/>
      <c r="BY379" s="295"/>
    </row>
    <row r="380" ht="15.0" customHeight="1">
      <c r="A380" s="294"/>
      <c r="B380" s="295" t="str">
        <f>IF(ISTEXT(A380),SUMIF('Production Calendar'!$F$3:$F$171,'Crop Map'!$A380,'Production Calendar'!$G$3:$G$171),"")</f>
        <v/>
      </c>
      <c r="C380" s="327" t="str">
        <f t="shared" si="3"/>
        <v/>
      </c>
      <c r="D380" s="328" t="str">
        <f t="array" ref="D380">IF(ISBLANK(A380),"",XLOOKUP($A380,'Codified Game Plan'!$E$3:$E$477,'Codified Game Plan'!$G$3:$G$477,0))</f>
        <v/>
      </c>
      <c r="E380" s="328" t="str">
        <f>IF(ISBLANK(A380),"",MAXIFS('Codified Game Plan'!$I$3:$I$477,'Codified Game Plan'!$E$3:$E$477,A380))</f>
        <v/>
      </c>
      <c r="F380" s="329" t="str">
        <f t="shared" si="4"/>
        <v>      - </v>
      </c>
      <c r="G380" s="295"/>
      <c r="H380" s="295"/>
      <c r="I380" s="295"/>
      <c r="J380" s="295"/>
      <c r="K380" s="295"/>
      <c r="L380" s="295"/>
      <c r="M380" s="295"/>
      <c r="N380" s="295"/>
      <c r="O380" s="295"/>
      <c r="P380" s="295"/>
      <c r="Q380" s="295"/>
      <c r="R380" s="295"/>
      <c r="S380" s="295"/>
      <c r="T380" s="295"/>
      <c r="U380" s="387"/>
      <c r="V380" s="387"/>
      <c r="W380" s="387"/>
      <c r="X380" s="387"/>
      <c r="Y380" s="387"/>
      <c r="Z380" s="387"/>
      <c r="AA380" s="387"/>
      <c r="AB380" s="387"/>
      <c r="AC380" s="387"/>
      <c r="AD380" s="387"/>
      <c r="AE380" s="387"/>
      <c r="AF380" s="387"/>
      <c r="AG380" s="387"/>
      <c r="AH380" s="387"/>
      <c r="AI380" s="387"/>
      <c r="AJ380" s="387"/>
      <c r="AK380" s="387"/>
      <c r="AL380" s="387"/>
      <c r="AM380" s="387"/>
      <c r="AN380" s="387"/>
      <c r="AO380" s="387"/>
      <c r="AP380" s="387"/>
      <c r="AQ380" s="387"/>
      <c r="AR380" s="387"/>
      <c r="AS380" s="387"/>
      <c r="AT380" s="387"/>
      <c r="AU380" s="387"/>
      <c r="AV380" s="387"/>
      <c r="AW380" s="387"/>
      <c r="AX380" s="387"/>
      <c r="AY380" s="387"/>
      <c r="AZ380" s="387"/>
      <c r="BA380" s="387"/>
      <c r="BB380" s="387"/>
      <c r="BC380" s="387"/>
      <c r="BD380" s="387"/>
      <c r="BE380" s="387"/>
      <c r="BF380" s="387"/>
      <c r="BG380" s="387"/>
      <c r="BH380" s="387"/>
      <c r="BI380" s="387"/>
      <c r="BJ380" s="387"/>
      <c r="BK380" s="387"/>
      <c r="BL380" s="387"/>
      <c r="BM380" s="387"/>
      <c r="BN380" s="387"/>
      <c r="BO380" s="387"/>
      <c r="BP380" s="387"/>
      <c r="BQ380" s="387"/>
      <c r="BR380" s="387"/>
      <c r="BS380" s="387"/>
      <c r="BT380" s="387"/>
      <c r="BU380" s="387"/>
      <c r="BV380" s="387"/>
      <c r="BW380" s="295"/>
      <c r="BX380" s="295"/>
      <c r="BY380" s="295"/>
    </row>
    <row r="381" ht="15.0" customHeight="1">
      <c r="A381" s="294"/>
      <c r="B381" s="295" t="str">
        <f>IF(ISTEXT(A381),SUMIF('Production Calendar'!$F$3:$F$171,'Crop Map'!$A381,'Production Calendar'!$G$3:$G$171),"")</f>
        <v/>
      </c>
      <c r="C381" s="327" t="str">
        <f t="shared" si="3"/>
        <v/>
      </c>
      <c r="D381" s="328" t="str">
        <f t="array" ref="D381">IF(ISBLANK(A381),"",XLOOKUP($A381,'Codified Game Plan'!$E$3:$E$477,'Codified Game Plan'!$G$3:$G$477,0))</f>
        <v/>
      </c>
      <c r="E381" s="328" t="str">
        <f>IF(ISBLANK(A381),"",MAXIFS('Codified Game Plan'!$I$3:$I$477,'Codified Game Plan'!$E$3:$E$477,A381))</f>
        <v/>
      </c>
      <c r="F381" s="329" t="str">
        <f t="shared" si="4"/>
        <v>      - </v>
      </c>
      <c r="G381" s="295"/>
      <c r="H381" s="295"/>
      <c r="I381" s="295"/>
      <c r="J381" s="295"/>
      <c r="K381" s="295"/>
      <c r="L381" s="295"/>
      <c r="M381" s="295"/>
      <c r="N381" s="295"/>
      <c r="O381" s="295"/>
      <c r="P381" s="295"/>
      <c r="Q381" s="295"/>
      <c r="R381" s="295"/>
      <c r="S381" s="295"/>
      <c r="T381" s="295"/>
      <c r="U381" s="387"/>
      <c r="V381" s="387"/>
      <c r="W381" s="387"/>
      <c r="X381" s="387"/>
      <c r="Y381" s="387"/>
      <c r="Z381" s="387"/>
      <c r="AA381" s="387"/>
      <c r="AB381" s="387"/>
      <c r="AC381" s="387"/>
      <c r="AD381" s="387"/>
      <c r="AE381" s="387"/>
      <c r="AF381" s="387"/>
      <c r="AG381" s="387"/>
      <c r="AH381" s="387"/>
      <c r="AI381" s="387"/>
      <c r="AJ381" s="387"/>
      <c r="AK381" s="387"/>
      <c r="AL381" s="387"/>
      <c r="AM381" s="387"/>
      <c r="AN381" s="387"/>
      <c r="AO381" s="387"/>
      <c r="AP381" s="387"/>
      <c r="AQ381" s="387"/>
      <c r="AR381" s="387"/>
      <c r="AS381" s="387"/>
      <c r="AT381" s="387"/>
      <c r="AU381" s="387"/>
      <c r="AV381" s="387"/>
      <c r="AW381" s="387"/>
      <c r="AX381" s="387"/>
      <c r="AY381" s="387"/>
      <c r="AZ381" s="387"/>
      <c r="BA381" s="387"/>
      <c r="BB381" s="387"/>
      <c r="BC381" s="387"/>
      <c r="BD381" s="387"/>
      <c r="BE381" s="387"/>
      <c r="BF381" s="387"/>
      <c r="BG381" s="387"/>
      <c r="BH381" s="387"/>
      <c r="BI381" s="387"/>
      <c r="BJ381" s="387"/>
      <c r="BK381" s="387"/>
      <c r="BL381" s="387"/>
      <c r="BM381" s="387"/>
      <c r="BN381" s="387"/>
      <c r="BO381" s="387"/>
      <c r="BP381" s="387"/>
      <c r="BQ381" s="387"/>
      <c r="BR381" s="387"/>
      <c r="BS381" s="387"/>
      <c r="BT381" s="387"/>
      <c r="BU381" s="387"/>
      <c r="BV381" s="387"/>
      <c r="BW381" s="295"/>
      <c r="BX381" s="295"/>
      <c r="BY381" s="295"/>
    </row>
    <row r="382" ht="15.0" customHeight="1">
      <c r="A382" s="294"/>
      <c r="B382" s="295" t="str">
        <f>IF(ISTEXT(A382),SUMIF('Production Calendar'!$F$3:$F$171,'Crop Map'!$A382,'Production Calendar'!$G$3:$G$171),"")</f>
        <v/>
      </c>
      <c r="C382" s="327" t="str">
        <f t="shared" si="3"/>
        <v/>
      </c>
      <c r="D382" s="328" t="str">
        <f t="array" ref="D382">IF(ISBLANK(A382),"",XLOOKUP($A382,'Codified Game Plan'!$E$3:$E$477,'Codified Game Plan'!$G$3:$G$477,0))</f>
        <v/>
      </c>
      <c r="E382" s="328" t="str">
        <f>IF(ISBLANK(A382),"",MAXIFS('Codified Game Plan'!$I$3:$I$477,'Codified Game Plan'!$E$3:$E$477,A382))</f>
        <v/>
      </c>
      <c r="F382" s="329" t="str">
        <f t="shared" si="4"/>
        <v>      - </v>
      </c>
      <c r="G382" s="295"/>
      <c r="H382" s="295"/>
      <c r="I382" s="295"/>
      <c r="J382" s="295"/>
      <c r="K382" s="295"/>
      <c r="L382" s="295"/>
      <c r="M382" s="295"/>
      <c r="N382" s="295"/>
      <c r="O382" s="295"/>
      <c r="P382" s="295"/>
      <c r="Q382" s="295"/>
      <c r="R382" s="295"/>
      <c r="S382" s="295"/>
      <c r="T382" s="295"/>
      <c r="U382" s="387"/>
      <c r="V382" s="387"/>
      <c r="W382" s="387"/>
      <c r="X382" s="387"/>
      <c r="Y382" s="387"/>
      <c r="Z382" s="387"/>
      <c r="AA382" s="387"/>
      <c r="AB382" s="387"/>
      <c r="AC382" s="387"/>
      <c r="AD382" s="387"/>
      <c r="AE382" s="387"/>
      <c r="AF382" s="387"/>
      <c r="AG382" s="387"/>
      <c r="AH382" s="387"/>
      <c r="AI382" s="387"/>
      <c r="AJ382" s="387"/>
      <c r="AK382" s="387"/>
      <c r="AL382" s="387"/>
      <c r="AM382" s="387"/>
      <c r="AN382" s="387"/>
      <c r="AO382" s="387"/>
      <c r="AP382" s="387"/>
      <c r="AQ382" s="387"/>
      <c r="AR382" s="387"/>
      <c r="AS382" s="387"/>
      <c r="AT382" s="387"/>
      <c r="AU382" s="387"/>
      <c r="AV382" s="387"/>
      <c r="AW382" s="387"/>
      <c r="AX382" s="387"/>
      <c r="AY382" s="387"/>
      <c r="AZ382" s="387"/>
      <c r="BA382" s="387"/>
      <c r="BB382" s="387"/>
      <c r="BC382" s="387"/>
      <c r="BD382" s="387"/>
      <c r="BE382" s="387"/>
      <c r="BF382" s="387"/>
      <c r="BG382" s="387"/>
      <c r="BH382" s="387"/>
      <c r="BI382" s="387"/>
      <c r="BJ382" s="387"/>
      <c r="BK382" s="387"/>
      <c r="BL382" s="387"/>
      <c r="BM382" s="387"/>
      <c r="BN382" s="387"/>
      <c r="BO382" s="387"/>
      <c r="BP382" s="387"/>
      <c r="BQ382" s="387"/>
      <c r="BR382" s="387"/>
      <c r="BS382" s="387"/>
      <c r="BT382" s="387"/>
      <c r="BU382" s="387"/>
      <c r="BV382" s="387"/>
      <c r="BW382" s="295"/>
      <c r="BX382" s="295"/>
      <c r="BY382" s="295"/>
    </row>
    <row r="383" ht="15.0" customHeight="1">
      <c r="A383" s="294"/>
      <c r="B383" s="295" t="str">
        <f>IF(ISTEXT(A383),SUMIF('Production Calendar'!$F$3:$F$171,'Crop Map'!$A383,'Production Calendar'!$G$3:$G$171),"")</f>
        <v/>
      </c>
      <c r="C383" s="327" t="str">
        <f t="shared" si="3"/>
        <v/>
      </c>
      <c r="D383" s="328" t="str">
        <f t="array" ref="D383">IF(ISBLANK(A383),"",XLOOKUP($A383,'Codified Game Plan'!$E$3:$E$477,'Codified Game Plan'!$G$3:$G$477,0))</f>
        <v/>
      </c>
      <c r="E383" s="328" t="str">
        <f>IF(ISBLANK(A383),"",MAXIFS('Codified Game Plan'!$I$3:$I$477,'Codified Game Plan'!$E$3:$E$477,A383))</f>
        <v/>
      </c>
      <c r="F383" s="329" t="str">
        <f t="shared" si="4"/>
        <v>      - </v>
      </c>
      <c r="G383" s="295"/>
      <c r="H383" s="295"/>
      <c r="I383" s="295"/>
      <c r="J383" s="295"/>
      <c r="K383" s="295"/>
      <c r="L383" s="295"/>
      <c r="M383" s="295"/>
      <c r="N383" s="295"/>
      <c r="O383" s="295"/>
      <c r="P383" s="295"/>
      <c r="Q383" s="295"/>
      <c r="R383" s="295"/>
      <c r="S383" s="295"/>
      <c r="T383" s="295"/>
      <c r="U383" s="387"/>
      <c r="V383" s="387"/>
      <c r="W383" s="387"/>
      <c r="X383" s="387"/>
      <c r="Y383" s="387"/>
      <c r="Z383" s="387"/>
      <c r="AA383" s="387"/>
      <c r="AB383" s="387"/>
      <c r="AC383" s="387"/>
      <c r="AD383" s="387"/>
      <c r="AE383" s="387"/>
      <c r="AF383" s="387"/>
      <c r="AG383" s="387"/>
      <c r="AH383" s="387"/>
      <c r="AI383" s="387"/>
      <c r="AJ383" s="387"/>
      <c r="AK383" s="387"/>
      <c r="AL383" s="387"/>
      <c r="AM383" s="387"/>
      <c r="AN383" s="387"/>
      <c r="AO383" s="387"/>
      <c r="AP383" s="387"/>
      <c r="AQ383" s="387"/>
      <c r="AR383" s="387"/>
      <c r="AS383" s="387"/>
      <c r="AT383" s="387"/>
      <c r="AU383" s="387"/>
      <c r="AV383" s="387"/>
      <c r="AW383" s="387"/>
      <c r="AX383" s="387"/>
      <c r="AY383" s="387"/>
      <c r="AZ383" s="387"/>
      <c r="BA383" s="387"/>
      <c r="BB383" s="387"/>
      <c r="BC383" s="387"/>
      <c r="BD383" s="387"/>
      <c r="BE383" s="387"/>
      <c r="BF383" s="387"/>
      <c r="BG383" s="387"/>
      <c r="BH383" s="387"/>
      <c r="BI383" s="387"/>
      <c r="BJ383" s="387"/>
      <c r="BK383" s="387"/>
      <c r="BL383" s="387"/>
      <c r="BM383" s="387"/>
      <c r="BN383" s="387"/>
      <c r="BO383" s="387"/>
      <c r="BP383" s="387"/>
      <c r="BQ383" s="387"/>
      <c r="BR383" s="387"/>
      <c r="BS383" s="387"/>
      <c r="BT383" s="387"/>
      <c r="BU383" s="387"/>
      <c r="BV383" s="387"/>
      <c r="BW383" s="295"/>
      <c r="BX383" s="295"/>
      <c r="BY383" s="295"/>
    </row>
    <row r="384" ht="15.0" customHeight="1">
      <c r="A384" s="294"/>
      <c r="B384" s="295" t="str">
        <f>IF(ISTEXT(A384),SUMIF('Production Calendar'!$F$3:$F$171,'Crop Map'!$A384,'Production Calendar'!$G$3:$G$171),"")</f>
        <v/>
      </c>
      <c r="C384" s="327" t="str">
        <f t="shared" si="3"/>
        <v/>
      </c>
      <c r="D384" s="328" t="str">
        <f t="array" ref="D384">IF(ISBLANK(A384),"",XLOOKUP($A384,'Codified Game Plan'!$E$3:$E$477,'Codified Game Plan'!$G$3:$G$477,0))</f>
        <v/>
      </c>
      <c r="E384" s="328" t="str">
        <f>IF(ISBLANK(A384),"",MAXIFS('Codified Game Plan'!$I$3:$I$477,'Codified Game Plan'!$E$3:$E$477,A384))</f>
        <v/>
      </c>
      <c r="F384" s="329" t="str">
        <f t="shared" si="4"/>
        <v>      - </v>
      </c>
      <c r="G384" s="295"/>
      <c r="H384" s="295"/>
      <c r="I384" s="295"/>
      <c r="J384" s="295"/>
      <c r="K384" s="295"/>
      <c r="L384" s="295"/>
      <c r="M384" s="295"/>
      <c r="N384" s="295"/>
      <c r="O384" s="295"/>
      <c r="P384" s="295"/>
      <c r="Q384" s="295"/>
      <c r="R384" s="295"/>
      <c r="S384" s="295"/>
      <c r="T384" s="295"/>
      <c r="U384" s="387"/>
      <c r="V384" s="387"/>
      <c r="W384" s="387"/>
      <c r="X384" s="387"/>
      <c r="Y384" s="387"/>
      <c r="Z384" s="387"/>
      <c r="AA384" s="387"/>
      <c r="AB384" s="387"/>
      <c r="AC384" s="387"/>
      <c r="AD384" s="387"/>
      <c r="AE384" s="387"/>
      <c r="AF384" s="387"/>
      <c r="AG384" s="387"/>
      <c r="AH384" s="387"/>
      <c r="AI384" s="387"/>
      <c r="AJ384" s="387"/>
      <c r="AK384" s="387"/>
      <c r="AL384" s="387"/>
      <c r="AM384" s="387"/>
      <c r="AN384" s="387"/>
      <c r="AO384" s="387"/>
      <c r="AP384" s="387"/>
      <c r="AQ384" s="387"/>
      <c r="AR384" s="387"/>
      <c r="AS384" s="387"/>
      <c r="AT384" s="387"/>
      <c r="AU384" s="387"/>
      <c r="AV384" s="387"/>
      <c r="AW384" s="387"/>
      <c r="AX384" s="387"/>
      <c r="AY384" s="387"/>
      <c r="AZ384" s="387"/>
      <c r="BA384" s="387"/>
      <c r="BB384" s="387"/>
      <c r="BC384" s="387"/>
      <c r="BD384" s="387"/>
      <c r="BE384" s="387"/>
      <c r="BF384" s="387"/>
      <c r="BG384" s="387"/>
      <c r="BH384" s="387"/>
      <c r="BI384" s="387"/>
      <c r="BJ384" s="387"/>
      <c r="BK384" s="387"/>
      <c r="BL384" s="387"/>
      <c r="BM384" s="387"/>
      <c r="BN384" s="387"/>
      <c r="BO384" s="387"/>
      <c r="BP384" s="387"/>
      <c r="BQ384" s="387"/>
      <c r="BR384" s="387"/>
      <c r="BS384" s="387"/>
      <c r="BT384" s="387"/>
      <c r="BU384" s="387"/>
      <c r="BV384" s="387"/>
      <c r="BW384" s="295"/>
      <c r="BX384" s="295"/>
      <c r="BY384" s="295"/>
    </row>
    <row r="385" ht="15.0" customHeight="1">
      <c r="A385" s="294"/>
      <c r="B385" s="295" t="str">
        <f>IF(ISTEXT(A385),SUMIF('Production Calendar'!$F$3:$F$171,'Crop Map'!$A385,'Production Calendar'!$G$3:$G$171),"")</f>
        <v/>
      </c>
      <c r="C385" s="327" t="str">
        <f t="shared" si="3"/>
        <v/>
      </c>
      <c r="D385" s="328" t="str">
        <f t="array" ref="D385">IF(ISBLANK(A385),"",XLOOKUP($A385,'Codified Game Plan'!$E$3:$E$477,'Codified Game Plan'!$G$3:$G$477,0))</f>
        <v/>
      </c>
      <c r="E385" s="328" t="str">
        <f>IF(ISBLANK(A385),"",MAXIFS('Codified Game Plan'!$I$3:$I$477,'Codified Game Plan'!$E$3:$E$477,A385))</f>
        <v/>
      </c>
      <c r="F385" s="329" t="str">
        <f t="shared" si="4"/>
        <v>      - </v>
      </c>
      <c r="G385" s="295"/>
      <c r="H385" s="295"/>
      <c r="I385" s="295"/>
      <c r="J385" s="295"/>
      <c r="K385" s="295"/>
      <c r="L385" s="295"/>
      <c r="M385" s="295"/>
      <c r="N385" s="295"/>
      <c r="O385" s="295"/>
      <c r="P385" s="295"/>
      <c r="Q385" s="295"/>
      <c r="R385" s="295"/>
      <c r="S385" s="295"/>
      <c r="T385" s="295"/>
      <c r="U385" s="387"/>
      <c r="V385" s="387"/>
      <c r="W385" s="387"/>
      <c r="X385" s="387"/>
      <c r="Y385" s="387"/>
      <c r="Z385" s="387"/>
      <c r="AA385" s="387"/>
      <c r="AB385" s="387"/>
      <c r="AC385" s="387"/>
      <c r="AD385" s="387"/>
      <c r="AE385" s="387"/>
      <c r="AF385" s="387"/>
      <c r="AG385" s="387"/>
      <c r="AH385" s="387"/>
      <c r="AI385" s="387"/>
      <c r="AJ385" s="387"/>
      <c r="AK385" s="387"/>
      <c r="AL385" s="387"/>
      <c r="AM385" s="387"/>
      <c r="AN385" s="387"/>
      <c r="AO385" s="387"/>
      <c r="AP385" s="387"/>
      <c r="AQ385" s="387"/>
      <c r="AR385" s="387"/>
      <c r="AS385" s="387"/>
      <c r="AT385" s="387"/>
      <c r="AU385" s="387"/>
      <c r="AV385" s="387"/>
      <c r="AW385" s="387"/>
      <c r="AX385" s="387"/>
      <c r="AY385" s="387"/>
      <c r="AZ385" s="387"/>
      <c r="BA385" s="387"/>
      <c r="BB385" s="387"/>
      <c r="BC385" s="387"/>
      <c r="BD385" s="387"/>
      <c r="BE385" s="387"/>
      <c r="BF385" s="387"/>
      <c r="BG385" s="387"/>
      <c r="BH385" s="387"/>
      <c r="BI385" s="387"/>
      <c r="BJ385" s="387"/>
      <c r="BK385" s="387"/>
      <c r="BL385" s="387"/>
      <c r="BM385" s="387"/>
      <c r="BN385" s="387"/>
      <c r="BO385" s="387"/>
      <c r="BP385" s="387"/>
      <c r="BQ385" s="387"/>
      <c r="BR385" s="387"/>
      <c r="BS385" s="387"/>
      <c r="BT385" s="387"/>
      <c r="BU385" s="387"/>
      <c r="BV385" s="387"/>
      <c r="BW385" s="295"/>
      <c r="BX385" s="295"/>
      <c r="BY385" s="295"/>
    </row>
    <row r="386" ht="15.0" customHeight="1">
      <c r="A386" s="294"/>
      <c r="B386" s="295" t="str">
        <f>IF(ISTEXT(A386),SUMIF('Production Calendar'!$F$3:$F$171,'Crop Map'!$A386,'Production Calendar'!$G$3:$G$171),"")</f>
        <v/>
      </c>
      <c r="C386" s="327" t="str">
        <f t="shared" si="3"/>
        <v/>
      </c>
      <c r="D386" s="328" t="str">
        <f t="array" ref="D386">IF(ISBLANK(A386),"",XLOOKUP($A386,'Codified Game Plan'!$E$3:$E$477,'Codified Game Plan'!$G$3:$G$477,0))</f>
        <v/>
      </c>
      <c r="E386" s="328" t="str">
        <f>IF(ISBLANK(A386),"",MAXIFS('Codified Game Plan'!$I$3:$I$477,'Codified Game Plan'!$E$3:$E$477,A386))</f>
        <v/>
      </c>
      <c r="F386" s="329" t="str">
        <f t="shared" si="4"/>
        <v>      - </v>
      </c>
      <c r="G386" s="295"/>
      <c r="H386" s="295"/>
      <c r="I386" s="295"/>
      <c r="J386" s="295"/>
      <c r="K386" s="295"/>
      <c r="L386" s="295"/>
      <c r="M386" s="295"/>
      <c r="N386" s="295"/>
      <c r="O386" s="295"/>
      <c r="P386" s="295"/>
      <c r="Q386" s="295"/>
      <c r="R386" s="295"/>
      <c r="S386" s="295"/>
      <c r="T386" s="295"/>
      <c r="U386" s="387"/>
      <c r="V386" s="387"/>
      <c r="W386" s="387"/>
      <c r="X386" s="387"/>
      <c r="Y386" s="387"/>
      <c r="Z386" s="387"/>
      <c r="AA386" s="387"/>
      <c r="AB386" s="387"/>
      <c r="AC386" s="387"/>
      <c r="AD386" s="387"/>
      <c r="AE386" s="387"/>
      <c r="AF386" s="387"/>
      <c r="AG386" s="387"/>
      <c r="AH386" s="387"/>
      <c r="AI386" s="387"/>
      <c r="AJ386" s="387"/>
      <c r="AK386" s="387"/>
      <c r="AL386" s="387"/>
      <c r="AM386" s="387"/>
      <c r="AN386" s="387"/>
      <c r="AO386" s="387"/>
      <c r="AP386" s="387"/>
      <c r="AQ386" s="387"/>
      <c r="AR386" s="387"/>
      <c r="AS386" s="387"/>
      <c r="AT386" s="387"/>
      <c r="AU386" s="387"/>
      <c r="AV386" s="387"/>
      <c r="AW386" s="387"/>
      <c r="AX386" s="387"/>
      <c r="AY386" s="387"/>
      <c r="AZ386" s="387"/>
      <c r="BA386" s="387"/>
      <c r="BB386" s="387"/>
      <c r="BC386" s="387"/>
      <c r="BD386" s="387"/>
      <c r="BE386" s="387"/>
      <c r="BF386" s="387"/>
      <c r="BG386" s="387"/>
      <c r="BH386" s="387"/>
      <c r="BI386" s="387"/>
      <c r="BJ386" s="387"/>
      <c r="BK386" s="387"/>
      <c r="BL386" s="387"/>
      <c r="BM386" s="387"/>
      <c r="BN386" s="387"/>
      <c r="BO386" s="387"/>
      <c r="BP386" s="387"/>
      <c r="BQ386" s="387"/>
      <c r="BR386" s="387"/>
      <c r="BS386" s="387"/>
      <c r="BT386" s="387"/>
      <c r="BU386" s="387"/>
      <c r="BV386" s="387"/>
      <c r="BW386" s="295"/>
      <c r="BX386" s="295"/>
      <c r="BY386" s="295"/>
    </row>
    <row r="387" ht="15.0" customHeight="1">
      <c r="A387" s="294"/>
      <c r="B387" s="295" t="str">
        <f>IF(ISTEXT(A387),SUMIF('Production Calendar'!$F$3:$F$171,'Crop Map'!$A387,'Production Calendar'!$G$3:$G$171),"")</f>
        <v/>
      </c>
      <c r="C387" s="327" t="str">
        <f t="shared" si="3"/>
        <v/>
      </c>
      <c r="D387" s="328" t="str">
        <f t="array" ref="D387">IF(ISBLANK(A387),"",XLOOKUP($A387,'Codified Game Plan'!$E$3:$E$477,'Codified Game Plan'!$G$3:$G$477,0))</f>
        <v/>
      </c>
      <c r="E387" s="328" t="str">
        <f>IF(ISBLANK(A387),"",MAXIFS('Codified Game Plan'!$I$3:$I$477,'Codified Game Plan'!$E$3:$E$477,A387))</f>
        <v/>
      </c>
      <c r="F387" s="329" t="str">
        <f t="shared" si="4"/>
        <v>      - </v>
      </c>
      <c r="G387" s="295"/>
      <c r="H387" s="295"/>
      <c r="I387" s="295"/>
      <c r="J387" s="295"/>
      <c r="K387" s="295"/>
      <c r="L387" s="295"/>
      <c r="M387" s="295"/>
      <c r="N387" s="295"/>
      <c r="O387" s="295"/>
      <c r="P387" s="295"/>
      <c r="Q387" s="295"/>
      <c r="R387" s="295"/>
      <c r="S387" s="295"/>
      <c r="T387" s="295"/>
      <c r="U387" s="387"/>
      <c r="V387" s="387"/>
      <c r="W387" s="387"/>
      <c r="X387" s="387"/>
      <c r="Y387" s="387"/>
      <c r="Z387" s="387"/>
      <c r="AA387" s="387"/>
      <c r="AB387" s="387"/>
      <c r="AC387" s="387"/>
      <c r="AD387" s="387"/>
      <c r="AE387" s="387"/>
      <c r="AF387" s="387"/>
      <c r="AG387" s="387"/>
      <c r="AH387" s="387"/>
      <c r="AI387" s="387"/>
      <c r="AJ387" s="387"/>
      <c r="AK387" s="387"/>
      <c r="AL387" s="387"/>
      <c r="AM387" s="387"/>
      <c r="AN387" s="387"/>
      <c r="AO387" s="387"/>
      <c r="AP387" s="387"/>
      <c r="AQ387" s="387"/>
      <c r="AR387" s="387"/>
      <c r="AS387" s="387"/>
      <c r="AT387" s="387"/>
      <c r="AU387" s="387"/>
      <c r="AV387" s="387"/>
      <c r="AW387" s="387"/>
      <c r="AX387" s="387"/>
      <c r="AY387" s="387"/>
      <c r="AZ387" s="387"/>
      <c r="BA387" s="387"/>
      <c r="BB387" s="387"/>
      <c r="BC387" s="387"/>
      <c r="BD387" s="387"/>
      <c r="BE387" s="387"/>
      <c r="BF387" s="387"/>
      <c r="BG387" s="387"/>
      <c r="BH387" s="387"/>
      <c r="BI387" s="387"/>
      <c r="BJ387" s="387"/>
      <c r="BK387" s="387"/>
      <c r="BL387" s="387"/>
      <c r="BM387" s="387"/>
      <c r="BN387" s="387"/>
      <c r="BO387" s="387"/>
      <c r="BP387" s="387"/>
      <c r="BQ387" s="387"/>
      <c r="BR387" s="387"/>
      <c r="BS387" s="387"/>
      <c r="BT387" s="387"/>
      <c r="BU387" s="387"/>
      <c r="BV387" s="387"/>
      <c r="BW387" s="295"/>
      <c r="BX387" s="295"/>
      <c r="BY387" s="295"/>
    </row>
    <row r="388" ht="15.0" customHeight="1">
      <c r="A388" s="294"/>
      <c r="B388" s="295" t="str">
        <f>IF(ISTEXT(A388),SUMIF('Production Calendar'!$F$3:$F$171,'Crop Map'!$A388,'Production Calendar'!$G$3:$G$171),"")</f>
        <v/>
      </c>
      <c r="C388" s="327" t="str">
        <f t="shared" si="3"/>
        <v/>
      </c>
      <c r="D388" s="328" t="str">
        <f t="array" ref="D388">IF(ISBLANK(A388),"",XLOOKUP($A388,'Codified Game Plan'!$E$3:$E$477,'Codified Game Plan'!$G$3:$G$477,0))</f>
        <v/>
      </c>
      <c r="E388" s="328" t="str">
        <f>IF(ISBLANK(A388),"",MAXIFS('Codified Game Plan'!$I$3:$I$477,'Codified Game Plan'!$E$3:$E$477,A388))</f>
        <v/>
      </c>
      <c r="F388" s="329" t="str">
        <f t="shared" si="4"/>
        <v>      - </v>
      </c>
      <c r="G388" s="295"/>
      <c r="H388" s="295"/>
      <c r="I388" s="295"/>
      <c r="J388" s="295"/>
      <c r="K388" s="295"/>
      <c r="L388" s="295"/>
      <c r="M388" s="295"/>
      <c r="N388" s="295"/>
      <c r="O388" s="295"/>
      <c r="P388" s="295"/>
      <c r="Q388" s="295"/>
      <c r="R388" s="295"/>
      <c r="S388" s="295"/>
      <c r="T388" s="295"/>
      <c r="U388" s="387"/>
      <c r="V388" s="387"/>
      <c r="W388" s="387"/>
      <c r="X388" s="387"/>
      <c r="Y388" s="387"/>
      <c r="Z388" s="387"/>
      <c r="AA388" s="387"/>
      <c r="AB388" s="387"/>
      <c r="AC388" s="387"/>
      <c r="AD388" s="387"/>
      <c r="AE388" s="387"/>
      <c r="AF388" s="387"/>
      <c r="AG388" s="387"/>
      <c r="AH388" s="387"/>
      <c r="AI388" s="387"/>
      <c r="AJ388" s="387"/>
      <c r="AK388" s="387"/>
      <c r="AL388" s="387"/>
      <c r="AM388" s="387"/>
      <c r="AN388" s="387"/>
      <c r="AO388" s="387"/>
      <c r="AP388" s="387"/>
      <c r="AQ388" s="387"/>
      <c r="AR388" s="387"/>
      <c r="AS388" s="387"/>
      <c r="AT388" s="387"/>
      <c r="AU388" s="387"/>
      <c r="AV388" s="387"/>
      <c r="AW388" s="387"/>
      <c r="AX388" s="387"/>
      <c r="AY388" s="387"/>
      <c r="AZ388" s="387"/>
      <c r="BA388" s="387"/>
      <c r="BB388" s="387"/>
      <c r="BC388" s="387"/>
      <c r="BD388" s="387"/>
      <c r="BE388" s="387"/>
      <c r="BF388" s="387"/>
      <c r="BG388" s="387"/>
      <c r="BH388" s="387"/>
      <c r="BI388" s="387"/>
      <c r="BJ388" s="387"/>
      <c r="BK388" s="387"/>
      <c r="BL388" s="387"/>
      <c r="BM388" s="387"/>
      <c r="BN388" s="387"/>
      <c r="BO388" s="387"/>
      <c r="BP388" s="387"/>
      <c r="BQ388" s="387"/>
      <c r="BR388" s="387"/>
      <c r="BS388" s="387"/>
      <c r="BT388" s="387"/>
      <c r="BU388" s="387"/>
      <c r="BV388" s="387"/>
      <c r="BW388" s="295"/>
      <c r="BX388" s="295"/>
      <c r="BY388" s="295"/>
    </row>
    <row r="389" ht="15.0" customHeight="1">
      <c r="A389" s="294"/>
      <c r="B389" s="295" t="str">
        <f>IF(ISTEXT(A389),SUMIF('Production Calendar'!$F$3:$F$171,'Crop Map'!$A389,'Production Calendar'!$G$3:$G$171),"")</f>
        <v/>
      </c>
      <c r="C389" s="327" t="str">
        <f t="shared" si="3"/>
        <v/>
      </c>
      <c r="D389" s="328" t="str">
        <f t="array" ref="D389">IF(ISBLANK(A389),"",XLOOKUP($A389,'Codified Game Plan'!$E$3:$E$477,'Codified Game Plan'!$G$3:$G$477,0))</f>
        <v/>
      </c>
      <c r="E389" s="328" t="str">
        <f>IF(ISBLANK(A389),"",MAXIFS('Codified Game Plan'!$I$3:$I$477,'Codified Game Plan'!$E$3:$E$477,A389))</f>
        <v/>
      </c>
      <c r="F389" s="329" t="str">
        <f t="shared" si="4"/>
        <v>      - </v>
      </c>
      <c r="G389" s="295"/>
      <c r="H389" s="295"/>
      <c r="I389" s="295"/>
      <c r="J389" s="295"/>
      <c r="K389" s="295"/>
      <c r="L389" s="295"/>
      <c r="M389" s="295"/>
      <c r="N389" s="295"/>
      <c r="O389" s="295"/>
      <c r="P389" s="295"/>
      <c r="Q389" s="295"/>
      <c r="R389" s="295"/>
      <c r="S389" s="295"/>
      <c r="T389" s="295"/>
      <c r="U389" s="387"/>
      <c r="V389" s="387"/>
      <c r="W389" s="387"/>
      <c r="X389" s="387"/>
      <c r="Y389" s="387"/>
      <c r="Z389" s="387"/>
      <c r="AA389" s="387"/>
      <c r="AB389" s="387"/>
      <c r="AC389" s="387"/>
      <c r="AD389" s="387"/>
      <c r="AE389" s="387"/>
      <c r="AF389" s="387"/>
      <c r="AG389" s="387"/>
      <c r="AH389" s="387"/>
      <c r="AI389" s="387"/>
      <c r="AJ389" s="387"/>
      <c r="AK389" s="387"/>
      <c r="AL389" s="387"/>
      <c r="AM389" s="387"/>
      <c r="AN389" s="387"/>
      <c r="AO389" s="387"/>
      <c r="AP389" s="387"/>
      <c r="AQ389" s="387"/>
      <c r="AR389" s="387"/>
      <c r="AS389" s="387"/>
      <c r="AT389" s="387"/>
      <c r="AU389" s="387"/>
      <c r="AV389" s="387"/>
      <c r="AW389" s="387"/>
      <c r="AX389" s="387"/>
      <c r="AY389" s="387"/>
      <c r="AZ389" s="387"/>
      <c r="BA389" s="387"/>
      <c r="BB389" s="387"/>
      <c r="BC389" s="387"/>
      <c r="BD389" s="387"/>
      <c r="BE389" s="387"/>
      <c r="BF389" s="387"/>
      <c r="BG389" s="387"/>
      <c r="BH389" s="387"/>
      <c r="BI389" s="387"/>
      <c r="BJ389" s="387"/>
      <c r="BK389" s="387"/>
      <c r="BL389" s="387"/>
      <c r="BM389" s="387"/>
      <c r="BN389" s="387"/>
      <c r="BO389" s="387"/>
      <c r="BP389" s="387"/>
      <c r="BQ389" s="387"/>
      <c r="BR389" s="387"/>
      <c r="BS389" s="387"/>
      <c r="BT389" s="387"/>
      <c r="BU389" s="387"/>
      <c r="BV389" s="387"/>
      <c r="BW389" s="295"/>
      <c r="BX389" s="295"/>
      <c r="BY389" s="295"/>
    </row>
    <row r="390" ht="15.0" customHeight="1">
      <c r="A390" s="294"/>
      <c r="B390" s="295" t="str">
        <f>IF(ISTEXT(A390),SUMIF('Production Calendar'!$F$3:$F$171,'Crop Map'!$A390,'Production Calendar'!$G$3:$G$171),"")</f>
        <v/>
      </c>
      <c r="C390" s="327" t="str">
        <f t="shared" si="3"/>
        <v/>
      </c>
      <c r="D390" s="328" t="str">
        <f t="array" ref="D390">IF(ISBLANK(A390),"",XLOOKUP($A390,'Codified Game Plan'!$E$3:$E$477,'Codified Game Plan'!$G$3:$G$477,0))</f>
        <v/>
      </c>
      <c r="E390" s="328" t="str">
        <f>IF(ISBLANK(A390),"",MAXIFS('Codified Game Plan'!$I$3:$I$477,'Codified Game Plan'!$E$3:$E$477,A390))</f>
        <v/>
      </c>
      <c r="F390" s="329" t="str">
        <f t="shared" si="4"/>
        <v>      - </v>
      </c>
      <c r="G390" s="295"/>
      <c r="H390" s="295"/>
      <c r="I390" s="295"/>
      <c r="J390" s="295"/>
      <c r="K390" s="295"/>
      <c r="L390" s="295"/>
      <c r="M390" s="295"/>
      <c r="N390" s="295"/>
      <c r="O390" s="295"/>
      <c r="P390" s="295"/>
      <c r="Q390" s="295"/>
      <c r="R390" s="295"/>
      <c r="S390" s="295"/>
      <c r="T390" s="295"/>
      <c r="U390" s="387"/>
      <c r="V390" s="387"/>
      <c r="W390" s="387"/>
      <c r="X390" s="387"/>
      <c r="Y390" s="387"/>
      <c r="Z390" s="387"/>
      <c r="AA390" s="387"/>
      <c r="AB390" s="387"/>
      <c r="AC390" s="387"/>
      <c r="AD390" s="387"/>
      <c r="AE390" s="387"/>
      <c r="AF390" s="387"/>
      <c r="AG390" s="387"/>
      <c r="AH390" s="387"/>
      <c r="AI390" s="387"/>
      <c r="AJ390" s="387"/>
      <c r="AK390" s="387"/>
      <c r="AL390" s="387"/>
      <c r="AM390" s="387"/>
      <c r="AN390" s="387"/>
      <c r="AO390" s="387"/>
      <c r="AP390" s="387"/>
      <c r="AQ390" s="387"/>
      <c r="AR390" s="387"/>
      <c r="AS390" s="387"/>
      <c r="AT390" s="387"/>
      <c r="AU390" s="387"/>
      <c r="AV390" s="387"/>
      <c r="AW390" s="387"/>
      <c r="AX390" s="387"/>
      <c r="AY390" s="387"/>
      <c r="AZ390" s="387"/>
      <c r="BA390" s="387"/>
      <c r="BB390" s="387"/>
      <c r="BC390" s="387"/>
      <c r="BD390" s="387"/>
      <c r="BE390" s="387"/>
      <c r="BF390" s="387"/>
      <c r="BG390" s="387"/>
      <c r="BH390" s="387"/>
      <c r="BI390" s="387"/>
      <c r="BJ390" s="387"/>
      <c r="BK390" s="387"/>
      <c r="BL390" s="387"/>
      <c r="BM390" s="387"/>
      <c r="BN390" s="387"/>
      <c r="BO390" s="387"/>
      <c r="BP390" s="387"/>
      <c r="BQ390" s="387"/>
      <c r="BR390" s="387"/>
      <c r="BS390" s="387"/>
      <c r="BT390" s="387"/>
      <c r="BU390" s="387"/>
      <c r="BV390" s="387"/>
      <c r="BW390" s="295"/>
      <c r="BX390" s="295"/>
      <c r="BY390" s="295"/>
    </row>
    <row r="391" ht="15.0" customHeight="1">
      <c r="A391" s="294"/>
      <c r="B391" s="295" t="str">
        <f>IF(ISTEXT(A391),SUMIF('Production Calendar'!$F$3:$F$171,'Crop Map'!$A391,'Production Calendar'!$G$3:$G$171),"")</f>
        <v/>
      </c>
      <c r="C391" s="327" t="str">
        <f t="shared" si="3"/>
        <v/>
      </c>
      <c r="D391" s="328" t="str">
        <f t="array" ref="D391">IF(ISBLANK(A391),"",XLOOKUP($A391,'Codified Game Plan'!$E$3:$E$477,'Codified Game Plan'!$G$3:$G$477,0))</f>
        <v/>
      </c>
      <c r="E391" s="328" t="str">
        <f>IF(ISBLANK(A391),"",MAXIFS('Codified Game Plan'!$I$3:$I$477,'Codified Game Plan'!$E$3:$E$477,A391))</f>
        <v/>
      </c>
      <c r="F391" s="329" t="str">
        <f t="shared" si="4"/>
        <v>      - </v>
      </c>
      <c r="G391" s="295"/>
      <c r="H391" s="295"/>
      <c r="I391" s="295"/>
      <c r="J391" s="295"/>
      <c r="K391" s="295"/>
      <c r="L391" s="295"/>
      <c r="M391" s="295"/>
      <c r="N391" s="295"/>
      <c r="O391" s="295"/>
      <c r="P391" s="295"/>
      <c r="Q391" s="295"/>
      <c r="R391" s="295"/>
      <c r="S391" s="295"/>
      <c r="T391" s="295"/>
      <c r="U391" s="387"/>
      <c r="V391" s="387"/>
      <c r="W391" s="387"/>
      <c r="X391" s="387"/>
      <c r="Y391" s="387"/>
      <c r="Z391" s="387"/>
      <c r="AA391" s="387"/>
      <c r="AB391" s="387"/>
      <c r="AC391" s="387"/>
      <c r="AD391" s="387"/>
      <c r="AE391" s="387"/>
      <c r="AF391" s="387"/>
      <c r="AG391" s="387"/>
      <c r="AH391" s="387"/>
      <c r="AI391" s="387"/>
      <c r="AJ391" s="387"/>
      <c r="AK391" s="387"/>
      <c r="AL391" s="387"/>
      <c r="AM391" s="387"/>
      <c r="AN391" s="387"/>
      <c r="AO391" s="387"/>
      <c r="AP391" s="387"/>
      <c r="AQ391" s="387"/>
      <c r="AR391" s="387"/>
      <c r="AS391" s="387"/>
      <c r="AT391" s="387"/>
      <c r="AU391" s="387"/>
      <c r="AV391" s="387"/>
      <c r="AW391" s="387"/>
      <c r="AX391" s="387"/>
      <c r="AY391" s="387"/>
      <c r="AZ391" s="387"/>
      <c r="BA391" s="387"/>
      <c r="BB391" s="387"/>
      <c r="BC391" s="387"/>
      <c r="BD391" s="387"/>
      <c r="BE391" s="387"/>
      <c r="BF391" s="387"/>
      <c r="BG391" s="387"/>
      <c r="BH391" s="387"/>
      <c r="BI391" s="387"/>
      <c r="BJ391" s="387"/>
      <c r="BK391" s="387"/>
      <c r="BL391" s="387"/>
      <c r="BM391" s="387"/>
      <c r="BN391" s="387"/>
      <c r="BO391" s="387"/>
      <c r="BP391" s="387"/>
      <c r="BQ391" s="387"/>
      <c r="BR391" s="387"/>
      <c r="BS391" s="387"/>
      <c r="BT391" s="387"/>
      <c r="BU391" s="387"/>
      <c r="BV391" s="387"/>
      <c r="BW391" s="295"/>
      <c r="BX391" s="295"/>
      <c r="BY391" s="295"/>
    </row>
    <row r="392" ht="15.0" customHeight="1">
      <c r="A392" s="294"/>
      <c r="B392" s="295" t="str">
        <f>IF(ISTEXT(A392),SUMIF('Production Calendar'!$F$3:$F$171,'Crop Map'!$A392,'Production Calendar'!$G$3:$G$171),"")</f>
        <v/>
      </c>
      <c r="C392" s="327" t="str">
        <f t="shared" si="3"/>
        <v/>
      </c>
      <c r="D392" s="328" t="str">
        <f t="array" ref="D392">IF(ISBLANK(A392),"",XLOOKUP($A392,'Codified Game Plan'!$E$3:$E$477,'Codified Game Plan'!$G$3:$G$477,0))</f>
        <v/>
      </c>
      <c r="E392" s="328" t="str">
        <f>IF(ISBLANK(A392),"",MAXIFS('Codified Game Plan'!$I$3:$I$477,'Codified Game Plan'!$E$3:$E$477,A392))</f>
        <v/>
      </c>
      <c r="F392" s="329" t="str">
        <f t="shared" si="4"/>
        <v>      - </v>
      </c>
      <c r="G392" s="295"/>
      <c r="H392" s="295"/>
      <c r="I392" s="295"/>
      <c r="J392" s="295"/>
      <c r="K392" s="295"/>
      <c r="L392" s="295"/>
      <c r="M392" s="295"/>
      <c r="N392" s="295"/>
      <c r="O392" s="295"/>
      <c r="P392" s="295"/>
      <c r="Q392" s="295"/>
      <c r="R392" s="295"/>
      <c r="S392" s="295"/>
      <c r="T392" s="295"/>
      <c r="U392" s="387"/>
      <c r="V392" s="387"/>
      <c r="W392" s="387"/>
      <c r="X392" s="387"/>
      <c r="Y392" s="387"/>
      <c r="Z392" s="387"/>
      <c r="AA392" s="387"/>
      <c r="AB392" s="387"/>
      <c r="AC392" s="387"/>
      <c r="AD392" s="387"/>
      <c r="AE392" s="387"/>
      <c r="AF392" s="387"/>
      <c r="AG392" s="387"/>
      <c r="AH392" s="387"/>
      <c r="AI392" s="387"/>
      <c r="AJ392" s="387"/>
      <c r="AK392" s="387"/>
      <c r="AL392" s="387"/>
      <c r="AM392" s="387"/>
      <c r="AN392" s="387"/>
      <c r="AO392" s="387"/>
      <c r="AP392" s="387"/>
      <c r="AQ392" s="387"/>
      <c r="AR392" s="387"/>
      <c r="AS392" s="387"/>
      <c r="AT392" s="387"/>
      <c r="AU392" s="387"/>
      <c r="AV392" s="387"/>
      <c r="AW392" s="387"/>
      <c r="AX392" s="387"/>
      <c r="AY392" s="387"/>
      <c r="AZ392" s="387"/>
      <c r="BA392" s="387"/>
      <c r="BB392" s="387"/>
      <c r="BC392" s="387"/>
      <c r="BD392" s="387"/>
      <c r="BE392" s="387"/>
      <c r="BF392" s="387"/>
      <c r="BG392" s="387"/>
      <c r="BH392" s="387"/>
      <c r="BI392" s="387"/>
      <c r="BJ392" s="387"/>
      <c r="BK392" s="387"/>
      <c r="BL392" s="387"/>
      <c r="BM392" s="387"/>
      <c r="BN392" s="387"/>
      <c r="BO392" s="387"/>
      <c r="BP392" s="387"/>
      <c r="BQ392" s="387"/>
      <c r="BR392" s="387"/>
      <c r="BS392" s="387"/>
      <c r="BT392" s="387"/>
      <c r="BU392" s="387"/>
      <c r="BV392" s="387"/>
      <c r="BW392" s="295"/>
      <c r="BX392" s="295"/>
      <c r="BY392" s="295"/>
    </row>
    <row r="393" ht="15.0" customHeight="1">
      <c r="A393" s="294"/>
      <c r="B393" s="295" t="str">
        <f>IF(ISTEXT(A393),SUMIF('Production Calendar'!$F$3:$F$171,'Crop Map'!$A393,'Production Calendar'!$G$3:$G$171),"")</f>
        <v/>
      </c>
      <c r="C393" s="327" t="str">
        <f t="shared" si="3"/>
        <v/>
      </c>
      <c r="D393" s="328" t="str">
        <f t="array" ref="D393">IF(ISBLANK(A393),"",XLOOKUP($A393,'Codified Game Plan'!$E$3:$E$477,'Codified Game Plan'!$G$3:$G$477,0))</f>
        <v/>
      </c>
      <c r="E393" s="328" t="str">
        <f>IF(ISBLANK(A393),"",MAXIFS('Codified Game Plan'!$I$3:$I$477,'Codified Game Plan'!$E$3:$E$477,A393))</f>
        <v/>
      </c>
      <c r="F393" s="329" t="str">
        <f t="shared" si="4"/>
        <v>      - </v>
      </c>
      <c r="G393" s="295"/>
      <c r="H393" s="295"/>
      <c r="I393" s="295"/>
      <c r="J393" s="295"/>
      <c r="K393" s="295"/>
      <c r="L393" s="295"/>
      <c r="M393" s="295"/>
      <c r="N393" s="295"/>
      <c r="O393" s="295"/>
      <c r="P393" s="295"/>
      <c r="Q393" s="295"/>
      <c r="R393" s="295"/>
      <c r="S393" s="295"/>
      <c r="T393" s="295"/>
      <c r="U393" s="387"/>
      <c r="V393" s="387"/>
      <c r="W393" s="387"/>
      <c r="X393" s="387"/>
      <c r="Y393" s="387"/>
      <c r="Z393" s="387"/>
      <c r="AA393" s="387"/>
      <c r="AB393" s="387"/>
      <c r="AC393" s="387"/>
      <c r="AD393" s="387"/>
      <c r="AE393" s="387"/>
      <c r="AF393" s="387"/>
      <c r="AG393" s="387"/>
      <c r="AH393" s="387"/>
      <c r="AI393" s="387"/>
      <c r="AJ393" s="387"/>
      <c r="AK393" s="387"/>
      <c r="AL393" s="387"/>
      <c r="AM393" s="387"/>
      <c r="AN393" s="387"/>
      <c r="AO393" s="387"/>
      <c r="AP393" s="387"/>
      <c r="AQ393" s="387"/>
      <c r="AR393" s="387"/>
      <c r="AS393" s="387"/>
      <c r="AT393" s="387"/>
      <c r="AU393" s="387"/>
      <c r="AV393" s="387"/>
      <c r="AW393" s="387"/>
      <c r="AX393" s="387"/>
      <c r="AY393" s="387"/>
      <c r="AZ393" s="387"/>
      <c r="BA393" s="387"/>
      <c r="BB393" s="387"/>
      <c r="BC393" s="387"/>
      <c r="BD393" s="387"/>
      <c r="BE393" s="387"/>
      <c r="BF393" s="387"/>
      <c r="BG393" s="387"/>
      <c r="BH393" s="387"/>
      <c r="BI393" s="387"/>
      <c r="BJ393" s="387"/>
      <c r="BK393" s="387"/>
      <c r="BL393" s="387"/>
      <c r="BM393" s="387"/>
      <c r="BN393" s="387"/>
      <c r="BO393" s="387"/>
      <c r="BP393" s="387"/>
      <c r="BQ393" s="387"/>
      <c r="BR393" s="387"/>
      <c r="BS393" s="387"/>
      <c r="BT393" s="387"/>
      <c r="BU393" s="387"/>
      <c r="BV393" s="387"/>
      <c r="BW393" s="295"/>
      <c r="BX393" s="295"/>
      <c r="BY393" s="295"/>
    </row>
    <row r="394" ht="15.0" customHeight="1">
      <c r="A394" s="294"/>
      <c r="B394" s="295" t="str">
        <f>IF(ISTEXT(A394),SUMIF('Production Calendar'!$F$3:$F$171,'Crop Map'!$A394,'Production Calendar'!$G$3:$G$171),"")</f>
        <v/>
      </c>
      <c r="C394" s="327" t="str">
        <f t="shared" si="3"/>
        <v/>
      </c>
      <c r="D394" s="328" t="str">
        <f t="array" ref="D394">IF(ISBLANK(A394),"",XLOOKUP($A394,'Codified Game Plan'!$E$3:$E$477,'Codified Game Plan'!$G$3:$G$477,0))</f>
        <v/>
      </c>
      <c r="E394" s="328" t="str">
        <f>IF(ISBLANK(A394),"",MAXIFS('Codified Game Plan'!$I$3:$I$477,'Codified Game Plan'!$E$3:$E$477,A394))</f>
        <v/>
      </c>
      <c r="F394" s="329" t="str">
        <f t="shared" si="4"/>
        <v>      - </v>
      </c>
      <c r="G394" s="295"/>
      <c r="H394" s="295"/>
      <c r="I394" s="295"/>
      <c r="J394" s="295"/>
      <c r="K394" s="295"/>
      <c r="L394" s="295"/>
      <c r="M394" s="295"/>
      <c r="N394" s="295"/>
      <c r="O394" s="295"/>
      <c r="P394" s="295"/>
      <c r="Q394" s="295"/>
      <c r="R394" s="295"/>
      <c r="S394" s="295"/>
      <c r="T394" s="295"/>
      <c r="U394" s="387"/>
      <c r="V394" s="387"/>
      <c r="W394" s="387"/>
      <c r="X394" s="387"/>
      <c r="Y394" s="387"/>
      <c r="Z394" s="387"/>
      <c r="AA394" s="387"/>
      <c r="AB394" s="387"/>
      <c r="AC394" s="387"/>
      <c r="AD394" s="387"/>
      <c r="AE394" s="387"/>
      <c r="AF394" s="387"/>
      <c r="AG394" s="387"/>
      <c r="AH394" s="387"/>
      <c r="AI394" s="387"/>
      <c r="AJ394" s="387"/>
      <c r="AK394" s="387"/>
      <c r="AL394" s="387"/>
      <c r="AM394" s="387"/>
      <c r="AN394" s="387"/>
      <c r="AO394" s="387"/>
      <c r="AP394" s="387"/>
      <c r="AQ394" s="387"/>
      <c r="AR394" s="387"/>
      <c r="AS394" s="387"/>
      <c r="AT394" s="387"/>
      <c r="AU394" s="387"/>
      <c r="AV394" s="387"/>
      <c r="AW394" s="387"/>
      <c r="AX394" s="387"/>
      <c r="AY394" s="387"/>
      <c r="AZ394" s="387"/>
      <c r="BA394" s="387"/>
      <c r="BB394" s="387"/>
      <c r="BC394" s="387"/>
      <c r="BD394" s="387"/>
      <c r="BE394" s="387"/>
      <c r="BF394" s="387"/>
      <c r="BG394" s="387"/>
      <c r="BH394" s="387"/>
      <c r="BI394" s="387"/>
      <c r="BJ394" s="387"/>
      <c r="BK394" s="387"/>
      <c r="BL394" s="387"/>
      <c r="BM394" s="387"/>
      <c r="BN394" s="387"/>
      <c r="BO394" s="387"/>
      <c r="BP394" s="387"/>
      <c r="BQ394" s="387"/>
      <c r="BR394" s="387"/>
      <c r="BS394" s="387"/>
      <c r="BT394" s="387"/>
      <c r="BU394" s="387"/>
      <c r="BV394" s="387"/>
      <c r="BW394" s="295"/>
      <c r="BX394" s="295"/>
      <c r="BY394" s="295"/>
    </row>
    <row r="395" ht="15.0" customHeight="1">
      <c r="A395" s="294"/>
      <c r="B395" s="295" t="str">
        <f>IF(ISTEXT(A395),SUMIF('Production Calendar'!$F$3:$F$171,'Crop Map'!$A395,'Production Calendar'!$G$3:$G$171),"")</f>
        <v/>
      </c>
      <c r="C395" s="327" t="str">
        <f t="shared" si="3"/>
        <v/>
      </c>
      <c r="D395" s="328" t="str">
        <f t="array" ref="D395">IF(ISBLANK(A395),"",XLOOKUP($A395,'Codified Game Plan'!$E$3:$E$477,'Codified Game Plan'!$G$3:$G$477,0))</f>
        <v/>
      </c>
      <c r="E395" s="328" t="str">
        <f>IF(ISBLANK(A395),"",MAXIFS('Codified Game Plan'!$I$3:$I$477,'Codified Game Plan'!$E$3:$E$477,A395))</f>
        <v/>
      </c>
      <c r="F395" s="329" t="str">
        <f t="shared" si="4"/>
        <v>      - </v>
      </c>
      <c r="G395" s="295"/>
      <c r="H395" s="295"/>
      <c r="I395" s="295"/>
      <c r="J395" s="295"/>
      <c r="K395" s="295"/>
      <c r="L395" s="295"/>
      <c r="M395" s="295"/>
      <c r="N395" s="295"/>
      <c r="O395" s="295"/>
      <c r="P395" s="295"/>
      <c r="Q395" s="295"/>
      <c r="R395" s="295"/>
      <c r="S395" s="295"/>
      <c r="T395" s="295"/>
      <c r="U395" s="387"/>
      <c r="V395" s="387"/>
      <c r="W395" s="387"/>
      <c r="X395" s="387"/>
      <c r="Y395" s="387"/>
      <c r="Z395" s="387"/>
      <c r="AA395" s="387"/>
      <c r="AB395" s="387"/>
      <c r="AC395" s="387"/>
      <c r="AD395" s="387"/>
      <c r="AE395" s="387"/>
      <c r="AF395" s="387"/>
      <c r="AG395" s="387"/>
      <c r="AH395" s="387"/>
      <c r="AI395" s="387"/>
      <c r="AJ395" s="387"/>
      <c r="AK395" s="387"/>
      <c r="AL395" s="387"/>
      <c r="AM395" s="387"/>
      <c r="AN395" s="387"/>
      <c r="AO395" s="387"/>
      <c r="AP395" s="387"/>
      <c r="AQ395" s="387"/>
      <c r="AR395" s="387"/>
      <c r="AS395" s="387"/>
      <c r="AT395" s="387"/>
      <c r="AU395" s="387"/>
      <c r="AV395" s="387"/>
      <c r="AW395" s="387"/>
      <c r="AX395" s="387"/>
      <c r="AY395" s="387"/>
      <c r="AZ395" s="387"/>
      <c r="BA395" s="387"/>
      <c r="BB395" s="387"/>
      <c r="BC395" s="387"/>
      <c r="BD395" s="387"/>
      <c r="BE395" s="387"/>
      <c r="BF395" s="387"/>
      <c r="BG395" s="387"/>
      <c r="BH395" s="387"/>
      <c r="BI395" s="387"/>
      <c r="BJ395" s="387"/>
      <c r="BK395" s="387"/>
      <c r="BL395" s="387"/>
      <c r="BM395" s="387"/>
      <c r="BN395" s="387"/>
      <c r="BO395" s="387"/>
      <c r="BP395" s="387"/>
      <c r="BQ395" s="387"/>
      <c r="BR395" s="387"/>
      <c r="BS395" s="387"/>
      <c r="BT395" s="387"/>
      <c r="BU395" s="387"/>
      <c r="BV395" s="387"/>
      <c r="BW395" s="295"/>
      <c r="BX395" s="295"/>
      <c r="BY395" s="295"/>
    </row>
    <row r="396" ht="15.0" customHeight="1">
      <c r="A396" s="294"/>
      <c r="B396" s="295" t="str">
        <f>IF(ISTEXT(A396),SUMIF('Production Calendar'!$F$3:$F$171,'Crop Map'!$A396,'Production Calendar'!$G$3:$G$171),"")</f>
        <v/>
      </c>
      <c r="C396" s="327" t="str">
        <f t="shared" si="3"/>
        <v/>
      </c>
      <c r="D396" s="328" t="str">
        <f t="array" ref="D396">IF(ISBLANK(A396),"",XLOOKUP($A396,'Codified Game Plan'!$E$3:$E$477,'Codified Game Plan'!$G$3:$G$477,0))</f>
        <v/>
      </c>
      <c r="E396" s="328" t="str">
        <f>IF(ISBLANK(A396),"",MAXIFS('Codified Game Plan'!$I$3:$I$477,'Codified Game Plan'!$E$3:$E$477,A396))</f>
        <v/>
      </c>
      <c r="F396" s="329" t="str">
        <f t="shared" si="4"/>
        <v>      - </v>
      </c>
      <c r="G396" s="295"/>
      <c r="H396" s="295"/>
      <c r="I396" s="295"/>
      <c r="J396" s="295"/>
      <c r="K396" s="295"/>
      <c r="L396" s="295"/>
      <c r="M396" s="295"/>
      <c r="N396" s="295"/>
      <c r="O396" s="295"/>
      <c r="P396" s="295"/>
      <c r="Q396" s="295"/>
      <c r="R396" s="295"/>
      <c r="S396" s="295"/>
      <c r="T396" s="295"/>
      <c r="U396" s="387"/>
      <c r="V396" s="387"/>
      <c r="W396" s="387"/>
      <c r="X396" s="387"/>
      <c r="Y396" s="387"/>
      <c r="Z396" s="387"/>
      <c r="AA396" s="387"/>
      <c r="AB396" s="387"/>
      <c r="AC396" s="387"/>
      <c r="AD396" s="387"/>
      <c r="AE396" s="387"/>
      <c r="AF396" s="387"/>
      <c r="AG396" s="387"/>
      <c r="AH396" s="387"/>
      <c r="AI396" s="387"/>
      <c r="AJ396" s="387"/>
      <c r="AK396" s="387"/>
      <c r="AL396" s="387"/>
      <c r="AM396" s="387"/>
      <c r="AN396" s="387"/>
      <c r="AO396" s="387"/>
      <c r="AP396" s="387"/>
      <c r="AQ396" s="387"/>
      <c r="AR396" s="387"/>
      <c r="AS396" s="387"/>
      <c r="AT396" s="387"/>
      <c r="AU396" s="387"/>
      <c r="AV396" s="387"/>
      <c r="AW396" s="387"/>
      <c r="AX396" s="387"/>
      <c r="AY396" s="387"/>
      <c r="AZ396" s="387"/>
      <c r="BA396" s="387"/>
      <c r="BB396" s="387"/>
      <c r="BC396" s="387"/>
      <c r="BD396" s="387"/>
      <c r="BE396" s="387"/>
      <c r="BF396" s="387"/>
      <c r="BG396" s="387"/>
      <c r="BH396" s="387"/>
      <c r="BI396" s="387"/>
      <c r="BJ396" s="387"/>
      <c r="BK396" s="387"/>
      <c r="BL396" s="387"/>
      <c r="BM396" s="387"/>
      <c r="BN396" s="387"/>
      <c r="BO396" s="387"/>
      <c r="BP396" s="387"/>
      <c r="BQ396" s="387"/>
      <c r="BR396" s="387"/>
      <c r="BS396" s="387"/>
      <c r="BT396" s="387"/>
      <c r="BU396" s="387"/>
      <c r="BV396" s="387"/>
      <c r="BW396" s="295"/>
      <c r="BX396" s="295"/>
      <c r="BY396" s="295"/>
    </row>
    <row r="397" ht="15.0" customHeight="1">
      <c r="A397" s="294"/>
      <c r="B397" s="295" t="str">
        <f>IF(ISTEXT(A397),SUMIF('Production Calendar'!$F$3:$F$171,'Crop Map'!$A397,'Production Calendar'!$G$3:$G$171),"")</f>
        <v/>
      </c>
      <c r="C397" s="327" t="str">
        <f t="shared" si="3"/>
        <v/>
      </c>
      <c r="D397" s="328" t="str">
        <f t="array" ref="D397">IF(ISBLANK(A397),"",XLOOKUP($A397,'Codified Game Plan'!$E$3:$E$477,'Codified Game Plan'!$G$3:$G$477,0))</f>
        <v/>
      </c>
      <c r="E397" s="328" t="str">
        <f>IF(ISBLANK(A397),"",MAXIFS('Codified Game Plan'!$I$3:$I$477,'Codified Game Plan'!$E$3:$E$477,A397))</f>
        <v/>
      </c>
      <c r="F397" s="329" t="str">
        <f t="shared" si="4"/>
        <v>      - </v>
      </c>
      <c r="G397" s="295"/>
      <c r="H397" s="295"/>
      <c r="I397" s="295"/>
      <c r="J397" s="295"/>
      <c r="K397" s="295"/>
      <c r="L397" s="295"/>
      <c r="M397" s="295"/>
      <c r="N397" s="295"/>
      <c r="O397" s="295"/>
      <c r="P397" s="295"/>
      <c r="Q397" s="295"/>
      <c r="R397" s="295"/>
      <c r="S397" s="295"/>
      <c r="T397" s="295"/>
      <c r="U397" s="387"/>
      <c r="V397" s="387"/>
      <c r="W397" s="387"/>
      <c r="X397" s="387"/>
      <c r="Y397" s="387"/>
      <c r="Z397" s="387"/>
      <c r="AA397" s="387"/>
      <c r="AB397" s="387"/>
      <c r="AC397" s="387"/>
      <c r="AD397" s="387"/>
      <c r="AE397" s="387"/>
      <c r="AF397" s="387"/>
      <c r="AG397" s="387"/>
      <c r="AH397" s="387"/>
      <c r="AI397" s="387"/>
      <c r="AJ397" s="387"/>
      <c r="AK397" s="387"/>
      <c r="AL397" s="387"/>
      <c r="AM397" s="387"/>
      <c r="AN397" s="387"/>
      <c r="AO397" s="387"/>
      <c r="AP397" s="387"/>
      <c r="AQ397" s="387"/>
      <c r="AR397" s="387"/>
      <c r="AS397" s="387"/>
      <c r="AT397" s="387"/>
      <c r="AU397" s="387"/>
      <c r="AV397" s="387"/>
      <c r="AW397" s="387"/>
      <c r="AX397" s="387"/>
      <c r="AY397" s="387"/>
      <c r="AZ397" s="387"/>
      <c r="BA397" s="387"/>
      <c r="BB397" s="387"/>
      <c r="BC397" s="387"/>
      <c r="BD397" s="387"/>
      <c r="BE397" s="387"/>
      <c r="BF397" s="387"/>
      <c r="BG397" s="387"/>
      <c r="BH397" s="387"/>
      <c r="BI397" s="387"/>
      <c r="BJ397" s="387"/>
      <c r="BK397" s="387"/>
      <c r="BL397" s="387"/>
      <c r="BM397" s="387"/>
      <c r="BN397" s="387"/>
      <c r="BO397" s="387"/>
      <c r="BP397" s="387"/>
      <c r="BQ397" s="387"/>
      <c r="BR397" s="387"/>
      <c r="BS397" s="387"/>
      <c r="BT397" s="387"/>
      <c r="BU397" s="387"/>
      <c r="BV397" s="387"/>
      <c r="BW397" s="295"/>
      <c r="BX397" s="295"/>
      <c r="BY397" s="295"/>
    </row>
    <row r="398" ht="15.0" customHeight="1">
      <c r="A398" s="294"/>
      <c r="B398" s="295" t="str">
        <f>IF(ISTEXT(A398),SUMIF('Production Calendar'!$F$3:$F$171,'Crop Map'!$A398,'Production Calendar'!$G$3:$G$171),"")</f>
        <v/>
      </c>
      <c r="C398" s="327" t="str">
        <f t="shared" si="3"/>
        <v/>
      </c>
      <c r="D398" s="328" t="str">
        <f t="array" ref="D398">IF(ISBLANK(A398),"",XLOOKUP($A398,'Codified Game Plan'!$E$3:$E$477,'Codified Game Plan'!$G$3:$G$477,0))</f>
        <v/>
      </c>
      <c r="E398" s="328" t="str">
        <f>IF(ISBLANK(A398),"",MAXIFS('Codified Game Plan'!$I$3:$I$477,'Codified Game Plan'!$E$3:$E$477,A398))</f>
        <v/>
      </c>
      <c r="F398" s="329" t="str">
        <f t="shared" si="4"/>
        <v>      - </v>
      </c>
      <c r="G398" s="295"/>
      <c r="H398" s="295"/>
      <c r="I398" s="295"/>
      <c r="J398" s="295"/>
      <c r="K398" s="295"/>
      <c r="L398" s="295"/>
      <c r="M398" s="295"/>
      <c r="N398" s="295"/>
      <c r="O398" s="295"/>
      <c r="P398" s="295"/>
      <c r="Q398" s="295"/>
      <c r="R398" s="295"/>
      <c r="S398" s="295"/>
      <c r="T398" s="295"/>
      <c r="U398" s="387"/>
      <c r="V398" s="387"/>
      <c r="W398" s="387"/>
      <c r="X398" s="387"/>
      <c r="Y398" s="387"/>
      <c r="Z398" s="387"/>
      <c r="AA398" s="387"/>
      <c r="AB398" s="387"/>
      <c r="AC398" s="387"/>
      <c r="AD398" s="387"/>
      <c r="AE398" s="387"/>
      <c r="AF398" s="387"/>
      <c r="AG398" s="387"/>
      <c r="AH398" s="387"/>
      <c r="AI398" s="387"/>
      <c r="AJ398" s="387"/>
      <c r="AK398" s="387"/>
      <c r="AL398" s="387"/>
      <c r="AM398" s="387"/>
      <c r="AN398" s="387"/>
      <c r="AO398" s="387"/>
      <c r="AP398" s="387"/>
      <c r="AQ398" s="387"/>
      <c r="AR398" s="387"/>
      <c r="AS398" s="387"/>
      <c r="AT398" s="387"/>
      <c r="AU398" s="387"/>
      <c r="AV398" s="387"/>
      <c r="AW398" s="387"/>
      <c r="AX398" s="387"/>
      <c r="AY398" s="387"/>
      <c r="AZ398" s="387"/>
      <c r="BA398" s="387"/>
      <c r="BB398" s="387"/>
      <c r="BC398" s="387"/>
      <c r="BD398" s="387"/>
      <c r="BE398" s="387"/>
      <c r="BF398" s="387"/>
      <c r="BG398" s="387"/>
      <c r="BH398" s="387"/>
      <c r="BI398" s="387"/>
      <c r="BJ398" s="387"/>
      <c r="BK398" s="387"/>
      <c r="BL398" s="387"/>
      <c r="BM398" s="387"/>
      <c r="BN398" s="387"/>
      <c r="BO398" s="387"/>
      <c r="BP398" s="387"/>
      <c r="BQ398" s="387"/>
      <c r="BR398" s="387"/>
      <c r="BS398" s="387"/>
      <c r="BT398" s="387"/>
      <c r="BU398" s="387"/>
      <c r="BV398" s="387"/>
      <c r="BW398" s="295"/>
      <c r="BX398" s="295"/>
      <c r="BY398" s="295"/>
    </row>
    <row r="399" ht="15.0" customHeight="1">
      <c r="A399" s="294"/>
      <c r="B399" s="295" t="str">
        <f>IF(ISTEXT(A399),SUMIF('Production Calendar'!$F$3:$F$171,'Crop Map'!$A399,'Production Calendar'!$G$3:$G$171),"")</f>
        <v/>
      </c>
      <c r="C399" s="327" t="str">
        <f t="shared" si="3"/>
        <v/>
      </c>
      <c r="D399" s="328" t="str">
        <f t="array" ref="D399">IF(ISBLANK(A399),"",XLOOKUP($A399,'Codified Game Plan'!$E$3:$E$477,'Codified Game Plan'!$G$3:$G$477,0))</f>
        <v/>
      </c>
      <c r="E399" s="328" t="str">
        <f>IF(ISBLANK(A399),"",MAXIFS('Codified Game Plan'!$I$3:$I$477,'Codified Game Plan'!$E$3:$E$477,A399))</f>
        <v/>
      </c>
      <c r="F399" s="329" t="str">
        <f t="shared" si="4"/>
        <v>      - </v>
      </c>
      <c r="G399" s="295"/>
      <c r="H399" s="295"/>
      <c r="I399" s="295"/>
      <c r="J399" s="295"/>
      <c r="K399" s="295"/>
      <c r="L399" s="295"/>
      <c r="M399" s="295"/>
      <c r="N399" s="295"/>
      <c r="O399" s="295"/>
      <c r="P399" s="295"/>
      <c r="Q399" s="295"/>
      <c r="R399" s="295"/>
      <c r="S399" s="295"/>
      <c r="T399" s="295"/>
      <c r="U399" s="387"/>
      <c r="V399" s="387"/>
      <c r="W399" s="387"/>
      <c r="X399" s="387"/>
      <c r="Y399" s="387"/>
      <c r="Z399" s="387"/>
      <c r="AA399" s="387"/>
      <c r="AB399" s="387"/>
      <c r="AC399" s="387"/>
      <c r="AD399" s="387"/>
      <c r="AE399" s="387"/>
      <c r="AF399" s="387"/>
      <c r="AG399" s="387"/>
      <c r="AH399" s="387"/>
      <c r="AI399" s="387"/>
      <c r="AJ399" s="387"/>
      <c r="AK399" s="387"/>
      <c r="AL399" s="387"/>
      <c r="AM399" s="387"/>
      <c r="AN399" s="387"/>
      <c r="AO399" s="387"/>
      <c r="AP399" s="387"/>
      <c r="AQ399" s="387"/>
      <c r="AR399" s="387"/>
      <c r="AS399" s="387"/>
      <c r="AT399" s="387"/>
      <c r="AU399" s="387"/>
      <c r="AV399" s="387"/>
      <c r="AW399" s="387"/>
      <c r="AX399" s="387"/>
      <c r="AY399" s="387"/>
      <c r="AZ399" s="387"/>
      <c r="BA399" s="387"/>
      <c r="BB399" s="387"/>
      <c r="BC399" s="387"/>
      <c r="BD399" s="387"/>
      <c r="BE399" s="387"/>
      <c r="BF399" s="387"/>
      <c r="BG399" s="387"/>
      <c r="BH399" s="387"/>
      <c r="BI399" s="387"/>
      <c r="BJ399" s="387"/>
      <c r="BK399" s="387"/>
      <c r="BL399" s="387"/>
      <c r="BM399" s="387"/>
      <c r="BN399" s="387"/>
      <c r="BO399" s="387"/>
      <c r="BP399" s="387"/>
      <c r="BQ399" s="387"/>
      <c r="BR399" s="387"/>
      <c r="BS399" s="387"/>
      <c r="BT399" s="387"/>
      <c r="BU399" s="387"/>
      <c r="BV399" s="387"/>
      <c r="BW399" s="295"/>
      <c r="BX399" s="295"/>
      <c r="BY399" s="295"/>
    </row>
    <row r="400" ht="15.0" customHeight="1">
      <c r="A400" s="294"/>
      <c r="B400" s="295" t="str">
        <f>IF(ISTEXT(A400),SUMIF('Production Calendar'!$F$3:$F$171,'Crop Map'!$A400,'Production Calendar'!$G$3:$G$171),"")</f>
        <v/>
      </c>
      <c r="C400" s="327" t="str">
        <f t="shared" si="3"/>
        <v/>
      </c>
      <c r="D400" s="328" t="str">
        <f t="array" ref="D400">IF(ISBLANK(A400),"",XLOOKUP($A400,'Codified Game Plan'!$E$3:$E$477,'Codified Game Plan'!$G$3:$G$477,0))</f>
        <v/>
      </c>
      <c r="E400" s="328" t="str">
        <f>IF(ISBLANK(A400),"",MAXIFS('Codified Game Plan'!$I$3:$I$477,'Codified Game Plan'!$E$3:$E$477,A400))</f>
        <v/>
      </c>
      <c r="F400" s="329" t="str">
        <f t="shared" si="4"/>
        <v>      - </v>
      </c>
      <c r="G400" s="295"/>
      <c r="H400" s="295"/>
      <c r="I400" s="295"/>
      <c r="J400" s="295"/>
      <c r="K400" s="295"/>
      <c r="L400" s="295"/>
      <c r="M400" s="295"/>
      <c r="N400" s="295"/>
      <c r="O400" s="295"/>
      <c r="P400" s="295"/>
      <c r="Q400" s="295"/>
      <c r="R400" s="295"/>
      <c r="S400" s="295"/>
      <c r="T400" s="295"/>
      <c r="U400" s="387"/>
      <c r="V400" s="387"/>
      <c r="W400" s="387"/>
      <c r="X400" s="387"/>
      <c r="Y400" s="387"/>
      <c r="Z400" s="387"/>
      <c r="AA400" s="387"/>
      <c r="AB400" s="387"/>
      <c r="AC400" s="387"/>
      <c r="AD400" s="387"/>
      <c r="AE400" s="387"/>
      <c r="AF400" s="387"/>
      <c r="AG400" s="387"/>
      <c r="AH400" s="387"/>
      <c r="AI400" s="387"/>
      <c r="AJ400" s="387"/>
      <c r="AK400" s="387"/>
      <c r="AL400" s="387"/>
      <c r="AM400" s="387"/>
      <c r="AN400" s="387"/>
      <c r="AO400" s="387"/>
      <c r="AP400" s="387"/>
      <c r="AQ400" s="387"/>
      <c r="AR400" s="387"/>
      <c r="AS400" s="387"/>
      <c r="AT400" s="387"/>
      <c r="AU400" s="387"/>
      <c r="AV400" s="387"/>
      <c r="AW400" s="387"/>
      <c r="AX400" s="387"/>
      <c r="AY400" s="387"/>
      <c r="AZ400" s="387"/>
      <c r="BA400" s="387"/>
      <c r="BB400" s="387"/>
      <c r="BC400" s="387"/>
      <c r="BD400" s="387"/>
      <c r="BE400" s="387"/>
      <c r="BF400" s="387"/>
      <c r="BG400" s="387"/>
      <c r="BH400" s="387"/>
      <c r="BI400" s="387"/>
      <c r="BJ400" s="387"/>
      <c r="BK400" s="387"/>
      <c r="BL400" s="387"/>
      <c r="BM400" s="387"/>
      <c r="BN400" s="387"/>
      <c r="BO400" s="387"/>
      <c r="BP400" s="387"/>
      <c r="BQ400" s="387"/>
      <c r="BR400" s="387"/>
      <c r="BS400" s="387"/>
      <c r="BT400" s="387"/>
      <c r="BU400" s="387"/>
      <c r="BV400" s="387"/>
      <c r="BW400" s="295"/>
      <c r="BX400" s="295"/>
      <c r="BY400" s="295"/>
    </row>
    <row r="401" ht="15.0" customHeight="1">
      <c r="A401" s="294"/>
      <c r="B401" s="295" t="str">
        <f>IF(ISTEXT(A401),SUMIF('Production Calendar'!$F$3:$F$171,'Crop Map'!$A401,'Production Calendar'!$G$3:$G$171),"")</f>
        <v/>
      </c>
      <c r="C401" s="327" t="str">
        <f t="shared" si="3"/>
        <v/>
      </c>
      <c r="D401" s="328" t="str">
        <f t="array" ref="D401">IF(ISBLANK(A401),"",XLOOKUP($A401,'Codified Game Plan'!$E$3:$E$477,'Codified Game Plan'!$G$3:$G$477,0))</f>
        <v/>
      </c>
      <c r="E401" s="328" t="str">
        <f>IF(ISBLANK(A401),"",MAXIFS('Codified Game Plan'!$I$3:$I$477,'Codified Game Plan'!$E$3:$E$477,A401))</f>
        <v/>
      </c>
      <c r="F401" s="329" t="str">
        <f t="shared" si="4"/>
        <v>      - </v>
      </c>
      <c r="G401" s="295"/>
      <c r="H401" s="295"/>
      <c r="I401" s="295"/>
      <c r="J401" s="295"/>
      <c r="K401" s="295"/>
      <c r="L401" s="295"/>
      <c r="M401" s="295"/>
      <c r="N401" s="295"/>
      <c r="O401" s="295"/>
      <c r="P401" s="295"/>
      <c r="Q401" s="295"/>
      <c r="R401" s="295"/>
      <c r="S401" s="295"/>
      <c r="T401" s="295"/>
      <c r="U401" s="387"/>
      <c r="V401" s="387"/>
      <c r="W401" s="387"/>
      <c r="X401" s="387"/>
      <c r="Y401" s="387"/>
      <c r="Z401" s="387"/>
      <c r="AA401" s="387"/>
      <c r="AB401" s="387"/>
      <c r="AC401" s="387"/>
      <c r="AD401" s="387"/>
      <c r="AE401" s="387"/>
      <c r="AF401" s="387"/>
      <c r="AG401" s="387"/>
      <c r="AH401" s="387"/>
      <c r="AI401" s="387"/>
      <c r="AJ401" s="387"/>
      <c r="AK401" s="387"/>
      <c r="AL401" s="387"/>
      <c r="AM401" s="387"/>
      <c r="AN401" s="387"/>
      <c r="AO401" s="387"/>
      <c r="AP401" s="387"/>
      <c r="AQ401" s="387"/>
      <c r="AR401" s="387"/>
      <c r="AS401" s="387"/>
      <c r="AT401" s="387"/>
      <c r="AU401" s="387"/>
      <c r="AV401" s="387"/>
      <c r="AW401" s="387"/>
      <c r="AX401" s="387"/>
      <c r="AY401" s="387"/>
      <c r="AZ401" s="387"/>
      <c r="BA401" s="387"/>
      <c r="BB401" s="387"/>
      <c r="BC401" s="387"/>
      <c r="BD401" s="387"/>
      <c r="BE401" s="387"/>
      <c r="BF401" s="387"/>
      <c r="BG401" s="387"/>
      <c r="BH401" s="387"/>
      <c r="BI401" s="387"/>
      <c r="BJ401" s="387"/>
      <c r="BK401" s="387"/>
      <c r="BL401" s="387"/>
      <c r="BM401" s="387"/>
      <c r="BN401" s="387"/>
      <c r="BO401" s="387"/>
      <c r="BP401" s="387"/>
      <c r="BQ401" s="387"/>
      <c r="BR401" s="387"/>
      <c r="BS401" s="387"/>
      <c r="BT401" s="387"/>
      <c r="BU401" s="387"/>
      <c r="BV401" s="387"/>
      <c r="BW401" s="295"/>
      <c r="BX401" s="295"/>
      <c r="BY401" s="295"/>
    </row>
    <row r="402" ht="15.0" customHeight="1">
      <c r="A402" s="294"/>
      <c r="B402" s="295" t="str">
        <f>IF(ISTEXT(A402),SUMIF('Production Calendar'!$F$3:$F$171,'Crop Map'!$A402,'Production Calendar'!$G$3:$G$171),"")</f>
        <v/>
      </c>
      <c r="C402" s="327" t="str">
        <f t="shared" si="3"/>
        <v/>
      </c>
      <c r="D402" s="328" t="str">
        <f t="array" ref="D402">IF(ISBLANK(A402),"",XLOOKUP($A402,'Codified Game Plan'!$E$3:$E$477,'Codified Game Plan'!$G$3:$G$477,0))</f>
        <v/>
      </c>
      <c r="E402" s="328" t="str">
        <f>IF(ISBLANK(A402),"",MAXIFS('Codified Game Plan'!$I$3:$I$477,'Codified Game Plan'!$E$3:$E$477,A402))</f>
        <v/>
      </c>
      <c r="F402" s="329" t="str">
        <f t="shared" si="4"/>
        <v>      - </v>
      </c>
      <c r="G402" s="295"/>
      <c r="H402" s="295"/>
      <c r="I402" s="295"/>
      <c r="J402" s="295"/>
      <c r="K402" s="295"/>
      <c r="L402" s="295"/>
      <c r="M402" s="295"/>
      <c r="N402" s="295"/>
      <c r="O402" s="295"/>
      <c r="P402" s="295"/>
      <c r="Q402" s="295"/>
      <c r="R402" s="295"/>
      <c r="S402" s="295"/>
      <c r="T402" s="295"/>
      <c r="U402" s="387"/>
      <c r="V402" s="387"/>
      <c r="W402" s="387"/>
      <c r="X402" s="387"/>
      <c r="Y402" s="387"/>
      <c r="Z402" s="387"/>
      <c r="AA402" s="387"/>
      <c r="AB402" s="387"/>
      <c r="AC402" s="387"/>
      <c r="AD402" s="387"/>
      <c r="AE402" s="387"/>
      <c r="AF402" s="387"/>
      <c r="AG402" s="387"/>
      <c r="AH402" s="387"/>
      <c r="AI402" s="387"/>
      <c r="AJ402" s="387"/>
      <c r="AK402" s="387"/>
      <c r="AL402" s="387"/>
      <c r="AM402" s="387"/>
      <c r="AN402" s="387"/>
      <c r="AO402" s="387"/>
      <c r="AP402" s="387"/>
      <c r="AQ402" s="387"/>
      <c r="AR402" s="387"/>
      <c r="AS402" s="387"/>
      <c r="AT402" s="387"/>
      <c r="AU402" s="387"/>
      <c r="AV402" s="387"/>
      <c r="AW402" s="387"/>
      <c r="AX402" s="387"/>
      <c r="AY402" s="387"/>
      <c r="AZ402" s="387"/>
      <c r="BA402" s="387"/>
      <c r="BB402" s="387"/>
      <c r="BC402" s="387"/>
      <c r="BD402" s="387"/>
      <c r="BE402" s="387"/>
      <c r="BF402" s="387"/>
      <c r="BG402" s="387"/>
      <c r="BH402" s="387"/>
      <c r="BI402" s="387"/>
      <c r="BJ402" s="387"/>
      <c r="BK402" s="387"/>
      <c r="BL402" s="387"/>
      <c r="BM402" s="387"/>
      <c r="BN402" s="387"/>
      <c r="BO402" s="387"/>
      <c r="BP402" s="387"/>
      <c r="BQ402" s="387"/>
      <c r="BR402" s="387"/>
      <c r="BS402" s="387"/>
      <c r="BT402" s="387"/>
      <c r="BU402" s="387"/>
      <c r="BV402" s="387"/>
      <c r="BW402" s="295"/>
      <c r="BX402" s="295"/>
      <c r="BY402" s="295"/>
    </row>
    <row r="403" ht="15.0" customHeight="1">
      <c r="A403" s="294"/>
      <c r="B403" s="295" t="str">
        <f>IF(ISTEXT(A403),SUMIF('Production Calendar'!$F$3:$F$171,'Crop Map'!$A403,'Production Calendar'!$G$3:$G$171),"")</f>
        <v/>
      </c>
      <c r="C403" s="327" t="str">
        <f t="shared" si="3"/>
        <v/>
      </c>
      <c r="D403" s="328" t="str">
        <f t="array" ref="D403">IF(ISBLANK(A403),"",XLOOKUP($A403,'Codified Game Plan'!$E$3:$E$477,'Codified Game Plan'!$G$3:$G$477,0))</f>
        <v/>
      </c>
      <c r="E403" s="328" t="str">
        <f>IF(ISBLANK(A403),"",MAXIFS('Codified Game Plan'!$I$3:$I$477,'Codified Game Plan'!$E$3:$E$477,A403))</f>
        <v/>
      </c>
      <c r="F403" s="329" t="str">
        <f t="shared" si="4"/>
        <v>      - </v>
      </c>
      <c r="G403" s="295"/>
      <c r="H403" s="295"/>
      <c r="I403" s="295"/>
      <c r="J403" s="295"/>
      <c r="K403" s="295"/>
      <c r="L403" s="295"/>
      <c r="M403" s="295"/>
      <c r="N403" s="295"/>
      <c r="O403" s="295"/>
      <c r="P403" s="295"/>
      <c r="Q403" s="295"/>
      <c r="R403" s="295"/>
      <c r="S403" s="295"/>
      <c r="T403" s="295"/>
      <c r="U403" s="387"/>
      <c r="V403" s="387"/>
      <c r="W403" s="387"/>
      <c r="X403" s="387"/>
      <c r="Y403" s="387"/>
      <c r="Z403" s="387"/>
      <c r="AA403" s="387"/>
      <c r="AB403" s="387"/>
      <c r="AC403" s="387"/>
      <c r="AD403" s="387"/>
      <c r="AE403" s="387"/>
      <c r="AF403" s="387"/>
      <c r="AG403" s="387"/>
      <c r="AH403" s="387"/>
      <c r="AI403" s="387"/>
      <c r="AJ403" s="387"/>
      <c r="AK403" s="387"/>
      <c r="AL403" s="387"/>
      <c r="AM403" s="387"/>
      <c r="AN403" s="387"/>
      <c r="AO403" s="387"/>
      <c r="AP403" s="387"/>
      <c r="AQ403" s="387"/>
      <c r="AR403" s="387"/>
      <c r="AS403" s="387"/>
      <c r="AT403" s="387"/>
      <c r="AU403" s="387"/>
      <c r="AV403" s="387"/>
      <c r="AW403" s="387"/>
      <c r="AX403" s="387"/>
      <c r="AY403" s="387"/>
      <c r="AZ403" s="387"/>
      <c r="BA403" s="387"/>
      <c r="BB403" s="387"/>
      <c r="BC403" s="387"/>
      <c r="BD403" s="387"/>
      <c r="BE403" s="387"/>
      <c r="BF403" s="387"/>
      <c r="BG403" s="387"/>
      <c r="BH403" s="387"/>
      <c r="BI403" s="387"/>
      <c r="BJ403" s="387"/>
      <c r="BK403" s="387"/>
      <c r="BL403" s="387"/>
      <c r="BM403" s="387"/>
      <c r="BN403" s="387"/>
      <c r="BO403" s="387"/>
      <c r="BP403" s="387"/>
      <c r="BQ403" s="387"/>
      <c r="BR403" s="387"/>
      <c r="BS403" s="387"/>
      <c r="BT403" s="387"/>
      <c r="BU403" s="387"/>
      <c r="BV403" s="387"/>
      <c r="BW403" s="295"/>
      <c r="BX403" s="295"/>
      <c r="BY403" s="295"/>
    </row>
    <row r="404" ht="15.0" customHeight="1">
      <c r="A404" s="294"/>
      <c r="B404" s="295" t="str">
        <f>IF(ISTEXT(A404),SUMIF('Production Calendar'!$F$3:$F$171,'Crop Map'!$A404,'Production Calendar'!$G$3:$G$171),"")</f>
        <v/>
      </c>
      <c r="C404" s="327" t="str">
        <f t="shared" si="3"/>
        <v/>
      </c>
      <c r="D404" s="328" t="str">
        <f t="array" ref="D404">IF(ISBLANK(A404),"",XLOOKUP($A404,'Codified Game Plan'!$E$3:$E$477,'Codified Game Plan'!$G$3:$G$477,0))</f>
        <v/>
      </c>
      <c r="E404" s="328" t="str">
        <f>IF(ISBLANK(A404),"",MAXIFS('Codified Game Plan'!$I$3:$I$477,'Codified Game Plan'!$E$3:$E$477,A404))</f>
        <v/>
      </c>
      <c r="F404" s="329" t="str">
        <f t="shared" si="4"/>
        <v>      - </v>
      </c>
      <c r="G404" s="295"/>
      <c r="H404" s="295"/>
      <c r="I404" s="295"/>
      <c r="J404" s="295"/>
      <c r="K404" s="295"/>
      <c r="L404" s="295"/>
      <c r="M404" s="295"/>
      <c r="N404" s="295"/>
      <c r="O404" s="295"/>
      <c r="P404" s="295"/>
      <c r="Q404" s="295"/>
      <c r="R404" s="295"/>
      <c r="S404" s="295"/>
      <c r="T404" s="295"/>
      <c r="U404" s="387"/>
      <c r="V404" s="387"/>
      <c r="W404" s="387"/>
      <c r="X404" s="387"/>
      <c r="Y404" s="387"/>
      <c r="Z404" s="387"/>
      <c r="AA404" s="387"/>
      <c r="AB404" s="387"/>
      <c r="AC404" s="387"/>
      <c r="AD404" s="387"/>
      <c r="AE404" s="387"/>
      <c r="AF404" s="387"/>
      <c r="AG404" s="387"/>
      <c r="AH404" s="387"/>
      <c r="AI404" s="387"/>
      <c r="AJ404" s="387"/>
      <c r="AK404" s="387"/>
      <c r="AL404" s="387"/>
      <c r="AM404" s="387"/>
      <c r="AN404" s="387"/>
      <c r="AO404" s="387"/>
      <c r="AP404" s="387"/>
      <c r="AQ404" s="387"/>
      <c r="AR404" s="387"/>
      <c r="AS404" s="387"/>
      <c r="AT404" s="387"/>
      <c r="AU404" s="387"/>
      <c r="AV404" s="387"/>
      <c r="AW404" s="387"/>
      <c r="AX404" s="387"/>
      <c r="AY404" s="387"/>
      <c r="AZ404" s="387"/>
      <c r="BA404" s="387"/>
      <c r="BB404" s="387"/>
      <c r="BC404" s="387"/>
      <c r="BD404" s="387"/>
      <c r="BE404" s="387"/>
      <c r="BF404" s="387"/>
      <c r="BG404" s="387"/>
      <c r="BH404" s="387"/>
      <c r="BI404" s="387"/>
      <c r="BJ404" s="387"/>
      <c r="BK404" s="387"/>
      <c r="BL404" s="387"/>
      <c r="BM404" s="387"/>
      <c r="BN404" s="387"/>
      <c r="BO404" s="387"/>
      <c r="BP404" s="387"/>
      <c r="BQ404" s="387"/>
      <c r="BR404" s="387"/>
      <c r="BS404" s="387"/>
      <c r="BT404" s="387"/>
      <c r="BU404" s="387"/>
      <c r="BV404" s="387"/>
      <c r="BW404" s="295"/>
      <c r="BX404" s="295"/>
      <c r="BY404" s="295"/>
    </row>
    <row r="405" ht="15.0" customHeight="1">
      <c r="A405" s="294"/>
      <c r="B405" s="295" t="str">
        <f>IF(ISTEXT(A405),SUMIF('Production Calendar'!$F$3:$F$171,'Crop Map'!$A405,'Production Calendar'!$G$3:$G$171),"")</f>
        <v/>
      </c>
      <c r="C405" s="327" t="str">
        <f t="shared" si="3"/>
        <v/>
      </c>
      <c r="D405" s="328" t="str">
        <f t="array" ref="D405">IF(ISBLANK(A405),"",XLOOKUP($A405,'Codified Game Plan'!$E$3:$E$477,'Codified Game Plan'!$G$3:$G$477,0))</f>
        <v/>
      </c>
      <c r="E405" s="328" t="str">
        <f>IF(ISBLANK(A405),"",MAXIFS('Codified Game Plan'!$I$3:$I$477,'Codified Game Plan'!$E$3:$E$477,A405))</f>
        <v/>
      </c>
      <c r="F405" s="329" t="str">
        <f t="shared" si="4"/>
        <v>      - </v>
      </c>
      <c r="G405" s="295"/>
      <c r="H405" s="295"/>
      <c r="I405" s="295"/>
      <c r="J405" s="295"/>
      <c r="K405" s="295"/>
      <c r="L405" s="295"/>
      <c r="M405" s="295"/>
      <c r="N405" s="295"/>
      <c r="O405" s="295"/>
      <c r="P405" s="295"/>
      <c r="Q405" s="295"/>
      <c r="R405" s="295"/>
      <c r="S405" s="295"/>
      <c r="T405" s="295"/>
      <c r="U405" s="387"/>
      <c r="V405" s="387"/>
      <c r="W405" s="387"/>
      <c r="X405" s="387"/>
      <c r="Y405" s="387"/>
      <c r="Z405" s="387"/>
      <c r="AA405" s="387"/>
      <c r="AB405" s="387"/>
      <c r="AC405" s="387"/>
      <c r="AD405" s="387"/>
      <c r="AE405" s="387"/>
      <c r="AF405" s="387"/>
      <c r="AG405" s="387"/>
      <c r="AH405" s="387"/>
      <c r="AI405" s="387"/>
      <c r="AJ405" s="387"/>
      <c r="AK405" s="387"/>
      <c r="AL405" s="387"/>
      <c r="AM405" s="387"/>
      <c r="AN405" s="387"/>
      <c r="AO405" s="387"/>
      <c r="AP405" s="387"/>
      <c r="AQ405" s="387"/>
      <c r="AR405" s="387"/>
      <c r="AS405" s="387"/>
      <c r="AT405" s="387"/>
      <c r="AU405" s="387"/>
      <c r="AV405" s="387"/>
      <c r="AW405" s="387"/>
      <c r="AX405" s="387"/>
      <c r="AY405" s="387"/>
      <c r="AZ405" s="387"/>
      <c r="BA405" s="387"/>
      <c r="BB405" s="387"/>
      <c r="BC405" s="387"/>
      <c r="BD405" s="387"/>
      <c r="BE405" s="387"/>
      <c r="BF405" s="387"/>
      <c r="BG405" s="387"/>
      <c r="BH405" s="387"/>
      <c r="BI405" s="387"/>
      <c r="BJ405" s="387"/>
      <c r="BK405" s="387"/>
      <c r="BL405" s="387"/>
      <c r="BM405" s="387"/>
      <c r="BN405" s="387"/>
      <c r="BO405" s="387"/>
      <c r="BP405" s="387"/>
      <c r="BQ405" s="387"/>
      <c r="BR405" s="387"/>
      <c r="BS405" s="387"/>
      <c r="BT405" s="387"/>
      <c r="BU405" s="387"/>
      <c r="BV405" s="387"/>
      <c r="BW405" s="295"/>
      <c r="BX405" s="295"/>
      <c r="BY405" s="295"/>
    </row>
    <row r="406" ht="15.0" customHeight="1">
      <c r="A406" s="294"/>
      <c r="B406" s="295" t="str">
        <f>IF(ISTEXT(A406),SUMIF('Production Calendar'!$F$3:$F$171,'Crop Map'!$A406,'Production Calendar'!$G$3:$G$171),"")</f>
        <v/>
      </c>
      <c r="C406" s="327" t="str">
        <f t="shared" si="3"/>
        <v/>
      </c>
      <c r="D406" s="328" t="str">
        <f t="array" ref="D406">IF(ISBLANK(A406),"",XLOOKUP($A406,'Codified Game Plan'!$E$3:$E$477,'Codified Game Plan'!$G$3:$G$477,0))</f>
        <v/>
      </c>
      <c r="E406" s="328" t="str">
        <f>IF(ISBLANK(A406),"",MAXIFS('Codified Game Plan'!$I$3:$I$477,'Codified Game Plan'!$E$3:$E$477,A406))</f>
        <v/>
      </c>
      <c r="F406" s="329" t="str">
        <f t="shared" si="4"/>
        <v>      - </v>
      </c>
      <c r="G406" s="295"/>
      <c r="H406" s="295"/>
      <c r="I406" s="295"/>
      <c r="J406" s="295"/>
      <c r="K406" s="295"/>
      <c r="L406" s="295"/>
      <c r="M406" s="295"/>
      <c r="N406" s="295"/>
      <c r="O406" s="295"/>
      <c r="P406" s="295"/>
      <c r="Q406" s="295"/>
      <c r="R406" s="295"/>
      <c r="S406" s="295"/>
      <c r="T406" s="295"/>
      <c r="U406" s="387"/>
      <c r="V406" s="387"/>
      <c r="W406" s="387"/>
      <c r="X406" s="387"/>
      <c r="Y406" s="387"/>
      <c r="Z406" s="387"/>
      <c r="AA406" s="387"/>
      <c r="AB406" s="387"/>
      <c r="AC406" s="387"/>
      <c r="AD406" s="387"/>
      <c r="AE406" s="387"/>
      <c r="AF406" s="387"/>
      <c r="AG406" s="387"/>
      <c r="AH406" s="387"/>
      <c r="AI406" s="387"/>
      <c r="AJ406" s="387"/>
      <c r="AK406" s="387"/>
      <c r="AL406" s="387"/>
      <c r="AM406" s="387"/>
      <c r="AN406" s="387"/>
      <c r="AO406" s="387"/>
      <c r="AP406" s="387"/>
      <c r="AQ406" s="387"/>
      <c r="AR406" s="387"/>
      <c r="AS406" s="387"/>
      <c r="AT406" s="387"/>
      <c r="AU406" s="387"/>
      <c r="AV406" s="387"/>
      <c r="AW406" s="387"/>
      <c r="AX406" s="387"/>
      <c r="AY406" s="387"/>
      <c r="AZ406" s="387"/>
      <c r="BA406" s="387"/>
      <c r="BB406" s="387"/>
      <c r="BC406" s="387"/>
      <c r="BD406" s="387"/>
      <c r="BE406" s="387"/>
      <c r="BF406" s="387"/>
      <c r="BG406" s="387"/>
      <c r="BH406" s="387"/>
      <c r="BI406" s="387"/>
      <c r="BJ406" s="387"/>
      <c r="BK406" s="387"/>
      <c r="BL406" s="387"/>
      <c r="BM406" s="387"/>
      <c r="BN406" s="387"/>
      <c r="BO406" s="387"/>
      <c r="BP406" s="387"/>
      <c r="BQ406" s="387"/>
      <c r="BR406" s="387"/>
      <c r="BS406" s="387"/>
      <c r="BT406" s="387"/>
      <c r="BU406" s="387"/>
      <c r="BV406" s="387"/>
      <c r="BW406" s="295"/>
      <c r="BX406" s="295"/>
      <c r="BY406" s="295"/>
    </row>
    <row r="407" ht="15.0" customHeight="1">
      <c r="A407" s="294"/>
      <c r="B407" s="295" t="str">
        <f>IF(ISTEXT(A407),SUMIF('Production Calendar'!$F$3:$F$171,'Crop Map'!$A407,'Production Calendar'!$G$3:$G$171),"")</f>
        <v/>
      </c>
      <c r="C407" s="327" t="str">
        <f t="shared" si="3"/>
        <v/>
      </c>
      <c r="D407" s="328" t="str">
        <f t="array" ref="D407">IF(ISBLANK(A407),"",XLOOKUP($A407,'Codified Game Plan'!$E$3:$E$477,'Codified Game Plan'!$G$3:$G$477,0))</f>
        <v/>
      </c>
      <c r="E407" s="328" t="str">
        <f>IF(ISBLANK(A407),"",MAXIFS('Codified Game Plan'!$I$3:$I$477,'Codified Game Plan'!$E$3:$E$477,A407))</f>
        <v/>
      </c>
      <c r="F407" s="329" t="str">
        <f t="shared" si="4"/>
        <v>      - </v>
      </c>
      <c r="G407" s="295"/>
      <c r="H407" s="295"/>
      <c r="I407" s="295"/>
      <c r="J407" s="295"/>
      <c r="K407" s="295"/>
      <c r="L407" s="295"/>
      <c r="M407" s="295"/>
      <c r="N407" s="295"/>
      <c r="O407" s="295"/>
      <c r="P407" s="295"/>
      <c r="Q407" s="295"/>
      <c r="R407" s="295"/>
      <c r="S407" s="295"/>
      <c r="T407" s="295"/>
      <c r="U407" s="387"/>
      <c r="V407" s="387"/>
      <c r="W407" s="387"/>
      <c r="X407" s="387"/>
      <c r="Y407" s="387"/>
      <c r="Z407" s="387"/>
      <c r="AA407" s="387"/>
      <c r="AB407" s="387"/>
      <c r="AC407" s="387"/>
      <c r="AD407" s="387"/>
      <c r="AE407" s="387"/>
      <c r="AF407" s="387"/>
      <c r="AG407" s="387"/>
      <c r="AH407" s="387"/>
      <c r="AI407" s="387"/>
      <c r="AJ407" s="387"/>
      <c r="AK407" s="387"/>
      <c r="AL407" s="387"/>
      <c r="AM407" s="387"/>
      <c r="AN407" s="387"/>
      <c r="AO407" s="387"/>
      <c r="AP407" s="387"/>
      <c r="AQ407" s="387"/>
      <c r="AR407" s="387"/>
      <c r="AS407" s="387"/>
      <c r="AT407" s="387"/>
      <c r="AU407" s="387"/>
      <c r="AV407" s="387"/>
      <c r="AW407" s="387"/>
      <c r="AX407" s="387"/>
      <c r="AY407" s="387"/>
      <c r="AZ407" s="387"/>
      <c r="BA407" s="387"/>
      <c r="BB407" s="387"/>
      <c r="BC407" s="387"/>
      <c r="BD407" s="387"/>
      <c r="BE407" s="387"/>
      <c r="BF407" s="387"/>
      <c r="BG407" s="387"/>
      <c r="BH407" s="387"/>
      <c r="BI407" s="387"/>
      <c r="BJ407" s="387"/>
      <c r="BK407" s="387"/>
      <c r="BL407" s="387"/>
      <c r="BM407" s="387"/>
      <c r="BN407" s="387"/>
      <c r="BO407" s="387"/>
      <c r="BP407" s="387"/>
      <c r="BQ407" s="387"/>
      <c r="BR407" s="387"/>
      <c r="BS407" s="387"/>
      <c r="BT407" s="387"/>
      <c r="BU407" s="387"/>
      <c r="BV407" s="387"/>
      <c r="BW407" s="295"/>
      <c r="BX407" s="295"/>
      <c r="BY407" s="295"/>
    </row>
    <row r="408" ht="15.0" customHeight="1">
      <c r="A408" s="294"/>
      <c r="B408" s="295" t="str">
        <f>IF(ISTEXT(A408),SUMIF('Production Calendar'!$F$3:$F$171,'Crop Map'!$A408,'Production Calendar'!$G$3:$G$171),"")</f>
        <v/>
      </c>
      <c r="C408" s="327" t="str">
        <f t="shared" si="3"/>
        <v/>
      </c>
      <c r="D408" s="328" t="str">
        <f t="array" ref="D408">IF(ISBLANK(A408),"",XLOOKUP($A408,'Codified Game Plan'!$E$3:$E$477,'Codified Game Plan'!$G$3:$G$477,0))</f>
        <v/>
      </c>
      <c r="E408" s="328" t="str">
        <f>IF(ISBLANK(A408),"",MAXIFS('Codified Game Plan'!$I$3:$I$477,'Codified Game Plan'!$E$3:$E$477,A408))</f>
        <v/>
      </c>
      <c r="F408" s="329" t="str">
        <f t="shared" si="4"/>
        <v>      - </v>
      </c>
      <c r="G408" s="295"/>
      <c r="H408" s="295"/>
      <c r="I408" s="295"/>
      <c r="J408" s="295"/>
      <c r="K408" s="295"/>
      <c r="L408" s="295"/>
      <c r="M408" s="295"/>
      <c r="N408" s="295"/>
      <c r="O408" s="295"/>
      <c r="P408" s="295"/>
      <c r="Q408" s="295"/>
      <c r="R408" s="295"/>
      <c r="S408" s="295"/>
      <c r="T408" s="295"/>
      <c r="U408" s="387"/>
      <c r="V408" s="387"/>
      <c r="W408" s="387"/>
      <c r="X408" s="387"/>
      <c r="Y408" s="387"/>
      <c r="Z408" s="387"/>
      <c r="AA408" s="387"/>
      <c r="AB408" s="387"/>
      <c r="AC408" s="387"/>
      <c r="AD408" s="387"/>
      <c r="AE408" s="387"/>
      <c r="AF408" s="387"/>
      <c r="AG408" s="387"/>
      <c r="AH408" s="387"/>
      <c r="AI408" s="387"/>
      <c r="AJ408" s="387"/>
      <c r="AK408" s="387"/>
      <c r="AL408" s="387"/>
      <c r="AM408" s="387"/>
      <c r="AN408" s="387"/>
      <c r="AO408" s="387"/>
      <c r="AP408" s="387"/>
      <c r="AQ408" s="387"/>
      <c r="AR408" s="387"/>
      <c r="AS408" s="387"/>
      <c r="AT408" s="387"/>
      <c r="AU408" s="387"/>
      <c r="AV408" s="387"/>
      <c r="AW408" s="387"/>
      <c r="AX408" s="387"/>
      <c r="AY408" s="387"/>
      <c r="AZ408" s="387"/>
      <c r="BA408" s="387"/>
      <c r="BB408" s="387"/>
      <c r="BC408" s="387"/>
      <c r="BD408" s="387"/>
      <c r="BE408" s="387"/>
      <c r="BF408" s="387"/>
      <c r="BG408" s="387"/>
      <c r="BH408" s="387"/>
      <c r="BI408" s="387"/>
      <c r="BJ408" s="387"/>
      <c r="BK408" s="387"/>
      <c r="BL408" s="387"/>
      <c r="BM408" s="387"/>
      <c r="BN408" s="387"/>
      <c r="BO408" s="387"/>
      <c r="BP408" s="387"/>
      <c r="BQ408" s="387"/>
      <c r="BR408" s="387"/>
      <c r="BS408" s="387"/>
      <c r="BT408" s="387"/>
      <c r="BU408" s="387"/>
      <c r="BV408" s="387"/>
      <c r="BW408" s="295"/>
      <c r="BX408" s="295"/>
      <c r="BY408" s="295"/>
    </row>
    <row r="409" ht="15.0" customHeight="1">
      <c r="A409" s="294"/>
      <c r="B409" s="295" t="str">
        <f>IF(ISTEXT(A409),SUMIF('Production Calendar'!$F$3:$F$171,'Crop Map'!$A409,'Production Calendar'!$G$3:$G$171),"")</f>
        <v/>
      </c>
      <c r="C409" s="327" t="str">
        <f t="shared" si="3"/>
        <v/>
      </c>
      <c r="D409" s="328" t="str">
        <f t="array" ref="D409">IF(ISBLANK(A409),"",XLOOKUP($A409,'Codified Game Plan'!$E$3:$E$477,'Codified Game Plan'!$G$3:$G$477,0))</f>
        <v/>
      </c>
      <c r="E409" s="328" t="str">
        <f>IF(ISBLANK(A409),"",MAXIFS('Codified Game Plan'!$I$3:$I$477,'Codified Game Plan'!$E$3:$E$477,A409))</f>
        <v/>
      </c>
      <c r="F409" s="329" t="str">
        <f t="shared" si="4"/>
        <v>      - </v>
      </c>
      <c r="G409" s="295"/>
      <c r="H409" s="295"/>
      <c r="I409" s="295"/>
      <c r="J409" s="295"/>
      <c r="K409" s="295"/>
      <c r="L409" s="295"/>
      <c r="M409" s="295"/>
      <c r="N409" s="295"/>
      <c r="O409" s="295"/>
      <c r="P409" s="295"/>
      <c r="Q409" s="295"/>
      <c r="R409" s="295"/>
      <c r="S409" s="295"/>
      <c r="T409" s="295"/>
      <c r="U409" s="387"/>
      <c r="V409" s="387"/>
      <c r="W409" s="387"/>
      <c r="X409" s="387"/>
      <c r="Y409" s="387"/>
      <c r="Z409" s="387"/>
      <c r="AA409" s="387"/>
      <c r="AB409" s="387"/>
      <c r="AC409" s="387"/>
      <c r="AD409" s="387"/>
      <c r="AE409" s="387"/>
      <c r="AF409" s="387"/>
      <c r="AG409" s="387"/>
      <c r="AH409" s="387"/>
      <c r="AI409" s="387"/>
      <c r="AJ409" s="387"/>
      <c r="AK409" s="387"/>
      <c r="AL409" s="387"/>
      <c r="AM409" s="387"/>
      <c r="AN409" s="387"/>
      <c r="AO409" s="387"/>
      <c r="AP409" s="387"/>
      <c r="AQ409" s="387"/>
      <c r="AR409" s="387"/>
      <c r="AS409" s="387"/>
      <c r="AT409" s="387"/>
      <c r="AU409" s="387"/>
      <c r="AV409" s="387"/>
      <c r="AW409" s="387"/>
      <c r="AX409" s="387"/>
      <c r="AY409" s="387"/>
      <c r="AZ409" s="387"/>
      <c r="BA409" s="387"/>
      <c r="BB409" s="387"/>
      <c r="BC409" s="387"/>
      <c r="BD409" s="387"/>
      <c r="BE409" s="387"/>
      <c r="BF409" s="387"/>
      <c r="BG409" s="387"/>
      <c r="BH409" s="387"/>
      <c r="BI409" s="387"/>
      <c r="BJ409" s="387"/>
      <c r="BK409" s="387"/>
      <c r="BL409" s="387"/>
      <c r="BM409" s="387"/>
      <c r="BN409" s="387"/>
      <c r="BO409" s="387"/>
      <c r="BP409" s="387"/>
      <c r="BQ409" s="387"/>
      <c r="BR409" s="387"/>
      <c r="BS409" s="387"/>
      <c r="BT409" s="387"/>
      <c r="BU409" s="387"/>
      <c r="BV409" s="387"/>
      <c r="BW409" s="295"/>
      <c r="BX409" s="295"/>
      <c r="BY409" s="295"/>
    </row>
    <row r="410" ht="15.0" customHeight="1">
      <c r="A410" s="294"/>
      <c r="B410" s="295" t="str">
        <f>IF(ISTEXT(A410),SUMIF('Production Calendar'!$F$3:$F$171,'Crop Map'!$A410,'Production Calendar'!$G$3:$G$171),"")</f>
        <v/>
      </c>
      <c r="C410" s="327" t="str">
        <f t="shared" si="3"/>
        <v/>
      </c>
      <c r="D410" s="328" t="str">
        <f t="array" ref="D410">IF(ISBLANK(A410),"",XLOOKUP($A410,'Codified Game Plan'!$E$3:$E$477,'Codified Game Plan'!$G$3:$G$477,0))</f>
        <v/>
      </c>
      <c r="E410" s="328" t="str">
        <f>IF(ISBLANK(A410),"",MAXIFS('Codified Game Plan'!$I$3:$I$477,'Codified Game Plan'!$E$3:$E$477,A410))</f>
        <v/>
      </c>
      <c r="F410" s="329" t="str">
        <f t="shared" si="4"/>
        <v>      - </v>
      </c>
      <c r="G410" s="295"/>
      <c r="H410" s="295"/>
      <c r="I410" s="295"/>
      <c r="J410" s="295"/>
      <c r="K410" s="295"/>
      <c r="L410" s="295"/>
      <c r="M410" s="295"/>
      <c r="N410" s="295"/>
      <c r="O410" s="295"/>
      <c r="P410" s="295"/>
      <c r="Q410" s="295"/>
      <c r="R410" s="295"/>
      <c r="S410" s="295"/>
      <c r="T410" s="295"/>
      <c r="U410" s="387"/>
      <c r="V410" s="387"/>
      <c r="W410" s="387"/>
      <c r="X410" s="387"/>
      <c r="Y410" s="387"/>
      <c r="Z410" s="387"/>
      <c r="AA410" s="387"/>
      <c r="AB410" s="387"/>
      <c r="AC410" s="387"/>
      <c r="AD410" s="387"/>
      <c r="AE410" s="387"/>
      <c r="AF410" s="387"/>
      <c r="AG410" s="387"/>
      <c r="AH410" s="387"/>
      <c r="AI410" s="387"/>
      <c r="AJ410" s="387"/>
      <c r="AK410" s="387"/>
      <c r="AL410" s="387"/>
      <c r="AM410" s="387"/>
      <c r="AN410" s="387"/>
      <c r="AO410" s="387"/>
      <c r="AP410" s="387"/>
      <c r="AQ410" s="387"/>
      <c r="AR410" s="387"/>
      <c r="AS410" s="387"/>
      <c r="AT410" s="387"/>
      <c r="AU410" s="387"/>
      <c r="AV410" s="387"/>
      <c r="AW410" s="387"/>
      <c r="AX410" s="387"/>
      <c r="AY410" s="387"/>
      <c r="AZ410" s="387"/>
      <c r="BA410" s="387"/>
      <c r="BB410" s="387"/>
      <c r="BC410" s="387"/>
      <c r="BD410" s="387"/>
      <c r="BE410" s="387"/>
      <c r="BF410" s="387"/>
      <c r="BG410" s="387"/>
      <c r="BH410" s="387"/>
      <c r="BI410" s="387"/>
      <c r="BJ410" s="387"/>
      <c r="BK410" s="387"/>
      <c r="BL410" s="387"/>
      <c r="BM410" s="387"/>
      <c r="BN410" s="387"/>
      <c r="BO410" s="387"/>
      <c r="BP410" s="387"/>
      <c r="BQ410" s="387"/>
      <c r="BR410" s="387"/>
      <c r="BS410" s="387"/>
      <c r="BT410" s="387"/>
      <c r="BU410" s="387"/>
      <c r="BV410" s="387"/>
      <c r="BW410" s="295"/>
      <c r="BX410" s="295"/>
      <c r="BY410" s="295"/>
    </row>
    <row r="411" ht="15.0" customHeight="1">
      <c r="A411" s="294"/>
      <c r="B411" s="295" t="str">
        <f>IF(ISTEXT(A411),SUMIF('Production Calendar'!$F$3:$F$171,'Crop Map'!$A411,'Production Calendar'!$G$3:$G$171),"")</f>
        <v/>
      </c>
      <c r="C411" s="327" t="str">
        <f t="shared" si="3"/>
        <v/>
      </c>
      <c r="D411" s="328" t="str">
        <f t="array" ref="D411">IF(ISBLANK(A411),"",XLOOKUP($A411,'Codified Game Plan'!$E$3:$E$477,'Codified Game Plan'!$G$3:$G$477,0))</f>
        <v/>
      </c>
      <c r="E411" s="328" t="str">
        <f>IF(ISBLANK(A411),"",MAXIFS('Codified Game Plan'!$I$3:$I$477,'Codified Game Plan'!$E$3:$E$477,A411))</f>
        <v/>
      </c>
      <c r="F411" s="329" t="str">
        <f t="shared" si="4"/>
        <v>      - </v>
      </c>
      <c r="G411" s="295"/>
      <c r="H411" s="295"/>
      <c r="I411" s="295"/>
      <c r="J411" s="295"/>
      <c r="K411" s="295"/>
      <c r="L411" s="295"/>
      <c r="M411" s="295"/>
      <c r="N411" s="295"/>
      <c r="O411" s="295"/>
      <c r="P411" s="295"/>
      <c r="Q411" s="295"/>
      <c r="R411" s="295"/>
      <c r="S411" s="295"/>
      <c r="T411" s="295"/>
      <c r="U411" s="387"/>
      <c r="V411" s="387"/>
      <c r="W411" s="387"/>
      <c r="X411" s="387"/>
      <c r="Y411" s="387"/>
      <c r="Z411" s="387"/>
      <c r="AA411" s="387"/>
      <c r="AB411" s="387"/>
      <c r="AC411" s="387"/>
      <c r="AD411" s="387"/>
      <c r="AE411" s="387"/>
      <c r="AF411" s="387"/>
      <c r="AG411" s="387"/>
      <c r="AH411" s="387"/>
      <c r="AI411" s="387"/>
      <c r="AJ411" s="387"/>
      <c r="AK411" s="387"/>
      <c r="AL411" s="387"/>
      <c r="AM411" s="387"/>
      <c r="AN411" s="387"/>
      <c r="AO411" s="387"/>
      <c r="AP411" s="387"/>
      <c r="AQ411" s="387"/>
      <c r="AR411" s="387"/>
      <c r="AS411" s="387"/>
      <c r="AT411" s="387"/>
      <c r="AU411" s="387"/>
      <c r="AV411" s="387"/>
      <c r="AW411" s="387"/>
      <c r="AX411" s="387"/>
      <c r="AY411" s="387"/>
      <c r="AZ411" s="387"/>
      <c r="BA411" s="387"/>
      <c r="BB411" s="387"/>
      <c r="BC411" s="387"/>
      <c r="BD411" s="387"/>
      <c r="BE411" s="387"/>
      <c r="BF411" s="387"/>
      <c r="BG411" s="387"/>
      <c r="BH411" s="387"/>
      <c r="BI411" s="387"/>
      <c r="BJ411" s="387"/>
      <c r="BK411" s="387"/>
      <c r="BL411" s="387"/>
      <c r="BM411" s="387"/>
      <c r="BN411" s="387"/>
      <c r="BO411" s="387"/>
      <c r="BP411" s="387"/>
      <c r="BQ411" s="387"/>
      <c r="BR411" s="387"/>
      <c r="BS411" s="387"/>
      <c r="BT411" s="387"/>
      <c r="BU411" s="387"/>
      <c r="BV411" s="387"/>
      <c r="BW411" s="295"/>
      <c r="BX411" s="295"/>
      <c r="BY411" s="295"/>
    </row>
    <row r="412" ht="15.0" customHeight="1">
      <c r="A412" s="294"/>
      <c r="B412" s="295" t="str">
        <f>IF(ISTEXT(A412),SUMIF('Production Calendar'!$F$3:$F$171,'Crop Map'!$A412,'Production Calendar'!$G$3:$G$171),"")</f>
        <v/>
      </c>
      <c r="C412" s="327" t="str">
        <f t="shared" si="3"/>
        <v/>
      </c>
      <c r="D412" s="328" t="str">
        <f t="array" ref="D412">IF(ISBLANK(A412),"",XLOOKUP($A412,'Codified Game Plan'!$E$3:$E$477,'Codified Game Plan'!$G$3:$G$477,0))</f>
        <v/>
      </c>
      <c r="E412" s="328" t="str">
        <f>IF(ISBLANK(A412),"",MAXIFS('Codified Game Plan'!$I$3:$I$477,'Codified Game Plan'!$E$3:$E$477,A412))</f>
        <v/>
      </c>
      <c r="F412" s="329" t="str">
        <f t="shared" si="4"/>
        <v>      - </v>
      </c>
      <c r="G412" s="295"/>
      <c r="H412" s="295"/>
      <c r="I412" s="295"/>
      <c r="J412" s="295"/>
      <c r="K412" s="295"/>
      <c r="L412" s="295"/>
      <c r="M412" s="295"/>
      <c r="N412" s="295"/>
      <c r="O412" s="295"/>
      <c r="P412" s="295"/>
      <c r="Q412" s="295"/>
      <c r="R412" s="295"/>
      <c r="S412" s="295"/>
      <c r="T412" s="295"/>
      <c r="U412" s="387"/>
      <c r="V412" s="387"/>
      <c r="W412" s="387"/>
      <c r="X412" s="387"/>
      <c r="Y412" s="387"/>
      <c r="Z412" s="387"/>
      <c r="AA412" s="387"/>
      <c r="AB412" s="387"/>
      <c r="AC412" s="387"/>
      <c r="AD412" s="387"/>
      <c r="AE412" s="387"/>
      <c r="AF412" s="387"/>
      <c r="AG412" s="387"/>
      <c r="AH412" s="387"/>
      <c r="AI412" s="387"/>
      <c r="AJ412" s="387"/>
      <c r="AK412" s="387"/>
      <c r="AL412" s="387"/>
      <c r="AM412" s="387"/>
      <c r="AN412" s="387"/>
      <c r="AO412" s="387"/>
      <c r="AP412" s="387"/>
      <c r="AQ412" s="387"/>
      <c r="AR412" s="387"/>
      <c r="AS412" s="387"/>
      <c r="AT412" s="387"/>
      <c r="AU412" s="387"/>
      <c r="AV412" s="387"/>
      <c r="AW412" s="387"/>
      <c r="AX412" s="387"/>
      <c r="AY412" s="387"/>
      <c r="AZ412" s="387"/>
      <c r="BA412" s="387"/>
      <c r="BB412" s="387"/>
      <c r="BC412" s="387"/>
      <c r="BD412" s="387"/>
      <c r="BE412" s="387"/>
      <c r="BF412" s="387"/>
      <c r="BG412" s="387"/>
      <c r="BH412" s="387"/>
      <c r="BI412" s="387"/>
      <c r="BJ412" s="387"/>
      <c r="BK412" s="387"/>
      <c r="BL412" s="387"/>
      <c r="BM412" s="387"/>
      <c r="BN412" s="387"/>
      <c r="BO412" s="387"/>
      <c r="BP412" s="387"/>
      <c r="BQ412" s="387"/>
      <c r="BR412" s="387"/>
      <c r="BS412" s="387"/>
      <c r="BT412" s="387"/>
      <c r="BU412" s="387"/>
      <c r="BV412" s="387"/>
      <c r="BW412" s="295"/>
      <c r="BX412" s="295"/>
      <c r="BY412" s="295"/>
    </row>
    <row r="413" ht="15.0" customHeight="1">
      <c r="A413" s="294"/>
      <c r="B413" s="295" t="str">
        <f>IF(ISTEXT(A413),SUMIF('Production Calendar'!$F$3:$F$171,'Crop Map'!$A413,'Production Calendar'!$G$3:$G$171),"")</f>
        <v/>
      </c>
      <c r="C413" s="327" t="str">
        <f t="shared" si="3"/>
        <v/>
      </c>
      <c r="D413" s="328" t="str">
        <f t="array" ref="D413">IF(ISBLANK(A413),"",XLOOKUP($A413,'Codified Game Plan'!$E$3:$E$477,'Codified Game Plan'!$G$3:$G$477,0))</f>
        <v/>
      </c>
      <c r="E413" s="328" t="str">
        <f>IF(ISBLANK(A413),"",MAXIFS('Codified Game Plan'!$I$3:$I$477,'Codified Game Plan'!$E$3:$E$477,A413))</f>
        <v/>
      </c>
      <c r="F413" s="329" t="str">
        <f t="shared" si="4"/>
        <v>      - </v>
      </c>
      <c r="G413" s="295"/>
      <c r="H413" s="295"/>
      <c r="I413" s="295"/>
      <c r="J413" s="295"/>
      <c r="K413" s="295"/>
      <c r="L413" s="295"/>
      <c r="M413" s="295"/>
      <c r="N413" s="295"/>
      <c r="O413" s="295"/>
      <c r="P413" s="295"/>
      <c r="Q413" s="295"/>
      <c r="R413" s="295"/>
      <c r="S413" s="295"/>
      <c r="T413" s="295"/>
      <c r="U413" s="387"/>
      <c r="V413" s="387"/>
      <c r="W413" s="387"/>
      <c r="X413" s="387"/>
      <c r="Y413" s="387"/>
      <c r="Z413" s="387"/>
      <c r="AA413" s="387"/>
      <c r="AB413" s="387"/>
      <c r="AC413" s="387"/>
      <c r="AD413" s="387"/>
      <c r="AE413" s="387"/>
      <c r="AF413" s="387"/>
      <c r="AG413" s="387"/>
      <c r="AH413" s="387"/>
      <c r="AI413" s="387"/>
      <c r="AJ413" s="387"/>
      <c r="AK413" s="387"/>
      <c r="AL413" s="387"/>
      <c r="AM413" s="387"/>
      <c r="AN413" s="387"/>
      <c r="AO413" s="387"/>
      <c r="AP413" s="387"/>
      <c r="AQ413" s="387"/>
      <c r="AR413" s="387"/>
      <c r="AS413" s="387"/>
      <c r="AT413" s="387"/>
      <c r="AU413" s="387"/>
      <c r="AV413" s="387"/>
      <c r="AW413" s="387"/>
      <c r="AX413" s="387"/>
      <c r="AY413" s="387"/>
      <c r="AZ413" s="387"/>
      <c r="BA413" s="387"/>
      <c r="BB413" s="387"/>
      <c r="BC413" s="387"/>
      <c r="BD413" s="387"/>
      <c r="BE413" s="387"/>
      <c r="BF413" s="387"/>
      <c r="BG413" s="387"/>
      <c r="BH413" s="387"/>
      <c r="BI413" s="387"/>
      <c r="BJ413" s="387"/>
      <c r="BK413" s="387"/>
      <c r="BL413" s="387"/>
      <c r="BM413" s="387"/>
      <c r="BN413" s="387"/>
      <c r="BO413" s="387"/>
      <c r="BP413" s="387"/>
      <c r="BQ413" s="387"/>
      <c r="BR413" s="387"/>
      <c r="BS413" s="387"/>
      <c r="BT413" s="387"/>
      <c r="BU413" s="387"/>
      <c r="BV413" s="387"/>
      <c r="BW413" s="295"/>
      <c r="BX413" s="295"/>
      <c r="BY413" s="295"/>
    </row>
    <row r="414" ht="15.0" customHeight="1">
      <c r="A414" s="294"/>
      <c r="B414" s="295" t="str">
        <f>IF(ISTEXT(A414),SUMIF('Production Calendar'!$F$3:$F$171,'Crop Map'!$A414,'Production Calendar'!$G$3:$G$171),"")</f>
        <v/>
      </c>
      <c r="C414" s="327" t="str">
        <f t="shared" si="3"/>
        <v/>
      </c>
      <c r="D414" s="328" t="str">
        <f t="array" ref="D414">IF(ISBLANK(A414),"",XLOOKUP($A414,'Codified Game Plan'!$E$3:$E$477,'Codified Game Plan'!$G$3:$G$477,0))</f>
        <v/>
      </c>
      <c r="E414" s="328" t="str">
        <f>IF(ISBLANK(A414),"",MAXIFS('Codified Game Plan'!$I$3:$I$477,'Codified Game Plan'!$E$3:$E$477,A414))</f>
        <v/>
      </c>
      <c r="F414" s="329" t="str">
        <f t="shared" si="4"/>
        <v>      - </v>
      </c>
      <c r="G414" s="295"/>
      <c r="H414" s="295"/>
      <c r="I414" s="295"/>
      <c r="J414" s="295"/>
      <c r="K414" s="295"/>
      <c r="L414" s="295"/>
      <c r="M414" s="295"/>
      <c r="N414" s="295"/>
      <c r="O414" s="295"/>
      <c r="P414" s="295"/>
      <c r="Q414" s="295"/>
      <c r="R414" s="295"/>
      <c r="S414" s="295"/>
      <c r="T414" s="295"/>
      <c r="U414" s="387"/>
      <c r="V414" s="387"/>
      <c r="W414" s="387"/>
      <c r="X414" s="387"/>
      <c r="Y414" s="387"/>
      <c r="Z414" s="387"/>
      <c r="AA414" s="387"/>
      <c r="AB414" s="387"/>
      <c r="AC414" s="387"/>
      <c r="AD414" s="387"/>
      <c r="AE414" s="387"/>
      <c r="AF414" s="387"/>
      <c r="AG414" s="387"/>
      <c r="AH414" s="387"/>
      <c r="AI414" s="387"/>
      <c r="AJ414" s="387"/>
      <c r="AK414" s="387"/>
      <c r="AL414" s="387"/>
      <c r="AM414" s="387"/>
      <c r="AN414" s="387"/>
      <c r="AO414" s="387"/>
      <c r="AP414" s="387"/>
      <c r="AQ414" s="387"/>
      <c r="AR414" s="387"/>
      <c r="AS414" s="387"/>
      <c r="AT414" s="387"/>
      <c r="AU414" s="387"/>
      <c r="AV414" s="387"/>
      <c r="AW414" s="387"/>
      <c r="AX414" s="387"/>
      <c r="AY414" s="387"/>
      <c r="AZ414" s="387"/>
      <c r="BA414" s="387"/>
      <c r="BB414" s="387"/>
      <c r="BC414" s="387"/>
      <c r="BD414" s="387"/>
      <c r="BE414" s="387"/>
      <c r="BF414" s="387"/>
      <c r="BG414" s="387"/>
      <c r="BH414" s="387"/>
      <c r="BI414" s="387"/>
      <c r="BJ414" s="387"/>
      <c r="BK414" s="387"/>
      <c r="BL414" s="387"/>
      <c r="BM414" s="387"/>
      <c r="BN414" s="387"/>
      <c r="BO414" s="387"/>
      <c r="BP414" s="387"/>
      <c r="BQ414" s="387"/>
      <c r="BR414" s="387"/>
      <c r="BS414" s="387"/>
      <c r="BT414" s="387"/>
      <c r="BU414" s="387"/>
      <c r="BV414" s="387"/>
      <c r="BW414" s="295"/>
      <c r="BX414" s="295"/>
      <c r="BY414" s="295"/>
    </row>
    <row r="415" ht="15.0" customHeight="1">
      <c r="A415" s="294"/>
      <c r="B415" s="295" t="str">
        <f>IF(ISTEXT(A415),SUMIF('Production Calendar'!$F$3:$F$171,'Crop Map'!$A415,'Production Calendar'!$G$3:$G$171),"")</f>
        <v/>
      </c>
      <c r="C415" s="327" t="str">
        <f t="shared" si="3"/>
        <v/>
      </c>
      <c r="D415" s="328" t="str">
        <f t="array" ref="D415">IF(ISBLANK(A415),"",XLOOKUP($A415,'Codified Game Plan'!$E$3:$E$477,'Codified Game Plan'!$G$3:$G$477,0))</f>
        <v/>
      </c>
      <c r="E415" s="328" t="str">
        <f>IF(ISBLANK(A415),"",MAXIFS('Codified Game Plan'!$I$3:$I$477,'Codified Game Plan'!$E$3:$E$477,A415))</f>
        <v/>
      </c>
      <c r="F415" s="329" t="str">
        <f t="shared" si="4"/>
        <v>      - </v>
      </c>
      <c r="G415" s="295"/>
      <c r="H415" s="295"/>
      <c r="I415" s="295"/>
      <c r="J415" s="295"/>
      <c r="K415" s="295"/>
      <c r="L415" s="295"/>
      <c r="M415" s="295"/>
      <c r="N415" s="295"/>
      <c r="O415" s="295"/>
      <c r="P415" s="295"/>
      <c r="Q415" s="295"/>
      <c r="R415" s="295"/>
      <c r="S415" s="295"/>
      <c r="T415" s="295"/>
      <c r="U415" s="387"/>
      <c r="V415" s="387"/>
      <c r="W415" s="387"/>
      <c r="X415" s="387"/>
      <c r="Y415" s="387"/>
      <c r="Z415" s="387"/>
      <c r="AA415" s="387"/>
      <c r="AB415" s="387"/>
      <c r="AC415" s="387"/>
      <c r="AD415" s="387"/>
      <c r="AE415" s="387"/>
      <c r="AF415" s="387"/>
      <c r="AG415" s="387"/>
      <c r="AH415" s="387"/>
      <c r="AI415" s="387"/>
      <c r="AJ415" s="387"/>
      <c r="AK415" s="387"/>
      <c r="AL415" s="387"/>
      <c r="AM415" s="387"/>
      <c r="AN415" s="387"/>
      <c r="AO415" s="387"/>
      <c r="AP415" s="387"/>
      <c r="AQ415" s="387"/>
      <c r="AR415" s="387"/>
      <c r="AS415" s="387"/>
      <c r="AT415" s="387"/>
      <c r="AU415" s="387"/>
      <c r="AV415" s="387"/>
      <c r="AW415" s="387"/>
      <c r="AX415" s="387"/>
      <c r="AY415" s="387"/>
      <c r="AZ415" s="387"/>
      <c r="BA415" s="387"/>
      <c r="BB415" s="387"/>
      <c r="BC415" s="387"/>
      <c r="BD415" s="387"/>
      <c r="BE415" s="387"/>
      <c r="BF415" s="387"/>
      <c r="BG415" s="387"/>
      <c r="BH415" s="387"/>
      <c r="BI415" s="387"/>
      <c r="BJ415" s="387"/>
      <c r="BK415" s="387"/>
      <c r="BL415" s="387"/>
      <c r="BM415" s="387"/>
      <c r="BN415" s="387"/>
      <c r="BO415" s="387"/>
      <c r="BP415" s="387"/>
      <c r="BQ415" s="387"/>
      <c r="BR415" s="387"/>
      <c r="BS415" s="387"/>
      <c r="BT415" s="387"/>
      <c r="BU415" s="387"/>
      <c r="BV415" s="387"/>
      <c r="BW415" s="295"/>
      <c r="BX415" s="295"/>
      <c r="BY415" s="295"/>
    </row>
    <row r="416" ht="15.0" customHeight="1">
      <c r="A416" s="294"/>
      <c r="B416" s="295" t="str">
        <f>IF(ISTEXT(A416),SUMIF('Production Calendar'!$F$3:$F$171,'Crop Map'!$A416,'Production Calendar'!$G$3:$G$171),"")</f>
        <v/>
      </c>
      <c r="C416" s="327" t="str">
        <f t="shared" si="3"/>
        <v/>
      </c>
      <c r="D416" s="328" t="str">
        <f t="array" ref="D416">IF(ISBLANK(A416),"",XLOOKUP($A416,'Codified Game Plan'!$E$3:$E$477,'Codified Game Plan'!$G$3:$G$477,0))</f>
        <v/>
      </c>
      <c r="E416" s="328" t="str">
        <f>IF(ISBLANK(A416),"",MAXIFS('Codified Game Plan'!$I$3:$I$477,'Codified Game Plan'!$E$3:$E$477,A416))</f>
        <v/>
      </c>
      <c r="F416" s="329" t="str">
        <f t="shared" si="4"/>
        <v>      - </v>
      </c>
      <c r="G416" s="295"/>
      <c r="H416" s="295"/>
      <c r="I416" s="295"/>
      <c r="J416" s="295"/>
      <c r="K416" s="295"/>
      <c r="L416" s="295"/>
      <c r="M416" s="295"/>
      <c r="N416" s="295"/>
      <c r="O416" s="295"/>
      <c r="P416" s="295"/>
      <c r="Q416" s="295"/>
      <c r="R416" s="295"/>
      <c r="S416" s="295"/>
      <c r="T416" s="295"/>
      <c r="U416" s="387"/>
      <c r="V416" s="387"/>
      <c r="W416" s="387"/>
      <c r="X416" s="387"/>
      <c r="Y416" s="387"/>
      <c r="Z416" s="387"/>
      <c r="AA416" s="387"/>
      <c r="AB416" s="387"/>
      <c r="AC416" s="387"/>
      <c r="AD416" s="387"/>
      <c r="AE416" s="387"/>
      <c r="AF416" s="387"/>
      <c r="AG416" s="387"/>
      <c r="AH416" s="387"/>
      <c r="AI416" s="387"/>
      <c r="AJ416" s="387"/>
      <c r="AK416" s="387"/>
      <c r="AL416" s="387"/>
      <c r="AM416" s="387"/>
      <c r="AN416" s="387"/>
      <c r="AO416" s="387"/>
      <c r="AP416" s="387"/>
      <c r="AQ416" s="387"/>
      <c r="AR416" s="387"/>
      <c r="AS416" s="387"/>
      <c r="AT416" s="387"/>
      <c r="AU416" s="387"/>
      <c r="AV416" s="387"/>
      <c r="AW416" s="387"/>
      <c r="AX416" s="387"/>
      <c r="AY416" s="387"/>
      <c r="AZ416" s="387"/>
      <c r="BA416" s="387"/>
      <c r="BB416" s="387"/>
      <c r="BC416" s="387"/>
      <c r="BD416" s="387"/>
      <c r="BE416" s="387"/>
      <c r="BF416" s="387"/>
      <c r="BG416" s="387"/>
      <c r="BH416" s="387"/>
      <c r="BI416" s="387"/>
      <c r="BJ416" s="387"/>
      <c r="BK416" s="387"/>
      <c r="BL416" s="387"/>
      <c r="BM416" s="387"/>
      <c r="BN416" s="387"/>
      <c r="BO416" s="387"/>
      <c r="BP416" s="387"/>
      <c r="BQ416" s="387"/>
      <c r="BR416" s="387"/>
      <c r="BS416" s="387"/>
      <c r="BT416" s="387"/>
      <c r="BU416" s="387"/>
      <c r="BV416" s="387"/>
      <c r="BW416" s="295"/>
      <c r="BX416" s="295"/>
      <c r="BY416" s="295"/>
    </row>
    <row r="417" ht="15.0" customHeight="1">
      <c r="A417" s="294"/>
      <c r="B417" s="295" t="str">
        <f>IF(ISTEXT(A417),SUMIF('Production Calendar'!$F$3:$F$171,'Crop Map'!$A417,'Production Calendar'!$G$3:$G$171),"")</f>
        <v/>
      </c>
      <c r="C417" s="327" t="str">
        <f t="shared" si="3"/>
        <v/>
      </c>
      <c r="D417" s="328" t="str">
        <f t="array" ref="D417">IF(ISBLANK(A417),"",XLOOKUP($A417,'Codified Game Plan'!$E$3:$E$477,'Codified Game Plan'!$G$3:$G$477,0))</f>
        <v/>
      </c>
      <c r="E417" s="328" t="str">
        <f>IF(ISBLANK(A417),"",MAXIFS('Codified Game Plan'!$I$3:$I$477,'Codified Game Plan'!$E$3:$E$477,A417))</f>
        <v/>
      </c>
      <c r="F417" s="329" t="str">
        <f t="shared" si="4"/>
        <v>      - </v>
      </c>
      <c r="G417" s="295"/>
      <c r="H417" s="295"/>
      <c r="I417" s="295"/>
      <c r="J417" s="295"/>
      <c r="K417" s="295"/>
      <c r="L417" s="295"/>
      <c r="M417" s="295"/>
      <c r="N417" s="295"/>
      <c r="O417" s="295"/>
      <c r="P417" s="295"/>
      <c r="Q417" s="295"/>
      <c r="R417" s="295"/>
      <c r="S417" s="295"/>
      <c r="T417" s="295"/>
      <c r="U417" s="387"/>
      <c r="V417" s="387"/>
      <c r="W417" s="387"/>
      <c r="X417" s="387"/>
      <c r="Y417" s="387"/>
      <c r="Z417" s="387"/>
      <c r="AA417" s="387"/>
      <c r="AB417" s="387"/>
      <c r="AC417" s="387"/>
      <c r="AD417" s="387"/>
      <c r="AE417" s="387"/>
      <c r="AF417" s="387"/>
      <c r="AG417" s="387"/>
      <c r="AH417" s="387"/>
      <c r="AI417" s="387"/>
      <c r="AJ417" s="387"/>
      <c r="AK417" s="387"/>
      <c r="AL417" s="387"/>
      <c r="AM417" s="387"/>
      <c r="AN417" s="387"/>
      <c r="AO417" s="387"/>
      <c r="AP417" s="387"/>
      <c r="AQ417" s="387"/>
      <c r="AR417" s="387"/>
      <c r="AS417" s="387"/>
      <c r="AT417" s="387"/>
      <c r="AU417" s="387"/>
      <c r="AV417" s="387"/>
      <c r="AW417" s="387"/>
      <c r="AX417" s="387"/>
      <c r="AY417" s="387"/>
      <c r="AZ417" s="387"/>
      <c r="BA417" s="387"/>
      <c r="BB417" s="387"/>
      <c r="BC417" s="387"/>
      <c r="BD417" s="387"/>
      <c r="BE417" s="387"/>
      <c r="BF417" s="387"/>
      <c r="BG417" s="387"/>
      <c r="BH417" s="387"/>
      <c r="BI417" s="387"/>
      <c r="BJ417" s="387"/>
      <c r="BK417" s="387"/>
      <c r="BL417" s="387"/>
      <c r="BM417" s="387"/>
      <c r="BN417" s="387"/>
      <c r="BO417" s="387"/>
      <c r="BP417" s="387"/>
      <c r="BQ417" s="387"/>
      <c r="BR417" s="387"/>
      <c r="BS417" s="387"/>
      <c r="BT417" s="387"/>
      <c r="BU417" s="387"/>
      <c r="BV417" s="387"/>
      <c r="BW417" s="295"/>
      <c r="BX417" s="295"/>
      <c r="BY417" s="295"/>
    </row>
    <row r="418" ht="15.0" customHeight="1">
      <c r="A418" s="294"/>
      <c r="B418" s="295" t="str">
        <f>IF(ISTEXT(A418),SUMIF('Production Calendar'!$F$3:$F$171,'Crop Map'!$A418,'Production Calendar'!$G$3:$G$171),"")</f>
        <v/>
      </c>
      <c r="C418" s="327" t="str">
        <f t="shared" si="3"/>
        <v/>
      </c>
      <c r="D418" s="328" t="str">
        <f t="array" ref="D418">IF(ISBLANK(A418),"",XLOOKUP($A418,'Codified Game Plan'!$E$3:$E$477,'Codified Game Plan'!$G$3:$G$477,0))</f>
        <v/>
      </c>
      <c r="E418" s="328" t="str">
        <f>IF(ISBLANK(A418),"",MAXIFS('Codified Game Plan'!$I$3:$I$477,'Codified Game Plan'!$E$3:$E$477,A418))</f>
        <v/>
      </c>
      <c r="F418" s="329" t="str">
        <f t="shared" si="4"/>
        <v>      - </v>
      </c>
      <c r="G418" s="295"/>
      <c r="H418" s="295"/>
      <c r="I418" s="295"/>
      <c r="J418" s="295"/>
      <c r="K418" s="295"/>
      <c r="L418" s="295"/>
      <c r="M418" s="295"/>
      <c r="N418" s="295"/>
      <c r="O418" s="295"/>
      <c r="P418" s="295"/>
      <c r="Q418" s="295"/>
      <c r="R418" s="295"/>
      <c r="S418" s="295"/>
      <c r="T418" s="295"/>
      <c r="U418" s="387"/>
      <c r="V418" s="387"/>
      <c r="W418" s="387"/>
      <c r="X418" s="387"/>
      <c r="Y418" s="387"/>
      <c r="Z418" s="387"/>
      <c r="AA418" s="387"/>
      <c r="AB418" s="387"/>
      <c r="AC418" s="387"/>
      <c r="AD418" s="387"/>
      <c r="AE418" s="387"/>
      <c r="AF418" s="387"/>
      <c r="AG418" s="387"/>
      <c r="AH418" s="387"/>
      <c r="AI418" s="387"/>
      <c r="AJ418" s="387"/>
      <c r="AK418" s="387"/>
      <c r="AL418" s="387"/>
      <c r="AM418" s="387"/>
      <c r="AN418" s="387"/>
      <c r="AO418" s="387"/>
      <c r="AP418" s="387"/>
      <c r="AQ418" s="387"/>
      <c r="AR418" s="387"/>
      <c r="AS418" s="387"/>
      <c r="AT418" s="387"/>
      <c r="AU418" s="387"/>
      <c r="AV418" s="387"/>
      <c r="AW418" s="387"/>
      <c r="AX418" s="387"/>
      <c r="AY418" s="387"/>
      <c r="AZ418" s="387"/>
      <c r="BA418" s="387"/>
      <c r="BB418" s="387"/>
      <c r="BC418" s="387"/>
      <c r="BD418" s="387"/>
      <c r="BE418" s="387"/>
      <c r="BF418" s="387"/>
      <c r="BG418" s="387"/>
      <c r="BH418" s="387"/>
      <c r="BI418" s="387"/>
      <c r="BJ418" s="387"/>
      <c r="BK418" s="387"/>
      <c r="BL418" s="387"/>
      <c r="BM418" s="387"/>
      <c r="BN418" s="387"/>
      <c r="BO418" s="387"/>
      <c r="BP418" s="387"/>
      <c r="BQ418" s="387"/>
      <c r="BR418" s="387"/>
      <c r="BS418" s="387"/>
      <c r="BT418" s="387"/>
      <c r="BU418" s="387"/>
      <c r="BV418" s="387"/>
      <c r="BW418" s="295"/>
      <c r="BX418" s="295"/>
      <c r="BY418" s="295"/>
    </row>
    <row r="419" ht="15.0" customHeight="1">
      <c r="A419" s="294"/>
      <c r="B419" s="295" t="str">
        <f>IF(ISTEXT(A419),SUMIF('Production Calendar'!$F$3:$F$171,'Crop Map'!$A419,'Production Calendar'!$G$3:$G$171),"")</f>
        <v/>
      </c>
      <c r="C419" s="327" t="str">
        <f t="shared" si="3"/>
        <v/>
      </c>
      <c r="D419" s="328" t="str">
        <f t="array" ref="D419">IF(ISBLANK(A419),"",XLOOKUP($A419,'Codified Game Plan'!$E$3:$E$477,'Codified Game Plan'!$G$3:$G$477,0))</f>
        <v/>
      </c>
      <c r="E419" s="328" t="str">
        <f>IF(ISBLANK(A419),"",MAXIFS('Codified Game Plan'!$I$3:$I$477,'Codified Game Plan'!$E$3:$E$477,A419))</f>
        <v/>
      </c>
      <c r="F419" s="329" t="str">
        <f t="shared" si="4"/>
        <v>      - </v>
      </c>
      <c r="G419" s="295"/>
      <c r="H419" s="295"/>
      <c r="I419" s="295"/>
      <c r="J419" s="295"/>
      <c r="K419" s="295"/>
      <c r="L419" s="295"/>
      <c r="M419" s="295"/>
      <c r="N419" s="295"/>
      <c r="O419" s="295"/>
      <c r="P419" s="295"/>
      <c r="Q419" s="295"/>
      <c r="R419" s="295"/>
      <c r="S419" s="295"/>
      <c r="T419" s="295"/>
      <c r="U419" s="387"/>
      <c r="V419" s="387"/>
      <c r="W419" s="387"/>
      <c r="X419" s="387"/>
      <c r="Y419" s="387"/>
      <c r="Z419" s="387"/>
      <c r="AA419" s="387"/>
      <c r="AB419" s="387"/>
      <c r="AC419" s="387"/>
      <c r="AD419" s="387"/>
      <c r="AE419" s="387"/>
      <c r="AF419" s="387"/>
      <c r="AG419" s="387"/>
      <c r="AH419" s="387"/>
      <c r="AI419" s="387"/>
      <c r="AJ419" s="387"/>
      <c r="AK419" s="387"/>
      <c r="AL419" s="387"/>
      <c r="AM419" s="387"/>
      <c r="AN419" s="387"/>
      <c r="AO419" s="387"/>
      <c r="AP419" s="387"/>
      <c r="AQ419" s="387"/>
      <c r="AR419" s="387"/>
      <c r="AS419" s="387"/>
      <c r="AT419" s="387"/>
      <c r="AU419" s="387"/>
      <c r="AV419" s="387"/>
      <c r="AW419" s="387"/>
      <c r="AX419" s="387"/>
      <c r="AY419" s="387"/>
      <c r="AZ419" s="387"/>
      <c r="BA419" s="387"/>
      <c r="BB419" s="387"/>
      <c r="BC419" s="387"/>
      <c r="BD419" s="387"/>
      <c r="BE419" s="387"/>
      <c r="BF419" s="387"/>
      <c r="BG419" s="387"/>
      <c r="BH419" s="387"/>
      <c r="BI419" s="387"/>
      <c r="BJ419" s="387"/>
      <c r="BK419" s="387"/>
      <c r="BL419" s="387"/>
      <c r="BM419" s="387"/>
      <c r="BN419" s="387"/>
      <c r="BO419" s="387"/>
      <c r="BP419" s="387"/>
      <c r="BQ419" s="387"/>
      <c r="BR419" s="387"/>
      <c r="BS419" s="387"/>
      <c r="BT419" s="387"/>
      <c r="BU419" s="387"/>
      <c r="BV419" s="387"/>
      <c r="BW419" s="295"/>
      <c r="BX419" s="295"/>
      <c r="BY419" s="295"/>
    </row>
    <row r="420" ht="15.0" customHeight="1">
      <c r="A420" s="294"/>
      <c r="B420" s="295" t="str">
        <f>IF(ISTEXT(A420),SUMIF('Production Calendar'!$F$3:$F$171,'Crop Map'!$A420,'Production Calendar'!$G$3:$G$171),"")</f>
        <v/>
      </c>
      <c r="C420" s="327" t="str">
        <f t="shared" si="3"/>
        <v/>
      </c>
      <c r="D420" s="328" t="str">
        <f t="array" ref="D420">IF(ISBLANK(A420),"",XLOOKUP($A420,'Codified Game Plan'!$E$3:$E$477,'Codified Game Plan'!$G$3:$G$477,0))</f>
        <v/>
      </c>
      <c r="E420" s="328" t="str">
        <f>IF(ISBLANK(A420),"",MAXIFS('Codified Game Plan'!$I$3:$I$477,'Codified Game Plan'!$E$3:$E$477,A420))</f>
        <v/>
      </c>
      <c r="F420" s="329" t="str">
        <f t="shared" si="4"/>
        <v>      - </v>
      </c>
      <c r="G420" s="295"/>
      <c r="H420" s="295"/>
      <c r="I420" s="295"/>
      <c r="J420" s="295"/>
      <c r="K420" s="295"/>
      <c r="L420" s="295"/>
      <c r="M420" s="295"/>
      <c r="N420" s="295"/>
      <c r="O420" s="295"/>
      <c r="P420" s="295"/>
      <c r="Q420" s="295"/>
      <c r="R420" s="295"/>
      <c r="S420" s="295"/>
      <c r="T420" s="295"/>
      <c r="U420" s="387"/>
      <c r="V420" s="387"/>
      <c r="W420" s="387"/>
      <c r="X420" s="387"/>
      <c r="Y420" s="387"/>
      <c r="Z420" s="387"/>
      <c r="AA420" s="387"/>
      <c r="AB420" s="387"/>
      <c r="AC420" s="387"/>
      <c r="AD420" s="387"/>
      <c r="AE420" s="387"/>
      <c r="AF420" s="387"/>
      <c r="AG420" s="387"/>
      <c r="AH420" s="387"/>
      <c r="AI420" s="387"/>
      <c r="AJ420" s="387"/>
      <c r="AK420" s="387"/>
      <c r="AL420" s="387"/>
      <c r="AM420" s="387"/>
      <c r="AN420" s="387"/>
      <c r="AO420" s="387"/>
      <c r="AP420" s="387"/>
      <c r="AQ420" s="387"/>
      <c r="AR420" s="387"/>
      <c r="AS420" s="387"/>
      <c r="AT420" s="387"/>
      <c r="AU420" s="387"/>
      <c r="AV420" s="387"/>
      <c r="AW420" s="387"/>
      <c r="AX420" s="387"/>
      <c r="AY420" s="387"/>
      <c r="AZ420" s="387"/>
      <c r="BA420" s="387"/>
      <c r="BB420" s="387"/>
      <c r="BC420" s="387"/>
      <c r="BD420" s="387"/>
      <c r="BE420" s="387"/>
      <c r="BF420" s="387"/>
      <c r="BG420" s="387"/>
      <c r="BH420" s="387"/>
      <c r="BI420" s="387"/>
      <c r="BJ420" s="387"/>
      <c r="BK420" s="387"/>
      <c r="BL420" s="387"/>
      <c r="BM420" s="387"/>
      <c r="BN420" s="387"/>
      <c r="BO420" s="387"/>
      <c r="BP420" s="387"/>
      <c r="BQ420" s="387"/>
      <c r="BR420" s="387"/>
      <c r="BS420" s="387"/>
      <c r="BT420" s="387"/>
      <c r="BU420" s="387"/>
      <c r="BV420" s="387"/>
      <c r="BW420" s="295"/>
      <c r="BX420" s="295"/>
      <c r="BY420" s="295"/>
    </row>
    <row r="421" ht="15.0" customHeight="1">
      <c r="A421" s="294"/>
      <c r="B421" s="295" t="str">
        <f>IF(ISTEXT(A421),SUMIF('Production Calendar'!$F$3:$F$171,'Crop Map'!$A421,'Production Calendar'!$G$3:$G$171),"")</f>
        <v/>
      </c>
      <c r="C421" s="327" t="str">
        <f t="shared" si="3"/>
        <v/>
      </c>
      <c r="D421" s="328" t="str">
        <f t="array" ref="D421">IF(ISBLANK(A421),"",XLOOKUP($A421,'Codified Game Plan'!$E$3:$E$477,'Codified Game Plan'!$G$3:$G$477,0))</f>
        <v/>
      </c>
      <c r="E421" s="328" t="str">
        <f>IF(ISBLANK(A421),"",MAXIFS('Codified Game Plan'!$I$3:$I$477,'Codified Game Plan'!$E$3:$E$477,A421))</f>
        <v/>
      </c>
      <c r="F421" s="329" t="str">
        <f t="shared" si="4"/>
        <v>      - </v>
      </c>
      <c r="G421" s="295"/>
      <c r="H421" s="295"/>
      <c r="I421" s="295"/>
      <c r="J421" s="295"/>
      <c r="K421" s="295"/>
      <c r="L421" s="295"/>
      <c r="M421" s="295"/>
      <c r="N421" s="295"/>
      <c r="O421" s="295"/>
      <c r="P421" s="295"/>
      <c r="Q421" s="295"/>
      <c r="R421" s="295"/>
      <c r="S421" s="295"/>
      <c r="T421" s="295"/>
      <c r="U421" s="387"/>
      <c r="V421" s="387"/>
      <c r="W421" s="387"/>
      <c r="X421" s="387"/>
      <c r="Y421" s="387"/>
      <c r="Z421" s="387"/>
      <c r="AA421" s="387"/>
      <c r="AB421" s="387"/>
      <c r="AC421" s="387"/>
      <c r="AD421" s="387"/>
      <c r="AE421" s="387"/>
      <c r="AF421" s="387"/>
      <c r="AG421" s="387"/>
      <c r="AH421" s="387"/>
      <c r="AI421" s="387"/>
      <c r="AJ421" s="387"/>
      <c r="AK421" s="387"/>
      <c r="AL421" s="387"/>
      <c r="AM421" s="387"/>
      <c r="AN421" s="387"/>
      <c r="AO421" s="387"/>
      <c r="AP421" s="387"/>
      <c r="AQ421" s="387"/>
      <c r="AR421" s="387"/>
      <c r="AS421" s="387"/>
      <c r="AT421" s="387"/>
      <c r="AU421" s="387"/>
      <c r="AV421" s="387"/>
      <c r="AW421" s="387"/>
      <c r="AX421" s="387"/>
      <c r="AY421" s="387"/>
      <c r="AZ421" s="387"/>
      <c r="BA421" s="387"/>
      <c r="BB421" s="387"/>
      <c r="BC421" s="387"/>
      <c r="BD421" s="387"/>
      <c r="BE421" s="387"/>
      <c r="BF421" s="387"/>
      <c r="BG421" s="387"/>
      <c r="BH421" s="387"/>
      <c r="BI421" s="387"/>
      <c r="BJ421" s="387"/>
      <c r="BK421" s="387"/>
      <c r="BL421" s="387"/>
      <c r="BM421" s="387"/>
      <c r="BN421" s="387"/>
      <c r="BO421" s="387"/>
      <c r="BP421" s="387"/>
      <c r="BQ421" s="387"/>
      <c r="BR421" s="387"/>
      <c r="BS421" s="387"/>
      <c r="BT421" s="387"/>
      <c r="BU421" s="387"/>
      <c r="BV421" s="387"/>
      <c r="BW421" s="295"/>
      <c r="BX421" s="295"/>
      <c r="BY421" s="295"/>
    </row>
    <row r="422" ht="15.0" customHeight="1">
      <c r="A422" s="294"/>
      <c r="B422" s="295" t="str">
        <f>IF(ISTEXT(A422),SUMIF('Production Calendar'!$F$3:$F$171,'Crop Map'!$A422,'Production Calendar'!$G$3:$G$171),"")</f>
        <v/>
      </c>
      <c r="C422" s="327" t="str">
        <f t="shared" si="3"/>
        <v/>
      </c>
      <c r="D422" s="328" t="str">
        <f t="array" ref="D422">IF(ISBLANK(A422),"",XLOOKUP($A422,'Codified Game Plan'!$E$3:$E$477,'Codified Game Plan'!$G$3:$G$477,0))</f>
        <v/>
      </c>
      <c r="E422" s="328" t="str">
        <f>IF(ISBLANK(A422),"",MAXIFS('Codified Game Plan'!$I$3:$I$477,'Codified Game Plan'!$E$3:$E$477,A422))</f>
        <v/>
      </c>
      <c r="F422" s="329" t="str">
        <f t="shared" si="4"/>
        <v>      - </v>
      </c>
      <c r="G422" s="295"/>
      <c r="H422" s="295"/>
      <c r="I422" s="295"/>
      <c r="J422" s="295"/>
      <c r="K422" s="295"/>
      <c r="L422" s="295"/>
      <c r="M422" s="295"/>
      <c r="N422" s="295"/>
      <c r="O422" s="295"/>
      <c r="P422" s="295"/>
      <c r="Q422" s="295"/>
      <c r="R422" s="295"/>
      <c r="S422" s="295"/>
      <c r="T422" s="295"/>
      <c r="U422" s="387"/>
      <c r="V422" s="387"/>
      <c r="W422" s="387"/>
      <c r="X422" s="387"/>
      <c r="Y422" s="387"/>
      <c r="Z422" s="387"/>
      <c r="AA422" s="387"/>
      <c r="AB422" s="387"/>
      <c r="AC422" s="387"/>
      <c r="AD422" s="387"/>
      <c r="AE422" s="387"/>
      <c r="AF422" s="387"/>
      <c r="AG422" s="387"/>
      <c r="AH422" s="387"/>
      <c r="AI422" s="387"/>
      <c r="AJ422" s="387"/>
      <c r="AK422" s="387"/>
      <c r="AL422" s="387"/>
      <c r="AM422" s="387"/>
      <c r="AN422" s="387"/>
      <c r="AO422" s="387"/>
      <c r="AP422" s="387"/>
      <c r="AQ422" s="387"/>
      <c r="AR422" s="387"/>
      <c r="AS422" s="387"/>
      <c r="AT422" s="387"/>
      <c r="AU422" s="387"/>
      <c r="AV422" s="387"/>
      <c r="AW422" s="387"/>
      <c r="AX422" s="387"/>
      <c r="AY422" s="387"/>
      <c r="AZ422" s="387"/>
      <c r="BA422" s="387"/>
      <c r="BB422" s="387"/>
      <c r="BC422" s="387"/>
      <c r="BD422" s="387"/>
      <c r="BE422" s="387"/>
      <c r="BF422" s="387"/>
      <c r="BG422" s="387"/>
      <c r="BH422" s="387"/>
      <c r="BI422" s="387"/>
      <c r="BJ422" s="387"/>
      <c r="BK422" s="387"/>
      <c r="BL422" s="387"/>
      <c r="BM422" s="387"/>
      <c r="BN422" s="387"/>
      <c r="BO422" s="387"/>
      <c r="BP422" s="387"/>
      <c r="BQ422" s="387"/>
      <c r="BR422" s="387"/>
      <c r="BS422" s="387"/>
      <c r="BT422" s="387"/>
      <c r="BU422" s="387"/>
      <c r="BV422" s="387"/>
      <c r="BW422" s="295"/>
      <c r="BX422" s="295"/>
      <c r="BY422" s="295"/>
    </row>
    <row r="423" ht="15.0" customHeight="1">
      <c r="A423" s="294"/>
      <c r="B423" s="295" t="str">
        <f>IF(ISTEXT(A423),SUMIF('Production Calendar'!$F$3:$F$171,'Crop Map'!$A423,'Production Calendar'!$G$3:$G$171),"")</f>
        <v/>
      </c>
      <c r="C423" s="327" t="str">
        <f t="shared" si="3"/>
        <v/>
      </c>
      <c r="D423" s="328" t="str">
        <f t="array" ref="D423">IF(ISBLANK(A423),"",XLOOKUP($A423,'Codified Game Plan'!$E$3:$E$477,'Codified Game Plan'!$G$3:$G$477,0))</f>
        <v/>
      </c>
      <c r="E423" s="328" t="str">
        <f>IF(ISBLANK(A423),"",MAXIFS('Codified Game Plan'!$I$3:$I$477,'Codified Game Plan'!$E$3:$E$477,A423))</f>
        <v/>
      </c>
      <c r="F423" s="329" t="str">
        <f t="shared" si="4"/>
        <v>      - </v>
      </c>
      <c r="G423" s="295"/>
      <c r="H423" s="295"/>
      <c r="I423" s="295"/>
      <c r="J423" s="295"/>
      <c r="K423" s="295"/>
      <c r="L423" s="295"/>
      <c r="M423" s="295"/>
      <c r="N423" s="295"/>
      <c r="O423" s="295"/>
      <c r="P423" s="295"/>
      <c r="Q423" s="295"/>
      <c r="R423" s="295"/>
      <c r="S423" s="295"/>
      <c r="T423" s="295"/>
      <c r="U423" s="387"/>
      <c r="V423" s="387"/>
      <c r="W423" s="387"/>
      <c r="X423" s="387"/>
      <c r="Y423" s="387"/>
      <c r="Z423" s="387"/>
      <c r="AA423" s="387"/>
      <c r="AB423" s="387"/>
      <c r="AC423" s="387"/>
      <c r="AD423" s="387"/>
      <c r="AE423" s="387"/>
      <c r="AF423" s="387"/>
      <c r="AG423" s="387"/>
      <c r="AH423" s="387"/>
      <c r="AI423" s="387"/>
      <c r="AJ423" s="387"/>
      <c r="AK423" s="387"/>
      <c r="AL423" s="387"/>
      <c r="AM423" s="387"/>
      <c r="AN423" s="387"/>
      <c r="AO423" s="387"/>
      <c r="AP423" s="387"/>
      <c r="AQ423" s="387"/>
      <c r="AR423" s="387"/>
      <c r="AS423" s="387"/>
      <c r="AT423" s="387"/>
      <c r="AU423" s="387"/>
      <c r="AV423" s="387"/>
      <c r="AW423" s="387"/>
      <c r="AX423" s="387"/>
      <c r="AY423" s="387"/>
      <c r="AZ423" s="387"/>
      <c r="BA423" s="387"/>
      <c r="BB423" s="387"/>
      <c r="BC423" s="387"/>
      <c r="BD423" s="387"/>
      <c r="BE423" s="387"/>
      <c r="BF423" s="387"/>
      <c r="BG423" s="387"/>
      <c r="BH423" s="387"/>
      <c r="BI423" s="387"/>
      <c r="BJ423" s="387"/>
      <c r="BK423" s="387"/>
      <c r="BL423" s="387"/>
      <c r="BM423" s="387"/>
      <c r="BN423" s="387"/>
      <c r="BO423" s="387"/>
      <c r="BP423" s="387"/>
      <c r="BQ423" s="387"/>
      <c r="BR423" s="387"/>
      <c r="BS423" s="387"/>
      <c r="BT423" s="387"/>
      <c r="BU423" s="387"/>
      <c r="BV423" s="387"/>
      <c r="BW423" s="295"/>
      <c r="BX423" s="295"/>
      <c r="BY423" s="295"/>
    </row>
    <row r="424" ht="15.0" customHeight="1">
      <c r="A424" s="294"/>
      <c r="B424" s="295" t="str">
        <f>IF(ISTEXT(A424),SUMIF('Production Calendar'!$F$3:$F$171,'Crop Map'!$A424,'Production Calendar'!$G$3:$G$171),"")</f>
        <v/>
      </c>
      <c r="C424" s="327" t="str">
        <f t="shared" si="3"/>
        <v/>
      </c>
      <c r="D424" s="328" t="str">
        <f t="array" ref="D424">IF(ISBLANK(A424),"",XLOOKUP($A424,'Codified Game Plan'!$E$3:$E$477,'Codified Game Plan'!$G$3:$G$477,0))</f>
        <v/>
      </c>
      <c r="E424" s="328" t="str">
        <f>IF(ISBLANK(A424),"",MAXIFS('Codified Game Plan'!$I$3:$I$477,'Codified Game Plan'!$E$3:$E$477,A424))</f>
        <v/>
      </c>
      <c r="F424" s="329" t="str">
        <f t="shared" si="4"/>
        <v>      - </v>
      </c>
      <c r="G424" s="295"/>
      <c r="H424" s="295"/>
      <c r="I424" s="295"/>
      <c r="J424" s="295"/>
      <c r="K424" s="295"/>
      <c r="L424" s="295"/>
      <c r="M424" s="295"/>
      <c r="N424" s="295"/>
      <c r="O424" s="295"/>
      <c r="P424" s="295"/>
      <c r="Q424" s="295"/>
      <c r="R424" s="295"/>
      <c r="S424" s="295"/>
      <c r="T424" s="295"/>
      <c r="U424" s="387"/>
      <c r="V424" s="387"/>
      <c r="W424" s="387"/>
      <c r="X424" s="387"/>
      <c r="Y424" s="387"/>
      <c r="Z424" s="387"/>
      <c r="AA424" s="387"/>
      <c r="AB424" s="387"/>
      <c r="AC424" s="387"/>
      <c r="AD424" s="387"/>
      <c r="AE424" s="387"/>
      <c r="AF424" s="387"/>
      <c r="AG424" s="387"/>
      <c r="AH424" s="387"/>
      <c r="AI424" s="387"/>
      <c r="AJ424" s="387"/>
      <c r="AK424" s="387"/>
      <c r="AL424" s="387"/>
      <c r="AM424" s="387"/>
      <c r="AN424" s="387"/>
      <c r="AO424" s="387"/>
      <c r="AP424" s="387"/>
      <c r="AQ424" s="387"/>
      <c r="AR424" s="387"/>
      <c r="AS424" s="387"/>
      <c r="AT424" s="387"/>
      <c r="AU424" s="387"/>
      <c r="AV424" s="387"/>
      <c r="AW424" s="387"/>
      <c r="AX424" s="387"/>
      <c r="AY424" s="387"/>
      <c r="AZ424" s="387"/>
      <c r="BA424" s="387"/>
      <c r="BB424" s="387"/>
      <c r="BC424" s="387"/>
      <c r="BD424" s="387"/>
      <c r="BE424" s="387"/>
      <c r="BF424" s="387"/>
      <c r="BG424" s="387"/>
      <c r="BH424" s="387"/>
      <c r="BI424" s="387"/>
      <c r="BJ424" s="387"/>
      <c r="BK424" s="387"/>
      <c r="BL424" s="387"/>
      <c r="BM424" s="387"/>
      <c r="BN424" s="387"/>
      <c r="BO424" s="387"/>
      <c r="BP424" s="387"/>
      <c r="BQ424" s="387"/>
      <c r="BR424" s="387"/>
      <c r="BS424" s="387"/>
      <c r="BT424" s="387"/>
      <c r="BU424" s="387"/>
      <c r="BV424" s="387"/>
      <c r="BW424" s="295"/>
      <c r="BX424" s="295"/>
      <c r="BY424" s="295"/>
    </row>
    <row r="425" ht="15.0" customHeight="1">
      <c r="A425" s="294"/>
      <c r="B425" s="295" t="str">
        <f>IF(ISTEXT(A425),SUMIF('Production Calendar'!$F$3:$F$171,'Crop Map'!$A425,'Production Calendar'!$G$3:$G$171),"")</f>
        <v/>
      </c>
      <c r="C425" s="327" t="str">
        <f t="shared" si="3"/>
        <v/>
      </c>
      <c r="D425" s="328" t="str">
        <f t="array" ref="D425">IF(ISBLANK(A425),"",XLOOKUP($A425,'Codified Game Plan'!$E$3:$E$477,'Codified Game Plan'!$G$3:$G$477,0))</f>
        <v/>
      </c>
      <c r="E425" s="328" t="str">
        <f>IF(ISBLANK(A425),"",MAXIFS('Codified Game Plan'!$I$3:$I$477,'Codified Game Plan'!$E$3:$E$477,A425))</f>
        <v/>
      </c>
      <c r="F425" s="329" t="str">
        <f t="shared" si="4"/>
        <v>      - </v>
      </c>
      <c r="G425" s="295"/>
      <c r="H425" s="295"/>
      <c r="I425" s="295"/>
      <c r="J425" s="295"/>
      <c r="K425" s="295"/>
      <c r="L425" s="295"/>
      <c r="M425" s="295"/>
      <c r="N425" s="295"/>
      <c r="O425" s="295"/>
      <c r="P425" s="295"/>
      <c r="Q425" s="295"/>
      <c r="R425" s="295"/>
      <c r="S425" s="295"/>
      <c r="T425" s="295"/>
      <c r="U425" s="387"/>
      <c r="V425" s="387"/>
      <c r="W425" s="387"/>
      <c r="X425" s="387"/>
      <c r="Y425" s="387"/>
      <c r="Z425" s="387"/>
      <c r="AA425" s="387"/>
      <c r="AB425" s="387"/>
      <c r="AC425" s="387"/>
      <c r="AD425" s="387"/>
      <c r="AE425" s="387"/>
      <c r="AF425" s="387"/>
      <c r="AG425" s="387"/>
      <c r="AH425" s="387"/>
      <c r="AI425" s="387"/>
      <c r="AJ425" s="387"/>
      <c r="AK425" s="387"/>
      <c r="AL425" s="387"/>
      <c r="AM425" s="387"/>
      <c r="AN425" s="387"/>
      <c r="AO425" s="387"/>
      <c r="AP425" s="387"/>
      <c r="AQ425" s="387"/>
      <c r="AR425" s="387"/>
      <c r="AS425" s="387"/>
      <c r="AT425" s="387"/>
      <c r="AU425" s="387"/>
      <c r="AV425" s="387"/>
      <c r="AW425" s="387"/>
      <c r="AX425" s="387"/>
      <c r="AY425" s="387"/>
      <c r="AZ425" s="387"/>
      <c r="BA425" s="387"/>
      <c r="BB425" s="387"/>
      <c r="BC425" s="387"/>
      <c r="BD425" s="387"/>
      <c r="BE425" s="387"/>
      <c r="BF425" s="387"/>
      <c r="BG425" s="387"/>
      <c r="BH425" s="387"/>
      <c r="BI425" s="387"/>
      <c r="BJ425" s="387"/>
      <c r="BK425" s="387"/>
      <c r="BL425" s="387"/>
      <c r="BM425" s="387"/>
      <c r="BN425" s="387"/>
      <c r="BO425" s="387"/>
      <c r="BP425" s="387"/>
      <c r="BQ425" s="387"/>
      <c r="BR425" s="387"/>
      <c r="BS425" s="387"/>
      <c r="BT425" s="387"/>
      <c r="BU425" s="387"/>
      <c r="BV425" s="387"/>
      <c r="BW425" s="295"/>
      <c r="BX425" s="295"/>
      <c r="BY425" s="295"/>
    </row>
    <row r="426" ht="15.0" customHeight="1">
      <c r="A426" s="294"/>
      <c r="B426" s="295" t="str">
        <f>IF(ISTEXT(A426),SUMIF('Production Calendar'!$F$3:$F$171,'Crop Map'!$A426,'Production Calendar'!$G$3:$G$171),"")</f>
        <v/>
      </c>
      <c r="C426" s="327" t="str">
        <f t="shared" si="3"/>
        <v/>
      </c>
      <c r="D426" s="328" t="str">
        <f t="array" ref="D426">IF(ISBLANK(A426),"",XLOOKUP($A426,'Codified Game Plan'!$E$3:$E$477,'Codified Game Plan'!$G$3:$G$477,0))</f>
        <v/>
      </c>
      <c r="E426" s="328" t="str">
        <f>IF(ISBLANK(A426),"",MAXIFS('Codified Game Plan'!$I$3:$I$477,'Codified Game Plan'!$E$3:$E$477,A426))</f>
        <v/>
      </c>
      <c r="F426" s="329" t="str">
        <f t="shared" si="4"/>
        <v>      - </v>
      </c>
      <c r="G426" s="295"/>
      <c r="H426" s="295"/>
      <c r="I426" s="295"/>
      <c r="J426" s="295"/>
      <c r="K426" s="295"/>
      <c r="L426" s="295"/>
      <c r="M426" s="295"/>
      <c r="N426" s="295"/>
      <c r="O426" s="295"/>
      <c r="P426" s="295"/>
      <c r="Q426" s="295"/>
      <c r="R426" s="295"/>
      <c r="S426" s="295"/>
      <c r="T426" s="295"/>
      <c r="U426" s="387"/>
      <c r="V426" s="387"/>
      <c r="W426" s="387"/>
      <c r="X426" s="387"/>
      <c r="Y426" s="387"/>
      <c r="Z426" s="387"/>
      <c r="AA426" s="387"/>
      <c r="AB426" s="387"/>
      <c r="AC426" s="387"/>
      <c r="AD426" s="387"/>
      <c r="AE426" s="387"/>
      <c r="AF426" s="387"/>
      <c r="AG426" s="387"/>
      <c r="AH426" s="387"/>
      <c r="AI426" s="387"/>
      <c r="AJ426" s="387"/>
      <c r="AK426" s="387"/>
      <c r="AL426" s="387"/>
      <c r="AM426" s="387"/>
      <c r="AN426" s="387"/>
      <c r="AO426" s="387"/>
      <c r="AP426" s="387"/>
      <c r="AQ426" s="387"/>
      <c r="AR426" s="387"/>
      <c r="AS426" s="387"/>
      <c r="AT426" s="387"/>
      <c r="AU426" s="387"/>
      <c r="AV426" s="387"/>
      <c r="AW426" s="387"/>
      <c r="AX426" s="387"/>
      <c r="AY426" s="387"/>
      <c r="AZ426" s="387"/>
      <c r="BA426" s="387"/>
      <c r="BB426" s="387"/>
      <c r="BC426" s="387"/>
      <c r="BD426" s="387"/>
      <c r="BE426" s="387"/>
      <c r="BF426" s="387"/>
      <c r="BG426" s="387"/>
      <c r="BH426" s="387"/>
      <c r="BI426" s="387"/>
      <c r="BJ426" s="387"/>
      <c r="BK426" s="387"/>
      <c r="BL426" s="387"/>
      <c r="BM426" s="387"/>
      <c r="BN426" s="387"/>
      <c r="BO426" s="387"/>
      <c r="BP426" s="387"/>
      <c r="BQ426" s="387"/>
      <c r="BR426" s="387"/>
      <c r="BS426" s="387"/>
      <c r="BT426" s="387"/>
      <c r="BU426" s="387"/>
      <c r="BV426" s="387"/>
      <c r="BW426" s="295"/>
      <c r="BX426" s="295"/>
      <c r="BY426" s="295"/>
    </row>
    <row r="427" ht="15.0" customHeight="1">
      <c r="A427" s="294"/>
      <c r="B427" s="295" t="str">
        <f>IF(ISTEXT(A427),SUMIF('Production Calendar'!$F$3:$F$171,'Crop Map'!$A427,'Production Calendar'!$G$3:$G$171),"")</f>
        <v/>
      </c>
      <c r="C427" s="327" t="str">
        <f t="shared" si="3"/>
        <v/>
      </c>
      <c r="D427" s="328" t="str">
        <f t="array" ref="D427">IF(ISBLANK(A427),"",XLOOKUP($A427,'Codified Game Plan'!$E$3:$E$477,'Codified Game Plan'!$G$3:$G$477,0))</f>
        <v/>
      </c>
      <c r="E427" s="328" t="str">
        <f>IF(ISBLANK(A427),"",MAXIFS('Codified Game Plan'!$I$3:$I$477,'Codified Game Plan'!$E$3:$E$477,A427))</f>
        <v/>
      </c>
      <c r="F427" s="329" t="str">
        <f t="shared" si="4"/>
        <v>      - </v>
      </c>
      <c r="G427" s="295"/>
      <c r="H427" s="295"/>
      <c r="I427" s="295"/>
      <c r="J427" s="295"/>
      <c r="K427" s="295"/>
      <c r="L427" s="295"/>
      <c r="M427" s="295"/>
      <c r="N427" s="295"/>
      <c r="O427" s="295"/>
      <c r="P427" s="295"/>
      <c r="Q427" s="295"/>
      <c r="R427" s="295"/>
      <c r="S427" s="295"/>
      <c r="T427" s="295"/>
      <c r="U427" s="387"/>
      <c r="V427" s="387"/>
      <c r="W427" s="387"/>
      <c r="X427" s="387"/>
      <c r="Y427" s="387"/>
      <c r="Z427" s="387"/>
      <c r="AA427" s="387"/>
      <c r="AB427" s="387"/>
      <c r="AC427" s="387"/>
      <c r="AD427" s="387"/>
      <c r="AE427" s="387"/>
      <c r="AF427" s="387"/>
      <c r="AG427" s="387"/>
      <c r="AH427" s="387"/>
      <c r="AI427" s="387"/>
      <c r="AJ427" s="387"/>
      <c r="AK427" s="387"/>
      <c r="AL427" s="387"/>
      <c r="AM427" s="387"/>
      <c r="AN427" s="387"/>
      <c r="AO427" s="387"/>
      <c r="AP427" s="387"/>
      <c r="AQ427" s="387"/>
      <c r="AR427" s="387"/>
      <c r="AS427" s="387"/>
      <c r="AT427" s="387"/>
      <c r="AU427" s="387"/>
      <c r="AV427" s="387"/>
      <c r="AW427" s="387"/>
      <c r="AX427" s="387"/>
      <c r="AY427" s="387"/>
      <c r="AZ427" s="387"/>
      <c r="BA427" s="387"/>
      <c r="BB427" s="387"/>
      <c r="BC427" s="387"/>
      <c r="BD427" s="387"/>
      <c r="BE427" s="387"/>
      <c r="BF427" s="387"/>
      <c r="BG427" s="387"/>
      <c r="BH427" s="387"/>
      <c r="BI427" s="387"/>
      <c r="BJ427" s="387"/>
      <c r="BK427" s="387"/>
      <c r="BL427" s="387"/>
      <c r="BM427" s="387"/>
      <c r="BN427" s="387"/>
      <c r="BO427" s="387"/>
      <c r="BP427" s="387"/>
      <c r="BQ427" s="387"/>
      <c r="BR427" s="387"/>
      <c r="BS427" s="387"/>
      <c r="BT427" s="387"/>
      <c r="BU427" s="387"/>
      <c r="BV427" s="387"/>
      <c r="BW427" s="295"/>
      <c r="BX427" s="295"/>
      <c r="BY427" s="295"/>
    </row>
    <row r="428" ht="15.0" customHeight="1">
      <c r="A428" s="294"/>
      <c r="B428" s="295" t="str">
        <f>IF(ISTEXT(A428),SUMIF('Production Calendar'!$F$3:$F$171,'Crop Map'!$A428,'Production Calendar'!$G$3:$G$171),"")</f>
        <v/>
      </c>
      <c r="C428" s="327" t="str">
        <f t="shared" si="3"/>
        <v/>
      </c>
      <c r="D428" s="328" t="str">
        <f t="array" ref="D428">IF(ISBLANK(A428),"",XLOOKUP($A428,'Codified Game Plan'!$E$3:$E$477,'Codified Game Plan'!$G$3:$G$477,0))</f>
        <v/>
      </c>
      <c r="E428" s="328" t="str">
        <f>IF(ISBLANK(A428),"",MAXIFS('Codified Game Plan'!$I$3:$I$477,'Codified Game Plan'!$E$3:$E$477,A428))</f>
        <v/>
      </c>
      <c r="F428" s="329" t="str">
        <f t="shared" si="4"/>
        <v>      - </v>
      </c>
      <c r="G428" s="295"/>
      <c r="H428" s="295"/>
      <c r="I428" s="295"/>
      <c r="J428" s="295"/>
      <c r="K428" s="295"/>
      <c r="L428" s="295"/>
      <c r="M428" s="295"/>
      <c r="N428" s="295"/>
      <c r="O428" s="295"/>
      <c r="P428" s="295"/>
      <c r="Q428" s="295"/>
      <c r="R428" s="295"/>
      <c r="S428" s="295"/>
      <c r="T428" s="295"/>
      <c r="U428" s="387"/>
      <c r="V428" s="387"/>
      <c r="W428" s="387"/>
      <c r="X428" s="387"/>
      <c r="Y428" s="387"/>
      <c r="Z428" s="387"/>
      <c r="AA428" s="387"/>
      <c r="AB428" s="387"/>
      <c r="AC428" s="387"/>
      <c r="AD428" s="387"/>
      <c r="AE428" s="387"/>
      <c r="AF428" s="387"/>
      <c r="AG428" s="387"/>
      <c r="AH428" s="387"/>
      <c r="AI428" s="387"/>
      <c r="AJ428" s="387"/>
      <c r="AK428" s="387"/>
      <c r="AL428" s="387"/>
      <c r="AM428" s="387"/>
      <c r="AN428" s="387"/>
      <c r="AO428" s="387"/>
      <c r="AP428" s="387"/>
      <c r="AQ428" s="387"/>
      <c r="AR428" s="387"/>
      <c r="AS428" s="387"/>
      <c r="AT428" s="387"/>
      <c r="AU428" s="387"/>
      <c r="AV428" s="387"/>
      <c r="AW428" s="387"/>
      <c r="AX428" s="387"/>
      <c r="AY428" s="387"/>
      <c r="AZ428" s="387"/>
      <c r="BA428" s="387"/>
      <c r="BB428" s="387"/>
      <c r="BC428" s="387"/>
      <c r="BD428" s="387"/>
      <c r="BE428" s="387"/>
      <c r="BF428" s="387"/>
      <c r="BG428" s="387"/>
      <c r="BH428" s="387"/>
      <c r="BI428" s="387"/>
      <c r="BJ428" s="387"/>
      <c r="BK428" s="387"/>
      <c r="BL428" s="387"/>
      <c r="BM428" s="387"/>
      <c r="BN428" s="387"/>
      <c r="BO428" s="387"/>
      <c r="BP428" s="387"/>
      <c r="BQ428" s="387"/>
      <c r="BR428" s="387"/>
      <c r="BS428" s="387"/>
      <c r="BT428" s="387"/>
      <c r="BU428" s="387"/>
      <c r="BV428" s="387"/>
      <c r="BW428" s="295"/>
      <c r="BX428" s="295"/>
      <c r="BY428" s="295"/>
    </row>
    <row r="429" ht="15.0" customHeight="1">
      <c r="A429" s="294"/>
      <c r="B429" s="295" t="str">
        <f>IF(ISTEXT(A429),SUMIF('Production Calendar'!$F$3:$F$171,'Crop Map'!$A429,'Production Calendar'!$G$3:$G$171),"")</f>
        <v/>
      </c>
      <c r="C429" s="327" t="str">
        <f t="shared" si="3"/>
        <v/>
      </c>
      <c r="D429" s="328" t="str">
        <f t="array" ref="D429">IF(ISBLANK(A429),"",XLOOKUP($A429,'Codified Game Plan'!$E$3:$E$477,'Codified Game Plan'!$G$3:$G$477,0))</f>
        <v/>
      </c>
      <c r="E429" s="328" t="str">
        <f>IF(ISBLANK(A429),"",MAXIFS('Codified Game Plan'!$I$3:$I$477,'Codified Game Plan'!$E$3:$E$477,A429))</f>
        <v/>
      </c>
      <c r="F429" s="329" t="str">
        <f t="shared" si="4"/>
        <v>      - </v>
      </c>
      <c r="G429" s="295"/>
      <c r="H429" s="295"/>
      <c r="I429" s="295"/>
      <c r="J429" s="295"/>
      <c r="K429" s="295"/>
      <c r="L429" s="295"/>
      <c r="M429" s="295"/>
      <c r="N429" s="295"/>
      <c r="O429" s="295"/>
      <c r="P429" s="295"/>
      <c r="Q429" s="295"/>
      <c r="R429" s="295"/>
      <c r="S429" s="295"/>
      <c r="T429" s="295"/>
      <c r="U429" s="387"/>
      <c r="V429" s="387"/>
      <c r="W429" s="387"/>
      <c r="X429" s="387"/>
      <c r="Y429" s="387"/>
      <c r="Z429" s="387"/>
      <c r="AA429" s="387"/>
      <c r="AB429" s="387"/>
      <c r="AC429" s="387"/>
      <c r="AD429" s="387"/>
      <c r="AE429" s="387"/>
      <c r="AF429" s="387"/>
      <c r="AG429" s="387"/>
      <c r="AH429" s="387"/>
      <c r="AI429" s="387"/>
      <c r="AJ429" s="387"/>
      <c r="AK429" s="387"/>
      <c r="AL429" s="387"/>
      <c r="AM429" s="387"/>
      <c r="AN429" s="387"/>
      <c r="AO429" s="387"/>
      <c r="AP429" s="387"/>
      <c r="AQ429" s="387"/>
      <c r="AR429" s="387"/>
      <c r="AS429" s="387"/>
      <c r="AT429" s="387"/>
      <c r="AU429" s="387"/>
      <c r="AV429" s="387"/>
      <c r="AW429" s="387"/>
      <c r="AX429" s="387"/>
      <c r="AY429" s="387"/>
      <c r="AZ429" s="387"/>
      <c r="BA429" s="387"/>
      <c r="BB429" s="387"/>
      <c r="BC429" s="387"/>
      <c r="BD429" s="387"/>
      <c r="BE429" s="387"/>
      <c r="BF429" s="387"/>
      <c r="BG429" s="387"/>
      <c r="BH429" s="387"/>
      <c r="BI429" s="387"/>
      <c r="BJ429" s="387"/>
      <c r="BK429" s="387"/>
      <c r="BL429" s="387"/>
      <c r="BM429" s="387"/>
      <c r="BN429" s="387"/>
      <c r="BO429" s="387"/>
      <c r="BP429" s="387"/>
      <c r="BQ429" s="387"/>
      <c r="BR429" s="387"/>
      <c r="BS429" s="387"/>
      <c r="BT429" s="387"/>
      <c r="BU429" s="387"/>
      <c r="BV429" s="387"/>
      <c r="BW429" s="295"/>
      <c r="BX429" s="295"/>
      <c r="BY429" s="295"/>
    </row>
    <row r="430" ht="15.0" customHeight="1">
      <c r="A430" s="294"/>
      <c r="B430" s="295" t="str">
        <f>IF(ISTEXT(A430),SUMIF('Production Calendar'!$F$3:$F$171,'Crop Map'!$A430,'Production Calendar'!$G$3:$G$171),"")</f>
        <v/>
      </c>
      <c r="C430" s="327" t="str">
        <f t="shared" si="3"/>
        <v/>
      </c>
      <c r="D430" s="328" t="str">
        <f t="array" ref="D430">IF(ISBLANK(A430),"",XLOOKUP($A430,'Codified Game Plan'!$E$3:$E$477,'Codified Game Plan'!$G$3:$G$477,0))</f>
        <v/>
      </c>
      <c r="E430" s="328" t="str">
        <f>IF(ISBLANK(A430),"",MAXIFS('Codified Game Plan'!$I$3:$I$477,'Codified Game Plan'!$E$3:$E$477,A430))</f>
        <v/>
      </c>
      <c r="F430" s="329" t="str">
        <f t="shared" si="4"/>
        <v>      - </v>
      </c>
      <c r="G430" s="295"/>
      <c r="H430" s="295"/>
      <c r="I430" s="295"/>
      <c r="J430" s="295"/>
      <c r="K430" s="295"/>
      <c r="L430" s="295"/>
      <c r="M430" s="295"/>
      <c r="N430" s="295"/>
      <c r="O430" s="295"/>
      <c r="P430" s="295"/>
      <c r="Q430" s="295"/>
      <c r="R430" s="295"/>
      <c r="S430" s="295"/>
      <c r="T430" s="295"/>
      <c r="U430" s="387"/>
      <c r="V430" s="387"/>
      <c r="W430" s="387"/>
      <c r="X430" s="387"/>
      <c r="Y430" s="387"/>
      <c r="Z430" s="387"/>
      <c r="AA430" s="387"/>
      <c r="AB430" s="387"/>
      <c r="AC430" s="387"/>
      <c r="AD430" s="387"/>
      <c r="AE430" s="387"/>
      <c r="AF430" s="387"/>
      <c r="AG430" s="387"/>
      <c r="AH430" s="387"/>
      <c r="AI430" s="387"/>
      <c r="AJ430" s="387"/>
      <c r="AK430" s="387"/>
      <c r="AL430" s="387"/>
      <c r="AM430" s="387"/>
      <c r="AN430" s="387"/>
      <c r="AO430" s="387"/>
      <c r="AP430" s="387"/>
      <c r="AQ430" s="387"/>
      <c r="AR430" s="387"/>
      <c r="AS430" s="387"/>
      <c r="AT430" s="387"/>
      <c r="AU430" s="387"/>
      <c r="AV430" s="387"/>
      <c r="AW430" s="387"/>
      <c r="AX430" s="387"/>
      <c r="AY430" s="387"/>
      <c r="AZ430" s="387"/>
      <c r="BA430" s="387"/>
      <c r="BB430" s="387"/>
      <c r="BC430" s="387"/>
      <c r="BD430" s="387"/>
      <c r="BE430" s="387"/>
      <c r="BF430" s="387"/>
      <c r="BG430" s="387"/>
      <c r="BH430" s="387"/>
      <c r="BI430" s="387"/>
      <c r="BJ430" s="387"/>
      <c r="BK430" s="387"/>
      <c r="BL430" s="387"/>
      <c r="BM430" s="387"/>
      <c r="BN430" s="387"/>
      <c r="BO430" s="387"/>
      <c r="BP430" s="387"/>
      <c r="BQ430" s="387"/>
      <c r="BR430" s="387"/>
      <c r="BS430" s="387"/>
      <c r="BT430" s="387"/>
      <c r="BU430" s="387"/>
      <c r="BV430" s="387"/>
      <c r="BW430" s="295"/>
      <c r="BX430" s="295"/>
      <c r="BY430" s="295"/>
    </row>
    <row r="431" ht="15.0" customHeight="1">
      <c r="A431" s="294"/>
      <c r="B431" s="295" t="str">
        <f>IF(ISTEXT(A431),SUMIF('Production Calendar'!$F$3:$F$171,'Crop Map'!$A431,'Production Calendar'!$G$3:$G$171),"")</f>
        <v/>
      </c>
      <c r="C431" s="327" t="str">
        <f t="shared" si="3"/>
        <v/>
      </c>
      <c r="D431" s="328" t="str">
        <f t="array" ref="D431">IF(ISBLANK(A431),"",XLOOKUP($A431,'Codified Game Plan'!$E$3:$E$477,'Codified Game Plan'!$G$3:$G$477,0))</f>
        <v/>
      </c>
      <c r="E431" s="328" t="str">
        <f>IF(ISBLANK(A431),"",MAXIFS('Codified Game Plan'!$I$3:$I$477,'Codified Game Plan'!$E$3:$E$477,A431))</f>
        <v/>
      </c>
      <c r="F431" s="329" t="str">
        <f t="shared" si="4"/>
        <v>      - </v>
      </c>
      <c r="G431" s="295"/>
      <c r="H431" s="295"/>
      <c r="I431" s="295"/>
      <c r="J431" s="295"/>
      <c r="K431" s="295"/>
      <c r="L431" s="295"/>
      <c r="M431" s="295"/>
      <c r="N431" s="295"/>
      <c r="O431" s="295"/>
      <c r="P431" s="295"/>
      <c r="Q431" s="295"/>
      <c r="R431" s="295"/>
      <c r="S431" s="295"/>
      <c r="T431" s="295"/>
      <c r="U431" s="387"/>
      <c r="V431" s="387"/>
      <c r="W431" s="387"/>
      <c r="X431" s="387"/>
      <c r="Y431" s="387"/>
      <c r="Z431" s="387"/>
      <c r="AA431" s="387"/>
      <c r="AB431" s="387"/>
      <c r="AC431" s="387"/>
      <c r="AD431" s="387"/>
      <c r="AE431" s="387"/>
      <c r="AF431" s="387"/>
      <c r="AG431" s="387"/>
      <c r="AH431" s="387"/>
      <c r="AI431" s="387"/>
      <c r="AJ431" s="387"/>
      <c r="AK431" s="387"/>
      <c r="AL431" s="387"/>
      <c r="AM431" s="387"/>
      <c r="AN431" s="387"/>
      <c r="AO431" s="387"/>
      <c r="AP431" s="387"/>
      <c r="AQ431" s="387"/>
      <c r="AR431" s="387"/>
      <c r="AS431" s="387"/>
      <c r="AT431" s="387"/>
      <c r="AU431" s="387"/>
      <c r="AV431" s="387"/>
      <c r="AW431" s="387"/>
      <c r="AX431" s="387"/>
      <c r="AY431" s="387"/>
      <c r="AZ431" s="387"/>
      <c r="BA431" s="387"/>
      <c r="BB431" s="387"/>
      <c r="BC431" s="387"/>
      <c r="BD431" s="387"/>
      <c r="BE431" s="387"/>
      <c r="BF431" s="387"/>
      <c r="BG431" s="387"/>
      <c r="BH431" s="387"/>
      <c r="BI431" s="387"/>
      <c r="BJ431" s="387"/>
      <c r="BK431" s="387"/>
      <c r="BL431" s="387"/>
      <c r="BM431" s="387"/>
      <c r="BN431" s="387"/>
      <c r="BO431" s="387"/>
      <c r="BP431" s="387"/>
      <c r="BQ431" s="387"/>
      <c r="BR431" s="387"/>
      <c r="BS431" s="387"/>
      <c r="BT431" s="387"/>
      <c r="BU431" s="387"/>
      <c r="BV431" s="387"/>
      <c r="BW431" s="295"/>
      <c r="BX431" s="295"/>
      <c r="BY431" s="295"/>
    </row>
    <row r="432" ht="15.0" customHeight="1">
      <c r="A432" s="294"/>
      <c r="B432" s="295" t="str">
        <f>IF(ISTEXT(A432),SUMIF('Production Calendar'!$F$3:$F$171,'Crop Map'!$A432,'Production Calendar'!$G$3:$G$171),"")</f>
        <v/>
      </c>
      <c r="C432" s="327" t="str">
        <f t="shared" si="3"/>
        <v/>
      </c>
      <c r="D432" s="328" t="str">
        <f t="array" ref="D432">IF(ISBLANK(A432),"",XLOOKUP($A432,'Codified Game Plan'!$E$3:$E$477,'Codified Game Plan'!$G$3:$G$477,0))</f>
        <v/>
      </c>
      <c r="E432" s="328" t="str">
        <f>IF(ISBLANK(A432),"",MAXIFS('Codified Game Plan'!$I$3:$I$477,'Codified Game Plan'!$E$3:$E$477,A432))</f>
        <v/>
      </c>
      <c r="F432" s="329" t="str">
        <f t="shared" si="4"/>
        <v>      - </v>
      </c>
      <c r="G432" s="295"/>
      <c r="H432" s="295"/>
      <c r="I432" s="295"/>
      <c r="J432" s="295"/>
      <c r="K432" s="295"/>
      <c r="L432" s="295"/>
      <c r="M432" s="295"/>
      <c r="N432" s="295"/>
      <c r="O432" s="295"/>
      <c r="P432" s="295"/>
      <c r="Q432" s="295"/>
      <c r="R432" s="295"/>
      <c r="S432" s="295"/>
      <c r="T432" s="295"/>
      <c r="U432" s="387"/>
      <c r="V432" s="387"/>
      <c r="W432" s="387"/>
      <c r="X432" s="387"/>
      <c r="Y432" s="387"/>
      <c r="Z432" s="387"/>
      <c r="AA432" s="387"/>
      <c r="AB432" s="387"/>
      <c r="AC432" s="387"/>
      <c r="AD432" s="387"/>
      <c r="AE432" s="387"/>
      <c r="AF432" s="387"/>
      <c r="AG432" s="387"/>
      <c r="AH432" s="387"/>
      <c r="AI432" s="387"/>
      <c r="AJ432" s="387"/>
      <c r="AK432" s="387"/>
      <c r="AL432" s="387"/>
      <c r="AM432" s="387"/>
      <c r="AN432" s="387"/>
      <c r="AO432" s="387"/>
      <c r="AP432" s="387"/>
      <c r="AQ432" s="387"/>
      <c r="AR432" s="387"/>
      <c r="AS432" s="387"/>
      <c r="AT432" s="387"/>
      <c r="AU432" s="387"/>
      <c r="AV432" s="387"/>
      <c r="AW432" s="387"/>
      <c r="AX432" s="387"/>
      <c r="AY432" s="387"/>
      <c r="AZ432" s="387"/>
      <c r="BA432" s="387"/>
      <c r="BB432" s="387"/>
      <c r="BC432" s="387"/>
      <c r="BD432" s="387"/>
      <c r="BE432" s="387"/>
      <c r="BF432" s="387"/>
      <c r="BG432" s="387"/>
      <c r="BH432" s="387"/>
      <c r="BI432" s="387"/>
      <c r="BJ432" s="387"/>
      <c r="BK432" s="387"/>
      <c r="BL432" s="387"/>
      <c r="BM432" s="387"/>
      <c r="BN432" s="387"/>
      <c r="BO432" s="387"/>
      <c r="BP432" s="387"/>
      <c r="BQ432" s="387"/>
      <c r="BR432" s="387"/>
      <c r="BS432" s="387"/>
      <c r="BT432" s="387"/>
      <c r="BU432" s="387"/>
      <c r="BV432" s="387"/>
      <c r="BW432" s="295"/>
      <c r="BX432" s="295"/>
      <c r="BY432" s="295"/>
    </row>
    <row r="433" ht="15.0" customHeight="1">
      <c r="A433" s="294"/>
      <c r="B433" s="295" t="str">
        <f>IF(ISTEXT(A433),SUMIF('Production Calendar'!$F$3:$F$171,'Crop Map'!$A433,'Production Calendar'!$G$3:$G$171),"")</f>
        <v/>
      </c>
      <c r="C433" s="327" t="str">
        <f t="shared" si="3"/>
        <v/>
      </c>
      <c r="D433" s="328" t="str">
        <f t="array" ref="D433">IF(ISBLANK(A433),"",XLOOKUP($A433,'Codified Game Plan'!$E$3:$E$477,'Codified Game Plan'!$G$3:$G$477,0))</f>
        <v/>
      </c>
      <c r="E433" s="328" t="str">
        <f>IF(ISBLANK(A433),"",MAXIFS('Codified Game Plan'!$I$3:$I$477,'Codified Game Plan'!$E$3:$E$477,A433))</f>
        <v/>
      </c>
      <c r="F433" s="329" t="str">
        <f t="shared" si="4"/>
        <v>      - </v>
      </c>
      <c r="G433" s="295"/>
      <c r="H433" s="295"/>
      <c r="I433" s="295"/>
      <c r="J433" s="295"/>
      <c r="K433" s="295"/>
      <c r="L433" s="295"/>
      <c r="M433" s="295"/>
      <c r="N433" s="295"/>
      <c r="O433" s="295"/>
      <c r="P433" s="295"/>
      <c r="Q433" s="295"/>
      <c r="R433" s="295"/>
      <c r="S433" s="295"/>
      <c r="T433" s="295"/>
      <c r="U433" s="387"/>
      <c r="V433" s="387"/>
      <c r="W433" s="387"/>
      <c r="X433" s="387"/>
      <c r="Y433" s="387"/>
      <c r="Z433" s="387"/>
      <c r="AA433" s="387"/>
      <c r="AB433" s="387"/>
      <c r="AC433" s="387"/>
      <c r="AD433" s="387"/>
      <c r="AE433" s="387"/>
      <c r="AF433" s="387"/>
      <c r="AG433" s="387"/>
      <c r="AH433" s="387"/>
      <c r="AI433" s="387"/>
      <c r="AJ433" s="387"/>
      <c r="AK433" s="387"/>
      <c r="AL433" s="387"/>
      <c r="AM433" s="387"/>
      <c r="AN433" s="387"/>
      <c r="AO433" s="387"/>
      <c r="AP433" s="387"/>
      <c r="AQ433" s="387"/>
      <c r="AR433" s="387"/>
      <c r="AS433" s="387"/>
      <c r="AT433" s="387"/>
      <c r="AU433" s="387"/>
      <c r="AV433" s="387"/>
      <c r="AW433" s="387"/>
      <c r="AX433" s="387"/>
      <c r="AY433" s="387"/>
      <c r="AZ433" s="387"/>
      <c r="BA433" s="387"/>
      <c r="BB433" s="387"/>
      <c r="BC433" s="387"/>
      <c r="BD433" s="387"/>
      <c r="BE433" s="387"/>
      <c r="BF433" s="387"/>
      <c r="BG433" s="387"/>
      <c r="BH433" s="387"/>
      <c r="BI433" s="387"/>
      <c r="BJ433" s="387"/>
      <c r="BK433" s="387"/>
      <c r="BL433" s="387"/>
      <c r="BM433" s="387"/>
      <c r="BN433" s="387"/>
      <c r="BO433" s="387"/>
      <c r="BP433" s="387"/>
      <c r="BQ433" s="387"/>
      <c r="BR433" s="387"/>
      <c r="BS433" s="387"/>
      <c r="BT433" s="387"/>
      <c r="BU433" s="387"/>
      <c r="BV433" s="387"/>
      <c r="BW433" s="295"/>
      <c r="BX433" s="295"/>
      <c r="BY433" s="295"/>
    </row>
    <row r="434" ht="15.0" customHeight="1">
      <c r="A434" s="294"/>
      <c r="B434" s="295" t="str">
        <f>IF(ISTEXT(A434),SUMIF('Production Calendar'!$F$3:$F$171,'Crop Map'!$A434,'Production Calendar'!$G$3:$G$171),"")</f>
        <v/>
      </c>
      <c r="C434" s="327" t="str">
        <f t="shared" si="3"/>
        <v/>
      </c>
      <c r="D434" s="328" t="str">
        <f t="array" ref="D434">IF(ISBLANK(A434),"",XLOOKUP($A434,'Codified Game Plan'!$E$3:$E$477,'Codified Game Plan'!$G$3:$G$477,0))</f>
        <v/>
      </c>
      <c r="E434" s="328" t="str">
        <f>IF(ISBLANK(A434),"",MAXIFS('Codified Game Plan'!$I$3:$I$477,'Codified Game Plan'!$E$3:$E$477,A434))</f>
        <v/>
      </c>
      <c r="F434" s="329" t="str">
        <f t="shared" si="4"/>
        <v>      - </v>
      </c>
      <c r="G434" s="295"/>
      <c r="H434" s="295"/>
      <c r="I434" s="295"/>
      <c r="J434" s="295"/>
      <c r="K434" s="295"/>
      <c r="L434" s="295"/>
      <c r="M434" s="295"/>
      <c r="N434" s="295"/>
      <c r="O434" s="295"/>
      <c r="P434" s="295"/>
      <c r="Q434" s="295"/>
      <c r="R434" s="295"/>
      <c r="S434" s="295"/>
      <c r="T434" s="295"/>
      <c r="U434" s="387"/>
      <c r="V434" s="387"/>
      <c r="W434" s="387"/>
      <c r="X434" s="387"/>
      <c r="Y434" s="387"/>
      <c r="Z434" s="387"/>
      <c r="AA434" s="387"/>
      <c r="AB434" s="387"/>
      <c r="AC434" s="387"/>
      <c r="AD434" s="387"/>
      <c r="AE434" s="387"/>
      <c r="AF434" s="387"/>
      <c r="AG434" s="387"/>
      <c r="AH434" s="387"/>
      <c r="AI434" s="387"/>
      <c r="AJ434" s="387"/>
      <c r="AK434" s="387"/>
      <c r="AL434" s="387"/>
      <c r="AM434" s="387"/>
      <c r="AN434" s="387"/>
      <c r="AO434" s="387"/>
      <c r="AP434" s="387"/>
      <c r="AQ434" s="387"/>
      <c r="AR434" s="387"/>
      <c r="AS434" s="387"/>
      <c r="AT434" s="387"/>
      <c r="AU434" s="387"/>
      <c r="AV434" s="387"/>
      <c r="AW434" s="387"/>
      <c r="AX434" s="387"/>
      <c r="AY434" s="387"/>
      <c r="AZ434" s="387"/>
      <c r="BA434" s="387"/>
      <c r="BB434" s="387"/>
      <c r="BC434" s="387"/>
      <c r="BD434" s="387"/>
      <c r="BE434" s="387"/>
      <c r="BF434" s="387"/>
      <c r="BG434" s="387"/>
      <c r="BH434" s="387"/>
      <c r="BI434" s="387"/>
      <c r="BJ434" s="387"/>
      <c r="BK434" s="387"/>
      <c r="BL434" s="387"/>
      <c r="BM434" s="387"/>
      <c r="BN434" s="387"/>
      <c r="BO434" s="387"/>
      <c r="BP434" s="387"/>
      <c r="BQ434" s="387"/>
      <c r="BR434" s="387"/>
      <c r="BS434" s="387"/>
      <c r="BT434" s="387"/>
      <c r="BU434" s="387"/>
      <c r="BV434" s="387"/>
      <c r="BW434" s="295"/>
      <c r="BX434" s="295"/>
      <c r="BY434" s="295"/>
    </row>
    <row r="435" ht="15.0" customHeight="1">
      <c r="A435" s="294"/>
      <c r="B435" s="295" t="str">
        <f>IF(ISTEXT(A435),SUMIF('Production Calendar'!$F$3:$F$171,'Crop Map'!$A435,'Production Calendar'!$G$3:$G$171),"")</f>
        <v/>
      </c>
      <c r="C435" s="327" t="str">
        <f t="shared" si="3"/>
        <v/>
      </c>
      <c r="D435" s="328" t="str">
        <f t="array" ref="D435">IF(ISBLANK(A435),"",XLOOKUP($A435,'Codified Game Plan'!$E$3:$E$477,'Codified Game Plan'!$G$3:$G$477,0))</f>
        <v/>
      </c>
      <c r="E435" s="328" t="str">
        <f>IF(ISBLANK(A435),"",MAXIFS('Codified Game Plan'!$I$3:$I$477,'Codified Game Plan'!$E$3:$E$477,A435))</f>
        <v/>
      </c>
      <c r="F435" s="329" t="str">
        <f t="shared" si="4"/>
        <v>      - </v>
      </c>
      <c r="G435" s="295"/>
      <c r="H435" s="295"/>
      <c r="I435" s="295"/>
      <c r="J435" s="295"/>
      <c r="K435" s="295"/>
      <c r="L435" s="295"/>
      <c r="M435" s="295"/>
      <c r="N435" s="295"/>
      <c r="O435" s="295"/>
      <c r="P435" s="295"/>
      <c r="Q435" s="295"/>
      <c r="R435" s="295"/>
      <c r="S435" s="295"/>
      <c r="T435" s="295"/>
      <c r="U435" s="387"/>
      <c r="V435" s="387"/>
      <c r="W435" s="387"/>
      <c r="X435" s="387"/>
      <c r="Y435" s="387"/>
      <c r="Z435" s="387"/>
      <c r="AA435" s="387"/>
      <c r="AB435" s="387"/>
      <c r="AC435" s="387"/>
      <c r="AD435" s="387"/>
      <c r="AE435" s="387"/>
      <c r="AF435" s="387"/>
      <c r="AG435" s="387"/>
      <c r="AH435" s="387"/>
      <c r="AI435" s="387"/>
      <c r="AJ435" s="387"/>
      <c r="AK435" s="387"/>
      <c r="AL435" s="387"/>
      <c r="AM435" s="387"/>
      <c r="AN435" s="387"/>
      <c r="AO435" s="387"/>
      <c r="AP435" s="387"/>
      <c r="AQ435" s="387"/>
      <c r="AR435" s="387"/>
      <c r="AS435" s="387"/>
      <c r="AT435" s="387"/>
      <c r="AU435" s="387"/>
      <c r="AV435" s="387"/>
      <c r="AW435" s="387"/>
      <c r="AX435" s="387"/>
      <c r="AY435" s="387"/>
      <c r="AZ435" s="387"/>
      <c r="BA435" s="387"/>
      <c r="BB435" s="387"/>
      <c r="BC435" s="387"/>
      <c r="BD435" s="387"/>
      <c r="BE435" s="387"/>
      <c r="BF435" s="387"/>
      <c r="BG435" s="387"/>
      <c r="BH435" s="387"/>
      <c r="BI435" s="387"/>
      <c r="BJ435" s="387"/>
      <c r="BK435" s="387"/>
      <c r="BL435" s="387"/>
      <c r="BM435" s="387"/>
      <c r="BN435" s="387"/>
      <c r="BO435" s="387"/>
      <c r="BP435" s="387"/>
      <c r="BQ435" s="387"/>
      <c r="BR435" s="387"/>
      <c r="BS435" s="387"/>
      <c r="BT435" s="387"/>
      <c r="BU435" s="387"/>
      <c r="BV435" s="387"/>
      <c r="BW435" s="295"/>
      <c r="BX435" s="295"/>
      <c r="BY435" s="295"/>
    </row>
    <row r="436" ht="15.0" customHeight="1">
      <c r="A436" s="294"/>
      <c r="B436" s="295" t="str">
        <f>IF(ISTEXT(A436),SUMIF('Production Calendar'!$F$3:$F$171,'Crop Map'!$A436,'Production Calendar'!$G$3:$G$171),"")</f>
        <v/>
      </c>
      <c r="C436" s="327" t="str">
        <f t="shared" si="3"/>
        <v/>
      </c>
      <c r="D436" s="328" t="str">
        <f t="array" ref="D436">IF(ISBLANK(A436),"",XLOOKUP($A436,'Codified Game Plan'!$E$3:$E$477,'Codified Game Plan'!$G$3:$G$477,0))</f>
        <v/>
      </c>
      <c r="E436" s="328" t="str">
        <f>IF(ISBLANK(A436),"",MAXIFS('Codified Game Plan'!$I$3:$I$477,'Codified Game Plan'!$E$3:$E$477,A436))</f>
        <v/>
      </c>
      <c r="F436" s="329" t="str">
        <f t="shared" si="4"/>
        <v>      - </v>
      </c>
      <c r="G436" s="295"/>
      <c r="H436" s="295"/>
      <c r="I436" s="295"/>
      <c r="J436" s="295"/>
      <c r="K436" s="295"/>
      <c r="L436" s="295"/>
      <c r="M436" s="295"/>
      <c r="N436" s="295"/>
      <c r="O436" s="295"/>
      <c r="P436" s="295"/>
      <c r="Q436" s="295"/>
      <c r="R436" s="295"/>
      <c r="S436" s="295"/>
      <c r="T436" s="295"/>
      <c r="U436" s="387"/>
      <c r="V436" s="387"/>
      <c r="W436" s="387"/>
      <c r="X436" s="387"/>
      <c r="Y436" s="387"/>
      <c r="Z436" s="387"/>
      <c r="AA436" s="387"/>
      <c r="AB436" s="387"/>
      <c r="AC436" s="387"/>
      <c r="AD436" s="387"/>
      <c r="AE436" s="387"/>
      <c r="AF436" s="387"/>
      <c r="AG436" s="387"/>
      <c r="AH436" s="387"/>
      <c r="AI436" s="387"/>
      <c r="AJ436" s="387"/>
      <c r="AK436" s="387"/>
      <c r="AL436" s="387"/>
      <c r="AM436" s="387"/>
      <c r="AN436" s="387"/>
      <c r="AO436" s="387"/>
      <c r="AP436" s="387"/>
      <c r="AQ436" s="387"/>
      <c r="AR436" s="387"/>
      <c r="AS436" s="387"/>
      <c r="AT436" s="387"/>
      <c r="AU436" s="387"/>
      <c r="AV436" s="387"/>
      <c r="AW436" s="387"/>
      <c r="AX436" s="387"/>
      <c r="AY436" s="387"/>
      <c r="AZ436" s="387"/>
      <c r="BA436" s="387"/>
      <c r="BB436" s="387"/>
      <c r="BC436" s="387"/>
      <c r="BD436" s="387"/>
      <c r="BE436" s="387"/>
      <c r="BF436" s="387"/>
      <c r="BG436" s="387"/>
      <c r="BH436" s="387"/>
      <c r="BI436" s="387"/>
      <c r="BJ436" s="387"/>
      <c r="BK436" s="387"/>
      <c r="BL436" s="387"/>
      <c r="BM436" s="387"/>
      <c r="BN436" s="387"/>
      <c r="BO436" s="387"/>
      <c r="BP436" s="387"/>
      <c r="BQ436" s="387"/>
      <c r="BR436" s="387"/>
      <c r="BS436" s="387"/>
      <c r="BT436" s="387"/>
      <c r="BU436" s="387"/>
      <c r="BV436" s="387"/>
      <c r="BW436" s="295"/>
      <c r="BX436" s="295"/>
      <c r="BY436" s="295"/>
    </row>
    <row r="437" ht="15.0" customHeight="1">
      <c r="A437" s="294"/>
      <c r="B437" s="295" t="str">
        <f>IF(ISTEXT(A437),SUMIF('Production Calendar'!$F$3:$F$171,'Crop Map'!$A437,'Production Calendar'!$G$3:$G$171),"")</f>
        <v/>
      </c>
      <c r="C437" s="327" t="str">
        <f t="shared" si="3"/>
        <v/>
      </c>
      <c r="D437" s="328" t="str">
        <f t="array" ref="D437">IF(ISBLANK(A437),"",XLOOKUP($A437,'Codified Game Plan'!$E$3:$E$477,'Codified Game Plan'!$G$3:$G$477,0))</f>
        <v/>
      </c>
      <c r="E437" s="328" t="str">
        <f>IF(ISBLANK(A437),"",MAXIFS('Codified Game Plan'!$I$3:$I$477,'Codified Game Plan'!$E$3:$E$477,A437))</f>
        <v/>
      </c>
      <c r="F437" s="329" t="str">
        <f t="shared" si="4"/>
        <v>      - </v>
      </c>
      <c r="G437" s="295"/>
      <c r="H437" s="295"/>
      <c r="I437" s="295"/>
      <c r="J437" s="295"/>
      <c r="K437" s="295"/>
      <c r="L437" s="295"/>
      <c r="M437" s="295"/>
      <c r="N437" s="295"/>
      <c r="O437" s="295"/>
      <c r="P437" s="295"/>
      <c r="Q437" s="295"/>
      <c r="R437" s="295"/>
      <c r="S437" s="295"/>
      <c r="T437" s="295"/>
      <c r="U437" s="387"/>
      <c r="V437" s="387"/>
      <c r="W437" s="387"/>
      <c r="X437" s="387"/>
      <c r="Y437" s="387"/>
      <c r="Z437" s="387"/>
      <c r="AA437" s="387"/>
      <c r="AB437" s="387"/>
      <c r="AC437" s="387"/>
      <c r="AD437" s="387"/>
      <c r="AE437" s="387"/>
      <c r="AF437" s="387"/>
      <c r="AG437" s="387"/>
      <c r="AH437" s="387"/>
      <c r="AI437" s="387"/>
      <c r="AJ437" s="387"/>
      <c r="AK437" s="387"/>
      <c r="AL437" s="387"/>
      <c r="AM437" s="387"/>
      <c r="AN437" s="387"/>
      <c r="AO437" s="387"/>
      <c r="AP437" s="387"/>
      <c r="AQ437" s="387"/>
      <c r="AR437" s="387"/>
      <c r="AS437" s="387"/>
      <c r="AT437" s="387"/>
      <c r="AU437" s="387"/>
      <c r="AV437" s="387"/>
      <c r="AW437" s="387"/>
      <c r="AX437" s="387"/>
      <c r="AY437" s="387"/>
      <c r="AZ437" s="387"/>
      <c r="BA437" s="387"/>
      <c r="BB437" s="387"/>
      <c r="BC437" s="387"/>
      <c r="BD437" s="387"/>
      <c r="BE437" s="387"/>
      <c r="BF437" s="387"/>
      <c r="BG437" s="387"/>
      <c r="BH437" s="387"/>
      <c r="BI437" s="387"/>
      <c r="BJ437" s="387"/>
      <c r="BK437" s="387"/>
      <c r="BL437" s="387"/>
      <c r="BM437" s="387"/>
      <c r="BN437" s="387"/>
      <c r="BO437" s="387"/>
      <c r="BP437" s="387"/>
      <c r="BQ437" s="387"/>
      <c r="BR437" s="387"/>
      <c r="BS437" s="387"/>
      <c r="BT437" s="387"/>
      <c r="BU437" s="387"/>
      <c r="BV437" s="387"/>
      <c r="BW437" s="295"/>
      <c r="BX437" s="295"/>
      <c r="BY437" s="295"/>
    </row>
    <row r="438" ht="15.0" customHeight="1">
      <c r="A438" s="294"/>
      <c r="B438" s="295" t="str">
        <f>IF(ISTEXT(A438),SUMIF('Production Calendar'!$F$3:$F$171,'Crop Map'!$A438,'Production Calendar'!$G$3:$G$171),"")</f>
        <v/>
      </c>
      <c r="C438" s="327" t="str">
        <f t="shared" si="3"/>
        <v/>
      </c>
      <c r="D438" s="328" t="str">
        <f t="array" ref="D438">IF(ISBLANK(A438),"",XLOOKUP($A438,'Codified Game Plan'!$E$3:$E$477,'Codified Game Plan'!$G$3:$G$477,0))</f>
        <v/>
      </c>
      <c r="E438" s="328" t="str">
        <f>IF(ISBLANK(A438),"",MAXIFS('Codified Game Plan'!$I$3:$I$477,'Codified Game Plan'!$E$3:$E$477,A438))</f>
        <v/>
      </c>
      <c r="F438" s="329" t="str">
        <f t="shared" si="4"/>
        <v>      - </v>
      </c>
      <c r="G438" s="295"/>
      <c r="H438" s="295"/>
      <c r="I438" s="295"/>
      <c r="J438" s="295"/>
      <c r="K438" s="295"/>
      <c r="L438" s="295"/>
      <c r="M438" s="295"/>
      <c r="N438" s="295"/>
      <c r="O438" s="295"/>
      <c r="P438" s="295"/>
      <c r="Q438" s="295"/>
      <c r="R438" s="295"/>
      <c r="S438" s="295"/>
      <c r="T438" s="295"/>
      <c r="U438" s="387"/>
      <c r="V438" s="387"/>
      <c r="W438" s="387"/>
      <c r="X438" s="387"/>
      <c r="Y438" s="387"/>
      <c r="Z438" s="387"/>
      <c r="AA438" s="387"/>
      <c r="AB438" s="387"/>
      <c r="AC438" s="387"/>
      <c r="AD438" s="387"/>
      <c r="AE438" s="387"/>
      <c r="AF438" s="387"/>
      <c r="AG438" s="387"/>
      <c r="AH438" s="387"/>
      <c r="AI438" s="387"/>
      <c r="AJ438" s="387"/>
      <c r="AK438" s="387"/>
      <c r="AL438" s="387"/>
      <c r="AM438" s="387"/>
      <c r="AN438" s="387"/>
      <c r="AO438" s="387"/>
      <c r="AP438" s="387"/>
      <c r="AQ438" s="387"/>
      <c r="AR438" s="387"/>
      <c r="AS438" s="387"/>
      <c r="AT438" s="387"/>
      <c r="AU438" s="387"/>
      <c r="AV438" s="387"/>
      <c r="AW438" s="387"/>
      <c r="AX438" s="387"/>
      <c r="AY438" s="387"/>
      <c r="AZ438" s="387"/>
      <c r="BA438" s="387"/>
      <c r="BB438" s="387"/>
      <c r="BC438" s="387"/>
      <c r="BD438" s="387"/>
      <c r="BE438" s="387"/>
      <c r="BF438" s="387"/>
      <c r="BG438" s="387"/>
      <c r="BH438" s="387"/>
      <c r="BI438" s="387"/>
      <c r="BJ438" s="387"/>
      <c r="BK438" s="387"/>
      <c r="BL438" s="387"/>
      <c r="BM438" s="387"/>
      <c r="BN438" s="387"/>
      <c r="BO438" s="387"/>
      <c r="BP438" s="387"/>
      <c r="BQ438" s="387"/>
      <c r="BR438" s="387"/>
      <c r="BS438" s="387"/>
      <c r="BT438" s="387"/>
      <c r="BU438" s="387"/>
      <c r="BV438" s="387"/>
      <c r="BW438" s="295"/>
      <c r="BX438" s="295"/>
      <c r="BY438" s="295"/>
    </row>
    <row r="439" ht="15.0" customHeight="1">
      <c r="A439" s="294"/>
      <c r="B439" s="295" t="str">
        <f>IF(ISTEXT(A439),SUMIF('Production Calendar'!$F$3:$F$171,'Crop Map'!$A439,'Production Calendar'!$G$3:$G$171),"")</f>
        <v/>
      </c>
      <c r="C439" s="327" t="str">
        <f t="shared" si="3"/>
        <v/>
      </c>
      <c r="D439" s="328" t="str">
        <f t="array" ref="D439">IF(ISBLANK(A439),"",XLOOKUP($A439,'Codified Game Plan'!$E$3:$E$477,'Codified Game Plan'!$G$3:$G$477,0))</f>
        <v/>
      </c>
      <c r="E439" s="328" t="str">
        <f>IF(ISBLANK(A439),"",MAXIFS('Codified Game Plan'!$I$3:$I$477,'Codified Game Plan'!$E$3:$E$477,A439))</f>
        <v/>
      </c>
      <c r="F439" s="329" t="str">
        <f t="shared" si="4"/>
        <v>      - </v>
      </c>
      <c r="G439" s="295"/>
      <c r="H439" s="295"/>
      <c r="I439" s="295"/>
      <c r="J439" s="295"/>
      <c r="K439" s="295"/>
      <c r="L439" s="295"/>
      <c r="M439" s="295"/>
      <c r="N439" s="295"/>
      <c r="O439" s="295"/>
      <c r="P439" s="295"/>
      <c r="Q439" s="295"/>
      <c r="R439" s="295"/>
      <c r="S439" s="295"/>
      <c r="T439" s="295"/>
      <c r="U439" s="387"/>
      <c r="V439" s="387"/>
      <c r="W439" s="387"/>
      <c r="X439" s="387"/>
      <c r="Y439" s="387"/>
      <c r="Z439" s="387"/>
      <c r="AA439" s="387"/>
      <c r="AB439" s="387"/>
      <c r="AC439" s="387"/>
      <c r="AD439" s="387"/>
      <c r="AE439" s="387"/>
      <c r="AF439" s="387"/>
      <c r="AG439" s="387"/>
      <c r="AH439" s="387"/>
      <c r="AI439" s="387"/>
      <c r="AJ439" s="387"/>
      <c r="AK439" s="387"/>
      <c r="AL439" s="387"/>
      <c r="AM439" s="387"/>
      <c r="AN439" s="387"/>
      <c r="AO439" s="387"/>
      <c r="AP439" s="387"/>
      <c r="AQ439" s="387"/>
      <c r="AR439" s="387"/>
      <c r="AS439" s="387"/>
      <c r="AT439" s="387"/>
      <c r="AU439" s="387"/>
      <c r="AV439" s="387"/>
      <c r="AW439" s="387"/>
      <c r="AX439" s="387"/>
      <c r="AY439" s="387"/>
      <c r="AZ439" s="387"/>
      <c r="BA439" s="387"/>
      <c r="BB439" s="387"/>
      <c r="BC439" s="387"/>
      <c r="BD439" s="387"/>
      <c r="BE439" s="387"/>
      <c r="BF439" s="387"/>
      <c r="BG439" s="387"/>
      <c r="BH439" s="387"/>
      <c r="BI439" s="387"/>
      <c r="BJ439" s="387"/>
      <c r="BK439" s="387"/>
      <c r="BL439" s="387"/>
      <c r="BM439" s="387"/>
      <c r="BN439" s="387"/>
      <c r="BO439" s="387"/>
      <c r="BP439" s="387"/>
      <c r="BQ439" s="387"/>
      <c r="BR439" s="387"/>
      <c r="BS439" s="387"/>
      <c r="BT439" s="387"/>
      <c r="BU439" s="387"/>
      <c r="BV439" s="387"/>
      <c r="BW439" s="295"/>
      <c r="BX439" s="295"/>
      <c r="BY439" s="295"/>
    </row>
    <row r="440" ht="15.0" customHeight="1">
      <c r="A440" s="294"/>
      <c r="B440" s="295" t="str">
        <f>IF(ISTEXT(A440),SUMIF('Production Calendar'!$F$3:$F$171,'Crop Map'!$A440,'Production Calendar'!$G$3:$G$171),"")</f>
        <v/>
      </c>
      <c r="C440" s="327" t="str">
        <f t="shared" si="3"/>
        <v/>
      </c>
      <c r="D440" s="328" t="str">
        <f t="array" ref="D440">IF(ISBLANK(A440),"",XLOOKUP($A440,'Codified Game Plan'!$E$3:$E$477,'Codified Game Plan'!$G$3:$G$477,0))</f>
        <v/>
      </c>
      <c r="E440" s="328" t="str">
        <f>IF(ISBLANK(A440),"",MAXIFS('Codified Game Plan'!$I$3:$I$477,'Codified Game Plan'!$E$3:$E$477,A440))</f>
        <v/>
      </c>
      <c r="F440" s="329" t="str">
        <f t="shared" si="4"/>
        <v>      - </v>
      </c>
      <c r="G440" s="295"/>
      <c r="H440" s="295"/>
      <c r="I440" s="295"/>
      <c r="J440" s="295"/>
      <c r="K440" s="295"/>
      <c r="L440" s="295"/>
      <c r="M440" s="295"/>
      <c r="N440" s="295"/>
      <c r="O440" s="295"/>
      <c r="P440" s="295"/>
      <c r="Q440" s="295"/>
      <c r="R440" s="295"/>
      <c r="S440" s="295"/>
      <c r="T440" s="295"/>
      <c r="U440" s="387"/>
      <c r="V440" s="387"/>
      <c r="W440" s="387"/>
      <c r="X440" s="387"/>
      <c r="Y440" s="387"/>
      <c r="Z440" s="387"/>
      <c r="AA440" s="387"/>
      <c r="AB440" s="387"/>
      <c r="AC440" s="387"/>
      <c r="AD440" s="387"/>
      <c r="AE440" s="387"/>
      <c r="AF440" s="387"/>
      <c r="AG440" s="387"/>
      <c r="AH440" s="387"/>
      <c r="AI440" s="387"/>
      <c r="AJ440" s="387"/>
      <c r="AK440" s="387"/>
      <c r="AL440" s="387"/>
      <c r="AM440" s="387"/>
      <c r="AN440" s="387"/>
      <c r="AO440" s="387"/>
      <c r="AP440" s="387"/>
      <c r="AQ440" s="387"/>
      <c r="AR440" s="387"/>
      <c r="AS440" s="387"/>
      <c r="AT440" s="387"/>
      <c r="AU440" s="387"/>
      <c r="AV440" s="387"/>
      <c r="AW440" s="387"/>
      <c r="AX440" s="387"/>
      <c r="AY440" s="387"/>
      <c r="AZ440" s="387"/>
      <c r="BA440" s="387"/>
      <c r="BB440" s="387"/>
      <c r="BC440" s="387"/>
      <c r="BD440" s="387"/>
      <c r="BE440" s="387"/>
      <c r="BF440" s="387"/>
      <c r="BG440" s="387"/>
      <c r="BH440" s="387"/>
      <c r="BI440" s="387"/>
      <c r="BJ440" s="387"/>
      <c r="BK440" s="387"/>
      <c r="BL440" s="387"/>
      <c r="BM440" s="387"/>
      <c r="BN440" s="387"/>
      <c r="BO440" s="387"/>
      <c r="BP440" s="387"/>
      <c r="BQ440" s="387"/>
      <c r="BR440" s="387"/>
      <c r="BS440" s="387"/>
      <c r="BT440" s="387"/>
      <c r="BU440" s="387"/>
      <c r="BV440" s="387"/>
      <c r="BW440" s="295"/>
      <c r="BX440" s="295"/>
      <c r="BY440" s="295"/>
    </row>
    <row r="441" ht="15.0" customHeight="1">
      <c r="A441" s="294"/>
      <c r="B441" s="295" t="str">
        <f>IF(ISTEXT(A441),SUMIF('Production Calendar'!$F$3:$F$171,'Crop Map'!$A441,'Production Calendar'!$G$3:$G$171),"")</f>
        <v/>
      </c>
      <c r="C441" s="327" t="str">
        <f t="shared" si="3"/>
        <v/>
      </c>
      <c r="D441" s="328" t="str">
        <f t="array" ref="D441">IF(ISBLANK(A441),"",XLOOKUP($A441,'Codified Game Plan'!$E$3:$E$477,'Codified Game Plan'!$G$3:$G$477,0))</f>
        <v/>
      </c>
      <c r="E441" s="328" t="str">
        <f>IF(ISBLANK(A441),"",MAXIFS('Codified Game Plan'!$I$3:$I$477,'Codified Game Plan'!$E$3:$E$477,A441))</f>
        <v/>
      </c>
      <c r="F441" s="329" t="str">
        <f t="shared" si="4"/>
        <v>      - </v>
      </c>
      <c r="G441" s="295"/>
      <c r="H441" s="295"/>
      <c r="I441" s="295"/>
      <c r="J441" s="295"/>
      <c r="K441" s="295"/>
      <c r="L441" s="295"/>
      <c r="M441" s="295"/>
      <c r="N441" s="295"/>
      <c r="O441" s="295"/>
      <c r="P441" s="295"/>
      <c r="Q441" s="295"/>
      <c r="R441" s="295"/>
      <c r="S441" s="295"/>
      <c r="T441" s="295"/>
      <c r="U441" s="387"/>
      <c r="V441" s="387"/>
      <c r="W441" s="387"/>
      <c r="X441" s="387"/>
      <c r="Y441" s="387"/>
      <c r="Z441" s="387"/>
      <c r="AA441" s="387"/>
      <c r="AB441" s="387"/>
      <c r="AC441" s="387"/>
      <c r="AD441" s="387"/>
      <c r="AE441" s="387"/>
      <c r="AF441" s="387"/>
      <c r="AG441" s="387"/>
      <c r="AH441" s="387"/>
      <c r="AI441" s="387"/>
      <c r="AJ441" s="387"/>
      <c r="AK441" s="387"/>
      <c r="AL441" s="387"/>
      <c r="AM441" s="387"/>
      <c r="AN441" s="387"/>
      <c r="AO441" s="387"/>
      <c r="AP441" s="387"/>
      <c r="AQ441" s="387"/>
      <c r="AR441" s="387"/>
      <c r="AS441" s="387"/>
      <c r="AT441" s="387"/>
      <c r="AU441" s="387"/>
      <c r="AV441" s="387"/>
      <c r="AW441" s="387"/>
      <c r="AX441" s="387"/>
      <c r="AY441" s="387"/>
      <c r="AZ441" s="387"/>
      <c r="BA441" s="387"/>
      <c r="BB441" s="387"/>
      <c r="BC441" s="387"/>
      <c r="BD441" s="387"/>
      <c r="BE441" s="387"/>
      <c r="BF441" s="387"/>
      <c r="BG441" s="387"/>
      <c r="BH441" s="387"/>
      <c r="BI441" s="387"/>
      <c r="BJ441" s="387"/>
      <c r="BK441" s="387"/>
      <c r="BL441" s="387"/>
      <c r="BM441" s="387"/>
      <c r="BN441" s="387"/>
      <c r="BO441" s="387"/>
      <c r="BP441" s="387"/>
      <c r="BQ441" s="387"/>
      <c r="BR441" s="387"/>
      <c r="BS441" s="387"/>
      <c r="BT441" s="387"/>
      <c r="BU441" s="387"/>
      <c r="BV441" s="387"/>
      <c r="BW441" s="295"/>
      <c r="BX441" s="295"/>
      <c r="BY441" s="295"/>
    </row>
    <row r="442" ht="15.0" customHeight="1">
      <c r="A442" s="294"/>
      <c r="B442" s="295" t="str">
        <f>IF(ISTEXT(A442),SUMIF('Production Calendar'!$F$3:$F$171,'Crop Map'!$A442,'Production Calendar'!$G$3:$G$171),"")</f>
        <v/>
      </c>
      <c r="C442" s="327" t="str">
        <f t="shared" si="3"/>
        <v/>
      </c>
      <c r="D442" s="328" t="str">
        <f t="array" ref="D442">IF(ISBLANK(A442),"",XLOOKUP($A442,'Codified Game Plan'!$E$3:$E$477,'Codified Game Plan'!$G$3:$G$477,0))</f>
        <v/>
      </c>
      <c r="E442" s="328" t="str">
        <f>IF(ISBLANK(A442),"",MAXIFS('Codified Game Plan'!$I$3:$I$477,'Codified Game Plan'!$E$3:$E$477,A442))</f>
        <v/>
      </c>
      <c r="F442" s="329" t="str">
        <f t="shared" si="4"/>
        <v>      - </v>
      </c>
      <c r="G442" s="295"/>
      <c r="H442" s="295"/>
      <c r="I442" s="295"/>
      <c r="J442" s="295"/>
      <c r="K442" s="295"/>
      <c r="L442" s="295"/>
      <c r="M442" s="295"/>
      <c r="N442" s="295"/>
      <c r="O442" s="295"/>
      <c r="P442" s="295"/>
      <c r="Q442" s="295"/>
      <c r="R442" s="295"/>
      <c r="S442" s="295"/>
      <c r="T442" s="295"/>
      <c r="U442" s="387"/>
      <c r="V442" s="387"/>
      <c r="W442" s="387"/>
      <c r="X442" s="387"/>
      <c r="Y442" s="387"/>
      <c r="Z442" s="387"/>
      <c r="AA442" s="387"/>
      <c r="AB442" s="387"/>
      <c r="AC442" s="387"/>
      <c r="AD442" s="387"/>
      <c r="AE442" s="387"/>
      <c r="AF442" s="387"/>
      <c r="AG442" s="387"/>
      <c r="AH442" s="387"/>
      <c r="AI442" s="387"/>
      <c r="AJ442" s="387"/>
      <c r="AK442" s="387"/>
      <c r="AL442" s="387"/>
      <c r="AM442" s="387"/>
      <c r="AN442" s="387"/>
      <c r="AO442" s="387"/>
      <c r="AP442" s="387"/>
      <c r="AQ442" s="387"/>
      <c r="AR442" s="387"/>
      <c r="AS442" s="387"/>
      <c r="AT442" s="387"/>
      <c r="AU442" s="387"/>
      <c r="AV442" s="387"/>
      <c r="AW442" s="387"/>
      <c r="AX442" s="387"/>
      <c r="AY442" s="387"/>
      <c r="AZ442" s="387"/>
      <c r="BA442" s="387"/>
      <c r="BB442" s="387"/>
      <c r="BC442" s="387"/>
      <c r="BD442" s="387"/>
      <c r="BE442" s="387"/>
      <c r="BF442" s="387"/>
      <c r="BG442" s="387"/>
      <c r="BH442" s="387"/>
      <c r="BI442" s="387"/>
      <c r="BJ442" s="387"/>
      <c r="BK442" s="387"/>
      <c r="BL442" s="387"/>
      <c r="BM442" s="387"/>
      <c r="BN442" s="387"/>
      <c r="BO442" s="387"/>
      <c r="BP442" s="387"/>
      <c r="BQ442" s="387"/>
      <c r="BR442" s="387"/>
      <c r="BS442" s="387"/>
      <c r="BT442" s="387"/>
      <c r="BU442" s="387"/>
      <c r="BV442" s="387"/>
      <c r="BW442" s="295"/>
      <c r="BX442" s="295"/>
      <c r="BY442" s="295"/>
    </row>
    <row r="443" ht="15.0" customHeight="1">
      <c r="A443" s="294"/>
      <c r="B443" s="295" t="str">
        <f>IF(ISTEXT(A443),SUMIF('Production Calendar'!$F$3:$F$171,'Crop Map'!$A443,'Production Calendar'!$G$3:$G$171),"")</f>
        <v/>
      </c>
      <c r="C443" s="327" t="str">
        <f t="shared" si="3"/>
        <v/>
      </c>
      <c r="D443" s="328" t="str">
        <f t="array" ref="D443">IF(ISBLANK(A443),"",XLOOKUP($A443,'Codified Game Plan'!$E$3:$E$477,'Codified Game Plan'!$G$3:$G$477,0))</f>
        <v/>
      </c>
      <c r="E443" s="328" t="str">
        <f>IF(ISBLANK(A443),"",MAXIFS('Codified Game Plan'!$I$3:$I$477,'Codified Game Plan'!$E$3:$E$477,A443))</f>
        <v/>
      </c>
      <c r="F443" s="329" t="str">
        <f t="shared" si="4"/>
        <v>      - </v>
      </c>
      <c r="G443" s="295"/>
      <c r="H443" s="295"/>
      <c r="I443" s="295"/>
      <c r="J443" s="295"/>
      <c r="K443" s="295"/>
      <c r="L443" s="295"/>
      <c r="M443" s="295"/>
      <c r="N443" s="295"/>
      <c r="O443" s="295"/>
      <c r="P443" s="295"/>
      <c r="Q443" s="295"/>
      <c r="R443" s="295"/>
      <c r="S443" s="295"/>
      <c r="T443" s="295"/>
      <c r="U443" s="387"/>
      <c r="V443" s="387"/>
      <c r="W443" s="387"/>
      <c r="X443" s="387"/>
      <c r="Y443" s="387"/>
      <c r="Z443" s="387"/>
      <c r="AA443" s="387"/>
      <c r="AB443" s="387"/>
      <c r="AC443" s="387"/>
      <c r="AD443" s="387"/>
      <c r="AE443" s="387"/>
      <c r="AF443" s="387"/>
      <c r="AG443" s="387"/>
      <c r="AH443" s="387"/>
      <c r="AI443" s="387"/>
      <c r="AJ443" s="387"/>
      <c r="AK443" s="387"/>
      <c r="AL443" s="387"/>
      <c r="AM443" s="387"/>
      <c r="AN443" s="387"/>
      <c r="AO443" s="387"/>
      <c r="AP443" s="387"/>
      <c r="AQ443" s="387"/>
      <c r="AR443" s="387"/>
      <c r="AS443" s="387"/>
      <c r="AT443" s="387"/>
      <c r="AU443" s="387"/>
      <c r="AV443" s="387"/>
      <c r="AW443" s="387"/>
      <c r="AX443" s="387"/>
      <c r="AY443" s="387"/>
      <c r="AZ443" s="387"/>
      <c r="BA443" s="387"/>
      <c r="BB443" s="387"/>
      <c r="BC443" s="387"/>
      <c r="BD443" s="387"/>
      <c r="BE443" s="387"/>
      <c r="BF443" s="387"/>
      <c r="BG443" s="387"/>
      <c r="BH443" s="387"/>
      <c r="BI443" s="387"/>
      <c r="BJ443" s="387"/>
      <c r="BK443" s="387"/>
      <c r="BL443" s="387"/>
      <c r="BM443" s="387"/>
      <c r="BN443" s="387"/>
      <c r="BO443" s="387"/>
      <c r="BP443" s="387"/>
      <c r="BQ443" s="387"/>
      <c r="BR443" s="387"/>
      <c r="BS443" s="387"/>
      <c r="BT443" s="387"/>
      <c r="BU443" s="387"/>
      <c r="BV443" s="387"/>
      <c r="BW443" s="295"/>
      <c r="BX443" s="295"/>
      <c r="BY443" s="295"/>
    </row>
    <row r="444" ht="15.0" customHeight="1">
      <c r="A444" s="294"/>
      <c r="B444" s="295" t="str">
        <f>IF(ISTEXT(A444),SUMIF('Production Calendar'!$F$3:$F$171,'Crop Map'!$A444,'Production Calendar'!$G$3:$G$171),"")</f>
        <v/>
      </c>
      <c r="C444" s="327" t="str">
        <f t="shared" si="3"/>
        <v/>
      </c>
      <c r="D444" s="328" t="str">
        <f t="array" ref="D444">IF(ISBLANK(A444),"",XLOOKUP($A444,'Codified Game Plan'!$E$3:$E$477,'Codified Game Plan'!$G$3:$G$477,0))</f>
        <v/>
      </c>
      <c r="E444" s="328" t="str">
        <f>IF(ISBLANK(A444),"",MAXIFS('Codified Game Plan'!$I$3:$I$477,'Codified Game Plan'!$E$3:$E$477,A444))</f>
        <v/>
      </c>
      <c r="F444" s="329" t="str">
        <f t="shared" si="4"/>
        <v>      - </v>
      </c>
      <c r="G444" s="295"/>
      <c r="H444" s="295"/>
      <c r="I444" s="295"/>
      <c r="J444" s="295"/>
      <c r="K444" s="295"/>
      <c r="L444" s="295"/>
      <c r="M444" s="295"/>
      <c r="N444" s="295"/>
      <c r="O444" s="295"/>
      <c r="P444" s="295"/>
      <c r="Q444" s="295"/>
      <c r="R444" s="295"/>
      <c r="S444" s="295"/>
      <c r="T444" s="295"/>
      <c r="U444" s="387"/>
      <c r="V444" s="387"/>
      <c r="W444" s="387"/>
      <c r="X444" s="387"/>
      <c r="Y444" s="387"/>
      <c r="Z444" s="387"/>
      <c r="AA444" s="387"/>
      <c r="AB444" s="387"/>
      <c r="AC444" s="387"/>
      <c r="AD444" s="387"/>
      <c r="AE444" s="387"/>
      <c r="AF444" s="387"/>
      <c r="AG444" s="387"/>
      <c r="AH444" s="387"/>
      <c r="AI444" s="387"/>
      <c r="AJ444" s="387"/>
      <c r="AK444" s="387"/>
      <c r="AL444" s="387"/>
      <c r="AM444" s="387"/>
      <c r="AN444" s="387"/>
      <c r="AO444" s="387"/>
      <c r="AP444" s="387"/>
      <c r="AQ444" s="387"/>
      <c r="AR444" s="387"/>
      <c r="AS444" s="387"/>
      <c r="AT444" s="387"/>
      <c r="AU444" s="387"/>
      <c r="AV444" s="387"/>
      <c r="AW444" s="387"/>
      <c r="AX444" s="387"/>
      <c r="AY444" s="387"/>
      <c r="AZ444" s="387"/>
      <c r="BA444" s="387"/>
      <c r="BB444" s="387"/>
      <c r="BC444" s="387"/>
      <c r="BD444" s="387"/>
      <c r="BE444" s="387"/>
      <c r="BF444" s="387"/>
      <c r="BG444" s="387"/>
      <c r="BH444" s="387"/>
      <c r="BI444" s="387"/>
      <c r="BJ444" s="387"/>
      <c r="BK444" s="387"/>
      <c r="BL444" s="387"/>
      <c r="BM444" s="387"/>
      <c r="BN444" s="387"/>
      <c r="BO444" s="387"/>
      <c r="BP444" s="387"/>
      <c r="BQ444" s="387"/>
      <c r="BR444" s="387"/>
      <c r="BS444" s="387"/>
      <c r="BT444" s="387"/>
      <c r="BU444" s="387"/>
      <c r="BV444" s="387"/>
      <c r="BW444" s="295"/>
      <c r="BX444" s="295"/>
      <c r="BY444" s="295"/>
    </row>
    <row r="445" ht="15.0" customHeight="1">
      <c r="A445" s="294"/>
      <c r="B445" s="295" t="str">
        <f>IF(ISTEXT(A445),SUMIF('Production Calendar'!$F$3:$F$171,'Crop Map'!$A445,'Production Calendar'!$G$3:$G$171),"")</f>
        <v/>
      </c>
      <c r="C445" s="327" t="str">
        <f t="shared" si="3"/>
        <v/>
      </c>
      <c r="D445" s="328" t="str">
        <f t="array" ref="D445">IF(ISBLANK(A445),"",XLOOKUP($A445,'Codified Game Plan'!$E$3:$E$477,'Codified Game Plan'!$G$3:$G$477,0))</f>
        <v/>
      </c>
      <c r="E445" s="328" t="str">
        <f>IF(ISBLANK(A445),"",MAXIFS('Codified Game Plan'!$I$3:$I$477,'Codified Game Plan'!$E$3:$E$477,A445))</f>
        <v/>
      </c>
      <c r="F445" s="329" t="str">
        <f t="shared" si="4"/>
        <v>      - </v>
      </c>
      <c r="G445" s="295"/>
      <c r="H445" s="295"/>
      <c r="I445" s="295"/>
      <c r="J445" s="295"/>
      <c r="K445" s="295"/>
      <c r="L445" s="295"/>
      <c r="M445" s="295"/>
      <c r="N445" s="295"/>
      <c r="O445" s="295"/>
      <c r="P445" s="295"/>
      <c r="Q445" s="295"/>
      <c r="R445" s="295"/>
      <c r="S445" s="295"/>
      <c r="T445" s="295"/>
      <c r="U445" s="387"/>
      <c r="V445" s="387"/>
      <c r="W445" s="387"/>
      <c r="X445" s="387"/>
      <c r="Y445" s="387"/>
      <c r="Z445" s="387"/>
      <c r="AA445" s="387"/>
      <c r="AB445" s="387"/>
      <c r="AC445" s="387"/>
      <c r="AD445" s="387"/>
      <c r="AE445" s="387"/>
      <c r="AF445" s="387"/>
      <c r="AG445" s="387"/>
      <c r="AH445" s="387"/>
      <c r="AI445" s="387"/>
      <c r="AJ445" s="387"/>
      <c r="AK445" s="387"/>
      <c r="AL445" s="387"/>
      <c r="AM445" s="387"/>
      <c r="AN445" s="387"/>
      <c r="AO445" s="387"/>
      <c r="AP445" s="387"/>
      <c r="AQ445" s="387"/>
      <c r="AR445" s="387"/>
      <c r="AS445" s="387"/>
      <c r="AT445" s="387"/>
      <c r="AU445" s="387"/>
      <c r="AV445" s="387"/>
      <c r="AW445" s="387"/>
      <c r="AX445" s="387"/>
      <c r="AY445" s="387"/>
      <c r="AZ445" s="387"/>
      <c r="BA445" s="387"/>
      <c r="BB445" s="387"/>
      <c r="BC445" s="387"/>
      <c r="BD445" s="387"/>
      <c r="BE445" s="387"/>
      <c r="BF445" s="387"/>
      <c r="BG445" s="387"/>
      <c r="BH445" s="387"/>
      <c r="BI445" s="387"/>
      <c r="BJ445" s="387"/>
      <c r="BK445" s="387"/>
      <c r="BL445" s="387"/>
      <c r="BM445" s="387"/>
      <c r="BN445" s="387"/>
      <c r="BO445" s="387"/>
      <c r="BP445" s="387"/>
      <c r="BQ445" s="387"/>
      <c r="BR445" s="387"/>
      <c r="BS445" s="387"/>
      <c r="BT445" s="387"/>
      <c r="BU445" s="387"/>
      <c r="BV445" s="387"/>
      <c r="BW445" s="295"/>
      <c r="BX445" s="295"/>
      <c r="BY445" s="295"/>
    </row>
    <row r="446" ht="15.0" customHeight="1">
      <c r="A446" s="294"/>
      <c r="B446" s="295" t="str">
        <f>IF(ISTEXT(A446),SUMIF('Production Calendar'!$F$3:$F$171,'Crop Map'!$A446,'Production Calendar'!$G$3:$G$171),"")</f>
        <v/>
      </c>
      <c r="C446" s="327" t="str">
        <f t="shared" si="3"/>
        <v/>
      </c>
      <c r="D446" s="328" t="str">
        <f t="array" ref="D446">IF(ISBLANK(A446),"",XLOOKUP($A446,'Codified Game Plan'!$E$3:$E$477,'Codified Game Plan'!$G$3:$G$477,0))</f>
        <v/>
      </c>
      <c r="E446" s="328" t="str">
        <f>IF(ISBLANK(A446),"",MAXIFS('Codified Game Plan'!$I$3:$I$477,'Codified Game Plan'!$E$3:$E$477,A446))</f>
        <v/>
      </c>
      <c r="F446" s="329" t="str">
        <f t="shared" si="4"/>
        <v>      - </v>
      </c>
      <c r="G446" s="295"/>
      <c r="H446" s="295"/>
      <c r="I446" s="295"/>
      <c r="J446" s="295"/>
      <c r="K446" s="295"/>
      <c r="L446" s="295"/>
      <c r="M446" s="295"/>
      <c r="N446" s="295"/>
      <c r="O446" s="295"/>
      <c r="P446" s="295"/>
      <c r="Q446" s="295"/>
      <c r="R446" s="295"/>
      <c r="S446" s="295"/>
      <c r="T446" s="295"/>
      <c r="U446" s="387"/>
      <c r="V446" s="387"/>
      <c r="W446" s="387"/>
      <c r="X446" s="387"/>
      <c r="Y446" s="387"/>
      <c r="Z446" s="387"/>
      <c r="AA446" s="387"/>
      <c r="AB446" s="387"/>
      <c r="AC446" s="387"/>
      <c r="AD446" s="387"/>
      <c r="AE446" s="387"/>
      <c r="AF446" s="387"/>
      <c r="AG446" s="387"/>
      <c r="AH446" s="387"/>
      <c r="AI446" s="387"/>
      <c r="AJ446" s="387"/>
      <c r="AK446" s="387"/>
      <c r="AL446" s="387"/>
      <c r="AM446" s="387"/>
      <c r="AN446" s="387"/>
      <c r="AO446" s="387"/>
      <c r="AP446" s="387"/>
      <c r="AQ446" s="387"/>
      <c r="AR446" s="387"/>
      <c r="AS446" s="387"/>
      <c r="AT446" s="387"/>
      <c r="AU446" s="387"/>
      <c r="AV446" s="387"/>
      <c r="AW446" s="387"/>
      <c r="AX446" s="387"/>
      <c r="AY446" s="387"/>
      <c r="AZ446" s="387"/>
      <c r="BA446" s="387"/>
      <c r="BB446" s="387"/>
      <c r="BC446" s="387"/>
      <c r="BD446" s="387"/>
      <c r="BE446" s="387"/>
      <c r="BF446" s="387"/>
      <c r="BG446" s="387"/>
      <c r="BH446" s="387"/>
      <c r="BI446" s="387"/>
      <c r="BJ446" s="387"/>
      <c r="BK446" s="387"/>
      <c r="BL446" s="387"/>
      <c r="BM446" s="387"/>
      <c r="BN446" s="387"/>
      <c r="BO446" s="387"/>
      <c r="BP446" s="387"/>
      <c r="BQ446" s="387"/>
      <c r="BR446" s="387"/>
      <c r="BS446" s="387"/>
      <c r="BT446" s="387"/>
      <c r="BU446" s="387"/>
      <c r="BV446" s="387"/>
      <c r="BW446" s="295"/>
      <c r="BX446" s="295"/>
      <c r="BY446" s="295"/>
    </row>
    <row r="447" ht="15.0" customHeight="1">
      <c r="A447" s="294"/>
      <c r="B447" s="295" t="str">
        <f>IF(ISTEXT(A447),SUMIF('Production Calendar'!$F$3:$F$171,'Crop Map'!$A447,'Production Calendar'!$G$3:$G$171),"")</f>
        <v/>
      </c>
      <c r="C447" s="327" t="str">
        <f t="shared" si="3"/>
        <v/>
      </c>
      <c r="D447" s="328" t="str">
        <f t="array" ref="D447">IF(ISBLANK(A447),"",XLOOKUP($A447,'Codified Game Plan'!$E$3:$E$477,'Codified Game Plan'!$G$3:$G$477,0))</f>
        <v/>
      </c>
      <c r="E447" s="328" t="str">
        <f>IF(ISBLANK(A447),"",MAXIFS('Codified Game Plan'!$I$3:$I$477,'Codified Game Plan'!$E$3:$E$477,A447))</f>
        <v/>
      </c>
      <c r="F447" s="329" t="str">
        <f t="shared" si="4"/>
        <v>      - </v>
      </c>
      <c r="G447" s="295"/>
      <c r="H447" s="295"/>
      <c r="I447" s="295"/>
      <c r="J447" s="295"/>
      <c r="K447" s="295"/>
      <c r="L447" s="295"/>
      <c r="M447" s="295"/>
      <c r="N447" s="295"/>
      <c r="O447" s="295"/>
      <c r="P447" s="295"/>
      <c r="Q447" s="295"/>
      <c r="R447" s="295"/>
      <c r="S447" s="295"/>
      <c r="T447" s="295"/>
      <c r="U447" s="387"/>
      <c r="V447" s="387"/>
      <c r="W447" s="387"/>
      <c r="X447" s="387"/>
      <c r="Y447" s="387"/>
      <c r="Z447" s="387"/>
      <c r="AA447" s="387"/>
      <c r="AB447" s="387"/>
      <c r="AC447" s="387"/>
      <c r="AD447" s="387"/>
      <c r="AE447" s="387"/>
      <c r="AF447" s="387"/>
      <c r="AG447" s="387"/>
      <c r="AH447" s="387"/>
      <c r="AI447" s="387"/>
      <c r="AJ447" s="387"/>
      <c r="AK447" s="387"/>
      <c r="AL447" s="387"/>
      <c r="AM447" s="387"/>
      <c r="AN447" s="387"/>
      <c r="AO447" s="387"/>
      <c r="AP447" s="387"/>
      <c r="AQ447" s="387"/>
      <c r="AR447" s="387"/>
      <c r="AS447" s="387"/>
      <c r="AT447" s="387"/>
      <c r="AU447" s="387"/>
      <c r="AV447" s="387"/>
      <c r="AW447" s="387"/>
      <c r="AX447" s="387"/>
      <c r="AY447" s="387"/>
      <c r="AZ447" s="387"/>
      <c r="BA447" s="387"/>
      <c r="BB447" s="387"/>
      <c r="BC447" s="387"/>
      <c r="BD447" s="387"/>
      <c r="BE447" s="387"/>
      <c r="BF447" s="387"/>
      <c r="BG447" s="387"/>
      <c r="BH447" s="387"/>
      <c r="BI447" s="387"/>
      <c r="BJ447" s="387"/>
      <c r="BK447" s="387"/>
      <c r="BL447" s="387"/>
      <c r="BM447" s="387"/>
      <c r="BN447" s="387"/>
      <c r="BO447" s="387"/>
      <c r="BP447" s="387"/>
      <c r="BQ447" s="387"/>
      <c r="BR447" s="387"/>
      <c r="BS447" s="387"/>
      <c r="BT447" s="387"/>
      <c r="BU447" s="387"/>
      <c r="BV447" s="387"/>
      <c r="BW447" s="295"/>
      <c r="BX447" s="295"/>
      <c r="BY447" s="295"/>
    </row>
    <row r="448" ht="15.0" customHeight="1">
      <c r="A448" s="294"/>
      <c r="B448" s="295" t="str">
        <f>IF(ISTEXT(A448),SUMIF('Production Calendar'!$F$3:$F$171,'Crop Map'!$A448,'Production Calendar'!$G$3:$G$171),"")</f>
        <v/>
      </c>
      <c r="C448" s="327" t="str">
        <f t="shared" si="3"/>
        <v/>
      </c>
      <c r="D448" s="328" t="str">
        <f t="array" ref="D448">IF(ISBLANK(A448),"",XLOOKUP($A448,'Codified Game Plan'!$E$3:$E$477,'Codified Game Plan'!$G$3:$G$477,0))</f>
        <v/>
      </c>
      <c r="E448" s="328" t="str">
        <f>IF(ISBLANK(A448),"",MAXIFS('Codified Game Plan'!$I$3:$I$477,'Codified Game Plan'!$E$3:$E$477,A448))</f>
        <v/>
      </c>
      <c r="F448" s="329" t="str">
        <f t="shared" si="4"/>
        <v>      - </v>
      </c>
      <c r="G448" s="295"/>
      <c r="H448" s="295"/>
      <c r="I448" s="295"/>
      <c r="J448" s="295"/>
      <c r="K448" s="295"/>
      <c r="L448" s="295"/>
      <c r="M448" s="295"/>
      <c r="N448" s="295"/>
      <c r="O448" s="295"/>
      <c r="P448" s="295"/>
      <c r="Q448" s="295"/>
      <c r="R448" s="295"/>
      <c r="S448" s="295"/>
      <c r="T448" s="295"/>
      <c r="U448" s="387"/>
      <c r="V448" s="387"/>
      <c r="W448" s="387"/>
      <c r="X448" s="387"/>
      <c r="Y448" s="387"/>
      <c r="Z448" s="387"/>
      <c r="AA448" s="387"/>
      <c r="AB448" s="387"/>
      <c r="AC448" s="387"/>
      <c r="AD448" s="387"/>
      <c r="AE448" s="387"/>
      <c r="AF448" s="387"/>
      <c r="AG448" s="387"/>
      <c r="AH448" s="387"/>
      <c r="AI448" s="387"/>
      <c r="AJ448" s="387"/>
      <c r="AK448" s="387"/>
      <c r="AL448" s="387"/>
      <c r="AM448" s="387"/>
      <c r="AN448" s="387"/>
      <c r="AO448" s="387"/>
      <c r="AP448" s="387"/>
      <c r="AQ448" s="387"/>
      <c r="AR448" s="387"/>
      <c r="AS448" s="387"/>
      <c r="AT448" s="387"/>
      <c r="AU448" s="387"/>
      <c r="AV448" s="387"/>
      <c r="AW448" s="387"/>
      <c r="AX448" s="387"/>
      <c r="AY448" s="387"/>
      <c r="AZ448" s="387"/>
      <c r="BA448" s="387"/>
      <c r="BB448" s="387"/>
      <c r="BC448" s="387"/>
      <c r="BD448" s="387"/>
      <c r="BE448" s="387"/>
      <c r="BF448" s="387"/>
      <c r="BG448" s="387"/>
      <c r="BH448" s="387"/>
      <c r="BI448" s="387"/>
      <c r="BJ448" s="387"/>
      <c r="BK448" s="387"/>
      <c r="BL448" s="387"/>
      <c r="BM448" s="387"/>
      <c r="BN448" s="387"/>
      <c r="BO448" s="387"/>
      <c r="BP448" s="387"/>
      <c r="BQ448" s="387"/>
      <c r="BR448" s="387"/>
      <c r="BS448" s="387"/>
      <c r="BT448" s="387"/>
      <c r="BU448" s="387"/>
      <c r="BV448" s="387"/>
      <c r="BW448" s="295"/>
      <c r="BX448" s="295"/>
      <c r="BY448" s="295"/>
    </row>
    <row r="449" ht="15.0" customHeight="1">
      <c r="A449" s="294"/>
      <c r="B449" s="295" t="str">
        <f>IF(ISTEXT(A449),SUMIF('Production Calendar'!$F$3:$F$171,'Crop Map'!$A449,'Production Calendar'!$G$3:$G$171),"")</f>
        <v/>
      </c>
      <c r="C449" s="327" t="str">
        <f t="shared" si="3"/>
        <v/>
      </c>
      <c r="D449" s="328" t="str">
        <f t="array" ref="D449">IF(ISBLANK(A449),"",XLOOKUP($A449,'Codified Game Plan'!$E$3:$E$477,'Codified Game Plan'!$G$3:$G$477,0))</f>
        <v/>
      </c>
      <c r="E449" s="328" t="str">
        <f>IF(ISBLANK(A449),"",MAXIFS('Codified Game Plan'!$I$3:$I$477,'Codified Game Plan'!$E$3:$E$477,A449))</f>
        <v/>
      </c>
      <c r="F449" s="329" t="str">
        <f t="shared" si="4"/>
        <v>      - </v>
      </c>
      <c r="G449" s="295"/>
      <c r="H449" s="295"/>
      <c r="I449" s="295"/>
      <c r="J449" s="295"/>
      <c r="K449" s="295"/>
      <c r="L449" s="295"/>
      <c r="M449" s="295"/>
      <c r="N449" s="295"/>
      <c r="O449" s="295"/>
      <c r="P449" s="295"/>
      <c r="Q449" s="295"/>
      <c r="R449" s="295"/>
      <c r="S449" s="295"/>
      <c r="T449" s="295"/>
      <c r="U449" s="387"/>
      <c r="V449" s="387"/>
      <c r="W449" s="387"/>
      <c r="X449" s="387"/>
      <c r="Y449" s="387"/>
      <c r="Z449" s="387"/>
      <c r="AA449" s="387"/>
      <c r="AB449" s="387"/>
      <c r="AC449" s="387"/>
      <c r="AD449" s="387"/>
      <c r="AE449" s="387"/>
      <c r="AF449" s="387"/>
      <c r="AG449" s="387"/>
      <c r="AH449" s="387"/>
      <c r="AI449" s="387"/>
      <c r="AJ449" s="387"/>
      <c r="AK449" s="387"/>
      <c r="AL449" s="387"/>
      <c r="AM449" s="387"/>
      <c r="AN449" s="387"/>
      <c r="AO449" s="387"/>
      <c r="AP449" s="387"/>
      <c r="AQ449" s="387"/>
      <c r="AR449" s="387"/>
      <c r="AS449" s="387"/>
      <c r="AT449" s="387"/>
      <c r="AU449" s="387"/>
      <c r="AV449" s="387"/>
      <c r="AW449" s="387"/>
      <c r="AX449" s="387"/>
      <c r="AY449" s="387"/>
      <c r="AZ449" s="387"/>
      <c r="BA449" s="387"/>
      <c r="BB449" s="387"/>
      <c r="BC449" s="387"/>
      <c r="BD449" s="387"/>
      <c r="BE449" s="387"/>
      <c r="BF449" s="387"/>
      <c r="BG449" s="387"/>
      <c r="BH449" s="387"/>
      <c r="BI449" s="387"/>
      <c r="BJ449" s="387"/>
      <c r="BK449" s="387"/>
      <c r="BL449" s="387"/>
      <c r="BM449" s="387"/>
      <c r="BN449" s="387"/>
      <c r="BO449" s="387"/>
      <c r="BP449" s="387"/>
      <c r="BQ449" s="387"/>
      <c r="BR449" s="387"/>
      <c r="BS449" s="387"/>
      <c r="BT449" s="387"/>
      <c r="BU449" s="387"/>
      <c r="BV449" s="387"/>
      <c r="BW449" s="295"/>
      <c r="BX449" s="295"/>
      <c r="BY449" s="295"/>
    </row>
    <row r="450" ht="15.0" customHeight="1">
      <c r="A450" s="294"/>
      <c r="B450" s="295" t="str">
        <f>IF(ISTEXT(A450),SUMIF('Production Calendar'!$F$3:$F$171,'Crop Map'!$A450,'Production Calendar'!$G$3:$G$171),"")</f>
        <v/>
      </c>
      <c r="C450" s="327" t="str">
        <f t="shared" si="3"/>
        <v/>
      </c>
      <c r="D450" s="328" t="str">
        <f t="array" ref="D450">IF(ISBLANK(A450),"",XLOOKUP($A450,'Codified Game Plan'!$E$3:$E$477,'Codified Game Plan'!$G$3:$G$477,0))</f>
        <v/>
      </c>
      <c r="E450" s="328" t="str">
        <f>IF(ISBLANK(A450),"",MAXIFS('Codified Game Plan'!$I$3:$I$477,'Codified Game Plan'!$E$3:$E$477,A450))</f>
        <v/>
      </c>
      <c r="F450" s="329" t="str">
        <f t="shared" si="4"/>
        <v>      - </v>
      </c>
      <c r="G450" s="295"/>
      <c r="H450" s="295"/>
      <c r="I450" s="295"/>
      <c r="J450" s="295"/>
      <c r="K450" s="295"/>
      <c r="L450" s="295"/>
      <c r="M450" s="295"/>
      <c r="N450" s="295"/>
      <c r="O450" s="295"/>
      <c r="P450" s="295"/>
      <c r="Q450" s="295"/>
      <c r="R450" s="295"/>
      <c r="S450" s="295"/>
      <c r="T450" s="295"/>
      <c r="U450" s="387"/>
      <c r="V450" s="387"/>
      <c r="W450" s="387"/>
      <c r="X450" s="387"/>
      <c r="Y450" s="387"/>
      <c r="Z450" s="387"/>
      <c r="AA450" s="387"/>
      <c r="AB450" s="387"/>
      <c r="AC450" s="387"/>
      <c r="AD450" s="387"/>
      <c r="AE450" s="387"/>
      <c r="AF450" s="387"/>
      <c r="AG450" s="387"/>
      <c r="AH450" s="387"/>
      <c r="AI450" s="387"/>
      <c r="AJ450" s="387"/>
      <c r="AK450" s="387"/>
      <c r="AL450" s="387"/>
      <c r="AM450" s="387"/>
      <c r="AN450" s="387"/>
      <c r="AO450" s="387"/>
      <c r="AP450" s="387"/>
      <c r="AQ450" s="387"/>
      <c r="AR450" s="387"/>
      <c r="AS450" s="387"/>
      <c r="AT450" s="387"/>
      <c r="AU450" s="387"/>
      <c r="AV450" s="387"/>
      <c r="AW450" s="387"/>
      <c r="AX450" s="387"/>
      <c r="AY450" s="387"/>
      <c r="AZ450" s="387"/>
      <c r="BA450" s="387"/>
      <c r="BB450" s="387"/>
      <c r="BC450" s="387"/>
      <c r="BD450" s="387"/>
      <c r="BE450" s="387"/>
      <c r="BF450" s="387"/>
      <c r="BG450" s="387"/>
      <c r="BH450" s="387"/>
      <c r="BI450" s="387"/>
      <c r="BJ450" s="387"/>
      <c r="BK450" s="387"/>
      <c r="BL450" s="387"/>
      <c r="BM450" s="387"/>
      <c r="BN450" s="387"/>
      <c r="BO450" s="387"/>
      <c r="BP450" s="387"/>
      <c r="BQ450" s="387"/>
      <c r="BR450" s="387"/>
      <c r="BS450" s="387"/>
      <c r="BT450" s="387"/>
      <c r="BU450" s="387"/>
      <c r="BV450" s="387"/>
      <c r="BW450" s="295"/>
      <c r="BX450" s="295"/>
      <c r="BY450" s="295"/>
    </row>
    <row r="451" ht="15.0" customHeight="1">
      <c r="A451" s="294"/>
      <c r="B451" s="295" t="str">
        <f>IF(ISTEXT(A451),SUMIF('Production Calendar'!$F$3:$F$171,'Crop Map'!$A451,'Production Calendar'!$G$3:$G$171),"")</f>
        <v/>
      </c>
      <c r="C451" s="327" t="str">
        <f t="shared" si="3"/>
        <v/>
      </c>
      <c r="D451" s="328" t="str">
        <f t="array" ref="D451">IF(ISBLANK(A451),"",XLOOKUP($A451,'Codified Game Plan'!$E$3:$E$477,'Codified Game Plan'!$G$3:$G$477,0))</f>
        <v/>
      </c>
      <c r="E451" s="328" t="str">
        <f>IF(ISBLANK(A451),"",MAXIFS('Codified Game Plan'!$I$3:$I$477,'Codified Game Plan'!$E$3:$E$477,A451))</f>
        <v/>
      </c>
      <c r="F451" s="329" t="str">
        <f t="shared" si="4"/>
        <v>      - </v>
      </c>
      <c r="G451" s="295"/>
      <c r="H451" s="295"/>
      <c r="I451" s="295"/>
      <c r="J451" s="295"/>
      <c r="K451" s="295"/>
      <c r="L451" s="295"/>
      <c r="M451" s="295"/>
      <c r="N451" s="295"/>
      <c r="O451" s="295"/>
      <c r="P451" s="295"/>
      <c r="Q451" s="295"/>
      <c r="R451" s="295"/>
      <c r="S451" s="295"/>
      <c r="T451" s="295"/>
      <c r="U451" s="387"/>
      <c r="V451" s="387"/>
      <c r="W451" s="387"/>
      <c r="X451" s="387"/>
      <c r="Y451" s="387"/>
      <c r="Z451" s="387"/>
      <c r="AA451" s="387"/>
      <c r="AB451" s="387"/>
      <c r="AC451" s="387"/>
      <c r="AD451" s="387"/>
      <c r="AE451" s="387"/>
      <c r="AF451" s="387"/>
      <c r="AG451" s="387"/>
      <c r="AH451" s="387"/>
      <c r="AI451" s="387"/>
      <c r="AJ451" s="387"/>
      <c r="AK451" s="387"/>
      <c r="AL451" s="387"/>
      <c r="AM451" s="387"/>
      <c r="AN451" s="387"/>
      <c r="AO451" s="387"/>
      <c r="AP451" s="387"/>
      <c r="AQ451" s="387"/>
      <c r="AR451" s="387"/>
      <c r="AS451" s="387"/>
      <c r="AT451" s="387"/>
      <c r="AU451" s="387"/>
      <c r="AV451" s="387"/>
      <c r="AW451" s="387"/>
      <c r="AX451" s="387"/>
      <c r="AY451" s="387"/>
      <c r="AZ451" s="387"/>
      <c r="BA451" s="387"/>
      <c r="BB451" s="387"/>
      <c r="BC451" s="387"/>
      <c r="BD451" s="387"/>
      <c r="BE451" s="387"/>
      <c r="BF451" s="387"/>
      <c r="BG451" s="387"/>
      <c r="BH451" s="387"/>
      <c r="BI451" s="387"/>
      <c r="BJ451" s="387"/>
      <c r="BK451" s="387"/>
      <c r="BL451" s="387"/>
      <c r="BM451" s="387"/>
      <c r="BN451" s="387"/>
      <c r="BO451" s="387"/>
      <c r="BP451" s="387"/>
      <c r="BQ451" s="387"/>
      <c r="BR451" s="387"/>
      <c r="BS451" s="387"/>
      <c r="BT451" s="387"/>
      <c r="BU451" s="387"/>
      <c r="BV451" s="387"/>
      <c r="BW451" s="295"/>
      <c r="BX451" s="295"/>
      <c r="BY451" s="295"/>
    </row>
    <row r="452" ht="15.0" customHeight="1">
      <c r="A452" s="294"/>
      <c r="B452" s="295" t="str">
        <f>IF(ISTEXT(A452),SUMIF('Production Calendar'!$F$3:$F$171,'Crop Map'!$A452,'Production Calendar'!$G$3:$G$171),"")</f>
        <v/>
      </c>
      <c r="C452" s="327" t="str">
        <f t="shared" si="3"/>
        <v/>
      </c>
      <c r="D452" s="328" t="str">
        <f t="array" ref="D452">IF(ISBLANK(A452),"",XLOOKUP($A452,'Codified Game Plan'!$E$3:$E$477,'Codified Game Plan'!$G$3:$G$477,0))</f>
        <v/>
      </c>
      <c r="E452" s="328" t="str">
        <f>IF(ISBLANK(A452),"",MAXIFS('Codified Game Plan'!$I$3:$I$477,'Codified Game Plan'!$E$3:$E$477,A452))</f>
        <v/>
      </c>
      <c r="F452" s="329" t="str">
        <f t="shared" si="4"/>
        <v>      - </v>
      </c>
      <c r="G452" s="295"/>
      <c r="H452" s="295"/>
      <c r="I452" s="295"/>
      <c r="J452" s="295"/>
      <c r="K452" s="295"/>
      <c r="L452" s="295"/>
      <c r="M452" s="295"/>
      <c r="N452" s="295"/>
      <c r="O452" s="295"/>
      <c r="P452" s="295"/>
      <c r="Q452" s="295"/>
      <c r="R452" s="295"/>
      <c r="S452" s="295"/>
      <c r="T452" s="295"/>
      <c r="U452" s="387"/>
      <c r="V452" s="387"/>
      <c r="W452" s="387"/>
      <c r="X452" s="387"/>
      <c r="Y452" s="387"/>
      <c r="Z452" s="387"/>
      <c r="AA452" s="387"/>
      <c r="AB452" s="387"/>
      <c r="AC452" s="387"/>
      <c r="AD452" s="387"/>
      <c r="AE452" s="387"/>
      <c r="AF452" s="387"/>
      <c r="AG452" s="387"/>
      <c r="AH452" s="387"/>
      <c r="AI452" s="387"/>
      <c r="AJ452" s="387"/>
      <c r="AK452" s="387"/>
      <c r="AL452" s="387"/>
      <c r="AM452" s="387"/>
      <c r="AN452" s="387"/>
      <c r="AO452" s="387"/>
      <c r="AP452" s="387"/>
      <c r="AQ452" s="387"/>
      <c r="AR452" s="387"/>
      <c r="AS452" s="387"/>
      <c r="AT452" s="387"/>
      <c r="AU452" s="387"/>
      <c r="AV452" s="387"/>
      <c r="AW452" s="387"/>
      <c r="AX452" s="387"/>
      <c r="AY452" s="387"/>
      <c r="AZ452" s="387"/>
      <c r="BA452" s="387"/>
      <c r="BB452" s="387"/>
      <c r="BC452" s="387"/>
      <c r="BD452" s="387"/>
      <c r="BE452" s="387"/>
      <c r="BF452" s="387"/>
      <c r="BG452" s="387"/>
      <c r="BH452" s="387"/>
      <c r="BI452" s="387"/>
      <c r="BJ452" s="387"/>
      <c r="BK452" s="387"/>
      <c r="BL452" s="387"/>
      <c r="BM452" s="387"/>
      <c r="BN452" s="387"/>
      <c r="BO452" s="387"/>
      <c r="BP452" s="387"/>
      <c r="BQ452" s="387"/>
      <c r="BR452" s="387"/>
      <c r="BS452" s="387"/>
      <c r="BT452" s="387"/>
      <c r="BU452" s="387"/>
      <c r="BV452" s="387"/>
      <c r="BW452" s="295"/>
      <c r="BX452" s="295"/>
      <c r="BY452" s="295"/>
    </row>
    <row r="453" ht="15.0" customHeight="1">
      <c r="A453" s="294"/>
      <c r="B453" s="295" t="str">
        <f>IF(ISTEXT(A453),SUMIF('Production Calendar'!$F$3:$F$171,'Crop Map'!$A453,'Production Calendar'!$G$3:$G$171),"")</f>
        <v/>
      </c>
      <c r="C453" s="327" t="str">
        <f t="shared" si="3"/>
        <v/>
      </c>
      <c r="D453" s="328" t="str">
        <f t="array" ref="D453">IF(ISBLANK(A453),"",XLOOKUP($A453,'Codified Game Plan'!$E$3:$E$477,'Codified Game Plan'!$G$3:$G$477,0))</f>
        <v/>
      </c>
      <c r="E453" s="328" t="str">
        <f>IF(ISBLANK(A453),"",MAXIFS('Codified Game Plan'!$I$3:$I$477,'Codified Game Plan'!$E$3:$E$477,A453))</f>
        <v/>
      </c>
      <c r="F453" s="329" t="str">
        <f t="shared" si="4"/>
        <v>      - </v>
      </c>
      <c r="G453" s="295"/>
      <c r="H453" s="295"/>
      <c r="I453" s="295"/>
      <c r="J453" s="295"/>
      <c r="K453" s="295"/>
      <c r="L453" s="295"/>
      <c r="M453" s="295"/>
      <c r="N453" s="295"/>
      <c r="O453" s="295"/>
      <c r="P453" s="295"/>
      <c r="Q453" s="295"/>
      <c r="R453" s="295"/>
      <c r="S453" s="295"/>
      <c r="T453" s="295"/>
      <c r="U453" s="387"/>
      <c r="V453" s="387"/>
      <c r="W453" s="387"/>
      <c r="X453" s="387"/>
      <c r="Y453" s="387"/>
      <c r="Z453" s="387"/>
      <c r="AA453" s="387"/>
      <c r="AB453" s="387"/>
      <c r="AC453" s="387"/>
      <c r="AD453" s="387"/>
      <c r="AE453" s="387"/>
      <c r="AF453" s="387"/>
      <c r="AG453" s="387"/>
      <c r="AH453" s="387"/>
      <c r="AI453" s="387"/>
      <c r="AJ453" s="387"/>
      <c r="AK453" s="387"/>
      <c r="AL453" s="387"/>
      <c r="AM453" s="387"/>
      <c r="AN453" s="387"/>
      <c r="AO453" s="387"/>
      <c r="AP453" s="387"/>
      <c r="AQ453" s="387"/>
      <c r="AR453" s="387"/>
      <c r="AS453" s="387"/>
      <c r="AT453" s="387"/>
      <c r="AU453" s="387"/>
      <c r="AV453" s="387"/>
      <c r="AW453" s="387"/>
      <c r="AX453" s="387"/>
      <c r="AY453" s="387"/>
      <c r="AZ453" s="387"/>
      <c r="BA453" s="387"/>
      <c r="BB453" s="387"/>
      <c r="BC453" s="387"/>
      <c r="BD453" s="387"/>
      <c r="BE453" s="387"/>
      <c r="BF453" s="387"/>
      <c r="BG453" s="387"/>
      <c r="BH453" s="387"/>
      <c r="BI453" s="387"/>
      <c r="BJ453" s="387"/>
      <c r="BK453" s="387"/>
      <c r="BL453" s="387"/>
      <c r="BM453" s="387"/>
      <c r="BN453" s="387"/>
      <c r="BO453" s="387"/>
      <c r="BP453" s="387"/>
      <c r="BQ453" s="387"/>
      <c r="BR453" s="387"/>
      <c r="BS453" s="387"/>
      <c r="BT453" s="387"/>
      <c r="BU453" s="387"/>
      <c r="BV453" s="387"/>
      <c r="BW453" s="295"/>
      <c r="BX453" s="295"/>
      <c r="BY453" s="295"/>
    </row>
    <row r="454" ht="15.0" customHeight="1">
      <c r="A454" s="294"/>
      <c r="B454" s="295" t="str">
        <f>IF(ISTEXT(A454),SUMIF('Production Calendar'!$F$3:$F$171,'Crop Map'!$A454,'Production Calendar'!$G$3:$G$171),"")</f>
        <v/>
      </c>
      <c r="C454" s="327" t="str">
        <f t="shared" si="3"/>
        <v/>
      </c>
      <c r="D454" s="328" t="str">
        <f t="array" ref="D454">IF(ISBLANK(A454),"",XLOOKUP($A454,'Codified Game Plan'!$E$3:$E$477,'Codified Game Plan'!$G$3:$G$477,0))</f>
        <v/>
      </c>
      <c r="E454" s="328" t="str">
        <f>IF(ISBLANK(A454),"",MAXIFS('Codified Game Plan'!$I$3:$I$477,'Codified Game Plan'!$E$3:$E$477,A454))</f>
        <v/>
      </c>
      <c r="F454" s="329" t="str">
        <f t="shared" si="4"/>
        <v>      - </v>
      </c>
      <c r="G454" s="295"/>
      <c r="H454" s="295"/>
      <c r="I454" s="295"/>
      <c r="J454" s="295"/>
      <c r="K454" s="295"/>
      <c r="L454" s="295"/>
      <c r="M454" s="295"/>
      <c r="N454" s="295"/>
      <c r="O454" s="295"/>
      <c r="P454" s="295"/>
      <c r="Q454" s="295"/>
      <c r="R454" s="295"/>
      <c r="S454" s="295"/>
      <c r="T454" s="295"/>
      <c r="U454" s="387"/>
      <c r="V454" s="387"/>
      <c r="W454" s="387"/>
      <c r="X454" s="387"/>
      <c r="Y454" s="387"/>
      <c r="Z454" s="387"/>
      <c r="AA454" s="387"/>
      <c r="AB454" s="387"/>
      <c r="AC454" s="387"/>
      <c r="AD454" s="387"/>
      <c r="AE454" s="387"/>
      <c r="AF454" s="387"/>
      <c r="AG454" s="387"/>
      <c r="AH454" s="387"/>
      <c r="AI454" s="387"/>
      <c r="AJ454" s="387"/>
      <c r="AK454" s="387"/>
      <c r="AL454" s="387"/>
      <c r="AM454" s="387"/>
      <c r="AN454" s="387"/>
      <c r="AO454" s="387"/>
      <c r="AP454" s="387"/>
      <c r="AQ454" s="387"/>
      <c r="AR454" s="387"/>
      <c r="AS454" s="387"/>
      <c r="AT454" s="387"/>
      <c r="AU454" s="387"/>
      <c r="AV454" s="387"/>
      <c r="AW454" s="387"/>
      <c r="AX454" s="387"/>
      <c r="AY454" s="387"/>
      <c r="AZ454" s="387"/>
      <c r="BA454" s="387"/>
      <c r="BB454" s="387"/>
      <c r="BC454" s="387"/>
      <c r="BD454" s="387"/>
      <c r="BE454" s="387"/>
      <c r="BF454" s="387"/>
      <c r="BG454" s="387"/>
      <c r="BH454" s="387"/>
      <c r="BI454" s="387"/>
      <c r="BJ454" s="387"/>
      <c r="BK454" s="387"/>
      <c r="BL454" s="387"/>
      <c r="BM454" s="387"/>
      <c r="BN454" s="387"/>
      <c r="BO454" s="387"/>
      <c r="BP454" s="387"/>
      <c r="BQ454" s="387"/>
      <c r="BR454" s="387"/>
      <c r="BS454" s="387"/>
      <c r="BT454" s="387"/>
      <c r="BU454" s="387"/>
      <c r="BV454" s="387"/>
      <c r="BW454" s="295"/>
      <c r="BX454" s="295"/>
      <c r="BY454" s="295"/>
    </row>
    <row r="455" ht="15.0" customHeight="1">
      <c r="A455" s="294"/>
      <c r="B455" s="295" t="str">
        <f>IF(ISTEXT(A455),SUMIF('Production Calendar'!$F$3:$F$171,'Crop Map'!$A455,'Production Calendar'!$G$3:$G$171),"")</f>
        <v/>
      </c>
      <c r="C455" s="327" t="str">
        <f t="shared" si="3"/>
        <v/>
      </c>
      <c r="D455" s="328" t="str">
        <f t="array" ref="D455">IF(ISBLANK(A455),"",XLOOKUP($A455,'Codified Game Plan'!$E$3:$E$477,'Codified Game Plan'!$G$3:$G$477,0))</f>
        <v/>
      </c>
      <c r="E455" s="328" t="str">
        <f>IF(ISBLANK(A455),"",MAXIFS('Codified Game Plan'!$I$3:$I$477,'Codified Game Plan'!$E$3:$E$477,A455))</f>
        <v/>
      </c>
      <c r="F455" s="329" t="str">
        <f t="shared" si="4"/>
        <v>      - </v>
      </c>
      <c r="G455" s="295"/>
      <c r="H455" s="295"/>
      <c r="I455" s="295"/>
      <c r="J455" s="295"/>
      <c r="K455" s="295"/>
      <c r="L455" s="295"/>
      <c r="M455" s="295"/>
      <c r="N455" s="295"/>
      <c r="O455" s="295"/>
      <c r="P455" s="295"/>
      <c r="Q455" s="295"/>
      <c r="R455" s="295"/>
      <c r="S455" s="295"/>
      <c r="T455" s="295"/>
      <c r="U455" s="387"/>
      <c r="V455" s="387"/>
      <c r="W455" s="387"/>
      <c r="X455" s="387"/>
      <c r="Y455" s="387"/>
      <c r="Z455" s="387"/>
      <c r="AA455" s="387"/>
      <c r="AB455" s="387"/>
      <c r="AC455" s="387"/>
      <c r="AD455" s="387"/>
      <c r="AE455" s="387"/>
      <c r="AF455" s="387"/>
      <c r="AG455" s="387"/>
      <c r="AH455" s="387"/>
      <c r="AI455" s="387"/>
      <c r="AJ455" s="387"/>
      <c r="AK455" s="387"/>
      <c r="AL455" s="387"/>
      <c r="AM455" s="387"/>
      <c r="AN455" s="387"/>
      <c r="AO455" s="387"/>
      <c r="AP455" s="387"/>
      <c r="AQ455" s="387"/>
      <c r="AR455" s="387"/>
      <c r="AS455" s="387"/>
      <c r="AT455" s="387"/>
      <c r="AU455" s="387"/>
      <c r="AV455" s="387"/>
      <c r="AW455" s="387"/>
      <c r="AX455" s="387"/>
      <c r="AY455" s="387"/>
      <c r="AZ455" s="387"/>
      <c r="BA455" s="387"/>
      <c r="BB455" s="387"/>
      <c r="BC455" s="387"/>
      <c r="BD455" s="387"/>
      <c r="BE455" s="387"/>
      <c r="BF455" s="387"/>
      <c r="BG455" s="387"/>
      <c r="BH455" s="387"/>
      <c r="BI455" s="387"/>
      <c r="BJ455" s="387"/>
      <c r="BK455" s="387"/>
      <c r="BL455" s="387"/>
      <c r="BM455" s="387"/>
      <c r="BN455" s="387"/>
      <c r="BO455" s="387"/>
      <c r="BP455" s="387"/>
      <c r="BQ455" s="387"/>
      <c r="BR455" s="387"/>
      <c r="BS455" s="387"/>
      <c r="BT455" s="387"/>
      <c r="BU455" s="387"/>
      <c r="BV455" s="387"/>
      <c r="BW455" s="295"/>
      <c r="BX455" s="295"/>
      <c r="BY455" s="295"/>
    </row>
    <row r="456" ht="15.0" customHeight="1">
      <c r="A456" s="294"/>
      <c r="B456" s="295" t="str">
        <f>IF(ISTEXT(A456),SUMIF('Production Calendar'!$F$3:$F$171,'Crop Map'!$A456,'Production Calendar'!$G$3:$G$171),"")</f>
        <v/>
      </c>
      <c r="C456" s="327" t="str">
        <f t="shared" si="3"/>
        <v/>
      </c>
      <c r="D456" s="328" t="str">
        <f t="array" ref="D456">IF(ISBLANK(A456),"",XLOOKUP($A456,'Codified Game Plan'!$E$3:$E$477,'Codified Game Plan'!$G$3:$G$477,0))</f>
        <v/>
      </c>
      <c r="E456" s="328" t="str">
        <f>IF(ISBLANK(A456),"",MAXIFS('Codified Game Plan'!$I$3:$I$477,'Codified Game Plan'!$E$3:$E$477,A456))</f>
        <v/>
      </c>
      <c r="F456" s="329" t="str">
        <f t="shared" si="4"/>
        <v>      - </v>
      </c>
      <c r="G456" s="295"/>
      <c r="H456" s="295"/>
      <c r="I456" s="295"/>
      <c r="J456" s="295"/>
      <c r="K456" s="295"/>
      <c r="L456" s="295"/>
      <c r="M456" s="295"/>
      <c r="N456" s="295"/>
      <c r="O456" s="295"/>
      <c r="P456" s="295"/>
      <c r="Q456" s="295"/>
      <c r="R456" s="295"/>
      <c r="S456" s="295"/>
      <c r="T456" s="295"/>
      <c r="U456" s="387"/>
      <c r="V456" s="387"/>
      <c r="W456" s="387"/>
      <c r="X456" s="387"/>
      <c r="Y456" s="387"/>
      <c r="Z456" s="387"/>
      <c r="AA456" s="387"/>
      <c r="AB456" s="387"/>
      <c r="AC456" s="387"/>
      <c r="AD456" s="387"/>
      <c r="AE456" s="387"/>
      <c r="AF456" s="387"/>
      <c r="AG456" s="387"/>
      <c r="AH456" s="387"/>
      <c r="AI456" s="387"/>
      <c r="AJ456" s="387"/>
      <c r="AK456" s="387"/>
      <c r="AL456" s="387"/>
      <c r="AM456" s="387"/>
      <c r="AN456" s="387"/>
      <c r="AO456" s="387"/>
      <c r="AP456" s="387"/>
      <c r="AQ456" s="387"/>
      <c r="AR456" s="387"/>
      <c r="AS456" s="387"/>
      <c r="AT456" s="387"/>
      <c r="AU456" s="387"/>
      <c r="AV456" s="387"/>
      <c r="AW456" s="387"/>
      <c r="AX456" s="387"/>
      <c r="AY456" s="387"/>
      <c r="AZ456" s="387"/>
      <c r="BA456" s="387"/>
      <c r="BB456" s="387"/>
      <c r="BC456" s="387"/>
      <c r="BD456" s="387"/>
      <c r="BE456" s="387"/>
      <c r="BF456" s="387"/>
      <c r="BG456" s="387"/>
      <c r="BH456" s="387"/>
      <c r="BI456" s="387"/>
      <c r="BJ456" s="387"/>
      <c r="BK456" s="387"/>
      <c r="BL456" s="387"/>
      <c r="BM456" s="387"/>
      <c r="BN456" s="387"/>
      <c r="BO456" s="387"/>
      <c r="BP456" s="387"/>
      <c r="BQ456" s="387"/>
      <c r="BR456" s="387"/>
      <c r="BS456" s="387"/>
      <c r="BT456" s="387"/>
      <c r="BU456" s="387"/>
      <c r="BV456" s="387"/>
      <c r="BW456" s="295"/>
      <c r="BX456" s="295"/>
      <c r="BY456" s="295"/>
    </row>
    <row r="457" ht="15.0" customHeight="1">
      <c r="A457" s="294"/>
      <c r="B457" s="295" t="str">
        <f>IF(ISTEXT(A457),SUMIF('Production Calendar'!$F$3:$F$171,'Crop Map'!$A457,'Production Calendar'!$G$3:$G$171),"")</f>
        <v/>
      </c>
      <c r="C457" s="327" t="str">
        <f t="shared" si="3"/>
        <v/>
      </c>
      <c r="D457" s="328" t="str">
        <f t="array" ref="D457">IF(ISBLANK(A457),"",XLOOKUP($A457,'Codified Game Plan'!$E$3:$E$477,'Codified Game Plan'!$G$3:$G$477,0))</f>
        <v/>
      </c>
      <c r="E457" s="328" t="str">
        <f>IF(ISBLANK(A457),"",MAXIFS('Codified Game Plan'!$I$3:$I$477,'Codified Game Plan'!$E$3:$E$477,A457))</f>
        <v/>
      </c>
      <c r="F457" s="329" t="str">
        <f t="shared" si="4"/>
        <v>      - </v>
      </c>
      <c r="G457" s="295"/>
      <c r="H457" s="295"/>
      <c r="I457" s="295"/>
      <c r="J457" s="295"/>
      <c r="K457" s="295"/>
      <c r="L457" s="295"/>
      <c r="M457" s="295"/>
      <c r="N457" s="295"/>
      <c r="O457" s="295"/>
      <c r="P457" s="295"/>
      <c r="Q457" s="295"/>
      <c r="R457" s="295"/>
      <c r="S457" s="295"/>
      <c r="T457" s="295"/>
      <c r="U457" s="387"/>
      <c r="V457" s="387"/>
      <c r="W457" s="387"/>
      <c r="X457" s="387"/>
      <c r="Y457" s="387"/>
      <c r="Z457" s="387"/>
      <c r="AA457" s="387"/>
      <c r="AB457" s="387"/>
      <c r="AC457" s="387"/>
      <c r="AD457" s="387"/>
      <c r="AE457" s="387"/>
      <c r="AF457" s="387"/>
      <c r="AG457" s="387"/>
      <c r="AH457" s="387"/>
      <c r="AI457" s="387"/>
      <c r="AJ457" s="387"/>
      <c r="AK457" s="387"/>
      <c r="AL457" s="387"/>
      <c r="AM457" s="387"/>
      <c r="AN457" s="387"/>
      <c r="AO457" s="387"/>
      <c r="AP457" s="387"/>
      <c r="AQ457" s="387"/>
      <c r="AR457" s="387"/>
      <c r="AS457" s="387"/>
      <c r="AT457" s="387"/>
      <c r="AU457" s="387"/>
      <c r="AV457" s="387"/>
      <c r="AW457" s="387"/>
      <c r="AX457" s="387"/>
      <c r="AY457" s="387"/>
      <c r="AZ457" s="387"/>
      <c r="BA457" s="387"/>
      <c r="BB457" s="387"/>
      <c r="BC457" s="387"/>
      <c r="BD457" s="387"/>
      <c r="BE457" s="387"/>
      <c r="BF457" s="387"/>
      <c r="BG457" s="387"/>
      <c r="BH457" s="387"/>
      <c r="BI457" s="387"/>
      <c r="BJ457" s="387"/>
      <c r="BK457" s="387"/>
      <c r="BL457" s="387"/>
      <c r="BM457" s="387"/>
      <c r="BN457" s="387"/>
      <c r="BO457" s="387"/>
      <c r="BP457" s="387"/>
      <c r="BQ457" s="387"/>
      <c r="BR457" s="387"/>
      <c r="BS457" s="387"/>
      <c r="BT457" s="387"/>
      <c r="BU457" s="387"/>
      <c r="BV457" s="387"/>
      <c r="BW457" s="295"/>
      <c r="BX457" s="295"/>
      <c r="BY457" s="295"/>
    </row>
    <row r="458" ht="15.0" customHeight="1">
      <c r="A458" s="294"/>
      <c r="B458" s="295" t="str">
        <f>IF(ISTEXT(A458),SUMIF('Production Calendar'!$F$3:$F$171,'Crop Map'!$A458,'Production Calendar'!$G$3:$G$171),"")</f>
        <v/>
      </c>
      <c r="C458" s="327" t="str">
        <f t="shared" si="3"/>
        <v/>
      </c>
      <c r="D458" s="328" t="str">
        <f t="array" ref="D458">IF(ISBLANK(A458),"",XLOOKUP($A458,'Codified Game Plan'!$E$3:$E$477,'Codified Game Plan'!$G$3:$G$477,0))</f>
        <v/>
      </c>
      <c r="E458" s="328" t="str">
        <f>IF(ISBLANK(A458),"",MAXIFS('Codified Game Plan'!$I$3:$I$477,'Codified Game Plan'!$E$3:$E$477,A458))</f>
        <v/>
      </c>
      <c r="F458" s="329" t="str">
        <f t="shared" si="4"/>
        <v>      - </v>
      </c>
      <c r="G458" s="295"/>
      <c r="H458" s="295"/>
      <c r="I458" s="295"/>
      <c r="J458" s="295"/>
      <c r="K458" s="295"/>
      <c r="L458" s="295"/>
      <c r="M458" s="295"/>
      <c r="N458" s="295"/>
      <c r="O458" s="295"/>
      <c r="P458" s="295"/>
      <c r="Q458" s="295"/>
      <c r="R458" s="295"/>
      <c r="S458" s="295"/>
      <c r="T458" s="295"/>
      <c r="U458" s="387"/>
      <c r="V458" s="387"/>
      <c r="W458" s="387"/>
      <c r="X458" s="387"/>
      <c r="Y458" s="387"/>
      <c r="Z458" s="387"/>
      <c r="AA458" s="387"/>
      <c r="AB458" s="387"/>
      <c r="AC458" s="387"/>
      <c r="AD458" s="387"/>
      <c r="AE458" s="387"/>
      <c r="AF458" s="387"/>
      <c r="AG458" s="387"/>
      <c r="AH458" s="387"/>
      <c r="AI458" s="387"/>
      <c r="AJ458" s="387"/>
      <c r="AK458" s="387"/>
      <c r="AL458" s="387"/>
      <c r="AM458" s="387"/>
      <c r="AN458" s="387"/>
      <c r="AO458" s="387"/>
      <c r="AP458" s="387"/>
      <c r="AQ458" s="387"/>
      <c r="AR458" s="387"/>
      <c r="AS458" s="387"/>
      <c r="AT458" s="387"/>
      <c r="AU458" s="387"/>
      <c r="AV458" s="387"/>
      <c r="AW458" s="387"/>
      <c r="AX458" s="387"/>
      <c r="AY458" s="387"/>
      <c r="AZ458" s="387"/>
      <c r="BA458" s="387"/>
      <c r="BB458" s="387"/>
      <c r="BC458" s="387"/>
      <c r="BD458" s="387"/>
      <c r="BE458" s="387"/>
      <c r="BF458" s="387"/>
      <c r="BG458" s="387"/>
      <c r="BH458" s="387"/>
      <c r="BI458" s="387"/>
      <c r="BJ458" s="387"/>
      <c r="BK458" s="387"/>
      <c r="BL458" s="387"/>
      <c r="BM458" s="387"/>
      <c r="BN458" s="387"/>
      <c r="BO458" s="387"/>
      <c r="BP458" s="387"/>
      <c r="BQ458" s="387"/>
      <c r="BR458" s="387"/>
      <c r="BS458" s="387"/>
      <c r="BT458" s="387"/>
      <c r="BU458" s="387"/>
      <c r="BV458" s="387"/>
      <c r="BW458" s="295"/>
      <c r="BX458" s="295"/>
      <c r="BY458" s="295"/>
    </row>
    <row r="459" ht="15.0" customHeight="1">
      <c r="A459" s="294"/>
      <c r="B459" s="295" t="str">
        <f>IF(ISTEXT(A459),SUMIF('Production Calendar'!$F$3:$F$171,'Crop Map'!$A459,'Production Calendar'!$G$3:$G$171),"")</f>
        <v/>
      </c>
      <c r="C459" s="327" t="str">
        <f t="shared" si="3"/>
        <v/>
      </c>
      <c r="D459" s="328" t="str">
        <f t="array" ref="D459">IF(ISBLANK(A459),"",XLOOKUP($A459,'Codified Game Plan'!$E$3:$E$477,'Codified Game Plan'!$G$3:$G$477,0))</f>
        <v/>
      </c>
      <c r="E459" s="328" t="str">
        <f>IF(ISBLANK(A459),"",MAXIFS('Codified Game Plan'!$I$3:$I$477,'Codified Game Plan'!$E$3:$E$477,A459))</f>
        <v/>
      </c>
      <c r="F459" s="329" t="str">
        <f t="shared" si="4"/>
        <v>      - </v>
      </c>
      <c r="G459" s="295"/>
      <c r="H459" s="295"/>
      <c r="I459" s="295"/>
      <c r="J459" s="295"/>
      <c r="K459" s="295"/>
      <c r="L459" s="295"/>
      <c r="M459" s="295"/>
      <c r="N459" s="295"/>
      <c r="O459" s="295"/>
      <c r="P459" s="295"/>
      <c r="Q459" s="295"/>
      <c r="R459" s="295"/>
      <c r="S459" s="295"/>
      <c r="T459" s="295"/>
      <c r="U459" s="387"/>
      <c r="V459" s="387"/>
      <c r="W459" s="387"/>
      <c r="X459" s="387"/>
      <c r="Y459" s="387"/>
      <c r="Z459" s="387"/>
      <c r="AA459" s="387"/>
      <c r="AB459" s="387"/>
      <c r="AC459" s="387"/>
      <c r="AD459" s="387"/>
      <c r="AE459" s="387"/>
      <c r="AF459" s="387"/>
      <c r="AG459" s="387"/>
      <c r="AH459" s="387"/>
      <c r="AI459" s="387"/>
      <c r="AJ459" s="387"/>
      <c r="AK459" s="387"/>
      <c r="AL459" s="387"/>
      <c r="AM459" s="387"/>
      <c r="AN459" s="387"/>
      <c r="AO459" s="387"/>
      <c r="AP459" s="387"/>
      <c r="AQ459" s="387"/>
      <c r="AR459" s="387"/>
      <c r="AS459" s="387"/>
      <c r="AT459" s="387"/>
      <c r="AU459" s="387"/>
      <c r="AV459" s="387"/>
      <c r="AW459" s="387"/>
      <c r="AX459" s="387"/>
      <c r="AY459" s="387"/>
      <c r="AZ459" s="387"/>
      <c r="BA459" s="387"/>
      <c r="BB459" s="387"/>
      <c r="BC459" s="387"/>
      <c r="BD459" s="387"/>
      <c r="BE459" s="387"/>
      <c r="BF459" s="387"/>
      <c r="BG459" s="387"/>
      <c r="BH459" s="387"/>
      <c r="BI459" s="387"/>
      <c r="BJ459" s="387"/>
      <c r="BK459" s="387"/>
      <c r="BL459" s="387"/>
      <c r="BM459" s="387"/>
      <c r="BN459" s="387"/>
      <c r="BO459" s="387"/>
      <c r="BP459" s="387"/>
      <c r="BQ459" s="387"/>
      <c r="BR459" s="387"/>
      <c r="BS459" s="387"/>
      <c r="BT459" s="387"/>
      <c r="BU459" s="387"/>
      <c r="BV459" s="387"/>
      <c r="BW459" s="295"/>
      <c r="BX459" s="295"/>
      <c r="BY459" s="295"/>
    </row>
    <row r="460" ht="15.0" customHeight="1">
      <c r="A460" s="294"/>
      <c r="B460" s="295" t="str">
        <f>IF(ISTEXT(A460),SUMIF('Production Calendar'!$F$3:$F$171,'Crop Map'!$A460,'Production Calendar'!$G$3:$G$171),"")</f>
        <v/>
      </c>
      <c r="C460" s="327" t="str">
        <f t="shared" si="3"/>
        <v/>
      </c>
      <c r="D460" s="328" t="str">
        <f t="array" ref="D460">IF(ISBLANK(A460),"",XLOOKUP($A460,'Codified Game Plan'!$E$3:$E$477,'Codified Game Plan'!$G$3:$G$477,0))</f>
        <v/>
      </c>
      <c r="E460" s="328" t="str">
        <f>IF(ISBLANK(A460),"",MAXIFS('Codified Game Plan'!$I$3:$I$477,'Codified Game Plan'!$E$3:$E$477,A460))</f>
        <v/>
      </c>
      <c r="F460" s="329" t="str">
        <f t="shared" si="4"/>
        <v>      - </v>
      </c>
      <c r="G460" s="295"/>
      <c r="H460" s="295"/>
      <c r="I460" s="295"/>
      <c r="J460" s="295"/>
      <c r="K460" s="295"/>
      <c r="L460" s="295"/>
      <c r="M460" s="295"/>
      <c r="N460" s="295"/>
      <c r="O460" s="295"/>
      <c r="P460" s="295"/>
      <c r="Q460" s="295"/>
      <c r="R460" s="295"/>
      <c r="S460" s="295"/>
      <c r="T460" s="295"/>
      <c r="U460" s="387"/>
      <c r="V460" s="387"/>
      <c r="W460" s="387"/>
      <c r="X460" s="387"/>
      <c r="Y460" s="387"/>
      <c r="Z460" s="387"/>
      <c r="AA460" s="387"/>
      <c r="AB460" s="387"/>
      <c r="AC460" s="387"/>
      <c r="AD460" s="387"/>
      <c r="AE460" s="387"/>
      <c r="AF460" s="387"/>
      <c r="AG460" s="387"/>
      <c r="AH460" s="387"/>
      <c r="AI460" s="387"/>
      <c r="AJ460" s="387"/>
      <c r="AK460" s="387"/>
      <c r="AL460" s="387"/>
      <c r="AM460" s="387"/>
      <c r="AN460" s="387"/>
      <c r="AO460" s="387"/>
      <c r="AP460" s="387"/>
      <c r="AQ460" s="387"/>
      <c r="AR460" s="387"/>
      <c r="AS460" s="387"/>
      <c r="AT460" s="387"/>
      <c r="AU460" s="387"/>
      <c r="AV460" s="387"/>
      <c r="AW460" s="387"/>
      <c r="AX460" s="387"/>
      <c r="AY460" s="387"/>
      <c r="AZ460" s="387"/>
      <c r="BA460" s="387"/>
      <c r="BB460" s="387"/>
      <c r="BC460" s="387"/>
      <c r="BD460" s="387"/>
      <c r="BE460" s="387"/>
      <c r="BF460" s="387"/>
      <c r="BG460" s="387"/>
      <c r="BH460" s="387"/>
      <c r="BI460" s="387"/>
      <c r="BJ460" s="387"/>
      <c r="BK460" s="387"/>
      <c r="BL460" s="387"/>
      <c r="BM460" s="387"/>
      <c r="BN460" s="387"/>
      <c r="BO460" s="387"/>
      <c r="BP460" s="387"/>
      <c r="BQ460" s="387"/>
      <c r="BR460" s="387"/>
      <c r="BS460" s="387"/>
      <c r="BT460" s="387"/>
      <c r="BU460" s="387"/>
      <c r="BV460" s="387"/>
      <c r="BW460" s="295"/>
      <c r="BX460" s="295"/>
      <c r="BY460" s="295"/>
    </row>
    <row r="461" ht="15.0" customHeight="1">
      <c r="A461" s="294"/>
      <c r="B461" s="295" t="str">
        <f>IF(ISTEXT(A461),SUMIF('Production Calendar'!$F$3:$F$171,'Crop Map'!$A461,'Production Calendar'!$G$3:$G$171),"")</f>
        <v/>
      </c>
      <c r="C461" s="327" t="str">
        <f t="shared" si="3"/>
        <v/>
      </c>
      <c r="D461" s="328" t="str">
        <f t="array" ref="D461">IF(ISBLANK(A461),"",XLOOKUP($A461,'Codified Game Plan'!$E$3:$E$477,'Codified Game Plan'!$G$3:$G$477,0))</f>
        <v/>
      </c>
      <c r="E461" s="328" t="str">
        <f>IF(ISBLANK(A461),"",MAXIFS('Codified Game Plan'!$I$3:$I$477,'Codified Game Plan'!$E$3:$E$477,A461))</f>
        <v/>
      </c>
      <c r="F461" s="329" t="str">
        <f t="shared" si="4"/>
        <v>      - </v>
      </c>
      <c r="G461" s="295"/>
      <c r="H461" s="295"/>
      <c r="I461" s="295"/>
      <c r="J461" s="295"/>
      <c r="K461" s="295"/>
      <c r="L461" s="295"/>
      <c r="M461" s="295"/>
      <c r="N461" s="295"/>
      <c r="O461" s="295"/>
      <c r="P461" s="295"/>
      <c r="Q461" s="295"/>
      <c r="R461" s="295"/>
      <c r="S461" s="295"/>
      <c r="T461" s="295"/>
      <c r="U461" s="387"/>
      <c r="V461" s="387"/>
      <c r="W461" s="387"/>
      <c r="X461" s="387"/>
      <c r="Y461" s="387"/>
      <c r="Z461" s="387"/>
      <c r="AA461" s="387"/>
      <c r="AB461" s="387"/>
      <c r="AC461" s="387"/>
      <c r="AD461" s="387"/>
      <c r="AE461" s="387"/>
      <c r="AF461" s="387"/>
      <c r="AG461" s="387"/>
      <c r="AH461" s="387"/>
      <c r="AI461" s="387"/>
      <c r="AJ461" s="387"/>
      <c r="AK461" s="387"/>
      <c r="AL461" s="387"/>
      <c r="AM461" s="387"/>
      <c r="AN461" s="387"/>
      <c r="AO461" s="387"/>
      <c r="AP461" s="387"/>
      <c r="AQ461" s="387"/>
      <c r="AR461" s="387"/>
      <c r="AS461" s="387"/>
      <c r="AT461" s="387"/>
      <c r="AU461" s="387"/>
      <c r="AV461" s="387"/>
      <c r="AW461" s="387"/>
      <c r="AX461" s="387"/>
      <c r="AY461" s="387"/>
      <c r="AZ461" s="387"/>
      <c r="BA461" s="387"/>
      <c r="BB461" s="387"/>
      <c r="BC461" s="387"/>
      <c r="BD461" s="387"/>
      <c r="BE461" s="387"/>
      <c r="BF461" s="387"/>
      <c r="BG461" s="387"/>
      <c r="BH461" s="387"/>
      <c r="BI461" s="387"/>
      <c r="BJ461" s="387"/>
      <c r="BK461" s="387"/>
      <c r="BL461" s="387"/>
      <c r="BM461" s="387"/>
      <c r="BN461" s="387"/>
      <c r="BO461" s="387"/>
      <c r="BP461" s="387"/>
      <c r="BQ461" s="387"/>
      <c r="BR461" s="387"/>
      <c r="BS461" s="387"/>
      <c r="BT461" s="387"/>
      <c r="BU461" s="387"/>
      <c r="BV461" s="387"/>
      <c r="BW461" s="295"/>
      <c r="BX461" s="295"/>
      <c r="BY461" s="295"/>
    </row>
    <row r="462" ht="15.0" customHeight="1">
      <c r="A462" s="294"/>
      <c r="B462" s="295" t="str">
        <f>IF(ISTEXT(A462),SUMIF('Production Calendar'!$F$3:$F$171,'Crop Map'!$A462,'Production Calendar'!$G$3:$G$171),"")</f>
        <v/>
      </c>
      <c r="C462" s="327" t="str">
        <f t="shared" si="3"/>
        <v/>
      </c>
      <c r="D462" s="328" t="str">
        <f t="array" ref="D462">IF(ISBLANK(A462),"",XLOOKUP($A462,'Codified Game Plan'!$E$3:$E$477,'Codified Game Plan'!$G$3:$G$477,0))</f>
        <v/>
      </c>
      <c r="E462" s="328" t="str">
        <f>IF(ISBLANK(A462),"",MAXIFS('Codified Game Plan'!$I$3:$I$477,'Codified Game Plan'!$E$3:$E$477,A462))</f>
        <v/>
      </c>
      <c r="F462" s="329" t="str">
        <f t="shared" si="4"/>
        <v>      - </v>
      </c>
      <c r="G462" s="295"/>
      <c r="H462" s="295"/>
      <c r="I462" s="295"/>
      <c r="J462" s="295"/>
      <c r="K462" s="295"/>
      <c r="L462" s="295"/>
      <c r="M462" s="295"/>
      <c r="N462" s="295"/>
      <c r="O462" s="295"/>
      <c r="P462" s="295"/>
      <c r="Q462" s="295"/>
      <c r="R462" s="295"/>
      <c r="S462" s="295"/>
      <c r="T462" s="295"/>
      <c r="U462" s="387"/>
      <c r="V462" s="387"/>
      <c r="W462" s="387"/>
      <c r="X462" s="387"/>
      <c r="Y462" s="387"/>
      <c r="Z462" s="387"/>
      <c r="AA462" s="387"/>
      <c r="AB462" s="387"/>
      <c r="AC462" s="387"/>
      <c r="AD462" s="387"/>
      <c r="AE462" s="387"/>
      <c r="AF462" s="387"/>
      <c r="AG462" s="387"/>
      <c r="AH462" s="387"/>
      <c r="AI462" s="387"/>
      <c r="AJ462" s="387"/>
      <c r="AK462" s="387"/>
      <c r="AL462" s="387"/>
      <c r="AM462" s="387"/>
      <c r="AN462" s="387"/>
      <c r="AO462" s="387"/>
      <c r="AP462" s="387"/>
      <c r="AQ462" s="387"/>
      <c r="AR462" s="387"/>
      <c r="AS462" s="387"/>
      <c r="AT462" s="387"/>
      <c r="AU462" s="387"/>
      <c r="AV462" s="387"/>
      <c r="AW462" s="387"/>
      <c r="AX462" s="387"/>
      <c r="AY462" s="387"/>
      <c r="AZ462" s="387"/>
      <c r="BA462" s="387"/>
      <c r="BB462" s="387"/>
      <c r="BC462" s="387"/>
      <c r="BD462" s="387"/>
      <c r="BE462" s="387"/>
      <c r="BF462" s="387"/>
      <c r="BG462" s="387"/>
      <c r="BH462" s="387"/>
      <c r="BI462" s="387"/>
      <c r="BJ462" s="387"/>
      <c r="BK462" s="387"/>
      <c r="BL462" s="387"/>
      <c r="BM462" s="387"/>
      <c r="BN462" s="387"/>
      <c r="BO462" s="387"/>
      <c r="BP462" s="387"/>
      <c r="BQ462" s="387"/>
      <c r="BR462" s="387"/>
      <c r="BS462" s="387"/>
      <c r="BT462" s="387"/>
      <c r="BU462" s="387"/>
      <c r="BV462" s="387"/>
      <c r="BW462" s="295"/>
      <c r="BX462" s="295"/>
      <c r="BY462" s="295"/>
    </row>
    <row r="463" ht="15.0" customHeight="1">
      <c r="A463" s="294"/>
      <c r="B463" s="295" t="str">
        <f>IF(ISTEXT(A463),SUMIF('Production Calendar'!$F$3:$F$171,'Crop Map'!$A463,'Production Calendar'!$G$3:$G$171),"")</f>
        <v/>
      </c>
      <c r="C463" s="327" t="str">
        <f t="shared" si="3"/>
        <v/>
      </c>
      <c r="D463" s="328" t="str">
        <f t="array" ref="D463">IF(ISBLANK(A463),"",XLOOKUP($A463,'Codified Game Plan'!$E$3:$E$477,'Codified Game Plan'!$G$3:$G$477,0))</f>
        <v/>
      </c>
      <c r="E463" s="328" t="str">
        <f>IF(ISBLANK(A463),"",MAXIFS('Codified Game Plan'!$I$3:$I$477,'Codified Game Plan'!$E$3:$E$477,A463))</f>
        <v/>
      </c>
      <c r="F463" s="329" t="str">
        <f t="shared" si="4"/>
        <v>      - </v>
      </c>
      <c r="G463" s="295"/>
      <c r="H463" s="295"/>
      <c r="I463" s="295"/>
      <c r="J463" s="295"/>
      <c r="K463" s="295"/>
      <c r="L463" s="295"/>
      <c r="M463" s="295"/>
      <c r="N463" s="295"/>
      <c r="O463" s="295"/>
      <c r="P463" s="295"/>
      <c r="Q463" s="295"/>
      <c r="R463" s="295"/>
      <c r="S463" s="295"/>
      <c r="T463" s="295"/>
      <c r="U463" s="387"/>
      <c r="V463" s="387"/>
      <c r="W463" s="387"/>
      <c r="X463" s="387"/>
      <c r="Y463" s="387"/>
      <c r="Z463" s="387"/>
      <c r="AA463" s="387"/>
      <c r="AB463" s="387"/>
      <c r="AC463" s="387"/>
      <c r="AD463" s="387"/>
      <c r="AE463" s="387"/>
      <c r="AF463" s="387"/>
      <c r="AG463" s="387"/>
      <c r="AH463" s="387"/>
      <c r="AI463" s="387"/>
      <c r="AJ463" s="387"/>
      <c r="AK463" s="387"/>
      <c r="AL463" s="387"/>
      <c r="AM463" s="387"/>
      <c r="AN463" s="387"/>
      <c r="AO463" s="387"/>
      <c r="AP463" s="387"/>
      <c r="AQ463" s="387"/>
      <c r="AR463" s="387"/>
      <c r="AS463" s="387"/>
      <c r="AT463" s="387"/>
      <c r="AU463" s="387"/>
      <c r="AV463" s="387"/>
      <c r="AW463" s="387"/>
      <c r="AX463" s="387"/>
      <c r="AY463" s="387"/>
      <c r="AZ463" s="387"/>
      <c r="BA463" s="387"/>
      <c r="BB463" s="387"/>
      <c r="BC463" s="387"/>
      <c r="BD463" s="387"/>
      <c r="BE463" s="387"/>
      <c r="BF463" s="387"/>
      <c r="BG463" s="387"/>
      <c r="BH463" s="387"/>
      <c r="BI463" s="387"/>
      <c r="BJ463" s="387"/>
      <c r="BK463" s="387"/>
      <c r="BL463" s="387"/>
      <c r="BM463" s="387"/>
      <c r="BN463" s="387"/>
      <c r="BO463" s="387"/>
      <c r="BP463" s="387"/>
      <c r="BQ463" s="387"/>
      <c r="BR463" s="387"/>
      <c r="BS463" s="387"/>
      <c r="BT463" s="387"/>
      <c r="BU463" s="387"/>
      <c r="BV463" s="387"/>
      <c r="BW463" s="295"/>
      <c r="BX463" s="295"/>
      <c r="BY463" s="295"/>
    </row>
    <row r="464" ht="15.0" customHeight="1">
      <c r="A464" s="294"/>
      <c r="B464" s="295" t="str">
        <f>IF(ISTEXT(A464),SUMIF('Production Calendar'!$F$3:$F$171,'Crop Map'!$A464,'Production Calendar'!$G$3:$G$171),"")</f>
        <v/>
      </c>
      <c r="C464" s="327" t="str">
        <f t="shared" si="3"/>
        <v/>
      </c>
      <c r="D464" s="328" t="str">
        <f t="array" ref="D464">IF(ISBLANK(A464),"",XLOOKUP($A464,'Codified Game Plan'!$E$3:$E$477,'Codified Game Plan'!$G$3:$G$477,0))</f>
        <v/>
      </c>
      <c r="E464" s="328" t="str">
        <f>IF(ISBLANK(A464),"",MAXIFS('Codified Game Plan'!$I$3:$I$477,'Codified Game Plan'!$E$3:$E$477,A464))</f>
        <v/>
      </c>
      <c r="F464" s="329" t="str">
        <f t="shared" si="4"/>
        <v>      - </v>
      </c>
      <c r="G464" s="295"/>
      <c r="H464" s="295"/>
      <c r="I464" s="295"/>
      <c r="J464" s="295"/>
      <c r="K464" s="295"/>
      <c r="L464" s="295"/>
      <c r="M464" s="295"/>
      <c r="N464" s="295"/>
      <c r="O464" s="295"/>
      <c r="P464" s="295"/>
      <c r="Q464" s="295"/>
      <c r="R464" s="295"/>
      <c r="S464" s="295"/>
      <c r="T464" s="295"/>
      <c r="U464" s="387"/>
      <c r="V464" s="387"/>
      <c r="W464" s="387"/>
      <c r="X464" s="387"/>
      <c r="Y464" s="387"/>
      <c r="Z464" s="387"/>
      <c r="AA464" s="387"/>
      <c r="AB464" s="387"/>
      <c r="AC464" s="387"/>
      <c r="AD464" s="387"/>
      <c r="AE464" s="387"/>
      <c r="AF464" s="387"/>
      <c r="AG464" s="387"/>
      <c r="AH464" s="387"/>
      <c r="AI464" s="387"/>
      <c r="AJ464" s="387"/>
      <c r="AK464" s="387"/>
      <c r="AL464" s="387"/>
      <c r="AM464" s="387"/>
      <c r="AN464" s="387"/>
      <c r="AO464" s="387"/>
      <c r="AP464" s="387"/>
      <c r="AQ464" s="387"/>
      <c r="AR464" s="387"/>
      <c r="AS464" s="387"/>
      <c r="AT464" s="387"/>
      <c r="AU464" s="387"/>
      <c r="AV464" s="387"/>
      <c r="AW464" s="387"/>
      <c r="AX464" s="387"/>
      <c r="AY464" s="387"/>
      <c r="AZ464" s="387"/>
      <c r="BA464" s="387"/>
      <c r="BB464" s="387"/>
      <c r="BC464" s="387"/>
      <c r="BD464" s="387"/>
      <c r="BE464" s="387"/>
      <c r="BF464" s="387"/>
      <c r="BG464" s="387"/>
      <c r="BH464" s="387"/>
      <c r="BI464" s="387"/>
      <c r="BJ464" s="387"/>
      <c r="BK464" s="387"/>
      <c r="BL464" s="387"/>
      <c r="BM464" s="387"/>
      <c r="BN464" s="387"/>
      <c r="BO464" s="387"/>
      <c r="BP464" s="387"/>
      <c r="BQ464" s="387"/>
      <c r="BR464" s="387"/>
      <c r="BS464" s="387"/>
      <c r="BT464" s="387"/>
      <c r="BU464" s="387"/>
      <c r="BV464" s="387"/>
      <c r="BW464" s="295"/>
      <c r="BX464" s="295"/>
      <c r="BY464" s="295"/>
    </row>
    <row r="465" ht="15.0" customHeight="1">
      <c r="A465" s="294"/>
      <c r="B465" s="295" t="str">
        <f>IF(ISTEXT(A465),SUMIF('Production Calendar'!$F$3:$F$171,'Crop Map'!$A465,'Production Calendar'!$G$3:$G$171),"")</f>
        <v/>
      </c>
      <c r="C465" s="327" t="str">
        <f t="shared" si="3"/>
        <v/>
      </c>
      <c r="D465" s="328" t="str">
        <f t="array" ref="D465">IF(ISBLANK(A465),"",XLOOKUP($A465,'Codified Game Plan'!$E$3:$E$477,'Codified Game Plan'!$G$3:$G$477,0))</f>
        <v/>
      </c>
      <c r="E465" s="328" t="str">
        <f>IF(ISBLANK(A465),"",MAXIFS('Codified Game Plan'!$I$3:$I$477,'Codified Game Plan'!$E$3:$E$477,A465))</f>
        <v/>
      </c>
      <c r="F465" s="329" t="str">
        <f t="shared" si="4"/>
        <v>      - </v>
      </c>
      <c r="G465" s="295"/>
      <c r="H465" s="295"/>
      <c r="I465" s="295"/>
      <c r="J465" s="295"/>
      <c r="K465" s="295"/>
      <c r="L465" s="295"/>
      <c r="M465" s="295"/>
      <c r="N465" s="295"/>
      <c r="O465" s="295"/>
      <c r="P465" s="295"/>
      <c r="Q465" s="295"/>
      <c r="R465" s="295"/>
      <c r="S465" s="295"/>
      <c r="T465" s="295"/>
      <c r="U465" s="387"/>
      <c r="V465" s="387"/>
      <c r="W465" s="387"/>
      <c r="X465" s="387"/>
      <c r="Y465" s="387"/>
      <c r="Z465" s="387"/>
      <c r="AA465" s="387"/>
      <c r="AB465" s="387"/>
      <c r="AC465" s="387"/>
      <c r="AD465" s="387"/>
      <c r="AE465" s="387"/>
      <c r="AF465" s="387"/>
      <c r="AG465" s="387"/>
      <c r="AH465" s="387"/>
      <c r="AI465" s="387"/>
      <c r="AJ465" s="387"/>
      <c r="AK465" s="387"/>
      <c r="AL465" s="387"/>
      <c r="AM465" s="387"/>
      <c r="AN465" s="387"/>
      <c r="AO465" s="387"/>
      <c r="AP465" s="387"/>
      <c r="AQ465" s="387"/>
      <c r="AR465" s="387"/>
      <c r="AS465" s="387"/>
      <c r="AT465" s="387"/>
      <c r="AU465" s="387"/>
      <c r="AV465" s="387"/>
      <c r="AW465" s="387"/>
      <c r="AX465" s="387"/>
      <c r="AY465" s="387"/>
      <c r="AZ465" s="387"/>
      <c r="BA465" s="387"/>
      <c r="BB465" s="387"/>
      <c r="BC465" s="387"/>
      <c r="BD465" s="387"/>
      <c r="BE465" s="387"/>
      <c r="BF465" s="387"/>
      <c r="BG465" s="387"/>
      <c r="BH465" s="387"/>
      <c r="BI465" s="387"/>
      <c r="BJ465" s="387"/>
      <c r="BK465" s="387"/>
      <c r="BL465" s="387"/>
      <c r="BM465" s="387"/>
      <c r="BN465" s="387"/>
      <c r="BO465" s="387"/>
      <c r="BP465" s="387"/>
      <c r="BQ465" s="387"/>
      <c r="BR465" s="387"/>
      <c r="BS465" s="387"/>
      <c r="BT465" s="387"/>
      <c r="BU465" s="387"/>
      <c r="BV465" s="387"/>
      <c r="BW465" s="295"/>
      <c r="BX465" s="295"/>
      <c r="BY465" s="295"/>
    </row>
    <row r="466" ht="15.0" customHeight="1">
      <c r="A466" s="294"/>
      <c r="B466" s="295" t="str">
        <f>IF(ISTEXT(A466),SUMIF('Production Calendar'!$F$3:$F$171,'Crop Map'!$A466,'Production Calendar'!$G$3:$G$171),"")</f>
        <v/>
      </c>
      <c r="C466" s="327" t="str">
        <f t="shared" si="3"/>
        <v/>
      </c>
      <c r="D466" s="328" t="str">
        <f t="array" ref="D466">IF(ISBLANK(A466),"",XLOOKUP($A466,'Codified Game Plan'!$E$3:$E$477,'Codified Game Plan'!$G$3:$G$477,0))</f>
        <v/>
      </c>
      <c r="E466" s="328" t="str">
        <f>IF(ISBLANK(A466),"",MAXIFS('Codified Game Plan'!$I$3:$I$477,'Codified Game Plan'!$E$3:$E$477,A466))</f>
        <v/>
      </c>
      <c r="F466" s="329" t="str">
        <f t="shared" si="4"/>
        <v>      - </v>
      </c>
      <c r="G466" s="295"/>
      <c r="H466" s="295"/>
      <c r="I466" s="295"/>
      <c r="J466" s="295"/>
      <c r="K466" s="295"/>
      <c r="L466" s="295"/>
      <c r="M466" s="295"/>
      <c r="N466" s="295"/>
      <c r="O466" s="295"/>
      <c r="P466" s="295"/>
      <c r="Q466" s="295"/>
      <c r="R466" s="295"/>
      <c r="S466" s="295"/>
      <c r="T466" s="295"/>
      <c r="U466" s="387"/>
      <c r="V466" s="387"/>
      <c r="W466" s="387"/>
      <c r="X466" s="387"/>
      <c r="Y466" s="387"/>
      <c r="Z466" s="387"/>
      <c r="AA466" s="387"/>
      <c r="AB466" s="387"/>
      <c r="AC466" s="387"/>
      <c r="AD466" s="387"/>
      <c r="AE466" s="387"/>
      <c r="AF466" s="387"/>
      <c r="AG466" s="387"/>
      <c r="AH466" s="387"/>
      <c r="AI466" s="387"/>
      <c r="AJ466" s="387"/>
      <c r="AK466" s="387"/>
      <c r="AL466" s="387"/>
      <c r="AM466" s="387"/>
      <c r="AN466" s="387"/>
      <c r="AO466" s="387"/>
      <c r="AP466" s="387"/>
      <c r="AQ466" s="387"/>
      <c r="AR466" s="387"/>
      <c r="AS466" s="387"/>
      <c r="AT466" s="387"/>
      <c r="AU466" s="387"/>
      <c r="AV466" s="387"/>
      <c r="AW466" s="387"/>
      <c r="AX466" s="387"/>
      <c r="AY466" s="387"/>
      <c r="AZ466" s="387"/>
      <c r="BA466" s="387"/>
      <c r="BB466" s="387"/>
      <c r="BC466" s="387"/>
      <c r="BD466" s="387"/>
      <c r="BE466" s="387"/>
      <c r="BF466" s="387"/>
      <c r="BG466" s="387"/>
      <c r="BH466" s="387"/>
      <c r="BI466" s="387"/>
      <c r="BJ466" s="387"/>
      <c r="BK466" s="387"/>
      <c r="BL466" s="387"/>
      <c r="BM466" s="387"/>
      <c r="BN466" s="387"/>
      <c r="BO466" s="387"/>
      <c r="BP466" s="387"/>
      <c r="BQ466" s="387"/>
      <c r="BR466" s="387"/>
      <c r="BS466" s="387"/>
      <c r="BT466" s="387"/>
      <c r="BU466" s="387"/>
      <c r="BV466" s="387"/>
      <c r="BW466" s="295"/>
      <c r="BX466" s="295"/>
      <c r="BY466" s="295"/>
    </row>
    <row r="467" ht="15.0" customHeight="1">
      <c r="A467" s="294"/>
      <c r="B467" s="295" t="str">
        <f>IF(ISTEXT(A467),SUMIF('Production Calendar'!$F$3:$F$171,'Crop Map'!$A467,'Production Calendar'!$G$3:$G$171),"")</f>
        <v/>
      </c>
      <c r="C467" s="327" t="str">
        <f t="shared" si="3"/>
        <v/>
      </c>
      <c r="D467" s="328" t="str">
        <f t="array" ref="D467">IF(ISBLANK(A467),"",XLOOKUP($A467,'Codified Game Plan'!$E$3:$E$477,'Codified Game Plan'!$G$3:$G$477,0))</f>
        <v/>
      </c>
      <c r="E467" s="328" t="str">
        <f>IF(ISBLANK(A467),"",MAXIFS('Codified Game Plan'!$I$3:$I$477,'Codified Game Plan'!$E$3:$E$477,A467))</f>
        <v/>
      </c>
      <c r="F467" s="329" t="str">
        <f t="shared" si="4"/>
        <v>      - </v>
      </c>
      <c r="G467" s="295"/>
      <c r="H467" s="295"/>
      <c r="I467" s="295"/>
      <c r="J467" s="295"/>
      <c r="K467" s="295"/>
      <c r="L467" s="295"/>
      <c r="M467" s="295"/>
      <c r="N467" s="295"/>
      <c r="O467" s="295"/>
      <c r="P467" s="295"/>
      <c r="Q467" s="295"/>
      <c r="R467" s="295"/>
      <c r="S467" s="295"/>
      <c r="T467" s="295"/>
      <c r="U467" s="387"/>
      <c r="V467" s="387"/>
      <c r="W467" s="387"/>
      <c r="X467" s="387"/>
      <c r="Y467" s="387"/>
      <c r="Z467" s="387"/>
      <c r="AA467" s="387"/>
      <c r="AB467" s="387"/>
      <c r="AC467" s="387"/>
      <c r="AD467" s="387"/>
      <c r="AE467" s="387"/>
      <c r="AF467" s="387"/>
      <c r="AG467" s="387"/>
      <c r="AH467" s="387"/>
      <c r="AI467" s="387"/>
      <c r="AJ467" s="387"/>
      <c r="AK467" s="387"/>
      <c r="AL467" s="387"/>
      <c r="AM467" s="387"/>
      <c r="AN467" s="387"/>
      <c r="AO467" s="387"/>
      <c r="AP467" s="387"/>
      <c r="AQ467" s="387"/>
      <c r="AR467" s="387"/>
      <c r="AS467" s="387"/>
      <c r="AT467" s="387"/>
      <c r="AU467" s="387"/>
      <c r="AV467" s="387"/>
      <c r="AW467" s="387"/>
      <c r="AX467" s="387"/>
      <c r="AY467" s="387"/>
      <c r="AZ467" s="387"/>
      <c r="BA467" s="387"/>
      <c r="BB467" s="387"/>
      <c r="BC467" s="387"/>
      <c r="BD467" s="387"/>
      <c r="BE467" s="387"/>
      <c r="BF467" s="387"/>
      <c r="BG467" s="387"/>
      <c r="BH467" s="387"/>
      <c r="BI467" s="387"/>
      <c r="BJ467" s="387"/>
      <c r="BK467" s="387"/>
      <c r="BL467" s="387"/>
      <c r="BM467" s="387"/>
      <c r="BN467" s="387"/>
      <c r="BO467" s="387"/>
      <c r="BP467" s="387"/>
      <c r="BQ467" s="387"/>
      <c r="BR467" s="387"/>
      <c r="BS467" s="387"/>
      <c r="BT467" s="387"/>
      <c r="BU467" s="387"/>
      <c r="BV467" s="387"/>
      <c r="BW467" s="295"/>
      <c r="BX467" s="295"/>
      <c r="BY467" s="295"/>
    </row>
    <row r="468" ht="15.0" customHeight="1">
      <c r="A468" s="294"/>
      <c r="B468" s="295" t="str">
        <f>IF(ISTEXT(A468),SUMIF('Production Calendar'!$F$3:$F$171,'Crop Map'!$A468,'Production Calendar'!$G$3:$G$171),"")</f>
        <v/>
      </c>
      <c r="C468" s="327" t="str">
        <f t="shared" si="3"/>
        <v/>
      </c>
      <c r="D468" s="328" t="str">
        <f t="array" ref="D468">IF(ISBLANK(A468),"",XLOOKUP($A468,'Codified Game Plan'!$E$3:$E$477,'Codified Game Plan'!$G$3:$G$477,0))</f>
        <v/>
      </c>
      <c r="E468" s="328" t="str">
        <f>IF(ISBLANK(A468),"",MAXIFS('Codified Game Plan'!$I$3:$I$477,'Codified Game Plan'!$E$3:$E$477,A468))</f>
        <v/>
      </c>
      <c r="F468" s="329" t="str">
        <f t="shared" si="4"/>
        <v>      - </v>
      </c>
      <c r="G468" s="295"/>
      <c r="H468" s="295"/>
      <c r="I468" s="295"/>
      <c r="J468" s="295"/>
      <c r="K468" s="295"/>
      <c r="L468" s="295"/>
      <c r="M468" s="295"/>
      <c r="N468" s="295"/>
      <c r="O468" s="295"/>
      <c r="P468" s="295"/>
      <c r="Q468" s="295"/>
      <c r="R468" s="295"/>
      <c r="S468" s="295"/>
      <c r="T468" s="295"/>
      <c r="U468" s="387"/>
      <c r="V468" s="387"/>
      <c r="W468" s="387"/>
      <c r="X468" s="387"/>
      <c r="Y468" s="387"/>
      <c r="Z468" s="387"/>
      <c r="AA468" s="387"/>
      <c r="AB468" s="387"/>
      <c r="AC468" s="387"/>
      <c r="AD468" s="387"/>
      <c r="AE468" s="387"/>
      <c r="AF468" s="387"/>
      <c r="AG468" s="387"/>
      <c r="AH468" s="387"/>
      <c r="AI468" s="387"/>
      <c r="AJ468" s="387"/>
      <c r="AK468" s="387"/>
      <c r="AL468" s="387"/>
      <c r="AM468" s="387"/>
      <c r="AN468" s="387"/>
      <c r="AO468" s="387"/>
      <c r="AP468" s="387"/>
      <c r="AQ468" s="387"/>
      <c r="AR468" s="387"/>
      <c r="AS468" s="387"/>
      <c r="AT468" s="387"/>
      <c r="AU468" s="387"/>
      <c r="AV468" s="387"/>
      <c r="AW468" s="387"/>
      <c r="AX468" s="387"/>
      <c r="AY468" s="387"/>
      <c r="AZ468" s="387"/>
      <c r="BA468" s="387"/>
      <c r="BB468" s="387"/>
      <c r="BC468" s="387"/>
      <c r="BD468" s="387"/>
      <c r="BE468" s="387"/>
      <c r="BF468" s="387"/>
      <c r="BG468" s="387"/>
      <c r="BH468" s="387"/>
      <c r="BI468" s="387"/>
      <c r="BJ468" s="387"/>
      <c r="BK468" s="387"/>
      <c r="BL468" s="387"/>
      <c r="BM468" s="387"/>
      <c r="BN468" s="387"/>
      <c r="BO468" s="387"/>
      <c r="BP468" s="387"/>
      <c r="BQ468" s="387"/>
      <c r="BR468" s="387"/>
      <c r="BS468" s="387"/>
      <c r="BT468" s="387"/>
      <c r="BU468" s="387"/>
      <c r="BV468" s="387"/>
      <c r="BW468" s="295"/>
      <c r="BX468" s="295"/>
      <c r="BY468" s="295"/>
    </row>
    <row r="469" ht="15.0" customHeight="1">
      <c r="A469" s="294"/>
      <c r="B469" s="295" t="str">
        <f>IF(ISTEXT(A469),SUMIF('Production Calendar'!$F$3:$F$171,'Crop Map'!$A469,'Production Calendar'!$G$3:$G$171),"")</f>
        <v/>
      </c>
      <c r="C469" s="327" t="str">
        <f t="shared" si="3"/>
        <v/>
      </c>
      <c r="D469" s="328" t="str">
        <f t="array" ref="D469">IF(ISBLANK(A469),"",XLOOKUP($A469,'Codified Game Plan'!$E$3:$E$477,'Codified Game Plan'!$G$3:$G$477,0))</f>
        <v/>
      </c>
      <c r="E469" s="328" t="str">
        <f>IF(ISBLANK(A469),"",MAXIFS('Codified Game Plan'!$I$3:$I$477,'Codified Game Plan'!$E$3:$E$477,A469))</f>
        <v/>
      </c>
      <c r="F469" s="329" t="str">
        <f t="shared" si="4"/>
        <v>      - </v>
      </c>
      <c r="G469" s="295"/>
      <c r="H469" s="295"/>
      <c r="I469" s="295"/>
      <c r="J469" s="295"/>
      <c r="K469" s="295"/>
      <c r="L469" s="295"/>
      <c r="M469" s="295"/>
      <c r="N469" s="295"/>
      <c r="O469" s="295"/>
      <c r="P469" s="295"/>
      <c r="Q469" s="295"/>
      <c r="R469" s="295"/>
      <c r="S469" s="295"/>
      <c r="T469" s="295"/>
      <c r="U469" s="387"/>
      <c r="V469" s="387"/>
      <c r="W469" s="387"/>
      <c r="X469" s="387"/>
      <c r="Y469" s="387"/>
      <c r="Z469" s="387"/>
      <c r="AA469" s="387"/>
      <c r="AB469" s="387"/>
      <c r="AC469" s="387"/>
      <c r="AD469" s="387"/>
      <c r="AE469" s="387"/>
      <c r="AF469" s="387"/>
      <c r="AG469" s="387"/>
      <c r="AH469" s="387"/>
      <c r="AI469" s="387"/>
      <c r="AJ469" s="387"/>
      <c r="AK469" s="387"/>
      <c r="AL469" s="387"/>
      <c r="AM469" s="387"/>
      <c r="AN469" s="387"/>
      <c r="AO469" s="387"/>
      <c r="AP469" s="387"/>
      <c r="AQ469" s="387"/>
      <c r="AR469" s="387"/>
      <c r="AS469" s="387"/>
      <c r="AT469" s="387"/>
      <c r="AU469" s="387"/>
      <c r="AV469" s="387"/>
      <c r="AW469" s="387"/>
      <c r="AX469" s="387"/>
      <c r="AY469" s="387"/>
      <c r="AZ469" s="387"/>
      <c r="BA469" s="387"/>
      <c r="BB469" s="387"/>
      <c r="BC469" s="387"/>
      <c r="BD469" s="387"/>
      <c r="BE469" s="387"/>
      <c r="BF469" s="387"/>
      <c r="BG469" s="387"/>
      <c r="BH469" s="387"/>
      <c r="BI469" s="387"/>
      <c r="BJ469" s="387"/>
      <c r="BK469" s="387"/>
      <c r="BL469" s="387"/>
      <c r="BM469" s="387"/>
      <c r="BN469" s="387"/>
      <c r="BO469" s="387"/>
      <c r="BP469" s="387"/>
      <c r="BQ469" s="387"/>
      <c r="BR469" s="387"/>
      <c r="BS469" s="387"/>
      <c r="BT469" s="387"/>
      <c r="BU469" s="387"/>
      <c r="BV469" s="387"/>
      <c r="BW469" s="295"/>
      <c r="BX469" s="295"/>
      <c r="BY469" s="295"/>
    </row>
    <row r="470" ht="15.0" customHeight="1">
      <c r="A470" s="294"/>
      <c r="B470" s="295" t="str">
        <f>IF(ISTEXT(A470),SUMIF('Production Calendar'!$F$3:$F$171,'Crop Map'!$A470,'Production Calendar'!$G$3:$G$171),"")</f>
        <v/>
      </c>
      <c r="C470" s="327" t="str">
        <f t="shared" si="3"/>
        <v/>
      </c>
      <c r="D470" s="328" t="str">
        <f t="array" ref="D470">IF(ISBLANK(A470),"",XLOOKUP($A470,'Codified Game Plan'!$E$3:$E$477,'Codified Game Plan'!$G$3:$G$477,0))</f>
        <v/>
      </c>
      <c r="E470" s="328" t="str">
        <f>IF(ISBLANK(A470),"",MAXIFS('Codified Game Plan'!$I$3:$I$477,'Codified Game Plan'!$E$3:$E$477,A470))</f>
        <v/>
      </c>
      <c r="F470" s="329" t="str">
        <f t="shared" si="4"/>
        <v>      - </v>
      </c>
      <c r="G470" s="295"/>
      <c r="H470" s="295"/>
      <c r="I470" s="295"/>
      <c r="J470" s="295"/>
      <c r="K470" s="295"/>
      <c r="L470" s="295"/>
      <c r="M470" s="295"/>
      <c r="N470" s="295"/>
      <c r="O470" s="295"/>
      <c r="P470" s="295"/>
      <c r="Q470" s="295"/>
      <c r="R470" s="295"/>
      <c r="S470" s="295"/>
      <c r="T470" s="295"/>
      <c r="U470" s="387"/>
      <c r="V470" s="387"/>
      <c r="W470" s="387"/>
      <c r="X470" s="387"/>
      <c r="Y470" s="387"/>
      <c r="Z470" s="387"/>
      <c r="AA470" s="387"/>
      <c r="AB470" s="387"/>
      <c r="AC470" s="387"/>
      <c r="AD470" s="387"/>
      <c r="AE470" s="387"/>
      <c r="AF470" s="387"/>
      <c r="AG470" s="387"/>
      <c r="AH470" s="387"/>
      <c r="AI470" s="387"/>
      <c r="AJ470" s="387"/>
      <c r="AK470" s="387"/>
      <c r="AL470" s="387"/>
      <c r="AM470" s="387"/>
      <c r="AN470" s="387"/>
      <c r="AO470" s="387"/>
      <c r="AP470" s="387"/>
      <c r="AQ470" s="387"/>
      <c r="AR470" s="387"/>
      <c r="AS470" s="387"/>
      <c r="AT470" s="387"/>
      <c r="AU470" s="387"/>
      <c r="AV470" s="387"/>
      <c r="AW470" s="387"/>
      <c r="AX470" s="387"/>
      <c r="AY470" s="387"/>
      <c r="AZ470" s="387"/>
      <c r="BA470" s="387"/>
      <c r="BB470" s="387"/>
      <c r="BC470" s="387"/>
      <c r="BD470" s="387"/>
      <c r="BE470" s="387"/>
      <c r="BF470" s="387"/>
      <c r="BG470" s="387"/>
      <c r="BH470" s="387"/>
      <c r="BI470" s="387"/>
      <c r="BJ470" s="387"/>
      <c r="BK470" s="387"/>
      <c r="BL470" s="387"/>
      <c r="BM470" s="387"/>
      <c r="BN470" s="387"/>
      <c r="BO470" s="387"/>
      <c r="BP470" s="387"/>
      <c r="BQ470" s="387"/>
      <c r="BR470" s="387"/>
      <c r="BS470" s="387"/>
      <c r="BT470" s="387"/>
      <c r="BU470" s="387"/>
      <c r="BV470" s="387"/>
      <c r="BW470" s="295"/>
      <c r="BX470" s="295"/>
      <c r="BY470" s="295"/>
    </row>
    <row r="471" ht="15.0" customHeight="1">
      <c r="A471" s="294"/>
      <c r="B471" s="295" t="str">
        <f>IF(ISTEXT(A471),SUMIF('Production Calendar'!$F$3:$F$171,'Crop Map'!$A471,'Production Calendar'!$G$3:$G$171),"")</f>
        <v/>
      </c>
      <c r="C471" s="327" t="str">
        <f t="shared" si="3"/>
        <v/>
      </c>
      <c r="D471" s="328" t="str">
        <f t="array" ref="D471">IF(ISBLANK(A471),"",XLOOKUP($A471,'Codified Game Plan'!$E$3:$E$477,'Codified Game Plan'!$G$3:$G$477,0))</f>
        <v/>
      </c>
      <c r="E471" s="328" t="str">
        <f>IF(ISBLANK(A471),"",MAXIFS('Codified Game Plan'!$I$3:$I$477,'Codified Game Plan'!$E$3:$E$477,A471))</f>
        <v/>
      </c>
      <c r="F471" s="329" t="str">
        <f t="shared" si="4"/>
        <v>      - </v>
      </c>
      <c r="G471" s="295"/>
      <c r="H471" s="295"/>
      <c r="I471" s="295"/>
      <c r="J471" s="295"/>
      <c r="K471" s="295"/>
      <c r="L471" s="295"/>
      <c r="M471" s="295"/>
      <c r="N471" s="295"/>
      <c r="O471" s="295"/>
      <c r="P471" s="295"/>
      <c r="Q471" s="295"/>
      <c r="R471" s="295"/>
      <c r="S471" s="295"/>
      <c r="T471" s="295"/>
      <c r="U471" s="387"/>
      <c r="V471" s="387"/>
      <c r="W471" s="387"/>
      <c r="X471" s="387"/>
      <c r="Y471" s="387"/>
      <c r="Z471" s="387"/>
      <c r="AA471" s="387"/>
      <c r="AB471" s="387"/>
      <c r="AC471" s="387"/>
      <c r="AD471" s="387"/>
      <c r="AE471" s="387"/>
      <c r="AF471" s="387"/>
      <c r="AG471" s="387"/>
      <c r="AH471" s="387"/>
      <c r="AI471" s="387"/>
      <c r="AJ471" s="387"/>
      <c r="AK471" s="387"/>
      <c r="AL471" s="387"/>
      <c r="AM471" s="387"/>
      <c r="AN471" s="387"/>
      <c r="AO471" s="387"/>
      <c r="AP471" s="387"/>
      <c r="AQ471" s="387"/>
      <c r="AR471" s="387"/>
      <c r="AS471" s="387"/>
      <c r="AT471" s="387"/>
      <c r="AU471" s="387"/>
      <c r="AV471" s="387"/>
      <c r="AW471" s="387"/>
      <c r="AX471" s="387"/>
      <c r="AY471" s="387"/>
      <c r="AZ471" s="387"/>
      <c r="BA471" s="387"/>
      <c r="BB471" s="387"/>
      <c r="BC471" s="387"/>
      <c r="BD471" s="387"/>
      <c r="BE471" s="387"/>
      <c r="BF471" s="387"/>
      <c r="BG471" s="387"/>
      <c r="BH471" s="387"/>
      <c r="BI471" s="387"/>
      <c r="BJ471" s="387"/>
      <c r="BK471" s="387"/>
      <c r="BL471" s="387"/>
      <c r="BM471" s="387"/>
      <c r="BN471" s="387"/>
      <c r="BO471" s="387"/>
      <c r="BP471" s="387"/>
      <c r="BQ471" s="387"/>
      <c r="BR471" s="387"/>
      <c r="BS471" s="387"/>
      <c r="BT471" s="387"/>
      <c r="BU471" s="387"/>
      <c r="BV471" s="387"/>
      <c r="BW471" s="295"/>
      <c r="BX471" s="295"/>
      <c r="BY471" s="295"/>
    </row>
    <row r="472" ht="15.0" customHeight="1">
      <c r="A472" s="294"/>
      <c r="B472" s="295" t="str">
        <f>IF(ISTEXT(A472),SUMIF('Production Calendar'!$F$3:$F$171,'Crop Map'!$A472,'Production Calendar'!$G$3:$G$171),"")</f>
        <v/>
      </c>
      <c r="C472" s="327" t="str">
        <f t="shared" si="3"/>
        <v/>
      </c>
      <c r="D472" s="328" t="str">
        <f t="array" ref="D472">IF(ISBLANK(A472),"",XLOOKUP($A472,'Codified Game Plan'!$E$3:$E$477,'Codified Game Plan'!$G$3:$G$477,0))</f>
        <v/>
      </c>
      <c r="E472" s="328" t="str">
        <f>IF(ISBLANK(A472),"",MAXIFS('Codified Game Plan'!$I$3:$I$477,'Codified Game Plan'!$E$3:$E$477,A472))</f>
        <v/>
      </c>
      <c r="F472" s="329" t="str">
        <f t="shared" si="4"/>
        <v>      - </v>
      </c>
      <c r="G472" s="295"/>
      <c r="H472" s="295"/>
      <c r="I472" s="295"/>
      <c r="J472" s="295"/>
      <c r="K472" s="295"/>
      <c r="L472" s="295"/>
      <c r="M472" s="295"/>
      <c r="N472" s="295"/>
      <c r="O472" s="295"/>
      <c r="P472" s="295"/>
      <c r="Q472" s="295"/>
      <c r="R472" s="295"/>
      <c r="S472" s="295"/>
      <c r="T472" s="295"/>
      <c r="U472" s="387"/>
      <c r="V472" s="387"/>
      <c r="W472" s="387"/>
      <c r="X472" s="387"/>
      <c r="Y472" s="387"/>
      <c r="Z472" s="387"/>
      <c r="AA472" s="387"/>
      <c r="AB472" s="387"/>
      <c r="AC472" s="387"/>
      <c r="AD472" s="387"/>
      <c r="AE472" s="387"/>
      <c r="AF472" s="387"/>
      <c r="AG472" s="387"/>
      <c r="AH472" s="387"/>
      <c r="AI472" s="387"/>
      <c r="AJ472" s="387"/>
      <c r="AK472" s="387"/>
      <c r="AL472" s="387"/>
      <c r="AM472" s="387"/>
      <c r="AN472" s="387"/>
      <c r="AO472" s="387"/>
      <c r="AP472" s="387"/>
      <c r="AQ472" s="387"/>
      <c r="AR472" s="387"/>
      <c r="AS472" s="387"/>
      <c r="AT472" s="387"/>
      <c r="AU472" s="387"/>
      <c r="AV472" s="387"/>
      <c r="AW472" s="387"/>
      <c r="AX472" s="387"/>
      <c r="AY472" s="387"/>
      <c r="AZ472" s="387"/>
      <c r="BA472" s="387"/>
      <c r="BB472" s="387"/>
      <c r="BC472" s="387"/>
      <c r="BD472" s="387"/>
      <c r="BE472" s="387"/>
      <c r="BF472" s="387"/>
      <c r="BG472" s="387"/>
      <c r="BH472" s="387"/>
      <c r="BI472" s="387"/>
      <c r="BJ472" s="387"/>
      <c r="BK472" s="387"/>
      <c r="BL472" s="387"/>
      <c r="BM472" s="387"/>
      <c r="BN472" s="387"/>
      <c r="BO472" s="387"/>
      <c r="BP472" s="387"/>
      <c r="BQ472" s="387"/>
      <c r="BR472" s="387"/>
      <c r="BS472" s="387"/>
      <c r="BT472" s="387"/>
      <c r="BU472" s="387"/>
      <c r="BV472" s="387"/>
      <c r="BW472" s="295"/>
      <c r="BX472" s="295"/>
      <c r="BY472" s="295"/>
    </row>
    <row r="473" ht="15.0" customHeight="1">
      <c r="A473" s="294"/>
      <c r="B473" s="295" t="str">
        <f>IF(ISTEXT(A473),SUMIF('Production Calendar'!$F$3:$F$171,'Crop Map'!$A473,'Production Calendar'!$G$3:$G$171),"")</f>
        <v/>
      </c>
      <c r="C473" s="327" t="str">
        <f t="shared" si="3"/>
        <v/>
      </c>
      <c r="D473" s="328" t="str">
        <f t="array" ref="D473">IF(ISBLANK(A473),"",XLOOKUP($A473,'Codified Game Plan'!$E$3:$E$477,'Codified Game Plan'!$G$3:$G$477,0))</f>
        <v/>
      </c>
      <c r="E473" s="328" t="str">
        <f>IF(ISBLANK(A473),"",MAXIFS('Codified Game Plan'!$I$3:$I$477,'Codified Game Plan'!$E$3:$E$477,A473))</f>
        <v/>
      </c>
      <c r="F473" s="329" t="str">
        <f t="shared" si="4"/>
        <v>      - </v>
      </c>
      <c r="G473" s="295"/>
      <c r="H473" s="295"/>
      <c r="I473" s="295"/>
      <c r="J473" s="295"/>
      <c r="K473" s="295"/>
      <c r="L473" s="295"/>
      <c r="M473" s="295"/>
      <c r="N473" s="295"/>
      <c r="O473" s="295"/>
      <c r="P473" s="295"/>
      <c r="Q473" s="295"/>
      <c r="R473" s="295"/>
      <c r="S473" s="295"/>
      <c r="T473" s="295"/>
      <c r="U473" s="387"/>
      <c r="V473" s="387"/>
      <c r="W473" s="387"/>
      <c r="X473" s="387"/>
      <c r="Y473" s="387"/>
      <c r="Z473" s="387"/>
      <c r="AA473" s="387"/>
      <c r="AB473" s="387"/>
      <c r="AC473" s="387"/>
      <c r="AD473" s="387"/>
      <c r="AE473" s="387"/>
      <c r="AF473" s="387"/>
      <c r="AG473" s="387"/>
      <c r="AH473" s="387"/>
      <c r="AI473" s="387"/>
      <c r="AJ473" s="387"/>
      <c r="AK473" s="387"/>
      <c r="AL473" s="387"/>
      <c r="AM473" s="387"/>
      <c r="AN473" s="387"/>
      <c r="AO473" s="387"/>
      <c r="AP473" s="387"/>
      <c r="AQ473" s="387"/>
      <c r="AR473" s="387"/>
      <c r="AS473" s="387"/>
      <c r="AT473" s="387"/>
      <c r="AU473" s="387"/>
      <c r="AV473" s="387"/>
      <c r="AW473" s="387"/>
      <c r="AX473" s="387"/>
      <c r="AY473" s="387"/>
      <c r="AZ473" s="387"/>
      <c r="BA473" s="387"/>
      <c r="BB473" s="387"/>
      <c r="BC473" s="387"/>
      <c r="BD473" s="387"/>
      <c r="BE473" s="387"/>
      <c r="BF473" s="387"/>
      <c r="BG473" s="387"/>
      <c r="BH473" s="387"/>
      <c r="BI473" s="387"/>
      <c r="BJ473" s="387"/>
      <c r="BK473" s="387"/>
      <c r="BL473" s="387"/>
      <c r="BM473" s="387"/>
      <c r="BN473" s="387"/>
      <c r="BO473" s="387"/>
      <c r="BP473" s="387"/>
      <c r="BQ473" s="387"/>
      <c r="BR473" s="387"/>
      <c r="BS473" s="387"/>
      <c r="BT473" s="387"/>
      <c r="BU473" s="387"/>
      <c r="BV473" s="387"/>
      <c r="BW473" s="295"/>
      <c r="BX473" s="295"/>
      <c r="BY473" s="295"/>
    </row>
    <row r="474" ht="15.0" customHeight="1">
      <c r="A474" s="294"/>
      <c r="B474" s="295" t="str">
        <f>IF(ISTEXT(A474),SUMIF('Production Calendar'!$F$3:$F$171,'Crop Map'!$A474,'Production Calendar'!$G$3:$G$171),"")</f>
        <v/>
      </c>
      <c r="C474" s="327" t="str">
        <f t="shared" si="3"/>
        <v/>
      </c>
      <c r="D474" s="328" t="str">
        <f t="array" ref="D474">IF(ISBLANK(A474),"",XLOOKUP($A474,'Codified Game Plan'!$E$3:$E$477,'Codified Game Plan'!$G$3:$G$477,0))</f>
        <v/>
      </c>
      <c r="E474" s="328" t="str">
        <f>IF(ISBLANK(A474),"",MAXIFS('Codified Game Plan'!$I$3:$I$477,'Codified Game Plan'!$E$3:$E$477,A474))</f>
        <v/>
      </c>
      <c r="F474" s="329" t="str">
        <f t="shared" si="4"/>
        <v>      - </v>
      </c>
      <c r="G474" s="295"/>
      <c r="H474" s="295"/>
      <c r="I474" s="295"/>
      <c r="J474" s="295"/>
      <c r="K474" s="295"/>
      <c r="L474" s="295"/>
      <c r="M474" s="295"/>
      <c r="N474" s="295"/>
      <c r="O474" s="295"/>
      <c r="P474" s="295"/>
      <c r="Q474" s="295"/>
      <c r="R474" s="295"/>
      <c r="S474" s="295"/>
      <c r="T474" s="295"/>
      <c r="U474" s="387"/>
      <c r="V474" s="387"/>
      <c r="W474" s="387"/>
      <c r="X474" s="387"/>
      <c r="Y474" s="387"/>
      <c r="Z474" s="387"/>
      <c r="AA474" s="387"/>
      <c r="AB474" s="387"/>
      <c r="AC474" s="387"/>
      <c r="AD474" s="387"/>
      <c r="AE474" s="387"/>
      <c r="AF474" s="387"/>
      <c r="AG474" s="387"/>
      <c r="AH474" s="387"/>
      <c r="AI474" s="387"/>
      <c r="AJ474" s="387"/>
      <c r="AK474" s="387"/>
      <c r="AL474" s="387"/>
      <c r="AM474" s="387"/>
      <c r="AN474" s="387"/>
      <c r="AO474" s="387"/>
      <c r="AP474" s="387"/>
      <c r="AQ474" s="387"/>
      <c r="AR474" s="387"/>
      <c r="AS474" s="387"/>
      <c r="AT474" s="387"/>
      <c r="AU474" s="387"/>
      <c r="AV474" s="387"/>
      <c r="AW474" s="387"/>
      <c r="AX474" s="387"/>
      <c r="AY474" s="387"/>
      <c r="AZ474" s="387"/>
      <c r="BA474" s="387"/>
      <c r="BB474" s="387"/>
      <c r="BC474" s="387"/>
      <c r="BD474" s="387"/>
      <c r="BE474" s="387"/>
      <c r="BF474" s="387"/>
      <c r="BG474" s="387"/>
      <c r="BH474" s="387"/>
      <c r="BI474" s="387"/>
      <c r="BJ474" s="387"/>
      <c r="BK474" s="387"/>
      <c r="BL474" s="387"/>
      <c r="BM474" s="387"/>
      <c r="BN474" s="387"/>
      <c r="BO474" s="387"/>
      <c r="BP474" s="387"/>
      <c r="BQ474" s="387"/>
      <c r="BR474" s="387"/>
      <c r="BS474" s="387"/>
      <c r="BT474" s="387"/>
      <c r="BU474" s="387"/>
      <c r="BV474" s="387"/>
      <c r="BW474" s="295"/>
      <c r="BX474" s="295"/>
      <c r="BY474" s="295"/>
    </row>
    <row r="475" ht="15.0" customHeight="1">
      <c r="A475" s="294"/>
      <c r="B475" s="295" t="str">
        <f>IF(ISTEXT(A475),SUMIF('Production Calendar'!$F$3:$F$171,'Crop Map'!$A475,'Production Calendar'!$G$3:$G$171),"")</f>
        <v/>
      </c>
      <c r="C475" s="327" t="str">
        <f t="shared" si="3"/>
        <v/>
      </c>
      <c r="D475" s="328" t="str">
        <f t="array" ref="D475">IF(ISBLANK(A475),"",XLOOKUP($A475,'Codified Game Plan'!$E$3:$E$477,'Codified Game Plan'!$G$3:$G$477,0))</f>
        <v/>
      </c>
      <c r="E475" s="328" t="str">
        <f>IF(ISBLANK(A475),"",MAXIFS('Codified Game Plan'!$I$3:$I$477,'Codified Game Plan'!$E$3:$E$477,A475))</f>
        <v/>
      </c>
      <c r="F475" s="329" t="str">
        <f t="shared" si="4"/>
        <v>      - </v>
      </c>
      <c r="G475" s="295"/>
      <c r="H475" s="295"/>
      <c r="I475" s="295"/>
      <c r="J475" s="295"/>
      <c r="K475" s="295"/>
      <c r="L475" s="295"/>
      <c r="M475" s="295"/>
      <c r="N475" s="295"/>
      <c r="O475" s="295"/>
      <c r="P475" s="295"/>
      <c r="Q475" s="295"/>
      <c r="R475" s="295"/>
      <c r="S475" s="295"/>
      <c r="T475" s="295"/>
      <c r="U475" s="387"/>
      <c r="V475" s="387"/>
      <c r="W475" s="387"/>
      <c r="X475" s="387"/>
      <c r="Y475" s="387"/>
      <c r="Z475" s="387"/>
      <c r="AA475" s="387"/>
      <c r="AB475" s="387"/>
      <c r="AC475" s="387"/>
      <c r="AD475" s="387"/>
      <c r="AE475" s="387"/>
      <c r="AF475" s="387"/>
      <c r="AG475" s="387"/>
      <c r="AH475" s="387"/>
      <c r="AI475" s="387"/>
      <c r="AJ475" s="387"/>
      <c r="AK475" s="387"/>
      <c r="AL475" s="387"/>
      <c r="AM475" s="387"/>
      <c r="AN475" s="387"/>
      <c r="AO475" s="387"/>
      <c r="AP475" s="387"/>
      <c r="AQ475" s="387"/>
      <c r="AR475" s="387"/>
      <c r="AS475" s="387"/>
      <c r="AT475" s="387"/>
      <c r="AU475" s="387"/>
      <c r="AV475" s="387"/>
      <c r="AW475" s="387"/>
      <c r="AX475" s="387"/>
      <c r="AY475" s="387"/>
      <c r="AZ475" s="387"/>
      <c r="BA475" s="387"/>
      <c r="BB475" s="387"/>
      <c r="BC475" s="387"/>
      <c r="BD475" s="387"/>
      <c r="BE475" s="387"/>
      <c r="BF475" s="387"/>
      <c r="BG475" s="387"/>
      <c r="BH475" s="387"/>
      <c r="BI475" s="387"/>
      <c r="BJ475" s="387"/>
      <c r="BK475" s="387"/>
      <c r="BL475" s="387"/>
      <c r="BM475" s="387"/>
      <c r="BN475" s="387"/>
      <c r="BO475" s="387"/>
      <c r="BP475" s="387"/>
      <c r="BQ475" s="387"/>
      <c r="BR475" s="387"/>
      <c r="BS475" s="387"/>
      <c r="BT475" s="387"/>
      <c r="BU475" s="387"/>
      <c r="BV475" s="387"/>
      <c r="BW475" s="295"/>
      <c r="BX475" s="295"/>
      <c r="BY475" s="295"/>
    </row>
    <row r="476" ht="15.0" customHeight="1">
      <c r="A476" s="294"/>
      <c r="B476" s="295" t="str">
        <f>IF(ISTEXT(A476),SUMIF('Production Calendar'!$F$3:$F$171,'Crop Map'!$A476,'Production Calendar'!$G$3:$G$171),"")</f>
        <v/>
      </c>
      <c r="C476" s="327" t="str">
        <f t="shared" si="3"/>
        <v/>
      </c>
      <c r="D476" s="328" t="str">
        <f t="array" ref="D476">IF(ISBLANK(A476),"",XLOOKUP($A476,'Codified Game Plan'!$E$3:$E$477,'Codified Game Plan'!$G$3:$G$477,0))</f>
        <v/>
      </c>
      <c r="E476" s="328" t="str">
        <f>IF(ISBLANK(A476),"",MAXIFS('Codified Game Plan'!$I$3:$I$477,'Codified Game Plan'!$E$3:$E$477,A476))</f>
        <v/>
      </c>
      <c r="F476" s="329" t="str">
        <f t="shared" si="4"/>
        <v>      - </v>
      </c>
      <c r="G476" s="295"/>
      <c r="H476" s="295"/>
      <c r="I476" s="295"/>
      <c r="J476" s="295"/>
      <c r="K476" s="295"/>
      <c r="L476" s="295"/>
      <c r="M476" s="295"/>
      <c r="N476" s="295"/>
      <c r="O476" s="295"/>
      <c r="P476" s="295"/>
      <c r="Q476" s="295"/>
      <c r="R476" s="295"/>
      <c r="S476" s="295"/>
      <c r="T476" s="295"/>
      <c r="U476" s="387"/>
      <c r="V476" s="387"/>
      <c r="W476" s="387"/>
      <c r="X476" s="387"/>
      <c r="Y476" s="387"/>
      <c r="Z476" s="387"/>
      <c r="AA476" s="387"/>
      <c r="AB476" s="387"/>
      <c r="AC476" s="387"/>
      <c r="AD476" s="387"/>
      <c r="AE476" s="387"/>
      <c r="AF476" s="387"/>
      <c r="AG476" s="387"/>
      <c r="AH476" s="387"/>
      <c r="AI476" s="387"/>
      <c r="AJ476" s="387"/>
      <c r="AK476" s="387"/>
      <c r="AL476" s="387"/>
      <c r="AM476" s="387"/>
      <c r="AN476" s="387"/>
      <c r="AO476" s="387"/>
      <c r="AP476" s="387"/>
      <c r="AQ476" s="387"/>
      <c r="AR476" s="387"/>
      <c r="AS476" s="387"/>
      <c r="AT476" s="387"/>
      <c r="AU476" s="387"/>
      <c r="AV476" s="387"/>
      <c r="AW476" s="387"/>
      <c r="AX476" s="387"/>
      <c r="AY476" s="387"/>
      <c r="AZ476" s="387"/>
      <c r="BA476" s="387"/>
      <c r="BB476" s="387"/>
      <c r="BC476" s="387"/>
      <c r="BD476" s="387"/>
      <c r="BE476" s="387"/>
      <c r="BF476" s="387"/>
      <c r="BG476" s="387"/>
      <c r="BH476" s="387"/>
      <c r="BI476" s="387"/>
      <c r="BJ476" s="387"/>
      <c r="BK476" s="387"/>
      <c r="BL476" s="387"/>
      <c r="BM476" s="387"/>
      <c r="BN476" s="387"/>
      <c r="BO476" s="387"/>
      <c r="BP476" s="387"/>
      <c r="BQ476" s="387"/>
      <c r="BR476" s="387"/>
      <c r="BS476" s="387"/>
      <c r="BT476" s="387"/>
      <c r="BU476" s="387"/>
      <c r="BV476" s="387"/>
      <c r="BW476" s="295"/>
      <c r="BX476" s="295"/>
      <c r="BY476" s="295"/>
    </row>
    <row r="477" ht="15.0" customHeight="1">
      <c r="A477" s="294"/>
      <c r="B477" s="295" t="str">
        <f>IF(ISTEXT(A477),SUMIF('Production Calendar'!$F$3:$F$171,'Crop Map'!$A477,'Production Calendar'!$G$3:$G$171),"")</f>
        <v/>
      </c>
      <c r="C477" s="327" t="str">
        <f t="shared" si="3"/>
        <v/>
      </c>
      <c r="D477" s="328" t="str">
        <f t="array" ref="D477">IF(ISBLANK(A477),"",XLOOKUP($A477,'Codified Game Plan'!$E$3:$E$477,'Codified Game Plan'!$G$3:$G$477,0))</f>
        <v/>
      </c>
      <c r="E477" s="328" t="str">
        <f>IF(ISBLANK(A477),"",MAXIFS('Codified Game Plan'!$I$3:$I$477,'Codified Game Plan'!$E$3:$E$477,A477))</f>
        <v/>
      </c>
      <c r="F477" s="329" t="str">
        <f t="shared" si="4"/>
        <v>      - </v>
      </c>
      <c r="G477" s="295"/>
      <c r="H477" s="295"/>
      <c r="I477" s="295"/>
      <c r="J477" s="295"/>
      <c r="K477" s="295"/>
      <c r="L477" s="295"/>
      <c r="M477" s="295"/>
      <c r="N477" s="295"/>
      <c r="O477" s="295"/>
      <c r="P477" s="295"/>
      <c r="Q477" s="295"/>
      <c r="R477" s="295"/>
      <c r="S477" s="295"/>
      <c r="T477" s="295"/>
      <c r="U477" s="387"/>
      <c r="V477" s="387"/>
      <c r="W477" s="387"/>
      <c r="X477" s="387"/>
      <c r="Y477" s="387"/>
      <c r="Z477" s="387"/>
      <c r="AA477" s="387"/>
      <c r="AB477" s="387"/>
      <c r="AC477" s="387"/>
      <c r="AD477" s="387"/>
      <c r="AE477" s="387"/>
      <c r="AF477" s="387"/>
      <c r="AG477" s="387"/>
      <c r="AH477" s="387"/>
      <c r="AI477" s="387"/>
      <c r="AJ477" s="387"/>
      <c r="AK477" s="387"/>
      <c r="AL477" s="387"/>
      <c r="AM477" s="387"/>
      <c r="AN477" s="387"/>
      <c r="AO477" s="387"/>
      <c r="AP477" s="387"/>
      <c r="AQ477" s="387"/>
      <c r="AR477" s="387"/>
      <c r="AS477" s="387"/>
      <c r="AT477" s="387"/>
      <c r="AU477" s="387"/>
      <c r="AV477" s="387"/>
      <c r="AW477" s="387"/>
      <c r="AX477" s="387"/>
      <c r="AY477" s="387"/>
      <c r="AZ477" s="387"/>
      <c r="BA477" s="387"/>
      <c r="BB477" s="387"/>
      <c r="BC477" s="387"/>
      <c r="BD477" s="387"/>
      <c r="BE477" s="387"/>
      <c r="BF477" s="387"/>
      <c r="BG477" s="387"/>
      <c r="BH477" s="387"/>
      <c r="BI477" s="387"/>
      <c r="BJ477" s="387"/>
      <c r="BK477" s="387"/>
      <c r="BL477" s="387"/>
      <c r="BM477" s="387"/>
      <c r="BN477" s="387"/>
      <c r="BO477" s="387"/>
      <c r="BP477" s="387"/>
      <c r="BQ477" s="387"/>
      <c r="BR477" s="387"/>
      <c r="BS477" s="387"/>
      <c r="BT477" s="387"/>
      <c r="BU477" s="387"/>
      <c r="BV477" s="387"/>
      <c r="BW477" s="295"/>
      <c r="BX477" s="295"/>
      <c r="BY477" s="295"/>
    </row>
    <row r="478" ht="15.0" customHeight="1">
      <c r="A478" s="294"/>
      <c r="B478" s="295" t="str">
        <f>IF(ISTEXT(A478),SUMIF('Production Calendar'!$F$3:$F$171,'Crop Map'!$A478,'Production Calendar'!$G$3:$G$171),"")</f>
        <v/>
      </c>
      <c r="C478" s="327" t="str">
        <f t="shared" si="3"/>
        <v/>
      </c>
      <c r="D478" s="328" t="str">
        <f t="array" ref="D478">IF(ISBLANK(A478),"",XLOOKUP($A478,'Codified Game Plan'!$E$3:$E$477,'Codified Game Plan'!$G$3:$G$477,0))</f>
        <v/>
      </c>
      <c r="E478" s="328" t="str">
        <f>IF(ISBLANK(A478),"",MAXIFS('Codified Game Plan'!$I$3:$I$477,'Codified Game Plan'!$E$3:$E$477,A478))</f>
        <v/>
      </c>
      <c r="F478" s="329" t="str">
        <f t="shared" si="4"/>
        <v>      - </v>
      </c>
      <c r="G478" s="295"/>
      <c r="H478" s="295"/>
      <c r="I478" s="295"/>
      <c r="J478" s="295"/>
      <c r="K478" s="295"/>
      <c r="L478" s="295"/>
      <c r="M478" s="295"/>
      <c r="N478" s="295"/>
      <c r="O478" s="295"/>
      <c r="P478" s="295"/>
      <c r="Q478" s="295"/>
      <c r="R478" s="295"/>
      <c r="S478" s="295"/>
      <c r="T478" s="295"/>
      <c r="U478" s="387"/>
      <c r="V478" s="387"/>
      <c r="W478" s="387"/>
      <c r="X478" s="387"/>
      <c r="Y478" s="387"/>
      <c r="Z478" s="387"/>
      <c r="AA478" s="387"/>
      <c r="AB478" s="387"/>
      <c r="AC478" s="387"/>
      <c r="AD478" s="387"/>
      <c r="AE478" s="387"/>
      <c r="AF478" s="387"/>
      <c r="AG478" s="387"/>
      <c r="AH478" s="387"/>
      <c r="AI478" s="387"/>
      <c r="AJ478" s="387"/>
      <c r="AK478" s="387"/>
      <c r="AL478" s="387"/>
      <c r="AM478" s="387"/>
      <c r="AN478" s="387"/>
      <c r="AO478" s="387"/>
      <c r="AP478" s="387"/>
      <c r="AQ478" s="387"/>
      <c r="AR478" s="387"/>
      <c r="AS478" s="387"/>
      <c r="AT478" s="387"/>
      <c r="AU478" s="387"/>
      <c r="AV478" s="387"/>
      <c r="AW478" s="387"/>
      <c r="AX478" s="387"/>
      <c r="AY478" s="387"/>
      <c r="AZ478" s="387"/>
      <c r="BA478" s="387"/>
      <c r="BB478" s="387"/>
      <c r="BC478" s="387"/>
      <c r="BD478" s="387"/>
      <c r="BE478" s="387"/>
      <c r="BF478" s="387"/>
      <c r="BG478" s="387"/>
      <c r="BH478" s="387"/>
      <c r="BI478" s="387"/>
      <c r="BJ478" s="387"/>
      <c r="BK478" s="387"/>
      <c r="BL478" s="387"/>
      <c r="BM478" s="387"/>
      <c r="BN478" s="387"/>
      <c r="BO478" s="387"/>
      <c r="BP478" s="387"/>
      <c r="BQ478" s="387"/>
      <c r="BR478" s="387"/>
      <c r="BS478" s="387"/>
      <c r="BT478" s="387"/>
      <c r="BU478" s="387"/>
      <c r="BV478" s="387"/>
      <c r="BW478" s="295"/>
      <c r="BX478" s="295"/>
      <c r="BY478" s="295"/>
    </row>
    <row r="479" ht="15.0" customHeight="1">
      <c r="A479" s="294"/>
      <c r="B479" s="295" t="str">
        <f>IF(ISTEXT(A479),SUMIF('Production Calendar'!$F$3:$F$171,'Crop Map'!$A479,'Production Calendar'!$G$3:$G$171),"")</f>
        <v/>
      </c>
      <c r="C479" s="327" t="str">
        <f t="shared" si="3"/>
        <v/>
      </c>
      <c r="D479" s="328" t="str">
        <f t="array" ref="D479">IF(ISBLANK(A479),"",XLOOKUP($A479,'Codified Game Plan'!$E$3:$E$477,'Codified Game Plan'!$G$3:$G$477,0))</f>
        <v/>
      </c>
      <c r="E479" s="328" t="str">
        <f>IF(ISBLANK(A479),"",MAXIFS('Codified Game Plan'!$I$3:$I$477,'Codified Game Plan'!$E$3:$E$477,A479))</f>
        <v/>
      </c>
      <c r="F479" s="329" t="str">
        <f t="shared" si="4"/>
        <v>      - </v>
      </c>
      <c r="G479" s="295"/>
      <c r="H479" s="295"/>
      <c r="I479" s="295"/>
      <c r="J479" s="295"/>
      <c r="K479" s="295"/>
      <c r="L479" s="295"/>
      <c r="M479" s="295"/>
      <c r="N479" s="295"/>
      <c r="O479" s="295"/>
      <c r="P479" s="295"/>
      <c r="Q479" s="295"/>
      <c r="R479" s="295"/>
      <c r="S479" s="295"/>
      <c r="T479" s="295"/>
      <c r="U479" s="387"/>
      <c r="V479" s="387"/>
      <c r="W479" s="387"/>
      <c r="X479" s="387"/>
      <c r="Y479" s="387"/>
      <c r="Z479" s="387"/>
      <c r="AA479" s="387"/>
      <c r="AB479" s="387"/>
      <c r="AC479" s="387"/>
      <c r="AD479" s="387"/>
      <c r="AE479" s="387"/>
      <c r="AF479" s="387"/>
      <c r="AG479" s="387"/>
      <c r="AH479" s="387"/>
      <c r="AI479" s="387"/>
      <c r="AJ479" s="387"/>
      <c r="AK479" s="387"/>
      <c r="AL479" s="387"/>
      <c r="AM479" s="387"/>
      <c r="AN479" s="387"/>
      <c r="AO479" s="387"/>
      <c r="AP479" s="387"/>
      <c r="AQ479" s="387"/>
      <c r="AR479" s="387"/>
      <c r="AS479" s="387"/>
      <c r="AT479" s="387"/>
      <c r="AU479" s="387"/>
      <c r="AV479" s="387"/>
      <c r="AW479" s="387"/>
      <c r="AX479" s="387"/>
      <c r="AY479" s="387"/>
      <c r="AZ479" s="387"/>
      <c r="BA479" s="387"/>
      <c r="BB479" s="387"/>
      <c r="BC479" s="387"/>
      <c r="BD479" s="387"/>
      <c r="BE479" s="387"/>
      <c r="BF479" s="387"/>
      <c r="BG479" s="387"/>
      <c r="BH479" s="387"/>
      <c r="BI479" s="387"/>
      <c r="BJ479" s="387"/>
      <c r="BK479" s="387"/>
      <c r="BL479" s="387"/>
      <c r="BM479" s="387"/>
      <c r="BN479" s="387"/>
      <c r="BO479" s="387"/>
      <c r="BP479" s="387"/>
      <c r="BQ479" s="387"/>
      <c r="BR479" s="387"/>
      <c r="BS479" s="387"/>
      <c r="BT479" s="387"/>
      <c r="BU479" s="387"/>
      <c r="BV479" s="387"/>
      <c r="BW479" s="295"/>
      <c r="BX479" s="295"/>
      <c r="BY479" s="295"/>
    </row>
    <row r="480" ht="15.0" customHeight="1">
      <c r="A480" s="294"/>
      <c r="B480" s="295" t="str">
        <f>IF(ISTEXT(A480),SUMIF('Production Calendar'!$F$3:$F$171,'Crop Map'!$A480,'Production Calendar'!$G$3:$G$171),"")</f>
        <v/>
      </c>
      <c r="C480" s="327" t="str">
        <f t="shared" si="3"/>
        <v/>
      </c>
      <c r="D480" s="328" t="str">
        <f t="array" ref="D480">IF(ISBLANK(A480),"",XLOOKUP($A480,'Codified Game Plan'!$E$3:$E$477,'Codified Game Plan'!$G$3:$G$477,0))</f>
        <v/>
      </c>
      <c r="E480" s="328" t="str">
        <f>IF(ISBLANK(A480),"",MAXIFS('Codified Game Plan'!$I$3:$I$477,'Codified Game Plan'!$E$3:$E$477,A480))</f>
        <v/>
      </c>
      <c r="F480" s="329" t="str">
        <f t="shared" si="4"/>
        <v>      - </v>
      </c>
      <c r="G480" s="295"/>
      <c r="H480" s="295"/>
      <c r="I480" s="295"/>
      <c r="J480" s="295"/>
      <c r="K480" s="295"/>
      <c r="L480" s="295"/>
      <c r="M480" s="295"/>
      <c r="N480" s="295"/>
      <c r="O480" s="295"/>
      <c r="P480" s="295"/>
      <c r="Q480" s="295"/>
      <c r="R480" s="295"/>
      <c r="S480" s="295"/>
      <c r="T480" s="295"/>
      <c r="U480" s="387"/>
      <c r="V480" s="387"/>
      <c r="W480" s="387"/>
      <c r="X480" s="387"/>
      <c r="Y480" s="387"/>
      <c r="Z480" s="387"/>
      <c r="AA480" s="387"/>
      <c r="AB480" s="387"/>
      <c r="AC480" s="387"/>
      <c r="AD480" s="387"/>
      <c r="AE480" s="387"/>
      <c r="AF480" s="387"/>
      <c r="AG480" s="387"/>
      <c r="AH480" s="387"/>
      <c r="AI480" s="387"/>
      <c r="AJ480" s="387"/>
      <c r="AK480" s="387"/>
      <c r="AL480" s="387"/>
      <c r="AM480" s="387"/>
      <c r="AN480" s="387"/>
      <c r="AO480" s="387"/>
      <c r="AP480" s="387"/>
      <c r="AQ480" s="387"/>
      <c r="AR480" s="387"/>
      <c r="AS480" s="387"/>
      <c r="AT480" s="387"/>
      <c r="AU480" s="387"/>
      <c r="AV480" s="387"/>
      <c r="AW480" s="387"/>
      <c r="AX480" s="387"/>
      <c r="AY480" s="387"/>
      <c r="AZ480" s="387"/>
      <c r="BA480" s="387"/>
      <c r="BB480" s="387"/>
      <c r="BC480" s="387"/>
      <c r="BD480" s="387"/>
      <c r="BE480" s="387"/>
      <c r="BF480" s="387"/>
      <c r="BG480" s="387"/>
      <c r="BH480" s="387"/>
      <c r="BI480" s="387"/>
      <c r="BJ480" s="387"/>
      <c r="BK480" s="387"/>
      <c r="BL480" s="387"/>
      <c r="BM480" s="387"/>
      <c r="BN480" s="387"/>
      <c r="BO480" s="387"/>
      <c r="BP480" s="387"/>
      <c r="BQ480" s="387"/>
      <c r="BR480" s="387"/>
      <c r="BS480" s="387"/>
      <c r="BT480" s="387"/>
      <c r="BU480" s="387"/>
      <c r="BV480" s="387"/>
      <c r="BW480" s="295"/>
      <c r="BX480" s="295"/>
      <c r="BY480" s="295"/>
    </row>
    <row r="481" ht="15.0" customHeight="1">
      <c r="A481" s="294"/>
      <c r="B481" s="295" t="str">
        <f>IF(ISTEXT(A481),SUMIF('Production Calendar'!$F$3:$F$171,'Crop Map'!$A481,'Production Calendar'!$G$3:$G$171),"")</f>
        <v/>
      </c>
      <c r="C481" s="327" t="str">
        <f t="shared" si="3"/>
        <v/>
      </c>
      <c r="D481" s="328" t="str">
        <f t="array" ref="D481">IF(ISBLANK(A481),"",XLOOKUP($A481,'Codified Game Plan'!$E$3:$E$477,'Codified Game Plan'!$G$3:$G$477,0))</f>
        <v/>
      </c>
      <c r="E481" s="328" t="str">
        <f>IF(ISBLANK(A481),"",MAXIFS('Codified Game Plan'!$I$3:$I$477,'Codified Game Plan'!$E$3:$E$477,A481))</f>
        <v/>
      </c>
      <c r="F481" s="329" t="str">
        <f t="shared" si="4"/>
        <v>      - </v>
      </c>
      <c r="G481" s="295"/>
      <c r="H481" s="295"/>
      <c r="I481" s="295"/>
      <c r="J481" s="295"/>
      <c r="K481" s="295"/>
      <c r="L481" s="295"/>
      <c r="M481" s="295"/>
      <c r="N481" s="295"/>
      <c r="O481" s="295"/>
      <c r="P481" s="295"/>
      <c r="Q481" s="295"/>
      <c r="R481" s="295"/>
      <c r="S481" s="295"/>
      <c r="T481" s="295"/>
      <c r="U481" s="387"/>
      <c r="V481" s="387"/>
      <c r="W481" s="387"/>
      <c r="X481" s="387"/>
      <c r="Y481" s="387"/>
      <c r="Z481" s="387"/>
      <c r="AA481" s="387"/>
      <c r="AB481" s="387"/>
      <c r="AC481" s="387"/>
      <c r="AD481" s="387"/>
      <c r="AE481" s="387"/>
      <c r="AF481" s="387"/>
      <c r="AG481" s="387"/>
      <c r="AH481" s="387"/>
      <c r="AI481" s="387"/>
      <c r="AJ481" s="387"/>
      <c r="AK481" s="387"/>
      <c r="AL481" s="387"/>
      <c r="AM481" s="387"/>
      <c r="AN481" s="387"/>
      <c r="AO481" s="387"/>
      <c r="AP481" s="387"/>
      <c r="AQ481" s="387"/>
      <c r="AR481" s="387"/>
      <c r="AS481" s="387"/>
      <c r="AT481" s="387"/>
      <c r="AU481" s="387"/>
      <c r="AV481" s="387"/>
      <c r="AW481" s="387"/>
      <c r="AX481" s="387"/>
      <c r="AY481" s="387"/>
      <c r="AZ481" s="387"/>
      <c r="BA481" s="387"/>
      <c r="BB481" s="387"/>
      <c r="BC481" s="387"/>
      <c r="BD481" s="387"/>
      <c r="BE481" s="387"/>
      <c r="BF481" s="387"/>
      <c r="BG481" s="387"/>
      <c r="BH481" s="387"/>
      <c r="BI481" s="387"/>
      <c r="BJ481" s="387"/>
      <c r="BK481" s="387"/>
      <c r="BL481" s="387"/>
      <c r="BM481" s="387"/>
      <c r="BN481" s="387"/>
      <c r="BO481" s="387"/>
      <c r="BP481" s="387"/>
      <c r="BQ481" s="387"/>
      <c r="BR481" s="387"/>
      <c r="BS481" s="387"/>
      <c r="BT481" s="387"/>
      <c r="BU481" s="387"/>
      <c r="BV481" s="387"/>
      <c r="BW481" s="295"/>
      <c r="BX481" s="295"/>
      <c r="BY481" s="295"/>
    </row>
    <row r="482" ht="15.0" customHeight="1">
      <c r="A482" s="294"/>
      <c r="B482" s="295" t="str">
        <f>IF(ISTEXT(A482),SUMIF('Production Calendar'!$F$3:$F$171,'Crop Map'!$A482,'Production Calendar'!$G$3:$G$171),"")</f>
        <v/>
      </c>
      <c r="C482" s="327" t="str">
        <f t="shared" si="3"/>
        <v/>
      </c>
      <c r="D482" s="328" t="str">
        <f t="array" ref="D482">IF(ISBLANK(A482),"",XLOOKUP($A482,'Codified Game Plan'!$E$3:$E$477,'Codified Game Plan'!$G$3:$G$477,0))</f>
        <v/>
      </c>
      <c r="E482" s="328" t="str">
        <f>IF(ISBLANK(A482),"",MAXIFS('Codified Game Plan'!$I$3:$I$477,'Codified Game Plan'!$E$3:$E$477,A482))</f>
        <v/>
      </c>
      <c r="F482" s="329" t="str">
        <f t="shared" si="4"/>
        <v>      - </v>
      </c>
      <c r="G482" s="295"/>
      <c r="H482" s="295"/>
      <c r="I482" s="295"/>
      <c r="J482" s="295"/>
      <c r="K482" s="295"/>
      <c r="L482" s="295"/>
      <c r="M482" s="295"/>
      <c r="N482" s="295"/>
      <c r="O482" s="295"/>
      <c r="P482" s="295"/>
      <c r="Q482" s="295"/>
      <c r="R482" s="295"/>
      <c r="S482" s="295"/>
      <c r="T482" s="295"/>
      <c r="U482" s="387"/>
      <c r="V482" s="387"/>
      <c r="W482" s="387"/>
      <c r="X482" s="387"/>
      <c r="Y482" s="387"/>
      <c r="Z482" s="387"/>
      <c r="AA482" s="387"/>
      <c r="AB482" s="387"/>
      <c r="AC482" s="387"/>
      <c r="AD482" s="387"/>
      <c r="AE482" s="387"/>
      <c r="AF482" s="387"/>
      <c r="AG482" s="387"/>
      <c r="AH482" s="387"/>
      <c r="AI482" s="387"/>
      <c r="AJ482" s="387"/>
      <c r="AK482" s="387"/>
      <c r="AL482" s="387"/>
      <c r="AM482" s="387"/>
      <c r="AN482" s="387"/>
      <c r="AO482" s="387"/>
      <c r="AP482" s="387"/>
      <c r="AQ482" s="387"/>
      <c r="AR482" s="387"/>
      <c r="AS482" s="387"/>
      <c r="AT482" s="387"/>
      <c r="AU482" s="387"/>
      <c r="AV482" s="387"/>
      <c r="AW482" s="387"/>
      <c r="AX482" s="387"/>
      <c r="AY482" s="387"/>
      <c r="AZ482" s="387"/>
      <c r="BA482" s="387"/>
      <c r="BB482" s="387"/>
      <c r="BC482" s="387"/>
      <c r="BD482" s="387"/>
      <c r="BE482" s="387"/>
      <c r="BF482" s="387"/>
      <c r="BG482" s="387"/>
      <c r="BH482" s="387"/>
      <c r="BI482" s="387"/>
      <c r="BJ482" s="387"/>
      <c r="BK482" s="387"/>
      <c r="BL482" s="387"/>
      <c r="BM482" s="387"/>
      <c r="BN482" s="387"/>
      <c r="BO482" s="387"/>
      <c r="BP482" s="387"/>
      <c r="BQ482" s="387"/>
      <c r="BR482" s="387"/>
      <c r="BS482" s="387"/>
      <c r="BT482" s="387"/>
      <c r="BU482" s="387"/>
      <c r="BV482" s="387"/>
      <c r="BW482" s="295"/>
      <c r="BX482" s="295"/>
      <c r="BY482" s="295"/>
    </row>
    <row r="483" ht="15.0" customHeight="1">
      <c r="A483" s="294"/>
      <c r="B483" s="295" t="str">
        <f>IF(ISTEXT(A483),SUMIF('Production Calendar'!$F$3:$F$171,'Crop Map'!$A483,'Production Calendar'!$G$3:$G$171),"")</f>
        <v/>
      </c>
      <c r="C483" s="327" t="str">
        <f t="shared" si="3"/>
        <v/>
      </c>
      <c r="D483" s="328" t="str">
        <f t="array" ref="D483">IF(ISBLANK(A483),"",XLOOKUP($A483,'Codified Game Plan'!$E$3:$E$477,'Codified Game Plan'!$G$3:$G$477,0))</f>
        <v/>
      </c>
      <c r="E483" s="328" t="str">
        <f>IF(ISBLANK(A483),"",MAXIFS('Codified Game Plan'!$I$3:$I$477,'Codified Game Plan'!$E$3:$E$477,A483))</f>
        <v/>
      </c>
      <c r="F483" s="329" t="str">
        <f t="shared" si="4"/>
        <v>      - </v>
      </c>
      <c r="G483" s="295"/>
      <c r="H483" s="295"/>
      <c r="I483" s="295"/>
      <c r="J483" s="295"/>
      <c r="K483" s="295"/>
      <c r="L483" s="295"/>
      <c r="M483" s="295"/>
      <c r="N483" s="295"/>
      <c r="O483" s="295"/>
      <c r="P483" s="295"/>
      <c r="Q483" s="295"/>
      <c r="R483" s="295"/>
      <c r="S483" s="295"/>
      <c r="T483" s="295"/>
      <c r="U483" s="387"/>
      <c r="V483" s="387"/>
      <c r="W483" s="387"/>
      <c r="X483" s="387"/>
      <c r="Y483" s="387"/>
      <c r="Z483" s="387"/>
      <c r="AA483" s="387"/>
      <c r="AB483" s="387"/>
      <c r="AC483" s="387"/>
      <c r="AD483" s="387"/>
      <c r="AE483" s="387"/>
      <c r="AF483" s="387"/>
      <c r="AG483" s="387"/>
      <c r="AH483" s="387"/>
      <c r="AI483" s="387"/>
      <c r="AJ483" s="387"/>
      <c r="AK483" s="387"/>
      <c r="AL483" s="387"/>
      <c r="AM483" s="387"/>
      <c r="AN483" s="387"/>
      <c r="AO483" s="387"/>
      <c r="AP483" s="387"/>
      <c r="AQ483" s="387"/>
      <c r="AR483" s="387"/>
      <c r="AS483" s="387"/>
      <c r="AT483" s="387"/>
      <c r="AU483" s="387"/>
      <c r="AV483" s="387"/>
      <c r="AW483" s="387"/>
      <c r="AX483" s="387"/>
      <c r="AY483" s="387"/>
      <c r="AZ483" s="387"/>
      <c r="BA483" s="387"/>
      <c r="BB483" s="387"/>
      <c r="BC483" s="387"/>
      <c r="BD483" s="387"/>
      <c r="BE483" s="387"/>
      <c r="BF483" s="387"/>
      <c r="BG483" s="387"/>
      <c r="BH483" s="387"/>
      <c r="BI483" s="387"/>
      <c r="BJ483" s="387"/>
      <c r="BK483" s="387"/>
      <c r="BL483" s="387"/>
      <c r="BM483" s="387"/>
      <c r="BN483" s="387"/>
      <c r="BO483" s="387"/>
      <c r="BP483" s="387"/>
      <c r="BQ483" s="387"/>
      <c r="BR483" s="387"/>
      <c r="BS483" s="387"/>
      <c r="BT483" s="387"/>
      <c r="BU483" s="387"/>
      <c r="BV483" s="387"/>
      <c r="BW483" s="295"/>
      <c r="BX483" s="295"/>
      <c r="BY483" s="295"/>
    </row>
    <row r="484" ht="15.0" customHeight="1">
      <c r="A484" s="294"/>
      <c r="B484" s="295" t="str">
        <f>IF(ISTEXT(A484),SUMIF('Production Calendar'!$F$3:$F$171,'Crop Map'!$A484,'Production Calendar'!$G$3:$G$171),"")</f>
        <v/>
      </c>
      <c r="C484" s="327" t="str">
        <f t="shared" si="3"/>
        <v/>
      </c>
      <c r="D484" s="328" t="str">
        <f t="array" ref="D484">IF(ISBLANK(A484),"",XLOOKUP($A484,'Codified Game Plan'!$E$3:$E$477,'Codified Game Plan'!$G$3:$G$477,0))</f>
        <v/>
      </c>
      <c r="E484" s="328" t="str">
        <f>IF(ISBLANK(A484),"",MAXIFS('Codified Game Plan'!$I$3:$I$477,'Codified Game Plan'!$E$3:$E$477,A484))</f>
        <v/>
      </c>
      <c r="F484" s="329" t="str">
        <f t="shared" si="4"/>
        <v>      - </v>
      </c>
      <c r="G484" s="295"/>
      <c r="H484" s="295"/>
      <c r="I484" s="295"/>
      <c r="J484" s="295"/>
      <c r="K484" s="295"/>
      <c r="L484" s="295"/>
      <c r="M484" s="295"/>
      <c r="N484" s="295"/>
      <c r="O484" s="295"/>
      <c r="P484" s="295"/>
      <c r="Q484" s="295"/>
      <c r="R484" s="295"/>
      <c r="S484" s="295"/>
      <c r="T484" s="295"/>
      <c r="U484" s="387"/>
      <c r="V484" s="387"/>
      <c r="W484" s="387"/>
      <c r="X484" s="387"/>
      <c r="Y484" s="387"/>
      <c r="Z484" s="387"/>
      <c r="AA484" s="387"/>
      <c r="AB484" s="387"/>
      <c r="AC484" s="387"/>
      <c r="AD484" s="387"/>
      <c r="AE484" s="387"/>
      <c r="AF484" s="387"/>
      <c r="AG484" s="387"/>
      <c r="AH484" s="387"/>
      <c r="AI484" s="387"/>
      <c r="AJ484" s="387"/>
      <c r="AK484" s="387"/>
      <c r="AL484" s="387"/>
      <c r="AM484" s="387"/>
      <c r="AN484" s="387"/>
      <c r="AO484" s="387"/>
      <c r="AP484" s="387"/>
      <c r="AQ484" s="387"/>
      <c r="AR484" s="387"/>
      <c r="AS484" s="387"/>
      <c r="AT484" s="387"/>
      <c r="AU484" s="387"/>
      <c r="AV484" s="387"/>
      <c r="AW484" s="387"/>
      <c r="AX484" s="387"/>
      <c r="AY484" s="387"/>
      <c r="AZ484" s="387"/>
      <c r="BA484" s="387"/>
      <c r="BB484" s="387"/>
      <c r="BC484" s="387"/>
      <c r="BD484" s="387"/>
      <c r="BE484" s="387"/>
      <c r="BF484" s="387"/>
      <c r="BG484" s="387"/>
      <c r="BH484" s="387"/>
      <c r="BI484" s="387"/>
      <c r="BJ484" s="387"/>
      <c r="BK484" s="387"/>
      <c r="BL484" s="387"/>
      <c r="BM484" s="387"/>
      <c r="BN484" s="387"/>
      <c r="BO484" s="387"/>
      <c r="BP484" s="387"/>
      <c r="BQ484" s="387"/>
      <c r="BR484" s="387"/>
      <c r="BS484" s="387"/>
      <c r="BT484" s="387"/>
      <c r="BU484" s="387"/>
      <c r="BV484" s="387"/>
      <c r="BW484" s="295"/>
      <c r="BX484" s="295"/>
      <c r="BY484" s="295"/>
    </row>
    <row r="485" ht="15.0" customHeight="1">
      <c r="A485" s="294"/>
      <c r="B485" s="295" t="str">
        <f>IF(ISTEXT(A485),SUMIF('Production Calendar'!$F$3:$F$171,'Crop Map'!$A485,'Production Calendar'!$G$3:$G$171),"")</f>
        <v/>
      </c>
      <c r="C485" s="327" t="str">
        <f t="shared" si="3"/>
        <v/>
      </c>
      <c r="D485" s="328" t="str">
        <f t="array" ref="D485">IF(ISBLANK(A485),"",XLOOKUP($A485,'Codified Game Plan'!$E$3:$E$477,'Codified Game Plan'!$G$3:$G$477,0))</f>
        <v/>
      </c>
      <c r="E485" s="328" t="str">
        <f>IF(ISBLANK(A485),"",MAXIFS('Codified Game Plan'!$I$3:$I$477,'Codified Game Plan'!$E$3:$E$477,A485))</f>
        <v/>
      </c>
      <c r="F485" s="329" t="str">
        <f t="shared" si="4"/>
        <v>      - </v>
      </c>
      <c r="G485" s="295"/>
      <c r="H485" s="295"/>
      <c r="I485" s="295"/>
      <c r="J485" s="295"/>
      <c r="K485" s="295"/>
      <c r="L485" s="295"/>
      <c r="M485" s="295"/>
      <c r="N485" s="295"/>
      <c r="O485" s="295"/>
      <c r="P485" s="295"/>
      <c r="Q485" s="295"/>
      <c r="R485" s="295"/>
      <c r="S485" s="295"/>
      <c r="T485" s="295"/>
      <c r="U485" s="387"/>
      <c r="V485" s="387"/>
      <c r="W485" s="387"/>
      <c r="X485" s="387"/>
      <c r="Y485" s="387"/>
      <c r="Z485" s="387"/>
      <c r="AA485" s="387"/>
      <c r="AB485" s="387"/>
      <c r="AC485" s="387"/>
      <c r="AD485" s="387"/>
      <c r="AE485" s="387"/>
      <c r="AF485" s="387"/>
      <c r="AG485" s="387"/>
      <c r="AH485" s="387"/>
      <c r="AI485" s="387"/>
      <c r="AJ485" s="387"/>
      <c r="AK485" s="387"/>
      <c r="AL485" s="387"/>
      <c r="AM485" s="387"/>
      <c r="AN485" s="387"/>
      <c r="AO485" s="387"/>
      <c r="AP485" s="387"/>
      <c r="AQ485" s="387"/>
      <c r="AR485" s="387"/>
      <c r="AS485" s="387"/>
      <c r="AT485" s="387"/>
      <c r="AU485" s="387"/>
      <c r="AV485" s="387"/>
      <c r="AW485" s="387"/>
      <c r="AX485" s="387"/>
      <c r="AY485" s="387"/>
      <c r="AZ485" s="387"/>
      <c r="BA485" s="387"/>
      <c r="BB485" s="387"/>
      <c r="BC485" s="387"/>
      <c r="BD485" s="387"/>
      <c r="BE485" s="387"/>
      <c r="BF485" s="387"/>
      <c r="BG485" s="387"/>
      <c r="BH485" s="387"/>
      <c r="BI485" s="387"/>
      <c r="BJ485" s="387"/>
      <c r="BK485" s="387"/>
      <c r="BL485" s="387"/>
      <c r="BM485" s="387"/>
      <c r="BN485" s="387"/>
      <c r="BO485" s="387"/>
      <c r="BP485" s="387"/>
      <c r="BQ485" s="387"/>
      <c r="BR485" s="387"/>
      <c r="BS485" s="387"/>
      <c r="BT485" s="387"/>
      <c r="BU485" s="387"/>
      <c r="BV485" s="387"/>
      <c r="BW485" s="295"/>
      <c r="BX485" s="295"/>
      <c r="BY485" s="295"/>
    </row>
    <row r="486" ht="15.0" customHeight="1">
      <c r="A486" s="294"/>
      <c r="B486" s="295" t="str">
        <f>IF(ISTEXT(A486),SUMIF('Production Calendar'!$F$3:$F$171,'Crop Map'!$A486,'Production Calendar'!$G$3:$G$171),"")</f>
        <v/>
      </c>
      <c r="C486" s="327" t="str">
        <f t="shared" si="3"/>
        <v/>
      </c>
      <c r="D486" s="328" t="str">
        <f t="array" ref="D486">IF(ISBLANK(A486),"",XLOOKUP($A486,'Codified Game Plan'!$E$3:$E$477,'Codified Game Plan'!$G$3:$G$477,0))</f>
        <v/>
      </c>
      <c r="E486" s="328" t="str">
        <f>IF(ISBLANK(A486),"",MAXIFS('Codified Game Plan'!$I$3:$I$477,'Codified Game Plan'!$E$3:$E$477,A486))</f>
        <v/>
      </c>
      <c r="F486" s="329" t="str">
        <f t="shared" si="4"/>
        <v>      - </v>
      </c>
      <c r="G486" s="295"/>
      <c r="H486" s="295"/>
      <c r="I486" s="295"/>
      <c r="J486" s="295"/>
      <c r="K486" s="295"/>
      <c r="L486" s="295"/>
      <c r="M486" s="295"/>
      <c r="N486" s="295"/>
      <c r="O486" s="295"/>
      <c r="P486" s="295"/>
      <c r="Q486" s="295"/>
      <c r="R486" s="295"/>
      <c r="S486" s="295"/>
      <c r="T486" s="295"/>
      <c r="U486" s="387"/>
      <c r="V486" s="387"/>
      <c r="W486" s="387"/>
      <c r="X486" s="387"/>
      <c r="Y486" s="387"/>
      <c r="Z486" s="387"/>
      <c r="AA486" s="387"/>
      <c r="AB486" s="387"/>
      <c r="AC486" s="387"/>
      <c r="AD486" s="387"/>
      <c r="AE486" s="387"/>
      <c r="AF486" s="387"/>
      <c r="AG486" s="387"/>
      <c r="AH486" s="387"/>
      <c r="AI486" s="387"/>
      <c r="AJ486" s="387"/>
      <c r="AK486" s="387"/>
      <c r="AL486" s="387"/>
      <c r="AM486" s="387"/>
      <c r="AN486" s="387"/>
      <c r="AO486" s="387"/>
      <c r="AP486" s="387"/>
      <c r="AQ486" s="387"/>
      <c r="AR486" s="387"/>
      <c r="AS486" s="387"/>
      <c r="AT486" s="387"/>
      <c r="AU486" s="387"/>
      <c r="AV486" s="387"/>
      <c r="AW486" s="387"/>
      <c r="AX486" s="387"/>
      <c r="AY486" s="387"/>
      <c r="AZ486" s="387"/>
      <c r="BA486" s="387"/>
      <c r="BB486" s="387"/>
      <c r="BC486" s="387"/>
      <c r="BD486" s="387"/>
      <c r="BE486" s="387"/>
      <c r="BF486" s="387"/>
      <c r="BG486" s="387"/>
      <c r="BH486" s="387"/>
      <c r="BI486" s="387"/>
      <c r="BJ486" s="387"/>
      <c r="BK486" s="387"/>
      <c r="BL486" s="387"/>
      <c r="BM486" s="387"/>
      <c r="BN486" s="387"/>
      <c r="BO486" s="387"/>
      <c r="BP486" s="387"/>
      <c r="BQ486" s="387"/>
      <c r="BR486" s="387"/>
      <c r="BS486" s="387"/>
      <c r="BT486" s="387"/>
      <c r="BU486" s="387"/>
      <c r="BV486" s="387"/>
      <c r="BW486" s="295"/>
      <c r="BX486" s="295"/>
      <c r="BY486" s="295"/>
    </row>
    <row r="487" ht="15.0" customHeight="1">
      <c r="A487" s="294"/>
      <c r="B487" s="295" t="str">
        <f>IF(ISTEXT(A487),SUMIF('Production Calendar'!$F$3:$F$171,'Crop Map'!$A487,'Production Calendar'!$G$3:$G$171),"")</f>
        <v/>
      </c>
      <c r="C487" s="327" t="str">
        <f t="shared" si="3"/>
        <v/>
      </c>
      <c r="D487" s="328" t="str">
        <f t="array" ref="D487">IF(ISBLANK(A487),"",XLOOKUP($A487,'Codified Game Plan'!$E$3:$E$477,'Codified Game Plan'!$G$3:$G$477,0))</f>
        <v/>
      </c>
      <c r="E487" s="328" t="str">
        <f>IF(ISBLANK(A487),"",MAXIFS('Codified Game Plan'!$I$3:$I$477,'Codified Game Plan'!$E$3:$E$477,A487))</f>
        <v/>
      </c>
      <c r="F487" s="329" t="str">
        <f t="shared" si="4"/>
        <v>      - </v>
      </c>
      <c r="G487" s="295"/>
      <c r="H487" s="295"/>
      <c r="I487" s="295"/>
      <c r="J487" s="295"/>
      <c r="K487" s="295"/>
      <c r="L487" s="295"/>
      <c r="M487" s="295"/>
      <c r="N487" s="295"/>
      <c r="O487" s="295"/>
      <c r="P487" s="295"/>
      <c r="Q487" s="295"/>
      <c r="R487" s="295"/>
      <c r="S487" s="295"/>
      <c r="T487" s="295"/>
      <c r="U487" s="387"/>
      <c r="V487" s="387"/>
      <c r="W487" s="387"/>
      <c r="X487" s="387"/>
      <c r="Y487" s="387"/>
      <c r="Z487" s="387"/>
      <c r="AA487" s="387"/>
      <c r="AB487" s="387"/>
      <c r="AC487" s="387"/>
      <c r="AD487" s="387"/>
      <c r="AE487" s="387"/>
      <c r="AF487" s="387"/>
      <c r="AG487" s="387"/>
      <c r="AH487" s="387"/>
      <c r="AI487" s="387"/>
      <c r="AJ487" s="387"/>
      <c r="AK487" s="387"/>
      <c r="AL487" s="387"/>
      <c r="AM487" s="387"/>
      <c r="AN487" s="387"/>
      <c r="AO487" s="387"/>
      <c r="AP487" s="387"/>
      <c r="AQ487" s="387"/>
      <c r="AR487" s="387"/>
      <c r="AS487" s="387"/>
      <c r="AT487" s="387"/>
      <c r="AU487" s="387"/>
      <c r="AV487" s="387"/>
      <c r="AW487" s="387"/>
      <c r="AX487" s="387"/>
      <c r="AY487" s="387"/>
      <c r="AZ487" s="387"/>
      <c r="BA487" s="387"/>
      <c r="BB487" s="387"/>
      <c r="BC487" s="387"/>
      <c r="BD487" s="387"/>
      <c r="BE487" s="387"/>
      <c r="BF487" s="387"/>
      <c r="BG487" s="387"/>
      <c r="BH487" s="387"/>
      <c r="BI487" s="387"/>
      <c r="BJ487" s="387"/>
      <c r="BK487" s="387"/>
      <c r="BL487" s="387"/>
      <c r="BM487" s="387"/>
      <c r="BN487" s="387"/>
      <c r="BO487" s="387"/>
      <c r="BP487" s="387"/>
      <c r="BQ487" s="387"/>
      <c r="BR487" s="387"/>
      <c r="BS487" s="387"/>
      <c r="BT487" s="387"/>
      <c r="BU487" s="387"/>
      <c r="BV487" s="387"/>
      <c r="BW487" s="295"/>
      <c r="BX487" s="295"/>
      <c r="BY487" s="295"/>
    </row>
    <row r="488" ht="15.0" customHeight="1">
      <c r="A488" s="294"/>
      <c r="B488" s="295" t="str">
        <f>IF(ISTEXT(A488),SUMIF('Production Calendar'!$F$3:$F$171,'Crop Map'!$A488,'Production Calendar'!$G$3:$G$171),"")</f>
        <v/>
      </c>
      <c r="C488" s="327" t="str">
        <f t="shared" si="3"/>
        <v/>
      </c>
      <c r="D488" s="328" t="str">
        <f t="array" ref="D488">IF(ISBLANK(A488),"",XLOOKUP($A488,'Codified Game Plan'!$E$3:$E$477,'Codified Game Plan'!$G$3:$G$477,0))</f>
        <v/>
      </c>
      <c r="E488" s="328" t="str">
        <f>IF(ISBLANK(A488),"",MAXIFS('Codified Game Plan'!$I$3:$I$477,'Codified Game Plan'!$E$3:$E$477,A488))</f>
        <v/>
      </c>
      <c r="F488" s="329" t="str">
        <f t="shared" si="4"/>
        <v>      - </v>
      </c>
      <c r="G488" s="295"/>
      <c r="H488" s="295"/>
      <c r="I488" s="295"/>
      <c r="J488" s="295"/>
      <c r="K488" s="295"/>
      <c r="L488" s="295"/>
      <c r="M488" s="295"/>
      <c r="N488" s="295"/>
      <c r="O488" s="295"/>
      <c r="P488" s="295"/>
      <c r="Q488" s="295"/>
      <c r="R488" s="295"/>
      <c r="S488" s="295"/>
      <c r="T488" s="295"/>
      <c r="U488" s="387"/>
      <c r="V488" s="387"/>
      <c r="W488" s="387"/>
      <c r="X488" s="387"/>
      <c r="Y488" s="387"/>
      <c r="Z488" s="387"/>
      <c r="AA488" s="387"/>
      <c r="AB488" s="387"/>
      <c r="AC488" s="387"/>
      <c r="AD488" s="387"/>
      <c r="AE488" s="387"/>
      <c r="AF488" s="387"/>
      <c r="AG488" s="387"/>
      <c r="AH488" s="387"/>
      <c r="AI488" s="387"/>
      <c r="AJ488" s="387"/>
      <c r="AK488" s="387"/>
      <c r="AL488" s="387"/>
      <c r="AM488" s="387"/>
      <c r="AN488" s="387"/>
      <c r="AO488" s="387"/>
      <c r="AP488" s="387"/>
      <c r="AQ488" s="387"/>
      <c r="AR488" s="387"/>
      <c r="AS488" s="387"/>
      <c r="AT488" s="387"/>
      <c r="AU488" s="387"/>
      <c r="AV488" s="387"/>
      <c r="AW488" s="387"/>
      <c r="AX488" s="387"/>
      <c r="AY488" s="387"/>
      <c r="AZ488" s="387"/>
      <c r="BA488" s="387"/>
      <c r="BB488" s="387"/>
      <c r="BC488" s="387"/>
      <c r="BD488" s="387"/>
      <c r="BE488" s="387"/>
      <c r="BF488" s="387"/>
      <c r="BG488" s="387"/>
      <c r="BH488" s="387"/>
      <c r="BI488" s="387"/>
      <c r="BJ488" s="387"/>
      <c r="BK488" s="387"/>
      <c r="BL488" s="387"/>
      <c r="BM488" s="387"/>
      <c r="BN488" s="387"/>
      <c r="BO488" s="387"/>
      <c r="BP488" s="387"/>
      <c r="BQ488" s="387"/>
      <c r="BR488" s="387"/>
      <c r="BS488" s="387"/>
      <c r="BT488" s="387"/>
      <c r="BU488" s="387"/>
      <c r="BV488" s="387"/>
      <c r="BW488" s="295"/>
      <c r="BX488" s="295"/>
      <c r="BY488" s="295"/>
    </row>
    <row r="489" ht="15.0" customHeight="1">
      <c r="A489" s="294"/>
      <c r="B489" s="295" t="str">
        <f>IF(ISTEXT(A489),SUMIF('Production Calendar'!$F$3:$F$171,'Crop Map'!$A489,'Production Calendar'!$G$3:$G$171),"")</f>
        <v/>
      </c>
      <c r="C489" s="327" t="str">
        <f t="shared" si="3"/>
        <v/>
      </c>
      <c r="D489" s="328" t="str">
        <f t="array" ref="D489">IF(ISBLANK(A489),"",XLOOKUP($A489,'Codified Game Plan'!$E$3:$E$477,'Codified Game Plan'!$G$3:$G$477,0))</f>
        <v/>
      </c>
      <c r="E489" s="328" t="str">
        <f>IF(ISBLANK(A489),"",MAXIFS('Codified Game Plan'!$I$3:$I$477,'Codified Game Plan'!$E$3:$E$477,A489))</f>
        <v/>
      </c>
      <c r="F489" s="329" t="str">
        <f t="shared" si="4"/>
        <v>      - </v>
      </c>
      <c r="G489" s="295"/>
      <c r="H489" s="295"/>
      <c r="I489" s="295"/>
      <c r="J489" s="295"/>
      <c r="K489" s="295"/>
      <c r="L489" s="295"/>
      <c r="M489" s="295"/>
      <c r="N489" s="295"/>
      <c r="O489" s="295"/>
      <c r="P489" s="295"/>
      <c r="Q489" s="295"/>
      <c r="R489" s="295"/>
      <c r="S489" s="295"/>
      <c r="T489" s="295"/>
      <c r="U489" s="387"/>
      <c r="V489" s="387"/>
      <c r="W489" s="387"/>
      <c r="X489" s="387"/>
      <c r="Y489" s="387"/>
      <c r="Z489" s="387"/>
      <c r="AA489" s="387"/>
      <c r="AB489" s="387"/>
      <c r="AC489" s="387"/>
      <c r="AD489" s="387"/>
      <c r="AE489" s="387"/>
      <c r="AF489" s="387"/>
      <c r="AG489" s="387"/>
      <c r="AH489" s="387"/>
      <c r="AI489" s="387"/>
      <c r="AJ489" s="387"/>
      <c r="AK489" s="387"/>
      <c r="AL489" s="387"/>
      <c r="AM489" s="387"/>
      <c r="AN489" s="387"/>
      <c r="AO489" s="387"/>
      <c r="AP489" s="387"/>
      <c r="AQ489" s="387"/>
      <c r="AR489" s="387"/>
      <c r="AS489" s="387"/>
      <c r="AT489" s="387"/>
      <c r="AU489" s="387"/>
      <c r="AV489" s="387"/>
      <c r="AW489" s="387"/>
      <c r="AX489" s="387"/>
      <c r="AY489" s="387"/>
      <c r="AZ489" s="387"/>
      <c r="BA489" s="387"/>
      <c r="BB489" s="387"/>
      <c r="BC489" s="387"/>
      <c r="BD489" s="387"/>
      <c r="BE489" s="387"/>
      <c r="BF489" s="387"/>
      <c r="BG489" s="387"/>
      <c r="BH489" s="387"/>
      <c r="BI489" s="387"/>
      <c r="BJ489" s="387"/>
      <c r="BK489" s="387"/>
      <c r="BL489" s="387"/>
      <c r="BM489" s="387"/>
      <c r="BN489" s="387"/>
      <c r="BO489" s="387"/>
      <c r="BP489" s="387"/>
      <c r="BQ489" s="387"/>
      <c r="BR489" s="387"/>
      <c r="BS489" s="387"/>
      <c r="BT489" s="387"/>
      <c r="BU489" s="387"/>
      <c r="BV489" s="387"/>
      <c r="BW489" s="295"/>
      <c r="BX489" s="295"/>
      <c r="BY489" s="295"/>
    </row>
    <row r="490" ht="15.0" customHeight="1">
      <c r="A490" s="294"/>
      <c r="B490" s="295" t="str">
        <f>IF(ISTEXT(A490),SUMIF('Production Calendar'!$F$3:$F$171,'Crop Map'!$A490,'Production Calendar'!$G$3:$G$171),"")</f>
        <v/>
      </c>
      <c r="C490" s="327" t="str">
        <f t="shared" si="3"/>
        <v/>
      </c>
      <c r="D490" s="328" t="str">
        <f t="array" ref="D490">IF(ISBLANK(A490),"",XLOOKUP($A490,'Codified Game Plan'!$E$3:$E$477,'Codified Game Plan'!$G$3:$G$477,0))</f>
        <v/>
      </c>
      <c r="E490" s="328" t="str">
        <f>IF(ISBLANK(A490),"",MAXIFS('Codified Game Plan'!$I$3:$I$477,'Codified Game Plan'!$E$3:$E$477,A490))</f>
        <v/>
      </c>
      <c r="F490" s="329" t="str">
        <f t="shared" si="4"/>
        <v>      - </v>
      </c>
      <c r="G490" s="295"/>
      <c r="H490" s="295"/>
      <c r="I490" s="295"/>
      <c r="J490" s="295"/>
      <c r="K490" s="295"/>
      <c r="L490" s="295"/>
      <c r="M490" s="295"/>
      <c r="N490" s="295"/>
      <c r="O490" s="295"/>
      <c r="P490" s="295"/>
      <c r="Q490" s="295"/>
      <c r="R490" s="295"/>
      <c r="S490" s="295"/>
      <c r="T490" s="295"/>
      <c r="U490" s="387"/>
      <c r="V490" s="387"/>
      <c r="W490" s="387"/>
      <c r="X490" s="387"/>
      <c r="Y490" s="387"/>
      <c r="Z490" s="387"/>
      <c r="AA490" s="387"/>
      <c r="AB490" s="387"/>
      <c r="AC490" s="387"/>
      <c r="AD490" s="387"/>
      <c r="AE490" s="387"/>
      <c r="AF490" s="387"/>
      <c r="AG490" s="387"/>
      <c r="AH490" s="387"/>
      <c r="AI490" s="387"/>
      <c r="AJ490" s="387"/>
      <c r="AK490" s="387"/>
      <c r="AL490" s="387"/>
      <c r="AM490" s="387"/>
      <c r="AN490" s="387"/>
      <c r="AO490" s="387"/>
      <c r="AP490" s="387"/>
      <c r="AQ490" s="387"/>
      <c r="AR490" s="387"/>
      <c r="AS490" s="387"/>
      <c r="AT490" s="387"/>
      <c r="AU490" s="387"/>
      <c r="AV490" s="387"/>
      <c r="AW490" s="387"/>
      <c r="AX490" s="387"/>
      <c r="AY490" s="387"/>
      <c r="AZ490" s="387"/>
      <c r="BA490" s="387"/>
      <c r="BB490" s="387"/>
      <c r="BC490" s="387"/>
      <c r="BD490" s="387"/>
      <c r="BE490" s="387"/>
      <c r="BF490" s="387"/>
      <c r="BG490" s="387"/>
      <c r="BH490" s="387"/>
      <c r="BI490" s="387"/>
      <c r="BJ490" s="387"/>
      <c r="BK490" s="387"/>
      <c r="BL490" s="387"/>
      <c r="BM490" s="387"/>
      <c r="BN490" s="387"/>
      <c r="BO490" s="387"/>
      <c r="BP490" s="387"/>
      <c r="BQ490" s="387"/>
      <c r="BR490" s="387"/>
      <c r="BS490" s="387"/>
      <c r="BT490" s="387"/>
      <c r="BU490" s="387"/>
      <c r="BV490" s="387"/>
      <c r="BW490" s="295"/>
      <c r="BX490" s="295"/>
      <c r="BY490" s="295"/>
    </row>
    <row r="491" ht="15.0" customHeight="1">
      <c r="A491" s="294"/>
      <c r="B491" s="295" t="str">
        <f>IF(ISTEXT(A491),SUMIF('Production Calendar'!$F$3:$F$171,'Crop Map'!$A491,'Production Calendar'!$G$3:$G$171),"")</f>
        <v/>
      </c>
      <c r="C491" s="327" t="str">
        <f t="shared" si="3"/>
        <v/>
      </c>
      <c r="D491" s="328" t="str">
        <f t="array" ref="D491">IF(ISBLANK(A491),"",XLOOKUP($A491,'Codified Game Plan'!$E$3:$E$477,'Codified Game Plan'!$G$3:$G$477,0))</f>
        <v/>
      </c>
      <c r="E491" s="328" t="str">
        <f>IF(ISBLANK(A491),"",MAXIFS('Codified Game Plan'!$I$3:$I$477,'Codified Game Plan'!$E$3:$E$477,A491))</f>
        <v/>
      </c>
      <c r="F491" s="329" t="str">
        <f t="shared" si="4"/>
        <v>      - </v>
      </c>
      <c r="G491" s="295"/>
      <c r="H491" s="295"/>
      <c r="I491" s="295"/>
      <c r="J491" s="295"/>
      <c r="K491" s="295"/>
      <c r="L491" s="295"/>
      <c r="M491" s="295"/>
      <c r="N491" s="295"/>
      <c r="O491" s="295"/>
      <c r="P491" s="295"/>
      <c r="Q491" s="295"/>
      <c r="R491" s="295"/>
      <c r="S491" s="295"/>
      <c r="T491" s="295"/>
      <c r="U491" s="387"/>
      <c r="V491" s="387"/>
      <c r="W491" s="387"/>
      <c r="X491" s="387"/>
      <c r="Y491" s="387"/>
      <c r="Z491" s="387"/>
      <c r="AA491" s="387"/>
      <c r="AB491" s="387"/>
      <c r="AC491" s="387"/>
      <c r="AD491" s="387"/>
      <c r="AE491" s="387"/>
      <c r="AF491" s="387"/>
      <c r="AG491" s="387"/>
      <c r="AH491" s="387"/>
      <c r="AI491" s="387"/>
      <c r="AJ491" s="387"/>
      <c r="AK491" s="387"/>
      <c r="AL491" s="387"/>
      <c r="AM491" s="387"/>
      <c r="AN491" s="387"/>
      <c r="AO491" s="387"/>
      <c r="AP491" s="387"/>
      <c r="AQ491" s="387"/>
      <c r="AR491" s="387"/>
      <c r="AS491" s="387"/>
      <c r="AT491" s="387"/>
      <c r="AU491" s="387"/>
      <c r="AV491" s="387"/>
      <c r="AW491" s="387"/>
      <c r="AX491" s="387"/>
      <c r="AY491" s="387"/>
      <c r="AZ491" s="387"/>
      <c r="BA491" s="387"/>
      <c r="BB491" s="387"/>
      <c r="BC491" s="387"/>
      <c r="BD491" s="387"/>
      <c r="BE491" s="387"/>
      <c r="BF491" s="387"/>
      <c r="BG491" s="387"/>
      <c r="BH491" s="387"/>
      <c r="BI491" s="387"/>
      <c r="BJ491" s="387"/>
      <c r="BK491" s="387"/>
      <c r="BL491" s="387"/>
      <c r="BM491" s="387"/>
      <c r="BN491" s="387"/>
      <c r="BO491" s="387"/>
      <c r="BP491" s="387"/>
      <c r="BQ491" s="387"/>
      <c r="BR491" s="387"/>
      <c r="BS491" s="387"/>
      <c r="BT491" s="387"/>
      <c r="BU491" s="387"/>
      <c r="BV491" s="387"/>
      <c r="BW491" s="295"/>
      <c r="BX491" s="295"/>
      <c r="BY491" s="295"/>
    </row>
    <row r="492" ht="15.0" customHeight="1">
      <c r="A492" s="294"/>
      <c r="B492" s="295" t="str">
        <f>IF(ISTEXT(A492),SUMIF('Production Calendar'!$F$3:$F$171,'Crop Map'!$A492,'Production Calendar'!$G$3:$G$171),"")</f>
        <v/>
      </c>
      <c r="C492" s="327" t="str">
        <f t="shared" si="3"/>
        <v/>
      </c>
      <c r="D492" s="328" t="str">
        <f t="array" ref="D492">IF(ISBLANK(A492),"",XLOOKUP($A492,'Codified Game Plan'!$E$3:$E$477,'Codified Game Plan'!$G$3:$G$477,0))</f>
        <v/>
      </c>
      <c r="E492" s="328" t="str">
        <f>IF(ISBLANK(A492),"",MAXIFS('Codified Game Plan'!$I$3:$I$477,'Codified Game Plan'!$E$3:$E$477,A492))</f>
        <v/>
      </c>
      <c r="F492" s="329" t="str">
        <f t="shared" si="4"/>
        <v>      - </v>
      </c>
      <c r="G492" s="295"/>
      <c r="H492" s="295"/>
      <c r="I492" s="295"/>
      <c r="J492" s="295"/>
      <c r="K492" s="295"/>
      <c r="L492" s="295"/>
      <c r="M492" s="295"/>
      <c r="N492" s="295"/>
      <c r="O492" s="295"/>
      <c r="P492" s="295"/>
      <c r="Q492" s="295"/>
      <c r="R492" s="295"/>
      <c r="S492" s="295"/>
      <c r="T492" s="295"/>
      <c r="U492" s="387"/>
      <c r="V492" s="387"/>
      <c r="W492" s="387"/>
      <c r="X492" s="387"/>
      <c r="Y492" s="387"/>
      <c r="Z492" s="387"/>
      <c r="AA492" s="387"/>
      <c r="AB492" s="387"/>
      <c r="AC492" s="387"/>
      <c r="AD492" s="387"/>
      <c r="AE492" s="387"/>
      <c r="AF492" s="387"/>
      <c r="AG492" s="387"/>
      <c r="AH492" s="387"/>
      <c r="AI492" s="387"/>
      <c r="AJ492" s="387"/>
      <c r="AK492" s="387"/>
      <c r="AL492" s="387"/>
      <c r="AM492" s="387"/>
      <c r="AN492" s="387"/>
      <c r="AO492" s="387"/>
      <c r="AP492" s="387"/>
      <c r="AQ492" s="387"/>
      <c r="AR492" s="387"/>
      <c r="AS492" s="387"/>
      <c r="AT492" s="387"/>
      <c r="AU492" s="387"/>
      <c r="AV492" s="387"/>
      <c r="AW492" s="387"/>
      <c r="AX492" s="387"/>
      <c r="AY492" s="387"/>
      <c r="AZ492" s="387"/>
      <c r="BA492" s="387"/>
      <c r="BB492" s="387"/>
      <c r="BC492" s="387"/>
      <c r="BD492" s="387"/>
      <c r="BE492" s="387"/>
      <c r="BF492" s="387"/>
      <c r="BG492" s="387"/>
      <c r="BH492" s="387"/>
      <c r="BI492" s="387"/>
      <c r="BJ492" s="387"/>
      <c r="BK492" s="387"/>
      <c r="BL492" s="387"/>
      <c r="BM492" s="387"/>
      <c r="BN492" s="387"/>
      <c r="BO492" s="387"/>
      <c r="BP492" s="387"/>
      <c r="BQ492" s="387"/>
      <c r="BR492" s="387"/>
      <c r="BS492" s="387"/>
      <c r="BT492" s="387"/>
      <c r="BU492" s="387"/>
      <c r="BV492" s="387"/>
      <c r="BW492" s="295"/>
      <c r="BX492" s="295"/>
      <c r="BY492" s="295"/>
    </row>
    <row r="493" ht="15.0" customHeight="1">
      <c r="A493" s="294"/>
      <c r="B493" s="295" t="str">
        <f>IF(ISTEXT(A493),SUMIF('Production Calendar'!$F$3:$F$171,'Crop Map'!$A493,'Production Calendar'!$G$3:$G$171),"")</f>
        <v/>
      </c>
      <c r="C493" s="327" t="str">
        <f t="shared" si="3"/>
        <v/>
      </c>
      <c r="D493" s="328" t="str">
        <f t="array" ref="D493">IF(ISBLANK(A493),"",XLOOKUP($A493,'Codified Game Plan'!$E$3:$E$477,'Codified Game Plan'!$G$3:$G$477,0))</f>
        <v/>
      </c>
      <c r="E493" s="328" t="str">
        <f>IF(ISBLANK(A493),"",MAXIFS('Codified Game Plan'!$I$3:$I$477,'Codified Game Plan'!$E$3:$E$477,A493))</f>
        <v/>
      </c>
      <c r="F493" s="329" t="str">
        <f t="shared" si="4"/>
        <v>      - </v>
      </c>
      <c r="G493" s="295"/>
      <c r="H493" s="295"/>
      <c r="I493" s="295"/>
      <c r="J493" s="295"/>
      <c r="K493" s="295"/>
      <c r="L493" s="295"/>
      <c r="M493" s="295"/>
      <c r="N493" s="295"/>
      <c r="O493" s="295"/>
      <c r="P493" s="295"/>
      <c r="Q493" s="295"/>
      <c r="R493" s="295"/>
      <c r="S493" s="295"/>
      <c r="T493" s="295"/>
      <c r="U493" s="387"/>
      <c r="V493" s="387"/>
      <c r="W493" s="387"/>
      <c r="X493" s="387"/>
      <c r="Y493" s="387"/>
      <c r="Z493" s="387"/>
      <c r="AA493" s="387"/>
      <c r="AB493" s="387"/>
      <c r="AC493" s="387"/>
      <c r="AD493" s="387"/>
      <c r="AE493" s="387"/>
      <c r="AF493" s="387"/>
      <c r="AG493" s="387"/>
      <c r="AH493" s="387"/>
      <c r="AI493" s="387"/>
      <c r="AJ493" s="387"/>
      <c r="AK493" s="387"/>
      <c r="AL493" s="387"/>
      <c r="AM493" s="387"/>
      <c r="AN493" s="387"/>
      <c r="AO493" s="387"/>
      <c r="AP493" s="387"/>
      <c r="AQ493" s="387"/>
      <c r="AR493" s="387"/>
      <c r="AS493" s="387"/>
      <c r="AT493" s="387"/>
      <c r="AU493" s="387"/>
      <c r="AV493" s="387"/>
      <c r="AW493" s="387"/>
      <c r="AX493" s="387"/>
      <c r="AY493" s="387"/>
      <c r="AZ493" s="387"/>
      <c r="BA493" s="387"/>
      <c r="BB493" s="387"/>
      <c r="BC493" s="387"/>
      <c r="BD493" s="387"/>
      <c r="BE493" s="387"/>
      <c r="BF493" s="387"/>
      <c r="BG493" s="387"/>
      <c r="BH493" s="387"/>
      <c r="BI493" s="387"/>
      <c r="BJ493" s="387"/>
      <c r="BK493" s="387"/>
      <c r="BL493" s="387"/>
      <c r="BM493" s="387"/>
      <c r="BN493" s="387"/>
      <c r="BO493" s="387"/>
      <c r="BP493" s="387"/>
      <c r="BQ493" s="387"/>
      <c r="BR493" s="387"/>
      <c r="BS493" s="387"/>
      <c r="BT493" s="387"/>
      <c r="BU493" s="387"/>
      <c r="BV493" s="387"/>
      <c r="BW493" s="295"/>
      <c r="BX493" s="295"/>
      <c r="BY493" s="295"/>
    </row>
    <row r="494" ht="15.0" customHeight="1">
      <c r="A494" s="294"/>
      <c r="B494" s="295" t="str">
        <f>IF(ISTEXT(A494),SUMIF('Production Calendar'!$F$3:$F$171,'Crop Map'!$A494,'Production Calendar'!$G$3:$G$171),"")</f>
        <v/>
      </c>
      <c r="C494" s="327" t="str">
        <f t="shared" si="3"/>
        <v/>
      </c>
      <c r="D494" s="328" t="str">
        <f t="array" ref="D494">IF(ISBLANK(A494),"",XLOOKUP($A494,'Codified Game Plan'!$E$3:$E$477,'Codified Game Plan'!$G$3:$G$477,0))</f>
        <v/>
      </c>
      <c r="E494" s="328" t="str">
        <f>IF(ISBLANK(A494),"",MAXIFS('Codified Game Plan'!$I$3:$I$477,'Codified Game Plan'!$E$3:$E$477,A494))</f>
        <v/>
      </c>
      <c r="F494" s="329" t="str">
        <f t="shared" si="4"/>
        <v>      - </v>
      </c>
      <c r="G494" s="295"/>
      <c r="H494" s="295"/>
      <c r="I494" s="295"/>
      <c r="J494" s="295"/>
      <c r="K494" s="295"/>
      <c r="L494" s="295"/>
      <c r="M494" s="295"/>
      <c r="N494" s="295"/>
      <c r="O494" s="295"/>
      <c r="P494" s="295"/>
      <c r="Q494" s="295"/>
      <c r="R494" s="295"/>
      <c r="S494" s="295"/>
      <c r="T494" s="295"/>
      <c r="U494" s="387"/>
      <c r="V494" s="387"/>
      <c r="W494" s="387"/>
      <c r="X494" s="387"/>
      <c r="Y494" s="387"/>
      <c r="Z494" s="387"/>
      <c r="AA494" s="387"/>
      <c r="AB494" s="387"/>
      <c r="AC494" s="387"/>
      <c r="AD494" s="387"/>
      <c r="AE494" s="387"/>
      <c r="AF494" s="387"/>
      <c r="AG494" s="387"/>
      <c r="AH494" s="387"/>
      <c r="AI494" s="387"/>
      <c r="AJ494" s="387"/>
      <c r="AK494" s="387"/>
      <c r="AL494" s="387"/>
      <c r="AM494" s="387"/>
      <c r="AN494" s="387"/>
      <c r="AO494" s="387"/>
      <c r="AP494" s="387"/>
      <c r="AQ494" s="387"/>
      <c r="AR494" s="387"/>
      <c r="AS494" s="387"/>
      <c r="AT494" s="387"/>
      <c r="AU494" s="387"/>
      <c r="AV494" s="387"/>
      <c r="AW494" s="387"/>
      <c r="AX494" s="387"/>
      <c r="AY494" s="387"/>
      <c r="AZ494" s="387"/>
      <c r="BA494" s="387"/>
      <c r="BB494" s="387"/>
      <c r="BC494" s="387"/>
      <c r="BD494" s="387"/>
      <c r="BE494" s="387"/>
      <c r="BF494" s="387"/>
      <c r="BG494" s="387"/>
      <c r="BH494" s="387"/>
      <c r="BI494" s="387"/>
      <c r="BJ494" s="387"/>
      <c r="BK494" s="387"/>
      <c r="BL494" s="387"/>
      <c r="BM494" s="387"/>
      <c r="BN494" s="387"/>
      <c r="BO494" s="387"/>
      <c r="BP494" s="387"/>
      <c r="BQ494" s="387"/>
      <c r="BR494" s="387"/>
      <c r="BS494" s="387"/>
      <c r="BT494" s="387"/>
      <c r="BU494" s="387"/>
      <c r="BV494" s="387"/>
      <c r="BW494" s="295"/>
      <c r="BX494" s="295"/>
      <c r="BY494" s="295"/>
    </row>
    <row r="495" ht="15.0" customHeight="1">
      <c r="A495" s="294"/>
      <c r="B495" s="295" t="str">
        <f>IF(ISTEXT(A495),SUMIF('Production Calendar'!$F$3:$F$171,'Crop Map'!$A495,'Production Calendar'!$G$3:$G$171),"")</f>
        <v/>
      </c>
      <c r="C495" s="327" t="str">
        <f t="shared" si="3"/>
        <v/>
      </c>
      <c r="D495" s="328" t="str">
        <f t="array" ref="D495">IF(ISBLANK(A495),"",XLOOKUP($A495,'Codified Game Plan'!$E$3:$E$477,'Codified Game Plan'!$G$3:$G$477,0))</f>
        <v/>
      </c>
      <c r="E495" s="328" t="str">
        <f>IF(ISBLANK(A495),"",MAXIFS('Codified Game Plan'!$I$3:$I$477,'Codified Game Plan'!$E$3:$E$477,A495))</f>
        <v/>
      </c>
      <c r="F495" s="329" t="str">
        <f t="shared" si="4"/>
        <v>      - </v>
      </c>
      <c r="G495" s="295"/>
      <c r="H495" s="295"/>
      <c r="I495" s="295"/>
      <c r="J495" s="295"/>
      <c r="K495" s="295"/>
      <c r="L495" s="295"/>
      <c r="M495" s="295"/>
      <c r="N495" s="295"/>
      <c r="O495" s="295"/>
      <c r="P495" s="295"/>
      <c r="Q495" s="295"/>
      <c r="R495" s="295"/>
      <c r="S495" s="295"/>
      <c r="T495" s="295"/>
      <c r="U495" s="387"/>
      <c r="V495" s="387"/>
      <c r="W495" s="387"/>
      <c r="X495" s="387"/>
      <c r="Y495" s="387"/>
      <c r="Z495" s="387"/>
      <c r="AA495" s="387"/>
      <c r="AB495" s="387"/>
      <c r="AC495" s="387"/>
      <c r="AD495" s="387"/>
      <c r="AE495" s="387"/>
      <c r="AF495" s="387"/>
      <c r="AG495" s="387"/>
      <c r="AH495" s="387"/>
      <c r="AI495" s="387"/>
      <c r="AJ495" s="387"/>
      <c r="AK495" s="387"/>
      <c r="AL495" s="387"/>
      <c r="AM495" s="387"/>
      <c r="AN495" s="387"/>
      <c r="AO495" s="387"/>
      <c r="AP495" s="387"/>
      <c r="AQ495" s="387"/>
      <c r="AR495" s="387"/>
      <c r="AS495" s="387"/>
      <c r="AT495" s="387"/>
      <c r="AU495" s="387"/>
      <c r="AV495" s="387"/>
      <c r="AW495" s="387"/>
      <c r="AX495" s="387"/>
      <c r="AY495" s="387"/>
      <c r="AZ495" s="387"/>
      <c r="BA495" s="387"/>
      <c r="BB495" s="387"/>
      <c r="BC495" s="387"/>
      <c r="BD495" s="387"/>
      <c r="BE495" s="387"/>
      <c r="BF495" s="387"/>
      <c r="BG495" s="387"/>
      <c r="BH495" s="387"/>
      <c r="BI495" s="387"/>
      <c r="BJ495" s="387"/>
      <c r="BK495" s="387"/>
      <c r="BL495" s="387"/>
      <c r="BM495" s="387"/>
      <c r="BN495" s="387"/>
      <c r="BO495" s="387"/>
      <c r="BP495" s="387"/>
      <c r="BQ495" s="387"/>
      <c r="BR495" s="387"/>
      <c r="BS495" s="387"/>
      <c r="BT495" s="387"/>
      <c r="BU495" s="387"/>
      <c r="BV495" s="387"/>
      <c r="BW495" s="295"/>
      <c r="BX495" s="295"/>
      <c r="BY495" s="295"/>
    </row>
    <row r="496" ht="15.0" customHeight="1">
      <c r="A496" s="294"/>
      <c r="B496" s="295" t="str">
        <f>IF(ISTEXT(A496),SUMIF('Production Calendar'!$F$3:$F$171,'Crop Map'!$A496,'Production Calendar'!$G$3:$G$171),"")</f>
        <v/>
      </c>
      <c r="C496" s="327" t="str">
        <f t="shared" si="3"/>
        <v/>
      </c>
      <c r="D496" s="328" t="str">
        <f t="array" ref="D496">IF(ISBLANK(A496),"",XLOOKUP($A496,'Codified Game Plan'!$E$3:$E$477,'Codified Game Plan'!$G$3:$G$477,0))</f>
        <v/>
      </c>
      <c r="E496" s="328" t="str">
        <f>IF(ISBLANK(A496),"",MAXIFS('Codified Game Plan'!$I$3:$I$477,'Codified Game Plan'!$E$3:$E$477,A496))</f>
        <v/>
      </c>
      <c r="F496" s="329" t="str">
        <f t="shared" si="4"/>
        <v>      - </v>
      </c>
      <c r="G496" s="295"/>
      <c r="H496" s="295"/>
      <c r="I496" s="295"/>
      <c r="J496" s="295"/>
      <c r="K496" s="295"/>
      <c r="L496" s="295"/>
      <c r="M496" s="295"/>
      <c r="N496" s="295"/>
      <c r="O496" s="295"/>
      <c r="P496" s="295"/>
      <c r="Q496" s="295"/>
      <c r="R496" s="295"/>
      <c r="S496" s="295"/>
      <c r="T496" s="295"/>
      <c r="U496" s="387"/>
      <c r="V496" s="387"/>
      <c r="W496" s="387"/>
      <c r="X496" s="387"/>
      <c r="Y496" s="387"/>
      <c r="Z496" s="387"/>
      <c r="AA496" s="387"/>
      <c r="AB496" s="387"/>
      <c r="AC496" s="387"/>
      <c r="AD496" s="387"/>
      <c r="AE496" s="387"/>
      <c r="AF496" s="387"/>
      <c r="AG496" s="387"/>
      <c r="AH496" s="387"/>
      <c r="AI496" s="387"/>
      <c r="AJ496" s="387"/>
      <c r="AK496" s="387"/>
      <c r="AL496" s="387"/>
      <c r="AM496" s="387"/>
      <c r="AN496" s="387"/>
      <c r="AO496" s="387"/>
      <c r="AP496" s="387"/>
      <c r="AQ496" s="387"/>
      <c r="AR496" s="387"/>
      <c r="AS496" s="387"/>
      <c r="AT496" s="387"/>
      <c r="AU496" s="387"/>
      <c r="AV496" s="387"/>
      <c r="AW496" s="387"/>
      <c r="AX496" s="387"/>
      <c r="AY496" s="387"/>
      <c r="AZ496" s="387"/>
      <c r="BA496" s="387"/>
      <c r="BB496" s="387"/>
      <c r="BC496" s="387"/>
      <c r="BD496" s="387"/>
      <c r="BE496" s="387"/>
      <c r="BF496" s="387"/>
      <c r="BG496" s="387"/>
      <c r="BH496" s="387"/>
      <c r="BI496" s="387"/>
      <c r="BJ496" s="387"/>
      <c r="BK496" s="387"/>
      <c r="BL496" s="387"/>
      <c r="BM496" s="387"/>
      <c r="BN496" s="387"/>
      <c r="BO496" s="387"/>
      <c r="BP496" s="387"/>
      <c r="BQ496" s="387"/>
      <c r="BR496" s="387"/>
      <c r="BS496" s="387"/>
      <c r="BT496" s="387"/>
      <c r="BU496" s="387"/>
      <c r="BV496" s="387"/>
      <c r="BW496" s="295"/>
      <c r="BX496" s="295"/>
      <c r="BY496" s="295"/>
    </row>
    <row r="497" ht="15.0" customHeight="1">
      <c r="A497" s="294"/>
      <c r="B497" s="295" t="str">
        <f>IF(ISTEXT(A497),SUMIF('Production Calendar'!$F$3:$F$171,'Crop Map'!$A497,'Production Calendar'!$G$3:$G$171),"")</f>
        <v/>
      </c>
      <c r="C497" s="327" t="str">
        <f t="shared" si="3"/>
        <v/>
      </c>
      <c r="D497" s="328" t="str">
        <f t="array" ref="D497">IF(ISBLANK(A497),"",XLOOKUP($A497,'Codified Game Plan'!$E$3:$E$477,'Codified Game Plan'!$G$3:$G$477,0))</f>
        <v/>
      </c>
      <c r="E497" s="328" t="str">
        <f>IF(ISBLANK(A497),"",MAXIFS('Codified Game Plan'!$I$3:$I$477,'Codified Game Plan'!$E$3:$E$477,A497))</f>
        <v/>
      </c>
      <c r="F497" s="329" t="str">
        <f t="shared" si="4"/>
        <v>      - </v>
      </c>
      <c r="G497" s="295"/>
      <c r="H497" s="295"/>
      <c r="I497" s="295"/>
      <c r="J497" s="295"/>
      <c r="K497" s="295"/>
      <c r="L497" s="295"/>
      <c r="M497" s="295"/>
      <c r="N497" s="295"/>
      <c r="O497" s="295"/>
      <c r="P497" s="295"/>
      <c r="Q497" s="295"/>
      <c r="R497" s="295"/>
      <c r="S497" s="295"/>
      <c r="T497" s="295"/>
      <c r="U497" s="387"/>
      <c r="V497" s="387"/>
      <c r="W497" s="387"/>
      <c r="X497" s="387"/>
      <c r="Y497" s="387"/>
      <c r="Z497" s="387"/>
      <c r="AA497" s="387"/>
      <c r="AB497" s="387"/>
      <c r="AC497" s="387"/>
      <c r="AD497" s="387"/>
      <c r="AE497" s="387"/>
      <c r="AF497" s="387"/>
      <c r="AG497" s="387"/>
      <c r="AH497" s="387"/>
      <c r="AI497" s="387"/>
      <c r="AJ497" s="387"/>
      <c r="AK497" s="387"/>
      <c r="AL497" s="387"/>
      <c r="AM497" s="387"/>
      <c r="AN497" s="387"/>
      <c r="AO497" s="387"/>
      <c r="AP497" s="387"/>
      <c r="AQ497" s="387"/>
      <c r="AR497" s="387"/>
      <c r="AS497" s="387"/>
      <c r="AT497" s="387"/>
      <c r="AU497" s="387"/>
      <c r="AV497" s="387"/>
      <c r="AW497" s="387"/>
      <c r="AX497" s="387"/>
      <c r="AY497" s="387"/>
      <c r="AZ497" s="387"/>
      <c r="BA497" s="387"/>
      <c r="BB497" s="387"/>
      <c r="BC497" s="387"/>
      <c r="BD497" s="387"/>
      <c r="BE497" s="387"/>
      <c r="BF497" s="387"/>
      <c r="BG497" s="387"/>
      <c r="BH497" s="387"/>
      <c r="BI497" s="387"/>
      <c r="BJ497" s="387"/>
      <c r="BK497" s="387"/>
      <c r="BL497" s="387"/>
      <c r="BM497" s="387"/>
      <c r="BN497" s="387"/>
      <c r="BO497" s="387"/>
      <c r="BP497" s="387"/>
      <c r="BQ497" s="387"/>
      <c r="BR497" s="387"/>
      <c r="BS497" s="387"/>
      <c r="BT497" s="387"/>
      <c r="BU497" s="387"/>
      <c r="BV497" s="387"/>
      <c r="BW497" s="295"/>
      <c r="BX497" s="295"/>
      <c r="BY497" s="295"/>
    </row>
    <row r="498" ht="15.0" customHeight="1">
      <c r="A498" s="294"/>
      <c r="B498" s="295" t="str">
        <f>IF(ISTEXT(A498),SUMIF('Production Calendar'!$F$3:$F$171,'Crop Map'!$A498,'Production Calendar'!$G$3:$G$171),"")</f>
        <v/>
      </c>
      <c r="C498" s="327" t="str">
        <f t="shared" si="3"/>
        <v/>
      </c>
      <c r="D498" s="328" t="str">
        <f t="array" ref="D498">IF(ISBLANK(A498),"",XLOOKUP($A498,'Codified Game Plan'!$E$3:$E$477,'Codified Game Plan'!$G$3:$G$477,0))</f>
        <v/>
      </c>
      <c r="E498" s="328" t="str">
        <f>IF(ISBLANK(A498),"",MAXIFS('Codified Game Plan'!$I$3:$I$477,'Codified Game Plan'!$E$3:$E$477,A498))</f>
        <v/>
      </c>
      <c r="F498" s="329" t="str">
        <f t="shared" si="4"/>
        <v>      - </v>
      </c>
      <c r="G498" s="295"/>
      <c r="H498" s="295"/>
      <c r="I498" s="295"/>
      <c r="J498" s="295"/>
      <c r="K498" s="295"/>
      <c r="L498" s="295"/>
      <c r="M498" s="295"/>
      <c r="N498" s="295"/>
      <c r="O498" s="295"/>
      <c r="P498" s="295"/>
      <c r="Q498" s="295"/>
      <c r="R498" s="295"/>
      <c r="S498" s="295"/>
      <c r="T498" s="295"/>
      <c r="U498" s="387"/>
      <c r="V498" s="387"/>
      <c r="W498" s="387"/>
      <c r="X498" s="387"/>
      <c r="Y498" s="387"/>
      <c r="Z498" s="387"/>
      <c r="AA498" s="387"/>
      <c r="AB498" s="387"/>
      <c r="AC498" s="387"/>
      <c r="AD498" s="387"/>
      <c r="AE498" s="387"/>
      <c r="AF498" s="387"/>
      <c r="AG498" s="387"/>
      <c r="AH498" s="387"/>
      <c r="AI498" s="387"/>
      <c r="AJ498" s="387"/>
      <c r="AK498" s="387"/>
      <c r="AL498" s="387"/>
      <c r="AM498" s="387"/>
      <c r="AN498" s="387"/>
      <c r="AO498" s="387"/>
      <c r="AP498" s="387"/>
      <c r="AQ498" s="387"/>
      <c r="AR498" s="387"/>
      <c r="AS498" s="387"/>
      <c r="AT498" s="387"/>
      <c r="AU498" s="387"/>
      <c r="AV498" s="387"/>
      <c r="AW498" s="387"/>
      <c r="AX498" s="387"/>
      <c r="AY498" s="387"/>
      <c r="AZ498" s="387"/>
      <c r="BA498" s="387"/>
      <c r="BB498" s="387"/>
      <c r="BC498" s="387"/>
      <c r="BD498" s="387"/>
      <c r="BE498" s="387"/>
      <c r="BF498" s="387"/>
      <c r="BG498" s="387"/>
      <c r="BH498" s="387"/>
      <c r="BI498" s="387"/>
      <c r="BJ498" s="387"/>
      <c r="BK498" s="387"/>
      <c r="BL498" s="387"/>
      <c r="BM498" s="387"/>
      <c r="BN498" s="387"/>
      <c r="BO498" s="387"/>
      <c r="BP498" s="387"/>
      <c r="BQ498" s="387"/>
      <c r="BR498" s="387"/>
      <c r="BS498" s="387"/>
      <c r="BT498" s="387"/>
      <c r="BU498" s="387"/>
      <c r="BV498" s="387"/>
      <c r="BW498" s="295"/>
      <c r="BX498" s="295"/>
      <c r="BY498" s="295"/>
    </row>
    <row r="499" ht="15.0" customHeight="1">
      <c r="A499" s="294"/>
      <c r="B499" s="295" t="str">
        <f>IF(ISTEXT(A499),SUMIF('Production Calendar'!$F$3:$F$171,'Crop Map'!$A499,'Production Calendar'!$G$3:$G$171),"")</f>
        <v/>
      </c>
      <c r="C499" s="327" t="str">
        <f t="shared" si="3"/>
        <v/>
      </c>
      <c r="D499" s="328" t="str">
        <f t="array" ref="D499">IF(ISBLANK(A499),"",XLOOKUP($A499,'Codified Game Plan'!$E$3:$E$477,'Codified Game Plan'!$G$3:$G$477,0))</f>
        <v/>
      </c>
      <c r="E499" s="328" t="str">
        <f>IF(ISBLANK(A499),"",MAXIFS('Codified Game Plan'!$I$3:$I$477,'Codified Game Plan'!$E$3:$E$477,A499))</f>
        <v/>
      </c>
      <c r="F499" s="329" t="str">
        <f t="shared" si="4"/>
        <v>      - </v>
      </c>
      <c r="G499" s="295"/>
      <c r="H499" s="295"/>
      <c r="I499" s="295"/>
      <c r="J499" s="295"/>
      <c r="K499" s="295"/>
      <c r="L499" s="295"/>
      <c r="M499" s="295"/>
      <c r="N499" s="295"/>
      <c r="O499" s="295"/>
      <c r="P499" s="295"/>
      <c r="Q499" s="295"/>
      <c r="R499" s="295"/>
      <c r="S499" s="295"/>
      <c r="T499" s="295"/>
      <c r="U499" s="387"/>
      <c r="V499" s="387"/>
      <c r="W499" s="387"/>
      <c r="X499" s="387"/>
      <c r="Y499" s="387"/>
      <c r="Z499" s="387"/>
      <c r="AA499" s="387"/>
      <c r="AB499" s="387"/>
      <c r="AC499" s="387"/>
      <c r="AD499" s="387"/>
      <c r="AE499" s="387"/>
      <c r="AF499" s="387"/>
      <c r="AG499" s="387"/>
      <c r="AH499" s="387"/>
      <c r="AI499" s="387"/>
      <c r="AJ499" s="387"/>
      <c r="AK499" s="387"/>
      <c r="AL499" s="387"/>
      <c r="AM499" s="387"/>
      <c r="AN499" s="387"/>
      <c r="AO499" s="387"/>
      <c r="AP499" s="387"/>
      <c r="AQ499" s="387"/>
      <c r="AR499" s="387"/>
      <c r="AS499" s="387"/>
      <c r="AT499" s="387"/>
      <c r="AU499" s="387"/>
      <c r="AV499" s="387"/>
      <c r="AW499" s="387"/>
      <c r="AX499" s="387"/>
      <c r="AY499" s="387"/>
      <c r="AZ499" s="387"/>
      <c r="BA499" s="387"/>
      <c r="BB499" s="387"/>
      <c r="BC499" s="387"/>
      <c r="BD499" s="387"/>
      <c r="BE499" s="387"/>
      <c r="BF499" s="387"/>
      <c r="BG499" s="387"/>
      <c r="BH499" s="387"/>
      <c r="BI499" s="387"/>
      <c r="BJ499" s="387"/>
      <c r="BK499" s="387"/>
      <c r="BL499" s="387"/>
      <c r="BM499" s="387"/>
      <c r="BN499" s="387"/>
      <c r="BO499" s="387"/>
      <c r="BP499" s="387"/>
      <c r="BQ499" s="387"/>
      <c r="BR499" s="387"/>
      <c r="BS499" s="387"/>
      <c r="BT499" s="387"/>
      <c r="BU499" s="387"/>
      <c r="BV499" s="387"/>
      <c r="BW499" s="295"/>
      <c r="BX499" s="295"/>
      <c r="BY499" s="295"/>
    </row>
    <row r="500" ht="15.0" customHeight="1">
      <c r="A500" s="294"/>
      <c r="B500" s="295" t="str">
        <f>IF(ISTEXT(A500),SUMIF('Production Calendar'!$F$3:$F$171,'Crop Map'!$A500,'Production Calendar'!$G$3:$G$171),"")</f>
        <v/>
      </c>
      <c r="C500" s="327" t="str">
        <f t="shared" si="3"/>
        <v/>
      </c>
      <c r="D500" s="328" t="str">
        <f t="array" ref="D500">IF(ISBLANK(A500),"",XLOOKUP($A500,'Codified Game Plan'!$E$3:$E$477,'Codified Game Plan'!$G$3:$G$477,0))</f>
        <v/>
      </c>
      <c r="E500" s="328" t="str">
        <f>IF(ISBLANK(A500),"",MAXIFS('Codified Game Plan'!$I$3:$I$477,'Codified Game Plan'!$E$3:$E$477,A500))</f>
        <v/>
      </c>
      <c r="F500" s="329" t="str">
        <f t="shared" si="4"/>
        <v>      - </v>
      </c>
      <c r="G500" s="295"/>
      <c r="H500" s="295"/>
      <c r="I500" s="295"/>
      <c r="J500" s="295"/>
      <c r="K500" s="295"/>
      <c r="L500" s="295"/>
      <c r="M500" s="295"/>
      <c r="N500" s="295"/>
      <c r="O500" s="295"/>
      <c r="P500" s="295"/>
      <c r="Q500" s="295"/>
      <c r="R500" s="295"/>
      <c r="S500" s="295"/>
      <c r="T500" s="295"/>
      <c r="U500" s="387"/>
      <c r="V500" s="387"/>
      <c r="W500" s="387"/>
      <c r="X500" s="387"/>
      <c r="Y500" s="387"/>
      <c r="Z500" s="387"/>
      <c r="AA500" s="387"/>
      <c r="AB500" s="387"/>
      <c r="AC500" s="387"/>
      <c r="AD500" s="387"/>
      <c r="AE500" s="387"/>
      <c r="AF500" s="387"/>
      <c r="AG500" s="387"/>
      <c r="AH500" s="387"/>
      <c r="AI500" s="387"/>
      <c r="AJ500" s="387"/>
      <c r="AK500" s="387"/>
      <c r="AL500" s="387"/>
      <c r="AM500" s="387"/>
      <c r="AN500" s="387"/>
      <c r="AO500" s="387"/>
      <c r="AP500" s="387"/>
      <c r="AQ500" s="387"/>
      <c r="AR500" s="387"/>
      <c r="AS500" s="387"/>
      <c r="AT500" s="387"/>
      <c r="AU500" s="387"/>
      <c r="AV500" s="387"/>
      <c r="AW500" s="387"/>
      <c r="AX500" s="387"/>
      <c r="AY500" s="387"/>
      <c r="AZ500" s="387"/>
      <c r="BA500" s="387"/>
      <c r="BB500" s="387"/>
      <c r="BC500" s="387"/>
      <c r="BD500" s="387"/>
      <c r="BE500" s="387"/>
      <c r="BF500" s="387"/>
      <c r="BG500" s="387"/>
      <c r="BH500" s="387"/>
      <c r="BI500" s="387"/>
      <c r="BJ500" s="387"/>
      <c r="BK500" s="387"/>
      <c r="BL500" s="387"/>
      <c r="BM500" s="387"/>
      <c r="BN500" s="387"/>
      <c r="BO500" s="387"/>
      <c r="BP500" s="387"/>
      <c r="BQ500" s="387"/>
      <c r="BR500" s="387"/>
      <c r="BS500" s="387"/>
      <c r="BT500" s="387"/>
      <c r="BU500" s="387"/>
      <c r="BV500" s="387"/>
      <c r="BW500" s="295"/>
      <c r="BX500" s="295"/>
      <c r="BY500" s="295"/>
    </row>
    <row r="501" ht="15.0" customHeight="1">
      <c r="A501" s="294"/>
      <c r="B501" s="295" t="str">
        <f>IF(ISTEXT(A501),SUMIF('Production Calendar'!$F$3:$F$171,'Crop Map'!$A501,'Production Calendar'!$G$3:$G$171),"")</f>
        <v/>
      </c>
      <c r="C501" s="327" t="str">
        <f t="shared" si="3"/>
        <v/>
      </c>
      <c r="D501" s="328" t="str">
        <f t="array" ref="D501">IF(ISBLANK(A501),"",XLOOKUP($A501,'Codified Game Plan'!$E$3:$E$477,'Codified Game Plan'!$G$3:$G$477,0))</f>
        <v/>
      </c>
      <c r="E501" s="328" t="str">
        <f>IF(ISBLANK(A501),"",MAXIFS('Codified Game Plan'!$I$3:$I$477,'Codified Game Plan'!$E$3:$E$477,A501))</f>
        <v/>
      </c>
      <c r="F501" s="329" t="str">
        <f t="shared" si="4"/>
        <v>      - </v>
      </c>
      <c r="G501" s="295"/>
      <c r="H501" s="295"/>
      <c r="I501" s="295"/>
      <c r="J501" s="295"/>
      <c r="K501" s="295"/>
      <c r="L501" s="295"/>
      <c r="M501" s="295"/>
      <c r="N501" s="295"/>
      <c r="O501" s="295"/>
      <c r="P501" s="295"/>
      <c r="Q501" s="295"/>
      <c r="R501" s="295"/>
      <c r="S501" s="295"/>
      <c r="T501" s="295"/>
      <c r="U501" s="387"/>
      <c r="V501" s="387"/>
      <c r="W501" s="387"/>
      <c r="X501" s="387"/>
      <c r="Y501" s="387"/>
      <c r="Z501" s="387"/>
      <c r="AA501" s="387"/>
      <c r="AB501" s="387"/>
      <c r="AC501" s="387"/>
      <c r="AD501" s="387"/>
      <c r="AE501" s="387"/>
      <c r="AF501" s="387"/>
      <c r="AG501" s="387"/>
      <c r="AH501" s="387"/>
      <c r="AI501" s="387"/>
      <c r="AJ501" s="387"/>
      <c r="AK501" s="387"/>
      <c r="AL501" s="387"/>
      <c r="AM501" s="387"/>
      <c r="AN501" s="387"/>
      <c r="AO501" s="387"/>
      <c r="AP501" s="387"/>
      <c r="AQ501" s="387"/>
      <c r="AR501" s="387"/>
      <c r="AS501" s="387"/>
      <c r="AT501" s="387"/>
      <c r="AU501" s="387"/>
      <c r="AV501" s="387"/>
      <c r="AW501" s="387"/>
      <c r="AX501" s="387"/>
      <c r="AY501" s="387"/>
      <c r="AZ501" s="387"/>
      <c r="BA501" s="387"/>
      <c r="BB501" s="387"/>
      <c r="BC501" s="387"/>
      <c r="BD501" s="387"/>
      <c r="BE501" s="387"/>
      <c r="BF501" s="387"/>
      <c r="BG501" s="387"/>
      <c r="BH501" s="387"/>
      <c r="BI501" s="387"/>
      <c r="BJ501" s="387"/>
      <c r="BK501" s="387"/>
      <c r="BL501" s="387"/>
      <c r="BM501" s="387"/>
      <c r="BN501" s="387"/>
      <c r="BO501" s="387"/>
      <c r="BP501" s="387"/>
      <c r="BQ501" s="387"/>
      <c r="BR501" s="387"/>
      <c r="BS501" s="387"/>
      <c r="BT501" s="387"/>
      <c r="BU501" s="387"/>
      <c r="BV501" s="387"/>
      <c r="BW501" s="295"/>
      <c r="BX501" s="295"/>
      <c r="BY501" s="295"/>
    </row>
    <row r="502" ht="15.0" customHeight="1">
      <c r="A502" s="294"/>
      <c r="B502" s="295" t="str">
        <f>IF(ISTEXT(A502),SUMIF('Production Calendar'!$F$3:$F$171,'Crop Map'!$A502,'Production Calendar'!$G$3:$G$171),"")</f>
        <v/>
      </c>
      <c r="C502" s="327" t="str">
        <f t="shared" si="3"/>
        <v/>
      </c>
      <c r="D502" s="328" t="str">
        <f t="array" ref="D502">IF(ISBLANK(A502),"",XLOOKUP($A502,'Codified Game Plan'!$E$3:$E$477,'Codified Game Plan'!$G$3:$G$477,0))</f>
        <v/>
      </c>
      <c r="E502" s="328" t="str">
        <f>IF(ISBLANK(A502),"",MAXIFS('Codified Game Plan'!$I$3:$I$477,'Codified Game Plan'!$E$3:$E$477,A502))</f>
        <v/>
      </c>
      <c r="F502" s="329" t="str">
        <f t="shared" si="4"/>
        <v>      - </v>
      </c>
      <c r="G502" s="295"/>
      <c r="H502" s="295"/>
      <c r="I502" s="295"/>
      <c r="J502" s="295"/>
      <c r="K502" s="295"/>
      <c r="L502" s="295"/>
      <c r="M502" s="295"/>
      <c r="N502" s="295"/>
      <c r="O502" s="295"/>
      <c r="P502" s="295"/>
      <c r="Q502" s="295"/>
      <c r="R502" s="295"/>
      <c r="S502" s="295"/>
      <c r="T502" s="295"/>
      <c r="U502" s="387"/>
      <c r="V502" s="387"/>
      <c r="W502" s="387"/>
      <c r="X502" s="387"/>
      <c r="Y502" s="387"/>
      <c r="Z502" s="387"/>
      <c r="AA502" s="387"/>
      <c r="AB502" s="387"/>
      <c r="AC502" s="387"/>
      <c r="AD502" s="387"/>
      <c r="AE502" s="387"/>
      <c r="AF502" s="387"/>
      <c r="AG502" s="387"/>
      <c r="AH502" s="387"/>
      <c r="AI502" s="387"/>
      <c r="AJ502" s="387"/>
      <c r="AK502" s="387"/>
      <c r="AL502" s="387"/>
      <c r="AM502" s="387"/>
      <c r="AN502" s="387"/>
      <c r="AO502" s="387"/>
      <c r="AP502" s="387"/>
      <c r="AQ502" s="387"/>
      <c r="AR502" s="387"/>
      <c r="AS502" s="387"/>
      <c r="AT502" s="387"/>
      <c r="AU502" s="387"/>
      <c r="AV502" s="387"/>
      <c r="AW502" s="387"/>
      <c r="AX502" s="387"/>
      <c r="AY502" s="387"/>
      <c r="AZ502" s="387"/>
      <c r="BA502" s="387"/>
      <c r="BB502" s="387"/>
      <c r="BC502" s="387"/>
      <c r="BD502" s="387"/>
      <c r="BE502" s="387"/>
      <c r="BF502" s="387"/>
      <c r="BG502" s="387"/>
      <c r="BH502" s="387"/>
      <c r="BI502" s="387"/>
      <c r="BJ502" s="387"/>
      <c r="BK502" s="387"/>
      <c r="BL502" s="387"/>
      <c r="BM502" s="387"/>
      <c r="BN502" s="387"/>
      <c r="BO502" s="387"/>
      <c r="BP502" s="387"/>
      <c r="BQ502" s="387"/>
      <c r="BR502" s="387"/>
      <c r="BS502" s="387"/>
      <c r="BT502" s="387"/>
      <c r="BU502" s="387"/>
      <c r="BV502" s="387"/>
      <c r="BW502" s="295"/>
      <c r="BX502" s="295"/>
      <c r="BY502" s="295"/>
    </row>
    <row r="503" ht="15.0" customHeight="1">
      <c r="A503" s="294"/>
      <c r="B503" s="295" t="str">
        <f>IF(ISTEXT(A503),SUMIF('Production Calendar'!$F$3:$F$171,'Crop Map'!$A503,'Production Calendar'!$G$3:$G$171),"")</f>
        <v/>
      </c>
      <c r="C503" s="327" t="str">
        <f t="shared" si="3"/>
        <v/>
      </c>
      <c r="D503" s="328" t="str">
        <f t="array" ref="D503">IF(ISBLANK(A503),"",XLOOKUP($A503,'Codified Game Plan'!$E$3:$E$477,'Codified Game Plan'!$G$3:$G$477,0))</f>
        <v/>
      </c>
      <c r="E503" s="328" t="str">
        <f>IF(ISBLANK(A503),"",MAXIFS('Codified Game Plan'!$I$3:$I$477,'Codified Game Plan'!$E$3:$E$477,A503))</f>
        <v/>
      </c>
      <c r="F503" s="329" t="str">
        <f t="shared" si="4"/>
        <v>      - </v>
      </c>
      <c r="G503" s="295"/>
      <c r="H503" s="295"/>
      <c r="I503" s="295"/>
      <c r="J503" s="295"/>
      <c r="K503" s="295"/>
      <c r="L503" s="295"/>
      <c r="M503" s="295"/>
      <c r="N503" s="295"/>
      <c r="O503" s="295"/>
      <c r="P503" s="295"/>
      <c r="Q503" s="295"/>
      <c r="R503" s="295"/>
      <c r="S503" s="295"/>
      <c r="T503" s="295"/>
      <c r="U503" s="387"/>
      <c r="V503" s="387"/>
      <c r="W503" s="387"/>
      <c r="X503" s="387"/>
      <c r="Y503" s="387"/>
      <c r="Z503" s="387"/>
      <c r="AA503" s="387"/>
      <c r="AB503" s="387"/>
      <c r="AC503" s="387"/>
      <c r="AD503" s="387"/>
      <c r="AE503" s="387"/>
      <c r="AF503" s="387"/>
      <c r="AG503" s="387"/>
      <c r="AH503" s="387"/>
      <c r="AI503" s="387"/>
      <c r="AJ503" s="387"/>
      <c r="AK503" s="387"/>
      <c r="AL503" s="387"/>
      <c r="AM503" s="387"/>
      <c r="AN503" s="387"/>
      <c r="AO503" s="387"/>
      <c r="AP503" s="387"/>
      <c r="AQ503" s="387"/>
      <c r="AR503" s="387"/>
      <c r="AS503" s="387"/>
      <c r="AT503" s="387"/>
      <c r="AU503" s="387"/>
      <c r="AV503" s="387"/>
      <c r="AW503" s="387"/>
      <c r="AX503" s="387"/>
      <c r="AY503" s="387"/>
      <c r="AZ503" s="387"/>
      <c r="BA503" s="387"/>
      <c r="BB503" s="387"/>
      <c r="BC503" s="387"/>
      <c r="BD503" s="387"/>
      <c r="BE503" s="387"/>
      <c r="BF503" s="387"/>
      <c r="BG503" s="387"/>
      <c r="BH503" s="387"/>
      <c r="BI503" s="387"/>
      <c r="BJ503" s="387"/>
      <c r="BK503" s="387"/>
      <c r="BL503" s="387"/>
      <c r="BM503" s="387"/>
      <c r="BN503" s="387"/>
      <c r="BO503" s="387"/>
      <c r="BP503" s="387"/>
      <c r="BQ503" s="387"/>
      <c r="BR503" s="387"/>
      <c r="BS503" s="387"/>
      <c r="BT503" s="387"/>
      <c r="BU503" s="387"/>
      <c r="BV503" s="387"/>
      <c r="BW503" s="295"/>
      <c r="BX503" s="295"/>
      <c r="BY503" s="295"/>
    </row>
    <row r="504" ht="15.0" customHeight="1">
      <c r="A504" s="294"/>
      <c r="B504" s="295" t="str">
        <f>IF(ISTEXT(A504),SUMIF('Production Calendar'!$F$3:$F$171,'Crop Map'!$A504,'Production Calendar'!$G$3:$G$171),"")</f>
        <v/>
      </c>
      <c r="C504" s="327" t="str">
        <f t="shared" si="3"/>
        <v/>
      </c>
      <c r="D504" s="328" t="str">
        <f t="array" ref="D504">IF(ISBLANK(A504),"",XLOOKUP($A504,'Codified Game Plan'!$E$3:$E$477,'Codified Game Plan'!$G$3:$G$477,0))</f>
        <v/>
      </c>
      <c r="E504" s="328" t="str">
        <f>IF(ISBLANK(A504),"",MAXIFS('Codified Game Plan'!$I$3:$I$477,'Codified Game Plan'!$E$3:$E$477,A504))</f>
        <v/>
      </c>
      <c r="F504" s="329" t="str">
        <f t="shared" si="4"/>
        <v>      - </v>
      </c>
      <c r="G504" s="295"/>
      <c r="H504" s="295"/>
      <c r="I504" s="295"/>
      <c r="J504" s="295"/>
      <c r="K504" s="295"/>
      <c r="L504" s="295"/>
      <c r="M504" s="295"/>
      <c r="N504" s="295"/>
      <c r="O504" s="295"/>
      <c r="P504" s="295"/>
      <c r="Q504" s="295"/>
      <c r="R504" s="295"/>
      <c r="S504" s="295"/>
      <c r="T504" s="295"/>
      <c r="U504" s="387"/>
      <c r="V504" s="387"/>
      <c r="W504" s="387"/>
      <c r="X504" s="387"/>
      <c r="Y504" s="387"/>
      <c r="Z504" s="387"/>
      <c r="AA504" s="387"/>
      <c r="AB504" s="387"/>
      <c r="AC504" s="387"/>
      <c r="AD504" s="387"/>
      <c r="AE504" s="387"/>
      <c r="AF504" s="387"/>
      <c r="AG504" s="387"/>
      <c r="AH504" s="387"/>
      <c r="AI504" s="387"/>
      <c r="AJ504" s="387"/>
      <c r="AK504" s="387"/>
      <c r="AL504" s="387"/>
      <c r="AM504" s="387"/>
      <c r="AN504" s="387"/>
      <c r="AO504" s="387"/>
      <c r="AP504" s="387"/>
      <c r="AQ504" s="387"/>
      <c r="AR504" s="387"/>
      <c r="AS504" s="387"/>
      <c r="AT504" s="387"/>
      <c r="AU504" s="387"/>
      <c r="AV504" s="387"/>
      <c r="AW504" s="387"/>
      <c r="AX504" s="387"/>
      <c r="AY504" s="387"/>
      <c r="AZ504" s="387"/>
      <c r="BA504" s="387"/>
      <c r="BB504" s="387"/>
      <c r="BC504" s="387"/>
      <c r="BD504" s="387"/>
      <c r="BE504" s="387"/>
      <c r="BF504" s="387"/>
      <c r="BG504" s="387"/>
      <c r="BH504" s="387"/>
      <c r="BI504" s="387"/>
      <c r="BJ504" s="387"/>
      <c r="BK504" s="387"/>
      <c r="BL504" s="387"/>
      <c r="BM504" s="387"/>
      <c r="BN504" s="387"/>
      <c r="BO504" s="387"/>
      <c r="BP504" s="387"/>
      <c r="BQ504" s="387"/>
      <c r="BR504" s="387"/>
      <c r="BS504" s="387"/>
      <c r="BT504" s="387"/>
      <c r="BU504" s="387"/>
      <c r="BV504" s="387"/>
      <c r="BW504" s="295"/>
      <c r="BX504" s="295"/>
      <c r="BY504" s="295"/>
    </row>
    <row r="505" ht="15.0" customHeight="1">
      <c r="A505" s="294"/>
      <c r="B505" s="295" t="str">
        <f>IF(ISTEXT(A505),SUMIF('Production Calendar'!$F$3:$F$171,'Crop Map'!$A505,'Production Calendar'!$G$3:$G$171),"")</f>
        <v/>
      </c>
      <c r="C505" s="327" t="str">
        <f t="shared" si="3"/>
        <v/>
      </c>
      <c r="D505" s="328" t="str">
        <f t="array" ref="D505">IF(ISBLANK(A505),"",XLOOKUP($A505,'Codified Game Plan'!$E$3:$E$477,'Codified Game Plan'!$G$3:$G$477,0))</f>
        <v/>
      </c>
      <c r="E505" s="328" t="str">
        <f>IF(ISBLANK(A505),"",MAXIFS('Codified Game Plan'!$I$3:$I$477,'Codified Game Plan'!$E$3:$E$477,A505))</f>
        <v/>
      </c>
      <c r="F505" s="329" t="str">
        <f t="shared" si="4"/>
        <v>      - </v>
      </c>
      <c r="G505" s="295"/>
      <c r="H505" s="295"/>
      <c r="I505" s="295"/>
      <c r="J505" s="295"/>
      <c r="K505" s="295"/>
      <c r="L505" s="295"/>
      <c r="M505" s="295"/>
      <c r="N505" s="295"/>
      <c r="O505" s="295"/>
      <c r="P505" s="295"/>
      <c r="Q505" s="295"/>
      <c r="R505" s="295"/>
      <c r="S505" s="295"/>
      <c r="T505" s="295"/>
      <c r="U505" s="387"/>
      <c r="V505" s="387"/>
      <c r="W505" s="387"/>
      <c r="X505" s="387"/>
      <c r="Y505" s="387"/>
      <c r="Z505" s="387"/>
      <c r="AA505" s="387"/>
      <c r="AB505" s="387"/>
      <c r="AC505" s="387"/>
      <c r="AD505" s="387"/>
      <c r="AE505" s="387"/>
      <c r="AF505" s="387"/>
      <c r="AG505" s="387"/>
      <c r="AH505" s="387"/>
      <c r="AI505" s="387"/>
      <c r="AJ505" s="387"/>
      <c r="AK505" s="387"/>
      <c r="AL505" s="387"/>
      <c r="AM505" s="387"/>
      <c r="AN505" s="387"/>
      <c r="AO505" s="387"/>
      <c r="AP505" s="387"/>
      <c r="AQ505" s="387"/>
      <c r="AR505" s="387"/>
      <c r="AS505" s="387"/>
      <c r="AT505" s="387"/>
      <c r="AU505" s="387"/>
      <c r="AV505" s="387"/>
      <c r="AW505" s="387"/>
      <c r="AX505" s="387"/>
      <c r="AY505" s="387"/>
      <c r="AZ505" s="387"/>
      <c r="BA505" s="387"/>
      <c r="BB505" s="387"/>
      <c r="BC505" s="387"/>
      <c r="BD505" s="387"/>
      <c r="BE505" s="387"/>
      <c r="BF505" s="387"/>
      <c r="BG505" s="387"/>
      <c r="BH505" s="387"/>
      <c r="BI505" s="387"/>
      <c r="BJ505" s="387"/>
      <c r="BK505" s="387"/>
      <c r="BL505" s="387"/>
      <c r="BM505" s="387"/>
      <c r="BN505" s="387"/>
      <c r="BO505" s="387"/>
      <c r="BP505" s="387"/>
      <c r="BQ505" s="387"/>
      <c r="BR505" s="387"/>
      <c r="BS505" s="387"/>
      <c r="BT505" s="387"/>
      <c r="BU505" s="387"/>
      <c r="BV505" s="387"/>
      <c r="BW505" s="295"/>
      <c r="BX505" s="295"/>
      <c r="BY505" s="295"/>
    </row>
    <row r="506" ht="15.0" customHeight="1">
      <c r="A506" s="294"/>
      <c r="B506" s="295" t="str">
        <f>IF(ISTEXT(A506),SUMIF('Production Calendar'!$F$3:$F$171,'Crop Map'!$A506,'Production Calendar'!$G$3:$G$171),"")</f>
        <v/>
      </c>
      <c r="C506" s="327" t="str">
        <f t="shared" si="3"/>
        <v/>
      </c>
      <c r="D506" s="328" t="str">
        <f t="array" ref="D506">IF(ISBLANK(A506),"",XLOOKUP($A506,'Codified Game Plan'!$E$3:$E$477,'Codified Game Plan'!$G$3:$G$477,0))</f>
        <v/>
      </c>
      <c r="E506" s="328" t="str">
        <f>IF(ISBLANK(A506),"",MAXIFS('Codified Game Plan'!$I$3:$I$477,'Codified Game Plan'!$E$3:$E$477,A506))</f>
        <v/>
      </c>
      <c r="F506" s="329" t="str">
        <f t="shared" si="4"/>
        <v>      - </v>
      </c>
      <c r="G506" s="295"/>
      <c r="H506" s="295"/>
      <c r="I506" s="295"/>
      <c r="J506" s="295"/>
      <c r="K506" s="295"/>
      <c r="L506" s="295"/>
      <c r="M506" s="295"/>
      <c r="N506" s="295"/>
      <c r="O506" s="295"/>
      <c r="P506" s="295"/>
      <c r="Q506" s="295"/>
      <c r="R506" s="295"/>
      <c r="S506" s="295"/>
      <c r="T506" s="295"/>
      <c r="U506" s="387"/>
      <c r="V506" s="387"/>
      <c r="W506" s="387"/>
      <c r="X506" s="387"/>
      <c r="Y506" s="387"/>
      <c r="Z506" s="387"/>
      <c r="AA506" s="387"/>
      <c r="AB506" s="387"/>
      <c r="AC506" s="387"/>
      <c r="AD506" s="387"/>
      <c r="AE506" s="387"/>
      <c r="AF506" s="387"/>
      <c r="AG506" s="387"/>
      <c r="AH506" s="387"/>
      <c r="AI506" s="387"/>
      <c r="AJ506" s="387"/>
      <c r="AK506" s="387"/>
      <c r="AL506" s="387"/>
      <c r="AM506" s="387"/>
      <c r="AN506" s="387"/>
      <c r="AO506" s="387"/>
      <c r="AP506" s="387"/>
      <c r="AQ506" s="387"/>
      <c r="AR506" s="387"/>
      <c r="AS506" s="387"/>
      <c r="AT506" s="387"/>
      <c r="AU506" s="387"/>
      <c r="AV506" s="387"/>
      <c r="AW506" s="387"/>
      <c r="AX506" s="387"/>
      <c r="AY506" s="387"/>
      <c r="AZ506" s="387"/>
      <c r="BA506" s="387"/>
      <c r="BB506" s="387"/>
      <c r="BC506" s="387"/>
      <c r="BD506" s="387"/>
      <c r="BE506" s="387"/>
      <c r="BF506" s="387"/>
      <c r="BG506" s="387"/>
      <c r="BH506" s="387"/>
      <c r="BI506" s="387"/>
      <c r="BJ506" s="387"/>
      <c r="BK506" s="387"/>
      <c r="BL506" s="387"/>
      <c r="BM506" s="387"/>
      <c r="BN506" s="387"/>
      <c r="BO506" s="387"/>
      <c r="BP506" s="387"/>
      <c r="BQ506" s="387"/>
      <c r="BR506" s="387"/>
      <c r="BS506" s="387"/>
      <c r="BT506" s="387"/>
      <c r="BU506" s="387"/>
      <c r="BV506" s="387"/>
      <c r="BW506" s="295"/>
      <c r="BX506" s="295"/>
      <c r="BY506" s="295"/>
    </row>
    <row r="507" ht="15.0" customHeight="1">
      <c r="A507" s="294"/>
      <c r="B507" s="295" t="str">
        <f>IF(ISTEXT(A507),SUMIF('Production Calendar'!$F$3:$F$171,'Crop Map'!$A507,'Production Calendar'!$G$3:$G$171),"")</f>
        <v/>
      </c>
      <c r="C507" s="327" t="str">
        <f t="shared" si="3"/>
        <v/>
      </c>
      <c r="D507" s="328" t="str">
        <f t="array" ref="D507">IF(ISBLANK(A507),"",XLOOKUP($A507,'Codified Game Plan'!$E$3:$E$477,'Codified Game Plan'!$G$3:$G$477,0))</f>
        <v/>
      </c>
      <c r="E507" s="328" t="str">
        <f>IF(ISBLANK(A507),"",MAXIFS('Codified Game Plan'!$I$3:$I$477,'Codified Game Plan'!$E$3:$E$477,A507))</f>
        <v/>
      </c>
      <c r="F507" s="329" t="str">
        <f t="shared" si="4"/>
        <v>      - </v>
      </c>
      <c r="G507" s="295"/>
      <c r="H507" s="295"/>
      <c r="I507" s="295"/>
      <c r="J507" s="295"/>
      <c r="K507" s="295"/>
      <c r="L507" s="295"/>
      <c r="M507" s="295"/>
      <c r="N507" s="295"/>
      <c r="O507" s="295"/>
      <c r="P507" s="295"/>
      <c r="Q507" s="295"/>
      <c r="R507" s="295"/>
      <c r="S507" s="295"/>
      <c r="T507" s="295"/>
      <c r="U507" s="387"/>
      <c r="V507" s="387"/>
      <c r="W507" s="387"/>
      <c r="X507" s="387"/>
      <c r="Y507" s="387"/>
      <c r="Z507" s="387"/>
      <c r="AA507" s="387"/>
      <c r="AB507" s="387"/>
      <c r="AC507" s="387"/>
      <c r="AD507" s="387"/>
      <c r="AE507" s="387"/>
      <c r="AF507" s="387"/>
      <c r="AG507" s="387"/>
      <c r="AH507" s="387"/>
      <c r="AI507" s="387"/>
      <c r="AJ507" s="387"/>
      <c r="AK507" s="387"/>
      <c r="AL507" s="387"/>
      <c r="AM507" s="387"/>
      <c r="AN507" s="387"/>
      <c r="AO507" s="387"/>
      <c r="AP507" s="387"/>
      <c r="AQ507" s="387"/>
      <c r="AR507" s="387"/>
      <c r="AS507" s="387"/>
      <c r="AT507" s="387"/>
      <c r="AU507" s="387"/>
      <c r="AV507" s="387"/>
      <c r="AW507" s="387"/>
      <c r="AX507" s="387"/>
      <c r="AY507" s="387"/>
      <c r="AZ507" s="387"/>
      <c r="BA507" s="387"/>
      <c r="BB507" s="387"/>
      <c r="BC507" s="387"/>
      <c r="BD507" s="387"/>
      <c r="BE507" s="387"/>
      <c r="BF507" s="387"/>
      <c r="BG507" s="387"/>
      <c r="BH507" s="387"/>
      <c r="BI507" s="387"/>
      <c r="BJ507" s="387"/>
      <c r="BK507" s="387"/>
      <c r="BL507" s="387"/>
      <c r="BM507" s="387"/>
      <c r="BN507" s="387"/>
      <c r="BO507" s="387"/>
      <c r="BP507" s="387"/>
      <c r="BQ507" s="387"/>
      <c r="BR507" s="387"/>
      <c r="BS507" s="387"/>
      <c r="BT507" s="387"/>
      <c r="BU507" s="387"/>
      <c r="BV507" s="387"/>
      <c r="BW507" s="295"/>
      <c r="BX507" s="295"/>
      <c r="BY507" s="295"/>
    </row>
    <row r="508" ht="15.0" customHeight="1">
      <c r="A508" s="294"/>
      <c r="B508" s="295" t="str">
        <f>IF(ISTEXT(A508),SUMIF('Production Calendar'!$F$3:$F$171,'Crop Map'!$A508,'Production Calendar'!$G$3:$G$171),"")</f>
        <v/>
      </c>
      <c r="C508" s="327" t="str">
        <f t="shared" si="3"/>
        <v/>
      </c>
      <c r="D508" s="328" t="str">
        <f t="array" ref="D508">IF(ISBLANK(A508),"",XLOOKUP($A508,'Codified Game Plan'!$E$3:$E$477,'Codified Game Plan'!$G$3:$G$477,0))</f>
        <v/>
      </c>
      <c r="E508" s="328" t="str">
        <f>IF(ISBLANK(A508),"",MAXIFS('Codified Game Plan'!$I$3:$I$477,'Codified Game Plan'!$E$3:$E$477,A508))</f>
        <v/>
      </c>
      <c r="F508" s="329" t="str">
        <f t="shared" si="4"/>
        <v>      - </v>
      </c>
      <c r="G508" s="295"/>
      <c r="H508" s="295"/>
      <c r="I508" s="295"/>
      <c r="J508" s="295"/>
      <c r="K508" s="295"/>
      <c r="L508" s="295"/>
      <c r="M508" s="295"/>
      <c r="N508" s="295"/>
      <c r="O508" s="295"/>
      <c r="P508" s="295"/>
      <c r="Q508" s="295"/>
      <c r="R508" s="295"/>
      <c r="S508" s="295"/>
      <c r="T508" s="295"/>
      <c r="U508" s="387"/>
      <c r="V508" s="387"/>
      <c r="W508" s="387"/>
      <c r="X508" s="387"/>
      <c r="Y508" s="387"/>
      <c r="Z508" s="387"/>
      <c r="AA508" s="387"/>
      <c r="AB508" s="387"/>
      <c r="AC508" s="387"/>
      <c r="AD508" s="387"/>
      <c r="AE508" s="387"/>
      <c r="AF508" s="387"/>
      <c r="AG508" s="387"/>
      <c r="AH508" s="387"/>
      <c r="AI508" s="387"/>
      <c r="AJ508" s="387"/>
      <c r="AK508" s="387"/>
      <c r="AL508" s="387"/>
      <c r="AM508" s="387"/>
      <c r="AN508" s="387"/>
      <c r="AO508" s="387"/>
      <c r="AP508" s="387"/>
      <c r="AQ508" s="387"/>
      <c r="AR508" s="387"/>
      <c r="AS508" s="387"/>
      <c r="AT508" s="387"/>
      <c r="AU508" s="387"/>
      <c r="AV508" s="387"/>
      <c r="AW508" s="387"/>
      <c r="AX508" s="387"/>
      <c r="AY508" s="387"/>
      <c r="AZ508" s="387"/>
      <c r="BA508" s="387"/>
      <c r="BB508" s="387"/>
      <c r="BC508" s="387"/>
      <c r="BD508" s="387"/>
      <c r="BE508" s="387"/>
      <c r="BF508" s="387"/>
      <c r="BG508" s="387"/>
      <c r="BH508" s="387"/>
      <c r="BI508" s="387"/>
      <c r="BJ508" s="387"/>
      <c r="BK508" s="387"/>
      <c r="BL508" s="387"/>
      <c r="BM508" s="387"/>
      <c r="BN508" s="387"/>
      <c r="BO508" s="387"/>
      <c r="BP508" s="387"/>
      <c r="BQ508" s="387"/>
      <c r="BR508" s="387"/>
      <c r="BS508" s="387"/>
      <c r="BT508" s="387"/>
      <c r="BU508" s="387"/>
      <c r="BV508" s="387"/>
      <c r="BW508" s="295"/>
      <c r="BX508" s="295"/>
      <c r="BY508" s="295"/>
    </row>
    <row r="509" ht="15.0" customHeight="1">
      <c r="A509" s="294"/>
      <c r="B509" s="295" t="str">
        <f>IF(ISTEXT(A509),SUMIF('Production Calendar'!$F$3:$F$171,'Crop Map'!$A509,'Production Calendar'!$G$3:$G$171),"")</f>
        <v/>
      </c>
      <c r="C509" s="327" t="str">
        <f t="shared" si="3"/>
        <v/>
      </c>
      <c r="D509" s="328" t="str">
        <f t="array" ref="D509">IF(ISBLANK(A509),"",XLOOKUP($A509,'Codified Game Plan'!$E$3:$E$477,'Codified Game Plan'!$G$3:$G$477,0))</f>
        <v/>
      </c>
      <c r="E509" s="328" t="str">
        <f>IF(ISBLANK(A509),"",MAXIFS('Codified Game Plan'!$I$3:$I$477,'Codified Game Plan'!$E$3:$E$477,A509))</f>
        <v/>
      </c>
      <c r="F509" s="329" t="str">
        <f t="shared" si="4"/>
        <v>      - </v>
      </c>
      <c r="G509" s="295"/>
      <c r="H509" s="295"/>
      <c r="I509" s="295"/>
      <c r="J509" s="295"/>
      <c r="K509" s="295"/>
      <c r="L509" s="295"/>
      <c r="M509" s="295"/>
      <c r="N509" s="295"/>
      <c r="O509" s="295"/>
      <c r="P509" s="295"/>
      <c r="Q509" s="295"/>
      <c r="R509" s="295"/>
      <c r="S509" s="295"/>
      <c r="T509" s="295"/>
      <c r="U509" s="387"/>
      <c r="V509" s="387"/>
      <c r="W509" s="387"/>
      <c r="X509" s="387"/>
      <c r="Y509" s="387"/>
      <c r="Z509" s="387"/>
      <c r="AA509" s="387"/>
      <c r="AB509" s="387"/>
      <c r="AC509" s="387"/>
      <c r="AD509" s="387"/>
      <c r="AE509" s="387"/>
      <c r="AF509" s="387"/>
      <c r="AG509" s="387"/>
      <c r="AH509" s="387"/>
      <c r="AI509" s="387"/>
      <c r="AJ509" s="387"/>
      <c r="AK509" s="387"/>
      <c r="AL509" s="387"/>
      <c r="AM509" s="387"/>
      <c r="AN509" s="387"/>
      <c r="AO509" s="387"/>
      <c r="AP509" s="387"/>
      <c r="AQ509" s="387"/>
      <c r="AR509" s="387"/>
      <c r="AS509" s="387"/>
      <c r="AT509" s="387"/>
      <c r="AU509" s="387"/>
      <c r="AV509" s="387"/>
      <c r="AW509" s="387"/>
      <c r="AX509" s="387"/>
      <c r="AY509" s="387"/>
      <c r="AZ509" s="387"/>
      <c r="BA509" s="387"/>
      <c r="BB509" s="387"/>
      <c r="BC509" s="387"/>
      <c r="BD509" s="387"/>
      <c r="BE509" s="387"/>
      <c r="BF509" s="387"/>
      <c r="BG509" s="387"/>
      <c r="BH509" s="387"/>
      <c r="BI509" s="387"/>
      <c r="BJ509" s="387"/>
      <c r="BK509" s="387"/>
      <c r="BL509" s="387"/>
      <c r="BM509" s="387"/>
      <c r="BN509" s="387"/>
      <c r="BO509" s="387"/>
      <c r="BP509" s="387"/>
      <c r="BQ509" s="387"/>
      <c r="BR509" s="387"/>
      <c r="BS509" s="387"/>
      <c r="BT509" s="387"/>
      <c r="BU509" s="387"/>
      <c r="BV509" s="387"/>
      <c r="BW509" s="295"/>
      <c r="BX509" s="295"/>
      <c r="BY509" s="295"/>
    </row>
    <row r="510" ht="15.0" customHeight="1">
      <c r="A510" s="294"/>
      <c r="B510" s="295" t="str">
        <f>IF(ISTEXT(A510),SUMIF('Production Calendar'!$F$3:$F$171,'Crop Map'!$A510,'Production Calendar'!$G$3:$G$171),"")</f>
        <v/>
      </c>
      <c r="C510" s="327" t="str">
        <f t="shared" si="3"/>
        <v/>
      </c>
      <c r="D510" s="328" t="str">
        <f t="array" ref="D510">IF(ISBLANK(A510),"",XLOOKUP($A510,'Codified Game Plan'!$E$3:$E$477,'Codified Game Plan'!$G$3:$G$477,0))</f>
        <v/>
      </c>
      <c r="E510" s="328" t="str">
        <f>IF(ISBLANK(A510),"",MAXIFS('Codified Game Plan'!$I$3:$I$477,'Codified Game Plan'!$E$3:$E$477,A510))</f>
        <v/>
      </c>
      <c r="F510" s="329" t="str">
        <f t="shared" si="4"/>
        <v>      - </v>
      </c>
      <c r="G510" s="295"/>
      <c r="H510" s="295"/>
      <c r="I510" s="295"/>
      <c r="J510" s="295"/>
      <c r="K510" s="295"/>
      <c r="L510" s="295"/>
      <c r="M510" s="295"/>
      <c r="N510" s="295"/>
      <c r="O510" s="295"/>
      <c r="P510" s="295"/>
      <c r="Q510" s="295"/>
      <c r="R510" s="295"/>
      <c r="S510" s="295"/>
      <c r="T510" s="295"/>
      <c r="U510" s="387"/>
      <c r="V510" s="387"/>
      <c r="W510" s="387"/>
      <c r="X510" s="387"/>
      <c r="Y510" s="387"/>
      <c r="Z510" s="387"/>
      <c r="AA510" s="387"/>
      <c r="AB510" s="387"/>
      <c r="AC510" s="387"/>
      <c r="AD510" s="387"/>
      <c r="AE510" s="387"/>
      <c r="AF510" s="387"/>
      <c r="AG510" s="387"/>
      <c r="AH510" s="387"/>
      <c r="AI510" s="387"/>
      <c r="AJ510" s="387"/>
      <c r="AK510" s="387"/>
      <c r="AL510" s="387"/>
      <c r="AM510" s="387"/>
      <c r="AN510" s="387"/>
      <c r="AO510" s="387"/>
      <c r="AP510" s="387"/>
      <c r="AQ510" s="387"/>
      <c r="AR510" s="387"/>
      <c r="AS510" s="387"/>
      <c r="AT510" s="387"/>
      <c r="AU510" s="387"/>
      <c r="AV510" s="387"/>
      <c r="AW510" s="387"/>
      <c r="AX510" s="387"/>
      <c r="AY510" s="387"/>
      <c r="AZ510" s="387"/>
      <c r="BA510" s="387"/>
      <c r="BB510" s="387"/>
      <c r="BC510" s="387"/>
      <c r="BD510" s="387"/>
      <c r="BE510" s="387"/>
      <c r="BF510" s="387"/>
      <c r="BG510" s="387"/>
      <c r="BH510" s="387"/>
      <c r="BI510" s="387"/>
      <c r="BJ510" s="387"/>
      <c r="BK510" s="387"/>
      <c r="BL510" s="387"/>
      <c r="BM510" s="387"/>
      <c r="BN510" s="387"/>
      <c r="BO510" s="387"/>
      <c r="BP510" s="387"/>
      <c r="BQ510" s="387"/>
      <c r="BR510" s="387"/>
      <c r="BS510" s="387"/>
      <c r="BT510" s="387"/>
      <c r="BU510" s="387"/>
      <c r="BV510" s="387"/>
      <c r="BW510" s="295"/>
      <c r="BX510" s="295"/>
      <c r="BY510" s="295"/>
    </row>
    <row r="511" ht="15.0" customHeight="1">
      <c r="A511" s="294"/>
      <c r="B511" s="295" t="str">
        <f>IF(ISTEXT(A511),SUMIF('Production Calendar'!$F$3:$F$171,'Crop Map'!$A511,'Production Calendar'!$G$3:$G$171),"")</f>
        <v/>
      </c>
      <c r="C511" s="327" t="str">
        <f t="shared" si="3"/>
        <v/>
      </c>
      <c r="D511" s="328" t="str">
        <f t="array" ref="D511">IF(ISBLANK(A511),"",XLOOKUP($A511,'Codified Game Plan'!$E$3:$E$477,'Codified Game Plan'!$G$3:$G$477,0))</f>
        <v/>
      </c>
      <c r="E511" s="328" t="str">
        <f>IF(ISBLANK(A511),"",MAXIFS('Codified Game Plan'!$I$3:$I$477,'Codified Game Plan'!$E$3:$E$477,A511))</f>
        <v/>
      </c>
      <c r="F511" s="329" t="str">
        <f t="shared" si="4"/>
        <v>      - </v>
      </c>
      <c r="G511" s="295"/>
      <c r="H511" s="295"/>
      <c r="I511" s="295"/>
      <c r="J511" s="295"/>
      <c r="K511" s="295"/>
      <c r="L511" s="295"/>
      <c r="M511" s="295"/>
      <c r="N511" s="295"/>
      <c r="O511" s="295"/>
      <c r="P511" s="295"/>
      <c r="Q511" s="295"/>
      <c r="R511" s="295"/>
      <c r="S511" s="295"/>
      <c r="T511" s="295"/>
      <c r="U511" s="387"/>
      <c r="V511" s="387"/>
      <c r="W511" s="387"/>
      <c r="X511" s="387"/>
      <c r="Y511" s="387"/>
      <c r="Z511" s="387"/>
      <c r="AA511" s="387"/>
      <c r="AB511" s="387"/>
      <c r="AC511" s="387"/>
      <c r="AD511" s="387"/>
      <c r="AE511" s="387"/>
      <c r="AF511" s="387"/>
      <c r="AG511" s="387"/>
      <c r="AH511" s="387"/>
      <c r="AI511" s="387"/>
      <c r="AJ511" s="387"/>
      <c r="AK511" s="387"/>
      <c r="AL511" s="387"/>
      <c r="AM511" s="387"/>
      <c r="AN511" s="387"/>
      <c r="AO511" s="387"/>
      <c r="AP511" s="387"/>
      <c r="AQ511" s="387"/>
      <c r="AR511" s="387"/>
      <c r="AS511" s="387"/>
      <c r="AT511" s="387"/>
      <c r="AU511" s="387"/>
      <c r="AV511" s="387"/>
      <c r="AW511" s="387"/>
      <c r="AX511" s="387"/>
      <c r="AY511" s="387"/>
      <c r="AZ511" s="387"/>
      <c r="BA511" s="387"/>
      <c r="BB511" s="387"/>
      <c r="BC511" s="387"/>
      <c r="BD511" s="387"/>
      <c r="BE511" s="387"/>
      <c r="BF511" s="387"/>
      <c r="BG511" s="387"/>
      <c r="BH511" s="387"/>
      <c r="BI511" s="387"/>
      <c r="BJ511" s="387"/>
      <c r="BK511" s="387"/>
      <c r="BL511" s="387"/>
      <c r="BM511" s="387"/>
      <c r="BN511" s="387"/>
      <c r="BO511" s="387"/>
      <c r="BP511" s="387"/>
      <c r="BQ511" s="387"/>
      <c r="BR511" s="387"/>
      <c r="BS511" s="387"/>
      <c r="BT511" s="387"/>
      <c r="BU511" s="387"/>
      <c r="BV511" s="387"/>
      <c r="BW511" s="295"/>
      <c r="BX511" s="295"/>
      <c r="BY511" s="295"/>
    </row>
    <row r="512" ht="15.0" customHeight="1">
      <c r="A512" s="294"/>
      <c r="B512" s="295" t="str">
        <f>IF(ISTEXT(A512),SUMIF('Production Calendar'!$F$3:$F$171,'Crop Map'!$A512,'Production Calendar'!$G$3:$G$171),"")</f>
        <v/>
      </c>
      <c r="C512" s="327" t="str">
        <f t="shared" si="3"/>
        <v/>
      </c>
      <c r="D512" s="328" t="str">
        <f t="array" ref="D512">IF(ISBLANK(A512),"",XLOOKUP($A512,'Codified Game Plan'!$E$3:$E$477,'Codified Game Plan'!$G$3:$G$477,0))</f>
        <v/>
      </c>
      <c r="E512" s="328" t="str">
        <f>IF(ISBLANK(A512),"",MAXIFS('Codified Game Plan'!$I$3:$I$477,'Codified Game Plan'!$E$3:$E$477,A512))</f>
        <v/>
      </c>
      <c r="F512" s="329" t="str">
        <f t="shared" si="4"/>
        <v>      - </v>
      </c>
      <c r="G512" s="295"/>
      <c r="H512" s="295"/>
      <c r="I512" s="295"/>
      <c r="J512" s="295"/>
      <c r="K512" s="295"/>
      <c r="L512" s="295"/>
      <c r="M512" s="295"/>
      <c r="N512" s="295"/>
      <c r="O512" s="295"/>
      <c r="P512" s="295"/>
      <c r="Q512" s="295"/>
      <c r="R512" s="295"/>
      <c r="S512" s="295"/>
      <c r="T512" s="295"/>
      <c r="U512" s="387"/>
      <c r="V512" s="387"/>
      <c r="W512" s="387"/>
      <c r="X512" s="387"/>
      <c r="Y512" s="387"/>
      <c r="Z512" s="387"/>
      <c r="AA512" s="387"/>
      <c r="AB512" s="387"/>
      <c r="AC512" s="387"/>
      <c r="AD512" s="387"/>
      <c r="AE512" s="387"/>
      <c r="AF512" s="387"/>
      <c r="AG512" s="387"/>
      <c r="AH512" s="387"/>
      <c r="AI512" s="387"/>
      <c r="AJ512" s="387"/>
      <c r="AK512" s="387"/>
      <c r="AL512" s="387"/>
      <c r="AM512" s="387"/>
      <c r="AN512" s="387"/>
      <c r="AO512" s="387"/>
      <c r="AP512" s="387"/>
      <c r="AQ512" s="387"/>
      <c r="AR512" s="387"/>
      <c r="AS512" s="387"/>
      <c r="AT512" s="387"/>
      <c r="AU512" s="387"/>
      <c r="AV512" s="387"/>
      <c r="AW512" s="387"/>
      <c r="AX512" s="387"/>
      <c r="AY512" s="387"/>
      <c r="AZ512" s="387"/>
      <c r="BA512" s="387"/>
      <c r="BB512" s="387"/>
      <c r="BC512" s="387"/>
      <c r="BD512" s="387"/>
      <c r="BE512" s="387"/>
      <c r="BF512" s="387"/>
      <c r="BG512" s="387"/>
      <c r="BH512" s="387"/>
      <c r="BI512" s="387"/>
      <c r="BJ512" s="387"/>
      <c r="BK512" s="387"/>
      <c r="BL512" s="387"/>
      <c r="BM512" s="387"/>
      <c r="BN512" s="387"/>
      <c r="BO512" s="387"/>
      <c r="BP512" s="387"/>
      <c r="BQ512" s="387"/>
      <c r="BR512" s="387"/>
      <c r="BS512" s="387"/>
      <c r="BT512" s="387"/>
      <c r="BU512" s="387"/>
      <c r="BV512" s="387"/>
      <c r="BW512" s="295"/>
      <c r="BX512" s="295"/>
      <c r="BY512" s="295"/>
    </row>
    <row r="513" ht="15.0" customHeight="1">
      <c r="A513" s="294"/>
      <c r="B513" s="295" t="str">
        <f>IF(ISTEXT(A513),SUMIF('Production Calendar'!$F$3:$F$171,'Crop Map'!$A513,'Production Calendar'!$G$3:$G$171),"")</f>
        <v/>
      </c>
      <c r="C513" s="327" t="str">
        <f t="shared" si="3"/>
        <v/>
      </c>
      <c r="D513" s="328" t="str">
        <f t="array" ref="D513">IF(ISBLANK(A513),"",XLOOKUP($A513,'Codified Game Plan'!$E$3:$E$477,'Codified Game Plan'!$G$3:$G$477,0))</f>
        <v/>
      </c>
      <c r="E513" s="328" t="str">
        <f>IF(ISBLANK(A513),"",MAXIFS('Codified Game Plan'!$I$3:$I$477,'Codified Game Plan'!$E$3:$E$477,A513))</f>
        <v/>
      </c>
      <c r="F513" s="329" t="str">
        <f t="shared" si="4"/>
        <v>      - </v>
      </c>
      <c r="G513" s="295"/>
      <c r="H513" s="295"/>
      <c r="I513" s="295"/>
      <c r="J513" s="295"/>
      <c r="K513" s="295"/>
      <c r="L513" s="295"/>
      <c r="M513" s="295"/>
      <c r="N513" s="295"/>
      <c r="O513" s="295"/>
      <c r="P513" s="295"/>
      <c r="Q513" s="295"/>
      <c r="R513" s="295"/>
      <c r="S513" s="295"/>
      <c r="T513" s="295"/>
      <c r="U513" s="387"/>
      <c r="V513" s="387"/>
      <c r="W513" s="387"/>
      <c r="X513" s="387"/>
      <c r="Y513" s="387"/>
      <c r="Z513" s="387"/>
      <c r="AA513" s="387"/>
      <c r="AB513" s="387"/>
      <c r="AC513" s="387"/>
      <c r="AD513" s="387"/>
      <c r="AE513" s="387"/>
      <c r="AF513" s="387"/>
      <c r="AG513" s="387"/>
      <c r="AH513" s="387"/>
      <c r="AI513" s="387"/>
      <c r="AJ513" s="387"/>
      <c r="AK513" s="387"/>
      <c r="AL513" s="387"/>
      <c r="AM513" s="387"/>
      <c r="AN513" s="387"/>
      <c r="AO513" s="387"/>
      <c r="AP513" s="387"/>
      <c r="AQ513" s="387"/>
      <c r="AR513" s="387"/>
      <c r="AS513" s="387"/>
      <c r="AT513" s="387"/>
      <c r="AU513" s="387"/>
      <c r="AV513" s="387"/>
      <c r="AW513" s="387"/>
      <c r="AX513" s="387"/>
      <c r="AY513" s="387"/>
      <c r="AZ513" s="387"/>
      <c r="BA513" s="387"/>
      <c r="BB513" s="387"/>
      <c r="BC513" s="387"/>
      <c r="BD513" s="387"/>
      <c r="BE513" s="387"/>
      <c r="BF513" s="387"/>
      <c r="BG513" s="387"/>
      <c r="BH513" s="387"/>
      <c r="BI513" s="387"/>
      <c r="BJ513" s="387"/>
      <c r="BK513" s="387"/>
      <c r="BL513" s="387"/>
      <c r="BM513" s="387"/>
      <c r="BN513" s="387"/>
      <c r="BO513" s="387"/>
      <c r="BP513" s="387"/>
      <c r="BQ513" s="387"/>
      <c r="BR513" s="387"/>
      <c r="BS513" s="387"/>
      <c r="BT513" s="387"/>
      <c r="BU513" s="387"/>
      <c r="BV513" s="387"/>
      <c r="BW513" s="295"/>
      <c r="BX513" s="295"/>
      <c r="BY513" s="295"/>
    </row>
    <row r="514" ht="15.0" customHeight="1">
      <c r="A514" s="294"/>
      <c r="B514" s="295" t="str">
        <f>IF(ISTEXT(A514),SUMIF('Production Calendar'!$F$3:$F$171,'Crop Map'!$A514,'Production Calendar'!$G$3:$G$171),"")</f>
        <v/>
      </c>
      <c r="C514" s="327" t="str">
        <f t="shared" si="3"/>
        <v/>
      </c>
      <c r="D514" s="328" t="str">
        <f t="array" ref="D514">IF(ISBLANK(A514),"",XLOOKUP($A514,'Codified Game Plan'!$E$3:$E$477,'Codified Game Plan'!$G$3:$G$477,0))</f>
        <v/>
      </c>
      <c r="E514" s="328" t="str">
        <f>IF(ISBLANK(A514),"",MAXIFS('Codified Game Plan'!$I$3:$I$477,'Codified Game Plan'!$E$3:$E$477,A514))</f>
        <v/>
      </c>
      <c r="F514" s="329" t="str">
        <f t="shared" si="4"/>
        <v>      - </v>
      </c>
      <c r="G514" s="295"/>
      <c r="H514" s="295"/>
      <c r="I514" s="295"/>
      <c r="J514" s="295"/>
      <c r="K514" s="295"/>
      <c r="L514" s="295"/>
      <c r="M514" s="295"/>
      <c r="N514" s="295"/>
      <c r="O514" s="295"/>
      <c r="P514" s="295"/>
      <c r="Q514" s="295"/>
      <c r="R514" s="295"/>
      <c r="S514" s="295"/>
      <c r="T514" s="295"/>
      <c r="U514" s="387"/>
      <c r="V514" s="387"/>
      <c r="W514" s="387"/>
      <c r="X514" s="387"/>
      <c r="Y514" s="387"/>
      <c r="Z514" s="387"/>
      <c r="AA514" s="387"/>
      <c r="AB514" s="387"/>
      <c r="AC514" s="387"/>
      <c r="AD514" s="387"/>
      <c r="AE514" s="387"/>
      <c r="AF514" s="387"/>
      <c r="AG514" s="387"/>
      <c r="AH514" s="387"/>
      <c r="AI514" s="387"/>
      <c r="AJ514" s="387"/>
      <c r="AK514" s="387"/>
      <c r="AL514" s="387"/>
      <c r="AM514" s="387"/>
      <c r="AN514" s="387"/>
      <c r="AO514" s="387"/>
      <c r="AP514" s="387"/>
      <c r="AQ514" s="387"/>
      <c r="AR514" s="387"/>
      <c r="AS514" s="387"/>
      <c r="AT514" s="387"/>
      <c r="AU514" s="387"/>
      <c r="AV514" s="387"/>
      <c r="AW514" s="387"/>
      <c r="AX514" s="387"/>
      <c r="AY514" s="387"/>
      <c r="AZ514" s="387"/>
      <c r="BA514" s="387"/>
      <c r="BB514" s="387"/>
      <c r="BC514" s="387"/>
      <c r="BD514" s="387"/>
      <c r="BE514" s="387"/>
      <c r="BF514" s="387"/>
      <c r="BG514" s="387"/>
      <c r="BH514" s="387"/>
      <c r="BI514" s="387"/>
      <c r="BJ514" s="387"/>
      <c r="BK514" s="387"/>
      <c r="BL514" s="387"/>
      <c r="BM514" s="387"/>
      <c r="BN514" s="387"/>
      <c r="BO514" s="387"/>
      <c r="BP514" s="387"/>
      <c r="BQ514" s="387"/>
      <c r="BR514" s="387"/>
      <c r="BS514" s="387"/>
      <c r="BT514" s="387"/>
      <c r="BU514" s="387"/>
      <c r="BV514" s="387"/>
      <c r="BW514" s="295"/>
      <c r="BX514" s="295"/>
      <c r="BY514" s="295"/>
    </row>
    <row r="515" ht="15.0" customHeight="1">
      <c r="A515" s="294"/>
      <c r="B515" s="295" t="str">
        <f>IF(ISTEXT(A515),SUMIF('Production Calendar'!$F$3:$F$171,'Crop Map'!$A515,'Production Calendar'!$G$3:$G$171),"")</f>
        <v/>
      </c>
      <c r="C515" s="327" t="str">
        <f t="shared" si="3"/>
        <v/>
      </c>
      <c r="D515" s="328" t="str">
        <f t="array" ref="D515">IF(ISBLANK(A515),"",XLOOKUP($A515,'Codified Game Plan'!$E$3:$E$477,'Codified Game Plan'!$G$3:$G$477,0))</f>
        <v/>
      </c>
      <c r="E515" s="328" t="str">
        <f>IF(ISBLANK(A515),"",MAXIFS('Codified Game Plan'!$I$3:$I$477,'Codified Game Plan'!$E$3:$E$477,A515))</f>
        <v/>
      </c>
      <c r="F515" s="329" t="str">
        <f t="shared" si="4"/>
        <v>      - </v>
      </c>
      <c r="G515" s="295"/>
      <c r="H515" s="295"/>
      <c r="I515" s="295"/>
      <c r="J515" s="295"/>
      <c r="K515" s="295"/>
      <c r="L515" s="295"/>
      <c r="M515" s="295"/>
      <c r="N515" s="295"/>
      <c r="O515" s="295"/>
      <c r="P515" s="295"/>
      <c r="Q515" s="295"/>
      <c r="R515" s="295"/>
      <c r="S515" s="295"/>
      <c r="T515" s="295"/>
      <c r="U515" s="387"/>
      <c r="V515" s="387"/>
      <c r="W515" s="387"/>
      <c r="X515" s="387"/>
      <c r="Y515" s="387"/>
      <c r="Z515" s="387"/>
      <c r="AA515" s="387"/>
      <c r="AB515" s="387"/>
      <c r="AC515" s="387"/>
      <c r="AD515" s="387"/>
      <c r="AE515" s="387"/>
      <c r="AF515" s="387"/>
      <c r="AG515" s="387"/>
      <c r="AH515" s="387"/>
      <c r="AI515" s="387"/>
      <c r="AJ515" s="387"/>
      <c r="AK515" s="387"/>
      <c r="AL515" s="387"/>
      <c r="AM515" s="387"/>
      <c r="AN515" s="387"/>
      <c r="AO515" s="387"/>
      <c r="AP515" s="387"/>
      <c r="AQ515" s="387"/>
      <c r="AR515" s="387"/>
      <c r="AS515" s="387"/>
      <c r="AT515" s="387"/>
      <c r="AU515" s="387"/>
      <c r="AV515" s="387"/>
      <c r="AW515" s="387"/>
      <c r="AX515" s="387"/>
      <c r="AY515" s="387"/>
      <c r="AZ515" s="387"/>
      <c r="BA515" s="387"/>
      <c r="BB515" s="387"/>
      <c r="BC515" s="387"/>
      <c r="BD515" s="387"/>
      <c r="BE515" s="387"/>
      <c r="BF515" s="387"/>
      <c r="BG515" s="387"/>
      <c r="BH515" s="387"/>
      <c r="BI515" s="387"/>
      <c r="BJ515" s="387"/>
      <c r="BK515" s="387"/>
      <c r="BL515" s="387"/>
      <c r="BM515" s="387"/>
      <c r="BN515" s="387"/>
      <c r="BO515" s="387"/>
      <c r="BP515" s="387"/>
      <c r="BQ515" s="387"/>
      <c r="BR515" s="387"/>
      <c r="BS515" s="387"/>
      <c r="BT515" s="387"/>
      <c r="BU515" s="387"/>
      <c r="BV515" s="387"/>
      <c r="BW515" s="295"/>
      <c r="BX515" s="295"/>
      <c r="BY515" s="295"/>
    </row>
    <row r="516" ht="15.0" customHeight="1">
      <c r="A516" s="294"/>
      <c r="B516" s="295" t="str">
        <f>IF(ISTEXT(A516),SUMIF('Production Calendar'!$F$3:$F$171,'Crop Map'!$A516,'Production Calendar'!$G$3:$G$171),"")</f>
        <v/>
      </c>
      <c r="C516" s="327" t="str">
        <f t="shared" si="3"/>
        <v/>
      </c>
      <c r="D516" s="328" t="str">
        <f t="array" ref="D516">IF(ISBLANK(A516),"",XLOOKUP($A516,'Codified Game Plan'!$E$3:$E$477,'Codified Game Plan'!$G$3:$G$477,0))</f>
        <v/>
      </c>
      <c r="E516" s="328" t="str">
        <f>IF(ISBLANK(A516),"",MAXIFS('Codified Game Plan'!$I$3:$I$477,'Codified Game Plan'!$E$3:$E$477,A516))</f>
        <v/>
      </c>
      <c r="F516" s="329" t="str">
        <f t="shared" si="4"/>
        <v>      - </v>
      </c>
      <c r="G516" s="295"/>
      <c r="H516" s="295"/>
      <c r="I516" s="295"/>
      <c r="J516" s="295"/>
      <c r="K516" s="295"/>
      <c r="L516" s="295"/>
      <c r="M516" s="295"/>
      <c r="N516" s="295"/>
      <c r="O516" s="295"/>
      <c r="P516" s="295"/>
      <c r="Q516" s="295"/>
      <c r="R516" s="295"/>
      <c r="S516" s="295"/>
      <c r="T516" s="295"/>
      <c r="U516" s="387"/>
      <c r="V516" s="387"/>
      <c r="W516" s="387"/>
      <c r="X516" s="387"/>
      <c r="Y516" s="387"/>
      <c r="Z516" s="387"/>
      <c r="AA516" s="387"/>
      <c r="AB516" s="387"/>
      <c r="AC516" s="387"/>
      <c r="AD516" s="387"/>
      <c r="AE516" s="387"/>
      <c r="AF516" s="387"/>
      <c r="AG516" s="387"/>
      <c r="AH516" s="387"/>
      <c r="AI516" s="387"/>
      <c r="AJ516" s="387"/>
      <c r="AK516" s="387"/>
      <c r="AL516" s="387"/>
      <c r="AM516" s="387"/>
      <c r="AN516" s="387"/>
      <c r="AO516" s="387"/>
      <c r="AP516" s="387"/>
      <c r="AQ516" s="387"/>
      <c r="AR516" s="387"/>
      <c r="AS516" s="387"/>
      <c r="AT516" s="387"/>
      <c r="AU516" s="387"/>
      <c r="AV516" s="387"/>
      <c r="AW516" s="387"/>
      <c r="AX516" s="387"/>
      <c r="AY516" s="387"/>
      <c r="AZ516" s="387"/>
      <c r="BA516" s="387"/>
      <c r="BB516" s="387"/>
      <c r="BC516" s="387"/>
      <c r="BD516" s="387"/>
      <c r="BE516" s="387"/>
      <c r="BF516" s="387"/>
      <c r="BG516" s="387"/>
      <c r="BH516" s="387"/>
      <c r="BI516" s="387"/>
      <c r="BJ516" s="387"/>
      <c r="BK516" s="387"/>
      <c r="BL516" s="387"/>
      <c r="BM516" s="387"/>
      <c r="BN516" s="387"/>
      <c r="BO516" s="387"/>
      <c r="BP516" s="387"/>
      <c r="BQ516" s="387"/>
      <c r="BR516" s="387"/>
      <c r="BS516" s="387"/>
      <c r="BT516" s="387"/>
      <c r="BU516" s="387"/>
      <c r="BV516" s="387"/>
      <c r="BW516" s="295"/>
      <c r="BX516" s="295"/>
      <c r="BY516" s="295"/>
    </row>
    <row r="517" ht="15.0" customHeight="1">
      <c r="A517" s="294"/>
      <c r="B517" s="295" t="str">
        <f>IF(ISTEXT(A517),SUMIF('Production Calendar'!$F$3:$F$171,'Crop Map'!$A517,'Production Calendar'!$G$3:$G$171),"")</f>
        <v/>
      </c>
      <c r="C517" s="327" t="str">
        <f t="shared" si="3"/>
        <v/>
      </c>
      <c r="D517" s="328" t="str">
        <f t="array" ref="D517">IF(ISBLANK(A517),"",XLOOKUP($A517,'Codified Game Plan'!$E$3:$E$477,'Codified Game Plan'!$G$3:$G$477,0))</f>
        <v/>
      </c>
      <c r="E517" s="328" t="str">
        <f>IF(ISBLANK(A517),"",MAXIFS('Codified Game Plan'!$I$3:$I$477,'Codified Game Plan'!$E$3:$E$477,A517))</f>
        <v/>
      </c>
      <c r="F517" s="329" t="str">
        <f t="shared" si="4"/>
        <v>      - </v>
      </c>
      <c r="G517" s="295"/>
      <c r="H517" s="295"/>
      <c r="I517" s="295"/>
      <c r="J517" s="295"/>
      <c r="K517" s="295"/>
      <c r="L517" s="295"/>
      <c r="M517" s="295"/>
      <c r="N517" s="295"/>
      <c r="O517" s="295"/>
      <c r="P517" s="295"/>
      <c r="Q517" s="295"/>
      <c r="R517" s="295"/>
      <c r="S517" s="295"/>
      <c r="T517" s="295"/>
      <c r="U517" s="387"/>
      <c r="V517" s="387"/>
      <c r="W517" s="387"/>
      <c r="X517" s="387"/>
      <c r="Y517" s="387"/>
      <c r="Z517" s="387"/>
      <c r="AA517" s="387"/>
      <c r="AB517" s="387"/>
      <c r="AC517" s="387"/>
      <c r="AD517" s="387"/>
      <c r="AE517" s="387"/>
      <c r="AF517" s="387"/>
      <c r="AG517" s="387"/>
      <c r="AH517" s="387"/>
      <c r="AI517" s="387"/>
      <c r="AJ517" s="387"/>
      <c r="AK517" s="387"/>
      <c r="AL517" s="387"/>
      <c r="AM517" s="387"/>
      <c r="AN517" s="387"/>
      <c r="AO517" s="387"/>
      <c r="AP517" s="387"/>
      <c r="AQ517" s="387"/>
      <c r="AR517" s="387"/>
      <c r="AS517" s="387"/>
      <c r="AT517" s="387"/>
      <c r="AU517" s="387"/>
      <c r="AV517" s="387"/>
      <c r="AW517" s="387"/>
      <c r="AX517" s="387"/>
      <c r="AY517" s="387"/>
      <c r="AZ517" s="387"/>
      <c r="BA517" s="387"/>
      <c r="BB517" s="387"/>
      <c r="BC517" s="387"/>
      <c r="BD517" s="387"/>
      <c r="BE517" s="387"/>
      <c r="BF517" s="387"/>
      <c r="BG517" s="387"/>
      <c r="BH517" s="387"/>
      <c r="BI517" s="387"/>
      <c r="BJ517" s="387"/>
      <c r="BK517" s="387"/>
      <c r="BL517" s="387"/>
      <c r="BM517" s="387"/>
      <c r="BN517" s="387"/>
      <c r="BO517" s="387"/>
      <c r="BP517" s="387"/>
      <c r="BQ517" s="387"/>
      <c r="BR517" s="387"/>
      <c r="BS517" s="387"/>
      <c r="BT517" s="387"/>
      <c r="BU517" s="387"/>
      <c r="BV517" s="387"/>
      <c r="BW517" s="295"/>
      <c r="BX517" s="295"/>
      <c r="BY517" s="295"/>
    </row>
    <row r="518" ht="15.0" customHeight="1">
      <c r="A518" s="294"/>
      <c r="B518" s="295" t="str">
        <f>IF(ISTEXT(A518),SUMIF('Production Calendar'!$F$3:$F$171,'Crop Map'!$A518,'Production Calendar'!$G$3:$G$171),"")</f>
        <v/>
      </c>
      <c r="C518" s="327" t="str">
        <f t="shared" si="3"/>
        <v/>
      </c>
      <c r="D518" s="328" t="str">
        <f t="array" ref="D518">IF(ISBLANK(A518),"",XLOOKUP($A518,'Codified Game Plan'!$E$3:$E$477,'Codified Game Plan'!$G$3:$G$477,0))</f>
        <v/>
      </c>
      <c r="E518" s="328" t="str">
        <f>IF(ISBLANK(A518),"",MAXIFS('Codified Game Plan'!$I$3:$I$477,'Codified Game Plan'!$E$3:$E$477,A518))</f>
        <v/>
      </c>
      <c r="F518" s="329" t="str">
        <f t="shared" si="4"/>
        <v>      - </v>
      </c>
      <c r="G518" s="295"/>
      <c r="H518" s="295"/>
      <c r="I518" s="295"/>
      <c r="J518" s="295"/>
      <c r="K518" s="295"/>
      <c r="L518" s="295"/>
      <c r="M518" s="295"/>
      <c r="N518" s="295"/>
      <c r="O518" s="295"/>
      <c r="P518" s="295"/>
      <c r="Q518" s="295"/>
      <c r="R518" s="295"/>
      <c r="S518" s="295"/>
      <c r="T518" s="295"/>
      <c r="U518" s="387"/>
      <c r="V518" s="387"/>
      <c r="W518" s="387"/>
      <c r="X518" s="387"/>
      <c r="Y518" s="387"/>
      <c r="Z518" s="387"/>
      <c r="AA518" s="387"/>
      <c r="AB518" s="387"/>
      <c r="AC518" s="387"/>
      <c r="AD518" s="387"/>
      <c r="AE518" s="387"/>
      <c r="AF518" s="387"/>
      <c r="AG518" s="387"/>
      <c r="AH518" s="387"/>
      <c r="AI518" s="387"/>
      <c r="AJ518" s="387"/>
      <c r="AK518" s="387"/>
      <c r="AL518" s="387"/>
      <c r="AM518" s="387"/>
      <c r="AN518" s="387"/>
      <c r="AO518" s="387"/>
      <c r="AP518" s="387"/>
      <c r="AQ518" s="387"/>
      <c r="AR518" s="387"/>
      <c r="AS518" s="387"/>
      <c r="AT518" s="387"/>
      <c r="AU518" s="387"/>
      <c r="AV518" s="387"/>
      <c r="AW518" s="387"/>
      <c r="AX518" s="387"/>
      <c r="AY518" s="387"/>
      <c r="AZ518" s="387"/>
      <c r="BA518" s="387"/>
      <c r="BB518" s="387"/>
      <c r="BC518" s="387"/>
      <c r="BD518" s="387"/>
      <c r="BE518" s="387"/>
      <c r="BF518" s="387"/>
      <c r="BG518" s="387"/>
      <c r="BH518" s="387"/>
      <c r="BI518" s="387"/>
      <c r="BJ518" s="387"/>
      <c r="BK518" s="387"/>
      <c r="BL518" s="387"/>
      <c r="BM518" s="387"/>
      <c r="BN518" s="387"/>
      <c r="BO518" s="387"/>
      <c r="BP518" s="387"/>
      <c r="BQ518" s="387"/>
      <c r="BR518" s="387"/>
      <c r="BS518" s="387"/>
      <c r="BT518" s="387"/>
      <c r="BU518" s="387"/>
      <c r="BV518" s="387"/>
      <c r="BW518" s="295"/>
      <c r="BX518" s="295"/>
      <c r="BY518" s="295"/>
    </row>
    <row r="519" ht="15.0" customHeight="1">
      <c r="A519" s="294"/>
      <c r="B519" s="295" t="str">
        <f>IF(ISTEXT(A519),SUMIF('Production Calendar'!$F$3:$F$171,'Crop Map'!$A519,'Production Calendar'!$G$3:$G$171),"")</f>
        <v/>
      </c>
      <c r="C519" s="327" t="str">
        <f t="shared" si="3"/>
        <v/>
      </c>
      <c r="D519" s="328" t="str">
        <f t="array" ref="D519">IF(ISBLANK(A519),"",XLOOKUP($A519,'Codified Game Plan'!$E$3:$E$477,'Codified Game Plan'!$G$3:$G$477,0))</f>
        <v/>
      </c>
      <c r="E519" s="328" t="str">
        <f>IF(ISBLANK(A519),"",MAXIFS('Codified Game Plan'!$I$3:$I$477,'Codified Game Plan'!$E$3:$E$477,A519))</f>
        <v/>
      </c>
      <c r="F519" s="329" t="str">
        <f t="shared" si="4"/>
        <v>      - </v>
      </c>
      <c r="G519" s="295"/>
      <c r="H519" s="295"/>
      <c r="I519" s="295"/>
      <c r="J519" s="295"/>
      <c r="K519" s="295"/>
      <c r="L519" s="295"/>
      <c r="M519" s="295"/>
      <c r="N519" s="295"/>
      <c r="O519" s="295"/>
      <c r="P519" s="295"/>
      <c r="Q519" s="295"/>
      <c r="R519" s="295"/>
      <c r="S519" s="295"/>
      <c r="T519" s="295"/>
      <c r="U519" s="387"/>
      <c r="V519" s="387"/>
      <c r="W519" s="387"/>
      <c r="X519" s="387"/>
      <c r="Y519" s="387"/>
      <c r="Z519" s="387"/>
      <c r="AA519" s="387"/>
      <c r="AB519" s="387"/>
      <c r="AC519" s="387"/>
      <c r="AD519" s="387"/>
      <c r="AE519" s="387"/>
      <c r="AF519" s="387"/>
      <c r="AG519" s="387"/>
      <c r="AH519" s="387"/>
      <c r="AI519" s="387"/>
      <c r="AJ519" s="387"/>
      <c r="AK519" s="387"/>
      <c r="AL519" s="387"/>
      <c r="AM519" s="387"/>
      <c r="AN519" s="387"/>
      <c r="AO519" s="387"/>
      <c r="AP519" s="387"/>
      <c r="AQ519" s="387"/>
      <c r="AR519" s="387"/>
      <c r="AS519" s="387"/>
      <c r="AT519" s="387"/>
      <c r="AU519" s="387"/>
      <c r="AV519" s="387"/>
      <c r="AW519" s="387"/>
      <c r="AX519" s="387"/>
      <c r="AY519" s="387"/>
      <c r="AZ519" s="387"/>
      <c r="BA519" s="387"/>
      <c r="BB519" s="387"/>
      <c r="BC519" s="387"/>
      <c r="BD519" s="387"/>
      <c r="BE519" s="387"/>
      <c r="BF519" s="387"/>
      <c r="BG519" s="387"/>
      <c r="BH519" s="387"/>
      <c r="BI519" s="387"/>
      <c r="BJ519" s="387"/>
      <c r="BK519" s="387"/>
      <c r="BL519" s="387"/>
      <c r="BM519" s="387"/>
      <c r="BN519" s="387"/>
      <c r="BO519" s="387"/>
      <c r="BP519" s="387"/>
      <c r="BQ519" s="387"/>
      <c r="BR519" s="387"/>
      <c r="BS519" s="387"/>
      <c r="BT519" s="387"/>
      <c r="BU519" s="387"/>
      <c r="BV519" s="387"/>
      <c r="BW519" s="295"/>
      <c r="BX519" s="295"/>
      <c r="BY519" s="295"/>
    </row>
    <row r="520" ht="15.0" customHeight="1">
      <c r="A520" s="294"/>
      <c r="B520" s="295" t="str">
        <f>IF(ISTEXT(A520),SUMIF('Production Calendar'!$F$3:$F$171,'Crop Map'!$A520,'Production Calendar'!$G$3:$G$171),"")</f>
        <v/>
      </c>
      <c r="C520" s="327" t="str">
        <f t="shared" si="3"/>
        <v/>
      </c>
      <c r="D520" s="328" t="str">
        <f t="array" ref="D520">IF(ISBLANK(A520),"",XLOOKUP($A520,'Codified Game Plan'!$E$3:$E$477,'Codified Game Plan'!$G$3:$G$477,0))</f>
        <v/>
      </c>
      <c r="E520" s="328" t="str">
        <f>IF(ISBLANK(A520),"",MAXIFS('Codified Game Plan'!$I$3:$I$477,'Codified Game Plan'!$E$3:$E$477,A520))</f>
        <v/>
      </c>
      <c r="F520" s="329" t="str">
        <f t="shared" si="4"/>
        <v>      - </v>
      </c>
      <c r="G520" s="295"/>
      <c r="H520" s="295"/>
      <c r="I520" s="295"/>
      <c r="J520" s="295"/>
      <c r="K520" s="295"/>
      <c r="L520" s="295"/>
      <c r="M520" s="295"/>
      <c r="N520" s="295"/>
      <c r="O520" s="295"/>
      <c r="P520" s="295"/>
      <c r="Q520" s="295"/>
      <c r="R520" s="295"/>
      <c r="S520" s="295"/>
      <c r="T520" s="295"/>
      <c r="U520" s="387"/>
      <c r="V520" s="387"/>
      <c r="W520" s="387"/>
      <c r="X520" s="387"/>
      <c r="Y520" s="387"/>
      <c r="Z520" s="387"/>
      <c r="AA520" s="387"/>
      <c r="AB520" s="387"/>
      <c r="AC520" s="387"/>
      <c r="AD520" s="387"/>
      <c r="AE520" s="387"/>
      <c r="AF520" s="387"/>
      <c r="AG520" s="387"/>
      <c r="AH520" s="387"/>
      <c r="AI520" s="387"/>
      <c r="AJ520" s="387"/>
      <c r="AK520" s="387"/>
      <c r="AL520" s="387"/>
      <c r="AM520" s="387"/>
      <c r="AN520" s="387"/>
      <c r="AO520" s="387"/>
      <c r="AP520" s="387"/>
      <c r="AQ520" s="387"/>
      <c r="AR520" s="387"/>
      <c r="AS520" s="387"/>
      <c r="AT520" s="387"/>
      <c r="AU520" s="387"/>
      <c r="AV520" s="387"/>
      <c r="AW520" s="387"/>
      <c r="AX520" s="387"/>
      <c r="AY520" s="387"/>
      <c r="AZ520" s="387"/>
      <c r="BA520" s="387"/>
      <c r="BB520" s="387"/>
      <c r="BC520" s="387"/>
      <c r="BD520" s="387"/>
      <c r="BE520" s="387"/>
      <c r="BF520" s="387"/>
      <c r="BG520" s="387"/>
      <c r="BH520" s="387"/>
      <c r="BI520" s="387"/>
      <c r="BJ520" s="387"/>
      <c r="BK520" s="387"/>
      <c r="BL520" s="387"/>
      <c r="BM520" s="387"/>
      <c r="BN520" s="387"/>
      <c r="BO520" s="387"/>
      <c r="BP520" s="387"/>
      <c r="BQ520" s="387"/>
      <c r="BR520" s="387"/>
      <c r="BS520" s="387"/>
      <c r="BT520" s="387"/>
      <c r="BU520" s="387"/>
      <c r="BV520" s="387"/>
      <c r="BW520" s="295"/>
      <c r="BX520" s="295"/>
      <c r="BY520" s="295"/>
    </row>
    <row r="521" ht="15.0" customHeight="1">
      <c r="A521" s="294"/>
      <c r="B521" s="295" t="str">
        <f>IF(ISTEXT(A521),SUMIF('Production Calendar'!$F$3:$F$171,'Crop Map'!$A521,'Production Calendar'!$G$3:$G$171),"")</f>
        <v/>
      </c>
      <c r="C521" s="327" t="str">
        <f t="shared" si="3"/>
        <v/>
      </c>
      <c r="D521" s="328" t="str">
        <f t="array" ref="D521">IF(ISBLANK(A521),"",XLOOKUP($A521,'Codified Game Plan'!$E$3:$E$477,'Codified Game Plan'!$G$3:$G$477,0))</f>
        <v/>
      </c>
      <c r="E521" s="328" t="str">
        <f>IF(ISBLANK(A521),"",MAXIFS('Codified Game Plan'!$I$3:$I$477,'Codified Game Plan'!$E$3:$E$477,A521))</f>
        <v/>
      </c>
      <c r="F521" s="329" t="str">
        <f t="shared" si="4"/>
        <v>      - </v>
      </c>
      <c r="G521" s="295"/>
      <c r="H521" s="295"/>
      <c r="I521" s="295"/>
      <c r="J521" s="295"/>
      <c r="K521" s="295"/>
      <c r="L521" s="295"/>
      <c r="M521" s="295"/>
      <c r="N521" s="295"/>
      <c r="O521" s="295"/>
      <c r="P521" s="295"/>
      <c r="Q521" s="295"/>
      <c r="R521" s="295"/>
      <c r="S521" s="295"/>
      <c r="T521" s="295"/>
      <c r="U521" s="387"/>
      <c r="V521" s="387"/>
      <c r="W521" s="387"/>
      <c r="X521" s="387"/>
      <c r="Y521" s="387"/>
      <c r="Z521" s="387"/>
      <c r="AA521" s="387"/>
      <c r="AB521" s="387"/>
      <c r="AC521" s="387"/>
      <c r="AD521" s="387"/>
      <c r="AE521" s="387"/>
      <c r="AF521" s="387"/>
      <c r="AG521" s="387"/>
      <c r="AH521" s="387"/>
      <c r="AI521" s="387"/>
      <c r="AJ521" s="387"/>
      <c r="AK521" s="387"/>
      <c r="AL521" s="387"/>
      <c r="AM521" s="387"/>
      <c r="AN521" s="387"/>
      <c r="AO521" s="387"/>
      <c r="AP521" s="387"/>
      <c r="AQ521" s="387"/>
      <c r="AR521" s="387"/>
      <c r="AS521" s="387"/>
      <c r="AT521" s="387"/>
      <c r="AU521" s="387"/>
      <c r="AV521" s="387"/>
      <c r="AW521" s="387"/>
      <c r="AX521" s="387"/>
      <c r="AY521" s="387"/>
      <c r="AZ521" s="387"/>
      <c r="BA521" s="387"/>
      <c r="BB521" s="387"/>
      <c r="BC521" s="387"/>
      <c r="BD521" s="387"/>
      <c r="BE521" s="387"/>
      <c r="BF521" s="387"/>
      <c r="BG521" s="387"/>
      <c r="BH521" s="387"/>
      <c r="BI521" s="387"/>
      <c r="BJ521" s="387"/>
      <c r="BK521" s="387"/>
      <c r="BL521" s="387"/>
      <c r="BM521" s="387"/>
      <c r="BN521" s="387"/>
      <c r="BO521" s="387"/>
      <c r="BP521" s="387"/>
      <c r="BQ521" s="387"/>
      <c r="BR521" s="387"/>
      <c r="BS521" s="387"/>
      <c r="BT521" s="387"/>
      <c r="BU521" s="387"/>
      <c r="BV521" s="387"/>
      <c r="BW521" s="295"/>
      <c r="BX521" s="295"/>
      <c r="BY521" s="295"/>
    </row>
    <row r="522" ht="15.0" customHeight="1">
      <c r="A522" s="294"/>
      <c r="B522" s="295" t="str">
        <f>IF(ISTEXT(A522),SUMIF('Production Calendar'!$F$3:$F$171,'Crop Map'!$A522,'Production Calendar'!$G$3:$G$171),"")</f>
        <v/>
      </c>
      <c r="C522" s="327" t="str">
        <f t="shared" si="3"/>
        <v/>
      </c>
      <c r="D522" s="328" t="str">
        <f t="array" ref="D522">IF(ISBLANK(A522),"",XLOOKUP($A522,'Codified Game Plan'!$E$3:$E$477,'Codified Game Plan'!$G$3:$G$477,0))</f>
        <v/>
      </c>
      <c r="E522" s="328" t="str">
        <f>IF(ISBLANK(A522),"",MAXIFS('Codified Game Plan'!$I$3:$I$477,'Codified Game Plan'!$E$3:$E$477,A522))</f>
        <v/>
      </c>
      <c r="F522" s="329" t="str">
        <f t="shared" si="4"/>
        <v>      - </v>
      </c>
      <c r="G522" s="295"/>
      <c r="H522" s="295"/>
      <c r="I522" s="295"/>
      <c r="J522" s="295"/>
      <c r="K522" s="295"/>
      <c r="L522" s="295"/>
      <c r="M522" s="295"/>
      <c r="N522" s="295"/>
      <c r="O522" s="295"/>
      <c r="P522" s="295"/>
      <c r="Q522" s="295"/>
      <c r="R522" s="295"/>
      <c r="S522" s="295"/>
      <c r="T522" s="295"/>
      <c r="U522" s="387"/>
      <c r="V522" s="387"/>
      <c r="W522" s="387"/>
      <c r="X522" s="387"/>
      <c r="Y522" s="387"/>
      <c r="Z522" s="387"/>
      <c r="AA522" s="387"/>
      <c r="AB522" s="387"/>
      <c r="AC522" s="387"/>
      <c r="AD522" s="387"/>
      <c r="AE522" s="387"/>
      <c r="AF522" s="387"/>
      <c r="AG522" s="387"/>
      <c r="AH522" s="387"/>
      <c r="AI522" s="387"/>
      <c r="AJ522" s="387"/>
      <c r="AK522" s="387"/>
      <c r="AL522" s="387"/>
      <c r="AM522" s="387"/>
      <c r="AN522" s="387"/>
      <c r="AO522" s="387"/>
      <c r="AP522" s="387"/>
      <c r="AQ522" s="387"/>
      <c r="AR522" s="387"/>
      <c r="AS522" s="387"/>
      <c r="AT522" s="387"/>
      <c r="AU522" s="387"/>
      <c r="AV522" s="387"/>
      <c r="AW522" s="387"/>
      <c r="AX522" s="387"/>
      <c r="AY522" s="387"/>
      <c r="AZ522" s="387"/>
      <c r="BA522" s="387"/>
      <c r="BB522" s="387"/>
      <c r="BC522" s="387"/>
      <c r="BD522" s="387"/>
      <c r="BE522" s="387"/>
      <c r="BF522" s="387"/>
      <c r="BG522" s="387"/>
      <c r="BH522" s="387"/>
      <c r="BI522" s="387"/>
      <c r="BJ522" s="387"/>
      <c r="BK522" s="387"/>
      <c r="BL522" s="387"/>
      <c r="BM522" s="387"/>
      <c r="BN522" s="387"/>
      <c r="BO522" s="387"/>
      <c r="BP522" s="387"/>
      <c r="BQ522" s="387"/>
      <c r="BR522" s="387"/>
      <c r="BS522" s="387"/>
      <c r="BT522" s="387"/>
      <c r="BU522" s="387"/>
      <c r="BV522" s="387"/>
      <c r="BW522" s="295"/>
      <c r="BX522" s="295"/>
      <c r="BY522" s="295"/>
    </row>
    <row r="523" ht="15.0" customHeight="1">
      <c r="A523" s="294"/>
      <c r="B523" s="295" t="str">
        <f>IF(ISTEXT(A523),SUMIF('Production Calendar'!$F$3:$F$171,'Crop Map'!$A523,'Production Calendar'!$G$3:$G$171),"")</f>
        <v/>
      </c>
      <c r="C523" s="327" t="str">
        <f t="shared" si="3"/>
        <v/>
      </c>
      <c r="D523" s="328" t="str">
        <f t="array" ref="D523">IF(ISBLANK(A523),"",XLOOKUP($A523,'Codified Game Plan'!$E$3:$E$477,'Codified Game Plan'!$G$3:$G$477,0))</f>
        <v/>
      </c>
      <c r="E523" s="328" t="str">
        <f>IF(ISBLANK(A523),"",MAXIFS('Codified Game Plan'!$I$3:$I$477,'Codified Game Plan'!$E$3:$E$477,A523))</f>
        <v/>
      </c>
      <c r="F523" s="329" t="str">
        <f t="shared" si="4"/>
        <v>      - </v>
      </c>
      <c r="G523" s="295"/>
      <c r="H523" s="295"/>
      <c r="I523" s="295"/>
      <c r="J523" s="295"/>
      <c r="K523" s="295"/>
      <c r="L523" s="295"/>
      <c r="M523" s="295"/>
      <c r="N523" s="295"/>
      <c r="O523" s="295"/>
      <c r="P523" s="295"/>
      <c r="Q523" s="295"/>
      <c r="R523" s="295"/>
      <c r="S523" s="295"/>
      <c r="T523" s="295"/>
      <c r="U523" s="387"/>
      <c r="V523" s="387"/>
      <c r="W523" s="387"/>
      <c r="X523" s="387"/>
      <c r="Y523" s="387"/>
      <c r="Z523" s="387"/>
      <c r="AA523" s="387"/>
      <c r="AB523" s="387"/>
      <c r="AC523" s="387"/>
      <c r="AD523" s="387"/>
      <c r="AE523" s="387"/>
      <c r="AF523" s="387"/>
      <c r="AG523" s="387"/>
      <c r="AH523" s="387"/>
      <c r="AI523" s="387"/>
      <c r="AJ523" s="387"/>
      <c r="AK523" s="387"/>
      <c r="AL523" s="387"/>
      <c r="AM523" s="387"/>
      <c r="AN523" s="387"/>
      <c r="AO523" s="387"/>
      <c r="AP523" s="387"/>
      <c r="AQ523" s="387"/>
      <c r="AR523" s="387"/>
      <c r="AS523" s="387"/>
      <c r="AT523" s="387"/>
      <c r="AU523" s="387"/>
      <c r="AV523" s="387"/>
      <c r="AW523" s="387"/>
      <c r="AX523" s="387"/>
      <c r="AY523" s="387"/>
      <c r="AZ523" s="387"/>
      <c r="BA523" s="387"/>
      <c r="BB523" s="387"/>
      <c r="BC523" s="387"/>
      <c r="BD523" s="387"/>
      <c r="BE523" s="387"/>
      <c r="BF523" s="387"/>
      <c r="BG523" s="387"/>
      <c r="BH523" s="387"/>
      <c r="BI523" s="387"/>
      <c r="BJ523" s="387"/>
      <c r="BK523" s="387"/>
      <c r="BL523" s="387"/>
      <c r="BM523" s="387"/>
      <c r="BN523" s="387"/>
      <c r="BO523" s="387"/>
      <c r="BP523" s="387"/>
      <c r="BQ523" s="387"/>
      <c r="BR523" s="387"/>
      <c r="BS523" s="387"/>
      <c r="BT523" s="387"/>
      <c r="BU523" s="387"/>
      <c r="BV523" s="387"/>
      <c r="BW523" s="295"/>
      <c r="BX523" s="295"/>
      <c r="BY523" s="295"/>
    </row>
    <row r="524" ht="15.0" customHeight="1">
      <c r="A524" s="294"/>
      <c r="B524" s="295" t="str">
        <f>IF(ISTEXT(A524),SUMIF('Production Calendar'!$F$3:$F$171,'Crop Map'!$A524,'Production Calendar'!$G$3:$G$171),"")</f>
        <v/>
      </c>
      <c r="C524" s="327" t="str">
        <f t="shared" si="3"/>
        <v/>
      </c>
      <c r="D524" s="328" t="str">
        <f t="array" ref="D524">IF(ISBLANK(A524),"",XLOOKUP($A524,'Codified Game Plan'!$E$3:$E$477,'Codified Game Plan'!$G$3:$G$477,0))</f>
        <v/>
      </c>
      <c r="E524" s="328" t="str">
        <f>IF(ISBLANK(A524),"",MAXIFS('Codified Game Plan'!$I$3:$I$477,'Codified Game Plan'!$E$3:$E$477,A524))</f>
        <v/>
      </c>
      <c r="F524" s="329" t="str">
        <f t="shared" si="4"/>
        <v>      - </v>
      </c>
      <c r="G524" s="295"/>
      <c r="H524" s="295"/>
      <c r="I524" s="295"/>
      <c r="J524" s="295"/>
      <c r="K524" s="295"/>
      <c r="L524" s="295"/>
      <c r="M524" s="295"/>
      <c r="N524" s="295"/>
      <c r="O524" s="295"/>
      <c r="P524" s="295"/>
      <c r="Q524" s="295"/>
      <c r="R524" s="295"/>
      <c r="S524" s="295"/>
      <c r="T524" s="295"/>
      <c r="U524" s="387"/>
      <c r="V524" s="387"/>
      <c r="W524" s="387"/>
      <c r="X524" s="387"/>
      <c r="Y524" s="387"/>
      <c r="Z524" s="387"/>
      <c r="AA524" s="387"/>
      <c r="AB524" s="387"/>
      <c r="AC524" s="387"/>
      <c r="AD524" s="387"/>
      <c r="AE524" s="387"/>
      <c r="AF524" s="387"/>
      <c r="AG524" s="387"/>
      <c r="AH524" s="387"/>
      <c r="AI524" s="387"/>
      <c r="AJ524" s="387"/>
      <c r="AK524" s="387"/>
      <c r="AL524" s="387"/>
      <c r="AM524" s="387"/>
      <c r="AN524" s="387"/>
      <c r="AO524" s="387"/>
      <c r="AP524" s="387"/>
      <c r="AQ524" s="387"/>
      <c r="AR524" s="387"/>
      <c r="AS524" s="387"/>
      <c r="AT524" s="387"/>
      <c r="AU524" s="387"/>
      <c r="AV524" s="387"/>
      <c r="AW524" s="387"/>
      <c r="AX524" s="387"/>
      <c r="AY524" s="387"/>
      <c r="AZ524" s="387"/>
      <c r="BA524" s="387"/>
      <c r="BB524" s="387"/>
      <c r="BC524" s="387"/>
      <c r="BD524" s="387"/>
      <c r="BE524" s="387"/>
      <c r="BF524" s="387"/>
      <c r="BG524" s="387"/>
      <c r="BH524" s="387"/>
      <c r="BI524" s="387"/>
      <c r="BJ524" s="387"/>
      <c r="BK524" s="387"/>
      <c r="BL524" s="387"/>
      <c r="BM524" s="387"/>
      <c r="BN524" s="387"/>
      <c r="BO524" s="387"/>
      <c r="BP524" s="387"/>
      <c r="BQ524" s="387"/>
      <c r="BR524" s="387"/>
      <c r="BS524" s="387"/>
      <c r="BT524" s="387"/>
      <c r="BU524" s="387"/>
      <c r="BV524" s="387"/>
      <c r="BW524" s="295"/>
      <c r="BX524" s="295"/>
      <c r="BY524" s="295"/>
    </row>
    <row r="525" ht="15.0" customHeight="1">
      <c r="A525" s="294"/>
      <c r="B525" s="295" t="str">
        <f>IF(ISTEXT(A525),SUMIF('Production Calendar'!$F$3:$F$171,'Crop Map'!$A525,'Production Calendar'!$G$3:$G$171),"")</f>
        <v/>
      </c>
      <c r="C525" s="327" t="str">
        <f t="shared" si="3"/>
        <v/>
      </c>
      <c r="D525" s="328" t="str">
        <f t="array" ref="D525">IF(ISBLANK(A525),"",XLOOKUP($A525,'Codified Game Plan'!$E$3:$E$477,'Codified Game Plan'!$G$3:$G$477,0))</f>
        <v/>
      </c>
      <c r="E525" s="328" t="str">
        <f>IF(ISBLANK(A525),"",MAXIFS('Codified Game Plan'!$I$3:$I$477,'Codified Game Plan'!$E$3:$E$477,A525))</f>
        <v/>
      </c>
      <c r="F525" s="329" t="str">
        <f t="shared" si="4"/>
        <v>      - </v>
      </c>
      <c r="G525" s="295"/>
      <c r="H525" s="295"/>
      <c r="I525" s="295"/>
      <c r="J525" s="295"/>
      <c r="K525" s="295"/>
      <c r="L525" s="295"/>
      <c r="M525" s="295"/>
      <c r="N525" s="295"/>
      <c r="O525" s="295"/>
      <c r="P525" s="295"/>
      <c r="Q525" s="295"/>
      <c r="R525" s="295"/>
      <c r="S525" s="295"/>
      <c r="T525" s="295"/>
      <c r="U525" s="387"/>
      <c r="V525" s="387"/>
      <c r="W525" s="387"/>
      <c r="X525" s="387"/>
      <c r="Y525" s="387"/>
      <c r="Z525" s="387"/>
      <c r="AA525" s="387"/>
      <c r="AB525" s="387"/>
      <c r="AC525" s="387"/>
      <c r="AD525" s="387"/>
      <c r="AE525" s="387"/>
      <c r="AF525" s="387"/>
      <c r="AG525" s="387"/>
      <c r="AH525" s="387"/>
      <c r="AI525" s="387"/>
      <c r="AJ525" s="387"/>
      <c r="AK525" s="387"/>
      <c r="AL525" s="387"/>
      <c r="AM525" s="387"/>
      <c r="AN525" s="387"/>
      <c r="AO525" s="387"/>
      <c r="AP525" s="387"/>
      <c r="AQ525" s="387"/>
      <c r="AR525" s="387"/>
      <c r="AS525" s="387"/>
      <c r="AT525" s="387"/>
      <c r="AU525" s="387"/>
      <c r="AV525" s="387"/>
      <c r="AW525" s="387"/>
      <c r="AX525" s="387"/>
      <c r="AY525" s="387"/>
      <c r="AZ525" s="387"/>
      <c r="BA525" s="387"/>
      <c r="BB525" s="387"/>
      <c r="BC525" s="387"/>
      <c r="BD525" s="387"/>
      <c r="BE525" s="387"/>
      <c r="BF525" s="387"/>
      <c r="BG525" s="387"/>
      <c r="BH525" s="387"/>
      <c r="BI525" s="387"/>
      <c r="BJ525" s="387"/>
      <c r="BK525" s="387"/>
      <c r="BL525" s="387"/>
      <c r="BM525" s="387"/>
      <c r="BN525" s="387"/>
      <c r="BO525" s="387"/>
      <c r="BP525" s="387"/>
      <c r="BQ525" s="387"/>
      <c r="BR525" s="387"/>
      <c r="BS525" s="387"/>
      <c r="BT525" s="387"/>
      <c r="BU525" s="387"/>
      <c r="BV525" s="387"/>
      <c r="BW525" s="295"/>
      <c r="BX525" s="295"/>
      <c r="BY525" s="295"/>
    </row>
    <row r="526" ht="15.0" customHeight="1">
      <c r="A526" s="294"/>
      <c r="B526" s="295" t="str">
        <f>IF(ISTEXT(A526),SUMIF('Production Calendar'!$F$3:$F$171,'Crop Map'!$A526,'Production Calendar'!$G$3:$G$171),"")</f>
        <v/>
      </c>
      <c r="C526" s="327" t="str">
        <f t="shared" si="3"/>
        <v/>
      </c>
      <c r="D526" s="328" t="str">
        <f t="array" ref="D526">IF(ISBLANK(A526),"",XLOOKUP($A526,'Codified Game Plan'!$E$3:$E$477,'Codified Game Plan'!$G$3:$G$477,0))</f>
        <v/>
      </c>
      <c r="E526" s="328" t="str">
        <f>IF(ISBLANK(A526),"",MAXIFS('Codified Game Plan'!$I$3:$I$477,'Codified Game Plan'!$E$3:$E$477,A526))</f>
        <v/>
      </c>
      <c r="F526" s="329" t="str">
        <f t="shared" si="4"/>
        <v>      - </v>
      </c>
      <c r="G526" s="295"/>
      <c r="H526" s="295"/>
      <c r="I526" s="295"/>
      <c r="J526" s="295"/>
      <c r="K526" s="295"/>
      <c r="L526" s="295"/>
      <c r="M526" s="295"/>
      <c r="N526" s="295"/>
      <c r="O526" s="295"/>
      <c r="P526" s="295"/>
      <c r="Q526" s="295"/>
      <c r="R526" s="295"/>
      <c r="S526" s="295"/>
      <c r="T526" s="295"/>
      <c r="U526" s="387"/>
      <c r="V526" s="387"/>
      <c r="W526" s="387"/>
      <c r="X526" s="387"/>
      <c r="Y526" s="387"/>
      <c r="Z526" s="387"/>
      <c r="AA526" s="387"/>
      <c r="AB526" s="387"/>
      <c r="AC526" s="387"/>
      <c r="AD526" s="387"/>
      <c r="AE526" s="387"/>
      <c r="AF526" s="387"/>
      <c r="AG526" s="387"/>
      <c r="AH526" s="387"/>
      <c r="AI526" s="387"/>
      <c r="AJ526" s="387"/>
      <c r="AK526" s="387"/>
      <c r="AL526" s="387"/>
      <c r="AM526" s="387"/>
      <c r="AN526" s="387"/>
      <c r="AO526" s="387"/>
      <c r="AP526" s="387"/>
      <c r="AQ526" s="387"/>
      <c r="AR526" s="387"/>
      <c r="AS526" s="387"/>
      <c r="AT526" s="387"/>
      <c r="AU526" s="387"/>
      <c r="AV526" s="387"/>
      <c r="AW526" s="387"/>
      <c r="AX526" s="387"/>
      <c r="AY526" s="387"/>
      <c r="AZ526" s="387"/>
      <c r="BA526" s="387"/>
      <c r="BB526" s="387"/>
      <c r="BC526" s="387"/>
      <c r="BD526" s="387"/>
      <c r="BE526" s="387"/>
      <c r="BF526" s="387"/>
      <c r="BG526" s="387"/>
      <c r="BH526" s="387"/>
      <c r="BI526" s="387"/>
      <c r="BJ526" s="387"/>
      <c r="BK526" s="387"/>
      <c r="BL526" s="387"/>
      <c r="BM526" s="387"/>
      <c r="BN526" s="387"/>
      <c r="BO526" s="387"/>
      <c r="BP526" s="387"/>
      <c r="BQ526" s="387"/>
      <c r="BR526" s="387"/>
      <c r="BS526" s="387"/>
      <c r="BT526" s="387"/>
      <c r="BU526" s="387"/>
      <c r="BV526" s="387"/>
      <c r="BW526" s="295"/>
      <c r="BX526" s="295"/>
      <c r="BY526" s="295"/>
    </row>
    <row r="527" ht="15.0" customHeight="1">
      <c r="A527" s="294"/>
      <c r="B527" s="295" t="str">
        <f>IF(ISTEXT(A527),SUMIF('Production Calendar'!$F$3:$F$171,'Crop Map'!$A527,'Production Calendar'!$G$3:$G$171),"")</f>
        <v/>
      </c>
      <c r="C527" s="327" t="str">
        <f t="shared" si="3"/>
        <v/>
      </c>
      <c r="D527" s="328" t="str">
        <f t="array" ref="D527">IF(ISBLANK(A527),"",XLOOKUP($A527,'Codified Game Plan'!$E$3:$E$477,'Codified Game Plan'!$G$3:$G$477,0))</f>
        <v/>
      </c>
      <c r="E527" s="328" t="str">
        <f>IF(ISBLANK(A527),"",MAXIFS('Codified Game Plan'!$I$3:$I$477,'Codified Game Plan'!$E$3:$E$477,A527))</f>
        <v/>
      </c>
      <c r="F527" s="329" t="str">
        <f t="shared" si="4"/>
        <v>      - </v>
      </c>
      <c r="G527" s="295"/>
      <c r="H527" s="295"/>
      <c r="I527" s="295"/>
      <c r="J527" s="295"/>
      <c r="K527" s="295"/>
      <c r="L527" s="295"/>
      <c r="M527" s="295"/>
      <c r="N527" s="295"/>
      <c r="O527" s="295"/>
      <c r="P527" s="295"/>
      <c r="Q527" s="295"/>
      <c r="R527" s="295"/>
      <c r="S527" s="295"/>
      <c r="T527" s="295"/>
      <c r="U527" s="387"/>
      <c r="V527" s="387"/>
      <c r="W527" s="387"/>
      <c r="X527" s="387"/>
      <c r="Y527" s="387"/>
      <c r="Z527" s="387"/>
      <c r="AA527" s="387"/>
      <c r="AB527" s="387"/>
      <c r="AC527" s="387"/>
      <c r="AD527" s="387"/>
      <c r="AE527" s="387"/>
      <c r="AF527" s="387"/>
      <c r="AG527" s="387"/>
      <c r="AH527" s="387"/>
      <c r="AI527" s="387"/>
      <c r="AJ527" s="387"/>
      <c r="AK527" s="387"/>
      <c r="AL527" s="387"/>
      <c r="AM527" s="387"/>
      <c r="AN527" s="387"/>
      <c r="AO527" s="387"/>
      <c r="AP527" s="387"/>
      <c r="AQ527" s="387"/>
      <c r="AR527" s="387"/>
      <c r="AS527" s="387"/>
      <c r="AT527" s="387"/>
      <c r="AU527" s="387"/>
      <c r="AV527" s="387"/>
      <c r="AW527" s="387"/>
      <c r="AX527" s="387"/>
      <c r="AY527" s="387"/>
      <c r="AZ527" s="387"/>
      <c r="BA527" s="387"/>
      <c r="BB527" s="387"/>
      <c r="BC527" s="387"/>
      <c r="BD527" s="387"/>
      <c r="BE527" s="387"/>
      <c r="BF527" s="387"/>
      <c r="BG527" s="387"/>
      <c r="BH527" s="387"/>
      <c r="BI527" s="387"/>
      <c r="BJ527" s="387"/>
      <c r="BK527" s="387"/>
      <c r="BL527" s="387"/>
      <c r="BM527" s="387"/>
      <c r="BN527" s="387"/>
      <c r="BO527" s="387"/>
      <c r="BP527" s="387"/>
      <c r="BQ527" s="387"/>
      <c r="BR527" s="387"/>
      <c r="BS527" s="387"/>
      <c r="BT527" s="387"/>
      <c r="BU527" s="387"/>
      <c r="BV527" s="387"/>
      <c r="BW527" s="295"/>
      <c r="BX527" s="295"/>
      <c r="BY527" s="295"/>
    </row>
    <row r="528" ht="15.0" customHeight="1">
      <c r="A528" s="294"/>
      <c r="B528" s="295" t="str">
        <f>IF(ISTEXT(A528),SUMIF('Production Calendar'!$F$3:$F$171,'Crop Map'!$A528,'Production Calendar'!$G$3:$G$171),"")</f>
        <v/>
      </c>
      <c r="C528" s="327" t="str">
        <f t="shared" si="3"/>
        <v/>
      </c>
      <c r="D528" s="328" t="str">
        <f t="array" ref="D528">IF(ISBLANK(A528),"",XLOOKUP($A528,'Codified Game Plan'!$E$3:$E$477,'Codified Game Plan'!$G$3:$G$477,0))</f>
        <v/>
      </c>
      <c r="E528" s="328" t="str">
        <f>IF(ISBLANK(A528),"",MAXIFS('Codified Game Plan'!$I$3:$I$477,'Codified Game Plan'!$E$3:$E$477,A528))</f>
        <v/>
      </c>
      <c r="F528" s="329" t="str">
        <f t="shared" si="4"/>
        <v>      - </v>
      </c>
      <c r="G528" s="295"/>
      <c r="H528" s="295"/>
      <c r="I528" s="295"/>
      <c r="J528" s="295"/>
      <c r="K528" s="295"/>
      <c r="L528" s="295"/>
      <c r="M528" s="295"/>
      <c r="N528" s="295"/>
      <c r="O528" s="295"/>
      <c r="P528" s="295"/>
      <c r="Q528" s="295"/>
      <c r="R528" s="295"/>
      <c r="S528" s="295"/>
      <c r="T528" s="295"/>
      <c r="U528" s="387"/>
      <c r="V528" s="387"/>
      <c r="W528" s="387"/>
      <c r="X528" s="387"/>
      <c r="Y528" s="387"/>
      <c r="Z528" s="387"/>
      <c r="AA528" s="387"/>
      <c r="AB528" s="387"/>
      <c r="AC528" s="387"/>
      <c r="AD528" s="387"/>
      <c r="AE528" s="387"/>
      <c r="AF528" s="387"/>
      <c r="AG528" s="387"/>
      <c r="AH528" s="387"/>
      <c r="AI528" s="387"/>
      <c r="AJ528" s="387"/>
      <c r="AK528" s="387"/>
      <c r="AL528" s="387"/>
      <c r="AM528" s="387"/>
      <c r="AN528" s="387"/>
      <c r="AO528" s="387"/>
      <c r="AP528" s="387"/>
      <c r="AQ528" s="387"/>
      <c r="AR528" s="387"/>
      <c r="AS528" s="387"/>
      <c r="AT528" s="387"/>
      <c r="AU528" s="387"/>
      <c r="AV528" s="387"/>
      <c r="AW528" s="387"/>
      <c r="AX528" s="387"/>
      <c r="AY528" s="387"/>
      <c r="AZ528" s="387"/>
      <c r="BA528" s="387"/>
      <c r="BB528" s="387"/>
      <c r="BC528" s="387"/>
      <c r="BD528" s="387"/>
      <c r="BE528" s="387"/>
      <c r="BF528" s="387"/>
      <c r="BG528" s="387"/>
      <c r="BH528" s="387"/>
      <c r="BI528" s="387"/>
      <c r="BJ528" s="387"/>
      <c r="BK528" s="387"/>
      <c r="BL528" s="387"/>
      <c r="BM528" s="387"/>
      <c r="BN528" s="387"/>
      <c r="BO528" s="387"/>
      <c r="BP528" s="387"/>
      <c r="BQ528" s="387"/>
      <c r="BR528" s="387"/>
      <c r="BS528" s="387"/>
      <c r="BT528" s="387"/>
      <c r="BU528" s="387"/>
      <c r="BV528" s="387"/>
      <c r="BW528" s="295"/>
      <c r="BX528" s="295"/>
      <c r="BY528" s="295"/>
    </row>
    <row r="529" ht="15.0" customHeight="1">
      <c r="A529" s="294"/>
      <c r="B529" s="295" t="str">
        <f>IF(ISTEXT(A529),SUMIF('Production Calendar'!$F$3:$F$171,'Crop Map'!$A529,'Production Calendar'!$G$3:$G$171),"")</f>
        <v/>
      </c>
      <c r="C529" s="327" t="str">
        <f t="shared" si="3"/>
        <v/>
      </c>
      <c r="D529" s="328" t="str">
        <f t="array" ref="D529">IF(ISBLANK(A529),"",XLOOKUP($A529,'Codified Game Plan'!$E$3:$E$477,'Codified Game Plan'!$G$3:$G$477,0))</f>
        <v/>
      </c>
      <c r="E529" s="328" t="str">
        <f>IF(ISBLANK(A529),"",MAXIFS('Codified Game Plan'!$I$3:$I$477,'Codified Game Plan'!$E$3:$E$477,A529))</f>
        <v/>
      </c>
      <c r="F529" s="329" t="str">
        <f t="shared" si="4"/>
        <v>      - </v>
      </c>
      <c r="G529" s="295"/>
      <c r="H529" s="295"/>
      <c r="I529" s="295"/>
      <c r="J529" s="295"/>
      <c r="K529" s="295"/>
      <c r="L529" s="295"/>
      <c r="M529" s="295"/>
      <c r="N529" s="295"/>
      <c r="O529" s="295"/>
      <c r="P529" s="295"/>
      <c r="Q529" s="295"/>
      <c r="R529" s="295"/>
      <c r="S529" s="295"/>
      <c r="T529" s="295"/>
      <c r="U529" s="387"/>
      <c r="V529" s="387"/>
      <c r="W529" s="387"/>
      <c r="X529" s="387"/>
      <c r="Y529" s="387"/>
      <c r="Z529" s="387"/>
      <c r="AA529" s="387"/>
      <c r="AB529" s="387"/>
      <c r="AC529" s="387"/>
      <c r="AD529" s="387"/>
      <c r="AE529" s="387"/>
      <c r="AF529" s="387"/>
      <c r="AG529" s="387"/>
      <c r="AH529" s="387"/>
      <c r="AI529" s="387"/>
      <c r="AJ529" s="387"/>
      <c r="AK529" s="387"/>
      <c r="AL529" s="387"/>
      <c r="AM529" s="387"/>
      <c r="AN529" s="387"/>
      <c r="AO529" s="387"/>
      <c r="AP529" s="387"/>
      <c r="AQ529" s="387"/>
      <c r="AR529" s="387"/>
      <c r="AS529" s="387"/>
      <c r="AT529" s="387"/>
      <c r="AU529" s="387"/>
      <c r="AV529" s="387"/>
      <c r="AW529" s="387"/>
      <c r="AX529" s="387"/>
      <c r="AY529" s="387"/>
      <c r="AZ529" s="387"/>
      <c r="BA529" s="387"/>
      <c r="BB529" s="387"/>
      <c r="BC529" s="387"/>
      <c r="BD529" s="387"/>
      <c r="BE529" s="387"/>
      <c r="BF529" s="387"/>
      <c r="BG529" s="387"/>
      <c r="BH529" s="387"/>
      <c r="BI529" s="387"/>
      <c r="BJ529" s="387"/>
      <c r="BK529" s="387"/>
      <c r="BL529" s="387"/>
      <c r="BM529" s="387"/>
      <c r="BN529" s="387"/>
      <c r="BO529" s="387"/>
      <c r="BP529" s="387"/>
      <c r="BQ529" s="387"/>
      <c r="BR529" s="387"/>
      <c r="BS529" s="387"/>
      <c r="BT529" s="387"/>
      <c r="BU529" s="387"/>
      <c r="BV529" s="387"/>
      <c r="BW529" s="295"/>
      <c r="BX529" s="295"/>
      <c r="BY529" s="295"/>
    </row>
    <row r="530" ht="15.0" customHeight="1">
      <c r="A530" s="294"/>
      <c r="B530" s="295" t="str">
        <f>IF(ISTEXT(A530),SUMIF('Production Calendar'!$F$3:$F$171,'Crop Map'!$A530,'Production Calendar'!$G$3:$G$171),"")</f>
        <v/>
      </c>
      <c r="C530" s="327" t="str">
        <f t="shared" si="3"/>
        <v/>
      </c>
      <c r="D530" s="328" t="str">
        <f t="array" ref="D530">IF(ISBLANK(A530),"",XLOOKUP($A530,'Codified Game Plan'!$E$3:$E$477,'Codified Game Plan'!$G$3:$G$477,0))</f>
        <v/>
      </c>
      <c r="E530" s="328" t="str">
        <f>IF(ISBLANK(A530),"",MAXIFS('Codified Game Plan'!$I$3:$I$477,'Codified Game Plan'!$E$3:$E$477,A530))</f>
        <v/>
      </c>
      <c r="F530" s="329" t="str">
        <f t="shared" si="4"/>
        <v>      - </v>
      </c>
      <c r="G530" s="295"/>
      <c r="H530" s="295"/>
      <c r="I530" s="295"/>
      <c r="J530" s="295"/>
      <c r="K530" s="295"/>
      <c r="L530" s="295"/>
      <c r="M530" s="295"/>
      <c r="N530" s="295"/>
      <c r="O530" s="295"/>
      <c r="P530" s="295"/>
      <c r="Q530" s="295"/>
      <c r="R530" s="295"/>
      <c r="S530" s="295"/>
      <c r="T530" s="295"/>
      <c r="U530" s="387"/>
      <c r="V530" s="387"/>
      <c r="W530" s="387"/>
      <c r="X530" s="387"/>
      <c r="Y530" s="387"/>
      <c r="Z530" s="387"/>
      <c r="AA530" s="387"/>
      <c r="AB530" s="387"/>
      <c r="AC530" s="387"/>
      <c r="AD530" s="387"/>
      <c r="AE530" s="387"/>
      <c r="AF530" s="387"/>
      <c r="AG530" s="387"/>
      <c r="AH530" s="387"/>
      <c r="AI530" s="387"/>
      <c r="AJ530" s="387"/>
      <c r="AK530" s="387"/>
      <c r="AL530" s="387"/>
      <c r="AM530" s="387"/>
      <c r="AN530" s="387"/>
      <c r="AO530" s="387"/>
      <c r="AP530" s="387"/>
      <c r="AQ530" s="387"/>
      <c r="AR530" s="387"/>
      <c r="AS530" s="387"/>
      <c r="AT530" s="387"/>
      <c r="AU530" s="387"/>
      <c r="AV530" s="387"/>
      <c r="AW530" s="387"/>
      <c r="AX530" s="387"/>
      <c r="AY530" s="387"/>
      <c r="AZ530" s="387"/>
      <c r="BA530" s="387"/>
      <c r="BB530" s="387"/>
      <c r="BC530" s="387"/>
      <c r="BD530" s="387"/>
      <c r="BE530" s="387"/>
      <c r="BF530" s="387"/>
      <c r="BG530" s="387"/>
      <c r="BH530" s="387"/>
      <c r="BI530" s="387"/>
      <c r="BJ530" s="387"/>
      <c r="BK530" s="387"/>
      <c r="BL530" s="387"/>
      <c r="BM530" s="387"/>
      <c r="BN530" s="387"/>
      <c r="BO530" s="387"/>
      <c r="BP530" s="387"/>
      <c r="BQ530" s="387"/>
      <c r="BR530" s="387"/>
      <c r="BS530" s="387"/>
      <c r="BT530" s="387"/>
      <c r="BU530" s="387"/>
      <c r="BV530" s="387"/>
      <c r="BW530" s="295"/>
      <c r="BX530" s="295"/>
      <c r="BY530" s="295"/>
    </row>
    <row r="531" ht="15.0" customHeight="1">
      <c r="A531" s="294"/>
      <c r="B531" s="295" t="str">
        <f>IF(ISTEXT(A531),SUMIF('Production Calendar'!$F$3:$F$171,'Crop Map'!$A531,'Production Calendar'!$G$3:$G$171),"")</f>
        <v/>
      </c>
      <c r="C531" s="327" t="str">
        <f t="shared" si="3"/>
        <v/>
      </c>
      <c r="D531" s="328" t="str">
        <f t="array" ref="D531">IF(ISBLANK(A531),"",XLOOKUP($A531,'Codified Game Plan'!$E$3:$E$477,'Codified Game Plan'!$G$3:$G$477,0))</f>
        <v/>
      </c>
      <c r="E531" s="328" t="str">
        <f>IF(ISBLANK(A531),"",MAXIFS('Codified Game Plan'!$I$3:$I$477,'Codified Game Plan'!$E$3:$E$477,A531))</f>
        <v/>
      </c>
      <c r="F531" s="329" t="str">
        <f t="shared" si="4"/>
        <v>      - </v>
      </c>
      <c r="G531" s="295"/>
      <c r="H531" s="295"/>
      <c r="I531" s="295"/>
      <c r="J531" s="295"/>
      <c r="K531" s="295"/>
      <c r="L531" s="295"/>
      <c r="M531" s="295"/>
      <c r="N531" s="295"/>
      <c r="O531" s="295"/>
      <c r="P531" s="295"/>
      <c r="Q531" s="295"/>
      <c r="R531" s="295"/>
      <c r="S531" s="295"/>
      <c r="T531" s="295"/>
      <c r="U531" s="387"/>
      <c r="V531" s="387"/>
      <c r="W531" s="387"/>
      <c r="X531" s="387"/>
      <c r="Y531" s="387"/>
      <c r="Z531" s="387"/>
      <c r="AA531" s="387"/>
      <c r="AB531" s="387"/>
      <c r="AC531" s="387"/>
      <c r="AD531" s="387"/>
      <c r="AE531" s="387"/>
      <c r="AF531" s="387"/>
      <c r="AG531" s="387"/>
      <c r="AH531" s="387"/>
      <c r="AI531" s="387"/>
      <c r="AJ531" s="387"/>
      <c r="AK531" s="387"/>
      <c r="AL531" s="387"/>
      <c r="AM531" s="387"/>
      <c r="AN531" s="387"/>
      <c r="AO531" s="387"/>
      <c r="AP531" s="387"/>
      <c r="AQ531" s="387"/>
      <c r="AR531" s="387"/>
      <c r="AS531" s="387"/>
      <c r="AT531" s="387"/>
      <c r="AU531" s="387"/>
      <c r="AV531" s="387"/>
      <c r="AW531" s="387"/>
      <c r="AX531" s="387"/>
      <c r="AY531" s="387"/>
      <c r="AZ531" s="387"/>
      <c r="BA531" s="387"/>
      <c r="BB531" s="387"/>
      <c r="BC531" s="387"/>
      <c r="BD531" s="387"/>
      <c r="BE531" s="387"/>
      <c r="BF531" s="387"/>
      <c r="BG531" s="387"/>
      <c r="BH531" s="387"/>
      <c r="BI531" s="387"/>
      <c r="BJ531" s="387"/>
      <c r="BK531" s="387"/>
      <c r="BL531" s="387"/>
      <c r="BM531" s="387"/>
      <c r="BN531" s="387"/>
      <c r="BO531" s="387"/>
      <c r="BP531" s="387"/>
      <c r="BQ531" s="387"/>
      <c r="BR531" s="387"/>
      <c r="BS531" s="387"/>
      <c r="BT531" s="387"/>
      <c r="BU531" s="387"/>
      <c r="BV531" s="387"/>
      <c r="BW531" s="295"/>
      <c r="BX531" s="295"/>
      <c r="BY531" s="295"/>
    </row>
    <row r="532" ht="15.0" customHeight="1">
      <c r="A532" s="294"/>
      <c r="B532" s="295" t="str">
        <f>IF(ISTEXT(A532),SUMIF('Production Calendar'!$F$3:$F$171,'Crop Map'!$A532,'Production Calendar'!$G$3:$G$171),"")</f>
        <v/>
      </c>
      <c r="C532" s="327" t="str">
        <f t="shared" si="3"/>
        <v/>
      </c>
      <c r="D532" s="328" t="str">
        <f t="array" ref="D532">IF(ISBLANK(A532),"",XLOOKUP($A532,'Codified Game Plan'!$E$3:$E$477,'Codified Game Plan'!$G$3:$G$477,0))</f>
        <v/>
      </c>
      <c r="E532" s="328" t="str">
        <f>IF(ISBLANK(A532),"",MAXIFS('Codified Game Plan'!$I$3:$I$477,'Codified Game Plan'!$E$3:$E$477,A532))</f>
        <v/>
      </c>
      <c r="F532" s="329" t="str">
        <f t="shared" si="4"/>
        <v>      - </v>
      </c>
      <c r="G532" s="295"/>
      <c r="H532" s="295"/>
      <c r="I532" s="295"/>
      <c r="J532" s="295"/>
      <c r="K532" s="295"/>
      <c r="L532" s="295"/>
      <c r="M532" s="295"/>
      <c r="N532" s="295"/>
      <c r="O532" s="295"/>
      <c r="P532" s="295"/>
      <c r="Q532" s="295"/>
      <c r="R532" s="295"/>
      <c r="S532" s="295"/>
      <c r="T532" s="295"/>
      <c r="U532" s="387"/>
      <c r="V532" s="387"/>
      <c r="W532" s="387"/>
      <c r="X532" s="387"/>
      <c r="Y532" s="387"/>
      <c r="Z532" s="387"/>
      <c r="AA532" s="387"/>
      <c r="AB532" s="387"/>
      <c r="AC532" s="387"/>
      <c r="AD532" s="387"/>
      <c r="AE532" s="387"/>
      <c r="AF532" s="387"/>
      <c r="AG532" s="387"/>
      <c r="AH532" s="387"/>
      <c r="AI532" s="387"/>
      <c r="AJ532" s="387"/>
      <c r="AK532" s="387"/>
      <c r="AL532" s="387"/>
      <c r="AM532" s="387"/>
      <c r="AN532" s="387"/>
      <c r="AO532" s="387"/>
      <c r="AP532" s="387"/>
      <c r="AQ532" s="387"/>
      <c r="AR532" s="387"/>
      <c r="AS532" s="387"/>
      <c r="AT532" s="387"/>
      <c r="AU532" s="387"/>
      <c r="AV532" s="387"/>
      <c r="AW532" s="387"/>
      <c r="AX532" s="387"/>
      <c r="AY532" s="387"/>
      <c r="AZ532" s="387"/>
      <c r="BA532" s="387"/>
      <c r="BB532" s="387"/>
      <c r="BC532" s="387"/>
      <c r="BD532" s="387"/>
      <c r="BE532" s="387"/>
      <c r="BF532" s="387"/>
      <c r="BG532" s="387"/>
      <c r="BH532" s="387"/>
      <c r="BI532" s="387"/>
      <c r="BJ532" s="387"/>
      <c r="BK532" s="387"/>
      <c r="BL532" s="387"/>
      <c r="BM532" s="387"/>
      <c r="BN532" s="387"/>
      <c r="BO532" s="387"/>
      <c r="BP532" s="387"/>
      <c r="BQ532" s="387"/>
      <c r="BR532" s="387"/>
      <c r="BS532" s="387"/>
      <c r="BT532" s="387"/>
      <c r="BU532" s="387"/>
      <c r="BV532" s="387"/>
      <c r="BW532" s="295"/>
      <c r="BX532" s="295"/>
      <c r="BY532" s="295"/>
    </row>
    <row r="533" ht="15.0" customHeight="1">
      <c r="A533" s="294"/>
      <c r="B533" s="295" t="str">
        <f>IF(ISTEXT(A533),SUMIF('Production Calendar'!$F$3:$F$171,'Crop Map'!$A533,'Production Calendar'!$G$3:$G$171),"")</f>
        <v/>
      </c>
      <c r="C533" s="327" t="str">
        <f t="shared" si="3"/>
        <v/>
      </c>
      <c r="D533" s="328" t="str">
        <f t="array" ref="D533">IF(ISBLANK(A533),"",XLOOKUP($A533,'Codified Game Plan'!$E$3:$E$477,'Codified Game Plan'!$G$3:$G$477,0))</f>
        <v/>
      </c>
      <c r="E533" s="328" t="str">
        <f>IF(ISBLANK(A533),"",MAXIFS('Codified Game Plan'!$I$3:$I$477,'Codified Game Plan'!$E$3:$E$477,A533))</f>
        <v/>
      </c>
      <c r="F533" s="329" t="str">
        <f t="shared" si="4"/>
        <v>      - </v>
      </c>
      <c r="G533" s="295"/>
      <c r="H533" s="295"/>
      <c r="I533" s="295"/>
      <c r="J533" s="295"/>
      <c r="K533" s="295"/>
      <c r="L533" s="295"/>
      <c r="M533" s="295"/>
      <c r="N533" s="295"/>
      <c r="O533" s="295"/>
      <c r="P533" s="295"/>
      <c r="Q533" s="295"/>
      <c r="R533" s="295"/>
      <c r="S533" s="295"/>
      <c r="T533" s="295"/>
      <c r="U533" s="387"/>
      <c r="V533" s="387"/>
      <c r="W533" s="387"/>
      <c r="X533" s="387"/>
      <c r="Y533" s="387"/>
      <c r="Z533" s="387"/>
      <c r="AA533" s="387"/>
      <c r="AB533" s="387"/>
      <c r="AC533" s="387"/>
      <c r="AD533" s="387"/>
      <c r="AE533" s="387"/>
      <c r="AF533" s="387"/>
      <c r="AG533" s="387"/>
      <c r="AH533" s="387"/>
      <c r="AI533" s="387"/>
      <c r="AJ533" s="387"/>
      <c r="AK533" s="387"/>
      <c r="AL533" s="387"/>
      <c r="AM533" s="387"/>
      <c r="AN533" s="387"/>
      <c r="AO533" s="387"/>
      <c r="AP533" s="387"/>
      <c r="AQ533" s="387"/>
      <c r="AR533" s="387"/>
      <c r="AS533" s="387"/>
      <c r="AT533" s="387"/>
      <c r="AU533" s="387"/>
      <c r="AV533" s="387"/>
      <c r="AW533" s="387"/>
      <c r="AX533" s="387"/>
      <c r="AY533" s="387"/>
      <c r="AZ533" s="387"/>
      <c r="BA533" s="387"/>
      <c r="BB533" s="387"/>
      <c r="BC533" s="387"/>
      <c r="BD533" s="387"/>
      <c r="BE533" s="387"/>
      <c r="BF533" s="387"/>
      <c r="BG533" s="387"/>
      <c r="BH533" s="387"/>
      <c r="BI533" s="387"/>
      <c r="BJ533" s="387"/>
      <c r="BK533" s="387"/>
      <c r="BL533" s="387"/>
      <c r="BM533" s="387"/>
      <c r="BN533" s="387"/>
      <c r="BO533" s="387"/>
      <c r="BP533" s="387"/>
      <c r="BQ533" s="387"/>
      <c r="BR533" s="387"/>
      <c r="BS533" s="387"/>
      <c r="BT533" s="387"/>
      <c r="BU533" s="387"/>
      <c r="BV533" s="387"/>
      <c r="BW533" s="295"/>
      <c r="BX533" s="295"/>
      <c r="BY533" s="295"/>
    </row>
    <row r="534" ht="15.0" customHeight="1">
      <c r="A534" s="294"/>
      <c r="B534" s="295" t="str">
        <f>IF(ISTEXT(A534),SUMIF('Production Calendar'!$F$3:$F$171,'Crop Map'!$A534,'Production Calendar'!$G$3:$G$171),"")</f>
        <v/>
      </c>
      <c r="C534" s="327" t="str">
        <f t="shared" si="3"/>
        <v/>
      </c>
      <c r="D534" s="328" t="str">
        <f t="array" ref="D534">IF(ISBLANK(A534),"",XLOOKUP($A534,'Codified Game Plan'!$E$3:$E$477,'Codified Game Plan'!$G$3:$G$477,0))</f>
        <v/>
      </c>
      <c r="E534" s="328" t="str">
        <f>IF(ISBLANK(A534),"",MAXIFS('Codified Game Plan'!$I$3:$I$477,'Codified Game Plan'!$E$3:$E$477,A534))</f>
        <v/>
      </c>
      <c r="F534" s="329" t="str">
        <f t="shared" si="4"/>
        <v>      - </v>
      </c>
      <c r="G534" s="295"/>
      <c r="H534" s="295"/>
      <c r="I534" s="295"/>
      <c r="J534" s="295"/>
      <c r="K534" s="295"/>
      <c r="L534" s="295"/>
      <c r="M534" s="295"/>
      <c r="N534" s="295"/>
      <c r="O534" s="295"/>
      <c r="P534" s="295"/>
      <c r="Q534" s="295"/>
      <c r="R534" s="295"/>
      <c r="S534" s="295"/>
      <c r="T534" s="295"/>
      <c r="U534" s="387"/>
      <c r="V534" s="387"/>
      <c r="W534" s="387"/>
      <c r="X534" s="387"/>
      <c r="Y534" s="387"/>
      <c r="Z534" s="387"/>
      <c r="AA534" s="387"/>
      <c r="AB534" s="387"/>
      <c r="AC534" s="387"/>
      <c r="AD534" s="387"/>
      <c r="AE534" s="387"/>
      <c r="AF534" s="387"/>
      <c r="AG534" s="387"/>
      <c r="AH534" s="387"/>
      <c r="AI534" s="387"/>
      <c r="AJ534" s="387"/>
      <c r="AK534" s="387"/>
      <c r="AL534" s="387"/>
      <c r="AM534" s="387"/>
      <c r="AN534" s="387"/>
      <c r="AO534" s="387"/>
      <c r="AP534" s="387"/>
      <c r="AQ534" s="387"/>
      <c r="AR534" s="387"/>
      <c r="AS534" s="387"/>
      <c r="AT534" s="387"/>
      <c r="AU534" s="387"/>
      <c r="AV534" s="387"/>
      <c r="AW534" s="387"/>
      <c r="AX534" s="387"/>
      <c r="AY534" s="387"/>
      <c r="AZ534" s="387"/>
      <c r="BA534" s="387"/>
      <c r="BB534" s="387"/>
      <c r="BC534" s="387"/>
      <c r="BD534" s="387"/>
      <c r="BE534" s="387"/>
      <c r="BF534" s="387"/>
      <c r="BG534" s="387"/>
      <c r="BH534" s="387"/>
      <c r="BI534" s="387"/>
      <c r="BJ534" s="387"/>
      <c r="BK534" s="387"/>
      <c r="BL534" s="387"/>
      <c r="BM534" s="387"/>
      <c r="BN534" s="387"/>
      <c r="BO534" s="387"/>
      <c r="BP534" s="387"/>
      <c r="BQ534" s="387"/>
      <c r="BR534" s="387"/>
      <c r="BS534" s="387"/>
      <c r="BT534" s="387"/>
      <c r="BU534" s="387"/>
      <c r="BV534" s="387"/>
      <c r="BW534" s="295"/>
      <c r="BX534" s="295"/>
      <c r="BY534" s="295"/>
    </row>
    <row r="535" ht="15.0" customHeight="1">
      <c r="A535" s="294"/>
      <c r="B535" s="295" t="str">
        <f>IF(ISTEXT(A535),SUMIF('Production Calendar'!$F$3:$F$171,'Crop Map'!$A535,'Production Calendar'!$G$3:$G$171),"")</f>
        <v/>
      </c>
      <c r="C535" s="327" t="str">
        <f t="shared" si="3"/>
        <v/>
      </c>
      <c r="D535" s="328" t="str">
        <f t="array" ref="D535">IF(ISBLANK(A535),"",XLOOKUP($A535,'Codified Game Plan'!$E$3:$E$477,'Codified Game Plan'!$G$3:$G$477,0))</f>
        <v/>
      </c>
      <c r="E535" s="328" t="str">
        <f>IF(ISBLANK(A535),"",MAXIFS('Codified Game Plan'!$I$3:$I$477,'Codified Game Plan'!$E$3:$E$477,A535))</f>
        <v/>
      </c>
      <c r="F535" s="329" t="str">
        <f t="shared" si="4"/>
        <v>      - </v>
      </c>
      <c r="G535" s="295"/>
      <c r="H535" s="295"/>
      <c r="I535" s="295"/>
      <c r="J535" s="295"/>
      <c r="K535" s="295"/>
      <c r="L535" s="295"/>
      <c r="M535" s="295"/>
      <c r="N535" s="295"/>
      <c r="O535" s="295"/>
      <c r="P535" s="295"/>
      <c r="Q535" s="295"/>
      <c r="R535" s="295"/>
      <c r="S535" s="295"/>
      <c r="T535" s="295"/>
      <c r="U535" s="387"/>
      <c r="V535" s="387"/>
      <c r="W535" s="387"/>
      <c r="X535" s="387"/>
      <c r="Y535" s="387"/>
      <c r="Z535" s="387"/>
      <c r="AA535" s="387"/>
      <c r="AB535" s="387"/>
      <c r="AC535" s="387"/>
      <c r="AD535" s="387"/>
      <c r="AE535" s="387"/>
      <c r="AF535" s="387"/>
      <c r="AG535" s="387"/>
      <c r="AH535" s="387"/>
      <c r="AI535" s="387"/>
      <c r="AJ535" s="387"/>
      <c r="AK535" s="387"/>
      <c r="AL535" s="387"/>
      <c r="AM535" s="387"/>
      <c r="AN535" s="387"/>
      <c r="AO535" s="387"/>
      <c r="AP535" s="387"/>
      <c r="AQ535" s="387"/>
      <c r="AR535" s="387"/>
      <c r="AS535" s="387"/>
      <c r="AT535" s="387"/>
      <c r="AU535" s="387"/>
      <c r="AV535" s="387"/>
      <c r="AW535" s="387"/>
      <c r="AX535" s="387"/>
      <c r="AY535" s="387"/>
      <c r="AZ535" s="387"/>
      <c r="BA535" s="387"/>
      <c r="BB535" s="387"/>
      <c r="BC535" s="387"/>
      <c r="BD535" s="387"/>
      <c r="BE535" s="387"/>
      <c r="BF535" s="387"/>
      <c r="BG535" s="387"/>
      <c r="BH535" s="387"/>
      <c r="BI535" s="387"/>
      <c r="BJ535" s="387"/>
      <c r="BK535" s="387"/>
      <c r="BL535" s="387"/>
      <c r="BM535" s="387"/>
      <c r="BN535" s="387"/>
      <c r="BO535" s="387"/>
      <c r="BP535" s="387"/>
      <c r="BQ535" s="387"/>
      <c r="BR535" s="387"/>
      <c r="BS535" s="387"/>
      <c r="BT535" s="387"/>
      <c r="BU535" s="387"/>
      <c r="BV535" s="387"/>
      <c r="BW535" s="295"/>
      <c r="BX535" s="295"/>
      <c r="BY535" s="295"/>
    </row>
    <row r="536" ht="15.0" customHeight="1">
      <c r="A536" s="294"/>
      <c r="B536" s="295" t="str">
        <f>IF(ISTEXT(A536),SUMIF('Production Calendar'!$F$3:$F$171,'Crop Map'!$A536,'Production Calendar'!$G$3:$G$171),"")</f>
        <v/>
      </c>
      <c r="C536" s="327" t="str">
        <f t="shared" si="3"/>
        <v/>
      </c>
      <c r="D536" s="328" t="str">
        <f t="array" ref="D536">IF(ISBLANK(A536),"",XLOOKUP($A536,'Codified Game Plan'!$E$3:$E$477,'Codified Game Plan'!$G$3:$G$477,0))</f>
        <v/>
      </c>
      <c r="E536" s="328" t="str">
        <f>IF(ISBLANK(A536),"",MAXIFS('Codified Game Plan'!$I$3:$I$477,'Codified Game Plan'!$E$3:$E$477,A536))</f>
        <v/>
      </c>
      <c r="F536" s="329" t="str">
        <f t="shared" si="4"/>
        <v>      - </v>
      </c>
      <c r="G536" s="295"/>
      <c r="H536" s="295"/>
      <c r="I536" s="295"/>
      <c r="J536" s="295"/>
      <c r="K536" s="295"/>
      <c r="L536" s="295"/>
      <c r="M536" s="295"/>
      <c r="N536" s="295"/>
      <c r="O536" s="295"/>
      <c r="P536" s="295"/>
      <c r="Q536" s="295"/>
      <c r="R536" s="295"/>
      <c r="S536" s="295"/>
      <c r="T536" s="295"/>
      <c r="U536" s="387"/>
      <c r="V536" s="387"/>
      <c r="W536" s="387"/>
      <c r="X536" s="387"/>
      <c r="Y536" s="387"/>
      <c r="Z536" s="387"/>
      <c r="AA536" s="387"/>
      <c r="AB536" s="387"/>
      <c r="AC536" s="387"/>
      <c r="AD536" s="387"/>
      <c r="AE536" s="387"/>
      <c r="AF536" s="387"/>
      <c r="AG536" s="387"/>
      <c r="AH536" s="387"/>
      <c r="AI536" s="387"/>
      <c r="AJ536" s="387"/>
      <c r="AK536" s="387"/>
      <c r="AL536" s="387"/>
      <c r="AM536" s="387"/>
      <c r="AN536" s="387"/>
      <c r="AO536" s="387"/>
      <c r="AP536" s="387"/>
      <c r="AQ536" s="387"/>
      <c r="AR536" s="387"/>
      <c r="AS536" s="387"/>
      <c r="AT536" s="387"/>
      <c r="AU536" s="387"/>
      <c r="AV536" s="387"/>
      <c r="AW536" s="387"/>
      <c r="AX536" s="387"/>
      <c r="AY536" s="387"/>
      <c r="AZ536" s="387"/>
      <c r="BA536" s="387"/>
      <c r="BB536" s="387"/>
      <c r="BC536" s="387"/>
      <c r="BD536" s="387"/>
      <c r="BE536" s="387"/>
      <c r="BF536" s="387"/>
      <c r="BG536" s="387"/>
      <c r="BH536" s="387"/>
      <c r="BI536" s="387"/>
      <c r="BJ536" s="387"/>
      <c r="BK536" s="387"/>
      <c r="BL536" s="387"/>
      <c r="BM536" s="387"/>
      <c r="BN536" s="387"/>
      <c r="BO536" s="387"/>
      <c r="BP536" s="387"/>
      <c r="BQ536" s="387"/>
      <c r="BR536" s="387"/>
      <c r="BS536" s="387"/>
      <c r="BT536" s="387"/>
      <c r="BU536" s="387"/>
      <c r="BV536" s="387"/>
      <c r="BW536" s="295"/>
      <c r="BX536" s="295"/>
      <c r="BY536" s="295"/>
    </row>
    <row r="537" ht="15.0" customHeight="1">
      <c r="A537" s="294"/>
      <c r="B537" s="295" t="str">
        <f>IF(ISTEXT(A537),SUMIF('Production Calendar'!$F$3:$F$171,'Crop Map'!$A537,'Production Calendar'!$G$3:$G$171),"")</f>
        <v/>
      </c>
      <c r="C537" s="327" t="str">
        <f t="shared" si="3"/>
        <v/>
      </c>
      <c r="D537" s="328" t="str">
        <f t="array" ref="D537">IF(ISBLANK(A537),"",XLOOKUP($A537,'Codified Game Plan'!$E$3:$E$477,'Codified Game Plan'!$G$3:$G$477,0))</f>
        <v/>
      </c>
      <c r="E537" s="328" t="str">
        <f>IF(ISBLANK(A537),"",MAXIFS('Codified Game Plan'!$I$3:$I$477,'Codified Game Plan'!$E$3:$E$477,A537))</f>
        <v/>
      </c>
      <c r="F537" s="329" t="str">
        <f t="shared" si="4"/>
        <v>      - </v>
      </c>
      <c r="G537" s="295"/>
      <c r="H537" s="295"/>
      <c r="I537" s="295"/>
      <c r="J537" s="295"/>
      <c r="K537" s="295"/>
      <c r="L537" s="295"/>
      <c r="M537" s="295"/>
      <c r="N537" s="295"/>
      <c r="O537" s="295"/>
      <c r="P537" s="295"/>
      <c r="Q537" s="295"/>
      <c r="R537" s="295"/>
      <c r="S537" s="295"/>
      <c r="T537" s="295"/>
      <c r="U537" s="387"/>
      <c r="V537" s="387"/>
      <c r="W537" s="387"/>
      <c r="X537" s="387"/>
      <c r="Y537" s="387"/>
      <c r="Z537" s="387"/>
      <c r="AA537" s="387"/>
      <c r="AB537" s="387"/>
      <c r="AC537" s="387"/>
      <c r="AD537" s="387"/>
      <c r="AE537" s="387"/>
      <c r="AF537" s="387"/>
      <c r="AG537" s="387"/>
      <c r="AH537" s="387"/>
      <c r="AI537" s="387"/>
      <c r="AJ537" s="387"/>
      <c r="AK537" s="387"/>
      <c r="AL537" s="387"/>
      <c r="AM537" s="387"/>
      <c r="AN537" s="387"/>
      <c r="AO537" s="387"/>
      <c r="AP537" s="387"/>
      <c r="AQ537" s="387"/>
      <c r="AR537" s="387"/>
      <c r="AS537" s="387"/>
      <c r="AT537" s="387"/>
      <c r="AU537" s="387"/>
      <c r="AV537" s="387"/>
      <c r="AW537" s="387"/>
      <c r="AX537" s="387"/>
      <c r="AY537" s="387"/>
      <c r="AZ537" s="387"/>
      <c r="BA537" s="387"/>
      <c r="BB537" s="387"/>
      <c r="BC537" s="387"/>
      <c r="BD537" s="387"/>
      <c r="BE537" s="387"/>
      <c r="BF537" s="387"/>
      <c r="BG537" s="387"/>
      <c r="BH537" s="387"/>
      <c r="BI537" s="387"/>
      <c r="BJ537" s="387"/>
      <c r="BK537" s="387"/>
      <c r="BL537" s="387"/>
      <c r="BM537" s="387"/>
      <c r="BN537" s="387"/>
      <c r="BO537" s="387"/>
      <c r="BP537" s="387"/>
      <c r="BQ537" s="387"/>
      <c r="BR537" s="387"/>
      <c r="BS537" s="387"/>
      <c r="BT537" s="387"/>
      <c r="BU537" s="387"/>
      <c r="BV537" s="387"/>
      <c r="BW537" s="295"/>
      <c r="BX537" s="295"/>
      <c r="BY537" s="295"/>
    </row>
    <row r="538" ht="15.0" customHeight="1">
      <c r="A538" s="294"/>
      <c r="B538" s="295" t="str">
        <f>IF(ISTEXT(A538),SUMIF('Production Calendar'!$F$3:$F$171,'Crop Map'!$A538,'Production Calendar'!$G$3:$G$171),"")</f>
        <v/>
      </c>
      <c r="C538" s="327" t="str">
        <f t="shared" si="3"/>
        <v/>
      </c>
      <c r="D538" s="328" t="str">
        <f t="array" ref="D538">IF(ISBLANK(A538),"",XLOOKUP($A538,'Codified Game Plan'!$E$3:$E$477,'Codified Game Plan'!$G$3:$G$477,0))</f>
        <v/>
      </c>
      <c r="E538" s="328" t="str">
        <f>IF(ISBLANK(A538),"",MAXIFS('Codified Game Plan'!$I$3:$I$477,'Codified Game Plan'!$E$3:$E$477,A538))</f>
        <v/>
      </c>
      <c r="F538" s="329" t="str">
        <f t="shared" si="4"/>
        <v>      - </v>
      </c>
      <c r="G538" s="295"/>
      <c r="H538" s="295"/>
      <c r="I538" s="295"/>
      <c r="J538" s="295"/>
      <c r="K538" s="295"/>
      <c r="L538" s="295"/>
      <c r="M538" s="295"/>
      <c r="N538" s="295"/>
      <c r="O538" s="295"/>
      <c r="P538" s="295"/>
      <c r="Q538" s="295"/>
      <c r="R538" s="295"/>
      <c r="S538" s="295"/>
      <c r="T538" s="295"/>
      <c r="U538" s="387"/>
      <c r="V538" s="387"/>
      <c r="W538" s="387"/>
      <c r="X538" s="387"/>
      <c r="Y538" s="387"/>
      <c r="Z538" s="387"/>
      <c r="AA538" s="387"/>
      <c r="AB538" s="387"/>
      <c r="AC538" s="387"/>
      <c r="AD538" s="387"/>
      <c r="AE538" s="387"/>
      <c r="AF538" s="387"/>
      <c r="AG538" s="387"/>
      <c r="AH538" s="387"/>
      <c r="AI538" s="387"/>
      <c r="AJ538" s="387"/>
      <c r="AK538" s="387"/>
      <c r="AL538" s="387"/>
      <c r="AM538" s="387"/>
      <c r="AN538" s="387"/>
      <c r="AO538" s="387"/>
      <c r="AP538" s="387"/>
      <c r="AQ538" s="387"/>
      <c r="AR538" s="387"/>
      <c r="AS538" s="387"/>
      <c r="AT538" s="387"/>
      <c r="AU538" s="387"/>
      <c r="AV538" s="387"/>
      <c r="AW538" s="387"/>
      <c r="AX538" s="387"/>
      <c r="AY538" s="387"/>
      <c r="AZ538" s="387"/>
      <c r="BA538" s="387"/>
      <c r="BB538" s="387"/>
      <c r="BC538" s="387"/>
      <c r="BD538" s="387"/>
      <c r="BE538" s="387"/>
      <c r="BF538" s="387"/>
      <c r="BG538" s="387"/>
      <c r="BH538" s="387"/>
      <c r="BI538" s="387"/>
      <c r="BJ538" s="387"/>
      <c r="BK538" s="387"/>
      <c r="BL538" s="387"/>
      <c r="BM538" s="387"/>
      <c r="BN538" s="387"/>
      <c r="BO538" s="387"/>
      <c r="BP538" s="387"/>
      <c r="BQ538" s="387"/>
      <c r="BR538" s="387"/>
      <c r="BS538" s="387"/>
      <c r="BT538" s="387"/>
      <c r="BU538" s="387"/>
      <c r="BV538" s="387"/>
      <c r="BW538" s="295"/>
      <c r="BX538" s="295"/>
      <c r="BY538" s="295"/>
    </row>
    <row r="539" ht="15.0" customHeight="1">
      <c r="A539" s="294"/>
      <c r="B539" s="295" t="str">
        <f>IF(ISTEXT(A539),SUMIF('Production Calendar'!$F$3:$F$171,'Crop Map'!$A539,'Production Calendar'!$G$3:$G$171),"")</f>
        <v/>
      </c>
      <c r="C539" s="327" t="str">
        <f t="shared" si="3"/>
        <v/>
      </c>
      <c r="D539" s="328" t="str">
        <f t="array" ref="D539">IF(ISBLANK(A539),"",XLOOKUP($A539,'Codified Game Plan'!$E$3:$E$477,'Codified Game Plan'!$G$3:$G$477,0))</f>
        <v/>
      </c>
      <c r="E539" s="328" t="str">
        <f>IF(ISBLANK(A539),"",MAXIFS('Codified Game Plan'!$I$3:$I$477,'Codified Game Plan'!$E$3:$E$477,A539))</f>
        <v/>
      </c>
      <c r="F539" s="329" t="str">
        <f t="shared" si="4"/>
        <v>      - </v>
      </c>
      <c r="G539" s="295"/>
      <c r="H539" s="295"/>
      <c r="I539" s="295"/>
      <c r="J539" s="295"/>
      <c r="K539" s="295"/>
      <c r="L539" s="295"/>
      <c r="M539" s="295"/>
      <c r="N539" s="295"/>
      <c r="O539" s="295"/>
      <c r="P539" s="295"/>
      <c r="Q539" s="295"/>
      <c r="R539" s="295"/>
      <c r="S539" s="295"/>
      <c r="T539" s="295"/>
      <c r="U539" s="387"/>
      <c r="V539" s="387"/>
      <c r="W539" s="387"/>
      <c r="X539" s="387"/>
      <c r="Y539" s="387"/>
      <c r="Z539" s="387"/>
      <c r="AA539" s="387"/>
      <c r="AB539" s="387"/>
      <c r="AC539" s="387"/>
      <c r="AD539" s="387"/>
      <c r="AE539" s="387"/>
      <c r="AF539" s="387"/>
      <c r="AG539" s="387"/>
      <c r="AH539" s="387"/>
      <c r="AI539" s="387"/>
      <c r="AJ539" s="387"/>
      <c r="AK539" s="387"/>
      <c r="AL539" s="387"/>
      <c r="AM539" s="387"/>
      <c r="AN539" s="387"/>
      <c r="AO539" s="387"/>
      <c r="AP539" s="387"/>
      <c r="AQ539" s="387"/>
      <c r="AR539" s="387"/>
      <c r="AS539" s="387"/>
      <c r="AT539" s="387"/>
      <c r="AU539" s="387"/>
      <c r="AV539" s="387"/>
      <c r="AW539" s="387"/>
      <c r="AX539" s="387"/>
      <c r="AY539" s="387"/>
      <c r="AZ539" s="387"/>
      <c r="BA539" s="387"/>
      <c r="BB539" s="387"/>
      <c r="BC539" s="387"/>
      <c r="BD539" s="387"/>
      <c r="BE539" s="387"/>
      <c r="BF539" s="387"/>
      <c r="BG539" s="387"/>
      <c r="BH539" s="387"/>
      <c r="BI539" s="387"/>
      <c r="BJ539" s="387"/>
      <c r="BK539" s="387"/>
      <c r="BL539" s="387"/>
      <c r="BM539" s="387"/>
      <c r="BN539" s="387"/>
      <c r="BO539" s="387"/>
      <c r="BP539" s="387"/>
      <c r="BQ539" s="387"/>
      <c r="BR539" s="387"/>
      <c r="BS539" s="387"/>
      <c r="BT539" s="387"/>
      <c r="BU539" s="387"/>
      <c r="BV539" s="387"/>
      <c r="BW539" s="295"/>
      <c r="BX539" s="295"/>
      <c r="BY539" s="295"/>
    </row>
    <row r="540" ht="15.0" customHeight="1">
      <c r="A540" s="294"/>
      <c r="B540" s="295" t="str">
        <f>IF(ISTEXT(A540),SUMIF('Production Calendar'!$F$3:$F$171,'Crop Map'!$A540,'Production Calendar'!$G$3:$G$171),"")</f>
        <v/>
      </c>
      <c r="C540" s="327" t="str">
        <f t="shared" si="3"/>
        <v/>
      </c>
      <c r="D540" s="328" t="str">
        <f t="array" ref="D540">IF(ISBLANK(A540),"",XLOOKUP($A540,'Codified Game Plan'!$E$3:$E$477,'Codified Game Plan'!$G$3:$G$477,0))</f>
        <v/>
      </c>
      <c r="E540" s="328" t="str">
        <f>IF(ISBLANK(A540),"",MAXIFS('Codified Game Plan'!$I$3:$I$477,'Codified Game Plan'!$E$3:$E$477,A540))</f>
        <v/>
      </c>
      <c r="F540" s="329" t="str">
        <f t="shared" si="4"/>
        <v>      - </v>
      </c>
      <c r="G540" s="295"/>
      <c r="H540" s="295"/>
      <c r="I540" s="295"/>
      <c r="J540" s="295"/>
      <c r="K540" s="295"/>
      <c r="L540" s="295"/>
      <c r="M540" s="295"/>
      <c r="N540" s="295"/>
      <c r="O540" s="295"/>
      <c r="P540" s="295"/>
      <c r="Q540" s="295"/>
      <c r="R540" s="295"/>
      <c r="S540" s="295"/>
      <c r="T540" s="295"/>
      <c r="U540" s="387"/>
      <c r="V540" s="387"/>
      <c r="W540" s="387"/>
      <c r="X540" s="387"/>
      <c r="Y540" s="387"/>
      <c r="Z540" s="387"/>
      <c r="AA540" s="387"/>
      <c r="AB540" s="387"/>
      <c r="AC540" s="387"/>
      <c r="AD540" s="387"/>
      <c r="AE540" s="387"/>
      <c r="AF540" s="387"/>
      <c r="AG540" s="387"/>
      <c r="AH540" s="387"/>
      <c r="AI540" s="387"/>
      <c r="AJ540" s="387"/>
      <c r="AK540" s="387"/>
      <c r="AL540" s="387"/>
      <c r="AM540" s="387"/>
      <c r="AN540" s="387"/>
      <c r="AO540" s="387"/>
      <c r="AP540" s="387"/>
      <c r="AQ540" s="387"/>
      <c r="AR540" s="387"/>
      <c r="AS540" s="387"/>
      <c r="AT540" s="387"/>
      <c r="AU540" s="387"/>
      <c r="AV540" s="387"/>
      <c r="AW540" s="387"/>
      <c r="AX540" s="387"/>
      <c r="AY540" s="387"/>
      <c r="AZ540" s="387"/>
      <c r="BA540" s="387"/>
      <c r="BB540" s="387"/>
      <c r="BC540" s="387"/>
      <c r="BD540" s="387"/>
      <c r="BE540" s="387"/>
      <c r="BF540" s="387"/>
      <c r="BG540" s="387"/>
      <c r="BH540" s="387"/>
      <c r="BI540" s="387"/>
      <c r="BJ540" s="387"/>
      <c r="BK540" s="387"/>
      <c r="BL540" s="387"/>
      <c r="BM540" s="387"/>
      <c r="BN540" s="387"/>
      <c r="BO540" s="387"/>
      <c r="BP540" s="387"/>
      <c r="BQ540" s="387"/>
      <c r="BR540" s="387"/>
      <c r="BS540" s="387"/>
      <c r="BT540" s="387"/>
      <c r="BU540" s="387"/>
      <c r="BV540" s="387"/>
      <c r="BW540" s="295"/>
      <c r="BX540" s="295"/>
      <c r="BY540" s="295"/>
    </row>
    <row r="541" ht="15.0" customHeight="1">
      <c r="A541" s="294"/>
      <c r="B541" s="295" t="str">
        <f>IF(ISTEXT(A541),SUMIF('Production Calendar'!$F$3:$F$171,'Crop Map'!$A541,'Production Calendar'!$G$3:$G$171),"")</f>
        <v/>
      </c>
      <c r="C541" s="327" t="str">
        <f t="shared" si="3"/>
        <v/>
      </c>
      <c r="D541" s="328" t="str">
        <f t="array" ref="D541">IF(ISBLANK(A541),"",XLOOKUP($A541,'Codified Game Plan'!$E$3:$E$477,'Codified Game Plan'!$G$3:$G$477,0))</f>
        <v/>
      </c>
      <c r="E541" s="328" t="str">
        <f>IF(ISBLANK(A541),"",MAXIFS('Codified Game Plan'!$I$3:$I$477,'Codified Game Plan'!$E$3:$E$477,A541))</f>
        <v/>
      </c>
      <c r="F541" s="329" t="str">
        <f t="shared" si="4"/>
        <v>      - </v>
      </c>
      <c r="G541" s="295"/>
      <c r="H541" s="295"/>
      <c r="I541" s="295"/>
      <c r="J541" s="295"/>
      <c r="K541" s="295"/>
      <c r="L541" s="295"/>
      <c r="M541" s="295"/>
      <c r="N541" s="295"/>
      <c r="O541" s="295"/>
      <c r="P541" s="295"/>
      <c r="Q541" s="295"/>
      <c r="R541" s="295"/>
      <c r="S541" s="295"/>
      <c r="T541" s="295"/>
      <c r="U541" s="387"/>
      <c r="V541" s="387"/>
      <c r="W541" s="387"/>
      <c r="X541" s="387"/>
      <c r="Y541" s="387"/>
      <c r="Z541" s="387"/>
      <c r="AA541" s="387"/>
      <c r="AB541" s="387"/>
      <c r="AC541" s="387"/>
      <c r="AD541" s="387"/>
      <c r="AE541" s="387"/>
      <c r="AF541" s="387"/>
      <c r="AG541" s="387"/>
      <c r="AH541" s="387"/>
      <c r="AI541" s="387"/>
      <c r="AJ541" s="387"/>
      <c r="AK541" s="387"/>
      <c r="AL541" s="387"/>
      <c r="AM541" s="387"/>
      <c r="AN541" s="387"/>
      <c r="AO541" s="387"/>
      <c r="AP541" s="387"/>
      <c r="AQ541" s="387"/>
      <c r="AR541" s="387"/>
      <c r="AS541" s="387"/>
      <c r="AT541" s="387"/>
      <c r="AU541" s="387"/>
      <c r="AV541" s="387"/>
      <c r="AW541" s="387"/>
      <c r="AX541" s="387"/>
      <c r="AY541" s="387"/>
      <c r="AZ541" s="387"/>
      <c r="BA541" s="387"/>
      <c r="BB541" s="387"/>
      <c r="BC541" s="387"/>
      <c r="BD541" s="387"/>
      <c r="BE541" s="387"/>
      <c r="BF541" s="387"/>
      <c r="BG541" s="387"/>
      <c r="BH541" s="387"/>
      <c r="BI541" s="387"/>
      <c r="BJ541" s="387"/>
      <c r="BK541" s="387"/>
      <c r="BL541" s="387"/>
      <c r="BM541" s="387"/>
      <c r="BN541" s="387"/>
      <c r="BO541" s="387"/>
      <c r="BP541" s="387"/>
      <c r="BQ541" s="387"/>
      <c r="BR541" s="387"/>
      <c r="BS541" s="387"/>
      <c r="BT541" s="387"/>
      <c r="BU541" s="387"/>
      <c r="BV541" s="387"/>
      <c r="BW541" s="295"/>
      <c r="BX541" s="295"/>
      <c r="BY541" s="295"/>
    </row>
    <row r="542" ht="15.0" customHeight="1">
      <c r="A542" s="294"/>
      <c r="B542" s="295" t="str">
        <f>IF(ISTEXT(A542),SUMIF('Production Calendar'!$F$3:$F$171,'Crop Map'!$A542,'Production Calendar'!$G$3:$G$171),"")</f>
        <v/>
      </c>
      <c r="C542" s="327" t="str">
        <f t="shared" si="3"/>
        <v/>
      </c>
      <c r="D542" s="328" t="str">
        <f t="array" ref="D542">IF(ISBLANK(A542),"",XLOOKUP($A542,'Codified Game Plan'!$E$3:$E$477,'Codified Game Plan'!$G$3:$G$477,0))</f>
        <v/>
      </c>
      <c r="E542" s="328" t="str">
        <f>IF(ISBLANK(A542),"",MAXIFS('Codified Game Plan'!$I$3:$I$477,'Codified Game Plan'!$E$3:$E$477,A542))</f>
        <v/>
      </c>
      <c r="F542" s="329" t="str">
        <f t="shared" si="4"/>
        <v>      - </v>
      </c>
      <c r="G542" s="295"/>
      <c r="H542" s="295"/>
      <c r="I542" s="295"/>
      <c r="J542" s="295"/>
      <c r="K542" s="295"/>
      <c r="L542" s="295"/>
      <c r="M542" s="295"/>
      <c r="N542" s="295"/>
      <c r="O542" s="295"/>
      <c r="P542" s="295"/>
      <c r="Q542" s="295"/>
      <c r="R542" s="295"/>
      <c r="S542" s="295"/>
      <c r="T542" s="295"/>
      <c r="U542" s="387"/>
      <c r="V542" s="387"/>
      <c r="W542" s="387"/>
      <c r="X542" s="387"/>
      <c r="Y542" s="387"/>
      <c r="Z542" s="387"/>
      <c r="AA542" s="387"/>
      <c r="AB542" s="387"/>
      <c r="AC542" s="387"/>
      <c r="AD542" s="387"/>
      <c r="AE542" s="387"/>
      <c r="AF542" s="387"/>
      <c r="AG542" s="387"/>
      <c r="AH542" s="387"/>
      <c r="AI542" s="387"/>
      <c r="AJ542" s="387"/>
      <c r="AK542" s="387"/>
      <c r="AL542" s="387"/>
      <c r="AM542" s="387"/>
      <c r="AN542" s="387"/>
      <c r="AO542" s="387"/>
      <c r="AP542" s="387"/>
      <c r="AQ542" s="387"/>
      <c r="AR542" s="387"/>
      <c r="AS542" s="387"/>
      <c r="AT542" s="387"/>
      <c r="AU542" s="387"/>
      <c r="AV542" s="387"/>
      <c r="AW542" s="387"/>
      <c r="AX542" s="387"/>
      <c r="AY542" s="387"/>
      <c r="AZ542" s="387"/>
      <c r="BA542" s="387"/>
      <c r="BB542" s="387"/>
      <c r="BC542" s="387"/>
      <c r="BD542" s="387"/>
      <c r="BE542" s="387"/>
      <c r="BF542" s="387"/>
      <c r="BG542" s="387"/>
      <c r="BH542" s="387"/>
      <c r="BI542" s="387"/>
      <c r="BJ542" s="387"/>
      <c r="BK542" s="387"/>
      <c r="BL542" s="387"/>
      <c r="BM542" s="387"/>
      <c r="BN542" s="387"/>
      <c r="BO542" s="387"/>
      <c r="BP542" s="387"/>
      <c r="BQ542" s="387"/>
      <c r="BR542" s="387"/>
      <c r="BS542" s="387"/>
      <c r="BT542" s="387"/>
      <c r="BU542" s="387"/>
      <c r="BV542" s="387"/>
      <c r="BW542" s="295"/>
      <c r="BX542" s="295"/>
      <c r="BY542" s="295"/>
    </row>
    <row r="543" ht="15.0" customHeight="1">
      <c r="A543" s="294"/>
      <c r="B543" s="295" t="str">
        <f>IF(ISTEXT(A543),SUMIF('Production Calendar'!$F$3:$F$171,'Crop Map'!$A543,'Production Calendar'!$G$3:$G$171),"")</f>
        <v/>
      </c>
      <c r="C543" s="327" t="str">
        <f t="shared" si="3"/>
        <v/>
      </c>
      <c r="D543" s="328" t="str">
        <f t="array" ref="D543">IF(ISBLANK(A543),"",XLOOKUP($A543,'Codified Game Plan'!$E$3:$E$477,'Codified Game Plan'!$G$3:$G$477,0))</f>
        <v/>
      </c>
      <c r="E543" s="328" t="str">
        <f>IF(ISBLANK(A543),"",MAXIFS('Codified Game Plan'!$I$3:$I$477,'Codified Game Plan'!$E$3:$E$477,A543))</f>
        <v/>
      </c>
      <c r="F543" s="329" t="str">
        <f t="shared" si="4"/>
        <v>      - </v>
      </c>
      <c r="G543" s="295"/>
      <c r="H543" s="295"/>
      <c r="I543" s="295"/>
      <c r="J543" s="295"/>
      <c r="K543" s="295"/>
      <c r="L543" s="295"/>
      <c r="M543" s="295"/>
      <c r="N543" s="295"/>
      <c r="O543" s="295"/>
      <c r="P543" s="295"/>
      <c r="Q543" s="295"/>
      <c r="R543" s="295"/>
      <c r="S543" s="295"/>
      <c r="T543" s="295"/>
      <c r="U543" s="387"/>
      <c r="V543" s="387"/>
      <c r="W543" s="387"/>
      <c r="X543" s="387"/>
      <c r="Y543" s="387"/>
      <c r="Z543" s="387"/>
      <c r="AA543" s="387"/>
      <c r="AB543" s="387"/>
      <c r="AC543" s="387"/>
      <c r="AD543" s="387"/>
      <c r="AE543" s="387"/>
      <c r="AF543" s="387"/>
      <c r="AG543" s="387"/>
      <c r="AH543" s="387"/>
      <c r="AI543" s="387"/>
      <c r="AJ543" s="387"/>
      <c r="AK543" s="387"/>
      <c r="AL543" s="387"/>
      <c r="AM543" s="387"/>
      <c r="AN543" s="387"/>
      <c r="AO543" s="387"/>
      <c r="AP543" s="387"/>
      <c r="AQ543" s="387"/>
      <c r="AR543" s="387"/>
      <c r="AS543" s="387"/>
      <c r="AT543" s="387"/>
      <c r="AU543" s="387"/>
      <c r="AV543" s="387"/>
      <c r="AW543" s="387"/>
      <c r="AX543" s="387"/>
      <c r="AY543" s="387"/>
      <c r="AZ543" s="387"/>
      <c r="BA543" s="387"/>
      <c r="BB543" s="387"/>
      <c r="BC543" s="387"/>
      <c r="BD543" s="387"/>
      <c r="BE543" s="387"/>
      <c r="BF543" s="387"/>
      <c r="BG543" s="387"/>
      <c r="BH543" s="387"/>
      <c r="BI543" s="387"/>
      <c r="BJ543" s="387"/>
      <c r="BK543" s="387"/>
      <c r="BL543" s="387"/>
      <c r="BM543" s="387"/>
      <c r="BN543" s="387"/>
      <c r="BO543" s="387"/>
      <c r="BP543" s="387"/>
      <c r="BQ543" s="387"/>
      <c r="BR543" s="387"/>
      <c r="BS543" s="387"/>
      <c r="BT543" s="387"/>
      <c r="BU543" s="387"/>
      <c r="BV543" s="387"/>
      <c r="BW543" s="295"/>
      <c r="BX543" s="295"/>
      <c r="BY543" s="295"/>
    </row>
    <row r="544" ht="15.0" customHeight="1">
      <c r="A544" s="294"/>
      <c r="B544" s="295" t="str">
        <f>IF(ISTEXT(A544),SUMIF('Production Calendar'!$F$3:$F$171,'Crop Map'!$A544,'Production Calendar'!$G$3:$G$171),"")</f>
        <v/>
      </c>
      <c r="C544" s="327" t="str">
        <f t="shared" si="3"/>
        <v/>
      </c>
      <c r="D544" s="328" t="str">
        <f t="array" ref="D544">IF(ISBLANK(A544),"",XLOOKUP($A544,'Codified Game Plan'!$E$3:$E$477,'Codified Game Plan'!$G$3:$G$477,0))</f>
        <v/>
      </c>
      <c r="E544" s="328" t="str">
        <f>IF(ISBLANK(A544),"",MAXIFS('Codified Game Plan'!$I$3:$I$477,'Codified Game Plan'!$E$3:$E$477,A544))</f>
        <v/>
      </c>
      <c r="F544" s="329" t="str">
        <f t="shared" si="4"/>
        <v>      - </v>
      </c>
      <c r="G544" s="295"/>
      <c r="H544" s="295"/>
      <c r="I544" s="295"/>
      <c r="J544" s="295"/>
      <c r="K544" s="295"/>
      <c r="L544" s="295"/>
      <c r="M544" s="295"/>
      <c r="N544" s="295"/>
      <c r="O544" s="295"/>
      <c r="P544" s="295"/>
      <c r="Q544" s="295"/>
      <c r="R544" s="295"/>
      <c r="S544" s="295"/>
      <c r="T544" s="295"/>
      <c r="U544" s="387"/>
      <c r="V544" s="387"/>
      <c r="W544" s="387"/>
      <c r="X544" s="387"/>
      <c r="Y544" s="387"/>
      <c r="Z544" s="387"/>
      <c r="AA544" s="387"/>
      <c r="AB544" s="387"/>
      <c r="AC544" s="387"/>
      <c r="AD544" s="387"/>
      <c r="AE544" s="387"/>
      <c r="AF544" s="387"/>
      <c r="AG544" s="387"/>
      <c r="AH544" s="387"/>
      <c r="AI544" s="387"/>
      <c r="AJ544" s="387"/>
      <c r="AK544" s="387"/>
      <c r="AL544" s="387"/>
      <c r="AM544" s="387"/>
      <c r="AN544" s="387"/>
      <c r="AO544" s="387"/>
      <c r="AP544" s="387"/>
      <c r="AQ544" s="387"/>
      <c r="AR544" s="387"/>
      <c r="AS544" s="387"/>
      <c r="AT544" s="387"/>
      <c r="AU544" s="387"/>
      <c r="AV544" s="387"/>
      <c r="AW544" s="387"/>
      <c r="AX544" s="387"/>
      <c r="AY544" s="387"/>
      <c r="AZ544" s="387"/>
      <c r="BA544" s="387"/>
      <c r="BB544" s="387"/>
      <c r="BC544" s="387"/>
      <c r="BD544" s="387"/>
      <c r="BE544" s="387"/>
      <c r="BF544" s="387"/>
      <c r="BG544" s="387"/>
      <c r="BH544" s="387"/>
      <c r="BI544" s="387"/>
      <c r="BJ544" s="387"/>
      <c r="BK544" s="387"/>
      <c r="BL544" s="387"/>
      <c r="BM544" s="387"/>
      <c r="BN544" s="387"/>
      <c r="BO544" s="387"/>
      <c r="BP544" s="387"/>
      <c r="BQ544" s="387"/>
      <c r="BR544" s="387"/>
      <c r="BS544" s="387"/>
      <c r="BT544" s="387"/>
      <c r="BU544" s="387"/>
      <c r="BV544" s="387"/>
      <c r="BW544" s="295"/>
      <c r="BX544" s="295"/>
      <c r="BY544" s="295"/>
    </row>
    <row r="545" ht="15.0" customHeight="1">
      <c r="A545" s="294"/>
      <c r="B545" s="295" t="str">
        <f>IF(ISTEXT(A545),SUMIF('Production Calendar'!$F$3:$F$171,'Crop Map'!$A545,'Production Calendar'!$G$3:$G$171),"")</f>
        <v/>
      </c>
      <c r="C545" s="327" t="str">
        <f t="shared" si="3"/>
        <v/>
      </c>
      <c r="D545" s="328" t="str">
        <f t="array" ref="D545">IF(ISBLANK(A545),"",XLOOKUP($A545,'Codified Game Plan'!$E$3:$E$477,'Codified Game Plan'!$G$3:$G$477,0))</f>
        <v/>
      </c>
      <c r="E545" s="328" t="str">
        <f>IF(ISBLANK(A545),"",MAXIFS('Codified Game Plan'!$I$3:$I$477,'Codified Game Plan'!$E$3:$E$477,A545))</f>
        <v/>
      </c>
      <c r="F545" s="329" t="str">
        <f t="shared" si="4"/>
        <v>      - </v>
      </c>
      <c r="G545" s="295"/>
      <c r="H545" s="295"/>
      <c r="I545" s="295"/>
      <c r="J545" s="295"/>
      <c r="K545" s="295"/>
      <c r="L545" s="295"/>
      <c r="M545" s="295"/>
      <c r="N545" s="295"/>
      <c r="O545" s="295"/>
      <c r="P545" s="295"/>
      <c r="Q545" s="295"/>
      <c r="R545" s="295"/>
      <c r="S545" s="295"/>
      <c r="T545" s="295"/>
      <c r="U545" s="387"/>
      <c r="V545" s="387"/>
      <c r="W545" s="387"/>
      <c r="X545" s="387"/>
      <c r="Y545" s="387"/>
      <c r="Z545" s="387"/>
      <c r="AA545" s="387"/>
      <c r="AB545" s="387"/>
      <c r="AC545" s="387"/>
      <c r="AD545" s="387"/>
      <c r="AE545" s="387"/>
      <c r="AF545" s="387"/>
      <c r="AG545" s="387"/>
      <c r="AH545" s="387"/>
      <c r="AI545" s="387"/>
      <c r="AJ545" s="387"/>
      <c r="AK545" s="387"/>
      <c r="AL545" s="387"/>
      <c r="AM545" s="387"/>
      <c r="AN545" s="387"/>
      <c r="AO545" s="387"/>
      <c r="AP545" s="387"/>
      <c r="AQ545" s="387"/>
      <c r="AR545" s="387"/>
      <c r="AS545" s="387"/>
      <c r="AT545" s="387"/>
      <c r="AU545" s="387"/>
      <c r="AV545" s="387"/>
      <c r="AW545" s="387"/>
      <c r="AX545" s="387"/>
      <c r="AY545" s="387"/>
      <c r="AZ545" s="387"/>
      <c r="BA545" s="387"/>
      <c r="BB545" s="387"/>
      <c r="BC545" s="387"/>
      <c r="BD545" s="387"/>
      <c r="BE545" s="387"/>
      <c r="BF545" s="387"/>
      <c r="BG545" s="387"/>
      <c r="BH545" s="387"/>
      <c r="BI545" s="387"/>
      <c r="BJ545" s="387"/>
      <c r="BK545" s="387"/>
      <c r="BL545" s="387"/>
      <c r="BM545" s="387"/>
      <c r="BN545" s="387"/>
      <c r="BO545" s="387"/>
      <c r="BP545" s="387"/>
      <c r="BQ545" s="387"/>
      <c r="BR545" s="387"/>
      <c r="BS545" s="387"/>
      <c r="BT545" s="387"/>
      <c r="BU545" s="387"/>
      <c r="BV545" s="387"/>
      <c r="BW545" s="295"/>
      <c r="BX545" s="295"/>
      <c r="BY545" s="295"/>
    </row>
    <row r="546" ht="15.0" customHeight="1">
      <c r="A546" s="294"/>
      <c r="B546" s="295" t="str">
        <f>IF(ISTEXT(A546),SUMIF('Production Calendar'!$F$3:$F$171,'Crop Map'!$A546,'Production Calendar'!$G$3:$G$171),"")</f>
        <v/>
      </c>
      <c r="C546" s="327" t="str">
        <f t="shared" si="3"/>
        <v/>
      </c>
      <c r="D546" s="328" t="str">
        <f t="array" ref="D546">IF(ISBLANK(A546),"",XLOOKUP($A546,'Codified Game Plan'!$E$3:$E$477,'Codified Game Plan'!$G$3:$G$477,0))</f>
        <v/>
      </c>
      <c r="E546" s="328" t="str">
        <f>IF(ISBLANK(A546),"",MAXIFS('Codified Game Plan'!$I$3:$I$477,'Codified Game Plan'!$E$3:$E$477,A546))</f>
        <v/>
      </c>
      <c r="F546" s="329" t="str">
        <f t="shared" si="4"/>
        <v>      - </v>
      </c>
      <c r="G546" s="295"/>
      <c r="H546" s="295"/>
      <c r="I546" s="295"/>
      <c r="J546" s="295"/>
      <c r="K546" s="295"/>
      <c r="L546" s="295"/>
      <c r="M546" s="295"/>
      <c r="N546" s="295"/>
      <c r="O546" s="295"/>
      <c r="P546" s="295"/>
      <c r="Q546" s="295"/>
      <c r="R546" s="295"/>
      <c r="S546" s="295"/>
      <c r="T546" s="295"/>
      <c r="U546" s="387"/>
      <c r="V546" s="387"/>
      <c r="W546" s="387"/>
      <c r="X546" s="387"/>
      <c r="Y546" s="387"/>
      <c r="Z546" s="387"/>
      <c r="AA546" s="387"/>
      <c r="AB546" s="387"/>
      <c r="AC546" s="387"/>
      <c r="AD546" s="387"/>
      <c r="AE546" s="387"/>
      <c r="AF546" s="387"/>
      <c r="AG546" s="387"/>
      <c r="AH546" s="387"/>
      <c r="AI546" s="387"/>
      <c r="AJ546" s="387"/>
      <c r="AK546" s="387"/>
      <c r="AL546" s="387"/>
      <c r="AM546" s="387"/>
      <c r="AN546" s="387"/>
      <c r="AO546" s="387"/>
      <c r="AP546" s="387"/>
      <c r="AQ546" s="387"/>
      <c r="AR546" s="387"/>
      <c r="AS546" s="387"/>
      <c r="AT546" s="387"/>
      <c r="AU546" s="387"/>
      <c r="AV546" s="387"/>
      <c r="AW546" s="387"/>
      <c r="AX546" s="387"/>
      <c r="AY546" s="387"/>
      <c r="AZ546" s="387"/>
      <c r="BA546" s="387"/>
      <c r="BB546" s="387"/>
      <c r="BC546" s="387"/>
      <c r="BD546" s="387"/>
      <c r="BE546" s="387"/>
      <c r="BF546" s="387"/>
      <c r="BG546" s="387"/>
      <c r="BH546" s="387"/>
      <c r="BI546" s="387"/>
      <c r="BJ546" s="387"/>
      <c r="BK546" s="387"/>
      <c r="BL546" s="387"/>
      <c r="BM546" s="387"/>
      <c r="BN546" s="387"/>
      <c r="BO546" s="387"/>
      <c r="BP546" s="387"/>
      <c r="BQ546" s="387"/>
      <c r="BR546" s="387"/>
      <c r="BS546" s="387"/>
      <c r="BT546" s="387"/>
      <c r="BU546" s="387"/>
      <c r="BV546" s="387"/>
      <c r="BW546" s="295"/>
      <c r="BX546" s="295"/>
      <c r="BY546" s="295"/>
    </row>
    <row r="547" ht="15.0" customHeight="1">
      <c r="A547" s="294"/>
      <c r="B547" s="295" t="str">
        <f>IF(ISTEXT(A547),SUMIF('Production Calendar'!$F$3:$F$171,'Crop Map'!$A547,'Production Calendar'!$G$3:$G$171),"")</f>
        <v/>
      </c>
      <c r="C547" s="327" t="str">
        <f t="shared" si="3"/>
        <v/>
      </c>
      <c r="D547" s="328" t="str">
        <f t="array" ref="D547">IF(ISBLANK(A547),"",XLOOKUP($A547,'Codified Game Plan'!$E$3:$E$477,'Codified Game Plan'!$G$3:$G$477,0))</f>
        <v/>
      </c>
      <c r="E547" s="328" t="str">
        <f>IF(ISBLANK(A547),"",MAXIFS('Codified Game Plan'!$I$3:$I$477,'Codified Game Plan'!$E$3:$E$477,A547))</f>
        <v/>
      </c>
      <c r="F547" s="329" t="str">
        <f t="shared" si="4"/>
        <v>      - </v>
      </c>
      <c r="G547" s="295"/>
      <c r="H547" s="295"/>
      <c r="I547" s="295"/>
      <c r="J547" s="295"/>
      <c r="K547" s="295"/>
      <c r="L547" s="295"/>
      <c r="M547" s="295"/>
      <c r="N547" s="295"/>
      <c r="O547" s="295"/>
      <c r="P547" s="295"/>
      <c r="Q547" s="295"/>
      <c r="R547" s="295"/>
      <c r="S547" s="295"/>
      <c r="T547" s="295"/>
      <c r="U547" s="387"/>
      <c r="V547" s="387"/>
      <c r="W547" s="387"/>
      <c r="X547" s="387"/>
      <c r="Y547" s="387"/>
      <c r="Z547" s="387"/>
      <c r="AA547" s="387"/>
      <c r="AB547" s="387"/>
      <c r="AC547" s="387"/>
      <c r="AD547" s="387"/>
      <c r="AE547" s="387"/>
      <c r="AF547" s="387"/>
      <c r="AG547" s="387"/>
      <c r="AH547" s="387"/>
      <c r="AI547" s="387"/>
      <c r="AJ547" s="387"/>
      <c r="AK547" s="387"/>
      <c r="AL547" s="387"/>
      <c r="AM547" s="387"/>
      <c r="AN547" s="387"/>
      <c r="AO547" s="387"/>
      <c r="AP547" s="387"/>
      <c r="AQ547" s="387"/>
      <c r="AR547" s="387"/>
      <c r="AS547" s="387"/>
      <c r="AT547" s="387"/>
      <c r="AU547" s="387"/>
      <c r="AV547" s="387"/>
      <c r="AW547" s="387"/>
      <c r="AX547" s="387"/>
      <c r="AY547" s="387"/>
      <c r="AZ547" s="387"/>
      <c r="BA547" s="387"/>
      <c r="BB547" s="387"/>
      <c r="BC547" s="387"/>
      <c r="BD547" s="387"/>
      <c r="BE547" s="387"/>
      <c r="BF547" s="387"/>
      <c r="BG547" s="387"/>
      <c r="BH547" s="387"/>
      <c r="BI547" s="387"/>
      <c r="BJ547" s="387"/>
      <c r="BK547" s="387"/>
      <c r="BL547" s="387"/>
      <c r="BM547" s="387"/>
      <c r="BN547" s="387"/>
      <c r="BO547" s="387"/>
      <c r="BP547" s="387"/>
      <c r="BQ547" s="387"/>
      <c r="BR547" s="387"/>
      <c r="BS547" s="387"/>
      <c r="BT547" s="387"/>
      <c r="BU547" s="387"/>
      <c r="BV547" s="387"/>
      <c r="BW547" s="295"/>
      <c r="BX547" s="295"/>
      <c r="BY547" s="295"/>
    </row>
    <row r="548" ht="15.0" customHeight="1">
      <c r="A548" s="294"/>
      <c r="B548" s="295" t="str">
        <f>IF(ISTEXT(A548),SUMIF('Production Calendar'!$F$3:$F$171,'Crop Map'!$A548,'Production Calendar'!$G$3:$G$171),"")</f>
        <v/>
      </c>
      <c r="C548" s="327" t="str">
        <f t="shared" si="3"/>
        <v/>
      </c>
      <c r="D548" s="328" t="str">
        <f t="array" ref="D548">IF(ISBLANK(A548),"",XLOOKUP($A548,'Codified Game Plan'!$E$3:$E$477,'Codified Game Plan'!$G$3:$G$477,0))</f>
        <v/>
      </c>
      <c r="E548" s="328" t="str">
        <f>IF(ISBLANK(A548),"",MAXIFS('Codified Game Plan'!$I$3:$I$477,'Codified Game Plan'!$E$3:$E$477,A548))</f>
        <v/>
      </c>
      <c r="F548" s="329" t="str">
        <f t="shared" si="4"/>
        <v>      - </v>
      </c>
      <c r="G548" s="295"/>
      <c r="H548" s="295"/>
      <c r="I548" s="295"/>
      <c r="J548" s="295"/>
      <c r="K548" s="295"/>
      <c r="L548" s="295"/>
      <c r="M548" s="295"/>
      <c r="N548" s="295"/>
      <c r="O548" s="295"/>
      <c r="P548" s="295"/>
      <c r="Q548" s="295"/>
      <c r="R548" s="295"/>
      <c r="S548" s="295"/>
      <c r="T548" s="295"/>
      <c r="U548" s="387"/>
      <c r="V548" s="387"/>
      <c r="W548" s="387"/>
      <c r="X548" s="387"/>
      <c r="Y548" s="387"/>
      <c r="Z548" s="387"/>
      <c r="AA548" s="387"/>
      <c r="AB548" s="387"/>
      <c r="AC548" s="387"/>
      <c r="AD548" s="387"/>
      <c r="AE548" s="387"/>
      <c r="AF548" s="387"/>
      <c r="AG548" s="387"/>
      <c r="AH548" s="387"/>
      <c r="AI548" s="387"/>
      <c r="AJ548" s="387"/>
      <c r="AK548" s="387"/>
      <c r="AL548" s="387"/>
      <c r="AM548" s="387"/>
      <c r="AN548" s="387"/>
      <c r="AO548" s="387"/>
      <c r="AP548" s="387"/>
      <c r="AQ548" s="387"/>
      <c r="AR548" s="387"/>
      <c r="AS548" s="387"/>
      <c r="AT548" s="387"/>
      <c r="AU548" s="387"/>
      <c r="AV548" s="387"/>
      <c r="AW548" s="387"/>
      <c r="AX548" s="387"/>
      <c r="AY548" s="387"/>
      <c r="AZ548" s="387"/>
      <c r="BA548" s="387"/>
      <c r="BB548" s="387"/>
      <c r="BC548" s="387"/>
      <c r="BD548" s="387"/>
      <c r="BE548" s="387"/>
      <c r="BF548" s="387"/>
      <c r="BG548" s="387"/>
      <c r="BH548" s="387"/>
      <c r="BI548" s="387"/>
      <c r="BJ548" s="387"/>
      <c r="BK548" s="387"/>
      <c r="BL548" s="387"/>
      <c r="BM548" s="387"/>
      <c r="BN548" s="387"/>
      <c r="BO548" s="387"/>
      <c r="BP548" s="387"/>
      <c r="BQ548" s="387"/>
      <c r="BR548" s="387"/>
      <c r="BS548" s="387"/>
      <c r="BT548" s="387"/>
      <c r="BU548" s="387"/>
      <c r="BV548" s="387"/>
      <c r="BW548" s="295"/>
      <c r="BX548" s="295"/>
      <c r="BY548" s="295"/>
    </row>
    <row r="549" ht="15.0" customHeight="1">
      <c r="A549" s="294"/>
      <c r="B549" s="295" t="str">
        <f>IF(ISTEXT(A549),SUMIF('Production Calendar'!$F$3:$F$171,'Crop Map'!$A549,'Production Calendar'!$G$3:$G$171),"")</f>
        <v/>
      </c>
      <c r="C549" s="327" t="str">
        <f t="shared" si="3"/>
        <v/>
      </c>
      <c r="D549" s="328" t="str">
        <f t="array" ref="D549">IF(ISBLANK(A549),"",XLOOKUP($A549,'Codified Game Plan'!$E$3:$E$477,'Codified Game Plan'!$G$3:$G$477,0))</f>
        <v/>
      </c>
      <c r="E549" s="328" t="str">
        <f>IF(ISBLANK(A549),"",MAXIFS('Codified Game Plan'!$I$3:$I$477,'Codified Game Plan'!$E$3:$E$477,A549))</f>
        <v/>
      </c>
      <c r="F549" s="329" t="str">
        <f t="shared" si="4"/>
        <v>      - </v>
      </c>
      <c r="G549" s="295"/>
      <c r="H549" s="295"/>
      <c r="I549" s="295"/>
      <c r="J549" s="295"/>
      <c r="K549" s="295"/>
      <c r="L549" s="295"/>
      <c r="M549" s="295"/>
      <c r="N549" s="295"/>
      <c r="O549" s="295"/>
      <c r="P549" s="295"/>
      <c r="Q549" s="295"/>
      <c r="R549" s="295"/>
      <c r="S549" s="295"/>
      <c r="T549" s="295"/>
      <c r="U549" s="387"/>
      <c r="V549" s="387"/>
      <c r="W549" s="387"/>
      <c r="X549" s="387"/>
      <c r="Y549" s="387"/>
      <c r="Z549" s="387"/>
      <c r="AA549" s="387"/>
      <c r="AB549" s="387"/>
      <c r="AC549" s="387"/>
      <c r="AD549" s="387"/>
      <c r="AE549" s="387"/>
      <c r="AF549" s="387"/>
      <c r="AG549" s="387"/>
      <c r="AH549" s="387"/>
      <c r="AI549" s="387"/>
      <c r="AJ549" s="387"/>
      <c r="AK549" s="387"/>
      <c r="AL549" s="387"/>
      <c r="AM549" s="387"/>
      <c r="AN549" s="387"/>
      <c r="AO549" s="387"/>
      <c r="AP549" s="387"/>
      <c r="AQ549" s="387"/>
      <c r="AR549" s="387"/>
      <c r="AS549" s="387"/>
      <c r="AT549" s="387"/>
      <c r="AU549" s="387"/>
      <c r="AV549" s="387"/>
      <c r="AW549" s="387"/>
      <c r="AX549" s="387"/>
      <c r="AY549" s="387"/>
      <c r="AZ549" s="387"/>
      <c r="BA549" s="387"/>
      <c r="BB549" s="387"/>
      <c r="BC549" s="387"/>
      <c r="BD549" s="387"/>
      <c r="BE549" s="387"/>
      <c r="BF549" s="387"/>
      <c r="BG549" s="387"/>
      <c r="BH549" s="387"/>
      <c r="BI549" s="387"/>
      <c r="BJ549" s="387"/>
      <c r="BK549" s="387"/>
      <c r="BL549" s="387"/>
      <c r="BM549" s="387"/>
      <c r="BN549" s="387"/>
      <c r="BO549" s="387"/>
      <c r="BP549" s="387"/>
      <c r="BQ549" s="387"/>
      <c r="BR549" s="387"/>
      <c r="BS549" s="387"/>
      <c r="BT549" s="387"/>
      <c r="BU549" s="387"/>
      <c r="BV549" s="387"/>
      <c r="BW549" s="295"/>
      <c r="BX549" s="295"/>
      <c r="BY549" s="295"/>
    </row>
    <row r="550" ht="15.0" customHeight="1">
      <c r="A550" s="294"/>
      <c r="B550" s="295" t="str">
        <f>IF(ISTEXT(A550),SUMIF('Production Calendar'!$F$3:$F$171,'Crop Map'!$A550,'Production Calendar'!$G$3:$G$171),"")</f>
        <v/>
      </c>
      <c r="C550" s="327" t="str">
        <f t="shared" si="3"/>
        <v/>
      </c>
      <c r="D550" s="328" t="str">
        <f t="array" ref="D550">IF(ISBLANK(A550),"",XLOOKUP($A550,'Codified Game Plan'!$E$3:$E$477,'Codified Game Plan'!$G$3:$G$477,0))</f>
        <v/>
      </c>
      <c r="E550" s="328" t="str">
        <f>IF(ISBLANK(A550),"",MAXIFS('Codified Game Plan'!$I$3:$I$477,'Codified Game Plan'!$E$3:$E$477,A550))</f>
        <v/>
      </c>
      <c r="F550" s="329" t="str">
        <f t="shared" si="4"/>
        <v>      - </v>
      </c>
      <c r="G550" s="295"/>
      <c r="H550" s="295"/>
      <c r="I550" s="295"/>
      <c r="J550" s="295"/>
      <c r="K550" s="295"/>
      <c r="L550" s="295"/>
      <c r="M550" s="295"/>
      <c r="N550" s="295"/>
      <c r="O550" s="295"/>
      <c r="P550" s="295"/>
      <c r="Q550" s="295"/>
      <c r="R550" s="295"/>
      <c r="S550" s="295"/>
      <c r="T550" s="295"/>
      <c r="U550" s="387"/>
      <c r="V550" s="387"/>
      <c r="W550" s="387"/>
      <c r="X550" s="387"/>
      <c r="Y550" s="387"/>
      <c r="Z550" s="387"/>
      <c r="AA550" s="387"/>
      <c r="AB550" s="387"/>
      <c r="AC550" s="387"/>
      <c r="AD550" s="387"/>
      <c r="AE550" s="387"/>
      <c r="AF550" s="387"/>
      <c r="AG550" s="387"/>
      <c r="AH550" s="387"/>
      <c r="AI550" s="387"/>
      <c r="AJ550" s="387"/>
      <c r="AK550" s="387"/>
      <c r="AL550" s="387"/>
      <c r="AM550" s="387"/>
      <c r="AN550" s="387"/>
      <c r="AO550" s="387"/>
      <c r="AP550" s="387"/>
      <c r="AQ550" s="387"/>
      <c r="AR550" s="387"/>
      <c r="AS550" s="387"/>
      <c r="AT550" s="387"/>
      <c r="AU550" s="387"/>
      <c r="AV550" s="387"/>
      <c r="AW550" s="387"/>
      <c r="AX550" s="387"/>
      <c r="AY550" s="387"/>
      <c r="AZ550" s="387"/>
      <c r="BA550" s="387"/>
      <c r="BB550" s="387"/>
      <c r="BC550" s="387"/>
      <c r="BD550" s="387"/>
      <c r="BE550" s="387"/>
      <c r="BF550" s="387"/>
      <c r="BG550" s="387"/>
      <c r="BH550" s="387"/>
      <c r="BI550" s="387"/>
      <c r="BJ550" s="387"/>
      <c r="BK550" s="387"/>
      <c r="BL550" s="387"/>
      <c r="BM550" s="387"/>
      <c r="BN550" s="387"/>
      <c r="BO550" s="387"/>
      <c r="BP550" s="387"/>
      <c r="BQ550" s="387"/>
      <c r="BR550" s="387"/>
      <c r="BS550" s="387"/>
      <c r="BT550" s="387"/>
      <c r="BU550" s="387"/>
      <c r="BV550" s="387"/>
      <c r="BW550" s="295"/>
      <c r="BX550" s="295"/>
      <c r="BY550" s="295"/>
    </row>
    <row r="551" ht="15.0" customHeight="1">
      <c r="A551" s="294"/>
      <c r="B551" s="295" t="str">
        <f>IF(ISTEXT(A551),SUMIF('Production Calendar'!$F$3:$F$171,'Crop Map'!$A551,'Production Calendar'!$G$3:$G$171),"")</f>
        <v/>
      </c>
      <c r="C551" s="327" t="str">
        <f t="shared" si="3"/>
        <v/>
      </c>
      <c r="D551" s="328" t="str">
        <f t="array" ref="D551">IF(ISBLANK(A551),"",XLOOKUP($A551,'Codified Game Plan'!$E$3:$E$477,'Codified Game Plan'!$G$3:$G$477,0))</f>
        <v/>
      </c>
      <c r="E551" s="328" t="str">
        <f>IF(ISBLANK(A551),"",MAXIFS('Codified Game Plan'!$I$3:$I$477,'Codified Game Plan'!$E$3:$E$477,A551))</f>
        <v/>
      </c>
      <c r="F551" s="329" t="str">
        <f t="shared" si="4"/>
        <v>      - </v>
      </c>
      <c r="G551" s="295"/>
      <c r="H551" s="295"/>
      <c r="I551" s="295"/>
      <c r="J551" s="295"/>
      <c r="K551" s="295"/>
      <c r="L551" s="295"/>
      <c r="M551" s="295"/>
      <c r="N551" s="295"/>
      <c r="O551" s="295"/>
      <c r="P551" s="295"/>
      <c r="Q551" s="295"/>
      <c r="R551" s="295"/>
      <c r="S551" s="295"/>
      <c r="T551" s="295"/>
      <c r="U551" s="387"/>
      <c r="V551" s="387"/>
      <c r="W551" s="387"/>
      <c r="X551" s="387"/>
      <c r="Y551" s="387"/>
      <c r="Z551" s="387"/>
      <c r="AA551" s="387"/>
      <c r="AB551" s="387"/>
      <c r="AC551" s="387"/>
      <c r="AD551" s="387"/>
      <c r="AE551" s="387"/>
      <c r="AF551" s="387"/>
      <c r="AG551" s="387"/>
      <c r="AH551" s="387"/>
      <c r="AI551" s="387"/>
      <c r="AJ551" s="387"/>
      <c r="AK551" s="387"/>
      <c r="AL551" s="387"/>
      <c r="AM551" s="387"/>
      <c r="AN551" s="387"/>
      <c r="AO551" s="387"/>
      <c r="AP551" s="387"/>
      <c r="AQ551" s="387"/>
      <c r="AR551" s="387"/>
      <c r="AS551" s="387"/>
      <c r="AT551" s="387"/>
      <c r="AU551" s="387"/>
      <c r="AV551" s="387"/>
      <c r="AW551" s="387"/>
      <c r="AX551" s="387"/>
      <c r="AY551" s="387"/>
      <c r="AZ551" s="387"/>
      <c r="BA551" s="387"/>
      <c r="BB551" s="387"/>
      <c r="BC551" s="387"/>
      <c r="BD551" s="387"/>
      <c r="BE551" s="387"/>
      <c r="BF551" s="387"/>
      <c r="BG551" s="387"/>
      <c r="BH551" s="387"/>
      <c r="BI551" s="387"/>
      <c r="BJ551" s="387"/>
      <c r="BK551" s="387"/>
      <c r="BL551" s="387"/>
      <c r="BM551" s="387"/>
      <c r="BN551" s="387"/>
      <c r="BO551" s="387"/>
      <c r="BP551" s="387"/>
      <c r="BQ551" s="387"/>
      <c r="BR551" s="387"/>
      <c r="BS551" s="387"/>
      <c r="BT551" s="387"/>
      <c r="BU551" s="387"/>
      <c r="BV551" s="387"/>
      <c r="BW551" s="295"/>
      <c r="BX551" s="295"/>
      <c r="BY551" s="295"/>
    </row>
    <row r="552" ht="15.0" customHeight="1">
      <c r="A552" s="294"/>
      <c r="B552" s="295" t="str">
        <f>IF(ISTEXT(A552),SUMIF('Production Calendar'!$F$3:$F$171,'Crop Map'!$A552,'Production Calendar'!$G$3:$G$171),"")</f>
        <v/>
      </c>
      <c r="C552" s="327" t="str">
        <f t="shared" si="3"/>
        <v/>
      </c>
      <c r="D552" s="328" t="str">
        <f t="array" ref="D552">IF(ISBLANK(A552),"",XLOOKUP($A552,'Codified Game Plan'!$E$3:$E$477,'Codified Game Plan'!$G$3:$G$477,0))</f>
        <v/>
      </c>
      <c r="E552" s="328" t="str">
        <f>IF(ISBLANK(A552),"",MAXIFS('Codified Game Plan'!$I$3:$I$477,'Codified Game Plan'!$E$3:$E$477,A552))</f>
        <v/>
      </c>
      <c r="F552" s="329" t="str">
        <f t="shared" si="4"/>
        <v>      - </v>
      </c>
      <c r="G552" s="295"/>
      <c r="H552" s="295"/>
      <c r="I552" s="295"/>
      <c r="J552" s="295"/>
      <c r="K552" s="295"/>
      <c r="L552" s="295"/>
      <c r="M552" s="295"/>
      <c r="N552" s="295"/>
      <c r="O552" s="295"/>
      <c r="P552" s="295"/>
      <c r="Q552" s="295"/>
      <c r="R552" s="295"/>
      <c r="S552" s="295"/>
      <c r="T552" s="295"/>
      <c r="U552" s="387"/>
      <c r="V552" s="387"/>
      <c r="W552" s="387"/>
      <c r="X552" s="387"/>
      <c r="Y552" s="387"/>
      <c r="Z552" s="387"/>
      <c r="AA552" s="387"/>
      <c r="AB552" s="387"/>
      <c r="AC552" s="387"/>
      <c r="AD552" s="387"/>
      <c r="AE552" s="387"/>
      <c r="AF552" s="387"/>
      <c r="AG552" s="387"/>
      <c r="AH552" s="387"/>
      <c r="AI552" s="387"/>
      <c r="AJ552" s="387"/>
      <c r="AK552" s="387"/>
      <c r="AL552" s="387"/>
      <c r="AM552" s="387"/>
      <c r="AN552" s="387"/>
      <c r="AO552" s="387"/>
      <c r="AP552" s="387"/>
      <c r="AQ552" s="387"/>
      <c r="AR552" s="387"/>
      <c r="AS552" s="387"/>
      <c r="AT552" s="387"/>
      <c r="AU552" s="387"/>
      <c r="AV552" s="387"/>
      <c r="AW552" s="387"/>
      <c r="AX552" s="387"/>
      <c r="AY552" s="387"/>
      <c r="AZ552" s="387"/>
      <c r="BA552" s="387"/>
      <c r="BB552" s="387"/>
      <c r="BC552" s="387"/>
      <c r="BD552" s="387"/>
      <c r="BE552" s="387"/>
      <c r="BF552" s="387"/>
      <c r="BG552" s="387"/>
      <c r="BH552" s="387"/>
      <c r="BI552" s="387"/>
      <c r="BJ552" s="387"/>
      <c r="BK552" s="387"/>
      <c r="BL552" s="387"/>
      <c r="BM552" s="387"/>
      <c r="BN552" s="387"/>
      <c r="BO552" s="387"/>
      <c r="BP552" s="387"/>
      <c r="BQ552" s="387"/>
      <c r="BR552" s="387"/>
      <c r="BS552" s="387"/>
      <c r="BT552" s="387"/>
      <c r="BU552" s="387"/>
      <c r="BV552" s="387"/>
      <c r="BW552" s="295"/>
      <c r="BX552" s="295"/>
      <c r="BY552" s="295"/>
    </row>
    <row r="553" ht="15.0" customHeight="1">
      <c r="A553" s="294"/>
      <c r="B553" s="295" t="str">
        <f>IF(ISTEXT(A553),SUMIF('Production Calendar'!$F$3:$F$171,'Crop Map'!$A553,'Production Calendar'!$G$3:$G$171),"")</f>
        <v/>
      </c>
      <c r="C553" s="327" t="str">
        <f t="shared" si="3"/>
        <v/>
      </c>
      <c r="D553" s="328" t="str">
        <f t="array" ref="D553">IF(ISBLANK(A553),"",XLOOKUP($A553,'Codified Game Plan'!$E$3:$E$477,'Codified Game Plan'!$G$3:$G$477,0))</f>
        <v/>
      </c>
      <c r="E553" s="328" t="str">
        <f>IF(ISBLANK(A553),"",MAXIFS('Codified Game Plan'!$I$3:$I$477,'Codified Game Plan'!$E$3:$E$477,A553))</f>
        <v/>
      </c>
      <c r="F553" s="329" t="str">
        <f t="shared" si="4"/>
        <v>      - </v>
      </c>
      <c r="G553" s="295"/>
      <c r="H553" s="295"/>
      <c r="I553" s="295"/>
      <c r="J553" s="295"/>
      <c r="K553" s="295"/>
      <c r="L553" s="295"/>
      <c r="M553" s="295"/>
      <c r="N553" s="295"/>
      <c r="O553" s="295"/>
      <c r="P553" s="295"/>
      <c r="Q553" s="295"/>
      <c r="R553" s="295"/>
      <c r="S553" s="295"/>
      <c r="T553" s="295"/>
      <c r="U553" s="387"/>
      <c r="V553" s="387"/>
      <c r="W553" s="387"/>
      <c r="X553" s="387"/>
      <c r="Y553" s="387"/>
      <c r="Z553" s="387"/>
      <c r="AA553" s="387"/>
      <c r="AB553" s="387"/>
      <c r="AC553" s="387"/>
      <c r="AD553" s="387"/>
      <c r="AE553" s="387"/>
      <c r="AF553" s="387"/>
      <c r="AG553" s="387"/>
      <c r="AH553" s="387"/>
      <c r="AI553" s="387"/>
      <c r="AJ553" s="387"/>
      <c r="AK553" s="387"/>
      <c r="AL553" s="387"/>
      <c r="AM553" s="387"/>
      <c r="AN553" s="387"/>
      <c r="AO553" s="387"/>
      <c r="AP553" s="387"/>
      <c r="AQ553" s="387"/>
      <c r="AR553" s="387"/>
      <c r="AS553" s="387"/>
      <c r="AT553" s="387"/>
      <c r="AU553" s="387"/>
      <c r="AV553" s="387"/>
      <c r="AW553" s="387"/>
      <c r="AX553" s="387"/>
      <c r="AY553" s="387"/>
      <c r="AZ553" s="387"/>
      <c r="BA553" s="387"/>
      <c r="BB553" s="387"/>
      <c r="BC553" s="387"/>
      <c r="BD553" s="387"/>
      <c r="BE553" s="387"/>
      <c r="BF553" s="387"/>
      <c r="BG553" s="387"/>
      <c r="BH553" s="387"/>
      <c r="BI553" s="387"/>
      <c r="BJ553" s="387"/>
      <c r="BK553" s="387"/>
      <c r="BL553" s="387"/>
      <c r="BM553" s="387"/>
      <c r="BN553" s="387"/>
      <c r="BO553" s="387"/>
      <c r="BP553" s="387"/>
      <c r="BQ553" s="387"/>
      <c r="BR553" s="387"/>
      <c r="BS553" s="387"/>
      <c r="BT553" s="387"/>
      <c r="BU553" s="387"/>
      <c r="BV553" s="387"/>
      <c r="BW553" s="295"/>
      <c r="BX553" s="295"/>
      <c r="BY553" s="295"/>
    </row>
    <row r="554" ht="15.0" customHeight="1">
      <c r="A554" s="294"/>
      <c r="B554" s="295" t="str">
        <f>IF(ISTEXT(A554),SUMIF('Production Calendar'!$F$3:$F$171,'Crop Map'!$A554,'Production Calendar'!$G$3:$G$171),"")</f>
        <v/>
      </c>
      <c r="C554" s="327" t="str">
        <f t="shared" si="3"/>
        <v/>
      </c>
      <c r="D554" s="328" t="str">
        <f t="array" ref="D554">IF(ISBLANK(A554),"",XLOOKUP($A554,'Codified Game Plan'!$E$3:$E$477,'Codified Game Plan'!$G$3:$G$477,0))</f>
        <v/>
      </c>
      <c r="E554" s="328" t="str">
        <f>IF(ISBLANK(A554),"",MAXIFS('Codified Game Plan'!$I$3:$I$477,'Codified Game Plan'!$E$3:$E$477,A554))</f>
        <v/>
      </c>
      <c r="F554" s="329" t="str">
        <f t="shared" si="4"/>
        <v>      - </v>
      </c>
      <c r="G554" s="295"/>
      <c r="H554" s="295"/>
      <c r="I554" s="295"/>
      <c r="J554" s="295"/>
      <c r="K554" s="295"/>
      <c r="L554" s="295"/>
      <c r="M554" s="295"/>
      <c r="N554" s="295"/>
      <c r="O554" s="295"/>
      <c r="P554" s="295"/>
      <c r="Q554" s="295"/>
      <c r="R554" s="295"/>
      <c r="S554" s="295"/>
      <c r="T554" s="295"/>
      <c r="U554" s="387"/>
      <c r="V554" s="387"/>
      <c r="W554" s="387"/>
      <c r="X554" s="387"/>
      <c r="Y554" s="387"/>
      <c r="Z554" s="387"/>
      <c r="AA554" s="387"/>
      <c r="AB554" s="387"/>
      <c r="AC554" s="387"/>
      <c r="AD554" s="387"/>
      <c r="AE554" s="387"/>
      <c r="AF554" s="387"/>
      <c r="AG554" s="387"/>
      <c r="AH554" s="387"/>
      <c r="AI554" s="387"/>
      <c r="AJ554" s="387"/>
      <c r="AK554" s="387"/>
      <c r="AL554" s="387"/>
      <c r="AM554" s="387"/>
      <c r="AN554" s="387"/>
      <c r="AO554" s="387"/>
      <c r="AP554" s="387"/>
      <c r="AQ554" s="387"/>
      <c r="AR554" s="387"/>
      <c r="AS554" s="387"/>
      <c r="AT554" s="387"/>
      <c r="AU554" s="387"/>
      <c r="AV554" s="387"/>
      <c r="AW554" s="387"/>
      <c r="AX554" s="387"/>
      <c r="AY554" s="387"/>
      <c r="AZ554" s="387"/>
      <c r="BA554" s="387"/>
      <c r="BB554" s="387"/>
      <c r="BC554" s="387"/>
      <c r="BD554" s="387"/>
      <c r="BE554" s="387"/>
      <c r="BF554" s="387"/>
      <c r="BG554" s="387"/>
      <c r="BH554" s="387"/>
      <c r="BI554" s="387"/>
      <c r="BJ554" s="387"/>
      <c r="BK554" s="387"/>
      <c r="BL554" s="387"/>
      <c r="BM554" s="387"/>
      <c r="BN554" s="387"/>
      <c r="BO554" s="387"/>
      <c r="BP554" s="387"/>
      <c r="BQ554" s="387"/>
      <c r="BR554" s="387"/>
      <c r="BS554" s="387"/>
      <c r="BT554" s="387"/>
      <c r="BU554" s="387"/>
      <c r="BV554" s="387"/>
      <c r="BW554" s="295"/>
      <c r="BX554" s="295"/>
      <c r="BY554" s="295"/>
    </row>
    <row r="555" ht="15.0" customHeight="1">
      <c r="A555" s="294"/>
      <c r="B555" s="295" t="str">
        <f>IF(ISTEXT(A555),SUMIF('Production Calendar'!$F$3:$F$171,'Crop Map'!$A555,'Production Calendar'!$G$3:$G$171),"")</f>
        <v/>
      </c>
      <c r="C555" s="327" t="str">
        <f t="shared" si="3"/>
        <v/>
      </c>
      <c r="D555" s="328" t="str">
        <f t="array" ref="D555">IF(ISBLANK(A555),"",XLOOKUP($A555,'Codified Game Plan'!$E$3:$E$477,'Codified Game Plan'!$G$3:$G$477,0))</f>
        <v/>
      </c>
      <c r="E555" s="328" t="str">
        <f>IF(ISBLANK(A555),"",MAXIFS('Codified Game Plan'!$I$3:$I$477,'Codified Game Plan'!$E$3:$E$477,A555))</f>
        <v/>
      </c>
      <c r="F555" s="329" t="str">
        <f t="shared" si="4"/>
        <v>      - </v>
      </c>
      <c r="G555" s="295"/>
      <c r="H555" s="295"/>
      <c r="I555" s="295"/>
      <c r="J555" s="295"/>
      <c r="K555" s="295"/>
      <c r="L555" s="295"/>
      <c r="M555" s="295"/>
      <c r="N555" s="295"/>
      <c r="O555" s="295"/>
      <c r="P555" s="295"/>
      <c r="Q555" s="295"/>
      <c r="R555" s="295"/>
      <c r="S555" s="295"/>
      <c r="T555" s="295"/>
      <c r="U555" s="387"/>
      <c r="V555" s="387"/>
      <c r="W555" s="387"/>
      <c r="X555" s="387"/>
      <c r="Y555" s="387"/>
      <c r="Z555" s="387"/>
      <c r="AA555" s="387"/>
      <c r="AB555" s="387"/>
      <c r="AC555" s="387"/>
      <c r="AD555" s="387"/>
      <c r="AE555" s="387"/>
      <c r="AF555" s="387"/>
      <c r="AG555" s="387"/>
      <c r="AH555" s="387"/>
      <c r="AI555" s="387"/>
      <c r="AJ555" s="387"/>
      <c r="AK555" s="387"/>
      <c r="AL555" s="387"/>
      <c r="AM555" s="387"/>
      <c r="AN555" s="387"/>
      <c r="AO555" s="387"/>
      <c r="AP555" s="387"/>
      <c r="AQ555" s="387"/>
      <c r="AR555" s="387"/>
      <c r="AS555" s="387"/>
      <c r="AT555" s="387"/>
      <c r="AU555" s="387"/>
      <c r="AV555" s="387"/>
      <c r="AW555" s="387"/>
      <c r="AX555" s="387"/>
      <c r="AY555" s="387"/>
      <c r="AZ555" s="387"/>
      <c r="BA555" s="387"/>
      <c r="BB555" s="387"/>
      <c r="BC555" s="387"/>
      <c r="BD555" s="387"/>
      <c r="BE555" s="387"/>
      <c r="BF555" s="387"/>
      <c r="BG555" s="387"/>
      <c r="BH555" s="387"/>
      <c r="BI555" s="387"/>
      <c r="BJ555" s="387"/>
      <c r="BK555" s="387"/>
      <c r="BL555" s="387"/>
      <c r="BM555" s="387"/>
      <c r="BN555" s="387"/>
      <c r="BO555" s="387"/>
      <c r="BP555" s="387"/>
      <c r="BQ555" s="387"/>
      <c r="BR555" s="387"/>
      <c r="BS555" s="387"/>
      <c r="BT555" s="387"/>
      <c r="BU555" s="387"/>
      <c r="BV555" s="387"/>
      <c r="BW555" s="295"/>
      <c r="BX555" s="295"/>
      <c r="BY555" s="295"/>
    </row>
    <row r="556" ht="15.0" customHeight="1">
      <c r="A556" s="294"/>
      <c r="B556" s="295" t="str">
        <f>IF(ISTEXT(A556),SUMIF('Production Calendar'!$F$3:$F$171,'Crop Map'!$A556,'Production Calendar'!$G$3:$G$171),"")</f>
        <v/>
      </c>
      <c r="C556" s="327" t="str">
        <f t="shared" si="3"/>
        <v/>
      </c>
      <c r="D556" s="328" t="str">
        <f t="array" ref="D556">IF(ISBLANK(A556),"",XLOOKUP($A556,'Codified Game Plan'!$E$3:$E$477,'Codified Game Plan'!$G$3:$G$477,0))</f>
        <v/>
      </c>
      <c r="E556" s="328" t="str">
        <f>IF(ISBLANK(A556),"",MAXIFS('Codified Game Plan'!$I$3:$I$477,'Codified Game Plan'!$E$3:$E$477,A556))</f>
        <v/>
      </c>
      <c r="F556" s="329" t="str">
        <f t="shared" si="4"/>
        <v>      - </v>
      </c>
      <c r="G556" s="295"/>
      <c r="H556" s="295"/>
      <c r="I556" s="295"/>
      <c r="J556" s="295"/>
      <c r="K556" s="295"/>
      <c r="L556" s="295"/>
      <c r="M556" s="295"/>
      <c r="N556" s="295"/>
      <c r="O556" s="295"/>
      <c r="P556" s="295"/>
      <c r="Q556" s="295"/>
      <c r="R556" s="295"/>
      <c r="S556" s="295"/>
      <c r="T556" s="295"/>
      <c r="U556" s="387"/>
      <c r="V556" s="387"/>
      <c r="W556" s="387"/>
      <c r="X556" s="387"/>
      <c r="Y556" s="387"/>
      <c r="Z556" s="387"/>
      <c r="AA556" s="387"/>
      <c r="AB556" s="387"/>
      <c r="AC556" s="387"/>
      <c r="AD556" s="387"/>
      <c r="AE556" s="387"/>
      <c r="AF556" s="387"/>
      <c r="AG556" s="387"/>
      <c r="AH556" s="387"/>
      <c r="AI556" s="387"/>
      <c r="AJ556" s="387"/>
      <c r="AK556" s="387"/>
      <c r="AL556" s="387"/>
      <c r="AM556" s="387"/>
      <c r="AN556" s="387"/>
      <c r="AO556" s="387"/>
      <c r="AP556" s="387"/>
      <c r="AQ556" s="387"/>
      <c r="AR556" s="387"/>
      <c r="AS556" s="387"/>
      <c r="AT556" s="387"/>
      <c r="AU556" s="387"/>
      <c r="AV556" s="387"/>
      <c r="AW556" s="387"/>
      <c r="AX556" s="387"/>
      <c r="AY556" s="387"/>
      <c r="AZ556" s="387"/>
      <c r="BA556" s="387"/>
      <c r="BB556" s="387"/>
      <c r="BC556" s="387"/>
      <c r="BD556" s="387"/>
      <c r="BE556" s="387"/>
      <c r="BF556" s="387"/>
      <c r="BG556" s="387"/>
      <c r="BH556" s="387"/>
      <c r="BI556" s="387"/>
      <c r="BJ556" s="387"/>
      <c r="BK556" s="387"/>
      <c r="BL556" s="387"/>
      <c r="BM556" s="387"/>
      <c r="BN556" s="387"/>
      <c r="BO556" s="387"/>
      <c r="BP556" s="387"/>
      <c r="BQ556" s="387"/>
      <c r="BR556" s="387"/>
      <c r="BS556" s="387"/>
      <c r="BT556" s="387"/>
      <c r="BU556" s="387"/>
      <c r="BV556" s="387"/>
      <c r="BW556" s="295"/>
      <c r="BX556" s="295"/>
      <c r="BY556" s="295"/>
    </row>
    <row r="557" ht="15.0" customHeight="1">
      <c r="A557" s="294"/>
      <c r="B557" s="295" t="str">
        <f>IF(ISTEXT(A557),SUMIF('Production Calendar'!$F$3:$F$171,'Crop Map'!$A557,'Production Calendar'!$G$3:$G$171),"")</f>
        <v/>
      </c>
      <c r="C557" s="327" t="str">
        <f t="shared" si="3"/>
        <v/>
      </c>
      <c r="D557" s="328" t="str">
        <f t="array" ref="D557">IF(ISBLANK(A557),"",XLOOKUP($A557,'Codified Game Plan'!$E$3:$E$477,'Codified Game Plan'!$G$3:$G$477,0))</f>
        <v/>
      </c>
      <c r="E557" s="328" t="str">
        <f>IF(ISBLANK(A557),"",MAXIFS('Codified Game Plan'!$I$3:$I$477,'Codified Game Plan'!$E$3:$E$477,A557))</f>
        <v/>
      </c>
      <c r="F557" s="329" t="str">
        <f t="shared" si="4"/>
        <v>      - </v>
      </c>
      <c r="G557" s="295"/>
      <c r="H557" s="295"/>
      <c r="I557" s="295"/>
      <c r="J557" s="295"/>
      <c r="K557" s="295"/>
      <c r="L557" s="295"/>
      <c r="M557" s="295"/>
      <c r="N557" s="295"/>
      <c r="O557" s="295"/>
      <c r="P557" s="295"/>
      <c r="Q557" s="295"/>
      <c r="R557" s="295"/>
      <c r="S557" s="295"/>
      <c r="T557" s="295"/>
      <c r="U557" s="387"/>
      <c r="V557" s="387"/>
      <c r="W557" s="387"/>
      <c r="X557" s="387"/>
      <c r="Y557" s="387"/>
      <c r="Z557" s="387"/>
      <c r="AA557" s="387"/>
      <c r="AB557" s="387"/>
      <c r="AC557" s="387"/>
      <c r="AD557" s="387"/>
      <c r="AE557" s="387"/>
      <c r="AF557" s="387"/>
      <c r="AG557" s="387"/>
      <c r="AH557" s="387"/>
      <c r="AI557" s="387"/>
      <c r="AJ557" s="387"/>
      <c r="AK557" s="387"/>
      <c r="AL557" s="387"/>
      <c r="AM557" s="387"/>
      <c r="AN557" s="387"/>
      <c r="AO557" s="387"/>
      <c r="AP557" s="387"/>
      <c r="AQ557" s="387"/>
      <c r="AR557" s="387"/>
      <c r="AS557" s="387"/>
      <c r="AT557" s="387"/>
      <c r="AU557" s="387"/>
      <c r="AV557" s="387"/>
      <c r="AW557" s="387"/>
      <c r="AX557" s="387"/>
      <c r="AY557" s="387"/>
      <c r="AZ557" s="387"/>
      <c r="BA557" s="387"/>
      <c r="BB557" s="387"/>
      <c r="BC557" s="387"/>
      <c r="BD557" s="387"/>
      <c r="BE557" s="387"/>
      <c r="BF557" s="387"/>
      <c r="BG557" s="387"/>
      <c r="BH557" s="387"/>
      <c r="BI557" s="387"/>
      <c r="BJ557" s="387"/>
      <c r="BK557" s="387"/>
      <c r="BL557" s="387"/>
      <c r="BM557" s="387"/>
      <c r="BN557" s="387"/>
      <c r="BO557" s="387"/>
      <c r="BP557" s="387"/>
      <c r="BQ557" s="387"/>
      <c r="BR557" s="387"/>
      <c r="BS557" s="387"/>
      <c r="BT557" s="387"/>
      <c r="BU557" s="387"/>
      <c r="BV557" s="387"/>
      <c r="BW557" s="295"/>
      <c r="BX557" s="295"/>
      <c r="BY557" s="295"/>
    </row>
    <row r="558" ht="15.0" customHeight="1">
      <c r="A558" s="294"/>
      <c r="B558" s="295" t="str">
        <f>IF(ISTEXT(A558),SUMIF('Production Calendar'!$F$3:$F$171,'Crop Map'!$A558,'Production Calendar'!$G$3:$G$171),"")</f>
        <v/>
      </c>
      <c r="C558" s="327" t="str">
        <f t="shared" si="3"/>
        <v/>
      </c>
      <c r="D558" s="328" t="str">
        <f t="array" ref="D558">IF(ISBLANK(A558),"",XLOOKUP($A558,'Codified Game Plan'!$E$3:$E$477,'Codified Game Plan'!$G$3:$G$477,0))</f>
        <v/>
      </c>
      <c r="E558" s="328" t="str">
        <f>IF(ISBLANK(A558),"",MAXIFS('Codified Game Plan'!$I$3:$I$477,'Codified Game Plan'!$E$3:$E$477,A558))</f>
        <v/>
      </c>
      <c r="F558" s="329" t="str">
        <f t="shared" si="4"/>
        <v>      - </v>
      </c>
      <c r="G558" s="295"/>
      <c r="H558" s="295"/>
      <c r="I558" s="295"/>
      <c r="J558" s="295"/>
      <c r="K558" s="295"/>
      <c r="L558" s="295"/>
      <c r="M558" s="295"/>
      <c r="N558" s="295"/>
      <c r="O558" s="295"/>
      <c r="P558" s="295"/>
      <c r="Q558" s="295"/>
      <c r="R558" s="295"/>
      <c r="S558" s="295"/>
      <c r="T558" s="295"/>
      <c r="U558" s="387"/>
      <c r="V558" s="387"/>
      <c r="W558" s="387"/>
      <c r="X558" s="387"/>
      <c r="Y558" s="387"/>
      <c r="Z558" s="387"/>
      <c r="AA558" s="387"/>
      <c r="AB558" s="387"/>
      <c r="AC558" s="387"/>
      <c r="AD558" s="387"/>
      <c r="AE558" s="387"/>
      <c r="AF558" s="387"/>
      <c r="AG558" s="387"/>
      <c r="AH558" s="387"/>
      <c r="AI558" s="387"/>
      <c r="AJ558" s="387"/>
      <c r="AK558" s="387"/>
      <c r="AL558" s="387"/>
      <c r="AM558" s="387"/>
      <c r="AN558" s="387"/>
      <c r="AO558" s="387"/>
      <c r="AP558" s="387"/>
      <c r="AQ558" s="387"/>
      <c r="AR558" s="387"/>
      <c r="AS558" s="387"/>
      <c r="AT558" s="387"/>
      <c r="AU558" s="387"/>
      <c r="AV558" s="387"/>
      <c r="AW558" s="387"/>
      <c r="AX558" s="387"/>
      <c r="AY558" s="387"/>
      <c r="AZ558" s="387"/>
      <c r="BA558" s="387"/>
      <c r="BB558" s="387"/>
      <c r="BC558" s="387"/>
      <c r="BD558" s="387"/>
      <c r="BE558" s="387"/>
      <c r="BF558" s="387"/>
      <c r="BG558" s="387"/>
      <c r="BH558" s="387"/>
      <c r="BI558" s="387"/>
      <c r="BJ558" s="387"/>
      <c r="BK558" s="387"/>
      <c r="BL558" s="387"/>
      <c r="BM558" s="387"/>
      <c r="BN558" s="387"/>
      <c r="BO558" s="387"/>
      <c r="BP558" s="387"/>
      <c r="BQ558" s="387"/>
      <c r="BR558" s="387"/>
      <c r="BS558" s="387"/>
      <c r="BT558" s="387"/>
      <c r="BU558" s="387"/>
      <c r="BV558" s="387"/>
      <c r="BW558" s="295"/>
      <c r="BX558" s="295"/>
      <c r="BY558" s="295"/>
    </row>
    <row r="559" ht="15.0" customHeight="1">
      <c r="A559" s="294"/>
      <c r="B559" s="295" t="str">
        <f>IF(ISTEXT(A559),SUMIF('Production Calendar'!$F$3:$F$171,'Crop Map'!$A559,'Production Calendar'!$G$3:$G$171),"")</f>
        <v/>
      </c>
      <c r="C559" s="327" t="str">
        <f t="shared" si="3"/>
        <v/>
      </c>
      <c r="D559" s="328" t="str">
        <f t="array" ref="D559">IF(ISBLANK(A559),"",XLOOKUP($A559,'Codified Game Plan'!$E$3:$E$477,'Codified Game Plan'!$G$3:$G$477,0))</f>
        <v/>
      </c>
      <c r="E559" s="328" t="str">
        <f>IF(ISBLANK(A559),"",MAXIFS('Codified Game Plan'!$I$3:$I$477,'Codified Game Plan'!$E$3:$E$477,A559))</f>
        <v/>
      </c>
      <c r="F559" s="329" t="str">
        <f t="shared" si="4"/>
        <v>      - </v>
      </c>
      <c r="G559" s="295"/>
      <c r="H559" s="295"/>
      <c r="I559" s="295"/>
      <c r="J559" s="295"/>
      <c r="K559" s="295"/>
      <c r="L559" s="295"/>
      <c r="M559" s="295"/>
      <c r="N559" s="295"/>
      <c r="O559" s="295"/>
      <c r="P559" s="295"/>
      <c r="Q559" s="295"/>
      <c r="R559" s="295"/>
      <c r="S559" s="295"/>
      <c r="T559" s="295"/>
      <c r="U559" s="387"/>
      <c r="V559" s="387"/>
      <c r="W559" s="387"/>
      <c r="X559" s="387"/>
      <c r="Y559" s="387"/>
      <c r="Z559" s="387"/>
      <c r="AA559" s="387"/>
      <c r="AB559" s="387"/>
      <c r="AC559" s="387"/>
      <c r="AD559" s="387"/>
      <c r="AE559" s="387"/>
      <c r="AF559" s="387"/>
      <c r="AG559" s="387"/>
      <c r="AH559" s="387"/>
      <c r="AI559" s="387"/>
      <c r="AJ559" s="387"/>
      <c r="AK559" s="387"/>
      <c r="AL559" s="387"/>
      <c r="AM559" s="387"/>
      <c r="AN559" s="387"/>
      <c r="AO559" s="387"/>
      <c r="AP559" s="387"/>
      <c r="AQ559" s="387"/>
      <c r="AR559" s="387"/>
      <c r="AS559" s="387"/>
      <c r="AT559" s="387"/>
      <c r="AU559" s="387"/>
      <c r="AV559" s="387"/>
      <c r="AW559" s="387"/>
      <c r="AX559" s="387"/>
      <c r="AY559" s="387"/>
      <c r="AZ559" s="387"/>
      <c r="BA559" s="387"/>
      <c r="BB559" s="387"/>
      <c r="BC559" s="387"/>
      <c r="BD559" s="387"/>
      <c r="BE559" s="387"/>
      <c r="BF559" s="387"/>
      <c r="BG559" s="387"/>
      <c r="BH559" s="387"/>
      <c r="BI559" s="387"/>
      <c r="BJ559" s="387"/>
      <c r="BK559" s="387"/>
      <c r="BL559" s="387"/>
      <c r="BM559" s="387"/>
      <c r="BN559" s="387"/>
      <c r="BO559" s="387"/>
      <c r="BP559" s="387"/>
      <c r="BQ559" s="387"/>
      <c r="BR559" s="387"/>
      <c r="BS559" s="387"/>
      <c r="BT559" s="387"/>
      <c r="BU559" s="387"/>
      <c r="BV559" s="387"/>
      <c r="BW559" s="295"/>
      <c r="BX559" s="295"/>
      <c r="BY559" s="295"/>
    </row>
    <row r="560" ht="15.0" customHeight="1">
      <c r="A560" s="294"/>
      <c r="B560" s="295" t="str">
        <f>IF(ISTEXT(A560),SUMIF('Production Calendar'!$F$3:$F$171,'Crop Map'!$A560,'Production Calendar'!$G$3:$G$171),"")</f>
        <v/>
      </c>
      <c r="C560" s="327" t="str">
        <f t="shared" si="3"/>
        <v/>
      </c>
      <c r="D560" s="328" t="str">
        <f t="array" ref="D560">IF(ISBLANK(A560),"",XLOOKUP($A560,'Codified Game Plan'!$E$3:$E$477,'Codified Game Plan'!$G$3:$G$477,0))</f>
        <v/>
      </c>
      <c r="E560" s="328" t="str">
        <f>IF(ISBLANK(A560),"",MAXIFS('Codified Game Plan'!$I$3:$I$477,'Codified Game Plan'!$E$3:$E$477,A560))</f>
        <v/>
      </c>
      <c r="F560" s="329" t="str">
        <f t="shared" si="4"/>
        <v>      - </v>
      </c>
      <c r="G560" s="295"/>
      <c r="H560" s="295"/>
      <c r="I560" s="295"/>
      <c r="J560" s="295"/>
      <c r="K560" s="295"/>
      <c r="L560" s="295"/>
      <c r="M560" s="295"/>
      <c r="N560" s="295"/>
      <c r="O560" s="295"/>
      <c r="P560" s="295"/>
      <c r="Q560" s="295"/>
      <c r="R560" s="295"/>
      <c r="S560" s="295"/>
      <c r="T560" s="295"/>
      <c r="U560" s="387"/>
      <c r="V560" s="387"/>
      <c r="W560" s="387"/>
      <c r="X560" s="387"/>
      <c r="Y560" s="387"/>
      <c r="Z560" s="387"/>
      <c r="AA560" s="387"/>
      <c r="AB560" s="387"/>
      <c r="AC560" s="387"/>
      <c r="AD560" s="387"/>
      <c r="AE560" s="387"/>
      <c r="AF560" s="387"/>
      <c r="AG560" s="387"/>
      <c r="AH560" s="387"/>
      <c r="AI560" s="387"/>
      <c r="AJ560" s="387"/>
      <c r="AK560" s="387"/>
      <c r="AL560" s="387"/>
      <c r="AM560" s="387"/>
      <c r="AN560" s="387"/>
      <c r="AO560" s="387"/>
      <c r="AP560" s="387"/>
      <c r="AQ560" s="387"/>
      <c r="AR560" s="387"/>
      <c r="AS560" s="387"/>
      <c r="AT560" s="387"/>
      <c r="AU560" s="387"/>
      <c r="AV560" s="387"/>
      <c r="AW560" s="387"/>
      <c r="AX560" s="387"/>
      <c r="AY560" s="387"/>
      <c r="AZ560" s="387"/>
      <c r="BA560" s="387"/>
      <c r="BB560" s="387"/>
      <c r="BC560" s="387"/>
      <c r="BD560" s="387"/>
      <c r="BE560" s="387"/>
      <c r="BF560" s="387"/>
      <c r="BG560" s="387"/>
      <c r="BH560" s="387"/>
      <c r="BI560" s="387"/>
      <c r="BJ560" s="387"/>
      <c r="BK560" s="387"/>
      <c r="BL560" s="387"/>
      <c r="BM560" s="387"/>
      <c r="BN560" s="387"/>
      <c r="BO560" s="387"/>
      <c r="BP560" s="387"/>
      <c r="BQ560" s="387"/>
      <c r="BR560" s="387"/>
      <c r="BS560" s="387"/>
      <c r="BT560" s="387"/>
      <c r="BU560" s="387"/>
      <c r="BV560" s="387"/>
      <c r="BW560" s="295"/>
      <c r="BX560" s="295"/>
      <c r="BY560" s="295"/>
    </row>
    <row r="561" ht="15.0" customHeight="1">
      <c r="A561" s="294"/>
      <c r="B561" s="295" t="str">
        <f>IF(ISTEXT(A561),SUMIF('Production Calendar'!$F$3:$F$171,'Crop Map'!$A561,'Production Calendar'!$G$3:$G$171),"")</f>
        <v/>
      </c>
      <c r="C561" s="327" t="str">
        <f t="shared" si="3"/>
        <v/>
      </c>
      <c r="D561" s="328" t="str">
        <f t="array" ref="D561">IF(ISBLANK(A561),"",XLOOKUP($A561,'Codified Game Plan'!$E$3:$E$477,'Codified Game Plan'!$G$3:$G$477,0))</f>
        <v/>
      </c>
      <c r="E561" s="328" t="str">
        <f>IF(ISBLANK(A561),"",MAXIFS('Codified Game Plan'!$I$3:$I$477,'Codified Game Plan'!$E$3:$E$477,A561))</f>
        <v/>
      </c>
      <c r="F561" s="329" t="str">
        <f t="shared" si="4"/>
        <v>      - </v>
      </c>
      <c r="G561" s="295"/>
      <c r="H561" s="295"/>
      <c r="I561" s="295"/>
      <c r="J561" s="295"/>
      <c r="K561" s="295"/>
      <c r="L561" s="295"/>
      <c r="M561" s="295"/>
      <c r="N561" s="295"/>
      <c r="O561" s="295"/>
      <c r="P561" s="295"/>
      <c r="Q561" s="295"/>
      <c r="R561" s="295"/>
      <c r="S561" s="295"/>
      <c r="T561" s="295"/>
      <c r="U561" s="387"/>
      <c r="V561" s="387"/>
      <c r="W561" s="387"/>
      <c r="X561" s="387"/>
      <c r="Y561" s="387"/>
      <c r="Z561" s="387"/>
      <c r="AA561" s="387"/>
      <c r="AB561" s="387"/>
      <c r="AC561" s="387"/>
      <c r="AD561" s="387"/>
      <c r="AE561" s="387"/>
      <c r="AF561" s="387"/>
      <c r="AG561" s="387"/>
      <c r="AH561" s="387"/>
      <c r="AI561" s="387"/>
      <c r="AJ561" s="387"/>
      <c r="AK561" s="387"/>
      <c r="AL561" s="387"/>
      <c r="AM561" s="387"/>
      <c r="AN561" s="387"/>
      <c r="AO561" s="387"/>
      <c r="AP561" s="387"/>
      <c r="AQ561" s="387"/>
      <c r="AR561" s="387"/>
      <c r="AS561" s="387"/>
      <c r="AT561" s="387"/>
      <c r="AU561" s="387"/>
      <c r="AV561" s="387"/>
      <c r="AW561" s="387"/>
      <c r="AX561" s="387"/>
      <c r="AY561" s="387"/>
      <c r="AZ561" s="387"/>
      <c r="BA561" s="387"/>
      <c r="BB561" s="387"/>
      <c r="BC561" s="387"/>
      <c r="BD561" s="387"/>
      <c r="BE561" s="387"/>
      <c r="BF561" s="387"/>
      <c r="BG561" s="387"/>
      <c r="BH561" s="387"/>
      <c r="BI561" s="387"/>
      <c r="BJ561" s="387"/>
      <c r="BK561" s="387"/>
      <c r="BL561" s="387"/>
      <c r="BM561" s="387"/>
      <c r="BN561" s="387"/>
      <c r="BO561" s="387"/>
      <c r="BP561" s="387"/>
      <c r="BQ561" s="387"/>
      <c r="BR561" s="387"/>
      <c r="BS561" s="387"/>
      <c r="BT561" s="387"/>
      <c r="BU561" s="387"/>
      <c r="BV561" s="387"/>
      <c r="BW561" s="295"/>
      <c r="BX561" s="295"/>
      <c r="BY561" s="295"/>
    </row>
    <row r="562" ht="15.0" customHeight="1">
      <c r="A562" s="294"/>
      <c r="B562" s="295" t="str">
        <f>IF(ISTEXT(A562),SUMIF('Production Calendar'!$F$3:$F$171,'Crop Map'!$A562,'Production Calendar'!$G$3:$G$171),"")</f>
        <v/>
      </c>
      <c r="C562" s="327" t="str">
        <f t="shared" si="3"/>
        <v/>
      </c>
      <c r="D562" s="328" t="str">
        <f t="array" ref="D562">IF(ISBLANK(A562),"",XLOOKUP($A562,'Codified Game Plan'!$E$3:$E$477,'Codified Game Plan'!$G$3:$G$477,0))</f>
        <v/>
      </c>
      <c r="E562" s="328" t="str">
        <f>IF(ISBLANK(A562),"",MAXIFS('Codified Game Plan'!$I$3:$I$477,'Codified Game Plan'!$E$3:$E$477,A562))</f>
        <v/>
      </c>
      <c r="F562" s="329" t="str">
        <f t="shared" si="4"/>
        <v>      - </v>
      </c>
      <c r="G562" s="295"/>
      <c r="H562" s="295"/>
      <c r="I562" s="295"/>
      <c r="J562" s="295"/>
      <c r="K562" s="295"/>
      <c r="L562" s="295"/>
      <c r="M562" s="295"/>
      <c r="N562" s="295"/>
      <c r="O562" s="295"/>
      <c r="P562" s="295"/>
      <c r="Q562" s="295"/>
      <c r="R562" s="295"/>
      <c r="S562" s="295"/>
      <c r="T562" s="295"/>
      <c r="U562" s="387"/>
      <c r="V562" s="387"/>
      <c r="W562" s="387"/>
      <c r="X562" s="387"/>
      <c r="Y562" s="387"/>
      <c r="Z562" s="387"/>
      <c r="AA562" s="387"/>
      <c r="AB562" s="387"/>
      <c r="AC562" s="387"/>
      <c r="AD562" s="387"/>
      <c r="AE562" s="387"/>
      <c r="AF562" s="387"/>
      <c r="AG562" s="387"/>
      <c r="AH562" s="387"/>
      <c r="AI562" s="387"/>
      <c r="AJ562" s="387"/>
      <c r="AK562" s="387"/>
      <c r="AL562" s="387"/>
      <c r="AM562" s="387"/>
      <c r="AN562" s="387"/>
      <c r="AO562" s="387"/>
      <c r="AP562" s="387"/>
      <c r="AQ562" s="387"/>
      <c r="AR562" s="387"/>
      <c r="AS562" s="387"/>
      <c r="AT562" s="387"/>
      <c r="AU562" s="387"/>
      <c r="AV562" s="387"/>
      <c r="AW562" s="387"/>
      <c r="AX562" s="387"/>
      <c r="AY562" s="387"/>
      <c r="AZ562" s="387"/>
      <c r="BA562" s="387"/>
      <c r="BB562" s="387"/>
      <c r="BC562" s="387"/>
      <c r="BD562" s="387"/>
      <c r="BE562" s="387"/>
      <c r="BF562" s="387"/>
      <c r="BG562" s="387"/>
      <c r="BH562" s="387"/>
      <c r="BI562" s="387"/>
      <c r="BJ562" s="387"/>
      <c r="BK562" s="387"/>
      <c r="BL562" s="387"/>
      <c r="BM562" s="387"/>
      <c r="BN562" s="387"/>
      <c r="BO562" s="387"/>
      <c r="BP562" s="387"/>
      <c r="BQ562" s="387"/>
      <c r="BR562" s="387"/>
      <c r="BS562" s="387"/>
      <c r="BT562" s="387"/>
      <c r="BU562" s="387"/>
      <c r="BV562" s="387"/>
      <c r="BW562" s="295"/>
      <c r="BX562" s="295"/>
      <c r="BY562" s="295"/>
    </row>
    <row r="563" ht="15.0" customHeight="1">
      <c r="A563" s="294"/>
      <c r="B563" s="295" t="str">
        <f>IF(ISTEXT(A563),SUMIF('Production Calendar'!$F$3:$F$171,'Crop Map'!$A563,'Production Calendar'!$G$3:$G$171),"")</f>
        <v/>
      </c>
      <c r="C563" s="327" t="str">
        <f t="shared" si="3"/>
        <v/>
      </c>
      <c r="D563" s="328" t="str">
        <f t="array" ref="D563">IF(ISBLANK(A563),"",XLOOKUP($A563,'Codified Game Plan'!$E$3:$E$477,'Codified Game Plan'!$G$3:$G$477,0))</f>
        <v/>
      </c>
      <c r="E563" s="328" t="str">
        <f>IF(ISBLANK(A563),"",MAXIFS('Codified Game Plan'!$I$3:$I$477,'Codified Game Plan'!$E$3:$E$477,A563))</f>
        <v/>
      </c>
      <c r="F563" s="329" t="str">
        <f t="shared" si="4"/>
        <v>      - </v>
      </c>
      <c r="G563" s="295"/>
      <c r="H563" s="295"/>
      <c r="I563" s="295"/>
      <c r="J563" s="295"/>
      <c r="K563" s="295"/>
      <c r="L563" s="295"/>
      <c r="M563" s="295"/>
      <c r="N563" s="295"/>
      <c r="O563" s="295"/>
      <c r="P563" s="295"/>
      <c r="Q563" s="295"/>
      <c r="R563" s="295"/>
      <c r="S563" s="295"/>
      <c r="T563" s="295"/>
      <c r="U563" s="387"/>
      <c r="V563" s="387"/>
      <c r="W563" s="387"/>
      <c r="X563" s="387"/>
      <c r="Y563" s="387"/>
      <c r="Z563" s="387"/>
      <c r="AA563" s="387"/>
      <c r="AB563" s="387"/>
      <c r="AC563" s="387"/>
      <c r="AD563" s="387"/>
      <c r="AE563" s="387"/>
      <c r="AF563" s="387"/>
      <c r="AG563" s="387"/>
      <c r="AH563" s="387"/>
      <c r="AI563" s="387"/>
      <c r="AJ563" s="387"/>
      <c r="AK563" s="387"/>
      <c r="AL563" s="387"/>
      <c r="AM563" s="387"/>
      <c r="AN563" s="387"/>
      <c r="AO563" s="387"/>
      <c r="AP563" s="387"/>
      <c r="AQ563" s="387"/>
      <c r="AR563" s="387"/>
      <c r="AS563" s="387"/>
      <c r="AT563" s="387"/>
      <c r="AU563" s="387"/>
      <c r="AV563" s="387"/>
      <c r="AW563" s="387"/>
      <c r="AX563" s="387"/>
      <c r="AY563" s="387"/>
      <c r="AZ563" s="387"/>
      <c r="BA563" s="387"/>
      <c r="BB563" s="387"/>
      <c r="BC563" s="387"/>
      <c r="BD563" s="387"/>
      <c r="BE563" s="387"/>
      <c r="BF563" s="387"/>
      <c r="BG563" s="387"/>
      <c r="BH563" s="387"/>
      <c r="BI563" s="387"/>
      <c r="BJ563" s="387"/>
      <c r="BK563" s="387"/>
      <c r="BL563" s="387"/>
      <c r="BM563" s="387"/>
      <c r="BN563" s="387"/>
      <c r="BO563" s="387"/>
      <c r="BP563" s="387"/>
      <c r="BQ563" s="387"/>
      <c r="BR563" s="387"/>
      <c r="BS563" s="387"/>
      <c r="BT563" s="387"/>
      <c r="BU563" s="387"/>
      <c r="BV563" s="387"/>
      <c r="BW563" s="295"/>
      <c r="BX563" s="295"/>
      <c r="BY563" s="295"/>
    </row>
    <row r="564" ht="15.0" customHeight="1">
      <c r="A564" s="294"/>
      <c r="B564" s="295" t="str">
        <f>IF(ISTEXT(A564),SUMIF('Production Calendar'!$F$3:$F$171,'Crop Map'!$A564,'Production Calendar'!$G$3:$G$171),"")</f>
        <v/>
      </c>
      <c r="C564" s="327" t="str">
        <f t="shared" si="3"/>
        <v/>
      </c>
      <c r="D564" s="328" t="str">
        <f t="array" ref="D564">IF(ISBLANK(A564),"",XLOOKUP($A564,'Codified Game Plan'!$E$3:$E$477,'Codified Game Plan'!$G$3:$G$477,0))</f>
        <v/>
      </c>
      <c r="E564" s="328" t="str">
        <f>IF(ISBLANK(A564),"",MAXIFS('Codified Game Plan'!$I$3:$I$477,'Codified Game Plan'!$E$3:$E$477,A564))</f>
        <v/>
      </c>
      <c r="F564" s="329" t="str">
        <f t="shared" si="4"/>
        <v>      - </v>
      </c>
      <c r="G564" s="295"/>
      <c r="H564" s="295"/>
      <c r="I564" s="295"/>
      <c r="J564" s="295"/>
      <c r="K564" s="295"/>
      <c r="L564" s="295"/>
      <c r="M564" s="295"/>
      <c r="N564" s="295"/>
      <c r="O564" s="295"/>
      <c r="P564" s="295"/>
      <c r="Q564" s="295"/>
      <c r="R564" s="295"/>
      <c r="S564" s="295"/>
      <c r="T564" s="295"/>
      <c r="U564" s="387"/>
      <c r="V564" s="387"/>
      <c r="W564" s="387"/>
      <c r="X564" s="387"/>
      <c r="Y564" s="387"/>
      <c r="Z564" s="387"/>
      <c r="AA564" s="387"/>
      <c r="AB564" s="387"/>
      <c r="AC564" s="387"/>
      <c r="AD564" s="387"/>
      <c r="AE564" s="387"/>
      <c r="AF564" s="387"/>
      <c r="AG564" s="387"/>
      <c r="AH564" s="387"/>
      <c r="AI564" s="387"/>
      <c r="AJ564" s="387"/>
      <c r="AK564" s="387"/>
      <c r="AL564" s="387"/>
      <c r="AM564" s="387"/>
      <c r="AN564" s="387"/>
      <c r="AO564" s="387"/>
      <c r="AP564" s="387"/>
      <c r="AQ564" s="387"/>
      <c r="AR564" s="387"/>
      <c r="AS564" s="387"/>
      <c r="AT564" s="387"/>
      <c r="AU564" s="387"/>
      <c r="AV564" s="387"/>
      <c r="AW564" s="387"/>
      <c r="AX564" s="387"/>
      <c r="AY564" s="387"/>
      <c r="AZ564" s="387"/>
      <c r="BA564" s="387"/>
      <c r="BB564" s="387"/>
      <c r="BC564" s="387"/>
      <c r="BD564" s="387"/>
      <c r="BE564" s="387"/>
      <c r="BF564" s="387"/>
      <c r="BG564" s="387"/>
      <c r="BH564" s="387"/>
      <c r="BI564" s="387"/>
      <c r="BJ564" s="387"/>
      <c r="BK564" s="387"/>
      <c r="BL564" s="387"/>
      <c r="BM564" s="387"/>
      <c r="BN564" s="387"/>
      <c r="BO564" s="387"/>
      <c r="BP564" s="387"/>
      <c r="BQ564" s="387"/>
      <c r="BR564" s="387"/>
      <c r="BS564" s="387"/>
      <c r="BT564" s="387"/>
      <c r="BU564" s="387"/>
      <c r="BV564" s="387"/>
      <c r="BW564" s="295"/>
      <c r="BX564" s="295"/>
      <c r="BY564" s="295"/>
    </row>
    <row r="565" ht="15.0" customHeight="1">
      <c r="A565" s="294"/>
      <c r="B565" s="295" t="str">
        <f>IF(ISTEXT(A565),SUMIF('Production Calendar'!$F$3:$F$171,'Crop Map'!$A565,'Production Calendar'!$G$3:$G$171),"")</f>
        <v/>
      </c>
      <c r="C565" s="327" t="str">
        <f t="shared" si="3"/>
        <v/>
      </c>
      <c r="D565" s="328" t="str">
        <f t="array" ref="D565">IF(ISBLANK(A565),"",XLOOKUP($A565,'Codified Game Plan'!$E$3:$E$477,'Codified Game Plan'!$G$3:$G$477,0))</f>
        <v/>
      </c>
      <c r="E565" s="328" t="str">
        <f>IF(ISBLANK(A565),"",MAXIFS('Codified Game Plan'!$I$3:$I$477,'Codified Game Plan'!$E$3:$E$477,A565))</f>
        <v/>
      </c>
      <c r="F565" s="329" t="str">
        <f t="shared" si="4"/>
        <v>      - </v>
      </c>
      <c r="G565" s="295"/>
      <c r="H565" s="295"/>
      <c r="I565" s="295"/>
      <c r="J565" s="295"/>
      <c r="K565" s="295"/>
      <c r="L565" s="295"/>
      <c r="M565" s="295"/>
      <c r="N565" s="295"/>
      <c r="O565" s="295"/>
      <c r="P565" s="295"/>
      <c r="Q565" s="295"/>
      <c r="R565" s="295"/>
      <c r="S565" s="295"/>
      <c r="T565" s="295"/>
      <c r="U565" s="387"/>
      <c r="V565" s="387"/>
      <c r="W565" s="387"/>
      <c r="X565" s="387"/>
      <c r="Y565" s="387"/>
      <c r="Z565" s="387"/>
      <c r="AA565" s="387"/>
      <c r="AB565" s="387"/>
      <c r="AC565" s="387"/>
      <c r="AD565" s="387"/>
      <c r="AE565" s="387"/>
      <c r="AF565" s="387"/>
      <c r="AG565" s="387"/>
      <c r="AH565" s="387"/>
      <c r="AI565" s="387"/>
      <c r="AJ565" s="387"/>
      <c r="AK565" s="387"/>
      <c r="AL565" s="387"/>
      <c r="AM565" s="387"/>
      <c r="AN565" s="387"/>
      <c r="AO565" s="387"/>
      <c r="AP565" s="387"/>
      <c r="AQ565" s="387"/>
      <c r="AR565" s="387"/>
      <c r="AS565" s="387"/>
      <c r="AT565" s="387"/>
      <c r="AU565" s="387"/>
      <c r="AV565" s="387"/>
      <c r="AW565" s="387"/>
      <c r="AX565" s="387"/>
      <c r="AY565" s="387"/>
      <c r="AZ565" s="387"/>
      <c r="BA565" s="387"/>
      <c r="BB565" s="387"/>
      <c r="BC565" s="387"/>
      <c r="BD565" s="387"/>
      <c r="BE565" s="387"/>
      <c r="BF565" s="387"/>
      <c r="BG565" s="387"/>
      <c r="BH565" s="387"/>
      <c r="BI565" s="387"/>
      <c r="BJ565" s="387"/>
      <c r="BK565" s="387"/>
      <c r="BL565" s="387"/>
      <c r="BM565" s="387"/>
      <c r="BN565" s="387"/>
      <c r="BO565" s="387"/>
      <c r="BP565" s="387"/>
      <c r="BQ565" s="387"/>
      <c r="BR565" s="387"/>
      <c r="BS565" s="387"/>
      <c r="BT565" s="387"/>
      <c r="BU565" s="387"/>
      <c r="BV565" s="387"/>
      <c r="BW565" s="295"/>
      <c r="BX565" s="295"/>
      <c r="BY565" s="295"/>
    </row>
    <row r="566" ht="15.0" customHeight="1">
      <c r="A566" s="294"/>
      <c r="B566" s="295" t="str">
        <f>IF(ISTEXT(A566),SUMIF('Production Calendar'!$F$3:$F$171,'Crop Map'!$A566,'Production Calendar'!$G$3:$G$171),"")</f>
        <v/>
      </c>
      <c r="C566" s="327" t="str">
        <f t="shared" si="3"/>
        <v/>
      </c>
      <c r="D566" s="328" t="str">
        <f t="array" ref="D566">IF(ISBLANK(A566),"",XLOOKUP($A566,'Codified Game Plan'!$E$3:$E$477,'Codified Game Plan'!$G$3:$G$477,0))</f>
        <v/>
      </c>
      <c r="E566" s="328" t="str">
        <f>IF(ISBLANK(A566),"",MAXIFS('Codified Game Plan'!$I$3:$I$477,'Codified Game Plan'!$E$3:$E$477,A566))</f>
        <v/>
      </c>
      <c r="F566" s="329" t="str">
        <f t="shared" si="4"/>
        <v>      - </v>
      </c>
      <c r="G566" s="295"/>
      <c r="H566" s="295"/>
      <c r="I566" s="295"/>
      <c r="J566" s="295"/>
      <c r="K566" s="295"/>
      <c r="L566" s="295"/>
      <c r="M566" s="295"/>
      <c r="N566" s="295"/>
      <c r="O566" s="295"/>
      <c r="P566" s="295"/>
      <c r="Q566" s="295"/>
      <c r="R566" s="295"/>
      <c r="S566" s="295"/>
      <c r="T566" s="295"/>
      <c r="U566" s="387"/>
      <c r="V566" s="387"/>
      <c r="W566" s="387"/>
      <c r="X566" s="387"/>
      <c r="Y566" s="387"/>
      <c r="Z566" s="387"/>
      <c r="AA566" s="387"/>
      <c r="AB566" s="387"/>
      <c r="AC566" s="387"/>
      <c r="AD566" s="387"/>
      <c r="AE566" s="387"/>
      <c r="AF566" s="387"/>
      <c r="AG566" s="387"/>
      <c r="AH566" s="387"/>
      <c r="AI566" s="387"/>
      <c r="AJ566" s="387"/>
      <c r="AK566" s="387"/>
      <c r="AL566" s="387"/>
      <c r="AM566" s="387"/>
      <c r="AN566" s="387"/>
      <c r="AO566" s="387"/>
      <c r="AP566" s="387"/>
      <c r="AQ566" s="387"/>
      <c r="AR566" s="387"/>
      <c r="AS566" s="387"/>
      <c r="AT566" s="387"/>
      <c r="AU566" s="387"/>
      <c r="AV566" s="387"/>
      <c r="AW566" s="387"/>
      <c r="AX566" s="387"/>
      <c r="AY566" s="387"/>
      <c r="AZ566" s="387"/>
      <c r="BA566" s="387"/>
      <c r="BB566" s="387"/>
      <c r="BC566" s="387"/>
      <c r="BD566" s="387"/>
      <c r="BE566" s="387"/>
      <c r="BF566" s="387"/>
      <c r="BG566" s="387"/>
      <c r="BH566" s="387"/>
      <c r="BI566" s="387"/>
      <c r="BJ566" s="387"/>
      <c r="BK566" s="387"/>
      <c r="BL566" s="387"/>
      <c r="BM566" s="387"/>
      <c r="BN566" s="387"/>
      <c r="BO566" s="387"/>
      <c r="BP566" s="387"/>
      <c r="BQ566" s="387"/>
      <c r="BR566" s="387"/>
      <c r="BS566" s="387"/>
      <c r="BT566" s="387"/>
      <c r="BU566" s="387"/>
      <c r="BV566" s="387"/>
      <c r="BW566" s="295"/>
      <c r="BX566" s="295"/>
      <c r="BY566" s="295"/>
    </row>
    <row r="567" ht="15.0" customHeight="1">
      <c r="A567" s="294"/>
      <c r="B567" s="295" t="str">
        <f>IF(ISTEXT(A567),SUMIF('Production Calendar'!$F$3:$F$171,'Crop Map'!$A567,'Production Calendar'!$G$3:$G$171),"")</f>
        <v/>
      </c>
      <c r="C567" s="327" t="str">
        <f t="shared" si="3"/>
        <v/>
      </c>
      <c r="D567" s="328" t="str">
        <f t="array" ref="D567">IF(ISBLANK(A567),"",XLOOKUP($A567,'Codified Game Plan'!$E$3:$E$477,'Codified Game Plan'!$G$3:$G$477,0))</f>
        <v/>
      </c>
      <c r="E567" s="328" t="str">
        <f>IF(ISBLANK(A567),"",MAXIFS('Codified Game Plan'!$I$3:$I$477,'Codified Game Plan'!$E$3:$E$477,A567))</f>
        <v/>
      </c>
      <c r="F567" s="329" t="str">
        <f t="shared" si="4"/>
        <v>      - </v>
      </c>
      <c r="G567" s="295"/>
      <c r="H567" s="295"/>
      <c r="I567" s="295"/>
      <c r="J567" s="295"/>
      <c r="K567" s="295"/>
      <c r="L567" s="295"/>
      <c r="M567" s="295"/>
      <c r="N567" s="295"/>
      <c r="O567" s="295"/>
      <c r="P567" s="295"/>
      <c r="Q567" s="295"/>
      <c r="R567" s="295"/>
      <c r="S567" s="295"/>
      <c r="T567" s="295"/>
      <c r="U567" s="387"/>
      <c r="V567" s="387"/>
      <c r="W567" s="387"/>
      <c r="X567" s="387"/>
      <c r="Y567" s="387"/>
      <c r="Z567" s="387"/>
      <c r="AA567" s="387"/>
      <c r="AB567" s="387"/>
      <c r="AC567" s="387"/>
      <c r="AD567" s="387"/>
      <c r="AE567" s="387"/>
      <c r="AF567" s="387"/>
      <c r="AG567" s="387"/>
      <c r="AH567" s="387"/>
      <c r="AI567" s="387"/>
      <c r="AJ567" s="387"/>
      <c r="AK567" s="387"/>
      <c r="AL567" s="387"/>
      <c r="AM567" s="387"/>
      <c r="AN567" s="387"/>
      <c r="AO567" s="387"/>
      <c r="AP567" s="387"/>
      <c r="AQ567" s="387"/>
      <c r="AR567" s="387"/>
      <c r="AS567" s="387"/>
      <c r="AT567" s="387"/>
      <c r="AU567" s="387"/>
      <c r="AV567" s="387"/>
      <c r="AW567" s="387"/>
      <c r="AX567" s="387"/>
      <c r="AY567" s="387"/>
      <c r="AZ567" s="387"/>
      <c r="BA567" s="387"/>
      <c r="BB567" s="387"/>
      <c r="BC567" s="387"/>
      <c r="BD567" s="387"/>
      <c r="BE567" s="387"/>
      <c r="BF567" s="387"/>
      <c r="BG567" s="387"/>
      <c r="BH567" s="387"/>
      <c r="BI567" s="387"/>
      <c r="BJ567" s="387"/>
      <c r="BK567" s="387"/>
      <c r="BL567" s="387"/>
      <c r="BM567" s="387"/>
      <c r="BN567" s="387"/>
      <c r="BO567" s="387"/>
      <c r="BP567" s="387"/>
      <c r="BQ567" s="387"/>
      <c r="BR567" s="387"/>
      <c r="BS567" s="387"/>
      <c r="BT567" s="387"/>
      <c r="BU567" s="387"/>
      <c r="BV567" s="387"/>
      <c r="BW567" s="295"/>
      <c r="BX567" s="295"/>
      <c r="BY567" s="295"/>
    </row>
    <row r="568" ht="15.0" customHeight="1">
      <c r="A568" s="294"/>
      <c r="B568" s="295" t="str">
        <f>IF(ISTEXT(A568),SUMIF('Production Calendar'!$F$3:$F$171,'Crop Map'!$A568,'Production Calendar'!$G$3:$G$171),"")</f>
        <v/>
      </c>
      <c r="C568" s="327" t="str">
        <f t="shared" si="3"/>
        <v/>
      </c>
      <c r="D568" s="328" t="str">
        <f t="array" ref="D568">IF(ISBLANK(A568),"",XLOOKUP($A568,'Codified Game Plan'!$E$3:$E$477,'Codified Game Plan'!$G$3:$G$477,0))</f>
        <v/>
      </c>
      <c r="E568" s="328" t="str">
        <f>IF(ISBLANK(A568),"",MAXIFS('Codified Game Plan'!$I$3:$I$477,'Codified Game Plan'!$E$3:$E$477,A568))</f>
        <v/>
      </c>
      <c r="F568" s="329" t="str">
        <f t="shared" si="4"/>
        <v>      - </v>
      </c>
      <c r="G568" s="295"/>
      <c r="H568" s="295"/>
      <c r="I568" s="295"/>
      <c r="J568" s="295"/>
      <c r="K568" s="295"/>
      <c r="L568" s="295"/>
      <c r="M568" s="295"/>
      <c r="N568" s="295"/>
      <c r="O568" s="295"/>
      <c r="P568" s="295"/>
      <c r="Q568" s="295"/>
      <c r="R568" s="295"/>
      <c r="S568" s="295"/>
      <c r="T568" s="295"/>
      <c r="U568" s="387"/>
      <c r="V568" s="387"/>
      <c r="W568" s="387"/>
      <c r="X568" s="387"/>
      <c r="Y568" s="387"/>
      <c r="Z568" s="387"/>
      <c r="AA568" s="387"/>
      <c r="AB568" s="387"/>
      <c r="AC568" s="387"/>
      <c r="AD568" s="387"/>
      <c r="AE568" s="387"/>
      <c r="AF568" s="387"/>
      <c r="AG568" s="387"/>
      <c r="AH568" s="387"/>
      <c r="AI568" s="387"/>
      <c r="AJ568" s="387"/>
      <c r="AK568" s="387"/>
      <c r="AL568" s="387"/>
      <c r="AM568" s="387"/>
      <c r="AN568" s="387"/>
      <c r="AO568" s="387"/>
      <c r="AP568" s="387"/>
      <c r="AQ568" s="387"/>
      <c r="AR568" s="387"/>
      <c r="AS568" s="387"/>
      <c r="AT568" s="387"/>
      <c r="AU568" s="387"/>
      <c r="AV568" s="387"/>
      <c r="AW568" s="387"/>
      <c r="AX568" s="387"/>
      <c r="AY568" s="387"/>
      <c r="AZ568" s="387"/>
      <c r="BA568" s="387"/>
      <c r="BB568" s="387"/>
      <c r="BC568" s="387"/>
      <c r="BD568" s="387"/>
      <c r="BE568" s="387"/>
      <c r="BF568" s="387"/>
      <c r="BG568" s="387"/>
      <c r="BH568" s="387"/>
      <c r="BI568" s="387"/>
      <c r="BJ568" s="387"/>
      <c r="BK568" s="387"/>
      <c r="BL568" s="387"/>
      <c r="BM568" s="387"/>
      <c r="BN568" s="387"/>
      <c r="BO568" s="387"/>
      <c r="BP568" s="387"/>
      <c r="BQ568" s="387"/>
      <c r="BR568" s="387"/>
      <c r="BS568" s="387"/>
      <c r="BT568" s="387"/>
      <c r="BU568" s="387"/>
      <c r="BV568" s="387"/>
      <c r="BW568" s="295"/>
      <c r="BX568" s="295"/>
      <c r="BY568" s="295"/>
    </row>
    <row r="569" ht="15.0" customHeight="1">
      <c r="A569" s="294"/>
      <c r="B569" s="295" t="str">
        <f>IF(ISTEXT(A569),SUMIF('Production Calendar'!$F$3:$F$171,'Crop Map'!$A569,'Production Calendar'!$G$3:$G$171),"")</f>
        <v/>
      </c>
      <c r="C569" s="327" t="str">
        <f t="shared" si="3"/>
        <v/>
      </c>
      <c r="D569" s="328" t="str">
        <f t="array" ref="D569">IF(ISBLANK(A569),"",XLOOKUP($A569,'Codified Game Plan'!$E$3:$E$477,'Codified Game Plan'!$G$3:$G$477,0))</f>
        <v/>
      </c>
      <c r="E569" s="328" t="str">
        <f>IF(ISBLANK(A569),"",MAXIFS('Codified Game Plan'!$I$3:$I$477,'Codified Game Plan'!$E$3:$E$477,A569))</f>
        <v/>
      </c>
      <c r="F569" s="329" t="str">
        <f t="shared" si="4"/>
        <v>      - </v>
      </c>
      <c r="G569" s="295"/>
      <c r="H569" s="295"/>
      <c r="I569" s="295"/>
      <c r="J569" s="295"/>
      <c r="K569" s="295"/>
      <c r="L569" s="295"/>
      <c r="M569" s="295"/>
      <c r="N569" s="295"/>
      <c r="O569" s="295"/>
      <c r="P569" s="295"/>
      <c r="Q569" s="295"/>
      <c r="R569" s="295"/>
      <c r="S569" s="295"/>
      <c r="T569" s="295"/>
      <c r="U569" s="387"/>
      <c r="V569" s="387"/>
      <c r="W569" s="387"/>
      <c r="X569" s="387"/>
      <c r="Y569" s="387"/>
      <c r="Z569" s="387"/>
      <c r="AA569" s="387"/>
      <c r="AB569" s="387"/>
      <c r="AC569" s="387"/>
      <c r="AD569" s="387"/>
      <c r="AE569" s="387"/>
      <c r="AF569" s="387"/>
      <c r="AG569" s="387"/>
      <c r="AH569" s="387"/>
      <c r="AI569" s="387"/>
      <c r="AJ569" s="387"/>
      <c r="AK569" s="387"/>
      <c r="AL569" s="387"/>
      <c r="AM569" s="387"/>
      <c r="AN569" s="387"/>
      <c r="AO569" s="387"/>
      <c r="AP569" s="387"/>
      <c r="AQ569" s="387"/>
      <c r="AR569" s="387"/>
      <c r="AS569" s="387"/>
      <c r="AT569" s="387"/>
      <c r="AU569" s="387"/>
      <c r="AV569" s="387"/>
      <c r="AW569" s="387"/>
      <c r="AX569" s="387"/>
      <c r="AY569" s="387"/>
      <c r="AZ569" s="387"/>
      <c r="BA569" s="387"/>
      <c r="BB569" s="387"/>
      <c r="BC569" s="387"/>
      <c r="BD569" s="387"/>
      <c r="BE569" s="387"/>
      <c r="BF569" s="387"/>
      <c r="BG569" s="387"/>
      <c r="BH569" s="387"/>
      <c r="BI569" s="387"/>
      <c r="BJ569" s="387"/>
      <c r="BK569" s="387"/>
      <c r="BL569" s="387"/>
      <c r="BM569" s="387"/>
      <c r="BN569" s="387"/>
      <c r="BO569" s="387"/>
      <c r="BP569" s="387"/>
      <c r="BQ569" s="387"/>
      <c r="BR569" s="387"/>
      <c r="BS569" s="387"/>
      <c r="BT569" s="387"/>
      <c r="BU569" s="387"/>
      <c r="BV569" s="387"/>
      <c r="BW569" s="295"/>
      <c r="BX569" s="295"/>
      <c r="BY569" s="295"/>
    </row>
    <row r="570" ht="15.0" customHeight="1">
      <c r="A570" s="294"/>
      <c r="B570" s="295" t="str">
        <f>IF(ISTEXT(A570),SUMIF('Production Calendar'!$F$3:$F$171,'Crop Map'!$A570,'Production Calendar'!$G$3:$G$171),"")</f>
        <v/>
      </c>
      <c r="C570" s="327" t="str">
        <f t="shared" si="3"/>
        <v/>
      </c>
      <c r="D570" s="328" t="str">
        <f t="array" ref="D570">IF(ISBLANK(A570),"",XLOOKUP($A570,'Codified Game Plan'!$E$3:$E$477,'Codified Game Plan'!$G$3:$G$477,0))</f>
        <v/>
      </c>
      <c r="E570" s="328" t="str">
        <f>IF(ISBLANK(A570),"",MAXIFS('Codified Game Plan'!$I$3:$I$477,'Codified Game Plan'!$E$3:$E$477,A570))</f>
        <v/>
      </c>
      <c r="F570" s="329" t="str">
        <f t="shared" si="4"/>
        <v>      - </v>
      </c>
      <c r="G570" s="295"/>
      <c r="H570" s="295"/>
      <c r="I570" s="295"/>
      <c r="J570" s="295"/>
      <c r="K570" s="295"/>
      <c r="L570" s="295"/>
      <c r="M570" s="295"/>
      <c r="N570" s="295"/>
      <c r="O570" s="295"/>
      <c r="P570" s="295"/>
      <c r="Q570" s="295"/>
      <c r="R570" s="295"/>
      <c r="S570" s="295"/>
      <c r="T570" s="295"/>
      <c r="U570" s="387"/>
      <c r="V570" s="387"/>
      <c r="W570" s="387"/>
      <c r="X570" s="387"/>
      <c r="Y570" s="387"/>
      <c r="Z570" s="387"/>
      <c r="AA570" s="387"/>
      <c r="AB570" s="387"/>
      <c r="AC570" s="387"/>
      <c r="AD570" s="387"/>
      <c r="AE570" s="387"/>
      <c r="AF570" s="387"/>
      <c r="AG570" s="387"/>
      <c r="AH570" s="387"/>
      <c r="AI570" s="387"/>
      <c r="AJ570" s="387"/>
      <c r="AK570" s="387"/>
      <c r="AL570" s="387"/>
      <c r="AM570" s="387"/>
      <c r="AN570" s="387"/>
      <c r="AO570" s="387"/>
      <c r="AP570" s="387"/>
      <c r="AQ570" s="387"/>
      <c r="AR570" s="387"/>
      <c r="AS570" s="387"/>
      <c r="AT570" s="387"/>
      <c r="AU570" s="387"/>
      <c r="AV570" s="387"/>
      <c r="AW570" s="387"/>
      <c r="AX570" s="387"/>
      <c r="AY570" s="387"/>
      <c r="AZ570" s="387"/>
      <c r="BA570" s="387"/>
      <c r="BB570" s="387"/>
      <c r="BC570" s="387"/>
      <c r="BD570" s="387"/>
      <c r="BE570" s="387"/>
      <c r="BF570" s="387"/>
      <c r="BG570" s="387"/>
      <c r="BH570" s="387"/>
      <c r="BI570" s="387"/>
      <c r="BJ570" s="387"/>
      <c r="BK570" s="387"/>
      <c r="BL570" s="387"/>
      <c r="BM570" s="387"/>
      <c r="BN570" s="387"/>
      <c r="BO570" s="387"/>
      <c r="BP570" s="387"/>
      <c r="BQ570" s="387"/>
      <c r="BR570" s="387"/>
      <c r="BS570" s="387"/>
      <c r="BT570" s="387"/>
      <c r="BU570" s="387"/>
      <c r="BV570" s="387"/>
      <c r="BW570" s="295"/>
      <c r="BX570" s="295"/>
      <c r="BY570" s="295"/>
    </row>
    <row r="571" ht="15.0" customHeight="1">
      <c r="A571" s="294"/>
      <c r="B571" s="295" t="str">
        <f>IF(ISTEXT(A571),SUMIF('Production Calendar'!$F$3:$F$171,'Crop Map'!$A571,'Production Calendar'!$G$3:$G$171),"")</f>
        <v/>
      </c>
      <c r="C571" s="327" t="str">
        <f t="shared" si="3"/>
        <v/>
      </c>
      <c r="D571" s="328" t="str">
        <f t="array" ref="D571">IF(ISBLANK(A571),"",XLOOKUP($A571,'Codified Game Plan'!$E$3:$E$477,'Codified Game Plan'!$G$3:$G$477,0))</f>
        <v/>
      </c>
      <c r="E571" s="328" t="str">
        <f>IF(ISBLANK(A571),"",MAXIFS('Codified Game Plan'!$I$3:$I$477,'Codified Game Plan'!$E$3:$E$477,A571))</f>
        <v/>
      </c>
      <c r="F571" s="329" t="str">
        <f t="shared" si="4"/>
        <v>      - </v>
      </c>
      <c r="G571" s="295"/>
      <c r="H571" s="295"/>
      <c r="I571" s="295"/>
      <c r="J571" s="295"/>
      <c r="K571" s="295"/>
      <c r="L571" s="295"/>
      <c r="M571" s="295"/>
      <c r="N571" s="295"/>
      <c r="O571" s="295"/>
      <c r="P571" s="295"/>
      <c r="Q571" s="295"/>
      <c r="R571" s="295"/>
      <c r="S571" s="295"/>
      <c r="T571" s="295"/>
      <c r="U571" s="387"/>
      <c r="V571" s="387"/>
      <c r="W571" s="387"/>
      <c r="X571" s="387"/>
      <c r="Y571" s="387"/>
      <c r="Z571" s="387"/>
      <c r="AA571" s="387"/>
      <c r="AB571" s="387"/>
      <c r="AC571" s="387"/>
      <c r="AD571" s="387"/>
      <c r="AE571" s="387"/>
      <c r="AF571" s="387"/>
      <c r="AG571" s="387"/>
      <c r="AH571" s="387"/>
      <c r="AI571" s="387"/>
      <c r="AJ571" s="387"/>
      <c r="AK571" s="387"/>
      <c r="AL571" s="387"/>
      <c r="AM571" s="387"/>
      <c r="AN571" s="387"/>
      <c r="AO571" s="387"/>
      <c r="AP571" s="387"/>
      <c r="AQ571" s="387"/>
      <c r="AR571" s="387"/>
      <c r="AS571" s="387"/>
      <c r="AT571" s="387"/>
      <c r="AU571" s="387"/>
      <c r="AV571" s="387"/>
      <c r="AW571" s="387"/>
      <c r="AX571" s="387"/>
      <c r="AY571" s="387"/>
      <c r="AZ571" s="387"/>
      <c r="BA571" s="387"/>
      <c r="BB571" s="387"/>
      <c r="BC571" s="387"/>
      <c r="BD571" s="387"/>
      <c r="BE571" s="387"/>
      <c r="BF571" s="387"/>
      <c r="BG571" s="387"/>
      <c r="BH571" s="387"/>
      <c r="BI571" s="387"/>
      <c r="BJ571" s="387"/>
      <c r="BK571" s="387"/>
      <c r="BL571" s="387"/>
      <c r="BM571" s="387"/>
      <c r="BN571" s="387"/>
      <c r="BO571" s="387"/>
      <c r="BP571" s="387"/>
      <c r="BQ571" s="387"/>
      <c r="BR571" s="387"/>
      <c r="BS571" s="387"/>
      <c r="BT571" s="387"/>
      <c r="BU571" s="387"/>
      <c r="BV571" s="387"/>
      <c r="BW571" s="295"/>
      <c r="BX571" s="295"/>
      <c r="BY571" s="295"/>
    </row>
    <row r="572" ht="15.0" customHeight="1">
      <c r="A572" s="294"/>
      <c r="B572" s="295" t="str">
        <f>IF(ISTEXT(A572),SUMIF('Production Calendar'!$F$3:$F$171,'Crop Map'!$A572,'Production Calendar'!$G$3:$G$171),"")</f>
        <v/>
      </c>
      <c r="C572" s="327" t="str">
        <f t="shared" si="3"/>
        <v/>
      </c>
      <c r="D572" s="328" t="str">
        <f t="array" ref="D572">IF(ISBLANK(A572),"",XLOOKUP($A572,'Codified Game Plan'!$E$3:$E$477,'Codified Game Plan'!$G$3:$G$477,0))</f>
        <v/>
      </c>
      <c r="E572" s="328" t="str">
        <f>IF(ISBLANK(A572),"",MAXIFS('Codified Game Plan'!$I$3:$I$477,'Codified Game Plan'!$E$3:$E$477,A572))</f>
        <v/>
      </c>
      <c r="F572" s="329" t="str">
        <f t="shared" si="4"/>
        <v>      - </v>
      </c>
      <c r="G572" s="295"/>
      <c r="H572" s="295"/>
      <c r="I572" s="295"/>
      <c r="J572" s="295"/>
      <c r="K572" s="295"/>
      <c r="L572" s="295"/>
      <c r="M572" s="295"/>
      <c r="N572" s="295"/>
      <c r="O572" s="295"/>
      <c r="P572" s="295"/>
      <c r="Q572" s="295"/>
      <c r="R572" s="295"/>
      <c r="S572" s="295"/>
      <c r="T572" s="295"/>
      <c r="U572" s="387"/>
      <c r="V572" s="387"/>
      <c r="W572" s="387"/>
      <c r="X572" s="387"/>
      <c r="Y572" s="387"/>
      <c r="Z572" s="387"/>
      <c r="AA572" s="387"/>
      <c r="AB572" s="387"/>
      <c r="AC572" s="387"/>
      <c r="AD572" s="387"/>
      <c r="AE572" s="387"/>
      <c r="AF572" s="387"/>
      <c r="AG572" s="387"/>
      <c r="AH572" s="387"/>
      <c r="AI572" s="387"/>
      <c r="AJ572" s="387"/>
      <c r="AK572" s="387"/>
      <c r="AL572" s="387"/>
      <c r="AM572" s="387"/>
      <c r="AN572" s="387"/>
      <c r="AO572" s="387"/>
      <c r="AP572" s="387"/>
      <c r="AQ572" s="387"/>
      <c r="AR572" s="387"/>
      <c r="AS572" s="387"/>
      <c r="AT572" s="387"/>
      <c r="AU572" s="387"/>
      <c r="AV572" s="387"/>
      <c r="AW572" s="387"/>
      <c r="AX572" s="387"/>
      <c r="AY572" s="387"/>
      <c r="AZ572" s="387"/>
      <c r="BA572" s="387"/>
      <c r="BB572" s="387"/>
      <c r="BC572" s="387"/>
      <c r="BD572" s="387"/>
      <c r="BE572" s="387"/>
      <c r="BF572" s="387"/>
      <c r="BG572" s="387"/>
      <c r="BH572" s="387"/>
      <c r="BI572" s="387"/>
      <c r="BJ572" s="387"/>
      <c r="BK572" s="387"/>
      <c r="BL572" s="387"/>
      <c r="BM572" s="387"/>
      <c r="BN572" s="387"/>
      <c r="BO572" s="387"/>
      <c r="BP572" s="387"/>
      <c r="BQ572" s="387"/>
      <c r="BR572" s="387"/>
      <c r="BS572" s="387"/>
      <c r="BT572" s="387"/>
      <c r="BU572" s="387"/>
      <c r="BV572" s="387"/>
      <c r="BW572" s="295"/>
      <c r="BX572" s="295"/>
      <c r="BY572" s="295"/>
    </row>
    <row r="573" ht="15.0" customHeight="1">
      <c r="A573" s="294"/>
      <c r="B573" s="295" t="str">
        <f>IF(ISTEXT(A573),SUMIF('Production Calendar'!$F$3:$F$171,'Crop Map'!$A573,'Production Calendar'!$G$3:$G$171),"")</f>
        <v/>
      </c>
      <c r="C573" s="327" t="str">
        <f t="shared" si="3"/>
        <v/>
      </c>
      <c r="D573" s="328" t="str">
        <f t="array" ref="D573">IF(ISBLANK(A573),"",XLOOKUP($A573,'Codified Game Plan'!$E$3:$E$477,'Codified Game Plan'!$G$3:$G$477,0))</f>
        <v/>
      </c>
      <c r="E573" s="328" t="str">
        <f>IF(ISBLANK(A573),"",MAXIFS('Codified Game Plan'!$I$3:$I$477,'Codified Game Plan'!$E$3:$E$477,A573))</f>
        <v/>
      </c>
      <c r="F573" s="329" t="str">
        <f t="shared" si="4"/>
        <v>      - </v>
      </c>
      <c r="G573" s="295"/>
      <c r="H573" s="295"/>
      <c r="I573" s="295"/>
      <c r="J573" s="295"/>
      <c r="K573" s="295"/>
      <c r="L573" s="295"/>
      <c r="M573" s="295"/>
      <c r="N573" s="295"/>
      <c r="O573" s="295"/>
      <c r="P573" s="295"/>
      <c r="Q573" s="295"/>
      <c r="R573" s="295"/>
      <c r="S573" s="295"/>
      <c r="T573" s="295"/>
      <c r="U573" s="387"/>
      <c r="V573" s="387"/>
      <c r="W573" s="387"/>
      <c r="X573" s="387"/>
      <c r="Y573" s="387"/>
      <c r="Z573" s="387"/>
      <c r="AA573" s="387"/>
      <c r="AB573" s="387"/>
      <c r="AC573" s="387"/>
      <c r="AD573" s="387"/>
      <c r="AE573" s="387"/>
      <c r="AF573" s="387"/>
      <c r="AG573" s="387"/>
      <c r="AH573" s="387"/>
      <c r="AI573" s="387"/>
      <c r="AJ573" s="387"/>
      <c r="AK573" s="387"/>
      <c r="AL573" s="387"/>
      <c r="AM573" s="387"/>
      <c r="AN573" s="387"/>
      <c r="AO573" s="387"/>
      <c r="AP573" s="387"/>
      <c r="AQ573" s="387"/>
      <c r="AR573" s="387"/>
      <c r="AS573" s="387"/>
      <c r="AT573" s="387"/>
      <c r="AU573" s="387"/>
      <c r="AV573" s="387"/>
      <c r="AW573" s="387"/>
      <c r="AX573" s="387"/>
      <c r="AY573" s="387"/>
      <c r="AZ573" s="387"/>
      <c r="BA573" s="387"/>
      <c r="BB573" s="387"/>
      <c r="BC573" s="387"/>
      <c r="BD573" s="387"/>
      <c r="BE573" s="387"/>
      <c r="BF573" s="387"/>
      <c r="BG573" s="387"/>
      <c r="BH573" s="387"/>
      <c r="BI573" s="387"/>
      <c r="BJ573" s="387"/>
      <c r="BK573" s="387"/>
      <c r="BL573" s="387"/>
      <c r="BM573" s="387"/>
      <c r="BN573" s="387"/>
      <c r="BO573" s="387"/>
      <c r="BP573" s="387"/>
      <c r="BQ573" s="387"/>
      <c r="BR573" s="387"/>
      <c r="BS573" s="387"/>
      <c r="BT573" s="387"/>
      <c r="BU573" s="387"/>
      <c r="BV573" s="387"/>
      <c r="BW573" s="295"/>
      <c r="BX573" s="295"/>
      <c r="BY573" s="295"/>
    </row>
    <row r="574" ht="15.0" customHeight="1">
      <c r="A574" s="294"/>
      <c r="B574" s="295" t="str">
        <f>IF(ISTEXT(A574),SUMIF('Production Calendar'!$F$3:$F$171,'Crop Map'!$A574,'Production Calendar'!$G$3:$G$171),"")</f>
        <v/>
      </c>
      <c r="C574" s="327" t="str">
        <f t="shared" si="3"/>
        <v/>
      </c>
      <c r="D574" s="328" t="str">
        <f t="array" ref="D574">IF(ISBLANK(A574),"",XLOOKUP($A574,'Codified Game Plan'!$E$3:$E$477,'Codified Game Plan'!$G$3:$G$477,0))</f>
        <v/>
      </c>
      <c r="E574" s="328" t="str">
        <f>IF(ISBLANK(A574),"",MAXIFS('Codified Game Plan'!$I$3:$I$477,'Codified Game Plan'!$E$3:$E$477,A574))</f>
        <v/>
      </c>
      <c r="F574" s="329" t="str">
        <f t="shared" si="4"/>
        <v>      - </v>
      </c>
      <c r="G574" s="295"/>
      <c r="H574" s="295"/>
      <c r="I574" s="295"/>
      <c r="J574" s="295"/>
      <c r="K574" s="295"/>
      <c r="L574" s="295"/>
      <c r="M574" s="295"/>
      <c r="N574" s="295"/>
      <c r="O574" s="295"/>
      <c r="P574" s="295"/>
      <c r="Q574" s="295"/>
      <c r="R574" s="295"/>
      <c r="S574" s="295"/>
      <c r="T574" s="295"/>
      <c r="U574" s="387"/>
      <c r="V574" s="387"/>
      <c r="W574" s="387"/>
      <c r="X574" s="387"/>
      <c r="Y574" s="387"/>
      <c r="Z574" s="387"/>
      <c r="AA574" s="387"/>
      <c r="AB574" s="387"/>
      <c r="AC574" s="387"/>
      <c r="AD574" s="387"/>
      <c r="AE574" s="387"/>
      <c r="AF574" s="387"/>
      <c r="AG574" s="387"/>
      <c r="AH574" s="387"/>
      <c r="AI574" s="387"/>
      <c r="AJ574" s="387"/>
      <c r="AK574" s="387"/>
      <c r="AL574" s="387"/>
      <c r="AM574" s="387"/>
      <c r="AN574" s="387"/>
      <c r="AO574" s="387"/>
      <c r="AP574" s="387"/>
      <c r="AQ574" s="387"/>
      <c r="AR574" s="387"/>
      <c r="AS574" s="387"/>
      <c r="AT574" s="387"/>
      <c r="AU574" s="387"/>
      <c r="AV574" s="387"/>
      <c r="AW574" s="387"/>
      <c r="AX574" s="387"/>
      <c r="AY574" s="387"/>
      <c r="AZ574" s="387"/>
      <c r="BA574" s="387"/>
      <c r="BB574" s="387"/>
      <c r="BC574" s="387"/>
      <c r="BD574" s="387"/>
      <c r="BE574" s="387"/>
      <c r="BF574" s="387"/>
      <c r="BG574" s="387"/>
      <c r="BH574" s="387"/>
      <c r="BI574" s="387"/>
      <c r="BJ574" s="387"/>
      <c r="BK574" s="387"/>
      <c r="BL574" s="387"/>
      <c r="BM574" s="387"/>
      <c r="BN574" s="387"/>
      <c r="BO574" s="387"/>
      <c r="BP574" s="387"/>
      <c r="BQ574" s="387"/>
      <c r="BR574" s="387"/>
      <c r="BS574" s="387"/>
      <c r="BT574" s="387"/>
      <c r="BU574" s="387"/>
      <c r="BV574" s="387"/>
      <c r="BW574" s="295"/>
      <c r="BX574" s="295"/>
      <c r="BY574" s="295"/>
    </row>
    <row r="575" ht="15.0" customHeight="1">
      <c r="A575" s="294"/>
      <c r="B575" s="295" t="str">
        <f>IF(ISTEXT(A575),SUMIF('Production Calendar'!$F$3:$F$171,'Crop Map'!$A575,'Production Calendar'!$G$3:$G$171),"")</f>
        <v/>
      </c>
      <c r="C575" s="327" t="str">
        <f t="shared" si="3"/>
        <v/>
      </c>
      <c r="D575" s="328" t="str">
        <f t="array" ref="D575">IF(ISBLANK(A575),"",XLOOKUP($A575,'Codified Game Plan'!$E$3:$E$477,'Codified Game Plan'!$G$3:$G$477,0))</f>
        <v/>
      </c>
      <c r="E575" s="328" t="str">
        <f>IF(ISBLANK(A575),"",MAXIFS('Codified Game Plan'!$I$3:$I$477,'Codified Game Plan'!$E$3:$E$477,A575))</f>
        <v/>
      </c>
      <c r="F575" s="329" t="str">
        <f t="shared" si="4"/>
        <v>      - </v>
      </c>
      <c r="G575" s="295"/>
      <c r="H575" s="295"/>
      <c r="I575" s="295"/>
      <c r="J575" s="295"/>
      <c r="K575" s="295"/>
      <c r="L575" s="295"/>
      <c r="M575" s="295"/>
      <c r="N575" s="295"/>
      <c r="O575" s="295"/>
      <c r="P575" s="295"/>
      <c r="Q575" s="295"/>
      <c r="R575" s="295"/>
      <c r="S575" s="295"/>
      <c r="T575" s="295"/>
      <c r="U575" s="387"/>
      <c r="V575" s="387"/>
      <c r="W575" s="387"/>
      <c r="X575" s="387"/>
      <c r="Y575" s="387"/>
      <c r="Z575" s="387"/>
      <c r="AA575" s="387"/>
      <c r="AB575" s="387"/>
      <c r="AC575" s="387"/>
      <c r="AD575" s="387"/>
      <c r="AE575" s="387"/>
      <c r="AF575" s="387"/>
      <c r="AG575" s="387"/>
      <c r="AH575" s="387"/>
      <c r="AI575" s="387"/>
      <c r="AJ575" s="387"/>
      <c r="AK575" s="387"/>
      <c r="AL575" s="387"/>
      <c r="AM575" s="387"/>
      <c r="AN575" s="387"/>
      <c r="AO575" s="387"/>
      <c r="AP575" s="387"/>
      <c r="AQ575" s="387"/>
      <c r="AR575" s="387"/>
      <c r="AS575" s="387"/>
      <c r="AT575" s="387"/>
      <c r="AU575" s="387"/>
      <c r="AV575" s="387"/>
      <c r="AW575" s="387"/>
      <c r="AX575" s="387"/>
      <c r="AY575" s="387"/>
      <c r="AZ575" s="387"/>
      <c r="BA575" s="387"/>
      <c r="BB575" s="387"/>
      <c r="BC575" s="387"/>
      <c r="BD575" s="387"/>
      <c r="BE575" s="387"/>
      <c r="BF575" s="387"/>
      <c r="BG575" s="387"/>
      <c r="BH575" s="387"/>
      <c r="BI575" s="387"/>
      <c r="BJ575" s="387"/>
      <c r="BK575" s="387"/>
      <c r="BL575" s="387"/>
      <c r="BM575" s="387"/>
      <c r="BN575" s="387"/>
      <c r="BO575" s="387"/>
      <c r="BP575" s="387"/>
      <c r="BQ575" s="387"/>
      <c r="BR575" s="387"/>
      <c r="BS575" s="387"/>
      <c r="BT575" s="387"/>
      <c r="BU575" s="387"/>
      <c r="BV575" s="387"/>
      <c r="BW575" s="295"/>
      <c r="BX575" s="295"/>
      <c r="BY575" s="295"/>
    </row>
    <row r="576" ht="15.0" customHeight="1">
      <c r="A576" s="294"/>
      <c r="B576" s="295" t="str">
        <f>IF(ISTEXT(A576),SUMIF('Production Calendar'!$F$3:$F$171,'Crop Map'!$A576,'Production Calendar'!$G$3:$G$171),"")</f>
        <v/>
      </c>
      <c r="C576" s="327" t="str">
        <f t="shared" si="3"/>
        <v/>
      </c>
      <c r="D576" s="328" t="str">
        <f t="array" ref="D576">IF(ISBLANK(A576),"",XLOOKUP($A576,'Codified Game Plan'!$E$3:$E$477,'Codified Game Plan'!$G$3:$G$477,0))</f>
        <v/>
      </c>
      <c r="E576" s="328" t="str">
        <f>IF(ISBLANK(A576),"",MAXIFS('Codified Game Plan'!$I$3:$I$477,'Codified Game Plan'!$E$3:$E$477,A576))</f>
        <v/>
      </c>
      <c r="F576" s="329" t="str">
        <f t="shared" si="4"/>
        <v>      - </v>
      </c>
      <c r="G576" s="295"/>
      <c r="H576" s="295"/>
      <c r="I576" s="295"/>
      <c r="J576" s="295"/>
      <c r="K576" s="295"/>
      <c r="L576" s="295"/>
      <c r="M576" s="295"/>
      <c r="N576" s="295"/>
      <c r="O576" s="295"/>
      <c r="P576" s="295"/>
      <c r="Q576" s="295"/>
      <c r="R576" s="295"/>
      <c r="S576" s="295"/>
      <c r="T576" s="295"/>
      <c r="U576" s="387"/>
      <c r="V576" s="387"/>
      <c r="W576" s="387"/>
      <c r="X576" s="387"/>
      <c r="Y576" s="387"/>
      <c r="Z576" s="387"/>
      <c r="AA576" s="387"/>
      <c r="AB576" s="387"/>
      <c r="AC576" s="387"/>
      <c r="AD576" s="387"/>
      <c r="AE576" s="387"/>
      <c r="AF576" s="387"/>
      <c r="AG576" s="387"/>
      <c r="AH576" s="387"/>
      <c r="AI576" s="387"/>
      <c r="AJ576" s="387"/>
      <c r="AK576" s="387"/>
      <c r="AL576" s="387"/>
      <c r="AM576" s="387"/>
      <c r="AN576" s="387"/>
      <c r="AO576" s="387"/>
      <c r="AP576" s="387"/>
      <c r="AQ576" s="387"/>
      <c r="AR576" s="387"/>
      <c r="AS576" s="387"/>
      <c r="AT576" s="387"/>
      <c r="AU576" s="387"/>
      <c r="AV576" s="387"/>
      <c r="AW576" s="387"/>
      <c r="AX576" s="387"/>
      <c r="AY576" s="387"/>
      <c r="AZ576" s="387"/>
      <c r="BA576" s="387"/>
      <c r="BB576" s="387"/>
      <c r="BC576" s="387"/>
      <c r="BD576" s="387"/>
      <c r="BE576" s="387"/>
      <c r="BF576" s="387"/>
      <c r="BG576" s="387"/>
      <c r="BH576" s="387"/>
      <c r="BI576" s="387"/>
      <c r="BJ576" s="387"/>
      <c r="BK576" s="387"/>
      <c r="BL576" s="387"/>
      <c r="BM576" s="387"/>
      <c r="BN576" s="387"/>
      <c r="BO576" s="387"/>
      <c r="BP576" s="387"/>
      <c r="BQ576" s="387"/>
      <c r="BR576" s="387"/>
      <c r="BS576" s="387"/>
      <c r="BT576" s="387"/>
      <c r="BU576" s="387"/>
      <c r="BV576" s="387"/>
      <c r="BW576" s="295"/>
      <c r="BX576" s="295"/>
      <c r="BY576" s="295"/>
    </row>
    <row r="577" ht="15.0" customHeight="1">
      <c r="A577" s="294"/>
      <c r="B577" s="295" t="str">
        <f>IF(ISTEXT(A577),SUMIF('Production Calendar'!$F$3:$F$171,'Crop Map'!$A577,'Production Calendar'!$G$3:$G$171),"")</f>
        <v/>
      </c>
      <c r="C577" s="327" t="str">
        <f t="shared" si="3"/>
        <v/>
      </c>
      <c r="D577" s="328" t="str">
        <f t="array" ref="D577">IF(ISBLANK(A577),"",XLOOKUP($A577,'Codified Game Plan'!$E$3:$E$477,'Codified Game Plan'!$G$3:$G$477,0))</f>
        <v/>
      </c>
      <c r="E577" s="328" t="str">
        <f>IF(ISBLANK(A577),"",MAXIFS('Codified Game Plan'!$I$3:$I$477,'Codified Game Plan'!$E$3:$E$477,A577))</f>
        <v/>
      </c>
      <c r="F577" s="329" t="str">
        <f t="shared" si="4"/>
        <v>      - </v>
      </c>
      <c r="G577" s="295"/>
      <c r="H577" s="295"/>
      <c r="I577" s="295"/>
      <c r="J577" s="295"/>
      <c r="K577" s="295"/>
      <c r="L577" s="295"/>
      <c r="M577" s="295"/>
      <c r="N577" s="295"/>
      <c r="O577" s="295"/>
      <c r="P577" s="295"/>
      <c r="Q577" s="295"/>
      <c r="R577" s="295"/>
      <c r="S577" s="295"/>
      <c r="T577" s="295"/>
      <c r="U577" s="387"/>
      <c r="V577" s="387"/>
      <c r="W577" s="387"/>
      <c r="X577" s="387"/>
      <c r="Y577" s="387"/>
      <c r="Z577" s="387"/>
      <c r="AA577" s="387"/>
      <c r="AB577" s="387"/>
      <c r="AC577" s="387"/>
      <c r="AD577" s="387"/>
      <c r="AE577" s="387"/>
      <c r="AF577" s="387"/>
      <c r="AG577" s="387"/>
      <c r="AH577" s="387"/>
      <c r="AI577" s="387"/>
      <c r="AJ577" s="387"/>
      <c r="AK577" s="387"/>
      <c r="AL577" s="387"/>
      <c r="AM577" s="387"/>
      <c r="AN577" s="387"/>
      <c r="AO577" s="387"/>
      <c r="AP577" s="387"/>
      <c r="AQ577" s="387"/>
      <c r="AR577" s="387"/>
      <c r="AS577" s="387"/>
      <c r="AT577" s="387"/>
      <c r="AU577" s="387"/>
      <c r="AV577" s="387"/>
      <c r="AW577" s="387"/>
      <c r="AX577" s="387"/>
      <c r="AY577" s="387"/>
      <c r="AZ577" s="387"/>
      <c r="BA577" s="387"/>
      <c r="BB577" s="387"/>
      <c r="BC577" s="387"/>
      <c r="BD577" s="387"/>
      <c r="BE577" s="387"/>
      <c r="BF577" s="387"/>
      <c r="BG577" s="387"/>
      <c r="BH577" s="387"/>
      <c r="BI577" s="387"/>
      <c r="BJ577" s="387"/>
      <c r="BK577" s="387"/>
      <c r="BL577" s="387"/>
      <c r="BM577" s="387"/>
      <c r="BN577" s="387"/>
      <c r="BO577" s="387"/>
      <c r="BP577" s="387"/>
      <c r="BQ577" s="387"/>
      <c r="BR577" s="387"/>
      <c r="BS577" s="387"/>
      <c r="BT577" s="387"/>
      <c r="BU577" s="387"/>
      <c r="BV577" s="387"/>
      <c r="BW577" s="295"/>
      <c r="BX577" s="295"/>
      <c r="BY577" s="295"/>
    </row>
    <row r="578" ht="15.0" customHeight="1">
      <c r="A578" s="294"/>
      <c r="B578" s="295" t="str">
        <f>IF(ISTEXT(A578),SUMIF('Production Calendar'!$F$3:$F$171,'Crop Map'!$A578,'Production Calendar'!$G$3:$G$171),"")</f>
        <v/>
      </c>
      <c r="C578" s="327" t="str">
        <f t="shared" si="3"/>
        <v/>
      </c>
      <c r="D578" s="328" t="str">
        <f t="array" ref="D578">IF(ISBLANK(A578),"",XLOOKUP($A578,'Codified Game Plan'!$E$3:$E$477,'Codified Game Plan'!$G$3:$G$477,0))</f>
        <v/>
      </c>
      <c r="E578" s="328" t="str">
        <f>IF(ISBLANK(A578),"",MAXIFS('Codified Game Plan'!$I$3:$I$477,'Codified Game Plan'!$E$3:$E$477,A578))</f>
        <v/>
      </c>
      <c r="F578" s="329" t="str">
        <f t="shared" si="4"/>
        <v>      - </v>
      </c>
      <c r="G578" s="295"/>
      <c r="H578" s="295"/>
      <c r="I578" s="295"/>
      <c r="J578" s="295"/>
      <c r="K578" s="295"/>
      <c r="L578" s="295"/>
      <c r="M578" s="295"/>
      <c r="N578" s="295"/>
      <c r="O578" s="295"/>
      <c r="P578" s="295"/>
      <c r="Q578" s="295"/>
      <c r="R578" s="295"/>
      <c r="S578" s="295"/>
      <c r="T578" s="295"/>
      <c r="U578" s="387"/>
      <c r="V578" s="387"/>
      <c r="W578" s="387"/>
      <c r="X578" s="387"/>
      <c r="Y578" s="387"/>
      <c r="Z578" s="387"/>
      <c r="AA578" s="387"/>
      <c r="AB578" s="387"/>
      <c r="AC578" s="387"/>
      <c r="AD578" s="387"/>
      <c r="AE578" s="387"/>
      <c r="AF578" s="387"/>
      <c r="AG578" s="387"/>
      <c r="AH578" s="387"/>
      <c r="AI578" s="387"/>
      <c r="AJ578" s="387"/>
      <c r="AK578" s="387"/>
      <c r="AL578" s="387"/>
      <c r="AM578" s="387"/>
      <c r="AN578" s="387"/>
      <c r="AO578" s="387"/>
      <c r="AP578" s="387"/>
      <c r="AQ578" s="387"/>
      <c r="AR578" s="387"/>
      <c r="AS578" s="387"/>
      <c r="AT578" s="387"/>
      <c r="AU578" s="387"/>
      <c r="AV578" s="387"/>
      <c r="AW578" s="387"/>
      <c r="AX578" s="387"/>
      <c r="AY578" s="387"/>
      <c r="AZ578" s="387"/>
      <c r="BA578" s="387"/>
      <c r="BB578" s="387"/>
      <c r="BC578" s="387"/>
      <c r="BD578" s="387"/>
      <c r="BE578" s="387"/>
      <c r="BF578" s="387"/>
      <c r="BG578" s="387"/>
      <c r="BH578" s="387"/>
      <c r="BI578" s="387"/>
      <c r="BJ578" s="387"/>
      <c r="BK578" s="387"/>
      <c r="BL578" s="387"/>
      <c r="BM578" s="387"/>
      <c r="BN578" s="387"/>
      <c r="BO578" s="387"/>
      <c r="BP578" s="387"/>
      <c r="BQ578" s="387"/>
      <c r="BR578" s="387"/>
      <c r="BS578" s="387"/>
      <c r="BT578" s="387"/>
      <c r="BU578" s="387"/>
      <c r="BV578" s="387"/>
      <c r="BW578" s="295"/>
      <c r="BX578" s="295"/>
      <c r="BY578" s="295"/>
    </row>
    <row r="579" ht="15.0" customHeight="1">
      <c r="A579" s="294"/>
      <c r="B579" s="295" t="str">
        <f>IF(ISTEXT(A579),SUMIF('Production Calendar'!$F$3:$F$171,'Crop Map'!$A579,'Production Calendar'!$G$3:$G$171),"")</f>
        <v/>
      </c>
      <c r="C579" s="327" t="str">
        <f t="shared" si="3"/>
        <v/>
      </c>
      <c r="D579" s="328" t="str">
        <f t="array" ref="D579">IF(ISBLANK(A579),"",XLOOKUP($A579,'Codified Game Plan'!$E$3:$E$477,'Codified Game Plan'!$G$3:$G$477,0))</f>
        <v/>
      </c>
      <c r="E579" s="328" t="str">
        <f>IF(ISBLANK(A579),"",MAXIFS('Codified Game Plan'!$I$3:$I$477,'Codified Game Plan'!$E$3:$E$477,A579))</f>
        <v/>
      </c>
      <c r="F579" s="329" t="str">
        <f t="shared" si="4"/>
        <v>      - </v>
      </c>
      <c r="G579" s="295"/>
      <c r="H579" s="295"/>
      <c r="I579" s="295"/>
      <c r="J579" s="295"/>
      <c r="K579" s="295"/>
      <c r="L579" s="295"/>
      <c r="M579" s="295"/>
      <c r="N579" s="295"/>
      <c r="O579" s="295"/>
      <c r="P579" s="295"/>
      <c r="Q579" s="295"/>
      <c r="R579" s="295"/>
      <c r="S579" s="295"/>
      <c r="T579" s="295"/>
      <c r="U579" s="387"/>
      <c r="V579" s="387"/>
      <c r="W579" s="387"/>
      <c r="X579" s="387"/>
      <c r="Y579" s="387"/>
      <c r="Z579" s="387"/>
      <c r="AA579" s="387"/>
      <c r="AB579" s="387"/>
      <c r="AC579" s="387"/>
      <c r="AD579" s="387"/>
      <c r="AE579" s="387"/>
      <c r="AF579" s="387"/>
      <c r="AG579" s="387"/>
      <c r="AH579" s="387"/>
      <c r="AI579" s="387"/>
      <c r="AJ579" s="387"/>
      <c r="AK579" s="387"/>
      <c r="AL579" s="387"/>
      <c r="AM579" s="387"/>
      <c r="AN579" s="387"/>
      <c r="AO579" s="387"/>
      <c r="AP579" s="387"/>
      <c r="AQ579" s="387"/>
      <c r="AR579" s="387"/>
      <c r="AS579" s="387"/>
      <c r="AT579" s="387"/>
      <c r="AU579" s="387"/>
      <c r="AV579" s="387"/>
      <c r="AW579" s="387"/>
      <c r="AX579" s="387"/>
      <c r="AY579" s="387"/>
      <c r="AZ579" s="387"/>
      <c r="BA579" s="387"/>
      <c r="BB579" s="387"/>
      <c r="BC579" s="387"/>
      <c r="BD579" s="387"/>
      <c r="BE579" s="387"/>
      <c r="BF579" s="387"/>
      <c r="BG579" s="387"/>
      <c r="BH579" s="387"/>
      <c r="BI579" s="387"/>
      <c r="BJ579" s="387"/>
      <c r="BK579" s="387"/>
      <c r="BL579" s="387"/>
      <c r="BM579" s="387"/>
      <c r="BN579" s="387"/>
      <c r="BO579" s="387"/>
      <c r="BP579" s="387"/>
      <c r="BQ579" s="387"/>
      <c r="BR579" s="387"/>
      <c r="BS579" s="387"/>
      <c r="BT579" s="387"/>
      <c r="BU579" s="387"/>
      <c r="BV579" s="387"/>
      <c r="BW579" s="295"/>
      <c r="BX579" s="295"/>
      <c r="BY579" s="295"/>
    </row>
    <row r="580" ht="15.0" customHeight="1">
      <c r="A580" s="294"/>
      <c r="B580" s="295" t="str">
        <f>IF(ISTEXT(A580),SUMIF('Production Calendar'!$F$3:$F$171,'Crop Map'!$A580,'Production Calendar'!$G$3:$G$171),"")</f>
        <v/>
      </c>
      <c r="C580" s="327" t="str">
        <f t="shared" si="3"/>
        <v/>
      </c>
      <c r="D580" s="328" t="str">
        <f t="array" ref="D580">IF(ISBLANK(A580),"",XLOOKUP($A580,'Codified Game Plan'!$E$3:$E$477,'Codified Game Plan'!$G$3:$G$477,0))</f>
        <v/>
      </c>
      <c r="E580" s="328" t="str">
        <f>IF(ISBLANK(A580),"",MAXIFS('Codified Game Plan'!$I$3:$I$477,'Codified Game Plan'!$E$3:$E$477,A580))</f>
        <v/>
      </c>
      <c r="F580" s="329" t="str">
        <f t="shared" si="4"/>
        <v>      - </v>
      </c>
      <c r="G580" s="295"/>
      <c r="H580" s="295"/>
      <c r="I580" s="295"/>
      <c r="J580" s="295"/>
      <c r="K580" s="295"/>
      <c r="L580" s="295"/>
      <c r="M580" s="295"/>
      <c r="N580" s="295"/>
      <c r="O580" s="295"/>
      <c r="P580" s="295"/>
      <c r="Q580" s="295"/>
      <c r="R580" s="295"/>
      <c r="S580" s="295"/>
      <c r="T580" s="295"/>
      <c r="U580" s="387"/>
      <c r="V580" s="387"/>
      <c r="W580" s="387"/>
      <c r="X580" s="387"/>
      <c r="Y580" s="387"/>
      <c r="Z580" s="387"/>
      <c r="AA580" s="387"/>
      <c r="AB580" s="387"/>
      <c r="AC580" s="387"/>
      <c r="AD580" s="387"/>
      <c r="AE580" s="387"/>
      <c r="AF580" s="387"/>
      <c r="AG580" s="387"/>
      <c r="AH580" s="387"/>
      <c r="AI580" s="387"/>
      <c r="AJ580" s="387"/>
      <c r="AK580" s="387"/>
      <c r="AL580" s="387"/>
      <c r="AM580" s="387"/>
      <c r="AN580" s="387"/>
      <c r="AO580" s="387"/>
      <c r="AP580" s="387"/>
      <c r="AQ580" s="387"/>
      <c r="AR580" s="387"/>
      <c r="AS580" s="387"/>
      <c r="AT580" s="387"/>
      <c r="AU580" s="387"/>
      <c r="AV580" s="387"/>
      <c r="AW580" s="387"/>
      <c r="AX580" s="387"/>
      <c r="AY580" s="387"/>
      <c r="AZ580" s="387"/>
      <c r="BA580" s="387"/>
      <c r="BB580" s="387"/>
      <c r="BC580" s="387"/>
      <c r="BD580" s="387"/>
      <c r="BE580" s="387"/>
      <c r="BF580" s="387"/>
      <c r="BG580" s="387"/>
      <c r="BH580" s="387"/>
      <c r="BI580" s="387"/>
      <c r="BJ580" s="387"/>
      <c r="BK580" s="387"/>
      <c r="BL580" s="387"/>
      <c r="BM580" s="387"/>
      <c r="BN580" s="387"/>
      <c r="BO580" s="387"/>
      <c r="BP580" s="387"/>
      <c r="BQ580" s="387"/>
      <c r="BR580" s="387"/>
      <c r="BS580" s="387"/>
      <c r="BT580" s="387"/>
      <c r="BU580" s="387"/>
      <c r="BV580" s="387"/>
      <c r="BW580" s="295"/>
      <c r="BX580" s="295"/>
      <c r="BY580" s="295"/>
    </row>
    <row r="581" ht="15.0" customHeight="1">
      <c r="A581" s="294"/>
      <c r="B581" s="295" t="str">
        <f>IF(ISTEXT(A581),SUMIF('Production Calendar'!$F$3:$F$171,'Crop Map'!$A581,'Production Calendar'!$G$3:$G$171),"")</f>
        <v/>
      </c>
      <c r="C581" s="327" t="str">
        <f t="shared" si="3"/>
        <v/>
      </c>
      <c r="D581" s="328" t="str">
        <f t="array" ref="D581">IF(ISBLANK(A581),"",XLOOKUP($A581,'Codified Game Plan'!$E$3:$E$477,'Codified Game Plan'!$G$3:$G$477,0))</f>
        <v/>
      </c>
      <c r="E581" s="328" t="str">
        <f>IF(ISBLANK(A581),"",MAXIFS('Codified Game Plan'!$I$3:$I$477,'Codified Game Plan'!$E$3:$E$477,A581))</f>
        <v/>
      </c>
      <c r="F581" s="329" t="str">
        <f t="shared" si="4"/>
        <v>      - </v>
      </c>
      <c r="G581" s="295"/>
      <c r="H581" s="295"/>
      <c r="I581" s="295"/>
      <c r="J581" s="295"/>
      <c r="K581" s="295"/>
      <c r="L581" s="295"/>
      <c r="M581" s="295"/>
      <c r="N581" s="295"/>
      <c r="O581" s="295"/>
      <c r="P581" s="295"/>
      <c r="Q581" s="295"/>
      <c r="R581" s="295"/>
      <c r="S581" s="295"/>
      <c r="T581" s="295"/>
      <c r="U581" s="387"/>
      <c r="V581" s="387"/>
      <c r="W581" s="387"/>
      <c r="X581" s="387"/>
      <c r="Y581" s="387"/>
      <c r="Z581" s="387"/>
      <c r="AA581" s="387"/>
      <c r="AB581" s="387"/>
      <c r="AC581" s="387"/>
      <c r="AD581" s="387"/>
      <c r="AE581" s="387"/>
      <c r="AF581" s="387"/>
      <c r="AG581" s="387"/>
      <c r="AH581" s="387"/>
      <c r="AI581" s="387"/>
      <c r="AJ581" s="387"/>
      <c r="AK581" s="387"/>
      <c r="AL581" s="387"/>
      <c r="AM581" s="387"/>
      <c r="AN581" s="387"/>
      <c r="AO581" s="387"/>
      <c r="AP581" s="387"/>
      <c r="AQ581" s="387"/>
      <c r="AR581" s="387"/>
      <c r="AS581" s="387"/>
      <c r="AT581" s="387"/>
      <c r="AU581" s="387"/>
      <c r="AV581" s="387"/>
      <c r="AW581" s="387"/>
      <c r="AX581" s="387"/>
      <c r="AY581" s="387"/>
      <c r="AZ581" s="387"/>
      <c r="BA581" s="387"/>
      <c r="BB581" s="387"/>
      <c r="BC581" s="387"/>
      <c r="BD581" s="387"/>
      <c r="BE581" s="387"/>
      <c r="BF581" s="387"/>
      <c r="BG581" s="387"/>
      <c r="BH581" s="387"/>
      <c r="BI581" s="387"/>
      <c r="BJ581" s="387"/>
      <c r="BK581" s="387"/>
      <c r="BL581" s="387"/>
      <c r="BM581" s="387"/>
      <c r="BN581" s="387"/>
      <c r="BO581" s="387"/>
      <c r="BP581" s="387"/>
      <c r="BQ581" s="387"/>
      <c r="BR581" s="387"/>
      <c r="BS581" s="387"/>
      <c r="BT581" s="387"/>
      <c r="BU581" s="387"/>
      <c r="BV581" s="387"/>
      <c r="BW581" s="295"/>
      <c r="BX581" s="295"/>
      <c r="BY581" s="295"/>
    </row>
    <row r="582" ht="15.0" customHeight="1">
      <c r="A582" s="294"/>
      <c r="B582" s="295" t="str">
        <f>IF(ISTEXT(A582),SUMIF('Production Calendar'!$F$3:$F$171,'Crop Map'!$A582,'Production Calendar'!$G$3:$G$171),"")</f>
        <v/>
      </c>
      <c r="C582" s="327" t="str">
        <f t="shared" si="3"/>
        <v/>
      </c>
      <c r="D582" s="328" t="str">
        <f t="array" ref="D582">IF(ISBLANK(A582),"",XLOOKUP($A582,'Codified Game Plan'!$E$3:$E$477,'Codified Game Plan'!$G$3:$G$477,0))</f>
        <v/>
      </c>
      <c r="E582" s="328" t="str">
        <f>IF(ISBLANK(A582),"",MAXIFS('Codified Game Plan'!$I$3:$I$477,'Codified Game Plan'!$E$3:$E$477,A582))</f>
        <v/>
      </c>
      <c r="F582" s="329" t="str">
        <f t="shared" si="4"/>
        <v>      - </v>
      </c>
      <c r="G582" s="295"/>
      <c r="H582" s="295"/>
      <c r="I582" s="295"/>
      <c r="J582" s="295"/>
      <c r="K582" s="295"/>
      <c r="L582" s="295"/>
      <c r="M582" s="295"/>
      <c r="N582" s="295"/>
      <c r="O582" s="295"/>
      <c r="P582" s="295"/>
      <c r="Q582" s="295"/>
      <c r="R582" s="295"/>
      <c r="S582" s="295"/>
      <c r="T582" s="295"/>
      <c r="U582" s="387"/>
      <c r="V582" s="387"/>
      <c r="W582" s="387"/>
      <c r="X582" s="387"/>
      <c r="Y582" s="387"/>
      <c r="Z582" s="387"/>
      <c r="AA582" s="387"/>
      <c r="AB582" s="387"/>
      <c r="AC582" s="387"/>
      <c r="AD582" s="387"/>
      <c r="AE582" s="387"/>
      <c r="AF582" s="387"/>
      <c r="AG582" s="387"/>
      <c r="AH582" s="387"/>
      <c r="AI582" s="387"/>
      <c r="AJ582" s="387"/>
      <c r="AK582" s="387"/>
      <c r="AL582" s="387"/>
      <c r="AM582" s="387"/>
      <c r="AN582" s="387"/>
      <c r="AO582" s="387"/>
      <c r="AP582" s="387"/>
      <c r="AQ582" s="387"/>
      <c r="AR582" s="387"/>
      <c r="AS582" s="387"/>
      <c r="AT582" s="387"/>
      <c r="AU582" s="387"/>
      <c r="AV582" s="387"/>
      <c r="AW582" s="387"/>
      <c r="AX582" s="387"/>
      <c r="AY582" s="387"/>
      <c r="AZ582" s="387"/>
      <c r="BA582" s="387"/>
      <c r="BB582" s="387"/>
      <c r="BC582" s="387"/>
      <c r="BD582" s="387"/>
      <c r="BE582" s="387"/>
      <c r="BF582" s="387"/>
      <c r="BG582" s="387"/>
      <c r="BH582" s="387"/>
      <c r="BI582" s="387"/>
      <c r="BJ582" s="387"/>
      <c r="BK582" s="387"/>
      <c r="BL582" s="387"/>
      <c r="BM582" s="387"/>
      <c r="BN582" s="387"/>
      <c r="BO582" s="387"/>
      <c r="BP582" s="387"/>
      <c r="BQ582" s="387"/>
      <c r="BR582" s="387"/>
      <c r="BS582" s="387"/>
      <c r="BT582" s="387"/>
      <c r="BU582" s="387"/>
      <c r="BV582" s="387"/>
      <c r="BW582" s="295"/>
      <c r="BX582" s="295"/>
      <c r="BY582" s="295"/>
    </row>
    <row r="583" ht="15.0" customHeight="1">
      <c r="A583" s="294"/>
      <c r="B583" s="295" t="str">
        <f>IF(ISTEXT(A583),SUMIF('Production Calendar'!$F$3:$F$171,'Crop Map'!$A583,'Production Calendar'!$G$3:$G$171),"")</f>
        <v/>
      </c>
      <c r="C583" s="327" t="str">
        <f t="shared" si="3"/>
        <v/>
      </c>
      <c r="D583" s="328" t="str">
        <f t="array" ref="D583">IF(ISBLANK(A583),"",XLOOKUP($A583,'Codified Game Plan'!$E$3:$E$477,'Codified Game Plan'!$G$3:$G$477,0))</f>
        <v/>
      </c>
      <c r="E583" s="328" t="str">
        <f>IF(ISBLANK(A583),"",MAXIFS('Codified Game Plan'!$I$3:$I$477,'Codified Game Plan'!$E$3:$E$477,A583))</f>
        <v/>
      </c>
      <c r="F583" s="329" t="str">
        <f t="shared" si="4"/>
        <v>      - </v>
      </c>
      <c r="G583" s="295"/>
      <c r="H583" s="295"/>
      <c r="I583" s="295"/>
      <c r="J583" s="295"/>
      <c r="K583" s="295"/>
      <c r="L583" s="295"/>
      <c r="M583" s="295"/>
      <c r="N583" s="295"/>
      <c r="O583" s="295"/>
      <c r="P583" s="295"/>
      <c r="Q583" s="295"/>
      <c r="R583" s="295"/>
      <c r="S583" s="295"/>
      <c r="T583" s="295"/>
      <c r="U583" s="387"/>
      <c r="V583" s="387"/>
      <c r="W583" s="387"/>
      <c r="X583" s="387"/>
      <c r="Y583" s="387"/>
      <c r="Z583" s="387"/>
      <c r="AA583" s="387"/>
      <c r="AB583" s="387"/>
      <c r="AC583" s="387"/>
      <c r="AD583" s="387"/>
      <c r="AE583" s="387"/>
      <c r="AF583" s="387"/>
      <c r="AG583" s="387"/>
      <c r="AH583" s="387"/>
      <c r="AI583" s="387"/>
      <c r="AJ583" s="387"/>
      <c r="AK583" s="387"/>
      <c r="AL583" s="387"/>
      <c r="AM583" s="387"/>
      <c r="AN583" s="387"/>
      <c r="AO583" s="387"/>
      <c r="AP583" s="387"/>
      <c r="AQ583" s="387"/>
      <c r="AR583" s="387"/>
      <c r="AS583" s="387"/>
      <c r="AT583" s="387"/>
      <c r="AU583" s="387"/>
      <c r="AV583" s="387"/>
      <c r="AW583" s="387"/>
      <c r="AX583" s="387"/>
      <c r="AY583" s="387"/>
      <c r="AZ583" s="387"/>
      <c r="BA583" s="387"/>
      <c r="BB583" s="387"/>
      <c r="BC583" s="387"/>
      <c r="BD583" s="387"/>
      <c r="BE583" s="387"/>
      <c r="BF583" s="387"/>
      <c r="BG583" s="387"/>
      <c r="BH583" s="387"/>
      <c r="BI583" s="387"/>
      <c r="BJ583" s="387"/>
      <c r="BK583" s="387"/>
      <c r="BL583" s="387"/>
      <c r="BM583" s="387"/>
      <c r="BN583" s="387"/>
      <c r="BO583" s="387"/>
      <c r="BP583" s="387"/>
      <c r="BQ583" s="387"/>
      <c r="BR583" s="387"/>
      <c r="BS583" s="387"/>
      <c r="BT583" s="387"/>
      <c r="BU583" s="387"/>
      <c r="BV583" s="387"/>
      <c r="BW583" s="295"/>
      <c r="BX583" s="295"/>
      <c r="BY583" s="295"/>
    </row>
    <row r="584" ht="15.0" customHeight="1">
      <c r="A584" s="294"/>
      <c r="B584" s="295" t="str">
        <f>IF(ISTEXT(A584),SUMIF('Production Calendar'!$F$3:$F$171,'Crop Map'!$A584,'Production Calendar'!$G$3:$G$171),"")</f>
        <v/>
      </c>
      <c r="C584" s="327" t="str">
        <f t="shared" si="3"/>
        <v/>
      </c>
      <c r="D584" s="328" t="str">
        <f t="array" ref="D584">IF(ISBLANK(A584),"",XLOOKUP($A584,'Codified Game Plan'!$E$3:$E$477,'Codified Game Plan'!$G$3:$G$477,0))</f>
        <v/>
      </c>
      <c r="E584" s="328" t="str">
        <f>IF(ISBLANK(A584),"",MAXIFS('Codified Game Plan'!$I$3:$I$477,'Codified Game Plan'!$E$3:$E$477,A584))</f>
        <v/>
      </c>
      <c r="F584" s="329" t="str">
        <f t="shared" si="4"/>
        <v>      - </v>
      </c>
      <c r="G584" s="295"/>
      <c r="H584" s="295"/>
      <c r="I584" s="295"/>
      <c r="J584" s="295"/>
      <c r="K584" s="295"/>
      <c r="L584" s="295"/>
      <c r="M584" s="295"/>
      <c r="N584" s="295"/>
      <c r="O584" s="295"/>
      <c r="P584" s="295"/>
      <c r="Q584" s="295"/>
      <c r="R584" s="295"/>
      <c r="S584" s="295"/>
      <c r="T584" s="295"/>
      <c r="U584" s="387"/>
      <c r="V584" s="387"/>
      <c r="W584" s="387"/>
      <c r="X584" s="387"/>
      <c r="Y584" s="387"/>
      <c r="Z584" s="387"/>
      <c r="AA584" s="387"/>
      <c r="AB584" s="387"/>
      <c r="AC584" s="387"/>
      <c r="AD584" s="387"/>
      <c r="AE584" s="387"/>
      <c r="AF584" s="387"/>
      <c r="AG584" s="387"/>
      <c r="AH584" s="387"/>
      <c r="AI584" s="387"/>
      <c r="AJ584" s="387"/>
      <c r="AK584" s="387"/>
      <c r="AL584" s="387"/>
      <c r="AM584" s="387"/>
      <c r="AN584" s="387"/>
      <c r="AO584" s="387"/>
      <c r="AP584" s="387"/>
      <c r="AQ584" s="387"/>
      <c r="AR584" s="387"/>
      <c r="AS584" s="387"/>
      <c r="AT584" s="387"/>
      <c r="AU584" s="387"/>
      <c r="AV584" s="387"/>
      <c r="AW584" s="387"/>
      <c r="AX584" s="387"/>
      <c r="AY584" s="387"/>
      <c r="AZ584" s="387"/>
      <c r="BA584" s="387"/>
      <c r="BB584" s="387"/>
      <c r="BC584" s="387"/>
      <c r="BD584" s="387"/>
      <c r="BE584" s="387"/>
      <c r="BF584" s="387"/>
      <c r="BG584" s="387"/>
      <c r="BH584" s="387"/>
      <c r="BI584" s="387"/>
      <c r="BJ584" s="387"/>
      <c r="BK584" s="387"/>
      <c r="BL584" s="387"/>
      <c r="BM584" s="387"/>
      <c r="BN584" s="387"/>
      <c r="BO584" s="387"/>
      <c r="BP584" s="387"/>
      <c r="BQ584" s="387"/>
      <c r="BR584" s="387"/>
      <c r="BS584" s="387"/>
      <c r="BT584" s="387"/>
      <c r="BU584" s="387"/>
      <c r="BV584" s="387"/>
      <c r="BW584" s="295"/>
      <c r="BX584" s="295"/>
      <c r="BY584" s="295"/>
    </row>
    <row r="585" ht="15.0" customHeight="1">
      <c r="A585" s="294"/>
      <c r="B585" s="295" t="str">
        <f>IF(ISTEXT(A585),SUMIF('Production Calendar'!$F$3:$F$171,'Crop Map'!$A585,'Production Calendar'!$G$3:$G$171),"")</f>
        <v/>
      </c>
      <c r="C585" s="327" t="str">
        <f t="shared" si="3"/>
        <v/>
      </c>
      <c r="D585" s="328" t="str">
        <f t="array" ref="D585">IF(ISBLANK(A585),"",XLOOKUP($A585,'Codified Game Plan'!$E$3:$E$477,'Codified Game Plan'!$G$3:$G$477,0))</f>
        <v/>
      </c>
      <c r="E585" s="328" t="str">
        <f>IF(ISBLANK(A585),"",MAXIFS('Codified Game Plan'!$I$3:$I$477,'Codified Game Plan'!$E$3:$E$477,A585))</f>
        <v/>
      </c>
      <c r="F585" s="329" t="str">
        <f t="shared" si="4"/>
        <v>      - </v>
      </c>
      <c r="G585" s="295"/>
      <c r="H585" s="295"/>
      <c r="I585" s="295"/>
      <c r="J585" s="295"/>
      <c r="K585" s="295"/>
      <c r="L585" s="295"/>
      <c r="M585" s="295"/>
      <c r="N585" s="295"/>
      <c r="O585" s="295"/>
      <c r="P585" s="295"/>
      <c r="Q585" s="295"/>
      <c r="R585" s="295"/>
      <c r="S585" s="295"/>
      <c r="T585" s="295"/>
      <c r="U585" s="387"/>
      <c r="V585" s="387"/>
      <c r="W585" s="387"/>
      <c r="X585" s="387"/>
      <c r="Y585" s="387"/>
      <c r="Z585" s="387"/>
      <c r="AA585" s="387"/>
      <c r="AB585" s="387"/>
      <c r="AC585" s="387"/>
      <c r="AD585" s="387"/>
      <c r="AE585" s="387"/>
      <c r="AF585" s="387"/>
      <c r="AG585" s="387"/>
      <c r="AH585" s="387"/>
      <c r="AI585" s="387"/>
      <c r="AJ585" s="387"/>
      <c r="AK585" s="387"/>
      <c r="AL585" s="387"/>
      <c r="AM585" s="387"/>
      <c r="AN585" s="387"/>
      <c r="AO585" s="387"/>
      <c r="AP585" s="387"/>
      <c r="AQ585" s="387"/>
      <c r="AR585" s="387"/>
      <c r="AS585" s="387"/>
      <c r="AT585" s="387"/>
      <c r="AU585" s="387"/>
      <c r="AV585" s="387"/>
      <c r="AW585" s="387"/>
      <c r="AX585" s="387"/>
      <c r="AY585" s="387"/>
      <c r="AZ585" s="387"/>
      <c r="BA585" s="387"/>
      <c r="BB585" s="387"/>
      <c r="BC585" s="387"/>
      <c r="BD585" s="387"/>
      <c r="BE585" s="387"/>
      <c r="BF585" s="387"/>
      <c r="BG585" s="387"/>
      <c r="BH585" s="387"/>
      <c r="BI585" s="387"/>
      <c r="BJ585" s="387"/>
      <c r="BK585" s="387"/>
      <c r="BL585" s="387"/>
      <c r="BM585" s="387"/>
      <c r="BN585" s="387"/>
      <c r="BO585" s="387"/>
      <c r="BP585" s="387"/>
      <c r="BQ585" s="387"/>
      <c r="BR585" s="387"/>
      <c r="BS585" s="387"/>
      <c r="BT585" s="387"/>
      <c r="BU585" s="387"/>
      <c r="BV585" s="387"/>
      <c r="BW585" s="295"/>
      <c r="BX585" s="295"/>
      <c r="BY585" s="295"/>
    </row>
    <row r="586" ht="15.0" customHeight="1">
      <c r="A586" s="294"/>
      <c r="B586" s="295" t="str">
        <f>IF(ISTEXT(A586),SUMIF('Production Calendar'!$F$3:$F$171,'Crop Map'!$A586,'Production Calendar'!$G$3:$G$171),"")</f>
        <v/>
      </c>
      <c r="C586" s="327" t="str">
        <f t="shared" si="3"/>
        <v/>
      </c>
      <c r="D586" s="328" t="str">
        <f t="array" ref="D586">IF(ISBLANK(A586),"",XLOOKUP($A586,'Codified Game Plan'!$E$3:$E$477,'Codified Game Plan'!$G$3:$G$477,0))</f>
        <v/>
      </c>
      <c r="E586" s="328" t="str">
        <f>IF(ISBLANK(A586),"",MAXIFS('Codified Game Plan'!$I$3:$I$477,'Codified Game Plan'!$E$3:$E$477,A586))</f>
        <v/>
      </c>
      <c r="F586" s="329" t="str">
        <f t="shared" si="4"/>
        <v>      - </v>
      </c>
      <c r="G586" s="295"/>
      <c r="H586" s="295"/>
      <c r="I586" s="295"/>
      <c r="J586" s="295"/>
      <c r="K586" s="295"/>
      <c r="L586" s="295"/>
      <c r="M586" s="295"/>
      <c r="N586" s="295"/>
      <c r="O586" s="295"/>
      <c r="P586" s="295"/>
      <c r="Q586" s="295"/>
      <c r="R586" s="295"/>
      <c r="S586" s="295"/>
      <c r="T586" s="295"/>
      <c r="U586" s="387"/>
      <c r="V586" s="387"/>
      <c r="W586" s="387"/>
      <c r="X586" s="387"/>
      <c r="Y586" s="387"/>
      <c r="Z586" s="387"/>
      <c r="AA586" s="387"/>
      <c r="AB586" s="387"/>
      <c r="AC586" s="387"/>
      <c r="AD586" s="387"/>
      <c r="AE586" s="387"/>
      <c r="AF586" s="387"/>
      <c r="AG586" s="387"/>
      <c r="AH586" s="387"/>
      <c r="AI586" s="387"/>
      <c r="AJ586" s="387"/>
      <c r="AK586" s="387"/>
      <c r="AL586" s="387"/>
      <c r="AM586" s="387"/>
      <c r="AN586" s="387"/>
      <c r="AO586" s="387"/>
      <c r="AP586" s="387"/>
      <c r="AQ586" s="387"/>
      <c r="AR586" s="387"/>
      <c r="AS586" s="387"/>
      <c r="AT586" s="387"/>
      <c r="AU586" s="387"/>
      <c r="AV586" s="387"/>
      <c r="AW586" s="387"/>
      <c r="AX586" s="387"/>
      <c r="AY586" s="387"/>
      <c r="AZ586" s="387"/>
      <c r="BA586" s="387"/>
      <c r="BB586" s="387"/>
      <c r="BC586" s="387"/>
      <c r="BD586" s="387"/>
      <c r="BE586" s="387"/>
      <c r="BF586" s="387"/>
      <c r="BG586" s="387"/>
      <c r="BH586" s="387"/>
      <c r="BI586" s="387"/>
      <c r="BJ586" s="387"/>
      <c r="BK586" s="387"/>
      <c r="BL586" s="387"/>
      <c r="BM586" s="387"/>
      <c r="BN586" s="387"/>
      <c r="BO586" s="387"/>
      <c r="BP586" s="387"/>
      <c r="BQ586" s="387"/>
      <c r="BR586" s="387"/>
      <c r="BS586" s="387"/>
      <c r="BT586" s="387"/>
      <c r="BU586" s="387"/>
      <c r="BV586" s="387"/>
      <c r="BW586" s="295"/>
      <c r="BX586" s="295"/>
      <c r="BY586" s="295"/>
    </row>
    <row r="587" ht="15.0" customHeight="1">
      <c r="A587" s="294"/>
      <c r="B587" s="295" t="str">
        <f>IF(ISTEXT(A587),SUMIF('Production Calendar'!$F$3:$F$171,'Crop Map'!$A587,'Production Calendar'!$G$3:$G$171),"")</f>
        <v/>
      </c>
      <c r="C587" s="327" t="str">
        <f t="shared" si="3"/>
        <v/>
      </c>
      <c r="D587" s="328" t="str">
        <f t="array" ref="D587">IF(ISBLANK(A587),"",XLOOKUP($A587,'Codified Game Plan'!$E$3:$E$477,'Codified Game Plan'!$G$3:$G$477,0))</f>
        <v/>
      </c>
      <c r="E587" s="328" t="str">
        <f>IF(ISBLANK(A587),"",MAXIFS('Codified Game Plan'!$I$3:$I$477,'Codified Game Plan'!$E$3:$E$477,A587))</f>
        <v/>
      </c>
      <c r="F587" s="329" t="str">
        <f t="shared" si="4"/>
        <v>      - </v>
      </c>
      <c r="G587" s="295"/>
      <c r="H587" s="295"/>
      <c r="I587" s="295"/>
      <c r="J587" s="295"/>
      <c r="K587" s="295"/>
      <c r="L587" s="295"/>
      <c r="M587" s="295"/>
      <c r="N587" s="295"/>
      <c r="O587" s="295"/>
      <c r="P587" s="295"/>
      <c r="Q587" s="295"/>
      <c r="R587" s="295"/>
      <c r="S587" s="295"/>
      <c r="T587" s="295"/>
      <c r="U587" s="387"/>
      <c r="V587" s="387"/>
      <c r="W587" s="387"/>
      <c r="X587" s="387"/>
      <c r="Y587" s="387"/>
      <c r="Z587" s="387"/>
      <c r="AA587" s="387"/>
      <c r="AB587" s="387"/>
      <c r="AC587" s="387"/>
      <c r="AD587" s="387"/>
      <c r="AE587" s="387"/>
      <c r="AF587" s="387"/>
      <c r="AG587" s="387"/>
      <c r="AH587" s="387"/>
      <c r="AI587" s="387"/>
      <c r="AJ587" s="387"/>
      <c r="AK587" s="387"/>
      <c r="AL587" s="387"/>
      <c r="AM587" s="387"/>
      <c r="AN587" s="387"/>
      <c r="AO587" s="387"/>
      <c r="AP587" s="387"/>
      <c r="AQ587" s="387"/>
      <c r="AR587" s="387"/>
      <c r="AS587" s="387"/>
      <c r="AT587" s="387"/>
      <c r="AU587" s="387"/>
      <c r="AV587" s="387"/>
      <c r="AW587" s="387"/>
      <c r="AX587" s="387"/>
      <c r="AY587" s="387"/>
      <c r="AZ587" s="387"/>
      <c r="BA587" s="387"/>
      <c r="BB587" s="387"/>
      <c r="BC587" s="387"/>
      <c r="BD587" s="387"/>
      <c r="BE587" s="387"/>
      <c r="BF587" s="387"/>
      <c r="BG587" s="387"/>
      <c r="BH587" s="387"/>
      <c r="BI587" s="387"/>
      <c r="BJ587" s="387"/>
      <c r="BK587" s="387"/>
      <c r="BL587" s="387"/>
      <c r="BM587" s="387"/>
      <c r="BN587" s="387"/>
      <c r="BO587" s="387"/>
      <c r="BP587" s="387"/>
      <c r="BQ587" s="387"/>
      <c r="BR587" s="387"/>
      <c r="BS587" s="387"/>
      <c r="BT587" s="387"/>
      <c r="BU587" s="387"/>
      <c r="BV587" s="387"/>
      <c r="BW587" s="295"/>
      <c r="BX587" s="295"/>
      <c r="BY587" s="295"/>
    </row>
    <row r="588" ht="15.0" customHeight="1">
      <c r="A588" s="294"/>
      <c r="B588" s="295" t="str">
        <f>IF(ISTEXT(A588),SUMIF('Production Calendar'!$F$3:$F$171,'Crop Map'!$A588,'Production Calendar'!$G$3:$G$171),"")</f>
        <v/>
      </c>
      <c r="C588" s="327" t="str">
        <f t="shared" si="3"/>
        <v/>
      </c>
      <c r="D588" s="328" t="str">
        <f t="array" ref="D588">IF(ISBLANK(A588),"",XLOOKUP($A588,'Codified Game Plan'!$E$3:$E$477,'Codified Game Plan'!$G$3:$G$477,0))</f>
        <v/>
      </c>
      <c r="E588" s="328" t="str">
        <f>IF(ISBLANK(A588),"",MAXIFS('Codified Game Plan'!$I$3:$I$477,'Codified Game Plan'!$E$3:$E$477,A588))</f>
        <v/>
      </c>
      <c r="F588" s="329" t="str">
        <f t="shared" si="4"/>
        <v>      - </v>
      </c>
      <c r="G588" s="295"/>
      <c r="H588" s="295"/>
      <c r="I588" s="295"/>
      <c r="J588" s="295"/>
      <c r="K588" s="295"/>
      <c r="L588" s="295"/>
      <c r="M588" s="295"/>
      <c r="N588" s="295"/>
      <c r="O588" s="295"/>
      <c r="P588" s="295"/>
      <c r="Q588" s="295"/>
      <c r="R588" s="295"/>
      <c r="S588" s="295"/>
      <c r="T588" s="295"/>
      <c r="U588" s="387"/>
      <c r="V588" s="387"/>
      <c r="W588" s="387"/>
      <c r="X588" s="387"/>
      <c r="Y588" s="387"/>
      <c r="Z588" s="387"/>
      <c r="AA588" s="387"/>
      <c r="AB588" s="387"/>
      <c r="AC588" s="387"/>
      <c r="AD588" s="387"/>
      <c r="AE588" s="387"/>
      <c r="AF588" s="387"/>
      <c r="AG588" s="387"/>
      <c r="AH588" s="387"/>
      <c r="AI588" s="387"/>
      <c r="AJ588" s="387"/>
      <c r="AK588" s="387"/>
      <c r="AL588" s="387"/>
      <c r="AM588" s="387"/>
      <c r="AN588" s="387"/>
      <c r="AO588" s="387"/>
      <c r="AP588" s="387"/>
      <c r="AQ588" s="387"/>
      <c r="AR588" s="387"/>
      <c r="AS588" s="387"/>
      <c r="AT588" s="387"/>
      <c r="AU588" s="387"/>
      <c r="AV588" s="387"/>
      <c r="AW588" s="387"/>
      <c r="AX588" s="387"/>
      <c r="AY588" s="387"/>
      <c r="AZ588" s="387"/>
      <c r="BA588" s="387"/>
      <c r="BB588" s="387"/>
      <c r="BC588" s="387"/>
      <c r="BD588" s="387"/>
      <c r="BE588" s="387"/>
      <c r="BF588" s="387"/>
      <c r="BG588" s="387"/>
      <c r="BH588" s="387"/>
      <c r="BI588" s="387"/>
      <c r="BJ588" s="387"/>
      <c r="BK588" s="387"/>
      <c r="BL588" s="387"/>
      <c r="BM588" s="387"/>
      <c r="BN588" s="387"/>
      <c r="BO588" s="387"/>
      <c r="BP588" s="387"/>
      <c r="BQ588" s="387"/>
      <c r="BR588" s="387"/>
      <c r="BS588" s="387"/>
      <c r="BT588" s="387"/>
      <c r="BU588" s="387"/>
      <c r="BV588" s="387"/>
      <c r="BW588" s="295"/>
      <c r="BX588" s="295"/>
      <c r="BY588" s="295"/>
    </row>
    <row r="589" ht="15.0" customHeight="1">
      <c r="A589" s="294"/>
      <c r="B589" s="295" t="str">
        <f>IF(ISTEXT(A589),SUMIF('Production Calendar'!$F$3:$F$171,'Crop Map'!$A589,'Production Calendar'!$G$3:$G$171),"")</f>
        <v/>
      </c>
      <c r="C589" s="327" t="str">
        <f t="shared" si="3"/>
        <v/>
      </c>
      <c r="D589" s="328" t="str">
        <f t="array" ref="D589">IF(ISBLANK(A589),"",XLOOKUP($A589,'Codified Game Plan'!$E$3:$E$477,'Codified Game Plan'!$G$3:$G$477,0))</f>
        <v/>
      </c>
      <c r="E589" s="328" t="str">
        <f>IF(ISBLANK(A589),"",MAXIFS('Codified Game Plan'!$I$3:$I$477,'Codified Game Plan'!$E$3:$E$477,A589))</f>
        <v/>
      </c>
      <c r="F589" s="329" t="str">
        <f t="shared" si="4"/>
        <v>      - </v>
      </c>
      <c r="G589" s="295"/>
      <c r="H589" s="295"/>
      <c r="I589" s="295"/>
      <c r="J589" s="295"/>
      <c r="K589" s="295"/>
      <c r="L589" s="295"/>
      <c r="M589" s="295"/>
      <c r="N589" s="295"/>
      <c r="O589" s="295"/>
      <c r="P589" s="295"/>
      <c r="Q589" s="295"/>
      <c r="R589" s="295"/>
      <c r="S589" s="295"/>
      <c r="T589" s="295"/>
      <c r="U589" s="387"/>
      <c r="V589" s="387"/>
      <c r="W589" s="387"/>
      <c r="X589" s="387"/>
      <c r="Y589" s="387"/>
      <c r="Z589" s="387"/>
      <c r="AA589" s="387"/>
      <c r="AB589" s="387"/>
      <c r="AC589" s="387"/>
      <c r="AD589" s="387"/>
      <c r="AE589" s="387"/>
      <c r="AF589" s="387"/>
      <c r="AG589" s="387"/>
      <c r="AH589" s="387"/>
      <c r="AI589" s="387"/>
      <c r="AJ589" s="387"/>
      <c r="AK589" s="387"/>
      <c r="AL589" s="387"/>
      <c r="AM589" s="387"/>
      <c r="AN589" s="387"/>
      <c r="AO589" s="387"/>
      <c r="AP589" s="387"/>
      <c r="AQ589" s="387"/>
      <c r="AR589" s="387"/>
      <c r="AS589" s="387"/>
      <c r="AT589" s="387"/>
      <c r="AU589" s="387"/>
      <c r="AV589" s="387"/>
      <c r="AW589" s="387"/>
      <c r="AX589" s="387"/>
      <c r="AY589" s="387"/>
      <c r="AZ589" s="387"/>
      <c r="BA589" s="387"/>
      <c r="BB589" s="387"/>
      <c r="BC589" s="387"/>
      <c r="BD589" s="387"/>
      <c r="BE589" s="387"/>
      <c r="BF589" s="387"/>
      <c r="BG589" s="387"/>
      <c r="BH589" s="387"/>
      <c r="BI589" s="387"/>
      <c r="BJ589" s="387"/>
      <c r="BK589" s="387"/>
      <c r="BL589" s="387"/>
      <c r="BM589" s="387"/>
      <c r="BN589" s="387"/>
      <c r="BO589" s="387"/>
      <c r="BP589" s="387"/>
      <c r="BQ589" s="387"/>
      <c r="BR589" s="387"/>
      <c r="BS589" s="387"/>
      <c r="BT589" s="387"/>
      <c r="BU589" s="387"/>
      <c r="BV589" s="387"/>
      <c r="BW589" s="295"/>
      <c r="BX589" s="295"/>
      <c r="BY589" s="295"/>
    </row>
    <row r="590" ht="15.0" customHeight="1">
      <c r="A590" s="294"/>
      <c r="B590" s="295" t="str">
        <f>IF(ISTEXT(A590),SUMIF('Production Calendar'!$F$3:$F$171,'Crop Map'!$A590,'Production Calendar'!$G$3:$G$171),"")</f>
        <v/>
      </c>
      <c r="C590" s="327" t="str">
        <f t="shared" si="3"/>
        <v/>
      </c>
      <c r="D590" s="328" t="str">
        <f t="array" ref="D590">IF(ISBLANK(A590),"",XLOOKUP($A590,'Codified Game Plan'!$E$3:$E$477,'Codified Game Plan'!$G$3:$G$477,0))</f>
        <v/>
      </c>
      <c r="E590" s="328" t="str">
        <f>IF(ISBLANK(A590),"",MAXIFS('Codified Game Plan'!$I$3:$I$477,'Codified Game Plan'!$E$3:$E$477,A590))</f>
        <v/>
      </c>
      <c r="F590" s="329" t="str">
        <f t="shared" si="4"/>
        <v>      - </v>
      </c>
      <c r="G590" s="295"/>
      <c r="H590" s="295"/>
      <c r="I590" s="295"/>
      <c r="J590" s="295"/>
      <c r="K590" s="295"/>
      <c r="L590" s="295"/>
      <c r="M590" s="295"/>
      <c r="N590" s="295"/>
      <c r="O590" s="295"/>
      <c r="P590" s="295"/>
      <c r="Q590" s="295"/>
      <c r="R590" s="295"/>
      <c r="S590" s="295"/>
      <c r="T590" s="295"/>
      <c r="U590" s="387"/>
      <c r="V590" s="387"/>
      <c r="W590" s="387"/>
      <c r="X590" s="387"/>
      <c r="Y590" s="387"/>
      <c r="Z590" s="387"/>
      <c r="AA590" s="387"/>
      <c r="AB590" s="387"/>
      <c r="AC590" s="387"/>
      <c r="AD590" s="387"/>
      <c r="AE590" s="387"/>
      <c r="AF590" s="387"/>
      <c r="AG590" s="387"/>
      <c r="AH590" s="387"/>
      <c r="AI590" s="387"/>
      <c r="AJ590" s="387"/>
      <c r="AK590" s="387"/>
      <c r="AL590" s="387"/>
      <c r="AM590" s="387"/>
      <c r="AN590" s="387"/>
      <c r="AO590" s="387"/>
      <c r="AP590" s="387"/>
      <c r="AQ590" s="387"/>
      <c r="AR590" s="387"/>
      <c r="AS590" s="387"/>
      <c r="AT590" s="387"/>
      <c r="AU590" s="387"/>
      <c r="AV590" s="387"/>
      <c r="AW590" s="387"/>
      <c r="AX590" s="387"/>
      <c r="AY590" s="387"/>
      <c r="AZ590" s="387"/>
      <c r="BA590" s="387"/>
      <c r="BB590" s="387"/>
      <c r="BC590" s="387"/>
      <c r="BD590" s="387"/>
      <c r="BE590" s="387"/>
      <c r="BF590" s="387"/>
      <c r="BG590" s="387"/>
      <c r="BH590" s="387"/>
      <c r="BI590" s="387"/>
      <c r="BJ590" s="387"/>
      <c r="BK590" s="387"/>
      <c r="BL590" s="387"/>
      <c r="BM590" s="387"/>
      <c r="BN590" s="387"/>
      <c r="BO590" s="387"/>
      <c r="BP590" s="387"/>
      <c r="BQ590" s="387"/>
      <c r="BR590" s="387"/>
      <c r="BS590" s="387"/>
      <c r="BT590" s="387"/>
      <c r="BU590" s="387"/>
      <c r="BV590" s="387"/>
      <c r="BW590" s="295"/>
      <c r="BX590" s="295"/>
      <c r="BY590" s="295"/>
    </row>
    <row r="591" ht="15.0" customHeight="1">
      <c r="A591" s="294"/>
      <c r="B591" s="295" t="str">
        <f>IF(ISTEXT(A591),SUMIF('Production Calendar'!$F$3:$F$171,'Crop Map'!$A591,'Production Calendar'!$G$3:$G$171),"")</f>
        <v/>
      </c>
      <c r="C591" s="327" t="str">
        <f t="shared" si="3"/>
        <v/>
      </c>
      <c r="D591" s="328" t="str">
        <f t="array" ref="D591">IF(ISBLANK(A591),"",XLOOKUP($A591,'Codified Game Plan'!$E$3:$E$477,'Codified Game Plan'!$G$3:$G$477,0))</f>
        <v/>
      </c>
      <c r="E591" s="328" t="str">
        <f>IF(ISBLANK(A591),"",MAXIFS('Codified Game Plan'!$I$3:$I$477,'Codified Game Plan'!$E$3:$E$477,A591))</f>
        <v/>
      </c>
      <c r="F591" s="329" t="str">
        <f t="shared" si="4"/>
        <v>      - </v>
      </c>
      <c r="G591" s="295"/>
      <c r="H591" s="295"/>
      <c r="I591" s="295"/>
      <c r="J591" s="295"/>
      <c r="K591" s="295"/>
      <c r="L591" s="295"/>
      <c r="M591" s="295"/>
      <c r="N591" s="295"/>
      <c r="O591" s="295"/>
      <c r="P591" s="295"/>
      <c r="Q591" s="295"/>
      <c r="R591" s="295"/>
      <c r="S591" s="295"/>
      <c r="T591" s="295"/>
      <c r="U591" s="387"/>
      <c r="V591" s="387"/>
      <c r="W591" s="387"/>
      <c r="X591" s="387"/>
      <c r="Y591" s="387"/>
      <c r="Z591" s="387"/>
      <c r="AA591" s="387"/>
      <c r="AB591" s="387"/>
      <c r="AC591" s="387"/>
      <c r="AD591" s="387"/>
      <c r="AE591" s="387"/>
      <c r="AF591" s="387"/>
      <c r="AG591" s="387"/>
      <c r="AH591" s="387"/>
      <c r="AI591" s="387"/>
      <c r="AJ591" s="387"/>
      <c r="AK591" s="387"/>
      <c r="AL591" s="387"/>
      <c r="AM591" s="387"/>
      <c r="AN591" s="387"/>
      <c r="AO591" s="387"/>
      <c r="AP591" s="387"/>
      <c r="AQ591" s="387"/>
      <c r="AR591" s="387"/>
      <c r="AS591" s="387"/>
      <c r="AT591" s="387"/>
      <c r="AU591" s="387"/>
      <c r="AV591" s="387"/>
      <c r="AW591" s="387"/>
      <c r="AX591" s="387"/>
      <c r="AY591" s="387"/>
      <c r="AZ591" s="387"/>
      <c r="BA591" s="387"/>
      <c r="BB591" s="387"/>
      <c r="BC591" s="387"/>
      <c r="BD591" s="387"/>
      <c r="BE591" s="387"/>
      <c r="BF591" s="387"/>
      <c r="BG591" s="387"/>
      <c r="BH591" s="387"/>
      <c r="BI591" s="387"/>
      <c r="BJ591" s="387"/>
      <c r="BK591" s="387"/>
      <c r="BL591" s="387"/>
      <c r="BM591" s="387"/>
      <c r="BN591" s="387"/>
      <c r="BO591" s="387"/>
      <c r="BP591" s="387"/>
      <c r="BQ591" s="387"/>
      <c r="BR591" s="387"/>
      <c r="BS591" s="387"/>
      <c r="BT591" s="387"/>
      <c r="BU591" s="387"/>
      <c r="BV591" s="387"/>
      <c r="BW591" s="295"/>
      <c r="BX591" s="295"/>
      <c r="BY591" s="295"/>
    </row>
    <row r="592" ht="15.0" customHeight="1">
      <c r="A592" s="294"/>
      <c r="B592" s="295" t="str">
        <f>IF(ISTEXT(A592),SUMIF('Production Calendar'!$F$3:$F$171,'Crop Map'!$A592,'Production Calendar'!$G$3:$G$171),"")</f>
        <v/>
      </c>
      <c r="C592" s="327" t="str">
        <f t="shared" si="3"/>
        <v/>
      </c>
      <c r="D592" s="328" t="str">
        <f t="array" ref="D592">IF(ISBLANK(A592),"",XLOOKUP($A592,'Codified Game Plan'!$E$3:$E$477,'Codified Game Plan'!$G$3:$G$477,0))</f>
        <v/>
      </c>
      <c r="E592" s="328" t="str">
        <f>IF(ISBLANK(A592),"",MAXIFS('Codified Game Plan'!$I$3:$I$477,'Codified Game Plan'!$E$3:$E$477,A592))</f>
        <v/>
      </c>
      <c r="F592" s="329" t="str">
        <f t="shared" si="4"/>
        <v>      - </v>
      </c>
      <c r="G592" s="295"/>
      <c r="H592" s="295"/>
      <c r="I592" s="295"/>
      <c r="J592" s="295"/>
      <c r="K592" s="295"/>
      <c r="L592" s="295"/>
      <c r="M592" s="295"/>
      <c r="N592" s="295"/>
      <c r="O592" s="295"/>
      <c r="P592" s="295"/>
      <c r="Q592" s="295"/>
      <c r="R592" s="295"/>
      <c r="S592" s="295"/>
      <c r="T592" s="295"/>
      <c r="U592" s="387"/>
      <c r="V592" s="387"/>
      <c r="W592" s="387"/>
      <c r="X592" s="387"/>
      <c r="Y592" s="387"/>
      <c r="Z592" s="387"/>
      <c r="AA592" s="387"/>
      <c r="AB592" s="387"/>
      <c r="AC592" s="387"/>
      <c r="AD592" s="387"/>
      <c r="AE592" s="387"/>
      <c r="AF592" s="387"/>
      <c r="AG592" s="387"/>
      <c r="AH592" s="387"/>
      <c r="AI592" s="387"/>
      <c r="AJ592" s="387"/>
      <c r="AK592" s="387"/>
      <c r="AL592" s="387"/>
      <c r="AM592" s="387"/>
      <c r="AN592" s="387"/>
      <c r="AO592" s="387"/>
      <c r="AP592" s="387"/>
      <c r="AQ592" s="387"/>
      <c r="AR592" s="387"/>
      <c r="AS592" s="387"/>
      <c r="AT592" s="387"/>
      <c r="AU592" s="387"/>
      <c r="AV592" s="387"/>
      <c r="AW592" s="387"/>
      <c r="AX592" s="387"/>
      <c r="AY592" s="387"/>
      <c r="AZ592" s="387"/>
      <c r="BA592" s="387"/>
      <c r="BB592" s="387"/>
      <c r="BC592" s="387"/>
      <c r="BD592" s="387"/>
      <c r="BE592" s="387"/>
      <c r="BF592" s="387"/>
      <c r="BG592" s="387"/>
      <c r="BH592" s="387"/>
      <c r="BI592" s="387"/>
      <c r="BJ592" s="387"/>
      <c r="BK592" s="387"/>
      <c r="BL592" s="387"/>
      <c r="BM592" s="387"/>
      <c r="BN592" s="387"/>
      <c r="BO592" s="387"/>
      <c r="BP592" s="387"/>
      <c r="BQ592" s="387"/>
      <c r="BR592" s="387"/>
      <c r="BS592" s="387"/>
      <c r="BT592" s="387"/>
      <c r="BU592" s="387"/>
      <c r="BV592" s="387"/>
      <c r="BW592" s="295"/>
      <c r="BX592" s="295"/>
      <c r="BY592" s="295"/>
    </row>
    <row r="593" ht="15.0" customHeight="1">
      <c r="A593" s="294"/>
      <c r="B593" s="295" t="str">
        <f>IF(ISTEXT(A593),SUMIF('Production Calendar'!$F$3:$F$171,'Crop Map'!$A593,'Production Calendar'!$G$3:$G$171),"")</f>
        <v/>
      </c>
      <c r="C593" s="327" t="str">
        <f t="shared" si="3"/>
        <v/>
      </c>
      <c r="D593" s="328" t="str">
        <f t="array" ref="D593">IF(ISBLANK(A593),"",XLOOKUP($A593,'Codified Game Plan'!$E$3:$E$477,'Codified Game Plan'!$G$3:$G$477,0))</f>
        <v/>
      </c>
      <c r="E593" s="328" t="str">
        <f>IF(ISBLANK(A593),"",MAXIFS('Codified Game Plan'!$I$3:$I$477,'Codified Game Plan'!$E$3:$E$477,A593))</f>
        <v/>
      </c>
      <c r="F593" s="329" t="str">
        <f t="shared" si="4"/>
        <v>      - </v>
      </c>
      <c r="G593" s="295"/>
      <c r="H593" s="295"/>
      <c r="I593" s="295"/>
      <c r="J593" s="295"/>
      <c r="K593" s="295"/>
      <c r="L593" s="295"/>
      <c r="M593" s="295"/>
      <c r="N593" s="295"/>
      <c r="O593" s="295"/>
      <c r="P593" s="295"/>
      <c r="Q593" s="295"/>
      <c r="R593" s="295"/>
      <c r="S593" s="295"/>
      <c r="T593" s="295"/>
      <c r="U593" s="387"/>
      <c r="V593" s="387"/>
      <c r="W593" s="387"/>
      <c r="X593" s="387"/>
      <c r="Y593" s="387"/>
      <c r="Z593" s="387"/>
      <c r="AA593" s="387"/>
      <c r="AB593" s="387"/>
      <c r="AC593" s="387"/>
      <c r="AD593" s="387"/>
      <c r="AE593" s="387"/>
      <c r="AF593" s="387"/>
      <c r="AG593" s="387"/>
      <c r="AH593" s="387"/>
      <c r="AI593" s="387"/>
      <c r="AJ593" s="387"/>
      <c r="AK593" s="387"/>
      <c r="AL593" s="387"/>
      <c r="AM593" s="387"/>
      <c r="AN593" s="387"/>
      <c r="AO593" s="387"/>
      <c r="AP593" s="387"/>
      <c r="AQ593" s="387"/>
      <c r="AR593" s="387"/>
      <c r="AS593" s="387"/>
      <c r="AT593" s="387"/>
      <c r="AU593" s="387"/>
      <c r="AV593" s="387"/>
      <c r="AW593" s="387"/>
      <c r="AX593" s="387"/>
      <c r="AY593" s="387"/>
      <c r="AZ593" s="387"/>
      <c r="BA593" s="387"/>
      <c r="BB593" s="387"/>
      <c r="BC593" s="387"/>
      <c r="BD593" s="387"/>
      <c r="BE593" s="387"/>
      <c r="BF593" s="387"/>
      <c r="BG593" s="387"/>
      <c r="BH593" s="387"/>
      <c r="BI593" s="387"/>
      <c r="BJ593" s="387"/>
      <c r="BK593" s="387"/>
      <c r="BL593" s="387"/>
      <c r="BM593" s="387"/>
      <c r="BN593" s="387"/>
      <c r="BO593" s="387"/>
      <c r="BP593" s="387"/>
      <c r="BQ593" s="387"/>
      <c r="BR593" s="387"/>
      <c r="BS593" s="387"/>
      <c r="BT593" s="387"/>
      <c r="BU593" s="387"/>
      <c r="BV593" s="387"/>
      <c r="BW593" s="295"/>
      <c r="BX593" s="295"/>
      <c r="BY593" s="295"/>
    </row>
    <row r="594" ht="15.0" customHeight="1">
      <c r="A594" s="294"/>
      <c r="B594" s="295" t="str">
        <f>IF(ISTEXT(A594),SUMIF('Production Calendar'!$F$3:$F$171,'Crop Map'!$A594,'Production Calendar'!$G$3:$G$171),"")</f>
        <v/>
      </c>
      <c r="C594" s="327" t="str">
        <f t="shared" si="3"/>
        <v/>
      </c>
      <c r="D594" s="328" t="str">
        <f t="array" ref="D594">IF(ISBLANK(A594),"",XLOOKUP($A594,'Codified Game Plan'!$E$3:$E$477,'Codified Game Plan'!$G$3:$G$477,0))</f>
        <v/>
      </c>
      <c r="E594" s="328" t="str">
        <f>IF(ISBLANK(A594),"",MAXIFS('Codified Game Plan'!$I$3:$I$477,'Codified Game Plan'!$E$3:$E$477,A594))</f>
        <v/>
      </c>
      <c r="F594" s="329" t="str">
        <f t="shared" si="4"/>
        <v>      - </v>
      </c>
      <c r="G594" s="295"/>
      <c r="H594" s="295"/>
      <c r="I594" s="295"/>
      <c r="J594" s="295"/>
      <c r="K594" s="295"/>
      <c r="L594" s="295"/>
      <c r="M594" s="295"/>
      <c r="N594" s="295"/>
      <c r="O594" s="295"/>
      <c r="P594" s="295"/>
      <c r="Q594" s="295"/>
      <c r="R594" s="295"/>
      <c r="S594" s="295"/>
      <c r="T594" s="295"/>
      <c r="U594" s="387"/>
      <c r="V594" s="387"/>
      <c r="W594" s="387"/>
      <c r="X594" s="387"/>
      <c r="Y594" s="387"/>
      <c r="Z594" s="387"/>
      <c r="AA594" s="387"/>
      <c r="AB594" s="387"/>
      <c r="AC594" s="387"/>
      <c r="AD594" s="387"/>
      <c r="AE594" s="387"/>
      <c r="AF594" s="387"/>
      <c r="AG594" s="387"/>
      <c r="AH594" s="387"/>
      <c r="AI594" s="387"/>
      <c r="AJ594" s="387"/>
      <c r="AK594" s="387"/>
      <c r="AL594" s="387"/>
      <c r="AM594" s="387"/>
      <c r="AN594" s="387"/>
      <c r="AO594" s="387"/>
      <c r="AP594" s="387"/>
      <c r="AQ594" s="387"/>
      <c r="AR594" s="387"/>
      <c r="AS594" s="387"/>
      <c r="AT594" s="387"/>
      <c r="AU594" s="387"/>
      <c r="AV594" s="387"/>
      <c r="AW594" s="387"/>
      <c r="AX594" s="387"/>
      <c r="AY594" s="387"/>
      <c r="AZ594" s="387"/>
      <c r="BA594" s="387"/>
      <c r="BB594" s="387"/>
      <c r="BC594" s="387"/>
      <c r="BD594" s="387"/>
      <c r="BE594" s="387"/>
      <c r="BF594" s="387"/>
      <c r="BG594" s="387"/>
      <c r="BH594" s="387"/>
      <c r="BI594" s="387"/>
      <c r="BJ594" s="387"/>
      <c r="BK594" s="387"/>
      <c r="BL594" s="387"/>
      <c r="BM594" s="387"/>
      <c r="BN594" s="387"/>
      <c r="BO594" s="387"/>
      <c r="BP594" s="387"/>
      <c r="BQ594" s="387"/>
      <c r="BR594" s="387"/>
      <c r="BS594" s="387"/>
      <c r="BT594" s="387"/>
      <c r="BU594" s="387"/>
      <c r="BV594" s="387"/>
      <c r="BW594" s="295"/>
      <c r="BX594" s="295"/>
      <c r="BY594" s="295"/>
    </row>
    <row r="595" ht="15.0" customHeight="1">
      <c r="A595" s="294"/>
      <c r="B595" s="295" t="str">
        <f>IF(ISTEXT(A595),SUMIF('Production Calendar'!$F$3:$F$171,'Crop Map'!$A595,'Production Calendar'!$G$3:$G$171),"")</f>
        <v/>
      </c>
      <c r="C595" s="327" t="str">
        <f t="shared" si="3"/>
        <v/>
      </c>
      <c r="D595" s="328" t="str">
        <f t="array" ref="D595">IF(ISBLANK(A595),"",XLOOKUP($A595,'Codified Game Plan'!$E$3:$E$477,'Codified Game Plan'!$G$3:$G$477,0))</f>
        <v/>
      </c>
      <c r="E595" s="328" t="str">
        <f>IF(ISBLANK(A595),"",MAXIFS('Codified Game Plan'!$I$3:$I$477,'Codified Game Plan'!$E$3:$E$477,A595))</f>
        <v/>
      </c>
      <c r="F595" s="329" t="str">
        <f t="shared" si="4"/>
        <v>      - </v>
      </c>
      <c r="G595" s="295"/>
      <c r="H595" s="295"/>
      <c r="I595" s="295"/>
      <c r="J595" s="295"/>
      <c r="K595" s="295"/>
      <c r="L595" s="295"/>
      <c r="M595" s="295"/>
      <c r="N595" s="295"/>
      <c r="O595" s="295"/>
      <c r="P595" s="295"/>
      <c r="Q595" s="295"/>
      <c r="R595" s="295"/>
      <c r="S595" s="295"/>
      <c r="T595" s="295"/>
      <c r="U595" s="387"/>
      <c r="V595" s="387"/>
      <c r="W595" s="387"/>
      <c r="X595" s="387"/>
      <c r="Y595" s="387"/>
      <c r="Z595" s="387"/>
      <c r="AA595" s="387"/>
      <c r="AB595" s="387"/>
      <c r="AC595" s="387"/>
      <c r="AD595" s="387"/>
      <c r="AE595" s="387"/>
      <c r="AF595" s="387"/>
      <c r="AG595" s="387"/>
      <c r="AH595" s="387"/>
      <c r="AI595" s="387"/>
      <c r="AJ595" s="387"/>
      <c r="AK595" s="387"/>
      <c r="AL595" s="387"/>
      <c r="AM595" s="387"/>
      <c r="AN595" s="387"/>
      <c r="AO595" s="387"/>
      <c r="AP595" s="387"/>
      <c r="AQ595" s="387"/>
      <c r="AR595" s="387"/>
      <c r="AS595" s="387"/>
      <c r="AT595" s="387"/>
      <c r="AU595" s="387"/>
      <c r="AV595" s="387"/>
      <c r="AW595" s="387"/>
      <c r="AX595" s="387"/>
      <c r="AY595" s="387"/>
      <c r="AZ595" s="387"/>
      <c r="BA595" s="387"/>
      <c r="BB595" s="387"/>
      <c r="BC595" s="387"/>
      <c r="BD595" s="387"/>
      <c r="BE595" s="387"/>
      <c r="BF595" s="387"/>
      <c r="BG595" s="387"/>
      <c r="BH595" s="387"/>
      <c r="BI595" s="387"/>
      <c r="BJ595" s="387"/>
      <c r="BK595" s="387"/>
      <c r="BL595" s="387"/>
      <c r="BM595" s="387"/>
      <c r="BN595" s="387"/>
      <c r="BO595" s="387"/>
      <c r="BP595" s="387"/>
      <c r="BQ595" s="387"/>
      <c r="BR595" s="387"/>
      <c r="BS595" s="387"/>
      <c r="BT595" s="387"/>
      <c r="BU595" s="387"/>
      <c r="BV595" s="387"/>
      <c r="BW595" s="295"/>
      <c r="BX595" s="295"/>
      <c r="BY595" s="295"/>
    </row>
    <row r="596" ht="15.0" customHeight="1">
      <c r="A596" s="294"/>
      <c r="B596" s="295" t="str">
        <f>IF(ISTEXT(A596),SUMIF('Production Calendar'!$F$3:$F$171,'Crop Map'!$A596,'Production Calendar'!$G$3:$G$171),"")</f>
        <v/>
      </c>
      <c r="C596" s="327" t="str">
        <f t="shared" si="3"/>
        <v/>
      </c>
      <c r="D596" s="328" t="str">
        <f t="array" ref="D596">IF(ISBLANK(A596),"",XLOOKUP($A596,'Codified Game Plan'!$E$3:$E$477,'Codified Game Plan'!$G$3:$G$477,0))</f>
        <v/>
      </c>
      <c r="E596" s="328" t="str">
        <f>IF(ISBLANK(A596),"",MAXIFS('Codified Game Plan'!$I$3:$I$477,'Codified Game Plan'!$E$3:$E$477,A596))</f>
        <v/>
      </c>
      <c r="F596" s="329" t="str">
        <f t="shared" si="4"/>
        <v>      - </v>
      </c>
      <c r="G596" s="295"/>
      <c r="H596" s="295"/>
      <c r="I596" s="295"/>
      <c r="J596" s="295"/>
      <c r="K596" s="295"/>
      <c r="L596" s="295"/>
      <c r="M596" s="295"/>
      <c r="N596" s="295"/>
      <c r="O596" s="295"/>
      <c r="P596" s="295"/>
      <c r="Q596" s="295"/>
      <c r="R596" s="295"/>
      <c r="S596" s="295"/>
      <c r="T596" s="295"/>
      <c r="U596" s="387"/>
      <c r="V596" s="387"/>
      <c r="W596" s="387"/>
      <c r="X596" s="387"/>
      <c r="Y596" s="387"/>
      <c r="Z596" s="387"/>
      <c r="AA596" s="387"/>
      <c r="AB596" s="387"/>
      <c r="AC596" s="387"/>
      <c r="AD596" s="387"/>
      <c r="AE596" s="387"/>
      <c r="AF596" s="387"/>
      <c r="AG596" s="387"/>
      <c r="AH596" s="387"/>
      <c r="AI596" s="387"/>
      <c r="AJ596" s="387"/>
      <c r="AK596" s="387"/>
      <c r="AL596" s="387"/>
      <c r="AM596" s="387"/>
      <c r="AN596" s="387"/>
      <c r="AO596" s="387"/>
      <c r="AP596" s="387"/>
      <c r="AQ596" s="387"/>
      <c r="AR596" s="387"/>
      <c r="AS596" s="387"/>
      <c r="AT596" s="387"/>
      <c r="AU596" s="387"/>
      <c r="AV596" s="387"/>
      <c r="AW596" s="387"/>
      <c r="AX596" s="387"/>
      <c r="AY596" s="387"/>
      <c r="AZ596" s="387"/>
      <c r="BA596" s="387"/>
      <c r="BB596" s="387"/>
      <c r="BC596" s="387"/>
      <c r="BD596" s="387"/>
      <c r="BE596" s="387"/>
      <c r="BF596" s="387"/>
      <c r="BG596" s="387"/>
      <c r="BH596" s="387"/>
      <c r="BI596" s="387"/>
      <c r="BJ596" s="387"/>
      <c r="BK596" s="387"/>
      <c r="BL596" s="387"/>
      <c r="BM596" s="387"/>
      <c r="BN596" s="387"/>
      <c r="BO596" s="387"/>
      <c r="BP596" s="387"/>
      <c r="BQ596" s="387"/>
      <c r="BR596" s="387"/>
      <c r="BS596" s="387"/>
      <c r="BT596" s="387"/>
      <c r="BU596" s="387"/>
      <c r="BV596" s="387"/>
      <c r="BW596" s="295"/>
      <c r="BX596" s="295"/>
      <c r="BY596" s="295"/>
    </row>
    <row r="597" ht="15.0" customHeight="1">
      <c r="A597" s="294"/>
      <c r="B597" s="295" t="str">
        <f>IF(ISTEXT(A597),SUMIF('Production Calendar'!$F$3:$F$171,'Crop Map'!$A597,'Production Calendar'!$G$3:$G$171),"")</f>
        <v/>
      </c>
      <c r="C597" s="327" t="str">
        <f t="shared" si="3"/>
        <v/>
      </c>
      <c r="D597" s="328" t="str">
        <f t="array" ref="D597">IF(ISBLANK(A597),"",XLOOKUP($A597,'Codified Game Plan'!$E$3:$E$477,'Codified Game Plan'!$G$3:$G$477,0))</f>
        <v/>
      </c>
      <c r="E597" s="328" t="str">
        <f>IF(ISBLANK(A597),"",MAXIFS('Codified Game Plan'!$I$3:$I$477,'Codified Game Plan'!$E$3:$E$477,A597))</f>
        <v/>
      </c>
      <c r="F597" s="329" t="str">
        <f t="shared" si="4"/>
        <v>      - </v>
      </c>
      <c r="G597" s="295"/>
      <c r="H597" s="295"/>
      <c r="I597" s="295"/>
      <c r="J597" s="295"/>
      <c r="K597" s="295"/>
      <c r="L597" s="295"/>
      <c r="M597" s="295"/>
      <c r="N597" s="295"/>
      <c r="O597" s="295"/>
      <c r="P597" s="295"/>
      <c r="Q597" s="295"/>
      <c r="R597" s="295"/>
      <c r="S597" s="295"/>
      <c r="T597" s="295"/>
      <c r="U597" s="387"/>
      <c r="V597" s="387"/>
      <c r="W597" s="387"/>
      <c r="X597" s="387"/>
      <c r="Y597" s="387"/>
      <c r="Z597" s="387"/>
      <c r="AA597" s="387"/>
      <c r="AB597" s="387"/>
      <c r="AC597" s="387"/>
      <c r="AD597" s="387"/>
      <c r="AE597" s="387"/>
      <c r="AF597" s="387"/>
      <c r="AG597" s="387"/>
      <c r="AH597" s="387"/>
      <c r="AI597" s="387"/>
      <c r="AJ597" s="387"/>
      <c r="AK597" s="387"/>
      <c r="AL597" s="387"/>
      <c r="AM597" s="387"/>
      <c r="AN597" s="387"/>
      <c r="AO597" s="387"/>
      <c r="AP597" s="387"/>
      <c r="AQ597" s="387"/>
      <c r="AR597" s="387"/>
      <c r="AS597" s="387"/>
      <c r="AT597" s="387"/>
      <c r="AU597" s="387"/>
      <c r="AV597" s="387"/>
      <c r="AW597" s="387"/>
      <c r="AX597" s="387"/>
      <c r="AY597" s="387"/>
      <c r="AZ597" s="387"/>
      <c r="BA597" s="387"/>
      <c r="BB597" s="387"/>
      <c r="BC597" s="387"/>
      <c r="BD597" s="387"/>
      <c r="BE597" s="387"/>
      <c r="BF597" s="387"/>
      <c r="BG597" s="387"/>
      <c r="BH597" s="387"/>
      <c r="BI597" s="387"/>
      <c r="BJ597" s="387"/>
      <c r="BK597" s="387"/>
      <c r="BL597" s="387"/>
      <c r="BM597" s="387"/>
      <c r="BN597" s="387"/>
      <c r="BO597" s="387"/>
      <c r="BP597" s="387"/>
      <c r="BQ597" s="387"/>
      <c r="BR597" s="387"/>
      <c r="BS597" s="387"/>
      <c r="BT597" s="387"/>
      <c r="BU597" s="387"/>
      <c r="BV597" s="387"/>
      <c r="BW597" s="295"/>
      <c r="BX597" s="295"/>
      <c r="BY597" s="295"/>
    </row>
    <row r="598" ht="15.0" customHeight="1">
      <c r="A598" s="294"/>
      <c r="B598" s="295" t="str">
        <f>IF(ISTEXT(A598),SUMIF('Production Calendar'!$F$3:$F$171,'Crop Map'!$A598,'Production Calendar'!$G$3:$G$171),"")</f>
        <v/>
      </c>
      <c r="C598" s="327" t="str">
        <f t="shared" si="3"/>
        <v/>
      </c>
      <c r="D598" s="328" t="str">
        <f t="array" ref="D598">IF(ISBLANK(A598),"",XLOOKUP($A598,'Codified Game Plan'!$E$3:$E$477,'Codified Game Plan'!$G$3:$G$477,0))</f>
        <v/>
      </c>
      <c r="E598" s="328" t="str">
        <f>IF(ISBLANK(A598),"",MAXIFS('Codified Game Plan'!$I$3:$I$477,'Codified Game Plan'!$E$3:$E$477,A598))</f>
        <v/>
      </c>
      <c r="F598" s="329" t="str">
        <f t="shared" si="4"/>
        <v>      - </v>
      </c>
      <c r="G598" s="295"/>
      <c r="H598" s="295"/>
      <c r="I598" s="295"/>
      <c r="J598" s="295"/>
      <c r="K598" s="295"/>
      <c r="L598" s="295"/>
      <c r="M598" s="295"/>
      <c r="N598" s="295"/>
      <c r="O598" s="295"/>
      <c r="P598" s="295"/>
      <c r="Q598" s="295"/>
      <c r="R598" s="295"/>
      <c r="S598" s="295"/>
      <c r="T598" s="295"/>
      <c r="U598" s="387"/>
      <c r="V598" s="387"/>
      <c r="W598" s="387"/>
      <c r="X598" s="387"/>
      <c r="Y598" s="387"/>
      <c r="Z598" s="387"/>
      <c r="AA598" s="387"/>
      <c r="AB598" s="387"/>
      <c r="AC598" s="387"/>
      <c r="AD598" s="387"/>
      <c r="AE598" s="387"/>
      <c r="AF598" s="387"/>
      <c r="AG598" s="387"/>
      <c r="AH598" s="387"/>
      <c r="AI598" s="387"/>
      <c r="AJ598" s="387"/>
      <c r="AK598" s="387"/>
      <c r="AL598" s="387"/>
      <c r="AM598" s="387"/>
      <c r="AN598" s="387"/>
      <c r="AO598" s="387"/>
      <c r="AP598" s="387"/>
      <c r="AQ598" s="387"/>
      <c r="AR598" s="387"/>
      <c r="AS598" s="387"/>
      <c r="AT598" s="387"/>
      <c r="AU598" s="387"/>
      <c r="AV598" s="387"/>
      <c r="AW598" s="387"/>
      <c r="AX598" s="387"/>
      <c r="AY598" s="387"/>
      <c r="AZ598" s="387"/>
      <c r="BA598" s="387"/>
      <c r="BB598" s="387"/>
      <c r="BC598" s="387"/>
      <c r="BD598" s="387"/>
      <c r="BE598" s="387"/>
      <c r="BF598" s="387"/>
      <c r="BG598" s="387"/>
      <c r="BH598" s="387"/>
      <c r="BI598" s="387"/>
      <c r="BJ598" s="387"/>
      <c r="BK598" s="387"/>
      <c r="BL598" s="387"/>
      <c r="BM598" s="387"/>
      <c r="BN598" s="387"/>
      <c r="BO598" s="387"/>
      <c r="BP598" s="387"/>
      <c r="BQ598" s="387"/>
      <c r="BR598" s="387"/>
      <c r="BS598" s="387"/>
      <c r="BT598" s="387"/>
      <c r="BU598" s="387"/>
      <c r="BV598" s="387"/>
      <c r="BW598" s="295"/>
      <c r="BX598" s="295"/>
      <c r="BY598" s="295"/>
    </row>
    <row r="599" ht="15.0" customHeight="1">
      <c r="A599" s="294"/>
      <c r="B599" s="295" t="str">
        <f>IF(ISTEXT(A599),SUMIF('Production Calendar'!$F$3:$F$171,'Crop Map'!$A599,'Production Calendar'!$G$3:$G$171),"")</f>
        <v/>
      </c>
      <c r="C599" s="327" t="str">
        <f t="shared" si="3"/>
        <v/>
      </c>
      <c r="D599" s="328" t="str">
        <f t="array" ref="D599">IF(ISBLANK(A599),"",XLOOKUP($A599,'Codified Game Plan'!$E$3:$E$477,'Codified Game Plan'!$G$3:$G$477,0))</f>
        <v/>
      </c>
      <c r="E599" s="328" t="str">
        <f>IF(ISBLANK(A599),"",MAXIFS('Codified Game Plan'!$I$3:$I$477,'Codified Game Plan'!$E$3:$E$477,A599))</f>
        <v/>
      </c>
      <c r="F599" s="329" t="str">
        <f t="shared" si="4"/>
        <v>      - </v>
      </c>
      <c r="G599" s="295"/>
      <c r="H599" s="295"/>
      <c r="I599" s="295"/>
      <c r="J599" s="295"/>
      <c r="K599" s="295"/>
      <c r="L599" s="295"/>
      <c r="M599" s="295"/>
      <c r="N599" s="295"/>
      <c r="O599" s="295"/>
      <c r="P599" s="295"/>
      <c r="Q599" s="295"/>
      <c r="R599" s="295"/>
      <c r="S599" s="295"/>
      <c r="T599" s="295"/>
      <c r="U599" s="387"/>
      <c r="V599" s="387"/>
      <c r="W599" s="387"/>
      <c r="X599" s="387"/>
      <c r="Y599" s="387"/>
      <c r="Z599" s="387"/>
      <c r="AA599" s="387"/>
      <c r="AB599" s="387"/>
      <c r="AC599" s="387"/>
      <c r="AD599" s="387"/>
      <c r="AE599" s="387"/>
      <c r="AF599" s="387"/>
      <c r="AG599" s="387"/>
      <c r="AH599" s="387"/>
      <c r="AI599" s="387"/>
      <c r="AJ599" s="387"/>
      <c r="AK599" s="387"/>
      <c r="AL599" s="387"/>
      <c r="AM599" s="387"/>
      <c r="AN599" s="387"/>
      <c r="AO599" s="387"/>
      <c r="AP599" s="387"/>
      <c r="AQ599" s="387"/>
      <c r="AR599" s="387"/>
      <c r="AS599" s="387"/>
      <c r="AT599" s="387"/>
      <c r="AU599" s="387"/>
      <c r="AV599" s="387"/>
      <c r="AW599" s="387"/>
      <c r="AX599" s="387"/>
      <c r="AY599" s="387"/>
      <c r="AZ599" s="387"/>
      <c r="BA599" s="387"/>
      <c r="BB599" s="387"/>
      <c r="BC599" s="387"/>
      <c r="BD599" s="387"/>
      <c r="BE599" s="387"/>
      <c r="BF599" s="387"/>
      <c r="BG599" s="387"/>
      <c r="BH599" s="387"/>
      <c r="BI599" s="387"/>
      <c r="BJ599" s="387"/>
      <c r="BK599" s="387"/>
      <c r="BL599" s="387"/>
      <c r="BM599" s="387"/>
      <c r="BN599" s="387"/>
      <c r="BO599" s="387"/>
      <c r="BP599" s="387"/>
      <c r="BQ599" s="387"/>
      <c r="BR599" s="387"/>
      <c r="BS599" s="387"/>
      <c r="BT599" s="387"/>
      <c r="BU599" s="387"/>
      <c r="BV599" s="387"/>
      <c r="BW599" s="295"/>
      <c r="BX599" s="295"/>
      <c r="BY599" s="295"/>
    </row>
    <row r="600" ht="15.0" customHeight="1">
      <c r="A600" s="294"/>
      <c r="B600" s="295" t="str">
        <f>IF(ISTEXT(A600),SUMIF('Production Calendar'!$F$3:$F$171,'Crop Map'!$A600,'Production Calendar'!$G$3:$G$171),"")</f>
        <v/>
      </c>
      <c r="C600" s="327" t="str">
        <f t="shared" si="3"/>
        <v/>
      </c>
      <c r="D600" s="328" t="str">
        <f t="array" ref="D600">IF(ISBLANK(A600),"",XLOOKUP($A600,'Codified Game Plan'!$E$3:$E$477,'Codified Game Plan'!$G$3:$G$477,0))</f>
        <v/>
      </c>
      <c r="E600" s="328" t="str">
        <f>IF(ISBLANK(A600),"",MAXIFS('Codified Game Plan'!$I$3:$I$477,'Codified Game Plan'!$E$3:$E$477,A600))</f>
        <v/>
      </c>
      <c r="F600" s="329" t="str">
        <f t="shared" si="4"/>
        <v>      - </v>
      </c>
      <c r="G600" s="295"/>
      <c r="H600" s="295"/>
      <c r="I600" s="295"/>
      <c r="J600" s="295"/>
      <c r="K600" s="295"/>
      <c r="L600" s="295"/>
      <c r="M600" s="295"/>
      <c r="N600" s="295"/>
      <c r="O600" s="295"/>
      <c r="P600" s="295"/>
      <c r="Q600" s="295"/>
      <c r="R600" s="295"/>
      <c r="S600" s="295"/>
      <c r="T600" s="295"/>
      <c r="U600" s="387"/>
      <c r="V600" s="387"/>
      <c r="W600" s="387"/>
      <c r="X600" s="387"/>
      <c r="Y600" s="387"/>
      <c r="Z600" s="387"/>
      <c r="AA600" s="387"/>
      <c r="AB600" s="387"/>
      <c r="AC600" s="387"/>
      <c r="AD600" s="387"/>
      <c r="AE600" s="387"/>
      <c r="AF600" s="387"/>
      <c r="AG600" s="387"/>
      <c r="AH600" s="387"/>
      <c r="AI600" s="387"/>
      <c r="AJ600" s="387"/>
      <c r="AK600" s="387"/>
      <c r="AL600" s="387"/>
      <c r="AM600" s="387"/>
      <c r="AN600" s="387"/>
      <c r="AO600" s="387"/>
      <c r="AP600" s="387"/>
      <c r="AQ600" s="387"/>
      <c r="AR600" s="387"/>
      <c r="AS600" s="387"/>
      <c r="AT600" s="387"/>
      <c r="AU600" s="387"/>
      <c r="AV600" s="387"/>
      <c r="AW600" s="387"/>
      <c r="AX600" s="387"/>
      <c r="AY600" s="387"/>
      <c r="AZ600" s="387"/>
      <c r="BA600" s="387"/>
      <c r="BB600" s="387"/>
      <c r="BC600" s="387"/>
      <c r="BD600" s="387"/>
      <c r="BE600" s="387"/>
      <c r="BF600" s="387"/>
      <c r="BG600" s="387"/>
      <c r="BH600" s="387"/>
      <c r="BI600" s="387"/>
      <c r="BJ600" s="387"/>
      <c r="BK600" s="387"/>
      <c r="BL600" s="387"/>
      <c r="BM600" s="387"/>
      <c r="BN600" s="387"/>
      <c r="BO600" s="387"/>
      <c r="BP600" s="387"/>
      <c r="BQ600" s="387"/>
      <c r="BR600" s="387"/>
      <c r="BS600" s="387"/>
      <c r="BT600" s="387"/>
      <c r="BU600" s="387"/>
      <c r="BV600" s="387"/>
      <c r="BW600" s="295"/>
      <c r="BX600" s="295"/>
      <c r="BY600" s="295"/>
    </row>
    <row r="601" ht="15.0" customHeight="1">
      <c r="A601" s="294"/>
      <c r="B601" s="295" t="str">
        <f>IF(ISTEXT(A601),SUMIF('Production Calendar'!$F$3:$F$171,'Crop Map'!$A601,'Production Calendar'!$G$3:$G$171),"")</f>
        <v/>
      </c>
      <c r="C601" s="327" t="str">
        <f t="shared" si="3"/>
        <v/>
      </c>
      <c r="D601" s="328" t="str">
        <f t="array" ref="D601">IF(ISBLANK(A601),"",XLOOKUP($A601,'Codified Game Plan'!$E$3:$E$477,'Codified Game Plan'!$G$3:$G$477,0))</f>
        <v/>
      </c>
      <c r="E601" s="328" t="str">
        <f>IF(ISBLANK(A601),"",MAXIFS('Codified Game Plan'!$I$3:$I$477,'Codified Game Plan'!$E$3:$E$477,A601))</f>
        <v/>
      </c>
      <c r="F601" s="329" t="str">
        <f t="shared" si="4"/>
        <v>      - </v>
      </c>
      <c r="G601" s="295"/>
      <c r="H601" s="295"/>
      <c r="I601" s="295"/>
      <c r="J601" s="295"/>
      <c r="K601" s="295"/>
      <c r="L601" s="295"/>
      <c r="M601" s="295"/>
      <c r="N601" s="295"/>
      <c r="O601" s="295"/>
      <c r="P601" s="295"/>
      <c r="Q601" s="295"/>
      <c r="R601" s="295"/>
      <c r="S601" s="295"/>
      <c r="T601" s="295"/>
      <c r="U601" s="387"/>
      <c r="V601" s="387"/>
      <c r="W601" s="387"/>
      <c r="X601" s="387"/>
      <c r="Y601" s="387"/>
      <c r="Z601" s="387"/>
      <c r="AA601" s="387"/>
      <c r="AB601" s="387"/>
      <c r="AC601" s="387"/>
      <c r="AD601" s="387"/>
      <c r="AE601" s="387"/>
      <c r="AF601" s="387"/>
      <c r="AG601" s="387"/>
      <c r="AH601" s="387"/>
      <c r="AI601" s="387"/>
      <c r="AJ601" s="387"/>
      <c r="AK601" s="387"/>
      <c r="AL601" s="387"/>
      <c r="AM601" s="387"/>
      <c r="AN601" s="387"/>
      <c r="AO601" s="387"/>
      <c r="AP601" s="387"/>
      <c r="AQ601" s="387"/>
      <c r="AR601" s="387"/>
      <c r="AS601" s="387"/>
      <c r="AT601" s="387"/>
      <c r="AU601" s="387"/>
      <c r="AV601" s="387"/>
      <c r="AW601" s="387"/>
      <c r="AX601" s="387"/>
      <c r="AY601" s="387"/>
      <c r="AZ601" s="387"/>
      <c r="BA601" s="387"/>
      <c r="BB601" s="387"/>
      <c r="BC601" s="387"/>
      <c r="BD601" s="387"/>
      <c r="BE601" s="387"/>
      <c r="BF601" s="387"/>
      <c r="BG601" s="387"/>
      <c r="BH601" s="387"/>
      <c r="BI601" s="387"/>
      <c r="BJ601" s="387"/>
      <c r="BK601" s="387"/>
      <c r="BL601" s="387"/>
      <c r="BM601" s="387"/>
      <c r="BN601" s="387"/>
      <c r="BO601" s="387"/>
      <c r="BP601" s="387"/>
      <c r="BQ601" s="387"/>
      <c r="BR601" s="387"/>
      <c r="BS601" s="387"/>
      <c r="BT601" s="387"/>
      <c r="BU601" s="387"/>
      <c r="BV601" s="387"/>
      <c r="BW601" s="295"/>
      <c r="BX601" s="295"/>
      <c r="BY601" s="295"/>
    </row>
    <row r="602" ht="15.0" customHeight="1">
      <c r="A602" s="294"/>
      <c r="B602" s="295" t="str">
        <f>IF(ISTEXT(A602),SUMIF('Production Calendar'!$F$3:$F$171,'Crop Map'!$A602,'Production Calendar'!$G$3:$G$171),"")</f>
        <v/>
      </c>
      <c r="C602" s="327" t="str">
        <f t="shared" si="3"/>
        <v/>
      </c>
      <c r="D602" s="328" t="str">
        <f t="array" ref="D602">IF(ISBLANK(A602),"",XLOOKUP($A602,'Codified Game Plan'!$E$3:$E$477,'Codified Game Plan'!$G$3:$G$477,0))</f>
        <v/>
      </c>
      <c r="E602" s="328" t="str">
        <f>IF(ISBLANK(A602),"",MAXIFS('Codified Game Plan'!$I$3:$I$477,'Codified Game Plan'!$E$3:$E$477,A602))</f>
        <v/>
      </c>
      <c r="F602" s="329" t="str">
        <f t="shared" si="4"/>
        <v>      - </v>
      </c>
      <c r="G602" s="295"/>
      <c r="H602" s="295"/>
      <c r="I602" s="295"/>
      <c r="J602" s="295"/>
      <c r="K602" s="295"/>
      <c r="L602" s="295"/>
      <c r="M602" s="295"/>
      <c r="N602" s="295"/>
      <c r="O602" s="295"/>
      <c r="P602" s="295"/>
      <c r="Q602" s="295"/>
      <c r="R602" s="295"/>
      <c r="S602" s="295"/>
      <c r="T602" s="295"/>
      <c r="U602" s="387"/>
      <c r="V602" s="387"/>
      <c r="W602" s="387"/>
      <c r="X602" s="387"/>
      <c r="Y602" s="387"/>
      <c r="Z602" s="387"/>
      <c r="AA602" s="387"/>
      <c r="AB602" s="387"/>
      <c r="AC602" s="387"/>
      <c r="AD602" s="387"/>
      <c r="AE602" s="387"/>
      <c r="AF602" s="387"/>
      <c r="AG602" s="387"/>
      <c r="AH602" s="387"/>
      <c r="AI602" s="387"/>
      <c r="AJ602" s="387"/>
      <c r="AK602" s="387"/>
      <c r="AL602" s="387"/>
      <c r="AM602" s="387"/>
      <c r="AN602" s="387"/>
      <c r="AO602" s="387"/>
      <c r="AP602" s="387"/>
      <c r="AQ602" s="387"/>
      <c r="AR602" s="387"/>
      <c r="AS602" s="387"/>
      <c r="AT602" s="387"/>
      <c r="AU602" s="387"/>
      <c r="AV602" s="387"/>
      <c r="AW602" s="387"/>
      <c r="AX602" s="387"/>
      <c r="AY602" s="387"/>
      <c r="AZ602" s="387"/>
      <c r="BA602" s="387"/>
      <c r="BB602" s="387"/>
      <c r="BC602" s="387"/>
      <c r="BD602" s="387"/>
      <c r="BE602" s="387"/>
      <c r="BF602" s="387"/>
      <c r="BG602" s="387"/>
      <c r="BH602" s="387"/>
      <c r="BI602" s="387"/>
      <c r="BJ602" s="387"/>
      <c r="BK602" s="387"/>
      <c r="BL602" s="387"/>
      <c r="BM602" s="387"/>
      <c r="BN602" s="387"/>
      <c r="BO602" s="387"/>
      <c r="BP602" s="387"/>
      <c r="BQ602" s="387"/>
      <c r="BR602" s="387"/>
      <c r="BS602" s="387"/>
      <c r="BT602" s="387"/>
      <c r="BU602" s="387"/>
      <c r="BV602" s="387"/>
      <c r="BW602" s="295"/>
      <c r="BX602" s="295"/>
      <c r="BY602" s="295"/>
    </row>
    <row r="603" ht="15.0" customHeight="1">
      <c r="A603" s="294"/>
      <c r="B603" s="295" t="str">
        <f>IF(ISTEXT(A603),SUMIF('Production Calendar'!$F$3:$F$171,'Crop Map'!$A603,'Production Calendar'!$G$3:$G$171),"")</f>
        <v/>
      </c>
      <c r="C603" s="327" t="str">
        <f t="shared" si="3"/>
        <v/>
      </c>
      <c r="D603" s="328" t="str">
        <f t="array" ref="D603">IF(ISBLANK(A603),"",XLOOKUP($A603,'Codified Game Plan'!$E$3:$E$477,'Codified Game Plan'!$G$3:$G$477,0))</f>
        <v/>
      </c>
      <c r="E603" s="328" t="str">
        <f>IF(ISBLANK(A603),"",MAXIFS('Codified Game Plan'!$I$3:$I$477,'Codified Game Plan'!$E$3:$E$477,A603))</f>
        <v/>
      </c>
      <c r="F603" s="329" t="str">
        <f t="shared" si="4"/>
        <v>      - </v>
      </c>
      <c r="G603" s="295"/>
      <c r="H603" s="295"/>
      <c r="I603" s="295"/>
      <c r="J603" s="295"/>
      <c r="K603" s="295"/>
      <c r="L603" s="295"/>
      <c r="M603" s="295"/>
      <c r="N603" s="295"/>
      <c r="O603" s="295"/>
      <c r="P603" s="295"/>
      <c r="Q603" s="295"/>
      <c r="R603" s="295"/>
      <c r="S603" s="295"/>
      <c r="T603" s="295"/>
      <c r="U603" s="387"/>
      <c r="V603" s="387"/>
      <c r="W603" s="387"/>
      <c r="X603" s="387"/>
      <c r="Y603" s="387"/>
      <c r="Z603" s="387"/>
      <c r="AA603" s="387"/>
      <c r="AB603" s="387"/>
      <c r="AC603" s="387"/>
      <c r="AD603" s="387"/>
      <c r="AE603" s="387"/>
      <c r="AF603" s="387"/>
      <c r="AG603" s="387"/>
      <c r="AH603" s="387"/>
      <c r="AI603" s="387"/>
      <c r="AJ603" s="387"/>
      <c r="AK603" s="387"/>
      <c r="AL603" s="387"/>
      <c r="AM603" s="387"/>
      <c r="AN603" s="387"/>
      <c r="AO603" s="387"/>
      <c r="AP603" s="387"/>
      <c r="AQ603" s="387"/>
      <c r="AR603" s="387"/>
      <c r="AS603" s="387"/>
      <c r="AT603" s="387"/>
      <c r="AU603" s="387"/>
      <c r="AV603" s="387"/>
      <c r="AW603" s="387"/>
      <c r="AX603" s="387"/>
      <c r="AY603" s="387"/>
      <c r="AZ603" s="387"/>
      <c r="BA603" s="387"/>
      <c r="BB603" s="387"/>
      <c r="BC603" s="387"/>
      <c r="BD603" s="387"/>
      <c r="BE603" s="387"/>
      <c r="BF603" s="387"/>
      <c r="BG603" s="387"/>
      <c r="BH603" s="387"/>
      <c r="BI603" s="387"/>
      <c r="BJ603" s="387"/>
      <c r="BK603" s="387"/>
      <c r="BL603" s="387"/>
      <c r="BM603" s="387"/>
      <c r="BN603" s="387"/>
      <c r="BO603" s="387"/>
      <c r="BP603" s="387"/>
      <c r="BQ603" s="387"/>
      <c r="BR603" s="387"/>
      <c r="BS603" s="387"/>
      <c r="BT603" s="387"/>
      <c r="BU603" s="387"/>
      <c r="BV603" s="387"/>
      <c r="BW603" s="295"/>
      <c r="BX603" s="295"/>
      <c r="BY603" s="295"/>
    </row>
    <row r="604" ht="15.0" customHeight="1">
      <c r="A604" s="294"/>
      <c r="B604" s="295" t="str">
        <f>IF(ISTEXT(A604),SUMIF('Production Calendar'!$F$3:$F$171,'Crop Map'!$A604,'Production Calendar'!$G$3:$G$171),"")</f>
        <v/>
      </c>
      <c r="C604" s="327" t="str">
        <f t="shared" si="3"/>
        <v/>
      </c>
      <c r="D604" s="328" t="str">
        <f t="array" ref="D604">IF(ISBLANK(A604),"",XLOOKUP($A604,'Codified Game Plan'!$E$3:$E$477,'Codified Game Plan'!$G$3:$G$477,0))</f>
        <v/>
      </c>
      <c r="E604" s="328" t="str">
        <f>IF(ISBLANK(A604),"",MAXIFS('Codified Game Plan'!$I$3:$I$477,'Codified Game Plan'!$E$3:$E$477,A604))</f>
        <v/>
      </c>
      <c r="F604" s="329" t="str">
        <f t="shared" si="4"/>
        <v>      - </v>
      </c>
      <c r="G604" s="295"/>
      <c r="H604" s="295"/>
      <c r="I604" s="295"/>
      <c r="J604" s="295"/>
      <c r="K604" s="295"/>
      <c r="L604" s="295"/>
      <c r="M604" s="295"/>
      <c r="N604" s="295"/>
      <c r="O604" s="295"/>
      <c r="P604" s="295"/>
      <c r="Q604" s="295"/>
      <c r="R604" s="295"/>
      <c r="S604" s="295"/>
      <c r="T604" s="295"/>
      <c r="U604" s="387"/>
      <c r="V604" s="387"/>
      <c r="W604" s="387"/>
      <c r="X604" s="387"/>
      <c r="Y604" s="387"/>
      <c r="Z604" s="387"/>
      <c r="AA604" s="387"/>
      <c r="AB604" s="387"/>
      <c r="AC604" s="387"/>
      <c r="AD604" s="387"/>
      <c r="AE604" s="387"/>
      <c r="AF604" s="387"/>
      <c r="AG604" s="387"/>
      <c r="AH604" s="387"/>
      <c r="AI604" s="387"/>
      <c r="AJ604" s="387"/>
      <c r="AK604" s="387"/>
      <c r="AL604" s="387"/>
      <c r="AM604" s="387"/>
      <c r="AN604" s="387"/>
      <c r="AO604" s="387"/>
      <c r="AP604" s="387"/>
      <c r="AQ604" s="387"/>
      <c r="AR604" s="387"/>
      <c r="AS604" s="387"/>
      <c r="AT604" s="387"/>
      <c r="AU604" s="387"/>
      <c r="AV604" s="387"/>
      <c r="AW604" s="387"/>
      <c r="AX604" s="387"/>
      <c r="AY604" s="387"/>
      <c r="AZ604" s="387"/>
      <c r="BA604" s="387"/>
      <c r="BB604" s="387"/>
      <c r="BC604" s="387"/>
      <c r="BD604" s="387"/>
      <c r="BE604" s="387"/>
      <c r="BF604" s="387"/>
      <c r="BG604" s="387"/>
      <c r="BH604" s="387"/>
      <c r="BI604" s="387"/>
      <c r="BJ604" s="387"/>
      <c r="BK604" s="387"/>
      <c r="BL604" s="387"/>
      <c r="BM604" s="387"/>
      <c r="BN604" s="387"/>
      <c r="BO604" s="387"/>
      <c r="BP604" s="387"/>
      <c r="BQ604" s="387"/>
      <c r="BR604" s="387"/>
      <c r="BS604" s="387"/>
      <c r="BT604" s="387"/>
      <c r="BU604" s="387"/>
      <c r="BV604" s="387"/>
      <c r="BW604" s="295"/>
      <c r="BX604" s="295"/>
      <c r="BY604" s="295"/>
    </row>
    <row r="605" ht="15.0" customHeight="1">
      <c r="A605" s="294"/>
      <c r="B605" s="295" t="str">
        <f>IF(ISTEXT(A605),SUMIF('Production Calendar'!$F$3:$F$171,'Crop Map'!$A605,'Production Calendar'!$G$3:$G$171),"")</f>
        <v/>
      </c>
      <c r="C605" s="327" t="str">
        <f t="shared" si="3"/>
        <v/>
      </c>
      <c r="D605" s="328" t="str">
        <f t="array" ref="D605">IF(ISBLANK(A605),"",XLOOKUP($A605,'Codified Game Plan'!$E$3:$E$477,'Codified Game Plan'!$G$3:$G$477,0))</f>
        <v/>
      </c>
      <c r="E605" s="328" t="str">
        <f>IF(ISBLANK(A605),"",MAXIFS('Codified Game Plan'!$I$3:$I$477,'Codified Game Plan'!$E$3:$E$477,A605))</f>
        <v/>
      </c>
      <c r="F605" s="329" t="str">
        <f t="shared" si="4"/>
        <v>      - </v>
      </c>
      <c r="G605" s="295"/>
      <c r="H605" s="295"/>
      <c r="I605" s="295"/>
      <c r="J605" s="295"/>
      <c r="K605" s="295"/>
      <c r="L605" s="295"/>
      <c r="M605" s="295"/>
      <c r="N605" s="295"/>
      <c r="O605" s="295"/>
      <c r="P605" s="295"/>
      <c r="Q605" s="295"/>
      <c r="R605" s="295"/>
      <c r="S605" s="295"/>
      <c r="T605" s="295"/>
      <c r="U605" s="387"/>
      <c r="V605" s="387"/>
      <c r="W605" s="387"/>
      <c r="X605" s="387"/>
      <c r="Y605" s="387"/>
      <c r="Z605" s="387"/>
      <c r="AA605" s="387"/>
      <c r="AB605" s="387"/>
      <c r="AC605" s="387"/>
      <c r="AD605" s="387"/>
      <c r="AE605" s="387"/>
      <c r="AF605" s="387"/>
      <c r="AG605" s="387"/>
      <c r="AH605" s="387"/>
      <c r="AI605" s="387"/>
      <c r="AJ605" s="387"/>
      <c r="AK605" s="387"/>
      <c r="AL605" s="387"/>
      <c r="AM605" s="387"/>
      <c r="AN605" s="387"/>
      <c r="AO605" s="387"/>
      <c r="AP605" s="387"/>
      <c r="AQ605" s="387"/>
      <c r="AR605" s="387"/>
      <c r="AS605" s="387"/>
      <c r="AT605" s="387"/>
      <c r="AU605" s="387"/>
      <c r="AV605" s="387"/>
      <c r="AW605" s="387"/>
      <c r="AX605" s="387"/>
      <c r="AY605" s="387"/>
      <c r="AZ605" s="387"/>
      <c r="BA605" s="387"/>
      <c r="BB605" s="387"/>
      <c r="BC605" s="387"/>
      <c r="BD605" s="387"/>
      <c r="BE605" s="387"/>
      <c r="BF605" s="387"/>
      <c r="BG605" s="387"/>
      <c r="BH605" s="387"/>
      <c r="BI605" s="387"/>
      <c r="BJ605" s="387"/>
      <c r="BK605" s="387"/>
      <c r="BL605" s="387"/>
      <c r="BM605" s="387"/>
      <c r="BN605" s="387"/>
      <c r="BO605" s="387"/>
      <c r="BP605" s="387"/>
      <c r="BQ605" s="387"/>
      <c r="BR605" s="387"/>
      <c r="BS605" s="387"/>
      <c r="BT605" s="387"/>
      <c r="BU605" s="387"/>
      <c r="BV605" s="387"/>
      <c r="BW605" s="295"/>
      <c r="BX605" s="295"/>
      <c r="BY605" s="295"/>
    </row>
    <row r="606" ht="15.0" customHeight="1">
      <c r="A606" s="294"/>
      <c r="B606" s="295" t="str">
        <f>IF(ISTEXT(A606),SUMIF('Production Calendar'!$F$3:$F$171,'Crop Map'!$A606,'Production Calendar'!$G$3:$G$171),"")</f>
        <v/>
      </c>
      <c r="C606" s="327" t="str">
        <f t="shared" si="3"/>
        <v/>
      </c>
      <c r="D606" s="328" t="str">
        <f t="array" ref="D606">IF(ISBLANK(A606),"",XLOOKUP($A606,'Codified Game Plan'!$E$3:$E$477,'Codified Game Plan'!$G$3:$G$477,0))</f>
        <v/>
      </c>
      <c r="E606" s="328" t="str">
        <f>IF(ISBLANK(A606),"",MAXIFS('Codified Game Plan'!$I$3:$I$477,'Codified Game Plan'!$E$3:$E$477,A606))</f>
        <v/>
      </c>
      <c r="F606" s="329" t="str">
        <f t="shared" si="4"/>
        <v>      - </v>
      </c>
      <c r="G606" s="295"/>
      <c r="H606" s="295"/>
      <c r="I606" s="295"/>
      <c r="J606" s="295"/>
      <c r="K606" s="295"/>
      <c r="L606" s="295"/>
      <c r="M606" s="295"/>
      <c r="N606" s="295"/>
      <c r="O606" s="295"/>
      <c r="P606" s="295"/>
      <c r="Q606" s="295"/>
      <c r="R606" s="295"/>
      <c r="S606" s="295"/>
      <c r="T606" s="295"/>
      <c r="U606" s="387"/>
      <c r="V606" s="387"/>
      <c r="W606" s="387"/>
      <c r="X606" s="387"/>
      <c r="Y606" s="387"/>
      <c r="Z606" s="387"/>
      <c r="AA606" s="387"/>
      <c r="AB606" s="387"/>
      <c r="AC606" s="387"/>
      <c r="AD606" s="387"/>
      <c r="AE606" s="387"/>
      <c r="AF606" s="387"/>
      <c r="AG606" s="387"/>
      <c r="AH606" s="387"/>
      <c r="AI606" s="387"/>
      <c r="AJ606" s="387"/>
      <c r="AK606" s="387"/>
      <c r="AL606" s="387"/>
      <c r="AM606" s="387"/>
      <c r="AN606" s="387"/>
      <c r="AO606" s="387"/>
      <c r="AP606" s="387"/>
      <c r="AQ606" s="387"/>
      <c r="AR606" s="387"/>
      <c r="AS606" s="387"/>
      <c r="AT606" s="387"/>
      <c r="AU606" s="387"/>
      <c r="AV606" s="387"/>
      <c r="AW606" s="387"/>
      <c r="AX606" s="387"/>
      <c r="AY606" s="387"/>
      <c r="AZ606" s="387"/>
      <c r="BA606" s="387"/>
      <c r="BB606" s="387"/>
      <c r="BC606" s="387"/>
      <c r="BD606" s="387"/>
      <c r="BE606" s="387"/>
      <c r="BF606" s="387"/>
      <c r="BG606" s="387"/>
      <c r="BH606" s="387"/>
      <c r="BI606" s="387"/>
      <c r="BJ606" s="387"/>
      <c r="BK606" s="387"/>
      <c r="BL606" s="387"/>
      <c r="BM606" s="387"/>
      <c r="BN606" s="387"/>
      <c r="BO606" s="387"/>
      <c r="BP606" s="387"/>
      <c r="BQ606" s="387"/>
      <c r="BR606" s="387"/>
      <c r="BS606" s="387"/>
      <c r="BT606" s="387"/>
      <c r="BU606" s="387"/>
      <c r="BV606" s="387"/>
      <c r="BW606" s="295"/>
      <c r="BX606" s="295"/>
      <c r="BY606" s="295"/>
    </row>
    <row r="607" ht="15.0" customHeight="1">
      <c r="A607" s="294"/>
      <c r="B607" s="295" t="str">
        <f>IF(ISTEXT(A607),SUMIF('Production Calendar'!$F$3:$F$171,'Crop Map'!$A607,'Production Calendar'!$G$3:$G$171),"")</f>
        <v/>
      </c>
      <c r="C607" s="327" t="str">
        <f t="shared" si="3"/>
        <v/>
      </c>
      <c r="D607" s="328" t="str">
        <f t="array" ref="D607">IF(ISBLANK(A607),"",XLOOKUP($A607,'Codified Game Plan'!$E$3:$E$477,'Codified Game Plan'!$G$3:$G$477,0))</f>
        <v/>
      </c>
      <c r="E607" s="328" t="str">
        <f>IF(ISBLANK(A607),"",MAXIFS('Codified Game Plan'!$I$3:$I$477,'Codified Game Plan'!$E$3:$E$477,A607))</f>
        <v/>
      </c>
      <c r="F607" s="329" t="str">
        <f t="shared" si="4"/>
        <v>      - </v>
      </c>
      <c r="G607" s="295"/>
      <c r="H607" s="295"/>
      <c r="I607" s="295"/>
      <c r="J607" s="295"/>
      <c r="K607" s="295"/>
      <c r="L607" s="295"/>
      <c r="M607" s="295"/>
      <c r="N607" s="295"/>
      <c r="O607" s="295"/>
      <c r="P607" s="295"/>
      <c r="Q607" s="295"/>
      <c r="R607" s="295"/>
      <c r="S607" s="295"/>
      <c r="T607" s="295"/>
      <c r="U607" s="387"/>
      <c r="V607" s="387"/>
      <c r="W607" s="387"/>
      <c r="X607" s="387"/>
      <c r="Y607" s="387"/>
      <c r="Z607" s="387"/>
      <c r="AA607" s="387"/>
      <c r="AB607" s="387"/>
      <c r="AC607" s="387"/>
      <c r="AD607" s="387"/>
      <c r="AE607" s="387"/>
      <c r="AF607" s="387"/>
      <c r="AG607" s="387"/>
      <c r="AH607" s="387"/>
      <c r="AI607" s="387"/>
      <c r="AJ607" s="387"/>
      <c r="AK607" s="387"/>
      <c r="AL607" s="387"/>
      <c r="AM607" s="387"/>
      <c r="AN607" s="387"/>
      <c r="AO607" s="387"/>
      <c r="AP607" s="387"/>
      <c r="AQ607" s="387"/>
      <c r="AR607" s="387"/>
      <c r="AS607" s="387"/>
      <c r="AT607" s="387"/>
      <c r="AU607" s="387"/>
      <c r="AV607" s="387"/>
      <c r="AW607" s="387"/>
      <c r="AX607" s="387"/>
      <c r="AY607" s="387"/>
      <c r="AZ607" s="387"/>
      <c r="BA607" s="387"/>
      <c r="BB607" s="387"/>
      <c r="BC607" s="387"/>
      <c r="BD607" s="387"/>
      <c r="BE607" s="387"/>
      <c r="BF607" s="387"/>
      <c r="BG607" s="387"/>
      <c r="BH607" s="387"/>
      <c r="BI607" s="387"/>
      <c r="BJ607" s="387"/>
      <c r="BK607" s="387"/>
      <c r="BL607" s="387"/>
      <c r="BM607" s="387"/>
      <c r="BN607" s="387"/>
      <c r="BO607" s="387"/>
      <c r="BP607" s="387"/>
      <c r="BQ607" s="387"/>
      <c r="BR607" s="387"/>
      <c r="BS607" s="387"/>
      <c r="BT607" s="387"/>
      <c r="BU607" s="387"/>
      <c r="BV607" s="387"/>
      <c r="BW607" s="295"/>
      <c r="BX607" s="295"/>
      <c r="BY607" s="295"/>
    </row>
    <row r="608" ht="15.0" customHeight="1">
      <c r="A608" s="294"/>
      <c r="B608" s="295" t="str">
        <f>IF(ISTEXT(A608),SUMIF('Production Calendar'!$F$3:$F$171,'Crop Map'!$A608,'Production Calendar'!$G$3:$G$171),"")</f>
        <v/>
      </c>
      <c r="C608" s="327" t="str">
        <f t="shared" si="3"/>
        <v/>
      </c>
      <c r="D608" s="328" t="str">
        <f t="array" ref="D608">IF(ISBLANK(A608),"",XLOOKUP($A608,'Codified Game Plan'!$E$3:$E$477,'Codified Game Plan'!$G$3:$G$477,0))</f>
        <v/>
      </c>
      <c r="E608" s="328" t="str">
        <f>IF(ISBLANK(A608),"",MAXIFS('Codified Game Plan'!$I$3:$I$477,'Codified Game Plan'!$E$3:$E$477,A608))</f>
        <v/>
      </c>
      <c r="F608" s="329" t="str">
        <f t="shared" si="4"/>
        <v>      - </v>
      </c>
      <c r="G608" s="295"/>
      <c r="H608" s="295"/>
      <c r="I608" s="295"/>
      <c r="J608" s="295"/>
      <c r="K608" s="295"/>
      <c r="L608" s="295"/>
      <c r="M608" s="295"/>
      <c r="N608" s="295"/>
      <c r="O608" s="295"/>
      <c r="P608" s="295"/>
      <c r="Q608" s="295"/>
      <c r="R608" s="295"/>
      <c r="S608" s="295"/>
      <c r="T608" s="295"/>
      <c r="U608" s="387"/>
      <c r="V608" s="387"/>
      <c r="W608" s="387"/>
      <c r="X608" s="387"/>
      <c r="Y608" s="387"/>
      <c r="Z608" s="387"/>
      <c r="AA608" s="387"/>
      <c r="AB608" s="387"/>
      <c r="AC608" s="387"/>
      <c r="AD608" s="387"/>
      <c r="AE608" s="387"/>
      <c r="AF608" s="387"/>
      <c r="AG608" s="387"/>
      <c r="AH608" s="387"/>
      <c r="AI608" s="387"/>
      <c r="AJ608" s="387"/>
      <c r="AK608" s="387"/>
      <c r="AL608" s="387"/>
      <c r="AM608" s="387"/>
      <c r="AN608" s="387"/>
      <c r="AO608" s="387"/>
      <c r="AP608" s="387"/>
      <c r="AQ608" s="387"/>
      <c r="AR608" s="387"/>
      <c r="AS608" s="387"/>
      <c r="AT608" s="387"/>
      <c r="AU608" s="387"/>
      <c r="AV608" s="387"/>
      <c r="AW608" s="387"/>
      <c r="AX608" s="387"/>
      <c r="AY608" s="387"/>
      <c r="AZ608" s="387"/>
      <c r="BA608" s="387"/>
      <c r="BB608" s="387"/>
      <c r="BC608" s="387"/>
      <c r="BD608" s="387"/>
      <c r="BE608" s="387"/>
      <c r="BF608" s="387"/>
      <c r="BG608" s="387"/>
      <c r="BH608" s="387"/>
      <c r="BI608" s="387"/>
      <c r="BJ608" s="387"/>
      <c r="BK608" s="387"/>
      <c r="BL608" s="387"/>
      <c r="BM608" s="387"/>
      <c r="BN608" s="387"/>
      <c r="BO608" s="387"/>
      <c r="BP608" s="387"/>
      <c r="BQ608" s="387"/>
      <c r="BR608" s="387"/>
      <c r="BS608" s="387"/>
      <c r="BT608" s="387"/>
      <c r="BU608" s="387"/>
      <c r="BV608" s="387"/>
      <c r="BW608" s="295"/>
      <c r="BX608" s="295"/>
      <c r="BY608" s="295"/>
    </row>
    <row r="609" ht="15.0" customHeight="1">
      <c r="A609" s="294"/>
      <c r="B609" s="295" t="str">
        <f>IF(ISTEXT(A609),SUMIF('Production Calendar'!$F$3:$F$171,'Crop Map'!$A609,'Production Calendar'!$G$3:$G$171),"")</f>
        <v/>
      </c>
      <c r="C609" s="327" t="str">
        <f t="shared" si="3"/>
        <v/>
      </c>
      <c r="D609" s="328" t="str">
        <f t="array" ref="D609">IF(ISBLANK(A609),"",XLOOKUP($A609,'Codified Game Plan'!$E$3:$E$477,'Codified Game Plan'!$G$3:$G$477,0))</f>
        <v/>
      </c>
      <c r="E609" s="328" t="str">
        <f>IF(ISBLANK(A609),"",MAXIFS('Codified Game Plan'!$I$3:$I$477,'Codified Game Plan'!$E$3:$E$477,A609))</f>
        <v/>
      </c>
      <c r="F609" s="329" t="str">
        <f t="shared" si="4"/>
        <v>      - </v>
      </c>
      <c r="G609" s="295"/>
      <c r="H609" s="295"/>
      <c r="I609" s="295"/>
      <c r="J609" s="295"/>
      <c r="K609" s="295"/>
      <c r="L609" s="295"/>
      <c r="M609" s="295"/>
      <c r="N609" s="295"/>
      <c r="O609" s="295"/>
      <c r="P609" s="295"/>
      <c r="Q609" s="295"/>
      <c r="R609" s="295"/>
      <c r="S609" s="295"/>
      <c r="T609" s="295"/>
      <c r="U609" s="387"/>
      <c r="V609" s="387"/>
      <c r="W609" s="387"/>
      <c r="X609" s="387"/>
      <c r="Y609" s="387"/>
      <c r="Z609" s="387"/>
      <c r="AA609" s="387"/>
      <c r="AB609" s="387"/>
      <c r="AC609" s="387"/>
      <c r="AD609" s="387"/>
      <c r="AE609" s="387"/>
      <c r="AF609" s="387"/>
      <c r="AG609" s="387"/>
      <c r="AH609" s="387"/>
      <c r="AI609" s="387"/>
      <c r="AJ609" s="387"/>
      <c r="AK609" s="387"/>
      <c r="AL609" s="387"/>
      <c r="AM609" s="387"/>
      <c r="AN609" s="387"/>
      <c r="AO609" s="387"/>
      <c r="AP609" s="387"/>
      <c r="AQ609" s="387"/>
      <c r="AR609" s="387"/>
      <c r="AS609" s="387"/>
      <c r="AT609" s="387"/>
      <c r="AU609" s="387"/>
      <c r="AV609" s="387"/>
      <c r="AW609" s="387"/>
      <c r="AX609" s="387"/>
      <c r="AY609" s="387"/>
      <c r="AZ609" s="387"/>
      <c r="BA609" s="387"/>
      <c r="BB609" s="387"/>
      <c r="BC609" s="387"/>
      <c r="BD609" s="387"/>
      <c r="BE609" s="387"/>
      <c r="BF609" s="387"/>
      <c r="BG609" s="387"/>
      <c r="BH609" s="387"/>
      <c r="BI609" s="387"/>
      <c r="BJ609" s="387"/>
      <c r="BK609" s="387"/>
      <c r="BL609" s="387"/>
      <c r="BM609" s="387"/>
      <c r="BN609" s="387"/>
      <c r="BO609" s="387"/>
      <c r="BP609" s="387"/>
      <c r="BQ609" s="387"/>
      <c r="BR609" s="387"/>
      <c r="BS609" s="387"/>
      <c r="BT609" s="387"/>
      <c r="BU609" s="387"/>
      <c r="BV609" s="387"/>
      <c r="BW609" s="295"/>
      <c r="BX609" s="295"/>
      <c r="BY609" s="295"/>
    </row>
    <row r="610" ht="15.0" customHeight="1">
      <c r="A610" s="294"/>
      <c r="B610" s="295" t="str">
        <f>IF(ISTEXT(A610),SUMIF('Production Calendar'!$F$3:$F$171,'Crop Map'!$A610,'Production Calendar'!$G$3:$G$171),"")</f>
        <v/>
      </c>
      <c r="C610" s="327" t="str">
        <f t="shared" si="3"/>
        <v/>
      </c>
      <c r="D610" s="328" t="str">
        <f t="array" ref="D610">IF(ISBLANK(A610),"",XLOOKUP($A610,'Codified Game Plan'!$E$3:$E$477,'Codified Game Plan'!$G$3:$G$477,0))</f>
        <v/>
      </c>
      <c r="E610" s="328" t="str">
        <f>IF(ISBLANK(A610),"",MAXIFS('Codified Game Plan'!$I$3:$I$477,'Codified Game Plan'!$E$3:$E$477,A610))</f>
        <v/>
      </c>
      <c r="F610" s="329" t="str">
        <f t="shared" si="4"/>
        <v>      - </v>
      </c>
      <c r="G610" s="295"/>
      <c r="H610" s="295"/>
      <c r="I610" s="295"/>
      <c r="J610" s="295"/>
      <c r="K610" s="295"/>
      <c r="L610" s="295"/>
      <c r="M610" s="295"/>
      <c r="N610" s="295"/>
      <c r="O610" s="295"/>
      <c r="P610" s="295"/>
      <c r="Q610" s="295"/>
      <c r="R610" s="295"/>
      <c r="S610" s="295"/>
      <c r="T610" s="295"/>
      <c r="U610" s="387"/>
      <c r="V610" s="387"/>
      <c r="W610" s="387"/>
      <c r="X610" s="387"/>
      <c r="Y610" s="387"/>
      <c r="Z610" s="387"/>
      <c r="AA610" s="387"/>
      <c r="AB610" s="387"/>
      <c r="AC610" s="387"/>
      <c r="AD610" s="387"/>
      <c r="AE610" s="387"/>
      <c r="AF610" s="387"/>
      <c r="AG610" s="387"/>
      <c r="AH610" s="387"/>
      <c r="AI610" s="387"/>
      <c r="AJ610" s="387"/>
      <c r="AK610" s="387"/>
      <c r="AL610" s="387"/>
      <c r="AM610" s="387"/>
      <c r="AN610" s="387"/>
      <c r="AO610" s="387"/>
      <c r="AP610" s="387"/>
      <c r="AQ610" s="387"/>
      <c r="AR610" s="387"/>
      <c r="AS610" s="387"/>
      <c r="AT610" s="387"/>
      <c r="AU610" s="387"/>
      <c r="AV610" s="387"/>
      <c r="AW610" s="387"/>
      <c r="AX610" s="387"/>
      <c r="AY610" s="387"/>
      <c r="AZ610" s="387"/>
      <c r="BA610" s="387"/>
      <c r="BB610" s="387"/>
      <c r="BC610" s="387"/>
      <c r="BD610" s="387"/>
      <c r="BE610" s="387"/>
      <c r="BF610" s="387"/>
      <c r="BG610" s="387"/>
      <c r="BH610" s="387"/>
      <c r="BI610" s="387"/>
      <c r="BJ610" s="387"/>
      <c r="BK610" s="387"/>
      <c r="BL610" s="387"/>
      <c r="BM610" s="387"/>
      <c r="BN610" s="387"/>
      <c r="BO610" s="387"/>
      <c r="BP610" s="387"/>
      <c r="BQ610" s="387"/>
      <c r="BR610" s="387"/>
      <c r="BS610" s="387"/>
      <c r="BT610" s="387"/>
      <c r="BU610" s="387"/>
      <c r="BV610" s="387"/>
      <c r="BW610" s="295"/>
      <c r="BX610" s="295"/>
      <c r="BY610" s="295"/>
    </row>
    <row r="611" ht="15.0" customHeight="1">
      <c r="A611" s="294"/>
      <c r="B611" s="295" t="str">
        <f>IF(ISTEXT(A611),SUMIF('Production Calendar'!$F$3:$F$171,'Crop Map'!$A611,'Production Calendar'!$G$3:$G$171),"")</f>
        <v/>
      </c>
      <c r="C611" s="327" t="str">
        <f t="shared" si="3"/>
        <v/>
      </c>
      <c r="D611" s="328" t="str">
        <f t="array" ref="D611">IF(ISBLANK(A611),"",XLOOKUP($A611,'Codified Game Plan'!$E$3:$E$477,'Codified Game Plan'!$G$3:$G$477,0))</f>
        <v/>
      </c>
      <c r="E611" s="328" t="str">
        <f>IF(ISBLANK(A611),"",MAXIFS('Codified Game Plan'!$I$3:$I$477,'Codified Game Plan'!$E$3:$E$477,A611))</f>
        <v/>
      </c>
      <c r="F611" s="329" t="str">
        <f t="shared" si="4"/>
        <v>      - </v>
      </c>
      <c r="G611" s="295"/>
      <c r="H611" s="295"/>
      <c r="I611" s="295"/>
      <c r="J611" s="295"/>
      <c r="K611" s="295"/>
      <c r="L611" s="295"/>
      <c r="M611" s="295"/>
      <c r="N611" s="295"/>
      <c r="O611" s="295"/>
      <c r="P611" s="295"/>
      <c r="Q611" s="295"/>
      <c r="R611" s="295"/>
      <c r="S611" s="295"/>
      <c r="T611" s="295"/>
      <c r="U611" s="387"/>
      <c r="V611" s="387"/>
      <c r="W611" s="387"/>
      <c r="X611" s="387"/>
      <c r="Y611" s="387"/>
      <c r="Z611" s="387"/>
      <c r="AA611" s="387"/>
      <c r="AB611" s="387"/>
      <c r="AC611" s="387"/>
      <c r="AD611" s="387"/>
      <c r="AE611" s="387"/>
      <c r="AF611" s="387"/>
      <c r="AG611" s="387"/>
      <c r="AH611" s="387"/>
      <c r="AI611" s="387"/>
      <c r="AJ611" s="387"/>
      <c r="AK611" s="387"/>
      <c r="AL611" s="387"/>
      <c r="AM611" s="387"/>
      <c r="AN611" s="387"/>
      <c r="AO611" s="387"/>
      <c r="AP611" s="387"/>
      <c r="AQ611" s="387"/>
      <c r="AR611" s="387"/>
      <c r="AS611" s="387"/>
      <c r="AT611" s="387"/>
      <c r="AU611" s="387"/>
      <c r="AV611" s="387"/>
      <c r="AW611" s="387"/>
      <c r="AX611" s="387"/>
      <c r="AY611" s="387"/>
      <c r="AZ611" s="387"/>
      <c r="BA611" s="387"/>
      <c r="BB611" s="387"/>
      <c r="BC611" s="387"/>
      <c r="BD611" s="387"/>
      <c r="BE611" s="387"/>
      <c r="BF611" s="387"/>
      <c r="BG611" s="387"/>
      <c r="BH611" s="387"/>
      <c r="BI611" s="387"/>
      <c r="BJ611" s="387"/>
      <c r="BK611" s="387"/>
      <c r="BL611" s="387"/>
      <c r="BM611" s="387"/>
      <c r="BN611" s="387"/>
      <c r="BO611" s="387"/>
      <c r="BP611" s="387"/>
      <c r="BQ611" s="387"/>
      <c r="BR611" s="387"/>
      <c r="BS611" s="387"/>
      <c r="BT611" s="387"/>
      <c r="BU611" s="387"/>
      <c r="BV611" s="387"/>
      <c r="BW611" s="295"/>
      <c r="BX611" s="295"/>
      <c r="BY611" s="295"/>
    </row>
    <row r="612" ht="15.0" customHeight="1">
      <c r="A612" s="294"/>
      <c r="B612" s="295" t="str">
        <f>IF(ISTEXT(A612),SUMIF('Production Calendar'!$F$3:$F$171,'Crop Map'!$A612,'Production Calendar'!$G$3:$G$171),"")</f>
        <v/>
      </c>
      <c r="C612" s="327" t="str">
        <f t="shared" si="3"/>
        <v/>
      </c>
      <c r="D612" s="328" t="str">
        <f t="array" ref="D612">IF(ISBLANK(A612),"",XLOOKUP($A612,'Codified Game Plan'!$E$3:$E$477,'Codified Game Plan'!$G$3:$G$477,0))</f>
        <v/>
      </c>
      <c r="E612" s="328" t="str">
        <f>IF(ISBLANK(A612),"",MAXIFS('Codified Game Plan'!$I$3:$I$477,'Codified Game Plan'!$E$3:$E$477,A612))</f>
        <v/>
      </c>
      <c r="F612" s="329" t="str">
        <f t="shared" si="4"/>
        <v>      - </v>
      </c>
      <c r="G612" s="295"/>
      <c r="H612" s="295"/>
      <c r="I612" s="295"/>
      <c r="J612" s="295"/>
      <c r="K612" s="295"/>
      <c r="L612" s="295"/>
      <c r="M612" s="295"/>
      <c r="N612" s="295"/>
      <c r="O612" s="295"/>
      <c r="P612" s="295"/>
      <c r="Q612" s="295"/>
      <c r="R612" s="295"/>
      <c r="S612" s="295"/>
      <c r="T612" s="295"/>
      <c r="U612" s="387"/>
      <c r="V612" s="387"/>
      <c r="W612" s="387"/>
      <c r="X612" s="387"/>
      <c r="Y612" s="387"/>
      <c r="Z612" s="387"/>
      <c r="AA612" s="387"/>
      <c r="AB612" s="387"/>
      <c r="AC612" s="387"/>
      <c r="AD612" s="387"/>
      <c r="AE612" s="387"/>
      <c r="AF612" s="387"/>
      <c r="AG612" s="387"/>
      <c r="AH612" s="387"/>
      <c r="AI612" s="387"/>
      <c r="AJ612" s="387"/>
      <c r="AK612" s="387"/>
      <c r="AL612" s="387"/>
      <c r="AM612" s="387"/>
      <c r="AN612" s="387"/>
      <c r="AO612" s="387"/>
      <c r="AP612" s="387"/>
      <c r="AQ612" s="387"/>
      <c r="AR612" s="387"/>
      <c r="AS612" s="387"/>
      <c r="AT612" s="387"/>
      <c r="AU612" s="387"/>
      <c r="AV612" s="387"/>
      <c r="AW612" s="387"/>
      <c r="AX612" s="387"/>
      <c r="AY612" s="387"/>
      <c r="AZ612" s="387"/>
      <c r="BA612" s="387"/>
      <c r="BB612" s="387"/>
      <c r="BC612" s="387"/>
      <c r="BD612" s="387"/>
      <c r="BE612" s="387"/>
      <c r="BF612" s="387"/>
      <c r="BG612" s="387"/>
      <c r="BH612" s="387"/>
      <c r="BI612" s="387"/>
      <c r="BJ612" s="387"/>
      <c r="BK612" s="387"/>
      <c r="BL612" s="387"/>
      <c r="BM612" s="387"/>
      <c r="BN612" s="387"/>
      <c r="BO612" s="387"/>
      <c r="BP612" s="387"/>
      <c r="BQ612" s="387"/>
      <c r="BR612" s="387"/>
      <c r="BS612" s="387"/>
      <c r="BT612" s="387"/>
      <c r="BU612" s="387"/>
      <c r="BV612" s="387"/>
      <c r="BW612" s="295"/>
      <c r="BX612" s="295"/>
      <c r="BY612" s="295"/>
    </row>
    <row r="613" ht="15.0" customHeight="1">
      <c r="A613" s="294"/>
      <c r="B613" s="295" t="str">
        <f>IF(ISTEXT(A613),SUMIF('Production Calendar'!$F$3:$F$171,'Crop Map'!$A613,'Production Calendar'!$G$3:$G$171),"")</f>
        <v/>
      </c>
      <c r="C613" s="327" t="str">
        <f t="shared" si="3"/>
        <v/>
      </c>
      <c r="D613" s="328" t="str">
        <f t="array" ref="D613">IF(ISBLANK(A613),"",XLOOKUP($A613,'Codified Game Plan'!$E$3:$E$477,'Codified Game Plan'!$G$3:$G$477,0))</f>
        <v/>
      </c>
      <c r="E613" s="328" t="str">
        <f>IF(ISBLANK(A613),"",MAXIFS('Codified Game Plan'!$I$3:$I$477,'Codified Game Plan'!$E$3:$E$477,A613))</f>
        <v/>
      </c>
      <c r="F613" s="329" t="str">
        <f t="shared" si="4"/>
        <v>      - </v>
      </c>
      <c r="G613" s="295"/>
      <c r="H613" s="295"/>
      <c r="I613" s="295"/>
      <c r="J613" s="295"/>
      <c r="K613" s="295"/>
      <c r="L613" s="295"/>
      <c r="M613" s="295"/>
      <c r="N613" s="295"/>
      <c r="O613" s="295"/>
      <c r="P613" s="295"/>
      <c r="Q613" s="295"/>
      <c r="R613" s="295"/>
      <c r="S613" s="295"/>
      <c r="T613" s="295"/>
      <c r="U613" s="387"/>
      <c r="V613" s="387"/>
      <c r="W613" s="387"/>
      <c r="X613" s="387"/>
      <c r="Y613" s="387"/>
      <c r="Z613" s="387"/>
      <c r="AA613" s="387"/>
      <c r="AB613" s="387"/>
      <c r="AC613" s="387"/>
      <c r="AD613" s="387"/>
      <c r="AE613" s="387"/>
      <c r="AF613" s="387"/>
      <c r="AG613" s="387"/>
      <c r="AH613" s="387"/>
      <c r="AI613" s="387"/>
      <c r="AJ613" s="387"/>
      <c r="AK613" s="387"/>
      <c r="AL613" s="387"/>
      <c r="AM613" s="387"/>
      <c r="AN613" s="387"/>
      <c r="AO613" s="387"/>
      <c r="AP613" s="387"/>
      <c r="AQ613" s="387"/>
      <c r="AR613" s="387"/>
      <c r="AS613" s="387"/>
      <c r="AT613" s="387"/>
      <c r="AU613" s="387"/>
      <c r="AV613" s="387"/>
      <c r="AW613" s="387"/>
      <c r="AX613" s="387"/>
      <c r="AY613" s="387"/>
      <c r="AZ613" s="387"/>
      <c r="BA613" s="387"/>
      <c r="BB613" s="387"/>
      <c r="BC613" s="387"/>
      <c r="BD613" s="387"/>
      <c r="BE613" s="387"/>
      <c r="BF613" s="387"/>
      <c r="BG613" s="387"/>
      <c r="BH613" s="387"/>
      <c r="BI613" s="387"/>
      <c r="BJ613" s="387"/>
      <c r="BK613" s="387"/>
      <c r="BL613" s="387"/>
      <c r="BM613" s="387"/>
      <c r="BN613" s="387"/>
      <c r="BO613" s="387"/>
      <c r="BP613" s="387"/>
      <c r="BQ613" s="387"/>
      <c r="BR613" s="387"/>
      <c r="BS613" s="387"/>
      <c r="BT613" s="387"/>
      <c r="BU613" s="387"/>
      <c r="BV613" s="387"/>
      <c r="BW613" s="295"/>
      <c r="BX613" s="295"/>
      <c r="BY613" s="295"/>
    </row>
    <row r="614" ht="15.0" customHeight="1">
      <c r="A614" s="294"/>
      <c r="B614" s="295" t="str">
        <f>IF(ISTEXT(A614),SUMIF('Production Calendar'!$F$3:$F$171,'Crop Map'!$A614,'Production Calendar'!$G$3:$G$171),"")</f>
        <v/>
      </c>
      <c r="C614" s="327" t="str">
        <f t="shared" si="3"/>
        <v/>
      </c>
      <c r="D614" s="328" t="str">
        <f t="array" ref="D614">IF(ISBLANK(A614),"",XLOOKUP($A614,'Codified Game Plan'!$E$3:$E$477,'Codified Game Plan'!$G$3:$G$477,0))</f>
        <v/>
      </c>
      <c r="E614" s="328" t="str">
        <f>IF(ISBLANK(A614),"",MAXIFS('Codified Game Plan'!$I$3:$I$477,'Codified Game Plan'!$E$3:$E$477,A614))</f>
        <v/>
      </c>
      <c r="F614" s="329" t="str">
        <f t="shared" si="4"/>
        <v>      - </v>
      </c>
      <c r="G614" s="295"/>
      <c r="H614" s="295"/>
      <c r="I614" s="295"/>
      <c r="J614" s="295"/>
      <c r="K614" s="295"/>
      <c r="L614" s="295"/>
      <c r="M614" s="295"/>
      <c r="N614" s="295"/>
      <c r="O614" s="295"/>
      <c r="P614" s="295"/>
      <c r="Q614" s="295"/>
      <c r="R614" s="295"/>
      <c r="S614" s="295"/>
      <c r="T614" s="295"/>
      <c r="U614" s="387"/>
      <c r="V614" s="387"/>
      <c r="W614" s="387"/>
      <c r="X614" s="387"/>
      <c r="Y614" s="387"/>
      <c r="Z614" s="387"/>
      <c r="AA614" s="387"/>
      <c r="AB614" s="387"/>
      <c r="AC614" s="387"/>
      <c r="AD614" s="387"/>
      <c r="AE614" s="387"/>
      <c r="AF614" s="387"/>
      <c r="AG614" s="387"/>
      <c r="AH614" s="387"/>
      <c r="AI614" s="387"/>
      <c r="AJ614" s="387"/>
      <c r="AK614" s="387"/>
      <c r="AL614" s="387"/>
      <c r="AM614" s="387"/>
      <c r="AN614" s="387"/>
      <c r="AO614" s="387"/>
      <c r="AP614" s="387"/>
      <c r="AQ614" s="387"/>
      <c r="AR614" s="387"/>
      <c r="AS614" s="387"/>
      <c r="AT614" s="387"/>
      <c r="AU614" s="387"/>
      <c r="AV614" s="387"/>
      <c r="AW614" s="387"/>
      <c r="AX614" s="387"/>
      <c r="AY614" s="387"/>
      <c r="AZ614" s="387"/>
      <c r="BA614" s="387"/>
      <c r="BB614" s="387"/>
      <c r="BC614" s="387"/>
      <c r="BD614" s="387"/>
      <c r="BE614" s="387"/>
      <c r="BF614" s="387"/>
      <c r="BG614" s="387"/>
      <c r="BH614" s="387"/>
      <c r="BI614" s="387"/>
      <c r="BJ614" s="387"/>
      <c r="BK614" s="387"/>
      <c r="BL614" s="387"/>
      <c r="BM614" s="387"/>
      <c r="BN614" s="387"/>
      <c r="BO614" s="387"/>
      <c r="BP614" s="387"/>
      <c r="BQ614" s="387"/>
      <c r="BR614" s="387"/>
      <c r="BS614" s="387"/>
      <c r="BT614" s="387"/>
      <c r="BU614" s="387"/>
      <c r="BV614" s="387"/>
      <c r="BW614" s="295"/>
      <c r="BX614" s="295"/>
      <c r="BY614" s="295"/>
    </row>
    <row r="615" ht="15.0" customHeight="1">
      <c r="A615" s="294"/>
      <c r="B615" s="295" t="str">
        <f>IF(ISTEXT(A615),SUMIF('Production Calendar'!$F$3:$F$171,'Crop Map'!$A615,'Production Calendar'!$G$3:$G$171),"")</f>
        <v/>
      </c>
      <c r="C615" s="327" t="str">
        <f t="shared" si="3"/>
        <v/>
      </c>
      <c r="D615" s="328" t="str">
        <f t="array" ref="D615">IF(ISBLANK(A615),"",XLOOKUP($A615,'Codified Game Plan'!$E$3:$E$477,'Codified Game Plan'!$G$3:$G$477,0))</f>
        <v/>
      </c>
      <c r="E615" s="328" t="str">
        <f>IF(ISBLANK(A615),"",MAXIFS('Codified Game Plan'!$I$3:$I$477,'Codified Game Plan'!$E$3:$E$477,A615))</f>
        <v/>
      </c>
      <c r="F615" s="329" t="str">
        <f t="shared" si="4"/>
        <v>      - </v>
      </c>
      <c r="G615" s="295"/>
      <c r="H615" s="295"/>
      <c r="I615" s="295"/>
      <c r="J615" s="295"/>
      <c r="K615" s="295"/>
      <c r="L615" s="295"/>
      <c r="M615" s="295"/>
      <c r="N615" s="295"/>
      <c r="O615" s="295"/>
      <c r="P615" s="295"/>
      <c r="Q615" s="295"/>
      <c r="R615" s="295"/>
      <c r="S615" s="295"/>
      <c r="T615" s="295"/>
      <c r="U615" s="387"/>
      <c r="V615" s="387"/>
      <c r="W615" s="387"/>
      <c r="X615" s="387"/>
      <c r="Y615" s="387"/>
      <c r="Z615" s="387"/>
      <c r="AA615" s="387"/>
      <c r="AB615" s="387"/>
      <c r="AC615" s="387"/>
      <c r="AD615" s="387"/>
      <c r="AE615" s="387"/>
      <c r="AF615" s="387"/>
      <c r="AG615" s="387"/>
      <c r="AH615" s="387"/>
      <c r="AI615" s="387"/>
      <c r="AJ615" s="387"/>
      <c r="AK615" s="387"/>
      <c r="AL615" s="387"/>
      <c r="AM615" s="387"/>
      <c r="AN615" s="387"/>
      <c r="AO615" s="387"/>
      <c r="AP615" s="387"/>
      <c r="AQ615" s="387"/>
      <c r="AR615" s="387"/>
      <c r="AS615" s="387"/>
      <c r="AT615" s="387"/>
      <c r="AU615" s="387"/>
      <c r="AV615" s="387"/>
      <c r="AW615" s="387"/>
      <c r="AX615" s="387"/>
      <c r="AY615" s="387"/>
      <c r="AZ615" s="387"/>
      <c r="BA615" s="387"/>
      <c r="BB615" s="387"/>
      <c r="BC615" s="387"/>
      <c r="BD615" s="387"/>
      <c r="BE615" s="387"/>
      <c r="BF615" s="387"/>
      <c r="BG615" s="387"/>
      <c r="BH615" s="387"/>
      <c r="BI615" s="387"/>
      <c r="BJ615" s="387"/>
      <c r="BK615" s="387"/>
      <c r="BL615" s="387"/>
      <c r="BM615" s="387"/>
      <c r="BN615" s="387"/>
      <c r="BO615" s="387"/>
      <c r="BP615" s="387"/>
      <c r="BQ615" s="387"/>
      <c r="BR615" s="387"/>
      <c r="BS615" s="387"/>
      <c r="BT615" s="387"/>
      <c r="BU615" s="387"/>
      <c r="BV615" s="387"/>
      <c r="BW615" s="295"/>
      <c r="BX615" s="295"/>
      <c r="BY615" s="295"/>
    </row>
    <row r="616" ht="15.0" customHeight="1">
      <c r="A616" s="294"/>
      <c r="B616" s="295" t="str">
        <f>IF(ISTEXT(A616),SUMIF('Production Calendar'!$F$3:$F$171,'Crop Map'!$A616,'Production Calendar'!$G$3:$G$171),"")</f>
        <v/>
      </c>
      <c r="C616" s="327" t="str">
        <f t="shared" si="3"/>
        <v/>
      </c>
      <c r="D616" s="328" t="str">
        <f t="array" ref="D616">IF(ISBLANK(A616),"",XLOOKUP($A616,'Codified Game Plan'!$E$3:$E$477,'Codified Game Plan'!$G$3:$G$477,0))</f>
        <v/>
      </c>
      <c r="E616" s="328" t="str">
        <f>IF(ISBLANK(A616),"",MAXIFS('Codified Game Plan'!$I$3:$I$477,'Codified Game Plan'!$E$3:$E$477,A616))</f>
        <v/>
      </c>
      <c r="F616" s="329" t="str">
        <f t="shared" si="4"/>
        <v>      - </v>
      </c>
      <c r="G616" s="295"/>
      <c r="H616" s="295"/>
      <c r="I616" s="295"/>
      <c r="J616" s="295"/>
      <c r="K616" s="295"/>
      <c r="L616" s="295"/>
      <c r="M616" s="295"/>
      <c r="N616" s="295"/>
      <c r="O616" s="295"/>
      <c r="P616" s="295"/>
      <c r="Q616" s="295"/>
      <c r="R616" s="295"/>
      <c r="S616" s="295"/>
      <c r="T616" s="295"/>
      <c r="U616" s="387"/>
      <c r="V616" s="387"/>
      <c r="W616" s="387"/>
      <c r="X616" s="387"/>
      <c r="Y616" s="387"/>
      <c r="Z616" s="387"/>
      <c r="AA616" s="387"/>
      <c r="AB616" s="387"/>
      <c r="AC616" s="387"/>
      <c r="AD616" s="387"/>
      <c r="AE616" s="387"/>
      <c r="AF616" s="387"/>
      <c r="AG616" s="387"/>
      <c r="AH616" s="387"/>
      <c r="AI616" s="387"/>
      <c r="AJ616" s="387"/>
      <c r="AK616" s="387"/>
      <c r="AL616" s="387"/>
      <c r="AM616" s="387"/>
      <c r="AN616" s="387"/>
      <c r="AO616" s="387"/>
      <c r="AP616" s="387"/>
      <c r="AQ616" s="387"/>
      <c r="AR616" s="387"/>
      <c r="AS616" s="387"/>
      <c r="AT616" s="387"/>
      <c r="AU616" s="387"/>
      <c r="AV616" s="387"/>
      <c r="AW616" s="387"/>
      <c r="AX616" s="387"/>
      <c r="AY616" s="387"/>
      <c r="AZ616" s="387"/>
      <c r="BA616" s="387"/>
      <c r="BB616" s="387"/>
      <c r="BC616" s="387"/>
      <c r="BD616" s="387"/>
      <c r="BE616" s="387"/>
      <c r="BF616" s="387"/>
      <c r="BG616" s="387"/>
      <c r="BH616" s="387"/>
      <c r="BI616" s="387"/>
      <c r="BJ616" s="387"/>
      <c r="BK616" s="387"/>
      <c r="BL616" s="387"/>
      <c r="BM616" s="387"/>
      <c r="BN616" s="387"/>
      <c r="BO616" s="387"/>
      <c r="BP616" s="387"/>
      <c r="BQ616" s="387"/>
      <c r="BR616" s="387"/>
      <c r="BS616" s="387"/>
      <c r="BT616" s="387"/>
      <c r="BU616" s="387"/>
      <c r="BV616" s="387"/>
      <c r="BW616" s="295"/>
      <c r="BX616" s="295"/>
      <c r="BY616" s="295"/>
    </row>
    <row r="617" ht="15.0" customHeight="1">
      <c r="A617" s="294"/>
      <c r="B617" s="295" t="str">
        <f>IF(ISTEXT(A617),SUMIF('Production Calendar'!$F$3:$F$171,'Crop Map'!$A617,'Production Calendar'!$G$3:$G$171),"")</f>
        <v/>
      </c>
      <c r="C617" s="327" t="str">
        <f t="shared" si="3"/>
        <v/>
      </c>
      <c r="D617" s="328" t="str">
        <f t="array" ref="D617">IF(ISBLANK(A617),"",XLOOKUP($A617,'Codified Game Plan'!$E$3:$E$477,'Codified Game Plan'!$G$3:$G$477,0))</f>
        <v/>
      </c>
      <c r="E617" s="328" t="str">
        <f>IF(ISBLANK(A617),"",MAXIFS('Codified Game Plan'!$I$3:$I$477,'Codified Game Plan'!$E$3:$E$477,A617))</f>
        <v/>
      </c>
      <c r="F617" s="329" t="str">
        <f t="shared" si="4"/>
        <v>      - </v>
      </c>
      <c r="G617" s="295"/>
      <c r="H617" s="295"/>
      <c r="I617" s="295"/>
      <c r="J617" s="295"/>
      <c r="K617" s="295"/>
      <c r="L617" s="295"/>
      <c r="M617" s="295"/>
      <c r="N617" s="295"/>
      <c r="O617" s="295"/>
      <c r="P617" s="295"/>
      <c r="Q617" s="295"/>
      <c r="R617" s="295"/>
      <c r="S617" s="295"/>
      <c r="T617" s="295"/>
      <c r="U617" s="387"/>
      <c r="V617" s="387"/>
      <c r="W617" s="387"/>
      <c r="X617" s="387"/>
      <c r="Y617" s="387"/>
      <c r="Z617" s="387"/>
      <c r="AA617" s="387"/>
      <c r="AB617" s="387"/>
      <c r="AC617" s="387"/>
      <c r="AD617" s="387"/>
      <c r="AE617" s="387"/>
      <c r="AF617" s="387"/>
      <c r="AG617" s="387"/>
      <c r="AH617" s="387"/>
      <c r="AI617" s="387"/>
      <c r="AJ617" s="387"/>
      <c r="AK617" s="387"/>
      <c r="AL617" s="387"/>
      <c r="AM617" s="387"/>
      <c r="AN617" s="387"/>
      <c r="AO617" s="387"/>
      <c r="AP617" s="387"/>
      <c r="AQ617" s="387"/>
      <c r="AR617" s="387"/>
      <c r="AS617" s="387"/>
      <c r="AT617" s="387"/>
      <c r="AU617" s="387"/>
      <c r="AV617" s="387"/>
      <c r="AW617" s="387"/>
      <c r="AX617" s="387"/>
      <c r="AY617" s="387"/>
      <c r="AZ617" s="387"/>
      <c r="BA617" s="387"/>
      <c r="BB617" s="387"/>
      <c r="BC617" s="387"/>
      <c r="BD617" s="387"/>
      <c r="BE617" s="387"/>
      <c r="BF617" s="387"/>
      <c r="BG617" s="387"/>
      <c r="BH617" s="387"/>
      <c r="BI617" s="387"/>
      <c r="BJ617" s="387"/>
      <c r="BK617" s="387"/>
      <c r="BL617" s="387"/>
      <c r="BM617" s="387"/>
      <c r="BN617" s="387"/>
      <c r="BO617" s="387"/>
      <c r="BP617" s="387"/>
      <c r="BQ617" s="387"/>
      <c r="BR617" s="387"/>
      <c r="BS617" s="387"/>
      <c r="BT617" s="387"/>
      <c r="BU617" s="387"/>
      <c r="BV617" s="387"/>
      <c r="BW617" s="295"/>
      <c r="BX617" s="295"/>
      <c r="BY617" s="295"/>
    </row>
    <row r="618" ht="15.0" customHeight="1">
      <c r="A618" s="294"/>
      <c r="B618" s="295" t="str">
        <f>IF(ISTEXT(A618),SUMIF('Production Calendar'!$F$3:$F$171,'Crop Map'!$A618,'Production Calendar'!$G$3:$G$171),"")</f>
        <v/>
      </c>
      <c r="C618" s="327" t="str">
        <f t="shared" si="3"/>
        <v/>
      </c>
      <c r="D618" s="328" t="str">
        <f t="array" ref="D618">IF(ISBLANK(A618),"",XLOOKUP($A618,'Codified Game Plan'!$E$3:$E$477,'Codified Game Plan'!$G$3:$G$477,0))</f>
        <v/>
      </c>
      <c r="E618" s="328" t="str">
        <f>IF(ISBLANK(A618),"",MAXIFS('Codified Game Plan'!$I$3:$I$477,'Codified Game Plan'!$E$3:$E$477,A618))</f>
        <v/>
      </c>
      <c r="F618" s="329" t="str">
        <f t="shared" si="4"/>
        <v>      - </v>
      </c>
      <c r="G618" s="295"/>
      <c r="H618" s="295"/>
      <c r="I618" s="295"/>
      <c r="J618" s="295"/>
      <c r="K618" s="295"/>
      <c r="L618" s="295"/>
      <c r="M618" s="295"/>
      <c r="N618" s="295"/>
      <c r="O618" s="295"/>
      <c r="P618" s="295"/>
      <c r="Q618" s="295"/>
      <c r="R618" s="295"/>
      <c r="S618" s="295"/>
      <c r="T618" s="295"/>
      <c r="U618" s="387"/>
      <c r="V618" s="387"/>
      <c r="W618" s="387"/>
      <c r="X618" s="387"/>
      <c r="Y618" s="387"/>
      <c r="Z618" s="387"/>
      <c r="AA618" s="387"/>
      <c r="AB618" s="387"/>
      <c r="AC618" s="387"/>
      <c r="AD618" s="387"/>
      <c r="AE618" s="387"/>
      <c r="AF618" s="387"/>
      <c r="AG618" s="387"/>
      <c r="AH618" s="387"/>
      <c r="AI618" s="387"/>
      <c r="AJ618" s="387"/>
      <c r="AK618" s="387"/>
      <c r="AL618" s="387"/>
      <c r="AM618" s="387"/>
      <c r="AN618" s="387"/>
      <c r="AO618" s="387"/>
      <c r="AP618" s="387"/>
      <c r="AQ618" s="387"/>
      <c r="AR618" s="387"/>
      <c r="AS618" s="387"/>
      <c r="AT618" s="387"/>
      <c r="AU618" s="387"/>
      <c r="AV618" s="387"/>
      <c r="AW618" s="387"/>
      <c r="AX618" s="387"/>
      <c r="AY618" s="387"/>
      <c r="AZ618" s="387"/>
      <c r="BA618" s="387"/>
      <c r="BB618" s="387"/>
      <c r="BC618" s="387"/>
      <c r="BD618" s="387"/>
      <c r="BE618" s="387"/>
      <c r="BF618" s="387"/>
      <c r="BG618" s="387"/>
      <c r="BH618" s="387"/>
      <c r="BI618" s="387"/>
      <c r="BJ618" s="387"/>
      <c r="BK618" s="387"/>
      <c r="BL618" s="387"/>
      <c r="BM618" s="387"/>
      <c r="BN618" s="387"/>
      <c r="BO618" s="387"/>
      <c r="BP618" s="387"/>
      <c r="BQ618" s="387"/>
      <c r="BR618" s="387"/>
      <c r="BS618" s="387"/>
      <c r="BT618" s="387"/>
      <c r="BU618" s="387"/>
      <c r="BV618" s="387"/>
      <c r="BW618" s="295"/>
      <c r="BX618" s="295"/>
      <c r="BY618" s="295"/>
    </row>
    <row r="619" ht="15.0" customHeight="1">
      <c r="A619" s="294"/>
      <c r="B619" s="295" t="str">
        <f>IF(ISTEXT(A619),SUMIF('Production Calendar'!$F$3:$F$171,'Crop Map'!$A619,'Production Calendar'!$G$3:$G$171),"")</f>
        <v/>
      </c>
      <c r="C619" s="327" t="str">
        <f t="shared" si="3"/>
        <v/>
      </c>
      <c r="D619" s="328" t="str">
        <f t="array" ref="D619">IF(ISBLANK(A619),"",XLOOKUP($A619,'Codified Game Plan'!$E$3:$E$477,'Codified Game Plan'!$G$3:$G$477,0))</f>
        <v/>
      </c>
      <c r="E619" s="328" t="str">
        <f>IF(ISBLANK(A619),"",MAXIFS('Codified Game Plan'!$I$3:$I$477,'Codified Game Plan'!$E$3:$E$477,A619))</f>
        <v/>
      </c>
      <c r="F619" s="329" t="str">
        <f t="shared" si="4"/>
        <v>      - </v>
      </c>
      <c r="G619" s="295"/>
      <c r="H619" s="295"/>
      <c r="I619" s="295"/>
      <c r="J619" s="295"/>
      <c r="K619" s="295"/>
      <c r="L619" s="295"/>
      <c r="M619" s="295"/>
      <c r="N619" s="295"/>
      <c r="O619" s="295"/>
      <c r="P619" s="295"/>
      <c r="Q619" s="295"/>
      <c r="R619" s="295"/>
      <c r="S619" s="295"/>
      <c r="T619" s="295"/>
      <c r="U619" s="387"/>
      <c r="V619" s="387"/>
      <c r="W619" s="387"/>
      <c r="X619" s="387"/>
      <c r="Y619" s="387"/>
      <c r="Z619" s="387"/>
      <c r="AA619" s="387"/>
      <c r="AB619" s="387"/>
      <c r="AC619" s="387"/>
      <c r="AD619" s="387"/>
      <c r="AE619" s="387"/>
      <c r="AF619" s="387"/>
      <c r="AG619" s="387"/>
      <c r="AH619" s="387"/>
      <c r="AI619" s="387"/>
      <c r="AJ619" s="387"/>
      <c r="AK619" s="387"/>
      <c r="AL619" s="387"/>
      <c r="AM619" s="387"/>
      <c r="AN619" s="387"/>
      <c r="AO619" s="387"/>
      <c r="AP619" s="387"/>
      <c r="AQ619" s="387"/>
      <c r="AR619" s="387"/>
      <c r="AS619" s="387"/>
      <c r="AT619" s="387"/>
      <c r="AU619" s="387"/>
      <c r="AV619" s="387"/>
      <c r="AW619" s="387"/>
      <c r="AX619" s="387"/>
      <c r="AY619" s="387"/>
      <c r="AZ619" s="387"/>
      <c r="BA619" s="387"/>
      <c r="BB619" s="387"/>
      <c r="BC619" s="387"/>
      <c r="BD619" s="387"/>
      <c r="BE619" s="387"/>
      <c r="BF619" s="387"/>
      <c r="BG619" s="387"/>
      <c r="BH619" s="387"/>
      <c r="BI619" s="387"/>
      <c r="BJ619" s="387"/>
      <c r="BK619" s="387"/>
      <c r="BL619" s="387"/>
      <c r="BM619" s="387"/>
      <c r="BN619" s="387"/>
      <c r="BO619" s="387"/>
      <c r="BP619" s="387"/>
      <c r="BQ619" s="387"/>
      <c r="BR619" s="387"/>
      <c r="BS619" s="387"/>
      <c r="BT619" s="387"/>
      <c r="BU619" s="387"/>
      <c r="BV619" s="387"/>
      <c r="BW619" s="295"/>
      <c r="BX619" s="295"/>
      <c r="BY619" s="295"/>
    </row>
    <row r="620" ht="15.0" customHeight="1">
      <c r="A620" s="294"/>
      <c r="B620" s="295" t="str">
        <f>IF(ISTEXT(A620),SUMIF('Production Calendar'!$F$3:$F$171,'Crop Map'!$A620,'Production Calendar'!$G$3:$G$171),"")</f>
        <v/>
      </c>
      <c r="C620" s="327" t="str">
        <f t="shared" si="3"/>
        <v/>
      </c>
      <c r="D620" s="328" t="str">
        <f t="array" ref="D620">IF(ISBLANK(A620),"",XLOOKUP($A620,'Codified Game Plan'!$E$3:$E$477,'Codified Game Plan'!$G$3:$G$477,0))</f>
        <v/>
      </c>
      <c r="E620" s="328" t="str">
        <f>IF(ISBLANK(A620),"",MAXIFS('Codified Game Plan'!$I$3:$I$477,'Codified Game Plan'!$E$3:$E$477,A620))</f>
        <v/>
      </c>
      <c r="F620" s="329" t="str">
        <f t="shared" si="4"/>
        <v>      - </v>
      </c>
      <c r="G620" s="295"/>
      <c r="H620" s="295"/>
      <c r="I620" s="295"/>
      <c r="J620" s="295"/>
      <c r="K620" s="295"/>
      <c r="L620" s="295"/>
      <c r="M620" s="295"/>
      <c r="N620" s="295"/>
      <c r="O620" s="295"/>
      <c r="P620" s="295"/>
      <c r="Q620" s="295"/>
      <c r="R620" s="295"/>
      <c r="S620" s="295"/>
      <c r="T620" s="295"/>
      <c r="U620" s="387"/>
      <c r="V620" s="387"/>
      <c r="W620" s="387"/>
      <c r="X620" s="387"/>
      <c r="Y620" s="387"/>
      <c r="Z620" s="387"/>
      <c r="AA620" s="387"/>
      <c r="AB620" s="387"/>
      <c r="AC620" s="387"/>
      <c r="AD620" s="387"/>
      <c r="AE620" s="387"/>
      <c r="AF620" s="387"/>
      <c r="AG620" s="387"/>
      <c r="AH620" s="387"/>
      <c r="AI620" s="387"/>
      <c r="AJ620" s="387"/>
      <c r="AK620" s="387"/>
      <c r="AL620" s="387"/>
      <c r="AM620" s="387"/>
      <c r="AN620" s="387"/>
      <c r="AO620" s="387"/>
      <c r="AP620" s="387"/>
      <c r="AQ620" s="387"/>
      <c r="AR620" s="387"/>
      <c r="AS620" s="387"/>
      <c r="AT620" s="387"/>
      <c r="AU620" s="387"/>
      <c r="AV620" s="387"/>
      <c r="AW620" s="387"/>
      <c r="AX620" s="387"/>
      <c r="AY620" s="387"/>
      <c r="AZ620" s="387"/>
      <c r="BA620" s="387"/>
      <c r="BB620" s="387"/>
      <c r="BC620" s="387"/>
      <c r="BD620" s="387"/>
      <c r="BE620" s="387"/>
      <c r="BF620" s="387"/>
      <c r="BG620" s="387"/>
      <c r="BH620" s="387"/>
      <c r="BI620" s="387"/>
      <c r="BJ620" s="387"/>
      <c r="BK620" s="387"/>
      <c r="BL620" s="387"/>
      <c r="BM620" s="387"/>
      <c r="BN620" s="387"/>
      <c r="BO620" s="387"/>
      <c r="BP620" s="387"/>
      <c r="BQ620" s="387"/>
      <c r="BR620" s="387"/>
      <c r="BS620" s="387"/>
      <c r="BT620" s="387"/>
      <c r="BU620" s="387"/>
      <c r="BV620" s="387"/>
      <c r="BW620" s="295"/>
      <c r="BX620" s="295"/>
      <c r="BY620" s="295"/>
    </row>
    <row r="621" ht="15.0" customHeight="1">
      <c r="A621" s="294"/>
      <c r="B621" s="295" t="str">
        <f>IF(ISTEXT(A621),SUMIF('Production Calendar'!$F$3:$F$171,'Crop Map'!$A621,'Production Calendar'!$G$3:$G$171),"")</f>
        <v/>
      </c>
      <c r="C621" s="327" t="str">
        <f t="shared" si="3"/>
        <v/>
      </c>
      <c r="D621" s="328" t="str">
        <f t="array" ref="D621">IF(ISBLANK(A621),"",XLOOKUP($A621,'Codified Game Plan'!$E$3:$E$477,'Codified Game Plan'!$G$3:$G$477,0))</f>
        <v/>
      </c>
      <c r="E621" s="328" t="str">
        <f>IF(ISBLANK(A621),"",MAXIFS('Codified Game Plan'!$I$3:$I$477,'Codified Game Plan'!$E$3:$E$477,A621))</f>
        <v/>
      </c>
      <c r="F621" s="329" t="str">
        <f t="shared" si="4"/>
        <v>      - </v>
      </c>
      <c r="G621" s="295"/>
      <c r="H621" s="295"/>
      <c r="I621" s="295"/>
      <c r="J621" s="295"/>
      <c r="K621" s="295"/>
      <c r="L621" s="295"/>
      <c r="M621" s="295"/>
      <c r="N621" s="295"/>
      <c r="O621" s="295"/>
      <c r="P621" s="295"/>
      <c r="Q621" s="295"/>
      <c r="R621" s="295"/>
      <c r="S621" s="295"/>
      <c r="T621" s="295"/>
      <c r="U621" s="387"/>
      <c r="V621" s="387"/>
      <c r="W621" s="387"/>
      <c r="X621" s="387"/>
      <c r="Y621" s="387"/>
      <c r="Z621" s="387"/>
      <c r="AA621" s="387"/>
      <c r="AB621" s="387"/>
      <c r="AC621" s="387"/>
      <c r="AD621" s="387"/>
      <c r="AE621" s="387"/>
      <c r="AF621" s="387"/>
      <c r="AG621" s="387"/>
      <c r="AH621" s="387"/>
      <c r="AI621" s="387"/>
      <c r="AJ621" s="387"/>
      <c r="AK621" s="387"/>
      <c r="AL621" s="387"/>
      <c r="AM621" s="387"/>
      <c r="AN621" s="387"/>
      <c r="AO621" s="387"/>
      <c r="AP621" s="387"/>
      <c r="AQ621" s="387"/>
      <c r="AR621" s="387"/>
      <c r="AS621" s="387"/>
      <c r="AT621" s="387"/>
      <c r="AU621" s="387"/>
      <c r="AV621" s="387"/>
      <c r="AW621" s="387"/>
      <c r="AX621" s="387"/>
      <c r="AY621" s="387"/>
      <c r="AZ621" s="387"/>
      <c r="BA621" s="387"/>
      <c r="BB621" s="387"/>
      <c r="BC621" s="387"/>
      <c r="BD621" s="387"/>
      <c r="BE621" s="387"/>
      <c r="BF621" s="387"/>
      <c r="BG621" s="387"/>
      <c r="BH621" s="387"/>
      <c r="BI621" s="387"/>
      <c r="BJ621" s="387"/>
      <c r="BK621" s="387"/>
      <c r="BL621" s="387"/>
      <c r="BM621" s="387"/>
      <c r="BN621" s="387"/>
      <c r="BO621" s="387"/>
      <c r="BP621" s="387"/>
      <c r="BQ621" s="387"/>
      <c r="BR621" s="387"/>
      <c r="BS621" s="387"/>
      <c r="BT621" s="387"/>
      <c r="BU621" s="387"/>
      <c r="BV621" s="387"/>
      <c r="BW621" s="295"/>
      <c r="BX621" s="295"/>
      <c r="BY621" s="295"/>
    </row>
    <row r="622" ht="15.0" customHeight="1">
      <c r="A622" s="294"/>
      <c r="B622" s="295" t="str">
        <f>IF(ISTEXT(A622),SUMIF('Production Calendar'!$F$3:$F$171,'Crop Map'!$A622,'Production Calendar'!$G$3:$G$171),"")</f>
        <v/>
      </c>
      <c r="C622" s="327" t="str">
        <f t="shared" si="3"/>
        <v/>
      </c>
      <c r="D622" s="328" t="str">
        <f t="array" ref="D622">IF(ISBLANK(A622),"",XLOOKUP($A622,'Codified Game Plan'!$E$3:$E$477,'Codified Game Plan'!$G$3:$G$477,0))</f>
        <v/>
      </c>
      <c r="E622" s="328" t="str">
        <f>IF(ISBLANK(A622),"",MAXIFS('Codified Game Plan'!$I$3:$I$477,'Codified Game Plan'!$E$3:$E$477,A622))</f>
        <v/>
      </c>
      <c r="F622" s="329" t="str">
        <f t="shared" si="4"/>
        <v>      - </v>
      </c>
      <c r="G622" s="295"/>
      <c r="H622" s="295"/>
      <c r="I622" s="295"/>
      <c r="J622" s="295"/>
      <c r="K622" s="295"/>
      <c r="L622" s="295"/>
      <c r="M622" s="295"/>
      <c r="N622" s="295"/>
      <c r="O622" s="295"/>
      <c r="P622" s="295"/>
      <c r="Q622" s="295"/>
      <c r="R622" s="295"/>
      <c r="S622" s="295"/>
      <c r="T622" s="295"/>
      <c r="U622" s="387"/>
      <c r="V622" s="387"/>
      <c r="W622" s="387"/>
      <c r="X622" s="387"/>
      <c r="Y622" s="387"/>
      <c r="Z622" s="387"/>
      <c r="AA622" s="387"/>
      <c r="AB622" s="387"/>
      <c r="AC622" s="387"/>
      <c r="AD622" s="387"/>
      <c r="AE622" s="387"/>
      <c r="AF622" s="387"/>
      <c r="AG622" s="387"/>
      <c r="AH622" s="387"/>
      <c r="AI622" s="387"/>
      <c r="AJ622" s="387"/>
      <c r="AK622" s="387"/>
      <c r="AL622" s="387"/>
      <c r="AM622" s="387"/>
      <c r="AN622" s="387"/>
      <c r="AO622" s="387"/>
      <c r="AP622" s="387"/>
      <c r="AQ622" s="387"/>
      <c r="AR622" s="387"/>
      <c r="AS622" s="387"/>
      <c r="AT622" s="387"/>
      <c r="AU622" s="387"/>
      <c r="AV622" s="387"/>
      <c r="AW622" s="387"/>
      <c r="AX622" s="387"/>
      <c r="AY622" s="387"/>
      <c r="AZ622" s="387"/>
      <c r="BA622" s="387"/>
      <c r="BB622" s="387"/>
      <c r="BC622" s="387"/>
      <c r="BD622" s="387"/>
      <c r="BE622" s="387"/>
      <c r="BF622" s="387"/>
      <c r="BG622" s="387"/>
      <c r="BH622" s="387"/>
      <c r="BI622" s="387"/>
      <c r="BJ622" s="387"/>
      <c r="BK622" s="387"/>
      <c r="BL622" s="387"/>
      <c r="BM622" s="387"/>
      <c r="BN622" s="387"/>
      <c r="BO622" s="387"/>
      <c r="BP622" s="387"/>
      <c r="BQ622" s="387"/>
      <c r="BR622" s="387"/>
      <c r="BS622" s="387"/>
      <c r="BT622" s="387"/>
      <c r="BU622" s="387"/>
      <c r="BV622" s="387"/>
      <c r="BW622" s="295"/>
      <c r="BX622" s="295"/>
      <c r="BY622" s="295"/>
    </row>
    <row r="623" ht="15.0" customHeight="1">
      <c r="A623" s="294"/>
      <c r="B623" s="295" t="str">
        <f>IF(ISTEXT(A623),SUMIF('Production Calendar'!$F$3:$F$171,'Crop Map'!$A623,'Production Calendar'!$G$3:$G$171),"")</f>
        <v/>
      </c>
      <c r="C623" s="327" t="str">
        <f t="shared" si="3"/>
        <v/>
      </c>
      <c r="D623" s="328" t="str">
        <f t="array" ref="D623">IF(ISBLANK(A623),"",XLOOKUP($A623,'Codified Game Plan'!$E$3:$E$477,'Codified Game Plan'!$G$3:$G$477,0))</f>
        <v/>
      </c>
      <c r="E623" s="328" t="str">
        <f>IF(ISBLANK(A623),"",MAXIFS('Codified Game Plan'!$I$3:$I$477,'Codified Game Plan'!$E$3:$E$477,A623))</f>
        <v/>
      </c>
      <c r="F623" s="329" t="str">
        <f t="shared" si="4"/>
        <v>      - </v>
      </c>
      <c r="G623" s="295"/>
      <c r="H623" s="295"/>
      <c r="I623" s="295"/>
      <c r="J623" s="295"/>
      <c r="K623" s="295"/>
      <c r="L623" s="295"/>
      <c r="M623" s="295"/>
      <c r="N623" s="295"/>
      <c r="O623" s="295"/>
      <c r="P623" s="295"/>
      <c r="Q623" s="295"/>
      <c r="R623" s="295"/>
      <c r="S623" s="295"/>
      <c r="T623" s="295"/>
      <c r="U623" s="387"/>
      <c r="V623" s="387"/>
      <c r="W623" s="387"/>
      <c r="X623" s="387"/>
      <c r="Y623" s="387"/>
      <c r="Z623" s="387"/>
      <c r="AA623" s="387"/>
      <c r="AB623" s="387"/>
      <c r="AC623" s="387"/>
      <c r="AD623" s="387"/>
      <c r="AE623" s="387"/>
      <c r="AF623" s="387"/>
      <c r="AG623" s="387"/>
      <c r="AH623" s="387"/>
      <c r="AI623" s="387"/>
      <c r="AJ623" s="387"/>
      <c r="AK623" s="387"/>
      <c r="AL623" s="387"/>
      <c r="AM623" s="387"/>
      <c r="AN623" s="387"/>
      <c r="AO623" s="387"/>
      <c r="AP623" s="387"/>
      <c r="AQ623" s="387"/>
      <c r="AR623" s="387"/>
      <c r="AS623" s="387"/>
      <c r="AT623" s="387"/>
      <c r="AU623" s="387"/>
      <c r="AV623" s="387"/>
      <c r="AW623" s="387"/>
      <c r="AX623" s="387"/>
      <c r="AY623" s="387"/>
      <c r="AZ623" s="387"/>
      <c r="BA623" s="387"/>
      <c r="BB623" s="387"/>
      <c r="BC623" s="387"/>
      <c r="BD623" s="387"/>
      <c r="BE623" s="387"/>
      <c r="BF623" s="387"/>
      <c r="BG623" s="387"/>
      <c r="BH623" s="387"/>
      <c r="BI623" s="387"/>
      <c r="BJ623" s="387"/>
      <c r="BK623" s="387"/>
      <c r="BL623" s="387"/>
      <c r="BM623" s="387"/>
      <c r="BN623" s="387"/>
      <c r="BO623" s="387"/>
      <c r="BP623" s="387"/>
      <c r="BQ623" s="387"/>
      <c r="BR623" s="387"/>
      <c r="BS623" s="387"/>
      <c r="BT623" s="387"/>
      <c r="BU623" s="387"/>
      <c r="BV623" s="387"/>
      <c r="BW623" s="295"/>
      <c r="BX623" s="295"/>
      <c r="BY623" s="295"/>
    </row>
    <row r="624" ht="15.0" customHeight="1">
      <c r="A624" s="294"/>
      <c r="B624" s="295" t="str">
        <f>IF(ISTEXT(A624),SUMIF('Production Calendar'!$F$3:$F$171,'Crop Map'!$A624,'Production Calendar'!$G$3:$G$171),"")</f>
        <v/>
      </c>
      <c r="C624" s="327" t="str">
        <f t="shared" si="3"/>
        <v/>
      </c>
      <c r="D624" s="328" t="str">
        <f t="array" ref="D624">IF(ISBLANK(A624),"",XLOOKUP($A624,'Codified Game Plan'!$E$3:$E$477,'Codified Game Plan'!$G$3:$G$477,0))</f>
        <v/>
      </c>
      <c r="E624" s="328" t="str">
        <f>IF(ISBLANK(A624),"",MAXIFS('Codified Game Plan'!$I$3:$I$477,'Codified Game Plan'!$E$3:$E$477,A624))</f>
        <v/>
      </c>
      <c r="F624" s="329" t="str">
        <f t="shared" si="4"/>
        <v>      - </v>
      </c>
      <c r="G624" s="295"/>
      <c r="H624" s="295"/>
      <c r="I624" s="295"/>
      <c r="J624" s="295"/>
      <c r="K624" s="295"/>
      <c r="L624" s="295"/>
      <c r="M624" s="295"/>
      <c r="N624" s="295"/>
      <c r="O624" s="295"/>
      <c r="P624" s="295"/>
      <c r="Q624" s="295"/>
      <c r="R624" s="295"/>
      <c r="S624" s="295"/>
      <c r="T624" s="295"/>
      <c r="U624" s="387"/>
      <c r="V624" s="387"/>
      <c r="W624" s="387"/>
      <c r="X624" s="387"/>
      <c r="Y624" s="387"/>
      <c r="Z624" s="387"/>
      <c r="AA624" s="387"/>
      <c r="AB624" s="387"/>
      <c r="AC624" s="387"/>
      <c r="AD624" s="387"/>
      <c r="AE624" s="387"/>
      <c r="AF624" s="387"/>
      <c r="AG624" s="387"/>
      <c r="AH624" s="387"/>
      <c r="AI624" s="387"/>
      <c r="AJ624" s="387"/>
      <c r="AK624" s="387"/>
      <c r="AL624" s="387"/>
      <c r="AM624" s="387"/>
      <c r="AN624" s="387"/>
      <c r="AO624" s="387"/>
      <c r="AP624" s="387"/>
      <c r="AQ624" s="387"/>
      <c r="AR624" s="387"/>
      <c r="AS624" s="387"/>
      <c r="AT624" s="387"/>
      <c r="AU624" s="387"/>
      <c r="AV624" s="387"/>
      <c r="AW624" s="387"/>
      <c r="AX624" s="387"/>
      <c r="AY624" s="387"/>
      <c r="AZ624" s="387"/>
      <c r="BA624" s="387"/>
      <c r="BB624" s="387"/>
      <c r="BC624" s="387"/>
      <c r="BD624" s="387"/>
      <c r="BE624" s="387"/>
      <c r="BF624" s="387"/>
      <c r="BG624" s="387"/>
      <c r="BH624" s="387"/>
      <c r="BI624" s="387"/>
      <c r="BJ624" s="387"/>
      <c r="BK624" s="387"/>
      <c r="BL624" s="387"/>
      <c r="BM624" s="387"/>
      <c r="BN624" s="387"/>
      <c r="BO624" s="387"/>
      <c r="BP624" s="387"/>
      <c r="BQ624" s="387"/>
      <c r="BR624" s="387"/>
      <c r="BS624" s="387"/>
      <c r="BT624" s="387"/>
      <c r="BU624" s="387"/>
      <c r="BV624" s="387"/>
      <c r="BW624" s="295"/>
      <c r="BX624" s="295"/>
      <c r="BY624" s="295"/>
    </row>
    <row r="625" ht="15.0" customHeight="1">
      <c r="A625" s="294"/>
      <c r="B625" s="295" t="str">
        <f>IF(ISTEXT(A625),SUMIF('Production Calendar'!$F$3:$F$171,'Crop Map'!$A625,'Production Calendar'!$G$3:$G$171),"")</f>
        <v/>
      </c>
      <c r="C625" s="327" t="str">
        <f t="shared" si="3"/>
        <v/>
      </c>
      <c r="D625" s="328" t="str">
        <f t="array" ref="D625">IF(ISBLANK(A625),"",XLOOKUP($A625,'Codified Game Plan'!$E$3:$E$477,'Codified Game Plan'!$G$3:$G$477,0))</f>
        <v/>
      </c>
      <c r="E625" s="328" t="str">
        <f>IF(ISBLANK(A625),"",MAXIFS('Codified Game Plan'!$I$3:$I$477,'Codified Game Plan'!$E$3:$E$477,A625))</f>
        <v/>
      </c>
      <c r="F625" s="329" t="str">
        <f t="shared" si="4"/>
        <v>      - </v>
      </c>
      <c r="G625" s="295"/>
      <c r="H625" s="295"/>
      <c r="I625" s="295"/>
      <c r="J625" s="295"/>
      <c r="K625" s="295"/>
      <c r="L625" s="295"/>
      <c r="M625" s="295"/>
      <c r="N625" s="295"/>
      <c r="O625" s="295"/>
      <c r="P625" s="295"/>
      <c r="Q625" s="295"/>
      <c r="R625" s="295"/>
      <c r="S625" s="295"/>
      <c r="T625" s="295"/>
      <c r="U625" s="387"/>
      <c r="V625" s="387"/>
      <c r="W625" s="387"/>
      <c r="X625" s="387"/>
      <c r="Y625" s="387"/>
      <c r="Z625" s="387"/>
      <c r="AA625" s="387"/>
      <c r="AB625" s="387"/>
      <c r="AC625" s="387"/>
      <c r="AD625" s="387"/>
      <c r="AE625" s="387"/>
      <c r="AF625" s="387"/>
      <c r="AG625" s="387"/>
      <c r="AH625" s="387"/>
      <c r="AI625" s="387"/>
      <c r="AJ625" s="387"/>
      <c r="AK625" s="387"/>
      <c r="AL625" s="387"/>
      <c r="AM625" s="387"/>
      <c r="AN625" s="387"/>
      <c r="AO625" s="387"/>
      <c r="AP625" s="387"/>
      <c r="AQ625" s="387"/>
      <c r="AR625" s="387"/>
      <c r="AS625" s="387"/>
      <c r="AT625" s="387"/>
      <c r="AU625" s="387"/>
      <c r="AV625" s="387"/>
      <c r="AW625" s="387"/>
      <c r="AX625" s="387"/>
      <c r="AY625" s="387"/>
      <c r="AZ625" s="387"/>
      <c r="BA625" s="387"/>
      <c r="BB625" s="387"/>
      <c r="BC625" s="387"/>
      <c r="BD625" s="387"/>
      <c r="BE625" s="387"/>
      <c r="BF625" s="387"/>
      <c r="BG625" s="387"/>
      <c r="BH625" s="387"/>
      <c r="BI625" s="387"/>
      <c r="BJ625" s="387"/>
      <c r="BK625" s="387"/>
      <c r="BL625" s="387"/>
      <c r="BM625" s="387"/>
      <c r="BN625" s="387"/>
      <c r="BO625" s="387"/>
      <c r="BP625" s="387"/>
      <c r="BQ625" s="387"/>
      <c r="BR625" s="387"/>
      <c r="BS625" s="387"/>
      <c r="BT625" s="387"/>
      <c r="BU625" s="387"/>
      <c r="BV625" s="387"/>
      <c r="BW625" s="295"/>
      <c r="BX625" s="295"/>
      <c r="BY625" s="295"/>
    </row>
    <row r="626" ht="15.0" customHeight="1">
      <c r="A626" s="294"/>
      <c r="B626" s="295" t="str">
        <f>IF(ISTEXT(A626),SUMIF('Production Calendar'!$F$3:$F$171,'Crop Map'!$A626,'Production Calendar'!$G$3:$G$171),"")</f>
        <v/>
      </c>
      <c r="C626" s="327" t="str">
        <f t="shared" si="3"/>
        <v/>
      </c>
      <c r="D626" s="328" t="str">
        <f t="array" ref="D626">IF(ISBLANK(A626),"",XLOOKUP($A626,'Codified Game Plan'!$E$3:$E$477,'Codified Game Plan'!$G$3:$G$477,0))</f>
        <v/>
      </c>
      <c r="E626" s="328" t="str">
        <f>IF(ISBLANK(A626),"",MAXIFS('Codified Game Plan'!$I$3:$I$477,'Codified Game Plan'!$E$3:$E$477,A626))</f>
        <v/>
      </c>
      <c r="F626" s="329" t="str">
        <f t="shared" si="4"/>
        <v>      - </v>
      </c>
      <c r="G626" s="295"/>
      <c r="H626" s="295"/>
      <c r="I626" s="295"/>
      <c r="J626" s="295"/>
      <c r="K626" s="295"/>
      <c r="L626" s="295"/>
      <c r="M626" s="295"/>
      <c r="N626" s="295"/>
      <c r="O626" s="295"/>
      <c r="P626" s="295"/>
      <c r="Q626" s="295"/>
      <c r="R626" s="295"/>
      <c r="S626" s="295"/>
      <c r="T626" s="295"/>
      <c r="U626" s="387"/>
      <c r="V626" s="387"/>
      <c r="W626" s="387"/>
      <c r="X626" s="387"/>
      <c r="Y626" s="387"/>
      <c r="Z626" s="387"/>
      <c r="AA626" s="387"/>
      <c r="AB626" s="387"/>
      <c r="AC626" s="387"/>
      <c r="AD626" s="387"/>
      <c r="AE626" s="387"/>
      <c r="AF626" s="387"/>
      <c r="AG626" s="387"/>
      <c r="AH626" s="387"/>
      <c r="AI626" s="387"/>
      <c r="AJ626" s="387"/>
      <c r="AK626" s="387"/>
      <c r="AL626" s="387"/>
      <c r="AM626" s="387"/>
      <c r="AN626" s="387"/>
      <c r="AO626" s="387"/>
      <c r="AP626" s="387"/>
      <c r="AQ626" s="387"/>
      <c r="AR626" s="387"/>
      <c r="AS626" s="387"/>
      <c r="AT626" s="387"/>
      <c r="AU626" s="387"/>
      <c r="AV626" s="387"/>
      <c r="AW626" s="387"/>
      <c r="AX626" s="387"/>
      <c r="AY626" s="387"/>
      <c r="AZ626" s="387"/>
      <c r="BA626" s="387"/>
      <c r="BB626" s="387"/>
      <c r="BC626" s="387"/>
      <c r="BD626" s="387"/>
      <c r="BE626" s="387"/>
      <c r="BF626" s="387"/>
      <c r="BG626" s="387"/>
      <c r="BH626" s="387"/>
      <c r="BI626" s="387"/>
      <c r="BJ626" s="387"/>
      <c r="BK626" s="387"/>
      <c r="BL626" s="387"/>
      <c r="BM626" s="387"/>
      <c r="BN626" s="387"/>
      <c r="BO626" s="387"/>
      <c r="BP626" s="387"/>
      <c r="BQ626" s="387"/>
      <c r="BR626" s="387"/>
      <c r="BS626" s="387"/>
      <c r="BT626" s="387"/>
      <c r="BU626" s="387"/>
      <c r="BV626" s="387"/>
      <c r="BW626" s="295"/>
      <c r="BX626" s="295"/>
      <c r="BY626" s="295"/>
    </row>
    <row r="627" ht="15.0" customHeight="1">
      <c r="A627" s="294"/>
      <c r="B627" s="295" t="str">
        <f>IF(ISTEXT(A627),SUMIF('Production Calendar'!$F$3:$F$171,'Crop Map'!$A627,'Production Calendar'!$G$3:$G$171),"")</f>
        <v/>
      </c>
      <c r="C627" s="327" t="str">
        <f t="shared" si="3"/>
        <v/>
      </c>
      <c r="D627" s="328" t="str">
        <f t="array" ref="D627">IF(ISBLANK(A627),"",XLOOKUP($A627,'Codified Game Plan'!$E$3:$E$477,'Codified Game Plan'!$G$3:$G$477,0))</f>
        <v/>
      </c>
      <c r="E627" s="328" t="str">
        <f>IF(ISBLANK(A627),"",MAXIFS('Codified Game Plan'!$I$3:$I$477,'Codified Game Plan'!$E$3:$E$477,A627))</f>
        <v/>
      </c>
      <c r="F627" s="329" t="str">
        <f t="shared" si="4"/>
        <v>      - </v>
      </c>
      <c r="G627" s="295"/>
      <c r="H627" s="295"/>
      <c r="I627" s="295"/>
      <c r="J627" s="295"/>
      <c r="K627" s="295"/>
      <c r="L627" s="295"/>
      <c r="M627" s="295"/>
      <c r="N627" s="295"/>
      <c r="O627" s="295"/>
      <c r="P627" s="295"/>
      <c r="Q627" s="295"/>
      <c r="R627" s="295"/>
      <c r="S627" s="295"/>
      <c r="T627" s="295"/>
      <c r="U627" s="387"/>
      <c r="V627" s="387"/>
      <c r="W627" s="387"/>
      <c r="X627" s="387"/>
      <c r="Y627" s="387"/>
      <c r="Z627" s="387"/>
      <c r="AA627" s="387"/>
      <c r="AB627" s="387"/>
      <c r="AC627" s="387"/>
      <c r="AD627" s="387"/>
      <c r="AE627" s="387"/>
      <c r="AF627" s="387"/>
      <c r="AG627" s="387"/>
      <c r="AH627" s="387"/>
      <c r="AI627" s="387"/>
      <c r="AJ627" s="387"/>
      <c r="AK627" s="387"/>
      <c r="AL627" s="387"/>
      <c r="AM627" s="387"/>
      <c r="AN627" s="387"/>
      <c r="AO627" s="387"/>
      <c r="AP627" s="387"/>
      <c r="AQ627" s="387"/>
      <c r="AR627" s="387"/>
      <c r="AS627" s="387"/>
      <c r="AT627" s="387"/>
      <c r="AU627" s="387"/>
      <c r="AV627" s="387"/>
      <c r="AW627" s="387"/>
      <c r="AX627" s="387"/>
      <c r="AY627" s="387"/>
      <c r="AZ627" s="387"/>
      <c r="BA627" s="387"/>
      <c r="BB627" s="387"/>
      <c r="BC627" s="387"/>
      <c r="BD627" s="387"/>
      <c r="BE627" s="387"/>
      <c r="BF627" s="387"/>
      <c r="BG627" s="387"/>
      <c r="BH627" s="387"/>
      <c r="BI627" s="387"/>
      <c r="BJ627" s="387"/>
      <c r="BK627" s="387"/>
      <c r="BL627" s="387"/>
      <c r="BM627" s="387"/>
      <c r="BN627" s="387"/>
      <c r="BO627" s="387"/>
      <c r="BP627" s="387"/>
      <c r="BQ627" s="387"/>
      <c r="BR627" s="387"/>
      <c r="BS627" s="387"/>
      <c r="BT627" s="387"/>
      <c r="BU627" s="387"/>
      <c r="BV627" s="387"/>
      <c r="BW627" s="295"/>
      <c r="BX627" s="295"/>
      <c r="BY627" s="295"/>
    </row>
    <row r="628" ht="15.0" customHeight="1">
      <c r="A628" s="294"/>
      <c r="B628" s="295" t="str">
        <f>IF(ISTEXT(A628),SUMIF('Production Calendar'!$F$3:$F$171,'Crop Map'!$A628,'Production Calendar'!$G$3:$G$171),"")</f>
        <v/>
      </c>
      <c r="C628" s="327" t="str">
        <f t="shared" si="3"/>
        <v/>
      </c>
      <c r="D628" s="328" t="str">
        <f t="array" ref="D628">IF(ISBLANK(A628),"",XLOOKUP($A628,'Codified Game Plan'!$E$3:$E$477,'Codified Game Plan'!$G$3:$G$477,0))</f>
        <v/>
      </c>
      <c r="E628" s="328" t="str">
        <f>IF(ISBLANK(A628),"",MAXIFS('Codified Game Plan'!$I$3:$I$477,'Codified Game Plan'!$E$3:$E$477,A628))</f>
        <v/>
      </c>
      <c r="F628" s="329" t="str">
        <f t="shared" si="4"/>
        <v>      - </v>
      </c>
      <c r="G628" s="295"/>
      <c r="H628" s="295"/>
      <c r="I628" s="295"/>
      <c r="J628" s="295"/>
      <c r="K628" s="295"/>
      <c r="L628" s="295"/>
      <c r="M628" s="295"/>
      <c r="N628" s="295"/>
      <c r="O628" s="295"/>
      <c r="P628" s="295"/>
      <c r="Q628" s="295"/>
      <c r="R628" s="295"/>
      <c r="S628" s="295"/>
      <c r="T628" s="295"/>
      <c r="U628" s="387"/>
      <c r="V628" s="387"/>
      <c r="W628" s="387"/>
      <c r="X628" s="387"/>
      <c r="Y628" s="387"/>
      <c r="Z628" s="387"/>
      <c r="AA628" s="387"/>
      <c r="AB628" s="387"/>
      <c r="AC628" s="387"/>
      <c r="AD628" s="387"/>
      <c r="AE628" s="387"/>
      <c r="AF628" s="387"/>
      <c r="AG628" s="387"/>
      <c r="AH628" s="387"/>
      <c r="AI628" s="387"/>
      <c r="AJ628" s="387"/>
      <c r="AK628" s="387"/>
      <c r="AL628" s="387"/>
      <c r="AM628" s="387"/>
      <c r="AN628" s="387"/>
      <c r="AO628" s="387"/>
      <c r="AP628" s="387"/>
      <c r="AQ628" s="387"/>
      <c r="AR628" s="387"/>
      <c r="AS628" s="387"/>
      <c r="AT628" s="387"/>
      <c r="AU628" s="387"/>
      <c r="AV628" s="387"/>
      <c r="AW628" s="387"/>
      <c r="AX628" s="387"/>
      <c r="AY628" s="387"/>
      <c r="AZ628" s="387"/>
      <c r="BA628" s="387"/>
      <c r="BB628" s="387"/>
      <c r="BC628" s="387"/>
      <c r="BD628" s="387"/>
      <c r="BE628" s="387"/>
      <c r="BF628" s="387"/>
      <c r="BG628" s="387"/>
      <c r="BH628" s="387"/>
      <c r="BI628" s="387"/>
      <c r="BJ628" s="387"/>
      <c r="BK628" s="387"/>
      <c r="BL628" s="387"/>
      <c r="BM628" s="387"/>
      <c r="BN628" s="387"/>
      <c r="BO628" s="387"/>
      <c r="BP628" s="387"/>
      <c r="BQ628" s="387"/>
      <c r="BR628" s="387"/>
      <c r="BS628" s="387"/>
      <c r="BT628" s="387"/>
      <c r="BU628" s="387"/>
      <c r="BV628" s="387"/>
      <c r="BW628" s="295"/>
      <c r="BX628" s="295"/>
      <c r="BY628" s="295"/>
    </row>
    <row r="629" ht="15.0" customHeight="1">
      <c r="A629" s="294"/>
      <c r="B629" s="295" t="str">
        <f>IF(ISTEXT(A629),SUMIF('Production Calendar'!$F$3:$F$171,'Crop Map'!$A629,'Production Calendar'!$G$3:$G$171),"")</f>
        <v/>
      </c>
      <c r="C629" s="327" t="str">
        <f t="shared" si="3"/>
        <v/>
      </c>
      <c r="D629" s="328" t="str">
        <f t="array" ref="D629">IF(ISBLANK(A629),"",XLOOKUP($A629,'Codified Game Plan'!$E$3:$E$477,'Codified Game Plan'!$G$3:$G$477,0))</f>
        <v/>
      </c>
      <c r="E629" s="328" t="str">
        <f>IF(ISBLANK(A629),"",MAXIFS('Codified Game Plan'!$I$3:$I$477,'Codified Game Plan'!$E$3:$E$477,A629))</f>
        <v/>
      </c>
      <c r="F629" s="329" t="str">
        <f t="shared" si="4"/>
        <v>      - </v>
      </c>
      <c r="G629" s="295"/>
      <c r="H629" s="295"/>
      <c r="I629" s="295"/>
      <c r="J629" s="295"/>
      <c r="K629" s="295"/>
      <c r="L629" s="295"/>
      <c r="M629" s="295"/>
      <c r="N629" s="295"/>
      <c r="O629" s="295"/>
      <c r="P629" s="295"/>
      <c r="Q629" s="295"/>
      <c r="R629" s="295"/>
      <c r="S629" s="295"/>
      <c r="T629" s="295"/>
      <c r="U629" s="387"/>
      <c r="V629" s="387"/>
      <c r="W629" s="387"/>
      <c r="X629" s="387"/>
      <c r="Y629" s="387"/>
      <c r="Z629" s="387"/>
      <c r="AA629" s="387"/>
      <c r="AB629" s="387"/>
      <c r="AC629" s="387"/>
      <c r="AD629" s="387"/>
      <c r="AE629" s="387"/>
      <c r="AF629" s="387"/>
      <c r="AG629" s="387"/>
      <c r="AH629" s="387"/>
      <c r="AI629" s="387"/>
      <c r="AJ629" s="387"/>
      <c r="AK629" s="387"/>
      <c r="AL629" s="387"/>
      <c r="AM629" s="387"/>
      <c r="AN629" s="387"/>
      <c r="AO629" s="387"/>
      <c r="AP629" s="387"/>
      <c r="AQ629" s="387"/>
      <c r="AR629" s="387"/>
      <c r="AS629" s="387"/>
      <c r="AT629" s="387"/>
      <c r="AU629" s="387"/>
      <c r="AV629" s="387"/>
      <c r="AW629" s="387"/>
      <c r="AX629" s="387"/>
      <c r="AY629" s="387"/>
      <c r="AZ629" s="387"/>
      <c r="BA629" s="387"/>
      <c r="BB629" s="387"/>
      <c r="BC629" s="387"/>
      <c r="BD629" s="387"/>
      <c r="BE629" s="387"/>
      <c r="BF629" s="387"/>
      <c r="BG629" s="387"/>
      <c r="BH629" s="387"/>
      <c r="BI629" s="387"/>
      <c r="BJ629" s="387"/>
      <c r="BK629" s="387"/>
      <c r="BL629" s="387"/>
      <c r="BM629" s="387"/>
      <c r="BN629" s="387"/>
      <c r="BO629" s="387"/>
      <c r="BP629" s="387"/>
      <c r="BQ629" s="387"/>
      <c r="BR629" s="387"/>
      <c r="BS629" s="387"/>
      <c r="BT629" s="387"/>
      <c r="BU629" s="387"/>
      <c r="BV629" s="387"/>
      <c r="BW629" s="295"/>
      <c r="BX629" s="295"/>
      <c r="BY629" s="295"/>
    </row>
    <row r="630" ht="15.0" customHeight="1">
      <c r="A630" s="294"/>
      <c r="B630" s="295" t="str">
        <f>IF(ISTEXT(A630),SUMIF('Production Calendar'!$F$3:$F$171,'Crop Map'!$A630,'Production Calendar'!$G$3:$G$171),"")</f>
        <v/>
      </c>
      <c r="C630" s="327" t="str">
        <f t="shared" si="3"/>
        <v/>
      </c>
      <c r="D630" s="328" t="str">
        <f t="array" ref="D630">IF(ISBLANK(A630),"",XLOOKUP($A630,'Codified Game Plan'!$E$3:$E$477,'Codified Game Plan'!$G$3:$G$477,0))</f>
        <v/>
      </c>
      <c r="E630" s="328" t="str">
        <f>IF(ISBLANK(A630),"",MAXIFS('Codified Game Plan'!$I$3:$I$477,'Codified Game Plan'!$E$3:$E$477,A630))</f>
        <v/>
      </c>
      <c r="F630" s="329" t="str">
        <f t="shared" si="4"/>
        <v>      - </v>
      </c>
      <c r="G630" s="295"/>
      <c r="H630" s="295"/>
      <c r="I630" s="295"/>
      <c r="J630" s="295"/>
      <c r="K630" s="295"/>
      <c r="L630" s="295"/>
      <c r="M630" s="295"/>
      <c r="N630" s="295"/>
      <c r="O630" s="295"/>
      <c r="P630" s="295"/>
      <c r="Q630" s="295"/>
      <c r="R630" s="295"/>
      <c r="S630" s="295"/>
      <c r="T630" s="295"/>
      <c r="U630" s="387"/>
      <c r="V630" s="387"/>
      <c r="W630" s="387"/>
      <c r="X630" s="387"/>
      <c r="Y630" s="387"/>
      <c r="Z630" s="387"/>
      <c r="AA630" s="387"/>
      <c r="AB630" s="387"/>
      <c r="AC630" s="387"/>
      <c r="AD630" s="387"/>
      <c r="AE630" s="387"/>
      <c r="AF630" s="387"/>
      <c r="AG630" s="387"/>
      <c r="AH630" s="387"/>
      <c r="AI630" s="387"/>
      <c r="AJ630" s="387"/>
      <c r="AK630" s="387"/>
      <c r="AL630" s="387"/>
      <c r="AM630" s="387"/>
      <c r="AN630" s="387"/>
      <c r="AO630" s="387"/>
      <c r="AP630" s="387"/>
      <c r="AQ630" s="387"/>
      <c r="AR630" s="387"/>
      <c r="AS630" s="387"/>
      <c r="AT630" s="387"/>
      <c r="AU630" s="387"/>
      <c r="AV630" s="387"/>
      <c r="AW630" s="387"/>
      <c r="AX630" s="387"/>
      <c r="AY630" s="387"/>
      <c r="AZ630" s="387"/>
      <c r="BA630" s="387"/>
      <c r="BB630" s="387"/>
      <c r="BC630" s="387"/>
      <c r="BD630" s="387"/>
      <c r="BE630" s="387"/>
      <c r="BF630" s="387"/>
      <c r="BG630" s="387"/>
      <c r="BH630" s="387"/>
      <c r="BI630" s="387"/>
      <c r="BJ630" s="387"/>
      <c r="BK630" s="387"/>
      <c r="BL630" s="387"/>
      <c r="BM630" s="387"/>
      <c r="BN630" s="387"/>
      <c r="BO630" s="387"/>
      <c r="BP630" s="387"/>
      <c r="BQ630" s="387"/>
      <c r="BR630" s="387"/>
      <c r="BS630" s="387"/>
      <c r="BT630" s="387"/>
      <c r="BU630" s="387"/>
      <c r="BV630" s="387"/>
      <c r="BW630" s="295"/>
      <c r="BX630" s="295"/>
      <c r="BY630" s="295"/>
    </row>
    <row r="631" ht="15.0" customHeight="1">
      <c r="A631" s="294"/>
      <c r="B631" s="295" t="str">
        <f>IF(ISTEXT(A631),SUMIF('Production Calendar'!$F$3:$F$171,'Crop Map'!$A631,'Production Calendar'!$G$3:$G$171),"")</f>
        <v/>
      </c>
      <c r="C631" s="327" t="str">
        <f t="shared" si="3"/>
        <v/>
      </c>
      <c r="D631" s="328" t="str">
        <f t="array" ref="D631">IF(ISBLANK(A631),"",XLOOKUP($A631,'Codified Game Plan'!$E$3:$E$477,'Codified Game Plan'!$G$3:$G$477,0))</f>
        <v/>
      </c>
      <c r="E631" s="328" t="str">
        <f>IF(ISBLANK(A631),"",MAXIFS('Codified Game Plan'!$I$3:$I$477,'Codified Game Plan'!$E$3:$E$477,A631))</f>
        <v/>
      </c>
      <c r="F631" s="329" t="str">
        <f t="shared" si="4"/>
        <v>      - </v>
      </c>
      <c r="G631" s="295"/>
      <c r="H631" s="295"/>
      <c r="I631" s="295"/>
      <c r="J631" s="295"/>
      <c r="K631" s="295"/>
      <c r="L631" s="295"/>
      <c r="M631" s="295"/>
      <c r="N631" s="295"/>
      <c r="O631" s="295"/>
      <c r="P631" s="295"/>
      <c r="Q631" s="295"/>
      <c r="R631" s="295"/>
      <c r="S631" s="295"/>
      <c r="T631" s="295"/>
      <c r="U631" s="387"/>
      <c r="V631" s="387"/>
      <c r="W631" s="387"/>
      <c r="X631" s="387"/>
      <c r="Y631" s="387"/>
      <c r="Z631" s="387"/>
      <c r="AA631" s="387"/>
      <c r="AB631" s="387"/>
      <c r="AC631" s="387"/>
      <c r="AD631" s="387"/>
      <c r="AE631" s="387"/>
      <c r="AF631" s="387"/>
      <c r="AG631" s="387"/>
      <c r="AH631" s="387"/>
      <c r="AI631" s="387"/>
      <c r="AJ631" s="387"/>
      <c r="AK631" s="387"/>
      <c r="AL631" s="387"/>
      <c r="AM631" s="387"/>
      <c r="AN631" s="387"/>
      <c r="AO631" s="387"/>
      <c r="AP631" s="387"/>
      <c r="AQ631" s="387"/>
      <c r="AR631" s="387"/>
      <c r="AS631" s="387"/>
      <c r="AT631" s="387"/>
      <c r="AU631" s="387"/>
      <c r="AV631" s="387"/>
      <c r="AW631" s="387"/>
      <c r="AX631" s="387"/>
      <c r="AY631" s="387"/>
      <c r="AZ631" s="387"/>
      <c r="BA631" s="387"/>
      <c r="BB631" s="387"/>
      <c r="BC631" s="387"/>
      <c r="BD631" s="387"/>
      <c r="BE631" s="387"/>
      <c r="BF631" s="387"/>
      <c r="BG631" s="387"/>
      <c r="BH631" s="387"/>
      <c r="BI631" s="387"/>
      <c r="BJ631" s="387"/>
      <c r="BK631" s="387"/>
      <c r="BL631" s="387"/>
      <c r="BM631" s="387"/>
      <c r="BN631" s="387"/>
      <c r="BO631" s="387"/>
      <c r="BP631" s="387"/>
      <c r="BQ631" s="387"/>
      <c r="BR631" s="387"/>
      <c r="BS631" s="387"/>
      <c r="BT631" s="387"/>
      <c r="BU631" s="387"/>
      <c r="BV631" s="387"/>
      <c r="BW631" s="295"/>
      <c r="BX631" s="295"/>
      <c r="BY631" s="295"/>
    </row>
    <row r="632" ht="15.0" customHeight="1">
      <c r="A632" s="294"/>
      <c r="B632" s="295" t="str">
        <f>IF(ISTEXT(A632),SUMIF('Production Calendar'!$F$3:$F$171,'Crop Map'!$A632,'Production Calendar'!$G$3:$G$171),"")</f>
        <v/>
      </c>
      <c r="C632" s="327" t="str">
        <f t="shared" si="3"/>
        <v/>
      </c>
      <c r="D632" s="328" t="str">
        <f t="array" ref="D632">IF(ISBLANK(A632),"",XLOOKUP($A632,'Codified Game Plan'!$E$3:$E$477,'Codified Game Plan'!$G$3:$G$477,0))</f>
        <v/>
      </c>
      <c r="E632" s="328" t="str">
        <f>IF(ISBLANK(A632),"",MAXIFS('Codified Game Plan'!$I$3:$I$477,'Codified Game Plan'!$E$3:$E$477,A632))</f>
        <v/>
      </c>
      <c r="F632" s="329" t="str">
        <f t="shared" si="4"/>
        <v>      - </v>
      </c>
      <c r="G632" s="295"/>
      <c r="H632" s="295"/>
      <c r="I632" s="295"/>
      <c r="J632" s="295"/>
      <c r="K632" s="295"/>
      <c r="L632" s="295"/>
      <c r="M632" s="295"/>
      <c r="N632" s="295"/>
      <c r="O632" s="295"/>
      <c r="P632" s="295"/>
      <c r="Q632" s="295"/>
      <c r="R632" s="295"/>
      <c r="S632" s="295"/>
      <c r="T632" s="295"/>
      <c r="U632" s="387"/>
      <c r="V632" s="387"/>
      <c r="W632" s="387"/>
      <c r="X632" s="387"/>
      <c r="Y632" s="387"/>
      <c r="Z632" s="387"/>
      <c r="AA632" s="387"/>
      <c r="AB632" s="387"/>
      <c r="AC632" s="387"/>
      <c r="AD632" s="387"/>
      <c r="AE632" s="387"/>
      <c r="AF632" s="387"/>
      <c r="AG632" s="387"/>
      <c r="AH632" s="387"/>
      <c r="AI632" s="387"/>
      <c r="AJ632" s="387"/>
      <c r="AK632" s="387"/>
      <c r="AL632" s="387"/>
      <c r="AM632" s="387"/>
      <c r="AN632" s="387"/>
      <c r="AO632" s="387"/>
      <c r="AP632" s="387"/>
      <c r="AQ632" s="387"/>
      <c r="AR632" s="387"/>
      <c r="AS632" s="387"/>
      <c r="AT632" s="387"/>
      <c r="AU632" s="387"/>
      <c r="AV632" s="387"/>
      <c r="AW632" s="387"/>
      <c r="AX632" s="387"/>
      <c r="AY632" s="387"/>
      <c r="AZ632" s="387"/>
      <c r="BA632" s="387"/>
      <c r="BB632" s="387"/>
      <c r="BC632" s="387"/>
      <c r="BD632" s="387"/>
      <c r="BE632" s="387"/>
      <c r="BF632" s="387"/>
      <c r="BG632" s="387"/>
      <c r="BH632" s="387"/>
      <c r="BI632" s="387"/>
      <c r="BJ632" s="387"/>
      <c r="BK632" s="387"/>
      <c r="BL632" s="387"/>
      <c r="BM632" s="387"/>
      <c r="BN632" s="387"/>
      <c r="BO632" s="387"/>
      <c r="BP632" s="387"/>
      <c r="BQ632" s="387"/>
      <c r="BR632" s="387"/>
      <c r="BS632" s="387"/>
      <c r="BT632" s="387"/>
      <c r="BU632" s="387"/>
      <c r="BV632" s="387"/>
      <c r="BW632" s="295"/>
      <c r="BX632" s="295"/>
      <c r="BY632" s="295"/>
    </row>
    <row r="633" ht="15.0" customHeight="1">
      <c r="A633" s="294"/>
      <c r="B633" s="295" t="str">
        <f>IF(ISTEXT(A633),SUMIF('Production Calendar'!$F$3:$F$171,'Crop Map'!$A633,'Production Calendar'!$G$3:$G$171),"")</f>
        <v/>
      </c>
      <c r="C633" s="327" t="str">
        <f t="shared" si="3"/>
        <v/>
      </c>
      <c r="D633" s="328" t="str">
        <f t="array" ref="D633">IF(ISBLANK(A633),"",XLOOKUP($A633,'Codified Game Plan'!$E$3:$E$477,'Codified Game Plan'!$G$3:$G$477,0))</f>
        <v/>
      </c>
      <c r="E633" s="328" t="str">
        <f>IF(ISBLANK(A633),"",MAXIFS('Codified Game Plan'!$I$3:$I$477,'Codified Game Plan'!$E$3:$E$477,A633))</f>
        <v/>
      </c>
      <c r="F633" s="329" t="str">
        <f t="shared" si="4"/>
        <v>      - </v>
      </c>
      <c r="G633" s="295"/>
      <c r="H633" s="295"/>
      <c r="I633" s="295"/>
      <c r="J633" s="295"/>
      <c r="K633" s="295"/>
      <c r="L633" s="295"/>
      <c r="M633" s="295"/>
      <c r="N633" s="295"/>
      <c r="O633" s="295"/>
      <c r="P633" s="295"/>
      <c r="Q633" s="295"/>
      <c r="R633" s="295"/>
      <c r="S633" s="295"/>
      <c r="T633" s="295"/>
      <c r="U633" s="387"/>
      <c r="V633" s="387"/>
      <c r="W633" s="387"/>
      <c r="X633" s="387"/>
      <c r="Y633" s="387"/>
      <c r="Z633" s="387"/>
      <c r="AA633" s="387"/>
      <c r="AB633" s="387"/>
      <c r="AC633" s="387"/>
      <c r="AD633" s="387"/>
      <c r="AE633" s="387"/>
      <c r="AF633" s="387"/>
      <c r="AG633" s="387"/>
      <c r="AH633" s="387"/>
      <c r="AI633" s="387"/>
      <c r="AJ633" s="387"/>
      <c r="AK633" s="387"/>
      <c r="AL633" s="387"/>
      <c r="AM633" s="387"/>
      <c r="AN633" s="387"/>
      <c r="AO633" s="387"/>
      <c r="AP633" s="387"/>
      <c r="AQ633" s="387"/>
      <c r="AR633" s="387"/>
      <c r="AS633" s="387"/>
      <c r="AT633" s="387"/>
      <c r="AU633" s="387"/>
      <c r="AV633" s="387"/>
      <c r="AW633" s="387"/>
      <c r="AX633" s="387"/>
      <c r="AY633" s="387"/>
      <c r="AZ633" s="387"/>
      <c r="BA633" s="387"/>
      <c r="BB633" s="387"/>
      <c r="BC633" s="387"/>
      <c r="BD633" s="387"/>
      <c r="BE633" s="387"/>
      <c r="BF633" s="387"/>
      <c r="BG633" s="387"/>
      <c r="BH633" s="387"/>
      <c r="BI633" s="387"/>
      <c r="BJ633" s="387"/>
      <c r="BK633" s="387"/>
      <c r="BL633" s="387"/>
      <c r="BM633" s="387"/>
      <c r="BN633" s="387"/>
      <c r="BO633" s="387"/>
      <c r="BP633" s="387"/>
      <c r="BQ633" s="387"/>
      <c r="BR633" s="387"/>
      <c r="BS633" s="387"/>
      <c r="BT633" s="387"/>
      <c r="BU633" s="387"/>
      <c r="BV633" s="387"/>
      <c r="BW633" s="295"/>
      <c r="BX633" s="295"/>
      <c r="BY633" s="295"/>
    </row>
    <row r="634" ht="15.0" customHeight="1">
      <c r="A634" s="294"/>
      <c r="B634" s="295" t="str">
        <f>IF(ISTEXT(A634),SUMIF('Production Calendar'!$F$3:$F$171,'Crop Map'!$A634,'Production Calendar'!$G$3:$G$171),"")</f>
        <v/>
      </c>
      <c r="C634" s="327" t="str">
        <f t="shared" si="3"/>
        <v/>
      </c>
      <c r="D634" s="328" t="str">
        <f t="array" ref="D634">IF(ISBLANK(A634),"",XLOOKUP($A634,'Codified Game Plan'!$E$3:$E$477,'Codified Game Plan'!$G$3:$G$477,0))</f>
        <v/>
      </c>
      <c r="E634" s="328" t="str">
        <f>IF(ISBLANK(A634),"",MAXIFS('Codified Game Plan'!$I$3:$I$477,'Codified Game Plan'!$E$3:$E$477,A634))</f>
        <v/>
      </c>
      <c r="F634" s="329" t="str">
        <f t="shared" si="4"/>
        <v>      - </v>
      </c>
      <c r="G634" s="295"/>
      <c r="H634" s="295"/>
      <c r="I634" s="295"/>
      <c r="J634" s="295"/>
      <c r="K634" s="295"/>
      <c r="L634" s="295"/>
      <c r="M634" s="295"/>
      <c r="N634" s="295"/>
      <c r="O634" s="295"/>
      <c r="P634" s="295"/>
      <c r="Q634" s="295"/>
      <c r="R634" s="295"/>
      <c r="S634" s="295"/>
      <c r="T634" s="295"/>
      <c r="U634" s="387"/>
      <c r="V634" s="387"/>
      <c r="W634" s="387"/>
      <c r="X634" s="387"/>
      <c r="Y634" s="387"/>
      <c r="Z634" s="387"/>
      <c r="AA634" s="387"/>
      <c r="AB634" s="387"/>
      <c r="AC634" s="387"/>
      <c r="AD634" s="387"/>
      <c r="AE634" s="387"/>
      <c r="AF634" s="387"/>
      <c r="AG634" s="387"/>
      <c r="AH634" s="387"/>
      <c r="AI634" s="387"/>
      <c r="AJ634" s="387"/>
      <c r="AK634" s="387"/>
      <c r="AL634" s="387"/>
      <c r="AM634" s="387"/>
      <c r="AN634" s="387"/>
      <c r="AO634" s="387"/>
      <c r="AP634" s="387"/>
      <c r="AQ634" s="387"/>
      <c r="AR634" s="387"/>
      <c r="AS634" s="387"/>
      <c r="AT634" s="387"/>
      <c r="AU634" s="387"/>
      <c r="AV634" s="387"/>
      <c r="AW634" s="387"/>
      <c r="AX634" s="387"/>
      <c r="AY634" s="387"/>
      <c r="AZ634" s="387"/>
      <c r="BA634" s="387"/>
      <c r="BB634" s="387"/>
      <c r="BC634" s="387"/>
      <c r="BD634" s="387"/>
      <c r="BE634" s="387"/>
      <c r="BF634" s="387"/>
      <c r="BG634" s="387"/>
      <c r="BH634" s="387"/>
      <c r="BI634" s="387"/>
      <c r="BJ634" s="387"/>
      <c r="BK634" s="387"/>
      <c r="BL634" s="387"/>
      <c r="BM634" s="387"/>
      <c r="BN634" s="387"/>
      <c r="BO634" s="387"/>
      <c r="BP634" s="387"/>
      <c r="BQ634" s="387"/>
      <c r="BR634" s="387"/>
      <c r="BS634" s="387"/>
      <c r="BT634" s="387"/>
      <c r="BU634" s="387"/>
      <c r="BV634" s="387"/>
      <c r="BW634" s="295"/>
      <c r="BX634" s="295"/>
      <c r="BY634" s="295"/>
    </row>
    <row r="635" ht="15.0" customHeight="1">
      <c r="A635" s="294"/>
      <c r="B635" s="295" t="str">
        <f>IF(ISTEXT(A635),SUMIF('Production Calendar'!$F$3:$F$171,'Crop Map'!$A635,'Production Calendar'!$G$3:$G$171),"")</f>
        <v/>
      </c>
      <c r="C635" s="327" t="str">
        <f t="shared" si="3"/>
        <v/>
      </c>
      <c r="D635" s="328" t="str">
        <f t="array" ref="D635">IF(ISBLANK(A635),"",XLOOKUP($A635,'Codified Game Plan'!$E$3:$E$477,'Codified Game Plan'!$G$3:$G$477,0))</f>
        <v/>
      </c>
      <c r="E635" s="328" t="str">
        <f>IF(ISBLANK(A635),"",MAXIFS('Codified Game Plan'!$I$3:$I$477,'Codified Game Plan'!$E$3:$E$477,A635))</f>
        <v/>
      </c>
      <c r="F635" s="329" t="str">
        <f t="shared" si="4"/>
        <v>      - </v>
      </c>
      <c r="G635" s="295"/>
      <c r="H635" s="295"/>
      <c r="I635" s="295"/>
      <c r="J635" s="295"/>
      <c r="K635" s="295"/>
      <c r="L635" s="295"/>
      <c r="M635" s="295"/>
      <c r="N635" s="295"/>
      <c r="O635" s="295"/>
      <c r="P635" s="295"/>
      <c r="Q635" s="295"/>
      <c r="R635" s="295"/>
      <c r="S635" s="295"/>
      <c r="T635" s="295"/>
      <c r="U635" s="387"/>
      <c r="V635" s="387"/>
      <c r="W635" s="387"/>
      <c r="X635" s="387"/>
      <c r="Y635" s="387"/>
      <c r="Z635" s="387"/>
      <c r="AA635" s="387"/>
      <c r="AB635" s="387"/>
      <c r="AC635" s="387"/>
      <c r="AD635" s="387"/>
      <c r="AE635" s="387"/>
      <c r="AF635" s="387"/>
      <c r="AG635" s="387"/>
      <c r="AH635" s="387"/>
      <c r="AI635" s="387"/>
      <c r="AJ635" s="387"/>
      <c r="AK635" s="387"/>
      <c r="AL635" s="387"/>
      <c r="AM635" s="387"/>
      <c r="AN635" s="387"/>
      <c r="AO635" s="387"/>
      <c r="AP635" s="387"/>
      <c r="AQ635" s="387"/>
      <c r="AR635" s="387"/>
      <c r="AS635" s="387"/>
      <c r="AT635" s="387"/>
      <c r="AU635" s="387"/>
      <c r="AV635" s="387"/>
      <c r="AW635" s="387"/>
      <c r="AX635" s="387"/>
      <c r="AY635" s="387"/>
      <c r="AZ635" s="387"/>
      <c r="BA635" s="387"/>
      <c r="BB635" s="387"/>
      <c r="BC635" s="387"/>
      <c r="BD635" s="387"/>
      <c r="BE635" s="387"/>
      <c r="BF635" s="387"/>
      <c r="BG635" s="387"/>
      <c r="BH635" s="387"/>
      <c r="BI635" s="387"/>
      <c r="BJ635" s="387"/>
      <c r="BK635" s="387"/>
      <c r="BL635" s="387"/>
      <c r="BM635" s="387"/>
      <c r="BN635" s="387"/>
      <c r="BO635" s="387"/>
      <c r="BP635" s="387"/>
      <c r="BQ635" s="387"/>
      <c r="BR635" s="387"/>
      <c r="BS635" s="387"/>
      <c r="BT635" s="387"/>
      <c r="BU635" s="387"/>
      <c r="BV635" s="387"/>
      <c r="BW635" s="295"/>
      <c r="BX635" s="295"/>
      <c r="BY635" s="295"/>
    </row>
    <row r="636" ht="15.0" customHeight="1">
      <c r="A636" s="294"/>
      <c r="B636" s="295" t="str">
        <f>IF(ISTEXT(A636),SUMIF('Production Calendar'!$F$3:$F$171,'Crop Map'!$A636,'Production Calendar'!$G$3:$G$171),"")</f>
        <v/>
      </c>
      <c r="C636" s="327" t="str">
        <f t="shared" si="3"/>
        <v/>
      </c>
      <c r="D636" s="328" t="str">
        <f t="array" ref="D636">IF(ISBLANK(A636),"",XLOOKUP($A636,'Codified Game Plan'!$E$3:$E$477,'Codified Game Plan'!$G$3:$G$477,0))</f>
        <v/>
      </c>
      <c r="E636" s="328" t="str">
        <f>IF(ISBLANK(A636),"",MAXIFS('Codified Game Plan'!$I$3:$I$477,'Codified Game Plan'!$E$3:$E$477,A636))</f>
        <v/>
      </c>
      <c r="F636" s="329" t="str">
        <f t="shared" si="4"/>
        <v>      - </v>
      </c>
      <c r="G636" s="295"/>
      <c r="H636" s="295"/>
      <c r="I636" s="295"/>
      <c r="J636" s="295"/>
      <c r="K636" s="295"/>
      <c r="L636" s="295"/>
      <c r="M636" s="295"/>
      <c r="N636" s="295"/>
      <c r="O636" s="295"/>
      <c r="P636" s="295"/>
      <c r="Q636" s="295"/>
      <c r="R636" s="295"/>
      <c r="S636" s="295"/>
      <c r="T636" s="295"/>
      <c r="U636" s="387"/>
      <c r="V636" s="387"/>
      <c r="W636" s="387"/>
      <c r="X636" s="387"/>
      <c r="Y636" s="387"/>
      <c r="Z636" s="387"/>
      <c r="AA636" s="387"/>
      <c r="AB636" s="387"/>
      <c r="AC636" s="387"/>
      <c r="AD636" s="387"/>
      <c r="AE636" s="387"/>
      <c r="AF636" s="387"/>
      <c r="AG636" s="387"/>
      <c r="AH636" s="387"/>
      <c r="AI636" s="387"/>
      <c r="AJ636" s="387"/>
      <c r="AK636" s="387"/>
      <c r="AL636" s="387"/>
      <c r="AM636" s="387"/>
      <c r="AN636" s="387"/>
      <c r="AO636" s="387"/>
      <c r="AP636" s="387"/>
      <c r="AQ636" s="387"/>
      <c r="AR636" s="387"/>
      <c r="AS636" s="387"/>
      <c r="AT636" s="387"/>
      <c r="AU636" s="387"/>
      <c r="AV636" s="387"/>
      <c r="AW636" s="387"/>
      <c r="AX636" s="387"/>
      <c r="AY636" s="387"/>
      <c r="AZ636" s="387"/>
      <c r="BA636" s="387"/>
      <c r="BB636" s="387"/>
      <c r="BC636" s="387"/>
      <c r="BD636" s="387"/>
      <c r="BE636" s="387"/>
      <c r="BF636" s="387"/>
      <c r="BG636" s="387"/>
      <c r="BH636" s="387"/>
      <c r="BI636" s="387"/>
      <c r="BJ636" s="387"/>
      <c r="BK636" s="387"/>
      <c r="BL636" s="387"/>
      <c r="BM636" s="387"/>
      <c r="BN636" s="387"/>
      <c r="BO636" s="387"/>
      <c r="BP636" s="387"/>
      <c r="BQ636" s="387"/>
      <c r="BR636" s="387"/>
      <c r="BS636" s="387"/>
      <c r="BT636" s="387"/>
      <c r="BU636" s="387"/>
      <c r="BV636" s="387"/>
      <c r="BW636" s="295"/>
      <c r="BX636" s="295"/>
      <c r="BY636" s="295"/>
    </row>
    <row r="637" ht="15.0" customHeight="1">
      <c r="A637" s="294"/>
      <c r="B637" s="295" t="str">
        <f>IF(ISTEXT(A637),SUMIF('Production Calendar'!$F$3:$F$171,'Crop Map'!$A637,'Production Calendar'!$G$3:$G$171),"")</f>
        <v/>
      </c>
      <c r="C637" s="327" t="str">
        <f t="shared" si="3"/>
        <v/>
      </c>
      <c r="D637" s="328" t="str">
        <f t="array" ref="D637">IF(ISBLANK(A637),"",XLOOKUP($A637,'Codified Game Plan'!$E$3:$E$477,'Codified Game Plan'!$G$3:$G$477,0))</f>
        <v/>
      </c>
      <c r="E637" s="328" t="str">
        <f>IF(ISBLANK(A637),"",MAXIFS('Codified Game Plan'!$I$3:$I$477,'Codified Game Plan'!$E$3:$E$477,A637))</f>
        <v/>
      </c>
      <c r="F637" s="329" t="str">
        <f t="shared" si="4"/>
        <v>      - </v>
      </c>
      <c r="G637" s="295"/>
      <c r="H637" s="295"/>
      <c r="I637" s="295"/>
      <c r="J637" s="295"/>
      <c r="K637" s="295"/>
      <c r="L637" s="295"/>
      <c r="M637" s="295"/>
      <c r="N637" s="295"/>
      <c r="O637" s="295"/>
      <c r="P637" s="295"/>
      <c r="Q637" s="295"/>
      <c r="R637" s="295"/>
      <c r="S637" s="295"/>
      <c r="T637" s="295"/>
      <c r="U637" s="387"/>
      <c r="V637" s="387"/>
      <c r="W637" s="387"/>
      <c r="X637" s="387"/>
      <c r="Y637" s="387"/>
      <c r="Z637" s="387"/>
      <c r="AA637" s="387"/>
      <c r="AB637" s="387"/>
      <c r="AC637" s="387"/>
      <c r="AD637" s="387"/>
      <c r="AE637" s="387"/>
      <c r="AF637" s="387"/>
      <c r="AG637" s="387"/>
      <c r="AH637" s="387"/>
      <c r="AI637" s="387"/>
      <c r="AJ637" s="387"/>
      <c r="AK637" s="387"/>
      <c r="AL637" s="387"/>
      <c r="AM637" s="387"/>
      <c r="AN637" s="387"/>
      <c r="AO637" s="387"/>
      <c r="AP637" s="387"/>
      <c r="AQ637" s="387"/>
      <c r="AR637" s="387"/>
      <c r="AS637" s="387"/>
      <c r="AT637" s="387"/>
      <c r="AU637" s="387"/>
      <c r="AV637" s="387"/>
      <c r="AW637" s="387"/>
      <c r="AX637" s="387"/>
      <c r="AY637" s="387"/>
      <c r="AZ637" s="387"/>
      <c r="BA637" s="387"/>
      <c r="BB637" s="387"/>
      <c r="BC637" s="387"/>
      <c r="BD637" s="387"/>
      <c r="BE637" s="387"/>
      <c r="BF637" s="387"/>
      <c r="BG637" s="387"/>
      <c r="BH637" s="387"/>
      <c r="BI637" s="387"/>
      <c r="BJ637" s="387"/>
      <c r="BK637" s="387"/>
      <c r="BL637" s="387"/>
      <c r="BM637" s="387"/>
      <c r="BN637" s="387"/>
      <c r="BO637" s="387"/>
      <c r="BP637" s="387"/>
      <c r="BQ637" s="387"/>
      <c r="BR637" s="387"/>
      <c r="BS637" s="387"/>
      <c r="BT637" s="387"/>
      <c r="BU637" s="387"/>
      <c r="BV637" s="387"/>
      <c r="BW637" s="295"/>
      <c r="BX637" s="295"/>
      <c r="BY637" s="295"/>
    </row>
    <row r="638" ht="15.0" customHeight="1">
      <c r="A638" s="294"/>
      <c r="B638" s="295" t="str">
        <f>IF(ISTEXT(A638),SUMIF('Production Calendar'!$F$3:$F$171,'Crop Map'!$A638,'Production Calendar'!$G$3:$G$171),"")</f>
        <v/>
      </c>
      <c r="C638" s="327" t="str">
        <f t="shared" si="3"/>
        <v/>
      </c>
      <c r="D638" s="328" t="str">
        <f t="array" ref="D638">IF(ISBLANK(A638),"",XLOOKUP($A638,'Codified Game Plan'!$E$3:$E$477,'Codified Game Plan'!$G$3:$G$477,0))</f>
        <v/>
      </c>
      <c r="E638" s="328" t="str">
        <f>IF(ISBLANK(A638),"",MAXIFS('Codified Game Plan'!$I$3:$I$477,'Codified Game Plan'!$E$3:$E$477,A638))</f>
        <v/>
      </c>
      <c r="F638" s="329" t="str">
        <f t="shared" si="4"/>
        <v>      - </v>
      </c>
      <c r="G638" s="295"/>
      <c r="H638" s="295"/>
      <c r="I638" s="295"/>
      <c r="J638" s="295"/>
      <c r="K638" s="295"/>
      <c r="L638" s="295"/>
      <c r="M638" s="295"/>
      <c r="N638" s="295"/>
      <c r="O638" s="295"/>
      <c r="P638" s="295"/>
      <c r="Q638" s="295"/>
      <c r="R638" s="295"/>
      <c r="S638" s="295"/>
      <c r="T638" s="295"/>
      <c r="U638" s="387"/>
      <c r="V638" s="387"/>
      <c r="W638" s="387"/>
      <c r="X638" s="387"/>
      <c r="Y638" s="387"/>
      <c r="Z638" s="387"/>
      <c r="AA638" s="387"/>
      <c r="AB638" s="387"/>
      <c r="AC638" s="387"/>
      <c r="AD638" s="387"/>
      <c r="AE638" s="387"/>
      <c r="AF638" s="387"/>
      <c r="AG638" s="387"/>
      <c r="AH638" s="387"/>
      <c r="AI638" s="387"/>
      <c r="AJ638" s="387"/>
      <c r="AK638" s="387"/>
      <c r="AL638" s="387"/>
      <c r="AM638" s="387"/>
      <c r="AN638" s="387"/>
      <c r="AO638" s="387"/>
      <c r="AP638" s="387"/>
      <c r="AQ638" s="387"/>
      <c r="AR638" s="387"/>
      <c r="AS638" s="387"/>
      <c r="AT638" s="387"/>
      <c r="AU638" s="387"/>
      <c r="AV638" s="387"/>
      <c r="AW638" s="387"/>
      <c r="AX638" s="387"/>
      <c r="AY638" s="387"/>
      <c r="AZ638" s="387"/>
      <c r="BA638" s="387"/>
      <c r="BB638" s="387"/>
      <c r="BC638" s="387"/>
      <c r="BD638" s="387"/>
      <c r="BE638" s="387"/>
      <c r="BF638" s="387"/>
      <c r="BG638" s="387"/>
      <c r="BH638" s="387"/>
      <c r="BI638" s="387"/>
      <c r="BJ638" s="387"/>
      <c r="BK638" s="387"/>
      <c r="BL638" s="387"/>
      <c r="BM638" s="387"/>
      <c r="BN638" s="387"/>
      <c r="BO638" s="387"/>
      <c r="BP638" s="387"/>
      <c r="BQ638" s="387"/>
      <c r="BR638" s="387"/>
      <c r="BS638" s="387"/>
      <c r="BT638" s="387"/>
      <c r="BU638" s="387"/>
      <c r="BV638" s="387"/>
      <c r="BW638" s="295"/>
      <c r="BX638" s="295"/>
      <c r="BY638" s="295"/>
    </row>
    <row r="639" ht="15.0" customHeight="1">
      <c r="A639" s="294"/>
      <c r="B639" s="295" t="str">
        <f>IF(ISTEXT(A639),SUMIF('Production Calendar'!$F$3:$F$171,'Crop Map'!$A639,'Production Calendar'!$G$3:$G$171),"")</f>
        <v/>
      </c>
      <c r="C639" s="327" t="str">
        <f t="shared" si="3"/>
        <v/>
      </c>
      <c r="D639" s="328" t="str">
        <f t="array" ref="D639">IF(ISBLANK(A639),"",XLOOKUP($A639,'Codified Game Plan'!$E$3:$E$477,'Codified Game Plan'!$G$3:$G$477,0))</f>
        <v/>
      </c>
      <c r="E639" s="328" t="str">
        <f>IF(ISBLANK(A639),"",MAXIFS('Codified Game Plan'!$I$3:$I$477,'Codified Game Plan'!$E$3:$E$477,A639))</f>
        <v/>
      </c>
      <c r="F639" s="329" t="str">
        <f t="shared" si="4"/>
        <v>      - </v>
      </c>
      <c r="G639" s="295"/>
      <c r="H639" s="295"/>
      <c r="I639" s="295"/>
      <c r="J639" s="295"/>
      <c r="K639" s="295"/>
      <c r="L639" s="295"/>
      <c r="M639" s="295"/>
      <c r="N639" s="295"/>
      <c r="O639" s="295"/>
      <c r="P639" s="295"/>
      <c r="Q639" s="295"/>
      <c r="R639" s="295"/>
      <c r="S639" s="295"/>
      <c r="T639" s="295"/>
      <c r="U639" s="387"/>
      <c r="V639" s="387"/>
      <c r="W639" s="387"/>
      <c r="X639" s="387"/>
      <c r="Y639" s="387"/>
      <c r="Z639" s="387"/>
      <c r="AA639" s="387"/>
      <c r="AB639" s="387"/>
      <c r="AC639" s="387"/>
      <c r="AD639" s="387"/>
      <c r="AE639" s="387"/>
      <c r="AF639" s="387"/>
      <c r="AG639" s="387"/>
      <c r="AH639" s="387"/>
      <c r="AI639" s="387"/>
      <c r="AJ639" s="387"/>
      <c r="AK639" s="387"/>
      <c r="AL639" s="387"/>
      <c r="AM639" s="387"/>
      <c r="AN639" s="387"/>
      <c r="AO639" s="387"/>
      <c r="AP639" s="387"/>
      <c r="AQ639" s="387"/>
      <c r="AR639" s="387"/>
      <c r="AS639" s="387"/>
      <c r="AT639" s="387"/>
      <c r="AU639" s="387"/>
      <c r="AV639" s="387"/>
      <c r="AW639" s="387"/>
      <c r="AX639" s="387"/>
      <c r="AY639" s="387"/>
      <c r="AZ639" s="387"/>
      <c r="BA639" s="387"/>
      <c r="BB639" s="387"/>
      <c r="BC639" s="387"/>
      <c r="BD639" s="387"/>
      <c r="BE639" s="387"/>
      <c r="BF639" s="387"/>
      <c r="BG639" s="387"/>
      <c r="BH639" s="387"/>
      <c r="BI639" s="387"/>
      <c r="BJ639" s="387"/>
      <c r="BK639" s="387"/>
      <c r="BL639" s="387"/>
      <c r="BM639" s="387"/>
      <c r="BN639" s="387"/>
      <c r="BO639" s="387"/>
      <c r="BP639" s="387"/>
      <c r="BQ639" s="387"/>
      <c r="BR639" s="387"/>
      <c r="BS639" s="387"/>
      <c r="BT639" s="387"/>
      <c r="BU639" s="387"/>
      <c r="BV639" s="387"/>
      <c r="BW639" s="295"/>
      <c r="BX639" s="295"/>
      <c r="BY639" s="295"/>
    </row>
    <row r="640" ht="15.0" customHeight="1">
      <c r="A640" s="294"/>
      <c r="B640" s="295" t="str">
        <f>IF(ISTEXT(A640),SUMIF('Production Calendar'!$F$3:$F$171,'Crop Map'!$A640,'Production Calendar'!$G$3:$G$171),"")</f>
        <v/>
      </c>
      <c r="C640" s="327" t="str">
        <f t="shared" si="3"/>
        <v/>
      </c>
      <c r="D640" s="328" t="str">
        <f t="array" ref="D640">IF(ISBLANK(A640),"",XLOOKUP($A640,'Codified Game Plan'!$E$3:$E$477,'Codified Game Plan'!$G$3:$G$477,0))</f>
        <v/>
      </c>
      <c r="E640" s="328" t="str">
        <f>IF(ISBLANK(A640),"",MAXIFS('Codified Game Plan'!$I$3:$I$477,'Codified Game Plan'!$E$3:$E$477,A640))</f>
        <v/>
      </c>
      <c r="F640" s="329" t="str">
        <f t="shared" si="4"/>
        <v>      - </v>
      </c>
      <c r="G640" s="295"/>
      <c r="H640" s="295"/>
      <c r="I640" s="295"/>
      <c r="J640" s="295"/>
      <c r="K640" s="295"/>
      <c r="L640" s="295"/>
      <c r="M640" s="295"/>
      <c r="N640" s="295"/>
      <c r="O640" s="295"/>
      <c r="P640" s="295"/>
      <c r="Q640" s="295"/>
      <c r="R640" s="295"/>
      <c r="S640" s="295"/>
      <c r="T640" s="295"/>
      <c r="U640" s="387"/>
      <c r="V640" s="387"/>
      <c r="W640" s="387"/>
      <c r="X640" s="387"/>
      <c r="Y640" s="387"/>
      <c r="Z640" s="387"/>
      <c r="AA640" s="387"/>
      <c r="AB640" s="387"/>
      <c r="AC640" s="387"/>
      <c r="AD640" s="387"/>
      <c r="AE640" s="387"/>
      <c r="AF640" s="387"/>
      <c r="AG640" s="387"/>
      <c r="AH640" s="387"/>
      <c r="AI640" s="387"/>
      <c r="AJ640" s="387"/>
      <c r="AK640" s="387"/>
      <c r="AL640" s="387"/>
      <c r="AM640" s="387"/>
      <c r="AN640" s="387"/>
      <c r="AO640" s="387"/>
      <c r="AP640" s="387"/>
      <c r="AQ640" s="387"/>
      <c r="AR640" s="387"/>
      <c r="AS640" s="387"/>
      <c r="AT640" s="387"/>
      <c r="AU640" s="387"/>
      <c r="AV640" s="387"/>
      <c r="AW640" s="387"/>
      <c r="AX640" s="387"/>
      <c r="AY640" s="387"/>
      <c r="AZ640" s="387"/>
      <c r="BA640" s="387"/>
      <c r="BB640" s="387"/>
      <c r="BC640" s="387"/>
      <c r="BD640" s="387"/>
      <c r="BE640" s="387"/>
      <c r="BF640" s="387"/>
      <c r="BG640" s="387"/>
      <c r="BH640" s="387"/>
      <c r="BI640" s="387"/>
      <c r="BJ640" s="387"/>
      <c r="BK640" s="387"/>
      <c r="BL640" s="387"/>
      <c r="BM640" s="387"/>
      <c r="BN640" s="387"/>
      <c r="BO640" s="387"/>
      <c r="BP640" s="387"/>
      <c r="BQ640" s="387"/>
      <c r="BR640" s="387"/>
      <c r="BS640" s="387"/>
      <c r="BT640" s="387"/>
      <c r="BU640" s="387"/>
      <c r="BV640" s="387"/>
      <c r="BW640" s="295"/>
      <c r="BX640" s="295"/>
      <c r="BY640" s="295"/>
    </row>
    <row r="641" ht="15.0" customHeight="1">
      <c r="A641" s="294"/>
      <c r="B641" s="295" t="str">
        <f>IF(ISTEXT(A641),SUMIF('Production Calendar'!$F$3:$F$171,'Crop Map'!$A641,'Production Calendar'!$G$3:$G$171),"")</f>
        <v/>
      </c>
      <c r="C641" s="327" t="str">
        <f t="shared" si="3"/>
        <v/>
      </c>
      <c r="D641" s="328" t="str">
        <f t="array" ref="D641">IF(ISBLANK(A641),"",XLOOKUP($A641,'Codified Game Plan'!$E$3:$E$477,'Codified Game Plan'!$G$3:$G$477,0))</f>
        <v/>
      </c>
      <c r="E641" s="328" t="str">
        <f>IF(ISBLANK(A641),"",MAXIFS('Codified Game Plan'!$I$3:$I$477,'Codified Game Plan'!$E$3:$E$477,A641))</f>
        <v/>
      </c>
      <c r="F641" s="329" t="str">
        <f t="shared" si="4"/>
        <v>      - </v>
      </c>
      <c r="G641" s="295"/>
      <c r="H641" s="295"/>
      <c r="I641" s="295"/>
      <c r="J641" s="295"/>
      <c r="K641" s="295"/>
      <c r="L641" s="295"/>
      <c r="M641" s="295"/>
      <c r="N641" s="295"/>
      <c r="O641" s="295"/>
      <c r="P641" s="295"/>
      <c r="Q641" s="295"/>
      <c r="R641" s="295"/>
      <c r="S641" s="295"/>
      <c r="T641" s="295"/>
      <c r="U641" s="387"/>
      <c r="V641" s="387"/>
      <c r="W641" s="387"/>
      <c r="X641" s="387"/>
      <c r="Y641" s="387"/>
      <c r="Z641" s="387"/>
      <c r="AA641" s="387"/>
      <c r="AB641" s="387"/>
      <c r="AC641" s="387"/>
      <c r="AD641" s="387"/>
      <c r="AE641" s="387"/>
      <c r="AF641" s="387"/>
      <c r="AG641" s="387"/>
      <c r="AH641" s="387"/>
      <c r="AI641" s="387"/>
      <c r="AJ641" s="387"/>
      <c r="AK641" s="387"/>
      <c r="AL641" s="387"/>
      <c r="AM641" s="387"/>
      <c r="AN641" s="387"/>
      <c r="AO641" s="387"/>
      <c r="AP641" s="387"/>
      <c r="AQ641" s="387"/>
      <c r="AR641" s="387"/>
      <c r="AS641" s="387"/>
      <c r="AT641" s="387"/>
      <c r="AU641" s="387"/>
      <c r="AV641" s="387"/>
      <c r="AW641" s="387"/>
      <c r="AX641" s="387"/>
      <c r="AY641" s="387"/>
      <c r="AZ641" s="387"/>
      <c r="BA641" s="387"/>
      <c r="BB641" s="387"/>
      <c r="BC641" s="387"/>
      <c r="BD641" s="387"/>
      <c r="BE641" s="387"/>
      <c r="BF641" s="387"/>
      <c r="BG641" s="387"/>
      <c r="BH641" s="387"/>
      <c r="BI641" s="387"/>
      <c r="BJ641" s="387"/>
      <c r="BK641" s="387"/>
      <c r="BL641" s="387"/>
      <c r="BM641" s="387"/>
      <c r="BN641" s="387"/>
      <c r="BO641" s="387"/>
      <c r="BP641" s="387"/>
      <c r="BQ641" s="387"/>
      <c r="BR641" s="387"/>
      <c r="BS641" s="387"/>
      <c r="BT641" s="387"/>
      <c r="BU641" s="387"/>
      <c r="BV641" s="387"/>
      <c r="BW641" s="295"/>
      <c r="BX641" s="295"/>
      <c r="BY641" s="295"/>
    </row>
    <row r="642" ht="15.0" customHeight="1">
      <c r="A642" s="294"/>
      <c r="B642" s="295" t="str">
        <f>IF(ISTEXT(A642),SUMIF('Production Calendar'!$F$3:$F$171,'Crop Map'!$A642,'Production Calendar'!$G$3:$G$171),"")</f>
        <v/>
      </c>
      <c r="C642" s="327" t="str">
        <f t="shared" si="3"/>
        <v/>
      </c>
      <c r="D642" s="328" t="str">
        <f t="array" ref="D642">IF(ISBLANK(A642),"",XLOOKUP($A642,'Codified Game Plan'!$E$3:$E$477,'Codified Game Plan'!$G$3:$G$477,0))</f>
        <v/>
      </c>
      <c r="E642" s="328" t="str">
        <f>IF(ISBLANK(A642),"",MAXIFS('Codified Game Plan'!$I$3:$I$477,'Codified Game Plan'!$E$3:$E$477,A642))</f>
        <v/>
      </c>
      <c r="F642" s="329" t="str">
        <f t="shared" si="4"/>
        <v>      - </v>
      </c>
      <c r="G642" s="295"/>
      <c r="H642" s="295"/>
      <c r="I642" s="295"/>
      <c r="J642" s="295"/>
      <c r="K642" s="295"/>
      <c r="L642" s="295"/>
      <c r="M642" s="295"/>
      <c r="N642" s="295"/>
      <c r="O642" s="295"/>
      <c r="P642" s="295"/>
      <c r="Q642" s="295"/>
      <c r="R642" s="295"/>
      <c r="S642" s="295"/>
      <c r="T642" s="295"/>
      <c r="U642" s="387"/>
      <c r="V642" s="387"/>
      <c r="W642" s="387"/>
      <c r="X642" s="387"/>
      <c r="Y642" s="387"/>
      <c r="Z642" s="387"/>
      <c r="AA642" s="387"/>
      <c r="AB642" s="387"/>
      <c r="AC642" s="387"/>
      <c r="AD642" s="387"/>
      <c r="AE642" s="387"/>
      <c r="AF642" s="387"/>
      <c r="AG642" s="387"/>
      <c r="AH642" s="387"/>
      <c r="AI642" s="387"/>
      <c r="AJ642" s="387"/>
      <c r="AK642" s="387"/>
      <c r="AL642" s="387"/>
      <c r="AM642" s="387"/>
      <c r="AN642" s="387"/>
      <c r="AO642" s="387"/>
      <c r="AP642" s="387"/>
      <c r="AQ642" s="387"/>
      <c r="AR642" s="387"/>
      <c r="AS642" s="387"/>
      <c r="AT642" s="387"/>
      <c r="AU642" s="387"/>
      <c r="AV642" s="387"/>
      <c r="AW642" s="387"/>
      <c r="AX642" s="387"/>
      <c r="AY642" s="387"/>
      <c r="AZ642" s="387"/>
      <c r="BA642" s="387"/>
      <c r="BB642" s="387"/>
      <c r="BC642" s="387"/>
      <c r="BD642" s="387"/>
      <c r="BE642" s="387"/>
      <c r="BF642" s="387"/>
      <c r="BG642" s="387"/>
      <c r="BH642" s="387"/>
      <c r="BI642" s="387"/>
      <c r="BJ642" s="387"/>
      <c r="BK642" s="387"/>
      <c r="BL642" s="387"/>
      <c r="BM642" s="387"/>
      <c r="BN642" s="387"/>
      <c r="BO642" s="387"/>
      <c r="BP642" s="387"/>
      <c r="BQ642" s="387"/>
      <c r="BR642" s="387"/>
      <c r="BS642" s="387"/>
      <c r="BT642" s="387"/>
      <c r="BU642" s="387"/>
      <c r="BV642" s="387"/>
      <c r="BW642" s="295"/>
      <c r="BX642" s="295"/>
      <c r="BY642" s="295"/>
    </row>
    <row r="643" ht="15.0" customHeight="1">
      <c r="A643" s="294"/>
      <c r="B643" s="295" t="str">
        <f>IF(ISTEXT(A643),SUMIF('Production Calendar'!$F$3:$F$171,'Crop Map'!$A643,'Production Calendar'!$G$3:$G$171),"")</f>
        <v/>
      </c>
      <c r="C643" s="327" t="str">
        <f t="shared" si="3"/>
        <v/>
      </c>
      <c r="D643" s="328" t="str">
        <f t="array" ref="D643">IF(ISBLANK(A643),"",XLOOKUP($A643,'Codified Game Plan'!$E$3:$E$477,'Codified Game Plan'!$G$3:$G$477,0))</f>
        <v/>
      </c>
      <c r="E643" s="328" t="str">
        <f>IF(ISBLANK(A643),"",MAXIFS('Codified Game Plan'!$I$3:$I$477,'Codified Game Plan'!$E$3:$E$477,A643))</f>
        <v/>
      </c>
      <c r="F643" s="329" t="str">
        <f t="shared" si="4"/>
        <v>      - </v>
      </c>
      <c r="G643" s="295"/>
      <c r="H643" s="295"/>
      <c r="I643" s="295"/>
      <c r="J643" s="295"/>
      <c r="K643" s="295"/>
      <c r="L643" s="295"/>
      <c r="M643" s="295"/>
      <c r="N643" s="295"/>
      <c r="O643" s="295"/>
      <c r="P643" s="295"/>
      <c r="Q643" s="295"/>
      <c r="R643" s="295"/>
      <c r="S643" s="295"/>
      <c r="T643" s="295"/>
      <c r="U643" s="387"/>
      <c r="V643" s="387"/>
      <c r="W643" s="387"/>
      <c r="X643" s="387"/>
      <c r="Y643" s="387"/>
      <c r="Z643" s="387"/>
      <c r="AA643" s="387"/>
      <c r="AB643" s="387"/>
      <c r="AC643" s="387"/>
      <c r="AD643" s="387"/>
      <c r="AE643" s="387"/>
      <c r="AF643" s="387"/>
      <c r="AG643" s="387"/>
      <c r="AH643" s="387"/>
      <c r="AI643" s="387"/>
      <c r="AJ643" s="387"/>
      <c r="AK643" s="387"/>
      <c r="AL643" s="387"/>
      <c r="AM643" s="387"/>
      <c r="AN643" s="387"/>
      <c r="AO643" s="387"/>
      <c r="AP643" s="387"/>
      <c r="AQ643" s="387"/>
      <c r="AR643" s="387"/>
      <c r="AS643" s="387"/>
      <c r="AT643" s="387"/>
      <c r="AU643" s="387"/>
      <c r="AV643" s="387"/>
      <c r="AW643" s="387"/>
      <c r="AX643" s="387"/>
      <c r="AY643" s="387"/>
      <c r="AZ643" s="387"/>
      <c r="BA643" s="387"/>
      <c r="BB643" s="387"/>
      <c r="BC643" s="387"/>
      <c r="BD643" s="387"/>
      <c r="BE643" s="387"/>
      <c r="BF643" s="387"/>
      <c r="BG643" s="387"/>
      <c r="BH643" s="387"/>
      <c r="BI643" s="387"/>
      <c r="BJ643" s="387"/>
      <c r="BK643" s="387"/>
      <c r="BL643" s="387"/>
      <c r="BM643" s="387"/>
      <c r="BN643" s="387"/>
      <c r="BO643" s="387"/>
      <c r="BP643" s="387"/>
      <c r="BQ643" s="387"/>
      <c r="BR643" s="387"/>
      <c r="BS643" s="387"/>
      <c r="BT643" s="387"/>
      <c r="BU643" s="387"/>
      <c r="BV643" s="387"/>
      <c r="BW643" s="295"/>
      <c r="BX643" s="295"/>
      <c r="BY643" s="295"/>
    </row>
    <row r="644" ht="15.0" customHeight="1">
      <c r="A644" s="294"/>
      <c r="B644" s="295" t="str">
        <f>IF(ISTEXT(A644),SUMIF('Production Calendar'!$F$3:$F$171,'Crop Map'!$A644,'Production Calendar'!$G$3:$G$171),"")</f>
        <v/>
      </c>
      <c r="C644" s="327" t="str">
        <f t="shared" si="3"/>
        <v/>
      </c>
      <c r="D644" s="328" t="str">
        <f t="array" ref="D644">IF(ISBLANK(A644),"",XLOOKUP($A644,'Codified Game Plan'!$E$3:$E$477,'Codified Game Plan'!$G$3:$G$477,0))</f>
        <v/>
      </c>
      <c r="E644" s="328" t="str">
        <f>IF(ISBLANK(A644),"",MAXIFS('Codified Game Plan'!$I$3:$I$477,'Codified Game Plan'!$E$3:$E$477,A644))</f>
        <v/>
      </c>
      <c r="F644" s="329" t="str">
        <f t="shared" si="4"/>
        <v>      - </v>
      </c>
      <c r="G644" s="295"/>
      <c r="H644" s="295"/>
      <c r="I644" s="295"/>
      <c r="J644" s="295"/>
      <c r="K644" s="295"/>
      <c r="L644" s="295"/>
      <c r="M644" s="295"/>
      <c r="N644" s="295"/>
      <c r="O644" s="295"/>
      <c r="P644" s="295"/>
      <c r="Q644" s="295"/>
      <c r="R644" s="295"/>
      <c r="S644" s="295"/>
      <c r="T644" s="295"/>
      <c r="U644" s="387"/>
      <c r="V644" s="387"/>
      <c r="W644" s="387"/>
      <c r="X644" s="387"/>
      <c r="Y644" s="387"/>
      <c r="Z644" s="387"/>
      <c r="AA644" s="387"/>
      <c r="AB644" s="387"/>
      <c r="AC644" s="387"/>
      <c r="AD644" s="387"/>
      <c r="AE644" s="387"/>
      <c r="AF644" s="387"/>
      <c r="AG644" s="387"/>
      <c r="AH644" s="387"/>
      <c r="AI644" s="387"/>
      <c r="AJ644" s="387"/>
      <c r="AK644" s="387"/>
      <c r="AL644" s="387"/>
      <c r="AM644" s="387"/>
      <c r="AN644" s="387"/>
      <c r="AO644" s="387"/>
      <c r="AP644" s="387"/>
      <c r="AQ644" s="387"/>
      <c r="AR644" s="387"/>
      <c r="AS644" s="387"/>
      <c r="AT644" s="387"/>
      <c r="AU644" s="387"/>
      <c r="AV644" s="387"/>
      <c r="AW644" s="387"/>
      <c r="AX644" s="387"/>
      <c r="AY644" s="387"/>
      <c r="AZ644" s="387"/>
      <c r="BA644" s="387"/>
      <c r="BB644" s="387"/>
      <c r="BC644" s="387"/>
      <c r="BD644" s="387"/>
      <c r="BE644" s="387"/>
      <c r="BF644" s="387"/>
      <c r="BG644" s="387"/>
      <c r="BH644" s="387"/>
      <c r="BI644" s="387"/>
      <c r="BJ644" s="387"/>
      <c r="BK644" s="387"/>
      <c r="BL644" s="387"/>
      <c r="BM644" s="387"/>
      <c r="BN644" s="387"/>
      <c r="BO644" s="387"/>
      <c r="BP644" s="387"/>
      <c r="BQ644" s="387"/>
      <c r="BR644" s="387"/>
      <c r="BS644" s="387"/>
      <c r="BT644" s="387"/>
      <c r="BU644" s="387"/>
      <c r="BV644" s="387"/>
      <c r="BW644" s="295"/>
      <c r="BX644" s="295"/>
      <c r="BY644" s="295"/>
    </row>
    <row r="645" ht="15.0" customHeight="1">
      <c r="A645" s="294"/>
      <c r="B645" s="295" t="str">
        <f>IF(ISTEXT(A645),SUMIF('Production Calendar'!$F$3:$F$171,'Crop Map'!$A645,'Production Calendar'!$G$3:$G$171),"")</f>
        <v/>
      </c>
      <c r="C645" s="327" t="str">
        <f t="shared" si="3"/>
        <v/>
      </c>
      <c r="D645" s="328" t="str">
        <f t="array" ref="D645">IF(ISBLANK(A645),"",XLOOKUP($A645,'Codified Game Plan'!$E$3:$E$477,'Codified Game Plan'!$G$3:$G$477,0))</f>
        <v/>
      </c>
      <c r="E645" s="328" t="str">
        <f>IF(ISBLANK(A645),"",MAXIFS('Codified Game Plan'!$I$3:$I$477,'Codified Game Plan'!$E$3:$E$477,A645))</f>
        <v/>
      </c>
      <c r="F645" s="329" t="str">
        <f t="shared" si="4"/>
        <v>      - </v>
      </c>
      <c r="G645" s="295"/>
      <c r="H645" s="295"/>
      <c r="I645" s="295"/>
      <c r="J645" s="295"/>
      <c r="K645" s="295"/>
      <c r="L645" s="295"/>
      <c r="M645" s="295"/>
      <c r="N645" s="295"/>
      <c r="O645" s="295"/>
      <c r="P645" s="295"/>
      <c r="Q645" s="295"/>
      <c r="R645" s="295"/>
      <c r="S645" s="295"/>
      <c r="T645" s="295"/>
      <c r="U645" s="387"/>
      <c r="V645" s="387"/>
      <c r="W645" s="387"/>
      <c r="X645" s="387"/>
      <c r="Y645" s="387"/>
      <c r="Z645" s="387"/>
      <c r="AA645" s="387"/>
      <c r="AB645" s="387"/>
      <c r="AC645" s="387"/>
      <c r="AD645" s="387"/>
      <c r="AE645" s="387"/>
      <c r="AF645" s="387"/>
      <c r="AG645" s="387"/>
      <c r="AH645" s="387"/>
      <c r="AI645" s="387"/>
      <c r="AJ645" s="387"/>
      <c r="AK645" s="387"/>
      <c r="AL645" s="387"/>
      <c r="AM645" s="387"/>
      <c r="AN645" s="387"/>
      <c r="AO645" s="387"/>
      <c r="AP645" s="387"/>
      <c r="AQ645" s="387"/>
      <c r="AR645" s="387"/>
      <c r="AS645" s="387"/>
      <c r="AT645" s="387"/>
      <c r="AU645" s="387"/>
      <c r="AV645" s="387"/>
      <c r="AW645" s="387"/>
      <c r="AX645" s="387"/>
      <c r="AY645" s="387"/>
      <c r="AZ645" s="387"/>
      <c r="BA645" s="387"/>
      <c r="BB645" s="387"/>
      <c r="BC645" s="387"/>
      <c r="BD645" s="387"/>
      <c r="BE645" s="387"/>
      <c r="BF645" s="387"/>
      <c r="BG645" s="387"/>
      <c r="BH645" s="387"/>
      <c r="BI645" s="387"/>
      <c r="BJ645" s="387"/>
      <c r="BK645" s="387"/>
      <c r="BL645" s="387"/>
      <c r="BM645" s="387"/>
      <c r="BN645" s="387"/>
      <c r="BO645" s="387"/>
      <c r="BP645" s="387"/>
      <c r="BQ645" s="387"/>
      <c r="BR645" s="387"/>
      <c r="BS645" s="387"/>
      <c r="BT645" s="387"/>
      <c r="BU645" s="387"/>
      <c r="BV645" s="387"/>
      <c r="BW645" s="295"/>
      <c r="BX645" s="295"/>
      <c r="BY645" s="295"/>
    </row>
    <row r="646" ht="15.0" customHeight="1">
      <c r="A646" s="294"/>
      <c r="B646" s="295" t="str">
        <f>IF(ISTEXT(A646),SUMIF('Production Calendar'!$F$3:$F$171,'Crop Map'!$A646,'Production Calendar'!$G$3:$G$171),"")</f>
        <v/>
      </c>
      <c r="C646" s="327" t="str">
        <f t="shared" si="3"/>
        <v/>
      </c>
      <c r="D646" s="328" t="str">
        <f t="array" ref="D646">IF(ISBLANK(A646),"",XLOOKUP($A646,'Codified Game Plan'!$E$3:$E$477,'Codified Game Plan'!$G$3:$G$477,0))</f>
        <v/>
      </c>
      <c r="E646" s="328" t="str">
        <f>IF(ISBLANK(A646),"",MAXIFS('Codified Game Plan'!$I$3:$I$477,'Codified Game Plan'!$E$3:$E$477,A646))</f>
        <v/>
      </c>
      <c r="F646" s="329" t="str">
        <f t="shared" si="4"/>
        <v>      - </v>
      </c>
      <c r="G646" s="295"/>
      <c r="H646" s="295"/>
      <c r="I646" s="295"/>
      <c r="J646" s="295"/>
      <c r="K646" s="295"/>
      <c r="L646" s="295"/>
      <c r="M646" s="295"/>
      <c r="N646" s="295"/>
      <c r="O646" s="295"/>
      <c r="P646" s="295"/>
      <c r="Q646" s="295"/>
      <c r="R646" s="295"/>
      <c r="S646" s="295"/>
      <c r="T646" s="295"/>
      <c r="U646" s="387"/>
      <c r="V646" s="387"/>
      <c r="W646" s="387"/>
      <c r="X646" s="387"/>
      <c r="Y646" s="387"/>
      <c r="Z646" s="387"/>
      <c r="AA646" s="387"/>
      <c r="AB646" s="387"/>
      <c r="AC646" s="387"/>
      <c r="AD646" s="387"/>
      <c r="AE646" s="387"/>
      <c r="AF646" s="387"/>
      <c r="AG646" s="387"/>
      <c r="AH646" s="387"/>
      <c r="AI646" s="387"/>
      <c r="AJ646" s="387"/>
      <c r="AK646" s="387"/>
      <c r="AL646" s="387"/>
      <c r="AM646" s="387"/>
      <c r="AN646" s="387"/>
      <c r="AO646" s="387"/>
      <c r="AP646" s="387"/>
      <c r="AQ646" s="387"/>
      <c r="AR646" s="387"/>
      <c r="AS646" s="387"/>
      <c r="AT646" s="387"/>
      <c r="AU646" s="387"/>
      <c r="AV646" s="387"/>
      <c r="AW646" s="387"/>
      <c r="AX646" s="387"/>
      <c r="AY646" s="387"/>
      <c r="AZ646" s="387"/>
      <c r="BA646" s="387"/>
      <c r="BB646" s="387"/>
      <c r="BC646" s="387"/>
      <c r="BD646" s="387"/>
      <c r="BE646" s="387"/>
      <c r="BF646" s="387"/>
      <c r="BG646" s="387"/>
      <c r="BH646" s="387"/>
      <c r="BI646" s="387"/>
      <c r="BJ646" s="387"/>
      <c r="BK646" s="387"/>
      <c r="BL646" s="387"/>
      <c r="BM646" s="387"/>
      <c r="BN646" s="387"/>
      <c r="BO646" s="387"/>
      <c r="BP646" s="387"/>
      <c r="BQ646" s="387"/>
      <c r="BR646" s="387"/>
      <c r="BS646" s="387"/>
      <c r="BT646" s="387"/>
      <c r="BU646" s="387"/>
      <c r="BV646" s="387"/>
      <c r="BW646" s="295"/>
      <c r="BX646" s="295"/>
      <c r="BY646" s="295"/>
    </row>
    <row r="647" ht="15.0" customHeight="1">
      <c r="A647" s="294"/>
      <c r="B647" s="295" t="str">
        <f>IF(ISTEXT(A647),SUMIF('Production Calendar'!$F$3:$F$171,'Crop Map'!$A647,'Production Calendar'!$G$3:$G$171),"")</f>
        <v/>
      </c>
      <c r="C647" s="327" t="str">
        <f t="shared" si="3"/>
        <v/>
      </c>
      <c r="D647" s="328" t="str">
        <f t="array" ref="D647">IF(ISBLANK(A647),"",XLOOKUP($A647,'Codified Game Plan'!$E$3:$E$477,'Codified Game Plan'!$G$3:$G$477,0))</f>
        <v/>
      </c>
      <c r="E647" s="328" t="str">
        <f>IF(ISBLANK(A647),"",MAXIFS('Codified Game Plan'!$I$3:$I$477,'Codified Game Plan'!$E$3:$E$477,A647))</f>
        <v/>
      </c>
      <c r="F647" s="329" t="str">
        <f t="shared" si="4"/>
        <v>      - </v>
      </c>
      <c r="G647" s="295"/>
      <c r="H647" s="295"/>
      <c r="I647" s="295"/>
      <c r="J647" s="295"/>
      <c r="K647" s="295"/>
      <c r="L647" s="295"/>
      <c r="M647" s="295"/>
      <c r="N647" s="295"/>
      <c r="O647" s="295"/>
      <c r="P647" s="295"/>
      <c r="Q647" s="295"/>
      <c r="R647" s="295"/>
      <c r="S647" s="295"/>
      <c r="T647" s="295"/>
      <c r="U647" s="387"/>
      <c r="V647" s="387"/>
      <c r="W647" s="387"/>
      <c r="X647" s="387"/>
      <c r="Y647" s="387"/>
      <c r="Z647" s="387"/>
      <c r="AA647" s="387"/>
      <c r="AB647" s="387"/>
      <c r="AC647" s="387"/>
      <c r="AD647" s="387"/>
      <c r="AE647" s="387"/>
      <c r="AF647" s="387"/>
      <c r="AG647" s="387"/>
      <c r="AH647" s="387"/>
      <c r="AI647" s="387"/>
      <c r="AJ647" s="387"/>
      <c r="AK647" s="387"/>
      <c r="AL647" s="387"/>
      <c r="AM647" s="387"/>
      <c r="AN647" s="387"/>
      <c r="AO647" s="387"/>
      <c r="AP647" s="387"/>
      <c r="AQ647" s="387"/>
      <c r="AR647" s="387"/>
      <c r="AS647" s="387"/>
      <c r="AT647" s="387"/>
      <c r="AU647" s="387"/>
      <c r="AV647" s="387"/>
      <c r="AW647" s="387"/>
      <c r="AX647" s="387"/>
      <c r="AY647" s="387"/>
      <c r="AZ647" s="387"/>
      <c r="BA647" s="387"/>
      <c r="BB647" s="387"/>
      <c r="BC647" s="387"/>
      <c r="BD647" s="387"/>
      <c r="BE647" s="387"/>
      <c r="BF647" s="387"/>
      <c r="BG647" s="387"/>
      <c r="BH647" s="387"/>
      <c r="BI647" s="387"/>
      <c r="BJ647" s="387"/>
      <c r="BK647" s="387"/>
      <c r="BL647" s="387"/>
      <c r="BM647" s="387"/>
      <c r="BN647" s="387"/>
      <c r="BO647" s="387"/>
      <c r="BP647" s="387"/>
      <c r="BQ647" s="387"/>
      <c r="BR647" s="387"/>
      <c r="BS647" s="387"/>
      <c r="BT647" s="387"/>
      <c r="BU647" s="387"/>
      <c r="BV647" s="387"/>
      <c r="BW647" s="295"/>
      <c r="BX647" s="295"/>
      <c r="BY647" s="295"/>
    </row>
    <row r="648" ht="15.0" customHeight="1">
      <c r="A648" s="294"/>
      <c r="B648" s="295" t="str">
        <f>IF(ISTEXT(A648),SUMIF('Production Calendar'!$F$3:$F$171,'Crop Map'!$A648,'Production Calendar'!$G$3:$G$171),"")</f>
        <v/>
      </c>
      <c r="C648" s="327" t="str">
        <f t="shared" si="3"/>
        <v/>
      </c>
      <c r="D648" s="328" t="str">
        <f t="array" ref="D648">IF(ISBLANK(A648),"",XLOOKUP($A648,'Codified Game Plan'!$E$3:$E$477,'Codified Game Plan'!$G$3:$G$477,0))</f>
        <v/>
      </c>
      <c r="E648" s="328" t="str">
        <f>IF(ISBLANK(A648),"",MAXIFS('Codified Game Plan'!$I$3:$I$477,'Codified Game Plan'!$E$3:$E$477,A648))</f>
        <v/>
      </c>
      <c r="F648" s="329" t="str">
        <f t="shared" si="4"/>
        <v>      - </v>
      </c>
      <c r="G648" s="295"/>
      <c r="H648" s="295"/>
      <c r="I648" s="295"/>
      <c r="J648" s="295"/>
      <c r="K648" s="295"/>
      <c r="L648" s="295"/>
      <c r="M648" s="295"/>
      <c r="N648" s="295"/>
      <c r="O648" s="295"/>
      <c r="P648" s="295"/>
      <c r="Q648" s="295"/>
      <c r="R648" s="295"/>
      <c r="S648" s="295"/>
      <c r="T648" s="295"/>
      <c r="U648" s="387"/>
      <c r="V648" s="387"/>
      <c r="W648" s="387"/>
      <c r="X648" s="387"/>
      <c r="Y648" s="387"/>
      <c r="Z648" s="387"/>
      <c r="AA648" s="387"/>
      <c r="AB648" s="387"/>
      <c r="AC648" s="387"/>
      <c r="AD648" s="387"/>
      <c r="AE648" s="387"/>
      <c r="AF648" s="387"/>
      <c r="AG648" s="387"/>
      <c r="AH648" s="387"/>
      <c r="AI648" s="387"/>
      <c r="AJ648" s="387"/>
      <c r="AK648" s="387"/>
      <c r="AL648" s="387"/>
      <c r="AM648" s="387"/>
      <c r="AN648" s="387"/>
      <c r="AO648" s="387"/>
      <c r="AP648" s="387"/>
      <c r="AQ648" s="387"/>
      <c r="AR648" s="387"/>
      <c r="AS648" s="387"/>
      <c r="AT648" s="387"/>
      <c r="AU648" s="387"/>
      <c r="AV648" s="387"/>
      <c r="AW648" s="387"/>
      <c r="AX648" s="387"/>
      <c r="AY648" s="387"/>
      <c r="AZ648" s="387"/>
      <c r="BA648" s="387"/>
      <c r="BB648" s="387"/>
      <c r="BC648" s="387"/>
      <c r="BD648" s="387"/>
      <c r="BE648" s="387"/>
      <c r="BF648" s="387"/>
      <c r="BG648" s="387"/>
      <c r="BH648" s="387"/>
      <c r="BI648" s="387"/>
      <c r="BJ648" s="387"/>
      <c r="BK648" s="387"/>
      <c r="BL648" s="387"/>
      <c r="BM648" s="387"/>
      <c r="BN648" s="387"/>
      <c r="BO648" s="387"/>
      <c r="BP648" s="387"/>
      <c r="BQ648" s="387"/>
      <c r="BR648" s="387"/>
      <c r="BS648" s="387"/>
      <c r="BT648" s="387"/>
      <c r="BU648" s="387"/>
      <c r="BV648" s="387"/>
      <c r="BW648" s="295"/>
      <c r="BX648" s="295"/>
      <c r="BY648" s="295"/>
    </row>
    <row r="649" ht="15.0" customHeight="1">
      <c r="A649" s="294"/>
      <c r="B649" s="295" t="str">
        <f>IF(ISTEXT(A649),SUMIF('Production Calendar'!$F$3:$F$171,'Crop Map'!$A649,'Production Calendar'!$G$3:$G$171),"")</f>
        <v/>
      </c>
      <c r="C649" s="327" t="str">
        <f t="shared" si="3"/>
        <v/>
      </c>
      <c r="D649" s="328" t="str">
        <f t="array" ref="D649">IF(ISBLANK(A649),"",XLOOKUP($A649,'Codified Game Plan'!$E$3:$E$477,'Codified Game Plan'!$G$3:$G$477,0))</f>
        <v/>
      </c>
      <c r="E649" s="328" t="str">
        <f>IF(ISBLANK(A649),"",MAXIFS('Codified Game Plan'!$I$3:$I$477,'Codified Game Plan'!$E$3:$E$477,A649))</f>
        <v/>
      </c>
      <c r="F649" s="329" t="str">
        <f t="shared" si="4"/>
        <v>      - </v>
      </c>
      <c r="G649" s="295"/>
      <c r="H649" s="295"/>
      <c r="I649" s="295"/>
      <c r="J649" s="295"/>
      <c r="K649" s="295"/>
      <c r="L649" s="295"/>
      <c r="M649" s="295"/>
      <c r="N649" s="295"/>
      <c r="O649" s="295"/>
      <c r="P649" s="295"/>
      <c r="Q649" s="295"/>
      <c r="R649" s="295"/>
      <c r="S649" s="295"/>
      <c r="T649" s="295"/>
      <c r="U649" s="387"/>
      <c r="V649" s="387"/>
      <c r="W649" s="387"/>
      <c r="X649" s="387"/>
      <c r="Y649" s="387"/>
      <c r="Z649" s="387"/>
      <c r="AA649" s="387"/>
      <c r="AB649" s="387"/>
      <c r="AC649" s="387"/>
      <c r="AD649" s="387"/>
      <c r="AE649" s="387"/>
      <c r="AF649" s="387"/>
      <c r="AG649" s="387"/>
      <c r="AH649" s="387"/>
      <c r="AI649" s="387"/>
      <c r="AJ649" s="387"/>
      <c r="AK649" s="387"/>
      <c r="AL649" s="387"/>
      <c r="AM649" s="387"/>
      <c r="AN649" s="387"/>
      <c r="AO649" s="387"/>
      <c r="AP649" s="387"/>
      <c r="AQ649" s="387"/>
      <c r="AR649" s="387"/>
      <c r="AS649" s="387"/>
      <c r="AT649" s="387"/>
      <c r="AU649" s="387"/>
      <c r="AV649" s="387"/>
      <c r="AW649" s="387"/>
      <c r="AX649" s="387"/>
      <c r="AY649" s="387"/>
      <c r="AZ649" s="387"/>
      <c r="BA649" s="387"/>
      <c r="BB649" s="387"/>
      <c r="BC649" s="387"/>
      <c r="BD649" s="387"/>
      <c r="BE649" s="387"/>
      <c r="BF649" s="387"/>
      <c r="BG649" s="387"/>
      <c r="BH649" s="387"/>
      <c r="BI649" s="387"/>
      <c r="BJ649" s="387"/>
      <c r="BK649" s="387"/>
      <c r="BL649" s="387"/>
      <c r="BM649" s="387"/>
      <c r="BN649" s="387"/>
      <c r="BO649" s="387"/>
      <c r="BP649" s="387"/>
      <c r="BQ649" s="387"/>
      <c r="BR649" s="387"/>
      <c r="BS649" s="387"/>
      <c r="BT649" s="387"/>
      <c r="BU649" s="387"/>
      <c r="BV649" s="387"/>
      <c r="BW649" s="295"/>
      <c r="BX649" s="295"/>
      <c r="BY649" s="295"/>
    </row>
    <row r="650" ht="15.0" customHeight="1">
      <c r="A650" s="294"/>
      <c r="B650" s="295" t="str">
        <f>IF(ISTEXT(A650),SUMIF('Production Calendar'!$F$3:$F$171,'Crop Map'!$A650,'Production Calendar'!$G$3:$G$171),"")</f>
        <v/>
      </c>
      <c r="C650" s="327" t="str">
        <f t="shared" si="3"/>
        <v/>
      </c>
      <c r="D650" s="328" t="str">
        <f t="array" ref="D650">IF(ISBLANK(A650),"",XLOOKUP($A650,'Codified Game Plan'!$E$3:$E$477,'Codified Game Plan'!$G$3:$G$477,0))</f>
        <v/>
      </c>
      <c r="E650" s="328" t="str">
        <f>IF(ISBLANK(A650),"",MAXIFS('Codified Game Plan'!$I$3:$I$477,'Codified Game Plan'!$E$3:$E$477,A650))</f>
        <v/>
      </c>
      <c r="F650" s="329" t="str">
        <f t="shared" si="4"/>
        <v>      - </v>
      </c>
      <c r="G650" s="295"/>
      <c r="H650" s="295"/>
      <c r="I650" s="295"/>
      <c r="J650" s="295"/>
      <c r="K650" s="295"/>
      <c r="L650" s="295"/>
      <c r="M650" s="295"/>
      <c r="N650" s="295"/>
      <c r="O650" s="295"/>
      <c r="P650" s="295"/>
      <c r="Q650" s="295"/>
      <c r="R650" s="295"/>
      <c r="S650" s="295"/>
      <c r="T650" s="295"/>
      <c r="U650" s="387"/>
      <c r="V650" s="387"/>
      <c r="W650" s="387"/>
      <c r="X650" s="387"/>
      <c r="Y650" s="387"/>
      <c r="Z650" s="387"/>
      <c r="AA650" s="387"/>
      <c r="AB650" s="387"/>
      <c r="AC650" s="387"/>
      <c r="AD650" s="387"/>
      <c r="AE650" s="387"/>
      <c r="AF650" s="387"/>
      <c r="AG650" s="387"/>
      <c r="AH650" s="387"/>
      <c r="AI650" s="387"/>
      <c r="AJ650" s="387"/>
      <c r="AK650" s="387"/>
      <c r="AL650" s="387"/>
      <c r="AM650" s="387"/>
      <c r="AN650" s="387"/>
      <c r="AO650" s="387"/>
      <c r="AP650" s="387"/>
      <c r="AQ650" s="387"/>
      <c r="AR650" s="387"/>
      <c r="AS650" s="387"/>
      <c r="AT650" s="387"/>
      <c r="AU650" s="387"/>
      <c r="AV650" s="387"/>
      <c r="AW650" s="387"/>
      <c r="AX650" s="387"/>
      <c r="AY650" s="387"/>
      <c r="AZ650" s="387"/>
      <c r="BA650" s="387"/>
      <c r="BB650" s="387"/>
      <c r="BC650" s="387"/>
      <c r="BD650" s="387"/>
      <c r="BE650" s="387"/>
      <c r="BF650" s="387"/>
      <c r="BG650" s="387"/>
      <c r="BH650" s="387"/>
      <c r="BI650" s="387"/>
      <c r="BJ650" s="387"/>
      <c r="BK650" s="387"/>
      <c r="BL650" s="387"/>
      <c r="BM650" s="387"/>
      <c r="BN650" s="387"/>
      <c r="BO650" s="387"/>
      <c r="BP650" s="387"/>
      <c r="BQ650" s="387"/>
      <c r="BR650" s="387"/>
      <c r="BS650" s="387"/>
      <c r="BT650" s="387"/>
      <c r="BU650" s="387"/>
      <c r="BV650" s="387"/>
      <c r="BW650" s="295"/>
      <c r="BX650" s="295"/>
      <c r="BY650" s="295"/>
    </row>
    <row r="651" ht="15.0" customHeight="1">
      <c r="A651" s="294"/>
      <c r="B651" s="295" t="str">
        <f>IF(ISTEXT(A651),SUMIF('Production Calendar'!$F$3:$F$171,'Crop Map'!$A651,'Production Calendar'!$G$3:$G$171),"")</f>
        <v/>
      </c>
      <c r="C651" s="327" t="str">
        <f t="shared" si="3"/>
        <v/>
      </c>
      <c r="D651" s="328" t="str">
        <f t="array" ref="D651">IF(ISBLANK(A651),"",XLOOKUP($A651,'Codified Game Plan'!$E$3:$E$477,'Codified Game Plan'!$G$3:$G$477,0))</f>
        <v/>
      </c>
      <c r="E651" s="328" t="str">
        <f>IF(ISBLANK(A651),"",MAXIFS('Codified Game Plan'!$I$3:$I$477,'Codified Game Plan'!$E$3:$E$477,A651))</f>
        <v/>
      </c>
      <c r="F651" s="329" t="str">
        <f t="shared" si="4"/>
        <v>      - </v>
      </c>
      <c r="G651" s="295"/>
      <c r="H651" s="295"/>
      <c r="I651" s="295"/>
      <c r="J651" s="295"/>
      <c r="K651" s="295"/>
      <c r="L651" s="295"/>
      <c r="M651" s="295"/>
      <c r="N651" s="295"/>
      <c r="O651" s="295"/>
      <c r="P651" s="295"/>
      <c r="Q651" s="295"/>
      <c r="R651" s="295"/>
      <c r="S651" s="295"/>
      <c r="T651" s="295"/>
      <c r="U651" s="387"/>
      <c r="V651" s="387"/>
      <c r="W651" s="387"/>
      <c r="X651" s="387"/>
      <c r="Y651" s="387"/>
      <c r="Z651" s="387"/>
      <c r="AA651" s="387"/>
      <c r="AB651" s="387"/>
      <c r="AC651" s="387"/>
      <c r="AD651" s="387"/>
      <c r="AE651" s="387"/>
      <c r="AF651" s="387"/>
      <c r="AG651" s="387"/>
      <c r="AH651" s="387"/>
      <c r="AI651" s="387"/>
      <c r="AJ651" s="387"/>
      <c r="AK651" s="387"/>
      <c r="AL651" s="387"/>
      <c r="AM651" s="387"/>
      <c r="AN651" s="387"/>
      <c r="AO651" s="387"/>
      <c r="AP651" s="387"/>
      <c r="AQ651" s="387"/>
      <c r="AR651" s="387"/>
      <c r="AS651" s="387"/>
      <c r="AT651" s="387"/>
      <c r="AU651" s="387"/>
      <c r="AV651" s="387"/>
      <c r="AW651" s="387"/>
      <c r="AX651" s="387"/>
      <c r="AY651" s="387"/>
      <c r="AZ651" s="387"/>
      <c r="BA651" s="387"/>
      <c r="BB651" s="387"/>
      <c r="BC651" s="387"/>
      <c r="BD651" s="387"/>
      <c r="BE651" s="387"/>
      <c r="BF651" s="387"/>
      <c r="BG651" s="387"/>
      <c r="BH651" s="387"/>
      <c r="BI651" s="387"/>
      <c r="BJ651" s="387"/>
      <c r="BK651" s="387"/>
      <c r="BL651" s="387"/>
      <c r="BM651" s="387"/>
      <c r="BN651" s="387"/>
      <c r="BO651" s="387"/>
      <c r="BP651" s="387"/>
      <c r="BQ651" s="387"/>
      <c r="BR651" s="387"/>
      <c r="BS651" s="387"/>
      <c r="BT651" s="387"/>
      <c r="BU651" s="387"/>
      <c r="BV651" s="387"/>
      <c r="BW651" s="295"/>
      <c r="BX651" s="295"/>
      <c r="BY651" s="295"/>
    </row>
    <row r="652" ht="15.0" customHeight="1">
      <c r="A652" s="294"/>
      <c r="B652" s="295" t="str">
        <f>IF(ISTEXT(A652),SUMIF('Production Calendar'!$F$3:$F$171,'Crop Map'!$A652,'Production Calendar'!$G$3:$G$171),"")</f>
        <v/>
      </c>
      <c r="C652" s="327" t="str">
        <f t="shared" si="3"/>
        <v/>
      </c>
      <c r="D652" s="328" t="str">
        <f t="array" ref="D652">IF(ISBLANK(A652),"",XLOOKUP($A652,'Codified Game Plan'!$E$3:$E$477,'Codified Game Plan'!$G$3:$G$477,0))</f>
        <v/>
      </c>
      <c r="E652" s="328" t="str">
        <f>IF(ISBLANK(A652),"",MAXIFS('Codified Game Plan'!$I$3:$I$477,'Codified Game Plan'!$E$3:$E$477,A652))</f>
        <v/>
      </c>
      <c r="F652" s="329" t="str">
        <f t="shared" si="4"/>
        <v>      - </v>
      </c>
      <c r="G652" s="295"/>
      <c r="H652" s="295"/>
      <c r="I652" s="295"/>
      <c r="J652" s="295"/>
      <c r="K652" s="295"/>
      <c r="L652" s="295"/>
      <c r="M652" s="295"/>
      <c r="N652" s="295"/>
      <c r="O652" s="295"/>
      <c r="P652" s="295"/>
      <c r="Q652" s="295"/>
      <c r="R652" s="295"/>
      <c r="S652" s="295"/>
      <c r="T652" s="295"/>
      <c r="U652" s="387"/>
      <c r="V652" s="387"/>
      <c r="W652" s="387"/>
      <c r="X652" s="387"/>
      <c r="Y652" s="387"/>
      <c r="Z652" s="387"/>
      <c r="AA652" s="387"/>
      <c r="AB652" s="387"/>
      <c r="AC652" s="387"/>
      <c r="AD652" s="387"/>
      <c r="AE652" s="387"/>
      <c r="AF652" s="387"/>
      <c r="AG652" s="387"/>
      <c r="AH652" s="387"/>
      <c r="AI652" s="387"/>
      <c r="AJ652" s="387"/>
      <c r="AK652" s="387"/>
      <c r="AL652" s="387"/>
      <c r="AM652" s="387"/>
      <c r="AN652" s="387"/>
      <c r="AO652" s="387"/>
      <c r="AP652" s="387"/>
      <c r="AQ652" s="387"/>
      <c r="AR652" s="387"/>
      <c r="AS652" s="387"/>
      <c r="AT652" s="387"/>
      <c r="AU652" s="387"/>
      <c r="AV652" s="387"/>
      <c r="AW652" s="387"/>
      <c r="AX652" s="387"/>
      <c r="AY652" s="387"/>
      <c r="AZ652" s="387"/>
      <c r="BA652" s="387"/>
      <c r="BB652" s="387"/>
      <c r="BC652" s="387"/>
      <c r="BD652" s="387"/>
      <c r="BE652" s="387"/>
      <c r="BF652" s="387"/>
      <c r="BG652" s="387"/>
      <c r="BH652" s="387"/>
      <c r="BI652" s="387"/>
      <c r="BJ652" s="387"/>
      <c r="BK652" s="387"/>
      <c r="BL652" s="387"/>
      <c r="BM652" s="387"/>
      <c r="BN652" s="387"/>
      <c r="BO652" s="387"/>
      <c r="BP652" s="387"/>
      <c r="BQ652" s="387"/>
      <c r="BR652" s="387"/>
      <c r="BS652" s="387"/>
      <c r="BT652" s="387"/>
      <c r="BU652" s="387"/>
      <c r="BV652" s="387"/>
      <c r="BW652" s="295"/>
      <c r="BX652" s="295"/>
      <c r="BY652" s="295"/>
    </row>
    <row r="653" ht="15.0" customHeight="1">
      <c r="A653" s="294"/>
      <c r="B653" s="295" t="str">
        <f>IF(ISTEXT(A653),SUMIF('Production Calendar'!$F$3:$F$171,'Crop Map'!$A653,'Production Calendar'!$G$3:$G$171),"")</f>
        <v/>
      </c>
      <c r="C653" s="327" t="str">
        <f t="shared" si="3"/>
        <v/>
      </c>
      <c r="D653" s="328" t="str">
        <f t="array" ref="D653">IF(ISBLANK(A653),"",XLOOKUP($A653,'Codified Game Plan'!$E$3:$E$477,'Codified Game Plan'!$G$3:$G$477,0))</f>
        <v/>
      </c>
      <c r="E653" s="328" t="str">
        <f>IF(ISBLANK(A653),"",MAXIFS('Codified Game Plan'!$I$3:$I$477,'Codified Game Plan'!$E$3:$E$477,A653))</f>
        <v/>
      </c>
      <c r="F653" s="329" t="str">
        <f t="shared" si="4"/>
        <v>      - </v>
      </c>
      <c r="G653" s="295"/>
      <c r="H653" s="295"/>
      <c r="I653" s="295"/>
      <c r="J653" s="295"/>
      <c r="K653" s="295"/>
      <c r="L653" s="295"/>
      <c r="M653" s="295"/>
      <c r="N653" s="295"/>
      <c r="O653" s="295"/>
      <c r="P653" s="295"/>
      <c r="Q653" s="295"/>
      <c r="R653" s="295"/>
      <c r="S653" s="295"/>
      <c r="T653" s="295"/>
      <c r="U653" s="387"/>
      <c r="V653" s="387"/>
      <c r="W653" s="387"/>
      <c r="X653" s="387"/>
      <c r="Y653" s="387"/>
      <c r="Z653" s="387"/>
      <c r="AA653" s="387"/>
      <c r="AB653" s="387"/>
      <c r="AC653" s="387"/>
      <c r="AD653" s="387"/>
      <c r="AE653" s="387"/>
      <c r="AF653" s="387"/>
      <c r="AG653" s="387"/>
      <c r="AH653" s="387"/>
      <c r="AI653" s="387"/>
      <c r="AJ653" s="387"/>
      <c r="AK653" s="387"/>
      <c r="AL653" s="387"/>
      <c r="AM653" s="387"/>
      <c r="AN653" s="387"/>
      <c r="AO653" s="387"/>
      <c r="AP653" s="387"/>
      <c r="AQ653" s="387"/>
      <c r="AR653" s="387"/>
      <c r="AS653" s="387"/>
      <c r="AT653" s="387"/>
      <c r="AU653" s="387"/>
      <c r="AV653" s="387"/>
      <c r="AW653" s="387"/>
      <c r="AX653" s="387"/>
      <c r="AY653" s="387"/>
      <c r="AZ653" s="387"/>
      <c r="BA653" s="387"/>
      <c r="BB653" s="387"/>
      <c r="BC653" s="387"/>
      <c r="BD653" s="387"/>
      <c r="BE653" s="387"/>
      <c r="BF653" s="387"/>
      <c r="BG653" s="387"/>
      <c r="BH653" s="387"/>
      <c r="BI653" s="387"/>
      <c r="BJ653" s="387"/>
      <c r="BK653" s="387"/>
      <c r="BL653" s="387"/>
      <c r="BM653" s="387"/>
      <c r="BN653" s="387"/>
      <c r="BO653" s="387"/>
      <c r="BP653" s="387"/>
      <c r="BQ653" s="387"/>
      <c r="BR653" s="387"/>
      <c r="BS653" s="387"/>
      <c r="BT653" s="387"/>
      <c r="BU653" s="387"/>
      <c r="BV653" s="387"/>
      <c r="BW653" s="295"/>
      <c r="BX653" s="295"/>
      <c r="BY653" s="295"/>
    </row>
    <row r="654" ht="15.0" customHeight="1">
      <c r="A654" s="294"/>
      <c r="B654" s="295" t="str">
        <f>IF(ISTEXT(A654),SUMIF('Production Calendar'!$F$3:$F$171,'Crop Map'!$A654,'Production Calendar'!$G$3:$G$171),"")</f>
        <v/>
      </c>
      <c r="C654" s="327" t="str">
        <f t="shared" si="3"/>
        <v/>
      </c>
      <c r="D654" s="328" t="str">
        <f t="array" ref="D654">IF(ISBLANK(A654),"",XLOOKUP($A654,'Codified Game Plan'!$E$3:$E$477,'Codified Game Plan'!$G$3:$G$477,0))</f>
        <v/>
      </c>
      <c r="E654" s="328" t="str">
        <f>IF(ISBLANK(A654),"",MAXIFS('Codified Game Plan'!$I$3:$I$477,'Codified Game Plan'!$E$3:$E$477,A654))</f>
        <v/>
      </c>
      <c r="F654" s="329" t="str">
        <f t="shared" si="4"/>
        <v>      - </v>
      </c>
      <c r="G654" s="295"/>
      <c r="H654" s="295"/>
      <c r="I654" s="295"/>
      <c r="J654" s="295"/>
      <c r="K654" s="295"/>
      <c r="L654" s="295"/>
      <c r="M654" s="295"/>
      <c r="N654" s="295"/>
      <c r="O654" s="295"/>
      <c r="P654" s="295"/>
      <c r="Q654" s="295"/>
      <c r="R654" s="295"/>
      <c r="S654" s="295"/>
      <c r="T654" s="295"/>
      <c r="U654" s="387"/>
      <c r="V654" s="387"/>
      <c r="W654" s="387"/>
      <c r="X654" s="387"/>
      <c r="Y654" s="387"/>
      <c r="Z654" s="387"/>
      <c r="AA654" s="387"/>
      <c r="AB654" s="387"/>
      <c r="AC654" s="387"/>
      <c r="AD654" s="387"/>
      <c r="AE654" s="387"/>
      <c r="AF654" s="387"/>
      <c r="AG654" s="387"/>
      <c r="AH654" s="387"/>
      <c r="AI654" s="387"/>
      <c r="AJ654" s="387"/>
      <c r="AK654" s="387"/>
      <c r="AL654" s="387"/>
      <c r="AM654" s="387"/>
      <c r="AN654" s="387"/>
      <c r="AO654" s="387"/>
      <c r="AP654" s="387"/>
      <c r="AQ654" s="387"/>
      <c r="AR654" s="387"/>
      <c r="AS654" s="387"/>
      <c r="AT654" s="387"/>
      <c r="AU654" s="387"/>
      <c r="AV654" s="387"/>
      <c r="AW654" s="387"/>
      <c r="AX654" s="387"/>
      <c r="AY654" s="387"/>
      <c r="AZ654" s="387"/>
      <c r="BA654" s="387"/>
      <c r="BB654" s="387"/>
      <c r="BC654" s="387"/>
      <c r="BD654" s="387"/>
      <c r="BE654" s="387"/>
      <c r="BF654" s="387"/>
      <c r="BG654" s="387"/>
      <c r="BH654" s="387"/>
      <c r="BI654" s="387"/>
      <c r="BJ654" s="387"/>
      <c r="BK654" s="387"/>
      <c r="BL654" s="387"/>
      <c r="BM654" s="387"/>
      <c r="BN654" s="387"/>
      <c r="BO654" s="387"/>
      <c r="BP654" s="387"/>
      <c r="BQ654" s="387"/>
      <c r="BR654" s="387"/>
      <c r="BS654" s="387"/>
      <c r="BT654" s="387"/>
      <c r="BU654" s="387"/>
      <c r="BV654" s="387"/>
      <c r="BW654" s="295"/>
      <c r="BX654" s="295"/>
      <c r="BY654" s="295"/>
    </row>
    <row r="655" ht="15.0" customHeight="1">
      <c r="A655" s="294"/>
      <c r="B655" s="295" t="str">
        <f>IF(ISTEXT(A655),SUMIF('Production Calendar'!$F$3:$F$171,'Crop Map'!$A655,'Production Calendar'!$G$3:$G$171),"")</f>
        <v/>
      </c>
      <c r="C655" s="327" t="str">
        <f t="shared" si="3"/>
        <v/>
      </c>
      <c r="D655" s="328" t="str">
        <f t="array" ref="D655">IF(ISBLANK(A655),"",XLOOKUP($A655,'Codified Game Plan'!$E$3:$E$477,'Codified Game Plan'!$G$3:$G$477,0))</f>
        <v/>
      </c>
      <c r="E655" s="328" t="str">
        <f>IF(ISBLANK(A655),"",MAXIFS('Codified Game Plan'!$I$3:$I$477,'Codified Game Plan'!$E$3:$E$477,A655))</f>
        <v/>
      </c>
      <c r="F655" s="329" t="str">
        <f t="shared" si="4"/>
        <v>      - </v>
      </c>
      <c r="G655" s="295"/>
      <c r="H655" s="295"/>
      <c r="I655" s="295"/>
      <c r="J655" s="295"/>
      <c r="K655" s="295"/>
      <c r="L655" s="295"/>
      <c r="M655" s="295"/>
      <c r="N655" s="295"/>
      <c r="O655" s="295"/>
      <c r="P655" s="295"/>
      <c r="Q655" s="295"/>
      <c r="R655" s="295"/>
      <c r="S655" s="295"/>
      <c r="T655" s="295"/>
      <c r="U655" s="387"/>
      <c r="V655" s="387"/>
      <c r="W655" s="387"/>
      <c r="X655" s="387"/>
      <c r="Y655" s="387"/>
      <c r="Z655" s="387"/>
      <c r="AA655" s="387"/>
      <c r="AB655" s="387"/>
      <c r="AC655" s="387"/>
      <c r="AD655" s="387"/>
      <c r="AE655" s="387"/>
      <c r="AF655" s="387"/>
      <c r="AG655" s="387"/>
      <c r="AH655" s="387"/>
      <c r="AI655" s="387"/>
      <c r="AJ655" s="387"/>
      <c r="AK655" s="387"/>
      <c r="AL655" s="387"/>
      <c r="AM655" s="387"/>
      <c r="AN655" s="387"/>
      <c r="AO655" s="387"/>
      <c r="AP655" s="387"/>
      <c r="AQ655" s="387"/>
      <c r="AR655" s="387"/>
      <c r="AS655" s="387"/>
      <c r="AT655" s="387"/>
      <c r="AU655" s="387"/>
      <c r="AV655" s="387"/>
      <c r="AW655" s="387"/>
      <c r="AX655" s="387"/>
      <c r="AY655" s="387"/>
      <c r="AZ655" s="387"/>
      <c r="BA655" s="387"/>
      <c r="BB655" s="387"/>
      <c r="BC655" s="387"/>
      <c r="BD655" s="387"/>
      <c r="BE655" s="387"/>
      <c r="BF655" s="387"/>
      <c r="BG655" s="387"/>
      <c r="BH655" s="387"/>
      <c r="BI655" s="387"/>
      <c r="BJ655" s="387"/>
      <c r="BK655" s="387"/>
      <c r="BL655" s="387"/>
      <c r="BM655" s="387"/>
      <c r="BN655" s="387"/>
      <c r="BO655" s="387"/>
      <c r="BP655" s="387"/>
      <c r="BQ655" s="387"/>
      <c r="BR655" s="387"/>
      <c r="BS655" s="387"/>
      <c r="BT655" s="387"/>
      <c r="BU655" s="387"/>
      <c r="BV655" s="387"/>
      <c r="BW655" s="295"/>
      <c r="BX655" s="295"/>
      <c r="BY655" s="295"/>
    </row>
    <row r="656" ht="15.0" customHeight="1">
      <c r="A656" s="294"/>
      <c r="B656" s="295" t="str">
        <f>IF(ISTEXT(A656),SUMIF('Production Calendar'!$F$3:$F$171,'Crop Map'!$A656,'Production Calendar'!$G$3:$G$171),"")</f>
        <v/>
      </c>
      <c r="C656" s="327" t="str">
        <f t="shared" si="3"/>
        <v/>
      </c>
      <c r="D656" s="328" t="str">
        <f t="array" ref="D656">IF(ISBLANK(A656),"",XLOOKUP($A656,'Codified Game Plan'!$E$3:$E$477,'Codified Game Plan'!$G$3:$G$477,0))</f>
        <v/>
      </c>
      <c r="E656" s="328" t="str">
        <f>IF(ISBLANK(A656),"",MAXIFS('Codified Game Plan'!$I$3:$I$477,'Codified Game Plan'!$E$3:$E$477,A656))</f>
        <v/>
      </c>
      <c r="F656" s="329" t="str">
        <f t="shared" si="4"/>
        <v>      - </v>
      </c>
      <c r="G656" s="295"/>
      <c r="H656" s="295"/>
      <c r="I656" s="295"/>
      <c r="J656" s="295"/>
      <c r="K656" s="295"/>
      <c r="L656" s="295"/>
      <c r="M656" s="295"/>
      <c r="N656" s="295"/>
      <c r="O656" s="295"/>
      <c r="P656" s="295"/>
      <c r="Q656" s="295"/>
      <c r="R656" s="295"/>
      <c r="S656" s="295"/>
      <c r="T656" s="295"/>
      <c r="U656" s="387"/>
      <c r="V656" s="387"/>
      <c r="W656" s="387"/>
      <c r="X656" s="387"/>
      <c r="Y656" s="387"/>
      <c r="Z656" s="387"/>
      <c r="AA656" s="387"/>
      <c r="AB656" s="387"/>
      <c r="AC656" s="387"/>
      <c r="AD656" s="387"/>
      <c r="AE656" s="387"/>
      <c r="AF656" s="387"/>
      <c r="AG656" s="387"/>
      <c r="AH656" s="387"/>
      <c r="AI656" s="387"/>
      <c r="AJ656" s="387"/>
      <c r="AK656" s="387"/>
      <c r="AL656" s="387"/>
      <c r="AM656" s="387"/>
      <c r="AN656" s="387"/>
      <c r="AO656" s="387"/>
      <c r="AP656" s="387"/>
      <c r="AQ656" s="387"/>
      <c r="AR656" s="387"/>
      <c r="AS656" s="387"/>
      <c r="AT656" s="387"/>
      <c r="AU656" s="387"/>
      <c r="AV656" s="387"/>
      <c r="AW656" s="387"/>
      <c r="AX656" s="387"/>
      <c r="AY656" s="387"/>
      <c r="AZ656" s="387"/>
      <c r="BA656" s="387"/>
      <c r="BB656" s="387"/>
      <c r="BC656" s="387"/>
      <c r="BD656" s="387"/>
      <c r="BE656" s="387"/>
      <c r="BF656" s="387"/>
      <c r="BG656" s="387"/>
      <c r="BH656" s="387"/>
      <c r="BI656" s="387"/>
      <c r="BJ656" s="387"/>
      <c r="BK656" s="387"/>
      <c r="BL656" s="387"/>
      <c r="BM656" s="387"/>
      <c r="BN656" s="387"/>
      <c r="BO656" s="387"/>
      <c r="BP656" s="387"/>
      <c r="BQ656" s="387"/>
      <c r="BR656" s="387"/>
      <c r="BS656" s="387"/>
      <c r="BT656" s="387"/>
      <c r="BU656" s="387"/>
      <c r="BV656" s="387"/>
      <c r="BW656" s="295"/>
      <c r="BX656" s="295"/>
      <c r="BY656" s="295"/>
    </row>
    <row r="657" ht="15.0" customHeight="1">
      <c r="A657" s="294"/>
      <c r="B657" s="295" t="str">
        <f>IF(ISTEXT(A657),SUMIF('Production Calendar'!$F$3:$F$171,'Crop Map'!$A657,'Production Calendar'!$G$3:$G$171),"")</f>
        <v/>
      </c>
      <c r="C657" s="327" t="str">
        <f t="shared" si="3"/>
        <v/>
      </c>
      <c r="D657" s="328" t="str">
        <f t="array" ref="D657">IF(ISBLANK(A657),"",XLOOKUP($A657,'Codified Game Plan'!$E$3:$E$477,'Codified Game Plan'!$G$3:$G$477,0))</f>
        <v/>
      </c>
      <c r="E657" s="328" t="str">
        <f>IF(ISBLANK(A657),"",MAXIFS('Codified Game Plan'!$I$3:$I$477,'Codified Game Plan'!$E$3:$E$477,A657))</f>
        <v/>
      </c>
      <c r="F657" s="329" t="str">
        <f t="shared" si="4"/>
        <v>      - </v>
      </c>
      <c r="G657" s="295"/>
      <c r="H657" s="295"/>
      <c r="I657" s="295"/>
      <c r="J657" s="295"/>
      <c r="K657" s="295"/>
      <c r="L657" s="295"/>
      <c r="M657" s="295"/>
      <c r="N657" s="295"/>
      <c r="O657" s="295"/>
      <c r="P657" s="295"/>
      <c r="Q657" s="295"/>
      <c r="R657" s="295"/>
      <c r="S657" s="295"/>
      <c r="T657" s="295"/>
      <c r="U657" s="387"/>
      <c r="V657" s="387"/>
      <c r="W657" s="387"/>
      <c r="X657" s="387"/>
      <c r="Y657" s="387"/>
      <c r="Z657" s="387"/>
      <c r="AA657" s="387"/>
      <c r="AB657" s="387"/>
      <c r="AC657" s="387"/>
      <c r="AD657" s="387"/>
      <c r="AE657" s="387"/>
      <c r="AF657" s="387"/>
      <c r="AG657" s="387"/>
      <c r="AH657" s="387"/>
      <c r="AI657" s="387"/>
      <c r="AJ657" s="387"/>
      <c r="AK657" s="387"/>
      <c r="AL657" s="387"/>
      <c r="AM657" s="387"/>
      <c r="AN657" s="387"/>
      <c r="AO657" s="387"/>
      <c r="AP657" s="387"/>
      <c r="AQ657" s="387"/>
      <c r="AR657" s="387"/>
      <c r="AS657" s="387"/>
      <c r="AT657" s="387"/>
      <c r="AU657" s="387"/>
      <c r="AV657" s="387"/>
      <c r="AW657" s="387"/>
      <c r="AX657" s="387"/>
      <c r="AY657" s="387"/>
      <c r="AZ657" s="387"/>
      <c r="BA657" s="387"/>
      <c r="BB657" s="387"/>
      <c r="BC657" s="387"/>
      <c r="BD657" s="387"/>
      <c r="BE657" s="387"/>
      <c r="BF657" s="387"/>
      <c r="BG657" s="387"/>
      <c r="BH657" s="387"/>
      <c r="BI657" s="387"/>
      <c r="BJ657" s="387"/>
      <c r="BK657" s="387"/>
      <c r="BL657" s="387"/>
      <c r="BM657" s="387"/>
      <c r="BN657" s="387"/>
      <c r="BO657" s="387"/>
      <c r="BP657" s="387"/>
      <c r="BQ657" s="387"/>
      <c r="BR657" s="387"/>
      <c r="BS657" s="387"/>
      <c r="BT657" s="387"/>
      <c r="BU657" s="387"/>
      <c r="BV657" s="387"/>
      <c r="BW657" s="295"/>
      <c r="BX657" s="295"/>
      <c r="BY657" s="295"/>
    </row>
    <row r="658" ht="15.0" customHeight="1">
      <c r="A658" s="294"/>
      <c r="B658" s="295" t="str">
        <f>IF(ISTEXT(A658),SUMIF('Production Calendar'!$F$3:$F$171,'Crop Map'!$A658,'Production Calendar'!$G$3:$G$171),"")</f>
        <v/>
      </c>
      <c r="C658" s="327" t="str">
        <f t="shared" si="3"/>
        <v/>
      </c>
      <c r="D658" s="328" t="str">
        <f t="array" ref="D658">IF(ISBLANK(A658),"",XLOOKUP($A658,'Codified Game Plan'!$E$3:$E$477,'Codified Game Plan'!$G$3:$G$477,0))</f>
        <v/>
      </c>
      <c r="E658" s="328" t="str">
        <f>IF(ISBLANK(A658),"",MAXIFS('Codified Game Plan'!$I$3:$I$477,'Codified Game Plan'!$E$3:$E$477,A658))</f>
        <v/>
      </c>
      <c r="F658" s="329" t="str">
        <f t="shared" si="4"/>
        <v>      - </v>
      </c>
      <c r="G658" s="295"/>
      <c r="H658" s="295"/>
      <c r="I658" s="295"/>
      <c r="J658" s="295"/>
      <c r="K658" s="295"/>
      <c r="L658" s="295"/>
      <c r="M658" s="295"/>
      <c r="N658" s="295"/>
      <c r="O658" s="295"/>
      <c r="P658" s="295"/>
      <c r="Q658" s="295"/>
      <c r="R658" s="295"/>
      <c r="S658" s="295"/>
      <c r="T658" s="295"/>
      <c r="U658" s="387"/>
      <c r="V658" s="387"/>
      <c r="W658" s="387"/>
      <c r="X658" s="387"/>
      <c r="Y658" s="387"/>
      <c r="Z658" s="387"/>
      <c r="AA658" s="387"/>
      <c r="AB658" s="387"/>
      <c r="AC658" s="387"/>
      <c r="AD658" s="387"/>
      <c r="AE658" s="387"/>
      <c r="AF658" s="387"/>
      <c r="AG658" s="387"/>
      <c r="AH658" s="387"/>
      <c r="AI658" s="387"/>
      <c r="AJ658" s="387"/>
      <c r="AK658" s="387"/>
      <c r="AL658" s="387"/>
      <c r="AM658" s="387"/>
      <c r="AN658" s="387"/>
      <c r="AO658" s="387"/>
      <c r="AP658" s="387"/>
      <c r="AQ658" s="387"/>
      <c r="AR658" s="387"/>
      <c r="AS658" s="387"/>
      <c r="AT658" s="387"/>
      <c r="AU658" s="387"/>
      <c r="AV658" s="387"/>
      <c r="AW658" s="387"/>
      <c r="AX658" s="387"/>
      <c r="AY658" s="387"/>
      <c r="AZ658" s="387"/>
      <c r="BA658" s="387"/>
      <c r="BB658" s="387"/>
      <c r="BC658" s="387"/>
      <c r="BD658" s="387"/>
      <c r="BE658" s="387"/>
      <c r="BF658" s="387"/>
      <c r="BG658" s="387"/>
      <c r="BH658" s="387"/>
      <c r="BI658" s="387"/>
      <c r="BJ658" s="387"/>
      <c r="BK658" s="387"/>
      <c r="BL658" s="387"/>
      <c r="BM658" s="387"/>
      <c r="BN658" s="387"/>
      <c r="BO658" s="387"/>
      <c r="BP658" s="387"/>
      <c r="BQ658" s="387"/>
      <c r="BR658" s="387"/>
      <c r="BS658" s="387"/>
      <c r="BT658" s="387"/>
      <c r="BU658" s="387"/>
      <c r="BV658" s="387"/>
      <c r="BW658" s="295"/>
      <c r="BX658" s="295"/>
      <c r="BY658" s="295"/>
    </row>
    <row r="659" ht="15.0" customHeight="1">
      <c r="A659" s="294"/>
      <c r="B659" s="295" t="str">
        <f>IF(ISTEXT(A659),SUMIF('Production Calendar'!$F$3:$F$171,'Crop Map'!$A659,'Production Calendar'!$G$3:$G$171),"")</f>
        <v/>
      </c>
      <c r="C659" s="327" t="str">
        <f t="shared" si="3"/>
        <v/>
      </c>
      <c r="D659" s="328" t="str">
        <f t="array" ref="D659">IF(ISBLANK(A659),"",XLOOKUP($A659,'Codified Game Plan'!$E$3:$E$477,'Codified Game Plan'!$G$3:$G$477,0))</f>
        <v/>
      </c>
      <c r="E659" s="328" t="str">
        <f>IF(ISBLANK(A659),"",MAXIFS('Codified Game Plan'!$I$3:$I$477,'Codified Game Plan'!$E$3:$E$477,A659))</f>
        <v/>
      </c>
      <c r="F659" s="329" t="str">
        <f t="shared" si="4"/>
        <v>      - </v>
      </c>
      <c r="G659" s="295"/>
      <c r="H659" s="295"/>
      <c r="I659" s="295"/>
      <c r="J659" s="295"/>
      <c r="K659" s="295"/>
      <c r="L659" s="295"/>
      <c r="M659" s="295"/>
      <c r="N659" s="295"/>
      <c r="O659" s="295"/>
      <c r="P659" s="295"/>
      <c r="Q659" s="295"/>
      <c r="R659" s="295"/>
      <c r="S659" s="295"/>
      <c r="T659" s="295"/>
      <c r="U659" s="387"/>
      <c r="V659" s="387"/>
      <c r="W659" s="387"/>
      <c r="X659" s="387"/>
      <c r="Y659" s="387"/>
      <c r="Z659" s="387"/>
      <c r="AA659" s="387"/>
      <c r="AB659" s="387"/>
      <c r="AC659" s="387"/>
      <c r="AD659" s="387"/>
      <c r="AE659" s="387"/>
      <c r="AF659" s="387"/>
      <c r="AG659" s="387"/>
      <c r="AH659" s="387"/>
      <c r="AI659" s="387"/>
      <c r="AJ659" s="387"/>
      <c r="AK659" s="387"/>
      <c r="AL659" s="387"/>
      <c r="AM659" s="387"/>
      <c r="AN659" s="387"/>
      <c r="AO659" s="387"/>
      <c r="AP659" s="387"/>
      <c r="AQ659" s="387"/>
      <c r="AR659" s="387"/>
      <c r="AS659" s="387"/>
      <c r="AT659" s="387"/>
      <c r="AU659" s="387"/>
      <c r="AV659" s="387"/>
      <c r="AW659" s="387"/>
      <c r="AX659" s="387"/>
      <c r="AY659" s="387"/>
      <c r="AZ659" s="387"/>
      <c r="BA659" s="387"/>
      <c r="BB659" s="387"/>
      <c r="BC659" s="387"/>
      <c r="BD659" s="387"/>
      <c r="BE659" s="387"/>
      <c r="BF659" s="387"/>
      <c r="BG659" s="387"/>
      <c r="BH659" s="387"/>
      <c r="BI659" s="387"/>
      <c r="BJ659" s="387"/>
      <c r="BK659" s="387"/>
      <c r="BL659" s="387"/>
      <c r="BM659" s="387"/>
      <c r="BN659" s="387"/>
      <c r="BO659" s="387"/>
      <c r="BP659" s="387"/>
      <c r="BQ659" s="387"/>
      <c r="BR659" s="387"/>
      <c r="BS659" s="387"/>
      <c r="BT659" s="387"/>
      <c r="BU659" s="387"/>
      <c r="BV659" s="387"/>
      <c r="BW659" s="295"/>
      <c r="BX659" s="295"/>
      <c r="BY659" s="295"/>
    </row>
    <row r="660" ht="15.0" customHeight="1">
      <c r="A660" s="294"/>
      <c r="B660" s="295" t="str">
        <f>IF(ISTEXT(A660),SUMIF('Production Calendar'!$F$3:$F$171,'Crop Map'!$A660,'Production Calendar'!$G$3:$G$171),"")</f>
        <v/>
      </c>
      <c r="C660" s="327" t="str">
        <f t="shared" si="3"/>
        <v/>
      </c>
      <c r="D660" s="328" t="str">
        <f t="array" ref="D660">IF(ISBLANK(A660),"",XLOOKUP($A660,'Codified Game Plan'!$E$3:$E$477,'Codified Game Plan'!$G$3:$G$477,0))</f>
        <v/>
      </c>
      <c r="E660" s="328" t="str">
        <f>IF(ISBLANK(A660),"",MAXIFS('Codified Game Plan'!$I$3:$I$477,'Codified Game Plan'!$E$3:$E$477,A660))</f>
        <v/>
      </c>
      <c r="F660" s="329" t="str">
        <f t="shared" si="4"/>
        <v>      - </v>
      </c>
      <c r="G660" s="295"/>
      <c r="H660" s="295"/>
      <c r="I660" s="295"/>
      <c r="J660" s="295"/>
      <c r="K660" s="295"/>
      <c r="L660" s="295"/>
      <c r="M660" s="295"/>
      <c r="N660" s="295"/>
      <c r="O660" s="295"/>
      <c r="P660" s="295"/>
      <c r="Q660" s="295"/>
      <c r="R660" s="295"/>
      <c r="S660" s="295"/>
      <c r="T660" s="295"/>
      <c r="U660" s="387"/>
      <c r="V660" s="387"/>
      <c r="W660" s="387"/>
      <c r="X660" s="387"/>
      <c r="Y660" s="387"/>
      <c r="Z660" s="387"/>
      <c r="AA660" s="387"/>
      <c r="AB660" s="387"/>
      <c r="AC660" s="387"/>
      <c r="AD660" s="387"/>
      <c r="AE660" s="387"/>
      <c r="AF660" s="387"/>
      <c r="AG660" s="387"/>
      <c r="AH660" s="387"/>
      <c r="AI660" s="387"/>
      <c r="AJ660" s="387"/>
      <c r="AK660" s="387"/>
      <c r="AL660" s="387"/>
      <c r="AM660" s="387"/>
      <c r="AN660" s="387"/>
      <c r="AO660" s="387"/>
      <c r="AP660" s="387"/>
      <c r="AQ660" s="387"/>
      <c r="AR660" s="387"/>
      <c r="AS660" s="387"/>
      <c r="AT660" s="387"/>
      <c r="AU660" s="387"/>
      <c r="AV660" s="387"/>
      <c r="AW660" s="387"/>
      <c r="AX660" s="387"/>
      <c r="AY660" s="387"/>
      <c r="AZ660" s="387"/>
      <c r="BA660" s="387"/>
      <c r="BB660" s="387"/>
      <c r="BC660" s="387"/>
      <c r="BD660" s="387"/>
      <c r="BE660" s="387"/>
      <c r="BF660" s="387"/>
      <c r="BG660" s="387"/>
      <c r="BH660" s="387"/>
      <c r="BI660" s="387"/>
      <c r="BJ660" s="387"/>
      <c r="BK660" s="387"/>
      <c r="BL660" s="387"/>
      <c r="BM660" s="387"/>
      <c r="BN660" s="387"/>
      <c r="BO660" s="387"/>
      <c r="BP660" s="387"/>
      <c r="BQ660" s="387"/>
      <c r="BR660" s="387"/>
      <c r="BS660" s="387"/>
      <c r="BT660" s="387"/>
      <c r="BU660" s="387"/>
      <c r="BV660" s="387"/>
      <c r="BW660" s="295"/>
      <c r="BX660" s="295"/>
      <c r="BY660" s="295"/>
    </row>
    <row r="661" ht="15.0" customHeight="1">
      <c r="A661" s="294"/>
      <c r="B661" s="295" t="str">
        <f>IF(ISTEXT(A661),SUMIF('Production Calendar'!$F$3:$F$171,'Crop Map'!$A661,'Production Calendar'!$G$3:$G$171),"")</f>
        <v/>
      </c>
      <c r="C661" s="327" t="str">
        <f t="shared" si="3"/>
        <v/>
      </c>
      <c r="D661" s="328" t="str">
        <f t="array" ref="D661">IF(ISBLANK(A661),"",XLOOKUP($A661,'Codified Game Plan'!$E$3:$E$477,'Codified Game Plan'!$G$3:$G$477,0))</f>
        <v/>
      </c>
      <c r="E661" s="328" t="str">
        <f>IF(ISBLANK(A661),"",MAXIFS('Codified Game Plan'!$I$3:$I$477,'Codified Game Plan'!$E$3:$E$477,A661))</f>
        <v/>
      </c>
      <c r="F661" s="329" t="str">
        <f t="shared" si="4"/>
        <v>      - </v>
      </c>
      <c r="G661" s="295"/>
      <c r="H661" s="295"/>
      <c r="I661" s="295"/>
      <c r="J661" s="295"/>
      <c r="K661" s="295"/>
      <c r="L661" s="295"/>
      <c r="M661" s="295"/>
      <c r="N661" s="295"/>
      <c r="O661" s="295"/>
      <c r="P661" s="295"/>
      <c r="Q661" s="295"/>
      <c r="R661" s="295"/>
      <c r="S661" s="295"/>
      <c r="T661" s="295"/>
      <c r="U661" s="387"/>
      <c r="V661" s="387"/>
      <c r="W661" s="387"/>
      <c r="X661" s="387"/>
      <c r="Y661" s="387"/>
      <c r="Z661" s="387"/>
      <c r="AA661" s="387"/>
      <c r="AB661" s="387"/>
      <c r="AC661" s="387"/>
      <c r="AD661" s="387"/>
      <c r="AE661" s="387"/>
      <c r="AF661" s="387"/>
      <c r="AG661" s="387"/>
      <c r="AH661" s="387"/>
      <c r="AI661" s="387"/>
      <c r="AJ661" s="387"/>
      <c r="AK661" s="387"/>
      <c r="AL661" s="387"/>
      <c r="AM661" s="387"/>
      <c r="AN661" s="387"/>
      <c r="AO661" s="387"/>
      <c r="AP661" s="387"/>
      <c r="AQ661" s="387"/>
      <c r="AR661" s="387"/>
      <c r="AS661" s="387"/>
      <c r="AT661" s="387"/>
      <c r="AU661" s="387"/>
      <c r="AV661" s="387"/>
      <c r="AW661" s="387"/>
      <c r="AX661" s="387"/>
      <c r="AY661" s="387"/>
      <c r="AZ661" s="387"/>
      <c r="BA661" s="387"/>
      <c r="BB661" s="387"/>
      <c r="BC661" s="387"/>
      <c r="BD661" s="387"/>
      <c r="BE661" s="387"/>
      <c r="BF661" s="387"/>
      <c r="BG661" s="387"/>
      <c r="BH661" s="387"/>
      <c r="BI661" s="387"/>
      <c r="BJ661" s="387"/>
      <c r="BK661" s="387"/>
      <c r="BL661" s="387"/>
      <c r="BM661" s="387"/>
      <c r="BN661" s="387"/>
      <c r="BO661" s="387"/>
      <c r="BP661" s="387"/>
      <c r="BQ661" s="387"/>
      <c r="BR661" s="387"/>
      <c r="BS661" s="387"/>
      <c r="BT661" s="387"/>
      <c r="BU661" s="387"/>
      <c r="BV661" s="387"/>
      <c r="BW661" s="295"/>
      <c r="BX661" s="295"/>
      <c r="BY661" s="295"/>
    </row>
    <row r="662" ht="15.0" customHeight="1">
      <c r="A662" s="294"/>
      <c r="B662" s="295" t="str">
        <f>IF(ISTEXT(A662),SUMIF('Production Calendar'!$F$3:$F$171,'Crop Map'!$A662,'Production Calendar'!$G$3:$G$171),"")</f>
        <v/>
      </c>
      <c r="C662" s="327" t="str">
        <f t="shared" si="3"/>
        <v/>
      </c>
      <c r="D662" s="328" t="str">
        <f t="array" ref="D662">IF(ISBLANK(A662),"",XLOOKUP($A662,'Codified Game Plan'!$E$3:$E$477,'Codified Game Plan'!$G$3:$G$477,0))</f>
        <v/>
      </c>
      <c r="E662" s="328" t="str">
        <f>IF(ISBLANK(A662),"",MAXIFS('Codified Game Plan'!$I$3:$I$477,'Codified Game Plan'!$E$3:$E$477,A662))</f>
        <v/>
      </c>
      <c r="F662" s="329" t="str">
        <f t="shared" si="4"/>
        <v>      - </v>
      </c>
      <c r="G662" s="295"/>
      <c r="H662" s="295"/>
      <c r="I662" s="295"/>
      <c r="J662" s="295"/>
      <c r="K662" s="295"/>
      <c r="L662" s="295"/>
      <c r="M662" s="295"/>
      <c r="N662" s="295"/>
      <c r="O662" s="295"/>
      <c r="P662" s="295"/>
      <c r="Q662" s="295"/>
      <c r="R662" s="295"/>
      <c r="S662" s="295"/>
      <c r="T662" s="295"/>
      <c r="U662" s="387"/>
      <c r="V662" s="387"/>
      <c r="W662" s="387"/>
      <c r="X662" s="387"/>
      <c r="Y662" s="387"/>
      <c r="Z662" s="387"/>
      <c r="AA662" s="387"/>
      <c r="AB662" s="387"/>
      <c r="AC662" s="387"/>
      <c r="AD662" s="387"/>
      <c r="AE662" s="387"/>
      <c r="AF662" s="387"/>
      <c r="AG662" s="387"/>
      <c r="AH662" s="387"/>
      <c r="AI662" s="387"/>
      <c r="AJ662" s="387"/>
      <c r="AK662" s="387"/>
      <c r="AL662" s="387"/>
      <c r="AM662" s="387"/>
      <c r="AN662" s="387"/>
      <c r="AO662" s="387"/>
      <c r="AP662" s="387"/>
      <c r="AQ662" s="387"/>
      <c r="AR662" s="387"/>
      <c r="AS662" s="387"/>
      <c r="AT662" s="387"/>
      <c r="AU662" s="387"/>
      <c r="AV662" s="387"/>
      <c r="AW662" s="387"/>
      <c r="AX662" s="387"/>
      <c r="AY662" s="387"/>
      <c r="AZ662" s="387"/>
      <c r="BA662" s="387"/>
      <c r="BB662" s="387"/>
      <c r="BC662" s="387"/>
      <c r="BD662" s="387"/>
      <c r="BE662" s="387"/>
      <c r="BF662" s="387"/>
      <c r="BG662" s="387"/>
      <c r="BH662" s="387"/>
      <c r="BI662" s="387"/>
      <c r="BJ662" s="387"/>
      <c r="BK662" s="387"/>
      <c r="BL662" s="387"/>
      <c r="BM662" s="387"/>
      <c r="BN662" s="387"/>
      <c r="BO662" s="387"/>
      <c r="BP662" s="387"/>
      <c r="BQ662" s="387"/>
      <c r="BR662" s="387"/>
      <c r="BS662" s="387"/>
      <c r="BT662" s="387"/>
      <c r="BU662" s="387"/>
      <c r="BV662" s="387"/>
      <c r="BW662" s="295"/>
      <c r="BX662" s="295"/>
      <c r="BY662" s="295"/>
    </row>
    <row r="663" ht="15.0" customHeight="1">
      <c r="A663" s="294"/>
      <c r="B663" s="295" t="str">
        <f>IF(ISTEXT(A663),SUMIF('Production Calendar'!$F$3:$F$171,'Crop Map'!$A663,'Production Calendar'!$G$3:$G$171),"")</f>
        <v/>
      </c>
      <c r="C663" s="327" t="str">
        <f t="shared" si="3"/>
        <v/>
      </c>
      <c r="D663" s="328" t="str">
        <f t="array" ref="D663">IF(ISBLANK(A663),"",XLOOKUP($A663,'Codified Game Plan'!$E$3:$E$477,'Codified Game Plan'!$G$3:$G$477,0))</f>
        <v/>
      </c>
      <c r="E663" s="328" t="str">
        <f>IF(ISBLANK(A663),"",MAXIFS('Codified Game Plan'!$I$3:$I$477,'Codified Game Plan'!$E$3:$E$477,A663))</f>
        <v/>
      </c>
      <c r="F663" s="329" t="str">
        <f t="shared" si="4"/>
        <v>      - </v>
      </c>
      <c r="G663" s="295"/>
      <c r="H663" s="295"/>
      <c r="I663" s="295"/>
      <c r="J663" s="295"/>
      <c r="K663" s="295"/>
      <c r="L663" s="295"/>
      <c r="M663" s="295"/>
      <c r="N663" s="295"/>
      <c r="O663" s="295"/>
      <c r="P663" s="295"/>
      <c r="Q663" s="295"/>
      <c r="R663" s="295"/>
      <c r="S663" s="295"/>
      <c r="T663" s="295"/>
      <c r="U663" s="387"/>
      <c r="V663" s="387"/>
      <c r="W663" s="387"/>
      <c r="X663" s="387"/>
      <c r="Y663" s="387"/>
      <c r="Z663" s="387"/>
      <c r="AA663" s="387"/>
      <c r="AB663" s="387"/>
      <c r="AC663" s="387"/>
      <c r="AD663" s="387"/>
      <c r="AE663" s="387"/>
      <c r="AF663" s="387"/>
      <c r="AG663" s="387"/>
      <c r="AH663" s="387"/>
      <c r="AI663" s="387"/>
      <c r="AJ663" s="387"/>
      <c r="AK663" s="387"/>
      <c r="AL663" s="387"/>
      <c r="AM663" s="387"/>
      <c r="AN663" s="387"/>
      <c r="AO663" s="387"/>
      <c r="AP663" s="387"/>
      <c r="AQ663" s="387"/>
      <c r="AR663" s="387"/>
      <c r="AS663" s="387"/>
      <c r="AT663" s="387"/>
      <c r="AU663" s="387"/>
      <c r="AV663" s="387"/>
      <c r="AW663" s="387"/>
      <c r="AX663" s="387"/>
      <c r="AY663" s="387"/>
      <c r="AZ663" s="387"/>
      <c r="BA663" s="387"/>
      <c r="BB663" s="387"/>
      <c r="BC663" s="387"/>
      <c r="BD663" s="387"/>
      <c r="BE663" s="387"/>
      <c r="BF663" s="387"/>
      <c r="BG663" s="387"/>
      <c r="BH663" s="387"/>
      <c r="BI663" s="387"/>
      <c r="BJ663" s="387"/>
      <c r="BK663" s="387"/>
      <c r="BL663" s="387"/>
      <c r="BM663" s="387"/>
      <c r="BN663" s="387"/>
      <c r="BO663" s="387"/>
      <c r="BP663" s="387"/>
      <c r="BQ663" s="387"/>
      <c r="BR663" s="387"/>
      <c r="BS663" s="387"/>
      <c r="BT663" s="387"/>
      <c r="BU663" s="387"/>
      <c r="BV663" s="387"/>
      <c r="BW663" s="295"/>
      <c r="BX663" s="295"/>
      <c r="BY663" s="295"/>
    </row>
    <row r="664" ht="15.0" customHeight="1">
      <c r="A664" s="294"/>
      <c r="B664" s="295" t="str">
        <f>IF(ISTEXT(A664),SUMIF('Production Calendar'!$F$3:$F$171,'Crop Map'!$A664,'Production Calendar'!$G$3:$G$171),"")</f>
        <v/>
      </c>
      <c r="C664" s="327" t="str">
        <f t="shared" si="3"/>
        <v/>
      </c>
      <c r="D664" s="328" t="str">
        <f t="array" ref="D664">IF(ISBLANK(A664),"",XLOOKUP($A664,'Codified Game Plan'!$E$3:$E$477,'Codified Game Plan'!$G$3:$G$477,0))</f>
        <v/>
      </c>
      <c r="E664" s="328" t="str">
        <f>IF(ISBLANK(A664),"",MAXIFS('Codified Game Plan'!$I$3:$I$477,'Codified Game Plan'!$E$3:$E$477,A664))</f>
        <v/>
      </c>
      <c r="F664" s="329" t="str">
        <f t="shared" si="4"/>
        <v>      - </v>
      </c>
      <c r="G664" s="295"/>
      <c r="H664" s="295"/>
      <c r="I664" s="295"/>
      <c r="J664" s="295"/>
      <c r="K664" s="295"/>
      <c r="L664" s="295"/>
      <c r="M664" s="295"/>
      <c r="N664" s="295"/>
      <c r="O664" s="295"/>
      <c r="P664" s="295"/>
      <c r="Q664" s="295"/>
      <c r="R664" s="295"/>
      <c r="S664" s="295"/>
      <c r="T664" s="295"/>
      <c r="U664" s="387"/>
      <c r="V664" s="387"/>
      <c r="W664" s="387"/>
      <c r="X664" s="387"/>
      <c r="Y664" s="387"/>
      <c r="Z664" s="387"/>
      <c r="AA664" s="387"/>
      <c r="AB664" s="387"/>
      <c r="AC664" s="387"/>
      <c r="AD664" s="387"/>
      <c r="AE664" s="387"/>
      <c r="AF664" s="387"/>
      <c r="AG664" s="387"/>
      <c r="AH664" s="387"/>
      <c r="AI664" s="387"/>
      <c r="AJ664" s="387"/>
      <c r="AK664" s="387"/>
      <c r="AL664" s="387"/>
      <c r="AM664" s="387"/>
      <c r="AN664" s="387"/>
      <c r="AO664" s="387"/>
      <c r="AP664" s="387"/>
      <c r="AQ664" s="387"/>
      <c r="AR664" s="387"/>
      <c r="AS664" s="387"/>
      <c r="AT664" s="387"/>
      <c r="AU664" s="387"/>
      <c r="AV664" s="387"/>
      <c r="AW664" s="387"/>
      <c r="AX664" s="387"/>
      <c r="AY664" s="387"/>
      <c r="AZ664" s="387"/>
      <c r="BA664" s="387"/>
      <c r="BB664" s="387"/>
      <c r="BC664" s="387"/>
      <c r="BD664" s="387"/>
      <c r="BE664" s="387"/>
      <c r="BF664" s="387"/>
      <c r="BG664" s="387"/>
      <c r="BH664" s="387"/>
      <c r="BI664" s="387"/>
      <c r="BJ664" s="387"/>
      <c r="BK664" s="387"/>
      <c r="BL664" s="387"/>
      <c r="BM664" s="387"/>
      <c r="BN664" s="387"/>
      <c r="BO664" s="387"/>
      <c r="BP664" s="387"/>
      <c r="BQ664" s="387"/>
      <c r="BR664" s="387"/>
      <c r="BS664" s="387"/>
      <c r="BT664" s="387"/>
      <c r="BU664" s="387"/>
      <c r="BV664" s="387"/>
      <c r="BW664" s="295"/>
      <c r="BX664" s="295"/>
      <c r="BY664" s="295"/>
    </row>
    <row r="665" ht="15.0" customHeight="1">
      <c r="A665" s="294"/>
      <c r="B665" s="295" t="str">
        <f>IF(ISTEXT(A665),SUMIF('Production Calendar'!$F$3:$F$171,'Crop Map'!$A665,'Production Calendar'!$G$3:$G$171),"")</f>
        <v/>
      </c>
      <c r="C665" s="327" t="str">
        <f t="shared" si="3"/>
        <v/>
      </c>
      <c r="D665" s="328" t="str">
        <f t="array" ref="D665">IF(ISBLANK(A665),"",XLOOKUP($A665,'Codified Game Plan'!$E$3:$E$477,'Codified Game Plan'!$G$3:$G$477,0))</f>
        <v/>
      </c>
      <c r="E665" s="328" t="str">
        <f>IF(ISBLANK(A665),"",MAXIFS('Codified Game Plan'!$I$3:$I$477,'Codified Game Plan'!$E$3:$E$477,A665))</f>
        <v/>
      </c>
      <c r="F665" s="329" t="str">
        <f t="shared" si="4"/>
        <v>      - </v>
      </c>
      <c r="G665" s="295"/>
      <c r="H665" s="295"/>
      <c r="I665" s="295"/>
      <c r="J665" s="295"/>
      <c r="K665" s="295"/>
      <c r="L665" s="295"/>
      <c r="M665" s="295"/>
      <c r="N665" s="295"/>
      <c r="O665" s="295"/>
      <c r="P665" s="295"/>
      <c r="Q665" s="295"/>
      <c r="R665" s="295"/>
      <c r="S665" s="295"/>
      <c r="T665" s="295"/>
      <c r="U665" s="387"/>
      <c r="V665" s="387"/>
      <c r="W665" s="387"/>
      <c r="X665" s="387"/>
      <c r="Y665" s="387"/>
      <c r="Z665" s="387"/>
      <c r="AA665" s="387"/>
      <c r="AB665" s="387"/>
      <c r="AC665" s="387"/>
      <c r="AD665" s="387"/>
      <c r="AE665" s="387"/>
      <c r="AF665" s="387"/>
      <c r="AG665" s="387"/>
      <c r="AH665" s="387"/>
      <c r="AI665" s="387"/>
      <c r="AJ665" s="387"/>
      <c r="AK665" s="387"/>
      <c r="AL665" s="387"/>
      <c r="AM665" s="387"/>
      <c r="AN665" s="387"/>
      <c r="AO665" s="387"/>
      <c r="AP665" s="387"/>
      <c r="AQ665" s="387"/>
      <c r="AR665" s="387"/>
      <c r="AS665" s="387"/>
      <c r="AT665" s="387"/>
      <c r="AU665" s="387"/>
      <c r="AV665" s="387"/>
      <c r="AW665" s="387"/>
      <c r="AX665" s="387"/>
      <c r="AY665" s="387"/>
      <c r="AZ665" s="387"/>
      <c r="BA665" s="387"/>
      <c r="BB665" s="387"/>
      <c r="BC665" s="387"/>
      <c r="BD665" s="387"/>
      <c r="BE665" s="387"/>
      <c r="BF665" s="387"/>
      <c r="BG665" s="387"/>
      <c r="BH665" s="387"/>
      <c r="BI665" s="387"/>
      <c r="BJ665" s="387"/>
      <c r="BK665" s="387"/>
      <c r="BL665" s="387"/>
      <c r="BM665" s="387"/>
      <c r="BN665" s="387"/>
      <c r="BO665" s="387"/>
      <c r="BP665" s="387"/>
      <c r="BQ665" s="387"/>
      <c r="BR665" s="387"/>
      <c r="BS665" s="387"/>
      <c r="BT665" s="387"/>
      <c r="BU665" s="387"/>
      <c r="BV665" s="387"/>
      <c r="BW665" s="295"/>
      <c r="BX665" s="295"/>
      <c r="BY665" s="295"/>
    </row>
    <row r="666" ht="15.0" customHeight="1">
      <c r="A666" s="294"/>
      <c r="B666" s="295" t="str">
        <f>IF(ISTEXT(A666),SUMIF('Production Calendar'!$F$3:$F$171,'Crop Map'!$A666,'Production Calendar'!$G$3:$G$171),"")</f>
        <v/>
      </c>
      <c r="C666" s="327" t="str">
        <f t="shared" si="3"/>
        <v/>
      </c>
      <c r="D666" s="328" t="str">
        <f t="array" ref="D666">IF(ISBLANK(A666),"",XLOOKUP($A666,'Codified Game Plan'!$E$3:$E$477,'Codified Game Plan'!$G$3:$G$477,0))</f>
        <v/>
      </c>
      <c r="E666" s="328" t="str">
        <f>IF(ISBLANK(A666),"",MAXIFS('Codified Game Plan'!$I$3:$I$477,'Codified Game Plan'!$E$3:$E$477,A666))</f>
        <v/>
      </c>
      <c r="F666" s="329" t="str">
        <f t="shared" si="4"/>
        <v>      - </v>
      </c>
      <c r="G666" s="295"/>
      <c r="H666" s="295"/>
      <c r="I666" s="295"/>
      <c r="J666" s="295"/>
      <c r="K666" s="295"/>
      <c r="L666" s="295"/>
      <c r="M666" s="295"/>
      <c r="N666" s="295"/>
      <c r="O666" s="295"/>
      <c r="P666" s="295"/>
      <c r="Q666" s="295"/>
      <c r="R666" s="295"/>
      <c r="S666" s="295"/>
      <c r="T666" s="295"/>
      <c r="U666" s="387"/>
      <c r="V666" s="387"/>
      <c r="W666" s="387"/>
      <c r="X666" s="387"/>
      <c r="Y666" s="387"/>
      <c r="Z666" s="387"/>
      <c r="AA666" s="387"/>
      <c r="AB666" s="387"/>
      <c r="AC666" s="387"/>
      <c r="AD666" s="387"/>
      <c r="AE666" s="387"/>
      <c r="AF666" s="387"/>
      <c r="AG666" s="387"/>
      <c r="AH666" s="387"/>
      <c r="AI666" s="387"/>
      <c r="AJ666" s="387"/>
      <c r="AK666" s="387"/>
      <c r="AL666" s="387"/>
      <c r="AM666" s="387"/>
      <c r="AN666" s="387"/>
      <c r="AO666" s="387"/>
      <c r="AP666" s="387"/>
      <c r="AQ666" s="387"/>
      <c r="AR666" s="387"/>
      <c r="AS666" s="387"/>
      <c r="AT666" s="387"/>
      <c r="AU666" s="387"/>
      <c r="AV666" s="387"/>
      <c r="AW666" s="387"/>
      <c r="AX666" s="387"/>
      <c r="AY666" s="387"/>
      <c r="AZ666" s="387"/>
      <c r="BA666" s="387"/>
      <c r="BB666" s="387"/>
      <c r="BC666" s="387"/>
      <c r="BD666" s="387"/>
      <c r="BE666" s="387"/>
      <c r="BF666" s="387"/>
      <c r="BG666" s="387"/>
      <c r="BH666" s="387"/>
      <c r="BI666" s="387"/>
      <c r="BJ666" s="387"/>
      <c r="BK666" s="387"/>
      <c r="BL666" s="387"/>
      <c r="BM666" s="387"/>
      <c r="BN666" s="387"/>
      <c r="BO666" s="387"/>
      <c r="BP666" s="387"/>
      <c r="BQ666" s="387"/>
      <c r="BR666" s="387"/>
      <c r="BS666" s="387"/>
      <c r="BT666" s="387"/>
      <c r="BU666" s="387"/>
      <c r="BV666" s="387"/>
      <c r="BW666" s="295"/>
      <c r="BX666" s="295"/>
      <c r="BY666" s="295"/>
    </row>
    <row r="667" ht="15.0" customHeight="1">
      <c r="A667" s="294"/>
      <c r="B667" s="295" t="str">
        <f>IF(ISTEXT(A667),SUMIF('Production Calendar'!$F$3:$F$171,'Crop Map'!$A667,'Production Calendar'!$G$3:$G$171),"")</f>
        <v/>
      </c>
      <c r="C667" s="327" t="str">
        <f t="shared" si="3"/>
        <v/>
      </c>
      <c r="D667" s="328" t="str">
        <f t="array" ref="D667">IF(ISBLANK(A667),"",XLOOKUP($A667,'Codified Game Plan'!$E$3:$E$477,'Codified Game Plan'!$G$3:$G$477,0))</f>
        <v/>
      </c>
      <c r="E667" s="328" t="str">
        <f>IF(ISBLANK(A667),"",MAXIFS('Codified Game Plan'!$I$3:$I$477,'Codified Game Plan'!$E$3:$E$477,A667))</f>
        <v/>
      </c>
      <c r="F667" s="329" t="str">
        <f t="shared" si="4"/>
        <v>      - </v>
      </c>
      <c r="G667" s="295"/>
      <c r="H667" s="295"/>
      <c r="I667" s="295"/>
      <c r="J667" s="295"/>
      <c r="K667" s="295"/>
      <c r="L667" s="295"/>
      <c r="M667" s="295"/>
      <c r="N667" s="295"/>
      <c r="O667" s="295"/>
      <c r="P667" s="295"/>
      <c r="Q667" s="295"/>
      <c r="R667" s="295"/>
      <c r="S667" s="295"/>
      <c r="T667" s="295"/>
      <c r="U667" s="387"/>
      <c r="V667" s="387"/>
      <c r="W667" s="387"/>
      <c r="X667" s="387"/>
      <c r="Y667" s="387"/>
      <c r="Z667" s="387"/>
      <c r="AA667" s="387"/>
      <c r="AB667" s="387"/>
      <c r="AC667" s="387"/>
      <c r="AD667" s="387"/>
      <c r="AE667" s="387"/>
      <c r="AF667" s="387"/>
      <c r="AG667" s="387"/>
      <c r="AH667" s="387"/>
      <c r="AI667" s="387"/>
      <c r="AJ667" s="387"/>
      <c r="AK667" s="387"/>
      <c r="AL667" s="387"/>
      <c r="AM667" s="387"/>
      <c r="AN667" s="387"/>
      <c r="AO667" s="387"/>
      <c r="AP667" s="387"/>
      <c r="AQ667" s="387"/>
      <c r="AR667" s="387"/>
      <c r="AS667" s="387"/>
      <c r="AT667" s="387"/>
      <c r="AU667" s="387"/>
      <c r="AV667" s="387"/>
      <c r="AW667" s="387"/>
      <c r="AX667" s="387"/>
      <c r="AY667" s="387"/>
      <c r="AZ667" s="387"/>
      <c r="BA667" s="387"/>
      <c r="BB667" s="387"/>
      <c r="BC667" s="387"/>
      <c r="BD667" s="387"/>
      <c r="BE667" s="387"/>
      <c r="BF667" s="387"/>
      <c r="BG667" s="387"/>
      <c r="BH667" s="387"/>
      <c r="BI667" s="387"/>
      <c r="BJ667" s="387"/>
      <c r="BK667" s="387"/>
      <c r="BL667" s="387"/>
      <c r="BM667" s="387"/>
      <c r="BN667" s="387"/>
      <c r="BO667" s="387"/>
      <c r="BP667" s="387"/>
      <c r="BQ667" s="387"/>
      <c r="BR667" s="387"/>
      <c r="BS667" s="387"/>
      <c r="BT667" s="387"/>
      <c r="BU667" s="387"/>
      <c r="BV667" s="387"/>
      <c r="BW667" s="295"/>
      <c r="BX667" s="295"/>
      <c r="BY667" s="295"/>
    </row>
    <row r="668" ht="15.0" customHeight="1">
      <c r="A668" s="294"/>
      <c r="B668" s="295" t="str">
        <f>IF(ISTEXT(A668),SUMIF('Production Calendar'!$F$3:$F$171,'Crop Map'!$A668,'Production Calendar'!$G$3:$G$171),"")</f>
        <v/>
      </c>
      <c r="C668" s="327" t="str">
        <f t="shared" si="3"/>
        <v/>
      </c>
      <c r="D668" s="328" t="str">
        <f t="array" ref="D668">IF(ISBLANK(A668),"",XLOOKUP($A668,'Codified Game Plan'!$E$3:$E$477,'Codified Game Plan'!$G$3:$G$477,0))</f>
        <v/>
      </c>
      <c r="E668" s="328" t="str">
        <f>IF(ISBLANK(A668),"",MAXIFS('Codified Game Plan'!$I$3:$I$477,'Codified Game Plan'!$E$3:$E$477,A668))</f>
        <v/>
      </c>
      <c r="F668" s="329" t="str">
        <f t="shared" si="4"/>
        <v>      - </v>
      </c>
      <c r="G668" s="295"/>
      <c r="H668" s="295"/>
      <c r="I668" s="295"/>
      <c r="J668" s="295"/>
      <c r="K668" s="295"/>
      <c r="L668" s="295"/>
      <c r="M668" s="295"/>
      <c r="N668" s="295"/>
      <c r="O668" s="295"/>
      <c r="P668" s="295"/>
      <c r="Q668" s="295"/>
      <c r="R668" s="295"/>
      <c r="S668" s="295"/>
      <c r="T668" s="295"/>
      <c r="U668" s="387"/>
      <c r="V668" s="387"/>
      <c r="W668" s="387"/>
      <c r="X668" s="387"/>
      <c r="Y668" s="387"/>
      <c r="Z668" s="387"/>
      <c r="AA668" s="387"/>
      <c r="AB668" s="387"/>
      <c r="AC668" s="387"/>
      <c r="AD668" s="387"/>
      <c r="AE668" s="387"/>
      <c r="AF668" s="387"/>
      <c r="AG668" s="387"/>
      <c r="AH668" s="387"/>
      <c r="AI668" s="387"/>
      <c r="AJ668" s="387"/>
      <c r="AK668" s="387"/>
      <c r="AL668" s="387"/>
      <c r="AM668" s="387"/>
      <c r="AN668" s="387"/>
      <c r="AO668" s="387"/>
      <c r="AP668" s="387"/>
      <c r="AQ668" s="387"/>
      <c r="AR668" s="387"/>
      <c r="AS668" s="387"/>
      <c r="AT668" s="387"/>
      <c r="AU668" s="387"/>
      <c r="AV668" s="387"/>
      <c r="AW668" s="387"/>
      <c r="AX668" s="387"/>
      <c r="AY668" s="387"/>
      <c r="AZ668" s="387"/>
      <c r="BA668" s="387"/>
      <c r="BB668" s="387"/>
      <c r="BC668" s="387"/>
      <c r="BD668" s="387"/>
      <c r="BE668" s="387"/>
      <c r="BF668" s="387"/>
      <c r="BG668" s="387"/>
      <c r="BH668" s="387"/>
      <c r="BI668" s="387"/>
      <c r="BJ668" s="387"/>
      <c r="BK668" s="387"/>
      <c r="BL668" s="387"/>
      <c r="BM668" s="387"/>
      <c r="BN668" s="387"/>
      <c r="BO668" s="387"/>
      <c r="BP668" s="387"/>
      <c r="BQ668" s="387"/>
      <c r="BR668" s="387"/>
      <c r="BS668" s="387"/>
      <c r="BT668" s="387"/>
      <c r="BU668" s="387"/>
      <c r="BV668" s="387"/>
      <c r="BW668" s="295"/>
      <c r="BX668" s="295"/>
      <c r="BY668" s="295"/>
    </row>
    <row r="669" ht="15.0" customHeight="1">
      <c r="A669" s="294"/>
      <c r="B669" s="295" t="str">
        <f>IF(ISTEXT(A669),SUMIF('Production Calendar'!$F$3:$F$171,'Crop Map'!$A669,'Production Calendar'!$G$3:$G$171),"")</f>
        <v/>
      </c>
      <c r="C669" s="327" t="str">
        <f t="shared" si="3"/>
        <v/>
      </c>
      <c r="D669" s="328" t="str">
        <f t="array" ref="D669">IF(ISBLANK(A669),"",XLOOKUP($A669,'Codified Game Plan'!$E$3:$E$477,'Codified Game Plan'!$G$3:$G$477,0))</f>
        <v/>
      </c>
      <c r="E669" s="328" t="str">
        <f>IF(ISBLANK(A669),"",MAXIFS('Codified Game Plan'!$I$3:$I$477,'Codified Game Plan'!$E$3:$E$477,A669))</f>
        <v/>
      </c>
      <c r="F669" s="329" t="str">
        <f t="shared" si="4"/>
        <v>      - </v>
      </c>
      <c r="G669" s="295"/>
      <c r="H669" s="295"/>
      <c r="I669" s="295"/>
      <c r="J669" s="295"/>
      <c r="K669" s="295"/>
      <c r="L669" s="295"/>
      <c r="M669" s="295"/>
      <c r="N669" s="295"/>
      <c r="O669" s="295"/>
      <c r="P669" s="295"/>
      <c r="Q669" s="295"/>
      <c r="R669" s="295"/>
      <c r="S669" s="295"/>
      <c r="T669" s="295"/>
      <c r="U669" s="387"/>
      <c r="V669" s="387"/>
      <c r="W669" s="387"/>
      <c r="X669" s="387"/>
      <c r="Y669" s="387"/>
      <c r="Z669" s="387"/>
      <c r="AA669" s="387"/>
      <c r="AB669" s="387"/>
      <c r="AC669" s="387"/>
      <c r="AD669" s="387"/>
      <c r="AE669" s="387"/>
      <c r="AF669" s="387"/>
      <c r="AG669" s="387"/>
      <c r="AH669" s="387"/>
      <c r="AI669" s="387"/>
      <c r="AJ669" s="387"/>
      <c r="AK669" s="387"/>
      <c r="AL669" s="387"/>
      <c r="AM669" s="387"/>
      <c r="AN669" s="387"/>
      <c r="AO669" s="387"/>
      <c r="AP669" s="387"/>
      <c r="AQ669" s="387"/>
      <c r="AR669" s="387"/>
      <c r="AS669" s="387"/>
      <c r="AT669" s="387"/>
      <c r="AU669" s="387"/>
      <c r="AV669" s="387"/>
      <c r="AW669" s="387"/>
      <c r="AX669" s="387"/>
      <c r="AY669" s="387"/>
      <c r="AZ669" s="387"/>
      <c r="BA669" s="387"/>
      <c r="BB669" s="387"/>
      <c r="BC669" s="387"/>
      <c r="BD669" s="387"/>
      <c r="BE669" s="387"/>
      <c r="BF669" s="387"/>
      <c r="BG669" s="387"/>
      <c r="BH669" s="387"/>
      <c r="BI669" s="387"/>
      <c r="BJ669" s="387"/>
      <c r="BK669" s="387"/>
      <c r="BL669" s="387"/>
      <c r="BM669" s="387"/>
      <c r="BN669" s="387"/>
      <c r="BO669" s="387"/>
      <c r="BP669" s="387"/>
      <c r="BQ669" s="387"/>
      <c r="BR669" s="387"/>
      <c r="BS669" s="387"/>
      <c r="BT669" s="387"/>
      <c r="BU669" s="387"/>
      <c r="BV669" s="387"/>
      <c r="BW669" s="295"/>
      <c r="BX669" s="295"/>
      <c r="BY669" s="295"/>
    </row>
    <row r="670" ht="15.0" customHeight="1">
      <c r="A670" s="294"/>
      <c r="B670" s="295" t="str">
        <f>IF(ISTEXT(A670),SUMIF('Production Calendar'!$F$3:$F$171,'Crop Map'!$A670,'Production Calendar'!$G$3:$G$171),"")</f>
        <v/>
      </c>
      <c r="C670" s="327" t="str">
        <f t="shared" si="3"/>
        <v/>
      </c>
      <c r="D670" s="328" t="str">
        <f t="array" ref="D670">IF(ISBLANK(A670),"",XLOOKUP($A670,'Codified Game Plan'!$E$3:$E$477,'Codified Game Plan'!$G$3:$G$477,0))</f>
        <v/>
      </c>
      <c r="E670" s="328" t="str">
        <f>IF(ISBLANK(A670),"",MAXIFS('Codified Game Plan'!$I$3:$I$477,'Codified Game Plan'!$E$3:$E$477,A670))</f>
        <v/>
      </c>
      <c r="F670" s="329" t="str">
        <f t="shared" si="4"/>
        <v>      - </v>
      </c>
      <c r="G670" s="295"/>
      <c r="H670" s="295"/>
      <c r="I670" s="295"/>
      <c r="J670" s="295"/>
      <c r="K670" s="295"/>
      <c r="L670" s="295"/>
      <c r="M670" s="295"/>
      <c r="N670" s="295"/>
      <c r="O670" s="295"/>
      <c r="P670" s="295"/>
      <c r="Q670" s="295"/>
      <c r="R670" s="295"/>
      <c r="S670" s="295"/>
      <c r="T670" s="295"/>
      <c r="U670" s="387"/>
      <c r="V670" s="387"/>
      <c r="W670" s="387"/>
      <c r="X670" s="387"/>
      <c r="Y670" s="387"/>
      <c r="Z670" s="387"/>
      <c r="AA670" s="387"/>
      <c r="AB670" s="387"/>
      <c r="AC670" s="387"/>
      <c r="AD670" s="387"/>
      <c r="AE670" s="387"/>
      <c r="AF670" s="387"/>
      <c r="AG670" s="387"/>
      <c r="AH670" s="387"/>
      <c r="AI670" s="387"/>
      <c r="AJ670" s="387"/>
      <c r="AK670" s="387"/>
      <c r="AL670" s="387"/>
      <c r="AM670" s="387"/>
      <c r="AN670" s="387"/>
      <c r="AO670" s="387"/>
      <c r="AP670" s="387"/>
      <c r="AQ670" s="387"/>
      <c r="AR670" s="387"/>
      <c r="AS670" s="387"/>
      <c r="AT670" s="387"/>
      <c r="AU670" s="387"/>
      <c r="AV670" s="387"/>
      <c r="AW670" s="387"/>
      <c r="AX670" s="387"/>
      <c r="AY670" s="387"/>
      <c r="AZ670" s="387"/>
      <c r="BA670" s="387"/>
      <c r="BB670" s="387"/>
      <c r="BC670" s="387"/>
      <c r="BD670" s="387"/>
      <c r="BE670" s="387"/>
      <c r="BF670" s="387"/>
      <c r="BG670" s="387"/>
      <c r="BH670" s="387"/>
      <c r="BI670" s="387"/>
      <c r="BJ670" s="387"/>
      <c r="BK670" s="387"/>
      <c r="BL670" s="387"/>
      <c r="BM670" s="387"/>
      <c r="BN670" s="387"/>
      <c r="BO670" s="387"/>
      <c r="BP670" s="387"/>
      <c r="BQ670" s="387"/>
      <c r="BR670" s="387"/>
      <c r="BS670" s="387"/>
      <c r="BT670" s="387"/>
      <c r="BU670" s="387"/>
      <c r="BV670" s="387"/>
      <c r="BW670" s="295"/>
      <c r="BX670" s="295"/>
      <c r="BY670" s="295"/>
    </row>
    <row r="671" ht="15.0" customHeight="1">
      <c r="A671" s="294"/>
      <c r="B671" s="295" t="str">
        <f>IF(ISTEXT(A671),SUMIF('Production Calendar'!$F$3:$F$171,'Crop Map'!$A671,'Production Calendar'!$G$3:$G$171),"")</f>
        <v/>
      </c>
      <c r="C671" s="327" t="str">
        <f t="shared" si="3"/>
        <v/>
      </c>
      <c r="D671" s="328" t="str">
        <f t="array" ref="D671">IF(ISBLANK(A671),"",XLOOKUP($A671,'Codified Game Plan'!$E$3:$E$477,'Codified Game Plan'!$G$3:$G$477,0))</f>
        <v/>
      </c>
      <c r="E671" s="328" t="str">
        <f>IF(ISBLANK(A671),"",MAXIFS('Codified Game Plan'!$I$3:$I$477,'Codified Game Plan'!$E$3:$E$477,A671))</f>
        <v/>
      </c>
      <c r="F671" s="329" t="str">
        <f t="shared" si="4"/>
        <v>      - </v>
      </c>
      <c r="G671" s="295"/>
      <c r="H671" s="295"/>
      <c r="I671" s="295"/>
      <c r="J671" s="295"/>
      <c r="K671" s="295"/>
      <c r="L671" s="295"/>
      <c r="M671" s="295"/>
      <c r="N671" s="295"/>
      <c r="O671" s="295"/>
      <c r="P671" s="295"/>
      <c r="Q671" s="295"/>
      <c r="R671" s="295"/>
      <c r="S671" s="295"/>
      <c r="T671" s="295"/>
      <c r="U671" s="387"/>
      <c r="V671" s="387"/>
      <c r="W671" s="387"/>
      <c r="X671" s="387"/>
      <c r="Y671" s="387"/>
      <c r="Z671" s="387"/>
      <c r="AA671" s="387"/>
      <c r="AB671" s="387"/>
      <c r="AC671" s="387"/>
      <c r="AD671" s="387"/>
      <c r="AE671" s="387"/>
      <c r="AF671" s="387"/>
      <c r="AG671" s="387"/>
      <c r="AH671" s="387"/>
      <c r="AI671" s="387"/>
      <c r="AJ671" s="387"/>
      <c r="AK671" s="387"/>
      <c r="AL671" s="387"/>
      <c r="AM671" s="387"/>
      <c r="AN671" s="387"/>
      <c r="AO671" s="387"/>
      <c r="AP671" s="387"/>
      <c r="AQ671" s="387"/>
      <c r="AR671" s="387"/>
      <c r="AS671" s="387"/>
      <c r="AT671" s="387"/>
      <c r="AU671" s="387"/>
      <c r="AV671" s="387"/>
      <c r="AW671" s="387"/>
      <c r="AX671" s="387"/>
      <c r="AY671" s="387"/>
      <c r="AZ671" s="387"/>
      <c r="BA671" s="387"/>
      <c r="BB671" s="387"/>
      <c r="BC671" s="387"/>
      <c r="BD671" s="387"/>
      <c r="BE671" s="387"/>
      <c r="BF671" s="387"/>
      <c r="BG671" s="387"/>
      <c r="BH671" s="387"/>
      <c r="BI671" s="387"/>
      <c r="BJ671" s="387"/>
      <c r="BK671" s="387"/>
      <c r="BL671" s="387"/>
      <c r="BM671" s="387"/>
      <c r="BN671" s="387"/>
      <c r="BO671" s="387"/>
      <c r="BP671" s="387"/>
      <c r="BQ671" s="387"/>
      <c r="BR671" s="387"/>
      <c r="BS671" s="387"/>
      <c r="BT671" s="387"/>
      <c r="BU671" s="387"/>
      <c r="BV671" s="387"/>
      <c r="BW671" s="295"/>
      <c r="BX671" s="295"/>
      <c r="BY671" s="295"/>
    </row>
    <row r="672" ht="15.0" customHeight="1">
      <c r="A672" s="294"/>
      <c r="B672" s="295" t="str">
        <f>IF(ISTEXT(A672),SUMIF('Production Calendar'!$F$3:$F$171,'Crop Map'!$A672,'Production Calendar'!$G$3:$G$171),"")</f>
        <v/>
      </c>
      <c r="C672" s="327" t="str">
        <f t="shared" si="3"/>
        <v/>
      </c>
      <c r="D672" s="328" t="str">
        <f t="array" ref="D672">IF(ISBLANK(A672),"",XLOOKUP($A672,'Codified Game Plan'!$E$3:$E$477,'Codified Game Plan'!$G$3:$G$477,0))</f>
        <v/>
      </c>
      <c r="E672" s="328" t="str">
        <f>IF(ISBLANK(A672),"",MAXIFS('Codified Game Plan'!$I$3:$I$477,'Codified Game Plan'!$E$3:$E$477,A672))</f>
        <v/>
      </c>
      <c r="F672" s="329" t="str">
        <f t="shared" si="4"/>
        <v>      - </v>
      </c>
      <c r="G672" s="295"/>
      <c r="H672" s="295"/>
      <c r="I672" s="295"/>
      <c r="J672" s="295"/>
      <c r="K672" s="295"/>
      <c r="L672" s="295"/>
      <c r="M672" s="295"/>
      <c r="N672" s="295"/>
      <c r="O672" s="295"/>
      <c r="P672" s="295"/>
      <c r="Q672" s="295"/>
      <c r="R672" s="295"/>
      <c r="S672" s="295"/>
      <c r="T672" s="295"/>
      <c r="U672" s="387"/>
      <c r="V672" s="387"/>
      <c r="W672" s="387"/>
      <c r="X672" s="387"/>
      <c r="Y672" s="387"/>
      <c r="Z672" s="387"/>
      <c r="AA672" s="387"/>
      <c r="AB672" s="387"/>
      <c r="AC672" s="387"/>
      <c r="AD672" s="387"/>
      <c r="AE672" s="387"/>
      <c r="AF672" s="387"/>
      <c r="AG672" s="387"/>
      <c r="AH672" s="387"/>
      <c r="AI672" s="387"/>
      <c r="AJ672" s="387"/>
      <c r="AK672" s="387"/>
      <c r="AL672" s="387"/>
      <c r="AM672" s="387"/>
      <c r="AN672" s="387"/>
      <c r="AO672" s="387"/>
      <c r="AP672" s="387"/>
      <c r="AQ672" s="387"/>
      <c r="AR672" s="387"/>
      <c r="AS672" s="387"/>
      <c r="AT672" s="387"/>
      <c r="AU672" s="387"/>
      <c r="AV672" s="387"/>
      <c r="AW672" s="387"/>
      <c r="AX672" s="387"/>
      <c r="AY672" s="387"/>
      <c r="AZ672" s="387"/>
      <c r="BA672" s="387"/>
      <c r="BB672" s="387"/>
      <c r="BC672" s="387"/>
      <c r="BD672" s="387"/>
      <c r="BE672" s="387"/>
      <c r="BF672" s="387"/>
      <c r="BG672" s="387"/>
      <c r="BH672" s="387"/>
      <c r="BI672" s="387"/>
      <c r="BJ672" s="387"/>
      <c r="BK672" s="387"/>
      <c r="BL672" s="387"/>
      <c r="BM672" s="387"/>
      <c r="BN672" s="387"/>
      <c r="BO672" s="387"/>
      <c r="BP672" s="387"/>
      <c r="BQ672" s="387"/>
      <c r="BR672" s="387"/>
      <c r="BS672" s="387"/>
      <c r="BT672" s="387"/>
      <c r="BU672" s="387"/>
      <c r="BV672" s="387"/>
      <c r="BW672" s="295"/>
      <c r="BX672" s="295"/>
      <c r="BY672" s="295"/>
    </row>
    <row r="673" ht="15.0" customHeight="1">
      <c r="A673" s="294"/>
      <c r="B673" s="295" t="str">
        <f>IF(ISTEXT(A673),SUMIF('Production Calendar'!$F$3:$F$171,'Crop Map'!$A673,'Production Calendar'!$G$3:$G$171),"")</f>
        <v/>
      </c>
      <c r="C673" s="327" t="str">
        <f t="shared" si="3"/>
        <v/>
      </c>
      <c r="D673" s="328" t="str">
        <f t="array" ref="D673">IF(ISBLANK(A673),"",XLOOKUP($A673,'Codified Game Plan'!$E$3:$E$477,'Codified Game Plan'!$G$3:$G$477,0))</f>
        <v/>
      </c>
      <c r="E673" s="328" t="str">
        <f>IF(ISBLANK(A673),"",MAXIFS('Codified Game Plan'!$I$3:$I$477,'Codified Game Plan'!$E$3:$E$477,A673))</f>
        <v/>
      </c>
      <c r="F673" s="329" t="str">
        <f t="shared" si="4"/>
        <v>      - </v>
      </c>
      <c r="G673" s="295"/>
      <c r="H673" s="295"/>
      <c r="I673" s="295"/>
      <c r="J673" s="295"/>
      <c r="K673" s="295"/>
      <c r="L673" s="295"/>
      <c r="M673" s="295"/>
      <c r="N673" s="295"/>
      <c r="O673" s="295"/>
      <c r="P673" s="295"/>
      <c r="Q673" s="295"/>
      <c r="R673" s="295"/>
      <c r="S673" s="295"/>
      <c r="T673" s="295"/>
      <c r="U673" s="387"/>
      <c r="V673" s="387"/>
      <c r="W673" s="387"/>
      <c r="X673" s="387"/>
      <c r="Y673" s="387"/>
      <c r="Z673" s="387"/>
      <c r="AA673" s="387"/>
      <c r="AB673" s="387"/>
      <c r="AC673" s="387"/>
      <c r="AD673" s="387"/>
      <c r="AE673" s="387"/>
      <c r="AF673" s="387"/>
      <c r="AG673" s="387"/>
      <c r="AH673" s="387"/>
      <c r="AI673" s="387"/>
      <c r="AJ673" s="387"/>
      <c r="AK673" s="387"/>
      <c r="AL673" s="387"/>
      <c r="AM673" s="387"/>
      <c r="AN673" s="387"/>
      <c r="AO673" s="387"/>
      <c r="AP673" s="387"/>
      <c r="AQ673" s="387"/>
      <c r="AR673" s="387"/>
      <c r="AS673" s="387"/>
      <c r="AT673" s="387"/>
      <c r="AU673" s="387"/>
      <c r="AV673" s="387"/>
      <c r="AW673" s="387"/>
      <c r="AX673" s="387"/>
      <c r="AY673" s="387"/>
      <c r="AZ673" s="387"/>
      <c r="BA673" s="387"/>
      <c r="BB673" s="387"/>
      <c r="BC673" s="387"/>
      <c r="BD673" s="387"/>
      <c r="BE673" s="387"/>
      <c r="BF673" s="387"/>
      <c r="BG673" s="387"/>
      <c r="BH673" s="387"/>
      <c r="BI673" s="387"/>
      <c r="BJ673" s="387"/>
      <c r="BK673" s="387"/>
      <c r="BL673" s="387"/>
      <c r="BM673" s="387"/>
      <c r="BN673" s="387"/>
      <c r="BO673" s="387"/>
      <c r="BP673" s="387"/>
      <c r="BQ673" s="387"/>
      <c r="BR673" s="387"/>
      <c r="BS673" s="387"/>
      <c r="BT673" s="387"/>
      <c r="BU673" s="387"/>
      <c r="BV673" s="387"/>
      <c r="BW673" s="295"/>
      <c r="BX673" s="295"/>
      <c r="BY673" s="295"/>
    </row>
    <row r="674" ht="15.0" customHeight="1">
      <c r="A674" s="294"/>
      <c r="B674" s="295" t="str">
        <f>IF(ISTEXT(A674),SUMIF('Production Calendar'!$F$3:$F$171,'Crop Map'!$A674,'Production Calendar'!$G$3:$G$171),"")</f>
        <v/>
      </c>
      <c r="C674" s="327" t="str">
        <f t="shared" si="3"/>
        <v/>
      </c>
      <c r="D674" s="328" t="str">
        <f t="array" ref="D674">IF(ISBLANK(A674),"",XLOOKUP($A674,'Codified Game Plan'!$E$3:$E$477,'Codified Game Plan'!$G$3:$G$477,0))</f>
        <v/>
      </c>
      <c r="E674" s="328" t="str">
        <f>IF(ISBLANK(A674),"",MAXIFS('Codified Game Plan'!$I$3:$I$477,'Codified Game Plan'!$E$3:$E$477,A674))</f>
        <v/>
      </c>
      <c r="F674" s="329" t="str">
        <f t="shared" si="4"/>
        <v>      - </v>
      </c>
      <c r="G674" s="295"/>
      <c r="H674" s="295"/>
      <c r="I674" s="295"/>
      <c r="J674" s="295"/>
      <c r="K674" s="295"/>
      <c r="L674" s="295"/>
      <c r="M674" s="295"/>
      <c r="N674" s="295"/>
      <c r="O674" s="295"/>
      <c r="P674" s="295"/>
      <c r="Q674" s="295"/>
      <c r="R674" s="295"/>
      <c r="S674" s="295"/>
      <c r="T674" s="295"/>
      <c r="U674" s="387"/>
      <c r="V674" s="387"/>
      <c r="W674" s="387"/>
      <c r="X674" s="387"/>
      <c r="Y674" s="387"/>
      <c r="Z674" s="387"/>
      <c r="AA674" s="387"/>
      <c r="AB674" s="387"/>
      <c r="AC674" s="387"/>
      <c r="AD674" s="387"/>
      <c r="AE674" s="387"/>
      <c r="AF674" s="387"/>
      <c r="AG674" s="387"/>
      <c r="AH674" s="387"/>
      <c r="AI674" s="387"/>
      <c r="AJ674" s="387"/>
      <c r="AK674" s="387"/>
      <c r="AL674" s="387"/>
      <c r="AM674" s="387"/>
      <c r="AN674" s="387"/>
      <c r="AO674" s="387"/>
      <c r="AP674" s="387"/>
      <c r="AQ674" s="387"/>
      <c r="AR674" s="387"/>
      <c r="AS674" s="387"/>
      <c r="AT674" s="387"/>
      <c r="AU674" s="387"/>
      <c r="AV674" s="387"/>
      <c r="AW674" s="387"/>
      <c r="AX674" s="387"/>
      <c r="AY674" s="387"/>
      <c r="AZ674" s="387"/>
      <c r="BA674" s="387"/>
      <c r="BB674" s="387"/>
      <c r="BC674" s="387"/>
      <c r="BD674" s="387"/>
      <c r="BE674" s="387"/>
      <c r="BF674" s="387"/>
      <c r="BG674" s="387"/>
      <c r="BH674" s="387"/>
      <c r="BI674" s="387"/>
      <c r="BJ674" s="387"/>
      <c r="BK674" s="387"/>
      <c r="BL674" s="387"/>
      <c r="BM674" s="387"/>
      <c r="BN674" s="387"/>
      <c r="BO674" s="387"/>
      <c r="BP674" s="387"/>
      <c r="BQ674" s="387"/>
      <c r="BR674" s="387"/>
      <c r="BS674" s="387"/>
      <c r="BT674" s="387"/>
      <c r="BU674" s="387"/>
      <c r="BV674" s="387"/>
      <c r="BW674" s="295"/>
      <c r="BX674" s="295"/>
      <c r="BY674" s="295"/>
    </row>
    <row r="675" ht="15.0" customHeight="1">
      <c r="A675" s="294"/>
      <c r="B675" s="295" t="str">
        <f>IF(ISTEXT(A675),SUMIF('Production Calendar'!$F$3:$F$171,'Crop Map'!$A675,'Production Calendar'!$G$3:$G$171),"")</f>
        <v/>
      </c>
      <c r="C675" s="327" t="str">
        <f t="shared" si="3"/>
        <v/>
      </c>
      <c r="D675" s="328" t="str">
        <f t="array" ref="D675">IF(ISBLANK(A675),"",XLOOKUP($A675,'Codified Game Plan'!$E$3:$E$477,'Codified Game Plan'!$G$3:$G$477,0))</f>
        <v/>
      </c>
      <c r="E675" s="328" t="str">
        <f>IF(ISBLANK(A675),"",MAXIFS('Codified Game Plan'!$I$3:$I$477,'Codified Game Plan'!$E$3:$E$477,A675))</f>
        <v/>
      </c>
      <c r="F675" s="329" t="str">
        <f t="shared" si="4"/>
        <v>      - </v>
      </c>
      <c r="G675" s="295"/>
      <c r="H675" s="295"/>
      <c r="I675" s="295"/>
      <c r="J675" s="295"/>
      <c r="K675" s="295"/>
      <c r="L675" s="295"/>
      <c r="M675" s="295"/>
      <c r="N675" s="295"/>
      <c r="O675" s="295"/>
      <c r="P675" s="295"/>
      <c r="Q675" s="295"/>
      <c r="R675" s="295"/>
      <c r="S675" s="295"/>
      <c r="T675" s="295"/>
      <c r="U675" s="387"/>
      <c r="V675" s="387"/>
      <c r="W675" s="387"/>
      <c r="X675" s="387"/>
      <c r="Y675" s="387"/>
      <c r="Z675" s="387"/>
      <c r="AA675" s="387"/>
      <c r="AB675" s="387"/>
      <c r="AC675" s="387"/>
      <c r="AD675" s="387"/>
      <c r="AE675" s="387"/>
      <c r="AF675" s="387"/>
      <c r="AG675" s="387"/>
      <c r="AH675" s="387"/>
      <c r="AI675" s="387"/>
      <c r="AJ675" s="387"/>
      <c r="AK675" s="387"/>
      <c r="AL675" s="387"/>
      <c r="AM675" s="387"/>
      <c r="AN675" s="387"/>
      <c r="AO675" s="387"/>
      <c r="AP675" s="387"/>
      <c r="AQ675" s="387"/>
      <c r="AR675" s="387"/>
      <c r="AS675" s="387"/>
      <c r="AT675" s="387"/>
      <c r="AU675" s="387"/>
      <c r="AV675" s="387"/>
      <c r="AW675" s="387"/>
      <c r="AX675" s="387"/>
      <c r="AY675" s="387"/>
      <c r="AZ675" s="387"/>
      <c r="BA675" s="387"/>
      <c r="BB675" s="387"/>
      <c r="BC675" s="387"/>
      <c r="BD675" s="387"/>
      <c r="BE675" s="387"/>
      <c r="BF675" s="387"/>
      <c r="BG675" s="387"/>
      <c r="BH675" s="387"/>
      <c r="BI675" s="387"/>
      <c r="BJ675" s="387"/>
      <c r="BK675" s="387"/>
      <c r="BL675" s="387"/>
      <c r="BM675" s="387"/>
      <c r="BN675" s="387"/>
      <c r="BO675" s="387"/>
      <c r="BP675" s="387"/>
      <c r="BQ675" s="387"/>
      <c r="BR675" s="387"/>
      <c r="BS675" s="387"/>
      <c r="BT675" s="387"/>
      <c r="BU675" s="387"/>
      <c r="BV675" s="387"/>
      <c r="BW675" s="295"/>
      <c r="BX675" s="295"/>
      <c r="BY675" s="295"/>
    </row>
    <row r="676" ht="15.0" customHeight="1">
      <c r="A676" s="294"/>
      <c r="B676" s="295" t="str">
        <f>IF(ISTEXT(A676),SUMIF('Production Calendar'!$F$3:$F$171,'Crop Map'!$A676,'Production Calendar'!$G$3:$G$171),"")</f>
        <v/>
      </c>
      <c r="C676" s="327" t="str">
        <f t="shared" si="3"/>
        <v/>
      </c>
      <c r="D676" s="328" t="str">
        <f t="array" ref="D676">IF(ISBLANK(A676),"",XLOOKUP($A676,'Codified Game Plan'!$E$3:$E$477,'Codified Game Plan'!$G$3:$G$477,0))</f>
        <v/>
      </c>
      <c r="E676" s="328" t="str">
        <f>IF(ISBLANK(A676),"",MAXIFS('Codified Game Plan'!$I$3:$I$477,'Codified Game Plan'!$E$3:$E$477,A676))</f>
        <v/>
      </c>
      <c r="F676" s="329" t="str">
        <f t="shared" si="4"/>
        <v>      - </v>
      </c>
      <c r="G676" s="295"/>
      <c r="H676" s="295"/>
      <c r="I676" s="295"/>
      <c r="J676" s="295"/>
      <c r="K676" s="295"/>
      <c r="L676" s="295"/>
      <c r="M676" s="295"/>
      <c r="N676" s="295"/>
      <c r="O676" s="295"/>
      <c r="P676" s="295"/>
      <c r="Q676" s="295"/>
      <c r="R676" s="295"/>
      <c r="S676" s="295"/>
      <c r="T676" s="295"/>
      <c r="U676" s="387"/>
      <c r="V676" s="387"/>
      <c r="W676" s="387"/>
      <c r="X676" s="387"/>
      <c r="Y676" s="387"/>
      <c r="Z676" s="387"/>
      <c r="AA676" s="387"/>
      <c r="AB676" s="387"/>
      <c r="AC676" s="387"/>
      <c r="AD676" s="387"/>
      <c r="AE676" s="387"/>
      <c r="AF676" s="387"/>
      <c r="AG676" s="387"/>
      <c r="AH676" s="387"/>
      <c r="AI676" s="387"/>
      <c r="AJ676" s="387"/>
      <c r="AK676" s="387"/>
      <c r="AL676" s="387"/>
      <c r="AM676" s="387"/>
      <c r="AN676" s="387"/>
      <c r="AO676" s="387"/>
      <c r="AP676" s="387"/>
      <c r="AQ676" s="387"/>
      <c r="AR676" s="387"/>
      <c r="AS676" s="387"/>
      <c r="AT676" s="387"/>
      <c r="AU676" s="387"/>
      <c r="AV676" s="387"/>
      <c r="AW676" s="387"/>
      <c r="AX676" s="387"/>
      <c r="AY676" s="387"/>
      <c r="AZ676" s="387"/>
      <c r="BA676" s="387"/>
      <c r="BB676" s="387"/>
      <c r="BC676" s="387"/>
      <c r="BD676" s="387"/>
      <c r="BE676" s="387"/>
      <c r="BF676" s="387"/>
      <c r="BG676" s="387"/>
      <c r="BH676" s="387"/>
      <c r="BI676" s="387"/>
      <c r="BJ676" s="387"/>
      <c r="BK676" s="387"/>
      <c r="BL676" s="387"/>
      <c r="BM676" s="387"/>
      <c r="BN676" s="387"/>
      <c r="BO676" s="387"/>
      <c r="BP676" s="387"/>
      <c r="BQ676" s="387"/>
      <c r="BR676" s="387"/>
      <c r="BS676" s="387"/>
      <c r="BT676" s="387"/>
      <c r="BU676" s="387"/>
      <c r="BV676" s="387"/>
      <c r="BW676" s="295"/>
      <c r="BX676" s="295"/>
      <c r="BY676" s="295"/>
    </row>
    <row r="677" ht="15.0" customHeight="1">
      <c r="A677" s="294"/>
      <c r="B677" s="295" t="str">
        <f>IF(ISTEXT(A677),SUMIF('Production Calendar'!$F$3:$F$171,'Crop Map'!$A677,'Production Calendar'!$G$3:$G$171),"")</f>
        <v/>
      </c>
      <c r="C677" s="327" t="str">
        <f t="shared" si="3"/>
        <v/>
      </c>
      <c r="D677" s="328" t="str">
        <f t="array" ref="D677">IF(ISBLANK(A677),"",XLOOKUP($A677,'Codified Game Plan'!$E$3:$E$477,'Codified Game Plan'!$G$3:$G$477,0))</f>
        <v/>
      </c>
      <c r="E677" s="328" t="str">
        <f>IF(ISBLANK(A677),"",MAXIFS('Codified Game Plan'!$I$3:$I$477,'Codified Game Plan'!$E$3:$E$477,A677))</f>
        <v/>
      </c>
      <c r="F677" s="329" t="str">
        <f t="shared" si="4"/>
        <v>      - </v>
      </c>
      <c r="G677" s="295"/>
      <c r="H677" s="295"/>
      <c r="I677" s="295"/>
      <c r="J677" s="295"/>
      <c r="K677" s="295"/>
      <c r="L677" s="295"/>
      <c r="M677" s="295"/>
      <c r="N677" s="295"/>
      <c r="O677" s="295"/>
      <c r="P677" s="295"/>
      <c r="Q677" s="295"/>
      <c r="R677" s="295"/>
      <c r="S677" s="295"/>
      <c r="T677" s="295"/>
      <c r="U677" s="387"/>
      <c r="V677" s="387"/>
      <c r="W677" s="387"/>
      <c r="X677" s="387"/>
      <c r="Y677" s="387"/>
      <c r="Z677" s="387"/>
      <c r="AA677" s="387"/>
      <c r="AB677" s="387"/>
      <c r="AC677" s="387"/>
      <c r="AD677" s="387"/>
      <c r="AE677" s="387"/>
      <c r="AF677" s="387"/>
      <c r="AG677" s="387"/>
      <c r="AH677" s="387"/>
      <c r="AI677" s="387"/>
      <c r="AJ677" s="387"/>
      <c r="AK677" s="387"/>
      <c r="AL677" s="387"/>
      <c r="AM677" s="387"/>
      <c r="AN677" s="387"/>
      <c r="AO677" s="387"/>
      <c r="AP677" s="387"/>
      <c r="AQ677" s="387"/>
      <c r="AR677" s="387"/>
      <c r="AS677" s="387"/>
      <c r="AT677" s="387"/>
      <c r="AU677" s="387"/>
      <c r="AV677" s="387"/>
      <c r="AW677" s="387"/>
      <c r="AX677" s="387"/>
      <c r="AY677" s="387"/>
      <c r="AZ677" s="387"/>
      <c r="BA677" s="387"/>
      <c r="BB677" s="387"/>
      <c r="BC677" s="387"/>
      <c r="BD677" s="387"/>
      <c r="BE677" s="387"/>
      <c r="BF677" s="387"/>
      <c r="BG677" s="387"/>
      <c r="BH677" s="387"/>
      <c r="BI677" s="387"/>
      <c r="BJ677" s="387"/>
      <c r="BK677" s="387"/>
      <c r="BL677" s="387"/>
      <c r="BM677" s="387"/>
      <c r="BN677" s="387"/>
      <c r="BO677" s="387"/>
      <c r="BP677" s="387"/>
      <c r="BQ677" s="387"/>
      <c r="BR677" s="387"/>
      <c r="BS677" s="387"/>
      <c r="BT677" s="387"/>
      <c r="BU677" s="387"/>
      <c r="BV677" s="387"/>
      <c r="BW677" s="295"/>
      <c r="BX677" s="295"/>
      <c r="BY677" s="295"/>
    </row>
    <row r="678" ht="15.0" customHeight="1">
      <c r="A678" s="294"/>
      <c r="B678" s="295" t="str">
        <f>IF(ISTEXT(A678),SUMIF('Production Calendar'!$F$3:$F$171,'Crop Map'!$A678,'Production Calendar'!$G$3:$G$171),"")</f>
        <v/>
      </c>
      <c r="C678" s="327" t="str">
        <f t="shared" si="3"/>
        <v/>
      </c>
      <c r="D678" s="328" t="str">
        <f t="array" ref="D678">IF(ISBLANK(A678),"",XLOOKUP($A678,'Codified Game Plan'!$E$3:$E$477,'Codified Game Plan'!$G$3:$G$477,0))</f>
        <v/>
      </c>
      <c r="E678" s="328" t="str">
        <f>IF(ISBLANK(A678),"",MAXIFS('Codified Game Plan'!$I$3:$I$477,'Codified Game Plan'!$E$3:$E$477,A678))</f>
        <v/>
      </c>
      <c r="F678" s="329" t="str">
        <f t="shared" si="4"/>
        <v>      - </v>
      </c>
      <c r="G678" s="295"/>
      <c r="H678" s="295"/>
      <c r="I678" s="295"/>
      <c r="J678" s="295"/>
      <c r="K678" s="295"/>
      <c r="L678" s="295"/>
      <c r="M678" s="295"/>
      <c r="N678" s="295"/>
      <c r="O678" s="295"/>
      <c r="P678" s="295"/>
      <c r="Q678" s="295"/>
      <c r="R678" s="295"/>
      <c r="S678" s="295"/>
      <c r="T678" s="295"/>
      <c r="U678" s="387"/>
      <c r="V678" s="387"/>
      <c r="W678" s="387"/>
      <c r="X678" s="387"/>
      <c r="Y678" s="387"/>
      <c r="Z678" s="387"/>
      <c r="AA678" s="387"/>
      <c r="AB678" s="387"/>
      <c r="AC678" s="387"/>
      <c r="AD678" s="387"/>
      <c r="AE678" s="387"/>
      <c r="AF678" s="387"/>
      <c r="AG678" s="387"/>
      <c r="AH678" s="387"/>
      <c r="AI678" s="387"/>
      <c r="AJ678" s="387"/>
      <c r="AK678" s="387"/>
      <c r="AL678" s="387"/>
      <c r="AM678" s="387"/>
      <c r="AN678" s="387"/>
      <c r="AO678" s="387"/>
      <c r="AP678" s="387"/>
      <c r="AQ678" s="387"/>
      <c r="AR678" s="387"/>
      <c r="AS678" s="387"/>
      <c r="AT678" s="387"/>
      <c r="AU678" s="387"/>
      <c r="AV678" s="387"/>
      <c r="AW678" s="387"/>
      <c r="AX678" s="387"/>
      <c r="AY678" s="387"/>
      <c r="AZ678" s="387"/>
      <c r="BA678" s="387"/>
      <c r="BB678" s="387"/>
      <c r="BC678" s="387"/>
      <c r="BD678" s="387"/>
      <c r="BE678" s="387"/>
      <c r="BF678" s="387"/>
      <c r="BG678" s="387"/>
      <c r="BH678" s="387"/>
      <c r="BI678" s="387"/>
      <c r="BJ678" s="387"/>
      <c r="BK678" s="387"/>
      <c r="BL678" s="387"/>
      <c r="BM678" s="387"/>
      <c r="BN678" s="387"/>
      <c r="BO678" s="387"/>
      <c r="BP678" s="387"/>
      <c r="BQ678" s="387"/>
      <c r="BR678" s="387"/>
      <c r="BS678" s="387"/>
      <c r="BT678" s="387"/>
      <c r="BU678" s="387"/>
      <c r="BV678" s="387"/>
      <c r="BW678" s="295"/>
      <c r="BX678" s="295"/>
      <c r="BY678" s="295"/>
    </row>
    <row r="679" ht="15.0" customHeight="1">
      <c r="A679" s="294"/>
      <c r="B679" s="295" t="str">
        <f>IF(ISTEXT(A679),SUMIF('Production Calendar'!$F$3:$F$171,'Crop Map'!$A679,'Production Calendar'!$G$3:$G$171),"")</f>
        <v/>
      </c>
      <c r="C679" s="327" t="str">
        <f t="shared" si="3"/>
        <v/>
      </c>
      <c r="D679" s="328" t="str">
        <f t="array" ref="D679">IF(ISBLANK(A679),"",XLOOKUP($A679,'Codified Game Plan'!$E$3:$E$477,'Codified Game Plan'!$G$3:$G$477,0))</f>
        <v/>
      </c>
      <c r="E679" s="328" t="str">
        <f>IF(ISBLANK(A679),"",MAXIFS('Codified Game Plan'!$I$3:$I$477,'Codified Game Plan'!$E$3:$E$477,A679))</f>
        <v/>
      </c>
      <c r="F679" s="329" t="str">
        <f t="shared" si="4"/>
        <v>      - </v>
      </c>
      <c r="G679" s="295"/>
      <c r="H679" s="295"/>
      <c r="I679" s="295"/>
      <c r="J679" s="295"/>
      <c r="K679" s="295"/>
      <c r="L679" s="295"/>
      <c r="M679" s="295"/>
      <c r="N679" s="295"/>
      <c r="O679" s="295"/>
      <c r="P679" s="295"/>
      <c r="Q679" s="295"/>
      <c r="R679" s="295"/>
      <c r="S679" s="295"/>
      <c r="T679" s="295"/>
      <c r="U679" s="387"/>
      <c r="V679" s="387"/>
      <c r="W679" s="387"/>
      <c r="X679" s="387"/>
      <c r="Y679" s="387"/>
      <c r="Z679" s="387"/>
      <c r="AA679" s="387"/>
      <c r="AB679" s="387"/>
      <c r="AC679" s="387"/>
      <c r="AD679" s="387"/>
      <c r="AE679" s="387"/>
      <c r="AF679" s="387"/>
      <c r="AG679" s="387"/>
      <c r="AH679" s="387"/>
      <c r="AI679" s="387"/>
      <c r="AJ679" s="387"/>
      <c r="AK679" s="387"/>
      <c r="AL679" s="387"/>
      <c r="AM679" s="387"/>
      <c r="AN679" s="387"/>
      <c r="AO679" s="387"/>
      <c r="AP679" s="387"/>
      <c r="AQ679" s="387"/>
      <c r="AR679" s="387"/>
      <c r="AS679" s="387"/>
      <c r="AT679" s="387"/>
      <c r="AU679" s="387"/>
      <c r="AV679" s="387"/>
      <c r="AW679" s="387"/>
      <c r="AX679" s="387"/>
      <c r="AY679" s="387"/>
      <c r="AZ679" s="387"/>
      <c r="BA679" s="387"/>
      <c r="BB679" s="387"/>
      <c r="BC679" s="387"/>
      <c r="BD679" s="387"/>
      <c r="BE679" s="387"/>
      <c r="BF679" s="387"/>
      <c r="BG679" s="387"/>
      <c r="BH679" s="387"/>
      <c r="BI679" s="387"/>
      <c r="BJ679" s="387"/>
      <c r="BK679" s="387"/>
      <c r="BL679" s="387"/>
      <c r="BM679" s="387"/>
      <c r="BN679" s="387"/>
      <c r="BO679" s="387"/>
      <c r="BP679" s="387"/>
      <c r="BQ679" s="387"/>
      <c r="BR679" s="387"/>
      <c r="BS679" s="387"/>
      <c r="BT679" s="387"/>
      <c r="BU679" s="387"/>
      <c r="BV679" s="387"/>
      <c r="BW679" s="295"/>
      <c r="BX679" s="295"/>
      <c r="BY679" s="295"/>
    </row>
    <row r="680" ht="15.0" customHeight="1">
      <c r="A680" s="294"/>
      <c r="B680" s="295" t="str">
        <f>IF(ISTEXT(A680),SUMIF('Production Calendar'!$F$3:$F$171,'Crop Map'!$A680,'Production Calendar'!$G$3:$G$171),"")</f>
        <v/>
      </c>
      <c r="C680" s="327" t="str">
        <f t="shared" si="3"/>
        <v/>
      </c>
      <c r="D680" s="328" t="str">
        <f t="array" ref="D680">IF(ISBLANK(A680),"",XLOOKUP($A680,'Codified Game Plan'!$E$3:$E$477,'Codified Game Plan'!$G$3:$G$477,0))</f>
        <v/>
      </c>
      <c r="E680" s="328" t="str">
        <f>IF(ISBLANK(A680),"",MAXIFS('Codified Game Plan'!$I$3:$I$477,'Codified Game Plan'!$E$3:$E$477,A680))</f>
        <v/>
      </c>
      <c r="F680" s="329" t="str">
        <f t="shared" si="4"/>
        <v>      - </v>
      </c>
      <c r="G680" s="295"/>
      <c r="H680" s="295"/>
      <c r="I680" s="295"/>
      <c r="J680" s="295"/>
      <c r="K680" s="295"/>
      <c r="L680" s="295"/>
      <c r="M680" s="295"/>
      <c r="N680" s="295"/>
      <c r="O680" s="295"/>
      <c r="P680" s="295"/>
      <c r="Q680" s="295"/>
      <c r="R680" s="295"/>
      <c r="S680" s="295"/>
      <c r="T680" s="295"/>
      <c r="U680" s="387"/>
      <c r="V680" s="387"/>
      <c r="W680" s="387"/>
      <c r="X680" s="387"/>
      <c r="Y680" s="387"/>
      <c r="Z680" s="387"/>
      <c r="AA680" s="387"/>
      <c r="AB680" s="387"/>
      <c r="AC680" s="387"/>
      <c r="AD680" s="387"/>
      <c r="AE680" s="387"/>
      <c r="AF680" s="387"/>
      <c r="AG680" s="387"/>
      <c r="AH680" s="387"/>
      <c r="AI680" s="387"/>
      <c r="AJ680" s="387"/>
      <c r="AK680" s="387"/>
      <c r="AL680" s="387"/>
      <c r="AM680" s="387"/>
      <c r="AN680" s="387"/>
      <c r="AO680" s="387"/>
      <c r="AP680" s="387"/>
      <c r="AQ680" s="387"/>
      <c r="AR680" s="387"/>
      <c r="AS680" s="387"/>
      <c r="AT680" s="387"/>
      <c r="AU680" s="387"/>
      <c r="AV680" s="387"/>
      <c r="AW680" s="387"/>
      <c r="AX680" s="387"/>
      <c r="AY680" s="387"/>
      <c r="AZ680" s="387"/>
      <c r="BA680" s="387"/>
      <c r="BB680" s="387"/>
      <c r="BC680" s="387"/>
      <c r="BD680" s="387"/>
      <c r="BE680" s="387"/>
      <c r="BF680" s="387"/>
      <c r="BG680" s="387"/>
      <c r="BH680" s="387"/>
      <c r="BI680" s="387"/>
      <c r="BJ680" s="387"/>
      <c r="BK680" s="387"/>
      <c r="BL680" s="387"/>
      <c r="BM680" s="387"/>
      <c r="BN680" s="387"/>
      <c r="BO680" s="387"/>
      <c r="BP680" s="387"/>
      <c r="BQ680" s="387"/>
      <c r="BR680" s="387"/>
      <c r="BS680" s="387"/>
      <c r="BT680" s="387"/>
      <c r="BU680" s="387"/>
      <c r="BV680" s="387"/>
      <c r="BW680" s="295"/>
      <c r="BX680" s="295"/>
      <c r="BY680" s="295"/>
    </row>
    <row r="681" ht="15.0" customHeight="1">
      <c r="A681" s="294"/>
      <c r="B681" s="295" t="str">
        <f>IF(ISTEXT(A681),SUMIF('Production Calendar'!$F$3:$F$171,'Crop Map'!$A681,'Production Calendar'!$G$3:$G$171),"")</f>
        <v/>
      </c>
      <c r="C681" s="327" t="str">
        <f t="shared" si="3"/>
        <v/>
      </c>
      <c r="D681" s="328" t="str">
        <f t="array" ref="D681">IF(ISBLANK(A681),"",XLOOKUP($A681,'Codified Game Plan'!$E$3:$E$477,'Codified Game Plan'!$G$3:$G$477,0))</f>
        <v/>
      </c>
      <c r="E681" s="328" t="str">
        <f>IF(ISBLANK(A681),"",MAXIFS('Codified Game Plan'!$I$3:$I$477,'Codified Game Plan'!$E$3:$E$477,A681))</f>
        <v/>
      </c>
      <c r="F681" s="329" t="str">
        <f t="shared" si="4"/>
        <v>      - </v>
      </c>
      <c r="G681" s="295"/>
      <c r="H681" s="295"/>
      <c r="I681" s="295"/>
      <c r="J681" s="295"/>
      <c r="K681" s="295"/>
      <c r="L681" s="295"/>
      <c r="M681" s="295"/>
      <c r="N681" s="295"/>
      <c r="O681" s="295"/>
      <c r="P681" s="295"/>
      <c r="Q681" s="295"/>
      <c r="R681" s="295"/>
      <c r="S681" s="295"/>
      <c r="T681" s="295"/>
      <c r="U681" s="387"/>
      <c r="V681" s="387"/>
      <c r="W681" s="387"/>
      <c r="X681" s="387"/>
      <c r="Y681" s="387"/>
      <c r="Z681" s="387"/>
      <c r="AA681" s="387"/>
      <c r="AB681" s="387"/>
      <c r="AC681" s="387"/>
      <c r="AD681" s="387"/>
      <c r="AE681" s="387"/>
      <c r="AF681" s="387"/>
      <c r="AG681" s="387"/>
      <c r="AH681" s="387"/>
      <c r="AI681" s="387"/>
      <c r="AJ681" s="387"/>
      <c r="AK681" s="387"/>
      <c r="AL681" s="387"/>
      <c r="AM681" s="387"/>
      <c r="AN681" s="387"/>
      <c r="AO681" s="387"/>
      <c r="AP681" s="387"/>
      <c r="AQ681" s="387"/>
      <c r="AR681" s="387"/>
      <c r="AS681" s="387"/>
      <c r="AT681" s="387"/>
      <c r="AU681" s="387"/>
      <c r="AV681" s="387"/>
      <c r="AW681" s="387"/>
      <c r="AX681" s="387"/>
      <c r="AY681" s="387"/>
      <c r="AZ681" s="387"/>
      <c r="BA681" s="387"/>
      <c r="BB681" s="387"/>
      <c r="BC681" s="387"/>
      <c r="BD681" s="387"/>
      <c r="BE681" s="387"/>
      <c r="BF681" s="387"/>
      <c r="BG681" s="387"/>
      <c r="BH681" s="387"/>
      <c r="BI681" s="387"/>
      <c r="BJ681" s="387"/>
      <c r="BK681" s="387"/>
      <c r="BL681" s="387"/>
      <c r="BM681" s="387"/>
      <c r="BN681" s="387"/>
      <c r="BO681" s="387"/>
      <c r="BP681" s="387"/>
      <c r="BQ681" s="387"/>
      <c r="BR681" s="387"/>
      <c r="BS681" s="387"/>
      <c r="BT681" s="387"/>
      <c r="BU681" s="387"/>
      <c r="BV681" s="387"/>
      <c r="BW681" s="295"/>
      <c r="BX681" s="295"/>
      <c r="BY681" s="295"/>
    </row>
    <row r="682" ht="15.0" customHeight="1">
      <c r="A682" s="294"/>
      <c r="B682" s="295" t="str">
        <f>IF(ISTEXT(A682),SUMIF('Production Calendar'!$F$3:$F$171,'Crop Map'!$A682,'Production Calendar'!$G$3:$G$171),"")</f>
        <v/>
      </c>
      <c r="C682" s="327" t="str">
        <f t="shared" si="3"/>
        <v/>
      </c>
      <c r="D682" s="328" t="str">
        <f t="array" ref="D682">IF(ISBLANK(A682),"",XLOOKUP($A682,'Codified Game Plan'!$E$3:$E$477,'Codified Game Plan'!$G$3:$G$477,0))</f>
        <v/>
      </c>
      <c r="E682" s="328" t="str">
        <f>IF(ISBLANK(A682),"",MAXIFS('Codified Game Plan'!$I$3:$I$477,'Codified Game Plan'!$E$3:$E$477,A682))</f>
        <v/>
      </c>
      <c r="F682" s="329" t="str">
        <f t="shared" si="4"/>
        <v>      - </v>
      </c>
      <c r="G682" s="295"/>
      <c r="H682" s="295"/>
      <c r="I682" s="295"/>
      <c r="J682" s="295"/>
      <c r="K682" s="295"/>
      <c r="L682" s="295"/>
      <c r="M682" s="295"/>
      <c r="N682" s="295"/>
      <c r="O682" s="295"/>
      <c r="P682" s="295"/>
      <c r="Q682" s="295"/>
      <c r="R682" s="295"/>
      <c r="S682" s="295"/>
      <c r="T682" s="295"/>
      <c r="U682" s="387"/>
      <c r="V682" s="387"/>
      <c r="W682" s="387"/>
      <c r="X682" s="387"/>
      <c r="Y682" s="387"/>
      <c r="Z682" s="387"/>
      <c r="AA682" s="387"/>
      <c r="AB682" s="387"/>
      <c r="AC682" s="387"/>
      <c r="AD682" s="387"/>
      <c r="AE682" s="387"/>
      <c r="AF682" s="387"/>
      <c r="AG682" s="387"/>
      <c r="AH682" s="387"/>
      <c r="AI682" s="387"/>
      <c r="AJ682" s="387"/>
      <c r="AK682" s="387"/>
      <c r="AL682" s="387"/>
      <c r="AM682" s="387"/>
      <c r="AN682" s="387"/>
      <c r="AO682" s="387"/>
      <c r="AP682" s="387"/>
      <c r="AQ682" s="387"/>
      <c r="AR682" s="387"/>
      <c r="AS682" s="387"/>
      <c r="AT682" s="387"/>
      <c r="AU682" s="387"/>
      <c r="AV682" s="387"/>
      <c r="AW682" s="387"/>
      <c r="AX682" s="387"/>
      <c r="AY682" s="387"/>
      <c r="AZ682" s="387"/>
      <c r="BA682" s="387"/>
      <c r="BB682" s="387"/>
      <c r="BC682" s="387"/>
      <c r="BD682" s="387"/>
      <c r="BE682" s="387"/>
      <c r="BF682" s="387"/>
      <c r="BG682" s="387"/>
      <c r="BH682" s="387"/>
      <c r="BI682" s="387"/>
      <c r="BJ682" s="387"/>
      <c r="BK682" s="387"/>
      <c r="BL682" s="387"/>
      <c r="BM682" s="387"/>
      <c r="BN682" s="387"/>
      <c r="BO682" s="387"/>
      <c r="BP682" s="387"/>
      <c r="BQ682" s="387"/>
      <c r="BR682" s="387"/>
      <c r="BS682" s="387"/>
      <c r="BT682" s="387"/>
      <c r="BU682" s="387"/>
      <c r="BV682" s="387"/>
      <c r="BW682" s="295"/>
      <c r="BX682" s="295"/>
      <c r="BY682" s="295"/>
    </row>
    <row r="683" ht="15.0" customHeight="1">
      <c r="A683" s="294"/>
      <c r="B683" s="295" t="str">
        <f>IF(ISTEXT(A683),SUMIF('Production Calendar'!$F$3:$F$171,'Crop Map'!$A683,'Production Calendar'!$G$3:$G$171),"")</f>
        <v/>
      </c>
      <c r="C683" s="327" t="str">
        <f t="shared" si="3"/>
        <v/>
      </c>
      <c r="D683" s="328" t="str">
        <f t="array" ref="D683">IF(ISBLANK(A683),"",XLOOKUP($A683,'Codified Game Plan'!$E$3:$E$477,'Codified Game Plan'!$G$3:$G$477,0))</f>
        <v/>
      </c>
      <c r="E683" s="328" t="str">
        <f>IF(ISBLANK(A683),"",MAXIFS('Codified Game Plan'!$I$3:$I$477,'Codified Game Plan'!$E$3:$E$477,A683))</f>
        <v/>
      </c>
      <c r="F683" s="329" t="str">
        <f t="shared" si="4"/>
        <v>      - </v>
      </c>
      <c r="G683" s="295"/>
      <c r="H683" s="295"/>
      <c r="I683" s="295"/>
      <c r="J683" s="295"/>
      <c r="K683" s="295"/>
      <c r="L683" s="295"/>
      <c r="M683" s="295"/>
      <c r="N683" s="295"/>
      <c r="O683" s="295"/>
      <c r="P683" s="295"/>
      <c r="Q683" s="295"/>
      <c r="R683" s="295"/>
      <c r="S683" s="295"/>
      <c r="T683" s="295"/>
      <c r="U683" s="387"/>
      <c r="V683" s="387"/>
      <c r="W683" s="387"/>
      <c r="X683" s="387"/>
      <c r="Y683" s="387"/>
      <c r="Z683" s="387"/>
      <c r="AA683" s="387"/>
      <c r="AB683" s="387"/>
      <c r="AC683" s="387"/>
      <c r="AD683" s="387"/>
      <c r="AE683" s="387"/>
      <c r="AF683" s="387"/>
      <c r="AG683" s="387"/>
      <c r="AH683" s="387"/>
      <c r="AI683" s="387"/>
      <c r="AJ683" s="387"/>
      <c r="AK683" s="387"/>
      <c r="AL683" s="387"/>
      <c r="AM683" s="387"/>
      <c r="AN683" s="387"/>
      <c r="AO683" s="387"/>
      <c r="AP683" s="387"/>
      <c r="AQ683" s="387"/>
      <c r="AR683" s="387"/>
      <c r="AS683" s="387"/>
      <c r="AT683" s="387"/>
      <c r="AU683" s="387"/>
      <c r="AV683" s="387"/>
      <c r="AW683" s="387"/>
      <c r="AX683" s="387"/>
      <c r="AY683" s="387"/>
      <c r="AZ683" s="387"/>
      <c r="BA683" s="387"/>
      <c r="BB683" s="387"/>
      <c r="BC683" s="387"/>
      <c r="BD683" s="387"/>
      <c r="BE683" s="387"/>
      <c r="BF683" s="387"/>
      <c r="BG683" s="387"/>
      <c r="BH683" s="387"/>
      <c r="BI683" s="387"/>
      <c r="BJ683" s="387"/>
      <c r="BK683" s="387"/>
      <c r="BL683" s="387"/>
      <c r="BM683" s="387"/>
      <c r="BN683" s="387"/>
      <c r="BO683" s="387"/>
      <c r="BP683" s="387"/>
      <c r="BQ683" s="387"/>
      <c r="BR683" s="387"/>
      <c r="BS683" s="387"/>
      <c r="BT683" s="387"/>
      <c r="BU683" s="387"/>
      <c r="BV683" s="387"/>
      <c r="BW683" s="295"/>
      <c r="BX683" s="295"/>
      <c r="BY683" s="295"/>
    </row>
    <row r="684" ht="15.0" customHeight="1">
      <c r="A684" s="294"/>
      <c r="B684" s="295" t="str">
        <f>IF(ISTEXT(A684),SUMIF('Production Calendar'!$F$3:$F$171,'Crop Map'!$A684,'Production Calendar'!$G$3:$G$171),"")</f>
        <v/>
      </c>
      <c r="C684" s="327" t="str">
        <f t="shared" si="3"/>
        <v/>
      </c>
      <c r="D684" s="328" t="str">
        <f t="array" ref="D684">IF(ISBLANK(A684),"",XLOOKUP($A684,'Codified Game Plan'!$E$3:$E$477,'Codified Game Plan'!$G$3:$G$477,0))</f>
        <v/>
      </c>
      <c r="E684" s="328" t="str">
        <f>IF(ISBLANK(A684),"",MAXIFS('Codified Game Plan'!$I$3:$I$477,'Codified Game Plan'!$E$3:$E$477,A684))</f>
        <v/>
      </c>
      <c r="F684" s="329" t="str">
        <f t="shared" si="4"/>
        <v>      - </v>
      </c>
      <c r="G684" s="295"/>
      <c r="H684" s="295"/>
      <c r="I684" s="295"/>
      <c r="J684" s="295"/>
      <c r="K684" s="295"/>
      <c r="L684" s="295"/>
      <c r="M684" s="295"/>
      <c r="N684" s="295"/>
      <c r="O684" s="295"/>
      <c r="P684" s="295"/>
      <c r="Q684" s="295"/>
      <c r="R684" s="295"/>
      <c r="S684" s="295"/>
      <c r="T684" s="295"/>
      <c r="U684" s="387"/>
      <c r="V684" s="387"/>
      <c r="W684" s="387"/>
      <c r="X684" s="387"/>
      <c r="Y684" s="387"/>
      <c r="Z684" s="387"/>
      <c r="AA684" s="387"/>
      <c r="AB684" s="387"/>
      <c r="AC684" s="387"/>
      <c r="AD684" s="387"/>
      <c r="AE684" s="387"/>
      <c r="AF684" s="387"/>
      <c r="AG684" s="387"/>
      <c r="AH684" s="387"/>
      <c r="AI684" s="387"/>
      <c r="AJ684" s="387"/>
      <c r="AK684" s="387"/>
      <c r="AL684" s="387"/>
      <c r="AM684" s="387"/>
      <c r="AN684" s="387"/>
      <c r="AO684" s="387"/>
      <c r="AP684" s="387"/>
      <c r="AQ684" s="387"/>
      <c r="AR684" s="387"/>
      <c r="AS684" s="387"/>
      <c r="AT684" s="387"/>
      <c r="AU684" s="387"/>
      <c r="AV684" s="387"/>
      <c r="AW684" s="387"/>
      <c r="AX684" s="387"/>
      <c r="AY684" s="387"/>
      <c r="AZ684" s="387"/>
      <c r="BA684" s="387"/>
      <c r="BB684" s="387"/>
      <c r="BC684" s="387"/>
      <c r="BD684" s="387"/>
      <c r="BE684" s="387"/>
      <c r="BF684" s="387"/>
      <c r="BG684" s="387"/>
      <c r="BH684" s="387"/>
      <c r="BI684" s="387"/>
      <c r="BJ684" s="387"/>
      <c r="BK684" s="387"/>
      <c r="BL684" s="387"/>
      <c r="BM684" s="387"/>
      <c r="BN684" s="387"/>
      <c r="BO684" s="387"/>
      <c r="BP684" s="387"/>
      <c r="BQ684" s="387"/>
      <c r="BR684" s="387"/>
      <c r="BS684" s="387"/>
      <c r="BT684" s="387"/>
      <c r="BU684" s="387"/>
      <c r="BV684" s="387"/>
      <c r="BW684" s="295"/>
      <c r="BX684" s="295"/>
      <c r="BY684" s="295"/>
    </row>
    <row r="685" ht="15.0" customHeight="1">
      <c r="A685" s="294"/>
      <c r="B685" s="295" t="str">
        <f>IF(ISTEXT(A685),SUMIF('Production Calendar'!$F$3:$F$171,'Crop Map'!$A685,'Production Calendar'!$G$3:$G$171),"")</f>
        <v/>
      </c>
      <c r="C685" s="327" t="str">
        <f t="shared" si="3"/>
        <v/>
      </c>
      <c r="D685" s="328" t="str">
        <f t="array" ref="D685">IF(ISBLANK(A685),"",XLOOKUP($A685,'Codified Game Plan'!$E$3:$E$477,'Codified Game Plan'!$G$3:$G$477,0))</f>
        <v/>
      </c>
      <c r="E685" s="328" t="str">
        <f>IF(ISBLANK(A685),"",MAXIFS('Codified Game Plan'!$I$3:$I$477,'Codified Game Plan'!$E$3:$E$477,A685))</f>
        <v/>
      </c>
      <c r="F685" s="329" t="str">
        <f t="shared" si="4"/>
        <v>      - </v>
      </c>
      <c r="G685" s="295"/>
      <c r="H685" s="295"/>
      <c r="I685" s="295"/>
      <c r="J685" s="295"/>
      <c r="K685" s="295"/>
      <c r="L685" s="295"/>
      <c r="M685" s="295"/>
      <c r="N685" s="295"/>
      <c r="O685" s="295"/>
      <c r="P685" s="295"/>
      <c r="Q685" s="295"/>
      <c r="R685" s="295"/>
      <c r="S685" s="295"/>
      <c r="T685" s="295"/>
      <c r="U685" s="387"/>
      <c r="V685" s="387"/>
      <c r="W685" s="387"/>
      <c r="X685" s="387"/>
      <c r="Y685" s="387"/>
      <c r="Z685" s="387"/>
      <c r="AA685" s="387"/>
      <c r="AB685" s="387"/>
      <c r="AC685" s="387"/>
      <c r="AD685" s="387"/>
      <c r="AE685" s="387"/>
      <c r="AF685" s="387"/>
      <c r="AG685" s="387"/>
      <c r="AH685" s="387"/>
      <c r="AI685" s="387"/>
      <c r="AJ685" s="387"/>
      <c r="AK685" s="387"/>
      <c r="AL685" s="387"/>
      <c r="AM685" s="387"/>
      <c r="AN685" s="387"/>
      <c r="AO685" s="387"/>
      <c r="AP685" s="387"/>
      <c r="AQ685" s="387"/>
      <c r="AR685" s="387"/>
      <c r="AS685" s="387"/>
      <c r="AT685" s="387"/>
      <c r="AU685" s="387"/>
      <c r="AV685" s="387"/>
      <c r="AW685" s="387"/>
      <c r="AX685" s="387"/>
      <c r="AY685" s="387"/>
      <c r="AZ685" s="387"/>
      <c r="BA685" s="387"/>
      <c r="BB685" s="387"/>
      <c r="BC685" s="387"/>
      <c r="BD685" s="387"/>
      <c r="BE685" s="387"/>
      <c r="BF685" s="387"/>
      <c r="BG685" s="387"/>
      <c r="BH685" s="387"/>
      <c r="BI685" s="387"/>
      <c r="BJ685" s="387"/>
      <c r="BK685" s="387"/>
      <c r="BL685" s="387"/>
      <c r="BM685" s="387"/>
      <c r="BN685" s="387"/>
      <c r="BO685" s="387"/>
      <c r="BP685" s="387"/>
      <c r="BQ685" s="387"/>
      <c r="BR685" s="387"/>
      <c r="BS685" s="387"/>
      <c r="BT685" s="387"/>
      <c r="BU685" s="387"/>
      <c r="BV685" s="387"/>
      <c r="BW685" s="295"/>
      <c r="BX685" s="295"/>
      <c r="BY685" s="295"/>
    </row>
    <row r="686" ht="15.0" customHeight="1">
      <c r="A686" s="294"/>
      <c r="B686" s="295" t="str">
        <f>IF(ISTEXT(A686),SUMIF('Production Calendar'!$F$3:$F$171,'Crop Map'!$A686,'Production Calendar'!$G$3:$G$171),"")</f>
        <v/>
      </c>
      <c r="C686" s="327" t="str">
        <f t="shared" si="3"/>
        <v/>
      </c>
      <c r="D686" s="328" t="str">
        <f t="array" ref="D686">IF(ISBLANK(A686),"",XLOOKUP($A686,'Codified Game Plan'!$E$3:$E$477,'Codified Game Plan'!$G$3:$G$477,0))</f>
        <v/>
      </c>
      <c r="E686" s="328" t="str">
        <f>IF(ISBLANK(A686),"",MAXIFS('Codified Game Plan'!$I$3:$I$477,'Codified Game Plan'!$E$3:$E$477,A686))</f>
        <v/>
      </c>
      <c r="F686" s="329" t="str">
        <f t="shared" si="4"/>
        <v>      - </v>
      </c>
      <c r="G686" s="295"/>
      <c r="H686" s="295"/>
      <c r="I686" s="295"/>
      <c r="J686" s="295"/>
      <c r="K686" s="295"/>
      <c r="L686" s="295"/>
      <c r="M686" s="295"/>
      <c r="N686" s="295"/>
      <c r="O686" s="295"/>
      <c r="P686" s="295"/>
      <c r="Q686" s="295"/>
      <c r="R686" s="295"/>
      <c r="S686" s="295"/>
      <c r="T686" s="295"/>
      <c r="U686" s="387"/>
      <c r="V686" s="387"/>
      <c r="W686" s="387"/>
      <c r="X686" s="387"/>
      <c r="Y686" s="387"/>
      <c r="Z686" s="387"/>
      <c r="AA686" s="387"/>
      <c r="AB686" s="387"/>
      <c r="AC686" s="387"/>
      <c r="AD686" s="387"/>
      <c r="AE686" s="387"/>
      <c r="AF686" s="387"/>
      <c r="AG686" s="387"/>
      <c r="AH686" s="387"/>
      <c r="AI686" s="387"/>
      <c r="AJ686" s="387"/>
      <c r="AK686" s="387"/>
      <c r="AL686" s="387"/>
      <c r="AM686" s="387"/>
      <c r="AN686" s="387"/>
      <c r="AO686" s="387"/>
      <c r="AP686" s="387"/>
      <c r="AQ686" s="387"/>
      <c r="AR686" s="387"/>
      <c r="AS686" s="387"/>
      <c r="AT686" s="387"/>
      <c r="AU686" s="387"/>
      <c r="AV686" s="387"/>
      <c r="AW686" s="387"/>
      <c r="AX686" s="387"/>
      <c r="AY686" s="387"/>
      <c r="AZ686" s="387"/>
      <c r="BA686" s="387"/>
      <c r="BB686" s="387"/>
      <c r="BC686" s="387"/>
      <c r="BD686" s="387"/>
      <c r="BE686" s="387"/>
      <c r="BF686" s="387"/>
      <c r="BG686" s="387"/>
      <c r="BH686" s="387"/>
      <c r="BI686" s="387"/>
      <c r="BJ686" s="387"/>
      <c r="BK686" s="387"/>
      <c r="BL686" s="387"/>
      <c r="BM686" s="387"/>
      <c r="BN686" s="387"/>
      <c r="BO686" s="387"/>
      <c r="BP686" s="387"/>
      <c r="BQ686" s="387"/>
      <c r="BR686" s="387"/>
      <c r="BS686" s="387"/>
      <c r="BT686" s="387"/>
      <c r="BU686" s="387"/>
      <c r="BV686" s="387"/>
      <c r="BW686" s="295"/>
      <c r="BX686" s="295"/>
      <c r="BY686" s="295"/>
    </row>
    <row r="687" ht="15.0" customHeight="1">
      <c r="A687" s="294"/>
      <c r="B687" s="295" t="str">
        <f>IF(ISTEXT(A687),SUMIF('Production Calendar'!$F$3:$F$171,'Crop Map'!$A687,'Production Calendar'!$G$3:$G$171),"")</f>
        <v/>
      </c>
      <c r="C687" s="327" t="str">
        <f t="shared" si="3"/>
        <v/>
      </c>
      <c r="D687" s="328" t="str">
        <f t="array" ref="D687">IF(ISBLANK(A687),"",XLOOKUP($A687,'Codified Game Plan'!$E$3:$E$477,'Codified Game Plan'!$G$3:$G$477,0))</f>
        <v/>
      </c>
      <c r="E687" s="328" t="str">
        <f>IF(ISBLANK(A687),"",MAXIFS('Codified Game Plan'!$I$3:$I$477,'Codified Game Plan'!$E$3:$E$477,A687))</f>
        <v/>
      </c>
      <c r="F687" s="329" t="str">
        <f t="shared" si="4"/>
        <v>      - </v>
      </c>
      <c r="G687" s="295"/>
      <c r="H687" s="295"/>
      <c r="I687" s="295"/>
      <c r="J687" s="295"/>
      <c r="K687" s="295"/>
      <c r="L687" s="295"/>
      <c r="M687" s="295"/>
      <c r="N687" s="295"/>
      <c r="O687" s="295"/>
      <c r="P687" s="295"/>
      <c r="Q687" s="295"/>
      <c r="R687" s="295"/>
      <c r="S687" s="295"/>
      <c r="T687" s="295"/>
      <c r="U687" s="387"/>
      <c r="V687" s="387"/>
      <c r="W687" s="387"/>
      <c r="X687" s="387"/>
      <c r="Y687" s="387"/>
      <c r="Z687" s="387"/>
      <c r="AA687" s="387"/>
      <c r="AB687" s="387"/>
      <c r="AC687" s="387"/>
      <c r="AD687" s="387"/>
      <c r="AE687" s="387"/>
      <c r="AF687" s="387"/>
      <c r="AG687" s="387"/>
      <c r="AH687" s="387"/>
      <c r="AI687" s="387"/>
      <c r="AJ687" s="387"/>
      <c r="AK687" s="387"/>
      <c r="AL687" s="387"/>
      <c r="AM687" s="387"/>
      <c r="AN687" s="387"/>
      <c r="AO687" s="387"/>
      <c r="AP687" s="387"/>
      <c r="AQ687" s="387"/>
      <c r="AR687" s="387"/>
      <c r="AS687" s="387"/>
      <c r="AT687" s="387"/>
      <c r="AU687" s="387"/>
      <c r="AV687" s="387"/>
      <c r="AW687" s="387"/>
      <c r="AX687" s="387"/>
      <c r="AY687" s="387"/>
      <c r="AZ687" s="387"/>
      <c r="BA687" s="387"/>
      <c r="BB687" s="387"/>
      <c r="BC687" s="387"/>
      <c r="BD687" s="387"/>
      <c r="BE687" s="387"/>
      <c r="BF687" s="387"/>
      <c r="BG687" s="387"/>
      <c r="BH687" s="387"/>
      <c r="BI687" s="387"/>
      <c r="BJ687" s="387"/>
      <c r="BK687" s="387"/>
      <c r="BL687" s="387"/>
      <c r="BM687" s="387"/>
      <c r="BN687" s="387"/>
      <c r="BO687" s="387"/>
      <c r="BP687" s="387"/>
      <c r="BQ687" s="387"/>
      <c r="BR687" s="387"/>
      <c r="BS687" s="387"/>
      <c r="BT687" s="387"/>
      <c r="BU687" s="387"/>
      <c r="BV687" s="387"/>
      <c r="BW687" s="295"/>
      <c r="BX687" s="295"/>
      <c r="BY687" s="295"/>
    </row>
    <row r="688" ht="15.0" customHeight="1">
      <c r="A688" s="294"/>
      <c r="B688" s="295" t="str">
        <f>IF(ISTEXT(A688),SUMIF('Production Calendar'!$F$3:$F$171,'Crop Map'!$A688,'Production Calendar'!$G$3:$G$171),"")</f>
        <v/>
      </c>
      <c r="C688" s="327" t="str">
        <f t="shared" si="3"/>
        <v/>
      </c>
      <c r="D688" s="328" t="str">
        <f t="array" ref="D688">IF(ISBLANK(A688),"",XLOOKUP($A688,'Codified Game Plan'!$E$3:$E$477,'Codified Game Plan'!$G$3:$G$477,0))</f>
        <v/>
      </c>
      <c r="E688" s="328" t="str">
        <f>IF(ISBLANK(A688),"",MAXIFS('Codified Game Plan'!$I$3:$I$477,'Codified Game Plan'!$E$3:$E$477,A688))</f>
        <v/>
      </c>
      <c r="F688" s="329" t="str">
        <f t="shared" si="4"/>
        <v>      - </v>
      </c>
      <c r="G688" s="295"/>
      <c r="H688" s="295"/>
      <c r="I688" s="295"/>
      <c r="J688" s="295"/>
      <c r="K688" s="295"/>
      <c r="L688" s="295"/>
      <c r="M688" s="295"/>
      <c r="N688" s="295"/>
      <c r="O688" s="295"/>
      <c r="P688" s="295"/>
      <c r="Q688" s="295"/>
      <c r="R688" s="295"/>
      <c r="S688" s="295"/>
      <c r="T688" s="295"/>
      <c r="U688" s="387"/>
      <c r="V688" s="387"/>
      <c r="W688" s="387"/>
      <c r="X688" s="387"/>
      <c r="Y688" s="387"/>
      <c r="Z688" s="387"/>
      <c r="AA688" s="387"/>
      <c r="AB688" s="387"/>
      <c r="AC688" s="387"/>
      <c r="AD688" s="387"/>
      <c r="AE688" s="387"/>
      <c r="AF688" s="387"/>
      <c r="AG688" s="387"/>
      <c r="AH688" s="387"/>
      <c r="AI688" s="387"/>
      <c r="AJ688" s="387"/>
      <c r="AK688" s="387"/>
      <c r="AL688" s="387"/>
      <c r="AM688" s="387"/>
      <c r="AN688" s="387"/>
      <c r="AO688" s="387"/>
      <c r="AP688" s="387"/>
      <c r="AQ688" s="387"/>
      <c r="AR688" s="387"/>
      <c r="AS688" s="387"/>
      <c r="AT688" s="387"/>
      <c r="AU688" s="387"/>
      <c r="AV688" s="387"/>
      <c r="AW688" s="387"/>
      <c r="AX688" s="387"/>
      <c r="AY688" s="387"/>
      <c r="AZ688" s="387"/>
      <c r="BA688" s="387"/>
      <c r="BB688" s="387"/>
      <c r="BC688" s="387"/>
      <c r="BD688" s="387"/>
      <c r="BE688" s="387"/>
      <c r="BF688" s="387"/>
      <c r="BG688" s="387"/>
      <c r="BH688" s="387"/>
      <c r="BI688" s="387"/>
      <c r="BJ688" s="387"/>
      <c r="BK688" s="387"/>
      <c r="BL688" s="387"/>
      <c r="BM688" s="387"/>
      <c r="BN688" s="387"/>
      <c r="BO688" s="387"/>
      <c r="BP688" s="387"/>
      <c r="BQ688" s="387"/>
      <c r="BR688" s="387"/>
      <c r="BS688" s="387"/>
      <c r="BT688" s="387"/>
      <c r="BU688" s="387"/>
      <c r="BV688" s="387"/>
      <c r="BW688" s="295"/>
      <c r="BX688" s="295"/>
      <c r="BY688" s="295"/>
    </row>
    <row r="689" ht="15.0" customHeight="1">
      <c r="A689" s="294"/>
      <c r="B689" s="295" t="str">
        <f>IF(ISTEXT(A689),SUMIF('Production Calendar'!$F$3:$F$171,'Crop Map'!$A689,'Production Calendar'!$G$3:$G$171),"")</f>
        <v/>
      </c>
      <c r="C689" s="327" t="str">
        <f t="shared" si="3"/>
        <v/>
      </c>
      <c r="D689" s="328" t="str">
        <f t="array" ref="D689">IF(ISBLANK(A689),"",XLOOKUP($A689,'Codified Game Plan'!$E$3:$E$477,'Codified Game Plan'!$G$3:$G$477,0))</f>
        <v/>
      </c>
      <c r="E689" s="328" t="str">
        <f>IF(ISBLANK(A689),"",MAXIFS('Codified Game Plan'!$I$3:$I$477,'Codified Game Plan'!$E$3:$E$477,A689))</f>
        <v/>
      </c>
      <c r="F689" s="329" t="str">
        <f t="shared" si="4"/>
        <v>      - </v>
      </c>
      <c r="G689" s="295"/>
      <c r="H689" s="295"/>
      <c r="I689" s="295"/>
      <c r="J689" s="295"/>
      <c r="K689" s="295"/>
      <c r="L689" s="295"/>
      <c r="M689" s="295"/>
      <c r="N689" s="295"/>
      <c r="O689" s="295"/>
      <c r="P689" s="295"/>
      <c r="Q689" s="295"/>
      <c r="R689" s="295"/>
      <c r="S689" s="295"/>
      <c r="T689" s="295"/>
      <c r="U689" s="387"/>
      <c r="V689" s="387"/>
      <c r="W689" s="387"/>
      <c r="X689" s="387"/>
      <c r="Y689" s="387"/>
      <c r="Z689" s="387"/>
      <c r="AA689" s="387"/>
      <c r="AB689" s="387"/>
      <c r="AC689" s="387"/>
      <c r="AD689" s="387"/>
      <c r="AE689" s="387"/>
      <c r="AF689" s="387"/>
      <c r="AG689" s="387"/>
      <c r="AH689" s="387"/>
      <c r="AI689" s="387"/>
      <c r="AJ689" s="387"/>
      <c r="AK689" s="387"/>
      <c r="AL689" s="387"/>
      <c r="AM689" s="387"/>
      <c r="AN689" s="387"/>
      <c r="AO689" s="387"/>
      <c r="AP689" s="387"/>
      <c r="AQ689" s="387"/>
      <c r="AR689" s="387"/>
      <c r="AS689" s="387"/>
      <c r="AT689" s="387"/>
      <c r="AU689" s="387"/>
      <c r="AV689" s="387"/>
      <c r="AW689" s="387"/>
      <c r="AX689" s="387"/>
      <c r="AY689" s="387"/>
      <c r="AZ689" s="387"/>
      <c r="BA689" s="387"/>
      <c r="BB689" s="387"/>
      <c r="BC689" s="387"/>
      <c r="BD689" s="387"/>
      <c r="BE689" s="387"/>
      <c r="BF689" s="387"/>
      <c r="BG689" s="387"/>
      <c r="BH689" s="387"/>
      <c r="BI689" s="387"/>
      <c r="BJ689" s="387"/>
      <c r="BK689" s="387"/>
      <c r="BL689" s="387"/>
      <c r="BM689" s="387"/>
      <c r="BN689" s="387"/>
      <c r="BO689" s="387"/>
      <c r="BP689" s="387"/>
      <c r="BQ689" s="387"/>
      <c r="BR689" s="387"/>
      <c r="BS689" s="387"/>
      <c r="BT689" s="387"/>
      <c r="BU689" s="387"/>
      <c r="BV689" s="387"/>
      <c r="BW689" s="295"/>
      <c r="BX689" s="295"/>
      <c r="BY689" s="295"/>
    </row>
    <row r="690" ht="15.0" customHeight="1">
      <c r="A690" s="294"/>
      <c r="B690" s="295" t="str">
        <f>IF(ISTEXT(A690),SUMIF('Production Calendar'!$F$3:$F$171,'Crop Map'!$A690,'Production Calendar'!$G$3:$G$171),"")</f>
        <v/>
      </c>
      <c r="C690" s="327" t="str">
        <f t="shared" si="3"/>
        <v/>
      </c>
      <c r="D690" s="328" t="str">
        <f t="array" ref="D690">IF(ISBLANK(A690),"",XLOOKUP($A690,'Codified Game Plan'!$E$3:$E$477,'Codified Game Plan'!$G$3:$G$477,0))</f>
        <v/>
      </c>
      <c r="E690" s="328" t="str">
        <f>IF(ISBLANK(A690),"",MAXIFS('Codified Game Plan'!$I$3:$I$477,'Codified Game Plan'!$E$3:$E$477,A690))</f>
        <v/>
      </c>
      <c r="F690" s="329" t="str">
        <f t="shared" si="4"/>
        <v>      - </v>
      </c>
      <c r="G690" s="295"/>
      <c r="H690" s="295"/>
      <c r="I690" s="295"/>
      <c r="J690" s="295"/>
      <c r="K690" s="295"/>
      <c r="L690" s="295"/>
      <c r="M690" s="295"/>
      <c r="N690" s="295"/>
      <c r="O690" s="295"/>
      <c r="P690" s="295"/>
      <c r="Q690" s="295"/>
      <c r="R690" s="295"/>
      <c r="S690" s="295"/>
      <c r="T690" s="295"/>
      <c r="U690" s="387"/>
      <c r="V690" s="387"/>
      <c r="W690" s="387"/>
      <c r="X690" s="387"/>
      <c r="Y690" s="387"/>
      <c r="Z690" s="387"/>
      <c r="AA690" s="387"/>
      <c r="AB690" s="387"/>
      <c r="AC690" s="387"/>
      <c r="AD690" s="387"/>
      <c r="AE690" s="387"/>
      <c r="AF690" s="387"/>
      <c r="AG690" s="387"/>
      <c r="AH690" s="387"/>
      <c r="AI690" s="387"/>
      <c r="AJ690" s="387"/>
      <c r="AK690" s="387"/>
      <c r="AL690" s="387"/>
      <c r="AM690" s="387"/>
      <c r="AN690" s="387"/>
      <c r="AO690" s="387"/>
      <c r="AP690" s="387"/>
      <c r="AQ690" s="387"/>
      <c r="AR690" s="387"/>
      <c r="AS690" s="387"/>
      <c r="AT690" s="387"/>
      <c r="AU690" s="387"/>
      <c r="AV690" s="387"/>
      <c r="AW690" s="387"/>
      <c r="AX690" s="387"/>
      <c r="AY690" s="387"/>
      <c r="AZ690" s="387"/>
      <c r="BA690" s="387"/>
      <c r="BB690" s="387"/>
      <c r="BC690" s="387"/>
      <c r="BD690" s="387"/>
      <c r="BE690" s="387"/>
      <c r="BF690" s="387"/>
      <c r="BG690" s="387"/>
      <c r="BH690" s="387"/>
      <c r="BI690" s="387"/>
      <c r="BJ690" s="387"/>
      <c r="BK690" s="387"/>
      <c r="BL690" s="387"/>
      <c r="BM690" s="387"/>
      <c r="BN690" s="387"/>
      <c r="BO690" s="387"/>
      <c r="BP690" s="387"/>
      <c r="BQ690" s="387"/>
      <c r="BR690" s="387"/>
      <c r="BS690" s="387"/>
      <c r="BT690" s="387"/>
      <c r="BU690" s="387"/>
      <c r="BV690" s="387"/>
      <c r="BW690" s="295"/>
      <c r="BX690" s="295"/>
      <c r="BY690" s="295"/>
    </row>
    <row r="691" ht="15.0" customHeight="1">
      <c r="A691" s="294"/>
      <c r="B691" s="295" t="str">
        <f>IF(ISTEXT(A691),SUMIF('Production Calendar'!$F$3:$F$171,'Crop Map'!$A691,'Production Calendar'!$G$3:$G$171),"")</f>
        <v/>
      </c>
      <c r="C691" s="327" t="str">
        <f t="shared" si="3"/>
        <v/>
      </c>
      <c r="D691" s="328" t="str">
        <f t="array" ref="D691">IF(ISBLANK(A691),"",XLOOKUP($A691,'Codified Game Plan'!$E$3:$E$477,'Codified Game Plan'!$G$3:$G$477,0))</f>
        <v/>
      </c>
      <c r="E691" s="328" t="str">
        <f>IF(ISBLANK(A691),"",MAXIFS('Codified Game Plan'!$I$3:$I$477,'Codified Game Plan'!$E$3:$E$477,A691))</f>
        <v/>
      </c>
      <c r="F691" s="329" t="str">
        <f t="shared" si="4"/>
        <v>      - </v>
      </c>
      <c r="G691" s="295"/>
      <c r="H691" s="295"/>
      <c r="I691" s="295"/>
      <c r="J691" s="295"/>
      <c r="K691" s="295"/>
      <c r="L691" s="295"/>
      <c r="M691" s="295"/>
      <c r="N691" s="295"/>
      <c r="O691" s="295"/>
      <c r="P691" s="295"/>
      <c r="Q691" s="295"/>
      <c r="R691" s="295"/>
      <c r="S691" s="295"/>
      <c r="T691" s="295"/>
      <c r="U691" s="387"/>
      <c r="V691" s="387"/>
      <c r="W691" s="387"/>
      <c r="X691" s="387"/>
      <c r="Y691" s="387"/>
      <c r="Z691" s="387"/>
      <c r="AA691" s="387"/>
      <c r="AB691" s="387"/>
      <c r="AC691" s="387"/>
      <c r="AD691" s="387"/>
      <c r="AE691" s="387"/>
      <c r="AF691" s="387"/>
      <c r="AG691" s="387"/>
      <c r="AH691" s="387"/>
      <c r="AI691" s="387"/>
      <c r="AJ691" s="387"/>
      <c r="AK691" s="387"/>
      <c r="AL691" s="387"/>
      <c r="AM691" s="387"/>
      <c r="AN691" s="387"/>
      <c r="AO691" s="387"/>
      <c r="AP691" s="387"/>
      <c r="AQ691" s="387"/>
      <c r="AR691" s="387"/>
      <c r="AS691" s="387"/>
      <c r="AT691" s="387"/>
      <c r="AU691" s="387"/>
      <c r="AV691" s="387"/>
      <c r="AW691" s="387"/>
      <c r="AX691" s="387"/>
      <c r="AY691" s="387"/>
      <c r="AZ691" s="387"/>
      <c r="BA691" s="387"/>
      <c r="BB691" s="387"/>
      <c r="BC691" s="387"/>
      <c r="BD691" s="387"/>
      <c r="BE691" s="387"/>
      <c r="BF691" s="387"/>
      <c r="BG691" s="387"/>
      <c r="BH691" s="387"/>
      <c r="BI691" s="387"/>
      <c r="BJ691" s="387"/>
      <c r="BK691" s="387"/>
      <c r="BL691" s="387"/>
      <c r="BM691" s="387"/>
      <c r="BN691" s="387"/>
      <c r="BO691" s="387"/>
      <c r="BP691" s="387"/>
      <c r="BQ691" s="387"/>
      <c r="BR691" s="387"/>
      <c r="BS691" s="387"/>
      <c r="BT691" s="387"/>
      <c r="BU691" s="387"/>
      <c r="BV691" s="387"/>
      <c r="BW691" s="295"/>
      <c r="BX691" s="295"/>
      <c r="BY691" s="295"/>
    </row>
    <row r="692" ht="15.0" customHeight="1">
      <c r="A692" s="294"/>
      <c r="B692" s="295" t="str">
        <f>IF(ISTEXT(A692),SUMIF('Production Calendar'!$F$3:$F$171,'Crop Map'!$A692,'Production Calendar'!$G$3:$G$171),"")</f>
        <v/>
      </c>
      <c r="C692" s="327" t="str">
        <f t="shared" si="3"/>
        <v/>
      </c>
      <c r="D692" s="328" t="str">
        <f t="array" ref="D692">IF(ISBLANK(A692),"",XLOOKUP($A692,'Codified Game Plan'!$E$3:$E$477,'Codified Game Plan'!$G$3:$G$477,0))</f>
        <v/>
      </c>
      <c r="E692" s="328" t="str">
        <f>IF(ISBLANK(A692),"",MAXIFS('Codified Game Plan'!$I$3:$I$477,'Codified Game Plan'!$E$3:$E$477,A692))</f>
        <v/>
      </c>
      <c r="F692" s="329" t="str">
        <f t="shared" si="4"/>
        <v>      - </v>
      </c>
      <c r="G692" s="295"/>
      <c r="H692" s="295"/>
      <c r="I692" s="295"/>
      <c r="J692" s="295"/>
      <c r="K692" s="295"/>
      <c r="L692" s="295"/>
      <c r="M692" s="295"/>
      <c r="N692" s="295"/>
      <c r="O692" s="295"/>
      <c r="P692" s="295"/>
      <c r="Q692" s="295"/>
      <c r="R692" s="295"/>
      <c r="S692" s="295"/>
      <c r="T692" s="295"/>
      <c r="U692" s="387"/>
      <c r="V692" s="387"/>
      <c r="W692" s="387"/>
      <c r="X692" s="387"/>
      <c r="Y692" s="387"/>
      <c r="Z692" s="387"/>
      <c r="AA692" s="387"/>
      <c r="AB692" s="387"/>
      <c r="AC692" s="387"/>
      <c r="AD692" s="387"/>
      <c r="AE692" s="387"/>
      <c r="AF692" s="387"/>
      <c r="AG692" s="387"/>
      <c r="AH692" s="387"/>
      <c r="AI692" s="387"/>
      <c r="AJ692" s="387"/>
      <c r="AK692" s="387"/>
      <c r="AL692" s="387"/>
      <c r="AM692" s="387"/>
      <c r="AN692" s="387"/>
      <c r="AO692" s="387"/>
      <c r="AP692" s="387"/>
      <c r="AQ692" s="387"/>
      <c r="AR692" s="387"/>
      <c r="AS692" s="387"/>
      <c r="AT692" s="387"/>
      <c r="AU692" s="387"/>
      <c r="AV692" s="387"/>
      <c r="AW692" s="387"/>
      <c r="AX692" s="387"/>
      <c r="AY692" s="387"/>
      <c r="AZ692" s="387"/>
      <c r="BA692" s="387"/>
      <c r="BB692" s="387"/>
      <c r="BC692" s="387"/>
      <c r="BD692" s="387"/>
      <c r="BE692" s="387"/>
      <c r="BF692" s="387"/>
      <c r="BG692" s="387"/>
      <c r="BH692" s="387"/>
      <c r="BI692" s="387"/>
      <c r="BJ692" s="387"/>
      <c r="BK692" s="387"/>
      <c r="BL692" s="387"/>
      <c r="BM692" s="387"/>
      <c r="BN692" s="387"/>
      <c r="BO692" s="387"/>
      <c r="BP692" s="387"/>
      <c r="BQ692" s="387"/>
      <c r="BR692" s="387"/>
      <c r="BS692" s="387"/>
      <c r="BT692" s="387"/>
      <c r="BU692" s="387"/>
      <c r="BV692" s="387"/>
      <c r="BW692" s="295"/>
      <c r="BX692" s="295"/>
      <c r="BY692" s="295"/>
    </row>
    <row r="693" ht="15.0" customHeight="1">
      <c r="A693" s="294"/>
      <c r="B693" s="295" t="str">
        <f>IF(ISTEXT(A693),SUMIF('Production Calendar'!$F$3:$F$171,'Crop Map'!$A693,'Production Calendar'!$G$3:$G$171),"")</f>
        <v/>
      </c>
      <c r="C693" s="327" t="str">
        <f t="shared" si="3"/>
        <v/>
      </c>
      <c r="D693" s="328" t="str">
        <f t="array" ref="D693">IF(ISBLANK(A693),"",XLOOKUP($A693,'Codified Game Plan'!$E$3:$E$477,'Codified Game Plan'!$G$3:$G$477,0))</f>
        <v/>
      </c>
      <c r="E693" s="328" t="str">
        <f>IF(ISBLANK(A693),"",MAXIFS('Codified Game Plan'!$I$3:$I$477,'Codified Game Plan'!$E$3:$E$477,A693))</f>
        <v/>
      </c>
      <c r="F693" s="329" t="str">
        <f t="shared" si="4"/>
        <v>      - </v>
      </c>
      <c r="G693" s="295"/>
      <c r="H693" s="295"/>
      <c r="I693" s="295"/>
      <c r="J693" s="295"/>
      <c r="K693" s="295"/>
      <c r="L693" s="295"/>
      <c r="M693" s="295"/>
      <c r="N693" s="295"/>
      <c r="O693" s="295"/>
      <c r="P693" s="295"/>
      <c r="Q693" s="295"/>
      <c r="R693" s="295"/>
      <c r="S693" s="295"/>
      <c r="T693" s="295"/>
      <c r="U693" s="387"/>
      <c r="V693" s="387"/>
      <c r="W693" s="387"/>
      <c r="X693" s="387"/>
      <c r="Y693" s="387"/>
      <c r="Z693" s="387"/>
      <c r="AA693" s="387"/>
      <c r="AB693" s="387"/>
      <c r="AC693" s="387"/>
      <c r="AD693" s="387"/>
      <c r="AE693" s="387"/>
      <c r="AF693" s="387"/>
      <c r="AG693" s="387"/>
      <c r="AH693" s="387"/>
      <c r="AI693" s="387"/>
      <c r="AJ693" s="387"/>
      <c r="AK693" s="387"/>
      <c r="AL693" s="387"/>
      <c r="AM693" s="387"/>
      <c r="AN693" s="387"/>
      <c r="AO693" s="387"/>
      <c r="AP693" s="387"/>
      <c r="AQ693" s="387"/>
      <c r="AR693" s="387"/>
      <c r="AS693" s="387"/>
      <c r="AT693" s="387"/>
      <c r="AU693" s="387"/>
      <c r="AV693" s="387"/>
      <c r="AW693" s="387"/>
      <c r="AX693" s="387"/>
      <c r="AY693" s="387"/>
      <c r="AZ693" s="387"/>
      <c r="BA693" s="387"/>
      <c r="BB693" s="387"/>
      <c r="BC693" s="387"/>
      <c r="BD693" s="387"/>
      <c r="BE693" s="387"/>
      <c r="BF693" s="387"/>
      <c r="BG693" s="387"/>
      <c r="BH693" s="387"/>
      <c r="BI693" s="387"/>
      <c r="BJ693" s="387"/>
      <c r="BK693" s="387"/>
      <c r="BL693" s="387"/>
      <c r="BM693" s="387"/>
      <c r="BN693" s="387"/>
      <c r="BO693" s="387"/>
      <c r="BP693" s="387"/>
      <c r="BQ693" s="387"/>
      <c r="BR693" s="387"/>
      <c r="BS693" s="387"/>
      <c r="BT693" s="387"/>
      <c r="BU693" s="387"/>
      <c r="BV693" s="387"/>
      <c r="BW693" s="295"/>
      <c r="BX693" s="295"/>
      <c r="BY693" s="295"/>
    </row>
    <row r="694" ht="15.0" customHeight="1">
      <c r="A694" s="294"/>
      <c r="B694" s="295" t="str">
        <f>IF(ISTEXT(A694),SUMIF('Production Calendar'!$F$3:$F$171,'Crop Map'!$A694,'Production Calendar'!$G$3:$G$171),"")</f>
        <v/>
      </c>
      <c r="C694" s="327" t="str">
        <f t="shared" si="3"/>
        <v/>
      </c>
      <c r="D694" s="328" t="str">
        <f t="array" ref="D694">IF(ISBLANK(A694),"",XLOOKUP($A694,'Codified Game Plan'!$E$3:$E$477,'Codified Game Plan'!$G$3:$G$477,0))</f>
        <v/>
      </c>
      <c r="E694" s="328" t="str">
        <f>IF(ISBLANK(A694),"",MAXIFS('Codified Game Plan'!$I$3:$I$477,'Codified Game Plan'!$E$3:$E$477,A694))</f>
        <v/>
      </c>
      <c r="F694" s="329" t="str">
        <f t="shared" si="4"/>
        <v>      - </v>
      </c>
      <c r="G694" s="295"/>
      <c r="H694" s="295"/>
      <c r="I694" s="295"/>
      <c r="J694" s="295"/>
      <c r="K694" s="295"/>
      <c r="L694" s="295"/>
      <c r="M694" s="295"/>
      <c r="N694" s="295"/>
      <c r="O694" s="295"/>
      <c r="P694" s="295"/>
      <c r="Q694" s="295"/>
      <c r="R694" s="295"/>
      <c r="S694" s="295"/>
      <c r="T694" s="295"/>
      <c r="U694" s="387"/>
      <c r="V694" s="387"/>
      <c r="W694" s="387"/>
      <c r="X694" s="387"/>
      <c r="Y694" s="387"/>
      <c r="Z694" s="387"/>
      <c r="AA694" s="387"/>
      <c r="AB694" s="387"/>
      <c r="AC694" s="387"/>
      <c r="AD694" s="387"/>
      <c r="AE694" s="387"/>
      <c r="AF694" s="387"/>
      <c r="AG694" s="387"/>
      <c r="AH694" s="387"/>
      <c r="AI694" s="387"/>
      <c r="AJ694" s="387"/>
      <c r="AK694" s="387"/>
      <c r="AL694" s="387"/>
      <c r="AM694" s="387"/>
      <c r="AN694" s="387"/>
      <c r="AO694" s="387"/>
      <c r="AP694" s="387"/>
      <c r="AQ694" s="387"/>
      <c r="AR694" s="387"/>
      <c r="AS694" s="387"/>
      <c r="AT694" s="387"/>
      <c r="AU694" s="387"/>
      <c r="AV694" s="387"/>
      <c r="AW694" s="387"/>
      <c r="AX694" s="387"/>
      <c r="AY694" s="387"/>
      <c r="AZ694" s="387"/>
      <c r="BA694" s="387"/>
      <c r="BB694" s="387"/>
      <c r="BC694" s="387"/>
      <c r="BD694" s="387"/>
      <c r="BE694" s="387"/>
      <c r="BF694" s="387"/>
      <c r="BG694" s="387"/>
      <c r="BH694" s="387"/>
      <c r="BI694" s="387"/>
      <c r="BJ694" s="387"/>
      <c r="BK694" s="387"/>
      <c r="BL694" s="387"/>
      <c r="BM694" s="387"/>
      <c r="BN694" s="387"/>
      <c r="BO694" s="387"/>
      <c r="BP694" s="387"/>
      <c r="BQ694" s="387"/>
      <c r="BR694" s="387"/>
      <c r="BS694" s="387"/>
      <c r="BT694" s="387"/>
      <c r="BU694" s="387"/>
      <c r="BV694" s="387"/>
      <c r="BW694" s="295"/>
      <c r="BX694" s="295"/>
      <c r="BY694" s="295"/>
    </row>
    <row r="695" ht="15.0" customHeight="1">
      <c r="A695" s="294"/>
      <c r="B695" s="295" t="str">
        <f>IF(ISTEXT(A695),SUMIF('Production Calendar'!$F$3:$F$171,'Crop Map'!$A695,'Production Calendar'!$G$3:$G$171),"")</f>
        <v/>
      </c>
      <c r="C695" s="327" t="str">
        <f t="shared" si="3"/>
        <v/>
      </c>
      <c r="D695" s="328" t="str">
        <f t="array" ref="D695">IF(ISBLANK(A695),"",XLOOKUP($A695,'Codified Game Plan'!$E$3:$E$477,'Codified Game Plan'!$G$3:$G$477,0))</f>
        <v/>
      </c>
      <c r="E695" s="328" t="str">
        <f>IF(ISBLANK(A695),"",MAXIFS('Codified Game Plan'!$I$3:$I$477,'Codified Game Plan'!$E$3:$E$477,A695))</f>
        <v/>
      </c>
      <c r="F695" s="329" t="str">
        <f t="shared" si="4"/>
        <v>      - </v>
      </c>
      <c r="G695" s="295"/>
      <c r="H695" s="295"/>
      <c r="I695" s="295"/>
      <c r="J695" s="295"/>
      <c r="K695" s="295"/>
      <c r="L695" s="295"/>
      <c r="M695" s="295"/>
      <c r="N695" s="295"/>
      <c r="O695" s="295"/>
      <c r="P695" s="295"/>
      <c r="Q695" s="295"/>
      <c r="R695" s="295"/>
      <c r="S695" s="295"/>
      <c r="T695" s="295"/>
      <c r="U695" s="387"/>
      <c r="V695" s="387"/>
      <c r="W695" s="387"/>
      <c r="X695" s="387"/>
      <c r="Y695" s="387"/>
      <c r="Z695" s="387"/>
      <c r="AA695" s="387"/>
      <c r="AB695" s="387"/>
      <c r="AC695" s="387"/>
      <c r="AD695" s="387"/>
      <c r="AE695" s="387"/>
      <c r="AF695" s="387"/>
      <c r="AG695" s="387"/>
      <c r="AH695" s="387"/>
      <c r="AI695" s="387"/>
      <c r="AJ695" s="387"/>
      <c r="AK695" s="387"/>
      <c r="AL695" s="387"/>
      <c r="AM695" s="387"/>
      <c r="AN695" s="387"/>
      <c r="AO695" s="387"/>
      <c r="AP695" s="387"/>
      <c r="AQ695" s="387"/>
      <c r="AR695" s="387"/>
      <c r="AS695" s="387"/>
      <c r="AT695" s="387"/>
      <c r="AU695" s="387"/>
      <c r="AV695" s="387"/>
      <c r="AW695" s="387"/>
      <c r="AX695" s="387"/>
      <c r="AY695" s="387"/>
      <c r="AZ695" s="387"/>
      <c r="BA695" s="387"/>
      <c r="BB695" s="387"/>
      <c r="BC695" s="387"/>
      <c r="BD695" s="387"/>
      <c r="BE695" s="387"/>
      <c r="BF695" s="387"/>
      <c r="BG695" s="387"/>
      <c r="BH695" s="387"/>
      <c r="BI695" s="387"/>
      <c r="BJ695" s="387"/>
      <c r="BK695" s="387"/>
      <c r="BL695" s="387"/>
      <c r="BM695" s="387"/>
      <c r="BN695" s="387"/>
      <c r="BO695" s="387"/>
      <c r="BP695" s="387"/>
      <c r="BQ695" s="387"/>
      <c r="BR695" s="387"/>
      <c r="BS695" s="387"/>
      <c r="BT695" s="387"/>
      <c r="BU695" s="387"/>
      <c r="BV695" s="387"/>
      <c r="BW695" s="295"/>
      <c r="BX695" s="295"/>
      <c r="BY695" s="295"/>
    </row>
    <row r="696" ht="15.0" customHeight="1">
      <c r="A696" s="294"/>
      <c r="B696" s="295" t="str">
        <f>IF(ISTEXT(A696),SUMIF('Production Calendar'!$F$3:$F$171,'Crop Map'!$A696,'Production Calendar'!$G$3:$G$171),"")</f>
        <v/>
      </c>
      <c r="C696" s="327" t="str">
        <f t="shared" si="3"/>
        <v/>
      </c>
      <c r="D696" s="328" t="str">
        <f t="array" ref="D696">IF(ISBLANK(A696),"",XLOOKUP($A696,'Codified Game Plan'!$E$3:$E$477,'Codified Game Plan'!$G$3:$G$477,0))</f>
        <v/>
      </c>
      <c r="E696" s="328" t="str">
        <f>IF(ISBLANK(A696),"",MAXIFS('Codified Game Plan'!$I$3:$I$477,'Codified Game Plan'!$E$3:$E$477,A696))</f>
        <v/>
      </c>
      <c r="F696" s="329" t="str">
        <f t="shared" si="4"/>
        <v>      - </v>
      </c>
      <c r="G696" s="295"/>
      <c r="H696" s="295"/>
      <c r="I696" s="295"/>
      <c r="J696" s="295"/>
      <c r="K696" s="295"/>
      <c r="L696" s="295"/>
      <c r="M696" s="295"/>
      <c r="N696" s="295"/>
      <c r="O696" s="295"/>
      <c r="P696" s="295"/>
      <c r="Q696" s="295"/>
      <c r="R696" s="295"/>
      <c r="S696" s="295"/>
      <c r="T696" s="295"/>
      <c r="U696" s="387"/>
      <c r="V696" s="387"/>
      <c r="W696" s="387"/>
      <c r="X696" s="387"/>
      <c r="Y696" s="387"/>
      <c r="Z696" s="387"/>
      <c r="AA696" s="387"/>
      <c r="AB696" s="387"/>
      <c r="AC696" s="387"/>
      <c r="AD696" s="387"/>
      <c r="AE696" s="387"/>
      <c r="AF696" s="387"/>
      <c r="AG696" s="387"/>
      <c r="AH696" s="387"/>
      <c r="AI696" s="387"/>
      <c r="AJ696" s="387"/>
      <c r="AK696" s="387"/>
      <c r="AL696" s="387"/>
      <c r="AM696" s="387"/>
      <c r="AN696" s="387"/>
      <c r="AO696" s="387"/>
      <c r="AP696" s="387"/>
      <c r="AQ696" s="387"/>
      <c r="AR696" s="387"/>
      <c r="AS696" s="387"/>
      <c r="AT696" s="387"/>
      <c r="AU696" s="387"/>
      <c r="AV696" s="387"/>
      <c r="AW696" s="387"/>
      <c r="AX696" s="387"/>
      <c r="AY696" s="387"/>
      <c r="AZ696" s="387"/>
      <c r="BA696" s="387"/>
      <c r="BB696" s="387"/>
      <c r="BC696" s="387"/>
      <c r="BD696" s="387"/>
      <c r="BE696" s="387"/>
      <c r="BF696" s="387"/>
      <c r="BG696" s="387"/>
      <c r="BH696" s="387"/>
      <c r="BI696" s="387"/>
      <c r="BJ696" s="387"/>
      <c r="BK696" s="387"/>
      <c r="BL696" s="387"/>
      <c r="BM696" s="387"/>
      <c r="BN696" s="387"/>
      <c r="BO696" s="387"/>
      <c r="BP696" s="387"/>
      <c r="BQ696" s="387"/>
      <c r="BR696" s="387"/>
      <c r="BS696" s="387"/>
      <c r="BT696" s="387"/>
      <c r="BU696" s="387"/>
      <c r="BV696" s="387"/>
      <c r="BW696" s="295"/>
      <c r="BX696" s="295"/>
      <c r="BY696" s="295"/>
    </row>
    <row r="697" ht="15.0" customHeight="1">
      <c r="A697" s="294"/>
      <c r="B697" s="295" t="str">
        <f>IF(ISTEXT(A697),SUMIF('Production Calendar'!$F$3:$F$171,'Crop Map'!$A697,'Production Calendar'!$G$3:$G$171),"")</f>
        <v/>
      </c>
      <c r="C697" s="327" t="str">
        <f t="shared" si="3"/>
        <v/>
      </c>
      <c r="D697" s="328" t="str">
        <f t="array" ref="D697">IF(ISBLANK(A697),"",XLOOKUP($A697,'Codified Game Plan'!$E$3:$E$477,'Codified Game Plan'!$G$3:$G$477,0))</f>
        <v/>
      </c>
      <c r="E697" s="328" t="str">
        <f>IF(ISBLANK(A697),"",MAXIFS('Codified Game Plan'!$I$3:$I$477,'Codified Game Plan'!$E$3:$E$477,A697))</f>
        <v/>
      </c>
      <c r="F697" s="329" t="str">
        <f t="shared" si="4"/>
        <v>      - </v>
      </c>
      <c r="G697" s="295"/>
      <c r="H697" s="295"/>
      <c r="I697" s="295"/>
      <c r="J697" s="295"/>
      <c r="K697" s="295"/>
      <c r="L697" s="295"/>
      <c r="M697" s="295"/>
      <c r="N697" s="295"/>
      <c r="O697" s="295"/>
      <c r="P697" s="295"/>
      <c r="Q697" s="295"/>
      <c r="R697" s="295"/>
      <c r="S697" s="295"/>
      <c r="T697" s="295"/>
      <c r="U697" s="387"/>
      <c r="V697" s="387"/>
      <c r="W697" s="387"/>
      <c r="X697" s="387"/>
      <c r="Y697" s="387"/>
      <c r="Z697" s="387"/>
      <c r="AA697" s="387"/>
      <c r="AB697" s="387"/>
      <c r="AC697" s="387"/>
      <c r="AD697" s="387"/>
      <c r="AE697" s="387"/>
      <c r="AF697" s="387"/>
      <c r="AG697" s="387"/>
      <c r="AH697" s="387"/>
      <c r="AI697" s="387"/>
      <c r="AJ697" s="387"/>
      <c r="AK697" s="387"/>
      <c r="AL697" s="387"/>
      <c r="AM697" s="387"/>
      <c r="AN697" s="387"/>
      <c r="AO697" s="387"/>
      <c r="AP697" s="387"/>
      <c r="AQ697" s="387"/>
      <c r="AR697" s="387"/>
      <c r="AS697" s="387"/>
      <c r="AT697" s="387"/>
      <c r="AU697" s="387"/>
      <c r="AV697" s="387"/>
      <c r="AW697" s="387"/>
      <c r="AX697" s="387"/>
      <c r="AY697" s="387"/>
      <c r="AZ697" s="387"/>
      <c r="BA697" s="387"/>
      <c r="BB697" s="387"/>
      <c r="BC697" s="387"/>
      <c r="BD697" s="387"/>
      <c r="BE697" s="387"/>
      <c r="BF697" s="387"/>
      <c r="BG697" s="387"/>
      <c r="BH697" s="387"/>
      <c r="BI697" s="387"/>
      <c r="BJ697" s="387"/>
      <c r="BK697" s="387"/>
      <c r="BL697" s="387"/>
      <c r="BM697" s="387"/>
      <c r="BN697" s="387"/>
      <c r="BO697" s="387"/>
      <c r="BP697" s="387"/>
      <c r="BQ697" s="387"/>
      <c r="BR697" s="387"/>
      <c r="BS697" s="387"/>
      <c r="BT697" s="387"/>
      <c r="BU697" s="387"/>
      <c r="BV697" s="387"/>
      <c r="BW697" s="295"/>
      <c r="BX697" s="295"/>
      <c r="BY697" s="295"/>
    </row>
    <row r="698" ht="15.0" customHeight="1">
      <c r="A698" s="294"/>
      <c r="B698" s="295" t="str">
        <f>IF(ISTEXT(A698),SUMIF('Production Calendar'!$F$3:$F$171,'Crop Map'!$A698,'Production Calendar'!$G$3:$G$171),"")</f>
        <v/>
      </c>
      <c r="C698" s="327" t="str">
        <f t="shared" si="3"/>
        <v/>
      </c>
      <c r="D698" s="328" t="str">
        <f t="array" ref="D698">IF(ISBLANK(A698),"",XLOOKUP($A698,'Codified Game Plan'!$E$3:$E$477,'Codified Game Plan'!$G$3:$G$477,0))</f>
        <v/>
      </c>
      <c r="E698" s="328" t="str">
        <f>IF(ISBLANK(A698),"",MAXIFS('Codified Game Plan'!$I$3:$I$477,'Codified Game Plan'!$E$3:$E$477,A698))</f>
        <v/>
      </c>
      <c r="F698" s="329" t="str">
        <f t="shared" si="4"/>
        <v>      - </v>
      </c>
      <c r="G698" s="295"/>
      <c r="H698" s="295"/>
      <c r="I698" s="295"/>
      <c r="J698" s="295"/>
      <c r="K698" s="295"/>
      <c r="L698" s="295"/>
      <c r="M698" s="295"/>
      <c r="N698" s="295"/>
      <c r="O698" s="295"/>
      <c r="P698" s="295"/>
      <c r="Q698" s="295"/>
      <c r="R698" s="295"/>
      <c r="S698" s="295"/>
      <c r="T698" s="295"/>
      <c r="U698" s="387"/>
      <c r="V698" s="387"/>
      <c r="W698" s="387"/>
      <c r="X698" s="387"/>
      <c r="Y698" s="387"/>
      <c r="Z698" s="387"/>
      <c r="AA698" s="387"/>
      <c r="AB698" s="387"/>
      <c r="AC698" s="387"/>
      <c r="AD698" s="387"/>
      <c r="AE698" s="387"/>
      <c r="AF698" s="387"/>
      <c r="AG698" s="387"/>
      <c r="AH698" s="387"/>
      <c r="AI698" s="387"/>
      <c r="AJ698" s="387"/>
      <c r="AK698" s="387"/>
      <c r="AL698" s="387"/>
      <c r="AM698" s="387"/>
      <c r="AN698" s="387"/>
      <c r="AO698" s="387"/>
      <c r="AP698" s="387"/>
      <c r="AQ698" s="387"/>
      <c r="AR698" s="387"/>
      <c r="AS698" s="387"/>
      <c r="AT698" s="387"/>
      <c r="AU698" s="387"/>
      <c r="AV698" s="387"/>
      <c r="AW698" s="387"/>
      <c r="AX698" s="387"/>
      <c r="AY698" s="387"/>
      <c r="AZ698" s="387"/>
      <c r="BA698" s="387"/>
      <c r="BB698" s="387"/>
      <c r="BC698" s="387"/>
      <c r="BD698" s="387"/>
      <c r="BE698" s="387"/>
      <c r="BF698" s="387"/>
      <c r="BG698" s="387"/>
      <c r="BH698" s="387"/>
      <c r="BI698" s="387"/>
      <c r="BJ698" s="387"/>
      <c r="BK698" s="387"/>
      <c r="BL698" s="387"/>
      <c r="BM698" s="387"/>
      <c r="BN698" s="387"/>
      <c r="BO698" s="387"/>
      <c r="BP698" s="387"/>
      <c r="BQ698" s="387"/>
      <c r="BR698" s="387"/>
      <c r="BS698" s="387"/>
      <c r="BT698" s="387"/>
      <c r="BU698" s="387"/>
      <c r="BV698" s="387"/>
      <c r="BW698" s="295"/>
      <c r="BX698" s="295"/>
      <c r="BY698" s="295"/>
    </row>
    <row r="699" ht="15.0" customHeight="1">
      <c r="A699" s="294"/>
      <c r="B699" s="295" t="str">
        <f>IF(ISTEXT(A699),SUMIF('Production Calendar'!$F$3:$F$171,'Crop Map'!$A699,'Production Calendar'!$G$3:$G$171),"")</f>
        <v/>
      </c>
      <c r="C699" s="327" t="str">
        <f t="shared" si="3"/>
        <v/>
      </c>
      <c r="D699" s="328" t="str">
        <f t="array" ref="D699">IF(ISBLANK(A699),"",XLOOKUP($A699,'Codified Game Plan'!$E$3:$E$477,'Codified Game Plan'!$G$3:$G$477,0))</f>
        <v/>
      </c>
      <c r="E699" s="328" t="str">
        <f>IF(ISBLANK(A699),"",MAXIFS('Codified Game Plan'!$I$3:$I$477,'Codified Game Plan'!$E$3:$E$477,A699))</f>
        <v/>
      </c>
      <c r="F699" s="329" t="str">
        <f t="shared" si="4"/>
        <v>      - </v>
      </c>
      <c r="G699" s="295"/>
      <c r="H699" s="295"/>
      <c r="I699" s="295"/>
      <c r="J699" s="295"/>
      <c r="K699" s="295"/>
      <c r="L699" s="295"/>
      <c r="M699" s="295"/>
      <c r="N699" s="295"/>
      <c r="O699" s="295"/>
      <c r="P699" s="295"/>
      <c r="Q699" s="295"/>
      <c r="R699" s="295"/>
      <c r="S699" s="295"/>
      <c r="T699" s="295"/>
      <c r="U699" s="387"/>
      <c r="V699" s="387"/>
      <c r="W699" s="387"/>
      <c r="X699" s="387"/>
      <c r="Y699" s="387"/>
      <c r="Z699" s="387"/>
      <c r="AA699" s="387"/>
      <c r="AB699" s="387"/>
      <c r="AC699" s="387"/>
      <c r="AD699" s="387"/>
      <c r="AE699" s="387"/>
      <c r="AF699" s="387"/>
      <c r="AG699" s="387"/>
      <c r="AH699" s="387"/>
      <c r="AI699" s="387"/>
      <c r="AJ699" s="387"/>
      <c r="AK699" s="387"/>
      <c r="AL699" s="387"/>
      <c r="AM699" s="387"/>
      <c r="AN699" s="387"/>
      <c r="AO699" s="387"/>
      <c r="AP699" s="387"/>
      <c r="AQ699" s="387"/>
      <c r="AR699" s="387"/>
      <c r="AS699" s="387"/>
      <c r="AT699" s="387"/>
      <c r="AU699" s="387"/>
      <c r="AV699" s="387"/>
      <c r="AW699" s="387"/>
      <c r="AX699" s="387"/>
      <c r="AY699" s="387"/>
      <c r="AZ699" s="387"/>
      <c r="BA699" s="387"/>
      <c r="BB699" s="387"/>
      <c r="BC699" s="387"/>
      <c r="BD699" s="387"/>
      <c r="BE699" s="387"/>
      <c r="BF699" s="387"/>
      <c r="BG699" s="387"/>
      <c r="BH699" s="387"/>
      <c r="BI699" s="387"/>
      <c r="BJ699" s="387"/>
      <c r="BK699" s="387"/>
      <c r="BL699" s="387"/>
      <c r="BM699" s="387"/>
      <c r="BN699" s="387"/>
      <c r="BO699" s="387"/>
      <c r="BP699" s="387"/>
      <c r="BQ699" s="387"/>
      <c r="BR699" s="387"/>
      <c r="BS699" s="387"/>
      <c r="BT699" s="387"/>
      <c r="BU699" s="387"/>
      <c r="BV699" s="387"/>
      <c r="BW699" s="295"/>
      <c r="BX699" s="295"/>
      <c r="BY699" s="295"/>
    </row>
    <row r="700" ht="15.0" customHeight="1">
      <c r="A700" s="294"/>
      <c r="B700" s="295" t="str">
        <f>IF(ISTEXT(A700),SUMIF('Production Calendar'!$F$3:$F$171,'Crop Map'!$A700,'Production Calendar'!$G$3:$G$171),"")</f>
        <v/>
      </c>
      <c r="C700" s="327" t="str">
        <f t="shared" si="3"/>
        <v/>
      </c>
      <c r="D700" s="328" t="str">
        <f t="array" ref="D700">IF(ISBLANK(A700),"",XLOOKUP($A700,'Codified Game Plan'!$E$3:$E$477,'Codified Game Plan'!$G$3:$G$477,0))</f>
        <v/>
      </c>
      <c r="E700" s="328" t="str">
        <f>IF(ISBLANK(A700),"",MAXIFS('Codified Game Plan'!$I$3:$I$477,'Codified Game Plan'!$E$3:$E$477,A700))</f>
        <v/>
      </c>
      <c r="F700" s="329" t="str">
        <f t="shared" si="4"/>
        <v>      - </v>
      </c>
      <c r="G700" s="295"/>
      <c r="H700" s="295"/>
      <c r="I700" s="295"/>
      <c r="J700" s="295"/>
      <c r="K700" s="295"/>
      <c r="L700" s="295"/>
      <c r="M700" s="295"/>
      <c r="N700" s="295"/>
      <c r="O700" s="295"/>
      <c r="P700" s="295"/>
      <c r="Q700" s="295"/>
      <c r="R700" s="295"/>
      <c r="S700" s="295"/>
      <c r="T700" s="295"/>
      <c r="U700" s="387"/>
      <c r="V700" s="387"/>
      <c r="W700" s="387"/>
      <c r="X700" s="387"/>
      <c r="Y700" s="387"/>
      <c r="Z700" s="387"/>
      <c r="AA700" s="387"/>
      <c r="AB700" s="387"/>
      <c r="AC700" s="387"/>
      <c r="AD700" s="387"/>
      <c r="AE700" s="387"/>
      <c r="AF700" s="387"/>
      <c r="AG700" s="387"/>
      <c r="AH700" s="387"/>
      <c r="AI700" s="387"/>
      <c r="AJ700" s="387"/>
      <c r="AK700" s="387"/>
      <c r="AL700" s="387"/>
      <c r="AM700" s="387"/>
      <c r="AN700" s="387"/>
      <c r="AO700" s="387"/>
      <c r="AP700" s="387"/>
      <c r="AQ700" s="387"/>
      <c r="AR700" s="387"/>
      <c r="AS700" s="387"/>
      <c r="AT700" s="387"/>
      <c r="AU700" s="387"/>
      <c r="AV700" s="387"/>
      <c r="AW700" s="387"/>
      <c r="AX700" s="387"/>
      <c r="AY700" s="387"/>
      <c r="AZ700" s="387"/>
      <c r="BA700" s="387"/>
      <c r="BB700" s="387"/>
      <c r="BC700" s="387"/>
      <c r="BD700" s="387"/>
      <c r="BE700" s="387"/>
      <c r="BF700" s="387"/>
      <c r="BG700" s="387"/>
      <c r="BH700" s="387"/>
      <c r="BI700" s="387"/>
      <c r="BJ700" s="387"/>
      <c r="BK700" s="387"/>
      <c r="BL700" s="387"/>
      <c r="BM700" s="387"/>
      <c r="BN700" s="387"/>
      <c r="BO700" s="387"/>
      <c r="BP700" s="387"/>
      <c r="BQ700" s="387"/>
      <c r="BR700" s="387"/>
      <c r="BS700" s="387"/>
      <c r="BT700" s="387"/>
      <c r="BU700" s="387"/>
      <c r="BV700" s="387"/>
      <c r="BW700" s="295"/>
      <c r="BX700" s="295"/>
      <c r="BY700" s="295"/>
    </row>
    <row r="701" ht="15.0" customHeight="1">
      <c r="A701" s="294"/>
      <c r="B701" s="295" t="str">
        <f>IF(ISTEXT(A701),SUMIF('Production Calendar'!$F$3:$F$171,'Crop Map'!$A701,'Production Calendar'!$G$3:$G$171),"")</f>
        <v/>
      </c>
      <c r="C701" s="327" t="str">
        <f t="shared" si="3"/>
        <v/>
      </c>
      <c r="D701" s="328" t="str">
        <f t="array" ref="D701">IF(ISBLANK(A701),"",XLOOKUP($A701,'Codified Game Plan'!$E$3:$E$477,'Codified Game Plan'!$G$3:$G$477,0))</f>
        <v/>
      </c>
      <c r="E701" s="328" t="str">
        <f>IF(ISBLANK(A701),"",MAXIFS('Codified Game Plan'!$I$3:$I$477,'Codified Game Plan'!$E$3:$E$477,A701))</f>
        <v/>
      </c>
      <c r="F701" s="329" t="str">
        <f t="shared" si="4"/>
        <v>      - </v>
      </c>
      <c r="G701" s="295"/>
      <c r="H701" s="295"/>
      <c r="I701" s="295"/>
      <c r="J701" s="295"/>
      <c r="K701" s="295"/>
      <c r="L701" s="295"/>
      <c r="M701" s="295"/>
      <c r="N701" s="295"/>
      <c r="O701" s="295"/>
      <c r="P701" s="295"/>
      <c r="Q701" s="295"/>
      <c r="R701" s="295"/>
      <c r="S701" s="295"/>
      <c r="T701" s="295"/>
      <c r="U701" s="387"/>
      <c r="V701" s="387"/>
      <c r="W701" s="387"/>
      <c r="X701" s="387"/>
      <c r="Y701" s="387"/>
      <c r="Z701" s="387"/>
      <c r="AA701" s="387"/>
      <c r="AB701" s="387"/>
      <c r="AC701" s="387"/>
      <c r="AD701" s="387"/>
      <c r="AE701" s="387"/>
      <c r="AF701" s="387"/>
      <c r="AG701" s="387"/>
      <c r="AH701" s="387"/>
      <c r="AI701" s="387"/>
      <c r="AJ701" s="387"/>
      <c r="AK701" s="387"/>
      <c r="AL701" s="387"/>
      <c r="AM701" s="387"/>
      <c r="AN701" s="387"/>
      <c r="AO701" s="387"/>
      <c r="AP701" s="387"/>
      <c r="AQ701" s="387"/>
      <c r="AR701" s="387"/>
      <c r="AS701" s="387"/>
      <c r="AT701" s="387"/>
      <c r="AU701" s="387"/>
      <c r="AV701" s="387"/>
      <c r="AW701" s="387"/>
      <c r="AX701" s="387"/>
      <c r="AY701" s="387"/>
      <c r="AZ701" s="387"/>
      <c r="BA701" s="387"/>
      <c r="BB701" s="387"/>
      <c r="BC701" s="387"/>
      <c r="BD701" s="387"/>
      <c r="BE701" s="387"/>
      <c r="BF701" s="387"/>
      <c r="BG701" s="387"/>
      <c r="BH701" s="387"/>
      <c r="BI701" s="387"/>
      <c r="BJ701" s="387"/>
      <c r="BK701" s="387"/>
      <c r="BL701" s="387"/>
      <c r="BM701" s="387"/>
      <c r="BN701" s="387"/>
      <c r="BO701" s="387"/>
      <c r="BP701" s="387"/>
      <c r="BQ701" s="387"/>
      <c r="BR701" s="387"/>
      <c r="BS701" s="387"/>
      <c r="BT701" s="387"/>
      <c r="BU701" s="387"/>
      <c r="BV701" s="387"/>
      <c r="BW701" s="295"/>
      <c r="BX701" s="295"/>
      <c r="BY701" s="295"/>
    </row>
    <row r="702" ht="15.0" customHeight="1">
      <c r="A702" s="294"/>
      <c r="B702" s="295" t="str">
        <f>IF(ISTEXT(A702),SUMIF('Production Calendar'!$F$3:$F$171,'Crop Map'!$A702,'Production Calendar'!$G$3:$G$171),"")</f>
        <v/>
      </c>
      <c r="C702" s="327" t="str">
        <f t="shared" si="3"/>
        <v/>
      </c>
      <c r="D702" s="328" t="str">
        <f t="array" ref="D702">IF(ISBLANK(A702),"",XLOOKUP($A702,'Codified Game Plan'!$E$3:$E$477,'Codified Game Plan'!$G$3:$G$477,0))</f>
        <v/>
      </c>
      <c r="E702" s="328" t="str">
        <f>IF(ISBLANK(A702),"",MAXIFS('Codified Game Plan'!$I$3:$I$477,'Codified Game Plan'!$E$3:$E$477,A702))</f>
        <v/>
      </c>
      <c r="F702" s="329" t="str">
        <f t="shared" si="4"/>
        <v>      - </v>
      </c>
      <c r="G702" s="295"/>
      <c r="H702" s="295"/>
      <c r="I702" s="295"/>
      <c r="J702" s="295"/>
      <c r="K702" s="295"/>
      <c r="L702" s="295"/>
      <c r="M702" s="295"/>
      <c r="N702" s="295"/>
      <c r="O702" s="295"/>
      <c r="P702" s="295"/>
      <c r="Q702" s="295"/>
      <c r="R702" s="295"/>
      <c r="S702" s="295"/>
      <c r="T702" s="295"/>
      <c r="U702" s="387"/>
      <c r="V702" s="387"/>
      <c r="W702" s="387"/>
      <c r="X702" s="387"/>
      <c r="Y702" s="387"/>
      <c r="Z702" s="387"/>
      <c r="AA702" s="387"/>
      <c r="AB702" s="387"/>
      <c r="AC702" s="387"/>
      <c r="AD702" s="387"/>
      <c r="AE702" s="387"/>
      <c r="AF702" s="387"/>
      <c r="AG702" s="387"/>
      <c r="AH702" s="387"/>
      <c r="AI702" s="387"/>
      <c r="AJ702" s="387"/>
      <c r="AK702" s="387"/>
      <c r="AL702" s="387"/>
      <c r="AM702" s="387"/>
      <c r="AN702" s="387"/>
      <c r="AO702" s="387"/>
      <c r="AP702" s="387"/>
      <c r="AQ702" s="387"/>
      <c r="AR702" s="387"/>
      <c r="AS702" s="387"/>
      <c r="AT702" s="387"/>
      <c r="AU702" s="387"/>
      <c r="AV702" s="387"/>
      <c r="AW702" s="387"/>
      <c r="AX702" s="387"/>
      <c r="AY702" s="387"/>
      <c r="AZ702" s="387"/>
      <c r="BA702" s="387"/>
      <c r="BB702" s="387"/>
      <c r="BC702" s="387"/>
      <c r="BD702" s="387"/>
      <c r="BE702" s="387"/>
      <c r="BF702" s="387"/>
      <c r="BG702" s="387"/>
      <c r="BH702" s="387"/>
      <c r="BI702" s="387"/>
      <c r="BJ702" s="387"/>
      <c r="BK702" s="387"/>
      <c r="BL702" s="387"/>
      <c r="BM702" s="387"/>
      <c r="BN702" s="387"/>
      <c r="BO702" s="387"/>
      <c r="BP702" s="387"/>
      <c r="BQ702" s="387"/>
      <c r="BR702" s="387"/>
      <c r="BS702" s="387"/>
      <c r="BT702" s="387"/>
      <c r="BU702" s="387"/>
      <c r="BV702" s="387"/>
      <c r="BW702" s="295"/>
      <c r="BX702" s="295"/>
      <c r="BY702" s="295"/>
    </row>
    <row r="703" ht="15.0" customHeight="1">
      <c r="A703" s="294"/>
      <c r="B703" s="295" t="str">
        <f>IF(ISTEXT(A703),SUMIF('Production Calendar'!$F$3:$F$171,'Crop Map'!$A703,'Production Calendar'!$G$3:$G$171),"")</f>
        <v/>
      </c>
      <c r="C703" s="327" t="str">
        <f t="shared" si="3"/>
        <v/>
      </c>
      <c r="D703" s="328" t="str">
        <f t="array" ref="D703">IF(ISBLANK(A703),"",XLOOKUP($A703,'Codified Game Plan'!$E$3:$E$477,'Codified Game Plan'!$G$3:$G$477,0))</f>
        <v/>
      </c>
      <c r="E703" s="328" t="str">
        <f>IF(ISBLANK(A703),"",MAXIFS('Codified Game Plan'!$I$3:$I$477,'Codified Game Plan'!$E$3:$E$477,A703))</f>
        <v/>
      </c>
      <c r="F703" s="329" t="str">
        <f t="shared" si="4"/>
        <v>      - </v>
      </c>
      <c r="G703" s="295"/>
      <c r="H703" s="295"/>
      <c r="I703" s="295"/>
      <c r="J703" s="295"/>
      <c r="K703" s="295"/>
      <c r="L703" s="295"/>
      <c r="M703" s="295"/>
      <c r="N703" s="295"/>
      <c r="O703" s="295"/>
      <c r="P703" s="295"/>
      <c r="Q703" s="295"/>
      <c r="R703" s="295"/>
      <c r="S703" s="295"/>
      <c r="T703" s="295"/>
      <c r="U703" s="387"/>
      <c r="V703" s="387"/>
      <c r="W703" s="387"/>
      <c r="X703" s="387"/>
      <c r="Y703" s="387"/>
      <c r="Z703" s="387"/>
      <c r="AA703" s="387"/>
      <c r="AB703" s="387"/>
      <c r="AC703" s="387"/>
      <c r="AD703" s="387"/>
      <c r="AE703" s="387"/>
      <c r="AF703" s="387"/>
      <c r="AG703" s="387"/>
      <c r="AH703" s="387"/>
      <c r="AI703" s="387"/>
      <c r="AJ703" s="387"/>
      <c r="AK703" s="387"/>
      <c r="AL703" s="387"/>
      <c r="AM703" s="387"/>
      <c r="AN703" s="387"/>
      <c r="AO703" s="387"/>
      <c r="AP703" s="387"/>
      <c r="AQ703" s="387"/>
      <c r="AR703" s="387"/>
      <c r="AS703" s="387"/>
      <c r="AT703" s="387"/>
      <c r="AU703" s="387"/>
      <c r="AV703" s="387"/>
      <c r="AW703" s="387"/>
      <c r="AX703" s="387"/>
      <c r="AY703" s="387"/>
      <c r="AZ703" s="387"/>
      <c r="BA703" s="387"/>
      <c r="BB703" s="387"/>
      <c r="BC703" s="387"/>
      <c r="BD703" s="387"/>
      <c r="BE703" s="387"/>
      <c r="BF703" s="387"/>
      <c r="BG703" s="387"/>
      <c r="BH703" s="387"/>
      <c r="BI703" s="387"/>
      <c r="BJ703" s="387"/>
      <c r="BK703" s="387"/>
      <c r="BL703" s="387"/>
      <c r="BM703" s="387"/>
      <c r="BN703" s="387"/>
      <c r="BO703" s="387"/>
      <c r="BP703" s="387"/>
      <c r="BQ703" s="387"/>
      <c r="BR703" s="387"/>
      <c r="BS703" s="387"/>
      <c r="BT703" s="387"/>
      <c r="BU703" s="387"/>
      <c r="BV703" s="387"/>
      <c r="BW703" s="295"/>
      <c r="BX703" s="295"/>
      <c r="BY703" s="295"/>
    </row>
    <row r="704" ht="15.0" customHeight="1">
      <c r="A704" s="294"/>
      <c r="B704" s="295" t="str">
        <f>IF(ISTEXT(A704),SUMIF('Production Calendar'!$F$3:$F$171,'Crop Map'!$A704,'Production Calendar'!$G$3:$G$171),"")</f>
        <v/>
      </c>
      <c r="C704" s="327" t="str">
        <f t="shared" si="3"/>
        <v/>
      </c>
      <c r="D704" s="328" t="str">
        <f t="array" ref="D704">IF(ISBLANK(A704),"",XLOOKUP($A704,'Codified Game Plan'!$E$3:$E$477,'Codified Game Plan'!$G$3:$G$477,0))</f>
        <v/>
      </c>
      <c r="E704" s="328" t="str">
        <f>IF(ISBLANK(A704),"",MAXIFS('Codified Game Plan'!$I$3:$I$477,'Codified Game Plan'!$E$3:$E$477,A704))</f>
        <v/>
      </c>
      <c r="F704" s="329" t="str">
        <f t="shared" si="4"/>
        <v>      - </v>
      </c>
      <c r="G704" s="295"/>
      <c r="H704" s="295"/>
      <c r="I704" s="295"/>
      <c r="J704" s="295"/>
      <c r="K704" s="295"/>
      <c r="L704" s="295"/>
      <c r="M704" s="295"/>
      <c r="N704" s="295"/>
      <c r="O704" s="295"/>
      <c r="P704" s="295"/>
      <c r="Q704" s="295"/>
      <c r="R704" s="295"/>
      <c r="S704" s="295"/>
      <c r="T704" s="295"/>
      <c r="U704" s="387"/>
      <c r="V704" s="387"/>
      <c r="W704" s="387"/>
      <c r="X704" s="387"/>
      <c r="Y704" s="387"/>
      <c r="Z704" s="387"/>
      <c r="AA704" s="387"/>
      <c r="AB704" s="387"/>
      <c r="AC704" s="387"/>
      <c r="AD704" s="387"/>
      <c r="AE704" s="387"/>
      <c r="AF704" s="387"/>
      <c r="AG704" s="387"/>
      <c r="AH704" s="387"/>
      <c r="AI704" s="387"/>
      <c r="AJ704" s="387"/>
      <c r="AK704" s="387"/>
      <c r="AL704" s="387"/>
      <c r="AM704" s="387"/>
      <c r="AN704" s="387"/>
      <c r="AO704" s="387"/>
      <c r="AP704" s="387"/>
      <c r="AQ704" s="387"/>
      <c r="AR704" s="387"/>
      <c r="AS704" s="387"/>
      <c r="AT704" s="387"/>
      <c r="AU704" s="387"/>
      <c r="AV704" s="387"/>
      <c r="AW704" s="387"/>
      <c r="AX704" s="387"/>
      <c r="AY704" s="387"/>
      <c r="AZ704" s="387"/>
      <c r="BA704" s="387"/>
      <c r="BB704" s="387"/>
      <c r="BC704" s="387"/>
      <c r="BD704" s="387"/>
      <c r="BE704" s="387"/>
      <c r="BF704" s="387"/>
      <c r="BG704" s="387"/>
      <c r="BH704" s="387"/>
      <c r="BI704" s="387"/>
      <c r="BJ704" s="387"/>
      <c r="BK704" s="387"/>
      <c r="BL704" s="387"/>
      <c r="BM704" s="387"/>
      <c r="BN704" s="387"/>
      <c r="BO704" s="387"/>
      <c r="BP704" s="387"/>
      <c r="BQ704" s="387"/>
      <c r="BR704" s="387"/>
      <c r="BS704" s="387"/>
      <c r="BT704" s="387"/>
      <c r="BU704" s="387"/>
      <c r="BV704" s="387"/>
      <c r="BW704" s="295"/>
      <c r="BX704" s="295"/>
      <c r="BY704" s="295"/>
    </row>
    <row r="705" ht="15.0" customHeight="1">
      <c r="A705" s="294"/>
      <c r="B705" s="295" t="str">
        <f>IF(ISTEXT(A705),SUMIF('Production Calendar'!$F$3:$F$171,'Crop Map'!$A705,'Production Calendar'!$G$3:$G$171),"")</f>
        <v/>
      </c>
      <c r="C705" s="327" t="str">
        <f t="shared" si="3"/>
        <v/>
      </c>
      <c r="D705" s="328" t="str">
        <f t="array" ref="D705">IF(ISBLANK(A705),"",XLOOKUP($A705,'Codified Game Plan'!$E$3:$E$477,'Codified Game Plan'!$G$3:$G$477,0))</f>
        <v/>
      </c>
      <c r="E705" s="328" t="str">
        <f>IF(ISBLANK(A705),"",MAXIFS('Codified Game Plan'!$I$3:$I$477,'Codified Game Plan'!$E$3:$E$477,A705))</f>
        <v/>
      </c>
      <c r="F705" s="329" t="str">
        <f t="shared" si="4"/>
        <v>      - </v>
      </c>
      <c r="G705" s="295"/>
      <c r="H705" s="295"/>
      <c r="I705" s="295"/>
      <c r="J705" s="295"/>
      <c r="K705" s="295"/>
      <c r="L705" s="295"/>
      <c r="M705" s="295"/>
      <c r="N705" s="295"/>
      <c r="O705" s="295"/>
      <c r="P705" s="295"/>
      <c r="Q705" s="295"/>
      <c r="R705" s="295"/>
      <c r="S705" s="295"/>
      <c r="T705" s="295"/>
      <c r="U705" s="387"/>
      <c r="V705" s="387"/>
      <c r="W705" s="387"/>
      <c r="X705" s="387"/>
      <c r="Y705" s="387"/>
      <c r="Z705" s="387"/>
      <c r="AA705" s="387"/>
      <c r="AB705" s="387"/>
      <c r="AC705" s="387"/>
      <c r="AD705" s="387"/>
      <c r="AE705" s="387"/>
      <c r="AF705" s="387"/>
      <c r="AG705" s="387"/>
      <c r="AH705" s="387"/>
      <c r="AI705" s="387"/>
      <c r="AJ705" s="387"/>
      <c r="AK705" s="387"/>
      <c r="AL705" s="387"/>
      <c r="AM705" s="387"/>
      <c r="AN705" s="387"/>
      <c r="AO705" s="387"/>
      <c r="AP705" s="387"/>
      <c r="AQ705" s="387"/>
      <c r="AR705" s="387"/>
      <c r="AS705" s="387"/>
      <c r="AT705" s="387"/>
      <c r="AU705" s="387"/>
      <c r="AV705" s="387"/>
      <c r="AW705" s="387"/>
      <c r="AX705" s="387"/>
      <c r="AY705" s="387"/>
      <c r="AZ705" s="387"/>
      <c r="BA705" s="387"/>
      <c r="BB705" s="387"/>
      <c r="BC705" s="387"/>
      <c r="BD705" s="387"/>
      <c r="BE705" s="387"/>
      <c r="BF705" s="387"/>
      <c r="BG705" s="387"/>
      <c r="BH705" s="387"/>
      <c r="BI705" s="387"/>
      <c r="BJ705" s="387"/>
      <c r="BK705" s="387"/>
      <c r="BL705" s="387"/>
      <c r="BM705" s="387"/>
      <c r="BN705" s="387"/>
      <c r="BO705" s="387"/>
      <c r="BP705" s="387"/>
      <c r="BQ705" s="387"/>
      <c r="BR705" s="387"/>
      <c r="BS705" s="387"/>
      <c r="BT705" s="387"/>
      <c r="BU705" s="387"/>
      <c r="BV705" s="387"/>
      <c r="BW705" s="295"/>
      <c r="BX705" s="295"/>
      <c r="BY705" s="295"/>
    </row>
    <row r="706" ht="15.0" customHeight="1">
      <c r="A706" s="294"/>
      <c r="B706" s="295" t="str">
        <f>IF(ISTEXT(A706),SUMIF('Production Calendar'!$F$3:$F$171,'Crop Map'!$A706,'Production Calendar'!$G$3:$G$171),"")</f>
        <v/>
      </c>
      <c r="C706" s="327" t="str">
        <f t="shared" si="3"/>
        <v/>
      </c>
      <c r="D706" s="328" t="str">
        <f t="array" ref="D706">IF(ISBLANK(A706),"",XLOOKUP($A706,'Codified Game Plan'!$E$3:$E$477,'Codified Game Plan'!$G$3:$G$477,0))</f>
        <v/>
      </c>
      <c r="E706" s="328" t="str">
        <f>IF(ISBLANK(A706),"",MAXIFS('Codified Game Plan'!$I$3:$I$477,'Codified Game Plan'!$E$3:$E$477,A706))</f>
        <v/>
      </c>
      <c r="F706" s="329" t="str">
        <f t="shared" si="4"/>
        <v>      - </v>
      </c>
      <c r="G706" s="295"/>
      <c r="H706" s="295"/>
      <c r="I706" s="295"/>
      <c r="J706" s="295"/>
      <c r="K706" s="295"/>
      <c r="L706" s="295"/>
      <c r="M706" s="295"/>
      <c r="N706" s="295"/>
      <c r="O706" s="295"/>
      <c r="P706" s="295"/>
      <c r="Q706" s="295"/>
      <c r="R706" s="295"/>
      <c r="S706" s="295"/>
      <c r="T706" s="295"/>
      <c r="U706" s="387"/>
      <c r="V706" s="387"/>
      <c r="W706" s="387"/>
      <c r="X706" s="387"/>
      <c r="Y706" s="387"/>
      <c r="Z706" s="387"/>
      <c r="AA706" s="387"/>
      <c r="AB706" s="387"/>
      <c r="AC706" s="387"/>
      <c r="AD706" s="387"/>
      <c r="AE706" s="387"/>
      <c r="AF706" s="387"/>
      <c r="AG706" s="387"/>
      <c r="AH706" s="387"/>
      <c r="AI706" s="387"/>
      <c r="AJ706" s="387"/>
      <c r="AK706" s="387"/>
      <c r="AL706" s="387"/>
      <c r="AM706" s="387"/>
      <c r="AN706" s="387"/>
      <c r="AO706" s="387"/>
      <c r="AP706" s="387"/>
      <c r="AQ706" s="387"/>
      <c r="AR706" s="387"/>
      <c r="AS706" s="387"/>
      <c r="AT706" s="387"/>
      <c r="AU706" s="387"/>
      <c r="AV706" s="387"/>
      <c r="AW706" s="387"/>
      <c r="AX706" s="387"/>
      <c r="AY706" s="387"/>
      <c r="AZ706" s="387"/>
      <c r="BA706" s="387"/>
      <c r="BB706" s="387"/>
      <c r="BC706" s="387"/>
      <c r="BD706" s="387"/>
      <c r="BE706" s="387"/>
      <c r="BF706" s="387"/>
      <c r="BG706" s="387"/>
      <c r="BH706" s="387"/>
      <c r="BI706" s="387"/>
      <c r="BJ706" s="387"/>
      <c r="BK706" s="387"/>
      <c r="BL706" s="387"/>
      <c r="BM706" s="387"/>
      <c r="BN706" s="387"/>
      <c r="BO706" s="387"/>
      <c r="BP706" s="387"/>
      <c r="BQ706" s="387"/>
      <c r="BR706" s="387"/>
      <c r="BS706" s="387"/>
      <c r="BT706" s="387"/>
      <c r="BU706" s="387"/>
      <c r="BV706" s="387"/>
      <c r="BW706" s="295"/>
      <c r="BX706" s="295"/>
      <c r="BY706" s="295"/>
    </row>
    <row r="707" ht="15.0" customHeight="1">
      <c r="A707" s="294"/>
      <c r="B707" s="295" t="str">
        <f>IF(ISTEXT(A707),SUMIF('Production Calendar'!$F$3:$F$171,'Crop Map'!$A707,'Production Calendar'!$G$3:$G$171),"")</f>
        <v/>
      </c>
      <c r="C707" s="327" t="str">
        <f t="shared" si="3"/>
        <v/>
      </c>
      <c r="D707" s="328" t="str">
        <f t="array" ref="D707">IF(ISBLANK(A707),"",XLOOKUP($A707,'Codified Game Plan'!$E$3:$E$477,'Codified Game Plan'!$G$3:$G$477,0))</f>
        <v/>
      </c>
      <c r="E707" s="328" t="str">
        <f>IF(ISBLANK(A707),"",MAXIFS('Codified Game Plan'!$I$3:$I$477,'Codified Game Plan'!$E$3:$E$477,A707))</f>
        <v/>
      </c>
      <c r="F707" s="329" t="str">
        <f t="shared" si="4"/>
        <v>      - </v>
      </c>
      <c r="G707" s="295"/>
      <c r="H707" s="295"/>
      <c r="I707" s="295"/>
      <c r="J707" s="295"/>
      <c r="K707" s="295"/>
      <c r="L707" s="295"/>
      <c r="M707" s="295"/>
      <c r="N707" s="295"/>
      <c r="O707" s="295"/>
      <c r="P707" s="295"/>
      <c r="Q707" s="295"/>
      <c r="R707" s="295"/>
      <c r="S707" s="295"/>
      <c r="T707" s="295"/>
      <c r="U707" s="387"/>
      <c r="V707" s="387"/>
      <c r="W707" s="387"/>
      <c r="X707" s="387"/>
      <c r="Y707" s="387"/>
      <c r="Z707" s="387"/>
      <c r="AA707" s="387"/>
      <c r="AB707" s="387"/>
      <c r="AC707" s="387"/>
      <c r="AD707" s="387"/>
      <c r="AE707" s="387"/>
      <c r="AF707" s="387"/>
      <c r="AG707" s="387"/>
      <c r="AH707" s="387"/>
      <c r="AI707" s="387"/>
      <c r="AJ707" s="387"/>
      <c r="AK707" s="387"/>
      <c r="AL707" s="387"/>
      <c r="AM707" s="387"/>
      <c r="AN707" s="387"/>
      <c r="AO707" s="387"/>
      <c r="AP707" s="387"/>
      <c r="AQ707" s="387"/>
      <c r="AR707" s="387"/>
      <c r="AS707" s="387"/>
      <c r="AT707" s="387"/>
      <c r="AU707" s="387"/>
      <c r="AV707" s="387"/>
      <c r="AW707" s="387"/>
      <c r="AX707" s="387"/>
      <c r="AY707" s="387"/>
      <c r="AZ707" s="387"/>
      <c r="BA707" s="387"/>
      <c r="BB707" s="387"/>
      <c r="BC707" s="387"/>
      <c r="BD707" s="387"/>
      <c r="BE707" s="387"/>
      <c r="BF707" s="387"/>
      <c r="BG707" s="387"/>
      <c r="BH707" s="387"/>
      <c r="BI707" s="387"/>
      <c r="BJ707" s="387"/>
      <c r="BK707" s="387"/>
      <c r="BL707" s="387"/>
      <c r="BM707" s="387"/>
      <c r="BN707" s="387"/>
      <c r="BO707" s="387"/>
      <c r="BP707" s="387"/>
      <c r="BQ707" s="387"/>
      <c r="BR707" s="387"/>
      <c r="BS707" s="387"/>
      <c r="BT707" s="387"/>
      <c r="BU707" s="387"/>
      <c r="BV707" s="387"/>
      <c r="BW707" s="295"/>
      <c r="BX707" s="295"/>
      <c r="BY707" s="295"/>
    </row>
    <row r="708" ht="15.0" customHeight="1">
      <c r="A708" s="294"/>
      <c r="B708" s="295" t="str">
        <f>IF(ISTEXT(A708),SUMIF('Production Calendar'!$F$3:$F$171,'Crop Map'!$A708,'Production Calendar'!$G$3:$G$171),"")</f>
        <v/>
      </c>
      <c r="C708" s="327" t="str">
        <f t="shared" si="3"/>
        <v/>
      </c>
      <c r="D708" s="328" t="str">
        <f t="array" ref="D708">IF(ISBLANK(A708),"",XLOOKUP($A708,'Codified Game Plan'!$E$3:$E$477,'Codified Game Plan'!$G$3:$G$477,0))</f>
        <v/>
      </c>
      <c r="E708" s="328" t="str">
        <f>IF(ISBLANK(A708),"",MAXIFS('Codified Game Plan'!$I$3:$I$477,'Codified Game Plan'!$E$3:$E$477,A708))</f>
        <v/>
      </c>
      <c r="F708" s="329" t="str">
        <f t="shared" si="4"/>
        <v>      - </v>
      </c>
      <c r="G708" s="295"/>
      <c r="H708" s="295"/>
      <c r="I708" s="295"/>
      <c r="J708" s="295"/>
      <c r="K708" s="295"/>
      <c r="L708" s="295"/>
      <c r="M708" s="295"/>
      <c r="N708" s="295"/>
      <c r="O708" s="295"/>
      <c r="P708" s="295"/>
      <c r="Q708" s="295"/>
      <c r="R708" s="295"/>
      <c r="S708" s="295"/>
      <c r="T708" s="295"/>
      <c r="U708" s="387"/>
      <c r="V708" s="387"/>
      <c r="W708" s="387"/>
      <c r="X708" s="387"/>
      <c r="Y708" s="387"/>
      <c r="Z708" s="387"/>
      <c r="AA708" s="387"/>
      <c r="AB708" s="387"/>
      <c r="AC708" s="387"/>
      <c r="AD708" s="387"/>
      <c r="AE708" s="387"/>
      <c r="AF708" s="387"/>
      <c r="AG708" s="387"/>
      <c r="AH708" s="387"/>
      <c r="AI708" s="387"/>
      <c r="AJ708" s="387"/>
      <c r="AK708" s="387"/>
      <c r="AL708" s="387"/>
      <c r="AM708" s="387"/>
      <c r="AN708" s="387"/>
      <c r="AO708" s="387"/>
      <c r="AP708" s="387"/>
      <c r="AQ708" s="387"/>
      <c r="AR708" s="387"/>
      <c r="AS708" s="387"/>
      <c r="AT708" s="387"/>
      <c r="AU708" s="387"/>
      <c r="AV708" s="387"/>
      <c r="AW708" s="387"/>
      <c r="AX708" s="387"/>
      <c r="AY708" s="387"/>
      <c r="AZ708" s="387"/>
      <c r="BA708" s="387"/>
      <c r="BB708" s="387"/>
      <c r="BC708" s="387"/>
      <c r="BD708" s="387"/>
      <c r="BE708" s="387"/>
      <c r="BF708" s="387"/>
      <c r="BG708" s="387"/>
      <c r="BH708" s="387"/>
      <c r="BI708" s="387"/>
      <c r="BJ708" s="387"/>
      <c r="BK708" s="387"/>
      <c r="BL708" s="387"/>
      <c r="BM708" s="387"/>
      <c r="BN708" s="387"/>
      <c r="BO708" s="387"/>
      <c r="BP708" s="387"/>
      <c r="BQ708" s="387"/>
      <c r="BR708" s="387"/>
      <c r="BS708" s="387"/>
      <c r="BT708" s="387"/>
      <c r="BU708" s="387"/>
      <c r="BV708" s="387"/>
      <c r="BW708" s="295"/>
      <c r="BX708" s="295"/>
      <c r="BY708" s="295"/>
    </row>
    <row r="709" ht="15.0" customHeight="1">
      <c r="A709" s="294"/>
      <c r="B709" s="295" t="str">
        <f>IF(ISTEXT(A709),SUMIF('Production Calendar'!$F$3:$F$171,'Crop Map'!$A709,'Production Calendar'!$G$3:$G$171),"")</f>
        <v/>
      </c>
      <c r="C709" s="327" t="str">
        <f t="shared" si="3"/>
        <v/>
      </c>
      <c r="D709" s="328" t="str">
        <f t="array" ref="D709">IF(ISBLANK(A709),"",XLOOKUP($A709,'Codified Game Plan'!$E$3:$E$477,'Codified Game Plan'!$G$3:$G$477,0))</f>
        <v/>
      </c>
      <c r="E709" s="328" t="str">
        <f>IF(ISBLANK(A709),"",MAXIFS('Codified Game Plan'!$I$3:$I$477,'Codified Game Plan'!$E$3:$E$477,A709))</f>
        <v/>
      </c>
      <c r="F709" s="329" t="str">
        <f t="shared" si="4"/>
        <v>      - </v>
      </c>
      <c r="G709" s="295"/>
      <c r="H709" s="295"/>
      <c r="I709" s="295"/>
      <c r="J709" s="295"/>
      <c r="K709" s="295"/>
      <c r="L709" s="295"/>
      <c r="M709" s="295"/>
      <c r="N709" s="295"/>
      <c r="O709" s="295"/>
      <c r="P709" s="295"/>
      <c r="Q709" s="295"/>
      <c r="R709" s="295"/>
      <c r="S709" s="295"/>
      <c r="T709" s="295"/>
      <c r="U709" s="387"/>
      <c r="V709" s="387"/>
      <c r="W709" s="387"/>
      <c r="X709" s="387"/>
      <c r="Y709" s="387"/>
      <c r="Z709" s="387"/>
      <c r="AA709" s="387"/>
      <c r="AB709" s="387"/>
      <c r="AC709" s="387"/>
      <c r="AD709" s="387"/>
      <c r="AE709" s="387"/>
      <c r="AF709" s="387"/>
      <c r="AG709" s="387"/>
      <c r="AH709" s="387"/>
      <c r="AI709" s="387"/>
      <c r="AJ709" s="387"/>
      <c r="AK709" s="387"/>
      <c r="AL709" s="387"/>
      <c r="AM709" s="387"/>
      <c r="AN709" s="387"/>
      <c r="AO709" s="387"/>
      <c r="AP709" s="387"/>
      <c r="AQ709" s="387"/>
      <c r="AR709" s="387"/>
      <c r="AS709" s="387"/>
      <c r="AT709" s="387"/>
      <c r="AU709" s="387"/>
      <c r="AV709" s="387"/>
      <c r="AW709" s="387"/>
      <c r="AX709" s="387"/>
      <c r="AY709" s="387"/>
      <c r="AZ709" s="387"/>
      <c r="BA709" s="387"/>
      <c r="BB709" s="387"/>
      <c r="BC709" s="387"/>
      <c r="BD709" s="387"/>
      <c r="BE709" s="387"/>
      <c r="BF709" s="387"/>
      <c r="BG709" s="387"/>
      <c r="BH709" s="387"/>
      <c r="BI709" s="387"/>
      <c r="BJ709" s="387"/>
      <c r="BK709" s="387"/>
      <c r="BL709" s="387"/>
      <c r="BM709" s="387"/>
      <c r="BN709" s="387"/>
      <c r="BO709" s="387"/>
      <c r="BP709" s="387"/>
      <c r="BQ709" s="387"/>
      <c r="BR709" s="387"/>
      <c r="BS709" s="387"/>
      <c r="BT709" s="387"/>
      <c r="BU709" s="387"/>
      <c r="BV709" s="387"/>
      <c r="BW709" s="295"/>
      <c r="BX709" s="295"/>
      <c r="BY709" s="295"/>
    </row>
    <row r="710" ht="15.0" customHeight="1">
      <c r="A710" s="294"/>
      <c r="B710" s="295" t="str">
        <f>IF(ISTEXT(A710),SUMIF('Production Calendar'!$F$3:$F$171,'Crop Map'!$A710,'Production Calendar'!$G$3:$G$171),"")</f>
        <v/>
      </c>
      <c r="C710" s="327" t="str">
        <f t="shared" si="3"/>
        <v/>
      </c>
      <c r="D710" s="328" t="str">
        <f t="array" ref="D710">IF(ISBLANK(A710),"",XLOOKUP($A710,'Codified Game Plan'!$E$3:$E$477,'Codified Game Plan'!$G$3:$G$477,0))</f>
        <v/>
      </c>
      <c r="E710" s="328" t="str">
        <f>IF(ISBLANK(A710),"",MAXIFS('Codified Game Plan'!$I$3:$I$477,'Codified Game Plan'!$E$3:$E$477,A710))</f>
        <v/>
      </c>
      <c r="F710" s="329" t="str">
        <f t="shared" si="4"/>
        <v>      - </v>
      </c>
      <c r="G710" s="295"/>
      <c r="H710" s="295"/>
      <c r="I710" s="295"/>
      <c r="J710" s="295"/>
      <c r="K710" s="295"/>
      <c r="L710" s="295"/>
      <c r="M710" s="295"/>
      <c r="N710" s="295"/>
      <c r="O710" s="295"/>
      <c r="P710" s="295"/>
      <c r="Q710" s="295"/>
      <c r="R710" s="295"/>
      <c r="S710" s="295"/>
      <c r="T710" s="295"/>
      <c r="U710" s="387"/>
      <c r="V710" s="387"/>
      <c r="W710" s="387"/>
      <c r="X710" s="387"/>
      <c r="Y710" s="387"/>
      <c r="Z710" s="387"/>
      <c r="AA710" s="387"/>
      <c r="AB710" s="387"/>
      <c r="AC710" s="387"/>
      <c r="AD710" s="387"/>
      <c r="AE710" s="387"/>
      <c r="AF710" s="387"/>
      <c r="AG710" s="387"/>
      <c r="AH710" s="387"/>
      <c r="AI710" s="387"/>
      <c r="AJ710" s="387"/>
      <c r="AK710" s="387"/>
      <c r="AL710" s="387"/>
      <c r="AM710" s="387"/>
      <c r="AN710" s="387"/>
      <c r="AO710" s="387"/>
      <c r="AP710" s="387"/>
      <c r="AQ710" s="387"/>
      <c r="AR710" s="387"/>
      <c r="AS710" s="387"/>
      <c r="AT710" s="387"/>
      <c r="AU710" s="387"/>
      <c r="AV710" s="387"/>
      <c r="AW710" s="387"/>
      <c r="AX710" s="387"/>
      <c r="AY710" s="387"/>
      <c r="AZ710" s="387"/>
      <c r="BA710" s="387"/>
      <c r="BB710" s="387"/>
      <c r="BC710" s="387"/>
      <c r="BD710" s="387"/>
      <c r="BE710" s="387"/>
      <c r="BF710" s="387"/>
      <c r="BG710" s="387"/>
      <c r="BH710" s="387"/>
      <c r="BI710" s="387"/>
      <c r="BJ710" s="387"/>
      <c r="BK710" s="387"/>
      <c r="BL710" s="387"/>
      <c r="BM710" s="387"/>
      <c r="BN710" s="387"/>
      <c r="BO710" s="387"/>
      <c r="BP710" s="387"/>
      <c r="BQ710" s="387"/>
      <c r="BR710" s="387"/>
      <c r="BS710" s="387"/>
      <c r="BT710" s="387"/>
      <c r="BU710" s="387"/>
      <c r="BV710" s="387"/>
      <c r="BW710" s="295"/>
      <c r="BX710" s="295"/>
      <c r="BY710" s="295"/>
    </row>
    <row r="711" ht="15.0" customHeight="1">
      <c r="A711" s="294"/>
      <c r="B711" s="295" t="str">
        <f>IF(ISTEXT(A711),SUMIF('Production Calendar'!$F$3:$F$171,'Crop Map'!$A711,'Production Calendar'!$G$3:$G$171),"")</f>
        <v/>
      </c>
      <c r="C711" s="327" t="str">
        <f t="shared" si="3"/>
        <v/>
      </c>
      <c r="D711" s="328" t="str">
        <f t="array" ref="D711">IF(ISBLANK(A711),"",XLOOKUP($A711,'Codified Game Plan'!$E$3:$E$477,'Codified Game Plan'!$G$3:$G$477,0))</f>
        <v/>
      </c>
      <c r="E711" s="328" t="str">
        <f>IF(ISBLANK(A711),"",MAXIFS('Codified Game Plan'!$I$3:$I$477,'Codified Game Plan'!$E$3:$E$477,A711))</f>
        <v/>
      </c>
      <c r="F711" s="329" t="str">
        <f t="shared" si="4"/>
        <v>      - </v>
      </c>
      <c r="G711" s="295"/>
      <c r="H711" s="295"/>
      <c r="I711" s="295"/>
      <c r="J711" s="295"/>
      <c r="K711" s="295"/>
      <c r="L711" s="295"/>
      <c r="M711" s="295"/>
      <c r="N711" s="295"/>
      <c r="O711" s="295"/>
      <c r="P711" s="295"/>
      <c r="Q711" s="295"/>
      <c r="R711" s="295"/>
      <c r="S711" s="295"/>
      <c r="T711" s="295"/>
      <c r="U711" s="387"/>
      <c r="V711" s="387"/>
      <c r="W711" s="387"/>
      <c r="X711" s="387"/>
      <c r="Y711" s="387"/>
      <c r="Z711" s="387"/>
      <c r="AA711" s="387"/>
      <c r="AB711" s="387"/>
      <c r="AC711" s="387"/>
      <c r="AD711" s="387"/>
      <c r="AE711" s="387"/>
      <c r="AF711" s="387"/>
      <c r="AG711" s="387"/>
      <c r="AH711" s="387"/>
      <c r="AI711" s="387"/>
      <c r="AJ711" s="387"/>
      <c r="AK711" s="387"/>
      <c r="AL711" s="387"/>
      <c r="AM711" s="387"/>
      <c r="AN711" s="387"/>
      <c r="AO711" s="387"/>
      <c r="AP711" s="387"/>
      <c r="AQ711" s="387"/>
      <c r="AR711" s="387"/>
      <c r="AS711" s="387"/>
      <c r="AT711" s="387"/>
      <c r="AU711" s="387"/>
      <c r="AV711" s="387"/>
      <c r="AW711" s="387"/>
      <c r="AX711" s="387"/>
      <c r="AY711" s="387"/>
      <c r="AZ711" s="387"/>
      <c r="BA711" s="387"/>
      <c r="BB711" s="387"/>
      <c r="BC711" s="387"/>
      <c r="BD711" s="387"/>
      <c r="BE711" s="387"/>
      <c r="BF711" s="387"/>
      <c r="BG711" s="387"/>
      <c r="BH711" s="387"/>
      <c r="BI711" s="387"/>
      <c r="BJ711" s="387"/>
      <c r="BK711" s="387"/>
      <c r="BL711" s="387"/>
      <c r="BM711" s="387"/>
      <c r="BN711" s="387"/>
      <c r="BO711" s="387"/>
      <c r="BP711" s="387"/>
      <c r="BQ711" s="387"/>
      <c r="BR711" s="387"/>
      <c r="BS711" s="387"/>
      <c r="BT711" s="387"/>
      <c r="BU711" s="387"/>
      <c r="BV711" s="387"/>
      <c r="BW711" s="295"/>
      <c r="BX711" s="295"/>
      <c r="BY711" s="295"/>
    </row>
    <row r="712" ht="15.0" customHeight="1">
      <c r="A712" s="294"/>
      <c r="B712" s="295" t="str">
        <f>IF(ISTEXT(A712),SUMIF('Production Calendar'!$F$3:$F$171,'Crop Map'!$A712,'Production Calendar'!$G$3:$G$171),"")</f>
        <v/>
      </c>
      <c r="C712" s="327" t="str">
        <f t="shared" si="3"/>
        <v/>
      </c>
      <c r="D712" s="328" t="str">
        <f t="array" ref="D712">IF(ISBLANK(A712),"",XLOOKUP($A712,'Codified Game Plan'!$E$3:$E$477,'Codified Game Plan'!$G$3:$G$477,0))</f>
        <v/>
      </c>
      <c r="E712" s="328" t="str">
        <f>IF(ISBLANK(A712),"",MAXIFS('Codified Game Plan'!$I$3:$I$477,'Codified Game Plan'!$E$3:$E$477,A712))</f>
        <v/>
      </c>
      <c r="F712" s="329" t="str">
        <f t="shared" si="4"/>
        <v>      - </v>
      </c>
      <c r="G712" s="295"/>
      <c r="H712" s="295"/>
      <c r="I712" s="295"/>
      <c r="J712" s="295"/>
      <c r="K712" s="295"/>
      <c r="L712" s="295"/>
      <c r="M712" s="295"/>
      <c r="N712" s="295"/>
      <c r="O712" s="295"/>
      <c r="P712" s="295"/>
      <c r="Q712" s="295"/>
      <c r="R712" s="295"/>
      <c r="S712" s="295"/>
      <c r="T712" s="295"/>
      <c r="U712" s="387"/>
      <c r="V712" s="387"/>
      <c r="W712" s="387"/>
      <c r="X712" s="387"/>
      <c r="Y712" s="387"/>
      <c r="Z712" s="387"/>
      <c r="AA712" s="387"/>
      <c r="AB712" s="387"/>
      <c r="AC712" s="387"/>
      <c r="AD712" s="387"/>
      <c r="AE712" s="387"/>
      <c r="AF712" s="387"/>
      <c r="AG712" s="387"/>
      <c r="AH712" s="387"/>
      <c r="AI712" s="387"/>
      <c r="AJ712" s="387"/>
      <c r="AK712" s="387"/>
      <c r="AL712" s="387"/>
      <c r="AM712" s="387"/>
      <c r="AN712" s="387"/>
      <c r="AO712" s="387"/>
      <c r="AP712" s="387"/>
      <c r="AQ712" s="387"/>
      <c r="AR712" s="387"/>
      <c r="AS712" s="387"/>
      <c r="AT712" s="387"/>
      <c r="AU712" s="387"/>
      <c r="AV712" s="387"/>
      <c r="AW712" s="387"/>
      <c r="AX712" s="387"/>
      <c r="AY712" s="387"/>
      <c r="AZ712" s="387"/>
      <c r="BA712" s="387"/>
      <c r="BB712" s="387"/>
      <c r="BC712" s="387"/>
      <c r="BD712" s="387"/>
      <c r="BE712" s="387"/>
      <c r="BF712" s="387"/>
      <c r="BG712" s="387"/>
      <c r="BH712" s="387"/>
      <c r="BI712" s="387"/>
      <c r="BJ712" s="387"/>
      <c r="BK712" s="387"/>
      <c r="BL712" s="387"/>
      <c r="BM712" s="387"/>
      <c r="BN712" s="387"/>
      <c r="BO712" s="387"/>
      <c r="BP712" s="387"/>
      <c r="BQ712" s="387"/>
      <c r="BR712" s="387"/>
      <c r="BS712" s="387"/>
      <c r="BT712" s="387"/>
      <c r="BU712" s="387"/>
      <c r="BV712" s="387"/>
      <c r="BW712" s="295"/>
      <c r="BX712" s="295"/>
      <c r="BY712" s="295"/>
    </row>
    <row r="713" ht="15.0" customHeight="1">
      <c r="A713" s="294"/>
      <c r="B713" s="295" t="str">
        <f>IF(ISTEXT(A713),SUMIF('Production Calendar'!$F$3:$F$171,'Crop Map'!$A713,'Production Calendar'!$G$3:$G$171),"")</f>
        <v/>
      </c>
      <c r="C713" s="327" t="str">
        <f t="shared" si="3"/>
        <v/>
      </c>
      <c r="D713" s="328" t="str">
        <f t="array" ref="D713">IF(ISBLANK(A713),"",XLOOKUP($A713,'Codified Game Plan'!$E$3:$E$477,'Codified Game Plan'!$G$3:$G$477,0))</f>
        <v/>
      </c>
      <c r="E713" s="328" t="str">
        <f>IF(ISBLANK(A713),"",MAXIFS('Codified Game Plan'!$I$3:$I$477,'Codified Game Plan'!$E$3:$E$477,A713))</f>
        <v/>
      </c>
      <c r="F713" s="329" t="str">
        <f t="shared" si="4"/>
        <v>      - </v>
      </c>
      <c r="G713" s="295"/>
      <c r="H713" s="295"/>
      <c r="I713" s="295"/>
      <c r="J713" s="295"/>
      <c r="K713" s="295"/>
      <c r="L713" s="295"/>
      <c r="M713" s="295"/>
      <c r="N713" s="295"/>
      <c r="O713" s="295"/>
      <c r="P713" s="295"/>
      <c r="Q713" s="295"/>
      <c r="R713" s="295"/>
      <c r="S713" s="295"/>
      <c r="T713" s="295"/>
      <c r="U713" s="387"/>
      <c r="V713" s="387"/>
      <c r="W713" s="387"/>
      <c r="X713" s="387"/>
      <c r="Y713" s="387"/>
      <c r="Z713" s="387"/>
      <c r="AA713" s="387"/>
      <c r="AB713" s="387"/>
      <c r="AC713" s="387"/>
      <c r="AD713" s="387"/>
      <c r="AE713" s="387"/>
      <c r="AF713" s="387"/>
      <c r="AG713" s="387"/>
      <c r="AH713" s="387"/>
      <c r="AI713" s="387"/>
      <c r="AJ713" s="387"/>
      <c r="AK713" s="387"/>
      <c r="AL713" s="387"/>
      <c r="AM713" s="387"/>
      <c r="AN713" s="387"/>
      <c r="AO713" s="387"/>
      <c r="AP713" s="387"/>
      <c r="AQ713" s="387"/>
      <c r="AR713" s="387"/>
      <c r="AS713" s="387"/>
      <c r="AT713" s="387"/>
      <c r="AU713" s="387"/>
      <c r="AV713" s="387"/>
      <c r="AW713" s="387"/>
      <c r="AX713" s="387"/>
      <c r="AY713" s="387"/>
      <c r="AZ713" s="387"/>
      <c r="BA713" s="387"/>
      <c r="BB713" s="387"/>
      <c r="BC713" s="387"/>
      <c r="BD713" s="387"/>
      <c r="BE713" s="387"/>
      <c r="BF713" s="387"/>
      <c r="BG713" s="387"/>
      <c r="BH713" s="387"/>
      <c r="BI713" s="387"/>
      <c r="BJ713" s="387"/>
      <c r="BK713" s="387"/>
      <c r="BL713" s="387"/>
      <c r="BM713" s="387"/>
      <c r="BN713" s="387"/>
      <c r="BO713" s="387"/>
      <c r="BP713" s="387"/>
      <c r="BQ713" s="387"/>
      <c r="BR713" s="387"/>
      <c r="BS713" s="387"/>
      <c r="BT713" s="387"/>
      <c r="BU713" s="387"/>
      <c r="BV713" s="387"/>
      <c r="BW713" s="295"/>
      <c r="BX713" s="295"/>
      <c r="BY713" s="295"/>
    </row>
    <row r="714" ht="15.0" customHeight="1">
      <c r="A714" s="294"/>
      <c r="B714" s="295" t="str">
        <f>IF(ISTEXT(A714),SUMIF('Production Calendar'!$F$3:$F$171,'Crop Map'!$A714,'Production Calendar'!$G$3:$G$171),"")</f>
        <v/>
      </c>
      <c r="C714" s="327" t="str">
        <f t="shared" si="3"/>
        <v/>
      </c>
      <c r="D714" s="328" t="str">
        <f t="array" ref="D714">IF(ISBLANK(A714),"",XLOOKUP($A714,'Codified Game Plan'!$E$3:$E$477,'Codified Game Plan'!$G$3:$G$477,0))</f>
        <v/>
      </c>
      <c r="E714" s="328" t="str">
        <f>IF(ISBLANK(A714),"",MAXIFS('Codified Game Plan'!$I$3:$I$477,'Codified Game Plan'!$E$3:$E$477,A714))</f>
        <v/>
      </c>
      <c r="F714" s="329" t="str">
        <f t="shared" si="4"/>
        <v>      - </v>
      </c>
      <c r="G714" s="295"/>
      <c r="H714" s="295"/>
      <c r="I714" s="295"/>
      <c r="J714" s="295"/>
      <c r="K714" s="295"/>
      <c r="L714" s="295"/>
      <c r="M714" s="295"/>
      <c r="N714" s="295"/>
      <c r="O714" s="295"/>
      <c r="P714" s="295"/>
      <c r="Q714" s="295"/>
      <c r="R714" s="295"/>
      <c r="S714" s="295"/>
      <c r="T714" s="295"/>
      <c r="U714" s="387"/>
      <c r="V714" s="387"/>
      <c r="W714" s="387"/>
      <c r="X714" s="387"/>
      <c r="Y714" s="387"/>
      <c r="Z714" s="387"/>
      <c r="AA714" s="387"/>
      <c r="AB714" s="387"/>
      <c r="AC714" s="387"/>
      <c r="AD714" s="387"/>
      <c r="AE714" s="387"/>
      <c r="AF714" s="387"/>
      <c r="AG714" s="387"/>
      <c r="AH714" s="387"/>
      <c r="AI714" s="387"/>
      <c r="AJ714" s="387"/>
      <c r="AK714" s="387"/>
      <c r="AL714" s="387"/>
      <c r="AM714" s="387"/>
      <c r="AN714" s="387"/>
      <c r="AO714" s="387"/>
      <c r="AP714" s="387"/>
      <c r="AQ714" s="387"/>
      <c r="AR714" s="387"/>
      <c r="AS714" s="387"/>
      <c r="AT714" s="387"/>
      <c r="AU714" s="387"/>
      <c r="AV714" s="387"/>
      <c r="AW714" s="387"/>
      <c r="AX714" s="387"/>
      <c r="AY714" s="387"/>
      <c r="AZ714" s="387"/>
      <c r="BA714" s="387"/>
      <c r="BB714" s="387"/>
      <c r="BC714" s="387"/>
      <c r="BD714" s="387"/>
      <c r="BE714" s="387"/>
      <c r="BF714" s="387"/>
      <c r="BG714" s="387"/>
      <c r="BH714" s="387"/>
      <c r="BI714" s="387"/>
      <c r="BJ714" s="387"/>
      <c r="BK714" s="387"/>
      <c r="BL714" s="387"/>
      <c r="BM714" s="387"/>
      <c r="BN714" s="387"/>
      <c r="BO714" s="387"/>
      <c r="BP714" s="387"/>
      <c r="BQ714" s="387"/>
      <c r="BR714" s="387"/>
      <c r="BS714" s="387"/>
      <c r="BT714" s="387"/>
      <c r="BU714" s="387"/>
      <c r="BV714" s="387"/>
      <c r="BW714" s="295"/>
      <c r="BX714" s="295"/>
      <c r="BY714" s="295"/>
    </row>
    <row r="715" ht="15.0" customHeight="1">
      <c r="A715" s="294"/>
      <c r="B715" s="295" t="str">
        <f>IF(ISTEXT(A715),SUMIF('Production Calendar'!$F$3:$F$171,'Crop Map'!$A715,'Production Calendar'!$G$3:$G$171),"")</f>
        <v/>
      </c>
      <c r="C715" s="327" t="str">
        <f t="shared" si="3"/>
        <v/>
      </c>
      <c r="D715" s="328" t="str">
        <f t="array" ref="D715">IF(ISBLANK(A715),"",XLOOKUP($A715,'Codified Game Plan'!$E$3:$E$477,'Codified Game Plan'!$G$3:$G$477,0))</f>
        <v/>
      </c>
      <c r="E715" s="328" t="str">
        <f>IF(ISBLANK(A715),"",MAXIFS('Codified Game Plan'!$I$3:$I$477,'Codified Game Plan'!$E$3:$E$477,A715))</f>
        <v/>
      </c>
      <c r="F715" s="329" t="str">
        <f t="shared" si="4"/>
        <v>      - </v>
      </c>
      <c r="G715" s="295"/>
      <c r="H715" s="295"/>
      <c r="I715" s="295"/>
      <c r="J715" s="295"/>
      <c r="K715" s="295"/>
      <c r="L715" s="295"/>
      <c r="M715" s="295"/>
      <c r="N715" s="295"/>
      <c r="O715" s="295"/>
      <c r="P715" s="295"/>
      <c r="Q715" s="295"/>
      <c r="R715" s="295"/>
      <c r="S715" s="295"/>
      <c r="T715" s="295"/>
      <c r="U715" s="387"/>
      <c r="V715" s="387"/>
      <c r="W715" s="387"/>
      <c r="X715" s="387"/>
      <c r="Y715" s="387"/>
      <c r="Z715" s="387"/>
      <c r="AA715" s="387"/>
      <c r="AB715" s="387"/>
      <c r="AC715" s="387"/>
      <c r="AD715" s="387"/>
      <c r="AE715" s="387"/>
      <c r="AF715" s="387"/>
      <c r="AG715" s="387"/>
      <c r="AH715" s="387"/>
      <c r="AI715" s="387"/>
      <c r="AJ715" s="387"/>
      <c r="AK715" s="387"/>
      <c r="AL715" s="387"/>
      <c r="AM715" s="387"/>
      <c r="AN715" s="387"/>
      <c r="AO715" s="387"/>
      <c r="AP715" s="387"/>
      <c r="AQ715" s="387"/>
      <c r="AR715" s="387"/>
      <c r="AS715" s="387"/>
      <c r="AT715" s="387"/>
      <c r="AU715" s="387"/>
      <c r="AV715" s="387"/>
      <c r="AW715" s="387"/>
      <c r="AX715" s="387"/>
      <c r="AY715" s="387"/>
      <c r="AZ715" s="387"/>
      <c r="BA715" s="387"/>
      <c r="BB715" s="387"/>
      <c r="BC715" s="387"/>
      <c r="BD715" s="387"/>
      <c r="BE715" s="387"/>
      <c r="BF715" s="387"/>
      <c r="BG715" s="387"/>
      <c r="BH715" s="387"/>
      <c r="BI715" s="387"/>
      <c r="BJ715" s="387"/>
      <c r="BK715" s="387"/>
      <c r="BL715" s="387"/>
      <c r="BM715" s="387"/>
      <c r="BN715" s="387"/>
      <c r="BO715" s="387"/>
      <c r="BP715" s="387"/>
      <c r="BQ715" s="387"/>
      <c r="BR715" s="387"/>
      <c r="BS715" s="387"/>
      <c r="BT715" s="387"/>
      <c r="BU715" s="387"/>
      <c r="BV715" s="387"/>
      <c r="BW715" s="295"/>
      <c r="BX715" s="295"/>
      <c r="BY715" s="295"/>
    </row>
    <row r="716" ht="15.0" customHeight="1">
      <c r="A716" s="294"/>
      <c r="B716" s="295" t="str">
        <f>IF(ISTEXT(A716),SUMIF('Production Calendar'!$F$3:$F$171,'Crop Map'!$A716,'Production Calendar'!$G$3:$G$171),"")</f>
        <v/>
      </c>
      <c r="C716" s="327" t="str">
        <f t="shared" si="3"/>
        <v/>
      </c>
      <c r="D716" s="328" t="str">
        <f t="array" ref="D716">IF(ISBLANK(A716),"",XLOOKUP($A716,'Codified Game Plan'!$E$3:$E$477,'Codified Game Plan'!$G$3:$G$477,0))</f>
        <v/>
      </c>
      <c r="E716" s="328" t="str">
        <f>IF(ISBLANK(A716),"",MAXIFS('Codified Game Plan'!$I$3:$I$477,'Codified Game Plan'!$E$3:$E$477,A716))</f>
        <v/>
      </c>
      <c r="F716" s="329" t="str">
        <f t="shared" si="4"/>
        <v>      - </v>
      </c>
      <c r="G716" s="295"/>
      <c r="H716" s="295"/>
      <c r="I716" s="295"/>
      <c r="J716" s="295"/>
      <c r="K716" s="295"/>
      <c r="L716" s="295"/>
      <c r="M716" s="295"/>
      <c r="N716" s="295"/>
      <c r="O716" s="295"/>
      <c r="P716" s="295"/>
      <c r="Q716" s="295"/>
      <c r="R716" s="295"/>
      <c r="S716" s="295"/>
      <c r="T716" s="295"/>
      <c r="U716" s="387"/>
      <c r="V716" s="387"/>
      <c r="W716" s="387"/>
      <c r="X716" s="387"/>
      <c r="Y716" s="387"/>
      <c r="Z716" s="387"/>
      <c r="AA716" s="387"/>
      <c r="AB716" s="387"/>
      <c r="AC716" s="387"/>
      <c r="AD716" s="387"/>
      <c r="AE716" s="387"/>
      <c r="AF716" s="387"/>
      <c r="AG716" s="387"/>
      <c r="AH716" s="387"/>
      <c r="AI716" s="387"/>
      <c r="AJ716" s="387"/>
      <c r="AK716" s="387"/>
      <c r="AL716" s="387"/>
      <c r="AM716" s="387"/>
      <c r="AN716" s="387"/>
      <c r="AO716" s="387"/>
      <c r="AP716" s="387"/>
      <c r="AQ716" s="387"/>
      <c r="AR716" s="387"/>
      <c r="AS716" s="387"/>
      <c r="AT716" s="387"/>
      <c r="AU716" s="387"/>
      <c r="AV716" s="387"/>
      <c r="AW716" s="387"/>
      <c r="AX716" s="387"/>
      <c r="AY716" s="387"/>
      <c r="AZ716" s="387"/>
      <c r="BA716" s="387"/>
      <c r="BB716" s="387"/>
      <c r="BC716" s="387"/>
      <c r="BD716" s="387"/>
      <c r="BE716" s="387"/>
      <c r="BF716" s="387"/>
      <c r="BG716" s="387"/>
      <c r="BH716" s="387"/>
      <c r="BI716" s="387"/>
      <c r="BJ716" s="387"/>
      <c r="BK716" s="387"/>
      <c r="BL716" s="387"/>
      <c r="BM716" s="387"/>
      <c r="BN716" s="387"/>
      <c r="BO716" s="387"/>
      <c r="BP716" s="387"/>
      <c r="BQ716" s="387"/>
      <c r="BR716" s="387"/>
      <c r="BS716" s="387"/>
      <c r="BT716" s="387"/>
      <c r="BU716" s="387"/>
      <c r="BV716" s="387"/>
      <c r="BW716" s="295"/>
      <c r="BX716" s="295"/>
      <c r="BY716" s="295"/>
    </row>
    <row r="717" ht="15.0" customHeight="1">
      <c r="A717" s="294"/>
      <c r="B717" s="295" t="str">
        <f>IF(ISTEXT(A717),SUMIF('Production Calendar'!$F$3:$F$171,'Crop Map'!$A717,'Production Calendar'!$G$3:$G$171),"")</f>
        <v/>
      </c>
      <c r="C717" s="327" t="str">
        <f t="shared" si="3"/>
        <v/>
      </c>
      <c r="D717" s="328" t="str">
        <f t="array" ref="D717">IF(ISBLANK(A717),"",XLOOKUP($A717,'Codified Game Plan'!$E$3:$E$477,'Codified Game Plan'!$G$3:$G$477,0))</f>
        <v/>
      </c>
      <c r="E717" s="328" t="str">
        <f>IF(ISBLANK(A717),"",MAXIFS('Codified Game Plan'!$I$3:$I$477,'Codified Game Plan'!$E$3:$E$477,A717))</f>
        <v/>
      </c>
      <c r="F717" s="329" t="str">
        <f t="shared" si="4"/>
        <v>      - </v>
      </c>
      <c r="G717" s="295"/>
      <c r="H717" s="295"/>
      <c r="I717" s="295"/>
      <c r="J717" s="295"/>
      <c r="K717" s="295"/>
      <c r="L717" s="295"/>
      <c r="M717" s="295"/>
      <c r="N717" s="295"/>
      <c r="O717" s="295"/>
      <c r="P717" s="295"/>
      <c r="Q717" s="295"/>
      <c r="R717" s="295"/>
      <c r="S717" s="295"/>
      <c r="T717" s="295"/>
      <c r="U717" s="387"/>
      <c r="V717" s="387"/>
      <c r="W717" s="387"/>
      <c r="X717" s="387"/>
      <c r="Y717" s="387"/>
      <c r="Z717" s="387"/>
      <c r="AA717" s="387"/>
      <c r="AB717" s="387"/>
      <c r="AC717" s="387"/>
      <c r="AD717" s="387"/>
      <c r="AE717" s="387"/>
      <c r="AF717" s="387"/>
      <c r="AG717" s="387"/>
      <c r="AH717" s="387"/>
      <c r="AI717" s="387"/>
      <c r="AJ717" s="387"/>
      <c r="AK717" s="387"/>
      <c r="AL717" s="387"/>
      <c r="AM717" s="387"/>
      <c r="AN717" s="387"/>
      <c r="AO717" s="387"/>
      <c r="AP717" s="387"/>
      <c r="AQ717" s="387"/>
      <c r="AR717" s="387"/>
      <c r="AS717" s="387"/>
      <c r="AT717" s="387"/>
      <c r="AU717" s="387"/>
      <c r="AV717" s="387"/>
      <c r="AW717" s="387"/>
      <c r="AX717" s="387"/>
      <c r="AY717" s="387"/>
      <c r="AZ717" s="387"/>
      <c r="BA717" s="387"/>
      <c r="BB717" s="387"/>
      <c r="BC717" s="387"/>
      <c r="BD717" s="387"/>
      <c r="BE717" s="387"/>
      <c r="BF717" s="387"/>
      <c r="BG717" s="387"/>
      <c r="BH717" s="387"/>
      <c r="BI717" s="387"/>
      <c r="BJ717" s="387"/>
      <c r="BK717" s="387"/>
      <c r="BL717" s="387"/>
      <c r="BM717" s="387"/>
      <c r="BN717" s="387"/>
      <c r="BO717" s="387"/>
      <c r="BP717" s="387"/>
      <c r="BQ717" s="387"/>
      <c r="BR717" s="387"/>
      <c r="BS717" s="387"/>
      <c r="BT717" s="387"/>
      <c r="BU717" s="387"/>
      <c r="BV717" s="387"/>
      <c r="BW717" s="295"/>
      <c r="BX717" s="295"/>
      <c r="BY717" s="295"/>
    </row>
    <row r="718" ht="15.0" customHeight="1">
      <c r="A718" s="294"/>
      <c r="B718" s="295" t="str">
        <f>IF(ISTEXT(A718),SUMIF('Production Calendar'!$F$3:$F$171,'Crop Map'!$A718,'Production Calendar'!$G$3:$G$171),"")</f>
        <v/>
      </c>
      <c r="C718" s="327" t="str">
        <f t="shared" si="3"/>
        <v/>
      </c>
      <c r="D718" s="328" t="str">
        <f t="array" ref="D718">IF(ISBLANK(A718),"",XLOOKUP($A718,'Codified Game Plan'!$E$3:$E$477,'Codified Game Plan'!$G$3:$G$477,0))</f>
        <v/>
      </c>
      <c r="E718" s="328" t="str">
        <f>IF(ISBLANK(A718),"",MAXIFS('Codified Game Plan'!$I$3:$I$477,'Codified Game Plan'!$E$3:$E$477,A718))</f>
        <v/>
      </c>
      <c r="F718" s="329" t="str">
        <f t="shared" si="4"/>
        <v>      - </v>
      </c>
      <c r="G718" s="295"/>
      <c r="H718" s="295"/>
      <c r="I718" s="295"/>
      <c r="J718" s="295"/>
      <c r="K718" s="295"/>
      <c r="L718" s="295"/>
      <c r="M718" s="295"/>
      <c r="N718" s="295"/>
      <c r="O718" s="295"/>
      <c r="P718" s="295"/>
      <c r="Q718" s="295"/>
      <c r="R718" s="295"/>
      <c r="S718" s="295"/>
      <c r="T718" s="295"/>
      <c r="U718" s="387"/>
      <c r="V718" s="387"/>
      <c r="W718" s="387"/>
      <c r="X718" s="387"/>
      <c r="Y718" s="387"/>
      <c r="Z718" s="387"/>
      <c r="AA718" s="387"/>
      <c r="AB718" s="387"/>
      <c r="AC718" s="387"/>
      <c r="AD718" s="387"/>
      <c r="AE718" s="387"/>
      <c r="AF718" s="387"/>
      <c r="AG718" s="387"/>
      <c r="AH718" s="387"/>
      <c r="AI718" s="387"/>
      <c r="AJ718" s="387"/>
      <c r="AK718" s="387"/>
      <c r="AL718" s="387"/>
      <c r="AM718" s="387"/>
      <c r="AN718" s="387"/>
      <c r="AO718" s="387"/>
      <c r="AP718" s="387"/>
      <c r="AQ718" s="387"/>
      <c r="AR718" s="387"/>
      <c r="AS718" s="387"/>
      <c r="AT718" s="387"/>
      <c r="AU718" s="387"/>
      <c r="AV718" s="387"/>
      <c r="AW718" s="387"/>
      <c r="AX718" s="387"/>
      <c r="AY718" s="387"/>
      <c r="AZ718" s="387"/>
      <c r="BA718" s="387"/>
      <c r="BB718" s="387"/>
      <c r="BC718" s="387"/>
      <c r="BD718" s="387"/>
      <c r="BE718" s="387"/>
      <c r="BF718" s="387"/>
      <c r="BG718" s="387"/>
      <c r="BH718" s="387"/>
      <c r="BI718" s="387"/>
      <c r="BJ718" s="387"/>
      <c r="BK718" s="387"/>
      <c r="BL718" s="387"/>
      <c r="BM718" s="387"/>
      <c r="BN718" s="387"/>
      <c r="BO718" s="387"/>
      <c r="BP718" s="387"/>
      <c r="BQ718" s="387"/>
      <c r="BR718" s="387"/>
      <c r="BS718" s="387"/>
      <c r="BT718" s="387"/>
      <c r="BU718" s="387"/>
      <c r="BV718" s="387"/>
      <c r="BW718" s="295"/>
      <c r="BX718" s="295"/>
      <c r="BY718" s="295"/>
    </row>
    <row r="719" ht="15.0" customHeight="1">
      <c r="A719" s="294"/>
      <c r="B719" s="295" t="str">
        <f>IF(ISTEXT(A719),SUMIF('Production Calendar'!$F$3:$F$171,'Crop Map'!$A719,'Production Calendar'!$G$3:$G$171),"")</f>
        <v/>
      </c>
      <c r="C719" s="327" t="str">
        <f t="shared" si="3"/>
        <v/>
      </c>
      <c r="D719" s="328" t="str">
        <f t="array" ref="D719">IF(ISBLANK(A719),"",XLOOKUP($A719,'Codified Game Plan'!$E$3:$E$477,'Codified Game Plan'!$G$3:$G$477,0))</f>
        <v/>
      </c>
      <c r="E719" s="328" t="str">
        <f>IF(ISBLANK(A719),"",MAXIFS('Codified Game Plan'!$I$3:$I$477,'Codified Game Plan'!$E$3:$E$477,A719))</f>
        <v/>
      </c>
      <c r="F719" s="329" t="str">
        <f t="shared" si="4"/>
        <v>      - </v>
      </c>
      <c r="G719" s="295"/>
      <c r="H719" s="295"/>
      <c r="I719" s="295"/>
      <c r="J719" s="295"/>
      <c r="K719" s="295"/>
      <c r="L719" s="295"/>
      <c r="M719" s="295"/>
      <c r="N719" s="295"/>
      <c r="O719" s="295"/>
      <c r="P719" s="295"/>
      <c r="Q719" s="295"/>
      <c r="R719" s="295"/>
      <c r="S719" s="295"/>
      <c r="T719" s="295"/>
      <c r="U719" s="387"/>
      <c r="V719" s="387"/>
      <c r="W719" s="387"/>
      <c r="X719" s="387"/>
      <c r="Y719" s="387"/>
      <c r="Z719" s="387"/>
      <c r="AA719" s="387"/>
      <c r="AB719" s="387"/>
      <c r="AC719" s="387"/>
      <c r="AD719" s="387"/>
      <c r="AE719" s="387"/>
      <c r="AF719" s="387"/>
      <c r="AG719" s="387"/>
      <c r="AH719" s="387"/>
      <c r="AI719" s="387"/>
      <c r="AJ719" s="387"/>
      <c r="AK719" s="387"/>
      <c r="AL719" s="387"/>
      <c r="AM719" s="387"/>
      <c r="AN719" s="387"/>
      <c r="AO719" s="387"/>
      <c r="AP719" s="387"/>
      <c r="AQ719" s="387"/>
      <c r="AR719" s="387"/>
      <c r="AS719" s="387"/>
      <c r="AT719" s="387"/>
      <c r="AU719" s="387"/>
      <c r="AV719" s="387"/>
      <c r="AW719" s="387"/>
      <c r="AX719" s="387"/>
      <c r="AY719" s="387"/>
      <c r="AZ719" s="387"/>
      <c r="BA719" s="387"/>
      <c r="BB719" s="387"/>
      <c r="BC719" s="387"/>
      <c r="BD719" s="387"/>
      <c r="BE719" s="387"/>
      <c r="BF719" s="387"/>
      <c r="BG719" s="387"/>
      <c r="BH719" s="387"/>
      <c r="BI719" s="387"/>
      <c r="BJ719" s="387"/>
      <c r="BK719" s="387"/>
      <c r="BL719" s="387"/>
      <c r="BM719" s="387"/>
      <c r="BN719" s="387"/>
      <c r="BO719" s="387"/>
      <c r="BP719" s="387"/>
      <c r="BQ719" s="387"/>
      <c r="BR719" s="387"/>
      <c r="BS719" s="387"/>
      <c r="BT719" s="387"/>
      <c r="BU719" s="387"/>
      <c r="BV719" s="387"/>
      <c r="BW719" s="295"/>
      <c r="BX719" s="295"/>
      <c r="BY719" s="295"/>
    </row>
    <row r="720" ht="15.0" customHeight="1">
      <c r="A720" s="294"/>
      <c r="B720" s="295" t="str">
        <f>IF(ISTEXT(A720),SUMIF('Production Calendar'!$F$3:$F$171,'Crop Map'!$A720,'Production Calendar'!$G$3:$G$171),"")</f>
        <v/>
      </c>
      <c r="C720" s="327" t="str">
        <f t="shared" si="3"/>
        <v/>
      </c>
      <c r="D720" s="328" t="str">
        <f t="array" ref="D720">IF(ISBLANK(A720),"",XLOOKUP($A720,'Codified Game Plan'!$E$3:$E$477,'Codified Game Plan'!$G$3:$G$477,0))</f>
        <v/>
      </c>
      <c r="E720" s="328" t="str">
        <f>IF(ISBLANK(A720),"",MAXIFS('Codified Game Plan'!$I$3:$I$477,'Codified Game Plan'!$E$3:$E$477,A720))</f>
        <v/>
      </c>
      <c r="F720" s="329" t="str">
        <f t="shared" si="4"/>
        <v>      - </v>
      </c>
      <c r="G720" s="295"/>
      <c r="H720" s="295"/>
      <c r="I720" s="295"/>
      <c r="J720" s="295"/>
      <c r="K720" s="295"/>
      <c r="L720" s="295"/>
      <c r="M720" s="295"/>
      <c r="N720" s="295"/>
      <c r="O720" s="295"/>
      <c r="P720" s="295"/>
      <c r="Q720" s="295"/>
      <c r="R720" s="295"/>
      <c r="S720" s="295"/>
      <c r="T720" s="295"/>
      <c r="U720" s="387"/>
      <c r="V720" s="387"/>
      <c r="W720" s="387"/>
      <c r="X720" s="387"/>
      <c r="Y720" s="387"/>
      <c r="Z720" s="387"/>
      <c r="AA720" s="387"/>
      <c r="AB720" s="387"/>
      <c r="AC720" s="387"/>
      <c r="AD720" s="387"/>
      <c r="AE720" s="387"/>
      <c r="AF720" s="387"/>
      <c r="AG720" s="387"/>
      <c r="AH720" s="387"/>
      <c r="AI720" s="387"/>
      <c r="AJ720" s="387"/>
      <c r="AK720" s="387"/>
      <c r="AL720" s="387"/>
      <c r="AM720" s="387"/>
      <c r="AN720" s="387"/>
      <c r="AO720" s="387"/>
      <c r="AP720" s="387"/>
      <c r="AQ720" s="387"/>
      <c r="AR720" s="387"/>
      <c r="AS720" s="387"/>
      <c r="AT720" s="387"/>
      <c r="AU720" s="387"/>
      <c r="AV720" s="387"/>
      <c r="AW720" s="387"/>
      <c r="AX720" s="387"/>
      <c r="AY720" s="387"/>
      <c r="AZ720" s="387"/>
      <c r="BA720" s="387"/>
      <c r="BB720" s="387"/>
      <c r="BC720" s="387"/>
      <c r="BD720" s="387"/>
      <c r="BE720" s="387"/>
      <c r="BF720" s="387"/>
      <c r="BG720" s="387"/>
      <c r="BH720" s="387"/>
      <c r="BI720" s="387"/>
      <c r="BJ720" s="387"/>
      <c r="BK720" s="387"/>
      <c r="BL720" s="387"/>
      <c r="BM720" s="387"/>
      <c r="BN720" s="387"/>
      <c r="BO720" s="387"/>
      <c r="BP720" s="387"/>
      <c r="BQ720" s="387"/>
      <c r="BR720" s="387"/>
      <c r="BS720" s="387"/>
      <c r="BT720" s="387"/>
      <c r="BU720" s="387"/>
      <c r="BV720" s="387"/>
      <c r="BW720" s="295"/>
      <c r="BX720" s="295"/>
      <c r="BY720" s="295"/>
    </row>
    <row r="721" ht="15.0" customHeight="1">
      <c r="A721" s="294"/>
      <c r="B721" s="295" t="str">
        <f>IF(ISTEXT(A721),SUMIF('Production Calendar'!$F$3:$F$171,'Crop Map'!$A721,'Production Calendar'!$G$3:$G$171),"")</f>
        <v/>
      </c>
      <c r="C721" s="327" t="str">
        <f t="shared" si="3"/>
        <v/>
      </c>
      <c r="D721" s="328" t="str">
        <f t="array" ref="D721">IF(ISBLANK(A721),"",XLOOKUP($A721,'Codified Game Plan'!$E$3:$E$477,'Codified Game Plan'!$G$3:$G$477,0))</f>
        <v/>
      </c>
      <c r="E721" s="328" t="str">
        <f>IF(ISBLANK(A721),"",MAXIFS('Codified Game Plan'!$I$3:$I$477,'Codified Game Plan'!$E$3:$E$477,A721))</f>
        <v/>
      </c>
      <c r="F721" s="329" t="str">
        <f t="shared" si="4"/>
        <v>      - </v>
      </c>
      <c r="G721" s="295"/>
      <c r="H721" s="295"/>
      <c r="I721" s="295"/>
      <c r="J721" s="295"/>
      <c r="K721" s="295"/>
      <c r="L721" s="295"/>
      <c r="M721" s="295"/>
      <c r="N721" s="295"/>
      <c r="O721" s="295"/>
      <c r="P721" s="295"/>
      <c r="Q721" s="295"/>
      <c r="R721" s="295"/>
      <c r="S721" s="295"/>
      <c r="T721" s="295"/>
      <c r="U721" s="387"/>
      <c r="V721" s="387"/>
      <c r="W721" s="387"/>
      <c r="X721" s="387"/>
      <c r="Y721" s="387"/>
      <c r="Z721" s="387"/>
      <c r="AA721" s="387"/>
      <c r="AB721" s="387"/>
      <c r="AC721" s="387"/>
      <c r="AD721" s="387"/>
      <c r="AE721" s="387"/>
      <c r="AF721" s="387"/>
      <c r="AG721" s="387"/>
      <c r="AH721" s="387"/>
      <c r="AI721" s="387"/>
      <c r="AJ721" s="387"/>
      <c r="AK721" s="387"/>
      <c r="AL721" s="387"/>
      <c r="AM721" s="387"/>
      <c r="AN721" s="387"/>
      <c r="AO721" s="387"/>
      <c r="AP721" s="387"/>
      <c r="AQ721" s="387"/>
      <c r="AR721" s="387"/>
      <c r="AS721" s="387"/>
      <c r="AT721" s="387"/>
      <c r="AU721" s="387"/>
      <c r="AV721" s="387"/>
      <c r="AW721" s="387"/>
      <c r="AX721" s="387"/>
      <c r="AY721" s="387"/>
      <c r="AZ721" s="387"/>
      <c r="BA721" s="387"/>
      <c r="BB721" s="387"/>
      <c r="BC721" s="387"/>
      <c r="BD721" s="387"/>
      <c r="BE721" s="387"/>
      <c r="BF721" s="387"/>
      <c r="BG721" s="387"/>
      <c r="BH721" s="387"/>
      <c r="BI721" s="387"/>
      <c r="BJ721" s="387"/>
      <c r="BK721" s="387"/>
      <c r="BL721" s="387"/>
      <c r="BM721" s="387"/>
      <c r="BN721" s="387"/>
      <c r="BO721" s="387"/>
      <c r="BP721" s="387"/>
      <c r="BQ721" s="387"/>
      <c r="BR721" s="387"/>
      <c r="BS721" s="387"/>
      <c r="BT721" s="387"/>
      <c r="BU721" s="387"/>
      <c r="BV721" s="387"/>
      <c r="BW721" s="295"/>
      <c r="BX721" s="295"/>
      <c r="BY721" s="295"/>
    </row>
    <row r="722" ht="15.0" customHeight="1">
      <c r="A722" s="294"/>
      <c r="B722" s="295" t="str">
        <f>IF(ISTEXT(A722),SUMIF('Production Calendar'!$F$3:$F$171,'Crop Map'!$A722,'Production Calendar'!$G$3:$G$171),"")</f>
        <v/>
      </c>
      <c r="C722" s="327" t="str">
        <f t="shared" si="3"/>
        <v/>
      </c>
      <c r="D722" s="328" t="str">
        <f t="array" ref="D722">IF(ISBLANK(A722),"",XLOOKUP($A722,'Codified Game Plan'!$E$3:$E$477,'Codified Game Plan'!$G$3:$G$477,0))</f>
        <v/>
      </c>
      <c r="E722" s="328" t="str">
        <f>IF(ISBLANK(A722),"",MAXIFS('Codified Game Plan'!$I$3:$I$477,'Codified Game Plan'!$E$3:$E$477,A722))</f>
        <v/>
      </c>
      <c r="F722" s="329" t="str">
        <f t="shared" si="4"/>
        <v>      - </v>
      </c>
      <c r="G722" s="295"/>
      <c r="H722" s="295"/>
      <c r="I722" s="295"/>
      <c r="J722" s="295"/>
      <c r="K722" s="295"/>
      <c r="L722" s="295"/>
      <c r="M722" s="295"/>
      <c r="N722" s="295"/>
      <c r="O722" s="295"/>
      <c r="P722" s="295"/>
      <c r="Q722" s="295"/>
      <c r="R722" s="295"/>
      <c r="S722" s="295"/>
      <c r="T722" s="295"/>
      <c r="U722" s="387"/>
      <c r="V722" s="387"/>
      <c r="W722" s="387"/>
      <c r="X722" s="387"/>
      <c r="Y722" s="387"/>
      <c r="Z722" s="387"/>
      <c r="AA722" s="387"/>
      <c r="AB722" s="387"/>
      <c r="AC722" s="387"/>
      <c r="AD722" s="387"/>
      <c r="AE722" s="387"/>
      <c r="AF722" s="387"/>
      <c r="AG722" s="387"/>
      <c r="AH722" s="387"/>
      <c r="AI722" s="387"/>
      <c r="AJ722" s="387"/>
      <c r="AK722" s="387"/>
      <c r="AL722" s="387"/>
      <c r="AM722" s="387"/>
      <c r="AN722" s="387"/>
      <c r="AO722" s="387"/>
      <c r="AP722" s="387"/>
      <c r="AQ722" s="387"/>
      <c r="AR722" s="387"/>
      <c r="AS722" s="387"/>
      <c r="AT722" s="387"/>
      <c r="AU722" s="387"/>
      <c r="AV722" s="387"/>
      <c r="AW722" s="387"/>
      <c r="AX722" s="387"/>
      <c r="AY722" s="387"/>
      <c r="AZ722" s="387"/>
      <c r="BA722" s="387"/>
      <c r="BB722" s="387"/>
      <c r="BC722" s="387"/>
      <c r="BD722" s="387"/>
      <c r="BE722" s="387"/>
      <c r="BF722" s="387"/>
      <c r="BG722" s="387"/>
      <c r="BH722" s="387"/>
      <c r="BI722" s="387"/>
      <c r="BJ722" s="387"/>
      <c r="BK722" s="387"/>
      <c r="BL722" s="387"/>
      <c r="BM722" s="387"/>
      <c r="BN722" s="387"/>
      <c r="BO722" s="387"/>
      <c r="BP722" s="387"/>
      <c r="BQ722" s="387"/>
      <c r="BR722" s="387"/>
      <c r="BS722" s="387"/>
      <c r="BT722" s="387"/>
      <c r="BU722" s="387"/>
      <c r="BV722" s="387"/>
      <c r="BW722" s="295"/>
      <c r="BX722" s="295"/>
      <c r="BY722" s="295"/>
    </row>
    <row r="723" ht="15.0" customHeight="1">
      <c r="A723" s="294"/>
      <c r="B723" s="295" t="str">
        <f>IF(ISTEXT(A723),SUMIF('Production Calendar'!$F$3:$F$171,'Crop Map'!$A723,'Production Calendar'!$G$3:$G$171),"")</f>
        <v/>
      </c>
      <c r="C723" s="327" t="str">
        <f t="shared" si="3"/>
        <v/>
      </c>
      <c r="D723" s="328" t="str">
        <f t="array" ref="D723">IF(ISBLANK(A723),"",XLOOKUP($A723,'Codified Game Plan'!$E$3:$E$477,'Codified Game Plan'!$G$3:$G$477,0))</f>
        <v/>
      </c>
      <c r="E723" s="328" t="str">
        <f>IF(ISBLANK(A723),"",MAXIFS('Codified Game Plan'!$I$3:$I$477,'Codified Game Plan'!$E$3:$E$477,A723))</f>
        <v/>
      </c>
      <c r="F723" s="329" t="str">
        <f t="shared" si="4"/>
        <v>      - </v>
      </c>
      <c r="G723" s="295"/>
      <c r="H723" s="295"/>
      <c r="I723" s="295"/>
      <c r="J723" s="295"/>
      <c r="K723" s="295"/>
      <c r="L723" s="295"/>
      <c r="M723" s="295"/>
      <c r="N723" s="295"/>
      <c r="O723" s="295"/>
      <c r="P723" s="295"/>
      <c r="Q723" s="295"/>
      <c r="R723" s="295"/>
      <c r="S723" s="295"/>
      <c r="T723" s="295"/>
      <c r="U723" s="387"/>
      <c r="V723" s="387"/>
      <c r="W723" s="387"/>
      <c r="X723" s="387"/>
      <c r="Y723" s="387"/>
      <c r="Z723" s="387"/>
      <c r="AA723" s="387"/>
      <c r="AB723" s="387"/>
      <c r="AC723" s="387"/>
      <c r="AD723" s="387"/>
      <c r="AE723" s="387"/>
      <c r="AF723" s="387"/>
      <c r="AG723" s="387"/>
      <c r="AH723" s="387"/>
      <c r="AI723" s="387"/>
      <c r="AJ723" s="387"/>
      <c r="AK723" s="387"/>
      <c r="AL723" s="387"/>
      <c r="AM723" s="387"/>
      <c r="AN723" s="387"/>
      <c r="AO723" s="387"/>
      <c r="AP723" s="387"/>
      <c r="AQ723" s="387"/>
      <c r="AR723" s="387"/>
      <c r="AS723" s="387"/>
      <c r="AT723" s="387"/>
      <c r="AU723" s="387"/>
      <c r="AV723" s="387"/>
      <c r="AW723" s="387"/>
      <c r="AX723" s="387"/>
      <c r="AY723" s="387"/>
      <c r="AZ723" s="387"/>
      <c r="BA723" s="387"/>
      <c r="BB723" s="387"/>
      <c r="BC723" s="387"/>
      <c r="BD723" s="387"/>
      <c r="BE723" s="387"/>
      <c r="BF723" s="387"/>
      <c r="BG723" s="387"/>
      <c r="BH723" s="387"/>
      <c r="BI723" s="387"/>
      <c r="BJ723" s="387"/>
      <c r="BK723" s="387"/>
      <c r="BL723" s="387"/>
      <c r="BM723" s="387"/>
      <c r="BN723" s="387"/>
      <c r="BO723" s="387"/>
      <c r="BP723" s="387"/>
      <c r="BQ723" s="387"/>
      <c r="BR723" s="387"/>
      <c r="BS723" s="387"/>
      <c r="BT723" s="387"/>
      <c r="BU723" s="387"/>
      <c r="BV723" s="387"/>
      <c r="BW723" s="295"/>
      <c r="BX723" s="295"/>
      <c r="BY723" s="295"/>
    </row>
    <row r="724" ht="15.0" customHeight="1">
      <c r="A724" s="294"/>
      <c r="B724" s="295" t="str">
        <f>IF(ISTEXT(A724),SUMIF('Production Calendar'!$F$3:$F$171,'Crop Map'!$A724,'Production Calendar'!$G$3:$G$171),"")</f>
        <v/>
      </c>
      <c r="C724" s="327" t="str">
        <f t="shared" si="3"/>
        <v/>
      </c>
      <c r="D724" s="328" t="str">
        <f t="array" ref="D724">IF(ISBLANK(A724),"",XLOOKUP($A724,'Codified Game Plan'!$E$3:$E$477,'Codified Game Plan'!$G$3:$G$477,0))</f>
        <v/>
      </c>
      <c r="E724" s="328" t="str">
        <f>IF(ISBLANK(A724),"",MAXIFS('Codified Game Plan'!$I$3:$I$477,'Codified Game Plan'!$E$3:$E$477,A724))</f>
        <v/>
      </c>
      <c r="F724" s="329" t="str">
        <f t="shared" si="4"/>
        <v>      - </v>
      </c>
      <c r="G724" s="295"/>
      <c r="H724" s="295"/>
      <c r="I724" s="295"/>
      <c r="J724" s="295"/>
      <c r="K724" s="295"/>
      <c r="L724" s="295"/>
      <c r="M724" s="295"/>
      <c r="N724" s="295"/>
      <c r="O724" s="295"/>
      <c r="P724" s="295"/>
      <c r="Q724" s="295"/>
      <c r="R724" s="295"/>
      <c r="S724" s="295"/>
      <c r="T724" s="295"/>
      <c r="U724" s="387"/>
      <c r="V724" s="387"/>
      <c r="W724" s="387"/>
      <c r="X724" s="387"/>
      <c r="Y724" s="387"/>
      <c r="Z724" s="387"/>
      <c r="AA724" s="387"/>
      <c r="AB724" s="387"/>
      <c r="AC724" s="387"/>
      <c r="AD724" s="387"/>
      <c r="AE724" s="387"/>
      <c r="AF724" s="387"/>
      <c r="AG724" s="387"/>
      <c r="AH724" s="387"/>
      <c r="AI724" s="387"/>
      <c r="AJ724" s="387"/>
      <c r="AK724" s="387"/>
      <c r="AL724" s="387"/>
      <c r="AM724" s="387"/>
      <c r="AN724" s="387"/>
      <c r="AO724" s="387"/>
      <c r="AP724" s="387"/>
      <c r="AQ724" s="387"/>
      <c r="AR724" s="387"/>
      <c r="AS724" s="387"/>
      <c r="AT724" s="387"/>
      <c r="AU724" s="387"/>
      <c r="AV724" s="387"/>
      <c r="AW724" s="387"/>
      <c r="AX724" s="387"/>
      <c r="AY724" s="387"/>
      <c r="AZ724" s="387"/>
      <c r="BA724" s="387"/>
      <c r="BB724" s="387"/>
      <c r="BC724" s="387"/>
      <c r="BD724" s="387"/>
      <c r="BE724" s="387"/>
      <c r="BF724" s="387"/>
      <c r="BG724" s="387"/>
      <c r="BH724" s="387"/>
      <c r="BI724" s="387"/>
      <c r="BJ724" s="387"/>
      <c r="BK724" s="387"/>
      <c r="BL724" s="387"/>
      <c r="BM724" s="387"/>
      <c r="BN724" s="387"/>
      <c r="BO724" s="387"/>
      <c r="BP724" s="387"/>
      <c r="BQ724" s="387"/>
      <c r="BR724" s="387"/>
      <c r="BS724" s="387"/>
      <c r="BT724" s="387"/>
      <c r="BU724" s="387"/>
      <c r="BV724" s="387"/>
      <c r="BW724" s="295"/>
      <c r="BX724" s="295"/>
      <c r="BY724" s="295"/>
    </row>
    <row r="725" ht="15.0" customHeight="1">
      <c r="A725" s="294"/>
      <c r="B725" s="295" t="str">
        <f>IF(ISTEXT(A725),SUMIF('Production Calendar'!$F$3:$F$171,'Crop Map'!$A725,'Production Calendar'!$G$3:$G$171),"")</f>
        <v/>
      </c>
      <c r="C725" s="327" t="str">
        <f t="shared" si="3"/>
        <v/>
      </c>
      <c r="D725" s="328" t="str">
        <f t="array" ref="D725">IF(ISBLANK(A725),"",XLOOKUP($A725,'Codified Game Plan'!$E$3:$E$477,'Codified Game Plan'!$G$3:$G$477,0))</f>
        <v/>
      </c>
      <c r="E725" s="328" t="str">
        <f>IF(ISBLANK(A725),"",MAXIFS('Codified Game Plan'!$I$3:$I$477,'Codified Game Plan'!$E$3:$E$477,A725))</f>
        <v/>
      </c>
      <c r="F725" s="329" t="str">
        <f t="shared" si="4"/>
        <v>      - </v>
      </c>
      <c r="G725" s="295"/>
      <c r="H725" s="295"/>
      <c r="I725" s="295"/>
      <c r="J725" s="295"/>
      <c r="K725" s="295"/>
      <c r="L725" s="295"/>
      <c r="M725" s="295"/>
      <c r="N725" s="295"/>
      <c r="O725" s="295"/>
      <c r="P725" s="295"/>
      <c r="Q725" s="295"/>
      <c r="R725" s="295"/>
      <c r="S725" s="295"/>
      <c r="T725" s="295"/>
      <c r="U725" s="387"/>
      <c r="V725" s="387"/>
      <c r="W725" s="387"/>
      <c r="X725" s="387"/>
      <c r="Y725" s="387"/>
      <c r="Z725" s="387"/>
      <c r="AA725" s="387"/>
      <c r="AB725" s="387"/>
      <c r="AC725" s="387"/>
      <c r="AD725" s="387"/>
      <c r="AE725" s="387"/>
      <c r="AF725" s="387"/>
      <c r="AG725" s="387"/>
      <c r="AH725" s="387"/>
      <c r="AI725" s="387"/>
      <c r="AJ725" s="387"/>
      <c r="AK725" s="387"/>
      <c r="AL725" s="387"/>
      <c r="AM725" s="387"/>
      <c r="AN725" s="387"/>
      <c r="AO725" s="387"/>
      <c r="AP725" s="387"/>
      <c r="AQ725" s="387"/>
      <c r="AR725" s="387"/>
      <c r="AS725" s="387"/>
      <c r="AT725" s="387"/>
      <c r="AU725" s="387"/>
      <c r="AV725" s="387"/>
      <c r="AW725" s="387"/>
      <c r="AX725" s="387"/>
      <c r="AY725" s="387"/>
      <c r="AZ725" s="387"/>
      <c r="BA725" s="387"/>
      <c r="BB725" s="387"/>
      <c r="BC725" s="387"/>
      <c r="BD725" s="387"/>
      <c r="BE725" s="387"/>
      <c r="BF725" s="387"/>
      <c r="BG725" s="387"/>
      <c r="BH725" s="387"/>
      <c r="BI725" s="387"/>
      <c r="BJ725" s="387"/>
      <c r="BK725" s="387"/>
      <c r="BL725" s="387"/>
      <c r="BM725" s="387"/>
      <c r="BN725" s="387"/>
      <c r="BO725" s="387"/>
      <c r="BP725" s="387"/>
      <c r="BQ725" s="387"/>
      <c r="BR725" s="387"/>
      <c r="BS725" s="387"/>
      <c r="BT725" s="387"/>
      <c r="BU725" s="387"/>
      <c r="BV725" s="387"/>
      <c r="BW725" s="295"/>
      <c r="BX725" s="295"/>
      <c r="BY725" s="295"/>
    </row>
    <row r="726" ht="15.0" customHeight="1">
      <c r="A726" s="294"/>
      <c r="B726" s="295" t="str">
        <f>IF(ISTEXT(A726),SUMIF('Production Calendar'!$F$3:$F$171,'Crop Map'!$A726,'Production Calendar'!$G$3:$G$171),"")</f>
        <v/>
      </c>
      <c r="C726" s="327" t="str">
        <f t="shared" si="3"/>
        <v/>
      </c>
      <c r="D726" s="328" t="str">
        <f t="array" ref="D726">IF(ISBLANK(A726),"",XLOOKUP($A726,'Codified Game Plan'!$E$3:$E$477,'Codified Game Plan'!$G$3:$G$477,0))</f>
        <v/>
      </c>
      <c r="E726" s="328" t="str">
        <f>IF(ISBLANK(A726),"",MAXIFS('Codified Game Plan'!$I$3:$I$477,'Codified Game Plan'!$E$3:$E$477,A726))</f>
        <v/>
      </c>
      <c r="F726" s="329" t="str">
        <f t="shared" si="4"/>
        <v>      - </v>
      </c>
      <c r="G726" s="295"/>
      <c r="H726" s="295"/>
      <c r="I726" s="295"/>
      <c r="J726" s="295"/>
      <c r="K726" s="295"/>
      <c r="L726" s="295"/>
      <c r="M726" s="295"/>
      <c r="N726" s="295"/>
      <c r="O726" s="295"/>
      <c r="P726" s="295"/>
      <c r="Q726" s="295"/>
      <c r="R726" s="295"/>
      <c r="S726" s="295"/>
      <c r="T726" s="295"/>
      <c r="U726" s="387"/>
      <c r="V726" s="387"/>
      <c r="W726" s="387"/>
      <c r="X726" s="387"/>
      <c r="Y726" s="387"/>
      <c r="Z726" s="387"/>
      <c r="AA726" s="387"/>
      <c r="AB726" s="387"/>
      <c r="AC726" s="387"/>
      <c r="AD726" s="387"/>
      <c r="AE726" s="387"/>
      <c r="AF726" s="387"/>
      <c r="AG726" s="387"/>
      <c r="AH726" s="387"/>
      <c r="AI726" s="387"/>
      <c r="AJ726" s="387"/>
      <c r="AK726" s="387"/>
      <c r="AL726" s="387"/>
      <c r="AM726" s="387"/>
      <c r="AN726" s="387"/>
      <c r="AO726" s="387"/>
      <c r="AP726" s="387"/>
      <c r="AQ726" s="387"/>
      <c r="AR726" s="387"/>
      <c r="AS726" s="387"/>
      <c r="AT726" s="387"/>
      <c r="AU726" s="387"/>
      <c r="AV726" s="387"/>
      <c r="AW726" s="387"/>
      <c r="AX726" s="387"/>
      <c r="AY726" s="387"/>
      <c r="AZ726" s="387"/>
      <c r="BA726" s="387"/>
      <c r="BB726" s="387"/>
      <c r="BC726" s="387"/>
      <c r="BD726" s="387"/>
      <c r="BE726" s="387"/>
      <c r="BF726" s="387"/>
      <c r="BG726" s="387"/>
      <c r="BH726" s="387"/>
      <c r="BI726" s="387"/>
      <c r="BJ726" s="387"/>
      <c r="BK726" s="387"/>
      <c r="BL726" s="387"/>
      <c r="BM726" s="387"/>
      <c r="BN726" s="387"/>
      <c r="BO726" s="387"/>
      <c r="BP726" s="387"/>
      <c r="BQ726" s="387"/>
      <c r="BR726" s="387"/>
      <c r="BS726" s="387"/>
      <c r="BT726" s="387"/>
      <c r="BU726" s="387"/>
      <c r="BV726" s="387"/>
      <c r="BW726" s="295"/>
      <c r="BX726" s="295"/>
      <c r="BY726" s="295"/>
    </row>
    <row r="727" ht="15.0" customHeight="1">
      <c r="A727" s="294"/>
      <c r="B727" s="295" t="str">
        <f>IF(ISTEXT(A727),SUMIF('Production Calendar'!$F$3:$F$171,'Crop Map'!$A727,'Production Calendar'!$G$3:$G$171),"")</f>
        <v/>
      </c>
      <c r="C727" s="327" t="str">
        <f t="shared" si="3"/>
        <v/>
      </c>
      <c r="D727" s="328" t="str">
        <f t="array" ref="D727">IF(ISBLANK(A727),"",XLOOKUP($A727,'Codified Game Plan'!$E$3:$E$477,'Codified Game Plan'!$G$3:$G$477,0))</f>
        <v/>
      </c>
      <c r="E727" s="328" t="str">
        <f>IF(ISBLANK(A727),"",MAXIFS('Codified Game Plan'!$I$3:$I$477,'Codified Game Plan'!$E$3:$E$477,A727))</f>
        <v/>
      </c>
      <c r="F727" s="329" t="str">
        <f t="shared" si="4"/>
        <v>      - </v>
      </c>
      <c r="G727" s="295"/>
      <c r="H727" s="295"/>
      <c r="I727" s="295"/>
      <c r="J727" s="295"/>
      <c r="K727" s="295"/>
      <c r="L727" s="295"/>
      <c r="M727" s="295"/>
      <c r="N727" s="295"/>
      <c r="O727" s="295"/>
      <c r="P727" s="295"/>
      <c r="Q727" s="295"/>
      <c r="R727" s="295"/>
      <c r="S727" s="295"/>
      <c r="T727" s="295"/>
      <c r="U727" s="387"/>
      <c r="V727" s="387"/>
      <c r="W727" s="387"/>
      <c r="X727" s="387"/>
      <c r="Y727" s="387"/>
      <c r="Z727" s="387"/>
      <c r="AA727" s="387"/>
      <c r="AB727" s="387"/>
      <c r="AC727" s="387"/>
      <c r="AD727" s="387"/>
      <c r="AE727" s="387"/>
      <c r="AF727" s="387"/>
      <c r="AG727" s="387"/>
      <c r="AH727" s="387"/>
      <c r="AI727" s="387"/>
      <c r="AJ727" s="387"/>
      <c r="AK727" s="387"/>
      <c r="AL727" s="387"/>
      <c r="AM727" s="387"/>
      <c r="AN727" s="387"/>
      <c r="AO727" s="387"/>
      <c r="AP727" s="387"/>
      <c r="AQ727" s="387"/>
      <c r="AR727" s="387"/>
      <c r="AS727" s="387"/>
      <c r="AT727" s="387"/>
      <c r="AU727" s="387"/>
      <c r="AV727" s="387"/>
      <c r="AW727" s="387"/>
      <c r="AX727" s="387"/>
      <c r="AY727" s="387"/>
      <c r="AZ727" s="387"/>
      <c r="BA727" s="387"/>
      <c r="BB727" s="387"/>
      <c r="BC727" s="387"/>
      <c r="BD727" s="387"/>
      <c r="BE727" s="387"/>
      <c r="BF727" s="387"/>
      <c r="BG727" s="387"/>
      <c r="BH727" s="387"/>
      <c r="BI727" s="387"/>
      <c r="BJ727" s="387"/>
      <c r="BK727" s="387"/>
      <c r="BL727" s="387"/>
      <c r="BM727" s="387"/>
      <c r="BN727" s="387"/>
      <c r="BO727" s="387"/>
      <c r="BP727" s="387"/>
      <c r="BQ727" s="387"/>
      <c r="BR727" s="387"/>
      <c r="BS727" s="387"/>
      <c r="BT727" s="387"/>
      <c r="BU727" s="387"/>
      <c r="BV727" s="387"/>
      <c r="BW727" s="295"/>
      <c r="BX727" s="295"/>
      <c r="BY727" s="295"/>
    </row>
    <row r="728" ht="15.0" customHeight="1">
      <c r="A728" s="294"/>
      <c r="B728" s="295" t="str">
        <f>IF(ISTEXT(A728),SUMIF('Production Calendar'!$F$3:$F$171,'Crop Map'!$A728,'Production Calendar'!$G$3:$G$171),"")</f>
        <v/>
      </c>
      <c r="C728" s="327" t="str">
        <f t="shared" si="3"/>
        <v/>
      </c>
      <c r="D728" s="328" t="str">
        <f t="array" ref="D728">IF(ISBLANK(A728),"",XLOOKUP($A728,'Codified Game Plan'!$E$3:$E$477,'Codified Game Plan'!$G$3:$G$477,0))</f>
        <v/>
      </c>
      <c r="E728" s="328" t="str">
        <f>IF(ISBLANK(A728),"",MAXIFS('Codified Game Plan'!$I$3:$I$477,'Codified Game Plan'!$E$3:$E$477,A728))</f>
        <v/>
      </c>
      <c r="F728" s="329" t="str">
        <f t="shared" si="4"/>
        <v>      - </v>
      </c>
      <c r="G728" s="295"/>
      <c r="H728" s="295"/>
      <c r="I728" s="295"/>
      <c r="J728" s="295"/>
      <c r="K728" s="295"/>
      <c r="L728" s="295"/>
      <c r="M728" s="295"/>
      <c r="N728" s="295"/>
      <c r="O728" s="295"/>
      <c r="P728" s="295"/>
      <c r="Q728" s="295"/>
      <c r="R728" s="295"/>
      <c r="S728" s="295"/>
      <c r="T728" s="295"/>
      <c r="U728" s="387"/>
      <c r="V728" s="387"/>
      <c r="W728" s="387"/>
      <c r="X728" s="387"/>
      <c r="Y728" s="387"/>
      <c r="Z728" s="387"/>
      <c r="AA728" s="387"/>
      <c r="AB728" s="387"/>
      <c r="AC728" s="387"/>
      <c r="AD728" s="387"/>
      <c r="AE728" s="387"/>
      <c r="AF728" s="387"/>
      <c r="AG728" s="387"/>
      <c r="AH728" s="387"/>
      <c r="AI728" s="387"/>
      <c r="AJ728" s="387"/>
      <c r="AK728" s="387"/>
      <c r="AL728" s="387"/>
      <c r="AM728" s="387"/>
      <c r="AN728" s="387"/>
      <c r="AO728" s="387"/>
      <c r="AP728" s="387"/>
      <c r="AQ728" s="387"/>
      <c r="AR728" s="387"/>
      <c r="AS728" s="387"/>
      <c r="AT728" s="387"/>
      <c r="AU728" s="387"/>
      <c r="AV728" s="387"/>
      <c r="AW728" s="387"/>
      <c r="AX728" s="387"/>
      <c r="AY728" s="387"/>
      <c r="AZ728" s="387"/>
      <c r="BA728" s="387"/>
      <c r="BB728" s="387"/>
      <c r="BC728" s="387"/>
      <c r="BD728" s="387"/>
      <c r="BE728" s="387"/>
      <c r="BF728" s="387"/>
      <c r="BG728" s="387"/>
      <c r="BH728" s="387"/>
      <c r="BI728" s="387"/>
      <c r="BJ728" s="387"/>
      <c r="BK728" s="387"/>
      <c r="BL728" s="387"/>
      <c r="BM728" s="387"/>
      <c r="BN728" s="387"/>
      <c r="BO728" s="387"/>
      <c r="BP728" s="387"/>
      <c r="BQ728" s="387"/>
      <c r="BR728" s="387"/>
      <c r="BS728" s="387"/>
      <c r="BT728" s="387"/>
      <c r="BU728" s="387"/>
      <c r="BV728" s="387"/>
      <c r="BW728" s="295"/>
      <c r="BX728" s="295"/>
      <c r="BY728" s="295"/>
    </row>
    <row r="729" ht="15.0" customHeight="1">
      <c r="A729" s="294"/>
      <c r="B729" s="295" t="str">
        <f>IF(ISTEXT(A729),SUMIF('Production Calendar'!$F$3:$F$171,'Crop Map'!$A729,'Production Calendar'!$G$3:$G$171),"")</f>
        <v/>
      </c>
      <c r="C729" s="327" t="str">
        <f t="shared" si="3"/>
        <v/>
      </c>
      <c r="D729" s="328" t="str">
        <f t="array" ref="D729">IF(ISBLANK(A729),"",XLOOKUP($A729,'Codified Game Plan'!$E$3:$E$477,'Codified Game Plan'!$G$3:$G$477,0))</f>
        <v/>
      </c>
      <c r="E729" s="328" t="str">
        <f>IF(ISBLANK(A729),"",MAXIFS('Codified Game Plan'!$I$3:$I$477,'Codified Game Plan'!$E$3:$E$477,A729))</f>
        <v/>
      </c>
      <c r="F729" s="329" t="str">
        <f t="shared" si="4"/>
        <v>      - </v>
      </c>
      <c r="G729" s="295"/>
      <c r="H729" s="295"/>
      <c r="I729" s="295"/>
      <c r="J729" s="295"/>
      <c r="K729" s="295"/>
      <c r="L729" s="295"/>
      <c r="M729" s="295"/>
      <c r="N729" s="295"/>
      <c r="O729" s="295"/>
      <c r="P729" s="295"/>
      <c r="Q729" s="295"/>
      <c r="R729" s="295"/>
      <c r="S729" s="295"/>
      <c r="T729" s="295"/>
      <c r="U729" s="387"/>
      <c r="V729" s="387"/>
      <c r="W729" s="387"/>
      <c r="X729" s="387"/>
      <c r="Y729" s="387"/>
      <c r="Z729" s="387"/>
      <c r="AA729" s="387"/>
      <c r="AB729" s="387"/>
      <c r="AC729" s="387"/>
      <c r="AD729" s="387"/>
      <c r="AE729" s="387"/>
      <c r="AF729" s="387"/>
      <c r="AG729" s="387"/>
      <c r="AH729" s="387"/>
      <c r="AI729" s="387"/>
      <c r="AJ729" s="387"/>
      <c r="AK729" s="387"/>
      <c r="AL729" s="387"/>
      <c r="AM729" s="387"/>
      <c r="AN729" s="387"/>
      <c r="AO729" s="387"/>
      <c r="AP729" s="387"/>
      <c r="AQ729" s="387"/>
      <c r="AR729" s="387"/>
      <c r="AS729" s="387"/>
      <c r="AT729" s="387"/>
      <c r="AU729" s="387"/>
      <c r="AV729" s="387"/>
      <c r="AW729" s="387"/>
      <c r="AX729" s="387"/>
      <c r="AY729" s="387"/>
      <c r="AZ729" s="387"/>
      <c r="BA729" s="387"/>
      <c r="BB729" s="387"/>
      <c r="BC729" s="387"/>
      <c r="BD729" s="387"/>
      <c r="BE729" s="387"/>
      <c r="BF729" s="387"/>
      <c r="BG729" s="387"/>
      <c r="BH729" s="387"/>
      <c r="BI729" s="387"/>
      <c r="BJ729" s="387"/>
      <c r="BK729" s="387"/>
      <c r="BL729" s="387"/>
      <c r="BM729" s="387"/>
      <c r="BN729" s="387"/>
      <c r="BO729" s="387"/>
      <c r="BP729" s="387"/>
      <c r="BQ729" s="387"/>
      <c r="BR729" s="387"/>
      <c r="BS729" s="387"/>
      <c r="BT729" s="387"/>
      <c r="BU729" s="387"/>
      <c r="BV729" s="387"/>
      <c r="BW729" s="295"/>
      <c r="BX729" s="295"/>
      <c r="BY729" s="295"/>
    </row>
    <row r="730" ht="15.0" customHeight="1">
      <c r="A730" s="294"/>
      <c r="B730" s="295" t="str">
        <f>IF(ISTEXT(A730),SUMIF('Production Calendar'!$F$3:$F$171,'Crop Map'!$A730,'Production Calendar'!$G$3:$G$171),"")</f>
        <v/>
      </c>
      <c r="C730" s="327" t="str">
        <f t="shared" si="3"/>
        <v/>
      </c>
      <c r="D730" s="328" t="str">
        <f t="array" ref="D730">IF(ISBLANK(A730),"",XLOOKUP($A730,'Codified Game Plan'!$E$3:$E$477,'Codified Game Plan'!$G$3:$G$477,0))</f>
        <v/>
      </c>
      <c r="E730" s="328" t="str">
        <f>IF(ISBLANK(A730),"",MAXIFS('Codified Game Plan'!$I$3:$I$477,'Codified Game Plan'!$E$3:$E$477,A730))</f>
        <v/>
      </c>
      <c r="F730" s="329" t="str">
        <f t="shared" si="4"/>
        <v>      - </v>
      </c>
      <c r="G730" s="295"/>
      <c r="H730" s="295"/>
      <c r="I730" s="295"/>
      <c r="J730" s="295"/>
      <c r="K730" s="295"/>
      <c r="L730" s="295"/>
      <c r="M730" s="295"/>
      <c r="N730" s="295"/>
      <c r="O730" s="295"/>
      <c r="P730" s="295"/>
      <c r="Q730" s="295"/>
      <c r="R730" s="295"/>
      <c r="S730" s="295"/>
      <c r="T730" s="295"/>
      <c r="U730" s="387"/>
      <c r="V730" s="387"/>
      <c r="W730" s="387"/>
      <c r="X730" s="387"/>
      <c r="Y730" s="387"/>
      <c r="Z730" s="387"/>
      <c r="AA730" s="387"/>
      <c r="AB730" s="387"/>
      <c r="AC730" s="387"/>
      <c r="AD730" s="387"/>
      <c r="AE730" s="387"/>
      <c r="AF730" s="387"/>
      <c r="AG730" s="387"/>
      <c r="AH730" s="387"/>
      <c r="AI730" s="387"/>
      <c r="AJ730" s="387"/>
      <c r="AK730" s="387"/>
      <c r="AL730" s="387"/>
      <c r="AM730" s="387"/>
      <c r="AN730" s="387"/>
      <c r="AO730" s="387"/>
      <c r="AP730" s="387"/>
      <c r="AQ730" s="387"/>
      <c r="AR730" s="387"/>
      <c r="AS730" s="387"/>
      <c r="AT730" s="387"/>
      <c r="AU730" s="387"/>
      <c r="AV730" s="387"/>
      <c r="AW730" s="387"/>
      <c r="AX730" s="387"/>
      <c r="AY730" s="387"/>
      <c r="AZ730" s="387"/>
      <c r="BA730" s="387"/>
      <c r="BB730" s="387"/>
      <c r="BC730" s="387"/>
      <c r="BD730" s="387"/>
      <c r="BE730" s="387"/>
      <c r="BF730" s="387"/>
      <c r="BG730" s="387"/>
      <c r="BH730" s="387"/>
      <c r="BI730" s="387"/>
      <c r="BJ730" s="387"/>
      <c r="BK730" s="387"/>
      <c r="BL730" s="387"/>
      <c r="BM730" s="387"/>
      <c r="BN730" s="387"/>
      <c r="BO730" s="387"/>
      <c r="BP730" s="387"/>
      <c r="BQ730" s="387"/>
      <c r="BR730" s="387"/>
      <c r="BS730" s="387"/>
      <c r="BT730" s="387"/>
      <c r="BU730" s="387"/>
      <c r="BV730" s="387"/>
      <c r="BW730" s="295"/>
      <c r="BX730" s="295"/>
      <c r="BY730" s="295"/>
    </row>
    <row r="731" ht="15.0" customHeight="1">
      <c r="A731" s="294"/>
      <c r="B731" s="295" t="str">
        <f>IF(ISTEXT(A731),SUMIF('Production Calendar'!$F$3:$F$171,'Crop Map'!$A731,'Production Calendar'!$G$3:$G$171),"")</f>
        <v/>
      </c>
      <c r="C731" s="327" t="str">
        <f t="shared" si="3"/>
        <v/>
      </c>
      <c r="D731" s="328" t="str">
        <f t="array" ref="D731">IF(ISBLANK(A731),"",XLOOKUP($A731,'Codified Game Plan'!$E$3:$E$477,'Codified Game Plan'!$G$3:$G$477,0))</f>
        <v/>
      </c>
      <c r="E731" s="328" t="str">
        <f>IF(ISBLANK(A731),"",MAXIFS('Codified Game Plan'!$I$3:$I$477,'Codified Game Plan'!$E$3:$E$477,A731))</f>
        <v/>
      </c>
      <c r="F731" s="329" t="str">
        <f t="shared" si="4"/>
        <v>      - </v>
      </c>
      <c r="G731" s="295"/>
      <c r="H731" s="295"/>
      <c r="I731" s="295"/>
      <c r="J731" s="295"/>
      <c r="K731" s="295"/>
      <c r="L731" s="295"/>
      <c r="M731" s="295"/>
      <c r="N731" s="295"/>
      <c r="O731" s="295"/>
      <c r="P731" s="295"/>
      <c r="Q731" s="295"/>
      <c r="R731" s="295"/>
      <c r="S731" s="295"/>
      <c r="T731" s="295"/>
      <c r="U731" s="387"/>
      <c r="V731" s="387"/>
      <c r="W731" s="387"/>
      <c r="X731" s="387"/>
      <c r="Y731" s="387"/>
      <c r="Z731" s="387"/>
      <c r="AA731" s="387"/>
      <c r="AB731" s="387"/>
      <c r="AC731" s="387"/>
      <c r="AD731" s="387"/>
      <c r="AE731" s="387"/>
      <c r="AF731" s="387"/>
      <c r="AG731" s="387"/>
      <c r="AH731" s="387"/>
      <c r="AI731" s="387"/>
      <c r="AJ731" s="387"/>
      <c r="AK731" s="387"/>
      <c r="AL731" s="387"/>
      <c r="AM731" s="387"/>
      <c r="AN731" s="387"/>
      <c r="AO731" s="387"/>
      <c r="AP731" s="387"/>
      <c r="AQ731" s="387"/>
      <c r="AR731" s="387"/>
      <c r="AS731" s="387"/>
      <c r="AT731" s="387"/>
      <c r="AU731" s="387"/>
      <c r="AV731" s="387"/>
      <c r="AW731" s="387"/>
      <c r="AX731" s="387"/>
      <c r="AY731" s="387"/>
      <c r="AZ731" s="387"/>
      <c r="BA731" s="387"/>
      <c r="BB731" s="387"/>
      <c r="BC731" s="387"/>
      <c r="BD731" s="387"/>
      <c r="BE731" s="387"/>
      <c r="BF731" s="387"/>
      <c r="BG731" s="387"/>
      <c r="BH731" s="387"/>
      <c r="BI731" s="387"/>
      <c r="BJ731" s="387"/>
      <c r="BK731" s="387"/>
      <c r="BL731" s="387"/>
      <c r="BM731" s="387"/>
      <c r="BN731" s="387"/>
      <c r="BO731" s="387"/>
      <c r="BP731" s="387"/>
      <c r="BQ731" s="387"/>
      <c r="BR731" s="387"/>
      <c r="BS731" s="387"/>
      <c r="BT731" s="387"/>
      <c r="BU731" s="387"/>
      <c r="BV731" s="387"/>
      <c r="BW731" s="295"/>
      <c r="BX731" s="295"/>
      <c r="BY731" s="295"/>
    </row>
    <row r="732" ht="15.0" customHeight="1">
      <c r="A732" s="294"/>
      <c r="B732" s="295" t="str">
        <f>IF(ISTEXT(A732),SUMIF('Production Calendar'!$F$3:$F$171,'Crop Map'!$A732,'Production Calendar'!$G$3:$G$171),"")</f>
        <v/>
      </c>
      <c r="C732" s="327" t="str">
        <f t="shared" si="3"/>
        <v/>
      </c>
      <c r="D732" s="328" t="str">
        <f t="array" ref="D732">IF(ISBLANK(A732),"",XLOOKUP($A732,'Codified Game Plan'!$E$3:$E$477,'Codified Game Plan'!$G$3:$G$477,0))</f>
        <v/>
      </c>
      <c r="E732" s="328" t="str">
        <f>IF(ISBLANK(A732),"",MAXIFS('Codified Game Plan'!$I$3:$I$477,'Codified Game Plan'!$E$3:$E$477,A732))</f>
        <v/>
      </c>
      <c r="F732" s="329" t="str">
        <f t="shared" si="4"/>
        <v>      - </v>
      </c>
      <c r="G732" s="295"/>
      <c r="H732" s="295"/>
      <c r="I732" s="295"/>
      <c r="J732" s="295"/>
      <c r="K732" s="295"/>
      <c r="L732" s="295"/>
      <c r="M732" s="295"/>
      <c r="N732" s="295"/>
      <c r="O732" s="295"/>
      <c r="P732" s="295"/>
      <c r="Q732" s="295"/>
      <c r="R732" s="295"/>
      <c r="S732" s="295"/>
      <c r="T732" s="295"/>
      <c r="U732" s="387"/>
      <c r="V732" s="387"/>
      <c r="W732" s="387"/>
      <c r="X732" s="387"/>
      <c r="Y732" s="387"/>
      <c r="Z732" s="387"/>
      <c r="AA732" s="387"/>
      <c r="AB732" s="387"/>
      <c r="AC732" s="387"/>
      <c r="AD732" s="387"/>
      <c r="AE732" s="387"/>
      <c r="AF732" s="387"/>
      <c r="AG732" s="387"/>
      <c r="AH732" s="387"/>
      <c r="AI732" s="387"/>
      <c r="AJ732" s="387"/>
      <c r="AK732" s="387"/>
      <c r="AL732" s="387"/>
      <c r="AM732" s="387"/>
      <c r="AN732" s="387"/>
      <c r="AO732" s="387"/>
      <c r="AP732" s="387"/>
      <c r="AQ732" s="387"/>
      <c r="AR732" s="387"/>
      <c r="AS732" s="387"/>
      <c r="AT732" s="387"/>
      <c r="AU732" s="387"/>
      <c r="AV732" s="387"/>
      <c r="AW732" s="387"/>
      <c r="AX732" s="387"/>
      <c r="AY732" s="387"/>
      <c r="AZ732" s="387"/>
      <c r="BA732" s="387"/>
      <c r="BB732" s="387"/>
      <c r="BC732" s="387"/>
      <c r="BD732" s="387"/>
      <c r="BE732" s="387"/>
      <c r="BF732" s="387"/>
      <c r="BG732" s="387"/>
      <c r="BH732" s="387"/>
      <c r="BI732" s="387"/>
      <c r="BJ732" s="387"/>
      <c r="BK732" s="387"/>
      <c r="BL732" s="387"/>
      <c r="BM732" s="387"/>
      <c r="BN732" s="387"/>
      <c r="BO732" s="387"/>
      <c r="BP732" s="387"/>
      <c r="BQ732" s="387"/>
      <c r="BR732" s="387"/>
      <c r="BS732" s="387"/>
      <c r="BT732" s="387"/>
      <c r="BU732" s="387"/>
      <c r="BV732" s="387"/>
      <c r="BW732" s="295"/>
      <c r="BX732" s="295"/>
      <c r="BY732" s="295"/>
    </row>
    <row r="733" ht="15.0" customHeight="1">
      <c r="A733" s="294"/>
      <c r="B733" s="295" t="str">
        <f>IF(ISTEXT(A733),SUMIF('Production Calendar'!$F$3:$F$171,'Crop Map'!$A733,'Production Calendar'!$G$3:$G$171),"")</f>
        <v/>
      </c>
      <c r="C733" s="327" t="str">
        <f t="shared" si="3"/>
        <v/>
      </c>
      <c r="D733" s="328" t="str">
        <f t="array" ref="D733">IF(ISBLANK(A733),"",XLOOKUP($A733,'Codified Game Plan'!$E$3:$E$477,'Codified Game Plan'!$G$3:$G$477,0))</f>
        <v/>
      </c>
      <c r="E733" s="328" t="str">
        <f>IF(ISBLANK(A733),"",MAXIFS('Codified Game Plan'!$I$3:$I$477,'Codified Game Plan'!$E$3:$E$477,A733))</f>
        <v/>
      </c>
      <c r="F733" s="329" t="str">
        <f t="shared" si="4"/>
        <v>      - </v>
      </c>
      <c r="G733" s="295"/>
      <c r="H733" s="295"/>
      <c r="I733" s="295"/>
      <c r="J733" s="295"/>
      <c r="K733" s="295"/>
      <c r="L733" s="295"/>
      <c r="M733" s="295"/>
      <c r="N733" s="295"/>
      <c r="O733" s="295"/>
      <c r="P733" s="295"/>
      <c r="Q733" s="295"/>
      <c r="R733" s="295"/>
      <c r="S733" s="295"/>
      <c r="T733" s="295"/>
      <c r="U733" s="387"/>
      <c r="V733" s="387"/>
      <c r="W733" s="387"/>
      <c r="X733" s="387"/>
      <c r="Y733" s="387"/>
      <c r="Z733" s="387"/>
      <c r="AA733" s="387"/>
      <c r="AB733" s="387"/>
      <c r="AC733" s="387"/>
      <c r="AD733" s="387"/>
      <c r="AE733" s="387"/>
      <c r="AF733" s="387"/>
      <c r="AG733" s="387"/>
      <c r="AH733" s="387"/>
      <c r="AI733" s="387"/>
      <c r="AJ733" s="387"/>
      <c r="AK733" s="387"/>
      <c r="AL733" s="387"/>
      <c r="AM733" s="387"/>
      <c r="AN733" s="387"/>
      <c r="AO733" s="387"/>
      <c r="AP733" s="387"/>
      <c r="AQ733" s="387"/>
      <c r="AR733" s="387"/>
      <c r="AS733" s="387"/>
      <c r="AT733" s="387"/>
      <c r="AU733" s="387"/>
      <c r="AV733" s="387"/>
      <c r="AW733" s="387"/>
      <c r="AX733" s="387"/>
      <c r="AY733" s="387"/>
      <c r="AZ733" s="387"/>
      <c r="BA733" s="387"/>
      <c r="BB733" s="387"/>
      <c r="BC733" s="387"/>
      <c r="BD733" s="387"/>
      <c r="BE733" s="387"/>
      <c r="BF733" s="387"/>
      <c r="BG733" s="387"/>
      <c r="BH733" s="387"/>
      <c r="BI733" s="387"/>
      <c r="BJ733" s="387"/>
      <c r="BK733" s="387"/>
      <c r="BL733" s="387"/>
      <c r="BM733" s="387"/>
      <c r="BN733" s="387"/>
      <c r="BO733" s="387"/>
      <c r="BP733" s="387"/>
      <c r="BQ733" s="387"/>
      <c r="BR733" s="387"/>
      <c r="BS733" s="387"/>
      <c r="BT733" s="387"/>
      <c r="BU733" s="387"/>
      <c r="BV733" s="387"/>
      <c r="BW733" s="295"/>
      <c r="BX733" s="295"/>
      <c r="BY733" s="295"/>
    </row>
    <row r="734" ht="15.0" customHeight="1">
      <c r="A734" s="294"/>
      <c r="B734" s="295" t="str">
        <f>IF(ISTEXT(A734),SUMIF('Production Calendar'!$F$3:$F$171,'Crop Map'!$A734,'Production Calendar'!$G$3:$G$171),"")</f>
        <v/>
      </c>
      <c r="C734" s="327" t="str">
        <f t="shared" si="3"/>
        <v/>
      </c>
      <c r="D734" s="328" t="str">
        <f t="array" ref="D734">IF(ISBLANK(A734),"",XLOOKUP($A734,'Codified Game Plan'!$E$3:$E$477,'Codified Game Plan'!$G$3:$G$477,0))</f>
        <v/>
      </c>
      <c r="E734" s="328" t="str">
        <f>IF(ISBLANK(A734),"",MAXIFS('Codified Game Plan'!$I$3:$I$477,'Codified Game Plan'!$E$3:$E$477,A734))</f>
        <v/>
      </c>
      <c r="F734" s="329" t="str">
        <f t="shared" si="4"/>
        <v>      - </v>
      </c>
      <c r="G734" s="295"/>
      <c r="H734" s="295"/>
      <c r="I734" s="295"/>
      <c r="J734" s="295"/>
      <c r="K734" s="295"/>
      <c r="L734" s="295"/>
      <c r="M734" s="295"/>
      <c r="N734" s="295"/>
      <c r="O734" s="295"/>
      <c r="P734" s="295"/>
      <c r="Q734" s="295"/>
      <c r="R734" s="295"/>
      <c r="S734" s="295"/>
      <c r="T734" s="295"/>
      <c r="U734" s="387"/>
      <c r="V734" s="387"/>
      <c r="W734" s="387"/>
      <c r="X734" s="387"/>
      <c r="Y734" s="387"/>
      <c r="Z734" s="387"/>
      <c r="AA734" s="387"/>
      <c r="AB734" s="387"/>
      <c r="AC734" s="387"/>
      <c r="AD734" s="387"/>
      <c r="AE734" s="387"/>
      <c r="AF734" s="387"/>
      <c r="AG734" s="387"/>
      <c r="AH734" s="387"/>
      <c r="AI734" s="387"/>
      <c r="AJ734" s="387"/>
      <c r="AK734" s="387"/>
      <c r="AL734" s="387"/>
      <c r="AM734" s="387"/>
      <c r="AN734" s="387"/>
      <c r="AO734" s="387"/>
      <c r="AP734" s="387"/>
      <c r="AQ734" s="387"/>
      <c r="AR734" s="387"/>
      <c r="AS734" s="387"/>
      <c r="AT734" s="387"/>
      <c r="AU734" s="387"/>
      <c r="AV734" s="387"/>
      <c r="AW734" s="387"/>
      <c r="AX734" s="387"/>
      <c r="AY734" s="387"/>
      <c r="AZ734" s="387"/>
      <c r="BA734" s="387"/>
      <c r="BB734" s="387"/>
      <c r="BC734" s="387"/>
      <c r="BD734" s="387"/>
      <c r="BE734" s="387"/>
      <c r="BF734" s="387"/>
      <c r="BG734" s="387"/>
      <c r="BH734" s="387"/>
      <c r="BI734" s="387"/>
      <c r="BJ734" s="387"/>
      <c r="BK734" s="387"/>
      <c r="BL734" s="387"/>
      <c r="BM734" s="387"/>
      <c r="BN734" s="387"/>
      <c r="BO734" s="387"/>
      <c r="BP734" s="387"/>
      <c r="BQ734" s="387"/>
      <c r="BR734" s="387"/>
      <c r="BS734" s="387"/>
      <c r="BT734" s="387"/>
      <c r="BU734" s="387"/>
      <c r="BV734" s="387"/>
      <c r="BW734" s="295"/>
      <c r="BX734" s="295"/>
      <c r="BY734" s="295"/>
    </row>
    <row r="735" ht="15.0" customHeight="1">
      <c r="A735" s="294"/>
      <c r="B735" s="295" t="str">
        <f>IF(ISTEXT(A735),SUMIF('Production Calendar'!$F$3:$F$171,'Crop Map'!$A735,'Production Calendar'!$G$3:$G$171),"")</f>
        <v/>
      </c>
      <c r="C735" s="327" t="str">
        <f t="shared" si="3"/>
        <v/>
      </c>
      <c r="D735" s="328" t="str">
        <f t="array" ref="D735">IF(ISBLANK(A735),"",XLOOKUP($A735,'Codified Game Plan'!$E$3:$E$477,'Codified Game Plan'!$G$3:$G$477,0))</f>
        <v/>
      </c>
      <c r="E735" s="328" t="str">
        <f>IF(ISBLANK(A735),"",MAXIFS('Codified Game Plan'!$I$3:$I$477,'Codified Game Plan'!$E$3:$E$477,A735))</f>
        <v/>
      </c>
      <c r="F735" s="329" t="str">
        <f t="shared" si="4"/>
        <v>      - </v>
      </c>
      <c r="G735" s="295"/>
      <c r="H735" s="295"/>
      <c r="I735" s="295"/>
      <c r="J735" s="295"/>
      <c r="K735" s="295"/>
      <c r="L735" s="295"/>
      <c r="M735" s="295"/>
      <c r="N735" s="295"/>
      <c r="O735" s="295"/>
      <c r="P735" s="295"/>
      <c r="Q735" s="295"/>
      <c r="R735" s="295"/>
      <c r="S735" s="295"/>
      <c r="T735" s="295"/>
      <c r="U735" s="387"/>
      <c r="V735" s="387"/>
      <c r="W735" s="387"/>
      <c r="X735" s="387"/>
      <c r="Y735" s="387"/>
      <c r="Z735" s="387"/>
      <c r="AA735" s="387"/>
      <c r="AB735" s="387"/>
      <c r="AC735" s="387"/>
      <c r="AD735" s="387"/>
      <c r="AE735" s="387"/>
      <c r="AF735" s="387"/>
      <c r="AG735" s="387"/>
      <c r="AH735" s="387"/>
      <c r="AI735" s="387"/>
      <c r="AJ735" s="387"/>
      <c r="AK735" s="387"/>
      <c r="AL735" s="387"/>
      <c r="AM735" s="387"/>
      <c r="AN735" s="387"/>
      <c r="AO735" s="387"/>
      <c r="AP735" s="387"/>
      <c r="AQ735" s="387"/>
      <c r="AR735" s="387"/>
      <c r="AS735" s="387"/>
      <c r="AT735" s="387"/>
      <c r="AU735" s="387"/>
      <c r="AV735" s="387"/>
      <c r="AW735" s="387"/>
      <c r="AX735" s="387"/>
      <c r="AY735" s="387"/>
      <c r="AZ735" s="387"/>
      <c r="BA735" s="387"/>
      <c r="BB735" s="387"/>
      <c r="BC735" s="387"/>
      <c r="BD735" s="387"/>
      <c r="BE735" s="387"/>
      <c r="BF735" s="387"/>
      <c r="BG735" s="387"/>
      <c r="BH735" s="387"/>
      <c r="BI735" s="387"/>
      <c r="BJ735" s="387"/>
      <c r="BK735" s="387"/>
      <c r="BL735" s="387"/>
      <c r="BM735" s="387"/>
      <c r="BN735" s="387"/>
      <c r="BO735" s="387"/>
      <c r="BP735" s="387"/>
      <c r="BQ735" s="387"/>
      <c r="BR735" s="387"/>
      <c r="BS735" s="387"/>
      <c r="BT735" s="387"/>
      <c r="BU735" s="387"/>
      <c r="BV735" s="387"/>
      <c r="BW735" s="295"/>
      <c r="BX735" s="295"/>
      <c r="BY735" s="295"/>
    </row>
    <row r="736" ht="15.0" customHeight="1">
      <c r="A736" s="294"/>
      <c r="B736" s="295" t="str">
        <f>IF(ISTEXT(A736),SUMIF('Production Calendar'!$F$3:$F$171,'Crop Map'!$A736,'Production Calendar'!$G$3:$G$171),"")</f>
        <v/>
      </c>
      <c r="C736" s="327" t="str">
        <f t="shared" si="3"/>
        <v/>
      </c>
      <c r="D736" s="328" t="str">
        <f t="array" ref="D736">IF(ISBLANK(A736),"",XLOOKUP($A736,'Codified Game Plan'!$E$3:$E$477,'Codified Game Plan'!$G$3:$G$477,0))</f>
        <v/>
      </c>
      <c r="E736" s="328" t="str">
        <f>IF(ISBLANK(A736),"",MAXIFS('Codified Game Plan'!$I$3:$I$477,'Codified Game Plan'!$E$3:$E$477,A736))</f>
        <v/>
      </c>
      <c r="F736" s="329" t="str">
        <f t="shared" si="4"/>
        <v>      - </v>
      </c>
      <c r="G736" s="295"/>
      <c r="H736" s="295"/>
      <c r="I736" s="295"/>
      <c r="J736" s="295"/>
      <c r="K736" s="295"/>
      <c r="L736" s="295"/>
      <c r="M736" s="295"/>
      <c r="N736" s="295"/>
      <c r="O736" s="295"/>
      <c r="P736" s="295"/>
      <c r="Q736" s="295"/>
      <c r="R736" s="295"/>
      <c r="S736" s="295"/>
      <c r="T736" s="295"/>
      <c r="U736" s="387"/>
      <c r="V736" s="387"/>
      <c r="W736" s="387"/>
      <c r="X736" s="387"/>
      <c r="Y736" s="387"/>
      <c r="Z736" s="387"/>
      <c r="AA736" s="387"/>
      <c r="AB736" s="387"/>
      <c r="AC736" s="387"/>
      <c r="AD736" s="387"/>
      <c r="AE736" s="387"/>
      <c r="AF736" s="387"/>
      <c r="AG736" s="387"/>
      <c r="AH736" s="387"/>
      <c r="AI736" s="387"/>
      <c r="AJ736" s="387"/>
      <c r="AK736" s="387"/>
      <c r="AL736" s="387"/>
      <c r="AM736" s="387"/>
      <c r="AN736" s="387"/>
      <c r="AO736" s="387"/>
      <c r="AP736" s="387"/>
      <c r="AQ736" s="387"/>
      <c r="AR736" s="387"/>
      <c r="AS736" s="387"/>
      <c r="AT736" s="387"/>
      <c r="AU736" s="387"/>
      <c r="AV736" s="387"/>
      <c r="AW736" s="387"/>
      <c r="AX736" s="387"/>
      <c r="AY736" s="387"/>
      <c r="AZ736" s="387"/>
      <c r="BA736" s="387"/>
      <c r="BB736" s="387"/>
      <c r="BC736" s="387"/>
      <c r="BD736" s="387"/>
      <c r="BE736" s="387"/>
      <c r="BF736" s="387"/>
      <c r="BG736" s="387"/>
      <c r="BH736" s="387"/>
      <c r="BI736" s="387"/>
      <c r="BJ736" s="387"/>
      <c r="BK736" s="387"/>
      <c r="BL736" s="387"/>
      <c r="BM736" s="387"/>
      <c r="BN736" s="387"/>
      <c r="BO736" s="387"/>
      <c r="BP736" s="387"/>
      <c r="BQ736" s="387"/>
      <c r="BR736" s="387"/>
      <c r="BS736" s="387"/>
      <c r="BT736" s="387"/>
      <c r="BU736" s="387"/>
      <c r="BV736" s="387"/>
      <c r="BW736" s="295"/>
      <c r="BX736" s="295"/>
      <c r="BY736" s="295"/>
    </row>
    <row r="737" ht="15.0" customHeight="1">
      <c r="A737" s="294"/>
      <c r="B737" s="295" t="str">
        <f>IF(ISTEXT(A737),SUMIF('Production Calendar'!$F$3:$F$171,'Crop Map'!$A737,'Production Calendar'!$G$3:$G$171),"")</f>
        <v/>
      </c>
      <c r="C737" s="327" t="str">
        <f t="shared" si="3"/>
        <v/>
      </c>
      <c r="D737" s="328" t="str">
        <f t="array" ref="D737">IF(ISBLANK(A737),"",XLOOKUP($A737,'Codified Game Plan'!$E$3:$E$477,'Codified Game Plan'!$G$3:$G$477,0))</f>
        <v/>
      </c>
      <c r="E737" s="328" t="str">
        <f>IF(ISBLANK(A737),"",MAXIFS('Codified Game Plan'!$I$3:$I$477,'Codified Game Plan'!$E$3:$E$477,A737))</f>
        <v/>
      </c>
      <c r="F737" s="329" t="str">
        <f t="shared" si="4"/>
        <v>      - </v>
      </c>
      <c r="G737" s="295"/>
      <c r="H737" s="295"/>
      <c r="I737" s="295"/>
      <c r="J737" s="295"/>
      <c r="K737" s="295"/>
      <c r="L737" s="295"/>
      <c r="M737" s="295"/>
      <c r="N737" s="295"/>
      <c r="O737" s="295"/>
      <c r="P737" s="295"/>
      <c r="Q737" s="295"/>
      <c r="R737" s="295"/>
      <c r="S737" s="295"/>
      <c r="T737" s="295"/>
      <c r="U737" s="387"/>
      <c r="V737" s="387"/>
      <c r="W737" s="387"/>
      <c r="X737" s="387"/>
      <c r="Y737" s="387"/>
      <c r="Z737" s="387"/>
      <c r="AA737" s="387"/>
      <c r="AB737" s="387"/>
      <c r="AC737" s="387"/>
      <c r="AD737" s="387"/>
      <c r="AE737" s="387"/>
      <c r="AF737" s="387"/>
      <c r="AG737" s="387"/>
      <c r="AH737" s="387"/>
      <c r="AI737" s="387"/>
      <c r="AJ737" s="387"/>
      <c r="AK737" s="387"/>
      <c r="AL737" s="387"/>
      <c r="AM737" s="387"/>
      <c r="AN737" s="387"/>
      <c r="AO737" s="387"/>
      <c r="AP737" s="387"/>
      <c r="AQ737" s="387"/>
      <c r="AR737" s="387"/>
      <c r="AS737" s="387"/>
      <c r="AT737" s="387"/>
      <c r="AU737" s="387"/>
      <c r="AV737" s="387"/>
      <c r="AW737" s="387"/>
      <c r="AX737" s="387"/>
      <c r="AY737" s="387"/>
      <c r="AZ737" s="387"/>
      <c r="BA737" s="387"/>
      <c r="BB737" s="387"/>
      <c r="BC737" s="387"/>
      <c r="BD737" s="387"/>
      <c r="BE737" s="387"/>
      <c r="BF737" s="387"/>
      <c r="BG737" s="387"/>
      <c r="BH737" s="387"/>
      <c r="BI737" s="387"/>
      <c r="BJ737" s="387"/>
      <c r="BK737" s="387"/>
      <c r="BL737" s="387"/>
      <c r="BM737" s="387"/>
      <c r="BN737" s="387"/>
      <c r="BO737" s="387"/>
      <c r="BP737" s="387"/>
      <c r="BQ737" s="387"/>
      <c r="BR737" s="387"/>
      <c r="BS737" s="387"/>
      <c r="BT737" s="387"/>
      <c r="BU737" s="387"/>
      <c r="BV737" s="387"/>
      <c r="BW737" s="295"/>
      <c r="BX737" s="295"/>
      <c r="BY737" s="295"/>
    </row>
    <row r="738" ht="15.0" customHeight="1">
      <c r="A738" s="294"/>
      <c r="B738" s="295" t="str">
        <f>IF(ISTEXT(A738),SUMIF('Production Calendar'!$F$3:$F$171,'Crop Map'!$A738,'Production Calendar'!$G$3:$G$171),"")</f>
        <v/>
      </c>
      <c r="C738" s="327" t="str">
        <f t="shared" si="3"/>
        <v/>
      </c>
      <c r="D738" s="328" t="str">
        <f t="array" ref="D738">IF(ISBLANK(A738),"",XLOOKUP($A738,'Codified Game Plan'!$E$3:$E$477,'Codified Game Plan'!$G$3:$G$477,0))</f>
        <v/>
      </c>
      <c r="E738" s="328" t="str">
        <f>IF(ISBLANK(A738),"",MAXIFS('Codified Game Plan'!$I$3:$I$477,'Codified Game Plan'!$E$3:$E$477,A738))</f>
        <v/>
      </c>
      <c r="F738" s="329" t="str">
        <f t="shared" si="4"/>
        <v>      - </v>
      </c>
      <c r="G738" s="295"/>
      <c r="H738" s="295"/>
      <c r="I738" s="295"/>
      <c r="J738" s="295"/>
      <c r="K738" s="295"/>
      <c r="L738" s="295"/>
      <c r="M738" s="295"/>
      <c r="N738" s="295"/>
      <c r="O738" s="295"/>
      <c r="P738" s="295"/>
      <c r="Q738" s="295"/>
      <c r="R738" s="295"/>
      <c r="S738" s="295"/>
      <c r="T738" s="295"/>
      <c r="U738" s="387"/>
      <c r="V738" s="387"/>
      <c r="W738" s="387"/>
      <c r="X738" s="387"/>
      <c r="Y738" s="387"/>
      <c r="Z738" s="387"/>
      <c r="AA738" s="387"/>
      <c r="AB738" s="387"/>
      <c r="AC738" s="387"/>
      <c r="AD738" s="387"/>
      <c r="AE738" s="387"/>
      <c r="AF738" s="387"/>
      <c r="AG738" s="387"/>
      <c r="AH738" s="387"/>
      <c r="AI738" s="387"/>
      <c r="AJ738" s="387"/>
      <c r="AK738" s="387"/>
      <c r="AL738" s="387"/>
      <c r="AM738" s="387"/>
      <c r="AN738" s="387"/>
      <c r="AO738" s="387"/>
      <c r="AP738" s="387"/>
      <c r="AQ738" s="387"/>
      <c r="AR738" s="387"/>
      <c r="AS738" s="387"/>
      <c r="AT738" s="387"/>
      <c r="AU738" s="387"/>
      <c r="AV738" s="387"/>
      <c r="AW738" s="387"/>
      <c r="AX738" s="387"/>
      <c r="AY738" s="387"/>
      <c r="AZ738" s="387"/>
      <c r="BA738" s="387"/>
      <c r="BB738" s="387"/>
      <c r="BC738" s="387"/>
      <c r="BD738" s="387"/>
      <c r="BE738" s="387"/>
      <c r="BF738" s="387"/>
      <c r="BG738" s="387"/>
      <c r="BH738" s="387"/>
      <c r="BI738" s="387"/>
      <c r="BJ738" s="387"/>
      <c r="BK738" s="387"/>
      <c r="BL738" s="387"/>
      <c r="BM738" s="387"/>
      <c r="BN738" s="387"/>
      <c r="BO738" s="387"/>
      <c r="BP738" s="387"/>
      <c r="BQ738" s="387"/>
      <c r="BR738" s="387"/>
      <c r="BS738" s="387"/>
      <c r="BT738" s="387"/>
      <c r="BU738" s="387"/>
      <c r="BV738" s="387"/>
      <c r="BW738" s="295"/>
      <c r="BX738" s="295"/>
      <c r="BY738" s="295"/>
    </row>
    <row r="739" ht="15.0" customHeight="1">
      <c r="A739" s="294"/>
      <c r="B739" s="295" t="str">
        <f>IF(ISTEXT(A739),SUMIF('Production Calendar'!$F$3:$F$171,'Crop Map'!$A739,'Production Calendar'!$G$3:$G$171),"")</f>
        <v/>
      </c>
      <c r="C739" s="327" t="str">
        <f t="shared" si="3"/>
        <v/>
      </c>
      <c r="D739" s="328" t="str">
        <f t="array" ref="D739">IF(ISBLANK(A739),"",XLOOKUP($A739,'Codified Game Plan'!$E$3:$E$477,'Codified Game Plan'!$G$3:$G$477,0))</f>
        <v/>
      </c>
      <c r="E739" s="328" t="str">
        <f>IF(ISBLANK(A739),"",MAXIFS('Codified Game Plan'!$I$3:$I$477,'Codified Game Plan'!$E$3:$E$477,A739))</f>
        <v/>
      </c>
      <c r="F739" s="329" t="str">
        <f t="shared" si="4"/>
        <v>      - </v>
      </c>
      <c r="G739" s="295"/>
      <c r="H739" s="295"/>
      <c r="I739" s="295"/>
      <c r="J739" s="295"/>
      <c r="K739" s="295"/>
      <c r="L739" s="295"/>
      <c r="M739" s="295"/>
      <c r="N739" s="295"/>
      <c r="O739" s="295"/>
      <c r="P739" s="295"/>
      <c r="Q739" s="295"/>
      <c r="R739" s="295"/>
      <c r="S739" s="295"/>
      <c r="T739" s="295"/>
      <c r="U739" s="387"/>
      <c r="V739" s="387"/>
      <c r="W739" s="387"/>
      <c r="X739" s="387"/>
      <c r="Y739" s="387"/>
      <c r="Z739" s="387"/>
      <c r="AA739" s="387"/>
      <c r="AB739" s="387"/>
      <c r="AC739" s="387"/>
      <c r="AD739" s="387"/>
      <c r="AE739" s="387"/>
      <c r="AF739" s="387"/>
      <c r="AG739" s="387"/>
      <c r="AH739" s="387"/>
      <c r="AI739" s="387"/>
      <c r="AJ739" s="387"/>
      <c r="AK739" s="387"/>
      <c r="AL739" s="387"/>
      <c r="AM739" s="387"/>
      <c r="AN739" s="387"/>
      <c r="AO739" s="387"/>
      <c r="AP739" s="387"/>
      <c r="AQ739" s="387"/>
      <c r="AR739" s="387"/>
      <c r="AS739" s="387"/>
      <c r="AT739" s="387"/>
      <c r="AU739" s="387"/>
      <c r="AV739" s="387"/>
      <c r="AW739" s="387"/>
      <c r="AX739" s="387"/>
      <c r="AY739" s="387"/>
      <c r="AZ739" s="387"/>
      <c r="BA739" s="387"/>
      <c r="BB739" s="387"/>
      <c r="BC739" s="387"/>
      <c r="BD739" s="387"/>
      <c r="BE739" s="387"/>
      <c r="BF739" s="387"/>
      <c r="BG739" s="387"/>
      <c r="BH739" s="387"/>
      <c r="BI739" s="387"/>
      <c r="BJ739" s="387"/>
      <c r="BK739" s="387"/>
      <c r="BL739" s="387"/>
      <c r="BM739" s="387"/>
      <c r="BN739" s="387"/>
      <c r="BO739" s="387"/>
      <c r="BP739" s="387"/>
      <c r="BQ739" s="387"/>
      <c r="BR739" s="387"/>
      <c r="BS739" s="387"/>
      <c r="BT739" s="387"/>
      <c r="BU739" s="387"/>
      <c r="BV739" s="387"/>
      <c r="BW739" s="295"/>
      <c r="BX739" s="295"/>
      <c r="BY739" s="295"/>
    </row>
    <row r="740" ht="15.0" customHeight="1">
      <c r="A740" s="294"/>
      <c r="B740" s="295" t="str">
        <f>IF(ISTEXT(A740),SUMIF('Production Calendar'!$F$3:$F$171,'Crop Map'!$A740,'Production Calendar'!$G$3:$G$171),"")</f>
        <v/>
      </c>
      <c r="C740" s="327" t="str">
        <f t="shared" si="3"/>
        <v/>
      </c>
      <c r="D740" s="328" t="str">
        <f t="array" ref="D740">IF(ISBLANK(A740),"",XLOOKUP($A740,'Codified Game Plan'!$E$3:$E$477,'Codified Game Plan'!$G$3:$G$477,0))</f>
        <v/>
      </c>
      <c r="E740" s="328" t="str">
        <f>IF(ISBLANK(A740),"",MAXIFS('Codified Game Plan'!$I$3:$I$477,'Codified Game Plan'!$E$3:$E$477,A740))</f>
        <v/>
      </c>
      <c r="F740" s="329" t="str">
        <f t="shared" si="4"/>
        <v>      - </v>
      </c>
      <c r="G740" s="295"/>
      <c r="H740" s="295"/>
      <c r="I740" s="295"/>
      <c r="J740" s="295"/>
      <c r="K740" s="295"/>
      <c r="L740" s="295"/>
      <c r="M740" s="295"/>
      <c r="N740" s="295"/>
      <c r="O740" s="295"/>
      <c r="P740" s="295"/>
      <c r="Q740" s="295"/>
      <c r="R740" s="295"/>
      <c r="S740" s="295"/>
      <c r="T740" s="295"/>
      <c r="U740" s="387"/>
      <c r="V740" s="387"/>
      <c r="W740" s="387"/>
      <c r="X740" s="387"/>
      <c r="Y740" s="387"/>
      <c r="Z740" s="387"/>
      <c r="AA740" s="387"/>
      <c r="AB740" s="387"/>
      <c r="AC740" s="387"/>
      <c r="AD740" s="387"/>
      <c r="AE740" s="387"/>
      <c r="AF740" s="387"/>
      <c r="AG740" s="387"/>
      <c r="AH740" s="387"/>
      <c r="AI740" s="387"/>
      <c r="AJ740" s="387"/>
      <c r="AK740" s="387"/>
      <c r="AL740" s="387"/>
      <c r="AM740" s="387"/>
      <c r="AN740" s="387"/>
      <c r="AO740" s="387"/>
      <c r="AP740" s="387"/>
      <c r="AQ740" s="387"/>
      <c r="AR740" s="387"/>
      <c r="AS740" s="387"/>
      <c r="AT740" s="387"/>
      <c r="AU740" s="387"/>
      <c r="AV740" s="387"/>
      <c r="AW740" s="387"/>
      <c r="AX740" s="387"/>
      <c r="AY740" s="387"/>
      <c r="AZ740" s="387"/>
      <c r="BA740" s="387"/>
      <c r="BB740" s="387"/>
      <c r="BC740" s="387"/>
      <c r="BD740" s="387"/>
      <c r="BE740" s="387"/>
      <c r="BF740" s="387"/>
      <c r="BG740" s="387"/>
      <c r="BH740" s="387"/>
      <c r="BI740" s="387"/>
      <c r="BJ740" s="387"/>
      <c r="BK740" s="387"/>
      <c r="BL740" s="387"/>
      <c r="BM740" s="387"/>
      <c r="BN740" s="387"/>
      <c r="BO740" s="387"/>
      <c r="BP740" s="387"/>
      <c r="BQ740" s="387"/>
      <c r="BR740" s="387"/>
      <c r="BS740" s="387"/>
      <c r="BT740" s="387"/>
      <c r="BU740" s="387"/>
      <c r="BV740" s="387"/>
      <c r="BW740" s="295"/>
      <c r="BX740" s="295"/>
      <c r="BY740" s="295"/>
    </row>
    <row r="741" ht="15.0" customHeight="1">
      <c r="A741" s="294"/>
      <c r="B741" s="295" t="str">
        <f>IF(ISTEXT(A741),SUMIF('Production Calendar'!$F$3:$F$171,'Crop Map'!$A741,'Production Calendar'!$G$3:$G$171),"")</f>
        <v/>
      </c>
      <c r="C741" s="327" t="str">
        <f t="shared" si="3"/>
        <v/>
      </c>
      <c r="D741" s="328" t="str">
        <f t="array" ref="D741">IF(ISBLANK(A741),"",XLOOKUP($A741,'Codified Game Plan'!$E$3:$E$477,'Codified Game Plan'!$G$3:$G$477,0))</f>
        <v/>
      </c>
      <c r="E741" s="328" t="str">
        <f>IF(ISBLANK(A741),"",MAXIFS('Codified Game Plan'!$I$3:$I$477,'Codified Game Plan'!$E$3:$E$477,A741))</f>
        <v/>
      </c>
      <c r="F741" s="329" t="str">
        <f t="shared" si="4"/>
        <v>      - </v>
      </c>
      <c r="G741" s="295"/>
      <c r="H741" s="295"/>
      <c r="I741" s="295"/>
      <c r="J741" s="295"/>
      <c r="K741" s="295"/>
      <c r="L741" s="295"/>
      <c r="M741" s="295"/>
      <c r="N741" s="295"/>
      <c r="O741" s="295"/>
      <c r="P741" s="295"/>
      <c r="Q741" s="295"/>
      <c r="R741" s="295"/>
      <c r="S741" s="295"/>
      <c r="T741" s="295"/>
      <c r="U741" s="387"/>
      <c r="V741" s="387"/>
      <c r="W741" s="387"/>
      <c r="X741" s="387"/>
      <c r="Y741" s="387"/>
      <c r="Z741" s="387"/>
      <c r="AA741" s="387"/>
      <c r="AB741" s="387"/>
      <c r="AC741" s="387"/>
      <c r="AD741" s="387"/>
      <c r="AE741" s="387"/>
      <c r="AF741" s="387"/>
      <c r="AG741" s="387"/>
      <c r="AH741" s="387"/>
      <c r="AI741" s="387"/>
      <c r="AJ741" s="387"/>
      <c r="AK741" s="387"/>
      <c r="AL741" s="387"/>
      <c r="AM741" s="387"/>
      <c r="AN741" s="387"/>
      <c r="AO741" s="387"/>
      <c r="AP741" s="387"/>
      <c r="AQ741" s="387"/>
      <c r="AR741" s="387"/>
      <c r="AS741" s="387"/>
      <c r="AT741" s="387"/>
      <c r="AU741" s="387"/>
      <c r="AV741" s="387"/>
      <c r="AW741" s="387"/>
      <c r="AX741" s="387"/>
      <c r="AY741" s="387"/>
      <c r="AZ741" s="387"/>
      <c r="BA741" s="387"/>
      <c r="BB741" s="387"/>
      <c r="BC741" s="387"/>
      <c r="BD741" s="387"/>
      <c r="BE741" s="387"/>
      <c r="BF741" s="387"/>
      <c r="BG741" s="387"/>
      <c r="BH741" s="387"/>
      <c r="BI741" s="387"/>
      <c r="BJ741" s="387"/>
      <c r="BK741" s="387"/>
      <c r="BL741" s="387"/>
      <c r="BM741" s="387"/>
      <c r="BN741" s="387"/>
      <c r="BO741" s="387"/>
      <c r="BP741" s="387"/>
      <c r="BQ741" s="387"/>
      <c r="BR741" s="387"/>
      <c r="BS741" s="387"/>
      <c r="BT741" s="387"/>
      <c r="BU741" s="387"/>
      <c r="BV741" s="387"/>
      <c r="BW741" s="295"/>
      <c r="BX741" s="295"/>
      <c r="BY741" s="295"/>
    </row>
    <row r="742" ht="15.0" customHeight="1">
      <c r="A742" s="294"/>
      <c r="B742" s="295" t="str">
        <f>IF(ISTEXT(A742),SUMIF('Production Calendar'!$F$3:$F$171,'Crop Map'!$A742,'Production Calendar'!$G$3:$G$171),"")</f>
        <v/>
      </c>
      <c r="C742" s="327" t="str">
        <f t="shared" si="3"/>
        <v/>
      </c>
      <c r="D742" s="328" t="str">
        <f t="array" ref="D742">IF(ISBLANK(A742),"",XLOOKUP($A742,'Codified Game Plan'!$E$3:$E$477,'Codified Game Plan'!$G$3:$G$477,0))</f>
        <v/>
      </c>
      <c r="E742" s="328" t="str">
        <f>IF(ISBLANK(A742),"",MAXIFS('Codified Game Plan'!$I$3:$I$477,'Codified Game Plan'!$E$3:$E$477,A742))</f>
        <v/>
      </c>
      <c r="F742" s="329" t="str">
        <f t="shared" si="4"/>
        <v>      - </v>
      </c>
      <c r="G742" s="295"/>
      <c r="H742" s="295"/>
      <c r="I742" s="295"/>
      <c r="J742" s="295"/>
      <c r="K742" s="295"/>
      <c r="L742" s="295"/>
      <c r="M742" s="295"/>
      <c r="N742" s="295"/>
      <c r="O742" s="295"/>
      <c r="P742" s="295"/>
      <c r="Q742" s="295"/>
      <c r="R742" s="295"/>
      <c r="S742" s="295"/>
      <c r="T742" s="295"/>
      <c r="U742" s="387"/>
      <c r="V742" s="387"/>
      <c r="W742" s="387"/>
      <c r="X742" s="387"/>
      <c r="Y742" s="387"/>
      <c r="Z742" s="387"/>
      <c r="AA742" s="387"/>
      <c r="AB742" s="387"/>
      <c r="AC742" s="387"/>
      <c r="AD742" s="387"/>
      <c r="AE742" s="387"/>
      <c r="AF742" s="387"/>
      <c r="AG742" s="387"/>
      <c r="AH742" s="387"/>
      <c r="AI742" s="387"/>
      <c r="AJ742" s="387"/>
      <c r="AK742" s="387"/>
      <c r="AL742" s="387"/>
      <c r="AM742" s="387"/>
      <c r="AN742" s="387"/>
      <c r="AO742" s="387"/>
      <c r="AP742" s="387"/>
      <c r="AQ742" s="387"/>
      <c r="AR742" s="387"/>
      <c r="AS742" s="387"/>
      <c r="AT742" s="387"/>
      <c r="AU742" s="387"/>
      <c r="AV742" s="387"/>
      <c r="AW742" s="387"/>
      <c r="AX742" s="387"/>
      <c r="AY742" s="387"/>
      <c r="AZ742" s="387"/>
      <c r="BA742" s="387"/>
      <c r="BB742" s="387"/>
      <c r="BC742" s="387"/>
      <c r="BD742" s="387"/>
      <c r="BE742" s="387"/>
      <c r="BF742" s="387"/>
      <c r="BG742" s="387"/>
      <c r="BH742" s="387"/>
      <c r="BI742" s="387"/>
      <c r="BJ742" s="387"/>
      <c r="BK742" s="387"/>
      <c r="BL742" s="387"/>
      <c r="BM742" s="387"/>
      <c r="BN742" s="387"/>
      <c r="BO742" s="387"/>
      <c r="BP742" s="387"/>
      <c r="BQ742" s="387"/>
      <c r="BR742" s="387"/>
      <c r="BS742" s="387"/>
      <c r="BT742" s="387"/>
      <c r="BU742" s="387"/>
      <c r="BV742" s="387"/>
      <c r="BW742" s="295"/>
      <c r="BX742" s="295"/>
      <c r="BY742" s="295"/>
    </row>
    <row r="743" ht="15.0" customHeight="1">
      <c r="A743" s="294"/>
      <c r="B743" s="295" t="str">
        <f>IF(ISTEXT(A743),SUMIF('Production Calendar'!$F$3:$F$171,'Crop Map'!$A743,'Production Calendar'!$G$3:$G$171),"")</f>
        <v/>
      </c>
      <c r="C743" s="327" t="str">
        <f t="shared" si="3"/>
        <v/>
      </c>
      <c r="D743" s="328" t="str">
        <f t="array" ref="D743">IF(ISBLANK(A743),"",XLOOKUP($A743,'Codified Game Plan'!$E$3:$E$477,'Codified Game Plan'!$G$3:$G$477,0))</f>
        <v/>
      </c>
      <c r="E743" s="328" t="str">
        <f>IF(ISBLANK(A743),"",MAXIFS('Codified Game Plan'!$I$3:$I$477,'Codified Game Plan'!$E$3:$E$477,A743))</f>
        <v/>
      </c>
      <c r="F743" s="329" t="str">
        <f t="shared" si="4"/>
        <v>      - </v>
      </c>
      <c r="G743" s="295"/>
      <c r="H743" s="295"/>
      <c r="I743" s="295"/>
      <c r="J743" s="295"/>
      <c r="K743" s="295"/>
      <c r="L743" s="295"/>
      <c r="M743" s="295"/>
      <c r="N743" s="295"/>
      <c r="O743" s="295"/>
      <c r="P743" s="295"/>
      <c r="Q743" s="295"/>
      <c r="R743" s="295"/>
      <c r="S743" s="295"/>
      <c r="T743" s="295"/>
      <c r="U743" s="387"/>
      <c r="V743" s="387"/>
      <c r="W743" s="387"/>
      <c r="X743" s="387"/>
      <c r="Y743" s="387"/>
      <c r="Z743" s="387"/>
      <c r="AA743" s="387"/>
      <c r="AB743" s="387"/>
      <c r="AC743" s="387"/>
      <c r="AD743" s="387"/>
      <c r="AE743" s="387"/>
      <c r="AF743" s="387"/>
      <c r="AG743" s="387"/>
      <c r="AH743" s="387"/>
      <c r="AI743" s="387"/>
      <c r="AJ743" s="387"/>
      <c r="AK743" s="387"/>
      <c r="AL743" s="387"/>
      <c r="AM743" s="387"/>
      <c r="AN743" s="387"/>
      <c r="AO743" s="387"/>
      <c r="AP743" s="387"/>
      <c r="AQ743" s="387"/>
      <c r="AR743" s="387"/>
      <c r="AS743" s="387"/>
      <c r="AT743" s="387"/>
      <c r="AU743" s="387"/>
      <c r="AV743" s="387"/>
      <c r="AW743" s="387"/>
      <c r="AX743" s="387"/>
      <c r="AY743" s="387"/>
      <c r="AZ743" s="387"/>
      <c r="BA743" s="387"/>
      <c r="BB743" s="387"/>
      <c r="BC743" s="387"/>
      <c r="BD743" s="387"/>
      <c r="BE743" s="387"/>
      <c r="BF743" s="387"/>
      <c r="BG743" s="387"/>
      <c r="BH743" s="387"/>
      <c r="BI743" s="387"/>
      <c r="BJ743" s="387"/>
      <c r="BK743" s="387"/>
      <c r="BL743" s="387"/>
      <c r="BM743" s="387"/>
      <c r="BN743" s="387"/>
      <c r="BO743" s="387"/>
      <c r="BP743" s="387"/>
      <c r="BQ743" s="387"/>
      <c r="BR743" s="387"/>
      <c r="BS743" s="387"/>
      <c r="BT743" s="387"/>
      <c r="BU743" s="387"/>
      <c r="BV743" s="387"/>
      <c r="BW743" s="295"/>
      <c r="BX743" s="295"/>
      <c r="BY743" s="295"/>
    </row>
    <row r="744" ht="15.0" customHeight="1">
      <c r="A744" s="294"/>
      <c r="B744" s="295" t="str">
        <f>IF(ISTEXT(A744),SUMIF('Production Calendar'!$F$3:$F$171,'Crop Map'!$A744,'Production Calendar'!$G$3:$G$171),"")</f>
        <v/>
      </c>
      <c r="C744" s="327" t="str">
        <f t="shared" si="3"/>
        <v/>
      </c>
      <c r="D744" s="328" t="str">
        <f t="array" ref="D744">IF(ISBLANK(A744),"",XLOOKUP($A744,'Codified Game Plan'!$E$3:$E$477,'Codified Game Plan'!$G$3:$G$477,0))</f>
        <v/>
      </c>
      <c r="E744" s="328" t="str">
        <f>IF(ISBLANK(A744),"",MAXIFS('Codified Game Plan'!$I$3:$I$477,'Codified Game Plan'!$E$3:$E$477,A744))</f>
        <v/>
      </c>
      <c r="F744" s="329" t="str">
        <f t="shared" si="4"/>
        <v>      - </v>
      </c>
      <c r="G744" s="295"/>
      <c r="H744" s="295"/>
      <c r="I744" s="295"/>
      <c r="J744" s="295"/>
      <c r="K744" s="295"/>
      <c r="L744" s="295"/>
      <c r="M744" s="295"/>
      <c r="N744" s="295"/>
      <c r="O744" s="295"/>
      <c r="P744" s="295"/>
      <c r="Q744" s="295"/>
      <c r="R744" s="295"/>
      <c r="S744" s="295"/>
      <c r="T744" s="295"/>
      <c r="U744" s="387"/>
      <c r="V744" s="387"/>
      <c r="W744" s="387"/>
      <c r="X744" s="387"/>
      <c r="Y744" s="387"/>
      <c r="Z744" s="387"/>
      <c r="AA744" s="387"/>
      <c r="AB744" s="387"/>
      <c r="AC744" s="387"/>
      <c r="AD744" s="387"/>
      <c r="AE744" s="387"/>
      <c r="AF744" s="387"/>
      <c r="AG744" s="387"/>
      <c r="AH744" s="387"/>
      <c r="AI744" s="387"/>
      <c r="AJ744" s="387"/>
      <c r="AK744" s="387"/>
      <c r="AL744" s="387"/>
      <c r="AM744" s="387"/>
      <c r="AN744" s="387"/>
      <c r="AO744" s="387"/>
      <c r="AP744" s="387"/>
      <c r="AQ744" s="387"/>
      <c r="AR744" s="387"/>
      <c r="AS744" s="387"/>
      <c r="AT744" s="387"/>
      <c r="AU744" s="387"/>
      <c r="AV744" s="387"/>
      <c r="AW744" s="387"/>
      <c r="AX744" s="387"/>
      <c r="AY744" s="387"/>
      <c r="AZ744" s="387"/>
      <c r="BA744" s="387"/>
      <c r="BB744" s="387"/>
      <c r="BC744" s="387"/>
      <c r="BD744" s="387"/>
      <c r="BE744" s="387"/>
      <c r="BF744" s="387"/>
      <c r="BG744" s="387"/>
      <c r="BH744" s="387"/>
      <c r="BI744" s="387"/>
      <c r="BJ744" s="387"/>
      <c r="BK744" s="387"/>
      <c r="BL744" s="387"/>
      <c r="BM744" s="387"/>
      <c r="BN744" s="387"/>
      <c r="BO744" s="387"/>
      <c r="BP744" s="387"/>
      <c r="BQ744" s="387"/>
      <c r="BR744" s="387"/>
      <c r="BS744" s="387"/>
      <c r="BT744" s="387"/>
      <c r="BU744" s="387"/>
      <c r="BV744" s="387"/>
      <c r="BW744" s="295"/>
      <c r="BX744" s="295"/>
      <c r="BY744" s="295"/>
    </row>
    <row r="745" ht="15.0" customHeight="1">
      <c r="A745" s="294"/>
      <c r="B745" s="295" t="str">
        <f>IF(ISTEXT(A745),SUMIF('Production Calendar'!$F$3:$F$171,'Crop Map'!$A745,'Production Calendar'!$G$3:$G$171),"")</f>
        <v/>
      </c>
      <c r="C745" s="327" t="str">
        <f t="shared" si="3"/>
        <v/>
      </c>
      <c r="D745" s="328" t="str">
        <f t="array" ref="D745">IF(ISBLANK(A745),"",XLOOKUP($A745,'Codified Game Plan'!$E$3:$E$477,'Codified Game Plan'!$G$3:$G$477,0))</f>
        <v/>
      </c>
      <c r="E745" s="328" t="str">
        <f>IF(ISBLANK(A745),"",MAXIFS('Codified Game Plan'!$I$3:$I$477,'Codified Game Plan'!$E$3:$E$477,A745))</f>
        <v/>
      </c>
      <c r="F745" s="329" t="str">
        <f t="shared" si="4"/>
        <v>      - </v>
      </c>
      <c r="G745" s="295"/>
      <c r="H745" s="295"/>
      <c r="I745" s="295"/>
      <c r="J745" s="295"/>
      <c r="K745" s="295"/>
      <c r="L745" s="295"/>
      <c r="M745" s="295"/>
      <c r="N745" s="295"/>
      <c r="O745" s="295"/>
      <c r="P745" s="295"/>
      <c r="Q745" s="295"/>
      <c r="R745" s="295"/>
      <c r="S745" s="295"/>
      <c r="T745" s="295"/>
      <c r="U745" s="387"/>
      <c r="V745" s="387"/>
      <c r="W745" s="387"/>
      <c r="X745" s="387"/>
      <c r="Y745" s="387"/>
      <c r="Z745" s="387"/>
      <c r="AA745" s="387"/>
      <c r="AB745" s="387"/>
      <c r="AC745" s="387"/>
      <c r="AD745" s="387"/>
      <c r="AE745" s="387"/>
      <c r="AF745" s="387"/>
      <c r="AG745" s="387"/>
      <c r="AH745" s="387"/>
      <c r="AI745" s="387"/>
      <c r="AJ745" s="387"/>
      <c r="AK745" s="387"/>
      <c r="AL745" s="387"/>
      <c r="AM745" s="387"/>
      <c r="AN745" s="387"/>
      <c r="AO745" s="387"/>
      <c r="AP745" s="387"/>
      <c r="AQ745" s="387"/>
      <c r="AR745" s="387"/>
      <c r="AS745" s="387"/>
      <c r="AT745" s="387"/>
      <c r="AU745" s="387"/>
      <c r="AV745" s="387"/>
      <c r="AW745" s="387"/>
      <c r="AX745" s="387"/>
      <c r="AY745" s="387"/>
      <c r="AZ745" s="387"/>
      <c r="BA745" s="387"/>
      <c r="BB745" s="387"/>
      <c r="BC745" s="387"/>
      <c r="BD745" s="387"/>
      <c r="BE745" s="387"/>
      <c r="BF745" s="387"/>
      <c r="BG745" s="387"/>
      <c r="BH745" s="387"/>
      <c r="BI745" s="387"/>
      <c r="BJ745" s="387"/>
      <c r="BK745" s="387"/>
      <c r="BL745" s="387"/>
      <c r="BM745" s="387"/>
      <c r="BN745" s="387"/>
      <c r="BO745" s="387"/>
      <c r="BP745" s="387"/>
      <c r="BQ745" s="387"/>
      <c r="BR745" s="387"/>
      <c r="BS745" s="387"/>
      <c r="BT745" s="387"/>
      <c r="BU745" s="387"/>
      <c r="BV745" s="387"/>
      <c r="BW745" s="295"/>
      <c r="BX745" s="295"/>
      <c r="BY745" s="295"/>
    </row>
    <row r="746" ht="15.0" customHeight="1">
      <c r="A746" s="294"/>
      <c r="B746" s="295" t="str">
        <f>IF(ISTEXT(A746),SUMIF('Production Calendar'!$F$3:$F$171,'Crop Map'!$A746,'Production Calendar'!$G$3:$G$171),"")</f>
        <v/>
      </c>
      <c r="C746" s="327" t="str">
        <f t="shared" si="3"/>
        <v/>
      </c>
      <c r="D746" s="328" t="str">
        <f t="array" ref="D746">IF(ISBLANK(A746),"",XLOOKUP($A746,'Codified Game Plan'!$E$3:$E$477,'Codified Game Plan'!$G$3:$G$477,0))</f>
        <v/>
      </c>
      <c r="E746" s="328" t="str">
        <f>IF(ISBLANK(A746),"",MAXIFS('Codified Game Plan'!$I$3:$I$477,'Codified Game Plan'!$E$3:$E$477,A746))</f>
        <v/>
      </c>
      <c r="F746" s="329" t="str">
        <f t="shared" si="4"/>
        <v>      - </v>
      </c>
      <c r="G746" s="295"/>
      <c r="H746" s="295"/>
      <c r="I746" s="295"/>
      <c r="J746" s="295"/>
      <c r="K746" s="295"/>
      <c r="L746" s="295"/>
      <c r="M746" s="295"/>
      <c r="N746" s="295"/>
      <c r="O746" s="295"/>
      <c r="P746" s="295"/>
      <c r="Q746" s="295"/>
      <c r="R746" s="295"/>
      <c r="S746" s="295"/>
      <c r="T746" s="295"/>
      <c r="U746" s="387"/>
      <c r="V746" s="387"/>
      <c r="W746" s="387"/>
      <c r="X746" s="387"/>
      <c r="Y746" s="387"/>
      <c r="Z746" s="387"/>
      <c r="AA746" s="387"/>
      <c r="AB746" s="387"/>
      <c r="AC746" s="387"/>
      <c r="AD746" s="387"/>
      <c r="AE746" s="387"/>
      <c r="AF746" s="387"/>
      <c r="AG746" s="387"/>
      <c r="AH746" s="387"/>
      <c r="AI746" s="387"/>
      <c r="AJ746" s="387"/>
      <c r="AK746" s="387"/>
      <c r="AL746" s="387"/>
      <c r="AM746" s="387"/>
      <c r="AN746" s="387"/>
      <c r="AO746" s="387"/>
      <c r="AP746" s="387"/>
      <c r="AQ746" s="387"/>
      <c r="AR746" s="387"/>
      <c r="AS746" s="387"/>
      <c r="AT746" s="387"/>
      <c r="AU746" s="387"/>
      <c r="AV746" s="387"/>
      <c r="AW746" s="387"/>
      <c r="AX746" s="387"/>
      <c r="AY746" s="387"/>
      <c r="AZ746" s="387"/>
      <c r="BA746" s="387"/>
      <c r="BB746" s="387"/>
      <c r="BC746" s="387"/>
      <c r="BD746" s="387"/>
      <c r="BE746" s="387"/>
      <c r="BF746" s="387"/>
      <c r="BG746" s="387"/>
      <c r="BH746" s="387"/>
      <c r="BI746" s="387"/>
      <c r="BJ746" s="387"/>
      <c r="BK746" s="387"/>
      <c r="BL746" s="387"/>
      <c r="BM746" s="387"/>
      <c r="BN746" s="387"/>
      <c r="BO746" s="387"/>
      <c r="BP746" s="387"/>
      <c r="BQ746" s="387"/>
      <c r="BR746" s="387"/>
      <c r="BS746" s="387"/>
      <c r="BT746" s="387"/>
      <c r="BU746" s="387"/>
      <c r="BV746" s="387"/>
      <c r="BW746" s="295"/>
      <c r="BX746" s="295"/>
      <c r="BY746" s="295"/>
    </row>
    <row r="747" ht="15.0" customHeight="1">
      <c r="A747" s="294"/>
      <c r="B747" s="295" t="str">
        <f>IF(ISTEXT(A747),SUMIF('Production Calendar'!$F$3:$F$171,'Crop Map'!$A747,'Production Calendar'!$G$3:$G$171),"")</f>
        <v/>
      </c>
      <c r="C747" s="327" t="str">
        <f t="shared" si="3"/>
        <v/>
      </c>
      <c r="D747" s="328" t="str">
        <f t="array" ref="D747">IF(ISBLANK(A747),"",XLOOKUP($A747,'Codified Game Plan'!$E$3:$E$477,'Codified Game Plan'!$G$3:$G$477,0))</f>
        <v/>
      </c>
      <c r="E747" s="328" t="str">
        <f>IF(ISBLANK(A747),"",MAXIFS('Codified Game Plan'!$I$3:$I$477,'Codified Game Plan'!$E$3:$E$477,A747))</f>
        <v/>
      </c>
      <c r="F747" s="329" t="str">
        <f t="shared" si="4"/>
        <v>      - </v>
      </c>
      <c r="G747" s="295"/>
      <c r="H747" s="295"/>
      <c r="I747" s="295"/>
      <c r="J747" s="295"/>
      <c r="K747" s="295"/>
      <c r="L747" s="295"/>
      <c r="M747" s="295"/>
      <c r="N747" s="295"/>
      <c r="O747" s="295"/>
      <c r="P747" s="295"/>
      <c r="Q747" s="295"/>
      <c r="R747" s="295"/>
      <c r="S747" s="295"/>
      <c r="T747" s="295"/>
      <c r="U747" s="387"/>
      <c r="V747" s="387"/>
      <c r="W747" s="387"/>
      <c r="X747" s="387"/>
      <c r="Y747" s="387"/>
      <c r="Z747" s="387"/>
      <c r="AA747" s="387"/>
      <c r="AB747" s="387"/>
      <c r="AC747" s="387"/>
      <c r="AD747" s="387"/>
      <c r="AE747" s="387"/>
      <c r="AF747" s="387"/>
      <c r="AG747" s="387"/>
      <c r="AH747" s="387"/>
      <c r="AI747" s="387"/>
      <c r="AJ747" s="387"/>
      <c r="AK747" s="387"/>
      <c r="AL747" s="387"/>
      <c r="AM747" s="387"/>
      <c r="AN747" s="387"/>
      <c r="AO747" s="387"/>
      <c r="AP747" s="387"/>
      <c r="AQ747" s="387"/>
      <c r="AR747" s="387"/>
      <c r="AS747" s="387"/>
      <c r="AT747" s="387"/>
      <c r="AU747" s="387"/>
      <c r="AV747" s="387"/>
      <c r="AW747" s="387"/>
      <c r="AX747" s="387"/>
      <c r="AY747" s="387"/>
      <c r="AZ747" s="387"/>
      <c r="BA747" s="387"/>
      <c r="BB747" s="387"/>
      <c r="BC747" s="387"/>
      <c r="BD747" s="387"/>
      <c r="BE747" s="387"/>
      <c r="BF747" s="387"/>
      <c r="BG747" s="387"/>
      <c r="BH747" s="387"/>
      <c r="BI747" s="387"/>
      <c r="BJ747" s="387"/>
      <c r="BK747" s="387"/>
      <c r="BL747" s="387"/>
      <c r="BM747" s="387"/>
      <c r="BN747" s="387"/>
      <c r="BO747" s="387"/>
      <c r="BP747" s="387"/>
      <c r="BQ747" s="387"/>
      <c r="BR747" s="387"/>
      <c r="BS747" s="387"/>
      <c r="BT747" s="387"/>
      <c r="BU747" s="387"/>
      <c r="BV747" s="387"/>
      <c r="BW747" s="295"/>
      <c r="BX747" s="295"/>
      <c r="BY747" s="295"/>
    </row>
    <row r="748" ht="15.0" customHeight="1">
      <c r="A748" s="294"/>
      <c r="B748" s="295" t="str">
        <f>IF(ISTEXT(A748),SUMIF('Production Calendar'!$F$3:$F$171,'Crop Map'!$A748,'Production Calendar'!$G$3:$G$171),"")</f>
        <v/>
      </c>
      <c r="C748" s="327" t="str">
        <f t="shared" si="3"/>
        <v/>
      </c>
      <c r="D748" s="328" t="str">
        <f t="array" ref="D748">IF(ISBLANK(A748),"",XLOOKUP($A748,'Codified Game Plan'!$E$3:$E$477,'Codified Game Plan'!$G$3:$G$477,0))</f>
        <v/>
      </c>
      <c r="E748" s="328" t="str">
        <f>IF(ISBLANK(A748),"",MAXIFS('Codified Game Plan'!$I$3:$I$477,'Codified Game Plan'!$E$3:$E$477,A748))</f>
        <v/>
      </c>
      <c r="F748" s="329" t="str">
        <f t="shared" si="4"/>
        <v>      - </v>
      </c>
      <c r="G748" s="295"/>
      <c r="H748" s="295"/>
      <c r="I748" s="295"/>
      <c r="J748" s="295"/>
      <c r="K748" s="295"/>
      <c r="L748" s="295"/>
      <c r="M748" s="295"/>
      <c r="N748" s="295"/>
      <c r="O748" s="295"/>
      <c r="P748" s="295"/>
      <c r="Q748" s="295"/>
      <c r="R748" s="295"/>
      <c r="S748" s="295"/>
      <c r="T748" s="295"/>
      <c r="U748" s="387"/>
      <c r="V748" s="387"/>
      <c r="W748" s="387"/>
      <c r="X748" s="387"/>
      <c r="Y748" s="387"/>
      <c r="Z748" s="387"/>
      <c r="AA748" s="387"/>
      <c r="AB748" s="387"/>
      <c r="AC748" s="387"/>
      <c r="AD748" s="387"/>
      <c r="AE748" s="387"/>
      <c r="AF748" s="387"/>
      <c r="AG748" s="387"/>
      <c r="AH748" s="387"/>
      <c r="AI748" s="387"/>
      <c r="AJ748" s="387"/>
      <c r="AK748" s="387"/>
      <c r="AL748" s="387"/>
      <c r="AM748" s="387"/>
      <c r="AN748" s="387"/>
      <c r="AO748" s="387"/>
      <c r="AP748" s="387"/>
      <c r="AQ748" s="387"/>
      <c r="AR748" s="387"/>
      <c r="AS748" s="387"/>
      <c r="AT748" s="387"/>
      <c r="AU748" s="387"/>
      <c r="AV748" s="387"/>
      <c r="AW748" s="387"/>
      <c r="AX748" s="387"/>
      <c r="AY748" s="387"/>
      <c r="AZ748" s="387"/>
      <c r="BA748" s="387"/>
      <c r="BB748" s="387"/>
      <c r="BC748" s="387"/>
      <c r="BD748" s="387"/>
      <c r="BE748" s="387"/>
      <c r="BF748" s="387"/>
      <c r="BG748" s="387"/>
      <c r="BH748" s="387"/>
      <c r="BI748" s="387"/>
      <c r="BJ748" s="387"/>
      <c r="BK748" s="387"/>
      <c r="BL748" s="387"/>
      <c r="BM748" s="387"/>
      <c r="BN748" s="387"/>
      <c r="BO748" s="387"/>
      <c r="BP748" s="387"/>
      <c r="BQ748" s="387"/>
      <c r="BR748" s="387"/>
      <c r="BS748" s="387"/>
      <c r="BT748" s="387"/>
      <c r="BU748" s="387"/>
      <c r="BV748" s="387"/>
      <c r="BW748" s="295"/>
      <c r="BX748" s="295"/>
      <c r="BY748" s="295"/>
    </row>
    <row r="749" ht="15.0" customHeight="1">
      <c r="A749" s="294"/>
      <c r="B749" s="295" t="str">
        <f>IF(ISTEXT(A749),SUMIF('Production Calendar'!$F$3:$F$171,'Crop Map'!$A749,'Production Calendar'!$G$3:$G$171),"")</f>
        <v/>
      </c>
      <c r="C749" s="327" t="str">
        <f t="shared" si="3"/>
        <v/>
      </c>
      <c r="D749" s="328" t="str">
        <f t="array" ref="D749">IF(ISBLANK(A749),"",XLOOKUP($A749,'Codified Game Plan'!$E$3:$E$477,'Codified Game Plan'!$G$3:$G$477,0))</f>
        <v/>
      </c>
      <c r="E749" s="328" t="str">
        <f>IF(ISBLANK(A749),"",MAXIFS('Codified Game Plan'!$I$3:$I$477,'Codified Game Plan'!$E$3:$E$477,A749))</f>
        <v/>
      </c>
      <c r="F749" s="329" t="str">
        <f t="shared" si="4"/>
        <v>      - </v>
      </c>
      <c r="G749" s="295"/>
      <c r="H749" s="295"/>
      <c r="I749" s="295"/>
      <c r="J749" s="295"/>
      <c r="K749" s="295"/>
      <c r="L749" s="295"/>
      <c r="M749" s="295"/>
      <c r="N749" s="295"/>
      <c r="O749" s="295"/>
      <c r="P749" s="295"/>
      <c r="Q749" s="295"/>
      <c r="R749" s="295"/>
      <c r="S749" s="295"/>
      <c r="T749" s="295"/>
      <c r="U749" s="387"/>
      <c r="V749" s="387"/>
      <c r="W749" s="387"/>
      <c r="X749" s="387"/>
      <c r="Y749" s="387"/>
      <c r="Z749" s="387"/>
      <c r="AA749" s="387"/>
      <c r="AB749" s="387"/>
      <c r="AC749" s="387"/>
      <c r="AD749" s="387"/>
      <c r="AE749" s="387"/>
      <c r="AF749" s="387"/>
      <c r="AG749" s="387"/>
      <c r="AH749" s="387"/>
      <c r="AI749" s="387"/>
      <c r="AJ749" s="387"/>
      <c r="AK749" s="387"/>
      <c r="AL749" s="387"/>
      <c r="AM749" s="387"/>
      <c r="AN749" s="387"/>
      <c r="AO749" s="387"/>
      <c r="AP749" s="387"/>
      <c r="AQ749" s="387"/>
      <c r="AR749" s="387"/>
      <c r="AS749" s="387"/>
      <c r="AT749" s="387"/>
      <c r="AU749" s="387"/>
      <c r="AV749" s="387"/>
      <c r="AW749" s="387"/>
      <c r="AX749" s="387"/>
      <c r="AY749" s="387"/>
      <c r="AZ749" s="387"/>
      <c r="BA749" s="387"/>
      <c r="BB749" s="387"/>
      <c r="BC749" s="387"/>
      <c r="BD749" s="387"/>
      <c r="BE749" s="387"/>
      <c r="BF749" s="387"/>
      <c r="BG749" s="387"/>
      <c r="BH749" s="387"/>
      <c r="BI749" s="387"/>
      <c r="BJ749" s="387"/>
      <c r="BK749" s="387"/>
      <c r="BL749" s="387"/>
      <c r="BM749" s="387"/>
      <c r="BN749" s="387"/>
      <c r="BO749" s="387"/>
      <c r="BP749" s="387"/>
      <c r="BQ749" s="387"/>
      <c r="BR749" s="387"/>
      <c r="BS749" s="387"/>
      <c r="BT749" s="387"/>
      <c r="BU749" s="387"/>
      <c r="BV749" s="387"/>
      <c r="BW749" s="295"/>
      <c r="BX749" s="295"/>
      <c r="BY749" s="295"/>
    </row>
    <row r="750" ht="15.0" customHeight="1">
      <c r="A750" s="294"/>
      <c r="B750" s="295" t="str">
        <f>IF(ISTEXT(A750),SUMIF('Production Calendar'!$F$3:$F$171,'Crop Map'!$A750,'Production Calendar'!$G$3:$G$171),"")</f>
        <v/>
      </c>
      <c r="C750" s="327" t="str">
        <f t="shared" si="3"/>
        <v/>
      </c>
      <c r="D750" s="328" t="str">
        <f t="array" ref="D750">IF(ISBLANK(A750),"",XLOOKUP($A750,'Codified Game Plan'!$E$3:$E$477,'Codified Game Plan'!$G$3:$G$477,0))</f>
        <v/>
      </c>
      <c r="E750" s="328" t="str">
        <f>IF(ISBLANK(A750),"",MAXIFS('Codified Game Plan'!$I$3:$I$477,'Codified Game Plan'!$E$3:$E$477,A750))</f>
        <v/>
      </c>
      <c r="F750" s="329" t="str">
        <f t="shared" si="4"/>
        <v>      - </v>
      </c>
      <c r="G750" s="295"/>
      <c r="H750" s="295"/>
      <c r="I750" s="295"/>
      <c r="J750" s="295"/>
      <c r="K750" s="295"/>
      <c r="L750" s="295"/>
      <c r="M750" s="295"/>
      <c r="N750" s="295"/>
      <c r="O750" s="295"/>
      <c r="P750" s="295"/>
      <c r="Q750" s="295"/>
      <c r="R750" s="295"/>
      <c r="S750" s="295"/>
      <c r="T750" s="295"/>
      <c r="U750" s="387"/>
      <c r="V750" s="387"/>
      <c r="W750" s="387"/>
      <c r="X750" s="387"/>
      <c r="Y750" s="387"/>
      <c r="Z750" s="387"/>
      <c r="AA750" s="387"/>
      <c r="AB750" s="387"/>
      <c r="AC750" s="387"/>
      <c r="AD750" s="387"/>
      <c r="AE750" s="387"/>
      <c r="AF750" s="387"/>
      <c r="AG750" s="387"/>
      <c r="AH750" s="387"/>
      <c r="AI750" s="387"/>
      <c r="AJ750" s="387"/>
      <c r="AK750" s="387"/>
      <c r="AL750" s="387"/>
      <c r="AM750" s="387"/>
      <c r="AN750" s="387"/>
      <c r="AO750" s="387"/>
      <c r="AP750" s="387"/>
      <c r="AQ750" s="387"/>
      <c r="AR750" s="387"/>
      <c r="AS750" s="387"/>
      <c r="AT750" s="387"/>
      <c r="AU750" s="387"/>
      <c r="AV750" s="387"/>
      <c r="AW750" s="387"/>
      <c r="AX750" s="387"/>
      <c r="AY750" s="387"/>
      <c r="AZ750" s="387"/>
      <c r="BA750" s="387"/>
      <c r="BB750" s="387"/>
      <c r="BC750" s="387"/>
      <c r="BD750" s="387"/>
      <c r="BE750" s="387"/>
      <c r="BF750" s="387"/>
      <c r="BG750" s="387"/>
      <c r="BH750" s="387"/>
      <c r="BI750" s="387"/>
      <c r="BJ750" s="387"/>
      <c r="BK750" s="387"/>
      <c r="BL750" s="387"/>
      <c r="BM750" s="387"/>
      <c r="BN750" s="387"/>
      <c r="BO750" s="387"/>
      <c r="BP750" s="387"/>
      <c r="BQ750" s="387"/>
      <c r="BR750" s="387"/>
      <c r="BS750" s="387"/>
      <c r="BT750" s="387"/>
      <c r="BU750" s="387"/>
      <c r="BV750" s="387"/>
      <c r="BW750" s="295"/>
      <c r="BX750" s="295"/>
      <c r="BY750" s="295"/>
    </row>
    <row r="751" ht="15.0" customHeight="1">
      <c r="A751" s="294"/>
      <c r="B751" s="295" t="str">
        <f>IF(ISTEXT(A751),SUMIF('Production Calendar'!$F$3:$F$171,'Crop Map'!$A751,'Production Calendar'!$G$3:$G$171),"")</f>
        <v/>
      </c>
      <c r="C751" s="327" t="str">
        <f t="shared" si="3"/>
        <v/>
      </c>
      <c r="D751" s="328" t="str">
        <f t="array" ref="D751">IF(ISBLANK(A751),"",XLOOKUP($A751,'Codified Game Plan'!$E$3:$E$477,'Codified Game Plan'!$G$3:$G$477,0))</f>
        <v/>
      </c>
      <c r="E751" s="328" t="str">
        <f>IF(ISBLANK(A751),"",MAXIFS('Codified Game Plan'!$I$3:$I$477,'Codified Game Plan'!$E$3:$E$477,A751))</f>
        <v/>
      </c>
      <c r="F751" s="329" t="str">
        <f t="shared" si="4"/>
        <v>      - </v>
      </c>
      <c r="G751" s="295"/>
      <c r="H751" s="295"/>
      <c r="I751" s="295"/>
      <c r="J751" s="295"/>
      <c r="K751" s="295"/>
      <c r="L751" s="295"/>
      <c r="M751" s="295"/>
      <c r="N751" s="295"/>
      <c r="O751" s="295"/>
      <c r="P751" s="295"/>
      <c r="Q751" s="295"/>
      <c r="R751" s="295"/>
      <c r="S751" s="295"/>
      <c r="T751" s="295"/>
      <c r="U751" s="387"/>
      <c r="V751" s="387"/>
      <c r="W751" s="387"/>
      <c r="X751" s="387"/>
      <c r="Y751" s="387"/>
      <c r="Z751" s="387"/>
      <c r="AA751" s="387"/>
      <c r="AB751" s="387"/>
      <c r="AC751" s="387"/>
      <c r="AD751" s="387"/>
      <c r="AE751" s="387"/>
      <c r="AF751" s="387"/>
      <c r="AG751" s="387"/>
      <c r="AH751" s="387"/>
      <c r="AI751" s="387"/>
      <c r="AJ751" s="387"/>
      <c r="AK751" s="387"/>
      <c r="AL751" s="387"/>
      <c r="AM751" s="387"/>
      <c r="AN751" s="387"/>
      <c r="AO751" s="387"/>
      <c r="AP751" s="387"/>
      <c r="AQ751" s="387"/>
      <c r="AR751" s="387"/>
      <c r="AS751" s="387"/>
      <c r="AT751" s="387"/>
      <c r="AU751" s="387"/>
      <c r="AV751" s="387"/>
      <c r="AW751" s="387"/>
      <c r="AX751" s="387"/>
      <c r="AY751" s="387"/>
      <c r="AZ751" s="387"/>
      <c r="BA751" s="387"/>
      <c r="BB751" s="387"/>
      <c r="BC751" s="387"/>
      <c r="BD751" s="387"/>
      <c r="BE751" s="387"/>
      <c r="BF751" s="387"/>
      <c r="BG751" s="387"/>
      <c r="BH751" s="387"/>
      <c r="BI751" s="387"/>
      <c r="BJ751" s="387"/>
      <c r="BK751" s="387"/>
      <c r="BL751" s="387"/>
      <c r="BM751" s="387"/>
      <c r="BN751" s="387"/>
      <c r="BO751" s="387"/>
      <c r="BP751" s="387"/>
      <c r="BQ751" s="387"/>
      <c r="BR751" s="387"/>
      <c r="BS751" s="387"/>
      <c r="BT751" s="387"/>
      <c r="BU751" s="387"/>
      <c r="BV751" s="387"/>
      <c r="BW751" s="295"/>
      <c r="BX751" s="295"/>
      <c r="BY751" s="295"/>
    </row>
    <row r="752" ht="15.0" customHeight="1">
      <c r="A752" s="294"/>
      <c r="B752" s="295" t="str">
        <f>IF(ISTEXT(A752),SUMIF('Production Calendar'!$F$3:$F$171,'Crop Map'!$A752,'Production Calendar'!$G$3:$G$171),"")</f>
        <v/>
      </c>
      <c r="C752" s="327" t="str">
        <f t="shared" si="3"/>
        <v/>
      </c>
      <c r="D752" s="328" t="str">
        <f t="array" ref="D752">IF(ISBLANK(A752),"",XLOOKUP($A752,'Codified Game Plan'!$E$3:$E$477,'Codified Game Plan'!$G$3:$G$477,0))</f>
        <v/>
      </c>
      <c r="E752" s="328" t="str">
        <f>IF(ISBLANK(A752),"",MAXIFS('Codified Game Plan'!$I$3:$I$477,'Codified Game Plan'!$E$3:$E$477,A752))</f>
        <v/>
      </c>
      <c r="F752" s="329" t="str">
        <f t="shared" si="4"/>
        <v>      - </v>
      </c>
      <c r="G752" s="295"/>
      <c r="H752" s="295"/>
      <c r="I752" s="295"/>
      <c r="J752" s="295"/>
      <c r="K752" s="295"/>
      <c r="L752" s="295"/>
      <c r="M752" s="295"/>
      <c r="N752" s="295"/>
      <c r="O752" s="295"/>
      <c r="P752" s="295"/>
      <c r="Q752" s="295"/>
      <c r="R752" s="295"/>
      <c r="S752" s="295"/>
      <c r="T752" s="295"/>
      <c r="U752" s="387"/>
      <c r="V752" s="387"/>
      <c r="W752" s="387"/>
      <c r="X752" s="387"/>
      <c r="Y752" s="387"/>
      <c r="Z752" s="387"/>
      <c r="AA752" s="387"/>
      <c r="AB752" s="387"/>
      <c r="AC752" s="387"/>
      <c r="AD752" s="387"/>
      <c r="AE752" s="387"/>
      <c r="AF752" s="387"/>
      <c r="AG752" s="387"/>
      <c r="AH752" s="387"/>
      <c r="AI752" s="387"/>
      <c r="AJ752" s="387"/>
      <c r="AK752" s="387"/>
      <c r="AL752" s="387"/>
      <c r="AM752" s="387"/>
      <c r="AN752" s="387"/>
      <c r="AO752" s="387"/>
      <c r="AP752" s="387"/>
      <c r="AQ752" s="387"/>
      <c r="AR752" s="387"/>
      <c r="AS752" s="387"/>
      <c r="AT752" s="387"/>
      <c r="AU752" s="387"/>
      <c r="AV752" s="387"/>
      <c r="AW752" s="387"/>
      <c r="AX752" s="387"/>
      <c r="AY752" s="387"/>
      <c r="AZ752" s="387"/>
      <c r="BA752" s="387"/>
      <c r="BB752" s="387"/>
      <c r="BC752" s="387"/>
      <c r="BD752" s="387"/>
      <c r="BE752" s="387"/>
      <c r="BF752" s="387"/>
      <c r="BG752" s="387"/>
      <c r="BH752" s="387"/>
      <c r="BI752" s="387"/>
      <c r="BJ752" s="387"/>
      <c r="BK752" s="387"/>
      <c r="BL752" s="387"/>
      <c r="BM752" s="387"/>
      <c r="BN752" s="387"/>
      <c r="BO752" s="387"/>
      <c r="BP752" s="387"/>
      <c r="BQ752" s="387"/>
      <c r="BR752" s="387"/>
      <c r="BS752" s="387"/>
      <c r="BT752" s="387"/>
      <c r="BU752" s="387"/>
      <c r="BV752" s="387"/>
      <c r="BW752" s="295"/>
      <c r="BX752" s="295"/>
      <c r="BY752" s="295"/>
    </row>
    <row r="753" ht="15.0" customHeight="1">
      <c r="A753" s="294"/>
      <c r="B753" s="295" t="str">
        <f>IF(ISTEXT(A753),SUMIF('Production Calendar'!$F$3:$F$171,'Crop Map'!$A753,'Production Calendar'!$G$3:$G$171),"")</f>
        <v/>
      </c>
      <c r="C753" s="327" t="str">
        <f t="shared" si="3"/>
        <v/>
      </c>
      <c r="D753" s="328" t="str">
        <f t="array" ref="D753">IF(ISBLANK(A753),"",XLOOKUP($A753,'Codified Game Plan'!$E$3:$E$477,'Codified Game Plan'!$G$3:$G$477,0))</f>
        <v/>
      </c>
      <c r="E753" s="328" t="str">
        <f>IF(ISBLANK(A753),"",MAXIFS('Codified Game Plan'!$I$3:$I$477,'Codified Game Plan'!$E$3:$E$477,A753))</f>
        <v/>
      </c>
      <c r="F753" s="329" t="str">
        <f t="shared" si="4"/>
        <v>      - </v>
      </c>
      <c r="G753" s="295"/>
      <c r="H753" s="295"/>
      <c r="I753" s="295"/>
      <c r="J753" s="295"/>
      <c r="K753" s="295"/>
      <c r="L753" s="295"/>
      <c r="M753" s="295"/>
      <c r="N753" s="295"/>
      <c r="O753" s="295"/>
      <c r="P753" s="295"/>
      <c r="Q753" s="295"/>
      <c r="R753" s="295"/>
      <c r="S753" s="295"/>
      <c r="T753" s="295"/>
      <c r="U753" s="387"/>
      <c r="V753" s="387"/>
      <c r="W753" s="387"/>
      <c r="X753" s="387"/>
      <c r="Y753" s="387"/>
      <c r="Z753" s="387"/>
      <c r="AA753" s="387"/>
      <c r="AB753" s="387"/>
      <c r="AC753" s="387"/>
      <c r="AD753" s="387"/>
      <c r="AE753" s="387"/>
      <c r="AF753" s="387"/>
      <c r="AG753" s="387"/>
      <c r="AH753" s="387"/>
      <c r="AI753" s="387"/>
      <c r="AJ753" s="387"/>
      <c r="AK753" s="387"/>
      <c r="AL753" s="387"/>
      <c r="AM753" s="387"/>
      <c r="AN753" s="387"/>
      <c r="AO753" s="387"/>
      <c r="AP753" s="387"/>
      <c r="AQ753" s="387"/>
      <c r="AR753" s="387"/>
      <c r="AS753" s="387"/>
      <c r="AT753" s="387"/>
      <c r="AU753" s="387"/>
      <c r="AV753" s="387"/>
      <c r="AW753" s="387"/>
      <c r="AX753" s="387"/>
      <c r="AY753" s="387"/>
      <c r="AZ753" s="387"/>
      <c r="BA753" s="387"/>
      <c r="BB753" s="387"/>
      <c r="BC753" s="387"/>
      <c r="BD753" s="387"/>
      <c r="BE753" s="387"/>
      <c r="BF753" s="387"/>
      <c r="BG753" s="387"/>
      <c r="BH753" s="387"/>
      <c r="BI753" s="387"/>
      <c r="BJ753" s="387"/>
      <c r="BK753" s="387"/>
      <c r="BL753" s="387"/>
      <c r="BM753" s="387"/>
      <c r="BN753" s="387"/>
      <c r="BO753" s="387"/>
      <c r="BP753" s="387"/>
      <c r="BQ753" s="387"/>
      <c r="BR753" s="387"/>
      <c r="BS753" s="387"/>
      <c r="BT753" s="387"/>
      <c r="BU753" s="387"/>
      <c r="BV753" s="387"/>
      <c r="BW753" s="295"/>
      <c r="BX753" s="295"/>
      <c r="BY753" s="295"/>
    </row>
    <row r="754" ht="15.0" customHeight="1">
      <c r="A754" s="294"/>
      <c r="B754" s="295" t="str">
        <f>IF(ISTEXT(A754),SUMIF('Production Calendar'!$F$3:$F$171,'Crop Map'!$A754,'Production Calendar'!$G$3:$G$171),"")</f>
        <v/>
      </c>
      <c r="C754" s="327" t="str">
        <f t="shared" si="3"/>
        <v/>
      </c>
      <c r="D754" s="328" t="str">
        <f t="array" ref="D754">IF(ISBLANK(A754),"",XLOOKUP($A754,'Codified Game Plan'!$E$3:$E$477,'Codified Game Plan'!$G$3:$G$477,0))</f>
        <v/>
      </c>
      <c r="E754" s="328" t="str">
        <f>IF(ISBLANK(A754),"",MAXIFS('Codified Game Plan'!$I$3:$I$477,'Codified Game Plan'!$E$3:$E$477,A754))</f>
        <v/>
      </c>
      <c r="F754" s="329" t="str">
        <f t="shared" si="4"/>
        <v>      - </v>
      </c>
      <c r="G754" s="295"/>
      <c r="H754" s="295"/>
      <c r="I754" s="295"/>
      <c r="J754" s="295"/>
      <c r="K754" s="295"/>
      <c r="L754" s="295"/>
      <c r="M754" s="295"/>
      <c r="N754" s="295"/>
      <c r="O754" s="295"/>
      <c r="P754" s="295"/>
      <c r="Q754" s="295"/>
      <c r="R754" s="295"/>
      <c r="S754" s="295"/>
      <c r="T754" s="295"/>
      <c r="U754" s="387"/>
      <c r="V754" s="387"/>
      <c r="W754" s="387"/>
      <c r="X754" s="387"/>
      <c r="Y754" s="387"/>
      <c r="Z754" s="387"/>
      <c r="AA754" s="387"/>
      <c r="AB754" s="387"/>
      <c r="AC754" s="387"/>
      <c r="AD754" s="387"/>
      <c r="AE754" s="387"/>
      <c r="AF754" s="387"/>
      <c r="AG754" s="387"/>
      <c r="AH754" s="387"/>
      <c r="AI754" s="387"/>
      <c r="AJ754" s="387"/>
      <c r="AK754" s="387"/>
      <c r="AL754" s="387"/>
      <c r="AM754" s="387"/>
      <c r="AN754" s="387"/>
      <c r="AO754" s="387"/>
      <c r="AP754" s="387"/>
      <c r="AQ754" s="387"/>
      <c r="AR754" s="387"/>
      <c r="AS754" s="387"/>
      <c r="AT754" s="387"/>
      <c r="AU754" s="387"/>
      <c r="AV754" s="387"/>
      <c r="AW754" s="387"/>
      <c r="AX754" s="387"/>
      <c r="AY754" s="387"/>
      <c r="AZ754" s="387"/>
      <c r="BA754" s="387"/>
      <c r="BB754" s="387"/>
      <c r="BC754" s="387"/>
      <c r="BD754" s="387"/>
      <c r="BE754" s="387"/>
      <c r="BF754" s="387"/>
      <c r="BG754" s="387"/>
      <c r="BH754" s="387"/>
      <c r="BI754" s="387"/>
      <c r="BJ754" s="387"/>
      <c r="BK754" s="387"/>
      <c r="BL754" s="387"/>
      <c r="BM754" s="387"/>
      <c r="BN754" s="387"/>
      <c r="BO754" s="387"/>
      <c r="BP754" s="387"/>
      <c r="BQ754" s="387"/>
      <c r="BR754" s="387"/>
      <c r="BS754" s="387"/>
      <c r="BT754" s="387"/>
      <c r="BU754" s="387"/>
      <c r="BV754" s="387"/>
      <c r="BW754" s="295"/>
      <c r="BX754" s="295"/>
      <c r="BY754" s="295"/>
    </row>
    <row r="755" ht="15.0" customHeight="1">
      <c r="A755" s="294"/>
      <c r="B755" s="295" t="str">
        <f>IF(ISTEXT(A755),SUMIF('Production Calendar'!$F$3:$F$171,'Crop Map'!$A755,'Production Calendar'!$G$3:$G$171),"")</f>
        <v/>
      </c>
      <c r="C755" s="327" t="str">
        <f t="shared" si="3"/>
        <v/>
      </c>
      <c r="D755" s="328" t="str">
        <f t="array" ref="D755">IF(ISBLANK(A755),"",XLOOKUP($A755,'Codified Game Plan'!$E$3:$E$477,'Codified Game Plan'!$G$3:$G$477,0))</f>
        <v/>
      </c>
      <c r="E755" s="328" t="str">
        <f>IF(ISBLANK(A755),"",MAXIFS('Codified Game Plan'!$I$3:$I$477,'Codified Game Plan'!$E$3:$E$477,A755))</f>
        <v/>
      </c>
      <c r="F755" s="329" t="str">
        <f t="shared" si="4"/>
        <v>      - </v>
      </c>
      <c r="G755" s="295"/>
      <c r="H755" s="295"/>
      <c r="I755" s="295"/>
      <c r="J755" s="295"/>
      <c r="K755" s="295"/>
      <c r="L755" s="295"/>
      <c r="M755" s="295"/>
      <c r="N755" s="295"/>
      <c r="O755" s="295"/>
      <c r="P755" s="295"/>
      <c r="Q755" s="295"/>
      <c r="R755" s="295"/>
      <c r="S755" s="295"/>
      <c r="T755" s="295"/>
      <c r="U755" s="387"/>
      <c r="V755" s="387"/>
      <c r="W755" s="387"/>
      <c r="X755" s="387"/>
      <c r="Y755" s="387"/>
      <c r="Z755" s="387"/>
      <c r="AA755" s="387"/>
      <c r="AB755" s="387"/>
      <c r="AC755" s="387"/>
      <c r="AD755" s="387"/>
      <c r="AE755" s="387"/>
      <c r="AF755" s="387"/>
      <c r="AG755" s="387"/>
      <c r="AH755" s="387"/>
      <c r="AI755" s="387"/>
      <c r="AJ755" s="387"/>
      <c r="AK755" s="387"/>
      <c r="AL755" s="387"/>
      <c r="AM755" s="387"/>
      <c r="AN755" s="387"/>
      <c r="AO755" s="387"/>
      <c r="AP755" s="387"/>
      <c r="AQ755" s="387"/>
      <c r="AR755" s="387"/>
      <c r="AS755" s="387"/>
      <c r="AT755" s="387"/>
      <c r="AU755" s="387"/>
      <c r="AV755" s="387"/>
      <c r="AW755" s="387"/>
      <c r="AX755" s="387"/>
      <c r="AY755" s="387"/>
      <c r="AZ755" s="387"/>
      <c r="BA755" s="387"/>
      <c r="BB755" s="387"/>
      <c r="BC755" s="387"/>
      <c r="BD755" s="387"/>
      <c r="BE755" s="387"/>
      <c r="BF755" s="387"/>
      <c r="BG755" s="387"/>
      <c r="BH755" s="387"/>
      <c r="BI755" s="387"/>
      <c r="BJ755" s="387"/>
      <c r="BK755" s="387"/>
      <c r="BL755" s="387"/>
      <c r="BM755" s="387"/>
      <c r="BN755" s="387"/>
      <c r="BO755" s="387"/>
      <c r="BP755" s="387"/>
      <c r="BQ755" s="387"/>
      <c r="BR755" s="387"/>
      <c r="BS755" s="387"/>
      <c r="BT755" s="387"/>
      <c r="BU755" s="387"/>
      <c r="BV755" s="387"/>
      <c r="BW755" s="295"/>
      <c r="BX755" s="295"/>
      <c r="BY755" s="295"/>
    </row>
    <row r="756" ht="15.0" customHeight="1">
      <c r="A756" s="294"/>
      <c r="B756" s="295" t="str">
        <f>IF(ISTEXT(A756),SUMIF('Production Calendar'!$F$3:$F$171,'Crop Map'!$A756,'Production Calendar'!$G$3:$G$171),"")</f>
        <v/>
      </c>
      <c r="C756" s="327" t="str">
        <f t="shared" si="3"/>
        <v/>
      </c>
      <c r="D756" s="328" t="str">
        <f t="array" ref="D756">IF(ISBLANK(A756),"",XLOOKUP($A756,'Codified Game Plan'!$E$3:$E$477,'Codified Game Plan'!$G$3:$G$477,0))</f>
        <v/>
      </c>
      <c r="E756" s="328" t="str">
        <f>IF(ISBLANK(A756),"",MAXIFS('Codified Game Plan'!$I$3:$I$477,'Codified Game Plan'!$E$3:$E$477,A756))</f>
        <v/>
      </c>
      <c r="F756" s="329" t="str">
        <f t="shared" si="4"/>
        <v>      - </v>
      </c>
      <c r="G756" s="295"/>
      <c r="H756" s="295"/>
      <c r="I756" s="295"/>
      <c r="J756" s="295"/>
      <c r="K756" s="295"/>
      <c r="L756" s="295"/>
      <c r="M756" s="295"/>
      <c r="N756" s="295"/>
      <c r="O756" s="295"/>
      <c r="P756" s="295"/>
      <c r="Q756" s="295"/>
      <c r="R756" s="295"/>
      <c r="S756" s="295"/>
      <c r="T756" s="295"/>
      <c r="U756" s="387"/>
      <c r="V756" s="387"/>
      <c r="W756" s="387"/>
      <c r="X756" s="387"/>
      <c r="Y756" s="387"/>
      <c r="Z756" s="387"/>
      <c r="AA756" s="387"/>
      <c r="AB756" s="387"/>
      <c r="AC756" s="387"/>
      <c r="AD756" s="387"/>
      <c r="AE756" s="387"/>
      <c r="AF756" s="387"/>
      <c r="AG756" s="387"/>
      <c r="AH756" s="387"/>
      <c r="AI756" s="387"/>
      <c r="AJ756" s="387"/>
      <c r="AK756" s="387"/>
      <c r="AL756" s="387"/>
      <c r="AM756" s="387"/>
      <c r="AN756" s="387"/>
      <c r="AO756" s="387"/>
      <c r="AP756" s="387"/>
      <c r="AQ756" s="387"/>
      <c r="AR756" s="387"/>
      <c r="AS756" s="387"/>
      <c r="AT756" s="387"/>
      <c r="AU756" s="387"/>
      <c r="AV756" s="387"/>
      <c r="AW756" s="387"/>
      <c r="AX756" s="387"/>
      <c r="AY756" s="387"/>
      <c r="AZ756" s="387"/>
      <c r="BA756" s="387"/>
      <c r="BB756" s="387"/>
      <c r="BC756" s="387"/>
      <c r="BD756" s="387"/>
      <c r="BE756" s="387"/>
      <c r="BF756" s="387"/>
      <c r="BG756" s="387"/>
      <c r="BH756" s="387"/>
      <c r="BI756" s="387"/>
      <c r="BJ756" s="387"/>
      <c r="BK756" s="387"/>
      <c r="BL756" s="387"/>
      <c r="BM756" s="387"/>
      <c r="BN756" s="387"/>
      <c r="BO756" s="387"/>
      <c r="BP756" s="387"/>
      <c r="BQ756" s="387"/>
      <c r="BR756" s="387"/>
      <c r="BS756" s="387"/>
      <c r="BT756" s="387"/>
      <c r="BU756" s="387"/>
      <c r="BV756" s="387"/>
      <c r="BW756" s="295"/>
      <c r="BX756" s="295"/>
      <c r="BY756" s="295"/>
    </row>
    <row r="757" ht="15.0" customHeight="1">
      <c r="A757" s="294"/>
      <c r="B757" s="295" t="str">
        <f>IF(ISTEXT(A757),SUMIF('Production Calendar'!$F$3:$F$171,'Crop Map'!$A757,'Production Calendar'!$G$3:$G$171),"")</f>
        <v/>
      </c>
      <c r="C757" s="327" t="str">
        <f t="shared" si="3"/>
        <v/>
      </c>
      <c r="D757" s="328" t="str">
        <f t="array" ref="D757">IF(ISBLANK(A757),"",XLOOKUP($A757,'Codified Game Plan'!$E$3:$E$477,'Codified Game Plan'!$G$3:$G$477,0))</f>
        <v/>
      </c>
      <c r="E757" s="328" t="str">
        <f>IF(ISBLANK(A757),"",MAXIFS('Codified Game Plan'!$I$3:$I$477,'Codified Game Plan'!$E$3:$E$477,A757))</f>
        <v/>
      </c>
      <c r="F757" s="329" t="str">
        <f t="shared" si="4"/>
        <v>      - </v>
      </c>
      <c r="G757" s="295"/>
      <c r="H757" s="295"/>
      <c r="I757" s="295"/>
      <c r="J757" s="295"/>
      <c r="K757" s="295"/>
      <c r="L757" s="295"/>
      <c r="M757" s="295"/>
      <c r="N757" s="295"/>
      <c r="O757" s="295"/>
      <c r="P757" s="295"/>
      <c r="Q757" s="295"/>
      <c r="R757" s="295"/>
      <c r="S757" s="295"/>
      <c r="T757" s="295"/>
      <c r="U757" s="387"/>
      <c r="V757" s="387"/>
      <c r="W757" s="387"/>
      <c r="X757" s="387"/>
      <c r="Y757" s="387"/>
      <c r="Z757" s="387"/>
      <c r="AA757" s="387"/>
      <c r="AB757" s="387"/>
      <c r="AC757" s="387"/>
      <c r="AD757" s="387"/>
      <c r="AE757" s="387"/>
      <c r="AF757" s="387"/>
      <c r="AG757" s="387"/>
      <c r="AH757" s="387"/>
      <c r="AI757" s="387"/>
      <c r="AJ757" s="387"/>
      <c r="AK757" s="387"/>
      <c r="AL757" s="387"/>
      <c r="AM757" s="387"/>
      <c r="AN757" s="387"/>
      <c r="AO757" s="387"/>
      <c r="AP757" s="387"/>
      <c r="AQ757" s="387"/>
      <c r="AR757" s="387"/>
      <c r="AS757" s="387"/>
      <c r="AT757" s="387"/>
      <c r="AU757" s="387"/>
      <c r="AV757" s="387"/>
      <c r="AW757" s="387"/>
      <c r="AX757" s="387"/>
      <c r="AY757" s="387"/>
      <c r="AZ757" s="387"/>
      <c r="BA757" s="387"/>
      <c r="BB757" s="387"/>
      <c r="BC757" s="387"/>
      <c r="BD757" s="387"/>
      <c r="BE757" s="387"/>
      <c r="BF757" s="387"/>
      <c r="BG757" s="387"/>
      <c r="BH757" s="387"/>
      <c r="BI757" s="387"/>
      <c r="BJ757" s="387"/>
      <c r="BK757" s="387"/>
      <c r="BL757" s="387"/>
      <c r="BM757" s="387"/>
      <c r="BN757" s="387"/>
      <c r="BO757" s="387"/>
      <c r="BP757" s="387"/>
      <c r="BQ757" s="387"/>
      <c r="BR757" s="387"/>
      <c r="BS757" s="387"/>
      <c r="BT757" s="387"/>
      <c r="BU757" s="387"/>
      <c r="BV757" s="387"/>
      <c r="BW757" s="295"/>
      <c r="BX757" s="295"/>
      <c r="BY757" s="295"/>
    </row>
    <row r="758" ht="15.0" customHeight="1">
      <c r="A758" s="294"/>
      <c r="B758" s="295" t="str">
        <f>IF(ISTEXT(A758),SUMIF('Production Calendar'!$F$3:$F$171,'Crop Map'!$A758,'Production Calendar'!$G$3:$G$171),"")</f>
        <v/>
      </c>
      <c r="C758" s="327" t="str">
        <f t="shared" si="3"/>
        <v/>
      </c>
      <c r="D758" s="328" t="str">
        <f t="array" ref="D758">IF(ISBLANK(A758),"",XLOOKUP($A758,'Codified Game Plan'!$E$3:$E$477,'Codified Game Plan'!$G$3:$G$477,0))</f>
        <v/>
      </c>
      <c r="E758" s="328" t="str">
        <f>IF(ISBLANK(A758),"",MAXIFS('Codified Game Plan'!$I$3:$I$477,'Codified Game Plan'!$E$3:$E$477,A758))</f>
        <v/>
      </c>
      <c r="F758" s="329" t="str">
        <f t="shared" si="4"/>
        <v>      - </v>
      </c>
      <c r="G758" s="295"/>
      <c r="H758" s="295"/>
      <c r="I758" s="295"/>
      <c r="J758" s="295"/>
      <c r="K758" s="295"/>
      <c r="L758" s="295"/>
      <c r="M758" s="295"/>
      <c r="N758" s="295"/>
      <c r="O758" s="295"/>
      <c r="P758" s="295"/>
      <c r="Q758" s="295"/>
      <c r="R758" s="295"/>
      <c r="S758" s="295"/>
      <c r="T758" s="295"/>
      <c r="U758" s="387"/>
      <c r="V758" s="387"/>
      <c r="W758" s="387"/>
      <c r="X758" s="387"/>
      <c r="Y758" s="387"/>
      <c r="Z758" s="387"/>
      <c r="AA758" s="387"/>
      <c r="AB758" s="387"/>
      <c r="AC758" s="387"/>
      <c r="AD758" s="387"/>
      <c r="AE758" s="387"/>
      <c r="AF758" s="387"/>
      <c r="AG758" s="387"/>
      <c r="AH758" s="387"/>
      <c r="AI758" s="387"/>
      <c r="AJ758" s="387"/>
      <c r="AK758" s="387"/>
      <c r="AL758" s="387"/>
      <c r="AM758" s="387"/>
      <c r="AN758" s="387"/>
      <c r="AO758" s="387"/>
      <c r="AP758" s="387"/>
      <c r="AQ758" s="387"/>
      <c r="AR758" s="387"/>
      <c r="AS758" s="387"/>
      <c r="AT758" s="387"/>
      <c r="AU758" s="387"/>
      <c r="AV758" s="387"/>
      <c r="AW758" s="387"/>
      <c r="AX758" s="387"/>
      <c r="AY758" s="387"/>
      <c r="AZ758" s="387"/>
      <c r="BA758" s="387"/>
      <c r="BB758" s="387"/>
      <c r="BC758" s="387"/>
      <c r="BD758" s="387"/>
      <c r="BE758" s="387"/>
      <c r="BF758" s="387"/>
      <c r="BG758" s="387"/>
      <c r="BH758" s="387"/>
      <c r="BI758" s="387"/>
      <c r="BJ758" s="387"/>
      <c r="BK758" s="387"/>
      <c r="BL758" s="387"/>
      <c r="BM758" s="387"/>
      <c r="BN758" s="387"/>
      <c r="BO758" s="387"/>
      <c r="BP758" s="387"/>
      <c r="BQ758" s="387"/>
      <c r="BR758" s="387"/>
      <c r="BS758" s="387"/>
      <c r="BT758" s="387"/>
      <c r="BU758" s="387"/>
      <c r="BV758" s="387"/>
      <c r="BW758" s="295"/>
      <c r="BX758" s="295"/>
      <c r="BY758" s="295"/>
    </row>
    <row r="759" ht="15.0" customHeight="1">
      <c r="A759" s="294"/>
      <c r="B759" s="295" t="str">
        <f>IF(ISTEXT(A759),SUMIF('Production Calendar'!$F$3:$F$171,'Crop Map'!$A759,'Production Calendar'!$G$3:$G$171),"")</f>
        <v/>
      </c>
      <c r="C759" s="327" t="str">
        <f t="shared" si="3"/>
        <v/>
      </c>
      <c r="D759" s="328" t="str">
        <f t="array" ref="D759">IF(ISBLANK(A759),"",XLOOKUP($A759,'Codified Game Plan'!$E$3:$E$477,'Codified Game Plan'!$G$3:$G$477,0))</f>
        <v/>
      </c>
      <c r="E759" s="328" t="str">
        <f>IF(ISBLANK(A759),"",MAXIFS('Codified Game Plan'!$I$3:$I$477,'Codified Game Plan'!$E$3:$E$477,A759))</f>
        <v/>
      </c>
      <c r="F759" s="329" t="str">
        <f t="shared" si="4"/>
        <v>      - </v>
      </c>
      <c r="G759" s="295"/>
      <c r="H759" s="295"/>
      <c r="I759" s="295"/>
      <c r="J759" s="295"/>
      <c r="K759" s="295"/>
      <c r="L759" s="295"/>
      <c r="M759" s="295"/>
      <c r="N759" s="295"/>
      <c r="O759" s="295"/>
      <c r="P759" s="295"/>
      <c r="Q759" s="295"/>
      <c r="R759" s="295"/>
      <c r="S759" s="295"/>
      <c r="T759" s="295"/>
      <c r="U759" s="387"/>
      <c r="V759" s="387"/>
      <c r="W759" s="387"/>
      <c r="X759" s="387"/>
      <c r="Y759" s="387"/>
      <c r="Z759" s="387"/>
      <c r="AA759" s="387"/>
      <c r="AB759" s="387"/>
      <c r="AC759" s="387"/>
      <c r="AD759" s="387"/>
      <c r="AE759" s="387"/>
      <c r="AF759" s="387"/>
      <c r="AG759" s="387"/>
      <c r="AH759" s="387"/>
      <c r="AI759" s="387"/>
      <c r="AJ759" s="387"/>
      <c r="AK759" s="387"/>
      <c r="AL759" s="387"/>
      <c r="AM759" s="387"/>
      <c r="AN759" s="387"/>
      <c r="AO759" s="387"/>
      <c r="AP759" s="387"/>
      <c r="AQ759" s="387"/>
      <c r="AR759" s="387"/>
      <c r="AS759" s="387"/>
      <c r="AT759" s="387"/>
      <c r="AU759" s="387"/>
      <c r="AV759" s="387"/>
      <c r="AW759" s="387"/>
      <c r="AX759" s="387"/>
      <c r="AY759" s="387"/>
      <c r="AZ759" s="387"/>
      <c r="BA759" s="387"/>
      <c r="BB759" s="387"/>
      <c r="BC759" s="387"/>
      <c r="BD759" s="387"/>
      <c r="BE759" s="387"/>
      <c r="BF759" s="387"/>
      <c r="BG759" s="387"/>
      <c r="BH759" s="387"/>
      <c r="BI759" s="387"/>
      <c r="BJ759" s="387"/>
      <c r="BK759" s="387"/>
      <c r="BL759" s="387"/>
      <c r="BM759" s="387"/>
      <c r="BN759" s="387"/>
      <c r="BO759" s="387"/>
      <c r="BP759" s="387"/>
      <c r="BQ759" s="387"/>
      <c r="BR759" s="387"/>
      <c r="BS759" s="387"/>
      <c r="BT759" s="387"/>
      <c r="BU759" s="387"/>
      <c r="BV759" s="387"/>
      <c r="BW759" s="295"/>
      <c r="BX759" s="295"/>
      <c r="BY759" s="295"/>
    </row>
    <row r="760" ht="15.0" customHeight="1">
      <c r="A760" s="294"/>
      <c r="B760" s="295" t="str">
        <f>IF(ISTEXT(A760),SUMIF('Production Calendar'!$F$3:$F$171,'Crop Map'!$A760,'Production Calendar'!$G$3:$G$171),"")</f>
        <v/>
      </c>
      <c r="C760" s="327" t="str">
        <f t="shared" si="3"/>
        <v/>
      </c>
      <c r="D760" s="328" t="str">
        <f t="array" ref="D760">IF(ISBLANK(A760),"",XLOOKUP($A760,'Codified Game Plan'!$E$3:$E$477,'Codified Game Plan'!$G$3:$G$477,0))</f>
        <v/>
      </c>
      <c r="E760" s="328" t="str">
        <f>IF(ISBLANK(A760),"",MAXIFS('Codified Game Plan'!$I$3:$I$477,'Codified Game Plan'!$E$3:$E$477,A760))</f>
        <v/>
      </c>
      <c r="F760" s="329" t="str">
        <f t="shared" si="4"/>
        <v>      - </v>
      </c>
      <c r="G760" s="295"/>
      <c r="H760" s="295"/>
      <c r="I760" s="295"/>
      <c r="J760" s="295"/>
      <c r="K760" s="295"/>
      <c r="L760" s="295"/>
      <c r="M760" s="295"/>
      <c r="N760" s="295"/>
      <c r="O760" s="295"/>
      <c r="P760" s="295"/>
      <c r="Q760" s="295"/>
      <c r="R760" s="295"/>
      <c r="S760" s="295"/>
      <c r="T760" s="295"/>
      <c r="U760" s="387"/>
      <c r="V760" s="387"/>
      <c r="W760" s="387"/>
      <c r="X760" s="387"/>
      <c r="Y760" s="387"/>
      <c r="Z760" s="387"/>
      <c r="AA760" s="387"/>
      <c r="AB760" s="387"/>
      <c r="AC760" s="387"/>
      <c r="AD760" s="387"/>
      <c r="AE760" s="387"/>
      <c r="AF760" s="387"/>
      <c r="AG760" s="387"/>
      <c r="AH760" s="387"/>
      <c r="AI760" s="387"/>
      <c r="AJ760" s="387"/>
      <c r="AK760" s="387"/>
      <c r="AL760" s="387"/>
      <c r="AM760" s="387"/>
      <c r="AN760" s="387"/>
      <c r="AO760" s="387"/>
      <c r="AP760" s="387"/>
      <c r="AQ760" s="387"/>
      <c r="AR760" s="387"/>
      <c r="AS760" s="387"/>
      <c r="AT760" s="387"/>
      <c r="AU760" s="387"/>
      <c r="AV760" s="387"/>
      <c r="AW760" s="387"/>
      <c r="AX760" s="387"/>
      <c r="AY760" s="387"/>
      <c r="AZ760" s="387"/>
      <c r="BA760" s="387"/>
      <c r="BB760" s="387"/>
      <c r="BC760" s="387"/>
      <c r="BD760" s="387"/>
      <c r="BE760" s="387"/>
      <c r="BF760" s="387"/>
      <c r="BG760" s="387"/>
      <c r="BH760" s="387"/>
      <c r="BI760" s="387"/>
      <c r="BJ760" s="387"/>
      <c r="BK760" s="387"/>
      <c r="BL760" s="387"/>
      <c r="BM760" s="387"/>
      <c r="BN760" s="387"/>
      <c r="BO760" s="387"/>
      <c r="BP760" s="387"/>
      <c r="BQ760" s="387"/>
      <c r="BR760" s="387"/>
      <c r="BS760" s="387"/>
      <c r="BT760" s="387"/>
      <c r="BU760" s="387"/>
      <c r="BV760" s="387"/>
      <c r="BW760" s="295"/>
      <c r="BX760" s="295"/>
      <c r="BY760" s="295"/>
    </row>
    <row r="761" ht="15.0" customHeight="1">
      <c r="A761" s="294"/>
      <c r="B761" s="295" t="str">
        <f>IF(ISTEXT(A761),SUMIF('Production Calendar'!$F$3:$F$171,'Crop Map'!$A761,'Production Calendar'!$G$3:$G$171),"")</f>
        <v/>
      </c>
      <c r="C761" s="327" t="str">
        <f t="shared" si="3"/>
        <v/>
      </c>
      <c r="D761" s="328" t="str">
        <f t="array" ref="D761">IF(ISBLANK(A761),"",XLOOKUP($A761,'Codified Game Plan'!$E$3:$E$477,'Codified Game Plan'!$G$3:$G$477,0))</f>
        <v/>
      </c>
      <c r="E761" s="328" t="str">
        <f>IF(ISBLANK(A761),"",MAXIFS('Codified Game Plan'!$I$3:$I$477,'Codified Game Plan'!$E$3:$E$477,A761))</f>
        <v/>
      </c>
      <c r="F761" s="329" t="str">
        <f t="shared" si="4"/>
        <v>      - </v>
      </c>
      <c r="G761" s="295"/>
      <c r="H761" s="295"/>
      <c r="I761" s="295"/>
      <c r="J761" s="295"/>
      <c r="K761" s="295"/>
      <c r="L761" s="295"/>
      <c r="M761" s="295"/>
      <c r="N761" s="295"/>
      <c r="O761" s="295"/>
      <c r="P761" s="295"/>
      <c r="Q761" s="295"/>
      <c r="R761" s="295"/>
      <c r="S761" s="295"/>
      <c r="T761" s="295"/>
      <c r="U761" s="387"/>
      <c r="V761" s="387"/>
      <c r="W761" s="387"/>
      <c r="X761" s="387"/>
      <c r="Y761" s="387"/>
      <c r="Z761" s="387"/>
      <c r="AA761" s="387"/>
      <c r="AB761" s="387"/>
      <c r="AC761" s="387"/>
      <c r="AD761" s="387"/>
      <c r="AE761" s="387"/>
      <c r="AF761" s="387"/>
      <c r="AG761" s="387"/>
      <c r="AH761" s="387"/>
      <c r="AI761" s="387"/>
      <c r="AJ761" s="387"/>
      <c r="AK761" s="387"/>
      <c r="AL761" s="387"/>
      <c r="AM761" s="387"/>
      <c r="AN761" s="387"/>
      <c r="AO761" s="387"/>
      <c r="AP761" s="387"/>
      <c r="AQ761" s="387"/>
      <c r="AR761" s="387"/>
      <c r="AS761" s="387"/>
      <c r="AT761" s="387"/>
      <c r="AU761" s="387"/>
      <c r="AV761" s="387"/>
      <c r="AW761" s="387"/>
      <c r="AX761" s="387"/>
      <c r="AY761" s="387"/>
      <c r="AZ761" s="387"/>
      <c r="BA761" s="387"/>
      <c r="BB761" s="387"/>
      <c r="BC761" s="387"/>
      <c r="BD761" s="387"/>
      <c r="BE761" s="387"/>
      <c r="BF761" s="387"/>
      <c r="BG761" s="387"/>
      <c r="BH761" s="387"/>
      <c r="BI761" s="387"/>
      <c r="BJ761" s="387"/>
      <c r="BK761" s="387"/>
      <c r="BL761" s="387"/>
      <c r="BM761" s="387"/>
      <c r="BN761" s="387"/>
      <c r="BO761" s="387"/>
      <c r="BP761" s="387"/>
      <c r="BQ761" s="387"/>
      <c r="BR761" s="387"/>
      <c r="BS761" s="387"/>
      <c r="BT761" s="387"/>
      <c r="BU761" s="387"/>
      <c r="BV761" s="387"/>
      <c r="BW761" s="295"/>
      <c r="BX761" s="295"/>
      <c r="BY761" s="295"/>
    </row>
    <row r="762" ht="15.0" customHeight="1">
      <c r="A762" s="294"/>
      <c r="B762" s="295" t="str">
        <f>IF(ISTEXT(A762),SUMIF('Production Calendar'!$F$3:$F$171,'Crop Map'!$A762,'Production Calendar'!$G$3:$G$171),"")</f>
        <v/>
      </c>
      <c r="C762" s="327" t="str">
        <f t="shared" si="3"/>
        <v/>
      </c>
      <c r="D762" s="328" t="str">
        <f t="array" ref="D762">IF(ISBLANK(A762),"",XLOOKUP($A762,'Codified Game Plan'!$E$3:$E$477,'Codified Game Plan'!$G$3:$G$477,0))</f>
        <v/>
      </c>
      <c r="E762" s="328" t="str">
        <f>IF(ISBLANK(A762),"",MAXIFS('Codified Game Plan'!$I$3:$I$477,'Codified Game Plan'!$E$3:$E$477,A762))</f>
        <v/>
      </c>
      <c r="F762" s="329" t="str">
        <f t="shared" si="4"/>
        <v>      - </v>
      </c>
      <c r="G762" s="295"/>
      <c r="H762" s="295"/>
      <c r="I762" s="295"/>
      <c r="J762" s="295"/>
      <c r="K762" s="295"/>
      <c r="L762" s="295"/>
      <c r="M762" s="295"/>
      <c r="N762" s="295"/>
      <c r="O762" s="295"/>
      <c r="P762" s="295"/>
      <c r="Q762" s="295"/>
      <c r="R762" s="295"/>
      <c r="S762" s="295"/>
      <c r="T762" s="295"/>
      <c r="U762" s="387"/>
      <c r="V762" s="387"/>
      <c r="W762" s="387"/>
      <c r="X762" s="387"/>
      <c r="Y762" s="387"/>
      <c r="Z762" s="387"/>
      <c r="AA762" s="387"/>
      <c r="AB762" s="387"/>
      <c r="AC762" s="387"/>
      <c r="AD762" s="387"/>
      <c r="AE762" s="387"/>
      <c r="AF762" s="387"/>
      <c r="AG762" s="387"/>
      <c r="AH762" s="387"/>
      <c r="AI762" s="387"/>
      <c r="AJ762" s="387"/>
      <c r="AK762" s="387"/>
      <c r="AL762" s="387"/>
      <c r="AM762" s="387"/>
      <c r="AN762" s="387"/>
      <c r="AO762" s="387"/>
      <c r="AP762" s="387"/>
      <c r="AQ762" s="387"/>
      <c r="AR762" s="387"/>
      <c r="AS762" s="387"/>
      <c r="AT762" s="387"/>
      <c r="AU762" s="387"/>
      <c r="AV762" s="387"/>
      <c r="AW762" s="387"/>
      <c r="AX762" s="387"/>
      <c r="AY762" s="387"/>
      <c r="AZ762" s="387"/>
      <c r="BA762" s="387"/>
      <c r="BB762" s="387"/>
      <c r="BC762" s="387"/>
      <c r="BD762" s="387"/>
      <c r="BE762" s="387"/>
      <c r="BF762" s="387"/>
      <c r="BG762" s="387"/>
      <c r="BH762" s="387"/>
      <c r="BI762" s="387"/>
      <c r="BJ762" s="387"/>
      <c r="BK762" s="387"/>
      <c r="BL762" s="387"/>
      <c r="BM762" s="387"/>
      <c r="BN762" s="387"/>
      <c r="BO762" s="387"/>
      <c r="BP762" s="387"/>
      <c r="BQ762" s="387"/>
      <c r="BR762" s="387"/>
      <c r="BS762" s="387"/>
      <c r="BT762" s="387"/>
      <c r="BU762" s="387"/>
      <c r="BV762" s="387"/>
      <c r="BW762" s="295"/>
      <c r="BX762" s="295"/>
      <c r="BY762" s="295"/>
    </row>
    <row r="763" ht="15.0" customHeight="1">
      <c r="A763" s="294"/>
      <c r="B763" s="295" t="str">
        <f>IF(ISTEXT(A763),SUMIF('Production Calendar'!$F$3:$F$171,'Crop Map'!$A763,'Production Calendar'!$G$3:$G$171),"")</f>
        <v/>
      </c>
      <c r="C763" s="327" t="str">
        <f t="shared" si="3"/>
        <v/>
      </c>
      <c r="D763" s="328" t="str">
        <f t="array" ref="D763">IF(ISBLANK(A763),"",XLOOKUP($A763,'Codified Game Plan'!$E$3:$E$477,'Codified Game Plan'!$G$3:$G$477,0))</f>
        <v/>
      </c>
      <c r="E763" s="328" t="str">
        <f>IF(ISBLANK(A763),"",MAXIFS('Codified Game Plan'!$I$3:$I$477,'Codified Game Plan'!$E$3:$E$477,A763))</f>
        <v/>
      </c>
      <c r="F763" s="329" t="str">
        <f t="shared" si="4"/>
        <v>      - </v>
      </c>
      <c r="G763" s="295"/>
      <c r="H763" s="295"/>
      <c r="I763" s="295"/>
      <c r="J763" s="295"/>
      <c r="K763" s="295"/>
      <c r="L763" s="295"/>
      <c r="M763" s="295"/>
      <c r="N763" s="295"/>
      <c r="O763" s="295"/>
      <c r="P763" s="295"/>
      <c r="Q763" s="295"/>
      <c r="R763" s="295"/>
      <c r="S763" s="295"/>
      <c r="T763" s="295"/>
      <c r="U763" s="387"/>
      <c r="V763" s="387"/>
      <c r="W763" s="387"/>
      <c r="X763" s="387"/>
      <c r="Y763" s="387"/>
      <c r="Z763" s="387"/>
      <c r="AA763" s="387"/>
      <c r="AB763" s="387"/>
      <c r="AC763" s="387"/>
      <c r="AD763" s="387"/>
      <c r="AE763" s="387"/>
      <c r="AF763" s="387"/>
      <c r="AG763" s="387"/>
      <c r="AH763" s="387"/>
      <c r="AI763" s="387"/>
      <c r="AJ763" s="387"/>
      <c r="AK763" s="387"/>
      <c r="AL763" s="387"/>
      <c r="AM763" s="387"/>
      <c r="AN763" s="387"/>
      <c r="AO763" s="387"/>
      <c r="AP763" s="387"/>
      <c r="AQ763" s="387"/>
      <c r="AR763" s="387"/>
      <c r="AS763" s="387"/>
      <c r="AT763" s="387"/>
      <c r="AU763" s="387"/>
      <c r="AV763" s="387"/>
      <c r="AW763" s="387"/>
      <c r="AX763" s="387"/>
      <c r="AY763" s="387"/>
      <c r="AZ763" s="387"/>
      <c r="BA763" s="387"/>
      <c r="BB763" s="387"/>
      <c r="BC763" s="387"/>
      <c r="BD763" s="387"/>
      <c r="BE763" s="387"/>
      <c r="BF763" s="387"/>
      <c r="BG763" s="387"/>
      <c r="BH763" s="387"/>
      <c r="BI763" s="387"/>
      <c r="BJ763" s="387"/>
      <c r="BK763" s="387"/>
      <c r="BL763" s="387"/>
      <c r="BM763" s="387"/>
      <c r="BN763" s="387"/>
      <c r="BO763" s="387"/>
      <c r="BP763" s="387"/>
      <c r="BQ763" s="387"/>
      <c r="BR763" s="387"/>
      <c r="BS763" s="387"/>
      <c r="BT763" s="387"/>
      <c r="BU763" s="387"/>
      <c r="BV763" s="387"/>
      <c r="BW763" s="295"/>
      <c r="BX763" s="295"/>
      <c r="BY763" s="295"/>
    </row>
    <row r="764" ht="15.0" customHeight="1">
      <c r="A764" s="294"/>
      <c r="B764" s="295" t="str">
        <f>IF(ISTEXT(A764),SUMIF('Production Calendar'!$F$3:$F$171,'Crop Map'!$A764,'Production Calendar'!$G$3:$G$171),"")</f>
        <v/>
      </c>
      <c r="C764" s="327" t="str">
        <f t="shared" si="3"/>
        <v/>
      </c>
      <c r="D764" s="328" t="str">
        <f t="array" ref="D764">IF(ISBLANK(A764),"",XLOOKUP($A764,'Codified Game Plan'!$E$3:$E$477,'Codified Game Plan'!$G$3:$G$477,0))</f>
        <v/>
      </c>
      <c r="E764" s="328" t="str">
        <f>IF(ISBLANK(A764),"",MAXIFS('Codified Game Plan'!$I$3:$I$477,'Codified Game Plan'!$E$3:$E$477,A764))</f>
        <v/>
      </c>
      <c r="F764" s="329" t="str">
        <f t="shared" si="4"/>
        <v>      - </v>
      </c>
      <c r="G764" s="295"/>
      <c r="H764" s="295"/>
      <c r="I764" s="295"/>
      <c r="J764" s="295"/>
      <c r="K764" s="295"/>
      <c r="L764" s="295"/>
      <c r="M764" s="295"/>
      <c r="N764" s="295"/>
      <c r="O764" s="295"/>
      <c r="P764" s="295"/>
      <c r="Q764" s="295"/>
      <c r="R764" s="295"/>
      <c r="S764" s="295"/>
      <c r="T764" s="295"/>
      <c r="U764" s="387"/>
      <c r="V764" s="387"/>
      <c r="W764" s="387"/>
      <c r="X764" s="387"/>
      <c r="Y764" s="387"/>
      <c r="Z764" s="387"/>
      <c r="AA764" s="387"/>
      <c r="AB764" s="387"/>
      <c r="AC764" s="387"/>
      <c r="AD764" s="387"/>
      <c r="AE764" s="387"/>
      <c r="AF764" s="387"/>
      <c r="AG764" s="387"/>
      <c r="AH764" s="387"/>
      <c r="AI764" s="387"/>
      <c r="AJ764" s="387"/>
      <c r="AK764" s="387"/>
      <c r="AL764" s="387"/>
      <c r="AM764" s="387"/>
      <c r="AN764" s="387"/>
      <c r="AO764" s="387"/>
      <c r="AP764" s="387"/>
      <c r="AQ764" s="387"/>
      <c r="AR764" s="387"/>
      <c r="AS764" s="387"/>
      <c r="AT764" s="387"/>
      <c r="AU764" s="387"/>
      <c r="AV764" s="387"/>
      <c r="AW764" s="387"/>
      <c r="AX764" s="387"/>
      <c r="AY764" s="387"/>
      <c r="AZ764" s="387"/>
      <c r="BA764" s="387"/>
      <c r="BB764" s="387"/>
      <c r="BC764" s="387"/>
      <c r="BD764" s="387"/>
      <c r="BE764" s="387"/>
      <c r="BF764" s="387"/>
      <c r="BG764" s="387"/>
      <c r="BH764" s="387"/>
      <c r="BI764" s="387"/>
      <c r="BJ764" s="387"/>
      <c r="BK764" s="387"/>
      <c r="BL764" s="387"/>
      <c r="BM764" s="387"/>
      <c r="BN764" s="387"/>
      <c r="BO764" s="387"/>
      <c r="BP764" s="387"/>
      <c r="BQ764" s="387"/>
      <c r="BR764" s="387"/>
      <c r="BS764" s="387"/>
      <c r="BT764" s="387"/>
      <c r="BU764" s="387"/>
      <c r="BV764" s="387"/>
      <c r="BW764" s="295"/>
      <c r="BX764" s="295"/>
      <c r="BY764" s="295"/>
    </row>
    <row r="765" ht="15.0" customHeight="1">
      <c r="A765" s="294"/>
      <c r="B765" s="295" t="str">
        <f>IF(ISTEXT(A765),SUMIF('Production Calendar'!$F$3:$F$171,'Crop Map'!$A765,'Production Calendar'!$G$3:$G$171),"")</f>
        <v/>
      </c>
      <c r="C765" s="327" t="str">
        <f t="shared" si="3"/>
        <v/>
      </c>
      <c r="D765" s="328" t="str">
        <f t="array" ref="D765">IF(ISBLANK(A765),"",XLOOKUP($A765,'Codified Game Plan'!$E$3:$E$477,'Codified Game Plan'!$G$3:$G$477,0))</f>
        <v/>
      </c>
      <c r="E765" s="328" t="str">
        <f>IF(ISBLANK(A765),"",MAXIFS('Codified Game Plan'!$I$3:$I$477,'Codified Game Plan'!$E$3:$E$477,A765))</f>
        <v/>
      </c>
      <c r="F765" s="329" t="str">
        <f t="shared" si="4"/>
        <v>      - </v>
      </c>
      <c r="G765" s="295"/>
      <c r="H765" s="295"/>
      <c r="I765" s="295"/>
      <c r="J765" s="295"/>
      <c r="K765" s="295"/>
      <c r="L765" s="295"/>
      <c r="M765" s="295"/>
      <c r="N765" s="295"/>
      <c r="O765" s="295"/>
      <c r="P765" s="295"/>
      <c r="Q765" s="295"/>
      <c r="R765" s="295"/>
      <c r="S765" s="295"/>
      <c r="T765" s="295"/>
      <c r="U765" s="387"/>
      <c r="V765" s="387"/>
      <c r="W765" s="387"/>
      <c r="X765" s="387"/>
      <c r="Y765" s="387"/>
      <c r="Z765" s="387"/>
      <c r="AA765" s="387"/>
      <c r="AB765" s="387"/>
      <c r="AC765" s="387"/>
      <c r="AD765" s="387"/>
      <c r="AE765" s="387"/>
      <c r="AF765" s="387"/>
      <c r="AG765" s="387"/>
      <c r="AH765" s="387"/>
      <c r="AI765" s="387"/>
      <c r="AJ765" s="387"/>
      <c r="AK765" s="387"/>
      <c r="AL765" s="387"/>
      <c r="AM765" s="387"/>
      <c r="AN765" s="387"/>
      <c r="AO765" s="387"/>
      <c r="AP765" s="387"/>
      <c r="AQ765" s="387"/>
      <c r="AR765" s="387"/>
      <c r="AS765" s="387"/>
      <c r="AT765" s="387"/>
      <c r="AU765" s="387"/>
      <c r="AV765" s="387"/>
      <c r="AW765" s="387"/>
      <c r="AX765" s="387"/>
      <c r="AY765" s="387"/>
      <c r="AZ765" s="387"/>
      <c r="BA765" s="387"/>
      <c r="BB765" s="387"/>
      <c r="BC765" s="387"/>
      <c r="BD765" s="387"/>
      <c r="BE765" s="387"/>
      <c r="BF765" s="387"/>
      <c r="BG765" s="387"/>
      <c r="BH765" s="387"/>
      <c r="BI765" s="387"/>
      <c r="BJ765" s="387"/>
      <c r="BK765" s="387"/>
      <c r="BL765" s="387"/>
      <c r="BM765" s="387"/>
      <c r="BN765" s="387"/>
      <c r="BO765" s="387"/>
      <c r="BP765" s="387"/>
      <c r="BQ765" s="387"/>
      <c r="BR765" s="387"/>
      <c r="BS765" s="387"/>
      <c r="BT765" s="387"/>
      <c r="BU765" s="387"/>
      <c r="BV765" s="387"/>
      <c r="BW765" s="295"/>
      <c r="BX765" s="295"/>
      <c r="BY765" s="295"/>
    </row>
    <row r="766" ht="15.0" customHeight="1">
      <c r="A766" s="294"/>
      <c r="B766" s="295" t="str">
        <f>IF(ISTEXT(A766),SUMIF('Production Calendar'!$F$3:$F$171,'Crop Map'!$A766,'Production Calendar'!$G$3:$G$171),"")</f>
        <v/>
      </c>
      <c r="C766" s="327" t="str">
        <f t="shared" si="3"/>
        <v/>
      </c>
      <c r="D766" s="328" t="str">
        <f t="array" ref="D766">IF(ISBLANK(A766),"",XLOOKUP($A766,'Codified Game Plan'!$E$3:$E$477,'Codified Game Plan'!$G$3:$G$477,0))</f>
        <v/>
      </c>
      <c r="E766" s="328" t="str">
        <f>IF(ISBLANK(A766),"",MAXIFS('Codified Game Plan'!$I$3:$I$477,'Codified Game Plan'!$E$3:$E$477,A766))</f>
        <v/>
      </c>
      <c r="F766" s="329" t="str">
        <f t="shared" si="4"/>
        <v>      - </v>
      </c>
      <c r="G766" s="295"/>
      <c r="H766" s="295"/>
      <c r="I766" s="295"/>
      <c r="J766" s="295"/>
      <c r="K766" s="295"/>
      <c r="L766" s="295"/>
      <c r="M766" s="295"/>
      <c r="N766" s="295"/>
      <c r="O766" s="295"/>
      <c r="P766" s="295"/>
      <c r="Q766" s="295"/>
      <c r="R766" s="295"/>
      <c r="S766" s="295"/>
      <c r="T766" s="295"/>
      <c r="U766" s="387"/>
      <c r="V766" s="387"/>
      <c r="W766" s="387"/>
      <c r="X766" s="387"/>
      <c r="Y766" s="387"/>
      <c r="Z766" s="387"/>
      <c r="AA766" s="387"/>
      <c r="AB766" s="387"/>
      <c r="AC766" s="387"/>
      <c r="AD766" s="387"/>
      <c r="AE766" s="387"/>
      <c r="AF766" s="387"/>
      <c r="AG766" s="387"/>
      <c r="AH766" s="387"/>
      <c r="AI766" s="387"/>
      <c r="AJ766" s="387"/>
      <c r="AK766" s="387"/>
      <c r="AL766" s="387"/>
      <c r="AM766" s="387"/>
      <c r="AN766" s="387"/>
      <c r="AO766" s="387"/>
      <c r="AP766" s="387"/>
      <c r="AQ766" s="387"/>
      <c r="AR766" s="387"/>
      <c r="AS766" s="387"/>
      <c r="AT766" s="387"/>
      <c r="AU766" s="387"/>
      <c r="AV766" s="387"/>
      <c r="AW766" s="387"/>
      <c r="AX766" s="387"/>
      <c r="AY766" s="387"/>
      <c r="AZ766" s="387"/>
      <c r="BA766" s="387"/>
      <c r="BB766" s="387"/>
      <c r="BC766" s="387"/>
      <c r="BD766" s="387"/>
      <c r="BE766" s="387"/>
      <c r="BF766" s="387"/>
      <c r="BG766" s="387"/>
      <c r="BH766" s="387"/>
      <c r="BI766" s="387"/>
      <c r="BJ766" s="387"/>
      <c r="BK766" s="387"/>
      <c r="BL766" s="387"/>
      <c r="BM766" s="387"/>
      <c r="BN766" s="387"/>
      <c r="BO766" s="387"/>
      <c r="BP766" s="387"/>
      <c r="BQ766" s="387"/>
      <c r="BR766" s="387"/>
      <c r="BS766" s="387"/>
      <c r="BT766" s="387"/>
      <c r="BU766" s="387"/>
      <c r="BV766" s="387"/>
      <c r="BW766" s="295"/>
      <c r="BX766" s="295"/>
      <c r="BY766" s="295"/>
    </row>
    <row r="767" ht="15.0" customHeight="1">
      <c r="A767" s="294"/>
      <c r="B767" s="295" t="str">
        <f>IF(ISTEXT(A767),SUMIF('Production Calendar'!$F$3:$F$171,'Crop Map'!$A767,'Production Calendar'!$G$3:$G$171),"")</f>
        <v/>
      </c>
      <c r="C767" s="327" t="str">
        <f t="shared" si="3"/>
        <v/>
      </c>
      <c r="D767" s="328" t="str">
        <f t="array" ref="D767">IF(ISBLANK(A767),"",XLOOKUP($A767,'Codified Game Plan'!$E$3:$E$477,'Codified Game Plan'!$G$3:$G$477,0))</f>
        <v/>
      </c>
      <c r="E767" s="328" t="str">
        <f>IF(ISBLANK(A767),"",MAXIFS('Codified Game Plan'!$I$3:$I$477,'Codified Game Plan'!$E$3:$E$477,A767))</f>
        <v/>
      </c>
      <c r="F767" s="329" t="str">
        <f t="shared" si="4"/>
        <v>      - </v>
      </c>
      <c r="G767" s="295"/>
      <c r="H767" s="295"/>
      <c r="I767" s="295"/>
      <c r="J767" s="295"/>
      <c r="K767" s="295"/>
      <c r="L767" s="295"/>
      <c r="M767" s="295"/>
      <c r="N767" s="295"/>
      <c r="O767" s="295"/>
      <c r="P767" s="295"/>
      <c r="Q767" s="295"/>
      <c r="R767" s="295"/>
      <c r="S767" s="295"/>
      <c r="T767" s="295"/>
      <c r="U767" s="387"/>
      <c r="V767" s="387"/>
      <c r="W767" s="387"/>
      <c r="X767" s="387"/>
      <c r="Y767" s="387"/>
      <c r="Z767" s="387"/>
      <c r="AA767" s="387"/>
      <c r="AB767" s="387"/>
      <c r="AC767" s="387"/>
      <c r="AD767" s="387"/>
      <c r="AE767" s="387"/>
      <c r="AF767" s="387"/>
      <c r="AG767" s="387"/>
      <c r="AH767" s="387"/>
      <c r="AI767" s="387"/>
      <c r="AJ767" s="387"/>
      <c r="AK767" s="387"/>
      <c r="AL767" s="387"/>
      <c r="AM767" s="387"/>
      <c r="AN767" s="387"/>
      <c r="AO767" s="387"/>
      <c r="AP767" s="387"/>
      <c r="AQ767" s="387"/>
      <c r="AR767" s="387"/>
      <c r="AS767" s="387"/>
      <c r="AT767" s="387"/>
      <c r="AU767" s="387"/>
      <c r="AV767" s="387"/>
      <c r="AW767" s="387"/>
      <c r="AX767" s="387"/>
      <c r="AY767" s="387"/>
      <c r="AZ767" s="387"/>
      <c r="BA767" s="387"/>
      <c r="BB767" s="387"/>
      <c r="BC767" s="387"/>
      <c r="BD767" s="387"/>
      <c r="BE767" s="387"/>
      <c r="BF767" s="387"/>
      <c r="BG767" s="387"/>
      <c r="BH767" s="387"/>
      <c r="BI767" s="387"/>
      <c r="BJ767" s="387"/>
      <c r="BK767" s="387"/>
      <c r="BL767" s="387"/>
      <c r="BM767" s="387"/>
      <c r="BN767" s="387"/>
      <c r="BO767" s="387"/>
      <c r="BP767" s="387"/>
      <c r="BQ767" s="387"/>
      <c r="BR767" s="387"/>
      <c r="BS767" s="387"/>
      <c r="BT767" s="387"/>
      <c r="BU767" s="387"/>
      <c r="BV767" s="387"/>
      <c r="BW767" s="295"/>
      <c r="BX767" s="295"/>
      <c r="BY767" s="295"/>
    </row>
    <row r="768" ht="15.0" customHeight="1">
      <c r="A768" s="294"/>
      <c r="B768" s="295" t="str">
        <f>IF(ISTEXT(A768),SUMIF('Production Calendar'!$F$3:$F$171,'Crop Map'!$A768,'Production Calendar'!$G$3:$G$171),"")</f>
        <v/>
      </c>
      <c r="C768" s="327" t="str">
        <f t="shared" si="3"/>
        <v/>
      </c>
      <c r="D768" s="328" t="str">
        <f t="array" ref="D768">IF(ISBLANK(A768),"",XLOOKUP($A768,'Codified Game Plan'!$E$3:$E$477,'Codified Game Plan'!$G$3:$G$477,0))</f>
        <v/>
      </c>
      <c r="E768" s="328" t="str">
        <f>IF(ISBLANK(A768),"",MAXIFS('Codified Game Plan'!$I$3:$I$477,'Codified Game Plan'!$E$3:$E$477,A768))</f>
        <v/>
      </c>
      <c r="F768" s="329" t="str">
        <f t="shared" si="4"/>
        <v>      - </v>
      </c>
      <c r="G768" s="295"/>
      <c r="H768" s="295"/>
      <c r="I768" s="295"/>
      <c r="J768" s="295"/>
      <c r="K768" s="295"/>
      <c r="L768" s="295"/>
      <c r="M768" s="295"/>
      <c r="N768" s="295"/>
      <c r="O768" s="295"/>
      <c r="P768" s="295"/>
      <c r="Q768" s="295"/>
      <c r="R768" s="295"/>
      <c r="S768" s="295"/>
      <c r="T768" s="295"/>
      <c r="U768" s="387"/>
      <c r="V768" s="387"/>
      <c r="W768" s="387"/>
      <c r="X768" s="387"/>
      <c r="Y768" s="387"/>
      <c r="Z768" s="387"/>
      <c r="AA768" s="387"/>
      <c r="AB768" s="387"/>
      <c r="AC768" s="387"/>
      <c r="AD768" s="387"/>
      <c r="AE768" s="387"/>
      <c r="AF768" s="387"/>
      <c r="AG768" s="387"/>
      <c r="AH768" s="387"/>
      <c r="AI768" s="387"/>
      <c r="AJ768" s="387"/>
      <c r="AK768" s="387"/>
      <c r="AL768" s="387"/>
      <c r="AM768" s="387"/>
      <c r="AN768" s="387"/>
      <c r="AO768" s="387"/>
      <c r="AP768" s="387"/>
      <c r="AQ768" s="387"/>
      <c r="AR768" s="387"/>
      <c r="AS768" s="387"/>
      <c r="AT768" s="387"/>
      <c r="AU768" s="387"/>
      <c r="AV768" s="387"/>
      <c r="AW768" s="387"/>
      <c r="AX768" s="387"/>
      <c r="AY768" s="387"/>
      <c r="AZ768" s="387"/>
      <c r="BA768" s="387"/>
      <c r="BB768" s="387"/>
      <c r="BC768" s="387"/>
      <c r="BD768" s="387"/>
      <c r="BE768" s="387"/>
      <c r="BF768" s="387"/>
      <c r="BG768" s="387"/>
      <c r="BH768" s="387"/>
      <c r="BI768" s="387"/>
      <c r="BJ768" s="387"/>
      <c r="BK768" s="387"/>
      <c r="BL768" s="387"/>
      <c r="BM768" s="387"/>
      <c r="BN768" s="387"/>
      <c r="BO768" s="387"/>
      <c r="BP768" s="387"/>
      <c r="BQ768" s="387"/>
      <c r="BR768" s="387"/>
      <c r="BS768" s="387"/>
      <c r="BT768" s="387"/>
      <c r="BU768" s="387"/>
      <c r="BV768" s="387"/>
      <c r="BW768" s="295"/>
      <c r="BX768" s="295"/>
      <c r="BY768" s="295"/>
    </row>
    <row r="769" ht="15.0" customHeight="1">
      <c r="A769" s="294"/>
      <c r="B769" s="295" t="str">
        <f>IF(ISTEXT(A769),SUMIF('Production Calendar'!$F$3:$F$171,'Crop Map'!$A769,'Production Calendar'!$G$3:$G$171),"")</f>
        <v/>
      </c>
      <c r="C769" s="327" t="str">
        <f t="shared" si="3"/>
        <v/>
      </c>
      <c r="D769" s="328" t="str">
        <f t="array" ref="D769">IF(ISBLANK(A769),"",XLOOKUP($A769,'Codified Game Plan'!$E$3:$E$477,'Codified Game Plan'!$G$3:$G$477,0))</f>
        <v/>
      </c>
      <c r="E769" s="328" t="str">
        <f>IF(ISBLANK(A769),"",MAXIFS('Codified Game Plan'!$I$3:$I$477,'Codified Game Plan'!$E$3:$E$477,A769))</f>
        <v/>
      </c>
      <c r="F769" s="329" t="str">
        <f t="shared" si="4"/>
        <v>      - </v>
      </c>
      <c r="G769" s="295"/>
      <c r="H769" s="295"/>
      <c r="I769" s="295"/>
      <c r="J769" s="295"/>
      <c r="K769" s="295"/>
      <c r="L769" s="295"/>
      <c r="M769" s="295"/>
      <c r="N769" s="295"/>
      <c r="O769" s="295"/>
      <c r="P769" s="295"/>
      <c r="Q769" s="295"/>
      <c r="R769" s="295"/>
      <c r="S769" s="295"/>
      <c r="T769" s="295"/>
      <c r="U769" s="387"/>
      <c r="V769" s="387"/>
      <c r="W769" s="387"/>
      <c r="X769" s="387"/>
      <c r="Y769" s="387"/>
      <c r="Z769" s="387"/>
      <c r="AA769" s="387"/>
      <c r="AB769" s="387"/>
      <c r="AC769" s="387"/>
      <c r="AD769" s="387"/>
      <c r="AE769" s="387"/>
      <c r="AF769" s="387"/>
      <c r="AG769" s="387"/>
      <c r="AH769" s="387"/>
      <c r="AI769" s="387"/>
      <c r="AJ769" s="387"/>
      <c r="AK769" s="387"/>
      <c r="AL769" s="387"/>
      <c r="AM769" s="387"/>
      <c r="AN769" s="387"/>
      <c r="AO769" s="387"/>
      <c r="AP769" s="387"/>
      <c r="AQ769" s="387"/>
      <c r="AR769" s="387"/>
      <c r="AS769" s="387"/>
      <c r="AT769" s="387"/>
      <c r="AU769" s="387"/>
      <c r="AV769" s="387"/>
      <c r="AW769" s="387"/>
      <c r="AX769" s="387"/>
      <c r="AY769" s="387"/>
      <c r="AZ769" s="387"/>
      <c r="BA769" s="387"/>
      <c r="BB769" s="387"/>
      <c r="BC769" s="387"/>
      <c r="BD769" s="387"/>
      <c r="BE769" s="387"/>
      <c r="BF769" s="387"/>
      <c r="BG769" s="387"/>
      <c r="BH769" s="387"/>
      <c r="BI769" s="387"/>
      <c r="BJ769" s="387"/>
      <c r="BK769" s="387"/>
      <c r="BL769" s="387"/>
      <c r="BM769" s="387"/>
      <c r="BN769" s="387"/>
      <c r="BO769" s="387"/>
      <c r="BP769" s="387"/>
      <c r="BQ769" s="387"/>
      <c r="BR769" s="387"/>
      <c r="BS769" s="387"/>
      <c r="BT769" s="387"/>
      <c r="BU769" s="387"/>
      <c r="BV769" s="387"/>
      <c r="BW769" s="295"/>
      <c r="BX769" s="295"/>
      <c r="BY769" s="295"/>
    </row>
    <row r="770" ht="15.0" customHeight="1">
      <c r="A770" s="294"/>
      <c r="B770" s="295" t="str">
        <f>IF(ISTEXT(A770),SUMIF('Production Calendar'!$F$3:$F$171,'Crop Map'!$A770,'Production Calendar'!$G$3:$G$171),"")</f>
        <v/>
      </c>
      <c r="C770" s="327" t="str">
        <f t="shared" si="3"/>
        <v/>
      </c>
      <c r="D770" s="328" t="str">
        <f t="array" ref="D770">IF(ISBLANK(A770),"",XLOOKUP($A770,'Codified Game Plan'!$E$3:$E$477,'Codified Game Plan'!$G$3:$G$477,0))</f>
        <v/>
      </c>
      <c r="E770" s="328" t="str">
        <f>IF(ISBLANK(A770),"",MAXIFS('Codified Game Plan'!$I$3:$I$477,'Codified Game Plan'!$E$3:$E$477,A770))</f>
        <v/>
      </c>
      <c r="F770" s="329" t="str">
        <f t="shared" si="4"/>
        <v>      - </v>
      </c>
      <c r="G770" s="295"/>
      <c r="H770" s="295"/>
      <c r="I770" s="295"/>
      <c r="J770" s="295"/>
      <c r="K770" s="295"/>
      <c r="L770" s="295"/>
      <c r="M770" s="295"/>
      <c r="N770" s="295"/>
      <c r="O770" s="295"/>
      <c r="P770" s="295"/>
      <c r="Q770" s="295"/>
      <c r="R770" s="295"/>
      <c r="S770" s="295"/>
      <c r="T770" s="295"/>
      <c r="U770" s="387"/>
      <c r="V770" s="387"/>
      <c r="W770" s="387"/>
      <c r="X770" s="387"/>
      <c r="Y770" s="387"/>
      <c r="Z770" s="387"/>
      <c r="AA770" s="387"/>
      <c r="AB770" s="387"/>
      <c r="AC770" s="387"/>
      <c r="AD770" s="387"/>
      <c r="AE770" s="387"/>
      <c r="AF770" s="387"/>
      <c r="AG770" s="387"/>
      <c r="AH770" s="387"/>
      <c r="AI770" s="387"/>
      <c r="AJ770" s="387"/>
      <c r="AK770" s="387"/>
      <c r="AL770" s="387"/>
      <c r="AM770" s="387"/>
      <c r="AN770" s="387"/>
      <c r="AO770" s="387"/>
      <c r="AP770" s="387"/>
      <c r="AQ770" s="387"/>
      <c r="AR770" s="387"/>
      <c r="AS770" s="387"/>
      <c r="AT770" s="387"/>
      <c r="AU770" s="387"/>
      <c r="AV770" s="387"/>
      <c r="AW770" s="387"/>
      <c r="AX770" s="387"/>
      <c r="AY770" s="387"/>
      <c r="AZ770" s="387"/>
      <c r="BA770" s="387"/>
      <c r="BB770" s="387"/>
      <c r="BC770" s="387"/>
      <c r="BD770" s="387"/>
      <c r="BE770" s="387"/>
      <c r="BF770" s="387"/>
      <c r="BG770" s="387"/>
      <c r="BH770" s="387"/>
      <c r="BI770" s="387"/>
      <c r="BJ770" s="387"/>
      <c r="BK770" s="387"/>
      <c r="BL770" s="387"/>
      <c r="BM770" s="387"/>
      <c r="BN770" s="387"/>
      <c r="BO770" s="387"/>
      <c r="BP770" s="387"/>
      <c r="BQ770" s="387"/>
      <c r="BR770" s="387"/>
      <c r="BS770" s="387"/>
      <c r="BT770" s="387"/>
      <c r="BU770" s="387"/>
      <c r="BV770" s="387"/>
      <c r="BW770" s="295"/>
      <c r="BX770" s="295"/>
      <c r="BY770" s="295"/>
    </row>
    <row r="771" ht="15.0" customHeight="1">
      <c r="A771" s="294"/>
      <c r="B771" s="295" t="str">
        <f>IF(ISTEXT(A771),SUMIF('Production Calendar'!$F$3:$F$171,'Crop Map'!$A771,'Production Calendar'!$G$3:$G$171),"")</f>
        <v/>
      </c>
      <c r="C771" s="327" t="str">
        <f t="shared" si="3"/>
        <v/>
      </c>
      <c r="D771" s="328" t="str">
        <f t="array" ref="D771">IF(ISBLANK(A771),"",XLOOKUP($A771,'Codified Game Plan'!$E$3:$E$477,'Codified Game Plan'!$G$3:$G$477,0))</f>
        <v/>
      </c>
      <c r="E771" s="328" t="str">
        <f>IF(ISBLANK(A771),"",MAXIFS('Codified Game Plan'!$I$3:$I$477,'Codified Game Plan'!$E$3:$E$477,A771))</f>
        <v/>
      </c>
      <c r="F771" s="329" t="str">
        <f t="shared" si="4"/>
        <v>      - </v>
      </c>
      <c r="G771" s="295"/>
      <c r="H771" s="295"/>
      <c r="I771" s="295"/>
      <c r="J771" s="295"/>
      <c r="K771" s="295"/>
      <c r="L771" s="295"/>
      <c r="M771" s="295"/>
      <c r="N771" s="295"/>
      <c r="O771" s="295"/>
      <c r="P771" s="295"/>
      <c r="Q771" s="295"/>
      <c r="R771" s="295"/>
      <c r="S771" s="295"/>
      <c r="T771" s="295"/>
      <c r="U771" s="387"/>
      <c r="V771" s="387"/>
      <c r="W771" s="387"/>
      <c r="X771" s="387"/>
      <c r="Y771" s="387"/>
      <c r="Z771" s="387"/>
      <c r="AA771" s="387"/>
      <c r="AB771" s="387"/>
      <c r="AC771" s="387"/>
      <c r="AD771" s="387"/>
      <c r="AE771" s="387"/>
      <c r="AF771" s="387"/>
      <c r="AG771" s="387"/>
      <c r="AH771" s="387"/>
      <c r="AI771" s="387"/>
      <c r="AJ771" s="387"/>
      <c r="AK771" s="387"/>
      <c r="AL771" s="387"/>
      <c r="AM771" s="387"/>
      <c r="AN771" s="387"/>
      <c r="AO771" s="387"/>
      <c r="AP771" s="387"/>
      <c r="AQ771" s="387"/>
      <c r="AR771" s="387"/>
      <c r="AS771" s="387"/>
      <c r="AT771" s="387"/>
      <c r="AU771" s="387"/>
      <c r="AV771" s="387"/>
      <c r="AW771" s="387"/>
      <c r="AX771" s="387"/>
      <c r="AY771" s="387"/>
      <c r="AZ771" s="387"/>
      <c r="BA771" s="387"/>
      <c r="BB771" s="387"/>
      <c r="BC771" s="387"/>
      <c r="BD771" s="387"/>
      <c r="BE771" s="387"/>
      <c r="BF771" s="387"/>
      <c r="BG771" s="387"/>
      <c r="BH771" s="387"/>
      <c r="BI771" s="387"/>
      <c r="BJ771" s="387"/>
      <c r="BK771" s="387"/>
      <c r="BL771" s="387"/>
      <c r="BM771" s="387"/>
      <c r="BN771" s="387"/>
      <c r="BO771" s="387"/>
      <c r="BP771" s="387"/>
      <c r="BQ771" s="387"/>
      <c r="BR771" s="387"/>
      <c r="BS771" s="387"/>
      <c r="BT771" s="387"/>
      <c r="BU771" s="387"/>
      <c r="BV771" s="387"/>
      <c r="BW771" s="295"/>
      <c r="BX771" s="295"/>
      <c r="BY771" s="295"/>
    </row>
    <row r="772" ht="15.0" customHeight="1">
      <c r="A772" s="294"/>
      <c r="B772" s="295" t="str">
        <f>IF(ISTEXT(A772),SUMIF('Production Calendar'!$F$3:$F$171,'Crop Map'!$A772,'Production Calendar'!$G$3:$G$171),"")</f>
        <v/>
      </c>
      <c r="C772" s="327" t="str">
        <f t="shared" si="3"/>
        <v/>
      </c>
      <c r="D772" s="328" t="str">
        <f t="array" ref="D772">IF(ISBLANK(A772),"",XLOOKUP($A772,'Codified Game Plan'!$E$3:$E$477,'Codified Game Plan'!$G$3:$G$477,0))</f>
        <v/>
      </c>
      <c r="E772" s="328" t="str">
        <f>IF(ISBLANK(A772),"",MAXIFS('Codified Game Plan'!$I$3:$I$477,'Codified Game Plan'!$E$3:$E$477,A772))</f>
        <v/>
      </c>
      <c r="F772" s="329" t="str">
        <f t="shared" si="4"/>
        <v>      - </v>
      </c>
      <c r="G772" s="295"/>
      <c r="H772" s="295"/>
      <c r="I772" s="295"/>
      <c r="J772" s="295"/>
      <c r="K772" s="295"/>
      <c r="L772" s="295"/>
      <c r="M772" s="295"/>
      <c r="N772" s="295"/>
      <c r="O772" s="295"/>
      <c r="P772" s="295"/>
      <c r="Q772" s="295"/>
      <c r="R772" s="295"/>
      <c r="S772" s="295"/>
      <c r="T772" s="295"/>
      <c r="U772" s="387"/>
      <c r="V772" s="387"/>
      <c r="W772" s="387"/>
      <c r="X772" s="387"/>
      <c r="Y772" s="387"/>
      <c r="Z772" s="387"/>
      <c r="AA772" s="387"/>
      <c r="AB772" s="387"/>
      <c r="AC772" s="387"/>
      <c r="AD772" s="387"/>
      <c r="AE772" s="387"/>
      <c r="AF772" s="387"/>
      <c r="AG772" s="387"/>
      <c r="AH772" s="387"/>
      <c r="AI772" s="387"/>
      <c r="AJ772" s="387"/>
      <c r="AK772" s="387"/>
      <c r="AL772" s="387"/>
      <c r="AM772" s="387"/>
      <c r="AN772" s="387"/>
      <c r="AO772" s="387"/>
      <c r="AP772" s="387"/>
      <c r="AQ772" s="387"/>
      <c r="AR772" s="387"/>
      <c r="AS772" s="387"/>
      <c r="AT772" s="387"/>
      <c r="AU772" s="387"/>
      <c r="AV772" s="387"/>
      <c r="AW772" s="387"/>
      <c r="AX772" s="387"/>
      <c r="AY772" s="387"/>
      <c r="AZ772" s="387"/>
      <c r="BA772" s="387"/>
      <c r="BB772" s="387"/>
      <c r="BC772" s="387"/>
      <c r="BD772" s="387"/>
      <c r="BE772" s="387"/>
      <c r="BF772" s="387"/>
      <c r="BG772" s="387"/>
      <c r="BH772" s="387"/>
      <c r="BI772" s="387"/>
      <c r="BJ772" s="387"/>
      <c r="BK772" s="387"/>
      <c r="BL772" s="387"/>
      <c r="BM772" s="387"/>
      <c r="BN772" s="387"/>
      <c r="BO772" s="387"/>
      <c r="BP772" s="387"/>
      <c r="BQ772" s="387"/>
      <c r="BR772" s="387"/>
      <c r="BS772" s="387"/>
      <c r="BT772" s="387"/>
      <c r="BU772" s="387"/>
      <c r="BV772" s="387"/>
      <c r="BW772" s="295"/>
      <c r="BX772" s="295"/>
      <c r="BY772" s="295"/>
    </row>
    <row r="773" ht="15.0" customHeight="1">
      <c r="A773" s="294"/>
      <c r="B773" s="295" t="str">
        <f>IF(ISTEXT(A773),SUMIF('Production Calendar'!$F$3:$F$171,'Crop Map'!$A773,'Production Calendar'!$G$3:$G$171),"")</f>
        <v/>
      </c>
      <c r="C773" s="327" t="str">
        <f t="shared" si="3"/>
        <v/>
      </c>
      <c r="D773" s="328" t="str">
        <f t="array" ref="D773">IF(ISBLANK(A773),"",XLOOKUP($A773,'Codified Game Plan'!$E$3:$E$477,'Codified Game Plan'!$G$3:$G$477,0))</f>
        <v/>
      </c>
      <c r="E773" s="328" t="str">
        <f>IF(ISBLANK(A773),"",MAXIFS('Codified Game Plan'!$I$3:$I$477,'Codified Game Plan'!$E$3:$E$477,A773))</f>
        <v/>
      </c>
      <c r="F773" s="329" t="str">
        <f t="shared" si="4"/>
        <v>      - </v>
      </c>
      <c r="G773" s="295"/>
      <c r="H773" s="295"/>
      <c r="I773" s="295"/>
      <c r="J773" s="295"/>
      <c r="K773" s="295"/>
      <c r="L773" s="295"/>
      <c r="M773" s="295"/>
      <c r="N773" s="295"/>
      <c r="O773" s="295"/>
      <c r="P773" s="295"/>
      <c r="Q773" s="295"/>
      <c r="R773" s="295"/>
      <c r="S773" s="295"/>
      <c r="T773" s="295"/>
      <c r="U773" s="387"/>
      <c r="V773" s="387"/>
      <c r="W773" s="387"/>
      <c r="X773" s="387"/>
      <c r="Y773" s="387"/>
      <c r="Z773" s="387"/>
      <c r="AA773" s="387"/>
      <c r="AB773" s="387"/>
      <c r="AC773" s="387"/>
      <c r="AD773" s="387"/>
      <c r="AE773" s="387"/>
      <c r="AF773" s="387"/>
      <c r="AG773" s="387"/>
      <c r="AH773" s="387"/>
      <c r="AI773" s="387"/>
      <c r="AJ773" s="387"/>
      <c r="AK773" s="387"/>
      <c r="AL773" s="387"/>
      <c r="AM773" s="387"/>
      <c r="AN773" s="387"/>
      <c r="AO773" s="387"/>
      <c r="AP773" s="387"/>
      <c r="AQ773" s="387"/>
      <c r="AR773" s="387"/>
      <c r="AS773" s="387"/>
      <c r="AT773" s="387"/>
      <c r="AU773" s="387"/>
      <c r="AV773" s="387"/>
      <c r="AW773" s="387"/>
      <c r="AX773" s="387"/>
      <c r="AY773" s="387"/>
      <c r="AZ773" s="387"/>
      <c r="BA773" s="387"/>
      <c r="BB773" s="387"/>
      <c r="BC773" s="387"/>
      <c r="BD773" s="387"/>
      <c r="BE773" s="387"/>
      <c r="BF773" s="387"/>
      <c r="BG773" s="387"/>
      <c r="BH773" s="387"/>
      <c r="BI773" s="387"/>
      <c r="BJ773" s="387"/>
      <c r="BK773" s="387"/>
      <c r="BL773" s="387"/>
      <c r="BM773" s="387"/>
      <c r="BN773" s="387"/>
      <c r="BO773" s="387"/>
      <c r="BP773" s="387"/>
      <c r="BQ773" s="387"/>
      <c r="BR773" s="387"/>
      <c r="BS773" s="387"/>
      <c r="BT773" s="387"/>
      <c r="BU773" s="387"/>
      <c r="BV773" s="387"/>
      <c r="BW773" s="295"/>
      <c r="BX773" s="295"/>
      <c r="BY773" s="295"/>
    </row>
    <row r="774" ht="15.0" customHeight="1">
      <c r="A774" s="294"/>
      <c r="B774" s="295" t="str">
        <f>IF(ISTEXT(A774),SUMIF('Production Calendar'!$F$3:$F$171,'Crop Map'!$A774,'Production Calendar'!$G$3:$G$171),"")</f>
        <v/>
      </c>
      <c r="C774" s="327" t="str">
        <f t="shared" si="3"/>
        <v/>
      </c>
      <c r="D774" s="328" t="str">
        <f t="array" ref="D774">IF(ISBLANK(A774),"",XLOOKUP($A774,'Codified Game Plan'!$E$3:$E$477,'Codified Game Plan'!$G$3:$G$477,0))</f>
        <v/>
      </c>
      <c r="E774" s="328" t="str">
        <f>IF(ISBLANK(A774),"",MAXIFS('Codified Game Plan'!$I$3:$I$477,'Codified Game Plan'!$E$3:$E$477,A774))</f>
        <v/>
      </c>
      <c r="F774" s="329" t="str">
        <f t="shared" si="4"/>
        <v>      - </v>
      </c>
      <c r="G774" s="295"/>
      <c r="H774" s="295"/>
      <c r="I774" s="295"/>
      <c r="J774" s="295"/>
      <c r="K774" s="295"/>
      <c r="L774" s="295"/>
      <c r="M774" s="295"/>
      <c r="N774" s="295"/>
      <c r="O774" s="295"/>
      <c r="P774" s="295"/>
      <c r="Q774" s="295"/>
      <c r="R774" s="295"/>
      <c r="S774" s="295"/>
      <c r="T774" s="295"/>
      <c r="U774" s="387"/>
      <c r="V774" s="387"/>
      <c r="W774" s="387"/>
      <c r="X774" s="387"/>
      <c r="Y774" s="387"/>
      <c r="Z774" s="387"/>
      <c r="AA774" s="387"/>
      <c r="AB774" s="387"/>
      <c r="AC774" s="387"/>
      <c r="AD774" s="387"/>
      <c r="AE774" s="387"/>
      <c r="AF774" s="387"/>
      <c r="AG774" s="387"/>
      <c r="AH774" s="387"/>
      <c r="AI774" s="387"/>
      <c r="AJ774" s="387"/>
      <c r="AK774" s="387"/>
      <c r="AL774" s="387"/>
      <c r="AM774" s="387"/>
      <c r="AN774" s="387"/>
      <c r="AO774" s="387"/>
      <c r="AP774" s="387"/>
      <c r="AQ774" s="387"/>
      <c r="AR774" s="387"/>
      <c r="AS774" s="387"/>
      <c r="AT774" s="387"/>
      <c r="AU774" s="387"/>
      <c r="AV774" s="387"/>
      <c r="AW774" s="387"/>
      <c r="AX774" s="387"/>
      <c r="AY774" s="387"/>
      <c r="AZ774" s="387"/>
      <c r="BA774" s="387"/>
      <c r="BB774" s="387"/>
      <c r="BC774" s="387"/>
      <c r="BD774" s="387"/>
      <c r="BE774" s="387"/>
      <c r="BF774" s="387"/>
      <c r="BG774" s="387"/>
      <c r="BH774" s="387"/>
      <c r="BI774" s="387"/>
      <c r="BJ774" s="387"/>
      <c r="BK774" s="387"/>
      <c r="BL774" s="387"/>
      <c r="BM774" s="387"/>
      <c r="BN774" s="387"/>
      <c r="BO774" s="387"/>
      <c r="BP774" s="387"/>
      <c r="BQ774" s="387"/>
      <c r="BR774" s="387"/>
      <c r="BS774" s="387"/>
      <c r="BT774" s="387"/>
      <c r="BU774" s="387"/>
      <c r="BV774" s="387"/>
      <c r="BW774" s="295"/>
      <c r="BX774" s="295"/>
      <c r="BY774" s="295"/>
    </row>
    <row r="775" ht="15.0" customHeight="1">
      <c r="A775" s="294"/>
      <c r="B775" s="295" t="str">
        <f>IF(ISTEXT(A775),SUMIF('Production Calendar'!$F$3:$F$171,'Crop Map'!$A775,'Production Calendar'!$G$3:$G$171),"")</f>
        <v/>
      </c>
      <c r="C775" s="327" t="str">
        <f t="shared" si="3"/>
        <v/>
      </c>
      <c r="D775" s="328" t="str">
        <f t="array" ref="D775">IF(ISBLANK(A775),"",XLOOKUP($A775,'Codified Game Plan'!$E$3:$E$477,'Codified Game Plan'!$G$3:$G$477,0))</f>
        <v/>
      </c>
      <c r="E775" s="328" t="str">
        <f>IF(ISBLANK(A775),"",MAXIFS('Codified Game Plan'!$I$3:$I$477,'Codified Game Plan'!$E$3:$E$477,A775))</f>
        <v/>
      </c>
      <c r="F775" s="329" t="str">
        <f t="shared" si="4"/>
        <v>      - </v>
      </c>
      <c r="G775" s="295"/>
      <c r="H775" s="295"/>
      <c r="I775" s="295"/>
      <c r="J775" s="295"/>
      <c r="K775" s="295"/>
      <c r="L775" s="295"/>
      <c r="M775" s="295"/>
      <c r="N775" s="295"/>
      <c r="O775" s="295"/>
      <c r="P775" s="295"/>
      <c r="Q775" s="295"/>
      <c r="R775" s="295"/>
      <c r="S775" s="295"/>
      <c r="T775" s="295"/>
      <c r="U775" s="387"/>
      <c r="V775" s="387"/>
      <c r="W775" s="387"/>
      <c r="X775" s="387"/>
      <c r="Y775" s="387"/>
      <c r="Z775" s="387"/>
      <c r="AA775" s="387"/>
      <c r="AB775" s="387"/>
      <c r="AC775" s="387"/>
      <c r="AD775" s="387"/>
      <c r="AE775" s="387"/>
      <c r="AF775" s="387"/>
      <c r="AG775" s="387"/>
      <c r="AH775" s="387"/>
      <c r="AI775" s="387"/>
      <c r="AJ775" s="387"/>
      <c r="AK775" s="387"/>
      <c r="AL775" s="387"/>
      <c r="AM775" s="387"/>
      <c r="AN775" s="387"/>
      <c r="AO775" s="387"/>
      <c r="AP775" s="387"/>
      <c r="AQ775" s="387"/>
      <c r="AR775" s="387"/>
      <c r="AS775" s="387"/>
      <c r="AT775" s="387"/>
      <c r="AU775" s="387"/>
      <c r="AV775" s="387"/>
      <c r="AW775" s="387"/>
      <c r="AX775" s="387"/>
      <c r="AY775" s="387"/>
      <c r="AZ775" s="387"/>
      <c r="BA775" s="387"/>
      <c r="BB775" s="387"/>
      <c r="BC775" s="387"/>
      <c r="BD775" s="387"/>
      <c r="BE775" s="387"/>
      <c r="BF775" s="387"/>
      <c r="BG775" s="387"/>
      <c r="BH775" s="387"/>
      <c r="BI775" s="387"/>
      <c r="BJ775" s="387"/>
      <c r="BK775" s="387"/>
      <c r="BL775" s="387"/>
      <c r="BM775" s="387"/>
      <c r="BN775" s="387"/>
      <c r="BO775" s="387"/>
      <c r="BP775" s="387"/>
      <c r="BQ775" s="387"/>
      <c r="BR775" s="387"/>
      <c r="BS775" s="387"/>
      <c r="BT775" s="387"/>
      <c r="BU775" s="387"/>
      <c r="BV775" s="387"/>
      <c r="BW775" s="295"/>
      <c r="BX775" s="295"/>
      <c r="BY775" s="295"/>
    </row>
    <row r="776" ht="15.0" customHeight="1">
      <c r="A776" s="294"/>
      <c r="B776" s="295" t="str">
        <f>IF(ISTEXT(A776),SUMIF('Production Calendar'!$F$3:$F$171,'Crop Map'!$A776,'Production Calendar'!$G$3:$G$171),"")</f>
        <v/>
      </c>
      <c r="C776" s="327" t="str">
        <f t="shared" si="3"/>
        <v/>
      </c>
      <c r="D776" s="328" t="str">
        <f t="array" ref="D776">IF(ISBLANK(A776),"",XLOOKUP($A776,'Codified Game Plan'!$E$3:$E$477,'Codified Game Plan'!$G$3:$G$477,0))</f>
        <v/>
      </c>
      <c r="E776" s="328" t="str">
        <f>IF(ISBLANK(A776),"",MAXIFS('Codified Game Plan'!$I$3:$I$477,'Codified Game Plan'!$E$3:$E$477,A776))</f>
        <v/>
      </c>
      <c r="F776" s="329" t="str">
        <f t="shared" si="4"/>
        <v>      - </v>
      </c>
      <c r="G776" s="295"/>
      <c r="H776" s="295"/>
      <c r="I776" s="295"/>
      <c r="J776" s="295"/>
      <c r="K776" s="295"/>
      <c r="L776" s="295"/>
      <c r="M776" s="295"/>
      <c r="N776" s="295"/>
      <c r="O776" s="295"/>
      <c r="P776" s="295"/>
      <c r="Q776" s="295"/>
      <c r="R776" s="295"/>
      <c r="S776" s="295"/>
      <c r="T776" s="295"/>
      <c r="U776" s="387"/>
      <c r="V776" s="387"/>
      <c r="W776" s="387"/>
      <c r="X776" s="387"/>
      <c r="Y776" s="387"/>
      <c r="Z776" s="387"/>
      <c r="AA776" s="387"/>
      <c r="AB776" s="387"/>
      <c r="AC776" s="387"/>
      <c r="AD776" s="387"/>
      <c r="AE776" s="387"/>
      <c r="AF776" s="387"/>
      <c r="AG776" s="387"/>
      <c r="AH776" s="387"/>
      <c r="AI776" s="387"/>
      <c r="AJ776" s="387"/>
      <c r="AK776" s="387"/>
      <c r="AL776" s="387"/>
      <c r="AM776" s="387"/>
      <c r="AN776" s="387"/>
      <c r="AO776" s="387"/>
      <c r="AP776" s="387"/>
      <c r="AQ776" s="387"/>
      <c r="AR776" s="387"/>
      <c r="AS776" s="387"/>
      <c r="AT776" s="387"/>
      <c r="AU776" s="387"/>
      <c r="AV776" s="387"/>
      <c r="AW776" s="387"/>
      <c r="AX776" s="387"/>
      <c r="AY776" s="387"/>
      <c r="AZ776" s="387"/>
      <c r="BA776" s="387"/>
      <c r="BB776" s="387"/>
      <c r="BC776" s="387"/>
      <c r="BD776" s="387"/>
      <c r="BE776" s="387"/>
      <c r="BF776" s="387"/>
      <c r="BG776" s="387"/>
      <c r="BH776" s="387"/>
      <c r="BI776" s="387"/>
      <c r="BJ776" s="387"/>
      <c r="BK776" s="387"/>
      <c r="BL776" s="387"/>
      <c r="BM776" s="387"/>
      <c r="BN776" s="387"/>
      <c r="BO776" s="387"/>
      <c r="BP776" s="387"/>
      <c r="BQ776" s="387"/>
      <c r="BR776" s="387"/>
      <c r="BS776" s="387"/>
      <c r="BT776" s="387"/>
      <c r="BU776" s="387"/>
      <c r="BV776" s="387"/>
      <c r="BW776" s="295"/>
      <c r="BX776" s="295"/>
      <c r="BY776" s="295"/>
    </row>
    <row r="777" ht="15.0" customHeight="1">
      <c r="A777" s="294"/>
      <c r="B777" s="295" t="str">
        <f>IF(ISTEXT(A777),SUMIF('Production Calendar'!$F$3:$F$171,'Crop Map'!$A777,'Production Calendar'!$G$3:$G$171),"")</f>
        <v/>
      </c>
      <c r="C777" s="327" t="str">
        <f t="shared" si="3"/>
        <v/>
      </c>
      <c r="D777" s="328" t="str">
        <f t="array" ref="D777">IF(ISBLANK(A777),"",XLOOKUP($A777,'Codified Game Plan'!$E$3:$E$477,'Codified Game Plan'!$G$3:$G$477,0))</f>
        <v/>
      </c>
      <c r="E777" s="328" t="str">
        <f>IF(ISBLANK(A777),"",MAXIFS('Codified Game Plan'!$I$3:$I$477,'Codified Game Plan'!$E$3:$E$477,A777))</f>
        <v/>
      </c>
      <c r="F777" s="329" t="str">
        <f t="shared" si="4"/>
        <v>      - </v>
      </c>
      <c r="G777" s="295"/>
      <c r="H777" s="295"/>
      <c r="I777" s="295"/>
      <c r="J777" s="295"/>
      <c r="K777" s="295"/>
      <c r="L777" s="295"/>
      <c r="M777" s="295"/>
      <c r="N777" s="295"/>
      <c r="O777" s="295"/>
      <c r="P777" s="295"/>
      <c r="Q777" s="295"/>
      <c r="R777" s="295"/>
      <c r="S777" s="295"/>
      <c r="T777" s="295"/>
      <c r="U777" s="387"/>
      <c r="V777" s="387"/>
      <c r="W777" s="387"/>
      <c r="X777" s="387"/>
      <c r="Y777" s="387"/>
      <c r="Z777" s="387"/>
      <c r="AA777" s="387"/>
      <c r="AB777" s="387"/>
      <c r="AC777" s="387"/>
      <c r="AD777" s="387"/>
      <c r="AE777" s="387"/>
      <c r="AF777" s="387"/>
      <c r="AG777" s="387"/>
      <c r="AH777" s="387"/>
      <c r="AI777" s="387"/>
      <c r="AJ777" s="387"/>
      <c r="AK777" s="387"/>
      <c r="AL777" s="387"/>
      <c r="AM777" s="387"/>
      <c r="AN777" s="387"/>
      <c r="AO777" s="387"/>
      <c r="AP777" s="387"/>
      <c r="AQ777" s="387"/>
      <c r="AR777" s="387"/>
      <c r="AS777" s="387"/>
      <c r="AT777" s="387"/>
      <c r="AU777" s="387"/>
      <c r="AV777" s="387"/>
      <c r="AW777" s="387"/>
      <c r="AX777" s="387"/>
      <c r="AY777" s="387"/>
      <c r="AZ777" s="387"/>
      <c r="BA777" s="387"/>
      <c r="BB777" s="387"/>
      <c r="BC777" s="387"/>
      <c r="BD777" s="387"/>
      <c r="BE777" s="387"/>
      <c r="BF777" s="387"/>
      <c r="BG777" s="387"/>
      <c r="BH777" s="387"/>
      <c r="BI777" s="387"/>
      <c r="BJ777" s="387"/>
      <c r="BK777" s="387"/>
      <c r="BL777" s="387"/>
      <c r="BM777" s="387"/>
      <c r="BN777" s="387"/>
      <c r="BO777" s="387"/>
      <c r="BP777" s="387"/>
      <c r="BQ777" s="387"/>
      <c r="BR777" s="387"/>
      <c r="BS777" s="387"/>
      <c r="BT777" s="387"/>
      <c r="BU777" s="387"/>
      <c r="BV777" s="387"/>
      <c r="BW777" s="295"/>
      <c r="BX777" s="295"/>
      <c r="BY777" s="295"/>
    </row>
    <row r="778" ht="15.0" customHeight="1">
      <c r="A778" s="294"/>
      <c r="B778" s="295" t="str">
        <f>IF(ISTEXT(A778),SUMIF('Production Calendar'!$F$3:$F$171,'Crop Map'!$A778,'Production Calendar'!$G$3:$G$171),"")</f>
        <v/>
      </c>
      <c r="C778" s="327" t="str">
        <f t="shared" si="3"/>
        <v/>
      </c>
      <c r="D778" s="328" t="str">
        <f t="array" ref="D778">IF(ISBLANK(A778),"",XLOOKUP($A778,'Codified Game Plan'!$E$3:$E$477,'Codified Game Plan'!$G$3:$G$477,0))</f>
        <v/>
      </c>
      <c r="E778" s="328" t="str">
        <f>IF(ISBLANK(A778),"",MAXIFS('Codified Game Plan'!$I$3:$I$477,'Codified Game Plan'!$E$3:$E$477,A778))</f>
        <v/>
      </c>
      <c r="F778" s="329" t="str">
        <f t="shared" si="4"/>
        <v>      - </v>
      </c>
      <c r="G778" s="295"/>
      <c r="H778" s="295"/>
      <c r="I778" s="295"/>
      <c r="J778" s="295"/>
      <c r="K778" s="295"/>
      <c r="L778" s="295"/>
      <c r="M778" s="295"/>
      <c r="N778" s="295"/>
      <c r="O778" s="295"/>
      <c r="P778" s="295"/>
      <c r="Q778" s="295"/>
      <c r="R778" s="295"/>
      <c r="S778" s="295"/>
      <c r="T778" s="295"/>
      <c r="U778" s="387"/>
      <c r="V778" s="387"/>
      <c r="W778" s="387"/>
      <c r="X778" s="387"/>
      <c r="Y778" s="387"/>
      <c r="Z778" s="387"/>
      <c r="AA778" s="387"/>
      <c r="AB778" s="387"/>
      <c r="AC778" s="387"/>
      <c r="AD778" s="387"/>
      <c r="AE778" s="387"/>
      <c r="AF778" s="387"/>
      <c r="AG778" s="387"/>
      <c r="AH778" s="387"/>
      <c r="AI778" s="387"/>
      <c r="AJ778" s="387"/>
      <c r="AK778" s="387"/>
      <c r="AL778" s="387"/>
      <c r="AM778" s="387"/>
      <c r="AN778" s="387"/>
      <c r="AO778" s="387"/>
      <c r="AP778" s="387"/>
      <c r="AQ778" s="387"/>
      <c r="AR778" s="387"/>
      <c r="AS778" s="387"/>
      <c r="AT778" s="387"/>
      <c r="AU778" s="387"/>
      <c r="AV778" s="387"/>
      <c r="AW778" s="387"/>
      <c r="AX778" s="387"/>
      <c r="AY778" s="387"/>
      <c r="AZ778" s="387"/>
      <c r="BA778" s="387"/>
      <c r="BB778" s="387"/>
      <c r="BC778" s="387"/>
      <c r="BD778" s="387"/>
      <c r="BE778" s="387"/>
      <c r="BF778" s="387"/>
      <c r="BG778" s="387"/>
      <c r="BH778" s="387"/>
      <c r="BI778" s="387"/>
      <c r="BJ778" s="387"/>
      <c r="BK778" s="387"/>
      <c r="BL778" s="387"/>
      <c r="BM778" s="387"/>
      <c r="BN778" s="387"/>
      <c r="BO778" s="387"/>
      <c r="BP778" s="387"/>
      <c r="BQ778" s="387"/>
      <c r="BR778" s="387"/>
      <c r="BS778" s="387"/>
      <c r="BT778" s="387"/>
      <c r="BU778" s="387"/>
      <c r="BV778" s="387"/>
      <c r="BW778" s="295"/>
      <c r="BX778" s="295"/>
      <c r="BY778" s="295"/>
    </row>
    <row r="779" ht="15.0" customHeight="1">
      <c r="A779" s="294"/>
      <c r="B779" s="295" t="str">
        <f>IF(ISTEXT(A779),SUMIF('Production Calendar'!$F$3:$F$171,'Crop Map'!$A779,'Production Calendar'!$G$3:$G$171),"")</f>
        <v/>
      </c>
      <c r="C779" s="327" t="str">
        <f t="shared" si="3"/>
        <v/>
      </c>
      <c r="D779" s="328" t="str">
        <f t="array" ref="D779">IF(ISBLANK(A779),"",XLOOKUP($A779,'Codified Game Plan'!$E$3:$E$477,'Codified Game Plan'!$G$3:$G$477,0))</f>
        <v/>
      </c>
      <c r="E779" s="328" t="str">
        <f>IF(ISBLANK(A779),"",MAXIFS('Codified Game Plan'!$I$3:$I$477,'Codified Game Plan'!$E$3:$E$477,A779))</f>
        <v/>
      </c>
      <c r="F779" s="329" t="str">
        <f t="shared" si="4"/>
        <v>      - </v>
      </c>
      <c r="G779" s="295"/>
      <c r="H779" s="295"/>
      <c r="I779" s="295"/>
      <c r="J779" s="295"/>
      <c r="K779" s="295"/>
      <c r="L779" s="295"/>
      <c r="M779" s="295"/>
      <c r="N779" s="295"/>
      <c r="O779" s="295"/>
      <c r="P779" s="295"/>
      <c r="Q779" s="295"/>
      <c r="R779" s="295"/>
      <c r="S779" s="295"/>
      <c r="T779" s="295"/>
      <c r="U779" s="387"/>
      <c r="V779" s="387"/>
      <c r="W779" s="387"/>
      <c r="X779" s="387"/>
      <c r="Y779" s="387"/>
      <c r="Z779" s="387"/>
      <c r="AA779" s="387"/>
      <c r="AB779" s="387"/>
      <c r="AC779" s="387"/>
      <c r="AD779" s="387"/>
      <c r="AE779" s="387"/>
      <c r="AF779" s="387"/>
      <c r="AG779" s="387"/>
      <c r="AH779" s="387"/>
      <c r="AI779" s="387"/>
      <c r="AJ779" s="387"/>
      <c r="AK779" s="387"/>
      <c r="AL779" s="387"/>
      <c r="AM779" s="387"/>
      <c r="AN779" s="387"/>
      <c r="AO779" s="387"/>
      <c r="AP779" s="387"/>
      <c r="AQ779" s="387"/>
      <c r="AR779" s="387"/>
      <c r="AS779" s="387"/>
      <c r="AT779" s="387"/>
      <c r="AU779" s="387"/>
      <c r="AV779" s="387"/>
      <c r="AW779" s="387"/>
      <c r="AX779" s="387"/>
      <c r="AY779" s="387"/>
      <c r="AZ779" s="387"/>
      <c r="BA779" s="387"/>
      <c r="BB779" s="387"/>
      <c r="BC779" s="387"/>
      <c r="BD779" s="387"/>
      <c r="BE779" s="387"/>
      <c r="BF779" s="387"/>
      <c r="BG779" s="387"/>
      <c r="BH779" s="387"/>
      <c r="BI779" s="387"/>
      <c r="BJ779" s="387"/>
      <c r="BK779" s="387"/>
      <c r="BL779" s="387"/>
      <c r="BM779" s="387"/>
      <c r="BN779" s="387"/>
      <c r="BO779" s="387"/>
      <c r="BP779" s="387"/>
      <c r="BQ779" s="387"/>
      <c r="BR779" s="387"/>
      <c r="BS779" s="387"/>
      <c r="BT779" s="387"/>
      <c r="BU779" s="387"/>
      <c r="BV779" s="387"/>
      <c r="BW779" s="295"/>
      <c r="BX779" s="295"/>
      <c r="BY779" s="295"/>
    </row>
    <row r="780" ht="15.0" customHeight="1">
      <c r="A780" s="294"/>
      <c r="B780" s="295" t="str">
        <f>IF(ISTEXT(A780),SUMIF('Production Calendar'!$F$3:$F$171,'Crop Map'!$A780,'Production Calendar'!$G$3:$G$171),"")</f>
        <v/>
      </c>
      <c r="C780" s="327" t="str">
        <f t="shared" si="3"/>
        <v/>
      </c>
      <c r="D780" s="328" t="str">
        <f t="array" ref="D780">IF(ISBLANK(A780),"",XLOOKUP($A780,'Codified Game Plan'!$E$3:$E$477,'Codified Game Plan'!$G$3:$G$477,0))</f>
        <v/>
      </c>
      <c r="E780" s="328" t="str">
        <f>IF(ISBLANK(A780),"",MAXIFS('Codified Game Plan'!$I$3:$I$477,'Codified Game Plan'!$E$3:$E$477,A780))</f>
        <v/>
      </c>
      <c r="F780" s="329" t="str">
        <f t="shared" si="4"/>
        <v>      - </v>
      </c>
      <c r="G780" s="295"/>
      <c r="H780" s="295"/>
      <c r="I780" s="295"/>
      <c r="J780" s="295"/>
      <c r="K780" s="295"/>
      <c r="L780" s="295"/>
      <c r="M780" s="295"/>
      <c r="N780" s="295"/>
      <c r="O780" s="295"/>
      <c r="P780" s="295"/>
      <c r="Q780" s="295"/>
      <c r="R780" s="295"/>
      <c r="S780" s="295"/>
      <c r="T780" s="295"/>
      <c r="U780" s="387"/>
      <c r="V780" s="387"/>
      <c r="W780" s="387"/>
      <c r="X780" s="387"/>
      <c r="Y780" s="387"/>
      <c r="Z780" s="387"/>
      <c r="AA780" s="387"/>
      <c r="AB780" s="387"/>
      <c r="AC780" s="387"/>
      <c r="AD780" s="387"/>
      <c r="AE780" s="387"/>
      <c r="AF780" s="387"/>
      <c r="AG780" s="387"/>
      <c r="AH780" s="387"/>
      <c r="AI780" s="387"/>
      <c r="AJ780" s="387"/>
      <c r="AK780" s="387"/>
      <c r="AL780" s="387"/>
      <c r="AM780" s="387"/>
      <c r="AN780" s="387"/>
      <c r="AO780" s="387"/>
      <c r="AP780" s="387"/>
      <c r="AQ780" s="387"/>
      <c r="AR780" s="387"/>
      <c r="AS780" s="387"/>
      <c r="AT780" s="387"/>
      <c r="AU780" s="387"/>
      <c r="AV780" s="387"/>
      <c r="AW780" s="387"/>
      <c r="AX780" s="387"/>
      <c r="AY780" s="387"/>
      <c r="AZ780" s="387"/>
      <c r="BA780" s="387"/>
      <c r="BB780" s="387"/>
      <c r="BC780" s="387"/>
      <c r="BD780" s="387"/>
      <c r="BE780" s="387"/>
      <c r="BF780" s="387"/>
      <c r="BG780" s="387"/>
      <c r="BH780" s="387"/>
      <c r="BI780" s="387"/>
      <c r="BJ780" s="387"/>
      <c r="BK780" s="387"/>
      <c r="BL780" s="387"/>
      <c r="BM780" s="387"/>
      <c r="BN780" s="387"/>
      <c r="BO780" s="387"/>
      <c r="BP780" s="387"/>
      <c r="BQ780" s="387"/>
      <c r="BR780" s="387"/>
      <c r="BS780" s="387"/>
      <c r="BT780" s="387"/>
      <c r="BU780" s="387"/>
      <c r="BV780" s="387"/>
      <c r="BW780" s="295"/>
      <c r="BX780" s="295"/>
      <c r="BY780" s="295"/>
    </row>
    <row r="781" ht="15.0" customHeight="1">
      <c r="A781" s="294"/>
      <c r="B781" s="295" t="str">
        <f>IF(ISTEXT(A781),SUMIF('Production Calendar'!$F$3:$F$171,'Crop Map'!$A781,'Production Calendar'!$G$3:$G$171),"")</f>
        <v/>
      </c>
      <c r="C781" s="327" t="str">
        <f t="shared" si="3"/>
        <v/>
      </c>
      <c r="D781" s="328" t="str">
        <f t="array" ref="D781">IF(ISBLANK(A781),"",XLOOKUP($A781,'Codified Game Plan'!$E$3:$E$477,'Codified Game Plan'!$G$3:$G$477,0))</f>
        <v/>
      </c>
      <c r="E781" s="328" t="str">
        <f>IF(ISBLANK(A781),"",MAXIFS('Codified Game Plan'!$I$3:$I$477,'Codified Game Plan'!$E$3:$E$477,A781))</f>
        <v/>
      </c>
      <c r="F781" s="329" t="str">
        <f t="shared" si="4"/>
        <v>      - </v>
      </c>
      <c r="G781" s="295"/>
      <c r="H781" s="295"/>
      <c r="I781" s="295"/>
      <c r="J781" s="295"/>
      <c r="K781" s="295"/>
      <c r="L781" s="295"/>
      <c r="M781" s="295"/>
      <c r="N781" s="295"/>
      <c r="O781" s="295"/>
      <c r="P781" s="295"/>
      <c r="Q781" s="295"/>
      <c r="R781" s="295"/>
      <c r="S781" s="295"/>
      <c r="T781" s="295"/>
      <c r="U781" s="387"/>
      <c r="V781" s="387"/>
      <c r="W781" s="387"/>
      <c r="X781" s="387"/>
      <c r="Y781" s="387"/>
      <c r="Z781" s="387"/>
      <c r="AA781" s="387"/>
      <c r="AB781" s="387"/>
      <c r="AC781" s="387"/>
      <c r="AD781" s="387"/>
      <c r="AE781" s="387"/>
      <c r="AF781" s="387"/>
      <c r="AG781" s="387"/>
      <c r="AH781" s="387"/>
      <c r="AI781" s="387"/>
      <c r="AJ781" s="387"/>
      <c r="AK781" s="387"/>
      <c r="AL781" s="387"/>
      <c r="AM781" s="387"/>
      <c r="AN781" s="387"/>
      <c r="AO781" s="387"/>
      <c r="AP781" s="387"/>
      <c r="AQ781" s="387"/>
      <c r="AR781" s="387"/>
      <c r="AS781" s="387"/>
      <c r="AT781" s="387"/>
      <c r="AU781" s="387"/>
      <c r="AV781" s="387"/>
      <c r="AW781" s="387"/>
      <c r="AX781" s="387"/>
      <c r="AY781" s="387"/>
      <c r="AZ781" s="387"/>
      <c r="BA781" s="387"/>
      <c r="BB781" s="387"/>
      <c r="BC781" s="387"/>
      <c r="BD781" s="387"/>
      <c r="BE781" s="387"/>
      <c r="BF781" s="387"/>
      <c r="BG781" s="387"/>
      <c r="BH781" s="387"/>
      <c r="BI781" s="387"/>
      <c r="BJ781" s="387"/>
      <c r="BK781" s="387"/>
      <c r="BL781" s="387"/>
      <c r="BM781" s="387"/>
      <c r="BN781" s="387"/>
      <c r="BO781" s="387"/>
      <c r="BP781" s="387"/>
      <c r="BQ781" s="387"/>
      <c r="BR781" s="387"/>
      <c r="BS781" s="387"/>
      <c r="BT781" s="387"/>
      <c r="BU781" s="387"/>
      <c r="BV781" s="387"/>
      <c r="BW781" s="295"/>
      <c r="BX781" s="295"/>
      <c r="BY781" s="295"/>
    </row>
    <row r="782" ht="15.0" customHeight="1">
      <c r="A782" s="294"/>
      <c r="B782" s="295" t="str">
        <f>IF(ISTEXT(A782),SUMIF('Production Calendar'!$F$3:$F$171,'Crop Map'!$A782,'Production Calendar'!$G$3:$G$171),"")</f>
        <v/>
      </c>
      <c r="C782" s="327" t="str">
        <f t="shared" si="3"/>
        <v/>
      </c>
      <c r="D782" s="328" t="str">
        <f t="array" ref="D782">IF(ISBLANK(A782),"",XLOOKUP($A782,'Codified Game Plan'!$E$3:$E$477,'Codified Game Plan'!$G$3:$G$477,0))</f>
        <v/>
      </c>
      <c r="E782" s="328" t="str">
        <f>IF(ISBLANK(A782),"",MAXIFS('Codified Game Plan'!$I$3:$I$477,'Codified Game Plan'!$E$3:$E$477,A782))</f>
        <v/>
      </c>
      <c r="F782" s="329" t="str">
        <f t="shared" si="4"/>
        <v>      - </v>
      </c>
      <c r="G782" s="295"/>
      <c r="H782" s="295"/>
      <c r="I782" s="295"/>
      <c r="J782" s="295"/>
      <c r="K782" s="295"/>
      <c r="L782" s="295"/>
      <c r="M782" s="295"/>
      <c r="N782" s="295"/>
      <c r="O782" s="295"/>
      <c r="P782" s="295"/>
      <c r="Q782" s="295"/>
      <c r="R782" s="295"/>
      <c r="S782" s="295"/>
      <c r="T782" s="295"/>
      <c r="U782" s="387"/>
      <c r="V782" s="387"/>
      <c r="W782" s="387"/>
      <c r="X782" s="387"/>
      <c r="Y782" s="387"/>
      <c r="Z782" s="387"/>
      <c r="AA782" s="387"/>
      <c r="AB782" s="387"/>
      <c r="AC782" s="387"/>
      <c r="AD782" s="387"/>
      <c r="AE782" s="387"/>
      <c r="AF782" s="387"/>
      <c r="AG782" s="387"/>
      <c r="AH782" s="387"/>
      <c r="AI782" s="387"/>
      <c r="AJ782" s="387"/>
      <c r="AK782" s="387"/>
      <c r="AL782" s="387"/>
      <c r="AM782" s="387"/>
      <c r="AN782" s="387"/>
      <c r="AO782" s="387"/>
      <c r="AP782" s="387"/>
      <c r="AQ782" s="387"/>
      <c r="AR782" s="387"/>
      <c r="AS782" s="387"/>
      <c r="AT782" s="387"/>
      <c r="AU782" s="387"/>
      <c r="AV782" s="387"/>
      <c r="AW782" s="387"/>
      <c r="AX782" s="387"/>
      <c r="AY782" s="387"/>
      <c r="AZ782" s="387"/>
      <c r="BA782" s="387"/>
      <c r="BB782" s="387"/>
      <c r="BC782" s="387"/>
      <c r="BD782" s="387"/>
      <c r="BE782" s="387"/>
      <c r="BF782" s="387"/>
      <c r="BG782" s="387"/>
      <c r="BH782" s="387"/>
      <c r="BI782" s="387"/>
      <c r="BJ782" s="387"/>
      <c r="BK782" s="387"/>
      <c r="BL782" s="387"/>
      <c r="BM782" s="387"/>
      <c r="BN782" s="387"/>
      <c r="BO782" s="387"/>
      <c r="BP782" s="387"/>
      <c r="BQ782" s="387"/>
      <c r="BR782" s="387"/>
      <c r="BS782" s="387"/>
      <c r="BT782" s="387"/>
      <c r="BU782" s="387"/>
      <c r="BV782" s="387"/>
      <c r="BW782" s="295"/>
      <c r="BX782" s="295"/>
      <c r="BY782" s="295"/>
    </row>
    <row r="783" ht="15.0" customHeight="1">
      <c r="A783" s="294"/>
      <c r="B783" s="295" t="str">
        <f>IF(ISTEXT(A783),SUMIF('Production Calendar'!$F$3:$F$171,'Crop Map'!$A783,'Production Calendar'!$G$3:$G$171),"")</f>
        <v/>
      </c>
      <c r="C783" s="327" t="str">
        <f t="shared" si="3"/>
        <v/>
      </c>
      <c r="D783" s="328" t="str">
        <f t="array" ref="D783">IF(ISBLANK(A783),"",XLOOKUP($A783,'Codified Game Plan'!$E$3:$E$477,'Codified Game Plan'!$G$3:$G$477,0))</f>
        <v/>
      </c>
      <c r="E783" s="328" t="str">
        <f>IF(ISBLANK(A783),"",MAXIFS('Codified Game Plan'!$I$3:$I$477,'Codified Game Plan'!$E$3:$E$477,A783))</f>
        <v/>
      </c>
      <c r="F783" s="329" t="str">
        <f t="shared" si="4"/>
        <v>      - </v>
      </c>
      <c r="G783" s="295"/>
      <c r="H783" s="295"/>
      <c r="I783" s="295"/>
      <c r="J783" s="295"/>
      <c r="K783" s="295"/>
      <c r="L783" s="295"/>
      <c r="M783" s="295"/>
      <c r="N783" s="295"/>
      <c r="O783" s="295"/>
      <c r="P783" s="295"/>
      <c r="Q783" s="295"/>
      <c r="R783" s="295"/>
      <c r="S783" s="295"/>
      <c r="T783" s="295"/>
      <c r="U783" s="387"/>
      <c r="V783" s="387"/>
      <c r="W783" s="387"/>
      <c r="X783" s="387"/>
      <c r="Y783" s="387"/>
      <c r="Z783" s="387"/>
      <c r="AA783" s="387"/>
      <c r="AB783" s="387"/>
      <c r="AC783" s="387"/>
      <c r="AD783" s="387"/>
      <c r="AE783" s="387"/>
      <c r="AF783" s="387"/>
      <c r="AG783" s="387"/>
      <c r="AH783" s="387"/>
      <c r="AI783" s="387"/>
      <c r="AJ783" s="387"/>
      <c r="AK783" s="387"/>
      <c r="AL783" s="387"/>
      <c r="AM783" s="387"/>
      <c r="AN783" s="387"/>
      <c r="AO783" s="387"/>
      <c r="AP783" s="387"/>
      <c r="AQ783" s="387"/>
      <c r="AR783" s="387"/>
      <c r="AS783" s="387"/>
      <c r="AT783" s="387"/>
      <c r="AU783" s="387"/>
      <c r="AV783" s="387"/>
      <c r="AW783" s="387"/>
      <c r="AX783" s="387"/>
      <c r="AY783" s="387"/>
      <c r="AZ783" s="387"/>
      <c r="BA783" s="387"/>
      <c r="BB783" s="387"/>
      <c r="BC783" s="387"/>
      <c r="BD783" s="387"/>
      <c r="BE783" s="387"/>
      <c r="BF783" s="387"/>
      <c r="BG783" s="387"/>
      <c r="BH783" s="387"/>
      <c r="BI783" s="387"/>
      <c r="BJ783" s="387"/>
      <c r="BK783" s="387"/>
      <c r="BL783" s="387"/>
      <c r="BM783" s="387"/>
      <c r="BN783" s="387"/>
      <c r="BO783" s="387"/>
      <c r="BP783" s="387"/>
      <c r="BQ783" s="387"/>
      <c r="BR783" s="387"/>
      <c r="BS783" s="387"/>
      <c r="BT783" s="387"/>
      <c r="BU783" s="387"/>
      <c r="BV783" s="387"/>
      <c r="BW783" s="295"/>
      <c r="BX783" s="295"/>
      <c r="BY783" s="295"/>
    </row>
    <row r="784" ht="15.0" customHeight="1">
      <c r="A784" s="294"/>
      <c r="B784" s="295" t="str">
        <f>IF(ISTEXT(A784),SUMIF('Production Calendar'!$F$3:$F$171,'Crop Map'!$A784,'Production Calendar'!$G$3:$G$171),"")</f>
        <v/>
      </c>
      <c r="C784" s="327" t="str">
        <f t="shared" si="3"/>
        <v/>
      </c>
      <c r="D784" s="328" t="str">
        <f t="array" ref="D784">IF(ISBLANK(A784),"",XLOOKUP($A784,'Codified Game Plan'!$E$3:$E$477,'Codified Game Plan'!$G$3:$G$477,0))</f>
        <v/>
      </c>
      <c r="E784" s="328" t="str">
        <f>IF(ISBLANK(A784),"",MAXIFS('Codified Game Plan'!$I$3:$I$477,'Codified Game Plan'!$E$3:$E$477,A784))</f>
        <v/>
      </c>
      <c r="F784" s="329" t="str">
        <f t="shared" si="4"/>
        <v>      - </v>
      </c>
      <c r="G784" s="295"/>
      <c r="H784" s="295"/>
      <c r="I784" s="295"/>
      <c r="J784" s="295"/>
      <c r="K784" s="295"/>
      <c r="L784" s="295"/>
      <c r="M784" s="295"/>
      <c r="N784" s="295"/>
      <c r="O784" s="295"/>
      <c r="P784" s="295"/>
      <c r="Q784" s="295"/>
      <c r="R784" s="295"/>
      <c r="S784" s="295"/>
      <c r="T784" s="295"/>
      <c r="U784" s="387"/>
      <c r="V784" s="387"/>
      <c r="W784" s="387"/>
      <c r="X784" s="387"/>
      <c r="Y784" s="387"/>
      <c r="Z784" s="387"/>
      <c r="AA784" s="387"/>
      <c r="AB784" s="387"/>
      <c r="AC784" s="387"/>
      <c r="AD784" s="387"/>
      <c r="AE784" s="387"/>
      <c r="AF784" s="387"/>
      <c r="AG784" s="387"/>
      <c r="AH784" s="387"/>
      <c r="AI784" s="387"/>
      <c r="AJ784" s="387"/>
      <c r="AK784" s="387"/>
      <c r="AL784" s="387"/>
      <c r="AM784" s="387"/>
      <c r="AN784" s="387"/>
      <c r="AO784" s="387"/>
      <c r="AP784" s="387"/>
      <c r="AQ784" s="387"/>
      <c r="AR784" s="387"/>
      <c r="AS784" s="387"/>
      <c r="AT784" s="387"/>
      <c r="AU784" s="387"/>
      <c r="AV784" s="387"/>
      <c r="AW784" s="387"/>
      <c r="AX784" s="387"/>
      <c r="AY784" s="387"/>
      <c r="AZ784" s="387"/>
      <c r="BA784" s="387"/>
      <c r="BB784" s="387"/>
      <c r="BC784" s="387"/>
      <c r="BD784" s="387"/>
      <c r="BE784" s="387"/>
      <c r="BF784" s="387"/>
      <c r="BG784" s="387"/>
      <c r="BH784" s="387"/>
      <c r="BI784" s="387"/>
      <c r="BJ784" s="387"/>
      <c r="BK784" s="387"/>
      <c r="BL784" s="387"/>
      <c r="BM784" s="387"/>
      <c r="BN784" s="387"/>
      <c r="BO784" s="387"/>
      <c r="BP784" s="387"/>
      <c r="BQ784" s="387"/>
      <c r="BR784" s="387"/>
      <c r="BS784" s="387"/>
      <c r="BT784" s="387"/>
      <c r="BU784" s="387"/>
      <c r="BV784" s="387"/>
      <c r="BW784" s="295"/>
      <c r="BX784" s="295"/>
      <c r="BY784" s="295"/>
    </row>
    <row r="785" ht="15.0" customHeight="1">
      <c r="A785" s="294"/>
      <c r="B785" s="295" t="str">
        <f>IF(ISTEXT(A785),SUMIF('Production Calendar'!$F$3:$F$171,'Crop Map'!$A785,'Production Calendar'!$G$3:$G$171),"")</f>
        <v/>
      </c>
      <c r="C785" s="327" t="str">
        <f t="shared" si="3"/>
        <v/>
      </c>
      <c r="D785" s="328" t="str">
        <f t="array" ref="D785">IF(ISBLANK(A785),"",XLOOKUP($A785,'Codified Game Plan'!$E$3:$E$477,'Codified Game Plan'!$G$3:$G$477,0))</f>
        <v/>
      </c>
      <c r="E785" s="328" t="str">
        <f>IF(ISBLANK(A785),"",MAXIFS('Codified Game Plan'!$I$3:$I$477,'Codified Game Plan'!$E$3:$E$477,A785))</f>
        <v/>
      </c>
      <c r="F785" s="329" t="str">
        <f t="shared" si="4"/>
        <v>      - </v>
      </c>
      <c r="G785" s="295"/>
      <c r="H785" s="295"/>
      <c r="I785" s="295"/>
      <c r="J785" s="295"/>
      <c r="K785" s="295"/>
      <c r="L785" s="295"/>
      <c r="M785" s="295"/>
      <c r="N785" s="295"/>
      <c r="O785" s="295"/>
      <c r="P785" s="295"/>
      <c r="Q785" s="295"/>
      <c r="R785" s="295"/>
      <c r="S785" s="295"/>
      <c r="T785" s="295"/>
      <c r="U785" s="387"/>
      <c r="V785" s="387"/>
      <c r="W785" s="387"/>
      <c r="X785" s="387"/>
      <c r="Y785" s="387"/>
      <c r="Z785" s="387"/>
      <c r="AA785" s="387"/>
      <c r="AB785" s="387"/>
      <c r="AC785" s="387"/>
      <c r="AD785" s="387"/>
      <c r="AE785" s="387"/>
      <c r="AF785" s="387"/>
      <c r="AG785" s="387"/>
      <c r="AH785" s="387"/>
      <c r="AI785" s="387"/>
      <c r="AJ785" s="387"/>
      <c r="AK785" s="387"/>
      <c r="AL785" s="387"/>
      <c r="AM785" s="387"/>
      <c r="AN785" s="387"/>
      <c r="AO785" s="387"/>
      <c r="AP785" s="387"/>
      <c r="AQ785" s="387"/>
      <c r="AR785" s="387"/>
      <c r="AS785" s="387"/>
      <c r="AT785" s="387"/>
      <c r="AU785" s="387"/>
      <c r="AV785" s="387"/>
      <c r="AW785" s="387"/>
      <c r="AX785" s="387"/>
      <c r="AY785" s="387"/>
      <c r="AZ785" s="387"/>
      <c r="BA785" s="387"/>
      <c r="BB785" s="387"/>
      <c r="BC785" s="387"/>
      <c r="BD785" s="387"/>
      <c r="BE785" s="387"/>
      <c r="BF785" s="387"/>
      <c r="BG785" s="387"/>
      <c r="BH785" s="387"/>
      <c r="BI785" s="387"/>
      <c r="BJ785" s="387"/>
      <c r="BK785" s="387"/>
      <c r="BL785" s="387"/>
      <c r="BM785" s="387"/>
      <c r="BN785" s="387"/>
      <c r="BO785" s="387"/>
      <c r="BP785" s="387"/>
      <c r="BQ785" s="387"/>
      <c r="BR785" s="387"/>
      <c r="BS785" s="387"/>
      <c r="BT785" s="387"/>
      <c r="BU785" s="387"/>
      <c r="BV785" s="387"/>
      <c r="BW785" s="295"/>
      <c r="BX785" s="295"/>
      <c r="BY785" s="295"/>
    </row>
    <row r="786" ht="15.0" customHeight="1">
      <c r="A786" s="294"/>
      <c r="B786" s="295" t="str">
        <f>IF(ISTEXT(A786),SUMIF('Production Calendar'!$F$3:$F$171,'Crop Map'!$A786,'Production Calendar'!$G$3:$G$171),"")</f>
        <v/>
      </c>
      <c r="C786" s="327" t="str">
        <f t="shared" si="3"/>
        <v/>
      </c>
      <c r="D786" s="328" t="str">
        <f t="array" ref="D786">IF(ISBLANK(A786),"",XLOOKUP($A786,'Codified Game Plan'!$E$3:$E$477,'Codified Game Plan'!$G$3:$G$477,0))</f>
        <v/>
      </c>
      <c r="E786" s="328" t="str">
        <f>IF(ISBLANK(A786),"",MAXIFS('Codified Game Plan'!$I$3:$I$477,'Codified Game Plan'!$E$3:$E$477,A786))</f>
        <v/>
      </c>
      <c r="F786" s="329" t="str">
        <f t="shared" si="4"/>
        <v>      - </v>
      </c>
      <c r="G786" s="295"/>
      <c r="H786" s="295"/>
      <c r="I786" s="295"/>
      <c r="J786" s="295"/>
      <c r="K786" s="295"/>
      <c r="L786" s="295"/>
      <c r="M786" s="295"/>
      <c r="N786" s="295"/>
      <c r="O786" s="295"/>
      <c r="P786" s="295"/>
      <c r="Q786" s="295"/>
      <c r="R786" s="295"/>
      <c r="S786" s="295"/>
      <c r="T786" s="295"/>
      <c r="U786" s="387"/>
      <c r="V786" s="387"/>
      <c r="W786" s="387"/>
      <c r="X786" s="387"/>
      <c r="Y786" s="387"/>
      <c r="Z786" s="387"/>
      <c r="AA786" s="387"/>
      <c r="AB786" s="387"/>
      <c r="AC786" s="387"/>
      <c r="AD786" s="387"/>
      <c r="AE786" s="387"/>
      <c r="AF786" s="387"/>
      <c r="AG786" s="387"/>
      <c r="AH786" s="387"/>
      <c r="AI786" s="387"/>
      <c r="AJ786" s="387"/>
      <c r="AK786" s="387"/>
      <c r="AL786" s="387"/>
      <c r="AM786" s="387"/>
      <c r="AN786" s="387"/>
      <c r="AO786" s="387"/>
      <c r="AP786" s="387"/>
      <c r="AQ786" s="387"/>
      <c r="AR786" s="387"/>
      <c r="AS786" s="387"/>
      <c r="AT786" s="387"/>
      <c r="AU786" s="387"/>
      <c r="AV786" s="387"/>
      <c r="AW786" s="387"/>
      <c r="AX786" s="387"/>
      <c r="AY786" s="387"/>
      <c r="AZ786" s="387"/>
      <c r="BA786" s="387"/>
      <c r="BB786" s="387"/>
      <c r="BC786" s="387"/>
      <c r="BD786" s="387"/>
      <c r="BE786" s="387"/>
      <c r="BF786" s="387"/>
      <c r="BG786" s="387"/>
      <c r="BH786" s="387"/>
      <c r="BI786" s="387"/>
      <c r="BJ786" s="387"/>
      <c r="BK786" s="387"/>
      <c r="BL786" s="387"/>
      <c r="BM786" s="387"/>
      <c r="BN786" s="387"/>
      <c r="BO786" s="387"/>
      <c r="BP786" s="387"/>
      <c r="BQ786" s="387"/>
      <c r="BR786" s="387"/>
      <c r="BS786" s="387"/>
      <c r="BT786" s="387"/>
      <c r="BU786" s="387"/>
      <c r="BV786" s="387"/>
      <c r="BW786" s="295"/>
      <c r="BX786" s="295"/>
      <c r="BY786" s="295"/>
    </row>
    <row r="787" ht="15.0" customHeight="1">
      <c r="A787" s="294"/>
      <c r="B787" s="295" t="str">
        <f>IF(ISTEXT(A787),SUMIF('Production Calendar'!$F$3:$F$171,'Crop Map'!$A787,'Production Calendar'!$G$3:$G$171),"")</f>
        <v/>
      </c>
      <c r="C787" s="327" t="str">
        <f t="shared" si="3"/>
        <v/>
      </c>
      <c r="D787" s="328" t="str">
        <f t="array" ref="D787">IF(ISBLANK(A787),"",XLOOKUP($A787,'Codified Game Plan'!$E$3:$E$477,'Codified Game Plan'!$G$3:$G$477,0))</f>
        <v/>
      </c>
      <c r="E787" s="328" t="str">
        <f>IF(ISBLANK(A787),"",MAXIFS('Codified Game Plan'!$I$3:$I$477,'Codified Game Plan'!$E$3:$E$477,A787))</f>
        <v/>
      </c>
      <c r="F787" s="329" t="str">
        <f t="shared" si="4"/>
        <v>      - </v>
      </c>
      <c r="G787" s="295"/>
      <c r="H787" s="295"/>
      <c r="I787" s="295"/>
      <c r="J787" s="295"/>
      <c r="K787" s="295"/>
      <c r="L787" s="295"/>
      <c r="M787" s="295"/>
      <c r="N787" s="295"/>
      <c r="O787" s="295"/>
      <c r="P787" s="295"/>
      <c r="Q787" s="295"/>
      <c r="R787" s="295"/>
      <c r="S787" s="295"/>
      <c r="T787" s="295"/>
      <c r="U787" s="387"/>
      <c r="V787" s="387"/>
      <c r="W787" s="387"/>
      <c r="X787" s="387"/>
      <c r="Y787" s="387"/>
      <c r="Z787" s="387"/>
      <c r="AA787" s="387"/>
      <c r="AB787" s="387"/>
      <c r="AC787" s="387"/>
      <c r="AD787" s="387"/>
      <c r="AE787" s="387"/>
      <c r="AF787" s="387"/>
      <c r="AG787" s="387"/>
      <c r="AH787" s="387"/>
      <c r="AI787" s="387"/>
      <c r="AJ787" s="387"/>
      <c r="AK787" s="387"/>
      <c r="AL787" s="387"/>
      <c r="AM787" s="387"/>
      <c r="AN787" s="387"/>
      <c r="AO787" s="387"/>
      <c r="AP787" s="387"/>
      <c r="AQ787" s="387"/>
      <c r="AR787" s="387"/>
      <c r="AS787" s="387"/>
      <c r="AT787" s="387"/>
      <c r="AU787" s="387"/>
      <c r="AV787" s="387"/>
      <c r="AW787" s="387"/>
      <c r="AX787" s="387"/>
      <c r="AY787" s="387"/>
      <c r="AZ787" s="387"/>
      <c r="BA787" s="387"/>
      <c r="BB787" s="387"/>
      <c r="BC787" s="387"/>
      <c r="BD787" s="387"/>
      <c r="BE787" s="387"/>
      <c r="BF787" s="387"/>
      <c r="BG787" s="387"/>
      <c r="BH787" s="387"/>
      <c r="BI787" s="387"/>
      <c r="BJ787" s="387"/>
      <c r="BK787" s="387"/>
      <c r="BL787" s="387"/>
      <c r="BM787" s="387"/>
      <c r="BN787" s="387"/>
      <c r="BO787" s="387"/>
      <c r="BP787" s="387"/>
      <c r="BQ787" s="387"/>
      <c r="BR787" s="387"/>
      <c r="BS787" s="387"/>
      <c r="BT787" s="387"/>
      <c r="BU787" s="387"/>
      <c r="BV787" s="387"/>
      <c r="BW787" s="295"/>
      <c r="BX787" s="295"/>
      <c r="BY787" s="295"/>
    </row>
    <row r="788" ht="15.0" customHeight="1">
      <c r="A788" s="294"/>
      <c r="B788" s="295" t="str">
        <f>IF(ISTEXT(A788),SUMIF('Production Calendar'!$F$3:$F$171,'Crop Map'!$A788,'Production Calendar'!$G$3:$G$171),"")</f>
        <v/>
      </c>
      <c r="C788" s="327" t="str">
        <f t="shared" si="3"/>
        <v/>
      </c>
      <c r="D788" s="328" t="str">
        <f t="array" ref="D788">IF(ISBLANK(A788),"",XLOOKUP($A788,'Codified Game Plan'!$E$3:$E$477,'Codified Game Plan'!$G$3:$G$477,0))</f>
        <v/>
      </c>
      <c r="E788" s="328" t="str">
        <f>IF(ISBLANK(A788),"",MAXIFS('Codified Game Plan'!$I$3:$I$477,'Codified Game Plan'!$E$3:$E$477,A788))</f>
        <v/>
      </c>
      <c r="F788" s="329" t="str">
        <f t="shared" si="4"/>
        <v>      - </v>
      </c>
      <c r="G788" s="295"/>
      <c r="H788" s="295"/>
      <c r="I788" s="295"/>
      <c r="J788" s="295"/>
      <c r="K788" s="295"/>
      <c r="L788" s="295"/>
      <c r="M788" s="295"/>
      <c r="N788" s="295"/>
      <c r="O788" s="295"/>
      <c r="P788" s="295"/>
      <c r="Q788" s="295"/>
      <c r="R788" s="295"/>
      <c r="S788" s="295"/>
      <c r="T788" s="295"/>
      <c r="U788" s="387"/>
      <c r="V788" s="387"/>
      <c r="W788" s="387"/>
      <c r="X788" s="387"/>
      <c r="Y788" s="387"/>
      <c r="Z788" s="387"/>
      <c r="AA788" s="387"/>
      <c r="AB788" s="387"/>
      <c r="AC788" s="387"/>
      <c r="AD788" s="387"/>
      <c r="AE788" s="387"/>
      <c r="AF788" s="387"/>
      <c r="AG788" s="387"/>
      <c r="AH788" s="387"/>
      <c r="AI788" s="387"/>
      <c r="AJ788" s="387"/>
      <c r="AK788" s="387"/>
      <c r="AL788" s="387"/>
      <c r="AM788" s="387"/>
      <c r="AN788" s="387"/>
      <c r="AO788" s="387"/>
      <c r="AP788" s="387"/>
      <c r="AQ788" s="387"/>
      <c r="AR788" s="387"/>
      <c r="AS788" s="387"/>
      <c r="AT788" s="387"/>
      <c r="AU788" s="387"/>
      <c r="AV788" s="387"/>
      <c r="AW788" s="387"/>
      <c r="AX788" s="387"/>
      <c r="AY788" s="387"/>
      <c r="AZ788" s="387"/>
      <c r="BA788" s="387"/>
      <c r="BB788" s="387"/>
      <c r="BC788" s="387"/>
      <c r="BD788" s="387"/>
      <c r="BE788" s="387"/>
      <c r="BF788" s="387"/>
      <c r="BG788" s="387"/>
      <c r="BH788" s="387"/>
      <c r="BI788" s="387"/>
      <c r="BJ788" s="387"/>
      <c r="BK788" s="387"/>
      <c r="BL788" s="387"/>
      <c r="BM788" s="387"/>
      <c r="BN788" s="387"/>
      <c r="BO788" s="387"/>
      <c r="BP788" s="387"/>
      <c r="BQ788" s="387"/>
      <c r="BR788" s="387"/>
      <c r="BS788" s="387"/>
      <c r="BT788" s="387"/>
      <c r="BU788" s="387"/>
      <c r="BV788" s="387"/>
      <c r="BW788" s="295"/>
      <c r="BX788" s="295"/>
      <c r="BY788" s="295"/>
    </row>
    <row r="789" ht="15.0" customHeight="1">
      <c r="A789" s="294"/>
      <c r="B789" s="295" t="str">
        <f>IF(ISTEXT(A789),SUMIF('Production Calendar'!$F$3:$F$171,'Crop Map'!$A789,'Production Calendar'!$G$3:$G$171),"")</f>
        <v/>
      </c>
      <c r="C789" s="327" t="str">
        <f t="shared" si="3"/>
        <v/>
      </c>
      <c r="D789" s="328" t="str">
        <f t="array" ref="D789">IF(ISBLANK(A789),"",XLOOKUP($A789,'Codified Game Plan'!$E$3:$E$477,'Codified Game Plan'!$G$3:$G$477,0))</f>
        <v/>
      </c>
      <c r="E789" s="328" t="str">
        <f>IF(ISBLANK(A789),"",MAXIFS('Codified Game Plan'!$I$3:$I$477,'Codified Game Plan'!$E$3:$E$477,A789))</f>
        <v/>
      </c>
      <c r="F789" s="329" t="str">
        <f t="shared" si="4"/>
        <v>      - </v>
      </c>
      <c r="G789" s="295"/>
      <c r="H789" s="295"/>
      <c r="I789" s="295"/>
      <c r="J789" s="295"/>
      <c r="K789" s="295"/>
      <c r="L789" s="295"/>
      <c r="M789" s="295"/>
      <c r="N789" s="295"/>
      <c r="O789" s="295"/>
      <c r="P789" s="295"/>
      <c r="Q789" s="295"/>
      <c r="R789" s="295"/>
      <c r="S789" s="295"/>
      <c r="T789" s="295"/>
      <c r="U789" s="387"/>
      <c r="V789" s="387"/>
      <c r="W789" s="387"/>
      <c r="X789" s="387"/>
      <c r="Y789" s="387"/>
      <c r="Z789" s="387"/>
      <c r="AA789" s="387"/>
      <c r="AB789" s="387"/>
      <c r="AC789" s="387"/>
      <c r="AD789" s="387"/>
      <c r="AE789" s="387"/>
      <c r="AF789" s="387"/>
      <c r="AG789" s="387"/>
      <c r="AH789" s="387"/>
      <c r="AI789" s="387"/>
      <c r="AJ789" s="387"/>
      <c r="AK789" s="387"/>
      <c r="AL789" s="387"/>
      <c r="AM789" s="387"/>
      <c r="AN789" s="387"/>
      <c r="AO789" s="387"/>
      <c r="AP789" s="387"/>
      <c r="AQ789" s="387"/>
      <c r="AR789" s="387"/>
      <c r="AS789" s="387"/>
      <c r="AT789" s="387"/>
      <c r="AU789" s="387"/>
      <c r="AV789" s="387"/>
      <c r="AW789" s="387"/>
      <c r="AX789" s="387"/>
      <c r="AY789" s="387"/>
      <c r="AZ789" s="387"/>
      <c r="BA789" s="387"/>
      <c r="BB789" s="387"/>
      <c r="BC789" s="387"/>
      <c r="BD789" s="387"/>
      <c r="BE789" s="387"/>
      <c r="BF789" s="387"/>
      <c r="BG789" s="387"/>
      <c r="BH789" s="387"/>
      <c r="BI789" s="387"/>
      <c r="BJ789" s="387"/>
      <c r="BK789" s="387"/>
      <c r="BL789" s="387"/>
      <c r="BM789" s="387"/>
      <c r="BN789" s="387"/>
      <c r="BO789" s="387"/>
      <c r="BP789" s="387"/>
      <c r="BQ789" s="387"/>
      <c r="BR789" s="387"/>
      <c r="BS789" s="387"/>
      <c r="BT789" s="387"/>
      <c r="BU789" s="387"/>
      <c r="BV789" s="387"/>
      <c r="BW789" s="295"/>
      <c r="BX789" s="295"/>
      <c r="BY789" s="295"/>
    </row>
    <row r="790" ht="15.0" customHeight="1">
      <c r="A790" s="294"/>
      <c r="B790" s="295" t="str">
        <f>IF(ISTEXT(A790),SUMIF('Production Calendar'!$F$3:$F$171,'Crop Map'!$A790,'Production Calendar'!$G$3:$G$171),"")</f>
        <v/>
      </c>
      <c r="C790" s="327" t="str">
        <f t="shared" si="3"/>
        <v/>
      </c>
      <c r="D790" s="328" t="str">
        <f t="array" ref="D790">IF(ISBLANK(A790),"",XLOOKUP($A790,'Codified Game Plan'!$E$3:$E$477,'Codified Game Plan'!$G$3:$G$477,0))</f>
        <v/>
      </c>
      <c r="E790" s="328" t="str">
        <f>IF(ISBLANK(A790),"",MAXIFS('Codified Game Plan'!$I$3:$I$477,'Codified Game Plan'!$E$3:$E$477,A790))</f>
        <v/>
      </c>
      <c r="F790" s="329" t="str">
        <f t="shared" si="4"/>
        <v>      - </v>
      </c>
      <c r="G790" s="295"/>
      <c r="H790" s="295"/>
      <c r="I790" s="295"/>
      <c r="J790" s="295"/>
      <c r="K790" s="295"/>
      <c r="L790" s="295"/>
      <c r="M790" s="295"/>
      <c r="N790" s="295"/>
      <c r="O790" s="295"/>
      <c r="P790" s="295"/>
      <c r="Q790" s="295"/>
      <c r="R790" s="295"/>
      <c r="S790" s="295"/>
      <c r="T790" s="295"/>
      <c r="U790" s="387"/>
      <c r="V790" s="387"/>
      <c r="W790" s="387"/>
      <c r="X790" s="387"/>
      <c r="Y790" s="387"/>
      <c r="Z790" s="387"/>
      <c r="AA790" s="387"/>
      <c r="AB790" s="387"/>
      <c r="AC790" s="387"/>
      <c r="AD790" s="387"/>
      <c r="AE790" s="387"/>
      <c r="AF790" s="387"/>
      <c r="AG790" s="387"/>
      <c r="AH790" s="387"/>
      <c r="AI790" s="387"/>
      <c r="AJ790" s="387"/>
      <c r="AK790" s="387"/>
      <c r="AL790" s="387"/>
      <c r="AM790" s="387"/>
      <c r="AN790" s="387"/>
      <c r="AO790" s="387"/>
      <c r="AP790" s="387"/>
      <c r="AQ790" s="387"/>
      <c r="AR790" s="387"/>
      <c r="AS790" s="387"/>
      <c r="AT790" s="387"/>
      <c r="AU790" s="387"/>
      <c r="AV790" s="387"/>
      <c r="AW790" s="387"/>
      <c r="AX790" s="387"/>
      <c r="AY790" s="387"/>
      <c r="AZ790" s="387"/>
      <c r="BA790" s="387"/>
      <c r="BB790" s="387"/>
      <c r="BC790" s="387"/>
      <c r="BD790" s="387"/>
      <c r="BE790" s="387"/>
      <c r="BF790" s="387"/>
      <c r="BG790" s="387"/>
      <c r="BH790" s="387"/>
      <c r="BI790" s="387"/>
      <c r="BJ790" s="387"/>
      <c r="BK790" s="387"/>
      <c r="BL790" s="387"/>
      <c r="BM790" s="387"/>
      <c r="BN790" s="387"/>
      <c r="BO790" s="387"/>
      <c r="BP790" s="387"/>
      <c r="BQ790" s="387"/>
      <c r="BR790" s="387"/>
      <c r="BS790" s="387"/>
      <c r="BT790" s="387"/>
      <c r="BU790" s="387"/>
      <c r="BV790" s="387"/>
      <c r="BW790" s="295"/>
      <c r="BX790" s="295"/>
      <c r="BY790" s="295"/>
    </row>
    <row r="791" ht="15.0" customHeight="1">
      <c r="A791" s="294"/>
      <c r="B791" s="295" t="str">
        <f>IF(ISTEXT(A791),SUMIF('Production Calendar'!$F$3:$F$171,'Crop Map'!$A791,'Production Calendar'!$G$3:$G$171),"")</f>
        <v/>
      </c>
      <c r="C791" s="327" t="str">
        <f t="shared" si="3"/>
        <v/>
      </c>
      <c r="D791" s="328" t="str">
        <f t="array" ref="D791">IF(ISBLANK(A791),"",XLOOKUP($A791,'Codified Game Plan'!$E$3:$E$477,'Codified Game Plan'!$G$3:$G$477,0))</f>
        <v/>
      </c>
      <c r="E791" s="328" t="str">
        <f>IF(ISBLANK(A791),"",MAXIFS('Codified Game Plan'!$I$3:$I$477,'Codified Game Plan'!$E$3:$E$477,A791))</f>
        <v/>
      </c>
      <c r="F791" s="329" t="str">
        <f t="shared" si="4"/>
        <v>      - </v>
      </c>
      <c r="G791" s="295"/>
      <c r="H791" s="295"/>
      <c r="I791" s="295"/>
      <c r="J791" s="295"/>
      <c r="K791" s="295"/>
      <c r="L791" s="295"/>
      <c r="M791" s="295"/>
      <c r="N791" s="295"/>
      <c r="O791" s="295"/>
      <c r="P791" s="295"/>
      <c r="Q791" s="295"/>
      <c r="R791" s="295"/>
      <c r="S791" s="295"/>
      <c r="T791" s="295"/>
      <c r="U791" s="387"/>
      <c r="V791" s="387"/>
      <c r="W791" s="387"/>
      <c r="X791" s="387"/>
      <c r="Y791" s="387"/>
      <c r="Z791" s="387"/>
      <c r="AA791" s="387"/>
      <c r="AB791" s="387"/>
      <c r="AC791" s="387"/>
      <c r="AD791" s="387"/>
      <c r="AE791" s="387"/>
      <c r="AF791" s="387"/>
      <c r="AG791" s="387"/>
      <c r="AH791" s="387"/>
      <c r="AI791" s="387"/>
      <c r="AJ791" s="387"/>
      <c r="AK791" s="387"/>
      <c r="AL791" s="387"/>
      <c r="AM791" s="387"/>
      <c r="AN791" s="387"/>
      <c r="AO791" s="387"/>
      <c r="AP791" s="387"/>
      <c r="AQ791" s="387"/>
      <c r="AR791" s="387"/>
      <c r="AS791" s="387"/>
      <c r="AT791" s="387"/>
      <c r="AU791" s="387"/>
      <c r="AV791" s="387"/>
      <c r="AW791" s="387"/>
      <c r="AX791" s="387"/>
      <c r="AY791" s="387"/>
      <c r="AZ791" s="387"/>
      <c r="BA791" s="387"/>
      <c r="BB791" s="387"/>
      <c r="BC791" s="387"/>
      <c r="BD791" s="387"/>
      <c r="BE791" s="387"/>
      <c r="BF791" s="387"/>
      <c r="BG791" s="387"/>
      <c r="BH791" s="387"/>
      <c r="BI791" s="387"/>
      <c r="BJ791" s="387"/>
      <c r="BK791" s="387"/>
      <c r="BL791" s="387"/>
      <c r="BM791" s="387"/>
      <c r="BN791" s="387"/>
      <c r="BO791" s="387"/>
      <c r="BP791" s="387"/>
      <c r="BQ791" s="387"/>
      <c r="BR791" s="387"/>
      <c r="BS791" s="387"/>
      <c r="BT791" s="387"/>
      <c r="BU791" s="387"/>
      <c r="BV791" s="387"/>
      <c r="BW791" s="295"/>
      <c r="BX791" s="295"/>
      <c r="BY791" s="295"/>
    </row>
    <row r="792" ht="15.0" customHeight="1">
      <c r="A792" s="294"/>
      <c r="B792" s="295" t="str">
        <f>IF(ISTEXT(A792),SUMIF('Production Calendar'!$F$3:$F$171,'Crop Map'!$A792,'Production Calendar'!$G$3:$G$171),"")</f>
        <v/>
      </c>
      <c r="C792" s="327" t="str">
        <f t="shared" si="3"/>
        <v/>
      </c>
      <c r="D792" s="328" t="str">
        <f t="array" ref="D792">IF(ISBLANK(A792),"",XLOOKUP($A792,'Codified Game Plan'!$E$3:$E$477,'Codified Game Plan'!$G$3:$G$477,0))</f>
        <v/>
      </c>
      <c r="E792" s="328" t="str">
        <f>IF(ISBLANK(A792),"",MAXIFS('Codified Game Plan'!$I$3:$I$477,'Codified Game Plan'!$E$3:$E$477,A792))</f>
        <v/>
      </c>
      <c r="F792" s="329" t="str">
        <f t="shared" si="4"/>
        <v>      - </v>
      </c>
      <c r="G792" s="295"/>
      <c r="H792" s="295"/>
      <c r="I792" s="295"/>
      <c r="J792" s="295"/>
      <c r="K792" s="295"/>
      <c r="L792" s="295"/>
      <c r="M792" s="295"/>
      <c r="N792" s="295"/>
      <c r="O792" s="295"/>
      <c r="P792" s="295"/>
      <c r="Q792" s="295"/>
      <c r="R792" s="295"/>
      <c r="S792" s="295"/>
      <c r="T792" s="295"/>
      <c r="U792" s="387"/>
      <c r="V792" s="387"/>
      <c r="W792" s="387"/>
      <c r="X792" s="387"/>
      <c r="Y792" s="387"/>
      <c r="Z792" s="387"/>
      <c r="AA792" s="387"/>
      <c r="AB792" s="387"/>
      <c r="AC792" s="387"/>
      <c r="AD792" s="387"/>
      <c r="AE792" s="387"/>
      <c r="AF792" s="387"/>
      <c r="AG792" s="387"/>
      <c r="AH792" s="387"/>
      <c r="AI792" s="387"/>
      <c r="AJ792" s="387"/>
      <c r="AK792" s="387"/>
      <c r="AL792" s="387"/>
      <c r="AM792" s="387"/>
      <c r="AN792" s="387"/>
      <c r="AO792" s="387"/>
      <c r="AP792" s="387"/>
      <c r="AQ792" s="387"/>
      <c r="AR792" s="387"/>
      <c r="AS792" s="387"/>
      <c r="AT792" s="387"/>
      <c r="AU792" s="387"/>
      <c r="AV792" s="387"/>
      <c r="AW792" s="387"/>
      <c r="AX792" s="387"/>
      <c r="AY792" s="387"/>
      <c r="AZ792" s="387"/>
      <c r="BA792" s="387"/>
      <c r="BB792" s="387"/>
      <c r="BC792" s="387"/>
      <c r="BD792" s="387"/>
      <c r="BE792" s="387"/>
      <c r="BF792" s="387"/>
      <c r="BG792" s="387"/>
      <c r="BH792" s="387"/>
      <c r="BI792" s="387"/>
      <c r="BJ792" s="387"/>
      <c r="BK792" s="387"/>
      <c r="BL792" s="387"/>
      <c r="BM792" s="387"/>
      <c r="BN792" s="387"/>
      <c r="BO792" s="387"/>
      <c r="BP792" s="387"/>
      <c r="BQ792" s="387"/>
      <c r="BR792" s="387"/>
      <c r="BS792" s="387"/>
      <c r="BT792" s="387"/>
      <c r="BU792" s="387"/>
      <c r="BV792" s="387"/>
      <c r="BW792" s="295"/>
      <c r="BX792" s="295"/>
      <c r="BY792" s="295"/>
    </row>
    <row r="793" ht="15.0" customHeight="1">
      <c r="A793" s="294"/>
      <c r="B793" s="295" t="str">
        <f>IF(ISTEXT(A793),SUMIF('Production Calendar'!$F$3:$F$171,'Crop Map'!$A793,'Production Calendar'!$G$3:$G$171),"")</f>
        <v/>
      </c>
      <c r="C793" s="327" t="str">
        <f t="shared" si="3"/>
        <v/>
      </c>
      <c r="D793" s="328" t="str">
        <f t="array" ref="D793">IF(ISBLANK(A793),"",XLOOKUP($A793,'Codified Game Plan'!$E$3:$E$477,'Codified Game Plan'!$G$3:$G$477,0))</f>
        <v/>
      </c>
      <c r="E793" s="328" t="str">
        <f>IF(ISBLANK(A793),"",MAXIFS('Codified Game Plan'!$I$3:$I$477,'Codified Game Plan'!$E$3:$E$477,A793))</f>
        <v/>
      </c>
      <c r="F793" s="329" t="str">
        <f t="shared" si="4"/>
        <v>      - </v>
      </c>
      <c r="G793" s="295"/>
      <c r="H793" s="295"/>
      <c r="I793" s="295"/>
      <c r="J793" s="295"/>
      <c r="K793" s="295"/>
      <c r="L793" s="295"/>
      <c r="M793" s="295"/>
      <c r="N793" s="295"/>
      <c r="O793" s="295"/>
      <c r="P793" s="295"/>
      <c r="Q793" s="295"/>
      <c r="R793" s="295"/>
      <c r="S793" s="295"/>
      <c r="T793" s="295"/>
      <c r="U793" s="387"/>
      <c r="V793" s="387"/>
      <c r="W793" s="387"/>
      <c r="X793" s="387"/>
      <c r="Y793" s="387"/>
      <c r="Z793" s="387"/>
      <c r="AA793" s="387"/>
      <c r="AB793" s="387"/>
      <c r="AC793" s="387"/>
      <c r="AD793" s="387"/>
      <c r="AE793" s="387"/>
      <c r="AF793" s="387"/>
      <c r="AG793" s="387"/>
      <c r="AH793" s="387"/>
      <c r="AI793" s="387"/>
      <c r="AJ793" s="387"/>
      <c r="AK793" s="387"/>
      <c r="AL793" s="387"/>
      <c r="AM793" s="387"/>
      <c r="AN793" s="387"/>
      <c r="AO793" s="387"/>
      <c r="AP793" s="387"/>
      <c r="AQ793" s="387"/>
      <c r="AR793" s="387"/>
      <c r="AS793" s="387"/>
      <c r="AT793" s="387"/>
      <c r="AU793" s="387"/>
      <c r="AV793" s="387"/>
      <c r="AW793" s="387"/>
      <c r="AX793" s="387"/>
      <c r="AY793" s="387"/>
      <c r="AZ793" s="387"/>
      <c r="BA793" s="387"/>
      <c r="BB793" s="387"/>
      <c r="BC793" s="387"/>
      <c r="BD793" s="387"/>
      <c r="BE793" s="387"/>
      <c r="BF793" s="387"/>
      <c r="BG793" s="387"/>
      <c r="BH793" s="387"/>
      <c r="BI793" s="387"/>
      <c r="BJ793" s="387"/>
      <c r="BK793" s="387"/>
      <c r="BL793" s="387"/>
      <c r="BM793" s="387"/>
      <c r="BN793" s="387"/>
      <c r="BO793" s="387"/>
      <c r="BP793" s="387"/>
      <c r="BQ793" s="387"/>
      <c r="BR793" s="387"/>
      <c r="BS793" s="387"/>
      <c r="BT793" s="387"/>
      <c r="BU793" s="387"/>
      <c r="BV793" s="387"/>
      <c r="BW793" s="295"/>
      <c r="BX793" s="295"/>
      <c r="BY793" s="295"/>
    </row>
    <row r="794" ht="15.0" customHeight="1">
      <c r="A794" s="294"/>
      <c r="B794" s="295" t="str">
        <f>IF(ISTEXT(A794),SUMIF('Production Calendar'!$F$3:$F$171,'Crop Map'!$A794,'Production Calendar'!$G$3:$G$171),"")</f>
        <v/>
      </c>
      <c r="C794" s="327" t="str">
        <f t="shared" si="3"/>
        <v/>
      </c>
      <c r="D794" s="328" t="str">
        <f t="array" ref="D794">IF(ISBLANK(A794),"",XLOOKUP($A794,'Codified Game Plan'!$E$3:$E$477,'Codified Game Plan'!$G$3:$G$477,0))</f>
        <v/>
      </c>
      <c r="E794" s="328" t="str">
        <f>IF(ISBLANK(A794),"",MAXIFS('Codified Game Plan'!$I$3:$I$477,'Codified Game Plan'!$E$3:$E$477,A794))</f>
        <v/>
      </c>
      <c r="F794" s="329" t="str">
        <f t="shared" si="4"/>
        <v>      - </v>
      </c>
      <c r="G794" s="295"/>
      <c r="H794" s="295"/>
      <c r="I794" s="295"/>
      <c r="J794" s="295"/>
      <c r="K794" s="295"/>
      <c r="L794" s="295"/>
      <c r="M794" s="295"/>
      <c r="N794" s="295"/>
      <c r="O794" s="295"/>
      <c r="P794" s="295"/>
      <c r="Q794" s="295"/>
      <c r="R794" s="295"/>
      <c r="S794" s="295"/>
      <c r="T794" s="295"/>
      <c r="U794" s="387"/>
      <c r="V794" s="387"/>
      <c r="W794" s="387"/>
      <c r="X794" s="387"/>
      <c r="Y794" s="387"/>
      <c r="Z794" s="387"/>
      <c r="AA794" s="387"/>
      <c r="AB794" s="387"/>
      <c r="AC794" s="387"/>
      <c r="AD794" s="387"/>
      <c r="AE794" s="387"/>
      <c r="AF794" s="387"/>
      <c r="AG794" s="387"/>
      <c r="AH794" s="387"/>
      <c r="AI794" s="387"/>
      <c r="AJ794" s="387"/>
      <c r="AK794" s="387"/>
      <c r="AL794" s="387"/>
      <c r="AM794" s="387"/>
      <c r="AN794" s="387"/>
      <c r="AO794" s="387"/>
      <c r="AP794" s="387"/>
      <c r="AQ794" s="387"/>
      <c r="AR794" s="387"/>
      <c r="AS794" s="387"/>
      <c r="AT794" s="387"/>
      <c r="AU794" s="387"/>
      <c r="AV794" s="387"/>
      <c r="AW794" s="387"/>
      <c r="AX794" s="387"/>
      <c r="AY794" s="387"/>
      <c r="AZ794" s="387"/>
      <c r="BA794" s="387"/>
      <c r="BB794" s="387"/>
      <c r="BC794" s="387"/>
      <c r="BD794" s="387"/>
      <c r="BE794" s="387"/>
      <c r="BF794" s="387"/>
      <c r="BG794" s="387"/>
      <c r="BH794" s="387"/>
      <c r="BI794" s="387"/>
      <c r="BJ794" s="387"/>
      <c r="BK794" s="387"/>
      <c r="BL794" s="387"/>
      <c r="BM794" s="387"/>
      <c r="BN794" s="387"/>
      <c r="BO794" s="387"/>
      <c r="BP794" s="387"/>
      <c r="BQ794" s="387"/>
      <c r="BR794" s="387"/>
      <c r="BS794" s="387"/>
      <c r="BT794" s="387"/>
      <c r="BU794" s="387"/>
      <c r="BV794" s="387"/>
      <c r="BW794" s="295"/>
      <c r="BX794" s="295"/>
      <c r="BY794" s="295"/>
    </row>
    <row r="795" ht="15.0" customHeight="1">
      <c r="A795" s="294"/>
      <c r="B795" s="295" t="str">
        <f>IF(ISTEXT(A795),SUMIF('Production Calendar'!$F$3:$F$171,'Crop Map'!$A795,'Production Calendar'!$G$3:$G$171),"")</f>
        <v/>
      </c>
      <c r="C795" s="327" t="str">
        <f t="shared" si="3"/>
        <v/>
      </c>
      <c r="D795" s="328" t="str">
        <f t="array" ref="D795">IF(ISBLANK(A795),"",XLOOKUP($A795,'Codified Game Plan'!$E$3:$E$477,'Codified Game Plan'!$G$3:$G$477,0))</f>
        <v/>
      </c>
      <c r="E795" s="328" t="str">
        <f>IF(ISBLANK(A795),"",MAXIFS('Codified Game Plan'!$I$3:$I$477,'Codified Game Plan'!$E$3:$E$477,A795))</f>
        <v/>
      </c>
      <c r="F795" s="329" t="str">
        <f t="shared" si="4"/>
        <v>      - </v>
      </c>
      <c r="G795" s="295"/>
      <c r="H795" s="295"/>
      <c r="I795" s="295"/>
      <c r="J795" s="295"/>
      <c r="K795" s="295"/>
      <c r="L795" s="295"/>
      <c r="M795" s="295"/>
      <c r="N795" s="295"/>
      <c r="O795" s="295"/>
      <c r="P795" s="295"/>
      <c r="Q795" s="295"/>
      <c r="R795" s="295"/>
      <c r="S795" s="295"/>
      <c r="T795" s="295"/>
      <c r="U795" s="387"/>
      <c r="V795" s="387"/>
      <c r="W795" s="387"/>
      <c r="X795" s="387"/>
      <c r="Y795" s="387"/>
      <c r="Z795" s="387"/>
      <c r="AA795" s="387"/>
      <c r="AB795" s="387"/>
      <c r="AC795" s="387"/>
      <c r="AD795" s="387"/>
      <c r="AE795" s="387"/>
      <c r="AF795" s="387"/>
      <c r="AG795" s="387"/>
      <c r="AH795" s="387"/>
      <c r="AI795" s="387"/>
      <c r="AJ795" s="387"/>
      <c r="AK795" s="387"/>
      <c r="AL795" s="387"/>
      <c r="AM795" s="387"/>
      <c r="AN795" s="387"/>
      <c r="AO795" s="387"/>
      <c r="AP795" s="387"/>
      <c r="AQ795" s="387"/>
      <c r="AR795" s="387"/>
      <c r="AS795" s="387"/>
      <c r="AT795" s="387"/>
      <c r="AU795" s="387"/>
      <c r="AV795" s="387"/>
      <c r="AW795" s="387"/>
      <c r="AX795" s="387"/>
      <c r="AY795" s="387"/>
      <c r="AZ795" s="387"/>
      <c r="BA795" s="387"/>
      <c r="BB795" s="387"/>
      <c r="BC795" s="387"/>
      <c r="BD795" s="387"/>
      <c r="BE795" s="387"/>
      <c r="BF795" s="387"/>
      <c r="BG795" s="387"/>
      <c r="BH795" s="387"/>
      <c r="BI795" s="387"/>
      <c r="BJ795" s="387"/>
      <c r="BK795" s="387"/>
      <c r="BL795" s="387"/>
      <c r="BM795" s="387"/>
      <c r="BN795" s="387"/>
      <c r="BO795" s="387"/>
      <c r="BP795" s="387"/>
      <c r="BQ795" s="387"/>
      <c r="BR795" s="387"/>
      <c r="BS795" s="387"/>
      <c r="BT795" s="387"/>
      <c r="BU795" s="387"/>
      <c r="BV795" s="387"/>
      <c r="BW795" s="295"/>
      <c r="BX795" s="295"/>
      <c r="BY795" s="295"/>
    </row>
    <row r="796" ht="15.0" customHeight="1">
      <c r="A796" s="294"/>
      <c r="B796" s="295" t="str">
        <f>IF(ISTEXT(A796),SUMIF('Production Calendar'!$F$3:$F$171,'Crop Map'!$A796,'Production Calendar'!$G$3:$G$171),"")</f>
        <v/>
      </c>
      <c r="C796" s="327" t="str">
        <f t="shared" si="3"/>
        <v/>
      </c>
      <c r="D796" s="328" t="str">
        <f t="array" ref="D796">IF(ISBLANK(A796),"",XLOOKUP($A796,'Codified Game Plan'!$E$3:$E$477,'Codified Game Plan'!$G$3:$G$477,0))</f>
        <v/>
      </c>
      <c r="E796" s="328" t="str">
        <f>IF(ISBLANK(A796),"",MAXIFS('Codified Game Plan'!$I$3:$I$477,'Codified Game Plan'!$E$3:$E$477,A796))</f>
        <v/>
      </c>
      <c r="F796" s="329" t="str">
        <f t="shared" si="4"/>
        <v>      - </v>
      </c>
      <c r="G796" s="295"/>
      <c r="H796" s="295"/>
      <c r="I796" s="295"/>
      <c r="J796" s="295"/>
      <c r="K796" s="295"/>
      <c r="L796" s="295"/>
      <c r="M796" s="295"/>
      <c r="N796" s="295"/>
      <c r="O796" s="295"/>
      <c r="P796" s="295"/>
      <c r="Q796" s="295"/>
      <c r="R796" s="295"/>
      <c r="S796" s="295"/>
      <c r="T796" s="295"/>
      <c r="U796" s="387"/>
      <c r="V796" s="387"/>
      <c r="W796" s="387"/>
      <c r="X796" s="387"/>
      <c r="Y796" s="387"/>
      <c r="Z796" s="387"/>
      <c r="AA796" s="387"/>
      <c r="AB796" s="387"/>
      <c r="AC796" s="387"/>
      <c r="AD796" s="387"/>
      <c r="AE796" s="387"/>
      <c r="AF796" s="387"/>
      <c r="AG796" s="387"/>
      <c r="AH796" s="387"/>
      <c r="AI796" s="387"/>
      <c r="AJ796" s="387"/>
      <c r="AK796" s="387"/>
      <c r="AL796" s="387"/>
      <c r="AM796" s="387"/>
      <c r="AN796" s="387"/>
      <c r="AO796" s="387"/>
      <c r="AP796" s="387"/>
      <c r="AQ796" s="387"/>
      <c r="AR796" s="387"/>
      <c r="AS796" s="387"/>
      <c r="AT796" s="387"/>
      <c r="AU796" s="387"/>
      <c r="AV796" s="387"/>
      <c r="AW796" s="387"/>
      <c r="AX796" s="387"/>
      <c r="AY796" s="387"/>
      <c r="AZ796" s="387"/>
      <c r="BA796" s="387"/>
      <c r="BB796" s="387"/>
      <c r="BC796" s="387"/>
      <c r="BD796" s="387"/>
      <c r="BE796" s="387"/>
      <c r="BF796" s="387"/>
      <c r="BG796" s="387"/>
      <c r="BH796" s="387"/>
      <c r="BI796" s="387"/>
      <c r="BJ796" s="387"/>
      <c r="BK796" s="387"/>
      <c r="BL796" s="387"/>
      <c r="BM796" s="387"/>
      <c r="BN796" s="387"/>
      <c r="BO796" s="387"/>
      <c r="BP796" s="387"/>
      <c r="BQ796" s="387"/>
      <c r="BR796" s="387"/>
      <c r="BS796" s="387"/>
      <c r="BT796" s="387"/>
      <c r="BU796" s="387"/>
      <c r="BV796" s="387"/>
      <c r="BW796" s="295"/>
      <c r="BX796" s="295"/>
      <c r="BY796" s="295"/>
    </row>
    <row r="797" ht="15.0" customHeight="1">
      <c r="A797" s="294"/>
      <c r="B797" s="295" t="str">
        <f>IF(ISTEXT(A797),SUMIF('Production Calendar'!$F$3:$F$171,'Crop Map'!$A797,'Production Calendar'!$G$3:$G$171),"")</f>
        <v/>
      </c>
      <c r="C797" s="327" t="str">
        <f t="shared" si="3"/>
        <v/>
      </c>
      <c r="D797" s="328" t="str">
        <f t="array" ref="D797">IF(ISBLANK(A797),"",XLOOKUP($A797,'Codified Game Plan'!$E$3:$E$477,'Codified Game Plan'!$G$3:$G$477,0))</f>
        <v/>
      </c>
      <c r="E797" s="328" t="str">
        <f>IF(ISBLANK(A797),"",MAXIFS('Codified Game Plan'!$I$3:$I$477,'Codified Game Plan'!$E$3:$E$477,A797))</f>
        <v/>
      </c>
      <c r="F797" s="329" t="str">
        <f t="shared" si="4"/>
        <v>      - </v>
      </c>
      <c r="G797" s="295"/>
      <c r="H797" s="295"/>
      <c r="I797" s="295"/>
      <c r="J797" s="295"/>
      <c r="K797" s="295"/>
      <c r="L797" s="295"/>
      <c r="M797" s="295"/>
      <c r="N797" s="295"/>
      <c r="O797" s="295"/>
      <c r="P797" s="295"/>
      <c r="Q797" s="295"/>
      <c r="R797" s="295"/>
      <c r="S797" s="295"/>
      <c r="T797" s="295"/>
      <c r="U797" s="387"/>
      <c r="V797" s="387"/>
      <c r="W797" s="387"/>
      <c r="X797" s="387"/>
      <c r="Y797" s="387"/>
      <c r="Z797" s="387"/>
      <c r="AA797" s="387"/>
      <c r="AB797" s="387"/>
      <c r="AC797" s="387"/>
      <c r="AD797" s="387"/>
      <c r="AE797" s="387"/>
      <c r="AF797" s="387"/>
      <c r="AG797" s="387"/>
      <c r="AH797" s="387"/>
      <c r="AI797" s="387"/>
      <c r="AJ797" s="387"/>
      <c r="AK797" s="387"/>
      <c r="AL797" s="387"/>
      <c r="AM797" s="387"/>
      <c r="AN797" s="387"/>
      <c r="AO797" s="387"/>
      <c r="AP797" s="387"/>
      <c r="AQ797" s="387"/>
      <c r="AR797" s="387"/>
      <c r="AS797" s="387"/>
      <c r="AT797" s="387"/>
      <c r="AU797" s="387"/>
      <c r="AV797" s="387"/>
      <c r="AW797" s="387"/>
      <c r="AX797" s="387"/>
      <c r="AY797" s="387"/>
      <c r="AZ797" s="387"/>
      <c r="BA797" s="387"/>
      <c r="BB797" s="387"/>
      <c r="BC797" s="387"/>
      <c r="BD797" s="387"/>
      <c r="BE797" s="387"/>
      <c r="BF797" s="387"/>
      <c r="BG797" s="387"/>
      <c r="BH797" s="387"/>
      <c r="BI797" s="387"/>
      <c r="BJ797" s="387"/>
      <c r="BK797" s="387"/>
      <c r="BL797" s="387"/>
      <c r="BM797" s="387"/>
      <c r="BN797" s="387"/>
      <c r="BO797" s="387"/>
      <c r="BP797" s="387"/>
      <c r="BQ797" s="387"/>
      <c r="BR797" s="387"/>
      <c r="BS797" s="387"/>
      <c r="BT797" s="387"/>
      <c r="BU797" s="387"/>
      <c r="BV797" s="387"/>
      <c r="BW797" s="295"/>
      <c r="BX797" s="295"/>
      <c r="BY797" s="295"/>
    </row>
    <row r="798" ht="15.0" customHeight="1">
      <c r="A798" s="294"/>
      <c r="B798" s="295" t="str">
        <f>IF(ISTEXT(A798),SUMIF('Production Calendar'!$F$3:$F$171,'Crop Map'!$A798,'Production Calendar'!$G$3:$G$171),"")</f>
        <v/>
      </c>
      <c r="C798" s="327" t="str">
        <f t="shared" si="3"/>
        <v/>
      </c>
      <c r="D798" s="328" t="str">
        <f t="array" ref="D798">IF(ISBLANK(A798),"",XLOOKUP($A798,'Codified Game Plan'!$E$3:$E$477,'Codified Game Plan'!$G$3:$G$477,0))</f>
        <v/>
      </c>
      <c r="E798" s="328" t="str">
        <f>IF(ISBLANK(A798),"",MAXIFS('Codified Game Plan'!$I$3:$I$477,'Codified Game Plan'!$E$3:$E$477,A798))</f>
        <v/>
      </c>
      <c r="F798" s="329" t="str">
        <f t="shared" si="4"/>
        <v>      - </v>
      </c>
      <c r="G798" s="295"/>
      <c r="H798" s="295"/>
      <c r="I798" s="295"/>
      <c r="J798" s="295"/>
      <c r="K798" s="295"/>
      <c r="L798" s="295"/>
      <c r="M798" s="295"/>
      <c r="N798" s="295"/>
      <c r="O798" s="295"/>
      <c r="P798" s="295"/>
      <c r="Q798" s="295"/>
      <c r="R798" s="295"/>
      <c r="S798" s="295"/>
      <c r="T798" s="295"/>
      <c r="U798" s="387"/>
      <c r="V798" s="387"/>
      <c r="W798" s="387"/>
      <c r="X798" s="387"/>
      <c r="Y798" s="387"/>
      <c r="Z798" s="387"/>
      <c r="AA798" s="387"/>
      <c r="AB798" s="387"/>
      <c r="AC798" s="387"/>
      <c r="AD798" s="387"/>
      <c r="AE798" s="387"/>
      <c r="AF798" s="387"/>
      <c r="AG798" s="387"/>
      <c r="AH798" s="387"/>
      <c r="AI798" s="387"/>
      <c r="AJ798" s="387"/>
      <c r="AK798" s="387"/>
      <c r="AL798" s="387"/>
      <c r="AM798" s="387"/>
      <c r="AN798" s="387"/>
      <c r="AO798" s="387"/>
      <c r="AP798" s="387"/>
      <c r="AQ798" s="387"/>
      <c r="AR798" s="387"/>
      <c r="AS798" s="387"/>
      <c r="AT798" s="387"/>
      <c r="AU798" s="387"/>
      <c r="AV798" s="387"/>
      <c r="AW798" s="387"/>
      <c r="AX798" s="387"/>
      <c r="AY798" s="387"/>
      <c r="AZ798" s="387"/>
      <c r="BA798" s="387"/>
      <c r="BB798" s="387"/>
      <c r="BC798" s="387"/>
      <c r="BD798" s="387"/>
      <c r="BE798" s="387"/>
      <c r="BF798" s="387"/>
      <c r="BG798" s="387"/>
      <c r="BH798" s="387"/>
      <c r="BI798" s="387"/>
      <c r="BJ798" s="387"/>
      <c r="BK798" s="387"/>
      <c r="BL798" s="387"/>
      <c r="BM798" s="387"/>
      <c r="BN798" s="387"/>
      <c r="BO798" s="387"/>
      <c r="BP798" s="387"/>
      <c r="BQ798" s="387"/>
      <c r="BR798" s="387"/>
      <c r="BS798" s="387"/>
      <c r="BT798" s="387"/>
      <c r="BU798" s="387"/>
      <c r="BV798" s="387"/>
      <c r="BW798" s="295"/>
      <c r="BX798" s="295"/>
      <c r="BY798" s="295"/>
    </row>
    <row r="799" ht="15.0" customHeight="1">
      <c r="A799" s="294"/>
      <c r="B799" s="295" t="str">
        <f>IF(ISTEXT(A799),SUMIF('Production Calendar'!$F$3:$F$171,'Crop Map'!$A799,'Production Calendar'!$G$3:$G$171),"")</f>
        <v/>
      </c>
      <c r="C799" s="327" t="str">
        <f t="shared" si="3"/>
        <v/>
      </c>
      <c r="D799" s="328" t="str">
        <f t="array" ref="D799">IF(ISBLANK(A799),"",XLOOKUP($A799,'Codified Game Plan'!$E$3:$E$477,'Codified Game Plan'!$G$3:$G$477,0))</f>
        <v/>
      </c>
      <c r="E799" s="328" t="str">
        <f>IF(ISBLANK(A799),"",MAXIFS('Codified Game Plan'!$I$3:$I$477,'Codified Game Plan'!$E$3:$E$477,A799))</f>
        <v/>
      </c>
      <c r="F799" s="329" t="str">
        <f t="shared" si="4"/>
        <v>      - </v>
      </c>
      <c r="G799" s="295"/>
      <c r="H799" s="295"/>
      <c r="I799" s="295"/>
      <c r="J799" s="295"/>
      <c r="K799" s="295"/>
      <c r="L799" s="295"/>
      <c r="M799" s="295"/>
      <c r="N799" s="295"/>
      <c r="O799" s="295"/>
      <c r="P799" s="295"/>
      <c r="Q799" s="295"/>
      <c r="R799" s="295"/>
      <c r="S799" s="295"/>
      <c r="T799" s="295"/>
      <c r="U799" s="387"/>
      <c r="V799" s="387"/>
      <c r="W799" s="387"/>
      <c r="X799" s="387"/>
      <c r="Y799" s="387"/>
      <c r="Z799" s="387"/>
      <c r="AA799" s="387"/>
      <c r="AB799" s="387"/>
      <c r="AC799" s="387"/>
      <c r="AD799" s="387"/>
      <c r="AE799" s="387"/>
      <c r="AF799" s="387"/>
      <c r="AG799" s="387"/>
      <c r="AH799" s="387"/>
      <c r="AI799" s="387"/>
      <c r="AJ799" s="387"/>
      <c r="AK799" s="387"/>
      <c r="AL799" s="387"/>
      <c r="AM799" s="387"/>
      <c r="AN799" s="387"/>
      <c r="AO799" s="387"/>
      <c r="AP799" s="387"/>
      <c r="AQ799" s="387"/>
      <c r="AR799" s="387"/>
      <c r="AS799" s="387"/>
      <c r="AT799" s="387"/>
      <c r="AU799" s="387"/>
      <c r="AV799" s="387"/>
      <c r="AW799" s="387"/>
      <c r="AX799" s="387"/>
      <c r="AY799" s="387"/>
      <c r="AZ799" s="387"/>
      <c r="BA799" s="387"/>
      <c r="BB799" s="387"/>
      <c r="BC799" s="387"/>
      <c r="BD799" s="387"/>
      <c r="BE799" s="387"/>
      <c r="BF799" s="387"/>
      <c r="BG799" s="387"/>
      <c r="BH799" s="387"/>
      <c r="BI799" s="387"/>
      <c r="BJ799" s="387"/>
      <c r="BK799" s="387"/>
      <c r="BL799" s="387"/>
      <c r="BM799" s="387"/>
      <c r="BN799" s="387"/>
      <c r="BO799" s="387"/>
      <c r="BP799" s="387"/>
      <c r="BQ799" s="387"/>
      <c r="BR799" s="387"/>
      <c r="BS799" s="387"/>
      <c r="BT799" s="387"/>
      <c r="BU799" s="387"/>
      <c r="BV799" s="387"/>
      <c r="BW799" s="295"/>
      <c r="BX799" s="295"/>
      <c r="BY799" s="295"/>
    </row>
    <row r="800" ht="15.0" customHeight="1">
      <c r="A800" s="294"/>
      <c r="B800" s="295" t="str">
        <f>IF(ISTEXT(A800),SUMIF('Production Calendar'!$F$3:$F$171,'Crop Map'!$A800,'Production Calendar'!$G$3:$G$171),"")</f>
        <v/>
      </c>
      <c r="C800" s="327" t="str">
        <f t="shared" si="3"/>
        <v/>
      </c>
      <c r="D800" s="328" t="str">
        <f t="array" ref="D800">IF(ISBLANK(A800),"",XLOOKUP($A800,'Codified Game Plan'!$E$3:$E$477,'Codified Game Plan'!$G$3:$G$477,0))</f>
        <v/>
      </c>
      <c r="E800" s="328" t="str">
        <f>IF(ISBLANK(A800),"",MAXIFS('Codified Game Plan'!$I$3:$I$477,'Codified Game Plan'!$E$3:$E$477,A800))</f>
        <v/>
      </c>
      <c r="F800" s="329" t="str">
        <f t="shared" si="4"/>
        <v>      - </v>
      </c>
      <c r="G800" s="295"/>
      <c r="H800" s="295"/>
      <c r="I800" s="295"/>
      <c r="J800" s="295"/>
      <c r="K800" s="295"/>
      <c r="L800" s="295"/>
      <c r="M800" s="295"/>
      <c r="N800" s="295"/>
      <c r="O800" s="295"/>
      <c r="P800" s="295"/>
      <c r="Q800" s="295"/>
      <c r="R800" s="295"/>
      <c r="S800" s="295"/>
      <c r="T800" s="295"/>
      <c r="U800" s="387"/>
      <c r="V800" s="387"/>
      <c r="W800" s="387"/>
      <c r="X800" s="387"/>
      <c r="Y800" s="387"/>
      <c r="Z800" s="387"/>
      <c r="AA800" s="387"/>
      <c r="AB800" s="387"/>
      <c r="AC800" s="387"/>
      <c r="AD800" s="387"/>
      <c r="AE800" s="387"/>
      <c r="AF800" s="387"/>
      <c r="AG800" s="387"/>
      <c r="AH800" s="387"/>
      <c r="AI800" s="387"/>
      <c r="AJ800" s="387"/>
      <c r="AK800" s="387"/>
      <c r="AL800" s="387"/>
      <c r="AM800" s="387"/>
      <c r="AN800" s="387"/>
      <c r="AO800" s="387"/>
      <c r="AP800" s="387"/>
      <c r="AQ800" s="387"/>
      <c r="AR800" s="387"/>
      <c r="AS800" s="387"/>
      <c r="AT800" s="387"/>
      <c r="AU800" s="387"/>
      <c r="AV800" s="387"/>
      <c r="AW800" s="387"/>
      <c r="AX800" s="387"/>
      <c r="AY800" s="387"/>
      <c r="AZ800" s="387"/>
      <c r="BA800" s="387"/>
      <c r="BB800" s="387"/>
      <c r="BC800" s="387"/>
      <c r="BD800" s="387"/>
      <c r="BE800" s="387"/>
      <c r="BF800" s="387"/>
      <c r="BG800" s="387"/>
      <c r="BH800" s="387"/>
      <c r="BI800" s="387"/>
      <c r="BJ800" s="387"/>
      <c r="BK800" s="387"/>
      <c r="BL800" s="387"/>
      <c r="BM800" s="387"/>
      <c r="BN800" s="387"/>
      <c r="BO800" s="387"/>
      <c r="BP800" s="387"/>
      <c r="BQ800" s="387"/>
      <c r="BR800" s="387"/>
      <c r="BS800" s="387"/>
      <c r="BT800" s="387"/>
      <c r="BU800" s="387"/>
      <c r="BV800" s="387"/>
      <c r="BW800" s="295"/>
      <c r="BX800" s="295"/>
      <c r="BY800" s="295"/>
    </row>
    <row r="801" ht="15.0" customHeight="1">
      <c r="A801" s="294"/>
      <c r="B801" s="295" t="str">
        <f>IF(ISTEXT(A801),SUMIF('Production Calendar'!$F$3:$F$171,'Crop Map'!$A801,'Production Calendar'!$G$3:$G$171),"")</f>
        <v/>
      </c>
      <c r="C801" s="327" t="str">
        <f t="shared" si="3"/>
        <v/>
      </c>
      <c r="D801" s="328" t="str">
        <f t="array" ref="D801">IF(ISBLANK(A801),"",XLOOKUP($A801,'Codified Game Plan'!$E$3:$E$477,'Codified Game Plan'!$G$3:$G$477,0))</f>
        <v/>
      </c>
      <c r="E801" s="328" t="str">
        <f>IF(ISBLANK(A801),"",MAXIFS('Codified Game Plan'!$I$3:$I$477,'Codified Game Plan'!$E$3:$E$477,A801))</f>
        <v/>
      </c>
      <c r="F801" s="329" t="str">
        <f t="shared" si="4"/>
        <v>      - </v>
      </c>
      <c r="G801" s="295"/>
      <c r="H801" s="295"/>
      <c r="I801" s="295"/>
      <c r="J801" s="295"/>
      <c r="K801" s="295"/>
      <c r="L801" s="295"/>
      <c r="M801" s="295"/>
      <c r="N801" s="295"/>
      <c r="O801" s="295"/>
      <c r="P801" s="295"/>
      <c r="Q801" s="295"/>
      <c r="R801" s="295"/>
      <c r="S801" s="295"/>
      <c r="T801" s="295"/>
      <c r="U801" s="387"/>
      <c r="V801" s="387"/>
      <c r="W801" s="387"/>
      <c r="X801" s="387"/>
      <c r="Y801" s="387"/>
      <c r="Z801" s="387"/>
      <c r="AA801" s="387"/>
      <c r="AB801" s="387"/>
      <c r="AC801" s="387"/>
      <c r="AD801" s="387"/>
      <c r="AE801" s="387"/>
      <c r="AF801" s="387"/>
      <c r="AG801" s="387"/>
      <c r="AH801" s="387"/>
      <c r="AI801" s="387"/>
      <c r="AJ801" s="387"/>
      <c r="AK801" s="387"/>
      <c r="AL801" s="387"/>
      <c r="AM801" s="387"/>
      <c r="AN801" s="387"/>
      <c r="AO801" s="387"/>
      <c r="AP801" s="387"/>
      <c r="AQ801" s="387"/>
      <c r="AR801" s="387"/>
      <c r="AS801" s="387"/>
      <c r="AT801" s="387"/>
      <c r="AU801" s="387"/>
      <c r="AV801" s="387"/>
      <c r="AW801" s="387"/>
      <c r="AX801" s="387"/>
      <c r="AY801" s="387"/>
      <c r="AZ801" s="387"/>
      <c r="BA801" s="387"/>
      <c r="BB801" s="387"/>
      <c r="BC801" s="387"/>
      <c r="BD801" s="387"/>
      <c r="BE801" s="387"/>
      <c r="BF801" s="387"/>
      <c r="BG801" s="387"/>
      <c r="BH801" s="387"/>
      <c r="BI801" s="387"/>
      <c r="BJ801" s="387"/>
      <c r="BK801" s="387"/>
      <c r="BL801" s="387"/>
      <c r="BM801" s="387"/>
      <c r="BN801" s="387"/>
      <c r="BO801" s="387"/>
      <c r="BP801" s="387"/>
      <c r="BQ801" s="387"/>
      <c r="BR801" s="387"/>
      <c r="BS801" s="387"/>
      <c r="BT801" s="387"/>
      <c r="BU801" s="387"/>
      <c r="BV801" s="387"/>
      <c r="BW801" s="295"/>
      <c r="BX801" s="295"/>
      <c r="BY801" s="295"/>
    </row>
    <row r="802" ht="15.0" customHeight="1">
      <c r="A802" s="294"/>
      <c r="B802" s="295" t="str">
        <f>IF(ISTEXT(A802),SUMIF('Production Calendar'!$F$3:$F$171,'Crop Map'!$A802,'Production Calendar'!$G$3:$G$171),"")</f>
        <v/>
      </c>
      <c r="C802" s="327" t="str">
        <f t="shared" si="3"/>
        <v/>
      </c>
      <c r="D802" s="328" t="str">
        <f t="array" ref="D802">IF(ISBLANK(A802),"",XLOOKUP($A802,'Codified Game Plan'!$E$3:$E$477,'Codified Game Plan'!$G$3:$G$477,0))</f>
        <v/>
      </c>
      <c r="E802" s="328" t="str">
        <f>IF(ISBLANK(A802),"",MAXIFS('Codified Game Plan'!$I$3:$I$477,'Codified Game Plan'!$E$3:$E$477,A802))</f>
        <v/>
      </c>
      <c r="F802" s="329" t="str">
        <f t="shared" si="4"/>
        <v>      - </v>
      </c>
      <c r="G802" s="295"/>
      <c r="H802" s="295"/>
      <c r="I802" s="295"/>
      <c r="J802" s="295"/>
      <c r="K802" s="295"/>
      <c r="L802" s="295"/>
      <c r="M802" s="295"/>
      <c r="N802" s="295"/>
      <c r="O802" s="295"/>
      <c r="P802" s="295"/>
      <c r="Q802" s="295"/>
      <c r="R802" s="295"/>
      <c r="S802" s="295"/>
      <c r="T802" s="295"/>
      <c r="U802" s="387"/>
      <c r="V802" s="387"/>
      <c r="W802" s="387"/>
      <c r="X802" s="387"/>
      <c r="Y802" s="387"/>
      <c r="Z802" s="387"/>
      <c r="AA802" s="387"/>
      <c r="AB802" s="387"/>
      <c r="AC802" s="387"/>
      <c r="AD802" s="387"/>
      <c r="AE802" s="387"/>
      <c r="AF802" s="387"/>
      <c r="AG802" s="387"/>
      <c r="AH802" s="387"/>
      <c r="AI802" s="387"/>
      <c r="AJ802" s="387"/>
      <c r="AK802" s="387"/>
      <c r="AL802" s="387"/>
      <c r="AM802" s="387"/>
      <c r="AN802" s="387"/>
      <c r="AO802" s="387"/>
      <c r="AP802" s="387"/>
      <c r="AQ802" s="387"/>
      <c r="AR802" s="387"/>
      <c r="AS802" s="387"/>
      <c r="AT802" s="387"/>
      <c r="AU802" s="387"/>
      <c r="AV802" s="387"/>
      <c r="AW802" s="387"/>
      <c r="AX802" s="387"/>
      <c r="AY802" s="387"/>
      <c r="AZ802" s="387"/>
      <c r="BA802" s="387"/>
      <c r="BB802" s="387"/>
      <c r="BC802" s="387"/>
      <c r="BD802" s="387"/>
      <c r="BE802" s="387"/>
      <c r="BF802" s="387"/>
      <c r="BG802" s="387"/>
      <c r="BH802" s="387"/>
      <c r="BI802" s="387"/>
      <c r="BJ802" s="387"/>
      <c r="BK802" s="387"/>
      <c r="BL802" s="387"/>
      <c r="BM802" s="387"/>
      <c r="BN802" s="387"/>
      <c r="BO802" s="387"/>
      <c r="BP802" s="387"/>
      <c r="BQ802" s="387"/>
      <c r="BR802" s="387"/>
      <c r="BS802" s="387"/>
      <c r="BT802" s="387"/>
      <c r="BU802" s="387"/>
      <c r="BV802" s="387"/>
      <c r="BW802" s="295"/>
      <c r="BX802" s="295"/>
      <c r="BY802" s="295"/>
    </row>
    <row r="803" ht="15.0" customHeight="1">
      <c r="A803" s="294"/>
      <c r="B803" s="295" t="str">
        <f>IF(ISTEXT(A803),SUMIF('Production Calendar'!$F$3:$F$171,'Crop Map'!$A803,'Production Calendar'!$G$3:$G$171),"")</f>
        <v/>
      </c>
      <c r="C803" s="327" t="str">
        <f t="shared" si="3"/>
        <v/>
      </c>
      <c r="D803" s="328" t="str">
        <f t="array" ref="D803">IF(ISBLANK(A803),"",XLOOKUP($A803,'Codified Game Plan'!$E$3:$E$477,'Codified Game Plan'!$G$3:$G$477,0))</f>
        <v/>
      </c>
      <c r="E803" s="328" t="str">
        <f>IF(ISBLANK(A803),"",MAXIFS('Codified Game Plan'!$I$3:$I$477,'Codified Game Plan'!$E$3:$E$477,A803))</f>
        <v/>
      </c>
      <c r="F803" s="329" t="str">
        <f t="shared" si="4"/>
        <v>      - </v>
      </c>
      <c r="G803" s="295"/>
      <c r="H803" s="295"/>
      <c r="I803" s="295"/>
      <c r="J803" s="295"/>
      <c r="K803" s="295"/>
      <c r="L803" s="295"/>
      <c r="M803" s="295"/>
      <c r="N803" s="295"/>
      <c r="O803" s="295"/>
      <c r="P803" s="295"/>
      <c r="Q803" s="295"/>
      <c r="R803" s="295"/>
      <c r="S803" s="295"/>
      <c r="T803" s="295"/>
      <c r="U803" s="387"/>
      <c r="V803" s="387"/>
      <c r="W803" s="387"/>
      <c r="X803" s="387"/>
      <c r="Y803" s="387"/>
      <c r="Z803" s="387"/>
      <c r="AA803" s="387"/>
      <c r="AB803" s="387"/>
      <c r="AC803" s="387"/>
      <c r="AD803" s="387"/>
      <c r="AE803" s="387"/>
      <c r="AF803" s="387"/>
      <c r="AG803" s="387"/>
      <c r="AH803" s="387"/>
      <c r="AI803" s="387"/>
      <c r="AJ803" s="387"/>
      <c r="AK803" s="387"/>
      <c r="AL803" s="387"/>
      <c r="AM803" s="387"/>
      <c r="AN803" s="387"/>
      <c r="AO803" s="387"/>
      <c r="AP803" s="387"/>
      <c r="AQ803" s="387"/>
      <c r="AR803" s="387"/>
      <c r="AS803" s="387"/>
      <c r="AT803" s="387"/>
      <c r="AU803" s="387"/>
      <c r="AV803" s="387"/>
      <c r="AW803" s="387"/>
      <c r="AX803" s="387"/>
      <c r="AY803" s="387"/>
      <c r="AZ803" s="387"/>
      <c r="BA803" s="387"/>
      <c r="BB803" s="387"/>
      <c r="BC803" s="387"/>
      <c r="BD803" s="387"/>
      <c r="BE803" s="387"/>
      <c r="BF803" s="387"/>
      <c r="BG803" s="387"/>
      <c r="BH803" s="387"/>
      <c r="BI803" s="387"/>
      <c r="BJ803" s="387"/>
      <c r="BK803" s="387"/>
      <c r="BL803" s="387"/>
      <c r="BM803" s="387"/>
      <c r="BN803" s="387"/>
      <c r="BO803" s="387"/>
      <c r="BP803" s="387"/>
      <c r="BQ803" s="387"/>
      <c r="BR803" s="387"/>
      <c r="BS803" s="387"/>
      <c r="BT803" s="387"/>
      <c r="BU803" s="387"/>
      <c r="BV803" s="387"/>
      <c r="BW803" s="295"/>
      <c r="BX803" s="295"/>
      <c r="BY803" s="295"/>
    </row>
    <row r="804" ht="15.0" customHeight="1">
      <c r="A804" s="294"/>
      <c r="B804" s="295" t="str">
        <f>IF(ISTEXT(A804),SUMIF('Production Calendar'!$F$3:$F$171,'Crop Map'!$A804,'Production Calendar'!$G$3:$G$171),"")</f>
        <v/>
      </c>
      <c r="C804" s="327" t="str">
        <f t="shared" si="3"/>
        <v/>
      </c>
      <c r="D804" s="328" t="str">
        <f t="array" ref="D804">IF(ISBLANK(A804),"",XLOOKUP($A804,'Codified Game Plan'!$E$3:$E$477,'Codified Game Plan'!$G$3:$G$477,0))</f>
        <v/>
      </c>
      <c r="E804" s="328" t="str">
        <f>IF(ISBLANK(A804),"",MAXIFS('Codified Game Plan'!$I$3:$I$477,'Codified Game Plan'!$E$3:$E$477,A804))</f>
        <v/>
      </c>
      <c r="F804" s="329" t="str">
        <f t="shared" si="4"/>
        <v>      - </v>
      </c>
      <c r="G804" s="295"/>
      <c r="H804" s="295"/>
      <c r="I804" s="295"/>
      <c r="J804" s="295"/>
      <c r="K804" s="295"/>
      <c r="L804" s="295"/>
      <c r="M804" s="295"/>
      <c r="N804" s="295"/>
      <c r="O804" s="295"/>
      <c r="P804" s="295"/>
      <c r="Q804" s="295"/>
      <c r="R804" s="295"/>
      <c r="S804" s="295"/>
      <c r="T804" s="295"/>
      <c r="U804" s="387"/>
      <c r="V804" s="387"/>
      <c r="W804" s="387"/>
      <c r="X804" s="387"/>
      <c r="Y804" s="387"/>
      <c r="Z804" s="387"/>
      <c r="AA804" s="387"/>
      <c r="AB804" s="387"/>
      <c r="AC804" s="387"/>
      <c r="AD804" s="387"/>
      <c r="AE804" s="387"/>
      <c r="AF804" s="387"/>
      <c r="AG804" s="387"/>
      <c r="AH804" s="387"/>
      <c r="AI804" s="387"/>
      <c r="AJ804" s="387"/>
      <c r="AK804" s="387"/>
      <c r="AL804" s="387"/>
      <c r="AM804" s="387"/>
      <c r="AN804" s="387"/>
      <c r="AO804" s="387"/>
      <c r="AP804" s="387"/>
      <c r="AQ804" s="387"/>
      <c r="AR804" s="387"/>
      <c r="AS804" s="387"/>
      <c r="AT804" s="387"/>
      <c r="AU804" s="387"/>
      <c r="AV804" s="387"/>
      <c r="AW804" s="387"/>
      <c r="AX804" s="387"/>
      <c r="AY804" s="387"/>
      <c r="AZ804" s="387"/>
      <c r="BA804" s="387"/>
      <c r="BB804" s="387"/>
      <c r="BC804" s="387"/>
      <c r="BD804" s="387"/>
      <c r="BE804" s="387"/>
      <c r="BF804" s="387"/>
      <c r="BG804" s="387"/>
      <c r="BH804" s="387"/>
      <c r="BI804" s="387"/>
      <c r="BJ804" s="387"/>
      <c r="BK804" s="387"/>
      <c r="BL804" s="387"/>
      <c r="BM804" s="387"/>
      <c r="BN804" s="387"/>
      <c r="BO804" s="387"/>
      <c r="BP804" s="387"/>
      <c r="BQ804" s="387"/>
      <c r="BR804" s="387"/>
      <c r="BS804" s="387"/>
      <c r="BT804" s="387"/>
      <c r="BU804" s="387"/>
      <c r="BV804" s="387"/>
      <c r="BW804" s="295"/>
      <c r="BX804" s="295"/>
      <c r="BY804" s="295"/>
    </row>
    <row r="805" ht="15.0" customHeight="1">
      <c r="A805" s="294"/>
      <c r="B805" s="295" t="str">
        <f>IF(ISTEXT(A805),SUMIF('Production Calendar'!$F$3:$F$171,'Crop Map'!$A805,'Production Calendar'!$G$3:$G$171),"")</f>
        <v/>
      </c>
      <c r="C805" s="327" t="str">
        <f t="shared" si="3"/>
        <v/>
      </c>
      <c r="D805" s="328" t="str">
        <f t="array" ref="D805">IF(ISBLANK(A805),"",XLOOKUP($A805,'Codified Game Plan'!$E$3:$E$477,'Codified Game Plan'!$G$3:$G$477,0))</f>
        <v/>
      </c>
      <c r="E805" s="328" t="str">
        <f>IF(ISBLANK(A805),"",MAXIFS('Codified Game Plan'!$I$3:$I$477,'Codified Game Plan'!$E$3:$E$477,A805))</f>
        <v/>
      </c>
      <c r="F805" s="329" t="str">
        <f t="shared" si="4"/>
        <v>      - </v>
      </c>
      <c r="G805" s="295"/>
      <c r="H805" s="295"/>
      <c r="I805" s="295"/>
      <c r="J805" s="295"/>
      <c r="K805" s="295"/>
      <c r="L805" s="295"/>
      <c r="M805" s="295"/>
      <c r="N805" s="295"/>
      <c r="O805" s="295"/>
      <c r="P805" s="295"/>
      <c r="Q805" s="295"/>
      <c r="R805" s="295"/>
      <c r="S805" s="295"/>
      <c r="T805" s="295"/>
      <c r="U805" s="387"/>
      <c r="V805" s="387"/>
      <c r="W805" s="387"/>
      <c r="X805" s="387"/>
      <c r="Y805" s="387"/>
      <c r="Z805" s="387"/>
      <c r="AA805" s="387"/>
      <c r="AB805" s="387"/>
      <c r="AC805" s="387"/>
      <c r="AD805" s="387"/>
      <c r="AE805" s="387"/>
      <c r="AF805" s="387"/>
      <c r="AG805" s="387"/>
      <c r="AH805" s="387"/>
      <c r="AI805" s="387"/>
      <c r="AJ805" s="387"/>
      <c r="AK805" s="387"/>
      <c r="AL805" s="387"/>
      <c r="AM805" s="387"/>
      <c r="AN805" s="387"/>
      <c r="AO805" s="387"/>
      <c r="AP805" s="387"/>
      <c r="AQ805" s="387"/>
      <c r="AR805" s="387"/>
      <c r="AS805" s="387"/>
      <c r="AT805" s="387"/>
      <c r="AU805" s="387"/>
      <c r="AV805" s="387"/>
      <c r="AW805" s="387"/>
      <c r="AX805" s="387"/>
      <c r="AY805" s="387"/>
      <c r="AZ805" s="387"/>
      <c r="BA805" s="387"/>
      <c r="BB805" s="387"/>
      <c r="BC805" s="387"/>
      <c r="BD805" s="387"/>
      <c r="BE805" s="387"/>
      <c r="BF805" s="387"/>
      <c r="BG805" s="387"/>
      <c r="BH805" s="387"/>
      <c r="BI805" s="387"/>
      <c r="BJ805" s="387"/>
      <c r="BK805" s="387"/>
      <c r="BL805" s="387"/>
      <c r="BM805" s="387"/>
      <c r="BN805" s="387"/>
      <c r="BO805" s="387"/>
      <c r="BP805" s="387"/>
      <c r="BQ805" s="387"/>
      <c r="BR805" s="387"/>
      <c r="BS805" s="387"/>
      <c r="BT805" s="387"/>
      <c r="BU805" s="387"/>
      <c r="BV805" s="387"/>
      <c r="BW805" s="295"/>
      <c r="BX805" s="295"/>
      <c r="BY805" s="295"/>
    </row>
    <row r="806" ht="15.0" customHeight="1">
      <c r="A806" s="294"/>
      <c r="B806" s="295" t="str">
        <f>IF(ISTEXT(A806),SUMIF('Production Calendar'!$F$3:$F$171,'Crop Map'!$A806,'Production Calendar'!$G$3:$G$171),"")</f>
        <v/>
      </c>
      <c r="C806" s="327" t="str">
        <f t="shared" si="3"/>
        <v/>
      </c>
      <c r="D806" s="328" t="str">
        <f t="array" ref="D806">IF(ISBLANK(A806),"",XLOOKUP($A806,'Codified Game Plan'!$E$3:$E$477,'Codified Game Plan'!$G$3:$G$477,0))</f>
        <v/>
      </c>
      <c r="E806" s="328" t="str">
        <f>IF(ISBLANK(A806),"",MAXIFS('Codified Game Plan'!$I$3:$I$477,'Codified Game Plan'!$E$3:$E$477,A806))</f>
        <v/>
      </c>
      <c r="F806" s="329" t="str">
        <f t="shared" si="4"/>
        <v>      - </v>
      </c>
      <c r="G806" s="295"/>
      <c r="H806" s="295"/>
      <c r="I806" s="295"/>
      <c r="J806" s="295"/>
      <c r="K806" s="295"/>
      <c r="L806" s="295"/>
      <c r="M806" s="295"/>
      <c r="N806" s="295"/>
      <c r="O806" s="295"/>
      <c r="P806" s="295"/>
      <c r="Q806" s="295"/>
      <c r="R806" s="295"/>
      <c r="S806" s="295"/>
      <c r="T806" s="295"/>
      <c r="U806" s="387"/>
      <c r="V806" s="387"/>
      <c r="W806" s="387"/>
      <c r="X806" s="387"/>
      <c r="Y806" s="387"/>
      <c r="Z806" s="387"/>
      <c r="AA806" s="387"/>
      <c r="AB806" s="387"/>
      <c r="AC806" s="387"/>
      <c r="AD806" s="387"/>
      <c r="AE806" s="387"/>
      <c r="AF806" s="387"/>
      <c r="AG806" s="387"/>
      <c r="AH806" s="387"/>
      <c r="AI806" s="387"/>
      <c r="AJ806" s="387"/>
      <c r="AK806" s="387"/>
      <c r="AL806" s="387"/>
      <c r="AM806" s="387"/>
      <c r="AN806" s="387"/>
      <c r="AO806" s="387"/>
      <c r="AP806" s="387"/>
      <c r="AQ806" s="387"/>
      <c r="AR806" s="387"/>
      <c r="AS806" s="387"/>
      <c r="AT806" s="387"/>
      <c r="AU806" s="387"/>
      <c r="AV806" s="387"/>
      <c r="AW806" s="387"/>
      <c r="AX806" s="387"/>
      <c r="AY806" s="387"/>
      <c r="AZ806" s="387"/>
      <c r="BA806" s="387"/>
      <c r="BB806" s="387"/>
      <c r="BC806" s="387"/>
      <c r="BD806" s="387"/>
      <c r="BE806" s="387"/>
      <c r="BF806" s="387"/>
      <c r="BG806" s="387"/>
      <c r="BH806" s="387"/>
      <c r="BI806" s="387"/>
      <c r="BJ806" s="387"/>
      <c r="BK806" s="387"/>
      <c r="BL806" s="387"/>
      <c r="BM806" s="387"/>
      <c r="BN806" s="387"/>
      <c r="BO806" s="387"/>
      <c r="BP806" s="387"/>
      <c r="BQ806" s="387"/>
      <c r="BR806" s="387"/>
      <c r="BS806" s="387"/>
      <c r="BT806" s="387"/>
      <c r="BU806" s="387"/>
      <c r="BV806" s="387"/>
      <c r="BW806" s="295"/>
      <c r="BX806" s="295"/>
      <c r="BY806" s="295"/>
    </row>
    <row r="807" ht="15.0" customHeight="1">
      <c r="A807" s="294"/>
      <c r="B807" s="295" t="str">
        <f>IF(ISTEXT(A807),SUMIF('Production Calendar'!$F$3:$F$171,'Crop Map'!$A807,'Production Calendar'!$G$3:$G$171),"")</f>
        <v/>
      </c>
      <c r="C807" s="327" t="str">
        <f t="shared" si="3"/>
        <v/>
      </c>
      <c r="D807" s="328" t="str">
        <f t="array" ref="D807">IF(ISBLANK(A807),"",XLOOKUP($A807,'Codified Game Plan'!$E$3:$E$477,'Codified Game Plan'!$G$3:$G$477,0))</f>
        <v/>
      </c>
      <c r="E807" s="328" t="str">
        <f>IF(ISBLANK(A807),"",MAXIFS('Codified Game Plan'!$I$3:$I$477,'Codified Game Plan'!$E$3:$E$477,A807))</f>
        <v/>
      </c>
      <c r="F807" s="329" t="str">
        <f t="shared" si="4"/>
        <v>      - </v>
      </c>
      <c r="G807" s="295"/>
      <c r="H807" s="295"/>
      <c r="I807" s="295"/>
      <c r="J807" s="295"/>
      <c r="K807" s="295"/>
      <c r="L807" s="295"/>
      <c r="M807" s="295"/>
      <c r="N807" s="295"/>
      <c r="O807" s="295"/>
      <c r="P807" s="295"/>
      <c r="Q807" s="295"/>
      <c r="R807" s="295"/>
      <c r="S807" s="295"/>
      <c r="T807" s="295"/>
      <c r="U807" s="387"/>
      <c r="V807" s="387"/>
      <c r="W807" s="387"/>
      <c r="X807" s="387"/>
      <c r="Y807" s="387"/>
      <c r="Z807" s="387"/>
      <c r="AA807" s="387"/>
      <c r="AB807" s="387"/>
      <c r="AC807" s="387"/>
      <c r="AD807" s="387"/>
      <c r="AE807" s="387"/>
      <c r="AF807" s="387"/>
      <c r="AG807" s="387"/>
      <c r="AH807" s="387"/>
      <c r="AI807" s="387"/>
      <c r="AJ807" s="387"/>
      <c r="AK807" s="387"/>
      <c r="AL807" s="387"/>
      <c r="AM807" s="387"/>
      <c r="AN807" s="387"/>
      <c r="AO807" s="387"/>
      <c r="AP807" s="387"/>
      <c r="AQ807" s="387"/>
      <c r="AR807" s="387"/>
      <c r="AS807" s="387"/>
      <c r="AT807" s="387"/>
      <c r="AU807" s="387"/>
      <c r="AV807" s="387"/>
      <c r="AW807" s="387"/>
      <c r="AX807" s="387"/>
      <c r="AY807" s="387"/>
      <c r="AZ807" s="387"/>
      <c r="BA807" s="387"/>
      <c r="BB807" s="387"/>
      <c r="BC807" s="387"/>
      <c r="BD807" s="387"/>
      <c r="BE807" s="387"/>
      <c r="BF807" s="387"/>
      <c r="BG807" s="387"/>
      <c r="BH807" s="387"/>
      <c r="BI807" s="387"/>
      <c r="BJ807" s="387"/>
      <c r="BK807" s="387"/>
      <c r="BL807" s="387"/>
      <c r="BM807" s="387"/>
      <c r="BN807" s="387"/>
      <c r="BO807" s="387"/>
      <c r="BP807" s="387"/>
      <c r="BQ807" s="387"/>
      <c r="BR807" s="387"/>
      <c r="BS807" s="387"/>
      <c r="BT807" s="387"/>
      <c r="BU807" s="387"/>
      <c r="BV807" s="387"/>
      <c r="BW807" s="295"/>
      <c r="BX807" s="295"/>
      <c r="BY807" s="295"/>
    </row>
    <row r="808" ht="15.0" customHeight="1">
      <c r="A808" s="294"/>
      <c r="B808" s="295" t="str">
        <f>IF(ISTEXT(A808),SUMIF('Production Calendar'!$F$3:$F$171,'Crop Map'!$A808,'Production Calendar'!$G$3:$G$171),"")</f>
        <v/>
      </c>
      <c r="C808" s="327" t="str">
        <f t="shared" si="3"/>
        <v/>
      </c>
      <c r="D808" s="328" t="str">
        <f t="array" ref="D808">IF(ISBLANK(A808),"",XLOOKUP($A808,'Codified Game Plan'!$E$3:$E$477,'Codified Game Plan'!$G$3:$G$477,0))</f>
        <v/>
      </c>
      <c r="E808" s="328" t="str">
        <f>IF(ISBLANK(A808),"",MAXIFS('Codified Game Plan'!$I$3:$I$477,'Codified Game Plan'!$E$3:$E$477,A808))</f>
        <v/>
      </c>
      <c r="F808" s="329" t="str">
        <f t="shared" si="4"/>
        <v>      - </v>
      </c>
      <c r="G808" s="295"/>
      <c r="H808" s="295"/>
      <c r="I808" s="295"/>
      <c r="J808" s="295"/>
      <c r="K808" s="295"/>
      <c r="L808" s="295"/>
      <c r="M808" s="295"/>
      <c r="N808" s="295"/>
      <c r="O808" s="295"/>
      <c r="P808" s="295"/>
      <c r="Q808" s="295"/>
      <c r="R808" s="295"/>
      <c r="S808" s="295"/>
      <c r="T808" s="295"/>
      <c r="U808" s="387"/>
      <c r="V808" s="387"/>
      <c r="W808" s="387"/>
      <c r="X808" s="387"/>
      <c r="Y808" s="387"/>
      <c r="Z808" s="387"/>
      <c r="AA808" s="387"/>
      <c r="AB808" s="387"/>
      <c r="AC808" s="387"/>
      <c r="AD808" s="387"/>
      <c r="AE808" s="387"/>
      <c r="AF808" s="387"/>
      <c r="AG808" s="387"/>
      <c r="AH808" s="387"/>
      <c r="AI808" s="387"/>
      <c r="AJ808" s="387"/>
      <c r="AK808" s="387"/>
      <c r="AL808" s="387"/>
      <c r="AM808" s="387"/>
      <c r="AN808" s="387"/>
      <c r="AO808" s="387"/>
      <c r="AP808" s="387"/>
      <c r="AQ808" s="387"/>
      <c r="AR808" s="387"/>
      <c r="AS808" s="387"/>
      <c r="AT808" s="387"/>
      <c r="AU808" s="387"/>
      <c r="AV808" s="387"/>
      <c r="AW808" s="387"/>
      <c r="AX808" s="387"/>
      <c r="AY808" s="387"/>
      <c r="AZ808" s="387"/>
      <c r="BA808" s="387"/>
      <c r="BB808" s="387"/>
      <c r="BC808" s="387"/>
      <c r="BD808" s="387"/>
      <c r="BE808" s="387"/>
      <c r="BF808" s="387"/>
      <c r="BG808" s="387"/>
      <c r="BH808" s="387"/>
      <c r="BI808" s="387"/>
      <c r="BJ808" s="387"/>
      <c r="BK808" s="387"/>
      <c r="BL808" s="387"/>
      <c r="BM808" s="387"/>
      <c r="BN808" s="387"/>
      <c r="BO808" s="387"/>
      <c r="BP808" s="387"/>
      <c r="BQ808" s="387"/>
      <c r="BR808" s="387"/>
      <c r="BS808" s="387"/>
      <c r="BT808" s="387"/>
      <c r="BU808" s="387"/>
      <c r="BV808" s="387"/>
      <c r="BW808" s="295"/>
      <c r="BX808" s="295"/>
      <c r="BY808" s="295"/>
    </row>
    <row r="809" ht="15.0" customHeight="1">
      <c r="A809" s="294"/>
      <c r="B809" s="295" t="str">
        <f>IF(ISTEXT(A809),SUMIF('Production Calendar'!$F$3:$F$171,'Crop Map'!$A809,'Production Calendar'!$G$3:$G$171),"")</f>
        <v/>
      </c>
      <c r="C809" s="327" t="str">
        <f t="shared" si="3"/>
        <v/>
      </c>
      <c r="D809" s="328" t="str">
        <f t="array" ref="D809">IF(ISBLANK(A809),"",XLOOKUP($A809,'Codified Game Plan'!$E$3:$E$477,'Codified Game Plan'!$G$3:$G$477,0))</f>
        <v/>
      </c>
      <c r="E809" s="328" t="str">
        <f>IF(ISBLANK(A809),"",MAXIFS('Codified Game Plan'!$I$3:$I$477,'Codified Game Plan'!$E$3:$E$477,A809))</f>
        <v/>
      </c>
      <c r="F809" s="329" t="str">
        <f t="shared" si="4"/>
        <v>      - </v>
      </c>
      <c r="G809" s="295"/>
      <c r="H809" s="295"/>
      <c r="I809" s="295"/>
      <c r="J809" s="295"/>
      <c r="K809" s="295"/>
      <c r="L809" s="295"/>
      <c r="M809" s="295"/>
      <c r="N809" s="295"/>
      <c r="O809" s="295"/>
      <c r="P809" s="295"/>
      <c r="Q809" s="295"/>
      <c r="R809" s="295"/>
      <c r="S809" s="295"/>
      <c r="T809" s="295"/>
      <c r="U809" s="387"/>
      <c r="V809" s="387"/>
      <c r="W809" s="387"/>
      <c r="X809" s="387"/>
      <c r="Y809" s="387"/>
      <c r="Z809" s="387"/>
      <c r="AA809" s="387"/>
      <c r="AB809" s="387"/>
      <c r="AC809" s="387"/>
      <c r="AD809" s="387"/>
      <c r="AE809" s="387"/>
      <c r="AF809" s="387"/>
      <c r="AG809" s="387"/>
      <c r="AH809" s="387"/>
      <c r="AI809" s="387"/>
      <c r="AJ809" s="387"/>
      <c r="AK809" s="387"/>
      <c r="AL809" s="387"/>
      <c r="AM809" s="387"/>
      <c r="AN809" s="387"/>
      <c r="AO809" s="387"/>
      <c r="AP809" s="387"/>
      <c r="AQ809" s="387"/>
      <c r="AR809" s="387"/>
      <c r="AS809" s="387"/>
      <c r="AT809" s="387"/>
      <c r="AU809" s="387"/>
      <c r="AV809" s="387"/>
      <c r="AW809" s="387"/>
      <c r="AX809" s="387"/>
      <c r="AY809" s="387"/>
      <c r="AZ809" s="387"/>
      <c r="BA809" s="387"/>
      <c r="BB809" s="387"/>
      <c r="BC809" s="387"/>
      <c r="BD809" s="387"/>
      <c r="BE809" s="387"/>
      <c r="BF809" s="387"/>
      <c r="BG809" s="387"/>
      <c r="BH809" s="387"/>
      <c r="BI809" s="387"/>
      <c r="BJ809" s="387"/>
      <c r="BK809" s="387"/>
      <c r="BL809" s="387"/>
      <c r="BM809" s="387"/>
      <c r="BN809" s="387"/>
      <c r="BO809" s="387"/>
      <c r="BP809" s="387"/>
      <c r="BQ809" s="387"/>
      <c r="BR809" s="387"/>
      <c r="BS809" s="387"/>
      <c r="BT809" s="387"/>
      <c r="BU809" s="387"/>
      <c r="BV809" s="387"/>
      <c r="BW809" s="295"/>
      <c r="BX809" s="295"/>
      <c r="BY809" s="295"/>
    </row>
    <row r="810" ht="15.0" customHeight="1">
      <c r="A810" s="294"/>
      <c r="B810" s="295" t="str">
        <f>IF(ISTEXT(A810),SUMIF('Production Calendar'!$F$3:$F$171,'Crop Map'!$A810,'Production Calendar'!$G$3:$G$171),"")</f>
        <v/>
      </c>
      <c r="C810" s="327" t="str">
        <f t="shared" si="3"/>
        <v/>
      </c>
      <c r="D810" s="328" t="str">
        <f t="array" ref="D810">IF(ISBLANK(A810),"",XLOOKUP($A810,'Codified Game Plan'!$E$3:$E$477,'Codified Game Plan'!$G$3:$G$477,0))</f>
        <v/>
      </c>
      <c r="E810" s="328" t="str">
        <f>IF(ISBLANK(A810),"",MAXIFS('Codified Game Plan'!$I$3:$I$477,'Codified Game Plan'!$E$3:$E$477,A810))</f>
        <v/>
      </c>
      <c r="F810" s="329" t="str">
        <f t="shared" si="4"/>
        <v>      - </v>
      </c>
      <c r="G810" s="295"/>
      <c r="H810" s="295"/>
      <c r="I810" s="295"/>
      <c r="J810" s="295"/>
      <c r="K810" s="295"/>
      <c r="L810" s="295"/>
      <c r="M810" s="295"/>
      <c r="N810" s="295"/>
      <c r="O810" s="295"/>
      <c r="P810" s="295"/>
      <c r="Q810" s="295"/>
      <c r="R810" s="295"/>
      <c r="S810" s="295"/>
      <c r="T810" s="295"/>
      <c r="U810" s="387"/>
      <c r="V810" s="387"/>
      <c r="W810" s="387"/>
      <c r="X810" s="387"/>
      <c r="Y810" s="387"/>
      <c r="Z810" s="387"/>
      <c r="AA810" s="387"/>
      <c r="AB810" s="387"/>
      <c r="AC810" s="387"/>
      <c r="AD810" s="387"/>
      <c r="AE810" s="387"/>
      <c r="AF810" s="387"/>
      <c r="AG810" s="387"/>
      <c r="AH810" s="387"/>
      <c r="AI810" s="387"/>
      <c r="AJ810" s="387"/>
      <c r="AK810" s="387"/>
      <c r="AL810" s="387"/>
      <c r="AM810" s="387"/>
      <c r="AN810" s="387"/>
      <c r="AO810" s="387"/>
      <c r="AP810" s="387"/>
      <c r="AQ810" s="387"/>
      <c r="AR810" s="387"/>
      <c r="AS810" s="387"/>
      <c r="AT810" s="387"/>
      <c r="AU810" s="387"/>
      <c r="AV810" s="387"/>
      <c r="AW810" s="387"/>
      <c r="AX810" s="387"/>
      <c r="AY810" s="387"/>
      <c r="AZ810" s="387"/>
      <c r="BA810" s="387"/>
      <c r="BB810" s="387"/>
      <c r="BC810" s="387"/>
      <c r="BD810" s="387"/>
      <c r="BE810" s="387"/>
      <c r="BF810" s="387"/>
      <c r="BG810" s="387"/>
      <c r="BH810" s="387"/>
      <c r="BI810" s="387"/>
      <c r="BJ810" s="387"/>
      <c r="BK810" s="387"/>
      <c r="BL810" s="387"/>
      <c r="BM810" s="387"/>
      <c r="BN810" s="387"/>
      <c r="BO810" s="387"/>
      <c r="BP810" s="387"/>
      <c r="BQ810" s="387"/>
      <c r="BR810" s="387"/>
      <c r="BS810" s="387"/>
      <c r="BT810" s="387"/>
      <c r="BU810" s="387"/>
      <c r="BV810" s="387"/>
      <c r="BW810" s="295"/>
      <c r="BX810" s="295"/>
      <c r="BY810" s="295"/>
    </row>
    <row r="811" ht="15.0" customHeight="1">
      <c r="A811" s="294"/>
      <c r="B811" s="295" t="str">
        <f>IF(ISTEXT(A811),SUMIF('Production Calendar'!$F$3:$F$171,'Crop Map'!$A811,'Production Calendar'!$G$3:$G$171),"")</f>
        <v/>
      </c>
      <c r="C811" s="327" t="str">
        <f t="shared" si="3"/>
        <v/>
      </c>
      <c r="D811" s="328" t="str">
        <f t="array" ref="D811">IF(ISBLANK(A811),"",XLOOKUP($A811,'Codified Game Plan'!$E$3:$E$477,'Codified Game Plan'!$G$3:$G$477,0))</f>
        <v/>
      </c>
      <c r="E811" s="328" t="str">
        <f>IF(ISBLANK(A811),"",MAXIFS('Codified Game Plan'!$I$3:$I$477,'Codified Game Plan'!$E$3:$E$477,A811))</f>
        <v/>
      </c>
      <c r="F811" s="329" t="str">
        <f t="shared" si="4"/>
        <v>      - </v>
      </c>
      <c r="G811" s="295"/>
      <c r="H811" s="295"/>
      <c r="I811" s="295"/>
      <c r="J811" s="295"/>
      <c r="K811" s="295"/>
      <c r="L811" s="295"/>
      <c r="M811" s="295"/>
      <c r="N811" s="295"/>
      <c r="O811" s="295"/>
      <c r="P811" s="295"/>
      <c r="Q811" s="295"/>
      <c r="R811" s="295"/>
      <c r="S811" s="295"/>
      <c r="T811" s="295"/>
      <c r="U811" s="387"/>
      <c r="V811" s="387"/>
      <c r="W811" s="387"/>
      <c r="X811" s="387"/>
      <c r="Y811" s="387"/>
      <c r="Z811" s="387"/>
      <c r="AA811" s="387"/>
      <c r="AB811" s="387"/>
      <c r="AC811" s="387"/>
      <c r="AD811" s="387"/>
      <c r="AE811" s="387"/>
      <c r="AF811" s="387"/>
      <c r="AG811" s="387"/>
      <c r="AH811" s="387"/>
      <c r="AI811" s="387"/>
      <c r="AJ811" s="387"/>
      <c r="AK811" s="387"/>
      <c r="AL811" s="387"/>
      <c r="AM811" s="387"/>
      <c r="AN811" s="387"/>
      <c r="AO811" s="387"/>
      <c r="AP811" s="387"/>
      <c r="AQ811" s="387"/>
      <c r="AR811" s="387"/>
      <c r="AS811" s="387"/>
      <c r="AT811" s="387"/>
      <c r="AU811" s="387"/>
      <c r="AV811" s="387"/>
      <c r="AW811" s="387"/>
      <c r="AX811" s="387"/>
      <c r="AY811" s="387"/>
      <c r="AZ811" s="387"/>
      <c r="BA811" s="387"/>
      <c r="BB811" s="387"/>
      <c r="BC811" s="387"/>
      <c r="BD811" s="387"/>
      <c r="BE811" s="387"/>
      <c r="BF811" s="387"/>
      <c r="BG811" s="387"/>
      <c r="BH811" s="387"/>
      <c r="BI811" s="387"/>
      <c r="BJ811" s="387"/>
      <c r="BK811" s="387"/>
      <c r="BL811" s="387"/>
      <c r="BM811" s="387"/>
      <c r="BN811" s="387"/>
      <c r="BO811" s="387"/>
      <c r="BP811" s="387"/>
      <c r="BQ811" s="387"/>
      <c r="BR811" s="387"/>
      <c r="BS811" s="387"/>
      <c r="BT811" s="387"/>
      <c r="BU811" s="387"/>
      <c r="BV811" s="387"/>
      <c r="BW811" s="295"/>
      <c r="BX811" s="295"/>
      <c r="BY811" s="295"/>
    </row>
    <row r="812" ht="15.0" customHeight="1">
      <c r="A812" s="294"/>
      <c r="B812" s="295" t="str">
        <f>IF(ISTEXT(A812),SUMIF('Production Calendar'!$F$3:$F$171,'Crop Map'!$A812,'Production Calendar'!$G$3:$G$171),"")</f>
        <v/>
      </c>
      <c r="C812" s="327" t="str">
        <f t="shared" si="3"/>
        <v/>
      </c>
      <c r="D812" s="328" t="str">
        <f t="array" ref="D812">IF(ISBLANK(A812),"",XLOOKUP($A812,'Codified Game Plan'!$E$3:$E$477,'Codified Game Plan'!$G$3:$G$477,0))</f>
        <v/>
      </c>
      <c r="E812" s="328" t="str">
        <f>IF(ISBLANK(A812),"",MAXIFS('Codified Game Plan'!$I$3:$I$477,'Codified Game Plan'!$E$3:$E$477,A812))</f>
        <v/>
      </c>
      <c r="F812" s="329" t="str">
        <f t="shared" si="4"/>
        <v>      - </v>
      </c>
      <c r="G812" s="295"/>
      <c r="H812" s="295"/>
      <c r="I812" s="295"/>
      <c r="J812" s="295"/>
      <c r="K812" s="295"/>
      <c r="L812" s="295"/>
      <c r="M812" s="295"/>
      <c r="N812" s="295"/>
      <c r="O812" s="295"/>
      <c r="P812" s="295"/>
      <c r="Q812" s="295"/>
      <c r="R812" s="295"/>
      <c r="S812" s="295"/>
      <c r="T812" s="295"/>
      <c r="U812" s="387"/>
      <c r="V812" s="387"/>
      <c r="W812" s="387"/>
      <c r="X812" s="387"/>
      <c r="Y812" s="387"/>
      <c r="Z812" s="387"/>
      <c r="AA812" s="387"/>
      <c r="AB812" s="387"/>
      <c r="AC812" s="387"/>
      <c r="AD812" s="387"/>
      <c r="AE812" s="387"/>
      <c r="AF812" s="387"/>
      <c r="AG812" s="387"/>
      <c r="AH812" s="387"/>
      <c r="AI812" s="387"/>
      <c r="AJ812" s="387"/>
      <c r="AK812" s="387"/>
      <c r="AL812" s="387"/>
      <c r="AM812" s="387"/>
      <c r="AN812" s="387"/>
      <c r="AO812" s="387"/>
      <c r="AP812" s="387"/>
      <c r="AQ812" s="387"/>
      <c r="AR812" s="387"/>
      <c r="AS812" s="387"/>
      <c r="AT812" s="387"/>
      <c r="AU812" s="387"/>
      <c r="AV812" s="387"/>
      <c r="AW812" s="387"/>
      <c r="AX812" s="387"/>
      <c r="AY812" s="387"/>
      <c r="AZ812" s="387"/>
      <c r="BA812" s="387"/>
      <c r="BB812" s="387"/>
      <c r="BC812" s="387"/>
      <c r="BD812" s="387"/>
      <c r="BE812" s="387"/>
      <c r="BF812" s="387"/>
      <c r="BG812" s="387"/>
      <c r="BH812" s="387"/>
      <c r="BI812" s="387"/>
      <c r="BJ812" s="387"/>
      <c r="BK812" s="387"/>
      <c r="BL812" s="387"/>
      <c r="BM812" s="387"/>
      <c r="BN812" s="387"/>
      <c r="BO812" s="387"/>
      <c r="BP812" s="387"/>
      <c r="BQ812" s="387"/>
      <c r="BR812" s="387"/>
      <c r="BS812" s="387"/>
      <c r="BT812" s="387"/>
      <c r="BU812" s="387"/>
      <c r="BV812" s="387"/>
      <c r="BW812" s="295"/>
      <c r="BX812" s="295"/>
      <c r="BY812" s="295"/>
    </row>
    <row r="813" ht="15.0" customHeight="1">
      <c r="A813" s="294"/>
      <c r="B813" s="295" t="str">
        <f>IF(ISTEXT(A813),SUMIF('Production Calendar'!$F$3:$F$171,'Crop Map'!$A813,'Production Calendar'!$G$3:$G$171),"")</f>
        <v/>
      </c>
      <c r="C813" s="327" t="str">
        <f t="shared" si="3"/>
        <v/>
      </c>
      <c r="D813" s="328" t="str">
        <f t="array" ref="D813">IF(ISBLANK(A813),"",XLOOKUP($A813,'Codified Game Plan'!$E$3:$E$477,'Codified Game Plan'!$G$3:$G$477,0))</f>
        <v/>
      </c>
      <c r="E813" s="328" t="str">
        <f>IF(ISBLANK(A813),"",MAXIFS('Codified Game Plan'!$I$3:$I$477,'Codified Game Plan'!$E$3:$E$477,A813))</f>
        <v/>
      </c>
      <c r="F813" s="329" t="str">
        <f t="shared" si="4"/>
        <v>      - </v>
      </c>
      <c r="G813" s="295"/>
      <c r="H813" s="295"/>
      <c r="I813" s="295"/>
      <c r="J813" s="295"/>
      <c r="K813" s="295"/>
      <c r="L813" s="295"/>
      <c r="M813" s="295"/>
      <c r="N813" s="295"/>
      <c r="O813" s="295"/>
      <c r="P813" s="295"/>
      <c r="Q813" s="295"/>
      <c r="R813" s="295"/>
      <c r="S813" s="295"/>
      <c r="T813" s="295"/>
      <c r="U813" s="387"/>
      <c r="V813" s="387"/>
      <c r="W813" s="387"/>
      <c r="X813" s="387"/>
      <c r="Y813" s="387"/>
      <c r="Z813" s="387"/>
      <c r="AA813" s="387"/>
      <c r="AB813" s="387"/>
      <c r="AC813" s="387"/>
      <c r="AD813" s="387"/>
      <c r="AE813" s="387"/>
      <c r="AF813" s="387"/>
      <c r="AG813" s="387"/>
      <c r="AH813" s="387"/>
      <c r="AI813" s="387"/>
      <c r="AJ813" s="387"/>
      <c r="AK813" s="387"/>
      <c r="AL813" s="387"/>
      <c r="AM813" s="387"/>
      <c r="AN813" s="387"/>
      <c r="AO813" s="387"/>
      <c r="AP813" s="387"/>
      <c r="AQ813" s="387"/>
      <c r="AR813" s="387"/>
      <c r="AS813" s="387"/>
      <c r="AT813" s="387"/>
      <c r="AU813" s="387"/>
      <c r="AV813" s="387"/>
      <c r="AW813" s="387"/>
      <c r="AX813" s="387"/>
      <c r="AY813" s="387"/>
      <c r="AZ813" s="387"/>
      <c r="BA813" s="387"/>
      <c r="BB813" s="387"/>
      <c r="BC813" s="387"/>
      <c r="BD813" s="387"/>
      <c r="BE813" s="387"/>
      <c r="BF813" s="387"/>
      <c r="BG813" s="387"/>
      <c r="BH813" s="387"/>
      <c r="BI813" s="387"/>
      <c r="BJ813" s="387"/>
      <c r="BK813" s="387"/>
      <c r="BL813" s="387"/>
      <c r="BM813" s="387"/>
      <c r="BN813" s="387"/>
      <c r="BO813" s="387"/>
      <c r="BP813" s="387"/>
      <c r="BQ813" s="387"/>
      <c r="BR813" s="387"/>
      <c r="BS813" s="387"/>
      <c r="BT813" s="387"/>
      <c r="BU813" s="387"/>
      <c r="BV813" s="387"/>
      <c r="BW813" s="295"/>
      <c r="BX813" s="295"/>
      <c r="BY813" s="295"/>
    </row>
    <row r="814" ht="15.0" customHeight="1">
      <c r="A814" s="294"/>
      <c r="B814" s="295" t="str">
        <f>IF(ISTEXT(A814),SUMIF('Production Calendar'!$F$3:$F$171,'Crop Map'!$A814,'Production Calendar'!$G$3:$G$171),"")</f>
        <v/>
      </c>
      <c r="C814" s="327" t="str">
        <f t="shared" si="3"/>
        <v/>
      </c>
      <c r="D814" s="328" t="str">
        <f t="array" ref="D814">IF(ISBLANK(A814),"",XLOOKUP($A814,'Codified Game Plan'!$E$3:$E$477,'Codified Game Plan'!$G$3:$G$477,0))</f>
        <v/>
      </c>
      <c r="E814" s="328" t="str">
        <f>IF(ISBLANK(A814),"",MAXIFS('Codified Game Plan'!$I$3:$I$477,'Codified Game Plan'!$E$3:$E$477,A814))</f>
        <v/>
      </c>
      <c r="F814" s="329" t="str">
        <f t="shared" si="4"/>
        <v>      - </v>
      </c>
      <c r="G814" s="295"/>
      <c r="H814" s="295"/>
      <c r="I814" s="295"/>
      <c r="J814" s="295"/>
      <c r="K814" s="295"/>
      <c r="L814" s="295"/>
      <c r="M814" s="295"/>
      <c r="N814" s="295"/>
      <c r="O814" s="295"/>
      <c r="P814" s="295"/>
      <c r="Q814" s="295"/>
      <c r="R814" s="295"/>
      <c r="S814" s="295"/>
      <c r="T814" s="295"/>
      <c r="U814" s="387"/>
      <c r="V814" s="387"/>
      <c r="W814" s="387"/>
      <c r="X814" s="387"/>
      <c r="Y814" s="387"/>
      <c r="Z814" s="387"/>
      <c r="AA814" s="387"/>
      <c r="AB814" s="387"/>
      <c r="AC814" s="387"/>
      <c r="AD814" s="387"/>
      <c r="AE814" s="387"/>
      <c r="AF814" s="387"/>
      <c r="AG814" s="387"/>
      <c r="AH814" s="387"/>
      <c r="AI814" s="387"/>
      <c r="AJ814" s="387"/>
      <c r="AK814" s="387"/>
      <c r="AL814" s="387"/>
      <c r="AM814" s="387"/>
      <c r="AN814" s="387"/>
      <c r="AO814" s="387"/>
      <c r="AP814" s="387"/>
      <c r="AQ814" s="387"/>
      <c r="AR814" s="387"/>
      <c r="AS814" s="387"/>
      <c r="AT814" s="387"/>
      <c r="AU814" s="387"/>
      <c r="AV814" s="387"/>
      <c r="AW814" s="387"/>
      <c r="AX814" s="387"/>
      <c r="AY814" s="387"/>
      <c r="AZ814" s="387"/>
      <c r="BA814" s="387"/>
      <c r="BB814" s="387"/>
      <c r="BC814" s="387"/>
      <c r="BD814" s="387"/>
      <c r="BE814" s="387"/>
      <c r="BF814" s="387"/>
      <c r="BG814" s="387"/>
      <c r="BH814" s="387"/>
      <c r="BI814" s="387"/>
      <c r="BJ814" s="387"/>
      <c r="BK814" s="387"/>
      <c r="BL814" s="387"/>
      <c r="BM814" s="387"/>
      <c r="BN814" s="387"/>
      <c r="BO814" s="387"/>
      <c r="BP814" s="387"/>
      <c r="BQ814" s="387"/>
      <c r="BR814" s="387"/>
      <c r="BS814" s="387"/>
      <c r="BT814" s="387"/>
      <c r="BU814" s="387"/>
      <c r="BV814" s="387"/>
      <c r="BW814" s="295"/>
      <c r="BX814" s="295"/>
      <c r="BY814" s="295"/>
    </row>
    <row r="815" ht="15.0" customHeight="1">
      <c r="A815" s="294"/>
      <c r="B815" s="295" t="str">
        <f>IF(ISTEXT(A815),SUMIF('Production Calendar'!$F$3:$F$171,'Crop Map'!$A815,'Production Calendar'!$G$3:$G$171),"")</f>
        <v/>
      </c>
      <c r="C815" s="327" t="str">
        <f t="shared" si="3"/>
        <v/>
      </c>
      <c r="D815" s="328" t="str">
        <f t="array" ref="D815">IF(ISBLANK(A815),"",XLOOKUP($A815,'Codified Game Plan'!$E$3:$E$477,'Codified Game Plan'!$G$3:$G$477,0))</f>
        <v/>
      </c>
      <c r="E815" s="328" t="str">
        <f>IF(ISBLANK(A815),"",MAXIFS('Codified Game Plan'!$I$3:$I$477,'Codified Game Plan'!$E$3:$E$477,A815))</f>
        <v/>
      </c>
      <c r="F815" s="329" t="str">
        <f t="shared" si="4"/>
        <v>      - </v>
      </c>
      <c r="G815" s="295"/>
      <c r="H815" s="295"/>
      <c r="I815" s="295"/>
      <c r="J815" s="295"/>
      <c r="K815" s="295"/>
      <c r="L815" s="295"/>
      <c r="M815" s="295"/>
      <c r="N815" s="295"/>
      <c r="O815" s="295"/>
      <c r="P815" s="295"/>
      <c r="Q815" s="295"/>
      <c r="R815" s="295"/>
      <c r="S815" s="295"/>
      <c r="T815" s="295"/>
      <c r="U815" s="387"/>
      <c r="V815" s="387"/>
      <c r="W815" s="387"/>
      <c r="X815" s="387"/>
      <c r="Y815" s="387"/>
      <c r="Z815" s="387"/>
      <c r="AA815" s="387"/>
      <c r="AB815" s="387"/>
      <c r="AC815" s="387"/>
      <c r="AD815" s="387"/>
      <c r="AE815" s="387"/>
      <c r="AF815" s="387"/>
      <c r="AG815" s="387"/>
      <c r="AH815" s="387"/>
      <c r="AI815" s="387"/>
      <c r="AJ815" s="387"/>
      <c r="AK815" s="387"/>
      <c r="AL815" s="387"/>
      <c r="AM815" s="387"/>
      <c r="AN815" s="387"/>
      <c r="AO815" s="387"/>
      <c r="AP815" s="387"/>
      <c r="AQ815" s="387"/>
      <c r="AR815" s="387"/>
      <c r="AS815" s="387"/>
      <c r="AT815" s="387"/>
      <c r="AU815" s="387"/>
      <c r="AV815" s="387"/>
      <c r="AW815" s="387"/>
      <c r="AX815" s="387"/>
      <c r="AY815" s="387"/>
      <c r="AZ815" s="387"/>
      <c r="BA815" s="387"/>
      <c r="BB815" s="387"/>
      <c r="BC815" s="387"/>
      <c r="BD815" s="387"/>
      <c r="BE815" s="387"/>
      <c r="BF815" s="387"/>
      <c r="BG815" s="387"/>
      <c r="BH815" s="387"/>
      <c r="BI815" s="387"/>
      <c r="BJ815" s="387"/>
      <c r="BK815" s="387"/>
      <c r="BL815" s="387"/>
      <c r="BM815" s="387"/>
      <c r="BN815" s="387"/>
      <c r="BO815" s="387"/>
      <c r="BP815" s="387"/>
      <c r="BQ815" s="387"/>
      <c r="BR815" s="387"/>
      <c r="BS815" s="387"/>
      <c r="BT815" s="387"/>
      <c r="BU815" s="387"/>
      <c r="BV815" s="387"/>
      <c r="BW815" s="295"/>
      <c r="BX815" s="295"/>
      <c r="BY815" s="295"/>
    </row>
    <row r="816" ht="15.0" customHeight="1">
      <c r="A816" s="294"/>
      <c r="B816" s="295" t="str">
        <f>IF(ISTEXT(A816),SUMIF('Production Calendar'!$F$3:$F$171,'Crop Map'!$A816,'Production Calendar'!$G$3:$G$171),"")</f>
        <v/>
      </c>
      <c r="C816" s="327" t="str">
        <f t="shared" si="3"/>
        <v/>
      </c>
      <c r="D816" s="328" t="str">
        <f t="array" ref="D816">IF(ISBLANK(A816),"",XLOOKUP($A816,'Codified Game Plan'!$E$3:$E$477,'Codified Game Plan'!$G$3:$G$477,0))</f>
        <v/>
      </c>
      <c r="E816" s="328" t="str">
        <f>IF(ISBLANK(A816),"",MAXIFS('Codified Game Plan'!$I$3:$I$477,'Codified Game Plan'!$E$3:$E$477,A816))</f>
        <v/>
      </c>
      <c r="F816" s="329" t="str">
        <f t="shared" si="4"/>
        <v>      - </v>
      </c>
      <c r="G816" s="295"/>
      <c r="H816" s="295"/>
      <c r="I816" s="295"/>
      <c r="J816" s="295"/>
      <c r="K816" s="295"/>
      <c r="L816" s="295"/>
      <c r="M816" s="295"/>
      <c r="N816" s="295"/>
      <c r="O816" s="295"/>
      <c r="P816" s="295"/>
      <c r="Q816" s="295"/>
      <c r="R816" s="295"/>
      <c r="S816" s="295"/>
      <c r="T816" s="295"/>
      <c r="U816" s="387"/>
      <c r="V816" s="387"/>
      <c r="W816" s="387"/>
      <c r="X816" s="387"/>
      <c r="Y816" s="387"/>
      <c r="Z816" s="387"/>
      <c r="AA816" s="387"/>
      <c r="AB816" s="387"/>
      <c r="AC816" s="387"/>
      <c r="AD816" s="387"/>
      <c r="AE816" s="387"/>
      <c r="AF816" s="387"/>
      <c r="AG816" s="387"/>
      <c r="AH816" s="387"/>
      <c r="AI816" s="387"/>
      <c r="AJ816" s="387"/>
      <c r="AK816" s="387"/>
      <c r="AL816" s="387"/>
      <c r="AM816" s="387"/>
      <c r="AN816" s="387"/>
      <c r="AO816" s="387"/>
      <c r="AP816" s="387"/>
      <c r="AQ816" s="387"/>
      <c r="AR816" s="387"/>
      <c r="AS816" s="387"/>
      <c r="AT816" s="387"/>
      <c r="AU816" s="387"/>
      <c r="AV816" s="387"/>
      <c r="AW816" s="387"/>
      <c r="AX816" s="387"/>
      <c r="AY816" s="387"/>
      <c r="AZ816" s="387"/>
      <c r="BA816" s="387"/>
      <c r="BB816" s="387"/>
      <c r="BC816" s="387"/>
      <c r="BD816" s="387"/>
      <c r="BE816" s="387"/>
      <c r="BF816" s="387"/>
      <c r="BG816" s="387"/>
      <c r="BH816" s="387"/>
      <c r="BI816" s="387"/>
      <c r="BJ816" s="387"/>
      <c r="BK816" s="387"/>
      <c r="BL816" s="387"/>
      <c r="BM816" s="387"/>
      <c r="BN816" s="387"/>
      <c r="BO816" s="387"/>
      <c r="BP816" s="387"/>
      <c r="BQ816" s="387"/>
      <c r="BR816" s="387"/>
      <c r="BS816" s="387"/>
      <c r="BT816" s="387"/>
      <c r="BU816" s="387"/>
      <c r="BV816" s="387"/>
      <c r="BW816" s="295"/>
      <c r="BX816" s="295"/>
      <c r="BY816" s="295"/>
    </row>
    <row r="817" ht="15.0" customHeight="1">
      <c r="A817" s="294"/>
      <c r="B817" s="295" t="str">
        <f>IF(ISTEXT(A817),SUMIF('Production Calendar'!$F$3:$F$171,'Crop Map'!$A817,'Production Calendar'!$G$3:$G$171),"")</f>
        <v/>
      </c>
      <c r="C817" s="327" t="str">
        <f t="shared" si="3"/>
        <v/>
      </c>
      <c r="D817" s="328" t="str">
        <f t="array" ref="D817">IF(ISBLANK(A817),"",XLOOKUP($A817,'Codified Game Plan'!$E$3:$E$477,'Codified Game Plan'!$G$3:$G$477,0))</f>
        <v/>
      </c>
      <c r="E817" s="328" t="str">
        <f>IF(ISBLANK(A817),"",MAXIFS('Codified Game Plan'!$I$3:$I$477,'Codified Game Plan'!$E$3:$E$477,A817))</f>
        <v/>
      </c>
      <c r="F817" s="329" t="str">
        <f t="shared" si="4"/>
        <v>      - </v>
      </c>
      <c r="G817" s="295"/>
      <c r="H817" s="295"/>
      <c r="I817" s="295"/>
      <c r="J817" s="295"/>
      <c r="K817" s="295"/>
      <c r="L817" s="295"/>
      <c r="M817" s="295"/>
      <c r="N817" s="295"/>
      <c r="O817" s="295"/>
      <c r="P817" s="295"/>
      <c r="Q817" s="295"/>
      <c r="R817" s="295"/>
      <c r="S817" s="295"/>
      <c r="T817" s="295"/>
      <c r="U817" s="387"/>
      <c r="V817" s="387"/>
      <c r="W817" s="387"/>
      <c r="X817" s="387"/>
      <c r="Y817" s="387"/>
      <c r="Z817" s="387"/>
      <c r="AA817" s="387"/>
      <c r="AB817" s="387"/>
      <c r="AC817" s="387"/>
      <c r="AD817" s="387"/>
      <c r="AE817" s="387"/>
      <c r="AF817" s="387"/>
      <c r="AG817" s="387"/>
      <c r="AH817" s="387"/>
      <c r="AI817" s="387"/>
      <c r="AJ817" s="387"/>
      <c r="AK817" s="387"/>
      <c r="AL817" s="387"/>
      <c r="AM817" s="387"/>
      <c r="AN817" s="387"/>
      <c r="AO817" s="387"/>
      <c r="AP817" s="387"/>
      <c r="AQ817" s="387"/>
      <c r="AR817" s="387"/>
      <c r="AS817" s="387"/>
      <c r="AT817" s="387"/>
      <c r="AU817" s="387"/>
      <c r="AV817" s="387"/>
      <c r="AW817" s="387"/>
      <c r="AX817" s="387"/>
      <c r="AY817" s="387"/>
      <c r="AZ817" s="387"/>
      <c r="BA817" s="387"/>
      <c r="BB817" s="387"/>
      <c r="BC817" s="387"/>
      <c r="BD817" s="387"/>
      <c r="BE817" s="387"/>
      <c r="BF817" s="387"/>
      <c r="BG817" s="387"/>
      <c r="BH817" s="387"/>
      <c r="BI817" s="387"/>
      <c r="BJ817" s="387"/>
      <c r="BK817" s="387"/>
      <c r="BL817" s="387"/>
      <c r="BM817" s="387"/>
      <c r="BN817" s="387"/>
      <c r="BO817" s="387"/>
      <c r="BP817" s="387"/>
      <c r="BQ817" s="387"/>
      <c r="BR817" s="387"/>
      <c r="BS817" s="387"/>
      <c r="BT817" s="387"/>
      <c r="BU817" s="387"/>
      <c r="BV817" s="387"/>
      <c r="BW817" s="295"/>
      <c r="BX817" s="295"/>
      <c r="BY817" s="295"/>
    </row>
    <row r="818" ht="15.0" customHeight="1">
      <c r="A818" s="294"/>
      <c r="B818" s="295" t="str">
        <f>IF(ISTEXT(A818),SUMIF('Production Calendar'!$F$3:$F$171,'Crop Map'!$A818,'Production Calendar'!$G$3:$G$171),"")</f>
        <v/>
      </c>
      <c r="C818" s="327" t="str">
        <f t="shared" si="3"/>
        <v/>
      </c>
      <c r="D818" s="328" t="str">
        <f t="array" ref="D818">IF(ISBLANK(A818),"",XLOOKUP($A818,'Codified Game Plan'!$E$3:$E$477,'Codified Game Plan'!$G$3:$G$477,0))</f>
        <v/>
      </c>
      <c r="E818" s="328" t="str">
        <f>IF(ISBLANK(A818),"",MAXIFS('Codified Game Plan'!$I$3:$I$477,'Codified Game Plan'!$E$3:$E$477,A818))</f>
        <v/>
      </c>
      <c r="F818" s="329" t="str">
        <f t="shared" si="4"/>
        <v>      - </v>
      </c>
      <c r="G818" s="295"/>
      <c r="H818" s="295"/>
      <c r="I818" s="295"/>
      <c r="J818" s="295"/>
      <c r="K818" s="295"/>
      <c r="L818" s="295"/>
      <c r="M818" s="295"/>
      <c r="N818" s="295"/>
      <c r="O818" s="295"/>
      <c r="P818" s="295"/>
      <c r="Q818" s="295"/>
      <c r="R818" s="295"/>
      <c r="S818" s="295"/>
      <c r="T818" s="295"/>
      <c r="U818" s="387"/>
      <c r="V818" s="387"/>
      <c r="W818" s="387"/>
      <c r="X818" s="387"/>
      <c r="Y818" s="387"/>
      <c r="Z818" s="387"/>
      <c r="AA818" s="387"/>
      <c r="AB818" s="387"/>
      <c r="AC818" s="387"/>
      <c r="AD818" s="387"/>
      <c r="AE818" s="387"/>
      <c r="AF818" s="387"/>
      <c r="AG818" s="387"/>
      <c r="AH818" s="387"/>
      <c r="AI818" s="387"/>
      <c r="AJ818" s="387"/>
      <c r="AK818" s="387"/>
      <c r="AL818" s="387"/>
      <c r="AM818" s="387"/>
      <c r="AN818" s="387"/>
      <c r="AO818" s="387"/>
      <c r="AP818" s="387"/>
      <c r="AQ818" s="387"/>
      <c r="AR818" s="387"/>
      <c r="AS818" s="387"/>
      <c r="AT818" s="387"/>
      <c r="AU818" s="387"/>
      <c r="AV818" s="387"/>
      <c r="AW818" s="387"/>
      <c r="AX818" s="387"/>
      <c r="AY818" s="387"/>
      <c r="AZ818" s="387"/>
      <c r="BA818" s="387"/>
      <c r="BB818" s="387"/>
      <c r="BC818" s="387"/>
      <c r="BD818" s="387"/>
      <c r="BE818" s="387"/>
      <c r="BF818" s="387"/>
      <c r="BG818" s="387"/>
      <c r="BH818" s="387"/>
      <c r="BI818" s="387"/>
      <c r="BJ818" s="387"/>
      <c r="BK818" s="387"/>
      <c r="BL818" s="387"/>
      <c r="BM818" s="387"/>
      <c r="BN818" s="387"/>
      <c r="BO818" s="387"/>
      <c r="BP818" s="387"/>
      <c r="BQ818" s="387"/>
      <c r="BR818" s="387"/>
      <c r="BS818" s="387"/>
      <c r="BT818" s="387"/>
      <c r="BU818" s="387"/>
      <c r="BV818" s="387"/>
      <c r="BW818" s="295"/>
      <c r="BX818" s="295"/>
      <c r="BY818" s="295"/>
    </row>
    <row r="819" ht="15.0" customHeight="1">
      <c r="A819" s="294"/>
      <c r="B819" s="295" t="str">
        <f>IF(ISTEXT(A819),SUMIF('Production Calendar'!$F$3:$F$171,'Crop Map'!$A819,'Production Calendar'!$G$3:$G$171),"")</f>
        <v/>
      </c>
      <c r="C819" s="327" t="str">
        <f t="shared" si="3"/>
        <v/>
      </c>
      <c r="D819" s="328" t="str">
        <f t="array" ref="D819">IF(ISBLANK(A819),"",XLOOKUP($A819,'Codified Game Plan'!$E$3:$E$477,'Codified Game Plan'!$G$3:$G$477,0))</f>
        <v/>
      </c>
      <c r="E819" s="328" t="str">
        <f>IF(ISBLANK(A819),"",MAXIFS('Codified Game Plan'!$I$3:$I$477,'Codified Game Plan'!$E$3:$E$477,A819))</f>
        <v/>
      </c>
      <c r="F819" s="329" t="str">
        <f t="shared" si="4"/>
        <v>      - </v>
      </c>
      <c r="G819" s="295"/>
      <c r="H819" s="295"/>
      <c r="I819" s="295"/>
      <c r="J819" s="295"/>
      <c r="K819" s="295"/>
      <c r="L819" s="295"/>
      <c r="M819" s="295"/>
      <c r="N819" s="295"/>
      <c r="O819" s="295"/>
      <c r="P819" s="295"/>
      <c r="Q819" s="295"/>
      <c r="R819" s="295"/>
      <c r="S819" s="295"/>
      <c r="T819" s="295"/>
      <c r="U819" s="387"/>
      <c r="V819" s="387"/>
      <c r="W819" s="387"/>
      <c r="X819" s="387"/>
      <c r="Y819" s="387"/>
      <c r="Z819" s="387"/>
      <c r="AA819" s="387"/>
      <c r="AB819" s="387"/>
      <c r="AC819" s="387"/>
      <c r="AD819" s="387"/>
      <c r="AE819" s="387"/>
      <c r="AF819" s="387"/>
      <c r="AG819" s="387"/>
      <c r="AH819" s="387"/>
      <c r="AI819" s="387"/>
      <c r="AJ819" s="387"/>
      <c r="AK819" s="387"/>
      <c r="AL819" s="387"/>
      <c r="AM819" s="387"/>
      <c r="AN819" s="387"/>
      <c r="AO819" s="387"/>
      <c r="AP819" s="387"/>
      <c r="AQ819" s="387"/>
      <c r="AR819" s="387"/>
      <c r="AS819" s="387"/>
      <c r="AT819" s="387"/>
      <c r="AU819" s="387"/>
      <c r="AV819" s="387"/>
      <c r="AW819" s="387"/>
      <c r="AX819" s="387"/>
      <c r="AY819" s="387"/>
      <c r="AZ819" s="387"/>
      <c r="BA819" s="387"/>
      <c r="BB819" s="387"/>
      <c r="BC819" s="387"/>
      <c r="BD819" s="387"/>
      <c r="BE819" s="387"/>
      <c r="BF819" s="387"/>
      <c r="BG819" s="387"/>
      <c r="BH819" s="387"/>
      <c r="BI819" s="387"/>
      <c r="BJ819" s="387"/>
      <c r="BK819" s="387"/>
      <c r="BL819" s="387"/>
      <c r="BM819" s="387"/>
      <c r="BN819" s="387"/>
      <c r="BO819" s="387"/>
      <c r="BP819" s="387"/>
      <c r="BQ819" s="387"/>
      <c r="BR819" s="387"/>
      <c r="BS819" s="387"/>
      <c r="BT819" s="387"/>
      <c r="BU819" s="387"/>
      <c r="BV819" s="387"/>
      <c r="BW819" s="295"/>
      <c r="BX819" s="295"/>
      <c r="BY819" s="295"/>
    </row>
    <row r="820" ht="15.0" customHeight="1">
      <c r="A820" s="294"/>
      <c r="B820" s="295" t="str">
        <f>IF(ISTEXT(A820),SUMIF('Production Calendar'!$F$3:$F$171,'Crop Map'!$A820,'Production Calendar'!$G$3:$G$171),"")</f>
        <v/>
      </c>
      <c r="C820" s="327" t="str">
        <f t="shared" si="3"/>
        <v/>
      </c>
      <c r="D820" s="328" t="str">
        <f t="array" ref="D820">IF(ISBLANK(A820),"",XLOOKUP($A820,'Codified Game Plan'!$E$3:$E$477,'Codified Game Plan'!$G$3:$G$477,0))</f>
        <v/>
      </c>
      <c r="E820" s="328" t="str">
        <f>IF(ISBLANK(A820),"",MAXIFS('Codified Game Plan'!$I$3:$I$477,'Codified Game Plan'!$E$3:$E$477,A820))</f>
        <v/>
      </c>
      <c r="F820" s="329" t="str">
        <f t="shared" si="4"/>
        <v>      - </v>
      </c>
      <c r="G820" s="295"/>
      <c r="H820" s="295"/>
      <c r="I820" s="295"/>
      <c r="J820" s="295"/>
      <c r="K820" s="295"/>
      <c r="L820" s="295"/>
      <c r="M820" s="295"/>
      <c r="N820" s="295"/>
      <c r="O820" s="295"/>
      <c r="P820" s="295"/>
      <c r="Q820" s="295"/>
      <c r="R820" s="295"/>
      <c r="S820" s="295"/>
      <c r="T820" s="295"/>
      <c r="U820" s="387"/>
      <c r="V820" s="387"/>
      <c r="W820" s="387"/>
      <c r="X820" s="387"/>
      <c r="Y820" s="387"/>
      <c r="Z820" s="387"/>
      <c r="AA820" s="387"/>
      <c r="AB820" s="387"/>
      <c r="AC820" s="387"/>
      <c r="AD820" s="387"/>
      <c r="AE820" s="387"/>
      <c r="AF820" s="387"/>
      <c r="AG820" s="387"/>
      <c r="AH820" s="387"/>
      <c r="AI820" s="387"/>
      <c r="AJ820" s="387"/>
      <c r="AK820" s="387"/>
      <c r="AL820" s="387"/>
      <c r="AM820" s="387"/>
      <c r="AN820" s="387"/>
      <c r="AO820" s="387"/>
      <c r="AP820" s="387"/>
      <c r="AQ820" s="387"/>
      <c r="AR820" s="387"/>
      <c r="AS820" s="387"/>
      <c r="AT820" s="387"/>
      <c r="AU820" s="387"/>
      <c r="AV820" s="387"/>
      <c r="AW820" s="387"/>
      <c r="AX820" s="387"/>
      <c r="AY820" s="387"/>
      <c r="AZ820" s="387"/>
      <c r="BA820" s="387"/>
      <c r="BB820" s="387"/>
      <c r="BC820" s="387"/>
      <c r="BD820" s="387"/>
      <c r="BE820" s="387"/>
      <c r="BF820" s="387"/>
      <c r="BG820" s="387"/>
      <c r="BH820" s="387"/>
      <c r="BI820" s="387"/>
      <c r="BJ820" s="387"/>
      <c r="BK820" s="387"/>
      <c r="BL820" s="387"/>
      <c r="BM820" s="387"/>
      <c r="BN820" s="387"/>
      <c r="BO820" s="387"/>
      <c r="BP820" s="387"/>
      <c r="BQ820" s="387"/>
      <c r="BR820" s="387"/>
      <c r="BS820" s="387"/>
      <c r="BT820" s="387"/>
      <c r="BU820" s="387"/>
      <c r="BV820" s="387"/>
      <c r="BW820" s="295"/>
      <c r="BX820" s="295"/>
      <c r="BY820" s="295"/>
    </row>
    <row r="821" ht="15.0" customHeight="1">
      <c r="A821" s="294"/>
      <c r="B821" s="295" t="str">
        <f>IF(ISTEXT(A821),SUMIF('Production Calendar'!$F$3:$F$171,'Crop Map'!$A821,'Production Calendar'!$G$3:$G$171),"")</f>
        <v/>
      </c>
      <c r="C821" s="327" t="str">
        <f t="shared" si="3"/>
        <v/>
      </c>
      <c r="D821" s="328" t="str">
        <f t="array" ref="D821">IF(ISBLANK(A821),"",XLOOKUP($A821,'Codified Game Plan'!$E$3:$E$477,'Codified Game Plan'!$G$3:$G$477,0))</f>
        <v/>
      </c>
      <c r="E821" s="328" t="str">
        <f>IF(ISBLANK(A821),"",MAXIFS('Codified Game Plan'!$I$3:$I$477,'Codified Game Plan'!$E$3:$E$477,A821))</f>
        <v/>
      </c>
      <c r="F821" s="329" t="str">
        <f t="shared" si="4"/>
        <v>      - </v>
      </c>
      <c r="G821" s="295"/>
      <c r="H821" s="295"/>
      <c r="I821" s="295"/>
      <c r="J821" s="295"/>
      <c r="K821" s="295"/>
      <c r="L821" s="295"/>
      <c r="M821" s="295"/>
      <c r="N821" s="295"/>
      <c r="O821" s="295"/>
      <c r="P821" s="295"/>
      <c r="Q821" s="295"/>
      <c r="R821" s="295"/>
      <c r="S821" s="295"/>
      <c r="T821" s="295"/>
      <c r="U821" s="387"/>
      <c r="V821" s="387"/>
      <c r="W821" s="387"/>
      <c r="X821" s="387"/>
      <c r="Y821" s="387"/>
      <c r="Z821" s="387"/>
      <c r="AA821" s="387"/>
      <c r="AB821" s="387"/>
      <c r="AC821" s="387"/>
      <c r="AD821" s="387"/>
      <c r="AE821" s="387"/>
      <c r="AF821" s="387"/>
      <c r="AG821" s="387"/>
      <c r="AH821" s="387"/>
      <c r="AI821" s="387"/>
      <c r="AJ821" s="387"/>
      <c r="AK821" s="387"/>
      <c r="AL821" s="387"/>
      <c r="AM821" s="387"/>
      <c r="AN821" s="387"/>
      <c r="AO821" s="387"/>
      <c r="AP821" s="387"/>
      <c r="AQ821" s="387"/>
      <c r="AR821" s="387"/>
      <c r="AS821" s="387"/>
      <c r="AT821" s="387"/>
      <c r="AU821" s="387"/>
      <c r="AV821" s="387"/>
      <c r="AW821" s="387"/>
      <c r="AX821" s="387"/>
      <c r="AY821" s="387"/>
      <c r="AZ821" s="387"/>
      <c r="BA821" s="387"/>
      <c r="BB821" s="387"/>
      <c r="BC821" s="387"/>
      <c r="BD821" s="387"/>
      <c r="BE821" s="387"/>
      <c r="BF821" s="387"/>
      <c r="BG821" s="387"/>
      <c r="BH821" s="387"/>
      <c r="BI821" s="387"/>
      <c r="BJ821" s="387"/>
      <c r="BK821" s="387"/>
      <c r="BL821" s="387"/>
      <c r="BM821" s="387"/>
      <c r="BN821" s="387"/>
      <c r="BO821" s="387"/>
      <c r="BP821" s="387"/>
      <c r="BQ821" s="387"/>
      <c r="BR821" s="387"/>
      <c r="BS821" s="387"/>
      <c r="BT821" s="387"/>
      <c r="BU821" s="387"/>
      <c r="BV821" s="387"/>
      <c r="BW821" s="295"/>
      <c r="BX821" s="295"/>
      <c r="BY821" s="295"/>
    </row>
    <row r="822" ht="15.0" customHeight="1">
      <c r="A822" s="294"/>
      <c r="B822" s="295" t="str">
        <f>IF(ISTEXT(A822),SUMIF('Production Calendar'!$F$3:$F$171,'Crop Map'!$A822,'Production Calendar'!$G$3:$G$171),"")</f>
        <v/>
      </c>
      <c r="C822" s="327" t="str">
        <f t="shared" si="3"/>
        <v/>
      </c>
      <c r="D822" s="328" t="str">
        <f t="array" ref="D822">IF(ISBLANK(A822),"",XLOOKUP($A822,'Codified Game Plan'!$E$3:$E$477,'Codified Game Plan'!$G$3:$G$477,0))</f>
        <v/>
      </c>
      <c r="E822" s="328" t="str">
        <f>IF(ISBLANK(A822),"",MAXIFS('Codified Game Plan'!$I$3:$I$477,'Codified Game Plan'!$E$3:$E$477,A822))</f>
        <v/>
      </c>
      <c r="F822" s="329" t="str">
        <f t="shared" si="4"/>
        <v>      - </v>
      </c>
      <c r="G822" s="295"/>
      <c r="H822" s="295"/>
      <c r="I822" s="295"/>
      <c r="J822" s="295"/>
      <c r="K822" s="295"/>
      <c r="L822" s="295"/>
      <c r="M822" s="295"/>
      <c r="N822" s="295"/>
      <c r="O822" s="295"/>
      <c r="P822" s="295"/>
      <c r="Q822" s="295"/>
      <c r="R822" s="295"/>
      <c r="S822" s="295"/>
      <c r="T822" s="295"/>
      <c r="U822" s="387"/>
      <c r="V822" s="387"/>
      <c r="W822" s="387"/>
      <c r="X822" s="387"/>
      <c r="Y822" s="387"/>
      <c r="Z822" s="387"/>
      <c r="AA822" s="387"/>
      <c r="AB822" s="387"/>
      <c r="AC822" s="387"/>
      <c r="AD822" s="387"/>
      <c r="AE822" s="387"/>
      <c r="AF822" s="387"/>
      <c r="AG822" s="387"/>
      <c r="AH822" s="387"/>
      <c r="AI822" s="387"/>
      <c r="AJ822" s="387"/>
      <c r="AK822" s="387"/>
      <c r="AL822" s="387"/>
      <c r="AM822" s="387"/>
      <c r="AN822" s="387"/>
      <c r="AO822" s="387"/>
      <c r="AP822" s="387"/>
      <c r="AQ822" s="387"/>
      <c r="AR822" s="387"/>
      <c r="AS822" s="387"/>
      <c r="AT822" s="387"/>
      <c r="AU822" s="387"/>
      <c r="AV822" s="387"/>
      <c r="AW822" s="387"/>
      <c r="AX822" s="387"/>
      <c r="AY822" s="387"/>
      <c r="AZ822" s="387"/>
      <c r="BA822" s="387"/>
      <c r="BB822" s="387"/>
      <c r="BC822" s="387"/>
      <c r="BD822" s="387"/>
      <c r="BE822" s="387"/>
      <c r="BF822" s="387"/>
      <c r="BG822" s="387"/>
      <c r="BH822" s="387"/>
      <c r="BI822" s="387"/>
      <c r="BJ822" s="387"/>
      <c r="BK822" s="387"/>
      <c r="BL822" s="387"/>
      <c r="BM822" s="387"/>
      <c r="BN822" s="387"/>
      <c r="BO822" s="387"/>
      <c r="BP822" s="387"/>
      <c r="BQ822" s="387"/>
      <c r="BR822" s="387"/>
      <c r="BS822" s="387"/>
      <c r="BT822" s="387"/>
      <c r="BU822" s="387"/>
      <c r="BV822" s="387"/>
      <c r="BW822" s="295"/>
      <c r="BX822" s="295"/>
      <c r="BY822" s="295"/>
    </row>
    <row r="823" ht="15.0" customHeight="1">
      <c r="A823" s="294"/>
      <c r="B823" s="295" t="str">
        <f>IF(ISTEXT(A823),SUMIF('Production Calendar'!$F$3:$F$171,'Crop Map'!$A823,'Production Calendar'!$G$3:$G$171),"")</f>
        <v/>
      </c>
      <c r="C823" s="327" t="str">
        <f t="shared" si="3"/>
        <v/>
      </c>
      <c r="D823" s="328" t="str">
        <f t="array" ref="D823">IF(ISBLANK(A823),"",XLOOKUP($A823,'Codified Game Plan'!$E$3:$E$477,'Codified Game Plan'!$G$3:$G$477,0))</f>
        <v/>
      </c>
      <c r="E823" s="328" t="str">
        <f>IF(ISBLANK(A823),"",MAXIFS('Codified Game Plan'!$I$3:$I$477,'Codified Game Plan'!$E$3:$E$477,A823))</f>
        <v/>
      </c>
      <c r="F823" s="329" t="str">
        <f t="shared" si="4"/>
        <v>      - </v>
      </c>
      <c r="G823" s="295"/>
      <c r="H823" s="295"/>
      <c r="I823" s="295"/>
      <c r="J823" s="295"/>
      <c r="K823" s="295"/>
      <c r="L823" s="295"/>
      <c r="M823" s="295"/>
      <c r="N823" s="295"/>
      <c r="O823" s="295"/>
      <c r="P823" s="295"/>
      <c r="Q823" s="295"/>
      <c r="R823" s="295"/>
      <c r="S823" s="295"/>
      <c r="T823" s="295"/>
      <c r="U823" s="387"/>
      <c r="V823" s="387"/>
      <c r="W823" s="387"/>
      <c r="X823" s="387"/>
      <c r="Y823" s="387"/>
      <c r="Z823" s="387"/>
      <c r="AA823" s="387"/>
      <c r="AB823" s="387"/>
      <c r="AC823" s="387"/>
      <c r="AD823" s="387"/>
      <c r="AE823" s="387"/>
      <c r="AF823" s="387"/>
      <c r="AG823" s="387"/>
      <c r="AH823" s="387"/>
      <c r="AI823" s="387"/>
      <c r="AJ823" s="387"/>
      <c r="AK823" s="387"/>
      <c r="AL823" s="387"/>
      <c r="AM823" s="387"/>
      <c r="AN823" s="387"/>
      <c r="AO823" s="387"/>
      <c r="AP823" s="387"/>
      <c r="AQ823" s="387"/>
      <c r="AR823" s="387"/>
      <c r="AS823" s="387"/>
      <c r="AT823" s="387"/>
      <c r="AU823" s="387"/>
      <c r="AV823" s="387"/>
      <c r="AW823" s="387"/>
      <c r="AX823" s="387"/>
      <c r="AY823" s="387"/>
      <c r="AZ823" s="387"/>
      <c r="BA823" s="387"/>
      <c r="BB823" s="387"/>
      <c r="BC823" s="387"/>
      <c r="BD823" s="387"/>
      <c r="BE823" s="387"/>
      <c r="BF823" s="387"/>
      <c r="BG823" s="387"/>
      <c r="BH823" s="387"/>
      <c r="BI823" s="387"/>
      <c r="BJ823" s="387"/>
      <c r="BK823" s="387"/>
      <c r="BL823" s="387"/>
      <c r="BM823" s="387"/>
      <c r="BN823" s="387"/>
      <c r="BO823" s="387"/>
      <c r="BP823" s="387"/>
      <c r="BQ823" s="387"/>
      <c r="BR823" s="387"/>
      <c r="BS823" s="387"/>
      <c r="BT823" s="387"/>
      <c r="BU823" s="387"/>
      <c r="BV823" s="387"/>
      <c r="BW823" s="295"/>
      <c r="BX823" s="295"/>
      <c r="BY823" s="295"/>
    </row>
    <row r="824" ht="15.0" customHeight="1">
      <c r="A824" s="294"/>
      <c r="B824" s="295" t="str">
        <f>IF(ISTEXT(A824),SUMIF('Production Calendar'!$F$3:$F$171,'Crop Map'!$A824,'Production Calendar'!$G$3:$G$171),"")</f>
        <v/>
      </c>
      <c r="C824" s="327" t="str">
        <f t="shared" si="3"/>
        <v/>
      </c>
      <c r="D824" s="328" t="str">
        <f t="array" ref="D824">IF(ISBLANK(A824),"",XLOOKUP($A824,'Codified Game Plan'!$E$3:$E$477,'Codified Game Plan'!$G$3:$G$477,0))</f>
        <v/>
      </c>
      <c r="E824" s="328" t="str">
        <f>IF(ISBLANK(A824),"",MAXIFS('Codified Game Plan'!$I$3:$I$477,'Codified Game Plan'!$E$3:$E$477,A824))</f>
        <v/>
      </c>
      <c r="F824" s="329" t="str">
        <f t="shared" si="4"/>
        <v>      - </v>
      </c>
      <c r="G824" s="295"/>
      <c r="H824" s="295"/>
      <c r="I824" s="295"/>
      <c r="J824" s="295"/>
      <c r="K824" s="295"/>
      <c r="L824" s="295"/>
      <c r="M824" s="295"/>
      <c r="N824" s="295"/>
      <c r="O824" s="295"/>
      <c r="P824" s="295"/>
      <c r="Q824" s="295"/>
      <c r="R824" s="295"/>
      <c r="S824" s="295"/>
      <c r="T824" s="295"/>
      <c r="U824" s="387"/>
      <c r="V824" s="387"/>
      <c r="W824" s="387"/>
      <c r="X824" s="387"/>
      <c r="Y824" s="387"/>
      <c r="Z824" s="387"/>
      <c r="AA824" s="387"/>
      <c r="AB824" s="387"/>
      <c r="AC824" s="387"/>
      <c r="AD824" s="387"/>
      <c r="AE824" s="387"/>
      <c r="AF824" s="387"/>
      <c r="AG824" s="387"/>
      <c r="AH824" s="387"/>
      <c r="AI824" s="387"/>
      <c r="AJ824" s="387"/>
      <c r="AK824" s="387"/>
      <c r="AL824" s="387"/>
      <c r="AM824" s="387"/>
      <c r="AN824" s="387"/>
      <c r="AO824" s="387"/>
      <c r="AP824" s="387"/>
      <c r="AQ824" s="387"/>
      <c r="AR824" s="387"/>
      <c r="AS824" s="387"/>
      <c r="AT824" s="387"/>
      <c r="AU824" s="387"/>
      <c r="AV824" s="387"/>
      <c r="AW824" s="387"/>
      <c r="AX824" s="387"/>
      <c r="AY824" s="387"/>
      <c r="AZ824" s="387"/>
      <c r="BA824" s="387"/>
      <c r="BB824" s="387"/>
      <c r="BC824" s="387"/>
      <c r="BD824" s="387"/>
      <c r="BE824" s="387"/>
      <c r="BF824" s="387"/>
      <c r="BG824" s="387"/>
      <c r="BH824" s="387"/>
      <c r="BI824" s="387"/>
      <c r="BJ824" s="387"/>
      <c r="BK824" s="387"/>
      <c r="BL824" s="387"/>
      <c r="BM824" s="387"/>
      <c r="BN824" s="387"/>
      <c r="BO824" s="387"/>
      <c r="BP824" s="387"/>
      <c r="BQ824" s="387"/>
      <c r="BR824" s="387"/>
      <c r="BS824" s="387"/>
      <c r="BT824" s="387"/>
      <c r="BU824" s="387"/>
      <c r="BV824" s="387"/>
      <c r="BW824" s="295"/>
      <c r="BX824" s="295"/>
      <c r="BY824" s="295"/>
    </row>
    <row r="825" ht="15.0" customHeight="1">
      <c r="A825" s="294"/>
      <c r="B825" s="295" t="str">
        <f>IF(ISTEXT(A825),SUMIF('Production Calendar'!$F$3:$F$171,'Crop Map'!$A825,'Production Calendar'!$G$3:$G$171),"")</f>
        <v/>
      </c>
      <c r="C825" s="327" t="str">
        <f t="shared" si="3"/>
        <v/>
      </c>
      <c r="D825" s="328" t="str">
        <f t="array" ref="D825">IF(ISBLANK(A825),"",XLOOKUP($A825,'Codified Game Plan'!$E$3:$E$477,'Codified Game Plan'!$G$3:$G$477,0))</f>
        <v/>
      </c>
      <c r="E825" s="328" t="str">
        <f>IF(ISBLANK(A825),"",MAXIFS('Codified Game Plan'!$I$3:$I$477,'Codified Game Plan'!$E$3:$E$477,A825))</f>
        <v/>
      </c>
      <c r="F825" s="329" t="str">
        <f t="shared" si="4"/>
        <v>      - </v>
      </c>
      <c r="G825" s="295"/>
      <c r="H825" s="295"/>
      <c r="I825" s="295"/>
      <c r="J825" s="295"/>
      <c r="K825" s="295"/>
      <c r="L825" s="295"/>
      <c r="M825" s="295"/>
      <c r="N825" s="295"/>
      <c r="O825" s="295"/>
      <c r="P825" s="295"/>
      <c r="Q825" s="295"/>
      <c r="R825" s="295"/>
      <c r="S825" s="295"/>
      <c r="T825" s="295"/>
      <c r="U825" s="387"/>
      <c r="V825" s="387"/>
      <c r="W825" s="387"/>
      <c r="X825" s="387"/>
      <c r="Y825" s="387"/>
      <c r="Z825" s="387"/>
      <c r="AA825" s="387"/>
      <c r="AB825" s="387"/>
      <c r="AC825" s="387"/>
      <c r="AD825" s="387"/>
      <c r="AE825" s="387"/>
      <c r="AF825" s="387"/>
      <c r="AG825" s="387"/>
      <c r="AH825" s="387"/>
      <c r="AI825" s="387"/>
      <c r="AJ825" s="387"/>
      <c r="AK825" s="387"/>
      <c r="AL825" s="387"/>
      <c r="AM825" s="387"/>
      <c r="AN825" s="387"/>
      <c r="AO825" s="387"/>
      <c r="AP825" s="387"/>
      <c r="AQ825" s="387"/>
      <c r="AR825" s="387"/>
      <c r="AS825" s="387"/>
      <c r="AT825" s="387"/>
      <c r="AU825" s="387"/>
      <c r="AV825" s="387"/>
      <c r="AW825" s="387"/>
      <c r="AX825" s="387"/>
      <c r="AY825" s="387"/>
      <c r="AZ825" s="387"/>
      <c r="BA825" s="387"/>
      <c r="BB825" s="387"/>
      <c r="BC825" s="387"/>
      <c r="BD825" s="387"/>
      <c r="BE825" s="387"/>
      <c r="BF825" s="387"/>
      <c r="BG825" s="387"/>
      <c r="BH825" s="387"/>
      <c r="BI825" s="387"/>
      <c r="BJ825" s="387"/>
      <c r="BK825" s="387"/>
      <c r="BL825" s="387"/>
      <c r="BM825" s="387"/>
      <c r="BN825" s="387"/>
      <c r="BO825" s="387"/>
      <c r="BP825" s="387"/>
      <c r="BQ825" s="387"/>
      <c r="BR825" s="387"/>
      <c r="BS825" s="387"/>
      <c r="BT825" s="387"/>
      <c r="BU825" s="387"/>
      <c r="BV825" s="387"/>
      <c r="BW825" s="295"/>
      <c r="BX825" s="295"/>
      <c r="BY825" s="295"/>
    </row>
    <row r="826" ht="15.0" customHeight="1">
      <c r="A826" s="294"/>
      <c r="B826" s="295" t="str">
        <f>IF(ISTEXT(A826),SUMIF('Production Calendar'!$F$3:$F$171,'Crop Map'!$A826,'Production Calendar'!$G$3:$G$171),"")</f>
        <v/>
      </c>
      <c r="C826" s="327" t="str">
        <f t="shared" si="3"/>
        <v/>
      </c>
      <c r="D826" s="328" t="str">
        <f t="array" ref="D826">IF(ISBLANK(A826),"",XLOOKUP($A826,'Codified Game Plan'!$E$3:$E$477,'Codified Game Plan'!$G$3:$G$477,0))</f>
        <v/>
      </c>
      <c r="E826" s="328" t="str">
        <f>IF(ISBLANK(A826),"",MAXIFS('Codified Game Plan'!$I$3:$I$477,'Codified Game Plan'!$E$3:$E$477,A826))</f>
        <v/>
      </c>
      <c r="F826" s="329" t="str">
        <f t="shared" si="4"/>
        <v>      - </v>
      </c>
      <c r="G826" s="295"/>
      <c r="H826" s="295"/>
      <c r="I826" s="295"/>
      <c r="J826" s="295"/>
      <c r="K826" s="295"/>
      <c r="L826" s="295"/>
      <c r="M826" s="295"/>
      <c r="N826" s="295"/>
      <c r="O826" s="295"/>
      <c r="P826" s="295"/>
      <c r="Q826" s="295"/>
      <c r="R826" s="295"/>
      <c r="S826" s="295"/>
      <c r="T826" s="295"/>
      <c r="U826" s="387"/>
      <c r="V826" s="387"/>
      <c r="W826" s="387"/>
      <c r="X826" s="387"/>
      <c r="Y826" s="387"/>
      <c r="Z826" s="387"/>
      <c r="AA826" s="387"/>
      <c r="AB826" s="387"/>
      <c r="AC826" s="387"/>
      <c r="AD826" s="387"/>
      <c r="AE826" s="387"/>
      <c r="AF826" s="387"/>
      <c r="AG826" s="387"/>
      <c r="AH826" s="387"/>
      <c r="AI826" s="387"/>
      <c r="AJ826" s="387"/>
      <c r="AK826" s="387"/>
      <c r="AL826" s="387"/>
      <c r="AM826" s="387"/>
      <c r="AN826" s="387"/>
      <c r="AO826" s="387"/>
      <c r="AP826" s="387"/>
      <c r="AQ826" s="387"/>
      <c r="AR826" s="387"/>
      <c r="AS826" s="387"/>
      <c r="AT826" s="387"/>
      <c r="AU826" s="387"/>
      <c r="AV826" s="387"/>
      <c r="AW826" s="387"/>
      <c r="AX826" s="387"/>
      <c r="AY826" s="387"/>
      <c r="AZ826" s="387"/>
      <c r="BA826" s="387"/>
      <c r="BB826" s="387"/>
      <c r="BC826" s="387"/>
      <c r="BD826" s="387"/>
      <c r="BE826" s="387"/>
      <c r="BF826" s="387"/>
      <c r="BG826" s="387"/>
      <c r="BH826" s="387"/>
      <c r="BI826" s="387"/>
      <c r="BJ826" s="387"/>
      <c r="BK826" s="387"/>
      <c r="BL826" s="387"/>
      <c r="BM826" s="387"/>
      <c r="BN826" s="387"/>
      <c r="BO826" s="387"/>
      <c r="BP826" s="387"/>
      <c r="BQ826" s="387"/>
      <c r="BR826" s="387"/>
      <c r="BS826" s="387"/>
      <c r="BT826" s="387"/>
      <c r="BU826" s="387"/>
      <c r="BV826" s="387"/>
      <c r="BW826" s="295"/>
      <c r="BX826" s="295"/>
      <c r="BY826" s="295"/>
    </row>
    <row r="827" ht="15.0" customHeight="1">
      <c r="A827" s="294"/>
      <c r="B827" s="295" t="str">
        <f>IF(ISTEXT(A827),SUMIF('Production Calendar'!$F$3:$F$171,'Crop Map'!$A827,'Production Calendar'!$G$3:$G$171),"")</f>
        <v/>
      </c>
      <c r="C827" s="327" t="str">
        <f t="shared" si="3"/>
        <v/>
      </c>
      <c r="D827" s="328" t="str">
        <f t="array" ref="D827">IF(ISBLANK(A827),"",XLOOKUP($A827,'Codified Game Plan'!$E$3:$E$477,'Codified Game Plan'!$G$3:$G$477,0))</f>
        <v/>
      </c>
      <c r="E827" s="328" t="str">
        <f>IF(ISBLANK(A827),"",MAXIFS('Codified Game Plan'!$I$3:$I$477,'Codified Game Plan'!$E$3:$E$477,A827))</f>
        <v/>
      </c>
      <c r="F827" s="329" t="str">
        <f t="shared" si="4"/>
        <v>      - </v>
      </c>
      <c r="G827" s="295"/>
      <c r="H827" s="295"/>
      <c r="I827" s="295"/>
      <c r="J827" s="295"/>
      <c r="K827" s="295"/>
      <c r="L827" s="295"/>
      <c r="M827" s="295"/>
      <c r="N827" s="295"/>
      <c r="O827" s="295"/>
      <c r="P827" s="295"/>
      <c r="Q827" s="295"/>
      <c r="R827" s="295"/>
      <c r="S827" s="295"/>
      <c r="T827" s="295"/>
      <c r="U827" s="387"/>
      <c r="V827" s="387"/>
      <c r="W827" s="387"/>
      <c r="X827" s="387"/>
      <c r="Y827" s="387"/>
      <c r="Z827" s="387"/>
      <c r="AA827" s="387"/>
      <c r="AB827" s="387"/>
      <c r="AC827" s="387"/>
      <c r="AD827" s="387"/>
      <c r="AE827" s="387"/>
      <c r="AF827" s="387"/>
      <c r="AG827" s="387"/>
      <c r="AH827" s="387"/>
      <c r="AI827" s="387"/>
      <c r="AJ827" s="387"/>
      <c r="AK827" s="387"/>
      <c r="AL827" s="387"/>
      <c r="AM827" s="387"/>
      <c r="AN827" s="387"/>
      <c r="AO827" s="387"/>
      <c r="AP827" s="387"/>
      <c r="AQ827" s="387"/>
      <c r="AR827" s="387"/>
      <c r="AS827" s="387"/>
      <c r="AT827" s="387"/>
      <c r="AU827" s="387"/>
      <c r="AV827" s="387"/>
      <c r="AW827" s="387"/>
      <c r="AX827" s="387"/>
      <c r="AY827" s="387"/>
      <c r="AZ827" s="387"/>
      <c r="BA827" s="387"/>
      <c r="BB827" s="387"/>
      <c r="BC827" s="387"/>
      <c r="BD827" s="387"/>
      <c r="BE827" s="387"/>
      <c r="BF827" s="387"/>
      <c r="BG827" s="387"/>
      <c r="BH827" s="387"/>
      <c r="BI827" s="387"/>
      <c r="BJ827" s="387"/>
      <c r="BK827" s="387"/>
      <c r="BL827" s="387"/>
      <c r="BM827" s="387"/>
      <c r="BN827" s="387"/>
      <c r="BO827" s="387"/>
      <c r="BP827" s="387"/>
      <c r="BQ827" s="387"/>
      <c r="BR827" s="387"/>
      <c r="BS827" s="387"/>
      <c r="BT827" s="387"/>
      <c r="BU827" s="387"/>
      <c r="BV827" s="387"/>
      <c r="BW827" s="295"/>
      <c r="BX827" s="295"/>
      <c r="BY827" s="295"/>
    </row>
    <row r="828" ht="15.0" customHeight="1">
      <c r="A828" s="294"/>
      <c r="B828" s="295" t="str">
        <f>IF(ISTEXT(A828),SUMIF('Production Calendar'!$F$3:$F$171,'Crop Map'!$A828,'Production Calendar'!$G$3:$G$171),"")</f>
        <v/>
      </c>
      <c r="C828" s="327" t="str">
        <f t="shared" si="3"/>
        <v/>
      </c>
      <c r="D828" s="328" t="str">
        <f t="array" ref="D828">IF(ISBLANK(A828),"",XLOOKUP($A828,'Codified Game Plan'!$E$3:$E$477,'Codified Game Plan'!$G$3:$G$477,0))</f>
        <v/>
      </c>
      <c r="E828" s="328" t="str">
        <f>IF(ISBLANK(A828),"",MAXIFS('Codified Game Plan'!$I$3:$I$477,'Codified Game Plan'!$E$3:$E$477,A828))</f>
        <v/>
      </c>
      <c r="F828" s="329" t="str">
        <f t="shared" si="4"/>
        <v>      - </v>
      </c>
      <c r="G828" s="295"/>
      <c r="H828" s="295"/>
      <c r="I828" s="295"/>
      <c r="J828" s="295"/>
      <c r="K828" s="295"/>
      <c r="L828" s="295"/>
      <c r="M828" s="295"/>
      <c r="N828" s="295"/>
      <c r="O828" s="295"/>
      <c r="P828" s="295"/>
      <c r="Q828" s="295"/>
      <c r="R828" s="295"/>
      <c r="S828" s="295"/>
      <c r="T828" s="295"/>
      <c r="U828" s="387"/>
      <c r="V828" s="387"/>
      <c r="W828" s="387"/>
      <c r="X828" s="387"/>
      <c r="Y828" s="387"/>
      <c r="Z828" s="387"/>
      <c r="AA828" s="387"/>
      <c r="AB828" s="387"/>
      <c r="AC828" s="387"/>
      <c r="AD828" s="387"/>
      <c r="AE828" s="387"/>
      <c r="AF828" s="387"/>
      <c r="AG828" s="387"/>
      <c r="AH828" s="387"/>
      <c r="AI828" s="387"/>
      <c r="AJ828" s="387"/>
      <c r="AK828" s="387"/>
      <c r="AL828" s="387"/>
      <c r="AM828" s="387"/>
      <c r="AN828" s="387"/>
      <c r="AO828" s="387"/>
      <c r="AP828" s="387"/>
      <c r="AQ828" s="387"/>
      <c r="AR828" s="387"/>
      <c r="AS828" s="387"/>
      <c r="AT828" s="387"/>
      <c r="AU828" s="387"/>
      <c r="AV828" s="387"/>
      <c r="AW828" s="387"/>
      <c r="AX828" s="387"/>
      <c r="AY828" s="387"/>
      <c r="AZ828" s="387"/>
      <c r="BA828" s="387"/>
      <c r="BB828" s="387"/>
      <c r="BC828" s="387"/>
      <c r="BD828" s="387"/>
      <c r="BE828" s="387"/>
      <c r="BF828" s="387"/>
      <c r="BG828" s="387"/>
      <c r="BH828" s="387"/>
      <c r="BI828" s="387"/>
      <c r="BJ828" s="387"/>
      <c r="BK828" s="387"/>
      <c r="BL828" s="387"/>
      <c r="BM828" s="387"/>
      <c r="BN828" s="387"/>
      <c r="BO828" s="387"/>
      <c r="BP828" s="387"/>
      <c r="BQ828" s="387"/>
      <c r="BR828" s="387"/>
      <c r="BS828" s="387"/>
      <c r="BT828" s="387"/>
      <c r="BU828" s="387"/>
      <c r="BV828" s="387"/>
      <c r="BW828" s="295"/>
      <c r="BX828" s="295"/>
      <c r="BY828" s="295"/>
    </row>
    <row r="829" ht="15.0" customHeight="1">
      <c r="A829" s="294"/>
      <c r="B829" s="295" t="str">
        <f>IF(ISTEXT(A829),SUMIF('Production Calendar'!$F$3:$F$171,'Crop Map'!$A829,'Production Calendar'!$G$3:$G$171),"")</f>
        <v/>
      </c>
      <c r="C829" s="327" t="str">
        <f t="shared" si="3"/>
        <v/>
      </c>
      <c r="D829" s="328" t="str">
        <f t="array" ref="D829">IF(ISBLANK(A829),"",XLOOKUP($A829,'Codified Game Plan'!$E$3:$E$477,'Codified Game Plan'!$G$3:$G$477,0))</f>
        <v/>
      </c>
      <c r="E829" s="328" t="str">
        <f>IF(ISBLANK(A829),"",MAXIFS('Codified Game Plan'!$I$3:$I$477,'Codified Game Plan'!$E$3:$E$477,A829))</f>
        <v/>
      </c>
      <c r="F829" s="329" t="str">
        <f t="shared" si="4"/>
        <v>      - </v>
      </c>
      <c r="G829" s="295"/>
      <c r="H829" s="295"/>
      <c r="I829" s="295"/>
      <c r="J829" s="295"/>
      <c r="K829" s="295"/>
      <c r="L829" s="295"/>
      <c r="M829" s="295"/>
      <c r="N829" s="295"/>
      <c r="O829" s="295"/>
      <c r="P829" s="295"/>
      <c r="Q829" s="295"/>
      <c r="R829" s="295"/>
      <c r="S829" s="295"/>
      <c r="T829" s="295"/>
      <c r="U829" s="387"/>
      <c r="V829" s="387"/>
      <c r="W829" s="387"/>
      <c r="X829" s="387"/>
      <c r="Y829" s="387"/>
      <c r="Z829" s="387"/>
      <c r="AA829" s="387"/>
      <c r="AB829" s="387"/>
      <c r="AC829" s="387"/>
      <c r="AD829" s="387"/>
      <c r="AE829" s="387"/>
      <c r="AF829" s="387"/>
      <c r="AG829" s="387"/>
      <c r="AH829" s="387"/>
      <c r="AI829" s="387"/>
      <c r="AJ829" s="387"/>
      <c r="AK829" s="387"/>
      <c r="AL829" s="387"/>
      <c r="AM829" s="387"/>
      <c r="AN829" s="387"/>
      <c r="AO829" s="387"/>
      <c r="AP829" s="387"/>
      <c r="AQ829" s="387"/>
      <c r="AR829" s="387"/>
      <c r="AS829" s="387"/>
      <c r="AT829" s="387"/>
      <c r="AU829" s="387"/>
      <c r="AV829" s="387"/>
      <c r="AW829" s="387"/>
      <c r="AX829" s="387"/>
      <c r="AY829" s="387"/>
      <c r="AZ829" s="387"/>
      <c r="BA829" s="387"/>
      <c r="BB829" s="387"/>
      <c r="BC829" s="387"/>
      <c r="BD829" s="387"/>
      <c r="BE829" s="387"/>
      <c r="BF829" s="387"/>
      <c r="BG829" s="387"/>
      <c r="BH829" s="387"/>
      <c r="BI829" s="387"/>
      <c r="BJ829" s="387"/>
      <c r="BK829" s="387"/>
      <c r="BL829" s="387"/>
      <c r="BM829" s="387"/>
      <c r="BN829" s="387"/>
      <c r="BO829" s="387"/>
      <c r="BP829" s="387"/>
      <c r="BQ829" s="387"/>
      <c r="BR829" s="387"/>
      <c r="BS829" s="387"/>
      <c r="BT829" s="387"/>
      <c r="BU829" s="387"/>
      <c r="BV829" s="387"/>
      <c r="BW829" s="295"/>
      <c r="BX829" s="295"/>
      <c r="BY829" s="295"/>
    </row>
    <row r="830" ht="15.0" customHeight="1">
      <c r="A830" s="294"/>
      <c r="B830" s="295" t="str">
        <f>IF(ISTEXT(A830),SUMIF('Production Calendar'!$F$3:$F$171,'Crop Map'!$A830,'Production Calendar'!$G$3:$G$171),"")</f>
        <v/>
      </c>
      <c r="C830" s="327" t="str">
        <f t="shared" si="3"/>
        <v/>
      </c>
      <c r="D830" s="328" t="str">
        <f t="array" ref="D830">IF(ISBLANK(A830),"",XLOOKUP($A830,'Codified Game Plan'!$E$3:$E$477,'Codified Game Plan'!$G$3:$G$477,0))</f>
        <v/>
      </c>
      <c r="E830" s="328" t="str">
        <f>IF(ISBLANK(A830),"",MAXIFS('Codified Game Plan'!$I$3:$I$477,'Codified Game Plan'!$E$3:$E$477,A830))</f>
        <v/>
      </c>
      <c r="F830" s="329" t="str">
        <f t="shared" si="4"/>
        <v>      - </v>
      </c>
      <c r="G830" s="295"/>
      <c r="H830" s="295"/>
      <c r="I830" s="295"/>
      <c r="J830" s="295"/>
      <c r="K830" s="295"/>
      <c r="L830" s="295"/>
      <c r="M830" s="295"/>
      <c r="N830" s="295"/>
      <c r="O830" s="295"/>
      <c r="P830" s="295"/>
      <c r="Q830" s="295"/>
      <c r="R830" s="295"/>
      <c r="S830" s="295"/>
      <c r="T830" s="295"/>
      <c r="U830" s="387"/>
      <c r="V830" s="387"/>
      <c r="W830" s="387"/>
      <c r="X830" s="387"/>
      <c r="Y830" s="387"/>
      <c r="Z830" s="387"/>
      <c r="AA830" s="387"/>
      <c r="AB830" s="387"/>
      <c r="AC830" s="387"/>
      <c r="AD830" s="387"/>
      <c r="AE830" s="387"/>
      <c r="AF830" s="387"/>
      <c r="AG830" s="387"/>
      <c r="AH830" s="387"/>
      <c r="AI830" s="387"/>
      <c r="AJ830" s="387"/>
      <c r="AK830" s="387"/>
      <c r="AL830" s="387"/>
      <c r="AM830" s="387"/>
      <c r="AN830" s="387"/>
      <c r="AO830" s="387"/>
      <c r="AP830" s="387"/>
      <c r="AQ830" s="387"/>
      <c r="AR830" s="387"/>
      <c r="AS830" s="387"/>
      <c r="AT830" s="387"/>
      <c r="AU830" s="387"/>
      <c r="AV830" s="387"/>
      <c r="AW830" s="387"/>
      <c r="AX830" s="387"/>
      <c r="AY830" s="387"/>
      <c r="AZ830" s="387"/>
      <c r="BA830" s="387"/>
      <c r="BB830" s="387"/>
      <c r="BC830" s="387"/>
      <c r="BD830" s="387"/>
      <c r="BE830" s="387"/>
      <c r="BF830" s="387"/>
      <c r="BG830" s="387"/>
      <c r="BH830" s="387"/>
      <c r="BI830" s="387"/>
      <c r="BJ830" s="387"/>
      <c r="BK830" s="387"/>
      <c r="BL830" s="387"/>
      <c r="BM830" s="387"/>
      <c r="BN830" s="387"/>
      <c r="BO830" s="387"/>
      <c r="BP830" s="387"/>
      <c r="BQ830" s="387"/>
      <c r="BR830" s="387"/>
      <c r="BS830" s="387"/>
      <c r="BT830" s="387"/>
      <c r="BU830" s="387"/>
      <c r="BV830" s="387"/>
      <c r="BW830" s="295"/>
      <c r="BX830" s="295"/>
      <c r="BY830" s="295"/>
    </row>
    <row r="831" ht="15.0" customHeight="1">
      <c r="A831" s="294"/>
      <c r="B831" s="295" t="str">
        <f>IF(ISTEXT(A831),SUMIF('Production Calendar'!$F$3:$F$171,'Crop Map'!$A831,'Production Calendar'!$G$3:$G$171),"")</f>
        <v/>
      </c>
      <c r="C831" s="327" t="str">
        <f t="shared" si="3"/>
        <v/>
      </c>
      <c r="D831" s="328" t="str">
        <f t="array" ref="D831">IF(ISBLANK(A831),"",XLOOKUP($A831,'Codified Game Plan'!$E$3:$E$477,'Codified Game Plan'!$G$3:$G$477,0))</f>
        <v/>
      </c>
      <c r="E831" s="328" t="str">
        <f>IF(ISBLANK(A831),"",MAXIFS('Codified Game Plan'!$I$3:$I$477,'Codified Game Plan'!$E$3:$E$477,A831))</f>
        <v/>
      </c>
      <c r="F831" s="329" t="str">
        <f t="shared" si="4"/>
        <v>      - </v>
      </c>
      <c r="G831" s="295"/>
      <c r="H831" s="295"/>
      <c r="I831" s="295"/>
      <c r="J831" s="295"/>
      <c r="K831" s="295"/>
      <c r="L831" s="295"/>
      <c r="M831" s="295"/>
      <c r="N831" s="295"/>
      <c r="O831" s="295"/>
      <c r="P831" s="295"/>
      <c r="Q831" s="295"/>
      <c r="R831" s="295"/>
      <c r="S831" s="295"/>
      <c r="T831" s="295"/>
      <c r="U831" s="387"/>
      <c r="V831" s="387"/>
      <c r="W831" s="387"/>
      <c r="X831" s="387"/>
      <c r="Y831" s="387"/>
      <c r="Z831" s="387"/>
      <c r="AA831" s="387"/>
      <c r="AB831" s="387"/>
      <c r="AC831" s="387"/>
      <c r="AD831" s="387"/>
      <c r="AE831" s="387"/>
      <c r="AF831" s="387"/>
      <c r="AG831" s="387"/>
      <c r="AH831" s="387"/>
      <c r="AI831" s="387"/>
      <c r="AJ831" s="387"/>
      <c r="AK831" s="387"/>
      <c r="AL831" s="387"/>
      <c r="AM831" s="387"/>
      <c r="AN831" s="387"/>
      <c r="AO831" s="387"/>
      <c r="AP831" s="387"/>
      <c r="AQ831" s="387"/>
      <c r="AR831" s="387"/>
      <c r="AS831" s="387"/>
      <c r="AT831" s="387"/>
      <c r="AU831" s="387"/>
      <c r="AV831" s="387"/>
      <c r="AW831" s="387"/>
      <c r="AX831" s="387"/>
      <c r="AY831" s="387"/>
      <c r="AZ831" s="387"/>
      <c r="BA831" s="387"/>
      <c r="BB831" s="387"/>
      <c r="BC831" s="387"/>
      <c r="BD831" s="387"/>
      <c r="BE831" s="387"/>
      <c r="BF831" s="387"/>
      <c r="BG831" s="387"/>
      <c r="BH831" s="387"/>
      <c r="BI831" s="387"/>
      <c r="BJ831" s="387"/>
      <c r="BK831" s="387"/>
      <c r="BL831" s="387"/>
      <c r="BM831" s="387"/>
      <c r="BN831" s="387"/>
      <c r="BO831" s="387"/>
      <c r="BP831" s="387"/>
      <c r="BQ831" s="387"/>
      <c r="BR831" s="387"/>
      <c r="BS831" s="387"/>
      <c r="BT831" s="387"/>
      <c r="BU831" s="387"/>
      <c r="BV831" s="387"/>
      <c r="BW831" s="295"/>
      <c r="BX831" s="295"/>
      <c r="BY831" s="295"/>
    </row>
    <row r="832" ht="15.0" customHeight="1">
      <c r="A832" s="294"/>
      <c r="B832" s="295" t="str">
        <f>IF(ISTEXT(A832),SUMIF('Production Calendar'!$F$3:$F$171,'Crop Map'!$A832,'Production Calendar'!$G$3:$G$171),"")</f>
        <v/>
      </c>
      <c r="C832" s="327" t="str">
        <f t="shared" si="3"/>
        <v/>
      </c>
      <c r="D832" s="328" t="str">
        <f t="array" ref="D832">IF(ISBLANK(A832),"",XLOOKUP($A832,'Codified Game Plan'!$E$3:$E$477,'Codified Game Plan'!$G$3:$G$477,0))</f>
        <v/>
      </c>
      <c r="E832" s="328" t="str">
        <f>IF(ISBLANK(A832),"",MAXIFS('Codified Game Plan'!$I$3:$I$477,'Codified Game Plan'!$E$3:$E$477,A832))</f>
        <v/>
      </c>
      <c r="F832" s="329" t="str">
        <f t="shared" si="4"/>
        <v>      - </v>
      </c>
      <c r="G832" s="295"/>
      <c r="H832" s="295"/>
      <c r="I832" s="295"/>
      <c r="J832" s="295"/>
      <c r="K832" s="295"/>
      <c r="L832" s="295"/>
      <c r="M832" s="295"/>
      <c r="N832" s="295"/>
      <c r="O832" s="295"/>
      <c r="P832" s="295"/>
      <c r="Q832" s="295"/>
      <c r="R832" s="295"/>
      <c r="S832" s="295"/>
      <c r="T832" s="295"/>
      <c r="U832" s="387"/>
      <c r="V832" s="387"/>
      <c r="W832" s="387"/>
      <c r="X832" s="387"/>
      <c r="Y832" s="387"/>
      <c r="Z832" s="387"/>
      <c r="AA832" s="387"/>
      <c r="AB832" s="387"/>
      <c r="AC832" s="387"/>
      <c r="AD832" s="387"/>
      <c r="AE832" s="387"/>
      <c r="AF832" s="387"/>
      <c r="AG832" s="387"/>
      <c r="AH832" s="387"/>
      <c r="AI832" s="387"/>
      <c r="AJ832" s="387"/>
      <c r="AK832" s="387"/>
      <c r="AL832" s="387"/>
      <c r="AM832" s="387"/>
      <c r="AN832" s="387"/>
      <c r="AO832" s="387"/>
      <c r="AP832" s="387"/>
      <c r="AQ832" s="387"/>
      <c r="AR832" s="387"/>
      <c r="AS832" s="387"/>
      <c r="AT832" s="387"/>
      <c r="AU832" s="387"/>
      <c r="AV832" s="387"/>
      <c r="AW832" s="387"/>
      <c r="AX832" s="387"/>
      <c r="AY832" s="387"/>
      <c r="AZ832" s="387"/>
      <c r="BA832" s="387"/>
      <c r="BB832" s="387"/>
      <c r="BC832" s="387"/>
      <c r="BD832" s="387"/>
      <c r="BE832" s="387"/>
      <c r="BF832" s="387"/>
      <c r="BG832" s="387"/>
      <c r="BH832" s="387"/>
      <c r="BI832" s="387"/>
      <c r="BJ832" s="387"/>
      <c r="BK832" s="387"/>
      <c r="BL832" s="387"/>
      <c r="BM832" s="387"/>
      <c r="BN832" s="387"/>
      <c r="BO832" s="387"/>
      <c r="BP832" s="387"/>
      <c r="BQ832" s="387"/>
      <c r="BR832" s="387"/>
      <c r="BS832" s="387"/>
      <c r="BT832" s="387"/>
      <c r="BU832" s="387"/>
      <c r="BV832" s="387"/>
      <c r="BW832" s="295"/>
      <c r="BX832" s="295"/>
      <c r="BY832" s="295"/>
    </row>
    <row r="833" ht="15.0" customHeight="1">
      <c r="A833" s="294"/>
      <c r="B833" s="295" t="str">
        <f>IF(ISTEXT(A833),SUMIF('Production Calendar'!$F$3:$F$171,'Crop Map'!$A833,'Production Calendar'!$G$3:$G$171),"")</f>
        <v/>
      </c>
      <c r="C833" s="327" t="str">
        <f t="shared" si="3"/>
        <v/>
      </c>
      <c r="D833" s="328" t="str">
        <f t="array" ref="D833">IF(ISBLANK(A833),"",XLOOKUP($A833,'Codified Game Plan'!$E$3:$E$477,'Codified Game Plan'!$G$3:$G$477,0))</f>
        <v/>
      </c>
      <c r="E833" s="328" t="str">
        <f>IF(ISBLANK(A833),"",MAXIFS('Codified Game Plan'!$I$3:$I$477,'Codified Game Plan'!$E$3:$E$477,A833))</f>
        <v/>
      </c>
      <c r="F833" s="329" t="str">
        <f t="shared" si="4"/>
        <v>      - </v>
      </c>
      <c r="G833" s="295"/>
      <c r="H833" s="295"/>
      <c r="I833" s="295"/>
      <c r="J833" s="295"/>
      <c r="K833" s="295"/>
      <c r="L833" s="295"/>
      <c r="M833" s="295"/>
      <c r="N833" s="295"/>
      <c r="O833" s="295"/>
      <c r="P833" s="295"/>
      <c r="Q833" s="295"/>
      <c r="R833" s="295"/>
      <c r="S833" s="295"/>
      <c r="T833" s="295"/>
      <c r="U833" s="387"/>
      <c r="V833" s="387"/>
      <c r="W833" s="387"/>
      <c r="X833" s="387"/>
      <c r="Y833" s="387"/>
      <c r="Z833" s="387"/>
      <c r="AA833" s="387"/>
      <c r="AB833" s="387"/>
      <c r="AC833" s="387"/>
      <c r="AD833" s="387"/>
      <c r="AE833" s="387"/>
      <c r="AF833" s="387"/>
      <c r="AG833" s="387"/>
      <c r="AH833" s="387"/>
      <c r="AI833" s="387"/>
      <c r="AJ833" s="387"/>
      <c r="AK833" s="387"/>
      <c r="AL833" s="387"/>
      <c r="AM833" s="387"/>
      <c r="AN833" s="387"/>
      <c r="AO833" s="387"/>
      <c r="AP833" s="387"/>
      <c r="AQ833" s="387"/>
      <c r="AR833" s="387"/>
      <c r="AS833" s="387"/>
      <c r="AT833" s="387"/>
      <c r="AU833" s="387"/>
      <c r="AV833" s="387"/>
      <c r="AW833" s="387"/>
      <c r="AX833" s="387"/>
      <c r="AY833" s="387"/>
      <c r="AZ833" s="387"/>
      <c r="BA833" s="387"/>
      <c r="BB833" s="387"/>
      <c r="BC833" s="387"/>
      <c r="BD833" s="387"/>
      <c r="BE833" s="387"/>
      <c r="BF833" s="387"/>
      <c r="BG833" s="387"/>
      <c r="BH833" s="387"/>
      <c r="BI833" s="387"/>
      <c r="BJ833" s="387"/>
      <c r="BK833" s="387"/>
      <c r="BL833" s="387"/>
      <c r="BM833" s="387"/>
      <c r="BN833" s="387"/>
      <c r="BO833" s="387"/>
      <c r="BP833" s="387"/>
      <c r="BQ833" s="387"/>
      <c r="BR833" s="387"/>
      <c r="BS833" s="387"/>
      <c r="BT833" s="387"/>
      <c r="BU833" s="387"/>
      <c r="BV833" s="387"/>
      <c r="BW833" s="295"/>
      <c r="BX833" s="295"/>
      <c r="BY833" s="295"/>
    </row>
    <row r="834" ht="15.0" customHeight="1">
      <c r="A834" s="294"/>
      <c r="B834" s="295" t="str">
        <f>IF(ISTEXT(A834),SUMIF('Production Calendar'!$F$3:$F$171,'Crop Map'!$A834,'Production Calendar'!$G$3:$G$171),"")</f>
        <v/>
      </c>
      <c r="C834" s="327" t="str">
        <f t="shared" si="3"/>
        <v/>
      </c>
      <c r="D834" s="328" t="str">
        <f t="array" ref="D834">IF(ISBLANK(A834),"",XLOOKUP($A834,'Codified Game Plan'!$E$3:$E$477,'Codified Game Plan'!$G$3:$G$477,0))</f>
        <v/>
      </c>
      <c r="E834" s="328" t="str">
        <f>IF(ISBLANK(A834),"",MAXIFS('Codified Game Plan'!$I$3:$I$477,'Codified Game Plan'!$E$3:$E$477,A834))</f>
        <v/>
      </c>
      <c r="F834" s="329" t="str">
        <f t="shared" si="4"/>
        <v>      - </v>
      </c>
      <c r="G834" s="295"/>
      <c r="H834" s="295"/>
      <c r="I834" s="295"/>
      <c r="J834" s="295"/>
      <c r="K834" s="295"/>
      <c r="L834" s="295"/>
      <c r="M834" s="295"/>
      <c r="N834" s="295"/>
      <c r="O834" s="295"/>
      <c r="P834" s="295"/>
      <c r="Q834" s="295"/>
      <c r="R834" s="295"/>
      <c r="S834" s="295"/>
      <c r="T834" s="295"/>
      <c r="U834" s="387"/>
      <c r="V834" s="387"/>
      <c r="W834" s="387"/>
      <c r="X834" s="387"/>
      <c r="Y834" s="387"/>
      <c r="Z834" s="387"/>
      <c r="AA834" s="387"/>
      <c r="AB834" s="387"/>
      <c r="AC834" s="387"/>
      <c r="AD834" s="387"/>
      <c r="AE834" s="387"/>
      <c r="AF834" s="387"/>
      <c r="AG834" s="387"/>
      <c r="AH834" s="387"/>
      <c r="AI834" s="387"/>
      <c r="AJ834" s="387"/>
      <c r="AK834" s="387"/>
      <c r="AL834" s="387"/>
      <c r="AM834" s="387"/>
      <c r="AN834" s="387"/>
      <c r="AO834" s="387"/>
      <c r="AP834" s="387"/>
      <c r="AQ834" s="387"/>
      <c r="AR834" s="387"/>
      <c r="AS834" s="387"/>
      <c r="AT834" s="387"/>
      <c r="AU834" s="387"/>
      <c r="AV834" s="387"/>
      <c r="AW834" s="387"/>
      <c r="AX834" s="387"/>
      <c r="AY834" s="387"/>
      <c r="AZ834" s="387"/>
      <c r="BA834" s="387"/>
      <c r="BB834" s="387"/>
      <c r="BC834" s="387"/>
      <c r="BD834" s="387"/>
      <c r="BE834" s="387"/>
      <c r="BF834" s="387"/>
      <c r="BG834" s="387"/>
      <c r="BH834" s="387"/>
      <c r="BI834" s="387"/>
      <c r="BJ834" s="387"/>
      <c r="BK834" s="387"/>
      <c r="BL834" s="387"/>
      <c r="BM834" s="387"/>
      <c r="BN834" s="387"/>
      <c r="BO834" s="387"/>
      <c r="BP834" s="387"/>
      <c r="BQ834" s="387"/>
      <c r="BR834" s="387"/>
      <c r="BS834" s="387"/>
      <c r="BT834" s="387"/>
      <c r="BU834" s="387"/>
      <c r="BV834" s="387"/>
      <c r="BW834" s="295"/>
      <c r="BX834" s="295"/>
      <c r="BY834" s="295"/>
    </row>
    <row r="835" ht="15.0" customHeight="1">
      <c r="A835" s="294"/>
      <c r="B835" s="295" t="str">
        <f>IF(ISTEXT(A835),SUMIF('Production Calendar'!$F$3:$F$171,'Crop Map'!$A835,'Production Calendar'!$G$3:$G$171),"")</f>
        <v/>
      </c>
      <c r="C835" s="327" t="str">
        <f t="shared" si="3"/>
        <v/>
      </c>
      <c r="D835" s="328" t="str">
        <f t="array" ref="D835">IF(ISBLANK(A835),"",XLOOKUP($A835,'Codified Game Plan'!$E$3:$E$477,'Codified Game Plan'!$G$3:$G$477,0))</f>
        <v/>
      </c>
      <c r="E835" s="328" t="str">
        <f>IF(ISBLANK(A835),"",MAXIFS('Codified Game Plan'!$I$3:$I$477,'Codified Game Plan'!$E$3:$E$477,A835))</f>
        <v/>
      </c>
      <c r="F835" s="329" t="str">
        <f t="shared" si="4"/>
        <v>      - </v>
      </c>
      <c r="G835" s="295"/>
      <c r="H835" s="295"/>
      <c r="I835" s="295"/>
      <c r="J835" s="295"/>
      <c r="K835" s="295"/>
      <c r="L835" s="295"/>
      <c r="M835" s="295"/>
      <c r="N835" s="295"/>
      <c r="O835" s="295"/>
      <c r="P835" s="295"/>
      <c r="Q835" s="295"/>
      <c r="R835" s="295"/>
      <c r="S835" s="295"/>
      <c r="T835" s="295"/>
      <c r="U835" s="387"/>
      <c r="V835" s="387"/>
      <c r="W835" s="387"/>
      <c r="X835" s="387"/>
      <c r="Y835" s="387"/>
      <c r="Z835" s="387"/>
      <c r="AA835" s="387"/>
      <c r="AB835" s="387"/>
      <c r="AC835" s="387"/>
      <c r="AD835" s="387"/>
      <c r="AE835" s="387"/>
      <c r="AF835" s="387"/>
      <c r="AG835" s="387"/>
      <c r="AH835" s="387"/>
      <c r="AI835" s="387"/>
      <c r="AJ835" s="387"/>
      <c r="AK835" s="387"/>
      <c r="AL835" s="387"/>
      <c r="AM835" s="387"/>
      <c r="AN835" s="387"/>
      <c r="AO835" s="387"/>
      <c r="AP835" s="387"/>
      <c r="AQ835" s="387"/>
      <c r="AR835" s="387"/>
      <c r="AS835" s="387"/>
      <c r="AT835" s="387"/>
      <c r="AU835" s="387"/>
      <c r="AV835" s="387"/>
      <c r="AW835" s="387"/>
      <c r="AX835" s="387"/>
      <c r="AY835" s="387"/>
      <c r="AZ835" s="387"/>
      <c r="BA835" s="387"/>
      <c r="BB835" s="387"/>
      <c r="BC835" s="387"/>
      <c r="BD835" s="387"/>
      <c r="BE835" s="387"/>
      <c r="BF835" s="387"/>
      <c r="BG835" s="387"/>
      <c r="BH835" s="387"/>
      <c r="BI835" s="387"/>
      <c r="BJ835" s="387"/>
      <c r="BK835" s="387"/>
      <c r="BL835" s="387"/>
      <c r="BM835" s="387"/>
      <c r="BN835" s="387"/>
      <c r="BO835" s="387"/>
      <c r="BP835" s="387"/>
      <c r="BQ835" s="387"/>
      <c r="BR835" s="387"/>
      <c r="BS835" s="387"/>
      <c r="BT835" s="387"/>
      <c r="BU835" s="387"/>
      <c r="BV835" s="387"/>
      <c r="BW835" s="295"/>
      <c r="BX835" s="295"/>
      <c r="BY835" s="295"/>
    </row>
    <row r="836" ht="15.0" customHeight="1">
      <c r="A836" s="294"/>
      <c r="B836" s="295" t="str">
        <f>IF(ISTEXT(A836),SUMIF('Production Calendar'!$F$3:$F$171,'Crop Map'!$A836,'Production Calendar'!$G$3:$G$171),"")</f>
        <v/>
      </c>
      <c r="C836" s="327" t="str">
        <f t="shared" si="3"/>
        <v/>
      </c>
      <c r="D836" s="328" t="str">
        <f t="array" ref="D836">IF(ISBLANK(A836),"",XLOOKUP($A836,'Codified Game Plan'!$E$3:$E$477,'Codified Game Plan'!$G$3:$G$477,0))</f>
        <v/>
      </c>
      <c r="E836" s="328" t="str">
        <f>IF(ISBLANK(A836),"",MAXIFS('Codified Game Plan'!$I$3:$I$477,'Codified Game Plan'!$E$3:$E$477,A836))</f>
        <v/>
      </c>
      <c r="F836" s="329" t="str">
        <f t="shared" si="4"/>
        <v>      - </v>
      </c>
      <c r="G836" s="295"/>
      <c r="H836" s="295"/>
      <c r="I836" s="295"/>
      <c r="J836" s="295"/>
      <c r="K836" s="295"/>
      <c r="L836" s="295"/>
      <c r="M836" s="295"/>
      <c r="N836" s="295"/>
      <c r="O836" s="295"/>
      <c r="P836" s="295"/>
      <c r="Q836" s="295"/>
      <c r="R836" s="295"/>
      <c r="S836" s="295"/>
      <c r="T836" s="295"/>
      <c r="U836" s="387"/>
      <c r="V836" s="387"/>
      <c r="W836" s="387"/>
      <c r="X836" s="387"/>
      <c r="Y836" s="387"/>
      <c r="Z836" s="387"/>
      <c r="AA836" s="387"/>
      <c r="AB836" s="387"/>
      <c r="AC836" s="387"/>
      <c r="AD836" s="387"/>
      <c r="AE836" s="387"/>
      <c r="AF836" s="387"/>
      <c r="AG836" s="387"/>
      <c r="AH836" s="387"/>
      <c r="AI836" s="387"/>
      <c r="AJ836" s="387"/>
      <c r="AK836" s="387"/>
      <c r="AL836" s="387"/>
      <c r="AM836" s="387"/>
      <c r="AN836" s="387"/>
      <c r="AO836" s="387"/>
      <c r="AP836" s="387"/>
      <c r="AQ836" s="387"/>
      <c r="AR836" s="387"/>
      <c r="AS836" s="387"/>
      <c r="AT836" s="387"/>
      <c r="AU836" s="387"/>
      <c r="AV836" s="387"/>
      <c r="AW836" s="387"/>
      <c r="AX836" s="387"/>
      <c r="AY836" s="387"/>
      <c r="AZ836" s="387"/>
      <c r="BA836" s="387"/>
      <c r="BB836" s="387"/>
      <c r="BC836" s="387"/>
      <c r="BD836" s="387"/>
      <c r="BE836" s="387"/>
      <c r="BF836" s="387"/>
      <c r="BG836" s="387"/>
      <c r="BH836" s="387"/>
      <c r="BI836" s="387"/>
      <c r="BJ836" s="387"/>
      <c r="BK836" s="387"/>
      <c r="BL836" s="387"/>
      <c r="BM836" s="387"/>
      <c r="BN836" s="387"/>
      <c r="BO836" s="387"/>
      <c r="BP836" s="387"/>
      <c r="BQ836" s="387"/>
      <c r="BR836" s="387"/>
      <c r="BS836" s="387"/>
      <c r="BT836" s="387"/>
      <c r="BU836" s="387"/>
      <c r="BV836" s="387"/>
      <c r="BW836" s="295"/>
      <c r="BX836" s="295"/>
      <c r="BY836" s="295"/>
    </row>
    <row r="837" ht="15.0" customHeight="1">
      <c r="A837" s="294"/>
      <c r="B837" s="295" t="str">
        <f>IF(ISTEXT(A837),SUMIF('Production Calendar'!$F$3:$F$171,'Crop Map'!$A837,'Production Calendar'!$G$3:$G$171),"")</f>
        <v/>
      </c>
      <c r="C837" s="327" t="str">
        <f t="shared" si="3"/>
        <v/>
      </c>
      <c r="D837" s="328" t="str">
        <f t="array" ref="D837">IF(ISBLANK(A837),"",XLOOKUP($A837,'Codified Game Plan'!$E$3:$E$477,'Codified Game Plan'!$G$3:$G$477,0))</f>
        <v/>
      </c>
      <c r="E837" s="328" t="str">
        <f>IF(ISBLANK(A837),"",MAXIFS('Codified Game Plan'!$I$3:$I$477,'Codified Game Plan'!$E$3:$E$477,A837))</f>
        <v/>
      </c>
      <c r="F837" s="329" t="str">
        <f t="shared" si="4"/>
        <v>      - </v>
      </c>
      <c r="G837" s="295"/>
      <c r="H837" s="295"/>
      <c r="I837" s="295"/>
      <c r="J837" s="295"/>
      <c r="K837" s="295"/>
      <c r="L837" s="295"/>
      <c r="M837" s="295"/>
      <c r="N837" s="295"/>
      <c r="O837" s="295"/>
      <c r="P837" s="295"/>
      <c r="Q837" s="295"/>
      <c r="R837" s="295"/>
      <c r="S837" s="295"/>
      <c r="T837" s="295"/>
      <c r="U837" s="387"/>
      <c r="V837" s="387"/>
      <c r="W837" s="387"/>
      <c r="X837" s="387"/>
      <c r="Y837" s="387"/>
      <c r="Z837" s="387"/>
      <c r="AA837" s="387"/>
      <c r="AB837" s="387"/>
      <c r="AC837" s="387"/>
      <c r="AD837" s="387"/>
      <c r="AE837" s="387"/>
      <c r="AF837" s="387"/>
      <c r="AG837" s="387"/>
      <c r="AH837" s="387"/>
      <c r="AI837" s="387"/>
      <c r="AJ837" s="387"/>
      <c r="AK837" s="387"/>
      <c r="AL837" s="387"/>
      <c r="AM837" s="387"/>
      <c r="AN837" s="387"/>
      <c r="AO837" s="387"/>
      <c r="AP837" s="387"/>
      <c r="AQ837" s="387"/>
      <c r="AR837" s="387"/>
      <c r="AS837" s="387"/>
      <c r="AT837" s="387"/>
      <c r="AU837" s="387"/>
      <c r="AV837" s="387"/>
      <c r="AW837" s="387"/>
      <c r="AX837" s="387"/>
      <c r="AY837" s="387"/>
      <c r="AZ837" s="387"/>
      <c r="BA837" s="387"/>
      <c r="BB837" s="387"/>
      <c r="BC837" s="387"/>
      <c r="BD837" s="387"/>
      <c r="BE837" s="387"/>
      <c r="BF837" s="387"/>
      <c r="BG837" s="387"/>
      <c r="BH837" s="387"/>
      <c r="BI837" s="387"/>
      <c r="BJ837" s="387"/>
      <c r="BK837" s="387"/>
      <c r="BL837" s="387"/>
      <c r="BM837" s="387"/>
      <c r="BN837" s="387"/>
      <c r="BO837" s="387"/>
      <c r="BP837" s="387"/>
      <c r="BQ837" s="387"/>
      <c r="BR837" s="387"/>
      <c r="BS837" s="387"/>
      <c r="BT837" s="387"/>
      <c r="BU837" s="387"/>
      <c r="BV837" s="387"/>
      <c r="BW837" s="295"/>
      <c r="BX837" s="295"/>
      <c r="BY837" s="295"/>
    </row>
    <row r="838" ht="15.0" customHeight="1">
      <c r="A838" s="294"/>
      <c r="B838" s="295" t="str">
        <f>IF(ISTEXT(A838),SUMIF('Production Calendar'!$F$3:$F$171,'Crop Map'!$A838,'Production Calendar'!$G$3:$G$171),"")</f>
        <v/>
      </c>
      <c r="C838" s="327" t="str">
        <f t="shared" si="3"/>
        <v/>
      </c>
      <c r="D838" s="328" t="str">
        <f t="array" ref="D838">IF(ISBLANK(A838),"",XLOOKUP($A838,'Codified Game Plan'!$E$3:$E$477,'Codified Game Plan'!$G$3:$G$477,0))</f>
        <v/>
      </c>
      <c r="E838" s="328" t="str">
        <f>IF(ISBLANK(A838),"",MAXIFS('Codified Game Plan'!$I$3:$I$477,'Codified Game Plan'!$E$3:$E$477,A838))</f>
        <v/>
      </c>
      <c r="F838" s="329" t="str">
        <f t="shared" si="4"/>
        <v>      - </v>
      </c>
      <c r="G838" s="295"/>
      <c r="H838" s="295"/>
      <c r="I838" s="295"/>
      <c r="J838" s="295"/>
      <c r="K838" s="295"/>
      <c r="L838" s="295"/>
      <c r="M838" s="295"/>
      <c r="N838" s="295"/>
      <c r="O838" s="295"/>
      <c r="P838" s="295"/>
      <c r="Q838" s="295"/>
      <c r="R838" s="295"/>
      <c r="S838" s="295"/>
      <c r="T838" s="295"/>
      <c r="U838" s="387"/>
      <c r="V838" s="387"/>
      <c r="W838" s="387"/>
      <c r="X838" s="387"/>
      <c r="Y838" s="387"/>
      <c r="Z838" s="387"/>
      <c r="AA838" s="387"/>
      <c r="AB838" s="387"/>
      <c r="AC838" s="387"/>
      <c r="AD838" s="387"/>
      <c r="AE838" s="387"/>
      <c r="AF838" s="387"/>
      <c r="AG838" s="387"/>
      <c r="AH838" s="387"/>
      <c r="AI838" s="387"/>
      <c r="AJ838" s="387"/>
      <c r="AK838" s="387"/>
      <c r="AL838" s="387"/>
      <c r="AM838" s="387"/>
      <c r="AN838" s="387"/>
      <c r="AO838" s="387"/>
      <c r="AP838" s="387"/>
      <c r="AQ838" s="387"/>
      <c r="AR838" s="387"/>
      <c r="AS838" s="387"/>
      <c r="AT838" s="387"/>
      <c r="AU838" s="387"/>
      <c r="AV838" s="387"/>
      <c r="AW838" s="387"/>
      <c r="AX838" s="387"/>
      <c r="AY838" s="387"/>
      <c r="AZ838" s="387"/>
      <c r="BA838" s="387"/>
      <c r="BB838" s="387"/>
      <c r="BC838" s="387"/>
      <c r="BD838" s="387"/>
      <c r="BE838" s="387"/>
      <c r="BF838" s="387"/>
      <c r="BG838" s="387"/>
      <c r="BH838" s="387"/>
      <c r="BI838" s="387"/>
      <c r="BJ838" s="387"/>
      <c r="BK838" s="387"/>
      <c r="BL838" s="387"/>
      <c r="BM838" s="387"/>
      <c r="BN838" s="387"/>
      <c r="BO838" s="387"/>
      <c r="BP838" s="387"/>
      <c r="BQ838" s="387"/>
      <c r="BR838" s="387"/>
      <c r="BS838" s="387"/>
      <c r="BT838" s="387"/>
      <c r="BU838" s="387"/>
      <c r="BV838" s="387"/>
      <c r="BW838" s="295"/>
      <c r="BX838" s="295"/>
      <c r="BY838" s="295"/>
    </row>
    <row r="839" ht="15.0" customHeight="1">
      <c r="A839" s="294"/>
      <c r="B839" s="295" t="str">
        <f>IF(ISTEXT(A839),SUMIF('Production Calendar'!$F$3:$F$171,'Crop Map'!$A839,'Production Calendar'!$G$3:$G$171),"")</f>
        <v/>
      </c>
      <c r="C839" s="327" t="str">
        <f t="shared" si="3"/>
        <v/>
      </c>
      <c r="D839" s="328" t="str">
        <f t="array" ref="D839">IF(ISBLANK(A839),"",XLOOKUP($A839,'Codified Game Plan'!$E$3:$E$477,'Codified Game Plan'!$G$3:$G$477,0))</f>
        <v/>
      </c>
      <c r="E839" s="328" t="str">
        <f>IF(ISBLANK(A839),"",MAXIFS('Codified Game Plan'!$I$3:$I$477,'Codified Game Plan'!$E$3:$E$477,A839))</f>
        <v/>
      </c>
      <c r="F839" s="329" t="str">
        <f t="shared" si="4"/>
        <v>      - </v>
      </c>
      <c r="G839" s="295"/>
      <c r="H839" s="295"/>
      <c r="I839" s="295"/>
      <c r="J839" s="295"/>
      <c r="K839" s="295"/>
      <c r="L839" s="295"/>
      <c r="M839" s="295"/>
      <c r="N839" s="295"/>
      <c r="O839" s="295"/>
      <c r="P839" s="295"/>
      <c r="Q839" s="295"/>
      <c r="R839" s="295"/>
      <c r="S839" s="295"/>
      <c r="T839" s="295"/>
      <c r="U839" s="387"/>
      <c r="V839" s="387"/>
      <c r="W839" s="387"/>
      <c r="X839" s="387"/>
      <c r="Y839" s="387"/>
      <c r="Z839" s="387"/>
      <c r="AA839" s="387"/>
      <c r="AB839" s="387"/>
      <c r="AC839" s="387"/>
      <c r="AD839" s="387"/>
      <c r="AE839" s="387"/>
      <c r="AF839" s="387"/>
      <c r="AG839" s="387"/>
      <c r="AH839" s="387"/>
      <c r="AI839" s="387"/>
      <c r="AJ839" s="387"/>
      <c r="AK839" s="387"/>
      <c r="AL839" s="387"/>
      <c r="AM839" s="387"/>
      <c r="AN839" s="387"/>
      <c r="AO839" s="387"/>
      <c r="AP839" s="387"/>
      <c r="AQ839" s="387"/>
      <c r="AR839" s="387"/>
      <c r="AS839" s="387"/>
      <c r="AT839" s="387"/>
      <c r="AU839" s="387"/>
      <c r="AV839" s="387"/>
      <c r="AW839" s="387"/>
      <c r="AX839" s="387"/>
      <c r="AY839" s="387"/>
      <c r="AZ839" s="387"/>
      <c r="BA839" s="387"/>
      <c r="BB839" s="387"/>
      <c r="BC839" s="387"/>
      <c r="BD839" s="387"/>
      <c r="BE839" s="387"/>
      <c r="BF839" s="387"/>
      <c r="BG839" s="387"/>
      <c r="BH839" s="387"/>
      <c r="BI839" s="387"/>
      <c r="BJ839" s="387"/>
      <c r="BK839" s="387"/>
      <c r="BL839" s="387"/>
      <c r="BM839" s="387"/>
      <c r="BN839" s="387"/>
      <c r="BO839" s="387"/>
      <c r="BP839" s="387"/>
      <c r="BQ839" s="387"/>
      <c r="BR839" s="387"/>
      <c r="BS839" s="387"/>
      <c r="BT839" s="387"/>
      <c r="BU839" s="387"/>
      <c r="BV839" s="387"/>
      <c r="BW839" s="295"/>
      <c r="BX839" s="295"/>
      <c r="BY839" s="295"/>
    </row>
    <row r="840" ht="15.0" customHeight="1">
      <c r="A840" s="294"/>
      <c r="B840" s="295" t="str">
        <f>IF(ISTEXT(A840),SUMIF('Production Calendar'!$F$3:$F$171,'Crop Map'!$A840,'Production Calendar'!$G$3:$G$171),"")</f>
        <v/>
      </c>
      <c r="C840" s="327" t="str">
        <f t="shared" si="3"/>
        <v/>
      </c>
      <c r="D840" s="328" t="str">
        <f t="array" ref="D840">IF(ISBLANK(A840),"",XLOOKUP($A840,'Codified Game Plan'!$E$3:$E$477,'Codified Game Plan'!$G$3:$G$477,0))</f>
        <v/>
      </c>
      <c r="E840" s="328" t="str">
        <f>IF(ISBLANK(A840),"",MAXIFS('Codified Game Plan'!$I$3:$I$477,'Codified Game Plan'!$E$3:$E$477,A840))</f>
        <v/>
      </c>
      <c r="F840" s="329" t="str">
        <f t="shared" si="4"/>
        <v>      - </v>
      </c>
      <c r="G840" s="295"/>
      <c r="H840" s="295"/>
      <c r="I840" s="295"/>
      <c r="J840" s="295"/>
      <c r="K840" s="295"/>
      <c r="L840" s="295"/>
      <c r="M840" s="295"/>
      <c r="N840" s="295"/>
      <c r="O840" s="295"/>
      <c r="P840" s="295"/>
      <c r="Q840" s="295"/>
      <c r="R840" s="295"/>
      <c r="S840" s="295"/>
      <c r="T840" s="295"/>
      <c r="U840" s="387"/>
      <c r="V840" s="387"/>
      <c r="W840" s="387"/>
      <c r="X840" s="387"/>
      <c r="Y840" s="387"/>
      <c r="Z840" s="387"/>
      <c r="AA840" s="387"/>
      <c r="AB840" s="387"/>
      <c r="AC840" s="387"/>
      <c r="AD840" s="387"/>
      <c r="AE840" s="387"/>
      <c r="AF840" s="387"/>
      <c r="AG840" s="387"/>
      <c r="AH840" s="387"/>
      <c r="AI840" s="387"/>
      <c r="AJ840" s="387"/>
      <c r="AK840" s="387"/>
      <c r="AL840" s="387"/>
      <c r="AM840" s="387"/>
      <c r="AN840" s="387"/>
      <c r="AO840" s="387"/>
      <c r="AP840" s="387"/>
      <c r="AQ840" s="387"/>
      <c r="AR840" s="387"/>
      <c r="AS840" s="387"/>
      <c r="AT840" s="387"/>
      <c r="AU840" s="387"/>
      <c r="AV840" s="387"/>
      <c r="AW840" s="387"/>
      <c r="AX840" s="387"/>
      <c r="AY840" s="387"/>
      <c r="AZ840" s="387"/>
      <c r="BA840" s="387"/>
      <c r="BB840" s="387"/>
      <c r="BC840" s="387"/>
      <c r="BD840" s="387"/>
      <c r="BE840" s="387"/>
      <c r="BF840" s="387"/>
      <c r="BG840" s="387"/>
      <c r="BH840" s="387"/>
      <c r="BI840" s="387"/>
      <c r="BJ840" s="387"/>
      <c r="BK840" s="387"/>
      <c r="BL840" s="387"/>
      <c r="BM840" s="387"/>
      <c r="BN840" s="387"/>
      <c r="BO840" s="387"/>
      <c r="BP840" s="387"/>
      <c r="BQ840" s="387"/>
      <c r="BR840" s="387"/>
      <c r="BS840" s="387"/>
      <c r="BT840" s="387"/>
      <c r="BU840" s="387"/>
      <c r="BV840" s="387"/>
      <c r="BW840" s="295"/>
      <c r="BX840" s="295"/>
      <c r="BY840" s="295"/>
    </row>
    <row r="841" ht="15.0" customHeight="1">
      <c r="A841" s="294"/>
      <c r="B841" s="295" t="str">
        <f>IF(ISTEXT(A841),SUMIF('Production Calendar'!$F$3:$F$171,'Crop Map'!$A841,'Production Calendar'!$G$3:$G$171),"")</f>
        <v/>
      </c>
      <c r="C841" s="327" t="str">
        <f t="shared" si="3"/>
        <v/>
      </c>
      <c r="D841" s="328" t="str">
        <f t="array" ref="D841">IF(ISBLANK(A841),"",XLOOKUP($A841,'Codified Game Plan'!$E$3:$E$477,'Codified Game Plan'!$G$3:$G$477,0))</f>
        <v/>
      </c>
      <c r="E841" s="328" t="str">
        <f>IF(ISBLANK(A841),"",MAXIFS('Codified Game Plan'!$I$3:$I$477,'Codified Game Plan'!$E$3:$E$477,A841))</f>
        <v/>
      </c>
      <c r="F841" s="329" t="str">
        <f t="shared" si="4"/>
        <v>      - </v>
      </c>
      <c r="G841" s="295"/>
      <c r="H841" s="295"/>
      <c r="I841" s="295"/>
      <c r="J841" s="295"/>
      <c r="K841" s="295"/>
      <c r="L841" s="295"/>
      <c r="M841" s="295"/>
      <c r="N841" s="295"/>
      <c r="O841" s="295"/>
      <c r="P841" s="295"/>
      <c r="Q841" s="295"/>
      <c r="R841" s="295"/>
      <c r="S841" s="295"/>
      <c r="T841" s="295"/>
      <c r="U841" s="387"/>
      <c r="V841" s="387"/>
      <c r="W841" s="387"/>
      <c r="X841" s="387"/>
      <c r="Y841" s="387"/>
      <c r="Z841" s="387"/>
      <c r="AA841" s="387"/>
      <c r="AB841" s="387"/>
      <c r="AC841" s="387"/>
      <c r="AD841" s="387"/>
      <c r="AE841" s="387"/>
      <c r="AF841" s="387"/>
      <c r="AG841" s="387"/>
      <c r="AH841" s="387"/>
      <c r="AI841" s="387"/>
      <c r="AJ841" s="387"/>
      <c r="AK841" s="387"/>
      <c r="AL841" s="387"/>
      <c r="AM841" s="387"/>
      <c r="AN841" s="387"/>
      <c r="AO841" s="387"/>
      <c r="AP841" s="387"/>
      <c r="AQ841" s="387"/>
      <c r="AR841" s="387"/>
      <c r="AS841" s="387"/>
      <c r="AT841" s="387"/>
      <c r="AU841" s="387"/>
      <c r="AV841" s="387"/>
      <c r="AW841" s="387"/>
      <c r="AX841" s="387"/>
      <c r="AY841" s="387"/>
      <c r="AZ841" s="387"/>
      <c r="BA841" s="387"/>
      <c r="BB841" s="387"/>
      <c r="BC841" s="387"/>
      <c r="BD841" s="387"/>
      <c r="BE841" s="387"/>
      <c r="BF841" s="387"/>
      <c r="BG841" s="387"/>
      <c r="BH841" s="387"/>
      <c r="BI841" s="387"/>
      <c r="BJ841" s="387"/>
      <c r="BK841" s="387"/>
      <c r="BL841" s="387"/>
      <c r="BM841" s="387"/>
      <c r="BN841" s="387"/>
      <c r="BO841" s="387"/>
      <c r="BP841" s="387"/>
      <c r="BQ841" s="387"/>
      <c r="BR841" s="387"/>
      <c r="BS841" s="387"/>
      <c r="BT841" s="387"/>
      <c r="BU841" s="387"/>
      <c r="BV841" s="387"/>
      <c r="BW841" s="295"/>
      <c r="BX841" s="295"/>
      <c r="BY841" s="295"/>
    </row>
    <row r="842" ht="15.0" customHeight="1">
      <c r="A842" s="294"/>
      <c r="B842" s="295" t="str">
        <f>IF(ISTEXT(A842),SUMIF('Production Calendar'!$F$3:$F$171,'Crop Map'!$A842,'Production Calendar'!$G$3:$G$171),"")</f>
        <v/>
      </c>
      <c r="C842" s="327" t="str">
        <f t="shared" si="3"/>
        <v/>
      </c>
      <c r="D842" s="328" t="str">
        <f t="array" ref="D842">IF(ISBLANK(A842),"",XLOOKUP($A842,'Codified Game Plan'!$E$3:$E$477,'Codified Game Plan'!$G$3:$G$477,0))</f>
        <v/>
      </c>
      <c r="E842" s="328" t="str">
        <f>IF(ISBLANK(A842),"",MAXIFS('Codified Game Plan'!$I$3:$I$477,'Codified Game Plan'!$E$3:$E$477,A842))</f>
        <v/>
      </c>
      <c r="F842" s="329" t="str">
        <f t="shared" si="4"/>
        <v>      - </v>
      </c>
      <c r="G842" s="295"/>
      <c r="H842" s="295"/>
      <c r="I842" s="295"/>
      <c r="J842" s="295"/>
      <c r="K842" s="295"/>
      <c r="L842" s="295"/>
      <c r="M842" s="295"/>
      <c r="N842" s="295"/>
      <c r="O842" s="295"/>
      <c r="P842" s="295"/>
      <c r="Q842" s="295"/>
      <c r="R842" s="295"/>
      <c r="S842" s="295"/>
      <c r="T842" s="295"/>
      <c r="U842" s="387"/>
      <c r="V842" s="387"/>
      <c r="W842" s="387"/>
      <c r="X842" s="387"/>
      <c r="Y842" s="387"/>
      <c r="Z842" s="387"/>
      <c r="AA842" s="387"/>
      <c r="AB842" s="387"/>
      <c r="AC842" s="387"/>
      <c r="AD842" s="387"/>
      <c r="AE842" s="387"/>
      <c r="AF842" s="387"/>
      <c r="AG842" s="387"/>
      <c r="AH842" s="387"/>
      <c r="AI842" s="387"/>
      <c r="AJ842" s="387"/>
      <c r="AK842" s="387"/>
      <c r="AL842" s="387"/>
      <c r="AM842" s="387"/>
      <c r="AN842" s="387"/>
      <c r="AO842" s="387"/>
      <c r="AP842" s="387"/>
      <c r="AQ842" s="387"/>
      <c r="AR842" s="387"/>
      <c r="AS842" s="387"/>
      <c r="AT842" s="387"/>
      <c r="AU842" s="387"/>
      <c r="AV842" s="387"/>
      <c r="AW842" s="387"/>
      <c r="AX842" s="387"/>
      <c r="AY842" s="387"/>
      <c r="AZ842" s="387"/>
      <c r="BA842" s="387"/>
      <c r="BB842" s="387"/>
      <c r="BC842" s="387"/>
      <c r="BD842" s="387"/>
      <c r="BE842" s="387"/>
      <c r="BF842" s="387"/>
      <c r="BG842" s="387"/>
      <c r="BH842" s="387"/>
      <c r="BI842" s="387"/>
      <c r="BJ842" s="387"/>
      <c r="BK842" s="387"/>
      <c r="BL842" s="387"/>
      <c r="BM842" s="387"/>
      <c r="BN842" s="387"/>
      <c r="BO842" s="387"/>
      <c r="BP842" s="387"/>
      <c r="BQ842" s="387"/>
      <c r="BR842" s="387"/>
      <c r="BS842" s="387"/>
      <c r="BT842" s="387"/>
      <c r="BU842" s="387"/>
      <c r="BV842" s="387"/>
      <c r="BW842" s="295"/>
      <c r="BX842" s="295"/>
      <c r="BY842" s="295"/>
    </row>
    <row r="843" ht="15.0" customHeight="1">
      <c r="A843" s="294"/>
      <c r="B843" s="295" t="str">
        <f>IF(ISTEXT(A843),SUMIF('Production Calendar'!$F$3:$F$171,'Crop Map'!$A843,'Production Calendar'!$G$3:$G$171),"")</f>
        <v/>
      </c>
      <c r="C843" s="327" t="str">
        <f t="shared" si="3"/>
        <v/>
      </c>
      <c r="D843" s="328" t="str">
        <f t="array" ref="D843">IF(ISBLANK(A843),"",XLOOKUP($A843,'Codified Game Plan'!$E$3:$E$477,'Codified Game Plan'!$G$3:$G$477,0))</f>
        <v/>
      </c>
      <c r="E843" s="328" t="str">
        <f>IF(ISBLANK(A843),"",MAXIFS('Codified Game Plan'!$I$3:$I$477,'Codified Game Plan'!$E$3:$E$477,A843))</f>
        <v/>
      </c>
      <c r="F843" s="329" t="str">
        <f t="shared" si="4"/>
        <v>      - </v>
      </c>
      <c r="G843" s="295"/>
      <c r="H843" s="295"/>
      <c r="I843" s="295"/>
      <c r="J843" s="295"/>
      <c r="K843" s="295"/>
      <c r="L843" s="295"/>
      <c r="M843" s="295"/>
      <c r="N843" s="295"/>
      <c r="O843" s="295"/>
      <c r="P843" s="295"/>
      <c r="Q843" s="295"/>
      <c r="R843" s="295"/>
      <c r="S843" s="295"/>
      <c r="T843" s="295"/>
      <c r="U843" s="387"/>
      <c r="V843" s="387"/>
      <c r="W843" s="387"/>
      <c r="X843" s="387"/>
      <c r="Y843" s="387"/>
      <c r="Z843" s="387"/>
      <c r="AA843" s="387"/>
      <c r="AB843" s="387"/>
      <c r="AC843" s="387"/>
      <c r="AD843" s="387"/>
      <c r="AE843" s="387"/>
      <c r="AF843" s="387"/>
      <c r="AG843" s="387"/>
      <c r="AH843" s="387"/>
      <c r="AI843" s="387"/>
      <c r="AJ843" s="387"/>
      <c r="AK843" s="387"/>
      <c r="AL843" s="387"/>
      <c r="AM843" s="387"/>
      <c r="AN843" s="387"/>
      <c r="AO843" s="387"/>
      <c r="AP843" s="387"/>
      <c r="AQ843" s="387"/>
      <c r="AR843" s="387"/>
      <c r="AS843" s="387"/>
      <c r="AT843" s="387"/>
      <c r="AU843" s="387"/>
      <c r="AV843" s="387"/>
      <c r="AW843" s="387"/>
      <c r="AX843" s="387"/>
      <c r="AY843" s="387"/>
      <c r="AZ843" s="387"/>
      <c r="BA843" s="387"/>
      <c r="BB843" s="387"/>
      <c r="BC843" s="387"/>
      <c r="BD843" s="387"/>
      <c r="BE843" s="387"/>
      <c r="BF843" s="387"/>
      <c r="BG843" s="387"/>
      <c r="BH843" s="387"/>
      <c r="BI843" s="387"/>
      <c r="BJ843" s="387"/>
      <c r="BK843" s="387"/>
      <c r="BL843" s="387"/>
      <c r="BM843" s="387"/>
      <c r="BN843" s="387"/>
      <c r="BO843" s="387"/>
      <c r="BP843" s="387"/>
      <c r="BQ843" s="387"/>
      <c r="BR843" s="387"/>
      <c r="BS843" s="387"/>
      <c r="BT843" s="387"/>
      <c r="BU843" s="387"/>
      <c r="BV843" s="387"/>
      <c r="BW843" s="295"/>
      <c r="BX843" s="295"/>
      <c r="BY843" s="295"/>
    </row>
    <row r="844" ht="15.0" customHeight="1">
      <c r="A844" s="294"/>
      <c r="B844" s="295" t="str">
        <f>IF(ISTEXT(A844),SUMIF('Production Calendar'!$F$3:$F$171,'Crop Map'!$A844,'Production Calendar'!$G$3:$G$171),"")</f>
        <v/>
      </c>
      <c r="C844" s="327" t="str">
        <f t="shared" si="3"/>
        <v/>
      </c>
      <c r="D844" s="328" t="str">
        <f t="array" ref="D844">IF(ISBLANK(A844),"",XLOOKUP($A844,'Codified Game Plan'!$E$3:$E$477,'Codified Game Plan'!$G$3:$G$477,0))</f>
        <v/>
      </c>
      <c r="E844" s="328" t="str">
        <f>IF(ISBLANK(A844),"",MAXIFS('Codified Game Plan'!$I$3:$I$477,'Codified Game Plan'!$E$3:$E$477,A844))</f>
        <v/>
      </c>
      <c r="F844" s="329" t="str">
        <f t="shared" si="4"/>
        <v>      - </v>
      </c>
      <c r="G844" s="295"/>
      <c r="H844" s="295"/>
      <c r="I844" s="295"/>
      <c r="J844" s="295"/>
      <c r="K844" s="295"/>
      <c r="L844" s="295"/>
      <c r="M844" s="295"/>
      <c r="N844" s="295"/>
      <c r="O844" s="295"/>
      <c r="P844" s="295"/>
      <c r="Q844" s="295"/>
      <c r="R844" s="295"/>
      <c r="S844" s="295"/>
      <c r="T844" s="295"/>
      <c r="U844" s="387"/>
      <c r="V844" s="387"/>
      <c r="W844" s="387"/>
      <c r="X844" s="387"/>
      <c r="Y844" s="387"/>
      <c r="Z844" s="387"/>
      <c r="AA844" s="387"/>
      <c r="AB844" s="387"/>
      <c r="AC844" s="387"/>
      <c r="AD844" s="387"/>
      <c r="AE844" s="387"/>
      <c r="AF844" s="387"/>
      <c r="AG844" s="387"/>
      <c r="AH844" s="387"/>
      <c r="AI844" s="387"/>
      <c r="AJ844" s="387"/>
      <c r="AK844" s="387"/>
      <c r="AL844" s="387"/>
      <c r="AM844" s="387"/>
      <c r="AN844" s="387"/>
      <c r="AO844" s="387"/>
      <c r="AP844" s="387"/>
      <c r="AQ844" s="387"/>
      <c r="AR844" s="387"/>
      <c r="AS844" s="387"/>
      <c r="AT844" s="387"/>
      <c r="AU844" s="387"/>
      <c r="AV844" s="387"/>
      <c r="AW844" s="387"/>
      <c r="AX844" s="387"/>
      <c r="AY844" s="387"/>
      <c r="AZ844" s="387"/>
      <c r="BA844" s="387"/>
      <c r="BB844" s="387"/>
      <c r="BC844" s="387"/>
      <c r="BD844" s="387"/>
      <c r="BE844" s="387"/>
      <c r="BF844" s="387"/>
      <c r="BG844" s="387"/>
      <c r="BH844" s="387"/>
      <c r="BI844" s="387"/>
      <c r="BJ844" s="387"/>
      <c r="BK844" s="387"/>
      <c r="BL844" s="387"/>
      <c r="BM844" s="387"/>
      <c r="BN844" s="387"/>
      <c r="BO844" s="387"/>
      <c r="BP844" s="387"/>
      <c r="BQ844" s="387"/>
      <c r="BR844" s="387"/>
      <c r="BS844" s="387"/>
      <c r="BT844" s="387"/>
      <c r="BU844" s="387"/>
      <c r="BV844" s="387"/>
      <c r="BW844" s="295"/>
      <c r="BX844" s="295"/>
      <c r="BY844" s="295"/>
    </row>
    <row r="845" ht="15.0" customHeight="1">
      <c r="A845" s="294"/>
      <c r="B845" s="295" t="str">
        <f>IF(ISTEXT(A845),SUMIF('Production Calendar'!$F$3:$F$171,'Crop Map'!$A845,'Production Calendar'!$G$3:$G$171),"")</f>
        <v/>
      </c>
      <c r="C845" s="327" t="str">
        <f t="shared" si="3"/>
        <v/>
      </c>
      <c r="D845" s="328" t="str">
        <f t="array" ref="D845">IF(ISBLANK(A845),"",XLOOKUP($A845,'Codified Game Plan'!$E$3:$E$477,'Codified Game Plan'!$G$3:$G$477,0))</f>
        <v/>
      </c>
      <c r="E845" s="328" t="str">
        <f>IF(ISBLANK(A845),"",MAXIFS('Codified Game Plan'!$I$3:$I$477,'Codified Game Plan'!$E$3:$E$477,A845))</f>
        <v/>
      </c>
      <c r="F845" s="329" t="str">
        <f t="shared" si="4"/>
        <v>      - </v>
      </c>
      <c r="G845" s="295"/>
      <c r="H845" s="295"/>
      <c r="I845" s="295"/>
      <c r="J845" s="295"/>
      <c r="K845" s="295"/>
      <c r="L845" s="295"/>
      <c r="M845" s="295"/>
      <c r="N845" s="295"/>
      <c r="O845" s="295"/>
      <c r="P845" s="295"/>
      <c r="Q845" s="295"/>
      <c r="R845" s="295"/>
      <c r="S845" s="295"/>
      <c r="T845" s="295"/>
      <c r="U845" s="387"/>
      <c r="V845" s="387"/>
      <c r="W845" s="387"/>
      <c r="X845" s="387"/>
      <c r="Y845" s="387"/>
      <c r="Z845" s="387"/>
      <c r="AA845" s="387"/>
      <c r="AB845" s="387"/>
      <c r="AC845" s="387"/>
      <c r="AD845" s="387"/>
      <c r="AE845" s="387"/>
      <c r="AF845" s="387"/>
      <c r="AG845" s="387"/>
      <c r="AH845" s="387"/>
      <c r="AI845" s="387"/>
      <c r="AJ845" s="387"/>
      <c r="AK845" s="387"/>
      <c r="AL845" s="387"/>
      <c r="AM845" s="387"/>
      <c r="AN845" s="387"/>
      <c r="AO845" s="387"/>
      <c r="AP845" s="387"/>
      <c r="AQ845" s="387"/>
      <c r="AR845" s="387"/>
      <c r="AS845" s="387"/>
      <c r="AT845" s="387"/>
      <c r="AU845" s="387"/>
      <c r="AV845" s="387"/>
      <c r="AW845" s="387"/>
      <c r="AX845" s="387"/>
      <c r="AY845" s="387"/>
      <c r="AZ845" s="387"/>
      <c r="BA845" s="387"/>
      <c r="BB845" s="387"/>
      <c r="BC845" s="387"/>
      <c r="BD845" s="387"/>
      <c r="BE845" s="387"/>
      <c r="BF845" s="387"/>
      <c r="BG845" s="387"/>
      <c r="BH845" s="387"/>
      <c r="BI845" s="387"/>
      <c r="BJ845" s="387"/>
      <c r="BK845" s="387"/>
      <c r="BL845" s="387"/>
      <c r="BM845" s="387"/>
      <c r="BN845" s="387"/>
      <c r="BO845" s="387"/>
      <c r="BP845" s="387"/>
      <c r="BQ845" s="387"/>
      <c r="BR845" s="387"/>
      <c r="BS845" s="387"/>
      <c r="BT845" s="387"/>
      <c r="BU845" s="387"/>
      <c r="BV845" s="387"/>
      <c r="BW845" s="295"/>
      <c r="BX845" s="295"/>
      <c r="BY845" s="295"/>
    </row>
    <row r="846" ht="15.0" customHeight="1">
      <c r="A846" s="294"/>
      <c r="B846" s="295" t="str">
        <f>IF(ISTEXT(A846),SUMIF('Production Calendar'!$F$3:$F$171,'Crop Map'!$A846,'Production Calendar'!$G$3:$G$171),"")</f>
        <v/>
      </c>
      <c r="C846" s="327" t="str">
        <f t="shared" si="3"/>
        <v/>
      </c>
      <c r="D846" s="328" t="str">
        <f t="array" ref="D846">IF(ISBLANK(A846),"",XLOOKUP($A846,'Codified Game Plan'!$E$3:$E$477,'Codified Game Plan'!$G$3:$G$477,0))</f>
        <v/>
      </c>
      <c r="E846" s="328" t="str">
        <f>IF(ISBLANK(A846),"",MAXIFS('Codified Game Plan'!$I$3:$I$477,'Codified Game Plan'!$E$3:$E$477,A846))</f>
        <v/>
      </c>
      <c r="F846" s="329" t="str">
        <f t="shared" si="4"/>
        <v>      - </v>
      </c>
      <c r="G846" s="295"/>
      <c r="H846" s="295"/>
      <c r="I846" s="295"/>
      <c r="J846" s="295"/>
      <c r="K846" s="295"/>
      <c r="L846" s="295"/>
      <c r="M846" s="295"/>
      <c r="N846" s="295"/>
      <c r="O846" s="295"/>
      <c r="P846" s="295"/>
      <c r="Q846" s="295"/>
      <c r="R846" s="295"/>
      <c r="S846" s="295"/>
      <c r="T846" s="295"/>
      <c r="U846" s="387"/>
      <c r="V846" s="387"/>
      <c r="W846" s="387"/>
      <c r="X846" s="387"/>
      <c r="Y846" s="387"/>
      <c r="Z846" s="387"/>
      <c r="AA846" s="387"/>
      <c r="AB846" s="387"/>
      <c r="AC846" s="387"/>
      <c r="AD846" s="387"/>
      <c r="AE846" s="387"/>
      <c r="AF846" s="387"/>
      <c r="AG846" s="387"/>
      <c r="AH846" s="387"/>
      <c r="AI846" s="387"/>
      <c r="AJ846" s="387"/>
      <c r="AK846" s="387"/>
      <c r="AL846" s="387"/>
      <c r="AM846" s="387"/>
      <c r="AN846" s="387"/>
      <c r="AO846" s="387"/>
      <c r="AP846" s="387"/>
      <c r="AQ846" s="387"/>
      <c r="AR846" s="387"/>
      <c r="AS846" s="387"/>
      <c r="AT846" s="387"/>
      <c r="AU846" s="387"/>
      <c r="AV846" s="387"/>
      <c r="AW846" s="387"/>
      <c r="AX846" s="387"/>
      <c r="AY846" s="387"/>
      <c r="AZ846" s="387"/>
      <c r="BA846" s="387"/>
      <c r="BB846" s="387"/>
      <c r="BC846" s="387"/>
      <c r="BD846" s="387"/>
      <c r="BE846" s="387"/>
      <c r="BF846" s="387"/>
      <c r="BG846" s="387"/>
      <c r="BH846" s="387"/>
      <c r="BI846" s="387"/>
      <c r="BJ846" s="387"/>
      <c r="BK846" s="387"/>
      <c r="BL846" s="387"/>
      <c r="BM846" s="387"/>
      <c r="BN846" s="387"/>
      <c r="BO846" s="387"/>
      <c r="BP846" s="387"/>
      <c r="BQ846" s="387"/>
      <c r="BR846" s="387"/>
      <c r="BS846" s="387"/>
      <c r="BT846" s="387"/>
      <c r="BU846" s="387"/>
      <c r="BV846" s="387"/>
      <c r="BW846" s="295"/>
      <c r="BX846" s="295"/>
      <c r="BY846" s="295"/>
    </row>
    <row r="847" ht="15.0" customHeight="1">
      <c r="A847" s="294"/>
      <c r="B847" s="295" t="str">
        <f>IF(ISTEXT(A847),SUMIF('Production Calendar'!$F$3:$F$171,'Crop Map'!$A847,'Production Calendar'!$G$3:$G$171),"")</f>
        <v/>
      </c>
      <c r="C847" s="327" t="str">
        <f t="shared" si="3"/>
        <v/>
      </c>
      <c r="D847" s="328" t="str">
        <f t="array" ref="D847">IF(ISBLANK(A847),"",XLOOKUP($A847,'Codified Game Plan'!$E$3:$E$477,'Codified Game Plan'!$G$3:$G$477,0))</f>
        <v/>
      </c>
      <c r="E847" s="328" t="str">
        <f>IF(ISBLANK(A847),"",MAXIFS('Codified Game Plan'!$I$3:$I$477,'Codified Game Plan'!$E$3:$E$477,A847))</f>
        <v/>
      </c>
      <c r="F847" s="329" t="str">
        <f t="shared" si="4"/>
        <v>      - </v>
      </c>
      <c r="G847" s="295"/>
      <c r="H847" s="295"/>
      <c r="I847" s="295"/>
      <c r="J847" s="295"/>
      <c r="K847" s="295"/>
      <c r="L847" s="295"/>
      <c r="M847" s="295"/>
      <c r="N847" s="295"/>
      <c r="O847" s="295"/>
      <c r="P847" s="295"/>
      <c r="Q847" s="295"/>
      <c r="R847" s="295"/>
      <c r="S847" s="295"/>
      <c r="T847" s="295"/>
      <c r="U847" s="387"/>
      <c r="V847" s="387"/>
      <c r="W847" s="387"/>
      <c r="X847" s="387"/>
      <c r="Y847" s="387"/>
      <c r="Z847" s="387"/>
      <c r="AA847" s="387"/>
      <c r="AB847" s="387"/>
      <c r="AC847" s="387"/>
      <c r="AD847" s="387"/>
      <c r="AE847" s="387"/>
      <c r="AF847" s="387"/>
      <c r="AG847" s="387"/>
      <c r="AH847" s="387"/>
      <c r="AI847" s="387"/>
      <c r="AJ847" s="387"/>
      <c r="AK847" s="387"/>
      <c r="AL847" s="387"/>
      <c r="AM847" s="387"/>
      <c r="AN847" s="387"/>
      <c r="AO847" s="387"/>
      <c r="AP847" s="387"/>
      <c r="AQ847" s="387"/>
      <c r="AR847" s="387"/>
      <c r="AS847" s="387"/>
      <c r="AT847" s="387"/>
      <c r="AU847" s="387"/>
      <c r="AV847" s="387"/>
      <c r="AW847" s="387"/>
      <c r="AX847" s="387"/>
      <c r="AY847" s="387"/>
      <c r="AZ847" s="387"/>
      <c r="BA847" s="387"/>
      <c r="BB847" s="387"/>
      <c r="BC847" s="387"/>
      <c r="BD847" s="387"/>
      <c r="BE847" s="387"/>
      <c r="BF847" s="387"/>
      <c r="BG847" s="387"/>
      <c r="BH847" s="387"/>
      <c r="BI847" s="387"/>
      <c r="BJ847" s="387"/>
      <c r="BK847" s="387"/>
      <c r="BL847" s="387"/>
      <c r="BM847" s="387"/>
      <c r="BN847" s="387"/>
      <c r="BO847" s="387"/>
      <c r="BP847" s="387"/>
      <c r="BQ847" s="387"/>
      <c r="BR847" s="387"/>
      <c r="BS847" s="387"/>
      <c r="BT847" s="387"/>
      <c r="BU847" s="387"/>
      <c r="BV847" s="387"/>
      <c r="BW847" s="295"/>
      <c r="BX847" s="295"/>
      <c r="BY847" s="295"/>
    </row>
    <row r="848" ht="15.0" customHeight="1">
      <c r="A848" s="294"/>
      <c r="B848" s="295" t="str">
        <f>IF(ISTEXT(A848),SUMIF('Production Calendar'!$F$3:$F$171,'Crop Map'!$A848,'Production Calendar'!$G$3:$G$171),"")</f>
        <v/>
      </c>
      <c r="C848" s="327" t="str">
        <f t="shared" si="3"/>
        <v/>
      </c>
      <c r="D848" s="328" t="str">
        <f t="array" ref="D848">IF(ISBLANK(A848),"",XLOOKUP($A848,'Codified Game Plan'!$E$3:$E$477,'Codified Game Plan'!$G$3:$G$477,0))</f>
        <v/>
      </c>
      <c r="E848" s="328" t="str">
        <f>IF(ISBLANK(A848),"",MAXIFS('Codified Game Plan'!$I$3:$I$477,'Codified Game Plan'!$E$3:$E$477,A848))</f>
        <v/>
      </c>
      <c r="F848" s="329" t="str">
        <f t="shared" si="4"/>
        <v>      - </v>
      </c>
      <c r="G848" s="295"/>
      <c r="H848" s="295"/>
      <c r="I848" s="295"/>
      <c r="J848" s="295"/>
      <c r="K848" s="295"/>
      <c r="L848" s="295"/>
      <c r="M848" s="295"/>
      <c r="N848" s="295"/>
      <c r="O848" s="295"/>
      <c r="P848" s="295"/>
      <c r="Q848" s="295"/>
      <c r="R848" s="295"/>
      <c r="S848" s="295"/>
      <c r="T848" s="295"/>
      <c r="U848" s="387"/>
      <c r="V848" s="387"/>
      <c r="W848" s="387"/>
      <c r="X848" s="387"/>
      <c r="Y848" s="387"/>
      <c r="Z848" s="387"/>
      <c r="AA848" s="387"/>
      <c r="AB848" s="387"/>
      <c r="AC848" s="387"/>
      <c r="AD848" s="387"/>
      <c r="AE848" s="387"/>
      <c r="AF848" s="387"/>
      <c r="AG848" s="387"/>
      <c r="AH848" s="387"/>
      <c r="AI848" s="387"/>
      <c r="AJ848" s="387"/>
      <c r="AK848" s="387"/>
      <c r="AL848" s="387"/>
      <c r="AM848" s="387"/>
      <c r="AN848" s="387"/>
      <c r="AO848" s="387"/>
      <c r="AP848" s="387"/>
      <c r="AQ848" s="387"/>
      <c r="AR848" s="387"/>
      <c r="AS848" s="387"/>
      <c r="AT848" s="387"/>
      <c r="AU848" s="387"/>
      <c r="AV848" s="387"/>
      <c r="AW848" s="387"/>
      <c r="AX848" s="387"/>
      <c r="AY848" s="387"/>
      <c r="AZ848" s="387"/>
      <c r="BA848" s="387"/>
      <c r="BB848" s="387"/>
      <c r="BC848" s="387"/>
      <c r="BD848" s="387"/>
      <c r="BE848" s="387"/>
      <c r="BF848" s="387"/>
      <c r="BG848" s="387"/>
      <c r="BH848" s="387"/>
      <c r="BI848" s="387"/>
      <c r="BJ848" s="387"/>
      <c r="BK848" s="387"/>
      <c r="BL848" s="387"/>
      <c r="BM848" s="387"/>
      <c r="BN848" s="387"/>
      <c r="BO848" s="387"/>
      <c r="BP848" s="387"/>
      <c r="BQ848" s="387"/>
      <c r="BR848" s="387"/>
      <c r="BS848" s="387"/>
      <c r="BT848" s="387"/>
      <c r="BU848" s="387"/>
      <c r="BV848" s="387"/>
      <c r="BW848" s="295"/>
      <c r="BX848" s="295"/>
      <c r="BY848" s="295"/>
    </row>
    <row r="849" ht="15.0" customHeight="1">
      <c r="A849" s="294"/>
      <c r="B849" s="295" t="str">
        <f>IF(ISTEXT(A849),SUMIF('Production Calendar'!$F$3:$F$171,'Crop Map'!$A849,'Production Calendar'!$G$3:$G$171),"")</f>
        <v/>
      </c>
      <c r="C849" s="327" t="str">
        <f t="shared" si="3"/>
        <v/>
      </c>
      <c r="D849" s="328" t="str">
        <f t="array" ref="D849">IF(ISBLANK(A849),"",XLOOKUP($A849,'Codified Game Plan'!$E$3:$E$477,'Codified Game Plan'!$G$3:$G$477,0))</f>
        <v/>
      </c>
      <c r="E849" s="328" t="str">
        <f>IF(ISBLANK(A849),"",MAXIFS('Codified Game Plan'!$I$3:$I$477,'Codified Game Plan'!$E$3:$E$477,A849))</f>
        <v/>
      </c>
      <c r="F849" s="329" t="str">
        <f t="shared" si="4"/>
        <v>      - </v>
      </c>
      <c r="G849" s="295"/>
      <c r="H849" s="295"/>
      <c r="I849" s="295"/>
      <c r="J849" s="295"/>
      <c r="K849" s="295"/>
      <c r="L849" s="295"/>
      <c r="M849" s="295"/>
      <c r="N849" s="295"/>
      <c r="O849" s="295"/>
      <c r="P849" s="295"/>
      <c r="Q849" s="295"/>
      <c r="R849" s="295"/>
      <c r="S849" s="295"/>
      <c r="T849" s="295"/>
      <c r="U849" s="387"/>
      <c r="V849" s="387"/>
      <c r="W849" s="387"/>
      <c r="X849" s="387"/>
      <c r="Y849" s="387"/>
      <c r="Z849" s="387"/>
      <c r="AA849" s="387"/>
      <c r="AB849" s="387"/>
      <c r="AC849" s="387"/>
      <c r="AD849" s="387"/>
      <c r="AE849" s="387"/>
      <c r="AF849" s="387"/>
      <c r="AG849" s="387"/>
      <c r="AH849" s="387"/>
      <c r="AI849" s="387"/>
      <c r="AJ849" s="387"/>
      <c r="AK849" s="387"/>
      <c r="AL849" s="387"/>
      <c r="AM849" s="387"/>
      <c r="AN849" s="387"/>
      <c r="AO849" s="387"/>
      <c r="AP849" s="387"/>
      <c r="AQ849" s="387"/>
      <c r="AR849" s="387"/>
      <c r="AS849" s="387"/>
      <c r="AT849" s="387"/>
      <c r="AU849" s="387"/>
      <c r="AV849" s="387"/>
      <c r="AW849" s="387"/>
      <c r="AX849" s="387"/>
      <c r="AY849" s="387"/>
      <c r="AZ849" s="387"/>
      <c r="BA849" s="387"/>
      <c r="BB849" s="387"/>
      <c r="BC849" s="387"/>
      <c r="BD849" s="387"/>
      <c r="BE849" s="387"/>
      <c r="BF849" s="387"/>
      <c r="BG849" s="387"/>
      <c r="BH849" s="387"/>
      <c r="BI849" s="387"/>
      <c r="BJ849" s="387"/>
      <c r="BK849" s="387"/>
      <c r="BL849" s="387"/>
      <c r="BM849" s="387"/>
      <c r="BN849" s="387"/>
      <c r="BO849" s="387"/>
      <c r="BP849" s="387"/>
      <c r="BQ849" s="387"/>
      <c r="BR849" s="387"/>
      <c r="BS849" s="387"/>
      <c r="BT849" s="387"/>
      <c r="BU849" s="387"/>
      <c r="BV849" s="387"/>
      <c r="BW849" s="295"/>
      <c r="BX849" s="295"/>
      <c r="BY849" s="295"/>
    </row>
    <row r="850" ht="15.0" customHeight="1">
      <c r="A850" s="294"/>
      <c r="B850" s="295" t="str">
        <f>IF(ISTEXT(A850),SUMIF('Production Calendar'!$F$3:$F$171,'Crop Map'!$A850,'Production Calendar'!$G$3:$G$171),"")</f>
        <v/>
      </c>
      <c r="C850" s="327" t="str">
        <f t="shared" si="3"/>
        <v/>
      </c>
      <c r="D850" s="328" t="str">
        <f t="array" ref="D850">IF(ISBLANK(A850),"",XLOOKUP($A850,'Codified Game Plan'!$E$3:$E$477,'Codified Game Plan'!$G$3:$G$477,0))</f>
        <v/>
      </c>
      <c r="E850" s="328" t="str">
        <f>IF(ISBLANK(A850),"",MAXIFS('Codified Game Plan'!$I$3:$I$477,'Codified Game Plan'!$E$3:$E$477,A850))</f>
        <v/>
      </c>
      <c r="F850" s="329" t="str">
        <f t="shared" si="4"/>
        <v>      - </v>
      </c>
      <c r="G850" s="295"/>
      <c r="H850" s="295"/>
      <c r="I850" s="295"/>
      <c r="J850" s="295"/>
      <c r="K850" s="295"/>
      <c r="L850" s="295"/>
      <c r="M850" s="295"/>
      <c r="N850" s="295"/>
      <c r="O850" s="295"/>
      <c r="P850" s="295"/>
      <c r="Q850" s="295"/>
      <c r="R850" s="295"/>
      <c r="S850" s="295"/>
      <c r="T850" s="295"/>
      <c r="U850" s="387"/>
      <c r="V850" s="387"/>
      <c r="W850" s="387"/>
      <c r="X850" s="387"/>
      <c r="Y850" s="387"/>
      <c r="Z850" s="387"/>
      <c r="AA850" s="387"/>
      <c r="AB850" s="387"/>
      <c r="AC850" s="387"/>
      <c r="AD850" s="387"/>
      <c r="AE850" s="387"/>
      <c r="AF850" s="387"/>
      <c r="AG850" s="387"/>
      <c r="AH850" s="387"/>
      <c r="AI850" s="387"/>
      <c r="AJ850" s="387"/>
      <c r="AK850" s="387"/>
      <c r="AL850" s="387"/>
      <c r="AM850" s="387"/>
      <c r="AN850" s="387"/>
      <c r="AO850" s="387"/>
      <c r="AP850" s="387"/>
      <c r="AQ850" s="387"/>
      <c r="AR850" s="387"/>
      <c r="AS850" s="387"/>
      <c r="AT850" s="387"/>
      <c r="AU850" s="387"/>
      <c r="AV850" s="387"/>
      <c r="AW850" s="387"/>
      <c r="AX850" s="387"/>
      <c r="AY850" s="387"/>
      <c r="AZ850" s="387"/>
      <c r="BA850" s="387"/>
      <c r="BB850" s="387"/>
      <c r="BC850" s="387"/>
      <c r="BD850" s="387"/>
      <c r="BE850" s="387"/>
      <c r="BF850" s="387"/>
      <c r="BG850" s="387"/>
      <c r="BH850" s="387"/>
      <c r="BI850" s="387"/>
      <c r="BJ850" s="387"/>
      <c r="BK850" s="387"/>
      <c r="BL850" s="387"/>
      <c r="BM850" s="387"/>
      <c r="BN850" s="387"/>
      <c r="BO850" s="387"/>
      <c r="BP850" s="387"/>
      <c r="BQ850" s="387"/>
      <c r="BR850" s="387"/>
      <c r="BS850" s="387"/>
      <c r="BT850" s="387"/>
      <c r="BU850" s="387"/>
      <c r="BV850" s="387"/>
      <c r="BW850" s="295"/>
      <c r="BX850" s="295"/>
      <c r="BY850" s="295"/>
    </row>
    <row r="851" ht="15.0" customHeight="1">
      <c r="A851" s="294"/>
      <c r="B851" s="295" t="str">
        <f>IF(ISTEXT(A851),SUMIF('Production Calendar'!$F$3:$F$171,'Crop Map'!$A851,'Production Calendar'!$G$3:$G$171),"")</f>
        <v/>
      </c>
      <c r="C851" s="327" t="str">
        <f t="shared" si="3"/>
        <v/>
      </c>
      <c r="D851" s="328" t="str">
        <f t="array" ref="D851">IF(ISBLANK(A851),"",XLOOKUP($A851,'Codified Game Plan'!$E$3:$E$477,'Codified Game Plan'!$G$3:$G$477,0))</f>
        <v/>
      </c>
      <c r="E851" s="328" t="str">
        <f>IF(ISBLANK(A851),"",MAXIFS('Codified Game Plan'!$I$3:$I$477,'Codified Game Plan'!$E$3:$E$477,A851))</f>
        <v/>
      </c>
      <c r="F851" s="329" t="str">
        <f t="shared" si="4"/>
        <v>      - </v>
      </c>
      <c r="G851" s="295"/>
      <c r="H851" s="295"/>
      <c r="I851" s="295"/>
      <c r="J851" s="295"/>
      <c r="K851" s="295"/>
      <c r="L851" s="295"/>
      <c r="M851" s="295"/>
      <c r="N851" s="295"/>
      <c r="O851" s="295"/>
      <c r="P851" s="295"/>
      <c r="Q851" s="295"/>
      <c r="R851" s="295"/>
      <c r="S851" s="295"/>
      <c r="T851" s="295"/>
      <c r="U851" s="387"/>
      <c r="V851" s="387"/>
      <c r="W851" s="387"/>
      <c r="X851" s="387"/>
      <c r="Y851" s="387"/>
      <c r="Z851" s="387"/>
      <c r="AA851" s="387"/>
      <c r="AB851" s="387"/>
      <c r="AC851" s="387"/>
      <c r="AD851" s="387"/>
      <c r="AE851" s="387"/>
      <c r="AF851" s="387"/>
      <c r="AG851" s="387"/>
      <c r="AH851" s="387"/>
      <c r="AI851" s="387"/>
      <c r="AJ851" s="387"/>
      <c r="AK851" s="387"/>
      <c r="AL851" s="387"/>
      <c r="AM851" s="387"/>
      <c r="AN851" s="387"/>
      <c r="AO851" s="387"/>
      <c r="AP851" s="387"/>
      <c r="AQ851" s="387"/>
      <c r="AR851" s="387"/>
      <c r="AS851" s="387"/>
      <c r="AT851" s="387"/>
      <c r="AU851" s="387"/>
      <c r="AV851" s="387"/>
      <c r="AW851" s="387"/>
      <c r="AX851" s="387"/>
      <c r="AY851" s="387"/>
      <c r="AZ851" s="387"/>
      <c r="BA851" s="387"/>
      <c r="BB851" s="387"/>
      <c r="BC851" s="387"/>
      <c r="BD851" s="387"/>
      <c r="BE851" s="387"/>
      <c r="BF851" s="387"/>
      <c r="BG851" s="387"/>
      <c r="BH851" s="387"/>
      <c r="BI851" s="387"/>
      <c r="BJ851" s="387"/>
      <c r="BK851" s="387"/>
      <c r="BL851" s="387"/>
      <c r="BM851" s="387"/>
      <c r="BN851" s="387"/>
      <c r="BO851" s="387"/>
      <c r="BP851" s="387"/>
      <c r="BQ851" s="387"/>
      <c r="BR851" s="387"/>
      <c r="BS851" s="387"/>
      <c r="BT851" s="387"/>
      <c r="BU851" s="387"/>
      <c r="BV851" s="387"/>
      <c r="BW851" s="295"/>
      <c r="BX851" s="295"/>
      <c r="BY851" s="295"/>
    </row>
    <row r="852" ht="15.0" customHeight="1">
      <c r="A852" s="294"/>
      <c r="B852" s="295" t="str">
        <f>IF(ISTEXT(A852),SUMIF('Production Calendar'!$F$3:$F$171,'Crop Map'!$A852,'Production Calendar'!$G$3:$G$171),"")</f>
        <v/>
      </c>
      <c r="C852" s="327" t="str">
        <f t="shared" si="3"/>
        <v/>
      </c>
      <c r="D852" s="328" t="str">
        <f t="array" ref="D852">IF(ISBLANK(A852),"",XLOOKUP($A852,'Codified Game Plan'!$E$3:$E$477,'Codified Game Plan'!$G$3:$G$477,0))</f>
        <v/>
      </c>
      <c r="E852" s="328" t="str">
        <f>IF(ISBLANK(A852),"",MAXIFS('Codified Game Plan'!$I$3:$I$477,'Codified Game Plan'!$E$3:$E$477,A852))</f>
        <v/>
      </c>
      <c r="F852" s="329" t="str">
        <f t="shared" si="4"/>
        <v>      - </v>
      </c>
      <c r="G852" s="295"/>
      <c r="H852" s="295"/>
      <c r="I852" s="295"/>
      <c r="J852" s="295"/>
      <c r="K852" s="295"/>
      <c r="L852" s="295"/>
      <c r="M852" s="295"/>
      <c r="N852" s="295"/>
      <c r="O852" s="295"/>
      <c r="P852" s="295"/>
      <c r="Q852" s="295"/>
      <c r="R852" s="295"/>
      <c r="S852" s="295"/>
      <c r="T852" s="295"/>
      <c r="U852" s="387"/>
      <c r="V852" s="387"/>
      <c r="W852" s="387"/>
      <c r="X852" s="387"/>
      <c r="Y852" s="387"/>
      <c r="Z852" s="387"/>
      <c r="AA852" s="387"/>
      <c r="AB852" s="387"/>
      <c r="AC852" s="387"/>
      <c r="AD852" s="387"/>
      <c r="AE852" s="387"/>
      <c r="AF852" s="387"/>
      <c r="AG852" s="387"/>
      <c r="AH852" s="387"/>
      <c r="AI852" s="387"/>
      <c r="AJ852" s="387"/>
      <c r="AK852" s="387"/>
      <c r="AL852" s="387"/>
      <c r="AM852" s="387"/>
      <c r="AN852" s="387"/>
      <c r="AO852" s="387"/>
      <c r="AP852" s="387"/>
      <c r="AQ852" s="387"/>
      <c r="AR852" s="387"/>
      <c r="AS852" s="387"/>
      <c r="AT852" s="387"/>
      <c r="AU852" s="387"/>
      <c r="AV852" s="387"/>
      <c r="AW852" s="387"/>
      <c r="AX852" s="387"/>
      <c r="AY852" s="387"/>
      <c r="AZ852" s="387"/>
      <c r="BA852" s="387"/>
      <c r="BB852" s="387"/>
      <c r="BC852" s="387"/>
      <c r="BD852" s="387"/>
      <c r="BE852" s="387"/>
      <c r="BF852" s="387"/>
      <c r="BG852" s="387"/>
      <c r="BH852" s="387"/>
      <c r="BI852" s="387"/>
      <c r="BJ852" s="387"/>
      <c r="BK852" s="387"/>
      <c r="BL852" s="387"/>
      <c r="BM852" s="387"/>
      <c r="BN852" s="387"/>
      <c r="BO852" s="387"/>
      <c r="BP852" s="387"/>
      <c r="BQ852" s="387"/>
      <c r="BR852" s="387"/>
      <c r="BS852" s="387"/>
      <c r="BT852" s="387"/>
      <c r="BU852" s="387"/>
      <c r="BV852" s="387"/>
      <c r="BW852" s="295"/>
      <c r="BX852" s="295"/>
      <c r="BY852" s="295"/>
    </row>
    <row r="853" ht="15.0" customHeight="1">
      <c r="A853" s="294"/>
      <c r="B853" s="295" t="str">
        <f>IF(ISTEXT(A853),SUMIF('Production Calendar'!$F$3:$F$171,'Crop Map'!$A853,'Production Calendar'!$G$3:$G$171),"")</f>
        <v/>
      </c>
      <c r="C853" s="327" t="str">
        <f t="shared" si="3"/>
        <v/>
      </c>
      <c r="D853" s="328" t="str">
        <f t="array" ref="D853">IF(ISBLANK(A853),"",XLOOKUP($A853,'Codified Game Plan'!$E$3:$E$477,'Codified Game Plan'!$G$3:$G$477,0))</f>
        <v/>
      </c>
      <c r="E853" s="328" t="str">
        <f>IF(ISBLANK(A853),"",MAXIFS('Codified Game Plan'!$I$3:$I$477,'Codified Game Plan'!$E$3:$E$477,A853))</f>
        <v/>
      </c>
      <c r="F853" s="329" t="str">
        <f t="shared" si="4"/>
        <v>      - </v>
      </c>
      <c r="G853" s="295"/>
      <c r="H853" s="295"/>
      <c r="I853" s="295"/>
      <c r="J853" s="295"/>
      <c r="K853" s="295"/>
      <c r="L853" s="295"/>
      <c r="M853" s="295"/>
      <c r="N853" s="295"/>
      <c r="O853" s="295"/>
      <c r="P853" s="295"/>
      <c r="Q853" s="295"/>
      <c r="R853" s="295"/>
      <c r="S853" s="295"/>
      <c r="T853" s="295"/>
      <c r="U853" s="387"/>
      <c r="V853" s="387"/>
      <c r="W853" s="387"/>
      <c r="X853" s="387"/>
      <c r="Y853" s="387"/>
      <c r="Z853" s="387"/>
      <c r="AA853" s="387"/>
      <c r="AB853" s="387"/>
      <c r="AC853" s="387"/>
      <c r="AD853" s="387"/>
      <c r="AE853" s="387"/>
      <c r="AF853" s="387"/>
      <c r="AG853" s="387"/>
      <c r="AH853" s="387"/>
      <c r="AI853" s="387"/>
      <c r="AJ853" s="387"/>
      <c r="AK853" s="387"/>
      <c r="AL853" s="387"/>
      <c r="AM853" s="387"/>
      <c r="AN853" s="387"/>
      <c r="AO853" s="387"/>
      <c r="AP853" s="387"/>
      <c r="AQ853" s="387"/>
      <c r="AR853" s="387"/>
      <c r="AS853" s="387"/>
      <c r="AT853" s="387"/>
      <c r="AU853" s="387"/>
      <c r="AV853" s="387"/>
      <c r="AW853" s="387"/>
      <c r="AX853" s="387"/>
      <c r="AY853" s="387"/>
      <c r="AZ853" s="387"/>
      <c r="BA853" s="387"/>
      <c r="BB853" s="387"/>
      <c r="BC853" s="387"/>
      <c r="BD853" s="387"/>
      <c r="BE853" s="387"/>
      <c r="BF853" s="387"/>
      <c r="BG853" s="387"/>
      <c r="BH853" s="387"/>
      <c r="BI853" s="387"/>
      <c r="BJ853" s="387"/>
      <c r="BK853" s="387"/>
      <c r="BL853" s="387"/>
      <c r="BM853" s="387"/>
      <c r="BN853" s="387"/>
      <c r="BO853" s="387"/>
      <c r="BP853" s="387"/>
      <c r="BQ853" s="387"/>
      <c r="BR853" s="387"/>
      <c r="BS853" s="387"/>
      <c r="BT853" s="387"/>
      <c r="BU853" s="387"/>
      <c r="BV853" s="387"/>
      <c r="BW853" s="295"/>
      <c r="BX853" s="295"/>
      <c r="BY853" s="295"/>
    </row>
    <row r="854" ht="15.0" customHeight="1">
      <c r="A854" s="294"/>
      <c r="B854" s="295" t="str">
        <f>IF(ISTEXT(A854),SUMIF('Production Calendar'!$F$3:$F$171,'Crop Map'!$A854,'Production Calendar'!$G$3:$G$171),"")</f>
        <v/>
      </c>
      <c r="C854" s="327" t="str">
        <f t="shared" si="3"/>
        <v/>
      </c>
      <c r="D854" s="328" t="str">
        <f t="array" ref="D854">IF(ISBLANK(A854),"",XLOOKUP($A854,'Codified Game Plan'!$E$3:$E$477,'Codified Game Plan'!$G$3:$G$477,0))</f>
        <v/>
      </c>
      <c r="E854" s="328" t="str">
        <f>IF(ISBLANK(A854),"",MAXIFS('Codified Game Plan'!$I$3:$I$477,'Codified Game Plan'!$E$3:$E$477,A854))</f>
        <v/>
      </c>
      <c r="F854" s="329" t="str">
        <f t="shared" si="4"/>
        <v>      - </v>
      </c>
      <c r="G854" s="295"/>
      <c r="H854" s="295"/>
      <c r="I854" s="295"/>
      <c r="J854" s="295"/>
      <c r="K854" s="295"/>
      <c r="L854" s="295"/>
      <c r="M854" s="295"/>
      <c r="N854" s="295"/>
      <c r="O854" s="295"/>
      <c r="P854" s="295"/>
      <c r="Q854" s="295"/>
      <c r="R854" s="295"/>
      <c r="S854" s="295"/>
      <c r="T854" s="295"/>
      <c r="U854" s="387"/>
      <c r="V854" s="387"/>
      <c r="W854" s="387"/>
      <c r="X854" s="387"/>
      <c r="Y854" s="387"/>
      <c r="Z854" s="387"/>
      <c r="AA854" s="387"/>
      <c r="AB854" s="387"/>
      <c r="AC854" s="387"/>
      <c r="AD854" s="387"/>
      <c r="AE854" s="387"/>
      <c r="AF854" s="387"/>
      <c r="AG854" s="387"/>
      <c r="AH854" s="387"/>
      <c r="AI854" s="387"/>
      <c r="AJ854" s="387"/>
      <c r="AK854" s="387"/>
      <c r="AL854" s="387"/>
      <c r="AM854" s="387"/>
      <c r="AN854" s="387"/>
      <c r="AO854" s="387"/>
      <c r="AP854" s="387"/>
      <c r="AQ854" s="387"/>
      <c r="AR854" s="387"/>
      <c r="AS854" s="387"/>
      <c r="AT854" s="387"/>
      <c r="AU854" s="387"/>
      <c r="AV854" s="387"/>
      <c r="AW854" s="387"/>
      <c r="AX854" s="387"/>
      <c r="AY854" s="387"/>
      <c r="AZ854" s="387"/>
      <c r="BA854" s="387"/>
      <c r="BB854" s="387"/>
      <c r="BC854" s="387"/>
      <c r="BD854" s="387"/>
      <c r="BE854" s="387"/>
      <c r="BF854" s="387"/>
      <c r="BG854" s="387"/>
      <c r="BH854" s="387"/>
      <c r="BI854" s="387"/>
      <c r="BJ854" s="387"/>
      <c r="BK854" s="387"/>
      <c r="BL854" s="387"/>
      <c r="BM854" s="387"/>
      <c r="BN854" s="387"/>
      <c r="BO854" s="387"/>
      <c r="BP854" s="387"/>
      <c r="BQ854" s="387"/>
      <c r="BR854" s="387"/>
      <c r="BS854" s="387"/>
      <c r="BT854" s="387"/>
      <c r="BU854" s="387"/>
      <c r="BV854" s="387"/>
      <c r="BW854" s="295"/>
      <c r="BX854" s="295"/>
      <c r="BY854" s="295"/>
    </row>
    <row r="855" ht="15.0" customHeight="1">
      <c r="A855" s="294"/>
      <c r="B855" s="295" t="str">
        <f>IF(ISTEXT(A855),SUMIF('Production Calendar'!$F$3:$F$171,'Crop Map'!$A855,'Production Calendar'!$G$3:$G$171),"")</f>
        <v/>
      </c>
      <c r="C855" s="327" t="str">
        <f t="shared" si="3"/>
        <v/>
      </c>
      <c r="D855" s="328" t="str">
        <f t="array" ref="D855">IF(ISBLANK(A855),"",XLOOKUP($A855,'Codified Game Plan'!$E$3:$E$477,'Codified Game Plan'!$G$3:$G$477,0))</f>
        <v/>
      </c>
      <c r="E855" s="328" t="str">
        <f>IF(ISBLANK(A855),"",MAXIFS('Codified Game Plan'!$I$3:$I$477,'Codified Game Plan'!$E$3:$E$477,A855))</f>
        <v/>
      </c>
      <c r="F855" s="329" t="str">
        <f t="shared" si="4"/>
        <v>      - </v>
      </c>
      <c r="G855" s="295"/>
      <c r="H855" s="295"/>
      <c r="I855" s="295"/>
      <c r="J855" s="295"/>
      <c r="K855" s="295"/>
      <c r="L855" s="295"/>
      <c r="M855" s="295"/>
      <c r="N855" s="295"/>
      <c r="O855" s="295"/>
      <c r="P855" s="295"/>
      <c r="Q855" s="295"/>
      <c r="R855" s="295"/>
      <c r="S855" s="295"/>
      <c r="T855" s="295"/>
      <c r="U855" s="387"/>
      <c r="V855" s="387"/>
      <c r="W855" s="387"/>
      <c r="X855" s="387"/>
      <c r="Y855" s="387"/>
      <c r="Z855" s="387"/>
      <c r="AA855" s="387"/>
      <c r="AB855" s="387"/>
      <c r="AC855" s="387"/>
      <c r="AD855" s="387"/>
      <c r="AE855" s="387"/>
      <c r="AF855" s="387"/>
      <c r="AG855" s="387"/>
      <c r="AH855" s="387"/>
      <c r="AI855" s="387"/>
      <c r="AJ855" s="387"/>
      <c r="AK855" s="387"/>
      <c r="AL855" s="387"/>
      <c r="AM855" s="387"/>
      <c r="AN855" s="387"/>
      <c r="AO855" s="387"/>
      <c r="AP855" s="387"/>
      <c r="AQ855" s="387"/>
      <c r="AR855" s="387"/>
      <c r="AS855" s="387"/>
      <c r="AT855" s="387"/>
      <c r="AU855" s="387"/>
      <c r="AV855" s="387"/>
      <c r="AW855" s="387"/>
      <c r="AX855" s="387"/>
      <c r="AY855" s="387"/>
      <c r="AZ855" s="387"/>
      <c r="BA855" s="387"/>
      <c r="BB855" s="387"/>
      <c r="BC855" s="387"/>
      <c r="BD855" s="387"/>
      <c r="BE855" s="387"/>
      <c r="BF855" s="387"/>
      <c r="BG855" s="387"/>
      <c r="BH855" s="387"/>
      <c r="BI855" s="387"/>
      <c r="BJ855" s="387"/>
      <c r="BK855" s="387"/>
      <c r="BL855" s="387"/>
      <c r="BM855" s="387"/>
      <c r="BN855" s="387"/>
      <c r="BO855" s="387"/>
      <c r="BP855" s="387"/>
      <c r="BQ855" s="387"/>
      <c r="BR855" s="387"/>
      <c r="BS855" s="387"/>
      <c r="BT855" s="387"/>
      <c r="BU855" s="387"/>
      <c r="BV855" s="387"/>
      <c r="BW855" s="295"/>
      <c r="BX855" s="295"/>
      <c r="BY855" s="295"/>
    </row>
    <row r="856" ht="15.0" customHeight="1">
      <c r="A856" s="294"/>
      <c r="B856" s="295" t="str">
        <f>IF(ISTEXT(A856),SUMIF('Production Calendar'!$F$3:$F$171,'Crop Map'!$A856,'Production Calendar'!$G$3:$G$171),"")</f>
        <v/>
      </c>
      <c r="C856" s="327" t="str">
        <f t="shared" si="3"/>
        <v/>
      </c>
      <c r="D856" s="328" t="str">
        <f t="array" ref="D856">IF(ISBLANK(A856),"",XLOOKUP($A856,'Codified Game Plan'!$E$3:$E$477,'Codified Game Plan'!$G$3:$G$477,0))</f>
        <v/>
      </c>
      <c r="E856" s="328" t="str">
        <f>IF(ISBLANK(A856),"",MAXIFS('Codified Game Plan'!$I$3:$I$477,'Codified Game Plan'!$E$3:$E$477,A856))</f>
        <v/>
      </c>
      <c r="F856" s="329" t="str">
        <f t="shared" si="4"/>
        <v>      - </v>
      </c>
      <c r="G856" s="295"/>
      <c r="H856" s="295"/>
      <c r="I856" s="295"/>
      <c r="J856" s="295"/>
      <c r="K856" s="295"/>
      <c r="L856" s="295"/>
      <c r="M856" s="295"/>
      <c r="N856" s="295"/>
      <c r="O856" s="295"/>
      <c r="P856" s="295"/>
      <c r="Q856" s="295"/>
      <c r="R856" s="295"/>
      <c r="S856" s="295"/>
      <c r="T856" s="295"/>
      <c r="U856" s="387"/>
      <c r="V856" s="387"/>
      <c r="W856" s="387"/>
      <c r="X856" s="387"/>
      <c r="Y856" s="387"/>
      <c r="Z856" s="387"/>
      <c r="AA856" s="387"/>
      <c r="AB856" s="387"/>
      <c r="AC856" s="387"/>
      <c r="AD856" s="387"/>
      <c r="AE856" s="387"/>
      <c r="AF856" s="387"/>
      <c r="AG856" s="387"/>
      <c r="AH856" s="387"/>
      <c r="AI856" s="387"/>
      <c r="AJ856" s="387"/>
      <c r="AK856" s="387"/>
      <c r="AL856" s="387"/>
      <c r="AM856" s="387"/>
      <c r="AN856" s="387"/>
      <c r="AO856" s="387"/>
      <c r="AP856" s="387"/>
      <c r="AQ856" s="387"/>
      <c r="AR856" s="387"/>
      <c r="AS856" s="387"/>
      <c r="AT856" s="387"/>
      <c r="AU856" s="387"/>
      <c r="AV856" s="387"/>
      <c r="AW856" s="387"/>
      <c r="AX856" s="387"/>
      <c r="AY856" s="387"/>
      <c r="AZ856" s="387"/>
      <c r="BA856" s="387"/>
      <c r="BB856" s="387"/>
      <c r="BC856" s="387"/>
      <c r="BD856" s="387"/>
      <c r="BE856" s="387"/>
      <c r="BF856" s="387"/>
      <c r="BG856" s="387"/>
      <c r="BH856" s="387"/>
      <c r="BI856" s="387"/>
      <c r="BJ856" s="387"/>
      <c r="BK856" s="387"/>
      <c r="BL856" s="387"/>
      <c r="BM856" s="387"/>
      <c r="BN856" s="387"/>
      <c r="BO856" s="387"/>
      <c r="BP856" s="387"/>
      <c r="BQ856" s="387"/>
      <c r="BR856" s="387"/>
      <c r="BS856" s="387"/>
      <c r="BT856" s="387"/>
      <c r="BU856" s="387"/>
      <c r="BV856" s="387"/>
      <c r="BW856" s="295"/>
      <c r="BX856" s="295"/>
      <c r="BY856" s="295"/>
    </row>
    <row r="857" ht="15.0" customHeight="1">
      <c r="A857" s="294"/>
      <c r="B857" s="295" t="str">
        <f>IF(ISTEXT(A857),SUMIF('Production Calendar'!$F$3:$F$171,'Crop Map'!$A857,'Production Calendar'!$G$3:$G$171),"")</f>
        <v/>
      </c>
      <c r="C857" s="327" t="str">
        <f t="shared" si="3"/>
        <v/>
      </c>
      <c r="D857" s="328" t="str">
        <f t="array" ref="D857">IF(ISBLANK(A857),"",XLOOKUP($A857,'Codified Game Plan'!$E$3:$E$477,'Codified Game Plan'!$G$3:$G$477,0))</f>
        <v/>
      </c>
      <c r="E857" s="328" t="str">
        <f>IF(ISBLANK(A857),"",MAXIFS('Codified Game Plan'!$I$3:$I$477,'Codified Game Plan'!$E$3:$E$477,A857))</f>
        <v/>
      </c>
      <c r="F857" s="329" t="str">
        <f t="shared" si="4"/>
        <v>      - </v>
      </c>
      <c r="G857" s="295"/>
      <c r="H857" s="295"/>
      <c r="I857" s="295"/>
      <c r="J857" s="295"/>
      <c r="K857" s="295"/>
      <c r="L857" s="295"/>
      <c r="M857" s="295"/>
      <c r="N857" s="295"/>
      <c r="O857" s="295"/>
      <c r="P857" s="295"/>
      <c r="Q857" s="295"/>
      <c r="R857" s="295"/>
      <c r="S857" s="295"/>
      <c r="T857" s="295"/>
      <c r="U857" s="387"/>
      <c r="V857" s="387"/>
      <c r="W857" s="387"/>
      <c r="X857" s="387"/>
      <c r="Y857" s="387"/>
      <c r="Z857" s="387"/>
      <c r="AA857" s="387"/>
      <c r="AB857" s="387"/>
      <c r="AC857" s="387"/>
      <c r="AD857" s="387"/>
      <c r="AE857" s="387"/>
      <c r="AF857" s="387"/>
      <c r="AG857" s="387"/>
      <c r="AH857" s="387"/>
      <c r="AI857" s="387"/>
      <c r="AJ857" s="387"/>
      <c r="AK857" s="387"/>
      <c r="AL857" s="387"/>
      <c r="AM857" s="387"/>
      <c r="AN857" s="387"/>
      <c r="AO857" s="387"/>
      <c r="AP857" s="387"/>
      <c r="AQ857" s="387"/>
      <c r="AR857" s="387"/>
      <c r="AS857" s="387"/>
      <c r="AT857" s="387"/>
      <c r="AU857" s="387"/>
      <c r="AV857" s="387"/>
      <c r="AW857" s="387"/>
      <c r="AX857" s="387"/>
      <c r="AY857" s="387"/>
      <c r="AZ857" s="387"/>
      <c r="BA857" s="387"/>
      <c r="BB857" s="387"/>
      <c r="BC857" s="387"/>
      <c r="BD857" s="387"/>
      <c r="BE857" s="387"/>
      <c r="BF857" s="387"/>
      <c r="BG857" s="387"/>
      <c r="BH857" s="387"/>
      <c r="BI857" s="387"/>
      <c r="BJ857" s="387"/>
      <c r="BK857" s="387"/>
      <c r="BL857" s="387"/>
      <c r="BM857" s="387"/>
      <c r="BN857" s="387"/>
      <c r="BO857" s="387"/>
      <c r="BP857" s="387"/>
      <c r="BQ857" s="387"/>
      <c r="BR857" s="387"/>
      <c r="BS857" s="387"/>
      <c r="BT857" s="387"/>
      <c r="BU857" s="387"/>
      <c r="BV857" s="387"/>
      <c r="BW857" s="295"/>
      <c r="BX857" s="295"/>
      <c r="BY857" s="295"/>
    </row>
    <row r="858" ht="15.0" customHeight="1">
      <c r="A858" s="294"/>
      <c r="B858" s="295" t="str">
        <f>IF(ISTEXT(A858),SUMIF('Production Calendar'!$F$3:$F$171,'Crop Map'!$A858,'Production Calendar'!$G$3:$G$171),"")</f>
        <v/>
      </c>
      <c r="C858" s="327" t="str">
        <f t="shared" si="3"/>
        <v/>
      </c>
      <c r="D858" s="328" t="str">
        <f t="array" ref="D858">IF(ISBLANK(A858),"",XLOOKUP($A858,'Codified Game Plan'!$E$3:$E$477,'Codified Game Plan'!$G$3:$G$477,0))</f>
        <v/>
      </c>
      <c r="E858" s="328" t="str">
        <f>IF(ISBLANK(A858),"",MAXIFS('Codified Game Plan'!$I$3:$I$477,'Codified Game Plan'!$E$3:$E$477,A858))</f>
        <v/>
      </c>
      <c r="F858" s="329" t="str">
        <f t="shared" si="4"/>
        <v>      - </v>
      </c>
      <c r="G858" s="295"/>
      <c r="H858" s="295"/>
      <c r="I858" s="295"/>
      <c r="J858" s="295"/>
      <c r="K858" s="295"/>
      <c r="L858" s="295"/>
      <c r="M858" s="295"/>
      <c r="N858" s="295"/>
      <c r="O858" s="295"/>
      <c r="P858" s="295"/>
      <c r="Q858" s="295"/>
      <c r="R858" s="295"/>
      <c r="S858" s="295"/>
      <c r="T858" s="295"/>
      <c r="U858" s="387"/>
      <c r="V858" s="387"/>
      <c r="W858" s="387"/>
      <c r="X858" s="387"/>
      <c r="Y858" s="387"/>
      <c r="Z858" s="387"/>
      <c r="AA858" s="387"/>
      <c r="AB858" s="387"/>
      <c r="AC858" s="387"/>
      <c r="AD858" s="387"/>
      <c r="AE858" s="387"/>
      <c r="AF858" s="387"/>
      <c r="AG858" s="387"/>
      <c r="AH858" s="387"/>
      <c r="AI858" s="387"/>
      <c r="AJ858" s="387"/>
      <c r="AK858" s="387"/>
      <c r="AL858" s="387"/>
      <c r="AM858" s="387"/>
      <c r="AN858" s="387"/>
      <c r="AO858" s="387"/>
      <c r="AP858" s="387"/>
      <c r="AQ858" s="387"/>
      <c r="AR858" s="387"/>
      <c r="AS858" s="387"/>
      <c r="AT858" s="387"/>
      <c r="AU858" s="387"/>
      <c r="AV858" s="387"/>
      <c r="AW858" s="387"/>
      <c r="AX858" s="387"/>
      <c r="AY858" s="387"/>
      <c r="AZ858" s="387"/>
      <c r="BA858" s="387"/>
      <c r="BB858" s="387"/>
      <c r="BC858" s="387"/>
      <c r="BD858" s="387"/>
      <c r="BE858" s="387"/>
      <c r="BF858" s="387"/>
      <c r="BG858" s="387"/>
      <c r="BH858" s="387"/>
      <c r="BI858" s="387"/>
      <c r="BJ858" s="387"/>
      <c r="BK858" s="387"/>
      <c r="BL858" s="387"/>
      <c r="BM858" s="387"/>
      <c r="BN858" s="387"/>
      <c r="BO858" s="387"/>
      <c r="BP858" s="387"/>
      <c r="BQ858" s="387"/>
      <c r="BR858" s="387"/>
      <c r="BS858" s="387"/>
      <c r="BT858" s="387"/>
      <c r="BU858" s="387"/>
      <c r="BV858" s="387"/>
      <c r="BW858" s="295"/>
      <c r="BX858" s="295"/>
      <c r="BY858" s="295"/>
    </row>
    <row r="859" ht="15.0" customHeight="1">
      <c r="A859" s="294"/>
      <c r="B859" s="295" t="str">
        <f>IF(ISTEXT(A859),SUMIF('Production Calendar'!$F$3:$F$171,'Crop Map'!$A859,'Production Calendar'!$G$3:$G$171),"")</f>
        <v/>
      </c>
      <c r="C859" s="327" t="str">
        <f t="shared" si="3"/>
        <v/>
      </c>
      <c r="D859" s="328" t="str">
        <f t="array" ref="D859">IF(ISBLANK(A859),"",XLOOKUP($A859,'Codified Game Plan'!$E$3:$E$477,'Codified Game Plan'!$G$3:$G$477,0))</f>
        <v/>
      </c>
      <c r="E859" s="328" t="str">
        <f>IF(ISBLANK(A859),"",MAXIFS('Codified Game Plan'!$I$3:$I$477,'Codified Game Plan'!$E$3:$E$477,A859))</f>
        <v/>
      </c>
      <c r="F859" s="329" t="str">
        <f t="shared" si="4"/>
        <v>      - </v>
      </c>
      <c r="G859" s="295"/>
      <c r="H859" s="295"/>
      <c r="I859" s="295"/>
      <c r="J859" s="295"/>
      <c r="K859" s="295"/>
      <c r="L859" s="295"/>
      <c r="M859" s="295"/>
      <c r="N859" s="295"/>
      <c r="O859" s="295"/>
      <c r="P859" s="295"/>
      <c r="Q859" s="295"/>
      <c r="R859" s="295"/>
      <c r="S859" s="295"/>
      <c r="T859" s="295"/>
      <c r="U859" s="387"/>
      <c r="V859" s="387"/>
      <c r="W859" s="387"/>
      <c r="X859" s="387"/>
      <c r="Y859" s="387"/>
      <c r="Z859" s="387"/>
      <c r="AA859" s="387"/>
      <c r="AB859" s="387"/>
      <c r="AC859" s="387"/>
      <c r="AD859" s="387"/>
      <c r="AE859" s="387"/>
      <c r="AF859" s="387"/>
      <c r="AG859" s="387"/>
      <c r="AH859" s="387"/>
      <c r="AI859" s="387"/>
      <c r="AJ859" s="387"/>
      <c r="AK859" s="387"/>
      <c r="AL859" s="387"/>
      <c r="AM859" s="387"/>
      <c r="AN859" s="387"/>
      <c r="AO859" s="387"/>
      <c r="AP859" s="387"/>
      <c r="AQ859" s="387"/>
      <c r="AR859" s="387"/>
      <c r="AS859" s="387"/>
      <c r="AT859" s="387"/>
      <c r="AU859" s="387"/>
      <c r="AV859" s="387"/>
      <c r="AW859" s="387"/>
      <c r="AX859" s="387"/>
      <c r="AY859" s="387"/>
      <c r="AZ859" s="387"/>
      <c r="BA859" s="387"/>
      <c r="BB859" s="387"/>
      <c r="BC859" s="387"/>
      <c r="BD859" s="387"/>
      <c r="BE859" s="387"/>
      <c r="BF859" s="387"/>
      <c r="BG859" s="387"/>
      <c r="BH859" s="387"/>
      <c r="BI859" s="387"/>
      <c r="BJ859" s="387"/>
      <c r="BK859" s="387"/>
      <c r="BL859" s="387"/>
      <c r="BM859" s="387"/>
      <c r="BN859" s="387"/>
      <c r="BO859" s="387"/>
      <c r="BP859" s="387"/>
      <c r="BQ859" s="387"/>
      <c r="BR859" s="387"/>
      <c r="BS859" s="387"/>
      <c r="BT859" s="387"/>
      <c r="BU859" s="387"/>
      <c r="BV859" s="387"/>
      <c r="BW859" s="295"/>
      <c r="BX859" s="295"/>
      <c r="BY859" s="295"/>
    </row>
    <row r="860" ht="15.0" customHeight="1">
      <c r="A860" s="294"/>
      <c r="B860" s="295" t="str">
        <f>IF(ISTEXT(A860),SUMIF('Production Calendar'!$F$3:$F$171,'Crop Map'!$A860,'Production Calendar'!$G$3:$G$171),"")</f>
        <v/>
      </c>
      <c r="C860" s="327" t="str">
        <f t="shared" si="3"/>
        <v/>
      </c>
      <c r="D860" s="328" t="str">
        <f t="array" ref="D860">IF(ISBLANK(A860),"",XLOOKUP($A860,'Codified Game Plan'!$E$3:$E$477,'Codified Game Plan'!$G$3:$G$477,0))</f>
        <v/>
      </c>
      <c r="E860" s="328" t="str">
        <f>IF(ISBLANK(A860),"",MAXIFS('Codified Game Plan'!$I$3:$I$477,'Codified Game Plan'!$E$3:$E$477,A860))</f>
        <v/>
      </c>
      <c r="F860" s="329" t="str">
        <f t="shared" si="4"/>
        <v>      - </v>
      </c>
      <c r="G860" s="295"/>
      <c r="H860" s="295"/>
      <c r="I860" s="295"/>
      <c r="J860" s="295"/>
      <c r="K860" s="295"/>
      <c r="L860" s="295"/>
      <c r="M860" s="295"/>
      <c r="N860" s="295"/>
      <c r="O860" s="295"/>
      <c r="P860" s="295"/>
      <c r="Q860" s="295"/>
      <c r="R860" s="295"/>
      <c r="S860" s="295"/>
      <c r="T860" s="295"/>
      <c r="U860" s="387"/>
      <c r="V860" s="387"/>
      <c r="W860" s="387"/>
      <c r="X860" s="387"/>
      <c r="Y860" s="387"/>
      <c r="Z860" s="387"/>
      <c r="AA860" s="387"/>
      <c r="AB860" s="387"/>
      <c r="AC860" s="387"/>
      <c r="AD860" s="387"/>
      <c r="AE860" s="387"/>
      <c r="AF860" s="387"/>
      <c r="AG860" s="387"/>
      <c r="AH860" s="387"/>
      <c r="AI860" s="387"/>
      <c r="AJ860" s="387"/>
      <c r="AK860" s="387"/>
      <c r="AL860" s="387"/>
      <c r="AM860" s="387"/>
      <c r="AN860" s="387"/>
      <c r="AO860" s="387"/>
      <c r="AP860" s="387"/>
      <c r="AQ860" s="387"/>
      <c r="AR860" s="387"/>
      <c r="AS860" s="387"/>
      <c r="AT860" s="387"/>
      <c r="AU860" s="387"/>
      <c r="AV860" s="387"/>
      <c r="AW860" s="387"/>
      <c r="AX860" s="387"/>
      <c r="AY860" s="387"/>
      <c r="AZ860" s="387"/>
      <c r="BA860" s="387"/>
      <c r="BB860" s="387"/>
      <c r="BC860" s="387"/>
      <c r="BD860" s="387"/>
      <c r="BE860" s="387"/>
      <c r="BF860" s="387"/>
      <c r="BG860" s="387"/>
      <c r="BH860" s="387"/>
      <c r="BI860" s="387"/>
      <c r="BJ860" s="387"/>
      <c r="BK860" s="387"/>
      <c r="BL860" s="387"/>
      <c r="BM860" s="387"/>
      <c r="BN860" s="387"/>
      <c r="BO860" s="387"/>
      <c r="BP860" s="387"/>
      <c r="BQ860" s="387"/>
      <c r="BR860" s="387"/>
      <c r="BS860" s="387"/>
      <c r="BT860" s="387"/>
      <c r="BU860" s="387"/>
      <c r="BV860" s="387"/>
      <c r="BW860" s="295"/>
      <c r="BX860" s="295"/>
      <c r="BY860" s="295"/>
    </row>
    <row r="861" ht="15.0" customHeight="1">
      <c r="A861" s="294"/>
      <c r="B861" s="295" t="str">
        <f>IF(ISTEXT(A861),SUMIF('Production Calendar'!$F$3:$F$171,'Crop Map'!$A861,'Production Calendar'!$G$3:$G$171),"")</f>
        <v/>
      </c>
      <c r="C861" s="327" t="str">
        <f t="shared" si="3"/>
        <v/>
      </c>
      <c r="D861" s="328" t="str">
        <f t="array" ref="D861">IF(ISBLANK(A861),"",XLOOKUP($A861,'Codified Game Plan'!$E$3:$E$477,'Codified Game Plan'!$G$3:$G$477,0))</f>
        <v/>
      </c>
      <c r="E861" s="328" t="str">
        <f>IF(ISBLANK(A861),"",MAXIFS('Codified Game Plan'!$I$3:$I$477,'Codified Game Plan'!$E$3:$E$477,A861))</f>
        <v/>
      </c>
      <c r="F861" s="329" t="str">
        <f t="shared" si="4"/>
        <v>      - </v>
      </c>
      <c r="G861" s="295"/>
      <c r="H861" s="295"/>
      <c r="I861" s="295"/>
      <c r="J861" s="295"/>
      <c r="K861" s="295"/>
      <c r="L861" s="295"/>
      <c r="M861" s="295"/>
      <c r="N861" s="295"/>
      <c r="O861" s="295"/>
      <c r="P861" s="295"/>
      <c r="Q861" s="295"/>
      <c r="R861" s="295"/>
      <c r="S861" s="295"/>
      <c r="T861" s="295"/>
      <c r="U861" s="387"/>
      <c r="V861" s="387"/>
      <c r="W861" s="387"/>
      <c r="X861" s="387"/>
      <c r="Y861" s="387"/>
      <c r="Z861" s="387"/>
      <c r="AA861" s="387"/>
      <c r="AB861" s="387"/>
      <c r="AC861" s="387"/>
      <c r="AD861" s="387"/>
      <c r="AE861" s="387"/>
      <c r="AF861" s="387"/>
      <c r="AG861" s="387"/>
      <c r="AH861" s="387"/>
      <c r="AI861" s="387"/>
      <c r="AJ861" s="387"/>
      <c r="AK861" s="387"/>
      <c r="AL861" s="387"/>
      <c r="AM861" s="387"/>
      <c r="AN861" s="387"/>
      <c r="AO861" s="387"/>
      <c r="AP861" s="387"/>
      <c r="AQ861" s="387"/>
      <c r="AR861" s="387"/>
      <c r="AS861" s="387"/>
      <c r="AT861" s="387"/>
      <c r="AU861" s="387"/>
      <c r="AV861" s="387"/>
      <c r="AW861" s="387"/>
      <c r="AX861" s="387"/>
      <c r="AY861" s="387"/>
      <c r="AZ861" s="387"/>
      <c r="BA861" s="387"/>
      <c r="BB861" s="387"/>
      <c r="BC861" s="387"/>
      <c r="BD861" s="387"/>
      <c r="BE861" s="387"/>
      <c r="BF861" s="387"/>
      <c r="BG861" s="387"/>
      <c r="BH861" s="387"/>
      <c r="BI861" s="387"/>
      <c r="BJ861" s="387"/>
      <c r="BK861" s="387"/>
      <c r="BL861" s="387"/>
      <c r="BM861" s="387"/>
      <c r="BN861" s="387"/>
      <c r="BO861" s="387"/>
      <c r="BP861" s="387"/>
      <c r="BQ861" s="387"/>
      <c r="BR861" s="387"/>
      <c r="BS861" s="387"/>
      <c r="BT861" s="387"/>
      <c r="BU861" s="387"/>
      <c r="BV861" s="387"/>
      <c r="BW861" s="295"/>
      <c r="BX861" s="295"/>
      <c r="BY861" s="295"/>
    </row>
    <row r="862" ht="15.0" customHeight="1">
      <c r="A862" s="294"/>
      <c r="B862" s="295" t="str">
        <f>IF(ISTEXT(A862),SUMIF('Production Calendar'!$F$3:$F$171,'Crop Map'!$A862,'Production Calendar'!$G$3:$G$171),"")</f>
        <v/>
      </c>
      <c r="C862" s="327" t="str">
        <f t="shared" si="3"/>
        <v/>
      </c>
      <c r="D862" s="328" t="str">
        <f t="array" ref="D862">IF(ISBLANK(A862),"",XLOOKUP($A862,'Codified Game Plan'!$E$3:$E$477,'Codified Game Plan'!$G$3:$G$477,0))</f>
        <v/>
      </c>
      <c r="E862" s="328" t="str">
        <f>IF(ISBLANK(A862),"",MAXIFS('Codified Game Plan'!$I$3:$I$477,'Codified Game Plan'!$E$3:$E$477,A862))</f>
        <v/>
      </c>
      <c r="F862" s="329" t="str">
        <f t="shared" si="4"/>
        <v>      - </v>
      </c>
      <c r="G862" s="295"/>
      <c r="H862" s="295"/>
      <c r="I862" s="295"/>
      <c r="J862" s="295"/>
      <c r="K862" s="295"/>
      <c r="L862" s="295"/>
      <c r="M862" s="295"/>
      <c r="N862" s="295"/>
      <c r="O862" s="295"/>
      <c r="P862" s="295"/>
      <c r="Q862" s="295"/>
      <c r="R862" s="295"/>
      <c r="S862" s="295"/>
      <c r="T862" s="295"/>
      <c r="U862" s="387"/>
      <c r="V862" s="387"/>
      <c r="W862" s="387"/>
      <c r="X862" s="387"/>
      <c r="Y862" s="387"/>
      <c r="Z862" s="387"/>
      <c r="AA862" s="387"/>
      <c r="AB862" s="387"/>
      <c r="AC862" s="387"/>
      <c r="AD862" s="387"/>
      <c r="AE862" s="387"/>
      <c r="AF862" s="387"/>
      <c r="AG862" s="387"/>
      <c r="AH862" s="387"/>
      <c r="AI862" s="387"/>
      <c r="AJ862" s="387"/>
      <c r="AK862" s="387"/>
      <c r="AL862" s="387"/>
      <c r="AM862" s="387"/>
      <c r="AN862" s="387"/>
      <c r="AO862" s="387"/>
      <c r="AP862" s="387"/>
      <c r="AQ862" s="387"/>
      <c r="AR862" s="387"/>
      <c r="AS862" s="387"/>
      <c r="AT862" s="387"/>
      <c r="AU862" s="387"/>
      <c r="AV862" s="387"/>
      <c r="AW862" s="387"/>
      <c r="AX862" s="387"/>
      <c r="AY862" s="387"/>
      <c r="AZ862" s="387"/>
      <c r="BA862" s="387"/>
      <c r="BB862" s="387"/>
      <c r="BC862" s="387"/>
      <c r="BD862" s="387"/>
      <c r="BE862" s="387"/>
      <c r="BF862" s="387"/>
      <c r="BG862" s="387"/>
      <c r="BH862" s="387"/>
      <c r="BI862" s="387"/>
      <c r="BJ862" s="387"/>
      <c r="BK862" s="387"/>
      <c r="BL862" s="387"/>
      <c r="BM862" s="387"/>
      <c r="BN862" s="387"/>
      <c r="BO862" s="387"/>
      <c r="BP862" s="387"/>
      <c r="BQ862" s="387"/>
      <c r="BR862" s="387"/>
      <c r="BS862" s="387"/>
      <c r="BT862" s="387"/>
      <c r="BU862" s="387"/>
      <c r="BV862" s="387"/>
      <c r="BW862" s="295"/>
      <c r="BX862" s="295"/>
      <c r="BY862" s="295"/>
    </row>
    <row r="863" ht="15.0" customHeight="1">
      <c r="A863" s="294"/>
      <c r="B863" s="295" t="str">
        <f>IF(ISTEXT(A863),SUMIF('Production Calendar'!$F$3:$F$171,'Crop Map'!$A863,'Production Calendar'!$G$3:$G$171),"")</f>
        <v/>
      </c>
      <c r="C863" s="327" t="str">
        <f t="shared" si="3"/>
        <v/>
      </c>
      <c r="D863" s="328" t="str">
        <f t="array" ref="D863">IF(ISBLANK(A863),"",XLOOKUP($A863,'Codified Game Plan'!$E$3:$E$477,'Codified Game Plan'!$G$3:$G$477,0))</f>
        <v/>
      </c>
      <c r="E863" s="328" t="str">
        <f>IF(ISBLANK(A863),"",MAXIFS('Codified Game Plan'!$I$3:$I$477,'Codified Game Plan'!$E$3:$E$477,A863))</f>
        <v/>
      </c>
      <c r="F863" s="329" t="str">
        <f t="shared" si="4"/>
        <v>      - </v>
      </c>
      <c r="G863" s="295"/>
      <c r="H863" s="295"/>
      <c r="I863" s="295"/>
      <c r="J863" s="295"/>
      <c r="K863" s="295"/>
      <c r="L863" s="295"/>
      <c r="M863" s="295"/>
      <c r="N863" s="295"/>
      <c r="O863" s="295"/>
      <c r="P863" s="295"/>
      <c r="Q863" s="295"/>
      <c r="R863" s="295"/>
      <c r="S863" s="295"/>
      <c r="T863" s="295"/>
      <c r="U863" s="387"/>
      <c r="V863" s="387"/>
      <c r="W863" s="387"/>
      <c r="X863" s="387"/>
      <c r="Y863" s="387"/>
      <c r="Z863" s="387"/>
      <c r="AA863" s="387"/>
      <c r="AB863" s="387"/>
      <c r="AC863" s="387"/>
      <c r="AD863" s="387"/>
      <c r="AE863" s="387"/>
      <c r="AF863" s="387"/>
      <c r="AG863" s="387"/>
      <c r="AH863" s="387"/>
      <c r="AI863" s="387"/>
      <c r="AJ863" s="387"/>
      <c r="AK863" s="387"/>
      <c r="AL863" s="387"/>
      <c r="AM863" s="387"/>
      <c r="AN863" s="387"/>
      <c r="AO863" s="387"/>
      <c r="AP863" s="387"/>
      <c r="AQ863" s="387"/>
      <c r="AR863" s="387"/>
      <c r="AS863" s="387"/>
      <c r="AT863" s="387"/>
      <c r="AU863" s="387"/>
      <c r="AV863" s="387"/>
      <c r="AW863" s="387"/>
      <c r="AX863" s="387"/>
      <c r="AY863" s="387"/>
      <c r="AZ863" s="387"/>
      <c r="BA863" s="387"/>
      <c r="BB863" s="387"/>
      <c r="BC863" s="387"/>
      <c r="BD863" s="387"/>
      <c r="BE863" s="387"/>
      <c r="BF863" s="387"/>
      <c r="BG863" s="387"/>
      <c r="BH863" s="387"/>
      <c r="BI863" s="387"/>
      <c r="BJ863" s="387"/>
      <c r="BK863" s="387"/>
      <c r="BL863" s="387"/>
      <c r="BM863" s="387"/>
      <c r="BN863" s="387"/>
      <c r="BO863" s="387"/>
      <c r="BP863" s="387"/>
      <c r="BQ863" s="387"/>
      <c r="BR863" s="387"/>
      <c r="BS863" s="387"/>
      <c r="BT863" s="387"/>
      <c r="BU863" s="387"/>
      <c r="BV863" s="387"/>
      <c r="BW863" s="295"/>
      <c r="BX863" s="295"/>
      <c r="BY863" s="295"/>
    </row>
    <row r="864" ht="15.0" customHeight="1">
      <c r="A864" s="294"/>
      <c r="B864" s="295" t="str">
        <f>IF(ISTEXT(A864),SUMIF('Production Calendar'!$F$3:$F$171,'Crop Map'!$A864,'Production Calendar'!$G$3:$G$171),"")</f>
        <v/>
      </c>
      <c r="C864" s="327" t="str">
        <f t="shared" si="3"/>
        <v/>
      </c>
      <c r="D864" s="328" t="str">
        <f t="array" ref="D864">IF(ISBLANK(A864),"",XLOOKUP($A864,'Codified Game Plan'!$E$3:$E$477,'Codified Game Plan'!$G$3:$G$477,0))</f>
        <v/>
      </c>
      <c r="E864" s="328" t="str">
        <f>IF(ISBLANK(A864),"",MAXIFS('Codified Game Plan'!$I$3:$I$477,'Codified Game Plan'!$E$3:$E$477,A864))</f>
        <v/>
      </c>
      <c r="F864" s="329" t="str">
        <f t="shared" si="4"/>
        <v>      - </v>
      </c>
      <c r="G864" s="295"/>
      <c r="H864" s="295"/>
      <c r="I864" s="295"/>
      <c r="J864" s="295"/>
      <c r="K864" s="295"/>
      <c r="L864" s="295"/>
      <c r="M864" s="295"/>
      <c r="N864" s="295"/>
      <c r="O864" s="295"/>
      <c r="P864" s="295"/>
      <c r="Q864" s="295"/>
      <c r="R864" s="295"/>
      <c r="S864" s="295"/>
      <c r="T864" s="295"/>
      <c r="U864" s="387"/>
      <c r="V864" s="387"/>
      <c r="W864" s="387"/>
      <c r="X864" s="387"/>
      <c r="Y864" s="387"/>
      <c r="Z864" s="387"/>
      <c r="AA864" s="387"/>
      <c r="AB864" s="387"/>
      <c r="AC864" s="387"/>
      <c r="AD864" s="387"/>
      <c r="AE864" s="387"/>
      <c r="AF864" s="387"/>
      <c r="AG864" s="387"/>
      <c r="AH864" s="387"/>
      <c r="AI864" s="387"/>
      <c r="AJ864" s="387"/>
      <c r="AK864" s="387"/>
      <c r="AL864" s="387"/>
      <c r="AM864" s="387"/>
      <c r="AN864" s="387"/>
      <c r="AO864" s="387"/>
      <c r="AP864" s="387"/>
      <c r="AQ864" s="387"/>
      <c r="AR864" s="387"/>
      <c r="AS864" s="387"/>
      <c r="AT864" s="387"/>
      <c r="AU864" s="387"/>
      <c r="AV864" s="387"/>
      <c r="AW864" s="387"/>
      <c r="AX864" s="387"/>
      <c r="AY864" s="387"/>
      <c r="AZ864" s="387"/>
      <c r="BA864" s="387"/>
      <c r="BB864" s="387"/>
      <c r="BC864" s="387"/>
      <c r="BD864" s="387"/>
      <c r="BE864" s="387"/>
      <c r="BF864" s="387"/>
      <c r="BG864" s="387"/>
      <c r="BH864" s="387"/>
      <c r="BI864" s="387"/>
      <c r="BJ864" s="387"/>
      <c r="BK864" s="387"/>
      <c r="BL864" s="387"/>
      <c r="BM864" s="387"/>
      <c r="BN864" s="387"/>
      <c r="BO864" s="387"/>
      <c r="BP864" s="387"/>
      <c r="BQ864" s="387"/>
      <c r="BR864" s="387"/>
      <c r="BS864" s="387"/>
      <c r="BT864" s="387"/>
      <c r="BU864" s="387"/>
      <c r="BV864" s="387"/>
      <c r="BW864" s="295"/>
      <c r="BX864" s="295"/>
      <c r="BY864" s="295"/>
    </row>
    <row r="865" ht="15.0" customHeight="1">
      <c r="A865" s="294"/>
      <c r="B865" s="295" t="str">
        <f>IF(ISTEXT(A865),SUMIF('Production Calendar'!$F$3:$F$171,'Crop Map'!$A865,'Production Calendar'!$G$3:$G$171),"")</f>
        <v/>
      </c>
      <c r="C865" s="327" t="str">
        <f t="shared" si="3"/>
        <v/>
      </c>
      <c r="D865" s="328" t="str">
        <f t="array" ref="D865">IF(ISBLANK(A865),"",XLOOKUP($A865,'Codified Game Plan'!$E$3:$E$477,'Codified Game Plan'!$G$3:$G$477,0))</f>
        <v/>
      </c>
      <c r="E865" s="328" t="str">
        <f>IF(ISBLANK(A865),"",MAXIFS('Codified Game Plan'!$I$3:$I$477,'Codified Game Plan'!$E$3:$E$477,A865))</f>
        <v/>
      </c>
      <c r="F865" s="329" t="str">
        <f t="shared" si="4"/>
        <v>      - </v>
      </c>
      <c r="G865" s="295"/>
      <c r="H865" s="295"/>
      <c r="I865" s="295"/>
      <c r="J865" s="295"/>
      <c r="K865" s="295"/>
      <c r="L865" s="295"/>
      <c r="M865" s="295"/>
      <c r="N865" s="295"/>
      <c r="O865" s="295"/>
      <c r="P865" s="295"/>
      <c r="Q865" s="295"/>
      <c r="R865" s="295"/>
      <c r="S865" s="295"/>
      <c r="T865" s="295"/>
      <c r="U865" s="387"/>
      <c r="V865" s="387"/>
      <c r="W865" s="387"/>
      <c r="X865" s="387"/>
      <c r="Y865" s="387"/>
      <c r="Z865" s="387"/>
      <c r="AA865" s="387"/>
      <c r="AB865" s="387"/>
      <c r="AC865" s="387"/>
      <c r="AD865" s="387"/>
      <c r="AE865" s="387"/>
      <c r="AF865" s="387"/>
      <c r="AG865" s="387"/>
      <c r="AH865" s="387"/>
      <c r="AI865" s="387"/>
      <c r="AJ865" s="387"/>
      <c r="AK865" s="387"/>
      <c r="AL865" s="387"/>
      <c r="AM865" s="387"/>
      <c r="AN865" s="387"/>
      <c r="AO865" s="387"/>
      <c r="AP865" s="387"/>
      <c r="AQ865" s="387"/>
      <c r="AR865" s="387"/>
      <c r="AS865" s="387"/>
      <c r="AT865" s="387"/>
      <c r="AU865" s="387"/>
      <c r="AV865" s="387"/>
      <c r="AW865" s="387"/>
      <c r="AX865" s="387"/>
      <c r="AY865" s="387"/>
      <c r="AZ865" s="387"/>
      <c r="BA865" s="387"/>
      <c r="BB865" s="387"/>
      <c r="BC865" s="387"/>
      <c r="BD865" s="387"/>
      <c r="BE865" s="387"/>
      <c r="BF865" s="387"/>
      <c r="BG865" s="387"/>
      <c r="BH865" s="387"/>
      <c r="BI865" s="387"/>
      <c r="BJ865" s="387"/>
      <c r="BK865" s="387"/>
      <c r="BL865" s="387"/>
      <c r="BM865" s="387"/>
      <c r="BN865" s="387"/>
      <c r="BO865" s="387"/>
      <c r="BP865" s="387"/>
      <c r="BQ865" s="387"/>
      <c r="BR865" s="387"/>
      <c r="BS865" s="387"/>
      <c r="BT865" s="387"/>
      <c r="BU865" s="387"/>
      <c r="BV865" s="387"/>
      <c r="BW865" s="295"/>
      <c r="BX865" s="295"/>
      <c r="BY865" s="295"/>
    </row>
    <row r="866" ht="15.0" customHeight="1">
      <c r="A866" s="294"/>
      <c r="B866" s="295" t="str">
        <f>IF(ISTEXT(A866),SUMIF('Production Calendar'!$F$3:$F$171,'Crop Map'!$A866,'Production Calendar'!$G$3:$G$171),"")</f>
        <v/>
      </c>
      <c r="C866" s="327" t="str">
        <f t="shared" si="3"/>
        <v/>
      </c>
      <c r="D866" s="328" t="str">
        <f t="array" ref="D866">IF(ISBLANK(A866),"",XLOOKUP($A866,'Codified Game Plan'!$E$3:$E$477,'Codified Game Plan'!$G$3:$G$477,0))</f>
        <v/>
      </c>
      <c r="E866" s="328" t="str">
        <f>IF(ISBLANK(A866),"",MAXIFS('Codified Game Plan'!$I$3:$I$477,'Codified Game Plan'!$E$3:$E$477,A866))</f>
        <v/>
      </c>
      <c r="F866" s="329" t="str">
        <f t="shared" si="4"/>
        <v>      - </v>
      </c>
      <c r="G866" s="295"/>
      <c r="H866" s="295"/>
      <c r="I866" s="295"/>
      <c r="J866" s="295"/>
      <c r="K866" s="295"/>
      <c r="L866" s="295"/>
      <c r="M866" s="295"/>
      <c r="N866" s="295"/>
      <c r="O866" s="295"/>
      <c r="P866" s="295"/>
      <c r="Q866" s="295"/>
      <c r="R866" s="295"/>
      <c r="S866" s="295"/>
      <c r="T866" s="295"/>
      <c r="U866" s="387"/>
      <c r="V866" s="387"/>
      <c r="W866" s="387"/>
      <c r="X866" s="387"/>
      <c r="Y866" s="387"/>
      <c r="Z866" s="387"/>
      <c r="AA866" s="387"/>
      <c r="AB866" s="387"/>
      <c r="AC866" s="387"/>
      <c r="AD866" s="387"/>
      <c r="AE866" s="387"/>
      <c r="AF866" s="387"/>
      <c r="AG866" s="387"/>
      <c r="AH866" s="387"/>
      <c r="AI866" s="387"/>
      <c r="AJ866" s="387"/>
      <c r="AK866" s="387"/>
      <c r="AL866" s="387"/>
      <c r="AM866" s="387"/>
      <c r="AN866" s="387"/>
      <c r="AO866" s="387"/>
      <c r="AP866" s="387"/>
      <c r="AQ866" s="387"/>
      <c r="AR866" s="387"/>
      <c r="AS866" s="387"/>
      <c r="AT866" s="387"/>
      <c r="AU866" s="387"/>
      <c r="AV866" s="387"/>
      <c r="AW866" s="387"/>
      <c r="AX866" s="387"/>
      <c r="AY866" s="387"/>
      <c r="AZ866" s="387"/>
      <c r="BA866" s="387"/>
      <c r="BB866" s="387"/>
      <c r="BC866" s="387"/>
      <c r="BD866" s="387"/>
      <c r="BE866" s="387"/>
      <c r="BF866" s="387"/>
      <c r="BG866" s="387"/>
      <c r="BH866" s="387"/>
      <c r="BI866" s="387"/>
      <c r="BJ866" s="387"/>
      <c r="BK866" s="387"/>
      <c r="BL866" s="387"/>
      <c r="BM866" s="387"/>
      <c r="BN866" s="387"/>
      <c r="BO866" s="387"/>
      <c r="BP866" s="387"/>
      <c r="BQ866" s="387"/>
      <c r="BR866" s="387"/>
      <c r="BS866" s="387"/>
      <c r="BT866" s="387"/>
      <c r="BU866" s="387"/>
      <c r="BV866" s="387"/>
      <c r="BW866" s="295"/>
      <c r="BX866" s="295"/>
      <c r="BY866" s="295"/>
    </row>
    <row r="867" ht="15.0" customHeight="1">
      <c r="A867" s="294"/>
      <c r="B867" s="295" t="str">
        <f>IF(ISTEXT(A867),SUMIF('Production Calendar'!$F$3:$F$171,'Crop Map'!$A867,'Production Calendar'!$G$3:$G$171),"")</f>
        <v/>
      </c>
      <c r="C867" s="327" t="str">
        <f t="shared" si="3"/>
        <v/>
      </c>
      <c r="D867" s="328" t="str">
        <f t="array" ref="D867">IF(ISBLANK(A867),"",XLOOKUP($A867,'Codified Game Plan'!$E$3:$E$477,'Codified Game Plan'!$G$3:$G$477,0))</f>
        <v/>
      </c>
      <c r="E867" s="328" t="str">
        <f>IF(ISBLANK(A867),"",MAXIFS('Codified Game Plan'!$I$3:$I$477,'Codified Game Plan'!$E$3:$E$477,A867))</f>
        <v/>
      </c>
      <c r="F867" s="329" t="str">
        <f t="shared" si="4"/>
        <v>      - </v>
      </c>
      <c r="G867" s="295"/>
      <c r="H867" s="295"/>
      <c r="I867" s="295"/>
      <c r="J867" s="295"/>
      <c r="K867" s="295"/>
      <c r="L867" s="295"/>
      <c r="M867" s="295"/>
      <c r="N867" s="295"/>
      <c r="O867" s="295"/>
      <c r="P867" s="295"/>
      <c r="Q867" s="295"/>
      <c r="R867" s="295"/>
      <c r="S867" s="295"/>
      <c r="T867" s="295"/>
      <c r="U867" s="387"/>
      <c r="V867" s="387"/>
      <c r="W867" s="387"/>
      <c r="X867" s="387"/>
      <c r="Y867" s="387"/>
      <c r="Z867" s="387"/>
      <c r="AA867" s="387"/>
      <c r="AB867" s="387"/>
      <c r="AC867" s="387"/>
      <c r="AD867" s="387"/>
      <c r="AE867" s="387"/>
      <c r="AF867" s="387"/>
      <c r="AG867" s="387"/>
      <c r="AH867" s="387"/>
      <c r="AI867" s="387"/>
      <c r="AJ867" s="387"/>
      <c r="AK867" s="387"/>
      <c r="AL867" s="387"/>
      <c r="AM867" s="387"/>
      <c r="AN867" s="387"/>
      <c r="AO867" s="387"/>
      <c r="AP867" s="387"/>
      <c r="AQ867" s="387"/>
      <c r="AR867" s="387"/>
      <c r="AS867" s="387"/>
      <c r="AT867" s="387"/>
      <c r="AU867" s="387"/>
      <c r="AV867" s="387"/>
      <c r="AW867" s="387"/>
      <c r="AX867" s="387"/>
      <c r="AY867" s="387"/>
      <c r="AZ867" s="387"/>
      <c r="BA867" s="387"/>
      <c r="BB867" s="387"/>
      <c r="BC867" s="387"/>
      <c r="BD867" s="387"/>
      <c r="BE867" s="387"/>
      <c r="BF867" s="387"/>
      <c r="BG867" s="387"/>
      <c r="BH867" s="387"/>
      <c r="BI867" s="387"/>
      <c r="BJ867" s="387"/>
      <c r="BK867" s="387"/>
      <c r="BL867" s="387"/>
      <c r="BM867" s="387"/>
      <c r="BN867" s="387"/>
      <c r="BO867" s="387"/>
      <c r="BP867" s="387"/>
      <c r="BQ867" s="387"/>
      <c r="BR867" s="387"/>
      <c r="BS867" s="387"/>
      <c r="BT867" s="387"/>
      <c r="BU867" s="387"/>
      <c r="BV867" s="387"/>
      <c r="BW867" s="295"/>
      <c r="BX867" s="295"/>
      <c r="BY867" s="295"/>
    </row>
    <row r="868" ht="15.0" customHeight="1">
      <c r="A868" s="294"/>
      <c r="B868" s="295" t="str">
        <f>IF(ISTEXT(A868),SUMIF('Production Calendar'!$F$3:$F$171,'Crop Map'!$A868,'Production Calendar'!$G$3:$G$171),"")</f>
        <v/>
      </c>
      <c r="C868" s="327" t="str">
        <f t="shared" si="3"/>
        <v/>
      </c>
      <c r="D868" s="328" t="str">
        <f t="array" ref="D868">IF(ISBLANK(A868),"",XLOOKUP($A868,'Codified Game Plan'!$E$3:$E$477,'Codified Game Plan'!$G$3:$G$477,0))</f>
        <v/>
      </c>
      <c r="E868" s="328" t="str">
        <f>IF(ISBLANK(A868),"",MAXIFS('Codified Game Plan'!$I$3:$I$477,'Codified Game Plan'!$E$3:$E$477,A868))</f>
        <v/>
      </c>
      <c r="F868" s="329" t="str">
        <f t="shared" si="4"/>
        <v>      - </v>
      </c>
      <c r="G868" s="295"/>
      <c r="H868" s="295"/>
      <c r="I868" s="295"/>
      <c r="J868" s="295"/>
      <c r="K868" s="295"/>
      <c r="L868" s="295"/>
      <c r="M868" s="295"/>
      <c r="N868" s="295"/>
      <c r="O868" s="295"/>
      <c r="P868" s="295"/>
      <c r="Q868" s="295"/>
      <c r="R868" s="295"/>
      <c r="S868" s="295"/>
      <c r="T868" s="295"/>
      <c r="U868" s="387"/>
      <c r="V868" s="387"/>
      <c r="W868" s="387"/>
      <c r="X868" s="387"/>
      <c r="Y868" s="387"/>
      <c r="Z868" s="387"/>
      <c r="AA868" s="387"/>
      <c r="AB868" s="387"/>
      <c r="AC868" s="387"/>
      <c r="AD868" s="387"/>
      <c r="AE868" s="387"/>
      <c r="AF868" s="387"/>
      <c r="AG868" s="387"/>
      <c r="AH868" s="387"/>
      <c r="AI868" s="387"/>
      <c r="AJ868" s="387"/>
      <c r="AK868" s="387"/>
      <c r="AL868" s="387"/>
      <c r="AM868" s="387"/>
      <c r="AN868" s="387"/>
      <c r="AO868" s="387"/>
      <c r="AP868" s="387"/>
      <c r="AQ868" s="387"/>
      <c r="AR868" s="387"/>
      <c r="AS868" s="387"/>
      <c r="AT868" s="387"/>
      <c r="AU868" s="387"/>
      <c r="AV868" s="387"/>
      <c r="AW868" s="387"/>
      <c r="AX868" s="387"/>
      <c r="AY868" s="387"/>
      <c r="AZ868" s="387"/>
      <c r="BA868" s="387"/>
      <c r="BB868" s="387"/>
      <c r="BC868" s="387"/>
      <c r="BD868" s="387"/>
      <c r="BE868" s="387"/>
      <c r="BF868" s="387"/>
      <c r="BG868" s="387"/>
      <c r="BH868" s="387"/>
      <c r="BI868" s="387"/>
      <c r="BJ868" s="387"/>
      <c r="BK868" s="387"/>
      <c r="BL868" s="387"/>
      <c r="BM868" s="387"/>
      <c r="BN868" s="387"/>
      <c r="BO868" s="387"/>
      <c r="BP868" s="387"/>
      <c r="BQ868" s="387"/>
      <c r="BR868" s="387"/>
      <c r="BS868" s="387"/>
      <c r="BT868" s="387"/>
      <c r="BU868" s="387"/>
      <c r="BV868" s="387"/>
      <c r="BW868" s="295"/>
      <c r="BX868" s="295"/>
      <c r="BY868" s="295"/>
    </row>
    <row r="869" ht="15.0" customHeight="1">
      <c r="A869" s="294"/>
      <c r="B869" s="295" t="str">
        <f>IF(ISTEXT(A869),SUMIF('Production Calendar'!$F$3:$F$171,'Crop Map'!$A869,'Production Calendar'!$G$3:$G$171),"")</f>
        <v/>
      </c>
      <c r="C869" s="327" t="str">
        <f t="shared" si="3"/>
        <v/>
      </c>
      <c r="D869" s="328" t="str">
        <f t="array" ref="D869">IF(ISBLANK(A869),"",XLOOKUP($A869,'Codified Game Plan'!$E$3:$E$477,'Codified Game Plan'!$G$3:$G$477,0))</f>
        <v/>
      </c>
      <c r="E869" s="328" t="str">
        <f>IF(ISBLANK(A869),"",MAXIFS('Codified Game Plan'!$I$3:$I$477,'Codified Game Plan'!$E$3:$E$477,A869))</f>
        <v/>
      </c>
      <c r="F869" s="329" t="str">
        <f t="shared" si="4"/>
        <v>      - </v>
      </c>
      <c r="G869" s="295"/>
      <c r="H869" s="295"/>
      <c r="I869" s="295"/>
      <c r="J869" s="295"/>
      <c r="K869" s="295"/>
      <c r="L869" s="295"/>
      <c r="M869" s="295"/>
      <c r="N869" s="295"/>
      <c r="O869" s="295"/>
      <c r="P869" s="295"/>
      <c r="Q869" s="295"/>
      <c r="R869" s="295"/>
      <c r="S869" s="295"/>
      <c r="T869" s="295"/>
      <c r="U869" s="387"/>
      <c r="V869" s="387"/>
      <c r="W869" s="387"/>
      <c r="X869" s="387"/>
      <c r="Y869" s="387"/>
      <c r="Z869" s="387"/>
      <c r="AA869" s="387"/>
      <c r="AB869" s="387"/>
      <c r="AC869" s="387"/>
      <c r="AD869" s="387"/>
      <c r="AE869" s="387"/>
      <c r="AF869" s="387"/>
      <c r="AG869" s="387"/>
      <c r="AH869" s="387"/>
      <c r="AI869" s="387"/>
      <c r="AJ869" s="387"/>
      <c r="AK869" s="387"/>
      <c r="AL869" s="387"/>
      <c r="AM869" s="387"/>
      <c r="AN869" s="387"/>
      <c r="AO869" s="387"/>
      <c r="AP869" s="387"/>
      <c r="AQ869" s="387"/>
      <c r="AR869" s="387"/>
      <c r="AS869" s="387"/>
      <c r="AT869" s="387"/>
      <c r="AU869" s="387"/>
      <c r="AV869" s="387"/>
      <c r="AW869" s="387"/>
      <c r="AX869" s="387"/>
      <c r="AY869" s="387"/>
      <c r="AZ869" s="387"/>
      <c r="BA869" s="387"/>
      <c r="BB869" s="387"/>
      <c r="BC869" s="387"/>
      <c r="BD869" s="387"/>
      <c r="BE869" s="387"/>
      <c r="BF869" s="387"/>
      <c r="BG869" s="387"/>
      <c r="BH869" s="387"/>
      <c r="BI869" s="387"/>
      <c r="BJ869" s="387"/>
      <c r="BK869" s="387"/>
      <c r="BL869" s="387"/>
      <c r="BM869" s="387"/>
      <c r="BN869" s="387"/>
      <c r="BO869" s="387"/>
      <c r="BP869" s="387"/>
      <c r="BQ869" s="387"/>
      <c r="BR869" s="387"/>
      <c r="BS869" s="387"/>
      <c r="BT869" s="387"/>
      <c r="BU869" s="387"/>
      <c r="BV869" s="387"/>
      <c r="BW869" s="295"/>
      <c r="BX869" s="295"/>
      <c r="BY869" s="295"/>
    </row>
    <row r="870" ht="15.0" customHeight="1">
      <c r="A870" s="294"/>
      <c r="B870" s="295" t="str">
        <f>IF(ISTEXT(A870),SUMIF('Production Calendar'!$F$3:$F$171,'Crop Map'!$A870,'Production Calendar'!$G$3:$G$171),"")</f>
        <v/>
      </c>
      <c r="C870" s="327" t="str">
        <f t="shared" si="3"/>
        <v/>
      </c>
      <c r="D870" s="328" t="str">
        <f t="array" ref="D870">IF(ISBLANK(A870),"",XLOOKUP($A870,'Codified Game Plan'!$E$3:$E$477,'Codified Game Plan'!$G$3:$G$477,0))</f>
        <v/>
      </c>
      <c r="E870" s="328" t="str">
        <f>IF(ISBLANK(A870),"",MAXIFS('Codified Game Plan'!$I$3:$I$477,'Codified Game Plan'!$E$3:$E$477,A870))</f>
        <v/>
      </c>
      <c r="F870" s="329" t="str">
        <f t="shared" si="4"/>
        <v>      - </v>
      </c>
      <c r="G870" s="295"/>
      <c r="H870" s="295"/>
      <c r="I870" s="295"/>
      <c r="J870" s="295"/>
      <c r="K870" s="295"/>
      <c r="L870" s="295"/>
      <c r="M870" s="295"/>
      <c r="N870" s="295"/>
      <c r="O870" s="295"/>
      <c r="P870" s="295"/>
      <c r="Q870" s="295"/>
      <c r="R870" s="295"/>
      <c r="S870" s="295"/>
      <c r="T870" s="295"/>
      <c r="U870" s="387"/>
      <c r="V870" s="387"/>
      <c r="W870" s="387"/>
      <c r="X870" s="387"/>
      <c r="Y870" s="387"/>
      <c r="Z870" s="387"/>
      <c r="AA870" s="387"/>
      <c r="AB870" s="387"/>
      <c r="AC870" s="387"/>
      <c r="AD870" s="387"/>
      <c r="AE870" s="387"/>
      <c r="AF870" s="387"/>
      <c r="AG870" s="387"/>
      <c r="AH870" s="387"/>
      <c r="AI870" s="387"/>
      <c r="AJ870" s="387"/>
      <c r="AK870" s="387"/>
      <c r="AL870" s="387"/>
      <c r="AM870" s="387"/>
      <c r="AN870" s="387"/>
      <c r="AO870" s="387"/>
      <c r="AP870" s="387"/>
      <c r="AQ870" s="387"/>
      <c r="AR870" s="387"/>
      <c r="AS870" s="387"/>
      <c r="AT870" s="387"/>
      <c r="AU870" s="387"/>
      <c r="AV870" s="387"/>
      <c r="AW870" s="387"/>
      <c r="AX870" s="387"/>
      <c r="AY870" s="387"/>
      <c r="AZ870" s="387"/>
      <c r="BA870" s="387"/>
      <c r="BB870" s="387"/>
      <c r="BC870" s="387"/>
      <c r="BD870" s="387"/>
      <c r="BE870" s="387"/>
      <c r="BF870" s="387"/>
      <c r="BG870" s="387"/>
      <c r="BH870" s="387"/>
      <c r="BI870" s="387"/>
      <c r="BJ870" s="387"/>
      <c r="BK870" s="387"/>
      <c r="BL870" s="387"/>
      <c r="BM870" s="387"/>
      <c r="BN870" s="387"/>
      <c r="BO870" s="387"/>
      <c r="BP870" s="387"/>
      <c r="BQ870" s="387"/>
      <c r="BR870" s="387"/>
      <c r="BS870" s="387"/>
      <c r="BT870" s="387"/>
      <c r="BU870" s="387"/>
      <c r="BV870" s="387"/>
      <c r="BW870" s="295"/>
      <c r="BX870" s="295"/>
      <c r="BY870" s="295"/>
    </row>
    <row r="871" ht="15.0" customHeight="1">
      <c r="A871" s="294"/>
      <c r="B871" s="295" t="str">
        <f>IF(ISTEXT(A871),SUMIF('Production Calendar'!$F$3:$F$171,'Crop Map'!$A871,'Production Calendar'!$G$3:$G$171),"")</f>
        <v/>
      </c>
      <c r="C871" s="327" t="str">
        <f t="shared" si="3"/>
        <v/>
      </c>
      <c r="D871" s="328" t="str">
        <f t="array" ref="D871">IF(ISBLANK(A871),"",XLOOKUP($A871,'Codified Game Plan'!$E$3:$E$477,'Codified Game Plan'!$G$3:$G$477,0))</f>
        <v/>
      </c>
      <c r="E871" s="328" t="str">
        <f>IF(ISBLANK(A871),"",MAXIFS('Codified Game Plan'!$I$3:$I$477,'Codified Game Plan'!$E$3:$E$477,A871))</f>
        <v/>
      </c>
      <c r="F871" s="329" t="str">
        <f t="shared" si="4"/>
        <v>      - </v>
      </c>
      <c r="G871" s="295"/>
      <c r="H871" s="295"/>
      <c r="I871" s="295"/>
      <c r="J871" s="295"/>
      <c r="K871" s="295"/>
      <c r="L871" s="295"/>
      <c r="M871" s="295"/>
      <c r="N871" s="295"/>
      <c r="O871" s="295"/>
      <c r="P871" s="295"/>
      <c r="Q871" s="295"/>
      <c r="R871" s="295"/>
      <c r="S871" s="295"/>
      <c r="T871" s="295"/>
      <c r="U871" s="387"/>
      <c r="V871" s="387"/>
      <c r="W871" s="387"/>
      <c r="X871" s="387"/>
      <c r="Y871" s="387"/>
      <c r="Z871" s="387"/>
      <c r="AA871" s="387"/>
      <c r="AB871" s="387"/>
      <c r="AC871" s="387"/>
      <c r="AD871" s="387"/>
      <c r="AE871" s="387"/>
      <c r="AF871" s="387"/>
      <c r="AG871" s="387"/>
      <c r="AH871" s="387"/>
      <c r="AI871" s="387"/>
      <c r="AJ871" s="387"/>
      <c r="AK871" s="387"/>
      <c r="AL871" s="387"/>
      <c r="AM871" s="387"/>
      <c r="AN871" s="387"/>
      <c r="AO871" s="387"/>
      <c r="AP871" s="387"/>
      <c r="AQ871" s="387"/>
      <c r="AR871" s="387"/>
      <c r="AS871" s="387"/>
      <c r="AT871" s="387"/>
      <c r="AU871" s="387"/>
      <c r="AV871" s="387"/>
      <c r="AW871" s="387"/>
      <c r="AX871" s="387"/>
      <c r="AY871" s="387"/>
      <c r="AZ871" s="387"/>
      <c r="BA871" s="387"/>
      <c r="BB871" s="387"/>
      <c r="BC871" s="387"/>
      <c r="BD871" s="387"/>
      <c r="BE871" s="387"/>
      <c r="BF871" s="387"/>
      <c r="BG871" s="387"/>
      <c r="BH871" s="387"/>
      <c r="BI871" s="387"/>
      <c r="BJ871" s="387"/>
      <c r="BK871" s="387"/>
      <c r="BL871" s="387"/>
      <c r="BM871" s="387"/>
      <c r="BN871" s="387"/>
      <c r="BO871" s="387"/>
      <c r="BP871" s="387"/>
      <c r="BQ871" s="387"/>
      <c r="BR871" s="387"/>
      <c r="BS871" s="387"/>
      <c r="BT871" s="387"/>
      <c r="BU871" s="387"/>
      <c r="BV871" s="387"/>
      <c r="BW871" s="295"/>
      <c r="BX871" s="295"/>
      <c r="BY871" s="295"/>
    </row>
    <row r="872" ht="15.0" customHeight="1">
      <c r="A872" s="294"/>
      <c r="B872" s="295" t="str">
        <f>IF(ISTEXT(A872),SUMIF('Production Calendar'!$F$3:$F$171,'Crop Map'!$A872,'Production Calendar'!$G$3:$G$171),"")</f>
        <v/>
      </c>
      <c r="C872" s="327" t="str">
        <f t="shared" si="3"/>
        <v/>
      </c>
      <c r="D872" s="328" t="str">
        <f t="array" ref="D872">IF(ISBLANK(A872),"",XLOOKUP($A872,'Codified Game Plan'!$E$3:$E$477,'Codified Game Plan'!$G$3:$G$477,0))</f>
        <v/>
      </c>
      <c r="E872" s="328" t="str">
        <f>IF(ISBLANK(A872),"",MAXIFS('Codified Game Plan'!$I$3:$I$477,'Codified Game Plan'!$E$3:$E$477,A872))</f>
        <v/>
      </c>
      <c r="F872" s="329" t="str">
        <f t="shared" si="4"/>
        <v>      - </v>
      </c>
      <c r="G872" s="295"/>
      <c r="H872" s="295"/>
      <c r="I872" s="295"/>
      <c r="J872" s="295"/>
      <c r="K872" s="295"/>
      <c r="L872" s="295"/>
      <c r="M872" s="295"/>
      <c r="N872" s="295"/>
      <c r="O872" s="295"/>
      <c r="P872" s="295"/>
      <c r="Q872" s="295"/>
      <c r="R872" s="295"/>
      <c r="S872" s="295"/>
      <c r="T872" s="295"/>
      <c r="U872" s="387"/>
      <c r="V872" s="387"/>
      <c r="W872" s="387"/>
      <c r="X872" s="387"/>
      <c r="Y872" s="387"/>
      <c r="Z872" s="387"/>
      <c r="AA872" s="387"/>
      <c r="AB872" s="387"/>
      <c r="AC872" s="387"/>
      <c r="AD872" s="387"/>
      <c r="AE872" s="387"/>
      <c r="AF872" s="387"/>
      <c r="AG872" s="387"/>
      <c r="AH872" s="387"/>
      <c r="AI872" s="387"/>
      <c r="AJ872" s="387"/>
      <c r="AK872" s="387"/>
      <c r="AL872" s="387"/>
      <c r="AM872" s="387"/>
      <c r="AN872" s="387"/>
      <c r="AO872" s="387"/>
      <c r="AP872" s="387"/>
      <c r="AQ872" s="387"/>
      <c r="AR872" s="387"/>
      <c r="AS872" s="387"/>
      <c r="AT872" s="387"/>
      <c r="AU872" s="387"/>
      <c r="AV872" s="387"/>
      <c r="AW872" s="387"/>
      <c r="AX872" s="387"/>
      <c r="AY872" s="387"/>
      <c r="AZ872" s="387"/>
      <c r="BA872" s="387"/>
      <c r="BB872" s="387"/>
      <c r="BC872" s="387"/>
      <c r="BD872" s="387"/>
      <c r="BE872" s="387"/>
      <c r="BF872" s="387"/>
      <c r="BG872" s="387"/>
      <c r="BH872" s="387"/>
      <c r="BI872" s="387"/>
      <c r="BJ872" s="387"/>
      <c r="BK872" s="387"/>
      <c r="BL872" s="387"/>
      <c r="BM872" s="387"/>
      <c r="BN872" s="387"/>
      <c r="BO872" s="387"/>
      <c r="BP872" s="387"/>
      <c r="BQ872" s="387"/>
      <c r="BR872" s="387"/>
      <c r="BS872" s="387"/>
      <c r="BT872" s="387"/>
      <c r="BU872" s="387"/>
      <c r="BV872" s="387"/>
      <c r="BW872" s="295"/>
      <c r="BX872" s="295"/>
      <c r="BY872" s="295"/>
    </row>
    <row r="873" ht="15.0" customHeight="1">
      <c r="A873" s="294"/>
      <c r="B873" s="295" t="str">
        <f>IF(ISTEXT(A873),SUMIF('Production Calendar'!$F$3:$F$171,'Crop Map'!$A873,'Production Calendar'!$G$3:$G$171),"")</f>
        <v/>
      </c>
      <c r="C873" s="327" t="str">
        <f t="shared" si="3"/>
        <v/>
      </c>
      <c r="D873" s="328" t="str">
        <f t="array" ref="D873">IF(ISBLANK(A873),"",XLOOKUP($A873,'Codified Game Plan'!$E$3:$E$477,'Codified Game Plan'!$G$3:$G$477,0))</f>
        <v/>
      </c>
      <c r="E873" s="328" t="str">
        <f>IF(ISBLANK(A873),"",MAXIFS('Codified Game Plan'!$I$3:$I$477,'Codified Game Plan'!$E$3:$E$477,A873))</f>
        <v/>
      </c>
      <c r="F873" s="329" t="str">
        <f t="shared" si="4"/>
        <v>      - </v>
      </c>
      <c r="G873" s="295"/>
      <c r="H873" s="295"/>
      <c r="I873" s="295"/>
      <c r="J873" s="295"/>
      <c r="K873" s="295"/>
      <c r="L873" s="295"/>
      <c r="M873" s="295"/>
      <c r="N873" s="295"/>
      <c r="O873" s="295"/>
      <c r="P873" s="295"/>
      <c r="Q873" s="295"/>
      <c r="R873" s="295"/>
      <c r="S873" s="295"/>
      <c r="T873" s="295"/>
      <c r="U873" s="387"/>
      <c r="V873" s="387"/>
      <c r="W873" s="387"/>
      <c r="X873" s="387"/>
      <c r="Y873" s="387"/>
      <c r="Z873" s="387"/>
      <c r="AA873" s="387"/>
      <c r="AB873" s="387"/>
      <c r="AC873" s="387"/>
      <c r="AD873" s="387"/>
      <c r="AE873" s="387"/>
      <c r="AF873" s="387"/>
      <c r="AG873" s="387"/>
      <c r="AH873" s="387"/>
      <c r="AI873" s="387"/>
      <c r="AJ873" s="387"/>
      <c r="AK873" s="387"/>
      <c r="AL873" s="387"/>
      <c r="AM873" s="387"/>
      <c r="AN873" s="387"/>
      <c r="AO873" s="387"/>
      <c r="AP873" s="387"/>
      <c r="AQ873" s="387"/>
      <c r="AR873" s="387"/>
      <c r="AS873" s="387"/>
      <c r="AT873" s="387"/>
      <c r="AU873" s="387"/>
      <c r="AV873" s="387"/>
      <c r="AW873" s="387"/>
      <c r="AX873" s="387"/>
      <c r="AY873" s="387"/>
      <c r="AZ873" s="387"/>
      <c r="BA873" s="387"/>
      <c r="BB873" s="387"/>
      <c r="BC873" s="387"/>
      <c r="BD873" s="387"/>
      <c r="BE873" s="387"/>
      <c r="BF873" s="387"/>
      <c r="BG873" s="387"/>
      <c r="BH873" s="387"/>
      <c r="BI873" s="387"/>
      <c r="BJ873" s="387"/>
      <c r="BK873" s="387"/>
      <c r="BL873" s="387"/>
      <c r="BM873" s="387"/>
      <c r="BN873" s="387"/>
      <c r="BO873" s="387"/>
      <c r="BP873" s="387"/>
      <c r="BQ873" s="387"/>
      <c r="BR873" s="387"/>
      <c r="BS873" s="387"/>
      <c r="BT873" s="387"/>
      <c r="BU873" s="387"/>
      <c r="BV873" s="387"/>
      <c r="BW873" s="295"/>
      <c r="BX873" s="295"/>
      <c r="BY873" s="295"/>
    </row>
    <row r="874" ht="15.0" customHeight="1">
      <c r="A874" s="294"/>
      <c r="B874" s="295" t="str">
        <f>IF(ISTEXT(A874),SUMIF('Production Calendar'!$F$3:$F$171,'Crop Map'!$A874,'Production Calendar'!$G$3:$G$171),"")</f>
        <v/>
      </c>
      <c r="C874" s="327" t="str">
        <f t="shared" si="3"/>
        <v/>
      </c>
      <c r="D874" s="328" t="str">
        <f t="array" ref="D874">IF(ISBLANK(A874),"",XLOOKUP($A874,'Codified Game Plan'!$E$3:$E$477,'Codified Game Plan'!$G$3:$G$477,0))</f>
        <v/>
      </c>
      <c r="E874" s="328" t="str">
        <f>IF(ISBLANK(A874),"",MAXIFS('Codified Game Plan'!$I$3:$I$477,'Codified Game Plan'!$E$3:$E$477,A874))</f>
        <v/>
      </c>
      <c r="F874" s="329" t="str">
        <f t="shared" si="4"/>
        <v>      - </v>
      </c>
      <c r="G874" s="295"/>
      <c r="H874" s="295"/>
      <c r="I874" s="295"/>
      <c r="J874" s="295"/>
      <c r="K874" s="295"/>
      <c r="L874" s="295"/>
      <c r="M874" s="295"/>
      <c r="N874" s="295"/>
      <c r="O874" s="295"/>
      <c r="P874" s="295"/>
      <c r="Q874" s="295"/>
      <c r="R874" s="295"/>
      <c r="S874" s="295"/>
      <c r="T874" s="295"/>
      <c r="U874" s="387"/>
      <c r="V874" s="387"/>
      <c r="W874" s="387"/>
      <c r="X874" s="387"/>
      <c r="Y874" s="387"/>
      <c r="Z874" s="387"/>
      <c r="AA874" s="387"/>
      <c r="AB874" s="387"/>
      <c r="AC874" s="387"/>
      <c r="AD874" s="387"/>
      <c r="AE874" s="387"/>
      <c r="AF874" s="387"/>
      <c r="AG874" s="387"/>
      <c r="AH874" s="387"/>
      <c r="AI874" s="387"/>
      <c r="AJ874" s="387"/>
      <c r="AK874" s="387"/>
      <c r="AL874" s="387"/>
      <c r="AM874" s="387"/>
      <c r="AN874" s="387"/>
      <c r="AO874" s="387"/>
      <c r="AP874" s="387"/>
      <c r="AQ874" s="387"/>
      <c r="AR874" s="387"/>
      <c r="AS874" s="387"/>
      <c r="AT874" s="387"/>
      <c r="AU874" s="387"/>
      <c r="AV874" s="387"/>
      <c r="AW874" s="387"/>
      <c r="AX874" s="387"/>
      <c r="AY874" s="387"/>
      <c r="AZ874" s="387"/>
      <c r="BA874" s="387"/>
      <c r="BB874" s="387"/>
      <c r="BC874" s="387"/>
      <c r="BD874" s="387"/>
      <c r="BE874" s="387"/>
      <c r="BF874" s="387"/>
      <c r="BG874" s="387"/>
      <c r="BH874" s="387"/>
      <c r="BI874" s="387"/>
      <c r="BJ874" s="387"/>
      <c r="BK874" s="387"/>
      <c r="BL874" s="387"/>
      <c r="BM874" s="387"/>
      <c r="BN874" s="387"/>
      <c r="BO874" s="387"/>
      <c r="BP874" s="387"/>
      <c r="BQ874" s="387"/>
      <c r="BR874" s="387"/>
      <c r="BS874" s="387"/>
      <c r="BT874" s="387"/>
      <c r="BU874" s="387"/>
      <c r="BV874" s="387"/>
      <c r="BW874" s="295"/>
      <c r="BX874" s="295"/>
      <c r="BY874" s="295"/>
    </row>
    <row r="875" ht="15.0" customHeight="1">
      <c r="A875" s="294"/>
      <c r="B875" s="295" t="str">
        <f>IF(ISTEXT(A875),SUMIF('Production Calendar'!$F$3:$F$171,'Crop Map'!$A875,'Production Calendar'!$G$3:$G$171),"")</f>
        <v/>
      </c>
      <c r="C875" s="327" t="str">
        <f t="shared" si="3"/>
        <v/>
      </c>
      <c r="D875" s="328" t="str">
        <f t="array" ref="D875">IF(ISBLANK(A875),"",XLOOKUP($A875,'Codified Game Plan'!$E$3:$E$477,'Codified Game Plan'!$G$3:$G$477,0))</f>
        <v/>
      </c>
      <c r="E875" s="328" t="str">
        <f>IF(ISBLANK(A875),"",MAXIFS('Codified Game Plan'!$I$3:$I$477,'Codified Game Plan'!$E$3:$E$477,A875))</f>
        <v/>
      </c>
      <c r="F875" s="329" t="str">
        <f t="shared" si="4"/>
        <v>      - </v>
      </c>
      <c r="G875" s="295"/>
      <c r="H875" s="295"/>
      <c r="I875" s="295"/>
      <c r="J875" s="295"/>
      <c r="K875" s="295"/>
      <c r="L875" s="295"/>
      <c r="M875" s="295"/>
      <c r="N875" s="295"/>
      <c r="O875" s="295"/>
      <c r="P875" s="295"/>
      <c r="Q875" s="295"/>
      <c r="R875" s="295"/>
      <c r="S875" s="295"/>
      <c r="T875" s="295"/>
      <c r="U875" s="387"/>
      <c r="V875" s="387"/>
      <c r="W875" s="387"/>
      <c r="X875" s="387"/>
      <c r="Y875" s="387"/>
      <c r="Z875" s="387"/>
      <c r="AA875" s="387"/>
      <c r="AB875" s="387"/>
      <c r="AC875" s="387"/>
      <c r="AD875" s="387"/>
      <c r="AE875" s="387"/>
      <c r="AF875" s="387"/>
      <c r="AG875" s="387"/>
      <c r="AH875" s="387"/>
      <c r="AI875" s="387"/>
      <c r="AJ875" s="387"/>
      <c r="AK875" s="387"/>
      <c r="AL875" s="387"/>
      <c r="AM875" s="387"/>
      <c r="AN875" s="387"/>
      <c r="AO875" s="387"/>
      <c r="AP875" s="387"/>
      <c r="AQ875" s="387"/>
      <c r="AR875" s="387"/>
      <c r="AS875" s="387"/>
      <c r="AT875" s="387"/>
      <c r="AU875" s="387"/>
      <c r="AV875" s="387"/>
      <c r="AW875" s="387"/>
      <c r="AX875" s="387"/>
      <c r="AY875" s="387"/>
      <c r="AZ875" s="387"/>
      <c r="BA875" s="387"/>
      <c r="BB875" s="387"/>
      <c r="BC875" s="387"/>
      <c r="BD875" s="387"/>
      <c r="BE875" s="387"/>
      <c r="BF875" s="387"/>
      <c r="BG875" s="387"/>
      <c r="BH875" s="387"/>
      <c r="BI875" s="387"/>
      <c r="BJ875" s="387"/>
      <c r="BK875" s="387"/>
      <c r="BL875" s="387"/>
      <c r="BM875" s="387"/>
      <c r="BN875" s="387"/>
      <c r="BO875" s="387"/>
      <c r="BP875" s="387"/>
      <c r="BQ875" s="387"/>
      <c r="BR875" s="387"/>
      <c r="BS875" s="387"/>
      <c r="BT875" s="387"/>
      <c r="BU875" s="387"/>
      <c r="BV875" s="387"/>
      <c r="BW875" s="295"/>
      <c r="BX875" s="295"/>
      <c r="BY875" s="295"/>
    </row>
    <row r="876" ht="15.0" customHeight="1">
      <c r="A876" s="294"/>
      <c r="B876" s="295" t="str">
        <f>IF(ISTEXT(A876),SUMIF('Production Calendar'!$F$3:$F$171,'Crop Map'!$A876,'Production Calendar'!$G$3:$G$171),"")</f>
        <v/>
      </c>
      <c r="C876" s="327" t="str">
        <f t="shared" si="3"/>
        <v/>
      </c>
      <c r="D876" s="328" t="str">
        <f t="array" ref="D876">IF(ISBLANK(A876),"",XLOOKUP($A876,'Codified Game Plan'!$E$3:$E$477,'Codified Game Plan'!$G$3:$G$477,0))</f>
        <v/>
      </c>
      <c r="E876" s="328" t="str">
        <f>IF(ISBLANK(A876),"",MAXIFS('Codified Game Plan'!$I$3:$I$477,'Codified Game Plan'!$E$3:$E$477,A876))</f>
        <v/>
      </c>
      <c r="F876" s="329" t="str">
        <f t="shared" si="4"/>
        <v>      - </v>
      </c>
      <c r="G876" s="295"/>
      <c r="H876" s="295"/>
      <c r="I876" s="295"/>
      <c r="J876" s="295"/>
      <c r="K876" s="295"/>
      <c r="L876" s="295"/>
      <c r="M876" s="295"/>
      <c r="N876" s="295"/>
      <c r="O876" s="295"/>
      <c r="P876" s="295"/>
      <c r="Q876" s="295"/>
      <c r="R876" s="295"/>
      <c r="S876" s="295"/>
      <c r="T876" s="295"/>
      <c r="Y876" s="387"/>
      <c r="Z876" s="387"/>
      <c r="AA876" s="387"/>
      <c r="AB876" s="387"/>
      <c r="AC876" s="387"/>
      <c r="AD876" s="387"/>
      <c r="AE876" s="387"/>
      <c r="AF876" s="387"/>
      <c r="AG876" s="387"/>
      <c r="AH876" s="387"/>
      <c r="AI876" s="387"/>
      <c r="AJ876" s="387"/>
      <c r="AK876" s="387"/>
      <c r="AL876" s="387"/>
      <c r="AM876" s="387"/>
      <c r="AN876" s="387"/>
      <c r="AO876" s="387"/>
      <c r="AP876" s="387"/>
      <c r="AQ876" s="387"/>
      <c r="AR876" s="387"/>
      <c r="AS876" s="387"/>
      <c r="AT876" s="387"/>
      <c r="AU876" s="387"/>
      <c r="AV876" s="387"/>
      <c r="AW876" s="387"/>
      <c r="AX876" s="387"/>
      <c r="AY876" s="387"/>
      <c r="AZ876" s="387"/>
      <c r="BA876" s="387"/>
      <c r="BB876" s="387"/>
      <c r="BC876" s="387"/>
      <c r="BD876" s="387"/>
      <c r="BE876" s="387"/>
      <c r="BF876" s="387"/>
      <c r="BG876" s="387"/>
      <c r="BH876" s="387"/>
      <c r="BI876" s="387"/>
      <c r="BJ876" s="387"/>
      <c r="BK876" s="387"/>
      <c r="BL876" s="387"/>
      <c r="BM876" s="387"/>
      <c r="BN876" s="387"/>
      <c r="BO876" s="387"/>
      <c r="BP876" s="387"/>
      <c r="BQ876" s="387"/>
      <c r="BR876" s="387"/>
      <c r="BS876" s="387"/>
      <c r="BT876" s="387"/>
      <c r="BU876" s="387"/>
      <c r="BV876" s="387"/>
      <c r="BW876" s="295"/>
      <c r="BX876" s="295"/>
      <c r="BY876" s="295"/>
    </row>
    <row r="877" ht="15.0" customHeight="1">
      <c r="A877" s="294"/>
      <c r="B877" s="295" t="str">
        <f>IF(ISTEXT(A877),SUMIF('Production Calendar'!$F$3:$F$171,'Crop Map'!$A877,'Production Calendar'!$G$3:$G$171),"")</f>
        <v/>
      </c>
      <c r="C877" s="327" t="str">
        <f t="shared" si="3"/>
        <v/>
      </c>
      <c r="D877" s="328" t="str">
        <f t="array" ref="D877">IF(ISBLANK(A877),"",XLOOKUP($A877,'Codified Game Plan'!$E$3:$E$477,'Codified Game Plan'!$G$3:$G$477,0))</f>
        <v/>
      </c>
      <c r="E877" s="328" t="str">
        <f>IF(ISBLANK(A877),"",MAXIFS('Codified Game Plan'!$I$3:$I$477,'Codified Game Plan'!$E$3:$E$477,A877))</f>
        <v/>
      </c>
      <c r="F877" s="329" t="str">
        <f t="shared" si="4"/>
        <v>      - </v>
      </c>
      <c r="G877" s="295"/>
      <c r="H877" s="295"/>
      <c r="I877" s="295"/>
      <c r="J877" s="295"/>
      <c r="K877" s="295"/>
      <c r="L877" s="295"/>
      <c r="M877" s="295"/>
      <c r="N877" s="295"/>
      <c r="O877" s="295"/>
      <c r="P877" s="295"/>
      <c r="Q877" s="295"/>
      <c r="R877" s="295"/>
      <c r="S877" s="295"/>
      <c r="T877" s="295"/>
      <c r="Y877" s="387"/>
      <c r="Z877" s="387"/>
      <c r="AA877" s="387"/>
      <c r="AB877" s="387"/>
      <c r="AC877" s="387"/>
      <c r="AD877" s="387"/>
      <c r="AE877" s="387"/>
      <c r="AF877" s="387"/>
      <c r="AG877" s="387"/>
      <c r="AH877" s="387"/>
      <c r="AI877" s="387"/>
      <c r="AJ877" s="387"/>
      <c r="AK877" s="387"/>
      <c r="AL877" s="387"/>
      <c r="AM877" s="387"/>
      <c r="AN877" s="387"/>
      <c r="AO877" s="387"/>
      <c r="AP877" s="387"/>
      <c r="AQ877" s="387"/>
      <c r="AR877" s="387"/>
      <c r="AS877" s="387"/>
      <c r="AT877" s="387"/>
      <c r="AU877" s="387"/>
      <c r="AV877" s="387"/>
      <c r="AW877" s="387"/>
      <c r="AX877" s="387"/>
      <c r="AY877" s="387"/>
      <c r="AZ877" s="387"/>
      <c r="BA877" s="387"/>
      <c r="BB877" s="387"/>
      <c r="BC877" s="387"/>
      <c r="BD877" s="387"/>
      <c r="BE877" s="387"/>
      <c r="BF877" s="387"/>
      <c r="BG877" s="387"/>
      <c r="BH877" s="387"/>
      <c r="BI877" s="387"/>
      <c r="BJ877" s="387"/>
      <c r="BK877" s="387"/>
      <c r="BL877" s="387"/>
      <c r="BM877" s="387"/>
      <c r="BN877" s="387"/>
      <c r="BO877" s="387"/>
      <c r="BP877" s="387"/>
      <c r="BQ877" s="387"/>
      <c r="BR877" s="387"/>
      <c r="BS877" s="387"/>
      <c r="BT877" s="387"/>
      <c r="BU877" s="387"/>
      <c r="BV877" s="387"/>
      <c r="BW877" s="295"/>
      <c r="BX877" s="295"/>
      <c r="BY877" s="295"/>
    </row>
    <row r="878" ht="15.0" customHeight="1">
      <c r="A878" s="294"/>
      <c r="B878" s="295" t="str">
        <f>IF(ISTEXT(A878),SUMIF('Production Calendar'!$F$3:$F$171,'Crop Map'!$A878,'Production Calendar'!$G$3:$G$171),"")</f>
        <v/>
      </c>
      <c r="C878" s="327" t="str">
        <f t="shared" si="3"/>
        <v/>
      </c>
      <c r="D878" s="328" t="str">
        <f t="array" ref="D878">IF(ISBLANK(A878),"",XLOOKUP($A878,'Codified Game Plan'!$E$3:$E$477,'Codified Game Plan'!$G$3:$G$477,0))</f>
        <v/>
      </c>
      <c r="E878" s="328" t="str">
        <f>IF(ISBLANK(A878),"",MAXIFS('Codified Game Plan'!$I$3:$I$477,'Codified Game Plan'!$E$3:$E$477,A878))</f>
        <v/>
      </c>
      <c r="F878" s="329" t="str">
        <f t="shared" si="4"/>
        <v>      - </v>
      </c>
      <c r="G878" s="295"/>
      <c r="H878" s="295"/>
      <c r="I878" s="295"/>
      <c r="J878" s="295"/>
      <c r="K878" s="295"/>
      <c r="L878" s="295"/>
      <c r="M878" s="295"/>
      <c r="N878" s="295"/>
      <c r="O878" s="295"/>
      <c r="P878" s="295"/>
      <c r="Q878" s="295"/>
      <c r="R878" s="295"/>
      <c r="S878" s="295"/>
      <c r="T878" s="295"/>
      <c r="Y878" s="387"/>
      <c r="Z878" s="387"/>
      <c r="AA878" s="387"/>
      <c r="AB878" s="387"/>
      <c r="AC878" s="387"/>
      <c r="AD878" s="387"/>
      <c r="AE878" s="387"/>
      <c r="AF878" s="387"/>
      <c r="AG878" s="387"/>
      <c r="AH878" s="387"/>
      <c r="AI878" s="387"/>
      <c r="AJ878" s="387"/>
      <c r="AK878" s="387"/>
      <c r="AL878" s="387"/>
      <c r="AM878" s="387"/>
      <c r="AN878" s="387"/>
      <c r="AO878" s="387"/>
      <c r="AP878" s="387"/>
      <c r="AQ878" s="387"/>
      <c r="AR878" s="387"/>
      <c r="AS878" s="387"/>
      <c r="AT878" s="387"/>
      <c r="AU878" s="387"/>
      <c r="AV878" s="387"/>
      <c r="AW878" s="387"/>
      <c r="AX878" s="387"/>
      <c r="AY878" s="387"/>
      <c r="AZ878" s="387"/>
      <c r="BA878" s="387"/>
      <c r="BB878" s="387"/>
      <c r="BC878" s="387"/>
      <c r="BD878" s="387"/>
      <c r="BE878" s="387"/>
      <c r="BF878" s="387"/>
      <c r="BG878" s="387"/>
      <c r="BH878" s="387"/>
      <c r="BI878" s="387"/>
      <c r="BJ878" s="387"/>
      <c r="BK878" s="387"/>
      <c r="BL878" s="387"/>
      <c r="BM878" s="387"/>
      <c r="BN878" s="387"/>
      <c r="BO878" s="387"/>
      <c r="BP878" s="387"/>
      <c r="BQ878" s="387"/>
      <c r="BR878" s="387"/>
      <c r="BS878" s="387"/>
      <c r="BT878" s="387"/>
      <c r="BU878" s="387"/>
      <c r="BV878" s="387"/>
      <c r="BW878" s="295"/>
      <c r="BX878" s="295"/>
      <c r="BY878" s="295"/>
    </row>
    <row r="879" ht="15.0" customHeight="1">
      <c r="A879" s="294"/>
      <c r="B879" s="295" t="str">
        <f>IF(ISTEXT(A879),SUMIF('Production Calendar'!$F$3:$F$171,'Crop Map'!$A879,'Production Calendar'!$G$3:$G$171),"")</f>
        <v/>
      </c>
      <c r="C879" s="327" t="str">
        <f t="shared" si="3"/>
        <v/>
      </c>
      <c r="D879" s="328" t="str">
        <f t="array" ref="D879">IF(ISBLANK(A879),"",XLOOKUP($A879,'Codified Game Plan'!$E$3:$E$477,'Codified Game Plan'!$G$3:$G$477,0))</f>
        <v/>
      </c>
      <c r="E879" s="328" t="str">
        <f>IF(ISBLANK(A879),"",MAXIFS('Codified Game Plan'!$I$3:$I$477,'Codified Game Plan'!$E$3:$E$477,A879))</f>
        <v/>
      </c>
      <c r="F879" s="329" t="str">
        <f t="shared" si="4"/>
        <v>      - </v>
      </c>
      <c r="G879" s="295"/>
      <c r="H879" s="295"/>
      <c r="I879" s="295"/>
      <c r="J879" s="295"/>
      <c r="K879" s="295"/>
      <c r="L879" s="295"/>
      <c r="M879" s="295"/>
      <c r="N879" s="295"/>
      <c r="O879" s="295"/>
      <c r="P879" s="295"/>
      <c r="Q879" s="295"/>
      <c r="R879" s="295"/>
      <c r="S879" s="295"/>
      <c r="T879" s="295"/>
      <c r="Y879" s="387"/>
      <c r="Z879" s="387"/>
      <c r="AA879" s="387"/>
      <c r="AB879" s="387"/>
      <c r="AC879" s="387"/>
      <c r="AD879" s="387"/>
      <c r="AE879" s="387"/>
      <c r="AF879" s="387"/>
      <c r="AG879" s="387"/>
      <c r="AH879" s="387"/>
      <c r="AI879" s="387"/>
      <c r="AJ879" s="387"/>
      <c r="AK879" s="387"/>
      <c r="AL879" s="387"/>
      <c r="AM879" s="387"/>
      <c r="AN879" s="387"/>
      <c r="AO879" s="387"/>
      <c r="AP879" s="387"/>
      <c r="AQ879" s="387"/>
      <c r="AR879" s="387"/>
      <c r="AS879" s="387"/>
      <c r="AT879" s="387"/>
      <c r="AU879" s="387"/>
      <c r="AV879" s="387"/>
      <c r="AW879" s="387"/>
      <c r="AX879" s="387"/>
      <c r="AY879" s="387"/>
      <c r="AZ879" s="387"/>
      <c r="BA879" s="387"/>
      <c r="BB879" s="387"/>
      <c r="BC879" s="387"/>
      <c r="BD879" s="387"/>
      <c r="BE879" s="387"/>
      <c r="BF879" s="387"/>
      <c r="BG879" s="387"/>
      <c r="BH879" s="387"/>
      <c r="BI879" s="387"/>
      <c r="BJ879" s="387"/>
      <c r="BK879" s="387"/>
      <c r="BL879" s="387"/>
      <c r="BM879" s="387"/>
      <c r="BN879" s="387"/>
      <c r="BO879" s="387"/>
      <c r="BP879" s="387"/>
      <c r="BQ879" s="387"/>
      <c r="BR879" s="387"/>
      <c r="BS879" s="387"/>
      <c r="BT879" s="387"/>
      <c r="BU879" s="387"/>
      <c r="BV879" s="387"/>
      <c r="BW879" s="295"/>
      <c r="BX879" s="295"/>
      <c r="BY879" s="295"/>
    </row>
    <row r="880" ht="15.0" customHeight="1">
      <c r="A880" s="294"/>
      <c r="B880" s="295" t="str">
        <f>IF(ISTEXT(A880),SUMIF('Production Calendar'!$F$3:$F$171,'Crop Map'!$A880,'Production Calendar'!$G$3:$G$171),"")</f>
        <v/>
      </c>
      <c r="C880" s="327" t="str">
        <f t="shared" si="3"/>
        <v/>
      </c>
      <c r="D880" s="328" t="str">
        <f t="array" ref="D880">IF(ISBLANK(A880),"",XLOOKUP($A880,'Codified Game Plan'!$E$3:$E$477,'Codified Game Plan'!$G$3:$G$477,0))</f>
        <v/>
      </c>
      <c r="E880" s="328" t="str">
        <f>IF(ISBLANK(A880),"",MAXIFS('Codified Game Plan'!$I$3:$I$477,'Codified Game Plan'!$E$3:$E$477,A880))</f>
        <v/>
      </c>
      <c r="F880" s="329" t="str">
        <f t="shared" si="4"/>
        <v>      - </v>
      </c>
      <c r="G880" s="295"/>
      <c r="H880" s="295"/>
      <c r="I880" s="295"/>
      <c r="J880" s="295"/>
      <c r="K880" s="295"/>
      <c r="L880" s="295"/>
      <c r="M880" s="295"/>
      <c r="N880" s="295"/>
      <c r="O880" s="295"/>
      <c r="P880" s="295"/>
      <c r="Q880" s="295"/>
      <c r="R880" s="295"/>
      <c r="S880" s="295"/>
      <c r="T880" s="295"/>
      <c r="Y880" s="387"/>
      <c r="Z880" s="387"/>
      <c r="AA880" s="387"/>
      <c r="AB880" s="387"/>
      <c r="AC880" s="387"/>
      <c r="AD880" s="387"/>
      <c r="AE880" s="387"/>
      <c r="AF880" s="387"/>
      <c r="AG880" s="387"/>
      <c r="AH880" s="387"/>
      <c r="AI880" s="387"/>
      <c r="AJ880" s="387"/>
      <c r="AK880" s="387"/>
      <c r="AL880" s="387"/>
      <c r="AM880" s="387"/>
      <c r="AN880" s="387"/>
      <c r="AO880" s="387"/>
      <c r="AP880" s="387"/>
      <c r="AQ880" s="387"/>
      <c r="AR880" s="387"/>
      <c r="AS880" s="387"/>
      <c r="AT880" s="387"/>
      <c r="AU880" s="387"/>
      <c r="AV880" s="387"/>
      <c r="AW880" s="387"/>
      <c r="AX880" s="387"/>
      <c r="AY880" s="387"/>
      <c r="AZ880" s="387"/>
      <c r="BA880" s="387"/>
      <c r="BB880" s="387"/>
      <c r="BC880" s="387"/>
      <c r="BD880" s="387"/>
      <c r="BE880" s="387"/>
      <c r="BF880" s="387"/>
      <c r="BG880" s="387"/>
      <c r="BH880" s="387"/>
      <c r="BI880" s="387"/>
      <c r="BJ880" s="387"/>
      <c r="BK880" s="387"/>
      <c r="BL880" s="387"/>
      <c r="BM880" s="387"/>
      <c r="BN880" s="387"/>
      <c r="BO880" s="387"/>
      <c r="BP880" s="387"/>
      <c r="BQ880" s="387"/>
      <c r="BR880" s="387"/>
      <c r="BS880" s="387"/>
      <c r="BT880" s="387"/>
      <c r="BU880" s="387"/>
      <c r="BV880" s="387"/>
      <c r="BW880" s="295"/>
      <c r="BX880" s="295"/>
      <c r="BY880" s="295"/>
    </row>
    <row r="881" ht="15.0" customHeight="1">
      <c r="A881" s="294"/>
      <c r="B881" s="295" t="str">
        <f>IF(ISTEXT(A881),SUMIF('Production Calendar'!$F$3:$F$171,'Crop Map'!$A881,'Production Calendar'!$G$3:$G$171),"")</f>
        <v/>
      </c>
      <c r="C881" s="327" t="str">
        <f t="shared" si="3"/>
        <v/>
      </c>
      <c r="D881" s="328" t="str">
        <f t="array" ref="D881">IF(ISBLANK(A881),"",XLOOKUP($A881,'Codified Game Plan'!$E$3:$E$477,'Codified Game Plan'!$G$3:$G$477,0))</f>
        <v/>
      </c>
      <c r="E881" s="328" t="str">
        <f>IF(ISBLANK(A881),"",MAXIFS('Codified Game Plan'!$I$3:$I$477,'Codified Game Plan'!$E$3:$E$477,A881))</f>
        <v/>
      </c>
      <c r="F881" s="329" t="str">
        <f t="shared" si="4"/>
        <v>      - </v>
      </c>
      <c r="G881" s="295"/>
      <c r="H881" s="295"/>
      <c r="I881" s="295"/>
      <c r="J881" s="295"/>
      <c r="K881" s="295"/>
      <c r="L881" s="295"/>
      <c r="M881" s="295"/>
      <c r="N881" s="295"/>
      <c r="O881" s="295"/>
      <c r="P881" s="295"/>
      <c r="Q881" s="295"/>
      <c r="R881" s="295"/>
      <c r="S881" s="295"/>
      <c r="T881" s="295"/>
      <c r="Y881" s="387"/>
      <c r="Z881" s="387"/>
      <c r="AA881" s="387"/>
      <c r="AB881" s="387"/>
      <c r="AC881" s="387"/>
      <c r="AD881" s="387"/>
      <c r="AE881" s="387"/>
      <c r="AF881" s="387"/>
      <c r="AG881" s="387"/>
      <c r="AH881" s="387"/>
      <c r="AI881" s="387"/>
      <c r="AJ881" s="387"/>
      <c r="AK881" s="387"/>
      <c r="AL881" s="387"/>
      <c r="AM881" s="387"/>
      <c r="AN881" s="387"/>
      <c r="AO881" s="387"/>
      <c r="AP881" s="387"/>
      <c r="AQ881" s="387"/>
      <c r="AR881" s="387"/>
      <c r="AS881" s="387"/>
      <c r="AT881" s="387"/>
      <c r="AU881" s="387"/>
      <c r="AV881" s="387"/>
      <c r="AW881" s="387"/>
      <c r="AX881" s="387"/>
      <c r="AY881" s="387"/>
      <c r="AZ881" s="387"/>
      <c r="BA881" s="387"/>
      <c r="BB881" s="387"/>
      <c r="BC881" s="387"/>
      <c r="BD881" s="387"/>
      <c r="BE881" s="387"/>
      <c r="BF881" s="387"/>
      <c r="BG881" s="387"/>
      <c r="BH881" s="387"/>
      <c r="BI881" s="387"/>
      <c r="BJ881" s="387"/>
      <c r="BK881" s="387"/>
      <c r="BL881" s="387"/>
      <c r="BM881" s="387"/>
      <c r="BN881" s="387"/>
      <c r="BO881" s="387"/>
      <c r="BP881" s="387"/>
      <c r="BQ881" s="387"/>
      <c r="BR881" s="387"/>
      <c r="BS881" s="387"/>
      <c r="BT881" s="387"/>
      <c r="BU881" s="387"/>
      <c r="BV881" s="387"/>
      <c r="BW881" s="295"/>
      <c r="BX881" s="295"/>
      <c r="BY881" s="295"/>
    </row>
    <row r="882" ht="15.0" customHeight="1">
      <c r="A882" s="294"/>
      <c r="B882" s="295" t="str">
        <f>IF(ISTEXT(A882),SUMIF('Production Calendar'!$F$3:$F$171,'Crop Map'!$A882,'Production Calendar'!$G$3:$G$171),"")</f>
        <v/>
      </c>
      <c r="C882" s="327" t="str">
        <f t="shared" si="3"/>
        <v/>
      </c>
      <c r="D882" s="328" t="str">
        <f t="array" ref="D882">IF(ISBLANK(A882),"",XLOOKUP($A882,'Codified Game Plan'!$E$3:$E$477,'Codified Game Plan'!$G$3:$G$477,0))</f>
        <v/>
      </c>
      <c r="E882" s="328" t="str">
        <f>IF(ISBLANK(A882),"",MAXIFS('Codified Game Plan'!$I$3:$I$477,'Codified Game Plan'!$E$3:$E$477,A882))</f>
        <v/>
      </c>
      <c r="F882" s="329" t="str">
        <f t="shared" si="4"/>
        <v>      - </v>
      </c>
      <c r="G882" s="295"/>
      <c r="H882" s="295"/>
      <c r="I882" s="295"/>
      <c r="J882" s="295"/>
      <c r="K882" s="295"/>
      <c r="L882" s="295"/>
      <c r="M882" s="295"/>
      <c r="N882" s="295"/>
      <c r="O882" s="295"/>
      <c r="P882" s="295"/>
      <c r="Q882" s="295"/>
      <c r="R882" s="295"/>
      <c r="S882" s="295"/>
      <c r="T882" s="295"/>
      <c r="Y882" s="387"/>
      <c r="Z882" s="387"/>
      <c r="AA882" s="387"/>
      <c r="AB882" s="387"/>
      <c r="AC882" s="387"/>
      <c r="AD882" s="387"/>
      <c r="AE882" s="387"/>
      <c r="AF882" s="387"/>
      <c r="AG882" s="387"/>
      <c r="AH882" s="387"/>
      <c r="AI882" s="387"/>
      <c r="AJ882" s="387"/>
      <c r="AK882" s="387"/>
      <c r="AL882" s="387"/>
      <c r="AM882" s="387"/>
      <c r="AN882" s="387"/>
      <c r="AO882" s="387"/>
      <c r="AP882" s="387"/>
      <c r="AQ882" s="387"/>
      <c r="AR882" s="387"/>
      <c r="AS882" s="387"/>
      <c r="AT882" s="387"/>
      <c r="AU882" s="387"/>
      <c r="AV882" s="387"/>
      <c r="AW882" s="387"/>
      <c r="AX882" s="387"/>
      <c r="AY882" s="387"/>
      <c r="AZ882" s="387"/>
      <c r="BA882" s="387"/>
      <c r="BB882" s="387"/>
      <c r="BC882" s="387"/>
      <c r="BD882" s="387"/>
      <c r="BE882" s="387"/>
      <c r="BF882" s="387"/>
      <c r="BG882" s="387"/>
      <c r="BH882" s="387"/>
      <c r="BI882" s="387"/>
      <c r="BJ882" s="387"/>
      <c r="BK882" s="387"/>
      <c r="BL882" s="387"/>
      <c r="BM882" s="387"/>
      <c r="BN882" s="387"/>
      <c r="BO882" s="387"/>
      <c r="BP882" s="387"/>
      <c r="BQ882" s="387"/>
      <c r="BR882" s="387"/>
      <c r="BS882" s="387"/>
      <c r="BT882" s="387"/>
      <c r="BU882" s="387"/>
      <c r="BV882" s="387"/>
      <c r="BW882" s="295"/>
      <c r="BX882" s="295"/>
      <c r="BY882" s="295"/>
    </row>
    <row r="883" ht="15.0" customHeight="1">
      <c r="A883" s="294"/>
      <c r="B883" s="295" t="str">
        <f>IF(ISTEXT(A883),SUMIF('Production Calendar'!$F$3:$F$171,'Crop Map'!$A883,'Production Calendar'!$G$3:$G$171),"")</f>
        <v/>
      </c>
      <c r="C883" s="327" t="str">
        <f t="shared" si="3"/>
        <v/>
      </c>
      <c r="D883" s="328" t="str">
        <f t="array" ref="D883">IF(ISBLANK(A883),"",XLOOKUP($A883,'Codified Game Plan'!$E$3:$E$477,'Codified Game Plan'!$G$3:$G$477,0))</f>
        <v/>
      </c>
      <c r="E883" s="328" t="str">
        <f>IF(ISBLANK(A883),"",MAXIFS('Codified Game Plan'!$I$3:$I$477,'Codified Game Plan'!$E$3:$E$477,A883))</f>
        <v/>
      </c>
      <c r="F883" s="329" t="str">
        <f t="shared" si="4"/>
        <v>      - </v>
      </c>
      <c r="G883" s="295"/>
      <c r="H883" s="295"/>
      <c r="I883" s="295"/>
      <c r="J883" s="295"/>
      <c r="K883" s="295"/>
      <c r="L883" s="295"/>
      <c r="M883" s="295"/>
      <c r="N883" s="295"/>
      <c r="O883" s="295"/>
      <c r="P883" s="295"/>
      <c r="Q883" s="295"/>
      <c r="R883" s="295"/>
      <c r="S883" s="295"/>
      <c r="T883" s="295"/>
      <c r="Y883" s="387"/>
      <c r="Z883" s="387"/>
      <c r="AA883" s="387"/>
      <c r="AB883" s="387"/>
      <c r="AC883" s="387"/>
      <c r="AD883" s="387"/>
      <c r="AE883" s="387"/>
      <c r="AF883" s="387"/>
      <c r="AG883" s="387"/>
      <c r="AH883" s="387"/>
      <c r="AI883" s="387"/>
      <c r="AJ883" s="387"/>
      <c r="AK883" s="387"/>
      <c r="AL883" s="387"/>
      <c r="AM883" s="387"/>
      <c r="AN883" s="387"/>
      <c r="AO883" s="387"/>
      <c r="AP883" s="387"/>
      <c r="AQ883" s="387"/>
      <c r="AR883" s="387"/>
      <c r="AS883" s="387"/>
      <c r="AT883" s="387"/>
      <c r="AU883" s="387"/>
      <c r="AV883" s="387"/>
      <c r="AW883" s="387"/>
      <c r="AX883" s="387"/>
      <c r="AY883" s="387"/>
      <c r="AZ883" s="387"/>
      <c r="BA883" s="387"/>
      <c r="BB883" s="387"/>
      <c r="BC883" s="387"/>
      <c r="BD883" s="387"/>
      <c r="BE883" s="387"/>
      <c r="BF883" s="387"/>
      <c r="BG883" s="387"/>
      <c r="BH883" s="387"/>
      <c r="BI883" s="387"/>
      <c r="BJ883" s="387"/>
      <c r="BK883" s="387"/>
      <c r="BL883" s="387"/>
      <c r="BM883" s="387"/>
      <c r="BN883" s="387"/>
      <c r="BO883" s="387"/>
      <c r="BP883" s="387"/>
      <c r="BQ883" s="387"/>
      <c r="BR883" s="387"/>
      <c r="BS883" s="387"/>
      <c r="BT883" s="387"/>
      <c r="BU883" s="387"/>
      <c r="BV883" s="387"/>
      <c r="BW883" s="295"/>
      <c r="BX883" s="295"/>
      <c r="BY883" s="295"/>
    </row>
    <row r="884" ht="15.0" customHeight="1">
      <c r="A884" s="294"/>
      <c r="B884" s="295" t="str">
        <f>IF(ISTEXT(A884),SUMIF('Production Calendar'!$F$3:$F$171,'Crop Map'!$A884,'Production Calendar'!$G$3:$G$171),"")</f>
        <v/>
      </c>
      <c r="C884" s="327" t="str">
        <f t="shared" si="3"/>
        <v/>
      </c>
      <c r="D884" s="328" t="str">
        <f t="array" ref="D884">IF(ISBLANK(A884),"",XLOOKUP($A884,'Codified Game Plan'!$E$3:$E$477,'Codified Game Plan'!$G$3:$G$477,0))</f>
        <v/>
      </c>
      <c r="E884" s="328" t="str">
        <f>IF(ISBLANK(A884),"",MAXIFS('Codified Game Plan'!$I$3:$I$477,'Codified Game Plan'!$E$3:$E$477,A884))</f>
        <v/>
      </c>
      <c r="F884" s="329" t="str">
        <f t="shared" si="4"/>
        <v>      - </v>
      </c>
      <c r="G884" s="295"/>
      <c r="H884" s="295"/>
      <c r="I884" s="295"/>
      <c r="J884" s="295"/>
      <c r="K884" s="295"/>
      <c r="L884" s="295"/>
      <c r="M884" s="295"/>
      <c r="N884" s="295"/>
      <c r="O884" s="295"/>
      <c r="P884" s="295"/>
      <c r="Q884" s="295"/>
      <c r="R884" s="295"/>
      <c r="S884" s="295"/>
      <c r="T884" s="295"/>
      <c r="Y884" s="387"/>
      <c r="Z884" s="387"/>
      <c r="AA884" s="387"/>
      <c r="AB884" s="387"/>
      <c r="AC884" s="387"/>
      <c r="AD884" s="387"/>
      <c r="AE884" s="387"/>
      <c r="AF884" s="387"/>
      <c r="AG884" s="387"/>
      <c r="AH884" s="387"/>
      <c r="AI884" s="387"/>
      <c r="AJ884" s="387"/>
      <c r="AK884" s="387"/>
      <c r="AL884" s="387"/>
      <c r="AM884" s="387"/>
      <c r="AN884" s="387"/>
      <c r="AO884" s="387"/>
      <c r="AP884" s="387"/>
      <c r="AQ884" s="387"/>
      <c r="AR884" s="387"/>
      <c r="AS884" s="387"/>
      <c r="AT884" s="387"/>
      <c r="AU884" s="387"/>
      <c r="AV884" s="387"/>
      <c r="AW884" s="387"/>
      <c r="AX884" s="387"/>
      <c r="AY884" s="387"/>
      <c r="AZ884" s="387"/>
      <c r="BA884" s="387"/>
      <c r="BB884" s="387"/>
      <c r="BC884" s="387"/>
      <c r="BD884" s="387"/>
      <c r="BE884" s="387"/>
      <c r="BF884" s="387"/>
      <c r="BG884" s="387"/>
      <c r="BH884" s="387"/>
      <c r="BI884" s="387"/>
      <c r="BJ884" s="387"/>
      <c r="BK884" s="387"/>
      <c r="BL884" s="387"/>
      <c r="BM884" s="387"/>
      <c r="BN884" s="387"/>
      <c r="BO884" s="387"/>
      <c r="BP884" s="387"/>
      <c r="BQ884" s="387"/>
      <c r="BR884" s="387"/>
      <c r="BS884" s="387"/>
      <c r="BT884" s="387"/>
      <c r="BU884" s="387"/>
      <c r="BV884" s="387"/>
      <c r="BW884" s="295"/>
      <c r="BX884" s="295"/>
      <c r="BY884" s="295"/>
    </row>
    <row r="885" ht="15.0" customHeight="1">
      <c r="A885" s="294"/>
      <c r="B885" s="295" t="str">
        <f>IF(ISTEXT(A885),SUMIF('Production Calendar'!$F$3:$F$171,'Crop Map'!$A885,'Production Calendar'!$G$3:$G$171),"")</f>
        <v/>
      </c>
      <c r="C885" s="327" t="str">
        <f t="shared" si="3"/>
        <v/>
      </c>
      <c r="D885" s="328" t="str">
        <f t="array" ref="D885">IF(ISBLANK(A885),"",XLOOKUP($A885,'Codified Game Plan'!$E$3:$E$477,'Codified Game Plan'!$G$3:$G$477,0))</f>
        <v/>
      </c>
      <c r="E885" s="328" t="str">
        <f>IF(ISBLANK(A885),"",MAXIFS('Codified Game Plan'!$I$3:$I$477,'Codified Game Plan'!$E$3:$E$477,A885))</f>
        <v/>
      </c>
      <c r="F885" s="329" t="str">
        <f t="shared" si="4"/>
        <v>      - </v>
      </c>
      <c r="G885" s="295"/>
      <c r="H885" s="295"/>
      <c r="I885" s="295"/>
      <c r="J885" s="295"/>
      <c r="K885" s="295"/>
      <c r="L885" s="295"/>
      <c r="M885" s="295"/>
      <c r="N885" s="295"/>
      <c r="O885" s="295"/>
      <c r="P885" s="295"/>
      <c r="Q885" s="295"/>
      <c r="R885" s="295"/>
      <c r="S885" s="295"/>
      <c r="T885" s="295"/>
      <c r="Y885" s="387"/>
      <c r="Z885" s="387"/>
      <c r="AA885" s="387"/>
      <c r="AB885" s="387"/>
      <c r="AC885" s="387"/>
      <c r="AD885" s="387"/>
      <c r="AE885" s="387"/>
      <c r="AF885" s="387"/>
      <c r="AG885" s="387"/>
      <c r="AH885" s="387"/>
      <c r="AI885" s="387"/>
      <c r="AJ885" s="387"/>
      <c r="AK885" s="387"/>
      <c r="AL885" s="387"/>
      <c r="AM885" s="387"/>
      <c r="AN885" s="387"/>
      <c r="AO885" s="387"/>
      <c r="AP885" s="387"/>
      <c r="AQ885" s="387"/>
      <c r="AR885" s="387"/>
      <c r="AS885" s="387"/>
      <c r="AT885" s="387"/>
      <c r="AU885" s="387"/>
      <c r="AV885" s="387"/>
      <c r="AW885" s="387"/>
      <c r="AX885" s="387"/>
      <c r="AY885" s="387"/>
      <c r="AZ885" s="387"/>
      <c r="BA885" s="387"/>
      <c r="BB885" s="387"/>
      <c r="BC885" s="387"/>
      <c r="BD885" s="387"/>
      <c r="BE885" s="387"/>
      <c r="BF885" s="387"/>
      <c r="BG885" s="387"/>
      <c r="BH885" s="387"/>
      <c r="BI885" s="387"/>
      <c r="BJ885" s="387"/>
      <c r="BK885" s="387"/>
      <c r="BL885" s="387"/>
      <c r="BM885" s="387"/>
      <c r="BN885" s="387"/>
      <c r="BO885" s="387"/>
      <c r="BP885" s="387"/>
      <c r="BQ885" s="387"/>
      <c r="BR885" s="387"/>
      <c r="BS885" s="387"/>
      <c r="BT885" s="387"/>
      <c r="BU885" s="387"/>
      <c r="BV885" s="387"/>
      <c r="BW885" s="295"/>
      <c r="BX885" s="295"/>
      <c r="BY885" s="295"/>
    </row>
    <row r="886" ht="15.0" customHeight="1">
      <c r="A886" s="294"/>
      <c r="B886" s="295" t="str">
        <f>IF(ISTEXT(A886),SUMIF('Production Calendar'!$F$3:$F$171,'Crop Map'!$A886,'Production Calendar'!$G$3:$G$171),"")</f>
        <v/>
      </c>
      <c r="C886" s="327" t="str">
        <f t="shared" si="3"/>
        <v/>
      </c>
      <c r="D886" s="328" t="str">
        <f t="array" ref="D886">IF(ISBLANK(A886),"",XLOOKUP($A886,'Codified Game Plan'!$E$3:$E$477,'Codified Game Plan'!$G$3:$G$477,0))</f>
        <v/>
      </c>
      <c r="E886" s="328" t="str">
        <f>IF(ISBLANK(A886),"",MAXIFS('Codified Game Plan'!$I$3:$I$477,'Codified Game Plan'!$E$3:$E$477,A886))</f>
        <v/>
      </c>
      <c r="F886" s="329" t="str">
        <f t="shared" si="4"/>
        <v>      - </v>
      </c>
      <c r="G886" s="295"/>
      <c r="H886" s="295"/>
      <c r="I886" s="295"/>
      <c r="J886" s="295"/>
      <c r="K886" s="295"/>
      <c r="L886" s="295"/>
      <c r="M886" s="295"/>
      <c r="N886" s="295"/>
      <c r="O886" s="295"/>
      <c r="P886" s="295"/>
      <c r="Q886" s="295"/>
      <c r="R886" s="295"/>
      <c r="S886" s="295"/>
      <c r="T886" s="295"/>
      <c r="Y886" s="387"/>
      <c r="Z886" s="387"/>
      <c r="AA886" s="387"/>
      <c r="AB886" s="387"/>
      <c r="AC886" s="387"/>
      <c r="AD886" s="387"/>
      <c r="AE886" s="387"/>
      <c r="AF886" s="387"/>
      <c r="AG886" s="387"/>
      <c r="AH886" s="387"/>
      <c r="AI886" s="387"/>
      <c r="AJ886" s="387"/>
      <c r="AK886" s="387"/>
      <c r="AL886" s="387"/>
      <c r="AM886" s="387"/>
      <c r="AN886" s="387"/>
      <c r="AO886" s="387"/>
      <c r="AP886" s="387"/>
      <c r="AQ886" s="387"/>
      <c r="AR886" s="387"/>
      <c r="AS886" s="387"/>
      <c r="AT886" s="387"/>
      <c r="AU886" s="387"/>
      <c r="AV886" s="387"/>
      <c r="AW886" s="387"/>
      <c r="AX886" s="387"/>
      <c r="AY886" s="387"/>
      <c r="AZ886" s="387"/>
      <c r="BA886" s="387"/>
      <c r="BB886" s="387"/>
      <c r="BC886" s="387"/>
      <c r="BD886" s="387"/>
      <c r="BE886" s="387"/>
      <c r="BF886" s="387"/>
      <c r="BG886" s="387"/>
      <c r="BH886" s="387"/>
      <c r="BI886" s="387"/>
      <c r="BJ886" s="387"/>
      <c r="BK886" s="387"/>
      <c r="BL886" s="387"/>
      <c r="BM886" s="387"/>
      <c r="BN886" s="387"/>
      <c r="BO886" s="387"/>
      <c r="BP886" s="387"/>
      <c r="BQ886" s="387"/>
      <c r="BR886" s="387"/>
      <c r="BS886" s="387"/>
      <c r="BT886" s="387"/>
      <c r="BU886" s="387"/>
      <c r="BV886" s="387"/>
      <c r="BW886" s="295"/>
      <c r="BX886" s="295"/>
      <c r="BY886" s="295"/>
    </row>
    <row r="887" ht="15.0" customHeight="1">
      <c r="A887" s="294"/>
      <c r="B887" s="295" t="str">
        <f>IF(ISTEXT(A887),SUMIF('Production Calendar'!$F$3:$F$171,'Crop Map'!$A887,'Production Calendar'!$G$3:$G$171),"")</f>
        <v/>
      </c>
      <c r="C887" s="327" t="str">
        <f t="shared" si="3"/>
        <v/>
      </c>
      <c r="D887" s="328" t="str">
        <f t="array" ref="D887">IF(ISBLANK(A887),"",XLOOKUP($A887,'Codified Game Plan'!$E$3:$E$477,'Codified Game Plan'!$G$3:$G$477,0))</f>
        <v/>
      </c>
      <c r="E887" s="328" t="str">
        <f>IF(ISBLANK(A887),"",MAXIFS('Codified Game Plan'!$I$3:$I$477,'Codified Game Plan'!$E$3:$E$477,A887))</f>
        <v/>
      </c>
      <c r="F887" s="329" t="str">
        <f t="shared" si="4"/>
        <v>      - </v>
      </c>
      <c r="G887" s="295"/>
      <c r="H887" s="295"/>
      <c r="I887" s="295"/>
      <c r="J887" s="295"/>
      <c r="K887" s="295"/>
      <c r="L887" s="295"/>
      <c r="M887" s="295"/>
      <c r="N887" s="295"/>
      <c r="O887" s="295"/>
      <c r="P887" s="295"/>
      <c r="Q887" s="295"/>
      <c r="R887" s="295"/>
      <c r="S887" s="295"/>
      <c r="T887" s="295"/>
      <c r="Y887" s="387"/>
      <c r="Z887" s="387"/>
      <c r="AA887" s="387"/>
      <c r="AB887" s="387"/>
      <c r="AC887" s="387"/>
      <c r="AD887" s="387"/>
      <c r="AE887" s="387"/>
      <c r="AF887" s="387"/>
      <c r="AG887" s="387"/>
      <c r="AH887" s="387"/>
      <c r="AI887" s="387"/>
      <c r="AJ887" s="387"/>
      <c r="AK887" s="387"/>
      <c r="AL887" s="387"/>
      <c r="AM887" s="387"/>
      <c r="AN887" s="387"/>
      <c r="AO887" s="387"/>
      <c r="AP887" s="387"/>
      <c r="AQ887" s="387"/>
      <c r="AR887" s="387"/>
      <c r="AS887" s="387"/>
      <c r="AT887" s="387"/>
      <c r="AU887" s="387"/>
      <c r="AV887" s="387"/>
      <c r="AW887" s="387"/>
      <c r="AX887" s="387"/>
      <c r="AY887" s="387"/>
      <c r="AZ887" s="387"/>
      <c r="BA887" s="387"/>
      <c r="BB887" s="387"/>
      <c r="BC887" s="387"/>
      <c r="BD887" s="387"/>
      <c r="BE887" s="387"/>
      <c r="BF887" s="387"/>
      <c r="BG887" s="387"/>
      <c r="BH887" s="387"/>
      <c r="BI887" s="387"/>
      <c r="BJ887" s="387"/>
      <c r="BK887" s="387"/>
      <c r="BL887" s="387"/>
      <c r="BM887" s="387"/>
      <c r="BN887" s="387"/>
      <c r="BO887" s="387"/>
      <c r="BP887" s="387"/>
      <c r="BQ887" s="387"/>
      <c r="BR887" s="387"/>
      <c r="BS887" s="387"/>
      <c r="BT887" s="387"/>
      <c r="BU887" s="387"/>
      <c r="BV887" s="387"/>
      <c r="BW887" s="295"/>
      <c r="BX887" s="295"/>
      <c r="BY887" s="295"/>
    </row>
    <row r="888" ht="15.0" customHeight="1">
      <c r="A888" s="294"/>
      <c r="B888" s="295" t="str">
        <f>IF(ISTEXT(A888),SUMIF('Production Calendar'!$F$3:$F$171,'Crop Map'!$A888,'Production Calendar'!$G$3:$G$171),"")</f>
        <v/>
      </c>
      <c r="C888" s="327" t="str">
        <f t="shared" si="3"/>
        <v/>
      </c>
      <c r="D888" s="328" t="str">
        <f t="array" ref="D888">IF(ISBLANK(A888),"",XLOOKUP($A888,'Codified Game Plan'!$E$3:$E$477,'Codified Game Plan'!$G$3:$G$477,0))</f>
        <v/>
      </c>
      <c r="E888" s="328" t="str">
        <f>IF(ISBLANK(A888),"",MAXIFS('Codified Game Plan'!$I$3:$I$477,'Codified Game Plan'!$E$3:$E$477,A888))</f>
        <v/>
      </c>
      <c r="F888" s="329" t="str">
        <f t="shared" si="4"/>
        <v>      - </v>
      </c>
      <c r="G888" s="295"/>
      <c r="H888" s="295"/>
      <c r="I888" s="295"/>
      <c r="J888" s="295"/>
      <c r="K888" s="295"/>
      <c r="L888" s="295"/>
      <c r="M888" s="295"/>
      <c r="N888" s="295"/>
      <c r="O888" s="295"/>
      <c r="P888" s="295"/>
      <c r="Q888" s="295"/>
      <c r="R888" s="295"/>
      <c r="S888" s="295"/>
      <c r="T888" s="295"/>
      <c r="Y888" s="387"/>
      <c r="Z888" s="387"/>
      <c r="AA888" s="387"/>
      <c r="AB888" s="387"/>
      <c r="AC888" s="387"/>
      <c r="AD888" s="387"/>
      <c r="AE888" s="387"/>
      <c r="AF888" s="387"/>
      <c r="AG888" s="387"/>
      <c r="AH888" s="387"/>
      <c r="AI888" s="387"/>
      <c r="AJ888" s="387"/>
      <c r="AK888" s="387"/>
      <c r="AL888" s="387"/>
      <c r="AM888" s="387"/>
      <c r="AN888" s="387"/>
      <c r="AO888" s="387"/>
      <c r="AP888" s="387"/>
      <c r="AQ888" s="387"/>
      <c r="AR888" s="387"/>
      <c r="AS888" s="387"/>
      <c r="AT888" s="387"/>
      <c r="AU888" s="387"/>
      <c r="AV888" s="387"/>
      <c r="AW888" s="387"/>
      <c r="AX888" s="387"/>
      <c r="AY888" s="387"/>
      <c r="AZ888" s="387"/>
      <c r="BA888" s="387"/>
      <c r="BB888" s="387"/>
      <c r="BC888" s="387"/>
      <c r="BD888" s="387"/>
      <c r="BE888" s="387"/>
      <c r="BF888" s="387"/>
      <c r="BG888" s="387"/>
      <c r="BH888" s="387"/>
      <c r="BI888" s="387"/>
      <c r="BJ888" s="387"/>
      <c r="BK888" s="387"/>
      <c r="BL888" s="387"/>
      <c r="BM888" s="387"/>
      <c r="BN888" s="387"/>
      <c r="BO888" s="387"/>
      <c r="BP888" s="387"/>
      <c r="BQ888" s="387"/>
      <c r="BR888" s="387"/>
      <c r="BS888" s="387"/>
      <c r="BT888" s="387"/>
      <c r="BU888" s="387"/>
      <c r="BV888" s="387"/>
      <c r="BW888" s="295"/>
      <c r="BX888" s="295"/>
      <c r="BY888" s="295"/>
    </row>
    <row r="889" ht="15.0" customHeight="1">
      <c r="A889" s="294"/>
      <c r="B889" s="295" t="str">
        <f>IF(ISTEXT(A889),SUMIF('Production Calendar'!$F$3:$F$171,'Crop Map'!$A889,'Production Calendar'!$G$3:$G$171),"")</f>
        <v/>
      </c>
      <c r="C889" s="327" t="str">
        <f t="shared" si="3"/>
        <v/>
      </c>
      <c r="D889" s="328" t="str">
        <f t="array" ref="D889">IF(ISBLANK(A889),"",XLOOKUP($A889,'Codified Game Plan'!$E$3:$E$477,'Codified Game Plan'!$G$3:$G$477,0))</f>
        <v/>
      </c>
      <c r="E889" s="328" t="str">
        <f>IF(ISBLANK(A889),"",MAXIFS('Codified Game Plan'!$I$3:$I$477,'Codified Game Plan'!$E$3:$E$477,A889))</f>
        <v/>
      </c>
      <c r="F889" s="329" t="str">
        <f t="shared" si="4"/>
        <v>      - </v>
      </c>
      <c r="G889" s="295"/>
      <c r="H889" s="295"/>
      <c r="I889" s="295"/>
      <c r="J889" s="295"/>
      <c r="K889" s="295"/>
      <c r="L889" s="295"/>
      <c r="M889" s="295"/>
      <c r="N889" s="295"/>
      <c r="O889" s="295"/>
      <c r="P889" s="295"/>
      <c r="Q889" s="295"/>
      <c r="R889" s="295"/>
      <c r="S889" s="295"/>
      <c r="T889" s="295"/>
      <c r="Y889" s="387"/>
      <c r="Z889" s="387"/>
      <c r="AA889" s="387"/>
      <c r="AB889" s="387"/>
      <c r="AC889" s="387"/>
      <c r="AD889" s="387"/>
      <c r="AE889" s="387"/>
      <c r="AF889" s="387"/>
      <c r="AG889" s="387"/>
      <c r="AH889" s="387"/>
      <c r="AI889" s="387"/>
      <c r="AJ889" s="387"/>
      <c r="AK889" s="387"/>
      <c r="AL889" s="387"/>
      <c r="AM889" s="387"/>
      <c r="AN889" s="387"/>
      <c r="AO889" s="387"/>
      <c r="AP889" s="387"/>
      <c r="AQ889" s="387"/>
      <c r="AR889" s="387"/>
      <c r="AS889" s="387"/>
      <c r="AT889" s="387"/>
      <c r="AU889" s="387"/>
      <c r="AV889" s="387"/>
      <c r="AW889" s="387"/>
      <c r="AX889" s="387"/>
      <c r="AY889" s="387"/>
      <c r="AZ889" s="387"/>
      <c r="BA889" s="387"/>
      <c r="BB889" s="387"/>
      <c r="BC889" s="387"/>
      <c r="BD889" s="387"/>
      <c r="BE889" s="387"/>
      <c r="BF889" s="387"/>
      <c r="BG889" s="387"/>
      <c r="BH889" s="387"/>
      <c r="BI889" s="387"/>
      <c r="BJ889" s="387"/>
      <c r="BK889" s="387"/>
      <c r="BL889" s="387"/>
      <c r="BM889" s="387"/>
      <c r="BN889" s="387"/>
      <c r="BO889" s="387"/>
      <c r="BP889" s="387"/>
      <c r="BQ889" s="387"/>
      <c r="BR889" s="387"/>
      <c r="BS889" s="387"/>
      <c r="BT889" s="387"/>
      <c r="BU889" s="387"/>
      <c r="BV889" s="387"/>
      <c r="BW889" s="295"/>
      <c r="BX889" s="295"/>
      <c r="BY889" s="295"/>
    </row>
    <row r="890" ht="15.0" customHeight="1">
      <c r="A890" s="294"/>
      <c r="B890" s="295" t="str">
        <f>IF(ISTEXT(A890),SUMIF('Production Calendar'!$F$3:$F$171,'Crop Map'!$A890,'Production Calendar'!$G$3:$G$171),"")</f>
        <v/>
      </c>
      <c r="C890" s="327" t="str">
        <f t="shared" si="3"/>
        <v/>
      </c>
      <c r="D890" s="328" t="str">
        <f t="array" ref="D890">IF(ISBLANK(A890),"",XLOOKUP($A890,'Codified Game Plan'!$E$3:$E$477,'Codified Game Plan'!$G$3:$G$477,0))</f>
        <v/>
      </c>
      <c r="E890" s="328" t="str">
        <f>IF(ISBLANK(A890),"",MAXIFS('Codified Game Plan'!$I$3:$I$477,'Codified Game Plan'!$E$3:$E$477,A890))</f>
        <v/>
      </c>
      <c r="F890" s="329" t="str">
        <f t="shared" si="4"/>
        <v>      - </v>
      </c>
      <c r="G890" s="295"/>
      <c r="H890" s="295"/>
      <c r="I890" s="295"/>
      <c r="J890" s="295"/>
      <c r="K890" s="295"/>
      <c r="L890" s="295"/>
      <c r="M890" s="295"/>
      <c r="N890" s="295"/>
      <c r="O890" s="295"/>
      <c r="P890" s="295"/>
      <c r="Q890" s="295"/>
      <c r="R890" s="295"/>
      <c r="S890" s="295"/>
      <c r="T890" s="295"/>
      <c r="Y890" s="387"/>
      <c r="Z890" s="387"/>
      <c r="AA890" s="387"/>
      <c r="AB890" s="387"/>
      <c r="AC890" s="387"/>
      <c r="AD890" s="387"/>
      <c r="AE890" s="387"/>
      <c r="AF890" s="387"/>
      <c r="AG890" s="387"/>
      <c r="AH890" s="387"/>
      <c r="AI890" s="387"/>
      <c r="AJ890" s="387"/>
      <c r="AK890" s="387"/>
      <c r="AL890" s="387"/>
      <c r="AM890" s="387"/>
      <c r="AN890" s="387"/>
      <c r="AO890" s="387"/>
      <c r="AP890" s="387"/>
      <c r="AQ890" s="387"/>
      <c r="AR890" s="387"/>
      <c r="AS890" s="387"/>
      <c r="AT890" s="387"/>
      <c r="AU890" s="387"/>
      <c r="AV890" s="387"/>
      <c r="AW890" s="387"/>
      <c r="AX890" s="387"/>
      <c r="AY890" s="387"/>
      <c r="AZ890" s="387"/>
      <c r="BA890" s="387"/>
      <c r="BB890" s="387"/>
      <c r="BC890" s="387"/>
      <c r="BD890" s="387"/>
      <c r="BE890" s="387"/>
      <c r="BF890" s="387"/>
      <c r="BG890" s="387"/>
      <c r="BH890" s="387"/>
      <c r="BI890" s="387"/>
      <c r="BJ890" s="387"/>
      <c r="BK890" s="387"/>
      <c r="BL890" s="387"/>
      <c r="BM890" s="387"/>
      <c r="BN890" s="387"/>
      <c r="BO890" s="387"/>
      <c r="BP890" s="387"/>
      <c r="BQ890" s="387"/>
      <c r="BR890" s="387"/>
      <c r="BS890" s="387"/>
      <c r="BT890" s="387"/>
      <c r="BU890" s="387"/>
      <c r="BV890" s="387"/>
      <c r="BW890" s="295"/>
      <c r="BX890" s="295"/>
      <c r="BY890" s="295"/>
    </row>
    <row r="891" ht="15.0" customHeight="1">
      <c r="A891" s="294"/>
      <c r="B891" s="295" t="str">
        <f>IF(ISTEXT(A891),SUMIF('Production Calendar'!$F$3:$F$171,'Crop Map'!$A891,'Production Calendar'!$G$3:$G$171),"")</f>
        <v/>
      </c>
      <c r="C891" s="327" t="str">
        <f t="shared" si="3"/>
        <v/>
      </c>
      <c r="D891" s="328" t="str">
        <f t="array" ref="D891">IF(ISBLANK(A891),"",XLOOKUP($A891,'Codified Game Plan'!$E$3:$E$477,'Codified Game Plan'!$G$3:$G$477,0))</f>
        <v/>
      </c>
      <c r="E891" s="328" t="str">
        <f>IF(ISBLANK(A891),"",MAXIFS('Codified Game Plan'!$I$3:$I$477,'Codified Game Plan'!$E$3:$E$477,A891))</f>
        <v/>
      </c>
      <c r="F891" s="329" t="str">
        <f t="shared" si="4"/>
        <v>      - </v>
      </c>
      <c r="G891" s="295"/>
      <c r="H891" s="295"/>
      <c r="I891" s="295"/>
      <c r="J891" s="295"/>
      <c r="K891" s="295"/>
      <c r="L891" s="295"/>
      <c r="M891" s="295"/>
      <c r="N891" s="295"/>
      <c r="O891" s="295"/>
      <c r="P891" s="295"/>
      <c r="Q891" s="295"/>
      <c r="R891" s="295"/>
      <c r="S891" s="295"/>
      <c r="T891" s="295"/>
      <c r="Y891" s="387"/>
      <c r="Z891" s="387"/>
      <c r="AA891" s="387"/>
      <c r="AB891" s="387"/>
      <c r="AC891" s="387"/>
      <c r="AD891" s="387"/>
      <c r="AE891" s="387"/>
      <c r="AF891" s="387"/>
      <c r="AG891" s="387"/>
      <c r="AH891" s="387"/>
      <c r="AI891" s="387"/>
      <c r="AJ891" s="387"/>
      <c r="AK891" s="387"/>
      <c r="AL891" s="387"/>
      <c r="AM891" s="387"/>
      <c r="AN891" s="387"/>
      <c r="AO891" s="387"/>
      <c r="AP891" s="387"/>
      <c r="AQ891" s="387"/>
      <c r="AR891" s="387"/>
      <c r="AS891" s="387"/>
      <c r="AT891" s="387"/>
      <c r="AU891" s="387"/>
      <c r="AV891" s="387"/>
      <c r="AW891" s="387"/>
      <c r="AX891" s="387"/>
      <c r="AY891" s="387"/>
      <c r="AZ891" s="387"/>
      <c r="BA891" s="387"/>
      <c r="BB891" s="387"/>
      <c r="BC891" s="387"/>
      <c r="BD891" s="387"/>
      <c r="BE891" s="387"/>
      <c r="BF891" s="387"/>
      <c r="BG891" s="387"/>
      <c r="BH891" s="387"/>
      <c r="BI891" s="387"/>
      <c r="BJ891" s="387"/>
      <c r="BK891" s="387"/>
      <c r="BL891" s="387"/>
      <c r="BM891" s="387"/>
      <c r="BN891" s="387"/>
      <c r="BO891" s="387"/>
      <c r="BP891" s="387"/>
      <c r="BQ891" s="387"/>
      <c r="BR891" s="387"/>
      <c r="BS891" s="387"/>
      <c r="BT891" s="387"/>
      <c r="BU891" s="387"/>
      <c r="BV891" s="387"/>
      <c r="BW891" s="295"/>
      <c r="BX891" s="295"/>
      <c r="BY891" s="295"/>
    </row>
    <row r="892" ht="15.0" customHeight="1">
      <c r="A892" s="294"/>
      <c r="B892" s="295" t="str">
        <f>IF(ISTEXT(A892),SUMIF('Production Calendar'!$F$3:$F$171,'Crop Map'!$A892,'Production Calendar'!$G$3:$G$171),"")</f>
        <v/>
      </c>
      <c r="C892" s="327" t="str">
        <f t="shared" si="3"/>
        <v/>
      </c>
      <c r="D892" s="328" t="str">
        <f t="array" ref="D892">IF(ISBLANK(A892),"",XLOOKUP($A892,'Codified Game Plan'!$E$3:$E$477,'Codified Game Plan'!$G$3:$G$477,0))</f>
        <v/>
      </c>
      <c r="E892" s="328" t="str">
        <f>IF(ISBLANK(A892),"",MAXIFS('Codified Game Plan'!$I$3:$I$477,'Codified Game Plan'!$E$3:$E$477,A892))</f>
        <v/>
      </c>
      <c r="F892" s="329" t="str">
        <f t="shared" si="4"/>
        <v>      - </v>
      </c>
      <c r="G892" s="295"/>
      <c r="H892" s="295"/>
      <c r="I892" s="295"/>
      <c r="J892" s="295"/>
      <c r="K892" s="295"/>
      <c r="L892" s="295"/>
      <c r="M892" s="295"/>
      <c r="N892" s="295"/>
      <c r="O892" s="295"/>
      <c r="P892" s="295"/>
      <c r="Q892" s="295"/>
      <c r="R892" s="295"/>
      <c r="S892" s="295"/>
      <c r="T892" s="295"/>
      <c r="Y892" s="387"/>
      <c r="Z892" s="387"/>
      <c r="AA892" s="387"/>
      <c r="AB892" s="387"/>
      <c r="AC892" s="387"/>
      <c r="AD892" s="387"/>
      <c r="AE892" s="387"/>
      <c r="AF892" s="387"/>
      <c r="AG892" s="387"/>
      <c r="AH892" s="387"/>
      <c r="AI892" s="387"/>
      <c r="AJ892" s="387"/>
      <c r="AK892" s="387"/>
      <c r="AL892" s="387"/>
      <c r="AM892" s="387"/>
      <c r="AN892" s="387"/>
      <c r="AO892" s="387"/>
      <c r="AP892" s="387"/>
      <c r="AQ892" s="387"/>
      <c r="AR892" s="387"/>
      <c r="AS892" s="387"/>
      <c r="AT892" s="387"/>
      <c r="AU892" s="387"/>
      <c r="AV892" s="387"/>
      <c r="AW892" s="387"/>
      <c r="AX892" s="387"/>
      <c r="AY892" s="387"/>
      <c r="AZ892" s="387"/>
      <c r="BA892" s="387"/>
      <c r="BB892" s="387"/>
      <c r="BC892" s="387"/>
      <c r="BD892" s="387"/>
      <c r="BE892" s="387"/>
      <c r="BF892" s="387"/>
      <c r="BG892" s="387"/>
      <c r="BH892" s="387"/>
      <c r="BI892" s="387"/>
      <c r="BJ892" s="387"/>
      <c r="BK892" s="387"/>
      <c r="BL892" s="387"/>
      <c r="BM892" s="387"/>
      <c r="BN892" s="387"/>
      <c r="BO892" s="387"/>
      <c r="BP892" s="387"/>
      <c r="BQ892" s="387"/>
      <c r="BR892" s="387"/>
      <c r="BS892" s="387"/>
      <c r="BT892" s="387"/>
      <c r="BU892" s="387"/>
      <c r="BV892" s="387"/>
      <c r="BW892" s="295"/>
      <c r="BX892" s="295"/>
      <c r="BY892" s="295"/>
    </row>
    <row r="893" ht="15.0" customHeight="1">
      <c r="A893" s="294"/>
      <c r="B893" s="295" t="str">
        <f>IF(ISTEXT(A893),SUMIF('Production Calendar'!$F$3:$F$171,'Crop Map'!$A893,'Production Calendar'!$G$3:$G$171),"")</f>
        <v/>
      </c>
      <c r="C893" s="327" t="str">
        <f t="shared" si="3"/>
        <v/>
      </c>
      <c r="D893" s="328" t="str">
        <f t="array" ref="D893">IF(ISBLANK(A893),"",XLOOKUP($A893,'Codified Game Plan'!$E$3:$E$477,'Codified Game Plan'!$G$3:$G$477,0))</f>
        <v/>
      </c>
      <c r="E893" s="328" t="str">
        <f>IF(ISBLANK(A893),"",MAXIFS('Codified Game Plan'!$I$3:$I$477,'Codified Game Plan'!$E$3:$E$477,A893))</f>
        <v/>
      </c>
      <c r="F893" s="329" t="str">
        <f t="shared" si="4"/>
        <v>      - </v>
      </c>
      <c r="G893" s="295"/>
      <c r="H893" s="295"/>
      <c r="I893" s="295"/>
      <c r="J893" s="295"/>
      <c r="K893" s="295"/>
      <c r="L893" s="295"/>
      <c r="M893" s="295"/>
      <c r="N893" s="295"/>
      <c r="O893" s="295"/>
      <c r="P893" s="295"/>
      <c r="Q893" s="295"/>
      <c r="R893" s="295"/>
      <c r="S893" s="295"/>
      <c r="T893" s="295"/>
      <c r="Y893" s="387"/>
      <c r="Z893" s="387"/>
      <c r="AA893" s="387"/>
      <c r="AB893" s="387"/>
      <c r="AC893" s="387"/>
      <c r="AD893" s="387"/>
      <c r="AE893" s="387"/>
      <c r="AF893" s="387"/>
      <c r="AG893" s="387"/>
      <c r="AH893" s="387"/>
      <c r="AI893" s="387"/>
      <c r="AJ893" s="387"/>
      <c r="AK893" s="387"/>
      <c r="AL893" s="387"/>
      <c r="AM893" s="387"/>
      <c r="AN893" s="387"/>
      <c r="AO893" s="387"/>
      <c r="AP893" s="387"/>
      <c r="AQ893" s="387"/>
      <c r="AR893" s="387"/>
      <c r="AS893" s="387"/>
      <c r="AT893" s="387"/>
      <c r="AU893" s="387"/>
      <c r="AV893" s="387"/>
      <c r="AW893" s="387"/>
      <c r="AX893" s="387"/>
      <c r="AY893" s="387"/>
      <c r="AZ893" s="387"/>
      <c r="BA893" s="387"/>
      <c r="BB893" s="387"/>
      <c r="BC893" s="387"/>
      <c r="BD893" s="387"/>
      <c r="BE893" s="387"/>
      <c r="BF893" s="387"/>
      <c r="BG893" s="387"/>
      <c r="BH893" s="387"/>
      <c r="BI893" s="387"/>
      <c r="BJ893" s="387"/>
      <c r="BK893" s="387"/>
      <c r="BL893" s="387"/>
      <c r="BM893" s="387"/>
      <c r="BN893" s="387"/>
      <c r="BO893" s="387"/>
      <c r="BP893" s="387"/>
      <c r="BQ893" s="387"/>
      <c r="BR893" s="387"/>
      <c r="BS893" s="387"/>
      <c r="BT893" s="387"/>
      <c r="BU893" s="387"/>
      <c r="BV893" s="387"/>
      <c r="BW893" s="295"/>
      <c r="BX893" s="295"/>
      <c r="BY893" s="295"/>
    </row>
    <row r="894" ht="15.0" customHeight="1">
      <c r="A894" s="294"/>
      <c r="B894" s="295" t="str">
        <f>IF(ISTEXT(A894),SUMIF('Production Calendar'!$F$3:$F$171,'Crop Map'!$A894,'Production Calendar'!$G$3:$G$171),"")</f>
        <v/>
      </c>
      <c r="C894" s="327" t="str">
        <f t="shared" si="3"/>
        <v/>
      </c>
      <c r="D894" s="328" t="str">
        <f t="array" ref="D894">IF(ISBLANK(A894),"",XLOOKUP($A894,'Codified Game Plan'!$E$3:$E$477,'Codified Game Plan'!$G$3:$G$477,0))</f>
        <v/>
      </c>
      <c r="E894" s="328" t="str">
        <f>IF(ISBLANK(A894),"",MAXIFS('Codified Game Plan'!$I$3:$I$477,'Codified Game Plan'!$E$3:$E$477,A894))</f>
        <v/>
      </c>
      <c r="F894" s="329" t="str">
        <f t="shared" si="4"/>
        <v>      - </v>
      </c>
      <c r="G894" s="295"/>
      <c r="H894" s="295"/>
      <c r="I894" s="295"/>
      <c r="J894" s="295"/>
      <c r="K894" s="295"/>
      <c r="L894" s="295"/>
      <c r="M894" s="295"/>
      <c r="N894" s="295"/>
      <c r="O894" s="295"/>
      <c r="P894" s="295"/>
      <c r="Q894" s="295"/>
      <c r="R894" s="295"/>
      <c r="S894" s="295"/>
      <c r="T894" s="295"/>
      <c r="Y894" s="387"/>
      <c r="Z894" s="387"/>
      <c r="AA894" s="387"/>
      <c r="AB894" s="387"/>
      <c r="AC894" s="387"/>
      <c r="AD894" s="387"/>
      <c r="AE894" s="387"/>
      <c r="AF894" s="387"/>
      <c r="AG894" s="387"/>
      <c r="AH894" s="387"/>
      <c r="AI894" s="387"/>
      <c r="AJ894" s="387"/>
      <c r="AK894" s="387"/>
      <c r="AL894" s="387"/>
      <c r="AM894" s="387"/>
      <c r="AN894" s="387"/>
      <c r="AO894" s="387"/>
      <c r="AP894" s="387"/>
      <c r="AQ894" s="387"/>
      <c r="AR894" s="387"/>
      <c r="AS894" s="387"/>
      <c r="AT894" s="387"/>
      <c r="AU894" s="387"/>
      <c r="AV894" s="387"/>
      <c r="AW894" s="387"/>
      <c r="AX894" s="387"/>
      <c r="AY894" s="387"/>
      <c r="AZ894" s="387"/>
      <c r="BA894" s="387"/>
      <c r="BB894" s="387"/>
      <c r="BC894" s="387"/>
      <c r="BD894" s="387"/>
      <c r="BE894" s="387"/>
      <c r="BF894" s="387"/>
      <c r="BG894" s="387"/>
      <c r="BH894" s="387"/>
      <c r="BI894" s="387"/>
      <c r="BJ894" s="387"/>
      <c r="BK894" s="387"/>
      <c r="BL894" s="387"/>
      <c r="BM894" s="387"/>
      <c r="BN894" s="387"/>
      <c r="BO894" s="387"/>
      <c r="BP894" s="387"/>
      <c r="BQ894" s="387"/>
      <c r="BR894" s="387"/>
      <c r="BS894" s="387"/>
      <c r="BT894" s="387"/>
      <c r="BU894" s="387"/>
      <c r="BV894" s="387"/>
      <c r="BW894" s="295"/>
      <c r="BX894" s="295"/>
      <c r="BY894" s="295"/>
    </row>
    <row r="895" ht="15.0" customHeight="1">
      <c r="A895" s="294"/>
      <c r="B895" s="295" t="str">
        <f>IF(ISTEXT(A895),SUMIF('Production Calendar'!$F$3:$F$171,'Crop Map'!$A895,'Production Calendar'!$G$3:$G$171),"")</f>
        <v/>
      </c>
      <c r="C895" s="327" t="str">
        <f t="shared" si="3"/>
        <v/>
      </c>
      <c r="D895" s="328" t="str">
        <f t="array" ref="D895">IF(ISBLANK(A895),"",XLOOKUP($A895,'Codified Game Plan'!$E$3:$E$477,'Codified Game Plan'!$G$3:$G$477,0))</f>
        <v/>
      </c>
      <c r="E895" s="328" t="str">
        <f>IF(ISBLANK(A895),"",MAXIFS('Codified Game Plan'!$I$3:$I$477,'Codified Game Plan'!$E$3:$E$477,A895))</f>
        <v/>
      </c>
      <c r="F895" s="329" t="str">
        <f t="shared" si="4"/>
        <v>      - </v>
      </c>
      <c r="G895" s="295"/>
      <c r="H895" s="295"/>
      <c r="I895" s="295"/>
      <c r="J895" s="295"/>
      <c r="K895" s="295"/>
      <c r="L895" s="295"/>
      <c r="M895" s="295"/>
      <c r="N895" s="295"/>
      <c r="O895" s="295"/>
      <c r="P895" s="295"/>
      <c r="Q895" s="295"/>
      <c r="R895" s="295"/>
      <c r="S895" s="295"/>
      <c r="T895" s="295"/>
      <c r="Y895" s="387"/>
      <c r="Z895" s="387"/>
      <c r="AA895" s="387"/>
      <c r="AB895" s="387"/>
      <c r="AC895" s="387"/>
      <c r="AD895" s="387"/>
      <c r="AE895" s="387"/>
      <c r="AF895" s="387"/>
      <c r="AG895" s="387"/>
      <c r="AH895" s="387"/>
      <c r="AI895" s="387"/>
      <c r="AJ895" s="387"/>
      <c r="AK895" s="387"/>
      <c r="AL895" s="387"/>
      <c r="AM895" s="387"/>
      <c r="AN895" s="387"/>
      <c r="AO895" s="387"/>
      <c r="AP895" s="387"/>
      <c r="AQ895" s="387"/>
      <c r="AR895" s="387"/>
      <c r="AS895" s="387"/>
      <c r="AT895" s="387"/>
      <c r="AU895" s="387"/>
      <c r="AV895" s="387"/>
      <c r="AW895" s="387"/>
      <c r="AX895" s="387"/>
      <c r="AY895" s="387"/>
      <c r="AZ895" s="387"/>
      <c r="BA895" s="387"/>
      <c r="BB895" s="387"/>
      <c r="BC895" s="387"/>
      <c r="BD895" s="387"/>
      <c r="BE895" s="387"/>
      <c r="BF895" s="387"/>
      <c r="BG895" s="387"/>
      <c r="BH895" s="387"/>
      <c r="BI895" s="387"/>
      <c r="BJ895" s="387"/>
      <c r="BK895" s="387"/>
      <c r="BL895" s="387"/>
      <c r="BM895" s="387"/>
      <c r="BN895" s="387"/>
      <c r="BO895" s="387"/>
      <c r="BP895" s="387"/>
      <c r="BQ895" s="387"/>
      <c r="BR895" s="387"/>
      <c r="BS895" s="387"/>
      <c r="BT895" s="387"/>
      <c r="BU895" s="387"/>
      <c r="BV895" s="387"/>
      <c r="BW895" s="295"/>
      <c r="BX895" s="295"/>
      <c r="BY895" s="295"/>
    </row>
    <row r="896" ht="15.0" customHeight="1">
      <c r="A896" s="294"/>
      <c r="B896" s="295" t="str">
        <f>IF(ISTEXT(A896),SUMIF('Production Calendar'!$F$3:$F$171,'Crop Map'!$A896,'Production Calendar'!$G$3:$G$171),"")</f>
        <v/>
      </c>
      <c r="C896" s="327" t="str">
        <f t="shared" si="3"/>
        <v/>
      </c>
      <c r="D896" s="328" t="str">
        <f t="array" ref="D896">IF(ISBLANK(A896),"",XLOOKUP($A896,'Codified Game Plan'!$E$3:$E$477,'Codified Game Plan'!$G$3:$G$477,0))</f>
        <v/>
      </c>
      <c r="E896" s="328" t="str">
        <f>IF(ISBLANK(A896),"",MAXIFS('Codified Game Plan'!$I$3:$I$477,'Codified Game Plan'!$E$3:$E$477,A896))</f>
        <v/>
      </c>
      <c r="F896" s="329" t="str">
        <f t="shared" si="4"/>
        <v>      - </v>
      </c>
      <c r="G896" s="295"/>
      <c r="H896" s="295"/>
      <c r="I896" s="295"/>
      <c r="J896" s="295"/>
      <c r="K896" s="295"/>
      <c r="L896" s="295"/>
      <c r="M896" s="295"/>
      <c r="N896" s="295"/>
      <c r="O896" s="295"/>
      <c r="P896" s="295"/>
      <c r="Q896" s="295"/>
      <c r="R896" s="295"/>
      <c r="S896" s="295"/>
      <c r="T896" s="295"/>
      <c r="Y896" s="387"/>
      <c r="Z896" s="387"/>
      <c r="AA896" s="387"/>
      <c r="AB896" s="387"/>
      <c r="AC896" s="387"/>
      <c r="AD896" s="387"/>
      <c r="AE896" s="387"/>
      <c r="AF896" s="387"/>
      <c r="AG896" s="387"/>
      <c r="AH896" s="387"/>
      <c r="AI896" s="387"/>
      <c r="AJ896" s="387"/>
      <c r="AK896" s="387"/>
      <c r="AL896" s="387"/>
      <c r="AM896" s="387"/>
      <c r="AN896" s="387"/>
      <c r="AO896" s="387"/>
      <c r="AP896" s="387"/>
      <c r="AQ896" s="387"/>
      <c r="AR896" s="387"/>
      <c r="AS896" s="387"/>
      <c r="AT896" s="387"/>
      <c r="AU896" s="387"/>
      <c r="AV896" s="387"/>
      <c r="AW896" s="387"/>
      <c r="AX896" s="387"/>
      <c r="AY896" s="387"/>
      <c r="AZ896" s="387"/>
      <c r="BA896" s="387"/>
      <c r="BB896" s="387"/>
      <c r="BC896" s="387"/>
      <c r="BD896" s="387"/>
      <c r="BE896" s="387"/>
      <c r="BF896" s="387"/>
      <c r="BG896" s="387"/>
      <c r="BH896" s="387"/>
      <c r="BI896" s="387"/>
      <c r="BJ896" s="387"/>
      <c r="BK896" s="387"/>
      <c r="BL896" s="387"/>
      <c r="BM896" s="387"/>
      <c r="BN896" s="387"/>
      <c r="BO896" s="387"/>
      <c r="BP896" s="387"/>
      <c r="BQ896" s="387"/>
      <c r="BR896" s="387"/>
      <c r="BS896" s="387"/>
      <c r="BT896" s="387"/>
      <c r="BU896" s="387"/>
      <c r="BV896" s="387"/>
      <c r="BW896" s="295"/>
      <c r="BX896" s="295"/>
      <c r="BY896" s="295"/>
    </row>
    <row r="897" ht="15.0" customHeight="1">
      <c r="A897" s="294"/>
      <c r="B897" s="295" t="str">
        <f>IF(ISTEXT(A897),SUMIF('Production Calendar'!$F$3:$F$171,'Crop Map'!$A897,'Production Calendar'!$G$3:$G$171),"")</f>
        <v/>
      </c>
      <c r="C897" s="327" t="str">
        <f t="shared" si="3"/>
        <v/>
      </c>
      <c r="D897" s="328" t="str">
        <f t="array" ref="D897">IF(ISBLANK(A897),"",XLOOKUP($A897,'Codified Game Plan'!$E$3:$E$477,'Codified Game Plan'!$G$3:$G$477,0))</f>
        <v/>
      </c>
      <c r="E897" s="328" t="str">
        <f>IF(ISBLANK(A897),"",MAXIFS('Codified Game Plan'!$I$3:$I$477,'Codified Game Plan'!$E$3:$E$477,A897))</f>
        <v/>
      </c>
      <c r="F897" s="329" t="str">
        <f t="shared" si="4"/>
        <v>      - </v>
      </c>
      <c r="G897" s="295"/>
      <c r="H897" s="295"/>
      <c r="I897" s="295"/>
      <c r="J897" s="295"/>
      <c r="K897" s="295"/>
      <c r="L897" s="295"/>
      <c r="M897" s="295"/>
      <c r="N897" s="295"/>
      <c r="O897" s="295"/>
      <c r="P897" s="295"/>
      <c r="Q897" s="295"/>
      <c r="R897" s="295"/>
      <c r="S897" s="295"/>
      <c r="T897" s="295"/>
      <c r="Y897" s="387"/>
      <c r="Z897" s="387"/>
      <c r="AA897" s="387"/>
      <c r="AB897" s="387"/>
      <c r="AC897" s="387"/>
      <c r="AD897" s="387"/>
      <c r="AE897" s="387"/>
      <c r="AF897" s="387"/>
      <c r="AG897" s="387"/>
      <c r="AH897" s="387"/>
      <c r="AI897" s="387"/>
      <c r="AJ897" s="387"/>
      <c r="AK897" s="387"/>
      <c r="AL897" s="387"/>
      <c r="AM897" s="387"/>
      <c r="AN897" s="387"/>
      <c r="AO897" s="387"/>
      <c r="AP897" s="387"/>
      <c r="AQ897" s="387"/>
      <c r="AR897" s="387"/>
      <c r="AS897" s="387"/>
      <c r="AT897" s="387"/>
      <c r="AU897" s="387"/>
      <c r="AV897" s="387"/>
      <c r="AW897" s="387"/>
      <c r="AX897" s="387"/>
      <c r="AY897" s="387"/>
      <c r="AZ897" s="387"/>
      <c r="BA897" s="387"/>
      <c r="BB897" s="387"/>
      <c r="BC897" s="387"/>
      <c r="BD897" s="387"/>
      <c r="BE897" s="387"/>
      <c r="BF897" s="387"/>
      <c r="BG897" s="387"/>
      <c r="BH897" s="387"/>
      <c r="BI897" s="387"/>
      <c r="BJ897" s="387"/>
      <c r="BK897" s="387"/>
      <c r="BL897" s="387"/>
      <c r="BM897" s="387"/>
      <c r="BN897" s="387"/>
      <c r="BO897" s="387"/>
      <c r="BP897" s="387"/>
      <c r="BQ897" s="387"/>
      <c r="BR897" s="387"/>
      <c r="BS897" s="387"/>
      <c r="BT897" s="387"/>
      <c r="BU897" s="387"/>
      <c r="BV897" s="387"/>
      <c r="BW897" s="295"/>
      <c r="BX897" s="295"/>
      <c r="BY897" s="295"/>
    </row>
    <row r="898" ht="15.0" customHeight="1">
      <c r="A898" s="294"/>
      <c r="B898" s="295" t="str">
        <f>IF(ISTEXT(A898),SUMIF('Production Calendar'!$F$3:$F$171,'Crop Map'!$A898,'Production Calendar'!$G$3:$G$171),"")</f>
        <v/>
      </c>
      <c r="C898" s="327" t="str">
        <f t="shared" si="3"/>
        <v/>
      </c>
      <c r="D898" s="328" t="str">
        <f t="array" ref="D898">IF(ISBLANK(A898),"",XLOOKUP($A898,'Codified Game Plan'!$E$3:$E$477,'Codified Game Plan'!$G$3:$G$477,0))</f>
        <v/>
      </c>
      <c r="E898" s="328" t="str">
        <f>IF(ISBLANK(A898),"",MAXIFS('Codified Game Plan'!$I$3:$I$477,'Codified Game Plan'!$E$3:$E$477,A898))</f>
        <v/>
      </c>
      <c r="F898" s="329" t="str">
        <f t="shared" si="4"/>
        <v>      - </v>
      </c>
      <c r="G898" s="295"/>
      <c r="H898" s="295"/>
      <c r="I898" s="295"/>
      <c r="J898" s="295"/>
      <c r="K898" s="295"/>
      <c r="L898" s="295"/>
      <c r="M898" s="295"/>
      <c r="N898" s="295"/>
      <c r="O898" s="295"/>
      <c r="P898" s="295"/>
      <c r="Q898" s="295"/>
      <c r="R898" s="295"/>
      <c r="S898" s="295"/>
      <c r="T898" s="295"/>
      <c r="Y898" s="387"/>
      <c r="Z898" s="387"/>
      <c r="AA898" s="387"/>
      <c r="AB898" s="387"/>
      <c r="AC898" s="387"/>
      <c r="AD898" s="387"/>
      <c r="AE898" s="387"/>
      <c r="AF898" s="387"/>
      <c r="AG898" s="387"/>
      <c r="AH898" s="387"/>
      <c r="AI898" s="387"/>
      <c r="AJ898" s="387"/>
      <c r="AK898" s="387"/>
      <c r="AL898" s="387"/>
      <c r="AM898" s="387"/>
      <c r="AN898" s="387"/>
      <c r="AO898" s="387"/>
      <c r="AP898" s="387"/>
      <c r="AQ898" s="387"/>
      <c r="AR898" s="387"/>
      <c r="AS898" s="387"/>
      <c r="AT898" s="387"/>
      <c r="AU898" s="387"/>
      <c r="AV898" s="387"/>
      <c r="AW898" s="387"/>
      <c r="AX898" s="387"/>
      <c r="AY898" s="387"/>
      <c r="AZ898" s="387"/>
      <c r="BA898" s="387"/>
      <c r="BB898" s="387"/>
      <c r="BC898" s="387"/>
      <c r="BD898" s="387"/>
      <c r="BE898" s="387"/>
      <c r="BF898" s="387"/>
      <c r="BG898" s="387"/>
      <c r="BH898" s="387"/>
      <c r="BI898" s="387"/>
      <c r="BJ898" s="387"/>
      <c r="BK898" s="387"/>
      <c r="BL898" s="387"/>
      <c r="BM898" s="387"/>
      <c r="BN898" s="387"/>
      <c r="BO898" s="387"/>
      <c r="BP898" s="387"/>
      <c r="BQ898" s="387"/>
      <c r="BR898" s="387"/>
      <c r="BS898" s="387"/>
      <c r="BT898" s="387"/>
      <c r="BU898" s="387"/>
      <c r="BV898" s="387"/>
      <c r="BW898" s="295"/>
      <c r="BX898" s="295"/>
      <c r="BY898" s="295"/>
    </row>
    <row r="899" ht="15.0" customHeight="1">
      <c r="A899" s="294"/>
      <c r="B899" s="295" t="str">
        <f>IF(ISTEXT(A899),SUMIF('Production Calendar'!$F$3:$F$171,'Crop Map'!$A899,'Production Calendar'!$G$3:$G$171),"")</f>
        <v/>
      </c>
      <c r="C899" s="327" t="str">
        <f t="shared" si="3"/>
        <v/>
      </c>
      <c r="D899" s="328" t="str">
        <f t="array" ref="D899">IF(ISBLANK(A899),"",XLOOKUP($A899,'Codified Game Plan'!$E$3:$E$477,'Codified Game Plan'!$G$3:$G$477,0))</f>
        <v/>
      </c>
      <c r="E899" s="328" t="str">
        <f>IF(ISBLANK(A899),"",MAXIFS('Codified Game Plan'!$I$3:$I$477,'Codified Game Plan'!$E$3:$E$477,A899))</f>
        <v/>
      </c>
      <c r="F899" s="329" t="str">
        <f t="shared" si="4"/>
        <v>      - </v>
      </c>
      <c r="G899" s="295"/>
      <c r="H899" s="295"/>
      <c r="I899" s="295"/>
      <c r="J899" s="295"/>
      <c r="K899" s="295"/>
      <c r="L899" s="295"/>
      <c r="M899" s="295"/>
      <c r="N899" s="295"/>
      <c r="O899" s="295"/>
      <c r="P899" s="295"/>
      <c r="Q899" s="295"/>
      <c r="R899" s="295"/>
      <c r="S899" s="295"/>
      <c r="T899" s="295"/>
      <c r="Y899" s="387"/>
      <c r="Z899" s="387"/>
      <c r="AA899" s="387"/>
      <c r="AB899" s="387"/>
      <c r="AC899" s="387"/>
      <c r="AD899" s="387"/>
      <c r="AE899" s="387"/>
      <c r="AF899" s="387"/>
      <c r="AG899" s="387"/>
      <c r="AH899" s="387"/>
      <c r="AI899" s="387"/>
      <c r="AJ899" s="387"/>
      <c r="AK899" s="387"/>
      <c r="AL899" s="387"/>
      <c r="AM899" s="387"/>
      <c r="AN899" s="387"/>
      <c r="AO899" s="387"/>
      <c r="AP899" s="387"/>
      <c r="AQ899" s="387"/>
      <c r="AR899" s="387"/>
      <c r="AS899" s="387"/>
      <c r="AT899" s="387"/>
      <c r="AU899" s="387"/>
      <c r="AV899" s="387"/>
      <c r="AW899" s="387"/>
      <c r="AX899" s="387"/>
      <c r="AY899" s="387"/>
      <c r="AZ899" s="387"/>
      <c r="BA899" s="387"/>
      <c r="BB899" s="387"/>
      <c r="BC899" s="387"/>
      <c r="BD899" s="387"/>
      <c r="BE899" s="387"/>
      <c r="BF899" s="387"/>
      <c r="BG899" s="387"/>
      <c r="BH899" s="387"/>
      <c r="BI899" s="387"/>
      <c r="BJ899" s="387"/>
      <c r="BK899" s="387"/>
      <c r="BL899" s="387"/>
      <c r="BM899" s="387"/>
      <c r="BN899" s="387"/>
      <c r="BO899" s="387"/>
      <c r="BP899" s="387"/>
      <c r="BQ899" s="387"/>
      <c r="BR899" s="387"/>
      <c r="BS899" s="387"/>
      <c r="BT899" s="387"/>
      <c r="BU899" s="387"/>
      <c r="BV899" s="387"/>
      <c r="BW899" s="295"/>
      <c r="BX899" s="295"/>
      <c r="BY899" s="295"/>
    </row>
    <row r="900" ht="15.0" customHeight="1">
      <c r="A900" s="294"/>
      <c r="B900" s="295" t="str">
        <f>IF(ISTEXT(A900),SUMIF('Production Calendar'!$F$3:$F$171,'Crop Map'!$A900,'Production Calendar'!$G$3:$G$171),"")</f>
        <v/>
      </c>
      <c r="C900" s="327" t="str">
        <f t="shared" si="3"/>
        <v/>
      </c>
      <c r="D900" s="328" t="str">
        <f t="array" ref="D900">IF(ISBLANK(A900),"",XLOOKUP($A900,'Codified Game Plan'!$E$3:$E$477,'Codified Game Plan'!$G$3:$G$477,0))</f>
        <v/>
      </c>
      <c r="E900" s="328" t="str">
        <f>IF(ISBLANK(A900),"",MAXIFS('Codified Game Plan'!$I$3:$I$477,'Codified Game Plan'!$E$3:$E$477,A900))</f>
        <v/>
      </c>
      <c r="F900" s="329" t="str">
        <f t="shared" si="4"/>
        <v>      - </v>
      </c>
      <c r="G900" s="295"/>
      <c r="H900" s="295"/>
      <c r="I900" s="295"/>
      <c r="J900" s="295"/>
      <c r="K900" s="295"/>
      <c r="L900" s="295"/>
      <c r="M900" s="295"/>
      <c r="N900" s="295"/>
      <c r="O900" s="295"/>
      <c r="P900" s="295"/>
      <c r="Q900" s="295"/>
      <c r="R900" s="295"/>
      <c r="S900" s="295"/>
      <c r="T900" s="295"/>
      <c r="Y900" s="387"/>
      <c r="Z900" s="387"/>
      <c r="AA900" s="387"/>
      <c r="AB900" s="387"/>
      <c r="AC900" s="387"/>
      <c r="AD900" s="387"/>
      <c r="AE900" s="387"/>
      <c r="AF900" s="387"/>
      <c r="AG900" s="387"/>
      <c r="AH900" s="387"/>
      <c r="AI900" s="387"/>
      <c r="AJ900" s="387"/>
      <c r="AK900" s="387"/>
      <c r="AL900" s="387"/>
      <c r="AM900" s="387"/>
      <c r="AN900" s="387"/>
      <c r="AO900" s="387"/>
      <c r="AP900" s="387"/>
      <c r="AQ900" s="387"/>
      <c r="AR900" s="387"/>
      <c r="AS900" s="387"/>
      <c r="AT900" s="387"/>
      <c r="AU900" s="387"/>
      <c r="AV900" s="387"/>
      <c r="AW900" s="387"/>
      <c r="AX900" s="387"/>
      <c r="AY900" s="387"/>
      <c r="AZ900" s="387"/>
      <c r="BA900" s="387"/>
      <c r="BB900" s="387"/>
      <c r="BC900" s="387"/>
      <c r="BD900" s="387"/>
      <c r="BE900" s="387"/>
      <c r="BF900" s="387"/>
      <c r="BG900" s="387"/>
      <c r="BH900" s="387"/>
      <c r="BI900" s="387"/>
      <c r="BJ900" s="387"/>
      <c r="BK900" s="387"/>
      <c r="BL900" s="387"/>
      <c r="BM900" s="387"/>
      <c r="BN900" s="387"/>
      <c r="BO900" s="387"/>
      <c r="BP900" s="387"/>
      <c r="BQ900" s="387"/>
      <c r="BR900" s="387"/>
      <c r="BS900" s="387"/>
      <c r="BT900" s="387"/>
      <c r="BU900" s="387"/>
      <c r="BV900" s="387"/>
      <c r="BW900" s="295"/>
      <c r="BX900" s="295"/>
      <c r="BY900" s="295"/>
    </row>
    <row r="901" ht="15.0" customHeight="1">
      <c r="A901" s="294"/>
      <c r="B901" s="295" t="str">
        <f>IF(ISTEXT(A901),SUMIF('Production Calendar'!$F$3:$F$171,'Crop Map'!$A901,'Production Calendar'!$G$3:$G$171),"")</f>
        <v/>
      </c>
      <c r="C901" s="327" t="str">
        <f t="shared" si="3"/>
        <v/>
      </c>
      <c r="D901" s="328" t="str">
        <f t="array" ref="D901">IF(ISBLANK(A901),"",XLOOKUP($A901,'Codified Game Plan'!$E$3:$E$477,'Codified Game Plan'!$G$3:$G$477,0))</f>
        <v/>
      </c>
      <c r="E901" s="328" t="str">
        <f>IF(ISBLANK(A901),"",MAXIFS('Codified Game Plan'!$I$3:$I$477,'Codified Game Plan'!$E$3:$E$477,A901))</f>
        <v/>
      </c>
      <c r="F901" s="329" t="str">
        <f t="shared" si="4"/>
        <v>      - </v>
      </c>
      <c r="G901" s="295"/>
      <c r="H901" s="295"/>
      <c r="I901" s="295"/>
      <c r="J901" s="295"/>
      <c r="K901" s="295"/>
      <c r="L901" s="295"/>
      <c r="M901" s="295"/>
      <c r="N901" s="295"/>
      <c r="O901" s="295"/>
      <c r="P901" s="295"/>
      <c r="Q901" s="295"/>
      <c r="R901" s="295"/>
      <c r="S901" s="295"/>
      <c r="T901" s="295"/>
      <c r="Y901" s="387"/>
      <c r="Z901" s="387"/>
      <c r="AA901" s="387"/>
      <c r="AB901" s="387"/>
      <c r="AC901" s="387"/>
      <c r="AD901" s="387"/>
      <c r="AE901" s="387"/>
      <c r="AF901" s="387"/>
      <c r="AG901" s="387"/>
      <c r="AH901" s="387"/>
      <c r="AI901" s="387"/>
      <c r="AJ901" s="387"/>
      <c r="AK901" s="387"/>
      <c r="AL901" s="387"/>
      <c r="AM901" s="387"/>
      <c r="AN901" s="387"/>
      <c r="AO901" s="387"/>
      <c r="AP901" s="387"/>
      <c r="AQ901" s="387"/>
      <c r="AR901" s="387"/>
      <c r="AS901" s="387"/>
      <c r="AT901" s="387"/>
      <c r="AU901" s="387"/>
      <c r="AV901" s="387"/>
      <c r="AW901" s="387"/>
      <c r="AX901" s="387"/>
      <c r="AY901" s="387"/>
      <c r="AZ901" s="387"/>
      <c r="BA901" s="387"/>
      <c r="BB901" s="387"/>
      <c r="BC901" s="387"/>
      <c r="BD901" s="387"/>
      <c r="BE901" s="387"/>
      <c r="BF901" s="387"/>
      <c r="BG901" s="387"/>
      <c r="BH901" s="387"/>
      <c r="BI901" s="387"/>
      <c r="BJ901" s="387"/>
      <c r="BK901" s="387"/>
      <c r="BL901" s="387"/>
      <c r="BM901" s="387"/>
      <c r="BN901" s="387"/>
      <c r="BO901" s="387"/>
      <c r="BP901" s="387"/>
      <c r="BQ901" s="387"/>
      <c r="BR901" s="387"/>
      <c r="BS901" s="387"/>
      <c r="BT901" s="387"/>
      <c r="BU901" s="387"/>
      <c r="BV901" s="387"/>
      <c r="BW901" s="295"/>
      <c r="BX901" s="295"/>
      <c r="BY901" s="295"/>
    </row>
    <row r="902" ht="15.0" customHeight="1">
      <c r="A902" s="294"/>
      <c r="B902" s="295" t="str">
        <f>IF(ISTEXT(A902),SUMIF('Production Calendar'!$F$3:$F$171,'Crop Map'!$A902,'Production Calendar'!$G$3:$G$171),"")</f>
        <v/>
      </c>
      <c r="C902" s="327" t="str">
        <f t="shared" si="3"/>
        <v/>
      </c>
      <c r="D902" s="328" t="str">
        <f t="array" ref="D902">IF(ISBLANK(A902),"",XLOOKUP($A902,'Codified Game Plan'!$E$3:$E$477,'Codified Game Plan'!$G$3:$G$477,0))</f>
        <v/>
      </c>
      <c r="E902" s="328" t="str">
        <f>IF(ISBLANK(A902),"",MAXIFS('Codified Game Plan'!$I$3:$I$477,'Codified Game Plan'!$E$3:$E$477,A902))</f>
        <v/>
      </c>
      <c r="F902" s="329" t="str">
        <f t="shared" si="4"/>
        <v>      - </v>
      </c>
      <c r="G902" s="295"/>
      <c r="H902" s="295"/>
      <c r="I902" s="295"/>
      <c r="J902" s="295"/>
      <c r="K902" s="295"/>
      <c r="L902" s="295"/>
      <c r="M902" s="295"/>
      <c r="N902" s="295"/>
      <c r="O902" s="295"/>
      <c r="P902" s="295"/>
      <c r="Q902" s="295"/>
      <c r="R902" s="295"/>
      <c r="S902" s="295"/>
      <c r="T902" s="295"/>
      <c r="Y902" s="387"/>
      <c r="Z902" s="387"/>
      <c r="AA902" s="387"/>
      <c r="AB902" s="387"/>
      <c r="AC902" s="387"/>
      <c r="AD902" s="387"/>
      <c r="AE902" s="387"/>
      <c r="AF902" s="387"/>
      <c r="AG902" s="387"/>
      <c r="AH902" s="387"/>
      <c r="AI902" s="387"/>
      <c r="AJ902" s="387"/>
      <c r="AK902" s="387"/>
      <c r="AL902" s="387"/>
      <c r="AM902" s="387"/>
      <c r="AN902" s="387"/>
      <c r="AO902" s="387"/>
      <c r="AP902" s="387"/>
      <c r="AQ902" s="387"/>
      <c r="AR902" s="387"/>
      <c r="AS902" s="387"/>
      <c r="AT902" s="387"/>
      <c r="AU902" s="387"/>
      <c r="AV902" s="387"/>
      <c r="AW902" s="387"/>
      <c r="AX902" s="387"/>
      <c r="AY902" s="387"/>
      <c r="AZ902" s="387"/>
      <c r="BA902" s="387"/>
      <c r="BB902" s="387"/>
      <c r="BC902" s="387"/>
      <c r="BD902" s="387"/>
      <c r="BE902" s="387"/>
      <c r="BF902" s="387"/>
      <c r="BG902" s="387"/>
      <c r="BH902" s="387"/>
      <c r="BI902" s="387"/>
      <c r="BJ902" s="387"/>
      <c r="BK902" s="387"/>
      <c r="BL902" s="387"/>
      <c r="BM902" s="387"/>
      <c r="BN902" s="387"/>
      <c r="BO902" s="387"/>
      <c r="BP902" s="387"/>
      <c r="BQ902" s="387"/>
      <c r="BR902" s="387"/>
      <c r="BS902" s="387"/>
      <c r="BT902" s="387"/>
      <c r="BU902" s="387"/>
      <c r="BV902" s="387"/>
      <c r="BW902" s="295"/>
      <c r="BX902" s="295"/>
      <c r="BY902" s="295"/>
    </row>
    <row r="903" ht="15.0" customHeight="1">
      <c r="A903" s="294"/>
      <c r="B903" s="295" t="str">
        <f>IF(ISTEXT(A903),SUMIF('Production Calendar'!$F$3:$F$171,'Crop Map'!$A903,'Production Calendar'!$G$3:$G$171),"")</f>
        <v/>
      </c>
      <c r="C903" s="327" t="str">
        <f t="shared" si="3"/>
        <v/>
      </c>
      <c r="D903" s="328" t="str">
        <f t="array" ref="D903">IF(ISBLANK(A903),"",XLOOKUP($A903,'Codified Game Plan'!$E$3:$E$477,'Codified Game Plan'!$G$3:$G$477,0))</f>
        <v/>
      </c>
      <c r="E903" s="328" t="str">
        <f>IF(ISBLANK(A903),"",MAXIFS('Codified Game Plan'!$I$3:$I$477,'Codified Game Plan'!$E$3:$E$477,A903))</f>
        <v/>
      </c>
      <c r="F903" s="329" t="str">
        <f t="shared" si="4"/>
        <v>      - </v>
      </c>
      <c r="G903" s="295"/>
      <c r="H903" s="295"/>
      <c r="I903" s="295"/>
      <c r="J903" s="295"/>
      <c r="K903" s="295"/>
      <c r="L903" s="295"/>
      <c r="M903" s="295"/>
      <c r="N903" s="295"/>
      <c r="O903" s="295"/>
      <c r="P903" s="295"/>
      <c r="Q903" s="295"/>
      <c r="R903" s="295"/>
      <c r="S903" s="295"/>
      <c r="T903" s="295"/>
      <c r="Y903" s="387"/>
      <c r="Z903" s="387"/>
      <c r="AA903" s="387"/>
      <c r="AB903" s="387"/>
      <c r="AC903" s="387"/>
      <c r="AD903" s="387"/>
      <c r="AE903" s="387"/>
      <c r="AF903" s="387"/>
      <c r="AG903" s="387"/>
      <c r="AH903" s="387"/>
      <c r="AI903" s="387"/>
      <c r="AJ903" s="387"/>
      <c r="AK903" s="387"/>
      <c r="AL903" s="387"/>
      <c r="AM903" s="387"/>
      <c r="AN903" s="387"/>
      <c r="AO903" s="387"/>
      <c r="AP903" s="387"/>
      <c r="AQ903" s="387"/>
      <c r="AR903" s="387"/>
      <c r="AS903" s="387"/>
      <c r="AT903" s="387"/>
      <c r="AU903" s="387"/>
      <c r="AV903" s="387"/>
      <c r="AW903" s="387"/>
      <c r="AX903" s="387"/>
      <c r="AY903" s="387"/>
      <c r="AZ903" s="387"/>
      <c r="BA903" s="387"/>
      <c r="BB903" s="387"/>
      <c r="BC903" s="387"/>
      <c r="BD903" s="387"/>
      <c r="BE903" s="387"/>
      <c r="BF903" s="387"/>
      <c r="BG903" s="387"/>
      <c r="BH903" s="387"/>
      <c r="BI903" s="387"/>
      <c r="BJ903" s="387"/>
      <c r="BK903" s="387"/>
      <c r="BL903" s="387"/>
      <c r="BM903" s="387"/>
      <c r="BN903" s="387"/>
      <c r="BO903" s="387"/>
      <c r="BP903" s="387"/>
      <c r="BQ903" s="387"/>
      <c r="BR903" s="387"/>
      <c r="BS903" s="387"/>
      <c r="BT903" s="387"/>
      <c r="BU903" s="387"/>
      <c r="BV903" s="387"/>
      <c r="BW903" s="295"/>
      <c r="BX903" s="295"/>
      <c r="BY903" s="295"/>
    </row>
    <row r="904" ht="15.0" customHeight="1">
      <c r="A904" s="294"/>
      <c r="B904" s="295" t="str">
        <f>IF(ISTEXT(A904),SUMIF('Production Calendar'!$F$3:$F$171,'Crop Map'!$A904,'Production Calendar'!$G$3:$G$171),"")</f>
        <v/>
      </c>
      <c r="C904" s="327" t="str">
        <f t="shared" si="3"/>
        <v/>
      </c>
      <c r="D904" s="328" t="str">
        <f t="array" ref="D904">IF(ISBLANK(A904),"",XLOOKUP($A904,'Codified Game Plan'!$E$3:$E$477,'Codified Game Plan'!$G$3:$G$477,0))</f>
        <v/>
      </c>
      <c r="E904" s="328" t="str">
        <f>IF(ISBLANK(A904),"",MAXIFS('Codified Game Plan'!$I$3:$I$477,'Codified Game Plan'!$E$3:$E$477,A904))</f>
        <v/>
      </c>
      <c r="F904" s="329" t="str">
        <f t="shared" si="4"/>
        <v>      - </v>
      </c>
      <c r="G904" s="295"/>
      <c r="H904" s="295"/>
      <c r="I904" s="295"/>
      <c r="J904" s="295"/>
      <c r="K904" s="295"/>
      <c r="L904" s="295"/>
      <c r="M904" s="295"/>
      <c r="N904" s="295"/>
      <c r="O904" s="295"/>
      <c r="P904" s="295"/>
      <c r="Q904" s="295"/>
      <c r="R904" s="295"/>
      <c r="S904" s="295"/>
      <c r="T904" s="295"/>
      <c r="Y904" s="387"/>
      <c r="Z904" s="387"/>
      <c r="AA904" s="387"/>
      <c r="AB904" s="387"/>
      <c r="AC904" s="387"/>
      <c r="AD904" s="387"/>
      <c r="AE904" s="387"/>
      <c r="AF904" s="387"/>
      <c r="AG904" s="387"/>
      <c r="AH904" s="387"/>
      <c r="AI904" s="387"/>
      <c r="AJ904" s="387"/>
      <c r="AK904" s="387"/>
      <c r="AL904" s="387"/>
      <c r="AM904" s="387"/>
      <c r="AN904" s="387"/>
      <c r="AO904" s="387"/>
      <c r="AP904" s="387"/>
      <c r="AQ904" s="387"/>
      <c r="AR904" s="387"/>
      <c r="AS904" s="387"/>
      <c r="AT904" s="387"/>
      <c r="AU904" s="387"/>
      <c r="AV904" s="387"/>
      <c r="AW904" s="387"/>
      <c r="AX904" s="387"/>
      <c r="AY904" s="387"/>
      <c r="AZ904" s="387"/>
      <c r="BA904" s="387"/>
      <c r="BB904" s="387"/>
      <c r="BC904" s="387"/>
      <c r="BD904" s="387"/>
      <c r="BE904" s="387"/>
      <c r="BF904" s="387"/>
      <c r="BG904" s="387"/>
      <c r="BH904" s="387"/>
      <c r="BI904" s="387"/>
      <c r="BJ904" s="387"/>
      <c r="BK904" s="387"/>
      <c r="BL904" s="387"/>
      <c r="BM904" s="387"/>
      <c r="BN904" s="387"/>
      <c r="BO904" s="387"/>
      <c r="BP904" s="387"/>
      <c r="BQ904" s="387"/>
      <c r="BR904" s="387"/>
      <c r="BS904" s="387"/>
      <c r="BT904" s="387"/>
      <c r="BU904" s="387"/>
      <c r="BV904" s="387"/>
      <c r="BW904" s="295"/>
      <c r="BX904" s="295"/>
      <c r="BY904" s="295"/>
    </row>
    <row r="905" ht="15.0" customHeight="1">
      <c r="A905" s="294"/>
      <c r="B905" s="295" t="str">
        <f>IF(ISTEXT(A905),SUMIF('Production Calendar'!$F$3:$F$171,'Crop Map'!$A905,'Production Calendar'!$G$3:$G$171),"")</f>
        <v/>
      </c>
      <c r="C905" s="327" t="str">
        <f t="shared" si="3"/>
        <v/>
      </c>
      <c r="D905" s="328" t="str">
        <f t="array" ref="D905">IF(ISBLANK(A905),"",XLOOKUP($A905,'Codified Game Plan'!$E$3:$E$477,'Codified Game Plan'!$G$3:$G$477,0))</f>
        <v/>
      </c>
      <c r="E905" s="328" t="str">
        <f>IF(ISBLANK(A905),"",MAXIFS('Codified Game Plan'!$I$3:$I$477,'Codified Game Plan'!$E$3:$E$477,A905))</f>
        <v/>
      </c>
      <c r="F905" s="329" t="str">
        <f t="shared" si="4"/>
        <v>      - </v>
      </c>
      <c r="G905" s="295"/>
      <c r="H905" s="295"/>
      <c r="I905" s="295"/>
      <c r="J905" s="295"/>
      <c r="K905" s="295"/>
      <c r="L905" s="295"/>
      <c r="M905" s="295"/>
      <c r="N905" s="295"/>
      <c r="O905" s="295"/>
      <c r="P905" s="295"/>
      <c r="Q905" s="295"/>
      <c r="R905" s="295"/>
      <c r="S905" s="295"/>
      <c r="T905" s="295"/>
      <c r="Y905" s="387"/>
      <c r="Z905" s="387"/>
      <c r="AA905" s="387"/>
      <c r="AB905" s="387"/>
      <c r="AC905" s="387"/>
      <c r="AD905" s="387"/>
      <c r="AE905" s="387"/>
      <c r="AF905" s="387"/>
      <c r="AG905" s="387"/>
      <c r="AH905" s="387"/>
      <c r="AI905" s="387"/>
      <c r="AJ905" s="387"/>
      <c r="AK905" s="387"/>
      <c r="AL905" s="387"/>
      <c r="AM905" s="387"/>
      <c r="AN905" s="387"/>
      <c r="AO905" s="387"/>
      <c r="AP905" s="387"/>
      <c r="AQ905" s="387"/>
      <c r="AR905" s="387"/>
      <c r="AS905" s="387"/>
      <c r="AT905" s="387"/>
      <c r="AU905" s="387"/>
      <c r="AV905" s="387"/>
      <c r="AW905" s="387"/>
      <c r="AX905" s="387"/>
      <c r="AY905" s="387"/>
      <c r="AZ905" s="387"/>
      <c r="BA905" s="387"/>
      <c r="BB905" s="387"/>
      <c r="BC905" s="387"/>
      <c r="BD905" s="387"/>
      <c r="BE905" s="387"/>
      <c r="BF905" s="387"/>
      <c r="BG905" s="387"/>
      <c r="BH905" s="387"/>
      <c r="BI905" s="387"/>
      <c r="BJ905" s="387"/>
      <c r="BK905" s="387"/>
      <c r="BL905" s="387"/>
      <c r="BM905" s="387"/>
      <c r="BN905" s="387"/>
      <c r="BO905" s="387"/>
      <c r="BP905" s="387"/>
      <c r="BQ905" s="387"/>
      <c r="BR905" s="387"/>
      <c r="BS905" s="387"/>
      <c r="BT905" s="387"/>
      <c r="BU905" s="387"/>
      <c r="BV905" s="387"/>
      <c r="BW905" s="295"/>
      <c r="BX905" s="295"/>
      <c r="BY905" s="295"/>
    </row>
    <row r="906" ht="15.0" customHeight="1">
      <c r="A906" s="294"/>
      <c r="B906" s="295" t="str">
        <f>IF(ISTEXT(A906),SUMIF('Production Calendar'!$F$3:$F$171,'Crop Map'!$A906,'Production Calendar'!$G$3:$G$171),"")</f>
        <v/>
      </c>
      <c r="C906" s="327" t="str">
        <f t="shared" si="3"/>
        <v/>
      </c>
      <c r="D906" s="328" t="str">
        <f t="array" ref="D906">IF(ISBLANK(A906),"",XLOOKUP($A906,'Codified Game Plan'!$E$3:$E$477,'Codified Game Plan'!$G$3:$G$477,0))</f>
        <v/>
      </c>
      <c r="E906" s="328" t="str">
        <f>IF(ISBLANK(A906),"",MAXIFS('Codified Game Plan'!$I$3:$I$477,'Codified Game Plan'!$E$3:$E$477,A906))</f>
        <v/>
      </c>
      <c r="F906" s="329" t="str">
        <f t="shared" si="4"/>
        <v>      - </v>
      </c>
      <c r="G906" s="295"/>
      <c r="H906" s="295"/>
      <c r="I906" s="295"/>
      <c r="J906" s="295"/>
      <c r="K906" s="295"/>
      <c r="L906" s="295"/>
      <c r="M906" s="295"/>
      <c r="N906" s="295"/>
      <c r="O906" s="295"/>
      <c r="P906" s="295"/>
      <c r="Q906" s="295"/>
      <c r="R906" s="295"/>
      <c r="S906" s="295"/>
      <c r="T906" s="295"/>
      <c r="Y906" s="387"/>
      <c r="Z906" s="387"/>
      <c r="AA906" s="387"/>
      <c r="AB906" s="387"/>
      <c r="AC906" s="387"/>
      <c r="AD906" s="387"/>
      <c r="AE906" s="387"/>
      <c r="AF906" s="387"/>
      <c r="AG906" s="387"/>
      <c r="AH906" s="387"/>
      <c r="AI906" s="387"/>
      <c r="AJ906" s="387"/>
      <c r="AK906" s="387"/>
      <c r="AL906" s="387"/>
      <c r="AM906" s="387"/>
      <c r="AN906" s="387"/>
      <c r="AO906" s="387"/>
      <c r="AP906" s="387"/>
      <c r="AQ906" s="387"/>
      <c r="AR906" s="387"/>
      <c r="AS906" s="387"/>
      <c r="AT906" s="387"/>
      <c r="AU906" s="387"/>
      <c r="AV906" s="387"/>
      <c r="AW906" s="387"/>
      <c r="AX906" s="387"/>
      <c r="AY906" s="387"/>
      <c r="AZ906" s="387"/>
      <c r="BA906" s="387"/>
      <c r="BB906" s="387"/>
      <c r="BC906" s="387"/>
      <c r="BD906" s="387"/>
      <c r="BE906" s="387"/>
      <c r="BF906" s="387"/>
      <c r="BG906" s="387"/>
      <c r="BH906" s="387"/>
      <c r="BI906" s="387"/>
      <c r="BJ906" s="387"/>
      <c r="BK906" s="387"/>
      <c r="BL906" s="387"/>
      <c r="BM906" s="387"/>
      <c r="BN906" s="387"/>
      <c r="BO906" s="387"/>
      <c r="BP906" s="387"/>
      <c r="BQ906" s="387"/>
      <c r="BR906" s="387"/>
      <c r="BS906" s="387"/>
      <c r="BT906" s="387"/>
      <c r="BU906" s="387"/>
      <c r="BV906" s="387"/>
      <c r="BW906" s="295"/>
      <c r="BX906" s="295"/>
      <c r="BY906" s="295"/>
    </row>
    <row r="907" ht="15.0" customHeight="1">
      <c r="A907" s="294"/>
      <c r="B907" s="295" t="str">
        <f>IF(ISTEXT(A907),SUMIF('Production Calendar'!$F$3:$F$171,'Crop Map'!$A907,'Production Calendar'!$G$3:$G$171),"")</f>
        <v/>
      </c>
      <c r="C907" s="327" t="str">
        <f t="shared" si="3"/>
        <v/>
      </c>
      <c r="D907" s="328" t="str">
        <f t="array" ref="D907">IF(ISBLANK(A907),"",XLOOKUP($A907,'Codified Game Plan'!$E$3:$E$477,'Codified Game Plan'!$G$3:$G$477,0))</f>
        <v/>
      </c>
      <c r="E907" s="328" t="str">
        <f>IF(ISBLANK(A907),"",MAXIFS('Codified Game Plan'!$I$3:$I$477,'Codified Game Plan'!$E$3:$E$477,A907))</f>
        <v/>
      </c>
      <c r="F907" s="329" t="str">
        <f t="shared" si="4"/>
        <v>      - </v>
      </c>
      <c r="G907" s="295"/>
      <c r="H907" s="295"/>
      <c r="I907" s="295"/>
      <c r="J907" s="295"/>
      <c r="K907" s="295"/>
      <c r="L907" s="295"/>
      <c r="M907" s="295"/>
      <c r="N907" s="295"/>
      <c r="O907" s="295"/>
      <c r="P907" s="295"/>
      <c r="Q907" s="295"/>
      <c r="R907" s="295"/>
      <c r="S907" s="295"/>
      <c r="T907" s="295"/>
      <c r="Y907" s="387"/>
      <c r="Z907" s="387"/>
      <c r="AA907" s="387"/>
      <c r="AB907" s="387"/>
      <c r="AC907" s="387"/>
      <c r="AD907" s="387"/>
      <c r="AE907" s="387"/>
      <c r="AF907" s="387"/>
      <c r="AG907" s="387"/>
      <c r="AH907" s="387"/>
      <c r="AI907" s="387"/>
      <c r="AJ907" s="387"/>
      <c r="AK907" s="387"/>
      <c r="AL907" s="387"/>
      <c r="AM907" s="387"/>
      <c r="AN907" s="387"/>
      <c r="AO907" s="387"/>
      <c r="AP907" s="387"/>
      <c r="AQ907" s="387"/>
      <c r="AR907" s="387"/>
      <c r="AS907" s="387"/>
      <c r="AT907" s="387"/>
      <c r="AU907" s="387"/>
      <c r="AV907" s="387"/>
      <c r="AW907" s="387"/>
      <c r="AX907" s="387"/>
      <c r="AY907" s="387"/>
      <c r="AZ907" s="387"/>
      <c r="BA907" s="387"/>
      <c r="BB907" s="387"/>
      <c r="BC907" s="387"/>
      <c r="BD907" s="387"/>
      <c r="BE907" s="387"/>
      <c r="BF907" s="387"/>
      <c r="BG907" s="387"/>
      <c r="BH907" s="387"/>
      <c r="BI907" s="387"/>
      <c r="BJ907" s="387"/>
      <c r="BK907" s="387"/>
      <c r="BL907" s="387"/>
      <c r="BM907" s="387"/>
      <c r="BN907" s="387"/>
      <c r="BO907" s="387"/>
      <c r="BP907" s="387"/>
      <c r="BQ907" s="387"/>
      <c r="BR907" s="387"/>
      <c r="BS907" s="387"/>
      <c r="BT907" s="387"/>
      <c r="BU907" s="387"/>
      <c r="BV907" s="387"/>
      <c r="BW907" s="295"/>
      <c r="BX907" s="295"/>
      <c r="BY907" s="295"/>
    </row>
    <row r="908" ht="15.0" customHeight="1">
      <c r="A908" s="294"/>
      <c r="B908" s="295" t="str">
        <f>IF(ISTEXT(A908),SUMIF('Production Calendar'!$F$3:$F$171,'Crop Map'!$A908,'Production Calendar'!$G$3:$G$171),"")</f>
        <v/>
      </c>
      <c r="C908" s="327" t="str">
        <f t="shared" si="3"/>
        <v/>
      </c>
      <c r="D908" s="328" t="str">
        <f t="array" ref="D908">IF(ISBLANK(A908),"",XLOOKUP($A908,'Codified Game Plan'!$E$3:$E$477,'Codified Game Plan'!$G$3:$G$477,0))</f>
        <v/>
      </c>
      <c r="E908" s="328" t="str">
        <f>IF(ISBLANK(A908),"",MAXIFS('Codified Game Plan'!$I$3:$I$477,'Codified Game Plan'!$E$3:$E$477,A908))</f>
        <v/>
      </c>
      <c r="F908" s="329" t="str">
        <f t="shared" si="4"/>
        <v>      - </v>
      </c>
      <c r="G908" s="295"/>
      <c r="H908" s="295"/>
      <c r="I908" s="295"/>
      <c r="J908" s="295"/>
      <c r="K908" s="295"/>
      <c r="L908" s="295"/>
      <c r="M908" s="295"/>
      <c r="N908" s="295"/>
      <c r="O908" s="295"/>
      <c r="P908" s="295"/>
      <c r="Q908" s="295"/>
      <c r="R908" s="295"/>
      <c r="S908" s="295"/>
      <c r="T908" s="295"/>
      <c r="Y908" s="387"/>
      <c r="Z908" s="387"/>
      <c r="AA908" s="387"/>
      <c r="AB908" s="387"/>
      <c r="AC908" s="387"/>
      <c r="AD908" s="387"/>
      <c r="AE908" s="387"/>
      <c r="AF908" s="387"/>
      <c r="AG908" s="387"/>
      <c r="AH908" s="387"/>
      <c r="AI908" s="387"/>
      <c r="AJ908" s="387"/>
      <c r="AK908" s="387"/>
      <c r="AL908" s="387"/>
      <c r="AM908" s="387"/>
      <c r="AN908" s="387"/>
      <c r="AO908" s="387"/>
      <c r="AP908" s="387"/>
      <c r="AQ908" s="387"/>
      <c r="AR908" s="387"/>
      <c r="AS908" s="387"/>
      <c r="AT908" s="387"/>
      <c r="AU908" s="387"/>
      <c r="AV908" s="387"/>
      <c r="AW908" s="387"/>
      <c r="AX908" s="387"/>
      <c r="AY908" s="387"/>
      <c r="AZ908" s="387"/>
      <c r="BA908" s="387"/>
      <c r="BB908" s="387"/>
      <c r="BC908" s="387"/>
      <c r="BD908" s="387"/>
      <c r="BE908" s="387"/>
      <c r="BF908" s="387"/>
      <c r="BG908" s="387"/>
      <c r="BH908" s="387"/>
      <c r="BI908" s="387"/>
      <c r="BJ908" s="387"/>
      <c r="BK908" s="387"/>
      <c r="BL908" s="387"/>
      <c r="BM908" s="387"/>
      <c r="BN908" s="387"/>
      <c r="BO908" s="387"/>
      <c r="BP908" s="387"/>
      <c r="BQ908" s="387"/>
      <c r="BR908" s="387"/>
      <c r="BS908" s="387"/>
      <c r="BT908" s="387"/>
      <c r="BU908" s="387"/>
      <c r="BV908" s="387"/>
      <c r="BW908" s="295"/>
      <c r="BX908" s="295"/>
      <c r="BY908" s="295"/>
    </row>
    <row r="909" ht="15.0" customHeight="1">
      <c r="A909" s="294"/>
      <c r="B909" s="295" t="str">
        <f>IF(ISTEXT(A909),SUMIF('Production Calendar'!$F$3:$F$171,'Crop Map'!$A909,'Production Calendar'!$G$3:$G$171),"")</f>
        <v/>
      </c>
      <c r="C909" s="327" t="str">
        <f t="shared" si="3"/>
        <v/>
      </c>
      <c r="D909" s="328" t="str">
        <f t="array" ref="D909">IF(ISBLANK(A909),"",XLOOKUP($A909,'Codified Game Plan'!$E$3:$E$477,'Codified Game Plan'!$G$3:$G$477,0))</f>
        <v/>
      </c>
      <c r="E909" s="328" t="str">
        <f>IF(ISBLANK(A909),"",MAXIFS('Codified Game Plan'!$I$3:$I$477,'Codified Game Plan'!$E$3:$E$477,A909))</f>
        <v/>
      </c>
      <c r="F909" s="329" t="str">
        <f t="shared" si="4"/>
        <v>      - </v>
      </c>
      <c r="G909" s="295"/>
      <c r="H909" s="295"/>
      <c r="I909" s="295"/>
      <c r="J909" s="295"/>
      <c r="K909" s="295"/>
      <c r="L909" s="295"/>
      <c r="M909" s="295"/>
      <c r="N909" s="295"/>
      <c r="O909" s="295"/>
      <c r="P909" s="295"/>
      <c r="Q909" s="295"/>
      <c r="R909" s="295"/>
      <c r="S909" s="295"/>
      <c r="T909" s="295"/>
      <c r="Y909" s="387"/>
      <c r="Z909" s="387"/>
      <c r="AA909" s="387"/>
      <c r="AB909" s="387"/>
      <c r="AC909" s="387"/>
      <c r="AD909" s="387"/>
      <c r="AE909" s="387"/>
      <c r="AF909" s="387"/>
      <c r="AG909" s="387"/>
      <c r="AH909" s="387"/>
      <c r="AI909" s="387"/>
      <c r="AJ909" s="387"/>
      <c r="AK909" s="387"/>
      <c r="AL909" s="387"/>
      <c r="AM909" s="387"/>
      <c r="AN909" s="387"/>
      <c r="AO909" s="387"/>
      <c r="AP909" s="387"/>
      <c r="AQ909" s="387"/>
      <c r="AR909" s="387"/>
      <c r="AS909" s="387"/>
      <c r="AT909" s="387"/>
      <c r="AU909" s="387"/>
      <c r="AV909" s="387"/>
      <c r="AW909" s="387"/>
      <c r="AX909" s="387"/>
      <c r="AY909" s="387"/>
      <c r="AZ909" s="387"/>
      <c r="BA909" s="387"/>
      <c r="BB909" s="387"/>
      <c r="BC909" s="387"/>
      <c r="BD909" s="387"/>
      <c r="BE909" s="387"/>
      <c r="BF909" s="387"/>
      <c r="BG909" s="387"/>
      <c r="BH909" s="387"/>
      <c r="BI909" s="387"/>
      <c r="BJ909" s="387"/>
      <c r="BK909" s="387"/>
      <c r="BL909" s="387"/>
      <c r="BM909" s="387"/>
      <c r="BN909" s="387"/>
      <c r="BO909" s="387"/>
      <c r="BP909" s="387"/>
      <c r="BQ909" s="387"/>
      <c r="BR909" s="387"/>
      <c r="BS909" s="387"/>
      <c r="BT909" s="387"/>
      <c r="BU909" s="387"/>
      <c r="BV909" s="387"/>
      <c r="BW909" s="295"/>
      <c r="BX909" s="295"/>
      <c r="BY909" s="295"/>
    </row>
    <row r="910" ht="15.0" customHeight="1">
      <c r="A910" s="294"/>
      <c r="B910" s="295" t="str">
        <f>IF(ISTEXT(A910),SUMIF('Production Calendar'!$F$3:$F$171,'Crop Map'!$A910,'Production Calendar'!$G$3:$G$171),"")</f>
        <v/>
      </c>
      <c r="C910" s="327" t="str">
        <f t="shared" si="3"/>
        <v/>
      </c>
      <c r="D910" s="328" t="str">
        <f t="array" ref="D910">IF(ISBLANK(A910),"",XLOOKUP($A910,'Codified Game Plan'!$E$3:$E$477,'Codified Game Plan'!$G$3:$G$477,0))</f>
        <v/>
      </c>
      <c r="E910" s="328" t="str">
        <f>IF(ISBLANK(A910),"",MAXIFS('Codified Game Plan'!$I$3:$I$477,'Codified Game Plan'!$E$3:$E$477,A910))</f>
        <v/>
      </c>
      <c r="F910" s="329" t="str">
        <f t="shared" si="4"/>
        <v>      - </v>
      </c>
      <c r="G910" s="295"/>
      <c r="H910" s="295"/>
      <c r="I910" s="295"/>
      <c r="J910" s="295"/>
      <c r="K910" s="295"/>
      <c r="L910" s="295"/>
      <c r="M910" s="295"/>
      <c r="N910" s="295"/>
      <c r="O910" s="295"/>
      <c r="P910" s="295"/>
      <c r="Q910" s="295"/>
      <c r="R910" s="295"/>
      <c r="S910" s="295"/>
      <c r="T910" s="295"/>
      <c r="Y910" s="387"/>
      <c r="Z910" s="387"/>
      <c r="AA910" s="387"/>
      <c r="AB910" s="387"/>
      <c r="AC910" s="387"/>
      <c r="AD910" s="387"/>
      <c r="AE910" s="387"/>
      <c r="AF910" s="387"/>
      <c r="AG910" s="387"/>
      <c r="AH910" s="387"/>
      <c r="AI910" s="387"/>
      <c r="AJ910" s="387"/>
      <c r="AK910" s="387"/>
      <c r="AL910" s="387"/>
      <c r="AM910" s="387"/>
      <c r="AN910" s="387"/>
      <c r="AO910" s="387"/>
      <c r="AP910" s="387"/>
      <c r="AQ910" s="387"/>
      <c r="AR910" s="387"/>
      <c r="AS910" s="387"/>
      <c r="AT910" s="387"/>
      <c r="AU910" s="387"/>
      <c r="AV910" s="387"/>
      <c r="AW910" s="387"/>
      <c r="AX910" s="387"/>
      <c r="AY910" s="387"/>
      <c r="AZ910" s="387"/>
      <c r="BA910" s="387"/>
      <c r="BB910" s="387"/>
      <c r="BC910" s="387"/>
      <c r="BD910" s="387"/>
      <c r="BE910" s="387"/>
      <c r="BF910" s="387"/>
      <c r="BG910" s="387"/>
      <c r="BH910" s="387"/>
      <c r="BI910" s="387"/>
      <c r="BJ910" s="387"/>
      <c r="BK910" s="387"/>
      <c r="BL910" s="387"/>
      <c r="BM910" s="387"/>
      <c r="BN910" s="387"/>
      <c r="BO910" s="387"/>
      <c r="BP910" s="387"/>
      <c r="BQ910" s="387"/>
      <c r="BR910" s="387"/>
      <c r="BS910" s="387"/>
      <c r="BT910" s="387"/>
      <c r="BU910" s="387"/>
      <c r="BV910" s="387"/>
      <c r="BW910" s="295"/>
      <c r="BX910" s="295"/>
      <c r="BY910" s="295"/>
    </row>
    <row r="911" ht="15.0" customHeight="1">
      <c r="A911" s="294"/>
      <c r="B911" s="295" t="str">
        <f>IF(ISTEXT(A911),SUMIF('Production Calendar'!$F$3:$F$171,'Crop Map'!$A911,'Production Calendar'!$G$3:$G$171),"")</f>
        <v/>
      </c>
      <c r="C911" s="327" t="str">
        <f t="shared" si="3"/>
        <v/>
      </c>
      <c r="D911" s="328" t="str">
        <f t="array" ref="D911">IF(ISBLANK(A911),"",XLOOKUP($A911,'Codified Game Plan'!$E$3:$E$477,'Codified Game Plan'!$G$3:$G$477,0))</f>
        <v/>
      </c>
      <c r="E911" s="328" t="str">
        <f>IF(ISBLANK(A911),"",MAXIFS('Codified Game Plan'!$I$3:$I$477,'Codified Game Plan'!$E$3:$E$477,A911))</f>
        <v/>
      </c>
      <c r="F911" s="329" t="str">
        <f t="shared" si="4"/>
        <v>      - </v>
      </c>
      <c r="G911" s="295"/>
      <c r="H911" s="295"/>
      <c r="I911" s="295"/>
      <c r="J911" s="295"/>
      <c r="K911" s="295"/>
      <c r="L911" s="295"/>
      <c r="M911" s="295"/>
      <c r="N911" s="295"/>
      <c r="O911" s="295"/>
      <c r="P911" s="295"/>
      <c r="Q911" s="295"/>
      <c r="R911" s="295"/>
      <c r="S911" s="295"/>
      <c r="T911" s="295"/>
      <c r="Y911" s="387"/>
      <c r="Z911" s="387"/>
      <c r="AA911" s="387"/>
      <c r="AB911" s="387"/>
      <c r="AC911" s="387"/>
      <c r="AD911" s="387"/>
      <c r="AE911" s="387"/>
      <c r="AF911" s="387"/>
      <c r="AG911" s="387"/>
      <c r="AH911" s="387"/>
      <c r="AI911" s="387"/>
      <c r="AJ911" s="387"/>
      <c r="AK911" s="387"/>
      <c r="AL911" s="387"/>
      <c r="AM911" s="387"/>
      <c r="AN911" s="387"/>
      <c r="AO911" s="387"/>
      <c r="AP911" s="387"/>
      <c r="AQ911" s="387"/>
      <c r="AR911" s="387"/>
      <c r="AS911" s="387"/>
      <c r="AT911" s="387"/>
      <c r="AU911" s="387"/>
      <c r="AV911" s="387"/>
      <c r="AW911" s="387"/>
      <c r="AX911" s="387"/>
      <c r="AY911" s="387"/>
      <c r="AZ911" s="387"/>
      <c r="BA911" s="387"/>
      <c r="BB911" s="387"/>
      <c r="BC911" s="387"/>
      <c r="BD911" s="387"/>
      <c r="BE911" s="387"/>
      <c r="BF911" s="387"/>
      <c r="BG911" s="387"/>
      <c r="BH911" s="387"/>
      <c r="BI911" s="387"/>
      <c r="BJ911" s="387"/>
      <c r="BK911" s="387"/>
      <c r="BL911" s="387"/>
      <c r="BM911" s="387"/>
      <c r="BN911" s="387"/>
      <c r="BO911" s="387"/>
      <c r="BP911" s="387"/>
      <c r="BQ911" s="387"/>
      <c r="BR911" s="387"/>
      <c r="BS911" s="387"/>
      <c r="BT911" s="387"/>
      <c r="BU911" s="387"/>
      <c r="BV911" s="387"/>
      <c r="BW911" s="295"/>
      <c r="BX911" s="295"/>
      <c r="BY911" s="295"/>
    </row>
    <row r="912" ht="15.0" customHeight="1">
      <c r="A912" s="294"/>
      <c r="B912" s="295" t="str">
        <f>IF(ISTEXT(A912),SUMIF('Production Calendar'!$F$3:$F$171,'Crop Map'!$A912,'Production Calendar'!$G$3:$G$171),"")</f>
        <v/>
      </c>
      <c r="C912" s="327" t="str">
        <f t="shared" si="3"/>
        <v/>
      </c>
      <c r="D912" s="328" t="str">
        <f t="array" ref="D912">IF(ISBLANK(A912),"",XLOOKUP($A912,'Codified Game Plan'!$E$3:$E$477,'Codified Game Plan'!$G$3:$G$477,0))</f>
        <v/>
      </c>
      <c r="E912" s="328" t="str">
        <f>IF(ISBLANK(A912),"",MAXIFS('Codified Game Plan'!$I$3:$I$477,'Codified Game Plan'!$E$3:$E$477,A912))</f>
        <v/>
      </c>
      <c r="F912" s="329" t="str">
        <f t="shared" si="4"/>
        <v>      - </v>
      </c>
      <c r="G912" s="295"/>
      <c r="H912" s="295"/>
      <c r="I912" s="295"/>
      <c r="J912" s="295"/>
      <c r="K912" s="295"/>
      <c r="L912" s="295"/>
      <c r="M912" s="295"/>
      <c r="N912" s="295"/>
      <c r="O912" s="295"/>
      <c r="P912" s="295"/>
      <c r="Q912" s="295"/>
      <c r="R912" s="295"/>
      <c r="S912" s="295"/>
      <c r="T912" s="295"/>
      <c r="Y912" s="387"/>
      <c r="Z912" s="387"/>
      <c r="AA912" s="387"/>
      <c r="AB912" s="387"/>
      <c r="AC912" s="387"/>
      <c r="AD912" s="387"/>
      <c r="AE912" s="387"/>
      <c r="AF912" s="387"/>
      <c r="AG912" s="387"/>
      <c r="AH912" s="387"/>
      <c r="AI912" s="387"/>
      <c r="AJ912" s="387"/>
      <c r="AK912" s="387"/>
      <c r="AL912" s="387"/>
      <c r="AM912" s="387"/>
      <c r="AN912" s="387"/>
      <c r="AO912" s="387"/>
      <c r="AP912" s="387"/>
      <c r="AQ912" s="387"/>
      <c r="AR912" s="387"/>
      <c r="AS912" s="387"/>
      <c r="AT912" s="387"/>
      <c r="AU912" s="387"/>
      <c r="AV912" s="387"/>
      <c r="AW912" s="387"/>
      <c r="AX912" s="387"/>
      <c r="AY912" s="387"/>
      <c r="AZ912" s="387"/>
      <c r="BA912" s="387"/>
      <c r="BB912" s="387"/>
      <c r="BC912" s="387"/>
      <c r="BD912" s="387"/>
      <c r="BE912" s="387"/>
      <c r="BF912" s="387"/>
      <c r="BG912" s="387"/>
      <c r="BH912" s="387"/>
      <c r="BI912" s="387"/>
      <c r="BJ912" s="387"/>
      <c r="BK912" s="387"/>
      <c r="BL912" s="387"/>
      <c r="BM912" s="387"/>
      <c r="BN912" s="387"/>
      <c r="BO912" s="387"/>
      <c r="BP912" s="387"/>
      <c r="BQ912" s="387"/>
      <c r="BR912" s="387"/>
      <c r="BS912" s="387"/>
      <c r="BT912" s="387"/>
      <c r="BU912" s="387"/>
      <c r="BV912" s="387"/>
      <c r="BW912" s="295"/>
      <c r="BX912" s="295"/>
      <c r="BY912" s="295"/>
    </row>
    <row r="913" ht="15.0" customHeight="1">
      <c r="A913" s="294"/>
      <c r="B913" s="295" t="str">
        <f>IF(ISTEXT(A913),SUMIF('Production Calendar'!$F$3:$F$171,'Crop Map'!$A913,'Production Calendar'!$G$3:$G$171),"")</f>
        <v/>
      </c>
      <c r="C913" s="327" t="str">
        <f t="shared" si="3"/>
        <v/>
      </c>
      <c r="D913" s="328" t="str">
        <f t="array" ref="D913">IF(ISBLANK(A913),"",XLOOKUP($A913,'Codified Game Plan'!$E$3:$E$477,'Codified Game Plan'!$G$3:$G$477,0))</f>
        <v/>
      </c>
      <c r="E913" s="328" t="str">
        <f>IF(ISBLANK(A913),"",MAXIFS('Codified Game Plan'!$I$3:$I$477,'Codified Game Plan'!$E$3:$E$477,A913))</f>
        <v/>
      </c>
      <c r="F913" s="329" t="str">
        <f t="shared" si="4"/>
        <v>      - </v>
      </c>
      <c r="G913" s="295"/>
      <c r="H913" s="295"/>
      <c r="I913" s="295"/>
      <c r="J913" s="295"/>
      <c r="K913" s="295"/>
      <c r="L913" s="295"/>
      <c r="M913" s="295"/>
      <c r="N913" s="295"/>
      <c r="O913" s="295"/>
      <c r="P913" s="295"/>
      <c r="Q913" s="295"/>
      <c r="R913" s="295"/>
      <c r="S913" s="295"/>
      <c r="T913" s="295"/>
      <c r="Y913" s="387"/>
      <c r="Z913" s="387"/>
      <c r="AA913" s="387"/>
      <c r="AB913" s="387"/>
      <c r="AC913" s="387"/>
      <c r="AD913" s="387"/>
      <c r="AE913" s="387"/>
      <c r="AF913" s="387"/>
      <c r="AG913" s="387"/>
      <c r="AH913" s="387"/>
      <c r="AI913" s="387"/>
      <c r="AJ913" s="387"/>
      <c r="AK913" s="387"/>
      <c r="AL913" s="387"/>
      <c r="AM913" s="387"/>
      <c r="AN913" s="387"/>
      <c r="AO913" s="387"/>
      <c r="AP913" s="387"/>
      <c r="AQ913" s="387"/>
      <c r="AR913" s="387"/>
      <c r="AS913" s="387"/>
      <c r="AT913" s="387"/>
      <c r="AU913" s="387"/>
      <c r="AV913" s="387"/>
      <c r="AW913" s="387"/>
      <c r="AX913" s="387"/>
      <c r="AY913" s="387"/>
      <c r="AZ913" s="387"/>
      <c r="BA913" s="387"/>
      <c r="BB913" s="387"/>
      <c r="BC913" s="387"/>
      <c r="BD913" s="387"/>
      <c r="BE913" s="387"/>
      <c r="BF913" s="387"/>
      <c r="BG913" s="387"/>
      <c r="BH913" s="387"/>
      <c r="BI913" s="387"/>
      <c r="BJ913" s="387"/>
      <c r="BK913" s="387"/>
      <c r="BL913" s="387"/>
      <c r="BM913" s="387"/>
      <c r="BN913" s="387"/>
      <c r="BO913" s="387"/>
      <c r="BP913" s="387"/>
      <c r="BQ913" s="387"/>
      <c r="BR913" s="387"/>
      <c r="BS913" s="387"/>
      <c r="BT913" s="387"/>
      <c r="BU913" s="387"/>
      <c r="BV913" s="387"/>
      <c r="BW913" s="295"/>
      <c r="BX913" s="295"/>
      <c r="BY913" s="295"/>
    </row>
    <row r="914" ht="15.0" customHeight="1">
      <c r="A914" s="294"/>
      <c r="B914" s="295" t="str">
        <f>IF(ISTEXT(A914),SUMIF('Production Calendar'!$F$3:$F$171,'Crop Map'!$A914,'Production Calendar'!$G$3:$G$171),"")</f>
        <v/>
      </c>
      <c r="C914" s="327" t="str">
        <f t="shared" si="3"/>
        <v/>
      </c>
      <c r="D914" s="328" t="str">
        <f t="array" ref="D914">IF(ISBLANK(A914),"",XLOOKUP($A914,'Codified Game Plan'!$E$3:$E$477,'Codified Game Plan'!$G$3:$G$477,0))</f>
        <v/>
      </c>
      <c r="E914" s="328" t="str">
        <f>IF(ISBLANK(A914),"",MAXIFS('Codified Game Plan'!$I$3:$I$477,'Codified Game Plan'!$E$3:$E$477,A914))</f>
        <v/>
      </c>
      <c r="F914" s="329" t="str">
        <f t="shared" si="4"/>
        <v>      - </v>
      </c>
      <c r="G914" s="295"/>
      <c r="H914" s="295"/>
      <c r="I914" s="295"/>
      <c r="J914" s="295"/>
      <c r="K914" s="295"/>
      <c r="L914" s="295"/>
      <c r="M914" s="295"/>
      <c r="N914" s="295"/>
      <c r="O914" s="295"/>
      <c r="P914" s="295"/>
      <c r="Q914" s="295"/>
      <c r="R914" s="295"/>
      <c r="S914" s="295"/>
      <c r="T914" s="295"/>
      <c r="Y914" s="387"/>
      <c r="Z914" s="387"/>
      <c r="AA914" s="387"/>
      <c r="AB914" s="387"/>
      <c r="AC914" s="387"/>
      <c r="AD914" s="387"/>
      <c r="AE914" s="387"/>
      <c r="AF914" s="387"/>
      <c r="AG914" s="387"/>
      <c r="AH914" s="387"/>
      <c r="AI914" s="387"/>
      <c r="AJ914" s="387"/>
      <c r="AK914" s="387"/>
      <c r="AL914" s="387"/>
      <c r="AM914" s="387"/>
      <c r="AN914" s="387"/>
      <c r="AO914" s="387"/>
      <c r="AP914" s="387"/>
      <c r="AQ914" s="387"/>
      <c r="AR914" s="387"/>
      <c r="AS914" s="387"/>
      <c r="AT914" s="387"/>
      <c r="AU914" s="387"/>
      <c r="AV914" s="387"/>
      <c r="AW914" s="387"/>
      <c r="AX914" s="387"/>
      <c r="AY914" s="387"/>
      <c r="AZ914" s="387"/>
      <c r="BA914" s="387"/>
      <c r="BB914" s="387"/>
      <c r="BC914" s="387"/>
      <c r="BD914" s="387"/>
      <c r="BE914" s="387"/>
      <c r="BF914" s="387"/>
      <c r="BG914" s="387"/>
      <c r="BH914" s="387"/>
      <c r="BI914" s="387"/>
      <c r="BJ914" s="387"/>
      <c r="BK914" s="387"/>
      <c r="BL914" s="387"/>
      <c r="BM914" s="387"/>
      <c r="BN914" s="387"/>
      <c r="BO914" s="387"/>
      <c r="BP914" s="387"/>
      <c r="BQ914" s="387"/>
      <c r="BR914" s="387"/>
      <c r="BS914" s="387"/>
      <c r="BT914" s="387"/>
      <c r="BU914" s="387"/>
      <c r="BV914" s="387"/>
      <c r="BW914" s="295"/>
      <c r="BX914" s="295"/>
      <c r="BY914" s="295"/>
    </row>
    <row r="915" ht="15.0" customHeight="1">
      <c r="A915" s="294"/>
      <c r="B915" s="295" t="str">
        <f>IF(ISTEXT(A915),SUMIF('Production Calendar'!$F$3:$F$171,'Crop Map'!$A915,'Production Calendar'!$G$3:$G$171),"")</f>
        <v/>
      </c>
      <c r="C915" s="327" t="str">
        <f t="shared" si="3"/>
        <v/>
      </c>
      <c r="D915" s="328" t="str">
        <f t="array" ref="D915">IF(ISBLANK(A915),"",XLOOKUP($A915,'Codified Game Plan'!$E$3:$E$477,'Codified Game Plan'!$G$3:$G$477,0))</f>
        <v/>
      </c>
      <c r="E915" s="328" t="str">
        <f>IF(ISBLANK(A915),"",MAXIFS('Codified Game Plan'!$I$3:$I$477,'Codified Game Plan'!$E$3:$E$477,A915))</f>
        <v/>
      </c>
      <c r="F915" s="329" t="str">
        <f t="shared" si="4"/>
        <v>      - </v>
      </c>
      <c r="G915" s="295"/>
      <c r="H915" s="295"/>
      <c r="I915" s="295"/>
      <c r="J915" s="295"/>
      <c r="K915" s="295"/>
      <c r="L915" s="295"/>
      <c r="M915" s="295"/>
      <c r="N915" s="295"/>
      <c r="O915" s="295"/>
      <c r="P915" s="295"/>
      <c r="Q915" s="295"/>
      <c r="R915" s="295"/>
      <c r="S915" s="295"/>
      <c r="T915" s="295"/>
      <c r="Y915" s="387"/>
      <c r="Z915" s="387"/>
      <c r="AA915" s="387"/>
      <c r="AB915" s="387"/>
      <c r="AC915" s="387"/>
      <c r="AD915" s="387"/>
      <c r="AE915" s="387"/>
      <c r="AF915" s="387"/>
      <c r="AG915" s="387"/>
      <c r="AH915" s="387"/>
      <c r="AI915" s="387"/>
      <c r="AJ915" s="387"/>
      <c r="AK915" s="387"/>
      <c r="AL915" s="387"/>
      <c r="AM915" s="387"/>
      <c r="AN915" s="387"/>
      <c r="AO915" s="387"/>
      <c r="AP915" s="387"/>
      <c r="AQ915" s="387"/>
      <c r="AR915" s="387"/>
      <c r="AS915" s="387"/>
      <c r="AT915" s="387"/>
      <c r="AU915" s="387"/>
      <c r="AV915" s="387"/>
      <c r="AW915" s="387"/>
      <c r="AX915" s="387"/>
      <c r="AY915" s="387"/>
      <c r="AZ915" s="387"/>
      <c r="BA915" s="387"/>
      <c r="BB915" s="387"/>
      <c r="BC915" s="387"/>
      <c r="BD915" s="387"/>
      <c r="BE915" s="387"/>
      <c r="BF915" s="387"/>
      <c r="BG915" s="387"/>
      <c r="BH915" s="387"/>
      <c r="BI915" s="387"/>
      <c r="BJ915" s="387"/>
      <c r="BK915" s="387"/>
      <c r="BL915" s="387"/>
      <c r="BM915" s="387"/>
      <c r="BN915" s="387"/>
      <c r="BO915" s="387"/>
      <c r="BP915" s="387"/>
      <c r="BQ915" s="387"/>
      <c r="BR915" s="387"/>
      <c r="BS915" s="387"/>
      <c r="BT915" s="387"/>
      <c r="BU915" s="387"/>
      <c r="BV915" s="387"/>
      <c r="BW915" s="295"/>
      <c r="BX915" s="295"/>
      <c r="BY915" s="295"/>
    </row>
    <row r="916" ht="15.0" customHeight="1">
      <c r="A916" s="294"/>
      <c r="B916" s="295" t="str">
        <f>IF(ISTEXT(A916),SUMIF('Production Calendar'!$F$3:$F$171,'Crop Map'!$A916,'Production Calendar'!$G$3:$G$171),"")</f>
        <v/>
      </c>
      <c r="C916" s="327" t="str">
        <f t="shared" si="3"/>
        <v/>
      </c>
      <c r="D916" s="328" t="str">
        <f t="array" ref="D916">IF(ISBLANK(A916),"",XLOOKUP($A916,'Codified Game Plan'!$E$3:$E$477,'Codified Game Plan'!$G$3:$G$477,0))</f>
        <v/>
      </c>
      <c r="E916" s="328" t="str">
        <f>IF(ISBLANK(A916),"",MAXIFS('Codified Game Plan'!$I$3:$I$477,'Codified Game Plan'!$E$3:$E$477,A916))</f>
        <v/>
      </c>
      <c r="F916" s="329" t="str">
        <f t="shared" si="4"/>
        <v>      - </v>
      </c>
      <c r="G916" s="295"/>
      <c r="H916" s="295"/>
      <c r="I916" s="295"/>
      <c r="J916" s="295"/>
      <c r="K916" s="295"/>
      <c r="L916" s="295"/>
      <c r="M916" s="295"/>
      <c r="N916" s="295"/>
      <c r="O916" s="295"/>
      <c r="P916" s="295"/>
      <c r="Q916" s="295"/>
      <c r="R916" s="295"/>
      <c r="S916" s="295"/>
      <c r="T916" s="295"/>
      <c r="Y916" s="387"/>
      <c r="Z916" s="387"/>
      <c r="AA916" s="387"/>
      <c r="AB916" s="387"/>
      <c r="AC916" s="387"/>
      <c r="AD916" s="387"/>
      <c r="AE916" s="387"/>
      <c r="AF916" s="387"/>
      <c r="AG916" s="387"/>
      <c r="AH916" s="387"/>
      <c r="AI916" s="387"/>
      <c r="AJ916" s="387"/>
      <c r="AK916" s="387"/>
      <c r="AL916" s="387"/>
      <c r="AM916" s="387"/>
      <c r="AN916" s="387"/>
      <c r="AO916" s="387"/>
      <c r="AP916" s="387"/>
      <c r="AQ916" s="387"/>
      <c r="AR916" s="387"/>
      <c r="AS916" s="387"/>
      <c r="AT916" s="387"/>
      <c r="AU916" s="387"/>
      <c r="AV916" s="387"/>
      <c r="AW916" s="387"/>
      <c r="AX916" s="387"/>
      <c r="AY916" s="387"/>
      <c r="AZ916" s="387"/>
      <c r="BA916" s="387"/>
      <c r="BB916" s="387"/>
      <c r="BC916" s="387"/>
      <c r="BD916" s="387"/>
      <c r="BE916" s="387"/>
      <c r="BF916" s="387"/>
      <c r="BG916" s="387"/>
      <c r="BH916" s="387"/>
      <c r="BI916" s="387"/>
      <c r="BJ916" s="387"/>
      <c r="BK916" s="387"/>
      <c r="BL916" s="387"/>
      <c r="BM916" s="387"/>
      <c r="BN916" s="387"/>
      <c r="BO916" s="387"/>
      <c r="BP916" s="387"/>
      <c r="BQ916" s="387"/>
      <c r="BR916" s="387"/>
      <c r="BS916" s="387"/>
      <c r="BT916" s="387"/>
      <c r="BU916" s="387"/>
      <c r="BV916" s="387"/>
      <c r="BW916" s="295"/>
      <c r="BX916" s="295"/>
      <c r="BY916" s="295"/>
    </row>
    <row r="917" ht="15.0" customHeight="1">
      <c r="A917" s="294"/>
      <c r="B917" s="295" t="str">
        <f>IF(ISTEXT(A917),SUMIF('Production Calendar'!$F$3:$F$171,'Crop Map'!$A917,'Production Calendar'!$G$3:$G$171),"")</f>
        <v/>
      </c>
      <c r="C917" s="327" t="str">
        <f t="shared" si="3"/>
        <v/>
      </c>
      <c r="D917" s="328" t="str">
        <f t="array" ref="D917">IF(ISBLANK(A917),"",XLOOKUP($A917,'Codified Game Plan'!$E$3:$E$477,'Codified Game Plan'!$G$3:$G$477,0))</f>
        <v/>
      </c>
      <c r="E917" s="328" t="str">
        <f>IF(ISBLANK(A917),"",MAXIFS('Codified Game Plan'!$I$3:$I$477,'Codified Game Plan'!$E$3:$E$477,A917))</f>
        <v/>
      </c>
      <c r="F917" s="329" t="str">
        <f t="shared" si="4"/>
        <v>      - </v>
      </c>
      <c r="G917" s="295"/>
      <c r="H917" s="295"/>
      <c r="I917" s="295"/>
      <c r="J917" s="295"/>
      <c r="K917" s="295"/>
      <c r="L917" s="295"/>
      <c r="M917" s="295"/>
      <c r="N917" s="295"/>
      <c r="O917" s="295"/>
      <c r="P917" s="295"/>
      <c r="Q917" s="295"/>
      <c r="R917" s="295"/>
      <c r="S917" s="295"/>
      <c r="T917" s="295"/>
      <c r="Y917" s="387"/>
      <c r="Z917" s="387"/>
      <c r="AA917" s="387"/>
      <c r="AB917" s="387"/>
      <c r="AC917" s="387"/>
      <c r="AD917" s="387"/>
      <c r="AE917" s="387"/>
      <c r="AF917" s="387"/>
      <c r="AG917" s="387"/>
      <c r="AH917" s="387"/>
      <c r="AI917" s="387"/>
      <c r="AJ917" s="387"/>
      <c r="AK917" s="387"/>
      <c r="AL917" s="387"/>
      <c r="AM917" s="387"/>
      <c r="AN917" s="387"/>
      <c r="AO917" s="387"/>
      <c r="AP917" s="387"/>
      <c r="AQ917" s="387"/>
      <c r="AR917" s="387"/>
      <c r="AS917" s="387"/>
      <c r="AT917" s="387"/>
      <c r="AU917" s="387"/>
      <c r="AV917" s="387"/>
      <c r="AW917" s="387"/>
      <c r="AX917" s="387"/>
      <c r="AY917" s="387"/>
      <c r="AZ917" s="387"/>
      <c r="BA917" s="387"/>
      <c r="BB917" s="387"/>
      <c r="BC917" s="387"/>
      <c r="BD917" s="387"/>
      <c r="BE917" s="387"/>
      <c r="BF917" s="387"/>
      <c r="BG917" s="387"/>
      <c r="BH917" s="387"/>
      <c r="BI917" s="387"/>
      <c r="BJ917" s="387"/>
      <c r="BK917" s="387"/>
      <c r="BL917" s="387"/>
      <c r="BM917" s="387"/>
      <c r="BN917" s="387"/>
      <c r="BO917" s="387"/>
      <c r="BP917" s="387"/>
      <c r="BQ917" s="387"/>
      <c r="BR917" s="387"/>
      <c r="BS917" s="387"/>
      <c r="BT917" s="387"/>
      <c r="BU917" s="387"/>
      <c r="BV917" s="387"/>
      <c r="BW917" s="295"/>
      <c r="BX917" s="295"/>
      <c r="BY917" s="295"/>
    </row>
    <row r="918" ht="15.0" customHeight="1">
      <c r="A918" s="294"/>
      <c r="B918" s="295" t="str">
        <f>IF(ISTEXT(A918),SUMIF('Production Calendar'!$F$3:$F$171,'Crop Map'!$A918,'Production Calendar'!$G$3:$G$171),"")</f>
        <v/>
      </c>
      <c r="C918" s="327" t="str">
        <f t="shared" si="3"/>
        <v/>
      </c>
      <c r="D918" s="328" t="str">
        <f t="array" ref="D918">IF(ISBLANK(A918),"",XLOOKUP($A918,'Codified Game Plan'!$E$3:$E$477,'Codified Game Plan'!$G$3:$G$477,0))</f>
        <v/>
      </c>
      <c r="E918" s="328" t="str">
        <f>IF(ISBLANK(A918),"",MAXIFS('Codified Game Plan'!$I$3:$I$477,'Codified Game Plan'!$E$3:$E$477,A918))</f>
        <v/>
      </c>
      <c r="F918" s="329" t="str">
        <f t="shared" si="4"/>
        <v>      - </v>
      </c>
      <c r="G918" s="295"/>
      <c r="H918" s="295"/>
      <c r="I918" s="295"/>
      <c r="J918" s="295"/>
      <c r="K918" s="295"/>
      <c r="L918" s="295"/>
      <c r="M918" s="295"/>
      <c r="N918" s="295"/>
      <c r="O918" s="295"/>
      <c r="P918" s="295"/>
      <c r="Q918" s="295"/>
      <c r="R918" s="295"/>
      <c r="S918" s="295"/>
      <c r="T918" s="295"/>
      <c r="Y918" s="387"/>
      <c r="Z918" s="387"/>
      <c r="AA918" s="387"/>
      <c r="AB918" s="387"/>
      <c r="AC918" s="387"/>
      <c r="AD918" s="387"/>
      <c r="AE918" s="387"/>
      <c r="AF918" s="387"/>
      <c r="AG918" s="387"/>
      <c r="AH918" s="387"/>
      <c r="AI918" s="387"/>
      <c r="AJ918" s="387"/>
      <c r="AK918" s="387"/>
      <c r="AL918" s="387"/>
      <c r="AM918" s="387"/>
      <c r="AN918" s="387"/>
      <c r="AO918" s="387"/>
      <c r="AP918" s="387"/>
      <c r="AQ918" s="387"/>
      <c r="AR918" s="387"/>
      <c r="AS918" s="387"/>
      <c r="AT918" s="387"/>
      <c r="AU918" s="387"/>
      <c r="AV918" s="387"/>
      <c r="AW918" s="387"/>
      <c r="AX918" s="387"/>
      <c r="AY918" s="387"/>
      <c r="AZ918" s="387"/>
      <c r="BA918" s="387"/>
      <c r="BB918" s="387"/>
      <c r="BC918" s="387"/>
      <c r="BD918" s="387"/>
      <c r="BE918" s="387"/>
      <c r="BF918" s="387"/>
      <c r="BG918" s="387"/>
      <c r="BH918" s="387"/>
      <c r="BI918" s="387"/>
      <c r="BJ918" s="387"/>
      <c r="BK918" s="387"/>
      <c r="BL918" s="387"/>
      <c r="BM918" s="387"/>
      <c r="BN918" s="387"/>
      <c r="BO918" s="387"/>
      <c r="BP918" s="387"/>
      <c r="BQ918" s="387"/>
      <c r="BR918" s="387"/>
      <c r="BS918" s="387"/>
      <c r="BT918" s="387"/>
      <c r="BU918" s="387"/>
      <c r="BV918" s="387"/>
      <c r="BW918" s="295"/>
      <c r="BX918" s="295"/>
      <c r="BY918" s="295"/>
    </row>
    <row r="919" ht="15.0" customHeight="1">
      <c r="A919" s="294"/>
      <c r="B919" s="295" t="str">
        <f>IF(ISTEXT(A919),SUMIF('Production Calendar'!$F$3:$F$171,'Crop Map'!$A919,'Production Calendar'!$G$3:$G$171),"")</f>
        <v/>
      </c>
      <c r="C919" s="327" t="str">
        <f t="shared" si="3"/>
        <v/>
      </c>
      <c r="D919" s="328" t="str">
        <f t="array" ref="D919">IF(ISBLANK(A919),"",XLOOKUP($A919,'Codified Game Plan'!$E$3:$E$477,'Codified Game Plan'!$G$3:$G$477,0))</f>
        <v/>
      </c>
      <c r="E919" s="328" t="str">
        <f>IF(ISBLANK(A919),"",MAXIFS('Codified Game Plan'!$I$3:$I$477,'Codified Game Plan'!$E$3:$E$477,A919))</f>
        <v/>
      </c>
      <c r="F919" s="329" t="str">
        <f t="shared" si="4"/>
        <v>      - </v>
      </c>
      <c r="G919" s="295"/>
      <c r="H919" s="295"/>
      <c r="I919" s="295"/>
      <c r="J919" s="295"/>
      <c r="K919" s="295"/>
      <c r="L919" s="295"/>
      <c r="M919" s="295"/>
      <c r="N919" s="295"/>
      <c r="O919" s="295"/>
      <c r="P919" s="295"/>
      <c r="Q919" s="295"/>
      <c r="R919" s="295"/>
      <c r="S919" s="295"/>
      <c r="T919" s="295"/>
      <c r="Y919" s="387"/>
      <c r="Z919" s="387"/>
      <c r="AA919" s="387"/>
      <c r="AB919" s="387"/>
      <c r="AC919" s="387"/>
      <c r="AD919" s="387"/>
      <c r="AE919" s="387"/>
      <c r="AF919" s="387"/>
      <c r="AG919" s="387"/>
      <c r="AH919" s="387"/>
      <c r="AI919" s="387"/>
      <c r="AJ919" s="387"/>
      <c r="AK919" s="387"/>
      <c r="AL919" s="387"/>
      <c r="AM919" s="387"/>
      <c r="AN919" s="387"/>
      <c r="AO919" s="387"/>
      <c r="AP919" s="387"/>
      <c r="AQ919" s="387"/>
      <c r="AR919" s="387"/>
      <c r="AS919" s="387"/>
      <c r="AT919" s="387"/>
      <c r="AU919" s="387"/>
      <c r="AV919" s="387"/>
      <c r="AW919" s="387"/>
      <c r="AX919" s="387"/>
      <c r="AY919" s="387"/>
      <c r="AZ919" s="387"/>
      <c r="BA919" s="387"/>
      <c r="BB919" s="387"/>
      <c r="BC919" s="387"/>
      <c r="BD919" s="387"/>
      <c r="BE919" s="387"/>
      <c r="BF919" s="387"/>
      <c r="BG919" s="387"/>
      <c r="BH919" s="387"/>
      <c r="BI919" s="387"/>
      <c r="BJ919" s="387"/>
      <c r="BK919" s="387"/>
      <c r="BL919" s="387"/>
      <c r="BM919" s="387"/>
      <c r="BN919" s="387"/>
      <c r="BO919" s="387"/>
      <c r="BP919" s="387"/>
      <c r="BQ919" s="387"/>
      <c r="BR919" s="387"/>
      <c r="BS919" s="387"/>
      <c r="BT919" s="387"/>
      <c r="BU919" s="387"/>
      <c r="BV919" s="387"/>
      <c r="BW919" s="295"/>
      <c r="BX919" s="295"/>
      <c r="BY919" s="295"/>
    </row>
    <row r="920" ht="15.0" customHeight="1">
      <c r="A920" s="294"/>
      <c r="B920" s="295" t="str">
        <f>IF(ISTEXT(A920),SUMIF('Production Calendar'!$F$3:$F$171,'Crop Map'!$A920,'Production Calendar'!$G$3:$G$171),"")</f>
        <v/>
      </c>
      <c r="C920" s="327" t="str">
        <f t="shared" si="3"/>
        <v/>
      </c>
      <c r="D920" s="328" t="str">
        <f t="array" ref="D920">IF(ISBLANK(A920),"",XLOOKUP($A920,'Codified Game Plan'!$E$3:$E$477,'Codified Game Plan'!$G$3:$G$477,0))</f>
        <v/>
      </c>
      <c r="E920" s="328" t="str">
        <f>IF(ISBLANK(A920),"",MAXIFS('Codified Game Plan'!$I$3:$I$477,'Codified Game Plan'!$E$3:$E$477,A920))</f>
        <v/>
      </c>
      <c r="F920" s="329" t="str">
        <f t="shared" si="4"/>
        <v>      - </v>
      </c>
      <c r="G920" s="295"/>
      <c r="H920" s="295"/>
      <c r="I920" s="295"/>
      <c r="J920" s="295"/>
      <c r="K920" s="295"/>
      <c r="L920" s="295"/>
      <c r="M920" s="295"/>
      <c r="N920" s="295"/>
      <c r="O920" s="295"/>
      <c r="P920" s="295"/>
      <c r="Q920" s="295"/>
      <c r="R920" s="295"/>
      <c r="S920" s="295"/>
      <c r="T920" s="295"/>
      <c r="Y920" s="387"/>
      <c r="Z920" s="387"/>
      <c r="AA920" s="387"/>
      <c r="AB920" s="387"/>
      <c r="AC920" s="387"/>
      <c r="AD920" s="387"/>
      <c r="AE920" s="387"/>
      <c r="AF920" s="387"/>
      <c r="AG920" s="387"/>
      <c r="AH920" s="387"/>
      <c r="AI920" s="387"/>
      <c r="AJ920" s="387"/>
      <c r="AK920" s="387"/>
      <c r="AL920" s="387"/>
      <c r="AM920" s="387"/>
      <c r="AN920" s="387"/>
      <c r="AO920" s="387"/>
      <c r="AP920" s="387"/>
      <c r="AQ920" s="387"/>
      <c r="AR920" s="387"/>
      <c r="AS920" s="387"/>
      <c r="AT920" s="387"/>
      <c r="AU920" s="387"/>
      <c r="AV920" s="387"/>
      <c r="AW920" s="387"/>
      <c r="AX920" s="387"/>
      <c r="AY920" s="387"/>
      <c r="AZ920" s="387"/>
      <c r="BA920" s="387"/>
      <c r="BB920" s="387"/>
      <c r="BC920" s="387"/>
      <c r="BD920" s="387"/>
      <c r="BE920" s="387"/>
      <c r="BF920" s="387"/>
      <c r="BG920" s="387"/>
      <c r="BH920" s="387"/>
      <c r="BI920" s="387"/>
      <c r="BJ920" s="387"/>
      <c r="BK920" s="387"/>
      <c r="BL920" s="387"/>
      <c r="BM920" s="387"/>
      <c r="BN920" s="387"/>
      <c r="BO920" s="387"/>
      <c r="BP920" s="387"/>
      <c r="BQ920" s="387"/>
      <c r="BR920" s="387"/>
      <c r="BS920" s="387"/>
      <c r="BT920" s="387"/>
      <c r="BU920" s="387"/>
      <c r="BV920" s="387"/>
      <c r="BW920" s="295"/>
      <c r="BX920" s="295"/>
      <c r="BY920" s="295"/>
    </row>
    <row r="921" ht="15.0" customHeight="1">
      <c r="A921" s="294"/>
      <c r="B921" s="295" t="str">
        <f>IF(ISTEXT(A921),SUMIF('Production Calendar'!$F$3:$F$171,'Crop Map'!$A921,'Production Calendar'!$G$3:$G$171),"")</f>
        <v/>
      </c>
      <c r="C921" s="327" t="str">
        <f t="shared" si="3"/>
        <v/>
      </c>
      <c r="D921" s="328" t="str">
        <f t="array" ref="D921">IF(ISBLANK(A921),"",XLOOKUP($A921,'Codified Game Plan'!$E$3:$E$477,'Codified Game Plan'!$G$3:$G$477,0))</f>
        <v/>
      </c>
      <c r="E921" s="328" t="str">
        <f>IF(ISBLANK(A921),"",MAXIFS('Codified Game Plan'!$I$3:$I$477,'Codified Game Plan'!$E$3:$E$477,A921))</f>
        <v/>
      </c>
      <c r="F921" s="329" t="str">
        <f t="shared" si="4"/>
        <v>      - </v>
      </c>
      <c r="G921" s="295"/>
      <c r="H921" s="295"/>
      <c r="I921" s="295"/>
      <c r="J921" s="295"/>
      <c r="K921" s="295"/>
      <c r="L921" s="295"/>
      <c r="M921" s="295"/>
      <c r="N921" s="295"/>
      <c r="O921" s="295"/>
      <c r="P921" s="295"/>
      <c r="Q921" s="295"/>
      <c r="R921" s="295"/>
      <c r="S921" s="295"/>
      <c r="T921" s="295"/>
      <c r="Y921" s="387"/>
      <c r="Z921" s="387"/>
      <c r="AA921" s="387"/>
      <c r="AB921" s="387"/>
      <c r="AC921" s="387"/>
      <c r="AD921" s="387"/>
      <c r="AE921" s="387"/>
      <c r="AF921" s="387"/>
      <c r="AG921" s="387"/>
      <c r="AH921" s="387"/>
      <c r="AI921" s="387"/>
      <c r="AJ921" s="387"/>
      <c r="AK921" s="387"/>
      <c r="AL921" s="387"/>
      <c r="AM921" s="387"/>
      <c r="AN921" s="387"/>
      <c r="AO921" s="387"/>
      <c r="AP921" s="387"/>
      <c r="AQ921" s="387"/>
      <c r="AR921" s="387"/>
      <c r="AS921" s="387"/>
      <c r="AT921" s="387"/>
      <c r="AU921" s="387"/>
      <c r="AV921" s="387"/>
      <c r="AW921" s="387"/>
      <c r="AX921" s="387"/>
      <c r="AY921" s="387"/>
      <c r="AZ921" s="387"/>
      <c r="BA921" s="387"/>
      <c r="BB921" s="387"/>
      <c r="BC921" s="387"/>
      <c r="BD921" s="387"/>
      <c r="BE921" s="387"/>
      <c r="BF921" s="387"/>
      <c r="BG921" s="387"/>
      <c r="BH921" s="387"/>
      <c r="BI921" s="387"/>
      <c r="BJ921" s="387"/>
      <c r="BK921" s="387"/>
      <c r="BL921" s="387"/>
      <c r="BM921" s="387"/>
      <c r="BN921" s="387"/>
      <c r="BO921" s="387"/>
      <c r="BP921" s="387"/>
      <c r="BQ921" s="387"/>
      <c r="BR921" s="387"/>
      <c r="BS921" s="387"/>
      <c r="BT921" s="387"/>
      <c r="BU921" s="387"/>
      <c r="BV921" s="387"/>
      <c r="BW921" s="295"/>
      <c r="BX921" s="295"/>
      <c r="BY921" s="295"/>
    </row>
    <row r="922" ht="15.0" customHeight="1">
      <c r="A922" s="294"/>
      <c r="B922" s="295" t="str">
        <f>IF(ISTEXT(A922),SUMIF('Production Calendar'!$F$3:$F$171,'Crop Map'!$A922,'Production Calendar'!$G$3:$G$171),"")</f>
        <v/>
      </c>
      <c r="C922" s="327" t="str">
        <f t="shared" si="3"/>
        <v/>
      </c>
      <c r="D922" s="328" t="str">
        <f t="array" ref="D922">IF(ISBLANK(A922),"",XLOOKUP($A922,'Codified Game Plan'!$E$3:$E$477,'Codified Game Plan'!$G$3:$G$477,0))</f>
        <v/>
      </c>
      <c r="E922" s="328" t="str">
        <f>IF(ISBLANK(A922),"",MAXIFS('Codified Game Plan'!$I$3:$I$477,'Codified Game Plan'!$E$3:$E$477,A922))</f>
        <v/>
      </c>
      <c r="F922" s="329" t="str">
        <f t="shared" si="4"/>
        <v>      - </v>
      </c>
      <c r="G922" s="295"/>
      <c r="H922" s="295"/>
      <c r="I922" s="295"/>
      <c r="J922" s="295"/>
      <c r="K922" s="295"/>
      <c r="L922" s="295"/>
      <c r="M922" s="295"/>
      <c r="N922" s="295"/>
      <c r="O922" s="295"/>
      <c r="P922" s="295"/>
      <c r="Q922" s="295"/>
      <c r="R922" s="295"/>
      <c r="S922" s="295"/>
      <c r="T922" s="295"/>
      <c r="Y922" s="387"/>
      <c r="Z922" s="387"/>
      <c r="AA922" s="387"/>
      <c r="AB922" s="387"/>
      <c r="AC922" s="387"/>
      <c r="AD922" s="387"/>
      <c r="AE922" s="387"/>
      <c r="AF922" s="387"/>
      <c r="AG922" s="387"/>
      <c r="AH922" s="387"/>
      <c r="AI922" s="387"/>
      <c r="AJ922" s="387"/>
      <c r="AK922" s="387"/>
      <c r="AL922" s="387"/>
      <c r="AM922" s="387"/>
      <c r="AN922" s="387"/>
      <c r="AO922" s="387"/>
      <c r="AP922" s="387"/>
      <c r="AQ922" s="387"/>
      <c r="AR922" s="387"/>
      <c r="AS922" s="387"/>
      <c r="AT922" s="387"/>
      <c r="AU922" s="387"/>
      <c r="AV922" s="387"/>
      <c r="AW922" s="387"/>
      <c r="AX922" s="387"/>
      <c r="AY922" s="387"/>
      <c r="AZ922" s="387"/>
      <c r="BA922" s="387"/>
      <c r="BB922" s="387"/>
      <c r="BC922" s="387"/>
      <c r="BD922" s="387"/>
      <c r="BE922" s="387"/>
      <c r="BF922" s="387"/>
      <c r="BG922" s="387"/>
      <c r="BH922" s="387"/>
      <c r="BI922" s="387"/>
      <c r="BJ922" s="387"/>
      <c r="BK922" s="387"/>
      <c r="BL922" s="387"/>
      <c r="BM922" s="387"/>
      <c r="BN922" s="387"/>
      <c r="BO922" s="387"/>
      <c r="BP922" s="387"/>
      <c r="BQ922" s="387"/>
      <c r="BR922" s="387"/>
      <c r="BS922" s="387"/>
      <c r="BT922" s="387"/>
      <c r="BU922" s="387"/>
      <c r="BV922" s="387"/>
      <c r="BW922" s="295"/>
      <c r="BX922" s="295"/>
      <c r="BY922" s="295"/>
    </row>
    <row r="923" ht="15.0" customHeight="1">
      <c r="A923" s="294"/>
      <c r="B923" s="295" t="str">
        <f>IF(ISTEXT(A923),SUMIF('Production Calendar'!$F$3:$F$171,'Crop Map'!$A923,'Production Calendar'!$G$3:$G$171),"")</f>
        <v/>
      </c>
      <c r="C923" s="327" t="str">
        <f t="shared" si="3"/>
        <v/>
      </c>
      <c r="D923" s="328" t="str">
        <f t="array" ref="D923">IF(ISBLANK(A923),"",XLOOKUP($A923,'Codified Game Plan'!$E$3:$E$477,'Codified Game Plan'!$G$3:$G$477,0))</f>
        <v/>
      </c>
      <c r="E923" s="328" t="str">
        <f>IF(ISBLANK(A923),"",MAXIFS('Codified Game Plan'!$I$3:$I$477,'Codified Game Plan'!$E$3:$E$477,A923))</f>
        <v/>
      </c>
      <c r="F923" s="329" t="str">
        <f t="shared" si="4"/>
        <v>      - </v>
      </c>
      <c r="G923" s="295"/>
      <c r="H923" s="295"/>
      <c r="I923" s="295"/>
      <c r="J923" s="295"/>
      <c r="K923" s="295"/>
      <c r="L923" s="295"/>
      <c r="M923" s="295"/>
      <c r="N923" s="295"/>
      <c r="O923" s="295"/>
      <c r="P923" s="295"/>
      <c r="Q923" s="295"/>
      <c r="R923" s="295"/>
      <c r="S923" s="295"/>
      <c r="T923" s="295"/>
      <c r="Y923" s="387"/>
      <c r="Z923" s="387"/>
      <c r="AA923" s="387"/>
      <c r="AB923" s="387"/>
      <c r="AC923" s="387"/>
      <c r="AD923" s="387"/>
      <c r="AE923" s="387"/>
      <c r="AF923" s="387"/>
      <c r="AG923" s="387"/>
      <c r="AH923" s="387"/>
      <c r="AI923" s="387"/>
      <c r="AJ923" s="387"/>
      <c r="AK923" s="387"/>
      <c r="AL923" s="387"/>
      <c r="AM923" s="387"/>
      <c r="AN923" s="387"/>
      <c r="AO923" s="387"/>
      <c r="AP923" s="387"/>
      <c r="AQ923" s="387"/>
      <c r="AR923" s="387"/>
      <c r="AS923" s="387"/>
      <c r="AT923" s="387"/>
      <c r="AU923" s="387"/>
      <c r="AV923" s="387"/>
      <c r="AW923" s="387"/>
      <c r="AX923" s="387"/>
      <c r="AY923" s="387"/>
      <c r="AZ923" s="387"/>
      <c r="BA923" s="387"/>
      <c r="BB923" s="387"/>
      <c r="BC923" s="387"/>
      <c r="BD923" s="387"/>
      <c r="BE923" s="387"/>
      <c r="BF923" s="387"/>
      <c r="BG923" s="387"/>
      <c r="BH923" s="387"/>
      <c r="BI923" s="387"/>
      <c r="BJ923" s="387"/>
      <c r="BK923" s="387"/>
      <c r="BL923" s="387"/>
      <c r="BM923" s="387"/>
      <c r="BN923" s="387"/>
      <c r="BO923" s="387"/>
      <c r="BP923" s="387"/>
      <c r="BQ923" s="387"/>
      <c r="BR923" s="387"/>
      <c r="BS923" s="387"/>
      <c r="BT923" s="387"/>
      <c r="BU923" s="387"/>
      <c r="BV923" s="387"/>
      <c r="BW923" s="295"/>
      <c r="BX923" s="295"/>
      <c r="BY923" s="295"/>
    </row>
    <row r="924" ht="15.0" customHeight="1">
      <c r="A924" s="294"/>
      <c r="B924" s="295" t="str">
        <f>IF(ISTEXT(A924),SUMIF('Production Calendar'!$F$3:$F$171,'Crop Map'!$A924,'Production Calendar'!$G$3:$G$171),"")</f>
        <v/>
      </c>
      <c r="C924" s="327" t="str">
        <f t="shared" si="3"/>
        <v/>
      </c>
      <c r="D924" s="328" t="str">
        <f t="array" ref="D924">IF(ISBLANK(A924),"",XLOOKUP($A924,'Codified Game Plan'!$E$3:$E$477,'Codified Game Plan'!$G$3:$G$477,0))</f>
        <v/>
      </c>
      <c r="E924" s="328" t="str">
        <f>IF(ISBLANK(A924),"",MAXIFS('Codified Game Plan'!$I$3:$I$477,'Codified Game Plan'!$E$3:$E$477,A924))</f>
        <v/>
      </c>
      <c r="F924" s="329" t="str">
        <f t="shared" si="4"/>
        <v>      - </v>
      </c>
      <c r="G924" s="295"/>
      <c r="H924" s="295"/>
      <c r="I924" s="295"/>
      <c r="J924" s="295"/>
      <c r="K924" s="295"/>
      <c r="L924" s="295"/>
      <c r="M924" s="295"/>
      <c r="N924" s="295"/>
      <c r="O924" s="295"/>
      <c r="P924" s="295"/>
      <c r="Q924" s="295"/>
      <c r="R924" s="295"/>
      <c r="S924" s="295"/>
      <c r="T924" s="295"/>
      <c r="Y924" s="387"/>
      <c r="Z924" s="387"/>
      <c r="AA924" s="387"/>
      <c r="AB924" s="387"/>
      <c r="AC924" s="387"/>
      <c r="AD924" s="387"/>
      <c r="AE924" s="387"/>
      <c r="AF924" s="387"/>
      <c r="AG924" s="387"/>
      <c r="AH924" s="387"/>
      <c r="AI924" s="387"/>
      <c r="AJ924" s="387"/>
      <c r="AK924" s="387"/>
      <c r="AL924" s="387"/>
      <c r="AM924" s="387"/>
      <c r="AN924" s="387"/>
      <c r="AO924" s="387"/>
      <c r="AP924" s="387"/>
      <c r="AQ924" s="387"/>
      <c r="AR924" s="387"/>
      <c r="AS924" s="387"/>
      <c r="AT924" s="387"/>
      <c r="AU924" s="387"/>
      <c r="AV924" s="387"/>
      <c r="AW924" s="387"/>
      <c r="AX924" s="387"/>
      <c r="AY924" s="387"/>
      <c r="AZ924" s="387"/>
      <c r="BA924" s="387"/>
      <c r="BB924" s="387"/>
      <c r="BC924" s="387"/>
      <c r="BD924" s="387"/>
      <c r="BE924" s="387"/>
      <c r="BF924" s="387"/>
      <c r="BG924" s="387"/>
      <c r="BH924" s="387"/>
      <c r="BI924" s="387"/>
      <c r="BJ924" s="387"/>
      <c r="BK924" s="387"/>
      <c r="BL924" s="387"/>
      <c r="BM924" s="387"/>
      <c r="BN924" s="387"/>
      <c r="BO924" s="387"/>
      <c r="BP924" s="387"/>
      <c r="BQ924" s="387"/>
      <c r="BR924" s="387"/>
      <c r="BS924" s="387"/>
      <c r="BT924" s="387"/>
      <c r="BU924" s="387"/>
      <c r="BV924" s="387"/>
      <c r="BW924" s="295"/>
      <c r="BX924" s="295"/>
      <c r="BY924" s="295"/>
    </row>
    <row r="925" ht="15.0" customHeight="1">
      <c r="A925" s="294"/>
      <c r="B925" s="295" t="str">
        <f>IF(ISTEXT(A925),SUMIF('Production Calendar'!$F$3:$F$171,'Crop Map'!$A925,'Production Calendar'!$G$3:$G$171),"")</f>
        <v/>
      </c>
      <c r="C925" s="327" t="str">
        <f t="shared" si="3"/>
        <v/>
      </c>
      <c r="D925" s="328" t="str">
        <f t="array" ref="D925">IF(ISBLANK(A925),"",XLOOKUP($A925,'Codified Game Plan'!$E$3:$E$477,'Codified Game Plan'!$G$3:$G$477,0))</f>
        <v/>
      </c>
      <c r="E925" s="328" t="str">
        <f>IF(ISBLANK(A925),"",MAXIFS('Codified Game Plan'!$I$3:$I$477,'Codified Game Plan'!$E$3:$E$477,A925))</f>
        <v/>
      </c>
      <c r="F925" s="329" t="str">
        <f t="shared" si="4"/>
        <v>      - </v>
      </c>
      <c r="G925" s="295"/>
      <c r="H925" s="295"/>
      <c r="I925" s="295"/>
      <c r="J925" s="295"/>
      <c r="K925" s="295"/>
      <c r="L925" s="295"/>
      <c r="M925" s="295"/>
      <c r="N925" s="295"/>
      <c r="O925" s="295"/>
      <c r="P925" s="295"/>
      <c r="Q925" s="295"/>
      <c r="R925" s="295"/>
      <c r="S925" s="295"/>
      <c r="T925" s="295"/>
      <c r="Y925" s="387"/>
      <c r="Z925" s="387"/>
      <c r="AA925" s="387"/>
      <c r="AB925" s="387"/>
      <c r="AC925" s="387"/>
      <c r="AD925" s="387"/>
      <c r="AE925" s="387"/>
      <c r="AF925" s="387"/>
      <c r="AG925" s="387"/>
      <c r="AH925" s="387"/>
      <c r="AI925" s="387"/>
      <c r="AJ925" s="387"/>
      <c r="AK925" s="387"/>
      <c r="AL925" s="387"/>
      <c r="AM925" s="387"/>
      <c r="AN925" s="387"/>
      <c r="AO925" s="387"/>
      <c r="AP925" s="387"/>
      <c r="AQ925" s="387"/>
      <c r="AR925" s="387"/>
      <c r="AS925" s="387"/>
      <c r="AT925" s="387"/>
      <c r="AU925" s="387"/>
      <c r="AV925" s="387"/>
      <c r="AW925" s="387"/>
      <c r="AX925" s="387"/>
      <c r="AY925" s="387"/>
      <c r="AZ925" s="387"/>
      <c r="BA925" s="387"/>
      <c r="BB925" s="387"/>
      <c r="BC925" s="387"/>
      <c r="BD925" s="387"/>
      <c r="BE925" s="387"/>
      <c r="BF925" s="387"/>
      <c r="BG925" s="387"/>
      <c r="BH925" s="387"/>
      <c r="BI925" s="387"/>
      <c r="BJ925" s="387"/>
      <c r="BK925" s="387"/>
      <c r="BL925" s="387"/>
      <c r="BM925" s="387"/>
      <c r="BN925" s="387"/>
      <c r="BO925" s="387"/>
      <c r="BP925" s="387"/>
      <c r="BQ925" s="387"/>
      <c r="BR925" s="387"/>
      <c r="BS925" s="387"/>
      <c r="BT925" s="387"/>
      <c r="BU925" s="387"/>
      <c r="BV925" s="387"/>
      <c r="BW925" s="295"/>
      <c r="BX925" s="295"/>
      <c r="BY925" s="295"/>
    </row>
    <row r="926" ht="15.0" customHeight="1">
      <c r="A926" s="294"/>
      <c r="B926" s="295" t="str">
        <f>IF(ISTEXT(A926),SUMIF('Production Calendar'!$F$3:$F$171,'Crop Map'!$A926,'Production Calendar'!$G$3:$G$171),"")</f>
        <v/>
      </c>
      <c r="C926" s="327" t="str">
        <f t="shared" si="3"/>
        <v/>
      </c>
      <c r="D926" s="328" t="str">
        <f t="array" ref="D926">IF(ISBLANK(A926),"",XLOOKUP($A926,'Codified Game Plan'!$E$3:$E$477,'Codified Game Plan'!$G$3:$G$477,0))</f>
        <v/>
      </c>
      <c r="E926" s="328" t="str">
        <f>IF(ISBLANK(A926),"",MAXIFS('Codified Game Plan'!$I$3:$I$477,'Codified Game Plan'!$E$3:$E$477,A926))</f>
        <v/>
      </c>
      <c r="F926" s="329" t="str">
        <f t="shared" si="4"/>
        <v>      - </v>
      </c>
      <c r="G926" s="295"/>
      <c r="H926" s="295"/>
      <c r="I926" s="295"/>
      <c r="J926" s="295"/>
      <c r="K926" s="295"/>
      <c r="L926" s="295"/>
      <c r="M926" s="295"/>
      <c r="N926" s="295"/>
      <c r="O926" s="295"/>
      <c r="P926" s="295"/>
      <c r="Q926" s="295"/>
      <c r="R926" s="295"/>
      <c r="S926" s="295"/>
      <c r="T926" s="295"/>
      <c r="Y926" s="387"/>
      <c r="Z926" s="387"/>
      <c r="AA926" s="387"/>
      <c r="AB926" s="387"/>
      <c r="AC926" s="387"/>
      <c r="AD926" s="387"/>
      <c r="AE926" s="387"/>
      <c r="AF926" s="387"/>
      <c r="AG926" s="387"/>
      <c r="AH926" s="387"/>
      <c r="AI926" s="387"/>
      <c r="AJ926" s="387"/>
      <c r="AK926" s="387"/>
      <c r="AL926" s="387"/>
      <c r="AM926" s="387"/>
      <c r="AN926" s="387"/>
      <c r="AO926" s="387"/>
      <c r="AP926" s="387"/>
      <c r="AQ926" s="387"/>
      <c r="AR926" s="387"/>
      <c r="AS926" s="387"/>
      <c r="AT926" s="387"/>
      <c r="AU926" s="387"/>
      <c r="AV926" s="387"/>
      <c r="AW926" s="387"/>
      <c r="AX926" s="387"/>
      <c r="AY926" s="387"/>
      <c r="AZ926" s="387"/>
      <c r="BA926" s="387"/>
      <c r="BB926" s="387"/>
      <c r="BC926" s="387"/>
      <c r="BD926" s="387"/>
      <c r="BE926" s="387"/>
      <c r="BF926" s="387"/>
      <c r="BG926" s="387"/>
      <c r="BH926" s="387"/>
      <c r="BI926" s="387"/>
      <c r="BJ926" s="387"/>
      <c r="BK926" s="387"/>
      <c r="BL926" s="387"/>
      <c r="BM926" s="387"/>
      <c r="BN926" s="387"/>
      <c r="BO926" s="387"/>
      <c r="BP926" s="387"/>
      <c r="BQ926" s="387"/>
      <c r="BR926" s="387"/>
      <c r="BS926" s="387"/>
      <c r="BT926" s="387"/>
      <c r="BU926" s="387"/>
      <c r="BV926" s="387"/>
      <c r="BW926" s="295"/>
      <c r="BX926" s="295"/>
      <c r="BY926" s="295"/>
    </row>
    <row r="927" ht="15.0" customHeight="1">
      <c r="A927" s="294"/>
      <c r="B927" s="295" t="str">
        <f>IF(ISTEXT(A927),SUMIF('Production Calendar'!$F$3:$F$171,'Crop Map'!$A927,'Production Calendar'!$G$3:$G$171),"")</f>
        <v/>
      </c>
      <c r="C927" s="327" t="str">
        <f t="shared" si="3"/>
        <v/>
      </c>
      <c r="D927" s="328" t="str">
        <f t="array" ref="D927">IF(ISBLANK(A927),"",XLOOKUP($A927,'Codified Game Plan'!$E$3:$E$477,'Codified Game Plan'!$G$3:$G$477,0))</f>
        <v/>
      </c>
      <c r="E927" s="328" t="str">
        <f>IF(ISBLANK(A927),"",MAXIFS('Codified Game Plan'!$I$3:$I$477,'Codified Game Plan'!$E$3:$E$477,A927))</f>
        <v/>
      </c>
      <c r="F927" s="329" t="str">
        <f t="shared" si="4"/>
        <v>      - </v>
      </c>
      <c r="G927" s="295"/>
      <c r="H927" s="295"/>
      <c r="I927" s="295"/>
      <c r="J927" s="295"/>
      <c r="K927" s="295"/>
      <c r="L927" s="295"/>
      <c r="M927" s="295"/>
      <c r="N927" s="295"/>
      <c r="O927" s="295"/>
      <c r="P927" s="295"/>
      <c r="Q927" s="295"/>
      <c r="R927" s="295"/>
      <c r="S927" s="295"/>
      <c r="T927" s="295"/>
      <c r="Y927" s="387"/>
      <c r="Z927" s="387"/>
      <c r="AA927" s="387"/>
      <c r="AB927" s="387"/>
      <c r="AC927" s="387"/>
      <c r="AD927" s="387"/>
      <c r="AE927" s="387"/>
      <c r="AF927" s="387"/>
      <c r="AG927" s="387"/>
      <c r="AH927" s="387"/>
      <c r="AI927" s="387"/>
      <c r="AJ927" s="387"/>
      <c r="AK927" s="387"/>
      <c r="AL927" s="387"/>
      <c r="AM927" s="387"/>
      <c r="AN927" s="387"/>
      <c r="AO927" s="387"/>
      <c r="AP927" s="387"/>
      <c r="AQ927" s="387"/>
      <c r="AR927" s="387"/>
      <c r="AS927" s="387"/>
      <c r="AT927" s="387"/>
      <c r="AU927" s="387"/>
      <c r="AV927" s="387"/>
      <c r="AW927" s="387"/>
      <c r="AX927" s="387"/>
      <c r="AY927" s="387"/>
      <c r="AZ927" s="387"/>
      <c r="BA927" s="387"/>
      <c r="BB927" s="387"/>
      <c r="BC927" s="387"/>
      <c r="BD927" s="387"/>
      <c r="BE927" s="387"/>
      <c r="BF927" s="387"/>
      <c r="BG927" s="387"/>
      <c r="BH927" s="387"/>
      <c r="BI927" s="387"/>
      <c r="BJ927" s="387"/>
      <c r="BK927" s="387"/>
      <c r="BL927" s="387"/>
      <c r="BM927" s="387"/>
      <c r="BN927" s="387"/>
      <c r="BO927" s="387"/>
      <c r="BP927" s="387"/>
      <c r="BQ927" s="387"/>
      <c r="BR927" s="387"/>
      <c r="BS927" s="387"/>
      <c r="BT927" s="387"/>
      <c r="BU927" s="387"/>
      <c r="BV927" s="387"/>
      <c r="BW927" s="295"/>
      <c r="BX927" s="295"/>
      <c r="BY927" s="295"/>
    </row>
    <row r="928" ht="15.0" customHeight="1">
      <c r="A928" s="294"/>
      <c r="B928" s="295" t="str">
        <f>IF(ISTEXT(A928),SUMIF('Production Calendar'!$F$3:$F$171,'Crop Map'!$A928,'Production Calendar'!$G$3:$G$171),"")</f>
        <v/>
      </c>
      <c r="C928" s="327" t="str">
        <f t="shared" si="3"/>
        <v/>
      </c>
      <c r="D928" s="328" t="str">
        <f t="array" ref="D928">IF(ISBLANK(A928),"",XLOOKUP($A928,'Codified Game Plan'!$E$3:$E$477,'Codified Game Plan'!$G$3:$G$477,0))</f>
        <v/>
      </c>
      <c r="E928" s="328" t="str">
        <f>IF(ISBLANK(A928),"",MAXIFS('Codified Game Plan'!$I$3:$I$477,'Codified Game Plan'!$E$3:$E$477,A928))</f>
        <v/>
      </c>
      <c r="F928" s="329" t="str">
        <f t="shared" si="4"/>
        <v>      - </v>
      </c>
      <c r="G928" s="295"/>
      <c r="H928" s="295"/>
      <c r="I928" s="295"/>
      <c r="J928" s="295"/>
      <c r="K928" s="295"/>
      <c r="L928" s="295"/>
      <c r="M928" s="295"/>
      <c r="N928" s="295"/>
      <c r="O928" s="295"/>
      <c r="P928" s="295"/>
      <c r="Q928" s="295"/>
      <c r="R928" s="295"/>
      <c r="S928" s="295"/>
      <c r="T928" s="295"/>
      <c r="Y928" s="387"/>
      <c r="Z928" s="387"/>
      <c r="AA928" s="387"/>
      <c r="AB928" s="387"/>
      <c r="AC928" s="387"/>
      <c r="AD928" s="387"/>
      <c r="AE928" s="387"/>
      <c r="AF928" s="387"/>
      <c r="AG928" s="387"/>
      <c r="AH928" s="387"/>
      <c r="AI928" s="387"/>
      <c r="AJ928" s="387"/>
      <c r="AK928" s="387"/>
      <c r="AL928" s="387"/>
      <c r="AM928" s="387"/>
      <c r="AN928" s="387"/>
      <c r="AO928" s="387"/>
      <c r="AP928" s="387"/>
      <c r="AQ928" s="387"/>
      <c r="AR928" s="387"/>
      <c r="AS928" s="387"/>
      <c r="AT928" s="387"/>
      <c r="AU928" s="387"/>
      <c r="AV928" s="387"/>
      <c r="AW928" s="387"/>
      <c r="AX928" s="387"/>
      <c r="AY928" s="387"/>
      <c r="AZ928" s="387"/>
      <c r="BA928" s="387"/>
      <c r="BB928" s="387"/>
      <c r="BC928" s="387"/>
      <c r="BD928" s="387"/>
      <c r="BE928" s="387"/>
      <c r="BF928" s="387"/>
      <c r="BG928" s="387"/>
      <c r="BH928" s="387"/>
      <c r="BI928" s="387"/>
      <c r="BJ928" s="387"/>
      <c r="BK928" s="387"/>
      <c r="BL928" s="387"/>
      <c r="BM928" s="387"/>
      <c r="BN928" s="387"/>
      <c r="BO928" s="387"/>
      <c r="BP928" s="387"/>
      <c r="BQ928" s="387"/>
      <c r="BR928" s="387"/>
      <c r="BS928" s="387"/>
      <c r="BT928" s="387"/>
      <c r="BU928" s="387"/>
      <c r="BV928" s="387"/>
      <c r="BW928" s="295"/>
      <c r="BX928" s="295"/>
      <c r="BY928" s="295"/>
    </row>
    <row r="929" ht="15.0" customHeight="1">
      <c r="A929" s="294"/>
      <c r="B929" s="295" t="str">
        <f>IF(ISTEXT(A929),SUMIF('Production Calendar'!$F$3:$F$171,'Crop Map'!$A929,'Production Calendar'!$G$3:$G$171),"")</f>
        <v/>
      </c>
      <c r="C929" s="327" t="str">
        <f t="shared" si="3"/>
        <v/>
      </c>
      <c r="D929" s="328" t="str">
        <f t="array" ref="D929">IF(ISBLANK(A929),"",XLOOKUP($A929,'Codified Game Plan'!$E$3:$E$477,'Codified Game Plan'!$G$3:$G$477,0))</f>
        <v/>
      </c>
      <c r="E929" s="328" t="str">
        <f>IF(ISBLANK(A929),"",MAXIFS('Codified Game Plan'!$I$3:$I$477,'Codified Game Plan'!$E$3:$E$477,A929))</f>
        <v/>
      </c>
      <c r="F929" s="329" t="str">
        <f t="shared" si="4"/>
        <v>      - </v>
      </c>
      <c r="G929" s="295"/>
      <c r="H929" s="295"/>
      <c r="I929" s="295"/>
      <c r="J929" s="295"/>
      <c r="K929" s="295"/>
      <c r="L929" s="295"/>
      <c r="M929" s="295"/>
      <c r="N929" s="295"/>
      <c r="O929" s="295"/>
      <c r="P929" s="295"/>
      <c r="Q929" s="295"/>
      <c r="R929" s="295"/>
      <c r="S929" s="295"/>
      <c r="T929" s="295"/>
      <c r="Y929" s="387"/>
      <c r="Z929" s="387"/>
      <c r="AA929" s="387"/>
      <c r="AB929" s="387"/>
      <c r="AC929" s="387"/>
      <c r="AD929" s="387"/>
      <c r="AE929" s="387"/>
      <c r="AF929" s="387"/>
      <c r="AG929" s="387"/>
      <c r="AH929" s="387"/>
      <c r="AI929" s="387"/>
      <c r="AJ929" s="387"/>
      <c r="AK929" s="387"/>
      <c r="AL929" s="387"/>
      <c r="AM929" s="387"/>
      <c r="AN929" s="387"/>
      <c r="AO929" s="387"/>
      <c r="AP929" s="387"/>
      <c r="AQ929" s="387"/>
      <c r="AR929" s="387"/>
      <c r="AS929" s="387"/>
      <c r="AT929" s="387"/>
      <c r="AU929" s="387"/>
      <c r="AV929" s="387"/>
      <c r="AW929" s="387"/>
      <c r="AX929" s="387"/>
      <c r="AY929" s="387"/>
      <c r="AZ929" s="387"/>
      <c r="BA929" s="387"/>
      <c r="BB929" s="387"/>
      <c r="BC929" s="387"/>
      <c r="BD929" s="387"/>
      <c r="BE929" s="387"/>
      <c r="BF929" s="387"/>
      <c r="BG929" s="387"/>
      <c r="BH929" s="387"/>
      <c r="BI929" s="387"/>
      <c r="BJ929" s="387"/>
      <c r="BK929" s="387"/>
      <c r="BL929" s="387"/>
      <c r="BM929" s="387"/>
      <c r="BN929" s="387"/>
      <c r="BO929" s="387"/>
      <c r="BP929" s="387"/>
      <c r="BQ929" s="387"/>
      <c r="BR929" s="387"/>
      <c r="BS929" s="387"/>
      <c r="BT929" s="387"/>
      <c r="BU929" s="387"/>
      <c r="BV929" s="387"/>
      <c r="BW929" s="295"/>
      <c r="BX929" s="295"/>
      <c r="BY929" s="295"/>
    </row>
    <row r="930" ht="15.0" customHeight="1">
      <c r="A930" s="294"/>
      <c r="B930" s="295" t="str">
        <f>IF(ISTEXT(A930),SUMIF('Production Calendar'!$F$3:$F$171,'Crop Map'!$A930,'Production Calendar'!$G$3:$G$171),"")</f>
        <v/>
      </c>
      <c r="C930" s="327" t="str">
        <f t="shared" si="3"/>
        <v/>
      </c>
      <c r="D930" s="328" t="str">
        <f t="array" ref="D930">IF(ISBLANK(A930),"",XLOOKUP($A930,'Codified Game Plan'!$E$3:$E$477,'Codified Game Plan'!$G$3:$G$477,0))</f>
        <v/>
      </c>
      <c r="E930" s="328" t="str">
        <f>IF(ISBLANK(A930),"",MAXIFS('Codified Game Plan'!$I$3:$I$477,'Codified Game Plan'!$E$3:$E$477,A930))</f>
        <v/>
      </c>
      <c r="F930" s="329" t="str">
        <f t="shared" si="4"/>
        <v>      - </v>
      </c>
      <c r="G930" s="295"/>
      <c r="H930" s="295"/>
      <c r="I930" s="295"/>
      <c r="J930" s="295"/>
      <c r="K930" s="295"/>
      <c r="L930" s="295"/>
      <c r="M930" s="295"/>
      <c r="N930" s="295"/>
      <c r="O930" s="295"/>
      <c r="P930" s="295"/>
      <c r="Q930" s="295"/>
      <c r="R930" s="295"/>
      <c r="S930" s="295"/>
      <c r="T930" s="295"/>
      <c r="Y930" s="387"/>
      <c r="Z930" s="387"/>
      <c r="AA930" s="387"/>
      <c r="AB930" s="387"/>
      <c r="AC930" s="387"/>
      <c r="AD930" s="387"/>
      <c r="AE930" s="387"/>
      <c r="AF930" s="387"/>
      <c r="AG930" s="387"/>
      <c r="AH930" s="387"/>
      <c r="AI930" s="387"/>
      <c r="AJ930" s="387"/>
      <c r="AK930" s="387"/>
      <c r="AL930" s="387"/>
      <c r="AM930" s="387"/>
      <c r="AN930" s="387"/>
      <c r="AO930" s="387"/>
      <c r="AP930" s="387"/>
      <c r="AQ930" s="387"/>
      <c r="AR930" s="387"/>
      <c r="AS930" s="387"/>
      <c r="AT930" s="387"/>
      <c r="AU930" s="387"/>
      <c r="AV930" s="387"/>
      <c r="AW930" s="387"/>
      <c r="AX930" s="387"/>
      <c r="AY930" s="387"/>
      <c r="AZ930" s="387"/>
      <c r="BA930" s="387"/>
      <c r="BB930" s="387"/>
      <c r="BC930" s="387"/>
      <c r="BD930" s="387"/>
      <c r="BE930" s="387"/>
      <c r="BF930" s="387"/>
      <c r="BG930" s="387"/>
      <c r="BH930" s="387"/>
      <c r="BI930" s="387"/>
      <c r="BJ930" s="387"/>
      <c r="BK930" s="387"/>
      <c r="BL930" s="387"/>
      <c r="BM930" s="387"/>
      <c r="BN930" s="387"/>
      <c r="BO930" s="387"/>
      <c r="BP930" s="387"/>
      <c r="BQ930" s="387"/>
      <c r="BR930" s="387"/>
      <c r="BS930" s="387"/>
      <c r="BT930" s="387"/>
      <c r="BU930" s="387"/>
      <c r="BV930" s="387"/>
      <c r="BW930" s="295"/>
      <c r="BX930" s="295"/>
      <c r="BY930" s="295"/>
    </row>
    <row r="931" ht="15.0" customHeight="1">
      <c r="A931" s="294"/>
      <c r="B931" s="295" t="str">
        <f>IF(ISTEXT(A931),SUMIF('Production Calendar'!$F$3:$F$171,'Crop Map'!$A931,'Production Calendar'!$G$3:$G$171),"")</f>
        <v/>
      </c>
      <c r="C931" s="327" t="str">
        <f t="shared" si="3"/>
        <v/>
      </c>
      <c r="D931" s="328" t="str">
        <f t="array" ref="D931">IF(ISBLANK(A931),"",XLOOKUP($A931,'Codified Game Plan'!$E$3:$E$477,'Codified Game Plan'!$G$3:$G$477,0))</f>
        <v/>
      </c>
      <c r="E931" s="328" t="str">
        <f>IF(ISBLANK(A931),"",MAXIFS('Codified Game Plan'!$I$3:$I$477,'Codified Game Plan'!$E$3:$E$477,A931))</f>
        <v/>
      </c>
      <c r="F931" s="329" t="str">
        <f t="shared" si="4"/>
        <v>      - </v>
      </c>
      <c r="G931" s="295"/>
      <c r="H931" s="295"/>
      <c r="I931" s="295"/>
      <c r="J931" s="295"/>
      <c r="K931" s="295"/>
      <c r="L931" s="295"/>
      <c r="M931" s="295"/>
      <c r="N931" s="295"/>
      <c r="O931" s="295"/>
      <c r="P931" s="295"/>
      <c r="Q931" s="295"/>
      <c r="R931" s="295"/>
      <c r="S931" s="295"/>
      <c r="T931" s="295"/>
      <c r="Y931" s="387"/>
      <c r="Z931" s="387"/>
      <c r="AA931" s="387"/>
      <c r="AB931" s="387"/>
      <c r="AC931" s="387"/>
      <c r="AD931" s="387"/>
      <c r="AE931" s="387"/>
      <c r="AF931" s="387"/>
      <c r="AG931" s="387"/>
      <c r="AH931" s="387"/>
      <c r="AI931" s="387"/>
      <c r="AJ931" s="387"/>
      <c r="AK931" s="387"/>
      <c r="AL931" s="387"/>
      <c r="AM931" s="387"/>
      <c r="AN931" s="387"/>
      <c r="AO931" s="387"/>
      <c r="AP931" s="387"/>
      <c r="AQ931" s="387"/>
      <c r="AR931" s="387"/>
      <c r="AS931" s="387"/>
      <c r="AT931" s="387"/>
      <c r="AU931" s="387"/>
      <c r="AV931" s="387"/>
      <c r="AW931" s="387"/>
      <c r="AX931" s="387"/>
      <c r="AY931" s="387"/>
      <c r="AZ931" s="387"/>
      <c r="BA931" s="387"/>
      <c r="BB931" s="387"/>
      <c r="BC931" s="387"/>
      <c r="BD931" s="387"/>
      <c r="BE931" s="387"/>
      <c r="BF931" s="387"/>
      <c r="BG931" s="387"/>
      <c r="BH931" s="387"/>
      <c r="BI931" s="387"/>
      <c r="BJ931" s="387"/>
      <c r="BK931" s="387"/>
      <c r="BL931" s="387"/>
      <c r="BM931" s="387"/>
      <c r="BN931" s="387"/>
      <c r="BO931" s="387"/>
      <c r="BP931" s="387"/>
      <c r="BQ931" s="387"/>
      <c r="BR931" s="387"/>
      <c r="BS931" s="387"/>
      <c r="BT931" s="387"/>
      <c r="BU931" s="387"/>
      <c r="BV931" s="387"/>
      <c r="BW931" s="295"/>
      <c r="BX931" s="295"/>
      <c r="BY931" s="295"/>
    </row>
    <row r="932" ht="15.0" customHeight="1">
      <c r="A932" s="294"/>
      <c r="B932" s="295" t="str">
        <f>IF(ISTEXT(A932),SUMIF('Production Calendar'!$F$3:$F$171,'Crop Map'!$A932,'Production Calendar'!$G$3:$G$171),"")</f>
        <v/>
      </c>
      <c r="C932" s="327" t="str">
        <f t="shared" si="3"/>
        <v/>
      </c>
      <c r="D932" s="328" t="str">
        <f t="array" ref="D932">IF(ISBLANK(A932),"",XLOOKUP($A932,'Codified Game Plan'!$E$3:$E$477,'Codified Game Plan'!$G$3:$G$477,0))</f>
        <v/>
      </c>
      <c r="E932" s="328" t="str">
        <f>IF(ISBLANK(A932),"",MAXIFS('Codified Game Plan'!$I$3:$I$477,'Codified Game Plan'!$E$3:$E$477,A932))</f>
        <v/>
      </c>
      <c r="F932" s="329" t="str">
        <f t="shared" si="4"/>
        <v>      - </v>
      </c>
      <c r="G932" s="295"/>
      <c r="H932" s="295"/>
      <c r="I932" s="295"/>
      <c r="J932" s="295"/>
      <c r="K932" s="295"/>
      <c r="L932" s="295"/>
      <c r="M932" s="295"/>
      <c r="N932" s="295"/>
      <c r="O932" s="295"/>
      <c r="P932" s="295"/>
      <c r="Q932" s="295"/>
      <c r="R932" s="295"/>
      <c r="S932" s="295"/>
      <c r="T932" s="295"/>
      <c r="AK932" s="387"/>
      <c r="AL932" s="387"/>
      <c r="AM932" s="387"/>
      <c r="AN932" s="387"/>
      <c r="AO932" s="387"/>
      <c r="AP932" s="387"/>
      <c r="AQ932" s="387"/>
      <c r="AR932" s="387"/>
      <c r="AS932" s="387"/>
      <c r="AT932" s="387"/>
      <c r="AU932" s="387"/>
      <c r="AV932" s="387"/>
      <c r="AW932" s="387"/>
      <c r="AX932" s="387"/>
      <c r="AY932" s="387"/>
      <c r="AZ932" s="387"/>
      <c r="BA932" s="387"/>
      <c r="BB932" s="387"/>
      <c r="BC932" s="387"/>
      <c r="BD932" s="387"/>
      <c r="BE932" s="387"/>
      <c r="BF932" s="387"/>
      <c r="BG932" s="387"/>
      <c r="BH932" s="387"/>
      <c r="BI932" s="387"/>
      <c r="BJ932" s="387"/>
      <c r="BK932" s="387"/>
      <c r="BL932" s="387"/>
      <c r="BM932" s="387"/>
      <c r="BN932" s="387"/>
      <c r="BO932" s="387"/>
      <c r="BP932" s="387"/>
      <c r="BQ932" s="387"/>
      <c r="BR932" s="387"/>
      <c r="BS932" s="387"/>
      <c r="BT932" s="387"/>
      <c r="BU932" s="387"/>
      <c r="BV932" s="387"/>
      <c r="BW932" s="295"/>
      <c r="BX932" s="295"/>
      <c r="BY932" s="295"/>
    </row>
    <row r="933" ht="15.0" customHeight="1">
      <c r="A933" s="294"/>
      <c r="B933" s="295" t="str">
        <f>IF(ISTEXT(A933),SUMIF('Production Calendar'!$F$3:$F$171,'Crop Map'!$A933,'Production Calendar'!$G$3:$G$171),"")</f>
        <v/>
      </c>
      <c r="C933" s="327" t="str">
        <f t="shared" si="3"/>
        <v/>
      </c>
      <c r="D933" s="328" t="str">
        <f t="array" ref="D933">IF(ISBLANK(A933),"",XLOOKUP($A933,'Codified Game Plan'!$E$3:$E$477,'Codified Game Plan'!$G$3:$G$477,0))</f>
        <v/>
      </c>
      <c r="E933" s="328" t="str">
        <f>IF(ISBLANK(A933),"",MAXIFS('Codified Game Plan'!$I$3:$I$477,'Codified Game Plan'!$E$3:$E$477,A933))</f>
        <v/>
      </c>
      <c r="F933" s="329" t="str">
        <f t="shared" si="4"/>
        <v>      - </v>
      </c>
      <c r="G933" s="295"/>
      <c r="H933" s="295"/>
      <c r="I933" s="295"/>
      <c r="J933" s="295"/>
      <c r="K933" s="295"/>
      <c r="L933" s="295"/>
      <c r="M933" s="295"/>
      <c r="N933" s="295"/>
      <c r="O933" s="295"/>
      <c r="P933" s="295"/>
      <c r="Q933" s="295"/>
      <c r="R933" s="295"/>
      <c r="S933" s="295"/>
      <c r="T933" s="295"/>
      <c r="AK933" s="387"/>
      <c r="AL933" s="387"/>
      <c r="AM933" s="387"/>
      <c r="AN933" s="387"/>
      <c r="AO933" s="387"/>
      <c r="AP933" s="387"/>
      <c r="AQ933" s="387"/>
      <c r="AR933" s="387"/>
      <c r="AS933" s="387"/>
      <c r="AT933" s="387"/>
      <c r="AU933" s="387"/>
      <c r="AV933" s="387"/>
      <c r="AW933" s="387"/>
      <c r="AX933" s="387"/>
      <c r="AY933" s="387"/>
      <c r="AZ933" s="387"/>
      <c r="BA933" s="387"/>
      <c r="BB933" s="387"/>
      <c r="BC933" s="387"/>
      <c r="BD933" s="387"/>
      <c r="BE933" s="387"/>
      <c r="BF933" s="387"/>
      <c r="BG933" s="387"/>
      <c r="BH933" s="387"/>
      <c r="BI933" s="387"/>
      <c r="BJ933" s="387"/>
      <c r="BK933" s="387"/>
      <c r="BL933" s="387"/>
      <c r="BM933" s="387"/>
      <c r="BN933" s="387"/>
      <c r="BO933" s="387"/>
      <c r="BP933" s="387"/>
      <c r="BQ933" s="387"/>
      <c r="BR933" s="387"/>
      <c r="BS933" s="387"/>
      <c r="BT933" s="387"/>
      <c r="BU933" s="387"/>
      <c r="BV933" s="387"/>
      <c r="BW933" s="295"/>
      <c r="BX933" s="295"/>
      <c r="BY933" s="295"/>
    </row>
    <row r="934" ht="15.0" customHeight="1">
      <c r="A934" s="294"/>
      <c r="B934" s="295" t="str">
        <f>IF(ISTEXT(A934),SUMIF('Production Calendar'!$F$3:$F$171,'Crop Map'!$A934,'Production Calendar'!$G$3:$G$171),"")</f>
        <v/>
      </c>
      <c r="C934" s="327" t="str">
        <f t="shared" si="3"/>
        <v/>
      </c>
      <c r="D934" s="328" t="str">
        <f t="array" ref="D934">IF(ISBLANK(A934),"",XLOOKUP($A934,'Codified Game Plan'!$E$3:$E$477,'Codified Game Plan'!$G$3:$G$477,0))</f>
        <v/>
      </c>
      <c r="E934" s="328" t="str">
        <f>IF(ISBLANK(A934),"",MAXIFS('Codified Game Plan'!$I$3:$I$477,'Codified Game Plan'!$E$3:$E$477,A934))</f>
        <v/>
      </c>
      <c r="F934" s="329" t="str">
        <f t="shared" si="4"/>
        <v>      - </v>
      </c>
      <c r="G934" s="295"/>
      <c r="H934" s="295"/>
      <c r="I934" s="295"/>
      <c r="J934" s="295"/>
      <c r="K934" s="295"/>
      <c r="L934" s="295"/>
      <c r="M934" s="295"/>
      <c r="N934" s="295"/>
      <c r="O934" s="295"/>
      <c r="P934" s="295"/>
      <c r="Q934" s="295"/>
      <c r="R934" s="295"/>
      <c r="S934" s="295"/>
      <c r="T934" s="295"/>
      <c r="AK934" s="387"/>
      <c r="AL934" s="387"/>
      <c r="AM934" s="387"/>
      <c r="AN934" s="387"/>
      <c r="AO934" s="387"/>
      <c r="AP934" s="387"/>
      <c r="AQ934" s="387"/>
      <c r="AR934" s="387"/>
      <c r="AS934" s="387"/>
      <c r="AT934" s="387"/>
      <c r="AU934" s="387"/>
      <c r="AV934" s="387"/>
      <c r="AW934" s="387"/>
      <c r="AX934" s="387"/>
      <c r="AY934" s="387"/>
      <c r="AZ934" s="387"/>
      <c r="BA934" s="387"/>
      <c r="BB934" s="387"/>
      <c r="BC934" s="387"/>
      <c r="BD934" s="387"/>
      <c r="BE934" s="387"/>
      <c r="BF934" s="387"/>
      <c r="BG934" s="387"/>
      <c r="BH934" s="387"/>
      <c r="BI934" s="387"/>
      <c r="BJ934" s="387"/>
      <c r="BK934" s="387"/>
      <c r="BL934" s="387"/>
      <c r="BM934" s="387"/>
      <c r="BN934" s="387"/>
      <c r="BO934" s="387"/>
      <c r="BP934" s="387"/>
      <c r="BQ934" s="387"/>
      <c r="BR934" s="387"/>
      <c r="BS934" s="387"/>
      <c r="BT934" s="387"/>
      <c r="BU934" s="387"/>
      <c r="BV934" s="387"/>
      <c r="BW934" s="295"/>
      <c r="BX934" s="295"/>
      <c r="BY934" s="295"/>
    </row>
    <row r="935" ht="15.0" customHeight="1">
      <c r="A935" s="294"/>
      <c r="B935" s="295" t="str">
        <f>IF(ISTEXT(A935),SUMIF('Production Calendar'!$F$3:$F$171,'Crop Map'!$A935,'Production Calendar'!$G$3:$G$171),"")</f>
        <v/>
      </c>
      <c r="C935" s="327" t="str">
        <f t="shared" si="3"/>
        <v/>
      </c>
      <c r="D935" s="328" t="str">
        <f t="array" ref="D935">IF(ISBLANK(A935),"",XLOOKUP($A935,'Codified Game Plan'!$E$3:$E$477,'Codified Game Plan'!$G$3:$G$477,0))</f>
        <v/>
      </c>
      <c r="E935" s="328" t="str">
        <f>IF(ISBLANK(A935),"",MAXIFS('Codified Game Plan'!$I$3:$I$477,'Codified Game Plan'!$E$3:$E$477,A935))</f>
        <v/>
      </c>
      <c r="F935" s="329" t="str">
        <f t="shared" si="4"/>
        <v>      - </v>
      </c>
      <c r="G935" s="295"/>
      <c r="H935" s="295"/>
      <c r="I935" s="295"/>
      <c r="J935" s="295"/>
      <c r="K935" s="295"/>
      <c r="L935" s="295"/>
      <c r="M935" s="295"/>
      <c r="N935" s="295"/>
      <c r="O935" s="295"/>
      <c r="P935" s="295"/>
      <c r="Q935" s="295"/>
      <c r="R935" s="295"/>
      <c r="S935" s="295"/>
      <c r="T935" s="295"/>
      <c r="AK935" s="387"/>
      <c r="AL935" s="387"/>
      <c r="AM935" s="387"/>
      <c r="AN935" s="387"/>
      <c r="AO935" s="387"/>
      <c r="AP935" s="387"/>
      <c r="AQ935" s="387"/>
      <c r="AR935" s="387"/>
      <c r="AS935" s="387"/>
      <c r="AT935" s="387"/>
      <c r="AU935" s="387"/>
      <c r="AV935" s="387"/>
      <c r="AW935" s="387"/>
      <c r="AX935" s="387"/>
      <c r="AY935" s="387"/>
      <c r="AZ935" s="387"/>
      <c r="BA935" s="387"/>
      <c r="BB935" s="387"/>
      <c r="BC935" s="387"/>
      <c r="BD935" s="387"/>
      <c r="BE935" s="387"/>
      <c r="BF935" s="387"/>
      <c r="BG935" s="387"/>
      <c r="BH935" s="387"/>
      <c r="BI935" s="387"/>
      <c r="BJ935" s="387"/>
      <c r="BK935" s="387"/>
      <c r="BL935" s="387"/>
      <c r="BM935" s="387"/>
      <c r="BN935" s="387"/>
      <c r="BO935" s="387"/>
      <c r="BP935" s="387"/>
      <c r="BQ935" s="387"/>
      <c r="BR935" s="387"/>
      <c r="BS935" s="387"/>
      <c r="BT935" s="387"/>
      <c r="BU935" s="387"/>
      <c r="BV935" s="387"/>
      <c r="BW935" s="295"/>
      <c r="BX935" s="295"/>
      <c r="BY935" s="295"/>
    </row>
    <row r="936" ht="15.0" customHeight="1">
      <c r="A936" s="294"/>
      <c r="B936" s="295" t="str">
        <f>IF(ISTEXT(A936),SUMIF('Production Calendar'!$F$3:$F$171,'Crop Map'!$A936,'Production Calendar'!$G$3:$G$171),"")</f>
        <v/>
      </c>
      <c r="C936" s="327" t="str">
        <f t="shared" si="3"/>
        <v/>
      </c>
      <c r="D936" s="328" t="str">
        <f t="array" ref="D936">IF(ISBLANK(A936),"",XLOOKUP($A936,'Codified Game Plan'!$E$3:$E$477,'Codified Game Plan'!$G$3:$G$477,0))</f>
        <v/>
      </c>
      <c r="E936" s="328" t="str">
        <f>IF(ISBLANK(A936),"",MAXIFS('Codified Game Plan'!$I$3:$I$477,'Codified Game Plan'!$E$3:$E$477,A936))</f>
        <v/>
      </c>
      <c r="F936" s="329" t="str">
        <f t="shared" si="4"/>
        <v>      - </v>
      </c>
      <c r="G936" s="295"/>
      <c r="H936" s="295"/>
      <c r="I936" s="295"/>
      <c r="J936" s="295"/>
      <c r="K936" s="295"/>
      <c r="L936" s="295"/>
      <c r="M936" s="295"/>
      <c r="N936" s="295"/>
      <c r="O936" s="295"/>
      <c r="P936" s="295"/>
      <c r="Q936" s="295"/>
      <c r="R936" s="295"/>
      <c r="S936" s="295"/>
      <c r="T936" s="295"/>
      <c r="AK936" s="387"/>
      <c r="AL936" s="387"/>
      <c r="AM936" s="387"/>
      <c r="AN936" s="387"/>
      <c r="AO936" s="387"/>
      <c r="AP936" s="387"/>
      <c r="AQ936" s="387"/>
      <c r="AR936" s="387"/>
      <c r="AS936" s="387"/>
      <c r="AT936" s="387"/>
      <c r="AU936" s="387"/>
      <c r="AV936" s="387"/>
      <c r="AW936" s="387"/>
      <c r="AX936" s="387"/>
      <c r="AY936" s="387"/>
      <c r="AZ936" s="387"/>
      <c r="BA936" s="387"/>
      <c r="BB936" s="387"/>
      <c r="BC936" s="387"/>
      <c r="BD936" s="387"/>
      <c r="BE936" s="387"/>
      <c r="BF936" s="387"/>
      <c r="BG936" s="387"/>
      <c r="BH936" s="387"/>
      <c r="BI936" s="387"/>
      <c r="BJ936" s="387"/>
      <c r="BK936" s="387"/>
      <c r="BL936" s="387"/>
      <c r="BM936" s="387"/>
      <c r="BN936" s="387"/>
      <c r="BO936" s="387"/>
      <c r="BP936" s="387"/>
      <c r="BQ936" s="387"/>
      <c r="BR936" s="387"/>
      <c r="BS936" s="387"/>
      <c r="BT936" s="387"/>
      <c r="BU936" s="387"/>
      <c r="BV936" s="387"/>
      <c r="BW936" s="295"/>
      <c r="BX936" s="295"/>
      <c r="BY936" s="295"/>
    </row>
    <row r="937" ht="15.0" customHeight="1">
      <c r="A937" s="294"/>
      <c r="B937" s="295" t="str">
        <f>IF(ISTEXT(A937),SUMIF('Production Calendar'!$F$3:$F$171,'Crop Map'!$A937,'Production Calendar'!$G$3:$G$171),"")</f>
        <v/>
      </c>
      <c r="C937" s="327" t="str">
        <f t="shared" si="3"/>
        <v/>
      </c>
      <c r="D937" s="328" t="str">
        <f t="array" ref="D937">IF(ISBLANK(A937),"",XLOOKUP($A937,'Codified Game Plan'!$E$3:$E$477,'Codified Game Plan'!$G$3:$G$477,0))</f>
        <v/>
      </c>
      <c r="E937" s="328" t="str">
        <f>IF(ISBLANK(A937),"",MAXIFS('Codified Game Plan'!$I$3:$I$477,'Codified Game Plan'!$E$3:$E$477,A937))</f>
        <v/>
      </c>
      <c r="F937" s="329" t="str">
        <f t="shared" si="4"/>
        <v>      - </v>
      </c>
      <c r="G937" s="295"/>
      <c r="H937" s="295"/>
      <c r="I937" s="295"/>
      <c r="J937" s="295"/>
      <c r="K937" s="295"/>
      <c r="L937" s="295"/>
      <c r="M937" s="295"/>
      <c r="N937" s="295"/>
      <c r="O937" s="295"/>
      <c r="P937" s="295"/>
      <c r="Q937" s="295"/>
      <c r="R937" s="295"/>
      <c r="S937" s="295"/>
      <c r="T937" s="295"/>
      <c r="AK937" s="387"/>
      <c r="AL937" s="387"/>
      <c r="AM937" s="387"/>
      <c r="AN937" s="387"/>
      <c r="AO937" s="387"/>
      <c r="AP937" s="387"/>
      <c r="AQ937" s="387"/>
      <c r="AR937" s="387"/>
      <c r="AS937" s="387"/>
      <c r="AT937" s="387"/>
      <c r="AU937" s="387"/>
      <c r="AV937" s="387"/>
      <c r="AW937" s="387"/>
      <c r="AX937" s="387"/>
      <c r="AY937" s="387"/>
      <c r="AZ937" s="387"/>
      <c r="BA937" s="387"/>
      <c r="BB937" s="387"/>
      <c r="BC937" s="387"/>
      <c r="BD937" s="387"/>
      <c r="BE937" s="387"/>
      <c r="BF937" s="387"/>
      <c r="BG937" s="387"/>
      <c r="BH937" s="387"/>
      <c r="BI937" s="387"/>
      <c r="BJ937" s="387"/>
      <c r="BK937" s="387"/>
      <c r="BL937" s="387"/>
      <c r="BM937" s="387"/>
      <c r="BN937" s="387"/>
      <c r="BO937" s="387"/>
      <c r="BP937" s="387"/>
      <c r="BQ937" s="387"/>
      <c r="BR937" s="387"/>
      <c r="BS937" s="387"/>
      <c r="BT937" s="387"/>
      <c r="BU937" s="387"/>
      <c r="BV937" s="387"/>
      <c r="BW937" s="295"/>
      <c r="BX937" s="295"/>
      <c r="BY937" s="295"/>
    </row>
    <row r="938" ht="15.0" customHeight="1">
      <c r="A938" s="294"/>
      <c r="B938" s="295" t="str">
        <f>IF(ISTEXT(A938),SUMIF('Production Calendar'!$F$3:$F$171,'Crop Map'!$A938,'Production Calendar'!$G$3:$G$171),"")</f>
        <v/>
      </c>
      <c r="C938" s="327" t="str">
        <f t="shared" si="3"/>
        <v/>
      </c>
      <c r="D938" s="328" t="str">
        <f t="array" ref="D938">IF(ISBLANK(A938),"",XLOOKUP($A938,'Codified Game Plan'!$E$3:$E$477,'Codified Game Plan'!$G$3:$G$477,0))</f>
        <v/>
      </c>
      <c r="E938" s="328" t="str">
        <f>IF(ISBLANK(A938),"",MAXIFS('Codified Game Plan'!$I$3:$I$477,'Codified Game Plan'!$E$3:$E$477,A938))</f>
        <v/>
      </c>
      <c r="F938" s="329" t="str">
        <f t="shared" si="4"/>
        <v>      - </v>
      </c>
      <c r="G938" s="295"/>
      <c r="H938" s="295"/>
      <c r="I938" s="295"/>
      <c r="J938" s="295"/>
      <c r="K938" s="295"/>
      <c r="L938" s="295"/>
      <c r="M938" s="295"/>
      <c r="N938" s="295"/>
      <c r="O938" s="295"/>
      <c r="P938" s="295"/>
      <c r="Q938" s="295"/>
      <c r="R938" s="295"/>
      <c r="S938" s="295"/>
      <c r="T938" s="295"/>
      <c r="AK938" s="387"/>
      <c r="AL938" s="387"/>
      <c r="AM938" s="387"/>
      <c r="AN938" s="387"/>
      <c r="AO938" s="387"/>
      <c r="AP938" s="387"/>
      <c r="AQ938" s="387"/>
      <c r="AR938" s="387"/>
      <c r="AS938" s="387"/>
      <c r="AT938" s="387"/>
      <c r="AU938" s="387"/>
      <c r="AV938" s="387"/>
      <c r="AW938" s="387"/>
      <c r="AX938" s="387"/>
      <c r="AY938" s="387"/>
      <c r="AZ938" s="387"/>
      <c r="BA938" s="387"/>
      <c r="BB938" s="387"/>
      <c r="BC938" s="387"/>
      <c r="BD938" s="387"/>
      <c r="BE938" s="387"/>
      <c r="BF938" s="387"/>
      <c r="BG938" s="387"/>
      <c r="BH938" s="387"/>
      <c r="BI938" s="387"/>
      <c r="BJ938" s="387"/>
      <c r="BK938" s="387"/>
      <c r="BL938" s="387"/>
      <c r="BM938" s="387"/>
      <c r="BN938" s="387"/>
      <c r="BO938" s="387"/>
      <c r="BP938" s="387"/>
      <c r="BQ938" s="387"/>
      <c r="BR938" s="387"/>
      <c r="BS938" s="387"/>
      <c r="BT938" s="387"/>
      <c r="BU938" s="387"/>
      <c r="BV938" s="387"/>
      <c r="BW938" s="295"/>
      <c r="BX938" s="295"/>
      <c r="BY938" s="295"/>
    </row>
    <row r="939" ht="15.0" customHeight="1">
      <c r="A939" s="294"/>
      <c r="B939" s="295" t="str">
        <f>IF(ISTEXT(A939),SUMIF('Production Calendar'!$F$3:$F$171,'Crop Map'!$A939,'Production Calendar'!$G$3:$G$171),"")</f>
        <v/>
      </c>
      <c r="C939" s="327" t="str">
        <f t="shared" si="3"/>
        <v/>
      </c>
      <c r="D939" s="328" t="str">
        <f t="array" ref="D939">IF(ISBLANK(A939),"",XLOOKUP($A939,'Codified Game Plan'!$E$3:$E$477,'Codified Game Plan'!$G$3:$G$477,0))</f>
        <v/>
      </c>
      <c r="E939" s="328" t="str">
        <f>IF(ISBLANK(A939),"",MAXIFS('Codified Game Plan'!$I$3:$I$477,'Codified Game Plan'!$E$3:$E$477,A939))</f>
        <v/>
      </c>
      <c r="F939" s="329" t="str">
        <f t="shared" si="4"/>
        <v>      - </v>
      </c>
      <c r="G939" s="295"/>
      <c r="H939" s="295"/>
      <c r="I939" s="295"/>
      <c r="J939" s="295"/>
      <c r="K939" s="295"/>
      <c r="L939" s="295"/>
      <c r="M939" s="295"/>
      <c r="N939" s="295"/>
      <c r="O939" s="295"/>
      <c r="P939" s="295"/>
      <c r="Q939" s="295"/>
      <c r="R939" s="295"/>
      <c r="S939" s="295"/>
      <c r="T939" s="295"/>
      <c r="AK939" s="387"/>
      <c r="AL939" s="387"/>
      <c r="AM939" s="387"/>
      <c r="AN939" s="387"/>
      <c r="AO939" s="387"/>
      <c r="AP939" s="387"/>
      <c r="AQ939" s="387"/>
      <c r="AR939" s="387"/>
      <c r="AS939" s="387"/>
      <c r="AT939" s="387"/>
      <c r="AU939" s="387"/>
      <c r="AV939" s="387"/>
      <c r="AW939" s="387"/>
      <c r="AX939" s="387"/>
      <c r="AY939" s="387"/>
      <c r="AZ939" s="387"/>
      <c r="BA939" s="387"/>
      <c r="BB939" s="387"/>
      <c r="BC939" s="387"/>
      <c r="BD939" s="387"/>
      <c r="BE939" s="387"/>
      <c r="BF939" s="387"/>
      <c r="BG939" s="387"/>
      <c r="BH939" s="387"/>
      <c r="BI939" s="387"/>
      <c r="BJ939" s="387"/>
      <c r="BK939" s="387"/>
      <c r="BL939" s="387"/>
      <c r="BM939" s="387"/>
      <c r="BN939" s="387"/>
      <c r="BO939" s="387"/>
      <c r="BP939" s="387"/>
      <c r="BQ939" s="387"/>
      <c r="BR939" s="387"/>
      <c r="BS939" s="387"/>
      <c r="BT939" s="387"/>
      <c r="BU939" s="387"/>
      <c r="BV939" s="387"/>
      <c r="BW939" s="295"/>
      <c r="BX939" s="295"/>
      <c r="BY939" s="295"/>
    </row>
    <row r="940" ht="15.0" customHeight="1">
      <c r="A940" s="294"/>
      <c r="B940" s="295" t="str">
        <f>IF(ISTEXT(A940),SUMIF('Production Calendar'!$F$3:$F$171,'Crop Map'!$A940,'Production Calendar'!$G$3:$G$171),"")</f>
        <v/>
      </c>
      <c r="C940" s="327" t="str">
        <f t="shared" si="3"/>
        <v/>
      </c>
      <c r="D940" s="328" t="str">
        <f t="array" ref="D940">IF(ISBLANK(A940),"",XLOOKUP($A940,'Codified Game Plan'!$E$3:$E$477,'Codified Game Plan'!$G$3:$G$477,0))</f>
        <v/>
      </c>
      <c r="E940" s="328" t="str">
        <f>IF(ISBLANK(A940),"",MAXIFS('Codified Game Plan'!$I$3:$I$477,'Codified Game Plan'!$E$3:$E$477,A940))</f>
        <v/>
      </c>
      <c r="F940" s="329" t="str">
        <f t="shared" si="4"/>
        <v>      - </v>
      </c>
      <c r="G940" s="295"/>
      <c r="H940" s="295"/>
      <c r="I940" s="295"/>
      <c r="J940" s="295"/>
      <c r="K940" s="295"/>
      <c r="L940" s="295"/>
      <c r="M940" s="295"/>
      <c r="N940" s="295"/>
      <c r="O940" s="295"/>
      <c r="P940" s="295"/>
      <c r="Q940" s="295"/>
      <c r="R940" s="295"/>
      <c r="S940" s="295"/>
      <c r="T940" s="295"/>
      <c r="AK940" s="387"/>
      <c r="AL940" s="387"/>
      <c r="AM940" s="387"/>
      <c r="AN940" s="387"/>
      <c r="AO940" s="387"/>
      <c r="AP940" s="387"/>
      <c r="AQ940" s="387"/>
      <c r="AR940" s="387"/>
      <c r="AS940" s="387"/>
      <c r="AT940" s="387"/>
      <c r="AU940" s="387"/>
      <c r="AV940" s="387"/>
      <c r="AW940" s="387"/>
      <c r="AX940" s="387"/>
      <c r="AY940" s="387"/>
      <c r="AZ940" s="387"/>
      <c r="BA940" s="387"/>
      <c r="BB940" s="387"/>
      <c r="BC940" s="387"/>
      <c r="BD940" s="387"/>
      <c r="BE940" s="387"/>
      <c r="BF940" s="387"/>
      <c r="BG940" s="387"/>
      <c r="BH940" s="387"/>
      <c r="BI940" s="387"/>
      <c r="BJ940" s="387"/>
      <c r="BK940" s="387"/>
      <c r="BL940" s="387"/>
      <c r="BM940" s="387"/>
      <c r="BN940" s="387"/>
      <c r="BO940" s="387"/>
      <c r="BP940" s="387"/>
      <c r="BQ940" s="387"/>
      <c r="BR940" s="387"/>
      <c r="BS940" s="387"/>
      <c r="BT940" s="387"/>
      <c r="BU940" s="387"/>
      <c r="BV940" s="387"/>
      <c r="BW940" s="295"/>
      <c r="BX940" s="295"/>
      <c r="BY940" s="295"/>
    </row>
    <row r="941" ht="15.0" customHeight="1">
      <c r="A941" s="294"/>
      <c r="B941" s="295" t="str">
        <f>IF(ISTEXT(A941),SUMIF('Production Calendar'!$F$3:$F$171,'Crop Map'!$A941,'Production Calendar'!$G$3:$G$171),"")</f>
        <v/>
      </c>
      <c r="C941" s="327" t="str">
        <f t="shared" si="3"/>
        <v/>
      </c>
      <c r="D941" s="328" t="str">
        <f t="array" ref="D941">IF(ISBLANK(A941),"",XLOOKUP($A941,'Codified Game Plan'!$E$3:$E$477,'Codified Game Plan'!$G$3:$G$477,0))</f>
        <v/>
      </c>
      <c r="E941" s="328" t="str">
        <f>IF(ISBLANK(A941),"",MAXIFS('Codified Game Plan'!$I$3:$I$477,'Codified Game Plan'!$E$3:$E$477,A941))</f>
        <v/>
      </c>
      <c r="F941" s="329" t="str">
        <f t="shared" si="4"/>
        <v>      - </v>
      </c>
      <c r="G941" s="295"/>
      <c r="H941" s="295"/>
      <c r="I941" s="295"/>
      <c r="J941" s="295"/>
      <c r="K941" s="295"/>
      <c r="L941" s="295"/>
      <c r="M941" s="295"/>
      <c r="N941" s="295"/>
      <c r="O941" s="295"/>
      <c r="P941" s="295"/>
      <c r="Q941" s="295"/>
      <c r="R941" s="295"/>
      <c r="S941" s="295"/>
      <c r="T941" s="295"/>
      <c r="AK941" s="387"/>
      <c r="AL941" s="387"/>
      <c r="AM941" s="387"/>
      <c r="AN941" s="387"/>
      <c r="AO941" s="387"/>
      <c r="AP941" s="387"/>
      <c r="AQ941" s="387"/>
      <c r="AR941" s="387"/>
      <c r="AS941" s="387"/>
      <c r="AT941" s="387"/>
      <c r="AU941" s="387"/>
      <c r="AV941" s="387"/>
      <c r="AW941" s="387"/>
      <c r="AX941" s="387"/>
      <c r="AY941" s="387"/>
      <c r="AZ941" s="387"/>
      <c r="BA941" s="387"/>
      <c r="BB941" s="387"/>
      <c r="BC941" s="387"/>
      <c r="BD941" s="387"/>
      <c r="BE941" s="387"/>
      <c r="BF941" s="387"/>
      <c r="BG941" s="387"/>
      <c r="BH941" s="387"/>
      <c r="BI941" s="387"/>
      <c r="BJ941" s="387"/>
      <c r="BK941" s="387"/>
      <c r="BL941" s="387"/>
      <c r="BM941" s="387"/>
      <c r="BN941" s="387"/>
      <c r="BO941" s="387"/>
      <c r="BP941" s="387"/>
      <c r="BQ941" s="387"/>
      <c r="BR941" s="387"/>
      <c r="BS941" s="387"/>
      <c r="BT941" s="387"/>
      <c r="BU941" s="387"/>
      <c r="BV941" s="387"/>
      <c r="BW941" s="295"/>
      <c r="BX941" s="295"/>
      <c r="BY941" s="295"/>
    </row>
    <row r="942" ht="15.0" customHeight="1">
      <c r="A942" s="294"/>
      <c r="B942" s="295" t="str">
        <f>IF(ISTEXT(A942),SUMIF('Production Calendar'!$F$3:$F$171,'Crop Map'!$A942,'Production Calendar'!$G$3:$G$171),"")</f>
        <v/>
      </c>
      <c r="C942" s="327" t="str">
        <f t="shared" si="3"/>
        <v/>
      </c>
      <c r="D942" s="328" t="str">
        <f t="array" ref="D942">IF(ISBLANK(A942),"",XLOOKUP($A942,'Codified Game Plan'!$E$3:$E$477,'Codified Game Plan'!$G$3:$G$477,0))</f>
        <v/>
      </c>
      <c r="E942" s="328" t="str">
        <f>IF(ISBLANK(A942),"",MAXIFS('Codified Game Plan'!$I$3:$I$477,'Codified Game Plan'!$E$3:$E$477,A942))</f>
        <v/>
      </c>
      <c r="F942" s="329" t="str">
        <f t="shared" si="4"/>
        <v>      - </v>
      </c>
      <c r="G942" s="295"/>
      <c r="H942" s="295"/>
      <c r="I942" s="295"/>
      <c r="J942" s="295"/>
      <c r="K942" s="295"/>
      <c r="L942" s="295"/>
      <c r="M942" s="295"/>
      <c r="N942" s="295"/>
      <c r="O942" s="295"/>
      <c r="P942" s="295"/>
      <c r="Q942" s="295"/>
      <c r="R942" s="295"/>
      <c r="S942" s="295"/>
      <c r="T942" s="295"/>
      <c r="AK942" s="387"/>
      <c r="AL942" s="387"/>
      <c r="AM942" s="387"/>
      <c r="AN942" s="387"/>
      <c r="AO942" s="387"/>
      <c r="AP942" s="387"/>
      <c r="AQ942" s="387"/>
      <c r="AR942" s="387"/>
      <c r="AS942" s="387"/>
      <c r="AT942" s="387"/>
      <c r="AU942" s="387"/>
      <c r="AV942" s="387"/>
      <c r="AW942" s="387"/>
      <c r="AX942" s="387"/>
      <c r="AY942" s="387"/>
      <c r="AZ942" s="387"/>
      <c r="BA942" s="387"/>
      <c r="BB942" s="387"/>
      <c r="BC942" s="387"/>
      <c r="BD942" s="387"/>
      <c r="BE942" s="387"/>
      <c r="BF942" s="387"/>
      <c r="BG942" s="387"/>
      <c r="BH942" s="387"/>
      <c r="BI942" s="387"/>
      <c r="BJ942" s="387"/>
      <c r="BK942" s="387"/>
      <c r="BL942" s="387"/>
      <c r="BM942" s="387"/>
      <c r="BN942" s="387"/>
      <c r="BO942" s="387"/>
      <c r="BP942" s="387"/>
      <c r="BQ942" s="387"/>
      <c r="BR942" s="387"/>
      <c r="BS942" s="387"/>
      <c r="BT942" s="387"/>
      <c r="BU942" s="387"/>
      <c r="BV942" s="387"/>
      <c r="BW942" s="295"/>
      <c r="BX942" s="295"/>
      <c r="BY942" s="295"/>
    </row>
    <row r="943" ht="15.0" customHeight="1">
      <c r="A943" s="294"/>
      <c r="B943" s="295" t="str">
        <f>IF(ISTEXT(A943),SUMIF('Production Calendar'!$F$3:$F$171,'Crop Map'!$A943,'Production Calendar'!$G$3:$G$171),"")</f>
        <v/>
      </c>
      <c r="C943" s="327" t="str">
        <f t="shared" si="3"/>
        <v/>
      </c>
      <c r="D943" s="328" t="str">
        <f t="array" ref="D943">IF(ISBLANK(A943),"",XLOOKUP($A943,'Codified Game Plan'!$E$3:$E$477,'Codified Game Plan'!$G$3:$G$477,0))</f>
        <v/>
      </c>
      <c r="E943" s="328" t="str">
        <f>IF(ISBLANK(A943),"",MAXIFS('Codified Game Plan'!$I$3:$I$477,'Codified Game Plan'!$E$3:$E$477,A943))</f>
        <v/>
      </c>
      <c r="F943" s="329" t="str">
        <f t="shared" si="4"/>
        <v>      - </v>
      </c>
      <c r="G943" s="295"/>
      <c r="H943" s="295"/>
      <c r="I943" s="295"/>
      <c r="J943" s="295"/>
      <c r="K943" s="295"/>
      <c r="L943" s="295"/>
      <c r="M943" s="295"/>
      <c r="N943" s="295"/>
      <c r="O943" s="295"/>
      <c r="P943" s="295"/>
      <c r="Q943" s="295"/>
      <c r="R943" s="295"/>
      <c r="S943" s="295"/>
      <c r="T943" s="295"/>
      <c r="AK943" s="387"/>
      <c r="AL943" s="387"/>
      <c r="AM943" s="387"/>
      <c r="AN943" s="387"/>
      <c r="AO943" s="387"/>
      <c r="AP943" s="387"/>
      <c r="AQ943" s="387"/>
      <c r="AR943" s="387"/>
      <c r="AS943" s="387"/>
      <c r="AT943" s="387"/>
      <c r="AU943" s="387"/>
      <c r="AV943" s="387"/>
      <c r="AW943" s="387"/>
      <c r="AX943" s="387"/>
      <c r="AY943" s="387"/>
      <c r="AZ943" s="387"/>
      <c r="BA943" s="387"/>
      <c r="BB943" s="387"/>
      <c r="BC943" s="387"/>
      <c r="BD943" s="387"/>
      <c r="BE943" s="387"/>
      <c r="BF943" s="387"/>
      <c r="BG943" s="387"/>
      <c r="BH943" s="387"/>
      <c r="BI943" s="387"/>
      <c r="BJ943" s="387"/>
      <c r="BK943" s="387"/>
      <c r="BL943" s="387"/>
      <c r="BM943" s="387"/>
      <c r="BN943" s="387"/>
      <c r="BO943" s="387"/>
      <c r="BP943" s="387"/>
      <c r="BQ943" s="387"/>
      <c r="BR943" s="387"/>
      <c r="BS943" s="387"/>
      <c r="BT943" s="387"/>
      <c r="BU943" s="387"/>
      <c r="BV943" s="387"/>
      <c r="BW943" s="295"/>
      <c r="BX943" s="295"/>
      <c r="BY943" s="295"/>
    </row>
    <row r="944" ht="15.0" customHeight="1">
      <c r="A944" s="294"/>
      <c r="B944" s="295" t="str">
        <f>IF(ISTEXT(A944),SUMIF('Production Calendar'!$F$3:$F$171,'Crop Map'!$A944,'Production Calendar'!$G$3:$G$171),"")</f>
        <v/>
      </c>
      <c r="C944" s="327" t="str">
        <f t="shared" si="3"/>
        <v/>
      </c>
      <c r="D944" s="328" t="str">
        <f t="array" ref="D944">IF(ISBLANK(A944),"",XLOOKUP($A944,'Codified Game Plan'!$E$3:$E$477,'Codified Game Plan'!$G$3:$G$477,0))</f>
        <v/>
      </c>
      <c r="E944" s="328" t="str">
        <f>IF(ISBLANK(A944),"",MAXIFS('Codified Game Plan'!$I$3:$I$477,'Codified Game Plan'!$E$3:$E$477,A944))</f>
        <v/>
      </c>
      <c r="F944" s="329" t="str">
        <f t="shared" si="4"/>
        <v>      - </v>
      </c>
      <c r="G944" s="295"/>
      <c r="H944" s="295"/>
      <c r="I944" s="295"/>
      <c r="J944" s="295"/>
      <c r="K944" s="295"/>
      <c r="L944" s="295"/>
      <c r="M944" s="295"/>
      <c r="N944" s="295"/>
      <c r="O944" s="295"/>
      <c r="P944" s="295"/>
      <c r="Q944" s="295"/>
      <c r="R944" s="295"/>
      <c r="S944" s="295"/>
      <c r="T944" s="295"/>
      <c r="AK944" s="387"/>
      <c r="AL944" s="387"/>
      <c r="AM944" s="387"/>
      <c r="AN944" s="387"/>
      <c r="AO944" s="387"/>
      <c r="AP944" s="387"/>
      <c r="AQ944" s="387"/>
      <c r="AR944" s="387"/>
      <c r="AS944" s="387"/>
      <c r="AT944" s="387"/>
      <c r="AU944" s="387"/>
      <c r="AV944" s="387"/>
      <c r="AW944" s="387"/>
      <c r="AX944" s="387"/>
      <c r="AY944" s="387"/>
      <c r="AZ944" s="387"/>
      <c r="BA944" s="387"/>
      <c r="BB944" s="387"/>
      <c r="BC944" s="387"/>
      <c r="BD944" s="387"/>
      <c r="BE944" s="387"/>
      <c r="BF944" s="387"/>
      <c r="BG944" s="387"/>
      <c r="BH944" s="387"/>
      <c r="BI944" s="387"/>
      <c r="BJ944" s="387"/>
      <c r="BK944" s="387"/>
      <c r="BL944" s="387"/>
      <c r="BM944" s="387"/>
      <c r="BN944" s="387"/>
      <c r="BO944" s="387"/>
      <c r="BP944" s="387"/>
      <c r="BQ944" s="387"/>
      <c r="BR944" s="387"/>
      <c r="BS944" s="387"/>
      <c r="BT944" s="387"/>
      <c r="BU944" s="387"/>
      <c r="BV944" s="387"/>
      <c r="BW944" s="295"/>
      <c r="BX944" s="295"/>
      <c r="BY944" s="295"/>
    </row>
    <row r="945" ht="15.0" customHeight="1">
      <c r="A945" s="294"/>
      <c r="B945" s="295" t="str">
        <f>IF(ISTEXT(A945),SUMIF('Production Calendar'!$F$3:$F$171,'Crop Map'!$A945,'Production Calendar'!$G$3:$G$171),"")</f>
        <v/>
      </c>
      <c r="C945" s="327" t="str">
        <f t="shared" si="3"/>
        <v/>
      </c>
      <c r="D945" s="328" t="str">
        <f t="array" ref="D945">IF(ISBLANK(A945),"",XLOOKUP($A945,'Codified Game Plan'!$E$3:$E$477,'Codified Game Plan'!$G$3:$G$477,0))</f>
        <v/>
      </c>
      <c r="E945" s="328" t="str">
        <f>IF(ISBLANK(A945),"",MAXIFS('Codified Game Plan'!$I$3:$I$477,'Codified Game Plan'!$E$3:$E$477,A945))</f>
        <v/>
      </c>
      <c r="F945" s="329" t="str">
        <f t="shared" si="4"/>
        <v>      - </v>
      </c>
      <c r="G945" s="295"/>
      <c r="H945" s="295"/>
      <c r="I945" s="295"/>
      <c r="J945" s="295"/>
      <c r="K945" s="295"/>
      <c r="L945" s="295"/>
      <c r="M945" s="295"/>
      <c r="N945" s="295"/>
      <c r="O945" s="295"/>
      <c r="P945" s="295"/>
      <c r="Q945" s="295"/>
      <c r="R945" s="295"/>
      <c r="S945" s="295"/>
      <c r="T945" s="295"/>
      <c r="AK945" s="387"/>
      <c r="AL945" s="387"/>
      <c r="AM945" s="387"/>
      <c r="AN945" s="387"/>
      <c r="AO945" s="387"/>
      <c r="AP945" s="387"/>
      <c r="AQ945" s="387"/>
      <c r="AR945" s="387"/>
      <c r="AS945" s="387"/>
      <c r="AT945" s="387"/>
      <c r="AU945" s="387"/>
      <c r="AV945" s="387"/>
      <c r="AW945" s="387"/>
      <c r="AX945" s="387"/>
      <c r="AY945" s="387"/>
      <c r="AZ945" s="387"/>
      <c r="BA945" s="387"/>
      <c r="BB945" s="387"/>
      <c r="BC945" s="387"/>
      <c r="BD945" s="387"/>
      <c r="BE945" s="387"/>
      <c r="BF945" s="387"/>
      <c r="BG945" s="387"/>
      <c r="BH945" s="387"/>
      <c r="BI945" s="387"/>
      <c r="BJ945" s="387"/>
      <c r="BK945" s="387"/>
      <c r="BL945" s="387"/>
      <c r="BM945" s="387"/>
      <c r="BN945" s="387"/>
      <c r="BO945" s="387"/>
      <c r="BP945" s="387"/>
      <c r="BQ945" s="387"/>
      <c r="BR945" s="387"/>
      <c r="BS945" s="387"/>
      <c r="BT945" s="387"/>
      <c r="BU945" s="387"/>
      <c r="BV945" s="387"/>
      <c r="BW945" s="295"/>
      <c r="BX945" s="295"/>
      <c r="BY945" s="295"/>
    </row>
    <row r="946" ht="15.0" customHeight="1">
      <c r="A946" s="294"/>
      <c r="B946" s="295" t="str">
        <f>IF(ISTEXT(A946),SUMIF('Production Calendar'!$F$3:$F$171,'Crop Map'!$A946,'Production Calendar'!$G$3:$G$171),"")</f>
        <v/>
      </c>
      <c r="C946" s="327" t="str">
        <f t="shared" si="3"/>
        <v/>
      </c>
      <c r="D946" s="328" t="str">
        <f t="array" ref="D946">IF(ISBLANK(A946),"",XLOOKUP($A946,'Codified Game Plan'!$E$3:$E$477,'Codified Game Plan'!$G$3:$G$477,0))</f>
        <v/>
      </c>
      <c r="E946" s="328" t="str">
        <f>IF(ISBLANK(A946),"",MAXIFS('Codified Game Plan'!$I$3:$I$477,'Codified Game Plan'!$E$3:$E$477,A946))</f>
        <v/>
      </c>
      <c r="F946" s="329" t="str">
        <f t="shared" si="4"/>
        <v>      - </v>
      </c>
      <c r="G946" s="295"/>
      <c r="H946" s="295"/>
      <c r="I946" s="295"/>
      <c r="J946" s="295"/>
      <c r="K946" s="295"/>
      <c r="L946" s="295"/>
      <c r="M946" s="295"/>
      <c r="N946" s="295"/>
      <c r="O946" s="295"/>
      <c r="P946" s="295"/>
      <c r="Q946" s="295"/>
      <c r="R946" s="295"/>
      <c r="S946" s="295"/>
      <c r="T946" s="295"/>
      <c r="AK946" s="387"/>
      <c r="AL946" s="387"/>
      <c r="AM946" s="387"/>
      <c r="AN946" s="387"/>
      <c r="AO946" s="387"/>
      <c r="AP946" s="387"/>
      <c r="AQ946" s="387"/>
      <c r="AR946" s="387"/>
      <c r="AS946" s="387"/>
      <c r="AT946" s="387"/>
      <c r="AU946" s="387"/>
      <c r="AV946" s="387"/>
      <c r="AW946" s="387"/>
      <c r="AX946" s="387"/>
      <c r="AY946" s="387"/>
      <c r="AZ946" s="387"/>
      <c r="BA946" s="387"/>
      <c r="BB946" s="387"/>
      <c r="BC946" s="387"/>
      <c r="BD946" s="387"/>
      <c r="BE946" s="387"/>
      <c r="BF946" s="387"/>
      <c r="BG946" s="387"/>
      <c r="BH946" s="387"/>
      <c r="BI946" s="387"/>
      <c r="BJ946" s="387"/>
      <c r="BK946" s="387"/>
      <c r="BL946" s="387"/>
      <c r="BM946" s="387"/>
      <c r="BN946" s="387"/>
      <c r="BO946" s="387"/>
      <c r="BP946" s="387"/>
      <c r="BQ946" s="387"/>
      <c r="BR946" s="387"/>
      <c r="BS946" s="387"/>
      <c r="BT946" s="387"/>
      <c r="BU946" s="387"/>
      <c r="BV946" s="387"/>
      <c r="BW946" s="295"/>
      <c r="BX946" s="295"/>
      <c r="BY946" s="295"/>
    </row>
    <row r="947" ht="15.0" customHeight="1">
      <c r="A947" s="294"/>
      <c r="B947" s="295" t="str">
        <f>IF(ISTEXT(A947),SUMIF('Production Calendar'!$F$3:$F$171,'Crop Map'!$A947,'Production Calendar'!$G$3:$G$171),"")</f>
        <v/>
      </c>
      <c r="C947" s="327" t="str">
        <f t="shared" si="3"/>
        <v/>
      </c>
      <c r="D947" s="328" t="str">
        <f t="array" ref="D947">IF(ISBLANK(A947),"",XLOOKUP($A947,'Codified Game Plan'!$E$3:$E$477,'Codified Game Plan'!$G$3:$G$477,0))</f>
        <v/>
      </c>
      <c r="E947" s="328" t="str">
        <f>IF(ISBLANK(A947),"",MAXIFS('Codified Game Plan'!$I$3:$I$477,'Codified Game Plan'!$E$3:$E$477,A947))</f>
        <v/>
      </c>
      <c r="F947" s="329" t="str">
        <f t="shared" si="4"/>
        <v>      - </v>
      </c>
      <c r="G947" s="295"/>
      <c r="H947" s="295"/>
      <c r="I947" s="295"/>
      <c r="J947" s="295"/>
      <c r="K947" s="295"/>
      <c r="L947" s="295"/>
      <c r="M947" s="295"/>
      <c r="N947" s="295"/>
      <c r="O947" s="295"/>
      <c r="P947" s="295"/>
      <c r="Q947" s="295"/>
      <c r="R947" s="295"/>
      <c r="S947" s="295"/>
      <c r="T947" s="295"/>
      <c r="AK947" s="387"/>
      <c r="AL947" s="387"/>
      <c r="AM947" s="387"/>
      <c r="AN947" s="387"/>
      <c r="AO947" s="387"/>
      <c r="AP947" s="387"/>
      <c r="AQ947" s="387"/>
      <c r="AR947" s="387"/>
      <c r="AS947" s="387"/>
      <c r="AT947" s="387"/>
      <c r="AU947" s="387"/>
      <c r="AV947" s="387"/>
      <c r="AW947" s="387"/>
      <c r="AX947" s="387"/>
      <c r="AY947" s="387"/>
      <c r="AZ947" s="387"/>
      <c r="BA947" s="387"/>
      <c r="BB947" s="387"/>
      <c r="BC947" s="387"/>
      <c r="BD947" s="387"/>
      <c r="BE947" s="387"/>
      <c r="BF947" s="387"/>
      <c r="BG947" s="387"/>
      <c r="BH947" s="387"/>
      <c r="BI947" s="387"/>
      <c r="BJ947" s="387"/>
      <c r="BK947" s="387"/>
      <c r="BL947" s="387"/>
      <c r="BM947" s="387"/>
      <c r="BN947" s="387"/>
      <c r="BO947" s="387"/>
      <c r="BP947" s="387"/>
      <c r="BQ947" s="387"/>
      <c r="BR947" s="387"/>
      <c r="BS947" s="387"/>
      <c r="BT947" s="387"/>
      <c r="BU947" s="387"/>
      <c r="BV947" s="387"/>
      <c r="BW947" s="295"/>
      <c r="BX947" s="295"/>
      <c r="BY947" s="295"/>
    </row>
    <row r="948" ht="15.0" customHeight="1">
      <c r="A948" s="294"/>
      <c r="B948" s="295" t="str">
        <f>IF(ISTEXT(A948),SUMIF('Production Calendar'!$F$3:$F$171,'Crop Map'!$A948,'Production Calendar'!$G$3:$G$171),"")</f>
        <v/>
      </c>
      <c r="C948" s="327" t="str">
        <f t="shared" si="3"/>
        <v/>
      </c>
      <c r="D948" s="328" t="str">
        <f t="array" ref="D948">IF(ISBLANK(A948),"",XLOOKUP($A948,'Codified Game Plan'!$E$3:$E$477,'Codified Game Plan'!$G$3:$G$477,0))</f>
        <v/>
      </c>
      <c r="E948" s="328" t="str">
        <f>IF(ISBLANK(A948),"",MAXIFS('Codified Game Plan'!$I$3:$I$477,'Codified Game Plan'!$E$3:$E$477,A948))</f>
        <v/>
      </c>
      <c r="F948" s="329" t="str">
        <f t="shared" si="4"/>
        <v>      - </v>
      </c>
      <c r="G948" s="295"/>
      <c r="H948" s="295"/>
      <c r="I948" s="295"/>
      <c r="J948" s="295"/>
      <c r="K948" s="295"/>
      <c r="L948" s="295"/>
      <c r="M948" s="295"/>
      <c r="N948" s="295"/>
      <c r="O948" s="295"/>
      <c r="P948" s="295"/>
      <c r="Q948" s="295"/>
      <c r="R948" s="295"/>
      <c r="S948" s="295"/>
      <c r="T948" s="295"/>
      <c r="AK948" s="387"/>
      <c r="AL948" s="387"/>
      <c r="AM948" s="387"/>
      <c r="AN948" s="387"/>
      <c r="AO948" s="387"/>
      <c r="AP948" s="387"/>
      <c r="AQ948" s="387"/>
      <c r="AR948" s="387"/>
      <c r="AS948" s="387"/>
      <c r="AT948" s="387"/>
      <c r="AU948" s="387"/>
      <c r="AV948" s="387"/>
      <c r="AW948" s="387"/>
      <c r="AX948" s="387"/>
      <c r="AY948" s="387"/>
      <c r="AZ948" s="387"/>
      <c r="BA948" s="387"/>
      <c r="BB948" s="387"/>
      <c r="BC948" s="387"/>
      <c r="BD948" s="387"/>
      <c r="BE948" s="387"/>
      <c r="BF948" s="387"/>
      <c r="BG948" s="387"/>
      <c r="BH948" s="387"/>
      <c r="BI948" s="387"/>
      <c r="BJ948" s="387"/>
      <c r="BK948" s="387"/>
      <c r="BL948" s="387"/>
      <c r="BM948" s="387"/>
      <c r="BN948" s="387"/>
      <c r="BO948" s="387"/>
      <c r="BP948" s="387"/>
      <c r="BQ948" s="387"/>
      <c r="BR948" s="387"/>
      <c r="BS948" s="387"/>
      <c r="BT948" s="387"/>
      <c r="BU948" s="387"/>
      <c r="BV948" s="387"/>
      <c r="BW948" s="295"/>
      <c r="BX948" s="295"/>
      <c r="BY948" s="295"/>
    </row>
    <row r="949" ht="15.0" customHeight="1">
      <c r="A949" s="294"/>
      <c r="B949" s="295" t="str">
        <f>IF(ISTEXT(A949),SUMIF('Production Calendar'!$F$3:$F$171,'Crop Map'!$A949,'Production Calendar'!$G$3:$G$171),"")</f>
        <v/>
      </c>
      <c r="C949" s="327" t="str">
        <f t="shared" si="3"/>
        <v/>
      </c>
      <c r="D949" s="328" t="str">
        <f t="array" ref="D949">IF(ISBLANK(A949),"",XLOOKUP($A949,'Codified Game Plan'!$E$3:$E$477,'Codified Game Plan'!$G$3:$G$477,0))</f>
        <v/>
      </c>
      <c r="E949" s="328" t="str">
        <f>IF(ISBLANK(A949),"",MAXIFS('Codified Game Plan'!$I$3:$I$477,'Codified Game Plan'!$E$3:$E$477,A949))</f>
        <v/>
      </c>
      <c r="F949" s="329" t="str">
        <f t="shared" si="4"/>
        <v>      - </v>
      </c>
      <c r="G949" s="295"/>
      <c r="H949" s="295"/>
      <c r="I949" s="295"/>
      <c r="J949" s="295"/>
      <c r="K949" s="295"/>
      <c r="L949" s="295"/>
      <c r="M949" s="295"/>
      <c r="N949" s="295"/>
      <c r="O949" s="295"/>
      <c r="P949" s="295"/>
      <c r="Q949" s="295"/>
      <c r="R949" s="295"/>
      <c r="S949" s="295"/>
      <c r="T949" s="295"/>
      <c r="AK949" s="387"/>
      <c r="AL949" s="387"/>
      <c r="AM949" s="387"/>
      <c r="AN949" s="387"/>
      <c r="AO949" s="387"/>
      <c r="AP949" s="387"/>
      <c r="AQ949" s="387"/>
      <c r="AR949" s="387"/>
      <c r="AS949" s="387"/>
      <c r="AT949" s="387"/>
      <c r="AU949" s="387"/>
      <c r="AV949" s="387"/>
      <c r="AW949" s="387"/>
      <c r="AX949" s="387"/>
      <c r="AY949" s="387"/>
      <c r="AZ949" s="387"/>
      <c r="BA949" s="387"/>
      <c r="BB949" s="387"/>
      <c r="BC949" s="387"/>
      <c r="BD949" s="387"/>
      <c r="BE949" s="387"/>
      <c r="BF949" s="387"/>
      <c r="BG949" s="387"/>
      <c r="BH949" s="387"/>
      <c r="BI949" s="387"/>
      <c r="BJ949" s="387"/>
      <c r="BK949" s="387"/>
      <c r="BL949" s="387"/>
      <c r="BM949" s="387"/>
      <c r="BN949" s="387"/>
      <c r="BO949" s="387"/>
      <c r="BP949" s="387"/>
      <c r="BQ949" s="387"/>
      <c r="BR949" s="387"/>
      <c r="BS949" s="387"/>
      <c r="BT949" s="387"/>
      <c r="BU949" s="387"/>
      <c r="BV949" s="387"/>
      <c r="BW949" s="295"/>
      <c r="BX949" s="295"/>
      <c r="BY949" s="295"/>
    </row>
    <row r="950" ht="15.0" customHeight="1">
      <c r="A950" s="294"/>
      <c r="B950" s="295" t="str">
        <f>IF(ISTEXT(A950),SUMIF('Production Calendar'!$F$3:$F$171,'Crop Map'!$A950,'Production Calendar'!$G$3:$G$171),"")</f>
        <v/>
      </c>
      <c r="C950" s="327" t="str">
        <f t="shared" si="3"/>
        <v/>
      </c>
      <c r="D950" s="328" t="str">
        <f t="array" ref="D950">IF(ISBLANK(A950),"",XLOOKUP($A950,'Codified Game Plan'!$E$3:$E$477,'Codified Game Plan'!$G$3:$G$477,0))</f>
        <v/>
      </c>
      <c r="E950" s="328" t="str">
        <f>IF(ISBLANK(A950),"",MAXIFS('Codified Game Plan'!$I$3:$I$477,'Codified Game Plan'!$E$3:$E$477,A950))</f>
        <v/>
      </c>
      <c r="F950" s="329" t="str">
        <f t="shared" si="4"/>
        <v>      - </v>
      </c>
      <c r="G950" s="295"/>
      <c r="H950" s="295"/>
      <c r="I950" s="295"/>
      <c r="J950" s="295"/>
      <c r="K950" s="295"/>
      <c r="L950" s="295"/>
      <c r="M950" s="295"/>
      <c r="N950" s="295"/>
      <c r="O950" s="295"/>
      <c r="P950" s="295"/>
      <c r="Q950" s="295"/>
      <c r="R950" s="295"/>
      <c r="S950" s="295"/>
      <c r="T950" s="295"/>
      <c r="AK950" s="387"/>
      <c r="AL950" s="387"/>
      <c r="AM950" s="387"/>
      <c r="AN950" s="387"/>
      <c r="AO950" s="387"/>
      <c r="AP950" s="387"/>
      <c r="AQ950" s="387"/>
      <c r="AR950" s="387"/>
      <c r="AS950" s="387"/>
      <c r="AT950" s="387"/>
      <c r="AU950" s="387"/>
      <c r="AV950" s="387"/>
      <c r="AW950" s="387"/>
      <c r="AX950" s="387"/>
      <c r="AY950" s="387"/>
      <c r="AZ950" s="387"/>
      <c r="BA950" s="387"/>
      <c r="BB950" s="387"/>
      <c r="BC950" s="387"/>
      <c r="BD950" s="387"/>
      <c r="BE950" s="387"/>
      <c r="BF950" s="387"/>
      <c r="BG950" s="387"/>
      <c r="BH950" s="387"/>
      <c r="BI950" s="387"/>
      <c r="BJ950" s="387"/>
      <c r="BK950" s="387"/>
      <c r="BL950" s="387"/>
      <c r="BM950" s="387"/>
      <c r="BN950" s="387"/>
      <c r="BO950" s="387"/>
      <c r="BP950" s="387"/>
      <c r="BQ950" s="387"/>
      <c r="BR950" s="387"/>
      <c r="BS950" s="387"/>
      <c r="BT950" s="387"/>
      <c r="BU950" s="387"/>
      <c r="BV950" s="387"/>
      <c r="BW950" s="295"/>
      <c r="BX950" s="295"/>
      <c r="BY950" s="295"/>
    </row>
    <row r="951" ht="15.0" customHeight="1">
      <c r="A951" s="294"/>
      <c r="B951" s="295" t="str">
        <f>IF(ISTEXT(A951),SUMIF('Production Calendar'!$F$3:$F$171,'Crop Map'!$A951,'Production Calendar'!$G$3:$G$171),"")</f>
        <v/>
      </c>
      <c r="C951" s="327" t="str">
        <f t="shared" si="3"/>
        <v/>
      </c>
      <c r="D951" s="328" t="str">
        <f t="array" ref="D951">IF(ISBLANK(A951),"",XLOOKUP($A951,'Codified Game Plan'!$E$3:$E$477,'Codified Game Plan'!$G$3:$G$477,0))</f>
        <v/>
      </c>
      <c r="E951" s="328" t="str">
        <f>IF(ISBLANK(A951),"",MAXIFS('Codified Game Plan'!$I$3:$I$477,'Codified Game Plan'!$E$3:$E$477,A951))</f>
        <v/>
      </c>
      <c r="F951" s="329" t="str">
        <f t="shared" si="4"/>
        <v>      - </v>
      </c>
      <c r="G951" s="295"/>
      <c r="H951" s="295"/>
      <c r="I951" s="295"/>
      <c r="J951" s="295"/>
      <c r="K951" s="295"/>
      <c r="L951" s="295"/>
      <c r="M951" s="295"/>
      <c r="N951" s="295"/>
      <c r="O951" s="295"/>
      <c r="P951" s="295"/>
      <c r="Q951" s="295"/>
      <c r="R951" s="295"/>
      <c r="S951" s="295"/>
      <c r="T951" s="295"/>
      <c r="AK951" s="387"/>
      <c r="AL951" s="387"/>
      <c r="AM951" s="387"/>
      <c r="AN951" s="387"/>
      <c r="AO951" s="387"/>
      <c r="AP951" s="387"/>
      <c r="AQ951" s="387"/>
      <c r="AR951" s="387"/>
      <c r="AS951" s="387"/>
      <c r="AT951" s="387"/>
      <c r="AU951" s="387"/>
      <c r="AV951" s="387"/>
      <c r="AW951" s="387"/>
      <c r="AX951" s="387"/>
      <c r="AY951" s="387"/>
      <c r="AZ951" s="387"/>
      <c r="BA951" s="387"/>
      <c r="BB951" s="387"/>
      <c r="BC951" s="387"/>
      <c r="BD951" s="387"/>
      <c r="BE951" s="387"/>
      <c r="BF951" s="387"/>
      <c r="BG951" s="387"/>
      <c r="BH951" s="387"/>
      <c r="BI951" s="387"/>
      <c r="BJ951" s="387"/>
      <c r="BK951" s="387"/>
      <c r="BL951" s="387"/>
      <c r="BM951" s="387"/>
      <c r="BN951" s="387"/>
      <c r="BO951" s="387"/>
      <c r="BP951" s="387"/>
      <c r="BQ951" s="387"/>
      <c r="BR951" s="387"/>
      <c r="BS951" s="387"/>
      <c r="BT951" s="387"/>
      <c r="BU951" s="387"/>
      <c r="BV951" s="387"/>
      <c r="BW951" s="295"/>
      <c r="BX951" s="295"/>
      <c r="BY951" s="295"/>
    </row>
    <row r="952" ht="15.0" customHeight="1">
      <c r="A952" s="294"/>
      <c r="B952" s="295" t="str">
        <f>IF(ISTEXT(A952),SUMIF('Production Calendar'!$F$3:$F$171,'Crop Map'!$A952,'Production Calendar'!$G$3:$G$171),"")</f>
        <v/>
      </c>
      <c r="C952" s="327" t="str">
        <f t="shared" si="3"/>
        <v/>
      </c>
      <c r="D952" s="328" t="str">
        <f t="array" ref="D952">IF(ISBLANK(A952),"",XLOOKUP($A952,'Codified Game Plan'!$E$3:$E$477,'Codified Game Plan'!$G$3:$G$477,0))</f>
        <v/>
      </c>
      <c r="E952" s="328" t="str">
        <f>IF(ISBLANK(A952),"",MAXIFS('Codified Game Plan'!$I$3:$I$477,'Codified Game Plan'!$E$3:$E$477,A952))</f>
        <v/>
      </c>
      <c r="F952" s="329" t="str">
        <f t="shared" si="4"/>
        <v>      - </v>
      </c>
      <c r="G952" s="295"/>
      <c r="H952" s="295"/>
      <c r="I952" s="295"/>
      <c r="J952" s="295"/>
      <c r="K952" s="295"/>
      <c r="L952" s="295"/>
      <c r="M952" s="295"/>
      <c r="N952" s="295"/>
      <c r="O952" s="295"/>
      <c r="P952" s="295"/>
      <c r="Q952" s="295"/>
      <c r="R952" s="295"/>
      <c r="S952" s="295"/>
      <c r="T952" s="295"/>
      <c r="AK952" s="387"/>
      <c r="AL952" s="387"/>
      <c r="AM952" s="387"/>
      <c r="AN952" s="387"/>
      <c r="AO952" s="387"/>
      <c r="AP952" s="387"/>
      <c r="AQ952" s="387"/>
      <c r="AR952" s="387"/>
      <c r="AS952" s="387"/>
      <c r="AT952" s="387"/>
      <c r="AU952" s="387"/>
      <c r="AV952" s="387"/>
      <c r="AW952" s="387"/>
      <c r="AX952" s="387"/>
      <c r="AY952" s="387"/>
      <c r="AZ952" s="387"/>
      <c r="BA952" s="387"/>
      <c r="BB952" s="387"/>
      <c r="BC952" s="387"/>
      <c r="BD952" s="387"/>
      <c r="BE952" s="387"/>
      <c r="BF952" s="387"/>
      <c r="BG952" s="387"/>
      <c r="BH952" s="387"/>
      <c r="BI952" s="387"/>
      <c r="BJ952" s="387"/>
      <c r="BK952" s="387"/>
      <c r="BL952" s="387"/>
      <c r="BM952" s="387"/>
      <c r="BN952" s="387"/>
      <c r="BO952" s="387"/>
      <c r="BP952" s="387"/>
      <c r="BQ952" s="387"/>
      <c r="BR952" s="387"/>
      <c r="BS952" s="387"/>
      <c r="BT952" s="387"/>
      <c r="BU952" s="387"/>
      <c r="BV952" s="387"/>
      <c r="BW952" s="295"/>
      <c r="BX952" s="295"/>
      <c r="BY952" s="295"/>
    </row>
    <row r="953" ht="15.0" customHeight="1">
      <c r="A953" s="294"/>
      <c r="B953" s="295" t="str">
        <f>IF(ISTEXT(A953),SUMIF('Production Calendar'!$F$3:$F$171,'Crop Map'!$A953,'Production Calendar'!$G$3:$G$171),"")</f>
        <v/>
      </c>
      <c r="C953" s="327" t="str">
        <f t="shared" si="3"/>
        <v/>
      </c>
      <c r="D953" s="328" t="str">
        <f t="array" ref="D953">IF(ISBLANK(A953),"",XLOOKUP($A953,'Codified Game Plan'!$E$3:$E$477,'Codified Game Plan'!$G$3:$G$477,0))</f>
        <v/>
      </c>
      <c r="E953" s="328" t="str">
        <f>IF(ISBLANK(A953),"",MAXIFS('Codified Game Plan'!$I$3:$I$477,'Codified Game Plan'!$E$3:$E$477,A953))</f>
        <v/>
      </c>
      <c r="F953" s="329" t="str">
        <f t="shared" si="4"/>
        <v>      - </v>
      </c>
      <c r="G953" s="295"/>
      <c r="H953" s="295"/>
      <c r="I953" s="295"/>
      <c r="J953" s="295"/>
      <c r="K953" s="295"/>
      <c r="L953" s="295"/>
      <c r="M953" s="295"/>
      <c r="N953" s="295"/>
      <c r="O953" s="295"/>
      <c r="P953" s="295"/>
      <c r="Q953" s="295"/>
      <c r="R953" s="295"/>
      <c r="S953" s="295"/>
      <c r="T953" s="295"/>
      <c r="AK953" s="387"/>
      <c r="AL953" s="387"/>
      <c r="AM953" s="387"/>
      <c r="AN953" s="387"/>
      <c r="AO953" s="387"/>
      <c r="AP953" s="387"/>
      <c r="AQ953" s="387"/>
      <c r="AR953" s="387"/>
      <c r="AS953" s="387"/>
      <c r="AT953" s="387"/>
      <c r="AU953" s="387"/>
      <c r="AV953" s="387"/>
      <c r="AW953" s="387"/>
      <c r="AX953" s="387"/>
      <c r="AY953" s="387"/>
      <c r="AZ953" s="387"/>
      <c r="BA953" s="387"/>
      <c r="BB953" s="387"/>
      <c r="BC953" s="387"/>
      <c r="BD953" s="387"/>
      <c r="BE953" s="387"/>
      <c r="BF953" s="387"/>
      <c r="BG953" s="387"/>
      <c r="BH953" s="387"/>
      <c r="BI953" s="387"/>
      <c r="BJ953" s="387"/>
      <c r="BK953" s="387"/>
      <c r="BL953" s="387"/>
      <c r="BM953" s="387"/>
      <c r="BN953" s="387"/>
      <c r="BO953" s="387"/>
      <c r="BP953" s="387"/>
      <c r="BQ953" s="387"/>
      <c r="BR953" s="387"/>
      <c r="BS953" s="387"/>
      <c r="BT953" s="387"/>
      <c r="BU953" s="387"/>
      <c r="BV953" s="387"/>
      <c r="BW953" s="295"/>
      <c r="BX953" s="295"/>
      <c r="BY953" s="295"/>
    </row>
    <row r="954" ht="15.0" customHeight="1">
      <c r="A954" s="294"/>
      <c r="B954" s="295" t="str">
        <f>IF(ISTEXT(A954),SUMIF('Production Calendar'!$F$3:$F$171,'Crop Map'!$A954,'Production Calendar'!$G$3:$G$171),"")</f>
        <v/>
      </c>
      <c r="C954" s="327" t="str">
        <f t="shared" si="3"/>
        <v/>
      </c>
      <c r="D954" s="328" t="str">
        <f t="array" ref="D954">IF(ISBLANK(A954),"",XLOOKUP($A954,'Codified Game Plan'!$E$3:$E$477,'Codified Game Plan'!$G$3:$G$477,0))</f>
        <v/>
      </c>
      <c r="E954" s="328" t="str">
        <f>IF(ISBLANK(A954),"",MAXIFS('Codified Game Plan'!$I$3:$I$477,'Codified Game Plan'!$E$3:$E$477,A954))</f>
        <v/>
      </c>
      <c r="F954" s="329" t="str">
        <f t="shared" si="4"/>
        <v>      - </v>
      </c>
      <c r="G954" s="295"/>
      <c r="H954" s="295"/>
      <c r="I954" s="295"/>
      <c r="J954" s="295"/>
      <c r="K954" s="295"/>
      <c r="L954" s="295"/>
      <c r="M954" s="295"/>
      <c r="N954" s="295"/>
      <c r="O954" s="295"/>
      <c r="P954" s="295"/>
      <c r="Q954" s="295"/>
      <c r="R954" s="295"/>
      <c r="S954" s="295"/>
      <c r="T954" s="295"/>
      <c r="AK954" s="387"/>
      <c r="AL954" s="387"/>
      <c r="AM954" s="387"/>
      <c r="AN954" s="387"/>
      <c r="AO954" s="387"/>
      <c r="AP954" s="387"/>
      <c r="AQ954" s="387"/>
      <c r="AR954" s="387"/>
      <c r="AS954" s="387"/>
      <c r="AT954" s="387"/>
      <c r="AU954" s="387"/>
      <c r="AV954" s="387"/>
      <c r="AW954" s="387"/>
      <c r="AX954" s="387"/>
      <c r="AY954" s="387"/>
      <c r="AZ954" s="387"/>
      <c r="BA954" s="387"/>
      <c r="BB954" s="387"/>
      <c r="BC954" s="387"/>
      <c r="BD954" s="387"/>
      <c r="BE954" s="387"/>
      <c r="BF954" s="387"/>
      <c r="BG954" s="387"/>
      <c r="BH954" s="387"/>
      <c r="BI954" s="387"/>
      <c r="BJ954" s="387"/>
      <c r="BK954" s="387"/>
      <c r="BL954" s="387"/>
      <c r="BM954" s="387"/>
      <c r="BN954" s="387"/>
      <c r="BO954" s="387"/>
      <c r="BP954" s="387"/>
      <c r="BQ954" s="387"/>
      <c r="BR954" s="387"/>
      <c r="BS954" s="387"/>
      <c r="BT954" s="387"/>
      <c r="BU954" s="387"/>
      <c r="BV954" s="387"/>
      <c r="BW954" s="295"/>
      <c r="BX954" s="295"/>
      <c r="BY954" s="295"/>
    </row>
    <row r="955" ht="15.0" customHeight="1">
      <c r="A955" s="294"/>
      <c r="B955" s="295" t="str">
        <f>IF(ISTEXT(A955),SUMIF('Production Calendar'!$F$3:$F$171,'Crop Map'!$A955,'Production Calendar'!$G$3:$G$171),"")</f>
        <v/>
      </c>
      <c r="C955" s="327" t="str">
        <f t="shared" si="3"/>
        <v/>
      </c>
      <c r="D955" s="328" t="str">
        <f t="array" ref="D955">IF(ISBLANK(A955),"",XLOOKUP($A955,'Codified Game Plan'!$E$3:$E$477,'Codified Game Plan'!$G$3:$G$477,0))</f>
        <v/>
      </c>
      <c r="E955" s="328" t="str">
        <f>IF(ISBLANK(A955),"",MAXIFS('Codified Game Plan'!$I$3:$I$477,'Codified Game Plan'!$E$3:$E$477,A955))</f>
        <v/>
      </c>
      <c r="F955" s="329" t="str">
        <f t="shared" si="4"/>
        <v>      - </v>
      </c>
      <c r="G955" s="295"/>
      <c r="H955" s="295"/>
      <c r="I955" s="295"/>
      <c r="J955" s="295"/>
      <c r="K955" s="295"/>
      <c r="L955" s="295"/>
      <c r="M955" s="295"/>
      <c r="N955" s="295"/>
      <c r="O955" s="295"/>
      <c r="P955" s="295"/>
      <c r="Q955" s="295"/>
      <c r="R955" s="295"/>
      <c r="S955" s="295"/>
      <c r="T955" s="295"/>
      <c r="AK955" s="387"/>
      <c r="AL955" s="387"/>
      <c r="AM955" s="387"/>
      <c r="AN955" s="387"/>
      <c r="AO955" s="387"/>
      <c r="AP955" s="387"/>
      <c r="AQ955" s="387"/>
      <c r="AR955" s="387"/>
      <c r="AS955" s="387"/>
      <c r="AT955" s="387"/>
      <c r="AU955" s="387"/>
      <c r="AV955" s="387"/>
      <c r="AW955" s="387"/>
      <c r="AX955" s="387"/>
      <c r="AY955" s="387"/>
      <c r="AZ955" s="387"/>
      <c r="BA955" s="387"/>
      <c r="BB955" s="387"/>
      <c r="BC955" s="387"/>
      <c r="BD955" s="387"/>
      <c r="BE955" s="387"/>
      <c r="BF955" s="387"/>
      <c r="BG955" s="387"/>
      <c r="BH955" s="387"/>
      <c r="BI955" s="387"/>
      <c r="BJ955" s="387"/>
      <c r="BK955" s="387"/>
      <c r="BL955" s="387"/>
      <c r="BM955" s="387"/>
      <c r="BN955" s="387"/>
      <c r="BO955" s="387"/>
      <c r="BP955" s="387"/>
      <c r="BQ955" s="387"/>
      <c r="BR955" s="387"/>
      <c r="BS955" s="387"/>
      <c r="BT955" s="387"/>
      <c r="BU955" s="387"/>
      <c r="BV955" s="387"/>
      <c r="BW955" s="295"/>
      <c r="BX955" s="295"/>
      <c r="BY955" s="295"/>
    </row>
    <row r="956" ht="15.0" customHeight="1">
      <c r="A956" s="294"/>
      <c r="B956" s="295" t="str">
        <f>IF(ISTEXT(A956),SUMIF('Production Calendar'!$F$3:$F$171,'Crop Map'!$A956,'Production Calendar'!$G$3:$G$171),"")</f>
        <v/>
      </c>
      <c r="C956" s="327" t="str">
        <f t="shared" si="3"/>
        <v/>
      </c>
      <c r="D956" s="328" t="str">
        <f t="array" ref="D956">IF(ISBLANK(A956),"",XLOOKUP($A956,'Codified Game Plan'!$E$3:$E$477,'Codified Game Plan'!$G$3:$G$477,0))</f>
        <v/>
      </c>
      <c r="E956" s="328" t="str">
        <f>IF(ISBLANK(A956),"",MAXIFS('Codified Game Plan'!$I$3:$I$477,'Codified Game Plan'!$E$3:$E$477,A956))</f>
        <v/>
      </c>
      <c r="F956" s="329" t="str">
        <f t="shared" si="4"/>
        <v>      - </v>
      </c>
      <c r="G956" s="295"/>
      <c r="H956" s="295"/>
      <c r="I956" s="295"/>
      <c r="J956" s="295"/>
      <c r="K956" s="295"/>
      <c r="L956" s="295"/>
      <c r="M956" s="295"/>
      <c r="N956" s="295"/>
      <c r="O956" s="295"/>
      <c r="P956" s="295"/>
      <c r="Q956" s="295"/>
      <c r="R956" s="295"/>
      <c r="S956" s="295"/>
      <c r="T956" s="295"/>
      <c r="AK956" s="387"/>
      <c r="AL956" s="387"/>
      <c r="AM956" s="387"/>
      <c r="AN956" s="387"/>
      <c r="AO956" s="387"/>
      <c r="AP956" s="387"/>
      <c r="AQ956" s="387"/>
      <c r="AR956" s="387"/>
      <c r="AS956" s="387"/>
      <c r="AT956" s="387"/>
      <c r="AU956" s="387"/>
      <c r="AV956" s="387"/>
      <c r="AW956" s="387"/>
      <c r="AX956" s="387"/>
      <c r="AY956" s="387"/>
      <c r="AZ956" s="387"/>
      <c r="BA956" s="387"/>
      <c r="BB956" s="387"/>
      <c r="BC956" s="387"/>
      <c r="BD956" s="387"/>
      <c r="BE956" s="387"/>
      <c r="BF956" s="387"/>
      <c r="BG956" s="387"/>
      <c r="BH956" s="387"/>
      <c r="BI956" s="387"/>
      <c r="BJ956" s="387"/>
      <c r="BK956" s="387"/>
      <c r="BL956" s="387"/>
      <c r="BM956" s="387"/>
      <c r="BN956" s="387"/>
      <c r="BO956" s="387"/>
      <c r="BP956" s="387"/>
      <c r="BQ956" s="387"/>
      <c r="BR956" s="387"/>
      <c r="BS956" s="387"/>
      <c r="BT956" s="387"/>
      <c r="BU956" s="387"/>
      <c r="BV956" s="387"/>
      <c r="BW956" s="295"/>
      <c r="BX956" s="295"/>
      <c r="BY956" s="295"/>
    </row>
    <row r="957" ht="15.0" customHeight="1">
      <c r="A957" s="294"/>
      <c r="B957" s="295" t="str">
        <f>IF(ISTEXT(A957),SUMIF('Production Calendar'!$F$3:$F$171,'Crop Map'!$A957,'Production Calendar'!$G$3:$G$171),"")</f>
        <v/>
      </c>
      <c r="C957" s="327" t="str">
        <f t="shared" si="3"/>
        <v/>
      </c>
      <c r="D957" s="328" t="str">
        <f t="array" ref="D957">IF(ISBLANK(A957),"",XLOOKUP($A957,'Codified Game Plan'!$E$3:$E$477,'Codified Game Plan'!$G$3:$G$477,0))</f>
        <v/>
      </c>
      <c r="E957" s="328" t="str">
        <f>IF(ISBLANK(A957),"",MAXIFS('Codified Game Plan'!$I$3:$I$477,'Codified Game Plan'!$E$3:$E$477,A957))</f>
        <v/>
      </c>
      <c r="F957" s="329" t="str">
        <f t="shared" si="4"/>
        <v>      - </v>
      </c>
      <c r="G957" s="295"/>
      <c r="H957" s="295"/>
      <c r="I957" s="295"/>
      <c r="J957" s="295"/>
      <c r="K957" s="295"/>
      <c r="L957" s="295"/>
      <c r="M957" s="295"/>
      <c r="N957" s="295"/>
      <c r="O957" s="295"/>
      <c r="P957" s="295"/>
      <c r="Q957" s="295"/>
      <c r="R957" s="295"/>
      <c r="S957" s="295"/>
      <c r="T957" s="295"/>
      <c r="AK957" s="387"/>
      <c r="AL957" s="387"/>
      <c r="AM957" s="387"/>
      <c r="AN957" s="387"/>
      <c r="AO957" s="387"/>
      <c r="AP957" s="387"/>
      <c r="AQ957" s="387"/>
      <c r="AR957" s="387"/>
      <c r="AS957" s="387"/>
      <c r="AT957" s="387"/>
      <c r="AU957" s="387"/>
      <c r="AV957" s="387"/>
      <c r="AW957" s="387"/>
      <c r="AX957" s="387"/>
      <c r="AY957" s="387"/>
      <c r="AZ957" s="387"/>
      <c r="BA957" s="387"/>
      <c r="BB957" s="387"/>
      <c r="BC957" s="387"/>
      <c r="BD957" s="387"/>
      <c r="BE957" s="387"/>
      <c r="BF957" s="387"/>
      <c r="BG957" s="387"/>
      <c r="BH957" s="387"/>
      <c r="BI957" s="387"/>
      <c r="BJ957" s="387"/>
      <c r="BK957" s="387"/>
      <c r="BL957" s="387"/>
      <c r="BM957" s="387"/>
      <c r="BN957" s="387"/>
      <c r="BO957" s="387"/>
      <c r="BP957" s="387"/>
      <c r="BQ957" s="387"/>
      <c r="BR957" s="387"/>
      <c r="BS957" s="387"/>
      <c r="BT957" s="387"/>
      <c r="BU957" s="387"/>
      <c r="BV957" s="387"/>
      <c r="BW957" s="295"/>
      <c r="BX957" s="295"/>
      <c r="BY957" s="295"/>
    </row>
    <row r="958" ht="15.0" customHeight="1">
      <c r="A958" s="294"/>
      <c r="B958" s="295" t="str">
        <f>IF(ISTEXT(A958),SUMIF('Production Calendar'!$F$3:$F$171,'Crop Map'!$A958,'Production Calendar'!$G$3:$G$171),"")</f>
        <v/>
      </c>
      <c r="C958" s="327" t="str">
        <f t="shared" si="3"/>
        <v/>
      </c>
      <c r="D958" s="328" t="str">
        <f t="array" ref="D958">IF(ISBLANK(A958),"",XLOOKUP($A958,'Codified Game Plan'!$E$3:$E$477,'Codified Game Plan'!$G$3:$G$477,0))</f>
        <v/>
      </c>
      <c r="E958" s="328" t="str">
        <f>IF(ISBLANK(A958),"",MAXIFS('Codified Game Plan'!$I$3:$I$477,'Codified Game Plan'!$E$3:$E$477,A958))</f>
        <v/>
      </c>
      <c r="F958" s="329" t="str">
        <f t="shared" si="4"/>
        <v>      - </v>
      </c>
      <c r="G958" s="295"/>
      <c r="H958" s="295"/>
      <c r="I958" s="295"/>
      <c r="J958" s="295"/>
      <c r="K958" s="295"/>
      <c r="L958" s="295"/>
      <c r="M958" s="295"/>
      <c r="N958" s="295"/>
      <c r="O958" s="295"/>
      <c r="P958" s="295"/>
      <c r="Q958" s="295"/>
      <c r="R958" s="295"/>
      <c r="S958" s="295"/>
      <c r="T958" s="295"/>
      <c r="AK958" s="387"/>
      <c r="AL958" s="387"/>
      <c r="AM958" s="387"/>
      <c r="AN958" s="387"/>
      <c r="AO958" s="387"/>
      <c r="AP958" s="387"/>
      <c r="AQ958" s="387"/>
      <c r="AR958" s="387"/>
      <c r="AS958" s="387"/>
      <c r="AT958" s="387"/>
      <c r="AU958" s="387"/>
      <c r="AV958" s="387"/>
      <c r="AW958" s="387"/>
      <c r="AX958" s="387"/>
      <c r="AY958" s="387"/>
      <c r="AZ958" s="387"/>
      <c r="BA958" s="387"/>
      <c r="BB958" s="387"/>
      <c r="BC958" s="387"/>
      <c r="BD958" s="387"/>
      <c r="BE958" s="387"/>
      <c r="BF958" s="387"/>
      <c r="BG958" s="387"/>
      <c r="BH958" s="387"/>
      <c r="BI958" s="387"/>
      <c r="BJ958" s="387"/>
      <c r="BK958" s="387"/>
      <c r="BL958" s="387"/>
      <c r="BM958" s="387"/>
      <c r="BN958" s="387"/>
      <c r="BO958" s="387"/>
      <c r="BP958" s="387"/>
      <c r="BQ958" s="387"/>
      <c r="BR958" s="387"/>
      <c r="BS958" s="387"/>
      <c r="BT958" s="387"/>
      <c r="BU958" s="387"/>
      <c r="BV958" s="387"/>
      <c r="BW958" s="295"/>
      <c r="BX958" s="295"/>
      <c r="BY958" s="295"/>
    </row>
    <row r="959" ht="15.0" customHeight="1">
      <c r="A959" s="294"/>
      <c r="B959" s="295" t="str">
        <f>IF(ISTEXT(A959),SUMIF('Production Calendar'!$F$3:$F$171,'Crop Map'!$A959,'Production Calendar'!$G$3:$G$171),"")</f>
        <v/>
      </c>
      <c r="C959" s="327" t="str">
        <f t="shared" si="3"/>
        <v/>
      </c>
      <c r="D959" s="328" t="str">
        <f t="array" ref="D959">IF(ISBLANK(A959),"",XLOOKUP($A959,'Codified Game Plan'!$E$3:$E$477,'Codified Game Plan'!$G$3:$G$477,0))</f>
        <v/>
      </c>
      <c r="E959" s="328" t="str">
        <f>IF(ISBLANK(A959),"",MAXIFS('Codified Game Plan'!$I$3:$I$477,'Codified Game Plan'!$E$3:$E$477,A959))</f>
        <v/>
      </c>
      <c r="F959" s="329" t="str">
        <f t="shared" si="4"/>
        <v>      - </v>
      </c>
      <c r="G959" s="295"/>
      <c r="H959" s="295"/>
      <c r="I959" s="295"/>
      <c r="J959" s="295"/>
      <c r="K959" s="295"/>
      <c r="L959" s="295"/>
      <c r="M959" s="295"/>
      <c r="N959" s="295"/>
      <c r="O959" s="295"/>
      <c r="P959" s="295"/>
      <c r="Q959" s="295"/>
      <c r="R959" s="295"/>
      <c r="S959" s="295"/>
      <c r="T959" s="295"/>
      <c r="AK959" s="387"/>
      <c r="AL959" s="387"/>
      <c r="AM959" s="387"/>
      <c r="AN959" s="387"/>
      <c r="AO959" s="387"/>
      <c r="AP959" s="387"/>
      <c r="AQ959" s="387"/>
      <c r="AR959" s="387"/>
      <c r="AS959" s="387"/>
      <c r="AT959" s="387"/>
      <c r="AU959" s="387"/>
      <c r="AV959" s="387"/>
      <c r="AW959" s="387"/>
      <c r="AX959" s="387"/>
      <c r="AY959" s="387"/>
      <c r="AZ959" s="387"/>
      <c r="BA959" s="387"/>
      <c r="BB959" s="387"/>
      <c r="BC959" s="387"/>
      <c r="BD959" s="387"/>
      <c r="BE959" s="387"/>
      <c r="BF959" s="387"/>
      <c r="BG959" s="387"/>
      <c r="BH959" s="387"/>
      <c r="BI959" s="387"/>
      <c r="BJ959" s="387"/>
      <c r="BK959" s="387"/>
      <c r="BL959" s="387"/>
      <c r="BM959" s="387"/>
      <c r="BN959" s="387"/>
      <c r="BO959" s="387"/>
      <c r="BP959" s="387"/>
      <c r="BQ959" s="387"/>
      <c r="BR959" s="387"/>
      <c r="BS959" s="387"/>
      <c r="BT959" s="387"/>
      <c r="BU959" s="387"/>
      <c r="BV959" s="387"/>
      <c r="BW959" s="295"/>
      <c r="BX959" s="295"/>
      <c r="BY959" s="295"/>
    </row>
    <row r="960" ht="15.0" customHeight="1">
      <c r="A960" s="294"/>
      <c r="B960" s="295" t="str">
        <f>IF(ISTEXT(A960),SUMIF('Production Calendar'!$F$3:$F$171,'Crop Map'!$A960,'Production Calendar'!$G$3:$G$171),"")</f>
        <v/>
      </c>
      <c r="C960" s="327" t="str">
        <f t="shared" si="3"/>
        <v/>
      </c>
      <c r="D960" s="328" t="str">
        <f t="array" ref="D960">IF(ISBLANK(A960),"",XLOOKUP($A960,'Codified Game Plan'!$E$3:$E$477,'Codified Game Plan'!$G$3:$G$477,0))</f>
        <v/>
      </c>
      <c r="E960" s="328" t="str">
        <f>IF(ISBLANK(A960),"",MAXIFS('Codified Game Plan'!$I$3:$I$477,'Codified Game Plan'!$E$3:$E$477,A960))</f>
        <v/>
      </c>
      <c r="F960" s="329" t="str">
        <f t="shared" si="4"/>
        <v>      - </v>
      </c>
      <c r="G960" s="295"/>
      <c r="H960" s="295"/>
      <c r="I960" s="295"/>
      <c r="J960" s="295"/>
      <c r="K960" s="295"/>
      <c r="L960" s="295"/>
      <c r="M960" s="295"/>
      <c r="N960" s="295"/>
      <c r="O960" s="295"/>
      <c r="P960" s="295"/>
      <c r="Q960" s="295"/>
      <c r="R960" s="295"/>
      <c r="S960" s="295"/>
      <c r="T960" s="295"/>
      <c r="AK960" s="387"/>
      <c r="AL960" s="387"/>
      <c r="AM960" s="387"/>
      <c r="AN960" s="387"/>
      <c r="AO960" s="387"/>
      <c r="AP960" s="387"/>
      <c r="AQ960" s="387"/>
      <c r="AR960" s="387"/>
      <c r="AS960" s="387"/>
      <c r="AT960" s="387"/>
      <c r="AU960" s="387"/>
      <c r="AV960" s="387"/>
      <c r="AW960" s="387"/>
      <c r="AX960" s="387"/>
      <c r="AY960" s="387"/>
      <c r="AZ960" s="387"/>
      <c r="BA960" s="387"/>
      <c r="BB960" s="387"/>
      <c r="BC960" s="387"/>
      <c r="BD960" s="387"/>
      <c r="BE960" s="387"/>
      <c r="BF960" s="387"/>
      <c r="BG960" s="387"/>
      <c r="BH960" s="387"/>
      <c r="BI960" s="387"/>
      <c r="BJ960" s="387"/>
      <c r="BK960" s="387"/>
      <c r="BL960" s="387"/>
      <c r="BM960" s="387"/>
      <c r="BN960" s="387"/>
      <c r="BO960" s="387"/>
      <c r="BP960" s="387"/>
      <c r="BQ960" s="387"/>
      <c r="BR960" s="387"/>
      <c r="BS960" s="387"/>
      <c r="BT960" s="387"/>
      <c r="BU960" s="387"/>
      <c r="BV960" s="387"/>
      <c r="BW960" s="295"/>
      <c r="BX960" s="295"/>
      <c r="BY960" s="295"/>
    </row>
    <row r="961" ht="15.0" customHeight="1">
      <c r="A961" s="294"/>
      <c r="B961" s="295" t="str">
        <f>IF(ISTEXT(A961),SUMIF('Production Calendar'!$F$3:$F$171,'Crop Map'!$A961,'Production Calendar'!$G$3:$G$171),"")</f>
        <v/>
      </c>
      <c r="C961" s="327" t="str">
        <f t="shared" si="3"/>
        <v/>
      </c>
      <c r="D961" s="328" t="str">
        <f t="array" ref="D961">IF(ISBLANK(A961),"",XLOOKUP($A961,'Codified Game Plan'!$E$3:$E$477,'Codified Game Plan'!$G$3:$G$477,0))</f>
        <v/>
      </c>
      <c r="E961" s="328" t="str">
        <f>IF(ISBLANK(A961),"",MAXIFS('Codified Game Plan'!$I$3:$I$477,'Codified Game Plan'!$E$3:$E$477,A961))</f>
        <v/>
      </c>
      <c r="F961" s="329" t="str">
        <f t="shared" si="4"/>
        <v>      - </v>
      </c>
      <c r="G961" s="295"/>
      <c r="H961" s="295"/>
      <c r="I961" s="295"/>
      <c r="J961" s="295"/>
      <c r="K961" s="295"/>
      <c r="L961" s="295"/>
      <c r="M961" s="295"/>
      <c r="N961" s="295"/>
      <c r="O961" s="295"/>
      <c r="P961" s="295"/>
      <c r="Q961" s="295"/>
      <c r="R961" s="295"/>
      <c r="S961" s="295"/>
      <c r="T961" s="295"/>
      <c r="AK961" s="387"/>
      <c r="AL961" s="387"/>
      <c r="AM961" s="387"/>
      <c r="AN961" s="387"/>
      <c r="AO961" s="387"/>
      <c r="AP961" s="387"/>
      <c r="AQ961" s="387"/>
      <c r="AR961" s="387"/>
      <c r="AS961" s="387"/>
      <c r="AT961" s="387"/>
      <c r="AU961" s="387"/>
      <c r="AV961" s="387"/>
      <c r="AW961" s="387"/>
      <c r="AX961" s="387"/>
      <c r="AY961" s="387"/>
      <c r="AZ961" s="387"/>
      <c r="BA961" s="387"/>
      <c r="BB961" s="387"/>
      <c r="BC961" s="387"/>
      <c r="BD961" s="387"/>
      <c r="BE961" s="387"/>
      <c r="BF961" s="387"/>
      <c r="BG961" s="387"/>
      <c r="BH961" s="387"/>
      <c r="BI961" s="387"/>
      <c r="BJ961" s="387"/>
      <c r="BK961" s="387"/>
      <c r="BL961" s="387"/>
      <c r="BM961" s="387"/>
      <c r="BN961" s="387"/>
      <c r="BO961" s="387"/>
      <c r="BP961" s="387"/>
      <c r="BQ961" s="387"/>
      <c r="BR961" s="387"/>
      <c r="BS961" s="387"/>
      <c r="BT961" s="387"/>
      <c r="BU961" s="387"/>
      <c r="BV961" s="387"/>
      <c r="BW961" s="295"/>
      <c r="BX961" s="295"/>
      <c r="BY961" s="295"/>
    </row>
    <row r="962" ht="15.0" customHeight="1">
      <c r="A962" s="294"/>
      <c r="B962" s="295" t="str">
        <f>IF(ISTEXT(A962),SUMIF('Production Calendar'!$F$3:$F$171,'Crop Map'!$A962,'Production Calendar'!$G$3:$G$171),"")</f>
        <v/>
      </c>
      <c r="C962" s="327" t="str">
        <f t="shared" si="3"/>
        <v/>
      </c>
      <c r="D962" s="328" t="str">
        <f t="array" ref="D962">IF(ISBLANK(A962),"",XLOOKUP($A962,'Codified Game Plan'!$E$3:$E$477,'Codified Game Plan'!$G$3:$G$477,0))</f>
        <v/>
      </c>
      <c r="E962" s="328" t="str">
        <f>IF(ISBLANK(A962),"",MAXIFS('Codified Game Plan'!$I$3:$I$477,'Codified Game Plan'!$E$3:$E$477,A962))</f>
        <v/>
      </c>
      <c r="F962" s="329" t="str">
        <f t="shared" si="4"/>
        <v>      - </v>
      </c>
      <c r="G962" s="295"/>
      <c r="H962" s="295"/>
      <c r="I962" s="295"/>
      <c r="J962" s="295"/>
      <c r="K962" s="295"/>
      <c r="L962" s="295"/>
      <c r="M962" s="295"/>
      <c r="N962" s="295"/>
      <c r="O962" s="295"/>
      <c r="P962" s="295"/>
      <c r="Q962" s="295"/>
      <c r="R962" s="295"/>
      <c r="S962" s="295"/>
      <c r="T962" s="295"/>
    </row>
    <row r="963" ht="15.0" customHeight="1">
      <c r="A963" s="294"/>
      <c r="B963" s="295" t="str">
        <f>IF(ISTEXT(A963),SUMIF('Production Calendar'!$F$3:$F$171,'Crop Map'!$A963,'Production Calendar'!$G$3:$G$171),"")</f>
        <v/>
      </c>
      <c r="C963" s="327" t="str">
        <f t="shared" si="3"/>
        <v/>
      </c>
      <c r="D963" s="328" t="str">
        <f t="array" ref="D963">IF(ISBLANK(A963),"",XLOOKUP($A963,'Codified Game Plan'!$E$3:$E$477,'Codified Game Plan'!$G$3:$G$477,0))</f>
        <v/>
      </c>
      <c r="E963" s="328" t="str">
        <f>IF(ISBLANK(A963),"",MAXIFS('Codified Game Plan'!$I$3:$I$477,'Codified Game Plan'!$E$3:$E$477,A963))</f>
        <v/>
      </c>
      <c r="F963" s="329" t="str">
        <f t="shared" si="4"/>
        <v>      - </v>
      </c>
      <c r="G963" s="295"/>
      <c r="H963" s="295"/>
      <c r="I963" s="295"/>
      <c r="J963" s="295"/>
      <c r="K963" s="295"/>
      <c r="L963" s="295"/>
      <c r="M963" s="295"/>
      <c r="N963" s="295"/>
      <c r="O963" s="295"/>
      <c r="P963" s="295"/>
      <c r="Q963" s="295"/>
      <c r="R963" s="295"/>
      <c r="S963" s="295"/>
      <c r="T963" s="295"/>
    </row>
    <row r="964" ht="15.0" customHeight="1">
      <c r="A964" s="294"/>
      <c r="B964" s="295" t="str">
        <f>IF(ISTEXT(A964),SUMIF('Production Calendar'!$F$3:$F$171,'Crop Map'!$A964,'Production Calendar'!$G$3:$G$171),"")</f>
        <v/>
      </c>
      <c r="C964" s="327" t="str">
        <f t="shared" si="3"/>
        <v/>
      </c>
      <c r="D964" s="328" t="str">
        <f t="array" ref="D964">IF(ISBLANK(A964),"",XLOOKUP($A964,'Codified Game Plan'!$E$3:$E$477,'Codified Game Plan'!$G$3:$G$477,0))</f>
        <v/>
      </c>
      <c r="E964" s="328" t="str">
        <f>IF(ISBLANK(A964),"",MAXIFS('Codified Game Plan'!$I$3:$I$477,'Codified Game Plan'!$E$3:$E$477,A964))</f>
        <v/>
      </c>
      <c r="F964" s="329" t="str">
        <f t="shared" si="4"/>
        <v>      - </v>
      </c>
      <c r="G964" s="295"/>
      <c r="H964" s="295"/>
      <c r="I964" s="295"/>
      <c r="J964" s="295"/>
      <c r="K964" s="295"/>
      <c r="L964" s="295"/>
      <c r="M964" s="295"/>
      <c r="N964" s="295"/>
      <c r="O964" s="295"/>
      <c r="P964" s="295"/>
      <c r="Q964" s="295"/>
      <c r="R964" s="295"/>
      <c r="S964" s="295"/>
      <c r="T964" s="295"/>
    </row>
    <row r="965" ht="15.0" customHeight="1">
      <c r="A965" s="294"/>
      <c r="B965" s="295" t="str">
        <f>IF(ISTEXT(A965),SUMIF('Production Calendar'!$F$3:$F$171,'Crop Map'!$A965,'Production Calendar'!$G$3:$G$171),"")</f>
        <v/>
      </c>
      <c r="C965" s="327" t="str">
        <f t="shared" si="3"/>
        <v/>
      </c>
      <c r="D965" s="328" t="str">
        <f t="array" ref="D965">IF(ISBLANK(A965),"",XLOOKUP($A965,'Codified Game Plan'!$E$3:$E$477,'Codified Game Plan'!$G$3:$G$477,0))</f>
        <v/>
      </c>
      <c r="E965" s="328" t="str">
        <f>IF(ISBLANK(A965),"",MAXIFS('Codified Game Plan'!$I$3:$I$477,'Codified Game Plan'!$E$3:$E$477,A965))</f>
        <v/>
      </c>
      <c r="F965" s="329" t="str">
        <f t="shared" si="4"/>
        <v>      - </v>
      </c>
      <c r="G965" s="295"/>
      <c r="H965" s="295"/>
      <c r="I965" s="295"/>
      <c r="J965" s="295"/>
      <c r="K965" s="295"/>
      <c r="L965" s="295"/>
      <c r="M965" s="295"/>
      <c r="N965" s="295"/>
      <c r="O965" s="295"/>
      <c r="P965" s="295"/>
      <c r="Q965" s="295"/>
      <c r="R965" s="295"/>
    </row>
    <row r="966" ht="15.0" customHeight="1">
      <c r="A966" s="294"/>
      <c r="B966" s="295" t="str">
        <f>IF(ISTEXT(A966),SUMIF('Production Calendar'!$F$3:$F$171,'Crop Map'!$A966,'Production Calendar'!$G$3:$G$171),"")</f>
        <v/>
      </c>
      <c r="C966" s="327" t="str">
        <f t="shared" si="3"/>
        <v/>
      </c>
      <c r="D966" s="328" t="str">
        <f t="array" ref="D966">IF(ISBLANK(A966),"",XLOOKUP($A966,'Codified Game Plan'!$E$3:$E$477,'Codified Game Plan'!$G$3:$G$477,0))</f>
        <v/>
      </c>
      <c r="E966" s="328" t="str">
        <f>IF(ISBLANK(A966),"",MAXIFS('Codified Game Plan'!$I$3:$I$477,'Codified Game Plan'!$E$3:$E$477,A966))</f>
        <v/>
      </c>
      <c r="F966" s="329" t="str">
        <f t="shared" si="4"/>
        <v>      - </v>
      </c>
      <c r="G966" s="295"/>
      <c r="H966" s="295"/>
      <c r="I966" s="295"/>
      <c r="J966" s="295"/>
      <c r="K966" s="295"/>
      <c r="L966" s="295"/>
      <c r="M966" s="295"/>
      <c r="N966" s="295"/>
      <c r="O966" s="295"/>
      <c r="P966" s="295"/>
      <c r="Q966" s="295"/>
      <c r="R966" s="295"/>
    </row>
    <row r="967" ht="15.0" customHeight="1">
      <c r="A967" s="294"/>
      <c r="B967" s="295" t="str">
        <f>IF(ISTEXT(A967),SUMIF('Production Calendar'!$F$3:$F$171,'Crop Map'!$A967,'Production Calendar'!$G$3:$G$171),"")</f>
        <v/>
      </c>
      <c r="C967" s="327" t="str">
        <f t="shared" si="3"/>
        <v/>
      </c>
      <c r="D967" s="328" t="str">
        <f t="array" ref="D967">IF(ISBLANK(A967),"",XLOOKUP($A967,'Codified Game Plan'!$E$3:$E$477,'Codified Game Plan'!$G$3:$G$477,0))</f>
        <v/>
      </c>
      <c r="E967" s="328" t="str">
        <f>IF(ISBLANK(A967),"",MAXIFS('Codified Game Plan'!$I$3:$I$477,'Codified Game Plan'!$E$3:$E$477,A967))</f>
        <v/>
      </c>
      <c r="F967" s="329" t="str">
        <f t="shared" si="4"/>
        <v>      - </v>
      </c>
      <c r="G967" s="295"/>
      <c r="H967" s="295"/>
      <c r="I967" s="295"/>
      <c r="J967" s="295"/>
      <c r="K967" s="295"/>
      <c r="L967" s="295"/>
      <c r="M967" s="295"/>
      <c r="N967" s="295"/>
      <c r="O967" s="295"/>
      <c r="P967" s="295"/>
      <c r="Q967" s="295"/>
      <c r="R967" s="295"/>
    </row>
    <row r="968" ht="15.0" customHeight="1">
      <c r="A968" s="294"/>
      <c r="B968" s="295" t="str">
        <f>IF(ISTEXT(A968),SUMIF('Production Calendar'!$F$3:$F$171,'Crop Map'!$A968,'Production Calendar'!$G$3:$G$171),"")</f>
        <v/>
      </c>
      <c r="C968" s="327" t="str">
        <f t="shared" si="3"/>
        <v/>
      </c>
      <c r="D968" s="328" t="str">
        <f t="array" ref="D968">IF(ISBLANK(A968),"",XLOOKUP($A968,'Codified Game Plan'!$E$3:$E$477,'Codified Game Plan'!$G$3:$G$477,0))</f>
        <v/>
      </c>
      <c r="E968" s="328" t="str">
        <f>IF(ISBLANK(A968),"",MAXIFS('Codified Game Plan'!$I$3:$I$477,'Codified Game Plan'!$E$3:$E$477,A968))</f>
        <v/>
      </c>
      <c r="F968" s="329" t="str">
        <f t="shared" si="4"/>
        <v>      - </v>
      </c>
      <c r="G968" s="295"/>
      <c r="H968" s="295"/>
      <c r="I968" s="295"/>
      <c r="J968" s="295"/>
      <c r="K968" s="295"/>
      <c r="L968" s="295"/>
      <c r="M968" s="295"/>
      <c r="N968" s="295"/>
      <c r="O968" s="295"/>
      <c r="P968" s="295"/>
      <c r="Q968" s="295"/>
      <c r="R968" s="295"/>
    </row>
    <row r="969" ht="15.0" customHeight="1">
      <c r="A969" s="294"/>
      <c r="B969" s="295" t="str">
        <f>IF(ISTEXT(A969),SUMIF('Production Calendar'!$F$3:$F$171,'Crop Map'!$A969,'Production Calendar'!$G$3:$G$171),"")</f>
        <v/>
      </c>
      <c r="C969" s="327" t="str">
        <f t="shared" si="3"/>
        <v/>
      </c>
      <c r="D969" s="328" t="str">
        <f t="array" ref="D969">IF(ISBLANK(A969),"",XLOOKUP($A969,'Codified Game Plan'!$E$3:$E$477,'Codified Game Plan'!$G$3:$G$477,0))</f>
        <v/>
      </c>
      <c r="E969" s="328" t="str">
        <f>IF(ISBLANK(A969),"",MAXIFS('Codified Game Plan'!$I$3:$I$477,'Codified Game Plan'!$E$3:$E$477,A969))</f>
        <v/>
      </c>
      <c r="F969" s="329" t="str">
        <f t="shared" si="4"/>
        <v>      - </v>
      </c>
      <c r="G969" s="295"/>
      <c r="H969" s="295"/>
      <c r="I969" s="295"/>
      <c r="J969" s="295"/>
      <c r="K969" s="295"/>
      <c r="L969" s="295"/>
      <c r="M969" s="295"/>
      <c r="N969" s="295"/>
      <c r="O969" s="295"/>
      <c r="P969" s="295"/>
      <c r="Q969" s="295"/>
      <c r="R969" s="295"/>
    </row>
    <row r="970" ht="15.0" customHeight="1">
      <c r="A970" s="294"/>
      <c r="B970" s="295" t="str">
        <f>IF(ISTEXT(A970),SUMIF('Production Calendar'!$F$3:$F$171,'Crop Map'!$A970,'Production Calendar'!$G$3:$G$171),"")</f>
        <v/>
      </c>
      <c r="C970" s="327" t="str">
        <f t="shared" si="3"/>
        <v/>
      </c>
      <c r="D970" s="328" t="str">
        <f t="array" ref="D970">IF(ISBLANK(A970),"",XLOOKUP($A970,'Codified Game Plan'!$E$3:$E$477,'Codified Game Plan'!$G$3:$G$477,0))</f>
        <v/>
      </c>
      <c r="E970" s="328" t="str">
        <f>IF(ISBLANK(A970),"",MAXIFS('Codified Game Plan'!$I$3:$I$477,'Codified Game Plan'!$E$3:$E$477,A970))</f>
        <v/>
      </c>
      <c r="F970" s="329" t="str">
        <f t="shared" si="4"/>
        <v>      - </v>
      </c>
      <c r="G970" s="295"/>
      <c r="H970" s="295"/>
      <c r="I970" s="295"/>
      <c r="J970" s="295"/>
      <c r="K970" s="295"/>
      <c r="L970" s="295"/>
      <c r="M970" s="295"/>
      <c r="N970" s="295"/>
      <c r="O970" s="295"/>
      <c r="P970" s="295"/>
      <c r="Q970" s="295"/>
      <c r="R970" s="295"/>
    </row>
    <row r="971" ht="15.0" customHeight="1">
      <c r="A971" s="294"/>
      <c r="B971" s="295" t="str">
        <f>IF(ISTEXT(A971),SUMIF('Production Calendar'!$F$3:$F$171,'Crop Map'!$A971,'Production Calendar'!$G$3:$G$171),"")</f>
        <v/>
      </c>
      <c r="C971" s="327" t="str">
        <f t="shared" si="3"/>
        <v/>
      </c>
      <c r="D971" s="328" t="str">
        <f t="array" ref="D971">IF(ISBLANK(A971),"",XLOOKUP($A971,'Codified Game Plan'!$E$3:$E$477,'Codified Game Plan'!$G$3:$G$477,0))</f>
        <v/>
      </c>
      <c r="E971" s="328" t="str">
        <f>IF(ISBLANK(A971),"",MAXIFS('Codified Game Plan'!$I$3:$I$477,'Codified Game Plan'!$E$3:$E$477,A971))</f>
        <v/>
      </c>
      <c r="F971" s="329" t="str">
        <f t="shared" si="4"/>
        <v>      - </v>
      </c>
      <c r="G971" s="295"/>
      <c r="H971" s="295"/>
      <c r="I971" s="295"/>
      <c r="J971" s="295"/>
      <c r="K971" s="295"/>
      <c r="L971" s="295"/>
      <c r="M971" s="295"/>
      <c r="N971" s="295"/>
      <c r="O971" s="295"/>
      <c r="P971" s="295"/>
      <c r="Q971" s="295"/>
      <c r="R971" s="295"/>
    </row>
    <row r="972" ht="15.0" customHeight="1">
      <c r="A972" s="294"/>
      <c r="B972" s="295" t="str">
        <f>IF(ISTEXT(A972),SUMIF('Production Calendar'!$F$3:$F$171,'Crop Map'!$A972,'Production Calendar'!$G$3:$G$171),"")</f>
        <v/>
      </c>
      <c r="C972" s="327" t="str">
        <f t="shared" si="3"/>
        <v/>
      </c>
      <c r="D972" s="328" t="str">
        <f t="array" ref="D972">IF(ISBLANK(A972),"",XLOOKUP($A972,'Codified Game Plan'!$E$3:$E$477,'Codified Game Plan'!$G$3:$G$477,0))</f>
        <v/>
      </c>
      <c r="E972" s="328" t="str">
        <f>IF(ISBLANK(A972),"",MAXIFS('Codified Game Plan'!$I$3:$I$477,'Codified Game Plan'!$E$3:$E$477,A972))</f>
        <v/>
      </c>
      <c r="F972" s="329" t="str">
        <f t="shared" si="4"/>
        <v>      - </v>
      </c>
      <c r="G972" s="295"/>
      <c r="H972" s="295"/>
      <c r="I972" s="295"/>
      <c r="J972" s="295"/>
      <c r="K972" s="295"/>
      <c r="L972" s="295"/>
      <c r="M972" s="295"/>
      <c r="N972" s="295"/>
      <c r="O972" s="295"/>
      <c r="P972" s="295"/>
      <c r="Q972" s="295"/>
      <c r="R972" s="295"/>
    </row>
    <row r="973" ht="15.0" customHeight="1">
      <c r="A973" s="294"/>
      <c r="B973" s="295" t="str">
        <f>IF(ISTEXT(A973),SUMIF('Production Calendar'!$F$3:$F$171,'Crop Map'!$A973,'Production Calendar'!$G$3:$G$171),"")</f>
        <v/>
      </c>
      <c r="C973" s="327" t="str">
        <f t="shared" si="3"/>
        <v/>
      </c>
      <c r="D973" s="328" t="str">
        <f t="array" ref="D973">IF(ISBLANK(A973),"",XLOOKUP($A973,'Codified Game Plan'!$E$3:$E$477,'Codified Game Plan'!$G$3:$G$477,0))</f>
        <v/>
      </c>
      <c r="E973" s="328" t="str">
        <f>IF(ISBLANK(A973),"",MAXIFS('Codified Game Plan'!$I$3:$I$477,'Codified Game Plan'!$E$3:$E$477,A973))</f>
        <v/>
      </c>
      <c r="F973" s="329" t="str">
        <f t="shared" si="4"/>
        <v>      - </v>
      </c>
      <c r="G973" s="295"/>
      <c r="H973" s="295"/>
      <c r="I973" s="295"/>
      <c r="J973" s="295"/>
      <c r="K973" s="295"/>
      <c r="L973" s="295"/>
      <c r="M973" s="295"/>
      <c r="N973" s="295"/>
      <c r="O973" s="295"/>
      <c r="P973" s="295"/>
      <c r="Q973" s="295"/>
      <c r="R973" s="295"/>
    </row>
    <row r="974" ht="15.0" customHeight="1">
      <c r="A974" s="294"/>
      <c r="B974" s="295" t="str">
        <f>IF(ISTEXT(A974),SUMIF('Production Calendar'!$F$3:$F$171,'Crop Map'!$A974,'Production Calendar'!$G$3:$G$171),"")</f>
        <v/>
      </c>
      <c r="C974" s="327" t="str">
        <f t="shared" si="3"/>
        <v/>
      </c>
      <c r="D974" s="328" t="str">
        <f t="array" ref="D974">IF(ISBLANK(A974),"",XLOOKUP($A974,'Codified Game Plan'!$E$3:$E$477,'Codified Game Plan'!$G$3:$G$477,0))</f>
        <v/>
      </c>
      <c r="E974" s="328" t="str">
        <f>IF(ISBLANK(A974),"",MAXIFS('Codified Game Plan'!$I$3:$I$477,'Codified Game Plan'!$E$3:$E$477,A974))</f>
        <v/>
      </c>
      <c r="F974" s="329" t="str">
        <f t="shared" si="4"/>
        <v>      - </v>
      </c>
      <c r="G974" s="295"/>
      <c r="H974" s="295"/>
      <c r="I974" s="295"/>
      <c r="J974" s="295"/>
      <c r="K974" s="295"/>
      <c r="L974" s="295"/>
      <c r="M974" s="295"/>
      <c r="N974" s="295"/>
      <c r="O974" s="295"/>
      <c r="P974" s="295"/>
      <c r="Q974" s="295"/>
      <c r="R974" s="295"/>
    </row>
    <row r="975" ht="15.0" customHeight="1">
      <c r="A975" s="294"/>
      <c r="B975" s="295" t="str">
        <f>IF(ISTEXT(A975),SUMIF('Production Calendar'!$F$3:$F$171,'Crop Map'!$A975,'Production Calendar'!$G$3:$G$171),"")</f>
        <v/>
      </c>
      <c r="C975" s="327" t="str">
        <f t="shared" si="3"/>
        <v/>
      </c>
      <c r="D975" s="328" t="str">
        <f t="array" ref="D975">IF(ISBLANK(A975),"",XLOOKUP($A975,'Codified Game Plan'!$E$3:$E$477,'Codified Game Plan'!$G$3:$G$477,0))</f>
        <v/>
      </c>
      <c r="E975" s="328" t="str">
        <f>IF(ISBLANK(A975),"",MAXIFS('Codified Game Plan'!$I$3:$I$477,'Codified Game Plan'!$E$3:$E$477,A975))</f>
        <v/>
      </c>
      <c r="F975" s="329" t="str">
        <f t="shared" si="4"/>
        <v>      - </v>
      </c>
      <c r="G975" s="295"/>
      <c r="H975" s="295"/>
      <c r="I975" s="295"/>
      <c r="J975" s="295"/>
      <c r="K975" s="295"/>
      <c r="L975" s="295"/>
      <c r="M975" s="295"/>
      <c r="N975" s="295"/>
      <c r="O975" s="295"/>
      <c r="P975" s="295"/>
      <c r="Q975" s="295"/>
      <c r="R975" s="295"/>
    </row>
    <row r="976" ht="15.0" customHeight="1">
      <c r="A976" s="294"/>
      <c r="B976" s="295" t="str">
        <f>IF(ISTEXT(A976),SUMIF('Production Calendar'!$F$3:$F$171,'Crop Map'!$A976,'Production Calendar'!$G$3:$G$171),"")</f>
        <v/>
      </c>
      <c r="C976" s="327" t="str">
        <f t="shared" si="3"/>
        <v/>
      </c>
      <c r="D976" s="328" t="str">
        <f t="array" ref="D976">IF(ISBLANK(A976),"",XLOOKUP($A976,'Codified Game Plan'!$E$3:$E$477,'Codified Game Plan'!$G$3:$G$477,0))</f>
        <v/>
      </c>
      <c r="E976" s="328" t="str">
        <f>IF(ISBLANK(A976),"",MAXIFS('Codified Game Plan'!$I$3:$I$477,'Codified Game Plan'!$E$3:$E$477,A976))</f>
        <v/>
      </c>
      <c r="F976" s="329" t="str">
        <f t="shared" si="4"/>
        <v>      - </v>
      </c>
      <c r="G976" s="295"/>
      <c r="H976" s="295"/>
      <c r="I976" s="295"/>
      <c r="J976" s="295"/>
      <c r="K976" s="295"/>
      <c r="L976" s="295"/>
      <c r="M976" s="295"/>
      <c r="N976" s="295"/>
      <c r="O976" s="295"/>
      <c r="P976" s="295"/>
      <c r="Q976" s="295"/>
      <c r="R976" s="295"/>
    </row>
    <row r="977" ht="15.0" customHeight="1">
      <c r="A977" s="294"/>
      <c r="B977" s="295" t="str">
        <f>IF(ISTEXT(A977),SUMIF('Production Calendar'!$F$3:$F$171,'Crop Map'!$A977,'Production Calendar'!$G$3:$G$171),"")</f>
        <v/>
      </c>
      <c r="C977" s="327" t="str">
        <f t="shared" si="3"/>
        <v/>
      </c>
      <c r="D977" s="328" t="str">
        <f t="array" ref="D977">IF(ISBLANK(A977),"",XLOOKUP($A977,'Codified Game Plan'!$E$3:$E$477,'Codified Game Plan'!$G$3:$G$477,0))</f>
        <v/>
      </c>
      <c r="E977" s="328" t="str">
        <f>IF(ISBLANK(A977),"",MAXIFS('Codified Game Plan'!$I$3:$I$477,'Codified Game Plan'!$E$3:$E$477,A977))</f>
        <v/>
      </c>
      <c r="F977" s="329" t="str">
        <f t="shared" si="4"/>
        <v>      - </v>
      </c>
      <c r="G977" s="295"/>
      <c r="H977" s="295"/>
      <c r="I977" s="295"/>
      <c r="J977" s="295"/>
      <c r="K977" s="295"/>
      <c r="L977" s="295"/>
      <c r="M977" s="295"/>
      <c r="N977" s="295"/>
      <c r="O977" s="295"/>
      <c r="P977" s="295"/>
      <c r="Q977" s="295"/>
      <c r="R977" s="295"/>
    </row>
    <row r="978" ht="15.0" customHeight="1">
      <c r="A978" s="294"/>
      <c r="B978" s="295" t="str">
        <f>IF(ISTEXT(A978),SUMIF('Production Calendar'!$F$3:$F$171,'Crop Map'!$A978,'Production Calendar'!$G$3:$G$171),"")</f>
        <v/>
      </c>
      <c r="C978" s="327" t="str">
        <f t="shared" si="3"/>
        <v/>
      </c>
      <c r="D978" s="328" t="str">
        <f t="array" ref="D978">IF(ISBLANK(A978),"",XLOOKUP($A978,'Codified Game Plan'!$E$3:$E$477,'Codified Game Plan'!$G$3:$G$477,0))</f>
        <v/>
      </c>
      <c r="E978" s="328" t="str">
        <f>IF(ISBLANK(A978),"",MAXIFS('Codified Game Plan'!$I$3:$I$477,'Codified Game Plan'!$E$3:$E$477,A978))</f>
        <v/>
      </c>
      <c r="F978" s="329" t="str">
        <f t="shared" si="4"/>
        <v>      - </v>
      </c>
      <c r="G978" s="295"/>
      <c r="H978" s="295"/>
      <c r="I978" s="295"/>
      <c r="J978" s="295"/>
      <c r="K978" s="295"/>
      <c r="L978" s="295"/>
      <c r="M978" s="295"/>
      <c r="N978" s="295"/>
      <c r="O978" s="295"/>
      <c r="P978" s="295"/>
      <c r="Q978" s="295"/>
      <c r="R978" s="295"/>
    </row>
    <row r="979" ht="15.0" customHeight="1">
      <c r="A979" s="294"/>
      <c r="B979" s="295" t="str">
        <f>IF(ISTEXT(A979),SUMIF('Production Calendar'!$F$3:$F$171,'Crop Map'!$A979,'Production Calendar'!$G$3:$G$171),"")</f>
        <v/>
      </c>
      <c r="C979" s="327" t="str">
        <f t="shared" si="3"/>
        <v/>
      </c>
      <c r="D979" s="328" t="str">
        <f t="array" ref="D979">IF(ISBLANK(A979),"",XLOOKUP($A979,'Codified Game Plan'!$E$3:$E$477,'Codified Game Plan'!$G$3:$G$477,0))</f>
        <v/>
      </c>
      <c r="E979" s="328" t="str">
        <f>IF(ISBLANK(A979),"",MAXIFS('Codified Game Plan'!$I$3:$I$477,'Codified Game Plan'!$E$3:$E$477,A979))</f>
        <v/>
      </c>
      <c r="F979" s="329" t="str">
        <f t="shared" si="4"/>
        <v>      - </v>
      </c>
      <c r="G979" s="295"/>
      <c r="H979" s="295"/>
      <c r="I979" s="295"/>
      <c r="J979" s="295"/>
      <c r="K979" s="295"/>
      <c r="L979" s="295"/>
      <c r="M979" s="295"/>
      <c r="N979" s="295"/>
      <c r="O979" s="295"/>
      <c r="P979" s="295"/>
      <c r="Q979" s="295"/>
      <c r="R979" s="295"/>
    </row>
    <row r="980" ht="15.0" customHeight="1">
      <c r="A980" s="294"/>
      <c r="B980" s="295" t="str">
        <f>IF(ISTEXT(A980),SUMIF('Production Calendar'!$F$3:$F$171,'Crop Map'!$A980,'Production Calendar'!$G$3:$G$171),"")</f>
        <v/>
      </c>
      <c r="C980" s="327" t="str">
        <f t="shared" si="3"/>
        <v/>
      </c>
      <c r="D980" s="328" t="str">
        <f t="array" ref="D980">IF(ISBLANK(A980),"",XLOOKUP($A980,'Codified Game Plan'!$E$3:$E$477,'Codified Game Plan'!$G$3:$G$477,0))</f>
        <v/>
      </c>
      <c r="E980" s="328" t="str">
        <f>IF(ISBLANK(A980),"",MAXIFS('Codified Game Plan'!$I$3:$I$477,'Codified Game Plan'!$E$3:$E$477,A980))</f>
        <v/>
      </c>
      <c r="F980" s="329" t="str">
        <f t="shared" si="4"/>
        <v>      - </v>
      </c>
      <c r="G980" s="295"/>
      <c r="H980" s="295"/>
      <c r="I980" s="295"/>
      <c r="J980" s="295"/>
      <c r="K980" s="295"/>
      <c r="L980" s="295"/>
      <c r="M980" s="295"/>
      <c r="N980" s="295"/>
      <c r="O980" s="295"/>
      <c r="P980" s="295"/>
      <c r="Q980" s="295"/>
      <c r="R980" s="295"/>
    </row>
    <row r="981" ht="15.0" customHeight="1">
      <c r="A981" s="294"/>
      <c r="B981" s="295" t="str">
        <f>IF(ISTEXT(A981),SUMIF('Production Calendar'!$F$3:$F$171,'Crop Map'!$A981,'Production Calendar'!$G$3:$G$171),"")</f>
        <v/>
      </c>
      <c r="C981" s="327" t="str">
        <f t="shared" si="3"/>
        <v/>
      </c>
      <c r="D981" s="328" t="str">
        <f t="array" ref="D981">IF(ISBLANK(A981),"",XLOOKUP($A981,'Codified Game Plan'!$E$3:$E$477,'Codified Game Plan'!$G$3:$G$477,0))</f>
        <v/>
      </c>
      <c r="E981" s="328" t="str">
        <f>IF(ISBLANK(A981),"",MAXIFS('Codified Game Plan'!$I$3:$I$477,'Codified Game Plan'!$E$3:$E$477,A981))</f>
        <v/>
      </c>
      <c r="F981" s="329" t="str">
        <f t="shared" si="4"/>
        <v>      - </v>
      </c>
      <c r="G981" s="295"/>
      <c r="H981" s="295"/>
      <c r="I981" s="295"/>
      <c r="J981" s="295"/>
      <c r="K981" s="295"/>
      <c r="L981" s="295"/>
      <c r="M981" s="295"/>
      <c r="N981" s="295"/>
      <c r="O981" s="295"/>
      <c r="P981" s="295"/>
      <c r="Q981" s="295"/>
      <c r="R981" s="295"/>
    </row>
    <row r="982" ht="15.0" customHeight="1">
      <c r="A982" s="294"/>
      <c r="B982" s="295" t="str">
        <f>IF(ISTEXT(A982),SUMIF('Production Calendar'!$F$3:$F$171,'Crop Map'!$A982,'Production Calendar'!$G$3:$G$171),"")</f>
        <v/>
      </c>
      <c r="C982" s="327" t="str">
        <f t="shared" si="3"/>
        <v/>
      </c>
      <c r="D982" s="328" t="str">
        <f t="array" ref="D982">IF(ISBLANK(A982),"",XLOOKUP($A982,'Codified Game Plan'!$E$3:$E$477,'Codified Game Plan'!$G$3:$G$477,0))</f>
        <v/>
      </c>
      <c r="E982" s="328" t="str">
        <f>IF(ISBLANK(A982),"",MAXIFS('Codified Game Plan'!$I$3:$I$477,'Codified Game Plan'!$E$3:$E$477,A982))</f>
        <v/>
      </c>
      <c r="F982" s="329" t="str">
        <f t="shared" si="4"/>
        <v>      - </v>
      </c>
      <c r="G982" s="295"/>
      <c r="H982" s="295"/>
      <c r="I982" s="295"/>
      <c r="J982" s="295"/>
      <c r="K982" s="295"/>
      <c r="L982" s="295"/>
      <c r="M982" s="295"/>
      <c r="N982" s="295"/>
      <c r="O982" s="295"/>
      <c r="P982" s="295"/>
      <c r="Q982" s="295"/>
      <c r="R982" s="295"/>
    </row>
    <row r="983" ht="15.0" customHeight="1">
      <c r="A983" s="294"/>
      <c r="B983" s="295" t="str">
        <f>IF(ISTEXT(A983),SUMIF('Production Calendar'!$F$3:$F$171,'Crop Map'!$A983,'Production Calendar'!$G$3:$G$171),"")</f>
        <v/>
      </c>
      <c r="C983" s="327" t="str">
        <f t="shared" si="3"/>
        <v/>
      </c>
      <c r="D983" s="328" t="str">
        <f t="array" ref="D983">IF(ISBLANK(A983),"",XLOOKUP($A983,'Codified Game Plan'!$E$3:$E$477,'Codified Game Plan'!$G$3:$G$477,0))</f>
        <v/>
      </c>
      <c r="E983" s="328" t="str">
        <f>IF(ISBLANK(A983),"",MAXIFS('Codified Game Plan'!$I$3:$I$477,'Codified Game Plan'!$E$3:$E$477,A983))</f>
        <v/>
      </c>
      <c r="F983" s="329" t="str">
        <f t="shared" si="4"/>
        <v>      - </v>
      </c>
      <c r="G983" s="295"/>
      <c r="H983" s="295"/>
      <c r="I983" s="295"/>
      <c r="J983" s="295"/>
      <c r="K983" s="295"/>
      <c r="L983" s="295"/>
      <c r="M983" s="295"/>
      <c r="N983" s="295"/>
      <c r="O983" s="295"/>
      <c r="P983" s="295"/>
      <c r="Q983" s="295"/>
      <c r="R983" s="295"/>
    </row>
    <row r="984" ht="15.0" customHeight="1">
      <c r="A984" s="294"/>
      <c r="B984" s="295" t="str">
        <f>IF(ISTEXT(A984),SUMIF('Production Calendar'!$F$3:$F$171,'Crop Map'!$A984,'Production Calendar'!$G$3:$G$171),"")</f>
        <v/>
      </c>
      <c r="C984" s="327" t="str">
        <f t="shared" si="3"/>
        <v/>
      </c>
      <c r="D984" s="328" t="str">
        <f t="array" ref="D984">IF(ISBLANK(A984),"",XLOOKUP($A984,'Codified Game Plan'!$E$3:$E$477,'Codified Game Plan'!$G$3:$G$477,0))</f>
        <v/>
      </c>
      <c r="E984" s="328" t="str">
        <f>IF(ISBLANK(A984),"",MAXIFS('Codified Game Plan'!$I$3:$I$477,'Codified Game Plan'!$E$3:$E$477,A984))</f>
        <v/>
      </c>
      <c r="F984" s="329" t="str">
        <f t="shared" si="4"/>
        <v>      - </v>
      </c>
      <c r="G984" s="295"/>
      <c r="H984" s="295"/>
      <c r="I984" s="295"/>
      <c r="J984" s="295"/>
      <c r="K984" s="295"/>
      <c r="L984" s="295"/>
      <c r="M984" s="295"/>
      <c r="N984" s="295"/>
      <c r="O984" s="295"/>
      <c r="P984" s="295"/>
      <c r="Q984" s="295"/>
      <c r="R984" s="295"/>
    </row>
    <row r="985" ht="15.0" customHeight="1">
      <c r="A985" s="294"/>
      <c r="B985" s="295" t="str">
        <f>IF(ISTEXT(A985),SUMIF('Production Calendar'!$F$3:$F$171,'Crop Map'!$A985,'Production Calendar'!$G$3:$G$171),"")</f>
        <v/>
      </c>
      <c r="C985" s="327" t="str">
        <f t="shared" si="3"/>
        <v/>
      </c>
      <c r="D985" s="328" t="str">
        <f t="array" ref="D985">IF(ISBLANK(A985),"",XLOOKUP($A985,'Codified Game Plan'!$E$3:$E$477,'Codified Game Plan'!$G$3:$G$477,0))</f>
        <v/>
      </c>
      <c r="E985" s="328" t="str">
        <f>IF(ISBLANK(A985),"",MAXIFS('Codified Game Plan'!$I$3:$I$477,'Codified Game Plan'!$E$3:$E$477,A985))</f>
        <v/>
      </c>
      <c r="F985" s="329" t="str">
        <f t="shared" si="4"/>
        <v>      - </v>
      </c>
      <c r="G985" s="295"/>
      <c r="H985" s="295"/>
      <c r="I985" s="295"/>
      <c r="J985" s="295"/>
      <c r="K985" s="295"/>
      <c r="L985" s="295"/>
      <c r="M985" s="295"/>
      <c r="N985" s="295"/>
      <c r="O985" s="295"/>
      <c r="P985" s="295"/>
      <c r="Q985" s="295"/>
      <c r="R985" s="295"/>
    </row>
    <row r="986" ht="15.0" customHeight="1">
      <c r="A986" s="294"/>
      <c r="B986" s="295" t="str">
        <f>IF(ISTEXT(A986),SUMIF('Production Calendar'!$F$3:$F$171,'Crop Map'!$A986,'Production Calendar'!$G$3:$G$171),"")</f>
        <v/>
      </c>
      <c r="C986" s="327" t="str">
        <f t="shared" si="3"/>
        <v/>
      </c>
      <c r="D986" s="328" t="str">
        <f t="array" ref="D986">IF(ISBLANK(A986),"",XLOOKUP($A986,'Codified Game Plan'!$E$3:$E$477,'Codified Game Plan'!$G$3:$G$477,0))</f>
        <v/>
      </c>
      <c r="E986" s="328" t="str">
        <f>IF(ISBLANK(A986),"",MAXIFS('Codified Game Plan'!$I$3:$I$477,'Codified Game Plan'!$E$3:$E$477,A986))</f>
        <v/>
      </c>
      <c r="F986" s="329" t="str">
        <f t="shared" si="4"/>
        <v>      - </v>
      </c>
      <c r="G986" s="295"/>
      <c r="H986" s="295"/>
      <c r="I986" s="295"/>
      <c r="J986" s="295"/>
      <c r="K986" s="295"/>
      <c r="L986" s="295"/>
      <c r="M986" s="295"/>
      <c r="N986" s="295"/>
      <c r="O986" s="295"/>
      <c r="P986" s="295"/>
      <c r="Q986" s="295"/>
      <c r="R986" s="295"/>
    </row>
    <row r="987" ht="15.0" customHeight="1">
      <c r="A987" s="294"/>
      <c r="B987" s="295" t="str">
        <f>IF(ISTEXT(A987),SUMIF('Production Calendar'!$F$3:$F$171,'Crop Map'!$A987,'Production Calendar'!$G$3:$G$171),"")</f>
        <v/>
      </c>
      <c r="C987" s="327" t="str">
        <f t="shared" si="3"/>
        <v/>
      </c>
      <c r="D987" s="328" t="str">
        <f t="array" ref="D987">IF(ISBLANK(A987),"",XLOOKUP($A987,'Codified Game Plan'!$E$3:$E$477,'Codified Game Plan'!$G$3:$G$477,0))</f>
        <v/>
      </c>
      <c r="E987" s="328" t="str">
        <f>IF(ISBLANK(A987),"",MAXIFS('Codified Game Plan'!$I$3:$I$477,'Codified Game Plan'!$E$3:$E$477,A987))</f>
        <v/>
      </c>
      <c r="F987" s="329" t="str">
        <f t="shared" si="4"/>
        <v>      - </v>
      </c>
      <c r="G987" s="295"/>
      <c r="H987" s="295"/>
      <c r="I987" s="295"/>
      <c r="J987" s="295"/>
      <c r="K987" s="295"/>
      <c r="L987" s="295"/>
      <c r="M987" s="295"/>
      <c r="N987" s="295"/>
      <c r="O987" s="295"/>
      <c r="P987" s="295"/>
      <c r="Q987" s="295"/>
      <c r="R987" s="295"/>
    </row>
    <row r="988" ht="15.0" customHeight="1">
      <c r="A988" s="294"/>
      <c r="B988" s="295" t="str">
        <f>IF(ISTEXT(A988),SUMIF('Production Calendar'!$F$3:$F$171,'Crop Map'!$A988,'Production Calendar'!$G$3:$G$171),"")</f>
        <v/>
      </c>
      <c r="C988" s="327" t="str">
        <f t="shared" si="3"/>
        <v/>
      </c>
      <c r="D988" s="328" t="str">
        <f t="array" ref="D988">IF(ISBLANK(A988),"",XLOOKUP($A988,'Codified Game Plan'!$E$3:$E$477,'Codified Game Plan'!$G$3:$G$477,0))</f>
        <v/>
      </c>
      <c r="E988" s="328" t="str">
        <f>IF(ISBLANK(A988),"",MAXIFS('Codified Game Plan'!$I$3:$I$477,'Codified Game Plan'!$E$3:$E$477,A988))</f>
        <v/>
      </c>
      <c r="F988" s="329" t="str">
        <f t="shared" si="4"/>
        <v>      - </v>
      </c>
      <c r="G988" s="295"/>
      <c r="H988" s="295"/>
      <c r="I988" s="295"/>
      <c r="J988" s="295"/>
      <c r="K988" s="295"/>
      <c r="L988" s="295"/>
      <c r="M988" s="295"/>
      <c r="N988" s="295"/>
      <c r="O988" s="295"/>
      <c r="P988" s="295"/>
      <c r="Q988" s="295"/>
      <c r="R988" s="295"/>
    </row>
    <row r="989" ht="15.0" customHeight="1">
      <c r="A989" s="294"/>
      <c r="B989" s="295" t="str">
        <f>IF(ISTEXT(A989),SUMIF('Production Calendar'!$F$3:$F$171,'Crop Map'!$A989,'Production Calendar'!$G$3:$G$171),"")</f>
        <v/>
      </c>
      <c r="C989" s="327" t="str">
        <f t="shared" si="3"/>
        <v/>
      </c>
      <c r="D989" s="328" t="str">
        <f t="array" ref="D989">IF(ISBLANK(A989),"",XLOOKUP($A989,'Codified Game Plan'!$E$3:$E$477,'Codified Game Plan'!$G$3:$G$477,0))</f>
        <v/>
      </c>
      <c r="E989" s="328" t="str">
        <f>IF(ISBLANK(A989),"",MAXIFS('Codified Game Plan'!$I$3:$I$477,'Codified Game Plan'!$E$3:$E$477,A989))</f>
        <v/>
      </c>
      <c r="F989" s="329" t="str">
        <f t="shared" si="4"/>
        <v>      - </v>
      </c>
      <c r="G989" s="295"/>
      <c r="H989" s="295"/>
      <c r="I989" s="295"/>
      <c r="J989" s="295"/>
      <c r="K989" s="295"/>
      <c r="L989" s="295"/>
      <c r="M989" s="295"/>
      <c r="N989" s="295"/>
      <c r="O989" s="295"/>
      <c r="P989" s="295"/>
      <c r="Q989" s="295"/>
      <c r="R989" s="295"/>
    </row>
    <row r="990" ht="15.0" customHeight="1">
      <c r="A990" s="294"/>
      <c r="B990" s="295" t="str">
        <f>IF(ISTEXT(A990),SUMIF('Production Calendar'!$F$3:$F$171,'Crop Map'!$A990,'Production Calendar'!$G$3:$G$171),"")</f>
        <v/>
      </c>
      <c r="C990" s="327" t="str">
        <f t="shared" si="3"/>
        <v/>
      </c>
      <c r="D990" s="328" t="str">
        <f t="array" ref="D990">IF(ISBLANK(A990),"",XLOOKUP($A990,'Codified Game Plan'!$E$3:$E$477,'Codified Game Plan'!$G$3:$G$477,0))</f>
        <v/>
      </c>
      <c r="E990" s="328" t="str">
        <f>IF(ISBLANK(A990),"",MAXIFS('Codified Game Plan'!$I$3:$I$477,'Codified Game Plan'!$E$3:$E$477,A990))</f>
        <v/>
      </c>
      <c r="F990" s="329" t="str">
        <f t="shared" si="4"/>
        <v>      - </v>
      </c>
      <c r="G990" s="295"/>
      <c r="H990" s="295"/>
      <c r="I990" s="295"/>
      <c r="J990" s="295"/>
      <c r="K990" s="295"/>
      <c r="L990" s="295"/>
      <c r="M990" s="295"/>
      <c r="N990" s="295"/>
      <c r="O990" s="295"/>
      <c r="P990" s="295"/>
      <c r="Q990" s="295"/>
      <c r="R990" s="295"/>
    </row>
    <row r="991" ht="15.0" customHeight="1">
      <c r="A991" s="294"/>
      <c r="B991" s="295" t="str">
        <f>IF(ISTEXT(A991),SUMIF('Production Calendar'!$F$3:$F$171,'Crop Map'!$A991,'Production Calendar'!$G$3:$G$171),"")</f>
        <v/>
      </c>
      <c r="C991" s="327" t="str">
        <f t="shared" si="3"/>
        <v/>
      </c>
      <c r="D991" s="328" t="str">
        <f t="array" ref="D991">IF(ISBLANK(A991),"",XLOOKUP($A991,'Codified Game Plan'!$E$3:$E$477,'Codified Game Plan'!$G$3:$G$477,0))</f>
        <v/>
      </c>
      <c r="E991" s="328" t="str">
        <f>IF(ISBLANK(A991),"",MAXIFS('Codified Game Plan'!$I$3:$I$477,'Codified Game Plan'!$E$3:$E$477,A991))</f>
        <v/>
      </c>
      <c r="F991" s="329" t="str">
        <f t="shared" si="4"/>
        <v>      - </v>
      </c>
      <c r="G991" s="295"/>
      <c r="H991" s="295"/>
      <c r="I991" s="295"/>
      <c r="J991" s="295"/>
      <c r="K991" s="295"/>
      <c r="L991" s="295"/>
      <c r="M991" s="295"/>
      <c r="N991" s="295"/>
      <c r="O991" s="295"/>
      <c r="P991" s="295"/>
      <c r="Q991" s="295"/>
      <c r="R991" s="295"/>
    </row>
    <row r="992" ht="15.0" customHeight="1">
      <c r="A992" s="294"/>
      <c r="B992" s="295" t="str">
        <f>IF(ISTEXT(A992),SUMIF('Production Calendar'!$F$3:$F$171,'Crop Map'!$A992,'Production Calendar'!$G$3:$G$171),"")</f>
        <v/>
      </c>
      <c r="C992" s="327" t="str">
        <f t="shared" si="3"/>
        <v/>
      </c>
      <c r="D992" s="328" t="str">
        <f t="array" ref="D992">IF(ISBLANK(A992),"",XLOOKUP($A992,'Codified Game Plan'!$E$3:$E$477,'Codified Game Plan'!$G$3:$G$477,0))</f>
        <v/>
      </c>
      <c r="E992" s="328" t="str">
        <f>IF(ISBLANK(A992),"",MAXIFS('Codified Game Plan'!$I$3:$I$477,'Codified Game Plan'!$E$3:$E$477,A992))</f>
        <v/>
      </c>
      <c r="F992" s="329" t="str">
        <f t="shared" si="4"/>
        <v>      - </v>
      </c>
      <c r="G992" s="295"/>
      <c r="H992" s="295"/>
      <c r="I992" s="295"/>
      <c r="J992" s="295"/>
      <c r="K992" s="295"/>
      <c r="L992" s="295"/>
      <c r="M992" s="295"/>
      <c r="N992" s="295"/>
      <c r="O992" s="295"/>
      <c r="P992" s="295"/>
      <c r="Q992" s="295"/>
      <c r="R992" s="295"/>
    </row>
    <row r="993" ht="15.0" customHeight="1">
      <c r="A993" s="294"/>
      <c r="B993" s="295" t="str">
        <f>IF(ISTEXT(A993),SUMIF('Production Calendar'!$F$3:$F$171,'Crop Map'!$A993,'Production Calendar'!$G$3:$G$171),"")</f>
        <v/>
      </c>
      <c r="C993" s="327" t="str">
        <f t="shared" si="3"/>
        <v/>
      </c>
      <c r="D993" s="328" t="str">
        <f t="array" ref="D993">IF(ISBLANK(A993),"",XLOOKUP($A993,'Codified Game Plan'!$E$3:$E$477,'Codified Game Plan'!$G$3:$G$477,0))</f>
        <v/>
      </c>
      <c r="E993" s="328" t="str">
        <f>IF(ISBLANK(A993),"",MAXIFS('Codified Game Plan'!$I$3:$I$477,'Codified Game Plan'!$E$3:$E$477,A993))</f>
        <v/>
      </c>
      <c r="F993" s="329" t="str">
        <f t="shared" si="4"/>
        <v>      - </v>
      </c>
      <c r="G993" s="295"/>
      <c r="H993" s="295"/>
      <c r="I993" s="295"/>
      <c r="J993" s="295"/>
      <c r="K993" s="295"/>
      <c r="L993" s="295"/>
      <c r="M993" s="295"/>
      <c r="N993" s="295"/>
      <c r="O993" s="295"/>
      <c r="P993" s="295"/>
      <c r="Q993" s="295"/>
      <c r="R993" s="295"/>
    </row>
    <row r="994" ht="15.0" customHeight="1">
      <c r="A994" s="294"/>
      <c r="B994" s="295" t="str">
        <f>IF(ISTEXT(A994),SUMIF('Production Calendar'!$F$3:$F$171,'Crop Map'!$A994,'Production Calendar'!$G$3:$G$171),"")</f>
        <v/>
      </c>
      <c r="C994" s="327" t="str">
        <f t="shared" si="3"/>
        <v/>
      </c>
      <c r="D994" s="328" t="str">
        <f t="array" ref="D994">IF(ISBLANK(A994),"",XLOOKUP($A994,'Codified Game Plan'!$E$3:$E$477,'Codified Game Plan'!$G$3:$G$477,0))</f>
        <v/>
      </c>
      <c r="E994" s="328" t="str">
        <f>IF(ISBLANK(A994),"",MAXIFS('Codified Game Plan'!$I$3:$I$477,'Codified Game Plan'!$E$3:$E$477,A994))</f>
        <v/>
      </c>
      <c r="F994" s="329" t="str">
        <f t="shared" si="4"/>
        <v>      - </v>
      </c>
      <c r="G994" s="295"/>
      <c r="H994" s="295"/>
      <c r="I994" s="295"/>
      <c r="J994" s="295"/>
      <c r="K994" s="295"/>
      <c r="L994" s="295"/>
      <c r="M994" s="295"/>
      <c r="N994" s="295"/>
      <c r="O994" s="295"/>
      <c r="P994" s="295"/>
      <c r="Q994" s="295"/>
      <c r="R994" s="295"/>
    </row>
    <row r="995" ht="15.0" customHeight="1">
      <c r="A995" s="294"/>
      <c r="B995" s="295" t="str">
        <f>IF(ISTEXT(A995),SUMIF('Production Calendar'!$F$3:$F$171,'Crop Map'!$A995,'Production Calendar'!$G$3:$G$171),"")</f>
        <v/>
      </c>
      <c r="C995" s="327" t="str">
        <f t="shared" si="3"/>
        <v/>
      </c>
      <c r="D995" s="328" t="str">
        <f t="array" ref="D995">IF(ISBLANK(A995),"",XLOOKUP($A995,'Codified Game Plan'!$E$3:$E$477,'Codified Game Plan'!$G$3:$G$477,0))</f>
        <v/>
      </c>
      <c r="E995" s="328" t="str">
        <f>IF(ISBLANK(A995),"",MAXIFS('Codified Game Plan'!$I$3:$I$477,'Codified Game Plan'!$E$3:$E$477,A995))</f>
        <v/>
      </c>
      <c r="F995" s="329" t="str">
        <f t="shared" si="4"/>
        <v>      - </v>
      </c>
      <c r="G995" s="295"/>
      <c r="H995" s="295"/>
      <c r="I995" s="295"/>
      <c r="J995" s="295"/>
      <c r="K995" s="295"/>
      <c r="L995" s="295"/>
      <c r="M995" s="295"/>
      <c r="N995" s="295"/>
      <c r="O995" s="295"/>
      <c r="P995" s="295"/>
      <c r="Q995" s="295"/>
      <c r="R995" s="295"/>
    </row>
    <row r="996" ht="15.0" customHeight="1">
      <c r="A996" s="294"/>
      <c r="B996" s="295" t="str">
        <f>IF(ISTEXT(A996),SUMIF('Production Calendar'!$F$3:$F$171,'Crop Map'!$A996,'Production Calendar'!$G$3:$G$171),"")</f>
        <v/>
      </c>
      <c r="C996" s="327" t="str">
        <f t="shared" si="3"/>
        <v/>
      </c>
      <c r="D996" s="328" t="str">
        <f t="array" ref="D996">IF(ISBLANK(A996),"",XLOOKUP($A996,'Codified Game Plan'!$E$3:$E$477,'Codified Game Plan'!$G$3:$G$477,0))</f>
        <v/>
      </c>
      <c r="E996" s="328" t="str">
        <f>IF(ISBLANK(A996),"",MAXIFS('Codified Game Plan'!$I$3:$I$477,'Codified Game Plan'!$E$3:$E$477,A996))</f>
        <v/>
      </c>
      <c r="F996" s="329" t="str">
        <f t="shared" si="4"/>
        <v>      - </v>
      </c>
      <c r="G996" s="295"/>
      <c r="H996" s="295"/>
      <c r="I996" s="295"/>
      <c r="J996" s="295"/>
      <c r="K996" s="295"/>
      <c r="L996" s="295"/>
      <c r="M996" s="295"/>
      <c r="N996" s="295"/>
      <c r="O996" s="295"/>
      <c r="P996" s="295"/>
      <c r="Q996" s="295"/>
      <c r="R996" s="295"/>
    </row>
    <row r="997" ht="15.0" customHeight="1">
      <c r="A997" s="294"/>
      <c r="B997" s="295" t="str">
        <f>IF(ISTEXT(A997),SUMIF('Production Calendar'!$F$3:$F$171,'Crop Map'!$A997,'Production Calendar'!$G$3:$G$171),"")</f>
        <v/>
      </c>
      <c r="C997" s="327" t="str">
        <f t="shared" si="3"/>
        <v/>
      </c>
      <c r="D997" s="328" t="str">
        <f t="array" ref="D997">IF(ISBLANK(A997),"",XLOOKUP($A997,'Codified Game Plan'!$E$3:$E$477,'Codified Game Plan'!$G$3:$G$477,0))</f>
        <v/>
      </c>
      <c r="E997" s="328" t="str">
        <f>IF(ISBLANK(A997),"",MAXIFS('Codified Game Plan'!$I$3:$I$477,'Codified Game Plan'!$E$3:$E$477,A997))</f>
        <v/>
      </c>
      <c r="F997" s="329" t="str">
        <f t="shared" si="4"/>
        <v>      - </v>
      </c>
      <c r="G997" s="295"/>
      <c r="H997" s="295"/>
      <c r="I997" s="295"/>
      <c r="J997" s="295"/>
      <c r="K997" s="295"/>
      <c r="L997" s="295"/>
      <c r="M997" s="295"/>
      <c r="N997" s="295"/>
      <c r="O997" s="295"/>
      <c r="P997" s="295"/>
      <c r="Q997" s="295"/>
      <c r="R997" s="295"/>
    </row>
    <row r="998" ht="15.0" customHeight="1">
      <c r="A998" s="294"/>
      <c r="B998" s="295" t="str">
        <f>IF(ISTEXT(A998),SUMIF('Production Calendar'!$F$3:$F$171,'Crop Map'!$A998,'Production Calendar'!$G$3:$G$171),"")</f>
        <v/>
      </c>
      <c r="C998" s="327" t="str">
        <f t="shared" si="3"/>
        <v/>
      </c>
      <c r="D998" s="328" t="str">
        <f t="array" ref="D998">IF(ISBLANK(A998),"",XLOOKUP($A998,'Codified Game Plan'!$E$3:$E$477,'Codified Game Plan'!$G$3:$G$477,0))</f>
        <v/>
      </c>
      <c r="E998" s="328" t="str">
        <f>IF(ISBLANK(A998),"",MAXIFS('Codified Game Plan'!$I$3:$I$477,'Codified Game Plan'!$E$3:$E$477,A998))</f>
        <v/>
      </c>
      <c r="F998" s="329" t="str">
        <f t="shared" si="4"/>
        <v>      - </v>
      </c>
      <c r="G998" s="295"/>
      <c r="H998" s="295"/>
      <c r="I998" s="295"/>
      <c r="J998" s="295"/>
      <c r="K998" s="295"/>
      <c r="L998" s="295"/>
      <c r="M998" s="295"/>
      <c r="N998" s="295"/>
      <c r="O998" s="295"/>
      <c r="P998" s="295"/>
      <c r="Q998" s="295"/>
      <c r="R998" s="295"/>
    </row>
    <row r="999" ht="15.0" customHeight="1">
      <c r="A999" s="294"/>
      <c r="B999" s="295" t="str">
        <f>IF(ISTEXT(A999),SUMIF('Production Calendar'!$F$3:$F$171,'Crop Map'!$A999,'Production Calendar'!$G$3:$G$171),"")</f>
        <v/>
      </c>
      <c r="C999" s="327" t="str">
        <f t="shared" si="3"/>
        <v/>
      </c>
      <c r="D999" s="328" t="str">
        <f t="array" ref="D999">IF(ISBLANK(A999),"",XLOOKUP($A999,'Codified Game Plan'!$E$3:$E$477,'Codified Game Plan'!$G$3:$G$477,0))</f>
        <v/>
      </c>
      <c r="E999" s="328" t="str">
        <f>IF(ISBLANK(A999),"",MAXIFS('Codified Game Plan'!$I$3:$I$477,'Codified Game Plan'!$E$3:$E$477,A999))</f>
        <v/>
      </c>
      <c r="F999" s="329" t="str">
        <f t="shared" si="4"/>
        <v>      - </v>
      </c>
      <c r="G999" s="295"/>
      <c r="H999" s="295"/>
      <c r="I999" s="295"/>
      <c r="J999" s="295"/>
      <c r="K999" s="295"/>
      <c r="L999" s="295"/>
      <c r="M999" s="295"/>
      <c r="N999" s="295"/>
      <c r="O999" s="295"/>
      <c r="P999" s="295"/>
      <c r="Q999" s="295"/>
      <c r="R999" s="295"/>
    </row>
    <row r="1000" ht="15.0" customHeight="1">
      <c r="A1000" s="294"/>
      <c r="B1000" s="295" t="str">
        <f>IF(ISTEXT(A1000),SUMIF('Production Calendar'!$F$3:$F$171,'Crop Map'!$A1000,'Production Calendar'!$G$3:$G$171),"")</f>
        <v/>
      </c>
      <c r="C1000" s="327" t="str">
        <f t="shared" si="3"/>
        <v/>
      </c>
      <c r="D1000" s="328" t="str">
        <f t="array" ref="D1000">IF(ISBLANK(A1000),"",XLOOKUP($A1000,'Codified Game Plan'!$E$3:$E$477,'Codified Game Plan'!$G$3:$G$477,0))</f>
        <v/>
      </c>
      <c r="E1000" s="328" t="str">
        <f>IF(ISBLANK(A1000),"",MAXIFS('Codified Game Plan'!$I$3:$I$477,'Codified Game Plan'!$E$3:$E$477,A1000))</f>
        <v/>
      </c>
      <c r="F1000" s="329" t="str">
        <f t="shared" si="4"/>
        <v>      - </v>
      </c>
      <c r="G1000" s="295"/>
      <c r="H1000" s="295"/>
      <c r="I1000" s="295"/>
      <c r="J1000" s="295"/>
      <c r="K1000" s="295"/>
      <c r="L1000" s="295"/>
      <c r="M1000" s="295"/>
      <c r="N1000" s="295"/>
      <c r="O1000" s="295"/>
      <c r="P1000" s="295"/>
      <c r="Q1000" s="295"/>
      <c r="R1000" s="295"/>
    </row>
    <row r="1001" ht="15.0" customHeight="1">
      <c r="A1001" s="294"/>
      <c r="B1001" s="295" t="str">
        <f>IF(ISTEXT(A1001),SUMIF('Production Calendar'!$F$3:$F$171,'Crop Map'!$A1001,'Production Calendar'!$G$3:$G$171),"")</f>
        <v/>
      </c>
      <c r="C1001" s="327" t="str">
        <f t="shared" si="3"/>
        <v/>
      </c>
      <c r="D1001" s="328" t="str">
        <f t="array" ref="D1001">IF(ISBLANK(A1001),"",XLOOKUP($A1001,'Codified Game Plan'!$E$3:$E$477,'Codified Game Plan'!$G$3:$G$477,0))</f>
        <v/>
      </c>
      <c r="E1001" s="328" t="str">
        <f>IF(ISBLANK(A1001),"",MAXIFS('Codified Game Plan'!$I$3:$I$477,'Codified Game Plan'!$E$3:$E$477,A1001))</f>
        <v/>
      </c>
      <c r="F1001" s="329" t="str">
        <f t="shared" si="4"/>
        <v>      - </v>
      </c>
      <c r="G1001" s="295"/>
      <c r="H1001" s="295"/>
      <c r="I1001" s="295"/>
      <c r="J1001" s="295"/>
      <c r="K1001" s="295"/>
      <c r="L1001" s="295"/>
      <c r="M1001" s="295"/>
      <c r="N1001" s="295"/>
      <c r="O1001" s="295"/>
      <c r="P1001" s="295"/>
      <c r="Q1001" s="295"/>
      <c r="R1001" s="295"/>
    </row>
    <row r="1002" ht="15.0" customHeight="1">
      <c r="A1002" s="294"/>
      <c r="B1002" s="295" t="str">
        <f>IF(ISTEXT(A1002),SUMIF('Production Calendar'!$F$3:$F$171,'Crop Map'!$A1002,'Production Calendar'!$G$3:$G$171),"")</f>
        <v/>
      </c>
      <c r="C1002" s="327" t="str">
        <f t="shared" si="3"/>
        <v/>
      </c>
      <c r="D1002" s="328" t="str">
        <f t="array" ref="D1002">IF(ISBLANK(A1002),"",XLOOKUP($A1002,'Codified Game Plan'!$E$3:$E$477,'Codified Game Plan'!$G$3:$G$477,0))</f>
        <v/>
      </c>
      <c r="E1002" s="328" t="str">
        <f>IF(ISBLANK(A1002),"",MAXIFS('Codified Game Plan'!$I$3:$I$477,'Codified Game Plan'!$E$3:$E$477,A1002))</f>
        <v/>
      </c>
      <c r="F1002" s="329" t="str">
        <f t="shared" si="4"/>
        <v>      - </v>
      </c>
      <c r="G1002" s="295"/>
      <c r="H1002" s="295"/>
      <c r="I1002" s="295"/>
      <c r="J1002" s="295"/>
      <c r="K1002" s="295"/>
      <c r="L1002" s="295"/>
      <c r="M1002" s="295"/>
      <c r="N1002" s="295"/>
      <c r="O1002" s="295"/>
      <c r="P1002" s="295"/>
      <c r="Q1002" s="295"/>
      <c r="R1002" s="295"/>
    </row>
    <row r="1003" ht="15.0" customHeight="1">
      <c r="A1003" s="294"/>
      <c r="B1003" s="295" t="str">
        <f>IF(ISTEXT(A1003),SUMIF('Production Calendar'!$F$3:$F$171,'Crop Map'!$A1003,'Production Calendar'!$G$3:$G$171),"")</f>
        <v/>
      </c>
      <c r="C1003" s="327" t="str">
        <f t="shared" si="3"/>
        <v/>
      </c>
      <c r="D1003" s="328" t="str">
        <f t="array" ref="D1003">IF(ISBLANK(A1003),"",XLOOKUP($A1003,'Codified Game Plan'!$E$3:$E$477,'Codified Game Plan'!$G$3:$G$477,0))</f>
        <v/>
      </c>
      <c r="E1003" s="328" t="str">
        <f>IF(ISBLANK(A1003),"",MAXIFS('Codified Game Plan'!$I$3:$I$477,'Codified Game Plan'!$E$3:$E$477,A1003))</f>
        <v/>
      </c>
      <c r="F1003" s="329" t="str">
        <f t="shared" si="4"/>
        <v>      - </v>
      </c>
      <c r="G1003" s="295"/>
      <c r="H1003" s="295"/>
      <c r="I1003" s="295"/>
      <c r="J1003" s="295"/>
      <c r="K1003" s="295"/>
      <c r="L1003" s="295"/>
      <c r="M1003" s="295"/>
      <c r="N1003" s="295"/>
      <c r="O1003" s="295"/>
      <c r="P1003" s="295"/>
      <c r="Q1003" s="295"/>
      <c r="R1003" s="295"/>
    </row>
    <row r="1004" ht="15.0" customHeight="1">
      <c r="A1004" s="294"/>
      <c r="B1004" s="295" t="str">
        <f>IF(ISTEXT(A1004),SUMIF('Production Calendar'!$F$3:$F$171,'Crop Map'!$A1004,'Production Calendar'!$G$3:$G$171),"")</f>
        <v/>
      </c>
      <c r="C1004" s="327" t="str">
        <f t="shared" si="3"/>
        <v/>
      </c>
      <c r="D1004" s="328" t="str">
        <f t="array" ref="D1004">IF(ISBLANK(A1004),"",XLOOKUP($A1004,'Codified Game Plan'!$E$3:$E$477,'Codified Game Plan'!$G$3:$G$477,0))</f>
        <v/>
      </c>
      <c r="E1004" s="328" t="str">
        <f>IF(ISBLANK(A1004),"",MAXIFS('Codified Game Plan'!$I$3:$I$477,'Codified Game Plan'!$E$3:$E$477,A1004))</f>
        <v/>
      </c>
      <c r="F1004" s="329" t="str">
        <f t="shared" si="4"/>
        <v>      - </v>
      </c>
      <c r="G1004" s="295"/>
      <c r="H1004" s="295"/>
      <c r="I1004" s="295"/>
      <c r="J1004" s="295"/>
      <c r="K1004" s="295"/>
      <c r="L1004" s="295"/>
      <c r="M1004" s="295"/>
      <c r="N1004" s="295"/>
      <c r="O1004" s="295"/>
      <c r="P1004" s="295"/>
      <c r="Q1004" s="295"/>
      <c r="R1004" s="295"/>
    </row>
    <row r="1005" ht="15.0" customHeight="1">
      <c r="A1005" s="294"/>
      <c r="B1005" s="295" t="str">
        <f>IF(ISTEXT(A1005),SUMIF('Production Calendar'!$F$3:$F$171,'Crop Map'!$A1005,'Production Calendar'!$G$3:$G$171),"")</f>
        <v/>
      </c>
      <c r="C1005" s="327" t="str">
        <f t="shared" si="3"/>
        <v/>
      </c>
      <c r="D1005" s="328" t="str">
        <f t="array" ref="D1005">IF(ISBLANK(A1005),"",XLOOKUP($A1005,'Codified Game Plan'!$E$3:$E$477,'Codified Game Plan'!$G$3:$G$477,0))</f>
        <v/>
      </c>
      <c r="E1005" s="328" t="str">
        <f>IF(ISBLANK(A1005),"",MAXIFS('Codified Game Plan'!$I$3:$I$477,'Codified Game Plan'!$E$3:$E$477,A1005))</f>
        <v/>
      </c>
      <c r="F1005" s="329" t="str">
        <f t="shared" si="4"/>
        <v>      - </v>
      </c>
      <c r="G1005" s="295"/>
      <c r="H1005" s="295"/>
      <c r="I1005" s="295"/>
      <c r="J1005" s="295"/>
      <c r="K1005" s="295"/>
      <c r="L1005" s="295"/>
      <c r="M1005" s="295"/>
      <c r="N1005" s="295"/>
      <c r="O1005" s="295"/>
      <c r="P1005" s="295"/>
      <c r="Q1005" s="295"/>
      <c r="R1005" s="295"/>
    </row>
    <row r="1006" ht="15.0" customHeight="1">
      <c r="A1006" s="294"/>
      <c r="B1006" s="295" t="str">
        <f>IF(ISTEXT(A1006),SUMIF('Production Calendar'!$F$3:$F$171,'Crop Map'!$A1006,'Production Calendar'!$G$3:$G$171),"")</f>
        <v/>
      </c>
      <c r="C1006" s="327" t="str">
        <f t="shared" si="3"/>
        <v/>
      </c>
      <c r="D1006" s="328" t="str">
        <f t="array" ref="D1006">IF(ISBLANK(A1006),"",XLOOKUP($A1006,'Codified Game Plan'!$E$3:$E$477,'Codified Game Plan'!$G$3:$G$477,0))</f>
        <v/>
      </c>
      <c r="E1006" s="328" t="str">
        <f>IF(ISBLANK(A1006),"",MAXIFS('Codified Game Plan'!$I$3:$I$477,'Codified Game Plan'!$E$3:$E$477,A1006))</f>
        <v/>
      </c>
      <c r="F1006" s="329" t="str">
        <f t="shared" si="4"/>
        <v>      - </v>
      </c>
      <c r="G1006" s="295"/>
      <c r="H1006" s="295"/>
      <c r="I1006" s="295"/>
      <c r="J1006" s="295"/>
      <c r="K1006" s="295"/>
      <c r="L1006" s="295"/>
      <c r="M1006" s="295"/>
      <c r="N1006" s="295"/>
      <c r="O1006" s="295"/>
      <c r="P1006" s="295"/>
      <c r="Q1006" s="295"/>
      <c r="R1006" s="295"/>
    </row>
    <row r="1007" ht="15.0" customHeight="1">
      <c r="A1007" s="294"/>
      <c r="B1007" s="295" t="str">
        <f>IF(ISTEXT(A1007),SUMIF('Production Calendar'!$F$3:$F$171,'Crop Map'!$A1007,'Production Calendar'!$G$3:$G$171),"")</f>
        <v/>
      </c>
      <c r="C1007" s="327" t="str">
        <f t="shared" si="3"/>
        <v/>
      </c>
      <c r="D1007" s="328" t="str">
        <f t="array" ref="D1007">IF(ISBLANK(A1007),"",XLOOKUP($A1007,'Codified Game Plan'!$E$3:$E$477,'Codified Game Plan'!$G$3:$G$477,0))</f>
        <v/>
      </c>
      <c r="E1007" s="328" t="str">
        <f>IF(ISBLANK(A1007),"",MAXIFS('Codified Game Plan'!$I$3:$I$477,'Codified Game Plan'!$E$3:$E$477,A1007))</f>
        <v/>
      </c>
      <c r="F1007" s="329" t="str">
        <f t="shared" si="4"/>
        <v>      - </v>
      </c>
      <c r="G1007" s="295"/>
      <c r="H1007" s="295"/>
      <c r="I1007" s="295"/>
      <c r="J1007" s="295"/>
      <c r="K1007" s="295"/>
      <c r="L1007" s="295"/>
      <c r="M1007" s="295"/>
      <c r="N1007" s="295"/>
      <c r="O1007" s="295"/>
      <c r="P1007" s="295"/>
      <c r="Q1007" s="295"/>
      <c r="R1007" s="295"/>
    </row>
    <row r="1008" ht="15.0" customHeight="1">
      <c r="A1008" s="294"/>
      <c r="B1008" s="295" t="str">
        <f>IF(ISTEXT(A1008),SUMIF('Production Calendar'!$F$3:$F$171,'Crop Map'!$A1008,'Production Calendar'!$G$3:$G$171),"")</f>
        <v/>
      </c>
      <c r="C1008" s="327" t="str">
        <f t="shared" si="3"/>
        <v/>
      </c>
      <c r="D1008" s="328" t="str">
        <f t="array" ref="D1008">IF(ISBLANK(A1008),"",XLOOKUP($A1008,'Codified Game Plan'!$E$3:$E$477,'Codified Game Plan'!$G$3:$G$477,0))</f>
        <v/>
      </c>
      <c r="E1008" s="328" t="str">
        <f>IF(ISBLANK(A1008),"",MAXIFS('Codified Game Plan'!$I$3:$I$477,'Codified Game Plan'!$E$3:$E$477,A1008))</f>
        <v/>
      </c>
      <c r="F1008" s="329" t="str">
        <f t="shared" si="4"/>
        <v>      - </v>
      </c>
      <c r="G1008" s="295"/>
      <c r="H1008" s="295"/>
      <c r="I1008" s="295"/>
      <c r="J1008" s="295"/>
      <c r="K1008" s="295"/>
      <c r="L1008" s="295"/>
      <c r="M1008" s="295"/>
      <c r="N1008" s="295"/>
      <c r="O1008" s="295"/>
      <c r="P1008" s="295"/>
      <c r="Q1008" s="295"/>
      <c r="R1008" s="295"/>
    </row>
    <row r="1009" ht="15.0" customHeight="1">
      <c r="A1009" s="294"/>
      <c r="B1009" s="295" t="str">
        <f>IF(ISTEXT(A1009),SUMIF('Production Calendar'!$F$3:$F$171,'Crop Map'!$A1009,'Production Calendar'!$G$3:$G$171),"")</f>
        <v/>
      </c>
      <c r="C1009" s="327" t="str">
        <f t="shared" si="3"/>
        <v/>
      </c>
      <c r="D1009" s="328" t="str">
        <f t="array" ref="D1009">IF(ISBLANK(A1009),"",XLOOKUP($A1009,'Codified Game Plan'!$E$3:$E$477,'Codified Game Plan'!$G$3:$G$477,0))</f>
        <v/>
      </c>
      <c r="E1009" s="328" t="str">
        <f>IF(ISBLANK(A1009),"",MAXIFS('Codified Game Plan'!$I$3:$I$477,'Codified Game Plan'!$E$3:$E$477,A1009))</f>
        <v/>
      </c>
      <c r="F1009" s="329" t="str">
        <f t="shared" si="4"/>
        <v>      - </v>
      </c>
      <c r="G1009" s="295"/>
      <c r="H1009" s="295"/>
      <c r="I1009" s="295"/>
      <c r="J1009" s="295"/>
      <c r="K1009" s="295"/>
      <c r="L1009" s="295"/>
      <c r="M1009" s="295"/>
      <c r="N1009" s="295"/>
      <c r="O1009" s="295"/>
      <c r="P1009" s="295"/>
      <c r="Q1009" s="295"/>
      <c r="R1009" s="295"/>
    </row>
    <row r="1010" ht="15.0" customHeight="1">
      <c r="A1010" s="294"/>
      <c r="B1010" s="295" t="str">
        <f>IF(ISTEXT(A1010),SUMIF('Production Calendar'!$F$3:$F$171,'Crop Map'!$A1010,'Production Calendar'!$G$3:$G$171),"")</f>
        <v/>
      </c>
      <c r="C1010" s="327" t="str">
        <f t="shared" si="3"/>
        <v/>
      </c>
      <c r="D1010" s="328" t="str">
        <f t="array" ref="D1010">IF(ISBLANK(A1010),"",XLOOKUP($A1010,'Codified Game Plan'!$E$3:$E$477,'Codified Game Plan'!$G$3:$G$477,0))</f>
        <v/>
      </c>
      <c r="E1010" s="328" t="str">
        <f>IF(ISBLANK(A1010),"",MAXIFS('Codified Game Plan'!$I$3:$I$477,'Codified Game Plan'!$E$3:$E$477,A1010))</f>
        <v/>
      </c>
      <c r="F1010" s="329" t="str">
        <f t="shared" si="4"/>
        <v>      - </v>
      </c>
      <c r="G1010" s="295"/>
      <c r="H1010" s="295"/>
      <c r="I1010" s="295"/>
      <c r="J1010" s="295"/>
      <c r="K1010" s="295"/>
      <c r="L1010" s="295"/>
      <c r="M1010" s="295"/>
      <c r="N1010" s="295"/>
      <c r="O1010" s="295"/>
      <c r="P1010" s="295"/>
      <c r="Q1010" s="295"/>
      <c r="R1010" s="295"/>
    </row>
    <row r="1011" ht="15.0" customHeight="1">
      <c r="A1011" s="294"/>
      <c r="B1011" s="295" t="str">
        <f>IF(ISTEXT(A1011),SUMIF('Production Calendar'!$F$3:$F$171,'Crop Map'!$A1011,'Production Calendar'!$G$3:$G$171),"")</f>
        <v/>
      </c>
      <c r="C1011" s="327" t="str">
        <f t="shared" si="3"/>
        <v/>
      </c>
      <c r="D1011" s="328" t="str">
        <f t="array" ref="D1011">IF(ISBLANK(A1011),"",XLOOKUP($A1011,'Codified Game Plan'!$E$3:$E$477,'Codified Game Plan'!$G$3:$G$477,0))</f>
        <v/>
      </c>
      <c r="E1011" s="328" t="str">
        <f>IF(ISBLANK(A1011),"",MAXIFS('Codified Game Plan'!$I$3:$I$477,'Codified Game Plan'!$E$3:$E$477,A1011))</f>
        <v/>
      </c>
      <c r="F1011" s="329" t="str">
        <f t="shared" si="4"/>
        <v>      - </v>
      </c>
      <c r="G1011" s="295"/>
      <c r="H1011" s="295"/>
      <c r="I1011" s="295"/>
      <c r="J1011" s="295"/>
      <c r="K1011" s="295"/>
      <c r="L1011" s="295"/>
      <c r="M1011" s="295"/>
      <c r="N1011" s="295"/>
      <c r="O1011" s="295"/>
      <c r="P1011" s="295"/>
      <c r="Q1011" s="295"/>
      <c r="R1011" s="295"/>
    </row>
    <row r="1012" ht="15.0" customHeight="1">
      <c r="A1012" s="294"/>
      <c r="B1012" s="295" t="str">
        <f>IF(ISTEXT(A1012),SUMIF('Production Calendar'!$F$3:$F$171,'Crop Map'!$A1012,'Production Calendar'!$G$3:$G$171),"")</f>
        <v/>
      </c>
      <c r="C1012" s="327" t="str">
        <f t="shared" si="3"/>
        <v/>
      </c>
      <c r="D1012" s="328" t="str">
        <f t="array" ref="D1012">IF(ISBLANK(A1012),"",XLOOKUP($A1012,'Codified Game Plan'!$E$3:$E$477,'Codified Game Plan'!$G$3:$G$477,0))</f>
        <v/>
      </c>
      <c r="E1012" s="328" t="str">
        <f>IF(ISBLANK(A1012),"",MAXIFS('Codified Game Plan'!$I$3:$I$477,'Codified Game Plan'!$E$3:$E$477,A1012))</f>
        <v/>
      </c>
      <c r="F1012" s="329" t="str">
        <f t="shared" si="4"/>
        <v>      - </v>
      </c>
      <c r="G1012" s="295"/>
      <c r="H1012" s="295"/>
      <c r="I1012" s="295"/>
      <c r="J1012" s="295"/>
      <c r="K1012" s="295"/>
      <c r="L1012" s="295"/>
      <c r="M1012" s="295"/>
      <c r="N1012" s="295"/>
      <c r="O1012" s="295"/>
      <c r="P1012" s="295"/>
      <c r="Q1012" s="295"/>
      <c r="R1012" s="295"/>
    </row>
    <row r="1013" ht="15.0" customHeight="1">
      <c r="A1013" s="294"/>
      <c r="B1013" s="295" t="str">
        <f>IF(ISTEXT(A1013),SUMIF('Production Calendar'!$F$3:$F$171,'Crop Map'!$A1013,'Production Calendar'!$G$3:$G$171),"")</f>
        <v/>
      </c>
      <c r="C1013" s="327" t="str">
        <f t="shared" si="3"/>
        <v/>
      </c>
      <c r="D1013" s="328" t="str">
        <f t="array" ref="D1013">IF(ISBLANK(A1013),"",XLOOKUP($A1013,'Codified Game Plan'!$E$3:$E$477,'Codified Game Plan'!$G$3:$G$477,0))</f>
        <v/>
      </c>
      <c r="E1013" s="328" t="str">
        <f>IF(ISBLANK(A1013),"",MAXIFS('Codified Game Plan'!$I$3:$I$477,'Codified Game Plan'!$E$3:$E$477,A1013))</f>
        <v/>
      </c>
      <c r="F1013" s="329" t="str">
        <f t="shared" si="4"/>
        <v>      - </v>
      </c>
      <c r="G1013" s="295"/>
      <c r="H1013" s="295"/>
      <c r="I1013" s="295"/>
      <c r="J1013" s="295"/>
      <c r="K1013" s="295"/>
      <c r="L1013" s="295"/>
      <c r="M1013" s="295"/>
      <c r="N1013" s="295"/>
      <c r="O1013" s="295"/>
      <c r="P1013" s="295"/>
      <c r="Q1013" s="295"/>
      <c r="R1013" s="295"/>
    </row>
    <row r="1014" ht="15.0" customHeight="1">
      <c r="A1014" s="294"/>
      <c r="B1014" s="295" t="str">
        <f>IF(ISTEXT(A1014),SUMIF('Production Calendar'!$F$3:$F$171,'Crop Map'!$A1014,'Production Calendar'!$G$3:$G$171),"")</f>
        <v/>
      </c>
      <c r="C1014" s="327" t="str">
        <f t="shared" si="3"/>
        <v/>
      </c>
      <c r="D1014" s="328" t="str">
        <f t="array" ref="D1014">IF(ISBLANK(A1014),"",XLOOKUP($A1014,'Codified Game Plan'!$E$3:$E$477,'Codified Game Plan'!$G$3:$G$477,0))</f>
        <v/>
      </c>
      <c r="E1014" s="328" t="str">
        <f>IF(ISBLANK(A1014),"",MAXIFS('Codified Game Plan'!$I$3:$I$477,'Codified Game Plan'!$E$3:$E$477,A1014))</f>
        <v/>
      </c>
      <c r="F1014" s="329" t="str">
        <f t="shared" si="4"/>
        <v>      - </v>
      </c>
      <c r="G1014" s="295"/>
      <c r="H1014" s="295"/>
      <c r="I1014" s="295"/>
      <c r="J1014" s="295"/>
      <c r="K1014" s="295"/>
      <c r="L1014" s="295"/>
      <c r="M1014" s="295"/>
      <c r="N1014" s="295"/>
      <c r="O1014" s="295"/>
      <c r="P1014" s="295"/>
      <c r="Q1014" s="295"/>
      <c r="R1014" s="295"/>
    </row>
    <row r="1015" ht="15.0" customHeight="1">
      <c r="A1015" s="294"/>
      <c r="B1015" s="295" t="str">
        <f>IF(ISTEXT(A1015),SUMIF('Production Calendar'!$F$3:$F$171,'Crop Map'!$A1015,'Production Calendar'!$G$3:$G$171),"")</f>
        <v/>
      </c>
      <c r="C1015" s="327" t="str">
        <f t="shared" si="3"/>
        <v/>
      </c>
      <c r="D1015" s="328" t="str">
        <f t="array" ref="D1015">IF(ISBLANK(A1015),"",XLOOKUP($A1015,'Codified Game Plan'!$E$3:$E$477,'Codified Game Plan'!$G$3:$G$477,0))</f>
        <v/>
      </c>
      <c r="E1015" s="328" t="str">
        <f>IF(ISBLANK(A1015),"",MAXIFS('Codified Game Plan'!$I$3:$I$477,'Codified Game Plan'!$E$3:$E$477,A1015))</f>
        <v/>
      </c>
      <c r="F1015" s="329" t="str">
        <f t="shared" si="4"/>
        <v>      - </v>
      </c>
      <c r="G1015" s="295"/>
      <c r="H1015" s="295"/>
      <c r="I1015" s="295"/>
      <c r="J1015" s="295"/>
      <c r="K1015" s="295"/>
      <c r="L1015" s="295"/>
      <c r="M1015" s="295"/>
      <c r="N1015" s="295"/>
      <c r="O1015" s="295"/>
      <c r="P1015" s="295"/>
      <c r="Q1015" s="295"/>
      <c r="R1015" s="295"/>
    </row>
    <row r="1016" ht="15.0" customHeight="1">
      <c r="A1016" s="294"/>
      <c r="B1016" s="295" t="str">
        <f>IF(ISTEXT(A1016),SUMIF('Production Calendar'!$F$3:$F$171,'Crop Map'!$A1016,'Production Calendar'!$G$3:$G$171),"")</f>
        <v/>
      </c>
      <c r="C1016" s="327" t="str">
        <f t="shared" si="3"/>
        <v/>
      </c>
      <c r="D1016" s="328" t="str">
        <f t="array" ref="D1016">IF(ISBLANK(A1016),"",XLOOKUP($A1016,'Codified Game Plan'!$E$3:$E$477,'Codified Game Plan'!$G$3:$G$477,0))</f>
        <v/>
      </c>
      <c r="E1016" s="328" t="str">
        <f>IF(ISBLANK(A1016),"",MAXIFS('Codified Game Plan'!$I$3:$I$477,'Codified Game Plan'!$E$3:$E$477,A1016))</f>
        <v/>
      </c>
      <c r="F1016" s="329" t="str">
        <f t="shared" si="4"/>
        <v>      - </v>
      </c>
      <c r="G1016" s="295"/>
      <c r="H1016" s="295"/>
      <c r="I1016" s="295"/>
      <c r="J1016" s="295"/>
      <c r="K1016" s="295"/>
      <c r="L1016" s="295"/>
      <c r="M1016" s="295"/>
      <c r="N1016" s="295"/>
      <c r="O1016" s="295"/>
      <c r="P1016" s="295"/>
      <c r="Q1016" s="295"/>
      <c r="R1016" s="295"/>
    </row>
    <row r="1017" ht="15.0" customHeight="1">
      <c r="A1017" s="294"/>
      <c r="B1017" s="295" t="str">
        <f>IF(ISTEXT(A1017),SUMIF('Production Calendar'!$F$3:$F$171,'Crop Map'!$A1017,'Production Calendar'!$G$3:$G$171),"")</f>
        <v/>
      </c>
      <c r="C1017" s="327" t="str">
        <f t="shared" si="3"/>
        <v/>
      </c>
      <c r="D1017" s="328" t="str">
        <f t="array" ref="D1017">IF(ISBLANK(A1017),"",XLOOKUP($A1017,'Codified Game Plan'!$E$3:$E$477,'Codified Game Plan'!$G$3:$G$477,0))</f>
        <v/>
      </c>
      <c r="E1017" s="328" t="str">
        <f>IF(ISBLANK(A1017),"",MAXIFS('Codified Game Plan'!$I$3:$I$477,'Codified Game Plan'!$E$3:$E$477,A1017))</f>
        <v/>
      </c>
      <c r="F1017" s="329" t="str">
        <f t="shared" si="4"/>
        <v>      - </v>
      </c>
      <c r="G1017" s="295"/>
      <c r="H1017" s="295"/>
      <c r="I1017" s="295"/>
      <c r="J1017" s="295"/>
      <c r="K1017" s="295"/>
      <c r="L1017" s="295"/>
      <c r="M1017" s="295"/>
      <c r="N1017" s="295"/>
      <c r="O1017" s="295"/>
      <c r="P1017" s="295"/>
      <c r="Q1017" s="295"/>
      <c r="R1017" s="295"/>
    </row>
    <row r="1018" ht="15.0" customHeight="1">
      <c r="A1018" s="294"/>
      <c r="B1018" s="295" t="str">
        <f>IF(ISTEXT(A1018),SUMIF('Production Calendar'!$F$3:$F$171,'Crop Map'!$A1018,'Production Calendar'!$G$3:$G$171),"")</f>
        <v/>
      </c>
      <c r="C1018" s="327" t="str">
        <f t="shared" si="3"/>
        <v/>
      </c>
      <c r="D1018" s="328" t="str">
        <f t="array" ref="D1018">IF(ISBLANK(A1018),"",XLOOKUP($A1018,'Codified Game Plan'!$E$3:$E$477,'Codified Game Plan'!$G$3:$G$477,0))</f>
        <v/>
      </c>
      <c r="E1018" s="328" t="str">
        <f>IF(ISBLANK(A1018),"",MAXIFS('Codified Game Plan'!$I$3:$I$477,'Codified Game Plan'!$E$3:$E$477,A1018))</f>
        <v/>
      </c>
      <c r="F1018" s="329" t="str">
        <f t="shared" si="4"/>
        <v>      - </v>
      </c>
      <c r="G1018" s="295"/>
      <c r="H1018" s="295"/>
      <c r="I1018" s="295"/>
      <c r="J1018" s="295"/>
      <c r="K1018" s="295"/>
      <c r="L1018" s="295"/>
      <c r="M1018" s="295"/>
      <c r="N1018" s="295"/>
      <c r="O1018" s="295"/>
      <c r="P1018" s="295"/>
      <c r="Q1018" s="295"/>
      <c r="R1018" s="295"/>
    </row>
    <row r="1019" ht="15.0" customHeight="1">
      <c r="A1019" s="294"/>
      <c r="B1019" s="295" t="str">
        <f>IF(ISTEXT(A1019),SUMIF('Production Calendar'!$F$3:$F$171,'Crop Map'!$A1019,'Production Calendar'!$G$3:$G$171),"")</f>
        <v/>
      </c>
      <c r="C1019" s="327" t="str">
        <f t="shared" si="3"/>
        <v/>
      </c>
      <c r="D1019" s="328" t="str">
        <f t="array" ref="D1019">IF(ISBLANK(A1019),"",XLOOKUP($A1019,'Codified Game Plan'!$E$3:$E$477,'Codified Game Plan'!$G$3:$G$477,0))</f>
        <v/>
      </c>
      <c r="E1019" s="328" t="str">
        <f>IF(ISBLANK(A1019),"",MAXIFS('Codified Game Plan'!$I$3:$I$477,'Codified Game Plan'!$E$3:$E$477,A1019))</f>
        <v/>
      </c>
      <c r="F1019" s="329" t="str">
        <f t="shared" si="4"/>
        <v>      - </v>
      </c>
      <c r="G1019" s="295"/>
      <c r="H1019" s="295"/>
      <c r="I1019" s="295"/>
      <c r="J1019" s="295"/>
      <c r="K1019" s="295"/>
      <c r="L1019" s="295"/>
      <c r="M1019" s="295"/>
      <c r="N1019" s="295"/>
      <c r="O1019" s="295"/>
      <c r="P1019" s="295"/>
      <c r="Q1019" s="295"/>
      <c r="R1019" s="295"/>
    </row>
    <row r="1020" ht="15.0" customHeight="1">
      <c r="A1020" s="294"/>
      <c r="B1020" s="295" t="str">
        <f>IF(ISTEXT(A1020),SUMIF('Production Calendar'!$F$3:$F$171,'Crop Map'!$A1020,'Production Calendar'!$G$3:$G$171),"")</f>
        <v/>
      </c>
      <c r="C1020" s="327" t="str">
        <f t="shared" si="3"/>
        <v/>
      </c>
      <c r="D1020" s="328" t="str">
        <f t="array" ref="D1020">IF(ISBLANK(A1020),"",XLOOKUP($A1020,'Codified Game Plan'!$E$3:$E$477,'Codified Game Plan'!$G$3:$G$477,0))</f>
        <v/>
      </c>
      <c r="E1020" s="328" t="str">
        <f>IF(ISBLANK(A1020),"",MAXIFS('Codified Game Plan'!$I$3:$I$477,'Codified Game Plan'!$E$3:$E$477,A1020))</f>
        <v/>
      </c>
      <c r="F1020" s="329" t="str">
        <f t="shared" si="4"/>
        <v>      - </v>
      </c>
      <c r="G1020" s="295"/>
      <c r="H1020" s="295"/>
      <c r="I1020" s="295"/>
      <c r="J1020" s="295"/>
      <c r="K1020" s="295"/>
      <c r="L1020" s="295"/>
      <c r="M1020" s="295"/>
      <c r="N1020" s="295"/>
      <c r="O1020" s="295"/>
      <c r="P1020" s="295"/>
      <c r="Q1020" s="295"/>
      <c r="R1020" s="295"/>
    </row>
    <row r="1021" ht="15.0" customHeight="1">
      <c r="A1021" s="294"/>
      <c r="B1021" s="295" t="str">
        <f>IF(ISTEXT(A1021),SUMIF('Production Calendar'!$F$3:$F$171,'Crop Map'!$A1021,'Production Calendar'!$G$3:$G$171),"")</f>
        <v/>
      </c>
      <c r="C1021" s="327" t="str">
        <f t="shared" si="3"/>
        <v/>
      </c>
      <c r="D1021" s="328" t="str">
        <f t="array" ref="D1021">IF(ISBLANK(A1021),"",XLOOKUP($A1021,'Codified Game Plan'!$E$3:$E$477,'Codified Game Plan'!$G$3:$G$477,0))</f>
        <v/>
      </c>
      <c r="E1021" s="328" t="str">
        <f>IF(ISBLANK(A1021),"",MAXIFS('Codified Game Plan'!$I$3:$I$477,'Codified Game Plan'!$E$3:$E$477,A1021))</f>
        <v/>
      </c>
      <c r="F1021" s="329" t="str">
        <f t="shared" si="4"/>
        <v>      - </v>
      </c>
      <c r="G1021" s="295"/>
      <c r="H1021" s="295"/>
      <c r="I1021" s="295"/>
      <c r="J1021" s="295"/>
      <c r="K1021" s="295"/>
      <c r="L1021" s="295"/>
      <c r="M1021" s="295"/>
      <c r="N1021" s="295"/>
      <c r="O1021" s="295"/>
      <c r="P1021" s="295"/>
      <c r="Q1021" s="295"/>
      <c r="R1021" s="295"/>
    </row>
    <row r="1022" ht="15.0" customHeight="1">
      <c r="A1022" s="294"/>
      <c r="B1022" s="295" t="str">
        <f>IF(ISTEXT(A1022),SUMIF('Production Calendar'!$F$3:$F$171,'Crop Map'!$A1022,'Production Calendar'!$G$3:$G$171),"")</f>
        <v/>
      </c>
      <c r="C1022" s="327" t="str">
        <f t="shared" si="3"/>
        <v/>
      </c>
      <c r="D1022" s="328" t="str">
        <f t="array" ref="D1022">IF(ISBLANK(A1022),"",XLOOKUP($A1022,'Codified Game Plan'!$E$3:$E$477,'Codified Game Plan'!$G$3:$G$477,0))</f>
        <v/>
      </c>
      <c r="E1022" s="328" t="str">
        <f>IF(ISBLANK(A1022),"",MAXIFS('Codified Game Plan'!$I$3:$I$477,'Codified Game Plan'!$E$3:$E$477,A1022))</f>
        <v/>
      </c>
      <c r="F1022" s="329" t="str">
        <f t="shared" si="4"/>
        <v>      - </v>
      </c>
      <c r="G1022" s="295"/>
      <c r="H1022" s="295"/>
      <c r="I1022" s="295"/>
      <c r="J1022" s="295"/>
      <c r="K1022" s="295"/>
      <c r="L1022" s="295"/>
      <c r="M1022" s="295"/>
      <c r="N1022" s="295"/>
      <c r="O1022" s="295"/>
      <c r="P1022" s="295"/>
      <c r="Q1022" s="295"/>
      <c r="R1022" s="295"/>
    </row>
    <row r="1023" ht="15.0" customHeight="1">
      <c r="A1023" s="294"/>
      <c r="B1023" s="295" t="str">
        <f>IF(ISTEXT(A1023),SUMIF('Production Calendar'!$F$3:$F$171,'Crop Map'!$A1023,'Production Calendar'!$G$3:$G$171),"")</f>
        <v/>
      </c>
      <c r="C1023" s="327" t="str">
        <f t="shared" si="3"/>
        <v/>
      </c>
      <c r="D1023" s="328" t="str">
        <f t="array" ref="D1023">IF(ISBLANK(A1023),"",XLOOKUP($A1023,'Codified Game Plan'!$E$3:$E$477,'Codified Game Plan'!$G$3:$G$477,0))</f>
        <v/>
      </c>
      <c r="E1023" s="328" t="str">
        <f>IF(ISBLANK(A1023),"",MAXIFS('Codified Game Plan'!$I$3:$I$477,'Codified Game Plan'!$E$3:$E$477,A1023))</f>
        <v/>
      </c>
      <c r="F1023" s="329" t="str">
        <f t="shared" si="4"/>
        <v>      - </v>
      </c>
      <c r="G1023" s="295"/>
      <c r="H1023" s="295"/>
      <c r="I1023" s="295"/>
      <c r="J1023" s="295"/>
      <c r="K1023" s="295"/>
      <c r="L1023" s="295"/>
      <c r="M1023" s="295"/>
      <c r="N1023" s="295"/>
      <c r="O1023" s="295"/>
      <c r="P1023" s="295"/>
      <c r="Q1023" s="295"/>
      <c r="R1023" s="295"/>
    </row>
    <row r="1024" ht="15.0" customHeight="1">
      <c r="A1024" s="294"/>
      <c r="B1024" s="295" t="str">
        <f>IF(ISTEXT(A1024),SUMIF('Production Calendar'!$F$3:$F$171,'Crop Map'!$A1024,'Production Calendar'!$G$3:$G$171),"")</f>
        <v/>
      </c>
      <c r="C1024" s="327" t="str">
        <f t="shared" si="3"/>
        <v/>
      </c>
      <c r="D1024" s="328" t="str">
        <f t="array" ref="D1024">IF(ISBLANK(A1024),"",XLOOKUP($A1024,'Codified Game Plan'!$E$3:$E$477,'Codified Game Plan'!$G$3:$G$477,0))</f>
        <v/>
      </c>
      <c r="E1024" s="328" t="str">
        <f>IF(ISBLANK(A1024),"",MAXIFS('Codified Game Plan'!$I$3:$I$477,'Codified Game Plan'!$E$3:$E$477,A1024))</f>
        <v/>
      </c>
      <c r="F1024" s="329" t="str">
        <f t="shared" si="4"/>
        <v>      - </v>
      </c>
      <c r="G1024" s="295"/>
      <c r="H1024" s="295"/>
      <c r="I1024" s="295"/>
      <c r="J1024" s="295"/>
      <c r="K1024" s="295"/>
      <c r="L1024" s="295"/>
      <c r="M1024" s="295"/>
      <c r="N1024" s="295"/>
      <c r="O1024" s="295"/>
      <c r="P1024" s="295"/>
      <c r="Q1024" s="295"/>
      <c r="R1024" s="295"/>
    </row>
    <row r="1025" ht="15.0" customHeight="1">
      <c r="A1025" s="294"/>
      <c r="B1025" s="295" t="str">
        <f>IF(ISTEXT(A1025),SUMIF('Production Calendar'!$F$3:$F$171,'Crop Map'!$A1025,'Production Calendar'!$G$3:$G$171),"")</f>
        <v/>
      </c>
      <c r="C1025" s="327" t="str">
        <f t="shared" si="3"/>
        <v/>
      </c>
      <c r="D1025" s="328" t="str">
        <f t="array" ref="D1025">IF(ISBLANK(A1025),"",XLOOKUP($A1025,'Codified Game Plan'!$E$3:$E$477,'Codified Game Plan'!$G$3:$G$477,0))</f>
        <v/>
      </c>
      <c r="E1025" s="328" t="str">
        <f>IF(ISBLANK(A1025),"",MAXIFS('Codified Game Plan'!$I$3:$I$477,'Codified Game Plan'!$E$3:$E$477,A1025))</f>
        <v/>
      </c>
      <c r="F1025" s="329" t="str">
        <f t="shared" si="4"/>
        <v>      - </v>
      </c>
      <c r="G1025" s="295"/>
      <c r="H1025" s="295"/>
      <c r="I1025" s="295"/>
      <c r="J1025" s="295"/>
      <c r="K1025" s="295"/>
      <c r="L1025" s="295"/>
      <c r="M1025" s="295"/>
      <c r="N1025" s="295"/>
      <c r="O1025" s="295"/>
      <c r="P1025" s="295"/>
      <c r="Q1025" s="295"/>
      <c r="R1025" s="295"/>
    </row>
    <row r="1026" ht="15.0" customHeight="1">
      <c r="A1026" s="294"/>
      <c r="B1026" s="295" t="str">
        <f>IF(ISTEXT(A1026),SUMIF('Production Calendar'!$F$3:$F$171,'Crop Map'!$A1026,'Production Calendar'!$G$3:$G$171),"")</f>
        <v/>
      </c>
      <c r="C1026" s="327" t="str">
        <f t="shared" si="3"/>
        <v/>
      </c>
      <c r="D1026" s="328" t="str">
        <f t="array" ref="D1026">IF(ISBLANK(A1026),"",XLOOKUP($A1026,'Codified Game Plan'!$E$3:$E$477,'Codified Game Plan'!$G$3:$G$477,0))</f>
        <v/>
      </c>
      <c r="E1026" s="328" t="str">
        <f>IF(ISBLANK(A1026),"",MAXIFS('Codified Game Plan'!$I$3:$I$477,'Codified Game Plan'!$E$3:$E$477,A1026))</f>
        <v/>
      </c>
      <c r="F1026" s="329" t="str">
        <f t="shared" si="4"/>
        <v>      - </v>
      </c>
      <c r="G1026" s="295"/>
      <c r="H1026" s="295"/>
      <c r="I1026" s="295"/>
      <c r="J1026" s="295"/>
      <c r="K1026" s="295"/>
      <c r="L1026" s="295"/>
      <c r="M1026" s="295"/>
      <c r="N1026" s="295"/>
      <c r="O1026" s="295"/>
      <c r="P1026" s="295"/>
      <c r="Q1026" s="295"/>
      <c r="R1026" s="295"/>
    </row>
    <row r="1027" ht="15.0" customHeight="1">
      <c r="A1027" s="294"/>
      <c r="B1027" s="295" t="str">
        <f>IF(ISTEXT(A1027),SUMIF('Production Calendar'!$F$3:$F$171,'Crop Map'!$A1027,'Production Calendar'!$G$3:$G$171),"")</f>
        <v/>
      </c>
      <c r="C1027" s="327" t="str">
        <f t="shared" si="3"/>
        <v/>
      </c>
      <c r="D1027" s="328" t="str">
        <f t="array" ref="D1027">IF(ISBLANK(A1027),"",XLOOKUP($A1027,'Codified Game Plan'!$E$3:$E$477,'Codified Game Plan'!$G$3:$G$477,0))</f>
        <v/>
      </c>
      <c r="E1027" s="328" t="str">
        <f>IF(ISBLANK(A1027),"",MAXIFS('Codified Game Plan'!$I$3:$I$477,'Codified Game Plan'!$E$3:$E$477,A1027))</f>
        <v/>
      </c>
      <c r="F1027" s="329" t="str">
        <f t="shared" si="4"/>
        <v>      - </v>
      </c>
      <c r="G1027" s="295"/>
      <c r="H1027" s="295"/>
      <c r="I1027" s="295"/>
      <c r="J1027" s="295"/>
      <c r="K1027" s="295"/>
      <c r="L1027" s="295"/>
      <c r="M1027" s="295"/>
      <c r="N1027" s="295"/>
      <c r="O1027" s="295"/>
      <c r="P1027" s="295"/>
      <c r="Q1027" s="295"/>
      <c r="R1027" s="295"/>
    </row>
    <row r="1028" ht="15.0" customHeight="1">
      <c r="A1028" s="294"/>
      <c r="B1028" s="295" t="str">
        <f>IF(ISTEXT(A1028),SUMIF('Production Calendar'!$F$3:$F$171,'Crop Map'!$A1028,'Production Calendar'!$G$3:$G$171),"")</f>
        <v/>
      </c>
      <c r="C1028" s="327" t="str">
        <f t="shared" si="3"/>
        <v/>
      </c>
      <c r="D1028" s="328" t="str">
        <f t="array" ref="D1028">IF(ISBLANK(A1028),"",XLOOKUP($A1028,'Codified Game Plan'!$E$3:$E$477,'Codified Game Plan'!$G$3:$G$477,0))</f>
        <v/>
      </c>
      <c r="E1028" s="328" t="str">
        <f>IF(ISBLANK(A1028),"",MAXIFS('Codified Game Plan'!$I$3:$I$477,'Codified Game Plan'!$E$3:$E$477,A1028))</f>
        <v/>
      </c>
      <c r="F1028" s="329" t="str">
        <f t="shared" si="4"/>
        <v>      - </v>
      </c>
      <c r="G1028" s="295"/>
      <c r="H1028" s="295"/>
      <c r="I1028" s="295"/>
      <c r="J1028" s="295"/>
      <c r="K1028" s="295"/>
      <c r="L1028" s="295"/>
      <c r="M1028" s="295"/>
      <c r="N1028" s="295"/>
      <c r="O1028" s="295"/>
      <c r="P1028" s="295"/>
      <c r="Q1028" s="295"/>
      <c r="R1028" s="295"/>
    </row>
    <row r="1029" ht="15.0" customHeight="1">
      <c r="A1029" s="294"/>
      <c r="B1029" s="295" t="str">
        <f>IF(ISTEXT(A1029),SUMIF('Production Calendar'!$F$3:$F$171,'Crop Map'!$A1029,'Production Calendar'!$G$3:$G$171),"")</f>
        <v/>
      </c>
      <c r="C1029" s="327" t="str">
        <f t="shared" si="3"/>
        <v/>
      </c>
      <c r="D1029" s="328" t="str">
        <f t="array" ref="D1029">IF(ISBLANK(A1029),"",XLOOKUP($A1029,'Codified Game Plan'!$E$3:$E$477,'Codified Game Plan'!$G$3:$G$477,0))</f>
        <v/>
      </c>
      <c r="E1029" s="328" t="str">
        <f>IF(ISBLANK(A1029),"",MAXIFS('Codified Game Plan'!$I$3:$I$477,'Codified Game Plan'!$E$3:$E$477,A1029))</f>
        <v/>
      </c>
      <c r="F1029" s="329" t="str">
        <f t="shared" si="4"/>
        <v>      - </v>
      </c>
      <c r="G1029" s="295"/>
      <c r="H1029" s="295"/>
      <c r="I1029" s="295"/>
      <c r="J1029" s="295"/>
      <c r="K1029" s="295"/>
      <c r="L1029" s="295"/>
      <c r="M1029" s="295"/>
      <c r="N1029" s="295"/>
      <c r="O1029" s="295"/>
      <c r="P1029" s="295"/>
      <c r="Q1029" s="295"/>
      <c r="R1029" s="295"/>
    </row>
    <row r="1030" ht="15.0" customHeight="1">
      <c r="A1030" s="294"/>
      <c r="B1030" s="295" t="str">
        <f>IF(ISTEXT(A1030),SUMIF('Production Calendar'!$F$3:$F$171,'Crop Map'!$A1030,'Production Calendar'!$G$3:$G$171),"")</f>
        <v/>
      </c>
      <c r="C1030" s="327" t="str">
        <f t="shared" si="3"/>
        <v/>
      </c>
      <c r="D1030" s="328" t="str">
        <f t="array" ref="D1030">IF(ISBLANK(A1030),"",XLOOKUP($A1030,'Codified Game Plan'!$E$3:$E$477,'Codified Game Plan'!$G$3:$G$477,0))</f>
        <v/>
      </c>
      <c r="E1030" s="328" t="str">
        <f>IF(ISBLANK(A1030),"",MAXIFS('Codified Game Plan'!$I$3:$I$477,'Codified Game Plan'!$E$3:$E$477,A1030))</f>
        <v/>
      </c>
      <c r="F1030" s="329" t="str">
        <f t="shared" si="4"/>
        <v>      - </v>
      </c>
      <c r="G1030" s="295"/>
      <c r="H1030" s="295"/>
      <c r="I1030" s="295"/>
      <c r="J1030" s="295"/>
      <c r="K1030" s="295"/>
      <c r="L1030" s="295"/>
      <c r="M1030" s="295"/>
      <c r="N1030" s="295"/>
      <c r="O1030" s="295"/>
      <c r="P1030" s="295"/>
      <c r="Q1030" s="295"/>
      <c r="R1030" s="295"/>
    </row>
    <row r="1031" ht="15.0" customHeight="1">
      <c r="A1031" s="294"/>
      <c r="B1031" s="295" t="str">
        <f>IF(ISTEXT(A1031),SUMIF('Production Calendar'!$F$3:$F$171,'Crop Map'!$A1031,'Production Calendar'!$G$3:$G$171),"")</f>
        <v/>
      </c>
      <c r="C1031" s="327" t="str">
        <f t="shared" si="3"/>
        <v/>
      </c>
      <c r="D1031" s="328" t="str">
        <f t="array" ref="D1031">IF(ISBLANK(A1031),"",XLOOKUP($A1031,'Codified Game Plan'!$E$3:$E$477,'Codified Game Plan'!$G$3:$G$477,0))</f>
        <v/>
      </c>
      <c r="E1031" s="328" t="str">
        <f>IF(ISBLANK(A1031),"",MAXIFS('Codified Game Plan'!$I$3:$I$477,'Codified Game Plan'!$E$3:$E$477,A1031))</f>
        <v/>
      </c>
      <c r="F1031" s="329" t="str">
        <f t="shared" si="4"/>
        <v>      - </v>
      </c>
      <c r="G1031" s="295"/>
      <c r="H1031" s="295"/>
      <c r="I1031" s="295"/>
      <c r="J1031" s="295"/>
      <c r="K1031" s="295"/>
      <c r="L1031" s="295"/>
      <c r="M1031" s="295"/>
      <c r="N1031" s="295"/>
      <c r="O1031" s="295"/>
      <c r="P1031" s="295"/>
      <c r="Q1031" s="295"/>
      <c r="R1031" s="295"/>
    </row>
    <row r="1032" ht="15.0" customHeight="1">
      <c r="A1032" s="294"/>
      <c r="B1032" s="295" t="str">
        <f>IF(ISTEXT(A1032),SUMIF('Production Calendar'!$F$3:$F$171,'Crop Map'!$A1032,'Production Calendar'!$G$3:$G$171),"")</f>
        <v/>
      </c>
      <c r="C1032" s="327" t="str">
        <f t="shared" si="3"/>
        <v/>
      </c>
      <c r="D1032" s="328" t="str">
        <f t="array" ref="D1032">IF(ISBLANK(A1032),"",XLOOKUP($A1032,'Codified Game Plan'!$E$3:$E$477,'Codified Game Plan'!$G$3:$G$477,0))</f>
        <v/>
      </c>
      <c r="E1032" s="328" t="str">
        <f>IF(ISBLANK(A1032),"",MAXIFS('Codified Game Plan'!$I$3:$I$477,'Codified Game Plan'!$E$3:$E$477,A1032))</f>
        <v/>
      </c>
      <c r="F1032" s="329" t="str">
        <f t="shared" si="4"/>
        <v>      - </v>
      </c>
      <c r="G1032" s="295"/>
      <c r="H1032" s="295"/>
      <c r="I1032" s="295"/>
      <c r="J1032" s="295"/>
      <c r="K1032" s="295"/>
      <c r="L1032" s="295"/>
      <c r="M1032" s="295"/>
      <c r="N1032" s="295"/>
      <c r="O1032" s="295"/>
      <c r="P1032" s="295"/>
      <c r="Q1032" s="295"/>
      <c r="R1032" s="295"/>
    </row>
    <row r="1033" ht="15.0" customHeight="1">
      <c r="A1033" s="294"/>
      <c r="B1033" s="295" t="str">
        <f>IF(ISTEXT(A1033),SUMIF('Production Calendar'!$F$3:$F$171,'Crop Map'!$A1033,'Production Calendar'!$G$3:$G$171),"")</f>
        <v/>
      </c>
      <c r="C1033" s="327" t="str">
        <f t="shared" si="3"/>
        <v/>
      </c>
      <c r="D1033" s="328" t="str">
        <f t="array" ref="D1033">IF(ISBLANK(A1033),"",XLOOKUP($A1033,'Codified Game Plan'!$E$3:$E$477,'Codified Game Plan'!$G$3:$G$477,0))</f>
        <v/>
      </c>
      <c r="E1033" s="328" t="str">
        <f>IF(ISBLANK(A1033),"",MAXIFS('Codified Game Plan'!$I$3:$I$477,'Codified Game Plan'!$E$3:$E$477,A1033))</f>
        <v/>
      </c>
      <c r="F1033" s="329" t="str">
        <f t="shared" si="4"/>
        <v>      - </v>
      </c>
      <c r="G1033" s="295"/>
      <c r="H1033" s="295"/>
      <c r="I1033" s="295"/>
      <c r="J1033" s="295"/>
      <c r="K1033" s="295"/>
      <c r="L1033" s="295"/>
      <c r="M1033" s="295"/>
      <c r="N1033" s="295"/>
      <c r="O1033" s="295"/>
      <c r="P1033" s="295"/>
      <c r="Q1033" s="295"/>
      <c r="R1033" s="295"/>
    </row>
    <row r="1034" ht="15.0" customHeight="1">
      <c r="A1034" s="294"/>
      <c r="B1034" s="295" t="str">
        <f>IF(ISTEXT(A1034),SUMIF('Production Calendar'!$F$3:$F$171,'Crop Map'!$A1034,'Production Calendar'!$G$3:$G$171),"")</f>
        <v/>
      </c>
      <c r="C1034" s="327" t="str">
        <f t="shared" si="3"/>
        <v/>
      </c>
      <c r="D1034" s="328" t="str">
        <f t="array" ref="D1034">IF(ISBLANK(A1034),"",XLOOKUP($A1034,'Codified Game Plan'!$E$3:$E$477,'Codified Game Plan'!$G$3:$G$477,0))</f>
        <v/>
      </c>
      <c r="E1034" s="328" t="str">
        <f>IF(ISBLANK(A1034),"",MAXIFS('Codified Game Plan'!$I$3:$I$477,'Codified Game Plan'!$E$3:$E$477,A1034))</f>
        <v/>
      </c>
      <c r="F1034" s="329" t="str">
        <f t="shared" si="4"/>
        <v>      - </v>
      </c>
      <c r="G1034" s="295"/>
      <c r="H1034" s="295"/>
      <c r="I1034" s="295"/>
      <c r="J1034" s="295"/>
      <c r="K1034" s="295"/>
      <c r="L1034" s="295"/>
      <c r="M1034" s="295"/>
      <c r="N1034" s="295"/>
      <c r="O1034" s="295"/>
      <c r="P1034" s="295"/>
      <c r="Q1034" s="295"/>
      <c r="R1034" s="295"/>
    </row>
    <row r="1035" ht="15.0" customHeight="1">
      <c r="A1035" s="294"/>
      <c r="B1035" s="295" t="str">
        <f>IF(ISTEXT(A1035),SUMIF('Production Calendar'!$F$3:$F$171,'Crop Map'!$A1035,'Production Calendar'!$G$3:$G$171),"")</f>
        <v/>
      </c>
      <c r="C1035" s="327" t="str">
        <f t="shared" si="3"/>
        <v/>
      </c>
      <c r="D1035" s="328" t="str">
        <f t="array" ref="D1035">IF(ISBLANK(A1035),"",XLOOKUP($A1035,'Codified Game Plan'!$E$3:$E$477,'Codified Game Plan'!$G$3:$G$477,0))</f>
        <v/>
      </c>
      <c r="E1035" s="328" t="str">
        <f>IF(ISBLANK(A1035),"",MAXIFS('Codified Game Plan'!$I$3:$I$477,'Codified Game Plan'!$E$3:$E$477,A1035))</f>
        <v/>
      </c>
      <c r="F1035" s="329" t="str">
        <f t="shared" si="4"/>
        <v>      - </v>
      </c>
      <c r="G1035" s="295"/>
      <c r="H1035" s="295"/>
      <c r="I1035" s="295"/>
      <c r="J1035" s="295"/>
      <c r="K1035" s="295"/>
      <c r="L1035" s="295"/>
      <c r="M1035" s="295"/>
      <c r="N1035" s="295"/>
      <c r="O1035" s="295"/>
      <c r="P1035" s="295"/>
      <c r="Q1035" s="295"/>
      <c r="R1035" s="295"/>
    </row>
    <row r="1036" ht="15.0" customHeight="1">
      <c r="A1036" s="294"/>
      <c r="B1036" s="295" t="str">
        <f>IF(ISTEXT(A1036),SUMIF('Production Calendar'!$F$3:$F$171,'Crop Map'!$A1036,'Production Calendar'!$G$3:$G$171),"")</f>
        <v/>
      </c>
      <c r="C1036" s="327" t="str">
        <f t="shared" si="3"/>
        <v/>
      </c>
      <c r="D1036" s="328" t="str">
        <f t="array" ref="D1036">IF(ISBLANK(A1036),"",XLOOKUP($A1036,'Codified Game Plan'!$E$3:$E$477,'Codified Game Plan'!$G$3:$G$477,0))</f>
        <v/>
      </c>
      <c r="E1036" s="328" t="str">
        <f>IF(ISBLANK(A1036),"",MAXIFS('Codified Game Plan'!$I$3:$I$477,'Codified Game Plan'!$E$3:$E$477,A1036))</f>
        <v/>
      </c>
      <c r="F1036" s="329" t="str">
        <f t="shared" si="4"/>
        <v>      - </v>
      </c>
      <c r="G1036" s="295"/>
      <c r="H1036" s="295"/>
      <c r="I1036" s="295"/>
      <c r="J1036" s="295"/>
      <c r="K1036" s="295"/>
      <c r="L1036" s="295"/>
      <c r="M1036" s="295"/>
      <c r="N1036" s="295"/>
      <c r="O1036" s="295"/>
      <c r="P1036" s="295"/>
      <c r="Q1036" s="295"/>
      <c r="R1036" s="295"/>
    </row>
    <row r="1037" ht="15.0" customHeight="1">
      <c r="A1037" s="294"/>
      <c r="B1037" s="295" t="str">
        <f>IF(ISTEXT(A1037),SUMIF('Production Calendar'!$F$3:$F$171,'Crop Map'!$A1037,'Production Calendar'!$G$3:$G$171),"")</f>
        <v/>
      </c>
      <c r="C1037" s="327" t="str">
        <f t="shared" si="3"/>
        <v/>
      </c>
      <c r="D1037" s="328" t="str">
        <f t="array" ref="D1037">IF(ISBLANK(A1037),"",XLOOKUP($A1037,'Codified Game Plan'!$E$3:$E$477,'Codified Game Plan'!$G$3:$G$477,0))</f>
        <v/>
      </c>
      <c r="E1037" s="328" t="str">
        <f>IF(ISBLANK(A1037),"",MAXIFS('Codified Game Plan'!$I$3:$I$477,'Codified Game Plan'!$E$3:$E$477,A1037))</f>
        <v/>
      </c>
      <c r="F1037" s="329" t="str">
        <f t="shared" si="4"/>
        <v>      - </v>
      </c>
      <c r="G1037" s="295"/>
      <c r="H1037" s="295"/>
      <c r="I1037" s="295"/>
      <c r="J1037" s="295"/>
      <c r="K1037" s="295"/>
      <c r="L1037" s="295"/>
      <c r="M1037" s="295"/>
      <c r="N1037" s="295"/>
      <c r="O1037" s="295"/>
      <c r="P1037" s="295"/>
      <c r="Q1037" s="295"/>
      <c r="R1037" s="295"/>
    </row>
    <row r="1038" ht="15.0" customHeight="1">
      <c r="A1038" s="294"/>
      <c r="B1038" s="295" t="str">
        <f>IF(ISTEXT(A1038),SUMIF('Production Calendar'!$F$3:$F$171,'Crop Map'!$A1038,'Production Calendar'!$G$3:$G$171),"")</f>
        <v/>
      </c>
      <c r="C1038" s="327" t="str">
        <f t="shared" si="3"/>
        <v/>
      </c>
      <c r="D1038" s="328" t="str">
        <f t="array" ref="D1038">IF(ISBLANK(A1038),"",XLOOKUP($A1038,'Codified Game Plan'!$E$3:$E$477,'Codified Game Plan'!$G$3:$G$477,0))</f>
        <v/>
      </c>
      <c r="E1038" s="328" t="str">
        <f>IF(ISBLANK(A1038),"",MAXIFS('Codified Game Plan'!$I$3:$I$477,'Codified Game Plan'!$E$3:$E$477,A1038))</f>
        <v/>
      </c>
      <c r="F1038" s="329" t="str">
        <f t="shared" si="4"/>
        <v>      - </v>
      </c>
      <c r="G1038" s="295"/>
      <c r="H1038" s="295"/>
      <c r="I1038" s="295"/>
      <c r="J1038" s="295"/>
      <c r="K1038" s="295"/>
      <c r="L1038" s="295"/>
      <c r="M1038" s="295"/>
      <c r="N1038" s="295"/>
      <c r="O1038" s="295"/>
      <c r="P1038" s="295"/>
      <c r="Q1038" s="295"/>
      <c r="R1038" s="295"/>
    </row>
    <row r="1039" ht="15.0" customHeight="1">
      <c r="A1039" s="294"/>
      <c r="B1039" s="295" t="str">
        <f>IF(ISTEXT(A1039),SUMIF('Production Calendar'!$F$3:$F$171,'Crop Map'!$A1039,'Production Calendar'!$G$3:$G$171),"")</f>
        <v/>
      </c>
      <c r="C1039" s="327" t="str">
        <f t="shared" si="3"/>
        <v/>
      </c>
      <c r="D1039" s="328" t="str">
        <f t="array" ref="D1039">IF(ISBLANK(A1039),"",XLOOKUP($A1039,'Codified Game Plan'!$E$3:$E$477,'Codified Game Plan'!$G$3:$G$477,0))</f>
        <v/>
      </c>
      <c r="E1039" s="328" t="str">
        <f>IF(ISBLANK(A1039),"",MAXIFS('Codified Game Plan'!$I$3:$I$477,'Codified Game Plan'!$E$3:$E$477,A1039))</f>
        <v/>
      </c>
      <c r="F1039" s="329" t="str">
        <f t="shared" si="4"/>
        <v>      - </v>
      </c>
      <c r="G1039" s="295"/>
      <c r="H1039" s="295"/>
      <c r="I1039" s="295"/>
      <c r="J1039" s="295"/>
      <c r="K1039" s="295"/>
      <c r="L1039" s="295"/>
      <c r="M1039" s="295"/>
      <c r="N1039" s="295"/>
      <c r="O1039" s="295"/>
      <c r="P1039" s="295"/>
      <c r="Q1039" s="295"/>
      <c r="R1039" s="295"/>
    </row>
    <row r="1040" ht="15.0" customHeight="1">
      <c r="A1040" s="294"/>
      <c r="B1040" s="295" t="str">
        <f>IF(ISTEXT(A1040),SUMIF('Production Calendar'!$F$3:$F$171,'Crop Map'!$A1040,'Production Calendar'!$G$3:$G$171),"")</f>
        <v/>
      </c>
      <c r="C1040" s="327" t="str">
        <f t="shared" si="3"/>
        <v/>
      </c>
      <c r="D1040" s="328" t="str">
        <f t="array" ref="D1040">IF(ISBLANK(A1040),"",XLOOKUP($A1040,'Codified Game Plan'!$E$3:$E$477,'Codified Game Plan'!$G$3:$G$477,0))</f>
        <v/>
      </c>
      <c r="E1040" s="328" t="str">
        <f>IF(ISBLANK(A1040),"",MAXIFS('Codified Game Plan'!$I$3:$I$477,'Codified Game Plan'!$E$3:$E$477,A1040))</f>
        <v/>
      </c>
      <c r="F1040" s="329" t="str">
        <f t="shared" si="4"/>
        <v>      - </v>
      </c>
      <c r="G1040" s="295"/>
      <c r="H1040" s="295"/>
      <c r="I1040" s="295"/>
      <c r="J1040" s="295"/>
      <c r="K1040" s="295"/>
      <c r="L1040" s="295"/>
      <c r="M1040" s="295"/>
      <c r="N1040" s="295"/>
      <c r="O1040" s="295"/>
      <c r="P1040" s="295"/>
      <c r="Q1040" s="295"/>
      <c r="R1040" s="295"/>
    </row>
    <row r="1041" ht="15.0" customHeight="1">
      <c r="A1041" s="294"/>
      <c r="B1041" s="295" t="str">
        <f>IF(ISTEXT(A1041),SUMIF('Production Calendar'!$F$3:$F$171,'Crop Map'!$A1041,'Production Calendar'!$G$3:$G$171),"")</f>
        <v/>
      </c>
      <c r="C1041" s="327" t="str">
        <f t="shared" si="3"/>
        <v/>
      </c>
      <c r="D1041" s="328" t="str">
        <f t="array" ref="D1041">IF(ISBLANK(A1041),"",XLOOKUP($A1041,'Codified Game Plan'!$E$3:$E$477,'Codified Game Plan'!$G$3:$G$477,0))</f>
        <v/>
      </c>
      <c r="E1041" s="328" t="str">
        <f>IF(ISBLANK(A1041),"",MAXIFS('Codified Game Plan'!$I$3:$I$477,'Codified Game Plan'!$E$3:$E$477,A1041))</f>
        <v/>
      </c>
      <c r="F1041" s="329" t="str">
        <f t="shared" si="4"/>
        <v>      - </v>
      </c>
      <c r="G1041" s="295"/>
      <c r="H1041" s="295"/>
      <c r="I1041" s="295"/>
      <c r="J1041" s="295"/>
      <c r="K1041" s="295"/>
      <c r="L1041" s="295"/>
      <c r="M1041" s="295"/>
      <c r="N1041" s="295"/>
      <c r="O1041" s="295"/>
      <c r="P1041" s="295"/>
      <c r="Q1041" s="295"/>
      <c r="R1041" s="295"/>
    </row>
    <row r="1042" ht="15.0" customHeight="1">
      <c r="A1042" s="294"/>
      <c r="B1042" s="295" t="str">
        <f>IF(ISTEXT(A1042),SUMIF('Production Calendar'!$F$3:$F$171,'Crop Map'!$A1042,'Production Calendar'!$G$3:$G$171),"")</f>
        <v/>
      </c>
      <c r="C1042" s="327" t="str">
        <f t="shared" si="3"/>
        <v/>
      </c>
      <c r="D1042" s="328" t="str">
        <f t="array" ref="D1042">IF(ISBLANK(A1042),"",XLOOKUP($A1042,'Codified Game Plan'!$E$3:$E$477,'Codified Game Plan'!$G$3:$G$477,0))</f>
        <v/>
      </c>
      <c r="E1042" s="328" t="str">
        <f>IF(ISBLANK(A1042),"",MAXIFS('Codified Game Plan'!$I$3:$I$477,'Codified Game Plan'!$E$3:$E$477,A1042))</f>
        <v/>
      </c>
      <c r="F1042" s="329" t="str">
        <f t="shared" si="4"/>
        <v>      - </v>
      </c>
      <c r="G1042" s="295"/>
      <c r="H1042" s="295"/>
      <c r="I1042" s="295"/>
      <c r="J1042" s="295"/>
      <c r="K1042" s="295"/>
      <c r="L1042" s="295"/>
      <c r="M1042" s="295"/>
      <c r="N1042" s="295"/>
      <c r="O1042" s="295"/>
      <c r="P1042" s="295"/>
      <c r="Q1042" s="295"/>
      <c r="R1042" s="295"/>
    </row>
    <row r="1043" ht="15.0" customHeight="1">
      <c r="A1043" s="294"/>
      <c r="B1043" s="295" t="str">
        <f>IF(ISTEXT(A1043),SUMIF('Production Calendar'!$F$3:$F$171,'Crop Map'!$A1043,'Production Calendar'!$G$3:$G$171),"")</f>
        <v/>
      </c>
      <c r="C1043" s="327" t="str">
        <f t="shared" si="3"/>
        <v/>
      </c>
      <c r="D1043" s="328" t="str">
        <f t="array" ref="D1043">IF(ISBLANK(A1043),"",XLOOKUP($A1043,'Codified Game Plan'!$E$3:$E$477,'Codified Game Plan'!$G$3:$G$477,0))</f>
        <v/>
      </c>
      <c r="E1043" s="328" t="str">
        <f>IF(ISBLANK(A1043),"",MAXIFS('Codified Game Plan'!$I$3:$I$477,'Codified Game Plan'!$E$3:$E$477,A1043))</f>
        <v/>
      </c>
      <c r="F1043" s="329" t="str">
        <f t="shared" si="4"/>
        <v>      - </v>
      </c>
      <c r="G1043" s="295"/>
      <c r="H1043" s="295"/>
      <c r="I1043" s="295"/>
      <c r="J1043" s="295"/>
      <c r="K1043" s="295"/>
      <c r="L1043" s="295"/>
      <c r="M1043" s="295"/>
      <c r="N1043" s="295"/>
      <c r="O1043" s="295"/>
      <c r="P1043" s="295"/>
      <c r="Q1043" s="295"/>
      <c r="R1043" s="295"/>
    </row>
    <row r="1044" ht="15.0" customHeight="1">
      <c r="A1044" s="294"/>
      <c r="B1044" s="295" t="str">
        <f>IF(ISTEXT(A1044),SUMIF('Production Calendar'!$F$3:$F$171,'Crop Map'!$A1044,'Production Calendar'!$G$3:$G$171),"")</f>
        <v/>
      </c>
      <c r="C1044" s="327" t="str">
        <f t="shared" si="3"/>
        <v/>
      </c>
      <c r="D1044" s="328" t="str">
        <f t="array" ref="D1044">IF(ISBLANK(A1044),"",XLOOKUP($A1044,'Codified Game Plan'!$E$3:$E$477,'Codified Game Plan'!$G$3:$G$477,0))</f>
        <v/>
      </c>
      <c r="E1044" s="328" t="str">
        <f>IF(ISBLANK(A1044),"",MAXIFS('Codified Game Plan'!$I$3:$I$477,'Codified Game Plan'!$E$3:$E$477,A1044))</f>
        <v/>
      </c>
      <c r="F1044" s="329" t="str">
        <f t="shared" si="4"/>
        <v>      - </v>
      </c>
      <c r="G1044" s="295"/>
      <c r="H1044" s="295"/>
      <c r="I1044" s="295"/>
      <c r="J1044" s="295"/>
      <c r="K1044" s="295"/>
      <c r="L1044" s="295"/>
      <c r="M1044" s="295"/>
      <c r="N1044" s="295"/>
      <c r="O1044" s="295"/>
      <c r="P1044" s="295"/>
      <c r="Q1044" s="295"/>
      <c r="R1044" s="295"/>
    </row>
    <row r="1045" ht="15.0" customHeight="1">
      <c r="A1045" s="294"/>
      <c r="B1045" s="295" t="str">
        <f>IF(ISTEXT(A1045),SUMIF('Production Calendar'!$F$3:$F$171,'Crop Map'!$A1045,'Production Calendar'!$G$3:$G$171),"")</f>
        <v/>
      </c>
      <c r="C1045" s="327" t="str">
        <f t="shared" si="3"/>
        <v/>
      </c>
      <c r="D1045" s="328" t="str">
        <f t="array" ref="D1045">IF(ISBLANK(A1045),"",XLOOKUP($A1045,'Codified Game Plan'!$E$3:$E$477,'Codified Game Plan'!$G$3:$G$477,0))</f>
        <v/>
      </c>
      <c r="E1045" s="328" t="str">
        <f>IF(ISBLANK(A1045),"",MAXIFS('Codified Game Plan'!$I$3:$I$477,'Codified Game Plan'!$E$3:$E$477,A1045))</f>
        <v/>
      </c>
      <c r="F1045" s="329" t="str">
        <f t="shared" si="4"/>
        <v>      - </v>
      </c>
      <c r="G1045" s="295"/>
      <c r="H1045" s="295"/>
      <c r="I1045" s="295"/>
      <c r="J1045" s="295"/>
      <c r="K1045" s="295"/>
      <c r="L1045" s="295"/>
      <c r="M1045" s="295"/>
      <c r="N1045" s="295"/>
      <c r="O1045" s="295"/>
      <c r="P1045" s="295"/>
      <c r="Q1045" s="295"/>
      <c r="R1045" s="295"/>
    </row>
    <row r="1046" ht="15.0" customHeight="1">
      <c r="A1046" s="294"/>
      <c r="B1046" s="295" t="str">
        <f>IF(ISTEXT(A1046),SUMIF('Production Calendar'!$F$3:$F$171,'Crop Map'!$A1046,'Production Calendar'!$G$3:$G$171),"")</f>
        <v/>
      </c>
      <c r="C1046" s="327" t="str">
        <f t="shared" si="3"/>
        <v/>
      </c>
      <c r="D1046" s="328" t="str">
        <f t="array" ref="D1046">IF(ISBLANK(A1046),"",XLOOKUP($A1046,'Codified Game Plan'!$E$3:$E$477,'Codified Game Plan'!$G$3:$G$477,0))</f>
        <v/>
      </c>
      <c r="E1046" s="328" t="str">
        <f>IF(ISBLANK(A1046),"",MAXIFS('Codified Game Plan'!$I$3:$I$477,'Codified Game Plan'!$E$3:$E$477,A1046))</f>
        <v/>
      </c>
      <c r="F1046" s="329" t="str">
        <f t="shared" si="4"/>
        <v>      - </v>
      </c>
      <c r="G1046" s="295"/>
      <c r="H1046" s="295"/>
      <c r="I1046" s="295"/>
      <c r="J1046" s="295"/>
      <c r="K1046" s="295"/>
      <c r="L1046" s="295"/>
      <c r="M1046" s="295"/>
      <c r="N1046" s="295"/>
      <c r="O1046" s="295"/>
      <c r="P1046" s="295"/>
      <c r="Q1046" s="295"/>
      <c r="R1046" s="295"/>
    </row>
    <row r="1047" ht="15.0" customHeight="1">
      <c r="A1047" s="294"/>
      <c r="B1047" s="295" t="str">
        <f>IF(ISTEXT(A1047),SUMIF('Production Calendar'!$F$3:$F$171,'Crop Map'!$A1047,'Production Calendar'!$G$3:$G$171),"")</f>
        <v/>
      </c>
      <c r="C1047" s="327" t="str">
        <f t="shared" si="3"/>
        <v/>
      </c>
      <c r="D1047" s="328" t="str">
        <f t="array" ref="D1047">IF(ISBLANK(A1047),"",XLOOKUP($A1047,'Codified Game Plan'!$E$3:$E$477,'Codified Game Plan'!$G$3:$G$477,0))</f>
        <v/>
      </c>
      <c r="E1047" s="328" t="str">
        <f>IF(ISBLANK(A1047),"",MAXIFS('Codified Game Plan'!$I$3:$I$477,'Codified Game Plan'!$E$3:$E$477,A1047))</f>
        <v/>
      </c>
      <c r="F1047" s="329" t="str">
        <f t="shared" si="4"/>
        <v>      - </v>
      </c>
      <c r="G1047" s="295"/>
      <c r="H1047" s="295"/>
      <c r="I1047" s="295"/>
      <c r="J1047" s="295"/>
      <c r="K1047" s="295"/>
      <c r="L1047" s="295"/>
      <c r="M1047" s="295"/>
      <c r="N1047" s="295"/>
      <c r="O1047" s="295"/>
      <c r="P1047" s="295"/>
      <c r="Q1047" s="295"/>
      <c r="R1047" s="295"/>
    </row>
    <row r="1048" ht="15.0" customHeight="1">
      <c r="A1048" s="294"/>
      <c r="B1048" s="295" t="str">
        <f>IF(ISTEXT(A1048),SUMIF('Production Calendar'!$F$3:$F$171,'Crop Map'!$A1048,'Production Calendar'!$G$3:$G$171),"")</f>
        <v/>
      </c>
      <c r="C1048" s="327" t="str">
        <f t="shared" si="3"/>
        <v/>
      </c>
      <c r="D1048" s="328" t="str">
        <f t="array" ref="D1048">IF(ISBLANK(A1048),"",XLOOKUP($A1048,'Codified Game Plan'!$E$3:$E$477,'Codified Game Plan'!$G$3:$G$477,0))</f>
        <v/>
      </c>
      <c r="E1048" s="328" t="str">
        <f>IF(ISBLANK(A1048),"",MAXIFS('Codified Game Plan'!$I$3:$I$477,'Codified Game Plan'!$E$3:$E$477,A1048))</f>
        <v/>
      </c>
      <c r="F1048" s="329" t="str">
        <f t="shared" si="4"/>
        <v>      - </v>
      </c>
      <c r="G1048" s="295"/>
      <c r="H1048" s="295"/>
      <c r="I1048" s="295"/>
      <c r="J1048" s="295"/>
      <c r="K1048" s="295"/>
      <c r="L1048" s="295"/>
      <c r="M1048" s="295"/>
      <c r="N1048" s="295"/>
      <c r="O1048" s="295"/>
      <c r="P1048" s="295"/>
      <c r="Q1048" s="295"/>
      <c r="R1048" s="295"/>
    </row>
    <row r="1049" ht="15.0" customHeight="1">
      <c r="A1049" s="294"/>
      <c r="B1049" s="295" t="str">
        <f>IF(ISTEXT(A1049),SUMIF('Production Calendar'!$F$3:$F$171,'Crop Map'!$A1049,'Production Calendar'!$G$3:$G$171),"")</f>
        <v/>
      </c>
      <c r="C1049" s="327" t="str">
        <f t="shared" si="3"/>
        <v/>
      </c>
      <c r="D1049" s="328" t="str">
        <f t="array" ref="D1049">IF(ISBLANK(A1049),"",XLOOKUP($A1049,'Codified Game Plan'!$E$3:$E$477,'Codified Game Plan'!$G$3:$G$477,0))</f>
        <v/>
      </c>
      <c r="E1049" s="328" t="str">
        <f>IF(ISBLANK(A1049),"",MAXIFS('Codified Game Plan'!$I$3:$I$477,'Codified Game Plan'!$E$3:$E$477,A1049))</f>
        <v/>
      </c>
      <c r="F1049" s="329" t="str">
        <f t="shared" si="4"/>
        <v>      - </v>
      </c>
      <c r="G1049" s="295"/>
      <c r="H1049" s="295"/>
      <c r="I1049" s="295"/>
      <c r="J1049" s="295"/>
      <c r="K1049" s="295"/>
      <c r="L1049" s="295"/>
      <c r="M1049" s="295"/>
      <c r="N1049" s="295"/>
    </row>
    <row r="1050" ht="15.0" customHeight="1">
      <c r="A1050" s="294"/>
      <c r="B1050" s="295" t="str">
        <f>IF(ISTEXT(A1050),SUMIF('Production Calendar'!$F$3:$F$171,'Crop Map'!$A1050,'Production Calendar'!$G$3:$G$171),"")</f>
        <v/>
      </c>
      <c r="C1050" s="327" t="str">
        <f t="shared" si="3"/>
        <v/>
      </c>
      <c r="D1050" s="328" t="str">
        <f t="array" ref="D1050">IF(ISBLANK(A1050),"",XLOOKUP($A1050,'Codified Game Plan'!$E$3:$E$477,'Codified Game Plan'!$G$3:$G$477,0))</f>
        <v/>
      </c>
      <c r="E1050" s="328" t="str">
        <f>IF(ISBLANK(A1050),"",MAXIFS('Codified Game Plan'!$I$3:$I$477,'Codified Game Plan'!$E$3:$E$477,A1050))</f>
        <v/>
      </c>
      <c r="F1050" s="329" t="str">
        <f t="shared" si="4"/>
        <v>      - </v>
      </c>
      <c r="G1050" s="295"/>
      <c r="H1050" s="295"/>
      <c r="I1050" s="295"/>
      <c r="J1050" s="295"/>
      <c r="K1050" s="295"/>
      <c r="L1050" s="295"/>
      <c r="M1050" s="295"/>
      <c r="N1050" s="295"/>
    </row>
    <row r="1051" ht="15.0" customHeight="1">
      <c r="A1051" s="294"/>
      <c r="B1051" s="295" t="str">
        <f>IF(ISTEXT(A1051),SUMIF('Production Calendar'!$F$3:$F$171,'Crop Map'!$A1051,'Production Calendar'!$G$3:$G$171),"")</f>
        <v/>
      </c>
      <c r="C1051" s="327" t="str">
        <f t="shared" si="3"/>
        <v/>
      </c>
      <c r="D1051" s="328" t="str">
        <f t="array" ref="D1051">IF(ISBLANK(A1051),"",XLOOKUP($A1051,'Codified Game Plan'!$E$3:$E$477,'Codified Game Plan'!$G$3:$G$477,0))</f>
        <v/>
      </c>
      <c r="E1051" s="328" t="str">
        <f>IF(ISBLANK(A1051),"",MAXIFS('Codified Game Plan'!$I$3:$I$477,'Codified Game Plan'!$E$3:$E$477,A1051))</f>
        <v/>
      </c>
      <c r="F1051" s="329" t="str">
        <f t="shared" si="4"/>
        <v>      - </v>
      </c>
      <c r="G1051" s="295"/>
      <c r="H1051" s="295"/>
      <c r="I1051" s="295"/>
      <c r="J1051" s="295"/>
      <c r="K1051" s="295"/>
      <c r="L1051" s="295"/>
      <c r="M1051" s="295"/>
      <c r="N1051" s="295"/>
    </row>
    <row r="1052" ht="15.0" customHeight="1">
      <c r="A1052" s="294"/>
      <c r="B1052" s="295" t="str">
        <f>IF(ISTEXT(A1052),SUMIF('Production Calendar'!$F$3:$F$171,'Crop Map'!$A1052,'Production Calendar'!$G$3:$G$171),"")</f>
        <v/>
      </c>
      <c r="C1052" s="327" t="str">
        <f t="shared" si="3"/>
        <v/>
      </c>
      <c r="D1052" s="328" t="str">
        <f t="array" ref="D1052">IF(ISBLANK(A1052),"",XLOOKUP($A1052,'Codified Game Plan'!$E$3:$E$477,'Codified Game Plan'!$G$3:$G$477,0))</f>
        <v/>
      </c>
      <c r="E1052" s="328" t="str">
        <f>IF(ISBLANK(A1052),"",MAXIFS('Codified Game Plan'!$I$3:$I$477,'Codified Game Plan'!$E$3:$E$477,A1052))</f>
        <v/>
      </c>
      <c r="F1052" s="329" t="str">
        <f t="shared" si="4"/>
        <v>      - </v>
      </c>
      <c r="G1052" s="295"/>
      <c r="H1052" s="295"/>
      <c r="I1052" s="295"/>
      <c r="J1052" s="295"/>
      <c r="K1052" s="295"/>
      <c r="L1052" s="295"/>
      <c r="M1052" s="295"/>
      <c r="N1052" s="295"/>
    </row>
    <row r="1053" ht="15.0" customHeight="1">
      <c r="A1053" s="294"/>
      <c r="B1053" s="295" t="str">
        <f>IF(ISTEXT(A1053),SUMIF('Production Calendar'!$F$3:$F$171,'Crop Map'!$A1053,'Production Calendar'!$G$3:$G$171),"")</f>
        <v/>
      </c>
      <c r="C1053" s="327" t="str">
        <f t="shared" si="3"/>
        <v/>
      </c>
      <c r="D1053" s="328" t="str">
        <f t="array" ref="D1053">IF(ISBLANK(A1053),"",XLOOKUP($A1053,'Codified Game Plan'!$E$3:$E$477,'Codified Game Plan'!$G$3:$G$477,0))</f>
        <v/>
      </c>
      <c r="E1053" s="328" t="str">
        <f>IF(ISBLANK(A1053),"",MAXIFS('Codified Game Plan'!$I$3:$I$477,'Codified Game Plan'!$E$3:$E$477,A1053))</f>
        <v/>
      </c>
      <c r="F1053" s="329" t="str">
        <f t="shared" si="4"/>
        <v>      - </v>
      </c>
      <c r="G1053" s="295"/>
      <c r="H1053" s="295"/>
      <c r="I1053" s="295"/>
      <c r="J1053" s="295"/>
      <c r="K1053" s="295"/>
      <c r="L1053" s="295"/>
      <c r="M1053" s="295"/>
      <c r="N1053" s="295"/>
    </row>
    <row r="1054" ht="15.0" customHeight="1">
      <c r="A1054" s="294"/>
      <c r="B1054" s="295" t="str">
        <f>IF(ISTEXT(A1054),SUMIF('Production Calendar'!$F$3:$F$171,'Crop Map'!$A1054,'Production Calendar'!$G$3:$G$171),"")</f>
        <v/>
      </c>
      <c r="C1054" s="327" t="str">
        <f t="shared" si="3"/>
        <v/>
      </c>
      <c r="D1054" s="328" t="str">
        <f t="array" ref="D1054">IF(ISBLANK(A1054),"",XLOOKUP($A1054,'Codified Game Plan'!$E$3:$E$477,'Codified Game Plan'!$G$3:$G$477,0))</f>
        <v/>
      </c>
      <c r="E1054" s="328" t="str">
        <f>IF(ISBLANK(A1054),"",MAXIFS('Codified Game Plan'!$I$3:$I$477,'Codified Game Plan'!$E$3:$E$477,A1054))</f>
        <v/>
      </c>
      <c r="F1054" s="329" t="str">
        <f t="shared" si="4"/>
        <v>      - </v>
      </c>
      <c r="G1054" s="295"/>
      <c r="H1054" s="295"/>
      <c r="I1054" s="295"/>
      <c r="J1054" s="295"/>
      <c r="K1054" s="295"/>
      <c r="L1054" s="295"/>
      <c r="M1054" s="295"/>
      <c r="N1054" s="295"/>
    </row>
    <row r="1055" ht="15.0" customHeight="1">
      <c r="A1055" s="294"/>
      <c r="B1055" s="295" t="str">
        <f>IF(ISTEXT(A1055),SUMIF('Production Calendar'!$F$3:$F$171,'Crop Map'!$A1055,'Production Calendar'!$G$3:$G$171),"")</f>
        <v/>
      </c>
      <c r="C1055" s="327" t="str">
        <f t="shared" si="3"/>
        <v/>
      </c>
      <c r="D1055" s="328" t="str">
        <f t="array" ref="D1055">IF(ISBLANK(A1055),"",XLOOKUP($A1055,'Codified Game Plan'!$E$3:$E$477,'Codified Game Plan'!$G$3:$G$477,0))</f>
        <v/>
      </c>
      <c r="E1055" s="328" t="str">
        <f>IF(ISBLANK(A1055),"",MAXIFS('Codified Game Plan'!$I$3:$I$477,'Codified Game Plan'!$E$3:$E$477,A1055))</f>
        <v/>
      </c>
      <c r="F1055" s="329" t="str">
        <f t="shared" si="4"/>
        <v>      - </v>
      </c>
      <c r="G1055" s="295"/>
      <c r="H1055" s="295"/>
      <c r="I1055" s="295"/>
      <c r="J1055" s="295"/>
      <c r="K1055" s="295"/>
      <c r="L1055" s="295"/>
      <c r="M1055" s="295"/>
      <c r="N1055" s="295"/>
    </row>
    <row r="1056" ht="15.0" customHeight="1">
      <c r="A1056" s="294"/>
      <c r="B1056" s="295" t="str">
        <f>IF(ISTEXT(A1056),SUMIF('Production Calendar'!$F$3:$F$171,'Crop Map'!$A1056,'Production Calendar'!$G$3:$G$171),"")</f>
        <v/>
      </c>
      <c r="C1056" s="327" t="str">
        <f t="shared" si="3"/>
        <v/>
      </c>
      <c r="D1056" s="328" t="str">
        <f t="array" ref="D1056">IF(ISBLANK(A1056),"",XLOOKUP($A1056,'Codified Game Plan'!$E$3:$E$477,'Codified Game Plan'!$G$3:$G$477,0))</f>
        <v/>
      </c>
      <c r="E1056" s="328" t="str">
        <f>IF(ISBLANK(A1056),"",MAXIFS('Codified Game Plan'!$I$3:$I$477,'Codified Game Plan'!$E$3:$E$477,A1056))</f>
        <v/>
      </c>
      <c r="F1056" s="329" t="str">
        <f t="shared" si="4"/>
        <v>      - </v>
      </c>
      <c r="G1056" s="295"/>
      <c r="H1056" s="295"/>
      <c r="I1056" s="295"/>
      <c r="J1056" s="295"/>
      <c r="K1056" s="295"/>
      <c r="L1056" s="295"/>
      <c r="M1056" s="295"/>
      <c r="N1056" s="295"/>
    </row>
    <row r="1057" ht="15.0" customHeight="1">
      <c r="A1057" s="294"/>
      <c r="B1057" s="295" t="str">
        <f>IF(ISTEXT(A1057),SUMIF('Production Calendar'!$F$3:$F$171,'Crop Map'!$A1057,'Production Calendar'!$G$3:$G$171),"")</f>
        <v/>
      </c>
      <c r="C1057" s="327" t="str">
        <f t="shared" si="3"/>
        <v/>
      </c>
      <c r="D1057" s="328" t="str">
        <f t="array" ref="D1057">IF(ISBLANK(A1057),"",XLOOKUP($A1057,'Codified Game Plan'!$E$3:$E$477,'Codified Game Plan'!$G$3:$G$477,0))</f>
        <v/>
      </c>
      <c r="E1057" s="328" t="str">
        <f>IF(ISBLANK(A1057),"",MAXIFS('Codified Game Plan'!$I$3:$I$477,'Codified Game Plan'!$E$3:$E$477,A1057))</f>
        <v/>
      </c>
      <c r="F1057" s="329" t="str">
        <f t="shared" si="4"/>
        <v>      - </v>
      </c>
      <c r="G1057" s="295"/>
      <c r="H1057" s="295"/>
      <c r="I1057" s="295"/>
      <c r="J1057" s="295"/>
      <c r="K1057" s="295"/>
      <c r="L1057" s="295"/>
      <c r="M1057" s="295"/>
      <c r="N1057" s="295"/>
    </row>
    <row r="1058" ht="15.0" customHeight="1">
      <c r="A1058" s="294"/>
      <c r="B1058" s="295" t="str">
        <f>IF(ISTEXT(A1058),SUMIF('Production Calendar'!$F$3:$F$171,'Crop Map'!$A1058,'Production Calendar'!$G$3:$G$171),"")</f>
        <v/>
      </c>
      <c r="C1058" s="327" t="str">
        <f t="shared" si="3"/>
        <v/>
      </c>
      <c r="D1058" s="328" t="str">
        <f t="array" ref="D1058">IF(ISBLANK(A1058),"",XLOOKUP($A1058,'Codified Game Plan'!$E$3:$E$477,'Codified Game Plan'!$G$3:$G$477,0))</f>
        <v/>
      </c>
      <c r="E1058" s="328" t="str">
        <f>IF(ISBLANK(A1058),"",MAXIFS('Codified Game Plan'!$I$3:$I$477,'Codified Game Plan'!$E$3:$E$477,A1058))</f>
        <v/>
      </c>
      <c r="F1058" s="329" t="str">
        <f t="shared" si="4"/>
        <v>      - </v>
      </c>
      <c r="G1058" s="295"/>
      <c r="H1058" s="295"/>
      <c r="I1058" s="295"/>
      <c r="J1058" s="295"/>
      <c r="K1058" s="295"/>
      <c r="L1058" s="295"/>
      <c r="M1058" s="295"/>
      <c r="N1058" s="295"/>
    </row>
    <row r="1059" ht="15.0" customHeight="1">
      <c r="A1059" s="294"/>
      <c r="B1059" s="295" t="str">
        <f>IF(ISTEXT(A1059),SUMIF('Production Calendar'!$F$3:$F$171,'Crop Map'!$A1059,'Production Calendar'!$G$3:$G$171),"")</f>
        <v/>
      </c>
      <c r="C1059" s="327" t="str">
        <f t="shared" si="3"/>
        <v/>
      </c>
      <c r="D1059" s="328" t="str">
        <f t="array" ref="D1059">IF(ISBLANK(A1059),"",XLOOKUP($A1059,'Codified Game Plan'!$E$3:$E$477,'Codified Game Plan'!$G$3:$G$477,0))</f>
        <v/>
      </c>
      <c r="E1059" s="328" t="str">
        <f>IF(ISBLANK(A1059),"",MAXIFS('Codified Game Plan'!$I$3:$I$477,'Codified Game Plan'!$E$3:$E$477,A1059))</f>
        <v/>
      </c>
      <c r="F1059" s="329" t="str">
        <f t="shared" si="4"/>
        <v>      - </v>
      </c>
      <c r="G1059" s="295"/>
      <c r="H1059" s="295"/>
      <c r="I1059" s="295"/>
      <c r="J1059" s="295"/>
      <c r="K1059" s="295"/>
      <c r="L1059" s="295"/>
      <c r="M1059" s="295"/>
      <c r="N1059" s="295"/>
    </row>
    <row r="1060" ht="15.0" customHeight="1">
      <c r="A1060" s="294"/>
      <c r="B1060" s="295" t="str">
        <f>IF(ISTEXT(A1060),SUMIF('Production Calendar'!$F$3:$F$171,'Crop Map'!$A1060,'Production Calendar'!$G$3:$G$171),"")</f>
        <v/>
      </c>
      <c r="C1060" s="327" t="str">
        <f t="shared" si="3"/>
        <v/>
      </c>
      <c r="D1060" s="328" t="str">
        <f t="array" ref="D1060">IF(ISBLANK(A1060),"",XLOOKUP($A1060,'Codified Game Plan'!$E$3:$E$477,'Codified Game Plan'!$G$3:$G$477,0))</f>
        <v/>
      </c>
      <c r="E1060" s="328" t="str">
        <f>IF(ISBLANK(A1060),"",MAXIFS('Codified Game Plan'!$I$3:$I$477,'Codified Game Plan'!$E$3:$E$477,A1060))</f>
        <v/>
      </c>
      <c r="F1060" s="329" t="str">
        <f t="shared" si="4"/>
        <v>      - </v>
      </c>
      <c r="G1060" s="295"/>
      <c r="H1060" s="295"/>
      <c r="I1060" s="295"/>
      <c r="J1060" s="295"/>
      <c r="K1060" s="295"/>
      <c r="L1060" s="295"/>
      <c r="M1060" s="295"/>
      <c r="N1060" s="295"/>
    </row>
    <row r="1061" ht="15.0" customHeight="1">
      <c r="A1061" s="294"/>
      <c r="B1061" s="295" t="str">
        <f>IF(ISTEXT(A1061),SUMIF('Production Calendar'!$F$3:$F$171,'Crop Map'!$A1061,'Production Calendar'!$G$3:$G$171),"")</f>
        <v/>
      </c>
      <c r="C1061" s="327" t="str">
        <f t="shared" si="3"/>
        <v/>
      </c>
      <c r="D1061" s="328" t="str">
        <f t="array" ref="D1061">IF(ISBLANK(A1061),"",XLOOKUP($A1061,'Codified Game Plan'!$E$3:$E$477,'Codified Game Plan'!$G$3:$G$477,0))</f>
        <v/>
      </c>
      <c r="E1061" s="328" t="str">
        <f>IF(ISBLANK(A1061),"",MAXIFS('Codified Game Plan'!$I$3:$I$477,'Codified Game Plan'!$E$3:$E$477,A1061))</f>
        <v/>
      </c>
      <c r="F1061" s="329" t="str">
        <f t="shared" si="4"/>
        <v>      - </v>
      </c>
      <c r="G1061" s="295"/>
      <c r="H1061" s="295"/>
      <c r="I1061" s="295"/>
      <c r="J1061" s="295"/>
      <c r="K1061" s="295"/>
      <c r="L1061" s="295"/>
      <c r="M1061" s="295"/>
      <c r="N1061" s="295"/>
    </row>
    <row r="1062" ht="15.0" customHeight="1">
      <c r="A1062" s="294"/>
      <c r="B1062" s="295" t="str">
        <f>IF(ISTEXT(A1062),SUMIF('Production Calendar'!$F$3:$F$171,'Crop Map'!$A1062,'Production Calendar'!$G$3:$G$171),"")</f>
        <v/>
      </c>
      <c r="C1062" s="327" t="str">
        <f t="shared" si="3"/>
        <v/>
      </c>
      <c r="D1062" s="328" t="str">
        <f t="array" ref="D1062">IF(ISBLANK(A1062),"",XLOOKUP($A1062,'Codified Game Plan'!$E$3:$E$477,'Codified Game Plan'!$G$3:$G$477,0))</f>
        <v/>
      </c>
      <c r="E1062" s="328" t="str">
        <f>IF(ISBLANK(A1062),"",MAXIFS('Codified Game Plan'!$I$3:$I$477,'Codified Game Plan'!$E$3:$E$477,A1062))</f>
        <v/>
      </c>
      <c r="F1062" s="329" t="str">
        <f t="shared" si="4"/>
        <v>      - </v>
      </c>
      <c r="G1062" s="295"/>
      <c r="H1062" s="295"/>
      <c r="I1062" s="295"/>
      <c r="J1062" s="295"/>
      <c r="K1062" s="295"/>
      <c r="L1062" s="295"/>
      <c r="M1062" s="295"/>
      <c r="N1062" s="295"/>
    </row>
    <row r="1063" ht="15.0" customHeight="1">
      <c r="A1063" s="294"/>
      <c r="B1063" s="295" t="str">
        <f>IF(ISTEXT(A1063),SUMIF('Production Calendar'!$F$3:$F$171,'Crop Map'!$A1063,'Production Calendar'!$G$3:$G$171),"")</f>
        <v/>
      </c>
      <c r="C1063" s="327" t="str">
        <f t="shared" si="3"/>
        <v/>
      </c>
      <c r="D1063" s="328" t="str">
        <f t="array" ref="D1063">IF(ISBLANK(A1063),"",XLOOKUP($A1063,'Codified Game Plan'!$E$3:$E$477,'Codified Game Plan'!$G$3:$G$477,0))</f>
        <v/>
      </c>
      <c r="E1063" s="328" t="str">
        <f>IF(ISBLANK(A1063),"",MAXIFS('Codified Game Plan'!$I$3:$I$477,'Codified Game Plan'!$E$3:$E$477,A1063))</f>
        <v/>
      </c>
      <c r="F1063" s="329" t="str">
        <f t="shared" si="4"/>
        <v>      - </v>
      </c>
      <c r="G1063" s="295"/>
      <c r="H1063" s="295"/>
      <c r="I1063" s="295"/>
      <c r="J1063" s="295"/>
      <c r="K1063" s="295"/>
      <c r="L1063" s="295"/>
      <c r="M1063" s="295"/>
      <c r="N1063" s="295"/>
    </row>
    <row r="1064" ht="15.0" customHeight="1">
      <c r="A1064" s="294"/>
      <c r="B1064" s="295" t="str">
        <f>IF(ISTEXT(A1064),SUMIF('Production Calendar'!$F$3:$F$171,'Crop Map'!$A1064,'Production Calendar'!$G$3:$G$171),"")</f>
        <v/>
      </c>
      <c r="C1064" s="327" t="str">
        <f t="shared" si="3"/>
        <v/>
      </c>
      <c r="D1064" s="328" t="str">
        <f t="array" ref="D1064">IF(ISBLANK(A1064),"",XLOOKUP($A1064,'Codified Game Plan'!$E$3:$E$477,'Codified Game Plan'!$G$3:$G$477,0))</f>
        <v/>
      </c>
      <c r="E1064" s="328" t="str">
        <f>IF(ISBLANK(A1064),"",MAXIFS('Codified Game Plan'!$I$3:$I$477,'Codified Game Plan'!$E$3:$E$477,A1064))</f>
        <v/>
      </c>
      <c r="F1064" s="329" t="str">
        <f t="shared" si="4"/>
        <v>      - </v>
      </c>
      <c r="G1064" s="295"/>
      <c r="H1064" s="295"/>
      <c r="I1064" s="295"/>
      <c r="J1064" s="295"/>
      <c r="K1064" s="295"/>
      <c r="L1064" s="295"/>
      <c r="M1064" s="295"/>
      <c r="N1064" s="295"/>
    </row>
    <row r="1065" ht="15.0" customHeight="1">
      <c r="A1065" s="294"/>
      <c r="B1065" s="295">
        <f>SUMIF('Production Calendar'!$F$3:$F$171,'Crop Map'!$A1065,'Production Calendar'!$G$3:$G$171)</f>
        <v>0</v>
      </c>
      <c r="C1065" s="327" t="str">
        <f t="shared" ref="C1065:C1074" si="5">(E1065-D1065)/7</f>
        <v>#VALUE!</v>
      </c>
      <c r="D1065" s="328" t="str">
        <f>vLOOKUP($A1065,'Production Calendar'!$F$3:$AK$474,D$2,0)</f>
        <v>#VALUE!</v>
      </c>
      <c r="E1065" s="328" t="str">
        <f>vLOOKUP($A1065,'Production Calendar'!$F$3:$AK$474,E$2,0)</f>
        <v>#VALUE!</v>
      </c>
      <c r="F1065" s="329" t="str">
        <f t="shared" si="4"/>
        <v>#VALUE!</v>
      </c>
      <c r="G1065" s="295"/>
      <c r="H1065" s="295"/>
      <c r="I1065" s="295"/>
      <c r="J1065" s="295"/>
      <c r="K1065" s="295"/>
      <c r="L1065" s="295"/>
      <c r="M1065" s="295"/>
      <c r="N1065" s="295"/>
    </row>
    <row r="1066" ht="15.0" customHeight="1">
      <c r="A1066" s="294"/>
      <c r="B1066" s="295">
        <f>SUMIF('Production Calendar'!$F$3:$F$171,'Crop Map'!$A1066,'Production Calendar'!$G$3:$G$171)</f>
        <v>0</v>
      </c>
      <c r="C1066" s="327" t="str">
        <f t="shared" si="5"/>
        <v>#VALUE!</v>
      </c>
      <c r="D1066" s="328" t="str">
        <f>vLOOKUP($A1066,'Production Calendar'!$F$3:$AK$474,D$2,0)</f>
        <v>#VALUE!</v>
      </c>
      <c r="E1066" s="328" t="str">
        <f>vLOOKUP($A1066,'Production Calendar'!$F$3:$AK$474,E$2,0)</f>
        <v>#VALUE!</v>
      </c>
      <c r="F1066" s="329" t="str">
        <f t="shared" si="4"/>
        <v>#VALUE!</v>
      </c>
      <c r="G1066" s="295"/>
      <c r="H1066" s="295"/>
      <c r="I1066" s="295"/>
      <c r="J1066" s="295"/>
      <c r="K1066" s="295"/>
      <c r="L1066" s="295"/>
      <c r="M1066" s="295"/>
      <c r="N1066" s="295"/>
    </row>
    <row r="1067" ht="15.0" customHeight="1">
      <c r="A1067" s="294"/>
      <c r="B1067" s="295">
        <f>SUMIF('Production Calendar'!$F$3:$F$171,'Crop Map'!$A1067,'Production Calendar'!$G$3:$G$171)</f>
        <v>0</v>
      </c>
      <c r="C1067" s="327" t="str">
        <f t="shared" si="5"/>
        <v>#VALUE!</v>
      </c>
      <c r="D1067" s="328" t="str">
        <f>vLOOKUP($A1067,'Production Calendar'!$F$3:$AK$474,D$2,0)</f>
        <v>#VALUE!</v>
      </c>
      <c r="E1067" s="328" t="str">
        <f>vLOOKUP($A1067,'Production Calendar'!$F$3:$AK$474,E$2,0)</f>
        <v>#VALUE!</v>
      </c>
      <c r="F1067" s="329" t="str">
        <f t="shared" si="4"/>
        <v>#VALUE!</v>
      </c>
      <c r="G1067" s="295"/>
      <c r="H1067" s="295"/>
      <c r="I1067" s="295"/>
      <c r="J1067" s="295"/>
      <c r="K1067" s="295"/>
      <c r="L1067" s="295"/>
      <c r="M1067" s="295"/>
      <c r="N1067" s="295"/>
    </row>
    <row r="1068" ht="15.0" customHeight="1">
      <c r="A1068" s="294"/>
      <c r="B1068" s="295">
        <f>SUMIF('Production Calendar'!$F$3:$F$171,'Crop Map'!$A1068,'Production Calendar'!$G$3:$G$171)</f>
        <v>0</v>
      </c>
      <c r="C1068" s="327" t="str">
        <f t="shared" si="5"/>
        <v>#VALUE!</v>
      </c>
      <c r="D1068" s="328" t="str">
        <f>vLOOKUP($A1068,'Production Calendar'!$F$3:$AK$474,D$2,0)</f>
        <v>#VALUE!</v>
      </c>
      <c r="E1068" s="328" t="str">
        <f>vLOOKUP($A1068,'Production Calendar'!$F$3:$AK$474,E$2,0)</f>
        <v>#VALUE!</v>
      </c>
      <c r="F1068" s="329" t="str">
        <f t="shared" si="4"/>
        <v>#VALUE!</v>
      </c>
      <c r="G1068" s="295"/>
      <c r="H1068" s="295"/>
      <c r="I1068" s="295"/>
      <c r="J1068" s="295"/>
      <c r="K1068" s="295"/>
      <c r="L1068" s="295"/>
      <c r="M1068" s="295"/>
      <c r="N1068" s="295"/>
    </row>
    <row r="1069" ht="15.0" customHeight="1">
      <c r="A1069" s="294"/>
      <c r="B1069" s="295">
        <f>SUMIF('Production Calendar'!$F$3:$F$171,'Crop Map'!$A1069,'Production Calendar'!$G$3:$G$171)</f>
        <v>0</v>
      </c>
      <c r="C1069" s="327" t="str">
        <f t="shared" si="5"/>
        <v>#VALUE!</v>
      </c>
      <c r="D1069" s="328" t="str">
        <f>vLOOKUP($A1069,'Production Calendar'!$F$3:$AK$474,D$2,0)</f>
        <v>#VALUE!</v>
      </c>
      <c r="E1069" s="328" t="str">
        <f>vLOOKUP($A1069,'Production Calendar'!$F$3:$AK$474,E$2,0)</f>
        <v>#VALUE!</v>
      </c>
      <c r="F1069" s="329" t="str">
        <f t="shared" si="4"/>
        <v>#VALUE!</v>
      </c>
      <c r="G1069" s="295"/>
      <c r="H1069" s="295"/>
      <c r="I1069" s="295"/>
      <c r="J1069" s="295"/>
      <c r="K1069" s="295"/>
      <c r="L1069" s="295"/>
      <c r="M1069" s="295"/>
      <c r="N1069" s="295"/>
    </row>
    <row r="1070" ht="15.0" customHeight="1">
      <c r="A1070" s="294"/>
      <c r="B1070" s="295">
        <f>SUMIF('Production Calendar'!$F$3:$F$171,'Crop Map'!$A1070,'Production Calendar'!$G$3:$G$171)</f>
        <v>0</v>
      </c>
      <c r="C1070" s="327" t="str">
        <f t="shared" si="5"/>
        <v>#VALUE!</v>
      </c>
      <c r="D1070" s="328" t="str">
        <f>vLOOKUP($A1070,'Production Calendar'!$F$3:$AK$474,D$2,0)</f>
        <v>#VALUE!</v>
      </c>
      <c r="E1070" s="328" t="str">
        <f>vLOOKUP($A1070,'Production Calendar'!$F$3:$AK$474,E$2,0)</f>
        <v>#VALUE!</v>
      </c>
      <c r="F1070" s="329" t="str">
        <f t="shared" si="4"/>
        <v>#VALUE!</v>
      </c>
      <c r="G1070" s="295"/>
      <c r="H1070" s="295"/>
      <c r="I1070" s="295"/>
      <c r="J1070" s="295"/>
      <c r="K1070" s="295"/>
      <c r="L1070" s="295"/>
      <c r="M1070" s="295"/>
      <c r="N1070" s="295"/>
    </row>
    <row r="1071" ht="15.0" customHeight="1">
      <c r="A1071" s="294"/>
      <c r="B1071" s="295">
        <f>SUMIF('Production Calendar'!$F$3:$F$171,'Crop Map'!$A1071,'Production Calendar'!$G$3:$G$171)</f>
        <v>0</v>
      </c>
      <c r="C1071" s="327" t="str">
        <f t="shared" si="5"/>
        <v>#VALUE!</v>
      </c>
      <c r="D1071" s="328" t="str">
        <f>vLOOKUP($A1071,'Production Calendar'!$F$3:$AK$474,D$2,0)</f>
        <v>#VALUE!</v>
      </c>
      <c r="E1071" s="328" t="str">
        <f>vLOOKUP($A1071,'Production Calendar'!$F$3:$AK$474,E$2,0)</f>
        <v>#VALUE!</v>
      </c>
      <c r="F1071" s="329" t="str">
        <f t="shared" si="4"/>
        <v>#VALUE!</v>
      </c>
      <c r="G1071" s="295"/>
      <c r="H1071" s="295"/>
      <c r="I1071" s="295"/>
      <c r="J1071" s="295"/>
      <c r="K1071" s="295"/>
      <c r="L1071" s="295"/>
      <c r="M1071" s="295"/>
      <c r="N1071" s="295"/>
    </row>
    <row r="1072" ht="15.0" customHeight="1">
      <c r="A1072" s="294"/>
      <c r="B1072" s="295">
        <f>SUMIF('Production Calendar'!$F$3:$F$171,'Crop Map'!$A1072,'Production Calendar'!$G$3:$G$171)</f>
        <v>0</v>
      </c>
      <c r="C1072" s="327" t="str">
        <f t="shared" si="5"/>
        <v>#VALUE!</v>
      </c>
      <c r="D1072" s="328" t="str">
        <f>vLOOKUP($A1072,'Production Calendar'!$F$3:$AK$474,D$2,0)</f>
        <v>#VALUE!</v>
      </c>
      <c r="E1072" s="328" t="str">
        <f>vLOOKUP($A1072,'Production Calendar'!$F$3:$AK$474,E$2,0)</f>
        <v>#VALUE!</v>
      </c>
      <c r="F1072" s="329" t="str">
        <f t="shared" si="4"/>
        <v>#VALUE!</v>
      </c>
      <c r="G1072" s="295"/>
      <c r="H1072" s="295"/>
      <c r="I1072" s="295"/>
      <c r="J1072" s="295"/>
      <c r="K1072" s="295"/>
      <c r="L1072" s="295"/>
      <c r="M1072" s="295"/>
      <c r="N1072" s="295"/>
    </row>
    <row r="1073" ht="15.0" customHeight="1">
      <c r="A1073" s="294"/>
      <c r="B1073" s="295">
        <f>SUMIF('Production Calendar'!$F$3:$F$171,'Crop Map'!$A1073,'Production Calendar'!$G$3:$G$171)</f>
        <v>0</v>
      </c>
      <c r="C1073" s="327" t="str">
        <f t="shared" si="5"/>
        <v>#VALUE!</v>
      </c>
      <c r="D1073" s="328" t="str">
        <f>vLOOKUP($A1073,'Production Calendar'!$F$3:$AK$474,D$2,0)</f>
        <v>#VALUE!</v>
      </c>
      <c r="E1073" s="328" t="str">
        <f>vLOOKUP($A1073,'Production Calendar'!$F$3:$AK$474,E$2,0)</f>
        <v>#VALUE!</v>
      </c>
      <c r="F1073" s="329" t="str">
        <f t="shared" si="4"/>
        <v>#VALUE!</v>
      </c>
      <c r="G1073" s="295"/>
      <c r="H1073" s="295"/>
      <c r="I1073" s="295"/>
      <c r="J1073" s="295"/>
      <c r="K1073" s="295"/>
      <c r="L1073" s="295"/>
      <c r="M1073" s="295"/>
      <c r="N1073" s="295"/>
    </row>
    <row r="1074" ht="15.0" customHeight="1">
      <c r="A1074" s="294"/>
      <c r="B1074" s="295">
        <f>SUMIF('Production Calendar'!$F$3:$F$171,'Crop Map'!$A1074,'Production Calendar'!$G$3:$G$171)</f>
        <v>0</v>
      </c>
      <c r="C1074" s="327" t="str">
        <f t="shared" si="5"/>
        <v>#VALUE!</v>
      </c>
      <c r="D1074" s="328" t="str">
        <f>vLOOKUP($A1074,'Production Calendar'!$F$3:$AK$474,D$2,0)</f>
        <v>#VALUE!</v>
      </c>
      <c r="E1074" s="328" t="str">
        <f>vLOOKUP($A1074,'Production Calendar'!$F$3:$AK$474,E$2,0)</f>
        <v>#VALUE!</v>
      </c>
      <c r="F1074" s="329" t="str">
        <f t="shared" si="4"/>
        <v>#VALUE!</v>
      </c>
      <c r="G1074" s="295"/>
      <c r="H1074" s="295"/>
      <c r="I1074" s="295"/>
      <c r="J1074" s="295"/>
      <c r="K1074" s="295"/>
      <c r="L1074" s="295"/>
      <c r="M1074" s="295"/>
      <c r="N1074" s="295"/>
    </row>
    <row r="1075" ht="15.0" customHeight="1">
      <c r="A1075" s="294"/>
      <c r="B1075" s="295"/>
      <c r="C1075" s="295"/>
      <c r="D1075" s="328"/>
      <c r="E1075" s="328" t="str">
        <f t="array" ref="E1075">XLOOKUP($A1075,'Production Calendar'!$F$3:$F$171,'Production Calendar'!$AD$3:$AD$171)</f>
        <v>#N/A</v>
      </c>
      <c r="F1075" s="295"/>
      <c r="G1075" s="295"/>
      <c r="H1075" s="295"/>
      <c r="I1075" s="295"/>
      <c r="J1075" s="295"/>
      <c r="K1075" s="295"/>
      <c r="L1075" s="295"/>
      <c r="M1075" s="295"/>
      <c r="N1075" s="295"/>
    </row>
    <row r="1076" ht="15.0" customHeight="1">
      <c r="A1076" s="294"/>
      <c r="B1076" s="295"/>
      <c r="C1076" s="295"/>
      <c r="D1076" s="328"/>
      <c r="E1076" s="328" t="str">
        <f t="array" ref="E1076">XLOOKUP($A1076,'Production Calendar'!$F$3:$F$171,'Production Calendar'!$AD$3:$AD$171)</f>
        <v>#N/A</v>
      </c>
      <c r="F1076" s="295"/>
      <c r="G1076" s="295"/>
      <c r="H1076" s="295"/>
      <c r="I1076" s="295"/>
      <c r="J1076" s="295"/>
      <c r="K1076" s="295"/>
      <c r="L1076" s="295"/>
      <c r="M1076" s="295"/>
      <c r="N1076" s="295"/>
    </row>
    <row r="1077" ht="15.0" customHeight="1">
      <c r="A1077" s="294"/>
      <c r="B1077" s="295"/>
      <c r="C1077" s="295"/>
      <c r="D1077" s="328"/>
      <c r="E1077" s="328" t="str">
        <f t="array" ref="E1077">XLOOKUP($A1077,'Production Calendar'!$F$3:$F$171,'Production Calendar'!$AD$3:$AD$171)</f>
        <v>#N/A</v>
      </c>
      <c r="F1077" s="295"/>
      <c r="G1077" s="295"/>
      <c r="H1077" s="295"/>
      <c r="I1077" s="295"/>
      <c r="J1077" s="295"/>
      <c r="K1077" s="295"/>
      <c r="L1077" s="295"/>
      <c r="M1077" s="295"/>
      <c r="N1077" s="295"/>
    </row>
    <row r="1078" ht="15.0" customHeight="1">
      <c r="A1078" s="294"/>
      <c r="B1078" s="295"/>
      <c r="C1078" s="295"/>
      <c r="D1078" s="388"/>
      <c r="E1078" s="388"/>
      <c r="F1078" s="295"/>
      <c r="G1078" s="295"/>
      <c r="H1078" s="295"/>
      <c r="I1078" s="295"/>
      <c r="J1078" s="295"/>
      <c r="K1078" s="295"/>
      <c r="L1078" s="295"/>
      <c r="M1078" s="295"/>
      <c r="N1078" s="295"/>
    </row>
  </sheetData>
  <mergeCells count="70">
    <mergeCell ref="AT8:AT9"/>
    <mergeCell ref="BC9:BF13"/>
    <mergeCell ref="BG9:BJ12"/>
    <mergeCell ref="AT10:AT11"/>
    <mergeCell ref="AT12:AT13"/>
    <mergeCell ref="AP10:AR11"/>
    <mergeCell ref="AP12:AQ17"/>
    <mergeCell ref="AR12:AR17"/>
    <mergeCell ref="AU12:AX16"/>
    <mergeCell ref="AY12:BB15"/>
    <mergeCell ref="BC15:BF18"/>
    <mergeCell ref="BG15:BJ19"/>
    <mergeCell ref="AT18:AT19"/>
    <mergeCell ref="AT20:AT21"/>
    <mergeCell ref="AT22:AT23"/>
    <mergeCell ref="AU24:AX28"/>
    <mergeCell ref="AY24:BB27"/>
    <mergeCell ref="BW24:BW27"/>
    <mergeCell ref="AT26:AT27"/>
    <mergeCell ref="AT14:AT15"/>
    <mergeCell ref="AT16:AT17"/>
    <mergeCell ref="AP18:AR20"/>
    <mergeCell ref="AU18:AX21"/>
    <mergeCell ref="AY18:BB22"/>
    <mergeCell ref="BC21:BF25"/>
    <mergeCell ref="BG21:BJ24"/>
    <mergeCell ref="AT24:AT25"/>
    <mergeCell ref="U2:BJ2"/>
    <mergeCell ref="U4:AR4"/>
    <mergeCell ref="AT4:BJ4"/>
    <mergeCell ref="V6:Y9"/>
    <mergeCell ref="Z6:AA11"/>
    <mergeCell ref="AB6:AC7"/>
    <mergeCell ref="AT6:AT7"/>
    <mergeCell ref="U10:U11"/>
    <mergeCell ref="AH11:AI13"/>
    <mergeCell ref="AJ11:AK13"/>
    <mergeCell ref="Z12:AC12"/>
    <mergeCell ref="AE6:AF10"/>
    <mergeCell ref="AM6:AR9"/>
    <mergeCell ref="AG10:AK10"/>
    <mergeCell ref="AN10:AN14"/>
    <mergeCell ref="AO10:AO13"/>
    <mergeCell ref="AE11:AG13"/>
    <mergeCell ref="AM12:AM16"/>
    <mergeCell ref="AE14:AK14"/>
    <mergeCell ref="AA13:AA24"/>
    <mergeCell ref="AB13:AC24"/>
    <mergeCell ref="AE17:AF19"/>
    <mergeCell ref="AG17:AH19"/>
    <mergeCell ref="AI17:AK19"/>
    <mergeCell ref="U14:U15"/>
    <mergeCell ref="U16:U17"/>
    <mergeCell ref="U26:U27"/>
    <mergeCell ref="U18:U19"/>
    <mergeCell ref="U20:U21"/>
    <mergeCell ref="U24:U25"/>
    <mergeCell ref="V25:AC25"/>
    <mergeCell ref="V26:AA29"/>
    <mergeCell ref="AB26:AC29"/>
    <mergeCell ref="U28:U29"/>
    <mergeCell ref="AT28:AT29"/>
    <mergeCell ref="U6:U7"/>
    <mergeCell ref="U8:U9"/>
    <mergeCell ref="V10:Y12"/>
    <mergeCell ref="U12:U13"/>
    <mergeCell ref="V13:W24"/>
    <mergeCell ref="X13:Y24"/>
    <mergeCell ref="Z13:Z24"/>
    <mergeCell ref="U22:U23"/>
  </mergeCells>
  <printOptions/>
  <pageMargins bottom="0.75" footer="0.0" header="0.0" left="0.7" right="0.7" top="0.75"/>
  <pageSetup fitToHeight="0" orientation="landscape"/>
  <headerFooter>
    <oddFooter>&amp;C000000&amp;P</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26.86"/>
    <col customWidth="1" min="2" max="2" width="12.86"/>
    <col customWidth="1" min="3" max="3" width="17.71"/>
    <col customWidth="1" min="4" max="4" width="9.14"/>
    <col customWidth="1" min="5" max="5" width="11.43"/>
    <col customWidth="1" min="6" max="6" width="14.57"/>
    <col customWidth="1" min="7" max="7" width="10.14"/>
    <col customWidth="1" min="8" max="8" width="12.71"/>
    <col customWidth="1" min="9" max="9" width="23.29"/>
    <col customWidth="1" min="10" max="10" width="15.14"/>
    <col customWidth="1" min="11" max="11" width="26.71"/>
    <col customWidth="1" min="12" max="12" width="28.43"/>
    <col customWidth="1" min="13" max="13" width="29.57"/>
    <col customWidth="1" min="14" max="32" width="16.29"/>
  </cols>
  <sheetData>
    <row r="1" ht="58.5" customHeight="1">
      <c r="A1" s="20" t="s">
        <v>597</v>
      </c>
      <c r="J1" s="389"/>
      <c r="K1" s="390" t="s">
        <v>598</v>
      </c>
      <c r="L1" s="390" t="s">
        <v>599</v>
      </c>
      <c r="M1" s="390" t="s">
        <v>600</v>
      </c>
      <c r="N1" s="391"/>
      <c r="O1" s="392"/>
      <c r="P1" s="392"/>
      <c r="Q1" s="392"/>
      <c r="R1" s="392"/>
      <c r="S1" s="392"/>
      <c r="T1" s="392"/>
      <c r="U1" s="392"/>
      <c r="V1" s="392"/>
      <c r="W1" s="392"/>
      <c r="X1" s="392"/>
      <c r="Y1" s="392"/>
      <c r="Z1" s="392"/>
      <c r="AA1" s="392"/>
      <c r="AB1" s="392"/>
      <c r="AC1" s="392"/>
      <c r="AD1" s="392"/>
      <c r="AE1" s="392"/>
      <c r="AF1" s="392"/>
    </row>
    <row r="2" ht="45.75" customHeight="1">
      <c r="A2" s="393" t="s">
        <v>11</v>
      </c>
      <c r="B2" s="393" t="s">
        <v>601</v>
      </c>
      <c r="C2" s="393" t="str">
        <f>"Yield per "&amp;'Crop Chart'!H2&amp;" ft beds"</f>
        <v>Yield per 65 ft beds</v>
      </c>
      <c r="E2" s="393" t="s">
        <v>602</v>
      </c>
      <c r="F2" s="393" t="s">
        <v>603</v>
      </c>
      <c r="H2" s="393" t="s">
        <v>604</v>
      </c>
      <c r="I2" s="393" t="s">
        <v>605</v>
      </c>
      <c r="J2" s="394"/>
      <c r="K2" s="395">
        <v>0.8</v>
      </c>
      <c r="L2" s="396">
        <f>SUM(B3:B999)</f>
        <v>0</v>
      </c>
      <c r="M2" s="397">
        <f>SUM(I3:I999)*K2</f>
        <v>0</v>
      </c>
      <c r="N2" s="392"/>
      <c r="O2" s="392"/>
      <c r="P2" s="392"/>
      <c r="Q2" s="392"/>
      <c r="R2" s="392"/>
      <c r="S2" s="392"/>
      <c r="T2" s="392"/>
      <c r="U2" s="392"/>
      <c r="V2" s="392"/>
      <c r="W2" s="392"/>
      <c r="X2" s="392"/>
      <c r="Y2" s="392"/>
      <c r="Z2" s="392"/>
      <c r="AA2" s="392"/>
      <c r="AB2" s="392"/>
      <c r="AC2" s="392"/>
      <c r="AD2" s="392"/>
      <c r="AE2" s="392"/>
      <c r="AF2" s="392"/>
    </row>
    <row r="3" ht="15.75" customHeight="1">
      <c r="A3" s="398" t="str">
        <f>IFERROR(__xludf.DUMMYFUNCTION("UNIQUE('Codified Game Plan'!A3:A422)"),"")</f>
        <v/>
      </c>
      <c r="B3" s="399" t="str">
        <f>IF(ISTEXT(A3),SUMIF('Codified Game Plan'!$A$3:$A$477,'Sales Forecast'!A3,'Codified Game Plan'!$F$3:$F$477),"")</f>
        <v/>
      </c>
      <c r="C3" s="400" t="str">
        <f t="array" ref="C3">IF(ISTEXT(A3),XLOOKUP($A3,'Crop Chart'!$A$5:$A$201,'Crop Chart'!$K$5:$K$201,0),"")</f>
        <v/>
      </c>
      <c r="D3" s="401" t="str">
        <f t="array" ref="D3">IF(ISTEXT(A3),XLOOKUP($A3,'Crop Chart'!$A$5:$A$201,'Crop Chart'!$L$5:$L$201,0),"")</f>
        <v/>
      </c>
      <c r="E3" s="402" t="str">
        <f t="array" ref="E3">IF(ISTEXT(A3),XLOOKUP($A3,'Crop Chart'!$A$5:$A$201,'Crop Chart'!$M$5:$M$201,0),"")</f>
        <v/>
      </c>
      <c r="F3" s="403" t="str">
        <f>IF(ISTEXT(A3),SUMIF('Codified Game Plan'!$A$3:$A$477,'Sales Forecast'!A3,'Codified Game Plan'!$J$3:$J$477),"")</f>
        <v/>
      </c>
      <c r="G3" s="401" t="str">
        <f t="shared" ref="G3:G463" si="1">D3</f>
        <v/>
      </c>
      <c r="H3" s="404" t="str">
        <f t="shared" ref="H3:H463" si="2">IF(ISTEXT(A3),C3*E3,"")</f>
        <v/>
      </c>
      <c r="I3" s="405">
        <f t="shared" ref="I3:I463" si="3">IF(ISNUMBER(F3),B3*C3*E3,0)</f>
        <v>0</v>
      </c>
      <c r="J3" s="406"/>
      <c r="K3" s="407"/>
      <c r="L3" s="407"/>
      <c r="M3" s="407"/>
      <c r="N3" s="407"/>
      <c r="O3" s="408"/>
      <c r="P3" s="392"/>
      <c r="Q3" s="392"/>
      <c r="R3" s="392"/>
      <c r="S3" s="392"/>
      <c r="T3" s="392"/>
      <c r="U3" s="392"/>
      <c r="V3" s="392"/>
      <c r="W3" s="392"/>
      <c r="X3" s="392"/>
      <c r="Y3" s="392"/>
      <c r="Z3" s="392"/>
      <c r="AA3" s="392"/>
      <c r="AB3" s="392"/>
      <c r="AC3" s="392"/>
      <c r="AD3" s="392"/>
      <c r="AE3" s="392"/>
      <c r="AF3" s="392"/>
    </row>
    <row r="4" ht="18.75" customHeight="1">
      <c r="A4" s="409" t="str">
        <f>IFERROR(__xludf.DUMMYFUNCTION("""COMPUTED_VALUE"""),"-")</f>
        <v>-</v>
      </c>
      <c r="B4" s="410">
        <f>IF(ISTEXT(A4),SUMIF('Codified Game Plan'!$A$3:$A$477,'Sales Forecast'!A4,'Codified Game Plan'!$F$3:$F$477),"")</f>
        <v>0</v>
      </c>
      <c r="C4" s="411" t="str">
        <f t="array" ref="C4">IF(ISTEXT(A4),XLOOKUP($A4,'Crop Chart'!$A$5:$A$201,'Crop Chart'!$K$5:$K$201,0),"")</f>
        <v/>
      </c>
      <c r="D4" s="412" t="str">
        <f t="array" ref="D4">IF(ISTEXT(A4),XLOOKUP($A4,'Crop Chart'!$A$5:$A$201,'Crop Chart'!$L$5:$L$201,0),"")</f>
        <v/>
      </c>
      <c r="E4" s="413" t="str">
        <f t="array" ref="E4">IF(ISTEXT(A4),XLOOKUP($A4,'Crop Chart'!$A$5:$A$201,'Crop Chart'!$M$5:$M$201,0),"")</f>
        <v/>
      </c>
      <c r="F4" s="414">
        <f>IF(ISTEXT(A4),SUMIF('Codified Game Plan'!$A$3:$A$477,'Sales Forecast'!A4,'Codified Game Plan'!$J$3:$J$477),"")</f>
        <v>0</v>
      </c>
      <c r="G4" s="412" t="str">
        <f t="shared" si="1"/>
        <v/>
      </c>
      <c r="H4" s="415">
        <f t="shared" si="2"/>
        <v>0</v>
      </c>
      <c r="I4" s="416">
        <f t="shared" si="3"/>
        <v>0</v>
      </c>
      <c r="J4" s="417"/>
      <c r="K4" s="418"/>
      <c r="L4" s="418"/>
      <c r="M4" s="418"/>
      <c r="N4" s="418"/>
      <c r="O4" s="419"/>
      <c r="P4" s="392"/>
      <c r="Q4" s="392"/>
      <c r="R4" s="392"/>
      <c r="S4" s="392"/>
      <c r="T4" s="392"/>
      <c r="U4" s="392"/>
      <c r="V4" s="392"/>
      <c r="W4" s="392"/>
      <c r="X4" s="392"/>
      <c r="Y4" s="392"/>
      <c r="Z4" s="392"/>
      <c r="AA4" s="392"/>
      <c r="AB4" s="392"/>
      <c r="AC4" s="392"/>
      <c r="AD4" s="392"/>
      <c r="AE4" s="392"/>
      <c r="AF4" s="392"/>
    </row>
    <row r="5" ht="16.5" customHeight="1">
      <c r="A5" s="409"/>
      <c r="B5" s="410" t="str">
        <f>IF(ISTEXT(A5),SUMIF('Codified Game Plan'!$A$3:$A$477,'Sales Forecast'!A5,'Codified Game Plan'!$F$3:$F$477),"")</f>
        <v/>
      </c>
      <c r="C5" s="411" t="str">
        <f t="array" ref="C5">IF(ISTEXT(A5),XLOOKUP($A5,'Crop Chart'!$A$5:$A$201,'Crop Chart'!$K$5:$K$201,0),"")</f>
        <v/>
      </c>
      <c r="D5" s="412" t="str">
        <f t="array" ref="D5">IF(ISTEXT(A5),XLOOKUP($A5,'Crop Chart'!$A$5:$A$201,'Crop Chart'!$L$5:$L$201,0),"")</f>
        <v/>
      </c>
      <c r="E5" s="413" t="str">
        <f t="array" ref="E5">IF(ISTEXT(A5),XLOOKUP($A5,'Crop Chart'!$A$5:$A$201,'Crop Chart'!$M$5:$M$201,0),"")</f>
        <v/>
      </c>
      <c r="F5" s="414" t="str">
        <f>IF(ISTEXT(A5),SUMIF('Codified Game Plan'!$A$3:$A$477,'Sales Forecast'!A5,'Codified Game Plan'!$J$3:$J$477),"")</f>
        <v/>
      </c>
      <c r="G5" s="412" t="str">
        <f t="shared" si="1"/>
        <v/>
      </c>
      <c r="H5" s="415" t="str">
        <f t="shared" si="2"/>
        <v/>
      </c>
      <c r="I5" s="416">
        <f t="shared" si="3"/>
        <v>0</v>
      </c>
      <c r="J5" s="417"/>
      <c r="K5" s="418"/>
      <c r="L5" s="418"/>
      <c r="M5" s="418"/>
      <c r="N5" s="418"/>
      <c r="O5" s="420"/>
      <c r="P5" s="421"/>
      <c r="Q5" s="392"/>
      <c r="R5" s="392"/>
      <c r="S5" s="392"/>
      <c r="T5" s="392"/>
      <c r="U5" s="392"/>
      <c r="V5" s="392"/>
      <c r="W5" s="392"/>
      <c r="X5" s="392"/>
      <c r="Y5" s="392"/>
      <c r="Z5" s="392"/>
      <c r="AA5" s="392"/>
      <c r="AB5" s="392"/>
      <c r="AC5" s="392"/>
      <c r="AD5" s="392"/>
      <c r="AE5" s="392"/>
      <c r="AF5" s="392"/>
    </row>
    <row r="6" ht="16.5" customHeight="1">
      <c r="A6" s="409"/>
      <c r="B6" s="410" t="str">
        <f>IF(ISTEXT(A6),SUMIF('Codified Game Plan'!$A$3:$A$477,'Sales Forecast'!A6,'Codified Game Plan'!$F$3:$F$477),"")</f>
        <v/>
      </c>
      <c r="C6" s="411" t="str">
        <f t="array" ref="C6">IF(ISTEXT(A6),XLOOKUP($A6,'Crop Chart'!$A$5:$A$201,'Crop Chart'!$K$5:$K$201,0),"")</f>
        <v/>
      </c>
      <c r="D6" s="412" t="str">
        <f t="array" ref="D6">IF(ISTEXT(A6),XLOOKUP($A6,'Crop Chart'!$A$5:$A$201,'Crop Chart'!$L$5:$L$201,0),"")</f>
        <v/>
      </c>
      <c r="E6" s="413" t="str">
        <f t="array" ref="E6">IF(ISTEXT(A6),XLOOKUP($A6,'Crop Chart'!$A$5:$A$201,'Crop Chart'!$M$5:$M$201,0),"")</f>
        <v/>
      </c>
      <c r="F6" s="414" t="str">
        <f>IF(ISTEXT(A6),SUMIF('Codified Game Plan'!$A$3:$A$477,'Sales Forecast'!A6,'Codified Game Plan'!$J$3:$J$477),"")</f>
        <v/>
      </c>
      <c r="G6" s="412" t="str">
        <f t="shared" si="1"/>
        <v/>
      </c>
      <c r="H6" s="415" t="str">
        <f t="shared" si="2"/>
        <v/>
      </c>
      <c r="I6" s="416">
        <f t="shared" si="3"/>
        <v>0</v>
      </c>
      <c r="J6" s="417"/>
      <c r="K6" s="422"/>
      <c r="L6" s="418"/>
      <c r="M6" s="418"/>
      <c r="N6" s="418"/>
      <c r="O6" s="420"/>
      <c r="P6" s="421"/>
      <c r="Q6" s="392"/>
      <c r="R6" s="392"/>
      <c r="S6" s="392"/>
      <c r="T6" s="392"/>
      <c r="U6" s="392"/>
      <c r="V6" s="392"/>
      <c r="W6" s="392"/>
      <c r="X6" s="392"/>
      <c r="Y6" s="392"/>
      <c r="Z6" s="392"/>
      <c r="AA6" s="392"/>
      <c r="AB6" s="392"/>
      <c r="AC6" s="392"/>
      <c r="AD6" s="392"/>
      <c r="AE6" s="392"/>
      <c r="AF6" s="392"/>
    </row>
    <row r="7" ht="15.0" customHeight="1">
      <c r="A7" s="409"/>
      <c r="B7" s="410" t="str">
        <f>IF(ISTEXT(A7),SUMIF('Codified Game Plan'!$A$3:$A$477,'Sales Forecast'!A7,'Codified Game Plan'!$F$3:$F$477),"")</f>
        <v/>
      </c>
      <c r="C7" s="411" t="str">
        <f t="array" ref="C7">IF(ISTEXT(A7),XLOOKUP($A7,'Crop Chart'!$A$5:$A$201,'Crop Chart'!$K$5:$K$201,0),"")</f>
        <v/>
      </c>
      <c r="D7" s="412" t="str">
        <f t="array" ref="D7">IF(ISTEXT(A7),XLOOKUP($A7,'Crop Chart'!$A$5:$A$201,'Crop Chart'!$L$5:$L$201,0),"")</f>
        <v/>
      </c>
      <c r="E7" s="413" t="str">
        <f t="array" ref="E7">IF(ISTEXT(A7),XLOOKUP($A7,'Crop Chart'!$A$5:$A$201,'Crop Chart'!$M$5:$M$201,0),"")</f>
        <v/>
      </c>
      <c r="F7" s="414" t="str">
        <f>IF(ISTEXT(A7),SUMIF('Codified Game Plan'!$A$3:$A$477,'Sales Forecast'!A7,'Codified Game Plan'!$J$3:$J$477),"")</f>
        <v/>
      </c>
      <c r="G7" s="412" t="str">
        <f t="shared" si="1"/>
        <v/>
      </c>
      <c r="H7" s="415" t="str">
        <f t="shared" si="2"/>
        <v/>
      </c>
      <c r="I7" s="416">
        <f t="shared" si="3"/>
        <v>0</v>
      </c>
      <c r="J7" s="423"/>
      <c r="K7" s="422"/>
      <c r="L7" s="418"/>
      <c r="M7" s="418"/>
      <c r="N7" s="418"/>
      <c r="O7" s="420"/>
      <c r="P7" s="421"/>
      <c r="Q7" s="392"/>
      <c r="R7" s="392"/>
      <c r="S7" s="392"/>
      <c r="T7" s="392"/>
      <c r="U7" s="392"/>
      <c r="V7" s="392"/>
      <c r="W7" s="392"/>
      <c r="X7" s="392"/>
      <c r="Y7" s="392"/>
      <c r="Z7" s="392"/>
      <c r="AA7" s="392"/>
      <c r="AB7" s="392"/>
      <c r="AC7" s="392"/>
      <c r="AD7" s="392"/>
      <c r="AE7" s="392"/>
      <c r="AF7" s="392"/>
    </row>
    <row r="8" ht="18.0" customHeight="1">
      <c r="A8" s="409"/>
      <c r="B8" s="410" t="str">
        <f>IF(ISTEXT(A8),SUMIF('Codified Game Plan'!$A$3:$A$477,'Sales Forecast'!A8,'Codified Game Plan'!$F$3:$F$477),"")</f>
        <v/>
      </c>
      <c r="C8" s="411" t="str">
        <f t="array" ref="C8">IF(ISTEXT(A8),XLOOKUP($A8,'Crop Chart'!$A$5:$A$201,'Crop Chart'!$K$5:$K$201,0),"")</f>
        <v/>
      </c>
      <c r="D8" s="412" t="str">
        <f t="array" ref="D8">IF(ISTEXT(A8),XLOOKUP($A8,'Crop Chart'!$A$5:$A$201,'Crop Chart'!$L$5:$L$201,0),"")</f>
        <v/>
      </c>
      <c r="E8" s="413" t="str">
        <f t="array" ref="E8">IF(ISTEXT(A8),XLOOKUP($A8,'Crop Chart'!$A$5:$A$201,'Crop Chart'!$M$5:$M$201,0),"")</f>
        <v/>
      </c>
      <c r="F8" s="414" t="str">
        <f>IF(ISTEXT(A8),SUMIF('Codified Game Plan'!$A$3:$A$477,'Sales Forecast'!A8,'Codified Game Plan'!$J$3:$J$477),"")</f>
        <v/>
      </c>
      <c r="G8" s="412" t="str">
        <f t="shared" si="1"/>
        <v/>
      </c>
      <c r="H8" s="415" t="str">
        <f t="shared" si="2"/>
        <v/>
      </c>
      <c r="I8" s="416">
        <f t="shared" si="3"/>
        <v>0</v>
      </c>
      <c r="J8" s="423"/>
      <c r="K8" s="418"/>
      <c r="L8" s="418"/>
      <c r="M8" s="418"/>
      <c r="N8" s="418"/>
      <c r="O8" s="420"/>
      <c r="P8" s="421"/>
      <c r="Q8" s="392"/>
      <c r="R8" s="392"/>
      <c r="S8" s="392"/>
      <c r="T8" s="392"/>
      <c r="U8" s="392"/>
      <c r="V8" s="392"/>
      <c r="W8" s="392"/>
      <c r="X8" s="392"/>
      <c r="Y8" s="392"/>
      <c r="Z8" s="392"/>
      <c r="AA8" s="392"/>
      <c r="AB8" s="392"/>
      <c r="AC8" s="392"/>
      <c r="AD8" s="392"/>
      <c r="AE8" s="392"/>
      <c r="AF8" s="392"/>
    </row>
    <row r="9" ht="18.0" customHeight="1">
      <c r="A9" s="409"/>
      <c r="B9" s="410" t="str">
        <f>IF(ISTEXT(A9),SUMIF('Codified Game Plan'!$A$3:$A$477,'Sales Forecast'!A9,'Codified Game Plan'!$F$3:$F$477),"")</f>
        <v/>
      </c>
      <c r="C9" s="411" t="str">
        <f t="array" ref="C9">IF(ISTEXT(A9),XLOOKUP($A9,'Crop Chart'!$A$5:$A$201,'Crop Chart'!$K$5:$K$201,0),"")</f>
        <v/>
      </c>
      <c r="D9" s="412" t="str">
        <f t="array" ref="D9">IF(ISTEXT(A9),XLOOKUP($A9,'Crop Chart'!$A$5:$A$201,'Crop Chart'!$L$5:$L$201,0),"")</f>
        <v/>
      </c>
      <c r="E9" s="413" t="str">
        <f t="array" ref="E9">IF(ISTEXT(A9),XLOOKUP($A9,'Crop Chart'!$A$5:$A$201,'Crop Chart'!$M$5:$M$201,0),"")</f>
        <v/>
      </c>
      <c r="F9" s="414" t="str">
        <f>IF(ISTEXT(A9),SUMIF('Codified Game Plan'!$A$3:$A$477,'Sales Forecast'!A9,'Codified Game Plan'!$J$3:$J$477),"")</f>
        <v/>
      </c>
      <c r="G9" s="412" t="str">
        <f t="shared" si="1"/>
        <v/>
      </c>
      <c r="H9" s="415" t="str">
        <f t="shared" si="2"/>
        <v/>
      </c>
      <c r="I9" s="416">
        <f t="shared" si="3"/>
        <v>0</v>
      </c>
      <c r="J9" s="423"/>
      <c r="K9" s="418"/>
      <c r="L9" s="418"/>
      <c r="M9" s="418"/>
      <c r="N9" s="418"/>
      <c r="O9" s="420"/>
      <c r="P9" s="421"/>
      <c r="Q9" s="392"/>
      <c r="R9" s="392"/>
      <c r="S9" s="392"/>
      <c r="T9" s="392"/>
      <c r="U9" s="392"/>
      <c r="V9" s="392"/>
      <c r="W9" s="392"/>
      <c r="X9" s="392"/>
      <c r="Y9" s="392"/>
      <c r="Z9" s="392"/>
      <c r="AA9" s="392"/>
      <c r="AB9" s="392"/>
      <c r="AC9" s="392"/>
      <c r="AD9" s="392"/>
      <c r="AE9" s="392"/>
      <c r="AF9" s="392"/>
    </row>
    <row r="10" ht="16.5" customHeight="1">
      <c r="A10" s="409"/>
      <c r="B10" s="410" t="str">
        <f>IF(ISTEXT(A10),SUMIF('Codified Game Plan'!$A$3:$A$477,'Sales Forecast'!A10,'Codified Game Plan'!$F$3:$F$477),"")</f>
        <v/>
      </c>
      <c r="C10" s="411" t="str">
        <f t="array" ref="C10">IF(ISTEXT(A10),XLOOKUP($A10,'Crop Chart'!$A$5:$A$201,'Crop Chart'!$K$5:$K$201,0),"")</f>
        <v/>
      </c>
      <c r="D10" s="412" t="str">
        <f t="array" ref="D10">IF(ISTEXT(A10),XLOOKUP($A10,'Crop Chart'!$A$5:$A$201,'Crop Chart'!$L$5:$L$201,0),"")</f>
        <v/>
      </c>
      <c r="E10" s="413" t="str">
        <f t="array" ref="E10">IF(ISTEXT(A10),XLOOKUP($A10,'Crop Chart'!$A$5:$A$201,'Crop Chart'!$M$5:$M$201,0),"")</f>
        <v/>
      </c>
      <c r="F10" s="414" t="str">
        <f>IF(ISTEXT(A10),SUMIF('Codified Game Plan'!$A$3:$A$477,'Sales Forecast'!A10,'Codified Game Plan'!$J$3:$J$477),"")</f>
        <v/>
      </c>
      <c r="G10" s="412" t="str">
        <f t="shared" si="1"/>
        <v/>
      </c>
      <c r="H10" s="415" t="str">
        <f t="shared" si="2"/>
        <v/>
      </c>
      <c r="I10" s="416">
        <f t="shared" si="3"/>
        <v>0</v>
      </c>
      <c r="J10" s="423"/>
      <c r="K10" s="424"/>
      <c r="L10" s="424"/>
      <c r="M10" s="424"/>
      <c r="N10" s="424"/>
      <c r="O10" s="425"/>
      <c r="P10" s="426"/>
      <c r="Q10" s="392"/>
      <c r="R10" s="392"/>
      <c r="S10" s="392"/>
      <c r="T10" s="392"/>
      <c r="U10" s="392"/>
      <c r="V10" s="392"/>
      <c r="W10" s="392"/>
      <c r="X10" s="392"/>
      <c r="Y10" s="392"/>
      <c r="Z10" s="392"/>
      <c r="AA10" s="392"/>
      <c r="AB10" s="392"/>
      <c r="AC10" s="392"/>
      <c r="AD10" s="392"/>
      <c r="AE10" s="392"/>
      <c r="AF10" s="392"/>
    </row>
    <row r="11" ht="29.25" customHeight="1">
      <c r="A11" s="409"/>
      <c r="B11" s="410" t="str">
        <f>IF(ISTEXT(A11),SUMIF('Codified Game Plan'!$A$3:$A$477,'Sales Forecast'!A11,'Codified Game Plan'!$F$3:$F$477),"")</f>
        <v/>
      </c>
      <c r="C11" s="411" t="str">
        <f t="array" ref="C11">IF(ISTEXT(A11),XLOOKUP($A11,'Crop Chart'!$A$5:$A$201,'Crop Chart'!$K$5:$K$201,0),"")</f>
        <v/>
      </c>
      <c r="D11" s="412" t="str">
        <f t="array" ref="D11">IF(ISTEXT(A11),XLOOKUP($A11,'Crop Chart'!$A$5:$A$201,'Crop Chart'!$L$5:$L$201,0),"")</f>
        <v/>
      </c>
      <c r="E11" s="413" t="str">
        <f t="array" ref="E11">IF(ISTEXT(A11),XLOOKUP($A11,'Crop Chart'!$A$5:$A$201,'Crop Chart'!$M$5:$M$201,0),"")</f>
        <v/>
      </c>
      <c r="F11" s="414" t="str">
        <f>IF(ISTEXT(A11),SUMIF('Codified Game Plan'!$A$3:$A$477,'Sales Forecast'!A11,'Codified Game Plan'!$J$3:$J$477),"")</f>
        <v/>
      </c>
      <c r="G11" s="412" t="str">
        <f t="shared" si="1"/>
        <v/>
      </c>
      <c r="H11" s="415" t="str">
        <f t="shared" si="2"/>
        <v/>
      </c>
      <c r="I11" s="416">
        <f t="shared" si="3"/>
        <v>0</v>
      </c>
      <c r="J11" s="427"/>
      <c r="K11" s="424"/>
      <c r="L11" s="424"/>
      <c r="M11" s="424"/>
      <c r="N11" s="424"/>
      <c r="O11" s="425"/>
      <c r="P11" s="426"/>
      <c r="Q11" s="392"/>
      <c r="R11" s="392"/>
      <c r="S11" s="392"/>
      <c r="T11" s="392"/>
      <c r="U11" s="392"/>
      <c r="V11" s="392"/>
      <c r="W11" s="392"/>
      <c r="X11" s="392"/>
      <c r="Y11" s="392"/>
      <c r="Z11" s="392"/>
      <c r="AA11" s="392"/>
      <c r="AB11" s="392"/>
      <c r="AC11" s="392"/>
      <c r="AD11" s="392"/>
      <c r="AE11" s="392"/>
      <c r="AF11" s="392"/>
    </row>
    <row r="12">
      <c r="A12" s="409"/>
      <c r="B12" s="410" t="str">
        <f>IF(ISTEXT(A12),SUMIF('Codified Game Plan'!$A$3:$A$477,'Sales Forecast'!A12,'Codified Game Plan'!$F$3:$F$477),"")</f>
        <v/>
      </c>
      <c r="C12" s="411" t="str">
        <f t="array" ref="C12">IF(ISTEXT(A12),XLOOKUP($A12,'Crop Chart'!$A$5:$A$201,'Crop Chart'!$K$5:$K$201,0),"")</f>
        <v/>
      </c>
      <c r="D12" s="412" t="str">
        <f t="array" ref="D12">IF(ISTEXT(A12),XLOOKUP($A12,'Crop Chart'!$A$5:$A$201,'Crop Chart'!$L$5:$L$201,0),"")</f>
        <v/>
      </c>
      <c r="E12" s="413" t="str">
        <f t="array" ref="E12">IF(ISTEXT(A12),XLOOKUP($A12,'Crop Chart'!$A$5:$A$201,'Crop Chart'!$M$5:$M$201,0),"")</f>
        <v/>
      </c>
      <c r="F12" s="414" t="str">
        <f>IF(ISTEXT(A12),SUMIF('Codified Game Plan'!$A$3:$A$477,'Sales Forecast'!A12,'Codified Game Plan'!$J$3:$J$477),"")</f>
        <v/>
      </c>
      <c r="G12" s="412" t="str">
        <f t="shared" si="1"/>
        <v/>
      </c>
      <c r="H12" s="415" t="str">
        <f t="shared" si="2"/>
        <v/>
      </c>
      <c r="I12" s="416">
        <f t="shared" si="3"/>
        <v>0</v>
      </c>
      <c r="J12" s="427"/>
      <c r="K12" s="424"/>
      <c r="L12" s="424"/>
      <c r="M12" s="424"/>
      <c r="N12" s="424"/>
      <c r="O12" s="425"/>
      <c r="P12" s="426"/>
      <c r="Q12" s="392"/>
      <c r="R12" s="392"/>
      <c r="S12" s="392"/>
      <c r="T12" s="392"/>
      <c r="U12" s="392"/>
      <c r="V12" s="392"/>
      <c r="W12" s="392"/>
      <c r="X12" s="392"/>
      <c r="Y12" s="392"/>
      <c r="Z12" s="392"/>
      <c r="AA12" s="392"/>
      <c r="AB12" s="392"/>
      <c r="AC12" s="392"/>
      <c r="AD12" s="392"/>
      <c r="AE12" s="392"/>
      <c r="AF12" s="392"/>
    </row>
    <row r="13">
      <c r="A13" s="409"/>
      <c r="B13" s="410" t="str">
        <f>IF(ISTEXT(A13),SUMIF('Codified Game Plan'!$A$3:$A$477,'Sales Forecast'!A13,'Codified Game Plan'!$F$3:$F$477),"")</f>
        <v/>
      </c>
      <c r="C13" s="411" t="str">
        <f t="array" ref="C13">IF(ISTEXT(A13),XLOOKUP($A13,'Crop Chart'!$A$5:$A$201,'Crop Chart'!$K$5:$K$201,0),"")</f>
        <v/>
      </c>
      <c r="D13" s="412" t="str">
        <f t="array" ref="D13">IF(ISTEXT(A13),XLOOKUP($A13,'Crop Chart'!$A$5:$A$201,'Crop Chart'!$L$5:$L$201,0),"")</f>
        <v/>
      </c>
      <c r="E13" s="413" t="str">
        <f t="array" ref="E13">IF(ISTEXT(A13),XLOOKUP($A13,'Crop Chart'!$A$5:$A$201,'Crop Chart'!$M$5:$M$201,0),"")</f>
        <v/>
      </c>
      <c r="F13" s="414" t="str">
        <f>IF(ISTEXT(A13),SUMIF('Codified Game Plan'!$A$3:$A$477,'Sales Forecast'!A13,'Codified Game Plan'!$J$3:$J$477),"")</f>
        <v/>
      </c>
      <c r="G13" s="412" t="str">
        <f t="shared" si="1"/>
        <v/>
      </c>
      <c r="H13" s="415" t="str">
        <f t="shared" si="2"/>
        <v/>
      </c>
      <c r="I13" s="416">
        <f t="shared" si="3"/>
        <v>0</v>
      </c>
      <c r="J13" s="427"/>
      <c r="K13" s="424"/>
      <c r="L13" s="424"/>
      <c r="M13" s="424"/>
      <c r="N13" s="424"/>
      <c r="O13" s="425"/>
      <c r="P13" s="426"/>
      <c r="Q13" s="392"/>
      <c r="R13" s="392"/>
      <c r="S13" s="392"/>
      <c r="T13" s="392"/>
      <c r="U13" s="392"/>
      <c r="V13" s="392"/>
      <c r="W13" s="392"/>
      <c r="X13" s="392"/>
      <c r="Y13" s="392"/>
      <c r="Z13" s="392"/>
      <c r="AA13" s="392"/>
      <c r="AB13" s="392"/>
      <c r="AC13" s="392"/>
      <c r="AD13" s="392"/>
      <c r="AE13" s="392"/>
      <c r="AF13" s="392"/>
    </row>
    <row r="14" ht="18.75" customHeight="1">
      <c r="A14" s="409"/>
      <c r="B14" s="410" t="str">
        <f>IF(ISTEXT(A14),SUMIF('Codified Game Plan'!$A$3:$A$477,'Sales Forecast'!A14,'Codified Game Plan'!$F$3:$F$477),"")</f>
        <v/>
      </c>
      <c r="C14" s="411" t="str">
        <f t="array" ref="C14">IF(ISTEXT(A14),XLOOKUP($A14,'Crop Chart'!$A$5:$A$201,'Crop Chart'!$K$5:$K$201,0),"")</f>
        <v/>
      </c>
      <c r="D14" s="412" t="str">
        <f t="array" ref="D14">IF(ISTEXT(A14),XLOOKUP($A14,'Crop Chart'!$A$5:$A$201,'Crop Chart'!$L$5:$L$201,0),"")</f>
        <v/>
      </c>
      <c r="E14" s="413" t="str">
        <f t="array" ref="E14">IF(ISTEXT(A14),XLOOKUP($A14,'Crop Chart'!$A$5:$A$201,'Crop Chart'!$M$5:$M$201,0),"")</f>
        <v/>
      </c>
      <c r="F14" s="414" t="str">
        <f>IF(ISTEXT(A14),SUMIF('Codified Game Plan'!$A$3:$A$477,'Sales Forecast'!A14,'Codified Game Plan'!$J$3:$J$477),"")</f>
        <v/>
      </c>
      <c r="G14" s="412" t="str">
        <f t="shared" si="1"/>
        <v/>
      </c>
      <c r="H14" s="415" t="str">
        <f t="shared" si="2"/>
        <v/>
      </c>
      <c r="I14" s="416">
        <f t="shared" si="3"/>
        <v>0</v>
      </c>
      <c r="J14" s="427"/>
      <c r="K14" s="424"/>
      <c r="L14" s="424"/>
      <c r="M14" s="424"/>
      <c r="N14" s="424"/>
      <c r="O14" s="425"/>
      <c r="P14" s="426"/>
      <c r="Q14" s="392"/>
      <c r="R14" s="392"/>
      <c r="S14" s="392"/>
      <c r="T14" s="392"/>
      <c r="U14" s="392"/>
      <c r="V14" s="392"/>
      <c r="W14" s="392"/>
      <c r="X14" s="392"/>
      <c r="Y14" s="392"/>
      <c r="Z14" s="392"/>
      <c r="AA14" s="392"/>
      <c r="AB14" s="392"/>
      <c r="AC14" s="392"/>
      <c r="AD14" s="392"/>
      <c r="AE14" s="392"/>
      <c r="AF14" s="392"/>
    </row>
    <row r="15" ht="16.5" customHeight="1">
      <c r="A15" s="409"/>
      <c r="B15" s="410" t="str">
        <f>IF(ISTEXT(A15),SUMIF('Codified Game Plan'!$A$3:$A$477,'Sales Forecast'!A15,'Codified Game Plan'!$F$3:$F$477),"")</f>
        <v/>
      </c>
      <c r="C15" s="411" t="str">
        <f t="array" ref="C15">IF(ISTEXT(A15),XLOOKUP($A15,'Crop Chart'!$A$5:$A$201,'Crop Chart'!$K$5:$K$201,0),"")</f>
        <v/>
      </c>
      <c r="D15" s="412" t="str">
        <f t="array" ref="D15">IF(ISTEXT(A15),XLOOKUP($A15,'Crop Chart'!$A$5:$A$201,'Crop Chart'!$L$5:$L$201,0),"")</f>
        <v/>
      </c>
      <c r="E15" s="413" t="str">
        <f t="array" ref="E15">IF(ISTEXT(A15),XLOOKUP($A15,'Crop Chart'!$A$5:$A$201,'Crop Chart'!$M$5:$M$201,0),"")</f>
        <v/>
      </c>
      <c r="F15" s="414" t="str">
        <f>IF(ISTEXT(A15),SUMIF('Codified Game Plan'!$A$3:$A$477,'Sales Forecast'!A15,'Codified Game Plan'!$J$3:$J$477),"")</f>
        <v/>
      </c>
      <c r="G15" s="412" t="str">
        <f t="shared" si="1"/>
        <v/>
      </c>
      <c r="H15" s="415" t="str">
        <f t="shared" si="2"/>
        <v/>
      </c>
      <c r="I15" s="416">
        <f t="shared" si="3"/>
        <v>0</v>
      </c>
      <c r="J15" s="427"/>
      <c r="K15" s="424"/>
      <c r="L15" s="424"/>
      <c r="M15" s="424"/>
      <c r="N15" s="424"/>
      <c r="O15" s="425"/>
      <c r="P15" s="426"/>
      <c r="Q15" s="392"/>
      <c r="R15" s="392"/>
      <c r="S15" s="392"/>
      <c r="T15" s="392"/>
      <c r="U15" s="392"/>
      <c r="V15" s="392"/>
      <c r="W15" s="392"/>
      <c r="X15" s="392"/>
      <c r="Y15" s="392"/>
      <c r="Z15" s="392"/>
      <c r="AA15" s="392"/>
      <c r="AB15" s="392"/>
      <c r="AC15" s="392"/>
      <c r="AD15" s="392"/>
      <c r="AE15" s="392"/>
      <c r="AF15" s="392"/>
    </row>
    <row r="16" ht="16.5" customHeight="1">
      <c r="A16" s="409"/>
      <c r="B16" s="410" t="str">
        <f>IF(ISTEXT(A16),SUMIF('Codified Game Plan'!$A$3:$A$477,'Sales Forecast'!A16,'Codified Game Plan'!$F$3:$F$477),"")</f>
        <v/>
      </c>
      <c r="C16" s="411" t="str">
        <f t="array" ref="C16">IF(ISTEXT(A16),XLOOKUP($A16,'Crop Chart'!$A$5:$A$201,'Crop Chart'!$K$5:$K$201,0),"")</f>
        <v/>
      </c>
      <c r="D16" s="412" t="str">
        <f t="array" ref="D16">IF(ISTEXT(A16),XLOOKUP($A16,'Crop Chart'!$A$5:$A$201,'Crop Chart'!$L$5:$L$201,0),"")</f>
        <v/>
      </c>
      <c r="E16" s="413" t="str">
        <f t="array" ref="E16">IF(ISTEXT(A16),XLOOKUP($A16,'Crop Chart'!$A$5:$A$201,'Crop Chart'!$M$5:$M$201,0),"")</f>
        <v/>
      </c>
      <c r="F16" s="414" t="str">
        <f>IF(ISTEXT(A16),SUMIF('Codified Game Plan'!$A$3:$A$477,'Sales Forecast'!A16,'Codified Game Plan'!$J$3:$J$477),"")</f>
        <v/>
      </c>
      <c r="G16" s="412" t="str">
        <f t="shared" si="1"/>
        <v/>
      </c>
      <c r="H16" s="415" t="str">
        <f t="shared" si="2"/>
        <v/>
      </c>
      <c r="I16" s="416">
        <f t="shared" si="3"/>
        <v>0</v>
      </c>
      <c r="J16" s="427"/>
      <c r="K16" s="424"/>
      <c r="L16" s="424"/>
      <c r="M16" s="424"/>
      <c r="N16" s="424"/>
      <c r="O16" s="425"/>
      <c r="P16" s="426"/>
      <c r="Q16" s="392"/>
      <c r="R16" s="392"/>
      <c r="S16" s="392"/>
      <c r="T16" s="392"/>
      <c r="U16" s="392"/>
      <c r="V16" s="392"/>
      <c r="W16" s="392"/>
      <c r="X16" s="392"/>
      <c r="Y16" s="392"/>
      <c r="Z16" s="392"/>
      <c r="AA16" s="392"/>
      <c r="AB16" s="392"/>
      <c r="AC16" s="392"/>
      <c r="AD16" s="392"/>
      <c r="AE16" s="392"/>
      <c r="AF16" s="392"/>
    </row>
    <row r="17" ht="20.25" customHeight="1">
      <c r="A17" s="409"/>
      <c r="B17" s="410" t="str">
        <f>IF(ISTEXT(A17),SUMIF('Codified Game Plan'!$A$3:$A$477,'Sales Forecast'!A17,'Codified Game Plan'!$F$3:$F$477),"")</f>
        <v/>
      </c>
      <c r="C17" s="411" t="str">
        <f t="array" ref="C17">IF(ISTEXT(A17),XLOOKUP($A17,'Crop Chart'!$A$5:$A$201,'Crop Chart'!$K$5:$K$201,0),"")</f>
        <v/>
      </c>
      <c r="D17" s="412" t="str">
        <f t="array" ref="D17">IF(ISTEXT(A17),XLOOKUP($A17,'Crop Chart'!$A$5:$A$201,'Crop Chart'!$L$5:$L$201,0),"")</f>
        <v/>
      </c>
      <c r="E17" s="413" t="str">
        <f t="array" ref="E17">IF(ISTEXT(A17),XLOOKUP($A17,'Crop Chart'!$A$5:$A$201,'Crop Chart'!$M$5:$M$201,0),"")</f>
        <v/>
      </c>
      <c r="F17" s="414" t="str">
        <f>IF(ISTEXT(A17),SUMIF('Codified Game Plan'!$A$3:$A$477,'Sales Forecast'!A17,'Codified Game Plan'!$J$3:$J$477),"")</f>
        <v/>
      </c>
      <c r="G17" s="412" t="str">
        <f t="shared" si="1"/>
        <v/>
      </c>
      <c r="H17" s="415" t="str">
        <f t="shared" si="2"/>
        <v/>
      </c>
      <c r="I17" s="416">
        <f t="shared" si="3"/>
        <v>0</v>
      </c>
      <c r="J17" s="427"/>
      <c r="K17" s="424"/>
      <c r="L17" s="424"/>
      <c r="M17" s="424"/>
      <c r="N17" s="424"/>
      <c r="O17" s="425"/>
      <c r="P17" s="426"/>
      <c r="Q17" s="392"/>
      <c r="R17" s="392"/>
      <c r="S17" s="392"/>
      <c r="T17" s="392"/>
      <c r="U17" s="392"/>
      <c r="V17" s="392"/>
      <c r="W17" s="392"/>
      <c r="X17" s="392"/>
      <c r="Y17" s="392"/>
      <c r="Z17" s="392"/>
      <c r="AA17" s="392"/>
      <c r="AB17" s="392"/>
      <c r="AC17" s="392"/>
      <c r="AD17" s="392"/>
      <c r="AE17" s="392"/>
      <c r="AF17" s="392"/>
    </row>
    <row r="18" ht="24.0" customHeight="1">
      <c r="A18" s="409"/>
      <c r="B18" s="410" t="str">
        <f>IF(ISTEXT(A18),SUMIF('Codified Game Plan'!$A$3:$A$477,'Sales Forecast'!A18,'Codified Game Plan'!$F$3:$F$477),"")</f>
        <v/>
      </c>
      <c r="C18" s="411" t="str">
        <f t="array" ref="C18">IF(ISTEXT(A18),XLOOKUP($A18,'Crop Chart'!$A$5:$A$201,'Crop Chart'!$K$5:$K$201,0),"")</f>
        <v/>
      </c>
      <c r="D18" s="412" t="str">
        <f t="array" ref="D18">IF(ISTEXT(A18),XLOOKUP($A18,'Crop Chart'!$A$5:$A$201,'Crop Chart'!$L$5:$L$201,0),"")</f>
        <v/>
      </c>
      <c r="E18" s="413" t="str">
        <f t="array" ref="E18">IF(ISTEXT(A18),XLOOKUP($A18,'Crop Chart'!$A$5:$A$201,'Crop Chart'!$M$5:$M$201,0),"")</f>
        <v/>
      </c>
      <c r="F18" s="414" t="str">
        <f>IF(ISTEXT(A18),SUMIF('Codified Game Plan'!$A$3:$A$477,'Sales Forecast'!A18,'Codified Game Plan'!$J$3:$J$477),"")</f>
        <v/>
      </c>
      <c r="G18" s="412" t="str">
        <f t="shared" si="1"/>
        <v/>
      </c>
      <c r="H18" s="415" t="str">
        <f t="shared" si="2"/>
        <v/>
      </c>
      <c r="I18" s="416">
        <f t="shared" si="3"/>
        <v>0</v>
      </c>
      <c r="J18" s="427"/>
      <c r="K18" s="424"/>
      <c r="L18" s="424"/>
      <c r="M18" s="424"/>
      <c r="N18" s="424"/>
      <c r="O18" s="425"/>
      <c r="P18" s="426"/>
      <c r="Q18" s="392"/>
      <c r="R18" s="392"/>
      <c r="S18" s="392"/>
      <c r="T18" s="392"/>
      <c r="U18" s="392"/>
      <c r="V18" s="392"/>
      <c r="W18" s="392"/>
      <c r="X18" s="392"/>
      <c r="Y18" s="392"/>
      <c r="Z18" s="392"/>
      <c r="AA18" s="392"/>
      <c r="AB18" s="392"/>
      <c r="AC18" s="392"/>
      <c r="AD18" s="392"/>
      <c r="AE18" s="392"/>
      <c r="AF18" s="392"/>
    </row>
    <row r="19" ht="19.5" customHeight="1">
      <c r="A19" s="409"/>
      <c r="B19" s="410" t="str">
        <f>IF(ISTEXT(A19),SUMIF('Codified Game Plan'!$A$3:$A$477,'Sales Forecast'!A19,'Codified Game Plan'!$F$3:$F$477),"")</f>
        <v/>
      </c>
      <c r="C19" s="411" t="str">
        <f t="array" ref="C19">IF(ISTEXT(A19),XLOOKUP($A19,'Crop Chart'!$A$5:$A$201,'Crop Chart'!$K$5:$K$201,0),"")</f>
        <v/>
      </c>
      <c r="D19" s="412" t="str">
        <f t="array" ref="D19">IF(ISTEXT(A19),XLOOKUP($A19,'Crop Chart'!$A$5:$A$201,'Crop Chart'!$L$5:$L$201,0),"")</f>
        <v/>
      </c>
      <c r="E19" s="413" t="str">
        <f t="array" ref="E19">IF(ISTEXT(A19),XLOOKUP($A19,'Crop Chart'!$A$5:$A$201,'Crop Chart'!$M$5:$M$201,0),"")</f>
        <v/>
      </c>
      <c r="F19" s="414" t="str">
        <f>IF(ISTEXT(A19),SUMIF('Codified Game Plan'!$A$3:$A$477,'Sales Forecast'!A19,'Codified Game Plan'!$J$3:$J$477),"")</f>
        <v/>
      </c>
      <c r="G19" s="412" t="str">
        <f t="shared" si="1"/>
        <v/>
      </c>
      <c r="H19" s="415" t="str">
        <f t="shared" si="2"/>
        <v/>
      </c>
      <c r="I19" s="416">
        <f t="shared" si="3"/>
        <v>0</v>
      </c>
      <c r="J19" s="427"/>
      <c r="K19" s="424"/>
      <c r="L19" s="424"/>
      <c r="M19" s="424"/>
      <c r="N19" s="424"/>
      <c r="O19" s="425"/>
      <c r="P19" s="426"/>
      <c r="Q19" s="392"/>
      <c r="R19" s="392"/>
      <c r="S19" s="392"/>
      <c r="T19" s="392"/>
      <c r="U19" s="392"/>
      <c r="V19" s="392"/>
      <c r="W19" s="392"/>
      <c r="X19" s="392"/>
      <c r="Y19" s="392"/>
      <c r="Z19" s="392"/>
      <c r="AA19" s="392"/>
      <c r="AB19" s="392"/>
      <c r="AC19" s="392"/>
      <c r="AD19" s="392"/>
      <c r="AE19" s="392"/>
      <c r="AF19" s="392"/>
    </row>
    <row r="20" ht="21.0" customHeight="1">
      <c r="A20" s="428"/>
      <c r="B20" s="410" t="str">
        <f>IF(ISTEXT(A20),SUMIF('Codified Game Plan'!$A$3:$A$477,'Sales Forecast'!A20,'Codified Game Plan'!$F$3:$F$477),"")</f>
        <v/>
      </c>
      <c r="C20" s="411" t="str">
        <f t="array" ref="C20">IF(ISTEXT(A20),XLOOKUP($A20,'Crop Chart'!$A$5:$A$201,'Crop Chart'!$K$5:$K$201,0),"")</f>
        <v/>
      </c>
      <c r="D20" s="412" t="str">
        <f t="array" ref="D20">IF(ISTEXT(A20),XLOOKUP($A20,'Crop Chart'!$A$5:$A$201,'Crop Chart'!$L$5:$L$201,0),"")</f>
        <v/>
      </c>
      <c r="E20" s="413" t="str">
        <f t="array" ref="E20">IF(ISTEXT(A20),XLOOKUP($A20,'Crop Chart'!$A$5:$A$201,'Crop Chart'!$M$5:$M$201,0),"")</f>
        <v/>
      </c>
      <c r="F20" s="414" t="str">
        <f>IF(ISTEXT(A20),SUMIF('Codified Game Plan'!$A$3:$A$477,'Sales Forecast'!A20,'Codified Game Plan'!$J$3:$J$477),"")</f>
        <v/>
      </c>
      <c r="G20" s="412" t="str">
        <f t="shared" si="1"/>
        <v/>
      </c>
      <c r="H20" s="415" t="str">
        <f t="shared" si="2"/>
        <v/>
      </c>
      <c r="I20" s="416">
        <f t="shared" si="3"/>
        <v>0</v>
      </c>
      <c r="J20" s="423"/>
      <c r="K20" s="424"/>
      <c r="L20" s="424"/>
      <c r="M20" s="424"/>
      <c r="N20" s="424"/>
      <c r="O20" s="425"/>
      <c r="P20" s="426"/>
      <c r="Q20" s="392"/>
      <c r="R20" s="392"/>
      <c r="S20" s="392"/>
      <c r="T20" s="392"/>
      <c r="U20" s="392"/>
      <c r="V20" s="392"/>
      <c r="W20" s="392"/>
      <c r="X20" s="392"/>
      <c r="Y20" s="392"/>
      <c r="Z20" s="392"/>
      <c r="AA20" s="392"/>
      <c r="AB20" s="392"/>
      <c r="AC20" s="392"/>
      <c r="AD20" s="392"/>
      <c r="AE20" s="392"/>
      <c r="AF20" s="392"/>
    </row>
    <row r="21" ht="15.0" customHeight="1">
      <c r="A21" s="428"/>
      <c r="B21" s="410" t="str">
        <f>IF(ISTEXT(A21),SUMIF('Codified Game Plan'!$A$3:$A$477,'Sales Forecast'!A21,'Codified Game Plan'!$F$3:$F$477),"")</f>
        <v/>
      </c>
      <c r="C21" s="411" t="str">
        <f t="array" ref="C21">IF(ISTEXT(A21),XLOOKUP($A21,'Crop Chart'!$A$5:$A$201,'Crop Chart'!$K$5:$K$201,0),"")</f>
        <v/>
      </c>
      <c r="D21" s="412" t="str">
        <f t="array" ref="D21">IF(ISTEXT(A21),XLOOKUP($A21,'Crop Chart'!$A$5:$A$201,'Crop Chart'!$L$5:$L$201,0),"")</f>
        <v/>
      </c>
      <c r="E21" s="413" t="str">
        <f t="array" ref="E21">IF(ISTEXT(A21),XLOOKUP($A21,'Crop Chart'!$A$5:$A$201,'Crop Chart'!$M$5:$M$201,0),"")</f>
        <v/>
      </c>
      <c r="F21" s="414" t="str">
        <f>IF(ISTEXT(A21),SUMIF('Codified Game Plan'!$A$3:$A$477,'Sales Forecast'!A21,'Codified Game Plan'!$J$3:$J$477),"")</f>
        <v/>
      </c>
      <c r="G21" s="412" t="str">
        <f t="shared" si="1"/>
        <v/>
      </c>
      <c r="H21" s="415" t="str">
        <f t="shared" si="2"/>
        <v/>
      </c>
      <c r="I21" s="416">
        <f t="shared" si="3"/>
        <v>0</v>
      </c>
      <c r="J21" s="427"/>
      <c r="K21" s="424"/>
      <c r="L21" s="424"/>
      <c r="M21" s="424"/>
      <c r="N21" s="424"/>
      <c r="O21" s="425"/>
      <c r="P21" s="426"/>
      <c r="Q21" s="392"/>
      <c r="R21" s="392"/>
      <c r="S21" s="392"/>
      <c r="T21" s="392"/>
      <c r="U21" s="392"/>
      <c r="V21" s="392"/>
      <c r="W21" s="392"/>
      <c r="X21" s="392"/>
      <c r="Y21" s="392"/>
      <c r="Z21" s="392"/>
      <c r="AA21" s="392"/>
      <c r="AB21" s="392"/>
      <c r="AC21" s="392"/>
      <c r="AD21" s="392"/>
      <c r="AE21" s="392"/>
      <c r="AF21" s="392"/>
    </row>
    <row r="22" ht="16.5" customHeight="1">
      <c r="A22" s="428"/>
      <c r="B22" s="410" t="str">
        <f>IF(ISTEXT(A22),SUMIF('Codified Game Plan'!$A$3:$A$477,'Sales Forecast'!A22,'Codified Game Plan'!$F$3:$F$477),"")</f>
        <v/>
      </c>
      <c r="C22" s="411" t="str">
        <f t="array" ref="C22">IF(ISTEXT(A22),XLOOKUP($A22,'Crop Chart'!$A$5:$A$201,'Crop Chart'!$K$5:$K$201,0),"")</f>
        <v/>
      </c>
      <c r="D22" s="412" t="str">
        <f t="array" ref="D22">IF(ISTEXT(A22),XLOOKUP($A22,'Crop Chart'!$A$5:$A$201,'Crop Chart'!$L$5:$L$201,0),"")</f>
        <v/>
      </c>
      <c r="E22" s="413" t="str">
        <f t="array" ref="E22">IF(ISTEXT(A22),XLOOKUP($A22,'Crop Chart'!$A$5:$A$201,'Crop Chart'!$M$5:$M$201,0),"")</f>
        <v/>
      </c>
      <c r="F22" s="414" t="str">
        <f>IF(ISTEXT(A22),SUMIF('Codified Game Plan'!$A$3:$A$477,'Sales Forecast'!A22,'Codified Game Plan'!$J$3:$J$477),"")</f>
        <v/>
      </c>
      <c r="G22" s="412" t="str">
        <f t="shared" si="1"/>
        <v/>
      </c>
      <c r="H22" s="415" t="str">
        <f t="shared" si="2"/>
        <v/>
      </c>
      <c r="I22" s="416">
        <f t="shared" si="3"/>
        <v>0</v>
      </c>
      <c r="J22" s="427"/>
      <c r="K22" s="424"/>
      <c r="L22" s="424"/>
      <c r="M22" s="424"/>
      <c r="N22" s="424"/>
      <c r="O22" s="425"/>
      <c r="P22" s="426"/>
      <c r="Q22" s="392"/>
      <c r="R22" s="392"/>
      <c r="S22" s="392"/>
      <c r="T22" s="392"/>
      <c r="U22" s="392"/>
      <c r="V22" s="392"/>
      <c r="W22" s="392"/>
      <c r="X22" s="392"/>
      <c r="Y22" s="392"/>
      <c r="Z22" s="392"/>
      <c r="AA22" s="392"/>
      <c r="AB22" s="392"/>
      <c r="AC22" s="392"/>
      <c r="AD22" s="392"/>
      <c r="AE22" s="392"/>
      <c r="AF22" s="392"/>
    </row>
    <row r="23" ht="16.5" customHeight="1">
      <c r="A23" s="428"/>
      <c r="B23" s="410" t="str">
        <f>IF(ISTEXT(A23),SUMIF('Codified Game Plan'!$A$3:$A$477,'Sales Forecast'!A23,'Codified Game Plan'!$F$3:$F$477),"")</f>
        <v/>
      </c>
      <c r="C23" s="411" t="str">
        <f t="array" ref="C23">IF(ISTEXT(A23),XLOOKUP($A23,'Crop Chart'!$A$5:$A$201,'Crop Chart'!$K$5:$K$201,0),"")</f>
        <v/>
      </c>
      <c r="D23" s="412" t="str">
        <f t="array" ref="D23">IF(ISTEXT(A23),XLOOKUP($A23,'Crop Chart'!$A$5:$A$201,'Crop Chart'!$L$5:$L$201,0),"")</f>
        <v/>
      </c>
      <c r="E23" s="413" t="str">
        <f t="array" ref="E23">IF(ISTEXT(A23),XLOOKUP($A23,'Crop Chart'!$A$5:$A$201,'Crop Chart'!$M$5:$M$201,0),"")</f>
        <v/>
      </c>
      <c r="F23" s="414" t="str">
        <f>IF(ISTEXT(A23),SUMIF('Codified Game Plan'!$A$3:$A$477,'Sales Forecast'!A23,'Codified Game Plan'!$J$3:$J$477),"")</f>
        <v/>
      </c>
      <c r="G23" s="412" t="str">
        <f t="shared" si="1"/>
        <v/>
      </c>
      <c r="H23" s="415" t="str">
        <f t="shared" si="2"/>
        <v/>
      </c>
      <c r="I23" s="416">
        <f t="shared" si="3"/>
        <v>0</v>
      </c>
      <c r="J23" s="427"/>
      <c r="K23" s="424"/>
      <c r="L23" s="424"/>
      <c r="M23" s="424"/>
      <c r="N23" s="424"/>
      <c r="O23" s="425"/>
      <c r="P23" s="426"/>
      <c r="Q23" s="392"/>
      <c r="R23" s="392"/>
      <c r="S23" s="392"/>
      <c r="T23" s="392"/>
      <c r="U23" s="392"/>
      <c r="V23" s="392"/>
      <c r="W23" s="392"/>
      <c r="X23" s="392"/>
      <c r="Y23" s="392"/>
      <c r="Z23" s="392"/>
      <c r="AA23" s="392"/>
      <c r="AB23" s="392"/>
      <c r="AC23" s="392"/>
      <c r="AD23" s="392"/>
      <c r="AE23" s="392"/>
      <c r="AF23" s="392"/>
    </row>
    <row r="24" ht="16.5" customHeight="1">
      <c r="A24" s="428"/>
      <c r="B24" s="410" t="str">
        <f>IF(ISTEXT(A24),SUMIF('Codified Game Plan'!$A$3:$A$477,'Sales Forecast'!A24,'Codified Game Plan'!$F$3:$F$477),"")</f>
        <v/>
      </c>
      <c r="C24" s="411" t="str">
        <f t="array" ref="C24">IF(ISTEXT(A24),XLOOKUP($A24,'Crop Chart'!$A$5:$A$201,'Crop Chart'!$K$5:$K$201,0),"")</f>
        <v/>
      </c>
      <c r="D24" s="412" t="str">
        <f t="array" ref="D24">IF(ISTEXT(A24),XLOOKUP($A24,'Crop Chart'!$A$5:$A$201,'Crop Chart'!$L$5:$L$201,0),"")</f>
        <v/>
      </c>
      <c r="E24" s="413" t="str">
        <f t="array" ref="E24">IF(ISTEXT(A24),XLOOKUP($A24,'Crop Chart'!$A$5:$A$201,'Crop Chart'!$M$5:$M$201,0),"")</f>
        <v/>
      </c>
      <c r="F24" s="414" t="str">
        <f>IF(ISTEXT(A24),SUMIF('Codified Game Plan'!$A$3:$A$477,'Sales Forecast'!A24,'Codified Game Plan'!$J$3:$J$477),"")</f>
        <v/>
      </c>
      <c r="G24" s="412" t="str">
        <f t="shared" si="1"/>
        <v/>
      </c>
      <c r="H24" s="415" t="str">
        <f t="shared" si="2"/>
        <v/>
      </c>
      <c r="I24" s="416">
        <f t="shared" si="3"/>
        <v>0</v>
      </c>
      <c r="J24" s="427"/>
      <c r="K24" s="424"/>
      <c r="L24" s="424"/>
      <c r="M24" s="424"/>
      <c r="N24" s="424"/>
      <c r="O24" s="425"/>
      <c r="P24" s="426"/>
      <c r="Q24" s="392"/>
      <c r="R24" s="392"/>
      <c r="S24" s="392"/>
      <c r="T24" s="392"/>
      <c r="U24" s="392"/>
      <c r="V24" s="392"/>
      <c r="W24" s="392"/>
      <c r="X24" s="392"/>
      <c r="Y24" s="392"/>
      <c r="Z24" s="392"/>
      <c r="AA24" s="392"/>
      <c r="AB24" s="392"/>
      <c r="AC24" s="392"/>
      <c r="AD24" s="392"/>
      <c r="AE24" s="392"/>
      <c r="AF24" s="392"/>
    </row>
    <row r="25" ht="25.5" customHeight="1">
      <c r="A25" s="428"/>
      <c r="B25" s="410" t="str">
        <f>IF(ISTEXT(A25),SUMIF('Codified Game Plan'!$A$3:$A$477,'Sales Forecast'!A25,'Codified Game Plan'!$F$3:$F$477),"")</f>
        <v/>
      </c>
      <c r="C25" s="411" t="str">
        <f t="array" ref="C25">IF(ISTEXT(A25),XLOOKUP($A25,'Crop Chart'!$A$5:$A$201,'Crop Chart'!$K$5:$K$201,0),"")</f>
        <v/>
      </c>
      <c r="D25" s="412" t="str">
        <f t="array" ref="D25">IF(ISTEXT(A25),XLOOKUP($A25,'Crop Chart'!$A$5:$A$201,'Crop Chart'!$L$5:$L$201,0),"")</f>
        <v/>
      </c>
      <c r="E25" s="413" t="str">
        <f t="array" ref="E25">IF(ISTEXT(A25),XLOOKUP($A25,'Crop Chart'!$A$5:$A$201,'Crop Chart'!$M$5:$M$201,0),"")</f>
        <v/>
      </c>
      <c r="F25" s="414" t="str">
        <f>IF(ISTEXT(A25),SUMIF('Codified Game Plan'!$A$3:$A$477,'Sales Forecast'!A25,'Codified Game Plan'!$J$3:$J$477),"")</f>
        <v/>
      </c>
      <c r="G25" s="412" t="str">
        <f t="shared" si="1"/>
        <v/>
      </c>
      <c r="H25" s="415" t="str">
        <f t="shared" si="2"/>
        <v/>
      </c>
      <c r="I25" s="416">
        <f t="shared" si="3"/>
        <v>0</v>
      </c>
      <c r="J25" s="427"/>
      <c r="K25" s="424"/>
      <c r="L25" s="424"/>
      <c r="M25" s="424"/>
      <c r="N25" s="424"/>
      <c r="O25" s="425"/>
      <c r="P25" s="426"/>
      <c r="Q25" s="392"/>
      <c r="R25" s="392"/>
      <c r="S25" s="392"/>
      <c r="T25" s="392"/>
      <c r="U25" s="392"/>
      <c r="V25" s="392"/>
      <c r="W25" s="392"/>
      <c r="X25" s="392"/>
      <c r="Y25" s="392"/>
      <c r="Z25" s="392"/>
      <c r="AA25" s="392"/>
      <c r="AB25" s="392"/>
      <c r="AC25" s="392"/>
      <c r="AD25" s="392"/>
      <c r="AE25" s="392"/>
      <c r="AF25" s="392"/>
    </row>
    <row r="26" ht="16.5" customHeight="1">
      <c r="A26" s="428"/>
      <c r="B26" s="410" t="str">
        <f>IF(ISTEXT(A26),SUMIF('Codified Game Plan'!$A$3:$A$477,'Sales Forecast'!A26,'Codified Game Plan'!$F$3:$F$477),"")</f>
        <v/>
      </c>
      <c r="C26" s="411" t="str">
        <f t="array" ref="C26">IF(ISTEXT(A26),XLOOKUP($A26,'Crop Chart'!$A$5:$A$201,'Crop Chart'!$K$5:$K$201,0),"")</f>
        <v/>
      </c>
      <c r="D26" s="412" t="str">
        <f t="array" ref="D26">IF(ISTEXT(A26),XLOOKUP($A26,'Crop Chart'!$A$5:$A$201,'Crop Chart'!$L$5:$L$201,0),"")</f>
        <v/>
      </c>
      <c r="E26" s="413" t="str">
        <f t="array" ref="E26">IF(ISTEXT(A26),XLOOKUP($A26,'Crop Chart'!$A$5:$A$201,'Crop Chart'!$M$5:$M$201,0),"")</f>
        <v/>
      </c>
      <c r="F26" s="414" t="str">
        <f>IF(ISTEXT(A26),SUMIF('Codified Game Plan'!$A$3:$A$477,'Sales Forecast'!A26,'Codified Game Plan'!$J$3:$J$477),"")</f>
        <v/>
      </c>
      <c r="G26" s="412" t="str">
        <f t="shared" si="1"/>
        <v/>
      </c>
      <c r="H26" s="415" t="str">
        <f t="shared" si="2"/>
        <v/>
      </c>
      <c r="I26" s="416">
        <f t="shared" si="3"/>
        <v>0</v>
      </c>
      <c r="J26" s="427"/>
      <c r="K26" s="424"/>
      <c r="L26" s="424"/>
      <c r="M26" s="424"/>
      <c r="N26" s="424"/>
      <c r="O26" s="425"/>
      <c r="P26" s="426"/>
      <c r="Q26" s="392"/>
      <c r="R26" s="392"/>
      <c r="S26" s="392"/>
      <c r="T26" s="392"/>
      <c r="U26" s="392"/>
      <c r="V26" s="392"/>
      <c r="W26" s="392"/>
      <c r="X26" s="392"/>
      <c r="Y26" s="392"/>
      <c r="Z26" s="392"/>
      <c r="AA26" s="392"/>
      <c r="AB26" s="392"/>
      <c r="AC26" s="392"/>
      <c r="AD26" s="392"/>
      <c r="AE26" s="392"/>
      <c r="AF26" s="392"/>
    </row>
    <row r="27" ht="16.5" customHeight="1">
      <c r="A27" s="428"/>
      <c r="B27" s="410" t="str">
        <f>IF(ISTEXT(A27),SUMIF('Codified Game Plan'!$A$3:$A$477,'Sales Forecast'!A27,'Codified Game Plan'!$F$3:$F$477),"")</f>
        <v/>
      </c>
      <c r="C27" s="411" t="str">
        <f t="array" ref="C27">IF(ISTEXT(A27),XLOOKUP($A27,'Crop Chart'!$A$5:$A$201,'Crop Chart'!$K$5:$K$201,0),"")</f>
        <v/>
      </c>
      <c r="D27" s="412" t="str">
        <f t="array" ref="D27">IF(ISTEXT(A27),XLOOKUP($A27,'Crop Chart'!$A$5:$A$201,'Crop Chart'!$L$5:$L$201,0),"")</f>
        <v/>
      </c>
      <c r="E27" s="413" t="str">
        <f t="array" ref="E27">IF(ISTEXT(A27),XLOOKUP($A27,'Crop Chart'!$A$5:$A$201,'Crop Chart'!$M$5:$M$201,0),"")</f>
        <v/>
      </c>
      <c r="F27" s="414" t="str">
        <f>IF(ISTEXT(A27),SUMIF('Codified Game Plan'!$A$3:$A$477,'Sales Forecast'!A27,'Codified Game Plan'!$J$3:$J$477),"")</f>
        <v/>
      </c>
      <c r="G27" s="412" t="str">
        <f t="shared" si="1"/>
        <v/>
      </c>
      <c r="H27" s="415" t="str">
        <f t="shared" si="2"/>
        <v/>
      </c>
      <c r="I27" s="416">
        <f t="shared" si="3"/>
        <v>0</v>
      </c>
      <c r="J27" s="427"/>
      <c r="K27" s="424"/>
      <c r="L27" s="424"/>
      <c r="M27" s="424"/>
      <c r="N27" s="424"/>
      <c r="O27" s="425"/>
      <c r="P27" s="426"/>
      <c r="Q27" s="392"/>
      <c r="R27" s="392"/>
      <c r="S27" s="392"/>
      <c r="T27" s="392"/>
      <c r="U27" s="392"/>
      <c r="V27" s="392"/>
      <c r="W27" s="392"/>
      <c r="X27" s="392"/>
      <c r="Y27" s="392"/>
      <c r="Z27" s="392"/>
      <c r="AA27" s="392"/>
      <c r="AB27" s="392"/>
      <c r="AC27" s="392"/>
      <c r="AD27" s="392"/>
      <c r="AE27" s="392"/>
      <c r="AF27" s="392"/>
    </row>
    <row r="28" ht="16.5" customHeight="1">
      <c r="A28" s="429"/>
      <c r="B28" s="84" t="str">
        <f>IF(ISTEXT(A28),SUMIF('Codified Game Plan'!$A$3:$A$477,'Sales Forecast'!A28,'Codified Game Plan'!$F$3:$F$477),"")</f>
        <v/>
      </c>
      <c r="C28" s="430" t="str">
        <f t="array" ref="C28">IF(ISTEXT(A28),XLOOKUP($A28,'Crop Chart'!$A$5:$A$201,'Crop Chart'!$K$5:$K$201,0),"")</f>
        <v/>
      </c>
      <c r="D28" s="431" t="str">
        <f t="array" ref="D28">IF(ISTEXT(A28),XLOOKUP($A28,'Crop Chart'!$A$5:$A$201,'Crop Chart'!$L$5:$L$201,0),"")</f>
        <v/>
      </c>
      <c r="E28" s="432" t="str">
        <f t="array" ref="E28">IF(ISTEXT(A28),XLOOKUP($A28,'Crop Chart'!$A$5:$A$201,'Crop Chart'!$M$5:$M$201,0),"")</f>
        <v/>
      </c>
      <c r="F28" s="433" t="str">
        <f>IF(ISTEXT(A28),SUMIF('Codified Game Plan'!$A$3:$A$477,'Sales Forecast'!A28,'Codified Game Plan'!$J$3:$J$477),"")</f>
        <v/>
      </c>
      <c r="G28" s="431" t="str">
        <f t="shared" si="1"/>
        <v/>
      </c>
      <c r="H28" s="434" t="str">
        <f t="shared" si="2"/>
        <v/>
      </c>
      <c r="I28" s="435">
        <f t="shared" si="3"/>
        <v>0</v>
      </c>
      <c r="J28" s="427"/>
      <c r="K28" s="424"/>
      <c r="L28" s="424"/>
      <c r="M28" s="424"/>
      <c r="N28" s="424"/>
      <c r="O28" s="425"/>
      <c r="P28" s="426"/>
      <c r="Q28" s="392"/>
      <c r="R28" s="392"/>
      <c r="S28" s="392"/>
      <c r="T28" s="392"/>
      <c r="U28" s="392"/>
      <c r="V28" s="392"/>
      <c r="W28" s="392"/>
      <c r="X28" s="392"/>
      <c r="Y28" s="392"/>
      <c r="Z28" s="392"/>
      <c r="AA28" s="392"/>
      <c r="AB28" s="392"/>
      <c r="AC28" s="392"/>
      <c r="AD28" s="392"/>
      <c r="AE28" s="392"/>
      <c r="AF28" s="392"/>
    </row>
    <row r="29" ht="14.25" customHeight="1">
      <c r="A29" s="429"/>
      <c r="B29" s="84" t="str">
        <f>IF(ISTEXT(A29),SUMIF('Codified Game Plan'!$A$3:$A$477,'Sales Forecast'!A29,'Codified Game Plan'!$F$3:$F$477),"")</f>
        <v/>
      </c>
      <c r="C29" s="430" t="str">
        <f t="array" ref="C29">IF(ISTEXT(A29),XLOOKUP($A29,'Crop Chart'!$A$5:$A$201,'Crop Chart'!$K$5:$K$201,0),"")</f>
        <v/>
      </c>
      <c r="D29" s="431" t="str">
        <f t="array" ref="D29">IF(ISTEXT(A29),XLOOKUP($A29,'Crop Chart'!$A$5:$A$201,'Crop Chart'!$L$5:$L$201,0),"")</f>
        <v/>
      </c>
      <c r="E29" s="432" t="str">
        <f t="array" ref="E29">IF(ISTEXT(A29),XLOOKUP($A29,'Crop Chart'!$A$5:$A$201,'Crop Chart'!$M$5:$M$201,0),"")</f>
        <v/>
      </c>
      <c r="F29" s="433" t="str">
        <f>IF(ISTEXT(A29),SUMIF('Codified Game Plan'!$A$3:$A$477,'Sales Forecast'!A29,'Codified Game Plan'!$J$3:$J$477),"")</f>
        <v/>
      </c>
      <c r="G29" s="431" t="str">
        <f t="shared" si="1"/>
        <v/>
      </c>
      <c r="H29" s="434" t="str">
        <f t="shared" si="2"/>
        <v/>
      </c>
      <c r="I29" s="435">
        <f t="shared" si="3"/>
        <v>0</v>
      </c>
      <c r="J29" s="427"/>
      <c r="K29" s="424"/>
      <c r="L29" s="424"/>
      <c r="M29" s="424"/>
      <c r="N29" s="424"/>
      <c r="O29" s="425"/>
      <c r="P29" s="426"/>
      <c r="Q29" s="392"/>
      <c r="R29" s="392"/>
      <c r="S29" s="392"/>
      <c r="T29" s="392"/>
      <c r="U29" s="392"/>
      <c r="V29" s="392"/>
      <c r="W29" s="392"/>
      <c r="X29" s="392"/>
      <c r="Y29" s="392"/>
      <c r="Z29" s="392"/>
      <c r="AA29" s="392"/>
      <c r="AB29" s="392"/>
      <c r="AC29" s="392"/>
      <c r="AD29" s="392"/>
      <c r="AE29" s="392"/>
      <c r="AF29" s="392"/>
    </row>
    <row r="30" ht="16.5" customHeight="1">
      <c r="A30" s="429"/>
      <c r="B30" s="84" t="str">
        <f>IF(ISTEXT(A30),SUMIF('Codified Game Plan'!$A$3:$A$477,'Sales Forecast'!A30,'Codified Game Plan'!$F$3:$F$477),"")</f>
        <v/>
      </c>
      <c r="C30" s="430" t="str">
        <f t="array" ref="C30">IF(ISTEXT(A30),XLOOKUP($A30,'Crop Chart'!$A$5:$A$201,'Crop Chart'!$K$5:$K$201,0),"")</f>
        <v/>
      </c>
      <c r="D30" s="431" t="str">
        <f t="array" ref="D30">IF(ISTEXT(A30),XLOOKUP($A30,'Crop Chart'!$A$5:$A$201,'Crop Chart'!$L$5:$L$201,0),"")</f>
        <v/>
      </c>
      <c r="E30" s="432" t="str">
        <f t="array" ref="E30">IF(ISTEXT(A30),XLOOKUP($A30,'Crop Chart'!$A$5:$A$201,'Crop Chart'!$M$5:$M$201,0),"")</f>
        <v/>
      </c>
      <c r="F30" s="433" t="str">
        <f>IF(ISTEXT(A30),SUMIF('Codified Game Plan'!$A$3:$A$477,'Sales Forecast'!A30,'Codified Game Plan'!$J$3:$J$477),"")</f>
        <v/>
      </c>
      <c r="G30" s="431" t="str">
        <f t="shared" si="1"/>
        <v/>
      </c>
      <c r="H30" s="434" t="str">
        <f t="shared" si="2"/>
        <v/>
      </c>
      <c r="I30" s="435">
        <f t="shared" si="3"/>
        <v>0</v>
      </c>
      <c r="J30" s="427"/>
      <c r="K30" s="424"/>
      <c r="L30" s="424"/>
      <c r="M30" s="424"/>
      <c r="N30" s="424"/>
      <c r="O30" s="425"/>
      <c r="P30" s="426"/>
      <c r="Q30" s="392"/>
      <c r="R30" s="392"/>
      <c r="S30" s="392"/>
      <c r="T30" s="392"/>
      <c r="U30" s="392"/>
      <c r="V30" s="392"/>
      <c r="W30" s="392"/>
      <c r="X30" s="392"/>
      <c r="Y30" s="392"/>
      <c r="Z30" s="392"/>
      <c r="AA30" s="392"/>
      <c r="AB30" s="392"/>
      <c r="AC30" s="392"/>
      <c r="AD30" s="392"/>
      <c r="AE30" s="392"/>
      <c r="AF30" s="392"/>
    </row>
    <row r="31" ht="20.25" customHeight="1">
      <c r="A31" s="429"/>
      <c r="B31" s="84" t="str">
        <f>IF(ISTEXT(A31),SUMIF('Codified Game Plan'!$A$3:$A$477,'Sales Forecast'!A31,'Codified Game Plan'!$F$3:$F$477),"")</f>
        <v/>
      </c>
      <c r="C31" s="430" t="str">
        <f t="array" ref="C31">IF(ISTEXT(A31),XLOOKUP($A31,'Crop Chart'!$A$5:$A$201,'Crop Chart'!$K$5:$K$201,0),"")</f>
        <v/>
      </c>
      <c r="D31" s="431" t="str">
        <f t="array" ref="D31">IF(ISTEXT(A31),XLOOKUP($A31,'Crop Chart'!$A$5:$A$201,'Crop Chart'!$L$5:$L$201,0),"")</f>
        <v/>
      </c>
      <c r="E31" s="432" t="str">
        <f t="array" ref="E31">IF(ISTEXT(A31),XLOOKUP($A31,'Crop Chart'!$A$5:$A$201,'Crop Chart'!$M$5:$M$201,0),"")</f>
        <v/>
      </c>
      <c r="F31" s="433" t="str">
        <f>IF(ISTEXT(A31),SUMIF('Codified Game Plan'!$A$3:$A$477,'Sales Forecast'!A31,'Codified Game Plan'!$J$3:$J$477),"")</f>
        <v/>
      </c>
      <c r="G31" s="431" t="str">
        <f t="shared" si="1"/>
        <v/>
      </c>
      <c r="H31" s="434" t="str">
        <f t="shared" si="2"/>
        <v/>
      </c>
      <c r="I31" s="435">
        <f t="shared" si="3"/>
        <v>0</v>
      </c>
      <c r="J31" s="427"/>
      <c r="K31" s="424"/>
      <c r="L31" s="424"/>
      <c r="M31" s="424"/>
      <c r="N31" s="424"/>
      <c r="O31" s="425"/>
      <c r="P31" s="426"/>
      <c r="Q31" s="392"/>
      <c r="R31" s="392"/>
      <c r="S31" s="392"/>
      <c r="T31" s="392"/>
      <c r="U31" s="392"/>
      <c r="V31" s="392"/>
      <c r="W31" s="392"/>
      <c r="X31" s="392"/>
      <c r="Y31" s="392"/>
      <c r="Z31" s="392"/>
      <c r="AA31" s="392"/>
      <c r="AB31" s="392"/>
      <c r="AC31" s="392"/>
      <c r="AD31" s="392"/>
      <c r="AE31" s="392"/>
      <c r="AF31" s="392"/>
    </row>
    <row r="32" ht="20.25" customHeight="1">
      <c r="A32" s="429"/>
      <c r="B32" s="84" t="str">
        <f>IF(ISTEXT(A32),SUMIF('Codified Game Plan'!$A$3:$A$477,'Sales Forecast'!A32,'Codified Game Plan'!$F$3:$F$477),"")</f>
        <v/>
      </c>
      <c r="C32" s="430" t="str">
        <f t="array" ref="C32">IF(ISTEXT(A32),XLOOKUP($A32,'Crop Chart'!$A$5:$A$201,'Crop Chart'!$K$5:$K$201,0),"")</f>
        <v/>
      </c>
      <c r="D32" s="431" t="str">
        <f t="array" ref="D32">IF(ISTEXT(A32),XLOOKUP($A32,'Crop Chart'!$A$5:$A$201,'Crop Chart'!$L$5:$L$201,0),"")</f>
        <v/>
      </c>
      <c r="E32" s="432" t="str">
        <f t="array" ref="E32">IF(ISTEXT(A32),XLOOKUP($A32,'Crop Chart'!$A$5:$A$201,'Crop Chart'!$M$5:$M$201,0),"")</f>
        <v/>
      </c>
      <c r="F32" s="433" t="str">
        <f>IF(ISTEXT(A32),SUMIF('Codified Game Plan'!$A$3:$A$477,'Sales Forecast'!A32,'Codified Game Plan'!$J$3:$J$477),"")</f>
        <v/>
      </c>
      <c r="G32" s="431" t="str">
        <f t="shared" si="1"/>
        <v/>
      </c>
      <c r="H32" s="434" t="str">
        <f t="shared" si="2"/>
        <v/>
      </c>
      <c r="I32" s="435">
        <f t="shared" si="3"/>
        <v>0</v>
      </c>
      <c r="J32" s="427"/>
      <c r="K32" s="424"/>
      <c r="L32" s="424"/>
      <c r="M32" s="424"/>
      <c r="N32" s="424"/>
      <c r="O32" s="425"/>
      <c r="P32" s="426"/>
      <c r="Q32" s="392"/>
      <c r="R32" s="392"/>
      <c r="S32" s="392"/>
      <c r="T32" s="392"/>
      <c r="U32" s="392"/>
      <c r="V32" s="392"/>
      <c r="W32" s="392"/>
      <c r="X32" s="392"/>
      <c r="Y32" s="392"/>
      <c r="Z32" s="392"/>
      <c r="AA32" s="392"/>
      <c r="AB32" s="392"/>
      <c r="AC32" s="392"/>
      <c r="AD32" s="392"/>
      <c r="AE32" s="392"/>
      <c r="AF32" s="392"/>
    </row>
    <row r="33" ht="16.5" customHeight="1">
      <c r="A33" s="429"/>
      <c r="B33" s="84" t="str">
        <f>IF(ISTEXT(A33),SUMIF('Codified Game Plan'!$A$3:$A$477,'Sales Forecast'!A33,'Codified Game Plan'!$F$3:$F$477),"")</f>
        <v/>
      </c>
      <c r="C33" s="430" t="str">
        <f t="array" ref="C33">IF(ISTEXT(A33),XLOOKUP($A33,'Crop Chart'!$A$5:$A$201,'Crop Chart'!$K$5:$K$201,0),"")</f>
        <v/>
      </c>
      <c r="D33" s="431" t="str">
        <f t="array" ref="D33">IF(ISTEXT(A33),XLOOKUP($A33,'Crop Chart'!$A$5:$A$201,'Crop Chart'!$L$5:$L$201,0),"")</f>
        <v/>
      </c>
      <c r="E33" s="432" t="str">
        <f t="array" ref="E33">IF(ISTEXT(A33),XLOOKUP($A33,'Crop Chart'!$A$5:$A$201,'Crop Chart'!$M$5:$M$201,0),"")</f>
        <v/>
      </c>
      <c r="F33" s="433" t="str">
        <f>IF(ISTEXT(A33),SUMIF('Codified Game Plan'!$A$3:$A$477,'Sales Forecast'!A33,'Codified Game Plan'!$J$3:$J$477),"")</f>
        <v/>
      </c>
      <c r="G33" s="431" t="str">
        <f t="shared" si="1"/>
        <v/>
      </c>
      <c r="H33" s="434" t="str">
        <f t="shared" si="2"/>
        <v/>
      </c>
      <c r="I33" s="435">
        <f t="shared" si="3"/>
        <v>0</v>
      </c>
      <c r="J33" s="427"/>
      <c r="K33" s="424"/>
      <c r="L33" s="424"/>
      <c r="M33" s="424"/>
      <c r="N33" s="424"/>
      <c r="O33" s="425"/>
      <c r="P33" s="426"/>
      <c r="Q33" s="392"/>
      <c r="R33" s="392"/>
      <c r="S33" s="392"/>
      <c r="T33" s="392"/>
      <c r="U33" s="392"/>
      <c r="V33" s="392"/>
      <c r="W33" s="392"/>
      <c r="X33" s="392"/>
      <c r="Y33" s="392"/>
      <c r="Z33" s="392"/>
      <c r="AA33" s="392"/>
      <c r="AB33" s="392"/>
      <c r="AC33" s="392"/>
      <c r="AD33" s="392"/>
      <c r="AE33" s="392"/>
      <c r="AF33" s="392"/>
    </row>
    <row r="34" ht="25.5" customHeight="1">
      <c r="A34" s="429"/>
      <c r="B34" s="84" t="str">
        <f>IF(ISTEXT(A34),SUMIF('Codified Game Plan'!$A$3:$A$477,'Sales Forecast'!A34,'Codified Game Plan'!$F$3:$F$477),"")</f>
        <v/>
      </c>
      <c r="C34" s="430" t="str">
        <f t="array" ref="C34">IF(ISTEXT(A34),XLOOKUP($A34,'Crop Chart'!$A$5:$A$201,'Crop Chart'!$K$5:$K$201,0),"")</f>
        <v/>
      </c>
      <c r="D34" s="431" t="str">
        <f t="array" ref="D34">IF(ISTEXT(A34),XLOOKUP($A34,'Crop Chart'!$A$5:$A$201,'Crop Chart'!$L$5:$L$201,0),"")</f>
        <v/>
      </c>
      <c r="E34" s="432" t="str">
        <f t="array" ref="E34">IF(ISTEXT(A34),XLOOKUP($A34,'Crop Chart'!$A$5:$A$201,'Crop Chart'!$M$5:$M$201,0),"")</f>
        <v/>
      </c>
      <c r="F34" s="433" t="str">
        <f>IF(ISTEXT(A34),SUMIF('Codified Game Plan'!$A$3:$A$477,'Sales Forecast'!A34,'Codified Game Plan'!$J$3:$J$477),"")</f>
        <v/>
      </c>
      <c r="G34" s="431" t="str">
        <f t="shared" si="1"/>
        <v/>
      </c>
      <c r="H34" s="434" t="str">
        <f t="shared" si="2"/>
        <v/>
      </c>
      <c r="I34" s="435">
        <f t="shared" si="3"/>
        <v>0</v>
      </c>
      <c r="J34" s="427"/>
      <c r="K34" s="424"/>
      <c r="L34" s="424"/>
      <c r="M34" s="424"/>
      <c r="N34" s="424"/>
      <c r="O34" s="425"/>
      <c r="P34" s="426"/>
      <c r="Q34" s="392"/>
      <c r="R34" s="392"/>
      <c r="S34" s="392"/>
      <c r="T34" s="392"/>
      <c r="U34" s="392"/>
      <c r="V34" s="392"/>
      <c r="W34" s="392"/>
      <c r="X34" s="392"/>
      <c r="Y34" s="392"/>
      <c r="Z34" s="392"/>
      <c r="AA34" s="392"/>
      <c r="AB34" s="392"/>
      <c r="AC34" s="392"/>
      <c r="AD34" s="392"/>
      <c r="AE34" s="392"/>
      <c r="AF34" s="392"/>
    </row>
    <row r="35" ht="25.5" customHeight="1">
      <c r="A35" s="429"/>
      <c r="B35" s="84" t="str">
        <f>IF(ISTEXT(A35),SUMIF('Codified Game Plan'!$A$3:$A$477,'Sales Forecast'!A35,'Codified Game Plan'!$F$3:$F$477),"")</f>
        <v/>
      </c>
      <c r="C35" s="430" t="str">
        <f t="array" ref="C35">IF(ISTEXT(A35),XLOOKUP($A35,'Crop Chart'!$A$5:$A$201,'Crop Chart'!$K$5:$K$201,0),"")</f>
        <v/>
      </c>
      <c r="D35" s="431" t="str">
        <f t="array" ref="D35">IF(ISTEXT(A35),XLOOKUP($A35,'Crop Chart'!$A$5:$A$201,'Crop Chart'!$L$5:$L$201,0),"")</f>
        <v/>
      </c>
      <c r="E35" s="432" t="str">
        <f t="array" ref="E35">IF(ISTEXT(A35),XLOOKUP($A35,'Crop Chart'!$A$5:$A$201,'Crop Chart'!$M$5:$M$201,0),"")</f>
        <v/>
      </c>
      <c r="F35" s="433" t="str">
        <f>IF(ISTEXT(A35),SUMIF('Codified Game Plan'!$A$3:$A$477,'Sales Forecast'!A35,'Codified Game Plan'!$J$3:$J$477),"")</f>
        <v/>
      </c>
      <c r="G35" s="431" t="str">
        <f t="shared" si="1"/>
        <v/>
      </c>
      <c r="H35" s="434" t="str">
        <f t="shared" si="2"/>
        <v/>
      </c>
      <c r="I35" s="435">
        <f t="shared" si="3"/>
        <v>0</v>
      </c>
      <c r="J35" s="427"/>
      <c r="K35" s="424"/>
      <c r="L35" s="424"/>
      <c r="M35" s="424"/>
      <c r="N35" s="424"/>
      <c r="O35" s="425"/>
      <c r="P35" s="426"/>
      <c r="Q35" s="392"/>
      <c r="R35" s="392"/>
      <c r="S35" s="392"/>
      <c r="T35" s="392"/>
      <c r="U35" s="392"/>
      <c r="V35" s="392"/>
      <c r="W35" s="392"/>
      <c r="X35" s="392"/>
      <c r="Y35" s="392"/>
      <c r="Z35" s="392"/>
      <c r="AA35" s="392"/>
      <c r="AB35" s="392"/>
      <c r="AC35" s="392"/>
      <c r="AD35" s="392"/>
      <c r="AE35" s="392"/>
      <c r="AF35" s="392"/>
    </row>
    <row r="36" ht="16.5" customHeight="1">
      <c r="A36" s="429"/>
      <c r="B36" s="84" t="str">
        <f>IF(ISTEXT(A36),SUMIF('Codified Game Plan'!$A$3:$A$477,'Sales Forecast'!A36,'Codified Game Plan'!$F$3:$F$477),"")</f>
        <v/>
      </c>
      <c r="C36" s="430" t="str">
        <f t="array" ref="C36">IF(ISTEXT(A36),XLOOKUP($A36,'Crop Chart'!$A$5:$A$201,'Crop Chart'!$K$5:$K$201,0),"")</f>
        <v/>
      </c>
      <c r="D36" s="431" t="str">
        <f t="array" ref="D36">IF(ISTEXT(A36),XLOOKUP($A36,'Crop Chart'!$A$5:$A$201,'Crop Chart'!$L$5:$L$201,0),"")</f>
        <v/>
      </c>
      <c r="E36" s="432" t="str">
        <f t="array" ref="E36">IF(ISTEXT(A36),XLOOKUP($A36,'Crop Chart'!$A$5:$A$201,'Crop Chart'!$M$5:$M$201,0),"")</f>
        <v/>
      </c>
      <c r="F36" s="433" t="str">
        <f>IF(ISTEXT(A36),SUMIF('Codified Game Plan'!$A$3:$A$477,'Sales Forecast'!A36,'Codified Game Plan'!$J$3:$J$477),"")</f>
        <v/>
      </c>
      <c r="G36" s="431" t="str">
        <f t="shared" si="1"/>
        <v/>
      </c>
      <c r="H36" s="434" t="str">
        <f t="shared" si="2"/>
        <v/>
      </c>
      <c r="I36" s="435">
        <f t="shared" si="3"/>
        <v>0</v>
      </c>
      <c r="J36" s="427"/>
      <c r="K36" s="424"/>
      <c r="L36" s="424"/>
      <c r="M36" s="424"/>
      <c r="N36" s="424"/>
      <c r="O36" s="425"/>
      <c r="P36" s="426"/>
      <c r="Q36" s="392"/>
      <c r="R36" s="392"/>
      <c r="S36" s="392"/>
      <c r="T36" s="392"/>
      <c r="U36" s="392"/>
      <c r="V36" s="392"/>
      <c r="W36" s="392"/>
      <c r="X36" s="392"/>
      <c r="Y36" s="392"/>
      <c r="Z36" s="392"/>
      <c r="AA36" s="392"/>
      <c r="AB36" s="392"/>
      <c r="AC36" s="392"/>
      <c r="AD36" s="392"/>
      <c r="AE36" s="392"/>
      <c r="AF36" s="392"/>
    </row>
    <row r="37" ht="16.5" customHeight="1">
      <c r="A37" s="429"/>
      <c r="B37" s="84" t="str">
        <f>IF(ISTEXT(A37),SUMIF('Codified Game Plan'!$A$3:$A$477,'Sales Forecast'!A37,'Codified Game Plan'!$F$3:$F$477),"")</f>
        <v/>
      </c>
      <c r="C37" s="430" t="str">
        <f t="array" ref="C37">IF(ISTEXT(A37),XLOOKUP($A37,'Crop Chart'!$A$5:$A$201,'Crop Chart'!$K$5:$K$201,0),"")</f>
        <v/>
      </c>
      <c r="D37" s="431" t="str">
        <f t="array" ref="D37">IF(ISTEXT(A37),XLOOKUP($A37,'Crop Chart'!$A$5:$A$201,'Crop Chart'!$L$5:$L$201,0),"")</f>
        <v/>
      </c>
      <c r="E37" s="432" t="str">
        <f t="array" ref="E37">IF(ISTEXT(A37),XLOOKUP($A37,'Crop Chart'!$A$5:$A$201,'Crop Chart'!$M$5:$M$201,0),"")</f>
        <v/>
      </c>
      <c r="F37" s="433" t="str">
        <f>IF(ISTEXT(A37),SUMIF('Codified Game Plan'!$A$3:$A$477,'Sales Forecast'!A37,'Codified Game Plan'!$J$3:$J$477),"")</f>
        <v/>
      </c>
      <c r="G37" s="431" t="str">
        <f t="shared" si="1"/>
        <v/>
      </c>
      <c r="H37" s="434" t="str">
        <f t="shared" si="2"/>
        <v/>
      </c>
      <c r="I37" s="435">
        <f t="shared" si="3"/>
        <v>0</v>
      </c>
      <c r="J37" s="427"/>
      <c r="K37" s="424"/>
      <c r="L37" s="424"/>
      <c r="M37" s="424"/>
      <c r="N37" s="424"/>
      <c r="O37" s="425"/>
      <c r="P37" s="426"/>
      <c r="Q37" s="392"/>
      <c r="R37" s="392"/>
      <c r="S37" s="392"/>
      <c r="T37" s="392"/>
      <c r="U37" s="392"/>
      <c r="V37" s="392"/>
      <c r="W37" s="392"/>
      <c r="X37" s="392"/>
      <c r="Y37" s="392"/>
      <c r="Z37" s="392"/>
      <c r="AA37" s="392"/>
      <c r="AB37" s="392"/>
      <c r="AC37" s="392"/>
      <c r="AD37" s="392"/>
      <c r="AE37" s="392"/>
      <c r="AF37" s="392"/>
    </row>
    <row r="38" ht="16.5" customHeight="1">
      <c r="A38" s="429"/>
      <c r="B38" s="84" t="str">
        <f>IF(ISTEXT(A38),SUMIF('Codified Game Plan'!$A$3:$A$477,'Sales Forecast'!A38,'Codified Game Plan'!$F$3:$F$477),"")</f>
        <v/>
      </c>
      <c r="C38" s="430" t="str">
        <f t="array" ref="C38">IF(ISTEXT(A38),XLOOKUP($A38,'Crop Chart'!$A$5:$A$201,'Crop Chart'!$K$5:$K$201,0),"")</f>
        <v/>
      </c>
      <c r="D38" s="431" t="str">
        <f t="array" ref="D38">IF(ISTEXT(A38),XLOOKUP($A38,'Crop Chart'!$A$5:$A$201,'Crop Chart'!$L$5:$L$201,0),"")</f>
        <v/>
      </c>
      <c r="E38" s="432" t="str">
        <f t="array" ref="E38">IF(ISTEXT(A38),XLOOKUP($A38,'Crop Chart'!$A$5:$A$201,'Crop Chart'!$M$5:$M$201,0),"")</f>
        <v/>
      </c>
      <c r="F38" s="433" t="str">
        <f>IF(ISTEXT(A38),SUMIF('Codified Game Plan'!$A$3:$A$477,'Sales Forecast'!A38,'Codified Game Plan'!$J$3:$J$477),"")</f>
        <v/>
      </c>
      <c r="G38" s="431" t="str">
        <f t="shared" si="1"/>
        <v/>
      </c>
      <c r="H38" s="434" t="str">
        <f t="shared" si="2"/>
        <v/>
      </c>
      <c r="I38" s="435">
        <f t="shared" si="3"/>
        <v>0</v>
      </c>
      <c r="J38" s="427"/>
      <c r="K38" s="424"/>
      <c r="L38" s="424"/>
      <c r="M38" s="424"/>
      <c r="N38" s="424"/>
      <c r="O38" s="425"/>
      <c r="P38" s="426"/>
      <c r="Q38" s="392"/>
      <c r="R38" s="392"/>
      <c r="S38" s="392"/>
      <c r="T38" s="392"/>
      <c r="U38" s="392"/>
      <c r="V38" s="392"/>
      <c r="W38" s="392"/>
      <c r="X38" s="392"/>
      <c r="Y38" s="392"/>
      <c r="Z38" s="392"/>
      <c r="AA38" s="392"/>
      <c r="AB38" s="392"/>
      <c r="AC38" s="392"/>
      <c r="AD38" s="392"/>
      <c r="AE38" s="392"/>
      <c r="AF38" s="392"/>
    </row>
    <row r="39" ht="25.5" customHeight="1">
      <c r="A39" s="429"/>
      <c r="B39" s="84" t="str">
        <f>IF(ISTEXT(A39),SUMIF('Codified Game Plan'!$A$3:$A$477,'Sales Forecast'!A39,'Codified Game Plan'!$F$3:$F$477),"")</f>
        <v/>
      </c>
      <c r="C39" s="430" t="str">
        <f t="array" ref="C39">IF(ISTEXT(A39),XLOOKUP($A39,'Crop Chart'!$A$5:$A$201,'Crop Chart'!$K$5:$K$201,0),"")</f>
        <v/>
      </c>
      <c r="D39" s="431" t="str">
        <f t="array" ref="D39">IF(ISTEXT(A39),XLOOKUP($A39,'Crop Chart'!$A$5:$A$201,'Crop Chart'!$L$5:$L$201,0),"")</f>
        <v/>
      </c>
      <c r="E39" s="432" t="str">
        <f t="array" ref="E39">IF(ISTEXT(A39),XLOOKUP($A39,'Crop Chart'!$A$5:$A$201,'Crop Chart'!$M$5:$M$201,0),"")</f>
        <v/>
      </c>
      <c r="F39" s="433" t="str">
        <f>IF(ISTEXT(A39),SUMIF('Codified Game Plan'!$A$3:$A$477,'Sales Forecast'!A39,'Codified Game Plan'!$J$3:$J$477),"")</f>
        <v/>
      </c>
      <c r="G39" s="431" t="str">
        <f t="shared" si="1"/>
        <v/>
      </c>
      <c r="H39" s="434" t="str">
        <f t="shared" si="2"/>
        <v/>
      </c>
      <c r="I39" s="435">
        <f t="shared" si="3"/>
        <v>0</v>
      </c>
      <c r="J39" s="427"/>
      <c r="K39" s="424"/>
      <c r="L39" s="424"/>
      <c r="M39" s="424"/>
      <c r="N39" s="424"/>
      <c r="O39" s="425"/>
      <c r="P39" s="426"/>
      <c r="Q39" s="392"/>
      <c r="R39" s="392"/>
      <c r="S39" s="392"/>
      <c r="T39" s="392"/>
      <c r="U39" s="392"/>
      <c r="V39" s="392"/>
      <c r="W39" s="392"/>
      <c r="X39" s="392"/>
      <c r="Y39" s="392"/>
      <c r="Z39" s="392"/>
      <c r="AA39" s="392"/>
      <c r="AB39" s="392"/>
      <c r="AC39" s="392"/>
      <c r="AD39" s="392"/>
      <c r="AE39" s="392"/>
      <c r="AF39" s="392"/>
    </row>
    <row r="40" ht="16.5" customHeight="1">
      <c r="A40" s="429"/>
      <c r="B40" s="84" t="str">
        <f>IF(ISTEXT(A40),SUMIF('Codified Game Plan'!$A$3:$A$477,'Sales Forecast'!A40,'Codified Game Plan'!$F$3:$F$477),"")</f>
        <v/>
      </c>
      <c r="C40" s="430" t="str">
        <f t="array" ref="C40">IF(ISTEXT(A40),XLOOKUP($A40,'Crop Chart'!$A$5:$A$201,'Crop Chart'!$K$5:$K$201,0),"")</f>
        <v/>
      </c>
      <c r="D40" s="431" t="str">
        <f t="array" ref="D40">IF(ISTEXT(A40),XLOOKUP($A40,'Crop Chart'!$A$5:$A$201,'Crop Chart'!$L$5:$L$201,0),"")</f>
        <v/>
      </c>
      <c r="E40" s="432" t="str">
        <f t="array" ref="E40">IF(ISTEXT(A40),XLOOKUP($A40,'Crop Chart'!$A$5:$A$201,'Crop Chart'!$M$5:$M$201,0),"")</f>
        <v/>
      </c>
      <c r="F40" s="433" t="str">
        <f>IF(ISTEXT(A40),SUMIF('Codified Game Plan'!$A$3:$A$477,'Sales Forecast'!A40,'Codified Game Plan'!$J$3:$J$477),"")</f>
        <v/>
      </c>
      <c r="G40" s="431" t="str">
        <f t="shared" si="1"/>
        <v/>
      </c>
      <c r="H40" s="434" t="str">
        <f t="shared" si="2"/>
        <v/>
      </c>
      <c r="I40" s="435">
        <f t="shared" si="3"/>
        <v>0</v>
      </c>
      <c r="J40" s="427"/>
      <c r="K40" s="424"/>
      <c r="L40" s="424"/>
      <c r="M40" s="424"/>
      <c r="N40" s="424"/>
      <c r="O40" s="425"/>
      <c r="P40" s="426"/>
      <c r="Q40" s="392"/>
      <c r="R40" s="392"/>
      <c r="S40" s="392"/>
      <c r="T40" s="392"/>
      <c r="U40" s="392"/>
      <c r="V40" s="392"/>
      <c r="W40" s="392"/>
      <c r="X40" s="392"/>
      <c r="Y40" s="392"/>
      <c r="Z40" s="392"/>
      <c r="AA40" s="392"/>
      <c r="AB40" s="392"/>
      <c r="AC40" s="392"/>
      <c r="AD40" s="392"/>
      <c r="AE40" s="392"/>
      <c r="AF40" s="392"/>
    </row>
    <row r="41" ht="25.5" customHeight="1">
      <c r="A41" s="429"/>
      <c r="B41" s="84" t="str">
        <f>IF(ISTEXT(A41),SUMIF('Codified Game Plan'!$A$3:$A$477,'Sales Forecast'!A41,'Codified Game Plan'!$F$3:$F$477),"")</f>
        <v/>
      </c>
      <c r="C41" s="430" t="str">
        <f t="array" ref="C41">IF(ISTEXT(A41),XLOOKUP($A41,'Crop Chart'!$A$5:$A$201,'Crop Chart'!$K$5:$K$201,0),"")</f>
        <v/>
      </c>
      <c r="D41" s="431" t="str">
        <f t="array" ref="D41">IF(ISTEXT(A41),XLOOKUP($A41,'Crop Chart'!$A$5:$A$201,'Crop Chart'!$L$5:$L$201,0),"")</f>
        <v/>
      </c>
      <c r="E41" s="432" t="str">
        <f t="array" ref="E41">IF(ISTEXT(A41),XLOOKUP($A41,'Crop Chart'!$A$5:$A$201,'Crop Chart'!$M$5:$M$201,0),"")</f>
        <v/>
      </c>
      <c r="F41" s="433" t="str">
        <f>IF(ISTEXT(A41),SUMIF('Codified Game Plan'!$A$3:$A$477,'Sales Forecast'!A41,'Codified Game Plan'!$J$3:$J$477),"")</f>
        <v/>
      </c>
      <c r="G41" s="431" t="str">
        <f t="shared" si="1"/>
        <v/>
      </c>
      <c r="H41" s="434" t="str">
        <f t="shared" si="2"/>
        <v/>
      </c>
      <c r="I41" s="435">
        <f t="shared" si="3"/>
        <v>0</v>
      </c>
      <c r="J41" s="427"/>
      <c r="K41" s="424"/>
      <c r="L41" s="424"/>
      <c r="M41" s="424"/>
      <c r="N41" s="424"/>
      <c r="O41" s="425"/>
      <c r="P41" s="426"/>
      <c r="Q41" s="392"/>
      <c r="R41" s="392"/>
      <c r="S41" s="392"/>
      <c r="T41" s="392"/>
      <c r="U41" s="392"/>
      <c r="V41" s="392"/>
      <c r="W41" s="392"/>
      <c r="X41" s="392"/>
      <c r="Y41" s="392"/>
      <c r="Z41" s="392"/>
      <c r="AA41" s="392"/>
      <c r="AB41" s="392"/>
      <c r="AC41" s="392"/>
      <c r="AD41" s="392"/>
      <c r="AE41" s="392"/>
      <c r="AF41" s="392"/>
    </row>
    <row r="42" ht="24.75" customHeight="1">
      <c r="A42" s="429"/>
      <c r="B42" s="84" t="str">
        <f>IF(ISTEXT(A42),SUMIF('Codified Game Plan'!$A$3:$A$477,'Sales Forecast'!A42,'Codified Game Plan'!$F$3:$F$477),"")</f>
        <v/>
      </c>
      <c r="C42" s="430" t="str">
        <f t="array" ref="C42">IF(ISTEXT(A42),XLOOKUP($A42,'Crop Chart'!$A$5:$A$201,'Crop Chart'!$K$5:$K$201,0),"")</f>
        <v/>
      </c>
      <c r="D42" s="431" t="str">
        <f t="array" ref="D42">IF(ISTEXT(A42),XLOOKUP($A42,'Crop Chart'!$A$5:$A$201,'Crop Chart'!$L$5:$L$201,0),"")</f>
        <v/>
      </c>
      <c r="E42" s="432" t="str">
        <f t="array" ref="E42">IF(ISTEXT(A42),XLOOKUP($A42,'Crop Chart'!$A$5:$A$201,'Crop Chart'!$M$5:$M$201,0),"")</f>
        <v/>
      </c>
      <c r="F42" s="433" t="str">
        <f>IF(ISTEXT(A42),SUMIF('Codified Game Plan'!$A$3:$A$477,'Sales Forecast'!A42,'Codified Game Plan'!$J$3:$J$477),"")</f>
        <v/>
      </c>
      <c r="G42" s="431" t="str">
        <f t="shared" si="1"/>
        <v/>
      </c>
      <c r="H42" s="434" t="str">
        <f t="shared" si="2"/>
        <v/>
      </c>
      <c r="I42" s="435">
        <f t="shared" si="3"/>
        <v>0</v>
      </c>
      <c r="J42" s="427"/>
      <c r="K42" s="424"/>
      <c r="L42" s="424"/>
      <c r="M42" s="424"/>
      <c r="N42" s="424"/>
      <c r="O42" s="425"/>
      <c r="P42" s="426"/>
      <c r="Q42" s="392"/>
      <c r="R42" s="392"/>
      <c r="S42" s="392"/>
      <c r="T42" s="392"/>
      <c r="U42" s="392"/>
      <c r="V42" s="392"/>
      <c r="W42" s="392"/>
      <c r="X42" s="392"/>
      <c r="Y42" s="392"/>
      <c r="Z42" s="392"/>
      <c r="AA42" s="392"/>
      <c r="AB42" s="392"/>
      <c r="AC42" s="392"/>
      <c r="AD42" s="392"/>
      <c r="AE42" s="392"/>
      <c r="AF42" s="392"/>
    </row>
    <row r="43" ht="16.5" customHeight="1">
      <c r="A43" s="429"/>
      <c r="B43" s="84" t="str">
        <f>IF(ISTEXT(A43),SUMIF('Codified Game Plan'!$A$3:$A$477,'Sales Forecast'!A43,'Codified Game Plan'!$F$3:$F$477),"")</f>
        <v/>
      </c>
      <c r="C43" s="430" t="str">
        <f t="array" ref="C43">IF(ISTEXT(A43),XLOOKUP($A43,'Crop Chart'!$A$5:$A$201,'Crop Chart'!$K$5:$K$201,0),"")</f>
        <v/>
      </c>
      <c r="D43" s="431" t="str">
        <f t="array" ref="D43">IF(ISTEXT(A43),XLOOKUP($A43,'Crop Chart'!$A$5:$A$201,'Crop Chart'!$L$5:$L$201,0),"")</f>
        <v/>
      </c>
      <c r="E43" s="432" t="str">
        <f t="array" ref="E43">IF(ISTEXT(A43),XLOOKUP($A43,'Crop Chart'!$A$5:$A$201,'Crop Chart'!$M$5:$M$201,0),"")</f>
        <v/>
      </c>
      <c r="F43" s="433" t="str">
        <f>IF(ISTEXT(A43),SUMIF('Codified Game Plan'!$A$3:$A$477,'Sales Forecast'!A43,'Codified Game Plan'!$J$3:$J$477),"")</f>
        <v/>
      </c>
      <c r="G43" s="431" t="str">
        <f t="shared" si="1"/>
        <v/>
      </c>
      <c r="H43" s="434" t="str">
        <f t="shared" si="2"/>
        <v/>
      </c>
      <c r="I43" s="435">
        <f t="shared" si="3"/>
        <v>0</v>
      </c>
      <c r="J43" s="427"/>
      <c r="K43" s="424"/>
      <c r="L43" s="424"/>
      <c r="M43" s="424"/>
      <c r="N43" s="424"/>
      <c r="O43" s="425"/>
      <c r="P43" s="426"/>
      <c r="Q43" s="392"/>
      <c r="R43" s="392"/>
      <c r="S43" s="392"/>
      <c r="T43" s="392"/>
      <c r="U43" s="392"/>
      <c r="V43" s="392"/>
      <c r="W43" s="392"/>
      <c r="X43" s="392"/>
      <c r="Y43" s="392"/>
      <c r="Z43" s="392"/>
      <c r="AA43" s="392"/>
      <c r="AB43" s="392"/>
      <c r="AC43" s="392"/>
      <c r="AD43" s="392"/>
      <c r="AE43" s="392"/>
      <c r="AF43" s="392"/>
    </row>
    <row r="44" ht="16.5" customHeight="1">
      <c r="A44" s="429"/>
      <c r="B44" s="84" t="str">
        <f>IF(ISTEXT(A44),SUMIF('Codified Game Plan'!$A$3:$A$477,'Sales Forecast'!A44,'Codified Game Plan'!$F$3:$F$477),"")</f>
        <v/>
      </c>
      <c r="C44" s="430" t="str">
        <f t="array" ref="C44">IF(ISTEXT(A44),XLOOKUP($A44,'Crop Chart'!$A$5:$A$201,'Crop Chart'!$K$5:$K$201,0),"")</f>
        <v/>
      </c>
      <c r="D44" s="431" t="str">
        <f t="array" ref="D44">IF(ISTEXT(A44),XLOOKUP($A44,'Crop Chart'!$A$5:$A$201,'Crop Chart'!$L$5:$L$201,0),"")</f>
        <v/>
      </c>
      <c r="E44" s="432" t="str">
        <f t="array" ref="E44">IF(ISTEXT(A44),XLOOKUP($A44,'Crop Chart'!$A$5:$A$201,'Crop Chart'!$M$5:$M$201,0),"")</f>
        <v/>
      </c>
      <c r="F44" s="433" t="str">
        <f>IF(ISTEXT(A44),SUMIF('Codified Game Plan'!$A$3:$A$477,'Sales Forecast'!A44,'Codified Game Plan'!$J$3:$J$477),"")</f>
        <v/>
      </c>
      <c r="G44" s="431" t="str">
        <f t="shared" si="1"/>
        <v/>
      </c>
      <c r="H44" s="434" t="str">
        <f t="shared" si="2"/>
        <v/>
      </c>
      <c r="I44" s="435">
        <f t="shared" si="3"/>
        <v>0</v>
      </c>
      <c r="J44" s="427"/>
      <c r="K44" s="424"/>
      <c r="L44" s="424"/>
      <c r="M44" s="424"/>
      <c r="N44" s="424"/>
      <c r="O44" s="425"/>
      <c r="P44" s="426"/>
      <c r="Q44" s="392"/>
      <c r="R44" s="392"/>
      <c r="S44" s="392"/>
      <c r="T44" s="392"/>
      <c r="U44" s="392"/>
      <c r="V44" s="392"/>
      <c r="W44" s="392"/>
      <c r="X44" s="392"/>
      <c r="Y44" s="392"/>
      <c r="Z44" s="392"/>
      <c r="AA44" s="392"/>
      <c r="AB44" s="392"/>
      <c r="AC44" s="392"/>
      <c r="AD44" s="392"/>
      <c r="AE44" s="392"/>
      <c r="AF44" s="392"/>
    </row>
    <row r="45" ht="16.5" customHeight="1">
      <c r="A45" s="429"/>
      <c r="B45" s="84" t="str">
        <f>IF(ISTEXT(A45),SUMIF('Codified Game Plan'!$A$3:$A$477,'Sales Forecast'!A45,'Codified Game Plan'!$F$3:$F$477),"")</f>
        <v/>
      </c>
      <c r="C45" s="430" t="str">
        <f t="array" ref="C45">IF(ISTEXT(A45),XLOOKUP($A45,'Crop Chart'!$A$5:$A$201,'Crop Chart'!$K$5:$K$201,0),"")</f>
        <v/>
      </c>
      <c r="D45" s="431" t="str">
        <f t="array" ref="D45">IF(ISTEXT(A45),XLOOKUP($A45,'Crop Chart'!$A$5:$A$201,'Crop Chart'!$L$5:$L$201,0),"")</f>
        <v/>
      </c>
      <c r="E45" s="432" t="str">
        <f t="array" ref="E45">IF(ISTEXT(A45),XLOOKUP($A45,'Crop Chart'!$A$5:$A$201,'Crop Chart'!$M$5:$M$201,0),"")</f>
        <v/>
      </c>
      <c r="F45" s="433" t="str">
        <f>IF(ISTEXT(A45),SUMIF('Codified Game Plan'!$A$3:$A$477,'Sales Forecast'!A45,'Codified Game Plan'!$J$3:$J$477),"")</f>
        <v/>
      </c>
      <c r="G45" s="431" t="str">
        <f t="shared" si="1"/>
        <v/>
      </c>
      <c r="H45" s="434" t="str">
        <f t="shared" si="2"/>
        <v/>
      </c>
      <c r="I45" s="435">
        <f t="shared" si="3"/>
        <v>0</v>
      </c>
      <c r="J45" s="427"/>
      <c r="K45" s="424"/>
      <c r="L45" s="424"/>
      <c r="M45" s="424"/>
      <c r="N45" s="424"/>
      <c r="O45" s="425"/>
      <c r="P45" s="426"/>
      <c r="Q45" s="392"/>
      <c r="R45" s="392"/>
      <c r="S45" s="392"/>
      <c r="T45" s="392"/>
      <c r="U45" s="392"/>
      <c r="V45" s="392"/>
      <c r="W45" s="392"/>
      <c r="X45" s="392"/>
      <c r="Y45" s="392"/>
      <c r="Z45" s="392"/>
      <c r="AA45" s="392"/>
      <c r="AB45" s="392"/>
      <c r="AC45" s="392"/>
      <c r="AD45" s="392"/>
      <c r="AE45" s="392"/>
      <c r="AF45" s="392"/>
    </row>
    <row r="46" ht="16.5" customHeight="1">
      <c r="A46" s="429"/>
      <c r="B46" s="84" t="str">
        <f>IF(ISTEXT(A46),SUMIF('Codified Game Plan'!$A$3:$A$477,'Sales Forecast'!A46,'Codified Game Plan'!$F$3:$F$477),"")</f>
        <v/>
      </c>
      <c r="C46" s="430" t="str">
        <f t="array" ref="C46">IF(ISTEXT(A46),XLOOKUP($A46,'Crop Chart'!$A$5:$A$201,'Crop Chart'!$K$5:$K$201,0),"")</f>
        <v/>
      </c>
      <c r="D46" s="431" t="str">
        <f t="array" ref="D46">IF(ISTEXT(A46),XLOOKUP($A46,'Crop Chart'!$A$5:$A$201,'Crop Chart'!$L$5:$L$201,0),"")</f>
        <v/>
      </c>
      <c r="E46" s="432" t="str">
        <f t="array" ref="E46">IF(ISTEXT(A46),XLOOKUP($A46,'Crop Chart'!$A$5:$A$201,'Crop Chart'!$M$5:$M$201,0),"")</f>
        <v/>
      </c>
      <c r="F46" s="433" t="str">
        <f>IF(ISTEXT(A46),SUMIF('Codified Game Plan'!$A$3:$A$477,'Sales Forecast'!A46,'Codified Game Plan'!$J$3:$J$477),"")</f>
        <v/>
      </c>
      <c r="G46" s="431" t="str">
        <f t="shared" si="1"/>
        <v/>
      </c>
      <c r="H46" s="434" t="str">
        <f t="shared" si="2"/>
        <v/>
      </c>
      <c r="I46" s="435">
        <f t="shared" si="3"/>
        <v>0</v>
      </c>
      <c r="J46" s="427"/>
      <c r="K46" s="424"/>
      <c r="L46" s="424"/>
      <c r="M46" s="424"/>
      <c r="N46" s="424"/>
      <c r="O46" s="425"/>
      <c r="P46" s="426"/>
      <c r="Q46" s="392"/>
      <c r="R46" s="392"/>
      <c r="S46" s="392"/>
      <c r="T46" s="392"/>
      <c r="U46" s="392"/>
      <c r="V46" s="392"/>
      <c r="W46" s="392"/>
      <c r="X46" s="392"/>
      <c r="Y46" s="392"/>
      <c r="Z46" s="392"/>
      <c r="AA46" s="392"/>
      <c r="AB46" s="392"/>
      <c r="AC46" s="392"/>
      <c r="AD46" s="392"/>
      <c r="AE46" s="392"/>
      <c r="AF46" s="392"/>
    </row>
    <row r="47" ht="16.5" customHeight="1">
      <c r="A47" s="429"/>
      <c r="B47" s="84" t="str">
        <f>IF(ISTEXT(A47),SUMIF('Codified Game Plan'!$A$3:$A$477,'Sales Forecast'!A47,'Codified Game Plan'!$F$3:$F$477),"")</f>
        <v/>
      </c>
      <c r="C47" s="430" t="str">
        <f t="array" ref="C47">IF(ISTEXT(A47),XLOOKUP($A47,'Crop Chart'!$A$5:$A$201,'Crop Chart'!$K$5:$K$201,0),"")</f>
        <v/>
      </c>
      <c r="D47" s="431" t="str">
        <f t="array" ref="D47">IF(ISTEXT(A47),XLOOKUP($A47,'Crop Chart'!$A$5:$A$201,'Crop Chart'!$L$5:$L$201,0),"")</f>
        <v/>
      </c>
      <c r="E47" s="432" t="str">
        <f t="array" ref="E47">IF(ISTEXT(A47),XLOOKUP($A47,'Crop Chart'!$A$5:$A$201,'Crop Chart'!$M$5:$M$201,0),"")</f>
        <v/>
      </c>
      <c r="F47" s="433" t="str">
        <f>IF(ISTEXT(A47),SUMIF('Codified Game Plan'!$A$3:$A$477,'Sales Forecast'!A47,'Codified Game Plan'!$J$3:$J$477),"")</f>
        <v/>
      </c>
      <c r="G47" s="431" t="str">
        <f t="shared" si="1"/>
        <v/>
      </c>
      <c r="H47" s="434" t="str">
        <f t="shared" si="2"/>
        <v/>
      </c>
      <c r="I47" s="435">
        <f t="shared" si="3"/>
        <v>0</v>
      </c>
      <c r="J47" s="427"/>
      <c r="K47" s="424"/>
      <c r="L47" s="424"/>
      <c r="M47" s="424"/>
      <c r="N47" s="424"/>
      <c r="O47" s="425"/>
      <c r="P47" s="426"/>
      <c r="Q47" s="392"/>
      <c r="R47" s="392"/>
      <c r="S47" s="392"/>
      <c r="T47" s="392"/>
      <c r="U47" s="392"/>
      <c r="V47" s="392"/>
      <c r="W47" s="392"/>
      <c r="X47" s="392"/>
      <c r="Y47" s="392"/>
      <c r="Z47" s="392"/>
      <c r="AA47" s="392"/>
      <c r="AB47" s="392"/>
      <c r="AC47" s="392"/>
      <c r="AD47" s="392"/>
      <c r="AE47" s="392"/>
      <c r="AF47" s="392"/>
    </row>
    <row r="48" ht="14.25" customHeight="1">
      <c r="A48" s="429"/>
      <c r="B48" s="84" t="str">
        <f>IF(ISTEXT(A48),SUMIF('Codified Game Plan'!$A$3:$A$477,'Sales Forecast'!A48,'Codified Game Plan'!$F$3:$F$477),"")</f>
        <v/>
      </c>
      <c r="C48" s="430" t="str">
        <f t="array" ref="C48">IF(ISTEXT(A48),XLOOKUP($A48,'Crop Chart'!$A$5:$A$201,'Crop Chart'!$K$5:$K$201,0),"")</f>
        <v/>
      </c>
      <c r="D48" s="431" t="str">
        <f t="array" ref="D48">IF(ISTEXT(A48),XLOOKUP($A48,'Crop Chart'!$A$5:$A$201,'Crop Chart'!$L$5:$L$201,0),"")</f>
        <v/>
      </c>
      <c r="E48" s="432" t="str">
        <f t="array" ref="E48">IF(ISTEXT(A48),XLOOKUP($A48,'Crop Chart'!$A$5:$A$201,'Crop Chart'!$M$5:$M$201,0),"")</f>
        <v/>
      </c>
      <c r="F48" s="433" t="str">
        <f>IF(ISTEXT(A48),SUMIF('Codified Game Plan'!$A$3:$A$477,'Sales Forecast'!A48,'Codified Game Plan'!$J$3:$J$477),"")</f>
        <v/>
      </c>
      <c r="G48" s="431" t="str">
        <f t="shared" si="1"/>
        <v/>
      </c>
      <c r="H48" s="434" t="str">
        <f t="shared" si="2"/>
        <v/>
      </c>
      <c r="I48" s="435">
        <f t="shared" si="3"/>
        <v>0</v>
      </c>
      <c r="J48" s="427"/>
      <c r="K48" s="424"/>
      <c r="L48" s="424"/>
      <c r="M48" s="424"/>
      <c r="N48" s="424"/>
      <c r="O48" s="425"/>
      <c r="P48" s="426"/>
      <c r="Q48" s="392"/>
      <c r="R48" s="392"/>
      <c r="S48" s="392"/>
      <c r="T48" s="392"/>
      <c r="U48" s="392"/>
      <c r="V48" s="392"/>
      <c r="W48" s="392"/>
      <c r="X48" s="392"/>
      <c r="Y48" s="392"/>
      <c r="Z48" s="392"/>
      <c r="AA48" s="392"/>
      <c r="AB48" s="392"/>
      <c r="AC48" s="392"/>
      <c r="AD48" s="392"/>
      <c r="AE48" s="392"/>
      <c r="AF48" s="392"/>
    </row>
    <row r="49" ht="16.5" customHeight="1">
      <c r="A49" s="429"/>
      <c r="B49" s="84" t="str">
        <f>IF(ISTEXT(A49),SUMIF('Codified Game Plan'!$A$3:$A$477,'Sales Forecast'!A49,'Codified Game Plan'!$F$3:$F$477),"")</f>
        <v/>
      </c>
      <c r="C49" s="430" t="str">
        <f t="array" ref="C49">IF(ISTEXT(A49),XLOOKUP($A49,'Crop Chart'!$A$5:$A$201,'Crop Chart'!$K$5:$K$201,0),"")</f>
        <v/>
      </c>
      <c r="D49" s="431" t="str">
        <f t="array" ref="D49">IF(ISTEXT(A49),XLOOKUP($A49,'Crop Chart'!$A$5:$A$201,'Crop Chart'!$L$5:$L$201,0),"")</f>
        <v/>
      </c>
      <c r="E49" s="432" t="str">
        <f t="array" ref="E49">IF(ISTEXT(A49),XLOOKUP($A49,'Crop Chart'!$A$5:$A$201,'Crop Chart'!$M$5:$M$201,0),"")</f>
        <v/>
      </c>
      <c r="F49" s="433" t="str">
        <f>IF(ISTEXT(A49),SUMIF('Codified Game Plan'!$A$3:$A$477,'Sales Forecast'!A49,'Codified Game Plan'!$J$3:$J$477),"")</f>
        <v/>
      </c>
      <c r="G49" s="431" t="str">
        <f t="shared" si="1"/>
        <v/>
      </c>
      <c r="H49" s="434" t="str">
        <f t="shared" si="2"/>
        <v/>
      </c>
      <c r="I49" s="435">
        <f t="shared" si="3"/>
        <v>0</v>
      </c>
      <c r="J49" s="427"/>
      <c r="K49" s="424"/>
      <c r="L49" s="424"/>
      <c r="M49" s="424"/>
      <c r="N49" s="424"/>
      <c r="O49" s="425"/>
      <c r="P49" s="426"/>
      <c r="Q49" s="392"/>
      <c r="R49" s="392"/>
      <c r="S49" s="392"/>
      <c r="T49" s="392"/>
      <c r="U49" s="392"/>
      <c r="V49" s="392"/>
      <c r="W49" s="392"/>
      <c r="X49" s="392"/>
      <c r="Y49" s="392"/>
      <c r="Z49" s="392"/>
      <c r="AA49" s="392"/>
      <c r="AB49" s="392"/>
      <c r="AC49" s="392"/>
      <c r="AD49" s="392"/>
      <c r="AE49" s="392"/>
      <c r="AF49" s="392"/>
    </row>
    <row r="50" ht="16.5" customHeight="1">
      <c r="A50" s="429"/>
      <c r="B50" s="84" t="str">
        <f>IF(ISTEXT(A50),SUMIF('Codified Game Plan'!$A$3:$A$477,'Sales Forecast'!A50,'Codified Game Plan'!$F$3:$F$477),"")</f>
        <v/>
      </c>
      <c r="C50" s="430" t="str">
        <f t="array" ref="C50">IF(ISTEXT(A50),XLOOKUP($A50,'Crop Chart'!$A$5:$A$201,'Crop Chart'!$K$5:$K$201,0),"")</f>
        <v/>
      </c>
      <c r="D50" s="431" t="str">
        <f t="array" ref="D50">IF(ISTEXT(A50),XLOOKUP($A50,'Crop Chart'!$A$5:$A$201,'Crop Chart'!$L$5:$L$201,0),"")</f>
        <v/>
      </c>
      <c r="E50" s="432" t="str">
        <f t="array" ref="E50">IF(ISTEXT(A50),XLOOKUP($A50,'Crop Chart'!$A$5:$A$201,'Crop Chart'!$M$5:$M$201,0),"")</f>
        <v/>
      </c>
      <c r="F50" s="433" t="str">
        <f>IF(ISTEXT(A50),SUMIF('Codified Game Plan'!$A$3:$A$477,'Sales Forecast'!A50,'Codified Game Plan'!$J$3:$J$477),"")</f>
        <v/>
      </c>
      <c r="G50" s="431" t="str">
        <f t="shared" si="1"/>
        <v/>
      </c>
      <c r="H50" s="434" t="str">
        <f t="shared" si="2"/>
        <v/>
      </c>
      <c r="I50" s="435">
        <f t="shared" si="3"/>
        <v>0</v>
      </c>
      <c r="J50" s="427"/>
      <c r="K50" s="424"/>
      <c r="L50" s="424"/>
      <c r="M50" s="424"/>
      <c r="N50" s="424"/>
      <c r="O50" s="425"/>
      <c r="P50" s="426"/>
      <c r="Q50" s="392"/>
      <c r="R50" s="392"/>
      <c r="S50" s="392"/>
      <c r="T50" s="392"/>
      <c r="U50" s="392"/>
      <c r="V50" s="392"/>
      <c r="W50" s="392"/>
      <c r="X50" s="392"/>
      <c r="Y50" s="392"/>
      <c r="Z50" s="392"/>
      <c r="AA50" s="392"/>
      <c r="AB50" s="392"/>
      <c r="AC50" s="392"/>
      <c r="AD50" s="392"/>
      <c r="AE50" s="392"/>
      <c r="AF50" s="392"/>
    </row>
    <row r="51" ht="16.5" customHeight="1">
      <c r="A51" s="429"/>
      <c r="B51" s="84" t="str">
        <f>IF(ISTEXT(A51),SUMIF('Codified Game Plan'!$A$3:$A$477,'Sales Forecast'!A51,'Codified Game Plan'!$F$3:$F$477),"")</f>
        <v/>
      </c>
      <c r="C51" s="430" t="str">
        <f t="array" ref="C51">IF(ISTEXT(A51),XLOOKUP($A51,'Crop Chart'!$A$5:$A$201,'Crop Chart'!$K$5:$K$201,0),"")</f>
        <v/>
      </c>
      <c r="D51" s="431" t="str">
        <f t="array" ref="D51">IF(ISTEXT(A51),XLOOKUP($A51,'Crop Chart'!$A$5:$A$201,'Crop Chart'!$L$5:$L$201,0),"")</f>
        <v/>
      </c>
      <c r="E51" s="432" t="str">
        <f t="array" ref="E51">IF(ISTEXT(A51),XLOOKUP($A51,'Crop Chart'!$A$5:$A$201,'Crop Chart'!$M$5:$M$201,0),"")</f>
        <v/>
      </c>
      <c r="F51" s="433" t="str">
        <f>IF(ISTEXT(A51),SUMIF('Codified Game Plan'!$A$3:$A$477,'Sales Forecast'!A51,'Codified Game Plan'!$J$3:$J$477),"")</f>
        <v/>
      </c>
      <c r="G51" s="431" t="str">
        <f t="shared" si="1"/>
        <v/>
      </c>
      <c r="H51" s="434" t="str">
        <f t="shared" si="2"/>
        <v/>
      </c>
      <c r="I51" s="435">
        <f t="shared" si="3"/>
        <v>0</v>
      </c>
      <c r="J51" s="427"/>
      <c r="K51" s="424"/>
      <c r="L51" s="424"/>
      <c r="M51" s="424"/>
      <c r="N51" s="424"/>
      <c r="O51" s="425"/>
      <c r="P51" s="426"/>
      <c r="Q51" s="392"/>
      <c r="R51" s="392"/>
      <c r="S51" s="392"/>
      <c r="T51" s="392"/>
      <c r="U51" s="392"/>
      <c r="V51" s="392"/>
      <c r="W51" s="392"/>
      <c r="X51" s="392"/>
      <c r="Y51" s="392"/>
      <c r="Z51" s="392"/>
      <c r="AA51" s="392"/>
      <c r="AB51" s="392"/>
      <c r="AC51" s="392"/>
      <c r="AD51" s="392"/>
      <c r="AE51" s="392"/>
      <c r="AF51" s="392"/>
    </row>
    <row r="52" ht="16.5" customHeight="1">
      <c r="A52" s="429"/>
      <c r="B52" s="84" t="str">
        <f>IF(ISTEXT(A52),SUMIF('Codified Game Plan'!$A$3:$A$477,'Sales Forecast'!A52,'Codified Game Plan'!$F$3:$F$477),"")</f>
        <v/>
      </c>
      <c r="C52" s="430" t="str">
        <f t="array" ref="C52">IF(ISTEXT(A52),XLOOKUP($A52,'Crop Chart'!$A$5:$A$201,'Crop Chart'!$K$5:$K$201,0),"")</f>
        <v/>
      </c>
      <c r="D52" s="431" t="str">
        <f t="array" ref="D52">IF(ISTEXT(A52),XLOOKUP($A52,'Crop Chart'!$A$5:$A$201,'Crop Chart'!$L$5:$L$201,0),"")</f>
        <v/>
      </c>
      <c r="E52" s="432" t="str">
        <f t="array" ref="E52">IF(ISTEXT(A52),XLOOKUP($A52,'Crop Chart'!$A$5:$A$201,'Crop Chart'!$M$5:$M$201,0),"")</f>
        <v/>
      </c>
      <c r="F52" s="433" t="str">
        <f>IF(ISTEXT(A52),SUMIF('Codified Game Plan'!$A$3:$A$477,'Sales Forecast'!A52,'Codified Game Plan'!$J$3:$J$477),"")</f>
        <v/>
      </c>
      <c r="G52" s="431" t="str">
        <f t="shared" si="1"/>
        <v/>
      </c>
      <c r="H52" s="434" t="str">
        <f t="shared" si="2"/>
        <v/>
      </c>
      <c r="I52" s="435">
        <f t="shared" si="3"/>
        <v>0</v>
      </c>
      <c r="J52" s="427"/>
      <c r="K52" s="424"/>
      <c r="L52" s="424"/>
      <c r="M52" s="424"/>
      <c r="N52" s="424"/>
      <c r="O52" s="425"/>
      <c r="P52" s="426"/>
      <c r="Q52" s="392"/>
      <c r="R52" s="392"/>
      <c r="S52" s="392"/>
      <c r="T52" s="392"/>
      <c r="U52" s="392"/>
      <c r="V52" s="392"/>
      <c r="W52" s="392"/>
      <c r="X52" s="392"/>
      <c r="Y52" s="392"/>
      <c r="Z52" s="392"/>
      <c r="AA52" s="392"/>
      <c r="AB52" s="392"/>
      <c r="AC52" s="392"/>
      <c r="AD52" s="392"/>
      <c r="AE52" s="392"/>
      <c r="AF52" s="392"/>
    </row>
    <row r="53" ht="15.0" customHeight="1">
      <c r="A53" s="429"/>
      <c r="B53" s="84" t="str">
        <f>IF(ISTEXT(A53),SUMIF('Codified Game Plan'!$A$3:$A$477,'Sales Forecast'!A53,'Codified Game Plan'!$F$3:$F$477),"")</f>
        <v/>
      </c>
      <c r="C53" s="430" t="str">
        <f t="array" ref="C53">IF(ISTEXT(A53),XLOOKUP($A53,'Crop Chart'!$A$5:$A$201,'Crop Chart'!$K$5:$K$201,0),"")</f>
        <v/>
      </c>
      <c r="D53" s="431" t="str">
        <f t="array" ref="D53">IF(ISTEXT(A53),XLOOKUP($A53,'Crop Chart'!$A$5:$A$201,'Crop Chart'!$L$5:$L$201,0),"")</f>
        <v/>
      </c>
      <c r="E53" s="432" t="str">
        <f t="array" ref="E53">IF(ISTEXT(A53),XLOOKUP($A53,'Crop Chart'!$A$5:$A$201,'Crop Chart'!$M$5:$M$201,0),"")</f>
        <v/>
      </c>
      <c r="F53" s="433" t="str">
        <f>IF(ISTEXT(A53),SUMIF('Codified Game Plan'!$A$3:$A$477,'Sales Forecast'!A53,'Codified Game Plan'!$J$3:$J$477),"")</f>
        <v/>
      </c>
      <c r="G53" s="431" t="str">
        <f t="shared" si="1"/>
        <v/>
      </c>
      <c r="H53" s="434" t="str">
        <f t="shared" si="2"/>
        <v/>
      </c>
      <c r="I53" s="435">
        <f t="shared" si="3"/>
        <v>0</v>
      </c>
      <c r="J53" s="427"/>
      <c r="K53" s="424"/>
      <c r="L53" s="424"/>
      <c r="M53" s="424"/>
      <c r="N53" s="424"/>
      <c r="O53" s="425"/>
      <c r="P53" s="426"/>
      <c r="Q53" s="392"/>
      <c r="R53" s="392"/>
      <c r="S53" s="392"/>
      <c r="T53" s="392"/>
      <c r="U53" s="392"/>
      <c r="V53" s="392"/>
      <c r="W53" s="392"/>
      <c r="X53" s="392"/>
      <c r="Y53" s="392"/>
      <c r="Z53" s="392"/>
      <c r="AA53" s="392"/>
      <c r="AB53" s="392"/>
      <c r="AC53" s="392"/>
      <c r="AD53" s="392"/>
      <c r="AE53" s="392"/>
      <c r="AF53" s="392"/>
    </row>
    <row r="54" ht="15.0" customHeight="1">
      <c r="A54" s="429"/>
      <c r="B54" s="84" t="str">
        <f>IF(ISTEXT(A54),SUMIF('Codified Game Plan'!$A$3:$A$477,'Sales Forecast'!A54,'Codified Game Plan'!$F$3:$F$477),"")</f>
        <v/>
      </c>
      <c r="C54" s="430" t="str">
        <f t="array" ref="C54">IF(ISTEXT(A54),XLOOKUP($A54,'Crop Chart'!$A$5:$A$201,'Crop Chart'!$K$5:$K$201,0),"")</f>
        <v/>
      </c>
      <c r="D54" s="431" t="str">
        <f t="array" ref="D54">IF(ISTEXT(A54),XLOOKUP($A54,'Crop Chart'!$A$5:$A$201,'Crop Chart'!$L$5:$L$201,0),"")</f>
        <v/>
      </c>
      <c r="E54" s="432" t="str">
        <f t="array" ref="E54">IF(ISTEXT(A54),XLOOKUP($A54,'Crop Chart'!$A$5:$A$201,'Crop Chart'!$M$5:$M$201,0),"")</f>
        <v/>
      </c>
      <c r="F54" s="433" t="str">
        <f>IF(ISTEXT(A54),SUMIF('Codified Game Plan'!$A$3:$A$477,'Sales Forecast'!A54,'Codified Game Plan'!$J$3:$J$477),"")</f>
        <v/>
      </c>
      <c r="G54" s="431" t="str">
        <f t="shared" si="1"/>
        <v/>
      </c>
      <c r="H54" s="434" t="str">
        <f t="shared" si="2"/>
        <v/>
      </c>
      <c r="I54" s="435">
        <f t="shared" si="3"/>
        <v>0</v>
      </c>
      <c r="J54" s="427"/>
      <c r="K54" s="424"/>
      <c r="L54" s="424"/>
      <c r="M54" s="424"/>
      <c r="N54" s="424"/>
      <c r="O54" s="425"/>
      <c r="P54" s="426"/>
      <c r="Q54" s="392"/>
      <c r="R54" s="392"/>
      <c r="S54" s="392"/>
      <c r="T54" s="392"/>
      <c r="U54" s="392"/>
      <c r="V54" s="392"/>
      <c r="W54" s="392"/>
      <c r="X54" s="392"/>
      <c r="Y54" s="392"/>
      <c r="Z54" s="392"/>
      <c r="AA54" s="392"/>
      <c r="AB54" s="392"/>
      <c r="AC54" s="392"/>
      <c r="AD54" s="392"/>
      <c r="AE54" s="392"/>
      <c r="AF54" s="392"/>
    </row>
    <row r="55" ht="15.75" customHeight="1">
      <c r="A55" s="429"/>
      <c r="B55" s="84" t="str">
        <f>IF(ISTEXT(A55),SUMIF('Codified Game Plan'!$A$3:$A$477,'Sales Forecast'!A55,'Codified Game Plan'!$F$3:$F$477),"")</f>
        <v/>
      </c>
      <c r="C55" s="430" t="str">
        <f t="array" ref="C55">IF(ISTEXT(A55),XLOOKUP($A55,'Crop Chart'!$A$5:$A$201,'Crop Chart'!$K$5:$K$201,0),"")</f>
        <v/>
      </c>
      <c r="D55" s="431" t="str">
        <f t="array" ref="D55">IF(ISTEXT(A55),XLOOKUP($A55,'Crop Chart'!$A$5:$A$201,'Crop Chart'!$L$5:$L$201,0),"")</f>
        <v/>
      </c>
      <c r="E55" s="432" t="str">
        <f t="array" ref="E55">IF(ISTEXT(A55),XLOOKUP($A55,'Crop Chart'!$A$5:$A$201,'Crop Chart'!$M$5:$M$201,0),"")</f>
        <v/>
      </c>
      <c r="F55" s="433" t="str">
        <f>IF(ISTEXT(A55),SUMIF('Codified Game Plan'!$A$3:$A$477,'Sales Forecast'!A55,'Codified Game Plan'!$J$3:$J$477),"")</f>
        <v/>
      </c>
      <c r="G55" s="431" t="str">
        <f t="shared" si="1"/>
        <v/>
      </c>
      <c r="H55" s="434" t="str">
        <f t="shared" si="2"/>
        <v/>
      </c>
      <c r="I55" s="435">
        <f t="shared" si="3"/>
        <v>0</v>
      </c>
      <c r="J55" s="427"/>
      <c r="K55" s="424"/>
      <c r="L55" s="424"/>
      <c r="M55" s="424"/>
      <c r="N55" s="424"/>
      <c r="O55" s="425"/>
      <c r="P55" s="426"/>
      <c r="Q55" s="392"/>
      <c r="R55" s="392"/>
      <c r="S55" s="392"/>
      <c r="T55" s="392"/>
      <c r="U55" s="392"/>
      <c r="V55" s="392"/>
      <c r="W55" s="392"/>
      <c r="X55" s="392"/>
      <c r="Y55" s="392"/>
      <c r="Z55" s="392"/>
      <c r="AA55" s="392"/>
      <c r="AB55" s="392"/>
      <c r="AC55" s="392"/>
      <c r="AD55" s="392"/>
      <c r="AE55" s="392"/>
      <c r="AF55" s="392"/>
    </row>
    <row r="56" ht="15.75" customHeight="1">
      <c r="A56" s="429"/>
      <c r="B56" s="84" t="str">
        <f>IF(ISTEXT(A56),SUMIF('Codified Game Plan'!$A$3:$A$477,'Sales Forecast'!A56,'Codified Game Plan'!$F$3:$F$477),"")</f>
        <v/>
      </c>
      <c r="C56" s="430" t="str">
        <f t="array" ref="C56">IF(ISTEXT(A56),XLOOKUP($A56,'Crop Chart'!$A$5:$A$201,'Crop Chart'!$K$5:$K$201,0),"")</f>
        <v/>
      </c>
      <c r="D56" s="431" t="str">
        <f t="array" ref="D56">IF(ISTEXT(A56),XLOOKUP($A56,'Crop Chart'!$A$5:$A$201,'Crop Chart'!$L$5:$L$201,0),"")</f>
        <v/>
      </c>
      <c r="E56" s="432" t="str">
        <f t="array" ref="E56">IF(ISTEXT(A56),XLOOKUP($A56,'Crop Chart'!$A$5:$A$201,'Crop Chart'!$M$5:$M$201,0),"")</f>
        <v/>
      </c>
      <c r="F56" s="433" t="str">
        <f>IF(ISTEXT(A56),SUMIF('Codified Game Plan'!$A$3:$A$477,'Sales Forecast'!A56,'Codified Game Plan'!$J$3:$J$477),"")</f>
        <v/>
      </c>
      <c r="G56" s="431" t="str">
        <f t="shared" si="1"/>
        <v/>
      </c>
      <c r="H56" s="434" t="str">
        <f t="shared" si="2"/>
        <v/>
      </c>
      <c r="I56" s="435">
        <f t="shared" si="3"/>
        <v>0</v>
      </c>
      <c r="J56" s="427"/>
      <c r="K56" s="424"/>
      <c r="L56" s="424"/>
      <c r="M56" s="424"/>
      <c r="N56" s="424"/>
      <c r="O56" s="425"/>
      <c r="P56" s="426"/>
      <c r="Q56" s="392"/>
      <c r="R56" s="392"/>
      <c r="S56" s="392"/>
      <c r="T56" s="392"/>
      <c r="U56" s="392"/>
      <c r="V56" s="392"/>
      <c r="W56" s="392"/>
      <c r="X56" s="392"/>
      <c r="Y56" s="392"/>
      <c r="Z56" s="392"/>
      <c r="AA56" s="392"/>
      <c r="AB56" s="392"/>
      <c r="AC56" s="392"/>
      <c r="AD56" s="392"/>
      <c r="AE56" s="392"/>
      <c r="AF56" s="392"/>
    </row>
    <row r="57" ht="15.75" customHeight="1">
      <c r="A57" s="429"/>
      <c r="B57" s="84" t="str">
        <f>IF(ISTEXT(A57),SUMIF('Codified Game Plan'!$A$3:$A$477,'Sales Forecast'!A57,'Codified Game Plan'!$F$3:$F$477),"")</f>
        <v/>
      </c>
      <c r="C57" s="430" t="str">
        <f t="array" ref="C57">IF(ISTEXT(A57),XLOOKUP($A57,'Crop Chart'!$A$5:$A$201,'Crop Chart'!$K$5:$K$201,0),"")</f>
        <v/>
      </c>
      <c r="D57" s="431" t="str">
        <f t="array" ref="D57">IF(ISTEXT(A57),XLOOKUP($A57,'Crop Chart'!$A$5:$A$201,'Crop Chart'!$L$5:$L$201,0),"")</f>
        <v/>
      </c>
      <c r="E57" s="432" t="str">
        <f t="array" ref="E57">IF(ISTEXT(A57),XLOOKUP($A57,'Crop Chart'!$A$5:$A$201,'Crop Chart'!$M$5:$M$201,0),"")</f>
        <v/>
      </c>
      <c r="F57" s="433" t="str">
        <f>IF(ISTEXT(A57),SUMIF('Codified Game Plan'!$A$3:$A$477,'Sales Forecast'!A57,'Codified Game Plan'!$J$3:$J$477),"")</f>
        <v/>
      </c>
      <c r="G57" s="431" t="str">
        <f t="shared" si="1"/>
        <v/>
      </c>
      <c r="H57" s="434" t="str">
        <f t="shared" si="2"/>
        <v/>
      </c>
      <c r="I57" s="435">
        <f t="shared" si="3"/>
        <v>0</v>
      </c>
      <c r="J57" s="427"/>
      <c r="K57" s="424"/>
      <c r="L57" s="424"/>
      <c r="M57" s="424"/>
      <c r="N57" s="424"/>
      <c r="O57" s="425"/>
      <c r="P57" s="426"/>
      <c r="Q57" s="392"/>
      <c r="R57" s="392"/>
      <c r="S57" s="392"/>
      <c r="T57" s="392"/>
      <c r="U57" s="392"/>
      <c r="V57" s="392"/>
      <c r="W57" s="392"/>
      <c r="X57" s="392"/>
      <c r="Y57" s="392"/>
      <c r="Z57" s="392"/>
      <c r="AA57" s="392"/>
      <c r="AB57" s="392"/>
      <c r="AC57" s="392"/>
      <c r="AD57" s="392"/>
      <c r="AE57" s="392"/>
      <c r="AF57" s="392"/>
    </row>
    <row r="58" ht="15.75" customHeight="1">
      <c r="A58" s="429"/>
      <c r="B58" s="84" t="str">
        <f>IF(ISTEXT(A58),SUMIF('Codified Game Plan'!$A$3:$A$477,'Sales Forecast'!A58,'Codified Game Plan'!$F$3:$F$477),"")</f>
        <v/>
      </c>
      <c r="C58" s="430" t="str">
        <f t="array" ref="C58">IF(ISTEXT(A58),XLOOKUP($A58,'Crop Chart'!$A$5:$A$201,'Crop Chart'!$K$5:$K$201,0),"")</f>
        <v/>
      </c>
      <c r="D58" s="431" t="str">
        <f t="array" ref="D58">IF(ISTEXT(A58),XLOOKUP($A58,'Crop Chart'!$A$5:$A$201,'Crop Chart'!$L$5:$L$201,0),"")</f>
        <v/>
      </c>
      <c r="E58" s="432" t="str">
        <f t="array" ref="E58">IF(ISTEXT(A58),XLOOKUP($A58,'Crop Chart'!$A$5:$A$201,'Crop Chart'!$M$5:$M$201,0),"")</f>
        <v/>
      </c>
      <c r="F58" s="433" t="str">
        <f>IF(ISTEXT(A58),SUMIF('Codified Game Plan'!$A$3:$A$477,'Sales Forecast'!A58,'Codified Game Plan'!$J$3:$J$477),"")</f>
        <v/>
      </c>
      <c r="G58" s="431" t="str">
        <f t="shared" si="1"/>
        <v/>
      </c>
      <c r="H58" s="434" t="str">
        <f t="shared" si="2"/>
        <v/>
      </c>
      <c r="I58" s="435">
        <f t="shared" si="3"/>
        <v>0</v>
      </c>
      <c r="J58" s="427"/>
      <c r="K58" s="424"/>
      <c r="L58" s="424"/>
      <c r="M58" s="424"/>
      <c r="N58" s="424"/>
      <c r="O58" s="425"/>
      <c r="P58" s="426"/>
      <c r="Q58" s="392"/>
      <c r="R58" s="392"/>
      <c r="S58" s="392"/>
      <c r="T58" s="392"/>
      <c r="U58" s="392"/>
      <c r="V58" s="392"/>
      <c r="W58" s="392"/>
      <c r="X58" s="392"/>
      <c r="Y58" s="392"/>
      <c r="Z58" s="392"/>
      <c r="AA58" s="392"/>
      <c r="AB58" s="392"/>
      <c r="AC58" s="392"/>
      <c r="AD58" s="392"/>
      <c r="AE58" s="392"/>
      <c r="AF58" s="392"/>
    </row>
    <row r="59" ht="15.75" customHeight="1">
      <c r="A59" s="429"/>
      <c r="B59" s="84" t="str">
        <f>IF(ISTEXT(A59),SUMIF('Codified Game Plan'!$A$3:$A$477,'Sales Forecast'!A59,'Codified Game Plan'!$F$3:$F$477),"")</f>
        <v/>
      </c>
      <c r="C59" s="430" t="str">
        <f t="array" ref="C59">IF(ISTEXT(A59),XLOOKUP($A59,'Crop Chart'!$A$5:$A$201,'Crop Chart'!$K$5:$K$201,0),"")</f>
        <v/>
      </c>
      <c r="D59" s="431" t="str">
        <f t="array" ref="D59">IF(ISTEXT(A59),XLOOKUP($A59,'Crop Chart'!$A$5:$A$201,'Crop Chart'!$L$5:$L$201,0),"")</f>
        <v/>
      </c>
      <c r="E59" s="432" t="str">
        <f t="array" ref="E59">IF(ISTEXT(A59),XLOOKUP($A59,'Crop Chart'!$A$5:$A$201,'Crop Chart'!$M$5:$M$201,0),"")</f>
        <v/>
      </c>
      <c r="F59" s="433" t="str">
        <f>IF(ISTEXT(A59),SUMIF('Codified Game Plan'!$A$3:$A$477,'Sales Forecast'!A59,'Codified Game Plan'!$J$3:$J$477),"")</f>
        <v/>
      </c>
      <c r="G59" s="431" t="str">
        <f t="shared" si="1"/>
        <v/>
      </c>
      <c r="H59" s="434" t="str">
        <f t="shared" si="2"/>
        <v/>
      </c>
      <c r="I59" s="435">
        <f t="shared" si="3"/>
        <v>0</v>
      </c>
      <c r="J59" s="427"/>
      <c r="K59" s="424"/>
      <c r="L59" s="424"/>
      <c r="M59" s="424"/>
      <c r="N59" s="424"/>
      <c r="O59" s="425"/>
      <c r="P59" s="426"/>
      <c r="Q59" s="392"/>
      <c r="R59" s="392"/>
      <c r="S59" s="392"/>
      <c r="T59" s="392"/>
      <c r="U59" s="392"/>
      <c r="V59" s="392"/>
      <c r="W59" s="392"/>
      <c r="X59" s="392"/>
      <c r="Y59" s="392"/>
      <c r="Z59" s="392"/>
      <c r="AA59" s="392"/>
      <c r="AB59" s="392"/>
      <c r="AC59" s="392"/>
      <c r="AD59" s="392"/>
      <c r="AE59" s="392"/>
      <c r="AF59" s="392"/>
    </row>
    <row r="60" ht="15.75" customHeight="1">
      <c r="A60" s="429"/>
      <c r="B60" s="84" t="str">
        <f>IF(ISTEXT(A60),SUMIF('Codified Game Plan'!$A$3:$A$477,'Sales Forecast'!A60,'Codified Game Plan'!$F$3:$F$477),"")</f>
        <v/>
      </c>
      <c r="C60" s="430" t="str">
        <f t="array" ref="C60">IF(ISTEXT(A60),XLOOKUP($A60,'Crop Chart'!$A$5:$A$201,'Crop Chart'!$K$5:$K$201,0),"")</f>
        <v/>
      </c>
      <c r="D60" s="431" t="str">
        <f t="array" ref="D60">IF(ISTEXT(A60),XLOOKUP($A60,'Crop Chart'!$A$5:$A$201,'Crop Chart'!$L$5:$L$201,0),"")</f>
        <v/>
      </c>
      <c r="E60" s="432" t="str">
        <f t="array" ref="E60">IF(ISTEXT(A60),XLOOKUP($A60,'Crop Chart'!$A$5:$A$201,'Crop Chart'!$M$5:$M$201,0),"")</f>
        <v/>
      </c>
      <c r="F60" s="433" t="str">
        <f>IF(ISTEXT(A60),SUMIF('Codified Game Plan'!$A$3:$A$477,'Sales Forecast'!A60,'Codified Game Plan'!$J$3:$J$477),"")</f>
        <v/>
      </c>
      <c r="G60" s="431" t="str">
        <f t="shared" si="1"/>
        <v/>
      </c>
      <c r="H60" s="434" t="str">
        <f t="shared" si="2"/>
        <v/>
      </c>
      <c r="I60" s="435">
        <f t="shared" si="3"/>
        <v>0</v>
      </c>
      <c r="J60" s="427"/>
      <c r="K60" s="424"/>
      <c r="L60" s="424"/>
      <c r="M60" s="424"/>
      <c r="N60" s="424"/>
      <c r="O60" s="425"/>
      <c r="P60" s="426"/>
      <c r="Q60" s="392"/>
      <c r="R60" s="392"/>
      <c r="S60" s="392"/>
      <c r="T60" s="392"/>
      <c r="U60" s="392"/>
      <c r="V60" s="392"/>
      <c r="W60" s="392"/>
      <c r="X60" s="392"/>
      <c r="Y60" s="392"/>
      <c r="Z60" s="392"/>
      <c r="AA60" s="392"/>
      <c r="AB60" s="392"/>
      <c r="AC60" s="392"/>
      <c r="AD60" s="392"/>
      <c r="AE60" s="392"/>
      <c r="AF60" s="392"/>
    </row>
    <row r="61" ht="15.75" customHeight="1">
      <c r="A61" s="429"/>
      <c r="B61" s="84" t="str">
        <f>IF(ISTEXT(A61),SUMIF('Codified Game Plan'!$A$3:$A$477,'Sales Forecast'!A61,'Codified Game Plan'!$F$3:$F$477),"")</f>
        <v/>
      </c>
      <c r="C61" s="430" t="str">
        <f t="array" ref="C61">IF(ISTEXT(A61),XLOOKUP($A61,'Crop Chart'!$A$5:$A$201,'Crop Chart'!$K$5:$K$201,0),"")</f>
        <v/>
      </c>
      <c r="D61" s="431" t="str">
        <f t="array" ref="D61">IF(ISTEXT(A61),XLOOKUP($A61,'Crop Chart'!$A$5:$A$201,'Crop Chart'!$L$5:$L$201,0),"")</f>
        <v/>
      </c>
      <c r="E61" s="432" t="str">
        <f t="array" ref="E61">IF(ISTEXT(A61),XLOOKUP($A61,'Crop Chart'!$A$5:$A$201,'Crop Chart'!$M$5:$M$201,0),"")</f>
        <v/>
      </c>
      <c r="F61" s="433" t="str">
        <f>IF(ISTEXT(A61),SUMIF('Codified Game Plan'!$A$3:$A$477,'Sales Forecast'!A61,'Codified Game Plan'!$J$3:$J$477),"")</f>
        <v/>
      </c>
      <c r="G61" s="431" t="str">
        <f t="shared" si="1"/>
        <v/>
      </c>
      <c r="H61" s="434" t="str">
        <f t="shared" si="2"/>
        <v/>
      </c>
      <c r="I61" s="435">
        <f t="shared" si="3"/>
        <v>0</v>
      </c>
      <c r="J61" s="427"/>
      <c r="K61" s="424"/>
      <c r="L61" s="424"/>
      <c r="M61" s="424"/>
      <c r="N61" s="424"/>
      <c r="O61" s="425"/>
      <c r="P61" s="426"/>
      <c r="Q61" s="392"/>
      <c r="R61" s="392"/>
      <c r="S61" s="392"/>
      <c r="T61" s="392"/>
      <c r="U61" s="392"/>
      <c r="V61" s="392"/>
      <c r="W61" s="392"/>
      <c r="X61" s="392"/>
      <c r="Y61" s="392"/>
      <c r="Z61" s="392"/>
      <c r="AA61" s="392"/>
      <c r="AB61" s="392"/>
      <c r="AC61" s="392"/>
      <c r="AD61" s="392"/>
      <c r="AE61" s="392"/>
      <c r="AF61" s="392"/>
    </row>
    <row r="62" ht="15.75" customHeight="1">
      <c r="A62" s="429"/>
      <c r="B62" s="84" t="str">
        <f>IF(ISTEXT(A62),SUMIF('Codified Game Plan'!$A$3:$A$477,'Sales Forecast'!A62,'Codified Game Plan'!$F$3:$F$477),"")</f>
        <v/>
      </c>
      <c r="C62" s="430" t="str">
        <f t="array" ref="C62">IF(ISTEXT(A62),XLOOKUP($A62,'Crop Chart'!$A$5:$A$201,'Crop Chart'!$K$5:$K$201,0),"")</f>
        <v/>
      </c>
      <c r="D62" s="431" t="str">
        <f t="array" ref="D62">IF(ISTEXT(A62),XLOOKUP($A62,'Crop Chart'!$A$5:$A$201,'Crop Chart'!$L$5:$L$201,0),"")</f>
        <v/>
      </c>
      <c r="E62" s="432" t="str">
        <f t="array" ref="E62">IF(ISTEXT(A62),XLOOKUP($A62,'Crop Chart'!$A$5:$A$201,'Crop Chart'!$M$5:$M$201,0),"")</f>
        <v/>
      </c>
      <c r="F62" s="433" t="str">
        <f>IF(ISTEXT(A62),SUMIF('Codified Game Plan'!$A$3:$A$477,'Sales Forecast'!A62,'Codified Game Plan'!$J$3:$J$477),"")</f>
        <v/>
      </c>
      <c r="G62" s="431" t="str">
        <f t="shared" si="1"/>
        <v/>
      </c>
      <c r="H62" s="434" t="str">
        <f t="shared" si="2"/>
        <v/>
      </c>
      <c r="I62" s="435">
        <f t="shared" si="3"/>
        <v>0</v>
      </c>
      <c r="J62" s="427"/>
      <c r="K62" s="424"/>
      <c r="L62" s="424"/>
      <c r="M62" s="424"/>
      <c r="N62" s="424"/>
      <c r="O62" s="425"/>
      <c r="P62" s="426"/>
      <c r="Q62" s="392"/>
      <c r="R62" s="392"/>
      <c r="S62" s="392"/>
      <c r="T62" s="392"/>
      <c r="U62" s="392"/>
      <c r="V62" s="392"/>
      <c r="W62" s="392"/>
      <c r="X62" s="392"/>
      <c r="Y62" s="392"/>
      <c r="Z62" s="392"/>
      <c r="AA62" s="392"/>
      <c r="AB62" s="392"/>
      <c r="AC62" s="392"/>
      <c r="AD62" s="392"/>
      <c r="AE62" s="392"/>
      <c r="AF62" s="392"/>
    </row>
    <row r="63" ht="15.75" customHeight="1">
      <c r="A63" s="429"/>
      <c r="B63" s="84" t="str">
        <f>IF(ISTEXT(A63),SUMIF('Codified Game Plan'!$A$3:$A$477,'Sales Forecast'!A63,'Codified Game Plan'!$F$3:$F$477),"")</f>
        <v/>
      </c>
      <c r="C63" s="430" t="str">
        <f t="array" ref="C63">IF(ISTEXT(A63),XLOOKUP($A63,'Crop Chart'!$A$5:$A$201,'Crop Chart'!$K$5:$K$201,0),"")</f>
        <v/>
      </c>
      <c r="D63" s="431" t="str">
        <f t="array" ref="D63">IF(ISTEXT(A63),XLOOKUP($A63,'Crop Chart'!$A$5:$A$201,'Crop Chart'!$L$5:$L$201,0),"")</f>
        <v/>
      </c>
      <c r="E63" s="432" t="str">
        <f t="array" ref="E63">IF(ISTEXT(A63),XLOOKUP($A63,'Crop Chart'!$A$5:$A$201,'Crop Chart'!$M$5:$M$201,0),"")</f>
        <v/>
      </c>
      <c r="F63" s="433" t="str">
        <f>IF(ISTEXT(A63),SUMIF('Codified Game Plan'!$A$3:$A$477,'Sales Forecast'!A63,'Codified Game Plan'!$J$3:$J$477),"")</f>
        <v/>
      </c>
      <c r="G63" s="431" t="str">
        <f t="shared" si="1"/>
        <v/>
      </c>
      <c r="H63" s="434" t="str">
        <f t="shared" si="2"/>
        <v/>
      </c>
      <c r="I63" s="435">
        <f t="shared" si="3"/>
        <v>0</v>
      </c>
      <c r="J63" s="427"/>
      <c r="K63" s="424"/>
      <c r="L63" s="424"/>
      <c r="M63" s="424"/>
      <c r="N63" s="424"/>
      <c r="O63" s="425"/>
      <c r="P63" s="426"/>
      <c r="Q63" s="392"/>
      <c r="R63" s="392"/>
      <c r="S63" s="392"/>
      <c r="T63" s="392"/>
      <c r="U63" s="392"/>
      <c r="V63" s="392"/>
      <c r="W63" s="392"/>
      <c r="X63" s="392"/>
      <c r="Y63" s="392"/>
      <c r="Z63" s="392"/>
      <c r="AA63" s="392"/>
      <c r="AB63" s="392"/>
      <c r="AC63" s="392"/>
      <c r="AD63" s="392"/>
      <c r="AE63" s="392"/>
      <c r="AF63" s="392"/>
    </row>
    <row r="64" ht="15.75" customHeight="1">
      <c r="A64" s="429"/>
      <c r="B64" s="84" t="str">
        <f>IF(ISTEXT(A64),SUMIF('Codified Game Plan'!$A$3:$A$477,'Sales Forecast'!A64,'Codified Game Plan'!$F$3:$F$477),"")</f>
        <v/>
      </c>
      <c r="C64" s="430" t="str">
        <f t="array" ref="C64">IF(ISTEXT(A64),XLOOKUP($A64,'Crop Chart'!$A$5:$A$201,'Crop Chart'!$K$5:$K$201,0),"")</f>
        <v/>
      </c>
      <c r="D64" s="431" t="str">
        <f t="array" ref="D64">IF(ISTEXT(A64),XLOOKUP($A64,'Crop Chart'!$A$5:$A$201,'Crop Chart'!$L$5:$L$201,0),"")</f>
        <v/>
      </c>
      <c r="E64" s="432" t="str">
        <f t="array" ref="E64">IF(ISTEXT(A64),XLOOKUP($A64,'Crop Chart'!$A$5:$A$201,'Crop Chart'!$M$5:$M$201,0),"")</f>
        <v/>
      </c>
      <c r="F64" s="433" t="str">
        <f>IF(ISTEXT(A64),SUMIF('Codified Game Plan'!$A$3:$A$477,'Sales Forecast'!A64,'Codified Game Plan'!$J$3:$J$477),"")</f>
        <v/>
      </c>
      <c r="G64" s="431" t="str">
        <f t="shared" si="1"/>
        <v/>
      </c>
      <c r="H64" s="434" t="str">
        <f t="shared" si="2"/>
        <v/>
      </c>
      <c r="I64" s="435">
        <f t="shared" si="3"/>
        <v>0</v>
      </c>
      <c r="J64" s="427"/>
      <c r="K64" s="424"/>
      <c r="L64" s="424"/>
      <c r="M64" s="424"/>
      <c r="N64" s="424"/>
      <c r="O64" s="425"/>
      <c r="P64" s="426"/>
      <c r="Q64" s="392"/>
      <c r="R64" s="392"/>
      <c r="S64" s="392"/>
      <c r="T64" s="392"/>
      <c r="U64" s="392"/>
      <c r="V64" s="392"/>
      <c r="W64" s="392"/>
      <c r="X64" s="392"/>
      <c r="Y64" s="392"/>
      <c r="Z64" s="392"/>
      <c r="AA64" s="392"/>
      <c r="AB64" s="392"/>
      <c r="AC64" s="392"/>
      <c r="AD64" s="392"/>
      <c r="AE64" s="392"/>
      <c r="AF64" s="392"/>
    </row>
    <row r="65" ht="15.75" customHeight="1">
      <c r="A65" s="429"/>
      <c r="B65" s="84" t="str">
        <f>IF(ISTEXT(A65),SUMIF('Codified Game Plan'!$A$3:$A$477,'Sales Forecast'!A65,'Codified Game Plan'!$F$3:$F$477),"")</f>
        <v/>
      </c>
      <c r="C65" s="430" t="str">
        <f t="array" ref="C65">IF(ISTEXT(A65),XLOOKUP($A65,'Crop Chart'!$A$5:$A$201,'Crop Chart'!$K$5:$K$201,0),"")</f>
        <v/>
      </c>
      <c r="D65" s="431" t="str">
        <f t="array" ref="D65">IF(ISTEXT(A65),XLOOKUP($A65,'Crop Chart'!$A$5:$A$201,'Crop Chart'!$L$5:$L$201,0),"")</f>
        <v/>
      </c>
      <c r="E65" s="432" t="str">
        <f t="array" ref="E65">IF(ISTEXT(A65),XLOOKUP($A65,'Crop Chart'!$A$5:$A$201,'Crop Chart'!$M$5:$M$201,0),"")</f>
        <v/>
      </c>
      <c r="F65" s="433" t="str">
        <f>IF(ISTEXT(A65),SUMIF('Codified Game Plan'!$A$3:$A$477,'Sales Forecast'!A65,'Codified Game Plan'!$J$3:$J$477),"")</f>
        <v/>
      </c>
      <c r="G65" s="431" t="str">
        <f t="shared" si="1"/>
        <v/>
      </c>
      <c r="H65" s="434" t="str">
        <f t="shared" si="2"/>
        <v/>
      </c>
      <c r="I65" s="435">
        <f t="shared" si="3"/>
        <v>0</v>
      </c>
      <c r="J65" s="427"/>
      <c r="K65" s="424"/>
      <c r="L65" s="424"/>
      <c r="M65" s="424"/>
      <c r="N65" s="424"/>
      <c r="O65" s="425"/>
      <c r="P65" s="426"/>
      <c r="Q65" s="392"/>
      <c r="R65" s="392"/>
      <c r="S65" s="392"/>
      <c r="T65" s="392"/>
      <c r="U65" s="392"/>
      <c r="V65" s="392"/>
      <c r="W65" s="392"/>
      <c r="X65" s="392"/>
      <c r="Y65" s="392"/>
      <c r="Z65" s="392"/>
      <c r="AA65" s="392"/>
      <c r="AB65" s="392"/>
      <c r="AC65" s="392"/>
      <c r="AD65" s="392"/>
      <c r="AE65" s="392"/>
      <c r="AF65" s="392"/>
    </row>
    <row r="66" ht="15.75" customHeight="1">
      <c r="A66" s="429"/>
      <c r="B66" s="84" t="str">
        <f>IF(ISTEXT(A66),SUMIF('Codified Game Plan'!$A$3:$A$477,'Sales Forecast'!A66,'Codified Game Plan'!$F$3:$F$477),"")</f>
        <v/>
      </c>
      <c r="C66" s="430" t="str">
        <f t="array" ref="C66">IF(ISTEXT(A66),XLOOKUP($A66,'Crop Chart'!$A$5:$A$201,'Crop Chart'!$K$5:$K$201,0),"")</f>
        <v/>
      </c>
      <c r="D66" s="431" t="str">
        <f t="array" ref="D66">IF(ISTEXT(A66),XLOOKUP($A66,'Crop Chart'!$A$5:$A$201,'Crop Chart'!$L$5:$L$201,0),"")</f>
        <v/>
      </c>
      <c r="E66" s="432" t="str">
        <f t="array" ref="E66">IF(ISTEXT(A66),XLOOKUP($A66,'Crop Chart'!$A$5:$A$201,'Crop Chart'!$M$5:$M$201,0),"")</f>
        <v/>
      </c>
      <c r="F66" s="433" t="str">
        <f>IF(ISTEXT(A66),SUMIF('Codified Game Plan'!$A$3:$A$477,'Sales Forecast'!A66,'Codified Game Plan'!$J$3:$J$477),"")</f>
        <v/>
      </c>
      <c r="G66" s="431" t="str">
        <f t="shared" si="1"/>
        <v/>
      </c>
      <c r="H66" s="434" t="str">
        <f t="shared" si="2"/>
        <v/>
      </c>
      <c r="I66" s="435">
        <f t="shared" si="3"/>
        <v>0</v>
      </c>
      <c r="J66" s="427"/>
      <c r="K66" s="424"/>
      <c r="L66" s="424"/>
      <c r="M66" s="424"/>
      <c r="N66" s="424"/>
      <c r="O66" s="425"/>
      <c r="P66" s="426"/>
      <c r="Q66" s="392"/>
      <c r="R66" s="392"/>
      <c r="S66" s="392"/>
      <c r="T66" s="392"/>
      <c r="U66" s="392"/>
      <c r="V66" s="392"/>
      <c r="W66" s="392"/>
      <c r="X66" s="392"/>
      <c r="Y66" s="392"/>
      <c r="Z66" s="392"/>
      <c r="AA66" s="392"/>
      <c r="AB66" s="392"/>
      <c r="AC66" s="392"/>
      <c r="AD66" s="392"/>
      <c r="AE66" s="392"/>
      <c r="AF66" s="392"/>
    </row>
    <row r="67" ht="15.75" customHeight="1">
      <c r="A67" s="429"/>
      <c r="B67" s="84" t="str">
        <f>IF(ISTEXT(A67),SUMIF('Codified Game Plan'!$A$3:$A$477,'Sales Forecast'!A67,'Codified Game Plan'!$F$3:$F$477),"")</f>
        <v/>
      </c>
      <c r="C67" s="430" t="str">
        <f t="array" ref="C67">IF(ISTEXT(A67),XLOOKUP($A67,'Crop Chart'!$A$5:$A$201,'Crop Chart'!$K$5:$K$201,0),"")</f>
        <v/>
      </c>
      <c r="D67" s="431" t="str">
        <f t="array" ref="D67">IF(ISTEXT(A67),XLOOKUP($A67,'Crop Chart'!$A$5:$A$201,'Crop Chart'!$L$5:$L$201,0),"")</f>
        <v/>
      </c>
      <c r="E67" s="432" t="str">
        <f t="array" ref="E67">IF(ISTEXT(A67),XLOOKUP($A67,'Crop Chart'!$A$5:$A$201,'Crop Chart'!$M$5:$M$201,0),"")</f>
        <v/>
      </c>
      <c r="F67" s="433" t="str">
        <f>IF(ISTEXT(A67),SUMIF('Codified Game Plan'!$A$3:$A$477,'Sales Forecast'!A67,'Codified Game Plan'!$J$3:$J$477),"")</f>
        <v/>
      </c>
      <c r="G67" s="431" t="str">
        <f t="shared" si="1"/>
        <v/>
      </c>
      <c r="H67" s="434" t="str">
        <f t="shared" si="2"/>
        <v/>
      </c>
      <c r="I67" s="435">
        <f t="shared" si="3"/>
        <v>0</v>
      </c>
      <c r="J67" s="427"/>
      <c r="K67" s="424"/>
      <c r="L67" s="424"/>
      <c r="M67" s="424"/>
      <c r="N67" s="424"/>
      <c r="O67" s="425"/>
      <c r="P67" s="426"/>
      <c r="Q67" s="392"/>
      <c r="R67" s="392"/>
      <c r="S67" s="392"/>
      <c r="T67" s="392"/>
      <c r="U67" s="392"/>
      <c r="V67" s="392"/>
      <c r="W67" s="392"/>
      <c r="X67" s="392"/>
      <c r="Y67" s="392"/>
      <c r="Z67" s="392"/>
      <c r="AA67" s="392"/>
      <c r="AB67" s="392"/>
      <c r="AC67" s="392"/>
      <c r="AD67" s="392"/>
      <c r="AE67" s="392"/>
      <c r="AF67" s="392"/>
    </row>
    <row r="68" ht="15.75" customHeight="1">
      <c r="A68" s="429"/>
      <c r="B68" s="84" t="str">
        <f>IF(ISTEXT(A68),SUMIF('Codified Game Plan'!$A$3:$A$477,'Sales Forecast'!A68,'Codified Game Plan'!$F$3:$F$477),"")</f>
        <v/>
      </c>
      <c r="C68" s="430" t="str">
        <f t="array" ref="C68">IF(ISTEXT(A68),XLOOKUP($A68,'Crop Chart'!$A$5:$A$201,'Crop Chart'!$K$5:$K$201,0),"")</f>
        <v/>
      </c>
      <c r="D68" s="431" t="str">
        <f t="array" ref="D68">IF(ISTEXT(A68),XLOOKUP($A68,'Crop Chart'!$A$5:$A$201,'Crop Chart'!$L$5:$L$201,0),"")</f>
        <v/>
      </c>
      <c r="E68" s="432" t="str">
        <f t="array" ref="E68">IF(ISTEXT(A68),XLOOKUP($A68,'Crop Chart'!$A$5:$A$201,'Crop Chart'!$M$5:$M$201,0),"")</f>
        <v/>
      </c>
      <c r="F68" s="433" t="str">
        <f>IF(ISTEXT(A68),SUMIF('Codified Game Plan'!$A$3:$A$477,'Sales Forecast'!A68,'Codified Game Plan'!$J$3:$J$477),"")</f>
        <v/>
      </c>
      <c r="G68" s="431" t="str">
        <f t="shared" si="1"/>
        <v/>
      </c>
      <c r="H68" s="434" t="str">
        <f t="shared" si="2"/>
        <v/>
      </c>
      <c r="I68" s="435">
        <f t="shared" si="3"/>
        <v>0</v>
      </c>
      <c r="J68" s="436"/>
      <c r="K68" s="424"/>
      <c r="L68" s="424"/>
      <c r="M68" s="424"/>
      <c r="N68" s="424"/>
      <c r="O68" s="425"/>
      <c r="P68" s="426"/>
      <c r="Q68" s="437"/>
      <c r="R68" s="437"/>
      <c r="S68" s="437"/>
      <c r="T68" s="437"/>
      <c r="U68" s="437"/>
      <c r="V68" s="437"/>
      <c r="W68" s="437"/>
      <c r="X68" s="437"/>
      <c r="Y68" s="437"/>
      <c r="Z68" s="437"/>
      <c r="AA68" s="437"/>
      <c r="AB68" s="437"/>
      <c r="AC68" s="437"/>
      <c r="AD68" s="437"/>
      <c r="AE68" s="437"/>
      <c r="AF68" s="437"/>
    </row>
    <row r="69" ht="15.75" customHeight="1">
      <c r="A69" s="429"/>
      <c r="B69" s="84" t="str">
        <f>IF(ISTEXT(A69),SUMIF('Codified Game Plan'!$A$3:$A$477,'Sales Forecast'!A69,'Codified Game Plan'!$F$3:$F$477),"")</f>
        <v/>
      </c>
      <c r="C69" s="430" t="str">
        <f t="array" ref="C69">IF(ISTEXT(A69),XLOOKUP($A69,'Crop Chart'!$A$5:$A$201,'Crop Chart'!$K$5:$K$201,0),"")</f>
        <v/>
      </c>
      <c r="D69" s="431" t="str">
        <f t="array" ref="D69">IF(ISTEXT(A69),XLOOKUP($A69,'Crop Chart'!$A$5:$A$201,'Crop Chart'!$L$5:$L$201,0),"")</f>
        <v/>
      </c>
      <c r="E69" s="432" t="str">
        <f t="array" ref="E69">IF(ISTEXT(A69),XLOOKUP($A69,'Crop Chart'!$A$5:$A$201,'Crop Chart'!$M$5:$M$201,0),"")</f>
        <v/>
      </c>
      <c r="F69" s="433" t="str">
        <f>IF(ISTEXT(A69),SUMIF('Codified Game Plan'!$A$3:$A$477,'Sales Forecast'!A69,'Codified Game Plan'!$J$3:$J$477),"")</f>
        <v/>
      </c>
      <c r="G69" s="431" t="str">
        <f t="shared" si="1"/>
        <v/>
      </c>
      <c r="H69" s="434" t="str">
        <f t="shared" si="2"/>
        <v/>
      </c>
      <c r="I69" s="435">
        <f t="shared" si="3"/>
        <v>0</v>
      </c>
      <c r="J69" s="436"/>
      <c r="K69" s="424"/>
      <c r="L69" s="424"/>
      <c r="M69" s="424"/>
      <c r="N69" s="424"/>
      <c r="O69" s="425"/>
      <c r="P69" s="426"/>
      <c r="Q69" s="437"/>
      <c r="R69" s="437"/>
      <c r="S69" s="437"/>
      <c r="T69" s="437"/>
      <c r="U69" s="437"/>
      <c r="V69" s="437"/>
      <c r="W69" s="437"/>
      <c r="X69" s="437"/>
      <c r="Y69" s="437"/>
      <c r="Z69" s="437"/>
      <c r="AA69" s="437"/>
      <c r="AB69" s="437"/>
      <c r="AC69" s="437"/>
      <c r="AD69" s="437"/>
      <c r="AE69" s="437"/>
      <c r="AF69" s="437"/>
    </row>
    <row r="70" ht="15.75" customHeight="1">
      <c r="A70" s="429"/>
      <c r="B70" s="84" t="str">
        <f>IF(ISTEXT(A70),SUMIF('Codified Game Plan'!$A$3:$A$477,'Sales Forecast'!A70,'Codified Game Plan'!$F$3:$F$477),"")</f>
        <v/>
      </c>
      <c r="C70" s="430" t="str">
        <f t="array" ref="C70">IF(ISTEXT(A70),XLOOKUP($A70,'Crop Chart'!$A$5:$A$201,'Crop Chart'!$K$5:$K$201,0),"")</f>
        <v/>
      </c>
      <c r="D70" s="431" t="str">
        <f t="array" ref="D70">IF(ISTEXT(A70),XLOOKUP($A70,'Crop Chart'!$A$5:$A$201,'Crop Chart'!$L$5:$L$201,0),"")</f>
        <v/>
      </c>
      <c r="E70" s="432" t="str">
        <f t="array" ref="E70">IF(ISTEXT(A70),XLOOKUP($A70,'Crop Chart'!$A$5:$A$201,'Crop Chart'!$M$5:$M$201,0),"")</f>
        <v/>
      </c>
      <c r="F70" s="433" t="str">
        <f>IF(ISTEXT(A70),SUMIF('Codified Game Plan'!$A$3:$A$477,'Sales Forecast'!A70,'Codified Game Plan'!$J$3:$J$477),"")</f>
        <v/>
      </c>
      <c r="G70" s="431" t="str">
        <f t="shared" si="1"/>
        <v/>
      </c>
      <c r="H70" s="434" t="str">
        <f t="shared" si="2"/>
        <v/>
      </c>
      <c r="I70" s="435">
        <f t="shared" si="3"/>
        <v>0</v>
      </c>
      <c r="J70" s="436"/>
      <c r="K70" s="424"/>
      <c r="L70" s="424"/>
      <c r="M70" s="424"/>
      <c r="N70" s="424"/>
      <c r="O70" s="425"/>
      <c r="P70" s="426"/>
      <c r="Q70" s="437"/>
      <c r="R70" s="437"/>
      <c r="S70" s="437"/>
      <c r="T70" s="437"/>
      <c r="U70" s="437"/>
      <c r="V70" s="437"/>
      <c r="W70" s="437"/>
      <c r="X70" s="437"/>
      <c r="Y70" s="437"/>
      <c r="Z70" s="437"/>
      <c r="AA70" s="437"/>
      <c r="AB70" s="437"/>
      <c r="AC70" s="437"/>
      <c r="AD70" s="437"/>
      <c r="AE70" s="437"/>
      <c r="AF70" s="437"/>
    </row>
    <row r="71" ht="15.75" customHeight="1">
      <c r="A71" s="429"/>
      <c r="B71" s="84" t="str">
        <f>IF(ISTEXT(A71),SUMIF('Codified Game Plan'!$A$3:$A$477,'Sales Forecast'!A71,'Codified Game Plan'!$F$3:$F$477),"")</f>
        <v/>
      </c>
      <c r="C71" s="430" t="str">
        <f t="array" ref="C71">IF(ISTEXT(A71),XLOOKUP($A71,'Crop Chart'!$A$5:$A$201,'Crop Chart'!$K$5:$K$201,0),"")</f>
        <v/>
      </c>
      <c r="D71" s="431" t="str">
        <f t="array" ref="D71">IF(ISTEXT(A71),XLOOKUP($A71,'Crop Chart'!$A$5:$A$201,'Crop Chart'!$L$5:$L$201,0),"")</f>
        <v/>
      </c>
      <c r="E71" s="432" t="str">
        <f t="array" ref="E71">IF(ISTEXT(A71),XLOOKUP($A71,'Crop Chart'!$A$5:$A$201,'Crop Chart'!$M$5:$M$201,0),"")</f>
        <v/>
      </c>
      <c r="F71" s="433" t="str">
        <f>IF(ISTEXT(A71),SUMIF('Codified Game Plan'!$A$3:$A$477,'Sales Forecast'!A71,'Codified Game Plan'!$J$3:$J$477),"")</f>
        <v/>
      </c>
      <c r="G71" s="431" t="str">
        <f t="shared" si="1"/>
        <v/>
      </c>
      <c r="H71" s="434" t="str">
        <f t="shared" si="2"/>
        <v/>
      </c>
      <c r="I71" s="435">
        <f t="shared" si="3"/>
        <v>0</v>
      </c>
      <c r="J71" s="436"/>
      <c r="K71" s="424"/>
      <c r="L71" s="424"/>
      <c r="M71" s="424"/>
      <c r="N71" s="424"/>
      <c r="O71" s="425"/>
      <c r="P71" s="426"/>
      <c r="Q71" s="437"/>
      <c r="R71" s="437"/>
      <c r="S71" s="437"/>
      <c r="T71" s="437"/>
      <c r="U71" s="437"/>
      <c r="V71" s="437"/>
      <c r="W71" s="437"/>
      <c r="X71" s="437"/>
      <c r="Y71" s="437"/>
      <c r="Z71" s="437"/>
      <c r="AA71" s="437"/>
      <c r="AB71" s="437"/>
      <c r="AC71" s="437"/>
      <c r="AD71" s="437"/>
      <c r="AE71" s="437"/>
      <c r="AF71" s="437"/>
    </row>
    <row r="72" ht="15.75" customHeight="1">
      <c r="A72" s="429"/>
      <c r="B72" s="84" t="str">
        <f>IF(ISTEXT(A72),SUMIF('Codified Game Plan'!$A$3:$A$477,'Sales Forecast'!A72,'Codified Game Plan'!$F$3:$F$477),"")</f>
        <v/>
      </c>
      <c r="C72" s="430" t="str">
        <f t="array" ref="C72">IF(ISTEXT(A72),XLOOKUP($A72,'Crop Chart'!$A$5:$A$201,'Crop Chart'!$K$5:$K$201,0),"")</f>
        <v/>
      </c>
      <c r="D72" s="431" t="str">
        <f t="array" ref="D72">IF(ISTEXT(A72),XLOOKUP($A72,'Crop Chart'!$A$5:$A$201,'Crop Chart'!$L$5:$L$201,0),"")</f>
        <v/>
      </c>
      <c r="E72" s="432" t="str">
        <f t="array" ref="E72">IF(ISTEXT(A72),XLOOKUP($A72,'Crop Chart'!$A$5:$A$201,'Crop Chart'!$M$5:$M$201,0),"")</f>
        <v/>
      </c>
      <c r="F72" s="433" t="str">
        <f>IF(ISTEXT(A72),SUMIF('Codified Game Plan'!$A$3:$A$477,'Sales Forecast'!A72,'Codified Game Plan'!$J$3:$J$477),"")</f>
        <v/>
      </c>
      <c r="G72" s="431" t="str">
        <f t="shared" si="1"/>
        <v/>
      </c>
      <c r="H72" s="434" t="str">
        <f t="shared" si="2"/>
        <v/>
      </c>
      <c r="I72" s="435">
        <f t="shared" si="3"/>
        <v>0</v>
      </c>
      <c r="J72" s="436"/>
      <c r="K72" s="424"/>
      <c r="L72" s="424"/>
      <c r="M72" s="424"/>
      <c r="N72" s="424"/>
      <c r="O72" s="425"/>
      <c r="P72" s="426"/>
      <c r="Q72" s="437"/>
      <c r="R72" s="437"/>
      <c r="S72" s="437"/>
      <c r="T72" s="437"/>
      <c r="U72" s="437"/>
      <c r="V72" s="437"/>
      <c r="W72" s="437"/>
      <c r="X72" s="437"/>
      <c r="Y72" s="437"/>
      <c r="Z72" s="437"/>
      <c r="AA72" s="437"/>
      <c r="AB72" s="437"/>
      <c r="AC72" s="437"/>
      <c r="AD72" s="437"/>
      <c r="AE72" s="437"/>
      <c r="AF72" s="437"/>
    </row>
    <row r="73" ht="15.75" customHeight="1">
      <c r="A73" s="429"/>
      <c r="B73" s="84" t="str">
        <f>IF(ISTEXT(A73),SUMIF('Codified Game Plan'!$A$3:$A$477,'Sales Forecast'!A73,'Codified Game Plan'!$F$3:$F$477),"")</f>
        <v/>
      </c>
      <c r="C73" s="430" t="str">
        <f t="array" ref="C73">IF(ISTEXT(A73),XLOOKUP($A73,'Crop Chart'!$A$5:$A$201,'Crop Chart'!$K$5:$K$201,0),"")</f>
        <v/>
      </c>
      <c r="D73" s="431" t="str">
        <f t="array" ref="D73">IF(ISTEXT(A73),XLOOKUP($A73,'Crop Chart'!$A$5:$A$201,'Crop Chart'!$L$5:$L$201,0),"")</f>
        <v/>
      </c>
      <c r="E73" s="432" t="str">
        <f t="array" ref="E73">IF(ISTEXT(A73),XLOOKUP($A73,'Crop Chart'!$A$5:$A$201,'Crop Chart'!$M$5:$M$201,0),"")</f>
        <v/>
      </c>
      <c r="F73" s="433" t="str">
        <f>IF(ISTEXT(A73),SUMIF('Codified Game Plan'!$A$3:$A$477,'Sales Forecast'!A73,'Codified Game Plan'!$J$3:$J$477),"")</f>
        <v/>
      </c>
      <c r="G73" s="431" t="str">
        <f t="shared" si="1"/>
        <v/>
      </c>
      <c r="H73" s="434" t="str">
        <f t="shared" si="2"/>
        <v/>
      </c>
      <c r="I73" s="435">
        <f t="shared" si="3"/>
        <v>0</v>
      </c>
      <c r="J73" s="436"/>
      <c r="K73" s="424"/>
      <c r="L73" s="424"/>
      <c r="M73" s="424"/>
      <c r="N73" s="424"/>
      <c r="O73" s="425"/>
      <c r="P73" s="426"/>
      <c r="Q73" s="437"/>
      <c r="R73" s="437"/>
      <c r="S73" s="437"/>
      <c r="T73" s="437"/>
      <c r="U73" s="437"/>
      <c r="V73" s="437"/>
      <c r="W73" s="437"/>
      <c r="X73" s="437"/>
      <c r="Y73" s="437"/>
      <c r="Z73" s="437"/>
      <c r="AA73" s="437"/>
      <c r="AB73" s="437"/>
      <c r="AC73" s="437"/>
      <c r="AD73" s="437"/>
      <c r="AE73" s="437"/>
      <c r="AF73" s="437"/>
    </row>
    <row r="74" ht="15.75" customHeight="1">
      <c r="A74" s="429"/>
      <c r="B74" s="84" t="str">
        <f>IF(ISTEXT(A74),SUMIF('Codified Game Plan'!$A$3:$A$477,'Sales Forecast'!A74,'Codified Game Plan'!$F$3:$F$477),"")</f>
        <v/>
      </c>
      <c r="C74" s="430" t="str">
        <f t="array" ref="C74">IF(ISTEXT(A74),XLOOKUP($A74,'Crop Chart'!$A$5:$A$201,'Crop Chart'!$K$5:$K$201,0),"")</f>
        <v/>
      </c>
      <c r="D74" s="431" t="str">
        <f t="array" ref="D74">IF(ISTEXT(A74),XLOOKUP($A74,'Crop Chart'!$A$5:$A$201,'Crop Chart'!$L$5:$L$201,0),"")</f>
        <v/>
      </c>
      <c r="E74" s="432" t="str">
        <f t="array" ref="E74">IF(ISTEXT(A74),XLOOKUP($A74,'Crop Chart'!$A$5:$A$201,'Crop Chart'!$M$5:$M$201,0),"")</f>
        <v/>
      </c>
      <c r="F74" s="433" t="str">
        <f>IF(ISTEXT(A74),SUMIF('Codified Game Plan'!$A$3:$A$477,'Sales Forecast'!A74,'Codified Game Plan'!$J$3:$J$477),"")</f>
        <v/>
      </c>
      <c r="G74" s="431" t="str">
        <f t="shared" si="1"/>
        <v/>
      </c>
      <c r="H74" s="434" t="str">
        <f t="shared" si="2"/>
        <v/>
      </c>
      <c r="I74" s="435">
        <f t="shared" si="3"/>
        <v>0</v>
      </c>
      <c r="J74" s="436"/>
      <c r="K74" s="424"/>
      <c r="L74" s="424"/>
      <c r="M74" s="424"/>
      <c r="N74" s="424"/>
      <c r="O74" s="425"/>
      <c r="P74" s="426"/>
      <c r="Q74" s="437"/>
      <c r="R74" s="437"/>
      <c r="S74" s="437"/>
      <c r="T74" s="437"/>
      <c r="U74" s="437"/>
      <c r="V74" s="437"/>
      <c r="W74" s="437"/>
      <c r="X74" s="437"/>
      <c r="Y74" s="437"/>
      <c r="Z74" s="437"/>
      <c r="AA74" s="437"/>
      <c r="AB74" s="437"/>
      <c r="AC74" s="437"/>
      <c r="AD74" s="437"/>
      <c r="AE74" s="437"/>
      <c r="AF74" s="437"/>
    </row>
    <row r="75" ht="15.75" customHeight="1">
      <c r="A75" s="429"/>
      <c r="B75" s="84" t="str">
        <f>IF(ISTEXT(A75),SUMIF('Codified Game Plan'!$A$3:$A$477,'Sales Forecast'!A75,'Codified Game Plan'!$F$3:$F$477),"")</f>
        <v/>
      </c>
      <c r="C75" s="430" t="str">
        <f t="array" ref="C75">IF(ISTEXT(A75),XLOOKUP($A75,'Crop Chart'!$A$5:$A$201,'Crop Chart'!$K$5:$K$201,0),"")</f>
        <v/>
      </c>
      <c r="D75" s="431" t="str">
        <f t="array" ref="D75">IF(ISTEXT(A75),XLOOKUP($A75,'Crop Chart'!$A$5:$A$201,'Crop Chart'!$L$5:$L$201,0),"")</f>
        <v/>
      </c>
      <c r="E75" s="432" t="str">
        <f t="array" ref="E75">IF(ISTEXT(A75),XLOOKUP($A75,'Crop Chart'!$A$5:$A$201,'Crop Chart'!$M$5:$M$201,0),"")</f>
        <v/>
      </c>
      <c r="F75" s="433" t="str">
        <f>IF(ISTEXT(A75),SUMIF('Codified Game Plan'!$A$3:$A$477,'Sales Forecast'!A75,'Codified Game Plan'!$J$3:$J$477),"")</f>
        <v/>
      </c>
      <c r="G75" s="431" t="str">
        <f t="shared" si="1"/>
        <v/>
      </c>
      <c r="H75" s="434" t="str">
        <f t="shared" si="2"/>
        <v/>
      </c>
      <c r="I75" s="435">
        <f t="shared" si="3"/>
        <v>0</v>
      </c>
      <c r="J75" s="436"/>
      <c r="K75" s="438"/>
      <c r="L75" s="438"/>
      <c r="M75" s="438"/>
      <c r="N75" s="438"/>
      <c r="O75" s="439"/>
      <c r="P75" s="437"/>
      <c r="Q75" s="437"/>
      <c r="R75" s="437"/>
      <c r="S75" s="437"/>
      <c r="T75" s="437"/>
      <c r="U75" s="437"/>
      <c r="V75" s="437"/>
      <c r="W75" s="437"/>
      <c r="X75" s="437"/>
      <c r="Y75" s="437"/>
      <c r="Z75" s="437"/>
      <c r="AA75" s="437"/>
      <c r="AB75" s="437"/>
      <c r="AC75" s="437"/>
      <c r="AD75" s="437"/>
      <c r="AE75" s="437"/>
      <c r="AF75" s="437"/>
    </row>
    <row r="76" ht="15.75" customHeight="1">
      <c r="A76" s="429"/>
      <c r="B76" s="84" t="str">
        <f>IF(ISTEXT(A76),SUMIF('Codified Game Plan'!$A$3:$A$477,'Sales Forecast'!A76,'Codified Game Plan'!$F$3:$F$477),"")</f>
        <v/>
      </c>
      <c r="C76" s="430" t="str">
        <f t="array" ref="C76">IF(ISTEXT(A76),XLOOKUP($A76,'Crop Chart'!$A$5:$A$201,'Crop Chart'!$K$5:$K$201,0),"")</f>
        <v/>
      </c>
      <c r="D76" s="431" t="str">
        <f t="array" ref="D76">IF(ISTEXT(A76),XLOOKUP($A76,'Crop Chart'!$A$5:$A$201,'Crop Chart'!$L$5:$L$201,0),"")</f>
        <v/>
      </c>
      <c r="E76" s="432" t="str">
        <f t="array" ref="E76">IF(ISTEXT(A76),XLOOKUP($A76,'Crop Chart'!$A$5:$A$201,'Crop Chart'!$M$5:$M$201,0),"")</f>
        <v/>
      </c>
      <c r="F76" s="433" t="str">
        <f>IF(ISTEXT(A76),SUMIF('Codified Game Plan'!$A$3:$A$477,'Sales Forecast'!A76,'Codified Game Plan'!$J$3:$J$477),"")</f>
        <v/>
      </c>
      <c r="G76" s="431" t="str">
        <f t="shared" si="1"/>
        <v/>
      </c>
      <c r="H76" s="434" t="str">
        <f t="shared" si="2"/>
        <v/>
      </c>
      <c r="I76" s="435">
        <f t="shared" si="3"/>
        <v>0</v>
      </c>
      <c r="J76" s="436"/>
      <c r="K76" s="438"/>
      <c r="L76" s="438"/>
      <c r="M76" s="438"/>
      <c r="N76" s="438"/>
      <c r="O76" s="439"/>
      <c r="P76" s="437"/>
      <c r="Q76" s="437"/>
      <c r="R76" s="437"/>
      <c r="S76" s="437"/>
      <c r="T76" s="437"/>
      <c r="U76" s="437"/>
      <c r="V76" s="437"/>
      <c r="W76" s="437"/>
      <c r="X76" s="437"/>
      <c r="Y76" s="437"/>
      <c r="Z76" s="437"/>
      <c r="AA76" s="437"/>
      <c r="AB76" s="437"/>
      <c r="AC76" s="437"/>
      <c r="AD76" s="437"/>
      <c r="AE76" s="437"/>
      <c r="AF76" s="437"/>
    </row>
    <row r="77" ht="15.75" customHeight="1">
      <c r="A77" s="429"/>
      <c r="B77" s="84" t="str">
        <f>IF(ISTEXT(A77),SUMIF('Codified Game Plan'!$A$3:$A$477,'Sales Forecast'!A77,'Codified Game Plan'!$F$3:$F$477),"")</f>
        <v/>
      </c>
      <c r="C77" s="430" t="str">
        <f t="array" ref="C77">IF(ISTEXT(A77),XLOOKUP($A77,'Crop Chart'!$A$5:$A$201,'Crop Chart'!$K$5:$K$201,0),"")</f>
        <v/>
      </c>
      <c r="D77" s="431" t="str">
        <f t="array" ref="D77">IF(ISTEXT(A77),XLOOKUP($A77,'Crop Chart'!$A$5:$A$201,'Crop Chart'!$L$5:$L$201,0),"")</f>
        <v/>
      </c>
      <c r="E77" s="432" t="str">
        <f t="array" ref="E77">IF(ISTEXT(A77),XLOOKUP($A77,'Crop Chart'!$A$5:$A$201,'Crop Chart'!$M$5:$M$201,0),"")</f>
        <v/>
      </c>
      <c r="F77" s="433" t="str">
        <f>IF(ISTEXT(A77),SUMIF('Codified Game Plan'!$A$3:$A$477,'Sales Forecast'!A77,'Codified Game Plan'!$J$3:$J$477),"")</f>
        <v/>
      </c>
      <c r="G77" s="431" t="str">
        <f t="shared" si="1"/>
        <v/>
      </c>
      <c r="H77" s="434" t="str">
        <f t="shared" si="2"/>
        <v/>
      </c>
      <c r="I77" s="435">
        <f t="shared" si="3"/>
        <v>0</v>
      </c>
      <c r="J77" s="436"/>
      <c r="K77" s="438"/>
      <c r="L77" s="438"/>
      <c r="M77" s="438"/>
      <c r="N77" s="438"/>
      <c r="O77" s="439"/>
      <c r="P77" s="437"/>
      <c r="Q77" s="437"/>
      <c r="R77" s="437"/>
      <c r="S77" s="437"/>
      <c r="T77" s="437"/>
      <c r="U77" s="437"/>
      <c r="V77" s="437"/>
      <c r="W77" s="437"/>
      <c r="X77" s="437"/>
      <c r="Y77" s="437"/>
      <c r="Z77" s="437"/>
      <c r="AA77" s="437"/>
      <c r="AB77" s="437"/>
      <c r="AC77" s="437"/>
      <c r="AD77" s="437"/>
      <c r="AE77" s="437"/>
      <c r="AF77" s="437"/>
    </row>
    <row r="78" ht="15.75" customHeight="1">
      <c r="A78" s="429"/>
      <c r="B78" s="84" t="str">
        <f>IF(ISTEXT(A78),SUMIF('Codified Game Plan'!$A$3:$A$477,'Sales Forecast'!A78,'Codified Game Plan'!$F$3:$F$477),"")</f>
        <v/>
      </c>
      <c r="C78" s="430" t="str">
        <f t="array" ref="C78">IF(ISTEXT(A78),XLOOKUP($A78,'Crop Chart'!$A$5:$A$201,'Crop Chart'!$K$5:$K$201,0),"")</f>
        <v/>
      </c>
      <c r="D78" s="431" t="str">
        <f t="array" ref="D78">IF(ISTEXT(A78),XLOOKUP($A78,'Crop Chart'!$A$5:$A$201,'Crop Chart'!$L$5:$L$201,0),"")</f>
        <v/>
      </c>
      <c r="E78" s="432" t="str">
        <f t="array" ref="E78">IF(ISTEXT(A78),XLOOKUP($A78,'Crop Chart'!$A$5:$A$201,'Crop Chart'!$M$5:$M$201,0),"")</f>
        <v/>
      </c>
      <c r="F78" s="433" t="str">
        <f>IF(ISTEXT(A78),SUMIF('Codified Game Plan'!$A$3:$A$477,'Sales Forecast'!A78,'Codified Game Plan'!$J$3:$J$477),"")</f>
        <v/>
      </c>
      <c r="G78" s="431" t="str">
        <f t="shared" si="1"/>
        <v/>
      </c>
      <c r="H78" s="434" t="str">
        <f t="shared" si="2"/>
        <v/>
      </c>
      <c r="I78" s="435">
        <f t="shared" si="3"/>
        <v>0</v>
      </c>
      <c r="J78" s="436"/>
      <c r="K78" s="438"/>
      <c r="L78" s="438"/>
      <c r="M78" s="438"/>
      <c r="N78" s="438"/>
      <c r="O78" s="439"/>
      <c r="P78" s="437"/>
      <c r="Q78" s="437"/>
      <c r="R78" s="437"/>
      <c r="S78" s="437"/>
      <c r="T78" s="437"/>
      <c r="U78" s="437"/>
      <c r="V78" s="437"/>
      <c r="W78" s="437"/>
      <c r="X78" s="437"/>
      <c r="Y78" s="437"/>
      <c r="Z78" s="437"/>
      <c r="AA78" s="437"/>
      <c r="AB78" s="437"/>
      <c r="AC78" s="437"/>
      <c r="AD78" s="437"/>
      <c r="AE78" s="437"/>
      <c r="AF78" s="437"/>
    </row>
    <row r="79" ht="15.75" customHeight="1">
      <c r="A79" s="429"/>
      <c r="B79" s="84" t="str">
        <f>IF(ISTEXT(A79),SUMIF('Codified Game Plan'!$A$3:$A$477,'Sales Forecast'!A79,'Codified Game Plan'!$F$3:$F$477),"")</f>
        <v/>
      </c>
      <c r="C79" s="430" t="str">
        <f t="array" ref="C79">IF(ISTEXT(A79),XLOOKUP($A79,'Crop Chart'!$A$5:$A$201,'Crop Chart'!$K$5:$K$201,0),"")</f>
        <v/>
      </c>
      <c r="D79" s="431" t="str">
        <f t="array" ref="D79">IF(ISTEXT(A79),XLOOKUP($A79,'Crop Chart'!$A$5:$A$201,'Crop Chart'!$L$5:$L$201,0),"")</f>
        <v/>
      </c>
      <c r="E79" s="432" t="str">
        <f t="array" ref="E79">IF(ISTEXT(A79),XLOOKUP($A79,'Crop Chart'!$A$5:$A$201,'Crop Chart'!$M$5:$M$201,0),"")</f>
        <v/>
      </c>
      <c r="F79" s="433" t="str">
        <f>IF(ISTEXT(A79),SUMIF('Codified Game Plan'!$A$3:$A$477,'Sales Forecast'!A79,'Codified Game Plan'!$J$3:$J$477),"")</f>
        <v/>
      </c>
      <c r="G79" s="431" t="str">
        <f t="shared" si="1"/>
        <v/>
      </c>
      <c r="H79" s="434" t="str">
        <f t="shared" si="2"/>
        <v/>
      </c>
      <c r="I79" s="435">
        <f t="shared" si="3"/>
        <v>0</v>
      </c>
      <c r="J79" s="436"/>
      <c r="K79" s="438"/>
      <c r="L79" s="438"/>
      <c r="M79" s="438"/>
      <c r="N79" s="438"/>
      <c r="O79" s="439"/>
      <c r="P79" s="437"/>
      <c r="Q79" s="437"/>
      <c r="R79" s="437"/>
      <c r="S79" s="437"/>
      <c r="T79" s="437"/>
      <c r="U79" s="437"/>
      <c r="V79" s="437"/>
      <c r="W79" s="437"/>
      <c r="X79" s="437"/>
      <c r="Y79" s="437"/>
      <c r="Z79" s="437"/>
      <c r="AA79" s="437"/>
      <c r="AB79" s="437"/>
      <c r="AC79" s="437"/>
      <c r="AD79" s="437"/>
      <c r="AE79" s="437"/>
      <c r="AF79" s="437"/>
    </row>
    <row r="80" ht="15.75" customHeight="1">
      <c r="A80" s="429"/>
      <c r="B80" s="84" t="str">
        <f>IF(ISTEXT(A80),SUMIF('Codified Game Plan'!$A$3:$A$477,'Sales Forecast'!A80,'Codified Game Plan'!$F$3:$F$477),"")</f>
        <v/>
      </c>
      <c r="C80" s="430" t="str">
        <f t="array" ref="C80">IF(ISTEXT(A80),XLOOKUP($A80,'Crop Chart'!$A$5:$A$201,'Crop Chart'!$K$5:$K$201,0),"")</f>
        <v/>
      </c>
      <c r="D80" s="431" t="str">
        <f t="array" ref="D80">IF(ISTEXT(A80),XLOOKUP($A80,'Crop Chart'!$A$5:$A$201,'Crop Chart'!$L$5:$L$201,0),"")</f>
        <v/>
      </c>
      <c r="E80" s="432" t="str">
        <f t="array" ref="E80">IF(ISTEXT(A80),XLOOKUP($A80,'Crop Chart'!$A$5:$A$201,'Crop Chart'!$M$5:$M$201,0),"")</f>
        <v/>
      </c>
      <c r="F80" s="433" t="str">
        <f>IF(ISTEXT(A80),SUMIF('Codified Game Plan'!$A$3:$A$477,'Sales Forecast'!A80,'Codified Game Plan'!$J$3:$J$477),"")</f>
        <v/>
      </c>
      <c r="G80" s="431" t="str">
        <f t="shared" si="1"/>
        <v/>
      </c>
      <c r="H80" s="434" t="str">
        <f t="shared" si="2"/>
        <v/>
      </c>
      <c r="I80" s="435">
        <f t="shared" si="3"/>
        <v>0</v>
      </c>
      <c r="J80" s="436"/>
      <c r="K80" s="438"/>
      <c r="L80" s="438"/>
      <c r="M80" s="438"/>
      <c r="N80" s="438"/>
      <c r="O80" s="439"/>
      <c r="P80" s="437"/>
      <c r="Q80" s="437"/>
      <c r="R80" s="437"/>
      <c r="S80" s="437"/>
      <c r="T80" s="437"/>
      <c r="U80" s="437"/>
      <c r="V80" s="437"/>
      <c r="W80" s="437"/>
      <c r="X80" s="437"/>
      <c r="Y80" s="437"/>
      <c r="Z80" s="437"/>
      <c r="AA80" s="437"/>
      <c r="AB80" s="437"/>
      <c r="AC80" s="437"/>
      <c r="AD80" s="437"/>
      <c r="AE80" s="437"/>
      <c r="AF80" s="437"/>
    </row>
    <row r="81" ht="15.75" customHeight="1">
      <c r="A81" s="429"/>
      <c r="B81" s="84" t="str">
        <f>IF(ISTEXT(A81),SUMIF('Codified Game Plan'!$A$3:$A$477,'Sales Forecast'!A81,'Codified Game Plan'!$F$3:$F$477),"")</f>
        <v/>
      </c>
      <c r="C81" s="430" t="str">
        <f t="array" ref="C81">IF(ISTEXT(A81),XLOOKUP($A81,'Crop Chart'!$A$5:$A$201,'Crop Chart'!$K$5:$K$201,0),"")</f>
        <v/>
      </c>
      <c r="D81" s="431" t="str">
        <f t="array" ref="D81">IF(ISTEXT(A81),XLOOKUP($A81,'Crop Chart'!$A$5:$A$201,'Crop Chart'!$L$5:$L$201,0),"")</f>
        <v/>
      </c>
      <c r="E81" s="432" t="str">
        <f t="array" ref="E81">IF(ISTEXT(A81),XLOOKUP($A81,'Crop Chart'!$A$5:$A$201,'Crop Chart'!$M$5:$M$201,0),"")</f>
        <v/>
      </c>
      <c r="F81" s="433" t="str">
        <f>IF(ISTEXT(A81),SUMIF('Codified Game Plan'!$A$3:$A$477,'Sales Forecast'!A81,'Codified Game Plan'!$J$3:$J$477),"")</f>
        <v/>
      </c>
      <c r="G81" s="431" t="str">
        <f t="shared" si="1"/>
        <v/>
      </c>
      <c r="H81" s="434" t="str">
        <f t="shared" si="2"/>
        <v/>
      </c>
      <c r="I81" s="435">
        <f t="shared" si="3"/>
        <v>0</v>
      </c>
      <c r="J81" s="436"/>
      <c r="K81" s="438"/>
      <c r="L81" s="438"/>
      <c r="M81" s="438"/>
      <c r="N81" s="438"/>
      <c r="O81" s="439"/>
      <c r="P81" s="437"/>
      <c r="Q81" s="437"/>
      <c r="R81" s="437"/>
      <c r="S81" s="437"/>
      <c r="T81" s="437"/>
      <c r="U81" s="437"/>
      <c r="V81" s="437"/>
      <c r="W81" s="437"/>
      <c r="X81" s="437"/>
      <c r="Y81" s="437"/>
      <c r="Z81" s="437"/>
      <c r="AA81" s="437"/>
      <c r="AB81" s="437"/>
      <c r="AC81" s="437"/>
      <c r="AD81" s="437"/>
      <c r="AE81" s="437"/>
      <c r="AF81" s="437"/>
    </row>
    <row r="82" ht="15.75" customHeight="1">
      <c r="A82" s="429"/>
      <c r="B82" s="84" t="str">
        <f>IF(ISTEXT(A82),SUMIF('Codified Game Plan'!$A$3:$A$477,'Sales Forecast'!A82,'Codified Game Plan'!$F$3:$F$477),"")</f>
        <v/>
      </c>
      <c r="C82" s="430" t="str">
        <f t="array" ref="C82">IF(ISTEXT(A82),XLOOKUP($A82,'Crop Chart'!$A$5:$A$201,'Crop Chart'!$K$5:$K$201,0),"")</f>
        <v/>
      </c>
      <c r="D82" s="431" t="str">
        <f t="array" ref="D82">IF(ISTEXT(A82),XLOOKUP($A82,'Crop Chart'!$A$5:$A$201,'Crop Chart'!$L$5:$L$201,0),"")</f>
        <v/>
      </c>
      <c r="E82" s="432" t="str">
        <f t="array" ref="E82">IF(ISTEXT(A82),XLOOKUP($A82,'Crop Chart'!$A$5:$A$201,'Crop Chart'!$M$5:$M$201,0),"")</f>
        <v/>
      </c>
      <c r="F82" s="433" t="str">
        <f>IF(ISTEXT(A82),SUMIF('Codified Game Plan'!$A$3:$A$477,'Sales Forecast'!A82,'Codified Game Plan'!$J$3:$J$477),"")</f>
        <v/>
      </c>
      <c r="G82" s="431" t="str">
        <f t="shared" si="1"/>
        <v/>
      </c>
      <c r="H82" s="434" t="str">
        <f t="shared" si="2"/>
        <v/>
      </c>
      <c r="I82" s="435">
        <f t="shared" si="3"/>
        <v>0</v>
      </c>
      <c r="J82" s="436"/>
      <c r="K82" s="438"/>
      <c r="L82" s="438"/>
      <c r="M82" s="438"/>
      <c r="N82" s="438"/>
      <c r="O82" s="439"/>
      <c r="P82" s="437"/>
      <c r="Q82" s="437"/>
      <c r="R82" s="437"/>
      <c r="S82" s="437"/>
      <c r="T82" s="437"/>
      <c r="U82" s="437"/>
      <c r="V82" s="437"/>
      <c r="W82" s="437"/>
      <c r="X82" s="437"/>
      <c r="Y82" s="437"/>
      <c r="Z82" s="437"/>
      <c r="AA82" s="437"/>
      <c r="AB82" s="437"/>
      <c r="AC82" s="437"/>
      <c r="AD82" s="437"/>
      <c r="AE82" s="437"/>
      <c r="AF82" s="437"/>
    </row>
    <row r="83" ht="15.75" customHeight="1">
      <c r="A83" s="429"/>
      <c r="B83" s="84" t="str">
        <f>IF(ISTEXT(A83),SUMIF('Codified Game Plan'!$A$3:$A$477,'Sales Forecast'!A83,'Codified Game Plan'!$F$3:$F$477),"")</f>
        <v/>
      </c>
      <c r="C83" s="430" t="str">
        <f t="array" ref="C83">IF(ISTEXT(A83),XLOOKUP($A83,'Crop Chart'!$A$5:$A$201,'Crop Chart'!$K$5:$K$201,0),"")</f>
        <v/>
      </c>
      <c r="D83" s="431" t="str">
        <f t="array" ref="D83">IF(ISTEXT(A83),XLOOKUP($A83,'Crop Chart'!$A$5:$A$201,'Crop Chart'!$L$5:$L$201,0),"")</f>
        <v/>
      </c>
      <c r="E83" s="432" t="str">
        <f t="array" ref="E83">IF(ISTEXT(A83),XLOOKUP($A83,'Crop Chart'!$A$5:$A$201,'Crop Chart'!$M$5:$M$201,0),"")</f>
        <v/>
      </c>
      <c r="F83" s="433" t="str">
        <f>IF(ISTEXT(A83),SUMIF('Codified Game Plan'!$A$3:$A$477,'Sales Forecast'!A83,'Codified Game Plan'!$J$3:$J$477),"")</f>
        <v/>
      </c>
      <c r="G83" s="431" t="str">
        <f t="shared" si="1"/>
        <v/>
      </c>
      <c r="H83" s="434" t="str">
        <f t="shared" si="2"/>
        <v/>
      </c>
      <c r="I83" s="435">
        <f t="shared" si="3"/>
        <v>0</v>
      </c>
      <c r="J83" s="436"/>
      <c r="K83" s="438"/>
      <c r="L83" s="438"/>
      <c r="M83" s="438"/>
      <c r="N83" s="438"/>
      <c r="O83" s="439"/>
      <c r="P83" s="437"/>
      <c r="Q83" s="437"/>
      <c r="R83" s="437"/>
      <c r="S83" s="437"/>
      <c r="T83" s="437"/>
      <c r="U83" s="437"/>
      <c r="V83" s="437"/>
      <c r="W83" s="437"/>
      <c r="X83" s="437"/>
      <c r="Y83" s="437"/>
      <c r="Z83" s="437"/>
      <c r="AA83" s="437"/>
      <c r="AB83" s="437"/>
      <c r="AC83" s="437"/>
      <c r="AD83" s="437"/>
      <c r="AE83" s="437"/>
      <c r="AF83" s="437"/>
    </row>
    <row r="84" ht="15.75" customHeight="1">
      <c r="A84" s="429"/>
      <c r="B84" s="84" t="str">
        <f>IF(ISTEXT(A84),SUMIF('Codified Game Plan'!$A$3:$A$477,'Sales Forecast'!A84,'Codified Game Plan'!$F$3:$F$477),"")</f>
        <v/>
      </c>
      <c r="C84" s="430" t="str">
        <f t="array" ref="C84">IF(ISTEXT(A84),XLOOKUP($A84,'Crop Chart'!$A$5:$A$201,'Crop Chart'!$K$5:$K$201,0),"")</f>
        <v/>
      </c>
      <c r="D84" s="431" t="str">
        <f t="array" ref="D84">IF(ISTEXT(A84),XLOOKUP($A84,'Crop Chart'!$A$5:$A$201,'Crop Chart'!$L$5:$L$201,0),"")</f>
        <v/>
      </c>
      <c r="E84" s="432" t="str">
        <f t="array" ref="E84">IF(ISTEXT(A84),XLOOKUP($A84,'Crop Chart'!$A$5:$A$201,'Crop Chart'!$M$5:$M$201,0),"")</f>
        <v/>
      </c>
      <c r="F84" s="433" t="str">
        <f>IF(ISTEXT(A84),SUMIF('Codified Game Plan'!$A$3:$A$477,'Sales Forecast'!A84,'Codified Game Plan'!$J$3:$J$477),"")</f>
        <v/>
      </c>
      <c r="G84" s="431" t="str">
        <f t="shared" si="1"/>
        <v/>
      </c>
      <c r="H84" s="434" t="str">
        <f t="shared" si="2"/>
        <v/>
      </c>
      <c r="I84" s="435">
        <f t="shared" si="3"/>
        <v>0</v>
      </c>
      <c r="J84" s="436"/>
      <c r="K84" s="438"/>
      <c r="L84" s="438"/>
      <c r="M84" s="438"/>
      <c r="N84" s="438"/>
      <c r="O84" s="439"/>
      <c r="P84" s="437"/>
      <c r="Q84" s="437"/>
      <c r="R84" s="437"/>
      <c r="S84" s="437"/>
      <c r="T84" s="437"/>
      <c r="U84" s="437"/>
      <c r="V84" s="437"/>
      <c r="W84" s="437"/>
      <c r="X84" s="437"/>
      <c r="Y84" s="437"/>
      <c r="Z84" s="437"/>
      <c r="AA84" s="437"/>
      <c r="AB84" s="437"/>
      <c r="AC84" s="437"/>
      <c r="AD84" s="437"/>
      <c r="AE84" s="437"/>
      <c r="AF84" s="437"/>
    </row>
    <row r="85" ht="15.75" customHeight="1">
      <c r="A85" s="429"/>
      <c r="B85" s="84" t="str">
        <f>IF(ISTEXT(A85),SUMIF('Codified Game Plan'!$A$3:$A$477,'Sales Forecast'!A85,'Codified Game Plan'!$F$3:$F$477),"")</f>
        <v/>
      </c>
      <c r="C85" s="430" t="str">
        <f t="array" ref="C85">IF(ISTEXT(A85),XLOOKUP($A85,'Crop Chart'!$A$5:$A$201,'Crop Chart'!$K$5:$K$201,0),"")</f>
        <v/>
      </c>
      <c r="D85" s="431" t="str">
        <f t="array" ref="D85">IF(ISTEXT(A85),XLOOKUP($A85,'Crop Chart'!$A$5:$A$201,'Crop Chart'!$L$5:$L$201,0),"")</f>
        <v/>
      </c>
      <c r="E85" s="432" t="str">
        <f t="array" ref="E85">IF(ISTEXT(A85),XLOOKUP($A85,'Crop Chart'!$A$5:$A$201,'Crop Chart'!$M$5:$M$201,0),"")</f>
        <v/>
      </c>
      <c r="F85" s="433" t="str">
        <f>IF(ISTEXT(A85),SUMIF('Codified Game Plan'!$A$3:$A$477,'Sales Forecast'!A85,'Codified Game Plan'!$J$3:$J$477),"")</f>
        <v/>
      </c>
      <c r="G85" s="431" t="str">
        <f t="shared" si="1"/>
        <v/>
      </c>
      <c r="H85" s="434" t="str">
        <f t="shared" si="2"/>
        <v/>
      </c>
      <c r="I85" s="435">
        <f t="shared" si="3"/>
        <v>0</v>
      </c>
      <c r="J85" s="436"/>
      <c r="K85" s="438"/>
      <c r="L85" s="438"/>
      <c r="M85" s="438"/>
      <c r="N85" s="438"/>
      <c r="O85" s="439"/>
      <c r="P85" s="437"/>
      <c r="Q85" s="437"/>
      <c r="R85" s="437"/>
      <c r="S85" s="437"/>
      <c r="T85" s="437"/>
      <c r="U85" s="437"/>
      <c r="V85" s="437"/>
      <c r="W85" s="437"/>
      <c r="X85" s="437"/>
      <c r="Y85" s="437"/>
      <c r="Z85" s="437"/>
      <c r="AA85" s="437"/>
      <c r="AB85" s="437"/>
      <c r="AC85" s="437"/>
      <c r="AD85" s="437"/>
      <c r="AE85" s="437"/>
      <c r="AF85" s="437"/>
    </row>
    <row r="86" ht="15.75" customHeight="1">
      <c r="A86" s="429"/>
      <c r="B86" s="84" t="str">
        <f>IF(ISTEXT(A86),SUMIF('Codified Game Plan'!$A$3:$A$477,'Sales Forecast'!A86,'Codified Game Plan'!$F$3:$F$477),"")</f>
        <v/>
      </c>
      <c r="C86" s="430" t="str">
        <f t="array" ref="C86">IF(ISTEXT(A86),XLOOKUP($A86,'Crop Chart'!$A$5:$A$201,'Crop Chart'!$K$5:$K$201,0),"")</f>
        <v/>
      </c>
      <c r="D86" s="431" t="str">
        <f t="array" ref="D86">IF(ISTEXT(A86),XLOOKUP($A86,'Crop Chart'!$A$5:$A$201,'Crop Chart'!$L$5:$L$201,0),"")</f>
        <v/>
      </c>
      <c r="E86" s="432" t="str">
        <f t="array" ref="E86">IF(ISTEXT(A86),XLOOKUP($A86,'Crop Chart'!$A$5:$A$201,'Crop Chart'!$M$5:$M$201,0),"")</f>
        <v/>
      </c>
      <c r="F86" s="433" t="str">
        <f>IF(ISTEXT(A86),SUMIF('Codified Game Plan'!$A$3:$A$477,'Sales Forecast'!A86,'Codified Game Plan'!$J$3:$J$477),"")</f>
        <v/>
      </c>
      <c r="G86" s="431" t="str">
        <f t="shared" si="1"/>
        <v/>
      </c>
      <c r="H86" s="434" t="str">
        <f t="shared" si="2"/>
        <v/>
      </c>
      <c r="I86" s="435">
        <f t="shared" si="3"/>
        <v>0</v>
      </c>
      <c r="J86" s="436"/>
      <c r="K86" s="438"/>
      <c r="L86" s="438"/>
      <c r="M86" s="438"/>
      <c r="N86" s="438"/>
      <c r="O86" s="439"/>
      <c r="P86" s="437"/>
      <c r="Q86" s="437"/>
      <c r="R86" s="437"/>
      <c r="S86" s="437"/>
      <c r="T86" s="437"/>
      <c r="U86" s="437"/>
      <c r="V86" s="437"/>
      <c r="W86" s="437"/>
      <c r="X86" s="437"/>
      <c r="Y86" s="437"/>
      <c r="Z86" s="437"/>
      <c r="AA86" s="437"/>
      <c r="AB86" s="437"/>
      <c r="AC86" s="437"/>
      <c r="AD86" s="437"/>
      <c r="AE86" s="437"/>
      <c r="AF86" s="437"/>
    </row>
    <row r="87" ht="15.75" customHeight="1">
      <c r="A87" s="429"/>
      <c r="B87" s="84" t="str">
        <f>IF(ISTEXT(A87),SUMIF('Codified Game Plan'!$A$3:$A$477,'Sales Forecast'!A87,'Codified Game Plan'!$F$3:$F$477),"")</f>
        <v/>
      </c>
      <c r="C87" s="430" t="str">
        <f t="array" ref="C87">IF(ISTEXT(A87),XLOOKUP($A87,'Crop Chart'!$A$5:$A$201,'Crop Chart'!$K$5:$K$201,0),"")</f>
        <v/>
      </c>
      <c r="D87" s="431" t="str">
        <f t="array" ref="D87">IF(ISTEXT(A87),XLOOKUP($A87,'Crop Chart'!$A$5:$A$201,'Crop Chart'!$L$5:$L$201,0),"")</f>
        <v/>
      </c>
      <c r="E87" s="432" t="str">
        <f t="array" ref="E87">IF(ISTEXT(A87),XLOOKUP($A87,'Crop Chart'!$A$5:$A$201,'Crop Chart'!$M$5:$M$201,0),"")</f>
        <v/>
      </c>
      <c r="F87" s="433" t="str">
        <f>IF(ISTEXT(A87),SUMIF('Codified Game Plan'!$A$3:$A$477,'Sales Forecast'!A87,'Codified Game Plan'!$J$3:$J$477),"")</f>
        <v/>
      </c>
      <c r="G87" s="431" t="str">
        <f t="shared" si="1"/>
        <v/>
      </c>
      <c r="H87" s="434" t="str">
        <f t="shared" si="2"/>
        <v/>
      </c>
      <c r="I87" s="435">
        <f t="shared" si="3"/>
        <v>0</v>
      </c>
      <c r="J87" s="436"/>
      <c r="K87" s="438"/>
      <c r="L87" s="438"/>
      <c r="M87" s="438"/>
      <c r="N87" s="438"/>
      <c r="O87" s="439"/>
      <c r="P87" s="437"/>
      <c r="Q87" s="437"/>
      <c r="R87" s="437"/>
      <c r="S87" s="437"/>
      <c r="T87" s="437"/>
      <c r="U87" s="437"/>
      <c r="V87" s="437"/>
      <c r="W87" s="437"/>
      <c r="X87" s="437"/>
      <c r="Y87" s="437"/>
      <c r="Z87" s="437"/>
      <c r="AA87" s="437"/>
      <c r="AB87" s="437"/>
      <c r="AC87" s="437"/>
      <c r="AD87" s="437"/>
      <c r="AE87" s="437"/>
      <c r="AF87" s="437"/>
    </row>
    <row r="88" ht="15.75" customHeight="1">
      <c r="A88" s="429"/>
      <c r="B88" s="84" t="str">
        <f>IF(ISTEXT(A88),SUMIF('Codified Game Plan'!$A$3:$A$477,'Sales Forecast'!A88,'Codified Game Plan'!$F$3:$F$477),"")</f>
        <v/>
      </c>
      <c r="C88" s="430" t="str">
        <f t="array" ref="C88">IF(ISTEXT(A88),XLOOKUP($A88,'Crop Chart'!$A$5:$A$201,'Crop Chart'!$K$5:$K$201,0),"")</f>
        <v/>
      </c>
      <c r="D88" s="431" t="str">
        <f t="array" ref="D88">IF(ISTEXT(A88),XLOOKUP($A88,'Crop Chart'!$A$5:$A$201,'Crop Chart'!$L$5:$L$201,0),"")</f>
        <v/>
      </c>
      <c r="E88" s="432" t="str">
        <f t="array" ref="E88">IF(ISTEXT(A88),XLOOKUP($A88,'Crop Chart'!$A$5:$A$201,'Crop Chart'!$M$5:$M$201,0),"")</f>
        <v/>
      </c>
      <c r="F88" s="433" t="str">
        <f>IF(ISTEXT(A88),SUMIF('Codified Game Plan'!$A$3:$A$477,'Sales Forecast'!A88,'Codified Game Plan'!$J$3:$J$477),"")</f>
        <v/>
      </c>
      <c r="G88" s="431" t="str">
        <f t="shared" si="1"/>
        <v/>
      </c>
      <c r="H88" s="434" t="str">
        <f t="shared" si="2"/>
        <v/>
      </c>
      <c r="I88" s="435">
        <f t="shared" si="3"/>
        <v>0</v>
      </c>
      <c r="J88" s="436"/>
      <c r="K88" s="438"/>
      <c r="L88" s="438"/>
      <c r="M88" s="438"/>
      <c r="N88" s="438"/>
      <c r="O88" s="439"/>
      <c r="P88" s="437"/>
      <c r="Q88" s="437"/>
      <c r="R88" s="437"/>
      <c r="S88" s="437"/>
      <c r="T88" s="437"/>
      <c r="U88" s="437"/>
      <c r="V88" s="437"/>
      <c r="W88" s="437"/>
      <c r="X88" s="437"/>
      <c r="Y88" s="437"/>
      <c r="Z88" s="437"/>
      <c r="AA88" s="437"/>
      <c r="AB88" s="437"/>
      <c r="AC88" s="437"/>
      <c r="AD88" s="437"/>
      <c r="AE88" s="437"/>
      <c r="AF88" s="437"/>
    </row>
    <row r="89" ht="15.75" customHeight="1">
      <c r="A89" s="429"/>
      <c r="B89" s="84" t="str">
        <f>IF(ISTEXT(A89),SUMIF('Codified Game Plan'!$A$3:$A$477,'Sales Forecast'!A89,'Codified Game Plan'!$F$3:$F$477),"")</f>
        <v/>
      </c>
      <c r="C89" s="430" t="str">
        <f t="array" ref="C89">IF(ISTEXT(A89),XLOOKUP($A89,'Crop Chart'!$A$5:$A$201,'Crop Chart'!$K$5:$K$201,0),"")</f>
        <v/>
      </c>
      <c r="D89" s="431" t="str">
        <f t="array" ref="D89">IF(ISTEXT(A89),XLOOKUP($A89,'Crop Chart'!$A$5:$A$201,'Crop Chart'!$L$5:$L$201,0),"")</f>
        <v/>
      </c>
      <c r="E89" s="432" t="str">
        <f t="array" ref="E89">IF(ISTEXT(A89),XLOOKUP($A89,'Crop Chart'!$A$5:$A$201,'Crop Chart'!$M$5:$M$201,0),"")</f>
        <v/>
      </c>
      <c r="F89" s="433" t="str">
        <f>IF(ISTEXT(A89),SUMIF('Codified Game Plan'!$A$3:$A$477,'Sales Forecast'!A89,'Codified Game Plan'!$J$3:$J$477),"")</f>
        <v/>
      </c>
      <c r="G89" s="431" t="str">
        <f t="shared" si="1"/>
        <v/>
      </c>
      <c r="H89" s="434" t="str">
        <f t="shared" si="2"/>
        <v/>
      </c>
      <c r="I89" s="435">
        <f t="shared" si="3"/>
        <v>0</v>
      </c>
      <c r="J89" s="436"/>
      <c r="K89" s="438"/>
      <c r="L89" s="438"/>
      <c r="M89" s="438"/>
      <c r="N89" s="438"/>
      <c r="O89" s="439"/>
      <c r="P89" s="437"/>
      <c r="Q89" s="437"/>
      <c r="R89" s="437"/>
      <c r="S89" s="437"/>
      <c r="T89" s="437"/>
      <c r="U89" s="437"/>
      <c r="V89" s="437"/>
      <c r="W89" s="437"/>
      <c r="X89" s="437"/>
      <c r="Y89" s="437"/>
      <c r="Z89" s="437"/>
      <c r="AA89" s="437"/>
      <c r="AB89" s="437"/>
      <c r="AC89" s="437"/>
      <c r="AD89" s="437"/>
      <c r="AE89" s="437"/>
      <c r="AF89" s="437"/>
    </row>
    <row r="90" ht="15.75" customHeight="1">
      <c r="A90" s="429"/>
      <c r="B90" s="84" t="str">
        <f>IF(ISTEXT(A90),SUMIF('Codified Game Plan'!$A$3:$A$477,'Sales Forecast'!A90,'Codified Game Plan'!$F$3:$F$477),"")</f>
        <v/>
      </c>
      <c r="C90" s="430" t="str">
        <f t="array" ref="C90">IF(ISTEXT(A90),XLOOKUP($A90,'Crop Chart'!$A$5:$A$201,'Crop Chart'!$K$5:$K$201,0),"")</f>
        <v/>
      </c>
      <c r="D90" s="431" t="str">
        <f t="array" ref="D90">IF(ISTEXT(A90),XLOOKUP($A90,'Crop Chart'!$A$5:$A$201,'Crop Chart'!$L$5:$L$201,0),"")</f>
        <v/>
      </c>
      <c r="E90" s="432" t="str">
        <f t="array" ref="E90">IF(ISTEXT(A90),XLOOKUP($A90,'Crop Chart'!$A$5:$A$201,'Crop Chart'!$M$5:$M$201,0),"")</f>
        <v/>
      </c>
      <c r="F90" s="433" t="str">
        <f>IF(ISTEXT(A90),SUMIF('Codified Game Plan'!$A$3:$A$477,'Sales Forecast'!A90,'Codified Game Plan'!$J$3:$J$477),"")</f>
        <v/>
      </c>
      <c r="G90" s="431" t="str">
        <f t="shared" si="1"/>
        <v/>
      </c>
      <c r="H90" s="434" t="str">
        <f t="shared" si="2"/>
        <v/>
      </c>
      <c r="I90" s="435">
        <f t="shared" si="3"/>
        <v>0</v>
      </c>
      <c r="J90" s="436"/>
      <c r="K90" s="438"/>
      <c r="L90" s="438"/>
      <c r="M90" s="438"/>
      <c r="N90" s="438"/>
      <c r="O90" s="439"/>
      <c r="P90" s="437"/>
      <c r="Q90" s="437"/>
      <c r="R90" s="437"/>
      <c r="S90" s="437"/>
      <c r="T90" s="437"/>
      <c r="U90" s="437"/>
      <c r="V90" s="437"/>
      <c r="W90" s="437"/>
      <c r="X90" s="437"/>
      <c r="Y90" s="437"/>
      <c r="Z90" s="437"/>
      <c r="AA90" s="437"/>
      <c r="AB90" s="437"/>
      <c r="AC90" s="437"/>
      <c r="AD90" s="437"/>
      <c r="AE90" s="437"/>
      <c r="AF90" s="437"/>
    </row>
    <row r="91" ht="15.75" customHeight="1">
      <c r="A91" s="429"/>
      <c r="B91" s="84" t="str">
        <f>IF(ISTEXT(A91),SUMIF('Codified Game Plan'!$A$3:$A$477,'Sales Forecast'!A91,'Codified Game Plan'!$F$3:$F$477),"")</f>
        <v/>
      </c>
      <c r="C91" s="430" t="str">
        <f t="array" ref="C91">IF(ISTEXT(A91),XLOOKUP($A91,'Crop Chart'!$A$5:$A$201,'Crop Chart'!$K$5:$K$201,0),"")</f>
        <v/>
      </c>
      <c r="D91" s="431" t="str">
        <f t="array" ref="D91">IF(ISTEXT(A91),XLOOKUP($A91,'Crop Chart'!$A$5:$A$201,'Crop Chart'!$L$5:$L$201,0),"")</f>
        <v/>
      </c>
      <c r="E91" s="432" t="str">
        <f t="array" ref="E91">IF(ISTEXT(A91),XLOOKUP($A91,'Crop Chart'!$A$5:$A$201,'Crop Chart'!$M$5:$M$201,0),"")</f>
        <v/>
      </c>
      <c r="F91" s="433" t="str">
        <f>IF(ISTEXT(A91),SUMIF('Codified Game Plan'!$A$3:$A$477,'Sales Forecast'!A91,'Codified Game Plan'!$J$3:$J$477),"")</f>
        <v/>
      </c>
      <c r="G91" s="431" t="str">
        <f t="shared" si="1"/>
        <v/>
      </c>
      <c r="H91" s="434" t="str">
        <f t="shared" si="2"/>
        <v/>
      </c>
      <c r="I91" s="435">
        <f t="shared" si="3"/>
        <v>0</v>
      </c>
      <c r="J91" s="436"/>
      <c r="K91" s="438"/>
      <c r="L91" s="438"/>
      <c r="M91" s="438"/>
      <c r="N91" s="438"/>
      <c r="O91" s="439"/>
      <c r="P91" s="437"/>
      <c r="Q91" s="437"/>
      <c r="R91" s="437"/>
      <c r="S91" s="437"/>
      <c r="T91" s="437"/>
      <c r="U91" s="437"/>
      <c r="V91" s="437"/>
      <c r="W91" s="437"/>
      <c r="X91" s="437"/>
      <c r="Y91" s="437"/>
      <c r="Z91" s="437"/>
      <c r="AA91" s="437"/>
      <c r="AB91" s="437"/>
      <c r="AC91" s="437"/>
      <c r="AD91" s="437"/>
      <c r="AE91" s="437"/>
      <c r="AF91" s="437"/>
    </row>
    <row r="92" ht="15.75" customHeight="1">
      <c r="A92" s="429"/>
      <c r="B92" s="84" t="str">
        <f>IF(ISTEXT(A92),SUMIF('Codified Game Plan'!$A$3:$A$477,'Sales Forecast'!A92,'Codified Game Plan'!$F$3:$F$477),"")</f>
        <v/>
      </c>
      <c r="C92" s="430" t="str">
        <f t="array" ref="C92">IF(ISTEXT(A92),XLOOKUP($A92,'Crop Chart'!$A$5:$A$201,'Crop Chart'!$K$5:$K$201,0),"")</f>
        <v/>
      </c>
      <c r="D92" s="431" t="str">
        <f t="array" ref="D92">IF(ISTEXT(A92),XLOOKUP($A92,'Crop Chart'!$A$5:$A$201,'Crop Chart'!$L$5:$L$201,0),"")</f>
        <v/>
      </c>
      <c r="E92" s="432" t="str">
        <f t="array" ref="E92">IF(ISTEXT(A92),XLOOKUP($A92,'Crop Chart'!$A$5:$A$201,'Crop Chart'!$M$5:$M$201,0),"")</f>
        <v/>
      </c>
      <c r="F92" s="433" t="str">
        <f>IF(ISTEXT(A92),SUMIF('Codified Game Plan'!$A$3:$A$477,'Sales Forecast'!A92,'Codified Game Plan'!$J$3:$J$477),"")</f>
        <v/>
      </c>
      <c r="G92" s="431" t="str">
        <f t="shared" si="1"/>
        <v/>
      </c>
      <c r="H92" s="434" t="str">
        <f t="shared" si="2"/>
        <v/>
      </c>
      <c r="I92" s="435">
        <f t="shared" si="3"/>
        <v>0</v>
      </c>
      <c r="J92" s="436"/>
      <c r="K92" s="438"/>
      <c r="L92" s="438"/>
      <c r="M92" s="438"/>
      <c r="N92" s="438"/>
      <c r="O92" s="439"/>
      <c r="P92" s="437"/>
      <c r="Q92" s="437"/>
      <c r="R92" s="437"/>
      <c r="S92" s="437"/>
      <c r="T92" s="437"/>
      <c r="U92" s="437"/>
      <c r="V92" s="437"/>
      <c r="W92" s="437"/>
      <c r="X92" s="437"/>
      <c r="Y92" s="437"/>
      <c r="Z92" s="437"/>
      <c r="AA92" s="437"/>
      <c r="AB92" s="437"/>
      <c r="AC92" s="437"/>
      <c r="AD92" s="437"/>
      <c r="AE92" s="437"/>
      <c r="AF92" s="437"/>
    </row>
    <row r="93" ht="15.75" customHeight="1">
      <c r="A93" s="429"/>
      <c r="B93" s="84" t="str">
        <f>IF(ISTEXT(A93),SUMIF('Codified Game Plan'!$A$3:$A$477,'Sales Forecast'!A93,'Codified Game Plan'!$F$3:$F$477),"")</f>
        <v/>
      </c>
      <c r="C93" s="430" t="str">
        <f t="array" ref="C93">IF(ISTEXT(A93),XLOOKUP($A93,'Crop Chart'!$A$5:$A$201,'Crop Chart'!$K$5:$K$201,0),"")</f>
        <v/>
      </c>
      <c r="D93" s="431" t="str">
        <f t="array" ref="D93">IF(ISTEXT(A93),XLOOKUP($A93,'Crop Chart'!$A$5:$A$201,'Crop Chart'!$L$5:$L$201,0),"")</f>
        <v/>
      </c>
      <c r="E93" s="432" t="str">
        <f t="array" ref="E93">IF(ISTEXT(A93),XLOOKUP($A93,'Crop Chart'!$A$5:$A$201,'Crop Chart'!$M$5:$M$201,0),"")</f>
        <v/>
      </c>
      <c r="F93" s="433" t="str">
        <f>IF(ISTEXT(A93),SUMIF('Codified Game Plan'!$A$3:$A$477,'Sales Forecast'!A93,'Codified Game Plan'!$J$3:$J$477),"")</f>
        <v/>
      </c>
      <c r="G93" s="431" t="str">
        <f t="shared" si="1"/>
        <v/>
      </c>
      <c r="H93" s="434" t="str">
        <f t="shared" si="2"/>
        <v/>
      </c>
      <c r="I93" s="435">
        <f t="shared" si="3"/>
        <v>0</v>
      </c>
      <c r="J93" s="436"/>
      <c r="K93" s="438"/>
      <c r="L93" s="438"/>
      <c r="M93" s="438"/>
      <c r="N93" s="438"/>
      <c r="O93" s="439"/>
      <c r="P93" s="437"/>
      <c r="Q93" s="437"/>
      <c r="R93" s="437"/>
      <c r="S93" s="437"/>
      <c r="T93" s="437"/>
      <c r="U93" s="437"/>
      <c r="V93" s="437"/>
      <c r="W93" s="437"/>
      <c r="X93" s="437"/>
      <c r="Y93" s="437"/>
      <c r="Z93" s="437"/>
      <c r="AA93" s="437"/>
      <c r="AB93" s="437"/>
      <c r="AC93" s="437"/>
      <c r="AD93" s="437"/>
      <c r="AE93" s="437"/>
      <c r="AF93" s="437"/>
    </row>
    <row r="94" ht="15.75" customHeight="1">
      <c r="A94" s="429"/>
      <c r="B94" s="84" t="str">
        <f>IF(ISTEXT(A94),SUMIF('Codified Game Plan'!$A$3:$A$477,'Sales Forecast'!A94,'Codified Game Plan'!$F$3:$F$477),"")</f>
        <v/>
      </c>
      <c r="C94" s="430" t="str">
        <f t="array" ref="C94">IF(ISTEXT(A94),XLOOKUP($A94,'Crop Chart'!$A$5:$A$201,'Crop Chart'!$K$5:$K$201,0),"")</f>
        <v/>
      </c>
      <c r="D94" s="431" t="str">
        <f t="array" ref="D94">IF(ISTEXT(A94),XLOOKUP($A94,'Crop Chart'!$A$5:$A$201,'Crop Chart'!$L$5:$L$201,0),"")</f>
        <v/>
      </c>
      <c r="E94" s="432" t="str">
        <f t="array" ref="E94">IF(ISTEXT(A94),XLOOKUP($A94,'Crop Chart'!$A$5:$A$201,'Crop Chart'!$M$5:$M$201,0),"")</f>
        <v/>
      </c>
      <c r="F94" s="433" t="str">
        <f>IF(ISTEXT(A94),SUMIF('Codified Game Plan'!$A$3:$A$477,'Sales Forecast'!A94,'Codified Game Plan'!$J$3:$J$477),"")</f>
        <v/>
      </c>
      <c r="G94" s="431" t="str">
        <f t="shared" si="1"/>
        <v/>
      </c>
      <c r="H94" s="434" t="str">
        <f t="shared" si="2"/>
        <v/>
      </c>
      <c r="I94" s="435">
        <f t="shared" si="3"/>
        <v>0</v>
      </c>
      <c r="J94" s="436"/>
      <c r="K94" s="438"/>
      <c r="L94" s="438"/>
      <c r="M94" s="438"/>
      <c r="N94" s="438"/>
      <c r="O94" s="439"/>
      <c r="P94" s="437"/>
      <c r="Q94" s="437"/>
      <c r="R94" s="437"/>
      <c r="S94" s="437"/>
      <c r="T94" s="437"/>
      <c r="U94" s="437"/>
      <c r="V94" s="437"/>
      <c r="W94" s="437"/>
      <c r="X94" s="437"/>
      <c r="Y94" s="437"/>
      <c r="Z94" s="437"/>
      <c r="AA94" s="437"/>
      <c r="AB94" s="437"/>
      <c r="AC94" s="437"/>
      <c r="AD94" s="437"/>
      <c r="AE94" s="437"/>
      <c r="AF94" s="437"/>
    </row>
    <row r="95" ht="15.75" customHeight="1">
      <c r="A95" s="429"/>
      <c r="B95" s="84" t="str">
        <f>IF(ISTEXT(A95),SUMIF('Codified Game Plan'!$A$3:$A$477,'Sales Forecast'!A95,'Codified Game Plan'!$F$3:$F$477),"")</f>
        <v/>
      </c>
      <c r="C95" s="430" t="str">
        <f t="array" ref="C95">IF(ISTEXT(A95),XLOOKUP($A95,'Crop Chart'!$A$5:$A$201,'Crop Chart'!$K$5:$K$201,0),"")</f>
        <v/>
      </c>
      <c r="D95" s="431" t="str">
        <f t="array" ref="D95">IF(ISTEXT(A95),XLOOKUP($A95,'Crop Chart'!$A$5:$A$201,'Crop Chart'!$L$5:$L$201,0),"")</f>
        <v/>
      </c>
      <c r="E95" s="432" t="str">
        <f t="array" ref="E95">IF(ISTEXT(A95),XLOOKUP($A95,'Crop Chart'!$A$5:$A$201,'Crop Chart'!$M$5:$M$201,0),"")</f>
        <v/>
      </c>
      <c r="F95" s="433" t="str">
        <f>IF(ISTEXT(A95),SUMIF('Codified Game Plan'!$A$3:$A$477,'Sales Forecast'!A95,'Codified Game Plan'!$J$3:$J$477),"")</f>
        <v/>
      </c>
      <c r="G95" s="431" t="str">
        <f t="shared" si="1"/>
        <v/>
      </c>
      <c r="H95" s="434" t="str">
        <f t="shared" si="2"/>
        <v/>
      </c>
      <c r="I95" s="435">
        <f t="shared" si="3"/>
        <v>0</v>
      </c>
      <c r="J95" s="436"/>
      <c r="K95" s="438"/>
      <c r="L95" s="438"/>
      <c r="M95" s="438"/>
      <c r="N95" s="438"/>
      <c r="O95" s="439"/>
      <c r="P95" s="437"/>
      <c r="Q95" s="437"/>
      <c r="R95" s="437"/>
      <c r="S95" s="437"/>
      <c r="T95" s="437"/>
      <c r="U95" s="437"/>
      <c r="V95" s="437"/>
      <c r="W95" s="437"/>
      <c r="X95" s="437"/>
      <c r="Y95" s="437"/>
      <c r="Z95" s="437"/>
      <c r="AA95" s="437"/>
      <c r="AB95" s="437"/>
      <c r="AC95" s="437"/>
      <c r="AD95" s="437"/>
      <c r="AE95" s="437"/>
      <c r="AF95" s="437"/>
    </row>
    <row r="96" ht="15.75" customHeight="1">
      <c r="A96" s="429"/>
      <c r="B96" s="84" t="str">
        <f>IF(ISTEXT(A96),SUMIF('Codified Game Plan'!$A$3:$A$477,'Sales Forecast'!A96,'Codified Game Plan'!$F$3:$F$477),"")</f>
        <v/>
      </c>
      <c r="C96" s="430" t="str">
        <f t="array" ref="C96">IF(ISTEXT(A96),XLOOKUP($A96,'Crop Chart'!$A$5:$A$201,'Crop Chart'!$K$5:$K$201,0),"")</f>
        <v/>
      </c>
      <c r="D96" s="431" t="str">
        <f t="array" ref="D96">IF(ISTEXT(A96),XLOOKUP($A96,'Crop Chart'!$A$5:$A$201,'Crop Chart'!$L$5:$L$201,0),"")</f>
        <v/>
      </c>
      <c r="E96" s="432" t="str">
        <f t="array" ref="E96">IF(ISTEXT(A96),XLOOKUP($A96,'Crop Chart'!$A$5:$A$201,'Crop Chart'!$M$5:$M$201,0),"")</f>
        <v/>
      </c>
      <c r="F96" s="433" t="str">
        <f>IF(ISTEXT(A96),SUMIF('Codified Game Plan'!$A$3:$A$477,'Sales Forecast'!A96,'Codified Game Plan'!$J$3:$J$477),"")</f>
        <v/>
      </c>
      <c r="G96" s="431" t="str">
        <f t="shared" si="1"/>
        <v/>
      </c>
      <c r="H96" s="434" t="str">
        <f t="shared" si="2"/>
        <v/>
      </c>
      <c r="I96" s="435">
        <f t="shared" si="3"/>
        <v>0</v>
      </c>
      <c r="J96" s="436"/>
      <c r="K96" s="438"/>
      <c r="L96" s="438"/>
      <c r="M96" s="438"/>
      <c r="N96" s="438"/>
      <c r="O96" s="439"/>
      <c r="P96" s="437"/>
      <c r="Q96" s="437"/>
      <c r="R96" s="437"/>
      <c r="S96" s="437"/>
      <c r="T96" s="437"/>
      <c r="U96" s="437"/>
      <c r="V96" s="437"/>
      <c r="W96" s="437"/>
      <c r="X96" s="437"/>
      <c r="Y96" s="437"/>
      <c r="Z96" s="437"/>
      <c r="AA96" s="437"/>
      <c r="AB96" s="437"/>
      <c r="AC96" s="437"/>
      <c r="AD96" s="437"/>
      <c r="AE96" s="437"/>
      <c r="AF96" s="437"/>
    </row>
    <row r="97" ht="15.75" customHeight="1">
      <c r="A97" s="429"/>
      <c r="B97" s="84" t="str">
        <f>IF(ISTEXT(A97),SUMIF('Codified Game Plan'!$A$3:$A$477,'Sales Forecast'!A97,'Codified Game Plan'!$F$3:$F$477),"")</f>
        <v/>
      </c>
      <c r="C97" s="430" t="str">
        <f t="array" ref="C97">IF(ISTEXT(A97),XLOOKUP($A97,'Crop Chart'!$A$5:$A$201,'Crop Chart'!$K$5:$K$201,0),"")</f>
        <v/>
      </c>
      <c r="D97" s="431" t="str">
        <f t="array" ref="D97">IF(ISTEXT(A97),XLOOKUP($A97,'Crop Chart'!$A$5:$A$201,'Crop Chart'!$L$5:$L$201,0),"")</f>
        <v/>
      </c>
      <c r="E97" s="432" t="str">
        <f t="array" ref="E97">IF(ISTEXT(A97),XLOOKUP($A97,'Crop Chart'!$A$5:$A$201,'Crop Chart'!$M$5:$M$201,0),"")</f>
        <v/>
      </c>
      <c r="F97" s="433" t="str">
        <f>IF(ISTEXT(A97),SUMIF('Codified Game Plan'!$A$3:$A$477,'Sales Forecast'!A97,'Codified Game Plan'!$J$3:$J$477),"")</f>
        <v/>
      </c>
      <c r="G97" s="431" t="str">
        <f t="shared" si="1"/>
        <v/>
      </c>
      <c r="H97" s="434" t="str">
        <f t="shared" si="2"/>
        <v/>
      </c>
      <c r="I97" s="435">
        <f t="shared" si="3"/>
        <v>0</v>
      </c>
      <c r="J97" s="436"/>
      <c r="K97" s="438"/>
      <c r="L97" s="438"/>
      <c r="M97" s="438"/>
      <c r="N97" s="438"/>
      <c r="O97" s="439"/>
      <c r="P97" s="437"/>
      <c r="Q97" s="437"/>
      <c r="R97" s="437"/>
      <c r="S97" s="437"/>
      <c r="T97" s="437"/>
      <c r="U97" s="437"/>
      <c r="V97" s="437"/>
      <c r="W97" s="437"/>
      <c r="X97" s="437"/>
      <c r="Y97" s="437"/>
      <c r="Z97" s="437"/>
      <c r="AA97" s="437"/>
      <c r="AB97" s="437"/>
      <c r="AC97" s="437"/>
      <c r="AD97" s="437"/>
      <c r="AE97" s="437"/>
      <c r="AF97" s="437"/>
    </row>
    <row r="98" ht="15.75" customHeight="1">
      <c r="A98" s="429"/>
      <c r="B98" s="84" t="str">
        <f>IF(ISTEXT(A98),SUMIF('Codified Game Plan'!$A$3:$A$477,'Sales Forecast'!A98,'Codified Game Plan'!$F$3:$F$477),"")</f>
        <v/>
      </c>
      <c r="C98" s="430" t="str">
        <f t="array" ref="C98">IF(ISTEXT(A98),XLOOKUP($A98,'Crop Chart'!$A$5:$A$201,'Crop Chart'!$K$5:$K$201,0),"")</f>
        <v/>
      </c>
      <c r="D98" s="431" t="str">
        <f t="array" ref="D98">IF(ISTEXT(A98),XLOOKUP($A98,'Crop Chart'!$A$5:$A$201,'Crop Chart'!$L$5:$L$201,0),"")</f>
        <v/>
      </c>
      <c r="E98" s="432" t="str">
        <f t="array" ref="E98">IF(ISTEXT(A98),XLOOKUP($A98,'Crop Chart'!$A$5:$A$201,'Crop Chart'!$M$5:$M$201,0),"")</f>
        <v/>
      </c>
      <c r="F98" s="433" t="str">
        <f>IF(ISTEXT(A98),SUMIF('Codified Game Plan'!$A$3:$A$477,'Sales Forecast'!A98,'Codified Game Plan'!$J$3:$J$477),"")</f>
        <v/>
      </c>
      <c r="G98" s="431" t="str">
        <f t="shared" si="1"/>
        <v/>
      </c>
      <c r="H98" s="434" t="str">
        <f t="shared" si="2"/>
        <v/>
      </c>
      <c r="I98" s="435">
        <f t="shared" si="3"/>
        <v>0</v>
      </c>
      <c r="J98" s="436"/>
      <c r="K98" s="438"/>
      <c r="L98" s="438"/>
      <c r="M98" s="438"/>
      <c r="N98" s="438"/>
      <c r="O98" s="439"/>
      <c r="P98" s="437"/>
      <c r="Q98" s="437"/>
      <c r="R98" s="437"/>
      <c r="S98" s="437"/>
      <c r="T98" s="437"/>
      <c r="U98" s="437"/>
      <c r="V98" s="437"/>
      <c r="W98" s="437"/>
      <c r="X98" s="437"/>
      <c r="Y98" s="437"/>
      <c r="Z98" s="437"/>
      <c r="AA98" s="437"/>
      <c r="AB98" s="437"/>
      <c r="AC98" s="437"/>
      <c r="AD98" s="437"/>
      <c r="AE98" s="437"/>
      <c r="AF98" s="437"/>
    </row>
    <row r="99" ht="15.75" customHeight="1">
      <c r="A99" s="429"/>
      <c r="B99" s="84" t="str">
        <f>IF(ISTEXT(A99),SUMIF('Codified Game Plan'!$A$3:$A$477,'Sales Forecast'!A99,'Codified Game Plan'!$F$3:$F$477),"")</f>
        <v/>
      </c>
      <c r="C99" s="430" t="str">
        <f t="array" ref="C99">IF(ISTEXT(A99),XLOOKUP($A99,'Crop Chart'!$A$5:$A$201,'Crop Chart'!$K$5:$K$201,0),"")</f>
        <v/>
      </c>
      <c r="D99" s="431" t="str">
        <f t="array" ref="D99">IF(ISTEXT(A99),XLOOKUP($A99,'Crop Chart'!$A$5:$A$201,'Crop Chart'!$L$5:$L$201,0),"")</f>
        <v/>
      </c>
      <c r="E99" s="432" t="str">
        <f t="array" ref="E99">IF(ISTEXT(A99),XLOOKUP($A99,'Crop Chart'!$A$5:$A$201,'Crop Chart'!$M$5:$M$201,0),"")</f>
        <v/>
      </c>
      <c r="F99" s="433" t="str">
        <f>IF(ISTEXT(A99),SUMIF('Codified Game Plan'!$A$3:$A$477,'Sales Forecast'!A99,'Codified Game Plan'!$J$3:$J$477),"")</f>
        <v/>
      </c>
      <c r="G99" s="431" t="str">
        <f t="shared" si="1"/>
        <v/>
      </c>
      <c r="H99" s="434" t="str">
        <f t="shared" si="2"/>
        <v/>
      </c>
      <c r="I99" s="435">
        <f t="shared" si="3"/>
        <v>0</v>
      </c>
      <c r="J99" s="436"/>
      <c r="K99" s="438"/>
      <c r="L99" s="438"/>
      <c r="M99" s="438"/>
      <c r="N99" s="438"/>
      <c r="O99" s="439"/>
      <c r="P99" s="437"/>
      <c r="Q99" s="437"/>
      <c r="R99" s="437"/>
      <c r="S99" s="437"/>
      <c r="T99" s="437"/>
      <c r="U99" s="437"/>
      <c r="V99" s="437"/>
      <c r="W99" s="437"/>
      <c r="X99" s="437"/>
      <c r="Y99" s="437"/>
      <c r="Z99" s="437"/>
      <c r="AA99" s="437"/>
      <c r="AB99" s="437"/>
      <c r="AC99" s="437"/>
      <c r="AD99" s="437"/>
      <c r="AE99" s="437"/>
      <c r="AF99" s="437"/>
    </row>
    <row r="100" ht="15.75" customHeight="1">
      <c r="A100" s="429"/>
      <c r="B100" s="84" t="str">
        <f>IF(ISTEXT(A100),SUMIF('Codified Game Plan'!$A$3:$A$477,'Sales Forecast'!A100,'Codified Game Plan'!$F$3:$F$477),"")</f>
        <v/>
      </c>
      <c r="C100" s="430" t="str">
        <f t="array" ref="C100">IF(ISTEXT(A100),XLOOKUP($A100,'Crop Chart'!$A$5:$A$201,'Crop Chart'!$K$5:$K$201,0),"")</f>
        <v/>
      </c>
      <c r="D100" s="431" t="str">
        <f t="array" ref="D100">IF(ISTEXT(A100),XLOOKUP($A100,'Crop Chart'!$A$5:$A$201,'Crop Chart'!$L$5:$L$201,0),"")</f>
        <v/>
      </c>
      <c r="E100" s="432" t="str">
        <f t="array" ref="E100">IF(ISTEXT(A100),XLOOKUP($A100,'Crop Chart'!$A$5:$A$201,'Crop Chart'!$M$5:$M$201,0),"")</f>
        <v/>
      </c>
      <c r="F100" s="433" t="str">
        <f>IF(ISTEXT(A100),SUMIF('Codified Game Plan'!$A$3:$A$477,'Sales Forecast'!A100,'Codified Game Plan'!$J$3:$J$477),"")</f>
        <v/>
      </c>
      <c r="G100" s="431" t="str">
        <f t="shared" si="1"/>
        <v/>
      </c>
      <c r="H100" s="434" t="str">
        <f t="shared" si="2"/>
        <v/>
      </c>
      <c r="I100" s="435">
        <f t="shared" si="3"/>
        <v>0</v>
      </c>
      <c r="J100" s="436"/>
      <c r="K100" s="438"/>
      <c r="L100" s="438"/>
      <c r="M100" s="438"/>
      <c r="N100" s="438"/>
      <c r="O100" s="439"/>
      <c r="P100" s="437"/>
      <c r="Q100" s="437"/>
      <c r="R100" s="437"/>
      <c r="S100" s="437"/>
      <c r="T100" s="437"/>
      <c r="U100" s="437"/>
      <c r="V100" s="437"/>
      <c r="W100" s="437"/>
      <c r="X100" s="437"/>
      <c r="Y100" s="437"/>
      <c r="Z100" s="437"/>
      <c r="AA100" s="437"/>
      <c r="AB100" s="437"/>
      <c r="AC100" s="437"/>
      <c r="AD100" s="437"/>
      <c r="AE100" s="437"/>
      <c r="AF100" s="437"/>
    </row>
    <row r="101" ht="15.75" customHeight="1">
      <c r="A101" s="429"/>
      <c r="B101" s="84" t="str">
        <f>IF(ISTEXT(A101),SUMIF('Codified Game Plan'!$A$3:$A$477,'Sales Forecast'!A101,'Codified Game Plan'!$F$3:$F$477),"")</f>
        <v/>
      </c>
      <c r="C101" s="430" t="str">
        <f t="array" ref="C101">IF(ISTEXT(A101),XLOOKUP($A101,'Crop Chart'!$A$5:$A$201,'Crop Chart'!$J$5:$J$201,0),"")</f>
        <v/>
      </c>
      <c r="D101" s="431" t="str">
        <f t="array" ref="D101">IF(ISTEXT(A101),XLOOKUP($A101,'Crop Chart'!$A$5:$A$201,'Crop Chart'!$L$5:$L$201,0),"")</f>
        <v/>
      </c>
      <c r="E101" s="432" t="str">
        <f t="array" ref="E101">IF(ISTEXT(A101),XLOOKUP($A101,'Crop Chart'!$A$5:$A$201,'Crop Chart'!$M$5:$M$201,0),"")</f>
        <v/>
      </c>
      <c r="F101" s="433" t="str">
        <f>IF(ISTEXT(A101),SUMIF('Codified Game Plan'!$A$3:$A$477,'Sales Forecast'!A101,'Codified Game Plan'!$J$3:$J$477),"")</f>
        <v/>
      </c>
      <c r="G101" s="431" t="str">
        <f t="shared" si="1"/>
        <v/>
      </c>
      <c r="H101" s="434" t="str">
        <f t="shared" si="2"/>
        <v/>
      </c>
      <c r="I101" s="435">
        <f t="shared" si="3"/>
        <v>0</v>
      </c>
      <c r="J101" s="436"/>
      <c r="K101" s="438"/>
      <c r="L101" s="438"/>
      <c r="M101" s="438"/>
      <c r="N101" s="438"/>
      <c r="O101" s="439"/>
      <c r="P101" s="437"/>
      <c r="Q101" s="437"/>
      <c r="R101" s="437"/>
      <c r="S101" s="437"/>
      <c r="T101" s="437"/>
      <c r="U101" s="437"/>
      <c r="V101" s="437"/>
      <c r="W101" s="437"/>
      <c r="X101" s="437"/>
      <c r="Y101" s="437"/>
      <c r="Z101" s="437"/>
      <c r="AA101" s="437"/>
      <c r="AB101" s="437"/>
      <c r="AC101" s="437"/>
      <c r="AD101" s="437"/>
      <c r="AE101" s="437"/>
      <c r="AF101" s="437"/>
    </row>
    <row r="102" ht="15.75" customHeight="1">
      <c r="A102" s="429"/>
      <c r="B102" s="84" t="str">
        <f>IF(ISTEXT(A102),SUMIF('Codified Game Plan'!$A$3:$A$477,'Sales Forecast'!A102,'Codified Game Plan'!$F$3:$F$477),"")</f>
        <v/>
      </c>
      <c r="C102" s="430" t="str">
        <f t="array" ref="C102">IF(ISTEXT(A102),XLOOKUP($A102,'Crop Chart'!$A$5:$A$201,'Crop Chart'!$J$5:$J$201,0),"")</f>
        <v/>
      </c>
      <c r="D102" s="431" t="str">
        <f t="array" ref="D102">IF(ISTEXT(A102),XLOOKUP($A102,'Crop Chart'!$A$5:$A$201,'Crop Chart'!$L$5:$L$201,0),"")</f>
        <v/>
      </c>
      <c r="E102" s="432" t="str">
        <f t="array" ref="E102">IF(ISTEXT(A102),XLOOKUP($A102,'Crop Chart'!$A$5:$A$201,'Crop Chart'!$M$5:$M$201,0),"")</f>
        <v/>
      </c>
      <c r="F102" s="433" t="str">
        <f>IF(ISTEXT(A102),SUMIF('Codified Game Plan'!$A$3:$A$477,'Sales Forecast'!A102,'Codified Game Plan'!$J$3:$J$477),"")</f>
        <v/>
      </c>
      <c r="G102" s="431" t="str">
        <f t="shared" si="1"/>
        <v/>
      </c>
      <c r="H102" s="434" t="str">
        <f t="shared" si="2"/>
        <v/>
      </c>
      <c r="I102" s="435">
        <f t="shared" si="3"/>
        <v>0</v>
      </c>
      <c r="J102" s="436"/>
      <c r="K102" s="438"/>
      <c r="L102" s="438"/>
      <c r="M102" s="438"/>
      <c r="N102" s="438"/>
      <c r="O102" s="439"/>
      <c r="P102" s="437"/>
      <c r="Q102" s="437"/>
      <c r="R102" s="437"/>
      <c r="S102" s="437"/>
      <c r="T102" s="437"/>
      <c r="U102" s="437"/>
      <c r="V102" s="437"/>
      <c r="W102" s="437"/>
      <c r="X102" s="437"/>
      <c r="Y102" s="437"/>
      <c r="Z102" s="437"/>
      <c r="AA102" s="437"/>
      <c r="AB102" s="437"/>
      <c r="AC102" s="437"/>
      <c r="AD102" s="437"/>
      <c r="AE102" s="437"/>
      <c r="AF102" s="437"/>
    </row>
    <row r="103" ht="15.75" customHeight="1">
      <c r="A103" s="429"/>
      <c r="B103" s="84" t="str">
        <f>IF(ISTEXT(A103),SUMIF('Codified Game Plan'!$A$3:$A$477,'Sales Forecast'!A103,'Codified Game Plan'!$F$3:$F$477),"")</f>
        <v/>
      </c>
      <c r="C103" s="430" t="str">
        <f t="array" ref="C103">IF(ISTEXT(A103),XLOOKUP($A103,'Crop Chart'!$A$5:$A$201,'Crop Chart'!$J$5:$J$201,0),"")</f>
        <v/>
      </c>
      <c r="D103" s="431" t="str">
        <f t="array" ref="D103">IF(ISTEXT(A103),XLOOKUP($A103,'Crop Chart'!$A$5:$A$201,'Crop Chart'!$L$5:$L$201,0),"")</f>
        <v/>
      </c>
      <c r="E103" s="432" t="str">
        <f t="array" ref="E103">IF(ISTEXT(A103),XLOOKUP($A103,'Crop Chart'!$A$5:$A$201,'Crop Chart'!$M$5:$M$201,0),"")</f>
        <v/>
      </c>
      <c r="F103" s="433" t="str">
        <f>IF(ISTEXT(A103),SUMIF('Codified Game Plan'!$A$3:$A$477,'Sales Forecast'!A103,'Codified Game Plan'!$J$3:$J$477),"")</f>
        <v/>
      </c>
      <c r="G103" s="431" t="str">
        <f t="shared" si="1"/>
        <v/>
      </c>
      <c r="H103" s="434" t="str">
        <f t="shared" si="2"/>
        <v/>
      </c>
      <c r="I103" s="435">
        <f t="shared" si="3"/>
        <v>0</v>
      </c>
      <c r="J103" s="436"/>
      <c r="K103" s="438"/>
      <c r="L103" s="438"/>
      <c r="M103" s="438"/>
      <c r="N103" s="438"/>
      <c r="O103" s="439"/>
      <c r="P103" s="437"/>
      <c r="Q103" s="437"/>
      <c r="R103" s="437"/>
      <c r="S103" s="437"/>
      <c r="T103" s="437"/>
      <c r="U103" s="437"/>
      <c r="V103" s="437"/>
      <c r="W103" s="437"/>
      <c r="X103" s="437"/>
      <c r="Y103" s="437"/>
      <c r="Z103" s="437"/>
      <c r="AA103" s="437"/>
      <c r="AB103" s="437"/>
      <c r="AC103" s="437"/>
      <c r="AD103" s="437"/>
      <c r="AE103" s="437"/>
      <c r="AF103" s="437"/>
    </row>
    <row r="104" ht="15.75" customHeight="1">
      <c r="A104" s="429"/>
      <c r="B104" s="84" t="str">
        <f>IF(ISTEXT(A104),SUMIF('Codified Game Plan'!$A$3:$A$477,'Sales Forecast'!A104,'Codified Game Plan'!$F$3:$F$477),"")</f>
        <v/>
      </c>
      <c r="C104" s="430" t="str">
        <f t="array" ref="C104">IF(ISTEXT(A104),XLOOKUP($A104,'Crop Chart'!$A$5:$A$201,'Crop Chart'!$J$5:$J$201,0),"")</f>
        <v/>
      </c>
      <c r="D104" s="431" t="str">
        <f t="array" ref="D104">IF(ISTEXT(A104),XLOOKUP($A104,'Crop Chart'!$A$5:$A$201,'Crop Chart'!$L$5:$L$201,0),"")</f>
        <v/>
      </c>
      <c r="E104" s="432" t="str">
        <f t="array" ref="E104">IF(ISTEXT(A104),XLOOKUP($A104,'Crop Chart'!$A$5:$A$201,'Crop Chart'!$M$5:$M$201,0),"")</f>
        <v/>
      </c>
      <c r="F104" s="433" t="str">
        <f>IF(ISTEXT(A104),SUMIF('Codified Game Plan'!$A$3:$A$477,'Sales Forecast'!A104,'Codified Game Plan'!$J$3:$J$477),"")</f>
        <v/>
      </c>
      <c r="G104" s="431" t="str">
        <f t="shared" si="1"/>
        <v/>
      </c>
      <c r="H104" s="434" t="str">
        <f t="shared" si="2"/>
        <v/>
      </c>
      <c r="I104" s="435">
        <f t="shared" si="3"/>
        <v>0</v>
      </c>
      <c r="J104" s="436"/>
      <c r="K104" s="438"/>
      <c r="L104" s="438"/>
      <c r="M104" s="438"/>
      <c r="N104" s="438"/>
      <c r="O104" s="439"/>
      <c r="P104" s="437"/>
      <c r="Q104" s="437"/>
      <c r="R104" s="437"/>
      <c r="S104" s="437"/>
      <c r="T104" s="437"/>
      <c r="U104" s="437"/>
      <c r="V104" s="437"/>
      <c r="W104" s="437"/>
      <c r="X104" s="437"/>
      <c r="Y104" s="437"/>
      <c r="Z104" s="437"/>
      <c r="AA104" s="437"/>
      <c r="AB104" s="437"/>
      <c r="AC104" s="437"/>
      <c r="AD104" s="437"/>
      <c r="AE104" s="437"/>
      <c r="AF104" s="437"/>
    </row>
    <row r="105" ht="15.75" customHeight="1">
      <c r="A105" s="429"/>
      <c r="B105" s="84" t="str">
        <f>IF(ISTEXT(A105),SUMIF('Codified Game Plan'!$A$3:$A$477,'Sales Forecast'!A105,'Codified Game Plan'!$F$3:$F$477),"")</f>
        <v/>
      </c>
      <c r="C105" s="430" t="str">
        <f t="array" ref="C105">IF(ISTEXT(A105),XLOOKUP($A105,'Crop Chart'!$A$5:$A$201,'Crop Chart'!$J$5:$J$201,0),"")</f>
        <v/>
      </c>
      <c r="D105" s="431" t="str">
        <f t="array" ref="D105">IF(ISTEXT(A105),XLOOKUP($A105,'Crop Chart'!$A$5:$A$201,'Crop Chart'!$L$5:$L$201,0),"")</f>
        <v/>
      </c>
      <c r="E105" s="432" t="str">
        <f t="array" ref="E105">IF(ISTEXT(A105),XLOOKUP($A105,'Crop Chart'!$A$5:$A$201,'Crop Chart'!$M$5:$M$201,0),"")</f>
        <v/>
      </c>
      <c r="F105" s="433" t="str">
        <f>IF(ISTEXT(A105),SUMIF('Codified Game Plan'!$A$3:$A$477,'Sales Forecast'!A105,'Codified Game Plan'!$J$3:$J$477),"")</f>
        <v/>
      </c>
      <c r="G105" s="431" t="str">
        <f t="shared" si="1"/>
        <v/>
      </c>
      <c r="H105" s="434" t="str">
        <f t="shared" si="2"/>
        <v/>
      </c>
      <c r="I105" s="435">
        <f t="shared" si="3"/>
        <v>0</v>
      </c>
      <c r="J105" s="436"/>
      <c r="K105" s="438"/>
      <c r="L105" s="438"/>
      <c r="M105" s="438"/>
      <c r="N105" s="438"/>
      <c r="O105" s="439"/>
      <c r="P105" s="437"/>
      <c r="Q105" s="437"/>
      <c r="R105" s="437"/>
      <c r="S105" s="437"/>
      <c r="T105" s="437"/>
      <c r="U105" s="437"/>
      <c r="V105" s="437"/>
      <c r="W105" s="437"/>
      <c r="X105" s="437"/>
      <c r="Y105" s="437"/>
      <c r="Z105" s="437"/>
      <c r="AA105" s="437"/>
      <c r="AB105" s="437"/>
      <c r="AC105" s="437"/>
      <c r="AD105" s="437"/>
      <c r="AE105" s="437"/>
      <c r="AF105" s="437"/>
    </row>
    <row r="106" ht="15.75" customHeight="1">
      <c r="A106" s="429"/>
      <c r="B106" s="84" t="str">
        <f>IF(ISTEXT(A106),SUMIF('Codified Game Plan'!$A$3:$A$477,'Sales Forecast'!A106,'Codified Game Plan'!$F$3:$F$477),"")</f>
        <v/>
      </c>
      <c r="C106" s="430" t="str">
        <f t="array" ref="C106">IF(ISTEXT(A106),XLOOKUP($A106,'Crop Chart'!$A$5:$A$201,'Crop Chart'!$J$5:$J$201,0),"")</f>
        <v/>
      </c>
      <c r="D106" s="431" t="str">
        <f t="array" ref="D106">IF(ISTEXT(A106),XLOOKUP($A106,'Crop Chart'!$A$5:$A$201,'Crop Chart'!$L$5:$L$201,0),"")</f>
        <v/>
      </c>
      <c r="E106" s="432" t="str">
        <f t="array" ref="E106">IF(ISTEXT(A106),XLOOKUP($A106,'Crop Chart'!$A$5:$A$201,'Crop Chart'!$M$5:$M$201,0),"")</f>
        <v/>
      </c>
      <c r="F106" s="433" t="str">
        <f>IF(ISTEXT(A106),SUMIF('Codified Game Plan'!$A$3:$A$477,'Sales Forecast'!A106,'Codified Game Plan'!$J$3:$J$477),"")</f>
        <v/>
      </c>
      <c r="G106" s="431" t="str">
        <f t="shared" si="1"/>
        <v/>
      </c>
      <c r="H106" s="434" t="str">
        <f t="shared" si="2"/>
        <v/>
      </c>
      <c r="I106" s="435">
        <f t="shared" si="3"/>
        <v>0</v>
      </c>
      <c r="J106" s="436"/>
      <c r="K106" s="438"/>
      <c r="L106" s="438"/>
      <c r="M106" s="438"/>
      <c r="N106" s="438"/>
      <c r="O106" s="439"/>
      <c r="P106" s="437"/>
      <c r="Q106" s="437"/>
      <c r="R106" s="437"/>
      <c r="S106" s="437"/>
      <c r="T106" s="437"/>
      <c r="U106" s="437"/>
      <c r="V106" s="437"/>
      <c r="W106" s="437"/>
      <c r="X106" s="437"/>
      <c r="Y106" s="437"/>
      <c r="Z106" s="437"/>
      <c r="AA106" s="437"/>
      <c r="AB106" s="437"/>
      <c r="AC106" s="437"/>
      <c r="AD106" s="437"/>
      <c r="AE106" s="437"/>
      <c r="AF106" s="437"/>
    </row>
    <row r="107" ht="15.75" customHeight="1">
      <c r="A107" s="429"/>
      <c r="B107" s="84" t="str">
        <f>IF(ISTEXT(A107),SUMIF('Codified Game Plan'!$A$3:$A$477,'Sales Forecast'!A107,'Codified Game Plan'!$F$3:$F$477),"")</f>
        <v/>
      </c>
      <c r="C107" s="430" t="str">
        <f t="array" ref="C107">IF(ISTEXT(A107),XLOOKUP($A107,'Crop Chart'!$A$5:$A$201,'Crop Chart'!$J$5:$J$201,0),"")</f>
        <v/>
      </c>
      <c r="D107" s="431" t="str">
        <f t="array" ref="D107">IF(ISTEXT(A107),XLOOKUP($A107,'Crop Chart'!$A$5:$A$201,'Crop Chart'!$L$5:$L$201,0),"")</f>
        <v/>
      </c>
      <c r="E107" s="432" t="str">
        <f t="array" ref="E107">IF(ISTEXT(A107),XLOOKUP($A107,'Crop Chart'!$A$5:$A$201,'Crop Chart'!$M$5:$M$201,0),"")</f>
        <v/>
      </c>
      <c r="F107" s="433" t="str">
        <f>IF(ISTEXT(A107),SUMIF('Codified Game Plan'!$A$3:$A$477,'Sales Forecast'!A107,'Codified Game Plan'!$J$3:$J$477),"")</f>
        <v/>
      </c>
      <c r="G107" s="431" t="str">
        <f t="shared" si="1"/>
        <v/>
      </c>
      <c r="H107" s="434" t="str">
        <f t="shared" si="2"/>
        <v/>
      </c>
      <c r="I107" s="435">
        <f t="shared" si="3"/>
        <v>0</v>
      </c>
      <c r="J107" s="436"/>
      <c r="K107" s="438"/>
      <c r="L107" s="438"/>
      <c r="M107" s="438"/>
      <c r="N107" s="438"/>
      <c r="O107" s="439"/>
      <c r="P107" s="437"/>
      <c r="Q107" s="437"/>
      <c r="R107" s="437"/>
      <c r="S107" s="437"/>
      <c r="T107" s="437"/>
      <c r="U107" s="437"/>
      <c r="V107" s="437"/>
      <c r="W107" s="437"/>
      <c r="X107" s="437"/>
      <c r="Y107" s="437"/>
      <c r="Z107" s="437"/>
      <c r="AA107" s="437"/>
      <c r="AB107" s="437"/>
      <c r="AC107" s="437"/>
      <c r="AD107" s="437"/>
      <c r="AE107" s="437"/>
      <c r="AF107" s="437"/>
    </row>
    <row r="108" ht="15.75" customHeight="1">
      <c r="A108" s="429"/>
      <c r="B108" s="84" t="str">
        <f>IF(ISTEXT(A108),SUMIF('Codified Game Plan'!$A$3:$A$477,'Sales Forecast'!A108,'Codified Game Plan'!$F$3:$F$477),"")</f>
        <v/>
      </c>
      <c r="C108" s="430" t="str">
        <f t="array" ref="C108">IF(ISTEXT(A108),XLOOKUP($A108,'Crop Chart'!$A$5:$A$201,'Crop Chart'!$J$5:$J$201,0),"")</f>
        <v/>
      </c>
      <c r="D108" s="431" t="str">
        <f t="array" ref="D108">IF(ISTEXT(A108),XLOOKUP($A108,'Crop Chart'!$A$5:$A$201,'Crop Chart'!$L$5:$L$201,0),"")</f>
        <v/>
      </c>
      <c r="E108" s="432" t="str">
        <f t="array" ref="E108">IF(ISTEXT(A108),XLOOKUP($A108,'Crop Chart'!$A$5:$A$201,'Crop Chart'!$M$5:$M$201,0),"")</f>
        <v/>
      </c>
      <c r="F108" s="433" t="str">
        <f>IF(ISTEXT(A108),SUMIF('Codified Game Plan'!$A$3:$A$477,'Sales Forecast'!A108,'Codified Game Plan'!$J$3:$J$477),"")</f>
        <v/>
      </c>
      <c r="G108" s="431" t="str">
        <f t="shared" si="1"/>
        <v/>
      </c>
      <c r="H108" s="434" t="str">
        <f t="shared" si="2"/>
        <v/>
      </c>
      <c r="I108" s="435">
        <f t="shared" si="3"/>
        <v>0</v>
      </c>
      <c r="J108" s="436"/>
      <c r="K108" s="438"/>
      <c r="L108" s="438"/>
      <c r="M108" s="438"/>
      <c r="N108" s="438"/>
      <c r="O108" s="439"/>
      <c r="P108" s="437"/>
      <c r="Q108" s="437"/>
      <c r="R108" s="437"/>
      <c r="S108" s="437"/>
      <c r="T108" s="437"/>
      <c r="U108" s="437"/>
      <c r="V108" s="437"/>
      <c r="W108" s="437"/>
      <c r="X108" s="437"/>
      <c r="Y108" s="437"/>
      <c r="Z108" s="437"/>
      <c r="AA108" s="437"/>
      <c r="AB108" s="437"/>
      <c r="AC108" s="437"/>
      <c r="AD108" s="437"/>
      <c r="AE108" s="437"/>
      <c r="AF108" s="437"/>
    </row>
    <row r="109" ht="15.75" customHeight="1">
      <c r="A109" s="440"/>
      <c r="B109" s="84" t="str">
        <f>IF(ISTEXT(A109),SUMIF('Codified Game Plan'!$A$3:$A$477,'Sales Forecast'!A109,'Codified Game Plan'!$F$3:$F$477),"")</f>
        <v/>
      </c>
      <c r="C109" s="430" t="str">
        <f t="array" ref="C109">IF(ISTEXT(A109),XLOOKUP($A109,'Crop Chart'!$A$5:$A$201,'Crop Chart'!$J$5:$J$201,0),"")</f>
        <v/>
      </c>
      <c r="D109" s="431" t="str">
        <f t="array" ref="D109">IF(ISTEXT(A109),XLOOKUP($A109,'Crop Chart'!$A$5:$A$201,'Crop Chart'!$L$5:$L$201,0),"")</f>
        <v/>
      </c>
      <c r="E109" s="432" t="str">
        <f t="array" ref="E109">IF(ISTEXT(A109),XLOOKUP($A109,'Crop Chart'!$A$5:$A$201,'Crop Chart'!$M$5:$M$201,0),"")</f>
        <v/>
      </c>
      <c r="F109" s="433" t="str">
        <f>IF(ISTEXT(A109),SUMIF('Codified Game Plan'!$A$3:$A$477,'Sales Forecast'!A109,'Codified Game Plan'!$J$3:$J$477),"")</f>
        <v/>
      </c>
      <c r="G109" s="431" t="str">
        <f t="shared" si="1"/>
        <v/>
      </c>
      <c r="H109" s="434" t="str">
        <f t="shared" si="2"/>
        <v/>
      </c>
      <c r="I109" s="435">
        <f t="shared" si="3"/>
        <v>0</v>
      </c>
      <c r="J109" s="436"/>
      <c r="K109" s="438"/>
      <c r="L109" s="438"/>
      <c r="M109" s="438"/>
      <c r="N109" s="438"/>
      <c r="O109" s="439"/>
      <c r="P109" s="437"/>
      <c r="Q109" s="437"/>
      <c r="R109" s="437"/>
      <c r="S109" s="437"/>
      <c r="T109" s="437"/>
      <c r="U109" s="437"/>
      <c r="V109" s="437"/>
      <c r="W109" s="437"/>
      <c r="X109" s="437"/>
      <c r="Y109" s="437"/>
      <c r="Z109" s="437"/>
      <c r="AA109" s="437"/>
      <c r="AB109" s="437"/>
      <c r="AC109" s="437"/>
      <c r="AD109" s="437"/>
      <c r="AE109" s="437"/>
      <c r="AF109" s="437"/>
    </row>
    <row r="110" ht="15.75" customHeight="1">
      <c r="A110" s="440"/>
      <c r="B110" s="84" t="str">
        <f>IF(ISTEXT(A110),SUMIF('Codified Game Plan'!$A$3:$A$477,'Sales Forecast'!A110,'Codified Game Plan'!$F$3:$F$477),"")</f>
        <v/>
      </c>
      <c r="C110" s="430" t="str">
        <f t="array" ref="C110">IF(ISTEXT(A110),XLOOKUP($A110,'Crop Chart'!$A$5:$A$201,'Crop Chart'!$J$5:$J$201,0),"")</f>
        <v/>
      </c>
      <c r="D110" s="431" t="str">
        <f t="array" ref="D110">IF(ISTEXT(A110),XLOOKUP($A110,'Crop Chart'!$A$5:$A$201,'Crop Chart'!$L$5:$L$201,0),"")</f>
        <v/>
      </c>
      <c r="E110" s="432" t="str">
        <f t="array" ref="E110">IF(ISTEXT(A110),XLOOKUP($A110,'Crop Chart'!$A$5:$A$201,'Crop Chart'!$M$5:$M$201,0),"")</f>
        <v/>
      </c>
      <c r="F110" s="433" t="str">
        <f>IF(ISTEXT(A110),SUMIF('Codified Game Plan'!$A$3:$A$477,'Sales Forecast'!A110,'Codified Game Plan'!$J$3:$J$477),"")</f>
        <v/>
      </c>
      <c r="G110" s="431" t="str">
        <f t="shared" si="1"/>
        <v/>
      </c>
      <c r="H110" s="434" t="str">
        <f t="shared" si="2"/>
        <v/>
      </c>
      <c r="I110" s="435">
        <f t="shared" si="3"/>
        <v>0</v>
      </c>
      <c r="J110" s="436"/>
      <c r="K110" s="438"/>
      <c r="L110" s="438"/>
      <c r="M110" s="438"/>
      <c r="N110" s="438"/>
      <c r="O110" s="439"/>
      <c r="P110" s="437"/>
      <c r="Q110" s="437"/>
      <c r="R110" s="437"/>
      <c r="S110" s="437"/>
      <c r="T110" s="437"/>
      <c r="U110" s="437"/>
      <c r="V110" s="437"/>
      <c r="W110" s="437"/>
      <c r="X110" s="437"/>
      <c r="Y110" s="437"/>
      <c r="Z110" s="437"/>
      <c r="AA110" s="437"/>
      <c r="AB110" s="437"/>
      <c r="AC110" s="437"/>
      <c r="AD110" s="437"/>
      <c r="AE110" s="437"/>
      <c r="AF110" s="437"/>
    </row>
    <row r="111" ht="15.75" customHeight="1">
      <c r="A111" s="440"/>
      <c r="B111" s="84" t="str">
        <f>IF(ISTEXT(A111),SUMIF('Codified Game Plan'!$A$3:$A$477,'Sales Forecast'!A111,'Codified Game Plan'!$F$3:$F$477),"")</f>
        <v/>
      </c>
      <c r="C111" s="430" t="str">
        <f t="array" ref="C111">IF(ISTEXT(A111),XLOOKUP($A111,'Crop Chart'!$A$5:$A$201,'Crop Chart'!$J$5:$J$201,0),"")</f>
        <v/>
      </c>
      <c r="D111" s="431" t="str">
        <f t="array" ref="D111">IF(ISTEXT(A111),XLOOKUP($A111,'Crop Chart'!$A$5:$A$201,'Crop Chart'!$L$5:$L$201,0),"")</f>
        <v/>
      </c>
      <c r="E111" s="432" t="str">
        <f t="array" ref="E111">IF(ISTEXT(A111),XLOOKUP($A111,'Crop Chart'!$A$5:$A$201,'Crop Chart'!$M$5:$M$201,0),"")</f>
        <v/>
      </c>
      <c r="F111" s="433" t="str">
        <f>IF(ISTEXT(A111),SUMIF('Codified Game Plan'!$A$3:$A$477,'Sales Forecast'!A111,'Codified Game Plan'!$J$3:$J$477),"")</f>
        <v/>
      </c>
      <c r="G111" s="431" t="str">
        <f t="shared" si="1"/>
        <v/>
      </c>
      <c r="H111" s="434" t="str">
        <f t="shared" si="2"/>
        <v/>
      </c>
      <c r="I111" s="435">
        <f t="shared" si="3"/>
        <v>0</v>
      </c>
      <c r="J111" s="436"/>
      <c r="K111" s="438"/>
      <c r="L111" s="438"/>
      <c r="M111" s="438"/>
      <c r="N111" s="438"/>
      <c r="O111" s="439"/>
      <c r="P111" s="437"/>
      <c r="Q111" s="437"/>
      <c r="R111" s="437"/>
      <c r="S111" s="437"/>
      <c r="T111" s="437"/>
      <c r="U111" s="437"/>
      <c r="V111" s="437"/>
      <c r="W111" s="437"/>
      <c r="X111" s="437"/>
      <c r="Y111" s="437"/>
      <c r="Z111" s="437"/>
      <c r="AA111" s="437"/>
      <c r="AB111" s="437"/>
      <c r="AC111" s="437"/>
      <c r="AD111" s="437"/>
      <c r="AE111" s="437"/>
      <c r="AF111" s="437"/>
    </row>
    <row r="112" ht="15.75" customHeight="1">
      <c r="A112" s="440"/>
      <c r="B112" s="84" t="str">
        <f>IF(ISTEXT(A112),SUMIF('Codified Game Plan'!$A$3:$A$477,'Sales Forecast'!A112,'Codified Game Plan'!$F$3:$F$477),"")</f>
        <v/>
      </c>
      <c r="C112" s="430" t="str">
        <f t="array" ref="C112">IF(ISTEXT(A112),XLOOKUP($A112,'Crop Chart'!$A$5:$A$201,'Crop Chart'!$J$5:$J$201,0),"")</f>
        <v/>
      </c>
      <c r="D112" s="431" t="str">
        <f t="array" ref="D112">IF(ISTEXT(A112),XLOOKUP($A112,'Crop Chart'!$A$5:$A$201,'Crop Chart'!$L$5:$L$201,0),"")</f>
        <v/>
      </c>
      <c r="E112" s="432" t="str">
        <f t="array" ref="E112">IF(ISTEXT(A112),XLOOKUP($A112,'Crop Chart'!$A$5:$A$201,'Crop Chart'!$M$5:$M$201,0),"")</f>
        <v/>
      </c>
      <c r="F112" s="433" t="str">
        <f>IF(ISTEXT(A112),SUMIF('Codified Game Plan'!$A$3:$A$477,'Sales Forecast'!A112,'Codified Game Plan'!$J$3:$J$477),"")</f>
        <v/>
      </c>
      <c r="G112" s="431" t="str">
        <f t="shared" si="1"/>
        <v/>
      </c>
      <c r="H112" s="434" t="str">
        <f t="shared" si="2"/>
        <v/>
      </c>
      <c r="I112" s="435">
        <f t="shared" si="3"/>
        <v>0</v>
      </c>
      <c r="J112" s="436"/>
      <c r="K112" s="438"/>
      <c r="L112" s="438"/>
      <c r="M112" s="438"/>
      <c r="N112" s="438"/>
      <c r="O112" s="439"/>
      <c r="P112" s="437"/>
      <c r="Q112" s="437"/>
      <c r="R112" s="437"/>
      <c r="S112" s="437"/>
      <c r="T112" s="437"/>
      <c r="U112" s="437"/>
      <c r="V112" s="437"/>
      <c r="W112" s="437"/>
      <c r="X112" s="437"/>
      <c r="Y112" s="437"/>
      <c r="Z112" s="437"/>
      <c r="AA112" s="437"/>
      <c r="AB112" s="437"/>
      <c r="AC112" s="437"/>
      <c r="AD112" s="437"/>
      <c r="AE112" s="437"/>
      <c r="AF112" s="437"/>
    </row>
    <row r="113" ht="15.75" customHeight="1">
      <c r="A113" s="440"/>
      <c r="B113" s="84" t="str">
        <f>IF(ISTEXT(A113),SUMIF('Codified Game Plan'!$A$3:$A$477,'Sales Forecast'!A113,'Codified Game Plan'!$F$3:$F$477),"")</f>
        <v/>
      </c>
      <c r="C113" s="430" t="str">
        <f t="array" ref="C113">IF(ISTEXT(A113),XLOOKUP($A113,'Crop Chart'!$A$5:$A$201,'Crop Chart'!$J$5:$J$201,0),"")</f>
        <v/>
      </c>
      <c r="D113" s="431" t="str">
        <f t="array" ref="D113">IF(ISTEXT(A113),XLOOKUP($A113,'Crop Chart'!$A$5:$A$201,'Crop Chart'!$L$5:$L$201,0),"")</f>
        <v/>
      </c>
      <c r="E113" s="432" t="str">
        <f t="array" ref="E113">IF(ISTEXT(A113),XLOOKUP($A113,'Crop Chart'!$A$5:$A$201,'Crop Chart'!$M$5:$M$201,0),"")</f>
        <v/>
      </c>
      <c r="F113" s="433" t="str">
        <f>IF(ISTEXT(A113),SUMIF('Codified Game Plan'!$A$3:$A$477,'Sales Forecast'!A113,'Codified Game Plan'!$J$3:$J$477),"")</f>
        <v/>
      </c>
      <c r="G113" s="431" t="str">
        <f t="shared" si="1"/>
        <v/>
      </c>
      <c r="H113" s="434" t="str">
        <f t="shared" si="2"/>
        <v/>
      </c>
      <c r="I113" s="435">
        <f t="shared" si="3"/>
        <v>0</v>
      </c>
      <c r="J113" s="436"/>
      <c r="K113" s="438"/>
      <c r="L113" s="438"/>
      <c r="M113" s="438"/>
      <c r="N113" s="438"/>
      <c r="O113" s="439"/>
      <c r="P113" s="437"/>
      <c r="Q113" s="437"/>
      <c r="R113" s="437"/>
      <c r="S113" s="437"/>
      <c r="T113" s="437"/>
      <c r="U113" s="437"/>
      <c r="V113" s="437"/>
      <c r="W113" s="437"/>
      <c r="X113" s="437"/>
      <c r="Y113" s="437"/>
      <c r="Z113" s="437"/>
      <c r="AA113" s="437"/>
      <c r="AB113" s="437"/>
      <c r="AC113" s="437"/>
      <c r="AD113" s="437"/>
      <c r="AE113" s="437"/>
      <c r="AF113" s="437"/>
    </row>
    <row r="114" ht="15.75" customHeight="1">
      <c r="A114" s="440"/>
      <c r="B114" s="84" t="str">
        <f>IF(ISTEXT(A114),SUMIF('Codified Game Plan'!$A$3:$A$477,'Sales Forecast'!A114,'Codified Game Plan'!$F$3:$F$477),"")</f>
        <v/>
      </c>
      <c r="C114" s="430" t="str">
        <f t="array" ref="C114">IF(ISTEXT(A114),XLOOKUP($A114,'Crop Chart'!$A$5:$A$201,'Crop Chart'!$J$5:$J$201,0),"")</f>
        <v/>
      </c>
      <c r="D114" s="431" t="str">
        <f t="array" ref="D114">IF(ISTEXT(A114),XLOOKUP($A114,'Crop Chart'!$A$5:$A$201,'Crop Chart'!$L$5:$L$201,0),"")</f>
        <v/>
      </c>
      <c r="E114" s="432" t="str">
        <f t="array" ref="E114">IF(ISTEXT(A114),XLOOKUP($A114,'Crop Chart'!$A$5:$A$201,'Crop Chart'!$M$5:$M$201,0),"")</f>
        <v/>
      </c>
      <c r="F114" s="433" t="str">
        <f>IF(ISTEXT(A114),SUMIF('Codified Game Plan'!$A$3:$A$477,'Sales Forecast'!A114,'Codified Game Plan'!$J$3:$J$477),"")</f>
        <v/>
      </c>
      <c r="G114" s="431" t="str">
        <f t="shared" si="1"/>
        <v/>
      </c>
      <c r="H114" s="434" t="str">
        <f t="shared" si="2"/>
        <v/>
      </c>
      <c r="I114" s="435">
        <f t="shared" si="3"/>
        <v>0</v>
      </c>
      <c r="J114" s="436"/>
      <c r="K114" s="438"/>
      <c r="L114" s="438"/>
      <c r="M114" s="438"/>
      <c r="N114" s="438"/>
      <c r="O114" s="439"/>
      <c r="P114" s="437"/>
      <c r="Q114" s="437"/>
      <c r="R114" s="437"/>
      <c r="S114" s="437"/>
      <c r="T114" s="437"/>
      <c r="U114" s="437"/>
      <c r="V114" s="437"/>
      <c r="W114" s="437"/>
      <c r="X114" s="437"/>
      <c r="Y114" s="437"/>
      <c r="Z114" s="437"/>
      <c r="AA114" s="437"/>
      <c r="AB114" s="437"/>
      <c r="AC114" s="437"/>
      <c r="AD114" s="437"/>
      <c r="AE114" s="437"/>
      <c r="AF114" s="437"/>
    </row>
    <row r="115" ht="15.75" customHeight="1">
      <c r="A115" s="440"/>
      <c r="B115" s="84" t="str">
        <f>IF(ISTEXT(A115),SUMIF('Codified Game Plan'!$A$3:$A$477,'Sales Forecast'!A115,'Codified Game Plan'!$F$3:$F$477),"")</f>
        <v/>
      </c>
      <c r="C115" s="430" t="str">
        <f t="array" ref="C115">IF(ISTEXT(A115),XLOOKUP($A115,'Crop Chart'!$A$5:$A$201,'Crop Chart'!$J$5:$J$201,0),"")</f>
        <v/>
      </c>
      <c r="D115" s="431" t="str">
        <f t="array" ref="D115">IF(ISTEXT(A115),XLOOKUP($A115,'Crop Chart'!$A$5:$A$201,'Crop Chart'!$L$5:$L$201,0),"")</f>
        <v/>
      </c>
      <c r="E115" s="432" t="str">
        <f t="array" ref="E115">IF(ISTEXT(A115),XLOOKUP($A115,'Crop Chart'!$A$5:$A$201,'Crop Chart'!$M$5:$M$201,0),"")</f>
        <v/>
      </c>
      <c r="F115" s="433" t="str">
        <f>IF(ISTEXT(A115),SUMIF('Codified Game Plan'!$A$3:$A$477,'Sales Forecast'!A115,'Codified Game Plan'!$J$3:$J$477),"")</f>
        <v/>
      </c>
      <c r="G115" s="431" t="str">
        <f t="shared" si="1"/>
        <v/>
      </c>
      <c r="H115" s="434" t="str">
        <f t="shared" si="2"/>
        <v/>
      </c>
      <c r="I115" s="435">
        <f t="shared" si="3"/>
        <v>0</v>
      </c>
      <c r="J115" s="436"/>
      <c r="K115" s="438"/>
      <c r="L115" s="438"/>
      <c r="M115" s="438"/>
      <c r="N115" s="438"/>
      <c r="O115" s="439"/>
      <c r="P115" s="437"/>
      <c r="Q115" s="437"/>
      <c r="R115" s="437"/>
      <c r="S115" s="437"/>
      <c r="T115" s="437"/>
      <c r="U115" s="437"/>
      <c r="V115" s="437"/>
      <c r="W115" s="437"/>
      <c r="X115" s="437"/>
      <c r="Y115" s="437"/>
      <c r="Z115" s="437"/>
      <c r="AA115" s="437"/>
      <c r="AB115" s="437"/>
      <c r="AC115" s="437"/>
      <c r="AD115" s="437"/>
      <c r="AE115" s="437"/>
      <c r="AF115" s="437"/>
    </row>
    <row r="116" ht="15.75" customHeight="1">
      <c r="A116" s="440"/>
      <c r="B116" s="84" t="str">
        <f>IF(ISTEXT(A116),SUMIF('Codified Game Plan'!$A$3:$A$477,'Sales Forecast'!A116,'Codified Game Plan'!$F$3:$F$477),"")</f>
        <v/>
      </c>
      <c r="C116" s="430" t="str">
        <f t="array" ref="C116">IF(ISTEXT(A116),XLOOKUP($A116,'Crop Chart'!$A$5:$A$201,'Crop Chart'!$J$5:$J$201,0),"")</f>
        <v/>
      </c>
      <c r="D116" s="431" t="str">
        <f t="array" ref="D116">IF(ISTEXT(A116),XLOOKUP($A116,'Crop Chart'!$A$5:$A$201,'Crop Chart'!$L$5:$L$201,0),"")</f>
        <v/>
      </c>
      <c r="E116" s="432" t="str">
        <f t="array" ref="E116">IF(ISTEXT(A116),XLOOKUP($A116,'Crop Chart'!$A$5:$A$201,'Crop Chart'!$M$5:$M$201,0),"")</f>
        <v/>
      </c>
      <c r="F116" s="433" t="str">
        <f>IF(ISTEXT(A116),SUMIF('Codified Game Plan'!$A$3:$A$477,'Sales Forecast'!A116,'Codified Game Plan'!$J$3:$J$477),"")</f>
        <v/>
      </c>
      <c r="G116" s="431" t="str">
        <f t="shared" si="1"/>
        <v/>
      </c>
      <c r="H116" s="434" t="str">
        <f t="shared" si="2"/>
        <v/>
      </c>
      <c r="I116" s="435">
        <f t="shared" si="3"/>
        <v>0</v>
      </c>
      <c r="J116" s="436"/>
      <c r="K116" s="438"/>
      <c r="L116" s="438"/>
      <c r="M116" s="438"/>
      <c r="N116" s="438"/>
      <c r="O116" s="439"/>
      <c r="P116" s="437"/>
      <c r="Q116" s="437"/>
      <c r="R116" s="437"/>
      <c r="S116" s="437"/>
      <c r="T116" s="437"/>
      <c r="U116" s="437"/>
      <c r="V116" s="437"/>
      <c r="W116" s="437"/>
      <c r="X116" s="437"/>
      <c r="Y116" s="437"/>
      <c r="Z116" s="437"/>
      <c r="AA116" s="437"/>
      <c r="AB116" s="437"/>
      <c r="AC116" s="437"/>
      <c r="AD116" s="437"/>
      <c r="AE116" s="437"/>
      <c r="AF116" s="437"/>
    </row>
    <row r="117" ht="15.75" customHeight="1">
      <c r="A117" s="440"/>
      <c r="B117" s="84" t="str">
        <f>IF(ISTEXT(A117),SUMIF('Codified Game Plan'!$A$3:$A$477,'Sales Forecast'!A117,'Codified Game Plan'!$F$3:$F$477),"")</f>
        <v/>
      </c>
      <c r="C117" s="430" t="str">
        <f t="array" ref="C117">IF(ISTEXT(A117),XLOOKUP($A117,'Crop Chart'!$A$5:$A$201,'Crop Chart'!$J$5:$J$201,0),"")</f>
        <v/>
      </c>
      <c r="D117" s="431" t="str">
        <f t="array" ref="D117">IF(ISTEXT(A117),XLOOKUP($A117,'Crop Chart'!$A$5:$A$201,'Crop Chart'!$L$5:$L$201,0),"")</f>
        <v/>
      </c>
      <c r="E117" s="432" t="str">
        <f t="array" ref="E117">IF(ISTEXT(A117),XLOOKUP($A117,'Crop Chart'!$A$5:$A$201,'Crop Chart'!$M$5:$M$201,0),"")</f>
        <v/>
      </c>
      <c r="F117" s="433" t="str">
        <f>IF(ISTEXT(A117),SUMIF('Codified Game Plan'!$A$3:$A$477,'Sales Forecast'!A117,'Codified Game Plan'!$J$3:$J$477),"")</f>
        <v/>
      </c>
      <c r="G117" s="431" t="str">
        <f t="shared" si="1"/>
        <v/>
      </c>
      <c r="H117" s="434" t="str">
        <f t="shared" si="2"/>
        <v/>
      </c>
      <c r="I117" s="435">
        <f t="shared" si="3"/>
        <v>0</v>
      </c>
      <c r="J117" s="436"/>
      <c r="K117" s="438"/>
      <c r="L117" s="438"/>
      <c r="M117" s="438"/>
      <c r="N117" s="438"/>
      <c r="O117" s="439"/>
      <c r="P117" s="437"/>
      <c r="Q117" s="437"/>
      <c r="R117" s="437"/>
      <c r="S117" s="437"/>
      <c r="T117" s="437"/>
      <c r="U117" s="437"/>
      <c r="V117" s="437"/>
      <c r="W117" s="437"/>
      <c r="X117" s="437"/>
      <c r="Y117" s="437"/>
      <c r="Z117" s="437"/>
      <c r="AA117" s="437"/>
      <c r="AB117" s="437"/>
      <c r="AC117" s="437"/>
      <c r="AD117" s="437"/>
      <c r="AE117" s="437"/>
      <c r="AF117" s="437"/>
    </row>
    <row r="118" ht="15.75" customHeight="1">
      <c r="A118" s="440"/>
      <c r="B118" s="84" t="str">
        <f>IF(ISTEXT(A118),SUMIF('Codified Game Plan'!$A$3:$A$477,'Sales Forecast'!A118,'Codified Game Plan'!$F$3:$F$477),"")</f>
        <v/>
      </c>
      <c r="C118" s="430" t="str">
        <f t="array" ref="C118">IF(ISTEXT(A118),XLOOKUP($A118,'Crop Chart'!$A$5:$A$201,'Crop Chart'!$J$5:$J$201,0),"")</f>
        <v/>
      </c>
      <c r="D118" s="431" t="str">
        <f t="array" ref="D118">IF(ISTEXT(A118),XLOOKUP($A118,'Crop Chart'!$A$5:$A$201,'Crop Chart'!$L$5:$L$201,0),"")</f>
        <v/>
      </c>
      <c r="E118" s="432" t="str">
        <f t="array" ref="E118">IF(ISTEXT(A118),XLOOKUP($A118,'Crop Chart'!$A$5:$A$201,'Crop Chart'!$M$5:$M$201,0),"")</f>
        <v/>
      </c>
      <c r="F118" s="433" t="str">
        <f>IF(ISTEXT(A118),SUMIF('Codified Game Plan'!$A$3:$A$477,'Sales Forecast'!A118,'Codified Game Plan'!$J$3:$J$477),"")</f>
        <v/>
      </c>
      <c r="G118" s="431" t="str">
        <f t="shared" si="1"/>
        <v/>
      </c>
      <c r="H118" s="434" t="str">
        <f t="shared" si="2"/>
        <v/>
      </c>
      <c r="I118" s="435">
        <f t="shared" si="3"/>
        <v>0</v>
      </c>
      <c r="J118" s="436"/>
      <c r="K118" s="438"/>
      <c r="L118" s="438"/>
      <c r="M118" s="438"/>
      <c r="N118" s="438"/>
      <c r="O118" s="439"/>
      <c r="P118" s="437"/>
      <c r="Q118" s="437"/>
      <c r="R118" s="437"/>
      <c r="S118" s="437"/>
      <c r="T118" s="437"/>
      <c r="U118" s="437"/>
      <c r="V118" s="437"/>
      <c r="W118" s="437"/>
      <c r="X118" s="437"/>
      <c r="Y118" s="437"/>
      <c r="Z118" s="437"/>
      <c r="AA118" s="437"/>
      <c r="AB118" s="437"/>
      <c r="AC118" s="437"/>
      <c r="AD118" s="437"/>
      <c r="AE118" s="437"/>
      <c r="AF118" s="437"/>
    </row>
    <row r="119" ht="15.75" customHeight="1">
      <c r="A119" s="440"/>
      <c r="B119" s="84" t="str">
        <f>IF(ISTEXT(A119),SUMIF('Codified Game Plan'!$A$3:$A$477,'Sales Forecast'!A119,'Codified Game Plan'!$F$3:$F$477),"")</f>
        <v/>
      </c>
      <c r="C119" s="430" t="str">
        <f t="array" ref="C119">IF(ISTEXT(A119),XLOOKUP($A119,'Crop Chart'!$A$5:$A$201,'Crop Chart'!$J$5:$J$201,0),"")</f>
        <v/>
      </c>
      <c r="D119" s="431" t="str">
        <f t="array" ref="D119">IF(ISTEXT(A119),XLOOKUP($A119,'Crop Chart'!$A$5:$A$201,'Crop Chart'!$L$5:$L$201,0),"")</f>
        <v/>
      </c>
      <c r="E119" s="432" t="str">
        <f t="array" ref="E119">IF(ISTEXT(A119),XLOOKUP($A119,'Crop Chart'!$A$5:$A$201,'Crop Chart'!$M$5:$M$201,0),"")</f>
        <v/>
      </c>
      <c r="F119" s="433" t="str">
        <f>IF(ISTEXT(A119),SUMIF('Codified Game Plan'!$A$3:$A$477,'Sales Forecast'!A119,'Codified Game Plan'!$J$3:$J$477),"")</f>
        <v/>
      </c>
      <c r="G119" s="431" t="str">
        <f t="shared" si="1"/>
        <v/>
      </c>
      <c r="H119" s="434" t="str">
        <f t="shared" si="2"/>
        <v/>
      </c>
      <c r="I119" s="435">
        <f t="shared" si="3"/>
        <v>0</v>
      </c>
      <c r="J119" s="436"/>
      <c r="K119" s="438"/>
      <c r="L119" s="438"/>
      <c r="M119" s="438"/>
      <c r="N119" s="438"/>
      <c r="O119" s="439"/>
      <c r="P119" s="437"/>
      <c r="Q119" s="437"/>
      <c r="R119" s="437"/>
      <c r="S119" s="437"/>
      <c r="T119" s="437"/>
      <c r="U119" s="437"/>
      <c r="V119" s="437"/>
      <c r="W119" s="437"/>
      <c r="X119" s="437"/>
      <c r="Y119" s="437"/>
      <c r="Z119" s="437"/>
      <c r="AA119" s="437"/>
      <c r="AB119" s="437"/>
      <c r="AC119" s="437"/>
      <c r="AD119" s="437"/>
      <c r="AE119" s="437"/>
      <c r="AF119" s="437"/>
    </row>
    <row r="120" ht="15.75" customHeight="1">
      <c r="A120" s="440"/>
      <c r="B120" s="84" t="str">
        <f>IF(ISTEXT(A120),SUMIF('Codified Game Plan'!$A$3:$A$477,'Sales Forecast'!A120,'Codified Game Plan'!$F$3:$F$477),"")</f>
        <v/>
      </c>
      <c r="C120" s="430" t="str">
        <f t="array" ref="C120">IF(ISTEXT(A120),XLOOKUP($A120,'Crop Chart'!$A$5:$A$201,'Crop Chart'!$J$5:$J$201,0),"")</f>
        <v/>
      </c>
      <c r="D120" s="431" t="str">
        <f t="array" ref="D120">IF(ISTEXT(A120),XLOOKUP($A120,'Crop Chart'!$A$5:$A$201,'Crop Chart'!$L$5:$L$201,0),"")</f>
        <v/>
      </c>
      <c r="E120" s="432" t="str">
        <f t="array" ref="E120">IF(ISTEXT(A120),XLOOKUP($A120,'Crop Chart'!$A$5:$A$201,'Crop Chart'!$M$5:$M$201,0),"")</f>
        <v/>
      </c>
      <c r="F120" s="433" t="str">
        <f>IF(ISTEXT(A120),SUMIF('Codified Game Plan'!$A$3:$A$477,'Sales Forecast'!A120,'Codified Game Plan'!$J$3:$J$477),"")</f>
        <v/>
      </c>
      <c r="G120" s="431" t="str">
        <f t="shared" si="1"/>
        <v/>
      </c>
      <c r="H120" s="434" t="str">
        <f t="shared" si="2"/>
        <v/>
      </c>
      <c r="I120" s="435">
        <f t="shared" si="3"/>
        <v>0</v>
      </c>
      <c r="J120" s="436"/>
      <c r="K120" s="438"/>
      <c r="L120" s="438"/>
      <c r="M120" s="438"/>
      <c r="N120" s="438"/>
      <c r="O120" s="439"/>
      <c r="P120" s="437"/>
      <c r="Q120" s="437"/>
      <c r="R120" s="437"/>
      <c r="S120" s="437"/>
      <c r="T120" s="437"/>
      <c r="U120" s="437"/>
      <c r="V120" s="437"/>
      <c r="W120" s="437"/>
      <c r="X120" s="437"/>
      <c r="Y120" s="437"/>
      <c r="Z120" s="437"/>
      <c r="AA120" s="437"/>
      <c r="AB120" s="437"/>
      <c r="AC120" s="437"/>
      <c r="AD120" s="437"/>
      <c r="AE120" s="437"/>
      <c r="AF120" s="437"/>
    </row>
    <row r="121" ht="15.75" customHeight="1">
      <c r="A121" s="440"/>
      <c r="B121" s="84" t="str">
        <f>IF(ISTEXT(A121),SUMIF('Codified Game Plan'!$A$3:$A$477,'Sales Forecast'!A121,'Codified Game Plan'!$F$3:$F$477),"")</f>
        <v/>
      </c>
      <c r="C121" s="430" t="str">
        <f t="array" ref="C121">IF(ISTEXT(A121),XLOOKUP($A121,'Crop Chart'!$A$5:$A$201,'Crop Chart'!$J$5:$J$201,0),"")</f>
        <v/>
      </c>
      <c r="D121" s="431" t="str">
        <f t="array" ref="D121">IF(ISTEXT(A121),XLOOKUP($A121,'Crop Chart'!$A$5:$A$201,'Crop Chart'!$L$5:$L$201,0),"")</f>
        <v/>
      </c>
      <c r="E121" s="432" t="str">
        <f t="array" ref="E121">IF(ISTEXT(A121),XLOOKUP($A121,'Crop Chart'!$A$5:$A$201,'Crop Chart'!$M$5:$M$201,0),"")</f>
        <v/>
      </c>
      <c r="F121" s="433" t="str">
        <f>IF(ISTEXT(A121),SUMIF('Codified Game Plan'!$A$3:$A$477,'Sales Forecast'!A121,'Codified Game Plan'!$J$3:$J$477),"")</f>
        <v/>
      </c>
      <c r="G121" s="431" t="str">
        <f t="shared" si="1"/>
        <v/>
      </c>
      <c r="H121" s="434" t="str">
        <f t="shared" si="2"/>
        <v/>
      </c>
      <c r="I121" s="435">
        <f t="shared" si="3"/>
        <v>0</v>
      </c>
      <c r="J121" s="436"/>
      <c r="K121" s="438"/>
      <c r="L121" s="438"/>
      <c r="M121" s="438"/>
      <c r="N121" s="438"/>
      <c r="O121" s="439"/>
      <c r="P121" s="437"/>
      <c r="Q121" s="437"/>
      <c r="R121" s="437"/>
      <c r="S121" s="437"/>
      <c r="T121" s="437"/>
      <c r="U121" s="437"/>
      <c r="V121" s="437"/>
      <c r="W121" s="437"/>
      <c r="X121" s="437"/>
      <c r="Y121" s="437"/>
      <c r="Z121" s="437"/>
      <c r="AA121" s="437"/>
      <c r="AB121" s="437"/>
      <c r="AC121" s="437"/>
      <c r="AD121" s="437"/>
      <c r="AE121" s="437"/>
      <c r="AF121" s="437"/>
    </row>
    <row r="122" ht="15.75" customHeight="1">
      <c r="A122" s="440"/>
      <c r="B122" s="84" t="str">
        <f>IF(ISTEXT(A122),SUMIF('Codified Game Plan'!$A$3:$A$477,'Sales Forecast'!A122,'Codified Game Plan'!$F$3:$F$477),"")</f>
        <v/>
      </c>
      <c r="C122" s="430" t="str">
        <f t="array" ref="C122">IF(ISTEXT(A122),XLOOKUP($A122,'Crop Chart'!$A$5:$A$201,'Crop Chart'!$J$5:$J$201,0),"")</f>
        <v/>
      </c>
      <c r="D122" s="431" t="str">
        <f t="array" ref="D122">IF(ISTEXT(A122),XLOOKUP($A122,'Crop Chart'!$A$5:$A$201,'Crop Chart'!$L$5:$L$201,0),"")</f>
        <v/>
      </c>
      <c r="E122" s="432" t="str">
        <f t="array" ref="E122">IF(ISTEXT(A122),XLOOKUP($A122,'Crop Chart'!$A$5:$A$201,'Crop Chart'!$M$5:$M$201,0),"")</f>
        <v/>
      </c>
      <c r="F122" s="433" t="str">
        <f>IF(ISTEXT(A122),SUMIF('Codified Game Plan'!$A$3:$A$477,'Sales Forecast'!A122,'Codified Game Plan'!$J$3:$J$477),"")</f>
        <v/>
      </c>
      <c r="G122" s="431" t="str">
        <f t="shared" si="1"/>
        <v/>
      </c>
      <c r="H122" s="434" t="str">
        <f t="shared" si="2"/>
        <v/>
      </c>
      <c r="I122" s="435">
        <f t="shared" si="3"/>
        <v>0</v>
      </c>
      <c r="J122" s="436"/>
      <c r="K122" s="438"/>
      <c r="L122" s="438"/>
      <c r="M122" s="438"/>
      <c r="N122" s="438"/>
      <c r="O122" s="439"/>
      <c r="P122" s="437"/>
      <c r="Q122" s="437"/>
      <c r="R122" s="437"/>
      <c r="S122" s="437"/>
      <c r="T122" s="437"/>
      <c r="U122" s="437"/>
      <c r="V122" s="437"/>
      <c r="W122" s="437"/>
      <c r="X122" s="437"/>
      <c r="Y122" s="437"/>
      <c r="Z122" s="437"/>
      <c r="AA122" s="437"/>
      <c r="AB122" s="437"/>
      <c r="AC122" s="437"/>
      <c r="AD122" s="437"/>
      <c r="AE122" s="437"/>
      <c r="AF122" s="437"/>
    </row>
    <row r="123" ht="15.75" customHeight="1">
      <c r="A123" s="440"/>
      <c r="B123" s="84" t="str">
        <f>IF(ISTEXT(A123),SUMIF('Codified Game Plan'!$A$3:$A$477,'Sales Forecast'!A123,'Codified Game Plan'!$F$3:$F$477),"")</f>
        <v/>
      </c>
      <c r="C123" s="430" t="str">
        <f t="array" ref="C123">IF(ISTEXT(A123),XLOOKUP($A123,'Crop Chart'!$A$5:$A$201,'Crop Chart'!$J$5:$J$201,0),"")</f>
        <v/>
      </c>
      <c r="D123" s="431" t="str">
        <f t="array" ref="D123">IF(ISTEXT(A123),XLOOKUP($A123,'Crop Chart'!$A$5:$A$201,'Crop Chart'!$L$5:$L$201,0),"")</f>
        <v/>
      </c>
      <c r="E123" s="432" t="str">
        <f t="array" ref="E123">IF(ISTEXT(A123),XLOOKUP($A123,'Crop Chart'!$A$5:$A$201,'Crop Chart'!$M$5:$M$201,0),"")</f>
        <v/>
      </c>
      <c r="F123" s="433" t="str">
        <f>IF(ISTEXT(A123),SUMIF('Codified Game Plan'!$A$3:$A$477,'Sales Forecast'!A123,'Codified Game Plan'!$J$3:$J$477),"")</f>
        <v/>
      </c>
      <c r="G123" s="431" t="str">
        <f t="shared" si="1"/>
        <v/>
      </c>
      <c r="H123" s="434" t="str">
        <f t="shared" si="2"/>
        <v/>
      </c>
      <c r="I123" s="435">
        <f t="shared" si="3"/>
        <v>0</v>
      </c>
      <c r="J123" s="436"/>
      <c r="K123" s="438"/>
      <c r="L123" s="438"/>
      <c r="M123" s="438"/>
      <c r="N123" s="438"/>
      <c r="O123" s="439"/>
      <c r="P123" s="437"/>
      <c r="Q123" s="437"/>
      <c r="R123" s="437"/>
      <c r="S123" s="437"/>
      <c r="T123" s="437"/>
      <c r="U123" s="437"/>
      <c r="V123" s="437"/>
      <c r="W123" s="437"/>
      <c r="X123" s="437"/>
      <c r="Y123" s="437"/>
      <c r="Z123" s="437"/>
      <c r="AA123" s="437"/>
      <c r="AB123" s="437"/>
      <c r="AC123" s="437"/>
      <c r="AD123" s="437"/>
      <c r="AE123" s="437"/>
      <c r="AF123" s="437"/>
    </row>
    <row r="124" ht="15.75" customHeight="1">
      <c r="A124" s="440"/>
      <c r="B124" s="84" t="str">
        <f>IF(ISTEXT(A124),SUMIF('Codified Game Plan'!$A$3:$A$477,'Sales Forecast'!A124,'Codified Game Plan'!$F$3:$F$477),"")</f>
        <v/>
      </c>
      <c r="C124" s="430" t="str">
        <f t="array" ref="C124">IF(ISTEXT(A124),XLOOKUP($A124,'Crop Chart'!$A$5:$A$201,'Crop Chart'!$J$5:$J$201,0),"")</f>
        <v/>
      </c>
      <c r="D124" s="431" t="str">
        <f t="array" ref="D124">IF(ISTEXT(A124),XLOOKUP($A124,'Crop Chart'!$A$5:$A$201,'Crop Chart'!$L$5:$L$201,0),"")</f>
        <v/>
      </c>
      <c r="E124" s="432" t="str">
        <f t="array" ref="E124">IF(ISTEXT(A124),XLOOKUP($A124,'Crop Chart'!$A$5:$A$201,'Crop Chart'!$M$5:$M$201,0),"")</f>
        <v/>
      </c>
      <c r="F124" s="433" t="str">
        <f>IF(ISTEXT(A124),SUMIF('Codified Game Plan'!$A$3:$A$477,'Sales Forecast'!A124,'Codified Game Plan'!$J$3:$J$477),"")</f>
        <v/>
      </c>
      <c r="G124" s="431" t="str">
        <f t="shared" si="1"/>
        <v/>
      </c>
      <c r="H124" s="434" t="str">
        <f t="shared" si="2"/>
        <v/>
      </c>
      <c r="I124" s="435">
        <f t="shared" si="3"/>
        <v>0</v>
      </c>
      <c r="J124" s="436"/>
      <c r="K124" s="438"/>
      <c r="L124" s="438"/>
      <c r="M124" s="438"/>
      <c r="N124" s="438"/>
      <c r="O124" s="439"/>
      <c r="P124" s="437"/>
      <c r="Q124" s="437"/>
      <c r="R124" s="437"/>
      <c r="S124" s="437"/>
      <c r="T124" s="437"/>
      <c r="U124" s="437"/>
      <c r="V124" s="437"/>
      <c r="W124" s="437"/>
      <c r="X124" s="437"/>
      <c r="Y124" s="437"/>
      <c r="Z124" s="437"/>
      <c r="AA124" s="437"/>
      <c r="AB124" s="437"/>
      <c r="AC124" s="437"/>
      <c r="AD124" s="437"/>
      <c r="AE124" s="437"/>
      <c r="AF124" s="437"/>
    </row>
    <row r="125" ht="15.75" customHeight="1">
      <c r="A125" s="440"/>
      <c r="B125" s="84" t="str">
        <f>IF(ISTEXT(A125),SUMIF('Codified Game Plan'!$A$3:$A$477,'Sales Forecast'!A125,'Codified Game Plan'!$F$3:$F$477),"")</f>
        <v/>
      </c>
      <c r="C125" s="430" t="str">
        <f t="array" ref="C125">IF(ISTEXT(A125),XLOOKUP($A125,'Crop Chart'!$A$5:$A$201,'Crop Chart'!$J$5:$J$201,0),"")</f>
        <v/>
      </c>
      <c r="D125" s="431" t="str">
        <f t="array" ref="D125">IF(ISTEXT(A125),XLOOKUP($A125,'Crop Chart'!$A$5:$A$201,'Crop Chart'!$L$5:$L$201,0),"")</f>
        <v/>
      </c>
      <c r="E125" s="432" t="str">
        <f t="array" ref="E125">IF(ISTEXT(A125),XLOOKUP($A125,'Crop Chart'!$A$5:$A$201,'Crop Chart'!$M$5:$M$201,0),"")</f>
        <v/>
      </c>
      <c r="F125" s="433" t="str">
        <f>IF(ISTEXT(A125),SUMIF('Codified Game Plan'!$A$3:$A$477,'Sales Forecast'!A125,'Codified Game Plan'!$J$3:$J$477),"")</f>
        <v/>
      </c>
      <c r="G125" s="431" t="str">
        <f t="shared" si="1"/>
        <v/>
      </c>
      <c r="H125" s="434" t="str">
        <f t="shared" si="2"/>
        <v/>
      </c>
      <c r="I125" s="435">
        <f t="shared" si="3"/>
        <v>0</v>
      </c>
      <c r="J125" s="436"/>
      <c r="K125" s="438"/>
      <c r="L125" s="438"/>
      <c r="M125" s="438"/>
      <c r="N125" s="438"/>
      <c r="O125" s="439"/>
      <c r="P125" s="437"/>
      <c r="Q125" s="437"/>
      <c r="R125" s="437"/>
      <c r="S125" s="437"/>
      <c r="T125" s="437"/>
      <c r="U125" s="437"/>
      <c r="V125" s="437"/>
      <c r="W125" s="437"/>
      <c r="X125" s="437"/>
      <c r="Y125" s="437"/>
      <c r="Z125" s="437"/>
      <c r="AA125" s="437"/>
      <c r="AB125" s="437"/>
      <c r="AC125" s="437"/>
      <c r="AD125" s="437"/>
      <c r="AE125" s="437"/>
      <c r="AF125" s="437"/>
    </row>
    <row r="126" ht="15.75" customHeight="1">
      <c r="A126" s="440"/>
      <c r="B126" s="84" t="str">
        <f>IF(ISTEXT(A126),SUMIF('Codified Game Plan'!$A$3:$A$477,'Sales Forecast'!A126,'Codified Game Plan'!$F$3:$F$477),"")</f>
        <v/>
      </c>
      <c r="C126" s="430" t="str">
        <f t="array" ref="C126">IF(ISTEXT(A126),XLOOKUP($A126,'Crop Chart'!$A$5:$A$201,'Crop Chart'!$J$5:$J$201,0),"")</f>
        <v/>
      </c>
      <c r="D126" s="431" t="str">
        <f t="array" ref="D126">IF(ISTEXT(A126),XLOOKUP($A126,'Crop Chart'!$A$5:$A$201,'Crop Chart'!$L$5:$L$201,0),"")</f>
        <v/>
      </c>
      <c r="E126" s="432" t="str">
        <f t="array" ref="E126">IF(ISTEXT(A126),XLOOKUP($A126,'Crop Chart'!$A$5:$A$201,'Crop Chart'!$M$5:$M$201,0),"")</f>
        <v/>
      </c>
      <c r="F126" s="433" t="str">
        <f>IF(ISTEXT(A126),SUMIF('Codified Game Plan'!$A$3:$A$477,'Sales Forecast'!A126,'Codified Game Plan'!$J$3:$J$477),"")</f>
        <v/>
      </c>
      <c r="G126" s="431" t="str">
        <f t="shared" si="1"/>
        <v/>
      </c>
      <c r="H126" s="434" t="str">
        <f t="shared" si="2"/>
        <v/>
      </c>
      <c r="I126" s="435">
        <f t="shared" si="3"/>
        <v>0</v>
      </c>
      <c r="J126" s="436"/>
      <c r="K126" s="438"/>
      <c r="L126" s="438"/>
      <c r="M126" s="438"/>
      <c r="N126" s="438"/>
      <c r="O126" s="439"/>
      <c r="P126" s="437"/>
      <c r="Q126" s="437"/>
      <c r="R126" s="437"/>
      <c r="S126" s="437"/>
      <c r="T126" s="437"/>
      <c r="U126" s="437"/>
      <c r="V126" s="437"/>
      <c r="W126" s="437"/>
      <c r="X126" s="437"/>
      <c r="Y126" s="437"/>
      <c r="Z126" s="437"/>
      <c r="AA126" s="437"/>
      <c r="AB126" s="437"/>
      <c r="AC126" s="437"/>
      <c r="AD126" s="437"/>
      <c r="AE126" s="437"/>
      <c r="AF126" s="437"/>
    </row>
    <row r="127" ht="15.75" customHeight="1">
      <c r="A127" s="440"/>
      <c r="B127" s="84" t="str">
        <f>IF(ISTEXT(A127),SUMIF('Codified Game Plan'!$A$3:$A$477,'Sales Forecast'!A127,'Codified Game Plan'!$F$3:$F$477),"")</f>
        <v/>
      </c>
      <c r="C127" s="430" t="str">
        <f t="array" ref="C127">IF(ISTEXT(A127),XLOOKUP($A127,'Crop Chart'!$A$5:$A$201,'Crop Chart'!$J$5:$J$201,0),"")</f>
        <v/>
      </c>
      <c r="D127" s="431" t="str">
        <f t="array" ref="D127">IF(ISTEXT(A127),XLOOKUP($A127,'Crop Chart'!$A$5:$A$201,'Crop Chart'!$L$5:$L$201,0),"")</f>
        <v/>
      </c>
      <c r="E127" s="432" t="str">
        <f t="array" ref="E127">IF(ISTEXT(A127),XLOOKUP($A127,'Crop Chart'!$A$5:$A$201,'Crop Chart'!$M$5:$M$201,0),"")</f>
        <v/>
      </c>
      <c r="F127" s="433" t="str">
        <f>IF(ISTEXT(A127),SUMIF('Codified Game Plan'!$A$3:$A$477,'Sales Forecast'!A127,'Codified Game Plan'!$J$3:$J$477),"")</f>
        <v/>
      </c>
      <c r="G127" s="431" t="str">
        <f t="shared" si="1"/>
        <v/>
      </c>
      <c r="H127" s="434" t="str">
        <f t="shared" si="2"/>
        <v/>
      </c>
      <c r="I127" s="435">
        <f t="shared" si="3"/>
        <v>0</v>
      </c>
      <c r="J127" s="436"/>
      <c r="K127" s="438"/>
      <c r="L127" s="438"/>
      <c r="M127" s="438"/>
      <c r="N127" s="438"/>
      <c r="O127" s="439"/>
      <c r="P127" s="437"/>
      <c r="Q127" s="437"/>
      <c r="R127" s="437"/>
      <c r="S127" s="437"/>
      <c r="T127" s="437"/>
      <c r="U127" s="437"/>
      <c r="V127" s="437"/>
      <c r="W127" s="437"/>
      <c r="X127" s="437"/>
      <c r="Y127" s="437"/>
      <c r="Z127" s="437"/>
      <c r="AA127" s="437"/>
      <c r="AB127" s="437"/>
      <c r="AC127" s="437"/>
      <c r="AD127" s="437"/>
      <c r="AE127" s="437"/>
      <c r="AF127" s="437"/>
    </row>
    <row r="128" ht="15.75" customHeight="1">
      <c r="A128" s="440"/>
      <c r="B128" s="84" t="str">
        <f>IF(ISTEXT(A128),SUMIF('Codified Game Plan'!$A$3:$A$477,'Sales Forecast'!A128,'Codified Game Plan'!$F$3:$F$477),"")</f>
        <v/>
      </c>
      <c r="C128" s="430" t="str">
        <f t="array" ref="C128">IF(ISTEXT(A128),XLOOKUP($A128,'Crop Chart'!$A$5:$A$201,'Crop Chart'!$J$5:$J$201,0),"")</f>
        <v/>
      </c>
      <c r="D128" s="431" t="str">
        <f t="array" ref="D128">IF(ISTEXT(A128),XLOOKUP($A128,'Crop Chart'!$A$5:$A$201,'Crop Chart'!$L$5:$L$201,0),"")</f>
        <v/>
      </c>
      <c r="E128" s="432" t="str">
        <f t="array" ref="E128">IF(ISTEXT(A128),XLOOKUP($A128,'Crop Chart'!$A$5:$A$201,'Crop Chart'!$M$5:$M$201,0),"")</f>
        <v/>
      </c>
      <c r="F128" s="433" t="str">
        <f>IF(ISTEXT(A128),SUMIF('Codified Game Plan'!$A$3:$A$477,'Sales Forecast'!A128,'Codified Game Plan'!$J$3:$J$477),"")</f>
        <v/>
      </c>
      <c r="G128" s="431" t="str">
        <f t="shared" si="1"/>
        <v/>
      </c>
      <c r="H128" s="434" t="str">
        <f t="shared" si="2"/>
        <v/>
      </c>
      <c r="I128" s="435">
        <f t="shared" si="3"/>
        <v>0</v>
      </c>
      <c r="J128" s="436"/>
      <c r="K128" s="438"/>
      <c r="L128" s="438"/>
      <c r="M128" s="438"/>
      <c r="N128" s="438"/>
      <c r="O128" s="439"/>
      <c r="P128" s="437"/>
      <c r="Q128" s="437"/>
      <c r="R128" s="437"/>
      <c r="S128" s="437"/>
      <c r="T128" s="437"/>
      <c r="U128" s="437"/>
      <c r="V128" s="437"/>
      <c r="W128" s="437"/>
      <c r="X128" s="437"/>
      <c r="Y128" s="437"/>
      <c r="Z128" s="437"/>
      <c r="AA128" s="437"/>
      <c r="AB128" s="437"/>
      <c r="AC128" s="437"/>
      <c r="AD128" s="437"/>
      <c r="AE128" s="437"/>
      <c r="AF128" s="437"/>
    </row>
    <row r="129" ht="15.75" customHeight="1">
      <c r="A129" s="440"/>
      <c r="B129" s="84" t="str">
        <f>IF(ISTEXT(A129),SUMIF('Codified Game Plan'!$A$3:$A$477,'Sales Forecast'!A129,'Codified Game Plan'!$F$3:$F$477),"")</f>
        <v/>
      </c>
      <c r="C129" s="430" t="str">
        <f t="array" ref="C129">IF(ISTEXT(A129),XLOOKUP($A129,'Crop Chart'!$A$5:$A$201,'Crop Chart'!$J$5:$J$201,0),"")</f>
        <v/>
      </c>
      <c r="D129" s="431" t="str">
        <f t="array" ref="D129">IF(ISTEXT(A129),XLOOKUP($A129,'Crop Chart'!$A$5:$A$201,'Crop Chart'!$L$5:$L$201,0),"")</f>
        <v/>
      </c>
      <c r="E129" s="432" t="str">
        <f t="array" ref="E129">IF(ISTEXT(A129),XLOOKUP($A129,'Crop Chart'!$A$5:$A$201,'Crop Chart'!$M$5:$M$201,0),"")</f>
        <v/>
      </c>
      <c r="F129" s="433" t="str">
        <f>IF(ISTEXT(A129),SUMIF('Codified Game Plan'!$A$3:$A$477,'Sales Forecast'!A129,'Codified Game Plan'!$J$3:$J$477),"")</f>
        <v/>
      </c>
      <c r="G129" s="431" t="str">
        <f t="shared" si="1"/>
        <v/>
      </c>
      <c r="H129" s="434" t="str">
        <f t="shared" si="2"/>
        <v/>
      </c>
      <c r="I129" s="435">
        <f t="shared" si="3"/>
        <v>0</v>
      </c>
      <c r="J129" s="436"/>
      <c r="K129" s="438"/>
      <c r="L129" s="438"/>
      <c r="M129" s="438"/>
      <c r="N129" s="438"/>
      <c r="O129" s="439"/>
      <c r="P129" s="437"/>
      <c r="Q129" s="437"/>
      <c r="R129" s="437"/>
      <c r="S129" s="437"/>
      <c r="T129" s="437"/>
      <c r="U129" s="437"/>
      <c r="V129" s="437"/>
      <c r="W129" s="437"/>
      <c r="X129" s="437"/>
      <c r="Y129" s="437"/>
      <c r="Z129" s="437"/>
      <c r="AA129" s="437"/>
      <c r="AB129" s="437"/>
      <c r="AC129" s="437"/>
      <c r="AD129" s="437"/>
      <c r="AE129" s="437"/>
      <c r="AF129" s="437"/>
    </row>
    <row r="130" ht="15.75" customHeight="1">
      <c r="A130" s="440"/>
      <c r="B130" s="84" t="str">
        <f>IF(ISTEXT(A130),SUMIF('Codified Game Plan'!$A$3:$A$477,'Sales Forecast'!A130,'Codified Game Plan'!$F$3:$F$477),"")</f>
        <v/>
      </c>
      <c r="C130" s="430" t="str">
        <f t="array" ref="C130">IF(ISTEXT(A130),XLOOKUP($A130,'Crop Chart'!$A$5:$A$201,'Crop Chart'!$J$5:$J$201,0),"")</f>
        <v/>
      </c>
      <c r="D130" s="431" t="str">
        <f t="array" ref="D130">IF(ISTEXT(A130),XLOOKUP($A130,'Crop Chart'!$A$5:$A$201,'Crop Chart'!$L$5:$L$201,0),"")</f>
        <v/>
      </c>
      <c r="E130" s="432" t="str">
        <f t="array" ref="E130">IF(ISTEXT(A130),XLOOKUP($A130,'Crop Chart'!$A$5:$A$201,'Crop Chart'!$M$5:$M$201,0),"")</f>
        <v/>
      </c>
      <c r="F130" s="433" t="str">
        <f>IF(ISTEXT(A130),SUMIF('Codified Game Plan'!$A$3:$A$477,'Sales Forecast'!A130,'Codified Game Plan'!$J$3:$J$477),"")</f>
        <v/>
      </c>
      <c r="G130" s="431" t="str">
        <f t="shared" si="1"/>
        <v/>
      </c>
      <c r="H130" s="434" t="str">
        <f t="shared" si="2"/>
        <v/>
      </c>
      <c r="I130" s="435">
        <f t="shared" si="3"/>
        <v>0</v>
      </c>
      <c r="J130" s="436"/>
      <c r="K130" s="438"/>
      <c r="L130" s="438"/>
      <c r="M130" s="438"/>
      <c r="N130" s="438"/>
      <c r="O130" s="439"/>
      <c r="P130" s="437"/>
      <c r="Q130" s="437"/>
      <c r="R130" s="437"/>
      <c r="S130" s="437"/>
      <c r="T130" s="437"/>
      <c r="U130" s="437"/>
      <c r="V130" s="437"/>
      <c r="W130" s="437"/>
      <c r="X130" s="437"/>
      <c r="Y130" s="437"/>
      <c r="Z130" s="437"/>
      <c r="AA130" s="437"/>
      <c r="AB130" s="437"/>
      <c r="AC130" s="437"/>
      <c r="AD130" s="437"/>
      <c r="AE130" s="437"/>
      <c r="AF130" s="437"/>
    </row>
    <row r="131" ht="15.75" customHeight="1">
      <c r="A131" s="440"/>
      <c r="B131" s="84" t="str">
        <f>IF(ISTEXT(A131),SUMIF('Codified Game Plan'!$A$3:$A$477,'Sales Forecast'!A131,'Codified Game Plan'!$F$3:$F$477),"")</f>
        <v/>
      </c>
      <c r="C131" s="430" t="str">
        <f t="array" ref="C131">IF(ISTEXT(A131),XLOOKUP($A131,'Crop Chart'!$A$5:$A$201,'Crop Chart'!$J$5:$J$201,0),"")</f>
        <v/>
      </c>
      <c r="D131" s="431" t="str">
        <f t="array" ref="D131">IF(ISTEXT(A131),XLOOKUP($A131,'Crop Chart'!$A$5:$A$201,'Crop Chart'!$L$5:$L$201,0),"")</f>
        <v/>
      </c>
      <c r="E131" s="432" t="str">
        <f t="array" ref="E131">IF(ISTEXT(A131),XLOOKUP($A131,'Crop Chart'!$A$5:$A$201,'Crop Chart'!$M$5:$M$201,0),"")</f>
        <v/>
      </c>
      <c r="F131" s="433" t="str">
        <f>IF(ISTEXT(A131),SUMIF('Codified Game Plan'!$A$3:$A$477,'Sales Forecast'!A131,'Codified Game Plan'!$J$3:$J$477),"")</f>
        <v/>
      </c>
      <c r="G131" s="431" t="str">
        <f t="shared" si="1"/>
        <v/>
      </c>
      <c r="H131" s="434" t="str">
        <f t="shared" si="2"/>
        <v/>
      </c>
      <c r="I131" s="435">
        <f t="shared" si="3"/>
        <v>0</v>
      </c>
      <c r="J131" s="436"/>
      <c r="K131" s="438"/>
      <c r="L131" s="438"/>
      <c r="M131" s="438"/>
      <c r="N131" s="438"/>
      <c r="O131" s="439"/>
      <c r="P131" s="437"/>
      <c r="Q131" s="437"/>
      <c r="R131" s="437"/>
      <c r="S131" s="437"/>
      <c r="T131" s="437"/>
      <c r="U131" s="437"/>
      <c r="V131" s="437"/>
      <c r="W131" s="437"/>
      <c r="X131" s="437"/>
      <c r="Y131" s="437"/>
      <c r="Z131" s="437"/>
      <c r="AA131" s="437"/>
      <c r="AB131" s="437"/>
      <c r="AC131" s="437"/>
      <c r="AD131" s="437"/>
      <c r="AE131" s="437"/>
      <c r="AF131" s="437"/>
    </row>
    <row r="132" ht="15.75" customHeight="1">
      <c r="A132" s="440"/>
      <c r="B132" s="84" t="str">
        <f>IF(ISTEXT(A132),SUMIF('Codified Game Plan'!$A$3:$A$477,'Sales Forecast'!A132,'Codified Game Plan'!$F$3:$F$477),"")</f>
        <v/>
      </c>
      <c r="C132" s="430" t="str">
        <f t="array" ref="C132">IF(ISTEXT(A132),XLOOKUP($A132,'Crop Chart'!$A$5:$A$201,'Crop Chart'!$J$5:$J$201,0),"")</f>
        <v/>
      </c>
      <c r="D132" s="431" t="str">
        <f t="array" ref="D132">IF(ISTEXT(A132),XLOOKUP($A132,'Crop Chart'!$A$5:$A$201,'Crop Chart'!$L$5:$L$201,0),"")</f>
        <v/>
      </c>
      <c r="E132" s="432" t="str">
        <f t="array" ref="E132">IF(ISTEXT(A132),XLOOKUP($A132,'Crop Chart'!$A$5:$A$201,'Crop Chart'!$M$5:$M$201,0),"")</f>
        <v/>
      </c>
      <c r="F132" s="433" t="str">
        <f>IF(ISTEXT(A132),SUMIF('Codified Game Plan'!$A$3:$A$477,'Sales Forecast'!A132,'Codified Game Plan'!$J$3:$J$477),"")</f>
        <v/>
      </c>
      <c r="G132" s="431" t="str">
        <f t="shared" si="1"/>
        <v/>
      </c>
      <c r="H132" s="434" t="str">
        <f t="shared" si="2"/>
        <v/>
      </c>
      <c r="I132" s="435">
        <f t="shared" si="3"/>
        <v>0</v>
      </c>
      <c r="J132" s="436"/>
      <c r="K132" s="438"/>
      <c r="L132" s="438"/>
      <c r="M132" s="438"/>
      <c r="N132" s="438"/>
      <c r="O132" s="439"/>
      <c r="P132" s="437"/>
      <c r="Q132" s="437"/>
      <c r="R132" s="437"/>
      <c r="S132" s="437"/>
      <c r="T132" s="437"/>
      <c r="U132" s="437"/>
      <c r="V132" s="437"/>
      <c r="W132" s="437"/>
      <c r="X132" s="437"/>
      <c r="Y132" s="437"/>
      <c r="Z132" s="437"/>
      <c r="AA132" s="437"/>
      <c r="AB132" s="437"/>
      <c r="AC132" s="437"/>
      <c r="AD132" s="437"/>
      <c r="AE132" s="437"/>
      <c r="AF132" s="437"/>
    </row>
    <row r="133" ht="15.75" customHeight="1">
      <c r="A133" s="440"/>
      <c r="B133" s="84" t="str">
        <f>IF(ISTEXT(A133),SUMIF('Codified Game Plan'!$A$3:$A$477,'Sales Forecast'!A133,'Codified Game Plan'!$F$3:$F$477),"")</f>
        <v/>
      </c>
      <c r="C133" s="430" t="str">
        <f t="array" ref="C133">IF(ISTEXT(A133),XLOOKUP($A133,'Crop Chart'!$A$5:$A$201,'Crop Chart'!$J$5:$J$201,0),"")</f>
        <v/>
      </c>
      <c r="D133" s="431" t="str">
        <f t="array" ref="D133">IF(ISTEXT(A133),XLOOKUP($A133,'Crop Chart'!$A$5:$A$201,'Crop Chart'!$L$5:$L$201,0),"")</f>
        <v/>
      </c>
      <c r="E133" s="432" t="str">
        <f t="array" ref="E133">IF(ISTEXT(A133),XLOOKUP($A133,'Crop Chart'!$A$5:$A$201,'Crop Chart'!$M$5:$M$201,0),"")</f>
        <v/>
      </c>
      <c r="F133" s="433" t="str">
        <f>IF(ISTEXT(A133),SUMIF('Codified Game Plan'!$A$3:$A$477,'Sales Forecast'!A133,'Codified Game Plan'!$J$3:$J$477),"")</f>
        <v/>
      </c>
      <c r="G133" s="431" t="str">
        <f t="shared" si="1"/>
        <v/>
      </c>
      <c r="H133" s="434" t="str">
        <f t="shared" si="2"/>
        <v/>
      </c>
      <c r="I133" s="435">
        <f t="shared" si="3"/>
        <v>0</v>
      </c>
      <c r="J133" s="436"/>
      <c r="K133" s="438"/>
      <c r="L133" s="438"/>
      <c r="M133" s="438"/>
      <c r="N133" s="438"/>
      <c r="O133" s="439"/>
      <c r="P133" s="437"/>
      <c r="Q133" s="437"/>
      <c r="R133" s="437"/>
      <c r="S133" s="437"/>
      <c r="T133" s="437"/>
      <c r="U133" s="437"/>
      <c r="V133" s="437"/>
      <c r="W133" s="437"/>
      <c r="X133" s="437"/>
      <c r="Y133" s="437"/>
      <c r="Z133" s="437"/>
      <c r="AA133" s="437"/>
      <c r="AB133" s="437"/>
      <c r="AC133" s="437"/>
      <c r="AD133" s="437"/>
      <c r="AE133" s="437"/>
      <c r="AF133" s="437"/>
    </row>
    <row r="134" ht="15.75" customHeight="1">
      <c r="A134" s="440"/>
      <c r="B134" s="84" t="str">
        <f>IF(ISTEXT(A134),SUMIF('Codified Game Plan'!$A$3:$A$477,'Sales Forecast'!A134,'Codified Game Plan'!$F$3:$F$477),"")</f>
        <v/>
      </c>
      <c r="C134" s="430" t="str">
        <f t="array" ref="C134">IF(ISTEXT(A134),XLOOKUP($A134,'Crop Chart'!$A$5:$A$201,'Crop Chart'!$J$5:$J$201,0),"")</f>
        <v/>
      </c>
      <c r="D134" s="431" t="str">
        <f t="array" ref="D134">IF(ISTEXT(A134),XLOOKUP($A134,'Crop Chart'!$A$5:$A$201,'Crop Chart'!$L$5:$L$201,0),"")</f>
        <v/>
      </c>
      <c r="E134" s="432" t="str">
        <f t="array" ref="E134">IF(ISTEXT(A134),XLOOKUP($A134,'Crop Chart'!$A$5:$A$201,'Crop Chart'!$M$5:$M$201,0),"")</f>
        <v/>
      </c>
      <c r="F134" s="433" t="str">
        <f>IF(ISTEXT(A134),SUMIF('Codified Game Plan'!$A$3:$A$477,'Sales Forecast'!A134,'Codified Game Plan'!$J$3:$J$477),"")</f>
        <v/>
      </c>
      <c r="G134" s="431" t="str">
        <f t="shared" si="1"/>
        <v/>
      </c>
      <c r="H134" s="434" t="str">
        <f t="shared" si="2"/>
        <v/>
      </c>
      <c r="I134" s="435">
        <f t="shared" si="3"/>
        <v>0</v>
      </c>
      <c r="J134" s="436"/>
      <c r="K134" s="438"/>
      <c r="L134" s="438"/>
      <c r="M134" s="438"/>
      <c r="N134" s="438"/>
      <c r="O134" s="439"/>
      <c r="P134" s="437"/>
      <c r="Q134" s="437"/>
      <c r="R134" s="437"/>
      <c r="S134" s="437"/>
      <c r="T134" s="437"/>
      <c r="U134" s="437"/>
      <c r="V134" s="437"/>
      <c r="W134" s="437"/>
      <c r="X134" s="437"/>
      <c r="Y134" s="437"/>
      <c r="Z134" s="437"/>
      <c r="AA134" s="437"/>
      <c r="AB134" s="437"/>
      <c r="AC134" s="437"/>
      <c r="AD134" s="437"/>
      <c r="AE134" s="437"/>
      <c r="AF134" s="437"/>
    </row>
    <row r="135" ht="15.75" customHeight="1">
      <c r="A135" s="440"/>
      <c r="B135" s="84" t="str">
        <f>IF(ISTEXT(A135),SUMIF('Codified Game Plan'!$A$3:$A$477,'Sales Forecast'!A135,'Codified Game Plan'!$F$3:$F$477),"")</f>
        <v/>
      </c>
      <c r="C135" s="430" t="str">
        <f t="array" ref="C135">IF(ISTEXT(A135),XLOOKUP($A135,'Crop Chart'!$A$5:$A$201,'Crop Chart'!$J$5:$J$201,0),"")</f>
        <v/>
      </c>
      <c r="D135" s="431" t="str">
        <f t="array" ref="D135">IF(ISTEXT(A135),XLOOKUP($A135,'Crop Chart'!$A$5:$A$201,'Crop Chart'!$L$5:$L$201,0),"")</f>
        <v/>
      </c>
      <c r="E135" s="432" t="str">
        <f t="array" ref="E135">IF(ISTEXT(A135),XLOOKUP($A135,'Crop Chart'!$A$5:$A$201,'Crop Chart'!$M$5:$M$201,0),"")</f>
        <v/>
      </c>
      <c r="F135" s="433" t="str">
        <f>IF(ISTEXT(A135),SUMIF('Codified Game Plan'!$A$3:$A$477,'Sales Forecast'!A135,'Codified Game Plan'!$J$3:$J$477),"")</f>
        <v/>
      </c>
      <c r="G135" s="431" t="str">
        <f t="shared" si="1"/>
        <v/>
      </c>
      <c r="H135" s="434" t="str">
        <f t="shared" si="2"/>
        <v/>
      </c>
      <c r="I135" s="435">
        <f t="shared" si="3"/>
        <v>0</v>
      </c>
      <c r="J135" s="436"/>
      <c r="K135" s="438"/>
      <c r="L135" s="438"/>
      <c r="M135" s="438"/>
      <c r="N135" s="438"/>
      <c r="O135" s="439"/>
      <c r="P135" s="437"/>
      <c r="Q135" s="437"/>
      <c r="R135" s="437"/>
      <c r="S135" s="437"/>
      <c r="T135" s="437"/>
      <c r="U135" s="437"/>
      <c r="V135" s="437"/>
      <c r="W135" s="437"/>
      <c r="X135" s="437"/>
      <c r="Y135" s="437"/>
      <c r="Z135" s="437"/>
      <c r="AA135" s="437"/>
      <c r="AB135" s="437"/>
      <c r="AC135" s="437"/>
      <c r="AD135" s="437"/>
      <c r="AE135" s="437"/>
      <c r="AF135" s="437"/>
    </row>
    <row r="136" ht="15.75" customHeight="1">
      <c r="A136" s="440"/>
      <c r="B136" s="84" t="str">
        <f>IF(ISTEXT(A136),SUMIF('Codified Game Plan'!$A$3:$A$477,'Sales Forecast'!A136,'Codified Game Plan'!$F$3:$F$477),"")</f>
        <v/>
      </c>
      <c r="C136" s="430" t="str">
        <f t="array" ref="C136">IF(ISTEXT(A136),XLOOKUP($A136,'Crop Chart'!$A$5:$A$201,'Crop Chart'!$J$5:$J$201,0),"")</f>
        <v/>
      </c>
      <c r="D136" s="431" t="str">
        <f t="array" ref="D136">IF(ISTEXT(A136),XLOOKUP($A136,'Crop Chart'!$A$5:$A$201,'Crop Chart'!$L$5:$L$201,0),"")</f>
        <v/>
      </c>
      <c r="E136" s="432" t="str">
        <f t="array" ref="E136">IF(ISTEXT(A136),XLOOKUP($A136,'Crop Chart'!$A$5:$A$201,'Crop Chart'!$M$5:$M$201,0),"")</f>
        <v/>
      </c>
      <c r="F136" s="433" t="str">
        <f>IF(ISTEXT(A136),SUMIF('Codified Game Plan'!$A$3:$A$477,'Sales Forecast'!A136,'Codified Game Plan'!$J$3:$J$477),"")</f>
        <v/>
      </c>
      <c r="G136" s="431" t="str">
        <f t="shared" si="1"/>
        <v/>
      </c>
      <c r="H136" s="434" t="str">
        <f t="shared" si="2"/>
        <v/>
      </c>
      <c r="I136" s="435">
        <f t="shared" si="3"/>
        <v>0</v>
      </c>
      <c r="J136" s="436"/>
      <c r="K136" s="438"/>
      <c r="L136" s="438"/>
      <c r="M136" s="438"/>
      <c r="N136" s="438"/>
      <c r="O136" s="439"/>
      <c r="P136" s="437"/>
      <c r="Q136" s="437"/>
      <c r="R136" s="437"/>
      <c r="S136" s="437"/>
      <c r="T136" s="437"/>
      <c r="U136" s="437"/>
      <c r="V136" s="437"/>
      <c r="W136" s="437"/>
      <c r="X136" s="437"/>
      <c r="Y136" s="437"/>
      <c r="Z136" s="437"/>
      <c r="AA136" s="437"/>
      <c r="AB136" s="437"/>
      <c r="AC136" s="437"/>
      <c r="AD136" s="437"/>
      <c r="AE136" s="437"/>
      <c r="AF136" s="437"/>
    </row>
    <row r="137" ht="15.75" customHeight="1">
      <c r="A137" s="440"/>
      <c r="B137" s="84" t="str">
        <f>IF(ISTEXT(A137),SUMIF('Codified Game Plan'!$A$3:$A$477,'Sales Forecast'!A137,'Codified Game Plan'!$F$3:$F$477),"")</f>
        <v/>
      </c>
      <c r="C137" s="430" t="str">
        <f t="array" ref="C137">IF(ISTEXT(A137),XLOOKUP($A137,'Crop Chart'!$A$5:$A$201,'Crop Chart'!$J$5:$J$201,0),"")</f>
        <v/>
      </c>
      <c r="D137" s="431" t="str">
        <f t="array" ref="D137">IF(ISTEXT(A137),XLOOKUP($A137,'Crop Chart'!$A$5:$A$201,'Crop Chart'!$L$5:$L$201,0),"")</f>
        <v/>
      </c>
      <c r="E137" s="432" t="str">
        <f t="array" ref="E137">IF(ISTEXT(A137),XLOOKUP($A137,'Crop Chart'!$A$5:$A$201,'Crop Chart'!$M$5:$M$201,0),"")</f>
        <v/>
      </c>
      <c r="F137" s="433" t="str">
        <f>IF(ISTEXT(A137),SUMIF('Codified Game Plan'!$A$3:$A$477,'Sales Forecast'!A137,'Codified Game Plan'!$J$3:$J$477),"")</f>
        <v/>
      </c>
      <c r="G137" s="431" t="str">
        <f t="shared" si="1"/>
        <v/>
      </c>
      <c r="H137" s="434" t="str">
        <f t="shared" si="2"/>
        <v/>
      </c>
      <c r="I137" s="435">
        <f t="shared" si="3"/>
        <v>0</v>
      </c>
      <c r="J137" s="436"/>
      <c r="K137" s="438"/>
      <c r="L137" s="438"/>
      <c r="M137" s="438"/>
      <c r="N137" s="438"/>
      <c r="O137" s="439"/>
      <c r="P137" s="437"/>
      <c r="Q137" s="437"/>
      <c r="R137" s="437"/>
      <c r="S137" s="437"/>
      <c r="T137" s="437"/>
      <c r="U137" s="437"/>
      <c r="V137" s="437"/>
      <c r="W137" s="437"/>
      <c r="X137" s="437"/>
      <c r="Y137" s="437"/>
      <c r="Z137" s="437"/>
      <c r="AA137" s="437"/>
      <c r="AB137" s="437"/>
      <c r="AC137" s="437"/>
      <c r="AD137" s="437"/>
      <c r="AE137" s="437"/>
      <c r="AF137" s="437"/>
    </row>
    <row r="138" ht="15.75" customHeight="1">
      <c r="A138" s="440"/>
      <c r="B138" s="84" t="str">
        <f>IF(ISTEXT(A138),SUMIF('Codified Game Plan'!$A$3:$A$477,'Sales Forecast'!A138,'Codified Game Plan'!$F$3:$F$477),"")</f>
        <v/>
      </c>
      <c r="C138" s="430" t="str">
        <f t="array" ref="C138">IF(ISTEXT(A138),XLOOKUP($A138,'Crop Chart'!$A$5:$A$201,'Crop Chart'!$J$5:$J$201,0),"")</f>
        <v/>
      </c>
      <c r="D138" s="431" t="str">
        <f t="array" ref="D138">IF(ISTEXT(A138),XLOOKUP($A138,'Crop Chart'!$A$5:$A$201,'Crop Chart'!$L$5:$L$201,0),"")</f>
        <v/>
      </c>
      <c r="E138" s="432" t="str">
        <f t="array" ref="E138">IF(ISTEXT(A138),XLOOKUP($A138,'Crop Chart'!$A$5:$A$201,'Crop Chart'!$M$5:$M$201,0),"")</f>
        <v/>
      </c>
      <c r="F138" s="433" t="str">
        <f>IF(ISTEXT(A138),SUMIF('Codified Game Plan'!$A$3:$A$477,'Sales Forecast'!A138,'Codified Game Plan'!$J$3:$J$477),"")</f>
        <v/>
      </c>
      <c r="G138" s="431" t="str">
        <f t="shared" si="1"/>
        <v/>
      </c>
      <c r="H138" s="434" t="str">
        <f t="shared" si="2"/>
        <v/>
      </c>
      <c r="I138" s="435">
        <f t="shared" si="3"/>
        <v>0</v>
      </c>
      <c r="J138" s="436"/>
      <c r="K138" s="438"/>
      <c r="L138" s="438"/>
      <c r="M138" s="438"/>
      <c r="N138" s="438"/>
      <c r="O138" s="439"/>
      <c r="P138" s="437"/>
      <c r="Q138" s="437"/>
      <c r="R138" s="437"/>
      <c r="S138" s="437"/>
      <c r="T138" s="437"/>
      <c r="U138" s="437"/>
      <c r="V138" s="437"/>
      <c r="W138" s="437"/>
      <c r="X138" s="437"/>
      <c r="Y138" s="437"/>
      <c r="Z138" s="437"/>
      <c r="AA138" s="437"/>
      <c r="AB138" s="437"/>
      <c r="AC138" s="437"/>
      <c r="AD138" s="437"/>
      <c r="AE138" s="437"/>
      <c r="AF138" s="437"/>
    </row>
    <row r="139" ht="15.75" customHeight="1">
      <c r="A139" s="440"/>
      <c r="B139" s="84" t="str">
        <f>IF(ISTEXT(A139),SUMIF('Codified Game Plan'!$A$3:$A$477,'Sales Forecast'!A139,'Codified Game Plan'!$F$3:$F$477),"")</f>
        <v/>
      </c>
      <c r="C139" s="430" t="str">
        <f t="array" ref="C139">IF(ISTEXT(A139),XLOOKUP($A139,'Crop Chart'!$A$5:$A$201,'Crop Chart'!$J$5:$J$201,0),"")</f>
        <v/>
      </c>
      <c r="D139" s="431" t="str">
        <f t="array" ref="D139">IF(ISTEXT(A139),XLOOKUP($A139,'Crop Chart'!$A$5:$A$201,'Crop Chart'!$L$5:$L$201,0),"")</f>
        <v/>
      </c>
      <c r="E139" s="432" t="str">
        <f t="array" ref="E139">IF(ISTEXT(A139),XLOOKUP($A139,'Crop Chart'!$A$5:$A$201,'Crop Chart'!$M$5:$M$201,0),"")</f>
        <v/>
      </c>
      <c r="F139" s="433" t="str">
        <f>IF(ISTEXT(A139),SUMIF('Codified Game Plan'!$A$3:$A$477,'Sales Forecast'!A139,'Codified Game Plan'!$J$3:$J$477),"")</f>
        <v/>
      </c>
      <c r="G139" s="431" t="str">
        <f t="shared" si="1"/>
        <v/>
      </c>
      <c r="H139" s="434" t="str">
        <f t="shared" si="2"/>
        <v/>
      </c>
      <c r="I139" s="435">
        <f t="shared" si="3"/>
        <v>0</v>
      </c>
      <c r="J139" s="436"/>
      <c r="K139" s="438"/>
      <c r="L139" s="438"/>
      <c r="M139" s="438"/>
      <c r="N139" s="438"/>
      <c r="O139" s="439"/>
      <c r="P139" s="437"/>
      <c r="Q139" s="437"/>
      <c r="R139" s="437"/>
      <c r="S139" s="437"/>
      <c r="T139" s="437"/>
      <c r="U139" s="437"/>
      <c r="V139" s="437"/>
      <c r="W139" s="437"/>
      <c r="X139" s="437"/>
      <c r="Y139" s="437"/>
      <c r="Z139" s="437"/>
      <c r="AA139" s="437"/>
      <c r="AB139" s="437"/>
      <c r="AC139" s="437"/>
      <c r="AD139" s="437"/>
      <c r="AE139" s="437"/>
      <c r="AF139" s="437"/>
    </row>
    <row r="140" ht="15.75" customHeight="1">
      <c r="A140" s="440"/>
      <c r="B140" s="84" t="str">
        <f>IF(ISTEXT(A140),SUMIF('Codified Game Plan'!$A$3:$A$477,'Sales Forecast'!A140,'Codified Game Plan'!$F$3:$F$477),"")</f>
        <v/>
      </c>
      <c r="C140" s="430" t="str">
        <f t="array" ref="C140">IF(ISTEXT(A140),XLOOKUP($A140,'Crop Chart'!$A$5:$A$201,'Crop Chart'!$J$5:$J$201,0),"")</f>
        <v/>
      </c>
      <c r="D140" s="431" t="str">
        <f t="array" ref="D140">IF(ISTEXT(A140),XLOOKUP($A140,'Crop Chart'!$A$5:$A$201,'Crop Chart'!$L$5:$L$201,0),"")</f>
        <v/>
      </c>
      <c r="E140" s="432" t="str">
        <f t="array" ref="E140">IF(ISTEXT(A140),XLOOKUP($A140,'Crop Chart'!$A$5:$A$201,'Crop Chart'!$M$5:$M$201,0),"")</f>
        <v/>
      </c>
      <c r="F140" s="433" t="str">
        <f>IF(ISTEXT(A140),SUMIF('Codified Game Plan'!$A$3:$A$477,'Sales Forecast'!A140,'Codified Game Plan'!$J$3:$J$477),"")</f>
        <v/>
      </c>
      <c r="G140" s="431" t="str">
        <f t="shared" si="1"/>
        <v/>
      </c>
      <c r="H140" s="434" t="str">
        <f t="shared" si="2"/>
        <v/>
      </c>
      <c r="I140" s="435">
        <f t="shared" si="3"/>
        <v>0</v>
      </c>
      <c r="J140" s="436"/>
      <c r="K140" s="438"/>
      <c r="L140" s="438"/>
      <c r="M140" s="438"/>
      <c r="N140" s="438"/>
      <c r="O140" s="439"/>
      <c r="P140" s="437"/>
      <c r="Q140" s="437"/>
      <c r="R140" s="437"/>
      <c r="S140" s="437"/>
      <c r="T140" s="437"/>
      <c r="U140" s="437"/>
      <c r="V140" s="437"/>
      <c r="W140" s="437"/>
      <c r="X140" s="437"/>
      <c r="Y140" s="437"/>
      <c r="Z140" s="437"/>
      <c r="AA140" s="437"/>
      <c r="AB140" s="437"/>
      <c r="AC140" s="437"/>
      <c r="AD140" s="437"/>
      <c r="AE140" s="437"/>
      <c r="AF140" s="437"/>
    </row>
    <row r="141" ht="15.75" customHeight="1">
      <c r="A141" s="440"/>
      <c r="B141" s="84" t="str">
        <f>IF(ISTEXT(A141),SUMIF('Codified Game Plan'!$A$3:$A$477,'Sales Forecast'!A141,'Codified Game Plan'!$F$3:$F$477),"")</f>
        <v/>
      </c>
      <c r="C141" s="430" t="str">
        <f t="array" ref="C141">IF(ISTEXT(A141),XLOOKUP($A141,'Crop Chart'!$A$5:$A$201,'Crop Chart'!$J$5:$J$201,0),"")</f>
        <v/>
      </c>
      <c r="D141" s="431" t="str">
        <f t="array" ref="D141">IF(ISTEXT(A141),XLOOKUP($A141,'Crop Chart'!$A$5:$A$201,'Crop Chart'!$L$5:$L$201,0),"")</f>
        <v/>
      </c>
      <c r="E141" s="432" t="str">
        <f t="array" ref="E141">IF(ISTEXT(A141),XLOOKUP($A141,'Crop Chart'!$A$5:$A$201,'Crop Chart'!$M$5:$M$201,0),"")</f>
        <v/>
      </c>
      <c r="F141" s="433" t="str">
        <f>IF(ISTEXT(A141),SUMIF('Codified Game Plan'!$A$3:$A$477,'Sales Forecast'!A141,'Codified Game Plan'!$J$3:$J$477),"")</f>
        <v/>
      </c>
      <c r="G141" s="431" t="str">
        <f t="shared" si="1"/>
        <v/>
      </c>
      <c r="H141" s="434" t="str">
        <f t="shared" si="2"/>
        <v/>
      </c>
      <c r="I141" s="435">
        <f t="shared" si="3"/>
        <v>0</v>
      </c>
      <c r="J141" s="436"/>
      <c r="K141" s="438"/>
      <c r="L141" s="438"/>
      <c r="M141" s="438"/>
      <c r="N141" s="438"/>
      <c r="O141" s="439"/>
      <c r="P141" s="437"/>
      <c r="Q141" s="437"/>
      <c r="R141" s="437"/>
      <c r="S141" s="437"/>
      <c r="T141" s="437"/>
      <c r="U141" s="437"/>
      <c r="V141" s="437"/>
      <c r="W141" s="437"/>
      <c r="X141" s="437"/>
      <c r="Y141" s="437"/>
      <c r="Z141" s="437"/>
      <c r="AA141" s="437"/>
      <c r="AB141" s="437"/>
      <c r="AC141" s="437"/>
      <c r="AD141" s="437"/>
      <c r="AE141" s="437"/>
      <c r="AF141" s="437"/>
    </row>
    <row r="142" ht="15.75" customHeight="1">
      <c r="A142" s="440"/>
      <c r="B142" s="84" t="str">
        <f>IF(ISTEXT(A142),SUMIF('Codified Game Plan'!$A$3:$A$477,'Sales Forecast'!A142,'Codified Game Plan'!$F$3:$F$477),"")</f>
        <v/>
      </c>
      <c r="C142" s="430" t="str">
        <f t="array" ref="C142">IF(ISTEXT(A142),XLOOKUP($A142,'Crop Chart'!$A$5:$A$201,'Crop Chart'!$J$5:$J$201,0),"")</f>
        <v/>
      </c>
      <c r="D142" s="431" t="str">
        <f t="array" ref="D142">IF(ISTEXT(A142),XLOOKUP($A142,'Crop Chart'!$A$5:$A$201,'Crop Chart'!$L$5:$L$201,0),"")</f>
        <v/>
      </c>
      <c r="E142" s="432" t="str">
        <f t="array" ref="E142">IF(ISTEXT(A142),XLOOKUP($A142,'Crop Chart'!$A$5:$A$201,'Crop Chart'!$M$5:$M$201,0),"")</f>
        <v/>
      </c>
      <c r="F142" s="433" t="str">
        <f>IF(ISTEXT(A142),SUMIF('Codified Game Plan'!$A$3:$A$477,'Sales Forecast'!A142,'Codified Game Plan'!$J$3:$J$477),"")</f>
        <v/>
      </c>
      <c r="G142" s="431" t="str">
        <f t="shared" si="1"/>
        <v/>
      </c>
      <c r="H142" s="434" t="str">
        <f t="shared" si="2"/>
        <v/>
      </c>
      <c r="I142" s="435">
        <f t="shared" si="3"/>
        <v>0</v>
      </c>
      <c r="J142" s="436"/>
      <c r="K142" s="438"/>
      <c r="L142" s="438"/>
      <c r="M142" s="438"/>
      <c r="N142" s="438"/>
      <c r="O142" s="439"/>
      <c r="P142" s="437"/>
      <c r="Q142" s="437"/>
      <c r="R142" s="437"/>
      <c r="S142" s="437"/>
      <c r="T142" s="437"/>
      <c r="U142" s="437"/>
      <c r="V142" s="437"/>
      <c r="W142" s="437"/>
      <c r="X142" s="437"/>
      <c r="Y142" s="437"/>
      <c r="Z142" s="437"/>
      <c r="AA142" s="437"/>
      <c r="AB142" s="437"/>
      <c r="AC142" s="437"/>
      <c r="AD142" s="437"/>
      <c r="AE142" s="437"/>
      <c r="AF142" s="437"/>
    </row>
    <row r="143" ht="15.75" customHeight="1">
      <c r="A143" s="440"/>
      <c r="B143" s="84" t="str">
        <f>IF(ISTEXT(A143),SUMIF('Codified Game Plan'!$A$3:$A$477,'Sales Forecast'!A143,'Codified Game Plan'!$F$3:$F$477),"")</f>
        <v/>
      </c>
      <c r="C143" s="430" t="str">
        <f t="array" ref="C143">IF(ISTEXT(A143),XLOOKUP($A143,'Crop Chart'!$A$5:$A$201,'Crop Chart'!$J$5:$J$201,0),"")</f>
        <v/>
      </c>
      <c r="D143" s="431" t="str">
        <f t="array" ref="D143">IF(ISTEXT(A143),XLOOKUP($A143,'Crop Chart'!$A$5:$A$201,'Crop Chart'!$L$5:$L$201,0),"")</f>
        <v/>
      </c>
      <c r="E143" s="432" t="str">
        <f t="array" ref="E143">IF(ISTEXT(A143),XLOOKUP($A143,'Crop Chart'!$A$5:$A$201,'Crop Chart'!$M$5:$M$201,0),"")</f>
        <v/>
      </c>
      <c r="F143" s="433" t="str">
        <f>IF(ISTEXT(A143),SUMIF('Codified Game Plan'!$A$3:$A$477,'Sales Forecast'!A143,'Codified Game Plan'!$J$3:$J$477),"")</f>
        <v/>
      </c>
      <c r="G143" s="431" t="str">
        <f t="shared" si="1"/>
        <v/>
      </c>
      <c r="H143" s="434" t="str">
        <f t="shared" si="2"/>
        <v/>
      </c>
      <c r="I143" s="435">
        <f t="shared" si="3"/>
        <v>0</v>
      </c>
      <c r="J143" s="436"/>
      <c r="K143" s="438"/>
      <c r="L143" s="438"/>
      <c r="M143" s="438"/>
      <c r="N143" s="438"/>
      <c r="O143" s="439"/>
      <c r="P143" s="437"/>
      <c r="Q143" s="437"/>
      <c r="R143" s="437"/>
      <c r="S143" s="437"/>
      <c r="T143" s="437"/>
      <c r="U143" s="437"/>
      <c r="V143" s="437"/>
      <c r="W143" s="437"/>
      <c r="X143" s="437"/>
      <c r="Y143" s="437"/>
      <c r="Z143" s="437"/>
      <c r="AA143" s="437"/>
      <c r="AB143" s="437"/>
      <c r="AC143" s="437"/>
      <c r="AD143" s="437"/>
      <c r="AE143" s="437"/>
      <c r="AF143" s="437"/>
    </row>
    <row r="144" ht="15.75" customHeight="1">
      <c r="A144" s="440"/>
      <c r="B144" s="84" t="str">
        <f>IF(ISTEXT(A144),SUMIF('Codified Game Plan'!$A$3:$A$477,'Sales Forecast'!A144,'Codified Game Plan'!$F$3:$F$477),"")</f>
        <v/>
      </c>
      <c r="C144" s="430" t="str">
        <f t="array" ref="C144">IF(ISTEXT(A144),XLOOKUP($A144,'Crop Chart'!$A$5:$A$201,'Crop Chart'!$J$5:$J$201,0),"")</f>
        <v/>
      </c>
      <c r="D144" s="431" t="str">
        <f t="array" ref="D144">IF(ISTEXT(A144),XLOOKUP($A144,'Crop Chart'!$A$5:$A$201,'Crop Chart'!$L$5:$L$201,0),"")</f>
        <v/>
      </c>
      <c r="E144" s="432" t="str">
        <f t="array" ref="E144">IF(ISTEXT(A144),XLOOKUP($A144,'Crop Chart'!$A$5:$A$201,'Crop Chart'!$M$5:$M$201,0),"")</f>
        <v/>
      </c>
      <c r="F144" s="433" t="str">
        <f>IF(ISTEXT(A144),SUMIF('Codified Game Plan'!$A$3:$A$477,'Sales Forecast'!A144,'Codified Game Plan'!$J$3:$J$477),"")</f>
        <v/>
      </c>
      <c r="G144" s="431" t="str">
        <f t="shared" si="1"/>
        <v/>
      </c>
      <c r="H144" s="434" t="str">
        <f t="shared" si="2"/>
        <v/>
      </c>
      <c r="I144" s="435">
        <f t="shared" si="3"/>
        <v>0</v>
      </c>
      <c r="J144" s="436"/>
      <c r="K144" s="438"/>
      <c r="L144" s="438"/>
      <c r="M144" s="438"/>
      <c r="N144" s="438"/>
      <c r="O144" s="439"/>
      <c r="P144" s="437"/>
      <c r="Q144" s="437"/>
      <c r="R144" s="437"/>
      <c r="S144" s="437"/>
      <c r="T144" s="437"/>
      <c r="U144" s="437"/>
      <c r="V144" s="437"/>
      <c r="W144" s="437"/>
      <c r="X144" s="437"/>
      <c r="Y144" s="437"/>
      <c r="Z144" s="437"/>
      <c r="AA144" s="437"/>
      <c r="AB144" s="437"/>
      <c r="AC144" s="437"/>
      <c r="AD144" s="437"/>
      <c r="AE144" s="437"/>
      <c r="AF144" s="437"/>
    </row>
    <row r="145" ht="15.75" customHeight="1">
      <c r="A145" s="440"/>
      <c r="B145" s="84" t="str">
        <f>IF(ISTEXT(A145),SUMIF('Codified Game Plan'!$A$3:$A$477,'Sales Forecast'!A145,'Codified Game Plan'!$F$3:$F$477),"")</f>
        <v/>
      </c>
      <c r="C145" s="430" t="str">
        <f t="array" ref="C145">IF(ISTEXT(A145),XLOOKUP($A145,'Crop Chart'!$A$5:$A$201,'Crop Chart'!$J$5:$J$201,0),"")</f>
        <v/>
      </c>
      <c r="D145" s="431" t="str">
        <f t="array" ref="D145">IF(ISTEXT(A145),XLOOKUP($A145,'Crop Chart'!$A$5:$A$201,'Crop Chart'!$L$5:$L$201,0),"")</f>
        <v/>
      </c>
      <c r="E145" s="432" t="str">
        <f t="array" ref="E145">IF(ISTEXT(A145),XLOOKUP($A145,'Crop Chart'!$A$5:$A$201,'Crop Chart'!$M$5:$M$201,0),"")</f>
        <v/>
      </c>
      <c r="F145" s="433" t="str">
        <f>IF(ISTEXT(A145),SUMIF('Codified Game Plan'!$A$3:$A$477,'Sales Forecast'!A145,'Codified Game Plan'!$J$3:$J$477),"")</f>
        <v/>
      </c>
      <c r="G145" s="431" t="str">
        <f t="shared" si="1"/>
        <v/>
      </c>
      <c r="H145" s="434" t="str">
        <f t="shared" si="2"/>
        <v/>
      </c>
      <c r="I145" s="435">
        <f t="shared" si="3"/>
        <v>0</v>
      </c>
      <c r="J145" s="436"/>
      <c r="K145" s="438"/>
      <c r="L145" s="438"/>
      <c r="M145" s="438"/>
      <c r="N145" s="438"/>
      <c r="O145" s="439"/>
      <c r="P145" s="437"/>
      <c r="Q145" s="437"/>
      <c r="R145" s="437"/>
      <c r="S145" s="437"/>
      <c r="T145" s="437"/>
      <c r="U145" s="437"/>
      <c r="V145" s="437"/>
      <c r="W145" s="437"/>
      <c r="X145" s="437"/>
      <c r="Y145" s="437"/>
      <c r="Z145" s="437"/>
      <c r="AA145" s="437"/>
      <c r="AB145" s="437"/>
      <c r="AC145" s="437"/>
      <c r="AD145" s="437"/>
      <c r="AE145" s="437"/>
      <c r="AF145" s="437"/>
    </row>
    <row r="146" ht="15.75" customHeight="1">
      <c r="A146" s="440"/>
      <c r="B146" s="84" t="str">
        <f>IF(ISTEXT(A146),SUMIF('Codified Game Plan'!$A$3:$A$477,'Sales Forecast'!A146,'Codified Game Plan'!$F$3:$F$477),"")</f>
        <v/>
      </c>
      <c r="C146" s="430" t="str">
        <f t="array" ref="C146">IF(ISTEXT(A146),XLOOKUP($A146,'Crop Chart'!$A$5:$A$201,'Crop Chart'!$J$5:$J$201,0),"")</f>
        <v/>
      </c>
      <c r="D146" s="431" t="str">
        <f t="array" ref="D146">IF(ISTEXT(A146),XLOOKUP($A146,'Crop Chart'!$A$5:$A$201,'Crop Chart'!$L$5:$L$201,0),"")</f>
        <v/>
      </c>
      <c r="E146" s="432" t="str">
        <f t="array" ref="E146">IF(ISTEXT(A146),XLOOKUP($A146,'Crop Chart'!$A$5:$A$201,'Crop Chart'!$M$5:$M$201,0),"")</f>
        <v/>
      </c>
      <c r="F146" s="433" t="str">
        <f>IF(ISTEXT(A146),SUMIF('Codified Game Plan'!$A$3:$A$477,'Sales Forecast'!A146,'Codified Game Plan'!$J$3:$J$477),"")</f>
        <v/>
      </c>
      <c r="G146" s="431" t="str">
        <f t="shared" si="1"/>
        <v/>
      </c>
      <c r="H146" s="434" t="str">
        <f t="shared" si="2"/>
        <v/>
      </c>
      <c r="I146" s="435">
        <f t="shared" si="3"/>
        <v>0</v>
      </c>
      <c r="J146" s="436"/>
      <c r="K146" s="438"/>
      <c r="L146" s="438"/>
      <c r="M146" s="438"/>
      <c r="N146" s="438"/>
      <c r="O146" s="439"/>
      <c r="P146" s="437"/>
      <c r="Q146" s="437"/>
      <c r="R146" s="437"/>
      <c r="S146" s="437"/>
      <c r="T146" s="437"/>
      <c r="U146" s="437"/>
      <c r="V146" s="437"/>
      <c r="W146" s="437"/>
      <c r="X146" s="437"/>
      <c r="Y146" s="437"/>
      <c r="Z146" s="437"/>
      <c r="AA146" s="437"/>
      <c r="AB146" s="437"/>
      <c r="AC146" s="437"/>
      <c r="AD146" s="437"/>
      <c r="AE146" s="437"/>
      <c r="AF146" s="437"/>
    </row>
    <row r="147" ht="15.75" customHeight="1">
      <c r="A147" s="440"/>
      <c r="B147" s="84" t="str">
        <f>IF(ISTEXT(A147),SUMIF('Codified Game Plan'!$A$3:$A$477,'Sales Forecast'!A147,'Codified Game Plan'!$F$3:$F$477),"")</f>
        <v/>
      </c>
      <c r="C147" s="430" t="str">
        <f t="array" ref="C147">IF(ISTEXT(A147),XLOOKUP($A147,'Crop Chart'!$A$5:$A$201,'Crop Chart'!$J$5:$J$201,0),"")</f>
        <v/>
      </c>
      <c r="D147" s="431" t="str">
        <f t="array" ref="D147">IF(ISTEXT(A147),XLOOKUP($A147,'Crop Chart'!$A$5:$A$201,'Crop Chart'!$L$5:$L$201,0),"")</f>
        <v/>
      </c>
      <c r="E147" s="432" t="str">
        <f t="array" ref="E147">IF(ISTEXT(A147),XLOOKUP($A147,'Crop Chart'!$A$5:$A$201,'Crop Chart'!$M$5:$M$201,0),"")</f>
        <v/>
      </c>
      <c r="F147" s="433" t="str">
        <f>IF(ISTEXT(A147),SUMIF('Codified Game Plan'!$A$3:$A$477,'Sales Forecast'!A147,'Codified Game Plan'!$J$3:$J$477),"")</f>
        <v/>
      </c>
      <c r="G147" s="431" t="str">
        <f t="shared" si="1"/>
        <v/>
      </c>
      <c r="H147" s="434" t="str">
        <f t="shared" si="2"/>
        <v/>
      </c>
      <c r="I147" s="435">
        <f t="shared" si="3"/>
        <v>0</v>
      </c>
      <c r="J147" s="436"/>
      <c r="K147" s="438"/>
      <c r="L147" s="438"/>
      <c r="M147" s="438"/>
      <c r="N147" s="438"/>
      <c r="O147" s="439"/>
      <c r="P147" s="437"/>
      <c r="Q147" s="437"/>
      <c r="R147" s="437"/>
      <c r="S147" s="437"/>
      <c r="T147" s="437"/>
      <c r="U147" s="437"/>
      <c r="V147" s="437"/>
      <c r="W147" s="437"/>
      <c r="X147" s="437"/>
      <c r="Y147" s="437"/>
      <c r="Z147" s="437"/>
      <c r="AA147" s="437"/>
      <c r="AB147" s="437"/>
      <c r="AC147" s="437"/>
      <c r="AD147" s="437"/>
      <c r="AE147" s="437"/>
      <c r="AF147" s="437"/>
    </row>
    <row r="148" ht="15.75" customHeight="1">
      <c r="A148" s="440"/>
      <c r="B148" s="84" t="str">
        <f>IF(ISTEXT(A148),SUMIF('Codified Game Plan'!$A$3:$A$477,'Sales Forecast'!A148,'Codified Game Plan'!$F$3:$F$477),"")</f>
        <v/>
      </c>
      <c r="C148" s="430" t="str">
        <f t="array" ref="C148">IF(ISTEXT(A148),XLOOKUP($A148,'Crop Chart'!$A$5:$A$201,'Crop Chart'!$J$5:$J$201,0),"")</f>
        <v/>
      </c>
      <c r="D148" s="431" t="str">
        <f t="array" ref="D148">IF(ISTEXT(A148),XLOOKUP($A148,'Crop Chart'!$A$5:$A$201,'Crop Chart'!$L$5:$L$201,0),"")</f>
        <v/>
      </c>
      <c r="E148" s="432" t="str">
        <f t="array" ref="E148">IF(ISTEXT(A148),XLOOKUP($A148,'Crop Chart'!$A$5:$A$201,'Crop Chart'!$M$5:$M$201,0),"")</f>
        <v/>
      </c>
      <c r="F148" s="433" t="str">
        <f>IF(ISTEXT(A148),SUMIF('Codified Game Plan'!$A$3:$A$477,'Sales Forecast'!A148,'Codified Game Plan'!$J$3:$J$477),"")</f>
        <v/>
      </c>
      <c r="G148" s="431" t="str">
        <f t="shared" si="1"/>
        <v/>
      </c>
      <c r="H148" s="434" t="str">
        <f t="shared" si="2"/>
        <v/>
      </c>
      <c r="I148" s="435">
        <f t="shared" si="3"/>
        <v>0</v>
      </c>
      <c r="J148" s="436"/>
      <c r="K148" s="438"/>
      <c r="L148" s="438"/>
      <c r="M148" s="438"/>
      <c r="N148" s="438"/>
      <c r="O148" s="439"/>
      <c r="P148" s="437"/>
      <c r="Q148" s="437"/>
      <c r="R148" s="437"/>
      <c r="S148" s="437"/>
      <c r="T148" s="437"/>
      <c r="U148" s="437"/>
      <c r="V148" s="437"/>
      <c r="W148" s="437"/>
      <c r="X148" s="437"/>
      <c r="Y148" s="437"/>
      <c r="Z148" s="437"/>
      <c r="AA148" s="437"/>
      <c r="AB148" s="437"/>
      <c r="AC148" s="437"/>
      <c r="AD148" s="437"/>
      <c r="AE148" s="437"/>
      <c r="AF148" s="437"/>
    </row>
    <row r="149" ht="15.75" customHeight="1">
      <c r="A149" s="440"/>
      <c r="B149" s="84" t="str">
        <f>IF(ISTEXT(A149),SUMIF('Codified Game Plan'!$A$3:$A$477,'Sales Forecast'!A149,'Codified Game Plan'!$F$3:$F$477),"")</f>
        <v/>
      </c>
      <c r="C149" s="430" t="str">
        <f t="array" ref="C149">IF(ISTEXT(A149),XLOOKUP($A149,'Crop Chart'!$A$5:$A$201,'Crop Chart'!$J$5:$J$201,0),"")</f>
        <v/>
      </c>
      <c r="D149" s="431" t="str">
        <f t="array" ref="D149">IF(ISTEXT(A149),XLOOKUP($A149,'Crop Chart'!$A$5:$A$201,'Crop Chart'!$L$5:$L$201,0),"")</f>
        <v/>
      </c>
      <c r="E149" s="432" t="str">
        <f t="array" ref="E149">IF(ISTEXT(A149),XLOOKUP($A149,'Crop Chart'!$A$5:$A$201,'Crop Chart'!$M$5:$M$201,0),"")</f>
        <v/>
      </c>
      <c r="F149" s="433" t="str">
        <f>IF(ISTEXT(A149),SUMIF('Codified Game Plan'!$A$3:$A$477,'Sales Forecast'!A149,'Codified Game Plan'!$J$3:$J$477),"")</f>
        <v/>
      </c>
      <c r="G149" s="431" t="str">
        <f t="shared" si="1"/>
        <v/>
      </c>
      <c r="H149" s="434" t="str">
        <f t="shared" si="2"/>
        <v/>
      </c>
      <c r="I149" s="435">
        <f t="shared" si="3"/>
        <v>0</v>
      </c>
      <c r="J149" s="436"/>
      <c r="K149" s="438"/>
      <c r="L149" s="438"/>
      <c r="M149" s="438"/>
      <c r="N149" s="438"/>
      <c r="O149" s="439"/>
      <c r="P149" s="437"/>
      <c r="Q149" s="437"/>
      <c r="R149" s="437"/>
      <c r="S149" s="437"/>
      <c r="T149" s="437"/>
      <c r="U149" s="437"/>
      <c r="V149" s="437"/>
      <c r="W149" s="437"/>
      <c r="X149" s="437"/>
      <c r="Y149" s="437"/>
      <c r="Z149" s="437"/>
      <c r="AA149" s="437"/>
      <c r="AB149" s="437"/>
      <c r="AC149" s="437"/>
      <c r="AD149" s="437"/>
      <c r="AE149" s="437"/>
      <c r="AF149" s="437"/>
    </row>
    <row r="150" ht="15.75" customHeight="1">
      <c r="A150" s="440"/>
      <c r="B150" s="84" t="str">
        <f>IF(ISTEXT(A150),SUMIF('Codified Game Plan'!$A$3:$A$477,'Sales Forecast'!A150,'Codified Game Plan'!$F$3:$F$477),"")</f>
        <v/>
      </c>
      <c r="C150" s="430" t="str">
        <f t="array" ref="C150">IF(ISTEXT(A150),XLOOKUP($A150,'Crop Chart'!$A$5:$A$201,'Crop Chart'!$J$5:$J$201,0),"")</f>
        <v/>
      </c>
      <c r="D150" s="431" t="str">
        <f t="array" ref="D150">IF(ISTEXT(A150),XLOOKUP($A150,'Crop Chart'!$A$5:$A$201,'Crop Chart'!$L$5:$L$201,0),"")</f>
        <v/>
      </c>
      <c r="E150" s="432" t="str">
        <f t="array" ref="E150">IF(ISTEXT(A150),XLOOKUP($A150,'Crop Chart'!$A$5:$A$201,'Crop Chart'!$M$5:$M$201,0),"")</f>
        <v/>
      </c>
      <c r="F150" s="433" t="str">
        <f>IF(ISTEXT(A150),SUMIF('Codified Game Plan'!$A$3:$A$477,'Sales Forecast'!A150,'Codified Game Plan'!$J$3:$J$477),"")</f>
        <v/>
      </c>
      <c r="G150" s="431" t="str">
        <f t="shared" si="1"/>
        <v/>
      </c>
      <c r="H150" s="434" t="str">
        <f t="shared" si="2"/>
        <v/>
      </c>
      <c r="I150" s="435">
        <f t="shared" si="3"/>
        <v>0</v>
      </c>
      <c r="J150" s="436"/>
      <c r="K150" s="438"/>
      <c r="L150" s="438"/>
      <c r="M150" s="438"/>
      <c r="N150" s="438"/>
      <c r="O150" s="439"/>
      <c r="P150" s="437"/>
      <c r="Q150" s="437"/>
      <c r="R150" s="437"/>
      <c r="S150" s="437"/>
      <c r="T150" s="437"/>
      <c r="U150" s="437"/>
      <c r="V150" s="437"/>
      <c r="W150" s="437"/>
      <c r="X150" s="437"/>
      <c r="Y150" s="437"/>
      <c r="Z150" s="437"/>
      <c r="AA150" s="437"/>
      <c r="AB150" s="437"/>
      <c r="AC150" s="437"/>
      <c r="AD150" s="437"/>
      <c r="AE150" s="437"/>
      <c r="AF150" s="437"/>
    </row>
    <row r="151" ht="15.75" customHeight="1">
      <c r="A151" s="440"/>
      <c r="B151" s="84" t="str">
        <f>IF(ISTEXT(A151),SUMIF('Codified Game Plan'!$A$3:$A$477,'Sales Forecast'!A151,'Codified Game Plan'!$F$3:$F$477),"")</f>
        <v/>
      </c>
      <c r="C151" s="430" t="str">
        <f t="array" ref="C151">IF(ISTEXT(A151),XLOOKUP($A151,'Crop Chart'!$A$5:$A$201,'Crop Chart'!$J$5:$J$201,0),"")</f>
        <v/>
      </c>
      <c r="D151" s="431" t="str">
        <f t="array" ref="D151">IF(ISTEXT(A151),XLOOKUP($A151,'Crop Chart'!$A$5:$A$201,'Crop Chart'!$L$5:$L$201,0),"")</f>
        <v/>
      </c>
      <c r="E151" s="432" t="str">
        <f t="array" ref="E151">IF(ISTEXT(A151),XLOOKUP($A151,'Crop Chart'!$A$5:$A$201,'Crop Chart'!$M$5:$M$201,0),"")</f>
        <v/>
      </c>
      <c r="F151" s="433" t="str">
        <f>IF(ISTEXT(A151),SUMIF('Codified Game Plan'!$A$3:$A$477,'Sales Forecast'!A151,'Codified Game Plan'!$J$3:$J$477),"")</f>
        <v/>
      </c>
      <c r="G151" s="431" t="str">
        <f t="shared" si="1"/>
        <v/>
      </c>
      <c r="H151" s="434" t="str">
        <f t="shared" si="2"/>
        <v/>
      </c>
      <c r="I151" s="435">
        <f t="shared" si="3"/>
        <v>0</v>
      </c>
      <c r="J151" s="436"/>
      <c r="K151" s="438"/>
      <c r="L151" s="438"/>
      <c r="M151" s="438"/>
      <c r="N151" s="438"/>
      <c r="O151" s="439"/>
      <c r="P151" s="437"/>
      <c r="Q151" s="437"/>
      <c r="R151" s="437"/>
      <c r="S151" s="437"/>
      <c r="T151" s="437"/>
      <c r="U151" s="437"/>
      <c r="V151" s="437"/>
      <c r="W151" s="437"/>
      <c r="X151" s="437"/>
      <c r="Y151" s="437"/>
      <c r="Z151" s="437"/>
      <c r="AA151" s="437"/>
      <c r="AB151" s="437"/>
      <c r="AC151" s="437"/>
      <c r="AD151" s="437"/>
      <c r="AE151" s="437"/>
      <c r="AF151" s="437"/>
    </row>
    <row r="152" ht="15.75" customHeight="1">
      <c r="A152" s="440"/>
      <c r="B152" s="84" t="str">
        <f>IF(ISTEXT(A152),SUMIF('Codified Game Plan'!$A$3:$A$477,'Sales Forecast'!A152,'Codified Game Plan'!$F$3:$F$477),"")</f>
        <v/>
      </c>
      <c r="C152" s="430" t="str">
        <f t="array" ref="C152">IF(ISTEXT(A152),XLOOKUP($A152,'Crop Chart'!$A$5:$A$201,'Crop Chart'!$J$5:$J$201,0),"")</f>
        <v/>
      </c>
      <c r="D152" s="431" t="str">
        <f t="array" ref="D152">IF(ISTEXT(A152),XLOOKUP($A152,'Crop Chart'!$A$5:$A$201,'Crop Chart'!$L$5:$L$201,0),"")</f>
        <v/>
      </c>
      <c r="E152" s="432" t="str">
        <f t="array" ref="E152">IF(ISTEXT(A152),XLOOKUP($A152,'Crop Chart'!$A$5:$A$201,'Crop Chart'!$M$5:$M$201,0),"")</f>
        <v/>
      </c>
      <c r="F152" s="433" t="str">
        <f>IF(ISTEXT(A152),SUMIF('Codified Game Plan'!$A$3:$A$477,'Sales Forecast'!A152,'Codified Game Plan'!$J$3:$J$477),"")</f>
        <v/>
      </c>
      <c r="G152" s="431" t="str">
        <f t="shared" si="1"/>
        <v/>
      </c>
      <c r="H152" s="434" t="str">
        <f t="shared" si="2"/>
        <v/>
      </c>
      <c r="I152" s="435">
        <f t="shared" si="3"/>
        <v>0</v>
      </c>
      <c r="J152" s="436"/>
      <c r="K152" s="438"/>
      <c r="L152" s="438"/>
      <c r="M152" s="438"/>
      <c r="N152" s="438"/>
      <c r="O152" s="439"/>
      <c r="P152" s="437"/>
      <c r="Q152" s="437"/>
      <c r="R152" s="437"/>
      <c r="S152" s="437"/>
      <c r="T152" s="437"/>
      <c r="U152" s="437"/>
      <c r="V152" s="437"/>
      <c r="W152" s="437"/>
      <c r="X152" s="437"/>
      <c r="Y152" s="437"/>
      <c r="Z152" s="437"/>
      <c r="AA152" s="437"/>
      <c r="AB152" s="437"/>
      <c r="AC152" s="437"/>
      <c r="AD152" s="437"/>
      <c r="AE152" s="437"/>
      <c r="AF152" s="437"/>
    </row>
    <row r="153" ht="15.75" customHeight="1">
      <c r="A153" s="440"/>
      <c r="B153" s="84" t="str">
        <f>IF(ISTEXT(A153),SUMIF('Codified Game Plan'!$A$3:$A$477,'Sales Forecast'!A153,'Codified Game Plan'!$F$3:$F$477),"")</f>
        <v/>
      </c>
      <c r="C153" s="430" t="str">
        <f t="array" ref="C153">IF(ISTEXT(A153),XLOOKUP($A153,'Crop Chart'!$A$5:$A$201,'Crop Chart'!$J$5:$J$201,0),"")</f>
        <v/>
      </c>
      <c r="D153" s="431" t="str">
        <f t="array" ref="D153">IF(ISTEXT(A153),XLOOKUP($A153,'Crop Chart'!$A$5:$A$201,'Crop Chart'!$L$5:$L$201,0),"")</f>
        <v/>
      </c>
      <c r="E153" s="432" t="str">
        <f t="array" ref="E153">IF(ISTEXT(A153),XLOOKUP($A153,'Crop Chart'!$A$5:$A$201,'Crop Chart'!$M$5:$M$201,0),"")</f>
        <v/>
      </c>
      <c r="F153" s="433" t="str">
        <f>IF(ISTEXT(A153),SUMIF('Codified Game Plan'!$A$3:$A$477,'Sales Forecast'!A153,'Codified Game Plan'!$J$3:$J$477),"")</f>
        <v/>
      </c>
      <c r="G153" s="431" t="str">
        <f t="shared" si="1"/>
        <v/>
      </c>
      <c r="H153" s="434" t="str">
        <f t="shared" si="2"/>
        <v/>
      </c>
      <c r="I153" s="435">
        <f t="shared" si="3"/>
        <v>0</v>
      </c>
      <c r="J153" s="436"/>
      <c r="K153" s="438"/>
      <c r="L153" s="438"/>
      <c r="M153" s="438"/>
      <c r="N153" s="438"/>
      <c r="O153" s="439"/>
      <c r="P153" s="437"/>
      <c r="Q153" s="437"/>
      <c r="R153" s="437"/>
      <c r="S153" s="437"/>
      <c r="T153" s="437"/>
      <c r="U153" s="437"/>
      <c r="V153" s="437"/>
      <c r="W153" s="437"/>
      <c r="X153" s="437"/>
      <c r="Y153" s="437"/>
      <c r="Z153" s="437"/>
      <c r="AA153" s="437"/>
      <c r="AB153" s="437"/>
      <c r="AC153" s="437"/>
      <c r="AD153" s="437"/>
      <c r="AE153" s="437"/>
      <c r="AF153" s="437"/>
    </row>
    <row r="154" ht="15.75" customHeight="1">
      <c r="A154" s="440"/>
      <c r="B154" s="84" t="str">
        <f>IF(ISTEXT(A154),SUMIF('Codified Game Plan'!$A$3:$A$477,'Sales Forecast'!A154,'Codified Game Plan'!$F$3:$F$477),"")</f>
        <v/>
      </c>
      <c r="C154" s="430" t="str">
        <f t="array" ref="C154">IF(ISTEXT(A154),XLOOKUP($A154,'Crop Chart'!$A$5:$A$201,'Crop Chart'!$J$5:$J$201,0),"")</f>
        <v/>
      </c>
      <c r="D154" s="431" t="str">
        <f t="array" ref="D154">IF(ISTEXT(A154),XLOOKUP($A154,'Crop Chart'!$A$5:$A$201,'Crop Chart'!$L$5:$L$201,0),"")</f>
        <v/>
      </c>
      <c r="E154" s="432" t="str">
        <f t="array" ref="E154">IF(ISTEXT(A154),XLOOKUP($A154,'Crop Chart'!$A$5:$A$201,'Crop Chart'!$M$5:$M$201,0),"")</f>
        <v/>
      </c>
      <c r="F154" s="433" t="str">
        <f>IF(ISTEXT(A154),SUMIF('Codified Game Plan'!$A$3:$A$477,'Sales Forecast'!A154,'Codified Game Plan'!$J$3:$J$477),"")</f>
        <v/>
      </c>
      <c r="G154" s="431" t="str">
        <f t="shared" si="1"/>
        <v/>
      </c>
      <c r="H154" s="434" t="str">
        <f t="shared" si="2"/>
        <v/>
      </c>
      <c r="I154" s="435">
        <f t="shared" si="3"/>
        <v>0</v>
      </c>
      <c r="J154" s="436"/>
      <c r="K154" s="438"/>
      <c r="L154" s="438"/>
      <c r="M154" s="438"/>
      <c r="N154" s="438"/>
      <c r="O154" s="439"/>
      <c r="P154" s="437"/>
      <c r="Q154" s="437"/>
      <c r="R154" s="437"/>
      <c r="S154" s="437"/>
      <c r="T154" s="437"/>
      <c r="U154" s="437"/>
      <c r="V154" s="437"/>
      <c r="W154" s="437"/>
      <c r="X154" s="437"/>
      <c r="Y154" s="437"/>
      <c r="Z154" s="437"/>
      <c r="AA154" s="437"/>
      <c r="AB154" s="437"/>
      <c r="AC154" s="437"/>
      <c r="AD154" s="437"/>
      <c r="AE154" s="437"/>
      <c r="AF154" s="437"/>
    </row>
    <row r="155" ht="15.75" customHeight="1">
      <c r="A155" s="440"/>
      <c r="B155" s="84" t="str">
        <f>IF(ISTEXT(A155),SUMIF('Codified Game Plan'!$A$3:$A$477,'Sales Forecast'!A155,'Codified Game Plan'!$F$3:$F$477),"")</f>
        <v/>
      </c>
      <c r="C155" s="430" t="str">
        <f t="array" ref="C155">IF(ISTEXT(A155),XLOOKUP($A155,'Crop Chart'!$A$5:$A$201,'Crop Chart'!$J$5:$J$201,0),"")</f>
        <v/>
      </c>
      <c r="D155" s="431" t="str">
        <f t="array" ref="D155">IF(ISTEXT(A155),XLOOKUP($A155,'Crop Chart'!$A$5:$A$201,'Crop Chart'!$L$5:$L$201,0),"")</f>
        <v/>
      </c>
      <c r="E155" s="432" t="str">
        <f t="array" ref="E155">IF(ISTEXT(A155),XLOOKUP($A155,'Crop Chart'!$A$5:$A$201,'Crop Chart'!$M$5:$M$201,0),"")</f>
        <v/>
      </c>
      <c r="F155" s="433" t="str">
        <f>IF(ISTEXT(A155),SUMIF('Codified Game Plan'!$A$3:$A$477,'Sales Forecast'!A155,'Codified Game Plan'!$J$3:$J$477),"")</f>
        <v/>
      </c>
      <c r="G155" s="431" t="str">
        <f t="shared" si="1"/>
        <v/>
      </c>
      <c r="H155" s="434" t="str">
        <f t="shared" si="2"/>
        <v/>
      </c>
      <c r="I155" s="435">
        <f t="shared" si="3"/>
        <v>0</v>
      </c>
      <c r="J155" s="436"/>
      <c r="K155" s="438"/>
      <c r="L155" s="438"/>
      <c r="M155" s="438"/>
      <c r="N155" s="438"/>
      <c r="O155" s="439"/>
      <c r="P155" s="437"/>
      <c r="Q155" s="437"/>
      <c r="R155" s="437"/>
      <c r="S155" s="437"/>
      <c r="T155" s="437"/>
      <c r="U155" s="437"/>
      <c r="V155" s="437"/>
      <c r="W155" s="437"/>
      <c r="X155" s="437"/>
      <c r="Y155" s="437"/>
      <c r="Z155" s="437"/>
      <c r="AA155" s="437"/>
      <c r="AB155" s="437"/>
      <c r="AC155" s="437"/>
      <c r="AD155" s="437"/>
      <c r="AE155" s="437"/>
      <c r="AF155" s="437"/>
    </row>
    <row r="156" ht="15.75" customHeight="1">
      <c r="A156" s="440"/>
      <c r="B156" s="84" t="str">
        <f>IF(ISTEXT(A156),SUMIF('Codified Game Plan'!$A$3:$A$477,'Sales Forecast'!A156,'Codified Game Plan'!$F$3:$F$477),"")</f>
        <v/>
      </c>
      <c r="C156" s="430" t="str">
        <f t="array" ref="C156">IF(ISTEXT(A156),XLOOKUP($A156,'Crop Chart'!$A$5:$A$201,'Crop Chart'!$J$5:$J$201,0),"")</f>
        <v/>
      </c>
      <c r="D156" s="431" t="str">
        <f t="array" ref="D156">IF(ISTEXT(A156),XLOOKUP($A156,'Crop Chart'!$A$5:$A$201,'Crop Chart'!$L$5:$L$201,0),"")</f>
        <v/>
      </c>
      <c r="E156" s="432" t="str">
        <f t="array" ref="E156">IF(ISTEXT(A156),XLOOKUP($A156,'Crop Chart'!$A$5:$A$201,'Crop Chart'!$M$5:$M$201,0),"")</f>
        <v/>
      </c>
      <c r="F156" s="433" t="str">
        <f>IF(ISTEXT(A156),SUMIF('Codified Game Plan'!$A$3:$A$477,'Sales Forecast'!A156,'Codified Game Plan'!$J$3:$J$477),"")</f>
        <v/>
      </c>
      <c r="G156" s="431" t="str">
        <f t="shared" si="1"/>
        <v/>
      </c>
      <c r="H156" s="434" t="str">
        <f t="shared" si="2"/>
        <v/>
      </c>
      <c r="I156" s="435">
        <f t="shared" si="3"/>
        <v>0</v>
      </c>
      <c r="J156" s="436"/>
      <c r="K156" s="438"/>
      <c r="L156" s="438"/>
      <c r="M156" s="438"/>
      <c r="N156" s="438"/>
      <c r="O156" s="439"/>
      <c r="P156" s="437"/>
      <c r="Q156" s="437"/>
      <c r="R156" s="437"/>
      <c r="S156" s="437"/>
      <c r="T156" s="437"/>
      <c r="U156" s="437"/>
      <c r="V156" s="437"/>
      <c r="W156" s="437"/>
      <c r="X156" s="437"/>
      <c r="Y156" s="437"/>
      <c r="Z156" s="437"/>
      <c r="AA156" s="437"/>
      <c r="AB156" s="437"/>
      <c r="AC156" s="437"/>
      <c r="AD156" s="437"/>
      <c r="AE156" s="437"/>
      <c r="AF156" s="437"/>
    </row>
    <row r="157" ht="15.75" customHeight="1">
      <c r="A157" s="440"/>
      <c r="B157" s="84" t="str">
        <f>IF(ISTEXT(A157),SUMIF('Codified Game Plan'!$A$3:$A$477,'Sales Forecast'!A157,'Codified Game Plan'!$F$3:$F$477),"")</f>
        <v/>
      </c>
      <c r="C157" s="430" t="str">
        <f t="array" ref="C157">IF(ISTEXT(A157),XLOOKUP($A157,'Crop Chart'!$A$5:$A$201,'Crop Chart'!$J$5:$J$201,0),"")</f>
        <v/>
      </c>
      <c r="D157" s="431" t="str">
        <f t="array" ref="D157">IF(ISTEXT(A157),XLOOKUP($A157,'Crop Chart'!$A$5:$A$201,'Crop Chart'!$L$5:$L$201,0),"")</f>
        <v/>
      </c>
      <c r="E157" s="432" t="str">
        <f t="array" ref="E157">IF(ISTEXT(A157),XLOOKUP($A157,'Crop Chart'!$A$5:$A$201,'Crop Chart'!$M$5:$M$201,0),"")</f>
        <v/>
      </c>
      <c r="F157" s="433" t="str">
        <f>IF(ISTEXT(A157),SUMIF('Codified Game Plan'!$A$3:$A$477,'Sales Forecast'!A157,'Codified Game Plan'!$J$3:$J$477),"")</f>
        <v/>
      </c>
      <c r="G157" s="431" t="str">
        <f t="shared" si="1"/>
        <v/>
      </c>
      <c r="H157" s="434" t="str">
        <f t="shared" si="2"/>
        <v/>
      </c>
      <c r="I157" s="435">
        <f t="shared" si="3"/>
        <v>0</v>
      </c>
      <c r="J157" s="436"/>
      <c r="K157" s="438"/>
      <c r="L157" s="438"/>
      <c r="M157" s="438"/>
      <c r="N157" s="438"/>
      <c r="O157" s="439"/>
      <c r="P157" s="437"/>
      <c r="Q157" s="437"/>
      <c r="R157" s="437"/>
      <c r="S157" s="437"/>
      <c r="T157" s="437"/>
      <c r="U157" s="437"/>
      <c r="V157" s="437"/>
      <c r="W157" s="437"/>
      <c r="X157" s="437"/>
      <c r="Y157" s="437"/>
      <c r="Z157" s="437"/>
      <c r="AA157" s="437"/>
      <c r="AB157" s="437"/>
      <c r="AC157" s="437"/>
      <c r="AD157" s="437"/>
      <c r="AE157" s="437"/>
      <c r="AF157" s="437"/>
    </row>
    <row r="158" ht="15.75" customHeight="1">
      <c r="A158" s="440"/>
      <c r="B158" s="84" t="str">
        <f>IF(ISTEXT(A158),SUMIF('Codified Game Plan'!$A$3:$A$477,'Sales Forecast'!A158,'Codified Game Plan'!$F$3:$F$477),"")</f>
        <v/>
      </c>
      <c r="C158" s="430" t="str">
        <f t="array" ref="C158">IF(ISTEXT(A158),XLOOKUP($A158,'Crop Chart'!$A$5:$A$201,'Crop Chart'!$J$5:$J$201,0),"")</f>
        <v/>
      </c>
      <c r="D158" s="431" t="str">
        <f t="array" ref="D158">IF(ISTEXT(A158),XLOOKUP($A158,'Crop Chart'!$A$5:$A$201,'Crop Chart'!$L$5:$L$201,0),"")</f>
        <v/>
      </c>
      <c r="E158" s="432" t="str">
        <f t="array" ref="E158">IF(ISTEXT(A158),XLOOKUP($A158,'Crop Chart'!$A$5:$A$201,'Crop Chart'!$M$5:$M$201,0),"")</f>
        <v/>
      </c>
      <c r="F158" s="433" t="str">
        <f>IF(ISTEXT(A158),SUMIF('Codified Game Plan'!$A$3:$A$477,'Sales Forecast'!A158,'Codified Game Plan'!$J$3:$J$477),"")</f>
        <v/>
      </c>
      <c r="G158" s="431" t="str">
        <f t="shared" si="1"/>
        <v/>
      </c>
      <c r="H158" s="434" t="str">
        <f t="shared" si="2"/>
        <v/>
      </c>
      <c r="I158" s="435">
        <f t="shared" si="3"/>
        <v>0</v>
      </c>
      <c r="J158" s="436"/>
      <c r="K158" s="438"/>
      <c r="L158" s="438"/>
      <c r="M158" s="438"/>
      <c r="N158" s="438"/>
      <c r="O158" s="439"/>
      <c r="P158" s="437"/>
      <c r="Q158" s="437"/>
      <c r="R158" s="437"/>
      <c r="S158" s="437"/>
      <c r="T158" s="437"/>
      <c r="U158" s="437"/>
      <c r="V158" s="437"/>
      <c r="W158" s="437"/>
      <c r="X158" s="437"/>
      <c r="Y158" s="437"/>
      <c r="Z158" s="437"/>
      <c r="AA158" s="437"/>
      <c r="AB158" s="437"/>
      <c r="AC158" s="437"/>
      <c r="AD158" s="437"/>
      <c r="AE158" s="437"/>
      <c r="AF158" s="437"/>
    </row>
    <row r="159" ht="15.75" customHeight="1">
      <c r="A159" s="440"/>
      <c r="B159" s="84" t="str">
        <f>IF(ISTEXT(A159),SUMIF('Codified Game Plan'!$A$3:$A$477,'Sales Forecast'!A159,'Codified Game Plan'!$F$3:$F$477),"")</f>
        <v/>
      </c>
      <c r="C159" s="430" t="str">
        <f t="array" ref="C159">IF(ISTEXT(A159),XLOOKUP($A159,'Crop Chart'!$A$5:$A$201,'Crop Chart'!$J$5:$J$201,0),"")</f>
        <v/>
      </c>
      <c r="D159" s="431" t="str">
        <f t="array" ref="D159">IF(ISTEXT(A159),XLOOKUP($A159,'Crop Chart'!$A$5:$A$201,'Crop Chart'!$L$5:$L$201,0),"")</f>
        <v/>
      </c>
      <c r="E159" s="432" t="str">
        <f t="array" ref="E159">IF(ISTEXT(A159),XLOOKUP($A159,'Crop Chart'!$A$5:$A$201,'Crop Chart'!$M$5:$M$201,0),"")</f>
        <v/>
      </c>
      <c r="F159" s="433" t="str">
        <f>IF(ISTEXT(A159),SUMIF('Codified Game Plan'!$A$3:$A$477,'Sales Forecast'!A159,'Codified Game Plan'!$J$3:$J$477),"")</f>
        <v/>
      </c>
      <c r="G159" s="431" t="str">
        <f t="shared" si="1"/>
        <v/>
      </c>
      <c r="H159" s="434" t="str">
        <f t="shared" si="2"/>
        <v/>
      </c>
      <c r="I159" s="435">
        <f t="shared" si="3"/>
        <v>0</v>
      </c>
      <c r="J159" s="436"/>
      <c r="K159" s="438"/>
      <c r="L159" s="438"/>
      <c r="M159" s="438"/>
      <c r="N159" s="438"/>
      <c r="O159" s="439"/>
      <c r="P159" s="437"/>
      <c r="Q159" s="437"/>
      <c r="R159" s="437"/>
      <c r="S159" s="437"/>
      <c r="T159" s="437"/>
      <c r="U159" s="437"/>
      <c r="V159" s="437"/>
      <c r="W159" s="437"/>
      <c r="X159" s="437"/>
      <c r="Y159" s="437"/>
      <c r="Z159" s="437"/>
      <c r="AA159" s="437"/>
      <c r="AB159" s="437"/>
      <c r="AC159" s="437"/>
      <c r="AD159" s="437"/>
      <c r="AE159" s="437"/>
      <c r="AF159" s="437"/>
    </row>
    <row r="160" ht="15.75" customHeight="1">
      <c r="A160" s="440"/>
      <c r="B160" s="84" t="str">
        <f>IF(ISTEXT(A160),SUMIF('Codified Game Plan'!$A$3:$A$477,'Sales Forecast'!A160,'Codified Game Plan'!$F$3:$F$477),"")</f>
        <v/>
      </c>
      <c r="C160" s="430" t="str">
        <f t="array" ref="C160">IF(ISTEXT(A160),XLOOKUP($A160,'Crop Chart'!$A$5:$A$201,'Crop Chart'!$J$5:$J$201,0),"")</f>
        <v/>
      </c>
      <c r="D160" s="431" t="str">
        <f t="array" ref="D160">IF(ISTEXT(A160),XLOOKUP($A160,'Crop Chart'!$A$5:$A$201,'Crop Chart'!$L$5:$L$201,0),"")</f>
        <v/>
      </c>
      <c r="E160" s="432" t="str">
        <f t="array" ref="E160">IF(ISTEXT(A160),XLOOKUP($A160,'Crop Chart'!$A$5:$A$201,'Crop Chart'!$M$5:$M$201,0),"")</f>
        <v/>
      </c>
      <c r="F160" s="433" t="str">
        <f>IF(ISTEXT(A160),SUMIF('Codified Game Plan'!$A$3:$A$477,'Sales Forecast'!A160,'Codified Game Plan'!$J$3:$J$477),"")</f>
        <v/>
      </c>
      <c r="G160" s="431" t="str">
        <f t="shared" si="1"/>
        <v/>
      </c>
      <c r="H160" s="434" t="str">
        <f t="shared" si="2"/>
        <v/>
      </c>
      <c r="I160" s="435">
        <f t="shared" si="3"/>
        <v>0</v>
      </c>
      <c r="J160" s="436"/>
      <c r="K160" s="438"/>
      <c r="L160" s="438"/>
      <c r="M160" s="438"/>
      <c r="N160" s="438"/>
      <c r="O160" s="439"/>
      <c r="P160" s="437"/>
      <c r="Q160" s="437"/>
      <c r="R160" s="437"/>
      <c r="S160" s="437"/>
      <c r="T160" s="437"/>
      <c r="U160" s="437"/>
      <c r="V160" s="437"/>
      <c r="W160" s="437"/>
      <c r="X160" s="437"/>
      <c r="Y160" s="437"/>
      <c r="Z160" s="437"/>
      <c r="AA160" s="437"/>
      <c r="AB160" s="437"/>
      <c r="AC160" s="437"/>
      <c r="AD160" s="437"/>
      <c r="AE160" s="437"/>
      <c r="AF160" s="437"/>
    </row>
    <row r="161" ht="15.75" customHeight="1">
      <c r="A161" s="440"/>
      <c r="B161" s="84" t="str">
        <f>IF(ISTEXT(A161),SUMIF('Codified Game Plan'!$A$3:$A$477,'Sales Forecast'!A161,'Codified Game Plan'!$F$3:$F$477),"")</f>
        <v/>
      </c>
      <c r="C161" s="430" t="str">
        <f t="array" ref="C161">IF(ISTEXT(A161),XLOOKUP($A161,'Crop Chart'!$A$5:$A$201,'Crop Chart'!$J$5:$J$201,0),"")</f>
        <v/>
      </c>
      <c r="D161" s="431" t="str">
        <f t="array" ref="D161">IF(ISTEXT(A161),XLOOKUP($A161,'Crop Chart'!$A$5:$A$201,'Crop Chart'!$L$5:$L$201,0),"")</f>
        <v/>
      </c>
      <c r="E161" s="432" t="str">
        <f t="array" ref="E161">IF(ISTEXT(A161),XLOOKUP($A161,'Crop Chart'!$A$5:$A$201,'Crop Chart'!$M$5:$M$201,0),"")</f>
        <v/>
      </c>
      <c r="F161" s="433" t="str">
        <f>IF(ISTEXT(A161),SUMIF('Codified Game Plan'!$A$3:$A$477,'Sales Forecast'!A161,'Codified Game Plan'!$J$3:$J$477),"")</f>
        <v/>
      </c>
      <c r="G161" s="431" t="str">
        <f t="shared" si="1"/>
        <v/>
      </c>
      <c r="H161" s="434" t="str">
        <f t="shared" si="2"/>
        <v/>
      </c>
      <c r="I161" s="435">
        <f t="shared" si="3"/>
        <v>0</v>
      </c>
      <c r="J161" s="436"/>
      <c r="K161" s="438"/>
      <c r="L161" s="438"/>
      <c r="M161" s="438"/>
      <c r="N161" s="438"/>
      <c r="O161" s="439"/>
      <c r="P161" s="437"/>
      <c r="Q161" s="437"/>
      <c r="R161" s="437"/>
      <c r="S161" s="437"/>
      <c r="T161" s="437"/>
      <c r="U161" s="437"/>
      <c r="V161" s="437"/>
      <c r="W161" s="437"/>
      <c r="X161" s="437"/>
      <c r="Y161" s="437"/>
      <c r="Z161" s="437"/>
      <c r="AA161" s="437"/>
      <c r="AB161" s="437"/>
      <c r="AC161" s="437"/>
      <c r="AD161" s="437"/>
      <c r="AE161" s="437"/>
      <c r="AF161" s="437"/>
    </row>
    <row r="162" ht="15.75" customHeight="1">
      <c r="A162" s="440"/>
      <c r="B162" s="84" t="str">
        <f>IF(ISTEXT(A162),SUMIF('Codified Game Plan'!$A$3:$A$477,'Sales Forecast'!A162,'Codified Game Plan'!$F$3:$F$477),"")</f>
        <v/>
      </c>
      <c r="C162" s="430" t="str">
        <f t="array" ref="C162">IF(ISTEXT(A162),XLOOKUP($A162,'Crop Chart'!$A$5:$A$201,'Crop Chart'!$J$5:$J$201,0),"")</f>
        <v/>
      </c>
      <c r="D162" s="431" t="str">
        <f t="array" ref="D162">IF(ISTEXT(A162),XLOOKUP($A162,'Crop Chart'!$A$5:$A$201,'Crop Chart'!$L$5:$L$201,0),"")</f>
        <v/>
      </c>
      <c r="E162" s="432" t="str">
        <f t="array" ref="E162">IF(ISTEXT(A162),XLOOKUP($A162,'Crop Chart'!$A$5:$A$201,'Crop Chart'!$M$5:$M$201,0),"")</f>
        <v/>
      </c>
      <c r="F162" s="433" t="str">
        <f>IF(ISTEXT(A162),SUMIF('Codified Game Plan'!$A$3:$A$477,'Sales Forecast'!A162,'Codified Game Plan'!$J$3:$J$477),"")</f>
        <v/>
      </c>
      <c r="G162" s="431" t="str">
        <f t="shared" si="1"/>
        <v/>
      </c>
      <c r="H162" s="434" t="str">
        <f t="shared" si="2"/>
        <v/>
      </c>
      <c r="I162" s="435">
        <f t="shared" si="3"/>
        <v>0</v>
      </c>
      <c r="J162" s="436"/>
      <c r="K162" s="438"/>
      <c r="L162" s="438"/>
      <c r="M162" s="438"/>
      <c r="N162" s="438"/>
      <c r="O162" s="439"/>
      <c r="P162" s="437"/>
      <c r="Q162" s="437"/>
      <c r="R162" s="437"/>
      <c r="S162" s="437"/>
      <c r="T162" s="437"/>
      <c r="U162" s="437"/>
      <c r="V162" s="437"/>
      <c r="W162" s="437"/>
      <c r="X162" s="437"/>
      <c r="Y162" s="437"/>
      <c r="Z162" s="437"/>
      <c r="AA162" s="437"/>
      <c r="AB162" s="437"/>
      <c r="AC162" s="437"/>
      <c r="AD162" s="437"/>
      <c r="AE162" s="437"/>
      <c r="AF162" s="437"/>
    </row>
    <row r="163" ht="15.75" customHeight="1">
      <c r="A163" s="440"/>
      <c r="B163" s="84" t="str">
        <f>IF(ISTEXT(A163),SUMIF('Codified Game Plan'!$A$3:$A$477,'Sales Forecast'!A163,'Codified Game Plan'!$F$3:$F$477),"")</f>
        <v/>
      </c>
      <c r="C163" s="430" t="str">
        <f t="array" ref="C163">IF(ISTEXT(A163),XLOOKUP($A163,'Crop Chart'!$A$5:$A$201,'Crop Chart'!$J$5:$J$201,0),"")</f>
        <v/>
      </c>
      <c r="D163" s="431" t="str">
        <f t="array" ref="D163">IF(ISTEXT(A163),XLOOKUP($A163,'Crop Chart'!$A$5:$A$201,'Crop Chart'!$L$5:$L$201,0),"")</f>
        <v/>
      </c>
      <c r="E163" s="432" t="str">
        <f t="array" ref="E163">IF(ISTEXT(A163),XLOOKUP($A163,'Crop Chart'!$A$5:$A$201,'Crop Chart'!$M$5:$M$201,0),"")</f>
        <v/>
      </c>
      <c r="F163" s="433" t="str">
        <f>IF(ISTEXT(A163),SUMIF('Codified Game Plan'!$A$3:$A$477,'Sales Forecast'!A163,'Codified Game Plan'!$J$3:$J$477),"")</f>
        <v/>
      </c>
      <c r="G163" s="431" t="str">
        <f t="shared" si="1"/>
        <v/>
      </c>
      <c r="H163" s="434" t="str">
        <f t="shared" si="2"/>
        <v/>
      </c>
      <c r="I163" s="435">
        <f t="shared" si="3"/>
        <v>0</v>
      </c>
      <c r="J163" s="436"/>
      <c r="K163" s="438"/>
      <c r="L163" s="438"/>
      <c r="M163" s="438"/>
      <c r="N163" s="438"/>
      <c r="O163" s="439"/>
      <c r="P163" s="437"/>
      <c r="Q163" s="437"/>
      <c r="R163" s="437"/>
      <c r="S163" s="437"/>
      <c r="T163" s="437"/>
      <c r="U163" s="437"/>
      <c r="V163" s="437"/>
      <c r="W163" s="437"/>
      <c r="X163" s="437"/>
      <c r="Y163" s="437"/>
      <c r="Z163" s="437"/>
      <c r="AA163" s="437"/>
      <c r="AB163" s="437"/>
      <c r="AC163" s="437"/>
      <c r="AD163" s="437"/>
      <c r="AE163" s="437"/>
      <c r="AF163" s="437"/>
    </row>
    <row r="164" ht="15.75" customHeight="1">
      <c r="A164" s="440"/>
      <c r="B164" s="84" t="str">
        <f>IF(ISTEXT(A164),SUMIF('Codified Game Plan'!$A$3:$A$477,'Sales Forecast'!A164,'Codified Game Plan'!$F$3:$F$477),"")</f>
        <v/>
      </c>
      <c r="C164" s="430" t="str">
        <f t="array" ref="C164">IF(ISTEXT(A164),XLOOKUP($A164,'Crop Chart'!$A$5:$A$201,'Crop Chart'!$J$5:$J$201,0),"")</f>
        <v/>
      </c>
      <c r="D164" s="431" t="str">
        <f t="array" ref="D164">IF(ISTEXT(A164),XLOOKUP($A164,'Crop Chart'!$A$5:$A$201,'Crop Chart'!$L$5:$L$201,0),"")</f>
        <v/>
      </c>
      <c r="E164" s="432" t="str">
        <f t="array" ref="E164">IF(ISTEXT(A164),XLOOKUP($A164,'Crop Chart'!$A$5:$A$201,'Crop Chart'!$M$5:$M$201,0),"")</f>
        <v/>
      </c>
      <c r="F164" s="433" t="str">
        <f>IF(ISTEXT(A164),SUMIF('Codified Game Plan'!$A$3:$A$477,'Sales Forecast'!A164,'Codified Game Plan'!$J$3:$J$477),"")</f>
        <v/>
      </c>
      <c r="G164" s="431" t="str">
        <f t="shared" si="1"/>
        <v/>
      </c>
      <c r="H164" s="434" t="str">
        <f t="shared" si="2"/>
        <v/>
      </c>
      <c r="I164" s="435">
        <f t="shared" si="3"/>
        <v>0</v>
      </c>
      <c r="J164" s="436"/>
      <c r="K164" s="438"/>
      <c r="L164" s="438"/>
      <c r="M164" s="438"/>
      <c r="N164" s="438"/>
      <c r="O164" s="439"/>
      <c r="P164" s="437"/>
      <c r="Q164" s="437"/>
      <c r="R164" s="437"/>
      <c r="S164" s="437"/>
      <c r="T164" s="437"/>
      <c r="U164" s="437"/>
      <c r="V164" s="437"/>
      <c r="W164" s="437"/>
      <c r="X164" s="437"/>
      <c r="Y164" s="437"/>
      <c r="Z164" s="437"/>
      <c r="AA164" s="437"/>
      <c r="AB164" s="437"/>
      <c r="AC164" s="437"/>
      <c r="AD164" s="437"/>
      <c r="AE164" s="437"/>
      <c r="AF164" s="437"/>
    </row>
    <row r="165" ht="15.75" customHeight="1">
      <c r="A165" s="440"/>
      <c r="B165" s="84" t="str">
        <f>IF(ISTEXT(A165),SUMIF('Codified Game Plan'!$A$3:$A$477,'Sales Forecast'!A165,'Codified Game Plan'!$F$3:$F$477),"")</f>
        <v/>
      </c>
      <c r="C165" s="430" t="str">
        <f t="array" ref="C165">IF(ISTEXT(A165),XLOOKUP($A165,'Crop Chart'!$A$5:$A$201,'Crop Chart'!$J$5:$J$201,0),"")</f>
        <v/>
      </c>
      <c r="D165" s="431" t="str">
        <f t="array" ref="D165">IF(ISTEXT(A165),XLOOKUP($A165,'Crop Chart'!$A$5:$A$201,'Crop Chart'!$L$5:$L$201,0),"")</f>
        <v/>
      </c>
      <c r="E165" s="432" t="str">
        <f t="array" ref="E165">IF(ISTEXT(A165),XLOOKUP($A165,'Crop Chart'!$A$5:$A$201,'Crop Chart'!$M$5:$M$201,0),"")</f>
        <v/>
      </c>
      <c r="F165" s="433" t="str">
        <f>IF(ISTEXT(A165),SUMIF('Codified Game Plan'!$A$3:$A$477,'Sales Forecast'!A165,'Codified Game Plan'!$J$3:$J$477),"")</f>
        <v/>
      </c>
      <c r="G165" s="431" t="str">
        <f t="shared" si="1"/>
        <v/>
      </c>
      <c r="H165" s="434" t="str">
        <f t="shared" si="2"/>
        <v/>
      </c>
      <c r="I165" s="435">
        <f t="shared" si="3"/>
        <v>0</v>
      </c>
      <c r="J165" s="436"/>
      <c r="K165" s="438"/>
      <c r="L165" s="438"/>
      <c r="M165" s="438"/>
      <c r="N165" s="438"/>
      <c r="O165" s="439"/>
      <c r="P165" s="437"/>
      <c r="Q165" s="437"/>
      <c r="R165" s="437"/>
      <c r="S165" s="437"/>
      <c r="T165" s="437"/>
      <c r="U165" s="437"/>
      <c r="V165" s="437"/>
      <c r="W165" s="437"/>
      <c r="X165" s="437"/>
      <c r="Y165" s="437"/>
      <c r="Z165" s="437"/>
      <c r="AA165" s="437"/>
      <c r="AB165" s="437"/>
      <c r="AC165" s="437"/>
      <c r="AD165" s="437"/>
      <c r="AE165" s="437"/>
      <c r="AF165" s="437"/>
    </row>
    <row r="166" ht="15.75" customHeight="1">
      <c r="A166" s="440"/>
      <c r="B166" s="84" t="str">
        <f>IF(ISTEXT(A166),SUMIF('Codified Game Plan'!$A$3:$A$477,'Sales Forecast'!A166,'Codified Game Plan'!$F$3:$F$477),"")</f>
        <v/>
      </c>
      <c r="C166" s="430" t="str">
        <f t="array" ref="C166">IF(ISTEXT(A166),XLOOKUP($A166,'Crop Chart'!$A$5:$A$201,'Crop Chart'!$J$5:$J$201,0),"")</f>
        <v/>
      </c>
      <c r="D166" s="431" t="str">
        <f t="array" ref="D166">IF(ISTEXT(A166),XLOOKUP($A166,'Crop Chart'!$A$5:$A$201,'Crop Chart'!$L$5:$L$201,0),"")</f>
        <v/>
      </c>
      <c r="E166" s="432" t="str">
        <f t="array" ref="E166">IF(ISTEXT(A166),XLOOKUP($A166,'Crop Chart'!$A$5:$A$201,'Crop Chart'!$M$5:$M$201,0),"")</f>
        <v/>
      </c>
      <c r="F166" s="433" t="str">
        <f>IF(ISTEXT(A166),SUMIF('Codified Game Plan'!$A$3:$A$477,'Sales Forecast'!A166,'Codified Game Plan'!$J$3:$J$477),"")</f>
        <v/>
      </c>
      <c r="G166" s="431" t="str">
        <f t="shared" si="1"/>
        <v/>
      </c>
      <c r="H166" s="434" t="str">
        <f t="shared" si="2"/>
        <v/>
      </c>
      <c r="I166" s="435">
        <f t="shared" si="3"/>
        <v>0</v>
      </c>
      <c r="J166" s="436"/>
      <c r="K166" s="438"/>
      <c r="L166" s="438"/>
      <c r="M166" s="438"/>
      <c r="N166" s="438"/>
      <c r="O166" s="439"/>
      <c r="P166" s="437"/>
      <c r="Q166" s="437"/>
      <c r="R166" s="437"/>
      <c r="S166" s="437"/>
      <c r="T166" s="437"/>
      <c r="U166" s="437"/>
      <c r="V166" s="437"/>
      <c r="W166" s="437"/>
      <c r="X166" s="437"/>
      <c r="Y166" s="437"/>
      <c r="Z166" s="437"/>
      <c r="AA166" s="437"/>
      <c r="AB166" s="437"/>
      <c r="AC166" s="437"/>
      <c r="AD166" s="437"/>
      <c r="AE166" s="437"/>
      <c r="AF166" s="437"/>
    </row>
    <row r="167" ht="15.75" customHeight="1">
      <c r="A167" s="440"/>
      <c r="B167" s="84" t="str">
        <f>IF(ISTEXT(A167),SUMIF('Codified Game Plan'!$A$3:$A$477,'Sales Forecast'!A167,'Codified Game Plan'!$F$3:$F$477),"")</f>
        <v/>
      </c>
      <c r="C167" s="430" t="str">
        <f t="array" ref="C167">IF(ISTEXT(A167),XLOOKUP($A167,'Crop Chart'!$A$5:$A$201,'Crop Chart'!$J$5:$J$201,0),"")</f>
        <v/>
      </c>
      <c r="D167" s="431" t="str">
        <f t="array" ref="D167">IF(ISTEXT(A167),XLOOKUP($A167,'Crop Chart'!$A$5:$A$201,'Crop Chart'!$L$5:$L$201,0),"")</f>
        <v/>
      </c>
      <c r="E167" s="432" t="str">
        <f t="array" ref="E167">IF(ISTEXT(A167),XLOOKUP($A167,'Crop Chart'!$A$5:$A$201,'Crop Chart'!$M$5:$M$201,0),"")</f>
        <v/>
      </c>
      <c r="F167" s="433" t="str">
        <f>IF(ISTEXT(A167),SUMIF('Codified Game Plan'!$A$3:$A$477,'Sales Forecast'!A167,'Codified Game Plan'!$J$3:$J$477),"")</f>
        <v/>
      </c>
      <c r="G167" s="431" t="str">
        <f t="shared" si="1"/>
        <v/>
      </c>
      <c r="H167" s="434" t="str">
        <f t="shared" si="2"/>
        <v/>
      </c>
      <c r="I167" s="435">
        <f t="shared" si="3"/>
        <v>0</v>
      </c>
      <c r="J167" s="436"/>
      <c r="K167" s="438"/>
      <c r="L167" s="438"/>
      <c r="M167" s="438"/>
      <c r="N167" s="438"/>
      <c r="O167" s="439"/>
      <c r="P167" s="437"/>
      <c r="Q167" s="437"/>
      <c r="R167" s="437"/>
      <c r="S167" s="437"/>
      <c r="T167" s="437"/>
      <c r="U167" s="437"/>
      <c r="V167" s="437"/>
      <c r="W167" s="437"/>
      <c r="X167" s="437"/>
      <c r="Y167" s="437"/>
      <c r="Z167" s="437"/>
      <c r="AA167" s="437"/>
      <c r="AB167" s="437"/>
      <c r="AC167" s="437"/>
      <c r="AD167" s="437"/>
      <c r="AE167" s="437"/>
      <c r="AF167" s="437"/>
    </row>
    <row r="168" ht="15.75" customHeight="1">
      <c r="A168" s="440"/>
      <c r="B168" s="84" t="str">
        <f>IF(ISTEXT(A168),SUMIF('Codified Game Plan'!$A$3:$A$477,'Sales Forecast'!A168,'Codified Game Plan'!$F$3:$F$477),"")</f>
        <v/>
      </c>
      <c r="C168" s="430" t="str">
        <f t="array" ref="C168">IF(ISTEXT(A168),XLOOKUP($A168,'Crop Chart'!$A$5:$A$201,'Crop Chart'!$J$5:$J$201,0),"")</f>
        <v/>
      </c>
      <c r="D168" s="431" t="str">
        <f t="array" ref="D168">IF(ISTEXT(A168),XLOOKUP($A168,'Crop Chart'!$A$5:$A$201,'Crop Chart'!$L$5:$L$201,0),"")</f>
        <v/>
      </c>
      <c r="E168" s="432" t="str">
        <f t="array" ref="E168">IF(ISTEXT(A168),XLOOKUP($A168,'Crop Chart'!$A$5:$A$201,'Crop Chart'!$M$5:$M$201,0),"")</f>
        <v/>
      </c>
      <c r="F168" s="433" t="str">
        <f>IF(ISTEXT(A168),SUMIF('Codified Game Plan'!$A$3:$A$477,'Sales Forecast'!A168,'Codified Game Plan'!$J$3:$J$477),"")</f>
        <v/>
      </c>
      <c r="G168" s="431" t="str">
        <f t="shared" si="1"/>
        <v/>
      </c>
      <c r="H168" s="434" t="str">
        <f t="shared" si="2"/>
        <v/>
      </c>
      <c r="I168" s="435">
        <f t="shared" si="3"/>
        <v>0</v>
      </c>
      <c r="J168" s="436"/>
      <c r="K168" s="438"/>
      <c r="L168" s="438"/>
      <c r="M168" s="438"/>
      <c r="N168" s="438"/>
      <c r="O168" s="439"/>
      <c r="P168" s="437"/>
      <c r="Q168" s="437"/>
      <c r="R168" s="437"/>
      <c r="S168" s="437"/>
      <c r="T168" s="437"/>
      <c r="U168" s="437"/>
      <c r="V168" s="437"/>
      <c r="W168" s="437"/>
      <c r="X168" s="437"/>
      <c r="Y168" s="437"/>
      <c r="Z168" s="437"/>
      <c r="AA168" s="437"/>
      <c r="AB168" s="437"/>
      <c r="AC168" s="437"/>
      <c r="AD168" s="437"/>
      <c r="AE168" s="437"/>
      <c r="AF168" s="437"/>
    </row>
    <row r="169" ht="15.75" customHeight="1">
      <c r="A169" s="440"/>
      <c r="B169" s="84" t="str">
        <f>IF(ISTEXT(A169),SUMIF('Codified Game Plan'!$A$3:$A$477,'Sales Forecast'!A169,'Codified Game Plan'!$F$3:$F$477),"")</f>
        <v/>
      </c>
      <c r="C169" s="430" t="str">
        <f t="array" ref="C169">IF(ISTEXT(A169),XLOOKUP($A169,'Crop Chart'!$A$5:$A$201,'Crop Chart'!$J$5:$J$201,0),"")</f>
        <v/>
      </c>
      <c r="D169" s="431" t="str">
        <f t="array" ref="D169">IF(ISTEXT(A169),XLOOKUP($A169,'Crop Chart'!$A$5:$A$201,'Crop Chart'!$L$5:$L$201,0),"")</f>
        <v/>
      </c>
      <c r="E169" s="432" t="str">
        <f t="array" ref="E169">IF(ISTEXT(A169),XLOOKUP($A169,'Crop Chart'!$A$5:$A$201,'Crop Chart'!$M$5:$M$201,0),"")</f>
        <v/>
      </c>
      <c r="F169" s="433" t="str">
        <f>IF(ISTEXT(A169),SUMIF('Codified Game Plan'!$A$3:$A$477,'Sales Forecast'!A169,'Codified Game Plan'!$J$3:$J$477),"")</f>
        <v/>
      </c>
      <c r="G169" s="431" t="str">
        <f t="shared" si="1"/>
        <v/>
      </c>
      <c r="H169" s="434" t="str">
        <f t="shared" si="2"/>
        <v/>
      </c>
      <c r="I169" s="435">
        <f t="shared" si="3"/>
        <v>0</v>
      </c>
      <c r="J169" s="436"/>
      <c r="K169" s="438"/>
      <c r="L169" s="438"/>
      <c r="M169" s="438"/>
      <c r="N169" s="438"/>
      <c r="O169" s="439"/>
      <c r="P169" s="437"/>
      <c r="Q169" s="437"/>
      <c r="R169" s="437"/>
      <c r="S169" s="437"/>
      <c r="T169" s="437"/>
      <c r="U169" s="437"/>
      <c r="V169" s="437"/>
      <c r="W169" s="437"/>
      <c r="X169" s="437"/>
      <c r="Y169" s="437"/>
      <c r="Z169" s="437"/>
      <c r="AA169" s="437"/>
      <c r="AB169" s="437"/>
      <c r="AC169" s="437"/>
      <c r="AD169" s="437"/>
      <c r="AE169" s="437"/>
      <c r="AF169" s="437"/>
    </row>
    <row r="170" ht="15.75" customHeight="1">
      <c r="A170" s="440"/>
      <c r="B170" s="84" t="str">
        <f>IF(ISTEXT(A170),SUMIF('Codified Game Plan'!$A$3:$A$477,'Sales Forecast'!A170,'Codified Game Plan'!$F$3:$F$477),"")</f>
        <v/>
      </c>
      <c r="C170" s="430" t="str">
        <f t="array" ref="C170">IF(ISTEXT(A170),XLOOKUP($A170,'Crop Chart'!$A$5:$A$201,'Crop Chart'!$J$5:$J$201,0),"")</f>
        <v/>
      </c>
      <c r="D170" s="431" t="str">
        <f t="array" ref="D170">IF(ISTEXT(A170),XLOOKUP($A170,'Crop Chart'!$A$5:$A$201,'Crop Chart'!$L$5:$L$201,0),"")</f>
        <v/>
      </c>
      <c r="E170" s="432" t="str">
        <f t="array" ref="E170">IF(ISTEXT(A170),XLOOKUP($A170,'Crop Chart'!$A$5:$A$201,'Crop Chart'!$M$5:$M$201,0),"")</f>
        <v/>
      </c>
      <c r="F170" s="433" t="str">
        <f>IF(ISTEXT(A170),SUMIF('Codified Game Plan'!$A$3:$A$477,'Sales Forecast'!A170,'Codified Game Plan'!$J$3:$J$477),"")</f>
        <v/>
      </c>
      <c r="G170" s="431" t="str">
        <f t="shared" si="1"/>
        <v/>
      </c>
      <c r="H170" s="434" t="str">
        <f t="shared" si="2"/>
        <v/>
      </c>
      <c r="I170" s="435">
        <f t="shared" si="3"/>
        <v>0</v>
      </c>
      <c r="J170" s="436"/>
      <c r="K170" s="438"/>
      <c r="L170" s="438"/>
      <c r="M170" s="438"/>
      <c r="N170" s="438"/>
      <c r="O170" s="439"/>
      <c r="P170" s="437"/>
      <c r="Q170" s="437"/>
      <c r="R170" s="437"/>
      <c r="S170" s="437"/>
      <c r="T170" s="437"/>
      <c r="U170" s="437"/>
      <c r="V170" s="437"/>
      <c r="W170" s="437"/>
      <c r="X170" s="437"/>
      <c r="Y170" s="437"/>
      <c r="Z170" s="437"/>
      <c r="AA170" s="437"/>
      <c r="AB170" s="437"/>
      <c r="AC170" s="437"/>
      <c r="AD170" s="437"/>
      <c r="AE170" s="437"/>
      <c r="AF170" s="437"/>
    </row>
    <row r="171" ht="15.75" customHeight="1">
      <c r="A171" s="440"/>
      <c r="B171" s="84" t="str">
        <f>IF(ISTEXT(A171),SUMIF('Codified Game Plan'!$A$3:$A$477,'Sales Forecast'!A171,'Codified Game Plan'!$F$3:$F$477),"")</f>
        <v/>
      </c>
      <c r="C171" s="430" t="str">
        <f t="array" ref="C171">IF(ISTEXT(A171),XLOOKUP($A171,'Crop Chart'!$A$5:$A$201,'Crop Chart'!$J$5:$J$201,0),"")</f>
        <v/>
      </c>
      <c r="D171" s="431" t="str">
        <f t="array" ref="D171">IF(ISTEXT(A171),XLOOKUP($A171,'Crop Chart'!$A$5:$A$201,'Crop Chart'!$L$5:$L$201,0),"")</f>
        <v/>
      </c>
      <c r="E171" s="432" t="str">
        <f t="array" ref="E171">IF(ISTEXT(A171),XLOOKUP($A171,'Crop Chart'!$A$5:$A$201,'Crop Chart'!$M$5:$M$201,0),"")</f>
        <v/>
      </c>
      <c r="F171" s="433" t="str">
        <f>IF(ISTEXT(A171),SUMIF('Codified Game Plan'!$A$3:$A$477,'Sales Forecast'!A171,'Codified Game Plan'!$J$3:$J$477),"")</f>
        <v/>
      </c>
      <c r="G171" s="431" t="str">
        <f t="shared" si="1"/>
        <v/>
      </c>
      <c r="H171" s="434" t="str">
        <f t="shared" si="2"/>
        <v/>
      </c>
      <c r="I171" s="435">
        <f t="shared" si="3"/>
        <v>0</v>
      </c>
      <c r="J171" s="436"/>
      <c r="K171" s="438"/>
      <c r="L171" s="438"/>
      <c r="M171" s="438"/>
      <c r="N171" s="438"/>
      <c r="O171" s="439"/>
      <c r="P171" s="437"/>
      <c r="Q171" s="437"/>
      <c r="R171" s="437"/>
      <c r="S171" s="437"/>
      <c r="T171" s="437"/>
      <c r="U171" s="437"/>
      <c r="V171" s="437"/>
      <c r="W171" s="437"/>
      <c r="X171" s="437"/>
      <c r="Y171" s="437"/>
      <c r="Z171" s="437"/>
      <c r="AA171" s="437"/>
      <c r="AB171" s="437"/>
      <c r="AC171" s="437"/>
      <c r="AD171" s="437"/>
      <c r="AE171" s="437"/>
      <c r="AF171" s="437"/>
    </row>
    <row r="172" ht="15.75" customHeight="1">
      <c r="A172" s="440"/>
      <c r="B172" s="84" t="str">
        <f>IF(ISTEXT(A172),SUMIF('Codified Game Plan'!$A$3:$A$477,'Sales Forecast'!A172,'Codified Game Plan'!$F$3:$F$477),"")</f>
        <v/>
      </c>
      <c r="C172" s="430" t="str">
        <f t="array" ref="C172">IF(ISTEXT(A172),XLOOKUP($A172,'Crop Chart'!$A$5:$A$201,'Crop Chart'!$J$5:$J$201,0),"")</f>
        <v/>
      </c>
      <c r="D172" s="431" t="str">
        <f t="array" ref="D172">IF(ISTEXT(A172),XLOOKUP($A172,'Crop Chart'!$A$5:$A$201,'Crop Chart'!$L$5:$L$201,0),"")</f>
        <v/>
      </c>
      <c r="E172" s="432" t="str">
        <f t="array" ref="E172">IF(ISTEXT(A172),XLOOKUP($A172,'Crop Chart'!$A$5:$A$201,'Crop Chart'!$M$5:$M$201,0),"")</f>
        <v/>
      </c>
      <c r="F172" s="433" t="str">
        <f>IF(ISTEXT(A172),SUMIF('Codified Game Plan'!$A$3:$A$477,'Sales Forecast'!A172,'Codified Game Plan'!$J$3:$J$477),"")</f>
        <v/>
      </c>
      <c r="G172" s="431" t="str">
        <f t="shared" si="1"/>
        <v/>
      </c>
      <c r="H172" s="434" t="str">
        <f t="shared" si="2"/>
        <v/>
      </c>
      <c r="I172" s="435">
        <f t="shared" si="3"/>
        <v>0</v>
      </c>
      <c r="J172" s="436"/>
      <c r="K172" s="438"/>
      <c r="L172" s="438"/>
      <c r="M172" s="438"/>
      <c r="N172" s="438"/>
      <c r="O172" s="439"/>
      <c r="P172" s="437"/>
      <c r="Q172" s="437"/>
      <c r="R172" s="437"/>
      <c r="S172" s="437"/>
      <c r="T172" s="437"/>
      <c r="U172" s="437"/>
      <c r="V172" s="437"/>
      <c r="W172" s="437"/>
      <c r="X172" s="437"/>
      <c r="Y172" s="437"/>
      <c r="Z172" s="437"/>
      <c r="AA172" s="437"/>
      <c r="AB172" s="437"/>
      <c r="AC172" s="437"/>
      <c r="AD172" s="437"/>
      <c r="AE172" s="437"/>
      <c r="AF172" s="437"/>
    </row>
    <row r="173" ht="15.75" customHeight="1">
      <c r="A173" s="440"/>
      <c r="B173" s="84" t="str">
        <f>IF(ISTEXT(A173),SUMIF('Codified Game Plan'!$A$3:$A$477,'Sales Forecast'!A173,'Codified Game Plan'!$F$3:$F$477),"")</f>
        <v/>
      </c>
      <c r="C173" s="430" t="str">
        <f t="array" ref="C173">IF(ISTEXT(A173),XLOOKUP($A173,'Crop Chart'!$A$5:$A$201,'Crop Chart'!$J$5:$J$201,0),"")</f>
        <v/>
      </c>
      <c r="D173" s="431" t="str">
        <f t="array" ref="D173">IF(ISTEXT(A173),XLOOKUP($A173,'Crop Chart'!$A$5:$A$201,'Crop Chart'!$L$5:$L$201,0),"")</f>
        <v/>
      </c>
      <c r="E173" s="432" t="str">
        <f t="array" ref="E173">IF(ISTEXT(A173),XLOOKUP($A173,'Crop Chart'!$A$5:$A$201,'Crop Chart'!$M$5:$M$201,0),"")</f>
        <v/>
      </c>
      <c r="F173" s="433" t="str">
        <f>IF(ISTEXT(A173),SUMIF('Codified Game Plan'!$A$3:$A$477,'Sales Forecast'!A173,'Codified Game Plan'!$J$3:$J$477),"")</f>
        <v/>
      </c>
      <c r="G173" s="431" t="str">
        <f t="shared" si="1"/>
        <v/>
      </c>
      <c r="H173" s="434" t="str">
        <f t="shared" si="2"/>
        <v/>
      </c>
      <c r="I173" s="435">
        <f t="shared" si="3"/>
        <v>0</v>
      </c>
      <c r="J173" s="436"/>
      <c r="K173" s="438"/>
      <c r="L173" s="438"/>
      <c r="M173" s="438"/>
      <c r="N173" s="438"/>
      <c r="O173" s="439"/>
      <c r="P173" s="437"/>
      <c r="Q173" s="437"/>
      <c r="R173" s="437"/>
      <c r="S173" s="437"/>
      <c r="T173" s="437"/>
      <c r="U173" s="437"/>
      <c r="V173" s="437"/>
      <c r="W173" s="437"/>
      <c r="X173" s="437"/>
      <c r="Y173" s="437"/>
      <c r="Z173" s="437"/>
      <c r="AA173" s="437"/>
      <c r="AB173" s="437"/>
      <c r="AC173" s="437"/>
      <c r="AD173" s="437"/>
      <c r="AE173" s="437"/>
      <c r="AF173" s="437"/>
    </row>
    <row r="174" ht="15.75" customHeight="1">
      <c r="A174" s="440"/>
      <c r="B174" s="84" t="str">
        <f>IF(ISTEXT(A174),SUMIF('Codified Game Plan'!$A$3:$A$477,'Sales Forecast'!A174,'Codified Game Plan'!$F$3:$F$477),"")</f>
        <v/>
      </c>
      <c r="C174" s="430" t="str">
        <f t="array" ref="C174">IF(ISTEXT(A174),XLOOKUP($A174,'Crop Chart'!$A$5:$A$201,'Crop Chart'!$J$5:$J$201,0),"")</f>
        <v/>
      </c>
      <c r="D174" s="431" t="str">
        <f t="array" ref="D174">IF(ISTEXT(A174),XLOOKUP($A174,'Crop Chart'!$A$5:$A$201,'Crop Chart'!$L$5:$L$201,0),"")</f>
        <v/>
      </c>
      <c r="E174" s="432" t="str">
        <f t="array" ref="E174">IF(ISTEXT(A174),XLOOKUP($A174,'Crop Chart'!$A$5:$A$201,'Crop Chart'!$M$5:$M$201,0),"")</f>
        <v/>
      </c>
      <c r="F174" s="433" t="str">
        <f>IF(ISTEXT(A174),SUMIF('Codified Game Plan'!$A$3:$A$477,'Sales Forecast'!A174,'Codified Game Plan'!$J$3:$J$477),"")</f>
        <v/>
      </c>
      <c r="G174" s="431" t="str">
        <f t="shared" si="1"/>
        <v/>
      </c>
      <c r="H174" s="434" t="str">
        <f t="shared" si="2"/>
        <v/>
      </c>
      <c r="I174" s="435">
        <f t="shared" si="3"/>
        <v>0</v>
      </c>
      <c r="J174" s="436"/>
      <c r="K174" s="438"/>
      <c r="L174" s="438"/>
      <c r="M174" s="438"/>
      <c r="N174" s="438"/>
      <c r="O174" s="439"/>
      <c r="P174" s="437"/>
      <c r="Q174" s="437"/>
      <c r="R174" s="437"/>
      <c r="S174" s="437"/>
      <c r="T174" s="437"/>
      <c r="U174" s="437"/>
      <c r="V174" s="437"/>
      <c r="W174" s="437"/>
      <c r="X174" s="437"/>
      <c r="Y174" s="437"/>
      <c r="Z174" s="437"/>
      <c r="AA174" s="437"/>
      <c r="AB174" s="437"/>
      <c r="AC174" s="437"/>
      <c r="AD174" s="437"/>
      <c r="AE174" s="437"/>
      <c r="AF174" s="437"/>
    </row>
    <row r="175" ht="15.75" customHeight="1">
      <c r="A175" s="440"/>
      <c r="B175" s="84" t="str">
        <f>IF(ISTEXT(A175),SUMIF('Codified Game Plan'!$A$3:$A$477,'Sales Forecast'!A175,'Codified Game Plan'!$F$3:$F$477),"")</f>
        <v/>
      </c>
      <c r="C175" s="430" t="str">
        <f t="array" ref="C175">IF(ISTEXT(A175),XLOOKUP($A175,'Crop Chart'!$A$5:$A$201,'Crop Chart'!$J$5:$J$201,0),"")</f>
        <v/>
      </c>
      <c r="D175" s="431" t="str">
        <f t="array" ref="D175">IF(ISTEXT(A175),XLOOKUP($A175,'Crop Chart'!$A$5:$A$201,'Crop Chart'!$L$5:$L$201,0),"")</f>
        <v/>
      </c>
      <c r="E175" s="432" t="str">
        <f t="array" ref="E175">IF(ISTEXT(A175),XLOOKUP($A175,'Crop Chart'!$A$5:$A$201,'Crop Chart'!$M$5:$M$201,0),"")</f>
        <v/>
      </c>
      <c r="F175" s="433" t="str">
        <f>IF(ISTEXT(A175),SUMIF('Codified Game Plan'!$A$3:$A$477,'Sales Forecast'!A175,'Codified Game Plan'!$J$3:$J$477),"")</f>
        <v/>
      </c>
      <c r="G175" s="431" t="str">
        <f t="shared" si="1"/>
        <v/>
      </c>
      <c r="H175" s="434" t="str">
        <f t="shared" si="2"/>
        <v/>
      </c>
      <c r="I175" s="435">
        <f t="shared" si="3"/>
        <v>0</v>
      </c>
      <c r="J175" s="436"/>
      <c r="K175" s="438"/>
      <c r="L175" s="438"/>
      <c r="M175" s="438"/>
      <c r="N175" s="438"/>
      <c r="O175" s="439"/>
      <c r="P175" s="437"/>
      <c r="Q175" s="437"/>
      <c r="R175" s="437"/>
      <c r="S175" s="437"/>
      <c r="T175" s="437"/>
      <c r="U175" s="437"/>
      <c r="V175" s="437"/>
      <c r="W175" s="437"/>
      <c r="X175" s="437"/>
      <c r="Y175" s="437"/>
      <c r="Z175" s="437"/>
      <c r="AA175" s="437"/>
      <c r="AB175" s="437"/>
      <c r="AC175" s="437"/>
      <c r="AD175" s="437"/>
      <c r="AE175" s="437"/>
      <c r="AF175" s="437"/>
    </row>
    <row r="176" ht="15.75" customHeight="1">
      <c r="A176" s="440"/>
      <c r="B176" s="84" t="str">
        <f>IF(ISTEXT(A176),SUMIF('Codified Game Plan'!$A$3:$A$477,'Sales Forecast'!A176,'Codified Game Plan'!$F$3:$F$477),"")</f>
        <v/>
      </c>
      <c r="C176" s="430" t="str">
        <f t="array" ref="C176">IF(ISTEXT(A176),XLOOKUP($A176,'Crop Chart'!$A$5:$A$201,'Crop Chart'!$J$5:$J$201,0),"")</f>
        <v/>
      </c>
      <c r="D176" s="431" t="str">
        <f t="array" ref="D176">IF(ISTEXT(A176),XLOOKUP($A176,'Crop Chart'!$A$5:$A$201,'Crop Chart'!$L$5:$L$201,0),"")</f>
        <v/>
      </c>
      <c r="E176" s="432" t="str">
        <f t="array" ref="E176">IF(ISTEXT(A176),XLOOKUP($A176,'Crop Chart'!$A$5:$A$201,'Crop Chart'!$M$5:$M$201,0),"")</f>
        <v/>
      </c>
      <c r="F176" s="433" t="str">
        <f>IF(ISTEXT(A176),SUMIF('Codified Game Plan'!$A$3:$A$477,'Sales Forecast'!A176,'Codified Game Plan'!$J$3:$J$477),"")</f>
        <v/>
      </c>
      <c r="G176" s="431" t="str">
        <f t="shared" si="1"/>
        <v/>
      </c>
      <c r="H176" s="434" t="str">
        <f t="shared" si="2"/>
        <v/>
      </c>
      <c r="I176" s="435">
        <f t="shared" si="3"/>
        <v>0</v>
      </c>
      <c r="J176" s="436"/>
      <c r="K176" s="438"/>
      <c r="L176" s="438"/>
      <c r="M176" s="438"/>
      <c r="N176" s="438"/>
      <c r="O176" s="439"/>
      <c r="P176" s="437"/>
      <c r="Q176" s="437"/>
      <c r="R176" s="437"/>
      <c r="S176" s="437"/>
      <c r="T176" s="437"/>
      <c r="U176" s="437"/>
      <c r="V176" s="437"/>
      <c r="W176" s="437"/>
      <c r="X176" s="437"/>
      <c r="Y176" s="437"/>
      <c r="Z176" s="437"/>
      <c r="AA176" s="437"/>
      <c r="AB176" s="437"/>
      <c r="AC176" s="437"/>
      <c r="AD176" s="437"/>
      <c r="AE176" s="437"/>
      <c r="AF176" s="437"/>
    </row>
    <row r="177" ht="15.75" customHeight="1">
      <c r="A177" s="440"/>
      <c r="B177" s="84" t="str">
        <f>IF(ISTEXT(A177),SUMIF('Codified Game Plan'!$A$3:$A$477,'Sales Forecast'!A177,'Codified Game Plan'!$F$3:$F$477),"")</f>
        <v/>
      </c>
      <c r="C177" s="430" t="str">
        <f t="array" ref="C177">IF(ISTEXT(A177),XLOOKUP($A177,'Crop Chart'!$A$5:$A$201,'Crop Chart'!$J$5:$J$201,0),"")</f>
        <v/>
      </c>
      <c r="D177" s="431" t="str">
        <f t="array" ref="D177">IF(ISTEXT(A177),XLOOKUP($A177,'Crop Chart'!$A$5:$A$201,'Crop Chart'!$L$5:$L$201,0),"")</f>
        <v/>
      </c>
      <c r="E177" s="432" t="str">
        <f t="array" ref="E177">IF(ISTEXT(A177),XLOOKUP($A177,'Crop Chart'!$A$5:$A$201,'Crop Chart'!$M$5:$M$201,0),"")</f>
        <v/>
      </c>
      <c r="F177" s="433" t="str">
        <f>IF(ISTEXT(A177),SUMIF('Codified Game Plan'!$A$3:$A$477,'Sales Forecast'!A177,'Codified Game Plan'!$J$3:$J$477),"")</f>
        <v/>
      </c>
      <c r="G177" s="431" t="str">
        <f t="shared" si="1"/>
        <v/>
      </c>
      <c r="H177" s="434" t="str">
        <f t="shared" si="2"/>
        <v/>
      </c>
      <c r="I177" s="435">
        <f t="shared" si="3"/>
        <v>0</v>
      </c>
      <c r="J177" s="436"/>
      <c r="K177" s="438"/>
      <c r="L177" s="438"/>
      <c r="M177" s="438"/>
      <c r="N177" s="438"/>
      <c r="O177" s="439"/>
      <c r="P177" s="437"/>
      <c r="Q177" s="437"/>
      <c r="R177" s="437"/>
      <c r="S177" s="437"/>
      <c r="T177" s="437"/>
      <c r="U177" s="437"/>
      <c r="V177" s="437"/>
      <c r="W177" s="437"/>
      <c r="X177" s="437"/>
      <c r="Y177" s="437"/>
      <c r="Z177" s="437"/>
      <c r="AA177" s="437"/>
      <c r="AB177" s="437"/>
      <c r="AC177" s="437"/>
      <c r="AD177" s="437"/>
      <c r="AE177" s="437"/>
      <c r="AF177" s="437"/>
    </row>
    <row r="178" ht="15.75" customHeight="1">
      <c r="A178" s="440"/>
      <c r="B178" s="84" t="str">
        <f>IF(ISTEXT(A178),SUMIF('Codified Game Plan'!$A$3:$A$477,'Sales Forecast'!A178,'Codified Game Plan'!$F$3:$F$477),"")</f>
        <v/>
      </c>
      <c r="C178" s="430" t="str">
        <f t="array" ref="C178">IF(ISTEXT(A178),XLOOKUP($A178,'Crop Chart'!$A$5:$A$201,'Crop Chart'!$J$5:$J$201,0),"")</f>
        <v/>
      </c>
      <c r="D178" s="431" t="str">
        <f t="array" ref="D178">IF(ISTEXT(A178),XLOOKUP($A178,'Crop Chart'!$A$5:$A$201,'Crop Chart'!$L$5:$L$201,0),"")</f>
        <v/>
      </c>
      <c r="E178" s="432" t="str">
        <f t="array" ref="E178">IF(ISTEXT(A178),XLOOKUP($A178,'Crop Chart'!$A$5:$A$201,'Crop Chart'!$M$5:$M$201,0),"")</f>
        <v/>
      </c>
      <c r="F178" s="433" t="str">
        <f>IF(ISTEXT(A178),SUMIF('Codified Game Plan'!$A$3:$A$477,'Sales Forecast'!A178,'Codified Game Plan'!$J$3:$J$477),"")</f>
        <v/>
      </c>
      <c r="G178" s="431" t="str">
        <f t="shared" si="1"/>
        <v/>
      </c>
      <c r="H178" s="434" t="str">
        <f t="shared" si="2"/>
        <v/>
      </c>
      <c r="I178" s="435">
        <f t="shared" si="3"/>
        <v>0</v>
      </c>
      <c r="J178" s="436"/>
      <c r="K178" s="438"/>
      <c r="L178" s="438"/>
      <c r="M178" s="438"/>
      <c r="N178" s="438"/>
      <c r="O178" s="439"/>
      <c r="P178" s="437"/>
      <c r="Q178" s="437"/>
      <c r="R178" s="437"/>
      <c r="S178" s="437"/>
      <c r="T178" s="437"/>
      <c r="U178" s="437"/>
      <c r="V178" s="437"/>
      <c r="W178" s="437"/>
      <c r="X178" s="437"/>
      <c r="Y178" s="437"/>
      <c r="Z178" s="437"/>
      <c r="AA178" s="437"/>
      <c r="AB178" s="437"/>
      <c r="AC178" s="437"/>
      <c r="AD178" s="437"/>
      <c r="AE178" s="437"/>
      <c r="AF178" s="437"/>
    </row>
    <row r="179" ht="15.75" customHeight="1">
      <c r="A179" s="440"/>
      <c r="B179" s="84" t="str">
        <f>IF(ISTEXT(A179),SUMIF('Codified Game Plan'!$A$3:$A$477,'Sales Forecast'!A179,'Codified Game Plan'!$F$3:$F$477),"")</f>
        <v/>
      </c>
      <c r="C179" s="430" t="str">
        <f t="array" ref="C179">IF(ISTEXT(A179),XLOOKUP($A179,'Crop Chart'!$A$5:$A$201,'Crop Chart'!$J$5:$J$201,0),"")</f>
        <v/>
      </c>
      <c r="D179" s="431" t="str">
        <f t="array" ref="D179">IF(ISTEXT(A179),XLOOKUP($A179,'Crop Chart'!$A$5:$A$201,'Crop Chart'!$L$5:$L$201,0),"")</f>
        <v/>
      </c>
      <c r="E179" s="432" t="str">
        <f t="array" ref="E179">IF(ISTEXT(A179),XLOOKUP($A179,'Crop Chart'!$A$5:$A$201,'Crop Chart'!$M$5:$M$201,0),"")</f>
        <v/>
      </c>
      <c r="F179" s="433" t="str">
        <f>IF(ISTEXT(A179),SUMIF('Codified Game Plan'!$A$3:$A$477,'Sales Forecast'!A179,'Codified Game Plan'!$J$3:$J$477),"")</f>
        <v/>
      </c>
      <c r="G179" s="431" t="str">
        <f t="shared" si="1"/>
        <v/>
      </c>
      <c r="H179" s="434" t="str">
        <f t="shared" si="2"/>
        <v/>
      </c>
      <c r="I179" s="435">
        <f t="shared" si="3"/>
        <v>0</v>
      </c>
      <c r="J179" s="436"/>
      <c r="K179" s="438"/>
      <c r="L179" s="438"/>
      <c r="M179" s="438"/>
      <c r="N179" s="438"/>
      <c r="O179" s="439"/>
      <c r="P179" s="437"/>
      <c r="Q179" s="437"/>
      <c r="R179" s="437"/>
      <c r="S179" s="437"/>
      <c r="T179" s="437"/>
      <c r="U179" s="437"/>
      <c r="V179" s="437"/>
      <c r="W179" s="437"/>
      <c r="X179" s="437"/>
      <c r="Y179" s="437"/>
      <c r="Z179" s="437"/>
      <c r="AA179" s="437"/>
      <c r="AB179" s="437"/>
      <c r="AC179" s="437"/>
      <c r="AD179" s="437"/>
      <c r="AE179" s="437"/>
      <c r="AF179" s="437"/>
    </row>
    <row r="180" ht="15.75" customHeight="1">
      <c r="A180" s="440"/>
      <c r="B180" s="84" t="str">
        <f>IF(ISTEXT(A180),SUMIF('Codified Game Plan'!$A$3:$A$477,'Sales Forecast'!A180,'Codified Game Plan'!$F$3:$F$477),"")</f>
        <v/>
      </c>
      <c r="C180" s="430" t="str">
        <f t="array" ref="C180">IF(ISTEXT(A180),XLOOKUP($A180,'Crop Chart'!$A$5:$A$201,'Crop Chart'!$J$5:$J$201,0),"")</f>
        <v/>
      </c>
      <c r="D180" s="431" t="str">
        <f t="array" ref="D180">IF(ISTEXT(A180),XLOOKUP($A180,'Crop Chart'!$A$5:$A$201,'Crop Chart'!$L$5:$L$201,0),"")</f>
        <v/>
      </c>
      <c r="E180" s="432" t="str">
        <f t="array" ref="E180">IF(ISTEXT(A180),XLOOKUP($A180,'Crop Chart'!$A$5:$A$201,'Crop Chart'!$M$5:$M$201,0),"")</f>
        <v/>
      </c>
      <c r="F180" s="433" t="str">
        <f>IF(ISTEXT(A180),SUMIF('Codified Game Plan'!$A$3:$A$477,'Sales Forecast'!A180,'Codified Game Plan'!$J$3:$J$477),"")</f>
        <v/>
      </c>
      <c r="G180" s="431" t="str">
        <f t="shared" si="1"/>
        <v/>
      </c>
      <c r="H180" s="434" t="str">
        <f t="shared" si="2"/>
        <v/>
      </c>
      <c r="I180" s="435">
        <f t="shared" si="3"/>
        <v>0</v>
      </c>
      <c r="J180" s="436"/>
      <c r="K180" s="438"/>
      <c r="L180" s="438"/>
      <c r="M180" s="438"/>
      <c r="N180" s="438"/>
      <c r="O180" s="439"/>
      <c r="P180" s="437"/>
      <c r="Q180" s="437"/>
      <c r="R180" s="437"/>
      <c r="S180" s="437"/>
      <c r="T180" s="437"/>
      <c r="U180" s="437"/>
      <c r="V180" s="437"/>
      <c r="W180" s="437"/>
      <c r="X180" s="437"/>
      <c r="Y180" s="437"/>
      <c r="Z180" s="437"/>
      <c r="AA180" s="437"/>
      <c r="AB180" s="437"/>
      <c r="AC180" s="437"/>
      <c r="AD180" s="437"/>
      <c r="AE180" s="437"/>
      <c r="AF180" s="437"/>
    </row>
    <row r="181" ht="15.75" customHeight="1">
      <c r="A181" s="440"/>
      <c r="B181" s="84" t="str">
        <f>IF(ISTEXT(A181),SUMIF('Codified Game Plan'!$A$3:$A$477,'Sales Forecast'!A181,'Codified Game Plan'!$F$3:$F$477),"")</f>
        <v/>
      </c>
      <c r="C181" s="430" t="str">
        <f t="array" ref="C181">IF(ISTEXT(A181),XLOOKUP($A181,'Crop Chart'!$A$5:$A$201,'Crop Chart'!$J$5:$J$201,0),"")</f>
        <v/>
      </c>
      <c r="D181" s="431" t="str">
        <f t="array" ref="D181">IF(ISTEXT(A181),XLOOKUP($A181,'Crop Chart'!$A$5:$A$201,'Crop Chart'!$L$5:$L$201,0),"")</f>
        <v/>
      </c>
      <c r="E181" s="432" t="str">
        <f t="array" ref="E181">IF(ISTEXT(A181),XLOOKUP($A181,'Crop Chart'!$A$5:$A$201,'Crop Chart'!$M$5:$M$201,0),"")</f>
        <v/>
      </c>
      <c r="F181" s="433" t="str">
        <f>IF(ISTEXT(A181),SUMIF('Codified Game Plan'!$A$3:$A$477,'Sales Forecast'!A181,'Codified Game Plan'!$J$3:$J$477),"")</f>
        <v/>
      </c>
      <c r="G181" s="431" t="str">
        <f t="shared" si="1"/>
        <v/>
      </c>
      <c r="H181" s="434" t="str">
        <f t="shared" si="2"/>
        <v/>
      </c>
      <c r="I181" s="435">
        <f t="shared" si="3"/>
        <v>0</v>
      </c>
      <c r="J181" s="436"/>
      <c r="K181" s="438"/>
      <c r="L181" s="438"/>
      <c r="M181" s="438"/>
      <c r="N181" s="438"/>
      <c r="O181" s="439"/>
      <c r="P181" s="437"/>
      <c r="Q181" s="437"/>
      <c r="R181" s="437"/>
      <c r="S181" s="437"/>
      <c r="T181" s="437"/>
      <c r="U181" s="437"/>
      <c r="V181" s="437"/>
      <c r="W181" s="437"/>
      <c r="X181" s="437"/>
      <c r="Y181" s="437"/>
      <c r="Z181" s="437"/>
      <c r="AA181" s="437"/>
      <c r="AB181" s="437"/>
      <c r="AC181" s="437"/>
      <c r="AD181" s="437"/>
      <c r="AE181" s="437"/>
      <c r="AF181" s="437"/>
    </row>
    <row r="182" ht="15.75" customHeight="1">
      <c r="A182" s="440"/>
      <c r="B182" s="84" t="str">
        <f>IF(ISTEXT(A182),SUMIF('Codified Game Plan'!$A$3:$A$477,'Sales Forecast'!A182,'Codified Game Plan'!$F$3:$F$477),"")</f>
        <v/>
      </c>
      <c r="C182" s="430" t="str">
        <f t="array" ref="C182">IF(ISTEXT(A182),XLOOKUP($A182,'Crop Chart'!$A$5:$A$201,'Crop Chart'!$J$5:$J$201,0),"")</f>
        <v/>
      </c>
      <c r="D182" s="431" t="str">
        <f t="array" ref="D182">IF(ISTEXT(A182),XLOOKUP($A182,'Crop Chart'!$A$5:$A$201,'Crop Chart'!$L$5:$L$201,0),"")</f>
        <v/>
      </c>
      <c r="E182" s="432" t="str">
        <f t="array" ref="E182">IF(ISTEXT(A182),XLOOKUP($A182,'Crop Chart'!$A$5:$A$201,'Crop Chart'!$M$5:$M$201,0),"")</f>
        <v/>
      </c>
      <c r="F182" s="433" t="str">
        <f>IF(ISTEXT(A182),SUMIF('Codified Game Plan'!$A$3:$A$477,'Sales Forecast'!A182,'Codified Game Plan'!$J$3:$J$477),"")</f>
        <v/>
      </c>
      <c r="G182" s="431" t="str">
        <f t="shared" si="1"/>
        <v/>
      </c>
      <c r="H182" s="434" t="str">
        <f t="shared" si="2"/>
        <v/>
      </c>
      <c r="I182" s="435">
        <f t="shared" si="3"/>
        <v>0</v>
      </c>
      <c r="J182" s="436"/>
      <c r="K182" s="438"/>
      <c r="L182" s="438"/>
      <c r="M182" s="438"/>
      <c r="N182" s="438"/>
      <c r="O182" s="439"/>
      <c r="P182" s="437"/>
      <c r="Q182" s="437"/>
      <c r="R182" s="437"/>
      <c r="S182" s="437"/>
      <c r="T182" s="437"/>
      <c r="U182" s="437"/>
      <c r="V182" s="437"/>
      <c r="W182" s="437"/>
      <c r="X182" s="437"/>
      <c r="Y182" s="437"/>
      <c r="Z182" s="437"/>
      <c r="AA182" s="437"/>
      <c r="AB182" s="437"/>
      <c r="AC182" s="437"/>
      <c r="AD182" s="437"/>
      <c r="AE182" s="437"/>
      <c r="AF182" s="437"/>
    </row>
    <row r="183" ht="15.75" customHeight="1">
      <c r="A183" s="440"/>
      <c r="B183" s="84" t="str">
        <f>IF(ISTEXT(A183),SUMIF('Codified Game Plan'!$A$3:$A$477,'Sales Forecast'!A183,'Codified Game Plan'!$F$3:$F$477),"")</f>
        <v/>
      </c>
      <c r="C183" s="430" t="str">
        <f t="array" ref="C183">IF(ISTEXT(A183),XLOOKUP($A183,'Crop Chart'!$A$5:$A$201,'Crop Chart'!$J$5:$J$201,0),"")</f>
        <v/>
      </c>
      <c r="D183" s="431" t="str">
        <f t="array" ref="D183">IF(ISTEXT(A183),XLOOKUP($A183,'Crop Chart'!$A$5:$A$201,'Crop Chart'!$L$5:$L$201,0),"")</f>
        <v/>
      </c>
      <c r="E183" s="432" t="str">
        <f t="array" ref="E183">IF(ISTEXT(A183),XLOOKUP($A183,'Crop Chart'!$A$5:$A$201,'Crop Chart'!$M$5:$M$201,0),"")</f>
        <v/>
      </c>
      <c r="F183" s="433" t="str">
        <f>IF(ISTEXT(A183),SUMIF('Codified Game Plan'!$A$3:$A$477,'Sales Forecast'!A183,'Codified Game Plan'!$J$3:$J$477),"")</f>
        <v/>
      </c>
      <c r="G183" s="431" t="str">
        <f t="shared" si="1"/>
        <v/>
      </c>
      <c r="H183" s="434" t="str">
        <f t="shared" si="2"/>
        <v/>
      </c>
      <c r="I183" s="435">
        <f t="shared" si="3"/>
        <v>0</v>
      </c>
      <c r="J183" s="436"/>
      <c r="K183" s="438"/>
      <c r="L183" s="438"/>
      <c r="M183" s="438"/>
      <c r="N183" s="438"/>
      <c r="O183" s="439"/>
      <c r="P183" s="437"/>
      <c r="Q183" s="437"/>
      <c r="R183" s="437"/>
      <c r="S183" s="437"/>
      <c r="T183" s="437"/>
      <c r="U183" s="437"/>
      <c r="V183" s="437"/>
      <c r="W183" s="437"/>
      <c r="X183" s="437"/>
      <c r="Y183" s="437"/>
      <c r="Z183" s="437"/>
      <c r="AA183" s="437"/>
      <c r="AB183" s="437"/>
      <c r="AC183" s="437"/>
      <c r="AD183" s="437"/>
      <c r="AE183" s="437"/>
      <c r="AF183" s="437"/>
    </row>
    <row r="184" ht="15.75" customHeight="1">
      <c r="A184" s="440"/>
      <c r="B184" s="84" t="str">
        <f>IF(ISTEXT(A184),SUMIF('Codified Game Plan'!$A$3:$A$477,'Sales Forecast'!A184,'Codified Game Plan'!$F$3:$F$477),"")</f>
        <v/>
      </c>
      <c r="C184" s="430" t="str">
        <f t="array" ref="C184">IF(ISTEXT(A184),XLOOKUP($A184,'Crop Chart'!$A$5:$A$201,'Crop Chart'!$J$5:$J$201,0),"")</f>
        <v/>
      </c>
      <c r="D184" s="431" t="str">
        <f t="array" ref="D184">IF(ISTEXT(A184),XLOOKUP($A184,'Crop Chart'!$A$5:$A$201,'Crop Chart'!$L$5:$L$201,0),"")</f>
        <v/>
      </c>
      <c r="E184" s="432" t="str">
        <f t="array" ref="E184">IF(ISTEXT(A184),XLOOKUP($A184,'Crop Chart'!$A$5:$A$201,'Crop Chart'!$M$5:$M$201,0),"")</f>
        <v/>
      </c>
      <c r="F184" s="433" t="str">
        <f>IF(ISTEXT(A184),SUMIF('Codified Game Plan'!$A$3:$A$477,'Sales Forecast'!A184,'Codified Game Plan'!$J$3:$J$477),"")</f>
        <v/>
      </c>
      <c r="G184" s="431" t="str">
        <f t="shared" si="1"/>
        <v/>
      </c>
      <c r="H184" s="434" t="str">
        <f t="shared" si="2"/>
        <v/>
      </c>
      <c r="I184" s="435">
        <f t="shared" si="3"/>
        <v>0</v>
      </c>
      <c r="J184" s="436"/>
      <c r="K184" s="438"/>
      <c r="L184" s="438"/>
      <c r="M184" s="438"/>
      <c r="N184" s="438"/>
      <c r="O184" s="439"/>
      <c r="P184" s="437"/>
      <c r="Q184" s="437"/>
      <c r="R184" s="437"/>
      <c r="S184" s="437"/>
      <c r="T184" s="437"/>
      <c r="U184" s="437"/>
      <c r="V184" s="437"/>
      <c r="W184" s="437"/>
      <c r="X184" s="437"/>
      <c r="Y184" s="437"/>
      <c r="Z184" s="437"/>
      <c r="AA184" s="437"/>
      <c r="AB184" s="437"/>
      <c r="AC184" s="437"/>
      <c r="AD184" s="437"/>
      <c r="AE184" s="437"/>
      <c r="AF184" s="437"/>
    </row>
    <row r="185" ht="15.75" customHeight="1">
      <c r="A185" s="440"/>
      <c r="B185" s="84" t="str">
        <f>IF(ISTEXT(A185),SUMIF('Codified Game Plan'!$A$3:$A$477,'Sales Forecast'!A185,'Codified Game Plan'!$F$3:$F$477),"")</f>
        <v/>
      </c>
      <c r="C185" s="430" t="str">
        <f t="array" ref="C185">IF(ISTEXT(A185),XLOOKUP($A185,'Crop Chart'!$A$5:$A$201,'Crop Chart'!$J$5:$J$201,0),"")</f>
        <v/>
      </c>
      <c r="D185" s="431" t="str">
        <f t="array" ref="D185">IF(ISTEXT(A185),XLOOKUP($A185,'Crop Chart'!$A$5:$A$201,'Crop Chart'!$L$5:$L$201,0),"")</f>
        <v/>
      </c>
      <c r="E185" s="432" t="str">
        <f t="array" ref="E185">IF(ISTEXT(A185),XLOOKUP($A185,'Crop Chart'!$A$5:$A$201,'Crop Chart'!$M$5:$M$201,0),"")</f>
        <v/>
      </c>
      <c r="F185" s="433" t="str">
        <f>IF(ISTEXT(A185),SUMIF('Codified Game Plan'!$A$3:$A$477,'Sales Forecast'!A185,'Codified Game Plan'!$J$3:$J$477),"")</f>
        <v/>
      </c>
      <c r="G185" s="431" t="str">
        <f t="shared" si="1"/>
        <v/>
      </c>
      <c r="H185" s="434" t="str">
        <f t="shared" si="2"/>
        <v/>
      </c>
      <c r="I185" s="435">
        <f t="shared" si="3"/>
        <v>0</v>
      </c>
      <c r="J185" s="436"/>
      <c r="K185" s="438"/>
      <c r="L185" s="438"/>
      <c r="M185" s="438"/>
      <c r="N185" s="438"/>
      <c r="O185" s="439"/>
      <c r="P185" s="437"/>
      <c r="Q185" s="437"/>
      <c r="R185" s="437"/>
      <c r="S185" s="437"/>
      <c r="T185" s="437"/>
      <c r="U185" s="437"/>
      <c r="V185" s="437"/>
      <c r="W185" s="437"/>
      <c r="X185" s="437"/>
      <c r="Y185" s="437"/>
      <c r="Z185" s="437"/>
      <c r="AA185" s="437"/>
      <c r="AB185" s="437"/>
      <c r="AC185" s="437"/>
      <c r="AD185" s="437"/>
      <c r="AE185" s="437"/>
      <c r="AF185" s="437"/>
    </row>
    <row r="186" ht="15.75" customHeight="1">
      <c r="A186" s="440"/>
      <c r="B186" s="84" t="str">
        <f>IF(ISTEXT(A186),SUMIF('Codified Game Plan'!$A$3:$A$477,'Sales Forecast'!A186,'Codified Game Plan'!$F$3:$F$477),"")</f>
        <v/>
      </c>
      <c r="C186" s="430" t="str">
        <f t="array" ref="C186">IF(ISTEXT(A186),XLOOKUP($A186,'Crop Chart'!$A$5:$A$201,'Crop Chart'!$J$5:$J$201,0),"")</f>
        <v/>
      </c>
      <c r="D186" s="431" t="str">
        <f t="array" ref="D186">IF(ISTEXT(A186),XLOOKUP($A186,'Crop Chart'!$A$5:$A$201,'Crop Chart'!$L$5:$L$201,0),"")</f>
        <v/>
      </c>
      <c r="E186" s="432" t="str">
        <f t="array" ref="E186">IF(ISTEXT(A186),XLOOKUP($A186,'Crop Chart'!$A$5:$A$201,'Crop Chart'!$M$5:$M$201,0),"")</f>
        <v/>
      </c>
      <c r="F186" s="433" t="str">
        <f>IF(ISTEXT(A186),SUMIF('Codified Game Plan'!$A$3:$A$477,'Sales Forecast'!A186,'Codified Game Plan'!$J$3:$J$477),"")</f>
        <v/>
      </c>
      <c r="G186" s="431" t="str">
        <f t="shared" si="1"/>
        <v/>
      </c>
      <c r="H186" s="434" t="str">
        <f t="shared" si="2"/>
        <v/>
      </c>
      <c r="I186" s="435">
        <f t="shared" si="3"/>
        <v>0</v>
      </c>
      <c r="J186" s="436"/>
      <c r="K186" s="438"/>
      <c r="L186" s="438"/>
      <c r="M186" s="438"/>
      <c r="N186" s="438"/>
      <c r="O186" s="439"/>
      <c r="P186" s="437"/>
      <c r="Q186" s="437"/>
      <c r="R186" s="437"/>
      <c r="S186" s="437"/>
      <c r="T186" s="437"/>
      <c r="U186" s="437"/>
      <c r="V186" s="437"/>
      <c r="W186" s="437"/>
      <c r="X186" s="437"/>
      <c r="Y186" s="437"/>
      <c r="Z186" s="437"/>
      <c r="AA186" s="437"/>
      <c r="AB186" s="437"/>
      <c r="AC186" s="437"/>
      <c r="AD186" s="437"/>
      <c r="AE186" s="437"/>
      <c r="AF186" s="437"/>
    </row>
    <row r="187" ht="15.75" customHeight="1">
      <c r="A187" s="440"/>
      <c r="B187" s="84" t="str">
        <f>IF(ISTEXT(A187),SUMIF('Codified Game Plan'!$A$3:$A$477,'Sales Forecast'!A187,'Codified Game Plan'!$F$3:$F$477),"")</f>
        <v/>
      </c>
      <c r="C187" s="430" t="str">
        <f t="array" ref="C187">IF(ISTEXT(A187),XLOOKUP($A187,'Crop Chart'!$A$5:$A$201,'Crop Chart'!$J$5:$J$201,0),"")</f>
        <v/>
      </c>
      <c r="D187" s="431" t="str">
        <f t="array" ref="D187">IF(ISTEXT(A187),XLOOKUP($A187,'Crop Chart'!$A$5:$A$201,'Crop Chart'!$L$5:$L$201,0),"")</f>
        <v/>
      </c>
      <c r="E187" s="432" t="str">
        <f t="array" ref="E187">IF(ISTEXT(A187),XLOOKUP($A187,'Crop Chart'!$A$5:$A$201,'Crop Chart'!$M$5:$M$201,0),"")</f>
        <v/>
      </c>
      <c r="F187" s="433" t="str">
        <f>IF(ISTEXT(A187),SUMIF('Codified Game Plan'!$A$3:$A$477,'Sales Forecast'!A187,'Codified Game Plan'!$J$3:$J$477),"")</f>
        <v/>
      </c>
      <c r="G187" s="431" t="str">
        <f t="shared" si="1"/>
        <v/>
      </c>
      <c r="H187" s="434" t="str">
        <f t="shared" si="2"/>
        <v/>
      </c>
      <c r="I187" s="435">
        <f t="shared" si="3"/>
        <v>0</v>
      </c>
      <c r="J187" s="436"/>
      <c r="K187" s="438"/>
      <c r="L187" s="438"/>
      <c r="M187" s="438"/>
      <c r="N187" s="438"/>
      <c r="O187" s="439"/>
      <c r="P187" s="437"/>
      <c r="Q187" s="437"/>
      <c r="R187" s="437"/>
      <c r="S187" s="437"/>
      <c r="T187" s="437"/>
      <c r="U187" s="437"/>
      <c r="V187" s="437"/>
      <c r="W187" s="437"/>
      <c r="X187" s="437"/>
      <c r="Y187" s="437"/>
      <c r="Z187" s="437"/>
      <c r="AA187" s="437"/>
      <c r="AB187" s="437"/>
      <c r="AC187" s="437"/>
      <c r="AD187" s="437"/>
      <c r="AE187" s="437"/>
      <c r="AF187" s="437"/>
    </row>
    <row r="188" ht="15.75" customHeight="1">
      <c r="A188" s="440"/>
      <c r="B188" s="84" t="str">
        <f>IF(ISTEXT(A188),SUMIF('Codified Game Plan'!$A$3:$A$477,'Sales Forecast'!A188,'Codified Game Plan'!$F$3:$F$477),"")</f>
        <v/>
      </c>
      <c r="C188" s="430" t="str">
        <f t="array" ref="C188">IF(ISTEXT(A188),XLOOKUP($A188,'Crop Chart'!$A$5:$A$201,'Crop Chart'!$J$5:$J$201,0),"")</f>
        <v/>
      </c>
      <c r="D188" s="431" t="str">
        <f t="array" ref="D188">IF(ISTEXT(A188),XLOOKUP($A188,'Crop Chart'!$A$5:$A$201,'Crop Chart'!$L$5:$L$201,0),"")</f>
        <v/>
      </c>
      <c r="E188" s="432" t="str">
        <f t="array" ref="E188">IF(ISTEXT(A188),XLOOKUP($A188,'Crop Chart'!$A$5:$A$201,'Crop Chart'!$M$5:$M$201,0),"")</f>
        <v/>
      </c>
      <c r="F188" s="433" t="str">
        <f>IF(ISTEXT(A188),SUMIF('Codified Game Plan'!$A$3:$A$477,'Sales Forecast'!A188,'Codified Game Plan'!$J$3:$J$477),"")</f>
        <v/>
      </c>
      <c r="G188" s="431" t="str">
        <f t="shared" si="1"/>
        <v/>
      </c>
      <c r="H188" s="434" t="str">
        <f t="shared" si="2"/>
        <v/>
      </c>
      <c r="I188" s="435">
        <f t="shared" si="3"/>
        <v>0</v>
      </c>
      <c r="J188" s="436"/>
      <c r="K188" s="438"/>
      <c r="L188" s="438"/>
      <c r="M188" s="438"/>
      <c r="N188" s="438"/>
      <c r="O188" s="439"/>
      <c r="P188" s="437"/>
      <c r="Q188" s="437"/>
      <c r="R188" s="437"/>
      <c r="S188" s="437"/>
      <c r="T188" s="437"/>
      <c r="U188" s="437"/>
      <c r="V188" s="437"/>
      <c r="W188" s="437"/>
      <c r="X188" s="437"/>
      <c r="Y188" s="437"/>
      <c r="Z188" s="437"/>
      <c r="AA188" s="437"/>
      <c r="AB188" s="437"/>
      <c r="AC188" s="437"/>
      <c r="AD188" s="437"/>
      <c r="AE188" s="437"/>
      <c r="AF188" s="437"/>
    </row>
    <row r="189" ht="15.75" customHeight="1">
      <c r="A189" s="440"/>
      <c r="B189" s="84" t="str">
        <f>IF(ISTEXT(A189),SUMIF('Codified Game Plan'!$A$3:$A$477,'Sales Forecast'!A189,'Codified Game Plan'!$F$3:$F$477),"")</f>
        <v/>
      </c>
      <c r="C189" s="430" t="str">
        <f t="array" ref="C189">IF(ISTEXT(A189),XLOOKUP($A189,'Crop Chart'!$A$5:$A$201,'Crop Chart'!$J$5:$J$201,0),"")</f>
        <v/>
      </c>
      <c r="D189" s="431" t="str">
        <f t="array" ref="D189">IF(ISTEXT(A189),XLOOKUP($A189,'Crop Chart'!$A$5:$A$201,'Crop Chart'!$L$5:$L$201,0),"")</f>
        <v/>
      </c>
      <c r="E189" s="432" t="str">
        <f t="array" ref="E189">IF(ISTEXT(A189),XLOOKUP($A189,'Crop Chart'!$A$5:$A$201,'Crop Chart'!$M$5:$M$201,0),"")</f>
        <v/>
      </c>
      <c r="F189" s="433" t="str">
        <f>IF(ISTEXT(A189),SUMIF('Codified Game Plan'!$A$3:$A$477,'Sales Forecast'!A189,'Codified Game Plan'!$J$3:$J$477),"")</f>
        <v/>
      </c>
      <c r="G189" s="431" t="str">
        <f t="shared" si="1"/>
        <v/>
      </c>
      <c r="H189" s="434" t="str">
        <f t="shared" si="2"/>
        <v/>
      </c>
      <c r="I189" s="435">
        <f t="shared" si="3"/>
        <v>0</v>
      </c>
      <c r="J189" s="436"/>
      <c r="K189" s="438"/>
      <c r="L189" s="438"/>
      <c r="M189" s="438"/>
      <c r="N189" s="438"/>
      <c r="O189" s="439"/>
      <c r="P189" s="437"/>
      <c r="Q189" s="437"/>
      <c r="R189" s="437"/>
      <c r="S189" s="437"/>
      <c r="T189" s="437"/>
      <c r="U189" s="437"/>
      <c r="V189" s="437"/>
      <c r="W189" s="437"/>
      <c r="X189" s="437"/>
      <c r="Y189" s="437"/>
      <c r="Z189" s="437"/>
      <c r="AA189" s="437"/>
      <c r="AB189" s="437"/>
      <c r="AC189" s="437"/>
      <c r="AD189" s="437"/>
      <c r="AE189" s="437"/>
      <c r="AF189" s="437"/>
    </row>
    <row r="190" ht="15.75" customHeight="1">
      <c r="A190" s="440"/>
      <c r="B190" s="84" t="str">
        <f>IF(ISTEXT(A190),SUMIF('Codified Game Plan'!$A$3:$A$477,'Sales Forecast'!A190,'Codified Game Plan'!$F$3:$F$477),"")</f>
        <v/>
      </c>
      <c r="C190" s="430" t="str">
        <f t="array" ref="C190">IF(ISTEXT(A190),XLOOKUP($A190,'Crop Chart'!$A$5:$A$201,'Crop Chart'!$J$5:$J$201,0),"")</f>
        <v/>
      </c>
      <c r="D190" s="431" t="str">
        <f t="array" ref="D190">IF(ISTEXT(A190),XLOOKUP($A190,'Crop Chart'!$A$5:$A$201,'Crop Chart'!$L$5:$L$201,0),"")</f>
        <v/>
      </c>
      <c r="E190" s="432" t="str">
        <f t="array" ref="E190">IF(ISTEXT(A190),XLOOKUP($A190,'Crop Chart'!$A$5:$A$201,'Crop Chart'!$M$5:$M$201,0),"")</f>
        <v/>
      </c>
      <c r="F190" s="433" t="str">
        <f>IF(ISTEXT(A190),SUMIF('Codified Game Plan'!$A$3:$A$477,'Sales Forecast'!A190,'Codified Game Plan'!$J$3:$J$477),"")</f>
        <v/>
      </c>
      <c r="G190" s="431" t="str">
        <f t="shared" si="1"/>
        <v/>
      </c>
      <c r="H190" s="434" t="str">
        <f t="shared" si="2"/>
        <v/>
      </c>
      <c r="I190" s="435">
        <f t="shared" si="3"/>
        <v>0</v>
      </c>
      <c r="J190" s="436"/>
      <c r="K190" s="438"/>
      <c r="L190" s="438"/>
      <c r="M190" s="438"/>
      <c r="N190" s="438"/>
      <c r="O190" s="439"/>
      <c r="P190" s="437"/>
      <c r="Q190" s="437"/>
      <c r="R190" s="437"/>
      <c r="S190" s="437"/>
      <c r="T190" s="437"/>
      <c r="U190" s="437"/>
      <c r="V190" s="437"/>
      <c r="W190" s="437"/>
      <c r="X190" s="437"/>
      <c r="Y190" s="437"/>
      <c r="Z190" s="437"/>
      <c r="AA190" s="437"/>
      <c r="AB190" s="437"/>
      <c r="AC190" s="437"/>
      <c r="AD190" s="437"/>
      <c r="AE190" s="437"/>
      <c r="AF190" s="437"/>
    </row>
    <row r="191" ht="15.75" customHeight="1">
      <c r="A191" s="440"/>
      <c r="B191" s="84" t="str">
        <f>IF(ISTEXT(A191),SUMIF('Codified Game Plan'!$A$3:$A$477,'Sales Forecast'!A191,'Codified Game Plan'!$F$3:$F$477),"")</f>
        <v/>
      </c>
      <c r="C191" s="430" t="str">
        <f t="array" ref="C191">IF(ISTEXT(A191),XLOOKUP($A191,'Crop Chart'!$A$5:$A$201,'Crop Chart'!$J$5:$J$201,0),"")</f>
        <v/>
      </c>
      <c r="D191" s="431" t="str">
        <f t="array" ref="D191">IF(ISTEXT(A191),XLOOKUP($A191,'Crop Chart'!$A$5:$A$201,'Crop Chart'!$L$5:$L$201,0),"")</f>
        <v/>
      </c>
      <c r="E191" s="432" t="str">
        <f t="array" ref="E191">IF(ISTEXT(A191),XLOOKUP($A191,'Crop Chart'!$A$5:$A$201,'Crop Chart'!$M$5:$M$201,0),"")</f>
        <v/>
      </c>
      <c r="F191" s="433" t="str">
        <f>IF(ISTEXT(A191),SUMIF('Codified Game Plan'!$A$3:$A$477,'Sales Forecast'!A191,'Codified Game Plan'!$J$3:$J$477),"")</f>
        <v/>
      </c>
      <c r="G191" s="431" t="str">
        <f t="shared" si="1"/>
        <v/>
      </c>
      <c r="H191" s="434" t="str">
        <f t="shared" si="2"/>
        <v/>
      </c>
      <c r="I191" s="435">
        <f t="shared" si="3"/>
        <v>0</v>
      </c>
      <c r="J191" s="436"/>
      <c r="K191" s="438"/>
      <c r="L191" s="438"/>
      <c r="M191" s="438"/>
      <c r="N191" s="438"/>
      <c r="O191" s="439"/>
      <c r="P191" s="437"/>
      <c r="Q191" s="437"/>
      <c r="R191" s="437"/>
      <c r="S191" s="437"/>
      <c r="T191" s="437"/>
      <c r="U191" s="437"/>
      <c r="V191" s="437"/>
      <c r="W191" s="437"/>
      <c r="X191" s="437"/>
      <c r="Y191" s="437"/>
      <c r="Z191" s="437"/>
      <c r="AA191" s="437"/>
      <c r="AB191" s="437"/>
      <c r="AC191" s="437"/>
      <c r="AD191" s="437"/>
      <c r="AE191" s="437"/>
      <c r="AF191" s="437"/>
    </row>
    <row r="192" ht="15.75" customHeight="1">
      <c r="A192" s="440"/>
      <c r="B192" s="84" t="str">
        <f>IF(ISTEXT(A192),SUMIF('Codified Game Plan'!$A$3:$A$477,'Sales Forecast'!A192,'Codified Game Plan'!$F$3:$F$477),"")</f>
        <v/>
      </c>
      <c r="C192" s="430" t="str">
        <f t="array" ref="C192">IF(ISTEXT(A192),XLOOKUP($A192,'Crop Chart'!$A$5:$A$201,'Crop Chart'!$J$5:$J$201,0),"")</f>
        <v/>
      </c>
      <c r="D192" s="431" t="str">
        <f t="array" ref="D192">IF(ISTEXT(A192),XLOOKUP($A192,'Crop Chart'!$A$5:$A$201,'Crop Chart'!$L$5:$L$201,0),"")</f>
        <v/>
      </c>
      <c r="E192" s="432" t="str">
        <f t="array" ref="E192">IF(ISTEXT(A192),XLOOKUP($A192,'Crop Chart'!$A$5:$A$201,'Crop Chart'!$M$5:$M$201,0),"")</f>
        <v/>
      </c>
      <c r="F192" s="433" t="str">
        <f>IF(ISTEXT(A192),SUMIF('Codified Game Plan'!$A$3:$A$477,'Sales Forecast'!A192,'Codified Game Plan'!$J$3:$J$477),"")</f>
        <v/>
      </c>
      <c r="G192" s="431" t="str">
        <f t="shared" si="1"/>
        <v/>
      </c>
      <c r="H192" s="434" t="str">
        <f t="shared" si="2"/>
        <v/>
      </c>
      <c r="I192" s="435">
        <f t="shared" si="3"/>
        <v>0</v>
      </c>
      <c r="J192" s="436"/>
      <c r="K192" s="438"/>
      <c r="L192" s="438"/>
      <c r="M192" s="438"/>
      <c r="N192" s="438"/>
      <c r="O192" s="439"/>
      <c r="P192" s="437"/>
      <c r="Q192" s="437"/>
      <c r="R192" s="437"/>
      <c r="S192" s="437"/>
      <c r="T192" s="437"/>
      <c r="U192" s="437"/>
      <c r="V192" s="437"/>
      <c r="W192" s="437"/>
      <c r="X192" s="437"/>
      <c r="Y192" s="437"/>
      <c r="Z192" s="437"/>
      <c r="AA192" s="437"/>
      <c r="AB192" s="437"/>
      <c r="AC192" s="437"/>
      <c r="AD192" s="437"/>
      <c r="AE192" s="437"/>
      <c r="AF192" s="437"/>
    </row>
    <row r="193" ht="15.75" customHeight="1">
      <c r="A193" s="440"/>
      <c r="B193" s="84" t="str">
        <f>IF(ISTEXT(A193),SUMIF('Codified Game Plan'!$A$3:$A$477,'Sales Forecast'!A193,'Codified Game Plan'!$F$3:$F$477),"")</f>
        <v/>
      </c>
      <c r="C193" s="430" t="str">
        <f t="array" ref="C193">IF(ISTEXT(A193),XLOOKUP($A193,'Crop Chart'!$A$5:$A$201,'Crop Chart'!$J$5:$J$201,0),"")</f>
        <v/>
      </c>
      <c r="D193" s="431" t="str">
        <f t="array" ref="D193">IF(ISTEXT(A193),XLOOKUP($A193,'Crop Chart'!$A$5:$A$201,'Crop Chart'!$L$5:$L$201,0),"")</f>
        <v/>
      </c>
      <c r="E193" s="432" t="str">
        <f t="array" ref="E193">IF(ISTEXT(A193),XLOOKUP($A193,'Crop Chart'!$A$5:$A$201,'Crop Chart'!$M$5:$M$201,0),"")</f>
        <v/>
      </c>
      <c r="F193" s="433" t="str">
        <f>IF(ISTEXT(A193),SUMIF('Codified Game Plan'!$A$3:$A$477,'Sales Forecast'!A193,'Codified Game Plan'!$J$3:$J$477),"")</f>
        <v/>
      </c>
      <c r="G193" s="431" t="str">
        <f t="shared" si="1"/>
        <v/>
      </c>
      <c r="H193" s="434" t="str">
        <f t="shared" si="2"/>
        <v/>
      </c>
      <c r="I193" s="435">
        <f t="shared" si="3"/>
        <v>0</v>
      </c>
      <c r="J193" s="436"/>
      <c r="K193" s="438"/>
      <c r="L193" s="438"/>
      <c r="M193" s="438"/>
      <c r="N193" s="438"/>
      <c r="O193" s="439"/>
      <c r="P193" s="437"/>
      <c r="Q193" s="437"/>
      <c r="R193" s="437"/>
      <c r="S193" s="437"/>
      <c r="T193" s="437"/>
      <c r="U193" s="437"/>
      <c r="V193" s="437"/>
      <c r="W193" s="437"/>
      <c r="X193" s="437"/>
      <c r="Y193" s="437"/>
      <c r="Z193" s="437"/>
      <c r="AA193" s="437"/>
      <c r="AB193" s="437"/>
      <c r="AC193" s="437"/>
      <c r="AD193" s="437"/>
      <c r="AE193" s="437"/>
      <c r="AF193" s="437"/>
    </row>
    <row r="194" ht="15.75" customHeight="1">
      <c r="A194" s="440"/>
      <c r="B194" s="84" t="str">
        <f>IF(ISTEXT(A194),SUMIF('Codified Game Plan'!$A$3:$A$477,'Sales Forecast'!A194,'Codified Game Plan'!$F$3:$F$477),"")</f>
        <v/>
      </c>
      <c r="C194" s="430" t="str">
        <f t="array" ref="C194">IF(ISTEXT(A194),XLOOKUP($A194,'Crop Chart'!$A$5:$A$201,'Crop Chart'!$J$5:$J$201,0),"")</f>
        <v/>
      </c>
      <c r="D194" s="431" t="str">
        <f t="array" ref="D194">IF(ISTEXT(A194),XLOOKUP($A194,'Crop Chart'!$A$5:$A$201,'Crop Chart'!$L$5:$L$201,0),"")</f>
        <v/>
      </c>
      <c r="E194" s="432" t="str">
        <f t="array" ref="E194">IF(ISTEXT(A194),XLOOKUP($A194,'Crop Chart'!$A$5:$A$201,'Crop Chart'!$M$5:$M$201,0),"")</f>
        <v/>
      </c>
      <c r="F194" s="433" t="str">
        <f>IF(ISTEXT(A194),SUMIF('Codified Game Plan'!$A$3:$A$477,'Sales Forecast'!A194,'Codified Game Plan'!$J$3:$J$477),"")</f>
        <v/>
      </c>
      <c r="G194" s="431" t="str">
        <f t="shared" si="1"/>
        <v/>
      </c>
      <c r="H194" s="434" t="str">
        <f t="shared" si="2"/>
        <v/>
      </c>
      <c r="I194" s="435">
        <f t="shared" si="3"/>
        <v>0</v>
      </c>
      <c r="J194" s="436"/>
      <c r="K194" s="438"/>
      <c r="L194" s="438"/>
      <c r="M194" s="438"/>
      <c r="N194" s="438"/>
      <c r="O194" s="439"/>
      <c r="P194" s="437"/>
      <c r="Q194" s="437"/>
      <c r="R194" s="437"/>
      <c r="S194" s="437"/>
      <c r="T194" s="437"/>
      <c r="U194" s="437"/>
      <c r="V194" s="437"/>
      <c r="W194" s="437"/>
      <c r="X194" s="437"/>
      <c r="Y194" s="437"/>
      <c r="Z194" s="437"/>
      <c r="AA194" s="437"/>
      <c r="AB194" s="437"/>
      <c r="AC194" s="437"/>
      <c r="AD194" s="437"/>
      <c r="AE194" s="437"/>
      <c r="AF194" s="437"/>
    </row>
    <row r="195" ht="15.75" customHeight="1">
      <c r="A195" s="440"/>
      <c r="B195" s="84" t="str">
        <f>IF(ISTEXT(A195),SUMIF('Codified Game Plan'!$A$3:$A$477,'Sales Forecast'!A195,'Codified Game Plan'!$F$3:$F$477),"")</f>
        <v/>
      </c>
      <c r="C195" s="430" t="str">
        <f t="array" ref="C195">IF(ISTEXT(A195),XLOOKUP($A195,'Crop Chart'!$A$5:$A$201,'Crop Chart'!$J$5:$J$201,0),"")</f>
        <v/>
      </c>
      <c r="D195" s="431" t="str">
        <f t="array" ref="D195">IF(ISTEXT(A195),XLOOKUP($A195,'Crop Chart'!$A$5:$A$201,'Crop Chart'!$L$5:$L$201,0),"")</f>
        <v/>
      </c>
      <c r="E195" s="432" t="str">
        <f t="array" ref="E195">IF(ISTEXT(A195),XLOOKUP($A195,'Crop Chart'!$A$5:$A$201,'Crop Chart'!$M$5:$M$201,0),"")</f>
        <v/>
      </c>
      <c r="F195" s="433" t="str">
        <f>IF(ISTEXT(A195),SUMIF('Codified Game Plan'!$A$3:$A$477,'Sales Forecast'!A195,'Codified Game Plan'!$J$3:$J$477),"")</f>
        <v/>
      </c>
      <c r="G195" s="431" t="str">
        <f t="shared" si="1"/>
        <v/>
      </c>
      <c r="H195" s="434" t="str">
        <f t="shared" si="2"/>
        <v/>
      </c>
      <c r="I195" s="435">
        <f t="shared" si="3"/>
        <v>0</v>
      </c>
      <c r="J195" s="436"/>
      <c r="K195" s="438"/>
      <c r="L195" s="438"/>
      <c r="M195" s="438"/>
      <c r="N195" s="438"/>
      <c r="O195" s="439"/>
      <c r="P195" s="437"/>
      <c r="Q195" s="437"/>
      <c r="R195" s="437"/>
      <c r="S195" s="437"/>
      <c r="T195" s="437"/>
      <c r="U195" s="437"/>
      <c r="V195" s="437"/>
      <c r="W195" s="437"/>
      <c r="X195" s="437"/>
      <c r="Y195" s="437"/>
      <c r="Z195" s="437"/>
      <c r="AA195" s="437"/>
      <c r="AB195" s="437"/>
      <c r="AC195" s="437"/>
      <c r="AD195" s="437"/>
      <c r="AE195" s="437"/>
      <c r="AF195" s="437"/>
    </row>
    <row r="196" ht="15.75" customHeight="1">
      <c r="A196" s="440"/>
      <c r="B196" s="84" t="str">
        <f>IF(ISTEXT(A196),SUMIF('Codified Game Plan'!$A$3:$A$477,'Sales Forecast'!A196,'Codified Game Plan'!$F$3:$F$477),"")</f>
        <v/>
      </c>
      <c r="C196" s="430" t="str">
        <f t="array" ref="C196">IF(ISTEXT(A196),XLOOKUP($A196,'Crop Chart'!$A$5:$A$201,'Crop Chart'!$J$5:$J$201,0),"")</f>
        <v/>
      </c>
      <c r="D196" s="431" t="str">
        <f t="array" ref="D196">IF(ISTEXT(A196),XLOOKUP($A196,'Crop Chart'!$A$5:$A$201,'Crop Chart'!$L$5:$L$201,0),"")</f>
        <v/>
      </c>
      <c r="E196" s="432" t="str">
        <f t="array" ref="E196">IF(ISTEXT(A196),XLOOKUP($A196,'Crop Chart'!$A$5:$A$201,'Crop Chart'!$M$5:$M$201,0),"")</f>
        <v/>
      </c>
      <c r="F196" s="433" t="str">
        <f>IF(ISTEXT(A196),SUMIF('Codified Game Plan'!$A$3:$A$477,'Sales Forecast'!A196,'Codified Game Plan'!$J$3:$J$477),"")</f>
        <v/>
      </c>
      <c r="G196" s="431" t="str">
        <f t="shared" si="1"/>
        <v/>
      </c>
      <c r="H196" s="434" t="str">
        <f t="shared" si="2"/>
        <v/>
      </c>
      <c r="I196" s="435">
        <f t="shared" si="3"/>
        <v>0</v>
      </c>
      <c r="J196" s="436"/>
      <c r="K196" s="438"/>
      <c r="L196" s="438"/>
      <c r="M196" s="438"/>
      <c r="N196" s="438"/>
      <c r="O196" s="439"/>
      <c r="P196" s="437"/>
      <c r="Q196" s="437"/>
      <c r="R196" s="437"/>
      <c r="S196" s="437"/>
      <c r="T196" s="437"/>
      <c r="U196" s="437"/>
      <c r="V196" s="437"/>
      <c r="W196" s="437"/>
      <c r="X196" s="437"/>
      <c r="Y196" s="437"/>
      <c r="Z196" s="437"/>
      <c r="AA196" s="437"/>
      <c r="AB196" s="437"/>
      <c r="AC196" s="437"/>
      <c r="AD196" s="437"/>
      <c r="AE196" s="437"/>
      <c r="AF196" s="437"/>
    </row>
    <row r="197" ht="15.75" customHeight="1">
      <c r="A197" s="440"/>
      <c r="B197" s="84" t="str">
        <f>IF(ISTEXT(A197),SUMIF('Codified Game Plan'!$A$3:$A$477,'Sales Forecast'!A197,'Codified Game Plan'!$F$3:$F$477),"")</f>
        <v/>
      </c>
      <c r="C197" s="430" t="str">
        <f t="array" ref="C197">IF(ISTEXT(A197),XLOOKUP($A197,'Crop Chart'!$A$5:$A$201,'Crop Chart'!$J$5:$J$201,0),"")</f>
        <v/>
      </c>
      <c r="D197" s="431" t="str">
        <f t="array" ref="D197">IF(ISTEXT(A197),XLOOKUP($A197,'Crop Chart'!$A$5:$A$201,'Crop Chart'!$L$5:$L$201,0),"")</f>
        <v/>
      </c>
      <c r="E197" s="432" t="str">
        <f t="array" ref="E197">IF(ISTEXT(A197),XLOOKUP($A197,'Crop Chart'!$A$5:$A$201,'Crop Chart'!$M$5:$M$201,0),"")</f>
        <v/>
      </c>
      <c r="F197" s="433" t="str">
        <f>IF(ISTEXT(A197),SUMIF('Codified Game Plan'!$A$3:$A$477,'Sales Forecast'!A197,'Codified Game Plan'!$J$3:$J$477),"")</f>
        <v/>
      </c>
      <c r="G197" s="431" t="str">
        <f t="shared" si="1"/>
        <v/>
      </c>
      <c r="H197" s="434" t="str">
        <f t="shared" si="2"/>
        <v/>
      </c>
      <c r="I197" s="435">
        <f t="shared" si="3"/>
        <v>0</v>
      </c>
      <c r="J197" s="436"/>
      <c r="K197" s="438"/>
      <c r="L197" s="438"/>
      <c r="M197" s="438"/>
      <c r="N197" s="438"/>
      <c r="O197" s="439"/>
      <c r="P197" s="437"/>
      <c r="Q197" s="437"/>
      <c r="R197" s="437"/>
      <c r="S197" s="437"/>
      <c r="T197" s="437"/>
      <c r="U197" s="437"/>
      <c r="V197" s="437"/>
      <c r="W197" s="437"/>
      <c r="X197" s="437"/>
      <c r="Y197" s="437"/>
      <c r="Z197" s="437"/>
      <c r="AA197" s="437"/>
      <c r="AB197" s="437"/>
      <c r="AC197" s="437"/>
      <c r="AD197" s="437"/>
      <c r="AE197" s="437"/>
      <c r="AF197" s="437"/>
    </row>
    <row r="198" ht="15.75" customHeight="1">
      <c r="A198" s="440"/>
      <c r="B198" s="84" t="str">
        <f>IF(ISTEXT(A198),SUMIF('Codified Game Plan'!$A$3:$A$477,'Sales Forecast'!A198,'Codified Game Plan'!$F$3:$F$477),"")</f>
        <v/>
      </c>
      <c r="C198" s="430" t="str">
        <f t="array" ref="C198">IF(ISTEXT(A198),XLOOKUP($A198,'Crop Chart'!$A$5:$A$201,'Crop Chart'!$J$5:$J$201,0),"")</f>
        <v/>
      </c>
      <c r="D198" s="431" t="str">
        <f t="array" ref="D198">IF(ISTEXT(A198),XLOOKUP($A198,'Crop Chart'!$A$5:$A$201,'Crop Chart'!$L$5:$L$201,0),"")</f>
        <v/>
      </c>
      <c r="E198" s="432" t="str">
        <f t="array" ref="E198">IF(ISTEXT(A198),XLOOKUP($A198,'Crop Chart'!$A$5:$A$201,'Crop Chart'!$M$5:$M$201,0),"")</f>
        <v/>
      </c>
      <c r="F198" s="433" t="str">
        <f>IF(ISTEXT(A198),SUMIF('Codified Game Plan'!$A$3:$A$477,'Sales Forecast'!A198,'Codified Game Plan'!$J$3:$J$477),"")</f>
        <v/>
      </c>
      <c r="G198" s="431" t="str">
        <f t="shared" si="1"/>
        <v/>
      </c>
      <c r="H198" s="434" t="str">
        <f t="shared" si="2"/>
        <v/>
      </c>
      <c r="I198" s="435">
        <f t="shared" si="3"/>
        <v>0</v>
      </c>
      <c r="J198" s="436"/>
      <c r="K198" s="438"/>
      <c r="L198" s="438"/>
      <c r="M198" s="438"/>
      <c r="N198" s="438"/>
      <c r="O198" s="439"/>
      <c r="P198" s="437"/>
      <c r="Q198" s="437"/>
      <c r="R198" s="437"/>
      <c r="S198" s="437"/>
      <c r="T198" s="437"/>
      <c r="U198" s="437"/>
      <c r="V198" s="437"/>
      <c r="W198" s="437"/>
      <c r="X198" s="437"/>
      <c r="Y198" s="437"/>
      <c r="Z198" s="437"/>
      <c r="AA198" s="437"/>
      <c r="AB198" s="437"/>
      <c r="AC198" s="437"/>
      <c r="AD198" s="437"/>
      <c r="AE198" s="437"/>
      <c r="AF198" s="437"/>
    </row>
    <row r="199" ht="15.75" customHeight="1">
      <c r="A199" s="440"/>
      <c r="B199" s="84" t="str">
        <f>IF(ISTEXT(A199),SUMIF('Codified Game Plan'!$A$3:$A$477,'Sales Forecast'!A199,'Codified Game Plan'!$F$3:$F$477),"")</f>
        <v/>
      </c>
      <c r="C199" s="430" t="str">
        <f t="array" ref="C199">IF(ISTEXT(A199),XLOOKUP($A199,'Crop Chart'!$A$5:$A$201,'Crop Chart'!$J$5:$J$201,0),"")</f>
        <v/>
      </c>
      <c r="D199" s="431" t="str">
        <f t="array" ref="D199">IF(ISTEXT(A199),XLOOKUP($A199,'Crop Chart'!$A$5:$A$201,'Crop Chart'!$L$5:$L$201,0),"")</f>
        <v/>
      </c>
      <c r="E199" s="432" t="str">
        <f t="array" ref="E199">IF(ISTEXT(A199),XLOOKUP($A199,'Crop Chart'!$A$5:$A$201,'Crop Chart'!$M$5:$M$201,0),"")</f>
        <v/>
      </c>
      <c r="F199" s="433" t="str">
        <f>IF(ISTEXT(A199),SUMIF('Codified Game Plan'!$A$3:$A$477,'Sales Forecast'!A199,'Codified Game Plan'!$J$3:$J$477),"")</f>
        <v/>
      </c>
      <c r="G199" s="431" t="str">
        <f t="shared" si="1"/>
        <v/>
      </c>
      <c r="H199" s="434" t="str">
        <f t="shared" si="2"/>
        <v/>
      </c>
      <c r="I199" s="435">
        <f t="shared" si="3"/>
        <v>0</v>
      </c>
      <c r="J199" s="436"/>
      <c r="K199" s="438"/>
      <c r="L199" s="438"/>
      <c r="M199" s="438"/>
      <c r="N199" s="438"/>
      <c r="O199" s="439"/>
      <c r="P199" s="437"/>
      <c r="Q199" s="437"/>
      <c r="R199" s="437"/>
      <c r="S199" s="437"/>
      <c r="T199" s="437"/>
      <c r="U199" s="437"/>
      <c r="V199" s="437"/>
      <c r="W199" s="437"/>
      <c r="X199" s="437"/>
      <c r="Y199" s="437"/>
      <c r="Z199" s="437"/>
      <c r="AA199" s="437"/>
      <c r="AB199" s="437"/>
      <c r="AC199" s="437"/>
      <c r="AD199" s="437"/>
      <c r="AE199" s="437"/>
      <c r="AF199" s="437"/>
    </row>
    <row r="200" ht="15.75" customHeight="1">
      <c r="A200" s="440"/>
      <c r="B200" s="84" t="str">
        <f>IF(ISTEXT(A200),SUMIF('Codified Game Plan'!$A$3:$A$477,'Sales Forecast'!A200,'Codified Game Plan'!$F$3:$F$477),"")</f>
        <v/>
      </c>
      <c r="C200" s="430" t="str">
        <f t="array" ref="C200">IF(ISTEXT(A200),XLOOKUP($A200,'Crop Chart'!$A$5:$A$201,'Crop Chart'!$J$5:$J$201,0),"")</f>
        <v/>
      </c>
      <c r="D200" s="431" t="str">
        <f t="array" ref="D200">IF(ISTEXT(A200),XLOOKUP($A200,'Crop Chart'!$A$5:$A$201,'Crop Chart'!$L$5:$L$201,0),"")</f>
        <v/>
      </c>
      <c r="E200" s="432" t="str">
        <f t="array" ref="E200">IF(ISTEXT(A200),XLOOKUP($A200,'Crop Chart'!$A$5:$A$201,'Crop Chart'!$M$5:$M$201,0),"")</f>
        <v/>
      </c>
      <c r="F200" s="433" t="str">
        <f>IF(ISTEXT(A200),SUMIF('Codified Game Plan'!$A$3:$A$477,'Sales Forecast'!A200,'Codified Game Plan'!$J$3:$J$477),"")</f>
        <v/>
      </c>
      <c r="G200" s="431" t="str">
        <f t="shared" si="1"/>
        <v/>
      </c>
      <c r="H200" s="434" t="str">
        <f t="shared" si="2"/>
        <v/>
      </c>
      <c r="I200" s="435">
        <f t="shared" si="3"/>
        <v>0</v>
      </c>
      <c r="J200" s="436"/>
      <c r="K200" s="438"/>
      <c r="L200" s="438"/>
      <c r="M200" s="438"/>
      <c r="N200" s="438"/>
      <c r="O200" s="439"/>
      <c r="P200" s="437"/>
      <c r="Q200" s="437"/>
      <c r="R200" s="437"/>
      <c r="S200" s="437"/>
      <c r="T200" s="437"/>
      <c r="U200" s="437"/>
      <c r="V200" s="437"/>
      <c r="W200" s="437"/>
      <c r="X200" s="437"/>
      <c r="Y200" s="437"/>
      <c r="Z200" s="437"/>
      <c r="AA200" s="437"/>
      <c r="AB200" s="437"/>
      <c r="AC200" s="437"/>
      <c r="AD200" s="437"/>
      <c r="AE200" s="437"/>
      <c r="AF200" s="437"/>
    </row>
    <row r="201" ht="15.75" customHeight="1">
      <c r="A201" s="440"/>
      <c r="B201" s="84" t="str">
        <f>IF(ISTEXT(A201),SUMIF('Codified Game Plan'!$A$3:$A$477,'Sales Forecast'!A201,'Codified Game Plan'!$F$3:$F$477),"")</f>
        <v/>
      </c>
      <c r="C201" s="430" t="str">
        <f t="array" ref="C201">IF(ISTEXT(A201),XLOOKUP($A201,'Crop Chart'!$A$5:$A$201,'Crop Chart'!$J$5:$J$201,0),"")</f>
        <v/>
      </c>
      <c r="D201" s="431" t="str">
        <f t="array" ref="D201">IF(ISTEXT(A201),XLOOKUP($A201,'Crop Chart'!$A$5:$A$201,'Crop Chart'!$L$5:$L$201,0),"")</f>
        <v/>
      </c>
      <c r="E201" s="432" t="str">
        <f t="array" ref="E201">IF(ISTEXT(A201),XLOOKUP($A201,'Crop Chart'!$A$5:$A$201,'Crop Chart'!$M$5:$M$201,0),"")</f>
        <v/>
      </c>
      <c r="F201" s="433" t="str">
        <f>IF(ISTEXT(A201),SUMIF('Codified Game Plan'!$A$3:$A$477,'Sales Forecast'!A201,'Codified Game Plan'!$J$3:$J$477),"")</f>
        <v/>
      </c>
      <c r="G201" s="431" t="str">
        <f t="shared" si="1"/>
        <v/>
      </c>
      <c r="H201" s="434" t="str">
        <f t="shared" si="2"/>
        <v/>
      </c>
      <c r="I201" s="435">
        <f t="shared" si="3"/>
        <v>0</v>
      </c>
      <c r="J201" s="436"/>
      <c r="K201" s="438"/>
      <c r="L201" s="438"/>
      <c r="M201" s="438"/>
      <c r="N201" s="438"/>
      <c r="O201" s="439"/>
      <c r="P201" s="437"/>
      <c r="Q201" s="437"/>
      <c r="R201" s="437"/>
      <c r="S201" s="437"/>
      <c r="T201" s="437"/>
      <c r="U201" s="437"/>
      <c r="V201" s="437"/>
      <c r="W201" s="437"/>
      <c r="X201" s="437"/>
      <c r="Y201" s="437"/>
      <c r="Z201" s="437"/>
      <c r="AA201" s="437"/>
      <c r="AB201" s="437"/>
      <c r="AC201" s="437"/>
      <c r="AD201" s="437"/>
      <c r="AE201" s="437"/>
      <c r="AF201" s="437"/>
    </row>
    <row r="202" ht="15.75" customHeight="1">
      <c r="A202" s="440"/>
      <c r="B202" s="84" t="str">
        <f>IF(ISTEXT(A202),SUMIF('Codified Game Plan'!$A$3:$A$477,'Sales Forecast'!A202,'Codified Game Plan'!$F$3:$F$477),"")</f>
        <v/>
      </c>
      <c r="C202" s="430" t="str">
        <f t="array" ref="C202">IF(ISTEXT(A202),XLOOKUP($A202,'Crop Chart'!$A$5:$A$201,'Crop Chart'!$J$5:$J$201,0),"")</f>
        <v/>
      </c>
      <c r="D202" s="431" t="str">
        <f t="array" ref="D202">IF(ISTEXT(A202),XLOOKUP($A202,'Crop Chart'!$A$5:$A$201,'Crop Chart'!$L$5:$L$201,0),"")</f>
        <v/>
      </c>
      <c r="E202" s="432" t="str">
        <f t="array" ref="E202">IF(ISTEXT(A202),XLOOKUP($A202,'Crop Chart'!$A$5:$A$201,'Crop Chart'!$M$5:$M$201,0),"")</f>
        <v/>
      </c>
      <c r="F202" s="433" t="str">
        <f>IF(ISTEXT(A202),SUMIF('Codified Game Plan'!$A$3:$A$477,'Sales Forecast'!A202,'Codified Game Plan'!$J$3:$J$477),"")</f>
        <v/>
      </c>
      <c r="G202" s="431" t="str">
        <f t="shared" si="1"/>
        <v/>
      </c>
      <c r="H202" s="434" t="str">
        <f t="shared" si="2"/>
        <v/>
      </c>
      <c r="I202" s="435">
        <f t="shared" si="3"/>
        <v>0</v>
      </c>
      <c r="J202" s="436"/>
      <c r="K202" s="438"/>
      <c r="L202" s="438"/>
      <c r="M202" s="438"/>
      <c r="N202" s="438"/>
      <c r="O202" s="439"/>
      <c r="P202" s="437"/>
      <c r="Q202" s="437"/>
      <c r="R202" s="437"/>
      <c r="S202" s="437"/>
      <c r="T202" s="437"/>
      <c r="U202" s="437"/>
      <c r="V202" s="437"/>
      <c r="W202" s="437"/>
      <c r="X202" s="437"/>
      <c r="Y202" s="437"/>
      <c r="Z202" s="437"/>
      <c r="AA202" s="437"/>
      <c r="AB202" s="437"/>
      <c r="AC202" s="437"/>
      <c r="AD202" s="437"/>
      <c r="AE202" s="437"/>
      <c r="AF202" s="437"/>
    </row>
    <row r="203" ht="15.75" customHeight="1">
      <c r="A203" s="440"/>
      <c r="B203" s="84" t="str">
        <f>IF(ISTEXT(A203),SUMIF('Codified Game Plan'!$A$3:$A$477,'Sales Forecast'!A203,'Codified Game Plan'!$F$3:$F$477),"")</f>
        <v/>
      </c>
      <c r="C203" s="430" t="str">
        <f t="array" ref="C203">IF(ISTEXT(A203),XLOOKUP($A203,'Crop Chart'!$A$5:$A$201,'Crop Chart'!$J$5:$J$201,0),"")</f>
        <v/>
      </c>
      <c r="D203" s="431" t="str">
        <f t="array" ref="D203">IF(ISTEXT(A203),XLOOKUP($A203,'Crop Chart'!$A$5:$A$201,'Crop Chart'!$L$5:$L$201,0),"")</f>
        <v/>
      </c>
      <c r="E203" s="432" t="str">
        <f t="array" ref="E203">IF(ISTEXT(A203),XLOOKUP($A203,'Crop Chart'!$A$5:$A$201,'Crop Chart'!$M$5:$M$201,0),"")</f>
        <v/>
      </c>
      <c r="F203" s="433" t="str">
        <f>IF(ISTEXT(A203),SUMIF('Codified Game Plan'!$A$3:$A$477,'Sales Forecast'!A203,'Codified Game Plan'!$J$3:$J$477),"")</f>
        <v/>
      </c>
      <c r="G203" s="431" t="str">
        <f t="shared" si="1"/>
        <v/>
      </c>
      <c r="H203" s="434" t="str">
        <f t="shared" si="2"/>
        <v/>
      </c>
      <c r="I203" s="435">
        <f t="shared" si="3"/>
        <v>0</v>
      </c>
      <c r="J203" s="436"/>
      <c r="K203" s="438"/>
      <c r="L203" s="438"/>
      <c r="M203" s="438"/>
      <c r="N203" s="438"/>
      <c r="O203" s="439"/>
      <c r="P203" s="437"/>
      <c r="Q203" s="437"/>
      <c r="R203" s="437"/>
      <c r="S203" s="437"/>
      <c r="T203" s="437"/>
      <c r="U203" s="437"/>
      <c r="V203" s="437"/>
      <c r="W203" s="437"/>
      <c r="X203" s="437"/>
      <c r="Y203" s="437"/>
      <c r="Z203" s="437"/>
      <c r="AA203" s="437"/>
      <c r="AB203" s="437"/>
      <c r="AC203" s="437"/>
      <c r="AD203" s="437"/>
      <c r="AE203" s="437"/>
      <c r="AF203" s="437"/>
    </row>
    <row r="204" ht="15.75" customHeight="1">
      <c r="A204" s="440"/>
      <c r="B204" s="84" t="str">
        <f>IF(ISTEXT(A204),SUMIF('Codified Game Plan'!$A$3:$A$477,'Sales Forecast'!A204,'Codified Game Plan'!$F$3:$F$477),"")</f>
        <v/>
      </c>
      <c r="C204" s="430" t="str">
        <f t="array" ref="C204">IF(ISTEXT(A204),XLOOKUP($A204,'Crop Chart'!$A$5:$A$201,'Crop Chart'!$J$5:$J$201,0),"")</f>
        <v/>
      </c>
      <c r="D204" s="431" t="str">
        <f t="array" ref="D204">IF(ISTEXT(A204),XLOOKUP($A204,'Crop Chart'!$A$5:$A$201,'Crop Chart'!$L$5:$L$201,0),"")</f>
        <v/>
      </c>
      <c r="E204" s="432" t="str">
        <f t="array" ref="E204">IF(ISTEXT(A204),XLOOKUP($A204,'Crop Chart'!$A$5:$A$201,'Crop Chart'!$M$5:$M$201,0),"")</f>
        <v/>
      </c>
      <c r="F204" s="433" t="str">
        <f>IF(ISTEXT(A204),SUMIF('Codified Game Plan'!$A$3:$A$477,'Sales Forecast'!A204,'Codified Game Plan'!$J$3:$J$477),"")</f>
        <v/>
      </c>
      <c r="G204" s="431" t="str">
        <f t="shared" si="1"/>
        <v/>
      </c>
      <c r="H204" s="434" t="str">
        <f t="shared" si="2"/>
        <v/>
      </c>
      <c r="I204" s="435">
        <f t="shared" si="3"/>
        <v>0</v>
      </c>
      <c r="J204" s="436"/>
      <c r="K204" s="438"/>
      <c r="L204" s="438"/>
      <c r="M204" s="438"/>
      <c r="N204" s="438"/>
      <c r="O204" s="439"/>
      <c r="P204" s="437"/>
      <c r="Q204" s="437"/>
      <c r="R204" s="437"/>
      <c r="S204" s="437"/>
      <c r="T204" s="437"/>
      <c r="U204" s="437"/>
      <c r="V204" s="437"/>
      <c r="W204" s="437"/>
      <c r="X204" s="437"/>
      <c r="Y204" s="437"/>
      <c r="Z204" s="437"/>
      <c r="AA204" s="437"/>
      <c r="AB204" s="437"/>
      <c r="AC204" s="437"/>
      <c r="AD204" s="437"/>
      <c r="AE204" s="437"/>
      <c r="AF204" s="437"/>
    </row>
    <row r="205" ht="15.75" customHeight="1">
      <c r="A205" s="440"/>
      <c r="B205" s="84" t="str">
        <f>IF(ISTEXT(A205),SUMIF('Codified Game Plan'!$A$3:$A$477,'Sales Forecast'!A205,'Codified Game Plan'!$F$3:$F$477),"")</f>
        <v/>
      </c>
      <c r="C205" s="430" t="str">
        <f t="array" ref="C205">IF(ISTEXT(A205),XLOOKUP($A205,'Crop Chart'!$A$5:$A$201,'Crop Chart'!$J$5:$J$201,0),"")</f>
        <v/>
      </c>
      <c r="D205" s="431" t="str">
        <f t="array" ref="D205">IF(ISTEXT(A205),XLOOKUP($A205,'Crop Chart'!$A$5:$A$201,'Crop Chart'!$L$5:$L$201,0),"")</f>
        <v/>
      </c>
      <c r="E205" s="432" t="str">
        <f t="array" ref="E205">IF(ISTEXT(A205),XLOOKUP($A205,'Crop Chart'!$A$5:$A$201,'Crop Chart'!$M$5:$M$201,0),"")</f>
        <v/>
      </c>
      <c r="F205" s="433" t="str">
        <f>IF(ISTEXT(A205),SUMIF('Codified Game Plan'!$A$3:$A$477,'Sales Forecast'!A205,'Codified Game Plan'!$J$3:$J$477),"")</f>
        <v/>
      </c>
      <c r="G205" s="431" t="str">
        <f t="shared" si="1"/>
        <v/>
      </c>
      <c r="H205" s="434" t="str">
        <f t="shared" si="2"/>
        <v/>
      </c>
      <c r="I205" s="435">
        <f t="shared" si="3"/>
        <v>0</v>
      </c>
      <c r="J205" s="436"/>
      <c r="K205" s="438"/>
      <c r="L205" s="438"/>
      <c r="M205" s="438"/>
      <c r="N205" s="438"/>
      <c r="O205" s="439"/>
      <c r="P205" s="437"/>
      <c r="Q205" s="437"/>
      <c r="R205" s="437"/>
      <c r="S205" s="437"/>
      <c r="T205" s="437"/>
      <c r="U205" s="437"/>
      <c r="V205" s="437"/>
      <c r="W205" s="437"/>
      <c r="X205" s="437"/>
      <c r="Y205" s="437"/>
      <c r="Z205" s="437"/>
      <c r="AA205" s="437"/>
      <c r="AB205" s="437"/>
      <c r="AC205" s="437"/>
      <c r="AD205" s="437"/>
      <c r="AE205" s="437"/>
      <c r="AF205" s="437"/>
    </row>
    <row r="206" ht="15.75" customHeight="1">
      <c r="A206" s="440"/>
      <c r="B206" s="84" t="str">
        <f>IF(ISTEXT(A206),SUMIF('Codified Game Plan'!$A$3:$A$477,'Sales Forecast'!A206,'Codified Game Plan'!$F$3:$F$477),"")</f>
        <v/>
      </c>
      <c r="C206" s="430" t="str">
        <f t="array" ref="C206">IF(ISTEXT(A206),XLOOKUP($A206,'Crop Chart'!$A$5:$A$201,'Crop Chart'!$J$5:$J$201,0),"")</f>
        <v/>
      </c>
      <c r="D206" s="431" t="str">
        <f t="array" ref="D206">IF(ISTEXT(A206),XLOOKUP($A206,'Crop Chart'!$A$5:$A$201,'Crop Chart'!$L$5:$L$201,0),"")</f>
        <v/>
      </c>
      <c r="E206" s="432" t="str">
        <f t="array" ref="E206">IF(ISTEXT(A206),XLOOKUP($A206,'Crop Chart'!$A$5:$A$201,'Crop Chart'!$M$5:$M$201,0),"")</f>
        <v/>
      </c>
      <c r="F206" s="433" t="str">
        <f>IF(ISTEXT(A206),SUMIF('Codified Game Plan'!$A$3:$A$477,'Sales Forecast'!A206,'Codified Game Plan'!$J$3:$J$477),"")</f>
        <v/>
      </c>
      <c r="G206" s="431" t="str">
        <f t="shared" si="1"/>
        <v/>
      </c>
      <c r="H206" s="434" t="str">
        <f t="shared" si="2"/>
        <v/>
      </c>
      <c r="I206" s="435">
        <f t="shared" si="3"/>
        <v>0</v>
      </c>
      <c r="J206" s="436"/>
      <c r="K206" s="438"/>
      <c r="L206" s="438"/>
      <c r="M206" s="438"/>
      <c r="N206" s="438"/>
      <c r="O206" s="439"/>
      <c r="P206" s="437"/>
      <c r="Q206" s="437"/>
      <c r="R206" s="437"/>
      <c r="S206" s="437"/>
      <c r="T206" s="437"/>
      <c r="U206" s="437"/>
      <c r="V206" s="437"/>
      <c r="W206" s="437"/>
      <c r="X206" s="437"/>
      <c r="Y206" s="437"/>
      <c r="Z206" s="437"/>
      <c r="AA206" s="437"/>
      <c r="AB206" s="437"/>
      <c r="AC206" s="437"/>
      <c r="AD206" s="437"/>
      <c r="AE206" s="437"/>
      <c r="AF206" s="437"/>
    </row>
    <row r="207" ht="15.75" customHeight="1">
      <c r="A207" s="440"/>
      <c r="B207" s="84" t="str">
        <f>IF(ISTEXT(A207),SUMIF('Codified Game Plan'!$A$3:$A$477,'Sales Forecast'!A207,'Codified Game Plan'!$F$3:$F$477),"")</f>
        <v/>
      </c>
      <c r="C207" s="430" t="str">
        <f t="array" ref="C207">IF(ISTEXT(A207),XLOOKUP($A207,'Crop Chart'!$A$5:$A$201,'Crop Chart'!$J$5:$J$201,0),"")</f>
        <v/>
      </c>
      <c r="D207" s="431" t="str">
        <f t="array" ref="D207">IF(ISTEXT(A207),XLOOKUP($A207,'Crop Chart'!$A$5:$A$201,'Crop Chart'!$L$5:$L$201,0),"")</f>
        <v/>
      </c>
      <c r="E207" s="432" t="str">
        <f t="array" ref="E207">IF(ISTEXT(A207),XLOOKUP($A207,'Crop Chart'!$A$5:$A$201,'Crop Chart'!$M$5:$M$201,0),"")</f>
        <v/>
      </c>
      <c r="F207" s="433" t="str">
        <f>IF(ISTEXT(A207),SUMIF('Codified Game Plan'!$A$3:$A$477,'Sales Forecast'!A207,'Codified Game Plan'!$J$3:$J$477),"")</f>
        <v/>
      </c>
      <c r="G207" s="431" t="str">
        <f t="shared" si="1"/>
        <v/>
      </c>
      <c r="H207" s="434" t="str">
        <f t="shared" si="2"/>
        <v/>
      </c>
      <c r="I207" s="435">
        <f t="shared" si="3"/>
        <v>0</v>
      </c>
      <c r="J207" s="436"/>
      <c r="K207" s="438"/>
      <c r="L207" s="438"/>
      <c r="M207" s="438"/>
      <c r="N207" s="438"/>
      <c r="O207" s="439"/>
      <c r="P207" s="437"/>
      <c r="Q207" s="437"/>
      <c r="R207" s="437"/>
      <c r="S207" s="437"/>
      <c r="T207" s="437"/>
      <c r="U207" s="437"/>
      <c r="V207" s="437"/>
      <c r="W207" s="437"/>
      <c r="X207" s="437"/>
      <c r="Y207" s="437"/>
      <c r="Z207" s="437"/>
      <c r="AA207" s="437"/>
      <c r="AB207" s="437"/>
      <c r="AC207" s="437"/>
      <c r="AD207" s="437"/>
      <c r="AE207" s="437"/>
      <c r="AF207" s="437"/>
    </row>
    <row r="208" ht="15.75" customHeight="1">
      <c r="A208" s="440"/>
      <c r="B208" s="84" t="str">
        <f>IF(ISTEXT(A208),SUMIF('Codified Game Plan'!$A$3:$A$477,'Sales Forecast'!A208,'Codified Game Plan'!$F$3:$F$477),"")</f>
        <v/>
      </c>
      <c r="C208" s="430" t="str">
        <f t="array" ref="C208">IF(ISTEXT(A208),XLOOKUP($A208,'Crop Chart'!$A$5:$A$201,'Crop Chart'!$J$5:$J$201,0),"")</f>
        <v/>
      </c>
      <c r="D208" s="431" t="str">
        <f t="array" ref="D208">IF(ISTEXT(A208),XLOOKUP($A208,'Crop Chart'!$A$5:$A$201,'Crop Chart'!$L$5:$L$201,0),"")</f>
        <v/>
      </c>
      <c r="E208" s="432" t="str">
        <f t="array" ref="E208">IF(ISTEXT(A208),XLOOKUP($A208,'Crop Chart'!$A$5:$A$201,'Crop Chart'!$M$5:$M$201,0),"")</f>
        <v/>
      </c>
      <c r="F208" s="433" t="str">
        <f>IF(ISTEXT(A208),SUMIF('Codified Game Plan'!$A$3:$A$477,'Sales Forecast'!A208,'Codified Game Plan'!$J$3:$J$477),"")</f>
        <v/>
      </c>
      <c r="G208" s="431" t="str">
        <f t="shared" si="1"/>
        <v/>
      </c>
      <c r="H208" s="434" t="str">
        <f t="shared" si="2"/>
        <v/>
      </c>
      <c r="I208" s="435">
        <f t="shared" si="3"/>
        <v>0</v>
      </c>
      <c r="J208" s="436"/>
      <c r="K208" s="438"/>
      <c r="L208" s="438"/>
      <c r="M208" s="438"/>
      <c r="N208" s="438"/>
      <c r="O208" s="439"/>
      <c r="P208" s="437"/>
      <c r="Q208" s="437"/>
      <c r="R208" s="437"/>
      <c r="S208" s="437"/>
      <c r="T208" s="437"/>
      <c r="U208" s="437"/>
      <c r="V208" s="437"/>
      <c r="W208" s="437"/>
      <c r="X208" s="437"/>
      <c r="Y208" s="437"/>
      <c r="Z208" s="437"/>
      <c r="AA208" s="437"/>
      <c r="AB208" s="437"/>
      <c r="AC208" s="437"/>
      <c r="AD208" s="437"/>
      <c r="AE208" s="437"/>
      <c r="AF208" s="437"/>
    </row>
    <row r="209" ht="15.75" customHeight="1">
      <c r="A209" s="440"/>
      <c r="B209" s="84" t="str">
        <f>IF(ISTEXT(A209),SUMIF('Codified Game Plan'!$A$3:$A$477,'Sales Forecast'!A209,'Codified Game Plan'!$F$3:$F$477),"")</f>
        <v/>
      </c>
      <c r="C209" s="430" t="str">
        <f t="array" ref="C209">IF(ISTEXT(A209),XLOOKUP($A209,'Crop Chart'!$A$5:$A$201,'Crop Chart'!$J$5:$J$201,0),"")</f>
        <v/>
      </c>
      <c r="D209" s="431" t="str">
        <f t="array" ref="D209">IF(ISTEXT(A209),XLOOKUP($A209,'Crop Chart'!$A$5:$A$201,'Crop Chart'!$L$5:$L$201,0),"")</f>
        <v/>
      </c>
      <c r="E209" s="432" t="str">
        <f t="array" ref="E209">IF(ISTEXT(A209),XLOOKUP($A209,'Crop Chart'!$A$5:$A$201,'Crop Chart'!$M$5:$M$201,0),"")</f>
        <v/>
      </c>
      <c r="F209" s="433" t="str">
        <f>IF(ISTEXT(A209),SUMIF('Codified Game Plan'!$A$3:$A$477,'Sales Forecast'!A209,'Codified Game Plan'!$J$3:$J$477),"")</f>
        <v/>
      </c>
      <c r="G209" s="431" t="str">
        <f t="shared" si="1"/>
        <v/>
      </c>
      <c r="H209" s="434" t="str">
        <f t="shared" si="2"/>
        <v/>
      </c>
      <c r="I209" s="435">
        <f t="shared" si="3"/>
        <v>0</v>
      </c>
      <c r="J209" s="436"/>
      <c r="K209" s="438"/>
      <c r="L209" s="438"/>
      <c r="M209" s="438"/>
      <c r="N209" s="438"/>
      <c r="O209" s="439"/>
      <c r="P209" s="437"/>
      <c r="Q209" s="437"/>
      <c r="R209" s="437"/>
      <c r="S209" s="437"/>
      <c r="T209" s="437"/>
      <c r="U209" s="437"/>
      <c r="V209" s="437"/>
      <c r="W209" s="437"/>
      <c r="X209" s="437"/>
      <c r="Y209" s="437"/>
      <c r="Z209" s="437"/>
      <c r="AA209" s="437"/>
      <c r="AB209" s="437"/>
      <c r="AC209" s="437"/>
      <c r="AD209" s="437"/>
      <c r="AE209" s="437"/>
      <c r="AF209" s="437"/>
    </row>
    <row r="210" ht="15.75" customHeight="1">
      <c r="A210" s="440"/>
      <c r="B210" s="84" t="str">
        <f>IF(ISTEXT(A210),SUMIF('Codified Game Plan'!$A$3:$A$477,'Sales Forecast'!A210,'Codified Game Plan'!$F$3:$F$477),"")</f>
        <v/>
      </c>
      <c r="C210" s="430" t="str">
        <f t="array" ref="C210">IF(ISTEXT(A210),XLOOKUP($A210,'Crop Chart'!$A$5:$A$201,'Crop Chart'!$J$5:$J$201,0),"")</f>
        <v/>
      </c>
      <c r="D210" s="431" t="str">
        <f t="array" ref="D210">IF(ISTEXT(A210),XLOOKUP($A210,'Crop Chart'!$A$5:$A$201,'Crop Chart'!$L$5:$L$201,0),"")</f>
        <v/>
      </c>
      <c r="E210" s="432" t="str">
        <f t="array" ref="E210">IF(ISTEXT(A210),XLOOKUP($A210,'Crop Chart'!$A$5:$A$201,'Crop Chart'!$M$5:$M$201,0),"")</f>
        <v/>
      </c>
      <c r="F210" s="433" t="str">
        <f>IF(ISTEXT(A210),SUMIF('Codified Game Plan'!$A$3:$A$477,'Sales Forecast'!A210,'Codified Game Plan'!$J$3:$J$477),"")</f>
        <v/>
      </c>
      <c r="G210" s="431" t="str">
        <f t="shared" si="1"/>
        <v/>
      </c>
      <c r="H210" s="434" t="str">
        <f t="shared" si="2"/>
        <v/>
      </c>
      <c r="I210" s="435">
        <f t="shared" si="3"/>
        <v>0</v>
      </c>
      <c r="J210" s="436"/>
      <c r="K210" s="438"/>
      <c r="L210" s="438"/>
      <c r="M210" s="438"/>
      <c r="N210" s="438"/>
      <c r="O210" s="439"/>
      <c r="P210" s="437"/>
      <c r="Q210" s="437"/>
      <c r="R210" s="437"/>
      <c r="S210" s="437"/>
      <c r="T210" s="437"/>
      <c r="U210" s="437"/>
      <c r="V210" s="437"/>
      <c r="W210" s="437"/>
      <c r="X210" s="437"/>
      <c r="Y210" s="437"/>
      <c r="Z210" s="437"/>
      <c r="AA210" s="437"/>
      <c r="AB210" s="437"/>
      <c r="AC210" s="437"/>
      <c r="AD210" s="437"/>
      <c r="AE210" s="437"/>
      <c r="AF210" s="437"/>
    </row>
    <row r="211" ht="15.75" customHeight="1">
      <c r="A211" s="440"/>
      <c r="B211" s="84" t="str">
        <f>IF(ISTEXT(A211),SUMIF('Codified Game Plan'!$A$3:$A$477,'Sales Forecast'!A211,'Codified Game Plan'!$F$3:$F$477),"")</f>
        <v/>
      </c>
      <c r="C211" s="430" t="str">
        <f t="array" ref="C211">IF(ISTEXT(A211),XLOOKUP($A211,'Crop Chart'!$A$5:$A$201,'Crop Chart'!$J$5:$J$201,0),"")</f>
        <v/>
      </c>
      <c r="D211" s="431" t="str">
        <f t="array" ref="D211">IF(ISTEXT(A211),XLOOKUP($A211,'Crop Chart'!$A$5:$A$201,'Crop Chart'!$L$5:$L$201,0),"")</f>
        <v/>
      </c>
      <c r="E211" s="432" t="str">
        <f t="array" ref="E211">IF(ISTEXT(A211),XLOOKUP($A211,'Crop Chart'!$A$5:$A$201,'Crop Chart'!$M$5:$M$201,0),"")</f>
        <v/>
      </c>
      <c r="F211" s="433" t="str">
        <f>IF(ISTEXT(A211),SUMIF('Codified Game Plan'!$A$3:$A$477,'Sales Forecast'!A211,'Codified Game Plan'!$J$3:$J$477),"")</f>
        <v/>
      </c>
      <c r="G211" s="431" t="str">
        <f t="shared" si="1"/>
        <v/>
      </c>
      <c r="H211" s="434" t="str">
        <f t="shared" si="2"/>
        <v/>
      </c>
      <c r="I211" s="435">
        <f t="shared" si="3"/>
        <v>0</v>
      </c>
      <c r="J211" s="436"/>
      <c r="K211" s="438"/>
      <c r="L211" s="438"/>
      <c r="M211" s="438"/>
      <c r="N211" s="438"/>
      <c r="O211" s="439"/>
      <c r="P211" s="437"/>
      <c r="Q211" s="437"/>
      <c r="R211" s="437"/>
      <c r="S211" s="437"/>
      <c r="T211" s="437"/>
      <c r="U211" s="437"/>
      <c r="V211" s="437"/>
      <c r="W211" s="437"/>
      <c r="X211" s="437"/>
      <c r="Y211" s="437"/>
      <c r="Z211" s="437"/>
      <c r="AA211" s="437"/>
      <c r="AB211" s="437"/>
      <c r="AC211" s="437"/>
      <c r="AD211" s="437"/>
      <c r="AE211" s="437"/>
      <c r="AF211" s="437"/>
    </row>
    <row r="212" ht="15.75" customHeight="1">
      <c r="A212" s="440"/>
      <c r="B212" s="84" t="str">
        <f>IF(ISTEXT(A212),SUMIF('Codified Game Plan'!$A$3:$A$477,'Sales Forecast'!A212,'Codified Game Plan'!$F$3:$F$477),"")</f>
        <v/>
      </c>
      <c r="C212" s="430" t="str">
        <f t="array" ref="C212">IF(ISTEXT(A212),XLOOKUP($A212,'Crop Chart'!$A$5:$A$201,'Crop Chart'!$J$5:$J$201,0),"")</f>
        <v/>
      </c>
      <c r="D212" s="431" t="str">
        <f t="array" ref="D212">IF(ISTEXT(A212),XLOOKUP($A212,'Crop Chart'!$A$5:$A$201,'Crop Chart'!$L$5:$L$201,0),"")</f>
        <v/>
      </c>
      <c r="E212" s="432" t="str">
        <f t="array" ref="E212">IF(ISTEXT(A212),XLOOKUP($A212,'Crop Chart'!$A$5:$A$201,'Crop Chart'!$M$5:$M$201,0),"")</f>
        <v/>
      </c>
      <c r="F212" s="433" t="str">
        <f>IF(ISTEXT(A212),SUMIF('Codified Game Plan'!$A$3:$A$477,'Sales Forecast'!A212,'Codified Game Plan'!$J$3:$J$477),"")</f>
        <v/>
      </c>
      <c r="G212" s="431" t="str">
        <f t="shared" si="1"/>
        <v/>
      </c>
      <c r="H212" s="434" t="str">
        <f t="shared" si="2"/>
        <v/>
      </c>
      <c r="I212" s="435">
        <f t="shared" si="3"/>
        <v>0</v>
      </c>
      <c r="J212" s="436"/>
      <c r="K212" s="438"/>
      <c r="L212" s="438"/>
      <c r="M212" s="438"/>
      <c r="N212" s="438"/>
      <c r="O212" s="439"/>
      <c r="P212" s="437"/>
      <c r="Q212" s="437"/>
      <c r="R212" s="437"/>
      <c r="S212" s="437"/>
      <c r="T212" s="437"/>
      <c r="U212" s="437"/>
      <c r="V212" s="437"/>
      <c r="W212" s="437"/>
      <c r="X212" s="437"/>
      <c r="Y212" s="437"/>
      <c r="Z212" s="437"/>
      <c r="AA212" s="437"/>
      <c r="AB212" s="437"/>
      <c r="AC212" s="437"/>
      <c r="AD212" s="437"/>
      <c r="AE212" s="437"/>
      <c r="AF212" s="437"/>
    </row>
    <row r="213" ht="15.75" customHeight="1">
      <c r="A213" s="440"/>
      <c r="B213" s="84" t="str">
        <f>IF(ISTEXT(A213),SUMIF('Codified Game Plan'!$A$3:$A$477,'Sales Forecast'!A213,'Codified Game Plan'!$F$3:$F$477),"")</f>
        <v/>
      </c>
      <c r="C213" s="430" t="str">
        <f t="array" ref="C213">IF(ISTEXT(A213),XLOOKUP($A213,'Crop Chart'!$A$5:$A$201,'Crop Chart'!$J$5:$J$201,0),"")</f>
        <v/>
      </c>
      <c r="D213" s="431" t="str">
        <f t="array" ref="D213">IF(ISTEXT(A213),XLOOKUP($A213,'Crop Chart'!$A$5:$A$201,'Crop Chart'!$L$5:$L$201,0),"")</f>
        <v/>
      </c>
      <c r="E213" s="432" t="str">
        <f t="array" ref="E213">IF(ISTEXT(A213),XLOOKUP($A213,'Crop Chart'!$A$5:$A$201,'Crop Chart'!$M$5:$M$201,0),"")</f>
        <v/>
      </c>
      <c r="F213" s="433" t="str">
        <f>IF(ISTEXT(A213),SUMIF('Codified Game Plan'!$A$3:$A$477,'Sales Forecast'!A213,'Codified Game Plan'!$J$3:$J$477),"")</f>
        <v/>
      </c>
      <c r="G213" s="431" t="str">
        <f t="shared" si="1"/>
        <v/>
      </c>
      <c r="H213" s="434" t="str">
        <f t="shared" si="2"/>
        <v/>
      </c>
      <c r="I213" s="435">
        <f t="shared" si="3"/>
        <v>0</v>
      </c>
      <c r="J213" s="436"/>
      <c r="K213" s="438"/>
      <c r="L213" s="438"/>
      <c r="M213" s="438"/>
      <c r="N213" s="438"/>
      <c r="O213" s="439"/>
      <c r="P213" s="437"/>
      <c r="Q213" s="437"/>
      <c r="R213" s="437"/>
      <c r="S213" s="437"/>
      <c r="T213" s="437"/>
      <c r="U213" s="437"/>
      <c r="V213" s="437"/>
      <c r="W213" s="437"/>
      <c r="X213" s="437"/>
      <c r="Y213" s="437"/>
      <c r="Z213" s="437"/>
      <c r="AA213" s="437"/>
      <c r="AB213" s="437"/>
      <c r="AC213" s="437"/>
      <c r="AD213" s="437"/>
      <c r="AE213" s="437"/>
      <c r="AF213" s="437"/>
    </row>
    <row r="214" ht="15.75" customHeight="1">
      <c r="A214" s="440"/>
      <c r="B214" s="84" t="str">
        <f>IF(ISTEXT(A214),SUMIF('Codified Game Plan'!$A$3:$A$477,'Sales Forecast'!A214,'Codified Game Plan'!$F$3:$F$477),"")</f>
        <v/>
      </c>
      <c r="C214" s="430" t="str">
        <f t="array" ref="C214">IF(ISTEXT(A214),XLOOKUP($A214,'Crop Chart'!$A$5:$A$201,'Crop Chart'!$J$5:$J$201,0),"")</f>
        <v/>
      </c>
      <c r="D214" s="431" t="str">
        <f t="array" ref="D214">IF(ISTEXT(A214),XLOOKUP($A214,'Crop Chart'!$A$5:$A$201,'Crop Chart'!$L$5:$L$201,0),"")</f>
        <v/>
      </c>
      <c r="E214" s="432" t="str">
        <f t="array" ref="E214">IF(ISTEXT(A214),XLOOKUP($A214,'Crop Chart'!$A$5:$A$201,'Crop Chart'!$M$5:$M$201,0),"")</f>
        <v/>
      </c>
      <c r="F214" s="433" t="str">
        <f>IF(ISTEXT(A214),SUMIF('Codified Game Plan'!$A$3:$A$477,'Sales Forecast'!A214,'Codified Game Plan'!$J$3:$J$477),"")</f>
        <v/>
      </c>
      <c r="G214" s="431" t="str">
        <f t="shared" si="1"/>
        <v/>
      </c>
      <c r="H214" s="434" t="str">
        <f t="shared" si="2"/>
        <v/>
      </c>
      <c r="I214" s="435">
        <f t="shared" si="3"/>
        <v>0</v>
      </c>
      <c r="J214" s="436"/>
      <c r="K214" s="438"/>
      <c r="L214" s="438"/>
      <c r="M214" s="438"/>
      <c r="N214" s="438"/>
      <c r="O214" s="439"/>
      <c r="P214" s="437"/>
      <c r="Q214" s="437"/>
      <c r="R214" s="437"/>
      <c r="S214" s="437"/>
      <c r="T214" s="437"/>
      <c r="U214" s="437"/>
      <c r="V214" s="437"/>
      <c r="W214" s="437"/>
      <c r="X214" s="437"/>
      <c r="Y214" s="437"/>
      <c r="Z214" s="437"/>
      <c r="AA214" s="437"/>
      <c r="AB214" s="437"/>
      <c r="AC214" s="437"/>
      <c r="AD214" s="437"/>
      <c r="AE214" s="437"/>
      <c r="AF214" s="437"/>
    </row>
    <row r="215" ht="15.75" customHeight="1">
      <c r="A215" s="440"/>
      <c r="B215" s="84" t="str">
        <f>IF(ISTEXT(A215),SUMIF('Codified Game Plan'!$A$3:$A$477,'Sales Forecast'!A215,'Codified Game Plan'!$F$3:$F$477),"")</f>
        <v/>
      </c>
      <c r="C215" s="430" t="str">
        <f t="array" ref="C215">IF(ISTEXT(A215),XLOOKUP($A215,'Crop Chart'!$A$5:$A$201,'Crop Chart'!$J$5:$J$201,0),"")</f>
        <v/>
      </c>
      <c r="D215" s="431" t="str">
        <f t="array" ref="D215">IF(ISTEXT(A215),XLOOKUP($A215,'Crop Chart'!$A$5:$A$201,'Crop Chart'!$L$5:$L$201,0),"")</f>
        <v/>
      </c>
      <c r="E215" s="432" t="str">
        <f t="array" ref="E215">IF(ISTEXT(A215),XLOOKUP($A215,'Crop Chart'!$A$5:$A$201,'Crop Chart'!$M$5:$M$201,0),"")</f>
        <v/>
      </c>
      <c r="F215" s="433" t="str">
        <f>IF(ISTEXT(A215),SUMIF('Codified Game Plan'!$A$3:$A$477,'Sales Forecast'!A215,'Codified Game Plan'!$J$3:$J$477),"")</f>
        <v/>
      </c>
      <c r="G215" s="431" t="str">
        <f t="shared" si="1"/>
        <v/>
      </c>
      <c r="H215" s="434" t="str">
        <f t="shared" si="2"/>
        <v/>
      </c>
      <c r="I215" s="435">
        <f t="shared" si="3"/>
        <v>0</v>
      </c>
      <c r="J215" s="436"/>
      <c r="K215" s="438"/>
      <c r="L215" s="438"/>
      <c r="M215" s="438"/>
      <c r="N215" s="438"/>
      <c r="O215" s="439"/>
      <c r="P215" s="437"/>
      <c r="Q215" s="437"/>
      <c r="R215" s="437"/>
      <c r="S215" s="437"/>
      <c r="T215" s="437"/>
      <c r="U215" s="437"/>
      <c r="V215" s="437"/>
      <c r="W215" s="437"/>
      <c r="X215" s="437"/>
      <c r="Y215" s="437"/>
      <c r="Z215" s="437"/>
      <c r="AA215" s="437"/>
      <c r="AB215" s="437"/>
      <c r="AC215" s="437"/>
      <c r="AD215" s="437"/>
      <c r="AE215" s="437"/>
      <c r="AF215" s="437"/>
    </row>
    <row r="216" ht="15.75" customHeight="1">
      <c r="A216" s="440"/>
      <c r="B216" s="84" t="str">
        <f>IF(ISTEXT(A216),SUMIF('Codified Game Plan'!$A$3:$A$477,'Sales Forecast'!A216,'Codified Game Plan'!$F$3:$F$477),"")</f>
        <v/>
      </c>
      <c r="C216" s="430" t="str">
        <f t="array" ref="C216">IF(ISTEXT(A216),XLOOKUP($A216,'Crop Chart'!$A$5:$A$201,'Crop Chart'!$J$5:$J$201,0),"")</f>
        <v/>
      </c>
      <c r="D216" s="431" t="str">
        <f t="array" ref="D216">IF(ISTEXT(A216),XLOOKUP($A216,'Crop Chart'!$A$5:$A$201,'Crop Chart'!$L$5:$L$201,0),"")</f>
        <v/>
      </c>
      <c r="E216" s="432" t="str">
        <f t="array" ref="E216">IF(ISTEXT(A216),XLOOKUP($A216,'Crop Chart'!$A$5:$A$201,'Crop Chart'!$M$5:$M$201,0),"")</f>
        <v/>
      </c>
      <c r="F216" s="433" t="str">
        <f>IF(ISTEXT(A216),SUMIF('Codified Game Plan'!$A$3:$A$477,'Sales Forecast'!A216,'Codified Game Plan'!$J$3:$J$477),"")</f>
        <v/>
      </c>
      <c r="G216" s="431" t="str">
        <f t="shared" si="1"/>
        <v/>
      </c>
      <c r="H216" s="434" t="str">
        <f t="shared" si="2"/>
        <v/>
      </c>
      <c r="I216" s="435">
        <f t="shared" si="3"/>
        <v>0</v>
      </c>
      <c r="J216" s="436"/>
      <c r="K216" s="438"/>
      <c r="L216" s="438"/>
      <c r="M216" s="438"/>
      <c r="N216" s="438"/>
      <c r="O216" s="439"/>
      <c r="P216" s="437"/>
      <c r="Q216" s="437"/>
      <c r="R216" s="437"/>
      <c r="S216" s="437"/>
      <c r="T216" s="437"/>
      <c r="U216" s="437"/>
      <c r="V216" s="437"/>
      <c r="W216" s="437"/>
      <c r="X216" s="437"/>
      <c r="Y216" s="437"/>
      <c r="Z216" s="437"/>
      <c r="AA216" s="437"/>
      <c r="AB216" s="437"/>
      <c r="AC216" s="437"/>
      <c r="AD216" s="437"/>
      <c r="AE216" s="437"/>
      <c r="AF216" s="437"/>
    </row>
    <row r="217" ht="15.75" customHeight="1">
      <c r="A217" s="440"/>
      <c r="B217" s="84" t="str">
        <f>IF(ISTEXT(A217),SUMIF('Codified Game Plan'!$A$3:$A$477,'Sales Forecast'!A217,'Codified Game Plan'!$F$3:$F$477),"")</f>
        <v/>
      </c>
      <c r="C217" s="430" t="str">
        <f t="array" ref="C217">IF(ISTEXT(A217),XLOOKUP($A217,'Crop Chart'!$A$5:$A$201,'Crop Chart'!$J$5:$J$201,0),"")</f>
        <v/>
      </c>
      <c r="D217" s="431" t="str">
        <f t="array" ref="D217">IF(ISTEXT(A217),XLOOKUP($A217,'Crop Chart'!$A$5:$A$201,'Crop Chart'!$L$5:$L$201,0),"")</f>
        <v/>
      </c>
      <c r="E217" s="432" t="str">
        <f t="array" ref="E217">IF(ISTEXT(A217),XLOOKUP($A217,'Crop Chart'!$A$5:$A$201,'Crop Chart'!$M$5:$M$201,0),"")</f>
        <v/>
      </c>
      <c r="F217" s="433" t="str">
        <f>IF(ISTEXT(A217),SUMIF('Codified Game Plan'!$A$3:$A$477,'Sales Forecast'!A217,'Codified Game Plan'!$J$3:$J$477),"")</f>
        <v/>
      </c>
      <c r="G217" s="431" t="str">
        <f t="shared" si="1"/>
        <v/>
      </c>
      <c r="H217" s="434" t="str">
        <f t="shared" si="2"/>
        <v/>
      </c>
      <c r="I217" s="435">
        <f t="shared" si="3"/>
        <v>0</v>
      </c>
      <c r="J217" s="436"/>
      <c r="K217" s="438"/>
      <c r="L217" s="438"/>
      <c r="M217" s="438"/>
      <c r="N217" s="438"/>
      <c r="O217" s="439"/>
      <c r="P217" s="437"/>
      <c r="Q217" s="437"/>
      <c r="R217" s="437"/>
      <c r="S217" s="437"/>
      <c r="T217" s="437"/>
      <c r="U217" s="437"/>
      <c r="V217" s="437"/>
      <c r="W217" s="437"/>
      <c r="X217" s="437"/>
      <c r="Y217" s="437"/>
      <c r="Z217" s="437"/>
      <c r="AA217" s="437"/>
      <c r="AB217" s="437"/>
      <c r="AC217" s="437"/>
      <c r="AD217" s="437"/>
      <c r="AE217" s="437"/>
      <c r="AF217" s="437"/>
    </row>
    <row r="218" ht="15.75" customHeight="1">
      <c r="A218" s="440"/>
      <c r="B218" s="84" t="str">
        <f>IF(ISTEXT(A218),SUMIF('Codified Game Plan'!$A$3:$A$477,'Sales Forecast'!A218,'Codified Game Plan'!$F$3:$F$477),"")</f>
        <v/>
      </c>
      <c r="C218" s="430" t="str">
        <f t="array" ref="C218">IF(ISTEXT(A218),XLOOKUP($A218,'Crop Chart'!$A$5:$A$201,'Crop Chart'!$J$5:$J$201,0),"")</f>
        <v/>
      </c>
      <c r="D218" s="431" t="str">
        <f t="array" ref="D218">IF(ISTEXT(A218),XLOOKUP($A218,'Crop Chart'!$A$5:$A$201,'Crop Chart'!$L$5:$L$201,0),"")</f>
        <v/>
      </c>
      <c r="E218" s="432" t="str">
        <f t="array" ref="E218">IF(ISTEXT(A218),XLOOKUP($A218,'Crop Chart'!$A$5:$A$201,'Crop Chart'!$M$5:$M$201,0),"")</f>
        <v/>
      </c>
      <c r="F218" s="433" t="str">
        <f>IF(ISTEXT(A218),SUMIF('Codified Game Plan'!$A$3:$A$477,'Sales Forecast'!A218,'Codified Game Plan'!$J$3:$J$477),"")</f>
        <v/>
      </c>
      <c r="G218" s="431" t="str">
        <f t="shared" si="1"/>
        <v/>
      </c>
      <c r="H218" s="434" t="str">
        <f t="shared" si="2"/>
        <v/>
      </c>
      <c r="I218" s="435">
        <f t="shared" si="3"/>
        <v>0</v>
      </c>
      <c r="J218" s="436"/>
      <c r="K218" s="438"/>
      <c r="L218" s="438"/>
      <c r="M218" s="438"/>
      <c r="N218" s="438"/>
      <c r="O218" s="439"/>
      <c r="P218" s="437"/>
      <c r="Q218" s="437"/>
      <c r="R218" s="437"/>
      <c r="S218" s="437"/>
      <c r="T218" s="437"/>
      <c r="U218" s="437"/>
      <c r="V218" s="437"/>
      <c r="W218" s="437"/>
      <c r="X218" s="437"/>
      <c r="Y218" s="437"/>
      <c r="Z218" s="437"/>
      <c r="AA218" s="437"/>
      <c r="AB218" s="437"/>
      <c r="AC218" s="437"/>
      <c r="AD218" s="437"/>
      <c r="AE218" s="437"/>
      <c r="AF218" s="437"/>
    </row>
    <row r="219" ht="15.75" customHeight="1">
      <c r="A219" s="440"/>
      <c r="B219" s="84" t="str">
        <f>IF(ISTEXT(A219),SUMIF('Codified Game Plan'!$A$3:$A$477,'Sales Forecast'!A219,'Codified Game Plan'!$F$3:$F$477),"")</f>
        <v/>
      </c>
      <c r="C219" s="430" t="str">
        <f t="array" ref="C219">IF(ISTEXT(A219),XLOOKUP($A219,'Crop Chart'!$A$5:$A$201,'Crop Chart'!$J$5:$J$201,0),"")</f>
        <v/>
      </c>
      <c r="D219" s="431" t="str">
        <f t="array" ref="D219">IF(ISTEXT(A219),XLOOKUP($A219,'Crop Chart'!$A$5:$A$201,'Crop Chart'!$L$5:$L$201,0),"")</f>
        <v/>
      </c>
      <c r="E219" s="432" t="str">
        <f t="array" ref="E219">IF(ISTEXT(A219),XLOOKUP($A219,'Crop Chart'!$A$5:$A$201,'Crop Chart'!$M$5:$M$201,0),"")</f>
        <v/>
      </c>
      <c r="F219" s="433" t="str">
        <f>IF(ISTEXT(A219),SUMIF('Codified Game Plan'!$A$3:$A$477,'Sales Forecast'!A219,'Codified Game Plan'!$J$3:$J$477),"")</f>
        <v/>
      </c>
      <c r="G219" s="431" t="str">
        <f t="shared" si="1"/>
        <v/>
      </c>
      <c r="H219" s="434" t="str">
        <f t="shared" si="2"/>
        <v/>
      </c>
      <c r="I219" s="435">
        <f t="shared" si="3"/>
        <v>0</v>
      </c>
      <c r="J219" s="436"/>
      <c r="K219" s="438"/>
      <c r="L219" s="438"/>
      <c r="M219" s="438"/>
      <c r="N219" s="438"/>
      <c r="O219" s="439"/>
      <c r="P219" s="437"/>
      <c r="Q219" s="437"/>
      <c r="R219" s="437"/>
      <c r="S219" s="437"/>
      <c r="T219" s="437"/>
      <c r="U219" s="437"/>
      <c r="V219" s="437"/>
      <c r="W219" s="437"/>
      <c r="X219" s="437"/>
      <c r="Y219" s="437"/>
      <c r="Z219" s="437"/>
      <c r="AA219" s="437"/>
      <c r="AB219" s="437"/>
      <c r="AC219" s="437"/>
      <c r="AD219" s="437"/>
      <c r="AE219" s="437"/>
      <c r="AF219" s="437"/>
    </row>
    <row r="220" ht="15.75" customHeight="1">
      <c r="A220" s="440"/>
      <c r="B220" s="84" t="str">
        <f>IF(ISTEXT(A220),SUMIF('Codified Game Plan'!$A$3:$A$477,'Sales Forecast'!A220,'Codified Game Plan'!$F$3:$F$477),"")</f>
        <v/>
      </c>
      <c r="C220" s="430" t="str">
        <f t="array" ref="C220">IF(ISTEXT(A220),XLOOKUP($A220,'Crop Chart'!$A$5:$A$201,'Crop Chart'!$J$5:$J$201,0),"")</f>
        <v/>
      </c>
      <c r="D220" s="431" t="str">
        <f t="array" ref="D220">IF(ISTEXT(A220),XLOOKUP($A220,'Crop Chart'!$A$5:$A$201,'Crop Chart'!$L$5:$L$201,0),"")</f>
        <v/>
      </c>
      <c r="E220" s="432" t="str">
        <f t="array" ref="E220">IF(ISTEXT(A220),XLOOKUP($A220,'Crop Chart'!$A$5:$A$201,'Crop Chart'!$M$5:$M$201,0),"")</f>
        <v/>
      </c>
      <c r="F220" s="433" t="str">
        <f>IF(ISTEXT(A220),SUMIF('Codified Game Plan'!$A$3:$A$477,'Sales Forecast'!A220,'Codified Game Plan'!$J$3:$J$477),"")</f>
        <v/>
      </c>
      <c r="G220" s="431" t="str">
        <f t="shared" si="1"/>
        <v/>
      </c>
      <c r="H220" s="434" t="str">
        <f t="shared" si="2"/>
        <v/>
      </c>
      <c r="I220" s="435">
        <f t="shared" si="3"/>
        <v>0</v>
      </c>
      <c r="J220" s="436"/>
      <c r="K220" s="438"/>
      <c r="L220" s="438"/>
      <c r="M220" s="438"/>
      <c r="N220" s="438"/>
      <c r="O220" s="439"/>
      <c r="P220" s="437"/>
      <c r="Q220" s="437"/>
      <c r="R220" s="437"/>
      <c r="S220" s="437"/>
      <c r="T220" s="437"/>
      <c r="U220" s="437"/>
      <c r="V220" s="437"/>
      <c r="W220" s="437"/>
      <c r="X220" s="437"/>
      <c r="Y220" s="437"/>
      <c r="Z220" s="437"/>
      <c r="AA220" s="437"/>
      <c r="AB220" s="437"/>
      <c r="AC220" s="437"/>
      <c r="AD220" s="437"/>
      <c r="AE220" s="437"/>
      <c r="AF220" s="437"/>
    </row>
    <row r="221" ht="15.75" customHeight="1">
      <c r="A221" s="440"/>
      <c r="B221" s="84" t="str">
        <f>IF(ISTEXT(A221),SUMIF('Codified Game Plan'!$A$3:$A$477,'Sales Forecast'!A221,'Codified Game Plan'!$F$3:$F$477),"")</f>
        <v/>
      </c>
      <c r="C221" s="430" t="str">
        <f t="array" ref="C221">IF(ISTEXT(A221),XLOOKUP($A221,'Crop Chart'!$A$5:$A$201,'Crop Chart'!$J$5:$J$201,0),"")</f>
        <v/>
      </c>
      <c r="D221" s="431" t="str">
        <f t="array" ref="D221">IF(ISTEXT(A221),XLOOKUP($A221,'Crop Chart'!$A$5:$A$201,'Crop Chart'!$L$5:$L$201,0),"")</f>
        <v/>
      </c>
      <c r="E221" s="432" t="str">
        <f t="array" ref="E221">IF(ISTEXT(A221),XLOOKUP($A221,'Crop Chart'!$A$5:$A$201,'Crop Chart'!$M$5:$M$201,0),"")</f>
        <v/>
      </c>
      <c r="F221" s="433" t="str">
        <f>IF(ISTEXT(A221),SUMIF('Codified Game Plan'!$A$3:$A$477,'Sales Forecast'!A221,'Codified Game Plan'!$J$3:$J$477),"")</f>
        <v/>
      </c>
      <c r="G221" s="431" t="str">
        <f t="shared" si="1"/>
        <v/>
      </c>
      <c r="H221" s="434" t="str">
        <f t="shared" si="2"/>
        <v/>
      </c>
      <c r="I221" s="435">
        <f t="shared" si="3"/>
        <v>0</v>
      </c>
      <c r="J221" s="436"/>
      <c r="K221" s="438"/>
      <c r="L221" s="438"/>
      <c r="M221" s="438"/>
      <c r="N221" s="438"/>
      <c r="O221" s="439"/>
      <c r="P221" s="437"/>
      <c r="Q221" s="437"/>
      <c r="R221" s="437"/>
      <c r="S221" s="437"/>
      <c r="T221" s="437"/>
      <c r="U221" s="437"/>
      <c r="V221" s="437"/>
      <c r="W221" s="437"/>
      <c r="X221" s="437"/>
      <c r="Y221" s="437"/>
      <c r="Z221" s="437"/>
      <c r="AA221" s="437"/>
      <c r="AB221" s="437"/>
      <c r="AC221" s="437"/>
      <c r="AD221" s="437"/>
      <c r="AE221" s="437"/>
      <c r="AF221" s="437"/>
    </row>
    <row r="222" ht="15.75" customHeight="1">
      <c r="A222" s="440"/>
      <c r="B222" s="84" t="str">
        <f>IF(ISTEXT(A222),SUMIF('Codified Game Plan'!$A$3:$A$477,'Sales Forecast'!A222,'Codified Game Plan'!$F$3:$F$477),"")</f>
        <v/>
      </c>
      <c r="C222" s="430" t="str">
        <f t="array" ref="C222">IF(ISTEXT(A222),XLOOKUP($A222,'Crop Chart'!$A$5:$A$201,'Crop Chart'!$J$5:$J$201,0),"")</f>
        <v/>
      </c>
      <c r="D222" s="431" t="str">
        <f t="array" ref="D222">IF(ISTEXT(A222),XLOOKUP($A222,'Crop Chart'!$A$5:$A$201,'Crop Chart'!$L$5:$L$201,0),"")</f>
        <v/>
      </c>
      <c r="E222" s="432" t="str">
        <f t="array" ref="E222">IF(ISTEXT(A222),XLOOKUP($A222,'Crop Chart'!$A$5:$A$201,'Crop Chart'!$M$5:$M$201,0),"")</f>
        <v/>
      </c>
      <c r="F222" s="433" t="str">
        <f>IF(ISTEXT(A222),SUMIF('Codified Game Plan'!$A$3:$A$477,'Sales Forecast'!A222,'Codified Game Plan'!$J$3:$J$477),"")</f>
        <v/>
      </c>
      <c r="G222" s="431" t="str">
        <f t="shared" si="1"/>
        <v/>
      </c>
      <c r="H222" s="434" t="str">
        <f t="shared" si="2"/>
        <v/>
      </c>
      <c r="I222" s="435">
        <f t="shared" si="3"/>
        <v>0</v>
      </c>
      <c r="J222" s="436"/>
      <c r="K222" s="438"/>
      <c r="L222" s="438"/>
      <c r="M222" s="438"/>
      <c r="N222" s="438"/>
      <c r="O222" s="439"/>
      <c r="P222" s="437"/>
      <c r="Q222" s="437"/>
      <c r="R222" s="437"/>
      <c r="S222" s="437"/>
      <c r="T222" s="437"/>
      <c r="U222" s="437"/>
      <c r="V222" s="437"/>
      <c r="W222" s="437"/>
      <c r="X222" s="437"/>
      <c r="Y222" s="437"/>
      <c r="Z222" s="437"/>
      <c r="AA222" s="437"/>
      <c r="AB222" s="437"/>
      <c r="AC222" s="437"/>
      <c r="AD222" s="437"/>
      <c r="AE222" s="437"/>
      <c r="AF222" s="437"/>
    </row>
    <row r="223" ht="15.75" customHeight="1">
      <c r="A223" s="440"/>
      <c r="B223" s="84" t="str">
        <f>IF(ISTEXT(A223),SUMIF('Codified Game Plan'!$A$3:$A$477,'Sales Forecast'!A223,'Codified Game Plan'!$F$3:$F$477),"")</f>
        <v/>
      </c>
      <c r="C223" s="430" t="str">
        <f t="array" ref="C223">IF(ISTEXT(A223),XLOOKUP($A223,'Crop Chart'!$A$5:$A$201,'Crop Chart'!$J$5:$J$201,0),"")</f>
        <v/>
      </c>
      <c r="D223" s="431" t="str">
        <f t="array" ref="D223">IF(ISTEXT(A223),XLOOKUP($A223,'Crop Chart'!$A$5:$A$201,'Crop Chart'!$L$5:$L$201,0),"")</f>
        <v/>
      </c>
      <c r="E223" s="432" t="str">
        <f t="array" ref="E223">IF(ISTEXT(A223),XLOOKUP($A223,'Crop Chart'!$A$5:$A$201,'Crop Chart'!$M$5:$M$201,0),"")</f>
        <v/>
      </c>
      <c r="F223" s="433" t="str">
        <f>IF(ISTEXT(A223),SUMIF('Codified Game Plan'!$A$3:$A$477,'Sales Forecast'!A223,'Codified Game Plan'!$J$3:$J$477),"")</f>
        <v/>
      </c>
      <c r="G223" s="431" t="str">
        <f t="shared" si="1"/>
        <v/>
      </c>
      <c r="H223" s="434" t="str">
        <f t="shared" si="2"/>
        <v/>
      </c>
      <c r="I223" s="435">
        <f t="shared" si="3"/>
        <v>0</v>
      </c>
      <c r="J223" s="436"/>
      <c r="K223" s="438"/>
      <c r="L223" s="438"/>
      <c r="M223" s="438"/>
      <c r="N223" s="438"/>
      <c r="O223" s="439"/>
      <c r="P223" s="437"/>
      <c r="Q223" s="437"/>
      <c r="R223" s="437"/>
      <c r="S223" s="437"/>
      <c r="T223" s="437"/>
      <c r="U223" s="437"/>
      <c r="V223" s="437"/>
      <c r="W223" s="437"/>
      <c r="X223" s="437"/>
      <c r="Y223" s="437"/>
      <c r="Z223" s="437"/>
      <c r="AA223" s="437"/>
      <c r="AB223" s="437"/>
      <c r="AC223" s="437"/>
      <c r="AD223" s="437"/>
      <c r="AE223" s="437"/>
      <c r="AF223" s="437"/>
    </row>
    <row r="224" ht="15.75" customHeight="1">
      <c r="A224" s="440"/>
      <c r="B224" s="84" t="str">
        <f>IF(ISTEXT(A224),SUMIF('Codified Game Plan'!$A$3:$A$477,'Sales Forecast'!A224,'Codified Game Plan'!$F$3:$F$477),"")</f>
        <v/>
      </c>
      <c r="C224" s="430" t="str">
        <f t="array" ref="C224">IF(ISTEXT(A224),XLOOKUP($A224,'Crop Chart'!$A$5:$A$201,'Crop Chart'!$J$5:$J$201,0),"")</f>
        <v/>
      </c>
      <c r="D224" s="431" t="str">
        <f t="array" ref="D224">IF(ISTEXT(A224),XLOOKUP($A224,'Crop Chart'!$A$5:$A$201,'Crop Chart'!$L$5:$L$201,0),"")</f>
        <v/>
      </c>
      <c r="E224" s="432" t="str">
        <f t="array" ref="E224">IF(ISTEXT(A224),XLOOKUP($A224,'Crop Chart'!$A$5:$A$201,'Crop Chart'!$M$5:$M$201,0),"")</f>
        <v/>
      </c>
      <c r="F224" s="433" t="str">
        <f>IF(ISTEXT(A224),SUMIF('Codified Game Plan'!$A$3:$A$477,'Sales Forecast'!A224,'Codified Game Plan'!$J$3:$J$477),"")</f>
        <v/>
      </c>
      <c r="G224" s="431" t="str">
        <f t="shared" si="1"/>
        <v/>
      </c>
      <c r="H224" s="434" t="str">
        <f t="shared" si="2"/>
        <v/>
      </c>
      <c r="I224" s="435">
        <f t="shared" si="3"/>
        <v>0</v>
      </c>
      <c r="J224" s="436"/>
      <c r="K224" s="438"/>
      <c r="L224" s="438"/>
      <c r="M224" s="438"/>
      <c r="N224" s="438"/>
      <c r="O224" s="439"/>
      <c r="P224" s="437"/>
      <c r="Q224" s="437"/>
      <c r="R224" s="437"/>
      <c r="S224" s="437"/>
      <c r="T224" s="437"/>
      <c r="U224" s="437"/>
      <c r="V224" s="437"/>
      <c r="W224" s="437"/>
      <c r="X224" s="437"/>
      <c r="Y224" s="437"/>
      <c r="Z224" s="437"/>
      <c r="AA224" s="437"/>
      <c r="AB224" s="437"/>
      <c r="AC224" s="437"/>
      <c r="AD224" s="437"/>
      <c r="AE224" s="437"/>
      <c r="AF224" s="437"/>
    </row>
    <row r="225" ht="15.75" customHeight="1">
      <c r="A225" s="440"/>
      <c r="B225" s="84" t="str">
        <f>IF(ISTEXT(A225),SUMIF('Codified Game Plan'!$A$3:$A$477,'Sales Forecast'!A225,'Codified Game Plan'!$F$3:$F$477),"")</f>
        <v/>
      </c>
      <c r="C225" s="430" t="str">
        <f t="array" ref="C225">IF(ISTEXT(A225),XLOOKUP($A225,'Crop Chart'!$A$5:$A$201,'Crop Chart'!$J$5:$J$201,0),"")</f>
        <v/>
      </c>
      <c r="D225" s="431" t="str">
        <f t="array" ref="D225">IF(ISTEXT(A225),XLOOKUP($A225,'Crop Chart'!$A$5:$A$201,'Crop Chart'!$L$5:$L$201,0),"")</f>
        <v/>
      </c>
      <c r="E225" s="432" t="str">
        <f t="array" ref="E225">IF(ISTEXT(A225),XLOOKUP($A225,'Crop Chart'!$A$5:$A$201,'Crop Chart'!$M$5:$M$201,0),"")</f>
        <v/>
      </c>
      <c r="F225" s="433" t="str">
        <f>IF(ISTEXT(A225),SUMIF('Codified Game Plan'!$A$3:$A$477,'Sales Forecast'!A225,'Codified Game Plan'!$J$3:$J$477),"")</f>
        <v/>
      </c>
      <c r="G225" s="431" t="str">
        <f t="shared" si="1"/>
        <v/>
      </c>
      <c r="H225" s="434" t="str">
        <f t="shared" si="2"/>
        <v/>
      </c>
      <c r="I225" s="435">
        <f t="shared" si="3"/>
        <v>0</v>
      </c>
      <c r="J225" s="436"/>
      <c r="K225" s="438"/>
      <c r="L225" s="438"/>
      <c r="M225" s="438"/>
      <c r="N225" s="438"/>
      <c r="O225" s="439"/>
      <c r="P225" s="437"/>
      <c r="Q225" s="437"/>
      <c r="R225" s="437"/>
      <c r="S225" s="437"/>
      <c r="T225" s="437"/>
      <c r="U225" s="437"/>
      <c r="V225" s="437"/>
      <c r="W225" s="437"/>
      <c r="X225" s="437"/>
      <c r="Y225" s="437"/>
      <c r="Z225" s="437"/>
      <c r="AA225" s="437"/>
      <c r="AB225" s="437"/>
      <c r="AC225" s="437"/>
      <c r="AD225" s="437"/>
      <c r="AE225" s="437"/>
      <c r="AF225" s="437"/>
    </row>
    <row r="226" ht="15.75" customHeight="1">
      <c r="A226" s="440"/>
      <c r="B226" s="84" t="str">
        <f>IF(ISTEXT(A226),SUMIF('Codified Game Plan'!$A$3:$A$477,'Sales Forecast'!A226,'Codified Game Plan'!$F$3:$F$477),"")</f>
        <v/>
      </c>
      <c r="C226" s="430" t="str">
        <f t="array" ref="C226">IF(ISTEXT(A226),XLOOKUP($A226,'Crop Chart'!$A$5:$A$201,'Crop Chart'!$J$5:$J$201,0),"")</f>
        <v/>
      </c>
      <c r="D226" s="431" t="str">
        <f t="array" ref="D226">IF(ISTEXT(A226),XLOOKUP($A226,'Crop Chart'!$A$5:$A$201,'Crop Chart'!$L$5:$L$201,0),"")</f>
        <v/>
      </c>
      <c r="E226" s="432" t="str">
        <f t="array" ref="E226">IF(ISTEXT(A226),XLOOKUP($A226,'Crop Chart'!$A$5:$A$201,'Crop Chart'!$M$5:$M$201,0),"")</f>
        <v/>
      </c>
      <c r="F226" s="433" t="str">
        <f>IF(ISTEXT(A226),SUMIF('Codified Game Plan'!$A$3:$A$477,'Sales Forecast'!A226,'Codified Game Plan'!$J$3:$J$477),"")</f>
        <v/>
      </c>
      <c r="G226" s="431" t="str">
        <f t="shared" si="1"/>
        <v/>
      </c>
      <c r="H226" s="434" t="str">
        <f t="shared" si="2"/>
        <v/>
      </c>
      <c r="I226" s="435">
        <f t="shared" si="3"/>
        <v>0</v>
      </c>
      <c r="J226" s="436"/>
      <c r="K226" s="438"/>
      <c r="L226" s="438"/>
      <c r="M226" s="438"/>
      <c r="N226" s="438"/>
      <c r="O226" s="439"/>
      <c r="P226" s="437"/>
      <c r="Q226" s="437"/>
      <c r="R226" s="437"/>
      <c r="S226" s="437"/>
      <c r="T226" s="437"/>
      <c r="U226" s="437"/>
      <c r="V226" s="437"/>
      <c r="W226" s="437"/>
      <c r="X226" s="437"/>
      <c r="Y226" s="437"/>
      <c r="Z226" s="437"/>
      <c r="AA226" s="437"/>
      <c r="AB226" s="437"/>
      <c r="AC226" s="437"/>
      <c r="AD226" s="437"/>
      <c r="AE226" s="437"/>
      <c r="AF226" s="437"/>
    </row>
    <row r="227" ht="15.75" customHeight="1">
      <c r="A227" s="440"/>
      <c r="B227" s="84" t="str">
        <f>IF(ISTEXT(A227),SUMIF('Codified Game Plan'!$A$3:$A$477,'Sales Forecast'!A227,'Codified Game Plan'!$F$3:$F$477),"")</f>
        <v/>
      </c>
      <c r="C227" s="430" t="str">
        <f t="array" ref="C227">IF(ISTEXT(A227),XLOOKUP($A227,'Crop Chart'!$A$5:$A$201,'Crop Chart'!$J$5:$J$201,0),"")</f>
        <v/>
      </c>
      <c r="D227" s="431" t="str">
        <f t="array" ref="D227">IF(ISTEXT(A227),XLOOKUP($A227,'Crop Chart'!$A$5:$A$201,'Crop Chart'!$L$5:$L$201,0),"")</f>
        <v/>
      </c>
      <c r="E227" s="432" t="str">
        <f t="array" ref="E227">IF(ISTEXT(A227),XLOOKUP($A227,'Crop Chart'!$A$5:$A$201,'Crop Chart'!$M$5:$M$201,0),"")</f>
        <v/>
      </c>
      <c r="F227" s="433" t="str">
        <f>IF(ISTEXT(A227),SUMIF('Codified Game Plan'!$A$3:$A$477,'Sales Forecast'!A227,'Codified Game Plan'!$J$3:$J$477),"")</f>
        <v/>
      </c>
      <c r="G227" s="431" t="str">
        <f t="shared" si="1"/>
        <v/>
      </c>
      <c r="H227" s="434" t="str">
        <f t="shared" si="2"/>
        <v/>
      </c>
      <c r="I227" s="435">
        <f t="shared" si="3"/>
        <v>0</v>
      </c>
      <c r="J227" s="436"/>
      <c r="K227" s="438"/>
      <c r="L227" s="438"/>
      <c r="M227" s="438"/>
      <c r="N227" s="438"/>
      <c r="O227" s="439"/>
      <c r="P227" s="437"/>
      <c r="Q227" s="437"/>
      <c r="R227" s="437"/>
      <c r="S227" s="437"/>
      <c r="T227" s="437"/>
      <c r="U227" s="437"/>
      <c r="V227" s="437"/>
      <c r="W227" s="437"/>
      <c r="X227" s="437"/>
      <c r="Y227" s="437"/>
      <c r="Z227" s="437"/>
      <c r="AA227" s="437"/>
      <c r="AB227" s="437"/>
      <c r="AC227" s="437"/>
      <c r="AD227" s="437"/>
      <c r="AE227" s="437"/>
      <c r="AF227" s="437"/>
    </row>
    <row r="228" ht="15.75" customHeight="1">
      <c r="A228" s="440"/>
      <c r="B228" s="84" t="str">
        <f>IF(ISTEXT(A228),SUMIF('Codified Game Plan'!$A$3:$A$477,'Sales Forecast'!A228,'Codified Game Plan'!$F$3:$F$477),"")</f>
        <v/>
      </c>
      <c r="C228" s="430" t="str">
        <f t="array" ref="C228">IF(ISTEXT(A228),XLOOKUP($A228,'Crop Chart'!$A$5:$A$201,'Crop Chart'!$J$5:$J$201,0),"")</f>
        <v/>
      </c>
      <c r="D228" s="431" t="str">
        <f t="array" ref="D228">IF(ISTEXT(A228),XLOOKUP($A228,'Crop Chart'!$A$5:$A$201,'Crop Chart'!$L$5:$L$201,0),"")</f>
        <v/>
      </c>
      <c r="E228" s="432" t="str">
        <f t="array" ref="E228">IF(ISTEXT(A228),XLOOKUP($A228,'Crop Chart'!$A$5:$A$201,'Crop Chart'!$M$5:$M$201,0),"")</f>
        <v/>
      </c>
      <c r="F228" s="433" t="str">
        <f>IF(ISTEXT(A228),SUMIF('Codified Game Plan'!$A$3:$A$477,'Sales Forecast'!A228,'Codified Game Plan'!$J$3:$J$477),"")</f>
        <v/>
      </c>
      <c r="G228" s="431" t="str">
        <f t="shared" si="1"/>
        <v/>
      </c>
      <c r="H228" s="434" t="str">
        <f t="shared" si="2"/>
        <v/>
      </c>
      <c r="I228" s="435">
        <f t="shared" si="3"/>
        <v>0</v>
      </c>
      <c r="J228" s="436"/>
      <c r="K228" s="438"/>
      <c r="L228" s="438"/>
      <c r="M228" s="438"/>
      <c r="N228" s="438"/>
      <c r="O228" s="439"/>
      <c r="P228" s="437"/>
      <c r="Q228" s="437"/>
      <c r="R228" s="437"/>
      <c r="S228" s="437"/>
      <c r="T228" s="437"/>
      <c r="U228" s="437"/>
      <c r="V228" s="437"/>
      <c r="W228" s="437"/>
      <c r="X228" s="437"/>
      <c r="Y228" s="437"/>
      <c r="Z228" s="437"/>
      <c r="AA228" s="437"/>
      <c r="AB228" s="437"/>
      <c r="AC228" s="437"/>
      <c r="AD228" s="437"/>
      <c r="AE228" s="437"/>
      <c r="AF228" s="437"/>
    </row>
    <row r="229" ht="15.75" customHeight="1">
      <c r="A229" s="440"/>
      <c r="B229" s="84" t="str">
        <f>IF(ISTEXT(A229),SUMIF('Codified Game Plan'!$A$3:$A$477,'Sales Forecast'!A229,'Codified Game Plan'!$F$3:$F$477),"")</f>
        <v/>
      </c>
      <c r="C229" s="430" t="str">
        <f t="array" ref="C229">IF(ISTEXT(A229),XLOOKUP($A229,'Crop Chart'!$A$5:$A$201,'Crop Chart'!$J$5:$J$201,0),"")</f>
        <v/>
      </c>
      <c r="D229" s="431" t="str">
        <f t="array" ref="D229">IF(ISTEXT(A229),XLOOKUP($A229,'Crop Chart'!$A$5:$A$201,'Crop Chart'!$L$5:$L$201,0),"")</f>
        <v/>
      </c>
      <c r="E229" s="432" t="str">
        <f t="array" ref="E229">IF(ISTEXT(A229),XLOOKUP($A229,'Crop Chart'!$A$5:$A$201,'Crop Chart'!$M$5:$M$201,0),"")</f>
        <v/>
      </c>
      <c r="F229" s="433" t="str">
        <f>IF(ISTEXT(A229),SUMIF('Codified Game Plan'!$A$3:$A$477,'Sales Forecast'!A229,'Codified Game Plan'!$J$3:$J$477),"")</f>
        <v/>
      </c>
      <c r="G229" s="431" t="str">
        <f t="shared" si="1"/>
        <v/>
      </c>
      <c r="H229" s="434" t="str">
        <f t="shared" si="2"/>
        <v/>
      </c>
      <c r="I229" s="435">
        <f t="shared" si="3"/>
        <v>0</v>
      </c>
      <c r="J229" s="436"/>
      <c r="K229" s="438"/>
      <c r="L229" s="438"/>
      <c r="M229" s="438"/>
      <c r="N229" s="438"/>
      <c r="O229" s="439"/>
      <c r="P229" s="437"/>
      <c r="Q229" s="437"/>
      <c r="R229" s="437"/>
      <c r="S229" s="437"/>
      <c r="T229" s="437"/>
      <c r="U229" s="437"/>
      <c r="V229" s="437"/>
      <c r="W229" s="437"/>
      <c r="X229" s="437"/>
      <c r="Y229" s="437"/>
      <c r="Z229" s="437"/>
      <c r="AA229" s="437"/>
      <c r="AB229" s="437"/>
      <c r="AC229" s="437"/>
      <c r="AD229" s="437"/>
      <c r="AE229" s="437"/>
      <c r="AF229" s="437"/>
    </row>
    <row r="230" ht="15.75" customHeight="1">
      <c r="A230" s="440"/>
      <c r="B230" s="84" t="str">
        <f>IF(ISTEXT(A230),SUMIF('Codified Game Plan'!$A$3:$A$477,'Sales Forecast'!A230,'Codified Game Plan'!$F$3:$F$477),"")</f>
        <v/>
      </c>
      <c r="C230" s="430" t="str">
        <f t="array" ref="C230">IF(ISTEXT(A230),XLOOKUP($A230,'Crop Chart'!$A$5:$A$201,'Crop Chart'!$J$5:$J$201,0),"")</f>
        <v/>
      </c>
      <c r="D230" s="431" t="str">
        <f t="array" ref="D230">IF(ISTEXT(A230),XLOOKUP($A230,'Crop Chart'!$A$5:$A$201,'Crop Chart'!$L$5:$L$201,0),"")</f>
        <v/>
      </c>
      <c r="E230" s="432" t="str">
        <f t="array" ref="E230">IF(ISTEXT(A230),XLOOKUP($A230,'Crop Chart'!$A$5:$A$201,'Crop Chart'!$M$5:$M$201,0),"")</f>
        <v/>
      </c>
      <c r="F230" s="433" t="str">
        <f>IF(ISTEXT(A230),SUMIF('Codified Game Plan'!$A$3:$A$477,'Sales Forecast'!A230,'Codified Game Plan'!$J$3:$J$477),"")</f>
        <v/>
      </c>
      <c r="G230" s="431" t="str">
        <f t="shared" si="1"/>
        <v/>
      </c>
      <c r="H230" s="434" t="str">
        <f t="shared" si="2"/>
        <v/>
      </c>
      <c r="I230" s="435">
        <f t="shared" si="3"/>
        <v>0</v>
      </c>
      <c r="J230" s="436"/>
      <c r="K230" s="438"/>
      <c r="L230" s="438"/>
      <c r="M230" s="438"/>
      <c r="N230" s="438"/>
      <c r="O230" s="439"/>
      <c r="P230" s="437"/>
      <c r="Q230" s="437"/>
      <c r="R230" s="437"/>
      <c r="S230" s="437"/>
      <c r="T230" s="437"/>
      <c r="U230" s="437"/>
      <c r="V230" s="437"/>
      <c r="W230" s="437"/>
      <c r="X230" s="437"/>
      <c r="Y230" s="437"/>
      <c r="Z230" s="437"/>
      <c r="AA230" s="437"/>
      <c r="AB230" s="437"/>
      <c r="AC230" s="437"/>
      <c r="AD230" s="437"/>
      <c r="AE230" s="437"/>
      <c r="AF230" s="437"/>
    </row>
    <row r="231" ht="15.75" customHeight="1">
      <c r="A231" s="440"/>
      <c r="B231" s="84" t="str">
        <f>IF(ISTEXT(A231),SUMIF('Codified Game Plan'!$A$3:$A$477,'Sales Forecast'!A231,'Codified Game Plan'!$F$3:$F$477),"")</f>
        <v/>
      </c>
      <c r="C231" s="430" t="str">
        <f t="array" ref="C231">IF(ISTEXT(A231),XLOOKUP($A231,'Crop Chart'!$A$5:$A$201,'Crop Chart'!$J$5:$J$201,0),"")</f>
        <v/>
      </c>
      <c r="D231" s="431" t="str">
        <f t="array" ref="D231">IF(ISTEXT(A231),XLOOKUP($A231,'Crop Chart'!$A$5:$A$201,'Crop Chart'!$L$5:$L$201,0),"")</f>
        <v/>
      </c>
      <c r="E231" s="432" t="str">
        <f t="array" ref="E231">IF(ISTEXT(A231),XLOOKUP($A231,'Crop Chart'!$A$5:$A$201,'Crop Chart'!$M$5:$M$201,0),"")</f>
        <v/>
      </c>
      <c r="F231" s="433" t="str">
        <f>IF(ISTEXT(A231),SUMIF('Codified Game Plan'!$A$3:$A$477,'Sales Forecast'!A231,'Codified Game Plan'!$J$3:$J$477),"")</f>
        <v/>
      </c>
      <c r="G231" s="431" t="str">
        <f t="shared" si="1"/>
        <v/>
      </c>
      <c r="H231" s="434" t="str">
        <f t="shared" si="2"/>
        <v/>
      </c>
      <c r="I231" s="435">
        <f t="shared" si="3"/>
        <v>0</v>
      </c>
      <c r="J231" s="436"/>
      <c r="K231" s="438"/>
      <c r="L231" s="438"/>
      <c r="M231" s="438"/>
      <c r="N231" s="438"/>
      <c r="O231" s="439"/>
      <c r="P231" s="437"/>
      <c r="Q231" s="437"/>
      <c r="R231" s="437"/>
      <c r="S231" s="437"/>
      <c r="T231" s="437"/>
      <c r="U231" s="437"/>
      <c r="V231" s="437"/>
      <c r="W231" s="437"/>
      <c r="X231" s="437"/>
      <c r="Y231" s="437"/>
      <c r="Z231" s="437"/>
      <c r="AA231" s="437"/>
      <c r="AB231" s="437"/>
      <c r="AC231" s="437"/>
      <c r="AD231" s="437"/>
      <c r="AE231" s="437"/>
      <c r="AF231" s="437"/>
    </row>
    <row r="232" ht="15.75" customHeight="1">
      <c r="A232" s="440"/>
      <c r="B232" s="84" t="str">
        <f>IF(ISTEXT(A232),SUMIF('Codified Game Plan'!$A$3:$A$477,'Sales Forecast'!A232,'Codified Game Plan'!$F$3:$F$477),"")</f>
        <v/>
      </c>
      <c r="C232" s="430" t="str">
        <f t="array" ref="C232">IF(ISTEXT(A232),XLOOKUP($A232,'Crop Chart'!$A$5:$A$201,'Crop Chart'!$J$5:$J$201,0),"")</f>
        <v/>
      </c>
      <c r="D232" s="431" t="str">
        <f t="array" ref="D232">IF(ISTEXT(A232),XLOOKUP($A232,'Crop Chart'!$A$5:$A$201,'Crop Chart'!$L$5:$L$201,0),"")</f>
        <v/>
      </c>
      <c r="E232" s="432" t="str">
        <f t="array" ref="E232">IF(ISTEXT(A232),XLOOKUP($A232,'Crop Chart'!$A$5:$A$201,'Crop Chart'!$M$5:$M$201,0),"")</f>
        <v/>
      </c>
      <c r="F232" s="433" t="str">
        <f>IF(ISTEXT(A232),SUMIF('Codified Game Plan'!$A$3:$A$477,'Sales Forecast'!A232,'Codified Game Plan'!$J$3:$J$477),"")</f>
        <v/>
      </c>
      <c r="G232" s="431" t="str">
        <f t="shared" si="1"/>
        <v/>
      </c>
      <c r="H232" s="434" t="str">
        <f t="shared" si="2"/>
        <v/>
      </c>
      <c r="I232" s="435">
        <f t="shared" si="3"/>
        <v>0</v>
      </c>
      <c r="J232" s="436"/>
      <c r="K232" s="438"/>
      <c r="L232" s="438"/>
      <c r="M232" s="438"/>
      <c r="N232" s="438"/>
      <c r="O232" s="439"/>
      <c r="P232" s="437"/>
      <c r="Q232" s="437"/>
      <c r="R232" s="437"/>
      <c r="S232" s="437"/>
      <c r="T232" s="437"/>
      <c r="U232" s="437"/>
      <c r="V232" s="437"/>
      <c r="W232" s="437"/>
      <c r="X232" s="437"/>
      <c r="Y232" s="437"/>
      <c r="Z232" s="437"/>
      <c r="AA232" s="437"/>
      <c r="AB232" s="437"/>
      <c r="AC232" s="437"/>
      <c r="AD232" s="437"/>
      <c r="AE232" s="437"/>
      <c r="AF232" s="437"/>
    </row>
    <row r="233" ht="15.75" customHeight="1">
      <c r="A233" s="440"/>
      <c r="B233" s="84" t="str">
        <f>IF(ISTEXT(A233),SUMIF('Codified Game Plan'!$A$3:$A$477,'Sales Forecast'!A233,'Codified Game Plan'!$F$3:$F$477),"")</f>
        <v/>
      </c>
      <c r="C233" s="430" t="str">
        <f t="array" ref="C233">IF(ISTEXT(A233),XLOOKUP($A233,'Crop Chart'!$A$5:$A$201,'Crop Chart'!$J$5:$J$201,0),"")</f>
        <v/>
      </c>
      <c r="D233" s="431" t="str">
        <f t="array" ref="D233">IF(ISTEXT(A233),XLOOKUP($A233,'Crop Chart'!$A$5:$A$201,'Crop Chart'!$L$5:$L$201,0),"")</f>
        <v/>
      </c>
      <c r="E233" s="432" t="str">
        <f t="array" ref="E233">IF(ISTEXT(A233),XLOOKUP($A233,'Crop Chart'!$A$5:$A$201,'Crop Chart'!$M$5:$M$201,0),"")</f>
        <v/>
      </c>
      <c r="F233" s="433" t="str">
        <f>IF(ISTEXT(A233),SUMIF('Codified Game Plan'!$A$3:$A$477,'Sales Forecast'!A233,'Codified Game Plan'!$J$3:$J$477),"")</f>
        <v/>
      </c>
      <c r="G233" s="431" t="str">
        <f t="shared" si="1"/>
        <v/>
      </c>
      <c r="H233" s="434" t="str">
        <f t="shared" si="2"/>
        <v/>
      </c>
      <c r="I233" s="435">
        <f t="shared" si="3"/>
        <v>0</v>
      </c>
      <c r="J233" s="436"/>
      <c r="K233" s="438"/>
      <c r="L233" s="438"/>
      <c r="M233" s="438"/>
      <c r="N233" s="438"/>
      <c r="O233" s="439"/>
      <c r="P233" s="437"/>
      <c r="Q233" s="437"/>
      <c r="R233" s="437"/>
      <c r="S233" s="437"/>
      <c r="T233" s="437"/>
      <c r="U233" s="437"/>
      <c r="V233" s="437"/>
      <c r="W233" s="437"/>
      <c r="X233" s="437"/>
      <c r="Y233" s="437"/>
      <c r="Z233" s="437"/>
      <c r="AA233" s="437"/>
      <c r="AB233" s="437"/>
      <c r="AC233" s="437"/>
      <c r="AD233" s="437"/>
      <c r="AE233" s="437"/>
      <c r="AF233" s="437"/>
    </row>
    <row r="234" ht="15.75" customHeight="1">
      <c r="A234" s="440"/>
      <c r="B234" s="84" t="str">
        <f>IF(ISTEXT(A234),SUMIF('Codified Game Plan'!$A$3:$A$477,'Sales Forecast'!A234,'Codified Game Plan'!$F$3:$F$477),"")</f>
        <v/>
      </c>
      <c r="C234" s="430" t="str">
        <f t="array" ref="C234">IF(ISTEXT(A234),XLOOKUP($A234,'Crop Chart'!$A$5:$A$201,'Crop Chart'!$J$5:$J$201,0),"")</f>
        <v/>
      </c>
      <c r="D234" s="431" t="str">
        <f t="array" ref="D234">IF(ISTEXT(A234),XLOOKUP($A234,'Crop Chart'!$A$5:$A$201,'Crop Chart'!$L$5:$L$201,0),"")</f>
        <v/>
      </c>
      <c r="E234" s="432" t="str">
        <f t="array" ref="E234">IF(ISTEXT(A234),XLOOKUP($A234,'Crop Chart'!$A$5:$A$201,'Crop Chart'!$M$5:$M$201,0),"")</f>
        <v/>
      </c>
      <c r="F234" s="433" t="str">
        <f>IF(ISTEXT(A234),SUMIF('Codified Game Plan'!$A$3:$A$477,'Sales Forecast'!A234,'Codified Game Plan'!$J$3:$J$477),"")</f>
        <v/>
      </c>
      <c r="G234" s="431" t="str">
        <f t="shared" si="1"/>
        <v/>
      </c>
      <c r="H234" s="434" t="str">
        <f t="shared" si="2"/>
        <v/>
      </c>
      <c r="I234" s="435">
        <f t="shared" si="3"/>
        <v>0</v>
      </c>
      <c r="J234" s="436"/>
      <c r="K234" s="438"/>
      <c r="L234" s="438"/>
      <c r="M234" s="438"/>
      <c r="N234" s="438"/>
      <c r="O234" s="439"/>
      <c r="P234" s="437"/>
      <c r="Q234" s="437"/>
      <c r="R234" s="437"/>
      <c r="S234" s="437"/>
      <c r="T234" s="437"/>
      <c r="U234" s="437"/>
      <c r="V234" s="437"/>
      <c r="W234" s="437"/>
      <c r="X234" s="437"/>
      <c r="Y234" s="437"/>
      <c r="Z234" s="437"/>
      <c r="AA234" s="437"/>
      <c r="AB234" s="437"/>
      <c r="AC234" s="437"/>
      <c r="AD234" s="437"/>
      <c r="AE234" s="437"/>
      <c r="AF234" s="437"/>
    </row>
    <row r="235" ht="15.75" customHeight="1">
      <c r="A235" s="440"/>
      <c r="B235" s="84" t="str">
        <f>IF(ISTEXT(A235),SUMIF('Codified Game Plan'!$A$3:$A$477,'Sales Forecast'!A235,'Codified Game Plan'!$F$3:$F$477),"")</f>
        <v/>
      </c>
      <c r="C235" s="430" t="str">
        <f t="array" ref="C235">IF(ISTEXT(A235),XLOOKUP($A235,'Crop Chart'!$A$5:$A$201,'Crop Chart'!$J$5:$J$201,0),"")</f>
        <v/>
      </c>
      <c r="D235" s="431" t="str">
        <f t="array" ref="D235">IF(ISTEXT(A235),XLOOKUP($A235,'Crop Chart'!$A$5:$A$201,'Crop Chart'!$L$5:$L$201,0),"")</f>
        <v/>
      </c>
      <c r="E235" s="432" t="str">
        <f t="array" ref="E235">IF(ISTEXT(A235),XLOOKUP($A235,'Crop Chart'!$A$5:$A$201,'Crop Chart'!$M$5:$M$201,0),"")</f>
        <v/>
      </c>
      <c r="F235" s="433" t="str">
        <f>IF(ISTEXT(A235),SUMIF('Codified Game Plan'!$A$3:$A$477,'Sales Forecast'!A235,'Codified Game Plan'!$J$3:$J$477),"")</f>
        <v/>
      </c>
      <c r="G235" s="431" t="str">
        <f t="shared" si="1"/>
        <v/>
      </c>
      <c r="H235" s="434" t="str">
        <f t="shared" si="2"/>
        <v/>
      </c>
      <c r="I235" s="435">
        <f t="shared" si="3"/>
        <v>0</v>
      </c>
      <c r="J235" s="436"/>
      <c r="K235" s="438"/>
      <c r="L235" s="438"/>
      <c r="M235" s="438"/>
      <c r="N235" s="438"/>
      <c r="O235" s="439"/>
      <c r="P235" s="437"/>
      <c r="Q235" s="437"/>
      <c r="R235" s="437"/>
      <c r="S235" s="437"/>
      <c r="T235" s="437"/>
      <c r="U235" s="437"/>
      <c r="V235" s="437"/>
      <c r="W235" s="437"/>
      <c r="X235" s="437"/>
      <c r="Y235" s="437"/>
      <c r="Z235" s="437"/>
      <c r="AA235" s="437"/>
      <c r="AB235" s="437"/>
      <c r="AC235" s="437"/>
      <c r="AD235" s="437"/>
      <c r="AE235" s="437"/>
      <c r="AF235" s="437"/>
    </row>
    <row r="236" ht="15.75" customHeight="1">
      <c r="A236" s="440"/>
      <c r="B236" s="84" t="str">
        <f>IF(ISTEXT(A236),SUMIF('Codified Game Plan'!$A$3:$A$477,'Sales Forecast'!A236,'Codified Game Plan'!$F$3:$F$477),"")</f>
        <v/>
      </c>
      <c r="C236" s="430" t="str">
        <f t="array" ref="C236">IF(ISTEXT(A236),XLOOKUP($A236,'Crop Chart'!$A$5:$A$201,'Crop Chart'!$J$5:$J$201,0),"")</f>
        <v/>
      </c>
      <c r="D236" s="431" t="str">
        <f t="array" ref="D236">IF(ISTEXT(A236),XLOOKUP($A236,'Crop Chart'!$A$5:$A$201,'Crop Chart'!$L$5:$L$201,0),"")</f>
        <v/>
      </c>
      <c r="E236" s="432" t="str">
        <f t="array" ref="E236">IF(ISTEXT(A236),XLOOKUP($A236,'Crop Chart'!$A$5:$A$201,'Crop Chart'!$M$5:$M$201,0),"")</f>
        <v/>
      </c>
      <c r="F236" s="433" t="str">
        <f>IF(ISTEXT(A236),SUMIF('Codified Game Plan'!$A$3:$A$477,'Sales Forecast'!A236,'Codified Game Plan'!$J$3:$J$477),"")</f>
        <v/>
      </c>
      <c r="G236" s="431" t="str">
        <f t="shared" si="1"/>
        <v/>
      </c>
      <c r="H236" s="434" t="str">
        <f t="shared" si="2"/>
        <v/>
      </c>
      <c r="I236" s="435">
        <f t="shared" si="3"/>
        <v>0</v>
      </c>
      <c r="J236" s="436"/>
      <c r="K236" s="438"/>
      <c r="L236" s="438"/>
      <c r="M236" s="438"/>
      <c r="N236" s="438"/>
      <c r="O236" s="439"/>
      <c r="P236" s="437"/>
      <c r="Q236" s="437"/>
      <c r="R236" s="437"/>
      <c r="S236" s="437"/>
      <c r="T236" s="437"/>
      <c r="U236" s="437"/>
      <c r="V236" s="437"/>
      <c r="W236" s="437"/>
      <c r="X236" s="437"/>
      <c r="Y236" s="437"/>
      <c r="Z236" s="437"/>
      <c r="AA236" s="437"/>
      <c r="AB236" s="437"/>
      <c r="AC236" s="437"/>
      <c r="AD236" s="437"/>
      <c r="AE236" s="437"/>
      <c r="AF236" s="437"/>
    </row>
    <row r="237" ht="15.75" customHeight="1">
      <c r="A237" s="440"/>
      <c r="B237" s="84" t="str">
        <f>IF(ISTEXT(A237),SUMIF('Codified Game Plan'!$A$3:$A$477,'Sales Forecast'!A237,'Codified Game Plan'!$F$3:$F$477),"")</f>
        <v/>
      </c>
      <c r="C237" s="430" t="str">
        <f t="array" ref="C237">IF(ISTEXT(A237),XLOOKUP($A237,'Crop Chart'!$A$5:$A$201,'Crop Chart'!$J$5:$J$201,0),"")</f>
        <v/>
      </c>
      <c r="D237" s="431" t="str">
        <f t="array" ref="D237">IF(ISTEXT(A237),XLOOKUP($A237,'Crop Chart'!$A$5:$A$201,'Crop Chart'!$L$5:$L$201,0),"")</f>
        <v/>
      </c>
      <c r="E237" s="432" t="str">
        <f t="array" ref="E237">IF(ISTEXT(A237),XLOOKUP($A237,'Crop Chart'!$A$5:$A$201,'Crop Chart'!$M$5:$M$201,0),"")</f>
        <v/>
      </c>
      <c r="F237" s="433" t="str">
        <f>IF(ISTEXT(A237),SUMIF('Codified Game Plan'!$A$3:$A$477,'Sales Forecast'!A237,'Codified Game Plan'!$J$3:$J$477),"")</f>
        <v/>
      </c>
      <c r="G237" s="431" t="str">
        <f t="shared" si="1"/>
        <v/>
      </c>
      <c r="H237" s="434" t="str">
        <f t="shared" si="2"/>
        <v/>
      </c>
      <c r="I237" s="435">
        <f t="shared" si="3"/>
        <v>0</v>
      </c>
      <c r="J237" s="436"/>
      <c r="K237" s="438"/>
      <c r="L237" s="438"/>
      <c r="M237" s="438"/>
      <c r="N237" s="438"/>
      <c r="O237" s="439"/>
      <c r="P237" s="437"/>
      <c r="Q237" s="437"/>
      <c r="R237" s="437"/>
      <c r="S237" s="437"/>
      <c r="T237" s="437"/>
      <c r="U237" s="437"/>
      <c r="V237" s="437"/>
      <c r="W237" s="437"/>
      <c r="X237" s="437"/>
      <c r="Y237" s="437"/>
      <c r="Z237" s="437"/>
      <c r="AA237" s="437"/>
      <c r="AB237" s="437"/>
      <c r="AC237" s="437"/>
      <c r="AD237" s="437"/>
      <c r="AE237" s="437"/>
      <c r="AF237" s="437"/>
    </row>
    <row r="238" ht="15.75" customHeight="1">
      <c r="A238" s="440"/>
      <c r="B238" s="84" t="str">
        <f>IF(ISTEXT(A238),SUMIF('Codified Game Plan'!$A$3:$A$477,'Sales Forecast'!A238,'Codified Game Plan'!$F$3:$F$477),"")</f>
        <v/>
      </c>
      <c r="C238" s="430" t="str">
        <f t="array" ref="C238">IF(ISTEXT(A238),XLOOKUP($A238,'Crop Chart'!$A$5:$A$201,'Crop Chart'!$J$5:$J$201,0),"")</f>
        <v/>
      </c>
      <c r="D238" s="431" t="str">
        <f t="array" ref="D238">IF(ISTEXT(A238),XLOOKUP($A238,'Crop Chart'!$A$5:$A$201,'Crop Chart'!$L$5:$L$201,0),"")</f>
        <v/>
      </c>
      <c r="E238" s="432" t="str">
        <f t="array" ref="E238">IF(ISTEXT(A238),XLOOKUP($A238,'Crop Chart'!$A$5:$A$201,'Crop Chart'!$M$5:$M$201,0),"")</f>
        <v/>
      </c>
      <c r="F238" s="433" t="str">
        <f>IF(ISTEXT(A238),SUMIF('Codified Game Plan'!$A$3:$A$477,'Sales Forecast'!A238,'Codified Game Plan'!$J$3:$J$477),"")</f>
        <v/>
      </c>
      <c r="G238" s="431" t="str">
        <f t="shared" si="1"/>
        <v/>
      </c>
      <c r="H238" s="434" t="str">
        <f t="shared" si="2"/>
        <v/>
      </c>
      <c r="I238" s="435">
        <f t="shared" si="3"/>
        <v>0</v>
      </c>
      <c r="J238" s="436"/>
      <c r="K238" s="438"/>
      <c r="L238" s="438"/>
      <c r="M238" s="438"/>
      <c r="N238" s="438"/>
      <c r="O238" s="439"/>
      <c r="P238" s="437"/>
      <c r="Q238" s="437"/>
      <c r="R238" s="437"/>
      <c r="S238" s="437"/>
      <c r="T238" s="437"/>
      <c r="U238" s="437"/>
      <c r="V238" s="437"/>
      <c r="W238" s="437"/>
      <c r="X238" s="437"/>
      <c r="Y238" s="437"/>
      <c r="Z238" s="437"/>
      <c r="AA238" s="437"/>
      <c r="AB238" s="437"/>
      <c r="AC238" s="437"/>
      <c r="AD238" s="437"/>
      <c r="AE238" s="437"/>
      <c r="AF238" s="437"/>
    </row>
    <row r="239" ht="15.75" customHeight="1">
      <c r="A239" s="440"/>
      <c r="B239" s="84" t="str">
        <f>IF(ISTEXT(A239),SUMIF('Codified Game Plan'!$A$3:$A$477,'Sales Forecast'!A239,'Codified Game Plan'!$F$3:$F$477),"")</f>
        <v/>
      </c>
      <c r="C239" s="430" t="str">
        <f t="array" ref="C239">IF(ISTEXT(A239),XLOOKUP($A239,'Crop Chart'!$A$5:$A$201,'Crop Chart'!$J$5:$J$201,0),"")</f>
        <v/>
      </c>
      <c r="D239" s="431" t="str">
        <f t="array" ref="D239">IF(ISTEXT(A239),XLOOKUP($A239,'Crop Chart'!$A$5:$A$201,'Crop Chart'!$L$5:$L$201,0),"")</f>
        <v/>
      </c>
      <c r="E239" s="432" t="str">
        <f t="array" ref="E239">IF(ISTEXT(A239),XLOOKUP($A239,'Crop Chart'!$A$5:$A$201,'Crop Chart'!$M$5:$M$201,0),"")</f>
        <v/>
      </c>
      <c r="F239" s="433" t="str">
        <f>IF(ISTEXT(A239),SUMIF('Codified Game Plan'!$A$3:$A$477,'Sales Forecast'!A239,'Codified Game Plan'!$J$3:$J$477),"")</f>
        <v/>
      </c>
      <c r="G239" s="431" t="str">
        <f t="shared" si="1"/>
        <v/>
      </c>
      <c r="H239" s="434" t="str">
        <f t="shared" si="2"/>
        <v/>
      </c>
      <c r="I239" s="435">
        <f t="shared" si="3"/>
        <v>0</v>
      </c>
      <c r="J239" s="436"/>
      <c r="K239" s="438"/>
      <c r="L239" s="438"/>
      <c r="M239" s="438"/>
      <c r="N239" s="438"/>
      <c r="O239" s="439"/>
      <c r="P239" s="437"/>
      <c r="Q239" s="437"/>
      <c r="R239" s="437"/>
      <c r="S239" s="437"/>
      <c r="T239" s="437"/>
      <c r="U239" s="437"/>
      <c r="V239" s="437"/>
      <c r="W239" s="437"/>
      <c r="X239" s="437"/>
      <c r="Y239" s="437"/>
      <c r="Z239" s="437"/>
      <c r="AA239" s="437"/>
      <c r="AB239" s="437"/>
      <c r="AC239" s="437"/>
      <c r="AD239" s="437"/>
      <c r="AE239" s="437"/>
      <c r="AF239" s="437"/>
    </row>
    <row r="240" ht="15.75" customHeight="1">
      <c r="A240" s="440"/>
      <c r="B240" s="84" t="str">
        <f>IF(ISTEXT(A240),SUMIF('Codified Game Plan'!$A$3:$A$477,'Sales Forecast'!A240,'Codified Game Plan'!$F$3:$F$477),"")</f>
        <v/>
      </c>
      <c r="C240" s="430" t="str">
        <f t="array" ref="C240">IF(ISTEXT(A240),XLOOKUP($A240,'Crop Chart'!$A$5:$A$201,'Crop Chart'!$J$5:$J$201,0),"")</f>
        <v/>
      </c>
      <c r="D240" s="431" t="str">
        <f t="array" ref="D240">IF(ISTEXT(A240),XLOOKUP($A240,'Crop Chart'!$A$5:$A$201,'Crop Chart'!$L$5:$L$201,0),"")</f>
        <v/>
      </c>
      <c r="E240" s="432" t="str">
        <f t="array" ref="E240">IF(ISTEXT(A240),XLOOKUP($A240,'Crop Chart'!$A$5:$A$201,'Crop Chart'!$M$5:$M$201,0),"")</f>
        <v/>
      </c>
      <c r="F240" s="433" t="str">
        <f>IF(ISTEXT(A240),SUMIF('Codified Game Plan'!$A$3:$A$477,'Sales Forecast'!A240,'Codified Game Plan'!$J$3:$J$477),"")</f>
        <v/>
      </c>
      <c r="G240" s="431" t="str">
        <f t="shared" si="1"/>
        <v/>
      </c>
      <c r="H240" s="434" t="str">
        <f t="shared" si="2"/>
        <v/>
      </c>
      <c r="I240" s="435">
        <f t="shared" si="3"/>
        <v>0</v>
      </c>
      <c r="J240" s="436"/>
      <c r="K240" s="438"/>
      <c r="L240" s="438"/>
      <c r="M240" s="438"/>
      <c r="N240" s="438"/>
      <c r="O240" s="439"/>
      <c r="P240" s="437"/>
      <c r="Q240" s="437"/>
      <c r="R240" s="437"/>
      <c r="S240" s="437"/>
      <c r="T240" s="437"/>
      <c r="U240" s="437"/>
      <c r="V240" s="437"/>
      <c r="W240" s="437"/>
      <c r="X240" s="437"/>
      <c r="Y240" s="437"/>
      <c r="Z240" s="437"/>
      <c r="AA240" s="437"/>
      <c r="AB240" s="437"/>
      <c r="AC240" s="437"/>
      <c r="AD240" s="437"/>
      <c r="AE240" s="437"/>
      <c r="AF240" s="437"/>
    </row>
    <row r="241" ht="15.75" customHeight="1">
      <c r="A241" s="440"/>
      <c r="B241" s="84" t="str">
        <f>IF(ISTEXT(A241),SUMIF('Codified Game Plan'!$A$3:$A$477,'Sales Forecast'!A241,'Codified Game Plan'!$F$3:$F$477),"")</f>
        <v/>
      </c>
      <c r="C241" s="430" t="str">
        <f t="array" ref="C241">IF(ISTEXT(A241),XLOOKUP($A241,'Crop Chart'!$A$5:$A$201,'Crop Chart'!$J$5:$J$201,0),"")</f>
        <v/>
      </c>
      <c r="D241" s="431" t="str">
        <f t="array" ref="D241">IF(ISTEXT(A241),XLOOKUP($A241,'Crop Chart'!$A$5:$A$201,'Crop Chart'!$L$5:$L$201,0),"")</f>
        <v/>
      </c>
      <c r="E241" s="432" t="str">
        <f t="array" ref="E241">IF(ISTEXT(A241),XLOOKUP($A241,'Crop Chart'!$A$5:$A$201,'Crop Chart'!$M$5:$M$201,0),"")</f>
        <v/>
      </c>
      <c r="F241" s="433" t="str">
        <f>IF(ISTEXT(A241),SUMIF('Codified Game Plan'!$A$3:$A$477,'Sales Forecast'!A241,'Codified Game Plan'!$J$3:$J$477),"")</f>
        <v/>
      </c>
      <c r="G241" s="431" t="str">
        <f t="shared" si="1"/>
        <v/>
      </c>
      <c r="H241" s="434" t="str">
        <f t="shared" si="2"/>
        <v/>
      </c>
      <c r="I241" s="435">
        <f t="shared" si="3"/>
        <v>0</v>
      </c>
      <c r="J241" s="436"/>
      <c r="K241" s="438"/>
      <c r="L241" s="438"/>
      <c r="M241" s="438"/>
      <c r="N241" s="438"/>
      <c r="O241" s="439"/>
      <c r="P241" s="437"/>
      <c r="Q241" s="437"/>
      <c r="R241" s="437"/>
      <c r="S241" s="437"/>
      <c r="T241" s="437"/>
      <c r="U241" s="437"/>
      <c r="V241" s="437"/>
      <c r="W241" s="437"/>
      <c r="X241" s="437"/>
      <c r="Y241" s="437"/>
      <c r="Z241" s="437"/>
      <c r="AA241" s="437"/>
      <c r="AB241" s="437"/>
      <c r="AC241" s="437"/>
      <c r="AD241" s="437"/>
      <c r="AE241" s="437"/>
      <c r="AF241" s="437"/>
    </row>
    <row r="242" ht="15.75" customHeight="1">
      <c r="A242" s="440"/>
      <c r="B242" s="84" t="str">
        <f>IF(ISTEXT(A242),SUMIF('Codified Game Plan'!$A$3:$A$477,'Sales Forecast'!A242,'Codified Game Plan'!$F$3:$F$477),"")</f>
        <v/>
      </c>
      <c r="C242" s="430" t="str">
        <f t="array" ref="C242">IF(ISTEXT(A242),XLOOKUP($A242,'Crop Chart'!$A$5:$A$201,'Crop Chart'!$J$5:$J$201,0),"")</f>
        <v/>
      </c>
      <c r="D242" s="431" t="str">
        <f t="array" ref="D242">IF(ISTEXT(A242),XLOOKUP($A242,'Crop Chart'!$A$5:$A$201,'Crop Chart'!$L$5:$L$201,0),"")</f>
        <v/>
      </c>
      <c r="E242" s="432" t="str">
        <f t="array" ref="E242">IF(ISTEXT(A242),XLOOKUP($A242,'Crop Chart'!$A$5:$A$201,'Crop Chart'!$M$5:$M$201,0),"")</f>
        <v/>
      </c>
      <c r="F242" s="433" t="str">
        <f>IF(ISTEXT(A242),SUMIF('Codified Game Plan'!$A$3:$A$477,'Sales Forecast'!A242,'Codified Game Plan'!$J$3:$J$477),"")</f>
        <v/>
      </c>
      <c r="G242" s="431" t="str">
        <f t="shared" si="1"/>
        <v/>
      </c>
      <c r="H242" s="434" t="str">
        <f t="shared" si="2"/>
        <v/>
      </c>
      <c r="I242" s="435">
        <f t="shared" si="3"/>
        <v>0</v>
      </c>
      <c r="J242" s="436"/>
      <c r="K242" s="438"/>
      <c r="L242" s="438"/>
      <c r="M242" s="438"/>
      <c r="N242" s="438"/>
      <c r="O242" s="439"/>
      <c r="P242" s="437"/>
      <c r="Q242" s="437"/>
      <c r="R242" s="437"/>
      <c r="S242" s="437"/>
      <c r="T242" s="437"/>
      <c r="U242" s="437"/>
      <c r="V242" s="437"/>
      <c r="W242" s="437"/>
      <c r="X242" s="437"/>
      <c r="Y242" s="437"/>
      <c r="Z242" s="437"/>
      <c r="AA242" s="437"/>
      <c r="AB242" s="437"/>
      <c r="AC242" s="437"/>
      <c r="AD242" s="437"/>
      <c r="AE242" s="437"/>
      <c r="AF242" s="437"/>
    </row>
    <row r="243" ht="15.75" customHeight="1">
      <c r="A243" s="440"/>
      <c r="B243" s="84" t="str">
        <f>IF(ISTEXT(A243),SUMIF('Codified Game Plan'!$A$3:$A$477,'Sales Forecast'!A243,'Codified Game Plan'!$F$3:$F$477),"")</f>
        <v/>
      </c>
      <c r="C243" s="430" t="str">
        <f t="array" ref="C243">IF(ISTEXT(A243),XLOOKUP($A243,'Crop Chart'!$A$5:$A$201,'Crop Chart'!$J$5:$J$201,0),"")</f>
        <v/>
      </c>
      <c r="D243" s="431" t="str">
        <f t="array" ref="D243">IF(ISTEXT(A243),XLOOKUP($A243,'Crop Chart'!$A$5:$A$201,'Crop Chart'!$L$5:$L$201,0),"")</f>
        <v/>
      </c>
      <c r="E243" s="432" t="str">
        <f t="array" ref="E243">IF(ISTEXT(A243),XLOOKUP($A243,'Crop Chart'!$A$5:$A$201,'Crop Chart'!$M$5:$M$201,0),"")</f>
        <v/>
      </c>
      <c r="F243" s="433" t="str">
        <f>IF(ISTEXT(A243),SUMIF('Codified Game Plan'!$A$3:$A$477,'Sales Forecast'!A243,'Codified Game Plan'!$J$3:$J$477),"")</f>
        <v/>
      </c>
      <c r="G243" s="431" t="str">
        <f t="shared" si="1"/>
        <v/>
      </c>
      <c r="H243" s="434" t="str">
        <f t="shared" si="2"/>
        <v/>
      </c>
      <c r="I243" s="435">
        <f t="shared" si="3"/>
        <v>0</v>
      </c>
      <c r="J243" s="436"/>
      <c r="K243" s="438"/>
      <c r="L243" s="438"/>
      <c r="M243" s="438"/>
      <c r="N243" s="438"/>
      <c r="O243" s="439"/>
      <c r="P243" s="437"/>
      <c r="Q243" s="437"/>
      <c r="R243" s="437"/>
      <c r="S243" s="437"/>
      <c r="T243" s="437"/>
      <c r="U243" s="437"/>
      <c r="V243" s="437"/>
      <c r="W243" s="437"/>
      <c r="X243" s="437"/>
      <c r="Y243" s="437"/>
      <c r="Z243" s="437"/>
      <c r="AA243" s="437"/>
      <c r="AB243" s="437"/>
      <c r="AC243" s="437"/>
      <c r="AD243" s="437"/>
      <c r="AE243" s="437"/>
      <c r="AF243" s="437"/>
    </row>
    <row r="244" ht="15.75" customHeight="1">
      <c r="A244" s="440"/>
      <c r="B244" s="84" t="str">
        <f>IF(ISTEXT(A244),SUMIF('Codified Game Plan'!$A$3:$A$477,'Sales Forecast'!A244,'Codified Game Plan'!$F$3:$F$477),"")</f>
        <v/>
      </c>
      <c r="C244" s="430" t="str">
        <f t="array" ref="C244">IF(ISTEXT(A244),XLOOKUP($A244,'Crop Chart'!$A$5:$A$201,'Crop Chart'!$J$5:$J$201,0),"")</f>
        <v/>
      </c>
      <c r="D244" s="431" t="str">
        <f t="array" ref="D244">IF(ISTEXT(A244),XLOOKUP($A244,'Crop Chart'!$A$5:$A$201,'Crop Chart'!$L$5:$L$201,0),"")</f>
        <v/>
      </c>
      <c r="E244" s="432" t="str">
        <f t="array" ref="E244">IF(ISTEXT(A244),XLOOKUP($A244,'Crop Chart'!$A$5:$A$201,'Crop Chart'!$M$5:$M$201,0),"")</f>
        <v/>
      </c>
      <c r="F244" s="433" t="str">
        <f>IF(ISTEXT(A244),SUMIF('Codified Game Plan'!$A$3:$A$477,'Sales Forecast'!A244,'Codified Game Plan'!$J$3:$J$477),"")</f>
        <v/>
      </c>
      <c r="G244" s="431" t="str">
        <f t="shared" si="1"/>
        <v/>
      </c>
      <c r="H244" s="434" t="str">
        <f t="shared" si="2"/>
        <v/>
      </c>
      <c r="I244" s="435">
        <f t="shared" si="3"/>
        <v>0</v>
      </c>
      <c r="J244" s="436"/>
      <c r="K244" s="438"/>
      <c r="L244" s="438"/>
      <c r="M244" s="438"/>
      <c r="N244" s="438"/>
      <c r="O244" s="439"/>
      <c r="P244" s="437"/>
      <c r="Q244" s="437"/>
      <c r="R244" s="437"/>
      <c r="S244" s="437"/>
      <c r="T244" s="437"/>
      <c r="U244" s="437"/>
      <c r="V244" s="437"/>
      <c r="W244" s="437"/>
      <c r="X244" s="437"/>
      <c r="Y244" s="437"/>
      <c r="Z244" s="437"/>
      <c r="AA244" s="437"/>
      <c r="AB244" s="437"/>
      <c r="AC244" s="437"/>
      <c r="AD244" s="437"/>
      <c r="AE244" s="437"/>
      <c r="AF244" s="437"/>
    </row>
    <row r="245" ht="15.75" customHeight="1">
      <c r="A245" s="440"/>
      <c r="B245" s="84" t="str">
        <f>IF(ISTEXT(A245),SUMIF('Codified Game Plan'!$A$3:$A$477,'Sales Forecast'!A245,'Codified Game Plan'!$F$3:$F$477),"")</f>
        <v/>
      </c>
      <c r="C245" s="430" t="str">
        <f t="array" ref="C245">IF(ISTEXT(A245),XLOOKUP($A245,'Crop Chart'!$A$5:$A$201,'Crop Chart'!$J$5:$J$201,0),"")</f>
        <v/>
      </c>
      <c r="D245" s="431" t="str">
        <f t="array" ref="D245">IF(ISTEXT(A245),XLOOKUP($A245,'Crop Chart'!$A$5:$A$201,'Crop Chart'!$L$5:$L$201,0),"")</f>
        <v/>
      </c>
      <c r="E245" s="432" t="str">
        <f t="array" ref="E245">IF(ISTEXT(A245),XLOOKUP($A245,'Crop Chart'!$A$5:$A$201,'Crop Chart'!$M$5:$M$201,0),"")</f>
        <v/>
      </c>
      <c r="F245" s="433" t="str">
        <f>IF(ISTEXT(A245),SUMIF('Codified Game Plan'!$A$3:$A$477,'Sales Forecast'!A245,'Codified Game Plan'!$J$3:$J$477),"")</f>
        <v/>
      </c>
      <c r="G245" s="431" t="str">
        <f t="shared" si="1"/>
        <v/>
      </c>
      <c r="H245" s="434" t="str">
        <f t="shared" si="2"/>
        <v/>
      </c>
      <c r="I245" s="435">
        <f t="shared" si="3"/>
        <v>0</v>
      </c>
      <c r="J245" s="436"/>
      <c r="K245" s="438"/>
      <c r="L245" s="438"/>
      <c r="M245" s="438"/>
      <c r="N245" s="438"/>
      <c r="O245" s="439"/>
      <c r="P245" s="437"/>
      <c r="Q245" s="437"/>
      <c r="R245" s="437"/>
      <c r="S245" s="437"/>
      <c r="T245" s="437"/>
      <c r="U245" s="437"/>
      <c r="V245" s="437"/>
      <c r="W245" s="437"/>
      <c r="X245" s="437"/>
      <c r="Y245" s="437"/>
      <c r="Z245" s="437"/>
      <c r="AA245" s="437"/>
      <c r="AB245" s="437"/>
      <c r="AC245" s="437"/>
      <c r="AD245" s="437"/>
      <c r="AE245" s="437"/>
      <c r="AF245" s="437"/>
    </row>
    <row r="246" ht="15.75" customHeight="1">
      <c r="A246" s="440"/>
      <c r="B246" s="84" t="str">
        <f>IF(ISTEXT(A246),SUMIF('Codified Game Plan'!$A$3:$A$477,'Sales Forecast'!A246,'Codified Game Plan'!$F$3:$F$477),"")</f>
        <v/>
      </c>
      <c r="C246" s="430" t="str">
        <f t="array" ref="C246">IF(ISTEXT(A246),XLOOKUP($A246,'Crop Chart'!$A$5:$A$201,'Crop Chart'!$J$5:$J$201,0),"")</f>
        <v/>
      </c>
      <c r="D246" s="431" t="str">
        <f t="array" ref="D246">IF(ISTEXT(A246),XLOOKUP($A246,'Crop Chart'!$A$5:$A$201,'Crop Chart'!$L$5:$L$201,0),"")</f>
        <v/>
      </c>
      <c r="E246" s="432" t="str">
        <f t="array" ref="E246">IF(ISTEXT(A246),XLOOKUP($A246,'Crop Chart'!$A$5:$A$201,'Crop Chart'!$M$5:$M$201,0),"")</f>
        <v/>
      </c>
      <c r="F246" s="433" t="str">
        <f>IF(ISTEXT(A246),SUMIF('Codified Game Plan'!$A$3:$A$477,'Sales Forecast'!A246,'Codified Game Plan'!$J$3:$J$477),"")</f>
        <v/>
      </c>
      <c r="G246" s="431" t="str">
        <f t="shared" si="1"/>
        <v/>
      </c>
      <c r="H246" s="434" t="str">
        <f t="shared" si="2"/>
        <v/>
      </c>
      <c r="I246" s="435">
        <f t="shared" si="3"/>
        <v>0</v>
      </c>
      <c r="J246" s="436"/>
      <c r="K246" s="438"/>
      <c r="L246" s="438"/>
      <c r="M246" s="438"/>
      <c r="N246" s="438"/>
      <c r="O246" s="439"/>
      <c r="P246" s="437"/>
      <c r="Q246" s="437"/>
      <c r="R246" s="437"/>
      <c r="S246" s="437"/>
      <c r="T246" s="437"/>
      <c r="U246" s="437"/>
      <c r="V246" s="437"/>
      <c r="W246" s="437"/>
      <c r="X246" s="437"/>
      <c r="Y246" s="437"/>
      <c r="Z246" s="437"/>
      <c r="AA246" s="437"/>
      <c r="AB246" s="437"/>
      <c r="AC246" s="437"/>
      <c r="AD246" s="437"/>
      <c r="AE246" s="437"/>
      <c r="AF246" s="437"/>
    </row>
    <row r="247" ht="15.75" customHeight="1">
      <c r="A247" s="440"/>
      <c r="B247" s="84" t="str">
        <f>IF(ISTEXT(A247),SUMIF('Codified Game Plan'!$A$3:$A$477,'Sales Forecast'!A247,'Codified Game Plan'!$F$3:$F$477),"")</f>
        <v/>
      </c>
      <c r="C247" s="430" t="str">
        <f t="array" ref="C247">IF(ISTEXT(A247),XLOOKUP($A247,'Crop Chart'!$A$5:$A$201,'Crop Chart'!$J$5:$J$201,0),"")</f>
        <v/>
      </c>
      <c r="D247" s="431" t="str">
        <f t="array" ref="D247">IF(ISTEXT(A247),XLOOKUP($A247,'Crop Chart'!$A$5:$A$201,'Crop Chart'!$L$5:$L$201,0),"")</f>
        <v/>
      </c>
      <c r="E247" s="432" t="str">
        <f t="array" ref="E247">IF(ISTEXT(A247),XLOOKUP($A247,'Crop Chart'!$A$5:$A$201,'Crop Chart'!$M$5:$M$201,0),"")</f>
        <v/>
      </c>
      <c r="F247" s="433" t="str">
        <f>IF(ISTEXT(A247),SUMIF('Codified Game Plan'!$A$3:$A$477,'Sales Forecast'!A247,'Codified Game Plan'!$J$3:$J$477),"")</f>
        <v/>
      </c>
      <c r="G247" s="431" t="str">
        <f t="shared" si="1"/>
        <v/>
      </c>
      <c r="H247" s="434" t="str">
        <f t="shared" si="2"/>
        <v/>
      </c>
      <c r="I247" s="435">
        <f t="shared" si="3"/>
        <v>0</v>
      </c>
      <c r="J247" s="436"/>
      <c r="K247" s="438"/>
      <c r="L247" s="438"/>
      <c r="M247" s="438"/>
      <c r="N247" s="438"/>
      <c r="O247" s="439"/>
      <c r="P247" s="437"/>
      <c r="Q247" s="437"/>
      <c r="R247" s="437"/>
      <c r="S247" s="437"/>
      <c r="T247" s="437"/>
      <c r="U247" s="437"/>
      <c r="V247" s="437"/>
      <c r="W247" s="437"/>
      <c r="X247" s="437"/>
      <c r="Y247" s="437"/>
      <c r="Z247" s="437"/>
      <c r="AA247" s="437"/>
      <c r="AB247" s="437"/>
      <c r="AC247" s="437"/>
      <c r="AD247" s="437"/>
      <c r="AE247" s="437"/>
      <c r="AF247" s="437"/>
    </row>
    <row r="248" ht="15.75" customHeight="1">
      <c r="A248" s="440"/>
      <c r="B248" s="84" t="str">
        <f>IF(ISTEXT(A248),SUMIF('Codified Game Plan'!$A$3:$A$477,'Sales Forecast'!A248,'Codified Game Plan'!$F$3:$F$477),"")</f>
        <v/>
      </c>
      <c r="C248" s="430" t="str">
        <f t="array" ref="C248">IF(ISTEXT(A248),XLOOKUP($A248,'Crop Chart'!$A$5:$A$201,'Crop Chart'!$J$5:$J$201,0),"")</f>
        <v/>
      </c>
      <c r="D248" s="431" t="str">
        <f t="array" ref="D248">IF(ISTEXT(A248),XLOOKUP($A248,'Crop Chart'!$A$5:$A$201,'Crop Chart'!$L$5:$L$201,0),"")</f>
        <v/>
      </c>
      <c r="E248" s="432" t="str">
        <f t="array" ref="E248">IF(ISTEXT(A248),XLOOKUP($A248,'Crop Chart'!$A$5:$A$201,'Crop Chart'!$M$5:$M$201,0),"")</f>
        <v/>
      </c>
      <c r="F248" s="433" t="str">
        <f>IF(ISTEXT(A248),SUMIF('Codified Game Plan'!$A$3:$A$477,'Sales Forecast'!A248,'Codified Game Plan'!$J$3:$J$477),"")</f>
        <v/>
      </c>
      <c r="G248" s="431" t="str">
        <f t="shared" si="1"/>
        <v/>
      </c>
      <c r="H248" s="434" t="str">
        <f t="shared" si="2"/>
        <v/>
      </c>
      <c r="I248" s="435">
        <f t="shared" si="3"/>
        <v>0</v>
      </c>
      <c r="J248" s="436"/>
      <c r="K248" s="438"/>
      <c r="L248" s="438"/>
      <c r="M248" s="438"/>
      <c r="N248" s="438"/>
      <c r="O248" s="439"/>
      <c r="P248" s="437"/>
      <c r="Q248" s="437"/>
      <c r="R248" s="437"/>
      <c r="S248" s="437"/>
      <c r="T248" s="437"/>
      <c r="U248" s="437"/>
      <c r="V248" s="437"/>
      <c r="W248" s="437"/>
      <c r="X248" s="437"/>
      <c r="Y248" s="437"/>
      <c r="Z248" s="437"/>
      <c r="AA248" s="437"/>
      <c r="AB248" s="437"/>
      <c r="AC248" s="437"/>
      <c r="AD248" s="437"/>
      <c r="AE248" s="437"/>
      <c r="AF248" s="437"/>
    </row>
    <row r="249" ht="15.75" customHeight="1">
      <c r="A249" s="440"/>
      <c r="B249" s="84" t="str">
        <f>IF(ISTEXT(A249),SUMIF('Codified Game Plan'!$A$3:$A$477,'Sales Forecast'!A249,'Codified Game Plan'!$F$3:$F$477),"")</f>
        <v/>
      </c>
      <c r="C249" s="430" t="str">
        <f t="array" ref="C249">IF(ISTEXT(A249),XLOOKUP($A249,'Crop Chart'!$A$5:$A$201,'Crop Chart'!$J$5:$J$201,0),"")</f>
        <v/>
      </c>
      <c r="D249" s="431" t="str">
        <f t="array" ref="D249">IF(ISTEXT(A249),XLOOKUP($A249,'Crop Chart'!$A$5:$A$201,'Crop Chart'!$L$5:$L$201,0),"")</f>
        <v/>
      </c>
      <c r="E249" s="432" t="str">
        <f t="array" ref="E249">IF(ISTEXT(A249),XLOOKUP($A249,'Crop Chart'!$A$5:$A$201,'Crop Chart'!$M$5:$M$201,0),"")</f>
        <v/>
      </c>
      <c r="F249" s="433" t="str">
        <f>IF(ISTEXT(A249),SUMIF('Codified Game Plan'!$A$3:$A$477,'Sales Forecast'!A249,'Codified Game Plan'!$J$3:$J$477),"")</f>
        <v/>
      </c>
      <c r="G249" s="431" t="str">
        <f t="shared" si="1"/>
        <v/>
      </c>
      <c r="H249" s="434" t="str">
        <f t="shared" si="2"/>
        <v/>
      </c>
      <c r="I249" s="435">
        <f t="shared" si="3"/>
        <v>0</v>
      </c>
      <c r="J249" s="436"/>
      <c r="K249" s="438"/>
      <c r="L249" s="438"/>
      <c r="M249" s="438"/>
      <c r="N249" s="438"/>
      <c r="O249" s="439"/>
      <c r="P249" s="437"/>
      <c r="Q249" s="437"/>
      <c r="R249" s="437"/>
      <c r="S249" s="437"/>
      <c r="T249" s="437"/>
      <c r="U249" s="437"/>
      <c r="V249" s="437"/>
      <c r="W249" s="437"/>
      <c r="X249" s="437"/>
      <c r="Y249" s="437"/>
      <c r="Z249" s="437"/>
      <c r="AA249" s="437"/>
      <c r="AB249" s="437"/>
      <c r="AC249" s="437"/>
      <c r="AD249" s="437"/>
      <c r="AE249" s="437"/>
      <c r="AF249" s="437"/>
    </row>
    <row r="250" ht="15.75" customHeight="1">
      <c r="A250" s="440"/>
      <c r="B250" s="84" t="str">
        <f>IF(ISTEXT(A250),SUMIF('Codified Game Plan'!$A$3:$A$477,'Sales Forecast'!A250,'Codified Game Plan'!$F$3:$F$477),"")</f>
        <v/>
      </c>
      <c r="C250" s="430" t="str">
        <f t="array" ref="C250">IF(ISTEXT(A250),XLOOKUP($A250,'Crop Chart'!$A$5:$A$201,'Crop Chart'!$J$5:$J$201,0),"")</f>
        <v/>
      </c>
      <c r="D250" s="431" t="str">
        <f t="array" ref="D250">IF(ISTEXT(A250),XLOOKUP($A250,'Crop Chart'!$A$5:$A$201,'Crop Chart'!$L$5:$L$201,0),"")</f>
        <v/>
      </c>
      <c r="E250" s="432" t="str">
        <f t="array" ref="E250">IF(ISTEXT(A250),XLOOKUP($A250,'Crop Chart'!$A$5:$A$201,'Crop Chart'!$M$5:$M$201,0),"")</f>
        <v/>
      </c>
      <c r="F250" s="433" t="str">
        <f>IF(ISTEXT(A250),SUMIF('Codified Game Plan'!$A$3:$A$477,'Sales Forecast'!A250,'Codified Game Plan'!$J$3:$J$477),"")</f>
        <v/>
      </c>
      <c r="G250" s="431" t="str">
        <f t="shared" si="1"/>
        <v/>
      </c>
      <c r="H250" s="434" t="str">
        <f t="shared" si="2"/>
        <v/>
      </c>
      <c r="I250" s="435">
        <f t="shared" si="3"/>
        <v>0</v>
      </c>
      <c r="J250" s="436"/>
      <c r="K250" s="438"/>
      <c r="L250" s="438"/>
      <c r="M250" s="438"/>
      <c r="N250" s="438"/>
      <c r="O250" s="439"/>
      <c r="P250" s="437"/>
      <c r="Q250" s="437"/>
      <c r="R250" s="437"/>
      <c r="S250" s="437"/>
      <c r="T250" s="437"/>
      <c r="U250" s="437"/>
      <c r="V250" s="437"/>
      <c r="W250" s="437"/>
      <c r="X250" s="437"/>
      <c r="Y250" s="437"/>
      <c r="Z250" s="437"/>
      <c r="AA250" s="437"/>
      <c r="AB250" s="437"/>
      <c r="AC250" s="437"/>
      <c r="AD250" s="437"/>
      <c r="AE250" s="437"/>
      <c r="AF250" s="437"/>
    </row>
    <row r="251" ht="15.75" customHeight="1">
      <c r="A251" s="440"/>
      <c r="B251" s="84" t="str">
        <f>IF(ISTEXT(A251),SUMIF('Codified Game Plan'!$A$3:$A$477,'Sales Forecast'!A251,'Codified Game Plan'!$F$3:$F$477),"")</f>
        <v/>
      </c>
      <c r="C251" s="430" t="str">
        <f t="array" ref="C251">IF(ISTEXT(A251),XLOOKUP($A251,'Crop Chart'!$A$5:$A$201,'Crop Chart'!$J$5:$J$201,0),"")</f>
        <v/>
      </c>
      <c r="D251" s="431" t="str">
        <f t="array" ref="D251">IF(ISTEXT(A251),XLOOKUP($A251,'Crop Chart'!$A$5:$A$201,'Crop Chart'!$L$5:$L$201,0),"")</f>
        <v/>
      </c>
      <c r="E251" s="432" t="str">
        <f t="array" ref="E251">IF(ISTEXT(A251),XLOOKUP($A251,'Crop Chart'!$A$5:$A$201,'Crop Chart'!$M$5:$M$201,0),"")</f>
        <v/>
      </c>
      <c r="F251" s="433" t="str">
        <f>IF(ISTEXT(A251),SUMIF('Codified Game Plan'!$A$3:$A$477,'Sales Forecast'!A251,'Codified Game Plan'!$J$3:$J$477),"")</f>
        <v/>
      </c>
      <c r="G251" s="431" t="str">
        <f t="shared" si="1"/>
        <v/>
      </c>
      <c r="H251" s="434" t="str">
        <f t="shared" si="2"/>
        <v/>
      </c>
      <c r="I251" s="435">
        <f t="shared" si="3"/>
        <v>0</v>
      </c>
      <c r="J251" s="436"/>
      <c r="K251" s="438"/>
      <c r="L251" s="438"/>
      <c r="M251" s="438"/>
      <c r="N251" s="438"/>
      <c r="O251" s="439"/>
      <c r="P251" s="437"/>
      <c r="Q251" s="437"/>
      <c r="R251" s="437"/>
      <c r="S251" s="437"/>
      <c r="T251" s="437"/>
      <c r="U251" s="437"/>
      <c r="V251" s="437"/>
      <c r="W251" s="437"/>
      <c r="X251" s="437"/>
      <c r="Y251" s="437"/>
      <c r="Z251" s="437"/>
      <c r="AA251" s="437"/>
      <c r="AB251" s="437"/>
      <c r="AC251" s="437"/>
      <c r="AD251" s="437"/>
      <c r="AE251" s="437"/>
      <c r="AF251" s="437"/>
    </row>
    <row r="252" ht="15.75" customHeight="1">
      <c r="A252" s="440"/>
      <c r="B252" s="84" t="str">
        <f>IF(ISTEXT(A252),SUMIF('Codified Game Plan'!$A$3:$A$477,'Sales Forecast'!A252,'Codified Game Plan'!$F$3:$F$477),"")</f>
        <v/>
      </c>
      <c r="C252" s="430" t="str">
        <f t="array" ref="C252">IF(ISTEXT(A252),XLOOKUP($A252,'Crop Chart'!$A$5:$A$201,'Crop Chart'!$J$5:$J$201,0),"")</f>
        <v/>
      </c>
      <c r="D252" s="431" t="str">
        <f t="array" ref="D252">IF(ISTEXT(A252),XLOOKUP($A252,'Crop Chart'!$A$5:$A$201,'Crop Chart'!$L$5:$L$201,0),"")</f>
        <v/>
      </c>
      <c r="E252" s="432" t="str">
        <f t="array" ref="E252">IF(ISTEXT(A252),XLOOKUP($A252,'Crop Chart'!$A$5:$A$201,'Crop Chart'!$M$5:$M$201,0),"")</f>
        <v/>
      </c>
      <c r="F252" s="433" t="str">
        <f>IF(ISTEXT(A252),SUMIF('Codified Game Plan'!$A$3:$A$477,'Sales Forecast'!A252,'Codified Game Plan'!$J$3:$J$477),"")</f>
        <v/>
      </c>
      <c r="G252" s="431" t="str">
        <f t="shared" si="1"/>
        <v/>
      </c>
      <c r="H252" s="434" t="str">
        <f t="shared" si="2"/>
        <v/>
      </c>
      <c r="I252" s="435">
        <f t="shared" si="3"/>
        <v>0</v>
      </c>
      <c r="J252" s="436"/>
      <c r="K252" s="438"/>
      <c r="L252" s="438"/>
      <c r="M252" s="438"/>
      <c r="N252" s="438"/>
      <c r="O252" s="439"/>
      <c r="P252" s="437"/>
      <c r="Q252" s="437"/>
      <c r="R252" s="437"/>
      <c r="S252" s="437"/>
      <c r="T252" s="437"/>
      <c r="U252" s="437"/>
      <c r="V252" s="437"/>
      <c r="W252" s="437"/>
      <c r="X252" s="437"/>
      <c r="Y252" s="437"/>
      <c r="Z252" s="437"/>
      <c r="AA252" s="437"/>
      <c r="AB252" s="437"/>
      <c r="AC252" s="437"/>
      <c r="AD252" s="437"/>
      <c r="AE252" s="437"/>
      <c r="AF252" s="437"/>
    </row>
    <row r="253" ht="15.75" customHeight="1">
      <c r="A253" s="440"/>
      <c r="B253" s="84" t="str">
        <f>IF(ISTEXT(A253),SUMIF('Codified Game Plan'!$A$3:$A$477,'Sales Forecast'!A253,'Codified Game Plan'!$F$3:$F$477),"")</f>
        <v/>
      </c>
      <c r="C253" s="430" t="str">
        <f t="array" ref="C253">IF(ISTEXT(A253),XLOOKUP($A253,'Crop Chart'!$A$5:$A$201,'Crop Chart'!$J$5:$J$201,0),"")</f>
        <v/>
      </c>
      <c r="D253" s="431" t="str">
        <f t="array" ref="D253">IF(ISTEXT(A253),XLOOKUP($A253,'Crop Chart'!$A$5:$A$201,'Crop Chart'!$L$5:$L$201,0),"")</f>
        <v/>
      </c>
      <c r="E253" s="432" t="str">
        <f t="array" ref="E253">IF(ISTEXT(A253),XLOOKUP($A253,'Crop Chart'!$A$5:$A$201,'Crop Chart'!$M$5:$M$201,0),"")</f>
        <v/>
      </c>
      <c r="F253" s="433" t="str">
        <f>IF(ISTEXT(A253),SUMIF('Codified Game Plan'!$A$3:$A$477,'Sales Forecast'!A253,'Codified Game Plan'!$J$3:$J$477),"")</f>
        <v/>
      </c>
      <c r="G253" s="431" t="str">
        <f t="shared" si="1"/>
        <v/>
      </c>
      <c r="H253" s="434" t="str">
        <f t="shared" si="2"/>
        <v/>
      </c>
      <c r="I253" s="435">
        <f t="shared" si="3"/>
        <v>0</v>
      </c>
      <c r="J253" s="417"/>
      <c r="K253" s="418"/>
      <c r="L253" s="418"/>
      <c r="M253" s="418"/>
      <c r="N253" s="418"/>
      <c r="O253" s="420"/>
      <c r="P253" s="421"/>
      <c r="Q253" s="421"/>
      <c r="R253" s="421"/>
      <c r="S253" s="421"/>
      <c r="T253" s="421"/>
      <c r="U253" s="421"/>
      <c r="V253" s="421"/>
      <c r="W253" s="421"/>
      <c r="X253" s="421"/>
      <c r="Y253" s="421"/>
      <c r="Z253" s="421"/>
      <c r="AA253" s="421"/>
      <c r="AB253" s="421"/>
      <c r="AC253" s="421"/>
      <c r="AD253" s="421"/>
      <c r="AE253" s="421"/>
      <c r="AF253" s="421"/>
    </row>
    <row r="254" ht="15.75" customHeight="1">
      <c r="A254" s="440"/>
      <c r="B254" s="84" t="str">
        <f>IF(ISTEXT(A254),SUMIF('Codified Game Plan'!$A$3:$A$477,'Sales Forecast'!A254,'Codified Game Plan'!$F$3:$F$477),"")</f>
        <v/>
      </c>
      <c r="C254" s="430" t="str">
        <f t="array" ref="C254">IF(ISTEXT(A254),XLOOKUP($A254,'Crop Chart'!$A$5:$A$201,'Crop Chart'!$J$5:$J$201,0),"")</f>
        <v/>
      </c>
      <c r="D254" s="431" t="str">
        <f t="array" ref="D254">IF(ISTEXT(A254),XLOOKUP($A254,'Crop Chart'!$A$5:$A$201,'Crop Chart'!$L$5:$L$201,0),"")</f>
        <v/>
      </c>
      <c r="E254" s="432" t="str">
        <f t="array" ref="E254">IF(ISTEXT(A254),XLOOKUP($A254,'Crop Chart'!$A$5:$A$201,'Crop Chart'!$M$5:$M$201,0),"")</f>
        <v/>
      </c>
      <c r="F254" s="433" t="str">
        <f>IF(ISTEXT(A254),SUMIF('Codified Game Plan'!$A$3:$A$477,'Sales Forecast'!A254,'Codified Game Plan'!$J$3:$J$477),"")</f>
        <v/>
      </c>
      <c r="G254" s="431" t="str">
        <f t="shared" si="1"/>
        <v/>
      </c>
      <c r="H254" s="434" t="str">
        <f t="shared" si="2"/>
        <v/>
      </c>
      <c r="I254" s="435">
        <f t="shared" si="3"/>
        <v>0</v>
      </c>
      <c r="J254" s="417"/>
      <c r="K254" s="418"/>
      <c r="L254" s="418"/>
      <c r="M254" s="418"/>
      <c r="N254" s="418"/>
      <c r="O254" s="420"/>
      <c r="P254" s="421"/>
      <c r="Q254" s="421"/>
      <c r="R254" s="421"/>
      <c r="S254" s="421"/>
      <c r="T254" s="421"/>
      <c r="U254" s="421"/>
      <c r="V254" s="421"/>
      <c r="W254" s="421"/>
      <c r="X254" s="421"/>
      <c r="Y254" s="421"/>
      <c r="Z254" s="421"/>
      <c r="AA254" s="421"/>
      <c r="AB254" s="421"/>
      <c r="AC254" s="421"/>
      <c r="AD254" s="421"/>
      <c r="AE254" s="421"/>
      <c r="AF254" s="421"/>
    </row>
    <row r="255" ht="15.75" customHeight="1">
      <c r="A255" s="440"/>
      <c r="B255" s="84" t="str">
        <f>IF(ISTEXT(A255),SUMIF('Codified Game Plan'!$A$3:$A$477,'Sales Forecast'!A255,'Codified Game Plan'!$F$3:$F$477),"")</f>
        <v/>
      </c>
      <c r="C255" s="430" t="str">
        <f t="array" ref="C255">IF(ISTEXT(A255),XLOOKUP($A255,'Crop Chart'!$A$5:$A$201,'Crop Chart'!$J$5:$J$201,0),"")</f>
        <v/>
      </c>
      <c r="D255" s="431" t="str">
        <f t="array" ref="D255">IF(ISTEXT(A255),XLOOKUP($A255,'Crop Chart'!$A$5:$A$201,'Crop Chart'!$L$5:$L$201,0),"")</f>
        <v/>
      </c>
      <c r="E255" s="432" t="str">
        <f t="array" ref="E255">IF(ISTEXT(A255),XLOOKUP($A255,'Crop Chart'!$A$5:$A$201,'Crop Chart'!$M$5:$M$201,0),"")</f>
        <v/>
      </c>
      <c r="F255" s="433" t="str">
        <f>IF(ISTEXT(A255),SUMIF('Codified Game Plan'!$A$3:$A$477,'Sales Forecast'!A255,'Codified Game Plan'!$J$3:$J$477),"")</f>
        <v/>
      </c>
      <c r="G255" s="431" t="str">
        <f t="shared" si="1"/>
        <v/>
      </c>
      <c r="H255" s="434" t="str">
        <f t="shared" si="2"/>
        <v/>
      </c>
      <c r="I255" s="435">
        <f t="shared" si="3"/>
        <v>0</v>
      </c>
      <c r="J255" s="417"/>
      <c r="K255" s="418"/>
      <c r="L255" s="418"/>
      <c r="M255" s="418"/>
      <c r="N255" s="418"/>
      <c r="O255" s="420"/>
      <c r="P255" s="421"/>
      <c r="Q255" s="421"/>
      <c r="R255" s="421"/>
      <c r="S255" s="421"/>
      <c r="T255" s="421"/>
      <c r="U255" s="421"/>
      <c r="V255" s="421"/>
      <c r="W255" s="421"/>
      <c r="X255" s="421"/>
      <c r="Y255" s="421"/>
      <c r="Z255" s="421"/>
      <c r="AA255" s="421"/>
      <c r="AB255" s="421"/>
      <c r="AC255" s="421"/>
      <c r="AD255" s="421"/>
      <c r="AE255" s="421"/>
      <c r="AF255" s="421"/>
    </row>
    <row r="256" ht="15.75" customHeight="1">
      <c r="A256" s="440"/>
      <c r="B256" s="84" t="str">
        <f>IF(ISTEXT(A256),SUMIF('Codified Game Plan'!$A$3:$A$477,'Sales Forecast'!A256,'Codified Game Plan'!$F$3:$F$477),"")</f>
        <v/>
      </c>
      <c r="C256" s="430" t="str">
        <f t="array" ref="C256">IF(ISTEXT(A256),XLOOKUP($A256,'Crop Chart'!$A$5:$A$201,'Crop Chart'!$J$5:$J$201,0),"")</f>
        <v/>
      </c>
      <c r="D256" s="431" t="str">
        <f t="array" ref="D256">IF(ISTEXT(A256),XLOOKUP($A256,'Crop Chart'!$A$5:$A$201,'Crop Chart'!$L$5:$L$201,0),"")</f>
        <v/>
      </c>
      <c r="E256" s="432" t="str">
        <f t="array" ref="E256">IF(ISTEXT(A256),XLOOKUP($A256,'Crop Chart'!$A$5:$A$201,'Crop Chart'!$M$5:$M$201,0),"")</f>
        <v/>
      </c>
      <c r="F256" s="433" t="str">
        <f>IF(ISTEXT(A256),SUMIF('Codified Game Plan'!$A$3:$A$477,'Sales Forecast'!A256,'Codified Game Plan'!$J$3:$J$477),"")</f>
        <v/>
      </c>
      <c r="G256" s="431" t="str">
        <f t="shared" si="1"/>
        <v/>
      </c>
      <c r="H256" s="434" t="str">
        <f t="shared" si="2"/>
        <v/>
      </c>
      <c r="I256" s="435">
        <f t="shared" si="3"/>
        <v>0</v>
      </c>
      <c r="J256" s="417"/>
      <c r="K256" s="418"/>
      <c r="L256" s="418"/>
      <c r="M256" s="418"/>
      <c r="N256" s="418"/>
      <c r="O256" s="420"/>
      <c r="P256" s="421"/>
      <c r="Q256" s="421"/>
      <c r="R256" s="421"/>
      <c r="S256" s="421"/>
      <c r="T256" s="421"/>
      <c r="U256" s="421"/>
      <c r="V256" s="421"/>
      <c r="W256" s="421"/>
      <c r="X256" s="421"/>
      <c r="Y256" s="421"/>
      <c r="Z256" s="421"/>
      <c r="AA256" s="421"/>
      <c r="AB256" s="421"/>
      <c r="AC256" s="421"/>
      <c r="AD256" s="421"/>
      <c r="AE256" s="421"/>
      <c r="AF256" s="421"/>
    </row>
    <row r="257" ht="15.75" customHeight="1">
      <c r="A257" s="440"/>
      <c r="B257" s="84" t="str">
        <f>IF(ISTEXT(A257),SUMIF('Codified Game Plan'!$A$3:$A$477,'Sales Forecast'!A257,'Codified Game Plan'!$F$3:$F$477),"")</f>
        <v/>
      </c>
      <c r="C257" s="430" t="str">
        <f t="array" ref="C257">IF(ISTEXT(A257),XLOOKUP($A257,'Crop Chart'!$A$5:$A$201,'Crop Chart'!$J$5:$J$201,0),"")</f>
        <v/>
      </c>
      <c r="D257" s="431" t="str">
        <f t="array" ref="D257">IF(ISTEXT(A257),XLOOKUP($A257,'Crop Chart'!$A$5:$A$201,'Crop Chart'!$L$5:$L$201,0),"")</f>
        <v/>
      </c>
      <c r="E257" s="432" t="str">
        <f t="array" ref="E257">IF(ISTEXT(A257),XLOOKUP($A257,'Crop Chart'!$A$5:$A$201,'Crop Chart'!$M$5:$M$201,0),"")</f>
        <v/>
      </c>
      <c r="F257" s="433" t="str">
        <f>IF(ISTEXT(A257),SUMIF('Codified Game Plan'!$A$3:$A$477,'Sales Forecast'!A257,'Codified Game Plan'!$J$3:$J$477),"")</f>
        <v/>
      </c>
      <c r="G257" s="431" t="str">
        <f t="shared" si="1"/>
        <v/>
      </c>
      <c r="H257" s="434" t="str">
        <f t="shared" si="2"/>
        <v/>
      </c>
      <c r="I257" s="435">
        <f t="shared" si="3"/>
        <v>0</v>
      </c>
      <c r="J257" s="417"/>
      <c r="K257" s="418"/>
      <c r="L257" s="418"/>
      <c r="M257" s="418"/>
      <c r="N257" s="418"/>
      <c r="O257" s="420"/>
      <c r="P257" s="421"/>
      <c r="Q257" s="421"/>
      <c r="R257" s="421"/>
      <c r="S257" s="421"/>
      <c r="T257" s="421"/>
      <c r="U257" s="421"/>
      <c r="V257" s="421"/>
      <c r="W257" s="421"/>
      <c r="X257" s="421"/>
      <c r="Y257" s="421"/>
      <c r="Z257" s="421"/>
      <c r="AA257" s="421"/>
      <c r="AB257" s="421"/>
      <c r="AC257" s="421"/>
      <c r="AD257" s="421"/>
      <c r="AE257" s="421"/>
      <c r="AF257" s="421"/>
    </row>
    <row r="258" ht="15.75" customHeight="1">
      <c r="A258" s="440"/>
      <c r="B258" s="84" t="str">
        <f>IF(ISTEXT(A258),SUMIF('Codified Game Plan'!$A$3:$A$477,'Sales Forecast'!A258,'Codified Game Plan'!$F$3:$F$477),"")</f>
        <v/>
      </c>
      <c r="C258" s="430" t="str">
        <f t="array" ref="C258">IF(ISTEXT(A258),XLOOKUP($A258,'Crop Chart'!$A$5:$A$201,'Crop Chart'!$J$5:$J$201,0),"")</f>
        <v/>
      </c>
      <c r="D258" s="431" t="str">
        <f t="array" ref="D258">IF(ISTEXT(A258),XLOOKUP($A258,'Crop Chart'!$A$5:$A$201,'Crop Chart'!$L$5:$L$201,0),"")</f>
        <v/>
      </c>
      <c r="E258" s="432" t="str">
        <f t="array" ref="E258">IF(ISTEXT(A258),XLOOKUP($A258,'Crop Chart'!$A$5:$A$201,'Crop Chart'!$M$5:$M$201,0),"")</f>
        <v/>
      </c>
      <c r="F258" s="433" t="str">
        <f>IF(ISTEXT(A258),SUMIF('Codified Game Plan'!$A$3:$A$477,'Sales Forecast'!A258,'Codified Game Plan'!$J$3:$J$477),"")</f>
        <v/>
      </c>
      <c r="G258" s="431" t="str">
        <f t="shared" si="1"/>
        <v/>
      </c>
      <c r="H258" s="434" t="str">
        <f t="shared" si="2"/>
        <v/>
      </c>
      <c r="I258" s="435">
        <f t="shared" si="3"/>
        <v>0</v>
      </c>
      <c r="J258" s="417"/>
      <c r="K258" s="418"/>
      <c r="L258" s="418"/>
      <c r="M258" s="418"/>
      <c r="N258" s="418"/>
      <c r="O258" s="420"/>
      <c r="P258" s="421"/>
      <c r="Q258" s="421"/>
      <c r="R258" s="421"/>
      <c r="S258" s="421"/>
      <c r="T258" s="421"/>
      <c r="U258" s="421"/>
      <c r="V258" s="421"/>
      <c r="W258" s="421"/>
      <c r="X258" s="421"/>
      <c r="Y258" s="421"/>
      <c r="Z258" s="421"/>
      <c r="AA258" s="421"/>
      <c r="AB258" s="421"/>
      <c r="AC258" s="421"/>
      <c r="AD258" s="421"/>
      <c r="AE258" s="421"/>
      <c r="AF258" s="421"/>
    </row>
    <row r="259" ht="15.75" customHeight="1">
      <c r="A259" s="440"/>
      <c r="B259" s="84" t="str">
        <f>IF(ISTEXT(A259),SUMIF('Codified Game Plan'!$A$3:$A$477,'Sales Forecast'!A259,'Codified Game Plan'!$F$3:$F$477),"")</f>
        <v/>
      </c>
      <c r="C259" s="430" t="str">
        <f t="array" ref="C259">IF(ISTEXT(A259),XLOOKUP($A259,'Crop Chart'!$A$5:$A$201,'Crop Chart'!$J$5:$J$201,0),"")</f>
        <v/>
      </c>
      <c r="D259" s="431" t="str">
        <f t="array" ref="D259">IF(ISTEXT(A259),XLOOKUP($A259,'Crop Chart'!$A$5:$A$201,'Crop Chart'!$L$5:$L$201,0),"")</f>
        <v/>
      </c>
      <c r="E259" s="432" t="str">
        <f t="array" ref="E259">IF(ISTEXT(A259),XLOOKUP($A259,'Crop Chart'!$A$5:$A$201,'Crop Chart'!$M$5:$M$201,0),"")</f>
        <v/>
      </c>
      <c r="F259" s="433" t="str">
        <f>IF(ISTEXT(A259),SUMIF('Codified Game Plan'!$A$3:$A$477,'Sales Forecast'!A259,'Codified Game Plan'!$J$3:$J$477),"")</f>
        <v/>
      </c>
      <c r="G259" s="431" t="str">
        <f t="shared" si="1"/>
        <v/>
      </c>
      <c r="H259" s="434" t="str">
        <f t="shared" si="2"/>
        <v/>
      </c>
      <c r="I259" s="435">
        <f t="shared" si="3"/>
        <v>0</v>
      </c>
      <c r="J259" s="417"/>
      <c r="K259" s="418"/>
      <c r="L259" s="418"/>
      <c r="M259" s="418"/>
      <c r="N259" s="418"/>
      <c r="O259" s="420"/>
      <c r="P259" s="421"/>
      <c r="Q259" s="421"/>
      <c r="R259" s="421"/>
      <c r="S259" s="421"/>
      <c r="T259" s="421"/>
      <c r="U259" s="421"/>
      <c r="V259" s="421"/>
      <c r="W259" s="421"/>
      <c r="X259" s="421"/>
      <c r="Y259" s="421"/>
      <c r="Z259" s="421"/>
      <c r="AA259" s="421"/>
      <c r="AB259" s="421"/>
      <c r="AC259" s="421"/>
      <c r="AD259" s="421"/>
      <c r="AE259" s="421"/>
      <c r="AF259" s="421"/>
    </row>
    <row r="260" ht="15.75" customHeight="1">
      <c r="A260" s="440"/>
      <c r="B260" s="84" t="str">
        <f>IF(ISTEXT(A260),SUMIF('Codified Game Plan'!$A$3:$A$477,'Sales Forecast'!A260,'Codified Game Plan'!$F$3:$F$477),"")</f>
        <v/>
      </c>
      <c r="C260" s="430" t="str">
        <f t="array" ref="C260">IF(ISTEXT(A260),XLOOKUP($A260,'Crop Chart'!$A$5:$A$201,'Crop Chart'!$J$5:$J$201,0),"")</f>
        <v/>
      </c>
      <c r="D260" s="431" t="str">
        <f t="array" ref="D260">IF(ISTEXT(A260),XLOOKUP($A260,'Crop Chart'!$A$5:$A$201,'Crop Chart'!$L$5:$L$201,0),"")</f>
        <v/>
      </c>
      <c r="E260" s="432" t="str">
        <f t="array" ref="E260">IF(ISTEXT(A260),XLOOKUP($A260,'Crop Chart'!$A$5:$A$201,'Crop Chart'!$M$5:$M$201,0),"")</f>
        <v/>
      </c>
      <c r="F260" s="433" t="str">
        <f>IF(ISTEXT(A260),SUMIF('Codified Game Plan'!$A$3:$A$477,'Sales Forecast'!A260,'Codified Game Plan'!$J$3:$J$477),"")</f>
        <v/>
      </c>
      <c r="G260" s="431" t="str">
        <f t="shared" si="1"/>
        <v/>
      </c>
      <c r="H260" s="434" t="str">
        <f t="shared" si="2"/>
        <v/>
      </c>
      <c r="I260" s="435">
        <f t="shared" si="3"/>
        <v>0</v>
      </c>
      <c r="J260" s="417"/>
      <c r="K260" s="418"/>
      <c r="L260" s="418"/>
      <c r="M260" s="418"/>
      <c r="N260" s="418"/>
      <c r="O260" s="420"/>
      <c r="P260" s="421"/>
      <c r="Q260" s="421"/>
      <c r="R260" s="421"/>
      <c r="S260" s="421"/>
      <c r="T260" s="421"/>
      <c r="U260" s="421"/>
      <c r="V260" s="421"/>
      <c r="W260" s="421"/>
      <c r="X260" s="421"/>
      <c r="Y260" s="421"/>
      <c r="Z260" s="421"/>
      <c r="AA260" s="421"/>
      <c r="AB260" s="421"/>
      <c r="AC260" s="421"/>
      <c r="AD260" s="421"/>
      <c r="AE260" s="421"/>
      <c r="AF260" s="421"/>
    </row>
    <row r="261" ht="15.75" customHeight="1">
      <c r="A261" s="440"/>
      <c r="B261" s="84" t="str">
        <f>IF(ISTEXT(A261),SUMIF('Codified Game Plan'!$A$3:$A$477,'Sales Forecast'!A261,'Codified Game Plan'!$F$3:$F$477),"")</f>
        <v/>
      </c>
      <c r="C261" s="430" t="str">
        <f t="array" ref="C261">IF(ISTEXT(A261),XLOOKUP($A261,'Crop Chart'!$A$5:$A$201,'Crop Chart'!$J$5:$J$201,0),"")</f>
        <v/>
      </c>
      <c r="D261" s="431" t="str">
        <f t="array" ref="D261">IF(ISTEXT(A261),XLOOKUP($A261,'Crop Chart'!$A$5:$A$201,'Crop Chart'!$L$5:$L$201,0),"")</f>
        <v/>
      </c>
      <c r="E261" s="432" t="str">
        <f t="array" ref="E261">IF(ISTEXT(A261),XLOOKUP($A261,'Crop Chart'!$A$5:$A$201,'Crop Chart'!$M$5:$M$201,0),"")</f>
        <v/>
      </c>
      <c r="F261" s="433" t="str">
        <f>IF(ISTEXT(A261),SUMIF('Codified Game Plan'!$A$3:$A$477,'Sales Forecast'!A261,'Codified Game Plan'!$J$3:$J$477),"")</f>
        <v/>
      </c>
      <c r="G261" s="431" t="str">
        <f t="shared" si="1"/>
        <v/>
      </c>
      <c r="H261" s="434" t="str">
        <f t="shared" si="2"/>
        <v/>
      </c>
      <c r="I261" s="435">
        <f t="shared" si="3"/>
        <v>0</v>
      </c>
      <c r="J261" s="417"/>
      <c r="K261" s="418"/>
      <c r="L261" s="418"/>
      <c r="M261" s="418"/>
      <c r="N261" s="418"/>
      <c r="O261" s="420"/>
      <c r="P261" s="421"/>
      <c r="Q261" s="421"/>
      <c r="R261" s="421"/>
      <c r="S261" s="421"/>
      <c r="T261" s="421"/>
      <c r="U261" s="421"/>
      <c r="V261" s="421"/>
      <c r="W261" s="421"/>
      <c r="X261" s="421"/>
      <c r="Y261" s="421"/>
      <c r="Z261" s="421"/>
      <c r="AA261" s="421"/>
      <c r="AB261" s="421"/>
      <c r="AC261" s="421"/>
      <c r="AD261" s="421"/>
      <c r="AE261" s="421"/>
      <c r="AF261" s="421"/>
    </row>
    <row r="262" ht="15.75" customHeight="1">
      <c r="A262" s="440"/>
      <c r="B262" s="84" t="str">
        <f>IF(ISTEXT(A262),SUMIF('Codified Game Plan'!$A$3:$A$477,'Sales Forecast'!A262,'Codified Game Plan'!$F$3:$F$477),"")</f>
        <v/>
      </c>
      <c r="C262" s="430" t="str">
        <f t="array" ref="C262">IF(ISTEXT(A262),XLOOKUP($A262,'Crop Chart'!$A$5:$A$201,'Crop Chart'!$J$5:$J$201,0),"")</f>
        <v/>
      </c>
      <c r="D262" s="431" t="str">
        <f t="array" ref="D262">IF(ISTEXT(A262),XLOOKUP($A262,'Crop Chart'!$A$5:$A$201,'Crop Chart'!$L$5:$L$201,0),"")</f>
        <v/>
      </c>
      <c r="E262" s="432" t="str">
        <f t="array" ref="E262">IF(ISTEXT(A262),XLOOKUP($A262,'Crop Chart'!$A$5:$A$201,'Crop Chart'!$M$5:$M$201,0),"")</f>
        <v/>
      </c>
      <c r="F262" s="433" t="str">
        <f>IF(ISTEXT(A262),SUMIF('Codified Game Plan'!$A$3:$A$477,'Sales Forecast'!A262,'Codified Game Plan'!$J$3:$J$477),"")</f>
        <v/>
      </c>
      <c r="G262" s="431" t="str">
        <f t="shared" si="1"/>
        <v/>
      </c>
      <c r="H262" s="434" t="str">
        <f t="shared" si="2"/>
        <v/>
      </c>
      <c r="I262" s="435">
        <f t="shared" si="3"/>
        <v>0</v>
      </c>
      <c r="J262" s="417"/>
      <c r="K262" s="418"/>
      <c r="L262" s="418"/>
      <c r="M262" s="418"/>
      <c r="N262" s="418"/>
      <c r="O262" s="420"/>
      <c r="P262" s="421"/>
      <c r="Q262" s="421"/>
      <c r="R262" s="421"/>
      <c r="S262" s="421"/>
      <c r="T262" s="421"/>
      <c r="U262" s="421"/>
      <c r="V262" s="421"/>
      <c r="W262" s="421"/>
      <c r="X262" s="421"/>
      <c r="Y262" s="421"/>
      <c r="Z262" s="421"/>
      <c r="AA262" s="421"/>
      <c r="AB262" s="421"/>
      <c r="AC262" s="421"/>
      <c r="AD262" s="421"/>
      <c r="AE262" s="421"/>
      <c r="AF262" s="421"/>
    </row>
    <row r="263" ht="15.75" customHeight="1">
      <c r="A263" s="440"/>
      <c r="B263" s="84" t="str">
        <f>IF(ISTEXT(A263),SUMIF('Codified Game Plan'!$A$3:$A$477,'Sales Forecast'!A263,'Codified Game Plan'!$F$3:$F$477),"")</f>
        <v/>
      </c>
      <c r="C263" s="430" t="str">
        <f t="array" ref="C263">IF(ISTEXT(A263),XLOOKUP($A263,'Crop Chart'!$A$5:$A$201,'Crop Chart'!$J$5:$J$201,0),"")</f>
        <v/>
      </c>
      <c r="D263" s="431" t="str">
        <f t="array" ref="D263">IF(ISTEXT(A263),XLOOKUP($A263,'Crop Chart'!$A$5:$A$201,'Crop Chart'!$L$5:$L$201,0),"")</f>
        <v/>
      </c>
      <c r="E263" s="432" t="str">
        <f t="array" ref="E263">IF(ISTEXT(A263),XLOOKUP($A263,'Crop Chart'!$A$5:$A$201,'Crop Chart'!$M$5:$M$201,0),"")</f>
        <v/>
      </c>
      <c r="F263" s="433" t="str">
        <f>IF(ISTEXT(A263),SUMIF('Codified Game Plan'!$A$3:$A$477,'Sales Forecast'!A263,'Codified Game Plan'!$J$3:$J$477),"")</f>
        <v/>
      </c>
      <c r="G263" s="431" t="str">
        <f t="shared" si="1"/>
        <v/>
      </c>
      <c r="H263" s="434" t="str">
        <f t="shared" si="2"/>
        <v/>
      </c>
      <c r="I263" s="435">
        <f t="shared" si="3"/>
        <v>0</v>
      </c>
      <c r="J263" s="417"/>
      <c r="K263" s="418"/>
      <c r="L263" s="418"/>
      <c r="M263" s="418"/>
      <c r="N263" s="418"/>
      <c r="O263" s="420"/>
      <c r="P263" s="421"/>
      <c r="Q263" s="421"/>
      <c r="R263" s="421"/>
      <c r="S263" s="421"/>
      <c r="T263" s="421"/>
      <c r="U263" s="421"/>
      <c r="V263" s="421"/>
      <c r="W263" s="421"/>
      <c r="X263" s="421"/>
      <c r="Y263" s="421"/>
      <c r="Z263" s="421"/>
      <c r="AA263" s="421"/>
      <c r="AB263" s="421"/>
      <c r="AC263" s="421"/>
      <c r="AD263" s="421"/>
      <c r="AE263" s="421"/>
      <c r="AF263" s="421"/>
    </row>
    <row r="264" ht="15.75" customHeight="1">
      <c r="A264" s="440"/>
      <c r="B264" s="84" t="str">
        <f>IF(ISTEXT(A264),SUMIF('Codified Game Plan'!$A$3:$A$477,'Sales Forecast'!A264,'Codified Game Plan'!$F$3:$F$477),"")</f>
        <v/>
      </c>
      <c r="C264" s="430" t="str">
        <f t="array" ref="C264">IF(ISTEXT(A264),XLOOKUP($A264,'Crop Chart'!$A$5:$A$201,'Crop Chart'!$J$5:$J$201,0),"")</f>
        <v/>
      </c>
      <c r="D264" s="431" t="str">
        <f t="array" ref="D264">IF(ISTEXT(A264),XLOOKUP($A264,'Crop Chart'!$A$5:$A$201,'Crop Chart'!$L$5:$L$201,0),"")</f>
        <v/>
      </c>
      <c r="E264" s="432" t="str">
        <f t="array" ref="E264">IF(ISTEXT(A264),XLOOKUP($A264,'Crop Chart'!$A$5:$A$201,'Crop Chart'!$M$5:$M$201,0),"")</f>
        <v/>
      </c>
      <c r="F264" s="433" t="str">
        <f>IF(ISTEXT(A264),SUMIF('Codified Game Plan'!$A$3:$A$477,'Sales Forecast'!A264,'Codified Game Plan'!$J$3:$J$477),"")</f>
        <v/>
      </c>
      <c r="G264" s="431" t="str">
        <f t="shared" si="1"/>
        <v/>
      </c>
      <c r="H264" s="434" t="str">
        <f t="shared" si="2"/>
        <v/>
      </c>
      <c r="I264" s="435">
        <f t="shared" si="3"/>
        <v>0</v>
      </c>
      <c r="J264" s="417"/>
      <c r="K264" s="418"/>
      <c r="L264" s="418"/>
      <c r="M264" s="418"/>
      <c r="N264" s="418"/>
      <c r="O264" s="420"/>
      <c r="P264" s="421"/>
      <c r="Q264" s="421"/>
      <c r="R264" s="421"/>
      <c r="S264" s="421"/>
      <c r="T264" s="421"/>
      <c r="U264" s="421"/>
      <c r="V264" s="421"/>
      <c r="W264" s="421"/>
      <c r="X264" s="421"/>
      <c r="Y264" s="421"/>
      <c r="Z264" s="421"/>
      <c r="AA264" s="421"/>
      <c r="AB264" s="421"/>
      <c r="AC264" s="421"/>
      <c r="AD264" s="421"/>
      <c r="AE264" s="421"/>
      <c r="AF264" s="421"/>
    </row>
    <row r="265" ht="15.75" customHeight="1">
      <c r="A265" s="440"/>
      <c r="B265" s="84" t="str">
        <f>IF(ISTEXT(A265),SUMIF('Codified Game Plan'!$A$3:$A$477,'Sales Forecast'!A265,'Codified Game Plan'!$F$3:$F$477),"")</f>
        <v/>
      </c>
      <c r="C265" s="430" t="str">
        <f t="array" ref="C265">IF(ISTEXT(A265),XLOOKUP($A265,'Crop Chart'!$A$5:$A$201,'Crop Chart'!$J$5:$J$201,0),"")</f>
        <v/>
      </c>
      <c r="D265" s="431" t="str">
        <f t="array" ref="D265">IF(ISTEXT(A265),XLOOKUP($A265,'Crop Chart'!$A$5:$A$201,'Crop Chart'!$L$5:$L$201,0),"")</f>
        <v/>
      </c>
      <c r="E265" s="432" t="str">
        <f t="array" ref="E265">IF(ISTEXT(A265),XLOOKUP($A265,'Crop Chart'!$A$5:$A$201,'Crop Chart'!$M$5:$M$201,0),"")</f>
        <v/>
      </c>
      <c r="F265" s="433" t="str">
        <f>IF(ISTEXT(A265),SUMIF('Codified Game Plan'!$A$3:$A$477,'Sales Forecast'!A265,'Codified Game Plan'!$J$3:$J$477),"")</f>
        <v/>
      </c>
      <c r="G265" s="431" t="str">
        <f t="shared" si="1"/>
        <v/>
      </c>
      <c r="H265" s="434" t="str">
        <f t="shared" si="2"/>
        <v/>
      </c>
      <c r="I265" s="435">
        <f t="shared" si="3"/>
        <v>0</v>
      </c>
      <c r="J265" s="417"/>
      <c r="K265" s="418"/>
      <c r="L265" s="418"/>
      <c r="M265" s="418"/>
      <c r="N265" s="418"/>
      <c r="O265" s="420"/>
      <c r="P265" s="421"/>
      <c r="Q265" s="421"/>
      <c r="R265" s="421"/>
      <c r="S265" s="421"/>
      <c r="T265" s="421"/>
      <c r="U265" s="421"/>
      <c r="V265" s="421"/>
      <c r="W265" s="421"/>
      <c r="X265" s="421"/>
      <c r="Y265" s="421"/>
      <c r="Z265" s="421"/>
      <c r="AA265" s="421"/>
      <c r="AB265" s="421"/>
      <c r="AC265" s="421"/>
      <c r="AD265" s="421"/>
      <c r="AE265" s="421"/>
      <c r="AF265" s="421"/>
    </row>
    <row r="266" ht="15.75" customHeight="1">
      <c r="A266" s="440"/>
      <c r="B266" s="84" t="str">
        <f>IF(ISTEXT(A266),SUMIF('Codified Game Plan'!$A$3:$A$477,'Sales Forecast'!A266,'Codified Game Plan'!$F$3:$F$477),"")</f>
        <v/>
      </c>
      <c r="C266" s="430" t="str">
        <f t="array" ref="C266">IF(ISTEXT(A266),XLOOKUP($A266,'Crop Chart'!$A$5:$A$201,'Crop Chart'!$J$5:$J$201,0),"")</f>
        <v/>
      </c>
      <c r="D266" s="431" t="str">
        <f t="array" ref="D266">IF(ISTEXT(A266),XLOOKUP($A266,'Crop Chart'!$A$5:$A$201,'Crop Chart'!$L$5:$L$201,0),"")</f>
        <v/>
      </c>
      <c r="E266" s="432" t="str">
        <f t="array" ref="E266">IF(ISTEXT(A266),XLOOKUP($A266,'Crop Chart'!$A$5:$A$201,'Crop Chart'!$M$5:$M$201,0),"")</f>
        <v/>
      </c>
      <c r="F266" s="433" t="str">
        <f>IF(ISTEXT(A266),SUMIF('Codified Game Plan'!$A$3:$A$477,'Sales Forecast'!A266,'Codified Game Plan'!$J$3:$J$477),"")</f>
        <v/>
      </c>
      <c r="G266" s="431" t="str">
        <f t="shared" si="1"/>
        <v/>
      </c>
      <c r="H266" s="434" t="str">
        <f t="shared" si="2"/>
        <v/>
      </c>
      <c r="I266" s="435">
        <f t="shared" si="3"/>
        <v>0</v>
      </c>
      <c r="J266" s="417"/>
      <c r="K266" s="418"/>
      <c r="L266" s="418"/>
      <c r="M266" s="418"/>
      <c r="N266" s="418"/>
      <c r="O266" s="420"/>
      <c r="P266" s="421"/>
      <c r="Q266" s="421"/>
      <c r="R266" s="421"/>
      <c r="S266" s="421"/>
      <c r="T266" s="421"/>
      <c r="U266" s="421"/>
      <c r="V266" s="421"/>
      <c r="W266" s="421"/>
      <c r="X266" s="421"/>
      <c r="Y266" s="421"/>
      <c r="Z266" s="421"/>
      <c r="AA266" s="421"/>
      <c r="AB266" s="421"/>
      <c r="AC266" s="421"/>
      <c r="AD266" s="421"/>
      <c r="AE266" s="421"/>
      <c r="AF266" s="421"/>
    </row>
    <row r="267" ht="15.75" customHeight="1">
      <c r="A267" s="440"/>
      <c r="B267" s="84" t="str">
        <f>IF(ISTEXT(A267),SUMIF('Codified Game Plan'!$A$3:$A$477,'Sales Forecast'!A267,'Codified Game Plan'!$F$3:$F$477),"")</f>
        <v/>
      </c>
      <c r="C267" s="430" t="str">
        <f t="array" ref="C267">IF(ISTEXT(A267),XLOOKUP($A267,'Crop Chart'!$A$5:$A$201,'Crop Chart'!$J$5:$J$201,0),"")</f>
        <v/>
      </c>
      <c r="D267" s="431" t="str">
        <f t="array" ref="D267">IF(ISTEXT(A267),XLOOKUP($A267,'Crop Chart'!$A$5:$A$201,'Crop Chart'!$L$5:$L$201,0),"")</f>
        <v/>
      </c>
      <c r="E267" s="432" t="str">
        <f t="array" ref="E267">IF(ISTEXT(A267),XLOOKUP($A267,'Crop Chart'!$A$5:$A$201,'Crop Chart'!$M$5:$M$201,0),"")</f>
        <v/>
      </c>
      <c r="F267" s="433" t="str">
        <f>IF(ISTEXT(A267),SUMIF('Codified Game Plan'!$A$3:$A$477,'Sales Forecast'!A267,'Codified Game Plan'!$J$3:$J$477),"")</f>
        <v/>
      </c>
      <c r="G267" s="431" t="str">
        <f t="shared" si="1"/>
        <v/>
      </c>
      <c r="H267" s="434" t="str">
        <f t="shared" si="2"/>
        <v/>
      </c>
      <c r="I267" s="435">
        <f t="shared" si="3"/>
        <v>0</v>
      </c>
      <c r="J267" s="417"/>
      <c r="K267" s="418"/>
      <c r="L267" s="418"/>
      <c r="M267" s="418"/>
      <c r="N267" s="418"/>
      <c r="O267" s="420"/>
      <c r="P267" s="421"/>
      <c r="Q267" s="421"/>
      <c r="R267" s="421"/>
      <c r="S267" s="421"/>
      <c r="T267" s="421"/>
      <c r="U267" s="421"/>
      <c r="V267" s="421"/>
      <c r="W267" s="421"/>
      <c r="X267" s="421"/>
      <c r="Y267" s="421"/>
      <c r="Z267" s="421"/>
      <c r="AA267" s="421"/>
      <c r="AB267" s="421"/>
      <c r="AC267" s="421"/>
      <c r="AD267" s="421"/>
      <c r="AE267" s="421"/>
      <c r="AF267" s="421"/>
    </row>
    <row r="268" ht="15.75" customHeight="1">
      <c r="A268" s="440"/>
      <c r="B268" s="84" t="str">
        <f>IF(ISTEXT(A268),SUMIF('Codified Game Plan'!$A$3:$A$477,'Sales Forecast'!A268,'Codified Game Plan'!$F$3:$F$477),"")</f>
        <v/>
      </c>
      <c r="C268" s="430" t="str">
        <f t="array" ref="C268">IF(ISTEXT(A268),XLOOKUP($A268,'Crop Chart'!$A$5:$A$201,'Crop Chart'!$J$5:$J$201,0),"")</f>
        <v/>
      </c>
      <c r="D268" s="431" t="str">
        <f t="array" ref="D268">IF(ISTEXT(A268),XLOOKUP($A268,'Crop Chart'!$A$5:$A$201,'Crop Chart'!$L$5:$L$201,0),"")</f>
        <v/>
      </c>
      <c r="E268" s="432" t="str">
        <f t="array" ref="E268">IF(ISTEXT(A268),XLOOKUP($A268,'Crop Chart'!$A$5:$A$201,'Crop Chart'!$M$5:$M$201,0),"")</f>
        <v/>
      </c>
      <c r="F268" s="433" t="str">
        <f>IF(ISTEXT(A268),SUMIF('Codified Game Plan'!$A$3:$A$477,'Sales Forecast'!A268,'Codified Game Plan'!$J$3:$J$477),"")</f>
        <v/>
      </c>
      <c r="G268" s="431" t="str">
        <f t="shared" si="1"/>
        <v/>
      </c>
      <c r="H268" s="434" t="str">
        <f t="shared" si="2"/>
        <v/>
      </c>
      <c r="I268" s="435">
        <f t="shared" si="3"/>
        <v>0</v>
      </c>
      <c r="J268" s="417"/>
      <c r="K268" s="418"/>
      <c r="L268" s="418"/>
      <c r="M268" s="418"/>
      <c r="N268" s="418"/>
      <c r="O268" s="420"/>
      <c r="P268" s="421"/>
      <c r="Q268" s="421"/>
      <c r="R268" s="421"/>
      <c r="S268" s="421"/>
      <c r="T268" s="421"/>
      <c r="U268" s="421"/>
      <c r="V268" s="421"/>
      <c r="W268" s="421"/>
      <c r="X268" s="421"/>
      <c r="Y268" s="421"/>
      <c r="Z268" s="421"/>
      <c r="AA268" s="421"/>
      <c r="AB268" s="421"/>
      <c r="AC268" s="421"/>
      <c r="AD268" s="421"/>
      <c r="AE268" s="421"/>
      <c r="AF268" s="421"/>
    </row>
    <row r="269" ht="15.75" customHeight="1">
      <c r="A269" s="440"/>
      <c r="B269" s="84" t="str">
        <f>IF(ISTEXT(A269),SUMIF('Codified Game Plan'!$A$3:$A$477,'Sales Forecast'!A269,'Codified Game Plan'!$F$3:$F$477),"")</f>
        <v/>
      </c>
      <c r="C269" s="430" t="str">
        <f t="array" ref="C269">IF(ISTEXT(A269),XLOOKUP($A269,'Crop Chart'!$A$5:$A$201,'Crop Chart'!$J$5:$J$201,0),"")</f>
        <v/>
      </c>
      <c r="D269" s="431" t="str">
        <f t="array" ref="D269">IF(ISTEXT(A269),XLOOKUP($A269,'Crop Chart'!$A$5:$A$201,'Crop Chart'!$L$5:$L$201,0),"")</f>
        <v/>
      </c>
      <c r="E269" s="432" t="str">
        <f t="array" ref="E269">IF(ISTEXT(A269),XLOOKUP($A269,'Crop Chart'!$A$5:$A$201,'Crop Chart'!$M$5:$M$201,0),"")</f>
        <v/>
      </c>
      <c r="F269" s="433" t="str">
        <f>IF(ISTEXT(A269),SUMIF('Codified Game Plan'!$A$3:$A$477,'Sales Forecast'!A269,'Codified Game Plan'!$J$3:$J$477),"")</f>
        <v/>
      </c>
      <c r="G269" s="431" t="str">
        <f t="shared" si="1"/>
        <v/>
      </c>
      <c r="H269" s="434" t="str">
        <f t="shared" si="2"/>
        <v/>
      </c>
      <c r="I269" s="435">
        <f t="shared" si="3"/>
        <v>0</v>
      </c>
      <c r="J269" s="417"/>
      <c r="K269" s="418"/>
      <c r="L269" s="418"/>
      <c r="M269" s="418"/>
      <c r="N269" s="418"/>
      <c r="O269" s="420"/>
      <c r="P269" s="421"/>
      <c r="Q269" s="421"/>
      <c r="R269" s="421"/>
      <c r="S269" s="421"/>
      <c r="T269" s="421"/>
      <c r="U269" s="421"/>
      <c r="V269" s="421"/>
      <c r="W269" s="421"/>
      <c r="X269" s="421"/>
      <c r="Y269" s="421"/>
      <c r="Z269" s="421"/>
      <c r="AA269" s="421"/>
      <c r="AB269" s="421"/>
      <c r="AC269" s="421"/>
      <c r="AD269" s="421"/>
      <c r="AE269" s="421"/>
      <c r="AF269" s="421"/>
    </row>
    <row r="270" ht="15.75" customHeight="1">
      <c r="A270" s="440"/>
      <c r="B270" s="84" t="str">
        <f>IF(ISTEXT(A270),SUMIF('Codified Game Plan'!$A$3:$A$477,'Sales Forecast'!A270,'Codified Game Plan'!$F$3:$F$477),"")</f>
        <v/>
      </c>
      <c r="C270" s="430" t="str">
        <f t="array" ref="C270">IF(ISTEXT(A270),XLOOKUP($A270,'Crop Chart'!$A$5:$A$201,'Crop Chart'!$J$5:$J$201,0),"")</f>
        <v/>
      </c>
      <c r="D270" s="431" t="str">
        <f t="array" ref="D270">IF(ISTEXT(A270),XLOOKUP($A270,'Crop Chart'!$A$5:$A$201,'Crop Chart'!$L$5:$L$201,0),"")</f>
        <v/>
      </c>
      <c r="E270" s="432" t="str">
        <f t="array" ref="E270">IF(ISTEXT(A270),XLOOKUP($A270,'Crop Chart'!$A$5:$A$201,'Crop Chart'!$M$5:$M$201,0),"")</f>
        <v/>
      </c>
      <c r="F270" s="433" t="str">
        <f>IF(ISTEXT(A270),SUMIF('Codified Game Plan'!$A$3:$A$477,'Sales Forecast'!A270,'Codified Game Plan'!$J$3:$J$477),"")</f>
        <v/>
      </c>
      <c r="G270" s="431" t="str">
        <f t="shared" si="1"/>
        <v/>
      </c>
      <c r="H270" s="434" t="str">
        <f t="shared" si="2"/>
        <v/>
      </c>
      <c r="I270" s="435">
        <f t="shared" si="3"/>
        <v>0</v>
      </c>
      <c r="J270" s="417"/>
      <c r="K270" s="418"/>
      <c r="L270" s="418"/>
      <c r="M270" s="418"/>
      <c r="N270" s="418"/>
      <c r="O270" s="420"/>
      <c r="P270" s="421"/>
      <c r="Q270" s="421"/>
      <c r="R270" s="421"/>
      <c r="S270" s="421"/>
      <c r="T270" s="421"/>
      <c r="U270" s="421"/>
      <c r="V270" s="421"/>
      <c r="W270" s="421"/>
      <c r="X270" s="421"/>
      <c r="Y270" s="421"/>
      <c r="Z270" s="421"/>
      <c r="AA270" s="421"/>
      <c r="AB270" s="421"/>
      <c r="AC270" s="421"/>
      <c r="AD270" s="421"/>
      <c r="AE270" s="421"/>
      <c r="AF270" s="421"/>
    </row>
    <row r="271" ht="15.75" customHeight="1">
      <c r="A271" s="440"/>
      <c r="B271" s="84" t="str">
        <f>IF(ISTEXT(A271),SUMIF('Codified Game Plan'!$A$3:$A$477,'Sales Forecast'!A271,'Codified Game Plan'!$F$3:$F$477),"")</f>
        <v/>
      </c>
      <c r="C271" s="430" t="str">
        <f t="array" ref="C271">IF(ISTEXT(A271),XLOOKUP($A271,'Crop Chart'!$A$5:$A$201,'Crop Chart'!$J$5:$J$201,0),"")</f>
        <v/>
      </c>
      <c r="D271" s="431" t="str">
        <f t="array" ref="D271">IF(ISTEXT(A271),XLOOKUP($A271,'Crop Chart'!$A$5:$A$201,'Crop Chart'!$L$5:$L$201,0),"")</f>
        <v/>
      </c>
      <c r="E271" s="432" t="str">
        <f t="array" ref="E271">IF(ISTEXT(A271),XLOOKUP($A271,'Crop Chart'!$A$5:$A$201,'Crop Chart'!$M$5:$M$201,0),"")</f>
        <v/>
      </c>
      <c r="F271" s="433" t="str">
        <f>IF(ISTEXT(A271),SUMIF('Codified Game Plan'!$A$3:$A$477,'Sales Forecast'!A271,'Codified Game Plan'!$J$3:$J$477),"")</f>
        <v/>
      </c>
      <c r="G271" s="431" t="str">
        <f t="shared" si="1"/>
        <v/>
      </c>
      <c r="H271" s="434" t="str">
        <f t="shared" si="2"/>
        <v/>
      </c>
      <c r="I271" s="435">
        <f t="shared" si="3"/>
        <v>0</v>
      </c>
      <c r="J271" s="417"/>
      <c r="K271" s="418"/>
      <c r="L271" s="418"/>
      <c r="M271" s="418"/>
      <c r="N271" s="418"/>
      <c r="O271" s="420"/>
      <c r="P271" s="421"/>
      <c r="Q271" s="421"/>
      <c r="R271" s="421"/>
      <c r="S271" s="421"/>
      <c r="T271" s="421"/>
      <c r="U271" s="421"/>
      <c r="V271" s="421"/>
      <c r="W271" s="421"/>
      <c r="X271" s="421"/>
      <c r="Y271" s="421"/>
      <c r="Z271" s="421"/>
      <c r="AA271" s="421"/>
      <c r="AB271" s="421"/>
      <c r="AC271" s="421"/>
      <c r="AD271" s="421"/>
      <c r="AE271" s="421"/>
      <c r="AF271" s="421"/>
    </row>
    <row r="272" ht="15.75" customHeight="1">
      <c r="A272" s="440"/>
      <c r="B272" s="84" t="str">
        <f>IF(ISTEXT(A272),SUMIF('Codified Game Plan'!$A$3:$A$477,'Sales Forecast'!A272,'Codified Game Plan'!$F$3:$F$477),"")</f>
        <v/>
      </c>
      <c r="C272" s="430" t="str">
        <f t="array" ref="C272">IF(ISTEXT(A272),XLOOKUP($A272,'Crop Chart'!$A$5:$A$201,'Crop Chart'!$J$5:$J$201,0),"")</f>
        <v/>
      </c>
      <c r="D272" s="431" t="str">
        <f t="array" ref="D272">IF(ISTEXT(A272),XLOOKUP($A272,'Crop Chart'!$A$5:$A$201,'Crop Chart'!$L$5:$L$201,0),"")</f>
        <v/>
      </c>
      <c r="E272" s="432" t="str">
        <f t="array" ref="E272">IF(ISTEXT(A272),XLOOKUP($A272,'Crop Chart'!$A$5:$A$201,'Crop Chart'!$M$5:$M$201,0),"")</f>
        <v/>
      </c>
      <c r="F272" s="433" t="str">
        <f>IF(ISTEXT(A272),SUMIF('Codified Game Plan'!$A$3:$A$477,'Sales Forecast'!A272,'Codified Game Plan'!$J$3:$J$477),"")</f>
        <v/>
      </c>
      <c r="G272" s="431" t="str">
        <f t="shared" si="1"/>
        <v/>
      </c>
      <c r="H272" s="434" t="str">
        <f t="shared" si="2"/>
        <v/>
      </c>
      <c r="I272" s="435">
        <f t="shared" si="3"/>
        <v>0</v>
      </c>
      <c r="J272" s="417"/>
      <c r="K272" s="418"/>
      <c r="L272" s="418"/>
      <c r="M272" s="418"/>
      <c r="N272" s="418"/>
      <c r="O272" s="420"/>
      <c r="P272" s="421"/>
      <c r="Q272" s="421"/>
      <c r="R272" s="421"/>
      <c r="S272" s="421"/>
      <c r="T272" s="421"/>
      <c r="U272" s="421"/>
      <c r="V272" s="421"/>
      <c r="W272" s="421"/>
      <c r="X272" s="421"/>
      <c r="Y272" s="421"/>
      <c r="Z272" s="421"/>
      <c r="AA272" s="421"/>
      <c r="AB272" s="421"/>
      <c r="AC272" s="421"/>
      <c r="AD272" s="421"/>
      <c r="AE272" s="421"/>
      <c r="AF272" s="421"/>
    </row>
    <row r="273" ht="15.75" customHeight="1">
      <c r="A273" s="440"/>
      <c r="B273" s="84" t="str">
        <f>IF(ISTEXT(A273),SUMIF('Codified Game Plan'!$A$3:$A$477,'Sales Forecast'!A273,'Codified Game Plan'!$F$3:$F$477),"")</f>
        <v/>
      </c>
      <c r="C273" s="430" t="str">
        <f t="array" ref="C273">IF(ISTEXT(A273),XLOOKUP($A273,'Crop Chart'!$A$5:$A$201,'Crop Chart'!$J$5:$J$201,0),"")</f>
        <v/>
      </c>
      <c r="D273" s="431" t="str">
        <f t="array" ref="D273">IF(ISTEXT(A273),XLOOKUP($A273,'Crop Chart'!$A$5:$A$201,'Crop Chart'!$L$5:$L$201,0),"")</f>
        <v/>
      </c>
      <c r="E273" s="432" t="str">
        <f t="array" ref="E273">IF(ISTEXT(A273),XLOOKUP($A273,'Crop Chart'!$A$5:$A$201,'Crop Chart'!$M$5:$M$201,0),"")</f>
        <v/>
      </c>
      <c r="F273" s="433" t="str">
        <f>IF(ISTEXT(A273),SUMIF('Codified Game Plan'!$A$3:$A$477,'Sales Forecast'!A273,'Codified Game Plan'!$J$3:$J$477),"")</f>
        <v/>
      </c>
      <c r="G273" s="431" t="str">
        <f t="shared" si="1"/>
        <v/>
      </c>
      <c r="H273" s="434" t="str">
        <f t="shared" si="2"/>
        <v/>
      </c>
      <c r="I273" s="435">
        <f t="shared" si="3"/>
        <v>0</v>
      </c>
      <c r="J273" s="417"/>
      <c r="K273" s="418"/>
      <c r="L273" s="418"/>
      <c r="M273" s="418"/>
      <c r="N273" s="418"/>
      <c r="O273" s="420"/>
      <c r="P273" s="421"/>
      <c r="Q273" s="421"/>
      <c r="R273" s="421"/>
      <c r="S273" s="421"/>
      <c r="T273" s="421"/>
      <c r="U273" s="421"/>
      <c r="V273" s="421"/>
      <c r="W273" s="421"/>
      <c r="X273" s="421"/>
      <c r="Y273" s="421"/>
      <c r="Z273" s="421"/>
      <c r="AA273" s="421"/>
      <c r="AB273" s="421"/>
      <c r="AC273" s="421"/>
      <c r="AD273" s="421"/>
      <c r="AE273" s="421"/>
      <c r="AF273" s="421"/>
    </row>
    <row r="274" ht="15.75" customHeight="1">
      <c r="A274" s="440"/>
      <c r="B274" s="84" t="str">
        <f>IF(ISTEXT(A274),SUMIF('Codified Game Plan'!$A$3:$A$477,'Sales Forecast'!A274,'Codified Game Plan'!$F$3:$F$477),"")</f>
        <v/>
      </c>
      <c r="C274" s="430" t="str">
        <f t="array" ref="C274">IF(ISTEXT(A274),XLOOKUP($A274,'Crop Chart'!$A$5:$A$201,'Crop Chart'!$J$5:$J$201,0),"")</f>
        <v/>
      </c>
      <c r="D274" s="431" t="str">
        <f t="array" ref="D274">IF(ISTEXT(A274),XLOOKUP($A274,'Crop Chart'!$A$5:$A$201,'Crop Chart'!$L$5:$L$201,0),"")</f>
        <v/>
      </c>
      <c r="E274" s="432" t="str">
        <f t="array" ref="E274">IF(ISTEXT(A274),XLOOKUP($A274,'Crop Chart'!$A$5:$A$201,'Crop Chart'!$M$5:$M$201,0),"")</f>
        <v/>
      </c>
      <c r="F274" s="433" t="str">
        <f>IF(ISTEXT(A274),SUMIF('Codified Game Plan'!$A$3:$A$477,'Sales Forecast'!A274,'Codified Game Plan'!$J$3:$J$477),"")</f>
        <v/>
      </c>
      <c r="G274" s="431" t="str">
        <f t="shared" si="1"/>
        <v/>
      </c>
      <c r="H274" s="434" t="str">
        <f t="shared" si="2"/>
        <v/>
      </c>
      <c r="I274" s="435">
        <f t="shared" si="3"/>
        <v>0</v>
      </c>
      <c r="J274" s="417"/>
      <c r="K274" s="418"/>
      <c r="L274" s="418"/>
      <c r="M274" s="418"/>
      <c r="N274" s="418"/>
      <c r="O274" s="420"/>
      <c r="P274" s="421"/>
      <c r="Q274" s="421"/>
      <c r="R274" s="421"/>
      <c r="S274" s="421"/>
      <c r="T274" s="421"/>
      <c r="U274" s="421"/>
      <c r="V274" s="421"/>
      <c r="W274" s="421"/>
      <c r="X274" s="421"/>
      <c r="Y274" s="421"/>
      <c r="Z274" s="421"/>
      <c r="AA274" s="421"/>
      <c r="AB274" s="421"/>
      <c r="AC274" s="421"/>
      <c r="AD274" s="421"/>
      <c r="AE274" s="421"/>
      <c r="AF274" s="421"/>
    </row>
    <row r="275" ht="15.75" customHeight="1">
      <c r="A275" s="440"/>
      <c r="B275" s="84" t="str">
        <f>IF(ISTEXT(A275),SUMIF('Codified Game Plan'!$A$3:$A$477,'Sales Forecast'!A275,'Codified Game Plan'!$F$3:$F$477),"")</f>
        <v/>
      </c>
      <c r="C275" s="430" t="str">
        <f t="array" ref="C275">IF(ISTEXT(A275),XLOOKUP($A275,'Crop Chart'!$A$5:$A$201,'Crop Chart'!$J$5:$J$201,0),"")</f>
        <v/>
      </c>
      <c r="D275" s="431" t="str">
        <f t="array" ref="D275">IF(ISTEXT(A275),XLOOKUP($A275,'Crop Chart'!$A$5:$A$201,'Crop Chart'!$L$5:$L$201,0),"")</f>
        <v/>
      </c>
      <c r="E275" s="432" t="str">
        <f t="array" ref="E275">IF(ISTEXT(A275),XLOOKUP($A275,'Crop Chart'!$A$5:$A$201,'Crop Chart'!$M$5:$M$201,0),"")</f>
        <v/>
      </c>
      <c r="F275" s="433" t="str">
        <f>IF(ISTEXT(A275),SUMIF('Codified Game Plan'!$A$3:$A$477,'Sales Forecast'!A275,'Codified Game Plan'!$J$3:$J$477),"")</f>
        <v/>
      </c>
      <c r="G275" s="431" t="str">
        <f t="shared" si="1"/>
        <v/>
      </c>
      <c r="H275" s="434" t="str">
        <f t="shared" si="2"/>
        <v/>
      </c>
      <c r="I275" s="435">
        <f t="shared" si="3"/>
        <v>0</v>
      </c>
      <c r="J275" s="417"/>
      <c r="K275" s="418"/>
      <c r="L275" s="418"/>
      <c r="M275" s="418"/>
      <c r="N275" s="418"/>
      <c r="O275" s="420"/>
      <c r="P275" s="421"/>
      <c r="Q275" s="421"/>
      <c r="R275" s="421"/>
      <c r="S275" s="421"/>
      <c r="T275" s="421"/>
      <c r="U275" s="421"/>
      <c r="V275" s="421"/>
      <c r="W275" s="421"/>
      <c r="X275" s="421"/>
      <c r="Y275" s="421"/>
      <c r="Z275" s="421"/>
      <c r="AA275" s="421"/>
      <c r="AB275" s="421"/>
      <c r="AC275" s="421"/>
      <c r="AD275" s="421"/>
      <c r="AE275" s="421"/>
      <c r="AF275" s="421"/>
    </row>
    <row r="276" ht="15.75" customHeight="1">
      <c r="A276" s="440"/>
      <c r="B276" s="84" t="str">
        <f>IF(ISTEXT(A276),SUMIF('Codified Game Plan'!$A$3:$A$477,'Sales Forecast'!A276,'Codified Game Plan'!$F$3:$F$477),"")</f>
        <v/>
      </c>
      <c r="C276" s="430" t="str">
        <f t="array" ref="C276">IF(ISTEXT(A276),XLOOKUP($A276,'Crop Chart'!$A$5:$A$201,'Crop Chart'!$J$5:$J$201,0),"")</f>
        <v/>
      </c>
      <c r="D276" s="431" t="str">
        <f t="array" ref="D276">IF(ISTEXT(A276),XLOOKUP($A276,'Crop Chart'!$A$5:$A$201,'Crop Chart'!$L$5:$L$201,0),"")</f>
        <v/>
      </c>
      <c r="E276" s="432" t="str">
        <f t="array" ref="E276">IF(ISTEXT(A276),XLOOKUP($A276,'Crop Chart'!$A$5:$A$201,'Crop Chart'!$M$5:$M$201,0),"")</f>
        <v/>
      </c>
      <c r="F276" s="433" t="str">
        <f>IF(ISTEXT(A276),SUMIF('Codified Game Plan'!$A$3:$A$477,'Sales Forecast'!A276,'Codified Game Plan'!$J$3:$J$477),"")</f>
        <v/>
      </c>
      <c r="G276" s="431" t="str">
        <f t="shared" si="1"/>
        <v/>
      </c>
      <c r="H276" s="434" t="str">
        <f t="shared" si="2"/>
        <v/>
      </c>
      <c r="I276" s="435">
        <f t="shared" si="3"/>
        <v>0</v>
      </c>
      <c r="J276" s="417"/>
      <c r="K276" s="418"/>
      <c r="L276" s="418"/>
      <c r="M276" s="418"/>
      <c r="N276" s="418"/>
      <c r="O276" s="420"/>
      <c r="P276" s="421"/>
      <c r="Q276" s="421"/>
      <c r="R276" s="421"/>
      <c r="S276" s="421"/>
      <c r="T276" s="421"/>
      <c r="U276" s="421"/>
      <c r="V276" s="421"/>
      <c r="W276" s="421"/>
      <c r="X276" s="421"/>
      <c r="Y276" s="421"/>
      <c r="Z276" s="421"/>
      <c r="AA276" s="421"/>
      <c r="AB276" s="421"/>
      <c r="AC276" s="421"/>
      <c r="AD276" s="421"/>
      <c r="AE276" s="421"/>
      <c r="AF276" s="421"/>
    </row>
    <row r="277" ht="15.75" customHeight="1">
      <c r="A277" s="440"/>
      <c r="B277" s="84" t="str">
        <f>IF(ISTEXT(A277),SUMIF('Codified Game Plan'!$A$3:$A$477,'Sales Forecast'!A277,'Codified Game Plan'!$F$3:$F$477),"")</f>
        <v/>
      </c>
      <c r="C277" s="430" t="str">
        <f t="array" ref="C277">IF(ISTEXT(A277),XLOOKUP($A277,'Crop Chart'!$A$5:$A$201,'Crop Chart'!$J$5:$J$201,0),"")</f>
        <v/>
      </c>
      <c r="D277" s="431" t="str">
        <f t="array" ref="D277">IF(ISTEXT(A277),XLOOKUP($A277,'Crop Chart'!$A$5:$A$201,'Crop Chart'!$L$5:$L$201,0),"")</f>
        <v/>
      </c>
      <c r="E277" s="432" t="str">
        <f t="array" ref="E277">IF(ISTEXT(A277),XLOOKUP($A277,'Crop Chart'!$A$5:$A$201,'Crop Chart'!$M$5:$M$201,0),"")</f>
        <v/>
      </c>
      <c r="F277" s="433" t="str">
        <f>IF(ISTEXT(A277),SUMIF('Codified Game Plan'!$A$3:$A$477,'Sales Forecast'!A277,'Codified Game Plan'!$J$3:$J$477),"")</f>
        <v/>
      </c>
      <c r="G277" s="431" t="str">
        <f t="shared" si="1"/>
        <v/>
      </c>
      <c r="H277" s="434" t="str">
        <f t="shared" si="2"/>
        <v/>
      </c>
      <c r="I277" s="435">
        <f t="shared" si="3"/>
        <v>0</v>
      </c>
      <c r="J277" s="417"/>
      <c r="K277" s="418"/>
      <c r="L277" s="418"/>
      <c r="M277" s="418"/>
      <c r="N277" s="418"/>
      <c r="O277" s="420"/>
      <c r="P277" s="421"/>
      <c r="Q277" s="421"/>
      <c r="R277" s="421"/>
      <c r="S277" s="421"/>
      <c r="T277" s="421"/>
      <c r="U277" s="421"/>
      <c r="V277" s="421"/>
      <c r="W277" s="421"/>
      <c r="X277" s="421"/>
      <c r="Y277" s="421"/>
      <c r="Z277" s="421"/>
      <c r="AA277" s="421"/>
      <c r="AB277" s="421"/>
      <c r="AC277" s="421"/>
      <c r="AD277" s="421"/>
      <c r="AE277" s="421"/>
      <c r="AF277" s="421"/>
    </row>
    <row r="278" ht="15.75" customHeight="1">
      <c r="A278" s="440"/>
      <c r="B278" s="84" t="str">
        <f>IF(ISTEXT(A278),SUMIF('Codified Game Plan'!$A$3:$A$477,'Sales Forecast'!A278,'Codified Game Plan'!$F$3:$F$477),"")</f>
        <v/>
      </c>
      <c r="C278" s="430" t="str">
        <f t="array" ref="C278">IF(ISTEXT(A278),XLOOKUP($A278,'Crop Chart'!$A$5:$A$201,'Crop Chart'!$J$5:$J$201,0),"")</f>
        <v/>
      </c>
      <c r="D278" s="431" t="str">
        <f t="array" ref="D278">IF(ISTEXT(A278),XLOOKUP($A278,'Crop Chart'!$A$5:$A$201,'Crop Chart'!$L$5:$L$201,0),"")</f>
        <v/>
      </c>
      <c r="E278" s="432" t="str">
        <f t="array" ref="E278">IF(ISTEXT(A278),XLOOKUP($A278,'Crop Chart'!$A$5:$A$201,'Crop Chart'!$M$5:$M$201,0),"")</f>
        <v/>
      </c>
      <c r="F278" s="433" t="str">
        <f>IF(ISTEXT(A278),SUMIF('Codified Game Plan'!$A$3:$A$477,'Sales Forecast'!A278,'Codified Game Plan'!$J$3:$J$477),"")</f>
        <v/>
      </c>
      <c r="G278" s="431" t="str">
        <f t="shared" si="1"/>
        <v/>
      </c>
      <c r="H278" s="434" t="str">
        <f t="shared" si="2"/>
        <v/>
      </c>
      <c r="I278" s="435">
        <f t="shared" si="3"/>
        <v>0</v>
      </c>
      <c r="J278" s="417"/>
      <c r="K278" s="418"/>
      <c r="L278" s="418"/>
      <c r="M278" s="418"/>
      <c r="N278" s="418"/>
      <c r="O278" s="420"/>
      <c r="P278" s="421"/>
      <c r="Q278" s="421"/>
      <c r="R278" s="421"/>
      <c r="S278" s="421"/>
      <c r="T278" s="421"/>
      <c r="U278" s="421"/>
      <c r="V278" s="421"/>
      <c r="W278" s="421"/>
      <c r="X278" s="421"/>
      <c r="Y278" s="421"/>
      <c r="Z278" s="421"/>
      <c r="AA278" s="421"/>
      <c r="AB278" s="421"/>
      <c r="AC278" s="421"/>
      <c r="AD278" s="421"/>
      <c r="AE278" s="421"/>
      <c r="AF278" s="421"/>
    </row>
    <row r="279" ht="15.75" customHeight="1">
      <c r="A279" s="440"/>
      <c r="B279" s="84" t="str">
        <f>IF(ISTEXT(A279),SUMIF('Codified Game Plan'!$A$3:$A$477,'Sales Forecast'!A279,'Codified Game Plan'!$F$3:$F$477),"")</f>
        <v/>
      </c>
      <c r="C279" s="430" t="str">
        <f t="array" ref="C279">IF(ISTEXT(A279),XLOOKUP($A279,'Crop Chart'!$A$5:$A$201,'Crop Chart'!$J$5:$J$201,0),"")</f>
        <v/>
      </c>
      <c r="D279" s="431" t="str">
        <f t="array" ref="D279">IF(ISTEXT(A279),XLOOKUP($A279,'Crop Chart'!$A$5:$A$201,'Crop Chart'!$L$5:$L$201,0),"")</f>
        <v/>
      </c>
      <c r="E279" s="432" t="str">
        <f t="array" ref="E279">IF(ISTEXT(A279),XLOOKUP($A279,'Crop Chart'!$A$5:$A$201,'Crop Chart'!$M$5:$M$201,0),"")</f>
        <v/>
      </c>
      <c r="F279" s="433" t="str">
        <f>IF(ISTEXT(A279),SUMIF('Codified Game Plan'!$A$3:$A$477,'Sales Forecast'!A279,'Codified Game Plan'!$J$3:$J$477),"")</f>
        <v/>
      </c>
      <c r="G279" s="431" t="str">
        <f t="shared" si="1"/>
        <v/>
      </c>
      <c r="H279" s="434" t="str">
        <f t="shared" si="2"/>
        <v/>
      </c>
      <c r="I279" s="435">
        <f t="shared" si="3"/>
        <v>0</v>
      </c>
      <c r="J279" s="417"/>
      <c r="K279" s="418"/>
      <c r="L279" s="418"/>
      <c r="M279" s="418"/>
      <c r="N279" s="418"/>
      <c r="O279" s="420"/>
      <c r="P279" s="421"/>
      <c r="Q279" s="421"/>
      <c r="R279" s="421"/>
      <c r="S279" s="421"/>
      <c r="T279" s="421"/>
      <c r="U279" s="421"/>
      <c r="V279" s="421"/>
      <c r="W279" s="421"/>
      <c r="X279" s="421"/>
      <c r="Y279" s="421"/>
      <c r="Z279" s="421"/>
      <c r="AA279" s="421"/>
      <c r="AB279" s="421"/>
      <c r="AC279" s="421"/>
      <c r="AD279" s="421"/>
      <c r="AE279" s="421"/>
      <c r="AF279" s="421"/>
    </row>
    <row r="280" ht="15.75" customHeight="1">
      <c r="A280" s="440"/>
      <c r="B280" s="84" t="str">
        <f>IF(ISTEXT(A280),SUMIF('Codified Game Plan'!$A$3:$A$477,'Sales Forecast'!A280,'Codified Game Plan'!$F$3:$F$477),"")</f>
        <v/>
      </c>
      <c r="C280" s="430" t="str">
        <f t="array" ref="C280">IF(ISTEXT(A280),XLOOKUP($A280,'Crop Chart'!$A$5:$A$201,'Crop Chart'!$J$5:$J$201,0),"")</f>
        <v/>
      </c>
      <c r="D280" s="431" t="str">
        <f t="array" ref="D280">IF(ISTEXT(A280),XLOOKUP($A280,'Crop Chart'!$A$5:$A$201,'Crop Chart'!$L$5:$L$201,0),"")</f>
        <v/>
      </c>
      <c r="E280" s="432" t="str">
        <f t="array" ref="E280">IF(ISTEXT(A280),XLOOKUP($A280,'Crop Chart'!$A$5:$A$201,'Crop Chart'!$M$5:$M$201,0),"")</f>
        <v/>
      </c>
      <c r="F280" s="433" t="str">
        <f>IF(ISTEXT(A280),SUMIF('Codified Game Plan'!$A$3:$A$477,'Sales Forecast'!A280,'Codified Game Plan'!$J$3:$J$477),"")</f>
        <v/>
      </c>
      <c r="G280" s="431" t="str">
        <f t="shared" si="1"/>
        <v/>
      </c>
      <c r="H280" s="434" t="str">
        <f t="shared" si="2"/>
        <v/>
      </c>
      <c r="I280" s="435">
        <f t="shared" si="3"/>
        <v>0</v>
      </c>
      <c r="J280" s="417"/>
      <c r="K280" s="418"/>
      <c r="L280" s="418"/>
      <c r="M280" s="418"/>
      <c r="N280" s="418"/>
      <c r="O280" s="420"/>
      <c r="P280" s="421"/>
      <c r="Q280" s="421"/>
      <c r="R280" s="421"/>
      <c r="S280" s="421"/>
      <c r="T280" s="421"/>
      <c r="U280" s="421"/>
      <c r="V280" s="421"/>
      <c r="W280" s="421"/>
      <c r="X280" s="421"/>
      <c r="Y280" s="421"/>
      <c r="Z280" s="421"/>
      <c r="AA280" s="421"/>
      <c r="AB280" s="421"/>
      <c r="AC280" s="421"/>
      <c r="AD280" s="421"/>
      <c r="AE280" s="421"/>
      <c r="AF280" s="421"/>
    </row>
    <row r="281" ht="15.75" customHeight="1">
      <c r="A281" s="440"/>
      <c r="B281" s="84" t="str">
        <f>IF(ISTEXT(A281),SUMIF('Codified Game Plan'!$A$3:$A$477,'Sales Forecast'!A281,'Codified Game Plan'!$F$3:$F$477),"")</f>
        <v/>
      </c>
      <c r="C281" s="430" t="str">
        <f t="array" ref="C281">IF(ISTEXT(A281),XLOOKUP($A281,'Crop Chart'!$A$5:$A$201,'Crop Chart'!$J$5:$J$201,0),"")</f>
        <v/>
      </c>
      <c r="D281" s="431" t="str">
        <f t="array" ref="D281">IF(ISTEXT(A281),XLOOKUP($A281,'Crop Chart'!$A$5:$A$201,'Crop Chart'!$L$5:$L$201,0),"")</f>
        <v/>
      </c>
      <c r="E281" s="432" t="str">
        <f t="array" ref="E281">IF(ISTEXT(A281),XLOOKUP($A281,'Crop Chart'!$A$5:$A$201,'Crop Chart'!$M$5:$M$201,0),"")</f>
        <v/>
      </c>
      <c r="F281" s="433" t="str">
        <f>IF(ISTEXT(A281),SUMIF('Codified Game Plan'!$A$3:$A$477,'Sales Forecast'!A281,'Codified Game Plan'!$J$3:$J$477),"")</f>
        <v/>
      </c>
      <c r="G281" s="431" t="str">
        <f t="shared" si="1"/>
        <v/>
      </c>
      <c r="H281" s="434" t="str">
        <f t="shared" si="2"/>
        <v/>
      </c>
      <c r="I281" s="435">
        <f t="shared" si="3"/>
        <v>0</v>
      </c>
      <c r="J281" s="417"/>
      <c r="K281" s="418"/>
      <c r="L281" s="418"/>
      <c r="M281" s="418"/>
      <c r="N281" s="418"/>
      <c r="O281" s="420"/>
      <c r="P281" s="421"/>
      <c r="Q281" s="421"/>
      <c r="R281" s="421"/>
      <c r="S281" s="421"/>
      <c r="T281" s="421"/>
      <c r="U281" s="421"/>
      <c r="V281" s="421"/>
      <c r="W281" s="421"/>
      <c r="X281" s="421"/>
      <c r="Y281" s="421"/>
      <c r="Z281" s="421"/>
      <c r="AA281" s="421"/>
      <c r="AB281" s="421"/>
      <c r="AC281" s="421"/>
      <c r="AD281" s="421"/>
      <c r="AE281" s="421"/>
      <c r="AF281" s="421"/>
    </row>
    <row r="282" ht="15.75" customHeight="1">
      <c r="A282" s="440"/>
      <c r="B282" s="84" t="str">
        <f>IF(ISTEXT(A282),SUMIF('Codified Game Plan'!$A$3:$A$477,'Sales Forecast'!A282,'Codified Game Plan'!$F$3:$F$477),"")</f>
        <v/>
      </c>
      <c r="C282" s="430" t="str">
        <f t="array" ref="C282">IF(ISTEXT(A282),XLOOKUP($A282,'Crop Chart'!$A$5:$A$201,'Crop Chart'!$J$5:$J$201,0),"")</f>
        <v/>
      </c>
      <c r="D282" s="431" t="str">
        <f t="array" ref="D282">IF(ISTEXT(A282),XLOOKUP($A282,'Crop Chart'!$A$5:$A$201,'Crop Chart'!$L$5:$L$201,0),"")</f>
        <v/>
      </c>
      <c r="E282" s="432" t="str">
        <f t="array" ref="E282">IF(ISTEXT(A282),XLOOKUP($A282,'Crop Chart'!$A$5:$A$201,'Crop Chart'!$M$5:$M$201,0),"")</f>
        <v/>
      </c>
      <c r="F282" s="433" t="str">
        <f>IF(ISTEXT(A282),SUMIF('Codified Game Plan'!$A$3:$A$477,'Sales Forecast'!A282,'Codified Game Plan'!$J$3:$J$477),"")</f>
        <v/>
      </c>
      <c r="G282" s="431" t="str">
        <f t="shared" si="1"/>
        <v/>
      </c>
      <c r="H282" s="434" t="str">
        <f t="shared" si="2"/>
        <v/>
      </c>
      <c r="I282" s="435">
        <f t="shared" si="3"/>
        <v>0</v>
      </c>
      <c r="J282" s="417"/>
      <c r="K282" s="418"/>
      <c r="L282" s="418"/>
      <c r="M282" s="418"/>
      <c r="N282" s="418"/>
      <c r="O282" s="420"/>
      <c r="P282" s="421"/>
      <c r="Q282" s="421"/>
      <c r="R282" s="421"/>
      <c r="S282" s="421"/>
      <c r="T282" s="421"/>
      <c r="U282" s="421"/>
      <c r="V282" s="421"/>
      <c r="W282" s="421"/>
      <c r="X282" s="421"/>
      <c r="Y282" s="421"/>
      <c r="Z282" s="421"/>
      <c r="AA282" s="421"/>
      <c r="AB282" s="421"/>
      <c r="AC282" s="421"/>
      <c r="AD282" s="421"/>
      <c r="AE282" s="421"/>
      <c r="AF282" s="421"/>
    </row>
    <row r="283" ht="15.75" customHeight="1">
      <c r="A283" s="440"/>
      <c r="B283" s="84" t="str">
        <f>IF(ISTEXT(A283),SUMIF('Codified Game Plan'!$A$3:$A$477,'Sales Forecast'!A283,'Codified Game Plan'!$F$3:$F$477),"")</f>
        <v/>
      </c>
      <c r="C283" s="430" t="str">
        <f t="array" ref="C283">IF(ISTEXT(A283),XLOOKUP($A283,'Crop Chart'!$A$5:$A$201,'Crop Chart'!$J$5:$J$201,0),"")</f>
        <v/>
      </c>
      <c r="D283" s="431" t="str">
        <f t="array" ref="D283">IF(ISTEXT(A283),XLOOKUP($A283,'Crop Chart'!$A$5:$A$201,'Crop Chart'!$L$5:$L$201,0),"")</f>
        <v/>
      </c>
      <c r="E283" s="432" t="str">
        <f t="array" ref="E283">IF(ISTEXT(A283),XLOOKUP($A283,'Crop Chart'!$A$5:$A$201,'Crop Chart'!$M$5:$M$201,0),"")</f>
        <v/>
      </c>
      <c r="F283" s="433" t="str">
        <f>IF(ISTEXT(A283),SUMIF('Codified Game Plan'!$A$3:$A$477,'Sales Forecast'!A283,'Codified Game Plan'!$J$3:$J$477),"")</f>
        <v/>
      </c>
      <c r="G283" s="431" t="str">
        <f t="shared" si="1"/>
        <v/>
      </c>
      <c r="H283" s="434" t="str">
        <f t="shared" si="2"/>
        <v/>
      </c>
      <c r="I283" s="435">
        <f t="shared" si="3"/>
        <v>0</v>
      </c>
      <c r="J283" s="417"/>
      <c r="K283" s="418"/>
      <c r="L283" s="418"/>
      <c r="M283" s="418"/>
      <c r="N283" s="418"/>
      <c r="O283" s="420"/>
      <c r="P283" s="421"/>
      <c r="Q283" s="421"/>
      <c r="R283" s="421"/>
      <c r="S283" s="421"/>
      <c r="T283" s="421"/>
      <c r="U283" s="421"/>
      <c r="V283" s="421"/>
      <c r="W283" s="421"/>
      <c r="X283" s="421"/>
      <c r="Y283" s="421"/>
      <c r="Z283" s="421"/>
      <c r="AA283" s="421"/>
      <c r="AB283" s="421"/>
      <c r="AC283" s="421"/>
      <c r="AD283" s="421"/>
      <c r="AE283" s="421"/>
      <c r="AF283" s="421"/>
    </row>
    <row r="284" ht="15.75" customHeight="1">
      <c r="A284" s="440"/>
      <c r="B284" s="84" t="str">
        <f>IF(ISTEXT(A284),SUMIF('Codified Game Plan'!$A$3:$A$477,'Sales Forecast'!A284,'Codified Game Plan'!$F$3:$F$477),"")</f>
        <v/>
      </c>
      <c r="C284" s="430" t="str">
        <f t="array" ref="C284">IF(ISTEXT(A284),XLOOKUP($A284,'Crop Chart'!$A$5:$A$201,'Crop Chart'!$J$5:$J$201,0),"")</f>
        <v/>
      </c>
      <c r="D284" s="431" t="str">
        <f t="array" ref="D284">IF(ISTEXT(A284),XLOOKUP($A284,'Crop Chart'!$A$5:$A$201,'Crop Chart'!$L$5:$L$201,0),"")</f>
        <v/>
      </c>
      <c r="E284" s="432" t="str">
        <f t="array" ref="E284">IF(ISTEXT(A284),XLOOKUP($A284,'Crop Chart'!$A$5:$A$201,'Crop Chart'!$M$5:$M$201,0),"")</f>
        <v/>
      </c>
      <c r="F284" s="433" t="str">
        <f>IF(ISTEXT(A284),SUMIF('Codified Game Plan'!$A$3:$A$477,'Sales Forecast'!A284,'Codified Game Plan'!$J$3:$J$477),"")</f>
        <v/>
      </c>
      <c r="G284" s="431" t="str">
        <f t="shared" si="1"/>
        <v/>
      </c>
      <c r="H284" s="434" t="str">
        <f t="shared" si="2"/>
        <v/>
      </c>
      <c r="I284" s="435">
        <f t="shared" si="3"/>
        <v>0</v>
      </c>
      <c r="J284" s="417"/>
      <c r="K284" s="418"/>
      <c r="L284" s="418"/>
      <c r="M284" s="418"/>
      <c r="N284" s="418"/>
      <c r="O284" s="420"/>
      <c r="P284" s="421"/>
      <c r="Q284" s="421"/>
      <c r="R284" s="421"/>
      <c r="S284" s="421"/>
      <c r="T284" s="421"/>
      <c r="U284" s="421"/>
      <c r="V284" s="421"/>
      <c r="W284" s="421"/>
      <c r="X284" s="421"/>
      <c r="Y284" s="421"/>
      <c r="Z284" s="421"/>
      <c r="AA284" s="421"/>
      <c r="AB284" s="421"/>
      <c r="AC284" s="421"/>
      <c r="AD284" s="421"/>
      <c r="AE284" s="421"/>
      <c r="AF284" s="421"/>
    </row>
    <row r="285" ht="15.75" customHeight="1">
      <c r="A285" s="440"/>
      <c r="B285" s="84" t="str">
        <f>IF(ISTEXT(A285),SUMIF('Codified Game Plan'!$A$3:$A$477,'Sales Forecast'!A285,'Codified Game Plan'!$F$3:$F$477),"")</f>
        <v/>
      </c>
      <c r="C285" s="430" t="str">
        <f t="array" ref="C285">IF(ISTEXT(A285),XLOOKUP($A285,'Crop Chart'!$A$5:$A$201,'Crop Chart'!$J$5:$J$201,0),"")</f>
        <v/>
      </c>
      <c r="D285" s="431" t="str">
        <f t="array" ref="D285">IF(ISTEXT(A285),XLOOKUP($A285,'Crop Chart'!$A$5:$A$201,'Crop Chart'!$L$5:$L$201,0),"")</f>
        <v/>
      </c>
      <c r="E285" s="432" t="str">
        <f t="array" ref="E285">IF(ISTEXT(A285),XLOOKUP($A285,'Crop Chart'!$A$5:$A$201,'Crop Chart'!$M$5:$M$201,0),"")</f>
        <v/>
      </c>
      <c r="F285" s="433" t="str">
        <f>IF(ISTEXT(A285),SUMIF('Codified Game Plan'!$A$3:$A$477,'Sales Forecast'!A285,'Codified Game Plan'!$J$3:$J$477),"")</f>
        <v/>
      </c>
      <c r="G285" s="431" t="str">
        <f t="shared" si="1"/>
        <v/>
      </c>
      <c r="H285" s="434" t="str">
        <f t="shared" si="2"/>
        <v/>
      </c>
      <c r="I285" s="435">
        <f t="shared" si="3"/>
        <v>0</v>
      </c>
      <c r="J285" s="417"/>
      <c r="K285" s="418"/>
      <c r="L285" s="418"/>
      <c r="M285" s="418"/>
      <c r="N285" s="418"/>
      <c r="O285" s="420"/>
      <c r="P285" s="421"/>
      <c r="Q285" s="421"/>
      <c r="R285" s="421"/>
      <c r="S285" s="421"/>
      <c r="T285" s="421"/>
      <c r="U285" s="421"/>
      <c r="V285" s="421"/>
      <c r="W285" s="421"/>
      <c r="X285" s="421"/>
      <c r="Y285" s="421"/>
      <c r="Z285" s="421"/>
      <c r="AA285" s="421"/>
      <c r="AB285" s="421"/>
      <c r="AC285" s="421"/>
      <c r="AD285" s="421"/>
      <c r="AE285" s="421"/>
      <c r="AF285" s="421"/>
    </row>
    <row r="286" ht="15.75" customHeight="1">
      <c r="A286" s="440"/>
      <c r="B286" s="84" t="str">
        <f>IF(ISTEXT(A286),SUMIF('Codified Game Plan'!$A$3:$A$477,'Sales Forecast'!A286,'Codified Game Plan'!$F$3:$F$477),"")</f>
        <v/>
      </c>
      <c r="C286" s="430" t="str">
        <f t="array" ref="C286">IF(ISTEXT(A286),XLOOKUP($A286,'Crop Chart'!$A$5:$A$201,'Crop Chart'!$J$5:$J$201,0),"")</f>
        <v/>
      </c>
      <c r="D286" s="431" t="str">
        <f t="array" ref="D286">IF(ISTEXT(A286),XLOOKUP($A286,'Crop Chart'!$A$5:$A$201,'Crop Chart'!$L$5:$L$201,0),"")</f>
        <v/>
      </c>
      <c r="E286" s="432" t="str">
        <f t="array" ref="E286">IF(ISTEXT(A286),XLOOKUP($A286,'Crop Chart'!$A$5:$A$201,'Crop Chart'!$M$5:$M$201,0),"")</f>
        <v/>
      </c>
      <c r="F286" s="433" t="str">
        <f>IF(ISTEXT(A286),SUMIF('Codified Game Plan'!$A$3:$A$477,'Sales Forecast'!A286,'Codified Game Plan'!$J$3:$J$477),"")</f>
        <v/>
      </c>
      <c r="G286" s="431" t="str">
        <f t="shared" si="1"/>
        <v/>
      </c>
      <c r="H286" s="434" t="str">
        <f t="shared" si="2"/>
        <v/>
      </c>
      <c r="I286" s="435">
        <f t="shared" si="3"/>
        <v>0</v>
      </c>
      <c r="J286" s="417"/>
      <c r="K286" s="418"/>
      <c r="L286" s="418"/>
      <c r="M286" s="418"/>
      <c r="N286" s="418"/>
      <c r="O286" s="420"/>
      <c r="P286" s="421"/>
      <c r="Q286" s="421"/>
      <c r="R286" s="421"/>
      <c r="S286" s="421"/>
      <c r="T286" s="421"/>
      <c r="U286" s="421"/>
      <c r="V286" s="421"/>
      <c r="W286" s="421"/>
      <c r="X286" s="421"/>
      <c r="Y286" s="421"/>
      <c r="Z286" s="421"/>
      <c r="AA286" s="421"/>
      <c r="AB286" s="421"/>
      <c r="AC286" s="421"/>
      <c r="AD286" s="421"/>
      <c r="AE286" s="421"/>
      <c r="AF286" s="421"/>
    </row>
    <row r="287" ht="15.75" customHeight="1">
      <c r="A287" s="440"/>
      <c r="B287" s="84" t="str">
        <f>IF(ISTEXT(A287),SUMIF('Codified Game Plan'!$A$3:$A$477,'Sales Forecast'!A287,'Codified Game Plan'!$F$3:$F$477),"")</f>
        <v/>
      </c>
      <c r="C287" s="430" t="str">
        <f t="array" ref="C287">IF(ISTEXT(A287),XLOOKUP($A287,'Crop Chart'!$A$5:$A$201,'Crop Chart'!$J$5:$J$201,0),"")</f>
        <v/>
      </c>
      <c r="D287" s="431" t="str">
        <f t="array" ref="D287">IF(ISTEXT(A287),XLOOKUP($A287,'Crop Chart'!$A$5:$A$201,'Crop Chart'!$L$5:$L$201,0),"")</f>
        <v/>
      </c>
      <c r="E287" s="432" t="str">
        <f t="array" ref="E287">IF(ISTEXT(A287),XLOOKUP($A287,'Crop Chart'!$A$5:$A$201,'Crop Chart'!$M$5:$M$201,0),"")</f>
        <v/>
      </c>
      <c r="F287" s="433" t="str">
        <f>IF(ISTEXT(A287),SUMIF('Codified Game Plan'!$A$3:$A$477,'Sales Forecast'!A287,'Codified Game Plan'!$J$3:$J$477),"")</f>
        <v/>
      </c>
      <c r="G287" s="431" t="str">
        <f t="shared" si="1"/>
        <v/>
      </c>
      <c r="H287" s="434" t="str">
        <f t="shared" si="2"/>
        <v/>
      </c>
      <c r="I287" s="435">
        <f t="shared" si="3"/>
        <v>0</v>
      </c>
      <c r="J287" s="417"/>
      <c r="K287" s="418"/>
      <c r="L287" s="418"/>
      <c r="M287" s="418"/>
      <c r="N287" s="418"/>
      <c r="O287" s="420"/>
      <c r="P287" s="421"/>
      <c r="Q287" s="421"/>
      <c r="R287" s="421"/>
      <c r="S287" s="421"/>
      <c r="T287" s="421"/>
      <c r="U287" s="421"/>
      <c r="V287" s="421"/>
      <c r="W287" s="421"/>
      <c r="X287" s="421"/>
      <c r="Y287" s="421"/>
      <c r="Z287" s="421"/>
      <c r="AA287" s="421"/>
      <c r="AB287" s="421"/>
      <c r="AC287" s="421"/>
      <c r="AD287" s="421"/>
      <c r="AE287" s="421"/>
      <c r="AF287" s="421"/>
    </row>
    <row r="288" ht="15.75" customHeight="1">
      <c r="A288" s="440"/>
      <c r="B288" s="84" t="str">
        <f>IF(ISTEXT(A288),SUMIF('Codified Game Plan'!$A$3:$A$477,'Sales Forecast'!A288,'Codified Game Plan'!$F$3:$F$477),"")</f>
        <v/>
      </c>
      <c r="C288" s="430" t="str">
        <f t="array" ref="C288">IF(ISTEXT(A288),XLOOKUP($A288,'Crop Chart'!$A$5:$A$201,'Crop Chart'!$J$5:$J$201,0),"")</f>
        <v/>
      </c>
      <c r="D288" s="431" t="str">
        <f t="array" ref="D288">IF(ISTEXT(A288),XLOOKUP($A288,'Crop Chart'!$A$5:$A$201,'Crop Chart'!$L$5:$L$201,0),"")</f>
        <v/>
      </c>
      <c r="E288" s="432" t="str">
        <f t="array" ref="E288">IF(ISTEXT(A288),XLOOKUP($A288,'Crop Chart'!$A$5:$A$201,'Crop Chart'!$M$5:$M$201,0),"")</f>
        <v/>
      </c>
      <c r="F288" s="433" t="str">
        <f>IF(ISTEXT(A288),SUMIF('Codified Game Plan'!$A$3:$A$477,'Sales Forecast'!A288,'Codified Game Plan'!$J$3:$J$477),"")</f>
        <v/>
      </c>
      <c r="G288" s="431" t="str">
        <f t="shared" si="1"/>
        <v/>
      </c>
      <c r="H288" s="434" t="str">
        <f t="shared" si="2"/>
        <v/>
      </c>
      <c r="I288" s="435">
        <f t="shared" si="3"/>
        <v>0</v>
      </c>
      <c r="J288" s="417"/>
      <c r="K288" s="418"/>
      <c r="L288" s="418"/>
      <c r="M288" s="418"/>
      <c r="N288" s="418"/>
      <c r="O288" s="420"/>
      <c r="P288" s="421"/>
      <c r="Q288" s="421"/>
      <c r="R288" s="421"/>
      <c r="S288" s="421"/>
      <c r="T288" s="421"/>
      <c r="U288" s="421"/>
      <c r="V288" s="421"/>
      <c r="W288" s="421"/>
      <c r="X288" s="421"/>
      <c r="Y288" s="421"/>
      <c r="Z288" s="421"/>
      <c r="AA288" s="421"/>
      <c r="AB288" s="421"/>
      <c r="AC288" s="421"/>
      <c r="AD288" s="421"/>
      <c r="AE288" s="421"/>
      <c r="AF288" s="421"/>
    </row>
    <row r="289" ht="15.75" customHeight="1">
      <c r="A289" s="440"/>
      <c r="B289" s="84" t="str">
        <f>IF(ISTEXT(A289),SUMIF('Codified Game Plan'!$A$3:$A$477,'Sales Forecast'!A289,'Codified Game Plan'!$F$3:$F$477),"")</f>
        <v/>
      </c>
      <c r="C289" s="430" t="str">
        <f t="array" ref="C289">IF(ISTEXT(A289),XLOOKUP($A289,'Crop Chart'!$A$5:$A$201,'Crop Chart'!$J$5:$J$201,0),"")</f>
        <v/>
      </c>
      <c r="D289" s="431" t="str">
        <f t="array" ref="D289">IF(ISTEXT(A289),XLOOKUP($A289,'Crop Chart'!$A$5:$A$201,'Crop Chart'!$L$5:$L$201,0),"")</f>
        <v/>
      </c>
      <c r="E289" s="432" t="str">
        <f t="array" ref="E289">IF(ISTEXT(A289),XLOOKUP($A289,'Crop Chart'!$A$5:$A$201,'Crop Chart'!$M$5:$M$201,0),"")</f>
        <v/>
      </c>
      <c r="F289" s="433" t="str">
        <f>IF(ISTEXT(A289),SUMIF('Codified Game Plan'!$A$3:$A$477,'Sales Forecast'!A289,'Codified Game Plan'!$J$3:$J$477),"")</f>
        <v/>
      </c>
      <c r="G289" s="431" t="str">
        <f t="shared" si="1"/>
        <v/>
      </c>
      <c r="H289" s="434" t="str">
        <f t="shared" si="2"/>
        <v/>
      </c>
      <c r="I289" s="435">
        <f t="shared" si="3"/>
        <v>0</v>
      </c>
      <c r="J289" s="417"/>
      <c r="K289" s="418"/>
      <c r="L289" s="418"/>
      <c r="M289" s="418"/>
      <c r="N289" s="418"/>
      <c r="O289" s="420"/>
      <c r="P289" s="421"/>
      <c r="Q289" s="421"/>
      <c r="R289" s="421"/>
      <c r="S289" s="421"/>
      <c r="T289" s="421"/>
      <c r="U289" s="421"/>
      <c r="V289" s="421"/>
      <c r="W289" s="421"/>
      <c r="X289" s="421"/>
      <c r="Y289" s="421"/>
      <c r="Z289" s="421"/>
      <c r="AA289" s="421"/>
      <c r="AB289" s="421"/>
      <c r="AC289" s="421"/>
      <c r="AD289" s="421"/>
      <c r="AE289" s="421"/>
      <c r="AF289" s="421"/>
    </row>
    <row r="290" ht="15.75" customHeight="1">
      <c r="A290" s="440"/>
      <c r="B290" s="84" t="str">
        <f>IF(ISTEXT(A290),SUMIF('Codified Game Plan'!$A$3:$A$477,'Sales Forecast'!A290,'Codified Game Plan'!$F$3:$F$477),"")</f>
        <v/>
      </c>
      <c r="C290" s="430" t="str">
        <f t="array" ref="C290">IF(ISTEXT(A290),XLOOKUP($A290,'Crop Chart'!$A$5:$A$201,'Crop Chart'!$J$5:$J$201,0),"")</f>
        <v/>
      </c>
      <c r="D290" s="431" t="str">
        <f t="array" ref="D290">IF(ISTEXT(A290),XLOOKUP($A290,'Crop Chart'!$A$5:$A$201,'Crop Chart'!$L$5:$L$201,0),"")</f>
        <v/>
      </c>
      <c r="E290" s="432" t="str">
        <f t="array" ref="E290">IF(ISTEXT(A290),XLOOKUP($A290,'Crop Chart'!$A$5:$A$201,'Crop Chart'!$M$5:$M$201,0),"")</f>
        <v/>
      </c>
      <c r="F290" s="433" t="str">
        <f>IF(ISTEXT(A290),SUMIF('Codified Game Plan'!$A$3:$A$477,'Sales Forecast'!A290,'Codified Game Plan'!$J$3:$J$477),"")</f>
        <v/>
      </c>
      <c r="G290" s="431" t="str">
        <f t="shared" si="1"/>
        <v/>
      </c>
      <c r="H290" s="434" t="str">
        <f t="shared" si="2"/>
        <v/>
      </c>
      <c r="I290" s="435">
        <f t="shared" si="3"/>
        <v>0</v>
      </c>
      <c r="J290" s="417"/>
      <c r="K290" s="418"/>
      <c r="L290" s="418"/>
      <c r="M290" s="418"/>
      <c r="N290" s="418"/>
      <c r="O290" s="420"/>
      <c r="P290" s="421"/>
      <c r="Q290" s="421"/>
      <c r="R290" s="421"/>
      <c r="S290" s="421"/>
      <c r="T290" s="421"/>
      <c r="U290" s="421"/>
      <c r="V290" s="421"/>
      <c r="W290" s="421"/>
      <c r="X290" s="421"/>
      <c r="Y290" s="421"/>
      <c r="Z290" s="421"/>
      <c r="AA290" s="421"/>
      <c r="AB290" s="421"/>
      <c r="AC290" s="421"/>
      <c r="AD290" s="421"/>
      <c r="AE290" s="421"/>
      <c r="AF290" s="421"/>
    </row>
    <row r="291" ht="15.75" customHeight="1">
      <c r="A291" s="440"/>
      <c r="B291" s="84" t="str">
        <f>IF(ISTEXT(A291),SUMIF('Codified Game Plan'!$A$3:$A$477,'Sales Forecast'!A291,'Codified Game Plan'!$F$3:$F$477),"")</f>
        <v/>
      </c>
      <c r="C291" s="430" t="str">
        <f t="array" ref="C291">IF(ISTEXT(A291),XLOOKUP($A291,'Crop Chart'!$A$5:$A$201,'Crop Chart'!$J$5:$J$201,0),"")</f>
        <v/>
      </c>
      <c r="D291" s="431" t="str">
        <f t="array" ref="D291">IF(ISTEXT(A291),XLOOKUP($A291,'Crop Chart'!$A$5:$A$201,'Crop Chart'!$L$5:$L$201,0),"")</f>
        <v/>
      </c>
      <c r="E291" s="432" t="str">
        <f t="array" ref="E291">IF(ISTEXT(A291),XLOOKUP($A291,'Crop Chart'!$A$5:$A$201,'Crop Chart'!$M$5:$M$201,0),"")</f>
        <v/>
      </c>
      <c r="F291" s="433" t="str">
        <f>IF(ISTEXT(A291),SUMIF('Codified Game Plan'!$A$3:$A$477,'Sales Forecast'!A291,'Codified Game Plan'!$J$3:$J$477),"")</f>
        <v/>
      </c>
      <c r="G291" s="431" t="str">
        <f t="shared" si="1"/>
        <v/>
      </c>
      <c r="H291" s="434" t="str">
        <f t="shared" si="2"/>
        <v/>
      </c>
      <c r="I291" s="435">
        <f t="shared" si="3"/>
        <v>0</v>
      </c>
      <c r="J291" s="417"/>
      <c r="K291" s="418"/>
      <c r="L291" s="418"/>
      <c r="M291" s="418"/>
      <c r="N291" s="418"/>
      <c r="O291" s="420"/>
      <c r="P291" s="421"/>
      <c r="Q291" s="421"/>
      <c r="R291" s="421"/>
      <c r="S291" s="421"/>
      <c r="T291" s="421"/>
      <c r="U291" s="421"/>
      <c r="V291" s="421"/>
      <c r="W291" s="421"/>
      <c r="X291" s="421"/>
      <c r="Y291" s="421"/>
      <c r="Z291" s="421"/>
      <c r="AA291" s="421"/>
      <c r="AB291" s="421"/>
      <c r="AC291" s="421"/>
      <c r="AD291" s="421"/>
      <c r="AE291" s="421"/>
      <c r="AF291" s="421"/>
    </row>
    <row r="292" ht="15.75" customHeight="1">
      <c r="A292" s="440"/>
      <c r="B292" s="84" t="str">
        <f>IF(ISTEXT(A292),SUMIF('Codified Game Plan'!$A$3:$A$477,'Sales Forecast'!A292,'Codified Game Plan'!$F$3:$F$477),"")</f>
        <v/>
      </c>
      <c r="C292" s="430" t="str">
        <f t="array" ref="C292">IF(ISTEXT(A292),XLOOKUP($A292,'Crop Chart'!$A$5:$A$201,'Crop Chart'!$J$5:$J$201,0),"")</f>
        <v/>
      </c>
      <c r="D292" s="431" t="str">
        <f t="array" ref="D292">IF(ISTEXT(A292),XLOOKUP($A292,'Crop Chart'!$A$5:$A$201,'Crop Chart'!$L$5:$L$201,0),"")</f>
        <v/>
      </c>
      <c r="E292" s="432" t="str">
        <f t="array" ref="E292">IF(ISTEXT(A292),XLOOKUP($A292,'Crop Chart'!$A$5:$A$201,'Crop Chart'!$M$5:$M$201,0),"")</f>
        <v/>
      </c>
      <c r="F292" s="433" t="str">
        <f>IF(ISTEXT(A292),SUMIF('Codified Game Plan'!$A$3:$A$477,'Sales Forecast'!A292,'Codified Game Plan'!$J$3:$J$477),"")</f>
        <v/>
      </c>
      <c r="G292" s="431" t="str">
        <f t="shared" si="1"/>
        <v/>
      </c>
      <c r="H292" s="434" t="str">
        <f t="shared" si="2"/>
        <v/>
      </c>
      <c r="I292" s="435">
        <f t="shared" si="3"/>
        <v>0</v>
      </c>
      <c r="J292" s="417"/>
      <c r="K292" s="418"/>
      <c r="L292" s="418"/>
      <c r="M292" s="418"/>
      <c r="N292" s="418"/>
      <c r="O292" s="420"/>
      <c r="P292" s="421"/>
      <c r="Q292" s="421"/>
      <c r="R292" s="421"/>
      <c r="S292" s="421"/>
      <c r="T292" s="421"/>
      <c r="U292" s="421"/>
      <c r="V292" s="421"/>
      <c r="W292" s="421"/>
      <c r="X292" s="421"/>
      <c r="Y292" s="421"/>
      <c r="Z292" s="421"/>
      <c r="AA292" s="421"/>
      <c r="AB292" s="421"/>
      <c r="AC292" s="421"/>
      <c r="AD292" s="421"/>
      <c r="AE292" s="421"/>
      <c r="AF292" s="421"/>
    </row>
    <row r="293" ht="15.75" customHeight="1">
      <c r="A293" s="440"/>
      <c r="B293" s="84" t="str">
        <f>IF(ISTEXT(A293),SUMIF('Codified Game Plan'!$A$3:$A$477,'Sales Forecast'!A293,'Codified Game Plan'!$F$3:$F$477),"")</f>
        <v/>
      </c>
      <c r="C293" s="430" t="str">
        <f t="array" ref="C293">IF(ISTEXT(A293),XLOOKUP($A293,'Crop Chart'!$A$5:$A$201,'Crop Chart'!$J$5:$J$201,0),"")</f>
        <v/>
      </c>
      <c r="D293" s="431" t="str">
        <f t="array" ref="D293">IF(ISTEXT(A293),XLOOKUP($A293,'Crop Chart'!$A$5:$A$201,'Crop Chart'!$L$5:$L$201,0),"")</f>
        <v/>
      </c>
      <c r="E293" s="432" t="str">
        <f t="array" ref="E293">IF(ISTEXT(A293),XLOOKUP($A293,'Crop Chart'!$A$5:$A$201,'Crop Chart'!$M$5:$M$201,0),"")</f>
        <v/>
      </c>
      <c r="F293" s="433" t="str">
        <f>IF(ISTEXT(A293),SUMIF('Codified Game Plan'!$A$3:$A$477,'Sales Forecast'!A293,'Codified Game Plan'!$J$3:$J$477),"")</f>
        <v/>
      </c>
      <c r="G293" s="431" t="str">
        <f t="shared" si="1"/>
        <v/>
      </c>
      <c r="H293" s="434" t="str">
        <f t="shared" si="2"/>
        <v/>
      </c>
      <c r="I293" s="435">
        <f t="shared" si="3"/>
        <v>0</v>
      </c>
      <c r="J293" s="417"/>
      <c r="K293" s="418"/>
      <c r="L293" s="418"/>
      <c r="M293" s="418"/>
      <c r="N293" s="418"/>
      <c r="O293" s="420"/>
      <c r="P293" s="421"/>
      <c r="Q293" s="421"/>
      <c r="R293" s="421"/>
      <c r="S293" s="421"/>
      <c r="T293" s="421"/>
      <c r="U293" s="421"/>
      <c r="V293" s="421"/>
      <c r="W293" s="421"/>
      <c r="X293" s="421"/>
      <c r="Y293" s="421"/>
      <c r="Z293" s="421"/>
      <c r="AA293" s="421"/>
      <c r="AB293" s="421"/>
      <c r="AC293" s="421"/>
      <c r="AD293" s="421"/>
      <c r="AE293" s="421"/>
      <c r="AF293" s="421"/>
    </row>
    <row r="294" ht="15.75" customHeight="1">
      <c r="A294" s="440"/>
      <c r="B294" s="84" t="str">
        <f>IF(ISTEXT(A294),SUMIF('Codified Game Plan'!$A$3:$A$477,'Sales Forecast'!A294,'Codified Game Plan'!$F$3:$F$477),"")</f>
        <v/>
      </c>
      <c r="C294" s="430" t="str">
        <f t="array" ref="C294">IF(ISTEXT(A294),XLOOKUP($A294,'Crop Chart'!$A$5:$A$201,'Crop Chart'!$J$5:$J$201,0),"")</f>
        <v/>
      </c>
      <c r="D294" s="431" t="str">
        <f t="array" ref="D294">IF(ISTEXT(A294),XLOOKUP($A294,'Crop Chart'!$A$5:$A$201,'Crop Chart'!$L$5:$L$201,0),"")</f>
        <v/>
      </c>
      <c r="E294" s="432" t="str">
        <f t="array" ref="E294">IF(ISTEXT(A294),XLOOKUP($A294,'Crop Chart'!$A$5:$A$201,'Crop Chart'!$M$5:$M$201,0),"")</f>
        <v/>
      </c>
      <c r="F294" s="433" t="str">
        <f>IF(ISTEXT(A294),SUMIF('Codified Game Plan'!$A$3:$A$477,'Sales Forecast'!A294,'Codified Game Plan'!$J$3:$J$477),"")</f>
        <v/>
      </c>
      <c r="G294" s="431" t="str">
        <f t="shared" si="1"/>
        <v/>
      </c>
      <c r="H294" s="434" t="str">
        <f t="shared" si="2"/>
        <v/>
      </c>
      <c r="I294" s="435">
        <f t="shared" si="3"/>
        <v>0</v>
      </c>
      <c r="J294" s="417"/>
      <c r="K294" s="418"/>
      <c r="L294" s="418"/>
      <c r="M294" s="418"/>
      <c r="N294" s="418"/>
      <c r="O294" s="420"/>
      <c r="P294" s="421"/>
      <c r="Q294" s="421"/>
      <c r="R294" s="421"/>
      <c r="S294" s="421"/>
      <c r="T294" s="421"/>
      <c r="U294" s="421"/>
      <c r="V294" s="421"/>
      <c r="W294" s="421"/>
      <c r="X294" s="421"/>
      <c r="Y294" s="421"/>
      <c r="Z294" s="421"/>
      <c r="AA294" s="421"/>
      <c r="AB294" s="421"/>
      <c r="AC294" s="421"/>
      <c r="AD294" s="421"/>
      <c r="AE294" s="421"/>
      <c r="AF294" s="421"/>
    </row>
    <row r="295" ht="15.75" customHeight="1">
      <c r="A295" s="440"/>
      <c r="B295" s="84" t="str">
        <f>IF(ISTEXT(A295),SUMIF('Codified Game Plan'!$A$3:$A$477,'Sales Forecast'!A295,'Codified Game Plan'!$F$3:$F$477),"")</f>
        <v/>
      </c>
      <c r="C295" s="430" t="str">
        <f t="array" ref="C295">IF(ISTEXT(A295),XLOOKUP($A295,'Crop Chart'!$A$5:$A$201,'Crop Chart'!$J$5:$J$201,0),"")</f>
        <v/>
      </c>
      <c r="D295" s="431" t="str">
        <f t="array" ref="D295">IF(ISTEXT(A295),XLOOKUP($A295,'Crop Chart'!$A$5:$A$201,'Crop Chart'!$L$5:$L$201,0),"")</f>
        <v/>
      </c>
      <c r="E295" s="432" t="str">
        <f t="array" ref="E295">IF(ISTEXT(A295),XLOOKUP($A295,'Crop Chart'!$A$5:$A$201,'Crop Chart'!$M$5:$M$201,0),"")</f>
        <v/>
      </c>
      <c r="F295" s="433" t="str">
        <f>IF(ISTEXT(A295),SUMIF('Codified Game Plan'!$A$3:$A$477,'Sales Forecast'!A295,'Codified Game Plan'!$J$3:$J$477),"")</f>
        <v/>
      </c>
      <c r="G295" s="431" t="str">
        <f t="shared" si="1"/>
        <v/>
      </c>
      <c r="H295" s="434" t="str">
        <f t="shared" si="2"/>
        <v/>
      </c>
      <c r="I295" s="435">
        <f t="shared" si="3"/>
        <v>0</v>
      </c>
      <c r="J295" s="417"/>
      <c r="K295" s="418"/>
      <c r="L295" s="418"/>
      <c r="M295" s="418"/>
      <c r="N295" s="418"/>
      <c r="O295" s="420"/>
      <c r="P295" s="421"/>
      <c r="Q295" s="421"/>
      <c r="R295" s="421"/>
      <c r="S295" s="421"/>
      <c r="T295" s="421"/>
      <c r="U295" s="421"/>
      <c r="V295" s="421"/>
      <c r="W295" s="421"/>
      <c r="X295" s="421"/>
      <c r="Y295" s="421"/>
      <c r="Z295" s="421"/>
      <c r="AA295" s="421"/>
      <c r="AB295" s="421"/>
      <c r="AC295" s="421"/>
      <c r="AD295" s="421"/>
      <c r="AE295" s="421"/>
      <c r="AF295" s="421"/>
    </row>
    <row r="296" ht="15.75" customHeight="1">
      <c r="A296" s="440"/>
      <c r="B296" s="84" t="str">
        <f>IF(ISTEXT(A296),SUMIF('Codified Game Plan'!$A$3:$A$477,'Sales Forecast'!A296,'Codified Game Plan'!$F$3:$F$477),"")</f>
        <v/>
      </c>
      <c r="C296" s="430" t="str">
        <f t="array" ref="C296">IF(ISTEXT(A296),XLOOKUP($A296,'Crop Chart'!$A$5:$A$201,'Crop Chart'!$J$5:$J$201,0),"")</f>
        <v/>
      </c>
      <c r="D296" s="431" t="str">
        <f t="array" ref="D296">IF(ISTEXT(A296),XLOOKUP($A296,'Crop Chart'!$A$5:$A$201,'Crop Chart'!$L$5:$L$201,0),"")</f>
        <v/>
      </c>
      <c r="E296" s="432" t="str">
        <f t="array" ref="E296">IF(ISTEXT(A296),XLOOKUP($A296,'Crop Chart'!$A$5:$A$201,'Crop Chart'!$M$5:$M$201,0),"")</f>
        <v/>
      </c>
      <c r="F296" s="433" t="str">
        <f>IF(ISTEXT(A296),SUMIF('Codified Game Plan'!$A$3:$A$477,'Sales Forecast'!A296,'Codified Game Plan'!$J$3:$J$477),"")</f>
        <v/>
      </c>
      <c r="G296" s="431" t="str">
        <f t="shared" si="1"/>
        <v/>
      </c>
      <c r="H296" s="434" t="str">
        <f t="shared" si="2"/>
        <v/>
      </c>
      <c r="I296" s="435">
        <f t="shared" si="3"/>
        <v>0</v>
      </c>
      <c r="J296" s="417"/>
      <c r="K296" s="418"/>
      <c r="L296" s="418"/>
      <c r="M296" s="418"/>
      <c r="N296" s="418"/>
      <c r="O296" s="420"/>
      <c r="P296" s="421"/>
      <c r="Q296" s="421"/>
      <c r="R296" s="421"/>
      <c r="S296" s="421"/>
      <c r="T296" s="421"/>
      <c r="U296" s="421"/>
      <c r="V296" s="421"/>
      <c r="W296" s="421"/>
      <c r="X296" s="421"/>
      <c r="Y296" s="421"/>
      <c r="Z296" s="421"/>
      <c r="AA296" s="421"/>
      <c r="AB296" s="421"/>
      <c r="AC296" s="421"/>
      <c r="AD296" s="421"/>
      <c r="AE296" s="421"/>
      <c r="AF296" s="421"/>
    </row>
    <row r="297" ht="15.75" customHeight="1">
      <c r="A297" s="440"/>
      <c r="B297" s="84" t="str">
        <f>IF(ISTEXT(A297),SUMIF('Codified Game Plan'!$A$3:$A$477,'Sales Forecast'!A297,'Codified Game Plan'!$F$3:$F$477),"")</f>
        <v/>
      </c>
      <c r="C297" s="430" t="str">
        <f t="array" ref="C297">IF(ISTEXT(A297),XLOOKUP($A297,'Crop Chart'!$A$5:$A$201,'Crop Chart'!$J$5:$J$201,0),"")</f>
        <v/>
      </c>
      <c r="D297" s="431" t="str">
        <f t="array" ref="D297">IF(ISTEXT(A297),XLOOKUP($A297,'Crop Chart'!$A$5:$A$201,'Crop Chart'!$L$5:$L$201,0),"")</f>
        <v/>
      </c>
      <c r="E297" s="432" t="str">
        <f t="array" ref="E297">IF(ISTEXT(A297),XLOOKUP($A297,'Crop Chart'!$A$5:$A$201,'Crop Chart'!$M$5:$M$201,0),"")</f>
        <v/>
      </c>
      <c r="F297" s="433" t="str">
        <f>IF(ISTEXT(A297),SUMIF('Codified Game Plan'!$A$3:$A$477,'Sales Forecast'!A297,'Codified Game Plan'!$J$3:$J$477),"")</f>
        <v/>
      </c>
      <c r="G297" s="431" t="str">
        <f t="shared" si="1"/>
        <v/>
      </c>
      <c r="H297" s="434" t="str">
        <f t="shared" si="2"/>
        <v/>
      </c>
      <c r="I297" s="435">
        <f t="shared" si="3"/>
        <v>0</v>
      </c>
      <c r="J297" s="417"/>
      <c r="K297" s="418"/>
      <c r="L297" s="418"/>
      <c r="M297" s="418"/>
      <c r="N297" s="418"/>
      <c r="O297" s="420"/>
      <c r="P297" s="421"/>
      <c r="Q297" s="421"/>
      <c r="R297" s="421"/>
      <c r="S297" s="421"/>
      <c r="T297" s="421"/>
      <c r="U297" s="421"/>
      <c r="V297" s="421"/>
      <c r="W297" s="421"/>
      <c r="X297" s="421"/>
      <c r="Y297" s="421"/>
      <c r="Z297" s="421"/>
      <c r="AA297" s="421"/>
      <c r="AB297" s="421"/>
      <c r="AC297" s="421"/>
      <c r="AD297" s="421"/>
      <c r="AE297" s="421"/>
      <c r="AF297" s="421"/>
    </row>
    <row r="298" ht="15.75" customHeight="1">
      <c r="A298" s="440"/>
      <c r="B298" s="84" t="str">
        <f>IF(ISTEXT(A298),SUMIF('Codified Game Plan'!$A$3:$A$477,'Sales Forecast'!A298,'Codified Game Plan'!$F$3:$F$477),"")</f>
        <v/>
      </c>
      <c r="C298" s="430" t="str">
        <f t="array" ref="C298">IF(ISTEXT(A298),XLOOKUP($A298,'Crop Chart'!$A$5:$A$201,'Crop Chart'!$J$5:$J$201,0),"")</f>
        <v/>
      </c>
      <c r="D298" s="431" t="str">
        <f t="array" ref="D298">IF(ISTEXT(A298),XLOOKUP($A298,'Crop Chart'!$A$5:$A$201,'Crop Chart'!$L$5:$L$201,0),"")</f>
        <v/>
      </c>
      <c r="E298" s="432" t="str">
        <f t="array" ref="E298">IF(ISTEXT(A298),XLOOKUP($A298,'Crop Chart'!$A$5:$A$201,'Crop Chart'!$M$5:$M$201,0),"")</f>
        <v/>
      </c>
      <c r="F298" s="433" t="str">
        <f>IF(ISTEXT(A298),SUMIF('Codified Game Plan'!$A$3:$A$477,'Sales Forecast'!A298,'Codified Game Plan'!$J$3:$J$477),"")</f>
        <v/>
      </c>
      <c r="G298" s="431" t="str">
        <f t="shared" si="1"/>
        <v/>
      </c>
      <c r="H298" s="434" t="str">
        <f t="shared" si="2"/>
        <v/>
      </c>
      <c r="I298" s="435">
        <f t="shared" si="3"/>
        <v>0</v>
      </c>
      <c r="J298" s="417"/>
      <c r="K298" s="418"/>
      <c r="L298" s="418"/>
      <c r="M298" s="418"/>
      <c r="N298" s="418"/>
      <c r="O298" s="420"/>
      <c r="P298" s="421"/>
      <c r="Q298" s="421"/>
      <c r="R298" s="421"/>
      <c r="S298" s="421"/>
      <c r="T298" s="421"/>
      <c r="U298" s="421"/>
      <c r="V298" s="421"/>
      <c r="W298" s="421"/>
      <c r="X298" s="421"/>
      <c r="Y298" s="421"/>
      <c r="Z298" s="421"/>
      <c r="AA298" s="421"/>
      <c r="AB298" s="421"/>
      <c r="AC298" s="421"/>
      <c r="AD298" s="421"/>
      <c r="AE298" s="421"/>
      <c r="AF298" s="421"/>
    </row>
    <row r="299" ht="15.75" customHeight="1">
      <c r="A299" s="440"/>
      <c r="B299" s="84" t="str">
        <f>IF(ISTEXT(A299),SUMIF('Codified Game Plan'!$A$3:$A$477,'Sales Forecast'!A299,'Codified Game Plan'!$F$3:$F$477),"")</f>
        <v/>
      </c>
      <c r="C299" s="430" t="str">
        <f t="array" ref="C299">IF(ISTEXT(A299),XLOOKUP($A299,'Crop Chart'!$A$5:$A$201,'Crop Chart'!$J$5:$J$201,0),"")</f>
        <v/>
      </c>
      <c r="D299" s="431" t="str">
        <f t="array" ref="D299">IF(ISTEXT(A299),XLOOKUP($A299,'Crop Chart'!$A$5:$A$201,'Crop Chart'!$L$5:$L$201,0),"")</f>
        <v/>
      </c>
      <c r="E299" s="432" t="str">
        <f t="array" ref="E299">IF(ISTEXT(A299),XLOOKUP($A299,'Crop Chart'!$A$5:$A$201,'Crop Chart'!$M$5:$M$201,0),"")</f>
        <v/>
      </c>
      <c r="F299" s="433" t="str">
        <f>IF(ISTEXT(A299),SUMIF('Codified Game Plan'!$A$3:$A$477,'Sales Forecast'!A299,'Codified Game Plan'!$J$3:$J$477),"")</f>
        <v/>
      </c>
      <c r="G299" s="431" t="str">
        <f t="shared" si="1"/>
        <v/>
      </c>
      <c r="H299" s="434" t="str">
        <f t="shared" si="2"/>
        <v/>
      </c>
      <c r="I299" s="435">
        <f t="shared" si="3"/>
        <v>0</v>
      </c>
      <c r="J299" s="417"/>
      <c r="K299" s="418"/>
      <c r="L299" s="418"/>
      <c r="M299" s="418"/>
      <c r="N299" s="418"/>
      <c r="O299" s="420"/>
      <c r="P299" s="421"/>
      <c r="Q299" s="421"/>
      <c r="R299" s="421"/>
      <c r="S299" s="421"/>
      <c r="T299" s="421"/>
      <c r="U299" s="421"/>
      <c r="V299" s="421"/>
      <c r="W299" s="421"/>
      <c r="X299" s="421"/>
      <c r="Y299" s="421"/>
      <c r="Z299" s="421"/>
      <c r="AA299" s="421"/>
      <c r="AB299" s="421"/>
      <c r="AC299" s="421"/>
      <c r="AD299" s="421"/>
      <c r="AE299" s="421"/>
      <c r="AF299" s="421"/>
    </row>
    <row r="300" ht="15.75" customHeight="1">
      <c r="A300" s="440"/>
      <c r="B300" s="84" t="str">
        <f>IF(ISTEXT(A300),SUMIF('Codified Game Plan'!$A$3:$A$477,'Sales Forecast'!A300,'Codified Game Plan'!$F$3:$F$477),"")</f>
        <v/>
      </c>
      <c r="C300" s="430" t="str">
        <f t="array" ref="C300">IF(ISTEXT(A300),XLOOKUP($A300,'Crop Chart'!$A$5:$A$201,'Crop Chart'!$J$5:$J$201,0),"")</f>
        <v/>
      </c>
      <c r="D300" s="431" t="str">
        <f t="array" ref="D300">IF(ISTEXT(A300),XLOOKUP($A300,'Crop Chart'!$A$5:$A$201,'Crop Chart'!$L$5:$L$201,0),"")</f>
        <v/>
      </c>
      <c r="E300" s="432" t="str">
        <f t="array" ref="E300">IF(ISTEXT(A300),XLOOKUP($A300,'Crop Chart'!$A$5:$A$201,'Crop Chart'!$M$5:$M$201,0),"")</f>
        <v/>
      </c>
      <c r="F300" s="433" t="str">
        <f>IF(ISTEXT(A300),SUMIF('Codified Game Plan'!$A$3:$A$477,'Sales Forecast'!A300,'Codified Game Plan'!$J$3:$J$477),"")</f>
        <v/>
      </c>
      <c r="G300" s="431" t="str">
        <f t="shared" si="1"/>
        <v/>
      </c>
      <c r="H300" s="434" t="str">
        <f t="shared" si="2"/>
        <v/>
      </c>
      <c r="I300" s="435">
        <f t="shared" si="3"/>
        <v>0</v>
      </c>
      <c r="J300" s="417"/>
      <c r="K300" s="418"/>
      <c r="L300" s="418"/>
      <c r="M300" s="418"/>
      <c r="N300" s="418"/>
      <c r="O300" s="420"/>
      <c r="P300" s="421"/>
      <c r="Q300" s="421"/>
      <c r="R300" s="421"/>
      <c r="S300" s="421"/>
      <c r="T300" s="421"/>
      <c r="U300" s="421"/>
      <c r="V300" s="421"/>
      <c r="W300" s="421"/>
      <c r="X300" s="421"/>
      <c r="Y300" s="421"/>
      <c r="Z300" s="421"/>
      <c r="AA300" s="421"/>
      <c r="AB300" s="421"/>
      <c r="AC300" s="421"/>
      <c r="AD300" s="421"/>
      <c r="AE300" s="421"/>
      <c r="AF300" s="421"/>
    </row>
    <row r="301" ht="15.75" customHeight="1">
      <c r="A301" s="440"/>
      <c r="B301" s="84" t="str">
        <f>IF(ISTEXT(A301),SUMIF('Codified Game Plan'!$A$3:$A$477,'Sales Forecast'!A301,'Codified Game Plan'!$F$3:$F$477),"")</f>
        <v/>
      </c>
      <c r="C301" s="430" t="str">
        <f t="array" ref="C301">IF(ISTEXT(A301),XLOOKUP($A301,'Crop Chart'!$A$5:$A$201,'Crop Chart'!$J$5:$J$201,0),"")</f>
        <v/>
      </c>
      <c r="D301" s="431" t="str">
        <f t="array" ref="D301">IF(ISTEXT(A301),XLOOKUP($A301,'Crop Chart'!$A$5:$A$201,'Crop Chart'!$L$5:$L$201,0),"")</f>
        <v/>
      </c>
      <c r="E301" s="432" t="str">
        <f t="array" ref="E301">IF(ISTEXT(A301),XLOOKUP($A301,'Crop Chart'!$A$5:$A$201,'Crop Chart'!$M$5:$M$201,0),"")</f>
        <v/>
      </c>
      <c r="F301" s="433" t="str">
        <f>IF(ISTEXT(A301),SUMIF('Codified Game Plan'!$A$3:$A$477,'Sales Forecast'!A301,'Codified Game Plan'!$J$3:$J$477),"")</f>
        <v/>
      </c>
      <c r="G301" s="431" t="str">
        <f t="shared" si="1"/>
        <v/>
      </c>
      <c r="H301" s="434" t="str">
        <f t="shared" si="2"/>
        <v/>
      </c>
      <c r="I301" s="435">
        <f t="shared" si="3"/>
        <v>0</v>
      </c>
      <c r="J301" s="417"/>
      <c r="K301" s="418"/>
      <c r="L301" s="418"/>
      <c r="M301" s="418"/>
      <c r="N301" s="418"/>
      <c r="O301" s="420"/>
      <c r="P301" s="421"/>
      <c r="Q301" s="421"/>
      <c r="R301" s="421"/>
      <c r="S301" s="421"/>
      <c r="T301" s="421"/>
      <c r="U301" s="421"/>
      <c r="V301" s="421"/>
      <c r="W301" s="421"/>
      <c r="X301" s="421"/>
      <c r="Y301" s="421"/>
      <c r="Z301" s="421"/>
      <c r="AA301" s="421"/>
      <c r="AB301" s="421"/>
      <c r="AC301" s="421"/>
      <c r="AD301" s="421"/>
      <c r="AE301" s="421"/>
      <c r="AF301" s="421"/>
    </row>
    <row r="302" ht="15.75" customHeight="1">
      <c r="A302" s="440"/>
      <c r="B302" s="84" t="str">
        <f>IF(ISTEXT(A302),SUMIF('Codified Game Plan'!$A$3:$A$477,'Sales Forecast'!A302,'Codified Game Plan'!$F$3:$F$477),"")</f>
        <v/>
      </c>
      <c r="C302" s="430" t="str">
        <f t="array" ref="C302">IF(ISTEXT(A302),XLOOKUP($A302,'Crop Chart'!$A$5:$A$201,'Crop Chart'!$J$5:$J$201,0),"")</f>
        <v/>
      </c>
      <c r="D302" s="431" t="str">
        <f t="array" ref="D302">IF(ISTEXT(A302),XLOOKUP($A302,'Crop Chart'!$A$5:$A$201,'Crop Chart'!$L$5:$L$201,0),"")</f>
        <v/>
      </c>
      <c r="E302" s="432" t="str">
        <f t="array" ref="E302">IF(ISTEXT(A302),XLOOKUP($A302,'Crop Chart'!$A$5:$A$201,'Crop Chart'!$M$5:$M$201,0),"")</f>
        <v/>
      </c>
      <c r="F302" s="433" t="str">
        <f>IF(ISTEXT(A302),SUMIF('Codified Game Plan'!$A$3:$A$477,'Sales Forecast'!A302,'Codified Game Plan'!$J$3:$J$477),"")</f>
        <v/>
      </c>
      <c r="G302" s="431" t="str">
        <f t="shared" si="1"/>
        <v/>
      </c>
      <c r="H302" s="434" t="str">
        <f t="shared" si="2"/>
        <v/>
      </c>
      <c r="I302" s="435">
        <f t="shared" si="3"/>
        <v>0</v>
      </c>
      <c r="J302" s="417"/>
      <c r="K302" s="418"/>
      <c r="L302" s="418"/>
      <c r="M302" s="418"/>
      <c r="N302" s="418"/>
      <c r="O302" s="420"/>
      <c r="P302" s="421"/>
      <c r="Q302" s="421"/>
      <c r="R302" s="421"/>
      <c r="S302" s="421"/>
      <c r="T302" s="421"/>
      <c r="U302" s="421"/>
      <c r="V302" s="421"/>
      <c r="W302" s="421"/>
      <c r="X302" s="421"/>
      <c r="Y302" s="421"/>
      <c r="Z302" s="421"/>
      <c r="AA302" s="421"/>
      <c r="AB302" s="421"/>
      <c r="AC302" s="421"/>
      <c r="AD302" s="421"/>
      <c r="AE302" s="421"/>
      <c r="AF302" s="421"/>
    </row>
    <row r="303" ht="15.75" customHeight="1">
      <c r="A303" s="440"/>
      <c r="B303" s="84" t="str">
        <f>IF(ISTEXT(A303),SUMIF('Codified Game Plan'!$A$3:$A$477,'Sales Forecast'!A303,'Codified Game Plan'!$F$3:$F$477),"")</f>
        <v/>
      </c>
      <c r="C303" s="430" t="str">
        <f t="array" ref="C303">IF(ISTEXT(A303),XLOOKUP($A303,'Crop Chart'!$A$5:$A$201,'Crop Chart'!$J$5:$J$201,0),"")</f>
        <v/>
      </c>
      <c r="D303" s="431" t="str">
        <f t="array" ref="D303">IF(ISTEXT(A303),XLOOKUP($A303,'Crop Chart'!$A$5:$A$201,'Crop Chart'!$L$5:$L$201,0),"")</f>
        <v/>
      </c>
      <c r="E303" s="432" t="str">
        <f t="array" ref="E303">IF(ISTEXT(A303),XLOOKUP($A303,'Crop Chart'!$A$5:$A$201,'Crop Chart'!$M$5:$M$201,0),"")</f>
        <v/>
      </c>
      <c r="F303" s="433" t="str">
        <f>IF(ISTEXT(A303),SUMIF('Codified Game Plan'!$A$3:$A$477,'Sales Forecast'!A303,'Codified Game Plan'!$J$3:$J$477),"")</f>
        <v/>
      </c>
      <c r="G303" s="431" t="str">
        <f t="shared" si="1"/>
        <v/>
      </c>
      <c r="H303" s="434" t="str">
        <f t="shared" si="2"/>
        <v/>
      </c>
      <c r="I303" s="435">
        <f t="shared" si="3"/>
        <v>0</v>
      </c>
      <c r="J303" s="417"/>
      <c r="K303" s="418"/>
      <c r="L303" s="418"/>
      <c r="M303" s="418"/>
      <c r="N303" s="418"/>
      <c r="O303" s="420"/>
      <c r="P303" s="421"/>
      <c r="Q303" s="421"/>
      <c r="R303" s="421"/>
      <c r="S303" s="421"/>
      <c r="T303" s="421"/>
      <c r="U303" s="421"/>
      <c r="V303" s="421"/>
      <c r="W303" s="421"/>
      <c r="X303" s="421"/>
      <c r="Y303" s="421"/>
      <c r="Z303" s="421"/>
      <c r="AA303" s="421"/>
      <c r="AB303" s="421"/>
      <c r="AC303" s="421"/>
      <c r="AD303" s="421"/>
      <c r="AE303" s="421"/>
      <c r="AF303" s="421"/>
    </row>
    <row r="304" ht="15.75" customHeight="1">
      <c r="A304" s="440"/>
      <c r="B304" s="84" t="str">
        <f>IF(ISTEXT(A304),SUMIF('Codified Game Plan'!$A$3:$A$477,'Sales Forecast'!A304,'Codified Game Plan'!$F$3:$F$477),"")</f>
        <v/>
      </c>
      <c r="C304" s="430" t="str">
        <f t="array" ref="C304">IF(ISTEXT(A304),XLOOKUP($A304,'Crop Chart'!$A$5:$A$201,'Crop Chart'!$J$5:$J$201,0),"")</f>
        <v/>
      </c>
      <c r="D304" s="431" t="str">
        <f t="array" ref="D304">IF(ISTEXT(A304),XLOOKUP($A304,'Crop Chart'!$A$5:$A$201,'Crop Chart'!$L$5:$L$201,0),"")</f>
        <v/>
      </c>
      <c r="E304" s="432" t="str">
        <f t="array" ref="E304">IF(ISTEXT(A304),XLOOKUP($A304,'Crop Chart'!$A$5:$A$201,'Crop Chart'!$M$5:$M$201,0),"")</f>
        <v/>
      </c>
      <c r="F304" s="433" t="str">
        <f>IF(ISTEXT(A304),SUMIF('Codified Game Plan'!$A$3:$A$477,'Sales Forecast'!A304,'Codified Game Plan'!$J$3:$J$477),"")</f>
        <v/>
      </c>
      <c r="G304" s="431" t="str">
        <f t="shared" si="1"/>
        <v/>
      </c>
      <c r="H304" s="434" t="str">
        <f t="shared" si="2"/>
        <v/>
      </c>
      <c r="I304" s="435">
        <f t="shared" si="3"/>
        <v>0</v>
      </c>
      <c r="J304" s="417"/>
      <c r="K304" s="418"/>
      <c r="L304" s="418"/>
      <c r="M304" s="418"/>
      <c r="N304" s="418"/>
      <c r="O304" s="420"/>
      <c r="P304" s="421"/>
      <c r="Q304" s="421"/>
      <c r="R304" s="421"/>
      <c r="S304" s="421"/>
      <c r="T304" s="421"/>
      <c r="U304" s="421"/>
      <c r="V304" s="421"/>
      <c r="W304" s="421"/>
      <c r="X304" s="421"/>
      <c r="Y304" s="421"/>
      <c r="Z304" s="421"/>
      <c r="AA304" s="421"/>
      <c r="AB304" s="421"/>
      <c r="AC304" s="421"/>
      <c r="AD304" s="421"/>
      <c r="AE304" s="421"/>
      <c r="AF304" s="421"/>
    </row>
    <row r="305" ht="15.75" customHeight="1">
      <c r="A305" s="440"/>
      <c r="B305" s="84" t="str">
        <f>IF(ISTEXT(A305),SUMIF('Codified Game Plan'!$A$3:$A$477,'Sales Forecast'!A305,'Codified Game Plan'!$F$3:$F$477),"")</f>
        <v/>
      </c>
      <c r="C305" s="430" t="str">
        <f t="array" ref="C305">IF(ISTEXT(A305),XLOOKUP($A305,'Crop Chart'!$A$5:$A$201,'Crop Chart'!$J$5:$J$201,0),"")</f>
        <v/>
      </c>
      <c r="D305" s="431" t="str">
        <f t="array" ref="D305">IF(ISTEXT(A305),XLOOKUP($A305,'Crop Chart'!$A$5:$A$201,'Crop Chart'!$L$5:$L$201,0),"")</f>
        <v/>
      </c>
      <c r="E305" s="432" t="str">
        <f t="array" ref="E305">IF(ISTEXT(A305),XLOOKUP($A305,'Crop Chart'!$A$5:$A$201,'Crop Chart'!$M$5:$M$201,0),"")</f>
        <v/>
      </c>
      <c r="F305" s="433" t="str">
        <f>IF(ISTEXT(A305),SUMIF('Codified Game Plan'!$A$3:$A$477,'Sales Forecast'!A305,'Codified Game Plan'!$J$3:$J$477),"")</f>
        <v/>
      </c>
      <c r="G305" s="431" t="str">
        <f t="shared" si="1"/>
        <v/>
      </c>
      <c r="H305" s="434" t="str">
        <f t="shared" si="2"/>
        <v/>
      </c>
      <c r="I305" s="435">
        <f t="shared" si="3"/>
        <v>0</v>
      </c>
      <c r="J305" s="417"/>
      <c r="K305" s="418"/>
      <c r="L305" s="418"/>
      <c r="M305" s="418"/>
      <c r="N305" s="418"/>
      <c r="O305" s="420"/>
      <c r="P305" s="421"/>
      <c r="Q305" s="421"/>
      <c r="R305" s="421"/>
      <c r="S305" s="421"/>
      <c r="T305" s="421"/>
      <c r="U305" s="421"/>
      <c r="V305" s="421"/>
      <c r="W305" s="421"/>
      <c r="X305" s="421"/>
      <c r="Y305" s="421"/>
      <c r="Z305" s="421"/>
      <c r="AA305" s="421"/>
      <c r="AB305" s="421"/>
      <c r="AC305" s="421"/>
      <c r="AD305" s="421"/>
      <c r="AE305" s="421"/>
      <c r="AF305" s="421"/>
    </row>
    <row r="306" ht="15.75" customHeight="1">
      <c r="A306" s="440"/>
      <c r="B306" s="84" t="str">
        <f>IF(ISTEXT(A306),SUMIF('Codified Game Plan'!$A$3:$A$477,'Sales Forecast'!A306,'Codified Game Plan'!$F$3:$F$477),"")</f>
        <v/>
      </c>
      <c r="C306" s="430" t="str">
        <f t="array" ref="C306">IF(ISTEXT(A306),XLOOKUP($A306,'Crop Chart'!$A$5:$A$201,'Crop Chart'!$J$5:$J$201,0),"")</f>
        <v/>
      </c>
      <c r="D306" s="431" t="str">
        <f t="array" ref="D306">IF(ISTEXT(A306),XLOOKUP($A306,'Crop Chart'!$A$5:$A$201,'Crop Chart'!$L$5:$L$201,0),"")</f>
        <v/>
      </c>
      <c r="E306" s="432" t="str">
        <f t="array" ref="E306">IF(ISTEXT(A306),XLOOKUP($A306,'Crop Chart'!$A$5:$A$201,'Crop Chart'!$M$5:$M$201,0),"")</f>
        <v/>
      </c>
      <c r="F306" s="433" t="str">
        <f>IF(ISTEXT(A306),SUMIF('Codified Game Plan'!$A$3:$A$477,'Sales Forecast'!A306,'Codified Game Plan'!$J$3:$J$477),"")</f>
        <v/>
      </c>
      <c r="G306" s="431" t="str">
        <f t="shared" si="1"/>
        <v/>
      </c>
      <c r="H306" s="434" t="str">
        <f t="shared" si="2"/>
        <v/>
      </c>
      <c r="I306" s="435">
        <f t="shared" si="3"/>
        <v>0</v>
      </c>
      <c r="J306" s="417"/>
      <c r="K306" s="418"/>
      <c r="L306" s="418"/>
      <c r="M306" s="418"/>
      <c r="N306" s="418"/>
      <c r="O306" s="420"/>
      <c r="P306" s="421"/>
      <c r="Q306" s="421"/>
      <c r="R306" s="421"/>
      <c r="S306" s="421"/>
      <c r="T306" s="421"/>
      <c r="U306" s="421"/>
      <c r="V306" s="421"/>
      <c r="W306" s="421"/>
      <c r="X306" s="421"/>
      <c r="Y306" s="421"/>
      <c r="Z306" s="421"/>
      <c r="AA306" s="421"/>
      <c r="AB306" s="421"/>
      <c r="AC306" s="421"/>
      <c r="AD306" s="421"/>
      <c r="AE306" s="421"/>
      <c r="AF306" s="421"/>
    </row>
    <row r="307" ht="15.75" customHeight="1">
      <c r="A307" s="440"/>
      <c r="B307" s="84" t="str">
        <f>IF(ISTEXT(A307),SUMIF('Codified Game Plan'!$A$3:$A$477,'Sales Forecast'!A307,'Codified Game Plan'!$F$3:$F$477),"")</f>
        <v/>
      </c>
      <c r="C307" s="430" t="str">
        <f t="array" ref="C307">IF(ISTEXT(A307),XLOOKUP($A307,'Crop Chart'!$A$5:$A$201,'Crop Chart'!$J$5:$J$201,0),"")</f>
        <v/>
      </c>
      <c r="D307" s="431" t="str">
        <f t="array" ref="D307">IF(ISTEXT(A307),XLOOKUP($A307,'Crop Chart'!$A$5:$A$201,'Crop Chart'!$L$5:$L$201,0),"")</f>
        <v/>
      </c>
      <c r="E307" s="432" t="str">
        <f t="array" ref="E307">IF(ISTEXT(A307),XLOOKUP($A307,'Crop Chart'!$A$5:$A$201,'Crop Chart'!$M$5:$M$201,0),"")</f>
        <v/>
      </c>
      <c r="F307" s="433" t="str">
        <f>IF(ISTEXT(A307),SUMIF('Codified Game Plan'!$A$3:$A$477,'Sales Forecast'!A307,'Codified Game Plan'!$J$3:$J$477),"")</f>
        <v/>
      </c>
      <c r="G307" s="431" t="str">
        <f t="shared" si="1"/>
        <v/>
      </c>
      <c r="H307" s="434" t="str">
        <f t="shared" si="2"/>
        <v/>
      </c>
      <c r="I307" s="435">
        <f t="shared" si="3"/>
        <v>0</v>
      </c>
      <c r="J307" s="417"/>
      <c r="K307" s="418"/>
      <c r="L307" s="418"/>
      <c r="M307" s="418"/>
      <c r="N307" s="418"/>
      <c r="O307" s="420"/>
      <c r="P307" s="421"/>
      <c r="Q307" s="421"/>
      <c r="R307" s="421"/>
      <c r="S307" s="421"/>
      <c r="T307" s="421"/>
      <c r="U307" s="421"/>
      <c r="V307" s="421"/>
      <c r="W307" s="421"/>
      <c r="X307" s="421"/>
      <c r="Y307" s="421"/>
      <c r="Z307" s="421"/>
      <c r="AA307" s="421"/>
      <c r="AB307" s="421"/>
      <c r="AC307" s="421"/>
      <c r="AD307" s="421"/>
      <c r="AE307" s="421"/>
      <c r="AF307" s="421"/>
    </row>
    <row r="308" ht="15.75" customHeight="1">
      <c r="A308" s="440"/>
      <c r="B308" s="84" t="str">
        <f>IF(ISTEXT(A308),SUMIF('Codified Game Plan'!$A$3:$A$477,'Sales Forecast'!A308,'Codified Game Plan'!$F$3:$F$477),"")</f>
        <v/>
      </c>
      <c r="C308" s="430" t="str">
        <f t="array" ref="C308">IF(ISTEXT(A308),XLOOKUP($A308,'Crop Chart'!$A$5:$A$201,'Crop Chart'!$J$5:$J$201,0),"")</f>
        <v/>
      </c>
      <c r="D308" s="431" t="str">
        <f t="array" ref="D308">IF(ISTEXT(A308),XLOOKUP($A308,'Crop Chart'!$A$5:$A$201,'Crop Chart'!$L$5:$L$201,0),"")</f>
        <v/>
      </c>
      <c r="E308" s="432" t="str">
        <f t="array" ref="E308">IF(ISTEXT(A308),XLOOKUP($A308,'Crop Chart'!$A$5:$A$201,'Crop Chart'!$M$5:$M$201,0),"")</f>
        <v/>
      </c>
      <c r="F308" s="433" t="str">
        <f>IF(ISTEXT(A308),SUMIF('Codified Game Plan'!$A$3:$A$477,'Sales Forecast'!A308,'Codified Game Plan'!$J$3:$J$477),"")</f>
        <v/>
      </c>
      <c r="G308" s="431" t="str">
        <f t="shared" si="1"/>
        <v/>
      </c>
      <c r="H308" s="434" t="str">
        <f t="shared" si="2"/>
        <v/>
      </c>
      <c r="I308" s="435">
        <f t="shared" si="3"/>
        <v>0</v>
      </c>
      <c r="J308" s="417"/>
      <c r="K308" s="418"/>
      <c r="L308" s="418"/>
      <c r="M308" s="418"/>
      <c r="N308" s="418"/>
      <c r="O308" s="420"/>
      <c r="P308" s="421"/>
      <c r="Q308" s="421"/>
      <c r="R308" s="421"/>
      <c r="S308" s="421"/>
      <c r="T308" s="421"/>
      <c r="U308" s="421"/>
      <c r="V308" s="421"/>
      <c r="W308" s="421"/>
      <c r="X308" s="421"/>
      <c r="Y308" s="421"/>
      <c r="Z308" s="421"/>
      <c r="AA308" s="421"/>
      <c r="AB308" s="421"/>
      <c r="AC308" s="421"/>
      <c r="AD308" s="421"/>
      <c r="AE308" s="421"/>
      <c r="AF308" s="421"/>
    </row>
    <row r="309" ht="15.75" customHeight="1">
      <c r="A309" s="440"/>
      <c r="B309" s="84" t="str">
        <f>IF(ISTEXT(A309),SUMIF('Codified Game Plan'!$A$3:$A$477,'Sales Forecast'!A309,'Codified Game Plan'!$F$3:$F$477),"")</f>
        <v/>
      </c>
      <c r="C309" s="430" t="str">
        <f t="array" ref="C309">IF(ISTEXT(A309),XLOOKUP($A309,'Crop Chart'!$A$5:$A$201,'Crop Chart'!$J$5:$J$201,0),"")</f>
        <v/>
      </c>
      <c r="D309" s="431" t="str">
        <f t="array" ref="D309">IF(ISTEXT(A309),XLOOKUP($A309,'Crop Chart'!$A$5:$A$201,'Crop Chart'!$L$5:$L$201,0),"")</f>
        <v/>
      </c>
      <c r="E309" s="432" t="str">
        <f t="array" ref="E309">IF(ISTEXT(A309),XLOOKUP($A309,'Crop Chart'!$A$5:$A$201,'Crop Chart'!$M$5:$M$201,0),"")</f>
        <v/>
      </c>
      <c r="F309" s="433" t="str">
        <f>IF(ISTEXT(A309),SUMIF('Codified Game Plan'!$A$3:$A$477,'Sales Forecast'!A309,'Codified Game Plan'!$J$3:$J$477),"")</f>
        <v/>
      </c>
      <c r="G309" s="431" t="str">
        <f t="shared" si="1"/>
        <v/>
      </c>
      <c r="H309" s="434" t="str">
        <f t="shared" si="2"/>
        <v/>
      </c>
      <c r="I309" s="435">
        <f t="shared" si="3"/>
        <v>0</v>
      </c>
      <c r="J309" s="417"/>
      <c r="K309" s="418"/>
      <c r="L309" s="418"/>
      <c r="M309" s="418"/>
      <c r="N309" s="418"/>
      <c r="O309" s="420"/>
      <c r="P309" s="421"/>
      <c r="Q309" s="421"/>
      <c r="R309" s="421"/>
      <c r="S309" s="421"/>
      <c r="T309" s="421"/>
      <c r="U309" s="421"/>
      <c r="V309" s="421"/>
      <c r="W309" s="421"/>
      <c r="X309" s="421"/>
      <c r="Y309" s="421"/>
      <c r="Z309" s="421"/>
      <c r="AA309" s="421"/>
      <c r="AB309" s="421"/>
      <c r="AC309" s="421"/>
      <c r="AD309" s="421"/>
      <c r="AE309" s="421"/>
      <c r="AF309" s="421"/>
    </row>
    <row r="310" ht="15.75" customHeight="1">
      <c r="A310" s="440"/>
      <c r="B310" s="84" t="str">
        <f>IF(ISTEXT(A310),SUMIF('Codified Game Plan'!$A$3:$A$477,'Sales Forecast'!A310,'Codified Game Plan'!$F$3:$F$477),"")</f>
        <v/>
      </c>
      <c r="C310" s="430" t="str">
        <f t="array" ref="C310">IF(ISTEXT(A310),XLOOKUP($A310,'Crop Chart'!$A$5:$A$201,'Crop Chart'!$J$5:$J$201,0),"")</f>
        <v/>
      </c>
      <c r="D310" s="431" t="str">
        <f t="array" ref="D310">IF(ISTEXT(A310),XLOOKUP($A310,'Crop Chart'!$A$5:$A$201,'Crop Chart'!$L$5:$L$201,0),"")</f>
        <v/>
      </c>
      <c r="E310" s="432" t="str">
        <f t="array" ref="E310">IF(ISTEXT(A310),XLOOKUP($A310,'Crop Chart'!$A$5:$A$201,'Crop Chart'!$M$5:$M$201,0),"")</f>
        <v/>
      </c>
      <c r="F310" s="433" t="str">
        <f>IF(ISTEXT(A310),SUMIF('Codified Game Plan'!$A$3:$A$477,'Sales Forecast'!A310,'Codified Game Plan'!$J$3:$J$477),"")</f>
        <v/>
      </c>
      <c r="G310" s="431" t="str">
        <f t="shared" si="1"/>
        <v/>
      </c>
      <c r="H310" s="434" t="str">
        <f t="shared" si="2"/>
        <v/>
      </c>
      <c r="I310" s="435">
        <f t="shared" si="3"/>
        <v>0</v>
      </c>
      <c r="J310" s="417"/>
      <c r="K310" s="418"/>
      <c r="L310" s="418"/>
      <c r="M310" s="418"/>
      <c r="N310" s="418"/>
      <c r="O310" s="420"/>
      <c r="P310" s="421"/>
      <c r="Q310" s="421"/>
      <c r="R310" s="421"/>
      <c r="S310" s="421"/>
      <c r="T310" s="421"/>
      <c r="U310" s="421"/>
      <c r="V310" s="421"/>
      <c r="W310" s="421"/>
      <c r="X310" s="421"/>
      <c r="Y310" s="421"/>
      <c r="Z310" s="421"/>
      <c r="AA310" s="421"/>
      <c r="AB310" s="421"/>
      <c r="AC310" s="421"/>
      <c r="AD310" s="421"/>
      <c r="AE310" s="421"/>
      <c r="AF310" s="421"/>
    </row>
    <row r="311" ht="15.75" customHeight="1">
      <c r="A311" s="440"/>
      <c r="B311" s="84" t="str">
        <f>IF(ISTEXT(A311),SUMIF('Codified Game Plan'!$A$3:$A$477,'Sales Forecast'!A311,'Codified Game Plan'!$F$3:$F$477),"")</f>
        <v/>
      </c>
      <c r="C311" s="430" t="str">
        <f t="array" ref="C311">IF(ISTEXT(A311),XLOOKUP($A311,'Crop Chart'!$A$5:$A$201,'Crop Chart'!$J$5:$J$201,0),"")</f>
        <v/>
      </c>
      <c r="D311" s="431" t="str">
        <f t="array" ref="D311">IF(ISTEXT(A311),XLOOKUP($A311,'Crop Chart'!$A$5:$A$201,'Crop Chart'!$L$5:$L$201,0),"")</f>
        <v/>
      </c>
      <c r="E311" s="432" t="str">
        <f t="array" ref="E311">IF(ISTEXT(A311),XLOOKUP($A311,'Crop Chart'!$A$5:$A$201,'Crop Chart'!$M$5:$M$201,0),"")</f>
        <v/>
      </c>
      <c r="F311" s="433" t="str">
        <f>IF(ISTEXT(A311),SUMIF('Codified Game Plan'!$A$3:$A$477,'Sales Forecast'!A311,'Codified Game Plan'!$J$3:$J$477),"")</f>
        <v/>
      </c>
      <c r="G311" s="431" t="str">
        <f t="shared" si="1"/>
        <v/>
      </c>
      <c r="H311" s="434" t="str">
        <f t="shared" si="2"/>
        <v/>
      </c>
      <c r="I311" s="435">
        <f t="shared" si="3"/>
        <v>0</v>
      </c>
      <c r="J311" s="417"/>
      <c r="K311" s="418"/>
      <c r="L311" s="418"/>
      <c r="M311" s="418"/>
      <c r="N311" s="418"/>
      <c r="O311" s="420"/>
      <c r="P311" s="421"/>
      <c r="Q311" s="421"/>
      <c r="R311" s="421"/>
      <c r="S311" s="421"/>
      <c r="T311" s="421"/>
      <c r="U311" s="421"/>
      <c r="V311" s="421"/>
      <c r="W311" s="421"/>
      <c r="X311" s="421"/>
      <c r="Y311" s="421"/>
      <c r="Z311" s="421"/>
      <c r="AA311" s="421"/>
      <c r="AB311" s="421"/>
      <c r="AC311" s="421"/>
      <c r="AD311" s="421"/>
      <c r="AE311" s="421"/>
      <c r="AF311" s="421"/>
    </row>
    <row r="312" ht="15.75" customHeight="1">
      <c r="A312" s="440"/>
      <c r="B312" s="84" t="str">
        <f>IF(ISTEXT(A312),SUMIF('Codified Game Plan'!$A$3:$A$477,'Sales Forecast'!A312,'Codified Game Plan'!$F$3:$F$477),"")</f>
        <v/>
      </c>
      <c r="C312" s="430" t="str">
        <f t="array" ref="C312">IF(ISTEXT(A312),XLOOKUP($A312,'Crop Chart'!$A$5:$A$201,'Crop Chart'!$J$5:$J$201,0),"")</f>
        <v/>
      </c>
      <c r="D312" s="431" t="str">
        <f t="array" ref="D312">IF(ISTEXT(A312),XLOOKUP($A312,'Crop Chart'!$A$5:$A$201,'Crop Chart'!$L$5:$L$201,0),"")</f>
        <v/>
      </c>
      <c r="E312" s="432" t="str">
        <f t="array" ref="E312">IF(ISTEXT(A312),XLOOKUP($A312,'Crop Chart'!$A$5:$A$201,'Crop Chart'!$M$5:$M$201,0),"")</f>
        <v/>
      </c>
      <c r="F312" s="433" t="str">
        <f>IF(ISTEXT(A312),SUMIF('Codified Game Plan'!$A$3:$A$477,'Sales Forecast'!A312,'Codified Game Plan'!$J$3:$J$477),"")</f>
        <v/>
      </c>
      <c r="G312" s="431" t="str">
        <f t="shared" si="1"/>
        <v/>
      </c>
      <c r="H312" s="434" t="str">
        <f t="shared" si="2"/>
        <v/>
      </c>
      <c r="I312" s="435">
        <f t="shared" si="3"/>
        <v>0</v>
      </c>
      <c r="J312" s="417"/>
      <c r="K312" s="418"/>
      <c r="L312" s="418"/>
      <c r="M312" s="418"/>
      <c r="N312" s="418"/>
      <c r="O312" s="420"/>
      <c r="P312" s="421"/>
      <c r="Q312" s="421"/>
      <c r="R312" s="421"/>
      <c r="S312" s="421"/>
      <c r="T312" s="421"/>
      <c r="U312" s="421"/>
      <c r="V312" s="421"/>
      <c r="W312" s="421"/>
      <c r="X312" s="421"/>
      <c r="Y312" s="421"/>
      <c r="Z312" s="421"/>
      <c r="AA312" s="421"/>
      <c r="AB312" s="421"/>
      <c r="AC312" s="421"/>
      <c r="AD312" s="421"/>
      <c r="AE312" s="421"/>
      <c r="AF312" s="421"/>
    </row>
    <row r="313" ht="15.75" customHeight="1">
      <c r="A313" s="440"/>
      <c r="B313" s="84" t="str">
        <f>IF(ISTEXT(A313),SUMIF('Codified Game Plan'!$A$3:$A$477,'Sales Forecast'!A313,'Codified Game Plan'!$F$3:$F$477),"")</f>
        <v/>
      </c>
      <c r="C313" s="430" t="str">
        <f t="array" ref="C313">IF(ISTEXT(A313),XLOOKUP($A313,'Crop Chart'!$A$5:$A$201,'Crop Chart'!$J$5:$J$201,0),"")</f>
        <v/>
      </c>
      <c r="D313" s="431" t="str">
        <f t="array" ref="D313">IF(ISTEXT(A313),XLOOKUP($A313,'Crop Chart'!$A$5:$A$201,'Crop Chart'!$L$5:$L$201,0),"")</f>
        <v/>
      </c>
      <c r="E313" s="432" t="str">
        <f t="array" ref="E313">IF(ISTEXT(A313),XLOOKUP($A313,'Crop Chart'!$A$5:$A$201,'Crop Chart'!$M$5:$M$201,0),"")</f>
        <v/>
      </c>
      <c r="F313" s="433" t="str">
        <f>IF(ISTEXT(A313),SUMIF('Codified Game Plan'!$A$3:$A$477,'Sales Forecast'!A313,'Codified Game Plan'!$J$3:$J$477),"")</f>
        <v/>
      </c>
      <c r="G313" s="431" t="str">
        <f t="shared" si="1"/>
        <v/>
      </c>
      <c r="H313" s="434" t="str">
        <f t="shared" si="2"/>
        <v/>
      </c>
      <c r="I313" s="435">
        <f t="shared" si="3"/>
        <v>0</v>
      </c>
      <c r="J313" s="417"/>
      <c r="K313" s="418"/>
      <c r="L313" s="418"/>
      <c r="M313" s="418"/>
      <c r="N313" s="418"/>
      <c r="O313" s="420"/>
      <c r="P313" s="421"/>
      <c r="Q313" s="421"/>
      <c r="R313" s="421"/>
      <c r="S313" s="421"/>
      <c r="T313" s="421"/>
      <c r="U313" s="421"/>
      <c r="V313" s="421"/>
      <c r="W313" s="421"/>
      <c r="X313" s="421"/>
      <c r="Y313" s="421"/>
      <c r="Z313" s="421"/>
      <c r="AA313" s="421"/>
      <c r="AB313" s="421"/>
      <c r="AC313" s="421"/>
      <c r="AD313" s="421"/>
      <c r="AE313" s="421"/>
      <c r="AF313" s="421"/>
    </row>
    <row r="314" ht="15.75" customHeight="1">
      <c r="A314" s="440"/>
      <c r="B314" s="84" t="str">
        <f>IF(ISTEXT(A314),SUMIF('Codified Game Plan'!$A$3:$A$477,'Sales Forecast'!A314,'Codified Game Plan'!$F$3:$F$477),"")</f>
        <v/>
      </c>
      <c r="C314" s="430" t="str">
        <f t="array" ref="C314">IF(ISTEXT(A314),XLOOKUP($A314,'Crop Chart'!$A$5:$A$201,'Crop Chart'!$J$5:$J$201,0),"")</f>
        <v/>
      </c>
      <c r="D314" s="431" t="str">
        <f t="array" ref="D314">IF(ISTEXT(A314),XLOOKUP($A314,'Crop Chart'!$A$5:$A$201,'Crop Chart'!$L$5:$L$201,0),"")</f>
        <v/>
      </c>
      <c r="E314" s="432" t="str">
        <f t="array" ref="E314">IF(ISTEXT(A314),XLOOKUP($A314,'Crop Chart'!$A$5:$A$201,'Crop Chart'!$M$5:$M$201,0),"")</f>
        <v/>
      </c>
      <c r="F314" s="433" t="str">
        <f>IF(ISTEXT(A314),SUMIF('Codified Game Plan'!$A$3:$A$477,'Sales Forecast'!A314,'Codified Game Plan'!$J$3:$J$477),"")</f>
        <v/>
      </c>
      <c r="G314" s="431" t="str">
        <f t="shared" si="1"/>
        <v/>
      </c>
      <c r="H314" s="434" t="str">
        <f t="shared" si="2"/>
        <v/>
      </c>
      <c r="I314" s="435">
        <f t="shared" si="3"/>
        <v>0</v>
      </c>
      <c r="J314" s="417"/>
      <c r="K314" s="418"/>
      <c r="L314" s="418"/>
      <c r="M314" s="418"/>
      <c r="N314" s="418"/>
      <c r="O314" s="420"/>
      <c r="P314" s="421"/>
      <c r="Q314" s="421"/>
      <c r="R314" s="421"/>
      <c r="S314" s="421"/>
      <c r="T314" s="421"/>
      <c r="U314" s="421"/>
      <c r="V314" s="421"/>
      <c r="W314" s="421"/>
      <c r="X314" s="421"/>
      <c r="Y314" s="421"/>
      <c r="Z314" s="421"/>
      <c r="AA314" s="421"/>
      <c r="AB314" s="421"/>
      <c r="AC314" s="421"/>
      <c r="AD314" s="421"/>
      <c r="AE314" s="421"/>
      <c r="AF314" s="421"/>
    </row>
    <row r="315" ht="15.75" customHeight="1">
      <c r="A315" s="440"/>
      <c r="B315" s="84" t="str">
        <f>IF(ISTEXT(A315),SUMIF('Codified Game Plan'!$A$3:$A$477,'Sales Forecast'!A315,'Codified Game Plan'!$F$3:$F$477),"")</f>
        <v/>
      </c>
      <c r="C315" s="430" t="str">
        <f t="array" ref="C315">IF(ISTEXT(A315),XLOOKUP($A315,'Crop Chart'!$A$5:$A$201,'Crop Chart'!$J$5:$J$201,0),"")</f>
        <v/>
      </c>
      <c r="D315" s="431" t="str">
        <f t="array" ref="D315">IF(ISTEXT(A315),XLOOKUP($A315,'Crop Chart'!$A$5:$A$201,'Crop Chart'!$L$5:$L$201,0),"")</f>
        <v/>
      </c>
      <c r="E315" s="432" t="str">
        <f t="array" ref="E315">IF(ISTEXT(A315),XLOOKUP($A315,'Crop Chart'!$A$5:$A$201,'Crop Chart'!$M$5:$M$201,0),"")</f>
        <v/>
      </c>
      <c r="F315" s="433" t="str">
        <f>IF(ISTEXT(A315),SUMIF('Codified Game Plan'!$A$3:$A$477,'Sales Forecast'!A315,'Codified Game Plan'!$J$3:$J$477),"")</f>
        <v/>
      </c>
      <c r="G315" s="431" t="str">
        <f t="shared" si="1"/>
        <v/>
      </c>
      <c r="H315" s="434" t="str">
        <f t="shared" si="2"/>
        <v/>
      </c>
      <c r="I315" s="435">
        <f t="shared" si="3"/>
        <v>0</v>
      </c>
      <c r="J315" s="417"/>
      <c r="K315" s="418"/>
      <c r="L315" s="418"/>
      <c r="M315" s="418"/>
      <c r="N315" s="418"/>
      <c r="O315" s="420"/>
      <c r="P315" s="421"/>
      <c r="Q315" s="421"/>
      <c r="R315" s="421"/>
      <c r="S315" s="421"/>
      <c r="T315" s="421"/>
      <c r="U315" s="421"/>
      <c r="V315" s="421"/>
      <c r="W315" s="421"/>
      <c r="X315" s="421"/>
      <c r="Y315" s="421"/>
      <c r="Z315" s="421"/>
      <c r="AA315" s="421"/>
      <c r="AB315" s="421"/>
      <c r="AC315" s="421"/>
      <c r="AD315" s="421"/>
      <c r="AE315" s="421"/>
      <c r="AF315" s="421"/>
    </row>
    <row r="316" ht="15.75" customHeight="1">
      <c r="A316" s="440"/>
      <c r="B316" s="84" t="str">
        <f>IF(ISTEXT(A316),SUMIF('Codified Game Plan'!$A$3:$A$477,'Sales Forecast'!A316,'Codified Game Plan'!$F$3:$F$477),"")</f>
        <v/>
      </c>
      <c r="C316" s="430" t="str">
        <f t="array" ref="C316">IF(ISTEXT(A316),XLOOKUP($A316,'Crop Chart'!$A$5:$A$201,'Crop Chart'!$J$5:$J$201,0),"")</f>
        <v/>
      </c>
      <c r="D316" s="431" t="str">
        <f t="array" ref="D316">IF(ISTEXT(A316),XLOOKUP($A316,'Crop Chart'!$A$5:$A$201,'Crop Chart'!$L$5:$L$201,0),"")</f>
        <v/>
      </c>
      <c r="E316" s="432" t="str">
        <f t="array" ref="E316">IF(ISTEXT(A316),XLOOKUP($A316,'Crop Chart'!$A$5:$A$201,'Crop Chart'!$M$5:$M$201,0),"")</f>
        <v/>
      </c>
      <c r="F316" s="433" t="str">
        <f>IF(ISTEXT(A316),SUMIF('Codified Game Plan'!$A$3:$A$477,'Sales Forecast'!A316,'Codified Game Plan'!$J$3:$J$477),"")</f>
        <v/>
      </c>
      <c r="G316" s="431" t="str">
        <f t="shared" si="1"/>
        <v/>
      </c>
      <c r="H316" s="434" t="str">
        <f t="shared" si="2"/>
        <v/>
      </c>
      <c r="I316" s="435">
        <f t="shared" si="3"/>
        <v>0</v>
      </c>
      <c r="J316" s="417"/>
      <c r="K316" s="418"/>
      <c r="L316" s="418"/>
      <c r="M316" s="418"/>
      <c r="N316" s="418"/>
      <c r="O316" s="420"/>
      <c r="P316" s="421"/>
      <c r="Q316" s="421"/>
      <c r="R316" s="421"/>
      <c r="S316" s="421"/>
      <c r="T316" s="421"/>
      <c r="U316" s="421"/>
      <c r="V316" s="421"/>
      <c r="W316" s="421"/>
      <c r="X316" s="421"/>
      <c r="Y316" s="421"/>
      <c r="Z316" s="421"/>
      <c r="AA316" s="421"/>
      <c r="AB316" s="421"/>
      <c r="AC316" s="421"/>
      <c r="AD316" s="421"/>
      <c r="AE316" s="421"/>
      <c r="AF316" s="421"/>
    </row>
    <row r="317" ht="15.75" customHeight="1">
      <c r="A317" s="440"/>
      <c r="B317" s="84" t="str">
        <f>IF(ISTEXT(A317),SUMIF('Codified Game Plan'!$A$3:$A$477,'Sales Forecast'!A317,'Codified Game Plan'!$F$3:$F$477),"")</f>
        <v/>
      </c>
      <c r="C317" s="430" t="str">
        <f t="array" ref="C317">IF(ISTEXT(A317),XLOOKUP($A317,'Crop Chart'!$A$5:$A$201,'Crop Chart'!$J$5:$J$201,0),"")</f>
        <v/>
      </c>
      <c r="D317" s="431" t="str">
        <f t="array" ref="D317">IF(ISTEXT(A317),XLOOKUP($A317,'Crop Chart'!$A$5:$A$201,'Crop Chart'!$L$5:$L$201,0),"")</f>
        <v/>
      </c>
      <c r="E317" s="432" t="str">
        <f t="array" ref="E317">IF(ISTEXT(A317),XLOOKUP($A317,'Crop Chart'!$A$5:$A$201,'Crop Chart'!$M$5:$M$201,0),"")</f>
        <v/>
      </c>
      <c r="F317" s="433" t="str">
        <f>IF(ISTEXT(A317),SUMIF('Codified Game Plan'!$A$3:$A$477,'Sales Forecast'!A317,'Codified Game Plan'!$J$3:$J$477),"")</f>
        <v/>
      </c>
      <c r="G317" s="431" t="str">
        <f t="shared" si="1"/>
        <v/>
      </c>
      <c r="H317" s="434" t="str">
        <f t="shared" si="2"/>
        <v/>
      </c>
      <c r="I317" s="435">
        <f t="shared" si="3"/>
        <v>0</v>
      </c>
      <c r="J317" s="417"/>
      <c r="K317" s="418"/>
      <c r="L317" s="418"/>
      <c r="M317" s="418"/>
      <c r="N317" s="418"/>
      <c r="O317" s="420"/>
      <c r="P317" s="421"/>
      <c r="Q317" s="421"/>
      <c r="R317" s="421"/>
      <c r="S317" s="421"/>
      <c r="T317" s="421"/>
      <c r="U317" s="421"/>
      <c r="V317" s="421"/>
      <c r="W317" s="421"/>
      <c r="X317" s="421"/>
      <c r="Y317" s="421"/>
      <c r="Z317" s="421"/>
      <c r="AA317" s="421"/>
      <c r="AB317" s="421"/>
      <c r="AC317" s="421"/>
      <c r="AD317" s="421"/>
      <c r="AE317" s="421"/>
      <c r="AF317" s="421"/>
    </row>
    <row r="318" ht="15.75" customHeight="1">
      <c r="A318" s="440"/>
      <c r="B318" s="84" t="str">
        <f>IF(ISTEXT(A318),SUMIF('Codified Game Plan'!$A$3:$A$477,'Sales Forecast'!A318,'Codified Game Plan'!$F$3:$F$477),"")</f>
        <v/>
      </c>
      <c r="C318" s="430" t="str">
        <f t="array" ref="C318">IF(ISTEXT(A318),XLOOKUP($A318,'Crop Chart'!$A$5:$A$201,'Crop Chart'!$J$5:$J$201,0),"")</f>
        <v/>
      </c>
      <c r="D318" s="431" t="str">
        <f t="array" ref="D318">IF(ISTEXT(A318),XLOOKUP($A318,'Crop Chart'!$A$5:$A$201,'Crop Chart'!$L$5:$L$201,0),"")</f>
        <v/>
      </c>
      <c r="E318" s="432" t="str">
        <f t="array" ref="E318">IF(ISTEXT(A318),XLOOKUP($A318,'Crop Chart'!$A$5:$A$201,'Crop Chart'!$M$5:$M$201,0),"")</f>
        <v/>
      </c>
      <c r="F318" s="433" t="str">
        <f>IF(ISTEXT(A318),SUMIF('Codified Game Plan'!$A$3:$A$477,'Sales Forecast'!A318,'Codified Game Plan'!$J$3:$J$477),"")</f>
        <v/>
      </c>
      <c r="G318" s="431" t="str">
        <f t="shared" si="1"/>
        <v/>
      </c>
      <c r="H318" s="434" t="str">
        <f t="shared" si="2"/>
        <v/>
      </c>
      <c r="I318" s="435">
        <f t="shared" si="3"/>
        <v>0</v>
      </c>
      <c r="J318" s="417"/>
      <c r="K318" s="418"/>
      <c r="L318" s="418"/>
      <c r="M318" s="418"/>
      <c r="N318" s="418"/>
      <c r="O318" s="420"/>
      <c r="P318" s="421"/>
      <c r="Q318" s="421"/>
      <c r="R318" s="421"/>
      <c r="S318" s="421"/>
      <c r="T318" s="421"/>
      <c r="U318" s="421"/>
      <c r="V318" s="421"/>
      <c r="W318" s="421"/>
      <c r="X318" s="421"/>
      <c r="Y318" s="421"/>
      <c r="Z318" s="421"/>
      <c r="AA318" s="421"/>
      <c r="AB318" s="421"/>
      <c r="AC318" s="421"/>
      <c r="AD318" s="421"/>
      <c r="AE318" s="421"/>
      <c r="AF318" s="421"/>
    </row>
    <row r="319" ht="15.75" customHeight="1">
      <c r="A319" s="440"/>
      <c r="B319" s="84" t="str">
        <f>IF(ISTEXT(A319),SUMIF('Codified Game Plan'!$A$3:$A$477,'Sales Forecast'!A319,'Codified Game Plan'!$F$3:$F$477),"")</f>
        <v/>
      </c>
      <c r="C319" s="430" t="str">
        <f t="array" ref="C319">IF(ISTEXT(A319),XLOOKUP($A319,'Crop Chart'!$A$5:$A$201,'Crop Chart'!$J$5:$J$201,0),"")</f>
        <v/>
      </c>
      <c r="D319" s="431" t="str">
        <f t="array" ref="D319">IF(ISTEXT(A319),XLOOKUP($A319,'Crop Chart'!$A$5:$A$201,'Crop Chart'!$L$5:$L$201,0),"")</f>
        <v/>
      </c>
      <c r="E319" s="432" t="str">
        <f t="array" ref="E319">IF(ISTEXT(A319),XLOOKUP($A319,'Crop Chart'!$A$5:$A$201,'Crop Chart'!$M$5:$M$201,0),"")</f>
        <v/>
      </c>
      <c r="F319" s="433" t="str">
        <f>IF(ISTEXT(A319),SUMIF('Codified Game Plan'!$A$3:$A$477,'Sales Forecast'!A319,'Codified Game Plan'!$J$3:$J$477),"")</f>
        <v/>
      </c>
      <c r="G319" s="431" t="str">
        <f t="shared" si="1"/>
        <v/>
      </c>
      <c r="H319" s="434" t="str">
        <f t="shared" si="2"/>
        <v/>
      </c>
      <c r="I319" s="435">
        <f t="shared" si="3"/>
        <v>0</v>
      </c>
      <c r="J319" s="417"/>
      <c r="K319" s="418"/>
      <c r="L319" s="418"/>
      <c r="M319" s="418"/>
      <c r="N319" s="418"/>
      <c r="O319" s="420"/>
      <c r="P319" s="421"/>
      <c r="Q319" s="421"/>
      <c r="R319" s="421"/>
      <c r="S319" s="421"/>
      <c r="T319" s="421"/>
      <c r="U319" s="421"/>
      <c r="V319" s="421"/>
      <c r="W319" s="421"/>
      <c r="X319" s="421"/>
      <c r="Y319" s="421"/>
      <c r="Z319" s="421"/>
      <c r="AA319" s="421"/>
      <c r="AB319" s="421"/>
      <c r="AC319" s="421"/>
      <c r="AD319" s="421"/>
      <c r="AE319" s="421"/>
      <c r="AF319" s="421"/>
    </row>
    <row r="320" ht="15.75" customHeight="1">
      <c r="A320" s="440"/>
      <c r="B320" s="84" t="str">
        <f>IF(ISTEXT(A320),SUMIF('Codified Game Plan'!$A$3:$A$477,'Sales Forecast'!A320,'Codified Game Plan'!$F$3:$F$477),"")</f>
        <v/>
      </c>
      <c r="C320" s="430" t="str">
        <f t="array" ref="C320">IF(ISTEXT(A320),XLOOKUP($A320,'Crop Chart'!$A$5:$A$201,'Crop Chart'!$J$5:$J$201,0),"")</f>
        <v/>
      </c>
      <c r="D320" s="431" t="str">
        <f t="array" ref="D320">IF(ISTEXT(A320),XLOOKUP($A320,'Crop Chart'!$A$5:$A$201,'Crop Chart'!$L$5:$L$201,0),"")</f>
        <v/>
      </c>
      <c r="E320" s="432" t="str">
        <f t="array" ref="E320">IF(ISTEXT(A320),XLOOKUP($A320,'Crop Chart'!$A$5:$A$201,'Crop Chart'!$M$5:$M$201,0),"")</f>
        <v/>
      </c>
      <c r="F320" s="433" t="str">
        <f>IF(ISTEXT(A320),SUMIF('Codified Game Plan'!$A$3:$A$477,'Sales Forecast'!A320,'Codified Game Plan'!$J$3:$J$477),"")</f>
        <v/>
      </c>
      <c r="G320" s="431" t="str">
        <f t="shared" si="1"/>
        <v/>
      </c>
      <c r="H320" s="434" t="str">
        <f t="shared" si="2"/>
        <v/>
      </c>
      <c r="I320" s="435">
        <f t="shared" si="3"/>
        <v>0</v>
      </c>
      <c r="J320" s="417"/>
      <c r="K320" s="418"/>
      <c r="L320" s="418"/>
      <c r="M320" s="418"/>
      <c r="N320" s="418"/>
      <c r="O320" s="420"/>
      <c r="P320" s="421"/>
      <c r="Q320" s="421"/>
      <c r="R320" s="421"/>
      <c r="S320" s="421"/>
      <c r="T320" s="421"/>
      <c r="U320" s="421"/>
      <c r="V320" s="421"/>
      <c r="W320" s="421"/>
      <c r="X320" s="421"/>
      <c r="Y320" s="421"/>
      <c r="Z320" s="421"/>
      <c r="AA320" s="421"/>
      <c r="AB320" s="421"/>
      <c r="AC320" s="421"/>
      <c r="AD320" s="421"/>
      <c r="AE320" s="421"/>
      <c r="AF320" s="421"/>
    </row>
    <row r="321" ht="15.75" customHeight="1">
      <c r="A321" s="440"/>
      <c r="B321" s="84" t="str">
        <f>IF(ISTEXT(A321),SUMIF('Codified Game Plan'!$A$3:$A$477,'Sales Forecast'!A321,'Codified Game Plan'!$F$3:$F$477),"")</f>
        <v/>
      </c>
      <c r="C321" s="430" t="str">
        <f t="array" ref="C321">IF(ISTEXT(A321),XLOOKUP($A321,'Crop Chart'!$A$5:$A$201,'Crop Chart'!$J$5:$J$201,0),"")</f>
        <v/>
      </c>
      <c r="D321" s="431" t="str">
        <f t="array" ref="D321">IF(ISTEXT(A321),XLOOKUP($A321,'Crop Chart'!$A$5:$A$201,'Crop Chart'!$L$5:$L$201,0),"")</f>
        <v/>
      </c>
      <c r="E321" s="432" t="str">
        <f t="array" ref="E321">IF(ISTEXT(A321),XLOOKUP($A321,'Crop Chart'!$A$5:$A$201,'Crop Chart'!$M$5:$M$201,0),"")</f>
        <v/>
      </c>
      <c r="F321" s="433" t="str">
        <f>IF(ISTEXT(A321),SUMIF('Codified Game Plan'!$A$3:$A$477,'Sales Forecast'!A321,'Codified Game Plan'!$J$3:$J$477),"")</f>
        <v/>
      </c>
      <c r="G321" s="431" t="str">
        <f t="shared" si="1"/>
        <v/>
      </c>
      <c r="H321" s="434" t="str">
        <f t="shared" si="2"/>
        <v/>
      </c>
      <c r="I321" s="435">
        <f t="shared" si="3"/>
        <v>0</v>
      </c>
      <c r="J321" s="417"/>
      <c r="K321" s="418"/>
      <c r="L321" s="418"/>
      <c r="M321" s="418"/>
      <c r="N321" s="418"/>
      <c r="O321" s="420"/>
      <c r="P321" s="421"/>
      <c r="Q321" s="421"/>
      <c r="R321" s="421"/>
      <c r="S321" s="421"/>
      <c r="T321" s="421"/>
      <c r="U321" s="421"/>
      <c r="V321" s="421"/>
      <c r="W321" s="421"/>
      <c r="X321" s="421"/>
      <c r="Y321" s="421"/>
      <c r="Z321" s="421"/>
      <c r="AA321" s="421"/>
      <c r="AB321" s="421"/>
      <c r="AC321" s="421"/>
      <c r="AD321" s="421"/>
      <c r="AE321" s="421"/>
      <c r="AF321" s="421"/>
    </row>
    <row r="322" ht="15.75" customHeight="1">
      <c r="A322" s="440"/>
      <c r="B322" s="84" t="str">
        <f>IF(ISTEXT(A322),SUMIF('Codified Game Plan'!$A$3:$A$477,'Sales Forecast'!A322,'Codified Game Plan'!$F$3:$F$477),"")</f>
        <v/>
      </c>
      <c r="C322" s="430" t="str">
        <f t="array" ref="C322">IF(ISTEXT(A322),XLOOKUP($A322,'Crop Chart'!$A$5:$A$201,'Crop Chart'!$J$5:$J$201,0),"")</f>
        <v/>
      </c>
      <c r="D322" s="431" t="str">
        <f t="array" ref="D322">IF(ISTEXT(A322),XLOOKUP($A322,'Crop Chart'!$A$5:$A$201,'Crop Chart'!$L$5:$L$201,0),"")</f>
        <v/>
      </c>
      <c r="E322" s="432" t="str">
        <f t="array" ref="E322">IF(ISTEXT(A322),XLOOKUP($A322,'Crop Chart'!$A$5:$A$201,'Crop Chart'!$M$5:$M$201,0),"")</f>
        <v/>
      </c>
      <c r="F322" s="433" t="str">
        <f>IF(ISTEXT(A322),SUMIF('Codified Game Plan'!$A$3:$A$477,'Sales Forecast'!A322,'Codified Game Plan'!$J$3:$J$477),"")</f>
        <v/>
      </c>
      <c r="G322" s="431" t="str">
        <f t="shared" si="1"/>
        <v/>
      </c>
      <c r="H322" s="434" t="str">
        <f t="shared" si="2"/>
        <v/>
      </c>
      <c r="I322" s="435">
        <f t="shared" si="3"/>
        <v>0</v>
      </c>
      <c r="J322" s="417"/>
      <c r="K322" s="418"/>
      <c r="L322" s="418"/>
      <c r="M322" s="418"/>
      <c r="N322" s="418"/>
      <c r="O322" s="420"/>
      <c r="P322" s="421"/>
      <c r="Q322" s="421"/>
      <c r="R322" s="421"/>
      <c r="S322" s="421"/>
      <c r="T322" s="421"/>
      <c r="U322" s="421"/>
      <c r="V322" s="421"/>
      <c r="W322" s="421"/>
      <c r="X322" s="421"/>
      <c r="Y322" s="421"/>
      <c r="Z322" s="421"/>
      <c r="AA322" s="421"/>
      <c r="AB322" s="421"/>
      <c r="AC322" s="421"/>
      <c r="AD322" s="421"/>
      <c r="AE322" s="421"/>
      <c r="AF322" s="421"/>
    </row>
    <row r="323" ht="15.75" customHeight="1">
      <c r="A323" s="440"/>
      <c r="B323" s="84" t="str">
        <f>IF(ISTEXT(A323),SUMIF('Codified Game Plan'!$A$3:$A$477,'Sales Forecast'!A323,'Codified Game Plan'!$F$3:$F$477),"")</f>
        <v/>
      </c>
      <c r="C323" s="430" t="str">
        <f t="array" ref="C323">IF(ISTEXT(A323),XLOOKUP($A323,'Crop Chart'!$A$5:$A$201,'Crop Chart'!$J$5:$J$201,0),"")</f>
        <v/>
      </c>
      <c r="D323" s="431" t="str">
        <f t="array" ref="D323">IF(ISTEXT(A323),XLOOKUP($A323,'Crop Chart'!$A$5:$A$201,'Crop Chart'!$L$5:$L$201,0),"")</f>
        <v/>
      </c>
      <c r="E323" s="432" t="str">
        <f t="array" ref="E323">IF(ISTEXT(A323),XLOOKUP($A323,'Crop Chart'!$A$5:$A$201,'Crop Chart'!$M$5:$M$201,0),"")</f>
        <v/>
      </c>
      <c r="F323" s="433" t="str">
        <f>IF(ISTEXT(A323),SUMIF('Codified Game Plan'!$A$3:$A$477,'Sales Forecast'!A323,'Codified Game Plan'!$J$3:$J$477),"")</f>
        <v/>
      </c>
      <c r="G323" s="431" t="str">
        <f t="shared" si="1"/>
        <v/>
      </c>
      <c r="H323" s="434" t="str">
        <f t="shared" si="2"/>
        <v/>
      </c>
      <c r="I323" s="435">
        <f t="shared" si="3"/>
        <v>0</v>
      </c>
      <c r="J323" s="417"/>
      <c r="K323" s="418"/>
      <c r="L323" s="418"/>
      <c r="M323" s="418"/>
      <c r="N323" s="418"/>
      <c r="O323" s="420"/>
      <c r="P323" s="421"/>
      <c r="Q323" s="421"/>
      <c r="R323" s="421"/>
      <c r="S323" s="421"/>
      <c r="T323" s="421"/>
      <c r="U323" s="421"/>
      <c r="V323" s="421"/>
      <c r="W323" s="421"/>
      <c r="X323" s="421"/>
      <c r="Y323" s="421"/>
      <c r="Z323" s="421"/>
      <c r="AA323" s="421"/>
      <c r="AB323" s="421"/>
      <c r="AC323" s="421"/>
      <c r="AD323" s="421"/>
      <c r="AE323" s="421"/>
      <c r="AF323" s="421"/>
    </row>
    <row r="324" ht="15.75" customHeight="1">
      <c r="A324" s="440"/>
      <c r="B324" s="84" t="str">
        <f>IF(ISTEXT(A324),SUMIF('Codified Game Plan'!$A$3:$A$477,'Sales Forecast'!A324,'Codified Game Plan'!$F$3:$F$477),"")</f>
        <v/>
      </c>
      <c r="C324" s="430" t="str">
        <f t="array" ref="C324">IF(ISTEXT(A324),XLOOKUP($A324,'Crop Chart'!$A$5:$A$201,'Crop Chart'!$J$5:$J$201,0),"")</f>
        <v/>
      </c>
      <c r="D324" s="431" t="str">
        <f t="array" ref="D324">IF(ISTEXT(A324),XLOOKUP($A324,'Crop Chart'!$A$5:$A$201,'Crop Chart'!$L$5:$L$201,0),"")</f>
        <v/>
      </c>
      <c r="E324" s="432" t="str">
        <f t="array" ref="E324">IF(ISTEXT(A324),XLOOKUP($A324,'Crop Chart'!$A$5:$A$201,'Crop Chart'!$M$5:$M$201,0),"")</f>
        <v/>
      </c>
      <c r="F324" s="433" t="str">
        <f>IF(ISTEXT(A324),SUMIF('Codified Game Plan'!$A$3:$A$477,'Sales Forecast'!A324,'Codified Game Plan'!$J$3:$J$477),"")</f>
        <v/>
      </c>
      <c r="G324" s="431" t="str">
        <f t="shared" si="1"/>
        <v/>
      </c>
      <c r="H324" s="434" t="str">
        <f t="shared" si="2"/>
        <v/>
      </c>
      <c r="I324" s="435">
        <f t="shared" si="3"/>
        <v>0</v>
      </c>
      <c r="J324" s="417"/>
      <c r="K324" s="418"/>
      <c r="L324" s="418"/>
      <c r="M324" s="418"/>
      <c r="N324" s="418"/>
      <c r="O324" s="420"/>
      <c r="P324" s="421"/>
      <c r="Q324" s="421"/>
      <c r="R324" s="421"/>
      <c r="S324" s="421"/>
      <c r="T324" s="421"/>
      <c r="U324" s="421"/>
      <c r="V324" s="421"/>
      <c r="W324" s="421"/>
      <c r="X324" s="421"/>
      <c r="Y324" s="421"/>
      <c r="Z324" s="421"/>
      <c r="AA324" s="421"/>
      <c r="AB324" s="421"/>
      <c r="AC324" s="421"/>
      <c r="AD324" s="421"/>
      <c r="AE324" s="421"/>
      <c r="AF324" s="421"/>
    </row>
    <row r="325" ht="15.75" customHeight="1">
      <c r="A325" s="440"/>
      <c r="B325" s="84" t="str">
        <f>IF(ISTEXT(A325),SUMIF('Codified Game Plan'!$A$3:$A$477,'Sales Forecast'!A325,'Codified Game Plan'!$F$3:$F$477),"")</f>
        <v/>
      </c>
      <c r="C325" s="430" t="str">
        <f t="array" ref="C325">IF(ISTEXT(A325),XLOOKUP($A325,'Crop Chart'!$A$5:$A$201,'Crop Chart'!$J$5:$J$201,0),"")</f>
        <v/>
      </c>
      <c r="D325" s="431" t="str">
        <f t="array" ref="D325">IF(ISTEXT(A325),XLOOKUP($A325,'Crop Chart'!$A$5:$A$201,'Crop Chart'!$L$5:$L$201,0),"")</f>
        <v/>
      </c>
      <c r="E325" s="432" t="str">
        <f t="array" ref="E325">IF(ISTEXT(A325),XLOOKUP($A325,'Crop Chart'!$A$5:$A$201,'Crop Chart'!$M$5:$M$201,0),"")</f>
        <v/>
      </c>
      <c r="F325" s="433" t="str">
        <f>IF(ISTEXT(A325),SUMIF('Codified Game Plan'!$A$3:$A$477,'Sales Forecast'!A325,'Codified Game Plan'!$J$3:$J$477),"")</f>
        <v/>
      </c>
      <c r="G325" s="431" t="str">
        <f t="shared" si="1"/>
        <v/>
      </c>
      <c r="H325" s="434" t="str">
        <f t="shared" si="2"/>
        <v/>
      </c>
      <c r="I325" s="435">
        <f t="shared" si="3"/>
        <v>0</v>
      </c>
      <c r="J325" s="417"/>
      <c r="K325" s="418"/>
      <c r="L325" s="418"/>
      <c r="M325" s="418"/>
      <c r="N325" s="418"/>
      <c r="O325" s="420"/>
      <c r="P325" s="421"/>
      <c r="Q325" s="421"/>
      <c r="R325" s="421"/>
      <c r="S325" s="421"/>
      <c r="T325" s="421"/>
      <c r="U325" s="421"/>
      <c r="V325" s="421"/>
      <c r="W325" s="421"/>
      <c r="X325" s="421"/>
      <c r="Y325" s="421"/>
      <c r="Z325" s="421"/>
      <c r="AA325" s="421"/>
      <c r="AB325" s="421"/>
      <c r="AC325" s="421"/>
      <c r="AD325" s="421"/>
      <c r="AE325" s="421"/>
      <c r="AF325" s="421"/>
    </row>
    <row r="326" ht="15.75" customHeight="1">
      <c r="A326" s="440"/>
      <c r="B326" s="84" t="str">
        <f>IF(ISTEXT(A326),SUMIF('Codified Game Plan'!$A$3:$A$477,'Sales Forecast'!A326,'Codified Game Plan'!$F$3:$F$477),"")</f>
        <v/>
      </c>
      <c r="C326" s="430" t="str">
        <f t="array" ref="C326">IF(ISTEXT(A326),XLOOKUP($A326,'Crop Chart'!$A$5:$A$201,'Crop Chart'!$J$5:$J$201,0),"")</f>
        <v/>
      </c>
      <c r="D326" s="431" t="str">
        <f t="array" ref="D326">IF(ISTEXT(A326),XLOOKUP($A326,'Crop Chart'!$A$5:$A$201,'Crop Chart'!$L$5:$L$201,0),"")</f>
        <v/>
      </c>
      <c r="E326" s="432" t="str">
        <f t="array" ref="E326">IF(ISTEXT(A326),XLOOKUP($A326,'Crop Chart'!$A$5:$A$201,'Crop Chart'!$M$5:$M$201,0),"")</f>
        <v/>
      </c>
      <c r="F326" s="433" t="str">
        <f>IF(ISTEXT(A326),SUMIF('Codified Game Plan'!$A$3:$A$477,'Sales Forecast'!A326,'Codified Game Plan'!$J$3:$J$477),"")</f>
        <v/>
      </c>
      <c r="G326" s="431" t="str">
        <f t="shared" si="1"/>
        <v/>
      </c>
      <c r="H326" s="434" t="str">
        <f t="shared" si="2"/>
        <v/>
      </c>
      <c r="I326" s="435">
        <f t="shared" si="3"/>
        <v>0</v>
      </c>
      <c r="J326" s="417"/>
      <c r="K326" s="418"/>
      <c r="L326" s="418"/>
      <c r="M326" s="418"/>
      <c r="N326" s="418"/>
      <c r="O326" s="420"/>
      <c r="P326" s="421"/>
      <c r="Q326" s="421"/>
      <c r="R326" s="421"/>
      <c r="S326" s="421"/>
      <c r="T326" s="421"/>
      <c r="U326" s="421"/>
      <c r="V326" s="421"/>
      <c r="W326" s="421"/>
      <c r="X326" s="421"/>
      <c r="Y326" s="421"/>
      <c r="Z326" s="421"/>
      <c r="AA326" s="421"/>
      <c r="AB326" s="421"/>
      <c r="AC326" s="421"/>
      <c r="AD326" s="421"/>
      <c r="AE326" s="421"/>
      <c r="AF326" s="421"/>
    </row>
    <row r="327" ht="15.75" customHeight="1">
      <c r="A327" s="440"/>
      <c r="B327" s="84" t="str">
        <f>IF(ISTEXT(A327),SUMIF('Codified Game Plan'!$A$3:$A$477,'Sales Forecast'!A327,'Codified Game Plan'!$F$3:$F$477),"")</f>
        <v/>
      </c>
      <c r="C327" s="430" t="str">
        <f t="array" ref="C327">IF(ISTEXT(A327),XLOOKUP($A327,'Crop Chart'!$A$5:$A$201,'Crop Chart'!$J$5:$J$201,0),"")</f>
        <v/>
      </c>
      <c r="D327" s="431" t="str">
        <f t="array" ref="D327">IF(ISTEXT(A327),XLOOKUP($A327,'Crop Chart'!$A$5:$A$201,'Crop Chart'!$L$5:$L$201,0),"")</f>
        <v/>
      </c>
      <c r="E327" s="432" t="str">
        <f t="array" ref="E327">IF(ISTEXT(A327),XLOOKUP($A327,'Crop Chart'!$A$5:$A$201,'Crop Chart'!$M$5:$M$201,0),"")</f>
        <v/>
      </c>
      <c r="F327" s="433" t="str">
        <f>IF(ISTEXT(A327),SUMIF('Codified Game Plan'!$A$3:$A$477,'Sales Forecast'!A327,'Codified Game Plan'!$J$3:$J$477),"")</f>
        <v/>
      </c>
      <c r="G327" s="431" t="str">
        <f t="shared" si="1"/>
        <v/>
      </c>
      <c r="H327" s="434" t="str">
        <f t="shared" si="2"/>
        <v/>
      </c>
      <c r="I327" s="435">
        <f t="shared" si="3"/>
        <v>0</v>
      </c>
      <c r="J327" s="417"/>
      <c r="K327" s="418"/>
      <c r="L327" s="418"/>
      <c r="M327" s="418"/>
      <c r="N327" s="418"/>
      <c r="O327" s="420"/>
      <c r="P327" s="421"/>
      <c r="Q327" s="421"/>
      <c r="R327" s="421"/>
      <c r="S327" s="421"/>
      <c r="T327" s="421"/>
      <c r="U327" s="421"/>
      <c r="V327" s="421"/>
      <c r="W327" s="421"/>
      <c r="X327" s="421"/>
      <c r="Y327" s="421"/>
      <c r="Z327" s="421"/>
      <c r="AA327" s="421"/>
      <c r="AB327" s="421"/>
      <c r="AC327" s="421"/>
      <c r="AD327" s="421"/>
      <c r="AE327" s="421"/>
      <c r="AF327" s="421"/>
    </row>
    <row r="328" ht="15.75" customHeight="1">
      <c r="A328" s="440"/>
      <c r="B328" s="84" t="str">
        <f>IF(ISTEXT(A328),SUMIF('Codified Game Plan'!$A$3:$A$477,'Sales Forecast'!A328,'Codified Game Plan'!$F$3:$F$477),"")</f>
        <v/>
      </c>
      <c r="C328" s="430" t="str">
        <f t="array" ref="C328">IF(ISTEXT(A328),XLOOKUP($A328,'Crop Chart'!$A$5:$A$201,'Crop Chart'!$J$5:$J$201,0),"")</f>
        <v/>
      </c>
      <c r="D328" s="431" t="str">
        <f t="array" ref="D328">IF(ISTEXT(A328),XLOOKUP($A328,'Crop Chart'!$A$5:$A$201,'Crop Chart'!$L$5:$L$201,0),"")</f>
        <v/>
      </c>
      <c r="E328" s="432" t="str">
        <f t="array" ref="E328">IF(ISTEXT(A328),XLOOKUP($A328,'Crop Chart'!$A$5:$A$201,'Crop Chart'!$M$5:$M$201,0),"")</f>
        <v/>
      </c>
      <c r="F328" s="433" t="str">
        <f>IF(ISTEXT(A328),SUMIF('Codified Game Plan'!$A$3:$A$477,'Sales Forecast'!A328,'Codified Game Plan'!$J$3:$J$477),"")</f>
        <v/>
      </c>
      <c r="G328" s="431" t="str">
        <f t="shared" si="1"/>
        <v/>
      </c>
      <c r="H328" s="434" t="str">
        <f t="shared" si="2"/>
        <v/>
      </c>
      <c r="I328" s="435">
        <f t="shared" si="3"/>
        <v>0</v>
      </c>
      <c r="J328" s="417"/>
      <c r="K328" s="418"/>
      <c r="L328" s="418"/>
      <c r="M328" s="418"/>
      <c r="N328" s="418"/>
      <c r="O328" s="420"/>
      <c r="P328" s="421"/>
      <c r="Q328" s="421"/>
      <c r="R328" s="421"/>
      <c r="S328" s="421"/>
      <c r="T328" s="421"/>
      <c r="U328" s="421"/>
      <c r="V328" s="421"/>
      <c r="W328" s="421"/>
      <c r="X328" s="421"/>
      <c r="Y328" s="421"/>
      <c r="Z328" s="421"/>
      <c r="AA328" s="421"/>
      <c r="AB328" s="421"/>
      <c r="AC328" s="421"/>
      <c r="AD328" s="421"/>
      <c r="AE328" s="421"/>
      <c r="AF328" s="421"/>
    </row>
    <row r="329" ht="15.75" customHeight="1">
      <c r="A329" s="440"/>
      <c r="B329" s="84" t="str">
        <f>IF(ISTEXT(A329),SUMIF('Codified Game Plan'!$A$3:$A$477,'Sales Forecast'!A329,'Codified Game Plan'!$F$3:$F$477),"")</f>
        <v/>
      </c>
      <c r="C329" s="430" t="str">
        <f t="array" ref="C329">IF(ISTEXT(A329),XLOOKUP($A329,'Crop Chart'!$A$5:$A$201,'Crop Chart'!$J$5:$J$201,0),"")</f>
        <v/>
      </c>
      <c r="D329" s="431" t="str">
        <f t="array" ref="D329">IF(ISTEXT(A329),XLOOKUP($A329,'Crop Chart'!$A$5:$A$201,'Crop Chart'!$L$5:$L$201,0),"")</f>
        <v/>
      </c>
      <c r="E329" s="432" t="str">
        <f t="array" ref="E329">IF(ISTEXT(A329),XLOOKUP($A329,'Crop Chart'!$A$5:$A$201,'Crop Chart'!$M$5:$M$201,0),"")</f>
        <v/>
      </c>
      <c r="F329" s="433" t="str">
        <f>IF(ISTEXT(A329),SUMIF('Codified Game Plan'!$A$3:$A$477,'Sales Forecast'!A329,'Codified Game Plan'!$J$3:$J$477),"")</f>
        <v/>
      </c>
      <c r="G329" s="431" t="str">
        <f t="shared" si="1"/>
        <v/>
      </c>
      <c r="H329" s="434" t="str">
        <f t="shared" si="2"/>
        <v/>
      </c>
      <c r="I329" s="435">
        <f t="shared" si="3"/>
        <v>0</v>
      </c>
      <c r="J329" s="417"/>
      <c r="K329" s="418"/>
      <c r="L329" s="418"/>
      <c r="M329" s="418"/>
      <c r="N329" s="418"/>
      <c r="O329" s="420"/>
      <c r="P329" s="421"/>
      <c r="Q329" s="421"/>
      <c r="R329" s="421"/>
      <c r="S329" s="421"/>
      <c r="T329" s="421"/>
      <c r="U329" s="421"/>
      <c r="V329" s="421"/>
      <c r="W329" s="421"/>
      <c r="X329" s="421"/>
      <c r="Y329" s="421"/>
      <c r="Z329" s="421"/>
      <c r="AA329" s="421"/>
      <c r="AB329" s="421"/>
      <c r="AC329" s="421"/>
      <c r="AD329" s="421"/>
      <c r="AE329" s="421"/>
      <c r="AF329" s="421"/>
    </row>
    <row r="330" ht="15.75" customHeight="1">
      <c r="A330" s="440"/>
      <c r="B330" s="84" t="str">
        <f>IF(ISTEXT(A330),SUMIF('Codified Game Plan'!$A$3:$A$477,'Sales Forecast'!A330,'Codified Game Plan'!$F$3:$F$477),"")</f>
        <v/>
      </c>
      <c r="C330" s="430" t="str">
        <f t="array" ref="C330">IF(ISTEXT(A330),XLOOKUP($A330,'Crop Chart'!$A$5:$A$201,'Crop Chart'!$J$5:$J$201,0),"")</f>
        <v/>
      </c>
      <c r="D330" s="431" t="str">
        <f t="array" ref="D330">IF(ISTEXT(A330),XLOOKUP($A330,'Crop Chart'!$A$5:$A$201,'Crop Chart'!$L$5:$L$201,0),"")</f>
        <v/>
      </c>
      <c r="E330" s="432" t="str">
        <f t="array" ref="E330">IF(ISTEXT(A330),XLOOKUP($A330,'Crop Chart'!$A$5:$A$201,'Crop Chart'!$M$5:$M$201,0),"")</f>
        <v/>
      </c>
      <c r="F330" s="433" t="str">
        <f>IF(ISTEXT(A330),SUMIF('Codified Game Plan'!$A$3:$A$477,'Sales Forecast'!A330,'Codified Game Plan'!$J$3:$J$477),"")</f>
        <v/>
      </c>
      <c r="G330" s="431" t="str">
        <f t="shared" si="1"/>
        <v/>
      </c>
      <c r="H330" s="434" t="str">
        <f t="shared" si="2"/>
        <v/>
      </c>
      <c r="I330" s="435">
        <f t="shared" si="3"/>
        <v>0</v>
      </c>
      <c r="J330" s="417"/>
      <c r="K330" s="418"/>
      <c r="L330" s="418"/>
      <c r="M330" s="418"/>
      <c r="N330" s="418"/>
      <c r="O330" s="420"/>
      <c r="P330" s="421"/>
      <c r="Q330" s="421"/>
      <c r="R330" s="421"/>
      <c r="S330" s="421"/>
      <c r="T330" s="421"/>
      <c r="U330" s="421"/>
      <c r="V330" s="421"/>
      <c r="W330" s="421"/>
      <c r="X330" s="421"/>
      <c r="Y330" s="421"/>
      <c r="Z330" s="421"/>
      <c r="AA330" s="421"/>
      <c r="AB330" s="421"/>
      <c r="AC330" s="421"/>
      <c r="AD330" s="421"/>
      <c r="AE330" s="421"/>
      <c r="AF330" s="421"/>
    </row>
    <row r="331" ht="15.75" customHeight="1">
      <c r="A331" s="440"/>
      <c r="B331" s="84" t="str">
        <f>IF(ISTEXT(A331),SUMIF('Codified Game Plan'!$A$3:$A$477,'Sales Forecast'!A331,'Codified Game Plan'!$F$3:$F$477),"")</f>
        <v/>
      </c>
      <c r="C331" s="430" t="str">
        <f t="array" ref="C331">IF(ISTEXT(A331),XLOOKUP($A331,'Crop Chart'!$A$5:$A$201,'Crop Chart'!$J$5:$J$201,0),"")</f>
        <v/>
      </c>
      <c r="D331" s="431" t="str">
        <f t="array" ref="D331">IF(ISTEXT(A331),XLOOKUP($A331,'Crop Chart'!$A$5:$A$201,'Crop Chart'!$L$5:$L$201,0),"")</f>
        <v/>
      </c>
      <c r="E331" s="432" t="str">
        <f t="array" ref="E331">IF(ISTEXT(A331),XLOOKUP($A331,'Crop Chart'!$A$5:$A$201,'Crop Chart'!$M$5:$M$201,0),"")</f>
        <v/>
      </c>
      <c r="F331" s="433" t="str">
        <f>IF(ISTEXT(A331),SUMIF('Codified Game Plan'!$A$3:$A$477,'Sales Forecast'!A331,'Codified Game Plan'!$J$3:$J$477),"")</f>
        <v/>
      </c>
      <c r="G331" s="431" t="str">
        <f t="shared" si="1"/>
        <v/>
      </c>
      <c r="H331" s="434" t="str">
        <f t="shared" si="2"/>
        <v/>
      </c>
      <c r="I331" s="435">
        <f t="shared" si="3"/>
        <v>0</v>
      </c>
      <c r="J331" s="417"/>
      <c r="K331" s="418"/>
      <c r="L331" s="418"/>
      <c r="M331" s="418"/>
      <c r="N331" s="418"/>
      <c r="O331" s="420"/>
      <c r="P331" s="421"/>
      <c r="Q331" s="421"/>
      <c r="R331" s="421"/>
      <c r="S331" s="421"/>
      <c r="T331" s="421"/>
      <c r="U331" s="421"/>
      <c r="V331" s="421"/>
      <c r="W331" s="421"/>
      <c r="X331" s="421"/>
      <c r="Y331" s="421"/>
      <c r="Z331" s="421"/>
      <c r="AA331" s="421"/>
      <c r="AB331" s="421"/>
      <c r="AC331" s="421"/>
      <c r="AD331" s="421"/>
      <c r="AE331" s="421"/>
      <c r="AF331" s="421"/>
    </row>
    <row r="332" ht="15.75" customHeight="1">
      <c r="A332" s="440"/>
      <c r="B332" s="84" t="str">
        <f>IF(ISTEXT(A332),SUMIF('Codified Game Plan'!$A$3:$A$477,'Sales Forecast'!A332,'Codified Game Plan'!$F$3:$F$477),"")</f>
        <v/>
      </c>
      <c r="C332" s="430" t="str">
        <f t="array" ref="C332">IF(ISTEXT(A332),XLOOKUP($A332,'Crop Chart'!$A$5:$A$201,'Crop Chart'!$J$5:$J$201,0),"")</f>
        <v/>
      </c>
      <c r="D332" s="431" t="str">
        <f t="array" ref="D332">IF(ISTEXT(A332),XLOOKUP($A332,'Crop Chart'!$A$5:$A$201,'Crop Chart'!$L$5:$L$201,0),"")</f>
        <v/>
      </c>
      <c r="E332" s="432" t="str">
        <f t="array" ref="E332">IF(ISTEXT(A332),XLOOKUP($A332,'Crop Chart'!$A$5:$A$201,'Crop Chart'!$M$5:$M$201,0),"")</f>
        <v/>
      </c>
      <c r="F332" s="433" t="str">
        <f>IF(ISTEXT(A332),SUMIF('Codified Game Plan'!$A$3:$A$477,'Sales Forecast'!A332,'Codified Game Plan'!$J$3:$J$477),"")</f>
        <v/>
      </c>
      <c r="G332" s="431" t="str">
        <f t="shared" si="1"/>
        <v/>
      </c>
      <c r="H332" s="434" t="str">
        <f t="shared" si="2"/>
        <v/>
      </c>
      <c r="I332" s="435">
        <f t="shared" si="3"/>
        <v>0</v>
      </c>
      <c r="J332" s="417"/>
      <c r="K332" s="418"/>
      <c r="L332" s="418"/>
      <c r="M332" s="418"/>
      <c r="N332" s="418"/>
      <c r="O332" s="420"/>
      <c r="P332" s="421"/>
      <c r="Q332" s="421"/>
      <c r="R332" s="421"/>
      <c r="S332" s="421"/>
      <c r="T332" s="421"/>
      <c r="U332" s="421"/>
      <c r="V332" s="421"/>
      <c r="W332" s="421"/>
      <c r="X332" s="421"/>
      <c r="Y332" s="421"/>
      <c r="Z332" s="421"/>
      <c r="AA332" s="421"/>
      <c r="AB332" s="421"/>
      <c r="AC332" s="421"/>
      <c r="AD332" s="421"/>
      <c r="AE332" s="421"/>
      <c r="AF332" s="421"/>
    </row>
    <row r="333" ht="15.75" customHeight="1">
      <c r="A333" s="440"/>
      <c r="B333" s="84" t="str">
        <f>IF(ISTEXT(A333),SUMIF('Codified Game Plan'!$A$3:$A$477,'Sales Forecast'!A333,'Codified Game Plan'!$F$3:$F$477),"")</f>
        <v/>
      </c>
      <c r="C333" s="430" t="str">
        <f t="array" ref="C333">IF(ISTEXT(A333),XLOOKUP($A333,'Crop Chart'!$A$5:$A$201,'Crop Chart'!$J$5:$J$201,0),"")</f>
        <v/>
      </c>
      <c r="D333" s="431" t="str">
        <f t="array" ref="D333">IF(ISTEXT(A333),XLOOKUP($A333,'Crop Chart'!$A$5:$A$201,'Crop Chart'!$L$5:$L$201,0),"")</f>
        <v/>
      </c>
      <c r="E333" s="432" t="str">
        <f t="array" ref="E333">IF(ISTEXT(A333),XLOOKUP($A333,'Crop Chart'!$A$5:$A$201,'Crop Chart'!$M$5:$M$201,0),"")</f>
        <v/>
      </c>
      <c r="F333" s="433" t="str">
        <f>IF(ISTEXT(A333),SUMIF('Codified Game Plan'!$A$3:$A$477,'Sales Forecast'!A333,'Codified Game Plan'!$J$3:$J$477),"")</f>
        <v/>
      </c>
      <c r="G333" s="431" t="str">
        <f t="shared" si="1"/>
        <v/>
      </c>
      <c r="H333" s="434" t="str">
        <f t="shared" si="2"/>
        <v/>
      </c>
      <c r="I333" s="435">
        <f t="shared" si="3"/>
        <v>0</v>
      </c>
      <c r="J333" s="417"/>
      <c r="K333" s="418"/>
      <c r="L333" s="418"/>
      <c r="M333" s="418"/>
      <c r="N333" s="418"/>
      <c r="O333" s="420"/>
      <c r="P333" s="421"/>
      <c r="Q333" s="421"/>
      <c r="R333" s="421"/>
      <c r="S333" s="421"/>
      <c r="T333" s="421"/>
      <c r="U333" s="421"/>
      <c r="V333" s="421"/>
      <c r="W333" s="421"/>
      <c r="X333" s="421"/>
      <c r="Y333" s="421"/>
      <c r="Z333" s="421"/>
      <c r="AA333" s="421"/>
      <c r="AB333" s="421"/>
      <c r="AC333" s="421"/>
      <c r="AD333" s="421"/>
      <c r="AE333" s="421"/>
      <c r="AF333" s="421"/>
    </row>
    <row r="334" ht="15.75" customHeight="1">
      <c r="A334" s="440"/>
      <c r="B334" s="84" t="str">
        <f>IF(ISTEXT(A334),SUMIF('Codified Game Plan'!$A$3:$A$477,'Sales Forecast'!A334,'Codified Game Plan'!$F$3:$F$477),"")</f>
        <v/>
      </c>
      <c r="C334" s="430" t="str">
        <f t="array" ref="C334">IF(ISTEXT(A334),XLOOKUP($A334,'Crop Chart'!$A$5:$A$201,'Crop Chart'!$J$5:$J$201,0),"")</f>
        <v/>
      </c>
      <c r="D334" s="431" t="str">
        <f t="array" ref="D334">IF(ISTEXT(A334),XLOOKUP($A334,'Crop Chart'!$A$5:$A$201,'Crop Chart'!$L$5:$L$201,0),"")</f>
        <v/>
      </c>
      <c r="E334" s="432" t="str">
        <f t="array" ref="E334">IF(ISTEXT(A334),XLOOKUP($A334,'Crop Chart'!$A$5:$A$201,'Crop Chart'!$M$5:$M$201,0),"")</f>
        <v/>
      </c>
      <c r="F334" s="433" t="str">
        <f>IF(ISTEXT(A334),SUMIF('Codified Game Plan'!$A$3:$A$477,'Sales Forecast'!A334,'Codified Game Plan'!$J$3:$J$477),"")</f>
        <v/>
      </c>
      <c r="G334" s="431" t="str">
        <f t="shared" si="1"/>
        <v/>
      </c>
      <c r="H334" s="434" t="str">
        <f t="shared" si="2"/>
        <v/>
      </c>
      <c r="I334" s="435">
        <f t="shared" si="3"/>
        <v>0</v>
      </c>
      <c r="J334" s="417"/>
      <c r="K334" s="418"/>
      <c r="L334" s="418"/>
      <c r="M334" s="418"/>
      <c r="N334" s="418"/>
      <c r="O334" s="420"/>
      <c r="P334" s="421"/>
      <c r="Q334" s="421"/>
      <c r="R334" s="421"/>
      <c r="S334" s="421"/>
      <c r="T334" s="421"/>
      <c r="U334" s="421"/>
      <c r="V334" s="421"/>
      <c r="W334" s="421"/>
      <c r="X334" s="421"/>
      <c r="Y334" s="421"/>
      <c r="Z334" s="421"/>
      <c r="AA334" s="421"/>
      <c r="AB334" s="421"/>
      <c r="AC334" s="421"/>
      <c r="AD334" s="421"/>
      <c r="AE334" s="421"/>
      <c r="AF334" s="421"/>
    </row>
    <row r="335" ht="15.75" customHeight="1">
      <c r="A335" s="440"/>
      <c r="B335" s="84" t="str">
        <f>IF(ISTEXT(A335),SUMIF('Codified Game Plan'!$A$3:$A$477,'Sales Forecast'!A335,'Codified Game Plan'!$F$3:$F$477),"")</f>
        <v/>
      </c>
      <c r="C335" s="430" t="str">
        <f t="array" ref="C335">IF(ISTEXT(A335),XLOOKUP($A335,'Crop Chart'!$A$5:$A$201,'Crop Chart'!$J$5:$J$201,0),"")</f>
        <v/>
      </c>
      <c r="D335" s="431" t="str">
        <f t="array" ref="D335">IF(ISTEXT(A335),XLOOKUP($A335,'Crop Chart'!$A$5:$A$201,'Crop Chart'!$L$5:$L$201,0),"")</f>
        <v/>
      </c>
      <c r="E335" s="432" t="str">
        <f t="array" ref="E335">IF(ISTEXT(A335),XLOOKUP($A335,'Crop Chart'!$A$5:$A$201,'Crop Chart'!$M$5:$M$201,0),"")</f>
        <v/>
      </c>
      <c r="F335" s="433" t="str">
        <f>IF(ISTEXT(A335),SUMIF('Codified Game Plan'!$A$3:$A$477,'Sales Forecast'!A335,'Codified Game Plan'!$J$3:$J$477),"")</f>
        <v/>
      </c>
      <c r="G335" s="431" t="str">
        <f t="shared" si="1"/>
        <v/>
      </c>
      <c r="H335" s="434" t="str">
        <f t="shared" si="2"/>
        <v/>
      </c>
      <c r="I335" s="435">
        <f t="shared" si="3"/>
        <v>0</v>
      </c>
      <c r="J335" s="417"/>
      <c r="K335" s="418"/>
      <c r="L335" s="418"/>
      <c r="M335" s="418"/>
      <c r="N335" s="418"/>
      <c r="O335" s="420"/>
      <c r="P335" s="421"/>
      <c r="Q335" s="421"/>
      <c r="R335" s="421"/>
      <c r="S335" s="421"/>
      <c r="T335" s="421"/>
      <c r="U335" s="421"/>
      <c r="V335" s="421"/>
      <c r="W335" s="421"/>
      <c r="X335" s="421"/>
      <c r="Y335" s="421"/>
      <c r="Z335" s="421"/>
      <c r="AA335" s="421"/>
      <c r="AB335" s="421"/>
      <c r="AC335" s="421"/>
      <c r="AD335" s="421"/>
      <c r="AE335" s="421"/>
      <c r="AF335" s="421"/>
    </row>
    <row r="336" ht="15.75" customHeight="1">
      <c r="A336" s="440"/>
      <c r="B336" s="84" t="str">
        <f>IF(ISTEXT(A336),SUMIF('Codified Game Plan'!$A$3:$A$477,'Sales Forecast'!A336,'Codified Game Plan'!$F$3:$F$477),"")</f>
        <v/>
      </c>
      <c r="C336" s="430" t="str">
        <f t="array" ref="C336">IF(ISTEXT(A336),XLOOKUP($A336,'Crop Chart'!$A$5:$A$201,'Crop Chart'!$J$5:$J$201,0),"")</f>
        <v/>
      </c>
      <c r="D336" s="431" t="str">
        <f t="array" ref="D336">IF(ISTEXT(A336),XLOOKUP($A336,'Crop Chart'!$A$5:$A$201,'Crop Chart'!$L$5:$L$201,0),"")</f>
        <v/>
      </c>
      <c r="E336" s="432" t="str">
        <f t="array" ref="E336">IF(ISTEXT(A336),XLOOKUP($A336,'Crop Chart'!$A$5:$A$201,'Crop Chart'!$M$5:$M$201,0),"")</f>
        <v/>
      </c>
      <c r="F336" s="433" t="str">
        <f>IF(ISTEXT(A336),SUMIF('Codified Game Plan'!$A$3:$A$477,'Sales Forecast'!A336,'Codified Game Plan'!$J$3:$J$477),"")</f>
        <v/>
      </c>
      <c r="G336" s="431" t="str">
        <f t="shared" si="1"/>
        <v/>
      </c>
      <c r="H336" s="434" t="str">
        <f t="shared" si="2"/>
        <v/>
      </c>
      <c r="I336" s="435">
        <f t="shared" si="3"/>
        <v>0</v>
      </c>
      <c r="J336" s="417"/>
      <c r="K336" s="418"/>
      <c r="L336" s="418"/>
      <c r="M336" s="418"/>
      <c r="N336" s="418"/>
      <c r="O336" s="420"/>
      <c r="P336" s="421"/>
      <c r="Q336" s="421"/>
      <c r="R336" s="421"/>
      <c r="S336" s="421"/>
      <c r="T336" s="421"/>
      <c r="U336" s="421"/>
      <c r="V336" s="421"/>
      <c r="W336" s="421"/>
      <c r="X336" s="421"/>
      <c r="Y336" s="421"/>
      <c r="Z336" s="421"/>
      <c r="AA336" s="421"/>
      <c r="AB336" s="421"/>
      <c r="AC336" s="421"/>
      <c r="AD336" s="421"/>
      <c r="AE336" s="421"/>
      <c r="AF336" s="421"/>
    </row>
    <row r="337" ht="15.75" customHeight="1">
      <c r="A337" s="440"/>
      <c r="B337" s="84" t="str">
        <f>IF(ISTEXT(A337),SUMIF('Codified Game Plan'!$A$3:$A$477,'Sales Forecast'!A337,'Codified Game Plan'!$F$3:$F$477),"")</f>
        <v/>
      </c>
      <c r="C337" s="430" t="str">
        <f t="array" ref="C337">IF(ISTEXT(A337),XLOOKUP($A337,'Crop Chart'!$A$5:$A$201,'Crop Chart'!$J$5:$J$201,0),"")</f>
        <v/>
      </c>
      <c r="D337" s="431" t="str">
        <f t="array" ref="D337">IF(ISTEXT(A337),XLOOKUP($A337,'Crop Chart'!$A$5:$A$201,'Crop Chart'!$L$5:$L$201,0),"")</f>
        <v/>
      </c>
      <c r="E337" s="432" t="str">
        <f t="array" ref="E337">IF(ISTEXT(A337),XLOOKUP($A337,'Crop Chart'!$A$5:$A$201,'Crop Chart'!$M$5:$M$201,0),"")</f>
        <v/>
      </c>
      <c r="F337" s="433" t="str">
        <f>IF(ISTEXT(A337),SUMIF('Codified Game Plan'!$A$3:$A$477,'Sales Forecast'!A337,'Codified Game Plan'!$J$3:$J$477),"")</f>
        <v/>
      </c>
      <c r="G337" s="431" t="str">
        <f t="shared" si="1"/>
        <v/>
      </c>
      <c r="H337" s="434" t="str">
        <f t="shared" si="2"/>
        <v/>
      </c>
      <c r="I337" s="435">
        <f t="shared" si="3"/>
        <v>0</v>
      </c>
      <c r="J337" s="417"/>
      <c r="K337" s="418"/>
      <c r="L337" s="418"/>
      <c r="M337" s="418"/>
      <c r="N337" s="418"/>
      <c r="O337" s="420"/>
      <c r="P337" s="421"/>
      <c r="Q337" s="421"/>
      <c r="R337" s="421"/>
      <c r="S337" s="421"/>
      <c r="T337" s="421"/>
      <c r="U337" s="421"/>
      <c r="V337" s="421"/>
      <c r="W337" s="421"/>
      <c r="X337" s="421"/>
      <c r="Y337" s="421"/>
      <c r="Z337" s="421"/>
      <c r="AA337" s="421"/>
      <c r="AB337" s="421"/>
      <c r="AC337" s="421"/>
      <c r="AD337" s="421"/>
      <c r="AE337" s="421"/>
      <c r="AF337" s="421"/>
    </row>
    <row r="338" ht="15.75" customHeight="1">
      <c r="A338" s="440"/>
      <c r="B338" s="84" t="str">
        <f>IF(ISTEXT(A338),SUMIF('Codified Game Plan'!$A$3:$A$477,'Sales Forecast'!A338,'Codified Game Plan'!$F$3:$F$477),"")</f>
        <v/>
      </c>
      <c r="C338" s="430" t="str">
        <f t="array" ref="C338">IF(ISTEXT(A338),XLOOKUP($A338,'Crop Chart'!$A$5:$A$201,'Crop Chart'!$J$5:$J$201,0),"")</f>
        <v/>
      </c>
      <c r="D338" s="431" t="str">
        <f t="array" ref="D338">IF(ISTEXT(A338),XLOOKUP($A338,'Crop Chart'!$A$5:$A$201,'Crop Chart'!$L$5:$L$201,0),"")</f>
        <v/>
      </c>
      <c r="E338" s="432" t="str">
        <f t="array" ref="E338">IF(ISTEXT(A338),XLOOKUP($A338,'Crop Chart'!$A$5:$A$201,'Crop Chart'!$M$5:$M$201,0),"")</f>
        <v/>
      </c>
      <c r="F338" s="433" t="str">
        <f>IF(ISTEXT(A338),SUMIF('Codified Game Plan'!$A$3:$A$477,'Sales Forecast'!A338,'Codified Game Plan'!$J$3:$J$477),"")</f>
        <v/>
      </c>
      <c r="G338" s="431" t="str">
        <f t="shared" si="1"/>
        <v/>
      </c>
      <c r="H338" s="434" t="str">
        <f t="shared" si="2"/>
        <v/>
      </c>
      <c r="I338" s="435">
        <f t="shared" si="3"/>
        <v>0</v>
      </c>
      <c r="J338" s="417"/>
      <c r="K338" s="418"/>
      <c r="L338" s="418"/>
      <c r="M338" s="418"/>
      <c r="N338" s="418"/>
      <c r="O338" s="420"/>
      <c r="P338" s="421"/>
      <c r="Q338" s="421"/>
      <c r="R338" s="421"/>
      <c r="S338" s="421"/>
      <c r="T338" s="421"/>
      <c r="U338" s="421"/>
      <c r="V338" s="421"/>
      <c r="W338" s="421"/>
      <c r="X338" s="421"/>
      <c r="Y338" s="421"/>
      <c r="Z338" s="421"/>
      <c r="AA338" s="421"/>
      <c r="AB338" s="421"/>
      <c r="AC338" s="421"/>
      <c r="AD338" s="421"/>
      <c r="AE338" s="421"/>
      <c r="AF338" s="421"/>
    </row>
    <row r="339" ht="15.75" customHeight="1">
      <c r="A339" s="440"/>
      <c r="B339" s="84" t="str">
        <f>IF(ISTEXT(A339),SUMIF('Codified Game Plan'!$A$3:$A$477,'Sales Forecast'!A339,'Codified Game Plan'!$F$3:$F$477),"")</f>
        <v/>
      </c>
      <c r="C339" s="430" t="str">
        <f t="array" ref="C339">IF(ISTEXT(A339),XLOOKUP($A339,'Crop Chart'!$A$5:$A$201,'Crop Chart'!$J$5:$J$201,0),"")</f>
        <v/>
      </c>
      <c r="D339" s="431" t="str">
        <f t="array" ref="D339">IF(ISTEXT(A339),XLOOKUP($A339,'Crop Chart'!$A$5:$A$201,'Crop Chart'!$L$5:$L$201,0),"")</f>
        <v/>
      </c>
      <c r="E339" s="432" t="str">
        <f t="array" ref="E339">IF(ISTEXT(A339),XLOOKUP($A339,'Crop Chart'!$A$5:$A$201,'Crop Chart'!$M$5:$M$201,0),"")</f>
        <v/>
      </c>
      <c r="F339" s="433" t="str">
        <f>IF(ISTEXT(A339),SUMIF('Codified Game Plan'!$A$3:$A$477,'Sales Forecast'!A339,'Codified Game Plan'!$J$3:$J$477),"")</f>
        <v/>
      </c>
      <c r="G339" s="431" t="str">
        <f t="shared" si="1"/>
        <v/>
      </c>
      <c r="H339" s="434" t="str">
        <f t="shared" si="2"/>
        <v/>
      </c>
      <c r="I339" s="435">
        <f t="shared" si="3"/>
        <v>0</v>
      </c>
      <c r="J339" s="417"/>
      <c r="K339" s="418"/>
      <c r="L339" s="418"/>
      <c r="M339" s="418"/>
      <c r="N339" s="418"/>
      <c r="O339" s="420"/>
      <c r="P339" s="421"/>
      <c r="Q339" s="421"/>
      <c r="R339" s="421"/>
      <c r="S339" s="421"/>
      <c r="T339" s="421"/>
      <c r="U339" s="421"/>
      <c r="V339" s="421"/>
      <c r="W339" s="421"/>
      <c r="X339" s="421"/>
      <c r="Y339" s="421"/>
      <c r="Z339" s="421"/>
      <c r="AA339" s="421"/>
      <c r="AB339" s="421"/>
      <c r="AC339" s="421"/>
      <c r="AD339" s="421"/>
      <c r="AE339" s="421"/>
      <c r="AF339" s="421"/>
    </row>
    <row r="340" ht="15.75" customHeight="1">
      <c r="A340" s="440"/>
      <c r="B340" s="84" t="str">
        <f>IF(ISTEXT(A340),SUMIF('Codified Game Plan'!$A$3:$A$477,'Sales Forecast'!A340,'Codified Game Plan'!$F$3:$F$477),"")</f>
        <v/>
      </c>
      <c r="C340" s="430" t="str">
        <f t="array" ref="C340">IF(ISTEXT(A340),XLOOKUP($A340,'Crop Chart'!$A$5:$A$201,'Crop Chart'!$J$5:$J$201,0),"")</f>
        <v/>
      </c>
      <c r="D340" s="431" t="str">
        <f t="array" ref="D340">IF(ISTEXT(A340),XLOOKUP($A340,'Crop Chart'!$A$5:$A$201,'Crop Chart'!$L$5:$L$201,0),"")</f>
        <v/>
      </c>
      <c r="E340" s="432" t="str">
        <f t="array" ref="E340">IF(ISTEXT(A340),XLOOKUP($A340,'Crop Chart'!$A$5:$A$201,'Crop Chart'!$M$5:$M$201,0),"")</f>
        <v/>
      </c>
      <c r="F340" s="433" t="str">
        <f>IF(ISTEXT(A340),SUMIF('Codified Game Plan'!$A$3:$A$477,'Sales Forecast'!A340,'Codified Game Plan'!$J$3:$J$477),"")</f>
        <v/>
      </c>
      <c r="G340" s="431" t="str">
        <f t="shared" si="1"/>
        <v/>
      </c>
      <c r="H340" s="434" t="str">
        <f t="shared" si="2"/>
        <v/>
      </c>
      <c r="I340" s="435">
        <f t="shared" si="3"/>
        <v>0</v>
      </c>
      <c r="J340" s="417"/>
      <c r="K340" s="418"/>
      <c r="L340" s="418"/>
      <c r="M340" s="418"/>
      <c r="N340" s="418"/>
      <c r="O340" s="420"/>
      <c r="P340" s="421"/>
      <c r="Q340" s="421"/>
      <c r="R340" s="421"/>
      <c r="S340" s="421"/>
      <c r="T340" s="421"/>
      <c r="U340" s="421"/>
      <c r="V340" s="421"/>
      <c r="W340" s="421"/>
      <c r="X340" s="421"/>
      <c r="Y340" s="421"/>
      <c r="Z340" s="421"/>
      <c r="AA340" s="421"/>
      <c r="AB340" s="421"/>
      <c r="AC340" s="421"/>
      <c r="AD340" s="421"/>
      <c r="AE340" s="421"/>
      <c r="AF340" s="421"/>
    </row>
    <row r="341" ht="15.75" customHeight="1">
      <c r="A341" s="440"/>
      <c r="B341" s="84" t="str">
        <f>IF(ISTEXT(A341),SUMIF('Codified Game Plan'!$A$3:$A$477,'Sales Forecast'!A341,'Codified Game Plan'!$F$3:$F$477),"")</f>
        <v/>
      </c>
      <c r="C341" s="430" t="str">
        <f t="array" ref="C341">IF(ISTEXT(A341),XLOOKUP($A341,'Crop Chart'!$A$5:$A$201,'Crop Chart'!$J$5:$J$201,0),"")</f>
        <v/>
      </c>
      <c r="D341" s="431" t="str">
        <f t="array" ref="D341">IF(ISTEXT(A341),XLOOKUP($A341,'Crop Chart'!$A$5:$A$201,'Crop Chart'!$L$5:$L$201,0),"")</f>
        <v/>
      </c>
      <c r="E341" s="432" t="str">
        <f t="array" ref="E341">IF(ISTEXT(A341),XLOOKUP($A341,'Crop Chart'!$A$5:$A$201,'Crop Chart'!$M$5:$M$201,0),"")</f>
        <v/>
      </c>
      <c r="F341" s="433" t="str">
        <f>IF(ISTEXT(A341),SUMIF('Codified Game Plan'!$A$3:$A$477,'Sales Forecast'!A341,'Codified Game Plan'!$J$3:$J$477),"")</f>
        <v/>
      </c>
      <c r="G341" s="431" t="str">
        <f t="shared" si="1"/>
        <v/>
      </c>
      <c r="H341" s="434" t="str">
        <f t="shared" si="2"/>
        <v/>
      </c>
      <c r="I341" s="435">
        <f t="shared" si="3"/>
        <v>0</v>
      </c>
      <c r="J341" s="417"/>
      <c r="K341" s="418"/>
      <c r="L341" s="418"/>
      <c r="M341" s="418"/>
      <c r="N341" s="418"/>
      <c r="O341" s="420"/>
      <c r="P341" s="421"/>
      <c r="Q341" s="421"/>
      <c r="R341" s="421"/>
      <c r="S341" s="421"/>
      <c r="T341" s="421"/>
      <c r="U341" s="421"/>
      <c r="V341" s="421"/>
      <c r="W341" s="421"/>
      <c r="X341" s="421"/>
      <c r="Y341" s="421"/>
      <c r="Z341" s="421"/>
      <c r="AA341" s="421"/>
      <c r="AB341" s="421"/>
      <c r="AC341" s="421"/>
      <c r="AD341" s="421"/>
      <c r="AE341" s="421"/>
      <c r="AF341" s="421"/>
    </row>
    <row r="342" ht="15.75" customHeight="1">
      <c r="A342" s="440"/>
      <c r="B342" s="84" t="str">
        <f>IF(ISTEXT(A342),SUMIF('Codified Game Plan'!$A$3:$A$477,'Sales Forecast'!A342,'Codified Game Plan'!$F$3:$F$477),"")</f>
        <v/>
      </c>
      <c r="C342" s="430" t="str">
        <f t="array" ref="C342">IF(ISTEXT(A342),XLOOKUP($A342,'Crop Chart'!$A$5:$A$201,'Crop Chart'!$J$5:$J$201,0),"")</f>
        <v/>
      </c>
      <c r="D342" s="431" t="str">
        <f t="array" ref="D342">IF(ISTEXT(A342),XLOOKUP($A342,'Crop Chart'!$A$5:$A$201,'Crop Chart'!$L$5:$L$201,0),"")</f>
        <v/>
      </c>
      <c r="E342" s="432" t="str">
        <f t="array" ref="E342">IF(ISTEXT(A342),XLOOKUP($A342,'Crop Chart'!$A$5:$A$201,'Crop Chart'!$M$5:$M$201,0),"")</f>
        <v/>
      </c>
      <c r="F342" s="433" t="str">
        <f>IF(ISTEXT(A342),SUMIF('Codified Game Plan'!$A$3:$A$477,'Sales Forecast'!A342,'Codified Game Plan'!$J$3:$J$477),"")</f>
        <v/>
      </c>
      <c r="G342" s="431" t="str">
        <f t="shared" si="1"/>
        <v/>
      </c>
      <c r="H342" s="434" t="str">
        <f t="shared" si="2"/>
        <v/>
      </c>
      <c r="I342" s="435">
        <f t="shared" si="3"/>
        <v>0</v>
      </c>
      <c r="J342" s="417"/>
      <c r="K342" s="418"/>
      <c r="L342" s="418"/>
      <c r="M342" s="418"/>
      <c r="N342" s="418"/>
      <c r="O342" s="420"/>
      <c r="P342" s="421"/>
      <c r="Q342" s="421"/>
      <c r="R342" s="421"/>
      <c r="S342" s="421"/>
      <c r="T342" s="421"/>
      <c r="U342" s="421"/>
      <c r="V342" s="421"/>
      <c r="W342" s="421"/>
      <c r="X342" s="421"/>
      <c r="Y342" s="421"/>
      <c r="Z342" s="421"/>
      <c r="AA342" s="421"/>
      <c r="AB342" s="421"/>
      <c r="AC342" s="421"/>
      <c r="AD342" s="421"/>
      <c r="AE342" s="421"/>
      <c r="AF342" s="421"/>
    </row>
    <row r="343" ht="15.75" customHeight="1">
      <c r="A343" s="440"/>
      <c r="B343" s="84" t="str">
        <f>IF(ISTEXT(A343),SUMIF('Codified Game Plan'!$A$3:$A$477,'Sales Forecast'!A343,'Codified Game Plan'!$F$3:$F$477),"")</f>
        <v/>
      </c>
      <c r="C343" s="430" t="str">
        <f t="array" ref="C343">IF(ISTEXT(A343),XLOOKUP($A343,'Crop Chart'!$A$5:$A$201,'Crop Chart'!$J$5:$J$201,0),"")</f>
        <v/>
      </c>
      <c r="D343" s="431" t="str">
        <f t="array" ref="D343">IF(ISTEXT(A343),XLOOKUP($A343,'Crop Chart'!$A$5:$A$201,'Crop Chart'!$L$5:$L$201,0),"")</f>
        <v/>
      </c>
      <c r="E343" s="432" t="str">
        <f t="array" ref="E343">IF(ISTEXT(A343),XLOOKUP($A343,'Crop Chart'!$A$5:$A$201,'Crop Chart'!$M$5:$M$201,0),"")</f>
        <v/>
      </c>
      <c r="F343" s="433" t="str">
        <f>IF(ISTEXT(A343),SUMIF('Codified Game Plan'!$A$3:$A$477,'Sales Forecast'!A343,'Codified Game Plan'!$J$3:$J$477),"")</f>
        <v/>
      </c>
      <c r="G343" s="431" t="str">
        <f t="shared" si="1"/>
        <v/>
      </c>
      <c r="H343" s="434" t="str">
        <f t="shared" si="2"/>
        <v/>
      </c>
      <c r="I343" s="435">
        <f t="shared" si="3"/>
        <v>0</v>
      </c>
      <c r="J343" s="417"/>
      <c r="K343" s="418"/>
      <c r="L343" s="418"/>
      <c r="M343" s="418"/>
      <c r="N343" s="418"/>
      <c r="O343" s="420"/>
      <c r="P343" s="421"/>
      <c r="Q343" s="421"/>
      <c r="R343" s="421"/>
      <c r="S343" s="421"/>
      <c r="T343" s="421"/>
      <c r="U343" s="421"/>
      <c r="V343" s="421"/>
      <c r="W343" s="421"/>
      <c r="X343" s="421"/>
      <c r="Y343" s="421"/>
      <c r="Z343" s="421"/>
      <c r="AA343" s="421"/>
      <c r="AB343" s="421"/>
      <c r="AC343" s="421"/>
      <c r="AD343" s="421"/>
      <c r="AE343" s="421"/>
      <c r="AF343" s="421"/>
    </row>
    <row r="344" ht="15.75" customHeight="1">
      <c r="A344" s="440"/>
      <c r="B344" s="84" t="str">
        <f>IF(ISTEXT(A344),SUMIF('Codified Game Plan'!$A$3:$A$477,'Sales Forecast'!A344,'Codified Game Plan'!$F$3:$F$477),"")</f>
        <v/>
      </c>
      <c r="C344" s="430" t="str">
        <f t="array" ref="C344">IF(ISTEXT(A344),XLOOKUP($A344,'Crop Chart'!$A$5:$A$201,'Crop Chart'!$J$5:$J$201,0),"")</f>
        <v/>
      </c>
      <c r="D344" s="431" t="str">
        <f t="array" ref="D344">IF(ISTEXT(A344),XLOOKUP($A344,'Crop Chart'!$A$5:$A$201,'Crop Chart'!$L$5:$L$201,0),"")</f>
        <v/>
      </c>
      <c r="E344" s="432" t="str">
        <f t="array" ref="E344">IF(ISTEXT(A344),XLOOKUP($A344,'Crop Chart'!$A$5:$A$201,'Crop Chart'!$M$5:$M$201,0),"")</f>
        <v/>
      </c>
      <c r="F344" s="433" t="str">
        <f>IF(ISTEXT(A344),SUMIF('Codified Game Plan'!$A$3:$A$477,'Sales Forecast'!A344,'Codified Game Plan'!$J$3:$J$477),"")</f>
        <v/>
      </c>
      <c r="G344" s="431" t="str">
        <f t="shared" si="1"/>
        <v/>
      </c>
      <c r="H344" s="434" t="str">
        <f t="shared" si="2"/>
        <v/>
      </c>
      <c r="I344" s="435">
        <f t="shared" si="3"/>
        <v>0</v>
      </c>
      <c r="J344" s="417"/>
      <c r="K344" s="418"/>
      <c r="L344" s="418"/>
      <c r="M344" s="418"/>
      <c r="N344" s="418"/>
      <c r="O344" s="420"/>
      <c r="P344" s="421"/>
      <c r="Q344" s="421"/>
      <c r="R344" s="421"/>
      <c r="S344" s="421"/>
      <c r="T344" s="421"/>
      <c r="U344" s="421"/>
      <c r="V344" s="421"/>
      <c r="W344" s="421"/>
      <c r="X344" s="421"/>
      <c r="Y344" s="421"/>
      <c r="Z344" s="421"/>
      <c r="AA344" s="421"/>
      <c r="AB344" s="421"/>
      <c r="AC344" s="421"/>
      <c r="AD344" s="421"/>
      <c r="AE344" s="421"/>
      <c r="AF344" s="421"/>
    </row>
    <row r="345" ht="15.75" customHeight="1">
      <c r="A345" s="440"/>
      <c r="B345" s="84" t="str">
        <f>IF(ISTEXT(A345),SUMIF('Codified Game Plan'!$A$3:$A$477,'Sales Forecast'!A345,'Codified Game Plan'!$F$3:$F$477),"")</f>
        <v/>
      </c>
      <c r="C345" s="430" t="str">
        <f t="array" ref="C345">IF(ISTEXT(A345),XLOOKUP($A345,'Crop Chart'!$A$5:$A$201,'Crop Chart'!$J$5:$J$201,0),"")</f>
        <v/>
      </c>
      <c r="D345" s="431" t="str">
        <f t="array" ref="D345">IF(ISTEXT(A345),XLOOKUP($A345,'Crop Chart'!$A$5:$A$201,'Crop Chart'!$L$5:$L$201,0),"")</f>
        <v/>
      </c>
      <c r="E345" s="432" t="str">
        <f t="array" ref="E345">IF(ISTEXT(A345),XLOOKUP($A345,'Crop Chart'!$A$5:$A$201,'Crop Chart'!$M$5:$M$201,0),"")</f>
        <v/>
      </c>
      <c r="F345" s="433" t="str">
        <f>IF(ISTEXT(A345),SUMIF('Codified Game Plan'!$A$3:$A$477,'Sales Forecast'!A345,'Codified Game Plan'!$J$3:$J$477),"")</f>
        <v/>
      </c>
      <c r="G345" s="431" t="str">
        <f t="shared" si="1"/>
        <v/>
      </c>
      <c r="H345" s="434" t="str">
        <f t="shared" si="2"/>
        <v/>
      </c>
      <c r="I345" s="435">
        <f t="shared" si="3"/>
        <v>0</v>
      </c>
      <c r="J345" s="417"/>
      <c r="K345" s="418"/>
      <c r="L345" s="418"/>
      <c r="M345" s="418"/>
      <c r="N345" s="418"/>
      <c r="O345" s="420"/>
      <c r="P345" s="421"/>
      <c r="Q345" s="421"/>
      <c r="R345" s="421"/>
      <c r="S345" s="421"/>
      <c r="T345" s="421"/>
      <c r="U345" s="421"/>
      <c r="V345" s="421"/>
      <c r="W345" s="421"/>
      <c r="X345" s="421"/>
      <c r="Y345" s="421"/>
      <c r="Z345" s="421"/>
      <c r="AA345" s="421"/>
      <c r="AB345" s="421"/>
      <c r="AC345" s="421"/>
      <c r="AD345" s="421"/>
      <c r="AE345" s="421"/>
      <c r="AF345" s="421"/>
    </row>
    <row r="346" ht="15.75" customHeight="1">
      <c r="A346" s="440"/>
      <c r="B346" s="84" t="str">
        <f>IF(ISTEXT(A346),SUMIF('Codified Game Plan'!$A$3:$A$477,'Sales Forecast'!A346,'Codified Game Plan'!$F$3:$F$477),"")</f>
        <v/>
      </c>
      <c r="C346" s="430" t="str">
        <f t="array" ref="C346">IF(ISTEXT(A346),XLOOKUP($A346,'Crop Chart'!$A$5:$A$201,'Crop Chart'!$J$5:$J$201,0),"")</f>
        <v/>
      </c>
      <c r="D346" s="431" t="str">
        <f t="array" ref="D346">IF(ISTEXT(A346),XLOOKUP($A346,'Crop Chart'!$A$5:$A$201,'Crop Chart'!$L$5:$L$201,0),"")</f>
        <v/>
      </c>
      <c r="E346" s="432" t="str">
        <f t="array" ref="E346">IF(ISTEXT(A346),XLOOKUP($A346,'Crop Chart'!$A$5:$A$201,'Crop Chart'!$M$5:$M$201,0),"")</f>
        <v/>
      </c>
      <c r="F346" s="433" t="str">
        <f>IF(ISTEXT(A346),SUMIF('Codified Game Plan'!$A$3:$A$477,'Sales Forecast'!A346,'Codified Game Plan'!$J$3:$J$477),"")</f>
        <v/>
      </c>
      <c r="G346" s="431" t="str">
        <f t="shared" si="1"/>
        <v/>
      </c>
      <c r="H346" s="434" t="str">
        <f t="shared" si="2"/>
        <v/>
      </c>
      <c r="I346" s="435">
        <f t="shared" si="3"/>
        <v>0</v>
      </c>
      <c r="J346" s="417"/>
      <c r="K346" s="418"/>
      <c r="L346" s="418"/>
      <c r="M346" s="418"/>
      <c r="N346" s="418"/>
      <c r="O346" s="420"/>
      <c r="P346" s="421"/>
      <c r="Q346" s="421"/>
      <c r="R346" s="421"/>
      <c r="S346" s="421"/>
      <c r="T346" s="421"/>
      <c r="U346" s="421"/>
      <c r="V346" s="421"/>
      <c r="W346" s="421"/>
      <c r="X346" s="421"/>
      <c r="Y346" s="421"/>
      <c r="Z346" s="421"/>
      <c r="AA346" s="421"/>
      <c r="AB346" s="421"/>
      <c r="AC346" s="421"/>
      <c r="AD346" s="421"/>
      <c r="AE346" s="421"/>
      <c r="AF346" s="421"/>
    </row>
    <row r="347" ht="15.75" customHeight="1">
      <c r="A347" s="440"/>
      <c r="B347" s="84" t="str">
        <f>IF(ISTEXT(A347),SUMIF('Codified Game Plan'!$A$3:$A$477,'Sales Forecast'!A347,'Codified Game Plan'!$F$3:$F$477),"")</f>
        <v/>
      </c>
      <c r="C347" s="430" t="str">
        <f t="array" ref="C347">IF(ISTEXT(A347),XLOOKUP($A347,'Crop Chart'!$A$5:$A$201,'Crop Chart'!$J$5:$J$201,0),"")</f>
        <v/>
      </c>
      <c r="D347" s="431" t="str">
        <f t="array" ref="D347">IF(ISTEXT(A347),XLOOKUP($A347,'Crop Chart'!$A$5:$A$201,'Crop Chart'!$L$5:$L$201,0),"")</f>
        <v/>
      </c>
      <c r="E347" s="432" t="str">
        <f t="array" ref="E347">IF(ISTEXT(A347),XLOOKUP($A347,'Crop Chart'!$A$5:$A$201,'Crop Chart'!$M$5:$M$201,0),"")</f>
        <v/>
      </c>
      <c r="F347" s="433" t="str">
        <f>IF(ISTEXT(A347),SUMIF('Codified Game Plan'!$A$3:$A$477,'Sales Forecast'!A347,'Codified Game Plan'!$J$3:$J$477),"")</f>
        <v/>
      </c>
      <c r="G347" s="431" t="str">
        <f t="shared" si="1"/>
        <v/>
      </c>
      <c r="H347" s="434" t="str">
        <f t="shared" si="2"/>
        <v/>
      </c>
      <c r="I347" s="435">
        <f t="shared" si="3"/>
        <v>0</v>
      </c>
      <c r="J347" s="417"/>
      <c r="K347" s="418"/>
      <c r="L347" s="418"/>
      <c r="M347" s="418"/>
      <c r="N347" s="418"/>
      <c r="O347" s="420"/>
      <c r="P347" s="421"/>
      <c r="Q347" s="421"/>
      <c r="R347" s="421"/>
      <c r="S347" s="421"/>
      <c r="T347" s="421"/>
      <c r="U347" s="421"/>
      <c r="V347" s="421"/>
      <c r="W347" s="421"/>
      <c r="X347" s="421"/>
      <c r="Y347" s="421"/>
      <c r="Z347" s="421"/>
      <c r="AA347" s="421"/>
      <c r="AB347" s="421"/>
      <c r="AC347" s="421"/>
      <c r="AD347" s="421"/>
      <c r="AE347" s="421"/>
      <c r="AF347" s="421"/>
    </row>
    <row r="348" ht="15.75" customHeight="1">
      <c r="A348" s="440"/>
      <c r="B348" s="84" t="str">
        <f>IF(ISTEXT(A348),SUMIF('Codified Game Plan'!$A$3:$A$477,'Sales Forecast'!A348,'Codified Game Plan'!$F$3:$F$477),"")</f>
        <v/>
      </c>
      <c r="C348" s="430" t="str">
        <f t="array" ref="C348">IF(ISTEXT(A348),XLOOKUP($A348,'Crop Chart'!$A$5:$A$201,'Crop Chart'!$J$5:$J$201,0),"")</f>
        <v/>
      </c>
      <c r="D348" s="431" t="str">
        <f t="array" ref="D348">IF(ISTEXT(A348),XLOOKUP($A348,'Crop Chart'!$A$5:$A$201,'Crop Chart'!$L$5:$L$201,0),"")</f>
        <v/>
      </c>
      <c r="E348" s="432" t="str">
        <f t="array" ref="E348">IF(ISTEXT(A348),XLOOKUP($A348,'Crop Chart'!$A$5:$A$201,'Crop Chart'!$M$5:$M$201,0),"")</f>
        <v/>
      </c>
      <c r="F348" s="433" t="str">
        <f>IF(ISTEXT(A348),SUMIF('Codified Game Plan'!$A$3:$A$477,'Sales Forecast'!A348,'Codified Game Plan'!$J$3:$J$477),"")</f>
        <v/>
      </c>
      <c r="G348" s="431" t="str">
        <f t="shared" si="1"/>
        <v/>
      </c>
      <c r="H348" s="434" t="str">
        <f t="shared" si="2"/>
        <v/>
      </c>
      <c r="I348" s="435">
        <f t="shared" si="3"/>
        <v>0</v>
      </c>
      <c r="J348" s="417"/>
      <c r="K348" s="418"/>
      <c r="L348" s="418"/>
      <c r="M348" s="418"/>
      <c r="N348" s="418"/>
      <c r="O348" s="420"/>
      <c r="P348" s="421"/>
      <c r="Q348" s="421"/>
      <c r="R348" s="421"/>
      <c r="S348" s="421"/>
      <c r="T348" s="421"/>
      <c r="U348" s="421"/>
      <c r="V348" s="421"/>
      <c r="W348" s="421"/>
      <c r="X348" s="421"/>
      <c r="Y348" s="421"/>
      <c r="Z348" s="421"/>
      <c r="AA348" s="421"/>
      <c r="AB348" s="421"/>
      <c r="AC348" s="421"/>
      <c r="AD348" s="421"/>
      <c r="AE348" s="421"/>
      <c r="AF348" s="421"/>
    </row>
    <row r="349" ht="15.75" customHeight="1">
      <c r="A349" s="440"/>
      <c r="B349" s="84" t="str">
        <f>IF(ISTEXT(A349),SUMIF('Codified Game Plan'!$A$3:$A$477,'Sales Forecast'!A349,'Codified Game Plan'!$F$3:$F$477),"")</f>
        <v/>
      </c>
      <c r="C349" s="430" t="str">
        <f t="array" ref="C349">IF(ISTEXT(A349),XLOOKUP($A349,'Crop Chart'!$A$5:$A$201,'Crop Chart'!$J$5:$J$201,0),"")</f>
        <v/>
      </c>
      <c r="D349" s="431" t="str">
        <f t="array" ref="D349">IF(ISTEXT(A349),XLOOKUP($A349,'Crop Chart'!$A$5:$A$201,'Crop Chart'!$L$5:$L$201,0),"")</f>
        <v/>
      </c>
      <c r="E349" s="432" t="str">
        <f t="array" ref="E349">IF(ISTEXT(A349),XLOOKUP($A349,'Crop Chart'!$A$5:$A$201,'Crop Chart'!$M$5:$M$201,0),"")</f>
        <v/>
      </c>
      <c r="F349" s="433" t="str">
        <f>IF(ISTEXT(A349),SUMIF('Codified Game Plan'!$A$3:$A$477,'Sales Forecast'!A349,'Codified Game Plan'!$J$3:$J$477),"")</f>
        <v/>
      </c>
      <c r="G349" s="431" t="str">
        <f t="shared" si="1"/>
        <v/>
      </c>
      <c r="H349" s="434" t="str">
        <f t="shared" si="2"/>
        <v/>
      </c>
      <c r="I349" s="435">
        <f t="shared" si="3"/>
        <v>0</v>
      </c>
      <c r="J349" s="417"/>
      <c r="K349" s="418"/>
      <c r="L349" s="418"/>
      <c r="M349" s="418"/>
      <c r="N349" s="418"/>
      <c r="O349" s="420"/>
      <c r="P349" s="421"/>
      <c r="Q349" s="421"/>
      <c r="R349" s="421"/>
      <c r="S349" s="421"/>
      <c r="T349" s="421"/>
      <c r="U349" s="421"/>
      <c r="V349" s="421"/>
      <c r="W349" s="421"/>
      <c r="X349" s="421"/>
      <c r="Y349" s="421"/>
      <c r="Z349" s="421"/>
      <c r="AA349" s="421"/>
      <c r="AB349" s="421"/>
      <c r="AC349" s="421"/>
      <c r="AD349" s="421"/>
      <c r="AE349" s="421"/>
      <c r="AF349" s="421"/>
    </row>
    <row r="350" ht="15.75" customHeight="1">
      <c r="A350" s="440"/>
      <c r="B350" s="84" t="str">
        <f>IF(ISTEXT(A350),SUMIF('Codified Game Plan'!$A$3:$A$477,'Sales Forecast'!A350,'Codified Game Plan'!$F$3:$F$477),"")</f>
        <v/>
      </c>
      <c r="C350" s="430" t="str">
        <f t="array" ref="C350">IF(ISTEXT(A350),XLOOKUP($A350,'Crop Chart'!$A$5:$A$201,'Crop Chart'!$J$5:$J$201,0),"")</f>
        <v/>
      </c>
      <c r="D350" s="431" t="str">
        <f t="array" ref="D350">IF(ISTEXT(A350),XLOOKUP($A350,'Crop Chart'!$A$5:$A$201,'Crop Chart'!$L$5:$L$201,0),"")</f>
        <v/>
      </c>
      <c r="E350" s="432" t="str">
        <f t="array" ref="E350">IF(ISTEXT(A350),XLOOKUP($A350,'Crop Chart'!$A$5:$A$201,'Crop Chart'!$M$5:$M$201,0),"")</f>
        <v/>
      </c>
      <c r="F350" s="433" t="str">
        <f>IF(ISTEXT(A350),SUMIF('Codified Game Plan'!$A$3:$A$477,'Sales Forecast'!A350,'Codified Game Plan'!$J$3:$J$477),"")</f>
        <v/>
      </c>
      <c r="G350" s="431" t="str">
        <f t="shared" si="1"/>
        <v/>
      </c>
      <c r="H350" s="434" t="str">
        <f t="shared" si="2"/>
        <v/>
      </c>
      <c r="I350" s="435">
        <f t="shared" si="3"/>
        <v>0</v>
      </c>
      <c r="J350" s="417"/>
      <c r="K350" s="418"/>
      <c r="L350" s="418"/>
      <c r="M350" s="418"/>
      <c r="N350" s="418"/>
      <c r="O350" s="420"/>
      <c r="P350" s="421"/>
      <c r="Q350" s="421"/>
      <c r="R350" s="421"/>
      <c r="S350" s="421"/>
      <c r="T350" s="421"/>
      <c r="U350" s="421"/>
      <c r="V350" s="421"/>
      <c r="W350" s="421"/>
      <c r="X350" s="421"/>
      <c r="Y350" s="421"/>
      <c r="Z350" s="421"/>
      <c r="AA350" s="421"/>
      <c r="AB350" s="421"/>
      <c r="AC350" s="421"/>
      <c r="AD350" s="421"/>
      <c r="AE350" s="421"/>
      <c r="AF350" s="421"/>
    </row>
    <row r="351" ht="15.75" customHeight="1">
      <c r="A351" s="440"/>
      <c r="B351" s="84" t="str">
        <f>IF(ISTEXT(A351),SUMIF('Codified Game Plan'!$A$3:$A$477,'Sales Forecast'!A351,'Codified Game Plan'!$F$3:$F$477),"")</f>
        <v/>
      </c>
      <c r="C351" s="430" t="str">
        <f t="array" ref="C351">IF(ISTEXT(A351),XLOOKUP($A351,'Crop Chart'!$A$5:$A$201,'Crop Chart'!$J$5:$J$201,0),"")</f>
        <v/>
      </c>
      <c r="D351" s="431" t="str">
        <f t="array" ref="D351">IF(ISTEXT(A351),XLOOKUP($A351,'Crop Chart'!$A$5:$A$201,'Crop Chart'!$L$5:$L$201,0),"")</f>
        <v/>
      </c>
      <c r="E351" s="432" t="str">
        <f t="array" ref="E351">IF(ISTEXT(A351),XLOOKUP($A351,'Crop Chart'!$A$5:$A$201,'Crop Chart'!$M$5:$M$201,0),"")</f>
        <v/>
      </c>
      <c r="F351" s="433" t="str">
        <f>IF(ISTEXT(A351),SUMIF('Codified Game Plan'!$A$3:$A$477,'Sales Forecast'!A351,'Codified Game Plan'!$J$3:$J$477),"")</f>
        <v/>
      </c>
      <c r="G351" s="431" t="str">
        <f t="shared" si="1"/>
        <v/>
      </c>
      <c r="H351" s="434" t="str">
        <f t="shared" si="2"/>
        <v/>
      </c>
      <c r="I351" s="435">
        <f t="shared" si="3"/>
        <v>0</v>
      </c>
      <c r="J351" s="417"/>
      <c r="K351" s="418"/>
      <c r="L351" s="418"/>
      <c r="M351" s="418"/>
      <c r="N351" s="418"/>
      <c r="O351" s="420"/>
      <c r="P351" s="421"/>
      <c r="Q351" s="421"/>
      <c r="R351" s="421"/>
      <c r="S351" s="421"/>
      <c r="T351" s="421"/>
      <c r="U351" s="421"/>
      <c r="V351" s="421"/>
      <c r="W351" s="421"/>
      <c r="X351" s="421"/>
      <c r="Y351" s="421"/>
      <c r="Z351" s="421"/>
      <c r="AA351" s="421"/>
      <c r="AB351" s="421"/>
      <c r="AC351" s="421"/>
      <c r="AD351" s="421"/>
      <c r="AE351" s="421"/>
      <c r="AF351" s="421"/>
    </row>
    <row r="352" ht="15.75" customHeight="1">
      <c r="A352" s="440"/>
      <c r="B352" s="84" t="str">
        <f>IF(ISTEXT(A352),SUMIF('Codified Game Plan'!$A$3:$A$477,'Sales Forecast'!A352,'Codified Game Plan'!$F$3:$F$477),"")</f>
        <v/>
      </c>
      <c r="C352" s="430" t="str">
        <f t="array" ref="C352">IF(ISTEXT(A352),XLOOKUP($A352,'Crop Chart'!$A$5:$A$201,'Crop Chart'!$J$5:$J$201,0),"")</f>
        <v/>
      </c>
      <c r="D352" s="431" t="str">
        <f t="array" ref="D352">IF(ISTEXT(A352),XLOOKUP($A352,'Crop Chart'!$A$5:$A$201,'Crop Chart'!$L$5:$L$201,0),"")</f>
        <v/>
      </c>
      <c r="E352" s="432" t="str">
        <f t="array" ref="E352">IF(ISTEXT(A352),XLOOKUP($A352,'Crop Chart'!$A$5:$A$201,'Crop Chart'!$M$5:$M$201,0),"")</f>
        <v/>
      </c>
      <c r="F352" s="433" t="str">
        <f>IF(ISTEXT(A352),SUMIF('Codified Game Plan'!$A$3:$A$477,'Sales Forecast'!A352,'Codified Game Plan'!$J$3:$J$477),"")</f>
        <v/>
      </c>
      <c r="G352" s="431" t="str">
        <f t="shared" si="1"/>
        <v/>
      </c>
      <c r="H352" s="434" t="str">
        <f t="shared" si="2"/>
        <v/>
      </c>
      <c r="I352" s="435">
        <f t="shared" si="3"/>
        <v>0</v>
      </c>
      <c r="J352" s="417"/>
      <c r="K352" s="418"/>
      <c r="L352" s="418"/>
      <c r="M352" s="418"/>
      <c r="N352" s="418"/>
      <c r="O352" s="420"/>
      <c r="P352" s="421"/>
      <c r="Q352" s="421"/>
      <c r="R352" s="421"/>
      <c r="S352" s="421"/>
      <c r="T352" s="421"/>
      <c r="U352" s="421"/>
      <c r="V352" s="421"/>
      <c r="W352" s="421"/>
      <c r="X352" s="421"/>
      <c r="Y352" s="421"/>
      <c r="Z352" s="421"/>
      <c r="AA352" s="421"/>
      <c r="AB352" s="421"/>
      <c r="AC352" s="421"/>
      <c r="AD352" s="421"/>
      <c r="AE352" s="421"/>
      <c r="AF352" s="421"/>
    </row>
    <row r="353" ht="15.75" customHeight="1">
      <c r="A353" s="440"/>
      <c r="B353" s="84" t="str">
        <f>IF(ISTEXT(A353),SUMIF('Codified Game Plan'!$A$3:$A$477,'Sales Forecast'!A353,'Codified Game Plan'!$F$3:$F$477),"")</f>
        <v/>
      </c>
      <c r="C353" s="430" t="str">
        <f t="array" ref="C353">IF(ISTEXT(A353),XLOOKUP($A353,'Crop Chart'!$A$5:$A$201,'Crop Chart'!$J$5:$J$201,0),"")</f>
        <v/>
      </c>
      <c r="D353" s="431" t="str">
        <f t="array" ref="D353">IF(ISTEXT(A353),XLOOKUP($A353,'Crop Chart'!$A$5:$A$201,'Crop Chart'!$L$5:$L$201,0),"")</f>
        <v/>
      </c>
      <c r="E353" s="432" t="str">
        <f t="array" ref="E353">IF(ISTEXT(A353),XLOOKUP($A353,'Crop Chart'!$A$5:$A$201,'Crop Chart'!$M$5:$M$201,0),"")</f>
        <v/>
      </c>
      <c r="F353" s="433" t="str">
        <f>IF(ISTEXT(A353),SUMIF('Codified Game Plan'!$A$3:$A$477,'Sales Forecast'!A353,'Codified Game Plan'!$J$3:$J$477),"")</f>
        <v/>
      </c>
      <c r="G353" s="431" t="str">
        <f t="shared" si="1"/>
        <v/>
      </c>
      <c r="H353" s="434" t="str">
        <f t="shared" si="2"/>
        <v/>
      </c>
      <c r="I353" s="435">
        <f t="shared" si="3"/>
        <v>0</v>
      </c>
      <c r="J353" s="417"/>
      <c r="K353" s="418"/>
      <c r="L353" s="418"/>
      <c r="M353" s="418"/>
      <c r="N353" s="418"/>
      <c r="O353" s="420"/>
      <c r="P353" s="421"/>
      <c r="Q353" s="421"/>
      <c r="R353" s="421"/>
      <c r="S353" s="421"/>
      <c r="T353" s="421"/>
      <c r="U353" s="421"/>
      <c r="V353" s="421"/>
      <c r="W353" s="421"/>
      <c r="X353" s="421"/>
      <c r="Y353" s="421"/>
      <c r="Z353" s="421"/>
      <c r="AA353" s="421"/>
      <c r="AB353" s="421"/>
      <c r="AC353" s="421"/>
      <c r="AD353" s="421"/>
      <c r="AE353" s="421"/>
      <c r="AF353" s="421"/>
    </row>
    <row r="354" ht="15.75" customHeight="1">
      <c r="A354" s="440"/>
      <c r="B354" s="84" t="str">
        <f>IF(ISTEXT(A354),SUMIF('Codified Game Plan'!$A$3:$A$477,'Sales Forecast'!A354,'Codified Game Plan'!$F$3:$F$477),"")</f>
        <v/>
      </c>
      <c r="C354" s="430" t="str">
        <f t="array" ref="C354">IF(ISTEXT(A354),XLOOKUP($A354,'Crop Chart'!$A$5:$A$201,'Crop Chart'!$J$5:$J$201,0),"")</f>
        <v/>
      </c>
      <c r="D354" s="431" t="str">
        <f t="array" ref="D354">IF(ISTEXT(A354),XLOOKUP($A354,'Crop Chart'!$A$5:$A$201,'Crop Chart'!$L$5:$L$201,0),"")</f>
        <v/>
      </c>
      <c r="E354" s="432" t="str">
        <f t="array" ref="E354">IF(ISTEXT(A354),XLOOKUP($A354,'Crop Chart'!$A$5:$A$201,'Crop Chart'!$M$5:$M$201,0),"")</f>
        <v/>
      </c>
      <c r="F354" s="433" t="str">
        <f>IF(ISTEXT(A354),SUMIF('Codified Game Plan'!$A$3:$A$477,'Sales Forecast'!A354,'Codified Game Plan'!$J$3:$J$477),"")</f>
        <v/>
      </c>
      <c r="G354" s="431" t="str">
        <f t="shared" si="1"/>
        <v/>
      </c>
      <c r="H354" s="434" t="str">
        <f t="shared" si="2"/>
        <v/>
      </c>
      <c r="I354" s="435">
        <f t="shared" si="3"/>
        <v>0</v>
      </c>
      <c r="J354" s="417"/>
      <c r="K354" s="418"/>
      <c r="L354" s="418"/>
      <c r="M354" s="418"/>
      <c r="N354" s="418"/>
      <c r="O354" s="420"/>
      <c r="P354" s="421"/>
      <c r="Q354" s="421"/>
      <c r="R354" s="421"/>
      <c r="S354" s="421"/>
      <c r="T354" s="421"/>
      <c r="U354" s="421"/>
      <c r="V354" s="421"/>
      <c r="W354" s="421"/>
      <c r="X354" s="421"/>
      <c r="Y354" s="421"/>
      <c r="Z354" s="421"/>
      <c r="AA354" s="421"/>
      <c r="AB354" s="421"/>
      <c r="AC354" s="421"/>
      <c r="AD354" s="421"/>
      <c r="AE354" s="421"/>
      <c r="AF354" s="421"/>
    </row>
    <row r="355" ht="15.75" customHeight="1">
      <c r="A355" s="440"/>
      <c r="B355" s="84" t="str">
        <f>IF(ISTEXT(A355),SUMIF('Codified Game Plan'!$A$3:$A$477,'Sales Forecast'!A355,'Codified Game Plan'!$F$3:$F$477),"")</f>
        <v/>
      </c>
      <c r="C355" s="430" t="str">
        <f t="array" ref="C355">IF(ISTEXT(A355),XLOOKUP($A355,'Crop Chart'!$A$5:$A$201,'Crop Chart'!$J$5:$J$201,0),"")</f>
        <v/>
      </c>
      <c r="D355" s="431" t="str">
        <f t="array" ref="D355">IF(ISTEXT(A355),XLOOKUP($A355,'Crop Chart'!$A$5:$A$201,'Crop Chart'!$L$5:$L$201,0),"")</f>
        <v/>
      </c>
      <c r="E355" s="432" t="str">
        <f t="array" ref="E355">IF(ISTEXT(A355),XLOOKUP($A355,'Crop Chart'!$A$5:$A$201,'Crop Chart'!$M$5:$M$201,0),"")</f>
        <v/>
      </c>
      <c r="F355" s="433" t="str">
        <f>IF(ISTEXT(A355),SUMIF('Codified Game Plan'!$A$3:$A$477,'Sales Forecast'!A355,'Codified Game Plan'!$J$3:$J$477),"")</f>
        <v/>
      </c>
      <c r="G355" s="431" t="str">
        <f t="shared" si="1"/>
        <v/>
      </c>
      <c r="H355" s="434" t="str">
        <f t="shared" si="2"/>
        <v/>
      </c>
      <c r="I355" s="435">
        <f t="shared" si="3"/>
        <v>0</v>
      </c>
      <c r="J355" s="417"/>
      <c r="K355" s="418"/>
      <c r="L355" s="418"/>
      <c r="M355" s="418"/>
      <c r="N355" s="418"/>
      <c r="O355" s="420"/>
      <c r="P355" s="421"/>
      <c r="Q355" s="421"/>
      <c r="R355" s="421"/>
      <c r="S355" s="421"/>
      <c r="T355" s="421"/>
      <c r="U355" s="421"/>
      <c r="V355" s="421"/>
      <c r="W355" s="421"/>
      <c r="X355" s="421"/>
      <c r="Y355" s="421"/>
      <c r="Z355" s="421"/>
      <c r="AA355" s="421"/>
      <c r="AB355" s="421"/>
      <c r="AC355" s="421"/>
      <c r="AD355" s="421"/>
      <c r="AE355" s="421"/>
      <c r="AF355" s="421"/>
    </row>
    <row r="356" ht="15.75" customHeight="1">
      <c r="A356" s="440"/>
      <c r="B356" s="84" t="str">
        <f>IF(ISTEXT(A356),SUMIF('Codified Game Plan'!$A$3:$A$477,'Sales Forecast'!A356,'Codified Game Plan'!$F$3:$F$477),"")</f>
        <v/>
      </c>
      <c r="C356" s="430" t="str">
        <f t="array" ref="C356">IF(ISTEXT(A356),XLOOKUP($A356,'Crop Chart'!$A$5:$A$201,'Crop Chart'!$J$5:$J$201,0),"")</f>
        <v/>
      </c>
      <c r="D356" s="431" t="str">
        <f t="array" ref="D356">IF(ISTEXT(A356),XLOOKUP($A356,'Crop Chart'!$A$5:$A$201,'Crop Chart'!$L$5:$L$201,0),"")</f>
        <v/>
      </c>
      <c r="E356" s="432" t="str">
        <f t="array" ref="E356">IF(ISTEXT(A356),XLOOKUP($A356,'Crop Chart'!$A$5:$A$201,'Crop Chart'!$M$5:$M$201,0),"")</f>
        <v/>
      </c>
      <c r="F356" s="433" t="str">
        <f>IF(ISTEXT(A356),SUMIF('Codified Game Plan'!$A$3:$A$477,'Sales Forecast'!A356,'Codified Game Plan'!$J$3:$J$477),"")</f>
        <v/>
      </c>
      <c r="G356" s="431" t="str">
        <f t="shared" si="1"/>
        <v/>
      </c>
      <c r="H356" s="434" t="str">
        <f t="shared" si="2"/>
        <v/>
      </c>
      <c r="I356" s="435">
        <f t="shared" si="3"/>
        <v>0</v>
      </c>
      <c r="J356" s="417"/>
      <c r="K356" s="418"/>
      <c r="L356" s="418"/>
      <c r="M356" s="418"/>
      <c r="N356" s="418"/>
      <c r="O356" s="420"/>
      <c r="P356" s="421"/>
      <c r="Q356" s="421"/>
      <c r="R356" s="421"/>
      <c r="S356" s="421"/>
      <c r="T356" s="421"/>
      <c r="U356" s="421"/>
      <c r="V356" s="421"/>
      <c r="W356" s="421"/>
      <c r="X356" s="421"/>
      <c r="Y356" s="421"/>
      <c r="Z356" s="421"/>
      <c r="AA356" s="421"/>
      <c r="AB356" s="421"/>
      <c r="AC356" s="421"/>
      <c r="AD356" s="421"/>
      <c r="AE356" s="421"/>
      <c r="AF356" s="421"/>
    </row>
    <row r="357" ht="15.75" customHeight="1">
      <c r="A357" s="440"/>
      <c r="B357" s="84" t="str">
        <f>IF(ISTEXT(A357),SUMIF('Codified Game Plan'!$A$3:$A$477,'Sales Forecast'!A357,'Codified Game Plan'!$F$3:$F$477),"")</f>
        <v/>
      </c>
      <c r="C357" s="430" t="str">
        <f t="array" ref="C357">IF(ISTEXT(A357),XLOOKUP($A357,'Crop Chart'!$A$5:$A$201,'Crop Chart'!$J$5:$J$201,0),"")</f>
        <v/>
      </c>
      <c r="D357" s="431" t="str">
        <f t="array" ref="D357">IF(ISTEXT(A357),XLOOKUP($A357,'Crop Chart'!$A$5:$A$201,'Crop Chart'!$L$5:$L$201,0),"")</f>
        <v/>
      </c>
      <c r="E357" s="432" t="str">
        <f t="array" ref="E357">IF(ISTEXT(A357),XLOOKUP($A357,'Crop Chart'!$A$5:$A$201,'Crop Chart'!$M$5:$M$201,0),"")</f>
        <v/>
      </c>
      <c r="F357" s="433" t="str">
        <f>IF(ISTEXT(A357),SUMIF('Codified Game Plan'!$A$3:$A$477,'Sales Forecast'!A357,'Codified Game Plan'!$J$3:$J$477),"")</f>
        <v/>
      </c>
      <c r="G357" s="431" t="str">
        <f t="shared" si="1"/>
        <v/>
      </c>
      <c r="H357" s="434" t="str">
        <f t="shared" si="2"/>
        <v/>
      </c>
      <c r="I357" s="435">
        <f t="shared" si="3"/>
        <v>0</v>
      </c>
      <c r="J357" s="417"/>
      <c r="K357" s="418"/>
      <c r="L357" s="418"/>
      <c r="M357" s="418"/>
      <c r="N357" s="418"/>
      <c r="O357" s="420"/>
      <c r="P357" s="421"/>
      <c r="Q357" s="421"/>
      <c r="R357" s="421"/>
      <c r="S357" s="421"/>
      <c r="T357" s="421"/>
      <c r="U357" s="421"/>
      <c r="V357" s="421"/>
      <c r="W357" s="421"/>
      <c r="X357" s="421"/>
      <c r="Y357" s="421"/>
      <c r="Z357" s="421"/>
      <c r="AA357" s="421"/>
      <c r="AB357" s="421"/>
      <c r="AC357" s="421"/>
      <c r="AD357" s="421"/>
      <c r="AE357" s="421"/>
      <c r="AF357" s="421"/>
    </row>
    <row r="358" ht="15.75" customHeight="1">
      <c r="A358" s="440"/>
      <c r="B358" s="84" t="str">
        <f>IF(ISTEXT(A358),SUMIF('Codified Game Plan'!$A$3:$A$477,'Sales Forecast'!A358,'Codified Game Plan'!$F$3:$F$477),"")</f>
        <v/>
      </c>
      <c r="C358" s="430" t="str">
        <f t="array" ref="C358">IF(ISTEXT(A358),XLOOKUP($A358,'Crop Chart'!$A$5:$A$201,'Crop Chart'!$J$5:$J$201,0),"")</f>
        <v/>
      </c>
      <c r="D358" s="431" t="str">
        <f t="array" ref="D358">IF(ISTEXT(A358),XLOOKUP($A358,'Crop Chart'!$A$5:$A$201,'Crop Chart'!$L$5:$L$201,0),"")</f>
        <v/>
      </c>
      <c r="E358" s="432" t="str">
        <f t="array" ref="E358">IF(ISTEXT(A358),XLOOKUP($A358,'Crop Chart'!$A$5:$A$201,'Crop Chart'!$M$5:$M$201,0),"")</f>
        <v/>
      </c>
      <c r="F358" s="433" t="str">
        <f>IF(ISTEXT(A358),SUMIF('Codified Game Plan'!$A$3:$A$477,'Sales Forecast'!A358,'Codified Game Plan'!$J$3:$J$477),"")</f>
        <v/>
      </c>
      <c r="G358" s="431" t="str">
        <f t="shared" si="1"/>
        <v/>
      </c>
      <c r="H358" s="434" t="str">
        <f t="shared" si="2"/>
        <v/>
      </c>
      <c r="I358" s="435">
        <f t="shared" si="3"/>
        <v>0</v>
      </c>
      <c r="J358" s="417"/>
      <c r="K358" s="418"/>
      <c r="L358" s="418"/>
      <c r="M358" s="418"/>
      <c r="N358" s="418"/>
      <c r="O358" s="420"/>
      <c r="P358" s="421"/>
      <c r="Q358" s="421"/>
      <c r="R358" s="421"/>
      <c r="S358" s="421"/>
      <c r="T358" s="421"/>
      <c r="U358" s="421"/>
      <c r="V358" s="421"/>
      <c r="W358" s="421"/>
      <c r="X358" s="421"/>
      <c r="Y358" s="421"/>
      <c r="Z358" s="421"/>
      <c r="AA358" s="421"/>
      <c r="AB358" s="421"/>
      <c r="AC358" s="421"/>
      <c r="AD358" s="421"/>
      <c r="AE358" s="421"/>
      <c r="AF358" s="421"/>
    </row>
    <row r="359" ht="15.75" customHeight="1">
      <c r="A359" s="440"/>
      <c r="B359" s="84" t="str">
        <f>IF(ISTEXT(A359),SUMIF('Codified Game Plan'!$A$3:$A$477,'Sales Forecast'!A359,'Codified Game Plan'!$F$3:$F$477),"")</f>
        <v/>
      </c>
      <c r="C359" s="430" t="str">
        <f t="array" ref="C359">IF(ISTEXT(A359),XLOOKUP($A359,'Crop Chart'!$A$5:$A$201,'Crop Chart'!$J$5:$J$201,0),"")</f>
        <v/>
      </c>
      <c r="D359" s="431" t="str">
        <f t="array" ref="D359">IF(ISTEXT(A359),XLOOKUP($A359,'Crop Chart'!$A$5:$A$201,'Crop Chart'!$L$5:$L$201,0),"")</f>
        <v/>
      </c>
      <c r="E359" s="432" t="str">
        <f t="array" ref="E359">IF(ISTEXT(A359),XLOOKUP($A359,'Crop Chart'!$A$5:$A$201,'Crop Chart'!$M$5:$M$201,0),"")</f>
        <v/>
      </c>
      <c r="F359" s="433" t="str">
        <f>IF(ISTEXT(A359),SUMIF('Codified Game Plan'!$A$3:$A$477,'Sales Forecast'!A359,'Codified Game Plan'!$J$3:$J$477),"")</f>
        <v/>
      </c>
      <c r="G359" s="431" t="str">
        <f t="shared" si="1"/>
        <v/>
      </c>
      <c r="H359" s="434" t="str">
        <f t="shared" si="2"/>
        <v/>
      </c>
      <c r="I359" s="435">
        <f t="shared" si="3"/>
        <v>0</v>
      </c>
      <c r="J359" s="417"/>
      <c r="K359" s="418"/>
      <c r="L359" s="418"/>
      <c r="M359" s="418"/>
      <c r="N359" s="418"/>
      <c r="O359" s="420"/>
      <c r="P359" s="421"/>
      <c r="Q359" s="421"/>
      <c r="R359" s="421"/>
      <c r="S359" s="421"/>
      <c r="T359" s="421"/>
      <c r="U359" s="421"/>
      <c r="V359" s="421"/>
      <c r="W359" s="421"/>
      <c r="X359" s="421"/>
      <c r="Y359" s="421"/>
      <c r="Z359" s="421"/>
      <c r="AA359" s="421"/>
      <c r="AB359" s="421"/>
      <c r="AC359" s="421"/>
      <c r="AD359" s="421"/>
      <c r="AE359" s="421"/>
      <c r="AF359" s="421"/>
    </row>
    <row r="360" ht="15.75" customHeight="1">
      <c r="A360" s="440"/>
      <c r="B360" s="84" t="str">
        <f>IF(ISTEXT(A360),SUMIF('Codified Game Plan'!$A$3:$A$477,'Sales Forecast'!A360,'Codified Game Plan'!$F$3:$F$477),"")</f>
        <v/>
      </c>
      <c r="C360" s="430" t="str">
        <f t="array" ref="C360">IF(ISTEXT(A360),XLOOKUP($A360,'Crop Chart'!$A$5:$A$201,'Crop Chart'!$J$5:$J$201,0),"")</f>
        <v/>
      </c>
      <c r="D360" s="431" t="str">
        <f t="array" ref="D360">IF(ISTEXT(A360),XLOOKUP($A360,'Crop Chart'!$A$5:$A$201,'Crop Chart'!$L$5:$L$201,0),"")</f>
        <v/>
      </c>
      <c r="E360" s="432" t="str">
        <f t="array" ref="E360">IF(ISTEXT(A360),XLOOKUP($A360,'Crop Chart'!$A$5:$A$201,'Crop Chart'!$M$5:$M$201,0),"")</f>
        <v/>
      </c>
      <c r="F360" s="433" t="str">
        <f>IF(ISTEXT(A360),SUMIF('Codified Game Plan'!$A$3:$A$477,'Sales Forecast'!A360,'Codified Game Plan'!$J$3:$J$477),"")</f>
        <v/>
      </c>
      <c r="G360" s="431" t="str">
        <f t="shared" si="1"/>
        <v/>
      </c>
      <c r="H360" s="434" t="str">
        <f t="shared" si="2"/>
        <v/>
      </c>
      <c r="I360" s="435">
        <f t="shared" si="3"/>
        <v>0</v>
      </c>
      <c r="J360" s="417"/>
      <c r="K360" s="418"/>
      <c r="L360" s="418"/>
      <c r="M360" s="418"/>
      <c r="N360" s="418"/>
      <c r="O360" s="420"/>
      <c r="P360" s="421"/>
      <c r="Q360" s="421"/>
      <c r="R360" s="421"/>
      <c r="S360" s="421"/>
      <c r="T360" s="421"/>
      <c r="U360" s="421"/>
      <c r="V360" s="421"/>
      <c r="W360" s="421"/>
      <c r="X360" s="421"/>
      <c r="Y360" s="421"/>
      <c r="Z360" s="421"/>
      <c r="AA360" s="421"/>
      <c r="AB360" s="421"/>
      <c r="AC360" s="421"/>
      <c r="AD360" s="421"/>
      <c r="AE360" s="421"/>
      <c r="AF360" s="421"/>
    </row>
    <row r="361" ht="15.75" customHeight="1">
      <c r="A361" s="440"/>
      <c r="B361" s="84" t="str">
        <f>IF(ISTEXT(A361),SUMIF('Codified Game Plan'!$A$3:$A$477,'Sales Forecast'!A361,'Codified Game Plan'!$F$3:$F$477),"")</f>
        <v/>
      </c>
      <c r="C361" s="430" t="str">
        <f t="array" ref="C361">IF(ISTEXT(A361),XLOOKUP($A361,'Crop Chart'!$A$5:$A$201,'Crop Chart'!$J$5:$J$201,0),"")</f>
        <v/>
      </c>
      <c r="D361" s="431" t="str">
        <f t="array" ref="D361">IF(ISTEXT(A361),XLOOKUP($A361,'Crop Chart'!$A$5:$A$201,'Crop Chart'!$L$5:$L$201,0),"")</f>
        <v/>
      </c>
      <c r="E361" s="432" t="str">
        <f t="array" ref="E361">IF(ISTEXT(A361),XLOOKUP($A361,'Crop Chart'!$A$5:$A$201,'Crop Chart'!$M$5:$M$201,0),"")</f>
        <v/>
      </c>
      <c r="F361" s="433" t="str">
        <f>IF(ISTEXT(A361),SUMIF('Codified Game Plan'!$A$3:$A$477,'Sales Forecast'!A361,'Codified Game Plan'!$J$3:$J$477),"")</f>
        <v/>
      </c>
      <c r="G361" s="431" t="str">
        <f t="shared" si="1"/>
        <v/>
      </c>
      <c r="H361" s="434" t="str">
        <f t="shared" si="2"/>
        <v/>
      </c>
      <c r="I361" s="435">
        <f t="shared" si="3"/>
        <v>0</v>
      </c>
      <c r="J361" s="417"/>
      <c r="K361" s="418"/>
      <c r="L361" s="418"/>
      <c r="M361" s="418"/>
      <c r="N361" s="418"/>
      <c r="O361" s="420"/>
      <c r="P361" s="421"/>
      <c r="Q361" s="421"/>
      <c r="R361" s="421"/>
      <c r="S361" s="421"/>
      <c r="T361" s="421"/>
      <c r="U361" s="421"/>
      <c r="V361" s="421"/>
      <c r="W361" s="421"/>
      <c r="X361" s="421"/>
      <c r="Y361" s="421"/>
      <c r="Z361" s="421"/>
      <c r="AA361" s="421"/>
      <c r="AB361" s="421"/>
      <c r="AC361" s="421"/>
      <c r="AD361" s="421"/>
      <c r="AE361" s="421"/>
      <c r="AF361" s="421"/>
    </row>
    <row r="362" ht="15.75" customHeight="1">
      <c r="A362" s="440"/>
      <c r="B362" s="84" t="str">
        <f>IF(ISTEXT(A362),SUMIF('Codified Game Plan'!$A$3:$A$477,'Sales Forecast'!A362,'Codified Game Plan'!$F$3:$F$477),"")</f>
        <v/>
      </c>
      <c r="C362" s="430" t="str">
        <f t="array" ref="C362">IF(ISTEXT(A362),XLOOKUP($A362,'Crop Chart'!$A$5:$A$201,'Crop Chart'!$J$5:$J$201,0),"")</f>
        <v/>
      </c>
      <c r="D362" s="431" t="str">
        <f t="array" ref="D362">IF(ISTEXT(A362),XLOOKUP($A362,'Crop Chart'!$A$5:$A$201,'Crop Chart'!$L$5:$L$201,0),"")</f>
        <v/>
      </c>
      <c r="E362" s="432" t="str">
        <f t="array" ref="E362">IF(ISTEXT(A362),XLOOKUP($A362,'Crop Chart'!$A$5:$A$201,'Crop Chart'!$M$5:$M$201,0),"")</f>
        <v/>
      </c>
      <c r="F362" s="433" t="str">
        <f>IF(ISTEXT(A362),SUMIF('Codified Game Plan'!$A$3:$A$477,'Sales Forecast'!A362,'Codified Game Plan'!$J$3:$J$477),"")</f>
        <v/>
      </c>
      <c r="G362" s="431" t="str">
        <f t="shared" si="1"/>
        <v/>
      </c>
      <c r="H362" s="434" t="str">
        <f t="shared" si="2"/>
        <v/>
      </c>
      <c r="I362" s="435">
        <f t="shared" si="3"/>
        <v>0</v>
      </c>
      <c r="J362" s="417"/>
      <c r="K362" s="418"/>
      <c r="L362" s="418"/>
      <c r="M362" s="418"/>
      <c r="N362" s="418"/>
      <c r="O362" s="420"/>
      <c r="P362" s="421"/>
      <c r="Q362" s="421"/>
      <c r="R362" s="421"/>
      <c r="S362" s="421"/>
      <c r="T362" s="421"/>
      <c r="U362" s="421"/>
      <c r="V362" s="421"/>
      <c r="W362" s="421"/>
      <c r="X362" s="421"/>
      <c r="Y362" s="421"/>
      <c r="Z362" s="421"/>
      <c r="AA362" s="421"/>
      <c r="AB362" s="421"/>
      <c r="AC362" s="421"/>
      <c r="AD362" s="421"/>
      <c r="AE362" s="421"/>
      <c r="AF362" s="421"/>
    </row>
    <row r="363" ht="15.75" customHeight="1">
      <c r="A363" s="440"/>
      <c r="B363" s="84" t="str">
        <f>IF(ISTEXT(A363),SUMIF('Codified Game Plan'!$A$3:$A$477,'Sales Forecast'!A363,'Codified Game Plan'!$F$3:$F$477),"")</f>
        <v/>
      </c>
      <c r="C363" s="430" t="str">
        <f t="array" ref="C363">IF(ISTEXT(A363),XLOOKUP($A363,'Crop Chart'!$A$5:$A$201,'Crop Chart'!$J$5:$J$201,0),"")</f>
        <v/>
      </c>
      <c r="D363" s="431" t="str">
        <f t="array" ref="D363">IF(ISTEXT(A363),XLOOKUP($A363,'Crop Chart'!$A$5:$A$201,'Crop Chart'!$L$5:$L$201,0),"")</f>
        <v/>
      </c>
      <c r="E363" s="432" t="str">
        <f t="array" ref="E363">IF(ISTEXT(A363),XLOOKUP($A363,'Crop Chart'!$A$5:$A$201,'Crop Chart'!$M$5:$M$201,0),"")</f>
        <v/>
      </c>
      <c r="F363" s="433" t="str">
        <f>IF(ISTEXT(A363),SUMIF('Codified Game Plan'!$A$3:$A$477,'Sales Forecast'!A363,'Codified Game Plan'!$J$3:$J$477),"")</f>
        <v/>
      </c>
      <c r="G363" s="431" t="str">
        <f t="shared" si="1"/>
        <v/>
      </c>
      <c r="H363" s="434" t="str">
        <f t="shared" si="2"/>
        <v/>
      </c>
      <c r="I363" s="435">
        <f t="shared" si="3"/>
        <v>0</v>
      </c>
      <c r="J363" s="417"/>
      <c r="K363" s="418"/>
      <c r="L363" s="418"/>
      <c r="M363" s="418"/>
      <c r="N363" s="418"/>
      <c r="O363" s="420"/>
      <c r="P363" s="421"/>
      <c r="Q363" s="421"/>
      <c r="R363" s="421"/>
      <c r="S363" s="421"/>
      <c r="T363" s="421"/>
      <c r="U363" s="421"/>
      <c r="V363" s="421"/>
      <c r="W363" s="421"/>
      <c r="X363" s="421"/>
      <c r="Y363" s="421"/>
      <c r="Z363" s="421"/>
      <c r="AA363" s="421"/>
      <c r="AB363" s="421"/>
      <c r="AC363" s="421"/>
      <c r="AD363" s="421"/>
      <c r="AE363" s="421"/>
      <c r="AF363" s="421"/>
    </row>
    <row r="364" ht="15.75" customHeight="1">
      <c r="A364" s="440"/>
      <c r="B364" s="84" t="str">
        <f>IF(ISTEXT(A364),SUMIF('Codified Game Plan'!$A$3:$A$477,'Sales Forecast'!A364,'Codified Game Plan'!$F$3:$F$477),"")</f>
        <v/>
      </c>
      <c r="C364" s="430" t="str">
        <f t="array" ref="C364">IF(ISTEXT(A364),XLOOKUP($A364,'Crop Chart'!$A$5:$A$201,'Crop Chart'!$J$5:$J$201,0),"")</f>
        <v/>
      </c>
      <c r="D364" s="431" t="str">
        <f t="array" ref="D364">IF(ISTEXT(A364),XLOOKUP($A364,'Crop Chart'!$A$5:$A$201,'Crop Chart'!$L$5:$L$201,0),"")</f>
        <v/>
      </c>
      <c r="E364" s="432" t="str">
        <f t="array" ref="E364">IF(ISTEXT(A364),XLOOKUP($A364,'Crop Chart'!$A$5:$A$201,'Crop Chart'!$M$5:$M$201,0),"")</f>
        <v/>
      </c>
      <c r="F364" s="433" t="str">
        <f>IF(ISTEXT(A364),SUMIF('Codified Game Plan'!$A$3:$A$477,'Sales Forecast'!A364,'Codified Game Plan'!$J$3:$J$477),"")</f>
        <v/>
      </c>
      <c r="G364" s="431" t="str">
        <f t="shared" si="1"/>
        <v/>
      </c>
      <c r="H364" s="434" t="str">
        <f t="shared" si="2"/>
        <v/>
      </c>
      <c r="I364" s="435">
        <f t="shared" si="3"/>
        <v>0</v>
      </c>
      <c r="J364" s="417"/>
      <c r="K364" s="418"/>
      <c r="L364" s="418"/>
      <c r="M364" s="418"/>
      <c r="N364" s="418"/>
      <c r="O364" s="420"/>
      <c r="P364" s="421"/>
      <c r="Q364" s="421"/>
      <c r="R364" s="421"/>
      <c r="S364" s="421"/>
      <c r="T364" s="421"/>
      <c r="U364" s="421"/>
      <c r="V364" s="421"/>
      <c r="W364" s="421"/>
      <c r="X364" s="421"/>
      <c r="Y364" s="421"/>
      <c r="Z364" s="421"/>
      <c r="AA364" s="421"/>
      <c r="AB364" s="421"/>
      <c r="AC364" s="421"/>
      <c r="AD364" s="421"/>
      <c r="AE364" s="421"/>
      <c r="AF364" s="421"/>
    </row>
    <row r="365" ht="15.75" customHeight="1">
      <c r="A365" s="440"/>
      <c r="B365" s="84" t="str">
        <f>IF(ISTEXT(A365),SUMIF('Codified Game Plan'!$A$3:$A$477,'Sales Forecast'!A365,'Codified Game Plan'!$F$3:$F$477),"")</f>
        <v/>
      </c>
      <c r="C365" s="430" t="str">
        <f t="array" ref="C365">IF(ISTEXT(A365),XLOOKUP($A365,'Crop Chart'!$A$5:$A$201,'Crop Chart'!$J$5:$J$201,0),"")</f>
        <v/>
      </c>
      <c r="D365" s="431" t="str">
        <f t="array" ref="D365">IF(ISTEXT(A365),XLOOKUP($A365,'Crop Chart'!$A$5:$A$201,'Crop Chart'!$L$5:$L$201,0),"")</f>
        <v/>
      </c>
      <c r="E365" s="432" t="str">
        <f t="array" ref="E365">IF(ISTEXT(A365),XLOOKUP($A365,'Crop Chart'!$A$5:$A$201,'Crop Chart'!$M$5:$M$201,0),"")</f>
        <v/>
      </c>
      <c r="F365" s="433" t="str">
        <f>IF(ISTEXT(A365),SUMIF('Codified Game Plan'!$A$3:$A$477,'Sales Forecast'!A365,'Codified Game Plan'!$J$3:$J$477),"")</f>
        <v/>
      </c>
      <c r="G365" s="431" t="str">
        <f t="shared" si="1"/>
        <v/>
      </c>
      <c r="H365" s="434" t="str">
        <f t="shared" si="2"/>
        <v/>
      </c>
      <c r="I365" s="435">
        <f t="shared" si="3"/>
        <v>0</v>
      </c>
      <c r="J365" s="417"/>
      <c r="K365" s="418"/>
      <c r="L365" s="418"/>
      <c r="M365" s="418"/>
      <c r="N365" s="418"/>
      <c r="O365" s="420"/>
      <c r="P365" s="421"/>
      <c r="Q365" s="421"/>
      <c r="R365" s="421"/>
      <c r="S365" s="421"/>
      <c r="T365" s="421"/>
      <c r="U365" s="421"/>
      <c r="V365" s="421"/>
      <c r="W365" s="421"/>
      <c r="X365" s="421"/>
      <c r="Y365" s="421"/>
      <c r="Z365" s="421"/>
      <c r="AA365" s="421"/>
      <c r="AB365" s="421"/>
      <c r="AC365" s="421"/>
      <c r="AD365" s="421"/>
      <c r="AE365" s="421"/>
      <c r="AF365" s="421"/>
    </row>
    <row r="366" ht="15.75" customHeight="1">
      <c r="A366" s="440"/>
      <c r="B366" s="84" t="str">
        <f>IF(ISTEXT(A366),SUMIF('Codified Game Plan'!$A$3:$A$477,'Sales Forecast'!A366,'Codified Game Plan'!$F$3:$F$477),"")</f>
        <v/>
      </c>
      <c r="C366" s="430" t="str">
        <f t="array" ref="C366">IF(ISTEXT(A366),XLOOKUP($A366,'Crop Chart'!$A$5:$A$201,'Crop Chart'!$J$5:$J$201,0),"")</f>
        <v/>
      </c>
      <c r="D366" s="431" t="str">
        <f t="array" ref="D366">IF(ISTEXT(A366),XLOOKUP($A366,'Crop Chart'!$A$5:$A$201,'Crop Chart'!$L$5:$L$201,0),"")</f>
        <v/>
      </c>
      <c r="E366" s="432" t="str">
        <f t="array" ref="E366">IF(ISTEXT(A366),XLOOKUP($A366,'Crop Chart'!$A$5:$A$201,'Crop Chart'!$M$5:$M$201,0),"")</f>
        <v/>
      </c>
      <c r="F366" s="433" t="str">
        <f>IF(ISTEXT(A366),SUMIF('Codified Game Plan'!$A$3:$A$477,'Sales Forecast'!A366,'Codified Game Plan'!$J$3:$J$477),"")</f>
        <v/>
      </c>
      <c r="G366" s="431" t="str">
        <f t="shared" si="1"/>
        <v/>
      </c>
      <c r="H366" s="434" t="str">
        <f t="shared" si="2"/>
        <v/>
      </c>
      <c r="I366" s="435">
        <f t="shared" si="3"/>
        <v>0</v>
      </c>
      <c r="J366" s="417"/>
      <c r="K366" s="418"/>
      <c r="L366" s="418"/>
      <c r="M366" s="418"/>
      <c r="N366" s="418"/>
      <c r="O366" s="420"/>
      <c r="P366" s="421"/>
      <c r="Q366" s="421"/>
      <c r="R366" s="421"/>
      <c r="S366" s="421"/>
      <c r="T366" s="421"/>
      <c r="U366" s="421"/>
      <c r="V366" s="421"/>
      <c r="W366" s="421"/>
      <c r="X366" s="421"/>
      <c r="Y366" s="421"/>
      <c r="Z366" s="421"/>
      <c r="AA366" s="421"/>
      <c r="AB366" s="421"/>
      <c r="AC366" s="421"/>
      <c r="AD366" s="421"/>
      <c r="AE366" s="421"/>
      <c r="AF366" s="421"/>
    </row>
    <row r="367" ht="15.75" customHeight="1">
      <c r="A367" s="440"/>
      <c r="B367" s="84" t="str">
        <f>IF(ISTEXT(A367),SUMIF('Codified Game Plan'!$A$3:$A$477,'Sales Forecast'!A367,'Codified Game Plan'!$F$3:$F$477),"")</f>
        <v/>
      </c>
      <c r="C367" s="430" t="str">
        <f t="array" ref="C367">IF(ISTEXT(A367),XLOOKUP($A367,'Crop Chart'!$A$5:$A$201,'Crop Chart'!$J$5:$J$201,0),"")</f>
        <v/>
      </c>
      <c r="D367" s="431" t="str">
        <f t="array" ref="D367">IF(ISTEXT(A367),XLOOKUP($A367,'Crop Chart'!$A$5:$A$201,'Crop Chart'!$L$5:$L$201,0),"")</f>
        <v/>
      </c>
      <c r="E367" s="432" t="str">
        <f t="array" ref="E367">IF(ISTEXT(A367),XLOOKUP($A367,'Crop Chart'!$A$5:$A$201,'Crop Chart'!$M$5:$M$201,0),"")</f>
        <v/>
      </c>
      <c r="F367" s="433" t="str">
        <f>IF(ISTEXT(A367),SUMIF('Codified Game Plan'!$A$3:$A$477,'Sales Forecast'!A367,'Codified Game Plan'!$J$3:$J$477),"")</f>
        <v/>
      </c>
      <c r="G367" s="431" t="str">
        <f t="shared" si="1"/>
        <v/>
      </c>
      <c r="H367" s="434" t="str">
        <f t="shared" si="2"/>
        <v/>
      </c>
      <c r="I367" s="435">
        <f t="shared" si="3"/>
        <v>0</v>
      </c>
      <c r="J367" s="417"/>
      <c r="K367" s="418"/>
      <c r="L367" s="418"/>
      <c r="M367" s="418"/>
      <c r="N367" s="418"/>
      <c r="O367" s="420"/>
      <c r="P367" s="421"/>
      <c r="Q367" s="421"/>
      <c r="R367" s="421"/>
      <c r="S367" s="421"/>
      <c r="T367" s="421"/>
      <c r="U367" s="421"/>
      <c r="V367" s="421"/>
      <c r="W367" s="421"/>
      <c r="X367" s="421"/>
      <c r="Y367" s="421"/>
      <c r="Z367" s="421"/>
      <c r="AA367" s="421"/>
      <c r="AB367" s="421"/>
      <c r="AC367" s="421"/>
      <c r="AD367" s="421"/>
      <c r="AE367" s="421"/>
      <c r="AF367" s="421"/>
    </row>
    <row r="368" ht="15.75" customHeight="1">
      <c r="A368" s="440"/>
      <c r="B368" s="84" t="str">
        <f>IF(ISTEXT(A368),SUMIF('Codified Game Plan'!$A$3:$A$477,'Sales Forecast'!A368,'Codified Game Plan'!$F$3:$F$477),"")</f>
        <v/>
      </c>
      <c r="C368" s="430" t="str">
        <f t="array" ref="C368">IF(ISTEXT(A368),XLOOKUP($A368,'Crop Chart'!$A$5:$A$201,'Crop Chart'!$J$5:$J$201,0),"")</f>
        <v/>
      </c>
      <c r="D368" s="431" t="str">
        <f t="array" ref="D368">IF(ISTEXT(A368),XLOOKUP($A368,'Crop Chart'!$A$5:$A$201,'Crop Chart'!$L$5:$L$201,0),"")</f>
        <v/>
      </c>
      <c r="E368" s="432" t="str">
        <f t="array" ref="E368">IF(ISTEXT(A368),XLOOKUP($A368,'Crop Chart'!$A$5:$A$201,'Crop Chart'!$M$5:$M$201,0),"")</f>
        <v/>
      </c>
      <c r="F368" s="433" t="str">
        <f>IF(ISTEXT(A368),SUMIF('Codified Game Plan'!$A$3:$A$477,'Sales Forecast'!A368,'Codified Game Plan'!$J$3:$J$477),"")</f>
        <v/>
      </c>
      <c r="G368" s="431" t="str">
        <f t="shared" si="1"/>
        <v/>
      </c>
      <c r="H368" s="434" t="str">
        <f t="shared" si="2"/>
        <v/>
      </c>
      <c r="I368" s="435">
        <f t="shared" si="3"/>
        <v>0</v>
      </c>
      <c r="J368" s="417"/>
      <c r="K368" s="418"/>
      <c r="L368" s="418"/>
      <c r="M368" s="418"/>
      <c r="N368" s="418"/>
      <c r="O368" s="420"/>
      <c r="P368" s="421"/>
      <c r="Q368" s="421"/>
      <c r="R368" s="421"/>
      <c r="S368" s="421"/>
      <c r="T368" s="421"/>
      <c r="U368" s="421"/>
      <c r="V368" s="421"/>
      <c r="W368" s="421"/>
      <c r="X368" s="421"/>
      <c r="Y368" s="421"/>
      <c r="Z368" s="421"/>
      <c r="AA368" s="421"/>
      <c r="AB368" s="421"/>
      <c r="AC368" s="421"/>
      <c r="AD368" s="421"/>
      <c r="AE368" s="421"/>
      <c r="AF368" s="421"/>
    </row>
    <row r="369" ht="15.75" customHeight="1">
      <c r="A369" s="440"/>
      <c r="B369" s="84" t="str">
        <f>IF(ISTEXT(A369),SUMIF('Codified Game Plan'!$A$3:$A$477,'Sales Forecast'!A369,'Codified Game Plan'!$F$3:$F$477),"")</f>
        <v/>
      </c>
      <c r="C369" s="430" t="str">
        <f t="array" ref="C369">IF(ISTEXT(A369),XLOOKUP($A369,'Crop Chart'!$A$5:$A$201,'Crop Chart'!$J$5:$J$201,0),"")</f>
        <v/>
      </c>
      <c r="D369" s="431" t="str">
        <f t="array" ref="D369">IF(ISTEXT(A369),XLOOKUP($A369,'Crop Chart'!$A$5:$A$201,'Crop Chart'!$L$5:$L$201,0),"")</f>
        <v/>
      </c>
      <c r="E369" s="432" t="str">
        <f t="array" ref="E369">IF(ISTEXT(A369),XLOOKUP($A369,'Crop Chart'!$A$5:$A$201,'Crop Chart'!$M$5:$M$201,0),"")</f>
        <v/>
      </c>
      <c r="F369" s="433" t="str">
        <f>IF(ISTEXT(A369),SUMIF('Codified Game Plan'!$A$3:$A$477,'Sales Forecast'!A369,'Codified Game Plan'!$J$3:$J$477),"")</f>
        <v/>
      </c>
      <c r="G369" s="431" t="str">
        <f t="shared" si="1"/>
        <v/>
      </c>
      <c r="H369" s="434" t="str">
        <f t="shared" si="2"/>
        <v/>
      </c>
      <c r="I369" s="435">
        <f t="shared" si="3"/>
        <v>0</v>
      </c>
      <c r="J369" s="417"/>
      <c r="K369" s="418"/>
      <c r="L369" s="418"/>
      <c r="M369" s="418"/>
      <c r="N369" s="418"/>
      <c r="O369" s="420"/>
      <c r="P369" s="421"/>
      <c r="Q369" s="421"/>
      <c r="R369" s="421"/>
      <c r="S369" s="421"/>
      <c r="T369" s="421"/>
      <c r="U369" s="421"/>
      <c r="V369" s="421"/>
      <c r="W369" s="421"/>
      <c r="X369" s="421"/>
      <c r="Y369" s="421"/>
      <c r="Z369" s="421"/>
      <c r="AA369" s="421"/>
      <c r="AB369" s="421"/>
      <c r="AC369" s="421"/>
      <c r="AD369" s="421"/>
      <c r="AE369" s="421"/>
      <c r="AF369" s="421"/>
    </row>
    <row r="370" ht="15.75" customHeight="1">
      <c r="A370" s="440"/>
      <c r="B370" s="84" t="str">
        <f>IF(ISTEXT(A370),SUMIF('Codified Game Plan'!$A$3:$A$477,'Sales Forecast'!A370,'Codified Game Plan'!$F$3:$F$477),"")</f>
        <v/>
      </c>
      <c r="C370" s="430" t="str">
        <f t="array" ref="C370">IF(ISTEXT(A370),XLOOKUP($A370,'Crop Chart'!$A$5:$A$201,'Crop Chart'!$J$5:$J$201,0),"")</f>
        <v/>
      </c>
      <c r="D370" s="431" t="str">
        <f t="array" ref="D370">IF(ISTEXT(A370),XLOOKUP($A370,'Crop Chart'!$A$5:$A$201,'Crop Chart'!$L$5:$L$201,0),"")</f>
        <v/>
      </c>
      <c r="E370" s="432" t="str">
        <f t="array" ref="E370">IF(ISTEXT(A370),XLOOKUP($A370,'Crop Chart'!$A$5:$A$201,'Crop Chart'!$M$5:$M$201,0),"")</f>
        <v/>
      </c>
      <c r="F370" s="433" t="str">
        <f>IF(ISTEXT(A370),SUMIF('Codified Game Plan'!$A$3:$A$477,'Sales Forecast'!A370,'Codified Game Plan'!$J$3:$J$477),"")</f>
        <v/>
      </c>
      <c r="G370" s="431" t="str">
        <f t="shared" si="1"/>
        <v/>
      </c>
      <c r="H370" s="434" t="str">
        <f t="shared" si="2"/>
        <v/>
      </c>
      <c r="I370" s="435">
        <f t="shared" si="3"/>
        <v>0</v>
      </c>
      <c r="J370" s="417"/>
      <c r="K370" s="418"/>
      <c r="L370" s="418"/>
      <c r="M370" s="418"/>
      <c r="N370" s="418"/>
      <c r="O370" s="420"/>
      <c r="P370" s="421"/>
      <c r="Q370" s="421"/>
      <c r="R370" s="421"/>
      <c r="S370" s="421"/>
      <c r="T370" s="421"/>
      <c r="U370" s="421"/>
      <c r="V370" s="421"/>
      <c r="W370" s="421"/>
      <c r="X370" s="421"/>
      <c r="Y370" s="421"/>
      <c r="Z370" s="421"/>
      <c r="AA370" s="421"/>
      <c r="AB370" s="421"/>
      <c r="AC370" s="421"/>
      <c r="AD370" s="421"/>
      <c r="AE370" s="421"/>
      <c r="AF370" s="421"/>
    </row>
    <row r="371" ht="15.75" customHeight="1">
      <c r="A371" s="440"/>
      <c r="B371" s="84" t="str">
        <f>IF(ISTEXT(A371),SUMIF('Codified Game Plan'!$A$3:$A$477,'Sales Forecast'!A371,'Codified Game Plan'!$F$3:$F$477),"")</f>
        <v/>
      </c>
      <c r="C371" s="430" t="str">
        <f t="array" ref="C371">IF(ISTEXT(A371),XLOOKUP($A371,'Crop Chart'!$A$5:$A$201,'Crop Chart'!$J$5:$J$201,0),"")</f>
        <v/>
      </c>
      <c r="D371" s="431" t="str">
        <f t="array" ref="D371">IF(ISTEXT(A371),XLOOKUP($A371,'Crop Chart'!$A$5:$A$201,'Crop Chart'!$L$5:$L$201,0),"")</f>
        <v/>
      </c>
      <c r="E371" s="432" t="str">
        <f t="array" ref="E371">IF(ISTEXT(A371),XLOOKUP($A371,'Crop Chart'!$A$5:$A$201,'Crop Chart'!$M$5:$M$201,0),"")</f>
        <v/>
      </c>
      <c r="F371" s="433" t="str">
        <f>IF(ISTEXT(A371),SUMIF('Codified Game Plan'!$A$3:$A$477,'Sales Forecast'!A371,'Codified Game Plan'!$J$3:$J$477),"")</f>
        <v/>
      </c>
      <c r="G371" s="431" t="str">
        <f t="shared" si="1"/>
        <v/>
      </c>
      <c r="H371" s="434" t="str">
        <f t="shared" si="2"/>
        <v/>
      </c>
      <c r="I371" s="435">
        <f t="shared" si="3"/>
        <v>0</v>
      </c>
      <c r="J371" s="417"/>
      <c r="K371" s="418"/>
      <c r="L371" s="418"/>
      <c r="M371" s="418"/>
      <c r="N371" s="418"/>
      <c r="O371" s="420"/>
      <c r="P371" s="421"/>
      <c r="Q371" s="421"/>
      <c r="R371" s="421"/>
      <c r="S371" s="421"/>
      <c r="T371" s="421"/>
      <c r="U371" s="421"/>
      <c r="V371" s="421"/>
      <c r="W371" s="421"/>
      <c r="X371" s="421"/>
      <c r="Y371" s="421"/>
      <c r="Z371" s="421"/>
      <c r="AA371" s="421"/>
      <c r="AB371" s="421"/>
      <c r="AC371" s="421"/>
      <c r="AD371" s="421"/>
      <c r="AE371" s="421"/>
      <c r="AF371" s="421"/>
    </row>
    <row r="372" ht="15.75" customHeight="1">
      <c r="A372" s="440"/>
      <c r="B372" s="84" t="str">
        <f>IF(ISTEXT(A372),SUMIF('Codified Game Plan'!$A$3:$A$477,'Sales Forecast'!A372,'Codified Game Plan'!$F$3:$F$477),"")</f>
        <v/>
      </c>
      <c r="C372" s="430" t="str">
        <f t="array" ref="C372">IF(ISTEXT(A372),XLOOKUP($A372,'Crop Chart'!$A$5:$A$201,'Crop Chart'!$J$5:$J$201,0),"")</f>
        <v/>
      </c>
      <c r="D372" s="431" t="str">
        <f t="array" ref="D372">IF(ISTEXT(A372),XLOOKUP($A372,'Crop Chart'!$A$5:$A$201,'Crop Chart'!$L$5:$L$201,0),"")</f>
        <v/>
      </c>
      <c r="E372" s="432" t="str">
        <f t="array" ref="E372">IF(ISTEXT(A372),XLOOKUP($A372,'Crop Chart'!$A$5:$A$201,'Crop Chart'!$M$5:$M$201,0),"")</f>
        <v/>
      </c>
      <c r="F372" s="433" t="str">
        <f>IF(ISTEXT(A372),SUMIF('Codified Game Plan'!$A$3:$A$477,'Sales Forecast'!A372,'Codified Game Plan'!$J$3:$J$477),"")</f>
        <v/>
      </c>
      <c r="G372" s="431" t="str">
        <f t="shared" si="1"/>
        <v/>
      </c>
      <c r="H372" s="434" t="str">
        <f t="shared" si="2"/>
        <v/>
      </c>
      <c r="I372" s="435">
        <f t="shared" si="3"/>
        <v>0</v>
      </c>
      <c r="J372" s="417"/>
      <c r="K372" s="418"/>
      <c r="L372" s="418"/>
      <c r="M372" s="418"/>
      <c r="N372" s="418"/>
      <c r="O372" s="420"/>
      <c r="P372" s="421"/>
      <c r="Q372" s="421"/>
      <c r="R372" s="421"/>
      <c r="S372" s="421"/>
      <c r="T372" s="421"/>
      <c r="U372" s="421"/>
      <c r="V372" s="421"/>
      <c r="W372" s="421"/>
      <c r="X372" s="421"/>
      <c r="Y372" s="421"/>
      <c r="Z372" s="421"/>
      <c r="AA372" s="421"/>
      <c r="AB372" s="421"/>
      <c r="AC372" s="421"/>
      <c r="AD372" s="421"/>
      <c r="AE372" s="421"/>
      <c r="AF372" s="421"/>
    </row>
    <row r="373" ht="15.75" customHeight="1">
      <c r="A373" s="440"/>
      <c r="B373" s="84" t="str">
        <f>IF(ISTEXT(A373),SUMIF('Codified Game Plan'!$A$3:$A$477,'Sales Forecast'!A373,'Codified Game Plan'!$F$3:$F$477),"")</f>
        <v/>
      </c>
      <c r="C373" s="430" t="str">
        <f t="array" ref="C373">IF(ISTEXT(A373),XLOOKUP($A373,'Crop Chart'!$A$5:$A$201,'Crop Chart'!$J$5:$J$201,0),"")</f>
        <v/>
      </c>
      <c r="D373" s="431" t="str">
        <f t="array" ref="D373">IF(ISTEXT(A373),XLOOKUP($A373,'Crop Chart'!$A$5:$A$201,'Crop Chart'!$L$5:$L$201,0),"")</f>
        <v/>
      </c>
      <c r="E373" s="432" t="str">
        <f t="array" ref="E373">IF(ISTEXT(A373),XLOOKUP($A373,'Crop Chart'!$A$5:$A$201,'Crop Chart'!$M$5:$M$201,0),"")</f>
        <v/>
      </c>
      <c r="F373" s="433" t="str">
        <f>IF(ISTEXT(A373),SUMIF('Codified Game Plan'!$A$3:$A$477,'Sales Forecast'!A373,'Codified Game Plan'!$J$3:$J$477),"")</f>
        <v/>
      </c>
      <c r="G373" s="431" t="str">
        <f t="shared" si="1"/>
        <v/>
      </c>
      <c r="H373" s="434" t="str">
        <f t="shared" si="2"/>
        <v/>
      </c>
      <c r="I373" s="435">
        <f t="shared" si="3"/>
        <v>0</v>
      </c>
      <c r="J373" s="417"/>
      <c r="K373" s="418"/>
      <c r="L373" s="418"/>
      <c r="M373" s="418"/>
      <c r="N373" s="418"/>
      <c r="O373" s="420"/>
      <c r="P373" s="421"/>
      <c r="Q373" s="421"/>
      <c r="R373" s="421"/>
      <c r="S373" s="421"/>
      <c r="T373" s="421"/>
      <c r="U373" s="421"/>
      <c r="V373" s="421"/>
      <c r="W373" s="421"/>
      <c r="X373" s="421"/>
      <c r="Y373" s="421"/>
      <c r="Z373" s="421"/>
      <c r="AA373" s="421"/>
      <c r="AB373" s="421"/>
      <c r="AC373" s="421"/>
      <c r="AD373" s="421"/>
      <c r="AE373" s="421"/>
      <c r="AF373" s="421"/>
    </row>
    <row r="374" ht="15.75" customHeight="1">
      <c r="A374" s="440"/>
      <c r="B374" s="84" t="str">
        <f>IF(ISTEXT(A374),SUMIF('Codified Game Plan'!$A$3:$A$477,'Sales Forecast'!A374,'Codified Game Plan'!$F$3:$F$477),"")</f>
        <v/>
      </c>
      <c r="C374" s="430" t="str">
        <f t="array" ref="C374">IF(ISTEXT(A374),XLOOKUP($A374,'Crop Chart'!$A$5:$A$201,'Crop Chart'!$J$5:$J$201,0),"")</f>
        <v/>
      </c>
      <c r="D374" s="431" t="str">
        <f t="array" ref="D374">IF(ISTEXT(A374),XLOOKUP($A374,'Crop Chart'!$A$5:$A$201,'Crop Chart'!$L$5:$L$201,0),"")</f>
        <v/>
      </c>
      <c r="E374" s="432" t="str">
        <f t="array" ref="E374">IF(ISTEXT(A374),XLOOKUP($A374,'Crop Chart'!$A$5:$A$201,'Crop Chart'!$M$5:$M$201,0),"")</f>
        <v/>
      </c>
      <c r="F374" s="433" t="str">
        <f>IF(ISTEXT(A374),SUMIF('Codified Game Plan'!$A$3:$A$477,'Sales Forecast'!A374,'Codified Game Plan'!$J$3:$J$477),"")</f>
        <v/>
      </c>
      <c r="G374" s="431" t="str">
        <f t="shared" si="1"/>
        <v/>
      </c>
      <c r="H374" s="434" t="str">
        <f t="shared" si="2"/>
        <v/>
      </c>
      <c r="I374" s="435">
        <f t="shared" si="3"/>
        <v>0</v>
      </c>
      <c r="J374" s="417"/>
      <c r="K374" s="418"/>
      <c r="L374" s="418"/>
      <c r="M374" s="418"/>
      <c r="N374" s="418"/>
      <c r="O374" s="420"/>
      <c r="P374" s="421"/>
      <c r="Q374" s="421"/>
      <c r="R374" s="421"/>
      <c r="S374" s="421"/>
      <c r="T374" s="421"/>
      <c r="U374" s="421"/>
      <c r="V374" s="421"/>
      <c r="W374" s="421"/>
      <c r="X374" s="421"/>
      <c r="Y374" s="421"/>
      <c r="Z374" s="421"/>
      <c r="AA374" s="421"/>
      <c r="AB374" s="421"/>
      <c r="AC374" s="421"/>
      <c r="AD374" s="421"/>
      <c r="AE374" s="421"/>
      <c r="AF374" s="421"/>
    </row>
    <row r="375" ht="15.75" customHeight="1">
      <c r="A375" s="440"/>
      <c r="B375" s="84" t="str">
        <f>IF(ISTEXT(A375),SUMIF('Codified Game Plan'!$A$3:$A$477,'Sales Forecast'!A375,'Codified Game Plan'!$F$3:$F$477),"")</f>
        <v/>
      </c>
      <c r="C375" s="430" t="str">
        <f t="array" ref="C375">IF(ISTEXT(A375),XLOOKUP($A375,'Crop Chart'!$A$5:$A$201,'Crop Chart'!$J$5:$J$201,0),"")</f>
        <v/>
      </c>
      <c r="D375" s="431" t="str">
        <f t="array" ref="D375">IF(ISTEXT(A375),XLOOKUP($A375,'Crop Chart'!$A$5:$A$201,'Crop Chart'!$L$5:$L$201,0),"")</f>
        <v/>
      </c>
      <c r="E375" s="432" t="str">
        <f t="array" ref="E375">IF(ISTEXT(A375),XLOOKUP($A375,'Crop Chart'!$A$5:$A$201,'Crop Chart'!$M$5:$M$201,0),"")</f>
        <v/>
      </c>
      <c r="F375" s="433" t="str">
        <f>IF(ISTEXT(A375),SUMIF('Codified Game Plan'!$A$3:$A$477,'Sales Forecast'!A375,'Codified Game Plan'!$J$3:$J$477),"")</f>
        <v/>
      </c>
      <c r="G375" s="431" t="str">
        <f t="shared" si="1"/>
        <v/>
      </c>
      <c r="H375" s="434" t="str">
        <f t="shared" si="2"/>
        <v/>
      </c>
      <c r="I375" s="435">
        <f t="shared" si="3"/>
        <v>0</v>
      </c>
      <c r="J375" s="417"/>
      <c r="K375" s="418"/>
      <c r="L375" s="418"/>
      <c r="M375" s="418"/>
      <c r="N375" s="418"/>
      <c r="O375" s="420"/>
      <c r="P375" s="421"/>
      <c r="Q375" s="421"/>
      <c r="R375" s="421"/>
      <c r="S375" s="421"/>
      <c r="T375" s="421"/>
      <c r="U375" s="421"/>
      <c r="V375" s="421"/>
      <c r="W375" s="421"/>
      <c r="X375" s="421"/>
      <c r="Y375" s="421"/>
      <c r="Z375" s="421"/>
      <c r="AA375" s="421"/>
      <c r="AB375" s="421"/>
      <c r="AC375" s="421"/>
      <c r="AD375" s="421"/>
      <c r="AE375" s="421"/>
      <c r="AF375" s="421"/>
    </row>
    <row r="376" ht="15.75" customHeight="1">
      <c r="A376" s="440"/>
      <c r="B376" s="84" t="str">
        <f>IF(ISTEXT(A376),SUMIF('Codified Game Plan'!$A$3:$A$477,'Sales Forecast'!A376,'Codified Game Plan'!$F$3:$F$477),"")</f>
        <v/>
      </c>
      <c r="C376" s="430" t="str">
        <f t="array" ref="C376">IF(ISTEXT(A376),XLOOKUP($A376,'Crop Chart'!$A$5:$A$201,'Crop Chart'!$J$5:$J$201,0),"")</f>
        <v/>
      </c>
      <c r="D376" s="431" t="str">
        <f t="array" ref="D376">IF(ISTEXT(A376),XLOOKUP($A376,'Crop Chart'!$A$5:$A$201,'Crop Chart'!$L$5:$L$201,0),"")</f>
        <v/>
      </c>
      <c r="E376" s="432" t="str">
        <f t="array" ref="E376">IF(ISTEXT(A376),XLOOKUP($A376,'Crop Chart'!$A$5:$A$201,'Crop Chart'!$M$5:$M$201,0),"")</f>
        <v/>
      </c>
      <c r="F376" s="433" t="str">
        <f>IF(ISTEXT(A376),SUMIF('Codified Game Plan'!$A$3:$A$477,'Sales Forecast'!A376,'Codified Game Plan'!$J$3:$J$477),"")</f>
        <v/>
      </c>
      <c r="G376" s="431" t="str">
        <f t="shared" si="1"/>
        <v/>
      </c>
      <c r="H376" s="434" t="str">
        <f t="shared" si="2"/>
        <v/>
      </c>
      <c r="I376" s="435">
        <f t="shared" si="3"/>
        <v>0</v>
      </c>
      <c r="J376" s="417"/>
      <c r="K376" s="418"/>
      <c r="L376" s="418"/>
      <c r="M376" s="418"/>
      <c r="N376" s="418"/>
      <c r="O376" s="420"/>
      <c r="P376" s="421"/>
      <c r="Q376" s="421"/>
      <c r="R376" s="421"/>
      <c r="S376" s="421"/>
      <c r="T376" s="421"/>
      <c r="U376" s="421"/>
      <c r="V376" s="421"/>
      <c r="W376" s="421"/>
      <c r="X376" s="421"/>
      <c r="Y376" s="421"/>
      <c r="Z376" s="421"/>
      <c r="AA376" s="421"/>
      <c r="AB376" s="421"/>
      <c r="AC376" s="421"/>
      <c r="AD376" s="421"/>
      <c r="AE376" s="421"/>
      <c r="AF376" s="421"/>
    </row>
    <row r="377" ht="15.75" customHeight="1">
      <c r="A377" s="440"/>
      <c r="B377" s="84" t="str">
        <f>IF(ISTEXT(A377),SUMIF('Codified Game Plan'!$A$3:$A$477,'Sales Forecast'!A377,'Codified Game Plan'!$F$3:$F$477),"")</f>
        <v/>
      </c>
      <c r="C377" s="430" t="str">
        <f t="array" ref="C377">IF(ISTEXT(A377),XLOOKUP($A377,'Crop Chart'!$A$5:$A$201,'Crop Chart'!$J$5:$J$201,0),"")</f>
        <v/>
      </c>
      <c r="D377" s="431" t="str">
        <f t="array" ref="D377">IF(ISTEXT(A377),XLOOKUP($A377,'Crop Chart'!$A$5:$A$201,'Crop Chart'!$L$5:$L$201,0),"")</f>
        <v/>
      </c>
      <c r="E377" s="432" t="str">
        <f t="array" ref="E377">IF(ISTEXT(A377),XLOOKUP($A377,'Crop Chart'!$A$5:$A$201,'Crop Chart'!$M$5:$M$201,0),"")</f>
        <v/>
      </c>
      <c r="F377" s="433" t="str">
        <f>IF(ISTEXT(A377),SUMIF('Codified Game Plan'!$A$3:$A$477,'Sales Forecast'!A377,'Codified Game Plan'!$J$3:$J$477),"")</f>
        <v/>
      </c>
      <c r="G377" s="431" t="str">
        <f t="shared" si="1"/>
        <v/>
      </c>
      <c r="H377" s="434" t="str">
        <f t="shared" si="2"/>
        <v/>
      </c>
      <c r="I377" s="435">
        <f t="shared" si="3"/>
        <v>0</v>
      </c>
      <c r="J377" s="417"/>
      <c r="K377" s="418"/>
      <c r="L377" s="418"/>
      <c r="M377" s="418"/>
      <c r="N377" s="418"/>
      <c r="O377" s="420"/>
      <c r="P377" s="421"/>
      <c r="Q377" s="421"/>
      <c r="R377" s="421"/>
      <c r="S377" s="421"/>
      <c r="T377" s="421"/>
      <c r="U377" s="421"/>
      <c r="V377" s="421"/>
      <c r="W377" s="421"/>
      <c r="X377" s="421"/>
      <c r="Y377" s="421"/>
      <c r="Z377" s="421"/>
      <c r="AA377" s="421"/>
      <c r="AB377" s="421"/>
      <c r="AC377" s="421"/>
      <c r="AD377" s="421"/>
      <c r="AE377" s="421"/>
      <c r="AF377" s="421"/>
    </row>
    <row r="378" ht="15.75" customHeight="1">
      <c r="A378" s="440"/>
      <c r="B378" s="84" t="str">
        <f>IF(ISTEXT(A378),SUMIF('Codified Game Plan'!$A$3:$A$477,'Sales Forecast'!A378,'Codified Game Plan'!$F$3:$F$477),"")</f>
        <v/>
      </c>
      <c r="C378" s="430" t="str">
        <f t="array" ref="C378">IF(ISTEXT(A378),XLOOKUP($A378,'Crop Chart'!$A$5:$A$201,'Crop Chart'!$J$5:$J$201,0),"")</f>
        <v/>
      </c>
      <c r="D378" s="431" t="str">
        <f t="array" ref="D378">IF(ISTEXT(A378),XLOOKUP($A378,'Crop Chart'!$A$5:$A$201,'Crop Chart'!$L$5:$L$201,0),"")</f>
        <v/>
      </c>
      <c r="E378" s="432" t="str">
        <f t="array" ref="E378">IF(ISTEXT(A378),XLOOKUP($A378,'Crop Chart'!$A$5:$A$201,'Crop Chart'!$M$5:$M$201,0),"")</f>
        <v/>
      </c>
      <c r="F378" s="433" t="str">
        <f>IF(ISTEXT(A378),SUMIF('Codified Game Plan'!$A$3:$A$477,'Sales Forecast'!A378,'Codified Game Plan'!$J$3:$J$477),"")</f>
        <v/>
      </c>
      <c r="G378" s="431" t="str">
        <f t="shared" si="1"/>
        <v/>
      </c>
      <c r="H378" s="434" t="str">
        <f t="shared" si="2"/>
        <v/>
      </c>
      <c r="I378" s="435">
        <f t="shared" si="3"/>
        <v>0</v>
      </c>
      <c r="J378" s="417"/>
      <c r="K378" s="418"/>
      <c r="L378" s="418"/>
      <c r="M378" s="418"/>
      <c r="N378" s="418"/>
      <c r="O378" s="420"/>
      <c r="P378" s="421"/>
      <c r="Q378" s="421"/>
      <c r="R378" s="421"/>
      <c r="S378" s="421"/>
      <c r="T378" s="421"/>
      <c r="U378" s="421"/>
      <c r="V378" s="421"/>
      <c r="W378" s="421"/>
      <c r="X378" s="421"/>
      <c r="Y378" s="421"/>
      <c r="Z378" s="421"/>
      <c r="AA378" s="421"/>
      <c r="AB378" s="421"/>
      <c r="AC378" s="421"/>
      <c r="AD378" s="421"/>
      <c r="AE378" s="421"/>
      <c r="AF378" s="421"/>
    </row>
    <row r="379" ht="15.75" customHeight="1">
      <c r="A379" s="440"/>
      <c r="B379" s="84" t="str">
        <f>IF(ISTEXT(A379),SUMIF('Codified Game Plan'!$A$3:$A$477,'Sales Forecast'!A379,'Codified Game Plan'!$F$3:$F$477),"")</f>
        <v/>
      </c>
      <c r="C379" s="430" t="str">
        <f t="array" ref="C379">IF(ISTEXT(A379),XLOOKUP($A379,'Crop Chart'!$A$5:$A$201,'Crop Chart'!$J$5:$J$201,0),"")</f>
        <v/>
      </c>
      <c r="D379" s="431" t="str">
        <f t="array" ref="D379">IF(ISTEXT(A379),XLOOKUP($A379,'Crop Chart'!$A$5:$A$201,'Crop Chart'!$L$5:$L$201,0),"")</f>
        <v/>
      </c>
      <c r="E379" s="432" t="str">
        <f t="array" ref="E379">IF(ISTEXT(A379),XLOOKUP($A379,'Crop Chart'!$A$5:$A$201,'Crop Chart'!$M$5:$M$201,0),"")</f>
        <v/>
      </c>
      <c r="F379" s="433" t="str">
        <f>IF(ISTEXT(A379),SUMIF('Codified Game Plan'!$A$3:$A$477,'Sales Forecast'!A379,'Codified Game Plan'!$J$3:$J$477),"")</f>
        <v/>
      </c>
      <c r="G379" s="431" t="str">
        <f t="shared" si="1"/>
        <v/>
      </c>
      <c r="H379" s="434" t="str">
        <f t="shared" si="2"/>
        <v/>
      </c>
      <c r="I379" s="435">
        <f t="shared" si="3"/>
        <v>0</v>
      </c>
      <c r="J379" s="417"/>
      <c r="K379" s="418"/>
      <c r="L379" s="418"/>
      <c r="M379" s="418"/>
      <c r="N379" s="418"/>
      <c r="O379" s="420"/>
      <c r="P379" s="421"/>
      <c r="Q379" s="421"/>
      <c r="R379" s="421"/>
      <c r="S379" s="421"/>
      <c r="T379" s="421"/>
      <c r="U379" s="421"/>
      <c r="V379" s="421"/>
      <c r="W379" s="421"/>
      <c r="X379" s="421"/>
      <c r="Y379" s="421"/>
      <c r="Z379" s="421"/>
      <c r="AA379" s="421"/>
      <c r="AB379" s="421"/>
      <c r="AC379" s="421"/>
      <c r="AD379" s="421"/>
      <c r="AE379" s="421"/>
      <c r="AF379" s="421"/>
    </row>
    <row r="380" ht="15.75" customHeight="1">
      <c r="A380" s="440"/>
      <c r="B380" s="84" t="str">
        <f>IF(ISTEXT(A380),SUMIF('Codified Game Plan'!$A$3:$A$477,'Sales Forecast'!A380,'Codified Game Plan'!$F$3:$F$477),"")</f>
        <v/>
      </c>
      <c r="C380" s="430" t="str">
        <f t="array" ref="C380">IF(ISTEXT(A380),XLOOKUP($A380,'Crop Chart'!$A$5:$A$201,'Crop Chart'!$J$5:$J$201,0),"")</f>
        <v/>
      </c>
      <c r="D380" s="431" t="str">
        <f t="array" ref="D380">IF(ISTEXT(A380),XLOOKUP($A380,'Crop Chart'!$A$5:$A$201,'Crop Chart'!$L$5:$L$201,0),"")</f>
        <v/>
      </c>
      <c r="E380" s="432" t="str">
        <f t="array" ref="E380">IF(ISTEXT(A380),XLOOKUP($A380,'Crop Chart'!$A$5:$A$201,'Crop Chart'!$M$5:$M$201,0),"")</f>
        <v/>
      </c>
      <c r="F380" s="433" t="str">
        <f>IF(ISTEXT(A380),SUMIF('Codified Game Plan'!$A$3:$A$477,'Sales Forecast'!A380,'Codified Game Plan'!$J$3:$J$477),"")</f>
        <v/>
      </c>
      <c r="G380" s="431" t="str">
        <f t="shared" si="1"/>
        <v/>
      </c>
      <c r="H380" s="434" t="str">
        <f t="shared" si="2"/>
        <v/>
      </c>
      <c r="I380" s="435">
        <f t="shared" si="3"/>
        <v>0</v>
      </c>
      <c r="J380" s="417"/>
      <c r="K380" s="418"/>
      <c r="L380" s="418"/>
      <c r="M380" s="418"/>
      <c r="N380" s="418"/>
      <c r="O380" s="420"/>
      <c r="P380" s="421"/>
      <c r="Q380" s="421"/>
      <c r="R380" s="421"/>
      <c r="S380" s="421"/>
      <c r="T380" s="421"/>
      <c r="U380" s="421"/>
      <c r="V380" s="421"/>
      <c r="W380" s="421"/>
      <c r="X380" s="421"/>
      <c r="Y380" s="421"/>
      <c r="Z380" s="421"/>
      <c r="AA380" s="421"/>
      <c r="AB380" s="421"/>
      <c r="AC380" s="421"/>
      <c r="AD380" s="421"/>
      <c r="AE380" s="421"/>
      <c r="AF380" s="421"/>
    </row>
    <row r="381" ht="15.75" customHeight="1">
      <c r="A381" s="440"/>
      <c r="B381" s="84" t="str">
        <f>IF(ISTEXT(A381),SUMIF('Codified Game Plan'!$A$3:$A$477,'Sales Forecast'!A381,'Codified Game Plan'!$F$3:$F$477),"")</f>
        <v/>
      </c>
      <c r="C381" s="430" t="str">
        <f t="array" ref="C381">IF(ISTEXT(A381),XLOOKUP($A381,'Crop Chart'!$A$5:$A$201,'Crop Chart'!$J$5:$J$201,0),"")</f>
        <v/>
      </c>
      <c r="D381" s="431" t="str">
        <f t="array" ref="D381">IF(ISTEXT(A381),XLOOKUP($A381,'Crop Chart'!$A$5:$A$201,'Crop Chart'!$L$5:$L$201,0),"")</f>
        <v/>
      </c>
      <c r="E381" s="432" t="str">
        <f t="array" ref="E381">IF(ISTEXT(A381),XLOOKUP($A381,'Crop Chart'!$A$5:$A$201,'Crop Chart'!$M$5:$M$201,0),"")</f>
        <v/>
      </c>
      <c r="F381" s="433" t="str">
        <f>IF(ISTEXT(A381),SUMIF('Codified Game Plan'!$A$3:$A$477,'Sales Forecast'!A381,'Codified Game Plan'!$J$3:$J$477),"")</f>
        <v/>
      </c>
      <c r="G381" s="431" t="str">
        <f t="shared" si="1"/>
        <v/>
      </c>
      <c r="H381" s="434" t="str">
        <f t="shared" si="2"/>
        <v/>
      </c>
      <c r="I381" s="435">
        <f t="shared" si="3"/>
        <v>0</v>
      </c>
      <c r="J381" s="417"/>
      <c r="K381" s="418"/>
      <c r="L381" s="418"/>
      <c r="M381" s="418"/>
      <c r="N381" s="418"/>
      <c r="O381" s="420"/>
      <c r="P381" s="421"/>
      <c r="Q381" s="421"/>
      <c r="R381" s="421"/>
      <c r="S381" s="421"/>
      <c r="T381" s="421"/>
      <c r="U381" s="421"/>
      <c r="V381" s="421"/>
      <c r="W381" s="421"/>
      <c r="X381" s="421"/>
      <c r="Y381" s="421"/>
      <c r="Z381" s="421"/>
      <c r="AA381" s="421"/>
      <c r="AB381" s="421"/>
      <c r="AC381" s="421"/>
      <c r="AD381" s="421"/>
      <c r="AE381" s="421"/>
      <c r="AF381" s="421"/>
    </row>
    <row r="382" ht="15.75" customHeight="1">
      <c r="A382" s="440"/>
      <c r="B382" s="84" t="str">
        <f>IF(ISTEXT(A382),SUMIF('Codified Game Plan'!$A$3:$A$477,'Sales Forecast'!A382,'Codified Game Plan'!$F$3:$F$477),"")</f>
        <v/>
      </c>
      <c r="C382" s="430" t="str">
        <f t="array" ref="C382">IF(ISTEXT(A382),XLOOKUP($A382,'Crop Chart'!$A$5:$A$201,'Crop Chart'!$J$5:$J$201,0),"")</f>
        <v/>
      </c>
      <c r="D382" s="431" t="str">
        <f t="array" ref="D382">IF(ISTEXT(A382),XLOOKUP($A382,'Crop Chart'!$A$5:$A$201,'Crop Chart'!$L$5:$L$201,0),"")</f>
        <v/>
      </c>
      <c r="E382" s="432" t="str">
        <f t="array" ref="E382">IF(ISTEXT(A382),XLOOKUP($A382,'Crop Chart'!$A$5:$A$201,'Crop Chart'!$M$5:$M$201,0),"")</f>
        <v/>
      </c>
      <c r="F382" s="433" t="str">
        <f>IF(ISTEXT(A382),SUMIF('Codified Game Plan'!$A$3:$A$477,'Sales Forecast'!A382,'Codified Game Plan'!$J$3:$J$477),"")</f>
        <v/>
      </c>
      <c r="G382" s="431" t="str">
        <f t="shared" si="1"/>
        <v/>
      </c>
      <c r="H382" s="434" t="str">
        <f t="shared" si="2"/>
        <v/>
      </c>
      <c r="I382" s="435">
        <f t="shared" si="3"/>
        <v>0</v>
      </c>
      <c r="J382" s="417"/>
      <c r="K382" s="418"/>
      <c r="L382" s="418"/>
      <c r="M382" s="418"/>
      <c r="N382" s="418"/>
      <c r="O382" s="420"/>
      <c r="P382" s="421"/>
      <c r="Q382" s="421"/>
      <c r="R382" s="421"/>
      <c r="S382" s="421"/>
      <c r="T382" s="421"/>
      <c r="U382" s="421"/>
      <c r="V382" s="421"/>
      <c r="W382" s="421"/>
      <c r="X382" s="421"/>
      <c r="Y382" s="421"/>
      <c r="Z382" s="421"/>
      <c r="AA382" s="421"/>
      <c r="AB382" s="421"/>
      <c r="AC382" s="421"/>
      <c r="AD382" s="421"/>
      <c r="AE382" s="421"/>
      <c r="AF382" s="421"/>
    </row>
    <row r="383" ht="15.75" customHeight="1">
      <c r="A383" s="440"/>
      <c r="B383" s="84" t="str">
        <f>IF(ISTEXT(A383),SUMIF('Codified Game Plan'!$A$3:$A$477,'Sales Forecast'!A383,'Codified Game Plan'!$F$3:$F$477),"")</f>
        <v/>
      </c>
      <c r="C383" s="430" t="str">
        <f t="array" ref="C383">IF(ISTEXT(A383),XLOOKUP($A383,'Crop Chart'!$A$5:$A$201,'Crop Chart'!$J$5:$J$201,0),"")</f>
        <v/>
      </c>
      <c r="D383" s="431" t="str">
        <f t="array" ref="D383">IF(ISTEXT(A383),XLOOKUP($A383,'Crop Chart'!$A$5:$A$201,'Crop Chart'!$L$5:$L$201,0),"")</f>
        <v/>
      </c>
      <c r="E383" s="432" t="str">
        <f t="array" ref="E383">IF(ISTEXT(A383),XLOOKUP($A383,'Crop Chart'!$A$5:$A$201,'Crop Chart'!$M$5:$M$201,0),"")</f>
        <v/>
      </c>
      <c r="F383" s="433" t="str">
        <f>IF(ISTEXT(A383),SUMIF('Codified Game Plan'!$A$3:$A$477,'Sales Forecast'!A383,'Codified Game Plan'!$J$3:$J$477),"")</f>
        <v/>
      </c>
      <c r="G383" s="431" t="str">
        <f t="shared" si="1"/>
        <v/>
      </c>
      <c r="H383" s="434" t="str">
        <f t="shared" si="2"/>
        <v/>
      </c>
      <c r="I383" s="435">
        <f t="shared" si="3"/>
        <v>0</v>
      </c>
      <c r="J383" s="417"/>
      <c r="K383" s="418"/>
      <c r="L383" s="418"/>
      <c r="M383" s="418"/>
      <c r="N383" s="418"/>
      <c r="O383" s="420"/>
      <c r="P383" s="421"/>
      <c r="Q383" s="421"/>
      <c r="R383" s="421"/>
      <c r="S383" s="421"/>
      <c r="T383" s="421"/>
      <c r="U383" s="421"/>
      <c r="V383" s="421"/>
      <c r="W383" s="421"/>
      <c r="X383" s="421"/>
      <c r="Y383" s="421"/>
      <c r="Z383" s="421"/>
      <c r="AA383" s="421"/>
      <c r="AB383" s="421"/>
      <c r="AC383" s="421"/>
      <c r="AD383" s="421"/>
      <c r="AE383" s="421"/>
      <c r="AF383" s="421"/>
    </row>
    <row r="384" ht="15.75" customHeight="1">
      <c r="A384" s="440"/>
      <c r="B384" s="84" t="str">
        <f>IF(ISTEXT(A384),SUMIF('Codified Game Plan'!$A$3:$A$477,'Sales Forecast'!A384,'Codified Game Plan'!$F$3:$F$477),"")</f>
        <v/>
      </c>
      <c r="C384" s="430" t="str">
        <f t="array" ref="C384">IF(ISTEXT(A384),XLOOKUP($A384,'Crop Chart'!$A$5:$A$201,'Crop Chart'!$J$5:$J$201,0),"")</f>
        <v/>
      </c>
      <c r="D384" s="431" t="str">
        <f t="array" ref="D384">IF(ISTEXT(A384),XLOOKUP($A384,'Crop Chart'!$A$5:$A$201,'Crop Chart'!$L$5:$L$201,0),"")</f>
        <v/>
      </c>
      <c r="E384" s="432" t="str">
        <f t="array" ref="E384">IF(ISTEXT(A384),XLOOKUP($A384,'Crop Chart'!$A$5:$A$201,'Crop Chart'!$M$5:$M$201,0),"")</f>
        <v/>
      </c>
      <c r="F384" s="433" t="str">
        <f>IF(ISTEXT(A384),SUMIF('Codified Game Plan'!$A$3:$A$477,'Sales Forecast'!A384,'Codified Game Plan'!$J$3:$J$477),"")</f>
        <v/>
      </c>
      <c r="G384" s="431" t="str">
        <f t="shared" si="1"/>
        <v/>
      </c>
      <c r="H384" s="434" t="str">
        <f t="shared" si="2"/>
        <v/>
      </c>
      <c r="I384" s="435">
        <f t="shared" si="3"/>
        <v>0</v>
      </c>
      <c r="J384" s="417"/>
      <c r="K384" s="418"/>
      <c r="L384" s="418"/>
      <c r="M384" s="418"/>
      <c r="N384" s="418"/>
      <c r="O384" s="420"/>
      <c r="P384" s="421"/>
      <c r="Q384" s="421"/>
      <c r="R384" s="421"/>
      <c r="S384" s="421"/>
      <c r="T384" s="421"/>
      <c r="U384" s="421"/>
      <c r="V384" s="421"/>
      <c r="W384" s="421"/>
      <c r="X384" s="421"/>
      <c r="Y384" s="421"/>
      <c r="Z384" s="421"/>
      <c r="AA384" s="421"/>
      <c r="AB384" s="421"/>
      <c r="AC384" s="421"/>
      <c r="AD384" s="421"/>
      <c r="AE384" s="421"/>
      <c r="AF384" s="421"/>
    </row>
    <row r="385" ht="15.75" customHeight="1">
      <c r="A385" s="440"/>
      <c r="B385" s="84" t="str">
        <f>IF(ISTEXT(A385),SUMIF('Codified Game Plan'!$A$3:$A$477,'Sales Forecast'!A385,'Codified Game Plan'!$F$3:$F$477),"")</f>
        <v/>
      </c>
      <c r="C385" s="430" t="str">
        <f t="array" ref="C385">IF(ISTEXT(A385),XLOOKUP($A385,'Crop Chart'!$A$5:$A$201,'Crop Chart'!$J$5:$J$201,0),"")</f>
        <v/>
      </c>
      <c r="D385" s="431" t="str">
        <f t="array" ref="D385">IF(ISTEXT(A385),XLOOKUP($A385,'Crop Chart'!$A$5:$A$201,'Crop Chart'!$L$5:$L$201,0),"")</f>
        <v/>
      </c>
      <c r="E385" s="432" t="str">
        <f t="array" ref="E385">IF(ISTEXT(A385),XLOOKUP($A385,'Crop Chart'!$A$5:$A$201,'Crop Chart'!$M$5:$M$201,0),"")</f>
        <v/>
      </c>
      <c r="F385" s="433" t="str">
        <f>IF(ISTEXT(A385),SUMIF('Codified Game Plan'!$A$3:$A$477,'Sales Forecast'!A385,'Codified Game Plan'!$J$3:$J$477),"")</f>
        <v/>
      </c>
      <c r="G385" s="431" t="str">
        <f t="shared" si="1"/>
        <v/>
      </c>
      <c r="H385" s="434" t="str">
        <f t="shared" si="2"/>
        <v/>
      </c>
      <c r="I385" s="435">
        <f t="shared" si="3"/>
        <v>0</v>
      </c>
      <c r="J385" s="417"/>
      <c r="K385" s="418"/>
      <c r="L385" s="418"/>
      <c r="M385" s="418"/>
      <c r="N385" s="418"/>
      <c r="O385" s="420"/>
      <c r="P385" s="421"/>
      <c r="Q385" s="421"/>
      <c r="R385" s="421"/>
      <c r="S385" s="421"/>
      <c r="T385" s="421"/>
      <c r="U385" s="421"/>
      <c r="V385" s="421"/>
      <c r="W385" s="421"/>
      <c r="X385" s="421"/>
      <c r="Y385" s="421"/>
      <c r="Z385" s="421"/>
      <c r="AA385" s="421"/>
      <c r="AB385" s="421"/>
      <c r="AC385" s="421"/>
      <c r="AD385" s="421"/>
      <c r="AE385" s="421"/>
      <c r="AF385" s="421"/>
    </row>
    <row r="386" ht="15.75" customHeight="1">
      <c r="A386" s="440"/>
      <c r="B386" s="84" t="str">
        <f>IF(ISTEXT(A386),SUMIF('Codified Game Plan'!$A$3:$A$477,'Sales Forecast'!A386,'Codified Game Plan'!$F$3:$F$477),"")</f>
        <v/>
      </c>
      <c r="C386" s="430" t="str">
        <f t="array" ref="C386">IF(ISTEXT(A386),XLOOKUP($A386,'Crop Chart'!$A$5:$A$201,'Crop Chart'!$J$5:$J$201,0),"")</f>
        <v/>
      </c>
      <c r="D386" s="431" t="str">
        <f t="array" ref="D386">IF(ISTEXT(A386),XLOOKUP($A386,'Crop Chart'!$A$5:$A$201,'Crop Chart'!$L$5:$L$201,0),"")</f>
        <v/>
      </c>
      <c r="E386" s="432" t="str">
        <f t="array" ref="E386">IF(ISTEXT(A386),XLOOKUP($A386,'Crop Chart'!$A$5:$A$201,'Crop Chart'!$M$5:$M$201,0),"")</f>
        <v/>
      </c>
      <c r="F386" s="433" t="str">
        <f>IF(ISTEXT(A386),SUMIF('Codified Game Plan'!$A$3:$A$477,'Sales Forecast'!A386,'Codified Game Plan'!$J$3:$J$477),"")</f>
        <v/>
      </c>
      <c r="G386" s="431" t="str">
        <f t="shared" si="1"/>
        <v/>
      </c>
      <c r="H386" s="434" t="str">
        <f t="shared" si="2"/>
        <v/>
      </c>
      <c r="I386" s="435">
        <f t="shared" si="3"/>
        <v>0</v>
      </c>
      <c r="J386" s="417"/>
      <c r="K386" s="418"/>
      <c r="L386" s="418"/>
      <c r="M386" s="418"/>
      <c r="N386" s="418"/>
      <c r="O386" s="420"/>
      <c r="P386" s="421"/>
      <c r="Q386" s="421"/>
      <c r="R386" s="421"/>
      <c r="S386" s="421"/>
      <c r="T386" s="421"/>
      <c r="U386" s="421"/>
      <c r="V386" s="421"/>
      <c r="W386" s="421"/>
      <c r="X386" s="421"/>
      <c r="Y386" s="421"/>
      <c r="Z386" s="421"/>
      <c r="AA386" s="421"/>
      <c r="AB386" s="421"/>
      <c r="AC386" s="421"/>
      <c r="AD386" s="421"/>
      <c r="AE386" s="421"/>
      <c r="AF386" s="421"/>
    </row>
    <row r="387" ht="15.75" customHeight="1">
      <c r="A387" s="440"/>
      <c r="B387" s="84" t="str">
        <f>IF(ISTEXT(A387),SUMIF('Codified Game Plan'!$A$3:$A$477,'Sales Forecast'!A387,'Codified Game Plan'!$F$3:$F$477),"")</f>
        <v/>
      </c>
      <c r="C387" s="430" t="str">
        <f t="array" ref="C387">IF(ISTEXT(A387),XLOOKUP($A387,'Crop Chart'!$A$5:$A$201,'Crop Chart'!$J$5:$J$201,0),"")</f>
        <v/>
      </c>
      <c r="D387" s="431" t="str">
        <f t="array" ref="D387">IF(ISTEXT(A387),XLOOKUP($A387,'Crop Chart'!$A$5:$A$201,'Crop Chart'!$L$5:$L$201,0),"")</f>
        <v/>
      </c>
      <c r="E387" s="432" t="str">
        <f t="array" ref="E387">IF(ISTEXT(A387),XLOOKUP($A387,'Crop Chart'!$A$5:$A$201,'Crop Chart'!$M$5:$M$201,0),"")</f>
        <v/>
      </c>
      <c r="F387" s="433" t="str">
        <f>IF(ISTEXT(A387),SUMIF('Codified Game Plan'!$A$3:$A$477,'Sales Forecast'!A387,'Codified Game Plan'!$J$3:$J$477),"")</f>
        <v/>
      </c>
      <c r="G387" s="431" t="str">
        <f t="shared" si="1"/>
        <v/>
      </c>
      <c r="H387" s="434" t="str">
        <f t="shared" si="2"/>
        <v/>
      </c>
      <c r="I387" s="435">
        <f t="shared" si="3"/>
        <v>0</v>
      </c>
      <c r="J387" s="417"/>
      <c r="K387" s="418"/>
      <c r="L387" s="418"/>
      <c r="M387" s="418"/>
      <c r="N387" s="418"/>
      <c r="O387" s="420"/>
      <c r="P387" s="421"/>
      <c r="Q387" s="421"/>
      <c r="R387" s="421"/>
      <c r="S387" s="421"/>
      <c r="T387" s="421"/>
      <c r="U387" s="421"/>
      <c r="V387" s="421"/>
      <c r="W387" s="421"/>
      <c r="X387" s="421"/>
      <c r="Y387" s="421"/>
      <c r="Z387" s="421"/>
      <c r="AA387" s="421"/>
      <c r="AB387" s="421"/>
      <c r="AC387" s="421"/>
      <c r="AD387" s="421"/>
      <c r="AE387" s="421"/>
      <c r="AF387" s="421"/>
    </row>
    <row r="388" ht="15.75" customHeight="1">
      <c r="A388" s="440"/>
      <c r="B388" s="84" t="str">
        <f>IF(ISTEXT(A388),SUMIF('Codified Game Plan'!$A$3:$A$477,'Sales Forecast'!A388,'Codified Game Plan'!$F$3:$F$477),"")</f>
        <v/>
      </c>
      <c r="C388" s="430" t="str">
        <f t="array" ref="C388">IF(ISTEXT(A388),XLOOKUP($A388,'Crop Chart'!$A$5:$A$201,'Crop Chart'!$J$5:$J$201,0),"")</f>
        <v/>
      </c>
      <c r="D388" s="431" t="str">
        <f t="array" ref="D388">IF(ISTEXT(A388),XLOOKUP($A388,'Crop Chart'!$A$5:$A$201,'Crop Chart'!$L$5:$L$201,0),"")</f>
        <v/>
      </c>
      <c r="E388" s="432" t="str">
        <f t="array" ref="E388">IF(ISTEXT(A388),XLOOKUP($A388,'Crop Chart'!$A$5:$A$201,'Crop Chart'!$M$5:$M$201,0),"")</f>
        <v/>
      </c>
      <c r="F388" s="433" t="str">
        <f>IF(ISTEXT(A388),SUMIF('Codified Game Plan'!$A$3:$A$477,'Sales Forecast'!A388,'Codified Game Plan'!$J$3:$J$477),"")</f>
        <v/>
      </c>
      <c r="G388" s="431" t="str">
        <f t="shared" si="1"/>
        <v/>
      </c>
      <c r="H388" s="434" t="str">
        <f t="shared" si="2"/>
        <v/>
      </c>
      <c r="I388" s="435">
        <f t="shared" si="3"/>
        <v>0</v>
      </c>
      <c r="J388" s="417"/>
      <c r="K388" s="418"/>
      <c r="L388" s="418"/>
      <c r="M388" s="418"/>
      <c r="N388" s="418"/>
      <c r="O388" s="420"/>
      <c r="P388" s="421"/>
      <c r="Q388" s="421"/>
      <c r="R388" s="421"/>
      <c r="S388" s="421"/>
      <c r="T388" s="421"/>
      <c r="U388" s="421"/>
      <c r="V388" s="421"/>
      <c r="W388" s="421"/>
      <c r="X388" s="421"/>
      <c r="Y388" s="421"/>
      <c r="Z388" s="421"/>
      <c r="AA388" s="421"/>
      <c r="AB388" s="421"/>
      <c r="AC388" s="421"/>
      <c r="AD388" s="421"/>
      <c r="AE388" s="421"/>
      <c r="AF388" s="421"/>
    </row>
    <row r="389" ht="15.75" customHeight="1">
      <c r="A389" s="440"/>
      <c r="B389" s="84" t="str">
        <f>IF(ISTEXT(A389),SUMIF('Codified Game Plan'!$A$3:$A$477,'Sales Forecast'!A389,'Codified Game Plan'!$F$3:$F$477),"")</f>
        <v/>
      </c>
      <c r="C389" s="430" t="str">
        <f t="array" ref="C389">IF(ISTEXT(A389),XLOOKUP($A389,'Crop Chart'!$A$5:$A$201,'Crop Chart'!$J$5:$J$201,0),"")</f>
        <v/>
      </c>
      <c r="D389" s="431" t="str">
        <f t="array" ref="D389">IF(ISTEXT(A389),XLOOKUP($A389,'Crop Chart'!$A$5:$A$201,'Crop Chart'!$L$5:$L$201,0),"")</f>
        <v/>
      </c>
      <c r="E389" s="432" t="str">
        <f t="array" ref="E389">IF(ISTEXT(A389),XLOOKUP($A389,'Crop Chart'!$A$5:$A$201,'Crop Chart'!$M$5:$M$201,0),"")</f>
        <v/>
      </c>
      <c r="F389" s="433" t="str">
        <f>IF(ISTEXT(A389),SUMIF('Codified Game Plan'!$A$3:$A$477,'Sales Forecast'!A389,'Codified Game Plan'!$J$3:$J$477),"")</f>
        <v/>
      </c>
      <c r="G389" s="431" t="str">
        <f t="shared" si="1"/>
        <v/>
      </c>
      <c r="H389" s="434" t="str">
        <f t="shared" si="2"/>
        <v/>
      </c>
      <c r="I389" s="435">
        <f t="shared" si="3"/>
        <v>0</v>
      </c>
      <c r="J389" s="417"/>
      <c r="K389" s="418"/>
      <c r="L389" s="418"/>
      <c r="M389" s="418"/>
      <c r="N389" s="418"/>
      <c r="O389" s="420"/>
      <c r="P389" s="421"/>
      <c r="Q389" s="421"/>
      <c r="R389" s="421"/>
      <c r="S389" s="421"/>
      <c r="T389" s="421"/>
      <c r="U389" s="421"/>
      <c r="V389" s="421"/>
      <c r="W389" s="421"/>
      <c r="X389" s="421"/>
      <c r="Y389" s="421"/>
      <c r="Z389" s="421"/>
      <c r="AA389" s="421"/>
      <c r="AB389" s="421"/>
      <c r="AC389" s="421"/>
      <c r="AD389" s="421"/>
      <c r="AE389" s="421"/>
      <c r="AF389" s="421"/>
    </row>
    <row r="390" ht="15.75" customHeight="1">
      <c r="A390" s="440"/>
      <c r="B390" s="84" t="str">
        <f>IF(ISTEXT(A390),SUMIF('Codified Game Plan'!$A$3:$A$477,'Sales Forecast'!A390,'Codified Game Plan'!$F$3:$F$477),"")</f>
        <v/>
      </c>
      <c r="C390" s="430" t="str">
        <f t="array" ref="C390">IF(ISTEXT(A390),XLOOKUP($A390,'Crop Chart'!$A$5:$A$201,'Crop Chart'!$J$5:$J$201,0),"")</f>
        <v/>
      </c>
      <c r="D390" s="431" t="str">
        <f t="array" ref="D390">IF(ISTEXT(A390),XLOOKUP($A390,'Crop Chart'!$A$5:$A$201,'Crop Chart'!$L$5:$L$201,0),"")</f>
        <v/>
      </c>
      <c r="E390" s="432" t="str">
        <f t="array" ref="E390">IF(ISTEXT(A390),XLOOKUP($A390,'Crop Chart'!$A$5:$A$201,'Crop Chart'!$M$5:$M$201,0),"")</f>
        <v/>
      </c>
      <c r="F390" s="433" t="str">
        <f>IF(ISTEXT(A390),SUMIF('Codified Game Plan'!$A$3:$A$477,'Sales Forecast'!A390,'Codified Game Plan'!$J$3:$J$477),"")</f>
        <v/>
      </c>
      <c r="G390" s="431" t="str">
        <f t="shared" si="1"/>
        <v/>
      </c>
      <c r="H390" s="434" t="str">
        <f t="shared" si="2"/>
        <v/>
      </c>
      <c r="I390" s="435">
        <f t="shared" si="3"/>
        <v>0</v>
      </c>
      <c r="J390" s="417"/>
      <c r="K390" s="418"/>
      <c r="L390" s="418"/>
      <c r="M390" s="418"/>
      <c r="N390" s="418"/>
      <c r="O390" s="420"/>
      <c r="P390" s="421"/>
      <c r="Q390" s="421"/>
      <c r="R390" s="421"/>
      <c r="S390" s="421"/>
      <c r="T390" s="421"/>
      <c r="U390" s="421"/>
      <c r="V390" s="421"/>
      <c r="W390" s="421"/>
      <c r="X390" s="421"/>
      <c r="Y390" s="421"/>
      <c r="Z390" s="421"/>
      <c r="AA390" s="421"/>
      <c r="AB390" s="421"/>
      <c r="AC390" s="421"/>
      <c r="AD390" s="421"/>
      <c r="AE390" s="421"/>
      <c r="AF390" s="421"/>
    </row>
    <row r="391" ht="15.75" customHeight="1">
      <c r="A391" s="440"/>
      <c r="B391" s="84" t="str">
        <f>IF(ISTEXT(A391),SUMIF('Codified Game Plan'!$A$3:$A$477,'Sales Forecast'!A391,'Codified Game Plan'!$F$3:$F$477),"")</f>
        <v/>
      </c>
      <c r="C391" s="430" t="str">
        <f t="array" ref="C391">IF(ISTEXT(A391),XLOOKUP($A391,'Crop Chart'!$A$5:$A$201,'Crop Chart'!$J$5:$J$201,0),"")</f>
        <v/>
      </c>
      <c r="D391" s="431" t="str">
        <f t="array" ref="D391">IF(ISTEXT(A391),XLOOKUP($A391,'Crop Chart'!$A$5:$A$201,'Crop Chart'!$L$5:$L$201,0),"")</f>
        <v/>
      </c>
      <c r="E391" s="432" t="str">
        <f t="array" ref="E391">IF(ISTEXT(A391),XLOOKUP($A391,'Crop Chart'!$A$5:$A$201,'Crop Chart'!$M$5:$M$201,0),"")</f>
        <v/>
      </c>
      <c r="F391" s="433" t="str">
        <f>IF(ISTEXT(A391),SUMIF('Codified Game Plan'!$A$3:$A$477,'Sales Forecast'!A391,'Codified Game Plan'!$J$3:$J$477),"")</f>
        <v/>
      </c>
      <c r="G391" s="431" t="str">
        <f t="shared" si="1"/>
        <v/>
      </c>
      <c r="H391" s="434" t="str">
        <f t="shared" si="2"/>
        <v/>
      </c>
      <c r="I391" s="435">
        <f t="shared" si="3"/>
        <v>0</v>
      </c>
      <c r="J391" s="417"/>
      <c r="K391" s="418"/>
      <c r="L391" s="418"/>
      <c r="M391" s="418"/>
      <c r="N391" s="418"/>
      <c r="O391" s="420"/>
      <c r="P391" s="421"/>
      <c r="Q391" s="421"/>
      <c r="R391" s="421"/>
      <c r="S391" s="421"/>
      <c r="T391" s="421"/>
      <c r="U391" s="421"/>
      <c r="V391" s="421"/>
      <c r="W391" s="421"/>
      <c r="X391" s="421"/>
      <c r="Y391" s="421"/>
      <c r="Z391" s="421"/>
      <c r="AA391" s="421"/>
      <c r="AB391" s="421"/>
      <c r="AC391" s="421"/>
      <c r="AD391" s="421"/>
      <c r="AE391" s="421"/>
      <c r="AF391" s="421"/>
    </row>
    <row r="392" ht="15.75" customHeight="1">
      <c r="A392" s="440"/>
      <c r="B392" s="84" t="str">
        <f>IF(ISTEXT(A392),SUMIF('Codified Game Plan'!$A$3:$A$477,'Sales Forecast'!A392,'Codified Game Plan'!$F$3:$F$477),"")</f>
        <v/>
      </c>
      <c r="C392" s="430" t="str">
        <f t="array" ref="C392">IF(ISTEXT(A392),XLOOKUP($A392,'Crop Chart'!$A$5:$A$201,'Crop Chart'!$J$5:$J$201,0),"")</f>
        <v/>
      </c>
      <c r="D392" s="431" t="str">
        <f t="array" ref="D392">IF(ISTEXT(A392),XLOOKUP($A392,'Crop Chart'!$A$5:$A$201,'Crop Chart'!$L$5:$L$201,0),"")</f>
        <v/>
      </c>
      <c r="E392" s="432" t="str">
        <f t="array" ref="E392">IF(ISTEXT(A392),XLOOKUP($A392,'Crop Chart'!$A$5:$A$201,'Crop Chart'!$M$5:$M$201,0),"")</f>
        <v/>
      </c>
      <c r="F392" s="433" t="str">
        <f>IF(ISTEXT(A392),SUMIF('Codified Game Plan'!$A$3:$A$477,'Sales Forecast'!A392,'Codified Game Plan'!$J$3:$J$477),"")</f>
        <v/>
      </c>
      <c r="G392" s="431" t="str">
        <f t="shared" si="1"/>
        <v/>
      </c>
      <c r="H392" s="434" t="str">
        <f t="shared" si="2"/>
        <v/>
      </c>
      <c r="I392" s="435">
        <f t="shared" si="3"/>
        <v>0</v>
      </c>
      <c r="J392" s="417"/>
      <c r="K392" s="418"/>
      <c r="L392" s="418"/>
      <c r="M392" s="418"/>
      <c r="N392" s="418"/>
      <c r="O392" s="420"/>
      <c r="P392" s="421"/>
      <c r="Q392" s="421"/>
      <c r="R392" s="421"/>
      <c r="S392" s="421"/>
      <c r="T392" s="421"/>
      <c r="U392" s="421"/>
      <c r="V392" s="421"/>
      <c r="W392" s="421"/>
      <c r="X392" s="421"/>
      <c r="Y392" s="421"/>
      <c r="Z392" s="421"/>
      <c r="AA392" s="421"/>
      <c r="AB392" s="421"/>
      <c r="AC392" s="421"/>
      <c r="AD392" s="421"/>
      <c r="AE392" s="421"/>
      <c r="AF392" s="421"/>
    </row>
    <row r="393" ht="15.75" customHeight="1">
      <c r="A393" s="440"/>
      <c r="B393" s="84" t="str">
        <f>IF(ISTEXT(A393),SUMIF('Codified Game Plan'!$A$3:$A$477,'Sales Forecast'!A393,'Codified Game Plan'!$F$3:$F$477),"")</f>
        <v/>
      </c>
      <c r="C393" s="430" t="str">
        <f t="array" ref="C393">IF(ISTEXT(A393),XLOOKUP($A393,'Crop Chart'!$A$5:$A$201,'Crop Chart'!$J$5:$J$201,0),"")</f>
        <v/>
      </c>
      <c r="D393" s="431" t="str">
        <f t="array" ref="D393">IF(ISTEXT(A393),XLOOKUP($A393,'Crop Chart'!$A$5:$A$201,'Crop Chart'!$L$5:$L$201,0),"")</f>
        <v/>
      </c>
      <c r="E393" s="432" t="str">
        <f t="array" ref="E393">IF(ISTEXT(A393),XLOOKUP($A393,'Crop Chart'!$A$5:$A$201,'Crop Chart'!$M$5:$M$201,0),"")</f>
        <v/>
      </c>
      <c r="F393" s="433" t="str">
        <f>IF(ISTEXT(A393),SUMIF('Codified Game Plan'!$A$3:$A$477,'Sales Forecast'!A393,'Codified Game Plan'!$J$3:$J$477),"")</f>
        <v/>
      </c>
      <c r="G393" s="431" t="str">
        <f t="shared" si="1"/>
        <v/>
      </c>
      <c r="H393" s="434" t="str">
        <f t="shared" si="2"/>
        <v/>
      </c>
      <c r="I393" s="435">
        <f t="shared" si="3"/>
        <v>0</v>
      </c>
      <c r="J393" s="417"/>
      <c r="K393" s="418"/>
      <c r="L393" s="418"/>
      <c r="M393" s="418"/>
      <c r="N393" s="418"/>
      <c r="O393" s="420"/>
      <c r="P393" s="421"/>
      <c r="Q393" s="421"/>
      <c r="R393" s="421"/>
      <c r="S393" s="421"/>
      <c r="T393" s="421"/>
      <c r="U393" s="421"/>
      <c r="V393" s="421"/>
      <c r="W393" s="421"/>
      <c r="X393" s="421"/>
      <c r="Y393" s="421"/>
      <c r="Z393" s="421"/>
      <c r="AA393" s="421"/>
      <c r="AB393" s="421"/>
      <c r="AC393" s="421"/>
      <c r="AD393" s="421"/>
      <c r="AE393" s="421"/>
      <c r="AF393" s="421"/>
    </row>
    <row r="394" ht="15.75" customHeight="1">
      <c r="A394" s="440"/>
      <c r="B394" s="84" t="str">
        <f>IF(ISTEXT(A394),SUMIF('Codified Game Plan'!$A$3:$A$477,'Sales Forecast'!A394,'Codified Game Plan'!$F$3:$F$477),"")</f>
        <v/>
      </c>
      <c r="C394" s="430" t="str">
        <f t="array" ref="C394">IF(ISTEXT(A394),XLOOKUP($A394,'Crop Chart'!$A$5:$A$201,'Crop Chart'!$J$5:$J$201,0),"")</f>
        <v/>
      </c>
      <c r="D394" s="431" t="str">
        <f t="array" ref="D394">IF(ISTEXT(A394),XLOOKUP($A394,'Crop Chart'!$A$5:$A$201,'Crop Chart'!$L$5:$L$201,0),"")</f>
        <v/>
      </c>
      <c r="E394" s="432" t="str">
        <f t="array" ref="E394">IF(ISTEXT(A394),XLOOKUP($A394,'Crop Chart'!$A$5:$A$201,'Crop Chart'!$M$5:$M$201,0),"")</f>
        <v/>
      </c>
      <c r="F394" s="433" t="str">
        <f>IF(ISTEXT(A394),SUMIF('Codified Game Plan'!$A$3:$A$477,'Sales Forecast'!A394,'Codified Game Plan'!$J$3:$J$477),"")</f>
        <v/>
      </c>
      <c r="G394" s="431" t="str">
        <f t="shared" si="1"/>
        <v/>
      </c>
      <c r="H394" s="434" t="str">
        <f t="shared" si="2"/>
        <v/>
      </c>
      <c r="I394" s="435">
        <f t="shared" si="3"/>
        <v>0</v>
      </c>
      <c r="J394" s="417"/>
      <c r="K394" s="418"/>
      <c r="L394" s="418"/>
      <c r="M394" s="418"/>
      <c r="N394" s="418"/>
      <c r="O394" s="420"/>
      <c r="P394" s="421"/>
      <c r="Q394" s="421"/>
      <c r="R394" s="421"/>
      <c r="S394" s="421"/>
      <c r="T394" s="421"/>
      <c r="U394" s="421"/>
      <c r="V394" s="421"/>
      <c r="W394" s="421"/>
      <c r="X394" s="421"/>
      <c r="Y394" s="421"/>
      <c r="Z394" s="421"/>
      <c r="AA394" s="421"/>
      <c r="AB394" s="421"/>
      <c r="AC394" s="421"/>
      <c r="AD394" s="421"/>
      <c r="AE394" s="421"/>
      <c r="AF394" s="421"/>
    </row>
    <row r="395" ht="15.75" customHeight="1">
      <c r="A395" s="440"/>
      <c r="B395" s="84" t="str">
        <f>IF(ISTEXT(A395),SUMIF('Codified Game Plan'!$A$3:$A$477,'Sales Forecast'!A395,'Codified Game Plan'!$F$3:$F$477),"")</f>
        <v/>
      </c>
      <c r="C395" s="430" t="str">
        <f t="array" ref="C395">IF(ISTEXT(A395),XLOOKUP($A395,'Crop Chart'!$A$5:$A$201,'Crop Chart'!$J$5:$J$201,0),"")</f>
        <v/>
      </c>
      <c r="D395" s="431" t="str">
        <f t="array" ref="D395">IF(ISTEXT(A395),XLOOKUP($A395,'Crop Chart'!$A$5:$A$201,'Crop Chart'!$L$5:$L$201,0),"")</f>
        <v/>
      </c>
      <c r="E395" s="432" t="str">
        <f t="array" ref="E395">IF(ISTEXT(A395),XLOOKUP($A395,'Crop Chart'!$A$5:$A$201,'Crop Chart'!$M$5:$M$201,0),"")</f>
        <v/>
      </c>
      <c r="F395" s="433" t="str">
        <f>IF(ISTEXT(A395),SUMIF('Codified Game Plan'!$A$3:$A$477,'Sales Forecast'!A395,'Codified Game Plan'!$J$3:$J$477),"")</f>
        <v/>
      </c>
      <c r="G395" s="431" t="str">
        <f t="shared" si="1"/>
        <v/>
      </c>
      <c r="H395" s="434" t="str">
        <f t="shared" si="2"/>
        <v/>
      </c>
      <c r="I395" s="435">
        <f t="shared" si="3"/>
        <v>0</v>
      </c>
      <c r="J395" s="417"/>
      <c r="K395" s="418"/>
      <c r="L395" s="418"/>
      <c r="M395" s="418"/>
      <c r="N395" s="418"/>
      <c r="O395" s="420"/>
      <c r="P395" s="421"/>
      <c r="Q395" s="421"/>
      <c r="R395" s="421"/>
      <c r="S395" s="421"/>
      <c r="T395" s="421"/>
      <c r="U395" s="421"/>
      <c r="V395" s="421"/>
      <c r="W395" s="421"/>
      <c r="X395" s="421"/>
      <c r="Y395" s="421"/>
      <c r="Z395" s="421"/>
      <c r="AA395" s="421"/>
      <c r="AB395" s="421"/>
      <c r="AC395" s="421"/>
      <c r="AD395" s="421"/>
      <c r="AE395" s="421"/>
      <c r="AF395" s="421"/>
    </row>
    <row r="396" ht="15.75" customHeight="1">
      <c r="A396" s="440"/>
      <c r="B396" s="84" t="str">
        <f>IF(ISTEXT(A396),SUMIF('Codified Game Plan'!$A$3:$A$477,'Sales Forecast'!A396,'Codified Game Plan'!$F$3:$F$477),"")</f>
        <v/>
      </c>
      <c r="C396" s="430" t="str">
        <f t="array" ref="C396">IF(ISTEXT(A396),XLOOKUP($A396,'Crop Chart'!$A$5:$A$201,'Crop Chart'!$J$5:$J$201,0),"")</f>
        <v/>
      </c>
      <c r="D396" s="431" t="str">
        <f t="array" ref="D396">IF(ISTEXT(A396),XLOOKUP($A396,'Crop Chart'!$A$5:$A$201,'Crop Chart'!$L$5:$L$201,0),"")</f>
        <v/>
      </c>
      <c r="E396" s="432" t="str">
        <f t="array" ref="E396">IF(ISTEXT(A396),XLOOKUP($A396,'Crop Chart'!$A$5:$A$201,'Crop Chart'!$M$5:$M$201,0),"")</f>
        <v/>
      </c>
      <c r="F396" s="433" t="str">
        <f>IF(ISTEXT(A396),SUMIF('Codified Game Plan'!$A$3:$A$477,'Sales Forecast'!A396,'Codified Game Plan'!$J$3:$J$477),"")</f>
        <v/>
      </c>
      <c r="G396" s="431" t="str">
        <f t="shared" si="1"/>
        <v/>
      </c>
      <c r="H396" s="434" t="str">
        <f t="shared" si="2"/>
        <v/>
      </c>
      <c r="I396" s="435">
        <f t="shared" si="3"/>
        <v>0</v>
      </c>
      <c r="J396" s="417"/>
      <c r="K396" s="418"/>
      <c r="L396" s="418"/>
      <c r="M396" s="418"/>
      <c r="N396" s="418"/>
      <c r="O396" s="420"/>
      <c r="P396" s="421"/>
      <c r="Q396" s="421"/>
      <c r="R396" s="421"/>
      <c r="S396" s="421"/>
      <c r="T396" s="421"/>
      <c r="U396" s="421"/>
      <c r="V396" s="421"/>
      <c r="W396" s="421"/>
      <c r="X396" s="421"/>
      <c r="Y396" s="421"/>
      <c r="Z396" s="421"/>
      <c r="AA396" s="421"/>
      <c r="AB396" s="421"/>
      <c r="AC396" s="421"/>
      <c r="AD396" s="421"/>
      <c r="AE396" s="421"/>
      <c r="AF396" s="421"/>
    </row>
    <row r="397" ht="15.75" customHeight="1">
      <c r="A397" s="440"/>
      <c r="B397" s="84" t="str">
        <f>IF(ISTEXT(A397),SUMIF('Codified Game Plan'!$A$3:$A$477,'Sales Forecast'!A397,'Codified Game Plan'!$F$3:$F$477),"")</f>
        <v/>
      </c>
      <c r="C397" s="430" t="str">
        <f t="array" ref="C397">IF(ISTEXT(A397),XLOOKUP($A397,'Crop Chart'!$A$5:$A$201,'Crop Chart'!$J$5:$J$201,0),"")</f>
        <v/>
      </c>
      <c r="D397" s="431" t="str">
        <f t="array" ref="D397">IF(ISTEXT(A397),XLOOKUP($A397,'Crop Chart'!$A$5:$A$201,'Crop Chart'!$L$5:$L$201,0),"")</f>
        <v/>
      </c>
      <c r="E397" s="432" t="str">
        <f t="array" ref="E397">IF(ISTEXT(A397),XLOOKUP($A397,'Crop Chart'!$A$5:$A$201,'Crop Chart'!$M$5:$M$201,0),"")</f>
        <v/>
      </c>
      <c r="F397" s="433" t="str">
        <f>IF(ISTEXT(A397),SUMIF('Codified Game Plan'!$A$3:$A$477,'Sales Forecast'!A397,'Codified Game Plan'!$J$3:$J$477),"")</f>
        <v/>
      </c>
      <c r="G397" s="431" t="str">
        <f t="shared" si="1"/>
        <v/>
      </c>
      <c r="H397" s="434" t="str">
        <f t="shared" si="2"/>
        <v/>
      </c>
      <c r="I397" s="435">
        <f t="shared" si="3"/>
        <v>0</v>
      </c>
      <c r="J397" s="417"/>
      <c r="K397" s="418"/>
      <c r="L397" s="418"/>
      <c r="M397" s="418"/>
      <c r="N397" s="418"/>
      <c r="O397" s="420"/>
      <c r="P397" s="421"/>
      <c r="Q397" s="421"/>
      <c r="R397" s="421"/>
      <c r="S397" s="421"/>
      <c r="T397" s="421"/>
      <c r="U397" s="421"/>
      <c r="V397" s="421"/>
      <c r="W397" s="421"/>
      <c r="X397" s="421"/>
      <c r="Y397" s="421"/>
      <c r="Z397" s="421"/>
      <c r="AA397" s="421"/>
      <c r="AB397" s="421"/>
      <c r="AC397" s="421"/>
      <c r="AD397" s="421"/>
      <c r="AE397" s="421"/>
      <c r="AF397" s="421"/>
    </row>
    <row r="398" ht="15.75" customHeight="1">
      <c r="A398" s="440"/>
      <c r="B398" s="84" t="str">
        <f>IF(ISTEXT(A398),SUMIF('Codified Game Plan'!$A$3:$A$477,'Sales Forecast'!A398,'Codified Game Plan'!$F$3:$F$477),"")</f>
        <v/>
      </c>
      <c r="C398" s="430" t="str">
        <f t="array" ref="C398">IF(ISTEXT(A398),XLOOKUP($A398,'Crop Chart'!$A$5:$A$201,'Crop Chart'!$J$5:$J$201,0),"")</f>
        <v/>
      </c>
      <c r="D398" s="431" t="str">
        <f t="array" ref="D398">IF(ISTEXT(A398),XLOOKUP($A398,'Crop Chart'!$A$5:$A$201,'Crop Chart'!$L$5:$L$201,0),"")</f>
        <v/>
      </c>
      <c r="E398" s="432" t="str">
        <f t="array" ref="E398">IF(ISTEXT(A398),XLOOKUP($A398,'Crop Chart'!$A$5:$A$201,'Crop Chart'!$M$5:$M$201,0),"")</f>
        <v/>
      </c>
      <c r="F398" s="433" t="str">
        <f>IF(ISTEXT(A398),SUMIF('Codified Game Plan'!$A$3:$A$477,'Sales Forecast'!A398,'Codified Game Plan'!$J$3:$J$477),"")</f>
        <v/>
      </c>
      <c r="G398" s="431" t="str">
        <f t="shared" si="1"/>
        <v/>
      </c>
      <c r="H398" s="434" t="str">
        <f t="shared" si="2"/>
        <v/>
      </c>
      <c r="I398" s="435">
        <f t="shared" si="3"/>
        <v>0</v>
      </c>
      <c r="J398" s="417"/>
      <c r="K398" s="418"/>
      <c r="L398" s="418"/>
      <c r="M398" s="418"/>
      <c r="N398" s="418"/>
      <c r="O398" s="420"/>
      <c r="P398" s="421"/>
      <c r="Q398" s="421"/>
      <c r="R398" s="421"/>
      <c r="S398" s="421"/>
      <c r="T398" s="421"/>
      <c r="U398" s="421"/>
      <c r="V398" s="421"/>
      <c r="W398" s="421"/>
      <c r="X398" s="421"/>
      <c r="Y398" s="421"/>
      <c r="Z398" s="421"/>
      <c r="AA398" s="421"/>
      <c r="AB398" s="421"/>
      <c r="AC398" s="421"/>
      <c r="AD398" s="421"/>
      <c r="AE398" s="421"/>
      <c r="AF398" s="421"/>
    </row>
    <row r="399" ht="15.75" customHeight="1">
      <c r="A399" s="440"/>
      <c r="B399" s="84" t="str">
        <f>IF(ISTEXT(A399),SUMIF('Codified Game Plan'!$A$3:$A$477,'Sales Forecast'!A399,'Codified Game Plan'!$F$3:$F$477),"")</f>
        <v/>
      </c>
      <c r="C399" s="430" t="str">
        <f t="array" ref="C399">IF(ISTEXT(A399),XLOOKUP($A399,'Crop Chart'!$A$5:$A$201,'Crop Chart'!$J$5:$J$201,0),"")</f>
        <v/>
      </c>
      <c r="D399" s="431" t="str">
        <f t="array" ref="D399">IF(ISTEXT(A399),XLOOKUP($A399,'Crop Chart'!$A$5:$A$201,'Crop Chart'!$L$5:$L$201,0),"")</f>
        <v/>
      </c>
      <c r="E399" s="432" t="str">
        <f t="array" ref="E399">IF(ISTEXT(A399),XLOOKUP($A399,'Crop Chart'!$A$5:$A$201,'Crop Chart'!$M$5:$M$201,0),"")</f>
        <v/>
      </c>
      <c r="F399" s="433" t="str">
        <f>IF(ISTEXT(A399),SUMIF('Codified Game Plan'!$A$3:$A$477,'Sales Forecast'!A399,'Codified Game Plan'!$J$3:$J$477),"")</f>
        <v/>
      </c>
      <c r="G399" s="431" t="str">
        <f t="shared" si="1"/>
        <v/>
      </c>
      <c r="H399" s="434" t="str">
        <f t="shared" si="2"/>
        <v/>
      </c>
      <c r="I399" s="435">
        <f t="shared" si="3"/>
        <v>0</v>
      </c>
      <c r="J399" s="417"/>
      <c r="K399" s="418"/>
      <c r="L399" s="418"/>
      <c r="M399" s="418"/>
      <c r="N399" s="418"/>
      <c r="O399" s="420"/>
      <c r="P399" s="421"/>
      <c r="Q399" s="421"/>
      <c r="R399" s="421"/>
      <c r="S399" s="421"/>
      <c r="T399" s="421"/>
      <c r="U399" s="421"/>
      <c r="V399" s="421"/>
      <c r="W399" s="421"/>
      <c r="X399" s="421"/>
      <c r="Y399" s="421"/>
      <c r="Z399" s="421"/>
      <c r="AA399" s="421"/>
      <c r="AB399" s="421"/>
      <c r="AC399" s="421"/>
      <c r="AD399" s="421"/>
      <c r="AE399" s="421"/>
      <c r="AF399" s="421"/>
    </row>
    <row r="400" ht="15.75" customHeight="1">
      <c r="A400" s="440"/>
      <c r="B400" s="84" t="str">
        <f>IF(ISTEXT(A400),SUMIF('Codified Game Plan'!$A$3:$A$477,'Sales Forecast'!A400,'Codified Game Plan'!$F$3:$F$477),"")</f>
        <v/>
      </c>
      <c r="C400" s="430" t="str">
        <f t="array" ref="C400">IF(ISTEXT(A400),XLOOKUP($A400,'Crop Chart'!$A$5:$A$201,'Crop Chart'!$J$5:$J$201,0),"")</f>
        <v/>
      </c>
      <c r="D400" s="431" t="str">
        <f t="array" ref="D400">IF(ISTEXT(A400),XLOOKUP($A400,'Crop Chart'!$A$5:$A$201,'Crop Chart'!$L$5:$L$201,0),"")</f>
        <v/>
      </c>
      <c r="E400" s="432" t="str">
        <f t="array" ref="E400">IF(ISTEXT(A400),XLOOKUP($A400,'Crop Chart'!$A$5:$A$201,'Crop Chart'!$M$5:$M$201,0),"")</f>
        <v/>
      </c>
      <c r="F400" s="433" t="str">
        <f>IF(ISTEXT(A400),SUMIF('Codified Game Plan'!$A$3:$A$477,'Sales Forecast'!A400,'Codified Game Plan'!$J$3:$J$477),"")</f>
        <v/>
      </c>
      <c r="G400" s="431" t="str">
        <f t="shared" si="1"/>
        <v/>
      </c>
      <c r="H400" s="434" t="str">
        <f t="shared" si="2"/>
        <v/>
      </c>
      <c r="I400" s="435">
        <f t="shared" si="3"/>
        <v>0</v>
      </c>
      <c r="J400" s="417"/>
      <c r="K400" s="418"/>
      <c r="L400" s="418"/>
      <c r="M400" s="418"/>
      <c r="N400" s="418"/>
      <c r="O400" s="420"/>
      <c r="P400" s="421"/>
      <c r="Q400" s="421"/>
      <c r="R400" s="421"/>
      <c r="S400" s="421"/>
      <c r="T400" s="421"/>
      <c r="U400" s="421"/>
      <c r="V400" s="421"/>
      <c r="W400" s="421"/>
      <c r="X400" s="421"/>
      <c r="Y400" s="421"/>
      <c r="Z400" s="421"/>
      <c r="AA400" s="421"/>
      <c r="AB400" s="421"/>
      <c r="AC400" s="421"/>
      <c r="AD400" s="421"/>
      <c r="AE400" s="421"/>
      <c r="AF400" s="421"/>
    </row>
    <row r="401" ht="15.75" customHeight="1">
      <c r="A401" s="440"/>
      <c r="B401" s="84" t="str">
        <f>IF(ISTEXT(A401),SUMIF('Codified Game Plan'!$A$3:$A$477,'Sales Forecast'!A401,'Codified Game Plan'!$F$3:$F$477),"")</f>
        <v/>
      </c>
      <c r="C401" s="430" t="str">
        <f t="array" ref="C401">IF(ISTEXT(A401),XLOOKUP($A401,'Crop Chart'!$A$5:$A$201,'Crop Chart'!$J$5:$J$201,0),"")</f>
        <v/>
      </c>
      <c r="D401" s="431" t="str">
        <f t="array" ref="D401">IF(ISTEXT(A401),XLOOKUP($A401,'Crop Chart'!$A$5:$A$201,'Crop Chart'!$L$5:$L$201,0),"")</f>
        <v/>
      </c>
      <c r="E401" s="432" t="str">
        <f t="array" ref="E401">IF(ISTEXT(A401),XLOOKUP($A401,'Crop Chart'!$A$5:$A$201,'Crop Chart'!$M$5:$M$201,0),"")</f>
        <v/>
      </c>
      <c r="F401" s="433" t="str">
        <f>IF(ISTEXT(A401),SUMIF('Codified Game Plan'!$A$3:$A$477,'Sales Forecast'!A401,'Codified Game Plan'!$J$3:$J$477),"")</f>
        <v/>
      </c>
      <c r="G401" s="431" t="str">
        <f t="shared" si="1"/>
        <v/>
      </c>
      <c r="H401" s="434" t="str">
        <f t="shared" si="2"/>
        <v/>
      </c>
      <c r="I401" s="435">
        <f t="shared" si="3"/>
        <v>0</v>
      </c>
      <c r="J401" s="417"/>
      <c r="K401" s="418"/>
      <c r="L401" s="418"/>
      <c r="M401" s="418"/>
      <c r="N401" s="418"/>
      <c r="O401" s="420"/>
      <c r="P401" s="421"/>
      <c r="Q401" s="421"/>
      <c r="R401" s="421"/>
      <c r="S401" s="421"/>
      <c r="T401" s="421"/>
      <c r="U401" s="421"/>
      <c r="V401" s="421"/>
      <c r="W401" s="421"/>
      <c r="X401" s="421"/>
      <c r="Y401" s="421"/>
      <c r="Z401" s="421"/>
      <c r="AA401" s="421"/>
      <c r="AB401" s="421"/>
      <c r="AC401" s="421"/>
      <c r="AD401" s="421"/>
      <c r="AE401" s="421"/>
      <c r="AF401" s="421"/>
    </row>
    <row r="402" ht="15.75" customHeight="1">
      <c r="A402" s="440"/>
      <c r="B402" s="84" t="str">
        <f>IF(ISTEXT(A402),SUMIF('Codified Game Plan'!$A$3:$A$477,'Sales Forecast'!A402,'Codified Game Plan'!$F$3:$F$477),"")</f>
        <v/>
      </c>
      <c r="C402" s="430" t="str">
        <f t="array" ref="C402">IF(ISTEXT(A402),XLOOKUP($A402,'Crop Chart'!$A$5:$A$201,'Crop Chart'!$J$5:$J$201,0),"")</f>
        <v/>
      </c>
      <c r="D402" s="431" t="str">
        <f t="array" ref="D402">IF(ISTEXT(A402),XLOOKUP($A402,'Crop Chart'!$A$5:$A$201,'Crop Chart'!$L$5:$L$201,0),"")</f>
        <v/>
      </c>
      <c r="E402" s="432" t="str">
        <f t="array" ref="E402">IF(ISTEXT(A402),XLOOKUP($A402,'Crop Chart'!$A$5:$A$201,'Crop Chart'!$M$5:$M$201,0),"")</f>
        <v/>
      </c>
      <c r="F402" s="433" t="str">
        <f>IF(ISTEXT(A402),SUMIF('Codified Game Plan'!$A$3:$A$477,'Sales Forecast'!A402,'Codified Game Plan'!$J$3:$J$477),"")</f>
        <v/>
      </c>
      <c r="G402" s="431" t="str">
        <f t="shared" si="1"/>
        <v/>
      </c>
      <c r="H402" s="434" t="str">
        <f t="shared" si="2"/>
        <v/>
      </c>
      <c r="I402" s="435">
        <f t="shared" si="3"/>
        <v>0</v>
      </c>
      <c r="J402" s="417"/>
      <c r="K402" s="418"/>
      <c r="L402" s="418"/>
      <c r="M402" s="418"/>
      <c r="N402" s="418"/>
      <c r="O402" s="420"/>
      <c r="P402" s="421"/>
      <c r="Q402" s="421"/>
      <c r="R402" s="421"/>
      <c r="S402" s="421"/>
      <c r="T402" s="421"/>
      <c r="U402" s="421"/>
      <c r="V402" s="421"/>
      <c r="W402" s="421"/>
      <c r="X402" s="421"/>
      <c r="Y402" s="421"/>
      <c r="Z402" s="421"/>
      <c r="AA402" s="421"/>
      <c r="AB402" s="421"/>
      <c r="AC402" s="421"/>
      <c r="AD402" s="421"/>
      <c r="AE402" s="421"/>
      <c r="AF402" s="421"/>
    </row>
    <row r="403" ht="15.75" customHeight="1">
      <c r="A403" s="440"/>
      <c r="B403" s="84" t="str">
        <f>IF(ISTEXT(A403),SUMIF('Codified Game Plan'!$A$3:$A$477,'Sales Forecast'!A403,'Codified Game Plan'!$F$3:$F$477),"")</f>
        <v/>
      </c>
      <c r="C403" s="430" t="str">
        <f t="array" ref="C403">IF(ISTEXT(A403),XLOOKUP($A403,'Crop Chart'!$A$5:$A$201,'Crop Chart'!$J$5:$J$201,0),"")</f>
        <v/>
      </c>
      <c r="D403" s="431" t="str">
        <f t="array" ref="D403">IF(ISTEXT(A403),XLOOKUP($A403,'Crop Chart'!$A$5:$A$201,'Crop Chart'!$L$5:$L$201,0),"")</f>
        <v/>
      </c>
      <c r="E403" s="432" t="str">
        <f t="array" ref="E403">IF(ISTEXT(A403),XLOOKUP($A403,'Crop Chart'!$A$5:$A$201,'Crop Chart'!$M$5:$M$201,0),"")</f>
        <v/>
      </c>
      <c r="F403" s="433" t="str">
        <f>IF(ISTEXT(A403),SUMIF('Codified Game Plan'!$A$3:$A$477,'Sales Forecast'!A403,'Codified Game Plan'!$J$3:$J$477),"")</f>
        <v/>
      </c>
      <c r="G403" s="431" t="str">
        <f t="shared" si="1"/>
        <v/>
      </c>
      <c r="H403" s="434" t="str">
        <f t="shared" si="2"/>
        <v/>
      </c>
      <c r="I403" s="435">
        <f t="shared" si="3"/>
        <v>0</v>
      </c>
      <c r="J403" s="417"/>
      <c r="K403" s="418"/>
      <c r="L403" s="418"/>
      <c r="M403" s="418"/>
      <c r="N403" s="418"/>
      <c r="O403" s="420"/>
      <c r="P403" s="421"/>
      <c r="Q403" s="421"/>
      <c r="R403" s="421"/>
      <c r="S403" s="421"/>
      <c r="T403" s="421"/>
      <c r="U403" s="421"/>
      <c r="V403" s="421"/>
      <c r="W403" s="421"/>
      <c r="X403" s="421"/>
      <c r="Y403" s="421"/>
      <c r="Z403" s="421"/>
      <c r="AA403" s="421"/>
      <c r="AB403" s="421"/>
      <c r="AC403" s="421"/>
      <c r="AD403" s="421"/>
      <c r="AE403" s="421"/>
      <c r="AF403" s="421"/>
    </row>
    <row r="404" ht="15.75" customHeight="1">
      <c r="A404" s="440"/>
      <c r="B404" s="84" t="str">
        <f>IF(ISTEXT(A404),SUMIF('Codified Game Plan'!$A$3:$A$477,'Sales Forecast'!A404,'Codified Game Plan'!$F$3:$F$477),"")</f>
        <v/>
      </c>
      <c r="C404" s="430" t="str">
        <f t="array" ref="C404">IF(ISTEXT(A404),XLOOKUP($A404,'Crop Chart'!$A$5:$A$201,'Crop Chart'!$J$5:$J$201,0),"")</f>
        <v/>
      </c>
      <c r="D404" s="431" t="str">
        <f t="array" ref="D404">IF(ISTEXT(A404),XLOOKUP($A404,'Crop Chart'!$A$5:$A$201,'Crop Chart'!$L$5:$L$201,0),"")</f>
        <v/>
      </c>
      <c r="E404" s="432" t="str">
        <f t="array" ref="E404">IF(ISTEXT(A404),XLOOKUP($A404,'Crop Chart'!$A$5:$A$201,'Crop Chart'!$M$5:$M$201,0),"")</f>
        <v/>
      </c>
      <c r="F404" s="433" t="str">
        <f>IF(ISTEXT(A404),SUMIF('Codified Game Plan'!$A$3:$A$477,'Sales Forecast'!A404,'Codified Game Plan'!$J$3:$J$477),"")</f>
        <v/>
      </c>
      <c r="G404" s="431" t="str">
        <f t="shared" si="1"/>
        <v/>
      </c>
      <c r="H404" s="434" t="str">
        <f t="shared" si="2"/>
        <v/>
      </c>
      <c r="I404" s="435">
        <f t="shared" si="3"/>
        <v>0</v>
      </c>
      <c r="J404" s="417"/>
      <c r="K404" s="418"/>
      <c r="L404" s="418"/>
      <c r="M404" s="418"/>
      <c r="N404" s="418"/>
      <c r="O404" s="420"/>
      <c r="P404" s="421"/>
      <c r="Q404" s="421"/>
      <c r="R404" s="421"/>
      <c r="S404" s="421"/>
      <c r="T404" s="421"/>
      <c r="U404" s="421"/>
      <c r="V404" s="421"/>
      <c r="W404" s="421"/>
      <c r="X404" s="421"/>
      <c r="Y404" s="421"/>
      <c r="Z404" s="421"/>
      <c r="AA404" s="421"/>
      <c r="AB404" s="421"/>
      <c r="AC404" s="421"/>
      <c r="AD404" s="421"/>
      <c r="AE404" s="421"/>
      <c r="AF404" s="421"/>
    </row>
    <row r="405" ht="15.75" customHeight="1">
      <c r="A405" s="440"/>
      <c r="B405" s="84" t="str">
        <f>IF(ISTEXT(A405),SUMIF('Codified Game Plan'!$A$3:$A$477,'Sales Forecast'!A405,'Codified Game Plan'!$F$3:$F$477),"")</f>
        <v/>
      </c>
      <c r="C405" s="430" t="str">
        <f t="array" ref="C405">IF(ISTEXT(A405),XLOOKUP($A405,'Crop Chart'!$A$5:$A$201,'Crop Chart'!$J$5:$J$201,0),"")</f>
        <v/>
      </c>
      <c r="D405" s="431" t="str">
        <f t="array" ref="D405">IF(ISTEXT(A405),XLOOKUP($A405,'Crop Chart'!$A$5:$A$201,'Crop Chart'!$L$5:$L$201,0),"")</f>
        <v/>
      </c>
      <c r="E405" s="432" t="str">
        <f t="array" ref="E405">IF(ISTEXT(A405),XLOOKUP($A405,'Crop Chart'!$A$5:$A$201,'Crop Chart'!$M$5:$M$201,0),"")</f>
        <v/>
      </c>
      <c r="F405" s="433" t="str">
        <f>IF(ISTEXT(A405),SUMIF('Codified Game Plan'!$A$3:$A$477,'Sales Forecast'!A405,'Codified Game Plan'!$J$3:$J$477),"")</f>
        <v/>
      </c>
      <c r="G405" s="431" t="str">
        <f t="shared" si="1"/>
        <v/>
      </c>
      <c r="H405" s="434" t="str">
        <f t="shared" si="2"/>
        <v/>
      </c>
      <c r="I405" s="435">
        <f t="shared" si="3"/>
        <v>0</v>
      </c>
      <c r="J405" s="417"/>
      <c r="K405" s="418"/>
      <c r="L405" s="418"/>
      <c r="M405" s="418"/>
      <c r="N405" s="418"/>
      <c r="O405" s="420"/>
      <c r="P405" s="421"/>
      <c r="Q405" s="421"/>
      <c r="R405" s="421"/>
      <c r="S405" s="421"/>
      <c r="T405" s="421"/>
      <c r="U405" s="421"/>
      <c r="V405" s="421"/>
      <c r="W405" s="421"/>
      <c r="X405" s="421"/>
      <c r="Y405" s="421"/>
      <c r="Z405" s="421"/>
      <c r="AA405" s="421"/>
      <c r="AB405" s="421"/>
      <c r="AC405" s="421"/>
      <c r="AD405" s="421"/>
      <c r="AE405" s="421"/>
      <c r="AF405" s="421"/>
    </row>
    <row r="406" ht="15.75" customHeight="1">
      <c r="A406" s="440"/>
      <c r="B406" s="84" t="str">
        <f>IF(ISTEXT(A406),SUMIF('Codified Game Plan'!$A$3:$A$477,'Sales Forecast'!A406,'Codified Game Plan'!$F$3:$F$477),"")</f>
        <v/>
      </c>
      <c r="C406" s="430" t="str">
        <f t="array" ref="C406">IF(ISTEXT(A406),XLOOKUP($A406,'Crop Chart'!$A$5:$A$201,'Crop Chart'!$J$5:$J$201,0),"")</f>
        <v/>
      </c>
      <c r="D406" s="431" t="str">
        <f t="array" ref="D406">IF(ISTEXT(A406),XLOOKUP($A406,'Crop Chart'!$A$5:$A$201,'Crop Chart'!$L$5:$L$201,0),"")</f>
        <v/>
      </c>
      <c r="E406" s="432" t="str">
        <f t="array" ref="E406">IF(ISTEXT(A406),XLOOKUP($A406,'Crop Chart'!$A$5:$A$201,'Crop Chart'!$M$5:$M$201,0),"")</f>
        <v/>
      </c>
      <c r="F406" s="433" t="str">
        <f>IF(ISTEXT(A406),SUMIF('Codified Game Plan'!$A$3:$A$477,'Sales Forecast'!A406,'Codified Game Plan'!$J$3:$J$477),"")</f>
        <v/>
      </c>
      <c r="G406" s="431" t="str">
        <f t="shared" si="1"/>
        <v/>
      </c>
      <c r="H406" s="434" t="str">
        <f t="shared" si="2"/>
        <v/>
      </c>
      <c r="I406" s="435">
        <f t="shared" si="3"/>
        <v>0</v>
      </c>
      <c r="J406" s="417"/>
      <c r="K406" s="418"/>
      <c r="L406" s="418"/>
      <c r="M406" s="418"/>
      <c r="N406" s="418"/>
      <c r="O406" s="420"/>
      <c r="P406" s="421"/>
      <c r="Q406" s="421"/>
      <c r="R406" s="421"/>
      <c r="S406" s="421"/>
      <c r="T406" s="421"/>
      <c r="U406" s="421"/>
      <c r="V406" s="421"/>
      <c r="W406" s="421"/>
      <c r="X406" s="421"/>
      <c r="Y406" s="421"/>
      <c r="Z406" s="421"/>
      <c r="AA406" s="421"/>
      <c r="AB406" s="421"/>
      <c r="AC406" s="421"/>
      <c r="AD406" s="421"/>
      <c r="AE406" s="421"/>
      <c r="AF406" s="421"/>
    </row>
    <row r="407" ht="15.75" customHeight="1">
      <c r="A407" s="440"/>
      <c r="B407" s="84" t="str">
        <f>IF(ISTEXT(A407),SUMIF('Codified Game Plan'!$A$3:$A$477,'Sales Forecast'!A407,'Codified Game Plan'!$F$3:$F$477),"")</f>
        <v/>
      </c>
      <c r="C407" s="430" t="str">
        <f t="array" ref="C407">IF(ISTEXT(A407),XLOOKUP($A407,'Crop Chart'!$A$5:$A$201,'Crop Chart'!$J$5:$J$201,0),"")</f>
        <v/>
      </c>
      <c r="D407" s="431" t="str">
        <f t="array" ref="D407">IF(ISTEXT(A407),XLOOKUP($A407,'Crop Chart'!$A$5:$A$201,'Crop Chart'!$L$5:$L$201,0),"")</f>
        <v/>
      </c>
      <c r="E407" s="432" t="str">
        <f t="array" ref="E407">IF(ISTEXT(A407),XLOOKUP($A407,'Crop Chart'!$A$5:$A$201,'Crop Chart'!$M$5:$M$201,0),"")</f>
        <v/>
      </c>
      <c r="F407" s="433" t="str">
        <f>IF(ISTEXT(A407),SUMIF('Codified Game Plan'!$A$3:$A$477,'Sales Forecast'!A407,'Codified Game Plan'!$J$3:$J$477),"")</f>
        <v/>
      </c>
      <c r="G407" s="431" t="str">
        <f t="shared" si="1"/>
        <v/>
      </c>
      <c r="H407" s="434" t="str">
        <f t="shared" si="2"/>
        <v/>
      </c>
      <c r="I407" s="435">
        <f t="shared" si="3"/>
        <v>0</v>
      </c>
      <c r="J407" s="417"/>
      <c r="K407" s="418"/>
      <c r="L407" s="418"/>
      <c r="M407" s="418"/>
      <c r="N407" s="418"/>
      <c r="O407" s="420"/>
      <c r="P407" s="421"/>
      <c r="Q407" s="421"/>
      <c r="R407" s="421"/>
      <c r="S407" s="421"/>
      <c r="T407" s="421"/>
      <c r="U407" s="421"/>
      <c r="V407" s="421"/>
      <c r="W407" s="421"/>
      <c r="X407" s="421"/>
      <c r="Y407" s="421"/>
      <c r="Z407" s="421"/>
      <c r="AA407" s="421"/>
      <c r="AB407" s="421"/>
      <c r="AC407" s="421"/>
      <c r="AD407" s="421"/>
      <c r="AE407" s="421"/>
      <c r="AF407" s="421"/>
    </row>
    <row r="408" ht="15.75" customHeight="1">
      <c r="A408" s="440"/>
      <c r="B408" s="84" t="str">
        <f>IF(ISTEXT(A408),SUMIF('Codified Game Plan'!$A$3:$A$477,'Sales Forecast'!A408,'Codified Game Plan'!$F$3:$F$477),"")</f>
        <v/>
      </c>
      <c r="C408" s="430" t="str">
        <f t="array" ref="C408">IF(ISTEXT(A408),XLOOKUP($A408,'Crop Chart'!$A$5:$A$201,'Crop Chart'!$J$5:$J$201,0),"")</f>
        <v/>
      </c>
      <c r="D408" s="431" t="str">
        <f t="array" ref="D408">IF(ISTEXT(A408),XLOOKUP($A408,'Crop Chart'!$A$5:$A$201,'Crop Chart'!$L$5:$L$201,0),"")</f>
        <v/>
      </c>
      <c r="E408" s="432" t="str">
        <f t="array" ref="E408">IF(ISTEXT(A408),XLOOKUP($A408,'Crop Chart'!$A$5:$A$201,'Crop Chart'!$M$5:$M$201,0),"")</f>
        <v/>
      </c>
      <c r="F408" s="433" t="str">
        <f>IF(ISTEXT(A408),SUMIF('Codified Game Plan'!$A$3:$A$477,'Sales Forecast'!A408,'Codified Game Plan'!$J$3:$J$477),"")</f>
        <v/>
      </c>
      <c r="G408" s="431" t="str">
        <f t="shared" si="1"/>
        <v/>
      </c>
      <c r="H408" s="434" t="str">
        <f t="shared" si="2"/>
        <v/>
      </c>
      <c r="I408" s="435">
        <f t="shared" si="3"/>
        <v>0</v>
      </c>
      <c r="J408" s="417"/>
      <c r="K408" s="418"/>
      <c r="L408" s="418"/>
      <c r="M408" s="418"/>
      <c r="N408" s="418"/>
      <c r="O408" s="420"/>
      <c r="P408" s="421"/>
      <c r="Q408" s="421"/>
      <c r="R408" s="421"/>
      <c r="S408" s="421"/>
      <c r="T408" s="421"/>
      <c r="U408" s="421"/>
      <c r="V408" s="421"/>
      <c r="W408" s="421"/>
      <c r="X408" s="421"/>
      <c r="Y408" s="421"/>
      <c r="Z408" s="421"/>
      <c r="AA408" s="421"/>
      <c r="AB408" s="421"/>
      <c r="AC408" s="421"/>
      <c r="AD408" s="421"/>
      <c r="AE408" s="421"/>
      <c r="AF408" s="421"/>
    </row>
    <row r="409" ht="15.75" customHeight="1">
      <c r="A409" s="440"/>
      <c r="B409" s="84" t="str">
        <f>IF(ISTEXT(A409),SUMIF('Codified Game Plan'!$A$3:$A$477,'Sales Forecast'!A409,'Codified Game Plan'!$F$3:$F$477),"")</f>
        <v/>
      </c>
      <c r="C409" s="430" t="str">
        <f t="array" ref="C409">IF(ISTEXT(A409),XLOOKUP($A409,'Crop Chart'!$A$5:$A$201,'Crop Chart'!$J$5:$J$201,0),"")</f>
        <v/>
      </c>
      <c r="D409" s="431" t="str">
        <f t="array" ref="D409">IF(ISTEXT(A409),XLOOKUP($A409,'Crop Chart'!$A$5:$A$201,'Crop Chart'!$L$5:$L$201,0),"")</f>
        <v/>
      </c>
      <c r="E409" s="432" t="str">
        <f t="array" ref="E409">IF(ISTEXT(A409),XLOOKUP($A409,'Crop Chart'!$A$5:$A$201,'Crop Chart'!$M$5:$M$201,0),"")</f>
        <v/>
      </c>
      <c r="F409" s="433" t="str">
        <f>IF(ISTEXT(A409),SUMIF('Codified Game Plan'!$A$3:$A$477,'Sales Forecast'!A409,'Codified Game Plan'!$J$3:$J$477),"")</f>
        <v/>
      </c>
      <c r="G409" s="431" t="str">
        <f t="shared" si="1"/>
        <v/>
      </c>
      <c r="H409" s="434" t="str">
        <f t="shared" si="2"/>
        <v/>
      </c>
      <c r="I409" s="435">
        <f t="shared" si="3"/>
        <v>0</v>
      </c>
      <c r="J409" s="417"/>
      <c r="K409" s="418"/>
      <c r="L409" s="418"/>
      <c r="M409" s="418"/>
      <c r="N409" s="418"/>
      <c r="O409" s="420"/>
      <c r="P409" s="421"/>
      <c r="Q409" s="421"/>
      <c r="R409" s="421"/>
      <c r="S409" s="421"/>
      <c r="T409" s="421"/>
      <c r="U409" s="421"/>
      <c r="V409" s="421"/>
      <c r="W409" s="421"/>
      <c r="X409" s="421"/>
      <c r="Y409" s="421"/>
      <c r="Z409" s="421"/>
      <c r="AA409" s="421"/>
      <c r="AB409" s="421"/>
      <c r="AC409" s="421"/>
      <c r="AD409" s="421"/>
      <c r="AE409" s="421"/>
      <c r="AF409" s="421"/>
    </row>
    <row r="410" ht="15.75" customHeight="1">
      <c r="A410" s="440"/>
      <c r="B410" s="84" t="str">
        <f>IF(ISTEXT(A410),SUMIF('Codified Game Plan'!$A$3:$A$477,'Sales Forecast'!A410,'Codified Game Plan'!$F$3:$F$477),"")</f>
        <v/>
      </c>
      <c r="C410" s="430" t="str">
        <f t="array" ref="C410">IF(ISTEXT(A410),XLOOKUP($A410,'Crop Chart'!$A$5:$A$201,'Crop Chart'!$J$5:$J$201,0),"")</f>
        <v/>
      </c>
      <c r="D410" s="431" t="str">
        <f t="array" ref="D410">IF(ISTEXT(A410),XLOOKUP($A410,'Crop Chart'!$A$5:$A$201,'Crop Chart'!$L$5:$L$201,0),"")</f>
        <v/>
      </c>
      <c r="E410" s="432" t="str">
        <f t="array" ref="E410">IF(ISTEXT(A410),XLOOKUP($A410,'Crop Chart'!$A$5:$A$201,'Crop Chart'!$M$5:$M$201,0),"")</f>
        <v/>
      </c>
      <c r="F410" s="433" t="str">
        <f>IF(ISTEXT(A410),SUMIF('Codified Game Plan'!$A$3:$A$477,'Sales Forecast'!A410,'Codified Game Plan'!$J$3:$J$477),"")</f>
        <v/>
      </c>
      <c r="G410" s="431" t="str">
        <f t="shared" si="1"/>
        <v/>
      </c>
      <c r="H410" s="434" t="str">
        <f t="shared" si="2"/>
        <v/>
      </c>
      <c r="I410" s="435">
        <f t="shared" si="3"/>
        <v>0</v>
      </c>
      <c r="J410" s="417"/>
      <c r="K410" s="418"/>
      <c r="L410" s="418"/>
      <c r="M410" s="418"/>
      <c r="N410" s="418"/>
      <c r="O410" s="420"/>
      <c r="P410" s="421"/>
      <c r="Q410" s="421"/>
      <c r="R410" s="421"/>
      <c r="S410" s="421"/>
      <c r="T410" s="421"/>
      <c r="U410" s="421"/>
      <c r="V410" s="421"/>
      <c r="W410" s="421"/>
      <c r="X410" s="421"/>
      <c r="Y410" s="421"/>
      <c r="Z410" s="421"/>
      <c r="AA410" s="421"/>
      <c r="AB410" s="421"/>
      <c r="AC410" s="421"/>
      <c r="AD410" s="421"/>
      <c r="AE410" s="421"/>
      <c r="AF410" s="421"/>
    </row>
    <row r="411" ht="15.75" customHeight="1">
      <c r="A411" s="440"/>
      <c r="B411" s="84" t="str">
        <f>IF(ISTEXT(A411),SUMIF('Codified Game Plan'!$A$3:$A$477,'Sales Forecast'!A411,'Codified Game Plan'!$F$3:$F$477),"")</f>
        <v/>
      </c>
      <c r="C411" s="430" t="str">
        <f t="array" ref="C411">IF(ISTEXT(A411),XLOOKUP($A411,'Crop Chart'!$A$5:$A$201,'Crop Chart'!$J$5:$J$201,0),"")</f>
        <v/>
      </c>
      <c r="D411" s="431" t="str">
        <f t="array" ref="D411">IF(ISTEXT(A411),XLOOKUP($A411,'Crop Chart'!$A$5:$A$201,'Crop Chart'!$L$5:$L$201,0),"")</f>
        <v/>
      </c>
      <c r="E411" s="432" t="str">
        <f t="array" ref="E411">IF(ISTEXT(A411),XLOOKUP($A411,'Crop Chart'!$A$5:$A$201,'Crop Chart'!$M$5:$M$201,0),"")</f>
        <v/>
      </c>
      <c r="F411" s="433" t="str">
        <f>IF(ISTEXT(A411),SUMIF('Codified Game Plan'!$A$3:$A$477,'Sales Forecast'!A411,'Codified Game Plan'!$J$3:$J$477),"")</f>
        <v/>
      </c>
      <c r="G411" s="431" t="str">
        <f t="shared" si="1"/>
        <v/>
      </c>
      <c r="H411" s="434" t="str">
        <f t="shared" si="2"/>
        <v/>
      </c>
      <c r="I411" s="435">
        <f t="shared" si="3"/>
        <v>0</v>
      </c>
      <c r="J411" s="417"/>
      <c r="K411" s="418"/>
      <c r="L411" s="418"/>
      <c r="M411" s="418"/>
      <c r="N411" s="418"/>
      <c r="O411" s="420"/>
      <c r="P411" s="421"/>
      <c r="Q411" s="421"/>
      <c r="R411" s="421"/>
      <c r="S411" s="421"/>
      <c r="T411" s="421"/>
      <c r="U411" s="421"/>
      <c r="V411" s="421"/>
      <c r="W411" s="421"/>
      <c r="X411" s="421"/>
      <c r="Y411" s="421"/>
      <c r="Z411" s="421"/>
      <c r="AA411" s="421"/>
      <c r="AB411" s="421"/>
      <c r="AC411" s="421"/>
      <c r="AD411" s="421"/>
      <c r="AE411" s="421"/>
      <c r="AF411" s="421"/>
    </row>
    <row r="412" ht="15.75" customHeight="1">
      <c r="A412" s="440"/>
      <c r="B412" s="84" t="str">
        <f>IF(ISTEXT(A412),SUMIF('Codified Game Plan'!$A$3:$A$477,'Sales Forecast'!A412,'Codified Game Plan'!$F$3:$F$477),"")</f>
        <v/>
      </c>
      <c r="C412" s="430" t="str">
        <f t="array" ref="C412">IF(ISTEXT(A412),XLOOKUP($A412,'Crop Chart'!$A$5:$A$201,'Crop Chart'!$J$5:$J$201,0),"")</f>
        <v/>
      </c>
      <c r="D412" s="431" t="str">
        <f t="array" ref="D412">IF(ISTEXT(A412),XLOOKUP($A412,'Crop Chart'!$A$5:$A$201,'Crop Chart'!$L$5:$L$201,0),"")</f>
        <v/>
      </c>
      <c r="E412" s="432" t="str">
        <f t="array" ref="E412">IF(ISTEXT(A412),XLOOKUP($A412,'Crop Chart'!$A$5:$A$201,'Crop Chart'!$M$5:$M$201,0),"")</f>
        <v/>
      </c>
      <c r="F412" s="433" t="str">
        <f>IF(ISTEXT(A412),SUMIF('Codified Game Plan'!$A$3:$A$477,'Sales Forecast'!A412,'Codified Game Plan'!$J$3:$J$477),"")</f>
        <v/>
      </c>
      <c r="G412" s="431" t="str">
        <f t="shared" si="1"/>
        <v/>
      </c>
      <c r="H412" s="434" t="str">
        <f t="shared" si="2"/>
        <v/>
      </c>
      <c r="I412" s="435">
        <f t="shared" si="3"/>
        <v>0</v>
      </c>
      <c r="J412" s="417"/>
      <c r="K412" s="418"/>
      <c r="L412" s="418"/>
      <c r="M412" s="418"/>
      <c r="N412" s="418"/>
      <c r="O412" s="420"/>
      <c r="P412" s="421"/>
      <c r="Q412" s="421"/>
      <c r="R412" s="421"/>
      <c r="S412" s="421"/>
      <c r="T412" s="421"/>
      <c r="U412" s="421"/>
      <c r="V412" s="421"/>
      <c r="W412" s="421"/>
      <c r="X412" s="421"/>
      <c r="Y412" s="421"/>
      <c r="Z412" s="421"/>
      <c r="AA412" s="421"/>
      <c r="AB412" s="421"/>
      <c r="AC412" s="421"/>
      <c r="AD412" s="421"/>
      <c r="AE412" s="421"/>
      <c r="AF412" s="421"/>
    </row>
    <row r="413" ht="15.75" customHeight="1">
      <c r="A413" s="440"/>
      <c r="B413" s="84" t="str">
        <f>IF(ISTEXT(A413),SUMIF('Codified Game Plan'!$A$3:$A$477,'Sales Forecast'!A413,'Codified Game Plan'!$F$3:$F$477),"")</f>
        <v/>
      </c>
      <c r="C413" s="430" t="str">
        <f t="array" ref="C413">IF(ISTEXT(A413),XLOOKUP($A413,'Crop Chart'!$A$5:$A$201,'Crop Chart'!$J$5:$J$201,0),"")</f>
        <v/>
      </c>
      <c r="D413" s="431" t="str">
        <f t="array" ref="D413">IF(ISTEXT(A413),XLOOKUP($A413,'Crop Chart'!$A$5:$A$201,'Crop Chart'!$L$5:$L$201,0),"")</f>
        <v/>
      </c>
      <c r="E413" s="432" t="str">
        <f t="array" ref="E413">IF(ISTEXT(A413),XLOOKUP($A413,'Crop Chart'!$A$5:$A$201,'Crop Chart'!$M$5:$M$201,0),"")</f>
        <v/>
      </c>
      <c r="F413" s="433" t="str">
        <f>IF(ISTEXT(A413),SUMIF('Codified Game Plan'!$A$3:$A$477,'Sales Forecast'!A413,'Codified Game Plan'!$J$3:$J$477),"")</f>
        <v/>
      </c>
      <c r="G413" s="431" t="str">
        <f t="shared" si="1"/>
        <v/>
      </c>
      <c r="H413" s="434" t="str">
        <f t="shared" si="2"/>
        <v/>
      </c>
      <c r="I413" s="435">
        <f t="shared" si="3"/>
        <v>0</v>
      </c>
      <c r="J413" s="417"/>
      <c r="K413" s="418"/>
      <c r="L413" s="418"/>
      <c r="M413" s="418"/>
      <c r="N413" s="418"/>
      <c r="O413" s="420"/>
      <c r="P413" s="421"/>
      <c r="Q413" s="421"/>
      <c r="R413" s="421"/>
      <c r="S413" s="421"/>
      <c r="T413" s="421"/>
      <c r="U413" s="421"/>
      <c r="V413" s="421"/>
      <c r="W413" s="421"/>
      <c r="X413" s="421"/>
      <c r="Y413" s="421"/>
      <c r="Z413" s="421"/>
      <c r="AA413" s="421"/>
      <c r="AB413" s="421"/>
      <c r="AC413" s="421"/>
      <c r="AD413" s="421"/>
      <c r="AE413" s="421"/>
      <c r="AF413" s="421"/>
    </row>
    <row r="414" ht="15.75" customHeight="1">
      <c r="A414" s="440"/>
      <c r="B414" s="84" t="str">
        <f>IF(ISTEXT(A414),SUMIF('Codified Game Plan'!$A$3:$A$477,'Sales Forecast'!A414,'Codified Game Plan'!$F$3:$F$477),"")</f>
        <v/>
      </c>
      <c r="C414" s="430" t="str">
        <f t="array" ref="C414">IF(ISTEXT(A414),XLOOKUP($A414,'Crop Chart'!$A$5:$A$201,'Crop Chart'!$J$5:$J$201,0),"")</f>
        <v/>
      </c>
      <c r="D414" s="431" t="str">
        <f t="array" ref="D414">IF(ISTEXT(A414),XLOOKUP($A414,'Crop Chart'!$A$5:$A$201,'Crop Chart'!$L$5:$L$201,0),"")</f>
        <v/>
      </c>
      <c r="E414" s="432" t="str">
        <f t="array" ref="E414">IF(ISTEXT(A414),XLOOKUP($A414,'Crop Chart'!$A$5:$A$201,'Crop Chart'!$M$5:$M$201,0),"")</f>
        <v/>
      </c>
      <c r="F414" s="433" t="str">
        <f>IF(ISTEXT(A414),SUMIF('Codified Game Plan'!$A$3:$A$477,'Sales Forecast'!A414,'Codified Game Plan'!$J$3:$J$477),"")</f>
        <v/>
      </c>
      <c r="G414" s="431" t="str">
        <f t="shared" si="1"/>
        <v/>
      </c>
      <c r="H414" s="434" t="str">
        <f t="shared" si="2"/>
        <v/>
      </c>
      <c r="I414" s="435">
        <f t="shared" si="3"/>
        <v>0</v>
      </c>
      <c r="J414" s="417"/>
      <c r="K414" s="418"/>
      <c r="L414" s="418"/>
      <c r="M414" s="418"/>
      <c r="N414" s="418"/>
      <c r="O414" s="420"/>
      <c r="P414" s="421"/>
      <c r="Q414" s="421"/>
      <c r="R414" s="421"/>
      <c r="S414" s="421"/>
      <c r="T414" s="421"/>
      <c r="U414" s="421"/>
      <c r="V414" s="421"/>
      <c r="W414" s="421"/>
      <c r="X414" s="421"/>
      <c r="Y414" s="421"/>
      <c r="Z414" s="421"/>
      <c r="AA414" s="421"/>
      <c r="AB414" s="421"/>
      <c r="AC414" s="421"/>
      <c r="AD414" s="421"/>
      <c r="AE414" s="421"/>
      <c r="AF414" s="421"/>
    </row>
    <row r="415" ht="15.75" customHeight="1">
      <c r="A415" s="440"/>
      <c r="B415" s="84" t="str">
        <f>IF(ISTEXT(A415),SUMIF('Codified Game Plan'!$A$3:$A$477,'Sales Forecast'!A415,'Codified Game Plan'!$F$3:$F$477),"")</f>
        <v/>
      </c>
      <c r="C415" s="430" t="str">
        <f t="array" ref="C415">IF(ISTEXT(A415),XLOOKUP($A415,'Crop Chart'!$A$5:$A$201,'Crop Chart'!$J$5:$J$201,0),"")</f>
        <v/>
      </c>
      <c r="D415" s="431" t="str">
        <f t="array" ref="D415">IF(ISTEXT(A415),XLOOKUP($A415,'Crop Chart'!$A$5:$A$201,'Crop Chart'!$L$5:$L$201,0),"")</f>
        <v/>
      </c>
      <c r="E415" s="432" t="str">
        <f t="array" ref="E415">IF(ISTEXT(A415),XLOOKUP($A415,'Crop Chart'!$A$5:$A$201,'Crop Chart'!$M$5:$M$201,0),"")</f>
        <v/>
      </c>
      <c r="F415" s="433" t="str">
        <f>IF(ISTEXT(A415),SUMIF('Codified Game Plan'!$A$3:$A$477,'Sales Forecast'!A415,'Codified Game Plan'!$J$3:$J$477),"")</f>
        <v/>
      </c>
      <c r="G415" s="431" t="str">
        <f t="shared" si="1"/>
        <v/>
      </c>
      <c r="H415" s="434" t="str">
        <f t="shared" si="2"/>
        <v/>
      </c>
      <c r="I415" s="435">
        <f t="shared" si="3"/>
        <v>0</v>
      </c>
      <c r="J415" s="417"/>
      <c r="K415" s="418"/>
      <c r="L415" s="418"/>
      <c r="M415" s="418"/>
      <c r="N415" s="418"/>
      <c r="O415" s="420"/>
      <c r="P415" s="421"/>
      <c r="Q415" s="421"/>
      <c r="R415" s="421"/>
      <c r="S415" s="421"/>
      <c r="T415" s="421"/>
      <c r="U415" s="421"/>
      <c r="V415" s="421"/>
      <c r="W415" s="421"/>
      <c r="X415" s="421"/>
      <c r="Y415" s="421"/>
      <c r="Z415" s="421"/>
      <c r="AA415" s="421"/>
      <c r="AB415" s="421"/>
      <c r="AC415" s="421"/>
      <c r="AD415" s="421"/>
      <c r="AE415" s="421"/>
      <c r="AF415" s="421"/>
    </row>
    <row r="416" ht="15.75" customHeight="1">
      <c r="A416" s="440"/>
      <c r="B416" s="84" t="str">
        <f>IF(ISTEXT(A416),SUMIF('Codified Game Plan'!$A$3:$A$477,'Sales Forecast'!A416,'Codified Game Plan'!$F$3:$F$477),"")</f>
        <v/>
      </c>
      <c r="C416" s="430" t="str">
        <f t="array" ref="C416">IF(ISTEXT(A416),XLOOKUP($A416,'Crop Chart'!$A$5:$A$201,'Crop Chart'!$J$5:$J$201,0),"")</f>
        <v/>
      </c>
      <c r="D416" s="431" t="str">
        <f t="array" ref="D416">IF(ISTEXT(A416),XLOOKUP($A416,'Crop Chart'!$A$5:$A$201,'Crop Chart'!$L$5:$L$201,0),"")</f>
        <v/>
      </c>
      <c r="E416" s="432" t="str">
        <f t="array" ref="E416">IF(ISTEXT(A416),XLOOKUP($A416,'Crop Chart'!$A$5:$A$201,'Crop Chart'!$M$5:$M$201,0),"")</f>
        <v/>
      </c>
      <c r="F416" s="433" t="str">
        <f>IF(ISTEXT(A416),SUMIF('Codified Game Plan'!$A$3:$A$477,'Sales Forecast'!A416,'Codified Game Plan'!$J$3:$J$477),"")</f>
        <v/>
      </c>
      <c r="G416" s="431" t="str">
        <f t="shared" si="1"/>
        <v/>
      </c>
      <c r="H416" s="434" t="str">
        <f t="shared" si="2"/>
        <v/>
      </c>
      <c r="I416" s="435">
        <f t="shared" si="3"/>
        <v>0</v>
      </c>
      <c r="J416" s="417"/>
      <c r="K416" s="418"/>
      <c r="L416" s="418"/>
      <c r="M416" s="418"/>
      <c r="N416" s="418"/>
      <c r="O416" s="420"/>
      <c r="P416" s="421"/>
      <c r="Q416" s="421"/>
      <c r="R416" s="421"/>
      <c r="S416" s="421"/>
      <c r="T416" s="421"/>
      <c r="U416" s="421"/>
      <c r="V416" s="421"/>
      <c r="W416" s="421"/>
      <c r="X416" s="421"/>
      <c r="Y416" s="421"/>
      <c r="Z416" s="421"/>
      <c r="AA416" s="421"/>
      <c r="AB416" s="421"/>
      <c r="AC416" s="421"/>
      <c r="AD416" s="421"/>
      <c r="AE416" s="421"/>
      <c r="AF416" s="421"/>
    </row>
    <row r="417" ht="15.75" customHeight="1">
      <c r="A417" s="440"/>
      <c r="B417" s="84" t="str">
        <f>IF(ISTEXT(A417),SUMIF('Codified Game Plan'!$A$3:$A$477,'Sales Forecast'!A417,'Codified Game Plan'!$F$3:$F$477),"")</f>
        <v/>
      </c>
      <c r="C417" s="430" t="str">
        <f t="array" ref="C417">IF(ISTEXT(A417),XLOOKUP($A417,'Crop Chart'!$A$5:$A$201,'Crop Chart'!$J$5:$J$201,0),"")</f>
        <v/>
      </c>
      <c r="D417" s="431" t="str">
        <f t="array" ref="D417">IF(ISTEXT(A417),XLOOKUP($A417,'Crop Chart'!$A$5:$A$201,'Crop Chart'!$L$5:$L$201,0),"")</f>
        <v/>
      </c>
      <c r="E417" s="432" t="str">
        <f t="array" ref="E417">IF(ISTEXT(A417),XLOOKUP($A417,'Crop Chart'!$A$5:$A$201,'Crop Chart'!$M$5:$M$201,0),"")</f>
        <v/>
      </c>
      <c r="F417" s="433" t="str">
        <f>IF(ISTEXT(A417),SUMIF('Codified Game Plan'!$A$3:$A$477,'Sales Forecast'!A417,'Codified Game Plan'!$J$3:$J$477),"")</f>
        <v/>
      </c>
      <c r="G417" s="431" t="str">
        <f t="shared" si="1"/>
        <v/>
      </c>
      <c r="H417" s="434" t="str">
        <f t="shared" si="2"/>
        <v/>
      </c>
      <c r="I417" s="435">
        <f t="shared" si="3"/>
        <v>0</v>
      </c>
      <c r="J417" s="417"/>
      <c r="K417" s="418"/>
      <c r="L417" s="418"/>
      <c r="M417" s="418"/>
      <c r="N417" s="418"/>
      <c r="O417" s="420"/>
      <c r="P417" s="421"/>
      <c r="Q417" s="421"/>
      <c r="R417" s="421"/>
      <c r="S417" s="421"/>
      <c r="T417" s="421"/>
      <c r="U417" s="421"/>
      <c r="V417" s="421"/>
      <c r="W417" s="421"/>
      <c r="X417" s="421"/>
      <c r="Y417" s="421"/>
      <c r="Z417" s="421"/>
      <c r="AA417" s="421"/>
      <c r="AB417" s="421"/>
      <c r="AC417" s="421"/>
      <c r="AD417" s="421"/>
      <c r="AE417" s="421"/>
      <c r="AF417" s="421"/>
    </row>
    <row r="418" ht="15.75" customHeight="1">
      <c r="A418" s="440"/>
      <c r="B418" s="84" t="str">
        <f>IF(ISTEXT(A418),SUMIF('Codified Game Plan'!$A$3:$A$477,'Sales Forecast'!A418,'Codified Game Plan'!$F$3:$F$477),"")</f>
        <v/>
      </c>
      <c r="C418" s="430" t="str">
        <f t="array" ref="C418">IF(ISTEXT(A418),XLOOKUP($A418,'Crop Chart'!$A$5:$A$201,'Crop Chart'!$J$5:$J$201,0),"")</f>
        <v/>
      </c>
      <c r="D418" s="431" t="str">
        <f t="array" ref="D418">IF(ISTEXT(A418),XLOOKUP($A418,'Crop Chart'!$A$5:$A$201,'Crop Chart'!$L$5:$L$201,0),"")</f>
        <v/>
      </c>
      <c r="E418" s="432" t="str">
        <f t="array" ref="E418">IF(ISTEXT(A418),XLOOKUP($A418,'Crop Chart'!$A$5:$A$201,'Crop Chart'!$M$5:$M$201,0),"")</f>
        <v/>
      </c>
      <c r="F418" s="433" t="str">
        <f>IF(ISTEXT(A418),SUMIF('Codified Game Plan'!$A$3:$A$477,'Sales Forecast'!A418,'Codified Game Plan'!$J$3:$J$477),"")</f>
        <v/>
      </c>
      <c r="G418" s="431" t="str">
        <f t="shared" si="1"/>
        <v/>
      </c>
      <c r="H418" s="434" t="str">
        <f t="shared" si="2"/>
        <v/>
      </c>
      <c r="I418" s="435">
        <f t="shared" si="3"/>
        <v>0</v>
      </c>
      <c r="J418" s="417"/>
      <c r="K418" s="418"/>
      <c r="L418" s="418"/>
      <c r="M418" s="418"/>
      <c r="N418" s="418"/>
      <c r="O418" s="420"/>
      <c r="P418" s="421"/>
      <c r="Q418" s="421"/>
      <c r="R418" s="421"/>
      <c r="S418" s="421"/>
      <c r="T418" s="421"/>
      <c r="U418" s="421"/>
      <c r="V418" s="421"/>
      <c r="W418" s="421"/>
      <c r="X418" s="421"/>
      <c r="Y418" s="421"/>
      <c r="Z418" s="421"/>
      <c r="AA418" s="421"/>
      <c r="AB418" s="421"/>
      <c r="AC418" s="421"/>
      <c r="AD418" s="421"/>
      <c r="AE418" s="421"/>
      <c r="AF418" s="421"/>
    </row>
    <row r="419" ht="15.75" customHeight="1">
      <c r="A419" s="440"/>
      <c r="B419" s="84" t="str">
        <f>IF(ISTEXT(A419),SUMIF('Codified Game Plan'!$A$3:$A$477,'Sales Forecast'!A419,'Codified Game Plan'!$F$3:$F$477),"")</f>
        <v/>
      </c>
      <c r="C419" s="430" t="str">
        <f t="array" ref="C419">IF(ISTEXT(A419),XLOOKUP($A419,'Crop Chart'!$A$5:$A$201,'Crop Chart'!$J$5:$J$201,0),"")</f>
        <v/>
      </c>
      <c r="D419" s="431" t="str">
        <f t="array" ref="D419">IF(ISTEXT(A419),XLOOKUP($A419,'Crop Chart'!$A$5:$A$201,'Crop Chart'!$L$5:$L$201,0),"")</f>
        <v/>
      </c>
      <c r="E419" s="432" t="str">
        <f t="array" ref="E419">IF(ISTEXT(A419),XLOOKUP($A419,'Crop Chart'!$A$5:$A$201,'Crop Chart'!$M$5:$M$201,0),"")</f>
        <v/>
      </c>
      <c r="F419" s="433" t="str">
        <f>IF(ISTEXT(A419),SUMIF('Codified Game Plan'!$A$3:$A$477,'Sales Forecast'!A419,'Codified Game Plan'!$J$3:$J$477),"")</f>
        <v/>
      </c>
      <c r="G419" s="431" t="str">
        <f t="shared" si="1"/>
        <v/>
      </c>
      <c r="H419" s="434" t="str">
        <f t="shared" si="2"/>
        <v/>
      </c>
      <c r="I419" s="435">
        <f t="shared" si="3"/>
        <v>0</v>
      </c>
      <c r="J419" s="417"/>
      <c r="K419" s="418"/>
      <c r="L419" s="418"/>
      <c r="M419" s="418"/>
      <c r="N419" s="418"/>
      <c r="O419" s="420"/>
      <c r="P419" s="421"/>
      <c r="Q419" s="421"/>
      <c r="R419" s="421"/>
      <c r="S419" s="421"/>
      <c r="T419" s="421"/>
      <c r="U419" s="421"/>
      <c r="V419" s="421"/>
      <c r="W419" s="421"/>
      <c r="X419" s="421"/>
      <c r="Y419" s="421"/>
      <c r="Z419" s="421"/>
      <c r="AA419" s="421"/>
      <c r="AB419" s="421"/>
      <c r="AC419" s="421"/>
      <c r="AD419" s="421"/>
      <c r="AE419" s="421"/>
      <c r="AF419" s="421"/>
    </row>
    <row r="420" ht="15.75" customHeight="1">
      <c r="A420" s="440"/>
      <c r="B420" s="84" t="str">
        <f>IF(ISTEXT(A420),SUMIF('Codified Game Plan'!$A$3:$A$477,'Sales Forecast'!A420,'Codified Game Plan'!$F$3:$F$477),"")</f>
        <v/>
      </c>
      <c r="C420" s="430" t="str">
        <f t="array" ref="C420">IF(ISTEXT(A420),XLOOKUP($A420,'Crop Chart'!$A$5:$A$201,'Crop Chart'!$J$5:$J$201,0),"")</f>
        <v/>
      </c>
      <c r="D420" s="431" t="str">
        <f t="array" ref="D420">IF(ISTEXT(A420),XLOOKUP($A420,'Crop Chart'!$A$5:$A$201,'Crop Chart'!$L$5:$L$201,0),"")</f>
        <v/>
      </c>
      <c r="E420" s="432" t="str">
        <f t="array" ref="E420">IF(ISTEXT(A420),XLOOKUP($A420,'Crop Chart'!$A$5:$A$201,'Crop Chart'!$M$5:$M$201,0),"")</f>
        <v/>
      </c>
      <c r="F420" s="433" t="str">
        <f>IF(ISTEXT(A420),SUMIF('Codified Game Plan'!$A$3:$A$477,'Sales Forecast'!A420,'Codified Game Plan'!$J$3:$J$477),"")</f>
        <v/>
      </c>
      <c r="G420" s="431" t="str">
        <f t="shared" si="1"/>
        <v/>
      </c>
      <c r="H420" s="434" t="str">
        <f t="shared" si="2"/>
        <v/>
      </c>
      <c r="I420" s="435">
        <f t="shared" si="3"/>
        <v>0</v>
      </c>
      <c r="J420" s="417"/>
      <c r="K420" s="418"/>
      <c r="L420" s="418"/>
      <c r="M420" s="418"/>
      <c r="N420" s="418"/>
      <c r="O420" s="420"/>
      <c r="P420" s="421"/>
      <c r="Q420" s="421"/>
      <c r="R420" s="421"/>
      <c r="S420" s="421"/>
      <c r="T420" s="421"/>
      <c r="U420" s="421"/>
      <c r="V420" s="421"/>
      <c r="W420" s="421"/>
      <c r="X420" s="421"/>
      <c r="Y420" s="421"/>
      <c r="Z420" s="421"/>
      <c r="AA420" s="421"/>
      <c r="AB420" s="421"/>
      <c r="AC420" s="421"/>
      <c r="AD420" s="421"/>
      <c r="AE420" s="421"/>
      <c r="AF420" s="421"/>
    </row>
    <row r="421" ht="15.75" customHeight="1">
      <c r="A421" s="440"/>
      <c r="B421" s="84" t="str">
        <f>IF(ISTEXT(A421),SUMIF('Codified Game Plan'!$A$3:$A$477,'Sales Forecast'!A421,'Codified Game Plan'!$F$3:$F$477),"")</f>
        <v/>
      </c>
      <c r="C421" s="430" t="str">
        <f t="array" ref="C421">IF(ISTEXT(A421),XLOOKUP($A421,'Crop Chart'!$A$5:$A$201,'Crop Chart'!$J$5:$J$201,0),"")</f>
        <v/>
      </c>
      <c r="D421" s="431" t="str">
        <f t="array" ref="D421">IF(ISTEXT(A421),XLOOKUP($A421,'Crop Chart'!$A$5:$A$201,'Crop Chart'!$L$5:$L$201,0),"")</f>
        <v/>
      </c>
      <c r="E421" s="432" t="str">
        <f t="array" ref="E421">IF(ISTEXT(A421),XLOOKUP($A421,'Crop Chart'!$A$5:$A$201,'Crop Chart'!$M$5:$M$201,0),"")</f>
        <v/>
      </c>
      <c r="F421" s="433" t="str">
        <f>IF(ISTEXT(A421),SUMIF('Codified Game Plan'!$A$3:$A$477,'Sales Forecast'!A421,'Codified Game Plan'!$J$3:$J$477),"")</f>
        <v/>
      </c>
      <c r="G421" s="431" t="str">
        <f t="shared" si="1"/>
        <v/>
      </c>
      <c r="H421" s="434" t="str">
        <f t="shared" si="2"/>
        <v/>
      </c>
      <c r="I421" s="435">
        <f t="shared" si="3"/>
        <v>0</v>
      </c>
      <c r="J421" s="417"/>
      <c r="K421" s="418"/>
      <c r="L421" s="418"/>
      <c r="M421" s="418"/>
      <c r="N421" s="418"/>
      <c r="O421" s="420"/>
      <c r="P421" s="421"/>
      <c r="Q421" s="421"/>
      <c r="R421" s="421"/>
      <c r="S421" s="421"/>
      <c r="T421" s="421"/>
      <c r="U421" s="421"/>
      <c r="V421" s="421"/>
      <c r="W421" s="421"/>
      <c r="X421" s="421"/>
      <c r="Y421" s="421"/>
      <c r="Z421" s="421"/>
      <c r="AA421" s="421"/>
      <c r="AB421" s="421"/>
      <c r="AC421" s="421"/>
      <c r="AD421" s="421"/>
      <c r="AE421" s="421"/>
      <c r="AF421" s="421"/>
    </row>
    <row r="422" ht="15.75" customHeight="1">
      <c r="A422" s="440"/>
      <c r="B422" s="84" t="str">
        <f>IF(ISTEXT(A422),SUMIF('Codified Game Plan'!$A$3:$A$477,'Sales Forecast'!A422,'Codified Game Plan'!$F$3:$F$477),"")</f>
        <v/>
      </c>
      <c r="C422" s="430" t="str">
        <f t="array" ref="C422">IF(ISTEXT(A422),XLOOKUP($A422,'Crop Chart'!$A$5:$A$201,'Crop Chart'!$J$5:$J$201,0),"")</f>
        <v/>
      </c>
      <c r="D422" s="431" t="str">
        <f t="array" ref="D422">IF(ISTEXT(A422),XLOOKUP($A422,'Crop Chart'!$A$5:$A$201,'Crop Chart'!$L$5:$L$201,0),"")</f>
        <v/>
      </c>
      <c r="E422" s="432" t="str">
        <f t="array" ref="E422">IF(ISTEXT(A422),XLOOKUP($A422,'Crop Chart'!$A$5:$A$201,'Crop Chart'!$M$5:$M$201,0),"")</f>
        <v/>
      </c>
      <c r="F422" s="433" t="str">
        <f>IF(ISTEXT(A422),SUMIF('Codified Game Plan'!$A$3:$A$477,'Sales Forecast'!A422,'Codified Game Plan'!$J$3:$J$477),"")</f>
        <v/>
      </c>
      <c r="G422" s="431" t="str">
        <f t="shared" si="1"/>
        <v/>
      </c>
      <c r="H422" s="434" t="str">
        <f t="shared" si="2"/>
        <v/>
      </c>
      <c r="I422" s="435">
        <f t="shared" si="3"/>
        <v>0</v>
      </c>
      <c r="J422" s="417"/>
      <c r="K422" s="418"/>
      <c r="L422" s="418"/>
      <c r="M422" s="418"/>
      <c r="N422" s="418"/>
      <c r="O422" s="420"/>
      <c r="P422" s="421"/>
      <c r="Q422" s="421"/>
      <c r="R422" s="421"/>
      <c r="S422" s="421"/>
      <c r="T422" s="421"/>
      <c r="U422" s="421"/>
      <c r="V422" s="421"/>
      <c r="W422" s="421"/>
      <c r="X422" s="421"/>
      <c r="Y422" s="421"/>
      <c r="Z422" s="421"/>
      <c r="AA422" s="421"/>
      <c r="AB422" s="421"/>
      <c r="AC422" s="421"/>
      <c r="AD422" s="421"/>
      <c r="AE422" s="421"/>
      <c r="AF422" s="421"/>
    </row>
    <row r="423" ht="15.75" customHeight="1">
      <c r="A423" s="440"/>
      <c r="B423" s="84" t="str">
        <f>IF(ISTEXT(A423),SUMIF('Codified Game Plan'!$A$3:$A$477,'Sales Forecast'!A423,'Codified Game Plan'!$F$3:$F$477),"")</f>
        <v/>
      </c>
      <c r="C423" s="430" t="str">
        <f t="array" ref="C423">IF(ISTEXT(A423),XLOOKUP($A423,'Crop Chart'!$A$5:$A$201,'Crop Chart'!$J$5:$J$201,0),"")</f>
        <v/>
      </c>
      <c r="D423" s="431" t="str">
        <f t="array" ref="D423">IF(ISTEXT(A423),XLOOKUP($A423,'Crop Chart'!$A$5:$A$201,'Crop Chart'!$L$5:$L$201,0),"")</f>
        <v/>
      </c>
      <c r="E423" s="432" t="str">
        <f t="array" ref="E423">IF(ISTEXT(A423),XLOOKUP($A423,'Crop Chart'!$A$5:$A$201,'Crop Chart'!$M$5:$M$201,0),"")</f>
        <v/>
      </c>
      <c r="F423" s="433" t="str">
        <f>IF(ISTEXT(A423),SUMIF('Codified Game Plan'!$A$3:$A$477,'Sales Forecast'!A423,'Codified Game Plan'!$J$3:$J$477),"")</f>
        <v/>
      </c>
      <c r="G423" s="431" t="str">
        <f t="shared" si="1"/>
        <v/>
      </c>
      <c r="H423" s="434" t="str">
        <f t="shared" si="2"/>
        <v/>
      </c>
      <c r="I423" s="435">
        <f t="shared" si="3"/>
        <v>0</v>
      </c>
      <c r="J423" s="417"/>
      <c r="K423" s="418"/>
      <c r="L423" s="418"/>
      <c r="M423" s="418"/>
      <c r="N423" s="418"/>
      <c r="O423" s="420"/>
      <c r="P423" s="421"/>
      <c r="Q423" s="421"/>
      <c r="R423" s="421"/>
      <c r="S423" s="421"/>
      <c r="T423" s="421"/>
      <c r="U423" s="421"/>
      <c r="V423" s="421"/>
      <c r="W423" s="421"/>
      <c r="X423" s="421"/>
      <c r="Y423" s="421"/>
      <c r="Z423" s="421"/>
      <c r="AA423" s="421"/>
      <c r="AB423" s="421"/>
      <c r="AC423" s="421"/>
      <c r="AD423" s="421"/>
      <c r="AE423" s="421"/>
      <c r="AF423" s="421"/>
    </row>
    <row r="424" ht="15.75" customHeight="1">
      <c r="A424" s="440"/>
      <c r="B424" s="84" t="str">
        <f>IF(ISTEXT(A424),SUMIF('Codified Game Plan'!$A$3:$A$477,'Sales Forecast'!A424,'Codified Game Plan'!$F$3:$F$477),"")</f>
        <v/>
      </c>
      <c r="C424" s="430" t="str">
        <f t="array" ref="C424">IF(ISTEXT(A424),XLOOKUP($A424,'Crop Chart'!$A$5:$A$201,'Crop Chart'!$J$5:$J$201,0),"")</f>
        <v/>
      </c>
      <c r="D424" s="431" t="str">
        <f t="array" ref="D424">IF(ISTEXT(A424),XLOOKUP($A424,'Crop Chart'!$A$5:$A$201,'Crop Chart'!$L$5:$L$201,0),"")</f>
        <v/>
      </c>
      <c r="E424" s="432" t="str">
        <f t="array" ref="E424">IF(ISTEXT(A424),XLOOKUP($A424,'Crop Chart'!$A$5:$A$201,'Crop Chart'!$M$5:$M$201,0),"")</f>
        <v/>
      </c>
      <c r="F424" s="433" t="str">
        <f>IF(ISTEXT(A424),SUMIF('Codified Game Plan'!$A$3:$A$477,'Sales Forecast'!A424,'Codified Game Plan'!$J$3:$J$477),"")</f>
        <v/>
      </c>
      <c r="G424" s="431" t="str">
        <f t="shared" si="1"/>
        <v/>
      </c>
      <c r="H424" s="434" t="str">
        <f t="shared" si="2"/>
        <v/>
      </c>
      <c r="I424" s="435">
        <f t="shared" si="3"/>
        <v>0</v>
      </c>
      <c r="J424" s="417"/>
      <c r="K424" s="418"/>
      <c r="L424" s="418"/>
      <c r="M424" s="418"/>
      <c r="N424" s="418"/>
      <c r="O424" s="420"/>
      <c r="P424" s="421"/>
      <c r="Q424" s="421"/>
      <c r="R424" s="421"/>
      <c r="S424" s="421"/>
      <c r="T424" s="421"/>
      <c r="U424" s="421"/>
      <c r="V424" s="421"/>
      <c r="W424" s="421"/>
      <c r="X424" s="421"/>
      <c r="Y424" s="421"/>
      <c r="Z424" s="421"/>
      <c r="AA424" s="421"/>
      <c r="AB424" s="421"/>
      <c r="AC424" s="421"/>
      <c r="AD424" s="421"/>
      <c r="AE424" s="421"/>
      <c r="AF424" s="421"/>
    </row>
    <row r="425" ht="15.75" customHeight="1">
      <c r="A425" s="440"/>
      <c r="B425" s="84" t="str">
        <f>IF(ISTEXT(A425),SUMIF('Codified Game Plan'!$A$3:$A$477,'Sales Forecast'!A425,'Codified Game Plan'!$F$3:$F$477),"")</f>
        <v/>
      </c>
      <c r="C425" s="430" t="str">
        <f t="array" ref="C425">IF(ISTEXT(A425),XLOOKUP($A425,'Crop Chart'!$A$5:$A$201,'Crop Chart'!$J$5:$J$201,0),"")</f>
        <v/>
      </c>
      <c r="D425" s="431" t="str">
        <f t="array" ref="D425">IF(ISTEXT(A425),XLOOKUP($A425,'Crop Chart'!$A$5:$A$201,'Crop Chart'!$L$5:$L$201,0),"")</f>
        <v/>
      </c>
      <c r="E425" s="432" t="str">
        <f t="array" ref="E425">IF(ISTEXT(A425),XLOOKUP($A425,'Crop Chart'!$A$5:$A$201,'Crop Chart'!$M$5:$M$201,0),"")</f>
        <v/>
      </c>
      <c r="F425" s="433" t="str">
        <f>IF(ISTEXT(A425),SUMIF('Codified Game Plan'!$A$3:$A$477,'Sales Forecast'!A425,'Codified Game Plan'!$J$3:$J$477),"")</f>
        <v/>
      </c>
      <c r="G425" s="431" t="str">
        <f t="shared" si="1"/>
        <v/>
      </c>
      <c r="H425" s="434" t="str">
        <f t="shared" si="2"/>
        <v/>
      </c>
      <c r="I425" s="435">
        <f t="shared" si="3"/>
        <v>0</v>
      </c>
      <c r="J425" s="417"/>
      <c r="K425" s="418"/>
      <c r="L425" s="418"/>
      <c r="M425" s="418"/>
      <c r="N425" s="418"/>
      <c r="O425" s="420"/>
      <c r="P425" s="421"/>
      <c r="Q425" s="421"/>
      <c r="R425" s="421"/>
      <c r="S425" s="421"/>
      <c r="T425" s="421"/>
      <c r="U425" s="421"/>
      <c r="V425" s="421"/>
      <c r="W425" s="421"/>
      <c r="X425" s="421"/>
      <c r="Y425" s="421"/>
      <c r="Z425" s="421"/>
      <c r="AA425" s="421"/>
      <c r="AB425" s="421"/>
      <c r="AC425" s="421"/>
      <c r="AD425" s="421"/>
      <c r="AE425" s="421"/>
      <c r="AF425" s="421"/>
    </row>
    <row r="426" ht="15.75" customHeight="1">
      <c r="A426" s="440"/>
      <c r="B426" s="84" t="str">
        <f>IF(ISTEXT(A426),SUMIF('Codified Game Plan'!$A$3:$A$477,'Sales Forecast'!A426,'Codified Game Plan'!$F$3:$F$477),"")</f>
        <v/>
      </c>
      <c r="C426" s="430" t="str">
        <f t="array" ref="C426">IF(ISTEXT(A426),XLOOKUP($A426,'Crop Chart'!$A$5:$A$201,'Crop Chart'!$J$5:$J$201,0),"")</f>
        <v/>
      </c>
      <c r="D426" s="431" t="str">
        <f t="array" ref="D426">IF(ISTEXT(A426),XLOOKUP($A426,'Crop Chart'!$A$5:$A$201,'Crop Chart'!$L$5:$L$201,0),"")</f>
        <v/>
      </c>
      <c r="E426" s="432" t="str">
        <f t="array" ref="E426">IF(ISTEXT(A426),XLOOKUP($A426,'Crop Chart'!$A$5:$A$201,'Crop Chart'!$M$5:$M$201,0),"")</f>
        <v/>
      </c>
      <c r="F426" s="433" t="str">
        <f>IF(ISTEXT(A426),SUMIF('Codified Game Plan'!$A$3:$A$477,'Sales Forecast'!A426,'Codified Game Plan'!$J$3:$J$477),"")</f>
        <v/>
      </c>
      <c r="G426" s="431" t="str">
        <f t="shared" si="1"/>
        <v/>
      </c>
      <c r="H426" s="434" t="str">
        <f t="shared" si="2"/>
        <v/>
      </c>
      <c r="I426" s="435">
        <f t="shared" si="3"/>
        <v>0</v>
      </c>
      <c r="J426" s="417"/>
      <c r="K426" s="418"/>
      <c r="L426" s="418"/>
      <c r="M426" s="418"/>
      <c r="N426" s="418"/>
      <c r="O426" s="420"/>
      <c r="P426" s="421"/>
      <c r="Q426" s="421"/>
      <c r="R426" s="421"/>
      <c r="S426" s="421"/>
      <c r="T426" s="421"/>
      <c r="U426" s="421"/>
      <c r="V426" s="421"/>
      <c r="W426" s="421"/>
      <c r="X426" s="421"/>
      <c r="Y426" s="421"/>
      <c r="Z426" s="421"/>
      <c r="AA426" s="421"/>
      <c r="AB426" s="421"/>
      <c r="AC426" s="421"/>
      <c r="AD426" s="421"/>
      <c r="AE426" s="421"/>
      <c r="AF426" s="421"/>
    </row>
    <row r="427" ht="15.75" customHeight="1">
      <c r="A427" s="440"/>
      <c r="B427" s="84" t="str">
        <f>IF(ISTEXT(A427),SUMIF('Codified Game Plan'!$A$3:$A$477,'Sales Forecast'!A427,'Codified Game Plan'!$F$3:$F$477),"")</f>
        <v/>
      </c>
      <c r="C427" s="430" t="str">
        <f t="array" ref="C427">IF(ISTEXT(A427),XLOOKUP($A427,'Crop Chart'!$A$5:$A$201,'Crop Chart'!$J$5:$J$201,0),"")</f>
        <v/>
      </c>
      <c r="D427" s="431" t="str">
        <f t="array" ref="D427">IF(ISTEXT(A427),XLOOKUP($A427,'Crop Chart'!$A$5:$A$201,'Crop Chart'!$L$5:$L$201,0),"")</f>
        <v/>
      </c>
      <c r="E427" s="432" t="str">
        <f t="array" ref="E427">IF(ISTEXT(A427),XLOOKUP($A427,'Crop Chart'!$A$5:$A$201,'Crop Chart'!$M$5:$M$201,0),"")</f>
        <v/>
      </c>
      <c r="F427" s="433" t="str">
        <f>IF(ISTEXT(A427),SUMIF('Codified Game Plan'!$A$3:$A$477,'Sales Forecast'!A427,'Codified Game Plan'!$J$3:$J$477),"")</f>
        <v/>
      </c>
      <c r="G427" s="431" t="str">
        <f t="shared" si="1"/>
        <v/>
      </c>
      <c r="H427" s="434" t="str">
        <f t="shared" si="2"/>
        <v/>
      </c>
      <c r="I427" s="435">
        <f t="shared" si="3"/>
        <v>0</v>
      </c>
      <c r="J427" s="417"/>
      <c r="K427" s="418"/>
      <c r="L427" s="418"/>
      <c r="M427" s="418"/>
      <c r="N427" s="418"/>
      <c r="O427" s="420"/>
      <c r="P427" s="421"/>
      <c r="Q427" s="421"/>
      <c r="R427" s="421"/>
      <c r="S427" s="421"/>
      <c r="T427" s="421"/>
      <c r="U427" s="421"/>
      <c r="V427" s="421"/>
      <c r="W427" s="421"/>
      <c r="X427" s="421"/>
      <c r="Y427" s="421"/>
      <c r="Z427" s="421"/>
      <c r="AA427" s="421"/>
      <c r="AB427" s="421"/>
      <c r="AC427" s="421"/>
      <c r="AD427" s="421"/>
      <c r="AE427" s="421"/>
      <c r="AF427" s="421"/>
    </row>
    <row r="428" ht="15.75" customHeight="1">
      <c r="A428" s="440"/>
      <c r="B428" s="84" t="str">
        <f>IF(ISTEXT(A428),SUMIF('Codified Game Plan'!$A$3:$A$477,'Sales Forecast'!A428,'Codified Game Plan'!$F$3:$F$477),"")</f>
        <v/>
      </c>
      <c r="C428" s="430" t="str">
        <f t="array" ref="C428">IF(ISTEXT(A428),XLOOKUP($A428,'Crop Chart'!$A$5:$A$201,'Crop Chart'!$J$5:$J$201,0),"")</f>
        <v/>
      </c>
      <c r="D428" s="431" t="str">
        <f t="array" ref="D428">IF(ISTEXT(A428),XLOOKUP($A428,'Crop Chart'!$A$5:$A$201,'Crop Chart'!$L$5:$L$201,0),"")</f>
        <v/>
      </c>
      <c r="E428" s="432" t="str">
        <f t="array" ref="E428">IF(ISTEXT(A428),XLOOKUP($A428,'Crop Chart'!$A$5:$A$201,'Crop Chart'!$M$5:$M$201,0),"")</f>
        <v/>
      </c>
      <c r="F428" s="433" t="str">
        <f>IF(ISTEXT(A428),SUMIF('Codified Game Plan'!$A$3:$A$477,'Sales Forecast'!A428,'Codified Game Plan'!$J$3:$J$477),"")</f>
        <v/>
      </c>
      <c r="G428" s="431" t="str">
        <f t="shared" si="1"/>
        <v/>
      </c>
      <c r="H428" s="434" t="str">
        <f t="shared" si="2"/>
        <v/>
      </c>
      <c r="I428" s="435">
        <f t="shared" si="3"/>
        <v>0</v>
      </c>
      <c r="J428" s="417"/>
      <c r="K428" s="418"/>
      <c r="L428" s="418"/>
      <c r="M428" s="418"/>
      <c r="N428" s="418"/>
      <c r="O428" s="420"/>
      <c r="P428" s="421"/>
      <c r="Q428" s="421"/>
      <c r="R428" s="421"/>
      <c r="S428" s="421"/>
      <c r="T428" s="421"/>
      <c r="U428" s="421"/>
      <c r="V428" s="421"/>
      <c r="W428" s="421"/>
      <c r="X428" s="421"/>
      <c r="Y428" s="421"/>
      <c r="Z428" s="421"/>
      <c r="AA428" s="421"/>
      <c r="AB428" s="421"/>
      <c r="AC428" s="421"/>
      <c r="AD428" s="421"/>
      <c r="AE428" s="421"/>
      <c r="AF428" s="421"/>
    </row>
    <row r="429" ht="15.75" customHeight="1">
      <c r="A429" s="440"/>
      <c r="B429" s="84" t="str">
        <f>IF(ISTEXT(A429),SUMIF('Codified Game Plan'!$A$3:$A$477,'Sales Forecast'!A429,'Codified Game Plan'!$F$3:$F$477),"")</f>
        <v/>
      </c>
      <c r="C429" s="430" t="str">
        <f t="array" ref="C429">IF(ISTEXT(A429),XLOOKUP($A429,'Crop Chart'!$A$5:$A$201,'Crop Chart'!$J$5:$J$201,0),"")</f>
        <v/>
      </c>
      <c r="D429" s="431" t="str">
        <f t="array" ref="D429">IF(ISTEXT(A429),XLOOKUP($A429,'Crop Chart'!$A$5:$A$201,'Crop Chart'!$L$5:$L$201,0),"")</f>
        <v/>
      </c>
      <c r="E429" s="432" t="str">
        <f t="array" ref="E429">IF(ISTEXT(A429),XLOOKUP($A429,'Crop Chart'!$A$5:$A$201,'Crop Chart'!$M$5:$M$201,0),"")</f>
        <v/>
      </c>
      <c r="F429" s="433" t="str">
        <f>IF(ISTEXT(A429),SUMIF('Codified Game Plan'!$A$3:$A$477,'Sales Forecast'!A429,'Codified Game Plan'!$J$3:$J$477),"")</f>
        <v/>
      </c>
      <c r="G429" s="431" t="str">
        <f t="shared" si="1"/>
        <v/>
      </c>
      <c r="H429" s="434" t="str">
        <f t="shared" si="2"/>
        <v/>
      </c>
      <c r="I429" s="435">
        <f t="shared" si="3"/>
        <v>0</v>
      </c>
      <c r="J429" s="417"/>
      <c r="K429" s="418"/>
      <c r="L429" s="418"/>
      <c r="M429" s="418"/>
      <c r="N429" s="418"/>
      <c r="O429" s="420"/>
      <c r="P429" s="421"/>
      <c r="Q429" s="421"/>
      <c r="R429" s="421"/>
      <c r="S429" s="421"/>
      <c r="T429" s="421"/>
      <c r="U429" s="421"/>
      <c r="V429" s="421"/>
      <c r="W429" s="421"/>
      <c r="X429" s="421"/>
      <c r="Y429" s="421"/>
      <c r="Z429" s="421"/>
      <c r="AA429" s="421"/>
      <c r="AB429" s="421"/>
      <c r="AC429" s="421"/>
      <c r="AD429" s="421"/>
      <c r="AE429" s="421"/>
      <c r="AF429" s="421"/>
    </row>
    <row r="430" ht="15.75" customHeight="1">
      <c r="A430" s="440"/>
      <c r="B430" s="84" t="str">
        <f>IF(ISTEXT(A430),SUMIF('Codified Game Plan'!$A$3:$A$477,'Sales Forecast'!A430,'Codified Game Plan'!$F$3:$F$477),"")</f>
        <v/>
      </c>
      <c r="C430" s="430" t="str">
        <f t="array" ref="C430">IF(ISTEXT(A430),XLOOKUP($A430,'Crop Chart'!$A$5:$A$201,'Crop Chart'!$J$5:$J$201,0),"")</f>
        <v/>
      </c>
      <c r="D430" s="431" t="str">
        <f t="array" ref="D430">IF(ISTEXT(A430),XLOOKUP($A430,'Crop Chart'!$A$5:$A$201,'Crop Chart'!$L$5:$L$201,0),"")</f>
        <v/>
      </c>
      <c r="E430" s="432" t="str">
        <f t="array" ref="E430">IF(ISTEXT(A430),XLOOKUP($A430,'Crop Chart'!$A$5:$A$201,'Crop Chart'!$M$5:$M$201,0),"")</f>
        <v/>
      </c>
      <c r="F430" s="433" t="str">
        <f>IF(ISTEXT(A430),SUMIF('Codified Game Plan'!$A$3:$A$477,'Sales Forecast'!A430,'Codified Game Plan'!$J$3:$J$477),"")</f>
        <v/>
      </c>
      <c r="G430" s="431" t="str">
        <f t="shared" si="1"/>
        <v/>
      </c>
      <c r="H430" s="434" t="str">
        <f t="shared" si="2"/>
        <v/>
      </c>
      <c r="I430" s="435">
        <f t="shared" si="3"/>
        <v>0</v>
      </c>
      <c r="J430" s="417"/>
      <c r="K430" s="418"/>
      <c r="L430" s="418"/>
      <c r="M430" s="418"/>
      <c r="N430" s="418"/>
      <c r="O430" s="420"/>
      <c r="P430" s="421"/>
      <c r="Q430" s="421"/>
      <c r="R430" s="421"/>
      <c r="S430" s="421"/>
      <c r="T430" s="421"/>
      <c r="U430" s="421"/>
      <c r="V430" s="421"/>
      <c r="W430" s="421"/>
      <c r="X430" s="421"/>
      <c r="Y430" s="421"/>
      <c r="Z430" s="421"/>
      <c r="AA430" s="421"/>
      <c r="AB430" s="421"/>
      <c r="AC430" s="421"/>
      <c r="AD430" s="421"/>
      <c r="AE430" s="421"/>
      <c r="AF430" s="421"/>
    </row>
    <row r="431" ht="15.75" customHeight="1">
      <c r="A431" s="440"/>
      <c r="B431" s="84" t="str">
        <f>IF(ISTEXT(A431),SUMIF('Codified Game Plan'!$A$3:$A$477,'Sales Forecast'!A431,'Codified Game Plan'!$F$3:$F$477),"")</f>
        <v/>
      </c>
      <c r="C431" s="430" t="str">
        <f t="array" ref="C431">IF(ISTEXT(A431),XLOOKUP($A431,'Crop Chart'!$A$5:$A$201,'Crop Chart'!$J$5:$J$201,0),"")</f>
        <v/>
      </c>
      <c r="D431" s="431" t="str">
        <f t="array" ref="D431">IF(ISTEXT(A431),XLOOKUP($A431,'Crop Chart'!$A$5:$A$201,'Crop Chart'!$L$5:$L$201,0),"")</f>
        <v/>
      </c>
      <c r="E431" s="432" t="str">
        <f t="array" ref="E431">IF(ISTEXT(A431),XLOOKUP($A431,'Crop Chart'!$A$5:$A$201,'Crop Chart'!$M$5:$M$201,0),"")</f>
        <v/>
      </c>
      <c r="F431" s="433" t="str">
        <f>IF(ISTEXT(A431),SUMIF('Codified Game Plan'!$A$3:$A$477,'Sales Forecast'!A431,'Codified Game Plan'!$J$3:$J$477),"")</f>
        <v/>
      </c>
      <c r="G431" s="431" t="str">
        <f t="shared" si="1"/>
        <v/>
      </c>
      <c r="H431" s="434" t="str">
        <f t="shared" si="2"/>
        <v/>
      </c>
      <c r="I431" s="435">
        <f t="shared" si="3"/>
        <v>0</v>
      </c>
      <c r="J431" s="417"/>
      <c r="K431" s="418"/>
      <c r="L431" s="418"/>
      <c r="M431" s="418"/>
      <c r="N431" s="418"/>
      <c r="O431" s="420"/>
      <c r="P431" s="421"/>
      <c r="Q431" s="421"/>
      <c r="R431" s="421"/>
      <c r="S431" s="421"/>
      <c r="T431" s="421"/>
      <c r="U431" s="421"/>
      <c r="V431" s="421"/>
      <c r="W431" s="421"/>
      <c r="X431" s="421"/>
      <c r="Y431" s="421"/>
      <c r="Z431" s="421"/>
      <c r="AA431" s="421"/>
      <c r="AB431" s="421"/>
      <c r="AC431" s="421"/>
      <c r="AD431" s="421"/>
      <c r="AE431" s="421"/>
      <c r="AF431" s="421"/>
    </row>
    <row r="432" ht="15.75" customHeight="1">
      <c r="A432" s="440"/>
      <c r="B432" s="84" t="str">
        <f>IF(ISTEXT(A432),SUMIF('Codified Game Plan'!$A$3:$A$477,'Sales Forecast'!A432,'Codified Game Plan'!$F$3:$F$477),"")</f>
        <v/>
      </c>
      <c r="C432" s="430" t="str">
        <f t="array" ref="C432">IF(ISTEXT(A432),XLOOKUP($A432,'Crop Chart'!$A$5:$A$201,'Crop Chart'!$J$5:$J$201,0),"")</f>
        <v/>
      </c>
      <c r="D432" s="431" t="str">
        <f t="array" ref="D432">IF(ISTEXT(A432),XLOOKUP($A432,'Crop Chart'!$A$5:$A$201,'Crop Chart'!$L$5:$L$201,0),"")</f>
        <v/>
      </c>
      <c r="E432" s="432" t="str">
        <f t="array" ref="E432">IF(ISTEXT(A432),XLOOKUP($A432,'Crop Chart'!$A$5:$A$201,'Crop Chart'!$M$5:$M$201,0),"")</f>
        <v/>
      </c>
      <c r="F432" s="433" t="str">
        <f>IF(ISTEXT(A432),SUMIF('Codified Game Plan'!$A$3:$A$477,'Sales Forecast'!A432,'Codified Game Plan'!$J$3:$J$477),"")</f>
        <v/>
      </c>
      <c r="G432" s="431" t="str">
        <f t="shared" si="1"/>
        <v/>
      </c>
      <c r="H432" s="434" t="str">
        <f t="shared" si="2"/>
        <v/>
      </c>
      <c r="I432" s="435">
        <f t="shared" si="3"/>
        <v>0</v>
      </c>
      <c r="J432" s="417"/>
      <c r="K432" s="418"/>
      <c r="L432" s="418"/>
      <c r="M432" s="418"/>
      <c r="N432" s="418"/>
      <c r="O432" s="420"/>
      <c r="P432" s="421"/>
      <c r="Q432" s="421"/>
      <c r="R432" s="421"/>
      <c r="S432" s="421"/>
      <c r="T432" s="421"/>
      <c r="U432" s="421"/>
      <c r="V432" s="421"/>
      <c r="W432" s="421"/>
      <c r="X432" s="421"/>
      <c r="Y432" s="421"/>
      <c r="Z432" s="421"/>
      <c r="AA432" s="421"/>
      <c r="AB432" s="421"/>
      <c r="AC432" s="421"/>
      <c r="AD432" s="421"/>
      <c r="AE432" s="421"/>
      <c r="AF432" s="421"/>
    </row>
    <row r="433" ht="15.75" customHeight="1">
      <c r="A433" s="440"/>
      <c r="B433" s="84" t="str">
        <f>IF(ISTEXT(A433),SUMIF('Codified Game Plan'!$A$3:$A$477,'Sales Forecast'!A433,'Codified Game Plan'!$F$3:$F$477),"")</f>
        <v/>
      </c>
      <c r="C433" s="430" t="str">
        <f t="array" ref="C433">IF(ISTEXT(A433),XLOOKUP($A433,'Crop Chart'!$A$5:$A$201,'Crop Chart'!$J$5:$J$201,0),"")</f>
        <v/>
      </c>
      <c r="D433" s="431" t="str">
        <f t="array" ref="D433">IF(ISTEXT(A433),XLOOKUP($A433,'Crop Chart'!$A$5:$A$201,'Crop Chart'!$L$5:$L$201,0),"")</f>
        <v/>
      </c>
      <c r="E433" s="432" t="str">
        <f t="array" ref="E433">IF(ISTEXT(A433),XLOOKUP($A433,'Crop Chart'!$A$5:$A$201,'Crop Chart'!$M$5:$M$201,0),"")</f>
        <v/>
      </c>
      <c r="F433" s="433" t="str">
        <f>IF(ISTEXT(A433),SUMIF('Codified Game Plan'!$A$3:$A$477,'Sales Forecast'!A433,'Codified Game Plan'!$J$3:$J$477),"")</f>
        <v/>
      </c>
      <c r="G433" s="431" t="str">
        <f t="shared" si="1"/>
        <v/>
      </c>
      <c r="H433" s="434" t="str">
        <f t="shared" si="2"/>
        <v/>
      </c>
      <c r="I433" s="435">
        <f t="shared" si="3"/>
        <v>0</v>
      </c>
      <c r="J433" s="417"/>
      <c r="K433" s="418"/>
      <c r="L433" s="418"/>
      <c r="M433" s="418"/>
      <c r="N433" s="418"/>
      <c r="O433" s="420"/>
      <c r="P433" s="421"/>
      <c r="Q433" s="421"/>
      <c r="R433" s="421"/>
      <c r="S433" s="421"/>
      <c r="T433" s="421"/>
      <c r="U433" s="421"/>
      <c r="V433" s="421"/>
      <c r="W433" s="421"/>
      <c r="X433" s="421"/>
      <c r="Y433" s="421"/>
      <c r="Z433" s="421"/>
      <c r="AA433" s="421"/>
      <c r="AB433" s="421"/>
      <c r="AC433" s="421"/>
      <c r="AD433" s="421"/>
      <c r="AE433" s="421"/>
      <c r="AF433" s="421"/>
    </row>
    <row r="434" ht="15.75" customHeight="1">
      <c r="A434" s="440"/>
      <c r="B434" s="84" t="str">
        <f>IF(ISTEXT(A434),SUMIF('Codified Game Plan'!$A$3:$A$477,'Sales Forecast'!A434,'Codified Game Plan'!$F$3:$F$477),"")</f>
        <v/>
      </c>
      <c r="C434" s="430" t="str">
        <f t="array" ref="C434">IF(ISTEXT(A434),XLOOKUP($A434,'Crop Chart'!$A$5:$A$201,'Crop Chart'!$J$5:$J$201,0),"")</f>
        <v/>
      </c>
      <c r="D434" s="431" t="str">
        <f t="array" ref="D434">IF(ISTEXT(A434),XLOOKUP($A434,'Crop Chart'!$A$5:$A$201,'Crop Chart'!$L$5:$L$201,0),"")</f>
        <v/>
      </c>
      <c r="E434" s="432" t="str">
        <f t="array" ref="E434">IF(ISTEXT(A434),XLOOKUP($A434,'Crop Chart'!$A$5:$A$201,'Crop Chart'!$M$5:$M$201,0),"")</f>
        <v/>
      </c>
      <c r="F434" s="433" t="str">
        <f>IF(ISTEXT(A434),SUMIF('Codified Game Plan'!$A$3:$A$477,'Sales Forecast'!A434,'Codified Game Plan'!$J$3:$J$477),"")</f>
        <v/>
      </c>
      <c r="G434" s="431" t="str">
        <f t="shared" si="1"/>
        <v/>
      </c>
      <c r="H434" s="434" t="str">
        <f t="shared" si="2"/>
        <v/>
      </c>
      <c r="I434" s="435">
        <f t="shared" si="3"/>
        <v>0</v>
      </c>
      <c r="J434" s="417"/>
      <c r="K434" s="418"/>
      <c r="L434" s="418"/>
      <c r="M434" s="418"/>
      <c r="N434" s="418"/>
      <c r="O434" s="420"/>
      <c r="P434" s="421"/>
      <c r="Q434" s="421"/>
      <c r="R434" s="421"/>
      <c r="S434" s="421"/>
      <c r="T434" s="421"/>
      <c r="U434" s="421"/>
      <c r="V434" s="421"/>
      <c r="W434" s="421"/>
      <c r="X434" s="421"/>
      <c r="Y434" s="421"/>
      <c r="Z434" s="421"/>
      <c r="AA434" s="421"/>
      <c r="AB434" s="421"/>
      <c r="AC434" s="421"/>
      <c r="AD434" s="421"/>
      <c r="AE434" s="421"/>
      <c r="AF434" s="421"/>
    </row>
    <row r="435" ht="15.75" customHeight="1">
      <c r="A435" s="440"/>
      <c r="B435" s="84" t="str">
        <f>IF(ISTEXT(A435),SUMIF('Codified Game Plan'!$A$3:$A$477,'Sales Forecast'!A435,'Codified Game Plan'!$F$3:$F$477),"")</f>
        <v/>
      </c>
      <c r="C435" s="430" t="str">
        <f t="array" ref="C435">IF(ISTEXT(A435),XLOOKUP($A435,'Crop Chart'!$A$5:$A$201,'Crop Chart'!$J$5:$J$201,0),"")</f>
        <v/>
      </c>
      <c r="D435" s="431" t="str">
        <f t="array" ref="D435">IF(ISTEXT(A435),XLOOKUP($A435,'Crop Chart'!$A$5:$A$201,'Crop Chart'!$L$5:$L$201,0),"")</f>
        <v/>
      </c>
      <c r="E435" s="432" t="str">
        <f t="array" ref="E435">IF(ISTEXT(A435),XLOOKUP($A435,'Crop Chart'!$A$5:$A$201,'Crop Chart'!$M$5:$M$201,0),"")</f>
        <v/>
      </c>
      <c r="F435" s="433" t="str">
        <f>IF(ISTEXT(A435),SUMIF('Codified Game Plan'!$A$3:$A$477,'Sales Forecast'!A435,'Codified Game Plan'!$J$3:$J$477),"")</f>
        <v/>
      </c>
      <c r="G435" s="431" t="str">
        <f t="shared" si="1"/>
        <v/>
      </c>
      <c r="H435" s="434" t="str">
        <f t="shared" si="2"/>
        <v/>
      </c>
      <c r="I435" s="435">
        <f t="shared" si="3"/>
        <v>0</v>
      </c>
      <c r="J435" s="417"/>
      <c r="K435" s="418"/>
      <c r="L435" s="418"/>
      <c r="M435" s="418"/>
      <c r="N435" s="418"/>
      <c r="O435" s="420"/>
      <c r="P435" s="421"/>
      <c r="Q435" s="421"/>
      <c r="R435" s="421"/>
      <c r="S435" s="421"/>
      <c r="T435" s="421"/>
      <c r="U435" s="421"/>
      <c r="V435" s="421"/>
      <c r="W435" s="421"/>
      <c r="X435" s="421"/>
      <c r="Y435" s="421"/>
      <c r="Z435" s="421"/>
      <c r="AA435" s="421"/>
      <c r="AB435" s="421"/>
      <c r="AC435" s="421"/>
      <c r="AD435" s="421"/>
      <c r="AE435" s="421"/>
      <c r="AF435" s="421"/>
    </row>
    <row r="436" ht="15.75" customHeight="1">
      <c r="A436" s="440"/>
      <c r="B436" s="84" t="str">
        <f>IF(ISTEXT(A436),SUMIF('Codified Game Plan'!$A$3:$A$477,'Sales Forecast'!A436,'Codified Game Plan'!$F$3:$F$477),"")</f>
        <v/>
      </c>
      <c r="C436" s="430" t="str">
        <f t="array" ref="C436">IF(ISTEXT(A436),XLOOKUP($A436,'Crop Chart'!$A$5:$A$201,'Crop Chart'!$J$5:$J$201,0),"")</f>
        <v/>
      </c>
      <c r="D436" s="431" t="str">
        <f t="array" ref="D436">IF(ISTEXT(A436),XLOOKUP($A436,'Crop Chart'!$A$5:$A$201,'Crop Chart'!$L$5:$L$201,0),"")</f>
        <v/>
      </c>
      <c r="E436" s="432" t="str">
        <f t="array" ref="E436">IF(ISTEXT(A436),XLOOKUP($A436,'Crop Chart'!$A$5:$A$201,'Crop Chart'!$M$5:$M$201,0),"")</f>
        <v/>
      </c>
      <c r="F436" s="433" t="str">
        <f>IF(ISTEXT(A436),SUMIF('Codified Game Plan'!$A$3:$A$477,'Sales Forecast'!A436,'Codified Game Plan'!$J$3:$J$477),"")</f>
        <v/>
      </c>
      <c r="G436" s="431" t="str">
        <f t="shared" si="1"/>
        <v/>
      </c>
      <c r="H436" s="434" t="str">
        <f t="shared" si="2"/>
        <v/>
      </c>
      <c r="I436" s="435">
        <f t="shared" si="3"/>
        <v>0</v>
      </c>
      <c r="J436" s="417"/>
      <c r="K436" s="418"/>
      <c r="L436" s="418"/>
      <c r="M436" s="418"/>
      <c r="N436" s="418"/>
      <c r="O436" s="420"/>
      <c r="P436" s="421"/>
      <c r="Q436" s="421"/>
      <c r="R436" s="421"/>
      <c r="S436" s="421"/>
      <c r="T436" s="421"/>
      <c r="U436" s="421"/>
      <c r="V436" s="421"/>
      <c r="W436" s="421"/>
      <c r="X436" s="421"/>
      <c r="Y436" s="421"/>
      <c r="Z436" s="421"/>
      <c r="AA436" s="421"/>
      <c r="AB436" s="421"/>
      <c r="AC436" s="421"/>
      <c r="AD436" s="421"/>
      <c r="AE436" s="421"/>
      <c r="AF436" s="421"/>
    </row>
    <row r="437" ht="15.75" customHeight="1">
      <c r="A437" s="440"/>
      <c r="B437" s="84" t="str">
        <f>IF(ISTEXT(A437),SUMIF('Codified Game Plan'!$A$3:$A$477,'Sales Forecast'!A437,'Codified Game Plan'!$F$3:$F$477),"")</f>
        <v/>
      </c>
      <c r="C437" s="430" t="str">
        <f t="array" ref="C437">IF(ISTEXT(A437),XLOOKUP($A437,'Crop Chart'!$A$5:$A$201,'Crop Chart'!$J$5:$J$201,0),"")</f>
        <v/>
      </c>
      <c r="D437" s="431" t="str">
        <f t="array" ref="D437">IF(ISTEXT(A437),XLOOKUP($A437,'Crop Chart'!$A$5:$A$201,'Crop Chart'!$L$5:$L$201,0),"")</f>
        <v/>
      </c>
      <c r="E437" s="432" t="str">
        <f t="array" ref="E437">IF(ISTEXT(A437),XLOOKUP($A437,'Crop Chart'!$A$5:$A$201,'Crop Chart'!$M$5:$M$201,0),"")</f>
        <v/>
      </c>
      <c r="F437" s="433" t="str">
        <f>IF(ISTEXT(A437),SUMIF('Codified Game Plan'!$A$3:$A$477,'Sales Forecast'!A437,'Codified Game Plan'!$J$3:$J$477),"")</f>
        <v/>
      </c>
      <c r="G437" s="431" t="str">
        <f t="shared" si="1"/>
        <v/>
      </c>
      <c r="H437" s="434" t="str">
        <f t="shared" si="2"/>
        <v/>
      </c>
      <c r="I437" s="435">
        <f t="shared" si="3"/>
        <v>0</v>
      </c>
      <c r="J437" s="417"/>
      <c r="K437" s="418"/>
      <c r="L437" s="418"/>
      <c r="M437" s="418"/>
      <c r="N437" s="418"/>
      <c r="O437" s="420"/>
      <c r="P437" s="421"/>
      <c r="Q437" s="421"/>
      <c r="R437" s="421"/>
      <c r="S437" s="421"/>
      <c r="T437" s="421"/>
      <c r="U437" s="421"/>
      <c r="V437" s="421"/>
      <c r="W437" s="421"/>
      <c r="X437" s="421"/>
      <c r="Y437" s="421"/>
      <c r="Z437" s="421"/>
      <c r="AA437" s="421"/>
      <c r="AB437" s="421"/>
      <c r="AC437" s="421"/>
      <c r="AD437" s="421"/>
      <c r="AE437" s="421"/>
      <c r="AF437" s="421"/>
    </row>
    <row r="438" ht="15.75" customHeight="1">
      <c r="A438" s="440"/>
      <c r="B438" s="84" t="str">
        <f>IF(ISTEXT(A438),SUMIF('Codified Game Plan'!$A$3:$A$477,'Sales Forecast'!A438,'Codified Game Plan'!$F$3:$F$477),"")</f>
        <v/>
      </c>
      <c r="C438" s="430" t="str">
        <f t="array" ref="C438">IF(ISTEXT(A438),XLOOKUP($A438,'Crop Chart'!$A$5:$A$201,'Crop Chart'!$J$5:$J$201,0),"")</f>
        <v/>
      </c>
      <c r="D438" s="431" t="str">
        <f t="array" ref="D438">IF(ISTEXT(A438),XLOOKUP($A438,'Crop Chart'!$A$5:$A$201,'Crop Chart'!$L$5:$L$201,0),"")</f>
        <v/>
      </c>
      <c r="E438" s="432" t="str">
        <f t="array" ref="E438">IF(ISTEXT(A438),XLOOKUP($A438,'Crop Chart'!$A$5:$A$201,'Crop Chart'!$M$5:$M$201,0),"")</f>
        <v/>
      </c>
      <c r="F438" s="433" t="str">
        <f>IF(ISTEXT(A438),SUMIF('Codified Game Plan'!$A$3:$A$477,'Sales Forecast'!A438,'Codified Game Plan'!$J$3:$J$477),"")</f>
        <v/>
      </c>
      <c r="G438" s="431" t="str">
        <f t="shared" si="1"/>
        <v/>
      </c>
      <c r="H438" s="434" t="str">
        <f t="shared" si="2"/>
        <v/>
      </c>
      <c r="I438" s="435">
        <f t="shared" si="3"/>
        <v>0</v>
      </c>
      <c r="J438" s="417"/>
      <c r="K438" s="418"/>
      <c r="L438" s="418"/>
      <c r="M438" s="418"/>
      <c r="N438" s="418"/>
      <c r="O438" s="420"/>
      <c r="P438" s="421"/>
      <c r="Q438" s="421"/>
      <c r="R438" s="421"/>
      <c r="S438" s="421"/>
      <c r="T438" s="421"/>
      <c r="U438" s="421"/>
      <c r="V438" s="421"/>
      <c r="W438" s="421"/>
      <c r="X438" s="421"/>
      <c r="Y438" s="421"/>
      <c r="Z438" s="421"/>
      <c r="AA438" s="421"/>
      <c r="AB438" s="421"/>
      <c r="AC438" s="421"/>
      <c r="AD438" s="421"/>
      <c r="AE438" s="421"/>
      <c r="AF438" s="421"/>
    </row>
    <row r="439" ht="15.75" customHeight="1">
      <c r="A439" s="440"/>
      <c r="B439" s="84" t="str">
        <f>IF(ISTEXT(A439),SUMIF('Codified Game Plan'!$A$3:$A$477,'Sales Forecast'!A439,'Codified Game Plan'!$F$3:$F$477),"")</f>
        <v/>
      </c>
      <c r="C439" s="430" t="str">
        <f t="array" ref="C439">IF(ISTEXT(A439),XLOOKUP($A439,'Crop Chart'!$A$5:$A$201,'Crop Chart'!$J$5:$J$201,0),"")</f>
        <v/>
      </c>
      <c r="D439" s="431" t="str">
        <f t="array" ref="D439">IF(ISTEXT(A439),XLOOKUP($A439,'Crop Chart'!$A$5:$A$201,'Crop Chart'!$L$5:$L$201,0),"")</f>
        <v/>
      </c>
      <c r="E439" s="432" t="str">
        <f t="array" ref="E439">IF(ISTEXT(A439),XLOOKUP($A439,'Crop Chart'!$A$5:$A$201,'Crop Chart'!$M$5:$M$201,0),"")</f>
        <v/>
      </c>
      <c r="F439" s="433" t="str">
        <f>IF(ISTEXT(A439),SUMIF('Codified Game Plan'!$A$3:$A$477,'Sales Forecast'!A439,'Codified Game Plan'!$J$3:$J$477),"")</f>
        <v/>
      </c>
      <c r="G439" s="431" t="str">
        <f t="shared" si="1"/>
        <v/>
      </c>
      <c r="H439" s="434" t="str">
        <f t="shared" si="2"/>
        <v/>
      </c>
      <c r="I439" s="435">
        <f t="shared" si="3"/>
        <v>0</v>
      </c>
      <c r="J439" s="417"/>
      <c r="K439" s="418"/>
      <c r="L439" s="418"/>
      <c r="M439" s="418"/>
      <c r="N439" s="418"/>
      <c r="O439" s="420"/>
      <c r="P439" s="421"/>
      <c r="Q439" s="421"/>
      <c r="R439" s="421"/>
      <c r="S439" s="421"/>
      <c r="T439" s="421"/>
      <c r="U439" s="421"/>
      <c r="V439" s="421"/>
      <c r="W439" s="421"/>
      <c r="X439" s="421"/>
      <c r="Y439" s="421"/>
      <c r="Z439" s="421"/>
      <c r="AA439" s="421"/>
      <c r="AB439" s="421"/>
      <c r="AC439" s="421"/>
      <c r="AD439" s="421"/>
      <c r="AE439" s="421"/>
      <c r="AF439" s="421"/>
    </row>
    <row r="440" ht="15.75" customHeight="1">
      <c r="A440" s="440"/>
      <c r="B440" s="84" t="str">
        <f>IF(ISTEXT(A440),SUMIF('Codified Game Plan'!$A$3:$A$477,'Sales Forecast'!A440,'Codified Game Plan'!$F$3:$F$477),"")</f>
        <v/>
      </c>
      <c r="C440" s="430" t="str">
        <f t="array" ref="C440">IF(ISTEXT(A440),XLOOKUP($A440,'Crop Chart'!$A$5:$A$201,'Crop Chart'!$J$5:$J$201,0),"")</f>
        <v/>
      </c>
      <c r="D440" s="431" t="str">
        <f t="array" ref="D440">IF(ISTEXT(A440),XLOOKUP($A440,'Crop Chart'!$A$5:$A$201,'Crop Chart'!$L$5:$L$201,0),"")</f>
        <v/>
      </c>
      <c r="E440" s="432" t="str">
        <f t="array" ref="E440">IF(ISTEXT(A440),XLOOKUP($A440,'Crop Chart'!$A$5:$A$201,'Crop Chart'!$M$5:$M$201,0),"")</f>
        <v/>
      </c>
      <c r="F440" s="433" t="str">
        <f>IF(ISTEXT(A440),SUMIF('Codified Game Plan'!$A$3:$A$477,'Sales Forecast'!A440,'Codified Game Plan'!$J$3:$J$477),"")</f>
        <v/>
      </c>
      <c r="G440" s="431" t="str">
        <f t="shared" si="1"/>
        <v/>
      </c>
      <c r="H440" s="434" t="str">
        <f t="shared" si="2"/>
        <v/>
      </c>
      <c r="I440" s="435">
        <f t="shared" si="3"/>
        <v>0</v>
      </c>
      <c r="J440" s="417"/>
      <c r="K440" s="418"/>
      <c r="L440" s="418"/>
      <c r="M440" s="418"/>
      <c r="N440" s="418"/>
      <c r="O440" s="420"/>
      <c r="P440" s="421"/>
      <c r="Q440" s="421"/>
      <c r="R440" s="421"/>
      <c r="S440" s="421"/>
      <c r="T440" s="421"/>
      <c r="U440" s="421"/>
      <c r="V440" s="421"/>
      <c r="W440" s="421"/>
      <c r="X440" s="421"/>
      <c r="Y440" s="421"/>
      <c r="Z440" s="421"/>
      <c r="AA440" s="421"/>
      <c r="AB440" s="421"/>
      <c r="AC440" s="421"/>
      <c r="AD440" s="421"/>
      <c r="AE440" s="421"/>
      <c r="AF440" s="421"/>
    </row>
    <row r="441" ht="15.75" customHeight="1">
      <c r="A441" s="440"/>
      <c r="B441" s="84" t="str">
        <f>IF(ISTEXT(A441),SUMIF('Codified Game Plan'!$A$3:$A$477,'Sales Forecast'!A441,'Codified Game Plan'!$F$3:$F$477),"")</f>
        <v/>
      </c>
      <c r="C441" s="430" t="str">
        <f t="array" ref="C441">IF(ISTEXT(A441),XLOOKUP($A441,'Crop Chart'!$A$5:$A$201,'Crop Chart'!$J$5:$J$201,0),"")</f>
        <v/>
      </c>
      <c r="D441" s="431" t="str">
        <f t="array" ref="D441">IF(ISTEXT(A441),XLOOKUP($A441,'Crop Chart'!$A$5:$A$201,'Crop Chart'!$L$5:$L$201,0),"")</f>
        <v/>
      </c>
      <c r="E441" s="432" t="str">
        <f t="array" ref="E441">IF(ISTEXT(A441),XLOOKUP($A441,'Crop Chart'!$A$5:$A$201,'Crop Chart'!$M$5:$M$201,0),"")</f>
        <v/>
      </c>
      <c r="F441" s="433" t="str">
        <f>IF(ISTEXT(A441),SUMIF('Codified Game Plan'!$A$3:$A$477,'Sales Forecast'!A441,'Codified Game Plan'!$J$3:$J$477),"")</f>
        <v/>
      </c>
      <c r="G441" s="431" t="str">
        <f t="shared" si="1"/>
        <v/>
      </c>
      <c r="H441" s="434" t="str">
        <f t="shared" si="2"/>
        <v/>
      </c>
      <c r="I441" s="435">
        <f t="shared" si="3"/>
        <v>0</v>
      </c>
      <c r="J441" s="417"/>
      <c r="K441" s="418"/>
      <c r="L441" s="418"/>
      <c r="M441" s="418"/>
      <c r="N441" s="418"/>
      <c r="O441" s="420"/>
      <c r="P441" s="421"/>
      <c r="Q441" s="421"/>
      <c r="R441" s="421"/>
      <c r="S441" s="421"/>
      <c r="T441" s="421"/>
      <c r="U441" s="421"/>
      <c r="V441" s="421"/>
      <c r="W441" s="421"/>
      <c r="X441" s="421"/>
      <c r="Y441" s="421"/>
      <c r="Z441" s="421"/>
      <c r="AA441" s="421"/>
      <c r="AB441" s="421"/>
      <c r="AC441" s="421"/>
      <c r="AD441" s="421"/>
      <c r="AE441" s="421"/>
      <c r="AF441" s="421"/>
    </row>
    <row r="442" ht="15.75" customHeight="1">
      <c r="A442" s="440"/>
      <c r="B442" s="84" t="str">
        <f>IF(ISTEXT(A442),SUMIF('Codified Game Plan'!$A$3:$A$477,'Sales Forecast'!A442,'Codified Game Plan'!$F$3:$F$477),"")</f>
        <v/>
      </c>
      <c r="C442" s="430" t="str">
        <f t="array" ref="C442">IF(ISTEXT(A442),XLOOKUP($A442,'Crop Chart'!$A$5:$A$201,'Crop Chart'!$J$5:$J$201,0),"")</f>
        <v/>
      </c>
      <c r="D442" s="431" t="str">
        <f t="array" ref="D442">IF(ISTEXT(A442),XLOOKUP($A442,'Crop Chart'!$A$5:$A$201,'Crop Chart'!$L$5:$L$201,0),"")</f>
        <v/>
      </c>
      <c r="E442" s="432" t="str">
        <f t="array" ref="E442">IF(ISTEXT(A442),XLOOKUP($A442,'Crop Chart'!$A$5:$A$201,'Crop Chart'!$M$5:$M$201,0),"")</f>
        <v/>
      </c>
      <c r="F442" s="433" t="str">
        <f>IF(ISTEXT(A442),SUMIF('Codified Game Plan'!$A$3:$A$477,'Sales Forecast'!A442,'Codified Game Plan'!$J$3:$J$477),"")</f>
        <v/>
      </c>
      <c r="G442" s="431" t="str">
        <f t="shared" si="1"/>
        <v/>
      </c>
      <c r="H442" s="434" t="str">
        <f t="shared" si="2"/>
        <v/>
      </c>
      <c r="I442" s="435">
        <f t="shared" si="3"/>
        <v>0</v>
      </c>
      <c r="J442" s="417"/>
      <c r="K442" s="418"/>
      <c r="L442" s="418"/>
      <c r="M442" s="418"/>
      <c r="N442" s="418"/>
      <c r="O442" s="420"/>
      <c r="P442" s="421"/>
      <c r="Q442" s="421"/>
      <c r="R442" s="421"/>
      <c r="S442" s="421"/>
      <c r="T442" s="421"/>
      <c r="U442" s="421"/>
      <c r="V442" s="421"/>
      <c r="W442" s="421"/>
      <c r="X442" s="421"/>
      <c r="Y442" s="421"/>
      <c r="Z442" s="421"/>
      <c r="AA442" s="421"/>
      <c r="AB442" s="421"/>
      <c r="AC442" s="421"/>
      <c r="AD442" s="421"/>
      <c r="AE442" s="421"/>
      <c r="AF442" s="421"/>
    </row>
    <row r="443" ht="15.75" customHeight="1">
      <c r="A443" s="440"/>
      <c r="B443" s="84" t="str">
        <f>IF(ISTEXT(A443),SUMIF('Codified Game Plan'!$A$3:$A$477,'Sales Forecast'!A443,'Codified Game Plan'!$F$3:$F$477),"")</f>
        <v/>
      </c>
      <c r="C443" s="430" t="str">
        <f t="array" ref="C443">IF(ISTEXT(A443),XLOOKUP($A443,'Crop Chart'!$A$5:$A$201,'Crop Chart'!$J$5:$J$201,0),"")</f>
        <v/>
      </c>
      <c r="D443" s="431" t="str">
        <f t="array" ref="D443">IF(ISTEXT(A443),XLOOKUP($A443,'Crop Chart'!$A$5:$A$201,'Crop Chart'!$L$5:$L$201,0),"")</f>
        <v/>
      </c>
      <c r="E443" s="432" t="str">
        <f t="array" ref="E443">IF(ISTEXT(A443),XLOOKUP($A443,'Crop Chart'!$A$5:$A$201,'Crop Chart'!$M$5:$M$201,0),"")</f>
        <v/>
      </c>
      <c r="F443" s="433" t="str">
        <f>IF(ISTEXT(A443),SUMIF('Codified Game Plan'!$A$3:$A$477,'Sales Forecast'!A443,'Codified Game Plan'!$J$3:$J$477),"")</f>
        <v/>
      </c>
      <c r="G443" s="431" t="str">
        <f t="shared" si="1"/>
        <v/>
      </c>
      <c r="H443" s="434" t="str">
        <f t="shared" si="2"/>
        <v/>
      </c>
      <c r="I443" s="435">
        <f t="shared" si="3"/>
        <v>0</v>
      </c>
      <c r="J443" s="417"/>
      <c r="K443" s="418"/>
      <c r="L443" s="418"/>
      <c r="M443" s="418"/>
      <c r="N443" s="418"/>
      <c r="O443" s="420"/>
      <c r="P443" s="421"/>
      <c r="Q443" s="421"/>
      <c r="R443" s="421"/>
      <c r="S443" s="421"/>
      <c r="T443" s="421"/>
      <c r="U443" s="421"/>
      <c r="V443" s="421"/>
      <c r="W443" s="421"/>
      <c r="X443" s="421"/>
      <c r="Y443" s="421"/>
      <c r="Z443" s="421"/>
      <c r="AA443" s="421"/>
      <c r="AB443" s="421"/>
      <c r="AC443" s="421"/>
      <c r="AD443" s="421"/>
      <c r="AE443" s="421"/>
      <c r="AF443" s="421"/>
    </row>
    <row r="444" ht="15.75" customHeight="1">
      <c r="A444" s="440"/>
      <c r="B444" s="84" t="str">
        <f>IF(ISTEXT(A444),SUMIF('Codified Game Plan'!$A$3:$A$477,'Sales Forecast'!A444,'Codified Game Plan'!$F$3:$F$477),"")</f>
        <v/>
      </c>
      <c r="C444" s="430" t="str">
        <f t="array" ref="C444">IF(ISTEXT(A444),XLOOKUP($A444,'Crop Chart'!$A$5:$A$201,'Crop Chart'!$J$5:$J$201,0),"")</f>
        <v/>
      </c>
      <c r="D444" s="431" t="str">
        <f t="array" ref="D444">IF(ISTEXT(A444),XLOOKUP($A444,'Crop Chart'!$A$5:$A$201,'Crop Chart'!$L$5:$L$201,0),"")</f>
        <v/>
      </c>
      <c r="E444" s="432" t="str">
        <f t="array" ref="E444">IF(ISTEXT(A444),XLOOKUP($A444,'Crop Chart'!$A$5:$A$201,'Crop Chart'!$M$5:$M$201,0),"")</f>
        <v/>
      </c>
      <c r="F444" s="433" t="str">
        <f>IF(ISTEXT(A444),SUMIF('Codified Game Plan'!$A$3:$A$477,'Sales Forecast'!A444,'Codified Game Plan'!$J$3:$J$477),"")</f>
        <v/>
      </c>
      <c r="G444" s="431" t="str">
        <f t="shared" si="1"/>
        <v/>
      </c>
      <c r="H444" s="434" t="str">
        <f t="shared" si="2"/>
        <v/>
      </c>
      <c r="I444" s="435">
        <f t="shared" si="3"/>
        <v>0</v>
      </c>
      <c r="J444" s="417"/>
      <c r="K444" s="418"/>
      <c r="L444" s="418"/>
      <c r="M444" s="418"/>
      <c r="N444" s="418"/>
      <c r="O444" s="420"/>
      <c r="P444" s="421"/>
      <c r="Q444" s="421"/>
      <c r="R444" s="421"/>
      <c r="S444" s="421"/>
      <c r="T444" s="421"/>
      <c r="U444" s="421"/>
      <c r="V444" s="421"/>
      <c r="W444" s="421"/>
      <c r="X444" s="421"/>
      <c r="Y444" s="421"/>
      <c r="Z444" s="421"/>
      <c r="AA444" s="421"/>
      <c r="AB444" s="421"/>
      <c r="AC444" s="421"/>
      <c r="AD444" s="421"/>
      <c r="AE444" s="421"/>
      <c r="AF444" s="421"/>
    </row>
    <row r="445" ht="15.75" customHeight="1">
      <c r="A445" s="440"/>
      <c r="B445" s="84" t="str">
        <f>IF(ISTEXT(A445),SUMIF('Codified Game Plan'!$A$3:$A$477,'Sales Forecast'!A445,'Codified Game Plan'!$F$3:$F$477),"")</f>
        <v/>
      </c>
      <c r="C445" s="430" t="str">
        <f t="array" ref="C445">IF(ISTEXT(A445),XLOOKUP($A445,'Crop Chart'!$A$5:$A$201,'Crop Chart'!$J$5:$J$201,0),"")</f>
        <v/>
      </c>
      <c r="D445" s="431" t="str">
        <f t="array" ref="D445">IF(ISTEXT(A445),XLOOKUP($A445,'Crop Chart'!$A$5:$A$201,'Crop Chart'!$L$5:$L$201,0),"")</f>
        <v/>
      </c>
      <c r="E445" s="432" t="str">
        <f t="array" ref="E445">IF(ISTEXT(A445),XLOOKUP($A445,'Crop Chart'!$A$5:$A$201,'Crop Chart'!$M$5:$M$201,0),"")</f>
        <v/>
      </c>
      <c r="F445" s="433" t="str">
        <f>IF(ISTEXT(A445),SUMIF('Codified Game Plan'!$A$3:$A$477,'Sales Forecast'!A445,'Codified Game Plan'!$J$3:$J$477),"")</f>
        <v/>
      </c>
      <c r="G445" s="431" t="str">
        <f t="shared" si="1"/>
        <v/>
      </c>
      <c r="H445" s="434" t="str">
        <f t="shared" si="2"/>
        <v/>
      </c>
      <c r="I445" s="435">
        <f t="shared" si="3"/>
        <v>0</v>
      </c>
      <c r="J445" s="417"/>
      <c r="K445" s="418"/>
      <c r="L445" s="418"/>
      <c r="M445" s="418"/>
      <c r="N445" s="418"/>
      <c r="O445" s="420"/>
      <c r="P445" s="421"/>
      <c r="Q445" s="421"/>
      <c r="R445" s="421"/>
      <c r="S445" s="421"/>
      <c r="T445" s="421"/>
      <c r="U445" s="421"/>
      <c r="V445" s="421"/>
      <c r="W445" s="421"/>
      <c r="X445" s="421"/>
      <c r="Y445" s="421"/>
      <c r="Z445" s="421"/>
      <c r="AA445" s="421"/>
      <c r="AB445" s="421"/>
      <c r="AC445" s="421"/>
      <c r="AD445" s="421"/>
      <c r="AE445" s="421"/>
      <c r="AF445" s="421"/>
    </row>
    <row r="446" ht="15.75" customHeight="1">
      <c r="A446" s="440"/>
      <c r="B446" s="84" t="str">
        <f>IF(ISTEXT(A446),SUMIF('Codified Game Plan'!$A$3:$A$477,'Sales Forecast'!A446,'Codified Game Plan'!$F$3:$F$477),"")</f>
        <v/>
      </c>
      <c r="C446" s="430" t="str">
        <f t="array" ref="C446">IF(ISTEXT(A446),XLOOKUP($A446,'Crop Chart'!$A$5:$A$201,'Crop Chart'!$J$5:$J$201,0),"")</f>
        <v/>
      </c>
      <c r="D446" s="431" t="str">
        <f t="array" ref="D446">IF(ISTEXT(A446),XLOOKUP($A446,'Crop Chart'!$A$5:$A$201,'Crop Chart'!$L$5:$L$201,0),"")</f>
        <v/>
      </c>
      <c r="E446" s="432" t="str">
        <f t="array" ref="E446">IF(ISTEXT(A446),XLOOKUP($A446,'Crop Chart'!$A$5:$A$201,'Crop Chart'!$M$5:$M$201,0),"")</f>
        <v/>
      </c>
      <c r="F446" s="433" t="str">
        <f>IF(ISTEXT(A446),SUMIF('Codified Game Plan'!$A$3:$A$477,'Sales Forecast'!A446,'Codified Game Plan'!$J$3:$J$477),"")</f>
        <v/>
      </c>
      <c r="G446" s="431" t="str">
        <f t="shared" si="1"/>
        <v/>
      </c>
      <c r="H446" s="434" t="str">
        <f t="shared" si="2"/>
        <v/>
      </c>
      <c r="I446" s="435">
        <f t="shared" si="3"/>
        <v>0</v>
      </c>
      <c r="J446" s="417"/>
      <c r="K446" s="418"/>
      <c r="L446" s="418"/>
      <c r="M446" s="418"/>
      <c r="N446" s="418"/>
      <c r="O446" s="420"/>
      <c r="P446" s="421"/>
      <c r="Q446" s="421"/>
      <c r="R446" s="421"/>
      <c r="S446" s="421"/>
      <c r="T446" s="421"/>
      <c r="U446" s="421"/>
      <c r="V446" s="421"/>
      <c r="W446" s="421"/>
      <c r="X446" s="421"/>
      <c r="Y446" s="421"/>
      <c r="Z446" s="421"/>
      <c r="AA446" s="421"/>
      <c r="AB446" s="421"/>
      <c r="AC446" s="421"/>
      <c r="AD446" s="421"/>
      <c r="AE446" s="421"/>
      <c r="AF446" s="421"/>
    </row>
    <row r="447" ht="15.75" customHeight="1">
      <c r="A447" s="440"/>
      <c r="B447" s="84" t="str">
        <f>IF(ISTEXT(A447),SUMIF('Codified Game Plan'!$A$3:$A$477,'Sales Forecast'!A447,'Codified Game Plan'!$F$3:$F$477),"")</f>
        <v/>
      </c>
      <c r="C447" s="430" t="str">
        <f t="array" ref="C447">IF(ISTEXT(A447),XLOOKUP($A447,'Crop Chart'!$A$5:$A$201,'Crop Chart'!$J$5:$J$201,0),"")</f>
        <v/>
      </c>
      <c r="D447" s="431" t="str">
        <f t="array" ref="D447">IF(ISTEXT(A447),XLOOKUP($A447,'Crop Chart'!$A$5:$A$201,'Crop Chart'!$L$5:$L$201,0),"")</f>
        <v/>
      </c>
      <c r="E447" s="432" t="str">
        <f t="array" ref="E447">IF(ISTEXT(A447),XLOOKUP($A447,'Crop Chart'!$A$5:$A$201,'Crop Chart'!$M$5:$M$201,0),"")</f>
        <v/>
      </c>
      <c r="F447" s="433" t="str">
        <f>IF(ISTEXT(A447),SUMIF('Codified Game Plan'!$A$3:$A$477,'Sales Forecast'!A447,'Codified Game Plan'!$J$3:$J$477),"")</f>
        <v/>
      </c>
      <c r="G447" s="431" t="str">
        <f t="shared" si="1"/>
        <v/>
      </c>
      <c r="H447" s="434" t="str">
        <f t="shared" si="2"/>
        <v/>
      </c>
      <c r="I447" s="435">
        <f t="shared" si="3"/>
        <v>0</v>
      </c>
      <c r="J447" s="417"/>
      <c r="K447" s="418"/>
      <c r="L447" s="418"/>
      <c r="M447" s="418"/>
      <c r="N447" s="418"/>
      <c r="O447" s="420"/>
      <c r="P447" s="421"/>
      <c r="Q447" s="421"/>
      <c r="R447" s="421"/>
      <c r="S447" s="421"/>
      <c r="T447" s="421"/>
      <c r="U447" s="421"/>
      <c r="V447" s="421"/>
      <c r="W447" s="421"/>
      <c r="X447" s="421"/>
      <c r="Y447" s="421"/>
      <c r="Z447" s="421"/>
      <c r="AA447" s="421"/>
      <c r="AB447" s="421"/>
      <c r="AC447" s="421"/>
      <c r="AD447" s="421"/>
      <c r="AE447" s="421"/>
      <c r="AF447" s="421"/>
    </row>
    <row r="448" ht="15.75" customHeight="1">
      <c r="A448" s="440"/>
      <c r="B448" s="84" t="str">
        <f>IF(ISTEXT(A448),SUMIF('Codified Game Plan'!$A$3:$A$477,'Sales Forecast'!A448,'Codified Game Plan'!$F$3:$F$477),"")</f>
        <v/>
      </c>
      <c r="C448" s="430" t="str">
        <f t="array" ref="C448">IF(ISTEXT(A448),XLOOKUP($A448,'Crop Chart'!$A$5:$A$201,'Crop Chart'!$J$5:$J$201,0),"")</f>
        <v/>
      </c>
      <c r="D448" s="431" t="str">
        <f t="array" ref="D448">IF(ISTEXT(A448),XLOOKUP($A448,'Crop Chart'!$A$5:$A$201,'Crop Chart'!$L$5:$L$201,0),"")</f>
        <v/>
      </c>
      <c r="E448" s="432" t="str">
        <f t="array" ref="E448">IF(ISTEXT(A448),XLOOKUP($A448,'Crop Chart'!$A$5:$A$201,'Crop Chart'!$M$5:$M$201,0),"")</f>
        <v/>
      </c>
      <c r="F448" s="433" t="str">
        <f>IF(ISTEXT(A448),SUMIF('Codified Game Plan'!$A$3:$A$477,'Sales Forecast'!A448,'Codified Game Plan'!$J$3:$J$477),"")</f>
        <v/>
      </c>
      <c r="G448" s="431" t="str">
        <f t="shared" si="1"/>
        <v/>
      </c>
      <c r="H448" s="434" t="str">
        <f t="shared" si="2"/>
        <v/>
      </c>
      <c r="I448" s="435">
        <f t="shared" si="3"/>
        <v>0</v>
      </c>
      <c r="J448" s="417"/>
      <c r="K448" s="418"/>
      <c r="L448" s="418"/>
      <c r="M448" s="418"/>
      <c r="N448" s="418"/>
      <c r="O448" s="420"/>
      <c r="P448" s="421"/>
      <c r="Q448" s="421"/>
      <c r="R448" s="421"/>
      <c r="S448" s="421"/>
      <c r="T448" s="421"/>
      <c r="U448" s="421"/>
      <c r="V448" s="421"/>
      <c r="W448" s="421"/>
      <c r="X448" s="421"/>
      <c r="Y448" s="421"/>
      <c r="Z448" s="421"/>
      <c r="AA448" s="421"/>
      <c r="AB448" s="421"/>
      <c r="AC448" s="421"/>
      <c r="AD448" s="421"/>
      <c r="AE448" s="421"/>
      <c r="AF448" s="421"/>
    </row>
    <row r="449" ht="15.75" customHeight="1">
      <c r="A449" s="440"/>
      <c r="B449" s="84" t="str">
        <f>IF(ISTEXT(A449),SUMIF('Codified Game Plan'!$A$3:$A$477,'Sales Forecast'!A449,'Codified Game Plan'!$F$3:$F$477),"")</f>
        <v/>
      </c>
      <c r="C449" s="430" t="str">
        <f t="array" ref="C449">IF(ISTEXT(A449),XLOOKUP($A449,'Crop Chart'!$A$5:$A$201,'Crop Chart'!$J$5:$J$201,0),"")</f>
        <v/>
      </c>
      <c r="D449" s="431" t="str">
        <f t="array" ref="D449">IF(ISTEXT(A449),XLOOKUP($A449,'Crop Chart'!$A$5:$A$201,'Crop Chart'!$L$5:$L$201,0),"")</f>
        <v/>
      </c>
      <c r="E449" s="432" t="str">
        <f t="array" ref="E449">IF(ISTEXT(A449),XLOOKUP($A449,'Crop Chart'!$A$5:$A$201,'Crop Chart'!$M$5:$M$201,0),"")</f>
        <v/>
      </c>
      <c r="F449" s="433" t="str">
        <f>IF(ISTEXT(A449),SUMIF('Codified Game Plan'!$A$3:$A$477,'Sales Forecast'!A449,'Codified Game Plan'!$J$3:$J$477),"")</f>
        <v/>
      </c>
      <c r="G449" s="431" t="str">
        <f t="shared" si="1"/>
        <v/>
      </c>
      <c r="H449" s="434" t="str">
        <f t="shared" si="2"/>
        <v/>
      </c>
      <c r="I449" s="435">
        <f t="shared" si="3"/>
        <v>0</v>
      </c>
      <c r="J449" s="417"/>
      <c r="K449" s="418"/>
      <c r="L449" s="418"/>
      <c r="M449" s="418"/>
      <c r="N449" s="418"/>
      <c r="O449" s="420"/>
      <c r="P449" s="421"/>
      <c r="Q449" s="421"/>
      <c r="R449" s="421"/>
      <c r="S449" s="421"/>
      <c r="T449" s="421"/>
      <c r="U449" s="421"/>
      <c r="V449" s="421"/>
      <c r="W449" s="421"/>
      <c r="X449" s="421"/>
      <c r="Y449" s="421"/>
      <c r="Z449" s="421"/>
      <c r="AA449" s="421"/>
      <c r="AB449" s="421"/>
      <c r="AC449" s="421"/>
      <c r="AD449" s="421"/>
      <c r="AE449" s="421"/>
      <c r="AF449" s="421"/>
    </row>
    <row r="450" ht="15.75" customHeight="1">
      <c r="A450" s="440"/>
      <c r="B450" s="84" t="str">
        <f>IF(ISTEXT(A450),SUMIF('Codified Game Plan'!$A$3:$A$477,'Sales Forecast'!A450,'Codified Game Plan'!$F$3:$F$477),"")</f>
        <v/>
      </c>
      <c r="C450" s="430" t="str">
        <f t="array" ref="C450">IF(ISTEXT(A450),XLOOKUP($A450,'Crop Chart'!$A$5:$A$201,'Crop Chart'!$J$5:$J$201,0),"")</f>
        <v/>
      </c>
      <c r="D450" s="431" t="str">
        <f t="array" ref="D450">IF(ISTEXT(A450),XLOOKUP($A450,'Crop Chart'!$A$5:$A$201,'Crop Chart'!$L$5:$L$201,0),"")</f>
        <v/>
      </c>
      <c r="E450" s="432" t="str">
        <f t="array" ref="E450">IF(ISTEXT(A450),XLOOKUP($A450,'Crop Chart'!$A$5:$A$201,'Crop Chart'!$M$5:$M$201,0),"")</f>
        <v/>
      </c>
      <c r="F450" s="433" t="str">
        <f>IF(ISTEXT(A450),SUMIF('Codified Game Plan'!$A$3:$A$477,'Sales Forecast'!A450,'Codified Game Plan'!$J$3:$J$477),"")</f>
        <v/>
      </c>
      <c r="G450" s="431" t="str">
        <f t="shared" si="1"/>
        <v/>
      </c>
      <c r="H450" s="434" t="str">
        <f t="shared" si="2"/>
        <v/>
      </c>
      <c r="I450" s="435">
        <f t="shared" si="3"/>
        <v>0</v>
      </c>
      <c r="J450" s="417"/>
      <c r="K450" s="418"/>
      <c r="L450" s="418"/>
      <c r="M450" s="418"/>
      <c r="N450" s="418"/>
      <c r="O450" s="420"/>
      <c r="P450" s="421"/>
      <c r="Q450" s="421"/>
      <c r="R450" s="421"/>
      <c r="S450" s="421"/>
      <c r="T450" s="421"/>
      <c r="U450" s="421"/>
      <c r="V450" s="421"/>
      <c r="W450" s="421"/>
      <c r="X450" s="421"/>
      <c r="Y450" s="421"/>
      <c r="Z450" s="421"/>
      <c r="AA450" s="421"/>
      <c r="AB450" s="421"/>
      <c r="AC450" s="421"/>
      <c r="AD450" s="421"/>
      <c r="AE450" s="421"/>
      <c r="AF450" s="421"/>
    </row>
    <row r="451" ht="15.75" customHeight="1">
      <c r="A451" s="440"/>
      <c r="B451" s="84" t="str">
        <f>IF(ISTEXT(A451),SUMIF('Codified Game Plan'!$A$3:$A$477,'Sales Forecast'!A451,'Codified Game Plan'!$F$3:$F$477),"")</f>
        <v/>
      </c>
      <c r="C451" s="430" t="str">
        <f t="array" ref="C451">IF(ISTEXT(A451),XLOOKUP($A451,'Crop Chart'!$A$5:$A$201,'Crop Chart'!$J$5:$J$201,0),"")</f>
        <v/>
      </c>
      <c r="D451" s="431" t="str">
        <f t="array" ref="D451">IF(ISTEXT(A451),XLOOKUP($A451,'Crop Chart'!$A$5:$A$201,'Crop Chart'!$L$5:$L$201,0),"")</f>
        <v/>
      </c>
      <c r="E451" s="432" t="str">
        <f t="array" ref="E451">IF(ISTEXT(A451),XLOOKUP($A451,'Crop Chart'!$A$5:$A$201,'Crop Chart'!$M$5:$M$201,0),"")</f>
        <v/>
      </c>
      <c r="F451" s="433" t="str">
        <f>IF(ISTEXT(A451),SUMIF('Codified Game Plan'!$A$3:$A$477,'Sales Forecast'!A451,'Codified Game Plan'!$J$3:$J$477),"")</f>
        <v/>
      </c>
      <c r="G451" s="431" t="str">
        <f t="shared" si="1"/>
        <v/>
      </c>
      <c r="H451" s="434" t="str">
        <f t="shared" si="2"/>
        <v/>
      </c>
      <c r="I451" s="435">
        <f t="shared" si="3"/>
        <v>0</v>
      </c>
      <c r="J451" s="417"/>
      <c r="K451" s="418"/>
      <c r="L451" s="418"/>
      <c r="M451" s="418"/>
      <c r="N451" s="418"/>
      <c r="O451" s="420"/>
      <c r="P451" s="421"/>
      <c r="Q451" s="421"/>
      <c r="R451" s="421"/>
      <c r="S451" s="421"/>
      <c r="T451" s="421"/>
      <c r="U451" s="421"/>
      <c r="V451" s="421"/>
      <c r="W451" s="421"/>
      <c r="X451" s="421"/>
      <c r="Y451" s="421"/>
      <c r="Z451" s="421"/>
      <c r="AA451" s="421"/>
      <c r="AB451" s="421"/>
      <c r="AC451" s="421"/>
      <c r="AD451" s="421"/>
      <c r="AE451" s="421"/>
      <c r="AF451" s="421"/>
    </row>
    <row r="452" ht="15.75" customHeight="1">
      <c r="A452" s="440"/>
      <c r="B452" s="84" t="str">
        <f>IF(ISTEXT(A452),SUMIF('Codified Game Plan'!$A$3:$A$477,'Sales Forecast'!A452,'Codified Game Plan'!$F$3:$F$477),"")</f>
        <v/>
      </c>
      <c r="C452" s="430" t="str">
        <f t="array" ref="C452">IF(ISTEXT(A452),XLOOKUP($A452,'Crop Chart'!$A$5:$A$201,'Crop Chart'!$J$5:$J$201,0),"")</f>
        <v/>
      </c>
      <c r="D452" s="431" t="str">
        <f t="array" ref="D452">IF(ISTEXT(A452),XLOOKUP($A452,'Crop Chart'!$A$5:$A$201,'Crop Chart'!$L$5:$L$201,0),"")</f>
        <v/>
      </c>
      <c r="E452" s="432" t="str">
        <f t="array" ref="E452">IF(ISTEXT(A452),XLOOKUP($A452,'Crop Chart'!$A$5:$A$201,'Crop Chart'!$M$5:$M$201,0),"")</f>
        <v/>
      </c>
      <c r="F452" s="433" t="str">
        <f>IF(ISTEXT(A452),SUMIF('Codified Game Plan'!$A$3:$A$477,'Sales Forecast'!A452,'Codified Game Plan'!$J$3:$J$477),"")</f>
        <v/>
      </c>
      <c r="G452" s="431" t="str">
        <f t="shared" si="1"/>
        <v/>
      </c>
      <c r="H452" s="434" t="str">
        <f t="shared" si="2"/>
        <v/>
      </c>
      <c r="I452" s="435">
        <f t="shared" si="3"/>
        <v>0</v>
      </c>
      <c r="J452" s="417"/>
      <c r="K452" s="418"/>
      <c r="L452" s="418"/>
      <c r="M452" s="418"/>
      <c r="N452" s="418"/>
      <c r="O452" s="420"/>
      <c r="P452" s="421"/>
      <c r="Q452" s="421"/>
      <c r="R452" s="421"/>
      <c r="S452" s="421"/>
      <c r="T452" s="421"/>
      <c r="U452" s="421"/>
      <c r="V452" s="421"/>
      <c r="W452" s="421"/>
      <c r="X452" s="421"/>
      <c r="Y452" s="421"/>
      <c r="Z452" s="421"/>
      <c r="AA452" s="421"/>
      <c r="AB452" s="421"/>
      <c r="AC452" s="421"/>
      <c r="AD452" s="421"/>
      <c r="AE452" s="421"/>
      <c r="AF452" s="421"/>
    </row>
    <row r="453" ht="15.75" customHeight="1">
      <c r="A453" s="440"/>
      <c r="B453" s="84" t="str">
        <f>IF(ISTEXT(A453),SUMIF('Codified Game Plan'!$A$3:$A$477,'Sales Forecast'!A453,'Codified Game Plan'!$F$3:$F$477),"")</f>
        <v/>
      </c>
      <c r="C453" s="430" t="str">
        <f t="array" ref="C453">IF(ISTEXT(A453),XLOOKUP($A453,'Crop Chart'!$A$5:$A$201,'Crop Chart'!$J$5:$J$201,0),"")</f>
        <v/>
      </c>
      <c r="D453" s="431" t="str">
        <f t="array" ref="D453">IF(ISTEXT(A453),XLOOKUP($A453,'Crop Chart'!$A$5:$A$201,'Crop Chart'!$L$5:$L$201,0),"")</f>
        <v/>
      </c>
      <c r="E453" s="432" t="str">
        <f t="array" ref="E453">IF(ISTEXT(A453),XLOOKUP($A453,'Crop Chart'!$A$5:$A$201,'Crop Chart'!$M$5:$M$201,0),"")</f>
        <v/>
      </c>
      <c r="F453" s="433" t="str">
        <f>IF(ISTEXT(A453),SUMIF('Codified Game Plan'!$A$3:$A$477,'Sales Forecast'!A453,'Codified Game Plan'!$J$3:$J$477),"")</f>
        <v/>
      </c>
      <c r="G453" s="431" t="str">
        <f t="shared" si="1"/>
        <v/>
      </c>
      <c r="H453" s="434" t="str">
        <f t="shared" si="2"/>
        <v/>
      </c>
      <c r="I453" s="435">
        <f t="shared" si="3"/>
        <v>0</v>
      </c>
      <c r="J453" s="417"/>
      <c r="K453" s="418"/>
      <c r="L453" s="418"/>
      <c r="M453" s="418"/>
      <c r="N453" s="418"/>
      <c r="O453" s="420"/>
      <c r="P453" s="421"/>
      <c r="Q453" s="421"/>
      <c r="R453" s="421"/>
      <c r="S453" s="421"/>
      <c r="T453" s="421"/>
      <c r="U453" s="421"/>
      <c r="V453" s="421"/>
      <c r="W453" s="421"/>
      <c r="X453" s="421"/>
      <c r="Y453" s="421"/>
      <c r="Z453" s="421"/>
      <c r="AA453" s="421"/>
      <c r="AB453" s="421"/>
      <c r="AC453" s="421"/>
      <c r="AD453" s="421"/>
      <c r="AE453" s="421"/>
      <c r="AF453" s="421"/>
    </row>
    <row r="454" ht="15.75" customHeight="1">
      <c r="A454" s="440"/>
      <c r="B454" s="84" t="str">
        <f>IF(ISTEXT(A454),SUMIF('Codified Game Plan'!$A$3:$A$477,'Sales Forecast'!A454,'Codified Game Plan'!$F$3:$F$477),"")</f>
        <v/>
      </c>
      <c r="C454" s="430" t="str">
        <f t="array" ref="C454">IF(ISTEXT(A454),XLOOKUP($A454,'Crop Chart'!$A$5:$A$201,'Crop Chart'!$J$5:$J$201,0),"")</f>
        <v/>
      </c>
      <c r="D454" s="431" t="str">
        <f t="array" ref="D454">IF(ISTEXT(A454),XLOOKUP($A454,'Crop Chart'!$A$5:$A$201,'Crop Chart'!$L$5:$L$201,0),"")</f>
        <v/>
      </c>
      <c r="E454" s="432" t="str">
        <f t="array" ref="E454">IF(ISTEXT(A454),XLOOKUP($A454,'Crop Chart'!$A$5:$A$201,'Crop Chart'!$M$5:$M$201,0),"")</f>
        <v/>
      </c>
      <c r="F454" s="433" t="str">
        <f>IF(ISTEXT(A454),SUMIF('Codified Game Plan'!$A$3:$A$477,'Sales Forecast'!A454,'Codified Game Plan'!$J$3:$J$477),"")</f>
        <v/>
      </c>
      <c r="G454" s="431" t="str">
        <f t="shared" si="1"/>
        <v/>
      </c>
      <c r="H454" s="434" t="str">
        <f t="shared" si="2"/>
        <v/>
      </c>
      <c r="I454" s="435">
        <f t="shared" si="3"/>
        <v>0</v>
      </c>
      <c r="J454" s="417"/>
      <c r="K454" s="418"/>
      <c r="L454" s="418"/>
      <c r="M454" s="418"/>
      <c r="N454" s="418"/>
      <c r="O454" s="420"/>
      <c r="P454" s="421"/>
      <c r="Q454" s="421"/>
      <c r="R454" s="421"/>
      <c r="S454" s="421"/>
      <c r="T454" s="421"/>
      <c r="U454" s="421"/>
      <c r="V454" s="421"/>
      <c r="W454" s="421"/>
      <c r="X454" s="421"/>
      <c r="Y454" s="421"/>
      <c r="Z454" s="421"/>
      <c r="AA454" s="421"/>
      <c r="AB454" s="421"/>
      <c r="AC454" s="421"/>
      <c r="AD454" s="421"/>
      <c r="AE454" s="421"/>
      <c r="AF454" s="421"/>
    </row>
    <row r="455" ht="15.75" customHeight="1">
      <c r="A455" s="440"/>
      <c r="B455" s="84" t="str">
        <f>IF(ISTEXT(A455),SUMIF('Codified Game Plan'!$A$3:$A$477,'Sales Forecast'!A455,'Codified Game Plan'!$F$3:$F$477),"")</f>
        <v/>
      </c>
      <c r="C455" s="430" t="str">
        <f t="array" ref="C455">IF(ISTEXT(A455),XLOOKUP($A455,'Crop Chart'!$A$5:$A$201,'Crop Chart'!$J$5:$J$201,0),"")</f>
        <v/>
      </c>
      <c r="D455" s="431" t="str">
        <f t="array" ref="D455">IF(ISTEXT(A455),XLOOKUP($A455,'Crop Chart'!$A$5:$A$201,'Crop Chart'!$L$5:$L$201,0),"")</f>
        <v/>
      </c>
      <c r="E455" s="432" t="str">
        <f t="array" ref="E455">IF(ISTEXT(A455),XLOOKUP($A455,'Crop Chart'!$A$5:$A$201,'Crop Chart'!$M$5:$M$201,0),"")</f>
        <v/>
      </c>
      <c r="F455" s="433" t="str">
        <f>IF(ISTEXT(A455),SUMIF('Codified Game Plan'!$A$3:$A$477,'Sales Forecast'!A455,'Codified Game Plan'!$J$3:$J$477),"")</f>
        <v/>
      </c>
      <c r="G455" s="431" t="str">
        <f t="shared" si="1"/>
        <v/>
      </c>
      <c r="H455" s="434" t="str">
        <f t="shared" si="2"/>
        <v/>
      </c>
      <c r="I455" s="435">
        <f t="shared" si="3"/>
        <v>0</v>
      </c>
      <c r="J455" s="417"/>
      <c r="K455" s="418"/>
      <c r="L455" s="418"/>
      <c r="M455" s="418"/>
      <c r="N455" s="418"/>
      <c r="O455" s="420"/>
      <c r="P455" s="421"/>
      <c r="Q455" s="421"/>
      <c r="R455" s="421"/>
      <c r="S455" s="421"/>
      <c r="T455" s="421"/>
      <c r="U455" s="421"/>
      <c r="V455" s="421"/>
      <c r="W455" s="421"/>
      <c r="X455" s="421"/>
      <c r="Y455" s="421"/>
      <c r="Z455" s="421"/>
      <c r="AA455" s="421"/>
      <c r="AB455" s="421"/>
      <c r="AC455" s="421"/>
      <c r="AD455" s="421"/>
      <c r="AE455" s="421"/>
      <c r="AF455" s="421"/>
    </row>
    <row r="456" ht="15.75" customHeight="1">
      <c r="A456" s="440"/>
      <c r="B456" s="84" t="str">
        <f>IF(ISTEXT(A456),SUMIF('Codified Game Plan'!$A$3:$A$477,'Sales Forecast'!A456,'Codified Game Plan'!$F$3:$F$477),"")</f>
        <v/>
      </c>
      <c r="C456" s="430" t="str">
        <f t="array" ref="C456">IF(ISTEXT(A456),XLOOKUP($A456,'Crop Chart'!$A$5:$A$201,'Crop Chart'!$J$5:$J$201,0),"")</f>
        <v/>
      </c>
      <c r="D456" s="431" t="str">
        <f t="array" ref="D456">IF(ISTEXT(A456),XLOOKUP($A456,'Crop Chart'!$A$5:$A$201,'Crop Chart'!$L$5:$L$201,0),"")</f>
        <v/>
      </c>
      <c r="E456" s="432" t="str">
        <f t="array" ref="E456">IF(ISTEXT(A456),XLOOKUP($A456,'Crop Chart'!$A$5:$A$201,'Crop Chart'!$M$5:$M$201,0),"")</f>
        <v/>
      </c>
      <c r="F456" s="433" t="str">
        <f>IF(ISTEXT(A456),SUMIF('Codified Game Plan'!$A$3:$A$477,'Sales Forecast'!A456,'Codified Game Plan'!$J$3:$J$477),"")</f>
        <v/>
      </c>
      <c r="G456" s="431" t="str">
        <f t="shared" si="1"/>
        <v/>
      </c>
      <c r="H456" s="434" t="str">
        <f t="shared" si="2"/>
        <v/>
      </c>
      <c r="I456" s="435">
        <f t="shared" si="3"/>
        <v>0</v>
      </c>
      <c r="J456" s="417"/>
      <c r="K456" s="418"/>
      <c r="L456" s="418"/>
      <c r="M456" s="418"/>
      <c r="N456" s="418"/>
      <c r="O456" s="420"/>
      <c r="P456" s="421"/>
      <c r="Q456" s="421"/>
      <c r="R456" s="421"/>
      <c r="S456" s="421"/>
      <c r="T456" s="421"/>
      <c r="U456" s="421"/>
      <c r="V456" s="421"/>
      <c r="W456" s="421"/>
      <c r="X456" s="421"/>
      <c r="Y456" s="421"/>
      <c r="Z456" s="421"/>
      <c r="AA456" s="421"/>
      <c r="AB456" s="421"/>
      <c r="AC456" s="421"/>
      <c r="AD456" s="421"/>
      <c r="AE456" s="421"/>
      <c r="AF456" s="421"/>
    </row>
    <row r="457" ht="15.75" customHeight="1">
      <c r="A457" s="440"/>
      <c r="B457" s="84" t="str">
        <f>IF(ISTEXT(A457),SUMIF('Codified Game Plan'!$A$3:$A$477,'Sales Forecast'!A457,'Codified Game Plan'!$F$3:$F$477),"")</f>
        <v/>
      </c>
      <c r="C457" s="430" t="str">
        <f t="array" ref="C457">IF(ISTEXT(A457),XLOOKUP($A457,'Crop Chart'!$A$5:$A$201,'Crop Chart'!$J$5:$J$201,0),"")</f>
        <v/>
      </c>
      <c r="D457" s="431" t="str">
        <f t="array" ref="D457">IF(ISTEXT(A457),XLOOKUP($A457,'Crop Chart'!$A$5:$A$201,'Crop Chart'!$L$5:$L$201,0),"")</f>
        <v/>
      </c>
      <c r="E457" s="432" t="str">
        <f t="array" ref="E457">IF(ISTEXT(A457),XLOOKUP($A457,'Crop Chart'!$A$5:$A$201,'Crop Chart'!$M$5:$M$201,0),"")</f>
        <v/>
      </c>
      <c r="F457" s="433" t="str">
        <f>IF(ISTEXT(A457),SUMIF('Codified Game Plan'!$A$3:$A$477,'Sales Forecast'!A457,'Codified Game Plan'!$J$3:$J$477),"")</f>
        <v/>
      </c>
      <c r="G457" s="431" t="str">
        <f t="shared" si="1"/>
        <v/>
      </c>
      <c r="H457" s="434" t="str">
        <f t="shared" si="2"/>
        <v/>
      </c>
      <c r="I457" s="435">
        <f t="shared" si="3"/>
        <v>0</v>
      </c>
      <c r="J457" s="417"/>
      <c r="K457" s="418"/>
      <c r="L457" s="418"/>
      <c r="M457" s="418"/>
      <c r="N457" s="418"/>
      <c r="O457" s="420"/>
      <c r="P457" s="421"/>
      <c r="Q457" s="421"/>
      <c r="R457" s="421"/>
      <c r="S457" s="421"/>
      <c r="T457" s="421"/>
      <c r="U457" s="421"/>
      <c r="V457" s="421"/>
      <c r="W457" s="421"/>
      <c r="X457" s="421"/>
      <c r="Y457" s="421"/>
      <c r="Z457" s="421"/>
      <c r="AA457" s="421"/>
      <c r="AB457" s="421"/>
      <c r="AC457" s="421"/>
      <c r="AD457" s="421"/>
      <c r="AE457" s="421"/>
      <c r="AF457" s="421"/>
    </row>
    <row r="458" ht="15.75" customHeight="1">
      <c r="A458" s="440"/>
      <c r="B458" s="84" t="str">
        <f>IF(ISTEXT(A458),SUMIF('Codified Game Plan'!$A$3:$A$477,'Sales Forecast'!A458,'Codified Game Plan'!$F$3:$F$477),"")</f>
        <v/>
      </c>
      <c r="C458" s="430" t="str">
        <f t="array" ref="C458">IF(ISTEXT(A458),XLOOKUP($A458,'Crop Chart'!$A$5:$A$201,'Crop Chart'!$J$5:$J$201,0),"")</f>
        <v/>
      </c>
      <c r="D458" s="431" t="str">
        <f t="array" ref="D458">IF(ISTEXT(A458),XLOOKUP($A458,'Crop Chart'!$A$5:$A$201,'Crop Chart'!$L$5:$L$201,0),"")</f>
        <v/>
      </c>
      <c r="E458" s="432" t="str">
        <f t="array" ref="E458">IF(ISTEXT(A458),XLOOKUP($A458,'Crop Chart'!$A$5:$A$201,'Crop Chart'!$M$5:$M$201,0),"")</f>
        <v/>
      </c>
      <c r="F458" s="433" t="str">
        <f>IF(ISTEXT(A458),SUMIF('Codified Game Plan'!$A$3:$A$477,'Sales Forecast'!A458,'Codified Game Plan'!$J$3:$J$477),"")</f>
        <v/>
      </c>
      <c r="G458" s="431" t="str">
        <f t="shared" si="1"/>
        <v/>
      </c>
      <c r="H458" s="434" t="str">
        <f t="shared" si="2"/>
        <v/>
      </c>
      <c r="I458" s="435">
        <f t="shared" si="3"/>
        <v>0</v>
      </c>
      <c r="J458" s="417"/>
      <c r="K458" s="418"/>
      <c r="L458" s="418"/>
      <c r="M458" s="418"/>
      <c r="N458" s="418"/>
      <c r="O458" s="420"/>
      <c r="P458" s="421"/>
      <c r="Q458" s="421"/>
      <c r="R458" s="421"/>
      <c r="S458" s="421"/>
      <c r="T458" s="421"/>
      <c r="U458" s="421"/>
      <c r="V458" s="421"/>
      <c r="W458" s="421"/>
      <c r="X458" s="421"/>
      <c r="Y458" s="421"/>
      <c r="Z458" s="421"/>
      <c r="AA458" s="421"/>
      <c r="AB458" s="421"/>
      <c r="AC458" s="421"/>
      <c r="AD458" s="421"/>
      <c r="AE458" s="421"/>
      <c r="AF458" s="421"/>
    </row>
    <row r="459" ht="15.75" customHeight="1">
      <c r="A459" s="440"/>
      <c r="B459" s="84" t="str">
        <f>IF(ISTEXT(A459),SUMIF('Codified Game Plan'!$A$3:$A$477,'Sales Forecast'!A459,'Codified Game Plan'!$F$3:$F$477),"")</f>
        <v/>
      </c>
      <c r="C459" s="430" t="str">
        <f t="array" ref="C459">IF(ISTEXT(A459),XLOOKUP($A459,'Crop Chart'!$A$5:$A$201,'Crop Chart'!$J$5:$J$201,0),"")</f>
        <v/>
      </c>
      <c r="D459" s="431" t="str">
        <f t="array" ref="D459">IF(ISTEXT(A459),XLOOKUP($A459,'Crop Chart'!$A$5:$A$201,'Crop Chart'!$L$5:$L$201,0),"")</f>
        <v/>
      </c>
      <c r="E459" s="432" t="str">
        <f t="array" ref="E459">IF(ISTEXT(A459),XLOOKUP($A459,'Crop Chart'!$A$5:$A$201,'Crop Chart'!$M$5:$M$201,0),"")</f>
        <v/>
      </c>
      <c r="F459" s="433" t="str">
        <f>IF(ISTEXT(A459),SUMIF('Codified Game Plan'!$A$3:$A$477,'Sales Forecast'!A459,'Codified Game Plan'!$J$3:$J$477),"")</f>
        <v/>
      </c>
      <c r="G459" s="431" t="str">
        <f t="shared" si="1"/>
        <v/>
      </c>
      <c r="H459" s="434" t="str">
        <f t="shared" si="2"/>
        <v/>
      </c>
      <c r="I459" s="435">
        <f t="shared" si="3"/>
        <v>0</v>
      </c>
      <c r="J459" s="417"/>
      <c r="K459" s="418"/>
      <c r="L459" s="418"/>
      <c r="M459" s="418"/>
      <c r="N459" s="418"/>
      <c r="O459" s="420"/>
      <c r="P459" s="421"/>
      <c r="Q459" s="421"/>
      <c r="R459" s="421"/>
      <c r="S459" s="421"/>
      <c r="T459" s="421"/>
      <c r="U459" s="421"/>
      <c r="V459" s="421"/>
      <c r="W459" s="421"/>
      <c r="X459" s="421"/>
      <c r="Y459" s="421"/>
      <c r="Z459" s="421"/>
      <c r="AA459" s="421"/>
      <c r="AB459" s="421"/>
      <c r="AC459" s="421"/>
      <c r="AD459" s="421"/>
      <c r="AE459" s="421"/>
      <c r="AF459" s="421"/>
    </row>
    <row r="460" ht="15.75" customHeight="1">
      <c r="A460" s="440"/>
      <c r="B460" s="84" t="str">
        <f>IF(ISTEXT(A460),SUMIF('Codified Game Plan'!$A$3:$A$477,'Sales Forecast'!A460,'Codified Game Plan'!$F$3:$F$477),"")</f>
        <v/>
      </c>
      <c r="C460" s="430" t="str">
        <f t="array" ref="C460">IF(ISTEXT(A460),XLOOKUP($A460,'Crop Chart'!$A$5:$A$201,'Crop Chart'!$J$5:$J$201,0),"")</f>
        <v/>
      </c>
      <c r="D460" s="431" t="str">
        <f t="array" ref="D460">IF(ISTEXT(A460),XLOOKUP($A460,'Crop Chart'!$A$5:$A$201,'Crop Chart'!$L$5:$L$201,0),"")</f>
        <v/>
      </c>
      <c r="E460" s="432" t="str">
        <f t="array" ref="E460">IF(ISTEXT(A460),XLOOKUP($A460,'Crop Chart'!$A$5:$A$201,'Crop Chart'!$M$5:$M$201,0),"")</f>
        <v/>
      </c>
      <c r="F460" s="433" t="str">
        <f>IF(ISTEXT(A460),SUMIF('Codified Game Plan'!$A$3:$A$477,'Sales Forecast'!A460,'Codified Game Plan'!$J$3:$J$477),"")</f>
        <v/>
      </c>
      <c r="G460" s="431" t="str">
        <f t="shared" si="1"/>
        <v/>
      </c>
      <c r="H460" s="434" t="str">
        <f t="shared" si="2"/>
        <v/>
      </c>
      <c r="I460" s="435">
        <f t="shared" si="3"/>
        <v>0</v>
      </c>
      <c r="J460" s="417"/>
      <c r="K460" s="418"/>
      <c r="L460" s="418"/>
      <c r="M460" s="418"/>
      <c r="N460" s="418"/>
      <c r="O460" s="420"/>
      <c r="P460" s="421"/>
      <c r="Q460" s="421"/>
      <c r="R460" s="421"/>
      <c r="S460" s="421"/>
      <c r="T460" s="421"/>
      <c r="U460" s="421"/>
      <c r="V460" s="421"/>
      <c r="W460" s="421"/>
      <c r="X460" s="421"/>
      <c r="Y460" s="421"/>
      <c r="Z460" s="421"/>
      <c r="AA460" s="421"/>
      <c r="AB460" s="421"/>
      <c r="AC460" s="421"/>
      <c r="AD460" s="421"/>
      <c r="AE460" s="421"/>
      <c r="AF460" s="421"/>
    </row>
    <row r="461" ht="15.75" customHeight="1">
      <c r="A461" s="440"/>
      <c r="B461" s="84" t="str">
        <f>IF(ISTEXT(A461),SUMIF('Codified Game Plan'!$A$3:$A$477,'Sales Forecast'!A461,'Codified Game Plan'!$F$3:$F$477),"")</f>
        <v/>
      </c>
      <c r="C461" s="430" t="str">
        <f t="array" ref="C461">IF(ISTEXT(A461),XLOOKUP($A461,'Crop Chart'!$A$5:$A$201,'Crop Chart'!$J$5:$J$201,0),"")</f>
        <v/>
      </c>
      <c r="D461" s="431" t="str">
        <f t="array" ref="D461">IF(ISTEXT(A461),XLOOKUP($A461,'Crop Chart'!$A$5:$A$201,'Crop Chart'!$L$5:$L$201,0),"")</f>
        <v/>
      </c>
      <c r="E461" s="432" t="str">
        <f t="array" ref="E461">IF(ISTEXT(A461),XLOOKUP($A461,'Crop Chart'!$A$5:$A$201,'Crop Chart'!$M$5:$M$201,0),"")</f>
        <v/>
      </c>
      <c r="F461" s="433" t="str">
        <f>IF(ISTEXT(A461),SUMIF('Codified Game Plan'!$A$3:$A$477,'Sales Forecast'!A461,'Codified Game Plan'!$J$3:$J$477),"")</f>
        <v/>
      </c>
      <c r="G461" s="431" t="str">
        <f t="shared" si="1"/>
        <v/>
      </c>
      <c r="H461" s="434" t="str">
        <f t="shared" si="2"/>
        <v/>
      </c>
      <c r="I461" s="435">
        <f t="shared" si="3"/>
        <v>0</v>
      </c>
      <c r="J461" s="417"/>
      <c r="K461" s="418"/>
      <c r="L461" s="418"/>
      <c r="M461" s="418"/>
      <c r="N461" s="418"/>
      <c r="O461" s="420"/>
      <c r="P461" s="421"/>
      <c r="Q461" s="421"/>
      <c r="R461" s="421"/>
      <c r="S461" s="421"/>
      <c r="T461" s="421"/>
      <c r="U461" s="421"/>
      <c r="V461" s="421"/>
      <c r="W461" s="421"/>
      <c r="X461" s="421"/>
      <c r="Y461" s="421"/>
      <c r="Z461" s="421"/>
      <c r="AA461" s="421"/>
      <c r="AB461" s="421"/>
      <c r="AC461" s="421"/>
      <c r="AD461" s="421"/>
      <c r="AE461" s="421"/>
      <c r="AF461" s="421"/>
    </row>
    <row r="462" ht="15.75" customHeight="1">
      <c r="A462" s="440"/>
      <c r="B462" s="84" t="str">
        <f>IF(ISTEXT(A462),SUMIF('Codified Game Plan'!$A$3:$A$477,'Sales Forecast'!A462,'Codified Game Plan'!$F$3:$F$477),"")</f>
        <v/>
      </c>
      <c r="C462" s="430" t="str">
        <f t="array" ref="C462">IF(ISTEXT(A462),XLOOKUP($A462,'Crop Chart'!$A$5:$A$201,'Crop Chart'!$J$5:$J$201,0),"")</f>
        <v/>
      </c>
      <c r="D462" s="431" t="str">
        <f t="array" ref="D462">IF(ISTEXT(A462),XLOOKUP($A462,'Crop Chart'!$A$5:$A$201,'Crop Chart'!$L$5:$L$201,0),"")</f>
        <v/>
      </c>
      <c r="E462" s="432" t="str">
        <f t="array" ref="E462">IF(ISTEXT(A462),XLOOKUP($A462,'Crop Chart'!$A$5:$A$201,'Crop Chart'!$M$5:$M$201,0),"")</f>
        <v/>
      </c>
      <c r="F462" s="433" t="str">
        <f>IF(ISTEXT(A462),SUMIF('Codified Game Plan'!$A$3:$A$477,'Sales Forecast'!A462,'Codified Game Plan'!$J$3:$J$477),"")</f>
        <v/>
      </c>
      <c r="G462" s="431" t="str">
        <f t="shared" si="1"/>
        <v/>
      </c>
      <c r="H462" s="434" t="str">
        <f t="shared" si="2"/>
        <v/>
      </c>
      <c r="I462" s="435">
        <f t="shared" si="3"/>
        <v>0</v>
      </c>
      <c r="J462" s="417"/>
      <c r="K462" s="418"/>
      <c r="L462" s="418"/>
      <c r="M462" s="418"/>
      <c r="N462" s="418"/>
      <c r="O462" s="420"/>
      <c r="P462" s="421"/>
      <c r="Q462" s="421"/>
      <c r="R462" s="421"/>
      <c r="S462" s="421"/>
      <c r="T462" s="421"/>
      <c r="U462" s="421"/>
      <c r="V462" s="421"/>
      <c r="W462" s="421"/>
      <c r="X462" s="421"/>
      <c r="Y462" s="421"/>
      <c r="Z462" s="421"/>
      <c r="AA462" s="421"/>
      <c r="AB462" s="421"/>
      <c r="AC462" s="421"/>
      <c r="AD462" s="421"/>
      <c r="AE462" s="421"/>
      <c r="AF462" s="421"/>
    </row>
    <row r="463" ht="15.75" customHeight="1">
      <c r="A463" s="441"/>
      <c r="B463" s="442" t="str">
        <f>IF(ISTEXT(A463),SUMIF('Codified Game Plan'!$A$3:$A$477,'Sales Forecast'!A463,'Codified Game Plan'!$F$3:$F$477),"")</f>
        <v/>
      </c>
      <c r="C463" s="443" t="str">
        <f t="array" ref="C463">IF(ISTEXT(A463),XLOOKUP($A463,'Crop Chart'!$A$5:$A$201,'Crop Chart'!$J$5:$J$201,0),"")</f>
        <v/>
      </c>
      <c r="D463" s="444" t="str">
        <f t="array" ref="D463">IF(ISTEXT(A463),XLOOKUP($A463,'Crop Chart'!$A$5:$A$201,'Crop Chart'!$L$5:$L$201,0),"")</f>
        <v/>
      </c>
      <c r="E463" s="445" t="str">
        <f t="array" ref="E463">IF(ISTEXT(A463),XLOOKUP($A463,'Crop Chart'!$A$5:$A$201,'Crop Chart'!$M$5:$M$201,0),"")</f>
        <v/>
      </c>
      <c r="F463" s="446" t="str">
        <f>IF(ISTEXT(A463),SUMIF('Codified Game Plan'!$A$3:$A$477,'Sales Forecast'!A463,'Codified Game Plan'!$J$3:$J$477),"")</f>
        <v/>
      </c>
      <c r="G463" s="444" t="str">
        <f t="shared" si="1"/>
        <v/>
      </c>
      <c r="H463" s="447" t="str">
        <f t="shared" si="2"/>
        <v/>
      </c>
      <c r="I463" s="448">
        <f t="shared" si="3"/>
        <v>0</v>
      </c>
      <c r="J463" s="417"/>
      <c r="K463" s="418"/>
      <c r="L463" s="418"/>
      <c r="M463" s="418"/>
      <c r="N463" s="418"/>
      <c r="O463" s="420"/>
      <c r="P463" s="421"/>
      <c r="Q463" s="421"/>
      <c r="R463" s="421"/>
      <c r="S463" s="421"/>
      <c r="T463" s="421"/>
      <c r="U463" s="421"/>
      <c r="V463" s="421"/>
      <c r="W463" s="421"/>
      <c r="X463" s="421"/>
      <c r="Y463" s="421"/>
      <c r="Z463" s="421"/>
      <c r="AA463" s="421"/>
      <c r="AB463" s="421"/>
      <c r="AC463" s="421"/>
      <c r="AD463" s="421"/>
      <c r="AE463" s="421"/>
      <c r="AF463" s="421"/>
    </row>
    <row r="464" ht="15.75" customHeight="1">
      <c r="A464" s="449"/>
      <c r="B464" s="450"/>
      <c r="C464" s="451"/>
      <c r="D464" s="452"/>
      <c r="E464" s="453"/>
      <c r="F464" s="454"/>
      <c r="G464" s="452"/>
      <c r="H464" s="455"/>
      <c r="I464" s="456"/>
      <c r="J464" s="417"/>
      <c r="K464" s="418"/>
      <c r="L464" s="418"/>
      <c r="M464" s="418"/>
      <c r="N464" s="418"/>
      <c r="O464" s="420"/>
      <c r="P464" s="421"/>
      <c r="Q464" s="421"/>
      <c r="R464" s="421"/>
      <c r="S464" s="421"/>
      <c r="T464" s="421"/>
      <c r="U464" s="421"/>
      <c r="V464" s="421"/>
      <c r="W464" s="421"/>
      <c r="X464" s="421"/>
      <c r="Y464" s="421"/>
      <c r="Z464" s="421"/>
      <c r="AA464" s="421"/>
      <c r="AB464" s="421"/>
      <c r="AC464" s="421"/>
      <c r="AD464" s="421"/>
      <c r="AE464" s="421"/>
      <c r="AF464" s="421"/>
    </row>
    <row r="465" ht="15.75" customHeight="1">
      <c r="A465" s="457"/>
      <c r="B465" s="458"/>
      <c r="C465" s="459"/>
      <c r="D465" s="460"/>
      <c r="E465" s="461"/>
      <c r="F465" s="462"/>
      <c r="G465" s="460"/>
      <c r="H465" s="463"/>
      <c r="I465" s="464"/>
      <c r="J465" s="417"/>
      <c r="K465" s="418"/>
      <c r="L465" s="418"/>
      <c r="M465" s="418"/>
      <c r="N465" s="418"/>
      <c r="O465" s="420"/>
      <c r="P465" s="421"/>
      <c r="Q465" s="421"/>
      <c r="R465" s="421"/>
      <c r="S465" s="421"/>
      <c r="T465" s="421"/>
      <c r="U465" s="421"/>
      <c r="V465" s="421"/>
      <c r="W465" s="421"/>
      <c r="X465" s="421"/>
      <c r="Y465" s="421"/>
      <c r="Z465" s="421"/>
      <c r="AA465" s="421"/>
      <c r="AB465" s="421"/>
      <c r="AC465" s="421"/>
      <c r="AD465" s="421"/>
      <c r="AE465" s="421"/>
      <c r="AF465" s="421"/>
    </row>
    <row r="466" ht="15.75" customHeight="1">
      <c r="A466" s="457"/>
      <c r="B466" s="458"/>
      <c r="C466" s="459"/>
      <c r="D466" s="460"/>
      <c r="E466" s="461"/>
      <c r="F466" s="462"/>
      <c r="G466" s="460"/>
      <c r="H466" s="463"/>
      <c r="I466" s="464"/>
      <c r="J466" s="417"/>
      <c r="K466" s="418"/>
      <c r="L466" s="418"/>
      <c r="M466" s="418"/>
      <c r="N466" s="418"/>
      <c r="O466" s="420"/>
      <c r="P466" s="421"/>
      <c r="Q466" s="421"/>
      <c r="R466" s="421"/>
      <c r="S466" s="421"/>
      <c r="T466" s="421"/>
      <c r="U466" s="421"/>
      <c r="V466" s="421"/>
      <c r="W466" s="421"/>
      <c r="X466" s="421"/>
      <c r="Y466" s="421"/>
      <c r="Z466" s="421"/>
      <c r="AA466" s="421"/>
      <c r="AB466" s="421"/>
      <c r="AC466" s="421"/>
      <c r="AD466" s="421"/>
      <c r="AE466" s="421"/>
      <c r="AF466" s="421"/>
    </row>
    <row r="467" ht="15.75" customHeight="1">
      <c r="A467" s="457"/>
      <c r="B467" s="458"/>
      <c r="C467" s="459"/>
      <c r="D467" s="460"/>
      <c r="E467" s="461"/>
      <c r="F467" s="462"/>
      <c r="G467" s="460"/>
      <c r="H467" s="463"/>
      <c r="I467" s="464"/>
      <c r="J467" s="417"/>
      <c r="K467" s="418"/>
      <c r="L467" s="418"/>
      <c r="M467" s="418"/>
      <c r="N467" s="418"/>
      <c r="O467" s="420"/>
      <c r="P467" s="421"/>
      <c r="Q467" s="421"/>
      <c r="R467" s="421"/>
      <c r="S467" s="421"/>
      <c r="T467" s="421"/>
      <c r="U467" s="421"/>
      <c r="V467" s="421"/>
      <c r="W467" s="421"/>
      <c r="X467" s="421"/>
      <c r="Y467" s="421"/>
      <c r="Z467" s="421"/>
      <c r="AA467" s="421"/>
      <c r="AB467" s="421"/>
      <c r="AC467" s="421"/>
      <c r="AD467" s="421"/>
      <c r="AE467" s="421"/>
      <c r="AF467" s="421"/>
    </row>
    <row r="468" ht="15.75" customHeight="1">
      <c r="A468" s="457"/>
      <c r="B468" s="458"/>
      <c r="C468" s="459"/>
      <c r="D468" s="460"/>
      <c r="E468" s="461"/>
      <c r="F468" s="462"/>
      <c r="G468" s="460"/>
      <c r="H468" s="463"/>
      <c r="I468" s="464"/>
      <c r="J468" s="417"/>
      <c r="K468" s="418"/>
      <c r="L468" s="418"/>
      <c r="M468" s="418"/>
      <c r="N468" s="418"/>
      <c r="O468" s="420"/>
      <c r="P468" s="421"/>
      <c r="Q468" s="421"/>
      <c r="R468" s="421"/>
      <c r="S468" s="421"/>
      <c r="T468" s="421"/>
      <c r="U468" s="421"/>
      <c r="V468" s="421"/>
      <c r="W468" s="421"/>
      <c r="X468" s="421"/>
      <c r="Y468" s="421"/>
      <c r="Z468" s="421"/>
      <c r="AA468" s="421"/>
      <c r="AB468" s="421"/>
      <c r="AC468" s="421"/>
      <c r="AD468" s="421"/>
      <c r="AE468" s="421"/>
      <c r="AF468" s="421"/>
    </row>
    <row r="469" ht="15.75" customHeight="1">
      <c r="A469" s="457"/>
      <c r="B469" s="458"/>
      <c r="C469" s="459"/>
      <c r="D469" s="460"/>
      <c r="E469" s="461"/>
      <c r="F469" s="462"/>
      <c r="G469" s="460"/>
      <c r="H469" s="463"/>
      <c r="I469" s="464"/>
      <c r="J469" s="417"/>
      <c r="K469" s="418"/>
      <c r="L469" s="418"/>
      <c r="M469" s="418"/>
      <c r="N469" s="418"/>
      <c r="O469" s="420"/>
      <c r="P469" s="421"/>
      <c r="Q469" s="421"/>
      <c r="R469" s="421"/>
      <c r="S469" s="421"/>
      <c r="T469" s="421"/>
      <c r="U469" s="421"/>
      <c r="V469" s="421"/>
      <c r="W469" s="421"/>
      <c r="X469" s="421"/>
      <c r="Y469" s="421"/>
      <c r="Z469" s="421"/>
      <c r="AA469" s="421"/>
      <c r="AB469" s="421"/>
      <c r="AC469" s="421"/>
      <c r="AD469" s="421"/>
      <c r="AE469" s="421"/>
      <c r="AF469" s="421"/>
    </row>
    <row r="470" ht="15.75" customHeight="1">
      <c r="A470" s="457"/>
      <c r="B470" s="458"/>
      <c r="C470" s="459"/>
      <c r="D470" s="460"/>
      <c r="E470" s="461"/>
      <c r="F470" s="462"/>
      <c r="G470" s="460"/>
      <c r="H470" s="463"/>
      <c r="I470" s="464"/>
      <c r="J470" s="417"/>
      <c r="K470" s="418"/>
      <c r="L470" s="418"/>
      <c r="M470" s="418"/>
      <c r="N470" s="418"/>
      <c r="O470" s="420"/>
      <c r="P470" s="421"/>
      <c r="Q470" s="421"/>
      <c r="R470" s="421"/>
      <c r="S470" s="421"/>
      <c r="T470" s="421"/>
      <c r="U470" s="421"/>
      <c r="V470" s="421"/>
      <c r="W470" s="421"/>
      <c r="X470" s="421"/>
      <c r="Y470" s="421"/>
      <c r="Z470" s="421"/>
      <c r="AA470" s="421"/>
      <c r="AB470" s="421"/>
      <c r="AC470" s="421"/>
      <c r="AD470" s="421"/>
      <c r="AE470" s="421"/>
      <c r="AF470" s="421"/>
    </row>
    <row r="471" ht="15.75" customHeight="1">
      <c r="A471" s="457"/>
      <c r="B471" s="458"/>
      <c r="C471" s="459"/>
      <c r="D471" s="460"/>
      <c r="E471" s="461"/>
      <c r="F471" s="462"/>
      <c r="G471" s="460"/>
      <c r="H471" s="463"/>
      <c r="I471" s="464"/>
      <c r="J471" s="417"/>
      <c r="K471" s="418"/>
      <c r="L471" s="418"/>
      <c r="M471" s="418"/>
      <c r="N471" s="418"/>
      <c r="O471" s="420"/>
      <c r="P471" s="421"/>
      <c r="Q471" s="421"/>
      <c r="R471" s="421"/>
      <c r="S471" s="421"/>
      <c r="T471" s="421"/>
      <c r="U471" s="421"/>
      <c r="V471" s="421"/>
      <c r="W471" s="421"/>
      <c r="X471" s="421"/>
      <c r="Y471" s="421"/>
      <c r="Z471" s="421"/>
      <c r="AA471" s="421"/>
      <c r="AB471" s="421"/>
      <c r="AC471" s="421"/>
      <c r="AD471" s="421"/>
      <c r="AE471" s="421"/>
      <c r="AF471" s="421"/>
    </row>
    <row r="472" ht="15.75" customHeight="1">
      <c r="A472" s="457"/>
      <c r="B472" s="458"/>
      <c r="C472" s="459"/>
      <c r="D472" s="460"/>
      <c r="E472" s="461"/>
      <c r="F472" s="462"/>
      <c r="G472" s="460"/>
      <c r="H472" s="463"/>
      <c r="I472" s="464"/>
      <c r="J472" s="417"/>
      <c r="K472" s="418"/>
      <c r="L472" s="418"/>
      <c r="M472" s="418"/>
      <c r="N472" s="418"/>
      <c r="O472" s="420"/>
      <c r="P472" s="421"/>
      <c r="Q472" s="421"/>
      <c r="R472" s="421"/>
      <c r="S472" s="421"/>
      <c r="T472" s="421"/>
      <c r="U472" s="421"/>
      <c r="V472" s="421"/>
      <c r="W472" s="421"/>
      <c r="X472" s="421"/>
      <c r="Y472" s="421"/>
      <c r="Z472" s="421"/>
      <c r="AA472" s="421"/>
      <c r="AB472" s="421"/>
      <c r="AC472" s="421"/>
      <c r="AD472" s="421"/>
      <c r="AE472" s="421"/>
      <c r="AF472" s="421"/>
    </row>
    <row r="473" ht="15.75" customHeight="1">
      <c r="A473" s="457"/>
      <c r="B473" s="458"/>
      <c r="C473" s="459"/>
      <c r="D473" s="460"/>
      <c r="E473" s="461"/>
      <c r="F473" s="462"/>
      <c r="G473" s="460"/>
      <c r="H473" s="463"/>
      <c r="I473" s="464"/>
      <c r="J473" s="417"/>
      <c r="K473" s="418"/>
      <c r="L473" s="418"/>
      <c r="M473" s="418"/>
      <c r="N473" s="418"/>
      <c r="O473" s="420"/>
      <c r="P473" s="421"/>
      <c r="Q473" s="421"/>
      <c r="R473" s="421"/>
      <c r="S473" s="421"/>
      <c r="T473" s="421"/>
      <c r="U473" s="421"/>
      <c r="V473" s="421"/>
      <c r="W473" s="421"/>
      <c r="X473" s="421"/>
      <c r="Y473" s="421"/>
      <c r="Z473" s="421"/>
      <c r="AA473" s="421"/>
      <c r="AB473" s="421"/>
      <c r="AC473" s="421"/>
      <c r="AD473" s="421"/>
      <c r="AE473" s="421"/>
      <c r="AF473" s="421"/>
    </row>
    <row r="474" ht="15.75" customHeight="1">
      <c r="A474" s="457"/>
      <c r="B474" s="458"/>
      <c r="C474" s="459"/>
      <c r="D474" s="460"/>
      <c r="E474" s="461"/>
      <c r="F474" s="462"/>
      <c r="G474" s="460"/>
      <c r="H474" s="463"/>
      <c r="I474" s="464"/>
      <c r="J474" s="417"/>
      <c r="K474" s="418"/>
      <c r="L474" s="418"/>
      <c r="M474" s="418"/>
      <c r="N474" s="418"/>
      <c r="O474" s="420"/>
      <c r="P474" s="421"/>
      <c r="Q474" s="421"/>
      <c r="R474" s="421"/>
      <c r="S474" s="421"/>
      <c r="T474" s="421"/>
      <c r="U474" s="421"/>
      <c r="V474" s="421"/>
      <c r="W474" s="421"/>
      <c r="X474" s="421"/>
      <c r="Y474" s="421"/>
      <c r="Z474" s="421"/>
      <c r="AA474" s="421"/>
      <c r="AB474" s="421"/>
      <c r="AC474" s="421"/>
      <c r="AD474" s="421"/>
      <c r="AE474" s="421"/>
      <c r="AF474" s="421"/>
    </row>
    <row r="475" ht="15.75" customHeight="1">
      <c r="A475" s="457"/>
      <c r="B475" s="458"/>
      <c r="C475" s="459"/>
      <c r="D475" s="460"/>
      <c r="E475" s="461"/>
      <c r="F475" s="462"/>
      <c r="G475" s="460"/>
      <c r="H475" s="463"/>
      <c r="I475" s="464"/>
      <c r="J475" s="417"/>
      <c r="K475" s="418"/>
      <c r="L475" s="418"/>
      <c r="M475" s="418"/>
      <c r="N475" s="418"/>
      <c r="O475" s="420"/>
      <c r="P475" s="421"/>
      <c r="Q475" s="421"/>
      <c r="R475" s="421"/>
      <c r="S475" s="421"/>
      <c r="T475" s="421"/>
      <c r="U475" s="421"/>
      <c r="V475" s="421"/>
      <c r="W475" s="421"/>
      <c r="X475" s="421"/>
      <c r="Y475" s="421"/>
      <c r="Z475" s="421"/>
      <c r="AA475" s="421"/>
      <c r="AB475" s="421"/>
      <c r="AC475" s="421"/>
      <c r="AD475" s="421"/>
      <c r="AE475" s="421"/>
      <c r="AF475" s="421"/>
    </row>
    <row r="476" ht="15.75" customHeight="1">
      <c r="A476" s="457"/>
      <c r="B476" s="458"/>
      <c r="C476" s="459"/>
      <c r="D476" s="460"/>
      <c r="E476" s="461"/>
      <c r="F476" s="462"/>
      <c r="G476" s="460"/>
      <c r="H476" s="463"/>
      <c r="I476" s="464"/>
      <c r="J476" s="417"/>
      <c r="K476" s="418"/>
      <c r="L476" s="418"/>
      <c r="M476" s="418"/>
      <c r="N476" s="418"/>
      <c r="O476" s="420"/>
      <c r="P476" s="421"/>
      <c r="Q476" s="421"/>
      <c r="R476" s="421"/>
      <c r="S476" s="421"/>
      <c r="T476" s="421"/>
      <c r="U476" s="421"/>
      <c r="V476" s="421"/>
      <c r="W476" s="421"/>
      <c r="X476" s="421"/>
      <c r="Y476" s="421"/>
      <c r="Z476" s="421"/>
      <c r="AA476" s="421"/>
      <c r="AB476" s="421"/>
      <c r="AC476" s="421"/>
      <c r="AD476" s="421"/>
      <c r="AE476" s="421"/>
      <c r="AF476" s="421"/>
    </row>
    <row r="477" ht="15.75" customHeight="1">
      <c r="A477" s="457"/>
      <c r="B477" s="458"/>
      <c r="C477" s="459"/>
      <c r="D477" s="460"/>
      <c r="E477" s="461"/>
      <c r="F477" s="462"/>
      <c r="G477" s="460"/>
      <c r="H477" s="463"/>
      <c r="I477" s="464"/>
      <c r="J477" s="417"/>
      <c r="K477" s="418"/>
      <c r="L477" s="418"/>
      <c r="M477" s="418"/>
      <c r="N477" s="418"/>
      <c r="O477" s="420"/>
      <c r="P477" s="421"/>
      <c r="Q477" s="421"/>
      <c r="R477" s="421"/>
      <c r="S477" s="421"/>
      <c r="T477" s="421"/>
      <c r="U477" s="421"/>
      <c r="V477" s="421"/>
      <c r="W477" s="421"/>
      <c r="X477" s="421"/>
      <c r="Y477" s="421"/>
      <c r="Z477" s="421"/>
      <c r="AA477" s="421"/>
      <c r="AB477" s="421"/>
      <c r="AC477" s="421"/>
      <c r="AD477" s="421"/>
      <c r="AE477" s="421"/>
      <c r="AF477" s="421"/>
    </row>
    <row r="478" ht="15.75" customHeight="1">
      <c r="A478" s="457"/>
      <c r="B478" s="458"/>
      <c r="C478" s="459"/>
      <c r="D478" s="460"/>
      <c r="E478" s="461"/>
      <c r="F478" s="462"/>
      <c r="G478" s="460"/>
      <c r="H478" s="463"/>
      <c r="I478" s="464"/>
      <c r="J478" s="417"/>
      <c r="K478" s="418"/>
      <c r="L478" s="418"/>
      <c r="M478" s="418"/>
      <c r="N478" s="418"/>
      <c r="O478" s="420"/>
      <c r="P478" s="421"/>
      <c r="Q478" s="421"/>
      <c r="R478" s="421"/>
      <c r="S478" s="421"/>
      <c r="T478" s="421"/>
      <c r="U478" s="421"/>
      <c r="V478" s="421"/>
      <c r="W478" s="421"/>
      <c r="X478" s="421"/>
      <c r="Y478" s="421"/>
      <c r="Z478" s="421"/>
      <c r="AA478" s="421"/>
      <c r="AB478" s="421"/>
      <c r="AC478" s="421"/>
      <c r="AD478" s="421"/>
      <c r="AE478" s="421"/>
      <c r="AF478" s="421"/>
    </row>
    <row r="479" ht="15.75" customHeight="1">
      <c r="A479" s="457"/>
      <c r="B479" s="458"/>
      <c r="C479" s="459"/>
      <c r="D479" s="460"/>
      <c r="E479" s="461"/>
      <c r="F479" s="462"/>
      <c r="G479" s="460"/>
      <c r="H479" s="463"/>
      <c r="I479" s="464"/>
      <c r="J479" s="417"/>
      <c r="K479" s="418"/>
      <c r="L479" s="418"/>
      <c r="M479" s="418"/>
      <c r="N479" s="418"/>
      <c r="O479" s="420"/>
      <c r="P479" s="421"/>
      <c r="Q479" s="421"/>
      <c r="R479" s="421"/>
      <c r="S479" s="421"/>
      <c r="T479" s="421"/>
      <c r="U479" s="421"/>
      <c r="V479" s="421"/>
      <c r="W479" s="421"/>
      <c r="X479" s="421"/>
      <c r="Y479" s="421"/>
      <c r="Z479" s="421"/>
      <c r="AA479" s="421"/>
      <c r="AB479" s="421"/>
      <c r="AC479" s="421"/>
      <c r="AD479" s="421"/>
      <c r="AE479" s="421"/>
      <c r="AF479" s="421"/>
    </row>
    <row r="480" ht="15.75" customHeight="1">
      <c r="A480" s="457"/>
      <c r="B480" s="458"/>
      <c r="C480" s="459"/>
      <c r="D480" s="460"/>
      <c r="E480" s="461"/>
      <c r="F480" s="462"/>
      <c r="G480" s="460"/>
      <c r="H480" s="463"/>
      <c r="I480" s="464"/>
      <c r="J480" s="417"/>
      <c r="K480" s="418"/>
      <c r="L480" s="418"/>
      <c r="M480" s="418"/>
      <c r="N480" s="418"/>
      <c r="O480" s="420"/>
      <c r="P480" s="421"/>
      <c r="Q480" s="421"/>
      <c r="R480" s="421"/>
      <c r="S480" s="421"/>
      <c r="T480" s="421"/>
      <c r="U480" s="421"/>
      <c r="V480" s="421"/>
      <c r="W480" s="421"/>
      <c r="X480" s="421"/>
      <c r="Y480" s="421"/>
      <c r="Z480" s="421"/>
      <c r="AA480" s="421"/>
      <c r="AB480" s="421"/>
      <c r="AC480" s="421"/>
      <c r="AD480" s="421"/>
      <c r="AE480" s="421"/>
      <c r="AF480" s="421"/>
    </row>
    <row r="481" ht="15.75" customHeight="1">
      <c r="A481" s="457"/>
      <c r="B481" s="458"/>
      <c r="C481" s="459"/>
      <c r="D481" s="460"/>
      <c r="E481" s="461"/>
      <c r="F481" s="462"/>
      <c r="G481" s="460"/>
      <c r="H481" s="463"/>
      <c r="I481" s="464"/>
      <c r="J481" s="417"/>
      <c r="K481" s="418"/>
      <c r="L481" s="418"/>
      <c r="M481" s="418"/>
      <c r="N481" s="418"/>
      <c r="O481" s="420"/>
      <c r="P481" s="421"/>
      <c r="Q481" s="421"/>
      <c r="R481" s="421"/>
      <c r="S481" s="421"/>
      <c r="T481" s="421"/>
      <c r="U481" s="421"/>
      <c r="V481" s="421"/>
      <c r="W481" s="421"/>
      <c r="X481" s="421"/>
      <c r="Y481" s="421"/>
      <c r="Z481" s="421"/>
      <c r="AA481" s="421"/>
      <c r="AB481" s="421"/>
      <c r="AC481" s="421"/>
      <c r="AD481" s="421"/>
      <c r="AE481" s="421"/>
      <c r="AF481" s="421"/>
    </row>
    <row r="482" ht="15.75" customHeight="1">
      <c r="A482" s="457"/>
      <c r="B482" s="458"/>
      <c r="C482" s="459"/>
      <c r="D482" s="460"/>
      <c r="E482" s="461"/>
      <c r="F482" s="462"/>
      <c r="G482" s="460"/>
      <c r="H482" s="463"/>
      <c r="I482" s="464"/>
      <c r="J482" s="417"/>
      <c r="K482" s="418"/>
      <c r="L482" s="418"/>
      <c r="M482" s="418"/>
      <c r="N482" s="418"/>
      <c r="O482" s="420"/>
      <c r="P482" s="421"/>
      <c r="Q482" s="421"/>
      <c r="R482" s="421"/>
      <c r="S482" s="421"/>
      <c r="T482" s="421"/>
      <c r="U482" s="421"/>
      <c r="V482" s="421"/>
      <c r="W482" s="421"/>
      <c r="X482" s="421"/>
      <c r="Y482" s="421"/>
      <c r="Z482" s="421"/>
      <c r="AA482" s="421"/>
      <c r="AB482" s="421"/>
      <c r="AC482" s="421"/>
      <c r="AD482" s="421"/>
      <c r="AE482" s="421"/>
      <c r="AF482" s="421"/>
    </row>
    <row r="483" ht="15.75" customHeight="1">
      <c r="A483" s="457"/>
      <c r="B483" s="458"/>
      <c r="C483" s="459"/>
      <c r="D483" s="460"/>
      <c r="E483" s="461"/>
      <c r="F483" s="462"/>
      <c r="G483" s="460"/>
      <c r="H483" s="463"/>
      <c r="I483" s="464"/>
      <c r="J483" s="417"/>
      <c r="K483" s="418"/>
      <c r="L483" s="418"/>
      <c r="M483" s="418"/>
      <c r="N483" s="418"/>
      <c r="O483" s="420"/>
      <c r="P483" s="421"/>
      <c r="Q483" s="421"/>
      <c r="R483" s="421"/>
      <c r="S483" s="421"/>
      <c r="T483" s="421"/>
      <c r="U483" s="421"/>
      <c r="V483" s="421"/>
      <c r="W483" s="421"/>
      <c r="X483" s="421"/>
      <c r="Y483" s="421"/>
      <c r="Z483" s="421"/>
      <c r="AA483" s="421"/>
      <c r="AB483" s="421"/>
      <c r="AC483" s="421"/>
      <c r="AD483" s="421"/>
      <c r="AE483" s="421"/>
      <c r="AF483" s="421"/>
    </row>
    <row r="484" ht="15.75" customHeight="1">
      <c r="A484" s="457"/>
      <c r="B484" s="458"/>
      <c r="C484" s="459"/>
      <c r="D484" s="460"/>
      <c r="E484" s="461"/>
      <c r="F484" s="462"/>
      <c r="G484" s="460"/>
      <c r="H484" s="463"/>
      <c r="I484" s="464"/>
      <c r="J484" s="417"/>
      <c r="K484" s="418"/>
      <c r="L484" s="418"/>
      <c r="M484" s="418"/>
      <c r="N484" s="418"/>
      <c r="O484" s="420"/>
      <c r="P484" s="421"/>
      <c r="Q484" s="421"/>
      <c r="R484" s="421"/>
      <c r="S484" s="421"/>
      <c r="T484" s="421"/>
      <c r="U484" s="421"/>
      <c r="V484" s="421"/>
      <c r="W484" s="421"/>
      <c r="X484" s="421"/>
      <c r="Y484" s="421"/>
      <c r="Z484" s="421"/>
      <c r="AA484" s="421"/>
      <c r="AB484" s="421"/>
      <c r="AC484" s="421"/>
      <c r="AD484" s="421"/>
      <c r="AE484" s="421"/>
      <c r="AF484" s="421"/>
    </row>
    <row r="485" ht="15.75" customHeight="1">
      <c r="A485" s="457"/>
      <c r="B485" s="458"/>
      <c r="C485" s="459"/>
      <c r="D485" s="460"/>
      <c r="E485" s="461"/>
      <c r="F485" s="462"/>
      <c r="G485" s="460"/>
      <c r="H485" s="463"/>
      <c r="I485" s="464"/>
      <c r="J485" s="417"/>
      <c r="K485" s="418"/>
      <c r="L485" s="418"/>
      <c r="M485" s="418"/>
      <c r="N485" s="418"/>
      <c r="O485" s="420"/>
      <c r="P485" s="421"/>
      <c r="Q485" s="421"/>
      <c r="R485" s="421"/>
      <c r="S485" s="421"/>
      <c r="T485" s="421"/>
      <c r="U485" s="421"/>
      <c r="V485" s="421"/>
      <c r="W485" s="421"/>
      <c r="X485" s="421"/>
      <c r="Y485" s="421"/>
      <c r="Z485" s="421"/>
      <c r="AA485" s="421"/>
      <c r="AB485" s="421"/>
      <c r="AC485" s="421"/>
      <c r="AD485" s="421"/>
      <c r="AE485" s="421"/>
      <c r="AF485" s="421"/>
    </row>
    <row r="486" ht="15.75" customHeight="1">
      <c r="A486" s="457"/>
      <c r="B486" s="458"/>
      <c r="C486" s="459"/>
      <c r="D486" s="460"/>
      <c r="E486" s="461"/>
      <c r="F486" s="462"/>
      <c r="G486" s="460"/>
      <c r="H486" s="463"/>
      <c r="I486" s="464"/>
      <c r="J486" s="417"/>
      <c r="K486" s="418"/>
      <c r="L486" s="418"/>
      <c r="M486" s="418"/>
      <c r="N486" s="418"/>
      <c r="O486" s="420"/>
      <c r="P486" s="421"/>
      <c r="Q486" s="421"/>
      <c r="R486" s="421"/>
      <c r="S486" s="421"/>
      <c r="T486" s="421"/>
      <c r="U486" s="421"/>
      <c r="V486" s="421"/>
      <c r="W486" s="421"/>
      <c r="X486" s="421"/>
      <c r="Y486" s="421"/>
      <c r="Z486" s="421"/>
      <c r="AA486" s="421"/>
      <c r="AB486" s="421"/>
      <c r="AC486" s="421"/>
      <c r="AD486" s="421"/>
      <c r="AE486" s="421"/>
      <c r="AF486" s="421"/>
    </row>
    <row r="487" ht="15.75" customHeight="1">
      <c r="A487" s="457"/>
      <c r="B487" s="458"/>
      <c r="C487" s="459"/>
      <c r="D487" s="460"/>
      <c r="E487" s="461"/>
      <c r="F487" s="462"/>
      <c r="G487" s="460"/>
      <c r="H487" s="463"/>
      <c r="I487" s="464"/>
      <c r="J487" s="417"/>
      <c r="K487" s="418"/>
      <c r="L487" s="418"/>
      <c r="M487" s="418"/>
      <c r="N487" s="418"/>
      <c r="O487" s="420"/>
      <c r="P487" s="421"/>
      <c r="Q487" s="421"/>
      <c r="R487" s="421"/>
      <c r="S487" s="421"/>
      <c r="T487" s="421"/>
      <c r="U487" s="421"/>
      <c r="V487" s="421"/>
      <c r="W487" s="421"/>
      <c r="X487" s="421"/>
      <c r="Y487" s="421"/>
      <c r="Z487" s="421"/>
      <c r="AA487" s="421"/>
      <c r="AB487" s="421"/>
      <c r="AC487" s="421"/>
      <c r="AD487" s="421"/>
      <c r="AE487" s="421"/>
      <c r="AF487" s="421"/>
    </row>
    <row r="488" ht="15.75" customHeight="1">
      <c r="A488" s="457"/>
      <c r="B488" s="458"/>
      <c r="C488" s="459"/>
      <c r="D488" s="460"/>
      <c r="E488" s="461"/>
      <c r="F488" s="462"/>
      <c r="G488" s="460"/>
      <c r="H488" s="463"/>
      <c r="I488" s="464"/>
      <c r="J488" s="417"/>
      <c r="K488" s="418"/>
      <c r="L488" s="418"/>
      <c r="M488" s="418"/>
      <c r="N488" s="418"/>
      <c r="O488" s="420"/>
      <c r="P488" s="421"/>
      <c r="Q488" s="421"/>
      <c r="R488" s="421"/>
      <c r="S488" s="421"/>
      <c r="T488" s="421"/>
      <c r="U488" s="421"/>
      <c r="V488" s="421"/>
      <c r="W488" s="421"/>
      <c r="X488" s="421"/>
      <c r="Y488" s="421"/>
      <c r="Z488" s="421"/>
      <c r="AA488" s="421"/>
      <c r="AB488" s="421"/>
      <c r="AC488" s="421"/>
      <c r="AD488" s="421"/>
      <c r="AE488" s="421"/>
      <c r="AF488" s="421"/>
    </row>
    <row r="489" ht="15.75" customHeight="1">
      <c r="A489" s="457"/>
      <c r="B489" s="458"/>
      <c r="C489" s="459"/>
      <c r="D489" s="460"/>
      <c r="E489" s="461"/>
      <c r="F489" s="462"/>
      <c r="G489" s="460"/>
      <c r="H489" s="463"/>
      <c r="I489" s="464"/>
      <c r="J489" s="417"/>
      <c r="K489" s="418"/>
      <c r="L489" s="418"/>
      <c r="M489" s="418"/>
      <c r="N489" s="418"/>
      <c r="O489" s="420"/>
      <c r="P489" s="421"/>
      <c r="Q489" s="421"/>
      <c r="R489" s="421"/>
      <c r="S489" s="421"/>
      <c r="T489" s="421"/>
      <c r="U489" s="421"/>
      <c r="V489" s="421"/>
      <c r="W489" s="421"/>
      <c r="X489" s="421"/>
      <c r="Y489" s="421"/>
      <c r="Z489" s="421"/>
      <c r="AA489" s="421"/>
      <c r="AB489" s="421"/>
      <c r="AC489" s="421"/>
      <c r="AD489" s="421"/>
      <c r="AE489" s="421"/>
      <c r="AF489" s="421"/>
    </row>
    <row r="490" ht="15.75" customHeight="1">
      <c r="A490" s="457"/>
      <c r="B490" s="458"/>
      <c r="C490" s="459"/>
      <c r="D490" s="460"/>
      <c r="E490" s="461"/>
      <c r="F490" s="462"/>
      <c r="G490" s="460"/>
      <c r="H490" s="463"/>
      <c r="I490" s="464"/>
      <c r="J490" s="417"/>
      <c r="K490" s="418"/>
      <c r="L490" s="418"/>
      <c r="M490" s="418"/>
      <c r="N490" s="418"/>
      <c r="O490" s="420"/>
      <c r="P490" s="421"/>
      <c r="Q490" s="421"/>
      <c r="R490" s="421"/>
      <c r="S490" s="421"/>
      <c r="T490" s="421"/>
      <c r="U490" s="421"/>
      <c r="V490" s="421"/>
      <c r="W490" s="421"/>
      <c r="X490" s="421"/>
      <c r="Y490" s="421"/>
      <c r="Z490" s="421"/>
      <c r="AA490" s="421"/>
      <c r="AB490" s="421"/>
      <c r="AC490" s="421"/>
      <c r="AD490" s="421"/>
      <c r="AE490" s="421"/>
      <c r="AF490" s="421"/>
    </row>
    <row r="491" ht="15.75" customHeight="1">
      <c r="A491" s="457"/>
      <c r="B491" s="458"/>
      <c r="C491" s="459"/>
      <c r="D491" s="460"/>
      <c r="E491" s="461"/>
      <c r="F491" s="462"/>
      <c r="G491" s="460"/>
      <c r="H491" s="463"/>
      <c r="I491" s="464"/>
      <c r="J491" s="417"/>
      <c r="K491" s="418"/>
      <c r="L491" s="418"/>
      <c r="M491" s="418"/>
      <c r="N491" s="418"/>
      <c r="O491" s="420"/>
      <c r="P491" s="421"/>
      <c r="Q491" s="421"/>
      <c r="R491" s="421"/>
      <c r="S491" s="421"/>
      <c r="T491" s="421"/>
      <c r="U491" s="421"/>
      <c r="V491" s="421"/>
      <c r="W491" s="421"/>
      <c r="X491" s="421"/>
      <c r="Y491" s="421"/>
      <c r="Z491" s="421"/>
      <c r="AA491" s="421"/>
      <c r="AB491" s="421"/>
      <c r="AC491" s="421"/>
      <c r="AD491" s="421"/>
      <c r="AE491" s="421"/>
      <c r="AF491" s="421"/>
    </row>
    <row r="492" ht="15.75" customHeight="1">
      <c r="A492" s="457"/>
      <c r="B492" s="458"/>
      <c r="C492" s="459"/>
      <c r="D492" s="460"/>
      <c r="E492" s="461"/>
      <c r="F492" s="462"/>
      <c r="G492" s="460"/>
      <c r="H492" s="463"/>
      <c r="I492" s="464"/>
      <c r="J492" s="417"/>
      <c r="K492" s="418"/>
      <c r="L492" s="418"/>
      <c r="M492" s="418"/>
      <c r="N492" s="418"/>
      <c r="O492" s="420"/>
      <c r="P492" s="421"/>
      <c r="Q492" s="421"/>
      <c r="R492" s="421"/>
      <c r="S492" s="421"/>
      <c r="T492" s="421"/>
      <c r="U492" s="421"/>
      <c r="V492" s="421"/>
      <c r="W492" s="421"/>
      <c r="X492" s="421"/>
      <c r="Y492" s="421"/>
      <c r="Z492" s="421"/>
      <c r="AA492" s="421"/>
      <c r="AB492" s="421"/>
      <c r="AC492" s="421"/>
      <c r="AD492" s="421"/>
      <c r="AE492" s="421"/>
      <c r="AF492" s="421"/>
    </row>
    <row r="493" ht="15.75" customHeight="1">
      <c r="A493" s="457"/>
      <c r="B493" s="458"/>
      <c r="C493" s="459"/>
      <c r="D493" s="460"/>
      <c r="E493" s="461"/>
      <c r="F493" s="462"/>
      <c r="G493" s="460"/>
      <c r="H493" s="463"/>
      <c r="I493" s="464"/>
      <c r="J493" s="417"/>
      <c r="K493" s="418"/>
      <c r="L493" s="418"/>
      <c r="M493" s="418"/>
      <c r="N493" s="418"/>
      <c r="O493" s="420"/>
      <c r="P493" s="421"/>
      <c r="Q493" s="421"/>
      <c r="R493" s="421"/>
      <c r="S493" s="421"/>
      <c r="T493" s="421"/>
      <c r="U493" s="421"/>
      <c r="V493" s="421"/>
      <c r="W493" s="421"/>
      <c r="X493" s="421"/>
      <c r="Y493" s="421"/>
      <c r="Z493" s="421"/>
      <c r="AA493" s="421"/>
      <c r="AB493" s="421"/>
      <c r="AC493" s="421"/>
      <c r="AD493" s="421"/>
      <c r="AE493" s="421"/>
      <c r="AF493" s="421"/>
    </row>
    <row r="494" ht="15.75" customHeight="1">
      <c r="A494" s="457"/>
      <c r="B494" s="458"/>
      <c r="C494" s="459"/>
      <c r="D494" s="460"/>
      <c r="E494" s="461"/>
      <c r="F494" s="462"/>
      <c r="G494" s="460"/>
      <c r="H494" s="463"/>
      <c r="I494" s="464"/>
      <c r="J494" s="417"/>
      <c r="K494" s="418"/>
      <c r="L494" s="418"/>
      <c r="M494" s="418"/>
      <c r="N494" s="418"/>
      <c r="O494" s="420"/>
      <c r="P494" s="421"/>
      <c r="Q494" s="421"/>
      <c r="R494" s="421"/>
      <c r="S494" s="421"/>
      <c r="T494" s="421"/>
      <c r="U494" s="421"/>
      <c r="V494" s="421"/>
      <c r="W494" s="421"/>
      <c r="X494" s="421"/>
      <c r="Y494" s="421"/>
      <c r="Z494" s="421"/>
      <c r="AA494" s="421"/>
      <c r="AB494" s="421"/>
      <c r="AC494" s="421"/>
      <c r="AD494" s="421"/>
      <c r="AE494" s="421"/>
      <c r="AF494" s="421"/>
    </row>
    <row r="495" ht="15.75" customHeight="1">
      <c r="A495" s="457"/>
      <c r="B495" s="458"/>
      <c r="C495" s="459"/>
      <c r="D495" s="460"/>
      <c r="E495" s="461"/>
      <c r="F495" s="462"/>
      <c r="G495" s="460"/>
      <c r="H495" s="463"/>
      <c r="I495" s="464"/>
      <c r="J495" s="417"/>
      <c r="K495" s="418"/>
      <c r="L495" s="418"/>
      <c r="M495" s="418"/>
      <c r="N495" s="418"/>
      <c r="O495" s="420"/>
      <c r="P495" s="421"/>
      <c r="Q495" s="421"/>
      <c r="R495" s="421"/>
      <c r="S495" s="421"/>
      <c r="T495" s="421"/>
      <c r="U495" s="421"/>
      <c r="V495" s="421"/>
      <c r="W495" s="421"/>
      <c r="X495" s="421"/>
      <c r="Y495" s="421"/>
      <c r="Z495" s="421"/>
      <c r="AA495" s="421"/>
      <c r="AB495" s="421"/>
      <c r="AC495" s="421"/>
      <c r="AD495" s="421"/>
      <c r="AE495" s="421"/>
      <c r="AF495" s="421"/>
    </row>
    <row r="496" ht="15.75" customHeight="1">
      <c r="A496" s="457"/>
      <c r="B496" s="458"/>
      <c r="C496" s="459"/>
      <c r="D496" s="460"/>
      <c r="E496" s="461"/>
      <c r="F496" s="462"/>
      <c r="G496" s="460"/>
      <c r="H496" s="463"/>
      <c r="I496" s="464"/>
      <c r="J496" s="417"/>
      <c r="K496" s="418"/>
      <c r="L496" s="418"/>
      <c r="M496" s="418"/>
      <c r="N496" s="418"/>
      <c r="O496" s="420"/>
      <c r="P496" s="421"/>
      <c r="Q496" s="421"/>
      <c r="R496" s="421"/>
      <c r="S496" s="421"/>
      <c r="T496" s="421"/>
      <c r="U496" s="421"/>
      <c r="V496" s="421"/>
      <c r="W496" s="421"/>
      <c r="X496" s="421"/>
      <c r="Y496" s="421"/>
      <c r="Z496" s="421"/>
      <c r="AA496" s="421"/>
      <c r="AB496" s="421"/>
      <c r="AC496" s="421"/>
      <c r="AD496" s="421"/>
      <c r="AE496" s="421"/>
      <c r="AF496" s="421"/>
    </row>
    <row r="497" ht="15.75" customHeight="1">
      <c r="A497" s="457"/>
      <c r="B497" s="458"/>
      <c r="C497" s="459"/>
      <c r="D497" s="460"/>
      <c r="E497" s="461"/>
      <c r="F497" s="462"/>
      <c r="G497" s="460"/>
      <c r="H497" s="463"/>
      <c r="I497" s="464"/>
      <c r="J497" s="417"/>
      <c r="K497" s="418"/>
      <c r="L497" s="418"/>
      <c r="M497" s="418"/>
      <c r="N497" s="418"/>
      <c r="O497" s="420"/>
      <c r="P497" s="421"/>
      <c r="Q497" s="421"/>
      <c r="R497" s="421"/>
      <c r="S497" s="421"/>
      <c r="T497" s="421"/>
      <c r="U497" s="421"/>
      <c r="V497" s="421"/>
      <c r="W497" s="421"/>
      <c r="X497" s="421"/>
      <c r="Y497" s="421"/>
      <c r="Z497" s="421"/>
      <c r="AA497" s="421"/>
      <c r="AB497" s="421"/>
      <c r="AC497" s="421"/>
      <c r="AD497" s="421"/>
      <c r="AE497" s="421"/>
      <c r="AF497" s="421"/>
    </row>
    <row r="498" ht="15.75" customHeight="1">
      <c r="A498" s="457"/>
      <c r="B498" s="458"/>
      <c r="C498" s="459"/>
      <c r="D498" s="460"/>
      <c r="E498" s="461"/>
      <c r="F498" s="462"/>
      <c r="G498" s="460"/>
      <c r="H498" s="463"/>
      <c r="I498" s="464"/>
      <c r="J498" s="417"/>
      <c r="K498" s="418"/>
      <c r="L498" s="418"/>
      <c r="M498" s="418"/>
      <c r="N498" s="418"/>
      <c r="O498" s="420"/>
      <c r="P498" s="421"/>
      <c r="Q498" s="421"/>
      <c r="R498" s="421"/>
      <c r="S498" s="421"/>
      <c r="T498" s="421"/>
      <c r="U498" s="421"/>
      <c r="V498" s="421"/>
      <c r="W498" s="421"/>
      <c r="X498" s="421"/>
      <c r="Y498" s="421"/>
      <c r="Z498" s="421"/>
      <c r="AA498" s="421"/>
      <c r="AB498" s="421"/>
      <c r="AC498" s="421"/>
      <c r="AD498" s="421"/>
      <c r="AE498" s="421"/>
      <c r="AF498" s="421"/>
    </row>
    <row r="499" ht="15.75" customHeight="1">
      <c r="A499" s="457"/>
      <c r="B499" s="458"/>
      <c r="C499" s="459"/>
      <c r="D499" s="460"/>
      <c r="E499" s="461"/>
      <c r="F499" s="462"/>
      <c r="G499" s="460"/>
      <c r="H499" s="463"/>
      <c r="I499" s="464"/>
      <c r="J499" s="417"/>
      <c r="K499" s="418"/>
      <c r="L499" s="418"/>
      <c r="M499" s="418"/>
      <c r="N499" s="418"/>
      <c r="O499" s="420"/>
      <c r="P499" s="421"/>
      <c r="Q499" s="421"/>
      <c r="R499" s="421"/>
      <c r="S499" s="421"/>
      <c r="T499" s="421"/>
      <c r="U499" s="421"/>
      <c r="V499" s="421"/>
      <c r="W499" s="421"/>
      <c r="X499" s="421"/>
      <c r="Y499" s="421"/>
      <c r="Z499" s="421"/>
      <c r="AA499" s="421"/>
      <c r="AB499" s="421"/>
      <c r="AC499" s="421"/>
      <c r="AD499" s="421"/>
      <c r="AE499" s="421"/>
      <c r="AF499" s="421"/>
    </row>
    <row r="500" ht="15.75" customHeight="1">
      <c r="A500" s="457"/>
      <c r="B500" s="458"/>
      <c r="C500" s="459"/>
      <c r="D500" s="460"/>
      <c r="E500" s="461"/>
      <c r="F500" s="465"/>
      <c r="G500" s="465"/>
      <c r="H500" s="465"/>
      <c r="I500" s="464"/>
      <c r="J500" s="417"/>
      <c r="K500" s="418"/>
      <c r="L500" s="418"/>
      <c r="M500" s="418"/>
      <c r="N500" s="418"/>
      <c r="O500" s="420"/>
      <c r="P500" s="421"/>
      <c r="Q500" s="421"/>
      <c r="R500" s="421"/>
      <c r="S500" s="421"/>
      <c r="T500" s="421"/>
      <c r="U500" s="421"/>
      <c r="V500" s="421"/>
      <c r="W500" s="421"/>
      <c r="X500" s="421"/>
      <c r="Y500" s="421"/>
      <c r="Z500" s="421"/>
      <c r="AA500" s="421"/>
      <c r="AB500" s="421"/>
      <c r="AC500" s="421"/>
      <c r="AD500" s="421"/>
      <c r="AE500" s="421"/>
      <c r="AF500" s="421"/>
    </row>
    <row r="501" ht="15.75" customHeight="1">
      <c r="A501" s="457"/>
      <c r="B501" s="458"/>
      <c r="C501" s="459"/>
      <c r="D501" s="460"/>
      <c r="E501" s="461"/>
      <c r="F501" s="465"/>
      <c r="G501" s="465"/>
      <c r="H501" s="465"/>
      <c r="I501" s="464"/>
      <c r="J501" s="417"/>
      <c r="K501" s="418"/>
      <c r="L501" s="418"/>
      <c r="M501" s="418"/>
      <c r="N501" s="418"/>
      <c r="O501" s="420"/>
      <c r="P501" s="421"/>
      <c r="Q501" s="421"/>
      <c r="R501" s="421"/>
      <c r="S501" s="421"/>
      <c r="T501" s="421"/>
      <c r="U501" s="421"/>
      <c r="V501" s="421"/>
      <c r="W501" s="421"/>
      <c r="X501" s="421"/>
      <c r="Y501" s="421"/>
      <c r="Z501" s="421"/>
      <c r="AA501" s="421"/>
      <c r="AB501" s="421"/>
      <c r="AC501" s="421"/>
      <c r="AD501" s="421"/>
      <c r="AE501" s="421"/>
      <c r="AF501" s="421"/>
    </row>
    <row r="502" ht="15.75" customHeight="1">
      <c r="A502" s="457"/>
      <c r="B502" s="458"/>
      <c r="C502" s="459"/>
      <c r="D502" s="460"/>
      <c r="E502" s="461"/>
      <c r="F502" s="465"/>
      <c r="G502" s="465"/>
      <c r="H502" s="465"/>
      <c r="I502" s="464"/>
      <c r="J502" s="417"/>
      <c r="K502" s="418"/>
      <c r="L502" s="418"/>
      <c r="M502" s="418"/>
      <c r="N502" s="418"/>
      <c r="O502" s="420"/>
      <c r="P502" s="421"/>
      <c r="Q502" s="421"/>
      <c r="R502" s="421"/>
      <c r="S502" s="421"/>
      <c r="T502" s="421"/>
      <c r="U502" s="421"/>
      <c r="V502" s="421"/>
      <c r="W502" s="421"/>
      <c r="X502" s="421"/>
      <c r="Y502" s="421"/>
      <c r="Z502" s="421"/>
      <c r="AA502" s="421"/>
      <c r="AB502" s="421"/>
      <c r="AC502" s="421"/>
      <c r="AD502" s="421"/>
      <c r="AE502" s="421"/>
      <c r="AF502" s="421"/>
    </row>
    <row r="503" ht="15.75" customHeight="1">
      <c r="A503" s="457"/>
      <c r="B503" s="458"/>
      <c r="C503" s="459"/>
      <c r="D503" s="460"/>
      <c r="E503" s="461"/>
      <c r="F503" s="465"/>
      <c r="G503" s="465"/>
      <c r="H503" s="465"/>
      <c r="I503" s="464"/>
      <c r="J503" s="417"/>
      <c r="K503" s="418"/>
      <c r="L503" s="418"/>
      <c r="M503" s="418"/>
      <c r="N503" s="418"/>
      <c r="O503" s="420"/>
      <c r="P503" s="421"/>
      <c r="Q503" s="421"/>
      <c r="R503" s="421"/>
      <c r="S503" s="421"/>
      <c r="T503" s="421"/>
      <c r="U503" s="421"/>
      <c r="V503" s="421"/>
      <c r="W503" s="421"/>
      <c r="X503" s="421"/>
      <c r="Y503" s="421"/>
      <c r="Z503" s="421"/>
      <c r="AA503" s="421"/>
      <c r="AB503" s="421"/>
      <c r="AC503" s="421"/>
      <c r="AD503" s="421"/>
      <c r="AE503" s="421"/>
      <c r="AF503" s="421"/>
    </row>
    <row r="504" ht="15.75" customHeight="1">
      <c r="A504" s="457"/>
      <c r="B504" s="458"/>
      <c r="C504" s="459"/>
      <c r="D504" s="460"/>
      <c r="E504" s="461"/>
      <c r="F504" s="465"/>
      <c r="G504" s="465"/>
      <c r="H504" s="465"/>
      <c r="I504" s="464"/>
      <c r="J504" s="417"/>
      <c r="K504" s="418"/>
      <c r="L504" s="418"/>
      <c r="M504" s="418"/>
      <c r="N504" s="418"/>
      <c r="O504" s="420"/>
      <c r="P504" s="421"/>
      <c r="Q504" s="421"/>
      <c r="R504" s="421"/>
      <c r="S504" s="421"/>
      <c r="T504" s="421"/>
      <c r="U504" s="421"/>
      <c r="V504" s="421"/>
      <c r="W504" s="421"/>
      <c r="X504" s="421"/>
      <c r="Y504" s="421"/>
      <c r="Z504" s="421"/>
      <c r="AA504" s="421"/>
      <c r="AB504" s="421"/>
      <c r="AC504" s="421"/>
      <c r="AD504" s="421"/>
      <c r="AE504" s="421"/>
      <c r="AF504" s="421"/>
    </row>
    <row r="505" ht="15.75" customHeight="1">
      <c r="A505" s="457"/>
      <c r="B505" s="458"/>
      <c r="C505" s="459"/>
      <c r="D505" s="460"/>
      <c r="E505" s="461"/>
      <c r="F505" s="465"/>
      <c r="G505" s="465"/>
      <c r="H505" s="465"/>
      <c r="I505" s="464"/>
      <c r="J505" s="417"/>
      <c r="K505" s="418"/>
      <c r="L505" s="418"/>
      <c r="M505" s="418"/>
      <c r="N505" s="418"/>
      <c r="O505" s="420"/>
      <c r="P505" s="421"/>
      <c r="Q505" s="421"/>
      <c r="R505" s="421"/>
      <c r="S505" s="421"/>
      <c r="T505" s="421"/>
      <c r="U505" s="421"/>
      <c r="V505" s="421"/>
      <c r="W505" s="421"/>
      <c r="X505" s="421"/>
      <c r="Y505" s="421"/>
      <c r="Z505" s="421"/>
      <c r="AA505" s="421"/>
      <c r="AB505" s="421"/>
      <c r="AC505" s="421"/>
      <c r="AD505" s="421"/>
      <c r="AE505" s="421"/>
      <c r="AF505" s="421"/>
    </row>
    <row r="506" ht="15.75" customHeight="1">
      <c r="A506" s="457"/>
      <c r="B506" s="458"/>
      <c r="C506" s="459"/>
      <c r="D506" s="460"/>
      <c r="E506" s="461"/>
      <c r="F506" s="465"/>
      <c r="G506" s="465"/>
      <c r="H506" s="465"/>
      <c r="I506" s="464"/>
      <c r="J506" s="417"/>
      <c r="K506" s="418"/>
      <c r="L506" s="418"/>
      <c r="M506" s="418"/>
      <c r="N506" s="418"/>
      <c r="O506" s="420"/>
      <c r="P506" s="421"/>
      <c r="Q506" s="421"/>
      <c r="R506" s="421"/>
      <c r="S506" s="421"/>
      <c r="T506" s="421"/>
      <c r="U506" s="421"/>
      <c r="V506" s="421"/>
      <c r="W506" s="421"/>
      <c r="X506" s="421"/>
      <c r="Y506" s="421"/>
      <c r="Z506" s="421"/>
      <c r="AA506" s="421"/>
      <c r="AB506" s="421"/>
      <c r="AC506" s="421"/>
      <c r="AD506" s="421"/>
      <c r="AE506" s="421"/>
      <c r="AF506" s="421"/>
    </row>
    <row r="507" ht="15.75" customHeight="1">
      <c r="A507" s="457"/>
      <c r="B507" s="458"/>
      <c r="C507" s="459"/>
      <c r="D507" s="460"/>
      <c r="E507" s="461"/>
      <c r="F507" s="465"/>
      <c r="G507" s="465"/>
      <c r="H507" s="465"/>
      <c r="I507" s="464"/>
      <c r="J507" s="417"/>
      <c r="K507" s="418"/>
      <c r="L507" s="418"/>
      <c r="M507" s="418"/>
      <c r="N507" s="418"/>
      <c r="O507" s="420"/>
      <c r="P507" s="421"/>
      <c r="Q507" s="421"/>
      <c r="R507" s="421"/>
      <c r="S507" s="421"/>
      <c r="T507" s="421"/>
      <c r="U507" s="421"/>
      <c r="V507" s="421"/>
      <c r="W507" s="421"/>
      <c r="X507" s="421"/>
      <c r="Y507" s="421"/>
      <c r="Z507" s="421"/>
      <c r="AA507" s="421"/>
      <c r="AB507" s="421"/>
      <c r="AC507" s="421"/>
      <c r="AD507" s="421"/>
      <c r="AE507" s="421"/>
      <c r="AF507" s="421"/>
    </row>
    <row r="508" ht="15.75" customHeight="1">
      <c r="A508" s="457"/>
      <c r="B508" s="458"/>
      <c r="C508" s="459"/>
      <c r="D508" s="460"/>
      <c r="E508" s="461"/>
      <c r="F508" s="465"/>
      <c r="G508" s="465"/>
      <c r="H508" s="465"/>
      <c r="I508" s="464"/>
      <c r="J508" s="417"/>
      <c r="K508" s="418"/>
      <c r="L508" s="418"/>
      <c r="M508" s="418"/>
      <c r="N508" s="418"/>
      <c r="O508" s="420"/>
      <c r="P508" s="421"/>
      <c r="Q508" s="421"/>
      <c r="R508" s="421"/>
      <c r="S508" s="421"/>
      <c r="T508" s="421"/>
      <c r="U508" s="421"/>
      <c r="V508" s="421"/>
      <c r="W508" s="421"/>
      <c r="X508" s="421"/>
      <c r="Y508" s="421"/>
      <c r="Z508" s="421"/>
      <c r="AA508" s="421"/>
      <c r="AB508" s="421"/>
      <c r="AC508" s="421"/>
      <c r="AD508" s="421"/>
      <c r="AE508" s="421"/>
      <c r="AF508" s="421"/>
    </row>
    <row r="509" ht="15.75" customHeight="1">
      <c r="A509" s="457"/>
      <c r="B509" s="458"/>
      <c r="C509" s="459"/>
      <c r="D509" s="460"/>
      <c r="E509" s="461"/>
      <c r="F509" s="465"/>
      <c r="G509" s="465"/>
      <c r="H509" s="465"/>
      <c r="I509" s="464"/>
      <c r="J509" s="417"/>
      <c r="K509" s="418"/>
      <c r="L509" s="418"/>
      <c r="M509" s="418"/>
      <c r="N509" s="418"/>
      <c r="O509" s="420"/>
      <c r="P509" s="421"/>
      <c r="Q509" s="421"/>
      <c r="R509" s="421"/>
      <c r="S509" s="421"/>
      <c r="T509" s="421"/>
      <c r="U509" s="421"/>
      <c r="V509" s="421"/>
      <c r="W509" s="421"/>
      <c r="X509" s="421"/>
      <c r="Y509" s="421"/>
      <c r="Z509" s="421"/>
      <c r="AA509" s="421"/>
      <c r="AB509" s="421"/>
      <c r="AC509" s="421"/>
      <c r="AD509" s="421"/>
      <c r="AE509" s="421"/>
      <c r="AF509" s="421"/>
    </row>
    <row r="510" ht="15.75" customHeight="1">
      <c r="A510" s="457"/>
      <c r="B510" s="458"/>
      <c r="C510" s="459"/>
      <c r="D510" s="460"/>
      <c r="E510" s="461"/>
      <c r="F510" s="465"/>
      <c r="G510" s="465"/>
      <c r="H510" s="465"/>
      <c r="I510" s="464"/>
      <c r="J510" s="417"/>
      <c r="K510" s="418"/>
      <c r="L510" s="418"/>
      <c r="M510" s="418"/>
      <c r="N510" s="418"/>
      <c r="O510" s="420"/>
      <c r="P510" s="421"/>
      <c r="Q510" s="421"/>
      <c r="R510" s="421"/>
      <c r="S510" s="421"/>
      <c r="T510" s="421"/>
      <c r="U510" s="421"/>
      <c r="V510" s="421"/>
      <c r="W510" s="421"/>
      <c r="X510" s="421"/>
      <c r="Y510" s="421"/>
      <c r="Z510" s="421"/>
      <c r="AA510" s="421"/>
      <c r="AB510" s="421"/>
      <c r="AC510" s="421"/>
      <c r="AD510" s="421"/>
      <c r="AE510" s="421"/>
      <c r="AF510" s="421"/>
    </row>
    <row r="511" ht="15.75" customHeight="1">
      <c r="A511" s="457"/>
      <c r="B511" s="458"/>
      <c r="C511" s="459"/>
      <c r="D511" s="460"/>
      <c r="E511" s="461"/>
      <c r="F511" s="465"/>
      <c r="G511" s="465"/>
      <c r="H511" s="465"/>
      <c r="I511" s="464"/>
      <c r="J511" s="417"/>
      <c r="K511" s="418"/>
      <c r="L511" s="418"/>
      <c r="M511" s="418"/>
      <c r="N511" s="418"/>
      <c r="O511" s="420"/>
      <c r="P511" s="421"/>
      <c r="Q511" s="421"/>
      <c r="R511" s="421"/>
      <c r="S511" s="421"/>
      <c r="T511" s="421"/>
      <c r="U511" s="421"/>
      <c r="V511" s="421"/>
      <c r="W511" s="421"/>
      <c r="X511" s="421"/>
      <c r="Y511" s="421"/>
      <c r="Z511" s="421"/>
      <c r="AA511" s="421"/>
      <c r="AB511" s="421"/>
      <c r="AC511" s="421"/>
      <c r="AD511" s="421"/>
      <c r="AE511" s="421"/>
      <c r="AF511" s="421"/>
    </row>
    <row r="512" ht="15.75" customHeight="1">
      <c r="A512" s="457"/>
      <c r="B512" s="458"/>
      <c r="C512" s="459"/>
      <c r="D512" s="460"/>
      <c r="E512" s="461"/>
      <c r="F512" s="465"/>
      <c r="G512" s="465"/>
      <c r="H512" s="465"/>
      <c r="I512" s="464"/>
      <c r="J512" s="417"/>
      <c r="K512" s="418"/>
      <c r="L512" s="418"/>
      <c r="M512" s="418"/>
      <c r="N512" s="418"/>
      <c r="O512" s="420"/>
      <c r="P512" s="421"/>
      <c r="Q512" s="421"/>
      <c r="R512" s="421"/>
      <c r="S512" s="421"/>
      <c r="T512" s="421"/>
      <c r="U512" s="421"/>
      <c r="V512" s="421"/>
      <c r="W512" s="421"/>
      <c r="X512" s="421"/>
      <c r="Y512" s="421"/>
      <c r="Z512" s="421"/>
      <c r="AA512" s="421"/>
      <c r="AB512" s="421"/>
      <c r="AC512" s="421"/>
      <c r="AD512" s="421"/>
      <c r="AE512" s="421"/>
      <c r="AF512" s="421"/>
    </row>
    <row r="513" ht="15.75" customHeight="1">
      <c r="A513" s="457"/>
      <c r="B513" s="458"/>
      <c r="C513" s="459"/>
      <c r="D513" s="460"/>
      <c r="E513" s="461"/>
      <c r="F513" s="465"/>
      <c r="G513" s="465"/>
      <c r="H513" s="465"/>
      <c r="I513" s="464"/>
      <c r="J513" s="417"/>
      <c r="K513" s="418"/>
      <c r="L513" s="418"/>
      <c r="M513" s="418"/>
      <c r="N513" s="418"/>
      <c r="O513" s="420"/>
      <c r="P513" s="421"/>
      <c r="Q513" s="421"/>
      <c r="R513" s="421"/>
      <c r="S513" s="421"/>
      <c r="T513" s="421"/>
      <c r="U513" s="421"/>
      <c r="V513" s="421"/>
      <c r="W513" s="421"/>
      <c r="X513" s="421"/>
      <c r="Y513" s="421"/>
      <c r="Z513" s="421"/>
      <c r="AA513" s="421"/>
      <c r="AB513" s="421"/>
      <c r="AC513" s="421"/>
      <c r="AD513" s="421"/>
      <c r="AE513" s="421"/>
      <c r="AF513" s="421"/>
    </row>
    <row r="514" ht="15.75" customHeight="1">
      <c r="A514" s="457"/>
      <c r="B514" s="458"/>
      <c r="C514" s="459"/>
      <c r="D514" s="460"/>
      <c r="E514" s="461"/>
      <c r="F514" s="465"/>
      <c r="G514" s="465"/>
      <c r="H514" s="465"/>
      <c r="I514" s="464"/>
      <c r="J514" s="417"/>
      <c r="K514" s="418"/>
      <c r="L514" s="418"/>
      <c r="M514" s="418"/>
      <c r="N514" s="418"/>
      <c r="O514" s="420"/>
      <c r="P514" s="421"/>
      <c r="Q514" s="421"/>
      <c r="R514" s="421"/>
      <c r="S514" s="421"/>
      <c r="T514" s="421"/>
      <c r="U514" s="421"/>
      <c r="V514" s="421"/>
      <c r="W514" s="421"/>
      <c r="X514" s="421"/>
      <c r="Y514" s="421"/>
      <c r="Z514" s="421"/>
      <c r="AA514" s="421"/>
      <c r="AB514" s="421"/>
      <c r="AC514" s="421"/>
      <c r="AD514" s="421"/>
      <c r="AE514" s="421"/>
      <c r="AF514" s="421"/>
    </row>
    <row r="515" ht="15.75" customHeight="1">
      <c r="A515" s="457"/>
      <c r="B515" s="458"/>
      <c r="C515" s="459"/>
      <c r="D515" s="460"/>
      <c r="E515" s="461"/>
      <c r="F515" s="465"/>
      <c r="G515" s="465"/>
      <c r="H515" s="465"/>
      <c r="I515" s="464"/>
      <c r="J515" s="417"/>
      <c r="K515" s="418"/>
      <c r="L515" s="418"/>
      <c r="M515" s="418"/>
      <c r="N515" s="418"/>
      <c r="O515" s="420"/>
      <c r="P515" s="421"/>
      <c r="Q515" s="421"/>
      <c r="R515" s="421"/>
      <c r="S515" s="421"/>
      <c r="T515" s="421"/>
      <c r="U515" s="421"/>
      <c r="V515" s="421"/>
      <c r="W515" s="421"/>
      <c r="X515" s="421"/>
      <c r="Y515" s="421"/>
      <c r="Z515" s="421"/>
      <c r="AA515" s="421"/>
      <c r="AB515" s="421"/>
      <c r="AC515" s="421"/>
      <c r="AD515" s="421"/>
      <c r="AE515" s="421"/>
      <c r="AF515" s="421"/>
    </row>
    <row r="516" ht="15.75" customHeight="1">
      <c r="A516" s="457"/>
      <c r="B516" s="458"/>
      <c r="C516" s="459"/>
      <c r="D516" s="460"/>
      <c r="E516" s="461"/>
      <c r="F516" s="465"/>
      <c r="G516" s="465"/>
      <c r="H516" s="465"/>
      <c r="I516" s="464"/>
      <c r="J516" s="417"/>
      <c r="K516" s="418"/>
      <c r="L516" s="418"/>
      <c r="M516" s="418"/>
      <c r="N516" s="418"/>
      <c r="O516" s="420"/>
      <c r="P516" s="421"/>
      <c r="Q516" s="421"/>
      <c r="R516" s="421"/>
      <c r="S516" s="421"/>
      <c r="T516" s="421"/>
      <c r="U516" s="421"/>
      <c r="V516" s="421"/>
      <c r="W516" s="421"/>
      <c r="X516" s="421"/>
      <c r="Y516" s="421"/>
      <c r="Z516" s="421"/>
      <c r="AA516" s="421"/>
      <c r="AB516" s="421"/>
      <c r="AC516" s="421"/>
      <c r="AD516" s="421"/>
      <c r="AE516" s="421"/>
      <c r="AF516" s="421"/>
    </row>
    <row r="517" ht="15.75" customHeight="1">
      <c r="A517" s="457"/>
      <c r="B517" s="458"/>
      <c r="C517" s="459"/>
      <c r="D517" s="460"/>
      <c r="E517" s="461"/>
      <c r="F517" s="465"/>
      <c r="G517" s="465"/>
      <c r="H517" s="465"/>
      <c r="I517" s="464"/>
      <c r="J517" s="417"/>
      <c r="K517" s="418"/>
      <c r="L517" s="418"/>
      <c r="M517" s="418"/>
      <c r="N517" s="418"/>
      <c r="O517" s="420"/>
      <c r="P517" s="421"/>
      <c r="Q517" s="421"/>
      <c r="R517" s="421"/>
      <c r="S517" s="421"/>
      <c r="T517" s="421"/>
      <c r="U517" s="421"/>
      <c r="V517" s="421"/>
      <c r="W517" s="421"/>
      <c r="X517" s="421"/>
      <c r="Y517" s="421"/>
      <c r="Z517" s="421"/>
      <c r="AA517" s="421"/>
      <c r="AB517" s="421"/>
      <c r="AC517" s="421"/>
      <c r="AD517" s="421"/>
      <c r="AE517" s="421"/>
      <c r="AF517" s="421"/>
    </row>
    <row r="518" ht="15.75" customHeight="1">
      <c r="A518" s="457"/>
      <c r="B518" s="458"/>
      <c r="C518" s="459"/>
      <c r="D518" s="460"/>
      <c r="E518" s="461"/>
      <c r="F518" s="465"/>
      <c r="G518" s="465"/>
      <c r="H518" s="465"/>
      <c r="I518" s="464"/>
      <c r="J518" s="417"/>
      <c r="K518" s="418"/>
      <c r="L518" s="418"/>
      <c r="M518" s="418"/>
      <c r="N518" s="418"/>
      <c r="O518" s="420"/>
      <c r="P518" s="421"/>
      <c r="Q518" s="421"/>
      <c r="R518" s="421"/>
      <c r="S518" s="421"/>
      <c r="T518" s="421"/>
      <c r="U518" s="421"/>
      <c r="V518" s="421"/>
      <c r="W518" s="421"/>
      <c r="X518" s="421"/>
      <c r="Y518" s="421"/>
      <c r="Z518" s="421"/>
      <c r="AA518" s="421"/>
      <c r="AB518" s="421"/>
      <c r="AC518" s="421"/>
      <c r="AD518" s="421"/>
      <c r="AE518" s="421"/>
      <c r="AF518" s="421"/>
    </row>
    <row r="519" ht="15.75" customHeight="1">
      <c r="A519" s="457"/>
      <c r="B519" s="458"/>
      <c r="C519" s="459"/>
      <c r="D519" s="460"/>
      <c r="E519" s="461"/>
      <c r="F519" s="465"/>
      <c r="G519" s="465"/>
      <c r="H519" s="465"/>
      <c r="I519" s="464"/>
      <c r="J519" s="417"/>
      <c r="K519" s="418"/>
      <c r="L519" s="418"/>
      <c r="M519" s="418"/>
      <c r="N519" s="418"/>
      <c r="O519" s="420"/>
      <c r="P519" s="421"/>
      <c r="Q519" s="421"/>
      <c r="R519" s="421"/>
      <c r="S519" s="421"/>
      <c r="T519" s="421"/>
      <c r="U519" s="421"/>
      <c r="V519" s="421"/>
      <c r="W519" s="421"/>
      <c r="X519" s="421"/>
      <c r="Y519" s="421"/>
      <c r="Z519" s="421"/>
      <c r="AA519" s="421"/>
      <c r="AB519" s="421"/>
      <c r="AC519" s="421"/>
      <c r="AD519" s="421"/>
      <c r="AE519" s="421"/>
      <c r="AF519" s="421"/>
    </row>
    <row r="520" ht="15.75" customHeight="1">
      <c r="A520" s="457"/>
      <c r="B520" s="458"/>
      <c r="C520" s="459"/>
      <c r="D520" s="460"/>
      <c r="E520" s="461"/>
      <c r="F520" s="465"/>
      <c r="G520" s="465"/>
      <c r="H520" s="465"/>
      <c r="I520" s="464"/>
      <c r="J520" s="417"/>
      <c r="K520" s="418"/>
      <c r="L520" s="418"/>
      <c r="M520" s="418"/>
      <c r="N520" s="418"/>
      <c r="O520" s="420"/>
      <c r="P520" s="421"/>
      <c r="Q520" s="421"/>
      <c r="R520" s="421"/>
      <c r="S520" s="421"/>
      <c r="T520" s="421"/>
      <c r="U520" s="421"/>
      <c r="V520" s="421"/>
      <c r="W520" s="421"/>
      <c r="X520" s="421"/>
      <c r="Y520" s="421"/>
      <c r="Z520" s="421"/>
      <c r="AA520" s="421"/>
      <c r="AB520" s="421"/>
      <c r="AC520" s="421"/>
      <c r="AD520" s="421"/>
      <c r="AE520" s="421"/>
      <c r="AF520" s="421"/>
    </row>
    <row r="521" ht="15.75" customHeight="1">
      <c r="A521" s="457"/>
      <c r="B521" s="458"/>
      <c r="C521" s="459"/>
      <c r="D521" s="460"/>
      <c r="E521" s="461"/>
      <c r="F521" s="465"/>
      <c r="G521" s="465"/>
      <c r="H521" s="465"/>
      <c r="I521" s="464"/>
      <c r="J521" s="417"/>
      <c r="K521" s="418"/>
      <c r="L521" s="418"/>
      <c r="M521" s="418"/>
      <c r="N521" s="418"/>
      <c r="O521" s="420"/>
      <c r="P521" s="421"/>
      <c r="Q521" s="421"/>
      <c r="R521" s="421"/>
      <c r="S521" s="421"/>
      <c r="T521" s="421"/>
      <c r="U521" s="421"/>
      <c r="V521" s="421"/>
      <c r="W521" s="421"/>
      <c r="X521" s="421"/>
      <c r="Y521" s="421"/>
      <c r="Z521" s="421"/>
      <c r="AA521" s="421"/>
      <c r="AB521" s="421"/>
      <c r="AC521" s="421"/>
      <c r="AD521" s="421"/>
      <c r="AE521" s="421"/>
      <c r="AF521" s="421"/>
    </row>
    <row r="522" ht="15.75" customHeight="1">
      <c r="A522" s="457"/>
      <c r="B522" s="458"/>
      <c r="C522" s="459"/>
      <c r="D522" s="460"/>
      <c r="E522" s="461"/>
      <c r="F522" s="465"/>
      <c r="G522" s="465"/>
      <c r="H522" s="465"/>
      <c r="I522" s="464"/>
      <c r="J522" s="417"/>
      <c r="K522" s="418"/>
      <c r="L522" s="418"/>
      <c r="M522" s="418"/>
      <c r="N522" s="418"/>
      <c r="O522" s="420"/>
      <c r="P522" s="421"/>
      <c r="Q522" s="421"/>
      <c r="R522" s="421"/>
      <c r="S522" s="421"/>
      <c r="T522" s="421"/>
      <c r="U522" s="421"/>
      <c r="V522" s="421"/>
      <c r="W522" s="421"/>
      <c r="X522" s="421"/>
      <c r="Y522" s="421"/>
      <c r="Z522" s="421"/>
      <c r="AA522" s="421"/>
      <c r="AB522" s="421"/>
      <c r="AC522" s="421"/>
      <c r="AD522" s="421"/>
      <c r="AE522" s="421"/>
      <c r="AF522" s="421"/>
    </row>
    <row r="523" ht="15.75" customHeight="1">
      <c r="A523" s="457"/>
      <c r="B523" s="458"/>
      <c r="C523" s="459"/>
      <c r="D523" s="460"/>
      <c r="E523" s="461"/>
      <c r="F523" s="465"/>
      <c r="G523" s="465"/>
      <c r="H523" s="465"/>
      <c r="I523" s="464"/>
      <c r="J523" s="417"/>
      <c r="K523" s="418"/>
      <c r="L523" s="418"/>
      <c r="M523" s="418"/>
      <c r="N523" s="418"/>
      <c r="O523" s="420"/>
      <c r="P523" s="421"/>
      <c r="Q523" s="421"/>
      <c r="R523" s="421"/>
      <c r="S523" s="421"/>
      <c r="T523" s="421"/>
      <c r="U523" s="421"/>
      <c r="V523" s="421"/>
      <c r="W523" s="421"/>
      <c r="X523" s="421"/>
      <c r="Y523" s="421"/>
      <c r="Z523" s="421"/>
      <c r="AA523" s="421"/>
      <c r="AB523" s="421"/>
      <c r="AC523" s="421"/>
      <c r="AD523" s="421"/>
      <c r="AE523" s="421"/>
      <c r="AF523" s="421"/>
    </row>
    <row r="524" ht="15.75" customHeight="1">
      <c r="A524" s="457"/>
      <c r="B524" s="458"/>
      <c r="C524" s="459"/>
      <c r="D524" s="460"/>
      <c r="E524" s="461"/>
      <c r="F524" s="465"/>
      <c r="G524" s="465"/>
      <c r="H524" s="465"/>
      <c r="I524" s="464"/>
      <c r="J524" s="417"/>
      <c r="K524" s="418"/>
      <c r="L524" s="418"/>
      <c r="M524" s="418"/>
      <c r="N524" s="418"/>
      <c r="O524" s="420"/>
      <c r="P524" s="421"/>
      <c r="Q524" s="421"/>
      <c r="R524" s="421"/>
      <c r="S524" s="421"/>
      <c r="T524" s="421"/>
      <c r="U524" s="421"/>
      <c r="V524" s="421"/>
      <c r="W524" s="421"/>
      <c r="X524" s="421"/>
      <c r="Y524" s="421"/>
      <c r="Z524" s="421"/>
      <c r="AA524" s="421"/>
      <c r="AB524" s="421"/>
      <c r="AC524" s="421"/>
      <c r="AD524" s="421"/>
      <c r="AE524" s="421"/>
      <c r="AF524" s="421"/>
    </row>
    <row r="525" ht="15.75" customHeight="1">
      <c r="A525" s="457"/>
      <c r="B525" s="458"/>
      <c r="C525" s="459"/>
      <c r="D525" s="460"/>
      <c r="E525" s="461"/>
      <c r="F525" s="465"/>
      <c r="G525" s="465"/>
      <c r="H525" s="465"/>
      <c r="I525" s="464"/>
      <c r="J525" s="417"/>
      <c r="K525" s="418"/>
      <c r="L525" s="418"/>
      <c r="M525" s="418"/>
      <c r="N525" s="418"/>
      <c r="O525" s="420"/>
      <c r="P525" s="421"/>
      <c r="Q525" s="421"/>
      <c r="R525" s="421"/>
      <c r="S525" s="421"/>
      <c r="T525" s="421"/>
      <c r="U525" s="421"/>
      <c r="V525" s="421"/>
      <c r="W525" s="421"/>
      <c r="X525" s="421"/>
      <c r="Y525" s="421"/>
      <c r="Z525" s="421"/>
      <c r="AA525" s="421"/>
      <c r="AB525" s="421"/>
      <c r="AC525" s="421"/>
      <c r="AD525" s="421"/>
      <c r="AE525" s="421"/>
      <c r="AF525" s="421"/>
    </row>
    <row r="526" ht="15.75" customHeight="1">
      <c r="A526" s="457"/>
      <c r="B526" s="458"/>
      <c r="C526" s="459"/>
      <c r="D526" s="460"/>
      <c r="E526" s="461"/>
      <c r="F526" s="465"/>
      <c r="G526" s="465"/>
      <c r="H526" s="465"/>
      <c r="I526" s="464"/>
      <c r="J526" s="417"/>
      <c r="K526" s="418"/>
      <c r="L526" s="418"/>
      <c r="M526" s="418"/>
      <c r="N526" s="418"/>
      <c r="O526" s="420"/>
      <c r="P526" s="421"/>
      <c r="Q526" s="421"/>
      <c r="R526" s="421"/>
      <c r="S526" s="421"/>
      <c r="T526" s="421"/>
      <c r="U526" s="421"/>
      <c r="V526" s="421"/>
      <c r="W526" s="421"/>
      <c r="X526" s="421"/>
      <c r="Y526" s="421"/>
      <c r="Z526" s="421"/>
      <c r="AA526" s="421"/>
      <c r="AB526" s="421"/>
      <c r="AC526" s="421"/>
      <c r="AD526" s="421"/>
      <c r="AE526" s="421"/>
      <c r="AF526" s="421"/>
    </row>
    <row r="527" ht="15.75" customHeight="1">
      <c r="A527" s="457"/>
      <c r="B527" s="458"/>
      <c r="C527" s="459"/>
      <c r="D527" s="460"/>
      <c r="E527" s="461"/>
      <c r="F527" s="465"/>
      <c r="G527" s="465"/>
      <c r="H527" s="465"/>
      <c r="I527" s="464"/>
      <c r="J527" s="417"/>
      <c r="K527" s="418"/>
      <c r="L527" s="418"/>
      <c r="M527" s="418"/>
      <c r="N527" s="418"/>
      <c r="O527" s="420"/>
      <c r="P527" s="421"/>
      <c r="Q527" s="421"/>
      <c r="R527" s="421"/>
      <c r="S527" s="421"/>
      <c r="T527" s="421"/>
      <c r="U527" s="421"/>
      <c r="V527" s="421"/>
      <c r="W527" s="421"/>
      <c r="X527" s="421"/>
      <c r="Y527" s="421"/>
      <c r="Z527" s="421"/>
      <c r="AA527" s="421"/>
      <c r="AB527" s="421"/>
      <c r="AC527" s="421"/>
      <c r="AD527" s="421"/>
      <c r="AE527" s="421"/>
      <c r="AF527" s="421"/>
    </row>
    <row r="528" ht="15.75" customHeight="1">
      <c r="A528" s="457"/>
      <c r="B528" s="458"/>
      <c r="C528" s="459"/>
      <c r="D528" s="460"/>
      <c r="E528" s="461"/>
      <c r="F528" s="465"/>
      <c r="G528" s="465"/>
      <c r="H528" s="465"/>
      <c r="I528" s="464"/>
      <c r="J528" s="417"/>
      <c r="K528" s="418"/>
      <c r="L528" s="418"/>
      <c r="M528" s="418"/>
      <c r="N528" s="418"/>
      <c r="O528" s="420"/>
      <c r="P528" s="421"/>
      <c r="Q528" s="421"/>
      <c r="R528" s="421"/>
      <c r="S528" s="421"/>
      <c r="T528" s="421"/>
      <c r="U528" s="421"/>
      <c r="V528" s="421"/>
      <c r="W528" s="421"/>
      <c r="X528" s="421"/>
      <c r="Y528" s="421"/>
      <c r="Z528" s="421"/>
      <c r="AA528" s="421"/>
      <c r="AB528" s="421"/>
      <c r="AC528" s="421"/>
      <c r="AD528" s="421"/>
      <c r="AE528" s="421"/>
      <c r="AF528" s="421"/>
    </row>
    <row r="529" ht="15.75" customHeight="1">
      <c r="A529" s="457"/>
      <c r="B529" s="458"/>
      <c r="C529" s="459"/>
      <c r="D529" s="460"/>
      <c r="E529" s="461"/>
      <c r="F529" s="465"/>
      <c r="G529" s="465"/>
      <c r="H529" s="465"/>
      <c r="I529" s="464"/>
      <c r="J529" s="417"/>
      <c r="K529" s="418"/>
      <c r="L529" s="418"/>
      <c r="M529" s="418"/>
      <c r="N529" s="418"/>
      <c r="O529" s="420"/>
      <c r="P529" s="421"/>
      <c r="Q529" s="421"/>
      <c r="R529" s="421"/>
      <c r="S529" s="421"/>
      <c r="T529" s="421"/>
      <c r="U529" s="421"/>
      <c r="V529" s="421"/>
      <c r="W529" s="421"/>
      <c r="X529" s="421"/>
      <c r="Y529" s="421"/>
      <c r="Z529" s="421"/>
      <c r="AA529" s="421"/>
      <c r="AB529" s="421"/>
      <c r="AC529" s="421"/>
      <c r="AD529" s="421"/>
      <c r="AE529" s="421"/>
      <c r="AF529" s="421"/>
    </row>
    <row r="530" ht="15.75" customHeight="1">
      <c r="A530" s="457"/>
      <c r="B530" s="458"/>
      <c r="C530" s="459"/>
      <c r="D530" s="460"/>
      <c r="E530" s="461"/>
      <c r="F530" s="465"/>
      <c r="G530" s="465"/>
      <c r="H530" s="465"/>
      <c r="I530" s="464"/>
      <c r="J530" s="417"/>
      <c r="K530" s="418"/>
      <c r="L530" s="418"/>
      <c r="M530" s="418"/>
      <c r="N530" s="418"/>
      <c r="O530" s="420"/>
      <c r="P530" s="421"/>
      <c r="Q530" s="421"/>
      <c r="R530" s="421"/>
      <c r="S530" s="421"/>
      <c r="T530" s="421"/>
      <c r="U530" s="421"/>
      <c r="V530" s="421"/>
      <c r="W530" s="421"/>
      <c r="X530" s="421"/>
      <c r="Y530" s="421"/>
      <c r="Z530" s="421"/>
      <c r="AA530" s="421"/>
      <c r="AB530" s="421"/>
      <c r="AC530" s="421"/>
      <c r="AD530" s="421"/>
      <c r="AE530" s="421"/>
      <c r="AF530" s="421"/>
    </row>
    <row r="531" ht="15.75" customHeight="1">
      <c r="A531" s="457"/>
      <c r="B531" s="458"/>
      <c r="C531" s="459"/>
      <c r="D531" s="460"/>
      <c r="E531" s="461"/>
      <c r="F531" s="465"/>
      <c r="G531" s="465"/>
      <c r="H531" s="465"/>
      <c r="I531" s="464"/>
      <c r="J531" s="417"/>
      <c r="K531" s="418"/>
      <c r="L531" s="418"/>
      <c r="M531" s="418"/>
      <c r="N531" s="418"/>
      <c r="O531" s="420"/>
      <c r="P531" s="421"/>
      <c r="Q531" s="421"/>
      <c r="R531" s="421"/>
      <c r="S531" s="421"/>
      <c r="T531" s="421"/>
      <c r="U531" s="421"/>
      <c r="V531" s="421"/>
      <c r="W531" s="421"/>
      <c r="X531" s="421"/>
      <c r="Y531" s="421"/>
      <c r="Z531" s="421"/>
      <c r="AA531" s="421"/>
      <c r="AB531" s="421"/>
      <c r="AC531" s="421"/>
      <c r="AD531" s="421"/>
      <c r="AE531" s="421"/>
      <c r="AF531" s="421"/>
    </row>
    <row r="532" ht="15.75" customHeight="1">
      <c r="A532" s="457"/>
      <c r="B532" s="458"/>
      <c r="C532" s="459"/>
      <c r="D532" s="460"/>
      <c r="E532" s="461"/>
      <c r="F532" s="465"/>
      <c r="G532" s="465"/>
      <c r="H532" s="465"/>
      <c r="I532" s="464"/>
      <c r="J532" s="417"/>
      <c r="K532" s="418"/>
      <c r="L532" s="418"/>
      <c r="M532" s="418"/>
      <c r="N532" s="418"/>
      <c r="O532" s="420"/>
      <c r="P532" s="421"/>
      <c r="Q532" s="421"/>
      <c r="R532" s="421"/>
      <c r="S532" s="421"/>
      <c r="T532" s="421"/>
      <c r="U532" s="421"/>
      <c r="V532" s="421"/>
      <c r="W532" s="421"/>
      <c r="X532" s="421"/>
      <c r="Y532" s="421"/>
      <c r="Z532" s="421"/>
      <c r="AA532" s="421"/>
      <c r="AB532" s="421"/>
      <c r="AC532" s="421"/>
      <c r="AD532" s="421"/>
      <c r="AE532" s="421"/>
      <c r="AF532" s="421"/>
    </row>
    <row r="533" ht="15.75" customHeight="1">
      <c r="A533" s="457"/>
      <c r="B533" s="458"/>
      <c r="C533" s="459"/>
      <c r="D533" s="460"/>
      <c r="E533" s="461"/>
      <c r="F533" s="465"/>
      <c r="G533" s="465"/>
      <c r="H533" s="465"/>
      <c r="I533" s="464"/>
      <c r="J533" s="417"/>
      <c r="K533" s="418"/>
      <c r="L533" s="418"/>
      <c r="M533" s="418"/>
      <c r="N533" s="418"/>
      <c r="O533" s="420"/>
      <c r="P533" s="421"/>
      <c r="Q533" s="421"/>
      <c r="R533" s="421"/>
      <c r="S533" s="421"/>
      <c r="T533" s="421"/>
      <c r="U533" s="421"/>
      <c r="V533" s="421"/>
      <c r="W533" s="421"/>
      <c r="X533" s="421"/>
      <c r="Y533" s="421"/>
      <c r="Z533" s="421"/>
      <c r="AA533" s="421"/>
      <c r="AB533" s="421"/>
      <c r="AC533" s="421"/>
      <c r="AD533" s="421"/>
      <c r="AE533" s="421"/>
      <c r="AF533" s="421"/>
    </row>
    <row r="534" ht="15.75" customHeight="1">
      <c r="A534" s="457"/>
      <c r="B534" s="458"/>
      <c r="C534" s="459"/>
      <c r="D534" s="460"/>
      <c r="E534" s="461"/>
      <c r="F534" s="465"/>
      <c r="G534" s="465"/>
      <c r="H534" s="465"/>
      <c r="I534" s="464"/>
      <c r="J534" s="417"/>
      <c r="K534" s="418"/>
      <c r="L534" s="418"/>
      <c r="M534" s="418"/>
      <c r="N534" s="418"/>
      <c r="O534" s="420"/>
      <c r="P534" s="421"/>
      <c r="Q534" s="421"/>
      <c r="R534" s="421"/>
      <c r="S534" s="421"/>
      <c r="T534" s="421"/>
      <c r="U534" s="421"/>
      <c r="V534" s="421"/>
      <c r="W534" s="421"/>
      <c r="X534" s="421"/>
      <c r="Y534" s="421"/>
      <c r="Z534" s="421"/>
      <c r="AA534" s="421"/>
      <c r="AB534" s="421"/>
      <c r="AC534" s="421"/>
      <c r="AD534" s="421"/>
      <c r="AE534" s="421"/>
      <c r="AF534" s="421"/>
    </row>
    <row r="535" ht="15.75" customHeight="1">
      <c r="A535" s="457"/>
      <c r="B535" s="458"/>
      <c r="C535" s="459"/>
      <c r="D535" s="460"/>
      <c r="E535" s="461"/>
      <c r="F535" s="465"/>
      <c r="G535" s="465"/>
      <c r="H535" s="465"/>
      <c r="I535" s="464"/>
      <c r="J535" s="417"/>
      <c r="K535" s="418"/>
      <c r="L535" s="418"/>
      <c r="M535" s="418"/>
      <c r="N535" s="418"/>
      <c r="O535" s="420"/>
      <c r="P535" s="421"/>
      <c r="Q535" s="421"/>
      <c r="R535" s="421"/>
      <c r="S535" s="421"/>
      <c r="T535" s="421"/>
      <c r="U535" s="421"/>
      <c r="V535" s="421"/>
      <c r="W535" s="421"/>
      <c r="X535" s="421"/>
      <c r="Y535" s="421"/>
      <c r="Z535" s="421"/>
      <c r="AA535" s="421"/>
      <c r="AB535" s="421"/>
      <c r="AC535" s="421"/>
      <c r="AD535" s="421"/>
      <c r="AE535" s="421"/>
      <c r="AF535" s="421"/>
    </row>
    <row r="536" ht="15.75" customHeight="1">
      <c r="A536" s="457"/>
      <c r="B536" s="458"/>
      <c r="C536" s="459"/>
      <c r="D536" s="460"/>
      <c r="E536" s="461"/>
      <c r="F536" s="465"/>
      <c r="G536" s="465"/>
      <c r="H536" s="465"/>
      <c r="I536" s="464"/>
      <c r="J536" s="417"/>
      <c r="K536" s="418"/>
      <c r="L536" s="418"/>
      <c r="M536" s="418"/>
      <c r="N536" s="418"/>
      <c r="O536" s="420"/>
      <c r="P536" s="421"/>
      <c r="Q536" s="421"/>
      <c r="R536" s="421"/>
      <c r="S536" s="421"/>
      <c r="T536" s="421"/>
      <c r="U536" s="421"/>
      <c r="V536" s="421"/>
      <c r="W536" s="421"/>
      <c r="X536" s="421"/>
      <c r="Y536" s="421"/>
      <c r="Z536" s="421"/>
      <c r="AA536" s="421"/>
      <c r="AB536" s="421"/>
      <c r="AC536" s="421"/>
      <c r="AD536" s="421"/>
      <c r="AE536" s="421"/>
      <c r="AF536" s="421"/>
    </row>
    <row r="537" ht="15.75" customHeight="1">
      <c r="A537" s="457"/>
      <c r="B537" s="458"/>
      <c r="C537" s="459"/>
      <c r="D537" s="460"/>
      <c r="E537" s="461"/>
      <c r="F537" s="465"/>
      <c r="G537" s="465"/>
      <c r="H537" s="465"/>
      <c r="I537" s="464"/>
      <c r="J537" s="417"/>
      <c r="K537" s="418"/>
      <c r="L537" s="418"/>
      <c r="M537" s="418"/>
      <c r="N537" s="418"/>
      <c r="O537" s="420"/>
      <c r="P537" s="421"/>
      <c r="Q537" s="421"/>
      <c r="R537" s="421"/>
      <c r="S537" s="421"/>
      <c r="T537" s="421"/>
      <c r="U537" s="421"/>
      <c r="V537" s="421"/>
      <c r="W537" s="421"/>
      <c r="X537" s="421"/>
      <c r="Y537" s="421"/>
      <c r="Z537" s="421"/>
      <c r="AA537" s="421"/>
      <c r="AB537" s="421"/>
      <c r="AC537" s="421"/>
      <c r="AD537" s="421"/>
      <c r="AE537" s="421"/>
      <c r="AF537" s="421"/>
    </row>
    <row r="538" ht="15.75" customHeight="1">
      <c r="A538" s="457"/>
      <c r="B538" s="458"/>
      <c r="C538" s="459"/>
      <c r="D538" s="460"/>
      <c r="E538" s="461"/>
      <c r="F538" s="465"/>
      <c r="G538" s="465"/>
      <c r="H538" s="465"/>
      <c r="I538" s="464"/>
      <c r="J538" s="417"/>
      <c r="K538" s="418"/>
      <c r="L538" s="418"/>
      <c r="M538" s="418"/>
      <c r="N538" s="418"/>
      <c r="O538" s="420"/>
      <c r="P538" s="421"/>
      <c r="Q538" s="421"/>
      <c r="R538" s="421"/>
      <c r="S538" s="421"/>
      <c r="T538" s="421"/>
      <c r="U538" s="421"/>
      <c r="V538" s="421"/>
      <c r="W538" s="421"/>
      <c r="X538" s="421"/>
      <c r="Y538" s="421"/>
      <c r="Z538" s="421"/>
      <c r="AA538" s="421"/>
      <c r="AB538" s="421"/>
      <c r="AC538" s="421"/>
      <c r="AD538" s="421"/>
      <c r="AE538" s="421"/>
      <c r="AF538" s="421"/>
    </row>
    <row r="539" ht="15.75" customHeight="1">
      <c r="A539" s="457"/>
      <c r="B539" s="458"/>
      <c r="C539" s="459"/>
      <c r="D539" s="460"/>
      <c r="E539" s="461"/>
      <c r="F539" s="465"/>
      <c r="G539" s="465"/>
      <c r="H539" s="465"/>
      <c r="I539" s="464"/>
      <c r="J539" s="417"/>
      <c r="K539" s="418"/>
      <c r="L539" s="418"/>
      <c r="M539" s="418"/>
      <c r="N539" s="418"/>
      <c r="O539" s="420"/>
      <c r="P539" s="421"/>
      <c r="Q539" s="421"/>
      <c r="R539" s="421"/>
      <c r="S539" s="421"/>
      <c r="T539" s="421"/>
      <c r="U539" s="421"/>
      <c r="V539" s="421"/>
      <c r="W539" s="421"/>
      <c r="X539" s="421"/>
      <c r="Y539" s="421"/>
      <c r="Z539" s="421"/>
      <c r="AA539" s="421"/>
      <c r="AB539" s="421"/>
      <c r="AC539" s="421"/>
      <c r="AD539" s="421"/>
      <c r="AE539" s="421"/>
      <c r="AF539" s="421"/>
    </row>
    <row r="540" ht="15.75" customHeight="1">
      <c r="A540" s="457"/>
      <c r="B540" s="458"/>
      <c r="C540" s="459"/>
      <c r="D540" s="460"/>
      <c r="E540" s="461"/>
      <c r="F540" s="465"/>
      <c r="G540" s="465"/>
      <c r="H540" s="465"/>
      <c r="I540" s="464"/>
      <c r="J540" s="417"/>
      <c r="K540" s="418"/>
      <c r="L540" s="418"/>
      <c r="M540" s="418"/>
      <c r="N540" s="418"/>
      <c r="O540" s="420"/>
      <c r="P540" s="421"/>
      <c r="Q540" s="421"/>
      <c r="R540" s="421"/>
      <c r="S540" s="421"/>
      <c r="T540" s="421"/>
      <c r="U540" s="421"/>
      <c r="V540" s="421"/>
      <c r="W540" s="421"/>
      <c r="X540" s="421"/>
      <c r="Y540" s="421"/>
      <c r="Z540" s="421"/>
      <c r="AA540" s="421"/>
      <c r="AB540" s="421"/>
      <c r="AC540" s="421"/>
      <c r="AD540" s="421"/>
      <c r="AE540" s="421"/>
      <c r="AF540" s="421"/>
    </row>
    <row r="541" ht="15.75" customHeight="1">
      <c r="A541" s="457"/>
      <c r="B541" s="458"/>
      <c r="C541" s="459"/>
      <c r="D541" s="460"/>
      <c r="E541" s="461"/>
      <c r="F541" s="465"/>
      <c r="G541" s="465"/>
      <c r="H541" s="465"/>
      <c r="I541" s="464"/>
      <c r="J541" s="417"/>
      <c r="K541" s="418"/>
      <c r="L541" s="418"/>
      <c r="M541" s="418"/>
      <c r="N541" s="418"/>
      <c r="O541" s="420"/>
      <c r="P541" s="421"/>
      <c r="Q541" s="421"/>
      <c r="R541" s="421"/>
      <c r="S541" s="421"/>
      <c r="T541" s="421"/>
      <c r="U541" s="421"/>
      <c r="V541" s="421"/>
      <c r="W541" s="421"/>
      <c r="X541" s="421"/>
      <c r="Y541" s="421"/>
      <c r="Z541" s="421"/>
      <c r="AA541" s="421"/>
      <c r="AB541" s="421"/>
      <c r="AC541" s="421"/>
      <c r="AD541" s="421"/>
      <c r="AE541" s="421"/>
      <c r="AF541" s="421"/>
    </row>
    <row r="542" ht="15.75" customHeight="1">
      <c r="A542" s="457"/>
      <c r="B542" s="458"/>
      <c r="C542" s="459"/>
      <c r="D542" s="460"/>
      <c r="E542" s="461"/>
      <c r="F542" s="465"/>
      <c r="G542" s="465"/>
      <c r="H542" s="465"/>
      <c r="I542" s="464"/>
      <c r="J542" s="417"/>
      <c r="K542" s="418"/>
      <c r="L542" s="418"/>
      <c r="M542" s="418"/>
      <c r="N542" s="418"/>
      <c r="O542" s="420"/>
      <c r="P542" s="421"/>
      <c r="Q542" s="421"/>
      <c r="R542" s="421"/>
      <c r="S542" s="421"/>
      <c r="T542" s="421"/>
      <c r="U542" s="421"/>
      <c r="V542" s="421"/>
      <c r="W542" s="421"/>
      <c r="X542" s="421"/>
      <c r="Y542" s="421"/>
      <c r="Z542" s="421"/>
      <c r="AA542" s="421"/>
      <c r="AB542" s="421"/>
      <c r="AC542" s="421"/>
      <c r="AD542" s="421"/>
      <c r="AE542" s="421"/>
      <c r="AF542" s="421"/>
    </row>
    <row r="543" ht="15.75" customHeight="1">
      <c r="A543" s="457"/>
      <c r="B543" s="458"/>
      <c r="C543" s="459"/>
      <c r="D543" s="460"/>
      <c r="E543" s="461"/>
      <c r="F543" s="465"/>
      <c r="G543" s="465"/>
      <c r="H543" s="465"/>
      <c r="I543" s="464"/>
      <c r="J543" s="417"/>
      <c r="K543" s="418"/>
      <c r="L543" s="418"/>
      <c r="M543" s="418"/>
      <c r="N543" s="418"/>
      <c r="O543" s="420"/>
      <c r="P543" s="421"/>
      <c r="Q543" s="421"/>
      <c r="R543" s="421"/>
      <c r="S543" s="421"/>
      <c r="T543" s="421"/>
      <c r="U543" s="421"/>
      <c r="V543" s="421"/>
      <c r="W543" s="421"/>
      <c r="X543" s="421"/>
      <c r="Y543" s="421"/>
      <c r="Z543" s="421"/>
      <c r="AA543" s="421"/>
      <c r="AB543" s="421"/>
      <c r="AC543" s="421"/>
      <c r="AD543" s="421"/>
      <c r="AE543" s="421"/>
      <c r="AF543" s="421"/>
    </row>
    <row r="544" ht="15.75" customHeight="1">
      <c r="A544" s="457"/>
      <c r="B544" s="458"/>
      <c r="C544" s="466"/>
      <c r="D544" s="467"/>
      <c r="E544" s="468"/>
      <c r="F544" s="465"/>
      <c r="G544" s="465"/>
      <c r="H544" s="465"/>
      <c r="I544" s="464"/>
      <c r="J544" s="417"/>
      <c r="K544" s="418"/>
      <c r="L544" s="418"/>
      <c r="M544" s="418"/>
      <c r="N544" s="418"/>
      <c r="O544" s="420"/>
      <c r="P544" s="421"/>
      <c r="Q544" s="421"/>
      <c r="R544" s="421"/>
      <c r="S544" s="421"/>
      <c r="T544" s="421"/>
      <c r="U544" s="421"/>
      <c r="V544" s="421"/>
      <c r="W544" s="421"/>
      <c r="X544" s="421"/>
      <c r="Y544" s="421"/>
      <c r="Z544" s="421"/>
      <c r="AA544" s="421"/>
      <c r="AB544" s="421"/>
      <c r="AC544" s="421"/>
      <c r="AD544" s="421"/>
      <c r="AE544" s="421"/>
      <c r="AF544" s="421"/>
    </row>
    <row r="545" ht="15.75" customHeight="1">
      <c r="A545" s="457"/>
      <c r="B545" s="458"/>
      <c r="C545" s="466"/>
      <c r="D545" s="467"/>
      <c r="E545" s="468"/>
      <c r="F545" s="465"/>
      <c r="G545" s="465"/>
      <c r="H545" s="465"/>
      <c r="I545" s="464"/>
      <c r="J545" s="417"/>
      <c r="K545" s="418"/>
      <c r="L545" s="418"/>
      <c r="M545" s="418"/>
      <c r="N545" s="418"/>
      <c r="O545" s="420"/>
      <c r="P545" s="421"/>
      <c r="Q545" s="421"/>
      <c r="R545" s="421"/>
      <c r="S545" s="421"/>
      <c r="T545" s="421"/>
      <c r="U545" s="421"/>
      <c r="V545" s="421"/>
      <c r="W545" s="421"/>
      <c r="X545" s="421"/>
      <c r="Y545" s="421"/>
      <c r="Z545" s="421"/>
      <c r="AA545" s="421"/>
      <c r="AB545" s="421"/>
      <c r="AC545" s="421"/>
      <c r="AD545" s="421"/>
      <c r="AE545" s="421"/>
      <c r="AF545" s="421"/>
    </row>
    <row r="546" ht="15.75" customHeight="1">
      <c r="A546" s="457"/>
      <c r="B546" s="458"/>
      <c r="C546" s="466"/>
      <c r="D546" s="467"/>
      <c r="E546" s="468"/>
      <c r="F546" s="465"/>
      <c r="G546" s="465"/>
      <c r="H546" s="465"/>
      <c r="I546" s="464"/>
      <c r="J546" s="417"/>
      <c r="K546" s="418"/>
      <c r="L546" s="418"/>
      <c r="M546" s="418"/>
      <c r="N546" s="418"/>
      <c r="O546" s="420"/>
      <c r="P546" s="421"/>
      <c r="Q546" s="421"/>
      <c r="R546" s="421"/>
      <c r="S546" s="421"/>
      <c r="T546" s="421"/>
      <c r="U546" s="421"/>
      <c r="V546" s="421"/>
      <c r="W546" s="421"/>
      <c r="X546" s="421"/>
      <c r="Y546" s="421"/>
      <c r="Z546" s="421"/>
      <c r="AA546" s="421"/>
      <c r="AB546" s="421"/>
      <c r="AC546" s="421"/>
      <c r="AD546" s="421"/>
      <c r="AE546" s="421"/>
      <c r="AF546" s="421"/>
    </row>
    <row r="547" ht="15.75" customHeight="1">
      <c r="A547" s="457"/>
      <c r="B547" s="458"/>
      <c r="C547" s="466"/>
      <c r="D547" s="467"/>
      <c r="E547" s="468"/>
      <c r="F547" s="465"/>
      <c r="G547" s="465"/>
      <c r="H547" s="465"/>
      <c r="I547" s="464"/>
      <c r="J547" s="417"/>
      <c r="K547" s="418"/>
      <c r="L547" s="418"/>
      <c r="M547" s="418"/>
      <c r="N547" s="418"/>
      <c r="O547" s="420"/>
      <c r="P547" s="421"/>
      <c r="Q547" s="421"/>
      <c r="R547" s="421"/>
      <c r="S547" s="421"/>
      <c r="T547" s="421"/>
      <c r="U547" s="421"/>
      <c r="V547" s="421"/>
      <c r="W547" s="421"/>
      <c r="X547" s="421"/>
      <c r="Y547" s="421"/>
      <c r="Z547" s="421"/>
      <c r="AA547" s="421"/>
      <c r="AB547" s="421"/>
      <c r="AC547" s="421"/>
      <c r="AD547" s="421"/>
      <c r="AE547" s="421"/>
      <c r="AF547" s="421"/>
    </row>
    <row r="548" ht="15.75" customHeight="1">
      <c r="A548" s="457"/>
      <c r="B548" s="458"/>
      <c r="C548" s="466"/>
      <c r="D548" s="467"/>
      <c r="E548" s="468"/>
      <c r="F548" s="465"/>
      <c r="G548" s="465"/>
      <c r="H548" s="465"/>
      <c r="I548" s="464"/>
      <c r="J548" s="417"/>
      <c r="K548" s="418"/>
      <c r="L548" s="418"/>
      <c r="M548" s="418"/>
      <c r="N548" s="418"/>
      <c r="O548" s="420"/>
      <c r="P548" s="421"/>
      <c r="Q548" s="421"/>
      <c r="R548" s="421"/>
      <c r="S548" s="421"/>
      <c r="T548" s="421"/>
      <c r="U548" s="421"/>
      <c r="V548" s="421"/>
      <c r="W548" s="421"/>
      <c r="X548" s="421"/>
      <c r="Y548" s="421"/>
      <c r="Z548" s="421"/>
      <c r="AA548" s="421"/>
      <c r="AB548" s="421"/>
      <c r="AC548" s="421"/>
      <c r="AD548" s="421"/>
      <c r="AE548" s="421"/>
      <c r="AF548" s="421"/>
    </row>
    <row r="549" ht="15.75" customHeight="1">
      <c r="A549" s="457"/>
      <c r="B549" s="458"/>
      <c r="C549" s="466"/>
      <c r="D549" s="467"/>
      <c r="E549" s="468"/>
      <c r="F549" s="465"/>
      <c r="G549" s="465"/>
      <c r="H549" s="465"/>
      <c r="I549" s="464"/>
      <c r="J549" s="417"/>
      <c r="K549" s="418"/>
      <c r="L549" s="418"/>
      <c r="M549" s="418"/>
      <c r="N549" s="418"/>
      <c r="O549" s="420"/>
      <c r="P549" s="421"/>
      <c r="Q549" s="421"/>
      <c r="R549" s="421"/>
      <c r="S549" s="421"/>
      <c r="T549" s="421"/>
      <c r="U549" s="421"/>
      <c r="V549" s="421"/>
      <c r="W549" s="421"/>
      <c r="X549" s="421"/>
      <c r="Y549" s="421"/>
      <c r="Z549" s="421"/>
      <c r="AA549" s="421"/>
      <c r="AB549" s="421"/>
      <c r="AC549" s="421"/>
      <c r="AD549" s="421"/>
      <c r="AE549" s="421"/>
      <c r="AF549" s="421"/>
    </row>
    <row r="550" ht="15.75" customHeight="1">
      <c r="A550" s="457"/>
      <c r="B550" s="458"/>
      <c r="C550" s="466"/>
      <c r="D550" s="467"/>
      <c r="E550" s="468"/>
      <c r="F550" s="465"/>
      <c r="G550" s="465"/>
      <c r="H550" s="465"/>
      <c r="I550" s="464"/>
      <c r="J550" s="417"/>
      <c r="K550" s="418"/>
      <c r="L550" s="418"/>
      <c r="M550" s="418"/>
      <c r="N550" s="418"/>
      <c r="O550" s="420"/>
      <c r="P550" s="421"/>
      <c r="Q550" s="421"/>
      <c r="R550" s="421"/>
      <c r="S550" s="421"/>
      <c r="T550" s="421"/>
      <c r="U550" s="421"/>
      <c r="V550" s="421"/>
      <c r="W550" s="421"/>
      <c r="X550" s="421"/>
      <c r="Y550" s="421"/>
      <c r="Z550" s="421"/>
      <c r="AA550" s="421"/>
      <c r="AB550" s="421"/>
      <c r="AC550" s="421"/>
      <c r="AD550" s="421"/>
      <c r="AE550" s="421"/>
      <c r="AF550" s="421"/>
    </row>
    <row r="551" ht="15.75" customHeight="1">
      <c r="A551" s="457"/>
      <c r="B551" s="458"/>
      <c r="C551" s="466"/>
      <c r="D551" s="467"/>
      <c r="E551" s="468"/>
      <c r="F551" s="465"/>
      <c r="G551" s="465"/>
      <c r="H551" s="465"/>
      <c r="I551" s="464"/>
      <c r="J551" s="417"/>
      <c r="K551" s="418"/>
      <c r="L551" s="418"/>
      <c r="M551" s="418"/>
      <c r="N551" s="418"/>
      <c r="O551" s="420"/>
      <c r="P551" s="421"/>
      <c r="Q551" s="421"/>
      <c r="R551" s="421"/>
      <c r="S551" s="421"/>
      <c r="T551" s="421"/>
      <c r="U551" s="421"/>
      <c r="V551" s="421"/>
      <c r="W551" s="421"/>
      <c r="X551" s="421"/>
      <c r="Y551" s="421"/>
      <c r="Z551" s="421"/>
      <c r="AA551" s="421"/>
      <c r="AB551" s="421"/>
      <c r="AC551" s="421"/>
      <c r="AD551" s="421"/>
      <c r="AE551" s="421"/>
      <c r="AF551" s="421"/>
    </row>
    <row r="552" ht="15.75" customHeight="1">
      <c r="A552" s="457"/>
      <c r="B552" s="458"/>
      <c r="C552" s="466"/>
      <c r="D552" s="467"/>
      <c r="E552" s="468"/>
      <c r="F552" s="465"/>
      <c r="G552" s="465"/>
      <c r="H552" s="465"/>
      <c r="I552" s="464"/>
      <c r="J552" s="417"/>
      <c r="K552" s="418"/>
      <c r="L552" s="418"/>
      <c r="M552" s="418"/>
      <c r="N552" s="418"/>
      <c r="O552" s="420"/>
      <c r="P552" s="421"/>
      <c r="Q552" s="421"/>
      <c r="R552" s="421"/>
      <c r="S552" s="421"/>
      <c r="T552" s="421"/>
      <c r="U552" s="421"/>
      <c r="V552" s="421"/>
      <c r="W552" s="421"/>
      <c r="X552" s="421"/>
      <c r="Y552" s="421"/>
      <c r="Z552" s="421"/>
      <c r="AA552" s="421"/>
      <c r="AB552" s="421"/>
      <c r="AC552" s="421"/>
      <c r="AD552" s="421"/>
      <c r="AE552" s="421"/>
      <c r="AF552" s="421"/>
    </row>
    <row r="553" ht="15.75" customHeight="1">
      <c r="A553" s="457"/>
      <c r="B553" s="458"/>
      <c r="C553" s="466"/>
      <c r="D553" s="467"/>
      <c r="E553" s="468"/>
      <c r="F553" s="465"/>
      <c r="G553" s="465"/>
      <c r="H553" s="465"/>
      <c r="I553" s="464"/>
      <c r="J553" s="417"/>
      <c r="K553" s="418"/>
      <c r="L553" s="418"/>
      <c r="M553" s="418"/>
      <c r="N553" s="418"/>
      <c r="O553" s="420"/>
      <c r="P553" s="421"/>
      <c r="Q553" s="421"/>
      <c r="R553" s="421"/>
      <c r="S553" s="421"/>
      <c r="T553" s="421"/>
      <c r="U553" s="421"/>
      <c r="V553" s="421"/>
      <c r="W553" s="421"/>
      <c r="X553" s="421"/>
      <c r="Y553" s="421"/>
      <c r="Z553" s="421"/>
      <c r="AA553" s="421"/>
      <c r="AB553" s="421"/>
      <c r="AC553" s="421"/>
      <c r="AD553" s="421"/>
      <c r="AE553" s="421"/>
      <c r="AF553" s="421"/>
    </row>
    <row r="554" ht="15.75" customHeight="1">
      <c r="A554" s="457"/>
      <c r="B554" s="458"/>
      <c r="C554" s="466"/>
      <c r="D554" s="467"/>
      <c r="E554" s="468"/>
      <c r="F554" s="465"/>
      <c r="G554" s="465"/>
      <c r="H554" s="465"/>
      <c r="I554" s="464"/>
      <c r="J554" s="417"/>
      <c r="K554" s="418"/>
      <c r="L554" s="418"/>
      <c r="M554" s="418"/>
      <c r="N554" s="418"/>
      <c r="O554" s="420"/>
      <c r="P554" s="421"/>
      <c r="Q554" s="421"/>
      <c r="R554" s="421"/>
      <c r="S554" s="421"/>
      <c r="T554" s="421"/>
      <c r="U554" s="421"/>
      <c r="V554" s="421"/>
      <c r="W554" s="421"/>
      <c r="X554" s="421"/>
      <c r="Y554" s="421"/>
      <c r="Z554" s="421"/>
      <c r="AA554" s="421"/>
      <c r="AB554" s="421"/>
      <c r="AC554" s="421"/>
      <c r="AD554" s="421"/>
      <c r="AE554" s="421"/>
      <c r="AF554" s="421"/>
    </row>
    <row r="555" ht="15.75" customHeight="1">
      <c r="A555" s="457"/>
      <c r="B555" s="458"/>
      <c r="C555" s="466"/>
      <c r="D555" s="467"/>
      <c r="E555" s="468"/>
      <c r="F555" s="465"/>
      <c r="G555" s="465"/>
      <c r="H555" s="465"/>
      <c r="I555" s="464"/>
      <c r="J555" s="417"/>
      <c r="K555" s="418"/>
      <c r="L555" s="418"/>
      <c r="M555" s="418"/>
      <c r="N555" s="418"/>
      <c r="O555" s="420"/>
      <c r="P555" s="421"/>
      <c r="Q555" s="421"/>
      <c r="R555" s="421"/>
      <c r="S555" s="421"/>
      <c r="T555" s="421"/>
      <c r="U555" s="421"/>
      <c r="V555" s="421"/>
      <c r="W555" s="421"/>
      <c r="X555" s="421"/>
      <c r="Y555" s="421"/>
      <c r="Z555" s="421"/>
      <c r="AA555" s="421"/>
      <c r="AB555" s="421"/>
      <c r="AC555" s="421"/>
      <c r="AD555" s="421"/>
      <c r="AE555" s="421"/>
      <c r="AF555" s="421"/>
    </row>
    <row r="556" ht="15.75" customHeight="1">
      <c r="A556" s="457"/>
      <c r="B556" s="458"/>
      <c r="C556" s="466"/>
      <c r="D556" s="467"/>
      <c r="E556" s="468"/>
      <c r="F556" s="465"/>
      <c r="G556" s="465"/>
      <c r="H556" s="465"/>
      <c r="I556" s="464"/>
      <c r="J556" s="417"/>
      <c r="K556" s="418"/>
      <c r="L556" s="418"/>
      <c r="M556" s="418"/>
      <c r="N556" s="418"/>
      <c r="O556" s="420"/>
      <c r="P556" s="421"/>
      <c r="Q556" s="421"/>
      <c r="R556" s="421"/>
      <c r="S556" s="421"/>
      <c r="T556" s="421"/>
      <c r="U556" s="421"/>
      <c r="V556" s="421"/>
      <c r="W556" s="421"/>
      <c r="X556" s="421"/>
      <c r="Y556" s="421"/>
      <c r="Z556" s="421"/>
      <c r="AA556" s="421"/>
      <c r="AB556" s="421"/>
      <c r="AC556" s="421"/>
      <c r="AD556" s="421"/>
      <c r="AE556" s="421"/>
      <c r="AF556" s="421"/>
    </row>
    <row r="557" ht="15.75" customHeight="1">
      <c r="A557" s="457"/>
      <c r="B557" s="458"/>
      <c r="C557" s="466"/>
      <c r="D557" s="467"/>
      <c r="E557" s="468"/>
      <c r="F557" s="465"/>
      <c r="G557" s="465"/>
      <c r="H557" s="465"/>
      <c r="I557" s="464"/>
      <c r="J557" s="417"/>
      <c r="K557" s="418"/>
      <c r="L557" s="418"/>
      <c r="M557" s="418"/>
      <c r="N557" s="418"/>
      <c r="O557" s="420"/>
      <c r="P557" s="421"/>
      <c r="Q557" s="421"/>
      <c r="R557" s="421"/>
      <c r="S557" s="421"/>
      <c r="T557" s="421"/>
      <c r="U557" s="421"/>
      <c r="V557" s="421"/>
      <c r="W557" s="421"/>
      <c r="X557" s="421"/>
      <c r="Y557" s="421"/>
      <c r="Z557" s="421"/>
      <c r="AA557" s="421"/>
      <c r="AB557" s="421"/>
      <c r="AC557" s="421"/>
      <c r="AD557" s="421"/>
      <c r="AE557" s="421"/>
      <c r="AF557" s="421"/>
    </row>
    <row r="558" ht="15.75" customHeight="1">
      <c r="A558" s="457"/>
      <c r="B558" s="458"/>
      <c r="C558" s="466"/>
      <c r="D558" s="467"/>
      <c r="E558" s="468"/>
      <c r="F558" s="465"/>
      <c r="G558" s="465"/>
      <c r="H558" s="465"/>
      <c r="I558" s="464"/>
      <c r="J558" s="417"/>
      <c r="K558" s="418"/>
      <c r="L558" s="418"/>
      <c r="M558" s="418"/>
      <c r="N558" s="418"/>
      <c r="O558" s="420"/>
      <c r="P558" s="421"/>
      <c r="Q558" s="421"/>
      <c r="R558" s="421"/>
      <c r="S558" s="421"/>
      <c r="T558" s="421"/>
      <c r="U558" s="421"/>
      <c r="V558" s="421"/>
      <c r="W558" s="421"/>
      <c r="X558" s="421"/>
      <c r="Y558" s="421"/>
      <c r="Z558" s="421"/>
      <c r="AA558" s="421"/>
      <c r="AB558" s="421"/>
      <c r="AC558" s="421"/>
      <c r="AD558" s="421"/>
      <c r="AE558" s="421"/>
      <c r="AF558" s="421"/>
    </row>
    <row r="559" ht="15.75" customHeight="1">
      <c r="A559" s="457"/>
      <c r="B559" s="458"/>
      <c r="C559" s="466"/>
      <c r="D559" s="467"/>
      <c r="E559" s="468"/>
      <c r="F559" s="465"/>
      <c r="G559" s="465"/>
      <c r="H559" s="465"/>
      <c r="I559" s="464"/>
      <c r="J559" s="417"/>
      <c r="K559" s="418"/>
      <c r="L559" s="418"/>
      <c r="M559" s="418"/>
      <c r="N559" s="418"/>
      <c r="O559" s="420"/>
      <c r="P559" s="421"/>
      <c r="Q559" s="421"/>
      <c r="R559" s="421"/>
      <c r="S559" s="421"/>
      <c r="T559" s="421"/>
      <c r="U559" s="421"/>
      <c r="V559" s="421"/>
      <c r="W559" s="421"/>
      <c r="X559" s="421"/>
      <c r="Y559" s="421"/>
      <c r="Z559" s="421"/>
      <c r="AA559" s="421"/>
      <c r="AB559" s="421"/>
      <c r="AC559" s="421"/>
      <c r="AD559" s="421"/>
      <c r="AE559" s="421"/>
      <c r="AF559" s="421"/>
    </row>
    <row r="560" ht="15.75" customHeight="1">
      <c r="A560" s="457"/>
      <c r="B560" s="458"/>
      <c r="C560" s="466"/>
      <c r="D560" s="467"/>
      <c r="E560" s="468"/>
      <c r="F560" s="465"/>
      <c r="G560" s="465"/>
      <c r="H560" s="465"/>
      <c r="I560" s="464"/>
      <c r="J560" s="417"/>
      <c r="K560" s="418"/>
      <c r="L560" s="418"/>
      <c r="M560" s="418"/>
      <c r="N560" s="418"/>
      <c r="O560" s="420"/>
      <c r="P560" s="421"/>
      <c r="Q560" s="421"/>
      <c r="R560" s="421"/>
      <c r="S560" s="421"/>
      <c r="T560" s="421"/>
      <c r="U560" s="421"/>
      <c r="V560" s="421"/>
      <c r="W560" s="421"/>
      <c r="X560" s="421"/>
      <c r="Y560" s="421"/>
      <c r="Z560" s="421"/>
      <c r="AA560" s="421"/>
      <c r="AB560" s="421"/>
      <c r="AC560" s="421"/>
      <c r="AD560" s="421"/>
      <c r="AE560" s="421"/>
      <c r="AF560" s="421"/>
    </row>
    <row r="561" ht="15.75" customHeight="1">
      <c r="A561" s="457"/>
      <c r="B561" s="458"/>
      <c r="C561" s="466"/>
      <c r="D561" s="467"/>
      <c r="E561" s="468"/>
      <c r="F561" s="465"/>
      <c r="G561" s="465"/>
      <c r="H561" s="465"/>
      <c r="I561" s="464"/>
      <c r="J561" s="417"/>
      <c r="K561" s="418"/>
      <c r="L561" s="418"/>
      <c r="M561" s="418"/>
      <c r="N561" s="418"/>
      <c r="O561" s="420"/>
      <c r="P561" s="421"/>
      <c r="Q561" s="421"/>
      <c r="R561" s="421"/>
      <c r="S561" s="421"/>
      <c r="T561" s="421"/>
      <c r="U561" s="421"/>
      <c r="V561" s="421"/>
      <c r="W561" s="421"/>
      <c r="X561" s="421"/>
      <c r="Y561" s="421"/>
      <c r="Z561" s="421"/>
      <c r="AA561" s="421"/>
      <c r="AB561" s="421"/>
      <c r="AC561" s="421"/>
      <c r="AD561" s="421"/>
      <c r="AE561" s="421"/>
      <c r="AF561" s="421"/>
    </row>
    <row r="562" ht="15.75" customHeight="1">
      <c r="A562" s="457"/>
      <c r="B562" s="458"/>
      <c r="C562" s="466"/>
      <c r="D562" s="467"/>
      <c r="E562" s="468"/>
      <c r="F562" s="465"/>
      <c r="G562" s="465"/>
      <c r="H562" s="465"/>
      <c r="I562" s="464"/>
      <c r="J562" s="417"/>
      <c r="K562" s="418"/>
      <c r="L562" s="418"/>
      <c r="M562" s="418"/>
      <c r="N562" s="418"/>
      <c r="O562" s="420"/>
      <c r="P562" s="421"/>
      <c r="Q562" s="421"/>
      <c r="R562" s="421"/>
      <c r="S562" s="421"/>
      <c r="T562" s="421"/>
      <c r="U562" s="421"/>
      <c r="V562" s="421"/>
      <c r="W562" s="421"/>
      <c r="X562" s="421"/>
      <c r="Y562" s="421"/>
      <c r="Z562" s="421"/>
      <c r="AA562" s="421"/>
      <c r="AB562" s="421"/>
      <c r="AC562" s="421"/>
      <c r="AD562" s="421"/>
      <c r="AE562" s="421"/>
      <c r="AF562" s="421"/>
    </row>
    <row r="563" ht="15.75" customHeight="1">
      <c r="A563" s="457"/>
      <c r="B563" s="458"/>
      <c r="C563" s="466"/>
      <c r="D563" s="467"/>
      <c r="E563" s="468"/>
      <c r="F563" s="465"/>
      <c r="G563" s="465"/>
      <c r="H563" s="465"/>
      <c r="I563" s="464"/>
      <c r="J563" s="417"/>
      <c r="K563" s="418"/>
      <c r="L563" s="418"/>
      <c r="M563" s="418"/>
      <c r="N563" s="418"/>
      <c r="O563" s="420"/>
      <c r="P563" s="421"/>
      <c r="Q563" s="421"/>
      <c r="R563" s="421"/>
      <c r="S563" s="421"/>
      <c r="T563" s="421"/>
      <c r="U563" s="421"/>
      <c r="V563" s="421"/>
      <c r="W563" s="421"/>
      <c r="X563" s="421"/>
      <c r="Y563" s="421"/>
      <c r="Z563" s="421"/>
      <c r="AA563" s="421"/>
      <c r="AB563" s="421"/>
      <c r="AC563" s="421"/>
      <c r="AD563" s="421"/>
      <c r="AE563" s="421"/>
      <c r="AF563" s="421"/>
    </row>
    <row r="564" ht="15.75" customHeight="1">
      <c r="A564" s="457"/>
      <c r="B564" s="458"/>
      <c r="C564" s="466"/>
      <c r="D564" s="467"/>
      <c r="E564" s="468"/>
      <c r="F564" s="465"/>
      <c r="G564" s="465"/>
      <c r="H564" s="465"/>
      <c r="I564" s="464"/>
      <c r="J564" s="417"/>
      <c r="K564" s="418"/>
      <c r="L564" s="418"/>
      <c r="M564" s="418"/>
      <c r="N564" s="418"/>
      <c r="O564" s="420"/>
      <c r="P564" s="421"/>
      <c r="Q564" s="421"/>
      <c r="R564" s="421"/>
      <c r="S564" s="421"/>
      <c r="T564" s="421"/>
      <c r="U564" s="421"/>
      <c r="V564" s="421"/>
      <c r="W564" s="421"/>
      <c r="X564" s="421"/>
      <c r="Y564" s="421"/>
      <c r="Z564" s="421"/>
      <c r="AA564" s="421"/>
      <c r="AB564" s="421"/>
      <c r="AC564" s="421"/>
      <c r="AD564" s="421"/>
      <c r="AE564" s="421"/>
      <c r="AF564" s="421"/>
    </row>
    <row r="565" ht="15.75" customHeight="1">
      <c r="A565" s="457"/>
      <c r="B565" s="458"/>
      <c r="C565" s="466"/>
      <c r="D565" s="467"/>
      <c r="E565" s="468"/>
      <c r="F565" s="465"/>
      <c r="G565" s="465"/>
      <c r="H565" s="465"/>
      <c r="I565" s="464"/>
      <c r="J565" s="417"/>
      <c r="K565" s="418"/>
      <c r="L565" s="418"/>
      <c r="M565" s="418"/>
      <c r="N565" s="418"/>
      <c r="O565" s="420"/>
      <c r="P565" s="421"/>
      <c r="Q565" s="421"/>
      <c r="R565" s="421"/>
      <c r="S565" s="421"/>
      <c r="T565" s="421"/>
      <c r="U565" s="421"/>
      <c r="V565" s="421"/>
      <c r="W565" s="421"/>
      <c r="X565" s="421"/>
      <c r="Y565" s="421"/>
      <c r="Z565" s="421"/>
      <c r="AA565" s="421"/>
      <c r="AB565" s="421"/>
      <c r="AC565" s="421"/>
      <c r="AD565" s="421"/>
      <c r="AE565" s="421"/>
      <c r="AF565" s="421"/>
    </row>
    <row r="566" ht="15.75" customHeight="1">
      <c r="A566" s="457"/>
      <c r="B566" s="458"/>
      <c r="C566" s="466"/>
      <c r="D566" s="467"/>
      <c r="E566" s="468"/>
      <c r="F566" s="465"/>
      <c r="G566" s="465"/>
      <c r="H566" s="465"/>
      <c r="I566" s="464"/>
      <c r="J566" s="417"/>
      <c r="K566" s="418"/>
      <c r="L566" s="418"/>
      <c r="M566" s="418"/>
      <c r="N566" s="418"/>
      <c r="O566" s="420"/>
      <c r="P566" s="421"/>
      <c r="Q566" s="421"/>
      <c r="R566" s="421"/>
      <c r="S566" s="421"/>
      <c r="T566" s="421"/>
      <c r="U566" s="421"/>
      <c r="V566" s="421"/>
      <c r="W566" s="421"/>
      <c r="X566" s="421"/>
      <c r="Y566" s="421"/>
      <c r="Z566" s="421"/>
      <c r="AA566" s="421"/>
      <c r="AB566" s="421"/>
      <c r="AC566" s="421"/>
      <c r="AD566" s="421"/>
      <c r="AE566" s="421"/>
      <c r="AF566" s="421"/>
    </row>
    <row r="567" ht="15.75" customHeight="1">
      <c r="A567" s="457"/>
      <c r="B567" s="458"/>
      <c r="C567" s="466"/>
      <c r="D567" s="467"/>
      <c r="E567" s="468"/>
      <c r="F567" s="465"/>
      <c r="G567" s="465"/>
      <c r="H567" s="465"/>
      <c r="I567" s="464"/>
      <c r="J567" s="417"/>
      <c r="K567" s="418"/>
      <c r="L567" s="418"/>
      <c r="M567" s="418"/>
      <c r="N567" s="418"/>
      <c r="O567" s="420"/>
      <c r="P567" s="421"/>
      <c r="Q567" s="421"/>
      <c r="R567" s="421"/>
      <c r="S567" s="421"/>
      <c r="T567" s="421"/>
      <c r="U567" s="421"/>
      <c r="V567" s="421"/>
      <c r="W567" s="421"/>
      <c r="X567" s="421"/>
      <c r="Y567" s="421"/>
      <c r="Z567" s="421"/>
      <c r="AA567" s="421"/>
      <c r="AB567" s="421"/>
      <c r="AC567" s="421"/>
      <c r="AD567" s="421"/>
      <c r="AE567" s="421"/>
      <c r="AF567" s="421"/>
    </row>
    <row r="568" ht="15.75" customHeight="1">
      <c r="A568" s="457"/>
      <c r="B568" s="458"/>
      <c r="C568" s="466"/>
      <c r="D568" s="467"/>
      <c r="E568" s="468"/>
      <c r="F568" s="465"/>
      <c r="G568" s="465"/>
      <c r="H568" s="465"/>
      <c r="I568" s="464"/>
      <c r="J568" s="417"/>
      <c r="K568" s="418"/>
      <c r="L568" s="418"/>
      <c r="M568" s="418"/>
      <c r="N568" s="418"/>
      <c r="O568" s="420"/>
      <c r="P568" s="421"/>
      <c r="Q568" s="421"/>
      <c r="R568" s="421"/>
      <c r="S568" s="421"/>
      <c r="T568" s="421"/>
      <c r="U568" s="421"/>
      <c r="V568" s="421"/>
      <c r="W568" s="421"/>
      <c r="X568" s="421"/>
      <c r="Y568" s="421"/>
      <c r="Z568" s="421"/>
      <c r="AA568" s="421"/>
      <c r="AB568" s="421"/>
      <c r="AC568" s="421"/>
      <c r="AD568" s="421"/>
      <c r="AE568" s="421"/>
      <c r="AF568" s="421"/>
    </row>
    <row r="569" ht="15.75" customHeight="1">
      <c r="A569" s="457"/>
      <c r="B569" s="458"/>
      <c r="C569" s="466"/>
      <c r="D569" s="467"/>
      <c r="E569" s="468"/>
      <c r="F569" s="465"/>
      <c r="G569" s="465"/>
      <c r="H569" s="465"/>
      <c r="I569" s="464"/>
      <c r="J569" s="417"/>
      <c r="K569" s="418"/>
      <c r="L569" s="418"/>
      <c r="M569" s="418"/>
      <c r="N569" s="418"/>
      <c r="O569" s="420"/>
      <c r="P569" s="421"/>
      <c r="Q569" s="421"/>
      <c r="R569" s="421"/>
      <c r="S569" s="421"/>
      <c r="T569" s="421"/>
      <c r="U569" s="421"/>
      <c r="V569" s="421"/>
      <c r="W569" s="421"/>
      <c r="X569" s="421"/>
      <c r="Y569" s="421"/>
      <c r="Z569" s="421"/>
      <c r="AA569" s="421"/>
      <c r="AB569" s="421"/>
      <c r="AC569" s="421"/>
      <c r="AD569" s="421"/>
      <c r="AE569" s="421"/>
      <c r="AF569" s="421"/>
    </row>
    <row r="570" ht="15.75" customHeight="1">
      <c r="A570" s="457"/>
      <c r="B570" s="458"/>
      <c r="C570" s="466"/>
      <c r="D570" s="467"/>
      <c r="E570" s="468"/>
      <c r="F570" s="465"/>
      <c r="G570" s="465"/>
      <c r="H570" s="465"/>
      <c r="I570" s="464"/>
      <c r="J570" s="417"/>
      <c r="K570" s="418"/>
      <c r="L570" s="418"/>
      <c r="M570" s="418"/>
      <c r="N570" s="418"/>
      <c r="O570" s="420"/>
      <c r="P570" s="421"/>
      <c r="Q570" s="421"/>
      <c r="R570" s="421"/>
      <c r="S570" s="421"/>
      <c r="T570" s="421"/>
      <c r="U570" s="421"/>
      <c r="V570" s="421"/>
      <c r="W570" s="421"/>
      <c r="X570" s="421"/>
      <c r="Y570" s="421"/>
      <c r="Z570" s="421"/>
      <c r="AA570" s="421"/>
      <c r="AB570" s="421"/>
      <c r="AC570" s="421"/>
      <c r="AD570" s="421"/>
      <c r="AE570" s="421"/>
      <c r="AF570" s="421"/>
    </row>
    <row r="571" ht="15.75" customHeight="1">
      <c r="A571" s="457"/>
      <c r="B571" s="458"/>
      <c r="C571" s="466"/>
      <c r="D571" s="467"/>
      <c r="E571" s="468"/>
      <c r="F571" s="465"/>
      <c r="G571" s="465"/>
      <c r="H571" s="465"/>
      <c r="I571" s="464"/>
      <c r="J571" s="417"/>
      <c r="K571" s="418"/>
      <c r="L571" s="418"/>
      <c r="M571" s="418"/>
      <c r="N571" s="418"/>
      <c r="O571" s="420"/>
      <c r="P571" s="421"/>
      <c r="Q571" s="421"/>
      <c r="R571" s="421"/>
      <c r="S571" s="421"/>
      <c r="T571" s="421"/>
      <c r="U571" s="421"/>
      <c r="V571" s="421"/>
      <c r="W571" s="421"/>
      <c r="X571" s="421"/>
      <c r="Y571" s="421"/>
      <c r="Z571" s="421"/>
      <c r="AA571" s="421"/>
      <c r="AB571" s="421"/>
      <c r="AC571" s="421"/>
      <c r="AD571" s="421"/>
      <c r="AE571" s="421"/>
      <c r="AF571" s="421"/>
    </row>
    <row r="572" ht="15.75" customHeight="1">
      <c r="A572" s="457"/>
      <c r="B572" s="458"/>
      <c r="C572" s="466"/>
      <c r="D572" s="467"/>
      <c r="E572" s="468"/>
      <c r="F572" s="465"/>
      <c r="G572" s="465"/>
      <c r="H572" s="465"/>
      <c r="I572" s="464"/>
      <c r="J572" s="417"/>
      <c r="K572" s="418"/>
      <c r="L572" s="418"/>
      <c r="M572" s="418"/>
      <c r="N572" s="418"/>
      <c r="O572" s="420"/>
      <c r="P572" s="421"/>
      <c r="Q572" s="421"/>
      <c r="R572" s="421"/>
      <c r="S572" s="421"/>
      <c r="T572" s="421"/>
      <c r="U572" s="421"/>
      <c r="V572" s="421"/>
      <c r="W572" s="421"/>
      <c r="X572" s="421"/>
      <c r="Y572" s="421"/>
      <c r="Z572" s="421"/>
      <c r="AA572" s="421"/>
      <c r="AB572" s="421"/>
      <c r="AC572" s="421"/>
      <c r="AD572" s="421"/>
      <c r="AE572" s="421"/>
      <c r="AF572" s="421"/>
    </row>
    <row r="573" ht="15.75" customHeight="1">
      <c r="A573" s="457"/>
      <c r="B573" s="458"/>
      <c r="C573" s="466"/>
      <c r="D573" s="467"/>
      <c r="E573" s="468"/>
      <c r="F573" s="465"/>
      <c r="G573" s="465"/>
      <c r="H573" s="465"/>
      <c r="I573" s="464"/>
      <c r="J573" s="417"/>
      <c r="K573" s="418"/>
      <c r="L573" s="418"/>
      <c r="M573" s="418"/>
      <c r="N573" s="418"/>
      <c r="O573" s="420"/>
      <c r="P573" s="421"/>
      <c r="Q573" s="421"/>
      <c r="R573" s="421"/>
      <c r="S573" s="421"/>
      <c r="T573" s="421"/>
      <c r="U573" s="421"/>
      <c r="V573" s="421"/>
      <c r="W573" s="421"/>
      <c r="X573" s="421"/>
      <c r="Y573" s="421"/>
      <c r="Z573" s="421"/>
      <c r="AA573" s="421"/>
      <c r="AB573" s="421"/>
      <c r="AC573" s="421"/>
      <c r="AD573" s="421"/>
      <c r="AE573" s="421"/>
      <c r="AF573" s="421"/>
    </row>
    <row r="574" ht="15.75" customHeight="1">
      <c r="A574" s="457"/>
      <c r="B574" s="458"/>
      <c r="C574" s="466"/>
      <c r="D574" s="467"/>
      <c r="E574" s="468"/>
      <c r="F574" s="465"/>
      <c r="G574" s="465"/>
      <c r="H574" s="465"/>
      <c r="I574" s="464"/>
      <c r="J574" s="417"/>
      <c r="K574" s="418"/>
      <c r="L574" s="418"/>
      <c r="M574" s="418"/>
      <c r="N574" s="418"/>
      <c r="O574" s="420"/>
      <c r="P574" s="421"/>
      <c r="Q574" s="421"/>
      <c r="R574" s="421"/>
      <c r="S574" s="421"/>
      <c r="T574" s="421"/>
      <c r="U574" s="421"/>
      <c r="V574" s="421"/>
      <c r="W574" s="421"/>
      <c r="X574" s="421"/>
      <c r="Y574" s="421"/>
      <c r="Z574" s="421"/>
      <c r="AA574" s="421"/>
      <c r="AB574" s="421"/>
      <c r="AC574" s="421"/>
      <c r="AD574" s="421"/>
      <c r="AE574" s="421"/>
      <c r="AF574" s="421"/>
    </row>
    <row r="575" ht="15.75" customHeight="1">
      <c r="A575" s="457"/>
      <c r="B575" s="458"/>
      <c r="C575" s="466"/>
      <c r="D575" s="467"/>
      <c r="E575" s="468"/>
      <c r="F575" s="465"/>
      <c r="G575" s="465"/>
      <c r="H575" s="465"/>
      <c r="I575" s="464"/>
      <c r="J575" s="417"/>
      <c r="K575" s="418"/>
      <c r="L575" s="418"/>
      <c r="M575" s="418"/>
      <c r="N575" s="418"/>
      <c r="O575" s="420"/>
      <c r="P575" s="421"/>
      <c r="Q575" s="421"/>
      <c r="R575" s="421"/>
      <c r="S575" s="421"/>
      <c r="T575" s="421"/>
      <c r="U575" s="421"/>
      <c r="V575" s="421"/>
      <c r="W575" s="421"/>
      <c r="X575" s="421"/>
      <c r="Y575" s="421"/>
      <c r="Z575" s="421"/>
      <c r="AA575" s="421"/>
      <c r="AB575" s="421"/>
      <c r="AC575" s="421"/>
      <c r="AD575" s="421"/>
      <c r="AE575" s="421"/>
      <c r="AF575" s="421"/>
    </row>
    <row r="576" ht="15.75" customHeight="1">
      <c r="A576" s="457"/>
      <c r="B576" s="458"/>
      <c r="C576" s="466"/>
      <c r="D576" s="467"/>
      <c r="E576" s="468"/>
      <c r="F576" s="465"/>
      <c r="G576" s="465"/>
      <c r="H576" s="465"/>
      <c r="I576" s="464"/>
      <c r="J576" s="417"/>
      <c r="K576" s="418"/>
      <c r="L576" s="418"/>
      <c r="M576" s="418"/>
      <c r="N576" s="418"/>
      <c r="O576" s="420"/>
      <c r="P576" s="421"/>
      <c r="Q576" s="421"/>
      <c r="R576" s="421"/>
      <c r="S576" s="421"/>
      <c r="T576" s="421"/>
      <c r="U576" s="421"/>
      <c r="V576" s="421"/>
      <c r="W576" s="421"/>
      <c r="X576" s="421"/>
      <c r="Y576" s="421"/>
      <c r="Z576" s="421"/>
      <c r="AA576" s="421"/>
      <c r="AB576" s="421"/>
      <c r="AC576" s="421"/>
      <c r="AD576" s="421"/>
      <c r="AE576" s="421"/>
      <c r="AF576" s="421"/>
    </row>
    <row r="577" ht="15.75" customHeight="1">
      <c r="A577" s="457"/>
      <c r="B577" s="458"/>
      <c r="C577" s="466"/>
      <c r="D577" s="467"/>
      <c r="E577" s="468"/>
      <c r="F577" s="465"/>
      <c r="G577" s="465"/>
      <c r="H577" s="465"/>
      <c r="I577" s="464"/>
      <c r="J577" s="417"/>
      <c r="K577" s="418"/>
      <c r="L577" s="418"/>
      <c r="M577" s="418"/>
      <c r="N577" s="418"/>
      <c r="O577" s="420"/>
      <c r="P577" s="421"/>
      <c r="Q577" s="421"/>
      <c r="R577" s="421"/>
      <c r="S577" s="421"/>
      <c r="T577" s="421"/>
      <c r="U577" s="421"/>
      <c r="V577" s="421"/>
      <c r="W577" s="421"/>
      <c r="X577" s="421"/>
      <c r="Y577" s="421"/>
      <c r="Z577" s="421"/>
      <c r="AA577" s="421"/>
      <c r="AB577" s="421"/>
      <c r="AC577" s="421"/>
      <c r="AD577" s="421"/>
      <c r="AE577" s="421"/>
      <c r="AF577" s="421"/>
    </row>
    <row r="578" ht="15.75" customHeight="1">
      <c r="A578" s="457"/>
      <c r="B578" s="458"/>
      <c r="C578" s="466"/>
      <c r="D578" s="467"/>
      <c r="E578" s="468"/>
      <c r="F578" s="465"/>
      <c r="G578" s="465"/>
      <c r="H578" s="465"/>
      <c r="I578" s="464"/>
      <c r="J578" s="417"/>
      <c r="K578" s="418"/>
      <c r="L578" s="418"/>
      <c r="M578" s="418"/>
      <c r="N578" s="418"/>
      <c r="O578" s="420"/>
      <c r="P578" s="421"/>
      <c r="Q578" s="421"/>
      <c r="R578" s="421"/>
      <c r="S578" s="421"/>
      <c r="T578" s="421"/>
      <c r="U578" s="421"/>
      <c r="V578" s="421"/>
      <c r="W578" s="421"/>
      <c r="X578" s="421"/>
      <c r="Y578" s="421"/>
      <c r="Z578" s="421"/>
      <c r="AA578" s="421"/>
      <c r="AB578" s="421"/>
      <c r="AC578" s="421"/>
      <c r="AD578" s="421"/>
      <c r="AE578" s="421"/>
      <c r="AF578" s="421"/>
    </row>
    <row r="579" ht="15.75" customHeight="1">
      <c r="A579" s="457"/>
      <c r="B579" s="458"/>
      <c r="C579" s="466"/>
      <c r="D579" s="467"/>
      <c r="E579" s="468"/>
      <c r="F579" s="465"/>
      <c r="G579" s="465"/>
      <c r="H579" s="465"/>
      <c r="I579" s="464"/>
      <c r="J579" s="417"/>
      <c r="K579" s="418"/>
      <c r="L579" s="418"/>
      <c r="M579" s="418"/>
      <c r="N579" s="418"/>
      <c r="O579" s="420"/>
      <c r="P579" s="421"/>
      <c r="Q579" s="421"/>
      <c r="R579" s="421"/>
      <c r="S579" s="421"/>
      <c r="T579" s="421"/>
      <c r="U579" s="421"/>
      <c r="V579" s="421"/>
      <c r="W579" s="421"/>
      <c r="X579" s="421"/>
      <c r="Y579" s="421"/>
      <c r="Z579" s="421"/>
      <c r="AA579" s="421"/>
      <c r="AB579" s="421"/>
      <c r="AC579" s="421"/>
      <c r="AD579" s="421"/>
      <c r="AE579" s="421"/>
      <c r="AF579" s="421"/>
    </row>
    <row r="580" ht="15.75" customHeight="1">
      <c r="A580" s="457"/>
      <c r="B580" s="458"/>
      <c r="C580" s="466"/>
      <c r="D580" s="467"/>
      <c r="E580" s="468"/>
      <c r="F580" s="465"/>
      <c r="G580" s="465"/>
      <c r="H580" s="465"/>
      <c r="I580" s="464"/>
      <c r="J580" s="417"/>
      <c r="K580" s="418"/>
      <c r="L580" s="418"/>
      <c r="M580" s="418"/>
      <c r="N580" s="418"/>
      <c r="O580" s="420"/>
      <c r="P580" s="421"/>
      <c r="Q580" s="421"/>
      <c r="R580" s="421"/>
      <c r="S580" s="421"/>
      <c r="T580" s="421"/>
      <c r="U580" s="421"/>
      <c r="V580" s="421"/>
      <c r="W580" s="421"/>
      <c r="X580" s="421"/>
      <c r="Y580" s="421"/>
      <c r="Z580" s="421"/>
      <c r="AA580" s="421"/>
      <c r="AB580" s="421"/>
      <c r="AC580" s="421"/>
      <c r="AD580" s="421"/>
      <c r="AE580" s="421"/>
      <c r="AF580" s="421"/>
    </row>
    <row r="581" ht="15.75" customHeight="1">
      <c r="A581" s="457"/>
      <c r="B581" s="458"/>
      <c r="C581" s="466"/>
      <c r="D581" s="467"/>
      <c r="E581" s="468"/>
      <c r="F581" s="465"/>
      <c r="G581" s="465"/>
      <c r="H581" s="465"/>
      <c r="I581" s="464"/>
      <c r="J581" s="417"/>
      <c r="K581" s="418"/>
      <c r="L581" s="418"/>
      <c r="M581" s="418"/>
      <c r="N581" s="418"/>
      <c r="O581" s="420"/>
      <c r="P581" s="421"/>
      <c r="Q581" s="421"/>
      <c r="R581" s="421"/>
      <c r="S581" s="421"/>
      <c r="T581" s="421"/>
      <c r="U581" s="421"/>
      <c r="V581" s="421"/>
      <c r="W581" s="421"/>
      <c r="X581" s="421"/>
      <c r="Y581" s="421"/>
      <c r="Z581" s="421"/>
      <c r="AA581" s="421"/>
      <c r="AB581" s="421"/>
      <c r="AC581" s="421"/>
      <c r="AD581" s="421"/>
      <c r="AE581" s="421"/>
      <c r="AF581" s="421"/>
    </row>
    <row r="582" ht="15.75" customHeight="1">
      <c r="A582" s="457"/>
      <c r="B582" s="458"/>
      <c r="C582" s="466"/>
      <c r="D582" s="467"/>
      <c r="E582" s="468"/>
      <c r="F582" s="465"/>
      <c r="G582" s="465"/>
      <c r="H582" s="465"/>
      <c r="I582" s="464"/>
      <c r="J582" s="417"/>
      <c r="K582" s="418"/>
      <c r="L582" s="418"/>
      <c r="M582" s="418"/>
      <c r="N582" s="418"/>
      <c r="O582" s="420"/>
      <c r="P582" s="421"/>
      <c r="Q582" s="421"/>
      <c r="R582" s="421"/>
      <c r="S582" s="421"/>
      <c r="T582" s="421"/>
      <c r="U582" s="421"/>
      <c r="V582" s="421"/>
      <c r="W582" s="421"/>
      <c r="X582" s="421"/>
      <c r="Y582" s="421"/>
      <c r="Z582" s="421"/>
      <c r="AA582" s="421"/>
      <c r="AB582" s="421"/>
      <c r="AC582" s="421"/>
      <c r="AD582" s="421"/>
      <c r="AE582" s="421"/>
      <c r="AF582" s="421"/>
    </row>
    <row r="583" ht="15.75" customHeight="1">
      <c r="A583" s="457"/>
      <c r="B583" s="458"/>
      <c r="C583" s="466"/>
      <c r="D583" s="467"/>
      <c r="E583" s="468"/>
      <c r="F583" s="465"/>
      <c r="G583" s="465"/>
      <c r="H583" s="465"/>
      <c r="I583" s="464"/>
      <c r="J583" s="417"/>
      <c r="K583" s="418"/>
      <c r="L583" s="418"/>
      <c r="M583" s="418"/>
      <c r="N583" s="418"/>
      <c r="O583" s="420"/>
      <c r="P583" s="421"/>
      <c r="Q583" s="421"/>
      <c r="R583" s="421"/>
      <c r="S583" s="421"/>
      <c r="T583" s="421"/>
      <c r="U583" s="421"/>
      <c r="V583" s="421"/>
      <c r="W583" s="421"/>
      <c r="X583" s="421"/>
      <c r="Y583" s="421"/>
      <c r="Z583" s="421"/>
      <c r="AA583" s="421"/>
      <c r="AB583" s="421"/>
      <c r="AC583" s="421"/>
      <c r="AD583" s="421"/>
      <c r="AE583" s="421"/>
      <c r="AF583" s="421"/>
    </row>
    <row r="584" ht="15.75" customHeight="1">
      <c r="A584" s="457"/>
      <c r="B584" s="458"/>
      <c r="C584" s="466"/>
      <c r="D584" s="467"/>
      <c r="E584" s="468"/>
      <c r="F584" s="465"/>
      <c r="G584" s="465"/>
      <c r="H584" s="465"/>
      <c r="I584" s="464"/>
      <c r="J584" s="417"/>
      <c r="K584" s="418"/>
      <c r="L584" s="418"/>
      <c r="M584" s="418"/>
      <c r="N584" s="418"/>
      <c r="O584" s="420"/>
      <c r="P584" s="421"/>
      <c r="Q584" s="421"/>
      <c r="R584" s="421"/>
      <c r="S584" s="421"/>
      <c r="T584" s="421"/>
      <c r="U584" s="421"/>
      <c r="V584" s="421"/>
      <c r="W584" s="421"/>
      <c r="X584" s="421"/>
      <c r="Y584" s="421"/>
      <c r="Z584" s="421"/>
      <c r="AA584" s="421"/>
      <c r="AB584" s="421"/>
      <c r="AC584" s="421"/>
      <c r="AD584" s="421"/>
      <c r="AE584" s="421"/>
      <c r="AF584" s="421"/>
    </row>
    <row r="585" ht="15.75" customHeight="1">
      <c r="A585" s="457"/>
      <c r="B585" s="458"/>
      <c r="C585" s="466"/>
      <c r="D585" s="467"/>
      <c r="E585" s="468"/>
      <c r="F585" s="465"/>
      <c r="G585" s="465"/>
      <c r="H585" s="465"/>
      <c r="I585" s="464"/>
      <c r="J585" s="417"/>
      <c r="K585" s="418"/>
      <c r="L585" s="418"/>
      <c r="M585" s="418"/>
      <c r="N585" s="418"/>
      <c r="O585" s="420"/>
      <c r="P585" s="421"/>
      <c r="Q585" s="421"/>
      <c r="R585" s="421"/>
      <c r="S585" s="421"/>
      <c r="T585" s="421"/>
      <c r="U585" s="421"/>
      <c r="V585" s="421"/>
      <c r="W585" s="421"/>
      <c r="X585" s="421"/>
      <c r="Y585" s="421"/>
      <c r="Z585" s="421"/>
      <c r="AA585" s="421"/>
      <c r="AB585" s="421"/>
      <c r="AC585" s="421"/>
      <c r="AD585" s="421"/>
      <c r="AE585" s="421"/>
      <c r="AF585" s="421"/>
    </row>
    <row r="586" ht="15.75" customHeight="1">
      <c r="A586" s="457"/>
      <c r="B586" s="458"/>
      <c r="C586" s="466"/>
      <c r="D586" s="467"/>
      <c r="E586" s="468"/>
      <c r="F586" s="465"/>
      <c r="G586" s="465"/>
      <c r="H586" s="465"/>
      <c r="I586" s="464"/>
      <c r="J586" s="417"/>
      <c r="K586" s="418"/>
      <c r="L586" s="418"/>
      <c r="M586" s="418"/>
      <c r="N586" s="418"/>
      <c r="O586" s="420"/>
      <c r="P586" s="421"/>
      <c r="Q586" s="421"/>
      <c r="R586" s="421"/>
      <c r="S586" s="421"/>
      <c r="T586" s="421"/>
      <c r="U586" s="421"/>
      <c r="V586" s="421"/>
      <c r="W586" s="421"/>
      <c r="X586" s="421"/>
      <c r="Y586" s="421"/>
      <c r="Z586" s="421"/>
      <c r="AA586" s="421"/>
      <c r="AB586" s="421"/>
      <c r="AC586" s="421"/>
      <c r="AD586" s="421"/>
      <c r="AE586" s="421"/>
      <c r="AF586" s="421"/>
    </row>
    <row r="587" ht="15.75" customHeight="1">
      <c r="A587" s="457"/>
      <c r="B587" s="458"/>
      <c r="C587" s="466"/>
      <c r="D587" s="467"/>
      <c r="E587" s="468"/>
      <c r="F587" s="465"/>
      <c r="G587" s="465"/>
      <c r="H587" s="465"/>
      <c r="I587" s="464"/>
      <c r="J587" s="417"/>
      <c r="K587" s="418"/>
      <c r="L587" s="418"/>
      <c r="M587" s="418"/>
      <c r="N587" s="418"/>
      <c r="O587" s="420"/>
      <c r="P587" s="421"/>
      <c r="Q587" s="421"/>
      <c r="R587" s="421"/>
      <c r="S587" s="421"/>
      <c r="T587" s="421"/>
      <c r="U587" s="421"/>
      <c r="V587" s="421"/>
      <c r="W587" s="421"/>
      <c r="X587" s="421"/>
      <c r="Y587" s="421"/>
      <c r="Z587" s="421"/>
      <c r="AA587" s="421"/>
      <c r="AB587" s="421"/>
      <c r="AC587" s="421"/>
      <c r="AD587" s="421"/>
      <c r="AE587" s="421"/>
      <c r="AF587" s="421"/>
    </row>
    <row r="588" ht="15.75" customHeight="1">
      <c r="A588" s="457"/>
      <c r="B588" s="458"/>
      <c r="C588" s="466"/>
      <c r="D588" s="467"/>
      <c r="E588" s="468"/>
      <c r="F588" s="465"/>
      <c r="G588" s="465"/>
      <c r="H588" s="465"/>
      <c r="I588" s="464"/>
      <c r="J588" s="417"/>
      <c r="K588" s="418"/>
      <c r="L588" s="418"/>
      <c r="M588" s="418"/>
      <c r="N588" s="418"/>
      <c r="O588" s="420"/>
      <c r="P588" s="421"/>
      <c r="Q588" s="421"/>
      <c r="R588" s="421"/>
      <c r="S588" s="421"/>
      <c r="T588" s="421"/>
      <c r="U588" s="421"/>
      <c r="V588" s="421"/>
      <c r="W588" s="421"/>
      <c r="X588" s="421"/>
      <c r="Y588" s="421"/>
      <c r="Z588" s="421"/>
      <c r="AA588" s="421"/>
      <c r="AB588" s="421"/>
      <c r="AC588" s="421"/>
      <c r="AD588" s="421"/>
      <c r="AE588" s="421"/>
      <c r="AF588" s="421"/>
    </row>
    <row r="589" ht="15.75" customHeight="1">
      <c r="A589" s="457"/>
      <c r="B589" s="458"/>
      <c r="C589" s="466"/>
      <c r="D589" s="467"/>
      <c r="E589" s="468"/>
      <c r="F589" s="465"/>
      <c r="G589" s="465"/>
      <c r="H589" s="465"/>
      <c r="I589" s="464"/>
      <c r="J589" s="417"/>
      <c r="K589" s="418"/>
      <c r="L589" s="418"/>
      <c r="M589" s="418"/>
      <c r="N589" s="418"/>
      <c r="O589" s="420"/>
      <c r="P589" s="421"/>
      <c r="Q589" s="421"/>
      <c r="R589" s="421"/>
      <c r="S589" s="421"/>
      <c r="T589" s="421"/>
      <c r="U589" s="421"/>
      <c r="V589" s="421"/>
      <c r="W589" s="421"/>
      <c r="X589" s="421"/>
      <c r="Y589" s="421"/>
      <c r="Z589" s="421"/>
      <c r="AA589" s="421"/>
      <c r="AB589" s="421"/>
      <c r="AC589" s="421"/>
      <c r="AD589" s="421"/>
      <c r="AE589" s="421"/>
      <c r="AF589" s="421"/>
    </row>
    <row r="590" ht="15.75" customHeight="1">
      <c r="A590" s="457"/>
      <c r="B590" s="458"/>
      <c r="C590" s="466"/>
      <c r="D590" s="467"/>
      <c r="E590" s="468"/>
      <c r="F590" s="465"/>
      <c r="G590" s="465"/>
      <c r="H590" s="465"/>
      <c r="I590" s="464"/>
      <c r="J590" s="417"/>
      <c r="K590" s="418"/>
      <c r="L590" s="418"/>
      <c r="M590" s="418"/>
      <c r="N590" s="418"/>
      <c r="O590" s="420"/>
      <c r="P590" s="421"/>
      <c r="Q590" s="421"/>
      <c r="R590" s="421"/>
      <c r="S590" s="421"/>
      <c r="T590" s="421"/>
      <c r="U590" s="421"/>
      <c r="V590" s="421"/>
      <c r="W590" s="421"/>
      <c r="X590" s="421"/>
      <c r="Y590" s="421"/>
      <c r="Z590" s="421"/>
      <c r="AA590" s="421"/>
      <c r="AB590" s="421"/>
      <c r="AC590" s="421"/>
      <c r="AD590" s="421"/>
      <c r="AE590" s="421"/>
      <c r="AF590" s="421"/>
    </row>
    <row r="591" ht="15.75" customHeight="1">
      <c r="A591" s="457"/>
      <c r="B591" s="458"/>
      <c r="C591" s="466"/>
      <c r="D591" s="467"/>
      <c r="E591" s="468"/>
      <c r="F591" s="465"/>
      <c r="G591" s="465"/>
      <c r="H591" s="465"/>
      <c r="I591" s="464"/>
      <c r="J591" s="417"/>
      <c r="K591" s="418"/>
      <c r="L591" s="418"/>
      <c r="M591" s="418"/>
      <c r="N591" s="418"/>
      <c r="O591" s="420"/>
      <c r="P591" s="421"/>
      <c r="Q591" s="421"/>
      <c r="R591" s="421"/>
      <c r="S591" s="421"/>
      <c r="T591" s="421"/>
      <c r="U591" s="421"/>
      <c r="V591" s="421"/>
      <c r="W591" s="421"/>
      <c r="X591" s="421"/>
      <c r="Y591" s="421"/>
      <c r="Z591" s="421"/>
      <c r="AA591" s="421"/>
      <c r="AB591" s="421"/>
      <c r="AC591" s="421"/>
      <c r="AD591" s="421"/>
      <c r="AE591" s="421"/>
      <c r="AF591" s="421"/>
    </row>
    <row r="592" ht="15.75" customHeight="1">
      <c r="A592" s="457"/>
      <c r="B592" s="458"/>
      <c r="C592" s="466"/>
      <c r="D592" s="467"/>
      <c r="E592" s="468"/>
      <c r="F592" s="465"/>
      <c r="G592" s="465"/>
      <c r="H592" s="465"/>
      <c r="I592" s="464"/>
      <c r="J592" s="417"/>
      <c r="K592" s="418"/>
      <c r="L592" s="418"/>
      <c r="M592" s="418"/>
      <c r="N592" s="418"/>
      <c r="O592" s="420"/>
      <c r="P592" s="421"/>
      <c r="Q592" s="421"/>
      <c r="R592" s="421"/>
      <c r="S592" s="421"/>
      <c r="T592" s="421"/>
      <c r="U592" s="421"/>
      <c r="V592" s="421"/>
      <c r="W592" s="421"/>
      <c r="X592" s="421"/>
      <c r="Y592" s="421"/>
      <c r="Z592" s="421"/>
      <c r="AA592" s="421"/>
      <c r="AB592" s="421"/>
      <c r="AC592" s="421"/>
      <c r="AD592" s="421"/>
      <c r="AE592" s="421"/>
      <c r="AF592" s="421"/>
    </row>
    <row r="593" ht="15.75" customHeight="1">
      <c r="A593" s="457"/>
      <c r="B593" s="458"/>
      <c r="C593" s="466"/>
      <c r="D593" s="467"/>
      <c r="E593" s="468"/>
      <c r="F593" s="465"/>
      <c r="G593" s="465"/>
      <c r="H593" s="465"/>
      <c r="I593" s="464"/>
      <c r="J593" s="417"/>
      <c r="K593" s="418"/>
      <c r="L593" s="418"/>
      <c r="M593" s="418"/>
      <c r="N593" s="418"/>
      <c r="O593" s="420"/>
      <c r="P593" s="421"/>
      <c r="Q593" s="421"/>
      <c r="R593" s="421"/>
      <c r="S593" s="421"/>
      <c r="T593" s="421"/>
      <c r="U593" s="421"/>
      <c r="V593" s="421"/>
      <c r="W593" s="421"/>
      <c r="X593" s="421"/>
      <c r="Y593" s="421"/>
      <c r="Z593" s="421"/>
      <c r="AA593" s="421"/>
      <c r="AB593" s="421"/>
      <c r="AC593" s="421"/>
      <c r="AD593" s="421"/>
      <c r="AE593" s="421"/>
      <c r="AF593" s="421"/>
    </row>
    <row r="594" ht="15.75" customHeight="1">
      <c r="A594" s="457"/>
      <c r="B594" s="458"/>
      <c r="C594" s="466"/>
      <c r="D594" s="467"/>
      <c r="E594" s="468"/>
      <c r="F594" s="465"/>
      <c r="G594" s="465"/>
      <c r="H594" s="465"/>
      <c r="I594" s="464"/>
      <c r="J594" s="417"/>
      <c r="K594" s="418"/>
      <c r="L594" s="418"/>
      <c r="M594" s="418"/>
      <c r="N594" s="418"/>
      <c r="O594" s="420"/>
      <c r="P594" s="421"/>
      <c r="Q594" s="421"/>
      <c r="R594" s="421"/>
      <c r="S594" s="421"/>
      <c r="T594" s="421"/>
      <c r="U594" s="421"/>
      <c r="V594" s="421"/>
      <c r="W594" s="421"/>
      <c r="X594" s="421"/>
      <c r="Y594" s="421"/>
      <c r="Z594" s="421"/>
      <c r="AA594" s="421"/>
      <c r="AB594" s="421"/>
      <c r="AC594" s="421"/>
      <c r="AD594" s="421"/>
      <c r="AE594" s="421"/>
      <c r="AF594" s="421"/>
    </row>
    <row r="595" ht="15.75" customHeight="1">
      <c r="A595" s="457"/>
      <c r="B595" s="458"/>
      <c r="C595" s="466"/>
      <c r="D595" s="467"/>
      <c r="E595" s="468"/>
      <c r="F595" s="465"/>
      <c r="G595" s="465"/>
      <c r="H595" s="465"/>
      <c r="I595" s="464"/>
      <c r="J595" s="417"/>
      <c r="K595" s="418"/>
      <c r="L595" s="418"/>
      <c r="M595" s="418"/>
      <c r="N595" s="418"/>
      <c r="O595" s="420"/>
      <c r="P595" s="421"/>
      <c r="Q595" s="421"/>
      <c r="R595" s="421"/>
      <c r="S595" s="421"/>
      <c r="T595" s="421"/>
      <c r="U595" s="421"/>
      <c r="V595" s="421"/>
      <c r="W595" s="421"/>
      <c r="X595" s="421"/>
      <c r="Y595" s="421"/>
      <c r="Z595" s="421"/>
      <c r="AA595" s="421"/>
      <c r="AB595" s="421"/>
      <c r="AC595" s="421"/>
      <c r="AD595" s="421"/>
      <c r="AE595" s="421"/>
      <c r="AF595" s="421"/>
    </row>
    <row r="596" ht="15.75" customHeight="1">
      <c r="A596" s="457"/>
      <c r="B596" s="458"/>
      <c r="C596" s="466"/>
      <c r="D596" s="467"/>
      <c r="E596" s="468"/>
      <c r="F596" s="465"/>
      <c r="G596" s="465"/>
      <c r="H596" s="465"/>
      <c r="I596" s="464"/>
      <c r="J596" s="417"/>
      <c r="K596" s="418"/>
      <c r="L596" s="418"/>
      <c r="M596" s="418"/>
      <c r="N596" s="418"/>
      <c r="O596" s="420"/>
      <c r="P596" s="421"/>
      <c r="Q596" s="421"/>
      <c r="R596" s="421"/>
      <c r="S596" s="421"/>
      <c r="T596" s="421"/>
      <c r="U596" s="421"/>
      <c r="V596" s="421"/>
      <c r="W596" s="421"/>
      <c r="X596" s="421"/>
      <c r="Y596" s="421"/>
      <c r="Z596" s="421"/>
      <c r="AA596" s="421"/>
      <c r="AB596" s="421"/>
      <c r="AC596" s="421"/>
      <c r="AD596" s="421"/>
      <c r="AE596" s="421"/>
      <c r="AF596" s="421"/>
    </row>
    <row r="597" ht="15.75" customHeight="1">
      <c r="A597" s="457"/>
      <c r="B597" s="458"/>
      <c r="C597" s="466"/>
      <c r="D597" s="467"/>
      <c r="E597" s="468"/>
      <c r="F597" s="465"/>
      <c r="G597" s="465"/>
      <c r="H597" s="465"/>
      <c r="I597" s="464"/>
      <c r="J597" s="417"/>
      <c r="K597" s="418"/>
      <c r="L597" s="418"/>
      <c r="M597" s="418"/>
      <c r="N597" s="418"/>
      <c r="O597" s="420"/>
      <c r="P597" s="421"/>
      <c r="Q597" s="421"/>
      <c r="R597" s="421"/>
      <c r="S597" s="421"/>
      <c r="T597" s="421"/>
      <c r="U597" s="421"/>
      <c r="V597" s="421"/>
      <c r="W597" s="421"/>
      <c r="X597" s="421"/>
      <c r="Y597" s="421"/>
      <c r="Z597" s="421"/>
      <c r="AA597" s="421"/>
      <c r="AB597" s="421"/>
      <c r="AC597" s="421"/>
      <c r="AD597" s="421"/>
      <c r="AE597" s="421"/>
      <c r="AF597" s="421"/>
    </row>
    <row r="598" ht="15.75" customHeight="1">
      <c r="A598" s="457"/>
      <c r="B598" s="458"/>
      <c r="C598" s="466"/>
      <c r="D598" s="467"/>
      <c r="E598" s="468"/>
      <c r="F598" s="465"/>
      <c r="G598" s="465"/>
      <c r="H598" s="465"/>
      <c r="I598" s="464"/>
      <c r="J598" s="417"/>
      <c r="K598" s="418"/>
      <c r="L598" s="418"/>
      <c r="M598" s="418"/>
      <c r="N598" s="418"/>
      <c r="O598" s="420"/>
      <c r="P598" s="421"/>
      <c r="Q598" s="421"/>
      <c r="R598" s="421"/>
      <c r="S598" s="421"/>
      <c r="T598" s="421"/>
      <c r="U598" s="421"/>
      <c r="V598" s="421"/>
      <c r="W598" s="421"/>
      <c r="X598" s="421"/>
      <c r="Y598" s="421"/>
      <c r="Z598" s="421"/>
      <c r="AA598" s="421"/>
      <c r="AB598" s="421"/>
      <c r="AC598" s="421"/>
      <c r="AD598" s="421"/>
      <c r="AE598" s="421"/>
      <c r="AF598" s="421"/>
    </row>
    <row r="599" ht="15.75" customHeight="1">
      <c r="A599" s="457"/>
      <c r="B599" s="458"/>
      <c r="C599" s="466"/>
      <c r="D599" s="467"/>
      <c r="E599" s="468"/>
      <c r="F599" s="465"/>
      <c r="G599" s="465"/>
      <c r="H599" s="465"/>
      <c r="I599" s="464"/>
      <c r="J599" s="417"/>
      <c r="K599" s="418"/>
      <c r="L599" s="418"/>
      <c r="M599" s="418"/>
      <c r="N599" s="418"/>
      <c r="O599" s="420"/>
      <c r="P599" s="421"/>
      <c r="Q599" s="421"/>
      <c r="R599" s="421"/>
      <c r="S599" s="421"/>
      <c r="T599" s="421"/>
      <c r="U599" s="421"/>
      <c r="V599" s="421"/>
      <c r="W599" s="421"/>
      <c r="X599" s="421"/>
      <c r="Y599" s="421"/>
      <c r="Z599" s="421"/>
      <c r="AA599" s="421"/>
      <c r="AB599" s="421"/>
      <c r="AC599" s="421"/>
      <c r="AD599" s="421"/>
      <c r="AE599" s="421"/>
      <c r="AF599" s="421"/>
    </row>
    <row r="600" ht="15.75" customHeight="1">
      <c r="A600" s="457"/>
      <c r="B600" s="458"/>
      <c r="C600" s="466"/>
      <c r="D600" s="467"/>
      <c r="E600" s="468"/>
      <c r="F600" s="465"/>
      <c r="G600" s="465"/>
      <c r="H600" s="465"/>
      <c r="I600" s="464"/>
      <c r="J600" s="417"/>
      <c r="K600" s="418"/>
      <c r="L600" s="418"/>
      <c r="M600" s="418"/>
      <c r="N600" s="418"/>
      <c r="O600" s="420"/>
      <c r="P600" s="421"/>
      <c r="Q600" s="421"/>
      <c r="R600" s="421"/>
      <c r="S600" s="421"/>
      <c r="T600" s="421"/>
      <c r="U600" s="421"/>
      <c r="V600" s="421"/>
      <c r="W600" s="421"/>
      <c r="X600" s="421"/>
      <c r="Y600" s="421"/>
      <c r="Z600" s="421"/>
      <c r="AA600" s="421"/>
      <c r="AB600" s="421"/>
      <c r="AC600" s="421"/>
      <c r="AD600" s="421"/>
      <c r="AE600" s="421"/>
      <c r="AF600" s="421"/>
    </row>
    <row r="601" ht="15.75" customHeight="1">
      <c r="A601" s="457"/>
      <c r="B601" s="458"/>
      <c r="C601" s="466"/>
      <c r="D601" s="467"/>
      <c r="E601" s="468"/>
      <c r="F601" s="465"/>
      <c r="G601" s="465"/>
      <c r="H601" s="465"/>
      <c r="I601" s="464"/>
      <c r="J601" s="417"/>
      <c r="K601" s="418"/>
      <c r="L601" s="418"/>
      <c r="M601" s="418"/>
      <c r="N601" s="418"/>
      <c r="O601" s="420"/>
      <c r="P601" s="421"/>
      <c r="Q601" s="421"/>
      <c r="R601" s="421"/>
      <c r="S601" s="421"/>
      <c r="T601" s="421"/>
      <c r="U601" s="421"/>
      <c r="V601" s="421"/>
      <c r="W601" s="421"/>
      <c r="X601" s="421"/>
      <c r="Y601" s="421"/>
      <c r="Z601" s="421"/>
      <c r="AA601" s="421"/>
      <c r="AB601" s="421"/>
      <c r="AC601" s="421"/>
      <c r="AD601" s="421"/>
      <c r="AE601" s="421"/>
      <c r="AF601" s="421"/>
    </row>
    <row r="602" ht="15.75" customHeight="1">
      <c r="A602" s="457"/>
      <c r="B602" s="458"/>
      <c r="C602" s="466"/>
      <c r="D602" s="467"/>
      <c r="E602" s="468"/>
      <c r="F602" s="465"/>
      <c r="G602" s="465"/>
      <c r="H602" s="465"/>
      <c r="I602" s="464"/>
      <c r="J602" s="417"/>
      <c r="K602" s="418"/>
      <c r="L602" s="418"/>
      <c r="M602" s="418"/>
      <c r="N602" s="418"/>
      <c r="O602" s="420"/>
      <c r="P602" s="421"/>
      <c r="Q602" s="421"/>
      <c r="R602" s="421"/>
      <c r="S602" s="421"/>
      <c r="T602" s="421"/>
      <c r="U602" s="421"/>
      <c r="V602" s="421"/>
      <c r="W602" s="421"/>
      <c r="X602" s="421"/>
      <c r="Y602" s="421"/>
      <c r="Z602" s="421"/>
      <c r="AA602" s="421"/>
      <c r="AB602" s="421"/>
      <c r="AC602" s="421"/>
      <c r="AD602" s="421"/>
      <c r="AE602" s="421"/>
      <c r="AF602" s="421"/>
    </row>
    <row r="603" ht="15.75" customHeight="1">
      <c r="A603" s="457"/>
      <c r="B603" s="458"/>
      <c r="C603" s="466"/>
      <c r="D603" s="467"/>
      <c r="E603" s="468"/>
      <c r="F603" s="465"/>
      <c r="G603" s="465"/>
      <c r="H603" s="465"/>
      <c r="I603" s="464"/>
      <c r="J603" s="417"/>
      <c r="K603" s="418"/>
      <c r="L603" s="418"/>
      <c r="M603" s="418"/>
      <c r="N603" s="418"/>
      <c r="O603" s="420"/>
      <c r="P603" s="421"/>
      <c r="Q603" s="421"/>
      <c r="R603" s="421"/>
      <c r="S603" s="421"/>
      <c r="T603" s="421"/>
      <c r="U603" s="421"/>
      <c r="V603" s="421"/>
      <c r="W603" s="421"/>
      <c r="X603" s="421"/>
      <c r="Y603" s="421"/>
      <c r="Z603" s="421"/>
      <c r="AA603" s="421"/>
      <c r="AB603" s="421"/>
      <c r="AC603" s="421"/>
      <c r="AD603" s="421"/>
      <c r="AE603" s="421"/>
      <c r="AF603" s="421"/>
    </row>
    <row r="604" ht="15.75" customHeight="1">
      <c r="A604" s="457"/>
      <c r="B604" s="458"/>
      <c r="C604" s="466"/>
      <c r="D604" s="467"/>
      <c r="E604" s="468"/>
      <c r="F604" s="465"/>
      <c r="G604" s="465"/>
      <c r="H604" s="465"/>
      <c r="I604" s="464"/>
      <c r="J604" s="417"/>
      <c r="K604" s="418"/>
      <c r="L604" s="418"/>
      <c r="M604" s="418"/>
      <c r="N604" s="418"/>
      <c r="O604" s="420"/>
      <c r="P604" s="421"/>
      <c r="Q604" s="421"/>
      <c r="R604" s="421"/>
      <c r="S604" s="421"/>
      <c r="T604" s="421"/>
      <c r="U604" s="421"/>
      <c r="V604" s="421"/>
      <c r="W604" s="421"/>
      <c r="X604" s="421"/>
      <c r="Y604" s="421"/>
      <c r="Z604" s="421"/>
      <c r="AA604" s="421"/>
      <c r="AB604" s="421"/>
      <c r="AC604" s="421"/>
      <c r="AD604" s="421"/>
      <c r="AE604" s="421"/>
      <c r="AF604" s="421"/>
    </row>
    <row r="605" ht="15.75" customHeight="1">
      <c r="A605" s="457"/>
      <c r="B605" s="458"/>
      <c r="C605" s="466"/>
      <c r="D605" s="467"/>
      <c r="E605" s="468"/>
      <c r="F605" s="465"/>
      <c r="G605" s="465"/>
      <c r="H605" s="465"/>
      <c r="I605" s="464"/>
      <c r="J605" s="417"/>
      <c r="K605" s="418"/>
      <c r="L605" s="418"/>
      <c r="M605" s="418"/>
      <c r="N605" s="418"/>
      <c r="O605" s="420"/>
      <c r="P605" s="421"/>
      <c r="Q605" s="421"/>
      <c r="R605" s="421"/>
      <c r="S605" s="421"/>
      <c r="T605" s="421"/>
      <c r="U605" s="421"/>
      <c r="V605" s="421"/>
      <c r="W605" s="421"/>
      <c r="X605" s="421"/>
      <c r="Y605" s="421"/>
      <c r="Z605" s="421"/>
      <c r="AA605" s="421"/>
      <c r="AB605" s="421"/>
      <c r="AC605" s="421"/>
      <c r="AD605" s="421"/>
      <c r="AE605" s="421"/>
      <c r="AF605" s="421"/>
    </row>
    <row r="606" ht="15.75" customHeight="1">
      <c r="A606" s="457"/>
      <c r="B606" s="458"/>
      <c r="C606" s="466"/>
      <c r="D606" s="467"/>
      <c r="E606" s="468"/>
      <c r="F606" s="465"/>
      <c r="G606" s="465"/>
      <c r="H606" s="465"/>
      <c r="I606" s="464"/>
      <c r="J606" s="417"/>
      <c r="K606" s="418"/>
      <c r="L606" s="418"/>
      <c r="M606" s="418"/>
      <c r="N606" s="418"/>
      <c r="O606" s="420"/>
      <c r="P606" s="421"/>
      <c r="Q606" s="421"/>
      <c r="R606" s="421"/>
      <c r="S606" s="421"/>
      <c r="T606" s="421"/>
      <c r="U606" s="421"/>
      <c r="V606" s="421"/>
      <c r="W606" s="421"/>
      <c r="X606" s="421"/>
      <c r="Y606" s="421"/>
      <c r="Z606" s="421"/>
      <c r="AA606" s="421"/>
      <c r="AB606" s="421"/>
      <c r="AC606" s="421"/>
      <c r="AD606" s="421"/>
      <c r="AE606" s="421"/>
      <c r="AF606" s="421"/>
    </row>
    <row r="607" ht="15.75" customHeight="1">
      <c r="A607" s="457"/>
      <c r="B607" s="458"/>
      <c r="C607" s="466"/>
      <c r="D607" s="467"/>
      <c r="E607" s="468"/>
      <c r="F607" s="465"/>
      <c r="G607" s="465"/>
      <c r="H607" s="465"/>
      <c r="I607" s="464"/>
      <c r="J607" s="417"/>
      <c r="K607" s="418"/>
      <c r="L607" s="418"/>
      <c r="M607" s="418"/>
      <c r="N607" s="418"/>
      <c r="O607" s="420"/>
      <c r="P607" s="421"/>
      <c r="Q607" s="421"/>
      <c r="R607" s="421"/>
      <c r="S607" s="421"/>
      <c r="T607" s="421"/>
      <c r="U607" s="421"/>
      <c r="V607" s="421"/>
      <c r="W607" s="421"/>
      <c r="X607" s="421"/>
      <c r="Y607" s="421"/>
      <c r="Z607" s="421"/>
      <c r="AA607" s="421"/>
      <c r="AB607" s="421"/>
      <c r="AC607" s="421"/>
      <c r="AD607" s="421"/>
      <c r="AE607" s="421"/>
      <c r="AF607" s="421"/>
    </row>
    <row r="608" ht="15.75" customHeight="1">
      <c r="A608" s="457"/>
      <c r="B608" s="458"/>
      <c r="C608" s="466"/>
      <c r="D608" s="467"/>
      <c r="E608" s="468"/>
      <c r="F608" s="465"/>
      <c r="G608" s="465"/>
      <c r="H608" s="465"/>
      <c r="I608" s="464"/>
      <c r="J608" s="417"/>
      <c r="K608" s="418"/>
      <c r="L608" s="418"/>
      <c r="M608" s="418"/>
      <c r="N608" s="418"/>
      <c r="O608" s="420"/>
      <c r="P608" s="421"/>
      <c r="Q608" s="421"/>
      <c r="R608" s="421"/>
      <c r="S608" s="421"/>
      <c r="T608" s="421"/>
      <c r="U608" s="421"/>
      <c r="V608" s="421"/>
      <c r="W608" s="421"/>
      <c r="X608" s="421"/>
      <c r="Y608" s="421"/>
      <c r="Z608" s="421"/>
      <c r="AA608" s="421"/>
      <c r="AB608" s="421"/>
      <c r="AC608" s="421"/>
      <c r="AD608" s="421"/>
      <c r="AE608" s="421"/>
      <c r="AF608" s="421"/>
    </row>
    <row r="609" ht="15.75" customHeight="1">
      <c r="A609" s="457"/>
      <c r="B609" s="458"/>
      <c r="C609" s="466"/>
      <c r="D609" s="467"/>
      <c r="E609" s="468"/>
      <c r="F609" s="465"/>
      <c r="G609" s="465"/>
      <c r="H609" s="465"/>
      <c r="I609" s="464"/>
      <c r="J609" s="417"/>
      <c r="K609" s="418"/>
      <c r="L609" s="418"/>
      <c r="M609" s="418"/>
      <c r="N609" s="418"/>
      <c r="O609" s="420"/>
      <c r="P609" s="421"/>
      <c r="Q609" s="421"/>
      <c r="R609" s="421"/>
      <c r="S609" s="421"/>
      <c r="T609" s="421"/>
      <c r="U609" s="421"/>
      <c r="V609" s="421"/>
      <c r="W609" s="421"/>
      <c r="X609" s="421"/>
      <c r="Y609" s="421"/>
      <c r="Z609" s="421"/>
      <c r="AA609" s="421"/>
      <c r="AB609" s="421"/>
      <c r="AC609" s="421"/>
      <c r="AD609" s="421"/>
      <c r="AE609" s="421"/>
      <c r="AF609" s="421"/>
    </row>
    <row r="610" ht="15.75" customHeight="1">
      <c r="A610" s="457"/>
      <c r="B610" s="458"/>
      <c r="C610" s="466"/>
      <c r="D610" s="467"/>
      <c r="E610" s="468"/>
      <c r="F610" s="465"/>
      <c r="G610" s="465"/>
      <c r="H610" s="465"/>
      <c r="I610" s="464"/>
      <c r="J610" s="417"/>
      <c r="K610" s="418"/>
      <c r="L610" s="418"/>
      <c r="M610" s="418"/>
      <c r="N610" s="418"/>
      <c r="O610" s="420"/>
      <c r="P610" s="421"/>
      <c r="Q610" s="421"/>
      <c r="R610" s="421"/>
      <c r="S610" s="421"/>
      <c r="T610" s="421"/>
      <c r="U610" s="421"/>
      <c r="V610" s="421"/>
      <c r="W610" s="421"/>
      <c r="X610" s="421"/>
      <c r="Y610" s="421"/>
      <c r="Z610" s="421"/>
      <c r="AA610" s="421"/>
      <c r="AB610" s="421"/>
      <c r="AC610" s="421"/>
      <c r="AD610" s="421"/>
      <c r="AE610" s="421"/>
      <c r="AF610" s="421"/>
    </row>
    <row r="611" ht="15.75" customHeight="1">
      <c r="A611" s="457"/>
      <c r="B611" s="458"/>
      <c r="C611" s="466"/>
      <c r="D611" s="467"/>
      <c r="E611" s="468"/>
      <c r="F611" s="465"/>
      <c r="G611" s="465"/>
      <c r="H611" s="465"/>
      <c r="I611" s="464"/>
      <c r="J611" s="417"/>
      <c r="K611" s="418"/>
      <c r="L611" s="418"/>
      <c r="M611" s="418"/>
      <c r="N611" s="418"/>
      <c r="O611" s="420"/>
      <c r="P611" s="421"/>
      <c r="Q611" s="421"/>
      <c r="R611" s="421"/>
      <c r="S611" s="421"/>
      <c r="T611" s="421"/>
      <c r="U611" s="421"/>
      <c r="V611" s="421"/>
      <c r="W611" s="421"/>
      <c r="X611" s="421"/>
      <c r="Y611" s="421"/>
      <c r="Z611" s="421"/>
      <c r="AA611" s="421"/>
      <c r="AB611" s="421"/>
      <c r="AC611" s="421"/>
      <c r="AD611" s="421"/>
      <c r="AE611" s="421"/>
      <c r="AF611" s="421"/>
    </row>
    <row r="612" ht="15.75" customHeight="1">
      <c r="A612" s="457"/>
      <c r="B612" s="458"/>
      <c r="C612" s="466"/>
      <c r="D612" s="467"/>
      <c r="E612" s="468"/>
      <c r="F612" s="465"/>
      <c r="G612" s="465"/>
      <c r="H612" s="465"/>
      <c r="I612" s="464"/>
      <c r="J612" s="417"/>
      <c r="K612" s="418"/>
      <c r="L612" s="418"/>
      <c r="M612" s="418"/>
      <c r="N612" s="418"/>
      <c r="O612" s="420"/>
      <c r="P612" s="421"/>
      <c r="Q612" s="421"/>
      <c r="R612" s="421"/>
      <c r="S612" s="421"/>
      <c r="T612" s="421"/>
      <c r="U612" s="421"/>
      <c r="V612" s="421"/>
      <c r="W612" s="421"/>
      <c r="X612" s="421"/>
      <c r="Y612" s="421"/>
      <c r="Z612" s="421"/>
      <c r="AA612" s="421"/>
      <c r="AB612" s="421"/>
      <c r="AC612" s="421"/>
      <c r="AD612" s="421"/>
      <c r="AE612" s="421"/>
      <c r="AF612" s="421"/>
    </row>
    <row r="613" ht="15.75" customHeight="1">
      <c r="A613" s="457"/>
      <c r="B613" s="458"/>
      <c r="C613" s="466"/>
      <c r="D613" s="467"/>
      <c r="E613" s="468"/>
      <c r="F613" s="465"/>
      <c r="G613" s="465"/>
      <c r="H613" s="465"/>
      <c r="I613" s="464"/>
      <c r="J613" s="417"/>
      <c r="K613" s="418"/>
      <c r="L613" s="418"/>
      <c r="M613" s="418"/>
      <c r="N613" s="418"/>
      <c r="O613" s="420"/>
      <c r="P613" s="421"/>
      <c r="Q613" s="421"/>
      <c r="R613" s="421"/>
      <c r="S613" s="421"/>
      <c r="T613" s="421"/>
      <c r="U613" s="421"/>
      <c r="V613" s="421"/>
      <c r="W613" s="421"/>
      <c r="X613" s="421"/>
      <c r="Y613" s="421"/>
      <c r="Z613" s="421"/>
      <c r="AA613" s="421"/>
      <c r="AB613" s="421"/>
      <c r="AC613" s="421"/>
      <c r="AD613" s="421"/>
      <c r="AE613" s="421"/>
      <c r="AF613" s="421"/>
    </row>
    <row r="614" ht="15.75" customHeight="1">
      <c r="A614" s="457"/>
      <c r="B614" s="458"/>
      <c r="C614" s="466"/>
      <c r="D614" s="467"/>
      <c r="E614" s="468"/>
      <c r="F614" s="465"/>
      <c r="G614" s="465"/>
      <c r="H614" s="465"/>
      <c r="I614" s="464"/>
      <c r="J614" s="417"/>
      <c r="K614" s="418"/>
      <c r="L614" s="418"/>
      <c r="M614" s="418"/>
      <c r="N614" s="418"/>
      <c r="O614" s="420"/>
      <c r="P614" s="421"/>
      <c r="Q614" s="421"/>
      <c r="R614" s="421"/>
      <c r="S614" s="421"/>
      <c r="T614" s="421"/>
      <c r="U614" s="421"/>
      <c r="V614" s="421"/>
      <c r="W614" s="421"/>
      <c r="X614" s="421"/>
      <c r="Y614" s="421"/>
      <c r="Z614" s="421"/>
      <c r="AA614" s="421"/>
      <c r="AB614" s="421"/>
      <c r="AC614" s="421"/>
      <c r="AD614" s="421"/>
      <c r="AE614" s="421"/>
      <c r="AF614" s="421"/>
    </row>
    <row r="615" ht="15.75" customHeight="1">
      <c r="A615" s="457"/>
      <c r="B615" s="458"/>
      <c r="C615" s="466"/>
      <c r="D615" s="467"/>
      <c r="E615" s="468"/>
      <c r="F615" s="465"/>
      <c r="G615" s="465"/>
      <c r="H615" s="465"/>
      <c r="I615" s="464"/>
      <c r="J615" s="417"/>
      <c r="K615" s="418"/>
      <c r="L615" s="418"/>
      <c r="M615" s="418"/>
      <c r="N615" s="418"/>
      <c r="O615" s="420"/>
      <c r="P615" s="421"/>
      <c r="Q615" s="421"/>
      <c r="R615" s="421"/>
      <c r="S615" s="421"/>
      <c r="T615" s="421"/>
      <c r="U615" s="421"/>
      <c r="V615" s="421"/>
      <c r="W615" s="421"/>
      <c r="X615" s="421"/>
      <c r="Y615" s="421"/>
      <c r="Z615" s="421"/>
      <c r="AA615" s="421"/>
      <c r="AB615" s="421"/>
      <c r="AC615" s="421"/>
      <c r="AD615" s="421"/>
      <c r="AE615" s="421"/>
      <c r="AF615" s="421"/>
    </row>
    <row r="616" ht="15.75" customHeight="1">
      <c r="A616" s="457"/>
      <c r="B616" s="458"/>
      <c r="C616" s="466"/>
      <c r="D616" s="467"/>
      <c r="E616" s="468"/>
      <c r="F616" s="465"/>
      <c r="G616" s="465"/>
      <c r="H616" s="465"/>
      <c r="I616" s="464"/>
      <c r="J616" s="417"/>
      <c r="K616" s="418"/>
      <c r="L616" s="418"/>
      <c r="M616" s="418"/>
      <c r="N616" s="418"/>
      <c r="O616" s="420"/>
      <c r="P616" s="421"/>
      <c r="Q616" s="421"/>
      <c r="R616" s="421"/>
      <c r="S616" s="421"/>
      <c r="T616" s="421"/>
      <c r="U616" s="421"/>
      <c r="V616" s="421"/>
      <c r="W616" s="421"/>
      <c r="X616" s="421"/>
      <c r="Y616" s="421"/>
      <c r="Z616" s="421"/>
      <c r="AA616" s="421"/>
      <c r="AB616" s="421"/>
      <c r="AC616" s="421"/>
      <c r="AD616" s="421"/>
      <c r="AE616" s="421"/>
      <c r="AF616" s="421"/>
    </row>
    <row r="617" ht="15.75" customHeight="1">
      <c r="A617" s="457"/>
      <c r="B617" s="458"/>
      <c r="C617" s="466"/>
      <c r="D617" s="467"/>
      <c r="E617" s="468"/>
      <c r="F617" s="465"/>
      <c r="G617" s="465"/>
      <c r="H617" s="465"/>
      <c r="I617" s="464"/>
      <c r="J617" s="417"/>
      <c r="K617" s="418"/>
      <c r="L617" s="418"/>
      <c r="M617" s="418"/>
      <c r="N617" s="418"/>
      <c r="O617" s="420"/>
      <c r="P617" s="421"/>
      <c r="Q617" s="421"/>
      <c r="R617" s="421"/>
      <c r="S617" s="421"/>
      <c r="T617" s="421"/>
      <c r="U617" s="421"/>
      <c r="V617" s="421"/>
      <c r="W617" s="421"/>
      <c r="X617" s="421"/>
      <c r="Y617" s="421"/>
      <c r="Z617" s="421"/>
      <c r="AA617" s="421"/>
      <c r="AB617" s="421"/>
      <c r="AC617" s="421"/>
      <c r="AD617" s="421"/>
      <c r="AE617" s="421"/>
      <c r="AF617" s="421"/>
    </row>
    <row r="618" ht="15.75" customHeight="1">
      <c r="A618" s="457"/>
      <c r="B618" s="458"/>
      <c r="C618" s="466"/>
      <c r="D618" s="467"/>
      <c r="E618" s="468"/>
      <c r="F618" s="465"/>
      <c r="G618" s="465"/>
      <c r="H618" s="465"/>
      <c r="I618" s="464"/>
      <c r="J618" s="417"/>
      <c r="K618" s="418"/>
      <c r="L618" s="418"/>
      <c r="M618" s="418"/>
      <c r="N618" s="418"/>
      <c r="O618" s="420"/>
      <c r="P618" s="421"/>
      <c r="Q618" s="421"/>
      <c r="R618" s="421"/>
      <c r="S618" s="421"/>
      <c r="T618" s="421"/>
      <c r="U618" s="421"/>
      <c r="V618" s="421"/>
      <c r="W618" s="421"/>
      <c r="X618" s="421"/>
      <c r="Y618" s="421"/>
      <c r="Z618" s="421"/>
      <c r="AA618" s="421"/>
      <c r="AB618" s="421"/>
      <c r="AC618" s="421"/>
      <c r="AD618" s="421"/>
      <c r="AE618" s="421"/>
      <c r="AF618" s="421"/>
    </row>
    <row r="619" ht="15.75" customHeight="1">
      <c r="A619" s="457"/>
      <c r="B619" s="458"/>
      <c r="C619" s="466"/>
      <c r="D619" s="467"/>
      <c r="E619" s="468"/>
      <c r="F619" s="465"/>
      <c r="G619" s="465"/>
      <c r="H619" s="465"/>
      <c r="I619" s="464"/>
      <c r="J619" s="417"/>
      <c r="K619" s="418"/>
      <c r="L619" s="418"/>
      <c r="M619" s="418"/>
      <c r="N619" s="418"/>
      <c r="O619" s="420"/>
      <c r="P619" s="421"/>
      <c r="Q619" s="421"/>
      <c r="R619" s="421"/>
      <c r="S619" s="421"/>
      <c r="T619" s="421"/>
      <c r="U619" s="421"/>
      <c r="V619" s="421"/>
      <c r="W619" s="421"/>
      <c r="X619" s="421"/>
      <c r="Y619" s="421"/>
      <c r="Z619" s="421"/>
      <c r="AA619" s="421"/>
      <c r="AB619" s="421"/>
      <c r="AC619" s="421"/>
      <c r="AD619" s="421"/>
      <c r="AE619" s="421"/>
      <c r="AF619" s="421"/>
    </row>
    <row r="620" ht="15.75" customHeight="1">
      <c r="A620" s="457"/>
      <c r="B620" s="458"/>
      <c r="C620" s="466"/>
      <c r="D620" s="467"/>
      <c r="E620" s="468"/>
      <c r="F620" s="465"/>
      <c r="G620" s="465"/>
      <c r="H620" s="465"/>
      <c r="I620" s="464"/>
      <c r="J620" s="417"/>
      <c r="K620" s="418"/>
      <c r="L620" s="418"/>
      <c r="M620" s="418"/>
      <c r="N620" s="418"/>
      <c r="O620" s="420"/>
      <c r="P620" s="421"/>
      <c r="Q620" s="421"/>
      <c r="R620" s="421"/>
      <c r="S620" s="421"/>
      <c r="T620" s="421"/>
      <c r="U620" s="421"/>
      <c r="V620" s="421"/>
      <c r="W620" s="421"/>
      <c r="X620" s="421"/>
      <c r="Y620" s="421"/>
      <c r="Z620" s="421"/>
      <c r="AA620" s="421"/>
      <c r="AB620" s="421"/>
      <c r="AC620" s="421"/>
      <c r="AD620" s="421"/>
      <c r="AE620" s="421"/>
      <c r="AF620" s="421"/>
    </row>
    <row r="621" ht="15.75" customHeight="1">
      <c r="A621" s="457"/>
      <c r="B621" s="458"/>
      <c r="C621" s="466"/>
      <c r="D621" s="467"/>
      <c r="E621" s="468"/>
      <c r="F621" s="465"/>
      <c r="G621" s="465"/>
      <c r="H621" s="465"/>
      <c r="I621" s="464"/>
      <c r="J621" s="417"/>
      <c r="K621" s="418"/>
      <c r="L621" s="418"/>
      <c r="M621" s="418"/>
      <c r="N621" s="418"/>
      <c r="O621" s="420"/>
      <c r="P621" s="421"/>
      <c r="Q621" s="421"/>
      <c r="R621" s="421"/>
      <c r="S621" s="421"/>
      <c r="T621" s="421"/>
      <c r="U621" s="421"/>
      <c r="V621" s="421"/>
      <c r="W621" s="421"/>
      <c r="X621" s="421"/>
      <c r="Y621" s="421"/>
      <c r="Z621" s="421"/>
      <c r="AA621" s="421"/>
      <c r="AB621" s="421"/>
      <c r="AC621" s="421"/>
      <c r="AD621" s="421"/>
      <c r="AE621" s="421"/>
      <c r="AF621" s="421"/>
    </row>
    <row r="622" ht="15.75" customHeight="1">
      <c r="A622" s="457"/>
      <c r="B622" s="458"/>
      <c r="C622" s="466"/>
      <c r="D622" s="467"/>
      <c r="E622" s="468"/>
      <c r="F622" s="465"/>
      <c r="G622" s="465"/>
      <c r="H622" s="465"/>
      <c r="I622" s="464"/>
      <c r="J622" s="417"/>
      <c r="K622" s="418"/>
      <c r="L622" s="418"/>
      <c r="M622" s="418"/>
      <c r="N622" s="418"/>
      <c r="O622" s="420"/>
      <c r="P622" s="421"/>
      <c r="Q622" s="421"/>
      <c r="R622" s="421"/>
      <c r="S622" s="421"/>
      <c r="T622" s="421"/>
      <c r="U622" s="421"/>
      <c r="V622" s="421"/>
      <c r="W622" s="421"/>
      <c r="X622" s="421"/>
      <c r="Y622" s="421"/>
      <c r="Z622" s="421"/>
      <c r="AA622" s="421"/>
      <c r="AB622" s="421"/>
      <c r="AC622" s="421"/>
      <c r="AD622" s="421"/>
      <c r="AE622" s="421"/>
      <c r="AF622" s="421"/>
    </row>
    <row r="623" ht="15.75" customHeight="1">
      <c r="A623" s="457"/>
      <c r="B623" s="458"/>
      <c r="C623" s="466"/>
      <c r="D623" s="467"/>
      <c r="E623" s="468"/>
      <c r="F623" s="465"/>
      <c r="G623" s="465"/>
      <c r="H623" s="465"/>
      <c r="I623" s="464"/>
      <c r="J623" s="417"/>
      <c r="K623" s="418"/>
      <c r="L623" s="418"/>
      <c r="M623" s="418"/>
      <c r="N623" s="418"/>
      <c r="O623" s="420"/>
      <c r="P623" s="421"/>
      <c r="Q623" s="421"/>
      <c r="R623" s="421"/>
      <c r="S623" s="421"/>
      <c r="T623" s="421"/>
      <c r="U623" s="421"/>
      <c r="V623" s="421"/>
      <c r="W623" s="421"/>
      <c r="X623" s="421"/>
      <c r="Y623" s="421"/>
      <c r="Z623" s="421"/>
      <c r="AA623" s="421"/>
      <c r="AB623" s="421"/>
      <c r="AC623" s="421"/>
      <c r="AD623" s="421"/>
      <c r="AE623" s="421"/>
      <c r="AF623" s="421"/>
    </row>
    <row r="624" ht="15.75" customHeight="1">
      <c r="A624" s="457"/>
      <c r="B624" s="458"/>
      <c r="C624" s="466"/>
      <c r="D624" s="467"/>
      <c r="E624" s="468"/>
      <c r="F624" s="465"/>
      <c r="G624" s="465"/>
      <c r="H624" s="465"/>
      <c r="I624" s="464"/>
      <c r="J624" s="417"/>
      <c r="K624" s="418"/>
      <c r="L624" s="418"/>
      <c r="M624" s="418"/>
      <c r="N624" s="418"/>
      <c r="O624" s="420"/>
      <c r="P624" s="421"/>
      <c r="Q624" s="421"/>
      <c r="R624" s="421"/>
      <c r="S624" s="421"/>
      <c r="T624" s="421"/>
      <c r="U624" s="421"/>
      <c r="V624" s="421"/>
      <c r="W624" s="421"/>
      <c r="X624" s="421"/>
      <c r="Y624" s="421"/>
      <c r="Z624" s="421"/>
      <c r="AA624" s="421"/>
      <c r="AB624" s="421"/>
      <c r="AC624" s="421"/>
      <c r="AD624" s="421"/>
      <c r="AE624" s="421"/>
      <c r="AF624" s="421"/>
    </row>
    <row r="625" ht="15.75" customHeight="1">
      <c r="A625" s="457"/>
      <c r="B625" s="458"/>
      <c r="C625" s="466"/>
      <c r="D625" s="467"/>
      <c r="E625" s="468"/>
      <c r="F625" s="465"/>
      <c r="G625" s="465"/>
      <c r="H625" s="465"/>
      <c r="I625" s="464"/>
      <c r="J625" s="417"/>
      <c r="K625" s="418"/>
      <c r="L625" s="418"/>
      <c r="M625" s="418"/>
      <c r="N625" s="418"/>
      <c r="O625" s="420"/>
      <c r="P625" s="421"/>
      <c r="Q625" s="421"/>
      <c r="R625" s="421"/>
      <c r="S625" s="421"/>
      <c r="T625" s="421"/>
      <c r="U625" s="421"/>
      <c r="V625" s="421"/>
      <c r="W625" s="421"/>
      <c r="X625" s="421"/>
      <c r="Y625" s="421"/>
      <c r="Z625" s="421"/>
      <c r="AA625" s="421"/>
      <c r="AB625" s="421"/>
      <c r="AC625" s="421"/>
      <c r="AD625" s="421"/>
      <c r="AE625" s="421"/>
      <c r="AF625" s="421"/>
    </row>
    <row r="626" ht="15.75" customHeight="1">
      <c r="A626" s="457"/>
      <c r="B626" s="458"/>
      <c r="C626" s="466"/>
      <c r="D626" s="467"/>
      <c r="E626" s="468"/>
      <c r="F626" s="465"/>
      <c r="G626" s="465"/>
      <c r="H626" s="465"/>
      <c r="I626" s="464"/>
      <c r="J626" s="417"/>
      <c r="K626" s="418"/>
      <c r="L626" s="418"/>
      <c r="M626" s="418"/>
      <c r="N626" s="418"/>
      <c r="O626" s="420"/>
      <c r="P626" s="421"/>
      <c r="Q626" s="421"/>
      <c r="R626" s="421"/>
      <c r="S626" s="421"/>
      <c r="T626" s="421"/>
      <c r="U626" s="421"/>
      <c r="V626" s="421"/>
      <c r="W626" s="421"/>
      <c r="X626" s="421"/>
      <c r="Y626" s="421"/>
      <c r="Z626" s="421"/>
      <c r="AA626" s="421"/>
      <c r="AB626" s="421"/>
      <c r="AC626" s="421"/>
      <c r="AD626" s="421"/>
      <c r="AE626" s="421"/>
      <c r="AF626" s="421"/>
    </row>
    <row r="627" ht="15.75" customHeight="1">
      <c r="A627" s="457"/>
      <c r="B627" s="458"/>
      <c r="C627" s="466"/>
      <c r="D627" s="467"/>
      <c r="E627" s="468"/>
      <c r="F627" s="465"/>
      <c r="G627" s="465"/>
      <c r="H627" s="465"/>
      <c r="I627" s="464"/>
      <c r="J627" s="417"/>
      <c r="K627" s="418"/>
      <c r="L627" s="418"/>
      <c r="M627" s="418"/>
      <c r="N627" s="418"/>
      <c r="O627" s="420"/>
      <c r="P627" s="421"/>
      <c r="Q627" s="421"/>
      <c r="R627" s="421"/>
      <c r="S627" s="421"/>
      <c r="T627" s="421"/>
      <c r="U627" s="421"/>
      <c r="V627" s="421"/>
      <c r="W627" s="421"/>
      <c r="X627" s="421"/>
      <c r="Y627" s="421"/>
      <c r="Z627" s="421"/>
      <c r="AA627" s="421"/>
      <c r="AB627" s="421"/>
      <c r="AC627" s="421"/>
      <c r="AD627" s="421"/>
      <c r="AE627" s="421"/>
      <c r="AF627" s="421"/>
    </row>
    <row r="628" ht="15.75" customHeight="1">
      <c r="A628" s="457"/>
      <c r="B628" s="458"/>
      <c r="C628" s="466"/>
      <c r="D628" s="467"/>
      <c r="E628" s="468"/>
      <c r="F628" s="465"/>
      <c r="G628" s="465"/>
      <c r="H628" s="465"/>
      <c r="I628" s="464"/>
      <c r="J628" s="417"/>
      <c r="K628" s="418"/>
      <c r="L628" s="418"/>
      <c r="M628" s="418"/>
      <c r="N628" s="418"/>
      <c r="O628" s="420"/>
      <c r="P628" s="421"/>
      <c r="Q628" s="421"/>
      <c r="R628" s="421"/>
      <c r="S628" s="421"/>
      <c r="T628" s="421"/>
      <c r="U628" s="421"/>
      <c r="V628" s="421"/>
      <c r="W628" s="421"/>
      <c r="X628" s="421"/>
      <c r="Y628" s="421"/>
      <c r="Z628" s="421"/>
      <c r="AA628" s="421"/>
      <c r="AB628" s="421"/>
      <c r="AC628" s="421"/>
      <c r="AD628" s="421"/>
      <c r="AE628" s="421"/>
      <c r="AF628" s="421"/>
    </row>
    <row r="629" ht="15.75" customHeight="1">
      <c r="A629" s="457"/>
      <c r="B629" s="458"/>
      <c r="C629" s="466"/>
      <c r="D629" s="467"/>
      <c r="E629" s="468"/>
      <c r="F629" s="465"/>
      <c r="G629" s="465"/>
      <c r="H629" s="465"/>
      <c r="I629" s="464"/>
      <c r="J629" s="417"/>
      <c r="K629" s="418"/>
      <c r="L629" s="418"/>
      <c r="M629" s="418"/>
      <c r="N629" s="418"/>
      <c r="O629" s="420"/>
      <c r="P629" s="421"/>
      <c r="Q629" s="421"/>
      <c r="R629" s="421"/>
      <c r="S629" s="421"/>
      <c r="T629" s="421"/>
      <c r="U629" s="421"/>
      <c r="V629" s="421"/>
      <c r="W629" s="421"/>
      <c r="X629" s="421"/>
      <c r="Y629" s="421"/>
      <c r="Z629" s="421"/>
      <c r="AA629" s="421"/>
      <c r="AB629" s="421"/>
      <c r="AC629" s="421"/>
      <c r="AD629" s="421"/>
      <c r="AE629" s="421"/>
      <c r="AF629" s="421"/>
    </row>
    <row r="630" ht="15.75" customHeight="1">
      <c r="A630" s="457"/>
      <c r="B630" s="458"/>
      <c r="C630" s="466"/>
      <c r="D630" s="467"/>
      <c r="E630" s="468"/>
      <c r="F630" s="465"/>
      <c r="G630" s="465"/>
      <c r="H630" s="465"/>
      <c r="I630" s="464"/>
      <c r="J630" s="417"/>
      <c r="K630" s="418"/>
      <c r="L630" s="418"/>
      <c r="M630" s="418"/>
      <c r="N630" s="418"/>
      <c r="O630" s="420"/>
      <c r="P630" s="421"/>
      <c r="Q630" s="421"/>
      <c r="R630" s="421"/>
      <c r="S630" s="421"/>
      <c r="T630" s="421"/>
      <c r="U630" s="421"/>
      <c r="V630" s="421"/>
      <c r="W630" s="421"/>
      <c r="X630" s="421"/>
      <c r="Y630" s="421"/>
      <c r="Z630" s="421"/>
      <c r="AA630" s="421"/>
      <c r="AB630" s="421"/>
      <c r="AC630" s="421"/>
      <c r="AD630" s="421"/>
      <c r="AE630" s="421"/>
      <c r="AF630" s="421"/>
    </row>
    <row r="631" ht="15.75" customHeight="1">
      <c r="A631" s="457"/>
      <c r="B631" s="458"/>
      <c r="C631" s="466"/>
      <c r="D631" s="467"/>
      <c r="E631" s="468"/>
      <c r="F631" s="465"/>
      <c r="G631" s="465"/>
      <c r="H631" s="465"/>
      <c r="I631" s="464"/>
      <c r="J631" s="417"/>
      <c r="K631" s="418"/>
      <c r="L631" s="418"/>
      <c r="M631" s="418"/>
      <c r="N631" s="418"/>
      <c r="O631" s="420"/>
      <c r="P631" s="421"/>
      <c r="Q631" s="421"/>
      <c r="R631" s="421"/>
      <c r="S631" s="421"/>
      <c r="T631" s="421"/>
      <c r="U631" s="421"/>
      <c r="V631" s="421"/>
      <c r="W631" s="421"/>
      <c r="X631" s="421"/>
      <c r="Y631" s="421"/>
      <c r="Z631" s="421"/>
      <c r="AA631" s="421"/>
      <c r="AB631" s="421"/>
      <c r="AC631" s="421"/>
      <c r="AD631" s="421"/>
      <c r="AE631" s="421"/>
      <c r="AF631" s="421"/>
    </row>
    <row r="632" ht="15.75" customHeight="1">
      <c r="A632" s="457"/>
      <c r="B632" s="458"/>
      <c r="C632" s="466"/>
      <c r="D632" s="467"/>
      <c r="E632" s="468"/>
      <c r="F632" s="465"/>
      <c r="G632" s="465"/>
      <c r="H632" s="465"/>
      <c r="I632" s="464"/>
      <c r="J632" s="417"/>
      <c r="K632" s="418"/>
      <c r="L632" s="418"/>
      <c r="M632" s="418"/>
      <c r="N632" s="418"/>
      <c r="O632" s="420"/>
      <c r="P632" s="421"/>
      <c r="Q632" s="421"/>
      <c r="R632" s="421"/>
      <c r="S632" s="421"/>
      <c r="T632" s="421"/>
      <c r="U632" s="421"/>
      <c r="V632" s="421"/>
      <c r="W632" s="421"/>
      <c r="X632" s="421"/>
      <c r="Y632" s="421"/>
      <c r="Z632" s="421"/>
      <c r="AA632" s="421"/>
      <c r="AB632" s="421"/>
      <c r="AC632" s="421"/>
      <c r="AD632" s="421"/>
      <c r="AE632" s="421"/>
      <c r="AF632" s="421"/>
    </row>
    <row r="633" ht="15.75" customHeight="1">
      <c r="A633" s="457"/>
      <c r="B633" s="458"/>
      <c r="C633" s="466"/>
      <c r="D633" s="467"/>
      <c r="E633" s="468"/>
      <c r="F633" s="465"/>
      <c r="G633" s="465"/>
      <c r="H633" s="465"/>
      <c r="I633" s="464"/>
      <c r="J633" s="417"/>
      <c r="K633" s="418"/>
      <c r="L633" s="418"/>
      <c r="M633" s="418"/>
      <c r="N633" s="418"/>
      <c r="O633" s="420"/>
      <c r="P633" s="421"/>
      <c r="Q633" s="421"/>
      <c r="R633" s="421"/>
      <c r="S633" s="421"/>
      <c r="T633" s="421"/>
      <c r="U633" s="421"/>
      <c r="V633" s="421"/>
      <c r="W633" s="421"/>
      <c r="X633" s="421"/>
      <c r="Y633" s="421"/>
      <c r="Z633" s="421"/>
      <c r="AA633" s="421"/>
      <c r="AB633" s="421"/>
      <c r="AC633" s="421"/>
      <c r="AD633" s="421"/>
      <c r="AE633" s="421"/>
      <c r="AF633" s="421"/>
    </row>
    <row r="634" ht="15.75" customHeight="1">
      <c r="A634" s="457"/>
      <c r="B634" s="458"/>
      <c r="C634" s="466"/>
      <c r="D634" s="467"/>
      <c r="E634" s="468"/>
      <c r="F634" s="465"/>
      <c r="G634" s="465"/>
      <c r="H634" s="465"/>
      <c r="I634" s="464"/>
      <c r="J634" s="417"/>
      <c r="K634" s="418"/>
      <c r="L634" s="418"/>
      <c r="M634" s="418"/>
      <c r="N634" s="418"/>
      <c r="O634" s="420"/>
      <c r="P634" s="421"/>
      <c r="Q634" s="421"/>
      <c r="R634" s="421"/>
      <c r="S634" s="421"/>
      <c r="T634" s="421"/>
      <c r="U634" s="421"/>
      <c r="V634" s="421"/>
      <c r="W634" s="421"/>
      <c r="X634" s="421"/>
      <c r="Y634" s="421"/>
      <c r="Z634" s="421"/>
      <c r="AA634" s="421"/>
      <c r="AB634" s="421"/>
      <c r="AC634" s="421"/>
      <c r="AD634" s="421"/>
      <c r="AE634" s="421"/>
      <c r="AF634" s="421"/>
    </row>
    <row r="635" ht="15.75" customHeight="1">
      <c r="A635" s="457"/>
      <c r="B635" s="458"/>
      <c r="C635" s="466"/>
      <c r="D635" s="467"/>
      <c r="E635" s="468"/>
      <c r="F635" s="465"/>
      <c r="G635" s="465"/>
      <c r="H635" s="465"/>
      <c r="I635" s="464"/>
      <c r="J635" s="417"/>
      <c r="K635" s="418"/>
      <c r="L635" s="418"/>
      <c r="M635" s="418"/>
      <c r="N635" s="418"/>
      <c r="O635" s="420"/>
      <c r="P635" s="421"/>
      <c r="Q635" s="421"/>
      <c r="R635" s="421"/>
      <c r="S635" s="421"/>
      <c r="T635" s="421"/>
      <c r="U635" s="421"/>
      <c r="V635" s="421"/>
      <c r="W635" s="421"/>
      <c r="X635" s="421"/>
      <c r="Y635" s="421"/>
      <c r="Z635" s="421"/>
      <c r="AA635" s="421"/>
      <c r="AB635" s="421"/>
      <c r="AC635" s="421"/>
      <c r="AD635" s="421"/>
      <c r="AE635" s="421"/>
      <c r="AF635" s="421"/>
    </row>
    <row r="636" ht="15.75" customHeight="1">
      <c r="A636" s="457"/>
      <c r="B636" s="458"/>
      <c r="C636" s="466"/>
      <c r="D636" s="467"/>
      <c r="E636" s="468"/>
      <c r="F636" s="465"/>
      <c r="G636" s="465"/>
      <c r="H636" s="465"/>
      <c r="I636" s="464"/>
      <c r="J636" s="417"/>
      <c r="K636" s="418"/>
      <c r="L636" s="418"/>
      <c r="M636" s="418"/>
      <c r="N636" s="418"/>
      <c r="O636" s="420"/>
      <c r="P636" s="421"/>
      <c r="Q636" s="421"/>
      <c r="R636" s="421"/>
      <c r="S636" s="421"/>
      <c r="T636" s="421"/>
      <c r="U636" s="421"/>
      <c r="V636" s="421"/>
      <c r="W636" s="421"/>
      <c r="X636" s="421"/>
      <c r="Y636" s="421"/>
      <c r="Z636" s="421"/>
      <c r="AA636" s="421"/>
      <c r="AB636" s="421"/>
      <c r="AC636" s="421"/>
      <c r="AD636" s="421"/>
      <c r="AE636" s="421"/>
      <c r="AF636" s="421"/>
    </row>
    <row r="637" ht="15.75" customHeight="1">
      <c r="A637" s="457"/>
      <c r="B637" s="458"/>
      <c r="C637" s="466"/>
      <c r="D637" s="467"/>
      <c r="E637" s="468"/>
      <c r="F637" s="465"/>
      <c r="G637" s="465"/>
      <c r="H637" s="465"/>
      <c r="I637" s="464"/>
      <c r="J637" s="417"/>
      <c r="K637" s="418"/>
      <c r="L637" s="418"/>
      <c r="M637" s="418"/>
      <c r="N637" s="418"/>
      <c r="O637" s="420"/>
      <c r="P637" s="421"/>
      <c r="Q637" s="421"/>
      <c r="R637" s="421"/>
      <c r="S637" s="421"/>
      <c r="T637" s="421"/>
      <c r="U637" s="421"/>
      <c r="V637" s="421"/>
      <c r="W637" s="421"/>
      <c r="X637" s="421"/>
      <c r="Y637" s="421"/>
      <c r="Z637" s="421"/>
      <c r="AA637" s="421"/>
      <c r="AB637" s="421"/>
      <c r="AC637" s="421"/>
      <c r="AD637" s="421"/>
      <c r="AE637" s="421"/>
      <c r="AF637" s="421"/>
    </row>
    <row r="638" ht="15.75" customHeight="1">
      <c r="A638" s="457"/>
      <c r="B638" s="458"/>
      <c r="C638" s="466"/>
      <c r="D638" s="467"/>
      <c r="E638" s="468"/>
      <c r="F638" s="465"/>
      <c r="G638" s="465"/>
      <c r="H638" s="465"/>
      <c r="I638" s="464"/>
      <c r="J638" s="417"/>
      <c r="K638" s="418"/>
      <c r="L638" s="418"/>
      <c r="M638" s="418"/>
      <c r="N638" s="418"/>
      <c r="O638" s="420"/>
      <c r="P638" s="421"/>
      <c r="Q638" s="421"/>
      <c r="R638" s="421"/>
      <c r="S638" s="421"/>
      <c r="T638" s="421"/>
      <c r="U638" s="421"/>
      <c r="V638" s="421"/>
      <c r="W638" s="421"/>
      <c r="X638" s="421"/>
      <c r="Y638" s="421"/>
      <c r="Z638" s="421"/>
      <c r="AA638" s="421"/>
      <c r="AB638" s="421"/>
      <c r="AC638" s="421"/>
      <c r="AD638" s="421"/>
      <c r="AE638" s="421"/>
      <c r="AF638" s="421"/>
    </row>
    <row r="639" ht="15.75" customHeight="1">
      <c r="A639" s="457"/>
      <c r="B639" s="458"/>
      <c r="C639" s="466"/>
      <c r="D639" s="467"/>
      <c r="E639" s="468"/>
      <c r="F639" s="465"/>
      <c r="G639" s="465"/>
      <c r="H639" s="465"/>
      <c r="I639" s="464"/>
      <c r="J639" s="417"/>
      <c r="K639" s="418"/>
      <c r="L639" s="418"/>
      <c r="M639" s="418"/>
      <c r="N639" s="418"/>
      <c r="O639" s="420"/>
      <c r="P639" s="421"/>
      <c r="Q639" s="421"/>
      <c r="R639" s="421"/>
      <c r="S639" s="421"/>
      <c r="T639" s="421"/>
      <c r="U639" s="421"/>
      <c r="V639" s="421"/>
      <c r="W639" s="421"/>
      <c r="X639" s="421"/>
      <c r="Y639" s="421"/>
      <c r="Z639" s="421"/>
      <c r="AA639" s="421"/>
      <c r="AB639" s="421"/>
      <c r="AC639" s="421"/>
      <c r="AD639" s="421"/>
      <c r="AE639" s="421"/>
      <c r="AF639" s="421"/>
    </row>
    <row r="640" ht="15.75" customHeight="1">
      <c r="A640" s="457"/>
      <c r="B640" s="458"/>
      <c r="C640" s="466"/>
      <c r="D640" s="467"/>
      <c r="E640" s="468"/>
      <c r="F640" s="465"/>
      <c r="G640" s="465"/>
      <c r="H640" s="465"/>
      <c r="I640" s="464"/>
      <c r="J640" s="417"/>
      <c r="K640" s="418"/>
      <c r="L640" s="418"/>
      <c r="M640" s="418"/>
      <c r="N640" s="418"/>
      <c r="O640" s="420"/>
      <c r="P640" s="421"/>
      <c r="Q640" s="421"/>
      <c r="R640" s="421"/>
      <c r="S640" s="421"/>
      <c r="T640" s="421"/>
      <c r="U640" s="421"/>
      <c r="V640" s="421"/>
      <c r="W640" s="421"/>
      <c r="X640" s="421"/>
      <c r="Y640" s="421"/>
      <c r="Z640" s="421"/>
      <c r="AA640" s="421"/>
      <c r="AB640" s="421"/>
      <c r="AC640" s="421"/>
      <c r="AD640" s="421"/>
      <c r="AE640" s="421"/>
      <c r="AF640" s="421"/>
    </row>
    <row r="641" ht="15.75" customHeight="1">
      <c r="A641" s="457"/>
      <c r="B641" s="458"/>
      <c r="C641" s="466"/>
      <c r="D641" s="467"/>
      <c r="E641" s="468"/>
      <c r="F641" s="465"/>
      <c r="G641" s="465"/>
      <c r="H641" s="465"/>
      <c r="I641" s="464"/>
      <c r="J641" s="417"/>
      <c r="K641" s="418"/>
      <c r="L641" s="418"/>
      <c r="M641" s="418"/>
      <c r="N641" s="418"/>
      <c r="O641" s="420"/>
      <c r="P641" s="421"/>
      <c r="Q641" s="421"/>
      <c r="R641" s="421"/>
      <c r="S641" s="421"/>
      <c r="T641" s="421"/>
      <c r="U641" s="421"/>
      <c r="V641" s="421"/>
      <c r="W641" s="421"/>
      <c r="X641" s="421"/>
      <c r="Y641" s="421"/>
      <c r="Z641" s="421"/>
      <c r="AA641" s="421"/>
      <c r="AB641" s="421"/>
      <c r="AC641" s="421"/>
      <c r="AD641" s="421"/>
      <c r="AE641" s="421"/>
      <c r="AF641" s="421"/>
    </row>
    <row r="642" ht="15.75" customHeight="1">
      <c r="A642" s="457"/>
      <c r="B642" s="458"/>
      <c r="C642" s="466"/>
      <c r="D642" s="467"/>
      <c r="E642" s="468"/>
      <c r="F642" s="465"/>
      <c r="G642" s="465"/>
      <c r="H642" s="465"/>
      <c r="I642" s="464"/>
      <c r="J642" s="417"/>
      <c r="K642" s="418"/>
      <c r="L642" s="418"/>
      <c r="M642" s="418"/>
      <c r="N642" s="418"/>
      <c r="O642" s="420"/>
      <c r="P642" s="421"/>
      <c r="Q642" s="421"/>
      <c r="R642" s="421"/>
      <c r="S642" s="421"/>
      <c r="T642" s="421"/>
      <c r="U642" s="421"/>
      <c r="V642" s="421"/>
      <c r="W642" s="421"/>
      <c r="X642" s="421"/>
      <c r="Y642" s="421"/>
      <c r="Z642" s="421"/>
      <c r="AA642" s="421"/>
      <c r="AB642" s="421"/>
      <c r="AC642" s="421"/>
      <c r="AD642" s="421"/>
      <c r="AE642" s="421"/>
      <c r="AF642" s="421"/>
    </row>
    <row r="643" ht="15.75" customHeight="1">
      <c r="A643" s="457"/>
      <c r="B643" s="458"/>
      <c r="C643" s="466"/>
      <c r="D643" s="467"/>
      <c r="E643" s="468"/>
      <c r="F643" s="465"/>
      <c r="G643" s="465"/>
      <c r="H643" s="465"/>
      <c r="I643" s="464"/>
      <c r="J643" s="417"/>
      <c r="K643" s="418"/>
      <c r="L643" s="418"/>
      <c r="M643" s="418"/>
      <c r="N643" s="418"/>
      <c r="O643" s="420"/>
      <c r="P643" s="421"/>
      <c r="Q643" s="421"/>
      <c r="R643" s="421"/>
      <c r="S643" s="421"/>
      <c r="T643" s="421"/>
      <c r="U643" s="421"/>
      <c r="V643" s="421"/>
      <c r="W643" s="421"/>
      <c r="X643" s="421"/>
      <c r="Y643" s="421"/>
      <c r="Z643" s="421"/>
      <c r="AA643" s="421"/>
      <c r="AB643" s="421"/>
      <c r="AC643" s="421"/>
      <c r="AD643" s="421"/>
      <c r="AE643" s="421"/>
      <c r="AF643" s="421"/>
    </row>
    <row r="644" ht="15.75" customHeight="1">
      <c r="A644" s="457"/>
      <c r="B644" s="458"/>
      <c r="C644" s="466"/>
      <c r="D644" s="467"/>
      <c r="E644" s="468"/>
      <c r="F644" s="465"/>
      <c r="G644" s="465"/>
      <c r="H644" s="465"/>
      <c r="I644" s="464"/>
      <c r="J644" s="417"/>
      <c r="K644" s="418"/>
      <c r="L644" s="418"/>
      <c r="M644" s="418"/>
      <c r="N644" s="418"/>
      <c r="O644" s="420"/>
      <c r="P644" s="421"/>
      <c r="Q644" s="421"/>
      <c r="R644" s="421"/>
      <c r="S644" s="421"/>
      <c r="T644" s="421"/>
      <c r="U644" s="421"/>
      <c r="V644" s="421"/>
      <c r="W644" s="421"/>
      <c r="X644" s="421"/>
      <c r="Y644" s="421"/>
      <c r="Z644" s="421"/>
      <c r="AA644" s="421"/>
      <c r="AB644" s="421"/>
      <c r="AC644" s="421"/>
      <c r="AD644" s="421"/>
      <c r="AE644" s="421"/>
      <c r="AF644" s="421"/>
    </row>
    <row r="645" ht="15.75" customHeight="1">
      <c r="A645" s="457"/>
      <c r="B645" s="458"/>
      <c r="C645" s="466"/>
      <c r="D645" s="467"/>
      <c r="E645" s="468"/>
      <c r="F645" s="465"/>
      <c r="G645" s="465"/>
      <c r="H645" s="465"/>
      <c r="I645" s="464"/>
      <c r="J645" s="417"/>
      <c r="K645" s="418"/>
      <c r="L645" s="418"/>
      <c r="M645" s="418"/>
      <c r="N645" s="418"/>
      <c r="O645" s="420"/>
      <c r="P645" s="421"/>
      <c r="Q645" s="421"/>
      <c r="R645" s="421"/>
      <c r="S645" s="421"/>
      <c r="T645" s="421"/>
      <c r="U645" s="421"/>
      <c r="V645" s="421"/>
      <c r="W645" s="421"/>
      <c r="X645" s="421"/>
      <c r="Y645" s="421"/>
      <c r="Z645" s="421"/>
      <c r="AA645" s="421"/>
      <c r="AB645" s="421"/>
      <c r="AC645" s="421"/>
      <c r="AD645" s="421"/>
      <c r="AE645" s="421"/>
      <c r="AF645" s="421"/>
    </row>
    <row r="646" ht="15.75" customHeight="1">
      <c r="A646" s="457"/>
      <c r="B646" s="458"/>
      <c r="C646" s="466"/>
      <c r="D646" s="467"/>
      <c r="E646" s="468"/>
      <c r="F646" s="465"/>
      <c r="G646" s="465"/>
      <c r="H646" s="465"/>
      <c r="I646" s="464"/>
      <c r="J646" s="417"/>
      <c r="K646" s="418"/>
      <c r="L646" s="418"/>
      <c r="M646" s="418"/>
      <c r="N646" s="418"/>
      <c r="O646" s="420"/>
      <c r="P646" s="421"/>
      <c r="Q646" s="421"/>
      <c r="R646" s="421"/>
      <c r="S646" s="421"/>
      <c r="T646" s="421"/>
      <c r="U646" s="421"/>
      <c r="V646" s="421"/>
      <c r="W646" s="421"/>
      <c r="X646" s="421"/>
      <c r="Y646" s="421"/>
      <c r="Z646" s="421"/>
      <c r="AA646" s="421"/>
      <c r="AB646" s="421"/>
      <c r="AC646" s="421"/>
      <c r="AD646" s="421"/>
      <c r="AE646" s="421"/>
      <c r="AF646" s="421"/>
    </row>
    <row r="647" ht="15.75" customHeight="1">
      <c r="A647" s="457"/>
      <c r="B647" s="458"/>
      <c r="C647" s="466"/>
      <c r="D647" s="467"/>
      <c r="E647" s="468"/>
      <c r="F647" s="465"/>
      <c r="G647" s="465"/>
      <c r="H647" s="465"/>
      <c r="I647" s="464"/>
      <c r="J647" s="417"/>
      <c r="K647" s="418"/>
      <c r="L647" s="418"/>
      <c r="M647" s="418"/>
      <c r="N647" s="418"/>
      <c r="O647" s="420"/>
      <c r="P647" s="421"/>
      <c r="Q647" s="421"/>
      <c r="R647" s="421"/>
      <c r="S647" s="421"/>
      <c r="T647" s="421"/>
      <c r="U647" s="421"/>
      <c r="V647" s="421"/>
      <c r="W647" s="421"/>
      <c r="X647" s="421"/>
      <c r="Y647" s="421"/>
      <c r="Z647" s="421"/>
      <c r="AA647" s="421"/>
      <c r="AB647" s="421"/>
      <c r="AC647" s="421"/>
      <c r="AD647" s="421"/>
      <c r="AE647" s="421"/>
      <c r="AF647" s="421"/>
    </row>
    <row r="648" ht="15.75" customHeight="1">
      <c r="A648" s="457"/>
      <c r="B648" s="458"/>
      <c r="C648" s="466"/>
      <c r="D648" s="467"/>
      <c r="E648" s="468"/>
      <c r="F648" s="465"/>
      <c r="G648" s="465"/>
      <c r="H648" s="465"/>
      <c r="I648" s="464"/>
      <c r="J648" s="417"/>
      <c r="K648" s="418"/>
      <c r="L648" s="418"/>
      <c r="M648" s="418"/>
      <c r="N648" s="418"/>
      <c r="O648" s="420"/>
      <c r="P648" s="421"/>
      <c r="Q648" s="421"/>
      <c r="R648" s="421"/>
      <c r="S648" s="421"/>
      <c r="T648" s="421"/>
      <c r="U648" s="421"/>
      <c r="V648" s="421"/>
      <c r="W648" s="421"/>
      <c r="X648" s="421"/>
      <c r="Y648" s="421"/>
      <c r="Z648" s="421"/>
      <c r="AA648" s="421"/>
      <c r="AB648" s="421"/>
      <c r="AC648" s="421"/>
      <c r="AD648" s="421"/>
      <c r="AE648" s="421"/>
      <c r="AF648" s="421"/>
    </row>
    <row r="649" ht="15.75" customHeight="1">
      <c r="A649" s="457"/>
      <c r="B649" s="458"/>
      <c r="C649" s="466"/>
      <c r="D649" s="467"/>
      <c r="E649" s="468"/>
      <c r="F649" s="465"/>
      <c r="G649" s="465"/>
      <c r="H649" s="465"/>
      <c r="I649" s="464"/>
      <c r="J649" s="417"/>
      <c r="K649" s="418"/>
      <c r="L649" s="418"/>
      <c r="M649" s="418"/>
      <c r="N649" s="418"/>
      <c r="O649" s="420"/>
      <c r="P649" s="421"/>
      <c r="Q649" s="421"/>
      <c r="R649" s="421"/>
      <c r="S649" s="421"/>
      <c r="T649" s="421"/>
      <c r="U649" s="421"/>
      <c r="V649" s="421"/>
      <c r="W649" s="421"/>
      <c r="X649" s="421"/>
      <c r="Y649" s="421"/>
      <c r="Z649" s="421"/>
      <c r="AA649" s="421"/>
      <c r="AB649" s="421"/>
      <c r="AC649" s="421"/>
      <c r="AD649" s="421"/>
      <c r="AE649" s="421"/>
      <c r="AF649" s="421"/>
    </row>
    <row r="650" ht="15.75" customHeight="1">
      <c r="A650" s="457"/>
      <c r="B650" s="458"/>
      <c r="C650" s="466"/>
      <c r="D650" s="467"/>
      <c r="E650" s="468"/>
      <c r="F650" s="465"/>
      <c r="G650" s="465"/>
      <c r="H650" s="465"/>
      <c r="I650" s="464"/>
      <c r="J650" s="417"/>
      <c r="K650" s="418"/>
      <c r="L650" s="418"/>
      <c r="M650" s="418"/>
      <c r="N650" s="418"/>
      <c r="O650" s="420"/>
      <c r="P650" s="421"/>
      <c r="Q650" s="421"/>
      <c r="R650" s="421"/>
      <c r="S650" s="421"/>
      <c r="T650" s="421"/>
      <c r="U650" s="421"/>
      <c r="V650" s="421"/>
      <c r="W650" s="421"/>
      <c r="X650" s="421"/>
      <c r="Y650" s="421"/>
      <c r="Z650" s="421"/>
      <c r="AA650" s="421"/>
      <c r="AB650" s="421"/>
      <c r="AC650" s="421"/>
      <c r="AD650" s="421"/>
      <c r="AE650" s="421"/>
      <c r="AF650" s="421"/>
    </row>
    <row r="651" ht="15.75" customHeight="1">
      <c r="A651" s="457"/>
      <c r="B651" s="458"/>
      <c r="C651" s="466"/>
      <c r="D651" s="467"/>
      <c r="E651" s="468"/>
      <c r="F651" s="465"/>
      <c r="G651" s="465"/>
      <c r="H651" s="465"/>
      <c r="I651" s="464"/>
      <c r="J651" s="417"/>
      <c r="K651" s="418"/>
      <c r="L651" s="418"/>
      <c r="M651" s="418"/>
      <c r="N651" s="418"/>
      <c r="O651" s="420"/>
      <c r="P651" s="421"/>
      <c r="Q651" s="421"/>
      <c r="R651" s="421"/>
      <c r="S651" s="421"/>
      <c r="T651" s="421"/>
      <c r="U651" s="421"/>
      <c r="V651" s="421"/>
      <c r="W651" s="421"/>
      <c r="X651" s="421"/>
      <c r="Y651" s="421"/>
      <c r="Z651" s="421"/>
      <c r="AA651" s="421"/>
      <c r="AB651" s="421"/>
      <c r="AC651" s="421"/>
      <c r="AD651" s="421"/>
      <c r="AE651" s="421"/>
      <c r="AF651" s="421"/>
    </row>
    <row r="652" ht="15.75" customHeight="1">
      <c r="A652" s="457"/>
      <c r="B652" s="458"/>
      <c r="C652" s="466"/>
      <c r="D652" s="467"/>
      <c r="E652" s="468"/>
      <c r="F652" s="465"/>
      <c r="G652" s="465"/>
      <c r="H652" s="465"/>
      <c r="I652" s="464"/>
      <c r="J652" s="417"/>
      <c r="K652" s="418"/>
      <c r="L652" s="418"/>
      <c r="M652" s="418"/>
      <c r="N652" s="418"/>
      <c r="O652" s="420"/>
      <c r="P652" s="421"/>
      <c r="Q652" s="421"/>
      <c r="R652" s="421"/>
      <c r="S652" s="421"/>
      <c r="T652" s="421"/>
      <c r="U652" s="421"/>
      <c r="V652" s="421"/>
      <c r="W652" s="421"/>
      <c r="X652" s="421"/>
      <c r="Y652" s="421"/>
      <c r="Z652" s="421"/>
      <c r="AA652" s="421"/>
      <c r="AB652" s="421"/>
      <c r="AC652" s="421"/>
      <c r="AD652" s="421"/>
      <c r="AE652" s="421"/>
      <c r="AF652" s="421"/>
    </row>
    <row r="653" ht="15.75" customHeight="1">
      <c r="A653" s="457"/>
      <c r="B653" s="458"/>
      <c r="C653" s="466"/>
      <c r="D653" s="467"/>
      <c r="E653" s="468"/>
      <c r="F653" s="465"/>
      <c r="G653" s="465"/>
      <c r="H653" s="465"/>
      <c r="I653" s="464"/>
      <c r="J653" s="417"/>
      <c r="K653" s="418"/>
      <c r="L653" s="418"/>
      <c r="M653" s="418"/>
      <c r="N653" s="418"/>
      <c r="O653" s="420"/>
      <c r="P653" s="421"/>
      <c r="Q653" s="421"/>
      <c r="R653" s="421"/>
      <c r="S653" s="421"/>
      <c r="T653" s="421"/>
      <c r="U653" s="421"/>
      <c r="V653" s="421"/>
      <c r="W653" s="421"/>
      <c r="X653" s="421"/>
      <c r="Y653" s="421"/>
      <c r="Z653" s="421"/>
      <c r="AA653" s="421"/>
      <c r="AB653" s="421"/>
      <c r="AC653" s="421"/>
      <c r="AD653" s="421"/>
      <c r="AE653" s="421"/>
      <c r="AF653" s="421"/>
    </row>
    <row r="654" ht="15.75" customHeight="1">
      <c r="A654" s="457"/>
      <c r="B654" s="458"/>
      <c r="C654" s="466"/>
      <c r="D654" s="467"/>
      <c r="E654" s="468"/>
      <c r="F654" s="465"/>
      <c r="G654" s="465"/>
      <c r="H654" s="465"/>
      <c r="I654" s="464"/>
      <c r="J654" s="417"/>
      <c r="K654" s="418"/>
      <c r="L654" s="418"/>
      <c r="M654" s="418"/>
      <c r="N654" s="418"/>
      <c r="O654" s="420"/>
      <c r="P654" s="421"/>
      <c r="Q654" s="421"/>
      <c r="R654" s="421"/>
      <c r="S654" s="421"/>
      <c r="T654" s="421"/>
      <c r="U654" s="421"/>
      <c r="V654" s="421"/>
      <c r="W654" s="421"/>
      <c r="X654" s="421"/>
      <c r="Y654" s="421"/>
      <c r="Z654" s="421"/>
      <c r="AA654" s="421"/>
      <c r="AB654" s="421"/>
      <c r="AC654" s="421"/>
      <c r="AD654" s="421"/>
      <c r="AE654" s="421"/>
      <c r="AF654" s="421"/>
    </row>
    <row r="655" ht="15.75" customHeight="1">
      <c r="A655" s="457"/>
      <c r="B655" s="458"/>
      <c r="C655" s="466"/>
      <c r="D655" s="467"/>
      <c r="E655" s="468"/>
      <c r="F655" s="465"/>
      <c r="G655" s="465"/>
      <c r="H655" s="465"/>
      <c r="I655" s="464"/>
      <c r="J655" s="417"/>
      <c r="K655" s="418"/>
      <c r="L655" s="418"/>
      <c r="M655" s="418"/>
      <c r="N655" s="418"/>
      <c r="O655" s="420"/>
      <c r="P655" s="421"/>
      <c r="Q655" s="421"/>
      <c r="R655" s="421"/>
      <c r="S655" s="421"/>
      <c r="T655" s="421"/>
      <c r="U655" s="421"/>
      <c r="V655" s="421"/>
      <c r="W655" s="421"/>
      <c r="X655" s="421"/>
      <c r="Y655" s="421"/>
      <c r="Z655" s="421"/>
      <c r="AA655" s="421"/>
      <c r="AB655" s="421"/>
      <c r="AC655" s="421"/>
      <c r="AD655" s="421"/>
      <c r="AE655" s="421"/>
      <c r="AF655" s="421"/>
    </row>
    <row r="656" ht="15.75" customHeight="1">
      <c r="A656" s="457"/>
      <c r="B656" s="458"/>
      <c r="C656" s="466"/>
      <c r="D656" s="467"/>
      <c r="E656" s="468"/>
      <c r="F656" s="465"/>
      <c r="G656" s="465"/>
      <c r="H656" s="465"/>
      <c r="I656" s="464"/>
      <c r="J656" s="417"/>
      <c r="K656" s="418"/>
      <c r="L656" s="418"/>
      <c r="M656" s="418"/>
      <c r="N656" s="418"/>
      <c r="O656" s="420"/>
      <c r="P656" s="421"/>
      <c r="Q656" s="421"/>
      <c r="R656" s="421"/>
      <c r="S656" s="421"/>
      <c r="T656" s="421"/>
      <c r="U656" s="421"/>
      <c r="V656" s="421"/>
      <c r="W656" s="421"/>
      <c r="X656" s="421"/>
      <c r="Y656" s="421"/>
      <c r="Z656" s="421"/>
      <c r="AA656" s="421"/>
      <c r="AB656" s="421"/>
      <c r="AC656" s="421"/>
      <c r="AD656" s="421"/>
      <c r="AE656" s="421"/>
      <c r="AF656" s="421"/>
    </row>
    <row r="657" ht="15.75" customHeight="1">
      <c r="A657" s="457"/>
      <c r="B657" s="458"/>
      <c r="C657" s="466"/>
      <c r="D657" s="467"/>
      <c r="E657" s="468"/>
      <c r="F657" s="465"/>
      <c r="G657" s="465"/>
      <c r="H657" s="465"/>
      <c r="I657" s="464"/>
      <c r="J657" s="417"/>
      <c r="K657" s="418"/>
      <c r="L657" s="418"/>
      <c r="M657" s="418"/>
      <c r="N657" s="418"/>
      <c r="O657" s="420"/>
      <c r="P657" s="421"/>
      <c r="Q657" s="421"/>
      <c r="R657" s="421"/>
      <c r="S657" s="421"/>
      <c r="T657" s="421"/>
      <c r="U657" s="421"/>
      <c r="V657" s="421"/>
      <c r="W657" s="421"/>
      <c r="X657" s="421"/>
      <c r="Y657" s="421"/>
      <c r="Z657" s="421"/>
      <c r="AA657" s="421"/>
      <c r="AB657" s="421"/>
      <c r="AC657" s="421"/>
      <c r="AD657" s="421"/>
      <c r="AE657" s="421"/>
      <c r="AF657" s="421"/>
    </row>
    <row r="658" ht="15.75" customHeight="1">
      <c r="A658" s="457"/>
      <c r="B658" s="458"/>
      <c r="C658" s="466"/>
      <c r="D658" s="467"/>
      <c r="E658" s="468"/>
      <c r="F658" s="465"/>
      <c r="G658" s="465"/>
      <c r="H658" s="465"/>
      <c r="I658" s="464"/>
      <c r="J658" s="417"/>
      <c r="K658" s="418"/>
      <c r="L658" s="418"/>
      <c r="M658" s="418"/>
      <c r="N658" s="418"/>
      <c r="O658" s="420"/>
      <c r="P658" s="421"/>
      <c r="Q658" s="421"/>
      <c r="R658" s="421"/>
      <c r="S658" s="421"/>
      <c r="T658" s="421"/>
      <c r="U658" s="421"/>
      <c r="V658" s="421"/>
      <c r="W658" s="421"/>
      <c r="X658" s="421"/>
      <c r="Y658" s="421"/>
      <c r="Z658" s="421"/>
      <c r="AA658" s="421"/>
      <c r="AB658" s="421"/>
      <c r="AC658" s="421"/>
      <c r="AD658" s="421"/>
      <c r="AE658" s="421"/>
      <c r="AF658" s="421"/>
    </row>
    <row r="659" ht="15.75" customHeight="1">
      <c r="A659" s="457"/>
      <c r="B659" s="458"/>
      <c r="C659" s="466"/>
      <c r="D659" s="467"/>
      <c r="E659" s="468"/>
      <c r="F659" s="465"/>
      <c r="G659" s="465"/>
      <c r="H659" s="465"/>
      <c r="I659" s="464"/>
      <c r="J659" s="417"/>
      <c r="K659" s="418"/>
      <c r="L659" s="418"/>
      <c r="M659" s="418"/>
      <c r="N659" s="418"/>
      <c r="O659" s="420"/>
      <c r="P659" s="421"/>
      <c r="Q659" s="421"/>
      <c r="R659" s="421"/>
      <c r="S659" s="421"/>
      <c r="T659" s="421"/>
      <c r="U659" s="421"/>
      <c r="V659" s="421"/>
      <c r="W659" s="421"/>
      <c r="X659" s="421"/>
      <c r="Y659" s="421"/>
      <c r="Z659" s="421"/>
      <c r="AA659" s="421"/>
      <c r="AB659" s="421"/>
      <c r="AC659" s="421"/>
      <c r="AD659" s="421"/>
      <c r="AE659" s="421"/>
      <c r="AF659" s="421"/>
    </row>
    <row r="660" ht="15.75" customHeight="1">
      <c r="A660" s="457"/>
      <c r="B660" s="458"/>
      <c r="C660" s="466"/>
      <c r="D660" s="467"/>
      <c r="E660" s="468"/>
      <c r="F660" s="465"/>
      <c r="G660" s="465"/>
      <c r="H660" s="465"/>
      <c r="I660" s="464"/>
      <c r="J660" s="417"/>
      <c r="K660" s="418"/>
      <c r="L660" s="418"/>
      <c r="M660" s="418"/>
      <c r="N660" s="418"/>
      <c r="O660" s="420"/>
      <c r="P660" s="421"/>
      <c r="Q660" s="421"/>
      <c r="R660" s="421"/>
      <c r="S660" s="421"/>
      <c r="T660" s="421"/>
      <c r="U660" s="421"/>
      <c r="V660" s="421"/>
      <c r="W660" s="421"/>
      <c r="X660" s="421"/>
      <c r="Y660" s="421"/>
      <c r="Z660" s="421"/>
      <c r="AA660" s="421"/>
      <c r="AB660" s="421"/>
      <c r="AC660" s="421"/>
      <c r="AD660" s="421"/>
      <c r="AE660" s="421"/>
      <c r="AF660" s="421"/>
    </row>
    <row r="661" ht="15.75" customHeight="1">
      <c r="A661" s="457"/>
      <c r="B661" s="458"/>
      <c r="C661" s="466"/>
      <c r="D661" s="467"/>
      <c r="E661" s="468"/>
      <c r="F661" s="465"/>
      <c r="G661" s="465"/>
      <c r="H661" s="465"/>
      <c r="I661" s="464"/>
      <c r="J661" s="417"/>
      <c r="K661" s="418"/>
      <c r="L661" s="418"/>
      <c r="M661" s="418"/>
      <c r="N661" s="418"/>
      <c r="O661" s="420"/>
      <c r="P661" s="421"/>
      <c r="Q661" s="421"/>
      <c r="R661" s="421"/>
      <c r="S661" s="421"/>
      <c r="T661" s="421"/>
      <c r="U661" s="421"/>
      <c r="V661" s="421"/>
      <c r="W661" s="421"/>
      <c r="X661" s="421"/>
      <c r="Y661" s="421"/>
      <c r="Z661" s="421"/>
      <c r="AA661" s="421"/>
      <c r="AB661" s="421"/>
      <c r="AC661" s="421"/>
      <c r="AD661" s="421"/>
      <c r="AE661" s="421"/>
      <c r="AF661" s="421"/>
    </row>
    <row r="662" ht="15.75" customHeight="1">
      <c r="A662" s="457"/>
      <c r="B662" s="458"/>
      <c r="C662" s="466"/>
      <c r="D662" s="467"/>
      <c r="E662" s="468"/>
      <c r="F662" s="465"/>
      <c r="G662" s="465"/>
      <c r="H662" s="465"/>
      <c r="I662" s="464"/>
      <c r="J662" s="417"/>
      <c r="K662" s="418"/>
      <c r="L662" s="418"/>
      <c r="M662" s="418"/>
      <c r="N662" s="418"/>
      <c r="O662" s="420"/>
      <c r="P662" s="421"/>
      <c r="Q662" s="421"/>
      <c r="R662" s="421"/>
      <c r="S662" s="421"/>
      <c r="T662" s="421"/>
      <c r="U662" s="421"/>
      <c r="V662" s="421"/>
      <c r="W662" s="421"/>
      <c r="X662" s="421"/>
      <c r="Y662" s="421"/>
      <c r="Z662" s="421"/>
      <c r="AA662" s="421"/>
      <c r="AB662" s="421"/>
      <c r="AC662" s="421"/>
      <c r="AD662" s="421"/>
      <c r="AE662" s="421"/>
      <c r="AF662" s="421"/>
    </row>
    <row r="663" ht="15.75" customHeight="1">
      <c r="A663" s="457"/>
      <c r="B663" s="458"/>
      <c r="C663" s="466"/>
      <c r="D663" s="467"/>
      <c r="E663" s="468"/>
      <c r="F663" s="465"/>
      <c r="G663" s="465"/>
      <c r="H663" s="465"/>
      <c r="I663" s="464"/>
      <c r="J663" s="417"/>
      <c r="K663" s="418"/>
      <c r="L663" s="418"/>
      <c r="M663" s="418"/>
      <c r="N663" s="418"/>
      <c r="O663" s="420"/>
      <c r="P663" s="421"/>
      <c r="Q663" s="421"/>
      <c r="R663" s="421"/>
      <c r="S663" s="421"/>
      <c r="T663" s="421"/>
      <c r="U663" s="421"/>
      <c r="V663" s="421"/>
      <c r="W663" s="421"/>
      <c r="X663" s="421"/>
      <c r="Y663" s="421"/>
      <c r="Z663" s="421"/>
      <c r="AA663" s="421"/>
      <c r="AB663" s="421"/>
      <c r="AC663" s="421"/>
      <c r="AD663" s="421"/>
      <c r="AE663" s="421"/>
      <c r="AF663" s="421"/>
    </row>
    <row r="664" ht="15.75" customHeight="1">
      <c r="A664" s="457"/>
      <c r="B664" s="458"/>
      <c r="C664" s="466"/>
      <c r="D664" s="467"/>
      <c r="E664" s="468"/>
      <c r="F664" s="465"/>
      <c r="G664" s="465"/>
      <c r="H664" s="465"/>
      <c r="I664" s="464"/>
      <c r="J664" s="417"/>
      <c r="K664" s="418"/>
      <c r="L664" s="418"/>
      <c r="M664" s="418"/>
      <c r="N664" s="418"/>
      <c r="O664" s="420"/>
      <c r="P664" s="421"/>
      <c r="Q664" s="421"/>
      <c r="R664" s="421"/>
      <c r="S664" s="421"/>
      <c r="T664" s="421"/>
      <c r="U664" s="421"/>
      <c r="V664" s="421"/>
      <c r="W664" s="421"/>
      <c r="X664" s="421"/>
      <c r="Y664" s="421"/>
      <c r="Z664" s="421"/>
      <c r="AA664" s="421"/>
      <c r="AB664" s="421"/>
      <c r="AC664" s="421"/>
      <c r="AD664" s="421"/>
      <c r="AE664" s="421"/>
      <c r="AF664" s="421"/>
    </row>
    <row r="665" ht="15.75" customHeight="1">
      <c r="A665" s="457"/>
      <c r="B665" s="458"/>
      <c r="C665" s="466"/>
      <c r="D665" s="467"/>
      <c r="E665" s="468"/>
      <c r="F665" s="465"/>
      <c r="G665" s="465"/>
      <c r="H665" s="465"/>
      <c r="I665" s="464"/>
      <c r="J665" s="417"/>
      <c r="K665" s="418"/>
      <c r="L665" s="418"/>
      <c r="M665" s="418"/>
      <c r="N665" s="418"/>
      <c r="O665" s="420"/>
      <c r="P665" s="421"/>
      <c r="Q665" s="421"/>
      <c r="R665" s="421"/>
      <c r="S665" s="421"/>
      <c r="T665" s="421"/>
      <c r="U665" s="421"/>
      <c r="V665" s="421"/>
      <c r="W665" s="421"/>
      <c r="X665" s="421"/>
      <c r="Y665" s="421"/>
      <c r="Z665" s="421"/>
      <c r="AA665" s="421"/>
      <c r="AB665" s="421"/>
      <c r="AC665" s="421"/>
      <c r="AD665" s="421"/>
      <c r="AE665" s="421"/>
      <c r="AF665" s="421"/>
    </row>
    <row r="666" ht="15.75" customHeight="1">
      <c r="A666" s="457"/>
      <c r="B666" s="458"/>
      <c r="C666" s="466"/>
      <c r="D666" s="467"/>
      <c r="E666" s="468"/>
      <c r="F666" s="465"/>
      <c r="G666" s="465"/>
      <c r="H666" s="465"/>
      <c r="I666" s="464"/>
      <c r="J666" s="417"/>
      <c r="K666" s="418"/>
      <c r="L666" s="418"/>
      <c r="M666" s="418"/>
      <c r="N666" s="418"/>
      <c r="O666" s="420"/>
      <c r="P666" s="421"/>
      <c r="Q666" s="421"/>
      <c r="R666" s="421"/>
      <c r="S666" s="421"/>
      <c r="T666" s="421"/>
      <c r="U666" s="421"/>
      <c r="V666" s="421"/>
      <c r="W666" s="421"/>
      <c r="X666" s="421"/>
      <c r="Y666" s="421"/>
      <c r="Z666" s="421"/>
      <c r="AA666" s="421"/>
      <c r="AB666" s="421"/>
      <c r="AC666" s="421"/>
      <c r="AD666" s="421"/>
      <c r="AE666" s="421"/>
      <c r="AF666" s="421"/>
    </row>
    <row r="667" ht="15.75" customHeight="1">
      <c r="A667" s="457"/>
      <c r="B667" s="458"/>
      <c r="C667" s="466"/>
      <c r="D667" s="467"/>
      <c r="E667" s="468"/>
      <c r="F667" s="465"/>
      <c r="G667" s="465"/>
      <c r="H667" s="465"/>
      <c r="I667" s="464"/>
      <c r="J667" s="417"/>
      <c r="K667" s="418"/>
      <c r="L667" s="418"/>
      <c r="M667" s="418"/>
      <c r="N667" s="418"/>
      <c r="O667" s="420"/>
      <c r="P667" s="421"/>
      <c r="Q667" s="421"/>
      <c r="R667" s="421"/>
      <c r="S667" s="421"/>
      <c r="T667" s="421"/>
      <c r="U667" s="421"/>
      <c r="V667" s="421"/>
      <c r="W667" s="421"/>
      <c r="X667" s="421"/>
      <c r="Y667" s="421"/>
      <c r="Z667" s="421"/>
      <c r="AA667" s="421"/>
      <c r="AB667" s="421"/>
      <c r="AC667" s="421"/>
      <c r="AD667" s="421"/>
      <c r="AE667" s="421"/>
      <c r="AF667" s="421"/>
    </row>
    <row r="668" ht="15.75" customHeight="1">
      <c r="A668" s="457"/>
      <c r="B668" s="458"/>
      <c r="C668" s="466"/>
      <c r="D668" s="467"/>
      <c r="E668" s="468"/>
      <c r="F668" s="465"/>
      <c r="G668" s="465"/>
      <c r="H668" s="465"/>
      <c r="I668" s="464"/>
      <c r="J668" s="417"/>
      <c r="K668" s="418"/>
      <c r="L668" s="418"/>
      <c r="M668" s="418"/>
      <c r="N668" s="418"/>
      <c r="O668" s="420"/>
      <c r="P668" s="421"/>
      <c r="Q668" s="421"/>
      <c r="R668" s="421"/>
      <c r="S668" s="421"/>
      <c r="T668" s="421"/>
      <c r="U668" s="421"/>
      <c r="V668" s="421"/>
      <c r="W668" s="421"/>
      <c r="X668" s="421"/>
      <c r="Y668" s="421"/>
      <c r="Z668" s="421"/>
      <c r="AA668" s="421"/>
      <c r="AB668" s="421"/>
      <c r="AC668" s="421"/>
      <c r="AD668" s="421"/>
      <c r="AE668" s="421"/>
      <c r="AF668" s="421"/>
    </row>
    <row r="669" ht="15.75" customHeight="1">
      <c r="A669" s="457"/>
      <c r="B669" s="458"/>
      <c r="C669" s="466"/>
      <c r="D669" s="467"/>
      <c r="E669" s="468"/>
      <c r="F669" s="465"/>
      <c r="G669" s="465"/>
      <c r="H669" s="465"/>
      <c r="I669" s="464"/>
      <c r="J669" s="417"/>
      <c r="K669" s="418"/>
      <c r="L669" s="418"/>
      <c r="M669" s="418"/>
      <c r="N669" s="418"/>
      <c r="O669" s="420"/>
      <c r="P669" s="421"/>
      <c r="Q669" s="421"/>
      <c r="R669" s="421"/>
      <c r="S669" s="421"/>
      <c r="T669" s="421"/>
      <c r="U669" s="421"/>
      <c r="V669" s="421"/>
      <c r="W669" s="421"/>
      <c r="X669" s="421"/>
      <c r="Y669" s="421"/>
      <c r="Z669" s="421"/>
      <c r="AA669" s="421"/>
      <c r="AB669" s="421"/>
      <c r="AC669" s="421"/>
      <c r="AD669" s="421"/>
      <c r="AE669" s="421"/>
      <c r="AF669" s="421"/>
    </row>
    <row r="670" ht="15.75" customHeight="1">
      <c r="A670" s="457"/>
      <c r="B670" s="458"/>
      <c r="C670" s="466"/>
      <c r="D670" s="467"/>
      <c r="E670" s="468"/>
      <c r="F670" s="465"/>
      <c r="G670" s="465"/>
      <c r="H670" s="465"/>
      <c r="I670" s="464"/>
      <c r="J670" s="417"/>
      <c r="K670" s="418"/>
      <c r="L670" s="418"/>
      <c r="M670" s="418"/>
      <c r="N670" s="418"/>
      <c r="O670" s="420"/>
      <c r="P670" s="421"/>
      <c r="Q670" s="421"/>
      <c r="R670" s="421"/>
      <c r="S670" s="421"/>
      <c r="T670" s="421"/>
      <c r="U670" s="421"/>
      <c r="V670" s="421"/>
      <c r="W670" s="421"/>
      <c r="X670" s="421"/>
      <c r="Y670" s="421"/>
      <c r="Z670" s="421"/>
      <c r="AA670" s="421"/>
      <c r="AB670" s="421"/>
      <c r="AC670" s="421"/>
      <c r="AD670" s="421"/>
      <c r="AE670" s="421"/>
      <c r="AF670" s="421"/>
    </row>
    <row r="671" ht="15.75" customHeight="1">
      <c r="A671" s="457"/>
      <c r="B671" s="458"/>
      <c r="C671" s="466"/>
      <c r="D671" s="467"/>
      <c r="E671" s="468"/>
      <c r="F671" s="465"/>
      <c r="G671" s="465"/>
      <c r="H671" s="465"/>
      <c r="I671" s="464"/>
      <c r="J671" s="417"/>
      <c r="K671" s="418"/>
      <c r="L671" s="418"/>
      <c r="M671" s="418"/>
      <c r="N671" s="418"/>
      <c r="O671" s="420"/>
      <c r="P671" s="421"/>
      <c r="Q671" s="421"/>
      <c r="R671" s="421"/>
      <c r="S671" s="421"/>
      <c r="T671" s="421"/>
      <c r="U671" s="421"/>
      <c r="V671" s="421"/>
      <c r="W671" s="421"/>
      <c r="X671" s="421"/>
      <c r="Y671" s="421"/>
      <c r="Z671" s="421"/>
      <c r="AA671" s="421"/>
      <c r="AB671" s="421"/>
      <c r="AC671" s="421"/>
      <c r="AD671" s="421"/>
      <c r="AE671" s="421"/>
      <c r="AF671" s="421"/>
    </row>
    <row r="672" ht="15.75" customHeight="1">
      <c r="A672" s="457"/>
      <c r="B672" s="458"/>
      <c r="C672" s="466"/>
      <c r="D672" s="467"/>
      <c r="E672" s="468"/>
      <c r="F672" s="465"/>
      <c r="G672" s="465"/>
      <c r="H672" s="465"/>
      <c r="I672" s="464"/>
      <c r="J672" s="417"/>
      <c r="K672" s="418"/>
      <c r="L672" s="418"/>
      <c r="M672" s="418"/>
      <c r="N672" s="418"/>
      <c r="O672" s="420"/>
      <c r="P672" s="421"/>
      <c r="Q672" s="421"/>
      <c r="R672" s="421"/>
      <c r="S672" s="421"/>
      <c r="T672" s="421"/>
      <c r="U672" s="421"/>
      <c r="V672" s="421"/>
      <c r="W672" s="421"/>
      <c r="X672" s="421"/>
      <c r="Y672" s="421"/>
      <c r="Z672" s="421"/>
      <c r="AA672" s="421"/>
      <c r="AB672" s="421"/>
      <c r="AC672" s="421"/>
      <c r="AD672" s="421"/>
      <c r="AE672" s="421"/>
      <c r="AF672" s="421"/>
    </row>
    <row r="673" ht="15.75" customHeight="1">
      <c r="A673" s="457"/>
      <c r="B673" s="458"/>
      <c r="C673" s="466"/>
      <c r="D673" s="467"/>
      <c r="E673" s="468"/>
      <c r="F673" s="465"/>
      <c r="G673" s="465"/>
      <c r="H673" s="465"/>
      <c r="I673" s="464"/>
      <c r="J673" s="417"/>
      <c r="K673" s="418"/>
      <c r="L673" s="418"/>
      <c r="M673" s="418"/>
      <c r="N673" s="418"/>
      <c r="O673" s="420"/>
      <c r="P673" s="421"/>
      <c r="Q673" s="421"/>
      <c r="R673" s="421"/>
      <c r="S673" s="421"/>
      <c r="T673" s="421"/>
      <c r="U673" s="421"/>
      <c r="V673" s="421"/>
      <c r="W673" s="421"/>
      <c r="X673" s="421"/>
      <c r="Y673" s="421"/>
      <c r="Z673" s="421"/>
      <c r="AA673" s="421"/>
      <c r="AB673" s="421"/>
      <c r="AC673" s="421"/>
      <c r="AD673" s="421"/>
      <c r="AE673" s="421"/>
      <c r="AF673" s="421"/>
    </row>
    <row r="674" ht="15.75" customHeight="1">
      <c r="A674" s="457"/>
      <c r="B674" s="458"/>
      <c r="C674" s="466"/>
      <c r="D674" s="467"/>
      <c r="E674" s="468"/>
      <c r="F674" s="465"/>
      <c r="G674" s="465"/>
      <c r="H674" s="465"/>
      <c r="I674" s="464"/>
      <c r="J674" s="417"/>
      <c r="K674" s="418"/>
      <c r="L674" s="418"/>
      <c r="M674" s="418"/>
      <c r="N674" s="418"/>
      <c r="O674" s="420"/>
      <c r="P674" s="421"/>
      <c r="Q674" s="421"/>
      <c r="R674" s="421"/>
      <c r="S674" s="421"/>
      <c r="T674" s="421"/>
      <c r="U674" s="421"/>
      <c r="V674" s="421"/>
      <c r="W674" s="421"/>
      <c r="X674" s="421"/>
      <c r="Y674" s="421"/>
      <c r="Z674" s="421"/>
      <c r="AA674" s="421"/>
      <c r="AB674" s="421"/>
      <c r="AC674" s="421"/>
      <c r="AD674" s="421"/>
      <c r="AE674" s="421"/>
      <c r="AF674" s="421"/>
    </row>
    <row r="675" ht="15.75" customHeight="1">
      <c r="A675" s="457"/>
      <c r="B675" s="458"/>
      <c r="C675" s="466"/>
      <c r="D675" s="467"/>
      <c r="E675" s="468"/>
      <c r="F675" s="465"/>
      <c r="G675" s="465"/>
      <c r="H675" s="465"/>
      <c r="I675" s="464"/>
      <c r="J675" s="417"/>
      <c r="K675" s="418"/>
      <c r="L675" s="418"/>
      <c r="M675" s="418"/>
      <c r="N675" s="418"/>
      <c r="O675" s="420"/>
      <c r="P675" s="421"/>
      <c r="Q675" s="421"/>
      <c r="R675" s="421"/>
      <c r="S675" s="421"/>
      <c r="T675" s="421"/>
      <c r="U675" s="421"/>
      <c r="V675" s="421"/>
      <c r="W675" s="421"/>
      <c r="X675" s="421"/>
      <c r="Y675" s="421"/>
      <c r="Z675" s="421"/>
      <c r="AA675" s="421"/>
      <c r="AB675" s="421"/>
      <c r="AC675" s="421"/>
      <c r="AD675" s="421"/>
      <c r="AE675" s="421"/>
      <c r="AF675" s="421"/>
    </row>
    <row r="676" ht="15.75" customHeight="1">
      <c r="A676" s="457"/>
      <c r="B676" s="458"/>
      <c r="C676" s="466"/>
      <c r="D676" s="467"/>
      <c r="E676" s="468"/>
      <c r="F676" s="465"/>
      <c r="G676" s="465"/>
      <c r="H676" s="465"/>
      <c r="I676" s="464"/>
      <c r="J676" s="417"/>
      <c r="K676" s="418"/>
      <c r="L676" s="418"/>
      <c r="M676" s="418"/>
      <c r="N676" s="418"/>
      <c r="O676" s="420"/>
      <c r="P676" s="421"/>
      <c r="Q676" s="421"/>
      <c r="R676" s="421"/>
      <c r="S676" s="421"/>
      <c r="T676" s="421"/>
      <c r="U676" s="421"/>
      <c r="V676" s="421"/>
      <c r="W676" s="421"/>
      <c r="X676" s="421"/>
      <c r="Y676" s="421"/>
      <c r="Z676" s="421"/>
      <c r="AA676" s="421"/>
      <c r="AB676" s="421"/>
      <c r="AC676" s="421"/>
      <c r="AD676" s="421"/>
      <c r="AE676" s="421"/>
      <c r="AF676" s="421"/>
    </row>
    <row r="677" ht="15.75" customHeight="1">
      <c r="A677" s="457"/>
      <c r="B677" s="458"/>
      <c r="C677" s="466"/>
      <c r="D677" s="467"/>
      <c r="E677" s="468"/>
      <c r="F677" s="465"/>
      <c r="G677" s="465"/>
      <c r="H677" s="465"/>
      <c r="I677" s="464"/>
      <c r="J677" s="417"/>
      <c r="K677" s="418"/>
      <c r="L677" s="418"/>
      <c r="M677" s="418"/>
      <c r="N677" s="418"/>
      <c r="O677" s="420"/>
      <c r="P677" s="421"/>
      <c r="Q677" s="421"/>
      <c r="R677" s="421"/>
      <c r="S677" s="421"/>
      <c r="T677" s="421"/>
      <c r="U677" s="421"/>
      <c r="V677" s="421"/>
      <c r="W677" s="421"/>
      <c r="X677" s="421"/>
      <c r="Y677" s="421"/>
      <c r="Z677" s="421"/>
      <c r="AA677" s="421"/>
      <c r="AB677" s="421"/>
      <c r="AC677" s="421"/>
      <c r="AD677" s="421"/>
      <c r="AE677" s="421"/>
      <c r="AF677" s="421"/>
    </row>
    <row r="678" ht="15.75" customHeight="1">
      <c r="A678" s="457"/>
      <c r="B678" s="458"/>
      <c r="C678" s="466"/>
      <c r="D678" s="467"/>
      <c r="E678" s="468"/>
      <c r="F678" s="465"/>
      <c r="G678" s="465"/>
      <c r="H678" s="465"/>
      <c r="I678" s="464"/>
      <c r="J678" s="417"/>
      <c r="K678" s="418"/>
      <c r="L678" s="418"/>
      <c r="M678" s="418"/>
      <c r="N678" s="418"/>
      <c r="O678" s="420"/>
      <c r="P678" s="421"/>
      <c r="Q678" s="421"/>
      <c r="R678" s="421"/>
      <c r="S678" s="421"/>
      <c r="T678" s="421"/>
      <c r="U678" s="421"/>
      <c r="V678" s="421"/>
      <c r="W678" s="421"/>
      <c r="X678" s="421"/>
      <c r="Y678" s="421"/>
      <c r="Z678" s="421"/>
      <c r="AA678" s="421"/>
      <c r="AB678" s="421"/>
      <c r="AC678" s="421"/>
      <c r="AD678" s="421"/>
      <c r="AE678" s="421"/>
      <c r="AF678" s="421"/>
    </row>
    <row r="679" ht="15.75" customHeight="1">
      <c r="A679" s="457"/>
      <c r="B679" s="458"/>
      <c r="C679" s="466"/>
      <c r="D679" s="467"/>
      <c r="E679" s="468"/>
      <c r="F679" s="465"/>
      <c r="G679" s="465"/>
      <c r="H679" s="465"/>
      <c r="I679" s="464"/>
      <c r="J679" s="417"/>
      <c r="K679" s="418"/>
      <c r="L679" s="418"/>
      <c r="M679" s="418"/>
      <c r="N679" s="418"/>
      <c r="O679" s="420"/>
      <c r="P679" s="421"/>
      <c r="Q679" s="421"/>
      <c r="R679" s="421"/>
      <c r="S679" s="421"/>
      <c r="T679" s="421"/>
      <c r="U679" s="421"/>
      <c r="V679" s="421"/>
      <c r="W679" s="421"/>
      <c r="X679" s="421"/>
      <c r="Y679" s="421"/>
      <c r="Z679" s="421"/>
      <c r="AA679" s="421"/>
      <c r="AB679" s="421"/>
      <c r="AC679" s="421"/>
      <c r="AD679" s="421"/>
      <c r="AE679" s="421"/>
      <c r="AF679" s="421"/>
    </row>
    <row r="680" ht="15.75" customHeight="1">
      <c r="A680" s="457"/>
      <c r="B680" s="458"/>
      <c r="C680" s="466"/>
      <c r="D680" s="467"/>
      <c r="E680" s="468"/>
      <c r="F680" s="465"/>
      <c r="G680" s="465"/>
      <c r="H680" s="465"/>
      <c r="I680" s="464"/>
      <c r="J680" s="417"/>
      <c r="K680" s="418"/>
      <c r="L680" s="418"/>
      <c r="M680" s="418"/>
      <c r="N680" s="418"/>
      <c r="O680" s="420"/>
      <c r="P680" s="421"/>
      <c r="Q680" s="421"/>
      <c r="R680" s="421"/>
      <c r="S680" s="421"/>
      <c r="T680" s="421"/>
      <c r="U680" s="421"/>
      <c r="V680" s="421"/>
      <c r="W680" s="421"/>
      <c r="X680" s="421"/>
      <c r="Y680" s="421"/>
      <c r="Z680" s="421"/>
      <c r="AA680" s="421"/>
      <c r="AB680" s="421"/>
      <c r="AC680" s="421"/>
      <c r="AD680" s="421"/>
      <c r="AE680" s="421"/>
      <c r="AF680" s="421"/>
    </row>
    <row r="681" ht="15.75" customHeight="1">
      <c r="A681" s="457"/>
      <c r="B681" s="458"/>
      <c r="C681" s="466"/>
      <c r="D681" s="467"/>
      <c r="E681" s="468"/>
      <c r="F681" s="465"/>
      <c r="G681" s="465"/>
      <c r="H681" s="465"/>
      <c r="I681" s="464"/>
      <c r="J681" s="417"/>
      <c r="K681" s="418"/>
      <c r="L681" s="418"/>
      <c r="M681" s="418"/>
      <c r="N681" s="418"/>
      <c r="O681" s="420"/>
      <c r="P681" s="421"/>
      <c r="Q681" s="421"/>
      <c r="R681" s="421"/>
      <c r="S681" s="421"/>
      <c r="T681" s="421"/>
      <c r="U681" s="421"/>
      <c r="V681" s="421"/>
      <c r="W681" s="421"/>
      <c r="X681" s="421"/>
      <c r="Y681" s="421"/>
      <c r="Z681" s="421"/>
      <c r="AA681" s="421"/>
      <c r="AB681" s="421"/>
      <c r="AC681" s="421"/>
      <c r="AD681" s="421"/>
      <c r="AE681" s="421"/>
      <c r="AF681" s="421"/>
    </row>
    <row r="682" ht="15.75" customHeight="1">
      <c r="A682" s="457"/>
      <c r="B682" s="458"/>
      <c r="C682" s="466"/>
      <c r="D682" s="467"/>
      <c r="E682" s="468"/>
      <c r="F682" s="465"/>
      <c r="G682" s="465"/>
      <c r="H682" s="465"/>
      <c r="I682" s="464"/>
      <c r="J682" s="417"/>
      <c r="K682" s="418"/>
      <c r="L682" s="418"/>
      <c r="M682" s="418"/>
      <c r="N682" s="418"/>
      <c r="O682" s="420"/>
      <c r="P682" s="421"/>
      <c r="Q682" s="421"/>
      <c r="R682" s="421"/>
      <c r="S682" s="421"/>
      <c r="T682" s="421"/>
      <c r="U682" s="421"/>
      <c r="V682" s="421"/>
      <c r="W682" s="421"/>
      <c r="X682" s="421"/>
      <c r="Y682" s="421"/>
      <c r="Z682" s="421"/>
      <c r="AA682" s="421"/>
      <c r="AB682" s="421"/>
      <c r="AC682" s="421"/>
      <c r="AD682" s="421"/>
      <c r="AE682" s="421"/>
      <c r="AF682" s="421"/>
    </row>
    <row r="683" ht="15.75" customHeight="1">
      <c r="A683" s="457"/>
      <c r="B683" s="458"/>
      <c r="C683" s="466"/>
      <c r="D683" s="467"/>
      <c r="E683" s="468"/>
      <c r="F683" s="465"/>
      <c r="G683" s="465"/>
      <c r="H683" s="465"/>
      <c r="I683" s="464"/>
      <c r="J683" s="417"/>
      <c r="K683" s="418"/>
      <c r="L683" s="418"/>
      <c r="M683" s="418"/>
      <c r="N683" s="418"/>
      <c r="O683" s="420"/>
      <c r="P683" s="421"/>
      <c r="Q683" s="421"/>
      <c r="R683" s="421"/>
      <c r="S683" s="421"/>
      <c r="T683" s="421"/>
      <c r="U683" s="421"/>
      <c r="V683" s="421"/>
      <c r="W683" s="421"/>
      <c r="X683" s="421"/>
      <c r="Y683" s="421"/>
      <c r="Z683" s="421"/>
      <c r="AA683" s="421"/>
      <c r="AB683" s="421"/>
      <c r="AC683" s="421"/>
      <c r="AD683" s="421"/>
      <c r="AE683" s="421"/>
      <c r="AF683" s="421"/>
    </row>
    <row r="684" ht="15.75" customHeight="1">
      <c r="A684" s="457"/>
      <c r="B684" s="458"/>
      <c r="C684" s="466"/>
      <c r="D684" s="467"/>
      <c r="E684" s="468"/>
      <c r="F684" s="465"/>
      <c r="G684" s="465"/>
      <c r="H684" s="465"/>
      <c r="I684" s="464"/>
      <c r="J684" s="417"/>
      <c r="K684" s="418"/>
      <c r="L684" s="418"/>
      <c r="M684" s="418"/>
      <c r="N684" s="418"/>
      <c r="O684" s="420"/>
      <c r="P684" s="421"/>
      <c r="Q684" s="421"/>
      <c r="R684" s="421"/>
      <c r="S684" s="421"/>
      <c r="T684" s="421"/>
      <c r="U684" s="421"/>
      <c r="V684" s="421"/>
      <c r="W684" s="421"/>
      <c r="X684" s="421"/>
      <c r="Y684" s="421"/>
      <c r="Z684" s="421"/>
      <c r="AA684" s="421"/>
      <c r="AB684" s="421"/>
      <c r="AC684" s="421"/>
      <c r="AD684" s="421"/>
      <c r="AE684" s="421"/>
      <c r="AF684" s="421"/>
    </row>
    <row r="685" ht="15.75" customHeight="1">
      <c r="A685" s="457"/>
      <c r="B685" s="458"/>
      <c r="C685" s="466"/>
      <c r="D685" s="467"/>
      <c r="E685" s="468"/>
      <c r="F685" s="465"/>
      <c r="G685" s="465"/>
      <c r="H685" s="465"/>
      <c r="I685" s="464"/>
      <c r="J685" s="417"/>
      <c r="K685" s="418"/>
      <c r="L685" s="418"/>
      <c r="M685" s="418"/>
      <c r="N685" s="418"/>
      <c r="O685" s="420"/>
      <c r="P685" s="421"/>
      <c r="Q685" s="421"/>
      <c r="R685" s="421"/>
      <c r="S685" s="421"/>
      <c r="T685" s="421"/>
      <c r="U685" s="421"/>
      <c r="V685" s="421"/>
      <c r="W685" s="421"/>
      <c r="X685" s="421"/>
      <c r="Y685" s="421"/>
      <c r="Z685" s="421"/>
      <c r="AA685" s="421"/>
      <c r="AB685" s="421"/>
      <c r="AC685" s="421"/>
      <c r="AD685" s="421"/>
      <c r="AE685" s="421"/>
      <c r="AF685" s="421"/>
    </row>
    <row r="686" ht="15.75" customHeight="1">
      <c r="A686" s="457"/>
      <c r="B686" s="458"/>
      <c r="C686" s="466"/>
      <c r="D686" s="467"/>
      <c r="E686" s="468"/>
      <c r="F686" s="465"/>
      <c r="G686" s="465"/>
      <c r="H686" s="465"/>
      <c r="I686" s="464"/>
      <c r="J686" s="417"/>
      <c r="K686" s="418"/>
      <c r="L686" s="418"/>
      <c r="M686" s="418"/>
      <c r="N686" s="418"/>
      <c r="O686" s="420"/>
      <c r="P686" s="421"/>
      <c r="Q686" s="421"/>
      <c r="R686" s="421"/>
      <c r="S686" s="421"/>
      <c r="T686" s="421"/>
      <c r="U686" s="421"/>
      <c r="V686" s="421"/>
      <c r="W686" s="421"/>
      <c r="X686" s="421"/>
      <c r="Y686" s="421"/>
      <c r="Z686" s="421"/>
      <c r="AA686" s="421"/>
      <c r="AB686" s="421"/>
      <c r="AC686" s="421"/>
      <c r="AD686" s="421"/>
      <c r="AE686" s="421"/>
      <c r="AF686" s="421"/>
    </row>
    <row r="687" ht="15.75" customHeight="1">
      <c r="A687" s="457"/>
      <c r="B687" s="458"/>
      <c r="C687" s="466"/>
      <c r="D687" s="467"/>
      <c r="E687" s="468"/>
      <c r="F687" s="465"/>
      <c r="G687" s="465"/>
      <c r="H687" s="465"/>
      <c r="I687" s="464"/>
      <c r="J687" s="417"/>
      <c r="K687" s="418"/>
      <c r="L687" s="418"/>
      <c r="M687" s="418"/>
      <c r="N687" s="418"/>
      <c r="O687" s="420"/>
      <c r="P687" s="421"/>
      <c r="Q687" s="421"/>
      <c r="R687" s="421"/>
      <c r="S687" s="421"/>
      <c r="T687" s="421"/>
      <c r="U687" s="421"/>
      <c r="V687" s="421"/>
      <c r="W687" s="421"/>
      <c r="X687" s="421"/>
      <c r="Y687" s="421"/>
      <c r="Z687" s="421"/>
      <c r="AA687" s="421"/>
      <c r="AB687" s="421"/>
      <c r="AC687" s="421"/>
      <c r="AD687" s="421"/>
      <c r="AE687" s="421"/>
      <c r="AF687" s="421"/>
    </row>
    <row r="688" ht="15.75" customHeight="1">
      <c r="A688" s="457"/>
      <c r="B688" s="458"/>
      <c r="C688" s="466"/>
      <c r="D688" s="467"/>
      <c r="E688" s="468"/>
      <c r="F688" s="465"/>
      <c r="G688" s="465"/>
      <c r="H688" s="465"/>
      <c r="I688" s="464"/>
      <c r="J688" s="417"/>
      <c r="K688" s="418"/>
      <c r="L688" s="418"/>
      <c r="M688" s="418"/>
      <c r="N688" s="418"/>
      <c r="O688" s="420"/>
      <c r="P688" s="421"/>
      <c r="Q688" s="421"/>
      <c r="R688" s="421"/>
      <c r="S688" s="421"/>
      <c r="T688" s="421"/>
      <c r="U688" s="421"/>
      <c r="V688" s="421"/>
      <c r="W688" s="421"/>
      <c r="X688" s="421"/>
      <c r="Y688" s="421"/>
      <c r="Z688" s="421"/>
      <c r="AA688" s="421"/>
      <c r="AB688" s="421"/>
      <c r="AC688" s="421"/>
      <c r="AD688" s="421"/>
      <c r="AE688" s="421"/>
      <c r="AF688" s="421"/>
    </row>
    <row r="689" ht="15.75" customHeight="1">
      <c r="A689" s="457"/>
      <c r="B689" s="458"/>
      <c r="C689" s="466"/>
      <c r="D689" s="467"/>
      <c r="E689" s="468"/>
      <c r="F689" s="465"/>
      <c r="G689" s="465"/>
      <c r="H689" s="465"/>
      <c r="I689" s="464"/>
      <c r="J689" s="417"/>
      <c r="K689" s="418"/>
      <c r="L689" s="418"/>
      <c r="M689" s="418"/>
      <c r="N689" s="418"/>
      <c r="O689" s="420"/>
      <c r="P689" s="421"/>
      <c r="Q689" s="421"/>
      <c r="R689" s="421"/>
      <c r="S689" s="421"/>
      <c r="T689" s="421"/>
      <c r="U689" s="421"/>
      <c r="V689" s="421"/>
      <c r="W689" s="421"/>
      <c r="X689" s="421"/>
      <c r="Y689" s="421"/>
      <c r="Z689" s="421"/>
      <c r="AA689" s="421"/>
      <c r="AB689" s="421"/>
      <c r="AC689" s="421"/>
      <c r="AD689" s="421"/>
      <c r="AE689" s="421"/>
      <c r="AF689" s="421"/>
    </row>
    <row r="690" ht="15.75" customHeight="1">
      <c r="A690" s="457"/>
      <c r="B690" s="458"/>
      <c r="C690" s="466"/>
      <c r="D690" s="467"/>
      <c r="E690" s="468"/>
      <c r="F690" s="465"/>
      <c r="G690" s="465"/>
      <c r="H690" s="465"/>
      <c r="I690" s="464"/>
      <c r="J690" s="417"/>
      <c r="K690" s="418"/>
      <c r="L690" s="418"/>
      <c r="M690" s="418"/>
      <c r="N690" s="418"/>
      <c r="O690" s="420"/>
      <c r="P690" s="421"/>
      <c r="Q690" s="421"/>
      <c r="R690" s="421"/>
      <c r="S690" s="421"/>
      <c r="T690" s="421"/>
      <c r="U690" s="421"/>
      <c r="V690" s="421"/>
      <c r="W690" s="421"/>
      <c r="X690" s="421"/>
      <c r="Y690" s="421"/>
      <c r="Z690" s="421"/>
      <c r="AA690" s="421"/>
      <c r="AB690" s="421"/>
      <c r="AC690" s="421"/>
      <c r="AD690" s="421"/>
      <c r="AE690" s="421"/>
      <c r="AF690" s="421"/>
    </row>
    <row r="691" ht="15.75" customHeight="1">
      <c r="A691" s="457"/>
      <c r="B691" s="458"/>
      <c r="C691" s="466"/>
      <c r="D691" s="467"/>
      <c r="E691" s="468"/>
      <c r="F691" s="465"/>
      <c r="G691" s="465"/>
      <c r="H691" s="465"/>
      <c r="I691" s="464"/>
      <c r="J691" s="417"/>
      <c r="K691" s="418"/>
      <c r="L691" s="418"/>
      <c r="M691" s="418"/>
      <c r="N691" s="418"/>
      <c r="O691" s="420"/>
      <c r="P691" s="421"/>
      <c r="Q691" s="421"/>
      <c r="R691" s="421"/>
      <c r="S691" s="421"/>
      <c r="T691" s="421"/>
      <c r="U691" s="421"/>
      <c r="V691" s="421"/>
      <c r="W691" s="421"/>
      <c r="X691" s="421"/>
      <c r="Y691" s="421"/>
      <c r="Z691" s="421"/>
      <c r="AA691" s="421"/>
      <c r="AB691" s="421"/>
      <c r="AC691" s="421"/>
      <c r="AD691" s="421"/>
      <c r="AE691" s="421"/>
      <c r="AF691" s="421"/>
    </row>
    <row r="692" ht="15.75" customHeight="1">
      <c r="A692" s="457"/>
      <c r="B692" s="458"/>
      <c r="C692" s="466"/>
      <c r="D692" s="467"/>
      <c r="E692" s="468"/>
      <c r="F692" s="465"/>
      <c r="G692" s="465"/>
      <c r="H692" s="465"/>
      <c r="I692" s="464"/>
      <c r="J692" s="417"/>
      <c r="K692" s="418"/>
      <c r="L692" s="418"/>
      <c r="M692" s="418"/>
      <c r="N692" s="418"/>
      <c r="O692" s="420"/>
      <c r="P692" s="421"/>
      <c r="Q692" s="421"/>
      <c r="R692" s="421"/>
      <c r="S692" s="421"/>
      <c r="T692" s="421"/>
      <c r="U692" s="421"/>
      <c r="V692" s="421"/>
      <c r="W692" s="421"/>
      <c r="X692" s="421"/>
      <c r="Y692" s="421"/>
      <c r="Z692" s="421"/>
      <c r="AA692" s="421"/>
      <c r="AB692" s="421"/>
      <c r="AC692" s="421"/>
      <c r="AD692" s="421"/>
      <c r="AE692" s="421"/>
      <c r="AF692" s="421"/>
    </row>
    <row r="693" ht="15.75" customHeight="1">
      <c r="A693" s="457"/>
      <c r="B693" s="458"/>
      <c r="C693" s="466"/>
      <c r="D693" s="467"/>
      <c r="E693" s="468"/>
      <c r="F693" s="465"/>
      <c r="G693" s="465"/>
      <c r="H693" s="465"/>
      <c r="I693" s="464"/>
      <c r="J693" s="417"/>
      <c r="K693" s="418"/>
      <c r="L693" s="418"/>
      <c r="M693" s="418"/>
      <c r="N693" s="418"/>
      <c r="O693" s="420"/>
      <c r="P693" s="421"/>
      <c r="Q693" s="421"/>
      <c r="R693" s="421"/>
      <c r="S693" s="421"/>
      <c r="T693" s="421"/>
      <c r="U693" s="421"/>
      <c r="V693" s="421"/>
      <c r="W693" s="421"/>
      <c r="X693" s="421"/>
      <c r="Y693" s="421"/>
      <c r="Z693" s="421"/>
      <c r="AA693" s="421"/>
      <c r="AB693" s="421"/>
      <c r="AC693" s="421"/>
      <c r="AD693" s="421"/>
      <c r="AE693" s="421"/>
      <c r="AF693" s="421"/>
    </row>
    <row r="694" ht="15.75" customHeight="1">
      <c r="A694" s="457"/>
      <c r="B694" s="458"/>
      <c r="C694" s="466"/>
      <c r="D694" s="467"/>
      <c r="E694" s="468"/>
      <c r="F694" s="465"/>
      <c r="G694" s="465"/>
      <c r="H694" s="465"/>
      <c r="I694" s="464"/>
      <c r="J694" s="417"/>
      <c r="K694" s="418"/>
      <c r="L694" s="418"/>
      <c r="M694" s="418"/>
      <c r="N694" s="418"/>
      <c r="O694" s="420"/>
      <c r="P694" s="421"/>
      <c r="Q694" s="421"/>
      <c r="R694" s="421"/>
      <c r="S694" s="421"/>
      <c r="T694" s="421"/>
      <c r="U694" s="421"/>
      <c r="V694" s="421"/>
      <c r="W694" s="421"/>
      <c r="X694" s="421"/>
      <c r="Y694" s="421"/>
      <c r="Z694" s="421"/>
      <c r="AA694" s="421"/>
      <c r="AB694" s="421"/>
      <c r="AC694" s="421"/>
      <c r="AD694" s="421"/>
      <c r="AE694" s="421"/>
      <c r="AF694" s="421"/>
    </row>
    <row r="695" ht="15.75" customHeight="1">
      <c r="A695" s="457"/>
      <c r="B695" s="458"/>
      <c r="C695" s="466"/>
      <c r="D695" s="467"/>
      <c r="E695" s="468"/>
      <c r="F695" s="465"/>
      <c r="G695" s="465"/>
      <c r="H695" s="465"/>
      <c r="I695" s="464"/>
      <c r="J695" s="417"/>
      <c r="K695" s="418"/>
      <c r="L695" s="418"/>
      <c r="M695" s="418"/>
      <c r="N695" s="418"/>
      <c r="O695" s="420"/>
      <c r="P695" s="421"/>
      <c r="Q695" s="421"/>
      <c r="R695" s="421"/>
      <c r="S695" s="421"/>
      <c r="T695" s="421"/>
      <c r="U695" s="421"/>
      <c r="V695" s="421"/>
      <c r="W695" s="421"/>
      <c r="X695" s="421"/>
      <c r="Y695" s="421"/>
      <c r="Z695" s="421"/>
      <c r="AA695" s="421"/>
      <c r="AB695" s="421"/>
      <c r="AC695" s="421"/>
      <c r="AD695" s="421"/>
      <c r="AE695" s="421"/>
      <c r="AF695" s="421"/>
    </row>
    <row r="696" ht="15.75" customHeight="1">
      <c r="A696" s="457"/>
      <c r="B696" s="458"/>
      <c r="C696" s="466"/>
      <c r="D696" s="467"/>
      <c r="E696" s="468"/>
      <c r="F696" s="465"/>
      <c r="G696" s="465"/>
      <c r="H696" s="465"/>
      <c r="I696" s="464"/>
      <c r="J696" s="417"/>
      <c r="K696" s="418"/>
      <c r="L696" s="418"/>
      <c r="M696" s="418"/>
      <c r="N696" s="418"/>
      <c r="O696" s="420"/>
      <c r="P696" s="421"/>
      <c r="Q696" s="421"/>
      <c r="R696" s="421"/>
      <c r="S696" s="421"/>
      <c r="T696" s="421"/>
      <c r="U696" s="421"/>
      <c r="V696" s="421"/>
      <c r="W696" s="421"/>
      <c r="X696" s="421"/>
      <c r="Y696" s="421"/>
      <c r="Z696" s="421"/>
      <c r="AA696" s="421"/>
      <c r="AB696" s="421"/>
      <c r="AC696" s="421"/>
      <c r="AD696" s="421"/>
      <c r="AE696" s="421"/>
      <c r="AF696" s="421"/>
    </row>
    <row r="697" ht="15.75" customHeight="1">
      <c r="A697" s="457"/>
      <c r="B697" s="458"/>
      <c r="C697" s="466"/>
      <c r="D697" s="467"/>
      <c r="E697" s="468"/>
      <c r="F697" s="465"/>
      <c r="G697" s="465"/>
      <c r="H697" s="465"/>
      <c r="I697" s="464"/>
      <c r="J697" s="417"/>
      <c r="K697" s="418"/>
      <c r="L697" s="418"/>
      <c r="M697" s="418"/>
      <c r="N697" s="418"/>
      <c r="O697" s="420"/>
      <c r="P697" s="421"/>
      <c r="Q697" s="421"/>
      <c r="R697" s="421"/>
      <c r="S697" s="421"/>
      <c r="T697" s="421"/>
      <c r="U697" s="421"/>
      <c r="V697" s="421"/>
      <c r="W697" s="421"/>
      <c r="X697" s="421"/>
      <c r="Y697" s="421"/>
      <c r="Z697" s="421"/>
      <c r="AA697" s="421"/>
      <c r="AB697" s="421"/>
      <c r="AC697" s="421"/>
      <c r="AD697" s="421"/>
      <c r="AE697" s="421"/>
      <c r="AF697" s="421"/>
    </row>
    <row r="698" ht="15.75" customHeight="1">
      <c r="A698" s="457"/>
      <c r="B698" s="458"/>
      <c r="C698" s="466"/>
      <c r="D698" s="467"/>
      <c r="E698" s="468"/>
      <c r="F698" s="465"/>
      <c r="G698" s="465"/>
      <c r="H698" s="465"/>
      <c r="I698" s="464"/>
      <c r="J698" s="417"/>
      <c r="K698" s="418"/>
      <c r="L698" s="418"/>
      <c r="M698" s="418"/>
      <c r="N698" s="418"/>
      <c r="O698" s="420"/>
      <c r="P698" s="421"/>
      <c r="Q698" s="421"/>
      <c r="R698" s="421"/>
      <c r="S698" s="421"/>
      <c r="T698" s="421"/>
      <c r="U698" s="421"/>
      <c r="V698" s="421"/>
      <c r="W698" s="421"/>
      <c r="X698" s="421"/>
      <c r="Y698" s="421"/>
      <c r="Z698" s="421"/>
      <c r="AA698" s="421"/>
      <c r="AB698" s="421"/>
      <c r="AC698" s="421"/>
      <c r="AD698" s="421"/>
      <c r="AE698" s="421"/>
      <c r="AF698" s="421"/>
    </row>
    <row r="699" ht="15.75" customHeight="1">
      <c r="A699" s="457"/>
      <c r="B699" s="458"/>
      <c r="C699" s="466"/>
      <c r="D699" s="467"/>
      <c r="E699" s="468"/>
      <c r="F699" s="465"/>
      <c r="G699" s="465"/>
      <c r="H699" s="465"/>
      <c r="I699" s="464"/>
      <c r="J699" s="417"/>
      <c r="K699" s="418"/>
      <c r="L699" s="418"/>
      <c r="M699" s="418"/>
      <c r="N699" s="418"/>
      <c r="O699" s="420"/>
      <c r="P699" s="421"/>
      <c r="Q699" s="421"/>
      <c r="R699" s="421"/>
      <c r="S699" s="421"/>
      <c r="T699" s="421"/>
      <c r="U699" s="421"/>
      <c r="V699" s="421"/>
      <c r="W699" s="421"/>
      <c r="X699" s="421"/>
      <c r="Y699" s="421"/>
      <c r="Z699" s="421"/>
      <c r="AA699" s="421"/>
      <c r="AB699" s="421"/>
      <c r="AC699" s="421"/>
      <c r="AD699" s="421"/>
      <c r="AE699" s="421"/>
      <c r="AF699" s="421"/>
    </row>
    <row r="700" ht="15.75" customHeight="1">
      <c r="A700" s="457"/>
      <c r="B700" s="458"/>
      <c r="C700" s="466"/>
      <c r="D700" s="467"/>
      <c r="E700" s="468"/>
      <c r="F700" s="465"/>
      <c r="G700" s="465"/>
      <c r="H700" s="465"/>
      <c r="I700" s="464"/>
      <c r="J700" s="417"/>
      <c r="K700" s="418"/>
      <c r="L700" s="418"/>
      <c r="M700" s="418"/>
      <c r="N700" s="418"/>
      <c r="O700" s="420"/>
      <c r="P700" s="421"/>
      <c r="Q700" s="421"/>
      <c r="R700" s="421"/>
      <c r="S700" s="421"/>
      <c r="T700" s="421"/>
      <c r="U700" s="421"/>
      <c r="V700" s="421"/>
      <c r="W700" s="421"/>
      <c r="X700" s="421"/>
      <c r="Y700" s="421"/>
      <c r="Z700" s="421"/>
      <c r="AA700" s="421"/>
      <c r="AB700" s="421"/>
      <c r="AC700" s="421"/>
      <c r="AD700" s="421"/>
      <c r="AE700" s="421"/>
      <c r="AF700" s="421"/>
    </row>
    <row r="701" ht="15.75" customHeight="1">
      <c r="A701" s="457"/>
      <c r="B701" s="458"/>
      <c r="C701" s="466"/>
      <c r="D701" s="467"/>
      <c r="E701" s="468"/>
      <c r="F701" s="465"/>
      <c r="G701" s="465"/>
      <c r="H701" s="465"/>
      <c r="I701" s="464"/>
      <c r="J701" s="417"/>
      <c r="K701" s="418"/>
      <c r="L701" s="418"/>
      <c r="M701" s="418"/>
      <c r="N701" s="418"/>
      <c r="O701" s="420"/>
      <c r="P701" s="421"/>
      <c r="Q701" s="421"/>
      <c r="R701" s="421"/>
      <c r="S701" s="421"/>
      <c r="T701" s="421"/>
      <c r="U701" s="421"/>
      <c r="V701" s="421"/>
      <c r="W701" s="421"/>
      <c r="X701" s="421"/>
      <c r="Y701" s="421"/>
      <c r="Z701" s="421"/>
      <c r="AA701" s="421"/>
      <c r="AB701" s="421"/>
      <c r="AC701" s="421"/>
      <c r="AD701" s="421"/>
      <c r="AE701" s="421"/>
      <c r="AF701" s="421"/>
    </row>
    <row r="702" ht="15.75" customHeight="1">
      <c r="A702" s="457"/>
      <c r="B702" s="458"/>
      <c r="C702" s="466"/>
      <c r="D702" s="467"/>
      <c r="E702" s="468"/>
      <c r="F702" s="465"/>
      <c r="G702" s="465"/>
      <c r="H702" s="465"/>
      <c r="I702" s="464"/>
      <c r="J702" s="417"/>
      <c r="K702" s="418"/>
      <c r="L702" s="418"/>
      <c r="M702" s="418"/>
      <c r="N702" s="418"/>
      <c r="O702" s="420"/>
      <c r="P702" s="421"/>
      <c r="Q702" s="421"/>
      <c r="R702" s="421"/>
      <c r="S702" s="421"/>
      <c r="T702" s="421"/>
      <c r="U702" s="421"/>
      <c r="V702" s="421"/>
      <c r="W702" s="421"/>
      <c r="X702" s="421"/>
      <c r="Y702" s="421"/>
      <c r="Z702" s="421"/>
      <c r="AA702" s="421"/>
      <c r="AB702" s="421"/>
      <c r="AC702" s="421"/>
      <c r="AD702" s="421"/>
      <c r="AE702" s="421"/>
      <c r="AF702" s="421"/>
    </row>
    <row r="703" ht="15.75" customHeight="1">
      <c r="A703" s="457"/>
      <c r="B703" s="458"/>
      <c r="C703" s="466"/>
      <c r="D703" s="467"/>
      <c r="E703" s="468"/>
      <c r="F703" s="465"/>
      <c r="G703" s="465"/>
      <c r="H703" s="465"/>
      <c r="I703" s="464"/>
      <c r="J703" s="417"/>
      <c r="K703" s="418"/>
      <c r="L703" s="418"/>
      <c r="M703" s="418"/>
      <c r="N703" s="418"/>
      <c r="O703" s="420"/>
      <c r="P703" s="421"/>
      <c r="Q703" s="421"/>
      <c r="R703" s="421"/>
      <c r="S703" s="421"/>
      <c r="T703" s="421"/>
      <c r="U703" s="421"/>
      <c r="V703" s="421"/>
      <c r="W703" s="421"/>
      <c r="X703" s="421"/>
      <c r="Y703" s="421"/>
      <c r="Z703" s="421"/>
      <c r="AA703" s="421"/>
      <c r="AB703" s="421"/>
      <c r="AC703" s="421"/>
      <c r="AD703" s="421"/>
      <c r="AE703" s="421"/>
      <c r="AF703" s="421"/>
    </row>
    <row r="704" ht="15.75" customHeight="1">
      <c r="A704" s="457"/>
      <c r="B704" s="458"/>
      <c r="C704" s="466"/>
      <c r="D704" s="467"/>
      <c r="E704" s="468"/>
      <c r="F704" s="465"/>
      <c r="G704" s="465"/>
      <c r="H704" s="465"/>
      <c r="I704" s="464"/>
      <c r="J704" s="417"/>
      <c r="K704" s="418"/>
      <c r="L704" s="418"/>
      <c r="M704" s="418"/>
      <c r="N704" s="418"/>
      <c r="O704" s="420"/>
      <c r="P704" s="421"/>
      <c r="Q704" s="421"/>
      <c r="R704" s="421"/>
      <c r="S704" s="421"/>
      <c r="T704" s="421"/>
      <c r="U704" s="421"/>
      <c r="V704" s="421"/>
      <c r="W704" s="421"/>
      <c r="X704" s="421"/>
      <c r="Y704" s="421"/>
      <c r="Z704" s="421"/>
      <c r="AA704" s="421"/>
      <c r="AB704" s="421"/>
      <c r="AC704" s="421"/>
      <c r="AD704" s="421"/>
      <c r="AE704" s="421"/>
      <c r="AF704" s="421"/>
    </row>
    <row r="705" ht="15.75" customHeight="1">
      <c r="A705" s="457"/>
      <c r="B705" s="458"/>
      <c r="C705" s="466"/>
      <c r="D705" s="467"/>
      <c r="E705" s="468"/>
      <c r="F705" s="465"/>
      <c r="G705" s="465"/>
      <c r="H705" s="465"/>
      <c r="I705" s="464"/>
      <c r="J705" s="417"/>
      <c r="K705" s="418"/>
      <c r="L705" s="418"/>
      <c r="M705" s="418"/>
      <c r="N705" s="418"/>
      <c r="O705" s="420"/>
      <c r="P705" s="421"/>
      <c r="Q705" s="421"/>
      <c r="R705" s="421"/>
      <c r="S705" s="421"/>
      <c r="T705" s="421"/>
      <c r="U705" s="421"/>
      <c r="V705" s="421"/>
      <c r="W705" s="421"/>
      <c r="X705" s="421"/>
      <c r="Y705" s="421"/>
      <c r="Z705" s="421"/>
      <c r="AA705" s="421"/>
      <c r="AB705" s="421"/>
      <c r="AC705" s="421"/>
      <c r="AD705" s="421"/>
      <c r="AE705" s="421"/>
      <c r="AF705" s="421"/>
    </row>
    <row r="706" ht="15.75" customHeight="1">
      <c r="A706" s="457"/>
      <c r="B706" s="458"/>
      <c r="C706" s="466"/>
      <c r="D706" s="467"/>
      <c r="E706" s="468"/>
      <c r="F706" s="465"/>
      <c r="G706" s="465"/>
      <c r="H706" s="465"/>
      <c r="I706" s="464"/>
      <c r="J706" s="417"/>
      <c r="K706" s="418"/>
      <c r="L706" s="418"/>
      <c r="M706" s="418"/>
      <c r="N706" s="418"/>
      <c r="O706" s="420"/>
      <c r="P706" s="421"/>
      <c r="Q706" s="421"/>
      <c r="R706" s="421"/>
      <c r="S706" s="421"/>
      <c r="T706" s="421"/>
      <c r="U706" s="421"/>
      <c r="V706" s="421"/>
      <c r="W706" s="421"/>
      <c r="X706" s="421"/>
      <c r="Y706" s="421"/>
      <c r="Z706" s="421"/>
      <c r="AA706" s="421"/>
      <c r="AB706" s="421"/>
      <c r="AC706" s="421"/>
      <c r="AD706" s="421"/>
      <c r="AE706" s="421"/>
      <c r="AF706" s="421"/>
    </row>
    <row r="707" ht="15.75" customHeight="1">
      <c r="A707" s="457"/>
      <c r="B707" s="458"/>
      <c r="C707" s="466"/>
      <c r="D707" s="467"/>
      <c r="E707" s="468"/>
      <c r="F707" s="465"/>
      <c r="G707" s="465"/>
      <c r="H707" s="465"/>
      <c r="I707" s="464"/>
      <c r="J707" s="417"/>
      <c r="K707" s="418"/>
      <c r="L707" s="418"/>
      <c r="M707" s="418"/>
      <c r="N707" s="418"/>
      <c r="O707" s="420"/>
      <c r="P707" s="421"/>
      <c r="Q707" s="421"/>
      <c r="R707" s="421"/>
      <c r="S707" s="421"/>
      <c r="T707" s="421"/>
      <c r="U707" s="421"/>
      <c r="V707" s="421"/>
      <c r="W707" s="421"/>
      <c r="X707" s="421"/>
      <c r="Y707" s="421"/>
      <c r="Z707" s="421"/>
      <c r="AA707" s="421"/>
      <c r="AB707" s="421"/>
      <c r="AC707" s="421"/>
      <c r="AD707" s="421"/>
      <c r="AE707" s="421"/>
      <c r="AF707" s="421"/>
    </row>
    <row r="708" ht="15.75" customHeight="1">
      <c r="A708" s="457"/>
      <c r="B708" s="458"/>
      <c r="C708" s="466"/>
      <c r="D708" s="467"/>
      <c r="E708" s="468"/>
      <c r="F708" s="465"/>
      <c r="G708" s="465"/>
      <c r="H708" s="465"/>
      <c r="I708" s="464"/>
      <c r="J708" s="417"/>
      <c r="K708" s="418"/>
      <c r="L708" s="418"/>
      <c r="M708" s="418"/>
      <c r="N708" s="418"/>
      <c r="O708" s="420"/>
      <c r="P708" s="421"/>
      <c r="Q708" s="421"/>
      <c r="R708" s="421"/>
      <c r="S708" s="421"/>
      <c r="T708" s="421"/>
      <c r="U708" s="421"/>
      <c r="V708" s="421"/>
      <c r="W708" s="421"/>
      <c r="X708" s="421"/>
      <c r="Y708" s="421"/>
      <c r="Z708" s="421"/>
      <c r="AA708" s="421"/>
      <c r="AB708" s="421"/>
      <c r="AC708" s="421"/>
      <c r="AD708" s="421"/>
      <c r="AE708" s="421"/>
      <c r="AF708" s="421"/>
    </row>
    <row r="709" ht="15.75" customHeight="1">
      <c r="A709" s="457"/>
      <c r="B709" s="458"/>
      <c r="C709" s="466"/>
      <c r="D709" s="467"/>
      <c r="E709" s="468"/>
      <c r="F709" s="465"/>
      <c r="G709" s="465"/>
      <c r="H709" s="465"/>
      <c r="I709" s="464"/>
      <c r="J709" s="417"/>
      <c r="K709" s="418"/>
      <c r="L709" s="418"/>
      <c r="M709" s="418"/>
      <c r="N709" s="418"/>
      <c r="O709" s="420"/>
      <c r="P709" s="421"/>
      <c r="Q709" s="421"/>
      <c r="R709" s="421"/>
      <c r="S709" s="421"/>
      <c r="T709" s="421"/>
      <c r="U709" s="421"/>
      <c r="V709" s="421"/>
      <c r="W709" s="421"/>
      <c r="X709" s="421"/>
      <c r="Y709" s="421"/>
      <c r="Z709" s="421"/>
      <c r="AA709" s="421"/>
      <c r="AB709" s="421"/>
      <c r="AC709" s="421"/>
      <c r="AD709" s="421"/>
      <c r="AE709" s="421"/>
      <c r="AF709" s="421"/>
    </row>
    <row r="710" ht="15.75" customHeight="1">
      <c r="A710" s="457"/>
      <c r="B710" s="458"/>
      <c r="C710" s="466"/>
      <c r="D710" s="467"/>
      <c r="E710" s="468"/>
      <c r="F710" s="465"/>
      <c r="G710" s="465"/>
      <c r="H710" s="465"/>
      <c r="I710" s="464"/>
      <c r="J710" s="417"/>
      <c r="K710" s="418"/>
      <c r="L710" s="418"/>
      <c r="M710" s="418"/>
      <c r="N710" s="418"/>
      <c r="O710" s="420"/>
      <c r="P710" s="421"/>
      <c r="Q710" s="421"/>
      <c r="R710" s="421"/>
      <c r="S710" s="421"/>
      <c r="T710" s="421"/>
      <c r="U710" s="421"/>
      <c r="V710" s="421"/>
      <c r="W710" s="421"/>
      <c r="X710" s="421"/>
      <c r="Y710" s="421"/>
      <c r="Z710" s="421"/>
      <c r="AA710" s="421"/>
      <c r="AB710" s="421"/>
      <c r="AC710" s="421"/>
      <c r="AD710" s="421"/>
      <c r="AE710" s="421"/>
      <c r="AF710" s="421"/>
    </row>
    <row r="711" ht="15.75" customHeight="1">
      <c r="A711" s="457"/>
      <c r="B711" s="458"/>
      <c r="C711" s="466"/>
      <c r="D711" s="467"/>
      <c r="E711" s="468"/>
      <c r="F711" s="465"/>
      <c r="G711" s="465"/>
      <c r="H711" s="465"/>
      <c r="I711" s="464"/>
      <c r="J711" s="417"/>
      <c r="K711" s="418"/>
      <c r="L711" s="418"/>
      <c r="M711" s="418"/>
      <c r="N711" s="418"/>
      <c r="O711" s="420"/>
      <c r="P711" s="421"/>
      <c r="Q711" s="421"/>
      <c r="R711" s="421"/>
      <c r="S711" s="421"/>
      <c r="T711" s="421"/>
      <c r="U711" s="421"/>
      <c r="V711" s="421"/>
      <c r="W711" s="421"/>
      <c r="X711" s="421"/>
      <c r="Y711" s="421"/>
      <c r="Z711" s="421"/>
      <c r="AA711" s="421"/>
      <c r="AB711" s="421"/>
      <c r="AC711" s="421"/>
      <c r="AD711" s="421"/>
      <c r="AE711" s="421"/>
      <c r="AF711" s="421"/>
    </row>
    <row r="712" ht="15.75" customHeight="1">
      <c r="A712" s="457"/>
      <c r="B712" s="458"/>
      <c r="C712" s="466"/>
      <c r="D712" s="467"/>
      <c r="E712" s="468"/>
      <c r="F712" s="465"/>
      <c r="G712" s="465"/>
      <c r="H712" s="465"/>
      <c r="I712" s="464"/>
      <c r="J712" s="417"/>
      <c r="K712" s="418"/>
      <c r="L712" s="418"/>
      <c r="M712" s="418"/>
      <c r="N712" s="418"/>
      <c r="O712" s="420"/>
      <c r="P712" s="421"/>
      <c r="Q712" s="421"/>
      <c r="R712" s="421"/>
      <c r="S712" s="421"/>
      <c r="T712" s="421"/>
      <c r="U712" s="421"/>
      <c r="V712" s="421"/>
      <c r="W712" s="421"/>
      <c r="X712" s="421"/>
      <c r="Y712" s="421"/>
      <c r="Z712" s="421"/>
      <c r="AA712" s="421"/>
      <c r="AB712" s="421"/>
      <c r="AC712" s="421"/>
      <c r="AD712" s="421"/>
      <c r="AE712" s="421"/>
      <c r="AF712" s="421"/>
    </row>
    <row r="713" ht="15.75" customHeight="1">
      <c r="A713" s="457"/>
      <c r="B713" s="458"/>
      <c r="C713" s="466"/>
      <c r="D713" s="467"/>
      <c r="E713" s="468"/>
      <c r="F713" s="465"/>
      <c r="G713" s="465"/>
      <c r="H713" s="465"/>
      <c r="I713" s="464"/>
      <c r="J713" s="417"/>
      <c r="K713" s="418"/>
      <c r="L713" s="418"/>
      <c r="M713" s="418"/>
      <c r="N713" s="418"/>
      <c r="O713" s="420"/>
      <c r="P713" s="421"/>
      <c r="Q713" s="421"/>
      <c r="R713" s="421"/>
      <c r="S713" s="421"/>
      <c r="T713" s="421"/>
      <c r="U713" s="421"/>
      <c r="V713" s="421"/>
      <c r="W713" s="421"/>
      <c r="X713" s="421"/>
      <c r="Y713" s="421"/>
      <c r="Z713" s="421"/>
      <c r="AA713" s="421"/>
      <c r="AB713" s="421"/>
      <c r="AC713" s="421"/>
      <c r="AD713" s="421"/>
      <c r="AE713" s="421"/>
      <c r="AF713" s="421"/>
    </row>
    <row r="714" ht="15.75" customHeight="1">
      <c r="A714" s="457"/>
      <c r="B714" s="458"/>
      <c r="C714" s="466"/>
      <c r="D714" s="467"/>
      <c r="E714" s="468"/>
      <c r="F714" s="465"/>
      <c r="G714" s="465"/>
      <c r="H714" s="465"/>
      <c r="I714" s="464"/>
      <c r="J714" s="417"/>
      <c r="K714" s="418"/>
      <c r="L714" s="418"/>
      <c r="M714" s="418"/>
      <c r="N714" s="418"/>
      <c r="O714" s="420"/>
      <c r="P714" s="421"/>
      <c r="Q714" s="421"/>
      <c r="R714" s="421"/>
      <c r="S714" s="421"/>
      <c r="T714" s="421"/>
      <c r="U714" s="421"/>
      <c r="V714" s="421"/>
      <c r="W714" s="421"/>
      <c r="X714" s="421"/>
      <c r="Y714" s="421"/>
      <c r="Z714" s="421"/>
      <c r="AA714" s="421"/>
      <c r="AB714" s="421"/>
      <c r="AC714" s="421"/>
      <c r="AD714" s="421"/>
      <c r="AE714" s="421"/>
      <c r="AF714" s="421"/>
    </row>
    <row r="715" ht="15.75" customHeight="1">
      <c r="A715" s="457"/>
      <c r="B715" s="458"/>
      <c r="C715" s="466"/>
      <c r="D715" s="467"/>
      <c r="E715" s="468"/>
      <c r="F715" s="465"/>
      <c r="G715" s="465"/>
      <c r="H715" s="465"/>
      <c r="I715" s="464"/>
      <c r="J715" s="417"/>
      <c r="K715" s="418"/>
      <c r="L715" s="418"/>
      <c r="M715" s="418"/>
      <c r="N715" s="418"/>
      <c r="O715" s="420"/>
      <c r="P715" s="421"/>
      <c r="Q715" s="421"/>
      <c r="R715" s="421"/>
      <c r="S715" s="421"/>
      <c r="T715" s="421"/>
      <c r="U715" s="421"/>
      <c r="V715" s="421"/>
      <c r="W715" s="421"/>
      <c r="X715" s="421"/>
      <c r="Y715" s="421"/>
      <c r="Z715" s="421"/>
      <c r="AA715" s="421"/>
      <c r="AB715" s="421"/>
      <c r="AC715" s="421"/>
      <c r="AD715" s="421"/>
      <c r="AE715" s="421"/>
      <c r="AF715" s="421"/>
    </row>
    <row r="716" ht="15.75" customHeight="1">
      <c r="A716" s="457"/>
      <c r="B716" s="458"/>
      <c r="C716" s="466"/>
      <c r="D716" s="467"/>
      <c r="E716" s="468"/>
      <c r="F716" s="465"/>
      <c r="G716" s="465"/>
      <c r="H716" s="465"/>
      <c r="I716" s="464"/>
      <c r="J716" s="417"/>
      <c r="K716" s="418"/>
      <c r="L716" s="418"/>
      <c r="M716" s="418"/>
      <c r="N716" s="418"/>
      <c r="O716" s="420"/>
      <c r="P716" s="421"/>
      <c r="Q716" s="421"/>
      <c r="R716" s="421"/>
      <c r="S716" s="421"/>
      <c r="T716" s="421"/>
      <c r="U716" s="421"/>
      <c r="V716" s="421"/>
      <c r="W716" s="421"/>
      <c r="X716" s="421"/>
      <c r="Y716" s="421"/>
      <c r="Z716" s="421"/>
      <c r="AA716" s="421"/>
      <c r="AB716" s="421"/>
      <c r="AC716" s="421"/>
      <c r="AD716" s="421"/>
      <c r="AE716" s="421"/>
      <c r="AF716" s="421"/>
    </row>
    <row r="717" ht="15.75" customHeight="1">
      <c r="A717" s="457"/>
      <c r="B717" s="458"/>
      <c r="C717" s="466"/>
      <c r="D717" s="467"/>
      <c r="E717" s="468"/>
      <c r="F717" s="465"/>
      <c r="G717" s="465"/>
      <c r="H717" s="465"/>
      <c r="I717" s="464"/>
      <c r="J717" s="417"/>
      <c r="K717" s="418"/>
      <c r="L717" s="418"/>
      <c r="M717" s="418"/>
      <c r="N717" s="418"/>
      <c r="O717" s="420"/>
      <c r="P717" s="421"/>
      <c r="Q717" s="421"/>
      <c r="R717" s="421"/>
      <c r="S717" s="421"/>
      <c r="T717" s="421"/>
      <c r="U717" s="421"/>
      <c r="V717" s="421"/>
      <c r="W717" s="421"/>
      <c r="X717" s="421"/>
      <c r="Y717" s="421"/>
      <c r="Z717" s="421"/>
      <c r="AA717" s="421"/>
      <c r="AB717" s="421"/>
      <c r="AC717" s="421"/>
      <c r="AD717" s="421"/>
      <c r="AE717" s="421"/>
      <c r="AF717" s="421"/>
    </row>
    <row r="718" ht="15.75" customHeight="1">
      <c r="A718" s="457"/>
      <c r="B718" s="458"/>
      <c r="C718" s="466"/>
      <c r="D718" s="467"/>
      <c r="E718" s="468"/>
      <c r="F718" s="465"/>
      <c r="G718" s="465"/>
      <c r="H718" s="465"/>
      <c r="I718" s="464"/>
      <c r="J718" s="417"/>
      <c r="K718" s="418"/>
      <c r="L718" s="418"/>
      <c r="M718" s="418"/>
      <c r="N718" s="418"/>
      <c r="O718" s="420"/>
      <c r="P718" s="421"/>
      <c r="Q718" s="421"/>
      <c r="R718" s="421"/>
      <c r="S718" s="421"/>
      <c r="T718" s="421"/>
      <c r="U718" s="421"/>
      <c r="V718" s="421"/>
      <c r="W718" s="421"/>
      <c r="X718" s="421"/>
      <c r="Y718" s="421"/>
      <c r="Z718" s="421"/>
      <c r="AA718" s="421"/>
      <c r="AB718" s="421"/>
      <c r="AC718" s="421"/>
      <c r="AD718" s="421"/>
      <c r="AE718" s="421"/>
      <c r="AF718" s="421"/>
    </row>
    <row r="719" ht="15.75" customHeight="1">
      <c r="A719" s="457"/>
      <c r="B719" s="458"/>
      <c r="C719" s="466"/>
      <c r="D719" s="467"/>
      <c r="E719" s="468"/>
      <c r="F719" s="465"/>
      <c r="G719" s="465"/>
      <c r="H719" s="465"/>
      <c r="I719" s="464"/>
      <c r="J719" s="417"/>
      <c r="K719" s="418"/>
      <c r="L719" s="418"/>
      <c r="M719" s="418"/>
      <c r="N719" s="418"/>
      <c r="O719" s="420"/>
      <c r="P719" s="421"/>
      <c r="Q719" s="421"/>
      <c r="R719" s="421"/>
      <c r="S719" s="421"/>
      <c r="T719" s="421"/>
      <c r="U719" s="421"/>
      <c r="V719" s="421"/>
      <c r="W719" s="421"/>
      <c r="X719" s="421"/>
      <c r="Y719" s="421"/>
      <c r="Z719" s="421"/>
      <c r="AA719" s="421"/>
      <c r="AB719" s="421"/>
      <c r="AC719" s="421"/>
      <c r="AD719" s="421"/>
      <c r="AE719" s="421"/>
      <c r="AF719" s="421"/>
    </row>
    <row r="720" ht="15.75" customHeight="1">
      <c r="A720" s="457"/>
      <c r="B720" s="458"/>
      <c r="C720" s="466"/>
      <c r="D720" s="467"/>
      <c r="E720" s="468"/>
      <c r="F720" s="465"/>
      <c r="G720" s="465"/>
      <c r="H720" s="465"/>
      <c r="I720" s="464"/>
      <c r="J720" s="417"/>
      <c r="K720" s="418"/>
      <c r="L720" s="418"/>
      <c r="M720" s="418"/>
      <c r="N720" s="418"/>
      <c r="O720" s="420"/>
      <c r="P720" s="421"/>
      <c r="Q720" s="421"/>
      <c r="R720" s="421"/>
      <c r="S720" s="421"/>
      <c r="T720" s="421"/>
      <c r="U720" s="421"/>
      <c r="V720" s="421"/>
      <c r="W720" s="421"/>
      <c r="X720" s="421"/>
      <c r="Y720" s="421"/>
      <c r="Z720" s="421"/>
      <c r="AA720" s="421"/>
      <c r="AB720" s="421"/>
      <c r="AC720" s="421"/>
      <c r="AD720" s="421"/>
      <c r="AE720" s="421"/>
      <c r="AF720" s="421"/>
    </row>
    <row r="721" ht="15.75" customHeight="1">
      <c r="A721" s="457"/>
      <c r="B721" s="458"/>
      <c r="C721" s="466"/>
      <c r="D721" s="467"/>
      <c r="E721" s="468"/>
      <c r="F721" s="465"/>
      <c r="G721" s="465"/>
      <c r="H721" s="465"/>
      <c r="I721" s="464"/>
      <c r="J721" s="417"/>
      <c r="K721" s="418"/>
      <c r="L721" s="418"/>
      <c r="M721" s="418"/>
      <c r="N721" s="418"/>
      <c r="O721" s="420"/>
      <c r="P721" s="421"/>
      <c r="Q721" s="421"/>
      <c r="R721" s="421"/>
      <c r="S721" s="421"/>
      <c r="T721" s="421"/>
      <c r="U721" s="421"/>
      <c r="V721" s="421"/>
      <c r="W721" s="421"/>
      <c r="X721" s="421"/>
      <c r="Y721" s="421"/>
      <c r="Z721" s="421"/>
      <c r="AA721" s="421"/>
      <c r="AB721" s="421"/>
      <c r="AC721" s="421"/>
      <c r="AD721" s="421"/>
      <c r="AE721" s="421"/>
      <c r="AF721" s="421"/>
    </row>
    <row r="722" ht="15.75" customHeight="1">
      <c r="A722" s="457"/>
      <c r="B722" s="458"/>
      <c r="C722" s="466"/>
      <c r="D722" s="467"/>
      <c r="E722" s="468"/>
      <c r="F722" s="465"/>
      <c r="G722" s="465"/>
      <c r="H722" s="465"/>
      <c r="I722" s="464"/>
      <c r="J722" s="417"/>
      <c r="K722" s="418"/>
      <c r="L722" s="418"/>
      <c r="M722" s="418"/>
      <c r="N722" s="418"/>
      <c r="O722" s="420"/>
      <c r="P722" s="421"/>
      <c r="Q722" s="421"/>
      <c r="R722" s="421"/>
      <c r="S722" s="421"/>
      <c r="T722" s="421"/>
      <c r="U722" s="421"/>
      <c r="V722" s="421"/>
      <c r="W722" s="421"/>
      <c r="X722" s="421"/>
      <c r="Y722" s="421"/>
      <c r="Z722" s="421"/>
      <c r="AA722" s="421"/>
      <c r="AB722" s="421"/>
      <c r="AC722" s="421"/>
      <c r="AD722" s="421"/>
      <c r="AE722" s="421"/>
      <c r="AF722" s="421"/>
    </row>
    <row r="723" ht="15.75" customHeight="1">
      <c r="A723" s="457"/>
      <c r="B723" s="458"/>
      <c r="C723" s="466"/>
      <c r="D723" s="467"/>
      <c r="E723" s="468"/>
      <c r="F723" s="465"/>
      <c r="G723" s="465"/>
      <c r="H723" s="465"/>
      <c r="I723" s="464"/>
      <c r="J723" s="417"/>
      <c r="K723" s="418"/>
      <c r="L723" s="418"/>
      <c r="M723" s="418"/>
      <c r="N723" s="418"/>
      <c r="O723" s="420"/>
      <c r="P723" s="421"/>
      <c r="Q723" s="421"/>
      <c r="R723" s="421"/>
      <c r="S723" s="421"/>
      <c r="T723" s="421"/>
      <c r="U723" s="421"/>
      <c r="V723" s="421"/>
      <c r="W723" s="421"/>
      <c r="X723" s="421"/>
      <c r="Y723" s="421"/>
      <c r="Z723" s="421"/>
      <c r="AA723" s="421"/>
      <c r="AB723" s="421"/>
      <c r="AC723" s="421"/>
      <c r="AD723" s="421"/>
      <c r="AE723" s="421"/>
      <c r="AF723" s="421"/>
    </row>
    <row r="724" ht="15.75" customHeight="1">
      <c r="A724" s="457"/>
      <c r="B724" s="458"/>
      <c r="C724" s="466"/>
      <c r="D724" s="467"/>
      <c r="E724" s="468"/>
      <c r="F724" s="465"/>
      <c r="G724" s="465"/>
      <c r="H724" s="465"/>
      <c r="I724" s="464"/>
      <c r="J724" s="417"/>
      <c r="K724" s="418"/>
      <c r="L724" s="418"/>
      <c r="M724" s="418"/>
      <c r="N724" s="418"/>
      <c r="O724" s="420"/>
      <c r="P724" s="421"/>
      <c r="Q724" s="421"/>
      <c r="R724" s="421"/>
      <c r="S724" s="421"/>
      <c r="T724" s="421"/>
      <c r="U724" s="421"/>
      <c r="V724" s="421"/>
      <c r="W724" s="421"/>
      <c r="X724" s="421"/>
      <c r="Y724" s="421"/>
      <c r="Z724" s="421"/>
      <c r="AA724" s="421"/>
      <c r="AB724" s="421"/>
      <c r="AC724" s="421"/>
      <c r="AD724" s="421"/>
      <c r="AE724" s="421"/>
      <c r="AF724" s="421"/>
    </row>
    <row r="725" ht="15.75" customHeight="1">
      <c r="A725" s="457"/>
      <c r="B725" s="458"/>
      <c r="C725" s="466"/>
      <c r="D725" s="467"/>
      <c r="E725" s="468"/>
      <c r="F725" s="465"/>
      <c r="G725" s="465"/>
      <c r="H725" s="465"/>
      <c r="I725" s="464"/>
      <c r="J725" s="417"/>
      <c r="K725" s="418"/>
      <c r="L725" s="418"/>
      <c r="M725" s="418"/>
      <c r="N725" s="418"/>
      <c r="O725" s="420"/>
      <c r="P725" s="421"/>
      <c r="Q725" s="421"/>
      <c r="R725" s="421"/>
      <c r="S725" s="421"/>
      <c r="T725" s="421"/>
      <c r="U725" s="421"/>
      <c r="V725" s="421"/>
      <c r="W725" s="421"/>
      <c r="X725" s="421"/>
      <c r="Y725" s="421"/>
      <c r="Z725" s="421"/>
      <c r="AA725" s="421"/>
      <c r="AB725" s="421"/>
      <c r="AC725" s="421"/>
      <c r="AD725" s="421"/>
      <c r="AE725" s="421"/>
      <c r="AF725" s="421"/>
    </row>
    <row r="726" ht="15.75" customHeight="1">
      <c r="A726" s="457"/>
      <c r="B726" s="458"/>
      <c r="C726" s="466"/>
      <c r="D726" s="467"/>
      <c r="E726" s="468"/>
      <c r="F726" s="465"/>
      <c r="G726" s="465"/>
      <c r="H726" s="465"/>
      <c r="I726" s="464"/>
      <c r="J726" s="417"/>
      <c r="K726" s="418"/>
      <c r="L726" s="418"/>
      <c r="M726" s="418"/>
      <c r="N726" s="418"/>
      <c r="O726" s="420"/>
      <c r="P726" s="421"/>
      <c r="Q726" s="421"/>
      <c r="R726" s="421"/>
      <c r="S726" s="421"/>
      <c r="T726" s="421"/>
      <c r="U726" s="421"/>
      <c r="V726" s="421"/>
      <c r="W726" s="421"/>
      <c r="X726" s="421"/>
      <c r="Y726" s="421"/>
      <c r="Z726" s="421"/>
      <c r="AA726" s="421"/>
      <c r="AB726" s="421"/>
      <c r="AC726" s="421"/>
      <c r="AD726" s="421"/>
      <c r="AE726" s="421"/>
      <c r="AF726" s="421"/>
    </row>
    <row r="727" ht="15.75" customHeight="1">
      <c r="A727" s="457"/>
      <c r="B727" s="458"/>
      <c r="C727" s="466"/>
      <c r="D727" s="467"/>
      <c r="E727" s="468"/>
      <c r="F727" s="465"/>
      <c r="G727" s="465"/>
      <c r="H727" s="465"/>
      <c r="I727" s="464"/>
      <c r="J727" s="417"/>
      <c r="K727" s="418"/>
      <c r="L727" s="418"/>
      <c r="M727" s="418"/>
      <c r="N727" s="418"/>
      <c r="O727" s="420"/>
      <c r="P727" s="421"/>
      <c r="Q727" s="421"/>
      <c r="R727" s="421"/>
      <c r="S727" s="421"/>
      <c r="T727" s="421"/>
      <c r="U727" s="421"/>
      <c r="V727" s="421"/>
      <c r="W727" s="421"/>
      <c r="X727" s="421"/>
      <c r="Y727" s="421"/>
      <c r="Z727" s="421"/>
      <c r="AA727" s="421"/>
      <c r="AB727" s="421"/>
      <c r="AC727" s="421"/>
      <c r="AD727" s="421"/>
      <c r="AE727" s="421"/>
      <c r="AF727" s="421"/>
    </row>
    <row r="728" ht="15.75" customHeight="1">
      <c r="A728" s="457"/>
      <c r="B728" s="458"/>
      <c r="C728" s="466"/>
      <c r="D728" s="467"/>
      <c r="E728" s="468"/>
      <c r="F728" s="465"/>
      <c r="G728" s="465"/>
      <c r="H728" s="465"/>
      <c r="I728" s="464"/>
      <c r="J728" s="417"/>
      <c r="K728" s="418"/>
      <c r="L728" s="418"/>
      <c r="M728" s="418"/>
      <c r="N728" s="418"/>
      <c r="O728" s="420"/>
      <c r="P728" s="421"/>
      <c r="Q728" s="421"/>
      <c r="R728" s="421"/>
      <c r="S728" s="421"/>
      <c r="T728" s="421"/>
      <c r="U728" s="421"/>
      <c r="V728" s="421"/>
      <c r="W728" s="421"/>
      <c r="X728" s="421"/>
      <c r="Y728" s="421"/>
      <c r="Z728" s="421"/>
      <c r="AA728" s="421"/>
      <c r="AB728" s="421"/>
      <c r="AC728" s="421"/>
      <c r="AD728" s="421"/>
      <c r="AE728" s="421"/>
      <c r="AF728" s="421"/>
    </row>
    <row r="729" ht="15.75" customHeight="1">
      <c r="A729" s="457"/>
      <c r="B729" s="458"/>
      <c r="C729" s="466"/>
      <c r="D729" s="467"/>
      <c r="E729" s="468"/>
      <c r="F729" s="465"/>
      <c r="G729" s="465"/>
      <c r="H729" s="465"/>
      <c r="I729" s="464"/>
      <c r="J729" s="417"/>
      <c r="K729" s="418"/>
      <c r="L729" s="418"/>
      <c r="M729" s="418"/>
      <c r="N729" s="418"/>
      <c r="O729" s="420"/>
      <c r="P729" s="421"/>
      <c r="Q729" s="421"/>
      <c r="R729" s="421"/>
      <c r="S729" s="421"/>
      <c r="T729" s="421"/>
      <c r="U729" s="421"/>
      <c r="V729" s="421"/>
      <c r="W729" s="421"/>
      <c r="X729" s="421"/>
      <c r="Y729" s="421"/>
      <c r="Z729" s="421"/>
      <c r="AA729" s="421"/>
      <c r="AB729" s="421"/>
      <c r="AC729" s="421"/>
      <c r="AD729" s="421"/>
      <c r="AE729" s="421"/>
      <c r="AF729" s="421"/>
    </row>
    <row r="730" ht="15.75" customHeight="1">
      <c r="A730" s="457"/>
      <c r="B730" s="458"/>
      <c r="C730" s="466"/>
      <c r="D730" s="467"/>
      <c r="E730" s="468"/>
      <c r="F730" s="465"/>
      <c r="G730" s="465"/>
      <c r="H730" s="465"/>
      <c r="I730" s="464"/>
      <c r="J730" s="417"/>
      <c r="K730" s="418"/>
      <c r="L730" s="418"/>
      <c r="M730" s="418"/>
      <c r="N730" s="418"/>
      <c r="O730" s="420"/>
      <c r="P730" s="421"/>
      <c r="Q730" s="421"/>
      <c r="R730" s="421"/>
      <c r="S730" s="421"/>
      <c r="T730" s="421"/>
      <c r="U730" s="421"/>
      <c r="V730" s="421"/>
      <c r="W730" s="421"/>
      <c r="X730" s="421"/>
      <c r="Y730" s="421"/>
      <c r="Z730" s="421"/>
      <c r="AA730" s="421"/>
      <c r="AB730" s="421"/>
      <c r="AC730" s="421"/>
      <c r="AD730" s="421"/>
      <c r="AE730" s="421"/>
      <c r="AF730" s="421"/>
    </row>
    <row r="731" ht="15.75" customHeight="1">
      <c r="A731" s="457"/>
      <c r="B731" s="458"/>
      <c r="C731" s="466"/>
      <c r="D731" s="467"/>
      <c r="E731" s="468"/>
      <c r="F731" s="465"/>
      <c r="G731" s="465"/>
      <c r="H731" s="465"/>
      <c r="I731" s="464"/>
      <c r="J731" s="417"/>
      <c r="K731" s="418"/>
      <c r="L731" s="418"/>
      <c r="M731" s="418"/>
      <c r="N731" s="418"/>
      <c r="O731" s="420"/>
      <c r="P731" s="421"/>
      <c r="Q731" s="421"/>
      <c r="R731" s="421"/>
      <c r="S731" s="421"/>
      <c r="T731" s="421"/>
      <c r="U731" s="421"/>
      <c r="V731" s="421"/>
      <c r="W731" s="421"/>
      <c r="X731" s="421"/>
      <c r="Y731" s="421"/>
      <c r="Z731" s="421"/>
      <c r="AA731" s="421"/>
      <c r="AB731" s="421"/>
      <c r="AC731" s="421"/>
      <c r="AD731" s="421"/>
      <c r="AE731" s="421"/>
      <c r="AF731" s="421"/>
    </row>
    <row r="732" ht="15.75" customHeight="1">
      <c r="A732" s="457"/>
      <c r="B732" s="458"/>
      <c r="C732" s="466"/>
      <c r="D732" s="467"/>
      <c r="E732" s="468"/>
      <c r="F732" s="465"/>
      <c r="G732" s="465"/>
      <c r="H732" s="465"/>
      <c r="I732" s="464"/>
      <c r="J732" s="417"/>
      <c r="K732" s="418"/>
      <c r="L732" s="418"/>
      <c r="M732" s="418"/>
      <c r="N732" s="418"/>
      <c r="O732" s="420"/>
      <c r="P732" s="421"/>
      <c r="Q732" s="421"/>
      <c r="R732" s="421"/>
      <c r="S732" s="421"/>
      <c r="T732" s="421"/>
      <c r="U732" s="421"/>
      <c r="V732" s="421"/>
      <c r="W732" s="421"/>
      <c r="X732" s="421"/>
      <c r="Y732" s="421"/>
      <c r="Z732" s="421"/>
      <c r="AA732" s="421"/>
      <c r="AB732" s="421"/>
      <c r="AC732" s="421"/>
      <c r="AD732" s="421"/>
      <c r="AE732" s="421"/>
      <c r="AF732" s="421"/>
    </row>
    <row r="733" ht="15.75" customHeight="1">
      <c r="A733" s="457"/>
      <c r="B733" s="458"/>
      <c r="C733" s="466"/>
      <c r="D733" s="467"/>
      <c r="E733" s="468"/>
      <c r="F733" s="465"/>
      <c r="G733" s="465"/>
      <c r="H733" s="465"/>
      <c r="I733" s="464"/>
      <c r="J733" s="417"/>
      <c r="K733" s="418"/>
      <c r="L733" s="418"/>
      <c r="M733" s="418"/>
      <c r="N733" s="418"/>
      <c r="O733" s="420"/>
      <c r="P733" s="421"/>
      <c r="Q733" s="421"/>
      <c r="R733" s="421"/>
      <c r="S733" s="421"/>
      <c r="T733" s="421"/>
      <c r="U733" s="421"/>
      <c r="V733" s="421"/>
      <c r="W733" s="421"/>
      <c r="X733" s="421"/>
      <c r="Y733" s="421"/>
      <c r="Z733" s="421"/>
      <c r="AA733" s="421"/>
      <c r="AB733" s="421"/>
      <c r="AC733" s="421"/>
      <c r="AD733" s="421"/>
      <c r="AE733" s="421"/>
      <c r="AF733" s="421"/>
    </row>
    <row r="734" ht="15.75" customHeight="1">
      <c r="A734" s="457"/>
      <c r="B734" s="458"/>
      <c r="C734" s="466"/>
      <c r="D734" s="467"/>
      <c r="E734" s="468"/>
      <c r="F734" s="465"/>
      <c r="G734" s="465"/>
      <c r="H734" s="465"/>
      <c r="I734" s="464"/>
      <c r="J734" s="417"/>
      <c r="K734" s="418"/>
      <c r="L734" s="418"/>
      <c r="M734" s="418"/>
      <c r="N734" s="418"/>
      <c r="O734" s="420"/>
      <c r="P734" s="421"/>
      <c r="Q734" s="421"/>
      <c r="R734" s="421"/>
      <c r="S734" s="421"/>
      <c r="T734" s="421"/>
      <c r="U734" s="421"/>
      <c r="V734" s="421"/>
      <c r="W734" s="421"/>
      <c r="X734" s="421"/>
      <c r="Y734" s="421"/>
      <c r="Z734" s="421"/>
      <c r="AA734" s="421"/>
      <c r="AB734" s="421"/>
      <c r="AC734" s="421"/>
      <c r="AD734" s="421"/>
      <c r="AE734" s="421"/>
      <c r="AF734" s="421"/>
    </row>
    <row r="735" ht="15.75" customHeight="1">
      <c r="A735" s="457"/>
      <c r="B735" s="458"/>
      <c r="C735" s="466"/>
      <c r="D735" s="467"/>
      <c r="E735" s="468"/>
      <c r="F735" s="465"/>
      <c r="G735" s="465"/>
      <c r="H735" s="465"/>
      <c r="I735" s="464"/>
      <c r="J735" s="417"/>
      <c r="K735" s="418"/>
      <c r="L735" s="418"/>
      <c r="M735" s="418"/>
      <c r="N735" s="418"/>
      <c r="O735" s="420"/>
      <c r="P735" s="421"/>
      <c r="Q735" s="421"/>
      <c r="R735" s="421"/>
      <c r="S735" s="421"/>
      <c r="T735" s="421"/>
      <c r="U735" s="421"/>
      <c r="V735" s="421"/>
      <c r="W735" s="421"/>
      <c r="X735" s="421"/>
      <c r="Y735" s="421"/>
      <c r="Z735" s="421"/>
      <c r="AA735" s="421"/>
      <c r="AB735" s="421"/>
      <c r="AC735" s="421"/>
      <c r="AD735" s="421"/>
      <c r="AE735" s="421"/>
      <c r="AF735" s="421"/>
    </row>
    <row r="736" ht="15.75" customHeight="1">
      <c r="A736" s="457"/>
      <c r="B736" s="458"/>
      <c r="C736" s="466"/>
      <c r="D736" s="467"/>
      <c r="E736" s="468"/>
      <c r="F736" s="465"/>
      <c r="G736" s="465"/>
      <c r="H736" s="465"/>
      <c r="I736" s="464"/>
      <c r="J736" s="417"/>
      <c r="K736" s="418"/>
      <c r="L736" s="418"/>
      <c r="M736" s="418"/>
      <c r="N736" s="418"/>
      <c r="O736" s="420"/>
      <c r="P736" s="421"/>
      <c r="Q736" s="421"/>
      <c r="R736" s="421"/>
      <c r="S736" s="421"/>
      <c r="T736" s="421"/>
      <c r="U736" s="421"/>
      <c r="V736" s="421"/>
      <c r="W736" s="421"/>
      <c r="X736" s="421"/>
      <c r="Y736" s="421"/>
      <c r="Z736" s="421"/>
      <c r="AA736" s="421"/>
      <c r="AB736" s="421"/>
      <c r="AC736" s="421"/>
      <c r="AD736" s="421"/>
      <c r="AE736" s="421"/>
      <c r="AF736" s="421"/>
    </row>
    <row r="737" ht="15.75" customHeight="1">
      <c r="A737" s="457"/>
      <c r="B737" s="458"/>
      <c r="C737" s="466"/>
      <c r="D737" s="467"/>
      <c r="E737" s="468"/>
      <c r="F737" s="465"/>
      <c r="G737" s="465"/>
      <c r="H737" s="465"/>
      <c r="I737" s="464"/>
      <c r="J737" s="417"/>
      <c r="K737" s="418"/>
      <c r="L737" s="418"/>
      <c r="M737" s="418"/>
      <c r="N737" s="418"/>
      <c r="O737" s="420"/>
      <c r="P737" s="421"/>
      <c r="Q737" s="421"/>
      <c r="R737" s="421"/>
      <c r="S737" s="421"/>
      <c r="T737" s="421"/>
      <c r="U737" s="421"/>
      <c r="V737" s="421"/>
      <c r="W737" s="421"/>
      <c r="X737" s="421"/>
      <c r="Y737" s="421"/>
      <c r="Z737" s="421"/>
      <c r="AA737" s="421"/>
      <c r="AB737" s="421"/>
      <c r="AC737" s="421"/>
      <c r="AD737" s="421"/>
      <c r="AE737" s="421"/>
      <c r="AF737" s="421"/>
    </row>
    <row r="738" ht="15.75" customHeight="1">
      <c r="A738" s="457"/>
      <c r="B738" s="458"/>
      <c r="C738" s="466"/>
      <c r="D738" s="467"/>
      <c r="E738" s="468"/>
      <c r="F738" s="465"/>
      <c r="G738" s="465"/>
      <c r="H738" s="465"/>
      <c r="I738" s="464"/>
      <c r="J738" s="417"/>
      <c r="K738" s="418"/>
      <c r="L738" s="418"/>
      <c r="M738" s="418"/>
      <c r="N738" s="418"/>
      <c r="O738" s="420"/>
      <c r="P738" s="421"/>
      <c r="Q738" s="421"/>
      <c r="R738" s="421"/>
      <c r="S738" s="421"/>
      <c r="T738" s="421"/>
      <c r="U738" s="421"/>
      <c r="V738" s="421"/>
      <c r="W738" s="421"/>
      <c r="X738" s="421"/>
      <c r="Y738" s="421"/>
      <c r="Z738" s="421"/>
      <c r="AA738" s="421"/>
      <c r="AB738" s="421"/>
      <c r="AC738" s="421"/>
      <c r="AD738" s="421"/>
      <c r="AE738" s="421"/>
      <c r="AF738" s="421"/>
    </row>
    <row r="739" ht="15.75" customHeight="1">
      <c r="A739" s="457"/>
      <c r="B739" s="458"/>
      <c r="C739" s="466"/>
      <c r="D739" s="467"/>
      <c r="E739" s="468"/>
      <c r="F739" s="465"/>
      <c r="G739" s="465"/>
      <c r="H739" s="465"/>
      <c r="I739" s="464"/>
      <c r="J739" s="417"/>
      <c r="K739" s="418"/>
      <c r="L739" s="418"/>
      <c r="M739" s="418"/>
      <c r="N739" s="418"/>
      <c r="O739" s="420"/>
      <c r="P739" s="421"/>
      <c r="Q739" s="421"/>
      <c r="R739" s="421"/>
      <c r="S739" s="421"/>
      <c r="T739" s="421"/>
      <c r="U739" s="421"/>
      <c r="V739" s="421"/>
      <c r="W739" s="421"/>
      <c r="X739" s="421"/>
      <c r="Y739" s="421"/>
      <c r="Z739" s="421"/>
      <c r="AA739" s="421"/>
      <c r="AB739" s="421"/>
      <c r="AC739" s="421"/>
      <c r="AD739" s="421"/>
      <c r="AE739" s="421"/>
      <c r="AF739" s="421"/>
    </row>
    <row r="740" ht="15.75" customHeight="1">
      <c r="A740" s="457"/>
      <c r="B740" s="458"/>
      <c r="C740" s="466"/>
      <c r="D740" s="467"/>
      <c r="E740" s="468"/>
      <c r="F740" s="465"/>
      <c r="G740" s="465"/>
      <c r="H740" s="465"/>
      <c r="I740" s="464"/>
      <c r="J740" s="417"/>
      <c r="K740" s="418"/>
      <c r="L740" s="418"/>
      <c r="M740" s="418"/>
      <c r="N740" s="418"/>
      <c r="O740" s="420"/>
      <c r="P740" s="421"/>
      <c r="Q740" s="421"/>
      <c r="R740" s="421"/>
      <c r="S740" s="421"/>
      <c r="T740" s="421"/>
      <c r="U740" s="421"/>
      <c r="V740" s="421"/>
      <c r="W740" s="421"/>
      <c r="X740" s="421"/>
      <c r="Y740" s="421"/>
      <c r="Z740" s="421"/>
      <c r="AA740" s="421"/>
      <c r="AB740" s="421"/>
      <c r="AC740" s="421"/>
      <c r="AD740" s="421"/>
      <c r="AE740" s="421"/>
      <c r="AF740" s="421"/>
    </row>
    <row r="741" ht="15.75" customHeight="1">
      <c r="A741" s="457"/>
      <c r="B741" s="458"/>
      <c r="C741" s="466"/>
      <c r="D741" s="467"/>
      <c r="E741" s="468"/>
      <c r="F741" s="465"/>
      <c r="G741" s="465"/>
      <c r="H741" s="465"/>
      <c r="I741" s="464"/>
      <c r="J741" s="417"/>
      <c r="K741" s="418"/>
      <c r="L741" s="418"/>
      <c r="M741" s="418"/>
      <c r="N741" s="418"/>
      <c r="O741" s="420"/>
      <c r="P741" s="421"/>
      <c r="Q741" s="421"/>
      <c r="R741" s="421"/>
      <c r="S741" s="421"/>
      <c r="T741" s="421"/>
      <c r="U741" s="421"/>
      <c r="V741" s="421"/>
      <c r="W741" s="421"/>
      <c r="X741" s="421"/>
      <c r="Y741" s="421"/>
      <c r="Z741" s="421"/>
      <c r="AA741" s="421"/>
      <c r="AB741" s="421"/>
      <c r="AC741" s="421"/>
      <c r="AD741" s="421"/>
      <c r="AE741" s="421"/>
      <c r="AF741" s="421"/>
    </row>
    <row r="742" ht="15.75" customHeight="1">
      <c r="A742" s="457"/>
      <c r="B742" s="458"/>
      <c r="C742" s="466"/>
      <c r="D742" s="467"/>
      <c r="E742" s="468"/>
      <c r="F742" s="465"/>
      <c r="G742" s="465"/>
      <c r="H742" s="465"/>
      <c r="I742" s="464"/>
      <c r="J742" s="417"/>
      <c r="K742" s="418"/>
      <c r="L742" s="418"/>
      <c r="M742" s="418"/>
      <c r="N742" s="418"/>
      <c r="O742" s="420"/>
      <c r="P742" s="421"/>
      <c r="Q742" s="421"/>
      <c r="R742" s="421"/>
      <c r="S742" s="421"/>
      <c r="T742" s="421"/>
      <c r="U742" s="421"/>
      <c r="V742" s="421"/>
      <c r="W742" s="421"/>
      <c r="X742" s="421"/>
      <c r="Y742" s="421"/>
      <c r="Z742" s="421"/>
      <c r="AA742" s="421"/>
      <c r="AB742" s="421"/>
      <c r="AC742" s="421"/>
      <c r="AD742" s="421"/>
      <c r="AE742" s="421"/>
      <c r="AF742" s="421"/>
    </row>
    <row r="743" ht="15.75" customHeight="1">
      <c r="A743" s="457"/>
      <c r="B743" s="458"/>
      <c r="C743" s="466"/>
      <c r="D743" s="467"/>
      <c r="E743" s="468"/>
      <c r="F743" s="465"/>
      <c r="G743" s="465"/>
      <c r="H743" s="465"/>
      <c r="I743" s="464"/>
      <c r="J743" s="417"/>
      <c r="K743" s="418"/>
      <c r="L743" s="418"/>
      <c r="M743" s="418"/>
      <c r="N743" s="418"/>
      <c r="O743" s="420"/>
      <c r="P743" s="421"/>
      <c r="Q743" s="421"/>
      <c r="R743" s="421"/>
      <c r="S743" s="421"/>
      <c r="T743" s="421"/>
      <c r="U743" s="421"/>
      <c r="V743" s="421"/>
      <c r="W743" s="421"/>
      <c r="X743" s="421"/>
      <c r="Y743" s="421"/>
      <c r="Z743" s="421"/>
      <c r="AA743" s="421"/>
      <c r="AB743" s="421"/>
      <c r="AC743" s="421"/>
      <c r="AD743" s="421"/>
      <c r="AE743" s="421"/>
      <c r="AF743" s="421"/>
    </row>
    <row r="744" ht="15.75" customHeight="1">
      <c r="A744" s="457"/>
      <c r="B744" s="458"/>
      <c r="C744" s="466"/>
      <c r="D744" s="467"/>
      <c r="E744" s="468"/>
      <c r="F744" s="465"/>
      <c r="G744" s="465"/>
      <c r="H744" s="465"/>
      <c r="I744" s="464"/>
      <c r="J744" s="417"/>
      <c r="K744" s="418"/>
      <c r="L744" s="418"/>
      <c r="M744" s="418"/>
      <c r="N744" s="418"/>
      <c r="O744" s="420"/>
      <c r="P744" s="421"/>
      <c r="Q744" s="421"/>
      <c r="R744" s="421"/>
      <c r="S744" s="421"/>
      <c r="T744" s="421"/>
      <c r="U744" s="421"/>
      <c r="V744" s="421"/>
      <c r="W744" s="421"/>
      <c r="X744" s="421"/>
      <c r="Y744" s="421"/>
      <c r="Z744" s="421"/>
      <c r="AA744" s="421"/>
      <c r="AB744" s="421"/>
      <c r="AC744" s="421"/>
      <c r="AD744" s="421"/>
      <c r="AE744" s="421"/>
      <c r="AF744" s="421"/>
    </row>
    <row r="745" ht="15.75" customHeight="1">
      <c r="A745" s="457"/>
      <c r="B745" s="458"/>
      <c r="C745" s="466"/>
      <c r="D745" s="467"/>
      <c r="E745" s="468"/>
      <c r="F745" s="465"/>
      <c r="G745" s="465"/>
      <c r="H745" s="465"/>
      <c r="I745" s="464"/>
      <c r="J745" s="417"/>
      <c r="K745" s="418"/>
      <c r="L745" s="418"/>
      <c r="M745" s="418"/>
      <c r="N745" s="418"/>
      <c r="O745" s="420"/>
      <c r="P745" s="421"/>
      <c r="Q745" s="421"/>
      <c r="R745" s="421"/>
      <c r="S745" s="421"/>
      <c r="T745" s="421"/>
      <c r="U745" s="421"/>
      <c r="V745" s="421"/>
      <c r="W745" s="421"/>
      <c r="X745" s="421"/>
      <c r="Y745" s="421"/>
      <c r="Z745" s="421"/>
      <c r="AA745" s="421"/>
      <c r="AB745" s="421"/>
      <c r="AC745" s="421"/>
      <c r="AD745" s="421"/>
      <c r="AE745" s="421"/>
      <c r="AF745" s="421"/>
    </row>
    <row r="746" ht="15.75" customHeight="1">
      <c r="A746" s="457"/>
      <c r="B746" s="458"/>
      <c r="C746" s="466"/>
      <c r="D746" s="467"/>
      <c r="E746" s="468"/>
      <c r="F746" s="465"/>
      <c r="G746" s="465"/>
      <c r="H746" s="465"/>
      <c r="I746" s="464"/>
      <c r="J746" s="417"/>
      <c r="K746" s="418"/>
      <c r="L746" s="418"/>
      <c r="M746" s="418"/>
      <c r="N746" s="418"/>
      <c r="O746" s="420"/>
      <c r="P746" s="421"/>
      <c r="Q746" s="421"/>
      <c r="R746" s="421"/>
      <c r="S746" s="421"/>
      <c r="T746" s="421"/>
      <c r="U746" s="421"/>
      <c r="V746" s="421"/>
      <c r="W746" s="421"/>
      <c r="X746" s="421"/>
      <c r="Y746" s="421"/>
      <c r="Z746" s="421"/>
      <c r="AA746" s="421"/>
      <c r="AB746" s="421"/>
      <c r="AC746" s="421"/>
      <c r="AD746" s="421"/>
      <c r="AE746" s="421"/>
      <c r="AF746" s="421"/>
    </row>
    <row r="747" ht="15.75" customHeight="1">
      <c r="A747" s="457"/>
      <c r="B747" s="458"/>
      <c r="C747" s="466"/>
      <c r="D747" s="467"/>
      <c r="E747" s="468"/>
      <c r="F747" s="465"/>
      <c r="G747" s="465"/>
      <c r="H747" s="465"/>
      <c r="I747" s="464"/>
      <c r="J747" s="417"/>
      <c r="K747" s="418"/>
      <c r="L747" s="418"/>
      <c r="M747" s="418"/>
      <c r="N747" s="418"/>
      <c r="O747" s="420"/>
      <c r="P747" s="421"/>
      <c r="Q747" s="421"/>
      <c r="R747" s="421"/>
      <c r="S747" s="421"/>
      <c r="T747" s="421"/>
      <c r="U747" s="421"/>
      <c r="V747" s="421"/>
      <c r="W747" s="421"/>
      <c r="X747" s="421"/>
      <c r="Y747" s="421"/>
      <c r="Z747" s="421"/>
      <c r="AA747" s="421"/>
      <c r="AB747" s="421"/>
      <c r="AC747" s="421"/>
      <c r="AD747" s="421"/>
      <c r="AE747" s="421"/>
      <c r="AF747" s="421"/>
    </row>
    <row r="748" ht="15.75" customHeight="1">
      <c r="A748" s="457"/>
      <c r="B748" s="458"/>
      <c r="C748" s="466"/>
      <c r="D748" s="467"/>
      <c r="E748" s="468"/>
      <c r="F748" s="465"/>
      <c r="G748" s="465"/>
      <c r="H748" s="465"/>
      <c r="I748" s="464"/>
      <c r="J748" s="417"/>
      <c r="K748" s="418"/>
      <c r="L748" s="418"/>
      <c r="M748" s="418"/>
      <c r="N748" s="418"/>
      <c r="O748" s="420"/>
      <c r="P748" s="421"/>
      <c r="Q748" s="421"/>
      <c r="R748" s="421"/>
      <c r="S748" s="421"/>
      <c r="T748" s="421"/>
      <c r="U748" s="421"/>
      <c r="V748" s="421"/>
      <c r="W748" s="421"/>
      <c r="X748" s="421"/>
      <c r="Y748" s="421"/>
      <c r="Z748" s="421"/>
      <c r="AA748" s="421"/>
      <c r="AB748" s="421"/>
      <c r="AC748" s="421"/>
      <c r="AD748" s="421"/>
      <c r="AE748" s="421"/>
      <c r="AF748" s="421"/>
    </row>
    <row r="749" ht="15.75" customHeight="1">
      <c r="A749" s="457"/>
      <c r="B749" s="458"/>
      <c r="C749" s="466"/>
      <c r="D749" s="467"/>
      <c r="E749" s="468"/>
      <c r="F749" s="465"/>
      <c r="G749" s="465"/>
      <c r="H749" s="465"/>
      <c r="I749" s="464"/>
      <c r="J749" s="417"/>
      <c r="K749" s="418"/>
      <c r="L749" s="418"/>
      <c r="M749" s="418"/>
      <c r="N749" s="418"/>
      <c r="O749" s="420"/>
      <c r="P749" s="421"/>
      <c r="Q749" s="421"/>
      <c r="R749" s="421"/>
      <c r="S749" s="421"/>
      <c r="T749" s="421"/>
      <c r="U749" s="421"/>
      <c r="V749" s="421"/>
      <c r="W749" s="421"/>
      <c r="X749" s="421"/>
      <c r="Y749" s="421"/>
      <c r="Z749" s="421"/>
      <c r="AA749" s="421"/>
      <c r="AB749" s="421"/>
      <c r="AC749" s="421"/>
      <c r="AD749" s="421"/>
      <c r="AE749" s="421"/>
      <c r="AF749" s="421"/>
    </row>
    <row r="750" ht="15.75" customHeight="1">
      <c r="A750" s="457"/>
      <c r="B750" s="458"/>
      <c r="C750" s="466"/>
      <c r="D750" s="467"/>
      <c r="E750" s="468"/>
      <c r="F750" s="465"/>
      <c r="G750" s="465"/>
      <c r="H750" s="465"/>
      <c r="I750" s="464"/>
      <c r="J750" s="417"/>
      <c r="K750" s="418"/>
      <c r="L750" s="418"/>
      <c r="M750" s="418"/>
      <c r="N750" s="418"/>
      <c r="O750" s="420"/>
      <c r="P750" s="421"/>
      <c r="Q750" s="421"/>
      <c r="R750" s="421"/>
      <c r="S750" s="421"/>
      <c r="T750" s="421"/>
      <c r="U750" s="421"/>
      <c r="V750" s="421"/>
      <c r="W750" s="421"/>
      <c r="X750" s="421"/>
      <c r="Y750" s="421"/>
      <c r="Z750" s="421"/>
      <c r="AA750" s="421"/>
      <c r="AB750" s="421"/>
      <c r="AC750" s="421"/>
      <c r="AD750" s="421"/>
      <c r="AE750" s="421"/>
      <c r="AF750" s="421"/>
    </row>
    <row r="751" ht="15.75" customHeight="1">
      <c r="A751" s="457"/>
      <c r="B751" s="458"/>
      <c r="C751" s="466"/>
      <c r="D751" s="467"/>
      <c r="E751" s="468"/>
      <c r="F751" s="465"/>
      <c r="G751" s="465"/>
      <c r="H751" s="465"/>
      <c r="I751" s="464"/>
      <c r="J751" s="417"/>
      <c r="K751" s="418"/>
      <c r="L751" s="418"/>
      <c r="M751" s="418"/>
      <c r="N751" s="418"/>
      <c r="O751" s="420"/>
      <c r="P751" s="421"/>
      <c r="Q751" s="421"/>
      <c r="R751" s="421"/>
      <c r="S751" s="421"/>
      <c r="T751" s="421"/>
      <c r="U751" s="421"/>
      <c r="V751" s="421"/>
      <c r="W751" s="421"/>
      <c r="X751" s="421"/>
      <c r="Y751" s="421"/>
      <c r="Z751" s="421"/>
      <c r="AA751" s="421"/>
      <c r="AB751" s="421"/>
      <c r="AC751" s="421"/>
      <c r="AD751" s="421"/>
      <c r="AE751" s="421"/>
      <c r="AF751" s="421"/>
    </row>
    <row r="752" ht="15.75" customHeight="1">
      <c r="A752" s="457"/>
      <c r="B752" s="458"/>
      <c r="C752" s="466"/>
      <c r="D752" s="467"/>
      <c r="E752" s="468"/>
      <c r="F752" s="465"/>
      <c r="G752" s="465"/>
      <c r="H752" s="465"/>
      <c r="I752" s="464"/>
      <c r="J752" s="417"/>
      <c r="K752" s="418"/>
      <c r="L752" s="418"/>
      <c r="M752" s="418"/>
      <c r="N752" s="418"/>
      <c r="O752" s="420"/>
      <c r="P752" s="421"/>
      <c r="Q752" s="421"/>
      <c r="R752" s="421"/>
      <c r="S752" s="421"/>
      <c r="T752" s="421"/>
      <c r="U752" s="421"/>
      <c r="V752" s="421"/>
      <c r="W752" s="421"/>
      <c r="X752" s="421"/>
      <c r="Y752" s="421"/>
      <c r="Z752" s="421"/>
      <c r="AA752" s="421"/>
      <c r="AB752" s="421"/>
      <c r="AC752" s="421"/>
      <c r="AD752" s="421"/>
      <c r="AE752" s="421"/>
      <c r="AF752" s="421"/>
    </row>
    <row r="753" ht="15.75" customHeight="1">
      <c r="A753" s="457"/>
      <c r="B753" s="458"/>
      <c r="C753" s="466"/>
      <c r="D753" s="467"/>
      <c r="E753" s="468"/>
      <c r="F753" s="465"/>
      <c r="G753" s="465"/>
      <c r="H753" s="465"/>
      <c r="I753" s="464"/>
      <c r="J753" s="417"/>
      <c r="K753" s="418"/>
      <c r="L753" s="418"/>
      <c r="M753" s="418"/>
      <c r="N753" s="418"/>
      <c r="O753" s="420"/>
      <c r="P753" s="421"/>
      <c r="Q753" s="421"/>
      <c r="R753" s="421"/>
      <c r="S753" s="421"/>
      <c r="T753" s="421"/>
      <c r="U753" s="421"/>
      <c r="V753" s="421"/>
      <c r="W753" s="421"/>
      <c r="X753" s="421"/>
      <c r="Y753" s="421"/>
      <c r="Z753" s="421"/>
      <c r="AA753" s="421"/>
      <c r="AB753" s="421"/>
      <c r="AC753" s="421"/>
      <c r="AD753" s="421"/>
      <c r="AE753" s="421"/>
      <c r="AF753" s="421"/>
    </row>
    <row r="754" ht="15.75" customHeight="1">
      <c r="A754" s="457"/>
      <c r="B754" s="458"/>
      <c r="C754" s="466"/>
      <c r="D754" s="467"/>
      <c r="E754" s="468"/>
      <c r="F754" s="465"/>
      <c r="G754" s="465"/>
      <c r="H754" s="465"/>
      <c r="I754" s="464"/>
      <c r="J754" s="417"/>
      <c r="K754" s="418"/>
      <c r="L754" s="418"/>
      <c r="M754" s="418"/>
      <c r="N754" s="418"/>
      <c r="O754" s="420"/>
      <c r="P754" s="421"/>
      <c r="Q754" s="421"/>
      <c r="R754" s="421"/>
      <c r="S754" s="421"/>
      <c r="T754" s="421"/>
      <c r="U754" s="421"/>
      <c r="V754" s="421"/>
      <c r="W754" s="421"/>
      <c r="X754" s="421"/>
      <c r="Y754" s="421"/>
      <c r="Z754" s="421"/>
      <c r="AA754" s="421"/>
      <c r="AB754" s="421"/>
      <c r="AC754" s="421"/>
      <c r="AD754" s="421"/>
      <c r="AE754" s="421"/>
      <c r="AF754" s="421"/>
    </row>
    <row r="755" ht="15.75" customHeight="1">
      <c r="A755" s="457"/>
      <c r="B755" s="458"/>
      <c r="C755" s="466"/>
      <c r="D755" s="467"/>
      <c r="E755" s="468"/>
      <c r="F755" s="465"/>
      <c r="G755" s="465"/>
      <c r="H755" s="465"/>
      <c r="I755" s="464"/>
      <c r="J755" s="417"/>
      <c r="K755" s="418"/>
      <c r="L755" s="418"/>
      <c r="M755" s="418"/>
      <c r="N755" s="418"/>
      <c r="O755" s="420"/>
      <c r="P755" s="421"/>
      <c r="Q755" s="421"/>
      <c r="R755" s="421"/>
      <c r="S755" s="421"/>
      <c r="T755" s="421"/>
      <c r="U755" s="421"/>
      <c r="V755" s="421"/>
      <c r="W755" s="421"/>
      <c r="X755" s="421"/>
      <c r="Y755" s="421"/>
      <c r="Z755" s="421"/>
      <c r="AA755" s="421"/>
      <c r="AB755" s="421"/>
      <c r="AC755" s="421"/>
      <c r="AD755" s="421"/>
      <c r="AE755" s="421"/>
      <c r="AF755" s="421"/>
    </row>
    <row r="756" ht="15.75" customHeight="1">
      <c r="A756" s="457"/>
      <c r="B756" s="458"/>
      <c r="C756" s="466"/>
      <c r="D756" s="467"/>
      <c r="E756" s="468"/>
      <c r="F756" s="465"/>
      <c r="G756" s="465"/>
      <c r="H756" s="465"/>
      <c r="I756" s="464"/>
      <c r="J756" s="417"/>
      <c r="K756" s="418"/>
      <c r="L756" s="418"/>
      <c r="M756" s="418"/>
      <c r="N756" s="418"/>
      <c r="O756" s="420"/>
      <c r="P756" s="421"/>
      <c r="Q756" s="421"/>
      <c r="R756" s="421"/>
      <c r="S756" s="421"/>
      <c r="T756" s="421"/>
      <c r="U756" s="421"/>
      <c r="V756" s="421"/>
      <c r="W756" s="421"/>
      <c r="X756" s="421"/>
      <c r="Y756" s="421"/>
      <c r="Z756" s="421"/>
      <c r="AA756" s="421"/>
      <c r="AB756" s="421"/>
      <c r="AC756" s="421"/>
      <c r="AD756" s="421"/>
      <c r="AE756" s="421"/>
      <c r="AF756" s="421"/>
    </row>
    <row r="757" ht="15.75" customHeight="1">
      <c r="A757" s="457"/>
      <c r="B757" s="458"/>
      <c r="C757" s="466"/>
      <c r="D757" s="467"/>
      <c r="E757" s="468"/>
      <c r="F757" s="465"/>
      <c r="G757" s="465"/>
      <c r="H757" s="465"/>
      <c r="I757" s="464"/>
      <c r="J757" s="417"/>
      <c r="K757" s="418"/>
      <c r="L757" s="418"/>
      <c r="M757" s="418"/>
      <c r="N757" s="418"/>
      <c r="O757" s="420"/>
      <c r="P757" s="421"/>
      <c r="Q757" s="421"/>
      <c r="R757" s="421"/>
      <c r="S757" s="421"/>
      <c r="T757" s="421"/>
      <c r="U757" s="421"/>
      <c r="V757" s="421"/>
      <c r="W757" s="421"/>
      <c r="X757" s="421"/>
      <c r="Y757" s="421"/>
      <c r="Z757" s="421"/>
      <c r="AA757" s="421"/>
      <c r="AB757" s="421"/>
      <c r="AC757" s="421"/>
      <c r="AD757" s="421"/>
      <c r="AE757" s="421"/>
      <c r="AF757" s="421"/>
    </row>
    <row r="758" ht="15.75" customHeight="1">
      <c r="A758" s="457"/>
      <c r="B758" s="458"/>
      <c r="C758" s="466"/>
      <c r="D758" s="467"/>
      <c r="E758" s="468"/>
      <c r="F758" s="465"/>
      <c r="G758" s="465"/>
      <c r="H758" s="465"/>
      <c r="I758" s="464"/>
      <c r="J758" s="417"/>
      <c r="K758" s="418"/>
      <c r="L758" s="418"/>
      <c r="M758" s="418"/>
      <c r="N758" s="418"/>
      <c r="O758" s="420"/>
      <c r="P758" s="421"/>
      <c r="Q758" s="421"/>
      <c r="R758" s="421"/>
      <c r="S758" s="421"/>
      <c r="T758" s="421"/>
      <c r="U758" s="421"/>
      <c r="V758" s="421"/>
      <c r="W758" s="421"/>
      <c r="X758" s="421"/>
      <c r="Y758" s="421"/>
      <c r="Z758" s="421"/>
      <c r="AA758" s="421"/>
      <c r="AB758" s="421"/>
      <c r="AC758" s="421"/>
      <c r="AD758" s="421"/>
      <c r="AE758" s="421"/>
      <c r="AF758" s="421"/>
    </row>
    <row r="759" ht="15.75" customHeight="1">
      <c r="A759" s="457"/>
      <c r="B759" s="458"/>
      <c r="C759" s="466"/>
      <c r="D759" s="467"/>
      <c r="E759" s="468"/>
      <c r="F759" s="465"/>
      <c r="G759" s="465"/>
      <c r="H759" s="465"/>
      <c r="I759" s="464"/>
      <c r="J759" s="417"/>
      <c r="K759" s="418"/>
      <c r="L759" s="418"/>
      <c r="M759" s="418"/>
      <c r="N759" s="418"/>
      <c r="O759" s="420"/>
      <c r="P759" s="421"/>
      <c r="Q759" s="421"/>
      <c r="R759" s="421"/>
      <c r="S759" s="421"/>
      <c r="T759" s="421"/>
      <c r="U759" s="421"/>
      <c r="V759" s="421"/>
      <c r="W759" s="421"/>
      <c r="X759" s="421"/>
      <c r="Y759" s="421"/>
      <c r="Z759" s="421"/>
      <c r="AA759" s="421"/>
      <c r="AB759" s="421"/>
      <c r="AC759" s="421"/>
      <c r="AD759" s="421"/>
      <c r="AE759" s="421"/>
      <c r="AF759" s="421"/>
    </row>
    <row r="760" ht="15.75" customHeight="1">
      <c r="A760" s="457"/>
      <c r="B760" s="458"/>
      <c r="C760" s="466"/>
      <c r="D760" s="467"/>
      <c r="E760" s="468"/>
      <c r="F760" s="465"/>
      <c r="G760" s="465"/>
      <c r="H760" s="465"/>
      <c r="I760" s="464"/>
      <c r="J760" s="417"/>
      <c r="K760" s="418"/>
      <c r="L760" s="418"/>
      <c r="M760" s="418"/>
      <c r="N760" s="418"/>
      <c r="O760" s="420"/>
      <c r="P760" s="421"/>
      <c r="Q760" s="421"/>
      <c r="R760" s="421"/>
      <c r="S760" s="421"/>
      <c r="T760" s="421"/>
      <c r="U760" s="421"/>
      <c r="V760" s="421"/>
      <c r="W760" s="421"/>
      <c r="X760" s="421"/>
      <c r="Y760" s="421"/>
      <c r="Z760" s="421"/>
      <c r="AA760" s="421"/>
      <c r="AB760" s="421"/>
      <c r="AC760" s="421"/>
      <c r="AD760" s="421"/>
      <c r="AE760" s="421"/>
      <c r="AF760" s="421"/>
    </row>
    <row r="761" ht="15.75" customHeight="1">
      <c r="A761" s="457"/>
      <c r="B761" s="458"/>
      <c r="C761" s="466"/>
      <c r="D761" s="467"/>
      <c r="E761" s="468"/>
      <c r="F761" s="465"/>
      <c r="G761" s="465"/>
      <c r="H761" s="465"/>
      <c r="I761" s="464"/>
      <c r="J761" s="417"/>
      <c r="K761" s="418"/>
      <c r="L761" s="418"/>
      <c r="M761" s="418"/>
      <c r="N761" s="418"/>
      <c r="O761" s="420"/>
      <c r="P761" s="421"/>
      <c r="Q761" s="421"/>
      <c r="R761" s="421"/>
      <c r="S761" s="421"/>
      <c r="T761" s="421"/>
      <c r="U761" s="421"/>
      <c r="V761" s="421"/>
      <c r="W761" s="421"/>
      <c r="X761" s="421"/>
      <c r="Y761" s="421"/>
      <c r="Z761" s="421"/>
      <c r="AA761" s="421"/>
      <c r="AB761" s="421"/>
      <c r="AC761" s="421"/>
      <c r="AD761" s="421"/>
      <c r="AE761" s="421"/>
      <c r="AF761" s="421"/>
    </row>
    <row r="762" ht="15.75" customHeight="1">
      <c r="A762" s="457"/>
      <c r="B762" s="458"/>
      <c r="C762" s="466"/>
      <c r="D762" s="467"/>
      <c r="E762" s="468"/>
      <c r="F762" s="465"/>
      <c r="G762" s="465"/>
      <c r="H762" s="465"/>
      <c r="I762" s="464"/>
      <c r="J762" s="417"/>
      <c r="K762" s="418"/>
      <c r="L762" s="418"/>
      <c r="M762" s="418"/>
      <c r="N762" s="418"/>
      <c r="O762" s="420"/>
      <c r="P762" s="421"/>
      <c r="Q762" s="421"/>
      <c r="R762" s="421"/>
      <c r="S762" s="421"/>
      <c r="T762" s="421"/>
      <c r="U762" s="421"/>
      <c r="V762" s="421"/>
      <c r="W762" s="421"/>
      <c r="X762" s="421"/>
      <c r="Y762" s="421"/>
      <c r="Z762" s="421"/>
      <c r="AA762" s="421"/>
      <c r="AB762" s="421"/>
      <c r="AC762" s="421"/>
      <c r="AD762" s="421"/>
      <c r="AE762" s="421"/>
      <c r="AF762" s="421"/>
    </row>
    <row r="763" ht="15.75" customHeight="1">
      <c r="A763" s="457"/>
      <c r="B763" s="458"/>
      <c r="C763" s="466"/>
      <c r="D763" s="467"/>
      <c r="E763" s="468"/>
      <c r="F763" s="465"/>
      <c r="G763" s="465"/>
      <c r="H763" s="465"/>
      <c r="I763" s="464"/>
      <c r="J763" s="417"/>
      <c r="K763" s="418"/>
      <c r="L763" s="418"/>
      <c r="M763" s="418"/>
      <c r="N763" s="418"/>
      <c r="O763" s="420"/>
      <c r="P763" s="421"/>
      <c r="Q763" s="421"/>
      <c r="R763" s="421"/>
      <c r="S763" s="421"/>
      <c r="T763" s="421"/>
      <c r="U763" s="421"/>
      <c r="V763" s="421"/>
      <c r="W763" s="421"/>
      <c r="X763" s="421"/>
      <c r="Y763" s="421"/>
      <c r="Z763" s="421"/>
      <c r="AA763" s="421"/>
      <c r="AB763" s="421"/>
      <c r="AC763" s="421"/>
      <c r="AD763" s="421"/>
      <c r="AE763" s="421"/>
      <c r="AF763" s="421"/>
    </row>
    <row r="764" ht="15.75" customHeight="1">
      <c r="A764" s="457"/>
      <c r="B764" s="458"/>
      <c r="C764" s="466"/>
      <c r="D764" s="467"/>
      <c r="E764" s="468"/>
      <c r="F764" s="465"/>
      <c r="G764" s="465"/>
      <c r="H764" s="465"/>
      <c r="I764" s="464"/>
      <c r="J764" s="417"/>
      <c r="K764" s="418"/>
      <c r="L764" s="418"/>
      <c r="M764" s="418"/>
      <c r="N764" s="418"/>
      <c r="O764" s="420"/>
      <c r="P764" s="421"/>
      <c r="Q764" s="421"/>
      <c r="R764" s="421"/>
      <c r="S764" s="421"/>
      <c r="T764" s="421"/>
      <c r="U764" s="421"/>
      <c r="V764" s="421"/>
      <c r="W764" s="421"/>
      <c r="X764" s="421"/>
      <c r="Y764" s="421"/>
      <c r="Z764" s="421"/>
      <c r="AA764" s="421"/>
      <c r="AB764" s="421"/>
      <c r="AC764" s="421"/>
      <c r="AD764" s="421"/>
      <c r="AE764" s="421"/>
      <c r="AF764" s="421"/>
    </row>
    <row r="765" ht="15.75" customHeight="1">
      <c r="A765" s="457"/>
      <c r="B765" s="458"/>
      <c r="C765" s="466"/>
      <c r="D765" s="467"/>
      <c r="E765" s="468"/>
      <c r="F765" s="465"/>
      <c r="G765" s="465"/>
      <c r="H765" s="465"/>
      <c r="I765" s="464"/>
      <c r="J765" s="417"/>
      <c r="K765" s="418"/>
      <c r="L765" s="418"/>
      <c r="M765" s="418"/>
      <c r="N765" s="418"/>
      <c r="O765" s="420"/>
      <c r="P765" s="421"/>
      <c r="Q765" s="421"/>
      <c r="R765" s="421"/>
      <c r="S765" s="421"/>
      <c r="T765" s="421"/>
      <c r="U765" s="421"/>
      <c r="V765" s="421"/>
      <c r="W765" s="421"/>
      <c r="X765" s="421"/>
      <c r="Y765" s="421"/>
      <c r="Z765" s="421"/>
      <c r="AA765" s="421"/>
      <c r="AB765" s="421"/>
      <c r="AC765" s="421"/>
      <c r="AD765" s="421"/>
      <c r="AE765" s="421"/>
      <c r="AF765" s="421"/>
    </row>
    <row r="766" ht="15.75" customHeight="1">
      <c r="A766" s="457"/>
      <c r="B766" s="458"/>
      <c r="C766" s="466"/>
      <c r="D766" s="467"/>
      <c r="E766" s="468"/>
      <c r="F766" s="465"/>
      <c r="G766" s="465"/>
      <c r="H766" s="465"/>
      <c r="I766" s="464"/>
      <c r="J766" s="417"/>
      <c r="K766" s="418"/>
      <c r="L766" s="418"/>
      <c r="M766" s="418"/>
      <c r="N766" s="418"/>
      <c r="O766" s="420"/>
      <c r="P766" s="421"/>
      <c r="Q766" s="421"/>
      <c r="R766" s="421"/>
      <c r="S766" s="421"/>
      <c r="T766" s="421"/>
      <c r="U766" s="421"/>
      <c r="V766" s="421"/>
      <c r="W766" s="421"/>
      <c r="X766" s="421"/>
      <c r="Y766" s="421"/>
      <c r="Z766" s="421"/>
      <c r="AA766" s="421"/>
      <c r="AB766" s="421"/>
      <c r="AC766" s="421"/>
      <c r="AD766" s="421"/>
      <c r="AE766" s="421"/>
      <c r="AF766" s="421"/>
    </row>
    <row r="767" ht="15.75" customHeight="1">
      <c r="A767" s="457"/>
      <c r="B767" s="458"/>
      <c r="C767" s="466"/>
      <c r="D767" s="467"/>
      <c r="E767" s="468"/>
      <c r="F767" s="465"/>
      <c r="G767" s="465"/>
      <c r="H767" s="465"/>
      <c r="I767" s="464"/>
      <c r="J767" s="417"/>
      <c r="K767" s="418"/>
      <c r="L767" s="418"/>
      <c r="M767" s="418"/>
      <c r="N767" s="418"/>
      <c r="O767" s="420"/>
      <c r="P767" s="421"/>
      <c r="Q767" s="421"/>
      <c r="R767" s="421"/>
      <c r="S767" s="421"/>
      <c r="T767" s="421"/>
      <c r="U767" s="421"/>
      <c r="V767" s="421"/>
      <c r="W767" s="421"/>
      <c r="X767" s="421"/>
      <c r="Y767" s="421"/>
      <c r="Z767" s="421"/>
      <c r="AA767" s="421"/>
      <c r="AB767" s="421"/>
      <c r="AC767" s="421"/>
      <c r="AD767" s="421"/>
      <c r="AE767" s="421"/>
      <c r="AF767" s="421"/>
    </row>
    <row r="768" ht="15.75" customHeight="1">
      <c r="A768" s="457"/>
      <c r="B768" s="458"/>
      <c r="C768" s="466"/>
      <c r="D768" s="467"/>
      <c r="E768" s="468"/>
      <c r="F768" s="465"/>
      <c r="G768" s="465"/>
      <c r="H768" s="465"/>
      <c r="I768" s="464"/>
      <c r="J768" s="417"/>
      <c r="K768" s="418"/>
      <c r="L768" s="418"/>
      <c r="M768" s="418"/>
      <c r="N768" s="418"/>
      <c r="O768" s="420"/>
      <c r="P768" s="421"/>
      <c r="Q768" s="421"/>
      <c r="R768" s="421"/>
      <c r="S768" s="421"/>
      <c r="T768" s="421"/>
      <c r="U768" s="421"/>
      <c r="V768" s="421"/>
      <c r="W768" s="421"/>
      <c r="X768" s="421"/>
      <c r="Y768" s="421"/>
      <c r="Z768" s="421"/>
      <c r="AA768" s="421"/>
      <c r="AB768" s="421"/>
      <c r="AC768" s="421"/>
      <c r="AD768" s="421"/>
      <c r="AE768" s="421"/>
      <c r="AF768" s="421"/>
    </row>
    <row r="769" ht="15.75" customHeight="1">
      <c r="A769" s="457"/>
      <c r="B769" s="458"/>
      <c r="C769" s="466"/>
      <c r="D769" s="467"/>
      <c r="E769" s="468"/>
      <c r="F769" s="465"/>
      <c r="G769" s="465"/>
      <c r="H769" s="465"/>
      <c r="I769" s="464"/>
      <c r="J769" s="417"/>
      <c r="K769" s="418"/>
      <c r="L769" s="418"/>
      <c r="M769" s="418"/>
      <c r="N769" s="418"/>
      <c r="O769" s="420"/>
      <c r="P769" s="421"/>
      <c r="Q769" s="421"/>
      <c r="R769" s="421"/>
      <c r="S769" s="421"/>
      <c r="T769" s="421"/>
      <c r="U769" s="421"/>
      <c r="V769" s="421"/>
      <c r="W769" s="421"/>
      <c r="X769" s="421"/>
      <c r="Y769" s="421"/>
      <c r="Z769" s="421"/>
      <c r="AA769" s="421"/>
      <c r="AB769" s="421"/>
      <c r="AC769" s="421"/>
      <c r="AD769" s="421"/>
      <c r="AE769" s="421"/>
      <c r="AF769" s="421"/>
    </row>
    <row r="770" ht="15.75" customHeight="1">
      <c r="A770" s="457"/>
      <c r="B770" s="458"/>
      <c r="C770" s="466"/>
      <c r="D770" s="467"/>
      <c r="E770" s="468"/>
      <c r="F770" s="465"/>
      <c r="G770" s="465"/>
      <c r="H770" s="465"/>
      <c r="I770" s="464"/>
      <c r="J770" s="417"/>
      <c r="K770" s="418"/>
      <c r="L770" s="418"/>
      <c r="M770" s="418"/>
      <c r="N770" s="418"/>
      <c r="O770" s="420"/>
      <c r="P770" s="421"/>
      <c r="Q770" s="421"/>
      <c r="R770" s="421"/>
      <c r="S770" s="421"/>
      <c r="T770" s="421"/>
      <c r="U770" s="421"/>
      <c r="V770" s="421"/>
      <c r="W770" s="421"/>
      <c r="X770" s="421"/>
      <c r="Y770" s="421"/>
      <c r="Z770" s="421"/>
      <c r="AA770" s="421"/>
      <c r="AB770" s="421"/>
      <c r="AC770" s="421"/>
      <c r="AD770" s="421"/>
      <c r="AE770" s="421"/>
      <c r="AF770" s="421"/>
    </row>
    <row r="771" ht="15.75" customHeight="1">
      <c r="A771" s="457"/>
      <c r="B771" s="458"/>
      <c r="C771" s="466"/>
      <c r="D771" s="467"/>
      <c r="E771" s="468"/>
      <c r="F771" s="465"/>
      <c r="G771" s="465"/>
      <c r="H771" s="465"/>
      <c r="I771" s="464"/>
      <c r="J771" s="417"/>
      <c r="K771" s="418"/>
      <c r="L771" s="418"/>
      <c r="M771" s="418"/>
      <c r="N771" s="418"/>
      <c r="O771" s="420"/>
      <c r="P771" s="421"/>
      <c r="Q771" s="421"/>
      <c r="R771" s="421"/>
      <c r="S771" s="421"/>
      <c r="T771" s="421"/>
      <c r="U771" s="421"/>
      <c r="V771" s="421"/>
      <c r="W771" s="421"/>
      <c r="X771" s="421"/>
      <c r="Y771" s="421"/>
      <c r="Z771" s="421"/>
      <c r="AA771" s="421"/>
      <c r="AB771" s="421"/>
      <c r="AC771" s="421"/>
      <c r="AD771" s="421"/>
      <c r="AE771" s="421"/>
      <c r="AF771" s="421"/>
    </row>
    <row r="772" ht="15.75" customHeight="1">
      <c r="A772" s="457"/>
      <c r="B772" s="458"/>
      <c r="C772" s="466"/>
      <c r="D772" s="467"/>
      <c r="E772" s="468"/>
      <c r="F772" s="465"/>
      <c r="G772" s="465"/>
      <c r="H772" s="465"/>
      <c r="I772" s="464"/>
      <c r="J772" s="417"/>
      <c r="K772" s="418"/>
      <c r="L772" s="418"/>
      <c r="M772" s="418"/>
      <c r="N772" s="418"/>
      <c r="O772" s="420"/>
      <c r="P772" s="421"/>
      <c r="Q772" s="421"/>
      <c r="R772" s="421"/>
      <c r="S772" s="421"/>
      <c r="T772" s="421"/>
      <c r="U772" s="421"/>
      <c r="V772" s="421"/>
      <c r="W772" s="421"/>
      <c r="X772" s="421"/>
      <c r="Y772" s="421"/>
      <c r="Z772" s="421"/>
      <c r="AA772" s="421"/>
      <c r="AB772" s="421"/>
      <c r="AC772" s="421"/>
      <c r="AD772" s="421"/>
      <c r="AE772" s="421"/>
      <c r="AF772" s="421"/>
    </row>
    <row r="773" ht="15.75" customHeight="1">
      <c r="A773" s="457"/>
      <c r="B773" s="458"/>
      <c r="C773" s="466"/>
      <c r="D773" s="467"/>
      <c r="E773" s="468"/>
      <c r="F773" s="465"/>
      <c r="G773" s="465"/>
      <c r="H773" s="465"/>
      <c r="I773" s="464"/>
      <c r="J773" s="417"/>
      <c r="K773" s="418"/>
      <c r="L773" s="418"/>
      <c r="M773" s="418"/>
      <c r="N773" s="418"/>
      <c r="O773" s="420"/>
      <c r="P773" s="421"/>
      <c r="Q773" s="421"/>
      <c r="R773" s="421"/>
      <c r="S773" s="421"/>
      <c r="T773" s="421"/>
      <c r="U773" s="421"/>
      <c r="V773" s="421"/>
      <c r="W773" s="421"/>
      <c r="X773" s="421"/>
      <c r="Y773" s="421"/>
      <c r="Z773" s="421"/>
      <c r="AA773" s="421"/>
      <c r="AB773" s="421"/>
      <c r="AC773" s="421"/>
      <c r="AD773" s="421"/>
      <c r="AE773" s="421"/>
      <c r="AF773" s="421"/>
    </row>
    <row r="774" ht="15.75" customHeight="1">
      <c r="A774" s="457"/>
      <c r="B774" s="458"/>
      <c r="C774" s="466"/>
      <c r="D774" s="467"/>
      <c r="E774" s="468"/>
      <c r="F774" s="465"/>
      <c r="G774" s="465"/>
      <c r="H774" s="465"/>
      <c r="I774" s="464"/>
      <c r="J774" s="417"/>
      <c r="K774" s="418"/>
      <c r="L774" s="418"/>
      <c r="M774" s="418"/>
      <c r="N774" s="418"/>
      <c r="O774" s="420"/>
      <c r="P774" s="421"/>
      <c r="Q774" s="421"/>
      <c r="R774" s="421"/>
      <c r="S774" s="421"/>
      <c r="T774" s="421"/>
      <c r="U774" s="421"/>
      <c r="V774" s="421"/>
      <c r="W774" s="421"/>
      <c r="X774" s="421"/>
      <c r="Y774" s="421"/>
      <c r="Z774" s="421"/>
      <c r="AA774" s="421"/>
      <c r="AB774" s="421"/>
      <c r="AC774" s="421"/>
      <c r="AD774" s="421"/>
      <c r="AE774" s="421"/>
      <c r="AF774" s="421"/>
    </row>
    <row r="775" ht="15.75" customHeight="1">
      <c r="A775" s="457"/>
      <c r="B775" s="458"/>
      <c r="C775" s="466"/>
      <c r="D775" s="467"/>
      <c r="E775" s="468"/>
      <c r="F775" s="465"/>
      <c r="G775" s="465"/>
      <c r="H775" s="465"/>
      <c r="I775" s="464"/>
      <c r="J775" s="417"/>
      <c r="K775" s="418"/>
      <c r="L775" s="418"/>
      <c r="M775" s="418"/>
      <c r="N775" s="418"/>
      <c r="O775" s="420"/>
      <c r="P775" s="421"/>
      <c r="Q775" s="421"/>
      <c r="R775" s="421"/>
      <c r="S775" s="421"/>
      <c r="T775" s="421"/>
      <c r="U775" s="421"/>
      <c r="V775" s="421"/>
      <c r="W775" s="421"/>
      <c r="X775" s="421"/>
      <c r="Y775" s="421"/>
      <c r="Z775" s="421"/>
      <c r="AA775" s="421"/>
      <c r="AB775" s="421"/>
      <c r="AC775" s="421"/>
      <c r="AD775" s="421"/>
      <c r="AE775" s="421"/>
      <c r="AF775" s="421"/>
    </row>
    <row r="776" ht="15.75" customHeight="1">
      <c r="A776" s="457"/>
      <c r="B776" s="458"/>
      <c r="C776" s="466"/>
      <c r="D776" s="467"/>
      <c r="E776" s="468"/>
      <c r="F776" s="465"/>
      <c r="G776" s="465"/>
      <c r="H776" s="465"/>
      <c r="I776" s="464"/>
      <c r="J776" s="417"/>
      <c r="K776" s="418"/>
      <c r="L776" s="418"/>
      <c r="M776" s="418"/>
      <c r="N776" s="418"/>
      <c r="O776" s="420"/>
      <c r="P776" s="421"/>
      <c r="Q776" s="421"/>
      <c r="R776" s="421"/>
      <c r="S776" s="421"/>
      <c r="T776" s="421"/>
      <c r="U776" s="421"/>
      <c r="V776" s="421"/>
      <c r="W776" s="421"/>
      <c r="X776" s="421"/>
      <c r="Y776" s="421"/>
      <c r="Z776" s="421"/>
      <c r="AA776" s="421"/>
      <c r="AB776" s="421"/>
      <c r="AC776" s="421"/>
      <c r="AD776" s="421"/>
      <c r="AE776" s="421"/>
      <c r="AF776" s="421"/>
    </row>
    <row r="777" ht="15.75" customHeight="1">
      <c r="A777" s="457"/>
      <c r="B777" s="458"/>
      <c r="C777" s="466"/>
      <c r="D777" s="467"/>
      <c r="E777" s="468"/>
      <c r="F777" s="465"/>
      <c r="G777" s="465"/>
      <c r="H777" s="465"/>
      <c r="I777" s="464"/>
      <c r="J777" s="417"/>
      <c r="K777" s="418"/>
      <c r="L777" s="418"/>
      <c r="M777" s="418"/>
      <c r="N777" s="418"/>
      <c r="O777" s="420"/>
      <c r="P777" s="421"/>
      <c r="Q777" s="421"/>
      <c r="R777" s="421"/>
      <c r="S777" s="421"/>
      <c r="T777" s="421"/>
      <c r="U777" s="421"/>
      <c r="V777" s="421"/>
      <c r="W777" s="421"/>
      <c r="X777" s="421"/>
      <c r="Y777" s="421"/>
      <c r="Z777" s="421"/>
      <c r="AA777" s="421"/>
      <c r="AB777" s="421"/>
      <c r="AC777" s="421"/>
      <c r="AD777" s="421"/>
      <c r="AE777" s="421"/>
      <c r="AF777" s="421"/>
    </row>
    <row r="778" ht="15.75" customHeight="1">
      <c r="A778" s="457"/>
      <c r="B778" s="458"/>
      <c r="C778" s="466"/>
      <c r="D778" s="467"/>
      <c r="E778" s="468"/>
      <c r="F778" s="465"/>
      <c r="G778" s="465"/>
      <c r="H778" s="465"/>
      <c r="I778" s="464"/>
      <c r="J778" s="417"/>
      <c r="K778" s="418"/>
      <c r="L778" s="418"/>
      <c r="M778" s="418"/>
      <c r="N778" s="418"/>
      <c r="O778" s="420"/>
      <c r="P778" s="421"/>
      <c r="Q778" s="421"/>
      <c r="R778" s="421"/>
      <c r="S778" s="421"/>
      <c r="T778" s="421"/>
      <c r="U778" s="421"/>
      <c r="V778" s="421"/>
      <c r="W778" s="421"/>
      <c r="X778" s="421"/>
      <c r="Y778" s="421"/>
      <c r="Z778" s="421"/>
      <c r="AA778" s="421"/>
      <c r="AB778" s="421"/>
      <c r="AC778" s="421"/>
      <c r="AD778" s="421"/>
      <c r="AE778" s="421"/>
      <c r="AF778" s="421"/>
    </row>
    <row r="779" ht="15.75" customHeight="1">
      <c r="A779" s="457"/>
      <c r="B779" s="458"/>
      <c r="C779" s="466"/>
      <c r="D779" s="467"/>
      <c r="E779" s="468"/>
      <c r="F779" s="465"/>
      <c r="G779" s="465"/>
      <c r="H779" s="465"/>
      <c r="I779" s="464"/>
      <c r="J779" s="417"/>
      <c r="K779" s="418"/>
      <c r="L779" s="418"/>
      <c r="M779" s="418"/>
      <c r="N779" s="418"/>
      <c r="O779" s="420"/>
      <c r="P779" s="421"/>
      <c r="Q779" s="421"/>
      <c r="R779" s="421"/>
      <c r="S779" s="421"/>
      <c r="T779" s="421"/>
      <c r="U779" s="421"/>
      <c r="V779" s="421"/>
      <c r="W779" s="421"/>
      <c r="X779" s="421"/>
      <c r="Y779" s="421"/>
      <c r="Z779" s="421"/>
      <c r="AA779" s="421"/>
      <c r="AB779" s="421"/>
      <c r="AC779" s="421"/>
      <c r="AD779" s="421"/>
      <c r="AE779" s="421"/>
      <c r="AF779" s="421"/>
    </row>
    <row r="780" ht="15.75" customHeight="1">
      <c r="A780" s="457"/>
      <c r="B780" s="458"/>
      <c r="C780" s="466"/>
      <c r="D780" s="467"/>
      <c r="E780" s="468"/>
      <c r="F780" s="465"/>
      <c r="G780" s="465"/>
      <c r="H780" s="465"/>
      <c r="I780" s="464"/>
      <c r="J780" s="417"/>
      <c r="K780" s="418"/>
      <c r="L780" s="418"/>
      <c r="M780" s="418"/>
      <c r="N780" s="418"/>
      <c r="O780" s="420"/>
      <c r="P780" s="421"/>
      <c r="Q780" s="421"/>
      <c r="R780" s="421"/>
      <c r="S780" s="421"/>
      <c r="T780" s="421"/>
      <c r="U780" s="421"/>
      <c r="V780" s="421"/>
      <c r="W780" s="421"/>
      <c r="X780" s="421"/>
      <c r="Y780" s="421"/>
      <c r="Z780" s="421"/>
      <c r="AA780" s="421"/>
      <c r="AB780" s="421"/>
      <c r="AC780" s="421"/>
      <c r="AD780" s="421"/>
      <c r="AE780" s="421"/>
      <c r="AF780" s="421"/>
    </row>
    <row r="781" ht="15.75" customHeight="1">
      <c r="A781" s="457"/>
      <c r="B781" s="458"/>
      <c r="C781" s="466"/>
      <c r="D781" s="467"/>
      <c r="E781" s="468"/>
      <c r="F781" s="465"/>
      <c r="G781" s="465"/>
      <c r="H781" s="465"/>
      <c r="I781" s="464"/>
      <c r="J781" s="417"/>
      <c r="K781" s="418"/>
      <c r="L781" s="418"/>
      <c r="M781" s="418"/>
      <c r="N781" s="418"/>
      <c r="O781" s="420"/>
      <c r="P781" s="421"/>
      <c r="Q781" s="421"/>
      <c r="R781" s="421"/>
      <c r="S781" s="421"/>
      <c r="T781" s="421"/>
      <c r="U781" s="421"/>
      <c r="V781" s="421"/>
      <c r="W781" s="421"/>
      <c r="X781" s="421"/>
      <c r="Y781" s="421"/>
      <c r="Z781" s="421"/>
      <c r="AA781" s="421"/>
      <c r="AB781" s="421"/>
      <c r="AC781" s="421"/>
      <c r="AD781" s="421"/>
      <c r="AE781" s="421"/>
      <c r="AF781" s="421"/>
    </row>
    <row r="782" ht="15.75" customHeight="1">
      <c r="A782" s="457"/>
      <c r="B782" s="458"/>
      <c r="C782" s="466"/>
      <c r="D782" s="467"/>
      <c r="E782" s="468"/>
      <c r="F782" s="465"/>
      <c r="G782" s="465"/>
      <c r="H782" s="465"/>
      <c r="I782" s="464"/>
      <c r="J782" s="417"/>
      <c r="K782" s="418"/>
      <c r="L782" s="418"/>
      <c r="M782" s="418"/>
      <c r="N782" s="418"/>
      <c r="O782" s="420"/>
      <c r="P782" s="421"/>
      <c r="Q782" s="421"/>
      <c r="R782" s="421"/>
      <c r="S782" s="421"/>
      <c r="T782" s="421"/>
      <c r="U782" s="421"/>
      <c r="V782" s="421"/>
      <c r="W782" s="421"/>
      <c r="X782" s="421"/>
      <c r="Y782" s="421"/>
      <c r="Z782" s="421"/>
      <c r="AA782" s="421"/>
      <c r="AB782" s="421"/>
      <c r="AC782" s="421"/>
      <c r="AD782" s="421"/>
      <c r="AE782" s="421"/>
      <c r="AF782" s="421"/>
    </row>
    <row r="783" ht="15.75" customHeight="1">
      <c r="A783" s="457"/>
      <c r="B783" s="458"/>
      <c r="C783" s="466"/>
      <c r="D783" s="467"/>
      <c r="E783" s="468"/>
      <c r="F783" s="465"/>
      <c r="G783" s="465"/>
      <c r="H783" s="465"/>
      <c r="I783" s="464"/>
      <c r="J783" s="417"/>
      <c r="K783" s="418"/>
      <c r="L783" s="418"/>
      <c r="M783" s="418"/>
      <c r="N783" s="418"/>
      <c r="O783" s="420"/>
      <c r="P783" s="421"/>
      <c r="Q783" s="421"/>
      <c r="R783" s="421"/>
      <c r="S783" s="421"/>
      <c r="T783" s="421"/>
      <c r="U783" s="421"/>
      <c r="V783" s="421"/>
      <c r="W783" s="421"/>
      <c r="X783" s="421"/>
      <c r="Y783" s="421"/>
      <c r="Z783" s="421"/>
      <c r="AA783" s="421"/>
      <c r="AB783" s="421"/>
      <c r="AC783" s="421"/>
      <c r="AD783" s="421"/>
      <c r="AE783" s="421"/>
      <c r="AF783" s="421"/>
    </row>
    <row r="784" ht="15.75" customHeight="1">
      <c r="A784" s="457"/>
      <c r="B784" s="458"/>
      <c r="C784" s="466"/>
      <c r="D784" s="467"/>
      <c r="E784" s="468"/>
      <c r="F784" s="465"/>
      <c r="G784" s="465"/>
      <c r="H784" s="465"/>
      <c r="I784" s="464"/>
      <c r="J784" s="417"/>
      <c r="K784" s="418"/>
      <c r="L784" s="418"/>
      <c r="M784" s="418"/>
      <c r="N784" s="418"/>
      <c r="O784" s="420"/>
      <c r="P784" s="421"/>
      <c r="Q784" s="421"/>
      <c r="R784" s="421"/>
      <c r="S784" s="421"/>
      <c r="T784" s="421"/>
      <c r="U784" s="421"/>
      <c r="V784" s="421"/>
      <c r="W784" s="421"/>
      <c r="X784" s="421"/>
      <c r="Y784" s="421"/>
      <c r="Z784" s="421"/>
      <c r="AA784" s="421"/>
      <c r="AB784" s="421"/>
      <c r="AC784" s="421"/>
      <c r="AD784" s="421"/>
      <c r="AE784" s="421"/>
      <c r="AF784" s="421"/>
    </row>
    <row r="785" ht="15.75" customHeight="1">
      <c r="A785" s="457"/>
      <c r="B785" s="458"/>
      <c r="C785" s="466"/>
      <c r="D785" s="467"/>
      <c r="E785" s="468"/>
      <c r="F785" s="465"/>
      <c r="G785" s="465"/>
      <c r="H785" s="465"/>
      <c r="I785" s="464"/>
      <c r="J785" s="417"/>
      <c r="K785" s="418"/>
      <c r="L785" s="418"/>
      <c r="M785" s="418"/>
      <c r="N785" s="418"/>
      <c r="O785" s="420"/>
      <c r="P785" s="421"/>
      <c r="Q785" s="421"/>
      <c r="R785" s="421"/>
      <c r="S785" s="421"/>
      <c r="T785" s="421"/>
      <c r="U785" s="421"/>
      <c r="V785" s="421"/>
      <c r="W785" s="421"/>
      <c r="X785" s="421"/>
      <c r="Y785" s="421"/>
      <c r="Z785" s="421"/>
      <c r="AA785" s="421"/>
      <c r="AB785" s="421"/>
      <c r="AC785" s="421"/>
      <c r="AD785" s="421"/>
      <c r="AE785" s="421"/>
      <c r="AF785" s="421"/>
    </row>
    <row r="786" ht="15.75" customHeight="1">
      <c r="A786" s="457"/>
      <c r="B786" s="458"/>
      <c r="C786" s="466"/>
      <c r="D786" s="467"/>
      <c r="E786" s="468"/>
      <c r="F786" s="465"/>
      <c r="G786" s="465"/>
      <c r="H786" s="465"/>
      <c r="I786" s="464"/>
      <c r="J786" s="417"/>
      <c r="K786" s="418"/>
      <c r="L786" s="418"/>
      <c r="M786" s="418"/>
      <c r="N786" s="418"/>
      <c r="O786" s="420"/>
      <c r="P786" s="421"/>
      <c r="Q786" s="421"/>
      <c r="R786" s="421"/>
      <c r="S786" s="421"/>
      <c r="T786" s="421"/>
      <c r="U786" s="421"/>
      <c r="V786" s="421"/>
      <c r="W786" s="421"/>
      <c r="X786" s="421"/>
      <c r="Y786" s="421"/>
      <c r="Z786" s="421"/>
      <c r="AA786" s="421"/>
      <c r="AB786" s="421"/>
      <c r="AC786" s="421"/>
      <c r="AD786" s="421"/>
      <c r="AE786" s="421"/>
      <c r="AF786" s="421"/>
    </row>
    <row r="787" ht="15.75" customHeight="1">
      <c r="A787" s="457"/>
      <c r="B787" s="458"/>
      <c r="C787" s="466"/>
      <c r="D787" s="467"/>
      <c r="E787" s="468"/>
      <c r="F787" s="465"/>
      <c r="G787" s="465"/>
      <c r="H787" s="465"/>
      <c r="I787" s="464"/>
      <c r="J787" s="417"/>
      <c r="K787" s="418"/>
      <c r="L787" s="418"/>
      <c r="M787" s="418"/>
      <c r="N787" s="418"/>
      <c r="O787" s="420"/>
      <c r="P787" s="421"/>
      <c r="Q787" s="421"/>
      <c r="R787" s="421"/>
      <c r="S787" s="421"/>
      <c r="T787" s="421"/>
      <c r="U787" s="421"/>
      <c r="V787" s="421"/>
      <c r="W787" s="421"/>
      <c r="X787" s="421"/>
      <c r="Y787" s="421"/>
      <c r="Z787" s="421"/>
      <c r="AA787" s="421"/>
      <c r="AB787" s="421"/>
      <c r="AC787" s="421"/>
      <c r="AD787" s="421"/>
      <c r="AE787" s="421"/>
      <c r="AF787" s="421"/>
    </row>
    <row r="788" ht="15.75" customHeight="1">
      <c r="A788" s="457"/>
      <c r="B788" s="458"/>
      <c r="C788" s="466"/>
      <c r="D788" s="467"/>
      <c r="E788" s="468"/>
      <c r="F788" s="465"/>
      <c r="G788" s="465"/>
      <c r="H788" s="465"/>
      <c r="I788" s="464"/>
      <c r="J788" s="417"/>
      <c r="K788" s="418"/>
      <c r="L788" s="418"/>
      <c r="M788" s="418"/>
      <c r="N788" s="418"/>
      <c r="O788" s="420"/>
      <c r="P788" s="421"/>
      <c r="Q788" s="421"/>
      <c r="R788" s="421"/>
      <c r="S788" s="421"/>
      <c r="T788" s="421"/>
      <c r="U788" s="421"/>
      <c r="V788" s="421"/>
      <c r="W788" s="421"/>
      <c r="X788" s="421"/>
      <c r="Y788" s="421"/>
      <c r="Z788" s="421"/>
      <c r="AA788" s="421"/>
      <c r="AB788" s="421"/>
      <c r="AC788" s="421"/>
      <c r="AD788" s="421"/>
      <c r="AE788" s="421"/>
      <c r="AF788" s="421"/>
    </row>
    <row r="789" ht="15.75" customHeight="1">
      <c r="A789" s="457"/>
      <c r="B789" s="458"/>
      <c r="C789" s="466"/>
      <c r="D789" s="467"/>
      <c r="E789" s="468"/>
      <c r="F789" s="465"/>
      <c r="G789" s="465"/>
      <c r="H789" s="465"/>
      <c r="I789" s="464"/>
      <c r="J789" s="417"/>
      <c r="K789" s="418"/>
      <c r="L789" s="418"/>
      <c r="M789" s="418"/>
      <c r="N789" s="418"/>
      <c r="O789" s="420"/>
      <c r="P789" s="421"/>
      <c r="Q789" s="421"/>
      <c r="R789" s="421"/>
      <c r="S789" s="421"/>
      <c r="T789" s="421"/>
      <c r="U789" s="421"/>
      <c r="V789" s="421"/>
      <c r="W789" s="421"/>
      <c r="X789" s="421"/>
      <c r="Y789" s="421"/>
      <c r="Z789" s="421"/>
      <c r="AA789" s="421"/>
      <c r="AB789" s="421"/>
      <c r="AC789" s="421"/>
      <c r="AD789" s="421"/>
      <c r="AE789" s="421"/>
      <c r="AF789" s="421"/>
    </row>
    <row r="790" ht="15.75" customHeight="1">
      <c r="A790" s="457"/>
      <c r="B790" s="458"/>
      <c r="C790" s="466"/>
      <c r="D790" s="467"/>
      <c r="E790" s="468"/>
      <c r="F790" s="465"/>
      <c r="G790" s="465"/>
      <c r="H790" s="465"/>
      <c r="I790" s="464"/>
      <c r="J790" s="417"/>
      <c r="K790" s="418"/>
      <c r="L790" s="418"/>
      <c r="M790" s="418"/>
      <c r="N790" s="418"/>
      <c r="O790" s="420"/>
      <c r="P790" s="421"/>
      <c r="Q790" s="421"/>
      <c r="R790" s="421"/>
      <c r="S790" s="421"/>
      <c r="T790" s="421"/>
      <c r="U790" s="421"/>
      <c r="V790" s="421"/>
      <c r="W790" s="421"/>
      <c r="X790" s="421"/>
      <c r="Y790" s="421"/>
      <c r="Z790" s="421"/>
      <c r="AA790" s="421"/>
      <c r="AB790" s="421"/>
      <c r="AC790" s="421"/>
      <c r="AD790" s="421"/>
      <c r="AE790" s="421"/>
      <c r="AF790" s="421"/>
    </row>
    <row r="791" ht="15.75" customHeight="1">
      <c r="A791" s="457"/>
      <c r="B791" s="458"/>
      <c r="C791" s="466"/>
      <c r="D791" s="467"/>
      <c r="E791" s="468"/>
      <c r="F791" s="465"/>
      <c r="G791" s="465"/>
      <c r="H791" s="465"/>
      <c r="I791" s="464"/>
      <c r="J791" s="417"/>
      <c r="K791" s="418"/>
      <c r="L791" s="418"/>
      <c r="M791" s="418"/>
      <c r="N791" s="418"/>
      <c r="O791" s="420"/>
      <c r="P791" s="421"/>
      <c r="Q791" s="421"/>
      <c r="R791" s="421"/>
      <c r="S791" s="421"/>
      <c r="T791" s="421"/>
      <c r="U791" s="421"/>
      <c r="V791" s="421"/>
      <c r="W791" s="421"/>
      <c r="X791" s="421"/>
      <c r="Y791" s="421"/>
      <c r="Z791" s="421"/>
      <c r="AA791" s="421"/>
      <c r="AB791" s="421"/>
      <c r="AC791" s="421"/>
      <c r="AD791" s="421"/>
      <c r="AE791" s="421"/>
      <c r="AF791" s="421"/>
    </row>
    <row r="792" ht="15.75" customHeight="1">
      <c r="A792" s="457"/>
      <c r="B792" s="458"/>
      <c r="C792" s="466"/>
      <c r="D792" s="467"/>
      <c r="E792" s="468"/>
      <c r="F792" s="465"/>
      <c r="G792" s="465"/>
      <c r="H792" s="465"/>
      <c r="I792" s="464"/>
      <c r="J792" s="417"/>
      <c r="K792" s="418"/>
      <c r="L792" s="418"/>
      <c r="M792" s="418"/>
      <c r="N792" s="418"/>
      <c r="O792" s="420"/>
      <c r="P792" s="421"/>
      <c r="Q792" s="421"/>
      <c r="R792" s="421"/>
      <c r="S792" s="421"/>
      <c r="T792" s="421"/>
      <c r="U792" s="421"/>
      <c r="V792" s="421"/>
      <c r="W792" s="421"/>
      <c r="X792" s="421"/>
      <c r="Y792" s="421"/>
      <c r="Z792" s="421"/>
      <c r="AA792" s="421"/>
      <c r="AB792" s="421"/>
      <c r="AC792" s="421"/>
      <c r="AD792" s="421"/>
      <c r="AE792" s="421"/>
      <c r="AF792" s="421"/>
    </row>
    <row r="793" ht="15.75" customHeight="1">
      <c r="A793" s="457"/>
      <c r="B793" s="458"/>
      <c r="C793" s="466"/>
      <c r="D793" s="467"/>
      <c r="E793" s="468"/>
      <c r="F793" s="465"/>
      <c r="G793" s="465"/>
      <c r="H793" s="465"/>
      <c r="I793" s="464"/>
      <c r="J793" s="417"/>
      <c r="K793" s="418"/>
      <c r="L793" s="418"/>
      <c r="M793" s="418"/>
      <c r="N793" s="418"/>
      <c r="O793" s="420"/>
      <c r="P793" s="421"/>
      <c r="Q793" s="421"/>
      <c r="R793" s="421"/>
      <c r="S793" s="421"/>
      <c r="T793" s="421"/>
      <c r="U793" s="421"/>
      <c r="V793" s="421"/>
      <c r="W793" s="421"/>
      <c r="X793" s="421"/>
      <c r="Y793" s="421"/>
      <c r="Z793" s="421"/>
      <c r="AA793" s="421"/>
      <c r="AB793" s="421"/>
      <c r="AC793" s="421"/>
      <c r="AD793" s="421"/>
      <c r="AE793" s="421"/>
      <c r="AF793" s="421"/>
    </row>
    <row r="794" ht="15.75" customHeight="1">
      <c r="A794" s="457"/>
      <c r="B794" s="458"/>
      <c r="C794" s="466"/>
      <c r="D794" s="467"/>
      <c r="E794" s="468"/>
      <c r="F794" s="465"/>
      <c r="G794" s="465"/>
      <c r="H794" s="465"/>
      <c r="I794" s="464"/>
      <c r="J794" s="417"/>
      <c r="K794" s="418"/>
      <c r="L794" s="418"/>
      <c r="M794" s="418"/>
      <c r="N794" s="418"/>
      <c r="O794" s="420"/>
      <c r="P794" s="421"/>
      <c r="Q794" s="421"/>
      <c r="R794" s="421"/>
      <c r="S794" s="421"/>
      <c r="T794" s="421"/>
      <c r="U794" s="421"/>
      <c r="V794" s="421"/>
      <c r="W794" s="421"/>
      <c r="X794" s="421"/>
      <c r="Y794" s="421"/>
      <c r="Z794" s="421"/>
      <c r="AA794" s="421"/>
      <c r="AB794" s="421"/>
      <c r="AC794" s="421"/>
      <c r="AD794" s="421"/>
      <c r="AE794" s="421"/>
      <c r="AF794" s="421"/>
    </row>
    <row r="795" ht="15.75" customHeight="1">
      <c r="A795" s="457"/>
      <c r="B795" s="458"/>
      <c r="C795" s="466"/>
      <c r="D795" s="467"/>
      <c r="E795" s="468"/>
      <c r="F795" s="465"/>
      <c r="G795" s="465"/>
      <c r="H795" s="465"/>
      <c r="I795" s="464"/>
      <c r="J795" s="417"/>
      <c r="K795" s="418"/>
      <c r="L795" s="418"/>
      <c r="M795" s="418"/>
      <c r="N795" s="418"/>
      <c r="O795" s="420"/>
      <c r="P795" s="421"/>
      <c r="Q795" s="421"/>
      <c r="R795" s="421"/>
      <c r="S795" s="421"/>
      <c r="T795" s="421"/>
      <c r="U795" s="421"/>
      <c r="V795" s="421"/>
      <c r="W795" s="421"/>
      <c r="X795" s="421"/>
      <c r="Y795" s="421"/>
      <c r="Z795" s="421"/>
      <c r="AA795" s="421"/>
      <c r="AB795" s="421"/>
      <c r="AC795" s="421"/>
      <c r="AD795" s="421"/>
      <c r="AE795" s="421"/>
      <c r="AF795" s="421"/>
    </row>
    <row r="796" ht="15.75" customHeight="1">
      <c r="A796" s="457"/>
      <c r="B796" s="458"/>
      <c r="C796" s="466"/>
      <c r="D796" s="467"/>
      <c r="E796" s="468"/>
      <c r="F796" s="465"/>
      <c r="G796" s="465"/>
      <c r="H796" s="465"/>
      <c r="I796" s="464"/>
      <c r="J796" s="417"/>
      <c r="K796" s="418"/>
      <c r="L796" s="418"/>
      <c r="M796" s="418"/>
      <c r="N796" s="418"/>
      <c r="O796" s="420"/>
      <c r="P796" s="421"/>
      <c r="Q796" s="421"/>
      <c r="R796" s="421"/>
      <c r="S796" s="421"/>
      <c r="T796" s="421"/>
      <c r="U796" s="421"/>
      <c r="V796" s="421"/>
      <c r="W796" s="421"/>
      <c r="X796" s="421"/>
      <c r="Y796" s="421"/>
      <c r="Z796" s="421"/>
      <c r="AA796" s="421"/>
      <c r="AB796" s="421"/>
      <c r="AC796" s="421"/>
      <c r="AD796" s="421"/>
      <c r="AE796" s="421"/>
      <c r="AF796" s="421"/>
    </row>
    <row r="797" ht="15.75" customHeight="1">
      <c r="A797" s="457"/>
      <c r="B797" s="458"/>
      <c r="C797" s="466"/>
      <c r="D797" s="467"/>
      <c r="E797" s="468"/>
      <c r="F797" s="465"/>
      <c r="G797" s="465"/>
      <c r="H797" s="465"/>
      <c r="I797" s="464"/>
      <c r="J797" s="417"/>
      <c r="K797" s="418"/>
      <c r="L797" s="418"/>
      <c r="M797" s="418"/>
      <c r="N797" s="418"/>
      <c r="O797" s="420"/>
      <c r="P797" s="421"/>
      <c r="Q797" s="421"/>
      <c r="R797" s="421"/>
      <c r="S797" s="421"/>
      <c r="T797" s="421"/>
      <c r="U797" s="421"/>
      <c r="V797" s="421"/>
      <c r="W797" s="421"/>
      <c r="X797" s="421"/>
      <c r="Y797" s="421"/>
      <c r="Z797" s="421"/>
      <c r="AA797" s="421"/>
      <c r="AB797" s="421"/>
      <c r="AC797" s="421"/>
      <c r="AD797" s="421"/>
      <c r="AE797" s="421"/>
      <c r="AF797" s="421"/>
    </row>
    <row r="798" ht="15.75" customHeight="1">
      <c r="A798" s="457"/>
      <c r="B798" s="458"/>
      <c r="C798" s="466"/>
      <c r="D798" s="467"/>
      <c r="E798" s="468"/>
      <c r="F798" s="465"/>
      <c r="G798" s="465"/>
      <c r="H798" s="465"/>
      <c r="I798" s="464"/>
      <c r="J798" s="417"/>
      <c r="K798" s="418"/>
      <c r="L798" s="418"/>
      <c r="M798" s="418"/>
      <c r="N798" s="418"/>
      <c r="O798" s="420"/>
      <c r="P798" s="421"/>
      <c r="Q798" s="421"/>
      <c r="R798" s="421"/>
      <c r="S798" s="421"/>
      <c r="T798" s="421"/>
      <c r="U798" s="421"/>
      <c r="V798" s="421"/>
      <c r="W798" s="421"/>
      <c r="X798" s="421"/>
      <c r="Y798" s="421"/>
      <c r="Z798" s="421"/>
      <c r="AA798" s="421"/>
      <c r="AB798" s="421"/>
      <c r="AC798" s="421"/>
      <c r="AD798" s="421"/>
      <c r="AE798" s="421"/>
      <c r="AF798" s="421"/>
    </row>
    <row r="799" ht="15.75" customHeight="1">
      <c r="A799" s="457"/>
      <c r="B799" s="458"/>
      <c r="C799" s="466"/>
      <c r="D799" s="467"/>
      <c r="E799" s="468"/>
      <c r="F799" s="465"/>
      <c r="G799" s="465"/>
      <c r="H799" s="465"/>
      <c r="I799" s="464"/>
      <c r="J799" s="417"/>
      <c r="K799" s="418"/>
      <c r="L799" s="418"/>
      <c r="M799" s="418"/>
      <c r="N799" s="418"/>
      <c r="O799" s="420"/>
      <c r="P799" s="421"/>
      <c r="Q799" s="421"/>
      <c r="R799" s="421"/>
      <c r="S799" s="421"/>
      <c r="T799" s="421"/>
      <c r="U799" s="421"/>
      <c r="V799" s="421"/>
      <c r="W799" s="421"/>
      <c r="X799" s="421"/>
      <c r="Y799" s="421"/>
      <c r="Z799" s="421"/>
      <c r="AA799" s="421"/>
      <c r="AB799" s="421"/>
      <c r="AC799" s="421"/>
      <c r="AD799" s="421"/>
      <c r="AE799" s="421"/>
      <c r="AF799" s="421"/>
    </row>
    <row r="800" ht="15.75" customHeight="1">
      <c r="A800" s="457"/>
      <c r="B800" s="458"/>
      <c r="C800" s="466"/>
      <c r="D800" s="467"/>
      <c r="E800" s="468"/>
      <c r="F800" s="465"/>
      <c r="G800" s="465"/>
      <c r="H800" s="465"/>
      <c r="I800" s="464"/>
      <c r="J800" s="417"/>
      <c r="K800" s="418"/>
      <c r="L800" s="418"/>
      <c r="M800" s="418"/>
      <c r="N800" s="418"/>
      <c r="O800" s="420"/>
      <c r="P800" s="421"/>
      <c r="Q800" s="421"/>
      <c r="R800" s="421"/>
      <c r="S800" s="421"/>
      <c r="T800" s="421"/>
      <c r="U800" s="421"/>
      <c r="V800" s="421"/>
      <c r="W800" s="421"/>
      <c r="X800" s="421"/>
      <c r="Y800" s="421"/>
      <c r="Z800" s="421"/>
      <c r="AA800" s="421"/>
      <c r="AB800" s="421"/>
      <c r="AC800" s="421"/>
      <c r="AD800" s="421"/>
      <c r="AE800" s="421"/>
      <c r="AF800" s="421"/>
    </row>
    <row r="801" ht="15.75" customHeight="1">
      <c r="A801" s="457"/>
      <c r="B801" s="458"/>
      <c r="C801" s="466"/>
      <c r="D801" s="467"/>
      <c r="E801" s="468"/>
      <c r="F801" s="465"/>
      <c r="G801" s="465"/>
      <c r="H801" s="465"/>
      <c r="I801" s="464"/>
      <c r="J801" s="417"/>
      <c r="K801" s="418"/>
      <c r="L801" s="418"/>
      <c r="M801" s="418"/>
      <c r="N801" s="418"/>
      <c r="O801" s="420"/>
      <c r="P801" s="421"/>
      <c r="Q801" s="421"/>
      <c r="R801" s="421"/>
      <c r="S801" s="421"/>
      <c r="T801" s="421"/>
      <c r="U801" s="421"/>
      <c r="V801" s="421"/>
      <c r="W801" s="421"/>
      <c r="X801" s="421"/>
      <c r="Y801" s="421"/>
      <c r="Z801" s="421"/>
      <c r="AA801" s="421"/>
      <c r="AB801" s="421"/>
      <c r="AC801" s="421"/>
      <c r="AD801" s="421"/>
      <c r="AE801" s="421"/>
      <c r="AF801" s="421"/>
    </row>
    <row r="802" ht="15.75" customHeight="1">
      <c r="A802" s="457"/>
      <c r="B802" s="458"/>
      <c r="C802" s="466"/>
      <c r="D802" s="467"/>
      <c r="E802" s="468"/>
      <c r="F802" s="465"/>
      <c r="G802" s="465"/>
      <c r="H802" s="465"/>
      <c r="I802" s="464"/>
      <c r="J802" s="417"/>
      <c r="K802" s="418"/>
      <c r="L802" s="418"/>
      <c r="M802" s="418"/>
      <c r="N802" s="418"/>
      <c r="O802" s="420"/>
      <c r="P802" s="421"/>
      <c r="Q802" s="421"/>
      <c r="R802" s="421"/>
      <c r="S802" s="421"/>
      <c r="T802" s="421"/>
      <c r="U802" s="421"/>
      <c r="V802" s="421"/>
      <c r="W802" s="421"/>
      <c r="X802" s="421"/>
      <c r="Y802" s="421"/>
      <c r="Z802" s="421"/>
      <c r="AA802" s="421"/>
      <c r="AB802" s="421"/>
      <c r="AC802" s="421"/>
      <c r="AD802" s="421"/>
      <c r="AE802" s="421"/>
      <c r="AF802" s="421"/>
    </row>
    <row r="803" ht="15.75" customHeight="1">
      <c r="A803" s="457"/>
      <c r="B803" s="458"/>
      <c r="C803" s="466"/>
      <c r="D803" s="467"/>
      <c r="E803" s="468"/>
      <c r="F803" s="465"/>
      <c r="G803" s="465"/>
      <c r="H803" s="465"/>
      <c r="I803" s="464"/>
      <c r="J803" s="417"/>
      <c r="K803" s="418"/>
      <c r="L803" s="418"/>
      <c r="M803" s="418"/>
      <c r="N803" s="418"/>
      <c r="O803" s="420"/>
      <c r="P803" s="421"/>
      <c r="Q803" s="421"/>
      <c r="R803" s="421"/>
      <c r="S803" s="421"/>
      <c r="T803" s="421"/>
      <c r="U803" s="421"/>
      <c r="V803" s="421"/>
      <c r="W803" s="421"/>
      <c r="X803" s="421"/>
      <c r="Y803" s="421"/>
      <c r="Z803" s="421"/>
      <c r="AA803" s="421"/>
      <c r="AB803" s="421"/>
      <c r="AC803" s="421"/>
      <c r="AD803" s="421"/>
      <c r="AE803" s="421"/>
      <c r="AF803" s="421"/>
    </row>
    <row r="804" ht="15.75" customHeight="1">
      <c r="A804" s="457"/>
      <c r="B804" s="458"/>
      <c r="C804" s="466"/>
      <c r="D804" s="467"/>
      <c r="E804" s="468"/>
      <c r="F804" s="465"/>
      <c r="G804" s="465"/>
      <c r="H804" s="465"/>
      <c r="I804" s="464"/>
      <c r="J804" s="417"/>
      <c r="K804" s="418"/>
      <c r="L804" s="418"/>
      <c r="M804" s="418"/>
      <c r="N804" s="418"/>
      <c r="O804" s="420"/>
      <c r="P804" s="421"/>
      <c r="Q804" s="421"/>
      <c r="R804" s="421"/>
      <c r="S804" s="421"/>
      <c r="T804" s="421"/>
      <c r="U804" s="421"/>
      <c r="V804" s="421"/>
      <c r="W804" s="421"/>
      <c r="X804" s="421"/>
      <c r="Y804" s="421"/>
      <c r="Z804" s="421"/>
      <c r="AA804" s="421"/>
      <c r="AB804" s="421"/>
      <c r="AC804" s="421"/>
      <c r="AD804" s="421"/>
      <c r="AE804" s="421"/>
      <c r="AF804" s="421"/>
    </row>
    <row r="805" ht="15.75" customHeight="1">
      <c r="A805" s="457"/>
      <c r="B805" s="458"/>
      <c r="C805" s="466"/>
      <c r="D805" s="467"/>
      <c r="E805" s="468"/>
      <c r="F805" s="465"/>
      <c r="G805" s="465"/>
      <c r="H805" s="465"/>
      <c r="I805" s="464"/>
      <c r="J805" s="417"/>
      <c r="K805" s="418"/>
      <c r="L805" s="418"/>
      <c r="M805" s="418"/>
      <c r="N805" s="418"/>
      <c r="O805" s="420"/>
      <c r="P805" s="421"/>
      <c r="Q805" s="421"/>
      <c r="R805" s="421"/>
      <c r="S805" s="421"/>
      <c r="T805" s="421"/>
      <c r="U805" s="421"/>
      <c r="V805" s="421"/>
      <c r="W805" s="421"/>
      <c r="X805" s="421"/>
      <c r="Y805" s="421"/>
      <c r="Z805" s="421"/>
      <c r="AA805" s="421"/>
      <c r="AB805" s="421"/>
      <c r="AC805" s="421"/>
      <c r="AD805" s="421"/>
      <c r="AE805" s="421"/>
      <c r="AF805" s="421"/>
    </row>
    <row r="806" ht="15.75" customHeight="1">
      <c r="A806" s="457"/>
      <c r="B806" s="458"/>
      <c r="C806" s="466"/>
      <c r="D806" s="467"/>
      <c r="E806" s="468"/>
      <c r="F806" s="465"/>
      <c r="G806" s="465"/>
      <c r="H806" s="465"/>
      <c r="I806" s="464"/>
      <c r="J806" s="417"/>
      <c r="K806" s="418"/>
      <c r="L806" s="418"/>
      <c r="M806" s="418"/>
      <c r="N806" s="418"/>
      <c r="O806" s="420"/>
      <c r="P806" s="421"/>
      <c r="Q806" s="421"/>
      <c r="R806" s="421"/>
      <c r="S806" s="421"/>
      <c r="T806" s="421"/>
      <c r="U806" s="421"/>
      <c r="V806" s="421"/>
      <c r="W806" s="421"/>
      <c r="X806" s="421"/>
      <c r="Y806" s="421"/>
      <c r="Z806" s="421"/>
      <c r="AA806" s="421"/>
      <c r="AB806" s="421"/>
      <c r="AC806" s="421"/>
      <c r="AD806" s="421"/>
      <c r="AE806" s="421"/>
      <c r="AF806" s="421"/>
    </row>
    <row r="807" ht="15.75" customHeight="1">
      <c r="A807" s="457"/>
      <c r="B807" s="458"/>
      <c r="C807" s="466"/>
      <c r="D807" s="467"/>
      <c r="E807" s="468"/>
      <c r="F807" s="465"/>
      <c r="G807" s="465"/>
      <c r="H807" s="465"/>
      <c r="I807" s="464"/>
      <c r="J807" s="417"/>
      <c r="K807" s="418"/>
      <c r="L807" s="418"/>
      <c r="M807" s="418"/>
      <c r="N807" s="418"/>
      <c r="O807" s="420"/>
      <c r="P807" s="421"/>
      <c r="Q807" s="421"/>
      <c r="R807" s="421"/>
      <c r="S807" s="421"/>
      <c r="T807" s="421"/>
      <c r="U807" s="421"/>
      <c r="V807" s="421"/>
      <c r="W807" s="421"/>
      <c r="X807" s="421"/>
      <c r="Y807" s="421"/>
      <c r="Z807" s="421"/>
      <c r="AA807" s="421"/>
      <c r="AB807" s="421"/>
      <c r="AC807" s="421"/>
      <c r="AD807" s="421"/>
      <c r="AE807" s="421"/>
      <c r="AF807" s="421"/>
    </row>
    <row r="808" ht="15.75" customHeight="1">
      <c r="A808" s="457"/>
      <c r="B808" s="458"/>
      <c r="C808" s="466"/>
      <c r="D808" s="467"/>
      <c r="E808" s="468"/>
      <c r="F808" s="465"/>
      <c r="G808" s="465"/>
      <c r="H808" s="465"/>
      <c r="I808" s="464"/>
      <c r="J808" s="417"/>
      <c r="K808" s="418"/>
      <c r="L808" s="418"/>
      <c r="M808" s="418"/>
      <c r="N808" s="418"/>
      <c r="O808" s="420"/>
      <c r="P808" s="421"/>
      <c r="Q808" s="421"/>
      <c r="R808" s="421"/>
      <c r="S808" s="421"/>
      <c r="T808" s="421"/>
      <c r="U808" s="421"/>
      <c r="V808" s="421"/>
      <c r="W808" s="421"/>
      <c r="X808" s="421"/>
      <c r="Y808" s="421"/>
      <c r="Z808" s="421"/>
      <c r="AA808" s="421"/>
      <c r="AB808" s="421"/>
      <c r="AC808" s="421"/>
      <c r="AD808" s="421"/>
      <c r="AE808" s="421"/>
      <c r="AF808" s="421"/>
    </row>
    <row r="809" ht="15.75" customHeight="1">
      <c r="A809" s="457"/>
      <c r="B809" s="458"/>
      <c r="C809" s="466"/>
      <c r="D809" s="467"/>
      <c r="E809" s="468"/>
      <c r="F809" s="465"/>
      <c r="G809" s="465"/>
      <c r="H809" s="465"/>
      <c r="I809" s="464"/>
      <c r="J809" s="417"/>
      <c r="K809" s="418"/>
      <c r="L809" s="418"/>
      <c r="M809" s="418"/>
      <c r="N809" s="418"/>
      <c r="O809" s="420"/>
      <c r="P809" s="421"/>
      <c r="Q809" s="421"/>
      <c r="R809" s="421"/>
      <c r="S809" s="421"/>
      <c r="T809" s="421"/>
      <c r="U809" s="421"/>
      <c r="V809" s="421"/>
      <c r="W809" s="421"/>
      <c r="X809" s="421"/>
      <c r="Y809" s="421"/>
      <c r="Z809" s="421"/>
      <c r="AA809" s="421"/>
      <c r="AB809" s="421"/>
      <c r="AC809" s="421"/>
      <c r="AD809" s="421"/>
      <c r="AE809" s="421"/>
      <c r="AF809" s="421"/>
    </row>
    <row r="810" ht="15.75" customHeight="1">
      <c r="A810" s="457"/>
      <c r="B810" s="458"/>
      <c r="C810" s="466"/>
      <c r="D810" s="467"/>
      <c r="E810" s="468"/>
      <c r="F810" s="465"/>
      <c r="G810" s="465"/>
      <c r="H810" s="465"/>
      <c r="I810" s="464"/>
      <c r="J810" s="417"/>
      <c r="K810" s="418"/>
      <c r="L810" s="418"/>
      <c r="M810" s="418"/>
      <c r="N810" s="418"/>
      <c r="O810" s="420"/>
      <c r="P810" s="421"/>
      <c r="Q810" s="421"/>
      <c r="R810" s="421"/>
      <c r="S810" s="421"/>
      <c r="T810" s="421"/>
      <c r="U810" s="421"/>
      <c r="V810" s="421"/>
      <c r="W810" s="421"/>
      <c r="X810" s="421"/>
      <c r="Y810" s="421"/>
      <c r="Z810" s="421"/>
      <c r="AA810" s="421"/>
      <c r="AB810" s="421"/>
      <c r="AC810" s="421"/>
      <c r="AD810" s="421"/>
      <c r="AE810" s="421"/>
      <c r="AF810" s="421"/>
    </row>
    <row r="811" ht="15.75" customHeight="1">
      <c r="A811" s="457"/>
      <c r="B811" s="458"/>
      <c r="C811" s="466"/>
      <c r="D811" s="467"/>
      <c r="E811" s="468"/>
      <c r="F811" s="465"/>
      <c r="G811" s="465"/>
      <c r="H811" s="465"/>
      <c r="I811" s="464"/>
      <c r="J811" s="417"/>
      <c r="K811" s="418"/>
      <c r="L811" s="418"/>
      <c r="M811" s="418"/>
      <c r="N811" s="418"/>
      <c r="O811" s="420"/>
      <c r="P811" s="421"/>
      <c r="Q811" s="421"/>
      <c r="R811" s="421"/>
      <c r="S811" s="421"/>
      <c r="T811" s="421"/>
      <c r="U811" s="421"/>
      <c r="V811" s="421"/>
      <c r="W811" s="421"/>
      <c r="X811" s="421"/>
      <c r="Y811" s="421"/>
      <c r="Z811" s="421"/>
      <c r="AA811" s="421"/>
      <c r="AB811" s="421"/>
      <c r="AC811" s="421"/>
      <c r="AD811" s="421"/>
      <c r="AE811" s="421"/>
      <c r="AF811" s="421"/>
    </row>
    <row r="812" ht="15.75" customHeight="1">
      <c r="A812" s="457"/>
      <c r="B812" s="458"/>
      <c r="C812" s="466"/>
      <c r="D812" s="467"/>
      <c r="E812" s="468"/>
      <c r="F812" s="465"/>
      <c r="G812" s="465"/>
      <c r="H812" s="465"/>
      <c r="I812" s="464"/>
      <c r="J812" s="417"/>
      <c r="K812" s="418"/>
      <c r="L812" s="418"/>
      <c r="M812" s="418"/>
      <c r="N812" s="418"/>
      <c r="O812" s="420"/>
      <c r="P812" s="421"/>
      <c r="Q812" s="421"/>
      <c r="R812" s="421"/>
      <c r="S812" s="421"/>
      <c r="T812" s="421"/>
      <c r="U812" s="421"/>
      <c r="V812" s="421"/>
      <c r="W812" s="421"/>
      <c r="X812" s="421"/>
      <c r="Y812" s="421"/>
      <c r="Z812" s="421"/>
      <c r="AA812" s="421"/>
      <c r="AB812" s="421"/>
      <c r="AC812" s="421"/>
      <c r="AD812" s="421"/>
      <c r="AE812" s="421"/>
      <c r="AF812" s="421"/>
    </row>
    <row r="813" ht="15.75" customHeight="1">
      <c r="A813" s="457"/>
      <c r="B813" s="458"/>
      <c r="C813" s="466"/>
      <c r="D813" s="467"/>
      <c r="E813" s="468"/>
      <c r="F813" s="465"/>
      <c r="G813" s="465"/>
      <c r="H813" s="465"/>
      <c r="I813" s="464"/>
      <c r="J813" s="417"/>
      <c r="K813" s="418"/>
      <c r="L813" s="418"/>
      <c r="M813" s="418"/>
      <c r="N813" s="418"/>
      <c r="O813" s="420"/>
      <c r="P813" s="421"/>
      <c r="Q813" s="421"/>
      <c r="R813" s="421"/>
      <c r="S813" s="421"/>
      <c r="T813" s="421"/>
      <c r="U813" s="421"/>
      <c r="V813" s="421"/>
      <c r="W813" s="421"/>
      <c r="X813" s="421"/>
      <c r="Y813" s="421"/>
      <c r="Z813" s="421"/>
      <c r="AA813" s="421"/>
      <c r="AB813" s="421"/>
      <c r="AC813" s="421"/>
      <c r="AD813" s="421"/>
      <c r="AE813" s="421"/>
      <c r="AF813" s="421"/>
    </row>
    <row r="814" ht="15.75" customHeight="1">
      <c r="A814" s="457"/>
      <c r="B814" s="458"/>
      <c r="C814" s="466"/>
      <c r="D814" s="467"/>
      <c r="E814" s="468"/>
      <c r="F814" s="465"/>
      <c r="G814" s="465"/>
      <c r="H814" s="465"/>
      <c r="I814" s="464"/>
      <c r="J814" s="417"/>
      <c r="K814" s="418"/>
      <c r="L814" s="418"/>
      <c r="M814" s="418"/>
      <c r="N814" s="418"/>
      <c r="O814" s="420"/>
      <c r="P814" s="421"/>
      <c r="Q814" s="421"/>
      <c r="R814" s="421"/>
      <c r="S814" s="421"/>
      <c r="T814" s="421"/>
      <c r="U814" s="421"/>
      <c r="V814" s="421"/>
      <c r="W814" s="421"/>
      <c r="X814" s="421"/>
      <c r="Y814" s="421"/>
      <c r="Z814" s="421"/>
      <c r="AA814" s="421"/>
      <c r="AB814" s="421"/>
      <c r="AC814" s="421"/>
      <c r="AD814" s="421"/>
      <c r="AE814" s="421"/>
      <c r="AF814" s="421"/>
    </row>
    <row r="815" ht="15.75" customHeight="1">
      <c r="A815" s="457"/>
      <c r="B815" s="458"/>
      <c r="C815" s="466"/>
      <c r="D815" s="467"/>
      <c r="E815" s="468"/>
      <c r="F815" s="465"/>
      <c r="G815" s="465"/>
      <c r="H815" s="465"/>
      <c r="I815" s="464"/>
      <c r="J815" s="417"/>
      <c r="K815" s="418"/>
      <c r="L815" s="418"/>
      <c r="M815" s="418"/>
      <c r="N815" s="418"/>
      <c r="O815" s="420"/>
      <c r="P815" s="421"/>
      <c r="Q815" s="421"/>
      <c r="R815" s="421"/>
      <c r="S815" s="421"/>
      <c r="T815" s="421"/>
      <c r="U815" s="421"/>
      <c r="V815" s="421"/>
      <c r="W815" s="421"/>
      <c r="X815" s="421"/>
      <c r="Y815" s="421"/>
      <c r="Z815" s="421"/>
      <c r="AA815" s="421"/>
      <c r="AB815" s="421"/>
      <c r="AC815" s="421"/>
      <c r="AD815" s="421"/>
      <c r="AE815" s="421"/>
      <c r="AF815" s="421"/>
    </row>
    <row r="816" ht="15.75" customHeight="1">
      <c r="A816" s="457"/>
      <c r="B816" s="458"/>
      <c r="C816" s="466"/>
      <c r="D816" s="467"/>
      <c r="E816" s="468"/>
      <c r="F816" s="465"/>
      <c r="G816" s="465"/>
      <c r="H816" s="465"/>
      <c r="I816" s="464"/>
      <c r="J816" s="417"/>
      <c r="K816" s="418"/>
      <c r="L816" s="418"/>
      <c r="M816" s="418"/>
      <c r="N816" s="418"/>
      <c r="O816" s="420"/>
      <c r="P816" s="421"/>
      <c r="Q816" s="421"/>
      <c r="R816" s="421"/>
      <c r="S816" s="421"/>
      <c r="T816" s="421"/>
      <c r="U816" s="421"/>
      <c r="V816" s="421"/>
      <c r="W816" s="421"/>
      <c r="X816" s="421"/>
      <c r="Y816" s="421"/>
      <c r="Z816" s="421"/>
      <c r="AA816" s="421"/>
      <c r="AB816" s="421"/>
      <c r="AC816" s="421"/>
      <c r="AD816" s="421"/>
      <c r="AE816" s="421"/>
      <c r="AF816" s="421"/>
    </row>
    <row r="817" ht="15.75" customHeight="1">
      <c r="A817" s="457"/>
      <c r="B817" s="458"/>
      <c r="C817" s="466"/>
      <c r="D817" s="467"/>
      <c r="E817" s="468"/>
      <c r="F817" s="465"/>
      <c r="G817" s="465"/>
      <c r="H817" s="465"/>
      <c r="I817" s="464"/>
      <c r="J817" s="417"/>
      <c r="K817" s="418"/>
      <c r="L817" s="418"/>
      <c r="M817" s="418"/>
      <c r="N817" s="418"/>
      <c r="O817" s="420"/>
      <c r="P817" s="421"/>
      <c r="Q817" s="421"/>
      <c r="R817" s="421"/>
      <c r="S817" s="421"/>
      <c r="T817" s="421"/>
      <c r="U817" s="421"/>
      <c r="V817" s="421"/>
      <c r="W817" s="421"/>
      <c r="X817" s="421"/>
      <c r="Y817" s="421"/>
      <c r="Z817" s="421"/>
      <c r="AA817" s="421"/>
      <c r="AB817" s="421"/>
      <c r="AC817" s="421"/>
      <c r="AD817" s="421"/>
      <c r="AE817" s="421"/>
      <c r="AF817" s="421"/>
    </row>
    <row r="818" ht="15.75" customHeight="1">
      <c r="A818" s="457"/>
      <c r="B818" s="458"/>
      <c r="C818" s="466"/>
      <c r="D818" s="467"/>
      <c r="E818" s="468"/>
      <c r="F818" s="465"/>
      <c r="G818" s="465"/>
      <c r="H818" s="465"/>
      <c r="I818" s="464"/>
      <c r="J818" s="417"/>
      <c r="K818" s="418"/>
      <c r="L818" s="418"/>
      <c r="M818" s="418"/>
      <c r="N818" s="418"/>
      <c r="O818" s="420"/>
      <c r="P818" s="421"/>
      <c r="Q818" s="421"/>
      <c r="R818" s="421"/>
      <c r="S818" s="421"/>
      <c r="T818" s="421"/>
      <c r="U818" s="421"/>
      <c r="V818" s="421"/>
      <c r="W818" s="421"/>
      <c r="X818" s="421"/>
      <c r="Y818" s="421"/>
      <c r="Z818" s="421"/>
      <c r="AA818" s="421"/>
      <c r="AB818" s="421"/>
      <c r="AC818" s="421"/>
      <c r="AD818" s="421"/>
      <c r="AE818" s="421"/>
      <c r="AF818" s="421"/>
    </row>
    <row r="819" ht="15.75" customHeight="1">
      <c r="A819" s="457"/>
      <c r="B819" s="458"/>
      <c r="C819" s="466"/>
      <c r="D819" s="467"/>
      <c r="E819" s="468"/>
      <c r="F819" s="465"/>
      <c r="G819" s="465"/>
      <c r="H819" s="465"/>
      <c r="I819" s="464"/>
      <c r="J819" s="417"/>
      <c r="K819" s="418"/>
      <c r="L819" s="418"/>
      <c r="M819" s="418"/>
      <c r="N819" s="418"/>
      <c r="O819" s="420"/>
      <c r="P819" s="421"/>
      <c r="Q819" s="421"/>
      <c r="R819" s="421"/>
      <c r="S819" s="421"/>
      <c r="T819" s="421"/>
      <c r="U819" s="421"/>
      <c r="V819" s="421"/>
      <c r="W819" s="421"/>
      <c r="X819" s="421"/>
      <c r="Y819" s="421"/>
      <c r="Z819" s="421"/>
      <c r="AA819" s="421"/>
      <c r="AB819" s="421"/>
      <c r="AC819" s="421"/>
      <c r="AD819" s="421"/>
      <c r="AE819" s="421"/>
      <c r="AF819" s="421"/>
    </row>
    <row r="820" ht="15.75" customHeight="1">
      <c r="A820" s="457"/>
      <c r="B820" s="458"/>
      <c r="C820" s="466"/>
      <c r="D820" s="467"/>
      <c r="E820" s="468"/>
      <c r="F820" s="465"/>
      <c r="G820" s="465"/>
      <c r="H820" s="465"/>
      <c r="I820" s="464"/>
      <c r="J820" s="417"/>
      <c r="K820" s="418"/>
      <c r="L820" s="418"/>
      <c r="M820" s="418"/>
      <c r="N820" s="418"/>
      <c r="O820" s="420"/>
      <c r="P820" s="421"/>
      <c r="Q820" s="421"/>
      <c r="R820" s="421"/>
      <c r="S820" s="421"/>
      <c r="T820" s="421"/>
      <c r="U820" s="421"/>
      <c r="V820" s="421"/>
      <c r="W820" s="421"/>
      <c r="X820" s="421"/>
      <c r="Y820" s="421"/>
      <c r="Z820" s="421"/>
      <c r="AA820" s="421"/>
      <c r="AB820" s="421"/>
      <c r="AC820" s="421"/>
      <c r="AD820" s="421"/>
      <c r="AE820" s="421"/>
      <c r="AF820" s="421"/>
    </row>
    <row r="821" ht="15.75" customHeight="1">
      <c r="A821" s="457"/>
      <c r="B821" s="458"/>
      <c r="C821" s="466"/>
      <c r="D821" s="467"/>
      <c r="E821" s="468"/>
      <c r="F821" s="465"/>
      <c r="G821" s="465"/>
      <c r="H821" s="465"/>
      <c r="I821" s="464"/>
      <c r="J821" s="417"/>
      <c r="K821" s="418"/>
      <c r="L821" s="418"/>
      <c r="M821" s="418"/>
      <c r="N821" s="418"/>
      <c r="O821" s="420"/>
      <c r="P821" s="421"/>
      <c r="Q821" s="421"/>
      <c r="R821" s="421"/>
      <c r="S821" s="421"/>
      <c r="T821" s="421"/>
      <c r="U821" s="421"/>
      <c r="V821" s="421"/>
      <c r="W821" s="421"/>
      <c r="X821" s="421"/>
      <c r="Y821" s="421"/>
      <c r="Z821" s="421"/>
      <c r="AA821" s="421"/>
      <c r="AB821" s="421"/>
      <c r="AC821" s="421"/>
      <c r="AD821" s="421"/>
      <c r="AE821" s="421"/>
      <c r="AF821" s="421"/>
    </row>
    <row r="822" ht="15.75" customHeight="1">
      <c r="A822" s="457"/>
      <c r="B822" s="458"/>
      <c r="C822" s="466"/>
      <c r="D822" s="467"/>
      <c r="E822" s="468"/>
      <c r="F822" s="465"/>
      <c r="G822" s="465"/>
      <c r="H822" s="465"/>
      <c r="I822" s="464"/>
      <c r="J822" s="417"/>
      <c r="K822" s="418"/>
      <c r="L822" s="418"/>
      <c r="M822" s="418"/>
      <c r="N822" s="418"/>
      <c r="O822" s="420"/>
      <c r="P822" s="421"/>
      <c r="Q822" s="421"/>
      <c r="R822" s="421"/>
      <c r="S822" s="421"/>
      <c r="T822" s="421"/>
      <c r="U822" s="421"/>
      <c r="V822" s="421"/>
      <c r="W822" s="421"/>
      <c r="X822" s="421"/>
      <c r="Y822" s="421"/>
      <c r="Z822" s="421"/>
      <c r="AA822" s="421"/>
      <c r="AB822" s="421"/>
      <c r="AC822" s="421"/>
      <c r="AD822" s="421"/>
      <c r="AE822" s="421"/>
      <c r="AF822" s="421"/>
    </row>
    <row r="823" ht="15.75" customHeight="1">
      <c r="A823" s="457"/>
      <c r="B823" s="458"/>
      <c r="C823" s="466"/>
      <c r="D823" s="467"/>
      <c r="E823" s="468"/>
      <c r="F823" s="465"/>
      <c r="G823" s="465"/>
      <c r="H823" s="465"/>
      <c r="I823" s="464"/>
      <c r="J823" s="417"/>
      <c r="K823" s="418"/>
      <c r="L823" s="418"/>
      <c r="M823" s="418"/>
      <c r="N823" s="418"/>
      <c r="O823" s="420"/>
      <c r="P823" s="421"/>
      <c r="Q823" s="421"/>
      <c r="R823" s="421"/>
      <c r="S823" s="421"/>
      <c r="T823" s="421"/>
      <c r="U823" s="421"/>
      <c r="V823" s="421"/>
      <c r="W823" s="421"/>
      <c r="X823" s="421"/>
      <c r="Y823" s="421"/>
      <c r="Z823" s="421"/>
      <c r="AA823" s="421"/>
      <c r="AB823" s="421"/>
      <c r="AC823" s="421"/>
      <c r="AD823" s="421"/>
      <c r="AE823" s="421"/>
      <c r="AF823" s="421"/>
    </row>
    <row r="824" ht="15.75" customHeight="1">
      <c r="A824" s="457"/>
      <c r="B824" s="458"/>
      <c r="C824" s="466"/>
      <c r="D824" s="467"/>
      <c r="E824" s="468"/>
      <c r="F824" s="465"/>
      <c r="G824" s="465"/>
      <c r="H824" s="465"/>
      <c r="I824" s="464"/>
      <c r="J824" s="417"/>
      <c r="K824" s="418"/>
      <c r="L824" s="418"/>
      <c r="M824" s="418"/>
      <c r="N824" s="418"/>
      <c r="O824" s="420"/>
      <c r="P824" s="421"/>
      <c r="Q824" s="421"/>
      <c r="R824" s="421"/>
      <c r="S824" s="421"/>
      <c r="T824" s="421"/>
      <c r="U824" s="421"/>
      <c r="V824" s="421"/>
      <c r="W824" s="421"/>
      <c r="X824" s="421"/>
      <c r="Y824" s="421"/>
      <c r="Z824" s="421"/>
      <c r="AA824" s="421"/>
      <c r="AB824" s="421"/>
      <c r="AC824" s="421"/>
      <c r="AD824" s="421"/>
      <c r="AE824" s="421"/>
      <c r="AF824" s="421"/>
    </row>
    <row r="825" ht="15.75" customHeight="1">
      <c r="A825" s="457"/>
      <c r="B825" s="458"/>
      <c r="C825" s="466"/>
      <c r="D825" s="467"/>
      <c r="E825" s="468"/>
      <c r="F825" s="465"/>
      <c r="G825" s="465"/>
      <c r="H825" s="465"/>
      <c r="I825" s="464"/>
      <c r="J825" s="417"/>
      <c r="K825" s="418"/>
      <c r="L825" s="418"/>
      <c r="M825" s="418"/>
      <c r="N825" s="418"/>
      <c r="O825" s="420"/>
      <c r="P825" s="421"/>
      <c r="Q825" s="421"/>
      <c r="R825" s="421"/>
      <c r="S825" s="421"/>
      <c r="T825" s="421"/>
      <c r="U825" s="421"/>
      <c r="V825" s="421"/>
      <c r="W825" s="421"/>
      <c r="X825" s="421"/>
      <c r="Y825" s="421"/>
      <c r="Z825" s="421"/>
      <c r="AA825" s="421"/>
      <c r="AB825" s="421"/>
      <c r="AC825" s="421"/>
      <c r="AD825" s="421"/>
      <c r="AE825" s="421"/>
      <c r="AF825" s="421"/>
    </row>
    <row r="826" ht="15.75" customHeight="1">
      <c r="A826" s="457"/>
      <c r="B826" s="458"/>
      <c r="C826" s="466"/>
      <c r="D826" s="467"/>
      <c r="E826" s="468"/>
      <c r="F826" s="465"/>
      <c r="G826" s="465"/>
      <c r="H826" s="465"/>
      <c r="I826" s="464"/>
      <c r="J826" s="417"/>
      <c r="K826" s="418"/>
      <c r="L826" s="418"/>
      <c r="M826" s="418"/>
      <c r="N826" s="418"/>
      <c r="O826" s="420"/>
      <c r="P826" s="421"/>
      <c r="Q826" s="421"/>
      <c r="R826" s="421"/>
      <c r="S826" s="421"/>
      <c r="T826" s="421"/>
      <c r="U826" s="421"/>
      <c r="V826" s="421"/>
      <c r="W826" s="421"/>
      <c r="X826" s="421"/>
      <c r="Y826" s="421"/>
      <c r="Z826" s="421"/>
      <c r="AA826" s="421"/>
      <c r="AB826" s="421"/>
      <c r="AC826" s="421"/>
      <c r="AD826" s="421"/>
      <c r="AE826" s="421"/>
      <c r="AF826" s="421"/>
    </row>
    <row r="827" ht="15.75" customHeight="1">
      <c r="A827" s="457"/>
      <c r="B827" s="458"/>
      <c r="C827" s="466"/>
      <c r="D827" s="467"/>
      <c r="E827" s="468"/>
      <c r="F827" s="465"/>
      <c r="G827" s="465"/>
      <c r="H827" s="465"/>
      <c r="I827" s="464"/>
      <c r="J827" s="417"/>
      <c r="K827" s="418"/>
      <c r="L827" s="418"/>
      <c r="M827" s="418"/>
      <c r="N827" s="418"/>
      <c r="O827" s="420"/>
      <c r="P827" s="421"/>
      <c r="Q827" s="421"/>
      <c r="R827" s="421"/>
      <c r="S827" s="421"/>
      <c r="T827" s="421"/>
      <c r="U827" s="421"/>
      <c r="V827" s="421"/>
      <c r="W827" s="421"/>
      <c r="X827" s="421"/>
      <c r="Y827" s="421"/>
      <c r="Z827" s="421"/>
      <c r="AA827" s="421"/>
      <c r="AB827" s="421"/>
      <c r="AC827" s="421"/>
      <c r="AD827" s="421"/>
      <c r="AE827" s="421"/>
      <c r="AF827" s="421"/>
    </row>
    <row r="828" ht="15.75" customHeight="1">
      <c r="A828" s="457"/>
      <c r="B828" s="458"/>
      <c r="C828" s="466"/>
      <c r="D828" s="467"/>
      <c r="E828" s="468"/>
      <c r="F828" s="465"/>
      <c r="G828" s="465"/>
      <c r="H828" s="465"/>
      <c r="I828" s="464"/>
      <c r="J828" s="417"/>
      <c r="K828" s="418"/>
      <c r="L828" s="418"/>
      <c r="M828" s="418"/>
      <c r="N828" s="418"/>
      <c r="O828" s="420"/>
      <c r="P828" s="421"/>
      <c r="Q828" s="421"/>
      <c r="R828" s="421"/>
      <c r="S828" s="421"/>
      <c r="T828" s="421"/>
      <c r="U828" s="421"/>
      <c r="V828" s="421"/>
      <c r="W828" s="421"/>
      <c r="X828" s="421"/>
      <c r="Y828" s="421"/>
      <c r="Z828" s="421"/>
      <c r="AA828" s="421"/>
      <c r="AB828" s="421"/>
      <c r="AC828" s="421"/>
      <c r="AD828" s="421"/>
      <c r="AE828" s="421"/>
      <c r="AF828" s="421"/>
    </row>
    <row r="829" ht="15.75" customHeight="1">
      <c r="A829" s="457"/>
      <c r="B829" s="458"/>
      <c r="C829" s="466"/>
      <c r="D829" s="467"/>
      <c r="E829" s="468"/>
      <c r="F829" s="465"/>
      <c r="G829" s="465"/>
      <c r="H829" s="465"/>
      <c r="I829" s="464"/>
      <c r="J829" s="417"/>
      <c r="K829" s="418"/>
      <c r="L829" s="418"/>
      <c r="M829" s="418"/>
      <c r="N829" s="418"/>
      <c r="O829" s="420"/>
      <c r="P829" s="421"/>
      <c r="Q829" s="421"/>
      <c r="R829" s="421"/>
      <c r="S829" s="421"/>
      <c r="T829" s="421"/>
      <c r="U829" s="421"/>
      <c r="V829" s="421"/>
      <c r="W829" s="421"/>
      <c r="X829" s="421"/>
      <c r="Y829" s="421"/>
      <c r="Z829" s="421"/>
      <c r="AA829" s="421"/>
      <c r="AB829" s="421"/>
      <c r="AC829" s="421"/>
      <c r="AD829" s="421"/>
      <c r="AE829" s="421"/>
      <c r="AF829" s="421"/>
    </row>
    <row r="830" ht="15.75" customHeight="1">
      <c r="A830" s="457"/>
      <c r="B830" s="458"/>
      <c r="C830" s="466"/>
      <c r="D830" s="467"/>
      <c r="E830" s="468"/>
      <c r="F830" s="465"/>
      <c r="G830" s="465"/>
      <c r="H830" s="465"/>
      <c r="I830" s="464"/>
      <c r="J830" s="417"/>
      <c r="K830" s="418"/>
      <c r="L830" s="418"/>
      <c r="M830" s="418"/>
      <c r="N830" s="418"/>
      <c r="O830" s="420"/>
      <c r="P830" s="421"/>
      <c r="Q830" s="421"/>
      <c r="R830" s="421"/>
      <c r="S830" s="421"/>
      <c r="T830" s="421"/>
      <c r="U830" s="421"/>
      <c r="V830" s="421"/>
      <c r="W830" s="421"/>
      <c r="X830" s="421"/>
      <c r="Y830" s="421"/>
      <c r="Z830" s="421"/>
      <c r="AA830" s="421"/>
      <c r="AB830" s="421"/>
      <c r="AC830" s="421"/>
      <c r="AD830" s="421"/>
      <c r="AE830" s="421"/>
      <c r="AF830" s="421"/>
    </row>
    <row r="831" ht="15.75" customHeight="1">
      <c r="A831" s="457"/>
      <c r="B831" s="458"/>
      <c r="C831" s="466"/>
      <c r="D831" s="467"/>
      <c r="E831" s="468"/>
      <c r="F831" s="465"/>
      <c r="G831" s="465"/>
      <c r="H831" s="465"/>
      <c r="I831" s="464"/>
      <c r="J831" s="417"/>
      <c r="K831" s="418"/>
      <c r="L831" s="418"/>
      <c r="M831" s="418"/>
      <c r="N831" s="418"/>
      <c r="O831" s="420"/>
      <c r="P831" s="421"/>
      <c r="Q831" s="421"/>
      <c r="R831" s="421"/>
      <c r="S831" s="421"/>
      <c r="T831" s="421"/>
      <c r="U831" s="421"/>
      <c r="V831" s="421"/>
      <c r="W831" s="421"/>
      <c r="X831" s="421"/>
      <c r="Y831" s="421"/>
      <c r="Z831" s="421"/>
      <c r="AA831" s="421"/>
      <c r="AB831" s="421"/>
      <c r="AC831" s="421"/>
      <c r="AD831" s="421"/>
      <c r="AE831" s="421"/>
      <c r="AF831" s="421"/>
    </row>
    <row r="832" ht="15.75" customHeight="1">
      <c r="A832" s="457"/>
      <c r="B832" s="458"/>
      <c r="C832" s="466"/>
      <c r="D832" s="467"/>
      <c r="E832" s="468"/>
      <c r="F832" s="465"/>
      <c r="G832" s="465"/>
      <c r="H832" s="465"/>
      <c r="I832" s="464"/>
      <c r="J832" s="417"/>
      <c r="K832" s="418"/>
      <c r="L832" s="418"/>
      <c r="M832" s="418"/>
      <c r="N832" s="418"/>
      <c r="O832" s="420"/>
      <c r="P832" s="421"/>
      <c r="Q832" s="421"/>
      <c r="R832" s="421"/>
      <c r="S832" s="421"/>
      <c r="T832" s="421"/>
      <c r="U832" s="421"/>
      <c r="V832" s="421"/>
      <c r="W832" s="421"/>
      <c r="X832" s="421"/>
      <c r="Y832" s="421"/>
      <c r="Z832" s="421"/>
      <c r="AA832" s="421"/>
      <c r="AB832" s="421"/>
      <c r="AC832" s="421"/>
      <c r="AD832" s="421"/>
      <c r="AE832" s="421"/>
      <c r="AF832" s="421"/>
    </row>
    <row r="833" ht="15.75" customHeight="1">
      <c r="A833" s="457"/>
      <c r="B833" s="458"/>
      <c r="C833" s="466"/>
      <c r="D833" s="467"/>
      <c r="E833" s="468"/>
      <c r="F833" s="465"/>
      <c r="G833" s="465"/>
      <c r="H833" s="465"/>
      <c r="I833" s="464"/>
      <c r="J833" s="417"/>
      <c r="K833" s="418"/>
      <c r="L833" s="418"/>
      <c r="M833" s="418"/>
      <c r="N833" s="418"/>
      <c r="O833" s="420"/>
      <c r="P833" s="421"/>
      <c r="Q833" s="421"/>
      <c r="R833" s="421"/>
      <c r="S833" s="421"/>
      <c r="T833" s="421"/>
      <c r="U833" s="421"/>
      <c r="V833" s="421"/>
      <c r="W833" s="421"/>
      <c r="X833" s="421"/>
      <c r="Y833" s="421"/>
      <c r="Z833" s="421"/>
      <c r="AA833" s="421"/>
      <c r="AB833" s="421"/>
      <c r="AC833" s="421"/>
      <c r="AD833" s="421"/>
      <c r="AE833" s="421"/>
      <c r="AF833" s="421"/>
    </row>
    <row r="834" ht="15.75" customHeight="1">
      <c r="A834" s="457"/>
      <c r="B834" s="458"/>
      <c r="C834" s="466"/>
      <c r="D834" s="467"/>
      <c r="E834" s="468"/>
      <c r="F834" s="465"/>
      <c r="G834" s="465"/>
      <c r="H834" s="465"/>
      <c r="I834" s="464"/>
      <c r="J834" s="417"/>
      <c r="K834" s="418"/>
      <c r="L834" s="418"/>
      <c r="M834" s="418"/>
      <c r="N834" s="418"/>
      <c r="O834" s="420"/>
      <c r="P834" s="421"/>
      <c r="Q834" s="421"/>
      <c r="R834" s="421"/>
      <c r="S834" s="421"/>
      <c r="T834" s="421"/>
      <c r="U834" s="421"/>
      <c r="V834" s="421"/>
      <c r="W834" s="421"/>
      <c r="X834" s="421"/>
      <c r="Y834" s="421"/>
      <c r="Z834" s="421"/>
      <c r="AA834" s="421"/>
      <c r="AB834" s="421"/>
      <c r="AC834" s="421"/>
      <c r="AD834" s="421"/>
      <c r="AE834" s="421"/>
      <c r="AF834" s="421"/>
    </row>
    <row r="835" ht="15.75" customHeight="1">
      <c r="A835" s="457"/>
      <c r="B835" s="458"/>
      <c r="C835" s="466"/>
      <c r="D835" s="467"/>
      <c r="E835" s="468"/>
      <c r="F835" s="465"/>
      <c r="G835" s="465"/>
      <c r="H835" s="465"/>
      <c r="I835" s="464"/>
      <c r="J835" s="417"/>
      <c r="K835" s="418"/>
      <c r="L835" s="418"/>
      <c r="M835" s="418"/>
      <c r="N835" s="418"/>
      <c r="O835" s="420"/>
      <c r="P835" s="421"/>
      <c r="Q835" s="421"/>
      <c r="R835" s="421"/>
      <c r="S835" s="421"/>
      <c r="T835" s="421"/>
      <c r="U835" s="421"/>
      <c r="V835" s="421"/>
      <c r="W835" s="421"/>
      <c r="X835" s="421"/>
      <c r="Y835" s="421"/>
      <c r="Z835" s="421"/>
      <c r="AA835" s="421"/>
      <c r="AB835" s="421"/>
      <c r="AC835" s="421"/>
      <c r="AD835" s="421"/>
      <c r="AE835" s="421"/>
      <c r="AF835" s="421"/>
    </row>
    <row r="836" ht="15.75" customHeight="1">
      <c r="A836" s="457"/>
      <c r="B836" s="458"/>
      <c r="C836" s="466"/>
      <c r="D836" s="467"/>
      <c r="E836" s="468"/>
      <c r="F836" s="465"/>
      <c r="G836" s="465"/>
      <c r="H836" s="465"/>
      <c r="I836" s="464"/>
      <c r="J836" s="417"/>
      <c r="K836" s="418"/>
      <c r="L836" s="418"/>
      <c r="M836" s="418"/>
      <c r="N836" s="418"/>
      <c r="O836" s="420"/>
      <c r="P836" s="421"/>
      <c r="Q836" s="421"/>
      <c r="R836" s="421"/>
      <c r="S836" s="421"/>
      <c r="T836" s="421"/>
      <c r="U836" s="421"/>
      <c r="V836" s="421"/>
      <c r="W836" s="421"/>
      <c r="X836" s="421"/>
      <c r="Y836" s="421"/>
      <c r="Z836" s="421"/>
      <c r="AA836" s="421"/>
      <c r="AB836" s="421"/>
      <c r="AC836" s="421"/>
      <c r="AD836" s="421"/>
      <c r="AE836" s="421"/>
      <c r="AF836" s="421"/>
    </row>
    <row r="837" ht="15.75" customHeight="1">
      <c r="A837" s="457"/>
      <c r="B837" s="458"/>
      <c r="C837" s="466"/>
      <c r="D837" s="467"/>
      <c r="E837" s="468"/>
      <c r="F837" s="465"/>
      <c r="G837" s="465"/>
      <c r="H837" s="465"/>
      <c r="I837" s="464"/>
      <c r="J837" s="417"/>
      <c r="K837" s="418"/>
      <c r="L837" s="418"/>
      <c r="M837" s="418"/>
      <c r="N837" s="418"/>
      <c r="O837" s="420"/>
      <c r="P837" s="421"/>
      <c r="Q837" s="421"/>
      <c r="R837" s="421"/>
      <c r="S837" s="421"/>
      <c r="T837" s="421"/>
      <c r="U837" s="421"/>
      <c r="V837" s="421"/>
      <c r="W837" s="421"/>
      <c r="X837" s="421"/>
      <c r="Y837" s="421"/>
      <c r="Z837" s="421"/>
      <c r="AA837" s="421"/>
      <c r="AB837" s="421"/>
      <c r="AC837" s="421"/>
      <c r="AD837" s="421"/>
      <c r="AE837" s="421"/>
      <c r="AF837" s="421"/>
    </row>
    <row r="838" ht="15.75" customHeight="1">
      <c r="A838" s="457"/>
      <c r="B838" s="458"/>
      <c r="C838" s="466"/>
      <c r="D838" s="467"/>
      <c r="E838" s="468"/>
      <c r="F838" s="465"/>
      <c r="G838" s="465"/>
      <c r="H838" s="465"/>
      <c r="I838" s="464"/>
      <c r="J838" s="417"/>
      <c r="K838" s="418"/>
      <c r="L838" s="418"/>
      <c r="M838" s="418"/>
      <c r="N838" s="418"/>
      <c r="O838" s="420"/>
      <c r="P838" s="421"/>
      <c r="Q838" s="421"/>
      <c r="R838" s="421"/>
      <c r="S838" s="421"/>
      <c r="T838" s="421"/>
      <c r="U838" s="421"/>
      <c r="V838" s="421"/>
      <c r="W838" s="421"/>
      <c r="X838" s="421"/>
      <c r="Y838" s="421"/>
      <c r="Z838" s="421"/>
      <c r="AA838" s="421"/>
      <c r="AB838" s="421"/>
      <c r="AC838" s="421"/>
      <c r="AD838" s="421"/>
      <c r="AE838" s="421"/>
      <c r="AF838" s="421"/>
    </row>
    <row r="839" ht="15.75" customHeight="1">
      <c r="A839" s="457"/>
      <c r="B839" s="458"/>
      <c r="C839" s="466"/>
      <c r="D839" s="467"/>
      <c r="E839" s="468"/>
      <c r="F839" s="465"/>
      <c r="G839" s="465"/>
      <c r="H839" s="465"/>
      <c r="I839" s="464"/>
      <c r="J839" s="417"/>
      <c r="K839" s="418"/>
      <c r="L839" s="418"/>
      <c r="M839" s="418"/>
      <c r="N839" s="418"/>
      <c r="O839" s="420"/>
      <c r="P839" s="421"/>
      <c r="Q839" s="421"/>
      <c r="R839" s="421"/>
      <c r="S839" s="421"/>
      <c r="T839" s="421"/>
      <c r="U839" s="421"/>
      <c r="V839" s="421"/>
      <c r="W839" s="421"/>
      <c r="X839" s="421"/>
      <c r="Y839" s="421"/>
      <c r="Z839" s="421"/>
      <c r="AA839" s="421"/>
      <c r="AB839" s="421"/>
      <c r="AC839" s="421"/>
      <c r="AD839" s="421"/>
      <c r="AE839" s="421"/>
      <c r="AF839" s="421"/>
    </row>
    <row r="840" ht="15.75" customHeight="1">
      <c r="A840" s="457"/>
      <c r="B840" s="458"/>
      <c r="C840" s="466"/>
      <c r="D840" s="467"/>
      <c r="E840" s="468"/>
      <c r="F840" s="465"/>
      <c r="G840" s="465"/>
      <c r="H840" s="465"/>
      <c r="I840" s="464"/>
      <c r="J840" s="417"/>
      <c r="K840" s="418"/>
      <c r="L840" s="418"/>
      <c r="M840" s="418"/>
      <c r="N840" s="418"/>
      <c r="O840" s="420"/>
      <c r="P840" s="421"/>
      <c r="Q840" s="421"/>
      <c r="R840" s="421"/>
      <c r="S840" s="421"/>
      <c r="T840" s="421"/>
      <c r="U840" s="421"/>
      <c r="V840" s="421"/>
      <c r="W840" s="421"/>
      <c r="X840" s="421"/>
      <c r="Y840" s="421"/>
      <c r="Z840" s="421"/>
      <c r="AA840" s="421"/>
      <c r="AB840" s="421"/>
      <c r="AC840" s="421"/>
      <c r="AD840" s="421"/>
      <c r="AE840" s="421"/>
      <c r="AF840" s="421"/>
    </row>
    <row r="841" ht="15.75" customHeight="1">
      <c r="A841" s="457"/>
      <c r="B841" s="458"/>
      <c r="C841" s="466"/>
      <c r="D841" s="467"/>
      <c r="E841" s="468"/>
      <c r="F841" s="465"/>
      <c r="G841" s="465"/>
      <c r="H841" s="465"/>
      <c r="I841" s="464"/>
      <c r="J841" s="417"/>
      <c r="K841" s="418"/>
      <c r="L841" s="418"/>
      <c r="M841" s="418"/>
      <c r="N841" s="418"/>
      <c r="O841" s="420"/>
      <c r="P841" s="421"/>
      <c r="Q841" s="421"/>
      <c r="R841" s="421"/>
      <c r="S841" s="421"/>
      <c r="T841" s="421"/>
      <c r="U841" s="421"/>
      <c r="V841" s="421"/>
      <c r="W841" s="421"/>
      <c r="X841" s="421"/>
      <c r="Y841" s="421"/>
      <c r="Z841" s="421"/>
      <c r="AA841" s="421"/>
      <c r="AB841" s="421"/>
      <c r="AC841" s="421"/>
      <c r="AD841" s="421"/>
      <c r="AE841" s="421"/>
      <c r="AF841" s="421"/>
    </row>
    <row r="842" ht="15.75" customHeight="1">
      <c r="A842" s="457"/>
      <c r="B842" s="458"/>
      <c r="C842" s="466"/>
      <c r="D842" s="467"/>
      <c r="E842" s="468"/>
      <c r="F842" s="465"/>
      <c r="G842" s="465"/>
      <c r="H842" s="465"/>
      <c r="I842" s="464"/>
      <c r="J842" s="417"/>
      <c r="K842" s="418"/>
      <c r="L842" s="418"/>
      <c r="M842" s="418"/>
      <c r="N842" s="418"/>
      <c r="O842" s="420"/>
      <c r="P842" s="421"/>
      <c r="Q842" s="421"/>
      <c r="R842" s="421"/>
      <c r="S842" s="421"/>
      <c r="T842" s="421"/>
      <c r="U842" s="421"/>
      <c r="V842" s="421"/>
      <c r="W842" s="421"/>
      <c r="X842" s="421"/>
      <c r="Y842" s="421"/>
      <c r="Z842" s="421"/>
      <c r="AA842" s="421"/>
      <c r="AB842" s="421"/>
      <c r="AC842" s="421"/>
      <c r="AD842" s="421"/>
      <c r="AE842" s="421"/>
      <c r="AF842" s="421"/>
    </row>
    <row r="843" ht="15.75" customHeight="1">
      <c r="A843" s="457"/>
      <c r="B843" s="458"/>
      <c r="C843" s="466"/>
      <c r="D843" s="467"/>
      <c r="E843" s="468"/>
      <c r="F843" s="465"/>
      <c r="G843" s="465"/>
      <c r="H843" s="465"/>
      <c r="I843" s="464"/>
      <c r="J843" s="417"/>
      <c r="K843" s="418"/>
      <c r="L843" s="418"/>
      <c r="M843" s="418"/>
      <c r="N843" s="418"/>
      <c r="O843" s="420"/>
      <c r="P843" s="421"/>
      <c r="Q843" s="421"/>
      <c r="R843" s="421"/>
      <c r="S843" s="421"/>
      <c r="T843" s="421"/>
      <c r="U843" s="421"/>
      <c r="V843" s="421"/>
      <c r="W843" s="421"/>
      <c r="X843" s="421"/>
      <c r="Y843" s="421"/>
      <c r="Z843" s="421"/>
      <c r="AA843" s="421"/>
      <c r="AB843" s="421"/>
      <c r="AC843" s="421"/>
      <c r="AD843" s="421"/>
      <c r="AE843" s="421"/>
      <c r="AF843" s="421"/>
    </row>
    <row r="844" ht="15.75" customHeight="1">
      <c r="A844" s="457"/>
      <c r="B844" s="458"/>
      <c r="C844" s="466"/>
      <c r="D844" s="467"/>
      <c r="E844" s="468"/>
      <c r="F844" s="465"/>
      <c r="G844" s="465"/>
      <c r="H844" s="465"/>
      <c r="I844" s="464"/>
      <c r="J844" s="417"/>
      <c r="K844" s="418"/>
      <c r="L844" s="418"/>
      <c r="M844" s="418"/>
      <c r="N844" s="418"/>
      <c r="O844" s="420"/>
      <c r="P844" s="421"/>
      <c r="Q844" s="421"/>
      <c r="R844" s="421"/>
      <c r="S844" s="421"/>
      <c r="T844" s="421"/>
      <c r="U844" s="421"/>
      <c r="V844" s="421"/>
      <c r="W844" s="421"/>
      <c r="X844" s="421"/>
      <c r="Y844" s="421"/>
      <c r="Z844" s="421"/>
      <c r="AA844" s="421"/>
      <c r="AB844" s="421"/>
      <c r="AC844" s="421"/>
      <c r="AD844" s="421"/>
      <c r="AE844" s="421"/>
      <c r="AF844" s="421"/>
    </row>
    <row r="845" ht="15.75" customHeight="1">
      <c r="A845" s="457"/>
      <c r="B845" s="458"/>
      <c r="C845" s="466"/>
      <c r="D845" s="467"/>
      <c r="E845" s="468"/>
      <c r="F845" s="465"/>
      <c r="G845" s="465"/>
      <c r="H845" s="465"/>
      <c r="I845" s="464"/>
      <c r="J845" s="417"/>
      <c r="K845" s="418"/>
      <c r="L845" s="418"/>
      <c r="M845" s="418"/>
      <c r="N845" s="418"/>
      <c r="O845" s="420"/>
      <c r="P845" s="421"/>
      <c r="Q845" s="421"/>
      <c r="R845" s="421"/>
      <c r="S845" s="421"/>
      <c r="T845" s="421"/>
      <c r="U845" s="421"/>
      <c r="V845" s="421"/>
      <c r="W845" s="421"/>
      <c r="X845" s="421"/>
      <c r="Y845" s="421"/>
      <c r="Z845" s="421"/>
      <c r="AA845" s="421"/>
      <c r="AB845" s="421"/>
      <c r="AC845" s="421"/>
      <c r="AD845" s="421"/>
      <c r="AE845" s="421"/>
      <c r="AF845" s="421"/>
    </row>
    <row r="846" ht="15.75" customHeight="1">
      <c r="A846" s="457"/>
      <c r="B846" s="458"/>
      <c r="C846" s="466"/>
      <c r="D846" s="467"/>
      <c r="E846" s="468"/>
      <c r="F846" s="465"/>
      <c r="G846" s="465"/>
      <c r="H846" s="465"/>
      <c r="I846" s="464"/>
      <c r="J846" s="417"/>
      <c r="K846" s="418"/>
      <c r="L846" s="418"/>
      <c r="M846" s="418"/>
      <c r="N846" s="418"/>
      <c r="O846" s="420"/>
      <c r="P846" s="421"/>
      <c r="Q846" s="421"/>
      <c r="R846" s="421"/>
      <c r="S846" s="421"/>
      <c r="T846" s="421"/>
      <c r="U846" s="421"/>
      <c r="V846" s="421"/>
      <c r="W846" s="421"/>
      <c r="X846" s="421"/>
      <c r="Y846" s="421"/>
      <c r="Z846" s="421"/>
      <c r="AA846" s="421"/>
      <c r="AB846" s="421"/>
      <c r="AC846" s="421"/>
      <c r="AD846" s="421"/>
      <c r="AE846" s="421"/>
      <c r="AF846" s="421"/>
    </row>
    <row r="847" ht="15.75" customHeight="1">
      <c r="A847" s="457"/>
      <c r="B847" s="458"/>
      <c r="C847" s="466"/>
      <c r="D847" s="467"/>
      <c r="E847" s="468"/>
      <c r="F847" s="465"/>
      <c r="G847" s="465"/>
      <c r="H847" s="465"/>
      <c r="I847" s="464"/>
      <c r="J847" s="417"/>
      <c r="K847" s="418"/>
      <c r="L847" s="418"/>
      <c r="M847" s="418"/>
      <c r="N847" s="418"/>
      <c r="O847" s="420"/>
      <c r="P847" s="421"/>
      <c r="Q847" s="421"/>
      <c r="R847" s="421"/>
      <c r="S847" s="421"/>
      <c r="T847" s="421"/>
      <c r="U847" s="421"/>
      <c r="V847" s="421"/>
      <c r="W847" s="421"/>
      <c r="X847" s="421"/>
      <c r="Y847" s="421"/>
      <c r="Z847" s="421"/>
      <c r="AA847" s="421"/>
      <c r="AB847" s="421"/>
      <c r="AC847" s="421"/>
      <c r="AD847" s="421"/>
      <c r="AE847" s="421"/>
      <c r="AF847" s="421"/>
    </row>
    <row r="848" ht="15.75" customHeight="1">
      <c r="A848" s="457"/>
      <c r="B848" s="458"/>
      <c r="C848" s="466"/>
      <c r="D848" s="467"/>
      <c r="E848" s="468"/>
      <c r="F848" s="465"/>
      <c r="G848" s="465"/>
      <c r="H848" s="465"/>
      <c r="I848" s="464"/>
      <c r="J848" s="417"/>
      <c r="K848" s="418"/>
      <c r="L848" s="418"/>
      <c r="M848" s="418"/>
      <c r="N848" s="418"/>
      <c r="O848" s="420"/>
      <c r="P848" s="421"/>
      <c r="Q848" s="421"/>
      <c r="R848" s="421"/>
      <c r="S848" s="421"/>
      <c r="T848" s="421"/>
      <c r="U848" s="421"/>
      <c r="V848" s="421"/>
      <c r="W848" s="421"/>
      <c r="X848" s="421"/>
      <c r="Y848" s="421"/>
      <c r="Z848" s="421"/>
      <c r="AA848" s="421"/>
      <c r="AB848" s="421"/>
      <c r="AC848" s="421"/>
      <c r="AD848" s="421"/>
      <c r="AE848" s="421"/>
      <c r="AF848" s="421"/>
    </row>
    <row r="849" ht="15.75" customHeight="1">
      <c r="A849" s="457"/>
      <c r="B849" s="458"/>
      <c r="C849" s="466"/>
      <c r="D849" s="467"/>
      <c r="E849" s="468"/>
      <c r="F849" s="465"/>
      <c r="G849" s="465"/>
      <c r="H849" s="465"/>
      <c r="I849" s="464"/>
      <c r="J849" s="417"/>
      <c r="K849" s="418"/>
      <c r="L849" s="418"/>
      <c r="M849" s="418"/>
      <c r="N849" s="418"/>
      <c r="O849" s="420"/>
      <c r="P849" s="421"/>
      <c r="Q849" s="421"/>
      <c r="R849" s="421"/>
      <c r="S849" s="421"/>
      <c r="T849" s="421"/>
      <c r="U849" s="421"/>
      <c r="V849" s="421"/>
      <c r="W849" s="421"/>
      <c r="X849" s="421"/>
      <c r="Y849" s="421"/>
      <c r="Z849" s="421"/>
      <c r="AA849" s="421"/>
      <c r="AB849" s="421"/>
      <c r="AC849" s="421"/>
      <c r="AD849" s="421"/>
      <c r="AE849" s="421"/>
      <c r="AF849" s="421"/>
    </row>
    <row r="850" ht="15.75" customHeight="1">
      <c r="A850" s="457"/>
      <c r="B850" s="458"/>
      <c r="C850" s="466"/>
      <c r="D850" s="467"/>
      <c r="E850" s="468"/>
      <c r="F850" s="465"/>
      <c r="G850" s="465"/>
      <c r="H850" s="465"/>
      <c r="I850" s="464"/>
      <c r="J850" s="417"/>
      <c r="K850" s="418"/>
      <c r="L850" s="418"/>
      <c r="M850" s="418"/>
      <c r="N850" s="418"/>
      <c r="O850" s="420"/>
      <c r="P850" s="421"/>
      <c r="Q850" s="421"/>
      <c r="R850" s="421"/>
      <c r="S850" s="421"/>
      <c r="T850" s="421"/>
      <c r="U850" s="421"/>
      <c r="V850" s="421"/>
      <c r="W850" s="421"/>
      <c r="X850" s="421"/>
      <c r="Y850" s="421"/>
      <c r="Z850" s="421"/>
      <c r="AA850" s="421"/>
      <c r="AB850" s="421"/>
      <c r="AC850" s="421"/>
      <c r="AD850" s="421"/>
      <c r="AE850" s="421"/>
      <c r="AF850" s="421"/>
    </row>
    <row r="851" ht="15.75" customHeight="1">
      <c r="A851" s="457"/>
      <c r="B851" s="458"/>
      <c r="C851" s="466"/>
      <c r="D851" s="467"/>
      <c r="E851" s="468"/>
      <c r="F851" s="465"/>
      <c r="G851" s="465"/>
      <c r="H851" s="465"/>
      <c r="I851" s="464"/>
      <c r="J851" s="417"/>
      <c r="K851" s="418"/>
      <c r="L851" s="418"/>
      <c r="M851" s="418"/>
      <c r="N851" s="418"/>
      <c r="O851" s="420"/>
      <c r="P851" s="421"/>
      <c r="Q851" s="421"/>
      <c r="R851" s="421"/>
      <c r="S851" s="421"/>
      <c r="T851" s="421"/>
      <c r="U851" s="421"/>
      <c r="V851" s="421"/>
      <c r="W851" s="421"/>
      <c r="X851" s="421"/>
      <c r="Y851" s="421"/>
      <c r="Z851" s="421"/>
      <c r="AA851" s="421"/>
      <c r="AB851" s="421"/>
      <c r="AC851" s="421"/>
      <c r="AD851" s="421"/>
      <c r="AE851" s="421"/>
      <c r="AF851" s="421"/>
    </row>
    <row r="852" ht="15.75" customHeight="1">
      <c r="A852" s="457"/>
      <c r="B852" s="458"/>
      <c r="C852" s="466"/>
      <c r="D852" s="467"/>
      <c r="E852" s="468"/>
      <c r="F852" s="465"/>
      <c r="G852" s="465"/>
      <c r="H852" s="465"/>
      <c r="I852" s="464"/>
      <c r="J852" s="417"/>
      <c r="K852" s="418"/>
      <c r="L852" s="418"/>
      <c r="M852" s="418"/>
      <c r="N852" s="418"/>
      <c r="O852" s="420"/>
      <c r="P852" s="421"/>
      <c r="Q852" s="421"/>
      <c r="R852" s="421"/>
      <c r="S852" s="421"/>
      <c r="T852" s="421"/>
      <c r="U852" s="421"/>
      <c r="V852" s="421"/>
      <c r="W852" s="421"/>
      <c r="X852" s="421"/>
      <c r="Y852" s="421"/>
      <c r="Z852" s="421"/>
      <c r="AA852" s="421"/>
      <c r="AB852" s="421"/>
      <c r="AC852" s="421"/>
      <c r="AD852" s="421"/>
      <c r="AE852" s="421"/>
      <c r="AF852" s="421"/>
    </row>
    <row r="853" ht="15.75" customHeight="1">
      <c r="A853" s="457"/>
      <c r="B853" s="458"/>
      <c r="C853" s="466"/>
      <c r="D853" s="467"/>
      <c r="E853" s="468"/>
      <c r="F853" s="465"/>
      <c r="G853" s="465"/>
      <c r="H853" s="465"/>
      <c r="I853" s="464"/>
      <c r="J853" s="417"/>
      <c r="K853" s="418"/>
      <c r="L853" s="418"/>
      <c r="M853" s="418"/>
      <c r="N853" s="418"/>
      <c r="O853" s="420"/>
      <c r="P853" s="421"/>
      <c r="Q853" s="421"/>
      <c r="R853" s="421"/>
      <c r="S853" s="421"/>
      <c r="T853" s="421"/>
      <c r="U853" s="421"/>
      <c r="V853" s="421"/>
      <c r="W853" s="421"/>
      <c r="X853" s="421"/>
      <c r="Y853" s="421"/>
      <c r="Z853" s="421"/>
      <c r="AA853" s="421"/>
      <c r="AB853" s="421"/>
      <c r="AC853" s="421"/>
      <c r="AD853" s="421"/>
      <c r="AE853" s="421"/>
      <c r="AF853" s="421"/>
    </row>
    <row r="854" ht="15.75" customHeight="1">
      <c r="A854" s="457"/>
      <c r="B854" s="458"/>
      <c r="C854" s="466"/>
      <c r="D854" s="467"/>
      <c r="E854" s="468"/>
      <c r="F854" s="465"/>
      <c r="G854" s="465"/>
      <c r="H854" s="465"/>
      <c r="I854" s="464"/>
      <c r="J854" s="417"/>
      <c r="K854" s="418"/>
      <c r="L854" s="418"/>
      <c r="M854" s="418"/>
      <c r="N854" s="418"/>
      <c r="O854" s="420"/>
      <c r="P854" s="421"/>
      <c r="Q854" s="421"/>
      <c r="R854" s="421"/>
      <c r="S854" s="421"/>
      <c r="T854" s="421"/>
      <c r="U854" s="421"/>
      <c r="V854" s="421"/>
      <c r="W854" s="421"/>
      <c r="X854" s="421"/>
      <c r="Y854" s="421"/>
      <c r="Z854" s="421"/>
      <c r="AA854" s="421"/>
      <c r="AB854" s="421"/>
      <c r="AC854" s="421"/>
      <c r="AD854" s="421"/>
      <c r="AE854" s="421"/>
      <c r="AF854" s="421"/>
    </row>
    <row r="855" ht="15.75" customHeight="1">
      <c r="A855" s="457"/>
      <c r="B855" s="458"/>
      <c r="C855" s="466"/>
      <c r="D855" s="467"/>
      <c r="E855" s="468"/>
      <c r="F855" s="465"/>
      <c r="G855" s="465"/>
      <c r="H855" s="465"/>
      <c r="I855" s="464"/>
      <c r="J855" s="417"/>
      <c r="K855" s="418"/>
      <c r="L855" s="418"/>
      <c r="M855" s="418"/>
      <c r="N855" s="418"/>
      <c r="O855" s="420"/>
      <c r="P855" s="421"/>
      <c r="Q855" s="421"/>
      <c r="R855" s="421"/>
      <c r="S855" s="421"/>
      <c r="T855" s="421"/>
      <c r="U855" s="421"/>
      <c r="V855" s="421"/>
      <c r="W855" s="421"/>
      <c r="X855" s="421"/>
      <c r="Y855" s="421"/>
      <c r="Z855" s="421"/>
      <c r="AA855" s="421"/>
      <c r="AB855" s="421"/>
      <c r="AC855" s="421"/>
      <c r="AD855" s="421"/>
      <c r="AE855" s="421"/>
      <c r="AF855" s="421"/>
    </row>
    <row r="856" ht="15.75" customHeight="1">
      <c r="A856" s="457"/>
      <c r="B856" s="458"/>
      <c r="C856" s="466"/>
      <c r="D856" s="467"/>
      <c r="E856" s="468"/>
      <c r="F856" s="465"/>
      <c r="G856" s="465"/>
      <c r="H856" s="465"/>
      <c r="I856" s="464"/>
      <c r="J856" s="417"/>
      <c r="K856" s="418"/>
      <c r="L856" s="418"/>
      <c r="M856" s="418"/>
      <c r="N856" s="418"/>
      <c r="O856" s="420"/>
      <c r="P856" s="421"/>
      <c r="Q856" s="421"/>
      <c r="R856" s="421"/>
      <c r="S856" s="421"/>
      <c r="T856" s="421"/>
      <c r="U856" s="421"/>
      <c r="V856" s="421"/>
      <c r="W856" s="421"/>
      <c r="X856" s="421"/>
      <c r="Y856" s="421"/>
      <c r="Z856" s="421"/>
      <c r="AA856" s="421"/>
      <c r="AB856" s="421"/>
      <c r="AC856" s="421"/>
      <c r="AD856" s="421"/>
      <c r="AE856" s="421"/>
      <c r="AF856" s="421"/>
    </row>
    <row r="857" ht="15.75" customHeight="1">
      <c r="A857" s="457"/>
      <c r="B857" s="458"/>
      <c r="C857" s="466"/>
      <c r="D857" s="467"/>
      <c r="E857" s="468"/>
      <c r="F857" s="465"/>
      <c r="G857" s="465"/>
      <c r="H857" s="465"/>
      <c r="I857" s="464"/>
      <c r="J857" s="417"/>
      <c r="K857" s="418"/>
      <c r="L857" s="418"/>
      <c r="M857" s="418"/>
      <c r="N857" s="418"/>
      <c r="O857" s="420"/>
      <c r="P857" s="421"/>
      <c r="Q857" s="421"/>
      <c r="R857" s="421"/>
      <c r="S857" s="421"/>
      <c r="T857" s="421"/>
      <c r="U857" s="421"/>
      <c r="V857" s="421"/>
      <c r="W857" s="421"/>
      <c r="X857" s="421"/>
      <c r="Y857" s="421"/>
      <c r="Z857" s="421"/>
      <c r="AA857" s="421"/>
      <c r="AB857" s="421"/>
      <c r="AC857" s="421"/>
      <c r="AD857" s="421"/>
      <c r="AE857" s="421"/>
      <c r="AF857" s="421"/>
    </row>
    <row r="858" ht="15.75" customHeight="1">
      <c r="A858" s="457"/>
      <c r="B858" s="458"/>
      <c r="C858" s="466"/>
      <c r="D858" s="467"/>
      <c r="E858" s="468"/>
      <c r="F858" s="465"/>
      <c r="G858" s="465"/>
      <c r="H858" s="465"/>
      <c r="I858" s="464"/>
      <c r="J858" s="417"/>
      <c r="K858" s="418"/>
      <c r="L858" s="418"/>
      <c r="M858" s="418"/>
      <c r="N858" s="418"/>
      <c r="O858" s="420"/>
      <c r="P858" s="421"/>
      <c r="Q858" s="421"/>
      <c r="R858" s="421"/>
      <c r="S858" s="421"/>
      <c r="T858" s="421"/>
      <c r="U858" s="421"/>
      <c r="V858" s="421"/>
      <c r="W858" s="421"/>
      <c r="X858" s="421"/>
      <c r="Y858" s="421"/>
      <c r="Z858" s="421"/>
      <c r="AA858" s="421"/>
      <c r="AB858" s="421"/>
      <c r="AC858" s="421"/>
      <c r="AD858" s="421"/>
      <c r="AE858" s="421"/>
      <c r="AF858" s="421"/>
    </row>
    <row r="859" ht="15.75" customHeight="1">
      <c r="A859" s="457"/>
      <c r="B859" s="458"/>
      <c r="C859" s="466"/>
      <c r="D859" s="467"/>
      <c r="E859" s="468"/>
      <c r="F859" s="465"/>
      <c r="G859" s="465"/>
      <c r="H859" s="465"/>
      <c r="I859" s="464"/>
      <c r="J859" s="417"/>
      <c r="K859" s="418"/>
      <c r="L859" s="418"/>
      <c r="M859" s="418"/>
      <c r="N859" s="418"/>
      <c r="O859" s="420"/>
      <c r="P859" s="421"/>
      <c r="Q859" s="421"/>
      <c r="R859" s="421"/>
      <c r="S859" s="421"/>
      <c r="T859" s="421"/>
      <c r="U859" s="421"/>
      <c r="V859" s="421"/>
      <c r="W859" s="421"/>
      <c r="X859" s="421"/>
      <c r="Y859" s="421"/>
      <c r="Z859" s="421"/>
      <c r="AA859" s="421"/>
      <c r="AB859" s="421"/>
      <c r="AC859" s="421"/>
      <c r="AD859" s="421"/>
      <c r="AE859" s="421"/>
      <c r="AF859" s="421"/>
    </row>
    <row r="860" ht="15.75" customHeight="1">
      <c r="A860" s="457"/>
      <c r="B860" s="458"/>
      <c r="C860" s="466"/>
      <c r="D860" s="467"/>
      <c r="E860" s="468"/>
      <c r="F860" s="465"/>
      <c r="G860" s="465"/>
      <c r="H860" s="465"/>
      <c r="I860" s="464"/>
      <c r="J860" s="417"/>
      <c r="K860" s="418"/>
      <c r="L860" s="418"/>
      <c r="M860" s="418"/>
      <c r="N860" s="418"/>
      <c r="O860" s="420"/>
      <c r="P860" s="421"/>
      <c r="Q860" s="421"/>
      <c r="R860" s="421"/>
      <c r="S860" s="421"/>
      <c r="T860" s="421"/>
      <c r="U860" s="421"/>
      <c r="V860" s="421"/>
      <c r="W860" s="421"/>
      <c r="X860" s="421"/>
      <c r="Y860" s="421"/>
      <c r="Z860" s="421"/>
      <c r="AA860" s="421"/>
      <c r="AB860" s="421"/>
      <c r="AC860" s="421"/>
      <c r="AD860" s="421"/>
      <c r="AE860" s="421"/>
      <c r="AF860" s="421"/>
    </row>
    <row r="861" ht="15.75" customHeight="1">
      <c r="A861" s="457"/>
      <c r="B861" s="458"/>
      <c r="C861" s="466"/>
      <c r="D861" s="467"/>
      <c r="E861" s="468"/>
      <c r="F861" s="465"/>
      <c r="G861" s="465"/>
      <c r="H861" s="465"/>
      <c r="I861" s="464"/>
      <c r="J861" s="417"/>
      <c r="K861" s="418"/>
      <c r="L861" s="418"/>
      <c r="M861" s="418"/>
      <c r="N861" s="418"/>
      <c r="O861" s="420"/>
      <c r="P861" s="421"/>
      <c r="Q861" s="421"/>
      <c r="R861" s="421"/>
      <c r="S861" s="421"/>
      <c r="T861" s="421"/>
      <c r="U861" s="421"/>
      <c r="V861" s="421"/>
      <c r="W861" s="421"/>
      <c r="X861" s="421"/>
      <c r="Y861" s="421"/>
      <c r="Z861" s="421"/>
      <c r="AA861" s="421"/>
      <c r="AB861" s="421"/>
      <c r="AC861" s="421"/>
      <c r="AD861" s="421"/>
      <c r="AE861" s="421"/>
      <c r="AF861" s="421"/>
    </row>
    <row r="862" ht="15.75" customHeight="1">
      <c r="A862" s="457"/>
      <c r="B862" s="458"/>
      <c r="C862" s="466"/>
      <c r="D862" s="467"/>
      <c r="E862" s="468"/>
      <c r="F862" s="465"/>
      <c r="G862" s="465"/>
      <c r="H862" s="465"/>
      <c r="I862" s="464"/>
      <c r="J862" s="417"/>
      <c r="K862" s="418"/>
      <c r="L862" s="418"/>
      <c r="M862" s="418"/>
      <c r="N862" s="418"/>
      <c r="O862" s="420"/>
      <c r="P862" s="421"/>
      <c r="Q862" s="421"/>
      <c r="R862" s="421"/>
      <c r="S862" s="421"/>
      <c r="T862" s="421"/>
      <c r="U862" s="421"/>
      <c r="V862" s="421"/>
      <c r="W862" s="421"/>
      <c r="X862" s="421"/>
      <c r="Y862" s="421"/>
      <c r="Z862" s="421"/>
      <c r="AA862" s="421"/>
      <c r="AB862" s="421"/>
      <c r="AC862" s="421"/>
      <c r="AD862" s="421"/>
      <c r="AE862" s="421"/>
      <c r="AF862" s="421"/>
    </row>
    <row r="863" ht="15.75" customHeight="1">
      <c r="A863" s="457"/>
      <c r="B863" s="458"/>
      <c r="C863" s="466"/>
      <c r="D863" s="467"/>
      <c r="E863" s="468"/>
      <c r="F863" s="465"/>
      <c r="G863" s="465"/>
      <c r="H863" s="465"/>
      <c r="I863" s="464"/>
      <c r="J863" s="417"/>
      <c r="K863" s="418"/>
      <c r="L863" s="418"/>
      <c r="M863" s="418"/>
      <c r="N863" s="418"/>
      <c r="O863" s="420"/>
      <c r="P863" s="421"/>
      <c r="Q863" s="421"/>
      <c r="R863" s="421"/>
      <c r="S863" s="421"/>
      <c r="T863" s="421"/>
      <c r="U863" s="421"/>
      <c r="V863" s="421"/>
      <c r="W863" s="421"/>
      <c r="X863" s="421"/>
      <c r="Y863" s="421"/>
      <c r="Z863" s="421"/>
      <c r="AA863" s="421"/>
      <c r="AB863" s="421"/>
      <c r="AC863" s="421"/>
      <c r="AD863" s="421"/>
      <c r="AE863" s="421"/>
      <c r="AF863" s="421"/>
    </row>
    <row r="864" ht="15.75" customHeight="1">
      <c r="A864" s="457"/>
      <c r="B864" s="458"/>
      <c r="C864" s="466"/>
      <c r="D864" s="467"/>
      <c r="E864" s="468"/>
      <c r="F864" s="465"/>
      <c r="G864" s="465"/>
      <c r="H864" s="465"/>
      <c r="I864" s="464"/>
      <c r="J864" s="417"/>
      <c r="K864" s="418"/>
      <c r="L864" s="418"/>
      <c r="M864" s="418"/>
      <c r="N864" s="418"/>
      <c r="O864" s="420"/>
      <c r="P864" s="421"/>
      <c r="Q864" s="421"/>
      <c r="R864" s="421"/>
      <c r="S864" s="421"/>
      <c r="T864" s="421"/>
      <c r="U864" s="421"/>
      <c r="V864" s="421"/>
      <c r="W864" s="421"/>
      <c r="X864" s="421"/>
      <c r="Y864" s="421"/>
      <c r="Z864" s="421"/>
      <c r="AA864" s="421"/>
      <c r="AB864" s="421"/>
      <c r="AC864" s="421"/>
      <c r="AD864" s="421"/>
      <c r="AE864" s="421"/>
      <c r="AF864" s="421"/>
    </row>
    <row r="865" ht="15.75" customHeight="1">
      <c r="A865" s="457"/>
      <c r="B865" s="458"/>
      <c r="C865" s="466"/>
      <c r="D865" s="467"/>
      <c r="E865" s="468"/>
      <c r="F865" s="465"/>
      <c r="G865" s="465"/>
      <c r="H865" s="465"/>
      <c r="I865" s="464"/>
      <c r="J865" s="417"/>
      <c r="K865" s="418"/>
      <c r="L865" s="418"/>
      <c r="M865" s="418"/>
      <c r="N865" s="418"/>
      <c r="O865" s="420"/>
      <c r="P865" s="421"/>
      <c r="Q865" s="421"/>
      <c r="R865" s="421"/>
      <c r="S865" s="421"/>
      <c r="T865" s="421"/>
      <c r="U865" s="421"/>
      <c r="V865" s="421"/>
      <c r="W865" s="421"/>
      <c r="X865" s="421"/>
      <c r="Y865" s="421"/>
      <c r="Z865" s="421"/>
      <c r="AA865" s="421"/>
      <c r="AB865" s="421"/>
      <c r="AC865" s="421"/>
      <c r="AD865" s="421"/>
      <c r="AE865" s="421"/>
      <c r="AF865" s="421"/>
    </row>
    <row r="866" ht="15.75" customHeight="1">
      <c r="A866" s="457"/>
      <c r="B866" s="458"/>
      <c r="C866" s="466"/>
      <c r="D866" s="467"/>
      <c r="E866" s="468"/>
      <c r="F866" s="465"/>
      <c r="G866" s="465"/>
      <c r="H866" s="465"/>
      <c r="I866" s="464"/>
      <c r="J866" s="417"/>
      <c r="K866" s="418"/>
      <c r="L866" s="418"/>
      <c r="M866" s="418"/>
      <c r="N866" s="418"/>
      <c r="O866" s="420"/>
      <c r="P866" s="421"/>
      <c r="Q866" s="421"/>
      <c r="R866" s="421"/>
      <c r="S866" s="421"/>
      <c r="T866" s="421"/>
      <c r="U866" s="421"/>
      <c r="V866" s="421"/>
      <c r="W866" s="421"/>
      <c r="X866" s="421"/>
      <c r="Y866" s="421"/>
      <c r="Z866" s="421"/>
      <c r="AA866" s="421"/>
      <c r="AB866" s="421"/>
      <c r="AC866" s="421"/>
      <c r="AD866" s="421"/>
      <c r="AE866" s="421"/>
      <c r="AF866" s="421"/>
    </row>
    <row r="867" ht="15.75" customHeight="1">
      <c r="A867" s="457"/>
      <c r="B867" s="458"/>
      <c r="C867" s="466"/>
      <c r="D867" s="467"/>
      <c r="E867" s="468"/>
      <c r="F867" s="465"/>
      <c r="G867" s="465"/>
      <c r="H867" s="465"/>
      <c r="I867" s="464"/>
      <c r="J867" s="417"/>
      <c r="K867" s="418"/>
      <c r="L867" s="418"/>
      <c r="M867" s="418"/>
      <c r="N867" s="418"/>
      <c r="O867" s="420"/>
      <c r="P867" s="421"/>
      <c r="Q867" s="421"/>
      <c r="R867" s="421"/>
      <c r="S867" s="421"/>
      <c r="T867" s="421"/>
      <c r="U867" s="421"/>
      <c r="V867" s="421"/>
      <c r="W867" s="421"/>
      <c r="X867" s="421"/>
      <c r="Y867" s="421"/>
      <c r="Z867" s="421"/>
      <c r="AA867" s="421"/>
      <c r="AB867" s="421"/>
      <c r="AC867" s="421"/>
      <c r="AD867" s="421"/>
      <c r="AE867" s="421"/>
      <c r="AF867" s="421"/>
    </row>
    <row r="868" ht="15.75" customHeight="1">
      <c r="A868" s="457"/>
      <c r="B868" s="458"/>
      <c r="C868" s="466"/>
      <c r="D868" s="467"/>
      <c r="E868" s="468"/>
      <c r="F868" s="465"/>
      <c r="G868" s="465"/>
      <c r="H868" s="465"/>
      <c r="I868" s="464"/>
      <c r="J868" s="417"/>
      <c r="K868" s="418"/>
      <c r="L868" s="418"/>
      <c r="M868" s="418"/>
      <c r="N868" s="418"/>
      <c r="O868" s="420"/>
      <c r="P868" s="421"/>
      <c r="Q868" s="421"/>
      <c r="R868" s="421"/>
      <c r="S868" s="421"/>
      <c r="T868" s="421"/>
      <c r="U868" s="421"/>
      <c r="V868" s="421"/>
      <c r="W868" s="421"/>
      <c r="X868" s="421"/>
      <c r="Y868" s="421"/>
      <c r="Z868" s="421"/>
      <c r="AA868" s="421"/>
      <c r="AB868" s="421"/>
      <c r="AC868" s="421"/>
      <c r="AD868" s="421"/>
      <c r="AE868" s="421"/>
      <c r="AF868" s="421"/>
    </row>
    <row r="869" ht="15.75" customHeight="1">
      <c r="A869" s="457"/>
      <c r="B869" s="458"/>
      <c r="C869" s="466"/>
      <c r="D869" s="467"/>
      <c r="E869" s="468"/>
      <c r="F869" s="465"/>
      <c r="G869" s="465"/>
      <c r="H869" s="465"/>
      <c r="I869" s="464"/>
      <c r="J869" s="417"/>
      <c r="K869" s="418"/>
      <c r="L869" s="418"/>
      <c r="M869" s="418"/>
      <c r="N869" s="418"/>
      <c r="O869" s="420"/>
      <c r="P869" s="421"/>
      <c r="Q869" s="421"/>
      <c r="R869" s="421"/>
      <c r="S869" s="421"/>
      <c r="T869" s="421"/>
      <c r="U869" s="421"/>
      <c r="V869" s="421"/>
      <c r="W869" s="421"/>
      <c r="X869" s="421"/>
      <c r="Y869" s="421"/>
      <c r="Z869" s="421"/>
      <c r="AA869" s="421"/>
      <c r="AB869" s="421"/>
      <c r="AC869" s="421"/>
      <c r="AD869" s="421"/>
      <c r="AE869" s="421"/>
      <c r="AF869" s="421"/>
    </row>
    <row r="870" ht="15.75" customHeight="1">
      <c r="A870" s="457"/>
      <c r="B870" s="458"/>
      <c r="C870" s="466"/>
      <c r="D870" s="467"/>
      <c r="E870" s="468"/>
      <c r="F870" s="465"/>
      <c r="G870" s="465"/>
      <c r="H870" s="465"/>
      <c r="I870" s="464"/>
      <c r="J870" s="417"/>
      <c r="K870" s="418"/>
      <c r="L870" s="418"/>
      <c r="M870" s="418"/>
      <c r="N870" s="418"/>
      <c r="O870" s="420"/>
      <c r="P870" s="421"/>
      <c r="Q870" s="421"/>
      <c r="R870" s="421"/>
      <c r="S870" s="421"/>
      <c r="T870" s="421"/>
      <c r="U870" s="421"/>
      <c r="V870" s="421"/>
      <c r="W870" s="421"/>
      <c r="X870" s="421"/>
      <c r="Y870" s="421"/>
      <c r="Z870" s="421"/>
      <c r="AA870" s="421"/>
      <c r="AB870" s="421"/>
      <c r="AC870" s="421"/>
      <c r="AD870" s="421"/>
      <c r="AE870" s="421"/>
      <c r="AF870" s="421"/>
    </row>
    <row r="871" ht="15.75" customHeight="1">
      <c r="A871" s="457"/>
      <c r="B871" s="458"/>
      <c r="C871" s="466"/>
      <c r="D871" s="467"/>
      <c r="E871" s="468"/>
      <c r="F871" s="465"/>
      <c r="G871" s="465"/>
      <c r="H871" s="465"/>
      <c r="I871" s="464"/>
      <c r="J871" s="417"/>
      <c r="K871" s="418"/>
      <c r="L871" s="418"/>
      <c r="M871" s="418"/>
      <c r="N871" s="418"/>
      <c r="O871" s="420"/>
      <c r="P871" s="421"/>
      <c r="Q871" s="421"/>
      <c r="R871" s="421"/>
      <c r="S871" s="421"/>
      <c r="T871" s="421"/>
      <c r="U871" s="421"/>
      <c r="V871" s="421"/>
      <c r="W871" s="421"/>
      <c r="X871" s="421"/>
      <c r="Y871" s="421"/>
      <c r="Z871" s="421"/>
      <c r="AA871" s="421"/>
      <c r="AB871" s="421"/>
      <c r="AC871" s="421"/>
      <c r="AD871" s="421"/>
      <c r="AE871" s="421"/>
      <c r="AF871" s="421"/>
    </row>
    <row r="872" ht="15.75" customHeight="1">
      <c r="A872" s="457"/>
      <c r="B872" s="458"/>
      <c r="C872" s="466"/>
      <c r="D872" s="467"/>
      <c r="E872" s="468"/>
      <c r="F872" s="465"/>
      <c r="G872" s="465"/>
      <c r="H872" s="465"/>
      <c r="I872" s="464"/>
      <c r="J872" s="417"/>
      <c r="K872" s="418"/>
      <c r="L872" s="418"/>
      <c r="M872" s="418"/>
      <c r="N872" s="418"/>
      <c r="O872" s="420"/>
      <c r="P872" s="421"/>
      <c r="Q872" s="421"/>
      <c r="R872" s="421"/>
      <c r="S872" s="421"/>
      <c r="T872" s="421"/>
      <c r="U872" s="421"/>
      <c r="V872" s="421"/>
      <c r="W872" s="421"/>
      <c r="X872" s="421"/>
      <c r="Y872" s="421"/>
      <c r="Z872" s="421"/>
      <c r="AA872" s="421"/>
      <c r="AB872" s="421"/>
      <c r="AC872" s="421"/>
      <c r="AD872" s="421"/>
      <c r="AE872" s="421"/>
      <c r="AF872" s="421"/>
    </row>
    <row r="873" ht="15.75" customHeight="1">
      <c r="A873" s="457"/>
      <c r="B873" s="458"/>
      <c r="C873" s="466"/>
      <c r="D873" s="467"/>
      <c r="E873" s="468"/>
      <c r="F873" s="465"/>
      <c r="G873" s="465"/>
      <c r="H873" s="465"/>
      <c r="I873" s="464"/>
      <c r="J873" s="417"/>
      <c r="K873" s="418"/>
      <c r="L873" s="418"/>
      <c r="M873" s="418"/>
      <c r="N873" s="418"/>
      <c r="O873" s="420"/>
      <c r="P873" s="421"/>
      <c r="Q873" s="421"/>
      <c r="R873" s="421"/>
      <c r="S873" s="421"/>
      <c r="T873" s="421"/>
      <c r="U873" s="421"/>
      <c r="V873" s="421"/>
      <c r="W873" s="421"/>
      <c r="X873" s="421"/>
      <c r="Y873" s="421"/>
      <c r="Z873" s="421"/>
      <c r="AA873" s="421"/>
      <c r="AB873" s="421"/>
      <c r="AC873" s="421"/>
      <c r="AD873" s="421"/>
      <c r="AE873" s="421"/>
      <c r="AF873" s="421"/>
    </row>
    <row r="874" ht="15.75" customHeight="1">
      <c r="A874" s="457"/>
      <c r="B874" s="458"/>
      <c r="C874" s="466"/>
      <c r="D874" s="467"/>
      <c r="E874" s="468"/>
      <c r="F874" s="465"/>
      <c r="G874" s="465"/>
      <c r="H874" s="465"/>
      <c r="I874" s="464"/>
      <c r="J874" s="417"/>
      <c r="K874" s="418"/>
      <c r="L874" s="418"/>
      <c r="M874" s="418"/>
      <c r="N874" s="418"/>
      <c r="O874" s="420"/>
      <c r="P874" s="421"/>
      <c r="Q874" s="421"/>
      <c r="R874" s="421"/>
      <c r="S874" s="421"/>
      <c r="T874" s="421"/>
      <c r="U874" s="421"/>
      <c r="V874" s="421"/>
      <c r="W874" s="421"/>
      <c r="X874" s="421"/>
      <c r="Y874" s="421"/>
      <c r="Z874" s="421"/>
      <c r="AA874" s="421"/>
      <c r="AB874" s="421"/>
      <c r="AC874" s="421"/>
      <c r="AD874" s="421"/>
      <c r="AE874" s="421"/>
      <c r="AF874" s="421"/>
    </row>
    <row r="875" ht="15.75" customHeight="1">
      <c r="A875" s="457"/>
      <c r="B875" s="458"/>
      <c r="C875" s="466"/>
      <c r="D875" s="467"/>
      <c r="E875" s="468"/>
      <c r="F875" s="465"/>
      <c r="G875" s="465"/>
      <c r="H875" s="465"/>
      <c r="I875" s="464"/>
      <c r="J875" s="417"/>
      <c r="K875" s="418"/>
      <c r="L875" s="418"/>
      <c r="M875" s="418"/>
      <c r="N875" s="418"/>
      <c r="O875" s="420"/>
      <c r="P875" s="421"/>
      <c r="Q875" s="421"/>
      <c r="R875" s="421"/>
      <c r="S875" s="421"/>
      <c r="T875" s="421"/>
      <c r="U875" s="421"/>
      <c r="V875" s="421"/>
      <c r="W875" s="421"/>
      <c r="X875" s="421"/>
      <c r="Y875" s="421"/>
      <c r="Z875" s="421"/>
      <c r="AA875" s="421"/>
      <c r="AB875" s="421"/>
      <c r="AC875" s="421"/>
      <c r="AD875" s="421"/>
      <c r="AE875" s="421"/>
      <c r="AF875" s="421"/>
    </row>
    <row r="876" ht="15.75" customHeight="1">
      <c r="A876" s="457"/>
      <c r="B876" s="458"/>
      <c r="C876" s="466"/>
      <c r="D876" s="467"/>
      <c r="E876" s="468"/>
      <c r="F876" s="465"/>
      <c r="G876" s="465"/>
      <c r="H876" s="465"/>
      <c r="I876" s="464"/>
      <c r="J876" s="417"/>
      <c r="K876" s="418"/>
      <c r="L876" s="418"/>
      <c r="M876" s="418"/>
      <c r="N876" s="418"/>
      <c r="O876" s="420"/>
      <c r="P876" s="421"/>
      <c r="Q876" s="421"/>
      <c r="R876" s="421"/>
      <c r="S876" s="421"/>
      <c r="T876" s="421"/>
      <c r="U876" s="421"/>
      <c r="V876" s="421"/>
      <c r="W876" s="421"/>
      <c r="X876" s="421"/>
      <c r="Y876" s="421"/>
      <c r="Z876" s="421"/>
      <c r="AA876" s="421"/>
      <c r="AB876" s="421"/>
      <c r="AC876" s="421"/>
      <c r="AD876" s="421"/>
      <c r="AE876" s="421"/>
      <c r="AF876" s="421"/>
    </row>
    <row r="877" ht="15.75" customHeight="1">
      <c r="A877" s="457"/>
      <c r="B877" s="458"/>
      <c r="C877" s="466"/>
      <c r="D877" s="467"/>
      <c r="E877" s="468"/>
      <c r="F877" s="465"/>
      <c r="G877" s="465"/>
      <c r="H877" s="465"/>
      <c r="I877" s="464"/>
      <c r="J877" s="417"/>
      <c r="K877" s="418"/>
      <c r="L877" s="418"/>
      <c r="M877" s="418"/>
      <c r="N877" s="418"/>
      <c r="O877" s="420"/>
      <c r="P877" s="421"/>
      <c r="Q877" s="421"/>
      <c r="R877" s="421"/>
      <c r="S877" s="421"/>
      <c r="T877" s="421"/>
      <c r="U877" s="421"/>
      <c r="V877" s="421"/>
      <c r="W877" s="421"/>
      <c r="X877" s="421"/>
      <c r="Y877" s="421"/>
      <c r="Z877" s="421"/>
      <c r="AA877" s="421"/>
      <c r="AB877" s="421"/>
      <c r="AC877" s="421"/>
      <c r="AD877" s="421"/>
      <c r="AE877" s="421"/>
      <c r="AF877" s="421"/>
    </row>
    <row r="878" ht="15.75" customHeight="1">
      <c r="A878" s="457"/>
      <c r="B878" s="458"/>
      <c r="C878" s="466"/>
      <c r="D878" s="467"/>
      <c r="E878" s="468"/>
      <c r="F878" s="465"/>
      <c r="G878" s="465"/>
      <c r="H878" s="465"/>
      <c r="I878" s="464"/>
      <c r="J878" s="417"/>
      <c r="K878" s="418"/>
      <c r="L878" s="418"/>
      <c r="M878" s="418"/>
      <c r="N878" s="418"/>
      <c r="O878" s="420"/>
      <c r="P878" s="421"/>
      <c r="Q878" s="421"/>
      <c r="R878" s="421"/>
      <c r="S878" s="421"/>
      <c r="T878" s="421"/>
      <c r="U878" s="421"/>
      <c r="V878" s="421"/>
      <c r="W878" s="421"/>
      <c r="X878" s="421"/>
      <c r="Y878" s="421"/>
      <c r="Z878" s="421"/>
      <c r="AA878" s="421"/>
      <c r="AB878" s="421"/>
      <c r="AC878" s="421"/>
      <c r="AD878" s="421"/>
      <c r="AE878" s="421"/>
      <c r="AF878" s="421"/>
    </row>
    <row r="879" ht="15.75" customHeight="1">
      <c r="A879" s="457"/>
      <c r="B879" s="458"/>
      <c r="C879" s="466"/>
      <c r="D879" s="467"/>
      <c r="E879" s="468"/>
      <c r="F879" s="465"/>
      <c r="G879" s="465"/>
      <c r="H879" s="465"/>
      <c r="I879" s="464"/>
      <c r="J879" s="417"/>
      <c r="K879" s="418"/>
      <c r="L879" s="418"/>
      <c r="M879" s="418"/>
      <c r="N879" s="418"/>
      <c r="O879" s="420"/>
      <c r="P879" s="421"/>
      <c r="Q879" s="421"/>
      <c r="R879" s="421"/>
      <c r="S879" s="421"/>
      <c r="T879" s="421"/>
      <c r="U879" s="421"/>
      <c r="V879" s="421"/>
      <c r="W879" s="421"/>
      <c r="X879" s="421"/>
      <c r="Y879" s="421"/>
      <c r="Z879" s="421"/>
      <c r="AA879" s="421"/>
      <c r="AB879" s="421"/>
      <c r="AC879" s="421"/>
      <c r="AD879" s="421"/>
      <c r="AE879" s="421"/>
      <c r="AF879" s="421"/>
    </row>
    <row r="880" ht="15.75" customHeight="1">
      <c r="A880" s="457"/>
      <c r="B880" s="458"/>
      <c r="C880" s="466"/>
      <c r="D880" s="467"/>
      <c r="E880" s="468"/>
      <c r="F880" s="465"/>
      <c r="G880" s="465"/>
      <c r="H880" s="465"/>
      <c r="I880" s="464"/>
      <c r="J880" s="417"/>
      <c r="K880" s="418"/>
      <c r="L880" s="418"/>
      <c r="M880" s="418"/>
      <c r="N880" s="418"/>
      <c r="O880" s="420"/>
      <c r="P880" s="421"/>
      <c r="Q880" s="421"/>
      <c r="R880" s="421"/>
      <c r="S880" s="421"/>
      <c r="T880" s="421"/>
      <c r="U880" s="421"/>
      <c r="V880" s="421"/>
      <c r="W880" s="421"/>
      <c r="X880" s="421"/>
      <c r="Y880" s="421"/>
      <c r="Z880" s="421"/>
      <c r="AA880" s="421"/>
      <c r="AB880" s="421"/>
      <c r="AC880" s="421"/>
      <c r="AD880" s="421"/>
      <c r="AE880" s="421"/>
      <c r="AF880" s="421"/>
    </row>
    <row r="881" ht="15.75" customHeight="1">
      <c r="A881" s="457"/>
      <c r="B881" s="458"/>
      <c r="C881" s="466"/>
      <c r="D881" s="467"/>
      <c r="E881" s="468"/>
      <c r="F881" s="465"/>
      <c r="G881" s="465"/>
      <c r="H881" s="465"/>
      <c r="I881" s="464"/>
      <c r="J881" s="417"/>
      <c r="K881" s="418"/>
      <c r="L881" s="418"/>
      <c r="M881" s="418"/>
      <c r="N881" s="418"/>
      <c r="O881" s="420"/>
      <c r="P881" s="421"/>
      <c r="Q881" s="421"/>
      <c r="R881" s="421"/>
      <c r="S881" s="421"/>
      <c r="T881" s="421"/>
      <c r="U881" s="421"/>
      <c r="V881" s="421"/>
      <c r="W881" s="421"/>
      <c r="X881" s="421"/>
      <c r="Y881" s="421"/>
      <c r="Z881" s="421"/>
      <c r="AA881" s="421"/>
      <c r="AB881" s="421"/>
      <c r="AC881" s="421"/>
      <c r="AD881" s="421"/>
      <c r="AE881" s="421"/>
      <c r="AF881" s="421"/>
    </row>
    <row r="882" ht="15.75" customHeight="1">
      <c r="A882" s="457"/>
      <c r="B882" s="458"/>
      <c r="C882" s="466"/>
      <c r="D882" s="467"/>
      <c r="E882" s="468"/>
      <c r="F882" s="465"/>
      <c r="G882" s="465"/>
      <c r="H882" s="465"/>
      <c r="I882" s="464"/>
      <c r="J882" s="417"/>
      <c r="K882" s="418"/>
      <c r="L882" s="418"/>
      <c r="M882" s="418"/>
      <c r="N882" s="418"/>
      <c r="O882" s="420"/>
      <c r="P882" s="421"/>
      <c r="Q882" s="421"/>
      <c r="R882" s="421"/>
      <c r="S882" s="421"/>
      <c r="T882" s="421"/>
      <c r="U882" s="421"/>
      <c r="V882" s="421"/>
      <c r="W882" s="421"/>
      <c r="X882" s="421"/>
      <c r="Y882" s="421"/>
      <c r="Z882" s="421"/>
      <c r="AA882" s="421"/>
      <c r="AB882" s="421"/>
      <c r="AC882" s="421"/>
      <c r="AD882" s="421"/>
      <c r="AE882" s="421"/>
      <c r="AF882" s="421"/>
    </row>
    <row r="883" ht="15.75" customHeight="1">
      <c r="A883" s="457"/>
      <c r="B883" s="458"/>
      <c r="C883" s="466"/>
      <c r="D883" s="467"/>
      <c r="E883" s="468"/>
      <c r="F883" s="465"/>
      <c r="G883" s="465"/>
      <c r="H883" s="465"/>
      <c r="I883" s="464"/>
      <c r="J883" s="417"/>
      <c r="K883" s="418"/>
      <c r="L883" s="418"/>
      <c r="M883" s="418"/>
      <c r="N883" s="418"/>
      <c r="O883" s="420"/>
      <c r="P883" s="421"/>
      <c r="Q883" s="421"/>
      <c r="R883" s="421"/>
      <c r="S883" s="421"/>
      <c r="T883" s="421"/>
      <c r="U883" s="421"/>
      <c r="V883" s="421"/>
      <c r="W883" s="421"/>
      <c r="X883" s="421"/>
      <c r="Y883" s="421"/>
      <c r="Z883" s="421"/>
      <c r="AA883" s="421"/>
      <c r="AB883" s="421"/>
      <c r="AC883" s="421"/>
      <c r="AD883" s="421"/>
      <c r="AE883" s="421"/>
      <c r="AF883" s="421"/>
    </row>
    <row r="884" ht="15.75" customHeight="1">
      <c r="A884" s="457"/>
      <c r="B884" s="458"/>
      <c r="C884" s="466"/>
      <c r="D884" s="467"/>
      <c r="E884" s="468"/>
      <c r="F884" s="465"/>
      <c r="G884" s="465"/>
      <c r="H884" s="465"/>
      <c r="I884" s="464"/>
      <c r="J884" s="417"/>
      <c r="K884" s="418"/>
      <c r="L884" s="418"/>
      <c r="M884" s="418"/>
      <c r="N884" s="418"/>
      <c r="O884" s="420"/>
      <c r="P884" s="421"/>
      <c r="Q884" s="421"/>
      <c r="R884" s="421"/>
      <c r="S884" s="421"/>
      <c r="T884" s="421"/>
      <c r="U884" s="421"/>
      <c r="V884" s="421"/>
      <c r="W884" s="421"/>
      <c r="X884" s="421"/>
      <c r="Y884" s="421"/>
      <c r="Z884" s="421"/>
      <c r="AA884" s="421"/>
      <c r="AB884" s="421"/>
      <c r="AC884" s="421"/>
      <c r="AD884" s="421"/>
      <c r="AE884" s="421"/>
      <c r="AF884" s="421"/>
    </row>
    <row r="885" ht="15.75" customHeight="1">
      <c r="A885" s="457"/>
      <c r="B885" s="458"/>
      <c r="C885" s="466"/>
      <c r="D885" s="467"/>
      <c r="E885" s="468"/>
      <c r="F885" s="465"/>
      <c r="G885" s="465"/>
      <c r="H885" s="465"/>
      <c r="I885" s="464"/>
      <c r="J885" s="417"/>
      <c r="K885" s="418"/>
      <c r="L885" s="418"/>
      <c r="M885" s="418"/>
      <c r="N885" s="418"/>
      <c r="O885" s="420"/>
      <c r="P885" s="421"/>
      <c r="Q885" s="421"/>
      <c r="R885" s="421"/>
      <c r="S885" s="421"/>
      <c r="T885" s="421"/>
      <c r="U885" s="421"/>
      <c r="V885" s="421"/>
      <c r="W885" s="421"/>
      <c r="X885" s="421"/>
      <c r="Y885" s="421"/>
      <c r="Z885" s="421"/>
      <c r="AA885" s="421"/>
      <c r="AB885" s="421"/>
      <c r="AC885" s="421"/>
      <c r="AD885" s="421"/>
      <c r="AE885" s="421"/>
      <c r="AF885" s="421"/>
    </row>
    <row r="886" ht="15.75" customHeight="1">
      <c r="A886" s="457"/>
      <c r="B886" s="458"/>
      <c r="C886" s="466"/>
      <c r="D886" s="467"/>
      <c r="E886" s="468"/>
      <c r="F886" s="465"/>
      <c r="G886" s="465"/>
      <c r="H886" s="465"/>
      <c r="I886" s="464"/>
      <c r="J886" s="417"/>
      <c r="K886" s="418"/>
      <c r="L886" s="418"/>
      <c r="M886" s="418"/>
      <c r="N886" s="418"/>
      <c r="O886" s="420"/>
      <c r="P886" s="421"/>
      <c r="Q886" s="421"/>
      <c r="R886" s="421"/>
      <c r="S886" s="421"/>
      <c r="T886" s="421"/>
      <c r="U886" s="421"/>
      <c r="V886" s="421"/>
      <c r="W886" s="421"/>
      <c r="X886" s="421"/>
      <c r="Y886" s="421"/>
      <c r="Z886" s="421"/>
      <c r="AA886" s="421"/>
      <c r="AB886" s="421"/>
      <c r="AC886" s="421"/>
      <c r="AD886" s="421"/>
      <c r="AE886" s="421"/>
      <c r="AF886" s="421"/>
    </row>
    <row r="887" ht="15.75" customHeight="1">
      <c r="A887" s="457"/>
      <c r="B887" s="458"/>
      <c r="C887" s="466"/>
      <c r="D887" s="467"/>
      <c r="E887" s="468"/>
      <c r="F887" s="465"/>
      <c r="G887" s="465"/>
      <c r="H887" s="465"/>
      <c r="I887" s="464"/>
      <c r="J887" s="417"/>
      <c r="K887" s="418"/>
      <c r="L887" s="418"/>
      <c r="M887" s="418"/>
      <c r="N887" s="418"/>
      <c r="O887" s="420"/>
      <c r="P887" s="421"/>
      <c r="Q887" s="421"/>
      <c r="R887" s="421"/>
      <c r="S887" s="421"/>
      <c r="T887" s="421"/>
      <c r="U887" s="421"/>
      <c r="V887" s="421"/>
      <c r="W887" s="421"/>
      <c r="X887" s="421"/>
      <c r="Y887" s="421"/>
      <c r="Z887" s="421"/>
      <c r="AA887" s="421"/>
      <c r="AB887" s="421"/>
      <c r="AC887" s="421"/>
      <c r="AD887" s="421"/>
      <c r="AE887" s="421"/>
      <c r="AF887" s="421"/>
    </row>
    <row r="888" ht="15.75" customHeight="1">
      <c r="A888" s="457"/>
      <c r="B888" s="458"/>
      <c r="C888" s="466"/>
      <c r="D888" s="467"/>
      <c r="E888" s="468"/>
      <c r="F888" s="465"/>
      <c r="G888" s="465"/>
      <c r="H888" s="465"/>
      <c r="I888" s="464"/>
      <c r="J888" s="417"/>
      <c r="K888" s="418"/>
      <c r="L888" s="418"/>
      <c r="M888" s="418"/>
      <c r="N888" s="418"/>
      <c r="O888" s="420"/>
      <c r="P888" s="421"/>
      <c r="Q888" s="421"/>
      <c r="R888" s="421"/>
      <c r="S888" s="421"/>
      <c r="T888" s="421"/>
      <c r="U888" s="421"/>
      <c r="V888" s="421"/>
      <c r="W888" s="421"/>
      <c r="X888" s="421"/>
      <c r="Y888" s="421"/>
      <c r="Z888" s="421"/>
      <c r="AA888" s="421"/>
      <c r="AB888" s="421"/>
      <c r="AC888" s="421"/>
      <c r="AD888" s="421"/>
      <c r="AE888" s="421"/>
      <c r="AF888" s="421"/>
    </row>
    <row r="889" ht="15.75" customHeight="1">
      <c r="A889" s="457"/>
      <c r="B889" s="458"/>
      <c r="C889" s="466"/>
      <c r="D889" s="467"/>
      <c r="E889" s="468"/>
      <c r="F889" s="465"/>
      <c r="G889" s="465"/>
      <c r="H889" s="465"/>
      <c r="I889" s="464"/>
      <c r="J889" s="417"/>
      <c r="K889" s="418"/>
      <c r="L889" s="418"/>
      <c r="M889" s="418"/>
      <c r="N889" s="418"/>
      <c r="O889" s="420"/>
      <c r="P889" s="421"/>
      <c r="Q889" s="421"/>
      <c r="R889" s="421"/>
      <c r="S889" s="421"/>
      <c r="T889" s="421"/>
      <c r="U889" s="421"/>
      <c r="V889" s="421"/>
      <c r="W889" s="421"/>
      <c r="X889" s="421"/>
      <c r="Y889" s="421"/>
      <c r="Z889" s="421"/>
      <c r="AA889" s="421"/>
      <c r="AB889" s="421"/>
      <c r="AC889" s="421"/>
      <c r="AD889" s="421"/>
      <c r="AE889" s="421"/>
      <c r="AF889" s="421"/>
    </row>
    <row r="890" ht="15.75" customHeight="1">
      <c r="A890" s="457"/>
      <c r="B890" s="458"/>
      <c r="C890" s="466"/>
      <c r="D890" s="467"/>
      <c r="E890" s="468"/>
      <c r="F890" s="465"/>
      <c r="G890" s="465"/>
      <c r="H890" s="465"/>
      <c r="I890" s="464"/>
      <c r="J890" s="417"/>
      <c r="K890" s="418"/>
      <c r="L890" s="418"/>
      <c r="M890" s="418"/>
      <c r="N890" s="418"/>
      <c r="O890" s="420"/>
      <c r="P890" s="421"/>
      <c r="Q890" s="421"/>
      <c r="R890" s="421"/>
      <c r="S890" s="421"/>
      <c r="T890" s="421"/>
      <c r="U890" s="421"/>
      <c r="V890" s="421"/>
      <c r="W890" s="421"/>
      <c r="X890" s="421"/>
      <c r="Y890" s="421"/>
      <c r="Z890" s="421"/>
      <c r="AA890" s="421"/>
      <c r="AB890" s="421"/>
      <c r="AC890" s="421"/>
      <c r="AD890" s="421"/>
      <c r="AE890" s="421"/>
      <c r="AF890" s="421"/>
    </row>
    <row r="891" ht="15.75" customHeight="1">
      <c r="A891" s="457"/>
      <c r="B891" s="458"/>
      <c r="C891" s="466"/>
      <c r="D891" s="467"/>
      <c r="E891" s="468"/>
      <c r="F891" s="465"/>
      <c r="G891" s="465"/>
      <c r="H891" s="465"/>
      <c r="I891" s="464"/>
      <c r="J891" s="417"/>
      <c r="K891" s="418"/>
      <c r="L891" s="418"/>
      <c r="M891" s="418"/>
      <c r="N891" s="418"/>
      <c r="O891" s="420"/>
      <c r="P891" s="421"/>
      <c r="Q891" s="421"/>
      <c r="R891" s="421"/>
      <c r="S891" s="421"/>
      <c r="T891" s="421"/>
      <c r="U891" s="421"/>
      <c r="V891" s="421"/>
      <c r="W891" s="421"/>
      <c r="X891" s="421"/>
      <c r="Y891" s="421"/>
      <c r="Z891" s="421"/>
      <c r="AA891" s="421"/>
      <c r="AB891" s="421"/>
      <c r="AC891" s="421"/>
      <c r="AD891" s="421"/>
      <c r="AE891" s="421"/>
      <c r="AF891" s="421"/>
    </row>
    <row r="892" ht="15.75" customHeight="1">
      <c r="A892" s="457"/>
      <c r="B892" s="458"/>
      <c r="C892" s="466"/>
      <c r="D892" s="467"/>
      <c r="E892" s="468"/>
      <c r="F892" s="465"/>
      <c r="G892" s="465"/>
      <c r="H892" s="465"/>
      <c r="I892" s="464"/>
      <c r="J892" s="417"/>
      <c r="K892" s="418"/>
      <c r="L892" s="418"/>
      <c r="M892" s="418"/>
      <c r="N892" s="418"/>
      <c r="O892" s="420"/>
      <c r="P892" s="421"/>
      <c r="Q892" s="421"/>
      <c r="R892" s="421"/>
      <c r="S892" s="421"/>
      <c r="T892" s="421"/>
      <c r="U892" s="421"/>
      <c r="V892" s="421"/>
      <c r="W892" s="421"/>
      <c r="X892" s="421"/>
      <c r="Y892" s="421"/>
      <c r="Z892" s="421"/>
      <c r="AA892" s="421"/>
      <c r="AB892" s="421"/>
      <c r="AC892" s="421"/>
      <c r="AD892" s="421"/>
      <c r="AE892" s="421"/>
      <c r="AF892" s="421"/>
    </row>
    <row r="893" ht="15.75" customHeight="1">
      <c r="A893" s="457"/>
      <c r="B893" s="458"/>
      <c r="C893" s="466"/>
      <c r="D893" s="467"/>
      <c r="E893" s="468"/>
      <c r="F893" s="465"/>
      <c r="G893" s="465"/>
      <c r="H893" s="465"/>
      <c r="I893" s="464"/>
      <c r="J893" s="417"/>
      <c r="K893" s="418"/>
      <c r="L893" s="418"/>
      <c r="M893" s="418"/>
      <c r="N893" s="418"/>
      <c r="O893" s="420"/>
      <c r="P893" s="421"/>
      <c r="Q893" s="421"/>
      <c r="R893" s="421"/>
      <c r="S893" s="421"/>
      <c r="T893" s="421"/>
      <c r="U893" s="421"/>
      <c r="V893" s="421"/>
      <c r="W893" s="421"/>
      <c r="X893" s="421"/>
      <c r="Y893" s="421"/>
      <c r="Z893" s="421"/>
      <c r="AA893" s="421"/>
      <c r="AB893" s="421"/>
      <c r="AC893" s="421"/>
      <c r="AD893" s="421"/>
      <c r="AE893" s="421"/>
      <c r="AF893" s="421"/>
    </row>
    <row r="894" ht="15.75" customHeight="1">
      <c r="A894" s="457"/>
      <c r="B894" s="458"/>
      <c r="C894" s="466"/>
      <c r="D894" s="467"/>
      <c r="E894" s="468"/>
      <c r="F894" s="465"/>
      <c r="G894" s="465"/>
      <c r="H894" s="465"/>
      <c r="I894" s="464"/>
      <c r="J894" s="417"/>
      <c r="K894" s="418"/>
      <c r="L894" s="418"/>
      <c r="M894" s="418"/>
      <c r="N894" s="418"/>
      <c r="O894" s="420"/>
      <c r="P894" s="421"/>
      <c r="Q894" s="421"/>
      <c r="R894" s="421"/>
      <c r="S894" s="421"/>
      <c r="T894" s="421"/>
      <c r="U894" s="421"/>
      <c r="V894" s="421"/>
      <c r="W894" s="421"/>
      <c r="X894" s="421"/>
      <c r="Y894" s="421"/>
      <c r="Z894" s="421"/>
      <c r="AA894" s="421"/>
      <c r="AB894" s="421"/>
      <c r="AC894" s="421"/>
      <c r="AD894" s="421"/>
      <c r="AE894" s="421"/>
      <c r="AF894" s="421"/>
    </row>
    <row r="895" ht="15.75" customHeight="1">
      <c r="A895" s="457"/>
      <c r="B895" s="458"/>
      <c r="C895" s="466"/>
      <c r="D895" s="467"/>
      <c r="E895" s="468"/>
      <c r="F895" s="465"/>
      <c r="G895" s="465"/>
      <c r="H895" s="465"/>
      <c r="I895" s="464"/>
      <c r="J895" s="417"/>
      <c r="K895" s="418"/>
      <c r="L895" s="418"/>
      <c r="M895" s="418"/>
      <c r="N895" s="418"/>
      <c r="O895" s="420"/>
      <c r="P895" s="421"/>
      <c r="Q895" s="421"/>
      <c r="R895" s="421"/>
      <c r="S895" s="421"/>
      <c r="T895" s="421"/>
      <c r="U895" s="421"/>
      <c r="V895" s="421"/>
      <c r="W895" s="421"/>
      <c r="X895" s="421"/>
      <c r="Y895" s="421"/>
      <c r="Z895" s="421"/>
      <c r="AA895" s="421"/>
      <c r="AB895" s="421"/>
      <c r="AC895" s="421"/>
      <c r="AD895" s="421"/>
      <c r="AE895" s="421"/>
      <c r="AF895" s="421"/>
    </row>
    <row r="896" ht="15.75" customHeight="1">
      <c r="A896" s="457"/>
      <c r="B896" s="458"/>
      <c r="C896" s="466"/>
      <c r="D896" s="467"/>
      <c r="E896" s="468"/>
      <c r="F896" s="465"/>
      <c r="G896" s="465"/>
      <c r="H896" s="465"/>
      <c r="I896" s="464"/>
      <c r="J896" s="417"/>
      <c r="K896" s="418"/>
      <c r="L896" s="418"/>
      <c r="M896" s="418"/>
      <c r="N896" s="418"/>
      <c r="O896" s="420"/>
      <c r="P896" s="421"/>
      <c r="Q896" s="421"/>
      <c r="R896" s="421"/>
      <c r="S896" s="421"/>
      <c r="T896" s="421"/>
      <c r="U896" s="421"/>
      <c r="V896" s="421"/>
      <c r="W896" s="421"/>
      <c r="X896" s="421"/>
      <c r="Y896" s="421"/>
      <c r="Z896" s="421"/>
      <c r="AA896" s="421"/>
      <c r="AB896" s="421"/>
      <c r="AC896" s="421"/>
      <c r="AD896" s="421"/>
      <c r="AE896" s="421"/>
      <c r="AF896" s="421"/>
    </row>
    <row r="897" ht="15.75" customHeight="1">
      <c r="A897" s="457"/>
      <c r="B897" s="458"/>
      <c r="C897" s="466"/>
      <c r="D897" s="467"/>
      <c r="E897" s="468"/>
      <c r="F897" s="465"/>
      <c r="G897" s="465"/>
      <c r="H897" s="465"/>
      <c r="I897" s="464"/>
      <c r="J897" s="417"/>
      <c r="K897" s="418"/>
      <c r="L897" s="418"/>
      <c r="M897" s="418"/>
      <c r="N897" s="418"/>
      <c r="O897" s="420"/>
      <c r="P897" s="421"/>
      <c r="Q897" s="421"/>
      <c r="R897" s="421"/>
      <c r="S897" s="421"/>
      <c r="T897" s="421"/>
      <c r="U897" s="421"/>
      <c r="V897" s="421"/>
      <c r="W897" s="421"/>
      <c r="X897" s="421"/>
      <c r="Y897" s="421"/>
      <c r="Z897" s="421"/>
      <c r="AA897" s="421"/>
      <c r="AB897" s="421"/>
      <c r="AC897" s="421"/>
      <c r="AD897" s="421"/>
      <c r="AE897" s="421"/>
      <c r="AF897" s="421"/>
    </row>
    <row r="898" ht="15.75" customHeight="1">
      <c r="A898" s="457"/>
      <c r="B898" s="458"/>
      <c r="C898" s="466"/>
      <c r="D898" s="467"/>
      <c r="E898" s="468"/>
      <c r="F898" s="465"/>
      <c r="G898" s="465"/>
      <c r="H898" s="465"/>
      <c r="I898" s="464"/>
      <c r="J898" s="417"/>
      <c r="K898" s="418"/>
      <c r="L898" s="418"/>
      <c r="M898" s="418"/>
      <c r="N898" s="418"/>
      <c r="O898" s="420"/>
      <c r="P898" s="421"/>
      <c r="Q898" s="421"/>
      <c r="R898" s="421"/>
      <c r="S898" s="421"/>
      <c r="T898" s="421"/>
      <c r="U898" s="421"/>
      <c r="V898" s="421"/>
      <c r="W898" s="421"/>
      <c r="X898" s="421"/>
      <c r="Y898" s="421"/>
      <c r="Z898" s="421"/>
      <c r="AA898" s="421"/>
      <c r="AB898" s="421"/>
      <c r="AC898" s="421"/>
      <c r="AD898" s="421"/>
      <c r="AE898" s="421"/>
      <c r="AF898" s="421"/>
    </row>
    <row r="899" ht="15.75" customHeight="1">
      <c r="A899" s="457"/>
      <c r="B899" s="458"/>
      <c r="C899" s="466"/>
      <c r="D899" s="467"/>
      <c r="E899" s="468"/>
      <c r="F899" s="465"/>
      <c r="G899" s="465"/>
      <c r="H899" s="465"/>
      <c r="I899" s="464"/>
      <c r="J899" s="417"/>
      <c r="K899" s="418"/>
      <c r="L899" s="418"/>
      <c r="M899" s="418"/>
      <c r="N899" s="418"/>
      <c r="O899" s="420"/>
      <c r="P899" s="421"/>
      <c r="Q899" s="421"/>
      <c r="R899" s="421"/>
      <c r="S899" s="421"/>
      <c r="T899" s="421"/>
      <c r="U899" s="421"/>
      <c r="V899" s="421"/>
      <c r="W899" s="421"/>
      <c r="X899" s="421"/>
      <c r="Y899" s="421"/>
      <c r="Z899" s="421"/>
      <c r="AA899" s="421"/>
      <c r="AB899" s="421"/>
      <c r="AC899" s="421"/>
      <c r="AD899" s="421"/>
      <c r="AE899" s="421"/>
      <c r="AF899" s="421"/>
    </row>
    <row r="900" ht="15.75" customHeight="1">
      <c r="A900" s="457"/>
      <c r="B900" s="458"/>
      <c r="C900" s="466"/>
      <c r="D900" s="467"/>
      <c r="E900" s="468"/>
      <c r="F900" s="465"/>
      <c r="G900" s="465"/>
      <c r="H900" s="465"/>
      <c r="I900" s="464"/>
      <c r="J900" s="417"/>
      <c r="K900" s="418"/>
      <c r="L900" s="418"/>
      <c r="M900" s="418"/>
      <c r="N900" s="418"/>
      <c r="O900" s="420"/>
      <c r="P900" s="421"/>
      <c r="Q900" s="421"/>
      <c r="R900" s="421"/>
      <c r="S900" s="421"/>
      <c r="T900" s="421"/>
      <c r="U900" s="421"/>
      <c r="V900" s="421"/>
      <c r="W900" s="421"/>
      <c r="X900" s="421"/>
      <c r="Y900" s="421"/>
      <c r="Z900" s="421"/>
      <c r="AA900" s="421"/>
      <c r="AB900" s="421"/>
      <c r="AC900" s="421"/>
      <c r="AD900" s="421"/>
      <c r="AE900" s="421"/>
      <c r="AF900" s="421"/>
    </row>
    <row r="901" ht="15.75" customHeight="1">
      <c r="A901" s="457"/>
      <c r="B901" s="458"/>
      <c r="C901" s="466"/>
      <c r="D901" s="467"/>
      <c r="E901" s="468"/>
      <c r="F901" s="465"/>
      <c r="G901" s="465"/>
      <c r="H901" s="465"/>
      <c r="I901" s="464"/>
      <c r="J901" s="417"/>
      <c r="K901" s="418"/>
      <c r="L901" s="418"/>
      <c r="M901" s="418"/>
      <c r="N901" s="418"/>
      <c r="O901" s="420"/>
      <c r="P901" s="421"/>
      <c r="Q901" s="421"/>
      <c r="R901" s="421"/>
      <c r="S901" s="421"/>
      <c r="T901" s="421"/>
      <c r="U901" s="421"/>
      <c r="V901" s="421"/>
      <c r="W901" s="421"/>
      <c r="X901" s="421"/>
      <c r="Y901" s="421"/>
      <c r="Z901" s="421"/>
      <c r="AA901" s="421"/>
      <c r="AB901" s="421"/>
      <c r="AC901" s="421"/>
      <c r="AD901" s="421"/>
      <c r="AE901" s="421"/>
      <c r="AF901" s="421"/>
    </row>
    <row r="902" ht="15.75" customHeight="1">
      <c r="A902" s="457"/>
      <c r="B902" s="458"/>
      <c r="C902" s="466"/>
      <c r="D902" s="467"/>
      <c r="E902" s="468"/>
      <c r="F902" s="465"/>
      <c r="G902" s="465"/>
      <c r="H902" s="465"/>
      <c r="I902" s="464"/>
      <c r="J902" s="417"/>
      <c r="K902" s="418"/>
      <c r="L902" s="418"/>
      <c r="M902" s="418"/>
      <c r="N902" s="418"/>
      <c r="O902" s="420"/>
      <c r="P902" s="421"/>
      <c r="Q902" s="421"/>
      <c r="R902" s="421"/>
      <c r="S902" s="421"/>
      <c r="T902" s="421"/>
      <c r="U902" s="421"/>
      <c r="V902" s="421"/>
      <c r="W902" s="421"/>
      <c r="X902" s="421"/>
      <c r="Y902" s="421"/>
      <c r="Z902" s="421"/>
      <c r="AA902" s="421"/>
      <c r="AB902" s="421"/>
      <c r="AC902" s="421"/>
      <c r="AD902" s="421"/>
      <c r="AE902" s="421"/>
      <c r="AF902" s="421"/>
    </row>
    <row r="903" ht="15.75" customHeight="1">
      <c r="A903" s="457"/>
      <c r="B903" s="458"/>
      <c r="C903" s="466"/>
      <c r="D903" s="467"/>
      <c r="E903" s="468"/>
      <c r="F903" s="465"/>
      <c r="G903" s="465"/>
      <c r="H903" s="465"/>
      <c r="I903" s="464"/>
      <c r="J903" s="417"/>
      <c r="K903" s="418"/>
      <c r="L903" s="418"/>
      <c r="M903" s="418"/>
      <c r="N903" s="418"/>
      <c r="O903" s="420"/>
      <c r="P903" s="421"/>
      <c r="Q903" s="421"/>
      <c r="R903" s="421"/>
      <c r="S903" s="421"/>
      <c r="T903" s="421"/>
      <c r="U903" s="421"/>
      <c r="V903" s="421"/>
      <c r="W903" s="421"/>
      <c r="X903" s="421"/>
      <c r="Y903" s="421"/>
      <c r="Z903" s="421"/>
      <c r="AA903" s="421"/>
      <c r="AB903" s="421"/>
      <c r="AC903" s="421"/>
      <c r="AD903" s="421"/>
      <c r="AE903" s="421"/>
      <c r="AF903" s="421"/>
    </row>
    <row r="904" ht="15.75" customHeight="1">
      <c r="A904" s="457"/>
      <c r="B904" s="458"/>
      <c r="C904" s="466"/>
      <c r="D904" s="467"/>
      <c r="E904" s="468"/>
      <c r="F904" s="465"/>
      <c r="G904" s="465"/>
      <c r="H904" s="465"/>
      <c r="I904" s="464"/>
      <c r="J904" s="417"/>
      <c r="K904" s="418"/>
      <c r="L904" s="418"/>
      <c r="M904" s="418"/>
      <c r="N904" s="418"/>
      <c r="O904" s="420"/>
      <c r="P904" s="421"/>
      <c r="Q904" s="421"/>
      <c r="R904" s="421"/>
      <c r="S904" s="421"/>
      <c r="T904" s="421"/>
      <c r="U904" s="421"/>
      <c r="V904" s="421"/>
      <c r="W904" s="421"/>
      <c r="X904" s="421"/>
      <c r="Y904" s="421"/>
      <c r="Z904" s="421"/>
      <c r="AA904" s="421"/>
      <c r="AB904" s="421"/>
      <c r="AC904" s="421"/>
      <c r="AD904" s="421"/>
      <c r="AE904" s="421"/>
      <c r="AF904" s="421"/>
    </row>
    <row r="905" ht="15.75" customHeight="1">
      <c r="A905" s="457"/>
      <c r="B905" s="458"/>
      <c r="C905" s="466"/>
      <c r="D905" s="467"/>
      <c r="E905" s="468"/>
      <c r="F905" s="465"/>
      <c r="G905" s="465"/>
      <c r="H905" s="465"/>
      <c r="I905" s="464"/>
      <c r="J905" s="417"/>
      <c r="K905" s="418"/>
      <c r="L905" s="418"/>
      <c r="M905" s="418"/>
      <c r="N905" s="418"/>
      <c r="O905" s="420"/>
      <c r="P905" s="421"/>
      <c r="Q905" s="421"/>
      <c r="R905" s="421"/>
      <c r="S905" s="421"/>
      <c r="T905" s="421"/>
      <c r="U905" s="421"/>
      <c r="V905" s="421"/>
      <c r="W905" s="421"/>
      <c r="X905" s="421"/>
      <c r="Y905" s="421"/>
      <c r="Z905" s="421"/>
      <c r="AA905" s="421"/>
      <c r="AB905" s="421"/>
      <c r="AC905" s="421"/>
      <c r="AD905" s="421"/>
      <c r="AE905" s="421"/>
      <c r="AF905" s="421"/>
    </row>
    <row r="906" ht="15.75" customHeight="1">
      <c r="A906" s="457"/>
      <c r="B906" s="458"/>
      <c r="C906" s="466"/>
      <c r="D906" s="467"/>
      <c r="E906" s="468"/>
      <c r="F906" s="465"/>
      <c r="G906" s="465"/>
      <c r="H906" s="465"/>
      <c r="I906" s="464"/>
      <c r="J906" s="417"/>
      <c r="K906" s="418"/>
      <c r="L906" s="418"/>
      <c r="M906" s="418"/>
      <c r="N906" s="418"/>
      <c r="O906" s="420"/>
      <c r="P906" s="421"/>
      <c r="Q906" s="421"/>
      <c r="R906" s="421"/>
      <c r="S906" s="421"/>
      <c r="T906" s="421"/>
      <c r="U906" s="421"/>
      <c r="V906" s="421"/>
      <c r="W906" s="421"/>
      <c r="X906" s="421"/>
      <c r="Y906" s="421"/>
      <c r="Z906" s="421"/>
      <c r="AA906" s="421"/>
      <c r="AB906" s="421"/>
      <c r="AC906" s="421"/>
      <c r="AD906" s="421"/>
      <c r="AE906" s="421"/>
      <c r="AF906" s="421"/>
    </row>
    <row r="907" ht="15.75" customHeight="1">
      <c r="A907" s="457"/>
      <c r="B907" s="458"/>
      <c r="C907" s="466"/>
      <c r="D907" s="467"/>
      <c r="E907" s="468"/>
      <c r="F907" s="465"/>
      <c r="G907" s="465"/>
      <c r="H907" s="465"/>
      <c r="I907" s="464"/>
      <c r="J907" s="417"/>
      <c r="K907" s="418"/>
      <c r="L907" s="418"/>
      <c r="M907" s="418"/>
      <c r="N907" s="418"/>
      <c r="O907" s="420"/>
      <c r="P907" s="421"/>
      <c r="Q907" s="421"/>
      <c r="R907" s="421"/>
      <c r="S907" s="421"/>
      <c r="T907" s="421"/>
      <c r="U907" s="421"/>
      <c r="V907" s="421"/>
      <c r="W907" s="421"/>
      <c r="X907" s="421"/>
      <c r="Y907" s="421"/>
      <c r="Z907" s="421"/>
      <c r="AA907" s="421"/>
      <c r="AB907" s="421"/>
      <c r="AC907" s="421"/>
      <c r="AD907" s="421"/>
      <c r="AE907" s="421"/>
      <c r="AF907" s="421"/>
    </row>
    <row r="908" ht="15.75" customHeight="1">
      <c r="A908" s="457"/>
      <c r="B908" s="458"/>
      <c r="C908" s="466"/>
      <c r="D908" s="467"/>
      <c r="E908" s="468"/>
      <c r="F908" s="465"/>
      <c r="G908" s="465"/>
      <c r="H908" s="465"/>
      <c r="I908" s="464"/>
      <c r="J908" s="417"/>
      <c r="K908" s="418"/>
      <c r="L908" s="418"/>
      <c r="M908" s="418"/>
      <c r="N908" s="418"/>
      <c r="O908" s="420"/>
      <c r="P908" s="421"/>
      <c r="Q908" s="421"/>
      <c r="R908" s="421"/>
      <c r="S908" s="421"/>
      <c r="T908" s="421"/>
      <c r="U908" s="421"/>
      <c r="V908" s="421"/>
      <c r="W908" s="421"/>
      <c r="X908" s="421"/>
      <c r="Y908" s="421"/>
      <c r="Z908" s="421"/>
      <c r="AA908" s="421"/>
      <c r="AB908" s="421"/>
      <c r="AC908" s="421"/>
      <c r="AD908" s="421"/>
      <c r="AE908" s="421"/>
      <c r="AF908" s="421"/>
    </row>
    <row r="909" ht="15.75" customHeight="1">
      <c r="A909" s="457"/>
      <c r="B909" s="458"/>
      <c r="C909" s="466"/>
      <c r="D909" s="467"/>
      <c r="E909" s="468"/>
      <c r="F909" s="465"/>
      <c r="G909" s="465"/>
      <c r="H909" s="465"/>
      <c r="I909" s="464"/>
      <c r="J909" s="417"/>
      <c r="K909" s="418"/>
      <c r="L909" s="418"/>
      <c r="M909" s="418"/>
      <c r="N909" s="418"/>
      <c r="O909" s="420"/>
      <c r="P909" s="421"/>
      <c r="Q909" s="421"/>
      <c r="R909" s="421"/>
      <c r="S909" s="421"/>
      <c r="T909" s="421"/>
      <c r="U909" s="421"/>
      <c r="V909" s="421"/>
      <c r="W909" s="421"/>
      <c r="X909" s="421"/>
      <c r="Y909" s="421"/>
      <c r="Z909" s="421"/>
      <c r="AA909" s="421"/>
      <c r="AB909" s="421"/>
      <c r="AC909" s="421"/>
      <c r="AD909" s="421"/>
      <c r="AE909" s="421"/>
      <c r="AF909" s="421"/>
    </row>
    <row r="910" ht="15.75" customHeight="1">
      <c r="A910" s="457"/>
      <c r="B910" s="458"/>
      <c r="C910" s="466"/>
      <c r="D910" s="467"/>
      <c r="E910" s="468"/>
      <c r="F910" s="465"/>
      <c r="G910" s="465"/>
      <c r="H910" s="465"/>
      <c r="I910" s="464"/>
      <c r="J910" s="417"/>
      <c r="K910" s="418"/>
      <c r="L910" s="418"/>
      <c r="M910" s="418"/>
      <c r="N910" s="418"/>
      <c r="O910" s="420"/>
      <c r="P910" s="421"/>
      <c r="Q910" s="421"/>
      <c r="R910" s="421"/>
      <c r="S910" s="421"/>
      <c r="T910" s="421"/>
      <c r="U910" s="421"/>
      <c r="V910" s="421"/>
      <c r="W910" s="421"/>
      <c r="X910" s="421"/>
      <c r="Y910" s="421"/>
      <c r="Z910" s="421"/>
      <c r="AA910" s="421"/>
      <c r="AB910" s="421"/>
      <c r="AC910" s="421"/>
      <c r="AD910" s="421"/>
      <c r="AE910" s="421"/>
      <c r="AF910" s="421"/>
    </row>
    <row r="911" ht="15.75" customHeight="1">
      <c r="A911" s="457"/>
      <c r="B911" s="458"/>
      <c r="C911" s="466"/>
      <c r="D911" s="467"/>
      <c r="E911" s="468"/>
      <c r="F911" s="465"/>
      <c r="G911" s="465"/>
      <c r="H911" s="465"/>
      <c r="I911" s="464"/>
      <c r="J911" s="417"/>
      <c r="K911" s="418"/>
      <c r="L911" s="418"/>
      <c r="M911" s="418"/>
      <c r="N911" s="418"/>
      <c r="O911" s="420"/>
      <c r="P911" s="421"/>
      <c r="Q911" s="421"/>
      <c r="R911" s="421"/>
      <c r="S911" s="421"/>
      <c r="T911" s="421"/>
      <c r="U911" s="421"/>
      <c r="V911" s="421"/>
      <c r="W911" s="421"/>
      <c r="X911" s="421"/>
      <c r="Y911" s="421"/>
      <c r="Z911" s="421"/>
      <c r="AA911" s="421"/>
      <c r="AB911" s="421"/>
      <c r="AC911" s="421"/>
      <c r="AD911" s="421"/>
      <c r="AE911" s="421"/>
      <c r="AF911" s="421"/>
    </row>
    <row r="912" ht="15.75" customHeight="1">
      <c r="A912" s="457"/>
      <c r="B912" s="458"/>
      <c r="C912" s="466"/>
      <c r="D912" s="467"/>
      <c r="E912" s="468"/>
      <c r="F912" s="465"/>
      <c r="G912" s="465"/>
      <c r="H912" s="465"/>
      <c r="I912" s="464"/>
      <c r="J912" s="417"/>
      <c r="K912" s="418"/>
      <c r="L912" s="418"/>
      <c r="M912" s="418"/>
      <c r="N912" s="418"/>
      <c r="O912" s="420"/>
      <c r="P912" s="421"/>
      <c r="Q912" s="421"/>
      <c r="R912" s="421"/>
      <c r="S912" s="421"/>
      <c r="T912" s="421"/>
      <c r="U912" s="421"/>
      <c r="V912" s="421"/>
      <c r="W912" s="421"/>
      <c r="X912" s="421"/>
      <c r="Y912" s="421"/>
      <c r="Z912" s="421"/>
      <c r="AA912" s="421"/>
      <c r="AB912" s="421"/>
      <c r="AC912" s="421"/>
      <c r="AD912" s="421"/>
      <c r="AE912" s="421"/>
      <c r="AF912" s="421"/>
    </row>
    <row r="913" ht="15.75" customHeight="1">
      <c r="A913" s="457"/>
      <c r="B913" s="458"/>
      <c r="C913" s="466"/>
      <c r="D913" s="467"/>
      <c r="E913" s="468"/>
      <c r="F913" s="465"/>
      <c r="G913" s="465"/>
      <c r="H913" s="465"/>
      <c r="I913" s="464"/>
      <c r="J913" s="417"/>
      <c r="K913" s="418"/>
      <c r="L913" s="418"/>
      <c r="M913" s="418"/>
      <c r="N913" s="418"/>
      <c r="O913" s="420"/>
      <c r="P913" s="421"/>
      <c r="Q913" s="421"/>
      <c r="R913" s="421"/>
      <c r="S913" s="421"/>
      <c r="T913" s="421"/>
      <c r="U913" s="421"/>
      <c r="V913" s="421"/>
      <c r="W913" s="421"/>
      <c r="X913" s="421"/>
      <c r="Y913" s="421"/>
      <c r="Z913" s="421"/>
      <c r="AA913" s="421"/>
      <c r="AB913" s="421"/>
      <c r="AC913" s="421"/>
      <c r="AD913" s="421"/>
      <c r="AE913" s="421"/>
      <c r="AF913" s="421"/>
    </row>
    <row r="914" ht="15.75" customHeight="1">
      <c r="A914" s="457"/>
      <c r="B914" s="458"/>
      <c r="C914" s="466"/>
      <c r="D914" s="467"/>
      <c r="E914" s="468"/>
      <c r="F914" s="465"/>
      <c r="G914" s="465"/>
      <c r="H914" s="465"/>
      <c r="I914" s="464"/>
      <c r="J914" s="417"/>
      <c r="K914" s="418"/>
      <c r="L914" s="418"/>
      <c r="M914" s="418"/>
      <c r="N914" s="418"/>
      <c r="O914" s="420"/>
      <c r="P914" s="421"/>
      <c r="Q914" s="421"/>
      <c r="R914" s="421"/>
      <c r="S914" s="421"/>
      <c r="T914" s="421"/>
      <c r="U914" s="421"/>
      <c r="V914" s="421"/>
      <c r="W914" s="421"/>
      <c r="X914" s="421"/>
      <c r="Y914" s="421"/>
      <c r="Z914" s="421"/>
      <c r="AA914" s="421"/>
      <c r="AB914" s="421"/>
      <c r="AC914" s="421"/>
      <c r="AD914" s="421"/>
      <c r="AE914" s="421"/>
      <c r="AF914" s="421"/>
    </row>
    <row r="915" ht="15.75" customHeight="1">
      <c r="A915" s="457"/>
      <c r="B915" s="458"/>
      <c r="C915" s="466"/>
      <c r="D915" s="467"/>
      <c r="E915" s="468"/>
      <c r="F915" s="465"/>
      <c r="G915" s="465"/>
      <c r="H915" s="465"/>
      <c r="I915" s="464"/>
      <c r="J915" s="417"/>
      <c r="K915" s="418"/>
      <c r="L915" s="418"/>
      <c r="M915" s="418"/>
      <c r="N915" s="418"/>
      <c r="O915" s="420"/>
      <c r="P915" s="421"/>
      <c r="Q915" s="421"/>
      <c r="R915" s="421"/>
      <c r="S915" s="421"/>
      <c r="T915" s="421"/>
      <c r="U915" s="421"/>
      <c r="V915" s="421"/>
      <c r="W915" s="421"/>
      <c r="X915" s="421"/>
      <c r="Y915" s="421"/>
      <c r="Z915" s="421"/>
      <c r="AA915" s="421"/>
      <c r="AB915" s="421"/>
      <c r="AC915" s="421"/>
      <c r="AD915" s="421"/>
      <c r="AE915" s="421"/>
      <c r="AF915" s="421"/>
    </row>
    <row r="916" ht="15.75" customHeight="1">
      <c r="A916" s="457"/>
      <c r="B916" s="458"/>
      <c r="C916" s="466"/>
      <c r="D916" s="467"/>
      <c r="E916" s="468"/>
      <c r="F916" s="465"/>
      <c r="G916" s="465"/>
      <c r="H916" s="465"/>
      <c r="I916" s="464"/>
      <c r="J916" s="417"/>
      <c r="K916" s="418"/>
      <c r="L916" s="418"/>
      <c r="M916" s="418"/>
      <c r="N916" s="418"/>
      <c r="O916" s="420"/>
      <c r="P916" s="421"/>
      <c r="Q916" s="421"/>
      <c r="R916" s="421"/>
      <c r="S916" s="421"/>
      <c r="T916" s="421"/>
      <c r="U916" s="421"/>
      <c r="V916" s="421"/>
      <c r="W916" s="421"/>
      <c r="X916" s="421"/>
      <c r="Y916" s="421"/>
      <c r="Z916" s="421"/>
      <c r="AA916" s="421"/>
      <c r="AB916" s="421"/>
      <c r="AC916" s="421"/>
      <c r="AD916" s="421"/>
      <c r="AE916" s="421"/>
      <c r="AF916" s="421"/>
    </row>
    <row r="917" ht="15.75" customHeight="1">
      <c r="A917" s="457"/>
      <c r="B917" s="458"/>
      <c r="C917" s="466"/>
      <c r="D917" s="467"/>
      <c r="E917" s="468"/>
      <c r="F917" s="465"/>
      <c r="G917" s="465"/>
      <c r="H917" s="465"/>
      <c r="I917" s="464"/>
      <c r="J917" s="417"/>
      <c r="K917" s="418"/>
      <c r="L917" s="418"/>
      <c r="M917" s="418"/>
      <c r="N917" s="418"/>
      <c r="O917" s="420"/>
      <c r="P917" s="421"/>
      <c r="Q917" s="421"/>
      <c r="R917" s="421"/>
      <c r="S917" s="421"/>
      <c r="T917" s="421"/>
      <c r="U917" s="421"/>
      <c r="V917" s="421"/>
      <c r="W917" s="421"/>
      <c r="X917" s="421"/>
      <c r="Y917" s="421"/>
      <c r="Z917" s="421"/>
      <c r="AA917" s="421"/>
      <c r="AB917" s="421"/>
      <c r="AC917" s="421"/>
      <c r="AD917" s="421"/>
      <c r="AE917" s="421"/>
      <c r="AF917" s="421"/>
    </row>
    <row r="918" ht="15.75" customHeight="1">
      <c r="A918" s="457"/>
      <c r="B918" s="458"/>
      <c r="C918" s="466"/>
      <c r="D918" s="467"/>
      <c r="E918" s="468"/>
      <c r="F918" s="465"/>
      <c r="G918" s="465"/>
      <c r="H918" s="465"/>
      <c r="I918" s="464"/>
      <c r="J918" s="417"/>
      <c r="K918" s="418"/>
      <c r="L918" s="418"/>
      <c r="M918" s="418"/>
      <c r="N918" s="418"/>
      <c r="O918" s="420"/>
      <c r="P918" s="421"/>
      <c r="Q918" s="421"/>
      <c r="R918" s="421"/>
      <c r="S918" s="421"/>
      <c r="T918" s="421"/>
      <c r="U918" s="421"/>
      <c r="V918" s="421"/>
      <c r="W918" s="421"/>
      <c r="X918" s="421"/>
      <c r="Y918" s="421"/>
      <c r="Z918" s="421"/>
      <c r="AA918" s="421"/>
      <c r="AB918" s="421"/>
      <c r="AC918" s="421"/>
      <c r="AD918" s="421"/>
      <c r="AE918" s="421"/>
      <c r="AF918" s="421"/>
    </row>
    <row r="919" ht="15.75" customHeight="1">
      <c r="A919" s="457"/>
      <c r="B919" s="458"/>
      <c r="C919" s="466"/>
      <c r="D919" s="467"/>
      <c r="E919" s="468"/>
      <c r="F919" s="465"/>
      <c r="G919" s="465"/>
      <c r="H919" s="465"/>
      <c r="I919" s="464"/>
      <c r="J919" s="417"/>
      <c r="K919" s="418"/>
      <c r="L919" s="418"/>
      <c r="M919" s="418"/>
      <c r="N919" s="418"/>
      <c r="O919" s="420"/>
      <c r="P919" s="421"/>
      <c r="Q919" s="421"/>
      <c r="R919" s="421"/>
      <c r="S919" s="421"/>
      <c r="T919" s="421"/>
      <c r="U919" s="421"/>
      <c r="V919" s="421"/>
      <c r="W919" s="421"/>
      <c r="X919" s="421"/>
      <c r="Y919" s="421"/>
      <c r="Z919" s="421"/>
      <c r="AA919" s="421"/>
      <c r="AB919" s="421"/>
      <c r="AC919" s="421"/>
      <c r="AD919" s="421"/>
      <c r="AE919" s="421"/>
      <c r="AF919" s="421"/>
    </row>
    <row r="920" ht="15.75" customHeight="1">
      <c r="A920" s="457"/>
      <c r="B920" s="458"/>
      <c r="C920" s="466"/>
      <c r="D920" s="467"/>
      <c r="E920" s="468"/>
      <c r="F920" s="465"/>
      <c r="G920" s="465"/>
      <c r="H920" s="465"/>
      <c r="I920" s="464"/>
      <c r="J920" s="417"/>
      <c r="K920" s="418"/>
      <c r="L920" s="418"/>
      <c r="M920" s="418"/>
      <c r="N920" s="418"/>
      <c r="O920" s="420"/>
      <c r="P920" s="421"/>
      <c r="Q920" s="421"/>
      <c r="R920" s="421"/>
      <c r="S920" s="421"/>
      <c r="T920" s="421"/>
      <c r="U920" s="421"/>
      <c r="V920" s="421"/>
      <c r="W920" s="421"/>
      <c r="X920" s="421"/>
      <c r="Y920" s="421"/>
      <c r="Z920" s="421"/>
      <c r="AA920" s="421"/>
      <c r="AB920" s="421"/>
      <c r="AC920" s="421"/>
      <c r="AD920" s="421"/>
      <c r="AE920" s="421"/>
      <c r="AF920" s="421"/>
    </row>
    <row r="921" ht="15.75" customHeight="1">
      <c r="A921" s="457"/>
      <c r="B921" s="458"/>
      <c r="C921" s="466"/>
      <c r="D921" s="467"/>
      <c r="E921" s="468"/>
      <c r="F921" s="465"/>
      <c r="G921" s="465"/>
      <c r="H921" s="465"/>
      <c r="I921" s="464"/>
      <c r="J921" s="417"/>
      <c r="K921" s="418"/>
      <c r="L921" s="418"/>
      <c r="M921" s="418"/>
      <c r="N921" s="418"/>
      <c r="O921" s="420"/>
      <c r="P921" s="421"/>
      <c r="Q921" s="421"/>
      <c r="R921" s="421"/>
      <c r="S921" s="421"/>
      <c r="T921" s="421"/>
      <c r="U921" s="421"/>
      <c r="V921" s="421"/>
      <c r="W921" s="421"/>
      <c r="X921" s="421"/>
      <c r="Y921" s="421"/>
      <c r="Z921" s="421"/>
      <c r="AA921" s="421"/>
      <c r="AB921" s="421"/>
      <c r="AC921" s="421"/>
      <c r="AD921" s="421"/>
      <c r="AE921" s="421"/>
      <c r="AF921" s="421"/>
    </row>
    <row r="922" ht="15.75" customHeight="1">
      <c r="A922" s="457"/>
      <c r="B922" s="458"/>
      <c r="C922" s="466"/>
      <c r="D922" s="467"/>
      <c r="E922" s="468"/>
      <c r="F922" s="465"/>
      <c r="G922" s="465"/>
      <c r="H922" s="465"/>
      <c r="I922" s="464"/>
      <c r="J922" s="417"/>
      <c r="K922" s="418"/>
      <c r="L922" s="418"/>
      <c r="M922" s="418"/>
      <c r="N922" s="418"/>
      <c r="O922" s="420"/>
      <c r="P922" s="421"/>
      <c r="Q922" s="421"/>
      <c r="R922" s="421"/>
      <c r="S922" s="421"/>
      <c r="T922" s="421"/>
      <c r="U922" s="421"/>
      <c r="V922" s="421"/>
      <c r="W922" s="421"/>
      <c r="X922" s="421"/>
      <c r="Y922" s="421"/>
      <c r="Z922" s="421"/>
      <c r="AA922" s="421"/>
      <c r="AB922" s="421"/>
      <c r="AC922" s="421"/>
      <c r="AD922" s="421"/>
      <c r="AE922" s="421"/>
      <c r="AF922" s="421"/>
    </row>
    <row r="923" ht="15.75" customHeight="1">
      <c r="A923" s="457"/>
      <c r="B923" s="458"/>
      <c r="C923" s="466"/>
      <c r="D923" s="467"/>
      <c r="E923" s="468"/>
      <c r="F923" s="465"/>
      <c r="G923" s="465"/>
      <c r="H923" s="465"/>
      <c r="I923" s="464"/>
      <c r="J923" s="417"/>
      <c r="K923" s="418"/>
      <c r="L923" s="418"/>
      <c r="M923" s="418"/>
      <c r="N923" s="418"/>
      <c r="O923" s="420"/>
      <c r="P923" s="421"/>
      <c r="Q923" s="421"/>
      <c r="R923" s="421"/>
      <c r="S923" s="421"/>
      <c r="T923" s="421"/>
      <c r="U923" s="421"/>
      <c r="V923" s="421"/>
      <c r="W923" s="421"/>
      <c r="X923" s="421"/>
      <c r="Y923" s="421"/>
      <c r="Z923" s="421"/>
      <c r="AA923" s="421"/>
      <c r="AB923" s="421"/>
      <c r="AC923" s="421"/>
      <c r="AD923" s="421"/>
      <c r="AE923" s="421"/>
      <c r="AF923" s="421"/>
    </row>
    <row r="924" ht="15.75" customHeight="1">
      <c r="A924" s="457"/>
      <c r="B924" s="458"/>
      <c r="C924" s="466"/>
      <c r="D924" s="467"/>
      <c r="E924" s="468"/>
      <c r="F924" s="465"/>
      <c r="G924" s="465"/>
      <c r="H924" s="465"/>
      <c r="I924" s="464"/>
      <c r="J924" s="417"/>
      <c r="K924" s="418"/>
      <c r="L924" s="418"/>
      <c r="M924" s="418"/>
      <c r="N924" s="418"/>
      <c r="O924" s="420"/>
      <c r="P924" s="421"/>
      <c r="Q924" s="421"/>
      <c r="R924" s="421"/>
      <c r="S924" s="421"/>
      <c r="T924" s="421"/>
      <c r="U924" s="421"/>
      <c r="V924" s="421"/>
      <c r="W924" s="421"/>
      <c r="X924" s="421"/>
      <c r="Y924" s="421"/>
      <c r="Z924" s="421"/>
      <c r="AA924" s="421"/>
      <c r="AB924" s="421"/>
      <c r="AC924" s="421"/>
      <c r="AD924" s="421"/>
      <c r="AE924" s="421"/>
      <c r="AF924" s="421"/>
    </row>
    <row r="925" ht="15.75" customHeight="1">
      <c r="A925" s="457"/>
      <c r="B925" s="458"/>
      <c r="C925" s="466"/>
      <c r="D925" s="467"/>
      <c r="E925" s="468"/>
      <c r="F925" s="465"/>
      <c r="G925" s="465"/>
      <c r="H925" s="465"/>
      <c r="I925" s="464"/>
      <c r="J925" s="417"/>
      <c r="K925" s="418"/>
      <c r="L925" s="418"/>
      <c r="M925" s="418"/>
      <c r="N925" s="418"/>
      <c r="O925" s="420"/>
      <c r="P925" s="421"/>
      <c r="Q925" s="421"/>
      <c r="R925" s="421"/>
      <c r="S925" s="421"/>
      <c r="T925" s="421"/>
      <c r="U925" s="421"/>
      <c r="V925" s="421"/>
      <c r="W925" s="421"/>
      <c r="X925" s="421"/>
      <c r="Y925" s="421"/>
      <c r="Z925" s="421"/>
      <c r="AA925" s="421"/>
      <c r="AB925" s="421"/>
      <c r="AC925" s="421"/>
      <c r="AD925" s="421"/>
      <c r="AE925" s="421"/>
      <c r="AF925" s="421"/>
    </row>
    <row r="926" ht="15.75" customHeight="1">
      <c r="A926" s="457"/>
      <c r="B926" s="458"/>
      <c r="C926" s="466"/>
      <c r="D926" s="467"/>
      <c r="E926" s="468"/>
      <c r="F926" s="465"/>
      <c r="G926" s="465"/>
      <c r="H926" s="465"/>
      <c r="I926" s="464"/>
      <c r="J926" s="417"/>
      <c r="K926" s="418"/>
      <c r="L926" s="418"/>
      <c r="M926" s="418"/>
      <c r="N926" s="418"/>
      <c r="O926" s="420"/>
      <c r="P926" s="421"/>
      <c r="Q926" s="421"/>
      <c r="R926" s="421"/>
      <c r="S926" s="421"/>
      <c r="T926" s="421"/>
      <c r="U926" s="421"/>
      <c r="V926" s="421"/>
      <c r="W926" s="421"/>
      <c r="X926" s="421"/>
      <c r="Y926" s="421"/>
      <c r="Z926" s="421"/>
      <c r="AA926" s="421"/>
      <c r="AB926" s="421"/>
      <c r="AC926" s="421"/>
      <c r="AD926" s="421"/>
      <c r="AE926" s="421"/>
      <c r="AF926" s="421"/>
    </row>
    <row r="927" ht="15.75" customHeight="1">
      <c r="A927" s="457"/>
      <c r="B927" s="458"/>
      <c r="C927" s="466"/>
      <c r="D927" s="467"/>
      <c r="E927" s="468"/>
      <c r="F927" s="465"/>
      <c r="G927" s="465"/>
      <c r="H927" s="465"/>
      <c r="I927" s="464"/>
      <c r="J927" s="417"/>
      <c r="K927" s="418"/>
      <c r="L927" s="418"/>
      <c r="M927" s="418"/>
      <c r="N927" s="418"/>
      <c r="O927" s="420"/>
      <c r="P927" s="421"/>
      <c r="Q927" s="421"/>
      <c r="R927" s="421"/>
      <c r="S927" s="421"/>
      <c r="T927" s="421"/>
      <c r="U927" s="421"/>
      <c r="V927" s="421"/>
      <c r="W927" s="421"/>
      <c r="X927" s="421"/>
      <c r="Y927" s="421"/>
      <c r="Z927" s="421"/>
      <c r="AA927" s="421"/>
      <c r="AB927" s="421"/>
      <c r="AC927" s="421"/>
      <c r="AD927" s="421"/>
      <c r="AE927" s="421"/>
      <c r="AF927" s="421"/>
    </row>
    <row r="928" ht="15.75" customHeight="1">
      <c r="A928" s="457"/>
      <c r="B928" s="458"/>
      <c r="C928" s="466"/>
      <c r="D928" s="467"/>
      <c r="E928" s="468"/>
      <c r="F928" s="465"/>
      <c r="G928" s="465"/>
      <c r="H928" s="465"/>
      <c r="I928" s="464"/>
      <c r="J928" s="417"/>
      <c r="K928" s="418"/>
      <c r="L928" s="418"/>
      <c r="M928" s="418"/>
      <c r="N928" s="418"/>
      <c r="O928" s="420"/>
      <c r="P928" s="421"/>
      <c r="Q928" s="421"/>
      <c r="R928" s="421"/>
      <c r="S928" s="421"/>
      <c r="T928" s="421"/>
      <c r="U928" s="421"/>
      <c r="V928" s="421"/>
      <c r="W928" s="421"/>
      <c r="X928" s="421"/>
      <c r="Y928" s="421"/>
      <c r="Z928" s="421"/>
      <c r="AA928" s="421"/>
      <c r="AB928" s="421"/>
      <c r="AC928" s="421"/>
      <c r="AD928" s="421"/>
      <c r="AE928" s="421"/>
      <c r="AF928" s="421"/>
    </row>
    <row r="929" ht="15.75" customHeight="1">
      <c r="A929" s="457"/>
      <c r="B929" s="458"/>
      <c r="C929" s="466"/>
      <c r="D929" s="467"/>
      <c r="E929" s="468"/>
      <c r="F929" s="465"/>
      <c r="G929" s="465"/>
      <c r="H929" s="465"/>
      <c r="I929" s="464"/>
      <c r="J929" s="417"/>
      <c r="K929" s="418"/>
      <c r="L929" s="418"/>
      <c r="M929" s="418"/>
      <c r="N929" s="418"/>
      <c r="O929" s="420"/>
      <c r="P929" s="421"/>
      <c r="Q929" s="421"/>
      <c r="R929" s="421"/>
      <c r="S929" s="421"/>
      <c r="T929" s="421"/>
      <c r="U929" s="421"/>
      <c r="V929" s="421"/>
      <c r="W929" s="421"/>
      <c r="X929" s="421"/>
      <c r="Y929" s="421"/>
      <c r="Z929" s="421"/>
      <c r="AA929" s="421"/>
      <c r="AB929" s="421"/>
      <c r="AC929" s="421"/>
      <c r="AD929" s="421"/>
      <c r="AE929" s="421"/>
      <c r="AF929" s="421"/>
    </row>
    <row r="930" ht="15.75" customHeight="1">
      <c r="A930" s="457"/>
      <c r="B930" s="458"/>
      <c r="C930" s="466"/>
      <c r="D930" s="467"/>
      <c r="E930" s="468"/>
      <c r="F930" s="465"/>
      <c r="G930" s="465"/>
      <c r="H930" s="465"/>
      <c r="I930" s="464"/>
      <c r="J930" s="417"/>
      <c r="K930" s="418"/>
      <c r="L930" s="418"/>
      <c r="M930" s="418"/>
      <c r="N930" s="418"/>
      <c r="O930" s="420"/>
      <c r="P930" s="421"/>
      <c r="Q930" s="421"/>
      <c r="R930" s="421"/>
      <c r="S930" s="421"/>
      <c r="T930" s="421"/>
      <c r="U930" s="421"/>
      <c r="V930" s="421"/>
      <c r="W930" s="421"/>
      <c r="X930" s="421"/>
      <c r="Y930" s="421"/>
      <c r="Z930" s="421"/>
      <c r="AA930" s="421"/>
      <c r="AB930" s="421"/>
      <c r="AC930" s="421"/>
      <c r="AD930" s="421"/>
      <c r="AE930" s="421"/>
      <c r="AF930" s="421"/>
    </row>
    <row r="931" ht="15.75" customHeight="1">
      <c r="A931" s="457"/>
      <c r="B931" s="458"/>
      <c r="C931" s="466"/>
      <c r="D931" s="467"/>
      <c r="E931" s="468"/>
      <c r="F931" s="465"/>
      <c r="G931" s="465"/>
      <c r="H931" s="465"/>
      <c r="I931" s="464"/>
      <c r="J931" s="417"/>
      <c r="K931" s="418"/>
      <c r="L931" s="418"/>
      <c r="M931" s="418"/>
      <c r="N931" s="418"/>
      <c r="O931" s="420"/>
      <c r="P931" s="421"/>
      <c r="Q931" s="421"/>
      <c r="R931" s="421"/>
      <c r="S931" s="421"/>
      <c r="T931" s="421"/>
      <c r="U931" s="421"/>
      <c r="V931" s="421"/>
      <c r="W931" s="421"/>
      <c r="X931" s="421"/>
      <c r="Y931" s="421"/>
      <c r="Z931" s="421"/>
      <c r="AA931" s="421"/>
      <c r="AB931" s="421"/>
      <c r="AC931" s="421"/>
      <c r="AD931" s="421"/>
      <c r="AE931" s="421"/>
      <c r="AF931" s="421"/>
    </row>
    <row r="932" ht="15.75" customHeight="1">
      <c r="A932" s="457"/>
      <c r="B932" s="458"/>
      <c r="C932" s="466"/>
      <c r="D932" s="467"/>
      <c r="E932" s="468"/>
      <c r="F932" s="465"/>
      <c r="G932" s="465"/>
      <c r="H932" s="465"/>
      <c r="I932" s="464"/>
      <c r="J932" s="417"/>
      <c r="K932" s="418"/>
      <c r="L932" s="418"/>
      <c r="M932" s="418"/>
      <c r="N932" s="418"/>
      <c r="O932" s="420"/>
      <c r="P932" s="421"/>
      <c r="Q932" s="421"/>
      <c r="R932" s="421"/>
      <c r="S932" s="421"/>
      <c r="T932" s="421"/>
      <c r="U932" s="421"/>
      <c r="V932" s="421"/>
      <c r="W932" s="421"/>
      <c r="X932" s="421"/>
      <c r="Y932" s="421"/>
      <c r="Z932" s="421"/>
      <c r="AA932" s="421"/>
      <c r="AB932" s="421"/>
      <c r="AC932" s="421"/>
      <c r="AD932" s="421"/>
      <c r="AE932" s="421"/>
      <c r="AF932" s="421"/>
    </row>
    <row r="933" ht="15.75" customHeight="1">
      <c r="A933" s="457"/>
      <c r="B933" s="458"/>
      <c r="C933" s="466"/>
      <c r="D933" s="467"/>
      <c r="E933" s="468"/>
      <c r="F933" s="465"/>
      <c r="G933" s="465"/>
      <c r="H933" s="465"/>
      <c r="I933" s="464"/>
      <c r="J933" s="417"/>
      <c r="K933" s="418"/>
      <c r="L933" s="418"/>
      <c r="M933" s="418"/>
      <c r="N933" s="418"/>
      <c r="O933" s="420"/>
      <c r="P933" s="421"/>
      <c r="Q933" s="421"/>
      <c r="R933" s="421"/>
      <c r="S933" s="421"/>
      <c r="T933" s="421"/>
      <c r="U933" s="421"/>
      <c r="V933" s="421"/>
      <c r="W933" s="421"/>
      <c r="X933" s="421"/>
      <c r="Y933" s="421"/>
      <c r="Z933" s="421"/>
      <c r="AA933" s="421"/>
      <c r="AB933" s="421"/>
      <c r="AC933" s="421"/>
      <c r="AD933" s="421"/>
      <c r="AE933" s="421"/>
      <c r="AF933" s="421"/>
    </row>
    <row r="934" ht="15.75" customHeight="1">
      <c r="A934" s="457"/>
      <c r="B934" s="458"/>
      <c r="C934" s="466"/>
      <c r="D934" s="467"/>
      <c r="E934" s="468"/>
      <c r="F934" s="465"/>
      <c r="G934" s="465"/>
      <c r="H934" s="465"/>
      <c r="I934" s="464"/>
      <c r="J934" s="417"/>
      <c r="K934" s="418"/>
      <c r="L934" s="418"/>
      <c r="M934" s="418"/>
      <c r="N934" s="418"/>
      <c r="O934" s="420"/>
      <c r="P934" s="421"/>
      <c r="Q934" s="421"/>
      <c r="R934" s="421"/>
      <c r="S934" s="421"/>
      <c r="T934" s="421"/>
      <c r="U934" s="421"/>
      <c r="V934" s="421"/>
      <c r="W934" s="421"/>
      <c r="X934" s="421"/>
      <c r="Y934" s="421"/>
      <c r="Z934" s="421"/>
      <c r="AA934" s="421"/>
      <c r="AB934" s="421"/>
      <c r="AC934" s="421"/>
      <c r="AD934" s="421"/>
      <c r="AE934" s="421"/>
      <c r="AF934" s="421"/>
    </row>
    <row r="935" ht="15.75" customHeight="1">
      <c r="A935" s="457"/>
      <c r="B935" s="458"/>
      <c r="C935" s="466"/>
      <c r="D935" s="467"/>
      <c r="E935" s="468"/>
      <c r="F935" s="465"/>
      <c r="G935" s="465"/>
      <c r="H935" s="465"/>
      <c r="I935" s="464"/>
      <c r="J935" s="417"/>
      <c r="K935" s="418"/>
      <c r="L935" s="418"/>
      <c r="M935" s="418"/>
      <c r="N935" s="418"/>
      <c r="O935" s="420"/>
      <c r="P935" s="421"/>
      <c r="Q935" s="421"/>
      <c r="R935" s="421"/>
      <c r="S935" s="421"/>
      <c r="T935" s="421"/>
      <c r="U935" s="421"/>
      <c r="V935" s="421"/>
      <c r="W935" s="421"/>
      <c r="X935" s="421"/>
      <c r="Y935" s="421"/>
      <c r="Z935" s="421"/>
      <c r="AA935" s="421"/>
      <c r="AB935" s="421"/>
      <c r="AC935" s="421"/>
      <c r="AD935" s="421"/>
      <c r="AE935" s="421"/>
      <c r="AF935" s="421"/>
    </row>
    <row r="936" ht="15.75" customHeight="1">
      <c r="A936" s="457"/>
      <c r="B936" s="458"/>
      <c r="C936" s="466"/>
      <c r="D936" s="467"/>
      <c r="E936" s="468"/>
      <c r="F936" s="465"/>
      <c r="G936" s="465"/>
      <c r="H936" s="465"/>
      <c r="I936" s="464"/>
      <c r="J936" s="417"/>
      <c r="K936" s="418"/>
      <c r="L936" s="418"/>
      <c r="M936" s="418"/>
      <c r="N936" s="418"/>
      <c r="O936" s="420"/>
      <c r="P936" s="421"/>
      <c r="Q936" s="421"/>
      <c r="R936" s="421"/>
      <c r="S936" s="421"/>
      <c r="T936" s="421"/>
      <c r="U936" s="421"/>
      <c r="V936" s="421"/>
      <c r="W936" s="421"/>
      <c r="X936" s="421"/>
      <c r="Y936" s="421"/>
      <c r="Z936" s="421"/>
      <c r="AA936" s="421"/>
      <c r="AB936" s="421"/>
      <c r="AC936" s="421"/>
      <c r="AD936" s="421"/>
      <c r="AE936" s="421"/>
      <c r="AF936" s="421"/>
    </row>
    <row r="937" ht="15.75" customHeight="1">
      <c r="A937" s="457"/>
      <c r="B937" s="458"/>
      <c r="C937" s="466"/>
      <c r="D937" s="467"/>
      <c r="E937" s="468"/>
      <c r="F937" s="465"/>
      <c r="G937" s="465"/>
      <c r="H937" s="465"/>
      <c r="I937" s="464"/>
      <c r="J937" s="417"/>
      <c r="K937" s="418"/>
      <c r="L937" s="418"/>
      <c r="M937" s="418"/>
      <c r="N937" s="418"/>
      <c r="O937" s="420"/>
      <c r="P937" s="421"/>
      <c r="Q937" s="421"/>
      <c r="R937" s="421"/>
      <c r="S937" s="421"/>
      <c r="T937" s="421"/>
      <c r="U937" s="421"/>
      <c r="V937" s="421"/>
      <c r="W937" s="421"/>
      <c r="X937" s="421"/>
      <c r="Y937" s="421"/>
      <c r="Z937" s="421"/>
      <c r="AA937" s="421"/>
      <c r="AB937" s="421"/>
      <c r="AC937" s="421"/>
      <c r="AD937" s="421"/>
      <c r="AE937" s="421"/>
      <c r="AF937" s="421"/>
    </row>
    <row r="938" ht="15.75" customHeight="1">
      <c r="A938" s="457"/>
      <c r="B938" s="458"/>
      <c r="C938" s="466"/>
      <c r="D938" s="467"/>
      <c r="E938" s="468"/>
      <c r="F938" s="465"/>
      <c r="G938" s="465"/>
      <c r="H938" s="465"/>
      <c r="I938" s="464"/>
      <c r="J938" s="417"/>
      <c r="K938" s="418"/>
      <c r="L938" s="418"/>
      <c r="M938" s="418"/>
      <c r="N938" s="418"/>
      <c r="O938" s="420"/>
      <c r="P938" s="421"/>
      <c r="Q938" s="421"/>
      <c r="R938" s="421"/>
      <c r="S938" s="421"/>
      <c r="T938" s="421"/>
      <c r="U938" s="421"/>
      <c r="V938" s="421"/>
      <c r="W938" s="421"/>
      <c r="X938" s="421"/>
      <c r="Y938" s="421"/>
      <c r="Z938" s="421"/>
      <c r="AA938" s="421"/>
      <c r="AB938" s="421"/>
      <c r="AC938" s="421"/>
      <c r="AD938" s="421"/>
      <c r="AE938" s="421"/>
      <c r="AF938" s="421"/>
    </row>
    <row r="939" ht="15.75" customHeight="1">
      <c r="A939" s="457"/>
      <c r="B939" s="458"/>
      <c r="C939" s="466"/>
      <c r="D939" s="467"/>
      <c r="E939" s="468"/>
      <c r="F939" s="465"/>
      <c r="G939" s="465"/>
      <c r="H939" s="465"/>
      <c r="I939" s="464"/>
      <c r="J939" s="417"/>
      <c r="K939" s="418"/>
      <c r="L939" s="418"/>
      <c r="M939" s="418"/>
      <c r="N939" s="418"/>
      <c r="O939" s="420"/>
      <c r="P939" s="421"/>
      <c r="Q939" s="421"/>
      <c r="R939" s="421"/>
      <c r="S939" s="421"/>
      <c r="T939" s="421"/>
      <c r="U939" s="421"/>
      <c r="V939" s="421"/>
      <c r="W939" s="421"/>
      <c r="X939" s="421"/>
      <c r="Y939" s="421"/>
      <c r="Z939" s="421"/>
      <c r="AA939" s="421"/>
      <c r="AB939" s="421"/>
      <c r="AC939" s="421"/>
      <c r="AD939" s="421"/>
      <c r="AE939" s="421"/>
      <c r="AF939" s="421"/>
    </row>
    <row r="940" ht="15.75" customHeight="1">
      <c r="A940" s="457"/>
      <c r="B940" s="458"/>
      <c r="C940" s="466"/>
      <c r="D940" s="467"/>
      <c r="E940" s="468"/>
      <c r="F940" s="465"/>
      <c r="G940" s="465"/>
      <c r="H940" s="465"/>
      <c r="I940" s="464"/>
      <c r="J940" s="417"/>
      <c r="K940" s="418"/>
      <c r="L940" s="418"/>
      <c r="M940" s="418"/>
      <c r="N940" s="418"/>
      <c r="O940" s="420"/>
      <c r="P940" s="421"/>
      <c r="Q940" s="421"/>
      <c r="R940" s="421"/>
      <c r="S940" s="421"/>
      <c r="T940" s="421"/>
      <c r="U940" s="421"/>
      <c r="V940" s="421"/>
      <c r="W940" s="421"/>
      <c r="X940" s="421"/>
      <c r="Y940" s="421"/>
      <c r="Z940" s="421"/>
      <c r="AA940" s="421"/>
      <c r="AB940" s="421"/>
      <c r="AC940" s="421"/>
      <c r="AD940" s="421"/>
      <c r="AE940" s="421"/>
      <c r="AF940" s="421"/>
    </row>
    <row r="941" ht="15.75" customHeight="1">
      <c r="A941" s="457"/>
      <c r="B941" s="458"/>
      <c r="C941" s="466"/>
      <c r="D941" s="467"/>
      <c r="E941" s="468"/>
      <c r="F941" s="465"/>
      <c r="G941" s="465"/>
      <c r="H941" s="465"/>
      <c r="I941" s="464"/>
      <c r="J941" s="417"/>
      <c r="K941" s="418"/>
      <c r="L941" s="418"/>
      <c r="M941" s="418"/>
      <c r="N941" s="418"/>
      <c r="O941" s="420"/>
      <c r="P941" s="421"/>
      <c r="Q941" s="421"/>
      <c r="R941" s="421"/>
      <c r="S941" s="421"/>
      <c r="T941" s="421"/>
      <c r="U941" s="421"/>
      <c r="V941" s="421"/>
      <c r="W941" s="421"/>
      <c r="X941" s="421"/>
      <c r="Y941" s="421"/>
      <c r="Z941" s="421"/>
      <c r="AA941" s="421"/>
      <c r="AB941" s="421"/>
      <c r="AC941" s="421"/>
      <c r="AD941" s="421"/>
      <c r="AE941" s="421"/>
      <c r="AF941" s="421"/>
    </row>
    <row r="942" ht="15.75" customHeight="1">
      <c r="A942" s="457"/>
      <c r="B942" s="458"/>
      <c r="C942" s="466"/>
      <c r="D942" s="467"/>
      <c r="E942" s="468"/>
      <c r="F942" s="465"/>
      <c r="G942" s="465"/>
      <c r="H942" s="465"/>
      <c r="I942" s="464"/>
      <c r="J942" s="417"/>
      <c r="K942" s="418"/>
      <c r="L942" s="418"/>
      <c r="M942" s="418"/>
      <c r="N942" s="418"/>
      <c r="O942" s="420"/>
      <c r="P942" s="421"/>
      <c r="Q942" s="421"/>
      <c r="R942" s="421"/>
      <c r="S942" s="421"/>
      <c r="T942" s="421"/>
      <c r="U942" s="421"/>
      <c r="V942" s="421"/>
      <c r="W942" s="421"/>
      <c r="X942" s="421"/>
      <c r="Y942" s="421"/>
      <c r="Z942" s="421"/>
      <c r="AA942" s="421"/>
      <c r="AB942" s="421"/>
      <c r="AC942" s="421"/>
      <c r="AD942" s="421"/>
      <c r="AE942" s="421"/>
      <c r="AF942" s="421"/>
    </row>
    <row r="943" ht="15.75" customHeight="1">
      <c r="A943" s="457"/>
      <c r="B943" s="458"/>
      <c r="C943" s="466"/>
      <c r="D943" s="467"/>
      <c r="E943" s="468"/>
      <c r="F943" s="465"/>
      <c r="G943" s="465"/>
      <c r="H943" s="465"/>
      <c r="I943" s="464"/>
      <c r="J943" s="417"/>
      <c r="K943" s="418"/>
      <c r="L943" s="418"/>
      <c r="M943" s="418"/>
      <c r="N943" s="418"/>
      <c r="O943" s="420"/>
      <c r="P943" s="421"/>
      <c r="Q943" s="421"/>
      <c r="R943" s="421"/>
      <c r="S943" s="421"/>
      <c r="T943" s="421"/>
      <c r="U943" s="421"/>
      <c r="V943" s="421"/>
      <c r="W943" s="421"/>
      <c r="X943" s="421"/>
      <c r="Y943" s="421"/>
      <c r="Z943" s="421"/>
      <c r="AA943" s="421"/>
      <c r="AB943" s="421"/>
      <c r="AC943" s="421"/>
      <c r="AD943" s="421"/>
      <c r="AE943" s="421"/>
      <c r="AF943" s="421"/>
    </row>
    <row r="944" ht="15.75" customHeight="1">
      <c r="A944" s="457"/>
      <c r="B944" s="458"/>
      <c r="C944" s="466"/>
      <c r="D944" s="467"/>
      <c r="E944" s="468"/>
      <c r="F944" s="465"/>
      <c r="G944" s="465"/>
      <c r="H944" s="465"/>
      <c r="I944" s="464"/>
      <c r="J944" s="417"/>
      <c r="K944" s="418"/>
      <c r="L944" s="418"/>
      <c r="M944" s="418"/>
      <c r="N944" s="418"/>
      <c r="O944" s="420"/>
      <c r="P944" s="421"/>
      <c r="Q944" s="421"/>
      <c r="R944" s="421"/>
      <c r="S944" s="421"/>
      <c r="T944" s="421"/>
      <c r="U944" s="421"/>
      <c r="V944" s="421"/>
      <c r="W944" s="421"/>
      <c r="X944" s="421"/>
      <c r="Y944" s="421"/>
      <c r="Z944" s="421"/>
      <c r="AA944" s="421"/>
      <c r="AB944" s="421"/>
      <c r="AC944" s="421"/>
      <c r="AD944" s="421"/>
      <c r="AE944" s="421"/>
      <c r="AF944" s="421"/>
    </row>
    <row r="945" ht="15.75" customHeight="1">
      <c r="A945" s="457"/>
      <c r="B945" s="458"/>
      <c r="C945" s="466"/>
      <c r="D945" s="467"/>
      <c r="E945" s="468"/>
      <c r="F945" s="465"/>
      <c r="G945" s="465"/>
      <c r="H945" s="465"/>
      <c r="I945" s="464"/>
      <c r="J945" s="417"/>
      <c r="K945" s="418"/>
      <c r="L945" s="418"/>
      <c r="M945" s="418"/>
      <c r="N945" s="418"/>
      <c r="O945" s="420"/>
      <c r="P945" s="421"/>
      <c r="Q945" s="421"/>
      <c r="R945" s="421"/>
      <c r="S945" s="421"/>
      <c r="T945" s="421"/>
      <c r="U945" s="421"/>
      <c r="V945" s="421"/>
      <c r="W945" s="421"/>
      <c r="X945" s="421"/>
      <c r="Y945" s="421"/>
      <c r="Z945" s="421"/>
      <c r="AA945" s="421"/>
      <c r="AB945" s="421"/>
      <c r="AC945" s="421"/>
      <c r="AD945" s="421"/>
      <c r="AE945" s="421"/>
      <c r="AF945" s="421"/>
    </row>
    <row r="946" ht="15.75" customHeight="1">
      <c r="A946" s="457"/>
      <c r="B946" s="458"/>
      <c r="C946" s="466"/>
      <c r="D946" s="467"/>
      <c r="E946" s="468"/>
      <c r="F946" s="465"/>
      <c r="G946" s="465"/>
      <c r="H946" s="465"/>
      <c r="I946" s="464"/>
      <c r="J946" s="417"/>
      <c r="K946" s="418"/>
      <c r="L946" s="418"/>
      <c r="M946" s="418"/>
      <c r="N946" s="418"/>
      <c r="O946" s="420"/>
      <c r="P946" s="421"/>
      <c r="Q946" s="421"/>
      <c r="R946" s="421"/>
      <c r="S946" s="421"/>
      <c r="T946" s="421"/>
      <c r="U946" s="421"/>
      <c r="V946" s="421"/>
      <c r="W946" s="421"/>
      <c r="X946" s="421"/>
      <c r="Y946" s="421"/>
      <c r="Z946" s="421"/>
      <c r="AA946" s="421"/>
      <c r="AB946" s="421"/>
      <c r="AC946" s="421"/>
      <c r="AD946" s="421"/>
      <c r="AE946" s="421"/>
      <c r="AF946" s="421"/>
    </row>
    <row r="947" ht="15.75" customHeight="1">
      <c r="A947" s="457"/>
      <c r="B947" s="458"/>
      <c r="C947" s="466"/>
      <c r="D947" s="467"/>
      <c r="E947" s="468"/>
      <c r="F947" s="465"/>
      <c r="G947" s="465"/>
      <c r="H947" s="465"/>
      <c r="I947" s="464"/>
      <c r="J947" s="417"/>
      <c r="K947" s="418"/>
      <c r="L947" s="418"/>
      <c r="M947" s="418"/>
      <c r="N947" s="418"/>
      <c r="O947" s="420"/>
      <c r="P947" s="421"/>
      <c r="Q947" s="421"/>
      <c r="R947" s="421"/>
      <c r="S947" s="421"/>
      <c r="T947" s="421"/>
      <c r="U947" s="421"/>
      <c r="V947" s="421"/>
      <c r="W947" s="421"/>
      <c r="X947" s="421"/>
      <c r="Y947" s="421"/>
      <c r="Z947" s="421"/>
      <c r="AA947" s="421"/>
      <c r="AB947" s="421"/>
      <c r="AC947" s="421"/>
      <c r="AD947" s="421"/>
      <c r="AE947" s="421"/>
      <c r="AF947" s="421"/>
    </row>
    <row r="948" ht="15.75" customHeight="1">
      <c r="A948" s="457"/>
      <c r="B948" s="458"/>
      <c r="C948" s="466"/>
      <c r="D948" s="467"/>
      <c r="E948" s="468"/>
      <c r="F948" s="465"/>
      <c r="G948" s="465"/>
      <c r="H948" s="465"/>
      <c r="I948" s="464"/>
      <c r="J948" s="417"/>
      <c r="K948" s="418"/>
      <c r="L948" s="418"/>
      <c r="M948" s="418"/>
      <c r="N948" s="418"/>
      <c r="O948" s="420"/>
      <c r="P948" s="421"/>
      <c r="Q948" s="421"/>
      <c r="R948" s="421"/>
      <c r="S948" s="421"/>
      <c r="T948" s="421"/>
      <c r="U948" s="421"/>
      <c r="V948" s="421"/>
      <c r="W948" s="421"/>
      <c r="X948" s="421"/>
      <c r="Y948" s="421"/>
      <c r="Z948" s="421"/>
      <c r="AA948" s="421"/>
      <c r="AB948" s="421"/>
      <c r="AC948" s="421"/>
      <c r="AD948" s="421"/>
      <c r="AE948" s="421"/>
      <c r="AF948" s="421"/>
    </row>
    <row r="949" ht="15.75" customHeight="1">
      <c r="A949" s="457"/>
      <c r="B949" s="458"/>
      <c r="C949" s="466"/>
      <c r="D949" s="467"/>
      <c r="E949" s="468"/>
      <c r="F949" s="465"/>
      <c r="G949" s="465"/>
      <c r="H949" s="465"/>
      <c r="I949" s="464"/>
      <c r="J949" s="417"/>
      <c r="K949" s="418"/>
      <c r="L949" s="418"/>
      <c r="M949" s="418"/>
      <c r="N949" s="418"/>
      <c r="O949" s="420"/>
      <c r="P949" s="421"/>
      <c r="Q949" s="421"/>
      <c r="R949" s="421"/>
      <c r="S949" s="421"/>
      <c r="T949" s="421"/>
      <c r="U949" s="421"/>
      <c r="V949" s="421"/>
      <c r="W949" s="421"/>
      <c r="X949" s="421"/>
      <c r="Y949" s="421"/>
      <c r="Z949" s="421"/>
      <c r="AA949" s="421"/>
      <c r="AB949" s="421"/>
      <c r="AC949" s="421"/>
      <c r="AD949" s="421"/>
      <c r="AE949" s="421"/>
      <c r="AF949" s="421"/>
    </row>
    <row r="950" ht="15.75" customHeight="1">
      <c r="A950" s="457"/>
      <c r="B950" s="458"/>
      <c r="C950" s="466"/>
      <c r="D950" s="467"/>
      <c r="E950" s="468"/>
      <c r="F950" s="465"/>
      <c r="G950" s="465"/>
      <c r="H950" s="465"/>
      <c r="I950" s="464"/>
      <c r="J950" s="417"/>
      <c r="K950" s="418"/>
      <c r="L950" s="418"/>
      <c r="M950" s="418"/>
      <c r="N950" s="418"/>
      <c r="O950" s="420"/>
      <c r="P950" s="421"/>
      <c r="Q950" s="421"/>
      <c r="R950" s="421"/>
      <c r="S950" s="421"/>
      <c r="T950" s="421"/>
      <c r="U950" s="421"/>
      <c r="V950" s="421"/>
      <c r="W950" s="421"/>
      <c r="X950" s="421"/>
      <c r="Y950" s="421"/>
      <c r="Z950" s="421"/>
      <c r="AA950" s="421"/>
      <c r="AB950" s="421"/>
      <c r="AC950" s="421"/>
      <c r="AD950" s="421"/>
      <c r="AE950" s="421"/>
      <c r="AF950" s="421"/>
    </row>
    <row r="951" ht="15.75" customHeight="1">
      <c r="A951" s="457"/>
      <c r="B951" s="458"/>
      <c r="C951" s="466"/>
      <c r="D951" s="467"/>
      <c r="E951" s="468"/>
      <c r="F951" s="465"/>
      <c r="G951" s="465"/>
      <c r="H951" s="465"/>
      <c r="I951" s="464"/>
      <c r="J951" s="417"/>
      <c r="K951" s="418"/>
      <c r="L951" s="418"/>
      <c r="M951" s="418"/>
      <c r="N951" s="418"/>
      <c r="O951" s="420"/>
      <c r="P951" s="421"/>
      <c r="Q951" s="421"/>
      <c r="R951" s="421"/>
      <c r="S951" s="421"/>
      <c r="T951" s="421"/>
      <c r="U951" s="421"/>
      <c r="V951" s="421"/>
      <c r="W951" s="421"/>
      <c r="X951" s="421"/>
      <c r="Y951" s="421"/>
      <c r="Z951" s="421"/>
      <c r="AA951" s="421"/>
      <c r="AB951" s="421"/>
      <c r="AC951" s="421"/>
      <c r="AD951" s="421"/>
      <c r="AE951" s="421"/>
      <c r="AF951" s="421"/>
    </row>
    <row r="952" ht="15.75" customHeight="1">
      <c r="A952" s="457"/>
      <c r="B952" s="458"/>
      <c r="C952" s="466"/>
      <c r="D952" s="467"/>
      <c r="E952" s="468"/>
      <c r="F952" s="465"/>
      <c r="G952" s="465"/>
      <c r="H952" s="465"/>
      <c r="I952" s="464"/>
      <c r="J952" s="417"/>
      <c r="K952" s="418"/>
      <c r="L952" s="418"/>
      <c r="M952" s="418"/>
      <c r="N952" s="418"/>
      <c r="O952" s="420"/>
      <c r="P952" s="421"/>
      <c r="Q952" s="421"/>
      <c r="R952" s="421"/>
      <c r="S952" s="421"/>
      <c r="T952" s="421"/>
      <c r="U952" s="421"/>
      <c r="V952" s="421"/>
      <c r="W952" s="421"/>
      <c r="X952" s="421"/>
      <c r="Y952" s="421"/>
      <c r="Z952" s="421"/>
      <c r="AA952" s="421"/>
      <c r="AB952" s="421"/>
      <c r="AC952" s="421"/>
      <c r="AD952" s="421"/>
      <c r="AE952" s="421"/>
      <c r="AF952" s="421"/>
    </row>
    <row r="953" ht="15.75" customHeight="1">
      <c r="A953" s="457"/>
      <c r="B953" s="458"/>
      <c r="C953" s="466"/>
      <c r="D953" s="467"/>
      <c r="E953" s="468"/>
      <c r="F953" s="465"/>
      <c r="G953" s="465"/>
      <c r="H953" s="465"/>
      <c r="I953" s="464"/>
      <c r="J953" s="417"/>
      <c r="K953" s="418"/>
      <c r="L953" s="418"/>
      <c r="M953" s="418"/>
      <c r="N953" s="418"/>
      <c r="O953" s="420"/>
      <c r="P953" s="421"/>
      <c r="Q953" s="421"/>
      <c r="R953" s="421"/>
      <c r="S953" s="421"/>
      <c r="T953" s="421"/>
      <c r="U953" s="421"/>
      <c r="V953" s="421"/>
      <c r="W953" s="421"/>
      <c r="X953" s="421"/>
      <c r="Y953" s="421"/>
      <c r="Z953" s="421"/>
      <c r="AA953" s="421"/>
      <c r="AB953" s="421"/>
      <c r="AC953" s="421"/>
      <c r="AD953" s="421"/>
      <c r="AE953" s="421"/>
      <c r="AF953" s="421"/>
    </row>
    <row r="954" ht="15.75" customHeight="1">
      <c r="A954" s="457"/>
      <c r="B954" s="458"/>
      <c r="C954" s="466"/>
      <c r="D954" s="467"/>
      <c r="E954" s="468"/>
      <c r="F954" s="465"/>
      <c r="G954" s="465"/>
      <c r="H954" s="465"/>
      <c r="I954" s="464"/>
      <c r="J954" s="417"/>
      <c r="K954" s="418"/>
      <c r="L954" s="418"/>
      <c r="M954" s="418"/>
      <c r="N954" s="418"/>
      <c r="O954" s="420"/>
      <c r="P954" s="421"/>
      <c r="Q954" s="421"/>
      <c r="R954" s="421"/>
      <c r="S954" s="421"/>
      <c r="T954" s="421"/>
      <c r="U954" s="421"/>
      <c r="V954" s="421"/>
      <c r="W954" s="421"/>
      <c r="X954" s="421"/>
      <c r="Y954" s="421"/>
      <c r="Z954" s="421"/>
      <c r="AA954" s="421"/>
      <c r="AB954" s="421"/>
      <c r="AC954" s="421"/>
      <c r="AD954" s="421"/>
      <c r="AE954" s="421"/>
      <c r="AF954" s="421"/>
    </row>
    <row r="955" ht="15.75" customHeight="1">
      <c r="A955" s="457"/>
      <c r="B955" s="458"/>
      <c r="C955" s="466"/>
      <c r="D955" s="467"/>
      <c r="E955" s="468"/>
      <c r="F955" s="465"/>
      <c r="G955" s="465"/>
      <c r="H955" s="465"/>
      <c r="I955" s="464"/>
      <c r="J955" s="417"/>
      <c r="K955" s="418"/>
      <c r="L955" s="418"/>
      <c r="M955" s="418"/>
      <c r="N955" s="418"/>
      <c r="O955" s="420"/>
      <c r="P955" s="421"/>
      <c r="Q955" s="421"/>
      <c r="R955" s="421"/>
      <c r="S955" s="421"/>
      <c r="T955" s="421"/>
      <c r="U955" s="421"/>
      <c r="V955" s="421"/>
      <c r="W955" s="421"/>
      <c r="X955" s="421"/>
      <c r="Y955" s="421"/>
      <c r="Z955" s="421"/>
      <c r="AA955" s="421"/>
      <c r="AB955" s="421"/>
      <c r="AC955" s="421"/>
      <c r="AD955" s="421"/>
      <c r="AE955" s="421"/>
      <c r="AF955" s="421"/>
    </row>
    <row r="956" ht="15.75" customHeight="1">
      <c r="A956" s="457"/>
      <c r="B956" s="458"/>
      <c r="C956" s="466"/>
      <c r="D956" s="467"/>
      <c r="E956" s="468"/>
      <c r="F956" s="465"/>
      <c r="G956" s="465"/>
      <c r="H956" s="465"/>
      <c r="I956" s="464"/>
      <c r="J956" s="417"/>
      <c r="K956" s="418"/>
      <c r="L956" s="418"/>
      <c r="M956" s="418"/>
      <c r="N956" s="418"/>
      <c r="O956" s="420"/>
      <c r="P956" s="421"/>
      <c r="Q956" s="421"/>
      <c r="R956" s="421"/>
      <c r="S956" s="421"/>
      <c r="T956" s="421"/>
      <c r="U956" s="421"/>
      <c r="V956" s="421"/>
      <c r="W956" s="421"/>
      <c r="X956" s="421"/>
      <c r="Y956" s="421"/>
      <c r="Z956" s="421"/>
      <c r="AA956" s="421"/>
      <c r="AB956" s="421"/>
      <c r="AC956" s="421"/>
      <c r="AD956" s="421"/>
      <c r="AE956" s="421"/>
      <c r="AF956" s="421"/>
    </row>
    <row r="957" ht="15.75" customHeight="1">
      <c r="A957" s="457"/>
      <c r="B957" s="458"/>
      <c r="C957" s="466"/>
      <c r="D957" s="467"/>
      <c r="E957" s="468"/>
      <c r="F957" s="465"/>
      <c r="G957" s="465"/>
      <c r="H957" s="465"/>
      <c r="I957" s="464"/>
      <c r="J957" s="417"/>
      <c r="K957" s="418"/>
      <c r="L957" s="418"/>
      <c r="M957" s="418"/>
      <c r="N957" s="418"/>
      <c r="O957" s="420"/>
      <c r="P957" s="421"/>
      <c r="Q957" s="421"/>
      <c r="R957" s="421"/>
      <c r="S957" s="421"/>
      <c r="T957" s="421"/>
      <c r="U957" s="421"/>
      <c r="V957" s="421"/>
      <c r="W957" s="421"/>
      <c r="X957" s="421"/>
      <c r="Y957" s="421"/>
      <c r="Z957" s="421"/>
      <c r="AA957" s="421"/>
      <c r="AB957" s="421"/>
      <c r="AC957" s="421"/>
      <c r="AD957" s="421"/>
      <c r="AE957" s="421"/>
      <c r="AF957" s="421"/>
    </row>
    <row r="958" ht="15.75" customHeight="1">
      <c r="A958" s="457"/>
      <c r="B958" s="458"/>
      <c r="C958" s="466"/>
      <c r="D958" s="467"/>
      <c r="E958" s="468"/>
      <c r="F958" s="465"/>
      <c r="G958" s="465"/>
      <c r="H958" s="465"/>
      <c r="I958" s="464"/>
      <c r="J958" s="417"/>
      <c r="K958" s="418"/>
      <c r="L958" s="418"/>
      <c r="M958" s="418"/>
      <c r="N958" s="418"/>
      <c r="O958" s="420"/>
      <c r="P958" s="421"/>
      <c r="Q958" s="421"/>
      <c r="R958" s="421"/>
      <c r="S958" s="421"/>
      <c r="T958" s="421"/>
      <c r="U958" s="421"/>
      <c r="V958" s="421"/>
      <c r="W958" s="421"/>
      <c r="X958" s="421"/>
      <c r="Y958" s="421"/>
      <c r="Z958" s="421"/>
      <c r="AA958" s="421"/>
      <c r="AB958" s="421"/>
      <c r="AC958" s="421"/>
      <c r="AD958" s="421"/>
      <c r="AE958" s="421"/>
      <c r="AF958" s="421"/>
    </row>
    <row r="959" ht="15.75" customHeight="1">
      <c r="A959" s="457"/>
      <c r="B959" s="458"/>
      <c r="C959" s="466"/>
      <c r="D959" s="467"/>
      <c r="E959" s="468"/>
      <c r="F959" s="465"/>
      <c r="G959" s="465"/>
      <c r="H959" s="465"/>
      <c r="I959" s="464"/>
      <c r="J959" s="417"/>
      <c r="K959" s="418"/>
      <c r="L959" s="418"/>
      <c r="M959" s="418"/>
      <c r="N959" s="418"/>
      <c r="O959" s="420"/>
      <c r="P959" s="421"/>
      <c r="Q959" s="421"/>
      <c r="R959" s="421"/>
      <c r="S959" s="421"/>
      <c r="T959" s="421"/>
      <c r="U959" s="421"/>
      <c r="V959" s="421"/>
      <c r="W959" s="421"/>
      <c r="X959" s="421"/>
      <c r="Y959" s="421"/>
      <c r="Z959" s="421"/>
      <c r="AA959" s="421"/>
      <c r="AB959" s="421"/>
      <c r="AC959" s="421"/>
      <c r="AD959" s="421"/>
      <c r="AE959" s="421"/>
      <c r="AF959" s="421"/>
    </row>
    <row r="960" ht="15.75" customHeight="1">
      <c r="A960" s="457"/>
      <c r="B960" s="458"/>
      <c r="C960" s="466"/>
      <c r="D960" s="467"/>
      <c r="E960" s="468"/>
      <c r="F960" s="465"/>
      <c r="G960" s="465"/>
      <c r="H960" s="465"/>
      <c r="I960" s="464"/>
      <c r="J960" s="417"/>
      <c r="K960" s="418"/>
      <c r="L960" s="418"/>
      <c r="M960" s="418"/>
      <c r="N960" s="418"/>
      <c r="O960" s="420"/>
      <c r="P960" s="421"/>
      <c r="Q960" s="421"/>
      <c r="R960" s="421"/>
      <c r="S960" s="421"/>
      <c r="T960" s="421"/>
      <c r="U960" s="421"/>
      <c r="V960" s="421"/>
      <c r="W960" s="421"/>
      <c r="X960" s="421"/>
      <c r="Y960" s="421"/>
      <c r="Z960" s="421"/>
      <c r="AA960" s="421"/>
      <c r="AB960" s="421"/>
      <c r="AC960" s="421"/>
      <c r="AD960" s="421"/>
      <c r="AE960" s="421"/>
      <c r="AF960" s="421"/>
    </row>
    <row r="961" ht="15.75" customHeight="1">
      <c r="A961" s="457"/>
      <c r="B961" s="458"/>
      <c r="C961" s="466"/>
      <c r="D961" s="467"/>
      <c r="E961" s="468"/>
      <c r="F961" s="465"/>
      <c r="G961" s="465"/>
      <c r="H961" s="465"/>
      <c r="I961" s="464"/>
      <c r="J961" s="417"/>
      <c r="K961" s="418"/>
      <c r="L961" s="418"/>
      <c r="M961" s="418"/>
      <c r="N961" s="418"/>
      <c r="O961" s="420"/>
      <c r="P961" s="421"/>
      <c r="Q961" s="421"/>
      <c r="R961" s="421"/>
      <c r="S961" s="421"/>
      <c r="T961" s="421"/>
      <c r="U961" s="421"/>
      <c r="V961" s="421"/>
      <c r="W961" s="421"/>
      <c r="X961" s="421"/>
      <c r="Y961" s="421"/>
      <c r="Z961" s="421"/>
      <c r="AA961" s="421"/>
      <c r="AB961" s="421"/>
      <c r="AC961" s="421"/>
      <c r="AD961" s="421"/>
      <c r="AE961" s="421"/>
      <c r="AF961" s="421"/>
    </row>
    <row r="962" ht="15.75" customHeight="1">
      <c r="A962" s="457"/>
      <c r="B962" s="458"/>
      <c r="C962" s="466"/>
      <c r="D962" s="467"/>
      <c r="E962" s="468"/>
      <c r="F962" s="465"/>
      <c r="G962" s="465"/>
      <c r="H962" s="465"/>
      <c r="I962" s="464"/>
      <c r="J962" s="417"/>
      <c r="K962" s="418"/>
      <c r="L962" s="418"/>
      <c r="M962" s="418"/>
      <c r="N962" s="418"/>
      <c r="O962" s="420"/>
      <c r="P962" s="421"/>
      <c r="Q962" s="421"/>
      <c r="R962" s="421"/>
      <c r="S962" s="421"/>
      <c r="T962" s="421"/>
      <c r="U962" s="421"/>
      <c r="V962" s="421"/>
      <c r="W962" s="421"/>
      <c r="X962" s="421"/>
      <c r="Y962" s="421"/>
      <c r="Z962" s="421"/>
      <c r="AA962" s="421"/>
      <c r="AB962" s="421"/>
      <c r="AC962" s="421"/>
      <c r="AD962" s="421"/>
      <c r="AE962" s="421"/>
      <c r="AF962" s="421"/>
    </row>
    <row r="963" ht="15.75" customHeight="1">
      <c r="A963" s="457"/>
      <c r="B963" s="458"/>
      <c r="C963" s="466"/>
      <c r="D963" s="467"/>
      <c r="E963" s="468"/>
      <c r="F963" s="465"/>
      <c r="G963" s="465"/>
      <c r="H963" s="465"/>
      <c r="I963" s="464"/>
      <c r="J963" s="417"/>
      <c r="K963" s="418"/>
      <c r="L963" s="418"/>
      <c r="M963" s="418"/>
      <c r="N963" s="418"/>
      <c r="O963" s="420"/>
      <c r="P963" s="421"/>
      <c r="Q963" s="421"/>
      <c r="R963" s="421"/>
      <c r="S963" s="421"/>
      <c r="T963" s="421"/>
      <c r="U963" s="421"/>
      <c r="V963" s="421"/>
      <c r="W963" s="421"/>
      <c r="X963" s="421"/>
      <c r="Y963" s="421"/>
      <c r="Z963" s="421"/>
      <c r="AA963" s="421"/>
      <c r="AB963" s="421"/>
      <c r="AC963" s="421"/>
      <c r="AD963" s="421"/>
      <c r="AE963" s="421"/>
      <c r="AF963" s="421"/>
    </row>
    <row r="964" ht="15.75" customHeight="1">
      <c r="A964" s="457"/>
      <c r="B964" s="458"/>
      <c r="C964" s="466"/>
      <c r="D964" s="467"/>
      <c r="E964" s="468"/>
      <c r="F964" s="465"/>
      <c r="G964" s="465"/>
      <c r="H964" s="465"/>
      <c r="I964" s="464"/>
      <c r="J964" s="417"/>
      <c r="K964" s="418"/>
      <c r="L964" s="418"/>
      <c r="M964" s="418"/>
      <c r="N964" s="418"/>
      <c r="O964" s="420"/>
      <c r="P964" s="421"/>
      <c r="Q964" s="421"/>
      <c r="R964" s="421"/>
      <c r="S964" s="421"/>
      <c r="T964" s="421"/>
      <c r="U964" s="421"/>
      <c r="V964" s="421"/>
      <c r="W964" s="421"/>
      <c r="X964" s="421"/>
      <c r="Y964" s="421"/>
      <c r="Z964" s="421"/>
      <c r="AA964" s="421"/>
      <c r="AB964" s="421"/>
      <c r="AC964" s="421"/>
      <c r="AD964" s="421"/>
      <c r="AE964" s="421"/>
      <c r="AF964" s="421"/>
    </row>
    <row r="965" ht="15.75" customHeight="1">
      <c r="A965" s="457"/>
      <c r="B965" s="458"/>
      <c r="C965" s="466"/>
      <c r="D965" s="467"/>
      <c r="E965" s="468"/>
      <c r="F965" s="465"/>
      <c r="G965" s="465"/>
      <c r="H965" s="465"/>
      <c r="I965" s="464"/>
      <c r="J965" s="417"/>
      <c r="K965" s="418"/>
      <c r="L965" s="418"/>
      <c r="M965" s="418"/>
      <c r="N965" s="418"/>
      <c r="O965" s="420"/>
      <c r="P965" s="421"/>
      <c r="Q965" s="421"/>
      <c r="R965" s="421"/>
      <c r="S965" s="421"/>
      <c r="T965" s="421"/>
      <c r="U965" s="421"/>
      <c r="V965" s="421"/>
      <c r="W965" s="421"/>
      <c r="X965" s="421"/>
      <c r="Y965" s="421"/>
      <c r="Z965" s="421"/>
      <c r="AA965" s="421"/>
      <c r="AB965" s="421"/>
      <c r="AC965" s="421"/>
      <c r="AD965" s="421"/>
      <c r="AE965" s="421"/>
      <c r="AF965" s="421"/>
    </row>
    <row r="966" ht="15.75" customHeight="1">
      <c r="A966" s="457"/>
      <c r="B966" s="458"/>
      <c r="C966" s="466"/>
      <c r="D966" s="467"/>
      <c r="E966" s="468"/>
      <c r="F966" s="465"/>
      <c r="G966" s="465"/>
      <c r="H966" s="465"/>
      <c r="I966" s="464"/>
      <c r="J966" s="417"/>
      <c r="K966" s="418"/>
      <c r="L966" s="418"/>
      <c r="M966" s="418"/>
      <c r="N966" s="418"/>
      <c r="O966" s="420"/>
      <c r="P966" s="421"/>
      <c r="Q966" s="421"/>
      <c r="R966" s="421"/>
      <c r="S966" s="421"/>
      <c r="T966" s="421"/>
      <c r="U966" s="421"/>
      <c r="V966" s="421"/>
      <c r="W966" s="421"/>
      <c r="X966" s="421"/>
      <c r="Y966" s="421"/>
      <c r="Z966" s="421"/>
      <c r="AA966" s="421"/>
      <c r="AB966" s="421"/>
      <c r="AC966" s="421"/>
      <c r="AD966" s="421"/>
      <c r="AE966" s="421"/>
      <c r="AF966" s="421"/>
    </row>
    <row r="967" ht="15.75" customHeight="1">
      <c r="A967" s="457"/>
      <c r="B967" s="458"/>
      <c r="C967" s="466"/>
      <c r="D967" s="467"/>
      <c r="E967" s="468"/>
      <c r="F967" s="465"/>
      <c r="G967" s="465"/>
      <c r="H967" s="465"/>
      <c r="I967" s="464"/>
      <c r="J967" s="417"/>
      <c r="K967" s="418"/>
      <c r="L967" s="418"/>
      <c r="M967" s="418"/>
      <c r="N967" s="418"/>
      <c r="O967" s="420"/>
      <c r="P967" s="421"/>
      <c r="Q967" s="421"/>
      <c r="R967" s="421"/>
      <c r="S967" s="421"/>
      <c r="T967" s="421"/>
      <c r="U967" s="421"/>
      <c r="V967" s="421"/>
      <c r="W967" s="421"/>
      <c r="X967" s="421"/>
      <c r="Y967" s="421"/>
      <c r="Z967" s="421"/>
      <c r="AA967" s="421"/>
      <c r="AB967" s="421"/>
      <c r="AC967" s="421"/>
      <c r="AD967" s="421"/>
      <c r="AE967" s="421"/>
      <c r="AF967" s="421"/>
    </row>
    <row r="968" ht="15.75" customHeight="1">
      <c r="A968" s="457"/>
      <c r="B968" s="458"/>
      <c r="C968" s="466"/>
      <c r="D968" s="467"/>
      <c r="E968" s="468"/>
      <c r="F968" s="465"/>
      <c r="G968" s="465"/>
      <c r="H968" s="465"/>
      <c r="I968" s="464"/>
      <c r="J968" s="417"/>
      <c r="K968" s="418"/>
      <c r="L968" s="418"/>
      <c r="M968" s="418"/>
      <c r="N968" s="418"/>
      <c r="O968" s="420"/>
      <c r="P968" s="421"/>
      <c r="Q968" s="421"/>
      <c r="R968" s="421"/>
      <c r="S968" s="421"/>
      <c r="T968" s="421"/>
      <c r="U968" s="421"/>
      <c r="V968" s="421"/>
      <c r="W968" s="421"/>
      <c r="X968" s="421"/>
      <c r="Y968" s="421"/>
      <c r="Z968" s="421"/>
      <c r="AA968" s="421"/>
      <c r="AB968" s="421"/>
      <c r="AC968" s="421"/>
      <c r="AD968" s="421"/>
      <c r="AE968" s="421"/>
      <c r="AF968" s="421"/>
    </row>
    <row r="969" ht="15.75" customHeight="1">
      <c r="A969" s="457"/>
      <c r="B969" s="458"/>
      <c r="C969" s="466"/>
      <c r="D969" s="467"/>
      <c r="E969" s="468"/>
      <c r="F969" s="465"/>
      <c r="G969" s="465"/>
      <c r="H969" s="465"/>
      <c r="I969" s="464"/>
      <c r="J969" s="417"/>
      <c r="K969" s="418"/>
      <c r="L969" s="418"/>
      <c r="M969" s="418"/>
      <c r="N969" s="418"/>
      <c r="O969" s="420"/>
      <c r="P969" s="421"/>
      <c r="Q969" s="421"/>
      <c r="R969" s="421"/>
      <c r="S969" s="421"/>
      <c r="T969" s="421"/>
      <c r="U969" s="421"/>
      <c r="V969" s="421"/>
      <c r="W969" s="421"/>
      <c r="X969" s="421"/>
      <c r="Y969" s="421"/>
      <c r="Z969" s="421"/>
      <c r="AA969" s="421"/>
      <c r="AB969" s="421"/>
      <c r="AC969" s="421"/>
      <c r="AD969" s="421"/>
      <c r="AE969" s="421"/>
      <c r="AF969" s="421"/>
    </row>
    <row r="970" ht="15.75" customHeight="1">
      <c r="A970" s="457"/>
      <c r="B970" s="458"/>
      <c r="C970" s="466"/>
      <c r="D970" s="467"/>
      <c r="E970" s="468"/>
      <c r="F970" s="465"/>
      <c r="G970" s="465"/>
      <c r="H970" s="465"/>
      <c r="I970" s="464"/>
      <c r="J970" s="417"/>
      <c r="K970" s="418"/>
      <c r="L970" s="418"/>
      <c r="M970" s="418"/>
      <c r="N970" s="418"/>
      <c r="O970" s="420"/>
      <c r="P970" s="421"/>
      <c r="Q970" s="421"/>
      <c r="R970" s="421"/>
      <c r="S970" s="421"/>
      <c r="T970" s="421"/>
      <c r="U970" s="421"/>
      <c r="V970" s="421"/>
      <c r="W970" s="421"/>
      <c r="X970" s="421"/>
      <c r="Y970" s="421"/>
      <c r="Z970" s="421"/>
      <c r="AA970" s="421"/>
      <c r="AB970" s="421"/>
      <c r="AC970" s="421"/>
      <c r="AD970" s="421"/>
      <c r="AE970" s="421"/>
      <c r="AF970" s="421"/>
    </row>
    <row r="971" ht="15.75" customHeight="1">
      <c r="A971" s="457"/>
      <c r="B971" s="458"/>
      <c r="C971" s="466"/>
      <c r="D971" s="467"/>
      <c r="E971" s="468"/>
      <c r="F971" s="465"/>
      <c r="G971" s="465"/>
      <c r="H971" s="465"/>
      <c r="I971" s="464"/>
      <c r="J971" s="417"/>
      <c r="K971" s="418"/>
      <c r="L971" s="418"/>
      <c r="M971" s="418"/>
      <c r="N971" s="418"/>
      <c r="O971" s="420"/>
      <c r="P971" s="421"/>
      <c r="Q971" s="421"/>
      <c r="R971" s="421"/>
      <c r="S971" s="421"/>
      <c r="T971" s="421"/>
      <c r="U971" s="421"/>
      <c r="V971" s="421"/>
      <c r="W971" s="421"/>
      <c r="X971" s="421"/>
      <c r="Y971" s="421"/>
      <c r="Z971" s="421"/>
      <c r="AA971" s="421"/>
      <c r="AB971" s="421"/>
      <c r="AC971" s="421"/>
      <c r="AD971" s="421"/>
      <c r="AE971" s="421"/>
      <c r="AF971" s="421"/>
    </row>
    <row r="972" ht="15.75" customHeight="1">
      <c r="A972" s="457"/>
      <c r="B972" s="458"/>
      <c r="C972" s="466"/>
      <c r="D972" s="467"/>
      <c r="E972" s="468"/>
      <c r="F972" s="465"/>
      <c r="G972" s="465"/>
      <c r="H972" s="465"/>
      <c r="I972" s="464"/>
      <c r="J972" s="417"/>
      <c r="K972" s="418"/>
      <c r="L972" s="418"/>
      <c r="M972" s="418"/>
      <c r="N972" s="418"/>
      <c r="O972" s="420"/>
      <c r="P972" s="421"/>
      <c r="Q972" s="421"/>
      <c r="R972" s="421"/>
      <c r="S972" s="421"/>
      <c r="T972" s="421"/>
      <c r="U972" s="421"/>
      <c r="V972" s="421"/>
      <c r="W972" s="421"/>
      <c r="X972" s="421"/>
      <c r="Y972" s="421"/>
      <c r="Z972" s="421"/>
      <c r="AA972" s="421"/>
      <c r="AB972" s="421"/>
      <c r="AC972" s="421"/>
      <c r="AD972" s="421"/>
      <c r="AE972" s="421"/>
      <c r="AF972" s="421"/>
    </row>
    <row r="973" ht="15.75" customHeight="1">
      <c r="A973" s="457"/>
      <c r="B973" s="458"/>
      <c r="C973" s="466"/>
      <c r="D973" s="467"/>
      <c r="E973" s="468"/>
      <c r="F973" s="465"/>
      <c r="G973" s="465"/>
      <c r="H973" s="465"/>
      <c r="I973" s="464"/>
      <c r="J973" s="417"/>
      <c r="K973" s="418"/>
      <c r="L973" s="418"/>
      <c r="M973" s="418"/>
      <c r="N973" s="418"/>
      <c r="O973" s="420"/>
      <c r="P973" s="421"/>
      <c r="Q973" s="421"/>
      <c r="R973" s="421"/>
      <c r="S973" s="421"/>
      <c r="T973" s="421"/>
      <c r="U973" s="421"/>
      <c r="V973" s="421"/>
      <c r="W973" s="421"/>
      <c r="X973" s="421"/>
      <c r="Y973" s="421"/>
      <c r="Z973" s="421"/>
      <c r="AA973" s="421"/>
      <c r="AB973" s="421"/>
      <c r="AC973" s="421"/>
      <c r="AD973" s="421"/>
      <c r="AE973" s="421"/>
      <c r="AF973" s="421"/>
    </row>
    <row r="974" ht="15.75" customHeight="1">
      <c r="A974" s="457"/>
      <c r="B974" s="458"/>
      <c r="C974" s="466"/>
      <c r="D974" s="467"/>
      <c r="E974" s="468"/>
      <c r="F974" s="465"/>
      <c r="G974" s="465"/>
      <c r="H974" s="465"/>
      <c r="I974" s="464"/>
      <c r="J974" s="417"/>
      <c r="K974" s="418"/>
      <c r="L974" s="418"/>
      <c r="M974" s="418"/>
      <c r="N974" s="418"/>
      <c r="O974" s="420"/>
      <c r="P974" s="421"/>
      <c r="Q974" s="421"/>
      <c r="R974" s="421"/>
      <c r="S974" s="421"/>
      <c r="T974" s="421"/>
      <c r="U974" s="421"/>
      <c r="V974" s="421"/>
      <c r="W974" s="421"/>
      <c r="X974" s="421"/>
      <c r="Y974" s="421"/>
      <c r="Z974" s="421"/>
      <c r="AA974" s="421"/>
      <c r="AB974" s="421"/>
      <c r="AC974" s="421"/>
      <c r="AD974" s="421"/>
      <c r="AE974" s="421"/>
      <c r="AF974" s="421"/>
    </row>
    <row r="975" ht="15.75" customHeight="1">
      <c r="A975" s="457"/>
      <c r="B975" s="458"/>
      <c r="C975" s="466"/>
      <c r="D975" s="467"/>
      <c r="E975" s="468"/>
      <c r="F975" s="465"/>
      <c r="G975" s="465"/>
      <c r="H975" s="465"/>
      <c r="I975" s="464"/>
      <c r="J975" s="417"/>
      <c r="K975" s="418"/>
      <c r="L975" s="418"/>
      <c r="M975" s="418"/>
      <c r="N975" s="418"/>
      <c r="O975" s="420"/>
      <c r="P975" s="421"/>
      <c r="Q975" s="421"/>
      <c r="R975" s="421"/>
      <c r="S975" s="421"/>
      <c r="T975" s="421"/>
      <c r="U975" s="421"/>
      <c r="V975" s="421"/>
      <c r="W975" s="421"/>
      <c r="X975" s="421"/>
      <c r="Y975" s="421"/>
      <c r="Z975" s="421"/>
      <c r="AA975" s="421"/>
      <c r="AB975" s="421"/>
      <c r="AC975" s="421"/>
      <c r="AD975" s="421"/>
      <c r="AE975" s="421"/>
      <c r="AF975" s="421"/>
    </row>
    <row r="976" ht="15.75" customHeight="1">
      <c r="A976" s="457"/>
      <c r="B976" s="458"/>
      <c r="C976" s="466"/>
      <c r="D976" s="467"/>
      <c r="E976" s="468"/>
      <c r="F976" s="465"/>
      <c r="G976" s="465"/>
      <c r="H976" s="465"/>
      <c r="I976" s="464"/>
      <c r="J976" s="417"/>
      <c r="K976" s="418"/>
      <c r="L976" s="418"/>
      <c r="M976" s="418"/>
      <c r="N976" s="418"/>
      <c r="O976" s="420"/>
      <c r="P976" s="421"/>
      <c r="Q976" s="421"/>
      <c r="R976" s="421"/>
      <c r="S976" s="421"/>
      <c r="T976" s="421"/>
      <c r="U976" s="421"/>
      <c r="V976" s="421"/>
      <c r="W976" s="421"/>
      <c r="X976" s="421"/>
      <c r="Y976" s="421"/>
      <c r="Z976" s="421"/>
      <c r="AA976" s="421"/>
      <c r="AB976" s="421"/>
      <c r="AC976" s="421"/>
      <c r="AD976" s="421"/>
      <c r="AE976" s="421"/>
      <c r="AF976" s="421"/>
    </row>
    <row r="977" ht="15.75" customHeight="1">
      <c r="A977" s="457"/>
      <c r="B977" s="458"/>
      <c r="C977" s="466"/>
      <c r="D977" s="467"/>
      <c r="E977" s="468"/>
      <c r="F977" s="465"/>
      <c r="G977" s="465"/>
      <c r="H977" s="465"/>
      <c r="I977" s="464"/>
      <c r="J977" s="417"/>
      <c r="K977" s="418"/>
      <c r="L977" s="418"/>
      <c r="M977" s="418"/>
      <c r="N977" s="418"/>
      <c r="O977" s="420"/>
      <c r="P977" s="421"/>
      <c r="Q977" s="421"/>
      <c r="R977" s="421"/>
      <c r="S977" s="421"/>
      <c r="T977" s="421"/>
      <c r="U977" s="421"/>
      <c r="V977" s="421"/>
      <c r="W977" s="421"/>
      <c r="X977" s="421"/>
      <c r="Y977" s="421"/>
      <c r="Z977" s="421"/>
      <c r="AA977" s="421"/>
      <c r="AB977" s="421"/>
      <c r="AC977" s="421"/>
      <c r="AD977" s="421"/>
      <c r="AE977" s="421"/>
      <c r="AF977" s="421"/>
    </row>
    <row r="978" ht="15.75" customHeight="1">
      <c r="A978" s="457"/>
      <c r="B978" s="458"/>
      <c r="C978" s="466"/>
      <c r="D978" s="467"/>
      <c r="E978" s="468"/>
      <c r="F978" s="465"/>
      <c r="G978" s="465"/>
      <c r="H978" s="465"/>
      <c r="I978" s="464"/>
      <c r="J978" s="417"/>
      <c r="K978" s="418"/>
      <c r="L978" s="418"/>
      <c r="M978" s="418"/>
      <c r="N978" s="418"/>
      <c r="O978" s="420"/>
      <c r="P978" s="421"/>
      <c r="Q978" s="421"/>
      <c r="R978" s="421"/>
      <c r="S978" s="421"/>
      <c r="T978" s="421"/>
      <c r="U978" s="421"/>
      <c r="V978" s="421"/>
      <c r="W978" s="421"/>
      <c r="X978" s="421"/>
      <c r="Y978" s="421"/>
      <c r="Z978" s="421"/>
      <c r="AA978" s="421"/>
      <c r="AB978" s="421"/>
      <c r="AC978" s="421"/>
      <c r="AD978" s="421"/>
      <c r="AE978" s="421"/>
      <c r="AF978" s="421"/>
    </row>
    <row r="979" ht="15.75" customHeight="1">
      <c r="A979" s="457"/>
      <c r="B979" s="458"/>
      <c r="C979" s="466"/>
      <c r="D979" s="467"/>
      <c r="E979" s="468"/>
      <c r="F979" s="465"/>
      <c r="G979" s="465"/>
      <c r="H979" s="465"/>
      <c r="I979" s="464"/>
      <c r="J979" s="417"/>
      <c r="K979" s="418"/>
      <c r="L979" s="418"/>
      <c r="M979" s="418"/>
      <c r="N979" s="418"/>
      <c r="O979" s="420"/>
      <c r="P979" s="421"/>
      <c r="Q979" s="421"/>
      <c r="R979" s="421"/>
      <c r="S979" s="421"/>
      <c r="T979" s="421"/>
      <c r="U979" s="421"/>
      <c r="V979" s="421"/>
      <c r="W979" s="421"/>
      <c r="X979" s="421"/>
      <c r="Y979" s="421"/>
      <c r="Z979" s="421"/>
      <c r="AA979" s="421"/>
      <c r="AB979" s="421"/>
      <c r="AC979" s="421"/>
      <c r="AD979" s="421"/>
      <c r="AE979" s="421"/>
      <c r="AF979" s="421"/>
    </row>
    <row r="980" ht="15.75" customHeight="1">
      <c r="A980" s="457"/>
      <c r="B980" s="458"/>
      <c r="C980" s="466"/>
      <c r="D980" s="467"/>
      <c r="E980" s="468"/>
      <c r="F980" s="465"/>
      <c r="G980" s="465"/>
      <c r="H980" s="465"/>
      <c r="I980" s="464"/>
      <c r="J980" s="417"/>
      <c r="K980" s="418"/>
      <c r="L980" s="418"/>
      <c r="M980" s="418"/>
      <c r="N980" s="418"/>
      <c r="O980" s="420"/>
      <c r="P980" s="421"/>
      <c r="Q980" s="421"/>
      <c r="R980" s="421"/>
      <c r="S980" s="421"/>
      <c r="T980" s="421"/>
      <c r="U980" s="421"/>
      <c r="V980" s="421"/>
      <c r="W980" s="421"/>
      <c r="X980" s="421"/>
      <c r="Y980" s="421"/>
      <c r="Z980" s="421"/>
      <c r="AA980" s="421"/>
      <c r="AB980" s="421"/>
      <c r="AC980" s="421"/>
      <c r="AD980" s="421"/>
      <c r="AE980" s="421"/>
      <c r="AF980" s="421"/>
    </row>
    <row r="981" ht="15.75" customHeight="1">
      <c r="A981" s="457"/>
      <c r="B981" s="458"/>
      <c r="C981" s="466"/>
      <c r="D981" s="467"/>
      <c r="E981" s="468"/>
      <c r="F981" s="465"/>
      <c r="G981" s="465"/>
      <c r="H981" s="465"/>
      <c r="I981" s="464"/>
      <c r="J981" s="417"/>
      <c r="K981" s="418"/>
      <c r="L981" s="418"/>
      <c r="M981" s="418"/>
      <c r="N981" s="418"/>
      <c r="O981" s="420"/>
      <c r="P981" s="421"/>
      <c r="Q981" s="421"/>
      <c r="R981" s="421"/>
      <c r="S981" s="421"/>
      <c r="T981" s="421"/>
      <c r="U981" s="421"/>
      <c r="V981" s="421"/>
      <c r="W981" s="421"/>
      <c r="X981" s="421"/>
      <c r="Y981" s="421"/>
      <c r="Z981" s="421"/>
      <c r="AA981" s="421"/>
      <c r="AB981" s="421"/>
      <c r="AC981" s="421"/>
      <c r="AD981" s="421"/>
      <c r="AE981" s="421"/>
      <c r="AF981" s="421"/>
    </row>
    <row r="982" ht="15.75" customHeight="1">
      <c r="A982" s="457"/>
      <c r="B982" s="458"/>
      <c r="C982" s="466"/>
      <c r="D982" s="467"/>
      <c r="E982" s="468"/>
      <c r="F982" s="465"/>
      <c r="G982" s="465"/>
      <c r="H982" s="465"/>
      <c r="I982" s="464"/>
      <c r="J982" s="417"/>
      <c r="K982" s="418"/>
      <c r="L982" s="418"/>
      <c r="M982" s="418"/>
      <c r="N982" s="418"/>
      <c r="O982" s="420"/>
      <c r="P982" s="421"/>
      <c r="Q982" s="421"/>
      <c r="R982" s="421"/>
      <c r="S982" s="421"/>
      <c r="T982" s="421"/>
      <c r="U982" s="421"/>
      <c r="V982" s="421"/>
      <c r="W982" s="421"/>
      <c r="X982" s="421"/>
      <c r="Y982" s="421"/>
      <c r="Z982" s="421"/>
      <c r="AA982" s="421"/>
      <c r="AB982" s="421"/>
      <c r="AC982" s="421"/>
      <c r="AD982" s="421"/>
      <c r="AE982" s="421"/>
      <c r="AF982" s="421"/>
    </row>
    <row r="983" ht="15.75" customHeight="1">
      <c r="A983" s="457"/>
      <c r="B983" s="458"/>
      <c r="C983" s="466"/>
      <c r="D983" s="467"/>
      <c r="E983" s="468"/>
      <c r="F983" s="465"/>
      <c r="G983" s="465"/>
      <c r="H983" s="465"/>
      <c r="I983" s="464"/>
      <c r="J983" s="417"/>
      <c r="K983" s="418"/>
      <c r="L983" s="418"/>
      <c r="M983" s="418"/>
      <c r="N983" s="418"/>
      <c r="O983" s="420"/>
      <c r="P983" s="421"/>
      <c r="Q983" s="421"/>
      <c r="R983" s="421"/>
      <c r="S983" s="421"/>
      <c r="T983" s="421"/>
      <c r="U983" s="421"/>
      <c r="V983" s="421"/>
      <c r="W983" s="421"/>
      <c r="X983" s="421"/>
      <c r="Y983" s="421"/>
      <c r="Z983" s="421"/>
      <c r="AA983" s="421"/>
      <c r="AB983" s="421"/>
      <c r="AC983" s="421"/>
      <c r="AD983" s="421"/>
      <c r="AE983" s="421"/>
      <c r="AF983" s="421"/>
    </row>
    <row r="984" ht="15.75" customHeight="1">
      <c r="A984" s="457"/>
      <c r="B984" s="458"/>
      <c r="C984" s="466"/>
      <c r="D984" s="467"/>
      <c r="E984" s="468"/>
      <c r="F984" s="465"/>
      <c r="G984" s="465"/>
      <c r="H984" s="465"/>
      <c r="I984" s="464"/>
      <c r="J984" s="417"/>
      <c r="K984" s="418"/>
      <c r="L984" s="418"/>
      <c r="M984" s="418"/>
      <c r="N984" s="418"/>
      <c r="O984" s="420"/>
      <c r="P984" s="421"/>
      <c r="Q984" s="421"/>
      <c r="R984" s="421"/>
      <c r="S984" s="421"/>
      <c r="T984" s="421"/>
      <c r="U984" s="421"/>
      <c r="V984" s="421"/>
      <c r="W984" s="421"/>
      <c r="X984" s="421"/>
      <c r="Y984" s="421"/>
      <c r="Z984" s="421"/>
      <c r="AA984" s="421"/>
      <c r="AB984" s="421"/>
      <c r="AC984" s="421"/>
      <c r="AD984" s="421"/>
      <c r="AE984" s="421"/>
      <c r="AF984" s="421"/>
    </row>
    <row r="985" ht="15.75" customHeight="1">
      <c r="A985" s="457"/>
      <c r="B985" s="458"/>
      <c r="C985" s="466"/>
      <c r="D985" s="467"/>
      <c r="E985" s="468"/>
      <c r="F985" s="465"/>
      <c r="G985" s="465"/>
      <c r="H985" s="465"/>
      <c r="I985" s="464"/>
      <c r="J985" s="417"/>
      <c r="K985" s="418"/>
      <c r="L985" s="418"/>
      <c r="M985" s="418"/>
      <c r="N985" s="418"/>
      <c r="O985" s="420"/>
      <c r="P985" s="421"/>
      <c r="Q985" s="421"/>
      <c r="R985" s="421"/>
      <c r="S985" s="421"/>
      <c r="T985" s="421"/>
      <c r="U985" s="421"/>
      <c r="V985" s="421"/>
      <c r="W985" s="421"/>
      <c r="X985" s="421"/>
      <c r="Y985" s="421"/>
      <c r="Z985" s="421"/>
      <c r="AA985" s="421"/>
      <c r="AB985" s="421"/>
      <c r="AC985" s="421"/>
      <c r="AD985" s="421"/>
      <c r="AE985" s="421"/>
      <c r="AF985" s="421"/>
    </row>
    <row r="986" ht="15.75" customHeight="1">
      <c r="A986" s="457"/>
      <c r="B986" s="458"/>
      <c r="C986" s="466"/>
      <c r="D986" s="467"/>
      <c r="E986" s="468"/>
      <c r="F986" s="465"/>
      <c r="G986" s="465"/>
      <c r="H986" s="465"/>
      <c r="I986" s="464"/>
      <c r="J986" s="417"/>
      <c r="K986" s="418"/>
      <c r="L986" s="418"/>
      <c r="M986" s="418"/>
      <c r="N986" s="418"/>
      <c r="O986" s="420"/>
      <c r="P986" s="421"/>
      <c r="Q986" s="421"/>
      <c r="R986" s="421"/>
      <c r="S986" s="421"/>
      <c r="T986" s="421"/>
      <c r="U986" s="421"/>
      <c r="V986" s="421"/>
      <c r="W986" s="421"/>
      <c r="X986" s="421"/>
      <c r="Y986" s="421"/>
      <c r="Z986" s="421"/>
      <c r="AA986" s="421"/>
      <c r="AB986" s="421"/>
      <c r="AC986" s="421"/>
      <c r="AD986" s="421"/>
      <c r="AE986" s="421"/>
      <c r="AF986" s="421"/>
    </row>
    <row r="987" ht="15.75" customHeight="1">
      <c r="A987" s="457"/>
      <c r="B987" s="458"/>
      <c r="C987" s="466"/>
      <c r="D987" s="467"/>
      <c r="E987" s="468"/>
      <c r="F987" s="465"/>
      <c r="G987" s="465"/>
      <c r="H987" s="465"/>
      <c r="I987" s="464"/>
      <c r="J987" s="417"/>
      <c r="K987" s="418"/>
      <c r="L987" s="418"/>
      <c r="M987" s="418"/>
      <c r="N987" s="418"/>
      <c r="O987" s="420"/>
      <c r="P987" s="421"/>
      <c r="Q987" s="421"/>
      <c r="R987" s="421"/>
      <c r="S987" s="421"/>
      <c r="T987" s="421"/>
      <c r="U987" s="421"/>
      <c r="V987" s="421"/>
      <c r="W987" s="421"/>
      <c r="X987" s="421"/>
      <c r="Y987" s="421"/>
      <c r="Z987" s="421"/>
      <c r="AA987" s="421"/>
      <c r="AB987" s="421"/>
      <c r="AC987" s="421"/>
      <c r="AD987" s="421"/>
      <c r="AE987" s="421"/>
      <c r="AF987" s="421"/>
    </row>
    <row r="988" ht="15.75" customHeight="1">
      <c r="A988" s="457"/>
      <c r="B988" s="458"/>
      <c r="C988" s="466"/>
      <c r="D988" s="467"/>
      <c r="E988" s="468"/>
      <c r="F988" s="465"/>
      <c r="G988" s="465"/>
      <c r="H988" s="465"/>
      <c r="I988" s="464"/>
      <c r="J988" s="417"/>
      <c r="K988" s="418"/>
      <c r="L988" s="418"/>
      <c r="M988" s="418"/>
      <c r="N988" s="418"/>
      <c r="O988" s="420"/>
      <c r="P988" s="421"/>
      <c r="Q988" s="421"/>
      <c r="R988" s="421"/>
      <c r="S988" s="421"/>
      <c r="T988" s="421"/>
      <c r="U988" s="421"/>
      <c r="V988" s="421"/>
      <c r="W988" s="421"/>
      <c r="X988" s="421"/>
      <c r="Y988" s="421"/>
      <c r="Z988" s="421"/>
      <c r="AA988" s="421"/>
      <c r="AB988" s="421"/>
      <c r="AC988" s="421"/>
      <c r="AD988" s="421"/>
      <c r="AE988" s="421"/>
      <c r="AF988" s="421"/>
    </row>
    <row r="989" ht="15.75" customHeight="1">
      <c r="A989" s="457"/>
      <c r="B989" s="458"/>
      <c r="C989" s="466"/>
      <c r="D989" s="467"/>
      <c r="E989" s="468"/>
      <c r="F989" s="465"/>
      <c r="G989" s="465"/>
      <c r="H989" s="465"/>
      <c r="I989" s="464"/>
      <c r="J989" s="417"/>
      <c r="K989" s="418"/>
      <c r="L989" s="418"/>
      <c r="M989" s="418"/>
      <c r="N989" s="418"/>
      <c r="O989" s="420"/>
      <c r="P989" s="421"/>
      <c r="Q989" s="421"/>
      <c r="R989" s="421"/>
      <c r="S989" s="421"/>
      <c r="T989" s="421"/>
      <c r="U989" s="421"/>
      <c r="V989" s="421"/>
      <c r="W989" s="421"/>
      <c r="X989" s="421"/>
      <c r="Y989" s="421"/>
      <c r="Z989" s="421"/>
      <c r="AA989" s="421"/>
      <c r="AB989" s="421"/>
      <c r="AC989" s="421"/>
      <c r="AD989" s="421"/>
      <c r="AE989" s="421"/>
      <c r="AF989" s="421"/>
    </row>
    <row r="990" ht="15.75" customHeight="1">
      <c r="A990" s="457"/>
      <c r="B990" s="458"/>
      <c r="C990" s="466"/>
      <c r="D990" s="467"/>
      <c r="E990" s="468"/>
      <c r="F990" s="465"/>
      <c r="G990" s="465"/>
      <c r="H990" s="465"/>
      <c r="I990" s="464"/>
      <c r="J990" s="417"/>
      <c r="K990" s="418"/>
      <c r="L990" s="418"/>
      <c r="M990" s="418"/>
      <c r="N990" s="418"/>
      <c r="O990" s="420"/>
      <c r="P990" s="421"/>
      <c r="Q990" s="421"/>
      <c r="R990" s="421"/>
      <c r="S990" s="421"/>
      <c r="T990" s="421"/>
      <c r="U990" s="421"/>
      <c r="V990" s="421"/>
      <c r="W990" s="421"/>
      <c r="X990" s="421"/>
      <c r="Y990" s="421"/>
      <c r="Z990" s="421"/>
      <c r="AA990" s="421"/>
      <c r="AB990" s="421"/>
      <c r="AC990" s="421"/>
      <c r="AD990" s="421"/>
      <c r="AE990" s="421"/>
      <c r="AF990" s="421"/>
    </row>
    <row r="991" ht="15.75" customHeight="1">
      <c r="A991" s="457"/>
      <c r="B991" s="458"/>
      <c r="C991" s="466"/>
      <c r="D991" s="467"/>
      <c r="E991" s="468"/>
      <c r="F991" s="465"/>
      <c r="G991" s="465"/>
      <c r="H991" s="465"/>
      <c r="I991" s="464"/>
      <c r="J991" s="417"/>
      <c r="K991" s="418"/>
      <c r="L991" s="418"/>
      <c r="M991" s="418"/>
      <c r="N991" s="418"/>
      <c r="O991" s="420"/>
      <c r="P991" s="421"/>
      <c r="Q991" s="421"/>
      <c r="R991" s="421"/>
      <c r="S991" s="421"/>
      <c r="T991" s="421"/>
      <c r="U991" s="421"/>
      <c r="V991" s="421"/>
      <c r="W991" s="421"/>
      <c r="X991" s="421"/>
      <c r="Y991" s="421"/>
      <c r="Z991" s="421"/>
      <c r="AA991" s="421"/>
      <c r="AB991" s="421"/>
      <c r="AC991" s="421"/>
      <c r="AD991" s="421"/>
      <c r="AE991" s="421"/>
      <c r="AF991" s="421"/>
    </row>
    <row r="992" ht="15.75" customHeight="1">
      <c r="A992" s="457"/>
      <c r="B992" s="458"/>
      <c r="C992" s="466"/>
      <c r="D992" s="467"/>
      <c r="E992" s="468"/>
      <c r="F992" s="465"/>
      <c r="G992" s="465"/>
      <c r="H992" s="465"/>
      <c r="I992" s="464"/>
      <c r="J992" s="417"/>
      <c r="K992" s="418"/>
      <c r="L992" s="418"/>
      <c r="M992" s="418"/>
      <c r="N992" s="418"/>
      <c r="O992" s="420"/>
      <c r="P992" s="421"/>
      <c r="Q992" s="421"/>
      <c r="R992" s="421"/>
      <c r="S992" s="421"/>
      <c r="T992" s="421"/>
      <c r="U992" s="421"/>
      <c r="V992" s="421"/>
      <c r="W992" s="421"/>
      <c r="X992" s="421"/>
      <c r="Y992" s="421"/>
      <c r="Z992" s="421"/>
      <c r="AA992" s="421"/>
      <c r="AB992" s="421"/>
      <c r="AC992" s="421"/>
      <c r="AD992" s="421"/>
      <c r="AE992" s="421"/>
      <c r="AF992" s="421"/>
    </row>
    <row r="993" ht="15.75" customHeight="1">
      <c r="A993" s="457"/>
      <c r="B993" s="458"/>
      <c r="C993" s="466"/>
      <c r="D993" s="467"/>
      <c r="E993" s="468"/>
      <c r="F993" s="465"/>
      <c r="G993" s="465"/>
      <c r="H993" s="465"/>
      <c r="I993" s="464"/>
      <c r="J993" s="417"/>
      <c r="K993" s="418"/>
      <c r="L993" s="418"/>
      <c r="M993" s="418"/>
      <c r="N993" s="418"/>
      <c r="O993" s="420"/>
      <c r="P993" s="421"/>
      <c r="Q993" s="421"/>
      <c r="R993" s="421"/>
      <c r="S993" s="421"/>
      <c r="T993" s="421"/>
      <c r="U993" s="421"/>
      <c r="V993" s="421"/>
      <c r="W993" s="421"/>
      <c r="X993" s="421"/>
      <c r="Y993" s="421"/>
      <c r="Z993" s="421"/>
      <c r="AA993" s="421"/>
      <c r="AB993" s="421"/>
      <c r="AC993" s="421"/>
      <c r="AD993" s="421"/>
      <c r="AE993" s="421"/>
      <c r="AF993" s="421"/>
    </row>
    <row r="994" ht="15.75" customHeight="1">
      <c r="A994" s="457"/>
      <c r="B994" s="458"/>
      <c r="C994" s="466"/>
      <c r="D994" s="467"/>
      <c r="E994" s="468"/>
      <c r="F994" s="465"/>
      <c r="G994" s="465"/>
      <c r="H994" s="465"/>
      <c r="I994" s="464"/>
      <c r="J994" s="417"/>
      <c r="K994" s="418"/>
      <c r="L994" s="418"/>
      <c r="M994" s="418"/>
      <c r="N994" s="418"/>
      <c r="O994" s="420"/>
      <c r="P994" s="421"/>
      <c r="Q994" s="421"/>
      <c r="R994" s="421"/>
      <c r="S994" s="421"/>
      <c r="T994" s="421"/>
      <c r="U994" s="421"/>
      <c r="V994" s="421"/>
      <c r="W994" s="421"/>
      <c r="X994" s="421"/>
      <c r="Y994" s="421"/>
      <c r="Z994" s="421"/>
      <c r="AA994" s="421"/>
      <c r="AB994" s="421"/>
      <c r="AC994" s="421"/>
      <c r="AD994" s="421"/>
      <c r="AE994" s="421"/>
      <c r="AF994" s="421"/>
    </row>
    <row r="995" ht="15.75" customHeight="1">
      <c r="A995" s="457"/>
      <c r="B995" s="458"/>
      <c r="C995" s="466"/>
      <c r="D995" s="467"/>
      <c r="E995" s="468"/>
      <c r="F995" s="465"/>
      <c r="G995" s="465"/>
      <c r="H995" s="465"/>
      <c r="I995" s="464"/>
      <c r="J995" s="417"/>
      <c r="K995" s="418"/>
      <c r="L995" s="418"/>
      <c r="M995" s="418"/>
      <c r="N995" s="418"/>
      <c r="O995" s="420"/>
      <c r="P995" s="421"/>
      <c r="Q995" s="421"/>
      <c r="R995" s="421"/>
      <c r="S995" s="421"/>
      <c r="T995" s="421"/>
      <c r="U995" s="421"/>
      <c r="V995" s="421"/>
      <c r="W995" s="421"/>
      <c r="X995" s="421"/>
      <c r="Y995" s="421"/>
      <c r="Z995" s="421"/>
      <c r="AA995" s="421"/>
      <c r="AB995" s="421"/>
      <c r="AC995" s="421"/>
      <c r="AD995" s="421"/>
      <c r="AE995" s="421"/>
      <c r="AF995" s="421"/>
    </row>
    <row r="996" ht="15.75" customHeight="1">
      <c r="A996" s="457"/>
      <c r="B996" s="458"/>
      <c r="C996" s="466"/>
      <c r="D996" s="467"/>
      <c r="E996" s="468"/>
      <c r="F996" s="465"/>
      <c r="G996" s="465"/>
      <c r="H996" s="465"/>
      <c r="I996" s="464"/>
      <c r="J996" s="417"/>
      <c r="K996" s="418"/>
      <c r="L996" s="418"/>
      <c r="M996" s="418"/>
      <c r="N996" s="418"/>
      <c r="O996" s="420"/>
      <c r="P996" s="421"/>
      <c r="Q996" s="421"/>
      <c r="R996" s="421"/>
      <c r="S996" s="421"/>
      <c r="T996" s="421"/>
      <c r="U996" s="421"/>
      <c r="V996" s="421"/>
      <c r="W996" s="421"/>
      <c r="X996" s="421"/>
      <c r="Y996" s="421"/>
      <c r="Z996" s="421"/>
      <c r="AA996" s="421"/>
      <c r="AB996" s="421"/>
      <c r="AC996" s="421"/>
      <c r="AD996" s="421"/>
      <c r="AE996" s="421"/>
      <c r="AF996" s="421"/>
    </row>
    <row r="997" ht="15.75" customHeight="1">
      <c r="A997" s="457"/>
      <c r="B997" s="458"/>
      <c r="C997" s="466"/>
      <c r="D997" s="467"/>
      <c r="E997" s="468"/>
      <c r="F997" s="465"/>
      <c r="G997" s="465"/>
      <c r="H997" s="465"/>
      <c r="I997" s="464"/>
      <c r="J997" s="417"/>
      <c r="K997" s="418"/>
      <c r="L997" s="418"/>
      <c r="M997" s="418"/>
      <c r="N997" s="418"/>
      <c r="O997" s="420"/>
      <c r="P997" s="421"/>
      <c r="Q997" s="421"/>
      <c r="R997" s="421"/>
      <c r="S997" s="421"/>
      <c r="T997" s="421"/>
      <c r="U997" s="421"/>
      <c r="V997" s="421"/>
      <c r="W997" s="421"/>
      <c r="X997" s="421"/>
      <c r="Y997" s="421"/>
      <c r="Z997" s="421"/>
      <c r="AA997" s="421"/>
      <c r="AB997" s="421"/>
      <c r="AC997" s="421"/>
      <c r="AD997" s="421"/>
      <c r="AE997" s="421"/>
      <c r="AF997" s="421"/>
    </row>
    <row r="998" ht="15.75" customHeight="1">
      <c r="A998" s="457"/>
      <c r="B998" s="458"/>
      <c r="C998" s="466"/>
      <c r="D998" s="467"/>
      <c r="E998" s="468"/>
      <c r="F998" s="465"/>
      <c r="G998" s="465"/>
      <c r="H998" s="465"/>
      <c r="I998" s="464"/>
      <c r="J998" s="417"/>
      <c r="K998" s="418"/>
      <c r="L998" s="418"/>
      <c r="M998" s="418"/>
      <c r="N998" s="418"/>
      <c r="O998" s="420"/>
      <c r="P998" s="421"/>
      <c r="Q998" s="421"/>
      <c r="R998" s="421"/>
      <c r="S998" s="421"/>
      <c r="T998" s="421"/>
      <c r="U998" s="421"/>
      <c r="V998" s="421"/>
      <c r="W998" s="421"/>
      <c r="X998" s="421"/>
      <c r="Y998" s="421"/>
      <c r="Z998" s="421"/>
      <c r="AA998" s="421"/>
      <c r="AB998" s="421"/>
      <c r="AC998" s="421"/>
      <c r="AD998" s="421"/>
      <c r="AE998" s="421"/>
      <c r="AF998" s="421"/>
    </row>
    <row r="999" ht="15.75" customHeight="1">
      <c r="A999" s="469"/>
      <c r="B999" s="470"/>
      <c r="C999" s="471"/>
      <c r="D999" s="472"/>
      <c r="E999" s="473"/>
      <c r="F999" s="474"/>
      <c r="G999" s="474"/>
      <c r="H999" s="474"/>
      <c r="I999" s="475"/>
      <c r="J999" s="476"/>
      <c r="K999" s="477"/>
      <c r="L999" s="477"/>
      <c r="M999" s="477"/>
      <c r="N999" s="477"/>
      <c r="O999" s="478"/>
      <c r="P999" s="421"/>
      <c r="Q999" s="421"/>
      <c r="R999" s="421"/>
      <c r="S999" s="421"/>
      <c r="T999" s="421"/>
      <c r="U999" s="421"/>
      <c r="V999" s="421"/>
      <c r="W999" s="421"/>
      <c r="X999" s="421"/>
      <c r="Y999" s="421"/>
      <c r="Z999" s="421"/>
      <c r="AA999" s="421"/>
      <c r="AB999" s="421"/>
      <c r="AC999" s="421"/>
      <c r="AD999" s="421"/>
      <c r="AE999" s="421"/>
      <c r="AF999" s="421"/>
    </row>
  </sheetData>
  <mergeCells count="3">
    <mergeCell ref="A1:I1"/>
    <mergeCell ref="C2:D2"/>
    <mergeCell ref="F2:G2"/>
  </mergeCells>
  <printOptions/>
  <pageMargins bottom="1.0" footer="0.0" header="0.0" left="0.75" right="0.75" top="1.0"/>
  <pageSetup orientation="portrait"/>
  <headerFooter>
    <oddFooter>&amp;C000000&amp;P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23.57"/>
    <col customWidth="1" min="2" max="2" width="8.29"/>
    <col customWidth="1" min="3" max="3" width="32.29"/>
    <col customWidth="1" min="4" max="4" width="15.71"/>
    <col customWidth="1" min="5" max="5" width="11.71"/>
    <col customWidth="1" min="6" max="6" width="14.86"/>
    <col customWidth="1" min="7" max="7" width="13.43"/>
    <col customWidth="1" min="8" max="8" width="16.43"/>
    <col customWidth="1" min="9" max="9" width="11.71"/>
    <col customWidth="1" min="10" max="10" width="12.57"/>
    <col customWidth="1" min="11" max="11" width="12.86"/>
    <col customWidth="1" min="12" max="12" width="8.86"/>
    <col customWidth="1" min="13" max="13" width="13.57"/>
    <col customWidth="1" hidden="1" min="14" max="14" width="16.29"/>
    <col customWidth="1" hidden="1" min="15" max="15" width="13.43"/>
    <col customWidth="1" hidden="1" min="16" max="16" width="12.71"/>
    <col customWidth="1" hidden="1" min="17" max="18" width="12.86"/>
    <col customWidth="1" hidden="1" min="19" max="19" width="12.71"/>
    <col customWidth="1" hidden="1" min="20" max="20" width="15.43"/>
    <col customWidth="1" hidden="1" min="21" max="21" width="14.86"/>
    <col customWidth="1" hidden="1" min="22" max="22" width="13.0"/>
    <col customWidth="1" hidden="1" min="23" max="23" width="15.0"/>
    <col customWidth="1" hidden="1" min="24" max="25" width="13.71"/>
    <col customWidth="1" hidden="1" min="26" max="26" width="13.0"/>
    <col customWidth="1" hidden="1" min="27" max="27" width="9.29"/>
    <col customWidth="1" hidden="1" min="28" max="28" width="11.86"/>
    <col customWidth="1" hidden="1" min="29" max="29" width="13.71"/>
    <col customWidth="1" hidden="1" min="30" max="30" width="13.57"/>
    <col customWidth="1" hidden="1" min="31" max="31" width="12.0"/>
    <col customWidth="1" hidden="1" min="32" max="32" width="10.86"/>
    <col customWidth="1" hidden="1" min="33" max="33" width="16.57"/>
    <col customWidth="1" hidden="1" min="34" max="34" width="26.29"/>
    <col customWidth="1" hidden="1" min="35" max="35" width="16.29"/>
    <col customWidth="1" hidden="1" min="36" max="36" width="14.86"/>
    <col customWidth="1" hidden="1" min="37" max="37" width="10.57"/>
    <col customWidth="1" hidden="1" min="38" max="38" width="14.86"/>
    <col customWidth="1" hidden="1" min="39" max="39" width="10.57"/>
    <col customWidth="1" hidden="1" min="40" max="40" width="15.43"/>
    <col customWidth="1" hidden="1" min="41" max="41" width="10.57"/>
    <col customWidth="1" hidden="1" min="42" max="42" width="15.43"/>
    <col customWidth="1" hidden="1" min="43" max="43" width="11.0"/>
    <col customWidth="1" hidden="1" min="44" max="44" width="15.43"/>
    <col customWidth="1" hidden="1" min="45" max="45" width="11.0"/>
    <col customWidth="1" hidden="1" min="46" max="46" width="15.43"/>
    <col customWidth="1" hidden="1" min="47" max="47" width="11.0"/>
    <col customWidth="1" hidden="1" min="48" max="48" width="15.43"/>
    <col customWidth="1" hidden="1" min="49" max="49" width="11.0"/>
    <col customWidth="1" hidden="1" min="50" max="50" width="15.43"/>
  </cols>
  <sheetData>
    <row r="1" ht="78.0" customHeight="1">
      <c r="A1" s="479"/>
      <c r="B1" s="480"/>
      <c r="C1" s="481"/>
      <c r="D1" s="482" t="s">
        <v>606</v>
      </c>
      <c r="E1" s="483"/>
      <c r="F1" s="483"/>
      <c r="G1" s="483"/>
      <c r="H1" s="483"/>
      <c r="I1" s="483"/>
      <c r="J1" s="483"/>
      <c r="K1" s="483"/>
      <c r="L1" s="483"/>
      <c r="M1" s="483"/>
      <c r="N1" s="483"/>
      <c r="O1" s="480"/>
      <c r="P1" s="484" t="s">
        <v>607</v>
      </c>
      <c r="Q1" s="483"/>
      <c r="R1" s="483"/>
      <c r="S1" s="483"/>
      <c r="T1" s="483"/>
      <c r="U1" s="480"/>
      <c r="V1" s="485" t="s">
        <v>608</v>
      </c>
      <c r="W1" s="480"/>
      <c r="X1" s="486" t="s">
        <v>609</v>
      </c>
      <c r="Y1" s="483"/>
      <c r="Z1" s="480"/>
      <c r="AA1" s="487" t="s">
        <v>610</v>
      </c>
      <c r="AB1" s="483"/>
      <c r="AC1" s="483"/>
      <c r="AD1" s="483"/>
      <c r="AE1" s="483"/>
      <c r="AF1" s="483"/>
      <c r="AG1" s="483"/>
      <c r="AH1" s="480"/>
      <c r="AI1" s="488" t="s">
        <v>611</v>
      </c>
      <c r="AJ1" s="483"/>
      <c r="AK1" s="483"/>
      <c r="AL1" s="483"/>
      <c r="AM1" s="483"/>
      <c r="AN1" s="483"/>
      <c r="AO1" s="483"/>
      <c r="AP1" s="483"/>
      <c r="AQ1" s="483"/>
      <c r="AR1" s="483"/>
      <c r="AS1" s="483"/>
      <c r="AT1" s="483"/>
      <c r="AU1" s="483"/>
      <c r="AV1" s="483"/>
      <c r="AW1" s="483"/>
      <c r="AX1" s="480"/>
    </row>
    <row r="2" ht="67.5" customHeight="1">
      <c r="A2" s="489" t="s">
        <v>11</v>
      </c>
      <c r="B2" s="490" t="s">
        <v>476</v>
      </c>
      <c r="C2" s="490" t="s">
        <v>612</v>
      </c>
      <c r="D2" s="491" t="s">
        <v>477</v>
      </c>
      <c r="E2" s="490" t="s">
        <v>478</v>
      </c>
      <c r="F2" s="491" t="s">
        <v>613</v>
      </c>
      <c r="G2" s="492" t="str">
        <f>"Quantity of "&amp;'Crop Chart'!H2&amp;" feet beds"</f>
        <v>Quantity of 65 feet beds</v>
      </c>
      <c r="H2" s="490" t="s">
        <v>614</v>
      </c>
      <c r="I2" s="490" t="s">
        <v>615</v>
      </c>
      <c r="J2" s="490" t="s">
        <v>616</v>
      </c>
      <c r="K2" s="490" t="s">
        <v>617</v>
      </c>
      <c r="L2" s="492" t="s">
        <v>618</v>
      </c>
      <c r="M2" s="492" t="s">
        <v>15</v>
      </c>
      <c r="N2" s="492" t="s">
        <v>619</v>
      </c>
      <c r="O2" s="493" t="s">
        <v>620</v>
      </c>
      <c r="P2" s="494" t="s">
        <v>621</v>
      </c>
      <c r="Q2" s="495" t="s">
        <v>622</v>
      </c>
      <c r="R2" s="494" t="s">
        <v>19</v>
      </c>
      <c r="S2" s="494" t="s">
        <v>623</v>
      </c>
      <c r="T2" s="494" t="s">
        <v>624</v>
      </c>
      <c r="U2" s="494" t="s">
        <v>625</v>
      </c>
      <c r="V2" s="496" t="s">
        <v>40</v>
      </c>
      <c r="W2" s="496" t="s">
        <v>41</v>
      </c>
      <c r="X2" s="497" t="s">
        <v>626</v>
      </c>
      <c r="Y2" s="497" t="s">
        <v>627</v>
      </c>
      <c r="Z2" s="497" t="s">
        <v>628</v>
      </c>
      <c r="AA2" s="498" t="s">
        <v>16</v>
      </c>
      <c r="AB2" s="498" t="s">
        <v>17</v>
      </c>
      <c r="AC2" s="498" t="s">
        <v>629</v>
      </c>
      <c r="AD2" s="498" t="s">
        <v>630</v>
      </c>
      <c r="AE2" s="498" t="s">
        <v>631</v>
      </c>
      <c r="AF2" s="499" t="s">
        <v>632</v>
      </c>
      <c r="AG2" s="500" t="s">
        <v>633</v>
      </c>
      <c r="AH2" s="500" t="s">
        <v>634</v>
      </c>
      <c r="AI2" s="501" t="s">
        <v>46</v>
      </c>
      <c r="AJ2" s="501" t="s">
        <v>635</v>
      </c>
      <c r="AK2" s="501" t="s">
        <v>48</v>
      </c>
      <c r="AL2" s="501" t="s">
        <v>636</v>
      </c>
      <c r="AM2" s="501" t="s">
        <v>50</v>
      </c>
      <c r="AN2" s="501" t="s">
        <v>637</v>
      </c>
      <c r="AO2" s="501" t="s">
        <v>52</v>
      </c>
      <c r="AP2" s="501" t="s">
        <v>638</v>
      </c>
      <c r="AQ2" s="501" t="s">
        <v>54</v>
      </c>
      <c r="AR2" s="501" t="s">
        <v>639</v>
      </c>
      <c r="AS2" s="501" t="s">
        <v>56</v>
      </c>
      <c r="AT2" s="501" t="s">
        <v>640</v>
      </c>
      <c r="AU2" s="501" t="s">
        <v>58</v>
      </c>
      <c r="AV2" s="501" t="s">
        <v>641</v>
      </c>
      <c r="AW2" s="501" t="s">
        <v>60</v>
      </c>
      <c r="AX2" s="501" t="s">
        <v>642</v>
      </c>
    </row>
    <row r="3" ht="31.5" hidden="1" customHeight="1">
      <c r="A3" s="502" t="str">
        <f t="array" ref="A3">IF(ISBLANK(C3)," ",XLOOKUP(C3,'Codified Game Plan'!$M$3:$M$477,'Codified Game Plan'!$A$3:$A$477))</f>
        <v/>
      </c>
      <c r="B3" s="503" t="str">
        <f t="array" ref="B3">IF(ISBLANK(C3),"",XLOOKUP(C3,'Codified Game Plan'!$M$3:$M$477,'Codified Game Plan'!$B$3:$B$477))</f>
        <v/>
      </c>
      <c r="C3" s="504" t="str">
        <f>IFERROR(__xludf.DUMMYFUNCTION("UNIQUE('Codified Game Plan'!$M$3:$M$477)"),"")</f>
        <v/>
      </c>
      <c r="D3" s="504" t="str">
        <f t="array" ref="D3">IF(ISBLANK(C3)," ",XLOOKUP(C3,'Codified Game Plan'!$M$3:$M$477,'Codified Game Plan'!$C$3:$C$477))</f>
        <v/>
      </c>
      <c r="E3" s="505" t="str">
        <f t="array" ref="E3">IF(ISBLANK(C3),"",XLOOKUP(C3,'Codified Game Plan'!$M$3:$M$477,'Codified Game Plan'!$D$3:$D$477,0))</f>
        <v/>
      </c>
      <c r="F3" s="505" t="str">
        <f t="array" ref="F3">IF(ISBLANK(C3),"",XLOOKUP(C3,'Codified Game Plan'!$M$3:$M$477,'Codified Game Plan'!$E$3:$E$477,0))</f>
        <v/>
      </c>
      <c r="G3" s="506" t="str">
        <f t="array" ref="G3">IF(ISBLANK(C3)," ",XLOOKUP(C3,'Codified Game Plan'!$M$3:$M$477,'Codified Game Plan'!$F$3:$F$477))</f>
        <v/>
      </c>
      <c r="H3" s="507">
        <f t="array" ref="H3">IF(ISBLANK(C3)," ",XLOOKUP(C3,'Codified Game Plan'!$M$3:$M$477,'Codified Game Plan'!$G$3:$G$477))</f>
        <v>45352</v>
      </c>
      <c r="I3" s="506">
        <f t="array" ref="I3">IF(ISBLANK(C3),"",XLOOKUP(A3,'Crop Chart'!$A$5:$A$201,'Crop Chart'!$B$5:$B$201,0))</f>
        <v>0</v>
      </c>
      <c r="J3" s="507">
        <f>IF(I3="DS",H3,(Q3+R3))</f>
        <v>0</v>
      </c>
      <c r="K3" s="508" t="s">
        <v>643</v>
      </c>
      <c r="L3" s="509">
        <v>10.0</v>
      </c>
      <c r="M3" s="506">
        <f t="array" ref="M3">IF(ISBLANK(C3),"",XLOOKUP(A3,'Crop Chart'!$A$5:$A$201,'Crop Chart'!$E$5:$E$201,0))</f>
        <v>0</v>
      </c>
      <c r="N3" s="510" t="str">
        <f t="shared" ref="N3:N477" si="1">IF(ISBLANK(C3),"",IF(O3=T3,S3,Z3))</f>
        <v/>
      </c>
      <c r="O3" s="506">
        <f t="array" ref="O3">IF(ISBLANK(C3),"",XLOOKUP(A3,'Crop Chart'!$A$5:$A$201,'Crop Chart'!$S$5:$S$201,0))</f>
        <v>0</v>
      </c>
      <c r="P3" s="507" t="str">
        <f t="shared" ref="P3:P477" si="2">IF(I3="TR",H3-R3,"")</f>
        <v/>
      </c>
      <c r="Q3" s="511" t="str">
        <f>P3</f>
        <v/>
      </c>
      <c r="R3" s="506" t="str">
        <f t="array" ref="R3">IF(I3="TR",XLOOKUP(A3,'Crop Chart'!$A$5:$A$201,'Crop Chart'!$I$5:$I$201,FALSE),"")</f>
        <v/>
      </c>
      <c r="S3" s="512" t="str">
        <f t="array" ref="S3">IF(I3="TR",G3*'Crop Chart'!$H$2*12*L3/M3/T3*XLOOKUP(A3,'Crop Chart'!$A$5:$A$178,'Crop Chart'!$T$5:$T$178),"")</f>
        <v/>
      </c>
      <c r="T3" s="506" t="b">
        <f t="array" ref="T3">IF(ISBLANK(C3),"",XLOOKUP(A3,'Crop Chart'!$A$5:$A$201,'Crop Chart'!$P$5:$P$201,FALSE))</f>
        <v>0</v>
      </c>
      <c r="U3" s="513">
        <f t="array" ref="U3">IF(ISBLANK(C3),"",XLOOKUP(A3,'Crop Chart'!$A$5:$A$201,'Crop Chart'!$Q$5:$Q$201,0))</f>
        <v>0</v>
      </c>
      <c r="V3" s="507" t="str">
        <f t="array" ref="V3">IF(I3="DS",XLOOKUP(A3,'Crop Chart'!$A$6:$A$201,'Crop Chart'!$AH$6:$AH$201,0),"")</f>
        <v/>
      </c>
      <c r="W3" s="507" t="str">
        <f t="array" ref="W3">IF(I3="DS",XLOOKUP(A3,'Crop Chart'!$A$6:$A$201,'Crop Chart'!$AI$6:$AI$201,0),"")</f>
        <v/>
      </c>
      <c r="X3" s="507" t="str">
        <f t="array" ref="X3">IFS(ISTEXT(P3),"",XLOOKUP(A3,'Crop Chart'!$A$5:$A$201,'Crop Chart'!$R$5:$R$201,0)=0,"",XLOOKUP(A3,'Crop Chart'!$A$5:$A$201,'Crop Chart'!$R$5:$R$201,0)&gt;0,XLOOKUP(A3,'Crop Chart'!$A$5:$A$201,'Crop Chart'!$R$5:$R$201,0)+P3)</f>
        <v/>
      </c>
      <c r="Y3" s="506" t="str">
        <f t="array" ref="Y3">IF(ISTEXT(X3),"",XLOOKUP(A3,'Crop Chart'!$A$5:$A$201,'Crop Chart'!$S$5:$S$201,0))</f>
        <v/>
      </c>
      <c r="Z3" s="513" t="str">
        <f t="shared" ref="Z3:Z477" si="3">IF(ISTEXT(X3),"",S3*T3*U3/Y3)</f>
        <v/>
      </c>
      <c r="AA3" s="506">
        <f t="array" ref="AA3">IF(ISBLANK(C3),"",XLOOKUP(A3,'Crop Chart'!$A$5:$A$201,'Crop Chart'!$F$5:$F$201,0))</f>
        <v>0</v>
      </c>
      <c r="AB3" s="506" t="b">
        <f t="array" ref="AB3">IF(ISBLANK(C3),"",XLOOKUP(A3,'Crop Chart'!$A$5:$A$201,'Crop Chart'!$G$5:$G$201,FALSE))</f>
        <v>0</v>
      </c>
      <c r="AC3" s="507" t="str">
        <f>IF(ISNUMBER(AB3),J3+AA3-R3,"")</f>
        <v/>
      </c>
      <c r="AD3" s="507">
        <f t="shared" ref="AD3:AD477" si="4">IF(ISNUMBER(AA3),AC3+AB3,"")</f>
        <v>0</v>
      </c>
      <c r="AE3" s="514" t="str">
        <f t="array" ref="AE3">IF(ISBLANK(C3),"",XLOOKUP(C3,'Codified Game Plan'!$M$3:$M$477,'Codified Game Plan'!$J$3:$J$477,0))</f>
        <v/>
      </c>
      <c r="AF3" s="515" t="b">
        <f t="array" ref="AF3">IF(ISBLANK(C3),"",XLOOKUP(A3,'Crop Chart'!$A$5:$A$201,'Crop Chart'!$L$5:$L$201,FALSE))</f>
        <v>0</v>
      </c>
      <c r="AG3" s="516"/>
      <c r="AH3" s="517"/>
      <c r="AI3" s="517" t="b">
        <f t="array" ref="AI3">IF(ISBLANK(C3),"",XLOOKUP(A3,'Crop Chart'!$A$5:$A$201,'Crop Chart'!$AN$5:$AN$201,FALSE))</f>
        <v>0</v>
      </c>
      <c r="AJ3" s="518">
        <f t="array" ref="AJ3">IF((AI3=""),"",J3+XLOOKUP(A3,'Crop Chart'!$A$5:$A$201,'Crop Chart'!$AO$5:$AO$201,FALSE))</f>
        <v>0</v>
      </c>
      <c r="AK3" s="517" t="b">
        <f t="array" ref="AK3">IF(ISBLANK(C3),"",XLOOKUP(A3,'Crop Chart'!$A$5:$A$201,'Crop Chart'!$AP$5:$AP$201,FALSE))</f>
        <v>0</v>
      </c>
      <c r="AL3" s="518">
        <f t="array" ref="AL3">IF((AK3=""),"",J3+XLOOKUP(A3,'Crop Chart'!$A$5:$A$201,'Crop Chart'!$AQ$5:$AQ$201,FALSE))</f>
        <v>0</v>
      </c>
      <c r="AM3" s="517" t="b">
        <f t="array" ref="AM3">IF(ISBLANK(C3),"",XLOOKUP(A3,'Crop Chart'!$A$5:$A$201,'Crop Chart'!$AR$5:$AR$201,FALSE))</f>
        <v>0</v>
      </c>
      <c r="AN3" s="518">
        <f t="array" ref="AN3">IF((AM3=""),"",J3+XLOOKUP(A3,'Crop Chart'!$A$5:$A$201,'Crop Chart'!$AS$5:$AS$201,FALSE))</f>
        <v>0</v>
      </c>
      <c r="AO3" s="517" t="b">
        <f t="array" ref="AO3">IF(ISBLANK(C3),"",XLOOKUP(A3,'Crop Chart'!$A$5:$A$201,'Crop Chart'!$AT$5:$AT$201,FALSE))</f>
        <v>0</v>
      </c>
      <c r="AP3" s="518">
        <f t="array" ref="AP3">IF((AO3=""),"",J3+XLOOKUP(A3,'Crop Chart'!$A$5:$A$201,'Crop Chart'!$AU$5:$AU$201,FALSE))</f>
        <v>0</v>
      </c>
      <c r="AQ3" s="517" t="b">
        <f t="array" ref="AQ3">IF(ISBLANK(C3),"",XLOOKUP(A3,'Crop Chart'!$A$5:$A$201,'Crop Chart'!$AV$5:$AV$201,FALSE))</f>
        <v>0</v>
      </c>
      <c r="AR3" s="518">
        <f t="array" ref="AR3">IF((AQ3=""),"",J3+XLOOKUP(A3,'Crop Chart'!$A$5:$A$201,'Crop Chart'!$AW$5:$AW$201,FALSE))</f>
        <v>0</v>
      </c>
      <c r="AS3" s="517" t="b">
        <f t="array" ref="AS3">IF(ISBLANK(C3),"",XLOOKUP(A3,'Crop Chart'!$A$5:$A$201,'Crop Chart'!$AX$5:$AX$201,FALSE))</f>
        <v>0</v>
      </c>
      <c r="AT3" s="518">
        <f t="array" ref="AT3">IF((AS3=""),"",J3+XLOOKUP(A3,'Crop Chart'!$A$5:$A$201,'Crop Chart'!$AY$5:$AY$201,FALSE))</f>
        <v>0</v>
      </c>
      <c r="AU3" s="517" t="b">
        <f t="array" ref="AU3">IF(ISBLANK(C3),"",XLOOKUP(A3,'Crop Chart'!$A$5:$A$201,'Crop Chart'!$AZ$5:$AZ$201,FALSE))</f>
        <v>0</v>
      </c>
      <c r="AV3" s="518">
        <f t="array" ref="AV3">IF((AU3=""),"",J3+XLOOKUP(A3,'Crop Chart'!$A$5:$A$201,'Crop Chart'!$BA$5:$BA$201,FALSE))</f>
        <v>0</v>
      </c>
      <c r="AW3" s="517" t="b">
        <f t="array" ref="AW3">IF(ISBLANK(C3),"",XLOOKUP(A3,'Crop Chart'!$A$5:$A$201,'Crop Chart'!$BB$5:$BB$201,FALSE))</f>
        <v>0</v>
      </c>
      <c r="AX3" s="519">
        <f t="array" ref="AX3">IF((AW3=""),"",J3+XLOOKUP(A3,'Crop Chart'!$A$5:$A$201,'Crop Chart'!$BC$5:$BC$201,FALSE))</f>
        <v>0</v>
      </c>
    </row>
    <row r="4" ht="20.25" hidden="1" customHeight="1">
      <c r="A4" s="520" t="str">
        <f t="array" ref="A4">IF(ISBLANK(C4)," ",XLOOKUP(C4,'Codified Game Plan'!$M$3:$M$477,'Codified Game Plan'!$A$3:$A$477))</f>
        <v>#REF!</v>
      </c>
      <c r="B4" s="503" t="str">
        <f t="array" ref="B4">IF(ISBLANK(C4),"",XLOOKUP(C4,'Codified Game Plan'!$M$3:$M$477,'Codified Game Plan'!$B$3:$B$477))</f>
        <v>#REF!</v>
      </c>
      <c r="C4" s="521" t="str">
        <f>IFERROR(__xludf.DUMMYFUNCTION("""COMPUTED_VALUE"""),"#REF!")</f>
        <v>#REF!</v>
      </c>
      <c r="D4" s="521" t="str">
        <f t="array" ref="D4">IF(ISBLANK(C4)," ",XLOOKUP(C4,'Codified Game Plan'!$M$3:$M$477,'Codified Game Plan'!$C$3:$C$477))</f>
        <v>#REF!</v>
      </c>
      <c r="E4" s="522" t="str">
        <f t="array" ref="E4">IF(ISBLANK(C4),"",XLOOKUP(C4,'Codified Game Plan'!$M$3:$M$477,'Codified Game Plan'!$D$3:$D$477,0))</f>
        <v>#REF!</v>
      </c>
      <c r="F4" s="522" t="str">
        <f t="array" ref="F4">IF(ISBLANK(C4),"",XLOOKUP(C4,'Codified Game Plan'!$M$3:$M$477,'Codified Game Plan'!$E$3:$E$477,0))</f>
        <v>#REF!</v>
      </c>
      <c r="G4" s="523" t="str">
        <f t="array" ref="G4">IF(ISBLANK(C4)," ",XLOOKUP(C4,'Codified Game Plan'!$M$3:$M$477,'Codified Game Plan'!$F$3:$F$477))</f>
        <v>#REF!</v>
      </c>
      <c r="H4" s="507" t="str">
        <f t="array" ref="H4">IF(ISBLANK(C4)," ",XLOOKUP(C4,'Codified Game Plan'!$M$3:$M$477,'Codified Game Plan'!$G$3:$G$477))</f>
        <v>#REF!</v>
      </c>
      <c r="I4" s="523" t="str">
        <f t="array" ref="I4">IF(ISBLANK(C4),"",XLOOKUP(A4,'Crop Chart'!$A$5:$A$201,'Crop Chart'!$B$5:$B$201,0))</f>
        <v>#REF!</v>
      </c>
      <c r="J4" s="507" t="str">
        <f>H4</f>
        <v>#REF!</v>
      </c>
      <c r="K4" s="511"/>
      <c r="L4" s="523" t="str">
        <f t="array" ref="L4">IF(ISBLANK(C4),"",XLOOKUP(A4,'Crop Chart'!$A$5:$A$201,'Crop Chart'!$C$5:$C$201,0))</f>
        <v>#REF!</v>
      </c>
      <c r="M4" s="506" t="str">
        <f t="array" ref="M4">IF(ISBLANK(C4),"",XLOOKUP(A4,'Crop Chart'!$A$5:$A$201,'Crop Chart'!$E$5:$E$201,0))</f>
        <v>#REF!</v>
      </c>
      <c r="N4" s="510" t="str">
        <f t="shared" si="1"/>
        <v>#REF!</v>
      </c>
      <c r="O4" s="506" t="str">
        <f t="array" ref="O4">IF(ISBLANK(C4),"",XLOOKUP(A4,'Crop Chart'!$A$5:$A$201,'Crop Chart'!$S$5:$S$201,0))</f>
        <v>#REF!</v>
      </c>
      <c r="P4" s="507" t="str">
        <f t="shared" si="2"/>
        <v>#REF!</v>
      </c>
      <c r="Q4" s="524"/>
      <c r="R4" s="523" t="str">
        <f t="array" ref="R4">IF(I4="TR",XLOOKUP(A4,'Crop Chart'!$A$5:$A$201,'Crop Chart'!$I$5:$I$201,FALSE),"")</f>
        <v>#REF!</v>
      </c>
      <c r="S4" s="512" t="str">
        <f t="array" ref="S4">IF(I4="TR",G4*'Crop Chart'!$H$2*12*L4/M4/T4*XLOOKUP(A4,'Crop Chart'!$A$5:$A$178,'Crop Chart'!$T$5:$T$178),"")</f>
        <v>#REF!</v>
      </c>
      <c r="T4" s="523" t="str">
        <f t="array" ref="T4">IF(ISBLANK(C4),"",XLOOKUP(A4,'Crop Chart'!$A$5:$A$201,'Crop Chart'!$P$5:$P$201,FALSE))</f>
        <v>#REF!</v>
      </c>
      <c r="U4" s="525" t="str">
        <f t="array" ref="U4">IF(ISBLANK(C4),"",XLOOKUP(A4,'Crop Chart'!$A$5:$A$201,'Crop Chart'!$Q$5:$Q$201,0))</f>
        <v>#REF!</v>
      </c>
      <c r="V4" s="507" t="str">
        <f t="array" ref="V4">IF(I4="DS",XLOOKUP(A4,'Crop Chart'!$A$6:$A$201,'Crop Chart'!$AH$6:$AH$201,0),"")</f>
        <v>#REF!</v>
      </c>
      <c r="W4" s="507" t="str">
        <f t="array" ref="W4">IF(I4="DS",XLOOKUP(A4,'Crop Chart'!$A$6:$A$201,'Crop Chart'!$AI$6:$AI$201,0),"")</f>
        <v>#REF!</v>
      </c>
      <c r="X4" s="526" t="str">
        <f t="array" ref="X4">IFS(ISTEXT(P4),"",XLOOKUP(A4,'Crop Chart'!$A$5:$A$201,'Crop Chart'!$R$5:$R$201,0)=0,"",XLOOKUP(A4,'Crop Chart'!$A$5:$A$201,'Crop Chart'!$R$5:$R$201,0)&gt;0,XLOOKUP(A4,'Crop Chart'!$A$5:$A$201,'Crop Chart'!$R$5:$R$201,0)+P4)</f>
        <v>#REF!</v>
      </c>
      <c r="Y4" s="523" t="str">
        <f t="array" ref="Y4">IF(ISTEXT(X4),"",XLOOKUP(A4,'Crop Chart'!$A$5:$A$201,'Crop Chart'!$S$5:$S$201,0))</f>
        <v>#REF!</v>
      </c>
      <c r="Z4" s="513" t="str">
        <f t="shared" si="3"/>
        <v>#REF!</v>
      </c>
      <c r="AA4" s="523" t="str">
        <f t="array" ref="AA4">IF(ISBLANK(C4),"",XLOOKUP(A4,'Crop Chart'!$A$5:$A$201,'Crop Chart'!$F$5:$F$201,0))</f>
        <v>#REF!</v>
      </c>
      <c r="AB4" s="523" t="str">
        <f t="array" ref="AB4">IF(ISBLANK(C4),"",XLOOKUP(A4,'Crop Chart'!$A$5:$A$201,'Crop Chart'!$G$5:$G$201,FALSE))</f>
        <v>#REF!</v>
      </c>
      <c r="AC4" s="526" t="str">
        <f>IF(ISNUMBER(AB4),H4+AA4-R4,"")</f>
        <v/>
      </c>
      <c r="AD4" s="526" t="str">
        <f t="shared" si="4"/>
        <v/>
      </c>
      <c r="AE4" s="527" t="str">
        <f t="array" ref="AE4">IF(ISBLANK(C4),"",XLOOKUP(C4,'Codified Game Plan'!$M$3:$M$477,'Codified Game Plan'!$J$3:$J$477,0))</f>
        <v>#REF!</v>
      </c>
      <c r="AF4" s="528" t="str">
        <f t="array" ref="AF4">IF(ISBLANK(C4),"",XLOOKUP(A4,'Crop Chart'!$A$5:$A$201,'Crop Chart'!$L$5:$L$201,FALSE))</f>
        <v>#REF!</v>
      </c>
      <c r="AG4" s="529"/>
      <c r="AH4" s="530"/>
      <c r="AI4" s="530" t="str">
        <f t="array" ref="AI4">IF(ISBLANK(C4),"",XLOOKUP(A4,'Crop Chart'!$A$5:$A$201,'Crop Chart'!$AN$5:$AN$201,FALSE))</f>
        <v>#REF!</v>
      </c>
      <c r="AJ4" s="531" t="str">
        <f t="array" ref="AJ4">IF((AI4=""),"",J4+XLOOKUP(A4,'Crop Chart'!$A$5:$A$201,'Crop Chart'!$AO$5:$AO$201,FALSE))</f>
        <v>#REF!</v>
      </c>
      <c r="AK4" s="530" t="str">
        <f t="array" ref="AK4">IF(ISBLANK(C4),"",XLOOKUP(A4,'Crop Chart'!$A$5:$A$201,'Crop Chart'!$AP$5:$AP$201,FALSE))</f>
        <v>#REF!</v>
      </c>
      <c r="AL4" s="531" t="str">
        <f t="array" ref="AL4">IF((AK4=""),"",J4+XLOOKUP(A4,'Crop Chart'!$A$5:$A$201,'Crop Chart'!$AQ$5:$AQ$201,FALSE))</f>
        <v>#REF!</v>
      </c>
      <c r="AM4" s="530" t="str">
        <f t="array" ref="AM4">IF(ISBLANK(C4),"",XLOOKUP(A4,'Crop Chart'!$A$5:$A$201,'Crop Chart'!$AR$5:$AR$201,FALSE))</f>
        <v>#REF!</v>
      </c>
      <c r="AN4" s="531" t="str">
        <f t="array" ref="AN4">IF((AM4=""),"",J4+XLOOKUP(A4,'Crop Chart'!$A$5:$A$201,'Crop Chart'!$AS$5:$AS$201,FALSE))</f>
        <v>#REF!</v>
      </c>
      <c r="AO4" s="530" t="str">
        <f t="array" ref="AO4">IF(ISBLANK(C4),"",XLOOKUP(A4,'Crop Chart'!$A$5:$A$201,'Crop Chart'!$AT$5:$AT$201,FALSE))</f>
        <v>#REF!</v>
      </c>
      <c r="AP4" s="531" t="str">
        <f t="array" ref="AP4">IF((AO4=""),"",J4+XLOOKUP(A4,'Crop Chart'!$A$5:$A$201,'Crop Chart'!$AU$5:$AU$201,FALSE))</f>
        <v>#REF!</v>
      </c>
      <c r="AQ4" s="530" t="str">
        <f t="array" ref="AQ4">IF(ISBLANK(C4),"",XLOOKUP(A4,'Crop Chart'!$A$5:$A$201,'Crop Chart'!$AV$5:$AV$201,FALSE))</f>
        <v>#REF!</v>
      </c>
      <c r="AR4" s="531" t="str">
        <f t="array" ref="AR4">IF((AQ4=""),"",J4+XLOOKUP(A4,'Crop Chart'!$A$5:$A$201,'Crop Chart'!$AW$5:$AW$201,FALSE))</f>
        <v>#REF!</v>
      </c>
      <c r="AS4" s="530" t="str">
        <f t="array" ref="AS4">IF(ISBLANK(C4),"",XLOOKUP(A4,'Crop Chart'!$A$5:$A$201,'Crop Chart'!$AX$5:$AX$201,FALSE))</f>
        <v>#REF!</v>
      </c>
      <c r="AT4" s="531" t="str">
        <f t="array" ref="AT4">IF((AS4=""),"",J4+XLOOKUP(A4,'Crop Chart'!$A$5:$A$201,'Crop Chart'!$AY$5:$AY$201,FALSE))</f>
        <v>#REF!</v>
      </c>
      <c r="AU4" s="530" t="str">
        <f t="array" ref="AU4">IF(ISBLANK(C4),"",XLOOKUP(A4,'Crop Chart'!$A$5:$A$201,'Crop Chart'!$AZ$5:$AZ$201,FALSE))</f>
        <v>#REF!</v>
      </c>
      <c r="AV4" s="531" t="str">
        <f t="array" ref="AV4">IF((AU4=""),"",J4+XLOOKUP(A4,'Crop Chart'!$A$5:$A$201,'Crop Chart'!$BA$5:$BA$201,FALSE))</f>
        <v>#REF!</v>
      </c>
      <c r="AW4" s="530" t="str">
        <f t="array" ref="AW4">IF(ISBLANK(C4),"",XLOOKUP(A4,'Crop Chart'!$A$5:$A$201,'Crop Chart'!$BB$5:$BB$201,FALSE))</f>
        <v>#REF!</v>
      </c>
      <c r="AX4" s="532" t="str">
        <f t="array" ref="AX4">IF((AW4=""),"",J4+XLOOKUP(A4,'Crop Chart'!$A$5:$A$201,'Crop Chart'!$BC$5:$BC$201,FALSE))</f>
        <v>#REF!</v>
      </c>
    </row>
    <row r="5" ht="20.25" customHeight="1">
      <c r="A5" s="533" t="str">
        <f t="array" ref="A5">IF(ISBLANK(C5)," ",XLOOKUP(C5,'Codified Game Plan'!$M$3:$M$477,'Codified Game Plan'!$A$3:$A$477))</f>
        <v> </v>
      </c>
      <c r="B5" s="503" t="str">
        <f t="array" ref="B5">IF(ISBLANK(C5),"",XLOOKUP(C5,'Codified Game Plan'!$M$3:$M$477,'Codified Game Plan'!$B$3:$B$477))</f>
        <v/>
      </c>
      <c r="C5" s="521"/>
      <c r="D5" s="521" t="str">
        <f t="array" ref="D5">IF(ISBLANK(C5)," ",XLOOKUP(C5,'Codified Game Plan'!$M$3:$M$477,'Codified Game Plan'!$C$3:$C$477))</f>
        <v> </v>
      </c>
      <c r="E5" s="522" t="str">
        <f t="array" ref="E5">IF(ISBLANK(C5),"",XLOOKUP(C5,'Codified Game Plan'!$M$3:$M$477,'Codified Game Plan'!$D$3:$D$477,0))</f>
        <v/>
      </c>
      <c r="F5" s="522" t="str">
        <f t="array" ref="F5">IF(ISBLANK(C5),"",XLOOKUP(C5,'Codified Game Plan'!$M$3:$M$477,'Codified Game Plan'!$E$3:$E$477,0))</f>
        <v/>
      </c>
      <c r="G5" s="523" t="str">
        <f t="array" ref="G5">IF(ISBLANK(C5)," ",XLOOKUP(C5,'Codified Game Plan'!$M$3:$M$477,'Codified Game Plan'!$F$3:$F$477))</f>
        <v> </v>
      </c>
      <c r="H5" s="507" t="str">
        <f t="array" ref="H5">IF(ISBLANK(C5)," ",XLOOKUP(C5,'Codified Game Plan'!$M$3:$M$477,'Codified Game Plan'!$G$3:$G$477))</f>
        <v> </v>
      </c>
      <c r="I5" s="523" t="str">
        <f t="array" ref="I5">IF(ISBLANK(C5),"",XLOOKUP(A5,'Crop Chart'!$A$5:$A$201,'Crop Chart'!$B$5:$B$201,0))</f>
        <v/>
      </c>
      <c r="J5" s="507">
        <f t="shared" ref="J5:J12" si="5">IF(I5="DS",H5,(Q5+R5))</f>
        <v>0</v>
      </c>
      <c r="K5" s="534" t="s">
        <v>644</v>
      </c>
      <c r="L5" s="523" t="str">
        <f t="array" ref="L5">IF(ISBLANK(C5),"",XLOOKUP(A5,'Crop Chart'!$A$5:$A$201,'Crop Chart'!$C$5:$C$201,0))</f>
        <v/>
      </c>
      <c r="M5" s="506" t="str">
        <f t="array" ref="M5">IF(ISBLANK(C5),"",XLOOKUP(A5,'Crop Chart'!$A$5:$A$201,'Crop Chart'!$E$5:$E$201,0))</f>
        <v/>
      </c>
      <c r="N5" s="510" t="str">
        <f t="shared" si="1"/>
        <v/>
      </c>
      <c r="O5" s="506" t="str">
        <f t="array" ref="O5">IF(ISBLANK(C5),"",XLOOKUP(A5,'Crop Chart'!$A$5:$A$201,'Crop Chart'!$S$5:$S$201,0))</f>
        <v/>
      </c>
      <c r="P5" s="507" t="str">
        <f t="shared" si="2"/>
        <v/>
      </c>
      <c r="Q5" s="511" t="str">
        <f t="shared" ref="Q5:Q12" si="6">P5</f>
        <v/>
      </c>
      <c r="R5" s="523" t="str">
        <f t="array" ref="R5">IF(I5="TR",XLOOKUP(A5,'Crop Chart'!$A$5:$A$201,'Crop Chart'!$I$5:$I$201,FALSE),"")</f>
        <v/>
      </c>
      <c r="S5" s="512" t="str">
        <f t="array" ref="S5">IF(I5="TR",G5*'Crop Chart'!$H$2*12*L5/M5/T5*XLOOKUP(A5,'Crop Chart'!$A$5:$A$178,'Crop Chart'!$T$5:$T$178),"")</f>
        <v/>
      </c>
      <c r="T5" s="523" t="str">
        <f t="array" ref="T5">IF(ISBLANK(C5),"",XLOOKUP(A5,'Crop Chart'!$A$5:$A$201,'Crop Chart'!$P$5:$P$201,FALSE))</f>
        <v/>
      </c>
      <c r="U5" s="525" t="str">
        <f t="array" ref="U5">IF(ISBLANK(C5),"",XLOOKUP(A5,'Crop Chart'!$A$5:$A$201,'Crop Chart'!$Q$5:$Q$201,0))</f>
        <v/>
      </c>
      <c r="V5" s="507" t="str">
        <f t="array" ref="V5">IF(I5="DS",XLOOKUP(A5,'Crop Chart'!$A$6:$A$201,'Crop Chart'!$AH$6:$AH$201,0),"")</f>
        <v/>
      </c>
      <c r="W5" s="507" t="str">
        <f t="array" ref="W5">IF(I5="DS",XLOOKUP(A5,'Crop Chart'!$A$6:$A$201,'Crop Chart'!$AI$6:$AI$201,0),"")</f>
        <v/>
      </c>
      <c r="X5" s="526" t="str">
        <f t="array" ref="X5">IFS(ISTEXT(P5),"",XLOOKUP(A5,'Crop Chart'!$A$5:$A$201,'Crop Chart'!$R$5:$R$201,0)=0,"",XLOOKUP(A5,'Crop Chart'!$A$5:$A$201,'Crop Chart'!$R$5:$R$201,0)&gt;0,XLOOKUP(A5,'Crop Chart'!$A$5:$A$201,'Crop Chart'!$R$5:$R$201,0)+P5)</f>
        <v/>
      </c>
      <c r="Y5" s="523" t="str">
        <f t="array" ref="Y5">IF(ISTEXT(X5),"",XLOOKUP(A5,'Crop Chart'!$A$5:$A$201,'Crop Chart'!$S$5:$S$201,0))</f>
        <v/>
      </c>
      <c r="Z5" s="513" t="str">
        <f t="shared" si="3"/>
        <v/>
      </c>
      <c r="AA5" s="523" t="str">
        <f t="array" ref="AA5">IF(ISBLANK(C5),"",XLOOKUP(A5,'Crop Chart'!$A$5:$A$201,'Crop Chart'!$F$5:$F$201,0))</f>
        <v/>
      </c>
      <c r="AB5" s="523" t="str">
        <f t="array" ref="AB5">IF(ISBLANK(C5),"",XLOOKUP(A5,'Crop Chart'!$A$5:$A$201,'Crop Chart'!$G$5:$G$201,FALSE))</f>
        <v/>
      </c>
      <c r="AC5" s="526" t="str">
        <f t="shared" ref="AC5:AC12" si="7">IF(ISNUMBER(AB5),J5+AA5-R5,"")</f>
        <v/>
      </c>
      <c r="AD5" s="526" t="str">
        <f t="shared" si="4"/>
        <v/>
      </c>
      <c r="AE5" s="527" t="str">
        <f t="array" ref="AE5">IF(ISBLANK(C5),"",XLOOKUP(C5,'Codified Game Plan'!$M$3:$M$477,'Codified Game Plan'!$J$3:$J$477,0))</f>
        <v/>
      </c>
      <c r="AF5" s="528" t="str">
        <f t="array" ref="AF5">IF(ISBLANK(C5),"",XLOOKUP(A5,'Crop Chart'!$A$5:$A$201,'Crop Chart'!$L$5:$L$201,FALSE))</f>
        <v/>
      </c>
      <c r="AG5" s="529"/>
      <c r="AH5" s="530"/>
      <c r="AI5" s="530" t="str">
        <f t="array" ref="AI5">IF(ISBLANK(C5),"",XLOOKUP(A5,'Crop Chart'!$A$5:$A$201,'Crop Chart'!$AN$5:$AN$201,FALSE))</f>
        <v/>
      </c>
      <c r="AJ5" s="531" t="str">
        <f t="array" ref="AJ5">IF((AI5=""),"",J5+XLOOKUP(A5,'Crop Chart'!$A$5:$A$201,'Crop Chart'!$AO$5:$AO$201,FALSE))</f>
        <v/>
      </c>
      <c r="AK5" s="530" t="str">
        <f t="array" ref="AK5">IF(ISBLANK(C5),"",XLOOKUP(A5,'Crop Chart'!$A$5:$A$201,'Crop Chart'!$AP$5:$AP$201,FALSE))</f>
        <v/>
      </c>
      <c r="AL5" s="531" t="str">
        <f t="array" ref="AL5">IF((AK5=""),"",J5+XLOOKUP(A5,'Crop Chart'!$A$5:$A$201,'Crop Chart'!$AQ$5:$AQ$201,FALSE))</f>
        <v/>
      </c>
      <c r="AM5" s="530" t="str">
        <f t="array" ref="AM5">IF(ISBLANK(C5),"",XLOOKUP(A5,'Crop Chart'!$A$5:$A$201,'Crop Chart'!$AR$5:$AR$201,FALSE))</f>
        <v/>
      </c>
      <c r="AN5" s="531" t="str">
        <f t="array" ref="AN5">IF((AM5=""),"",J5+XLOOKUP(A5,'Crop Chart'!$A$5:$A$201,'Crop Chart'!$AS$5:$AS$201,FALSE))</f>
        <v/>
      </c>
      <c r="AO5" s="530" t="str">
        <f t="array" ref="AO5">IF(ISBLANK(C5),"",XLOOKUP(A5,'Crop Chart'!$A$5:$A$201,'Crop Chart'!$AT$5:$AT$201,FALSE))</f>
        <v/>
      </c>
      <c r="AP5" s="531" t="str">
        <f t="array" ref="AP5">IF((AO5=""),"",J5+XLOOKUP(A5,'Crop Chart'!$A$5:$A$201,'Crop Chart'!$AU$5:$AU$201,FALSE))</f>
        <v/>
      </c>
      <c r="AQ5" s="530" t="str">
        <f t="array" ref="AQ5">IF(ISBLANK(C5),"",XLOOKUP(A5,'Crop Chart'!$A$5:$A$201,'Crop Chart'!$AV$5:$AV$201,FALSE))</f>
        <v/>
      </c>
      <c r="AR5" s="531" t="str">
        <f t="array" ref="AR5">IF((AQ5=""),"",J5+XLOOKUP(A5,'Crop Chart'!$A$5:$A$201,'Crop Chart'!$AW$5:$AW$201,FALSE))</f>
        <v/>
      </c>
      <c r="AS5" s="530" t="str">
        <f t="array" ref="AS5">IF(ISBLANK(C5),"",XLOOKUP(A5,'Crop Chart'!$A$5:$A$201,'Crop Chart'!$AX$5:$AX$201,FALSE))</f>
        <v/>
      </c>
      <c r="AT5" s="531" t="str">
        <f t="array" ref="AT5">IF((AS5=""),"",J5+XLOOKUP(A5,'Crop Chart'!$A$5:$A$201,'Crop Chart'!$AY$5:$AY$201,FALSE))</f>
        <v/>
      </c>
      <c r="AU5" s="530" t="str">
        <f t="array" ref="AU5">IF(ISBLANK(C5),"",XLOOKUP(A5,'Crop Chart'!$A$5:$A$201,'Crop Chart'!$AZ$5:$AZ$201,FALSE))</f>
        <v/>
      </c>
      <c r="AV5" s="531" t="str">
        <f t="array" ref="AV5">IF((AU5=""),"",J5+XLOOKUP(A5,'Crop Chart'!$A$5:$A$201,'Crop Chart'!$BA$5:$BA$201,FALSE))</f>
        <v/>
      </c>
      <c r="AW5" s="530" t="str">
        <f t="array" ref="AW5">IF(ISBLANK(C5),"",XLOOKUP(A5,'Crop Chart'!$A$5:$A$201,'Crop Chart'!$BB$5:$BB$201,FALSE))</f>
        <v/>
      </c>
      <c r="AX5" s="532" t="str">
        <f t="array" ref="AX5">IF((AW5=""),"",J5+XLOOKUP(A5,'Crop Chart'!$A$5:$A$201,'Crop Chart'!$BC$5:$BC$201,FALSE))</f>
        <v/>
      </c>
    </row>
    <row r="6" ht="20.25" hidden="1" customHeight="1">
      <c r="A6" s="533" t="str">
        <f t="array" ref="A6">IF(ISBLANK(C6)," ",XLOOKUP(C6,'Codified Game Plan'!$M$3:$M$477,'Codified Game Plan'!$A$3:$A$477))</f>
        <v>-</v>
      </c>
      <c r="B6" s="503" t="str">
        <f t="array" ref="B6">IF(ISBLANK(C6),"",XLOOKUP(C6,'Codified Game Plan'!$M$3:$M$477,'Codified Game Plan'!$B$3:$B$477))</f>
        <v/>
      </c>
      <c r="C6" s="521" t="str">
        <f>IFERROR(__xludf.DUMMYFUNCTION("""COMPUTED_VALUE"""),"-")</f>
        <v>-</v>
      </c>
      <c r="D6" s="521" t="str">
        <f t="array" ref="D6">IF(ISBLANK(C6)," ",XLOOKUP(C6,'Codified Game Plan'!$M$3:$M$477,'Codified Game Plan'!$C$3:$C$477))</f>
        <v/>
      </c>
      <c r="E6" s="522" t="str">
        <f t="array" ref="E6">IF(ISBLANK(C6),"",XLOOKUP(C6,'Codified Game Plan'!$M$3:$M$477,'Codified Game Plan'!$D$3:$D$477,0))</f>
        <v/>
      </c>
      <c r="F6" s="522" t="str">
        <f t="array" ref="F6">IF(ISBLANK(C6),"",XLOOKUP(C6,'Codified Game Plan'!$M$3:$M$477,'Codified Game Plan'!$E$3:$E$477,0))</f>
        <v/>
      </c>
      <c r="G6" s="523" t="str">
        <f t="array" ref="G6">IF(ISBLANK(C6)," ",XLOOKUP(C6,'Codified Game Plan'!$M$3:$M$477,'Codified Game Plan'!$F$3:$F$477))</f>
        <v/>
      </c>
      <c r="H6" s="507" t="str">
        <f t="array" ref="H6">IF(ISBLANK(C6)," ",XLOOKUP(C6,'Codified Game Plan'!$M$3:$M$477,'Codified Game Plan'!$G$3:$G$477))</f>
        <v/>
      </c>
      <c r="I6" s="523" t="str">
        <f t="array" ref="I6">IF(ISBLANK(C6),"",XLOOKUP(A6,'Crop Chart'!$A$5:$A$201,'Crop Chart'!$B$5:$B$201,0))</f>
        <v/>
      </c>
      <c r="J6" s="507">
        <f t="shared" si="5"/>
        <v>0</v>
      </c>
      <c r="K6" s="511"/>
      <c r="L6" s="523" t="str">
        <f t="array" ref="L6">IF(ISBLANK(C6),"",XLOOKUP(A6,'Crop Chart'!$A$5:$A$201,'Crop Chart'!$C$5:$C$201,0))</f>
        <v/>
      </c>
      <c r="M6" s="506" t="str">
        <f t="array" ref="M6">IF(ISBLANK(C6),"",XLOOKUP(A6,'Crop Chart'!$A$5:$A$201,'Crop Chart'!$E$5:$E$201,0))</f>
        <v/>
      </c>
      <c r="N6" s="510" t="str">
        <f t="shared" si="1"/>
        <v/>
      </c>
      <c r="O6" s="506" t="str">
        <f t="array" ref="O6">IF(ISBLANK(C6),"",XLOOKUP(A6,'Crop Chart'!$A$5:$A$201,'Crop Chart'!$S$5:$S$201,0))</f>
        <v/>
      </c>
      <c r="P6" s="507" t="str">
        <f t="shared" si="2"/>
        <v/>
      </c>
      <c r="Q6" s="511" t="str">
        <f t="shared" si="6"/>
        <v/>
      </c>
      <c r="R6" s="523" t="str">
        <f t="array" ref="R6">IF(I6="TR",XLOOKUP(A6,'Crop Chart'!$A$5:$A$201,'Crop Chart'!$I$5:$I$201,FALSE),"")</f>
        <v/>
      </c>
      <c r="S6" s="512" t="str">
        <f t="array" ref="S6">IF(I6="TR",G6*'Crop Chart'!$H$2*12*L6/M6/T6*XLOOKUP(A6,'Crop Chart'!$A$5:$A$178,'Crop Chart'!$T$5:$T$178),"")</f>
        <v/>
      </c>
      <c r="T6" s="523" t="str">
        <f t="array" ref="T6">IF(ISBLANK(C6),"",XLOOKUP(A6,'Crop Chart'!$A$5:$A$201,'Crop Chart'!$P$5:$P$201,FALSE))</f>
        <v/>
      </c>
      <c r="U6" s="525" t="str">
        <f t="array" ref="U6">IF(ISBLANK(C6),"",XLOOKUP(A6,'Crop Chart'!$A$5:$A$201,'Crop Chart'!$Q$5:$Q$201,0))</f>
        <v/>
      </c>
      <c r="V6" s="507" t="str">
        <f t="array" ref="V6">IF(I6="DS",XLOOKUP(A6,'Crop Chart'!$A$6:$A$201,'Crop Chart'!$AH$6:$AH$201,0),"")</f>
        <v/>
      </c>
      <c r="W6" s="507" t="str">
        <f t="array" ref="W6">IF(I6="DS",XLOOKUP(A6,'Crop Chart'!$A$6:$A$201,'Crop Chart'!$AI$6:$AI$201,0),"")</f>
        <v/>
      </c>
      <c r="X6" s="526" t="str">
        <f t="array" ref="X6">IFS(ISTEXT(P6),"",XLOOKUP(A6,'Crop Chart'!$A$5:$A$201,'Crop Chart'!$R$5:$R$201,0)=0,"",XLOOKUP(A6,'Crop Chart'!$A$5:$A$201,'Crop Chart'!$R$5:$R$201,0)&gt;0,XLOOKUP(A6,'Crop Chart'!$A$5:$A$201,'Crop Chart'!$R$5:$R$201,0)+P6)</f>
        <v/>
      </c>
      <c r="Y6" s="523" t="str">
        <f t="array" ref="Y6">IF(ISTEXT(X6),"",XLOOKUP(A6,'Crop Chart'!$A$5:$A$201,'Crop Chart'!$S$5:$S$201,0))</f>
        <v/>
      </c>
      <c r="Z6" s="513" t="str">
        <f t="shared" si="3"/>
        <v/>
      </c>
      <c r="AA6" s="523" t="str">
        <f t="array" ref="AA6">IF(ISBLANK(C6),"",XLOOKUP(A6,'Crop Chart'!$A$5:$A$201,'Crop Chart'!$F$5:$F$201,0))</f>
        <v/>
      </c>
      <c r="AB6" s="523" t="str">
        <f t="array" ref="AB6">IF(ISBLANK(C6),"",XLOOKUP(A6,'Crop Chart'!$A$5:$A$201,'Crop Chart'!$G$5:$G$201,FALSE))</f>
        <v/>
      </c>
      <c r="AC6" s="526" t="str">
        <f t="shared" si="7"/>
        <v/>
      </c>
      <c r="AD6" s="526" t="str">
        <f t="shared" si="4"/>
        <v/>
      </c>
      <c r="AE6" s="527" t="str">
        <f t="array" ref="AE6">IF(ISBLANK(C6),"",XLOOKUP(C6,'Codified Game Plan'!$M$3:$M$477,'Codified Game Plan'!$J$3:$J$477,0))</f>
        <v/>
      </c>
      <c r="AF6" s="528" t="str">
        <f t="array" ref="AF6">IF(ISBLANK(C6),"",XLOOKUP(A6,'Crop Chart'!$A$5:$A$201,'Crop Chart'!$L$5:$L$201,FALSE))</f>
        <v/>
      </c>
      <c r="AG6" s="529"/>
      <c r="AH6" s="530"/>
      <c r="AI6" s="530" t="str">
        <f t="array" ref="AI6">IF(ISBLANK(C6),"",XLOOKUP(A6,'Crop Chart'!$A$5:$A$201,'Crop Chart'!$AN$5:$AN$201,FALSE))</f>
        <v/>
      </c>
      <c r="AJ6" s="531" t="str">
        <f t="array" ref="AJ6">IF((AI6=""),"",J6+XLOOKUP(A6,'Crop Chart'!$A$5:$A$201,'Crop Chart'!$AO$5:$AO$201,FALSE))</f>
        <v/>
      </c>
      <c r="AK6" s="530" t="str">
        <f t="array" ref="AK6">IF(ISBLANK(C6),"",XLOOKUP(A6,'Crop Chart'!$A$5:$A$201,'Crop Chart'!$AP$5:$AP$201,FALSE))</f>
        <v/>
      </c>
      <c r="AL6" s="531" t="str">
        <f t="array" ref="AL6">IF((AK6=""),"",J6+XLOOKUP(A6,'Crop Chart'!$A$5:$A$201,'Crop Chart'!$AQ$5:$AQ$201,FALSE))</f>
        <v/>
      </c>
      <c r="AM6" s="530" t="str">
        <f t="array" ref="AM6">IF(ISBLANK(C6),"",XLOOKUP(A6,'Crop Chart'!$A$5:$A$201,'Crop Chart'!$AR$5:$AR$201,FALSE))</f>
        <v/>
      </c>
      <c r="AN6" s="531" t="str">
        <f t="array" ref="AN6">IF((AM6=""),"",J6+XLOOKUP(A6,'Crop Chart'!$A$5:$A$201,'Crop Chart'!$AS$5:$AS$201,FALSE))</f>
        <v/>
      </c>
      <c r="AO6" s="530" t="str">
        <f t="array" ref="AO6">IF(ISBLANK(C6),"",XLOOKUP(A6,'Crop Chart'!$A$5:$A$201,'Crop Chart'!$AT$5:$AT$201,FALSE))</f>
        <v/>
      </c>
      <c r="AP6" s="531" t="str">
        <f t="array" ref="AP6">IF((AO6=""),"",J6+XLOOKUP(A6,'Crop Chart'!$A$5:$A$201,'Crop Chart'!$AU$5:$AU$201,FALSE))</f>
        <v/>
      </c>
      <c r="AQ6" s="530" t="str">
        <f t="array" ref="AQ6">IF(ISBLANK(C6),"",XLOOKUP(A6,'Crop Chart'!$A$5:$A$201,'Crop Chart'!$AV$5:$AV$201,FALSE))</f>
        <v/>
      </c>
      <c r="AR6" s="531" t="str">
        <f t="array" ref="AR6">IF((AQ6=""),"",J6+XLOOKUP(A6,'Crop Chart'!$A$5:$A$201,'Crop Chart'!$AW$5:$AW$201,FALSE))</f>
        <v/>
      </c>
      <c r="AS6" s="530" t="str">
        <f t="array" ref="AS6">IF(ISBLANK(C6),"",XLOOKUP(A6,'Crop Chart'!$A$5:$A$201,'Crop Chart'!$AX$5:$AX$201,FALSE))</f>
        <v/>
      </c>
      <c r="AT6" s="531" t="str">
        <f t="array" ref="AT6">IF((AS6=""),"",J6+XLOOKUP(A6,'Crop Chart'!$A$5:$A$201,'Crop Chart'!$AY$5:$AY$201,FALSE))</f>
        <v/>
      </c>
      <c r="AU6" s="530" t="str">
        <f t="array" ref="AU6">IF(ISBLANK(C6),"",XLOOKUP(A6,'Crop Chart'!$A$5:$A$201,'Crop Chart'!$AZ$5:$AZ$201,FALSE))</f>
        <v/>
      </c>
      <c r="AV6" s="531" t="str">
        <f t="array" ref="AV6">IF((AU6=""),"",J6+XLOOKUP(A6,'Crop Chart'!$A$5:$A$201,'Crop Chart'!$BA$5:$BA$201,FALSE))</f>
        <v/>
      </c>
      <c r="AW6" s="530" t="str">
        <f t="array" ref="AW6">IF(ISBLANK(C6),"",XLOOKUP(A6,'Crop Chart'!$A$5:$A$201,'Crop Chart'!$BB$5:$BB$201,FALSE))</f>
        <v/>
      </c>
      <c r="AX6" s="532" t="str">
        <f t="array" ref="AX6">IF((AW6=""),"",J6+XLOOKUP(A6,'Crop Chart'!$A$5:$A$201,'Crop Chart'!$BC$5:$BC$201,FALSE))</f>
        <v/>
      </c>
    </row>
    <row r="7" ht="20.25" customHeight="1">
      <c r="A7" s="533" t="str">
        <f t="array" ref="A7">IF(ISBLANK(C7)," ",XLOOKUP(C7,'Codified Game Plan'!$M$3:$M$477,'Codified Game Plan'!$A$3:$A$477))</f>
        <v> </v>
      </c>
      <c r="B7" s="503" t="str">
        <f t="array" ref="B7">IF(ISBLANK(C7),"",XLOOKUP(C7,'Codified Game Plan'!$M$3:$M$477,'Codified Game Plan'!$B$3:$B$477))</f>
        <v/>
      </c>
      <c r="C7" s="521"/>
      <c r="D7" s="521" t="str">
        <f t="array" ref="D7">IF(ISBLANK(C7)," ",XLOOKUP(C7,'Codified Game Plan'!$M$3:$M$477,'Codified Game Plan'!$C$3:$C$477))</f>
        <v> </v>
      </c>
      <c r="E7" s="522" t="str">
        <f t="array" ref="E7">IF(ISBLANK(C7),"",XLOOKUP(C7,'Codified Game Plan'!$M$3:$M$477,'Codified Game Plan'!$D$3:$D$477,0))</f>
        <v/>
      </c>
      <c r="F7" s="522" t="str">
        <f t="array" ref="F7">IF(ISBLANK(C7),"",XLOOKUP(C7,'Codified Game Plan'!$M$3:$M$477,'Codified Game Plan'!$E$3:$E$477,0))</f>
        <v/>
      </c>
      <c r="G7" s="523" t="str">
        <f t="array" ref="G7">IF(ISBLANK(C7)," ",XLOOKUP(C7,'Codified Game Plan'!$M$3:$M$477,'Codified Game Plan'!$F$3:$F$477))</f>
        <v> </v>
      </c>
      <c r="H7" s="507" t="str">
        <f t="array" ref="H7">IF(ISBLANK(C7)," ",XLOOKUP(C7,'Codified Game Plan'!$M$3:$M$477,'Codified Game Plan'!$G$3:$G$477))</f>
        <v> </v>
      </c>
      <c r="I7" s="523" t="str">
        <f t="array" ref="I7">IF(ISBLANK(C7),"",XLOOKUP(A7,'Crop Chart'!$A$5:$A$201,'Crop Chart'!$B$5:$B$201,0))</f>
        <v/>
      </c>
      <c r="J7" s="507">
        <f t="shared" si="5"/>
        <v>0</v>
      </c>
      <c r="K7" s="511"/>
      <c r="L7" s="523" t="str">
        <f t="array" ref="L7">IF(ISBLANK(C7),"",XLOOKUP(A7,'Crop Chart'!$A$5:$A$201,'Crop Chart'!$C$5:$C$201,0))</f>
        <v/>
      </c>
      <c r="M7" s="506" t="str">
        <f t="array" ref="M7">IF(ISBLANK(C7),"",XLOOKUP(A7,'Crop Chart'!$A$5:$A$201,'Crop Chart'!$E$5:$E$201,0))</f>
        <v/>
      </c>
      <c r="N7" s="510" t="str">
        <f t="shared" si="1"/>
        <v/>
      </c>
      <c r="O7" s="506" t="str">
        <f t="array" ref="O7">IF(ISBLANK(C7),"",XLOOKUP(A7,'Crop Chart'!$A$5:$A$201,'Crop Chart'!$S$5:$S$201,0))</f>
        <v/>
      </c>
      <c r="P7" s="507" t="str">
        <f t="shared" si="2"/>
        <v/>
      </c>
      <c r="Q7" s="511" t="str">
        <f t="shared" si="6"/>
        <v/>
      </c>
      <c r="R7" s="523" t="str">
        <f t="array" ref="R7">IF(I7="TR",XLOOKUP(A7,'Crop Chart'!$A$5:$A$201,'Crop Chart'!$I$5:$I$201,FALSE),"")</f>
        <v/>
      </c>
      <c r="S7" s="512" t="str">
        <f t="array" ref="S7">IF(I7="TR",G7*'Crop Chart'!$H$2*12*L7/M7/T7*XLOOKUP(A7,'Crop Chart'!$A$5:$A$178,'Crop Chart'!$T$5:$T$178),"")</f>
        <v/>
      </c>
      <c r="T7" s="523" t="str">
        <f t="array" ref="T7">IF(ISBLANK(C7),"",XLOOKUP(A7,'Crop Chart'!$A$5:$A$201,'Crop Chart'!$P$5:$P$201,FALSE))</f>
        <v/>
      </c>
      <c r="U7" s="525" t="str">
        <f t="array" ref="U7">IF(ISBLANK(C7),"",XLOOKUP(A7,'Crop Chart'!$A$5:$A$201,'Crop Chart'!$Q$5:$Q$201,0))</f>
        <v/>
      </c>
      <c r="V7" s="507" t="str">
        <f t="array" ref="V7">IF(I7="DS",XLOOKUP(A7,'Crop Chart'!$A$6:$A$201,'Crop Chart'!$AH$6:$AH$201,0),"")</f>
        <v/>
      </c>
      <c r="W7" s="507" t="str">
        <f t="array" ref="W7">IF(I7="DS",XLOOKUP(A7,'Crop Chart'!$A$6:$A$201,'Crop Chart'!$AI$6:$AI$201,0),"")</f>
        <v/>
      </c>
      <c r="X7" s="526" t="str">
        <f t="array" ref="X7">IFS(ISTEXT(P7),"",XLOOKUP(A7,'Crop Chart'!$A$5:$A$201,'Crop Chart'!$R$5:$R$201,0)=0,"",XLOOKUP(A7,'Crop Chart'!$A$5:$A$201,'Crop Chart'!$R$5:$R$201,0)&gt;0,XLOOKUP(A7,'Crop Chart'!$A$5:$A$201,'Crop Chart'!$R$5:$R$201,0)+P7)</f>
        <v/>
      </c>
      <c r="Y7" s="523" t="str">
        <f t="array" ref="Y7">IF(ISTEXT(X7),"",XLOOKUP(A7,'Crop Chart'!$A$5:$A$201,'Crop Chart'!$S$5:$S$201,0))</f>
        <v/>
      </c>
      <c r="Z7" s="513" t="str">
        <f t="shared" si="3"/>
        <v/>
      </c>
      <c r="AA7" s="523" t="str">
        <f t="array" ref="AA7">IF(ISBLANK(C7),"",XLOOKUP(A7,'Crop Chart'!$A$5:$A$201,'Crop Chart'!$F$5:$F$201,0))</f>
        <v/>
      </c>
      <c r="AB7" s="523" t="str">
        <f t="array" ref="AB7">IF(ISBLANK(C7),"",XLOOKUP(A7,'Crop Chart'!$A$5:$A$201,'Crop Chart'!$G$5:$G$201,FALSE))</f>
        <v/>
      </c>
      <c r="AC7" s="526" t="str">
        <f t="shared" si="7"/>
        <v/>
      </c>
      <c r="AD7" s="526" t="str">
        <f t="shared" si="4"/>
        <v/>
      </c>
      <c r="AE7" s="527" t="str">
        <f t="array" ref="AE7">IF(ISBLANK(C7),"",XLOOKUP(C7,'Codified Game Plan'!$M$3:$M$477,'Codified Game Plan'!$J$3:$J$477,0))</f>
        <v/>
      </c>
      <c r="AF7" s="528" t="str">
        <f t="array" ref="AF7">IF(ISBLANK(C7),"",XLOOKUP(A7,'Crop Chart'!$A$5:$A$201,'Crop Chart'!$L$5:$L$201,FALSE))</f>
        <v/>
      </c>
      <c r="AG7" s="529"/>
      <c r="AH7" s="530"/>
      <c r="AI7" s="530" t="str">
        <f t="array" ref="AI7">IF(ISBLANK(C7),"",XLOOKUP(A7,'Crop Chart'!$A$5:$A$201,'Crop Chart'!$AN$5:$AN$201,FALSE))</f>
        <v/>
      </c>
      <c r="AJ7" s="531" t="str">
        <f t="array" ref="AJ7">IF((AI7=""),"",J7+XLOOKUP(A7,'Crop Chart'!$A$5:$A$201,'Crop Chart'!$AO$5:$AO$201,FALSE))</f>
        <v/>
      </c>
      <c r="AK7" s="530" t="str">
        <f t="array" ref="AK7">IF(ISBLANK(C7),"",XLOOKUP(A7,'Crop Chart'!$A$5:$A$201,'Crop Chart'!$AP$5:$AP$201,FALSE))</f>
        <v/>
      </c>
      <c r="AL7" s="531" t="str">
        <f t="array" ref="AL7">IF((AK7=""),"",J7+XLOOKUP(A7,'Crop Chart'!$A$5:$A$201,'Crop Chart'!$AQ$5:$AQ$201,FALSE))</f>
        <v/>
      </c>
      <c r="AM7" s="530" t="str">
        <f t="array" ref="AM7">IF(ISBLANK(C7),"",XLOOKUP(A7,'Crop Chart'!$A$5:$A$201,'Crop Chart'!$AR$5:$AR$201,FALSE))</f>
        <v/>
      </c>
      <c r="AN7" s="531" t="str">
        <f t="array" ref="AN7">IF((AM7=""),"",J7+XLOOKUP(A7,'Crop Chart'!$A$5:$A$201,'Crop Chart'!$AS$5:$AS$201,FALSE))</f>
        <v/>
      </c>
      <c r="AO7" s="530" t="str">
        <f t="array" ref="AO7">IF(ISBLANK(C7),"",XLOOKUP(A7,'Crop Chart'!$A$5:$A$201,'Crop Chart'!$AT$5:$AT$201,FALSE))</f>
        <v/>
      </c>
      <c r="AP7" s="531" t="str">
        <f t="array" ref="AP7">IF((AO7=""),"",J7+XLOOKUP(A7,'Crop Chart'!$A$5:$A$201,'Crop Chart'!$AU$5:$AU$201,FALSE))</f>
        <v/>
      </c>
      <c r="AQ7" s="530" t="str">
        <f t="array" ref="AQ7">IF(ISBLANK(C7),"",XLOOKUP(A7,'Crop Chart'!$A$5:$A$201,'Crop Chart'!$AV$5:$AV$201,FALSE))</f>
        <v/>
      </c>
      <c r="AR7" s="531" t="str">
        <f t="array" ref="AR7">IF((AQ7=""),"",J7+XLOOKUP(A7,'Crop Chart'!$A$5:$A$201,'Crop Chart'!$AW$5:$AW$201,FALSE))</f>
        <v/>
      </c>
      <c r="AS7" s="530" t="str">
        <f t="array" ref="AS7">IF(ISBLANK(C7),"",XLOOKUP(A7,'Crop Chart'!$A$5:$A$201,'Crop Chart'!$AX$5:$AX$201,FALSE))</f>
        <v/>
      </c>
      <c r="AT7" s="531" t="str">
        <f t="array" ref="AT7">IF((AS7=""),"",J7+XLOOKUP(A7,'Crop Chart'!$A$5:$A$201,'Crop Chart'!$AY$5:$AY$201,FALSE))</f>
        <v/>
      </c>
      <c r="AU7" s="530" t="str">
        <f t="array" ref="AU7">IF(ISBLANK(C7),"",XLOOKUP(A7,'Crop Chart'!$A$5:$A$201,'Crop Chart'!$AZ$5:$AZ$201,FALSE))</f>
        <v/>
      </c>
      <c r="AV7" s="531" t="str">
        <f t="array" ref="AV7">IF((AU7=""),"",J7+XLOOKUP(A7,'Crop Chart'!$A$5:$A$201,'Crop Chart'!$BA$5:$BA$201,FALSE))</f>
        <v/>
      </c>
      <c r="AW7" s="530" t="str">
        <f t="array" ref="AW7">IF(ISBLANK(C7),"",XLOOKUP(A7,'Crop Chart'!$A$5:$A$201,'Crop Chart'!$BB$5:$BB$201,FALSE))</f>
        <v/>
      </c>
      <c r="AX7" s="532" t="str">
        <f t="array" ref="AX7">IF((AW7=""),"",J7+XLOOKUP(A7,'Crop Chart'!$A$5:$A$201,'Crop Chart'!$BC$5:$BC$201,FALSE))</f>
        <v/>
      </c>
    </row>
    <row r="8" hidden="1">
      <c r="A8" s="533" t="str">
        <f t="array" ref="A8">IF(ISBLANK(C8)," ",XLOOKUP(C8,'Codified Game Plan'!$M$3:$M$477,'Codified Game Plan'!$A$3:$A$477))</f>
        <v> </v>
      </c>
      <c r="B8" s="503" t="str">
        <f t="array" ref="B8">IF(ISBLANK(C8),"",XLOOKUP(C8,'Codified Game Plan'!$M$3:$M$477,'Codified Game Plan'!$B$3:$B$477))</f>
        <v/>
      </c>
      <c r="C8" s="521"/>
      <c r="D8" s="521" t="str">
        <f t="array" ref="D8">IF(ISBLANK(C8)," ",XLOOKUP(C8,'Codified Game Plan'!$M$3:$M$477,'Codified Game Plan'!$C$3:$C$477))</f>
        <v> </v>
      </c>
      <c r="E8" s="522" t="str">
        <f t="array" ref="E8">IF(ISBLANK(C8),"",XLOOKUP(C8,'Codified Game Plan'!$M$3:$M$477,'Codified Game Plan'!$D$3:$D$477,0))</f>
        <v/>
      </c>
      <c r="F8" s="522" t="str">
        <f t="array" ref="F8">IF(ISBLANK(C8),"",XLOOKUP(C8,'Codified Game Plan'!$M$3:$M$477,'Codified Game Plan'!$E$3:$E$477,0))</f>
        <v/>
      </c>
      <c r="G8" s="523" t="str">
        <f t="array" ref="G8">IF(ISBLANK(C8)," ",XLOOKUP(C8,'Codified Game Plan'!$M$3:$M$477,'Codified Game Plan'!$F$3:$F$477))</f>
        <v> </v>
      </c>
      <c r="H8" s="507" t="str">
        <f t="array" ref="H8">IF(ISBLANK(C8)," ",XLOOKUP(C8,'Codified Game Plan'!$M$3:$M$477,'Codified Game Plan'!$G$3:$G$477))</f>
        <v> </v>
      </c>
      <c r="I8" s="523" t="str">
        <f t="array" ref="I8">IF(ISBLANK(C8),"",XLOOKUP(A8,'Crop Chart'!$A$5:$A$201,'Crop Chart'!$B$5:$B$201,0))</f>
        <v/>
      </c>
      <c r="J8" s="507">
        <f t="shared" si="5"/>
        <v>0</v>
      </c>
      <c r="K8" s="511"/>
      <c r="L8" s="523" t="str">
        <f t="array" ref="L8">IF(ISBLANK(C8),"",XLOOKUP(A8,'Crop Chart'!$A$5:$A$201,'Crop Chart'!$C$5:$C$201,0))</f>
        <v/>
      </c>
      <c r="M8" s="506" t="str">
        <f t="array" ref="M8">IF(ISBLANK(C8),"",XLOOKUP(A8,'Crop Chart'!$A$5:$A$201,'Crop Chart'!$E$5:$E$201,0))</f>
        <v/>
      </c>
      <c r="N8" s="510" t="str">
        <f t="shared" si="1"/>
        <v/>
      </c>
      <c r="O8" s="506" t="str">
        <f t="array" ref="O8">IF(ISBLANK(C8),"",XLOOKUP(A8,'Crop Chart'!$A$5:$A$201,'Crop Chart'!$S$5:$S$201,0))</f>
        <v/>
      </c>
      <c r="P8" s="507" t="str">
        <f t="shared" si="2"/>
        <v/>
      </c>
      <c r="Q8" s="511" t="str">
        <f t="shared" si="6"/>
        <v/>
      </c>
      <c r="R8" s="523" t="str">
        <f t="array" ref="R8">IF(I8="TR",XLOOKUP(A8,'Crop Chart'!$A$5:$A$201,'Crop Chart'!$I$5:$I$201,FALSE),"")</f>
        <v/>
      </c>
      <c r="S8" s="512" t="str">
        <f t="array" ref="S8">IF(I8="TR",G8*'Crop Chart'!$H$2*12*L8/M8/T8*XLOOKUP(A8,'Crop Chart'!$A$5:$A$178,'Crop Chart'!$T$5:$T$178),"")</f>
        <v/>
      </c>
      <c r="T8" s="523" t="str">
        <f t="array" ref="T8">IF(ISBLANK(C8),"",XLOOKUP(A8,'Crop Chart'!$A$5:$A$201,'Crop Chart'!$P$5:$P$201,FALSE))</f>
        <v/>
      </c>
      <c r="U8" s="525" t="str">
        <f t="array" ref="U8">IF(ISBLANK(C8),"",XLOOKUP(A8,'Crop Chart'!$A$5:$A$201,'Crop Chart'!$Q$5:$Q$201,0))</f>
        <v/>
      </c>
      <c r="V8" s="507" t="str">
        <f t="array" ref="V8">IF(I8="DS",XLOOKUP(A8,'Crop Chart'!$A$6:$A$201,'Crop Chart'!$AH$6:$AH$201,0),"")</f>
        <v/>
      </c>
      <c r="W8" s="507" t="str">
        <f t="array" ref="W8">IF(I8="DS",XLOOKUP(A8,'Crop Chart'!$A$6:$A$201,'Crop Chart'!$AI$6:$AI$201,0),"")</f>
        <v/>
      </c>
      <c r="X8" s="526" t="str">
        <f t="array" ref="X8">IFS(ISTEXT(P8),"",XLOOKUP(A8,'Crop Chart'!$A$5:$A$201,'Crop Chart'!$R$5:$R$201,0)=0,"",XLOOKUP(A8,'Crop Chart'!$A$5:$A$201,'Crop Chart'!$R$5:$R$201,0)&gt;0,XLOOKUP(A8,'Crop Chart'!$A$5:$A$201,'Crop Chart'!$R$5:$R$201,0)+P8)</f>
        <v/>
      </c>
      <c r="Y8" s="523" t="str">
        <f t="array" ref="Y8">IF(ISTEXT(X8),"",XLOOKUP(A8,'Crop Chart'!$A$5:$A$201,'Crop Chart'!$S$5:$S$201,0))</f>
        <v/>
      </c>
      <c r="Z8" s="513" t="str">
        <f t="shared" si="3"/>
        <v/>
      </c>
      <c r="AA8" s="523" t="str">
        <f t="array" ref="AA8">IF(ISBLANK(C8),"",XLOOKUP(A8,'Crop Chart'!$A$5:$A$201,'Crop Chart'!$F$5:$F$201,0))</f>
        <v/>
      </c>
      <c r="AB8" s="523" t="str">
        <f t="array" ref="AB8">IF(ISBLANK(C8),"",XLOOKUP(A8,'Crop Chart'!$A$5:$A$201,'Crop Chart'!$G$5:$G$201,FALSE))</f>
        <v/>
      </c>
      <c r="AC8" s="526" t="str">
        <f t="shared" si="7"/>
        <v/>
      </c>
      <c r="AD8" s="526" t="str">
        <f t="shared" si="4"/>
        <v/>
      </c>
      <c r="AE8" s="527" t="str">
        <f t="array" ref="AE8">IF(ISBLANK(C8),"",XLOOKUP(C8,'Codified Game Plan'!$M$3:$M$477,'Codified Game Plan'!$J$3:$J$477,0))</f>
        <v/>
      </c>
      <c r="AF8" s="528" t="str">
        <f t="array" ref="AF8">IF(ISBLANK(C8),"",XLOOKUP(A8,'Crop Chart'!$A$5:$A$201,'Crop Chart'!$L$5:$L$201,FALSE))</f>
        <v/>
      </c>
      <c r="AG8" s="529"/>
      <c r="AH8" s="530"/>
      <c r="AI8" s="530" t="str">
        <f t="array" ref="AI8">IF(ISBLANK(C8),"",XLOOKUP(A8,'Crop Chart'!$A$5:$A$201,'Crop Chart'!$AN$5:$AN$201,FALSE))</f>
        <v/>
      </c>
      <c r="AJ8" s="531" t="str">
        <f t="array" ref="AJ8">IF((AI8=""),"",J8+XLOOKUP(A8,'Crop Chart'!$A$5:$A$201,'Crop Chart'!$AO$5:$AO$201,FALSE))</f>
        <v/>
      </c>
      <c r="AK8" s="530" t="str">
        <f t="array" ref="AK8">IF(ISBLANK(C8),"",XLOOKUP(A8,'Crop Chart'!$A$5:$A$201,'Crop Chart'!$AP$5:$AP$201,FALSE))</f>
        <v/>
      </c>
      <c r="AL8" s="531" t="str">
        <f t="array" ref="AL8">IF((AK8=""),"",J8+XLOOKUP(A8,'Crop Chart'!$A$5:$A$201,'Crop Chart'!$AQ$5:$AQ$201,FALSE))</f>
        <v/>
      </c>
      <c r="AM8" s="530" t="str">
        <f t="array" ref="AM8">IF(ISBLANK(C8),"",XLOOKUP(A8,'Crop Chart'!$A$5:$A$201,'Crop Chart'!$AR$5:$AR$201,FALSE))</f>
        <v/>
      </c>
      <c r="AN8" s="531" t="str">
        <f t="array" ref="AN8">IF((AM8=""),"",J8+XLOOKUP(A8,'Crop Chart'!$A$5:$A$201,'Crop Chart'!$AS$5:$AS$201,FALSE))</f>
        <v/>
      </c>
      <c r="AO8" s="530" t="str">
        <f t="array" ref="AO8">IF(ISBLANK(C8),"",XLOOKUP(A8,'Crop Chart'!$A$5:$A$201,'Crop Chart'!$AT$5:$AT$201,FALSE))</f>
        <v/>
      </c>
      <c r="AP8" s="531" t="str">
        <f t="array" ref="AP8">IF((AO8=""),"",J8+XLOOKUP(A8,'Crop Chart'!$A$5:$A$201,'Crop Chart'!$AU$5:$AU$201,FALSE))</f>
        <v/>
      </c>
      <c r="AQ8" s="530" t="str">
        <f t="array" ref="AQ8">IF(ISBLANK(C8),"",XLOOKUP(A8,'Crop Chart'!$A$5:$A$201,'Crop Chart'!$AV$5:$AV$201,FALSE))</f>
        <v/>
      </c>
      <c r="AR8" s="531" t="str">
        <f t="array" ref="AR8">IF((AQ8=""),"",J8+XLOOKUP(A8,'Crop Chart'!$A$5:$A$201,'Crop Chart'!$AW$5:$AW$201,FALSE))</f>
        <v/>
      </c>
      <c r="AS8" s="530" t="str">
        <f t="array" ref="AS8">IF(ISBLANK(C8),"",XLOOKUP(A8,'Crop Chart'!$A$5:$A$201,'Crop Chart'!$AX$5:$AX$201,FALSE))</f>
        <v/>
      </c>
      <c r="AT8" s="531" t="str">
        <f t="array" ref="AT8">IF((AS8=""),"",J8+XLOOKUP(A8,'Crop Chart'!$A$5:$A$201,'Crop Chart'!$AY$5:$AY$201,FALSE))</f>
        <v/>
      </c>
      <c r="AU8" s="530" t="str">
        <f t="array" ref="AU8">IF(ISBLANK(C8),"",XLOOKUP(A8,'Crop Chart'!$A$5:$A$201,'Crop Chart'!$AZ$5:$AZ$201,FALSE))</f>
        <v/>
      </c>
      <c r="AV8" s="531" t="str">
        <f t="array" ref="AV8">IF((AU8=""),"",J8+XLOOKUP(A8,'Crop Chart'!$A$5:$A$201,'Crop Chart'!$BA$5:$BA$201,FALSE))</f>
        <v/>
      </c>
      <c r="AW8" s="530" t="str">
        <f t="array" ref="AW8">IF(ISBLANK(C8),"",XLOOKUP(A8,'Crop Chart'!$A$5:$A$201,'Crop Chart'!$BB$5:$BB$201,FALSE))</f>
        <v/>
      </c>
      <c r="AX8" s="532" t="str">
        <f t="array" ref="AX8">IF((AW8=""),"",J8+XLOOKUP(A8,'Crop Chart'!$A$5:$A$201,'Crop Chart'!$BC$5:$BC$201,FALSE))</f>
        <v/>
      </c>
    </row>
    <row r="9" hidden="1">
      <c r="A9" s="533" t="str">
        <f t="array" ref="A9">IF(ISBLANK(C9)," ",XLOOKUP(C9,'Codified Game Plan'!$M$3:$M$477,'Codified Game Plan'!$A$3:$A$477))</f>
        <v> </v>
      </c>
      <c r="B9" s="503" t="str">
        <f t="array" ref="B9">IF(ISBLANK(C9),"",XLOOKUP(C9,'Codified Game Plan'!$M$3:$M$477,'Codified Game Plan'!$B$3:$B$477))</f>
        <v/>
      </c>
      <c r="C9" s="521"/>
      <c r="D9" s="521" t="str">
        <f t="array" ref="D9">IF(ISBLANK(C9)," ",XLOOKUP(C9,'Codified Game Plan'!$M$3:$M$477,'Codified Game Plan'!$C$3:$C$477))</f>
        <v> </v>
      </c>
      <c r="E9" s="522" t="str">
        <f t="array" ref="E9">IF(ISBLANK(C9),"",XLOOKUP(C9,'Codified Game Plan'!$M$3:$M$477,'Codified Game Plan'!$D$3:$D$477,0))</f>
        <v/>
      </c>
      <c r="F9" s="522" t="str">
        <f t="array" ref="F9">IF(ISBLANK(C9),"",XLOOKUP(C9,'Codified Game Plan'!$M$3:$M$477,'Codified Game Plan'!$E$3:$E$477,0))</f>
        <v/>
      </c>
      <c r="G9" s="523" t="str">
        <f t="array" ref="G9">IF(ISBLANK(C9)," ",XLOOKUP(C9,'Codified Game Plan'!$M$3:$M$477,'Codified Game Plan'!$F$3:$F$477))</f>
        <v> </v>
      </c>
      <c r="H9" s="507" t="str">
        <f t="array" ref="H9">IF(ISBLANK(C9)," ",XLOOKUP(C9,'Codified Game Plan'!$M$3:$M$477,'Codified Game Plan'!$G$3:$G$477))</f>
        <v> </v>
      </c>
      <c r="I9" s="523" t="str">
        <f t="array" ref="I9">IF(ISBLANK(C9),"",XLOOKUP(A9,'Crop Chart'!$A$5:$A$201,'Crop Chart'!$B$5:$B$201,0))</f>
        <v/>
      </c>
      <c r="J9" s="507">
        <f t="shared" si="5"/>
        <v>0</v>
      </c>
      <c r="K9" s="511"/>
      <c r="L9" s="523" t="str">
        <f t="array" ref="L9">IF(ISBLANK(C9),"",XLOOKUP(A9,'Crop Chart'!$A$5:$A$201,'Crop Chart'!$C$5:$C$201,0))</f>
        <v/>
      </c>
      <c r="M9" s="506" t="str">
        <f t="array" ref="M9">IF(ISBLANK(C9),"",XLOOKUP(A9,'Crop Chart'!$A$5:$A$201,'Crop Chart'!$E$5:$E$201,0))</f>
        <v/>
      </c>
      <c r="N9" s="510" t="str">
        <f t="shared" si="1"/>
        <v/>
      </c>
      <c r="O9" s="506" t="str">
        <f t="array" ref="O9">IF(ISBLANK(C9),"",XLOOKUP(A9,'Crop Chart'!$A$5:$A$201,'Crop Chart'!$S$5:$S$201,0))</f>
        <v/>
      </c>
      <c r="P9" s="507" t="str">
        <f t="shared" si="2"/>
        <v/>
      </c>
      <c r="Q9" s="511" t="str">
        <f t="shared" si="6"/>
        <v/>
      </c>
      <c r="R9" s="523" t="str">
        <f t="array" ref="R9">IF(I9="TR",XLOOKUP(A9,'Crop Chart'!$A$5:$A$201,'Crop Chart'!$I$5:$I$201,FALSE),"")</f>
        <v/>
      </c>
      <c r="S9" s="512" t="str">
        <f t="array" ref="S9">IF(I9="TR",G9*'Crop Chart'!$H$2*12*L9/M9/T9*XLOOKUP(A9,'Crop Chart'!$A$5:$A$178,'Crop Chart'!$T$5:$T$178),"")</f>
        <v/>
      </c>
      <c r="T9" s="523" t="str">
        <f t="array" ref="T9">IF(ISBLANK(C9),"",XLOOKUP(A9,'Crop Chart'!$A$5:$A$201,'Crop Chart'!$P$5:$P$201,FALSE))</f>
        <v/>
      </c>
      <c r="U9" s="525" t="str">
        <f t="array" ref="U9">IF(ISBLANK(C9),"",XLOOKUP(A9,'Crop Chart'!$A$5:$A$201,'Crop Chart'!$Q$5:$Q$201,0))</f>
        <v/>
      </c>
      <c r="V9" s="507" t="str">
        <f t="array" ref="V9">IF(I9="DS",XLOOKUP(A9,'Crop Chart'!$A$6:$A$201,'Crop Chart'!$AH$6:$AH$201,0),"")</f>
        <v/>
      </c>
      <c r="W9" s="507" t="str">
        <f t="array" ref="W9">IF(I9="DS",XLOOKUP(A9,'Crop Chart'!$A$6:$A$201,'Crop Chart'!$AI$6:$AI$201,0),"")</f>
        <v/>
      </c>
      <c r="X9" s="526" t="str">
        <f t="array" ref="X9">IFS(ISTEXT(P9),"",XLOOKUP(A9,'Crop Chart'!$A$5:$A$201,'Crop Chart'!$R$5:$R$201,0)=0,"",XLOOKUP(A9,'Crop Chart'!$A$5:$A$201,'Crop Chart'!$R$5:$R$201,0)&gt;0,XLOOKUP(A9,'Crop Chart'!$A$5:$A$201,'Crop Chart'!$R$5:$R$201,0)+P9)</f>
        <v/>
      </c>
      <c r="Y9" s="523" t="str">
        <f t="array" ref="Y9">IF(ISTEXT(X9),"",XLOOKUP(A9,'Crop Chart'!$A$5:$A$201,'Crop Chart'!$S$5:$S$201,0))</f>
        <v/>
      </c>
      <c r="Z9" s="513" t="str">
        <f t="shared" si="3"/>
        <v/>
      </c>
      <c r="AA9" s="523" t="str">
        <f t="array" ref="AA9">IF(ISBLANK(C9),"",XLOOKUP(A9,'Crop Chart'!$A$5:$A$201,'Crop Chart'!$F$5:$F$201,0))</f>
        <v/>
      </c>
      <c r="AB9" s="523" t="str">
        <f t="array" ref="AB9">IF(ISBLANK(C9),"",XLOOKUP(A9,'Crop Chart'!$A$5:$A$201,'Crop Chart'!$G$5:$G$201,FALSE))</f>
        <v/>
      </c>
      <c r="AC9" s="526" t="str">
        <f t="shared" si="7"/>
        <v/>
      </c>
      <c r="AD9" s="526" t="str">
        <f t="shared" si="4"/>
        <v/>
      </c>
      <c r="AE9" s="527" t="str">
        <f t="array" ref="AE9">IF(ISBLANK(C9),"",XLOOKUP(C9,'Codified Game Plan'!$M$3:$M$477,'Codified Game Plan'!$J$3:$J$477,0))</f>
        <v/>
      </c>
      <c r="AF9" s="528" t="str">
        <f t="array" ref="AF9">IF(ISBLANK(C9),"",XLOOKUP(A9,'Crop Chart'!$A$5:$A$201,'Crop Chart'!$L$5:$L$201,FALSE))</f>
        <v/>
      </c>
      <c r="AG9" s="529"/>
      <c r="AH9" s="530"/>
      <c r="AI9" s="530" t="str">
        <f t="array" ref="AI9">IF(ISBLANK(C9),"",XLOOKUP(A9,'Crop Chart'!$A$5:$A$201,'Crop Chart'!$AN$5:$AN$201,FALSE))</f>
        <v/>
      </c>
      <c r="AJ9" s="531" t="str">
        <f t="array" ref="AJ9">IF((AI9=""),"",J9+XLOOKUP(A9,'Crop Chart'!$A$5:$A$201,'Crop Chart'!$AO$5:$AO$201,FALSE))</f>
        <v/>
      </c>
      <c r="AK9" s="530" t="str">
        <f t="array" ref="AK9">IF(ISBLANK(C9),"",XLOOKUP(A9,'Crop Chart'!$A$5:$A$201,'Crop Chart'!$AP$5:$AP$201,FALSE))</f>
        <v/>
      </c>
      <c r="AL9" s="531" t="str">
        <f t="array" ref="AL9">IF((AK9=""),"",J9+XLOOKUP(A9,'Crop Chart'!$A$5:$A$201,'Crop Chart'!$AQ$5:$AQ$201,FALSE))</f>
        <v/>
      </c>
      <c r="AM9" s="530" t="str">
        <f t="array" ref="AM9">IF(ISBLANK(C9),"",XLOOKUP(A9,'Crop Chart'!$A$5:$A$201,'Crop Chart'!$AR$5:$AR$201,FALSE))</f>
        <v/>
      </c>
      <c r="AN9" s="531" t="str">
        <f t="array" ref="AN9">IF((AM9=""),"",J9+XLOOKUP(A9,'Crop Chart'!$A$5:$A$201,'Crop Chart'!$AS$5:$AS$201,FALSE))</f>
        <v/>
      </c>
      <c r="AO9" s="530" t="str">
        <f t="array" ref="AO9">IF(ISBLANK(C9),"",XLOOKUP(A9,'Crop Chart'!$A$5:$A$201,'Crop Chart'!$AT$5:$AT$201,FALSE))</f>
        <v/>
      </c>
      <c r="AP9" s="531" t="str">
        <f t="array" ref="AP9">IF((AO9=""),"",J9+XLOOKUP(A9,'Crop Chart'!$A$5:$A$201,'Crop Chart'!$AU$5:$AU$201,FALSE))</f>
        <v/>
      </c>
      <c r="AQ9" s="530" t="str">
        <f t="array" ref="AQ9">IF(ISBLANK(C9),"",XLOOKUP(A9,'Crop Chart'!$A$5:$A$201,'Crop Chart'!$AV$5:$AV$201,FALSE))</f>
        <v/>
      </c>
      <c r="AR9" s="531" t="str">
        <f t="array" ref="AR9">IF((AQ9=""),"",J9+XLOOKUP(A9,'Crop Chart'!$A$5:$A$201,'Crop Chart'!$AW$5:$AW$201,FALSE))</f>
        <v/>
      </c>
      <c r="AS9" s="530" t="str">
        <f t="array" ref="AS9">IF(ISBLANK(C9),"",XLOOKUP(A9,'Crop Chart'!$A$5:$A$201,'Crop Chart'!$AX$5:$AX$201,FALSE))</f>
        <v/>
      </c>
      <c r="AT9" s="531" t="str">
        <f t="array" ref="AT9">IF((AS9=""),"",J9+XLOOKUP(A9,'Crop Chart'!$A$5:$A$201,'Crop Chart'!$AY$5:$AY$201,FALSE))</f>
        <v/>
      </c>
      <c r="AU9" s="530" t="str">
        <f t="array" ref="AU9">IF(ISBLANK(C9),"",XLOOKUP(A9,'Crop Chart'!$A$5:$A$201,'Crop Chart'!$AZ$5:$AZ$201,FALSE))</f>
        <v/>
      </c>
      <c r="AV9" s="531" t="str">
        <f t="array" ref="AV9">IF((AU9=""),"",J9+XLOOKUP(A9,'Crop Chart'!$A$5:$A$201,'Crop Chart'!$BA$5:$BA$201,FALSE))</f>
        <v/>
      </c>
      <c r="AW9" s="530" t="str">
        <f t="array" ref="AW9">IF(ISBLANK(C9),"",XLOOKUP(A9,'Crop Chart'!$A$5:$A$201,'Crop Chart'!$BB$5:$BB$201,FALSE))</f>
        <v/>
      </c>
      <c r="AX9" s="532" t="str">
        <f t="array" ref="AX9">IF((AW9=""),"",J9+XLOOKUP(A9,'Crop Chart'!$A$5:$A$201,'Crop Chart'!$BC$5:$BC$201,FALSE))</f>
        <v/>
      </c>
    </row>
    <row r="10" hidden="1">
      <c r="A10" s="533" t="str">
        <f t="array" ref="A10">IF(ISBLANK(C10)," ",XLOOKUP(C10,'Codified Game Plan'!$M$3:$M$477,'Codified Game Plan'!$A$3:$A$477))</f>
        <v> </v>
      </c>
      <c r="B10" s="503" t="str">
        <f t="array" ref="B10">IF(ISBLANK(C10),"",XLOOKUP(C10,'Codified Game Plan'!$M$3:$M$477,'Codified Game Plan'!$B$3:$B$477))</f>
        <v/>
      </c>
      <c r="C10" s="521"/>
      <c r="D10" s="521" t="str">
        <f t="array" ref="D10">IF(ISBLANK(C10)," ",XLOOKUP(C10,'Codified Game Plan'!$M$3:$M$477,'Codified Game Plan'!$C$3:$C$477))</f>
        <v> </v>
      </c>
      <c r="E10" s="522" t="str">
        <f t="array" ref="E10">IF(ISBLANK(C10),"",XLOOKUP(C10,'Codified Game Plan'!$M$3:$M$477,'Codified Game Plan'!$D$3:$D$477,0))</f>
        <v/>
      </c>
      <c r="F10" s="522" t="str">
        <f t="array" ref="F10">IF(ISBLANK(C10),"",XLOOKUP(C10,'Codified Game Plan'!$M$3:$M$477,'Codified Game Plan'!$E$3:$E$477,0))</f>
        <v/>
      </c>
      <c r="G10" s="523" t="str">
        <f t="array" ref="G10">IF(ISBLANK(C10)," ",XLOOKUP(C10,'Codified Game Plan'!$M$3:$M$477,'Codified Game Plan'!$F$3:$F$477))</f>
        <v> </v>
      </c>
      <c r="H10" s="507" t="str">
        <f t="array" ref="H10">IF(ISBLANK(C10)," ",XLOOKUP(C10,'Codified Game Plan'!$M$3:$M$477,'Codified Game Plan'!$G$3:$G$477))</f>
        <v> </v>
      </c>
      <c r="I10" s="523" t="str">
        <f t="array" ref="I10">IF(ISBLANK(C10),"",XLOOKUP(A10,'Crop Chart'!$A$5:$A$201,'Crop Chart'!$B$5:$B$201,0))</f>
        <v/>
      </c>
      <c r="J10" s="507">
        <f t="shared" si="5"/>
        <v>0</v>
      </c>
      <c r="K10" s="511"/>
      <c r="L10" s="523" t="str">
        <f t="array" ref="L10">IF(ISBLANK(C10),"",XLOOKUP(A10,'Crop Chart'!$A$5:$A$201,'Crop Chart'!$C$5:$C$201,0))</f>
        <v/>
      </c>
      <c r="M10" s="506" t="str">
        <f t="array" ref="M10">IF(ISBLANK(C10),"",XLOOKUP(A10,'Crop Chart'!$A$5:$A$201,'Crop Chart'!$E$5:$E$201,0))</f>
        <v/>
      </c>
      <c r="N10" s="510" t="str">
        <f t="shared" si="1"/>
        <v/>
      </c>
      <c r="O10" s="506" t="str">
        <f t="array" ref="O10">IF(ISBLANK(C10),"",XLOOKUP(A10,'Crop Chart'!$A$5:$A$201,'Crop Chart'!$S$5:$S$201,0))</f>
        <v/>
      </c>
      <c r="P10" s="507" t="str">
        <f t="shared" si="2"/>
        <v/>
      </c>
      <c r="Q10" s="511" t="str">
        <f t="shared" si="6"/>
        <v/>
      </c>
      <c r="R10" s="523" t="str">
        <f t="array" ref="R10">IF(I10="TR",XLOOKUP(A10,'Crop Chart'!$A$5:$A$201,'Crop Chart'!$I$5:$I$201,FALSE),"")</f>
        <v/>
      </c>
      <c r="S10" s="512" t="str">
        <f t="array" ref="S10">IF(I10="TR",G10*'Crop Chart'!$H$2*12*L10/M10/T10*XLOOKUP(A10,'Crop Chart'!$A$5:$A$178,'Crop Chart'!$T$5:$T$178),"")</f>
        <v/>
      </c>
      <c r="T10" s="523" t="str">
        <f t="array" ref="T10">IF(ISBLANK(C10),"",XLOOKUP(A10,'Crop Chart'!$A$5:$A$201,'Crop Chart'!$P$5:$P$201,FALSE))</f>
        <v/>
      </c>
      <c r="U10" s="525" t="str">
        <f t="array" ref="U10">IF(ISBLANK(C10),"",XLOOKUP(A10,'Crop Chart'!$A$5:$A$201,'Crop Chart'!$Q$5:$Q$201,0))</f>
        <v/>
      </c>
      <c r="V10" s="507" t="str">
        <f t="array" ref="V10">IF(I10="DS",XLOOKUP(A10,'Crop Chart'!$A$6:$A$201,'Crop Chart'!$AH$6:$AH$201,0),"")</f>
        <v/>
      </c>
      <c r="W10" s="507" t="str">
        <f t="array" ref="W10">IF(I10="DS",XLOOKUP(A10,'Crop Chart'!$A$6:$A$201,'Crop Chart'!$AI$6:$AI$201,0),"")</f>
        <v/>
      </c>
      <c r="X10" s="526" t="str">
        <f t="array" ref="X10">IFS(ISTEXT(P10),"",XLOOKUP(A10,'Crop Chart'!$A$5:$A$201,'Crop Chart'!$R$5:$R$201,0)=0,"",XLOOKUP(A10,'Crop Chart'!$A$5:$A$201,'Crop Chart'!$R$5:$R$201,0)&gt;0,XLOOKUP(A10,'Crop Chart'!$A$5:$A$201,'Crop Chart'!$R$5:$R$201,0)+P10)</f>
        <v/>
      </c>
      <c r="Y10" s="523" t="str">
        <f t="array" ref="Y10">IF(ISTEXT(X10),"",XLOOKUP(A10,'Crop Chart'!$A$5:$A$201,'Crop Chart'!$S$5:$S$201,0))</f>
        <v/>
      </c>
      <c r="Z10" s="513" t="str">
        <f t="shared" si="3"/>
        <v/>
      </c>
      <c r="AA10" s="523" t="str">
        <f t="array" ref="AA10">IF(ISBLANK(C10),"",XLOOKUP(A10,'Crop Chart'!$A$5:$A$201,'Crop Chart'!$F$5:$F$201,0))</f>
        <v/>
      </c>
      <c r="AB10" s="523" t="str">
        <f t="array" ref="AB10">IF(ISBLANK(C10),"",XLOOKUP(A10,'Crop Chart'!$A$5:$A$201,'Crop Chart'!$G$5:$G$201,FALSE))</f>
        <v/>
      </c>
      <c r="AC10" s="526" t="str">
        <f t="shared" si="7"/>
        <v/>
      </c>
      <c r="AD10" s="526" t="str">
        <f t="shared" si="4"/>
        <v/>
      </c>
      <c r="AE10" s="527" t="str">
        <f t="array" ref="AE10">IF(ISBLANK(C10),"",XLOOKUP(C10,'Codified Game Plan'!$M$3:$M$477,'Codified Game Plan'!$J$3:$J$477,0))</f>
        <v/>
      </c>
      <c r="AF10" s="528" t="str">
        <f t="array" ref="AF10">IF(ISBLANK(C10),"",XLOOKUP(A10,'Crop Chart'!$A$5:$A$201,'Crop Chart'!$L$5:$L$201,FALSE))</f>
        <v/>
      </c>
      <c r="AG10" s="529"/>
      <c r="AH10" s="530"/>
      <c r="AI10" s="530" t="str">
        <f t="array" ref="AI10">IF(ISBLANK(C10),"",XLOOKUP(A10,'Crop Chart'!$A$5:$A$201,'Crop Chart'!$AN$5:$AN$201,FALSE))</f>
        <v/>
      </c>
      <c r="AJ10" s="531" t="str">
        <f t="array" ref="AJ10">IF((AI10=""),"",J10+XLOOKUP(A10,'Crop Chart'!$A$5:$A$201,'Crop Chart'!$AO$5:$AO$201,FALSE))</f>
        <v/>
      </c>
      <c r="AK10" s="530" t="str">
        <f t="array" ref="AK10">IF(ISBLANK(C10),"",XLOOKUP(A10,'Crop Chart'!$A$5:$A$201,'Crop Chart'!$AP$5:$AP$201,FALSE))</f>
        <v/>
      </c>
      <c r="AL10" s="531" t="str">
        <f t="array" ref="AL10">IF((AK10=""),"",J10+XLOOKUP(A10,'Crop Chart'!$A$5:$A$201,'Crop Chart'!$AQ$5:$AQ$201,FALSE))</f>
        <v/>
      </c>
      <c r="AM10" s="530" t="str">
        <f t="array" ref="AM10">IF(ISBLANK(C10),"",XLOOKUP(A10,'Crop Chart'!$A$5:$A$201,'Crop Chart'!$AR$5:$AR$201,FALSE))</f>
        <v/>
      </c>
      <c r="AN10" s="531" t="str">
        <f t="array" ref="AN10">IF((AM10=""),"",J10+XLOOKUP(A10,'Crop Chart'!$A$5:$A$201,'Crop Chart'!$AS$5:$AS$201,FALSE))</f>
        <v/>
      </c>
      <c r="AO10" s="530" t="str">
        <f t="array" ref="AO10">IF(ISBLANK(C10),"",XLOOKUP(A10,'Crop Chart'!$A$5:$A$201,'Crop Chart'!$AT$5:$AT$201,FALSE))</f>
        <v/>
      </c>
      <c r="AP10" s="531" t="str">
        <f t="array" ref="AP10">IF((AO10=""),"",J10+XLOOKUP(A10,'Crop Chart'!$A$5:$A$201,'Crop Chart'!$AU$5:$AU$201,FALSE))</f>
        <v/>
      </c>
      <c r="AQ10" s="530" t="str">
        <f t="array" ref="AQ10">IF(ISBLANK(C10),"",XLOOKUP(A10,'Crop Chart'!$A$5:$A$201,'Crop Chart'!$AV$5:$AV$201,FALSE))</f>
        <v/>
      </c>
      <c r="AR10" s="531" t="str">
        <f t="array" ref="AR10">IF((AQ10=""),"",J10+XLOOKUP(A10,'Crop Chart'!$A$5:$A$201,'Crop Chart'!$AW$5:$AW$201,FALSE))</f>
        <v/>
      </c>
      <c r="AS10" s="530" t="str">
        <f t="array" ref="AS10">IF(ISBLANK(C10),"",XLOOKUP(A10,'Crop Chart'!$A$5:$A$201,'Crop Chart'!$AX$5:$AX$201,FALSE))</f>
        <v/>
      </c>
      <c r="AT10" s="531" t="str">
        <f t="array" ref="AT10">IF((AS10=""),"",J10+XLOOKUP(A10,'Crop Chart'!$A$5:$A$201,'Crop Chart'!$AY$5:$AY$201,FALSE))</f>
        <v/>
      </c>
      <c r="AU10" s="530" t="str">
        <f t="array" ref="AU10">IF(ISBLANK(C10),"",XLOOKUP(A10,'Crop Chart'!$A$5:$A$201,'Crop Chart'!$AZ$5:$AZ$201,FALSE))</f>
        <v/>
      </c>
      <c r="AV10" s="531" t="str">
        <f t="array" ref="AV10">IF((AU10=""),"",J10+XLOOKUP(A10,'Crop Chart'!$A$5:$A$201,'Crop Chart'!$BA$5:$BA$201,FALSE))</f>
        <v/>
      </c>
      <c r="AW10" s="530" t="str">
        <f t="array" ref="AW10">IF(ISBLANK(C10),"",XLOOKUP(A10,'Crop Chart'!$A$5:$A$201,'Crop Chart'!$BB$5:$BB$201,FALSE))</f>
        <v/>
      </c>
      <c r="AX10" s="532" t="str">
        <f t="array" ref="AX10">IF((AW10=""),"",J10+XLOOKUP(A10,'Crop Chart'!$A$5:$A$201,'Crop Chart'!$BC$5:$BC$201,FALSE))</f>
        <v/>
      </c>
    </row>
    <row r="11" hidden="1">
      <c r="A11" s="533" t="str">
        <f t="array" ref="A11">IF(ISBLANK(C11)," ",XLOOKUP(C11,'Codified Game Plan'!$M$3:$M$477,'Codified Game Plan'!$A$3:$A$477))</f>
        <v> </v>
      </c>
      <c r="B11" s="503" t="str">
        <f t="array" ref="B11">IF(ISBLANK(C11),"",XLOOKUP(C11,'Codified Game Plan'!$M$3:$M$477,'Codified Game Plan'!$B$3:$B$477))</f>
        <v/>
      </c>
      <c r="C11" s="521"/>
      <c r="D11" s="521" t="str">
        <f t="array" ref="D11">IF(ISBLANK(C11)," ",XLOOKUP(C11,'Codified Game Plan'!$M$3:$M$477,'Codified Game Plan'!$C$3:$C$477))</f>
        <v> </v>
      </c>
      <c r="E11" s="522" t="str">
        <f t="array" ref="E11">IF(ISBLANK(C11),"",XLOOKUP(C11,'Codified Game Plan'!$M$3:$M$477,'Codified Game Plan'!$D$3:$D$477,0))</f>
        <v/>
      </c>
      <c r="F11" s="522" t="str">
        <f t="array" ref="F11">IF(ISBLANK(C11),"",XLOOKUP(C11,'Codified Game Plan'!$M$3:$M$477,'Codified Game Plan'!$E$3:$E$477,0))</f>
        <v/>
      </c>
      <c r="G11" s="523" t="str">
        <f t="array" ref="G11">IF(ISBLANK(C11)," ",XLOOKUP(C11,'Codified Game Plan'!$M$3:$M$477,'Codified Game Plan'!$F$3:$F$477))</f>
        <v> </v>
      </c>
      <c r="H11" s="507" t="str">
        <f t="array" ref="H11">IF(ISBLANK(C11)," ",XLOOKUP(C11,'Codified Game Plan'!$M$3:$M$477,'Codified Game Plan'!$G$3:$G$477))</f>
        <v> </v>
      </c>
      <c r="I11" s="523" t="str">
        <f t="array" ref="I11">IF(ISBLANK(C11),"",XLOOKUP(A11,'Crop Chart'!$A$5:$A$201,'Crop Chart'!$B$5:$B$201,0))</f>
        <v/>
      </c>
      <c r="J11" s="507">
        <f t="shared" si="5"/>
        <v>0</v>
      </c>
      <c r="K11" s="511"/>
      <c r="L11" s="523" t="str">
        <f t="array" ref="L11">IF(ISBLANK(C11),"",XLOOKUP(A11,'Crop Chart'!$A$5:$A$201,'Crop Chart'!$C$5:$C$201,0))</f>
        <v/>
      </c>
      <c r="M11" s="506" t="str">
        <f t="array" ref="M11">IF(ISBLANK(C11),"",XLOOKUP(A11,'Crop Chart'!$A$5:$A$201,'Crop Chart'!$E$5:$E$201,0))</f>
        <v/>
      </c>
      <c r="N11" s="510" t="str">
        <f t="shared" si="1"/>
        <v/>
      </c>
      <c r="O11" s="506" t="str">
        <f t="array" ref="O11">IF(ISBLANK(C11),"",XLOOKUP(A11,'Crop Chart'!$A$5:$A$201,'Crop Chart'!$S$5:$S$201,0))</f>
        <v/>
      </c>
      <c r="P11" s="507" t="str">
        <f t="shared" si="2"/>
        <v/>
      </c>
      <c r="Q11" s="511" t="str">
        <f t="shared" si="6"/>
        <v/>
      </c>
      <c r="R11" s="523" t="str">
        <f t="array" ref="R11">IF(I11="TR",XLOOKUP(A11,'Crop Chart'!$A$5:$A$201,'Crop Chart'!$I$5:$I$201,FALSE),"")</f>
        <v/>
      </c>
      <c r="S11" s="512" t="str">
        <f t="array" ref="S11">IF(I11="TR",G11*'Crop Chart'!$H$2*12*L11/M11/T11*XLOOKUP(A11,'Crop Chart'!$A$5:$A$178,'Crop Chart'!$T$5:$T$178),"")</f>
        <v/>
      </c>
      <c r="T11" s="523" t="str">
        <f t="array" ref="T11">IF(ISBLANK(C11),"",XLOOKUP(A11,'Crop Chart'!$A$5:$A$201,'Crop Chart'!$P$5:$P$201,FALSE))</f>
        <v/>
      </c>
      <c r="U11" s="525" t="str">
        <f t="array" ref="U11">IF(ISBLANK(C11),"",XLOOKUP(A11,'Crop Chart'!$A$5:$A$201,'Crop Chart'!$Q$5:$Q$201,0))</f>
        <v/>
      </c>
      <c r="V11" s="507" t="str">
        <f t="array" ref="V11">IF(I11="DS",XLOOKUP(A11,'Crop Chart'!$A$6:$A$201,'Crop Chart'!$AH$6:$AH$201,0),"")</f>
        <v/>
      </c>
      <c r="W11" s="507" t="str">
        <f t="array" ref="W11">IF(I11="DS",XLOOKUP(A11,'Crop Chart'!$A$6:$A$201,'Crop Chart'!$AI$6:$AI$201,0),"")</f>
        <v/>
      </c>
      <c r="X11" s="526" t="str">
        <f t="array" ref="X11">IFS(ISTEXT(P11),"",XLOOKUP(A11,'Crop Chart'!$A$5:$A$201,'Crop Chart'!$R$5:$R$201,0)=0,"",XLOOKUP(A11,'Crop Chart'!$A$5:$A$201,'Crop Chart'!$R$5:$R$201,0)&gt;0,XLOOKUP(A11,'Crop Chart'!$A$5:$A$201,'Crop Chart'!$R$5:$R$201,0)+P11)</f>
        <v/>
      </c>
      <c r="Y11" s="523" t="str">
        <f t="array" ref="Y11">IF(ISTEXT(X11),"",XLOOKUP(A11,'Crop Chart'!$A$5:$A$201,'Crop Chart'!$S$5:$S$201,0))</f>
        <v/>
      </c>
      <c r="Z11" s="513" t="str">
        <f t="shared" si="3"/>
        <v/>
      </c>
      <c r="AA11" s="523" t="str">
        <f t="array" ref="AA11">IF(ISBLANK(C11),"",XLOOKUP(A11,'Crop Chart'!$A$5:$A$201,'Crop Chart'!$F$5:$F$201,0))</f>
        <v/>
      </c>
      <c r="AB11" s="523" t="str">
        <f t="array" ref="AB11">IF(ISBLANK(C11),"",XLOOKUP(A11,'Crop Chart'!$A$5:$A$201,'Crop Chart'!$G$5:$G$201,FALSE))</f>
        <v/>
      </c>
      <c r="AC11" s="526" t="str">
        <f t="shared" si="7"/>
        <v/>
      </c>
      <c r="AD11" s="526" t="str">
        <f t="shared" si="4"/>
        <v/>
      </c>
      <c r="AE11" s="527" t="str">
        <f t="array" ref="AE11">IF(ISBLANK(C11),"",XLOOKUP(C11,'Codified Game Plan'!$M$3:$M$477,'Codified Game Plan'!$J$3:$J$477,0))</f>
        <v/>
      </c>
      <c r="AF11" s="528" t="str">
        <f t="array" ref="AF11">IF(ISBLANK(C11),"",XLOOKUP(A11,'Crop Chart'!$A$5:$A$201,'Crop Chart'!$L$5:$L$201,FALSE))</f>
        <v/>
      </c>
      <c r="AG11" s="529"/>
      <c r="AH11" s="530"/>
      <c r="AI11" s="530" t="str">
        <f t="array" ref="AI11">IF(ISBLANK(C11),"",XLOOKUP(A11,'Crop Chart'!$A$5:$A$201,'Crop Chart'!$AN$5:$AN$201,FALSE))</f>
        <v/>
      </c>
      <c r="AJ11" s="531" t="str">
        <f t="array" ref="AJ11">IF((AI11=""),"",J11+XLOOKUP(A11,'Crop Chart'!$A$5:$A$201,'Crop Chart'!$AO$5:$AO$201,FALSE))</f>
        <v/>
      </c>
      <c r="AK11" s="530" t="str">
        <f t="array" ref="AK11">IF(ISBLANK(C11),"",XLOOKUP(A11,'Crop Chart'!$A$5:$A$201,'Crop Chart'!$AP$5:$AP$201,FALSE))</f>
        <v/>
      </c>
      <c r="AL11" s="531" t="str">
        <f t="array" ref="AL11">IF((AK11=""),"",J11+XLOOKUP(A11,'Crop Chart'!$A$5:$A$201,'Crop Chart'!$AQ$5:$AQ$201,FALSE))</f>
        <v/>
      </c>
      <c r="AM11" s="530" t="str">
        <f t="array" ref="AM11">IF(ISBLANK(C11),"",XLOOKUP(A11,'Crop Chart'!$A$5:$A$201,'Crop Chart'!$AR$5:$AR$201,FALSE))</f>
        <v/>
      </c>
      <c r="AN11" s="531" t="str">
        <f t="array" ref="AN11">IF((AM11=""),"",J11+XLOOKUP(A11,'Crop Chart'!$A$5:$A$201,'Crop Chart'!$AS$5:$AS$201,FALSE))</f>
        <v/>
      </c>
      <c r="AO11" s="530" t="str">
        <f t="array" ref="AO11">IF(ISBLANK(C11),"",XLOOKUP(A11,'Crop Chart'!$A$5:$A$201,'Crop Chart'!$AT$5:$AT$201,FALSE))</f>
        <v/>
      </c>
      <c r="AP11" s="531" t="str">
        <f t="array" ref="AP11">IF((AO11=""),"",J11+XLOOKUP(A11,'Crop Chart'!$A$5:$A$201,'Crop Chart'!$AU$5:$AU$201,FALSE))</f>
        <v/>
      </c>
      <c r="AQ11" s="530" t="str">
        <f t="array" ref="AQ11">IF(ISBLANK(C11),"",XLOOKUP(A11,'Crop Chart'!$A$5:$A$201,'Crop Chart'!$AV$5:$AV$201,FALSE))</f>
        <v/>
      </c>
      <c r="AR11" s="531" t="str">
        <f t="array" ref="AR11">IF((AQ11=""),"",J11+XLOOKUP(A11,'Crop Chart'!$A$5:$A$201,'Crop Chart'!$AW$5:$AW$201,FALSE))</f>
        <v/>
      </c>
      <c r="AS11" s="530" t="str">
        <f t="array" ref="AS11">IF(ISBLANK(C11),"",XLOOKUP(A11,'Crop Chart'!$A$5:$A$201,'Crop Chart'!$AX$5:$AX$201,FALSE))</f>
        <v/>
      </c>
      <c r="AT11" s="531" t="str">
        <f t="array" ref="AT11">IF((AS11=""),"",J11+XLOOKUP(A11,'Crop Chart'!$A$5:$A$201,'Crop Chart'!$AY$5:$AY$201,FALSE))</f>
        <v/>
      </c>
      <c r="AU11" s="530" t="str">
        <f t="array" ref="AU11">IF(ISBLANK(C11),"",XLOOKUP(A11,'Crop Chart'!$A$5:$A$201,'Crop Chart'!$AZ$5:$AZ$201,FALSE))</f>
        <v/>
      </c>
      <c r="AV11" s="531" t="str">
        <f t="array" ref="AV11">IF((AU11=""),"",J11+XLOOKUP(A11,'Crop Chart'!$A$5:$A$201,'Crop Chart'!$BA$5:$BA$201,FALSE))</f>
        <v/>
      </c>
      <c r="AW11" s="530" t="str">
        <f t="array" ref="AW11">IF(ISBLANK(C11),"",XLOOKUP(A11,'Crop Chart'!$A$5:$A$201,'Crop Chart'!$BB$5:$BB$201,FALSE))</f>
        <v/>
      </c>
      <c r="AX11" s="532" t="str">
        <f t="array" ref="AX11">IF((AW11=""),"",J11+XLOOKUP(A11,'Crop Chart'!$A$5:$A$201,'Crop Chart'!$BC$5:$BC$201,FALSE))</f>
        <v/>
      </c>
    </row>
    <row r="12" hidden="1">
      <c r="A12" s="533" t="str">
        <f t="array" ref="A12">IF(ISBLANK(C12)," ",XLOOKUP(C12,'Codified Game Plan'!$M$3:$M$477,'Codified Game Plan'!$A$3:$A$477))</f>
        <v> </v>
      </c>
      <c r="B12" s="503" t="str">
        <f t="array" ref="B12">IF(ISBLANK(C12),"",XLOOKUP(C12,'Codified Game Plan'!$M$3:$M$477,'Codified Game Plan'!$B$3:$B$477))</f>
        <v/>
      </c>
      <c r="C12" s="521"/>
      <c r="D12" s="521" t="str">
        <f t="array" ref="D12">IF(ISBLANK(C12)," ",XLOOKUP(C12,'Codified Game Plan'!$M$3:$M$477,'Codified Game Plan'!$C$3:$C$477))</f>
        <v> </v>
      </c>
      <c r="E12" s="522" t="str">
        <f t="array" ref="E12">IF(ISBLANK(C12),"",XLOOKUP(C12,'Codified Game Plan'!$M$3:$M$477,'Codified Game Plan'!$D$3:$D$477,0))</f>
        <v/>
      </c>
      <c r="F12" s="522" t="str">
        <f t="array" ref="F12">IF(ISBLANK(C12),"",XLOOKUP(C12,'Codified Game Plan'!$M$3:$M$477,'Codified Game Plan'!$E$3:$E$477,0))</f>
        <v/>
      </c>
      <c r="G12" s="523" t="str">
        <f t="array" ref="G12">IF(ISBLANK(C12)," ",XLOOKUP(C12,'Codified Game Plan'!$M$3:$M$477,'Codified Game Plan'!$F$3:$F$477))</f>
        <v> </v>
      </c>
      <c r="H12" s="507" t="str">
        <f t="array" ref="H12">IF(ISBLANK(C12)," ",XLOOKUP(C12,'Codified Game Plan'!$M$3:$M$477,'Codified Game Plan'!$G$3:$G$477))</f>
        <v> </v>
      </c>
      <c r="I12" s="523" t="str">
        <f t="array" ref="I12">IF(ISBLANK(C12),"",XLOOKUP(A12,'Crop Chart'!$A$5:$A$201,'Crop Chart'!$B$5:$B$201,0))</f>
        <v/>
      </c>
      <c r="J12" s="507">
        <f t="shared" si="5"/>
        <v>0</v>
      </c>
      <c r="K12" s="534" t="s">
        <v>645</v>
      </c>
      <c r="L12" s="523" t="str">
        <f t="array" ref="L12">IF(ISBLANK(C12),"",XLOOKUP(A12,'Crop Chart'!$A$5:$A$201,'Crop Chart'!$C$5:$C$201,0))</f>
        <v/>
      </c>
      <c r="M12" s="506" t="str">
        <f t="array" ref="M12">IF(ISBLANK(C12),"",XLOOKUP(A12,'Crop Chart'!$A$5:$A$201,'Crop Chart'!$E$5:$E$201,0))</f>
        <v/>
      </c>
      <c r="N12" s="510" t="str">
        <f t="shared" si="1"/>
        <v/>
      </c>
      <c r="O12" s="506" t="str">
        <f t="array" ref="O12">IF(ISBLANK(C12),"",XLOOKUP(A12,'Crop Chart'!$A$5:$A$201,'Crop Chart'!$S$5:$S$201,0))</f>
        <v/>
      </c>
      <c r="P12" s="507" t="str">
        <f t="shared" si="2"/>
        <v/>
      </c>
      <c r="Q12" s="511" t="str">
        <f t="shared" si="6"/>
        <v/>
      </c>
      <c r="R12" s="523" t="str">
        <f t="array" ref="R12">IF(I12="TR",XLOOKUP(A12,'Crop Chart'!$A$5:$A$201,'Crop Chart'!$I$5:$I$201,FALSE),"")</f>
        <v/>
      </c>
      <c r="S12" s="512" t="str">
        <f t="array" ref="S12">IF(I12="TR",G12*'Crop Chart'!$H$2*12*L12/M12/T12*XLOOKUP(A12,'Crop Chart'!$A$5:$A$178,'Crop Chart'!$T$5:$T$178),"")</f>
        <v/>
      </c>
      <c r="T12" s="523" t="str">
        <f t="array" ref="T12">IF(ISBLANK(C12),"",XLOOKUP(A12,'Crop Chart'!$A$5:$A$201,'Crop Chart'!$P$5:$P$201,FALSE))</f>
        <v/>
      </c>
      <c r="U12" s="525" t="str">
        <f t="array" ref="U12">IF(ISBLANK(C12),"",XLOOKUP(A12,'Crop Chart'!$A$5:$A$201,'Crop Chart'!$Q$5:$Q$201,0))</f>
        <v/>
      </c>
      <c r="V12" s="507" t="str">
        <f t="array" ref="V12">IF(I12="DS",XLOOKUP(A12,'Crop Chart'!$A$6:$A$201,'Crop Chart'!$AH$6:$AH$201,0),"")</f>
        <v/>
      </c>
      <c r="W12" s="507" t="str">
        <f t="array" ref="W12">IF(I12="DS",XLOOKUP(A12,'Crop Chart'!$A$6:$A$201,'Crop Chart'!$AI$6:$AI$201,0),"")</f>
        <v/>
      </c>
      <c r="X12" s="526" t="str">
        <f t="array" ref="X12">IFS(ISTEXT(P12),"",XLOOKUP(A12,'Crop Chart'!$A$5:$A$201,'Crop Chart'!$R$5:$R$201,0)=0,"",XLOOKUP(A12,'Crop Chart'!$A$5:$A$201,'Crop Chart'!$R$5:$R$201,0)&gt;0,XLOOKUP(A12,'Crop Chart'!$A$5:$A$201,'Crop Chart'!$R$5:$R$201,0)+P12)</f>
        <v/>
      </c>
      <c r="Y12" s="523" t="str">
        <f t="array" ref="Y12">IF(ISTEXT(X12),"",XLOOKUP(A12,'Crop Chart'!$A$5:$A$201,'Crop Chart'!$S$5:$S$201,0))</f>
        <v/>
      </c>
      <c r="Z12" s="513" t="str">
        <f t="shared" si="3"/>
        <v/>
      </c>
      <c r="AA12" s="523" t="str">
        <f t="array" ref="AA12">IF(ISBLANK(C12),"",XLOOKUP(A12,'Crop Chart'!$A$5:$A$201,'Crop Chart'!$F$5:$F$201,0))</f>
        <v/>
      </c>
      <c r="AB12" s="523" t="str">
        <f t="array" ref="AB12">IF(ISBLANK(C12),"",XLOOKUP(A12,'Crop Chart'!$A$5:$A$201,'Crop Chart'!$G$5:$G$201,FALSE))</f>
        <v/>
      </c>
      <c r="AC12" s="526" t="str">
        <f t="shared" si="7"/>
        <v/>
      </c>
      <c r="AD12" s="526" t="str">
        <f t="shared" si="4"/>
        <v/>
      </c>
      <c r="AE12" s="527" t="str">
        <f t="array" ref="AE12">IF(ISBLANK(C12),"",XLOOKUP(C12,'Codified Game Plan'!$M$3:$M$477,'Codified Game Plan'!$J$3:$J$477,0))</f>
        <v/>
      </c>
      <c r="AF12" s="528" t="str">
        <f t="array" ref="AF12">IF(ISBLANK(C12),"",XLOOKUP(A12,'Crop Chart'!$A$5:$A$201,'Crop Chart'!$L$5:$L$201,FALSE))</f>
        <v/>
      </c>
      <c r="AG12" s="529"/>
      <c r="AH12" s="530"/>
      <c r="AI12" s="530" t="str">
        <f t="array" ref="AI12">IF(ISBLANK(C12),"",XLOOKUP(A12,'Crop Chart'!$A$5:$A$201,'Crop Chart'!$AN$5:$AN$201,FALSE))</f>
        <v/>
      </c>
      <c r="AJ12" s="531" t="str">
        <f t="array" ref="AJ12">IF((AI12=""),"",J12+XLOOKUP(A12,'Crop Chart'!$A$5:$A$201,'Crop Chart'!$AO$5:$AO$201,FALSE))</f>
        <v/>
      </c>
      <c r="AK12" s="530" t="str">
        <f t="array" ref="AK12">IF(ISBLANK(C12),"",XLOOKUP(A12,'Crop Chart'!$A$5:$A$201,'Crop Chart'!$AP$5:$AP$201,FALSE))</f>
        <v/>
      </c>
      <c r="AL12" s="531" t="str">
        <f t="array" ref="AL12">IF((AK12=""),"",J12+XLOOKUP(A12,'Crop Chart'!$A$5:$A$201,'Crop Chart'!$AQ$5:$AQ$201,FALSE))</f>
        <v/>
      </c>
      <c r="AM12" s="530" t="str">
        <f t="array" ref="AM12">IF(ISBLANK(C12),"",XLOOKUP(A12,'Crop Chart'!$A$5:$A$201,'Crop Chart'!$AR$5:$AR$201,FALSE))</f>
        <v/>
      </c>
      <c r="AN12" s="531" t="str">
        <f t="array" ref="AN12">IF((AM12=""),"",J12+XLOOKUP(A12,'Crop Chart'!$A$5:$A$201,'Crop Chart'!$AS$5:$AS$201,FALSE))</f>
        <v/>
      </c>
      <c r="AO12" s="530" t="str">
        <f t="array" ref="AO12">IF(ISBLANK(C12),"",XLOOKUP(A12,'Crop Chart'!$A$5:$A$201,'Crop Chart'!$AT$5:$AT$201,FALSE))</f>
        <v/>
      </c>
      <c r="AP12" s="531" t="str">
        <f t="array" ref="AP12">IF((AO12=""),"",J12+XLOOKUP(A12,'Crop Chart'!$A$5:$A$201,'Crop Chart'!$AU$5:$AU$201,FALSE))</f>
        <v/>
      </c>
      <c r="AQ12" s="530" t="str">
        <f t="array" ref="AQ12">IF(ISBLANK(C12),"",XLOOKUP(A12,'Crop Chart'!$A$5:$A$201,'Crop Chart'!$AV$5:$AV$201,FALSE))</f>
        <v/>
      </c>
      <c r="AR12" s="531" t="str">
        <f t="array" ref="AR12">IF((AQ12=""),"",J12+XLOOKUP(A12,'Crop Chart'!$A$5:$A$201,'Crop Chart'!$AW$5:$AW$201,FALSE))</f>
        <v/>
      </c>
      <c r="AS12" s="530" t="str">
        <f t="array" ref="AS12">IF(ISBLANK(C12),"",XLOOKUP(A12,'Crop Chart'!$A$5:$A$201,'Crop Chart'!$AX$5:$AX$201,FALSE))</f>
        <v/>
      </c>
      <c r="AT12" s="531" t="str">
        <f t="array" ref="AT12">IF((AS12=""),"",J12+XLOOKUP(A12,'Crop Chart'!$A$5:$A$201,'Crop Chart'!$AY$5:$AY$201,FALSE))</f>
        <v/>
      </c>
      <c r="AU12" s="530" t="str">
        <f t="array" ref="AU12">IF(ISBLANK(C12),"",XLOOKUP(A12,'Crop Chart'!$A$5:$A$201,'Crop Chart'!$AZ$5:$AZ$201,FALSE))</f>
        <v/>
      </c>
      <c r="AV12" s="531" t="str">
        <f t="array" ref="AV12">IF((AU12=""),"",J12+XLOOKUP(A12,'Crop Chart'!$A$5:$A$201,'Crop Chart'!$BA$5:$BA$201,FALSE))</f>
        <v/>
      </c>
      <c r="AW12" s="530" t="str">
        <f t="array" ref="AW12">IF(ISBLANK(C12),"",XLOOKUP(A12,'Crop Chart'!$A$5:$A$201,'Crop Chart'!$BB$5:$BB$201,FALSE))</f>
        <v/>
      </c>
      <c r="AX12" s="532" t="str">
        <f t="array" ref="AX12">IF((AW12=""),"",J12+XLOOKUP(A12,'Crop Chart'!$A$5:$A$201,'Crop Chart'!$BC$5:$BC$201,FALSE))</f>
        <v/>
      </c>
    </row>
    <row r="13" hidden="1">
      <c r="A13" s="520" t="str">
        <f t="array" ref="A13">IF(ISBLANK(C13)," ",XLOOKUP(C13,'Codified Game Plan'!$M$3:$M$477,'Codified Game Plan'!$A$3:$A$477))</f>
        <v> </v>
      </c>
      <c r="B13" s="503" t="str">
        <f t="array" ref="B13">IF(ISBLANK(C13),"",XLOOKUP(C13,'Codified Game Plan'!$M$3:$M$477,'Codified Game Plan'!$B$3:$B$477))</f>
        <v/>
      </c>
      <c r="C13" s="521"/>
      <c r="D13" s="521" t="str">
        <f t="array" ref="D13">IF(ISBLANK(C13)," ",XLOOKUP(C13,'Codified Game Plan'!$M$3:$M$477,'Codified Game Plan'!$C$3:$C$477))</f>
        <v> </v>
      </c>
      <c r="E13" s="522" t="str">
        <f t="array" ref="E13">IF(ISBLANK(C13),"",XLOOKUP(C13,'Codified Game Plan'!$M$3:$M$477,'Codified Game Plan'!$D$3:$D$477,0))</f>
        <v/>
      </c>
      <c r="F13" s="522" t="str">
        <f t="array" ref="F13">IF(ISBLANK(C13),"",XLOOKUP(C13,'Codified Game Plan'!$M$3:$M$477,'Codified Game Plan'!$E$3:$E$477,0))</f>
        <v/>
      </c>
      <c r="G13" s="523" t="str">
        <f t="array" ref="G13">IF(ISBLANK(C13)," ",XLOOKUP(C13,'Codified Game Plan'!$M$3:$M$477,'Codified Game Plan'!$F$3:$F$477))</f>
        <v> </v>
      </c>
      <c r="H13" s="507" t="str">
        <f t="array" ref="H13">IF(ISBLANK(C13)," ",XLOOKUP(C13,'Codified Game Plan'!$M$3:$M$477,'Codified Game Plan'!$G$3:$G$477))</f>
        <v> </v>
      </c>
      <c r="I13" s="523" t="str">
        <f t="array" ref="I13">IF(ISBLANK(C13),"",XLOOKUP(A13,'Crop Chart'!$A$5:$A$201,'Crop Chart'!$B$5:$B$201,0))</f>
        <v/>
      </c>
      <c r="J13" s="507" t="str">
        <f>H13</f>
        <v> </v>
      </c>
      <c r="K13" s="534" t="s">
        <v>646</v>
      </c>
      <c r="L13" s="523" t="str">
        <f t="array" ref="L13">IF(ISBLANK(C13),"",XLOOKUP(A13,'Crop Chart'!$A$5:$A$201,'Crop Chart'!$C$5:$C$201,0))</f>
        <v/>
      </c>
      <c r="M13" s="506" t="str">
        <f t="array" ref="M13">IF(ISBLANK(C13),"",XLOOKUP(A13,'Crop Chart'!$A$5:$A$201,'Crop Chart'!$E$5:$E$201,0))</f>
        <v/>
      </c>
      <c r="N13" s="535" t="str">
        <f t="shared" si="1"/>
        <v/>
      </c>
      <c r="O13" s="515" t="str">
        <f t="array" ref="O13">IF(ISBLANK(C13),"",XLOOKUP(A13,'Crop Chart'!$A$5:$A$201,'Crop Chart'!$S$5:$S$201,0))</f>
        <v/>
      </c>
      <c r="P13" s="507" t="str">
        <f t="shared" si="2"/>
        <v/>
      </c>
      <c r="Q13" s="524"/>
      <c r="R13" s="523" t="str">
        <f t="array" ref="R13">IF(I13="TR",XLOOKUP(A13,'Crop Chart'!$A$5:$A$201,'Crop Chart'!$I$5:$I$201,FALSE),"")</f>
        <v/>
      </c>
      <c r="S13" s="512" t="str">
        <f t="array" ref="S13">IF(I13="TR",G13*'Crop Chart'!$H$2*12*L13/M13/T13*XLOOKUP(A13,'Crop Chart'!$A$5:$A$203,'Crop Chart'!$T$5:$T$203),"")</f>
        <v/>
      </c>
      <c r="T13" s="523" t="str">
        <f t="array" ref="T13">IF(ISBLANK(C13),"",XLOOKUP(A13,'Crop Chart'!$A$5:$A$201,'Crop Chart'!$P$5:$P$201,FALSE))</f>
        <v/>
      </c>
      <c r="U13" s="525" t="str">
        <f t="array" ref="U13">IF(ISBLANK(C13),"",XLOOKUP(A13,'Crop Chart'!$A$5:$A$201,'Crop Chart'!$Q$5:$Q$201,0))</f>
        <v/>
      </c>
      <c r="V13" s="507" t="str">
        <f t="array" ref="V13">IF(I13="DS",XLOOKUP(A13,'Crop Chart'!$A$6:$A$201,'Crop Chart'!$AH$6:$AH$201,0),"")</f>
        <v/>
      </c>
      <c r="W13" s="507" t="str">
        <f t="array" ref="W13">IF(I13="DS",XLOOKUP(A13,'Crop Chart'!$A$6:$A$201,'Crop Chart'!$AI$6:$AI$201,0),"")</f>
        <v/>
      </c>
      <c r="X13" s="526" t="str">
        <f t="array" ref="X13">IFS(ISTEXT(P13),"",XLOOKUP(A13,'Crop Chart'!$A$5:$A$201,'Crop Chart'!$R$5:$R$201,0)=0,"",XLOOKUP(A13,'Crop Chart'!$A$5:$A$201,'Crop Chart'!$R$5:$R$201,0)&gt;0,XLOOKUP(A13,'Crop Chart'!$A$5:$A$201,'Crop Chart'!$R$5:$R$201,0)+P13)</f>
        <v/>
      </c>
      <c r="Y13" s="523" t="str">
        <f t="array" ref="Y13">IF(ISTEXT(X13),"",XLOOKUP(A13,'Crop Chart'!$A$5:$A$201,'Crop Chart'!$S$5:$S$201,0))</f>
        <v/>
      </c>
      <c r="Z13" s="513" t="str">
        <f t="shared" si="3"/>
        <v/>
      </c>
      <c r="AA13" s="523" t="str">
        <f t="array" ref="AA13">IF(ISBLANK(C13),"",XLOOKUP(A13,'Crop Chart'!$A$5:$A$201,'Crop Chart'!$F$5:$F$201,0))</f>
        <v/>
      </c>
      <c r="AB13" s="523" t="str">
        <f t="array" ref="AB13">IF(ISBLANK(C13),"",XLOOKUP(A13,'Crop Chart'!$A$5:$A$201,'Crop Chart'!$G$5:$G$201,FALSE))</f>
        <v/>
      </c>
      <c r="AC13" s="526" t="str">
        <f>IF(ISNUMBER(AB13),H13+AA13-R13,"")</f>
        <v/>
      </c>
      <c r="AD13" s="526" t="str">
        <f t="shared" si="4"/>
        <v/>
      </c>
      <c r="AE13" s="527" t="str">
        <f t="array" ref="AE13">IF(ISBLANK(C13),"",XLOOKUP(C13,'Codified Game Plan'!$M$3:$M$477,'Codified Game Plan'!$J$3:$J$477,0))</f>
        <v/>
      </c>
      <c r="AF13" s="528" t="str">
        <f t="array" ref="AF13">IF(ISBLANK(C13),"",XLOOKUP(A13,'Crop Chart'!$A$5:$A$201,'Crop Chart'!$L$5:$L$201,FALSE))</f>
        <v/>
      </c>
      <c r="AG13" s="529"/>
      <c r="AH13" s="530"/>
      <c r="AI13" s="530" t="str">
        <f t="array" ref="AI13">IF(ISBLANK(C13),"",XLOOKUP(A13,'Crop Chart'!$A$5:$A$201,'Crop Chart'!$AN$5:$AN$201,FALSE))</f>
        <v/>
      </c>
      <c r="AJ13" s="531" t="str">
        <f t="array" ref="AJ13">IF((AI13=""),"",J13+XLOOKUP(A13,'Crop Chart'!$A$5:$A$201,'Crop Chart'!$AO$5:$AO$201,FALSE))</f>
        <v/>
      </c>
      <c r="AK13" s="530" t="str">
        <f t="array" ref="AK13">IF(ISBLANK(C13),"",XLOOKUP(A13,'Crop Chart'!$A$5:$A$201,'Crop Chart'!$AP$5:$AP$201,FALSE))</f>
        <v/>
      </c>
      <c r="AL13" s="531" t="str">
        <f t="array" ref="AL13">IF((AK13=""),"",J13+XLOOKUP(A13,'Crop Chart'!$A$5:$A$201,'Crop Chart'!$AQ$5:$AQ$201,FALSE))</f>
        <v/>
      </c>
      <c r="AM13" s="530" t="str">
        <f t="array" ref="AM13">IF(ISBLANK(C13),"",XLOOKUP(A13,'Crop Chart'!$A$5:$A$201,'Crop Chart'!$AR$5:$AR$201,FALSE))</f>
        <v/>
      </c>
      <c r="AN13" s="531" t="str">
        <f t="array" ref="AN13">IF((AM13=""),"",J13+XLOOKUP(A13,'Crop Chart'!$A$5:$A$201,'Crop Chart'!$AS$5:$AS$201,FALSE))</f>
        <v/>
      </c>
      <c r="AO13" s="530" t="str">
        <f t="array" ref="AO13">IF(ISBLANK(C13),"",XLOOKUP(A13,'Crop Chart'!$A$5:$A$201,'Crop Chart'!$AT$5:$AT$201,FALSE))</f>
        <v/>
      </c>
      <c r="AP13" s="531" t="str">
        <f t="array" ref="AP13">IF((AO13=""),"",J13+XLOOKUP(A13,'Crop Chart'!$A$5:$A$201,'Crop Chart'!$AU$5:$AU$201,FALSE))</f>
        <v/>
      </c>
      <c r="AQ13" s="530" t="str">
        <f t="array" ref="AQ13">IF(ISBLANK(C13),"",XLOOKUP(A13,'Crop Chart'!$A$5:$A$201,'Crop Chart'!$AV$5:$AV$201,FALSE))</f>
        <v/>
      </c>
      <c r="AR13" s="531" t="str">
        <f t="array" ref="AR13">IF((AQ13=""),"",J13+XLOOKUP(A13,'Crop Chart'!$A$5:$A$201,'Crop Chart'!$AW$5:$AW$201,FALSE))</f>
        <v/>
      </c>
      <c r="AS13" s="530" t="str">
        <f t="array" ref="AS13">IF(ISBLANK(C13),"",XLOOKUP(A13,'Crop Chart'!$A$5:$A$201,'Crop Chart'!$AX$5:$AX$201,FALSE))</f>
        <v/>
      </c>
      <c r="AT13" s="531" t="str">
        <f t="array" ref="AT13">IF((AS13=""),"",J13+XLOOKUP(A13,'Crop Chart'!$A$5:$A$201,'Crop Chart'!$AY$5:$AY$201,FALSE))</f>
        <v/>
      </c>
      <c r="AU13" s="530" t="str">
        <f t="array" ref="AU13">IF(ISBLANK(C13),"",XLOOKUP(A13,'Crop Chart'!$A$5:$A$201,'Crop Chart'!$AZ$5:$AZ$201,FALSE))</f>
        <v/>
      </c>
      <c r="AV13" s="531" t="str">
        <f t="array" ref="AV13">IF((AU13=""),"",J13+XLOOKUP(A13,'Crop Chart'!$A$5:$A$201,'Crop Chart'!$BA$5:$BA$201,FALSE))</f>
        <v/>
      </c>
      <c r="AW13" s="530" t="str">
        <f t="array" ref="AW13">IF(ISBLANK(C13),"",XLOOKUP(A13,'Crop Chart'!$A$5:$A$201,'Crop Chart'!$BB$5:$BB$201,FALSE))</f>
        <v/>
      </c>
      <c r="AX13" s="532" t="str">
        <f t="array" ref="AX13">IF((AW13=""),"",J13+XLOOKUP(A13,'Crop Chart'!$A$5:$A$201,'Crop Chart'!$BC$5:$BC$201,FALSE))</f>
        <v/>
      </c>
    </row>
    <row r="14" hidden="1">
      <c r="A14" s="533" t="str">
        <f t="array" ref="A14">IF(ISBLANK(C14)," ",XLOOKUP(C14,'Codified Game Plan'!$M$3:$M$477,'Codified Game Plan'!$A$3:$A$477))</f>
        <v> </v>
      </c>
      <c r="B14" s="503" t="str">
        <f t="array" ref="B14">IF(ISBLANK(C14),"",XLOOKUP(C14,'Codified Game Plan'!$M$3:$M$477,'Codified Game Plan'!$B$3:$B$477))</f>
        <v/>
      </c>
      <c r="C14" s="521"/>
      <c r="D14" s="521" t="str">
        <f t="array" ref="D14">IF(ISBLANK(C14)," ",XLOOKUP(C14,'Codified Game Plan'!$M$3:$M$477,'Codified Game Plan'!$C$3:$C$477))</f>
        <v> </v>
      </c>
      <c r="E14" s="522" t="str">
        <f t="array" ref="E14">IF(ISBLANK(C14),"",XLOOKUP(C14,'Codified Game Plan'!$M$3:$M$477,'Codified Game Plan'!$D$3:$D$477,0))</f>
        <v/>
      </c>
      <c r="F14" s="522" t="str">
        <f t="array" ref="F14">IF(ISBLANK(C14),"",XLOOKUP(C14,'Codified Game Plan'!$M$3:$M$477,'Codified Game Plan'!$E$3:$E$477,0))</f>
        <v/>
      </c>
      <c r="G14" s="523" t="str">
        <f t="array" ref="G14">IF(ISBLANK(C14)," ",XLOOKUP(C14,'Codified Game Plan'!$M$3:$M$477,'Codified Game Plan'!$F$3:$F$477))</f>
        <v> </v>
      </c>
      <c r="H14" s="507" t="str">
        <f t="array" ref="H14">IF(ISBLANK(C14)," ",XLOOKUP(C14,'Codified Game Plan'!$M$3:$M$477,'Codified Game Plan'!$G$3:$G$477))</f>
        <v> </v>
      </c>
      <c r="I14" s="523" t="str">
        <f t="array" ref="I14">IF(ISBLANK(C14),"",XLOOKUP(A14,'Crop Chart'!$A$5:$A$201,'Crop Chart'!$B$5:$B$201,0))</f>
        <v/>
      </c>
      <c r="J14" s="507">
        <f t="shared" ref="J14:J21" si="8">IF(I14="DS",H14,(Q14+R14))</f>
        <v>0</v>
      </c>
      <c r="K14" s="511"/>
      <c r="L14" s="523" t="str">
        <f t="array" ref="L14">IF(ISBLANK(C14),"",XLOOKUP(A14,'Crop Chart'!$A$5:$A$201,'Crop Chart'!$C$5:$C$201,0))</f>
        <v/>
      </c>
      <c r="M14" s="506" t="str">
        <f t="array" ref="M14">IF(ISBLANK(C14),"",XLOOKUP(A14,'Crop Chart'!$A$5:$A$201,'Crop Chart'!$E$5:$E$201,0))</f>
        <v/>
      </c>
      <c r="N14" s="510" t="str">
        <f t="shared" si="1"/>
        <v/>
      </c>
      <c r="O14" s="506" t="str">
        <f t="array" ref="O14">IF(ISBLANK(C14),"",XLOOKUP(A14,'Crop Chart'!$A$5:$A$201,'Crop Chart'!$S$5:$S$201,0))</f>
        <v/>
      </c>
      <c r="P14" s="507" t="str">
        <f t="shared" si="2"/>
        <v/>
      </c>
      <c r="Q14" s="511" t="str">
        <f t="shared" ref="Q14:Q21" si="9">P14</f>
        <v/>
      </c>
      <c r="R14" s="523" t="str">
        <f t="array" ref="R14">IF(I14="TR",XLOOKUP(A14,'Crop Chart'!$A$5:$A$201,'Crop Chart'!$I$5:$I$201,FALSE),"")</f>
        <v/>
      </c>
      <c r="S14" s="512" t="str">
        <f t="array" ref="S14">IF(I14="TR",G14*'Crop Chart'!$H$2*12*L14/M14/T14*XLOOKUP(A14,'Crop Chart'!$A$5:$A$178,'Crop Chart'!$T$5:$T$178),"")</f>
        <v/>
      </c>
      <c r="T14" s="523" t="str">
        <f t="array" ref="T14">IF(ISBLANK(C14),"",XLOOKUP(A14,'Crop Chart'!$A$5:$A$201,'Crop Chart'!$P$5:$P$201,FALSE))</f>
        <v/>
      </c>
      <c r="U14" s="525" t="str">
        <f t="array" ref="U14">IF(ISBLANK(C14),"",XLOOKUP(A14,'Crop Chart'!$A$5:$A$201,'Crop Chart'!$Q$5:$Q$201,0))</f>
        <v/>
      </c>
      <c r="V14" s="507" t="str">
        <f t="array" ref="V14">IF(I14="DS",XLOOKUP(A14,'Crop Chart'!$A$6:$A$201,'Crop Chart'!$AH$6:$AH$201,0),"")</f>
        <v/>
      </c>
      <c r="W14" s="507" t="str">
        <f t="array" ref="W14">IF(I14="DS",XLOOKUP(A14,'Crop Chart'!$A$6:$A$201,'Crop Chart'!$AI$6:$AI$201,0),"")</f>
        <v/>
      </c>
      <c r="X14" s="526" t="str">
        <f t="array" ref="X14">IFS(ISTEXT(P14),"",XLOOKUP(A14,'Crop Chart'!$A$5:$A$201,'Crop Chart'!$R$5:$R$201,0)=0,"",XLOOKUP(A14,'Crop Chart'!$A$5:$A$201,'Crop Chart'!$R$5:$R$201,0)&gt;0,XLOOKUP(A14,'Crop Chart'!$A$5:$A$201,'Crop Chart'!$R$5:$R$201,0)+P14)</f>
        <v/>
      </c>
      <c r="Y14" s="523" t="str">
        <f t="array" ref="Y14">IF(ISTEXT(X14),"",XLOOKUP(A14,'Crop Chart'!$A$5:$A$201,'Crop Chart'!$S$5:$S$201,0))</f>
        <v/>
      </c>
      <c r="Z14" s="513" t="str">
        <f t="shared" si="3"/>
        <v/>
      </c>
      <c r="AA14" s="523" t="str">
        <f t="array" ref="AA14">IF(ISBLANK(C14),"",XLOOKUP(A14,'Crop Chart'!$A$5:$A$201,'Crop Chart'!$F$5:$F$201,0))</f>
        <v/>
      </c>
      <c r="AB14" s="523" t="str">
        <f t="array" ref="AB14">IF(ISBLANK(C14),"",XLOOKUP(A14,'Crop Chart'!$A$5:$A$201,'Crop Chart'!$G$5:$G$201,FALSE))</f>
        <v/>
      </c>
      <c r="AC14" s="526" t="str">
        <f t="shared" ref="AC14:AC15" si="10">IF(ISNUMBER(AB14),J14+AA14-R14,"")</f>
        <v/>
      </c>
      <c r="AD14" s="526" t="str">
        <f t="shared" si="4"/>
        <v/>
      </c>
      <c r="AE14" s="527" t="str">
        <f t="array" ref="AE14">IF(ISBLANK(C14),"",XLOOKUP(C14,'Codified Game Plan'!$M$3:$M$477,'Codified Game Plan'!$J$3:$J$477,0))</f>
        <v/>
      </c>
      <c r="AF14" s="528" t="str">
        <f t="array" ref="AF14">IF(ISBLANK(C14),"",XLOOKUP(A14,'Crop Chart'!$A$5:$A$201,'Crop Chart'!$L$5:$L$201,FALSE))</f>
        <v/>
      </c>
      <c r="AG14" s="529"/>
      <c r="AH14" s="530"/>
      <c r="AI14" s="530" t="str">
        <f t="array" ref="AI14">IF(ISBLANK(C14),"",XLOOKUP(A14,'Crop Chart'!$A$5:$A$201,'Crop Chart'!$AN$5:$AN$201,FALSE))</f>
        <v/>
      </c>
      <c r="AJ14" s="531" t="str">
        <f t="array" ref="AJ14">IF((AI14=""),"",J14+XLOOKUP(A14,'Crop Chart'!$A$5:$A$201,'Crop Chart'!$AO$5:$AO$201,FALSE))</f>
        <v/>
      </c>
      <c r="AK14" s="530" t="str">
        <f t="array" ref="AK14">IF(ISBLANK(C14),"",XLOOKUP(A14,'Crop Chart'!$A$5:$A$201,'Crop Chart'!$AP$5:$AP$201,FALSE))</f>
        <v/>
      </c>
      <c r="AL14" s="531" t="str">
        <f t="array" ref="AL14">IF((AK14=""),"",J14+XLOOKUP(A14,'Crop Chart'!$A$5:$A$201,'Crop Chart'!$AQ$5:$AQ$201,FALSE))</f>
        <v/>
      </c>
      <c r="AM14" s="530" t="str">
        <f t="array" ref="AM14">IF(ISBLANK(C14),"",XLOOKUP(A14,'Crop Chart'!$A$5:$A$201,'Crop Chart'!$AR$5:$AR$201,FALSE))</f>
        <v/>
      </c>
      <c r="AN14" s="531" t="str">
        <f t="array" ref="AN14">IF((AM14=""),"",J14+XLOOKUP(A14,'Crop Chart'!$A$5:$A$201,'Crop Chart'!$AS$5:$AS$201,FALSE))</f>
        <v/>
      </c>
      <c r="AO14" s="530" t="str">
        <f t="array" ref="AO14">IF(ISBLANK(C14),"",XLOOKUP(A14,'Crop Chart'!$A$5:$A$201,'Crop Chart'!$AT$5:$AT$201,FALSE))</f>
        <v/>
      </c>
      <c r="AP14" s="531" t="str">
        <f t="array" ref="AP14">IF((AO14=""),"",J14+XLOOKUP(A14,'Crop Chart'!$A$5:$A$201,'Crop Chart'!$AU$5:$AU$201,FALSE))</f>
        <v/>
      </c>
      <c r="AQ14" s="530" t="str">
        <f t="array" ref="AQ14">IF(ISBLANK(C14),"",XLOOKUP(A14,'Crop Chart'!$A$5:$A$201,'Crop Chart'!$AV$5:$AV$201,FALSE))</f>
        <v/>
      </c>
      <c r="AR14" s="531" t="str">
        <f t="array" ref="AR14">IF((AQ14=""),"",J14+XLOOKUP(A14,'Crop Chart'!$A$5:$A$201,'Crop Chart'!$AW$5:$AW$201,FALSE))</f>
        <v/>
      </c>
      <c r="AS14" s="530" t="str">
        <f t="array" ref="AS14">IF(ISBLANK(C14),"",XLOOKUP(A14,'Crop Chart'!$A$5:$A$201,'Crop Chart'!$AX$5:$AX$201,FALSE))</f>
        <v/>
      </c>
      <c r="AT14" s="531" t="str">
        <f t="array" ref="AT14">IF((AS14=""),"",J14+XLOOKUP(A14,'Crop Chart'!$A$5:$A$201,'Crop Chart'!$AY$5:$AY$201,FALSE))</f>
        <v/>
      </c>
      <c r="AU14" s="530" t="str">
        <f t="array" ref="AU14">IF(ISBLANK(C14),"",XLOOKUP(A14,'Crop Chart'!$A$5:$A$201,'Crop Chart'!$AZ$5:$AZ$201,FALSE))</f>
        <v/>
      </c>
      <c r="AV14" s="531" t="str">
        <f t="array" ref="AV14">IF((AU14=""),"",J14+XLOOKUP(A14,'Crop Chart'!$A$5:$A$201,'Crop Chart'!$BA$5:$BA$201,FALSE))</f>
        <v/>
      </c>
      <c r="AW14" s="530" t="str">
        <f t="array" ref="AW14">IF(ISBLANK(C14),"",XLOOKUP(A14,'Crop Chart'!$A$5:$A$201,'Crop Chart'!$BB$5:$BB$201,FALSE))</f>
        <v/>
      </c>
      <c r="AX14" s="532" t="str">
        <f t="array" ref="AX14">IF((AW14=""),"",J14+XLOOKUP(A14,'Crop Chart'!$A$5:$A$201,'Crop Chart'!$BC$5:$BC$201,FALSE))</f>
        <v/>
      </c>
    </row>
    <row r="15" hidden="1">
      <c r="A15" s="533" t="str">
        <f t="array" ref="A15">IF(ISBLANK(C15)," ",XLOOKUP(C15,'Codified Game Plan'!$M$3:$M$477,'Codified Game Plan'!$A$3:$A$477))</f>
        <v> </v>
      </c>
      <c r="B15" s="503" t="str">
        <f t="array" ref="B15">IF(ISBLANK(C15),"",XLOOKUP(C15,'Codified Game Plan'!$M$3:$M$477,'Codified Game Plan'!$B$3:$B$477))</f>
        <v/>
      </c>
      <c r="C15" s="521"/>
      <c r="D15" s="521" t="str">
        <f t="array" ref="D15">IF(ISBLANK(C15)," ",XLOOKUP(C15,'Codified Game Plan'!$M$3:$M$477,'Codified Game Plan'!$C$3:$C$477))</f>
        <v> </v>
      </c>
      <c r="E15" s="522" t="str">
        <f t="array" ref="E15">IF(ISBLANK(C15),"",XLOOKUP(C15,'Codified Game Plan'!$M$3:$M$477,'Codified Game Plan'!$D$3:$D$477,0))</f>
        <v/>
      </c>
      <c r="F15" s="522" t="str">
        <f t="array" ref="F15">IF(ISBLANK(C15),"",XLOOKUP(C15,'Codified Game Plan'!$M$3:$M$477,'Codified Game Plan'!$E$3:$E$477,0))</f>
        <v/>
      </c>
      <c r="G15" s="523" t="str">
        <f t="array" ref="G15">IF(ISBLANK(C15)," ",XLOOKUP(C15,'Codified Game Plan'!$M$3:$M$477,'Codified Game Plan'!$F$3:$F$477))</f>
        <v> </v>
      </c>
      <c r="H15" s="507" t="str">
        <f t="array" ref="H15">IF(ISBLANK(C15)," ",XLOOKUP(C15,'Codified Game Plan'!$M$3:$M$477,'Codified Game Plan'!$G$3:$G$477))</f>
        <v> </v>
      </c>
      <c r="I15" s="523" t="str">
        <f t="array" ref="I15">IF(ISBLANK(C15),"",XLOOKUP(A15,'Crop Chart'!$A$5:$A$201,'Crop Chart'!$B$5:$B$201,0))</f>
        <v/>
      </c>
      <c r="J15" s="507">
        <f t="shared" si="8"/>
        <v>0</v>
      </c>
      <c r="K15" s="511"/>
      <c r="L15" s="523" t="str">
        <f t="array" ref="L15">IF(ISBLANK(C15),"",XLOOKUP(A15,'Crop Chart'!$A$5:$A$201,'Crop Chart'!$C$5:$C$201,0))</f>
        <v/>
      </c>
      <c r="M15" s="506" t="str">
        <f t="array" ref="M15">IF(ISBLANK(C15),"",XLOOKUP(A15,'Crop Chart'!$A$5:$A$201,'Crop Chart'!$E$5:$E$201,0))</f>
        <v/>
      </c>
      <c r="N15" s="510" t="str">
        <f t="shared" si="1"/>
        <v/>
      </c>
      <c r="O15" s="506" t="str">
        <f t="array" ref="O15">IF(ISBLANK(C15),"",XLOOKUP(A15,'Crop Chart'!$A$5:$A$201,'Crop Chart'!$S$5:$S$201,0))</f>
        <v/>
      </c>
      <c r="P15" s="507" t="str">
        <f t="shared" si="2"/>
        <v/>
      </c>
      <c r="Q15" s="511" t="str">
        <f t="shared" si="9"/>
        <v/>
      </c>
      <c r="R15" s="523" t="str">
        <f t="array" ref="R15">IF(I15="TR",XLOOKUP(A15,'Crop Chart'!$A$5:$A$201,'Crop Chart'!$I$5:$I$201,FALSE),"")</f>
        <v/>
      </c>
      <c r="S15" s="512" t="str">
        <f t="array" ref="S15">IF(I15="TR",G15*'Crop Chart'!$H$2*12*L15/M15/T15*XLOOKUP(A15,'Crop Chart'!$A$5:$A$178,'Crop Chart'!$T$5:$T$178),"")</f>
        <v/>
      </c>
      <c r="T15" s="523" t="str">
        <f t="array" ref="T15">IF(ISBLANK(C15),"",XLOOKUP(A15,'Crop Chart'!$A$5:$A$201,'Crop Chart'!$P$5:$P$201,FALSE))</f>
        <v/>
      </c>
      <c r="U15" s="525" t="str">
        <f t="array" ref="U15">IF(ISBLANK(C15),"",XLOOKUP(A15,'Crop Chart'!$A$5:$A$201,'Crop Chart'!$Q$5:$Q$201,0))</f>
        <v/>
      </c>
      <c r="V15" s="507" t="str">
        <f t="array" ref="V15">IF(I15="DS",XLOOKUP(A15,'Crop Chart'!$A$6:$A$201,'Crop Chart'!$AH$6:$AH$201,0),"")</f>
        <v/>
      </c>
      <c r="W15" s="507" t="str">
        <f t="array" ref="W15">IF(I15="DS",XLOOKUP(A15,'Crop Chart'!$A$6:$A$201,'Crop Chart'!$AI$6:$AI$201,0),"")</f>
        <v/>
      </c>
      <c r="X15" s="526" t="str">
        <f t="array" ref="X15">IFS(ISTEXT(P15),"",XLOOKUP(A15,'Crop Chart'!$A$5:$A$201,'Crop Chart'!$R$5:$R$201,0)=0,"",XLOOKUP(A15,'Crop Chart'!$A$5:$A$201,'Crop Chart'!$R$5:$R$201,0)&gt;0,XLOOKUP(A15,'Crop Chart'!$A$5:$A$201,'Crop Chart'!$R$5:$R$201,0)+P15)</f>
        <v/>
      </c>
      <c r="Y15" s="523" t="str">
        <f t="array" ref="Y15">IF(ISTEXT(X15),"",XLOOKUP(A15,'Crop Chart'!$A$5:$A$201,'Crop Chart'!$S$5:$S$201,0))</f>
        <v/>
      </c>
      <c r="Z15" s="513" t="str">
        <f t="shared" si="3"/>
        <v/>
      </c>
      <c r="AA15" s="523" t="str">
        <f t="array" ref="AA15">IF(ISBLANK(C15),"",XLOOKUP(A15,'Crop Chart'!$A$5:$A$201,'Crop Chart'!$F$5:$F$201,0))</f>
        <v/>
      </c>
      <c r="AB15" s="523" t="str">
        <f t="array" ref="AB15">IF(ISBLANK(C15),"",XLOOKUP(A15,'Crop Chart'!$A$5:$A$201,'Crop Chart'!$G$5:$G$201,FALSE))</f>
        <v/>
      </c>
      <c r="AC15" s="526" t="str">
        <f t="shared" si="10"/>
        <v/>
      </c>
      <c r="AD15" s="526" t="str">
        <f t="shared" si="4"/>
        <v/>
      </c>
      <c r="AE15" s="527" t="str">
        <f t="array" ref="AE15">IF(ISBLANK(C15),"",XLOOKUP(C15,'Codified Game Plan'!$M$3:$M$477,'Codified Game Plan'!$J$3:$J$477,0))</f>
        <v/>
      </c>
      <c r="AF15" s="528" t="str">
        <f t="array" ref="AF15">IF(ISBLANK(C15),"",XLOOKUP(A15,'Crop Chart'!$A$5:$A$201,'Crop Chart'!$L$5:$L$201,FALSE))</f>
        <v/>
      </c>
      <c r="AG15" s="529"/>
      <c r="AH15" s="530"/>
      <c r="AI15" s="530" t="str">
        <f t="array" ref="AI15">IF(ISBLANK(C15),"",XLOOKUP(A15,'Crop Chart'!$A$5:$A$201,'Crop Chart'!$AN$5:$AN$201,FALSE))</f>
        <v/>
      </c>
      <c r="AJ15" s="531" t="str">
        <f t="array" ref="AJ15">IF((AI15=""),"",J15+XLOOKUP(A15,'Crop Chart'!$A$5:$A$201,'Crop Chart'!$AO$5:$AO$201,FALSE))</f>
        <v/>
      </c>
      <c r="AK15" s="530" t="str">
        <f t="array" ref="AK15">IF(ISBLANK(C15),"",XLOOKUP(A15,'Crop Chart'!$A$5:$A$201,'Crop Chart'!$AP$5:$AP$201,FALSE))</f>
        <v/>
      </c>
      <c r="AL15" s="531" t="str">
        <f t="array" ref="AL15">IF((AK15=""),"",J15+XLOOKUP(A15,'Crop Chart'!$A$5:$A$201,'Crop Chart'!$AQ$5:$AQ$201,FALSE))</f>
        <v/>
      </c>
      <c r="AM15" s="530" t="str">
        <f t="array" ref="AM15">IF(ISBLANK(C15),"",XLOOKUP(A15,'Crop Chart'!$A$5:$A$201,'Crop Chart'!$AR$5:$AR$201,FALSE))</f>
        <v/>
      </c>
      <c r="AN15" s="531" t="str">
        <f t="array" ref="AN15">IF((AM15=""),"",J15+XLOOKUP(A15,'Crop Chart'!$A$5:$A$201,'Crop Chart'!$AS$5:$AS$201,FALSE))</f>
        <v/>
      </c>
      <c r="AO15" s="530" t="str">
        <f t="array" ref="AO15">IF(ISBLANK(C15),"",XLOOKUP(A15,'Crop Chart'!$A$5:$A$201,'Crop Chart'!$AT$5:$AT$201,FALSE))</f>
        <v/>
      </c>
      <c r="AP15" s="531" t="str">
        <f t="array" ref="AP15">IF((AO15=""),"",J15+XLOOKUP(A15,'Crop Chart'!$A$5:$A$201,'Crop Chart'!$AU$5:$AU$201,FALSE))</f>
        <v/>
      </c>
      <c r="AQ15" s="530" t="str">
        <f t="array" ref="AQ15">IF(ISBLANK(C15),"",XLOOKUP(A15,'Crop Chart'!$A$5:$A$201,'Crop Chart'!$AV$5:$AV$201,FALSE))</f>
        <v/>
      </c>
      <c r="AR15" s="531" t="str">
        <f t="array" ref="AR15">IF((AQ15=""),"",J15+XLOOKUP(A15,'Crop Chart'!$A$5:$A$201,'Crop Chart'!$AW$5:$AW$201,FALSE))</f>
        <v/>
      </c>
      <c r="AS15" s="530" t="str">
        <f t="array" ref="AS15">IF(ISBLANK(C15),"",XLOOKUP(A15,'Crop Chart'!$A$5:$A$201,'Crop Chart'!$AX$5:$AX$201,FALSE))</f>
        <v/>
      </c>
      <c r="AT15" s="531" t="str">
        <f t="array" ref="AT15">IF((AS15=""),"",J15+XLOOKUP(A15,'Crop Chart'!$A$5:$A$201,'Crop Chart'!$AY$5:$AY$201,FALSE))</f>
        <v/>
      </c>
      <c r="AU15" s="530" t="str">
        <f t="array" ref="AU15">IF(ISBLANK(C15),"",XLOOKUP(A15,'Crop Chart'!$A$5:$A$201,'Crop Chart'!$AZ$5:$AZ$201,FALSE))</f>
        <v/>
      </c>
      <c r="AV15" s="531" t="str">
        <f t="array" ref="AV15">IF((AU15=""),"",J15+XLOOKUP(A15,'Crop Chart'!$A$5:$A$201,'Crop Chart'!$BA$5:$BA$201,FALSE))</f>
        <v/>
      </c>
      <c r="AW15" s="530" t="str">
        <f t="array" ref="AW15">IF(ISBLANK(C15),"",XLOOKUP(A15,'Crop Chart'!$A$5:$A$201,'Crop Chart'!$BB$5:$BB$201,FALSE))</f>
        <v/>
      </c>
      <c r="AX15" s="532" t="str">
        <f t="array" ref="AX15">IF((AW15=""),"",J15+XLOOKUP(A15,'Crop Chart'!$A$5:$A$201,'Crop Chart'!$BC$5:$BC$201,FALSE))</f>
        <v/>
      </c>
    </row>
    <row r="16" hidden="1">
      <c r="A16" s="533" t="str">
        <f t="array" ref="A16">IF(ISBLANK(C16)," ",XLOOKUP(C16,'Codified Game Plan'!$M$3:$M$477,'Codified Game Plan'!$A$3:$A$477))</f>
        <v> </v>
      </c>
      <c r="B16" s="503" t="str">
        <f t="array" ref="B16">IF(ISBLANK(C16),"",XLOOKUP(C16,'Codified Game Plan'!$M$3:$M$477,'Codified Game Plan'!$B$3:$B$477))</f>
        <v/>
      </c>
      <c r="C16" s="521"/>
      <c r="D16" s="521" t="str">
        <f t="array" ref="D16">IF(ISBLANK(C16)," ",XLOOKUP(C16,'Codified Game Plan'!$M$3:$M$477,'Codified Game Plan'!$C$3:$C$477))</f>
        <v> </v>
      </c>
      <c r="E16" s="522" t="str">
        <f t="array" ref="E16">IF(ISBLANK(C16),"",XLOOKUP(C16,'Codified Game Plan'!$M$3:$M$477,'Codified Game Plan'!$D$3:$D$477,0))</f>
        <v/>
      </c>
      <c r="F16" s="522" t="str">
        <f t="array" ref="F16">IF(ISBLANK(C16),"",XLOOKUP(C16,'Codified Game Plan'!$M$3:$M$477,'Codified Game Plan'!$E$3:$E$477,0))</f>
        <v/>
      </c>
      <c r="G16" s="523" t="str">
        <f t="array" ref="G16">IF(ISBLANK(C16)," ",XLOOKUP(C16,'Codified Game Plan'!$M$3:$M$477,'Codified Game Plan'!$F$3:$F$477))</f>
        <v> </v>
      </c>
      <c r="H16" s="507" t="str">
        <f t="array" ref="H16">IF(ISBLANK(C16)," ",XLOOKUP(C16,'Codified Game Plan'!$M$3:$M$477,'Codified Game Plan'!$G$3:$G$477))</f>
        <v> </v>
      </c>
      <c r="I16" s="523" t="str">
        <f t="array" ref="I16">IF(ISBLANK(C16),"",XLOOKUP(A16,'Crop Chart'!$A$5:$A$201,'Crop Chart'!$B$5:$B$201,0))</f>
        <v/>
      </c>
      <c r="J16" s="507">
        <f t="shared" si="8"/>
        <v>0</v>
      </c>
      <c r="K16" s="511"/>
      <c r="L16" s="523" t="str">
        <f t="array" ref="L16">IF(ISBLANK(C16),"",XLOOKUP(A16,'Crop Chart'!$A$5:$A$201,'Crop Chart'!$C$5:$C$201,0))</f>
        <v/>
      </c>
      <c r="M16" s="506" t="str">
        <f t="array" ref="M16">IF(ISBLANK(C16),"",XLOOKUP(A16,'Crop Chart'!$A$5:$A$201,'Crop Chart'!$E$5:$E$201,0))</f>
        <v/>
      </c>
      <c r="N16" s="510" t="str">
        <f t="shared" si="1"/>
        <v/>
      </c>
      <c r="O16" s="506" t="str">
        <f t="array" ref="O16">IF(ISBLANK(C16),"",XLOOKUP(A16,'Crop Chart'!$A$5:$A$201,'Crop Chart'!$S$5:$S$201,0))</f>
        <v/>
      </c>
      <c r="P16" s="507" t="str">
        <f t="shared" si="2"/>
        <v/>
      </c>
      <c r="Q16" s="511" t="str">
        <f t="shared" si="9"/>
        <v/>
      </c>
      <c r="R16" s="523" t="str">
        <f t="array" ref="R16">IF(I16="TR",XLOOKUP(A16,'Crop Chart'!$A$5:$A$201,'Crop Chart'!$I$5:$I$201,FALSE),"")</f>
        <v/>
      </c>
      <c r="S16" s="512" t="str">
        <f t="array" ref="S16">IF(I16="TR",G16*'Crop Chart'!$H$2*12*L16/M16/T16*XLOOKUP(A16,'Crop Chart'!$A$5:$A$178,'Crop Chart'!$T$5:$T$178),"")</f>
        <v/>
      </c>
      <c r="T16" s="523" t="str">
        <f t="array" ref="T16">IF(ISBLANK(C16),"",XLOOKUP(A16,'Crop Chart'!$A$5:$A$201,'Crop Chart'!$P$5:$P$201,FALSE))</f>
        <v/>
      </c>
      <c r="U16" s="525" t="str">
        <f t="array" ref="U16">IF(ISBLANK(C16),"",XLOOKUP(A16,'Crop Chart'!$A$5:$A$201,'Crop Chart'!$Q$5:$Q$201,0))</f>
        <v/>
      </c>
      <c r="V16" s="507" t="str">
        <f t="array" ref="V16">IF(I16="DS",XLOOKUP(A16,'Crop Chart'!$A$6:$A$201,'Crop Chart'!$AH$6:$AH$201,0),"")</f>
        <v/>
      </c>
      <c r="W16" s="507" t="str">
        <f t="array" ref="W16">IF(I16="DS",XLOOKUP(A16,'Crop Chart'!$A$6:$A$201,'Crop Chart'!$AI$6:$AI$201,0),"")</f>
        <v/>
      </c>
      <c r="X16" s="526" t="str">
        <f t="array" ref="X16">IFS(ISTEXT(P16),"",XLOOKUP(A16,'Crop Chart'!$A$5:$A$201,'Crop Chart'!$R$5:$R$201,0)=0,"",XLOOKUP(A16,'Crop Chart'!$A$5:$A$201,'Crop Chart'!$R$5:$R$201,0)&gt;0,XLOOKUP(A16,'Crop Chart'!$A$5:$A$201,'Crop Chart'!$R$5:$R$201,0)+P16)</f>
        <v/>
      </c>
      <c r="Y16" s="523" t="str">
        <f t="array" ref="Y16">IF(ISTEXT(X16),"",XLOOKUP(A16,'Crop Chart'!$A$5:$A$201,'Crop Chart'!$S$5:$S$201,0))</f>
        <v/>
      </c>
      <c r="Z16" s="513" t="str">
        <f t="shared" si="3"/>
        <v/>
      </c>
      <c r="AA16" s="523" t="str">
        <f t="array" ref="AA16">IF(ISBLANK(C16),"",XLOOKUP(A16,'Crop Chart'!$A$5:$A$201,'Crop Chart'!$F$5:$F$201,0))</f>
        <v/>
      </c>
      <c r="AB16" s="523" t="str">
        <f t="array" ref="AB16">IF(ISBLANK(C16),"",XLOOKUP(A16,'Crop Chart'!$A$5:$A$201,'Crop Chart'!$G$5:$G$201,FALSE))</f>
        <v/>
      </c>
      <c r="AC16" s="526" t="str">
        <f t="shared" ref="AC16:AC61" si="11">IF(ISNUMBER(AB16),H16+AA16-R16,"")</f>
        <v/>
      </c>
      <c r="AD16" s="526" t="str">
        <f t="shared" si="4"/>
        <v/>
      </c>
      <c r="AE16" s="527" t="str">
        <f t="array" ref="AE16">IF(ISBLANK(C16),"",XLOOKUP(C16,'Codified Game Plan'!$M$3:$M$477,'Codified Game Plan'!$J$3:$J$477,0))</f>
        <v/>
      </c>
      <c r="AF16" s="528" t="str">
        <f t="array" ref="AF16">IF(ISBLANK(C16),"",XLOOKUP(A16,'Crop Chart'!$A$5:$A$201,'Crop Chart'!$L$5:$L$201,FALSE))</f>
        <v/>
      </c>
      <c r="AG16" s="529"/>
      <c r="AH16" s="530"/>
      <c r="AI16" s="530" t="str">
        <f t="array" ref="AI16">IF(ISBLANK(C16),"",XLOOKUP(A16,'Crop Chart'!$A$5:$A$201,'Crop Chart'!$AN$5:$AN$201,FALSE))</f>
        <v/>
      </c>
      <c r="AJ16" s="531" t="str">
        <f t="array" ref="AJ16">IF((AI16=""),"",J16+XLOOKUP(A16,'Crop Chart'!$A$5:$A$201,'Crop Chart'!$AO$5:$AO$201,FALSE))</f>
        <v/>
      </c>
      <c r="AK16" s="530" t="str">
        <f t="array" ref="AK16">IF(ISBLANK(C16),"",XLOOKUP(A16,'Crop Chart'!$A$5:$A$201,'Crop Chart'!$AP$5:$AP$201,FALSE))</f>
        <v/>
      </c>
      <c r="AL16" s="531" t="str">
        <f t="array" ref="AL16">IF((AK16=""),"",J16+XLOOKUP(A16,'Crop Chart'!$A$5:$A$201,'Crop Chart'!$AQ$5:$AQ$201,FALSE))</f>
        <v/>
      </c>
      <c r="AM16" s="530" t="str">
        <f t="array" ref="AM16">IF(ISBLANK(C16),"",XLOOKUP(A16,'Crop Chart'!$A$5:$A$201,'Crop Chart'!$AR$5:$AR$201,FALSE))</f>
        <v/>
      </c>
      <c r="AN16" s="531" t="str">
        <f t="array" ref="AN16">IF((AM16=""),"",J16+XLOOKUP(A16,'Crop Chart'!$A$5:$A$201,'Crop Chart'!$AS$5:$AS$201,FALSE))</f>
        <v/>
      </c>
      <c r="AO16" s="530" t="str">
        <f t="array" ref="AO16">IF(ISBLANK(C16),"",XLOOKUP(A16,'Crop Chart'!$A$5:$A$201,'Crop Chart'!$AT$5:$AT$201,FALSE))</f>
        <v/>
      </c>
      <c r="AP16" s="531" t="str">
        <f t="array" ref="AP16">IF((AO16=""),"",J16+XLOOKUP(A16,'Crop Chart'!$A$5:$A$201,'Crop Chart'!$AU$5:$AU$201,FALSE))</f>
        <v/>
      </c>
      <c r="AQ16" s="530" t="str">
        <f t="array" ref="AQ16">IF(ISBLANK(C16),"",XLOOKUP(A16,'Crop Chart'!$A$5:$A$201,'Crop Chart'!$AV$5:$AV$201,FALSE))</f>
        <v/>
      </c>
      <c r="AR16" s="531" t="str">
        <f t="array" ref="AR16">IF((AQ16=""),"",J16+XLOOKUP(A16,'Crop Chart'!$A$5:$A$201,'Crop Chart'!$AW$5:$AW$201,FALSE))</f>
        <v/>
      </c>
      <c r="AS16" s="530" t="str">
        <f t="array" ref="AS16">IF(ISBLANK(C16),"",XLOOKUP(A16,'Crop Chart'!$A$5:$A$201,'Crop Chart'!$AX$5:$AX$201,FALSE))</f>
        <v/>
      </c>
      <c r="AT16" s="531" t="str">
        <f t="array" ref="AT16">IF((AS16=""),"",J16+XLOOKUP(A16,'Crop Chart'!$A$5:$A$201,'Crop Chart'!$AY$5:$AY$201,FALSE))</f>
        <v/>
      </c>
      <c r="AU16" s="530" t="str">
        <f t="array" ref="AU16">IF(ISBLANK(C16),"",XLOOKUP(A16,'Crop Chart'!$A$5:$A$201,'Crop Chart'!$AZ$5:$AZ$201,FALSE))</f>
        <v/>
      </c>
      <c r="AV16" s="531" t="str">
        <f t="array" ref="AV16">IF((AU16=""),"",J16+XLOOKUP(A16,'Crop Chart'!$A$5:$A$201,'Crop Chart'!$BA$5:$BA$201,FALSE))</f>
        <v/>
      </c>
      <c r="AW16" s="530" t="str">
        <f t="array" ref="AW16">IF(ISBLANK(C16),"",XLOOKUP(A16,'Crop Chart'!$A$5:$A$201,'Crop Chart'!$BB$5:$BB$201,FALSE))</f>
        <v/>
      </c>
      <c r="AX16" s="532" t="str">
        <f t="array" ref="AX16">IF((AW16=""),"",J16+XLOOKUP(A16,'Crop Chart'!$A$5:$A$201,'Crop Chart'!$BC$5:$BC$201,FALSE))</f>
        <v/>
      </c>
    </row>
    <row r="17" hidden="1">
      <c r="A17" s="533" t="str">
        <f t="array" ref="A17">IF(ISBLANK(C17)," ",XLOOKUP(C17,'Codified Game Plan'!$M$3:$M$477,'Codified Game Plan'!$A$3:$A$477))</f>
        <v> </v>
      </c>
      <c r="B17" s="503" t="str">
        <f t="array" ref="B17">IF(ISBLANK(C17),"",XLOOKUP(C17,'Codified Game Plan'!$M$3:$M$477,'Codified Game Plan'!$B$3:$B$477))</f>
        <v/>
      </c>
      <c r="C17" s="521"/>
      <c r="D17" s="521" t="str">
        <f t="array" ref="D17">IF(ISBLANK(C17)," ",XLOOKUP(C17,'Codified Game Plan'!$M$3:$M$477,'Codified Game Plan'!$C$3:$C$477))</f>
        <v> </v>
      </c>
      <c r="E17" s="522" t="str">
        <f t="array" ref="E17">IF(ISBLANK(C17),"",XLOOKUP(C17,'Codified Game Plan'!$M$3:$M$477,'Codified Game Plan'!$D$3:$D$477,0))</f>
        <v/>
      </c>
      <c r="F17" s="522" t="str">
        <f t="array" ref="F17">IF(ISBLANK(C17),"",XLOOKUP(C17,'Codified Game Plan'!$M$3:$M$477,'Codified Game Plan'!$E$3:$E$477,0))</f>
        <v/>
      </c>
      <c r="G17" s="523" t="str">
        <f t="array" ref="G17">IF(ISBLANK(C17)," ",XLOOKUP(C17,'Codified Game Plan'!$M$3:$M$477,'Codified Game Plan'!$F$3:$F$477))</f>
        <v> </v>
      </c>
      <c r="H17" s="507" t="str">
        <f t="array" ref="H17">IF(ISBLANK(C17)," ",XLOOKUP(C17,'Codified Game Plan'!$M$3:$M$477,'Codified Game Plan'!$G$3:$G$477))</f>
        <v> </v>
      </c>
      <c r="I17" s="523" t="str">
        <f t="array" ref="I17">IF(ISBLANK(C17),"",XLOOKUP(A17,'Crop Chart'!$A$5:$A$201,'Crop Chart'!$B$5:$B$201,0))</f>
        <v/>
      </c>
      <c r="J17" s="507">
        <f t="shared" si="8"/>
        <v>0</v>
      </c>
      <c r="K17" s="511"/>
      <c r="L17" s="523" t="str">
        <f t="array" ref="L17">IF(ISBLANK(C17),"",XLOOKUP(A17,'Crop Chart'!$A$5:$A$201,'Crop Chart'!$C$5:$C$201,0))</f>
        <v/>
      </c>
      <c r="M17" s="506" t="str">
        <f t="array" ref="M17">IF(ISBLANK(C17),"",XLOOKUP(A17,'Crop Chart'!$A$5:$A$201,'Crop Chart'!$E$5:$E$201,0))</f>
        <v/>
      </c>
      <c r="N17" s="510" t="str">
        <f t="shared" si="1"/>
        <v/>
      </c>
      <c r="O17" s="506" t="str">
        <f t="array" ref="O17">IF(ISBLANK(C17),"",XLOOKUP(A17,'Crop Chart'!$A$5:$A$201,'Crop Chart'!$S$5:$S$201,0))</f>
        <v/>
      </c>
      <c r="P17" s="507" t="str">
        <f t="shared" si="2"/>
        <v/>
      </c>
      <c r="Q17" s="511" t="str">
        <f t="shared" si="9"/>
        <v/>
      </c>
      <c r="R17" s="523" t="str">
        <f t="array" ref="R17">IF(I17="TR",XLOOKUP(A17,'Crop Chart'!$A$5:$A$201,'Crop Chart'!$I$5:$I$201,FALSE),"")</f>
        <v/>
      </c>
      <c r="S17" s="512" t="str">
        <f t="array" ref="S17">IF(I17="TR",G17*'Crop Chart'!$H$2*12*L17/M17/T17*XLOOKUP(A17,'Crop Chart'!$A$5:$A$178,'Crop Chart'!$T$5:$T$178),"")</f>
        <v/>
      </c>
      <c r="T17" s="523" t="str">
        <f t="array" ref="T17">IF(ISBLANK(C17),"",XLOOKUP(A17,'Crop Chart'!$A$5:$A$201,'Crop Chart'!$P$5:$P$201,FALSE))</f>
        <v/>
      </c>
      <c r="U17" s="525" t="str">
        <f t="array" ref="U17">IF(ISBLANK(C17),"",XLOOKUP(A17,'Crop Chart'!$A$5:$A$201,'Crop Chart'!$Q$5:$Q$201,0))</f>
        <v/>
      </c>
      <c r="V17" s="507" t="str">
        <f t="array" ref="V17">IF(I17="DS",XLOOKUP(A17,'Crop Chart'!$A$6:$A$201,'Crop Chart'!$AH$6:$AH$201,0),"")</f>
        <v/>
      </c>
      <c r="W17" s="507" t="str">
        <f t="array" ref="W17">IF(I17="DS",XLOOKUP(A17,'Crop Chart'!$A$6:$A$201,'Crop Chart'!$AI$6:$AI$201,0),"")</f>
        <v/>
      </c>
      <c r="X17" s="526" t="str">
        <f t="array" ref="X17">IFS(ISTEXT(P17),"",XLOOKUP(A17,'Crop Chart'!$A$5:$A$201,'Crop Chart'!$R$5:$R$201,0)=0,"",XLOOKUP(A17,'Crop Chart'!$A$5:$A$201,'Crop Chart'!$R$5:$R$201,0)&gt;0,XLOOKUP(A17,'Crop Chart'!$A$5:$A$201,'Crop Chart'!$R$5:$R$201,0)+P17)</f>
        <v/>
      </c>
      <c r="Y17" s="523" t="str">
        <f t="array" ref="Y17">IF(ISTEXT(X17),"",XLOOKUP(A17,'Crop Chart'!$A$5:$A$201,'Crop Chart'!$S$5:$S$201,0))</f>
        <v/>
      </c>
      <c r="Z17" s="513" t="str">
        <f t="shared" si="3"/>
        <v/>
      </c>
      <c r="AA17" s="523" t="str">
        <f t="array" ref="AA17">IF(ISBLANK(C17),"",XLOOKUP(A17,'Crop Chart'!$A$5:$A$201,'Crop Chart'!$F$5:$F$201,0))</f>
        <v/>
      </c>
      <c r="AB17" s="523" t="str">
        <f t="array" ref="AB17">IF(ISBLANK(C17),"",XLOOKUP(A17,'Crop Chart'!$A$5:$A$201,'Crop Chart'!$G$5:$G$201,FALSE))</f>
        <v/>
      </c>
      <c r="AC17" s="526" t="str">
        <f t="shared" si="11"/>
        <v/>
      </c>
      <c r="AD17" s="526" t="str">
        <f t="shared" si="4"/>
        <v/>
      </c>
      <c r="AE17" s="527" t="str">
        <f t="array" ref="AE17">IF(ISBLANK(C17),"",XLOOKUP(C17,'Codified Game Plan'!$M$3:$M$477,'Codified Game Plan'!$J$3:$J$477,0))</f>
        <v/>
      </c>
      <c r="AF17" s="528" t="str">
        <f t="array" ref="AF17">IF(ISBLANK(C17),"",XLOOKUP(A17,'Crop Chart'!$A$5:$A$201,'Crop Chart'!$L$5:$L$201,FALSE))</f>
        <v/>
      </c>
      <c r="AG17" s="529"/>
      <c r="AH17" s="530"/>
      <c r="AI17" s="530" t="str">
        <f t="array" ref="AI17">IF(ISBLANK(C17),"",XLOOKUP(A17,'Crop Chart'!$A$5:$A$201,'Crop Chart'!$AN$5:$AN$201,FALSE))</f>
        <v/>
      </c>
      <c r="AJ17" s="531" t="str">
        <f t="array" ref="AJ17">IF((AI17=""),"",J17+XLOOKUP(A17,'Crop Chart'!$A$5:$A$201,'Crop Chart'!$AO$5:$AO$201,FALSE))</f>
        <v/>
      </c>
      <c r="AK17" s="530" t="str">
        <f t="array" ref="AK17">IF(ISBLANK(C17),"",XLOOKUP(A17,'Crop Chart'!$A$5:$A$201,'Crop Chart'!$AP$5:$AP$201,FALSE))</f>
        <v/>
      </c>
      <c r="AL17" s="531" t="str">
        <f t="array" ref="AL17">IF((AK17=""),"",J17+XLOOKUP(A17,'Crop Chart'!$A$5:$A$201,'Crop Chart'!$AQ$5:$AQ$201,FALSE))</f>
        <v/>
      </c>
      <c r="AM17" s="530" t="str">
        <f t="array" ref="AM17">IF(ISBLANK(C17),"",XLOOKUP(A17,'Crop Chart'!$A$5:$A$201,'Crop Chart'!$AR$5:$AR$201,FALSE))</f>
        <v/>
      </c>
      <c r="AN17" s="531" t="str">
        <f t="array" ref="AN17">IF((AM17=""),"",J17+XLOOKUP(A17,'Crop Chart'!$A$5:$A$201,'Crop Chart'!$AS$5:$AS$201,FALSE))</f>
        <v/>
      </c>
      <c r="AO17" s="530" t="str">
        <f t="array" ref="AO17">IF(ISBLANK(C17),"",XLOOKUP(A17,'Crop Chart'!$A$5:$A$201,'Crop Chart'!$AT$5:$AT$201,FALSE))</f>
        <v/>
      </c>
      <c r="AP17" s="531" t="str">
        <f t="array" ref="AP17">IF((AO17=""),"",J17+XLOOKUP(A17,'Crop Chart'!$A$5:$A$201,'Crop Chart'!$AU$5:$AU$201,FALSE))</f>
        <v/>
      </c>
      <c r="AQ17" s="530" t="str">
        <f t="array" ref="AQ17">IF(ISBLANK(C17),"",XLOOKUP(A17,'Crop Chart'!$A$5:$A$201,'Crop Chart'!$AV$5:$AV$201,FALSE))</f>
        <v/>
      </c>
      <c r="AR17" s="531" t="str">
        <f t="array" ref="AR17">IF((AQ17=""),"",J17+XLOOKUP(A17,'Crop Chart'!$A$5:$A$201,'Crop Chart'!$AW$5:$AW$201,FALSE))</f>
        <v/>
      </c>
      <c r="AS17" s="530" t="str">
        <f t="array" ref="AS17">IF(ISBLANK(C17),"",XLOOKUP(A17,'Crop Chart'!$A$5:$A$201,'Crop Chart'!$AX$5:$AX$201,FALSE))</f>
        <v/>
      </c>
      <c r="AT17" s="531" t="str">
        <f t="array" ref="AT17">IF((AS17=""),"",J17+XLOOKUP(A17,'Crop Chart'!$A$5:$A$201,'Crop Chart'!$AY$5:$AY$201,FALSE))</f>
        <v/>
      </c>
      <c r="AU17" s="530" t="str">
        <f t="array" ref="AU17">IF(ISBLANK(C17),"",XLOOKUP(A17,'Crop Chart'!$A$5:$A$201,'Crop Chart'!$AZ$5:$AZ$201,FALSE))</f>
        <v/>
      </c>
      <c r="AV17" s="531" t="str">
        <f t="array" ref="AV17">IF((AU17=""),"",J17+XLOOKUP(A17,'Crop Chart'!$A$5:$A$201,'Crop Chart'!$BA$5:$BA$201,FALSE))</f>
        <v/>
      </c>
      <c r="AW17" s="530" t="str">
        <f t="array" ref="AW17">IF(ISBLANK(C17),"",XLOOKUP(A17,'Crop Chart'!$A$5:$A$201,'Crop Chart'!$BB$5:$BB$201,FALSE))</f>
        <v/>
      </c>
      <c r="AX17" s="532" t="str">
        <f t="array" ref="AX17">IF((AW17=""),"",J17+XLOOKUP(A17,'Crop Chart'!$A$5:$A$201,'Crop Chart'!$BC$5:$BC$201,FALSE))</f>
        <v/>
      </c>
    </row>
    <row r="18" hidden="1">
      <c r="A18" s="533" t="str">
        <f t="array" ref="A18">IF(ISBLANK(C18)," ",XLOOKUP(C18,'Codified Game Plan'!$M$3:$M$477,'Codified Game Plan'!$A$3:$A$477))</f>
        <v> </v>
      </c>
      <c r="B18" s="503" t="str">
        <f t="array" ref="B18">IF(ISBLANK(C18),"",XLOOKUP(C18,'Codified Game Plan'!$M$3:$M$477,'Codified Game Plan'!$B$3:$B$477))</f>
        <v/>
      </c>
      <c r="C18" s="521"/>
      <c r="D18" s="521" t="str">
        <f t="array" ref="D18">IF(ISBLANK(C18)," ",XLOOKUP(C18,'Codified Game Plan'!$M$3:$M$477,'Codified Game Plan'!$C$3:$C$477))</f>
        <v> </v>
      </c>
      <c r="E18" s="522" t="str">
        <f t="array" ref="E18">IF(ISBLANK(C18),"",XLOOKUP(C18,'Codified Game Plan'!$M$3:$M$477,'Codified Game Plan'!$D$3:$D$477,0))</f>
        <v/>
      </c>
      <c r="F18" s="522" t="str">
        <f t="array" ref="F18">IF(ISBLANK(C18),"",XLOOKUP(C18,'Codified Game Plan'!$M$3:$M$477,'Codified Game Plan'!$E$3:$E$477,0))</f>
        <v/>
      </c>
      <c r="G18" s="523" t="str">
        <f t="array" ref="G18">IF(ISBLANK(C18)," ",XLOOKUP(C18,'Codified Game Plan'!$M$3:$M$477,'Codified Game Plan'!$F$3:$F$477))</f>
        <v> </v>
      </c>
      <c r="H18" s="507" t="str">
        <f t="array" ref="H18">IF(ISBLANK(C18)," ",XLOOKUP(C18,'Codified Game Plan'!$M$3:$M$477,'Codified Game Plan'!$G$3:$G$477))</f>
        <v> </v>
      </c>
      <c r="I18" s="523" t="str">
        <f t="array" ref="I18">IF(ISBLANK(C18),"",XLOOKUP(A18,'Crop Chart'!$A$5:$A$201,'Crop Chart'!$B$5:$B$201,0))</f>
        <v/>
      </c>
      <c r="J18" s="507">
        <f t="shared" si="8"/>
        <v>0</v>
      </c>
      <c r="K18" s="511"/>
      <c r="L18" s="523" t="str">
        <f t="array" ref="L18">IF(ISBLANK(C18),"",XLOOKUP(A18,'Crop Chart'!$A$5:$A$201,'Crop Chart'!$C$5:$C$201,0))</f>
        <v/>
      </c>
      <c r="M18" s="506" t="str">
        <f t="array" ref="M18">IF(ISBLANK(C18),"",XLOOKUP(A18,'Crop Chart'!$A$5:$A$201,'Crop Chart'!$E$5:$E$201,0))</f>
        <v/>
      </c>
      <c r="N18" s="510" t="str">
        <f t="shared" si="1"/>
        <v/>
      </c>
      <c r="O18" s="506" t="str">
        <f t="array" ref="O18">IF(ISBLANK(C18),"",XLOOKUP(A18,'Crop Chart'!$A$5:$A$201,'Crop Chart'!$S$5:$S$201,0))</f>
        <v/>
      </c>
      <c r="P18" s="507" t="str">
        <f t="shared" si="2"/>
        <v/>
      </c>
      <c r="Q18" s="511" t="str">
        <f t="shared" si="9"/>
        <v/>
      </c>
      <c r="R18" s="523" t="str">
        <f t="array" ref="R18">IF(I18="TR",XLOOKUP(A18,'Crop Chart'!$A$5:$A$201,'Crop Chart'!$I$5:$I$201,FALSE),"")</f>
        <v/>
      </c>
      <c r="S18" s="512" t="str">
        <f t="array" ref="S18">IF(I18="TR",G18*'Crop Chart'!$H$2*12*L18/M18/T18*XLOOKUP(A18,'Crop Chart'!$A$5:$A$178,'Crop Chart'!$T$5:$T$178),"")</f>
        <v/>
      </c>
      <c r="T18" s="523" t="str">
        <f t="array" ref="T18">IF(ISBLANK(C18),"",XLOOKUP(A18,'Crop Chart'!$A$5:$A$201,'Crop Chart'!$P$5:$P$201,FALSE))</f>
        <v/>
      </c>
      <c r="U18" s="525" t="str">
        <f t="array" ref="U18">IF(ISBLANK(C18),"",XLOOKUP(A18,'Crop Chart'!$A$5:$A$201,'Crop Chart'!$Q$5:$Q$201,0))</f>
        <v/>
      </c>
      <c r="V18" s="507" t="str">
        <f t="array" ref="V18">IF(I18="DS",XLOOKUP(A18,'Crop Chart'!$A$6:$A$201,'Crop Chart'!$AH$6:$AH$201,0),"")</f>
        <v/>
      </c>
      <c r="W18" s="507" t="str">
        <f t="array" ref="W18">IF(I18="DS",XLOOKUP(A18,'Crop Chart'!$A$6:$A$201,'Crop Chart'!$AI$6:$AI$201,0),"")</f>
        <v/>
      </c>
      <c r="X18" s="526" t="str">
        <f t="array" ref="X18">IFS(ISTEXT(P18),"",XLOOKUP(A18,'Crop Chart'!$A$5:$A$201,'Crop Chart'!$R$5:$R$201,0)=0,"",XLOOKUP(A18,'Crop Chart'!$A$5:$A$201,'Crop Chart'!$R$5:$R$201,0)&gt;0,XLOOKUP(A18,'Crop Chart'!$A$5:$A$201,'Crop Chart'!$R$5:$R$201,0)+P18)</f>
        <v/>
      </c>
      <c r="Y18" s="523" t="str">
        <f t="array" ref="Y18">IF(ISTEXT(X18),"",XLOOKUP(A18,'Crop Chart'!$A$5:$A$201,'Crop Chart'!$S$5:$S$201,0))</f>
        <v/>
      </c>
      <c r="Z18" s="513" t="str">
        <f t="shared" si="3"/>
        <v/>
      </c>
      <c r="AA18" s="523" t="str">
        <f t="array" ref="AA18">IF(ISBLANK(C18),"",XLOOKUP(A18,'Crop Chart'!$A$5:$A$201,'Crop Chart'!$F$5:$F$201,0))</f>
        <v/>
      </c>
      <c r="AB18" s="523" t="str">
        <f t="array" ref="AB18">IF(ISBLANK(C18),"",XLOOKUP(A18,'Crop Chart'!$A$5:$A$201,'Crop Chart'!$G$5:$G$201,FALSE))</f>
        <v/>
      </c>
      <c r="AC18" s="526" t="str">
        <f t="shared" si="11"/>
        <v/>
      </c>
      <c r="AD18" s="526" t="str">
        <f t="shared" si="4"/>
        <v/>
      </c>
      <c r="AE18" s="527" t="str">
        <f t="array" ref="AE18">IF(ISBLANK(C18),"",XLOOKUP(C18,'Codified Game Plan'!$M$3:$M$477,'Codified Game Plan'!$J$3:$J$477,0))</f>
        <v/>
      </c>
      <c r="AF18" s="528" t="str">
        <f t="array" ref="AF18">IF(ISBLANK(C18),"",XLOOKUP(A18,'Crop Chart'!$A$5:$A$201,'Crop Chart'!$L$5:$L$201,FALSE))</f>
        <v/>
      </c>
      <c r="AG18" s="529"/>
      <c r="AH18" s="530"/>
      <c r="AI18" s="530" t="str">
        <f t="array" ref="AI18">IF(ISBLANK(C18),"",XLOOKUP(A18,'Crop Chart'!$A$5:$A$201,'Crop Chart'!$AN$5:$AN$201,FALSE))</f>
        <v/>
      </c>
      <c r="AJ18" s="531" t="str">
        <f t="array" ref="AJ18">IF((AI18=""),"",J18+XLOOKUP(A18,'Crop Chart'!$A$5:$A$201,'Crop Chart'!$AO$5:$AO$201,FALSE))</f>
        <v/>
      </c>
      <c r="AK18" s="530" t="str">
        <f t="array" ref="AK18">IF(ISBLANK(C18),"",XLOOKUP(A18,'Crop Chart'!$A$5:$A$201,'Crop Chart'!$AP$5:$AP$201,FALSE))</f>
        <v/>
      </c>
      <c r="AL18" s="531" t="str">
        <f t="array" ref="AL18">IF((AK18=""),"",J18+XLOOKUP(A18,'Crop Chart'!$A$5:$A$201,'Crop Chart'!$AQ$5:$AQ$201,FALSE))</f>
        <v/>
      </c>
      <c r="AM18" s="530" t="str">
        <f t="array" ref="AM18">IF(ISBLANK(C18),"",XLOOKUP(A18,'Crop Chart'!$A$5:$A$201,'Crop Chart'!$AR$5:$AR$201,FALSE))</f>
        <v/>
      </c>
      <c r="AN18" s="531" t="str">
        <f t="array" ref="AN18">IF((AM18=""),"",J18+XLOOKUP(A18,'Crop Chart'!$A$5:$A$201,'Crop Chart'!$AS$5:$AS$201,FALSE))</f>
        <v/>
      </c>
      <c r="AO18" s="530" t="str">
        <f t="array" ref="AO18">IF(ISBLANK(C18),"",XLOOKUP(A18,'Crop Chart'!$A$5:$A$201,'Crop Chart'!$AT$5:$AT$201,FALSE))</f>
        <v/>
      </c>
      <c r="AP18" s="531" t="str">
        <f t="array" ref="AP18">IF((AO18=""),"",J18+XLOOKUP(A18,'Crop Chart'!$A$5:$A$201,'Crop Chart'!$AU$5:$AU$201,FALSE))</f>
        <v/>
      </c>
      <c r="AQ18" s="530" t="str">
        <f t="array" ref="AQ18">IF(ISBLANK(C18),"",XLOOKUP(A18,'Crop Chart'!$A$5:$A$201,'Crop Chart'!$AV$5:$AV$201,FALSE))</f>
        <v/>
      </c>
      <c r="AR18" s="531" t="str">
        <f t="array" ref="AR18">IF((AQ18=""),"",J18+XLOOKUP(A18,'Crop Chart'!$A$5:$A$201,'Crop Chart'!$AW$5:$AW$201,FALSE))</f>
        <v/>
      </c>
      <c r="AS18" s="530" t="str">
        <f t="array" ref="AS18">IF(ISBLANK(C18),"",XLOOKUP(A18,'Crop Chart'!$A$5:$A$201,'Crop Chart'!$AX$5:$AX$201,FALSE))</f>
        <v/>
      </c>
      <c r="AT18" s="531" t="str">
        <f t="array" ref="AT18">IF((AS18=""),"",J18+XLOOKUP(A18,'Crop Chart'!$A$5:$A$201,'Crop Chart'!$AY$5:$AY$201,FALSE))</f>
        <v/>
      </c>
      <c r="AU18" s="530" t="str">
        <f t="array" ref="AU18">IF(ISBLANK(C18),"",XLOOKUP(A18,'Crop Chart'!$A$5:$A$201,'Crop Chart'!$AZ$5:$AZ$201,FALSE))</f>
        <v/>
      </c>
      <c r="AV18" s="531" t="str">
        <f t="array" ref="AV18">IF((AU18=""),"",J18+XLOOKUP(A18,'Crop Chart'!$A$5:$A$201,'Crop Chart'!$BA$5:$BA$201,FALSE))</f>
        <v/>
      </c>
      <c r="AW18" s="530" t="str">
        <f t="array" ref="AW18">IF(ISBLANK(C18),"",XLOOKUP(A18,'Crop Chart'!$A$5:$A$201,'Crop Chart'!$BB$5:$BB$201,FALSE))</f>
        <v/>
      </c>
      <c r="AX18" s="532" t="str">
        <f t="array" ref="AX18">IF((AW18=""),"",J18+XLOOKUP(A18,'Crop Chart'!$A$5:$A$201,'Crop Chart'!$BC$5:$BC$201,FALSE))</f>
        <v/>
      </c>
    </row>
    <row r="19" hidden="1">
      <c r="A19" s="533" t="str">
        <f t="array" ref="A19">IF(ISBLANK(C19)," ",XLOOKUP(C19,'Codified Game Plan'!$M$3:$M$477,'Codified Game Plan'!$A$3:$A$477))</f>
        <v> </v>
      </c>
      <c r="B19" s="503" t="str">
        <f t="array" ref="B19">IF(ISBLANK(C19),"",XLOOKUP(C19,'Codified Game Plan'!$M$3:$M$477,'Codified Game Plan'!$B$3:$B$477))</f>
        <v/>
      </c>
      <c r="C19" s="521"/>
      <c r="D19" s="521" t="str">
        <f t="array" ref="D19">IF(ISBLANK(C19)," ",XLOOKUP(C19,'Codified Game Plan'!$M$3:$M$477,'Codified Game Plan'!$C$3:$C$477))</f>
        <v> </v>
      </c>
      <c r="E19" s="522" t="str">
        <f t="array" ref="E19">IF(ISBLANK(C19),"",XLOOKUP(C19,'Codified Game Plan'!$M$3:$M$477,'Codified Game Plan'!$D$3:$D$477,0))</f>
        <v/>
      </c>
      <c r="F19" s="522" t="str">
        <f t="array" ref="F19">IF(ISBLANK(C19),"",XLOOKUP(C19,'Codified Game Plan'!$M$3:$M$477,'Codified Game Plan'!$E$3:$E$477,0))</f>
        <v/>
      </c>
      <c r="G19" s="523" t="str">
        <f t="array" ref="G19">IF(ISBLANK(C19)," ",XLOOKUP(C19,'Codified Game Plan'!$M$3:$M$477,'Codified Game Plan'!$F$3:$F$477))</f>
        <v> </v>
      </c>
      <c r="H19" s="507" t="str">
        <f t="array" ref="H19">IF(ISBLANK(C19)," ",XLOOKUP(C19,'Codified Game Plan'!$M$3:$M$477,'Codified Game Plan'!$G$3:$G$477))</f>
        <v> </v>
      </c>
      <c r="I19" s="523" t="str">
        <f t="array" ref="I19">IF(ISBLANK(C19),"",XLOOKUP(A19,'Crop Chart'!$A$5:$A$201,'Crop Chart'!$B$5:$B$201,0))</f>
        <v/>
      </c>
      <c r="J19" s="507">
        <f t="shared" si="8"/>
        <v>0</v>
      </c>
      <c r="K19" s="511"/>
      <c r="L19" s="523" t="str">
        <f t="array" ref="L19">IF(ISBLANK(C19),"",XLOOKUP(A19,'Crop Chart'!$A$5:$A$201,'Crop Chart'!$C$5:$C$201,0))</f>
        <v/>
      </c>
      <c r="M19" s="506" t="str">
        <f t="array" ref="M19">IF(ISBLANK(C19),"",XLOOKUP(A19,'Crop Chart'!$A$5:$A$201,'Crop Chart'!$E$5:$E$201,0))</f>
        <v/>
      </c>
      <c r="N19" s="510" t="str">
        <f t="shared" si="1"/>
        <v/>
      </c>
      <c r="O19" s="506" t="str">
        <f t="array" ref="O19">IF(ISBLANK(C19),"",XLOOKUP(A19,'Crop Chart'!$A$5:$A$201,'Crop Chart'!$S$5:$S$201,0))</f>
        <v/>
      </c>
      <c r="P19" s="507" t="str">
        <f t="shared" si="2"/>
        <v/>
      </c>
      <c r="Q19" s="511" t="str">
        <f t="shared" si="9"/>
        <v/>
      </c>
      <c r="R19" s="523" t="str">
        <f t="array" ref="R19">IF(I19="TR",XLOOKUP(A19,'Crop Chart'!$A$5:$A$201,'Crop Chart'!$I$5:$I$201,FALSE),"")</f>
        <v/>
      </c>
      <c r="S19" s="512" t="str">
        <f t="array" ref="S19">IF(I19="TR",G19*'Crop Chart'!$H$2*12*L19/M19/T19*XLOOKUP(A19,'Crop Chart'!$A$5:$A$178,'Crop Chart'!$T$5:$T$178),"")</f>
        <v/>
      </c>
      <c r="T19" s="523" t="str">
        <f t="array" ref="T19">IF(ISBLANK(C19),"",XLOOKUP(A19,'Crop Chart'!$A$5:$A$201,'Crop Chart'!$P$5:$P$201,FALSE))</f>
        <v/>
      </c>
      <c r="U19" s="525" t="str">
        <f t="array" ref="U19">IF(ISBLANK(C19),"",XLOOKUP(A19,'Crop Chart'!$A$5:$A$201,'Crop Chart'!$Q$5:$Q$201,0))</f>
        <v/>
      </c>
      <c r="V19" s="507" t="str">
        <f t="array" ref="V19">IF(I19="DS",XLOOKUP(A19,'Crop Chart'!$A$6:$A$201,'Crop Chart'!$AH$6:$AH$201,0),"")</f>
        <v/>
      </c>
      <c r="W19" s="507" t="str">
        <f t="array" ref="W19">IF(I19="DS",XLOOKUP(A19,'Crop Chart'!$A$6:$A$201,'Crop Chart'!$AI$6:$AI$201,0),"")</f>
        <v/>
      </c>
      <c r="X19" s="526" t="str">
        <f t="array" ref="X19">IFS(ISTEXT(P19),"",XLOOKUP(A19,'Crop Chart'!$A$5:$A$201,'Crop Chart'!$R$5:$R$201,0)=0,"",XLOOKUP(A19,'Crop Chart'!$A$5:$A$201,'Crop Chart'!$R$5:$R$201,0)&gt;0,XLOOKUP(A19,'Crop Chart'!$A$5:$A$201,'Crop Chart'!$R$5:$R$201,0)+P19)</f>
        <v/>
      </c>
      <c r="Y19" s="523" t="str">
        <f t="array" ref="Y19">IF(ISTEXT(X19),"",XLOOKUP(A19,'Crop Chart'!$A$5:$A$201,'Crop Chart'!$S$5:$S$201,0))</f>
        <v/>
      </c>
      <c r="Z19" s="513" t="str">
        <f t="shared" si="3"/>
        <v/>
      </c>
      <c r="AA19" s="523" t="str">
        <f t="array" ref="AA19">IF(ISBLANK(C19),"",XLOOKUP(A19,'Crop Chart'!$A$5:$A$201,'Crop Chart'!$F$5:$F$201,0))</f>
        <v/>
      </c>
      <c r="AB19" s="523" t="str">
        <f t="array" ref="AB19">IF(ISBLANK(C19),"",XLOOKUP(A19,'Crop Chart'!$A$5:$A$201,'Crop Chart'!$G$5:$G$201,FALSE))</f>
        <v/>
      </c>
      <c r="AC19" s="526" t="str">
        <f t="shared" si="11"/>
        <v/>
      </c>
      <c r="AD19" s="526" t="str">
        <f t="shared" si="4"/>
        <v/>
      </c>
      <c r="AE19" s="527" t="str">
        <f t="array" ref="AE19">IF(ISBLANK(C19),"",XLOOKUP(C19,'Codified Game Plan'!$M$3:$M$477,'Codified Game Plan'!$J$3:$J$477,0))</f>
        <v/>
      </c>
      <c r="AF19" s="528" t="str">
        <f t="array" ref="AF19">IF(ISBLANK(C19),"",XLOOKUP(A19,'Crop Chart'!$A$5:$A$201,'Crop Chart'!$L$5:$L$201,FALSE))</f>
        <v/>
      </c>
      <c r="AG19" s="529"/>
      <c r="AH19" s="530"/>
      <c r="AI19" s="530" t="str">
        <f t="array" ref="AI19">IF(ISBLANK(C19),"",XLOOKUP(A19,'Crop Chart'!$A$5:$A$201,'Crop Chart'!$AN$5:$AN$201,FALSE))</f>
        <v/>
      </c>
      <c r="AJ19" s="531" t="str">
        <f t="array" ref="AJ19">IF((AI19=""),"",J19+XLOOKUP(A19,'Crop Chart'!$A$5:$A$201,'Crop Chart'!$AO$5:$AO$201,FALSE))</f>
        <v/>
      </c>
      <c r="AK19" s="530" t="str">
        <f t="array" ref="AK19">IF(ISBLANK(C19),"",XLOOKUP(A19,'Crop Chart'!$A$5:$A$201,'Crop Chart'!$AP$5:$AP$201,FALSE))</f>
        <v/>
      </c>
      <c r="AL19" s="531" t="str">
        <f t="array" ref="AL19">IF((AK19=""),"",J19+XLOOKUP(A19,'Crop Chart'!$A$5:$A$201,'Crop Chart'!$AQ$5:$AQ$201,FALSE))</f>
        <v/>
      </c>
      <c r="AM19" s="530" t="str">
        <f t="array" ref="AM19">IF(ISBLANK(C19),"",XLOOKUP(A19,'Crop Chart'!$A$5:$A$201,'Crop Chart'!$AR$5:$AR$201,FALSE))</f>
        <v/>
      </c>
      <c r="AN19" s="531" t="str">
        <f t="array" ref="AN19">IF((AM19=""),"",J19+XLOOKUP(A19,'Crop Chart'!$A$5:$A$201,'Crop Chart'!$AS$5:$AS$201,FALSE))</f>
        <v/>
      </c>
      <c r="AO19" s="530" t="str">
        <f t="array" ref="AO19">IF(ISBLANK(C19),"",XLOOKUP(A19,'Crop Chart'!$A$5:$A$201,'Crop Chart'!$AT$5:$AT$201,FALSE))</f>
        <v/>
      </c>
      <c r="AP19" s="531" t="str">
        <f t="array" ref="AP19">IF((AO19=""),"",J19+XLOOKUP(A19,'Crop Chart'!$A$5:$A$201,'Crop Chart'!$AU$5:$AU$201,FALSE))</f>
        <v/>
      </c>
      <c r="AQ19" s="530" t="str">
        <f t="array" ref="AQ19">IF(ISBLANK(C19),"",XLOOKUP(A19,'Crop Chart'!$A$5:$A$201,'Crop Chart'!$AV$5:$AV$201,FALSE))</f>
        <v/>
      </c>
      <c r="AR19" s="531" t="str">
        <f t="array" ref="AR19">IF((AQ19=""),"",J19+XLOOKUP(A19,'Crop Chart'!$A$5:$A$201,'Crop Chart'!$AW$5:$AW$201,FALSE))</f>
        <v/>
      </c>
      <c r="AS19" s="530" t="str">
        <f t="array" ref="AS19">IF(ISBLANK(C19),"",XLOOKUP(A19,'Crop Chart'!$A$5:$A$201,'Crop Chart'!$AX$5:$AX$201,FALSE))</f>
        <v/>
      </c>
      <c r="AT19" s="531" t="str">
        <f t="array" ref="AT19">IF((AS19=""),"",J19+XLOOKUP(A19,'Crop Chart'!$A$5:$A$201,'Crop Chart'!$AY$5:$AY$201,FALSE))</f>
        <v/>
      </c>
      <c r="AU19" s="530" t="str">
        <f t="array" ref="AU19">IF(ISBLANK(C19),"",XLOOKUP(A19,'Crop Chart'!$A$5:$A$201,'Crop Chart'!$AZ$5:$AZ$201,FALSE))</f>
        <v/>
      </c>
      <c r="AV19" s="531" t="str">
        <f t="array" ref="AV19">IF((AU19=""),"",J19+XLOOKUP(A19,'Crop Chart'!$A$5:$A$201,'Crop Chart'!$BA$5:$BA$201,FALSE))</f>
        <v/>
      </c>
      <c r="AW19" s="530" t="str">
        <f t="array" ref="AW19">IF(ISBLANK(C19),"",XLOOKUP(A19,'Crop Chart'!$A$5:$A$201,'Crop Chart'!$BB$5:$BB$201,FALSE))</f>
        <v/>
      </c>
      <c r="AX19" s="532" t="str">
        <f t="array" ref="AX19">IF((AW19=""),"",J19+XLOOKUP(A19,'Crop Chart'!$A$5:$A$201,'Crop Chart'!$BC$5:$BC$201,FALSE))</f>
        <v/>
      </c>
    </row>
    <row r="20">
      <c r="A20" s="520" t="str">
        <f t="array" ref="A20">IF(ISBLANK(C20)," ",XLOOKUP(C20,'Codified Game Plan'!$M$3:$M$477,'Codified Game Plan'!$A$3:$A$477))</f>
        <v> </v>
      </c>
      <c r="B20" s="503" t="str">
        <f t="array" ref="B20">IF(ISBLANK(C20),"",XLOOKUP(C20,'Codified Game Plan'!$M$3:$M$477,'Codified Game Plan'!$B$3:$B$477))</f>
        <v/>
      </c>
      <c r="C20" s="521"/>
      <c r="D20" s="521" t="str">
        <f t="array" ref="D20">IF(ISBLANK(C20)," ",XLOOKUP(C20,'Codified Game Plan'!$M$3:$M$477,'Codified Game Plan'!$C$3:$C$477))</f>
        <v> </v>
      </c>
      <c r="E20" s="522" t="str">
        <f t="array" ref="E20">IF(ISBLANK(C20),"",XLOOKUP(C20,'Codified Game Plan'!$M$3:$M$477,'Codified Game Plan'!$D$3:$D$477,0))</f>
        <v/>
      </c>
      <c r="F20" s="522" t="str">
        <f t="array" ref="F20">IF(ISBLANK(C20),"",XLOOKUP(C20,'Codified Game Plan'!$M$3:$M$477,'Codified Game Plan'!$E$3:$E$477,0))</f>
        <v/>
      </c>
      <c r="G20" s="523" t="str">
        <f t="array" ref="G20">IF(ISBLANK(C20)," ",XLOOKUP(C20,'Codified Game Plan'!$M$3:$M$477,'Codified Game Plan'!$F$3:$F$477))</f>
        <v> </v>
      </c>
      <c r="H20" s="507" t="str">
        <f t="array" ref="H20">IF(ISBLANK(C20)," ",XLOOKUP(C20,'Codified Game Plan'!$M$3:$M$477,'Codified Game Plan'!$G$3:$G$477))</f>
        <v> </v>
      </c>
      <c r="I20" s="523" t="str">
        <f t="array" ref="I20">IF(ISBLANK(C20),"",XLOOKUP(A20,'Crop Chart'!$A$5:$A$201,'Crop Chart'!$B$5:$B$201,0))</f>
        <v/>
      </c>
      <c r="J20" s="507">
        <f t="shared" si="8"/>
        <v>0</v>
      </c>
      <c r="K20" s="511"/>
      <c r="L20" s="523" t="str">
        <f t="array" ref="L20">IF(ISBLANK(C20),"",XLOOKUP(A20,'Crop Chart'!$A$5:$A$201,'Crop Chart'!$C$5:$C$201,0))</f>
        <v/>
      </c>
      <c r="M20" s="506" t="str">
        <f t="array" ref="M20">IF(ISBLANK(C20),"",XLOOKUP(A20,'Crop Chart'!$A$5:$A$201,'Crop Chart'!$E$5:$E$201,0))</f>
        <v/>
      </c>
      <c r="N20" s="510" t="str">
        <f t="shared" si="1"/>
        <v/>
      </c>
      <c r="O20" s="506" t="str">
        <f t="array" ref="O20">IF(ISBLANK(C20),"",XLOOKUP(A20,'Crop Chart'!$A$5:$A$201,'Crop Chart'!$S$5:$S$201,0))</f>
        <v/>
      </c>
      <c r="P20" s="507" t="str">
        <f t="shared" si="2"/>
        <v/>
      </c>
      <c r="Q20" s="511" t="str">
        <f t="shared" si="9"/>
        <v/>
      </c>
      <c r="R20" s="523" t="str">
        <f t="array" ref="R20">IF(I20="TR",XLOOKUP(A20,'Crop Chart'!$A$5:$A$201,'Crop Chart'!$I$5:$I$201,FALSE),"")</f>
        <v/>
      </c>
      <c r="S20" s="512" t="str">
        <f t="array" ref="S20">IF(I20="TR",G20*'Crop Chart'!$H$2*12*L20/M20/T20*XLOOKUP(A20,'Crop Chart'!$A$5:$A$178,'Crop Chart'!$T$5:$T$178),"")</f>
        <v/>
      </c>
      <c r="T20" s="523" t="str">
        <f t="array" ref="T20">IF(ISBLANK(C20),"",XLOOKUP(A20,'Crop Chart'!$A$5:$A$201,'Crop Chart'!$P$5:$P$201,FALSE))</f>
        <v/>
      </c>
      <c r="U20" s="525" t="str">
        <f t="array" ref="U20">IF(ISBLANK(C20),"",XLOOKUP(A20,'Crop Chart'!$A$5:$A$201,'Crop Chart'!$Q$5:$Q$201,0))</f>
        <v/>
      </c>
      <c r="V20" s="507" t="str">
        <f t="array" ref="V20">IF(I20="DS",XLOOKUP(A20,'Crop Chart'!$A$6:$A$201,'Crop Chart'!$AH$6:$AH$201,0),"")</f>
        <v/>
      </c>
      <c r="W20" s="507" t="str">
        <f t="array" ref="W20">IF(I20="DS",XLOOKUP(A20,'Crop Chart'!$A$6:$A$201,'Crop Chart'!$AI$6:$AI$201,0),"")</f>
        <v/>
      </c>
      <c r="X20" s="526" t="str">
        <f t="array" ref="X20">IFS(ISTEXT(P20),"",XLOOKUP(A20,'Crop Chart'!$A$5:$A$201,'Crop Chart'!$R$5:$R$201,0)=0,"",XLOOKUP(A20,'Crop Chart'!$A$5:$A$201,'Crop Chart'!$R$5:$R$201,0)&gt;0,XLOOKUP(A20,'Crop Chart'!$A$5:$A$201,'Crop Chart'!$R$5:$R$201,0)+P20)</f>
        <v/>
      </c>
      <c r="Y20" s="523" t="str">
        <f t="array" ref="Y20">IF(ISTEXT(X20),"",XLOOKUP(A20,'Crop Chart'!$A$5:$A$201,'Crop Chart'!$S$5:$S$201,0))</f>
        <v/>
      </c>
      <c r="Z20" s="513" t="str">
        <f t="shared" si="3"/>
        <v/>
      </c>
      <c r="AA20" s="523" t="str">
        <f t="array" ref="AA20">IF(ISBLANK(C20),"",XLOOKUP(A20,'Crop Chart'!$A$5:$A$201,'Crop Chart'!$F$5:$F$201,0))</f>
        <v/>
      </c>
      <c r="AB20" s="523" t="str">
        <f t="array" ref="AB20">IF(ISBLANK(C20),"",XLOOKUP(A20,'Crop Chart'!$A$5:$A$201,'Crop Chart'!$G$5:$G$201,FALSE))</f>
        <v/>
      </c>
      <c r="AC20" s="526" t="str">
        <f t="shared" si="11"/>
        <v/>
      </c>
      <c r="AD20" s="526" t="str">
        <f t="shared" si="4"/>
        <v/>
      </c>
      <c r="AE20" s="527" t="str">
        <f t="array" ref="AE20">IF(ISBLANK(C20),"",XLOOKUP(C20,'Codified Game Plan'!$M$3:$M$477,'Codified Game Plan'!$J$3:$J$477,0))</f>
        <v/>
      </c>
      <c r="AF20" s="528" t="str">
        <f t="array" ref="AF20">IF(ISBLANK(C20),"",XLOOKUP(A20,'Crop Chart'!$A$5:$A$201,'Crop Chart'!$L$5:$L$201,FALSE))</f>
        <v/>
      </c>
      <c r="AG20" s="529"/>
      <c r="AH20" s="530"/>
      <c r="AI20" s="530" t="str">
        <f t="array" ref="AI20">IF(ISBLANK(C20),"",XLOOKUP(A20,'Crop Chart'!$A$5:$A$201,'Crop Chart'!$AN$5:$AN$201,FALSE))</f>
        <v/>
      </c>
      <c r="AJ20" s="531" t="str">
        <f t="array" ref="AJ20">IF((AI20=""),"",J20+XLOOKUP(A20,'Crop Chart'!$A$5:$A$201,'Crop Chart'!$AO$5:$AO$201,FALSE))</f>
        <v/>
      </c>
      <c r="AK20" s="530" t="str">
        <f t="array" ref="AK20">IF(ISBLANK(C20),"",XLOOKUP(A20,'Crop Chart'!$A$5:$A$201,'Crop Chart'!$AP$5:$AP$201,FALSE))</f>
        <v/>
      </c>
      <c r="AL20" s="531" t="str">
        <f t="array" ref="AL20">IF((AK20=""),"",J20+XLOOKUP(A20,'Crop Chart'!$A$5:$A$201,'Crop Chart'!$AQ$5:$AQ$201,FALSE))</f>
        <v/>
      </c>
      <c r="AM20" s="530" t="str">
        <f t="array" ref="AM20">IF(ISBLANK(C20),"",XLOOKUP(A20,'Crop Chart'!$A$5:$A$201,'Crop Chart'!$AR$5:$AR$201,FALSE))</f>
        <v/>
      </c>
      <c r="AN20" s="531" t="str">
        <f t="array" ref="AN20">IF((AM20=""),"",J20+XLOOKUP(A20,'Crop Chart'!$A$5:$A$201,'Crop Chart'!$AS$5:$AS$201,FALSE))</f>
        <v/>
      </c>
      <c r="AO20" s="530" t="str">
        <f t="array" ref="AO20">IF(ISBLANK(C20),"",XLOOKUP(A20,'Crop Chart'!$A$5:$A$201,'Crop Chart'!$AT$5:$AT$201,FALSE))</f>
        <v/>
      </c>
      <c r="AP20" s="531" t="str">
        <f t="array" ref="AP20">IF((AO20=""),"",J20+XLOOKUP(A20,'Crop Chart'!$A$5:$A$201,'Crop Chart'!$AU$5:$AU$201,FALSE))</f>
        <v/>
      </c>
      <c r="AQ20" s="530" t="str">
        <f t="array" ref="AQ20">IF(ISBLANK(C20),"",XLOOKUP(A20,'Crop Chart'!$A$5:$A$201,'Crop Chart'!$AV$5:$AV$201,FALSE))</f>
        <v/>
      </c>
      <c r="AR20" s="531" t="str">
        <f t="array" ref="AR20">IF((AQ20=""),"",J20+XLOOKUP(A20,'Crop Chart'!$A$5:$A$201,'Crop Chart'!$AW$5:$AW$201,FALSE))</f>
        <v/>
      </c>
      <c r="AS20" s="530" t="str">
        <f t="array" ref="AS20">IF(ISBLANK(C20),"",XLOOKUP(A20,'Crop Chart'!$A$5:$A$201,'Crop Chart'!$AX$5:$AX$201,FALSE))</f>
        <v/>
      </c>
      <c r="AT20" s="531" t="str">
        <f t="array" ref="AT20">IF((AS20=""),"",J20+XLOOKUP(A20,'Crop Chart'!$A$5:$A$201,'Crop Chart'!$AY$5:$AY$201,FALSE))</f>
        <v/>
      </c>
      <c r="AU20" s="530" t="str">
        <f t="array" ref="AU20">IF(ISBLANK(C20),"",XLOOKUP(A20,'Crop Chart'!$A$5:$A$201,'Crop Chart'!$AZ$5:$AZ$201,FALSE))</f>
        <v/>
      </c>
      <c r="AV20" s="531" t="str">
        <f t="array" ref="AV20">IF((AU20=""),"",J20+XLOOKUP(A20,'Crop Chart'!$A$5:$A$201,'Crop Chart'!$BA$5:$BA$201,FALSE))</f>
        <v/>
      </c>
      <c r="AW20" s="530" t="str">
        <f t="array" ref="AW20">IF(ISBLANK(C20),"",XLOOKUP(A20,'Crop Chart'!$A$5:$A$201,'Crop Chart'!$BB$5:$BB$201,FALSE))</f>
        <v/>
      </c>
      <c r="AX20" s="532" t="str">
        <f t="array" ref="AX20">IF((AW20=""),"",J20+XLOOKUP(A20,'Crop Chart'!$A$5:$A$201,'Crop Chart'!$BC$5:$BC$201,FALSE))</f>
        <v/>
      </c>
    </row>
    <row r="21">
      <c r="A21" s="520" t="str">
        <f t="array" ref="A21">IF(ISBLANK(C21)," ",XLOOKUP(C21,'Codified Game Plan'!$M$3:$M$477,'Codified Game Plan'!$A$3:$A$477))</f>
        <v> </v>
      </c>
      <c r="B21" s="503" t="str">
        <f t="array" ref="B21">IF(ISBLANK(C21),"",XLOOKUP(C21,'Codified Game Plan'!$M$3:$M$477,'Codified Game Plan'!$B$3:$B$477))</f>
        <v/>
      </c>
      <c r="C21" s="521"/>
      <c r="D21" s="521" t="str">
        <f t="array" ref="D21">IF(ISBLANK(C21)," ",XLOOKUP(C21,'Codified Game Plan'!$M$3:$M$477,'Codified Game Plan'!$C$3:$C$477))</f>
        <v> </v>
      </c>
      <c r="E21" s="522" t="str">
        <f t="array" ref="E21">IF(ISBLANK(C21),"",XLOOKUP(C21,'Codified Game Plan'!$M$3:$M$477,'Codified Game Plan'!$D$3:$D$477,0))</f>
        <v/>
      </c>
      <c r="F21" s="522" t="str">
        <f t="array" ref="F21">IF(ISBLANK(C21),"",XLOOKUP(C21,'Codified Game Plan'!$M$3:$M$477,'Codified Game Plan'!$E$3:$E$477,0))</f>
        <v/>
      </c>
      <c r="G21" s="523" t="str">
        <f t="array" ref="G21">IF(ISBLANK(C21)," ",XLOOKUP(C21,'Codified Game Plan'!$M$3:$M$477,'Codified Game Plan'!$F$3:$F$477))</f>
        <v> </v>
      </c>
      <c r="H21" s="507" t="str">
        <f t="array" ref="H21">IF(ISBLANK(C21)," ",XLOOKUP(C21,'Codified Game Plan'!$M$3:$M$477,'Codified Game Plan'!$G$3:$G$477))</f>
        <v> </v>
      </c>
      <c r="I21" s="523" t="str">
        <f t="array" ref="I21">IF(ISBLANK(C21),"",XLOOKUP(A21,'Crop Chart'!$A$5:$A$201,'Crop Chart'!$B$5:$B$201,0))</f>
        <v/>
      </c>
      <c r="J21" s="507">
        <f t="shared" si="8"/>
        <v>0</v>
      </c>
      <c r="K21" s="534" t="s">
        <v>647</v>
      </c>
      <c r="L21" s="523" t="str">
        <f t="array" ref="L21">IF(ISBLANK(C21),"",XLOOKUP(A21,'Crop Chart'!$A$5:$A$201,'Crop Chart'!$C$5:$C$201,0))</f>
        <v/>
      </c>
      <c r="M21" s="506" t="str">
        <f t="array" ref="M21">IF(ISBLANK(C21),"",XLOOKUP(A21,'Crop Chart'!$A$5:$A$201,'Crop Chart'!$E$5:$E$201,0))</f>
        <v/>
      </c>
      <c r="N21" s="510" t="str">
        <f t="shared" si="1"/>
        <v/>
      </c>
      <c r="O21" s="506" t="str">
        <f t="array" ref="O21">IF(ISBLANK(C21),"",XLOOKUP(A21,'Crop Chart'!$A$5:$A$201,'Crop Chart'!$S$5:$S$201,0))</f>
        <v/>
      </c>
      <c r="P21" s="507" t="str">
        <f t="shared" si="2"/>
        <v/>
      </c>
      <c r="Q21" s="511" t="str">
        <f t="shared" si="9"/>
        <v/>
      </c>
      <c r="R21" s="523" t="str">
        <f t="array" ref="R21">IF(I21="TR",XLOOKUP(A21,'Crop Chart'!$A$5:$A$201,'Crop Chart'!$I$5:$I$201,FALSE),"")</f>
        <v/>
      </c>
      <c r="S21" s="512" t="str">
        <f t="array" ref="S21">IF(I21="TR",G21*'Crop Chart'!$H$2*12*L21/M21/T21*XLOOKUP(A21,'Crop Chart'!$A$5:$A$178,'Crop Chart'!$T$5:$T$178),"")</f>
        <v/>
      </c>
      <c r="T21" s="523" t="str">
        <f t="array" ref="T21">IF(ISBLANK(C21),"",XLOOKUP(A21,'Crop Chart'!$A$5:$A$201,'Crop Chart'!$P$5:$P$201,FALSE))</f>
        <v/>
      </c>
      <c r="U21" s="525" t="str">
        <f t="array" ref="U21">IF(ISBLANK(C21),"",XLOOKUP(A21,'Crop Chart'!$A$5:$A$201,'Crop Chart'!$Q$5:$Q$201,0))</f>
        <v/>
      </c>
      <c r="V21" s="507" t="str">
        <f t="array" ref="V21">IF(I21="DS",XLOOKUP(A21,'Crop Chart'!$A$6:$A$201,'Crop Chart'!$AH$6:$AH$201,0),"")</f>
        <v/>
      </c>
      <c r="W21" s="507" t="str">
        <f t="array" ref="W21">IF(I21="DS",XLOOKUP(A21,'Crop Chart'!$A$6:$A$201,'Crop Chart'!$AI$6:$AI$201,0),"")</f>
        <v/>
      </c>
      <c r="X21" s="526" t="str">
        <f t="array" ref="X21">IFS(ISTEXT(P21),"",XLOOKUP(A21,'Crop Chart'!$A$5:$A$201,'Crop Chart'!$R$5:$R$201,0)=0,"",XLOOKUP(A21,'Crop Chart'!$A$5:$A$201,'Crop Chart'!$R$5:$R$201,0)&gt;0,XLOOKUP(A21,'Crop Chart'!$A$5:$A$201,'Crop Chart'!$R$5:$R$201,0)+P21)</f>
        <v/>
      </c>
      <c r="Y21" s="523" t="str">
        <f t="array" ref="Y21">IF(ISTEXT(X21),"",XLOOKUP(A21,'Crop Chart'!$A$5:$A$201,'Crop Chart'!$S$5:$S$201,0))</f>
        <v/>
      </c>
      <c r="Z21" s="513" t="str">
        <f t="shared" si="3"/>
        <v/>
      </c>
      <c r="AA21" s="523" t="str">
        <f t="array" ref="AA21">IF(ISBLANK(C21),"",XLOOKUP(A21,'Crop Chart'!$A$5:$A$201,'Crop Chart'!$F$5:$F$201,0))</f>
        <v/>
      </c>
      <c r="AB21" s="523" t="str">
        <f t="array" ref="AB21">IF(ISBLANK(C21),"",XLOOKUP(A21,'Crop Chart'!$A$5:$A$201,'Crop Chart'!$G$5:$G$201,FALSE))</f>
        <v/>
      </c>
      <c r="AC21" s="526" t="str">
        <f t="shared" si="11"/>
        <v/>
      </c>
      <c r="AD21" s="526" t="str">
        <f t="shared" si="4"/>
        <v/>
      </c>
      <c r="AE21" s="527" t="str">
        <f t="array" ref="AE21">IF(ISBLANK(C21),"",XLOOKUP(C21,'Codified Game Plan'!$M$3:$M$477,'Codified Game Plan'!$J$3:$J$477,0))</f>
        <v/>
      </c>
      <c r="AF21" s="528" t="str">
        <f t="array" ref="AF21">IF(ISBLANK(C21),"",XLOOKUP(A21,'Crop Chart'!$A$5:$A$201,'Crop Chart'!$L$5:$L$201,FALSE))</f>
        <v/>
      </c>
      <c r="AG21" s="529"/>
      <c r="AH21" s="530"/>
      <c r="AI21" s="530" t="str">
        <f t="array" ref="AI21">IF(ISBLANK(C21),"",XLOOKUP(A21,'Crop Chart'!$A$5:$A$201,'Crop Chart'!$AN$5:$AN$201,FALSE))</f>
        <v/>
      </c>
      <c r="AJ21" s="531" t="str">
        <f t="array" ref="AJ21">IF((AI21=""),"",J21+XLOOKUP(A21,'Crop Chart'!$A$5:$A$201,'Crop Chart'!$AO$5:$AO$201,FALSE))</f>
        <v/>
      </c>
      <c r="AK21" s="530" t="str">
        <f t="array" ref="AK21">IF(ISBLANK(C21),"",XLOOKUP(A21,'Crop Chart'!$A$5:$A$201,'Crop Chart'!$AP$5:$AP$201,FALSE))</f>
        <v/>
      </c>
      <c r="AL21" s="531" t="str">
        <f t="array" ref="AL21">IF((AK21=""),"",J21+XLOOKUP(A21,'Crop Chart'!$A$5:$A$201,'Crop Chart'!$AQ$5:$AQ$201,FALSE))</f>
        <v/>
      </c>
      <c r="AM21" s="530" t="str">
        <f t="array" ref="AM21">IF(ISBLANK(C21),"",XLOOKUP(A21,'Crop Chart'!$A$5:$A$201,'Crop Chart'!$AR$5:$AR$201,FALSE))</f>
        <v/>
      </c>
      <c r="AN21" s="531" t="str">
        <f t="array" ref="AN21">IF((AM21=""),"",J21+XLOOKUP(A21,'Crop Chart'!$A$5:$A$201,'Crop Chart'!$AS$5:$AS$201,FALSE))</f>
        <v/>
      </c>
      <c r="AO21" s="530" t="str">
        <f t="array" ref="AO21">IF(ISBLANK(C21),"",XLOOKUP(A21,'Crop Chart'!$A$5:$A$201,'Crop Chart'!$AT$5:$AT$201,FALSE))</f>
        <v/>
      </c>
      <c r="AP21" s="531" t="str">
        <f t="array" ref="AP21">IF((AO21=""),"",J21+XLOOKUP(A21,'Crop Chart'!$A$5:$A$201,'Crop Chart'!$AU$5:$AU$201,FALSE))</f>
        <v/>
      </c>
      <c r="AQ21" s="530" t="str">
        <f t="array" ref="AQ21">IF(ISBLANK(C21),"",XLOOKUP(A21,'Crop Chart'!$A$5:$A$201,'Crop Chart'!$AV$5:$AV$201,FALSE))</f>
        <v/>
      </c>
      <c r="AR21" s="531" t="str">
        <f t="array" ref="AR21">IF((AQ21=""),"",J21+XLOOKUP(A21,'Crop Chart'!$A$5:$A$201,'Crop Chart'!$AW$5:$AW$201,FALSE))</f>
        <v/>
      </c>
      <c r="AS21" s="530" t="str">
        <f t="array" ref="AS21">IF(ISBLANK(C21),"",XLOOKUP(A21,'Crop Chart'!$A$5:$A$201,'Crop Chart'!$AX$5:$AX$201,FALSE))</f>
        <v/>
      </c>
      <c r="AT21" s="531" t="str">
        <f t="array" ref="AT21">IF((AS21=""),"",J21+XLOOKUP(A21,'Crop Chart'!$A$5:$A$201,'Crop Chart'!$AY$5:$AY$201,FALSE))</f>
        <v/>
      </c>
      <c r="AU21" s="530" t="str">
        <f t="array" ref="AU21">IF(ISBLANK(C21),"",XLOOKUP(A21,'Crop Chart'!$A$5:$A$201,'Crop Chart'!$AZ$5:$AZ$201,FALSE))</f>
        <v/>
      </c>
      <c r="AV21" s="531" t="str">
        <f t="array" ref="AV21">IF((AU21=""),"",J21+XLOOKUP(A21,'Crop Chart'!$A$5:$A$201,'Crop Chart'!$BA$5:$BA$201,FALSE))</f>
        <v/>
      </c>
      <c r="AW21" s="530" t="str">
        <f t="array" ref="AW21">IF(ISBLANK(C21),"",XLOOKUP(A21,'Crop Chart'!$A$5:$A$201,'Crop Chart'!$BB$5:$BB$201,FALSE))</f>
        <v/>
      </c>
      <c r="AX21" s="532" t="str">
        <f t="array" ref="AX21">IF((AW21=""),"",J21+XLOOKUP(A21,'Crop Chart'!$A$5:$A$201,'Crop Chart'!$BC$5:$BC$201,FALSE))</f>
        <v/>
      </c>
    </row>
    <row r="22">
      <c r="A22" s="520" t="str">
        <f t="array" ref="A22">IF(ISBLANK(C22)," ",XLOOKUP(C22,'Codified Game Plan'!$M$3:$M$477,'Codified Game Plan'!$A$3:$A$477))</f>
        <v> </v>
      </c>
      <c r="B22" s="503" t="str">
        <f t="array" ref="B22">IF(ISBLANK(C22),"",XLOOKUP(C22,'Codified Game Plan'!$M$3:$M$477,'Codified Game Plan'!$B$3:$B$477))</f>
        <v/>
      </c>
      <c r="C22" s="521"/>
      <c r="D22" s="521" t="str">
        <f t="array" ref="D22">IF(ISBLANK(C22)," ",XLOOKUP(C22,'Codified Game Plan'!$M$3:$M$477,'Codified Game Plan'!$C$3:$C$477))</f>
        <v> </v>
      </c>
      <c r="E22" s="522" t="str">
        <f t="array" ref="E22">IF(ISBLANK(C22),"",XLOOKUP(C22,'Codified Game Plan'!$M$3:$M$477,'Codified Game Plan'!$D$3:$D$477,0))</f>
        <v/>
      </c>
      <c r="F22" s="522" t="str">
        <f t="array" ref="F22">IF(ISBLANK(C22),"",XLOOKUP(C22,'Codified Game Plan'!$M$3:$M$477,'Codified Game Plan'!$E$3:$E$477,0))</f>
        <v/>
      </c>
      <c r="G22" s="523" t="str">
        <f t="array" ref="G22">IF(ISBLANK(C22)," ",XLOOKUP(C22,'Codified Game Plan'!$M$3:$M$477,'Codified Game Plan'!$F$3:$F$477))</f>
        <v> </v>
      </c>
      <c r="H22" s="507" t="str">
        <f t="array" ref="H22">IF(ISBLANK(C22)," ",XLOOKUP(C22,'Codified Game Plan'!$M$3:$M$477,'Codified Game Plan'!$G$3:$G$477))</f>
        <v> </v>
      </c>
      <c r="I22" s="523" t="str">
        <f t="array" ref="I22">IF(ISBLANK(C22),"",XLOOKUP(A22,'Crop Chart'!$A$5:$A$201,'Crop Chart'!$B$5:$B$201,0))</f>
        <v/>
      </c>
      <c r="J22" s="507" t="str">
        <f>H22</f>
        <v> </v>
      </c>
      <c r="K22" s="511"/>
      <c r="L22" s="523" t="str">
        <f t="array" ref="L22">IF(ISBLANK(C22),"",XLOOKUP(A22,'Crop Chart'!$A$5:$A$201,'Crop Chart'!$C$5:$C$201,0))</f>
        <v/>
      </c>
      <c r="M22" s="506" t="str">
        <f t="array" ref="M22">IF(ISBLANK(C22),"",XLOOKUP(A22,'Crop Chart'!$A$5:$A$201,'Crop Chart'!$E$5:$E$201,0))</f>
        <v/>
      </c>
      <c r="N22" s="510" t="str">
        <f t="shared" si="1"/>
        <v/>
      </c>
      <c r="O22" s="506" t="str">
        <f t="array" ref="O22">IF(ISBLANK(C22),"",XLOOKUP(A22,'Crop Chart'!$A$5:$A$201,'Crop Chart'!$S$5:$S$201,0))</f>
        <v/>
      </c>
      <c r="P22" s="507" t="str">
        <f t="shared" si="2"/>
        <v/>
      </c>
      <c r="Q22" s="524"/>
      <c r="R22" s="523" t="str">
        <f t="array" ref="R22">IF(I22="TR",XLOOKUP(A22,'Crop Chart'!$A$5:$A$201,'Crop Chart'!$I$5:$I$201,FALSE),"")</f>
        <v/>
      </c>
      <c r="S22" s="512" t="str">
        <f t="array" ref="S22">IF(I22="TR",G22*'Crop Chart'!$H$2*12*L22/M22/T22*XLOOKUP(A22,'Crop Chart'!$A$5:$A$178,'Crop Chart'!$T$5:$T$178),"")</f>
        <v/>
      </c>
      <c r="T22" s="523" t="str">
        <f t="array" ref="T22">IF(ISBLANK(C22),"",XLOOKUP(A22,'Crop Chart'!$A$5:$A$201,'Crop Chart'!$P$5:$P$201,FALSE))</f>
        <v/>
      </c>
      <c r="U22" s="525" t="str">
        <f t="array" ref="U22">IF(ISBLANK(C22),"",XLOOKUP(A22,'Crop Chart'!$A$5:$A$201,'Crop Chart'!$Q$5:$Q$201,0))</f>
        <v/>
      </c>
      <c r="V22" s="507" t="str">
        <f t="array" ref="V22">IF(I22="DS",XLOOKUP(A22,'Crop Chart'!$A$6:$A$201,'Crop Chart'!$AH$6:$AH$201,0),"")</f>
        <v/>
      </c>
      <c r="W22" s="507" t="str">
        <f t="array" ref="W22">IF(I22="DS",XLOOKUP(A22,'Crop Chart'!$A$6:$A$201,'Crop Chart'!$AI$6:$AI$201,0),"")</f>
        <v/>
      </c>
      <c r="X22" s="526" t="str">
        <f t="array" ref="X22">IFS(ISTEXT(P22),"",XLOOKUP(A22,'Crop Chart'!$A$5:$A$201,'Crop Chart'!$R$5:$R$201,0)=0,"",XLOOKUP(A22,'Crop Chart'!$A$5:$A$201,'Crop Chart'!$R$5:$R$201,0)&gt;0,XLOOKUP(A22,'Crop Chart'!$A$5:$A$201,'Crop Chart'!$R$5:$R$201,0)+P22)</f>
        <v/>
      </c>
      <c r="Y22" s="523" t="str">
        <f t="array" ref="Y22">IF(ISTEXT(X22),"",XLOOKUP(A22,'Crop Chart'!$A$5:$A$201,'Crop Chart'!$S$5:$S$201,0))</f>
        <v/>
      </c>
      <c r="Z22" s="513" t="str">
        <f t="shared" si="3"/>
        <v/>
      </c>
      <c r="AA22" s="523" t="str">
        <f t="array" ref="AA22">IF(ISBLANK(C22),"",XLOOKUP(A22,'Crop Chart'!$A$5:$A$201,'Crop Chart'!$F$5:$F$201,0))</f>
        <v/>
      </c>
      <c r="AB22" s="523" t="str">
        <f t="array" ref="AB22">IF(ISBLANK(C22),"",XLOOKUP(A22,'Crop Chart'!$A$5:$A$201,'Crop Chart'!$G$5:$G$201,FALSE))</f>
        <v/>
      </c>
      <c r="AC22" s="526" t="str">
        <f t="shared" si="11"/>
        <v/>
      </c>
      <c r="AD22" s="526" t="str">
        <f t="shared" si="4"/>
        <v/>
      </c>
      <c r="AE22" s="527" t="str">
        <f t="array" ref="AE22">IF(ISBLANK(C22),"",XLOOKUP(C22,'Codified Game Plan'!$M$3:$M$477,'Codified Game Plan'!$J$3:$J$477,0))</f>
        <v/>
      </c>
      <c r="AF22" s="528" t="str">
        <f t="array" ref="AF22">IF(ISBLANK(C22),"",XLOOKUP(A22,'Crop Chart'!$A$5:$A$201,'Crop Chart'!$L$5:$L$201,FALSE))</f>
        <v/>
      </c>
      <c r="AG22" s="529"/>
      <c r="AH22" s="530"/>
      <c r="AI22" s="530" t="str">
        <f t="array" ref="AI22">IF(ISBLANK(C22),"",XLOOKUP(A22,'Crop Chart'!$A$5:$A$201,'Crop Chart'!$AN$5:$AN$201,FALSE))</f>
        <v/>
      </c>
      <c r="AJ22" s="531" t="str">
        <f t="array" ref="AJ22">IF((AI22=""),"",J22+XLOOKUP(A22,'Crop Chart'!$A$5:$A$201,'Crop Chart'!$AO$5:$AO$201,FALSE))</f>
        <v/>
      </c>
      <c r="AK22" s="530" t="str">
        <f t="array" ref="AK22">IF(ISBLANK(C22),"",XLOOKUP(A22,'Crop Chart'!$A$5:$A$201,'Crop Chart'!$AP$5:$AP$201,FALSE))</f>
        <v/>
      </c>
      <c r="AL22" s="531" t="str">
        <f t="array" ref="AL22">IF((AK22=""),"",J22+XLOOKUP(A22,'Crop Chart'!$A$5:$A$201,'Crop Chart'!$AQ$5:$AQ$201,FALSE))</f>
        <v/>
      </c>
      <c r="AM22" s="530" t="str">
        <f t="array" ref="AM22">IF(ISBLANK(C22),"",XLOOKUP(A22,'Crop Chart'!$A$5:$A$201,'Crop Chart'!$AR$5:$AR$201,FALSE))</f>
        <v/>
      </c>
      <c r="AN22" s="531" t="str">
        <f t="array" ref="AN22">IF((AM22=""),"",J22+XLOOKUP(A22,'Crop Chart'!$A$5:$A$201,'Crop Chart'!$AS$5:$AS$201,FALSE))</f>
        <v/>
      </c>
      <c r="AO22" s="530" t="str">
        <f t="array" ref="AO22">IF(ISBLANK(C22),"",XLOOKUP(A22,'Crop Chart'!$A$5:$A$201,'Crop Chart'!$AT$5:$AT$201,FALSE))</f>
        <v/>
      </c>
      <c r="AP22" s="531" t="str">
        <f t="array" ref="AP22">IF((AO22=""),"",J22+XLOOKUP(A22,'Crop Chart'!$A$5:$A$201,'Crop Chart'!$AU$5:$AU$201,FALSE))</f>
        <v/>
      </c>
      <c r="AQ22" s="530" t="str">
        <f t="array" ref="AQ22">IF(ISBLANK(C22),"",XLOOKUP(A22,'Crop Chart'!$A$5:$A$201,'Crop Chart'!$AV$5:$AV$201,FALSE))</f>
        <v/>
      </c>
      <c r="AR22" s="531" t="str">
        <f t="array" ref="AR22">IF((AQ22=""),"",J22+XLOOKUP(A22,'Crop Chart'!$A$5:$A$201,'Crop Chart'!$AW$5:$AW$201,FALSE))</f>
        <v/>
      </c>
      <c r="AS22" s="530" t="str">
        <f t="array" ref="AS22">IF(ISBLANK(C22),"",XLOOKUP(A22,'Crop Chart'!$A$5:$A$201,'Crop Chart'!$AX$5:$AX$201,FALSE))</f>
        <v/>
      </c>
      <c r="AT22" s="531" t="str">
        <f t="array" ref="AT22">IF((AS22=""),"",J22+XLOOKUP(A22,'Crop Chart'!$A$5:$A$201,'Crop Chart'!$AY$5:$AY$201,FALSE))</f>
        <v/>
      </c>
      <c r="AU22" s="530" t="str">
        <f t="array" ref="AU22">IF(ISBLANK(C22),"",XLOOKUP(A22,'Crop Chart'!$A$5:$A$201,'Crop Chart'!$AZ$5:$AZ$201,FALSE))</f>
        <v/>
      </c>
      <c r="AV22" s="531" t="str">
        <f t="array" ref="AV22">IF((AU22=""),"",J22+XLOOKUP(A22,'Crop Chart'!$A$5:$A$201,'Crop Chart'!$BA$5:$BA$201,FALSE))</f>
        <v/>
      </c>
      <c r="AW22" s="530" t="str">
        <f t="array" ref="AW22">IF(ISBLANK(C22),"",XLOOKUP(A22,'Crop Chart'!$A$5:$A$201,'Crop Chart'!$BB$5:$BB$201,FALSE))</f>
        <v/>
      </c>
      <c r="AX22" s="532" t="str">
        <f t="array" ref="AX22">IF((AW22=""),"",J22+XLOOKUP(A22,'Crop Chart'!$A$5:$A$201,'Crop Chart'!$BC$5:$BC$201,FALSE))</f>
        <v/>
      </c>
    </row>
    <row r="23" ht="15.75" hidden="1" customHeight="1">
      <c r="A23" s="520" t="str">
        <f t="array" ref="A23">IF(ISBLANK(C23)," ",XLOOKUP(C23,'Codified Game Plan'!$M$3:$M$477,'Codified Game Plan'!$A$3:$A$477))</f>
        <v> </v>
      </c>
      <c r="B23" s="503" t="str">
        <f t="array" ref="B23">IF(ISBLANK(C23),"",XLOOKUP(C23,'Codified Game Plan'!$M$3:$M$477,'Codified Game Plan'!$B$3:$B$477))</f>
        <v/>
      </c>
      <c r="C23" s="521"/>
      <c r="D23" s="521" t="str">
        <f t="array" ref="D23">IF(ISBLANK(C23)," ",XLOOKUP(C23,'Codified Game Plan'!$M$3:$M$477,'Codified Game Plan'!$C$3:$C$477))</f>
        <v> </v>
      </c>
      <c r="E23" s="522" t="str">
        <f t="array" ref="E23">IF(ISBLANK(C23),"",XLOOKUP(C23,'Codified Game Plan'!$M$3:$M$477,'Codified Game Plan'!$D$3:$D$477,0))</f>
        <v/>
      </c>
      <c r="F23" s="522" t="str">
        <f t="array" ref="F23">IF(ISBLANK(C23),"",XLOOKUP(C23,'Codified Game Plan'!$M$3:$M$477,'Codified Game Plan'!$E$3:$E$477,0))</f>
        <v/>
      </c>
      <c r="G23" s="523" t="str">
        <f t="array" ref="G23">IF(ISBLANK(C23)," ",XLOOKUP(C23,'Codified Game Plan'!$M$3:$M$477,'Codified Game Plan'!$F$3:$F$477))</f>
        <v> </v>
      </c>
      <c r="H23" s="507" t="str">
        <f t="array" ref="H23">IF(ISBLANK(C23)," ",XLOOKUP(C23,'Codified Game Plan'!$M$3:$M$477,'Codified Game Plan'!$G$3:$G$477))</f>
        <v> </v>
      </c>
      <c r="I23" s="523" t="str">
        <f t="array" ref="I23">IF(ISBLANK(C23),"",XLOOKUP(A23,'Crop Chart'!$A$5:$A$201,'Crop Chart'!$B$5:$B$201,0))</f>
        <v/>
      </c>
      <c r="J23" s="507">
        <f t="shared" ref="J23:J30" si="12">IF(I23="DS",H23,(Q23+R23))</f>
        <v>0</v>
      </c>
      <c r="K23" s="511"/>
      <c r="L23" s="523" t="str">
        <f t="array" ref="L23">IF(ISBLANK(C23),"",XLOOKUP(A23,'Crop Chart'!$A$5:$A$201,'Crop Chart'!$C$5:$C$201,0))</f>
        <v/>
      </c>
      <c r="M23" s="506" t="str">
        <f t="array" ref="M23">IF(ISBLANK(C23),"",XLOOKUP(A23,'Crop Chart'!$A$5:$A$201,'Crop Chart'!$E$5:$E$201,0))</f>
        <v/>
      </c>
      <c r="N23" s="510" t="str">
        <f t="shared" si="1"/>
        <v/>
      </c>
      <c r="O23" s="506" t="str">
        <f t="array" ref="O23">IF(ISBLANK(C23),"",XLOOKUP(A23,'Crop Chart'!$A$5:$A$201,'Crop Chart'!$S$5:$S$201,0))</f>
        <v/>
      </c>
      <c r="P23" s="507" t="str">
        <f t="shared" si="2"/>
        <v/>
      </c>
      <c r="Q23" s="511" t="str">
        <f t="shared" ref="Q23:Q30" si="13">P23</f>
        <v/>
      </c>
      <c r="R23" s="523" t="str">
        <f t="array" ref="R23">IF(I23="TR",XLOOKUP(A23,'Crop Chart'!$A$5:$A$201,'Crop Chart'!$I$5:$I$201,FALSE),"")</f>
        <v/>
      </c>
      <c r="S23" s="512" t="str">
        <f t="array" ref="S23">IF(I23="TR",G23*'Crop Chart'!$H$2*12*L23/M23/T23*XLOOKUP(A23,'Crop Chart'!$A$5:$A$178,'Crop Chart'!$T$5:$T$178),"")</f>
        <v/>
      </c>
      <c r="T23" s="523" t="str">
        <f t="array" ref="T23">IF(ISBLANK(C23),"",XLOOKUP(A23,'Crop Chart'!$A$5:$A$201,'Crop Chart'!$P$5:$P$201,FALSE))</f>
        <v/>
      </c>
      <c r="U23" s="525" t="str">
        <f t="array" ref="U23">IF(ISBLANK(C23),"",XLOOKUP(A23,'Crop Chart'!$A$5:$A$201,'Crop Chart'!$Q$5:$Q$201,0))</f>
        <v/>
      </c>
      <c r="V23" s="507" t="str">
        <f t="array" ref="V23">IF(I23="DS",XLOOKUP(A23,'Crop Chart'!$A$6:$A$201,'Crop Chart'!$AH$6:$AH$201,0),"")</f>
        <v/>
      </c>
      <c r="W23" s="507" t="str">
        <f t="array" ref="W23">IF(I23="DS",XLOOKUP(A23,'Crop Chart'!$A$6:$A$201,'Crop Chart'!$AI$6:$AI$201,0),"")</f>
        <v/>
      </c>
      <c r="X23" s="526" t="str">
        <f t="array" ref="X23">IFS(ISTEXT(P23),"",XLOOKUP(A23,'Crop Chart'!$A$5:$A$201,'Crop Chart'!$R$5:$R$201,0)=0,"",XLOOKUP(A23,'Crop Chart'!$A$5:$A$201,'Crop Chart'!$R$5:$R$201,0)&gt;0,XLOOKUP(A23,'Crop Chart'!$A$5:$A$201,'Crop Chart'!$R$5:$R$201,0)+P23)</f>
        <v/>
      </c>
      <c r="Y23" s="523" t="str">
        <f t="array" ref="Y23">IF(ISTEXT(X23),"",XLOOKUP(A23,'Crop Chart'!$A$5:$A$201,'Crop Chart'!$S$5:$S$201,0))</f>
        <v/>
      </c>
      <c r="Z23" s="513" t="str">
        <f t="shared" si="3"/>
        <v/>
      </c>
      <c r="AA23" s="523" t="str">
        <f t="array" ref="AA23">IF(ISBLANK(C23),"",XLOOKUP(A23,'Crop Chart'!$A$5:$A$201,'Crop Chart'!$F$5:$F$201,0))</f>
        <v/>
      </c>
      <c r="AB23" s="523" t="str">
        <f t="array" ref="AB23">IF(ISBLANK(C23),"",XLOOKUP(A23,'Crop Chart'!$A$5:$A$201,'Crop Chart'!$G$5:$G$201,FALSE))</f>
        <v/>
      </c>
      <c r="AC23" s="526" t="str">
        <f t="shared" si="11"/>
        <v/>
      </c>
      <c r="AD23" s="526" t="str">
        <f t="shared" si="4"/>
        <v/>
      </c>
      <c r="AE23" s="527" t="str">
        <f t="array" ref="AE23">IF(ISBLANK(C23),"",XLOOKUP(C23,'Codified Game Plan'!$M$3:$M$477,'Codified Game Plan'!$J$3:$J$477,0))</f>
        <v/>
      </c>
      <c r="AF23" s="528" t="str">
        <f t="array" ref="AF23">IF(ISBLANK(C23),"",XLOOKUP(A23,'Crop Chart'!$A$5:$A$201,'Crop Chart'!$L$5:$L$201,FALSE))</f>
        <v/>
      </c>
      <c r="AG23" s="529"/>
      <c r="AH23" s="530"/>
      <c r="AI23" s="530" t="str">
        <f t="array" ref="AI23">IF(ISBLANK(C23),"",XLOOKUP(A23,'Crop Chart'!$A$5:$A$201,'Crop Chart'!$AN$5:$AN$201,FALSE))</f>
        <v/>
      </c>
      <c r="AJ23" s="531" t="str">
        <f t="array" ref="AJ23">IF((AI23=""),"",J23+XLOOKUP(A23,'Crop Chart'!$A$5:$A$201,'Crop Chart'!$AO$5:$AO$201,FALSE))</f>
        <v/>
      </c>
      <c r="AK23" s="530" t="str">
        <f t="array" ref="AK23">IF(ISBLANK(C23),"",XLOOKUP(A23,'Crop Chart'!$A$5:$A$201,'Crop Chart'!$AP$5:$AP$201,FALSE))</f>
        <v/>
      </c>
      <c r="AL23" s="531" t="str">
        <f t="array" ref="AL23">IF((AK23=""),"",J23+XLOOKUP(A23,'Crop Chart'!$A$5:$A$201,'Crop Chart'!$AQ$5:$AQ$201,FALSE))</f>
        <v/>
      </c>
      <c r="AM23" s="530" t="str">
        <f t="array" ref="AM23">IF(ISBLANK(C23),"",XLOOKUP(A23,'Crop Chart'!$A$5:$A$201,'Crop Chart'!$AR$5:$AR$201,FALSE))</f>
        <v/>
      </c>
      <c r="AN23" s="531" t="str">
        <f t="array" ref="AN23">IF((AM23=""),"",J23+XLOOKUP(A23,'Crop Chart'!$A$5:$A$201,'Crop Chart'!$AS$5:$AS$201,FALSE))</f>
        <v/>
      </c>
      <c r="AO23" s="530" t="str">
        <f t="array" ref="AO23">IF(ISBLANK(C23),"",XLOOKUP(A23,'Crop Chart'!$A$5:$A$201,'Crop Chart'!$AT$5:$AT$201,FALSE))</f>
        <v/>
      </c>
      <c r="AP23" s="531" t="str">
        <f t="array" ref="AP23">IF((AO23=""),"",J23+XLOOKUP(A23,'Crop Chart'!$A$5:$A$201,'Crop Chart'!$AU$5:$AU$201,FALSE))</f>
        <v/>
      </c>
      <c r="AQ23" s="530" t="str">
        <f t="array" ref="AQ23">IF(ISBLANK(C23),"",XLOOKUP(A23,'Crop Chart'!$A$5:$A$201,'Crop Chart'!$AV$5:$AV$201,FALSE))</f>
        <v/>
      </c>
      <c r="AR23" s="531" t="str">
        <f t="array" ref="AR23">IF((AQ23=""),"",J23+XLOOKUP(A23,'Crop Chart'!$A$5:$A$201,'Crop Chart'!$AW$5:$AW$201,FALSE))</f>
        <v/>
      </c>
      <c r="AS23" s="530" t="str">
        <f t="array" ref="AS23">IF(ISBLANK(C23),"",XLOOKUP(A23,'Crop Chart'!$A$5:$A$201,'Crop Chart'!$AX$5:$AX$201,FALSE))</f>
        <v/>
      </c>
      <c r="AT23" s="531" t="str">
        <f t="array" ref="AT23">IF((AS23=""),"",J23+XLOOKUP(A23,'Crop Chart'!$A$5:$A$201,'Crop Chart'!$AY$5:$AY$201,FALSE))</f>
        <v/>
      </c>
      <c r="AU23" s="530" t="str">
        <f t="array" ref="AU23">IF(ISBLANK(C23),"",XLOOKUP(A23,'Crop Chart'!$A$5:$A$201,'Crop Chart'!$AZ$5:$AZ$201,FALSE))</f>
        <v/>
      </c>
      <c r="AV23" s="531" t="str">
        <f t="array" ref="AV23">IF((AU23=""),"",J23+XLOOKUP(A23,'Crop Chart'!$A$5:$A$201,'Crop Chart'!$BA$5:$BA$201,FALSE))</f>
        <v/>
      </c>
      <c r="AW23" s="530" t="str">
        <f t="array" ref="AW23">IF(ISBLANK(C23),"",XLOOKUP(A23,'Crop Chart'!$A$5:$A$201,'Crop Chart'!$BB$5:$BB$201,FALSE))</f>
        <v/>
      </c>
      <c r="AX23" s="532" t="str">
        <f t="array" ref="AX23">IF((AW23=""),"",J23+XLOOKUP(A23,'Crop Chart'!$A$5:$A$201,'Crop Chart'!$BC$5:$BC$201,FALSE))</f>
        <v/>
      </c>
    </row>
    <row r="24" ht="15.75" hidden="1" customHeight="1">
      <c r="A24" s="520" t="str">
        <f t="array" ref="A24">IF(ISBLANK(C24)," ",XLOOKUP(C24,'Codified Game Plan'!$M$3:$M$477,'Codified Game Plan'!$A$3:$A$477))</f>
        <v> </v>
      </c>
      <c r="B24" s="503" t="str">
        <f t="array" ref="B24">IF(ISBLANK(C24),"",XLOOKUP(C24,'Codified Game Plan'!$M$3:$M$477,'Codified Game Plan'!$B$3:$B$477))</f>
        <v/>
      </c>
      <c r="C24" s="521"/>
      <c r="D24" s="521" t="str">
        <f t="array" ref="D24">IF(ISBLANK(C24)," ",XLOOKUP(C24,'Codified Game Plan'!$M$3:$M$477,'Codified Game Plan'!$C$3:$C$477))</f>
        <v> </v>
      </c>
      <c r="E24" s="522" t="str">
        <f t="array" ref="E24">IF(ISBLANK(C24),"",XLOOKUP(C24,'Codified Game Plan'!$M$3:$M$477,'Codified Game Plan'!$D$3:$D$477,0))</f>
        <v/>
      </c>
      <c r="F24" s="522" t="str">
        <f t="array" ref="F24">IF(ISBLANK(C24),"",XLOOKUP(C24,'Codified Game Plan'!$M$3:$M$477,'Codified Game Plan'!$E$3:$E$477,0))</f>
        <v/>
      </c>
      <c r="G24" s="523" t="str">
        <f t="array" ref="G24">IF(ISBLANK(C24)," ",XLOOKUP(C24,'Codified Game Plan'!$M$3:$M$477,'Codified Game Plan'!$F$3:$F$477))</f>
        <v> </v>
      </c>
      <c r="H24" s="507" t="str">
        <f t="array" ref="H24">IF(ISBLANK(C24)," ",XLOOKUP(C24,'Codified Game Plan'!$M$3:$M$477,'Codified Game Plan'!$G$3:$G$477))</f>
        <v> </v>
      </c>
      <c r="I24" s="523" t="str">
        <f t="array" ref="I24">IF(ISBLANK(C24),"",XLOOKUP(A24,'Crop Chart'!$A$5:$A$201,'Crop Chart'!$B$5:$B$201,0))</f>
        <v/>
      </c>
      <c r="J24" s="507">
        <f t="shared" si="12"/>
        <v>0</v>
      </c>
      <c r="K24" s="511"/>
      <c r="L24" s="523" t="str">
        <f t="array" ref="L24">IF(ISBLANK(C24),"",XLOOKUP(A24,'Crop Chart'!$A$5:$A$201,'Crop Chart'!$C$5:$C$201,0))</f>
        <v/>
      </c>
      <c r="M24" s="506" t="str">
        <f t="array" ref="M24">IF(ISBLANK(C24),"",XLOOKUP(A24,'Crop Chart'!$A$5:$A$201,'Crop Chart'!$E$5:$E$201,0))</f>
        <v/>
      </c>
      <c r="N24" s="510" t="str">
        <f t="shared" si="1"/>
        <v/>
      </c>
      <c r="O24" s="506" t="str">
        <f t="array" ref="O24">IF(ISBLANK(C24),"",XLOOKUP(A24,'Crop Chart'!$A$5:$A$201,'Crop Chart'!$S$5:$S$201,0))</f>
        <v/>
      </c>
      <c r="P24" s="507" t="str">
        <f t="shared" si="2"/>
        <v/>
      </c>
      <c r="Q24" s="511" t="str">
        <f t="shared" si="13"/>
        <v/>
      </c>
      <c r="R24" s="523" t="str">
        <f t="array" ref="R24">IF(I24="TR",XLOOKUP(A24,'Crop Chart'!$A$5:$A$201,'Crop Chart'!$I$5:$I$201,FALSE),"")</f>
        <v/>
      </c>
      <c r="S24" s="512" t="str">
        <f t="array" ref="S24">IF(I24="TR",G24*'Crop Chart'!$H$2*12*L24/M24/T24*XLOOKUP(A24,'Crop Chart'!$A$5:$A$178,'Crop Chart'!$T$5:$T$178),"")</f>
        <v/>
      </c>
      <c r="T24" s="523" t="str">
        <f t="array" ref="T24">IF(ISBLANK(C24),"",XLOOKUP(A24,'Crop Chart'!$A$5:$A$201,'Crop Chart'!$P$5:$P$201,FALSE))</f>
        <v/>
      </c>
      <c r="U24" s="525" t="str">
        <f t="array" ref="U24">IF(ISBLANK(C24),"",XLOOKUP(A24,'Crop Chart'!$A$5:$A$201,'Crop Chart'!$Q$5:$Q$201,0))</f>
        <v/>
      </c>
      <c r="V24" s="507" t="str">
        <f t="array" ref="V24">IF(I24="DS",XLOOKUP(A24,'Crop Chart'!$A$6:$A$201,'Crop Chart'!$AH$6:$AH$201,0),"")</f>
        <v/>
      </c>
      <c r="W24" s="507" t="str">
        <f t="array" ref="W24">IF(I24="DS",XLOOKUP(A24,'Crop Chart'!$A$6:$A$201,'Crop Chart'!$AI$6:$AI$201,0),"")</f>
        <v/>
      </c>
      <c r="X24" s="526" t="str">
        <f t="array" ref="X24">IFS(ISTEXT(P24),"",XLOOKUP(A24,'Crop Chart'!$A$5:$A$201,'Crop Chart'!$R$5:$R$201,0)=0,"",XLOOKUP(A24,'Crop Chart'!$A$5:$A$201,'Crop Chart'!$R$5:$R$201,0)&gt;0,XLOOKUP(A24,'Crop Chart'!$A$5:$A$201,'Crop Chart'!$R$5:$R$201,0)+P24)</f>
        <v/>
      </c>
      <c r="Y24" s="523" t="str">
        <f t="array" ref="Y24">IF(ISTEXT(X24),"",XLOOKUP(A24,'Crop Chart'!$A$5:$A$201,'Crop Chart'!$S$5:$S$201,0))</f>
        <v/>
      </c>
      <c r="Z24" s="513" t="str">
        <f t="shared" si="3"/>
        <v/>
      </c>
      <c r="AA24" s="523" t="str">
        <f t="array" ref="AA24">IF(ISBLANK(C24),"",XLOOKUP(A24,'Crop Chart'!$A$5:$A$201,'Crop Chart'!$F$5:$F$201,0))</f>
        <v/>
      </c>
      <c r="AB24" s="523" t="str">
        <f t="array" ref="AB24">IF(ISBLANK(C24),"",XLOOKUP(A24,'Crop Chart'!$A$5:$A$201,'Crop Chart'!$G$5:$G$201,FALSE))</f>
        <v/>
      </c>
      <c r="AC24" s="526" t="str">
        <f t="shared" si="11"/>
        <v/>
      </c>
      <c r="AD24" s="526" t="str">
        <f t="shared" si="4"/>
        <v/>
      </c>
      <c r="AE24" s="527" t="str">
        <f t="array" ref="AE24">IF(ISBLANK(C24),"",XLOOKUP(C24,'Codified Game Plan'!$M$3:$M$477,'Codified Game Plan'!$J$3:$J$477,0))</f>
        <v/>
      </c>
      <c r="AF24" s="528" t="str">
        <f t="array" ref="AF24">IF(ISBLANK(C24),"",XLOOKUP(A24,'Crop Chart'!$A$5:$A$201,'Crop Chart'!$L$5:$L$201,FALSE))</f>
        <v/>
      </c>
      <c r="AG24" s="529"/>
      <c r="AH24" s="530"/>
      <c r="AI24" s="530" t="str">
        <f t="array" ref="AI24">IF(ISBLANK(C24),"",XLOOKUP(A24,'Crop Chart'!$A$5:$A$201,'Crop Chart'!$AN$5:$AN$201,FALSE))</f>
        <v/>
      </c>
      <c r="AJ24" s="531" t="str">
        <f t="array" ref="AJ24">IF((AI24=""),"",J24+XLOOKUP(A24,'Crop Chart'!$A$5:$A$201,'Crop Chart'!$AO$5:$AO$201,FALSE))</f>
        <v/>
      </c>
      <c r="AK24" s="530" t="str">
        <f t="array" ref="AK24">IF(ISBLANK(C24),"",XLOOKUP(A24,'Crop Chart'!$A$5:$A$201,'Crop Chart'!$AP$5:$AP$201,FALSE))</f>
        <v/>
      </c>
      <c r="AL24" s="531" t="str">
        <f t="array" ref="AL24">IF((AK24=""),"",J24+XLOOKUP(A24,'Crop Chart'!$A$5:$A$201,'Crop Chart'!$AQ$5:$AQ$201,FALSE))</f>
        <v/>
      </c>
      <c r="AM24" s="530" t="str">
        <f t="array" ref="AM24">IF(ISBLANK(C24),"",XLOOKUP(A24,'Crop Chart'!$A$5:$A$201,'Crop Chart'!$AR$5:$AR$201,FALSE))</f>
        <v/>
      </c>
      <c r="AN24" s="531" t="str">
        <f t="array" ref="AN24">IF((AM24=""),"",J24+XLOOKUP(A24,'Crop Chart'!$A$5:$A$201,'Crop Chart'!$AS$5:$AS$201,FALSE))</f>
        <v/>
      </c>
      <c r="AO24" s="530" t="str">
        <f t="array" ref="AO24">IF(ISBLANK(C24),"",XLOOKUP(A24,'Crop Chart'!$A$5:$A$201,'Crop Chart'!$AT$5:$AT$201,FALSE))</f>
        <v/>
      </c>
      <c r="AP24" s="531" t="str">
        <f t="array" ref="AP24">IF((AO24=""),"",J24+XLOOKUP(A24,'Crop Chart'!$A$5:$A$201,'Crop Chart'!$AU$5:$AU$201,FALSE))</f>
        <v/>
      </c>
      <c r="AQ24" s="530" t="str">
        <f t="array" ref="AQ24">IF(ISBLANK(C24),"",XLOOKUP(A24,'Crop Chart'!$A$5:$A$201,'Crop Chart'!$AV$5:$AV$201,FALSE))</f>
        <v/>
      </c>
      <c r="AR24" s="531" t="str">
        <f t="array" ref="AR24">IF((AQ24=""),"",J24+XLOOKUP(A24,'Crop Chart'!$A$5:$A$201,'Crop Chart'!$AW$5:$AW$201,FALSE))</f>
        <v/>
      </c>
      <c r="AS24" s="530" t="str">
        <f t="array" ref="AS24">IF(ISBLANK(C24),"",XLOOKUP(A24,'Crop Chart'!$A$5:$A$201,'Crop Chart'!$AX$5:$AX$201,FALSE))</f>
        <v/>
      </c>
      <c r="AT24" s="531" t="str">
        <f t="array" ref="AT24">IF((AS24=""),"",J24+XLOOKUP(A24,'Crop Chart'!$A$5:$A$201,'Crop Chart'!$AY$5:$AY$201,FALSE))</f>
        <v/>
      </c>
      <c r="AU24" s="530" t="str">
        <f t="array" ref="AU24">IF(ISBLANK(C24),"",XLOOKUP(A24,'Crop Chart'!$A$5:$A$201,'Crop Chart'!$AZ$5:$AZ$201,FALSE))</f>
        <v/>
      </c>
      <c r="AV24" s="531" t="str">
        <f t="array" ref="AV24">IF((AU24=""),"",J24+XLOOKUP(A24,'Crop Chart'!$A$5:$A$201,'Crop Chart'!$BA$5:$BA$201,FALSE))</f>
        <v/>
      </c>
      <c r="AW24" s="530" t="str">
        <f t="array" ref="AW24">IF(ISBLANK(C24),"",XLOOKUP(A24,'Crop Chart'!$A$5:$A$201,'Crop Chart'!$BB$5:$BB$201,FALSE))</f>
        <v/>
      </c>
      <c r="AX24" s="532" t="str">
        <f t="array" ref="AX24">IF((AW24=""),"",J24+XLOOKUP(A24,'Crop Chart'!$A$5:$A$201,'Crop Chart'!$BC$5:$BC$201,FALSE))</f>
        <v/>
      </c>
    </row>
    <row r="25" ht="15.75" hidden="1" customHeight="1">
      <c r="A25" s="520" t="str">
        <f t="array" ref="A25">IF(ISBLANK(C25)," ",XLOOKUP(C25,'Codified Game Plan'!$M$3:$M$477,'Codified Game Plan'!$A$3:$A$477))</f>
        <v> </v>
      </c>
      <c r="B25" s="503" t="str">
        <f t="array" ref="B25">IF(ISBLANK(C25),"",XLOOKUP(C25,'Codified Game Plan'!$M$3:$M$477,'Codified Game Plan'!$B$3:$B$477))</f>
        <v/>
      </c>
      <c r="C25" s="521"/>
      <c r="D25" s="521" t="str">
        <f t="array" ref="D25">IF(ISBLANK(C25)," ",XLOOKUP(C25,'Codified Game Plan'!$M$3:$M$477,'Codified Game Plan'!$C$3:$C$477))</f>
        <v> </v>
      </c>
      <c r="E25" s="522" t="str">
        <f t="array" ref="E25">IF(ISBLANK(C25),"",XLOOKUP(C25,'Codified Game Plan'!$M$3:$M$477,'Codified Game Plan'!$D$3:$D$477,0))</f>
        <v/>
      </c>
      <c r="F25" s="522" t="str">
        <f t="array" ref="F25">IF(ISBLANK(C25),"",XLOOKUP(C25,'Codified Game Plan'!$M$3:$M$477,'Codified Game Plan'!$E$3:$E$477,0))</f>
        <v/>
      </c>
      <c r="G25" s="523" t="str">
        <f t="array" ref="G25">IF(ISBLANK(C25)," ",XLOOKUP(C25,'Codified Game Plan'!$M$3:$M$477,'Codified Game Plan'!$F$3:$F$477))</f>
        <v> </v>
      </c>
      <c r="H25" s="507" t="str">
        <f t="array" ref="H25">IF(ISBLANK(C25)," ",XLOOKUP(C25,'Codified Game Plan'!$M$3:$M$477,'Codified Game Plan'!$G$3:$G$477))</f>
        <v> </v>
      </c>
      <c r="I25" s="523" t="str">
        <f t="array" ref="I25">IF(ISBLANK(C25),"",XLOOKUP(A25,'Crop Chart'!$A$5:$A$201,'Crop Chart'!$B$5:$B$201,0))</f>
        <v/>
      </c>
      <c r="J25" s="507">
        <f t="shared" si="12"/>
        <v>0</v>
      </c>
      <c r="K25" s="511"/>
      <c r="L25" s="523" t="str">
        <f t="array" ref="L25">IF(ISBLANK(C25),"",XLOOKUP(A25,'Crop Chart'!$A$5:$A$201,'Crop Chart'!$C$5:$C$201,0))</f>
        <v/>
      </c>
      <c r="M25" s="506" t="str">
        <f t="array" ref="M25">IF(ISBLANK(C25),"",XLOOKUP(A25,'Crop Chart'!$A$5:$A$201,'Crop Chart'!$E$5:$E$201,0))</f>
        <v/>
      </c>
      <c r="N25" s="510" t="str">
        <f t="shared" si="1"/>
        <v/>
      </c>
      <c r="O25" s="506" t="str">
        <f t="array" ref="O25">IF(ISBLANK(C25),"",XLOOKUP(A25,'Crop Chart'!$A$5:$A$201,'Crop Chart'!$S$5:$S$201,0))</f>
        <v/>
      </c>
      <c r="P25" s="507" t="str">
        <f t="shared" si="2"/>
        <v/>
      </c>
      <c r="Q25" s="511" t="str">
        <f t="shared" si="13"/>
        <v/>
      </c>
      <c r="R25" s="523" t="str">
        <f t="array" ref="R25">IF(I25="TR",XLOOKUP(A25,'Crop Chart'!$A$5:$A$201,'Crop Chart'!$I$5:$I$201,FALSE),"")</f>
        <v/>
      </c>
      <c r="S25" s="512" t="str">
        <f t="array" ref="S25">IF(I25="TR",G25*'Crop Chart'!$H$2*12*L25/M25/T25*XLOOKUP(A25,'Crop Chart'!$A$5:$A$178,'Crop Chart'!$T$5:$T$178),"")</f>
        <v/>
      </c>
      <c r="T25" s="523" t="str">
        <f t="array" ref="T25">IF(ISBLANK(C25),"",XLOOKUP(A25,'Crop Chart'!$A$5:$A$201,'Crop Chart'!$P$5:$P$201,FALSE))</f>
        <v/>
      </c>
      <c r="U25" s="525" t="str">
        <f t="array" ref="U25">IF(ISBLANK(C25),"",XLOOKUP(A25,'Crop Chart'!$A$5:$A$201,'Crop Chart'!$Q$5:$Q$201,0))</f>
        <v/>
      </c>
      <c r="V25" s="507" t="str">
        <f t="array" ref="V25">IF(I25="DS",XLOOKUP(A25,'Crop Chart'!$A$6:$A$201,'Crop Chart'!$AH$6:$AH$201,0),"")</f>
        <v/>
      </c>
      <c r="W25" s="507" t="str">
        <f t="array" ref="W25">IF(I25="DS",XLOOKUP(A25,'Crop Chart'!$A$6:$A$201,'Crop Chart'!$AI$6:$AI$201,0),"")</f>
        <v/>
      </c>
      <c r="X25" s="526" t="str">
        <f t="array" ref="X25">IFS(ISTEXT(P25),"",XLOOKUP(A25,'Crop Chart'!$A$5:$A$201,'Crop Chart'!$R$5:$R$201,0)=0,"",XLOOKUP(A25,'Crop Chart'!$A$5:$A$201,'Crop Chart'!$R$5:$R$201,0)&gt;0,XLOOKUP(A25,'Crop Chart'!$A$5:$A$201,'Crop Chart'!$R$5:$R$201,0)+P25)</f>
        <v/>
      </c>
      <c r="Y25" s="523" t="str">
        <f t="array" ref="Y25">IF(ISTEXT(X25),"",XLOOKUP(A25,'Crop Chart'!$A$5:$A$201,'Crop Chart'!$S$5:$S$201,0))</f>
        <v/>
      </c>
      <c r="Z25" s="513" t="str">
        <f t="shared" si="3"/>
        <v/>
      </c>
      <c r="AA25" s="523" t="str">
        <f t="array" ref="AA25">IF(ISBLANK(C25),"",XLOOKUP(A25,'Crop Chart'!$A$5:$A$201,'Crop Chart'!$F$5:$F$201,0))</f>
        <v/>
      </c>
      <c r="AB25" s="523" t="str">
        <f t="array" ref="AB25">IF(ISBLANK(C25),"",XLOOKUP(A25,'Crop Chart'!$A$5:$A$201,'Crop Chart'!$G$5:$G$201,FALSE))</f>
        <v/>
      </c>
      <c r="AC25" s="526" t="str">
        <f t="shared" si="11"/>
        <v/>
      </c>
      <c r="AD25" s="526" t="str">
        <f t="shared" si="4"/>
        <v/>
      </c>
      <c r="AE25" s="527" t="str">
        <f t="array" ref="AE25">IF(ISBLANK(C25),"",XLOOKUP(C25,'Codified Game Plan'!$M$3:$M$477,'Codified Game Plan'!$J$3:$J$477,0))</f>
        <v/>
      </c>
      <c r="AF25" s="528" t="str">
        <f t="array" ref="AF25">IF(ISBLANK(C25),"",XLOOKUP(A25,'Crop Chart'!$A$5:$A$201,'Crop Chart'!$L$5:$L$201,FALSE))</f>
        <v/>
      </c>
      <c r="AG25" s="529"/>
      <c r="AH25" s="530"/>
      <c r="AI25" s="530" t="str">
        <f t="array" ref="AI25">IF(ISBLANK(C25),"",XLOOKUP(A25,'Crop Chart'!$A$5:$A$201,'Crop Chart'!$AN$5:$AN$201,FALSE))</f>
        <v/>
      </c>
      <c r="AJ25" s="531" t="str">
        <f t="array" ref="AJ25">IF((AI25=""),"",J25+XLOOKUP(A25,'Crop Chart'!$A$5:$A$201,'Crop Chart'!$AO$5:$AO$201,FALSE))</f>
        <v/>
      </c>
      <c r="AK25" s="530" t="str">
        <f t="array" ref="AK25">IF(ISBLANK(C25),"",XLOOKUP(A25,'Crop Chart'!$A$5:$A$201,'Crop Chart'!$AP$5:$AP$201,FALSE))</f>
        <v/>
      </c>
      <c r="AL25" s="531" t="str">
        <f t="array" ref="AL25">IF((AK25=""),"",J25+XLOOKUP(A25,'Crop Chart'!$A$5:$A$201,'Crop Chart'!$AQ$5:$AQ$201,FALSE))</f>
        <v/>
      </c>
      <c r="AM25" s="530" t="str">
        <f t="array" ref="AM25">IF(ISBLANK(C25),"",XLOOKUP(A25,'Crop Chart'!$A$5:$A$201,'Crop Chart'!$AR$5:$AR$201,FALSE))</f>
        <v/>
      </c>
      <c r="AN25" s="531" t="str">
        <f t="array" ref="AN25">IF((AM25=""),"",J25+XLOOKUP(A25,'Crop Chart'!$A$5:$A$201,'Crop Chart'!$AS$5:$AS$201,FALSE))</f>
        <v/>
      </c>
      <c r="AO25" s="530" t="str">
        <f t="array" ref="AO25">IF(ISBLANK(C25),"",XLOOKUP(A25,'Crop Chart'!$A$5:$A$201,'Crop Chart'!$AT$5:$AT$201,FALSE))</f>
        <v/>
      </c>
      <c r="AP25" s="531" t="str">
        <f t="array" ref="AP25">IF((AO25=""),"",J25+XLOOKUP(A25,'Crop Chart'!$A$5:$A$201,'Crop Chart'!$AU$5:$AU$201,FALSE))</f>
        <v/>
      </c>
      <c r="AQ25" s="530" t="str">
        <f t="array" ref="AQ25">IF(ISBLANK(C25),"",XLOOKUP(A25,'Crop Chart'!$A$5:$A$201,'Crop Chart'!$AV$5:$AV$201,FALSE))</f>
        <v/>
      </c>
      <c r="AR25" s="531" t="str">
        <f t="array" ref="AR25">IF((AQ25=""),"",J25+XLOOKUP(A25,'Crop Chart'!$A$5:$A$201,'Crop Chart'!$AW$5:$AW$201,FALSE))</f>
        <v/>
      </c>
      <c r="AS25" s="530" t="str">
        <f t="array" ref="AS25">IF(ISBLANK(C25),"",XLOOKUP(A25,'Crop Chart'!$A$5:$A$201,'Crop Chart'!$AX$5:$AX$201,FALSE))</f>
        <v/>
      </c>
      <c r="AT25" s="531" t="str">
        <f t="array" ref="AT25">IF((AS25=""),"",J25+XLOOKUP(A25,'Crop Chart'!$A$5:$A$201,'Crop Chart'!$AY$5:$AY$201,FALSE))</f>
        <v/>
      </c>
      <c r="AU25" s="530" t="str">
        <f t="array" ref="AU25">IF(ISBLANK(C25),"",XLOOKUP(A25,'Crop Chart'!$A$5:$A$201,'Crop Chart'!$AZ$5:$AZ$201,FALSE))</f>
        <v/>
      </c>
      <c r="AV25" s="531" t="str">
        <f t="array" ref="AV25">IF((AU25=""),"",J25+XLOOKUP(A25,'Crop Chart'!$A$5:$A$201,'Crop Chart'!$BA$5:$BA$201,FALSE))</f>
        <v/>
      </c>
      <c r="AW25" s="530" t="str">
        <f t="array" ref="AW25">IF(ISBLANK(C25),"",XLOOKUP(A25,'Crop Chart'!$A$5:$A$201,'Crop Chart'!$BB$5:$BB$201,FALSE))</f>
        <v/>
      </c>
      <c r="AX25" s="532" t="str">
        <f t="array" ref="AX25">IF((AW25=""),"",J25+XLOOKUP(A25,'Crop Chart'!$A$5:$A$201,'Crop Chart'!$BC$5:$BC$201,FALSE))</f>
        <v/>
      </c>
    </row>
    <row r="26" ht="15.75" hidden="1" customHeight="1">
      <c r="A26" s="520" t="str">
        <f t="array" ref="A26">IF(ISBLANK(C26)," ",XLOOKUP(C26,'Codified Game Plan'!$M$3:$M$477,'Codified Game Plan'!$A$3:$A$477))</f>
        <v> </v>
      </c>
      <c r="B26" s="503" t="str">
        <f t="array" ref="B26">IF(ISBLANK(C26),"",XLOOKUP(C26,'Codified Game Plan'!$M$3:$M$477,'Codified Game Plan'!$B$3:$B$477))</f>
        <v/>
      </c>
      <c r="C26" s="521"/>
      <c r="D26" s="521" t="str">
        <f t="array" ref="D26">IF(ISBLANK(C26)," ",XLOOKUP(C26,'Codified Game Plan'!$M$3:$M$477,'Codified Game Plan'!$C$3:$C$477))</f>
        <v> </v>
      </c>
      <c r="E26" s="522" t="str">
        <f t="array" ref="E26">IF(ISBLANK(C26),"",XLOOKUP(C26,'Codified Game Plan'!$M$3:$M$477,'Codified Game Plan'!$D$3:$D$477,0))</f>
        <v/>
      </c>
      <c r="F26" s="522" t="str">
        <f t="array" ref="F26">IF(ISBLANK(C26),"",XLOOKUP(C26,'Codified Game Plan'!$M$3:$M$477,'Codified Game Plan'!$E$3:$E$477,0))</f>
        <v/>
      </c>
      <c r="G26" s="523" t="str">
        <f t="array" ref="G26">IF(ISBLANK(C26)," ",XLOOKUP(C26,'Codified Game Plan'!$M$3:$M$477,'Codified Game Plan'!$F$3:$F$477))</f>
        <v> </v>
      </c>
      <c r="H26" s="507" t="str">
        <f t="array" ref="H26">IF(ISBLANK(C26)," ",XLOOKUP(C26,'Codified Game Plan'!$M$3:$M$477,'Codified Game Plan'!$G$3:$G$477))</f>
        <v> </v>
      </c>
      <c r="I26" s="523" t="str">
        <f t="array" ref="I26">IF(ISBLANK(C26),"",XLOOKUP(A26,'Crop Chart'!$A$5:$A$201,'Crop Chart'!$B$5:$B$201,0))</f>
        <v/>
      </c>
      <c r="J26" s="507">
        <f t="shared" si="12"/>
        <v>0</v>
      </c>
      <c r="K26" s="511"/>
      <c r="L26" s="523" t="str">
        <f t="array" ref="L26">IF(ISBLANK(C26),"",XLOOKUP(A26,'Crop Chart'!$A$5:$A$201,'Crop Chart'!$C$5:$C$201,0))</f>
        <v/>
      </c>
      <c r="M26" s="506" t="str">
        <f t="array" ref="M26">IF(ISBLANK(C26),"",XLOOKUP(A26,'Crop Chart'!$A$5:$A$201,'Crop Chart'!$E$5:$E$201,0))</f>
        <v/>
      </c>
      <c r="N26" s="510" t="str">
        <f t="shared" si="1"/>
        <v/>
      </c>
      <c r="O26" s="506" t="str">
        <f t="array" ref="O26">IF(ISBLANK(C26),"",XLOOKUP(A26,'Crop Chart'!$A$5:$A$201,'Crop Chart'!$S$5:$S$201,0))</f>
        <v/>
      </c>
      <c r="P26" s="507" t="str">
        <f t="shared" si="2"/>
        <v/>
      </c>
      <c r="Q26" s="511" t="str">
        <f t="shared" si="13"/>
        <v/>
      </c>
      <c r="R26" s="523" t="str">
        <f t="array" ref="R26">IF(I26="TR",XLOOKUP(A26,'Crop Chart'!$A$5:$A$201,'Crop Chart'!$I$5:$I$201,FALSE),"")</f>
        <v/>
      </c>
      <c r="S26" s="512" t="str">
        <f t="array" ref="S26">IF(I26="TR",G26*'Crop Chart'!$H$2*12*L26/M26/T26*XLOOKUP(A26,'Crop Chart'!$A$5:$A$178,'Crop Chart'!$T$5:$T$178),"")</f>
        <v/>
      </c>
      <c r="T26" s="523" t="str">
        <f t="array" ref="T26">IF(ISBLANK(C26),"",XLOOKUP(A26,'Crop Chart'!$A$5:$A$201,'Crop Chart'!$P$5:$P$201,FALSE))</f>
        <v/>
      </c>
      <c r="U26" s="525" t="str">
        <f t="array" ref="U26">IF(ISBLANK(C26),"",XLOOKUP(A26,'Crop Chart'!$A$5:$A$201,'Crop Chart'!$Q$5:$Q$201,0))</f>
        <v/>
      </c>
      <c r="V26" s="507" t="str">
        <f t="array" ref="V26">IF(I26="DS",XLOOKUP(A26,'Crop Chart'!$A$6:$A$201,'Crop Chart'!$AH$6:$AH$201,0),"")</f>
        <v/>
      </c>
      <c r="W26" s="507" t="str">
        <f t="array" ref="W26">IF(I26="DS",XLOOKUP(A26,'Crop Chart'!$A$6:$A$201,'Crop Chart'!$AI$6:$AI$201,0),"")</f>
        <v/>
      </c>
      <c r="X26" s="526" t="str">
        <f t="array" ref="X26">IFS(ISTEXT(P26),"",XLOOKUP(A26,'Crop Chart'!$A$5:$A$201,'Crop Chart'!$R$5:$R$201,0)=0,"",XLOOKUP(A26,'Crop Chart'!$A$5:$A$201,'Crop Chart'!$R$5:$R$201,0)&gt;0,XLOOKUP(A26,'Crop Chart'!$A$5:$A$201,'Crop Chart'!$R$5:$R$201,0)+P26)</f>
        <v/>
      </c>
      <c r="Y26" s="523" t="str">
        <f t="array" ref="Y26">IF(ISTEXT(X26),"",XLOOKUP(A26,'Crop Chart'!$A$5:$A$201,'Crop Chart'!$S$5:$S$201,0))</f>
        <v/>
      </c>
      <c r="Z26" s="513" t="str">
        <f t="shared" si="3"/>
        <v/>
      </c>
      <c r="AA26" s="523" t="str">
        <f t="array" ref="AA26">IF(ISBLANK(C26),"",XLOOKUP(A26,'Crop Chart'!$A$5:$A$201,'Crop Chart'!$F$5:$F$201,0))</f>
        <v/>
      </c>
      <c r="AB26" s="523" t="str">
        <f t="array" ref="AB26">IF(ISBLANK(C26),"",XLOOKUP(A26,'Crop Chart'!$A$5:$A$201,'Crop Chart'!$G$5:$G$201,FALSE))</f>
        <v/>
      </c>
      <c r="AC26" s="526" t="str">
        <f t="shared" si="11"/>
        <v/>
      </c>
      <c r="AD26" s="526" t="str">
        <f t="shared" si="4"/>
        <v/>
      </c>
      <c r="AE26" s="527" t="str">
        <f t="array" ref="AE26">IF(ISBLANK(C26),"",XLOOKUP(C26,'Codified Game Plan'!$M$3:$M$477,'Codified Game Plan'!$J$3:$J$477,0))</f>
        <v/>
      </c>
      <c r="AF26" s="528" t="str">
        <f t="array" ref="AF26">IF(ISBLANK(C26),"",XLOOKUP(A26,'Crop Chart'!$A$5:$A$201,'Crop Chart'!$L$5:$L$201,FALSE))</f>
        <v/>
      </c>
      <c r="AG26" s="529"/>
      <c r="AH26" s="530"/>
      <c r="AI26" s="530" t="str">
        <f t="array" ref="AI26">IF(ISBLANK(C26),"",XLOOKUP(A26,'Crop Chart'!$A$5:$A$201,'Crop Chart'!$AN$5:$AN$201,FALSE))</f>
        <v/>
      </c>
      <c r="AJ26" s="531" t="str">
        <f t="array" ref="AJ26">IF((AI26=""),"",J26+XLOOKUP(A26,'Crop Chart'!$A$5:$A$201,'Crop Chart'!$AO$5:$AO$201,FALSE))</f>
        <v/>
      </c>
      <c r="AK26" s="530" t="str">
        <f t="array" ref="AK26">IF(ISBLANK(C26),"",XLOOKUP(A26,'Crop Chart'!$A$5:$A$201,'Crop Chart'!$AP$5:$AP$201,FALSE))</f>
        <v/>
      </c>
      <c r="AL26" s="531" t="str">
        <f t="array" ref="AL26">IF((AK26=""),"",J26+XLOOKUP(A26,'Crop Chart'!$A$5:$A$201,'Crop Chart'!$AQ$5:$AQ$201,FALSE))</f>
        <v/>
      </c>
      <c r="AM26" s="530" t="str">
        <f t="array" ref="AM26">IF(ISBLANK(C26),"",XLOOKUP(A26,'Crop Chart'!$A$5:$A$201,'Crop Chart'!$AR$5:$AR$201,FALSE))</f>
        <v/>
      </c>
      <c r="AN26" s="531" t="str">
        <f t="array" ref="AN26">IF((AM26=""),"",J26+XLOOKUP(A26,'Crop Chart'!$A$5:$A$201,'Crop Chart'!$AS$5:$AS$201,FALSE))</f>
        <v/>
      </c>
      <c r="AO26" s="530" t="str">
        <f t="array" ref="AO26">IF(ISBLANK(C26),"",XLOOKUP(A26,'Crop Chart'!$A$5:$A$201,'Crop Chart'!$AT$5:$AT$201,FALSE))</f>
        <v/>
      </c>
      <c r="AP26" s="531" t="str">
        <f t="array" ref="AP26">IF((AO26=""),"",J26+XLOOKUP(A26,'Crop Chart'!$A$5:$A$201,'Crop Chart'!$AU$5:$AU$201,FALSE))</f>
        <v/>
      </c>
      <c r="AQ26" s="530" t="str">
        <f t="array" ref="AQ26">IF(ISBLANK(C26),"",XLOOKUP(A26,'Crop Chart'!$A$5:$A$201,'Crop Chart'!$AV$5:$AV$201,FALSE))</f>
        <v/>
      </c>
      <c r="AR26" s="531" t="str">
        <f t="array" ref="AR26">IF((AQ26=""),"",J26+XLOOKUP(A26,'Crop Chart'!$A$5:$A$201,'Crop Chart'!$AW$5:$AW$201,FALSE))</f>
        <v/>
      </c>
      <c r="AS26" s="530" t="str">
        <f t="array" ref="AS26">IF(ISBLANK(C26),"",XLOOKUP(A26,'Crop Chart'!$A$5:$A$201,'Crop Chart'!$AX$5:$AX$201,FALSE))</f>
        <v/>
      </c>
      <c r="AT26" s="531" t="str">
        <f t="array" ref="AT26">IF((AS26=""),"",J26+XLOOKUP(A26,'Crop Chart'!$A$5:$A$201,'Crop Chart'!$AY$5:$AY$201,FALSE))</f>
        <v/>
      </c>
      <c r="AU26" s="530" t="str">
        <f t="array" ref="AU26">IF(ISBLANK(C26),"",XLOOKUP(A26,'Crop Chart'!$A$5:$A$201,'Crop Chart'!$AZ$5:$AZ$201,FALSE))</f>
        <v/>
      </c>
      <c r="AV26" s="531" t="str">
        <f t="array" ref="AV26">IF((AU26=""),"",J26+XLOOKUP(A26,'Crop Chart'!$A$5:$A$201,'Crop Chart'!$BA$5:$BA$201,FALSE))</f>
        <v/>
      </c>
      <c r="AW26" s="530" t="str">
        <f t="array" ref="AW26">IF(ISBLANK(C26),"",XLOOKUP(A26,'Crop Chart'!$A$5:$A$201,'Crop Chart'!$BB$5:$BB$201,FALSE))</f>
        <v/>
      </c>
      <c r="AX26" s="532" t="str">
        <f t="array" ref="AX26">IF((AW26=""),"",J26+XLOOKUP(A26,'Crop Chart'!$A$5:$A$201,'Crop Chart'!$BC$5:$BC$201,FALSE))</f>
        <v/>
      </c>
    </row>
    <row r="27" ht="15.75" hidden="1" customHeight="1">
      <c r="A27" s="520" t="str">
        <f t="array" ref="A27">IF(ISBLANK(C27)," ",XLOOKUP(C27,'Codified Game Plan'!$M$3:$M$477,'Codified Game Plan'!$A$3:$A$477))</f>
        <v> </v>
      </c>
      <c r="B27" s="503" t="str">
        <f t="array" ref="B27">IF(ISBLANK(C27),"",XLOOKUP(C27,'Codified Game Plan'!$M$3:$M$477,'Codified Game Plan'!$B$3:$B$477))</f>
        <v/>
      </c>
      <c r="C27" s="521"/>
      <c r="D27" s="521" t="str">
        <f t="array" ref="D27">IF(ISBLANK(C27)," ",XLOOKUP(C27,'Codified Game Plan'!$M$3:$M$477,'Codified Game Plan'!$C$3:$C$477))</f>
        <v> </v>
      </c>
      <c r="E27" s="522" t="str">
        <f t="array" ref="E27">IF(ISBLANK(C27),"",XLOOKUP(C27,'Codified Game Plan'!$M$3:$M$477,'Codified Game Plan'!$D$3:$D$477,0))</f>
        <v/>
      </c>
      <c r="F27" s="522" t="str">
        <f t="array" ref="F27">IF(ISBLANK(C27),"",XLOOKUP(C27,'Codified Game Plan'!$M$3:$M$477,'Codified Game Plan'!$E$3:$E$477,0))</f>
        <v/>
      </c>
      <c r="G27" s="523" t="str">
        <f t="array" ref="G27">IF(ISBLANK(C27)," ",XLOOKUP(C27,'Codified Game Plan'!$M$3:$M$477,'Codified Game Plan'!$F$3:$F$477))</f>
        <v> </v>
      </c>
      <c r="H27" s="507" t="str">
        <f t="array" ref="H27">IF(ISBLANK(C27)," ",XLOOKUP(C27,'Codified Game Plan'!$M$3:$M$477,'Codified Game Plan'!$G$3:$G$477))</f>
        <v> </v>
      </c>
      <c r="I27" s="523" t="str">
        <f t="array" ref="I27">IF(ISBLANK(C27),"",XLOOKUP(A27,'Crop Chart'!$A$5:$A$201,'Crop Chart'!$B$5:$B$201,0))</f>
        <v/>
      </c>
      <c r="J27" s="507">
        <f t="shared" si="12"/>
        <v>0</v>
      </c>
      <c r="K27" s="511"/>
      <c r="L27" s="523" t="str">
        <f t="array" ref="L27">IF(ISBLANK(C27),"",XLOOKUP(A27,'Crop Chart'!$A$5:$A$201,'Crop Chart'!$C$5:$C$201,0))</f>
        <v/>
      </c>
      <c r="M27" s="506" t="str">
        <f t="array" ref="M27">IF(ISBLANK(C27),"",XLOOKUP(A27,'Crop Chart'!$A$5:$A$201,'Crop Chart'!$E$5:$E$201,0))</f>
        <v/>
      </c>
      <c r="N27" s="510" t="str">
        <f t="shared" si="1"/>
        <v/>
      </c>
      <c r="O27" s="506" t="str">
        <f t="array" ref="O27">IF(ISBLANK(C27),"",XLOOKUP(A27,'Crop Chart'!$A$5:$A$201,'Crop Chart'!$S$5:$S$201,0))</f>
        <v/>
      </c>
      <c r="P27" s="507" t="str">
        <f t="shared" si="2"/>
        <v/>
      </c>
      <c r="Q27" s="511" t="str">
        <f t="shared" si="13"/>
        <v/>
      </c>
      <c r="R27" s="523" t="str">
        <f t="array" ref="R27">IF(I27="TR",XLOOKUP(A27,'Crop Chart'!$A$5:$A$201,'Crop Chart'!$I$5:$I$201,FALSE),"")</f>
        <v/>
      </c>
      <c r="S27" s="512" t="str">
        <f t="array" ref="S27">IF(I27="TR",G27*'Crop Chart'!$H$2*12*L27/M27/T27*XLOOKUP(A27,'Crop Chart'!$A$5:$A$178,'Crop Chart'!$T$5:$T$178),"")</f>
        <v/>
      </c>
      <c r="T27" s="523" t="str">
        <f t="array" ref="T27">IF(ISBLANK(C27),"",XLOOKUP(A27,'Crop Chart'!$A$5:$A$201,'Crop Chart'!$P$5:$P$201,FALSE))</f>
        <v/>
      </c>
      <c r="U27" s="525" t="str">
        <f t="array" ref="U27">IF(ISBLANK(C27),"",XLOOKUP(A27,'Crop Chart'!$A$5:$A$201,'Crop Chart'!$Q$5:$Q$201,0))</f>
        <v/>
      </c>
      <c r="V27" s="507" t="str">
        <f t="array" ref="V27">IF(I27="DS",XLOOKUP(A27,'Crop Chart'!$A$6:$A$201,'Crop Chart'!$AH$6:$AH$201,0),"")</f>
        <v/>
      </c>
      <c r="W27" s="507" t="str">
        <f t="array" ref="W27">IF(I27="DS",XLOOKUP(A27,'Crop Chart'!$A$6:$A$201,'Crop Chart'!$AI$6:$AI$201,0),"")</f>
        <v/>
      </c>
      <c r="X27" s="526" t="str">
        <f t="array" ref="X27">IFS(ISTEXT(P27),"",XLOOKUP(A27,'Crop Chart'!$A$5:$A$201,'Crop Chart'!$R$5:$R$201,0)=0,"",XLOOKUP(A27,'Crop Chart'!$A$5:$A$201,'Crop Chart'!$R$5:$R$201,0)&gt;0,XLOOKUP(A27,'Crop Chart'!$A$5:$A$201,'Crop Chart'!$R$5:$R$201,0)+P27)</f>
        <v/>
      </c>
      <c r="Y27" s="523" t="str">
        <f t="array" ref="Y27">IF(ISTEXT(X27),"",XLOOKUP(A27,'Crop Chart'!$A$5:$A$201,'Crop Chart'!$S$5:$S$201,0))</f>
        <v/>
      </c>
      <c r="Z27" s="513" t="str">
        <f t="shared" si="3"/>
        <v/>
      </c>
      <c r="AA27" s="523" t="str">
        <f t="array" ref="AA27">IF(ISBLANK(C27),"",XLOOKUP(A27,'Crop Chart'!$A$5:$A$201,'Crop Chart'!$F$5:$F$201,0))</f>
        <v/>
      </c>
      <c r="AB27" s="523" t="str">
        <f t="array" ref="AB27">IF(ISBLANK(C27),"",XLOOKUP(A27,'Crop Chart'!$A$5:$A$201,'Crop Chart'!$G$5:$G$201,FALSE))</f>
        <v/>
      </c>
      <c r="AC27" s="526" t="str">
        <f t="shared" si="11"/>
        <v/>
      </c>
      <c r="AD27" s="526" t="str">
        <f t="shared" si="4"/>
        <v/>
      </c>
      <c r="AE27" s="527" t="str">
        <f t="array" ref="AE27">IF(ISBLANK(C27),"",XLOOKUP(C27,'Codified Game Plan'!$M$3:$M$477,'Codified Game Plan'!$J$3:$J$477,0))</f>
        <v/>
      </c>
      <c r="AF27" s="528" t="str">
        <f t="array" ref="AF27">IF(ISBLANK(C27),"",XLOOKUP(A27,'Crop Chart'!$A$5:$A$201,'Crop Chart'!$L$5:$L$201,FALSE))</f>
        <v/>
      </c>
      <c r="AG27" s="529"/>
      <c r="AH27" s="530"/>
      <c r="AI27" s="530" t="str">
        <f t="array" ref="AI27">IF(ISBLANK(C27),"",XLOOKUP(A27,'Crop Chart'!$A$5:$A$201,'Crop Chart'!$AN$5:$AN$201,FALSE))</f>
        <v/>
      </c>
      <c r="AJ27" s="531" t="str">
        <f t="array" ref="AJ27">IF((AI27=""),"",J27+XLOOKUP(A27,'Crop Chart'!$A$5:$A$201,'Crop Chart'!$AO$5:$AO$201,FALSE))</f>
        <v/>
      </c>
      <c r="AK27" s="530" t="str">
        <f t="array" ref="AK27">IF(ISBLANK(C27),"",XLOOKUP(A27,'Crop Chart'!$A$5:$A$201,'Crop Chart'!$AP$5:$AP$201,FALSE))</f>
        <v/>
      </c>
      <c r="AL27" s="531" t="str">
        <f t="array" ref="AL27">IF((AK27=""),"",J27+XLOOKUP(A27,'Crop Chart'!$A$5:$A$201,'Crop Chart'!$AQ$5:$AQ$201,FALSE))</f>
        <v/>
      </c>
      <c r="AM27" s="530" t="str">
        <f t="array" ref="AM27">IF(ISBLANK(C27),"",XLOOKUP(A27,'Crop Chart'!$A$5:$A$201,'Crop Chart'!$AR$5:$AR$201,FALSE))</f>
        <v/>
      </c>
      <c r="AN27" s="531" t="str">
        <f t="array" ref="AN27">IF((AM27=""),"",J27+XLOOKUP(A27,'Crop Chart'!$A$5:$A$201,'Crop Chart'!$AS$5:$AS$201,FALSE))</f>
        <v/>
      </c>
      <c r="AO27" s="530" t="str">
        <f t="array" ref="AO27">IF(ISBLANK(C27),"",XLOOKUP(A27,'Crop Chart'!$A$5:$A$201,'Crop Chart'!$AT$5:$AT$201,FALSE))</f>
        <v/>
      </c>
      <c r="AP27" s="531" t="str">
        <f t="array" ref="AP27">IF((AO27=""),"",J27+XLOOKUP(A27,'Crop Chart'!$A$5:$A$201,'Crop Chart'!$AU$5:$AU$201,FALSE))</f>
        <v/>
      </c>
      <c r="AQ27" s="530" t="str">
        <f t="array" ref="AQ27">IF(ISBLANK(C27),"",XLOOKUP(A27,'Crop Chart'!$A$5:$A$201,'Crop Chart'!$AV$5:$AV$201,FALSE))</f>
        <v/>
      </c>
      <c r="AR27" s="531" t="str">
        <f t="array" ref="AR27">IF((AQ27=""),"",J27+XLOOKUP(A27,'Crop Chart'!$A$5:$A$201,'Crop Chart'!$AW$5:$AW$201,FALSE))</f>
        <v/>
      </c>
      <c r="AS27" s="530" t="str">
        <f t="array" ref="AS27">IF(ISBLANK(C27),"",XLOOKUP(A27,'Crop Chart'!$A$5:$A$201,'Crop Chart'!$AX$5:$AX$201,FALSE))</f>
        <v/>
      </c>
      <c r="AT27" s="531" t="str">
        <f t="array" ref="AT27">IF((AS27=""),"",J27+XLOOKUP(A27,'Crop Chart'!$A$5:$A$201,'Crop Chart'!$AY$5:$AY$201,FALSE))</f>
        <v/>
      </c>
      <c r="AU27" s="530" t="str">
        <f t="array" ref="AU27">IF(ISBLANK(C27),"",XLOOKUP(A27,'Crop Chart'!$A$5:$A$201,'Crop Chart'!$AZ$5:$AZ$201,FALSE))</f>
        <v/>
      </c>
      <c r="AV27" s="531" t="str">
        <f t="array" ref="AV27">IF((AU27=""),"",J27+XLOOKUP(A27,'Crop Chart'!$A$5:$A$201,'Crop Chart'!$BA$5:$BA$201,FALSE))</f>
        <v/>
      </c>
      <c r="AW27" s="530" t="str">
        <f t="array" ref="AW27">IF(ISBLANK(C27),"",XLOOKUP(A27,'Crop Chart'!$A$5:$A$201,'Crop Chart'!$BB$5:$BB$201,FALSE))</f>
        <v/>
      </c>
      <c r="AX27" s="532" t="str">
        <f t="array" ref="AX27">IF((AW27=""),"",J27+XLOOKUP(A27,'Crop Chart'!$A$5:$A$201,'Crop Chart'!$BC$5:$BC$201,FALSE))</f>
        <v/>
      </c>
    </row>
    <row r="28" ht="15.75" hidden="1" customHeight="1">
      <c r="A28" s="520" t="str">
        <f t="array" ref="A28">IF(ISBLANK(C28)," ",XLOOKUP(C28,'Codified Game Plan'!$M$3:$M$477,'Codified Game Plan'!$A$3:$A$477))</f>
        <v> </v>
      </c>
      <c r="B28" s="503" t="str">
        <f t="array" ref="B28">IF(ISBLANK(C28),"",XLOOKUP(C28,'Codified Game Plan'!$M$3:$M$477,'Codified Game Plan'!$B$3:$B$477))</f>
        <v/>
      </c>
      <c r="C28" s="521"/>
      <c r="D28" s="521" t="str">
        <f t="array" ref="D28">IF(ISBLANK(C28)," ",XLOOKUP(C28,'Codified Game Plan'!$M$3:$M$477,'Codified Game Plan'!$C$3:$C$477))</f>
        <v> </v>
      </c>
      <c r="E28" s="522" t="str">
        <f t="array" ref="E28">IF(ISBLANK(C28),"",XLOOKUP(C28,'Codified Game Plan'!$M$3:$M$477,'Codified Game Plan'!$D$3:$D$477,0))</f>
        <v/>
      </c>
      <c r="F28" s="522" t="str">
        <f t="array" ref="F28">IF(ISBLANK(C28),"",XLOOKUP(C28,'Codified Game Plan'!$M$3:$M$477,'Codified Game Plan'!$E$3:$E$477,0))</f>
        <v/>
      </c>
      <c r="G28" s="523" t="str">
        <f t="array" ref="G28">IF(ISBLANK(C28)," ",XLOOKUP(C28,'Codified Game Plan'!$M$3:$M$477,'Codified Game Plan'!$F$3:$F$477))</f>
        <v> </v>
      </c>
      <c r="H28" s="507" t="str">
        <f t="array" ref="H28">IF(ISBLANK(C28)," ",XLOOKUP(C28,'Codified Game Plan'!$M$3:$M$477,'Codified Game Plan'!$G$3:$G$477))</f>
        <v> </v>
      </c>
      <c r="I28" s="523" t="str">
        <f t="array" ref="I28">IF(ISBLANK(C28),"",XLOOKUP(A28,'Crop Chart'!$A$5:$A$201,'Crop Chart'!$B$5:$B$201,0))</f>
        <v/>
      </c>
      <c r="J28" s="507">
        <f t="shared" si="12"/>
        <v>0</v>
      </c>
      <c r="K28" s="511"/>
      <c r="L28" s="523" t="str">
        <f t="array" ref="L28">IF(ISBLANK(C28),"",XLOOKUP(A28,'Crop Chart'!$A$5:$A$201,'Crop Chart'!$C$5:$C$201,0))</f>
        <v/>
      </c>
      <c r="M28" s="506" t="str">
        <f t="array" ref="M28">IF(ISBLANK(C28),"",XLOOKUP(A28,'Crop Chart'!$A$5:$A$201,'Crop Chart'!$E$5:$E$201,0))</f>
        <v/>
      </c>
      <c r="N28" s="510" t="str">
        <f t="shared" si="1"/>
        <v/>
      </c>
      <c r="O28" s="506" t="str">
        <f t="array" ref="O28">IF(ISBLANK(C28),"",XLOOKUP(A28,'Crop Chart'!$A$5:$A$201,'Crop Chart'!$S$5:$S$201,0))</f>
        <v/>
      </c>
      <c r="P28" s="507" t="str">
        <f t="shared" si="2"/>
        <v/>
      </c>
      <c r="Q28" s="511" t="str">
        <f t="shared" si="13"/>
        <v/>
      </c>
      <c r="R28" s="523" t="str">
        <f t="array" ref="R28">IF(I28="TR",XLOOKUP(A28,'Crop Chart'!$A$5:$A$201,'Crop Chart'!$I$5:$I$201,FALSE),"")</f>
        <v/>
      </c>
      <c r="S28" s="512" t="str">
        <f t="array" ref="S28">IF(I28="TR",G28*'Crop Chart'!$H$2*12*L28/M28/T28*XLOOKUP(A28,'Crop Chart'!$A$5:$A$178,'Crop Chart'!$T$5:$T$178),"")</f>
        <v/>
      </c>
      <c r="T28" s="523" t="str">
        <f t="array" ref="T28">IF(ISBLANK(C28),"",XLOOKUP(A28,'Crop Chart'!$A$5:$A$201,'Crop Chart'!$P$5:$P$201,FALSE))</f>
        <v/>
      </c>
      <c r="U28" s="525" t="str">
        <f t="array" ref="U28">IF(ISBLANK(C28),"",XLOOKUP(A28,'Crop Chart'!$A$5:$A$201,'Crop Chart'!$Q$5:$Q$201,0))</f>
        <v/>
      </c>
      <c r="V28" s="507" t="str">
        <f t="array" ref="V28">IF(I28="DS",XLOOKUP(A28,'Crop Chart'!$A$6:$A$201,'Crop Chart'!$AH$6:$AH$201,0),"")</f>
        <v/>
      </c>
      <c r="W28" s="507" t="str">
        <f t="array" ref="W28">IF(I28="DS",XLOOKUP(A28,'Crop Chart'!$A$6:$A$201,'Crop Chart'!$AI$6:$AI$201,0),"")</f>
        <v/>
      </c>
      <c r="X28" s="526" t="str">
        <f t="array" ref="X28">IFS(ISTEXT(P28),"",XLOOKUP(A28,'Crop Chart'!$A$5:$A$201,'Crop Chart'!$R$5:$R$201,0)=0,"",XLOOKUP(A28,'Crop Chart'!$A$5:$A$201,'Crop Chart'!$R$5:$R$201,0)&gt;0,XLOOKUP(A28,'Crop Chart'!$A$5:$A$201,'Crop Chart'!$R$5:$R$201,0)+P28)</f>
        <v/>
      </c>
      <c r="Y28" s="523" t="str">
        <f t="array" ref="Y28">IF(ISTEXT(X28),"",XLOOKUP(A28,'Crop Chart'!$A$5:$A$201,'Crop Chart'!$S$5:$S$201,0))</f>
        <v/>
      </c>
      <c r="Z28" s="513" t="str">
        <f t="shared" si="3"/>
        <v/>
      </c>
      <c r="AA28" s="523" t="str">
        <f t="array" ref="AA28">IF(ISBLANK(C28),"",XLOOKUP(A28,'Crop Chart'!$A$5:$A$201,'Crop Chart'!$F$5:$F$201,0))</f>
        <v/>
      </c>
      <c r="AB28" s="523" t="str">
        <f t="array" ref="AB28">IF(ISBLANK(C28),"",XLOOKUP(A28,'Crop Chart'!$A$5:$A$201,'Crop Chart'!$G$5:$G$201,FALSE))</f>
        <v/>
      </c>
      <c r="AC28" s="526" t="str">
        <f t="shared" si="11"/>
        <v/>
      </c>
      <c r="AD28" s="526" t="str">
        <f t="shared" si="4"/>
        <v/>
      </c>
      <c r="AE28" s="527" t="str">
        <f t="array" ref="AE28">IF(ISBLANK(C28),"",XLOOKUP(C28,'Codified Game Plan'!$M$3:$M$477,'Codified Game Plan'!$J$3:$J$477,0))</f>
        <v/>
      </c>
      <c r="AF28" s="528" t="str">
        <f t="array" ref="AF28">IF(ISBLANK(C28),"",XLOOKUP(A28,'Crop Chart'!$A$5:$A$201,'Crop Chart'!$L$5:$L$201,FALSE))</f>
        <v/>
      </c>
      <c r="AG28" s="529"/>
      <c r="AH28" s="530"/>
      <c r="AI28" s="530" t="str">
        <f t="array" ref="AI28">IF(ISBLANK(C28),"",XLOOKUP(A28,'Crop Chart'!$A$5:$A$201,'Crop Chart'!$AN$5:$AN$201,FALSE))</f>
        <v/>
      </c>
      <c r="AJ28" s="531" t="str">
        <f t="array" ref="AJ28">IF((AI28=""),"",J28+XLOOKUP(A28,'Crop Chart'!$A$5:$A$201,'Crop Chart'!$AO$5:$AO$201,FALSE))</f>
        <v/>
      </c>
      <c r="AK28" s="530" t="str">
        <f t="array" ref="AK28">IF(ISBLANK(C28),"",XLOOKUP(A28,'Crop Chart'!$A$5:$A$201,'Crop Chart'!$AP$5:$AP$201,FALSE))</f>
        <v/>
      </c>
      <c r="AL28" s="531" t="str">
        <f t="array" ref="AL28">IF((AK28=""),"",J28+XLOOKUP(A28,'Crop Chart'!$A$5:$A$201,'Crop Chart'!$AQ$5:$AQ$201,FALSE))</f>
        <v/>
      </c>
      <c r="AM28" s="530" t="str">
        <f t="array" ref="AM28">IF(ISBLANK(C28),"",XLOOKUP(A28,'Crop Chart'!$A$5:$A$201,'Crop Chart'!$AR$5:$AR$201,FALSE))</f>
        <v/>
      </c>
      <c r="AN28" s="531" t="str">
        <f t="array" ref="AN28">IF((AM28=""),"",J28+XLOOKUP(A28,'Crop Chart'!$A$5:$A$201,'Crop Chart'!$AS$5:$AS$201,FALSE))</f>
        <v/>
      </c>
      <c r="AO28" s="530" t="str">
        <f t="array" ref="AO28">IF(ISBLANK(C28),"",XLOOKUP(A28,'Crop Chart'!$A$5:$A$201,'Crop Chart'!$AT$5:$AT$201,FALSE))</f>
        <v/>
      </c>
      <c r="AP28" s="531" t="str">
        <f t="array" ref="AP28">IF((AO28=""),"",J28+XLOOKUP(A28,'Crop Chart'!$A$5:$A$201,'Crop Chart'!$AU$5:$AU$201,FALSE))</f>
        <v/>
      </c>
      <c r="AQ28" s="530" t="str">
        <f t="array" ref="AQ28">IF(ISBLANK(C28),"",XLOOKUP(A28,'Crop Chart'!$A$5:$A$201,'Crop Chart'!$AV$5:$AV$201,FALSE))</f>
        <v/>
      </c>
      <c r="AR28" s="531" t="str">
        <f t="array" ref="AR28">IF((AQ28=""),"",J28+XLOOKUP(A28,'Crop Chart'!$A$5:$A$201,'Crop Chart'!$AW$5:$AW$201,FALSE))</f>
        <v/>
      </c>
      <c r="AS28" s="530" t="str">
        <f t="array" ref="AS28">IF(ISBLANK(C28),"",XLOOKUP(A28,'Crop Chart'!$A$5:$A$201,'Crop Chart'!$AX$5:$AX$201,FALSE))</f>
        <v/>
      </c>
      <c r="AT28" s="531" t="str">
        <f t="array" ref="AT28">IF((AS28=""),"",J28+XLOOKUP(A28,'Crop Chart'!$A$5:$A$201,'Crop Chart'!$AY$5:$AY$201,FALSE))</f>
        <v/>
      </c>
      <c r="AU28" s="530" t="str">
        <f t="array" ref="AU28">IF(ISBLANK(C28),"",XLOOKUP(A28,'Crop Chart'!$A$5:$A$201,'Crop Chart'!$AZ$5:$AZ$201,FALSE))</f>
        <v/>
      </c>
      <c r="AV28" s="531" t="str">
        <f t="array" ref="AV28">IF((AU28=""),"",J28+XLOOKUP(A28,'Crop Chart'!$A$5:$A$201,'Crop Chart'!$BA$5:$BA$201,FALSE))</f>
        <v/>
      </c>
      <c r="AW28" s="530" t="str">
        <f t="array" ref="AW28">IF(ISBLANK(C28),"",XLOOKUP(A28,'Crop Chart'!$A$5:$A$201,'Crop Chart'!$BB$5:$BB$201,FALSE))</f>
        <v/>
      </c>
      <c r="AX28" s="532" t="str">
        <f t="array" ref="AX28">IF((AW28=""),"",J28+XLOOKUP(A28,'Crop Chart'!$A$5:$A$201,'Crop Chart'!$BC$5:$BC$201,FALSE))</f>
        <v/>
      </c>
    </row>
    <row r="29" ht="15.75" hidden="1" customHeight="1">
      <c r="A29" s="520" t="str">
        <f t="array" ref="A29">IF(ISBLANK(C29)," ",XLOOKUP(C29,'Codified Game Plan'!$M$3:$M$477,'Codified Game Plan'!$A$3:$A$477))</f>
        <v> </v>
      </c>
      <c r="B29" s="503" t="str">
        <f t="array" ref="B29">IF(ISBLANK(C29),"",XLOOKUP(C29,'Codified Game Plan'!$M$3:$M$477,'Codified Game Plan'!$B$3:$B$477))</f>
        <v/>
      </c>
      <c r="C29" s="521"/>
      <c r="D29" s="521" t="str">
        <f t="array" ref="D29">IF(ISBLANK(C29)," ",XLOOKUP(C29,'Codified Game Plan'!$M$3:$M$477,'Codified Game Plan'!$C$3:$C$477))</f>
        <v> </v>
      </c>
      <c r="E29" s="522" t="str">
        <f t="array" ref="E29">IF(ISBLANK(C29),"",XLOOKUP(C29,'Codified Game Plan'!$M$3:$M$477,'Codified Game Plan'!$D$3:$D$477,0))</f>
        <v/>
      </c>
      <c r="F29" s="522" t="str">
        <f t="array" ref="F29">IF(ISBLANK(C29),"",XLOOKUP(C29,'Codified Game Plan'!$M$3:$M$477,'Codified Game Plan'!$E$3:$E$477,0))</f>
        <v/>
      </c>
      <c r="G29" s="523" t="str">
        <f t="array" ref="G29">IF(ISBLANK(C29)," ",XLOOKUP(C29,'Codified Game Plan'!$M$3:$M$477,'Codified Game Plan'!$F$3:$F$477))</f>
        <v> </v>
      </c>
      <c r="H29" s="507" t="str">
        <f t="array" ref="H29">IF(ISBLANK(C29)," ",XLOOKUP(C29,'Codified Game Plan'!$M$3:$M$477,'Codified Game Plan'!$G$3:$G$477))</f>
        <v> </v>
      </c>
      <c r="I29" s="523" t="str">
        <f t="array" ref="I29">IF(ISBLANK(C29),"",XLOOKUP(A29,'Crop Chart'!$A$5:$A$201,'Crop Chart'!$B$5:$B$201,0))</f>
        <v/>
      </c>
      <c r="J29" s="507">
        <f t="shared" si="12"/>
        <v>0</v>
      </c>
      <c r="K29" s="511"/>
      <c r="L29" s="523" t="str">
        <f t="array" ref="L29">IF(ISBLANK(C29),"",XLOOKUP(A29,'Crop Chart'!$A$5:$A$201,'Crop Chart'!$C$5:$C$201,0))</f>
        <v/>
      </c>
      <c r="M29" s="506" t="str">
        <f t="array" ref="M29">IF(ISBLANK(C29),"",XLOOKUP(A29,'Crop Chart'!$A$5:$A$201,'Crop Chart'!$E$5:$E$201,0))</f>
        <v/>
      </c>
      <c r="N29" s="510" t="str">
        <f t="shared" si="1"/>
        <v/>
      </c>
      <c r="O29" s="506" t="str">
        <f t="array" ref="O29">IF(ISBLANK(C29),"",XLOOKUP(A29,'Crop Chart'!$A$5:$A$201,'Crop Chart'!$S$5:$S$201,0))</f>
        <v/>
      </c>
      <c r="P29" s="507" t="str">
        <f t="shared" si="2"/>
        <v/>
      </c>
      <c r="Q29" s="511" t="str">
        <f t="shared" si="13"/>
        <v/>
      </c>
      <c r="R29" s="523" t="str">
        <f t="array" ref="R29">IF(I29="TR",XLOOKUP(A29,'Crop Chart'!$A$5:$A$201,'Crop Chart'!$I$5:$I$201,FALSE),"")</f>
        <v/>
      </c>
      <c r="S29" s="512" t="str">
        <f t="array" ref="S29">IF(I29="TR",G29*'Crop Chart'!$H$2*12*L29/M29/T29*XLOOKUP(A29,'Crop Chart'!$A$5:$A$178,'Crop Chart'!$T$5:$T$178),"")</f>
        <v/>
      </c>
      <c r="T29" s="523" t="str">
        <f t="array" ref="T29">IF(ISBLANK(C29),"",XLOOKUP(A29,'Crop Chart'!$A$5:$A$201,'Crop Chart'!$P$5:$P$201,FALSE))</f>
        <v/>
      </c>
      <c r="U29" s="525" t="str">
        <f t="array" ref="U29">IF(ISBLANK(C29),"",XLOOKUP(A29,'Crop Chart'!$A$5:$A$201,'Crop Chart'!$Q$5:$Q$201,0))</f>
        <v/>
      </c>
      <c r="V29" s="507" t="str">
        <f t="array" ref="V29">IF(I29="DS",XLOOKUP(A29,'Crop Chart'!$A$6:$A$201,'Crop Chart'!$AH$6:$AH$201,0),"")</f>
        <v/>
      </c>
      <c r="W29" s="507" t="str">
        <f t="array" ref="W29">IF(I29="DS",XLOOKUP(A29,'Crop Chart'!$A$6:$A$201,'Crop Chart'!$AI$6:$AI$201,0),"")</f>
        <v/>
      </c>
      <c r="X29" s="526" t="str">
        <f t="array" ref="X29">IFS(ISTEXT(P29),"",XLOOKUP(A29,'Crop Chart'!$A$5:$A$201,'Crop Chart'!$R$5:$R$201,0)=0,"",XLOOKUP(A29,'Crop Chart'!$A$5:$A$201,'Crop Chart'!$R$5:$R$201,0)&gt;0,XLOOKUP(A29,'Crop Chart'!$A$5:$A$201,'Crop Chart'!$R$5:$R$201,0)+P29)</f>
        <v/>
      </c>
      <c r="Y29" s="523" t="str">
        <f t="array" ref="Y29">IF(ISTEXT(X29),"",XLOOKUP(A29,'Crop Chart'!$A$5:$A$201,'Crop Chart'!$S$5:$S$201,0))</f>
        <v/>
      </c>
      <c r="Z29" s="513" t="str">
        <f t="shared" si="3"/>
        <v/>
      </c>
      <c r="AA29" s="523" t="str">
        <f t="array" ref="AA29">IF(ISBLANK(C29),"",XLOOKUP(A29,'Crop Chart'!$A$5:$A$201,'Crop Chart'!$F$5:$F$201,0))</f>
        <v/>
      </c>
      <c r="AB29" s="523" t="str">
        <f t="array" ref="AB29">IF(ISBLANK(C29),"",XLOOKUP(A29,'Crop Chart'!$A$5:$A$201,'Crop Chart'!$G$5:$G$201,FALSE))</f>
        <v/>
      </c>
      <c r="AC29" s="526" t="str">
        <f t="shared" si="11"/>
        <v/>
      </c>
      <c r="AD29" s="526" t="str">
        <f t="shared" si="4"/>
        <v/>
      </c>
      <c r="AE29" s="527" t="str">
        <f t="array" ref="AE29">IF(ISBLANK(C29),"",XLOOKUP(C29,'Codified Game Plan'!$M$3:$M$477,'Codified Game Plan'!$J$3:$J$477,0))</f>
        <v/>
      </c>
      <c r="AF29" s="528" t="str">
        <f t="array" ref="AF29">IF(ISBLANK(C29),"",XLOOKUP(A29,'Crop Chart'!$A$5:$A$201,'Crop Chart'!$L$5:$L$201,FALSE))</f>
        <v/>
      </c>
      <c r="AG29" s="529"/>
      <c r="AH29" s="530"/>
      <c r="AI29" s="530" t="str">
        <f t="array" ref="AI29">IF(ISBLANK(C29),"",XLOOKUP(A29,'Crop Chart'!$A$5:$A$201,'Crop Chart'!$AN$5:$AN$201,FALSE))</f>
        <v/>
      </c>
      <c r="AJ29" s="531" t="str">
        <f t="array" ref="AJ29">IF((AI29=""),"",J29+XLOOKUP(A29,'Crop Chart'!$A$5:$A$201,'Crop Chart'!$AO$5:$AO$201,FALSE))</f>
        <v/>
      </c>
      <c r="AK29" s="530" t="str">
        <f t="array" ref="AK29">IF(ISBLANK(C29),"",XLOOKUP(A29,'Crop Chart'!$A$5:$A$201,'Crop Chart'!$AP$5:$AP$201,FALSE))</f>
        <v/>
      </c>
      <c r="AL29" s="531" t="str">
        <f t="array" ref="AL29">IF((AK29=""),"",J29+XLOOKUP(A29,'Crop Chart'!$A$5:$A$201,'Crop Chart'!$AQ$5:$AQ$201,FALSE))</f>
        <v/>
      </c>
      <c r="AM29" s="530" t="str">
        <f t="array" ref="AM29">IF(ISBLANK(C29),"",XLOOKUP(A29,'Crop Chart'!$A$5:$A$201,'Crop Chart'!$AR$5:$AR$201,FALSE))</f>
        <v/>
      </c>
      <c r="AN29" s="531" t="str">
        <f t="array" ref="AN29">IF((AM29=""),"",J29+XLOOKUP(A29,'Crop Chart'!$A$5:$A$201,'Crop Chart'!$AS$5:$AS$201,FALSE))</f>
        <v/>
      </c>
      <c r="AO29" s="530" t="str">
        <f t="array" ref="AO29">IF(ISBLANK(C29),"",XLOOKUP(A29,'Crop Chart'!$A$5:$A$201,'Crop Chart'!$AT$5:$AT$201,FALSE))</f>
        <v/>
      </c>
      <c r="AP29" s="531" t="str">
        <f t="array" ref="AP29">IF((AO29=""),"",J29+XLOOKUP(A29,'Crop Chart'!$A$5:$A$201,'Crop Chart'!$AU$5:$AU$201,FALSE))</f>
        <v/>
      </c>
      <c r="AQ29" s="530" t="str">
        <f t="array" ref="AQ29">IF(ISBLANK(C29),"",XLOOKUP(A29,'Crop Chart'!$A$5:$A$201,'Crop Chart'!$AV$5:$AV$201,FALSE))</f>
        <v/>
      </c>
      <c r="AR29" s="531" t="str">
        <f t="array" ref="AR29">IF((AQ29=""),"",J29+XLOOKUP(A29,'Crop Chart'!$A$5:$A$201,'Crop Chart'!$AW$5:$AW$201,FALSE))</f>
        <v/>
      </c>
      <c r="AS29" s="530" t="str">
        <f t="array" ref="AS29">IF(ISBLANK(C29),"",XLOOKUP(A29,'Crop Chart'!$A$5:$A$201,'Crop Chart'!$AX$5:$AX$201,FALSE))</f>
        <v/>
      </c>
      <c r="AT29" s="531" t="str">
        <f t="array" ref="AT29">IF((AS29=""),"",J29+XLOOKUP(A29,'Crop Chart'!$A$5:$A$201,'Crop Chart'!$AY$5:$AY$201,FALSE))</f>
        <v/>
      </c>
      <c r="AU29" s="530" t="str">
        <f t="array" ref="AU29">IF(ISBLANK(C29),"",XLOOKUP(A29,'Crop Chart'!$A$5:$A$201,'Crop Chart'!$AZ$5:$AZ$201,FALSE))</f>
        <v/>
      </c>
      <c r="AV29" s="531" t="str">
        <f t="array" ref="AV29">IF((AU29=""),"",J29+XLOOKUP(A29,'Crop Chart'!$A$5:$A$201,'Crop Chart'!$BA$5:$BA$201,FALSE))</f>
        <v/>
      </c>
      <c r="AW29" s="530" t="str">
        <f t="array" ref="AW29">IF(ISBLANK(C29),"",XLOOKUP(A29,'Crop Chart'!$A$5:$A$201,'Crop Chart'!$BB$5:$BB$201,FALSE))</f>
        <v/>
      </c>
      <c r="AX29" s="532" t="str">
        <f t="array" ref="AX29">IF((AW29=""),"",J29+XLOOKUP(A29,'Crop Chart'!$A$5:$A$201,'Crop Chart'!$BC$5:$BC$201,FALSE))</f>
        <v/>
      </c>
    </row>
    <row r="30" ht="15.75" customHeight="1">
      <c r="A30" s="520" t="str">
        <f t="array" ref="A30">IF(ISBLANK(C30)," ",XLOOKUP(C30,'Codified Game Plan'!$M$3:$M$477,'Codified Game Plan'!$A$3:$A$477))</f>
        <v> </v>
      </c>
      <c r="B30" s="503" t="str">
        <f t="array" ref="B30">IF(ISBLANK(C30),"",XLOOKUP(C30,'Codified Game Plan'!$M$3:$M$477,'Codified Game Plan'!$B$3:$B$477))</f>
        <v/>
      </c>
      <c r="C30" s="521"/>
      <c r="D30" s="521" t="str">
        <f t="array" ref="D30">IF(ISBLANK(C30)," ",XLOOKUP(C30,'Codified Game Plan'!$M$3:$M$477,'Codified Game Plan'!$C$3:$C$477))</f>
        <v> </v>
      </c>
      <c r="E30" s="522" t="str">
        <f t="array" ref="E30">IF(ISBLANK(C30),"",XLOOKUP(C30,'Codified Game Plan'!$M$3:$M$477,'Codified Game Plan'!$D$3:$D$477,0))</f>
        <v/>
      </c>
      <c r="F30" s="522" t="str">
        <f t="array" ref="F30">IF(ISBLANK(C30),"",XLOOKUP(C30,'Codified Game Plan'!$M$3:$M$477,'Codified Game Plan'!$E$3:$E$477,0))</f>
        <v/>
      </c>
      <c r="G30" s="523" t="str">
        <f t="array" ref="G30">IF(ISBLANK(C30)," ",XLOOKUP(C30,'Codified Game Plan'!$M$3:$M$477,'Codified Game Plan'!$F$3:$F$477))</f>
        <v> </v>
      </c>
      <c r="H30" s="507" t="str">
        <f t="array" ref="H30">IF(ISBLANK(C30)," ",XLOOKUP(C30,'Codified Game Plan'!$M$3:$M$477,'Codified Game Plan'!$G$3:$G$477))</f>
        <v> </v>
      </c>
      <c r="I30" s="523" t="str">
        <f t="array" ref="I30">IF(ISBLANK(C30),"",XLOOKUP(A30,'Crop Chart'!$A$5:$A$201,'Crop Chart'!$B$5:$B$201,0))</f>
        <v/>
      </c>
      <c r="J30" s="507">
        <f t="shared" si="12"/>
        <v>0</v>
      </c>
      <c r="K30" s="534" t="s">
        <v>648</v>
      </c>
      <c r="L30" s="523" t="str">
        <f t="array" ref="L30">IF(ISBLANK(C30),"",XLOOKUP(A30,'Crop Chart'!$A$5:$A$201,'Crop Chart'!$C$5:$C$201,0))</f>
        <v/>
      </c>
      <c r="M30" s="506" t="str">
        <f t="array" ref="M30">IF(ISBLANK(C30),"",XLOOKUP(A30,'Crop Chart'!$A$5:$A$201,'Crop Chart'!$E$5:$E$201,0))</f>
        <v/>
      </c>
      <c r="N30" s="510" t="str">
        <f t="shared" si="1"/>
        <v/>
      </c>
      <c r="O30" s="506" t="str">
        <f t="array" ref="O30">IF(ISBLANK(C30),"",XLOOKUP(A30,'Crop Chart'!$A$5:$A$201,'Crop Chart'!$S$5:$S$201,0))</f>
        <v/>
      </c>
      <c r="P30" s="507" t="str">
        <f t="shared" si="2"/>
        <v/>
      </c>
      <c r="Q30" s="511" t="str">
        <f t="shared" si="13"/>
        <v/>
      </c>
      <c r="R30" s="523" t="str">
        <f t="array" ref="R30">IF(I30="TR",XLOOKUP(A30,'Crop Chart'!$A$5:$A$201,'Crop Chart'!$I$5:$I$201,FALSE),"")</f>
        <v/>
      </c>
      <c r="S30" s="512" t="str">
        <f t="array" ref="S30">IF(I30="TR",G30*'Crop Chart'!$H$2*12*L30/M30/T30*XLOOKUP(A30,'Crop Chart'!$A$5:$A$178,'Crop Chart'!$T$5:$T$178),"")</f>
        <v/>
      </c>
      <c r="T30" s="523" t="str">
        <f t="array" ref="T30">IF(ISBLANK(C30),"",XLOOKUP(A30,'Crop Chart'!$A$5:$A$201,'Crop Chart'!$P$5:$P$201,FALSE))</f>
        <v/>
      </c>
      <c r="U30" s="525" t="str">
        <f t="array" ref="U30">IF(ISBLANK(C30),"",XLOOKUP(A30,'Crop Chart'!$A$5:$A$201,'Crop Chart'!$Q$5:$Q$201,0))</f>
        <v/>
      </c>
      <c r="V30" s="507" t="str">
        <f t="array" ref="V30">IF(I30="DS",XLOOKUP(A30,'Crop Chart'!$A$6:$A$201,'Crop Chart'!$AH$6:$AH$201,0),"")</f>
        <v/>
      </c>
      <c r="W30" s="507" t="str">
        <f t="array" ref="W30">IF(I30="DS",XLOOKUP(A30,'Crop Chart'!$A$6:$A$201,'Crop Chart'!$AI$6:$AI$201,0),"")</f>
        <v/>
      </c>
      <c r="X30" s="526" t="str">
        <f t="array" ref="X30">IFS(ISTEXT(P30),"",XLOOKUP(A30,'Crop Chart'!$A$5:$A$201,'Crop Chart'!$R$5:$R$201,0)=0,"",XLOOKUP(A30,'Crop Chart'!$A$5:$A$201,'Crop Chart'!$R$5:$R$201,0)&gt;0,XLOOKUP(A30,'Crop Chart'!$A$5:$A$201,'Crop Chart'!$R$5:$R$201,0)+P30)</f>
        <v/>
      </c>
      <c r="Y30" s="523" t="str">
        <f t="array" ref="Y30">IF(ISTEXT(X30),"",XLOOKUP(A30,'Crop Chart'!$A$5:$A$201,'Crop Chart'!$S$5:$S$201,0))</f>
        <v/>
      </c>
      <c r="Z30" s="513" t="str">
        <f t="shared" si="3"/>
        <v/>
      </c>
      <c r="AA30" s="523" t="str">
        <f t="array" ref="AA30">IF(ISBLANK(C30),"",XLOOKUP(A30,'Crop Chart'!$A$5:$A$201,'Crop Chart'!$F$5:$F$201,0))</f>
        <v/>
      </c>
      <c r="AB30" s="523" t="str">
        <f t="array" ref="AB30">IF(ISBLANK(C30),"",XLOOKUP(A30,'Crop Chart'!$A$5:$A$201,'Crop Chart'!$G$5:$G$201,FALSE))</f>
        <v/>
      </c>
      <c r="AC30" s="526" t="str">
        <f t="shared" si="11"/>
        <v/>
      </c>
      <c r="AD30" s="526" t="str">
        <f t="shared" si="4"/>
        <v/>
      </c>
      <c r="AE30" s="527" t="str">
        <f t="array" ref="AE30">IF(ISBLANK(C30),"",XLOOKUP(C30,'Codified Game Plan'!$M$3:$M$477,'Codified Game Plan'!$J$3:$J$477,0))</f>
        <v/>
      </c>
      <c r="AF30" s="528" t="str">
        <f t="array" ref="AF30">IF(ISBLANK(C30),"",XLOOKUP(A30,'Crop Chart'!$A$5:$A$201,'Crop Chart'!$L$5:$L$201,FALSE))</f>
        <v/>
      </c>
      <c r="AG30" s="529"/>
      <c r="AH30" s="530"/>
      <c r="AI30" s="530" t="str">
        <f t="array" ref="AI30">IF(ISBLANK(C30),"",XLOOKUP(A30,'Crop Chart'!$A$5:$A$201,'Crop Chart'!$AN$5:$AN$201,FALSE))</f>
        <v/>
      </c>
      <c r="AJ30" s="531" t="str">
        <f t="array" ref="AJ30">IF((AI30=""),"",J30+XLOOKUP(A30,'Crop Chart'!$A$5:$A$201,'Crop Chart'!$AO$5:$AO$201,FALSE))</f>
        <v/>
      </c>
      <c r="AK30" s="530" t="str">
        <f t="array" ref="AK30">IF(ISBLANK(C30),"",XLOOKUP(A30,'Crop Chart'!$A$5:$A$201,'Crop Chart'!$AP$5:$AP$201,FALSE))</f>
        <v/>
      </c>
      <c r="AL30" s="531" t="str">
        <f t="array" ref="AL30">IF((AK30=""),"",J30+XLOOKUP(A30,'Crop Chart'!$A$5:$A$201,'Crop Chart'!$AQ$5:$AQ$201,FALSE))</f>
        <v/>
      </c>
      <c r="AM30" s="530" t="str">
        <f t="array" ref="AM30">IF(ISBLANK(C30),"",XLOOKUP(A30,'Crop Chart'!$A$5:$A$201,'Crop Chart'!$AR$5:$AR$201,FALSE))</f>
        <v/>
      </c>
      <c r="AN30" s="531" t="str">
        <f t="array" ref="AN30">IF((AM30=""),"",J30+XLOOKUP(A30,'Crop Chart'!$A$5:$A$201,'Crop Chart'!$AS$5:$AS$201,FALSE))</f>
        <v/>
      </c>
      <c r="AO30" s="530" t="str">
        <f t="array" ref="AO30">IF(ISBLANK(C30),"",XLOOKUP(A30,'Crop Chart'!$A$5:$A$201,'Crop Chart'!$AT$5:$AT$201,FALSE))</f>
        <v/>
      </c>
      <c r="AP30" s="531" t="str">
        <f t="array" ref="AP30">IF((AO30=""),"",J30+XLOOKUP(A30,'Crop Chart'!$A$5:$A$201,'Crop Chart'!$AU$5:$AU$201,FALSE))</f>
        <v/>
      </c>
      <c r="AQ30" s="530" t="str">
        <f t="array" ref="AQ30">IF(ISBLANK(C30),"",XLOOKUP(A30,'Crop Chart'!$A$5:$A$201,'Crop Chart'!$AV$5:$AV$201,FALSE))</f>
        <v/>
      </c>
      <c r="AR30" s="531" t="str">
        <f t="array" ref="AR30">IF((AQ30=""),"",J30+XLOOKUP(A30,'Crop Chart'!$A$5:$A$201,'Crop Chart'!$AW$5:$AW$201,FALSE))</f>
        <v/>
      </c>
      <c r="AS30" s="530" t="str">
        <f t="array" ref="AS30">IF(ISBLANK(C30),"",XLOOKUP(A30,'Crop Chart'!$A$5:$A$201,'Crop Chart'!$AX$5:$AX$201,FALSE))</f>
        <v/>
      </c>
      <c r="AT30" s="531" t="str">
        <f t="array" ref="AT30">IF((AS30=""),"",J30+XLOOKUP(A30,'Crop Chart'!$A$5:$A$201,'Crop Chart'!$AY$5:$AY$201,FALSE))</f>
        <v/>
      </c>
      <c r="AU30" s="530" t="str">
        <f t="array" ref="AU30">IF(ISBLANK(C30),"",XLOOKUP(A30,'Crop Chart'!$A$5:$A$201,'Crop Chart'!$AZ$5:$AZ$201,FALSE))</f>
        <v/>
      </c>
      <c r="AV30" s="531" t="str">
        <f t="array" ref="AV30">IF((AU30=""),"",J30+XLOOKUP(A30,'Crop Chart'!$A$5:$A$201,'Crop Chart'!$BA$5:$BA$201,FALSE))</f>
        <v/>
      </c>
      <c r="AW30" s="530" t="str">
        <f t="array" ref="AW30">IF(ISBLANK(C30),"",XLOOKUP(A30,'Crop Chart'!$A$5:$A$201,'Crop Chart'!$BB$5:$BB$201,FALSE))</f>
        <v/>
      </c>
      <c r="AX30" s="532" t="str">
        <f t="array" ref="AX30">IF((AW30=""),"",J30+XLOOKUP(A30,'Crop Chart'!$A$5:$A$201,'Crop Chart'!$BC$5:$BC$201,FALSE))</f>
        <v/>
      </c>
    </row>
    <row r="31" ht="15.75" hidden="1" customHeight="1">
      <c r="A31" s="520" t="str">
        <f t="array" ref="A31">IF(ISBLANK(C31)," ",XLOOKUP(C31,'Codified Game Plan'!$M$3:$M$477,'Codified Game Plan'!$A$3:$A$477))</f>
        <v> </v>
      </c>
      <c r="B31" s="503" t="str">
        <f t="array" ref="B31">IF(ISBLANK(C31),"",XLOOKUP(C31,'Codified Game Plan'!$M$3:$M$477,'Codified Game Plan'!$B$3:$B$477))</f>
        <v/>
      </c>
      <c r="C31" s="521"/>
      <c r="D31" s="521" t="str">
        <f t="array" ref="D31">IF(ISBLANK(C31)," ",XLOOKUP(C31,'Codified Game Plan'!$M$3:$M$477,'Codified Game Plan'!$C$3:$C$477))</f>
        <v> </v>
      </c>
      <c r="E31" s="522" t="str">
        <f t="array" ref="E31">IF(ISBLANK(C31),"",XLOOKUP(C31,'Codified Game Plan'!$M$3:$M$477,'Codified Game Plan'!$D$3:$D$477,0))</f>
        <v/>
      </c>
      <c r="F31" s="522" t="str">
        <f t="array" ref="F31">IF(ISBLANK(C31),"",XLOOKUP(C31,'Codified Game Plan'!$M$3:$M$477,'Codified Game Plan'!$E$3:$E$477,0))</f>
        <v/>
      </c>
      <c r="G31" s="523" t="str">
        <f t="array" ref="G31">IF(ISBLANK(C31)," ",XLOOKUP(C31,'Codified Game Plan'!$M$3:$M$477,'Codified Game Plan'!$F$3:$F$477))</f>
        <v> </v>
      </c>
      <c r="H31" s="507" t="str">
        <f t="array" ref="H31">IF(ISBLANK(C31)," ",XLOOKUP(C31,'Codified Game Plan'!$M$3:$M$477,'Codified Game Plan'!$G$3:$G$477))</f>
        <v> </v>
      </c>
      <c r="I31" s="523" t="str">
        <f t="array" ref="I31">IF(ISBLANK(C31),"",XLOOKUP(A31,'Crop Chart'!$A$5:$A$201,'Crop Chart'!$B$5:$B$201,0))</f>
        <v/>
      </c>
      <c r="J31" s="507" t="str">
        <f>H31</f>
        <v> </v>
      </c>
      <c r="K31" s="511"/>
      <c r="L31" s="523" t="str">
        <f t="array" ref="L31">IF(ISBLANK(C31),"",XLOOKUP(A31,'Crop Chart'!$A$5:$A$201,'Crop Chart'!$C$5:$C$201,0))</f>
        <v/>
      </c>
      <c r="M31" s="506" t="str">
        <f t="array" ref="M31">IF(ISBLANK(C31),"",XLOOKUP(A31,'Crop Chart'!$A$5:$A$201,'Crop Chart'!$E$5:$E$201,0))</f>
        <v/>
      </c>
      <c r="N31" s="510" t="str">
        <f t="shared" si="1"/>
        <v/>
      </c>
      <c r="O31" s="506" t="str">
        <f t="array" ref="O31">IF(ISBLANK(C31),"",XLOOKUP(A31,'Crop Chart'!$A$5:$A$201,'Crop Chart'!$S$5:$S$201,0))</f>
        <v/>
      </c>
      <c r="P31" s="507" t="str">
        <f t="shared" si="2"/>
        <v/>
      </c>
      <c r="Q31" s="524"/>
      <c r="R31" s="523" t="str">
        <f t="array" ref="R31">IF(I31="TR",XLOOKUP(A31,'Crop Chart'!$A$5:$A$201,'Crop Chart'!$I$5:$I$201,FALSE),"")</f>
        <v/>
      </c>
      <c r="S31" s="512" t="str">
        <f t="array" ref="S31">IF(I31="TR",G31*'Crop Chart'!$H$2*12*L31/M31/T31*XLOOKUP(A31,'Crop Chart'!$A$5:$A$178,'Crop Chart'!$T$5:$T$178),"")</f>
        <v/>
      </c>
      <c r="T31" s="523" t="str">
        <f t="array" ref="T31">IF(ISBLANK(C31),"",XLOOKUP(A31,'Crop Chart'!$A$5:$A$201,'Crop Chart'!$P$5:$P$201,FALSE))</f>
        <v/>
      </c>
      <c r="U31" s="525" t="str">
        <f t="array" ref="U31">IF(ISBLANK(C31),"",XLOOKUP(A31,'Crop Chart'!$A$5:$A$201,'Crop Chart'!$Q$5:$Q$201,0))</f>
        <v/>
      </c>
      <c r="V31" s="507" t="str">
        <f t="array" ref="V31">IF(I31="DS",XLOOKUP(A31,'Crop Chart'!$A$6:$A$201,'Crop Chart'!$AH$6:$AH$201,0),"")</f>
        <v/>
      </c>
      <c r="W31" s="507" t="str">
        <f t="array" ref="W31">IF(I31="DS",XLOOKUP(A31,'Crop Chart'!$A$6:$A$201,'Crop Chart'!$AI$6:$AI$201,0),"")</f>
        <v/>
      </c>
      <c r="X31" s="526" t="str">
        <f t="array" ref="X31">IFS(ISTEXT(P31),"",XLOOKUP(A31,'Crop Chart'!$A$5:$A$201,'Crop Chart'!$R$5:$R$201,0)=0,"",XLOOKUP(A31,'Crop Chart'!$A$5:$A$201,'Crop Chart'!$R$5:$R$201,0)&gt;0,XLOOKUP(A31,'Crop Chart'!$A$5:$A$201,'Crop Chart'!$R$5:$R$201,0)+P31)</f>
        <v/>
      </c>
      <c r="Y31" s="523" t="str">
        <f t="array" ref="Y31">IF(ISTEXT(X31),"",XLOOKUP(A31,'Crop Chart'!$A$5:$A$201,'Crop Chart'!$S$5:$S$201,0))</f>
        <v/>
      </c>
      <c r="Z31" s="513" t="str">
        <f t="shared" si="3"/>
        <v/>
      </c>
      <c r="AA31" s="523" t="str">
        <f t="array" ref="AA31">IF(ISBLANK(C31),"",XLOOKUP(A31,'Crop Chart'!$A$5:$A$201,'Crop Chart'!$F$5:$F$201,0))</f>
        <v/>
      </c>
      <c r="AB31" s="523" t="str">
        <f t="array" ref="AB31">IF(ISBLANK(C31),"",XLOOKUP(A31,'Crop Chart'!$A$5:$A$201,'Crop Chart'!$G$5:$G$201,FALSE))</f>
        <v/>
      </c>
      <c r="AC31" s="526" t="str">
        <f t="shared" si="11"/>
        <v/>
      </c>
      <c r="AD31" s="526" t="str">
        <f t="shared" si="4"/>
        <v/>
      </c>
      <c r="AE31" s="527" t="str">
        <f t="array" ref="AE31">IF(ISBLANK(C31),"",XLOOKUP(C31,'Codified Game Plan'!$M$3:$M$477,'Codified Game Plan'!$J$3:$J$477,0))</f>
        <v/>
      </c>
      <c r="AF31" s="528" t="str">
        <f t="array" ref="AF31">IF(ISBLANK(C31),"",XLOOKUP(A31,'Crop Chart'!$A$5:$A$201,'Crop Chart'!$L$5:$L$201,FALSE))</f>
        <v/>
      </c>
      <c r="AG31" s="529"/>
      <c r="AH31" s="530"/>
      <c r="AI31" s="530" t="str">
        <f t="array" ref="AI31">IF(ISBLANK(C31),"",XLOOKUP(A31,'Crop Chart'!$A$5:$A$201,'Crop Chart'!$AN$5:$AN$201,FALSE))</f>
        <v/>
      </c>
      <c r="AJ31" s="531" t="str">
        <f t="array" ref="AJ31">IF((AI31=""),"",J31+XLOOKUP(A31,'Crop Chart'!$A$5:$A$201,'Crop Chart'!$AO$5:$AO$201,FALSE))</f>
        <v/>
      </c>
      <c r="AK31" s="530" t="str">
        <f t="array" ref="AK31">IF(ISBLANK(C31),"",XLOOKUP(A31,'Crop Chart'!$A$5:$A$201,'Crop Chart'!$AP$5:$AP$201,FALSE))</f>
        <v/>
      </c>
      <c r="AL31" s="531" t="str">
        <f t="array" ref="AL31">IF((AK31=""),"",J31+XLOOKUP(A31,'Crop Chart'!$A$5:$A$201,'Crop Chart'!$AQ$5:$AQ$201,FALSE))</f>
        <v/>
      </c>
      <c r="AM31" s="530" t="str">
        <f t="array" ref="AM31">IF(ISBLANK(C31),"",XLOOKUP(A31,'Crop Chart'!$A$5:$A$201,'Crop Chart'!$AR$5:$AR$201,FALSE))</f>
        <v/>
      </c>
      <c r="AN31" s="531" t="str">
        <f t="array" ref="AN31">IF((AM31=""),"",J31+XLOOKUP(A31,'Crop Chart'!$A$5:$A$201,'Crop Chart'!$AS$5:$AS$201,FALSE))</f>
        <v/>
      </c>
      <c r="AO31" s="530" t="str">
        <f t="array" ref="AO31">IF(ISBLANK(C31),"",XLOOKUP(A31,'Crop Chart'!$A$5:$A$201,'Crop Chart'!$AT$5:$AT$201,FALSE))</f>
        <v/>
      </c>
      <c r="AP31" s="531" t="str">
        <f t="array" ref="AP31">IF((AO31=""),"",J31+XLOOKUP(A31,'Crop Chart'!$A$5:$A$201,'Crop Chart'!$AU$5:$AU$201,FALSE))</f>
        <v/>
      </c>
      <c r="AQ31" s="530" t="str">
        <f t="array" ref="AQ31">IF(ISBLANK(C31),"",XLOOKUP(A31,'Crop Chart'!$A$5:$A$201,'Crop Chart'!$AV$5:$AV$201,FALSE))</f>
        <v/>
      </c>
      <c r="AR31" s="531" t="str">
        <f t="array" ref="AR31">IF((AQ31=""),"",J31+XLOOKUP(A31,'Crop Chart'!$A$5:$A$201,'Crop Chart'!$AW$5:$AW$201,FALSE))</f>
        <v/>
      </c>
      <c r="AS31" s="530" t="str">
        <f t="array" ref="AS31">IF(ISBLANK(C31),"",XLOOKUP(A31,'Crop Chart'!$A$5:$A$201,'Crop Chart'!$AX$5:$AX$201,FALSE))</f>
        <v/>
      </c>
      <c r="AT31" s="531" t="str">
        <f t="array" ref="AT31">IF((AS31=""),"",J31+XLOOKUP(A31,'Crop Chart'!$A$5:$A$201,'Crop Chart'!$AY$5:$AY$201,FALSE))</f>
        <v/>
      </c>
      <c r="AU31" s="530" t="str">
        <f t="array" ref="AU31">IF(ISBLANK(C31),"",XLOOKUP(A31,'Crop Chart'!$A$5:$A$201,'Crop Chart'!$AZ$5:$AZ$201,FALSE))</f>
        <v/>
      </c>
      <c r="AV31" s="531" t="str">
        <f t="array" ref="AV31">IF((AU31=""),"",J31+XLOOKUP(A31,'Crop Chart'!$A$5:$A$201,'Crop Chart'!$BA$5:$BA$201,FALSE))</f>
        <v/>
      </c>
      <c r="AW31" s="530" t="str">
        <f t="array" ref="AW31">IF(ISBLANK(C31),"",XLOOKUP(A31,'Crop Chart'!$A$5:$A$201,'Crop Chart'!$BB$5:$BB$201,FALSE))</f>
        <v/>
      </c>
      <c r="AX31" s="532" t="str">
        <f t="array" ref="AX31">IF((AW31=""),"",J31+XLOOKUP(A31,'Crop Chart'!$A$5:$A$201,'Crop Chart'!$BC$5:$BC$201,FALSE))</f>
        <v/>
      </c>
    </row>
    <row r="32" ht="15.75" hidden="1" customHeight="1">
      <c r="A32" s="520" t="str">
        <f t="array" ref="A32">IF(ISBLANK(C32)," ",XLOOKUP(C32,'Codified Game Plan'!$M$3:$M$477,'Codified Game Plan'!$A$3:$A$477))</f>
        <v> </v>
      </c>
      <c r="B32" s="503" t="str">
        <f t="array" ref="B32">IF(ISBLANK(C32),"",XLOOKUP(C32,'Codified Game Plan'!$M$3:$M$477,'Codified Game Plan'!$B$3:$B$477))</f>
        <v/>
      </c>
      <c r="C32" s="521"/>
      <c r="D32" s="521" t="str">
        <f t="array" ref="D32">IF(ISBLANK(C32)," ",XLOOKUP(C32,'Codified Game Plan'!$M$3:$M$477,'Codified Game Plan'!$C$3:$C$477))</f>
        <v> </v>
      </c>
      <c r="E32" s="522" t="str">
        <f t="array" ref="E32">IF(ISBLANK(C32),"",XLOOKUP(C32,'Codified Game Plan'!$M$3:$M$477,'Codified Game Plan'!$D$3:$D$477,0))</f>
        <v/>
      </c>
      <c r="F32" s="522" t="str">
        <f t="array" ref="F32">IF(ISBLANK(C32),"",XLOOKUP(C32,'Codified Game Plan'!$M$3:$M$477,'Codified Game Plan'!$E$3:$E$477,0))</f>
        <v/>
      </c>
      <c r="G32" s="523" t="str">
        <f t="array" ref="G32">IF(ISBLANK(C32)," ",XLOOKUP(C32,'Codified Game Plan'!$M$3:$M$477,'Codified Game Plan'!$F$3:$F$477))</f>
        <v> </v>
      </c>
      <c r="H32" s="507" t="str">
        <f t="array" ref="H32">IF(ISBLANK(C32)," ",XLOOKUP(C32,'Codified Game Plan'!$M$3:$M$477,'Codified Game Plan'!$G$3:$G$477))</f>
        <v> </v>
      </c>
      <c r="I32" s="523" t="str">
        <f t="array" ref="I32">IF(ISBLANK(C32),"",XLOOKUP(A32,'Crop Chart'!$A$5:$A$201,'Crop Chart'!$B$5:$B$201,0))</f>
        <v/>
      </c>
      <c r="J32" s="507">
        <f t="shared" ref="J32:J48" si="14">IF(I32="DS",H32,(Q32+R32))</f>
        <v>0</v>
      </c>
      <c r="K32" s="511"/>
      <c r="L32" s="523" t="str">
        <f t="array" ref="L32">IF(ISBLANK(C32),"",XLOOKUP(A32,'Crop Chart'!$A$5:$A$201,'Crop Chart'!$C$5:$C$201,0))</f>
        <v/>
      </c>
      <c r="M32" s="506" t="str">
        <f t="array" ref="M32">IF(ISBLANK(C32),"",XLOOKUP(A32,'Crop Chart'!$A$5:$A$201,'Crop Chart'!$E$5:$E$201,0))</f>
        <v/>
      </c>
      <c r="N32" s="510" t="str">
        <f t="shared" si="1"/>
        <v/>
      </c>
      <c r="O32" s="506" t="str">
        <f t="array" ref="O32">IF(ISBLANK(C32),"",XLOOKUP(A32,'Crop Chart'!$A$5:$A$201,'Crop Chart'!$S$5:$S$201,0))</f>
        <v/>
      </c>
      <c r="P32" s="507" t="str">
        <f t="shared" si="2"/>
        <v/>
      </c>
      <c r="Q32" s="511" t="str">
        <f t="shared" ref="Q32:Q37" si="15">P32</f>
        <v/>
      </c>
      <c r="R32" s="523" t="str">
        <f t="array" ref="R32">IF(I32="TR",XLOOKUP(A32,'Crop Chart'!$A$5:$A$201,'Crop Chart'!$I$5:$I$201,FALSE),"")</f>
        <v/>
      </c>
      <c r="S32" s="512" t="str">
        <f t="array" ref="S32">IF(I32="TR",G32*'Crop Chart'!$H$2*12*L32/M32/T32*XLOOKUP(A32,'Crop Chart'!$A$5:$A$178,'Crop Chart'!$T$5:$T$178),"")</f>
        <v/>
      </c>
      <c r="T32" s="523" t="str">
        <f t="array" ref="T32">IF(ISBLANK(C32),"",XLOOKUP(A32,'Crop Chart'!$A$5:$A$201,'Crop Chart'!$P$5:$P$201,FALSE))</f>
        <v/>
      </c>
      <c r="U32" s="525" t="str">
        <f t="array" ref="U32">IF(ISBLANK(C32),"",XLOOKUP(A32,'Crop Chart'!$A$5:$A$201,'Crop Chart'!$Q$5:$Q$201,0))</f>
        <v/>
      </c>
      <c r="V32" s="507" t="str">
        <f t="array" ref="V32">IF(I32="DS",XLOOKUP(A32,'Crop Chart'!$A$6:$A$201,'Crop Chart'!$AH$6:$AH$201,0),"")</f>
        <v/>
      </c>
      <c r="W32" s="507" t="str">
        <f t="array" ref="W32">IF(I32="DS",XLOOKUP(A32,'Crop Chart'!$A$6:$A$201,'Crop Chart'!$AI$6:$AI$201,0),"")</f>
        <v/>
      </c>
      <c r="X32" s="526" t="str">
        <f t="array" ref="X32">IFS(ISTEXT(P32),"",XLOOKUP(A32,'Crop Chart'!$A$5:$A$201,'Crop Chart'!$R$5:$R$201,0)=0,"",XLOOKUP(A32,'Crop Chart'!$A$5:$A$201,'Crop Chart'!$R$5:$R$201,0)&gt;0,XLOOKUP(A32,'Crop Chart'!$A$5:$A$201,'Crop Chart'!$R$5:$R$201,0)+P32)</f>
        <v/>
      </c>
      <c r="Y32" s="523" t="str">
        <f t="array" ref="Y32">IF(ISTEXT(X32),"",XLOOKUP(A32,'Crop Chart'!$A$5:$A$201,'Crop Chart'!$S$5:$S$201,0))</f>
        <v/>
      </c>
      <c r="Z32" s="513" t="str">
        <f t="shared" si="3"/>
        <v/>
      </c>
      <c r="AA32" s="523" t="str">
        <f t="array" ref="AA32">IF(ISBLANK(C32),"",XLOOKUP(A32,'Crop Chart'!$A$5:$A$201,'Crop Chart'!$F$5:$F$201,0))</f>
        <v/>
      </c>
      <c r="AB32" s="523" t="str">
        <f t="array" ref="AB32">IF(ISBLANK(C32),"",XLOOKUP(A32,'Crop Chart'!$A$5:$A$201,'Crop Chart'!$G$5:$G$201,FALSE))</f>
        <v/>
      </c>
      <c r="AC32" s="526" t="str">
        <f t="shared" si="11"/>
        <v/>
      </c>
      <c r="AD32" s="526" t="str">
        <f t="shared" si="4"/>
        <v/>
      </c>
      <c r="AE32" s="527" t="str">
        <f t="array" ref="AE32">IF(ISBLANK(C32),"",XLOOKUP(C32,'Codified Game Plan'!$M$3:$M$477,'Codified Game Plan'!$J$3:$J$477,0))</f>
        <v/>
      </c>
      <c r="AF32" s="528" t="str">
        <f t="array" ref="AF32">IF(ISBLANK(C32),"",XLOOKUP(A32,'Crop Chart'!$A$5:$A$201,'Crop Chart'!$L$5:$L$201,FALSE))</f>
        <v/>
      </c>
      <c r="AG32" s="529"/>
      <c r="AH32" s="530"/>
      <c r="AI32" s="530" t="str">
        <f t="array" ref="AI32">IF(ISBLANK(C32),"",XLOOKUP(A32,'Crop Chart'!$A$5:$A$201,'Crop Chart'!$AN$5:$AN$201,FALSE))</f>
        <v/>
      </c>
      <c r="AJ32" s="531" t="str">
        <f t="array" ref="AJ32">IF((AI32=""),"",J32+XLOOKUP(A32,'Crop Chart'!$A$5:$A$201,'Crop Chart'!$AO$5:$AO$201,FALSE))</f>
        <v/>
      </c>
      <c r="AK32" s="530" t="str">
        <f t="array" ref="AK32">IF(ISBLANK(C32),"",XLOOKUP(A32,'Crop Chart'!$A$5:$A$201,'Crop Chart'!$AP$5:$AP$201,FALSE))</f>
        <v/>
      </c>
      <c r="AL32" s="531" t="str">
        <f t="array" ref="AL32">IF((AK32=""),"",J32+XLOOKUP(A32,'Crop Chart'!$A$5:$A$201,'Crop Chart'!$AQ$5:$AQ$201,FALSE))</f>
        <v/>
      </c>
      <c r="AM32" s="530" t="str">
        <f t="array" ref="AM32">IF(ISBLANK(C32),"",XLOOKUP(A32,'Crop Chart'!$A$5:$A$201,'Crop Chart'!$AR$5:$AR$201,FALSE))</f>
        <v/>
      </c>
      <c r="AN32" s="531" t="str">
        <f t="array" ref="AN32">IF((AM32=""),"",J32+XLOOKUP(A32,'Crop Chart'!$A$5:$A$201,'Crop Chart'!$AS$5:$AS$201,FALSE))</f>
        <v/>
      </c>
      <c r="AO32" s="530" t="str">
        <f t="array" ref="AO32">IF(ISBLANK(C32),"",XLOOKUP(A32,'Crop Chart'!$A$5:$A$201,'Crop Chart'!$AT$5:$AT$201,FALSE))</f>
        <v/>
      </c>
      <c r="AP32" s="531" t="str">
        <f t="array" ref="AP32">IF((AO32=""),"",J32+XLOOKUP(A32,'Crop Chart'!$A$5:$A$201,'Crop Chart'!$AU$5:$AU$201,FALSE))</f>
        <v/>
      </c>
      <c r="AQ32" s="530" t="str">
        <f t="array" ref="AQ32">IF(ISBLANK(C32),"",XLOOKUP(A32,'Crop Chart'!$A$5:$A$201,'Crop Chart'!$AV$5:$AV$201,FALSE))</f>
        <v/>
      </c>
      <c r="AR32" s="531" t="str">
        <f t="array" ref="AR32">IF((AQ32=""),"",J32+XLOOKUP(A32,'Crop Chart'!$A$5:$A$201,'Crop Chart'!$AW$5:$AW$201,FALSE))</f>
        <v/>
      </c>
      <c r="AS32" s="530" t="str">
        <f t="array" ref="AS32">IF(ISBLANK(C32),"",XLOOKUP(A32,'Crop Chart'!$A$5:$A$201,'Crop Chart'!$AX$5:$AX$201,FALSE))</f>
        <v/>
      </c>
      <c r="AT32" s="531" t="str">
        <f t="array" ref="AT32">IF((AS32=""),"",J32+XLOOKUP(A32,'Crop Chart'!$A$5:$A$201,'Crop Chart'!$AY$5:$AY$201,FALSE))</f>
        <v/>
      </c>
      <c r="AU32" s="530" t="str">
        <f t="array" ref="AU32">IF(ISBLANK(C32),"",XLOOKUP(A32,'Crop Chart'!$A$5:$A$201,'Crop Chart'!$AZ$5:$AZ$201,FALSE))</f>
        <v/>
      </c>
      <c r="AV32" s="531" t="str">
        <f t="array" ref="AV32">IF((AU32=""),"",J32+XLOOKUP(A32,'Crop Chart'!$A$5:$A$201,'Crop Chart'!$BA$5:$BA$201,FALSE))</f>
        <v/>
      </c>
      <c r="AW32" s="530" t="str">
        <f t="array" ref="AW32">IF(ISBLANK(C32),"",XLOOKUP(A32,'Crop Chart'!$A$5:$A$201,'Crop Chart'!$BB$5:$BB$201,FALSE))</f>
        <v/>
      </c>
      <c r="AX32" s="532" t="str">
        <f t="array" ref="AX32">IF((AW32=""),"",J32+XLOOKUP(A32,'Crop Chart'!$A$5:$A$201,'Crop Chart'!$BC$5:$BC$201,FALSE))</f>
        <v/>
      </c>
    </row>
    <row r="33" ht="15.75" hidden="1" customHeight="1">
      <c r="A33" s="520" t="str">
        <f t="array" ref="A33">IF(ISBLANK(C33)," ",XLOOKUP(C33,'Codified Game Plan'!$M$3:$M$477,'Codified Game Plan'!$A$3:$A$477))</f>
        <v> </v>
      </c>
      <c r="B33" s="503" t="str">
        <f t="array" ref="B33">IF(ISBLANK(C33),"",XLOOKUP(C33,'Codified Game Plan'!$M$3:$M$477,'Codified Game Plan'!$B$3:$B$477))</f>
        <v/>
      </c>
      <c r="C33" s="521"/>
      <c r="D33" s="521" t="str">
        <f t="array" ref="D33">IF(ISBLANK(C33)," ",XLOOKUP(C33,'Codified Game Plan'!$M$3:$M$477,'Codified Game Plan'!$C$3:$C$477))</f>
        <v> </v>
      </c>
      <c r="E33" s="522" t="str">
        <f t="array" ref="E33">IF(ISBLANK(C33),"",XLOOKUP(C33,'Codified Game Plan'!$M$3:$M$477,'Codified Game Plan'!$D$3:$D$477,0))</f>
        <v/>
      </c>
      <c r="F33" s="522" t="str">
        <f t="array" ref="F33">IF(ISBLANK(C33),"",XLOOKUP(C33,'Codified Game Plan'!$M$3:$M$477,'Codified Game Plan'!$E$3:$E$477,0))</f>
        <v/>
      </c>
      <c r="G33" s="523" t="str">
        <f t="array" ref="G33">IF(ISBLANK(C33)," ",XLOOKUP(C33,'Codified Game Plan'!$M$3:$M$477,'Codified Game Plan'!$F$3:$F$477))</f>
        <v> </v>
      </c>
      <c r="H33" s="507" t="str">
        <f t="array" ref="H33">IF(ISBLANK(C33)," ",XLOOKUP(C33,'Codified Game Plan'!$M$3:$M$477,'Codified Game Plan'!$G$3:$G$477))</f>
        <v> </v>
      </c>
      <c r="I33" s="523" t="str">
        <f t="array" ref="I33">IF(ISBLANK(C33),"",XLOOKUP(A33,'Crop Chart'!$A$5:$A$201,'Crop Chart'!$B$5:$B$201,0))</f>
        <v/>
      </c>
      <c r="J33" s="507">
        <f t="shared" si="14"/>
        <v>0</v>
      </c>
      <c r="K33" s="511"/>
      <c r="L33" s="523" t="str">
        <f t="array" ref="L33">IF(ISBLANK(C33),"",XLOOKUP(A33,'Crop Chart'!$A$5:$A$201,'Crop Chart'!$C$5:$C$201,0))</f>
        <v/>
      </c>
      <c r="M33" s="506" t="str">
        <f t="array" ref="M33">IF(ISBLANK(C33),"",XLOOKUP(A33,'Crop Chart'!$A$5:$A$201,'Crop Chart'!$E$5:$E$201,0))</f>
        <v/>
      </c>
      <c r="N33" s="510" t="str">
        <f t="shared" si="1"/>
        <v/>
      </c>
      <c r="O33" s="506" t="str">
        <f t="array" ref="O33">IF(ISBLANK(C33),"",XLOOKUP(A33,'Crop Chart'!$A$5:$A$201,'Crop Chart'!$S$5:$S$201,0))</f>
        <v/>
      </c>
      <c r="P33" s="507" t="str">
        <f t="shared" si="2"/>
        <v/>
      </c>
      <c r="Q33" s="511" t="str">
        <f t="shared" si="15"/>
        <v/>
      </c>
      <c r="R33" s="523" t="str">
        <f t="array" ref="R33">IF(I33="TR",XLOOKUP(A33,'Crop Chart'!$A$5:$A$201,'Crop Chart'!$I$5:$I$201,FALSE),"")</f>
        <v/>
      </c>
      <c r="S33" s="512" t="str">
        <f t="array" ref="S33">IF(I33="TR",G33*'Crop Chart'!$H$2*12*L33/M33/T33*XLOOKUP(A33,'Crop Chart'!$A$5:$A$178,'Crop Chart'!$T$5:$T$178),"")</f>
        <v/>
      </c>
      <c r="T33" s="523" t="str">
        <f t="array" ref="T33">IF(ISBLANK(C33),"",XLOOKUP(A33,'Crop Chart'!$A$5:$A$201,'Crop Chart'!$P$5:$P$201,FALSE))</f>
        <v/>
      </c>
      <c r="U33" s="525" t="str">
        <f t="array" ref="U33">IF(ISBLANK(C33),"",XLOOKUP(A33,'Crop Chart'!$A$5:$A$201,'Crop Chart'!$Q$5:$Q$201,0))</f>
        <v/>
      </c>
      <c r="V33" s="507" t="str">
        <f t="array" ref="V33">IF(I33="DS",XLOOKUP(A33,'Crop Chart'!$A$6:$A$201,'Crop Chart'!$AH$6:$AH$201,0),"")</f>
        <v/>
      </c>
      <c r="W33" s="507" t="str">
        <f t="array" ref="W33">IF(I33="DS",XLOOKUP(A33,'Crop Chart'!$A$6:$A$201,'Crop Chart'!$AI$6:$AI$201,0),"")</f>
        <v/>
      </c>
      <c r="X33" s="526" t="str">
        <f t="array" ref="X33">IFS(ISTEXT(P33),"",XLOOKUP(A33,'Crop Chart'!$A$5:$A$201,'Crop Chart'!$R$5:$R$201,0)=0,"",XLOOKUP(A33,'Crop Chart'!$A$5:$A$201,'Crop Chart'!$R$5:$R$201,0)&gt;0,XLOOKUP(A33,'Crop Chart'!$A$5:$A$201,'Crop Chart'!$R$5:$R$201,0)+P33)</f>
        <v/>
      </c>
      <c r="Y33" s="523" t="str">
        <f t="array" ref="Y33">IF(ISTEXT(X33),"",XLOOKUP(A33,'Crop Chart'!$A$5:$A$201,'Crop Chart'!$S$5:$S$201,0))</f>
        <v/>
      </c>
      <c r="Z33" s="513" t="str">
        <f t="shared" si="3"/>
        <v/>
      </c>
      <c r="AA33" s="523" t="str">
        <f t="array" ref="AA33">IF(ISBLANK(C33),"",XLOOKUP(A33,'Crop Chart'!$A$5:$A$201,'Crop Chart'!$F$5:$F$201,0))</f>
        <v/>
      </c>
      <c r="AB33" s="523" t="str">
        <f t="array" ref="AB33">IF(ISBLANK(C33),"",XLOOKUP(A33,'Crop Chart'!$A$5:$A$201,'Crop Chart'!$G$5:$G$201,FALSE))</f>
        <v/>
      </c>
      <c r="AC33" s="526" t="str">
        <f t="shared" si="11"/>
        <v/>
      </c>
      <c r="AD33" s="526" t="str">
        <f t="shared" si="4"/>
        <v/>
      </c>
      <c r="AE33" s="527" t="str">
        <f t="array" ref="AE33">IF(ISBLANK(C33),"",XLOOKUP(C33,'Codified Game Plan'!$M$3:$M$477,'Codified Game Plan'!$J$3:$J$477,0))</f>
        <v/>
      </c>
      <c r="AF33" s="528" t="str">
        <f t="array" ref="AF33">IF(ISBLANK(C33),"",XLOOKUP(A33,'Crop Chart'!$A$5:$A$201,'Crop Chart'!$L$5:$L$201,FALSE))</f>
        <v/>
      </c>
      <c r="AG33" s="529"/>
      <c r="AH33" s="530"/>
      <c r="AI33" s="530" t="str">
        <f t="array" ref="AI33">IF(ISBLANK(C33),"",XLOOKUP(A33,'Crop Chart'!$A$5:$A$201,'Crop Chart'!$AN$5:$AN$201,FALSE))</f>
        <v/>
      </c>
      <c r="AJ33" s="531" t="str">
        <f t="array" ref="AJ33">IF((AI33=""),"",J33+XLOOKUP(A33,'Crop Chart'!$A$5:$A$201,'Crop Chart'!$AO$5:$AO$201,FALSE))</f>
        <v/>
      </c>
      <c r="AK33" s="530" t="str">
        <f t="array" ref="AK33">IF(ISBLANK(C33),"",XLOOKUP(A33,'Crop Chart'!$A$5:$A$201,'Crop Chart'!$AP$5:$AP$201,FALSE))</f>
        <v/>
      </c>
      <c r="AL33" s="531" t="str">
        <f t="array" ref="AL33">IF((AK33=""),"",J33+XLOOKUP(A33,'Crop Chart'!$A$5:$A$201,'Crop Chart'!$AQ$5:$AQ$201,FALSE))</f>
        <v/>
      </c>
      <c r="AM33" s="530" t="str">
        <f t="array" ref="AM33">IF(ISBLANK(C33),"",XLOOKUP(A33,'Crop Chart'!$A$5:$A$201,'Crop Chart'!$AR$5:$AR$201,FALSE))</f>
        <v/>
      </c>
      <c r="AN33" s="531" t="str">
        <f t="array" ref="AN33">IF((AM33=""),"",J33+XLOOKUP(A33,'Crop Chart'!$A$5:$A$201,'Crop Chart'!$AS$5:$AS$201,FALSE))</f>
        <v/>
      </c>
      <c r="AO33" s="530" t="str">
        <f t="array" ref="AO33">IF(ISBLANK(C33),"",XLOOKUP(A33,'Crop Chart'!$A$5:$A$201,'Crop Chart'!$AT$5:$AT$201,FALSE))</f>
        <v/>
      </c>
      <c r="AP33" s="531" t="str">
        <f t="array" ref="AP33">IF((AO33=""),"",J33+XLOOKUP(A33,'Crop Chart'!$A$5:$A$201,'Crop Chart'!$AU$5:$AU$201,FALSE))</f>
        <v/>
      </c>
      <c r="AQ33" s="530" t="str">
        <f t="array" ref="AQ33">IF(ISBLANK(C33),"",XLOOKUP(A33,'Crop Chart'!$A$5:$A$201,'Crop Chart'!$AV$5:$AV$201,FALSE))</f>
        <v/>
      </c>
      <c r="AR33" s="531" t="str">
        <f t="array" ref="AR33">IF((AQ33=""),"",J33+XLOOKUP(A33,'Crop Chart'!$A$5:$A$201,'Crop Chart'!$AW$5:$AW$201,FALSE))</f>
        <v/>
      </c>
      <c r="AS33" s="530" t="str">
        <f t="array" ref="AS33">IF(ISBLANK(C33),"",XLOOKUP(A33,'Crop Chart'!$A$5:$A$201,'Crop Chart'!$AX$5:$AX$201,FALSE))</f>
        <v/>
      </c>
      <c r="AT33" s="531" t="str">
        <f t="array" ref="AT33">IF((AS33=""),"",J33+XLOOKUP(A33,'Crop Chart'!$A$5:$A$201,'Crop Chart'!$AY$5:$AY$201,FALSE))</f>
        <v/>
      </c>
      <c r="AU33" s="530" t="str">
        <f t="array" ref="AU33">IF(ISBLANK(C33),"",XLOOKUP(A33,'Crop Chart'!$A$5:$A$201,'Crop Chart'!$AZ$5:$AZ$201,FALSE))</f>
        <v/>
      </c>
      <c r="AV33" s="531" t="str">
        <f t="array" ref="AV33">IF((AU33=""),"",J33+XLOOKUP(A33,'Crop Chart'!$A$5:$A$201,'Crop Chart'!$BA$5:$BA$201,FALSE))</f>
        <v/>
      </c>
      <c r="AW33" s="530" t="str">
        <f t="array" ref="AW33">IF(ISBLANK(C33),"",XLOOKUP(A33,'Crop Chart'!$A$5:$A$201,'Crop Chart'!$BB$5:$BB$201,FALSE))</f>
        <v/>
      </c>
      <c r="AX33" s="532" t="str">
        <f t="array" ref="AX33">IF((AW33=""),"",J33+XLOOKUP(A33,'Crop Chart'!$A$5:$A$201,'Crop Chart'!$BC$5:$BC$201,FALSE))</f>
        <v/>
      </c>
    </row>
    <row r="34" ht="15.75" hidden="1" customHeight="1">
      <c r="A34" s="520" t="str">
        <f t="array" ref="A34">IF(ISBLANK(C34)," ",XLOOKUP(C34,'Codified Game Plan'!$M$3:$M$477,'Codified Game Plan'!$A$3:$A$477))</f>
        <v> </v>
      </c>
      <c r="B34" s="503" t="str">
        <f t="array" ref="B34">IF(ISBLANK(C34),"",XLOOKUP(C34,'Codified Game Plan'!$M$3:$M$477,'Codified Game Plan'!$B$3:$B$477))</f>
        <v/>
      </c>
      <c r="C34" s="521"/>
      <c r="D34" s="521" t="str">
        <f t="array" ref="D34">IF(ISBLANK(C34)," ",XLOOKUP(C34,'Codified Game Plan'!$M$3:$M$477,'Codified Game Plan'!$C$3:$C$477))</f>
        <v> </v>
      </c>
      <c r="E34" s="522" t="str">
        <f t="array" ref="E34">IF(ISBLANK(C34),"",XLOOKUP(C34,'Codified Game Plan'!$M$3:$M$477,'Codified Game Plan'!$D$3:$D$477,0))</f>
        <v/>
      </c>
      <c r="F34" s="522" t="str">
        <f t="array" ref="F34">IF(ISBLANK(C34),"",XLOOKUP(C34,'Codified Game Plan'!$M$3:$M$477,'Codified Game Plan'!$E$3:$E$477,0))</f>
        <v/>
      </c>
      <c r="G34" s="523" t="str">
        <f t="array" ref="G34">IF(ISBLANK(C34)," ",XLOOKUP(C34,'Codified Game Plan'!$M$3:$M$477,'Codified Game Plan'!$F$3:$F$477))</f>
        <v> </v>
      </c>
      <c r="H34" s="507" t="str">
        <f t="array" ref="H34">IF(ISBLANK(C34)," ",XLOOKUP(C34,'Codified Game Plan'!$M$3:$M$477,'Codified Game Plan'!$G$3:$G$477))</f>
        <v> </v>
      </c>
      <c r="I34" s="523" t="str">
        <f t="array" ref="I34">IF(ISBLANK(C34),"",XLOOKUP(A34,'Crop Chart'!$A$5:$A$201,'Crop Chart'!$B$5:$B$201,0))</f>
        <v/>
      </c>
      <c r="J34" s="507">
        <f t="shared" si="14"/>
        <v>0</v>
      </c>
      <c r="K34" s="511"/>
      <c r="L34" s="523" t="str">
        <f t="array" ref="L34">IF(ISBLANK(C34),"",XLOOKUP(A34,'Crop Chart'!$A$5:$A$201,'Crop Chart'!$C$5:$C$201,0))</f>
        <v/>
      </c>
      <c r="M34" s="506" t="str">
        <f t="array" ref="M34">IF(ISBLANK(C34),"",XLOOKUP(A34,'Crop Chart'!$A$5:$A$201,'Crop Chart'!$E$5:$E$201,0))</f>
        <v/>
      </c>
      <c r="N34" s="510" t="str">
        <f t="shared" si="1"/>
        <v/>
      </c>
      <c r="O34" s="506" t="str">
        <f t="array" ref="O34">IF(ISBLANK(C34),"",XLOOKUP(A34,'Crop Chart'!$A$5:$A$201,'Crop Chart'!$S$5:$S$201,0))</f>
        <v/>
      </c>
      <c r="P34" s="507" t="str">
        <f t="shared" si="2"/>
        <v/>
      </c>
      <c r="Q34" s="511" t="str">
        <f t="shared" si="15"/>
        <v/>
      </c>
      <c r="R34" s="523" t="str">
        <f t="array" ref="R34">IF(I34="TR",XLOOKUP(A34,'Crop Chart'!$A$5:$A$201,'Crop Chart'!$I$5:$I$201,FALSE),"")</f>
        <v/>
      </c>
      <c r="S34" s="512" t="str">
        <f t="array" ref="S34">IF(I34="TR",G34*'Crop Chart'!$H$2*12*L34/M34/T34*XLOOKUP(A34,'Crop Chart'!$A$5:$A$178,'Crop Chart'!$T$5:$T$178),"")</f>
        <v/>
      </c>
      <c r="T34" s="523" t="str">
        <f t="array" ref="T34">IF(ISBLANK(C34),"",XLOOKUP(A34,'Crop Chart'!$A$5:$A$201,'Crop Chart'!$P$5:$P$201,FALSE))</f>
        <v/>
      </c>
      <c r="U34" s="525" t="str">
        <f t="array" ref="U34">IF(ISBLANK(C34),"",XLOOKUP(A34,'Crop Chart'!$A$5:$A$201,'Crop Chart'!$Q$5:$Q$201,0))</f>
        <v/>
      </c>
      <c r="V34" s="507" t="str">
        <f t="array" ref="V34">IF(I34="DS",XLOOKUP(A34,'Crop Chart'!$A$6:$A$201,'Crop Chart'!$AH$6:$AH$201,0),"")</f>
        <v/>
      </c>
      <c r="W34" s="507" t="str">
        <f t="array" ref="W34">IF(I34="DS",XLOOKUP(A34,'Crop Chart'!$A$6:$A$201,'Crop Chart'!$AI$6:$AI$201,0),"")</f>
        <v/>
      </c>
      <c r="X34" s="526" t="str">
        <f t="array" ref="X34">IFS(ISTEXT(P34),"",XLOOKUP(A34,'Crop Chart'!$A$5:$A$201,'Crop Chart'!$R$5:$R$201,0)=0,"",XLOOKUP(A34,'Crop Chart'!$A$5:$A$201,'Crop Chart'!$R$5:$R$201,0)&gt;0,XLOOKUP(A34,'Crop Chart'!$A$5:$A$201,'Crop Chart'!$R$5:$R$201,0)+P34)</f>
        <v/>
      </c>
      <c r="Y34" s="523" t="str">
        <f t="array" ref="Y34">IF(ISTEXT(X34),"",XLOOKUP(A34,'Crop Chart'!$A$5:$A$201,'Crop Chart'!$S$5:$S$201,0))</f>
        <v/>
      </c>
      <c r="Z34" s="513" t="str">
        <f t="shared" si="3"/>
        <v/>
      </c>
      <c r="AA34" s="523" t="str">
        <f t="array" ref="AA34">IF(ISBLANK(C34),"",XLOOKUP(A34,'Crop Chart'!$A$5:$A$201,'Crop Chart'!$F$5:$F$201,0))</f>
        <v/>
      </c>
      <c r="AB34" s="523" t="str">
        <f t="array" ref="AB34">IF(ISBLANK(C34),"",XLOOKUP(A34,'Crop Chart'!$A$5:$A$201,'Crop Chart'!$G$5:$G$201,FALSE))</f>
        <v/>
      </c>
      <c r="AC34" s="526" t="str">
        <f t="shared" si="11"/>
        <v/>
      </c>
      <c r="AD34" s="526" t="str">
        <f t="shared" si="4"/>
        <v/>
      </c>
      <c r="AE34" s="527" t="str">
        <f t="array" ref="AE34">IF(ISBLANK(C34),"",XLOOKUP(C34,'Codified Game Plan'!$M$3:$M$477,'Codified Game Plan'!$J$3:$J$477,0))</f>
        <v/>
      </c>
      <c r="AF34" s="528" t="str">
        <f t="array" ref="AF34">IF(ISBLANK(C34),"",XLOOKUP(A34,'Crop Chart'!$A$5:$A$201,'Crop Chart'!$L$5:$L$201,FALSE))</f>
        <v/>
      </c>
      <c r="AG34" s="529"/>
      <c r="AH34" s="530"/>
      <c r="AI34" s="530" t="str">
        <f t="array" ref="AI34">IF(ISBLANK(C34),"",XLOOKUP(A34,'Crop Chart'!$A$5:$A$201,'Crop Chart'!$AN$5:$AN$201,FALSE))</f>
        <v/>
      </c>
      <c r="AJ34" s="531" t="str">
        <f t="array" ref="AJ34">IF((AI34=""),"",J34+XLOOKUP(A34,'Crop Chart'!$A$5:$A$201,'Crop Chart'!$AO$5:$AO$201,FALSE))</f>
        <v/>
      </c>
      <c r="AK34" s="530" t="str">
        <f t="array" ref="AK34">IF(ISBLANK(C34),"",XLOOKUP(A34,'Crop Chart'!$A$5:$A$201,'Crop Chart'!$AP$5:$AP$201,FALSE))</f>
        <v/>
      </c>
      <c r="AL34" s="531" t="str">
        <f t="array" ref="AL34">IF((AK34=""),"",J34+XLOOKUP(A34,'Crop Chart'!$A$5:$A$201,'Crop Chart'!$AQ$5:$AQ$201,FALSE))</f>
        <v/>
      </c>
      <c r="AM34" s="530" t="str">
        <f t="array" ref="AM34">IF(ISBLANK(C34),"",XLOOKUP(A34,'Crop Chart'!$A$5:$A$201,'Crop Chart'!$AR$5:$AR$201,FALSE))</f>
        <v/>
      </c>
      <c r="AN34" s="531" t="str">
        <f t="array" ref="AN34">IF((AM34=""),"",J34+XLOOKUP(A34,'Crop Chart'!$A$5:$A$201,'Crop Chart'!$AS$5:$AS$201,FALSE))</f>
        <v/>
      </c>
      <c r="AO34" s="530" t="str">
        <f t="array" ref="AO34">IF(ISBLANK(C34),"",XLOOKUP(A34,'Crop Chart'!$A$5:$A$201,'Crop Chart'!$AT$5:$AT$201,FALSE))</f>
        <v/>
      </c>
      <c r="AP34" s="531" t="str">
        <f t="array" ref="AP34">IF((AO34=""),"",J34+XLOOKUP(A34,'Crop Chart'!$A$5:$A$201,'Crop Chart'!$AU$5:$AU$201,FALSE))</f>
        <v/>
      </c>
      <c r="AQ34" s="530" t="str">
        <f t="array" ref="AQ34">IF(ISBLANK(C34),"",XLOOKUP(A34,'Crop Chart'!$A$5:$A$201,'Crop Chart'!$AV$5:$AV$201,FALSE))</f>
        <v/>
      </c>
      <c r="AR34" s="531" t="str">
        <f t="array" ref="AR34">IF((AQ34=""),"",J34+XLOOKUP(A34,'Crop Chart'!$A$5:$A$201,'Crop Chart'!$AW$5:$AW$201,FALSE))</f>
        <v/>
      </c>
      <c r="AS34" s="530" t="str">
        <f t="array" ref="AS34">IF(ISBLANK(C34),"",XLOOKUP(A34,'Crop Chart'!$A$5:$A$201,'Crop Chart'!$AX$5:$AX$201,FALSE))</f>
        <v/>
      </c>
      <c r="AT34" s="531" t="str">
        <f t="array" ref="AT34">IF((AS34=""),"",J34+XLOOKUP(A34,'Crop Chart'!$A$5:$A$201,'Crop Chart'!$AY$5:$AY$201,FALSE))</f>
        <v/>
      </c>
      <c r="AU34" s="530" t="str">
        <f t="array" ref="AU34">IF(ISBLANK(C34),"",XLOOKUP(A34,'Crop Chart'!$A$5:$A$201,'Crop Chart'!$AZ$5:$AZ$201,FALSE))</f>
        <v/>
      </c>
      <c r="AV34" s="531" t="str">
        <f t="array" ref="AV34">IF((AU34=""),"",J34+XLOOKUP(A34,'Crop Chart'!$A$5:$A$201,'Crop Chart'!$BA$5:$BA$201,FALSE))</f>
        <v/>
      </c>
      <c r="AW34" s="530" t="str">
        <f t="array" ref="AW34">IF(ISBLANK(C34),"",XLOOKUP(A34,'Crop Chart'!$A$5:$A$201,'Crop Chart'!$BB$5:$BB$201,FALSE))</f>
        <v/>
      </c>
      <c r="AX34" s="532" t="str">
        <f t="array" ref="AX34">IF((AW34=""),"",J34+XLOOKUP(A34,'Crop Chart'!$A$5:$A$201,'Crop Chart'!$BC$5:$BC$201,FALSE))</f>
        <v/>
      </c>
    </row>
    <row r="35" ht="15.75" hidden="1" customHeight="1">
      <c r="A35" s="520" t="str">
        <f t="array" ref="A35">IF(ISBLANK(C35)," ",XLOOKUP(C35,'Codified Game Plan'!$M$3:$M$477,'Codified Game Plan'!$A$3:$A$477))</f>
        <v> </v>
      </c>
      <c r="B35" s="503" t="str">
        <f t="array" ref="B35">IF(ISBLANK(C35),"",XLOOKUP(C35,'Codified Game Plan'!$M$3:$M$477,'Codified Game Plan'!$B$3:$B$477))</f>
        <v/>
      </c>
      <c r="C35" s="521"/>
      <c r="D35" s="521" t="str">
        <f t="array" ref="D35">IF(ISBLANK(C35)," ",XLOOKUP(C35,'Codified Game Plan'!$M$3:$M$477,'Codified Game Plan'!$C$3:$C$477))</f>
        <v> </v>
      </c>
      <c r="E35" s="522" t="str">
        <f t="array" ref="E35">IF(ISBLANK(C35),"",XLOOKUP(C35,'Codified Game Plan'!$M$3:$M$477,'Codified Game Plan'!$D$3:$D$477,0))</f>
        <v/>
      </c>
      <c r="F35" s="522" t="str">
        <f t="array" ref="F35">IF(ISBLANK(C35),"",XLOOKUP(C35,'Codified Game Plan'!$M$3:$M$477,'Codified Game Plan'!$E$3:$E$477,0))</f>
        <v/>
      </c>
      <c r="G35" s="523" t="str">
        <f t="array" ref="G35">IF(ISBLANK(C35)," ",XLOOKUP(C35,'Codified Game Plan'!$M$3:$M$477,'Codified Game Plan'!$F$3:$F$477))</f>
        <v> </v>
      </c>
      <c r="H35" s="507" t="str">
        <f t="array" ref="H35">IF(ISBLANK(C35)," ",XLOOKUP(C35,'Codified Game Plan'!$M$3:$M$477,'Codified Game Plan'!$G$3:$G$477))</f>
        <v> </v>
      </c>
      <c r="I35" s="523" t="str">
        <f t="array" ref="I35">IF(ISBLANK(C35),"",XLOOKUP(A35,'Crop Chart'!$A$5:$A$201,'Crop Chart'!$B$5:$B$201,0))</f>
        <v/>
      </c>
      <c r="J35" s="507">
        <f t="shared" si="14"/>
        <v>0</v>
      </c>
      <c r="K35" s="511"/>
      <c r="L35" s="523" t="str">
        <f t="array" ref="L35">IF(ISBLANK(C35),"",XLOOKUP(A35,'Crop Chart'!$A$5:$A$201,'Crop Chart'!$C$5:$C$201,0))</f>
        <v/>
      </c>
      <c r="M35" s="506" t="str">
        <f t="array" ref="M35">IF(ISBLANK(C35),"",XLOOKUP(A35,'Crop Chart'!$A$5:$A$201,'Crop Chart'!$E$5:$E$201,0))</f>
        <v/>
      </c>
      <c r="N35" s="510" t="str">
        <f t="shared" si="1"/>
        <v/>
      </c>
      <c r="O35" s="506" t="str">
        <f t="array" ref="O35">IF(ISBLANK(C35),"",XLOOKUP(A35,'Crop Chart'!$A$5:$A$201,'Crop Chart'!$S$5:$S$201,0))</f>
        <v/>
      </c>
      <c r="P35" s="507" t="str">
        <f t="shared" si="2"/>
        <v/>
      </c>
      <c r="Q35" s="511" t="str">
        <f t="shared" si="15"/>
        <v/>
      </c>
      <c r="R35" s="523" t="str">
        <f t="array" ref="R35">IF(I35="TR",XLOOKUP(A35,'Crop Chart'!$A$5:$A$201,'Crop Chart'!$I$5:$I$201,FALSE),"")</f>
        <v/>
      </c>
      <c r="S35" s="512" t="str">
        <f t="array" ref="S35">IF(I35="TR",G35*'Crop Chart'!$H$2*12*L35/M35/T35*XLOOKUP(A35,'Crop Chart'!$A$5:$A$178,'Crop Chart'!$T$5:$T$178),"")</f>
        <v/>
      </c>
      <c r="T35" s="523" t="str">
        <f t="array" ref="T35">IF(ISBLANK(C35),"",XLOOKUP(A35,'Crop Chart'!$A$5:$A$201,'Crop Chart'!$P$5:$P$201,FALSE))</f>
        <v/>
      </c>
      <c r="U35" s="525" t="str">
        <f t="array" ref="U35">IF(ISBLANK(C35),"",XLOOKUP(A35,'Crop Chart'!$A$5:$A$201,'Crop Chart'!$Q$5:$Q$201,0))</f>
        <v/>
      </c>
      <c r="V35" s="507" t="str">
        <f t="array" ref="V35">IF(I35="DS",XLOOKUP(A35,'Crop Chart'!$A$6:$A$201,'Crop Chart'!$AH$6:$AH$201,0),"")</f>
        <v/>
      </c>
      <c r="W35" s="507" t="str">
        <f t="array" ref="W35">IF(I35="DS",XLOOKUP(A35,'Crop Chart'!$A$6:$A$201,'Crop Chart'!$AI$6:$AI$201,0),"")</f>
        <v/>
      </c>
      <c r="X35" s="526" t="str">
        <f t="array" ref="X35">IFS(ISTEXT(P35),"",XLOOKUP(A35,'Crop Chart'!$A$5:$A$201,'Crop Chart'!$R$5:$R$201,0)=0,"",XLOOKUP(A35,'Crop Chart'!$A$5:$A$201,'Crop Chart'!$R$5:$R$201,0)&gt;0,XLOOKUP(A35,'Crop Chart'!$A$5:$A$201,'Crop Chart'!$R$5:$R$201,0)+P35)</f>
        <v/>
      </c>
      <c r="Y35" s="523" t="str">
        <f t="array" ref="Y35">IF(ISTEXT(X35),"",XLOOKUP(A35,'Crop Chart'!$A$5:$A$201,'Crop Chart'!$S$5:$S$201,0))</f>
        <v/>
      </c>
      <c r="Z35" s="513" t="str">
        <f t="shared" si="3"/>
        <v/>
      </c>
      <c r="AA35" s="523" t="str">
        <f t="array" ref="AA35">IF(ISBLANK(C35),"",XLOOKUP(A35,'Crop Chart'!$A$5:$A$201,'Crop Chart'!$F$5:$F$201,0))</f>
        <v/>
      </c>
      <c r="AB35" s="523" t="str">
        <f t="array" ref="AB35">IF(ISBLANK(C35),"",XLOOKUP(A35,'Crop Chart'!$A$5:$A$201,'Crop Chart'!$G$5:$G$201,FALSE))</f>
        <v/>
      </c>
      <c r="AC35" s="526" t="str">
        <f t="shared" si="11"/>
        <v/>
      </c>
      <c r="AD35" s="526" t="str">
        <f t="shared" si="4"/>
        <v/>
      </c>
      <c r="AE35" s="527" t="str">
        <f t="array" ref="AE35">IF(ISBLANK(C35),"",XLOOKUP(C35,'Codified Game Plan'!$M$3:$M$477,'Codified Game Plan'!$J$3:$J$477,0))</f>
        <v/>
      </c>
      <c r="AF35" s="528" t="str">
        <f t="array" ref="AF35">IF(ISBLANK(C35),"",XLOOKUP(A35,'Crop Chart'!$A$5:$A$201,'Crop Chart'!$L$5:$L$201,FALSE))</f>
        <v/>
      </c>
      <c r="AG35" s="529"/>
      <c r="AH35" s="530"/>
      <c r="AI35" s="530" t="str">
        <f t="array" ref="AI35">IF(ISBLANK(C35),"",XLOOKUP(A35,'Crop Chart'!$A$5:$A$201,'Crop Chart'!$AN$5:$AN$201,FALSE))</f>
        <v/>
      </c>
      <c r="AJ35" s="531" t="str">
        <f t="array" ref="AJ35">IF((AI35=""),"",J35+XLOOKUP(A35,'Crop Chart'!$A$5:$A$201,'Crop Chart'!$AO$5:$AO$201,FALSE))</f>
        <v/>
      </c>
      <c r="AK35" s="530" t="str">
        <f t="array" ref="AK35">IF(ISBLANK(C35),"",XLOOKUP(A35,'Crop Chart'!$A$5:$A$201,'Crop Chart'!$AP$5:$AP$201,FALSE))</f>
        <v/>
      </c>
      <c r="AL35" s="531" t="str">
        <f t="array" ref="AL35">IF((AK35=""),"",J35+XLOOKUP(A35,'Crop Chart'!$A$5:$A$201,'Crop Chart'!$AQ$5:$AQ$201,FALSE))</f>
        <v/>
      </c>
      <c r="AM35" s="530" t="str">
        <f t="array" ref="AM35">IF(ISBLANK(C35),"",XLOOKUP(A35,'Crop Chart'!$A$5:$A$201,'Crop Chart'!$AR$5:$AR$201,FALSE))</f>
        <v/>
      </c>
      <c r="AN35" s="531" t="str">
        <f t="array" ref="AN35">IF((AM35=""),"",J35+XLOOKUP(A35,'Crop Chart'!$A$5:$A$201,'Crop Chart'!$AS$5:$AS$201,FALSE))</f>
        <v/>
      </c>
      <c r="AO35" s="530" t="str">
        <f t="array" ref="AO35">IF(ISBLANK(C35),"",XLOOKUP(A35,'Crop Chart'!$A$5:$A$201,'Crop Chart'!$AT$5:$AT$201,FALSE))</f>
        <v/>
      </c>
      <c r="AP35" s="531" t="str">
        <f t="array" ref="AP35">IF((AO35=""),"",J35+XLOOKUP(A35,'Crop Chart'!$A$5:$A$201,'Crop Chart'!$AU$5:$AU$201,FALSE))</f>
        <v/>
      </c>
      <c r="AQ35" s="530" t="str">
        <f t="array" ref="AQ35">IF(ISBLANK(C35),"",XLOOKUP(A35,'Crop Chart'!$A$5:$A$201,'Crop Chart'!$AV$5:$AV$201,FALSE))</f>
        <v/>
      </c>
      <c r="AR35" s="531" t="str">
        <f t="array" ref="AR35">IF((AQ35=""),"",J35+XLOOKUP(A35,'Crop Chart'!$A$5:$A$201,'Crop Chart'!$AW$5:$AW$201,FALSE))</f>
        <v/>
      </c>
      <c r="AS35" s="530" t="str">
        <f t="array" ref="AS35">IF(ISBLANK(C35),"",XLOOKUP(A35,'Crop Chart'!$A$5:$A$201,'Crop Chart'!$AX$5:$AX$201,FALSE))</f>
        <v/>
      </c>
      <c r="AT35" s="531" t="str">
        <f t="array" ref="AT35">IF((AS35=""),"",J35+XLOOKUP(A35,'Crop Chart'!$A$5:$A$201,'Crop Chart'!$AY$5:$AY$201,FALSE))</f>
        <v/>
      </c>
      <c r="AU35" s="530" t="str">
        <f t="array" ref="AU35">IF(ISBLANK(C35),"",XLOOKUP(A35,'Crop Chart'!$A$5:$A$201,'Crop Chart'!$AZ$5:$AZ$201,FALSE))</f>
        <v/>
      </c>
      <c r="AV35" s="531" t="str">
        <f t="array" ref="AV35">IF((AU35=""),"",J35+XLOOKUP(A35,'Crop Chart'!$A$5:$A$201,'Crop Chart'!$BA$5:$BA$201,FALSE))</f>
        <v/>
      </c>
      <c r="AW35" s="530" t="str">
        <f t="array" ref="AW35">IF(ISBLANK(C35),"",XLOOKUP(A35,'Crop Chart'!$A$5:$A$201,'Crop Chart'!$BB$5:$BB$201,FALSE))</f>
        <v/>
      </c>
      <c r="AX35" s="532" t="str">
        <f t="array" ref="AX35">IF((AW35=""),"",J35+XLOOKUP(A35,'Crop Chart'!$A$5:$A$201,'Crop Chart'!$BC$5:$BC$201,FALSE))</f>
        <v/>
      </c>
    </row>
    <row r="36" ht="15.75" hidden="1" customHeight="1">
      <c r="A36" s="520" t="str">
        <f t="array" ref="A36">IF(ISBLANK(C36)," ",XLOOKUP(C36,'Codified Game Plan'!$M$3:$M$477,'Codified Game Plan'!$A$3:$A$477))</f>
        <v> </v>
      </c>
      <c r="B36" s="503" t="str">
        <f t="array" ref="B36">IF(ISBLANK(C36),"",XLOOKUP(C36,'Codified Game Plan'!$M$3:$M$477,'Codified Game Plan'!$B$3:$B$477))</f>
        <v/>
      </c>
      <c r="C36" s="521"/>
      <c r="D36" s="521" t="str">
        <f t="array" ref="D36">IF(ISBLANK(C36)," ",XLOOKUP(C36,'Codified Game Plan'!$M$3:$M$477,'Codified Game Plan'!$C$3:$C$477))</f>
        <v> </v>
      </c>
      <c r="E36" s="522" t="str">
        <f t="array" ref="E36">IF(ISBLANK(C36),"",XLOOKUP(C36,'Codified Game Plan'!$M$3:$M$477,'Codified Game Plan'!$D$3:$D$477,0))</f>
        <v/>
      </c>
      <c r="F36" s="522" t="str">
        <f t="array" ref="F36">IF(ISBLANK(C36),"",XLOOKUP(C36,'Codified Game Plan'!$M$3:$M$477,'Codified Game Plan'!$E$3:$E$477,0))</f>
        <v/>
      </c>
      <c r="G36" s="523" t="str">
        <f t="array" ref="G36">IF(ISBLANK(C36)," ",XLOOKUP(C36,'Codified Game Plan'!$M$3:$M$477,'Codified Game Plan'!$F$3:$F$477))</f>
        <v> </v>
      </c>
      <c r="H36" s="507" t="str">
        <f t="array" ref="H36">IF(ISBLANK(C36)," ",XLOOKUP(C36,'Codified Game Plan'!$M$3:$M$477,'Codified Game Plan'!$G$3:$G$477))</f>
        <v> </v>
      </c>
      <c r="I36" s="523" t="str">
        <f t="array" ref="I36">IF(ISBLANK(C36),"",XLOOKUP(A36,'Crop Chart'!$A$5:$A$201,'Crop Chart'!$B$5:$B$201,0))</f>
        <v/>
      </c>
      <c r="J36" s="507">
        <f t="shared" si="14"/>
        <v>0</v>
      </c>
      <c r="K36" s="511"/>
      <c r="L36" s="523" t="str">
        <f t="array" ref="L36">IF(ISBLANK(C36),"",XLOOKUP(A36,'Crop Chart'!$A$5:$A$201,'Crop Chart'!$C$5:$C$201,0))</f>
        <v/>
      </c>
      <c r="M36" s="506" t="str">
        <f t="array" ref="M36">IF(ISBLANK(C36),"",XLOOKUP(A36,'Crop Chart'!$A$5:$A$201,'Crop Chart'!$E$5:$E$201,0))</f>
        <v/>
      </c>
      <c r="N36" s="510" t="str">
        <f t="shared" si="1"/>
        <v/>
      </c>
      <c r="O36" s="506" t="str">
        <f t="array" ref="O36">IF(ISBLANK(C36),"",XLOOKUP(A36,'Crop Chart'!$A$5:$A$201,'Crop Chart'!$S$5:$S$201,0))</f>
        <v/>
      </c>
      <c r="P36" s="507" t="str">
        <f t="shared" si="2"/>
        <v/>
      </c>
      <c r="Q36" s="511" t="str">
        <f t="shared" si="15"/>
        <v/>
      </c>
      <c r="R36" s="523" t="str">
        <f t="array" ref="R36">IF(I36="TR",XLOOKUP(A36,'Crop Chart'!$A$5:$A$201,'Crop Chart'!$I$5:$I$201,FALSE),"")</f>
        <v/>
      </c>
      <c r="S36" s="512" t="str">
        <f t="array" ref="S36">IF(I36="TR",G36*'Crop Chart'!$H$2*12*L36/M36/T36*XLOOKUP(A36,'Crop Chart'!$A$5:$A$178,'Crop Chart'!$T$5:$T$178),"")</f>
        <v/>
      </c>
      <c r="T36" s="523" t="str">
        <f t="array" ref="T36">IF(ISBLANK(C36),"",XLOOKUP(A36,'Crop Chart'!$A$5:$A$201,'Crop Chart'!$P$5:$P$201,FALSE))</f>
        <v/>
      </c>
      <c r="U36" s="525" t="str">
        <f t="array" ref="U36">IF(ISBLANK(C36),"",XLOOKUP(A36,'Crop Chart'!$A$5:$A$201,'Crop Chart'!$Q$5:$Q$201,0))</f>
        <v/>
      </c>
      <c r="V36" s="507" t="str">
        <f t="array" ref="V36">IF(I36="DS",XLOOKUP(A36,'Crop Chart'!$A$6:$A$201,'Crop Chart'!$AH$6:$AH$201,0),"")</f>
        <v/>
      </c>
      <c r="W36" s="507" t="str">
        <f t="array" ref="W36">IF(I36="DS",XLOOKUP(A36,'Crop Chart'!$A$6:$A$201,'Crop Chart'!$AI$6:$AI$201,0),"")</f>
        <v/>
      </c>
      <c r="X36" s="526" t="str">
        <f t="array" ref="X36">IFS(ISTEXT(P36),"",XLOOKUP(A36,'Crop Chart'!$A$5:$A$201,'Crop Chart'!$R$5:$R$201,0)=0,"",XLOOKUP(A36,'Crop Chart'!$A$5:$A$201,'Crop Chart'!$R$5:$R$201,0)&gt;0,XLOOKUP(A36,'Crop Chart'!$A$5:$A$201,'Crop Chart'!$R$5:$R$201,0)+P36)</f>
        <v/>
      </c>
      <c r="Y36" s="523" t="str">
        <f t="array" ref="Y36">IF(ISTEXT(X36),"",XLOOKUP(A36,'Crop Chart'!$A$5:$A$201,'Crop Chart'!$S$5:$S$201,0))</f>
        <v/>
      </c>
      <c r="Z36" s="513" t="str">
        <f t="shared" si="3"/>
        <v/>
      </c>
      <c r="AA36" s="523" t="str">
        <f t="array" ref="AA36">IF(ISBLANK(C36),"",XLOOKUP(A36,'Crop Chart'!$A$5:$A$201,'Crop Chart'!$F$5:$F$201,0))</f>
        <v/>
      </c>
      <c r="AB36" s="523" t="str">
        <f t="array" ref="AB36">IF(ISBLANK(C36),"",XLOOKUP(A36,'Crop Chart'!$A$5:$A$201,'Crop Chart'!$G$5:$G$201,FALSE))</f>
        <v/>
      </c>
      <c r="AC36" s="526" t="str">
        <f t="shared" si="11"/>
        <v/>
      </c>
      <c r="AD36" s="526" t="str">
        <f t="shared" si="4"/>
        <v/>
      </c>
      <c r="AE36" s="527" t="str">
        <f t="array" ref="AE36">IF(ISBLANK(C36),"",XLOOKUP(C36,'Codified Game Plan'!$M$3:$M$477,'Codified Game Plan'!$J$3:$J$477,0))</f>
        <v/>
      </c>
      <c r="AF36" s="528" t="str">
        <f t="array" ref="AF36">IF(ISBLANK(C36),"",XLOOKUP(A36,'Crop Chart'!$A$5:$A$201,'Crop Chart'!$L$5:$L$201,FALSE))</f>
        <v/>
      </c>
      <c r="AG36" s="529"/>
      <c r="AH36" s="530"/>
      <c r="AI36" s="530" t="str">
        <f t="array" ref="AI36">IF(ISBLANK(C36),"",XLOOKUP(A36,'Crop Chart'!$A$5:$A$201,'Crop Chart'!$AN$5:$AN$201,FALSE))</f>
        <v/>
      </c>
      <c r="AJ36" s="531" t="str">
        <f t="array" ref="AJ36">IF((AI36=""),"",J36+XLOOKUP(A36,'Crop Chart'!$A$5:$A$201,'Crop Chart'!$AO$5:$AO$201,FALSE))</f>
        <v/>
      </c>
      <c r="AK36" s="530" t="str">
        <f t="array" ref="AK36">IF(ISBLANK(C36),"",XLOOKUP(A36,'Crop Chart'!$A$5:$A$201,'Crop Chart'!$AP$5:$AP$201,FALSE))</f>
        <v/>
      </c>
      <c r="AL36" s="531" t="str">
        <f t="array" ref="AL36">IF((AK36=""),"",J36+XLOOKUP(A36,'Crop Chart'!$A$5:$A$201,'Crop Chart'!$AQ$5:$AQ$201,FALSE))</f>
        <v/>
      </c>
      <c r="AM36" s="530" t="str">
        <f t="array" ref="AM36">IF(ISBLANK(C36),"",XLOOKUP(A36,'Crop Chart'!$A$5:$A$201,'Crop Chart'!$AR$5:$AR$201,FALSE))</f>
        <v/>
      </c>
      <c r="AN36" s="531" t="str">
        <f t="array" ref="AN36">IF((AM36=""),"",J36+XLOOKUP(A36,'Crop Chart'!$A$5:$A$201,'Crop Chart'!$AS$5:$AS$201,FALSE))</f>
        <v/>
      </c>
      <c r="AO36" s="530" t="str">
        <f t="array" ref="AO36">IF(ISBLANK(C36),"",XLOOKUP(A36,'Crop Chart'!$A$5:$A$201,'Crop Chart'!$AT$5:$AT$201,FALSE))</f>
        <v/>
      </c>
      <c r="AP36" s="531" t="str">
        <f t="array" ref="AP36">IF((AO36=""),"",J36+XLOOKUP(A36,'Crop Chart'!$A$5:$A$201,'Crop Chart'!$AU$5:$AU$201,FALSE))</f>
        <v/>
      </c>
      <c r="AQ36" s="530" t="str">
        <f t="array" ref="AQ36">IF(ISBLANK(C36),"",XLOOKUP(A36,'Crop Chart'!$A$5:$A$201,'Crop Chart'!$AV$5:$AV$201,FALSE))</f>
        <v/>
      </c>
      <c r="AR36" s="531" t="str">
        <f t="array" ref="AR36">IF((AQ36=""),"",J36+XLOOKUP(A36,'Crop Chart'!$A$5:$A$201,'Crop Chart'!$AW$5:$AW$201,FALSE))</f>
        <v/>
      </c>
      <c r="AS36" s="530" t="str">
        <f t="array" ref="AS36">IF(ISBLANK(C36),"",XLOOKUP(A36,'Crop Chart'!$A$5:$A$201,'Crop Chart'!$AX$5:$AX$201,FALSE))</f>
        <v/>
      </c>
      <c r="AT36" s="531" t="str">
        <f t="array" ref="AT36">IF((AS36=""),"",J36+XLOOKUP(A36,'Crop Chart'!$A$5:$A$201,'Crop Chart'!$AY$5:$AY$201,FALSE))</f>
        <v/>
      </c>
      <c r="AU36" s="530" t="str">
        <f t="array" ref="AU36">IF(ISBLANK(C36),"",XLOOKUP(A36,'Crop Chart'!$A$5:$A$201,'Crop Chart'!$AZ$5:$AZ$201,FALSE))</f>
        <v/>
      </c>
      <c r="AV36" s="531" t="str">
        <f t="array" ref="AV36">IF((AU36=""),"",J36+XLOOKUP(A36,'Crop Chart'!$A$5:$A$201,'Crop Chart'!$BA$5:$BA$201,FALSE))</f>
        <v/>
      </c>
      <c r="AW36" s="530" t="str">
        <f t="array" ref="AW36">IF(ISBLANK(C36),"",XLOOKUP(A36,'Crop Chart'!$A$5:$A$201,'Crop Chart'!$BB$5:$BB$201,FALSE))</f>
        <v/>
      </c>
      <c r="AX36" s="532" t="str">
        <f t="array" ref="AX36">IF((AW36=""),"",J36+XLOOKUP(A36,'Crop Chart'!$A$5:$A$201,'Crop Chart'!$BC$5:$BC$201,FALSE))</f>
        <v/>
      </c>
    </row>
    <row r="37" ht="15.75" hidden="1" customHeight="1">
      <c r="A37" s="520" t="str">
        <f t="array" ref="A37">IF(ISBLANK(C37)," ",XLOOKUP(C37,'Codified Game Plan'!$M$3:$M$477,'Codified Game Plan'!$A$3:$A$477))</f>
        <v> </v>
      </c>
      <c r="B37" s="503" t="str">
        <f t="array" ref="B37">IF(ISBLANK(C37),"",XLOOKUP(C37,'Codified Game Plan'!$M$3:$M$477,'Codified Game Plan'!$B$3:$B$477))</f>
        <v/>
      </c>
      <c r="C37" s="521"/>
      <c r="D37" s="521" t="str">
        <f t="array" ref="D37">IF(ISBLANK(C37)," ",XLOOKUP(C37,'Codified Game Plan'!$M$3:$M$477,'Codified Game Plan'!$C$3:$C$477))</f>
        <v> </v>
      </c>
      <c r="E37" s="522" t="str">
        <f t="array" ref="E37">IF(ISBLANK(C37),"",XLOOKUP(C37,'Codified Game Plan'!$M$3:$M$477,'Codified Game Plan'!$D$3:$D$477,0))</f>
        <v/>
      </c>
      <c r="F37" s="522" t="str">
        <f t="array" ref="F37">IF(ISBLANK(C37),"",XLOOKUP(C37,'Codified Game Plan'!$M$3:$M$477,'Codified Game Plan'!$E$3:$E$477,0))</f>
        <v/>
      </c>
      <c r="G37" s="523" t="str">
        <f t="array" ref="G37">IF(ISBLANK(C37)," ",XLOOKUP(C37,'Codified Game Plan'!$M$3:$M$477,'Codified Game Plan'!$F$3:$F$477))</f>
        <v> </v>
      </c>
      <c r="H37" s="507" t="str">
        <f t="array" ref="H37">IF(ISBLANK(C37)," ",XLOOKUP(C37,'Codified Game Plan'!$M$3:$M$477,'Codified Game Plan'!$G$3:$G$477))</f>
        <v> </v>
      </c>
      <c r="I37" s="523" t="str">
        <f t="array" ref="I37">IF(ISBLANK(C37),"",XLOOKUP(A37,'Crop Chart'!$A$5:$A$201,'Crop Chart'!$B$5:$B$201,0))</f>
        <v/>
      </c>
      <c r="J37" s="507">
        <f t="shared" si="14"/>
        <v>0</v>
      </c>
      <c r="K37" s="511"/>
      <c r="L37" s="523" t="str">
        <f t="array" ref="L37">IF(ISBLANK(C37),"",XLOOKUP(A37,'Crop Chart'!$A$5:$A$201,'Crop Chart'!$C$5:$C$201,0))</f>
        <v/>
      </c>
      <c r="M37" s="506" t="str">
        <f t="array" ref="M37">IF(ISBLANK(C37),"",XLOOKUP(A37,'Crop Chart'!$A$5:$A$201,'Crop Chart'!$E$5:$E$201,0))</f>
        <v/>
      </c>
      <c r="N37" s="510" t="str">
        <f t="shared" si="1"/>
        <v/>
      </c>
      <c r="O37" s="506" t="str">
        <f t="array" ref="O37">IF(ISBLANK(C37),"",XLOOKUP(A37,'Crop Chart'!$A$5:$A$201,'Crop Chart'!$S$5:$S$201,0))</f>
        <v/>
      </c>
      <c r="P37" s="507" t="str">
        <f t="shared" si="2"/>
        <v/>
      </c>
      <c r="Q37" s="511" t="str">
        <f t="shared" si="15"/>
        <v/>
      </c>
      <c r="R37" s="523" t="str">
        <f t="array" ref="R37">IF(I37="TR",XLOOKUP(A37,'Crop Chart'!$A$5:$A$201,'Crop Chart'!$I$5:$I$201,FALSE),"")</f>
        <v/>
      </c>
      <c r="S37" s="512" t="str">
        <f t="array" ref="S37">IF(I37="TR",G37*'Crop Chart'!$H$2*12*L37/M37/T37*XLOOKUP(A37,'Crop Chart'!$A$5:$A$178,'Crop Chart'!$T$5:$T$178),"")</f>
        <v/>
      </c>
      <c r="T37" s="523" t="str">
        <f t="array" ref="T37">IF(ISBLANK(C37),"",XLOOKUP(A37,'Crop Chart'!$A$5:$A$201,'Crop Chart'!$P$5:$P$201,FALSE))</f>
        <v/>
      </c>
      <c r="U37" s="525" t="str">
        <f t="array" ref="U37">IF(ISBLANK(C37),"",XLOOKUP(A37,'Crop Chart'!$A$5:$A$201,'Crop Chart'!$Q$5:$Q$201,0))</f>
        <v/>
      </c>
      <c r="V37" s="507" t="str">
        <f t="array" ref="V37">IF(I37="DS",XLOOKUP(A37,'Crop Chart'!$A$6:$A$201,'Crop Chart'!$AH$6:$AH$201,0),"")</f>
        <v/>
      </c>
      <c r="W37" s="507" t="str">
        <f t="array" ref="W37">IF(I37="DS",XLOOKUP(A37,'Crop Chart'!$A$6:$A$201,'Crop Chart'!$AI$6:$AI$201,0),"")</f>
        <v/>
      </c>
      <c r="X37" s="526" t="str">
        <f t="array" ref="X37">IFS(ISTEXT(P37),"",XLOOKUP(A37,'Crop Chart'!$A$5:$A$201,'Crop Chart'!$R$5:$R$201,0)=0,"",XLOOKUP(A37,'Crop Chart'!$A$5:$A$201,'Crop Chart'!$R$5:$R$201,0)&gt;0,XLOOKUP(A37,'Crop Chart'!$A$5:$A$201,'Crop Chart'!$R$5:$R$201,0)+P37)</f>
        <v/>
      </c>
      <c r="Y37" s="523" t="str">
        <f t="array" ref="Y37">IF(ISTEXT(X37),"",XLOOKUP(A37,'Crop Chart'!$A$5:$A$201,'Crop Chart'!$S$5:$S$201,0))</f>
        <v/>
      </c>
      <c r="Z37" s="513" t="str">
        <f t="shared" si="3"/>
        <v/>
      </c>
      <c r="AA37" s="523" t="str">
        <f t="array" ref="AA37">IF(ISBLANK(C37),"",XLOOKUP(A37,'Crop Chart'!$A$5:$A$201,'Crop Chart'!$F$5:$F$201,0))</f>
        <v/>
      </c>
      <c r="AB37" s="523" t="str">
        <f t="array" ref="AB37">IF(ISBLANK(C37),"",XLOOKUP(A37,'Crop Chart'!$A$5:$A$201,'Crop Chart'!$G$5:$G$201,FALSE))</f>
        <v/>
      </c>
      <c r="AC37" s="526" t="str">
        <f t="shared" si="11"/>
        <v/>
      </c>
      <c r="AD37" s="526" t="str">
        <f t="shared" si="4"/>
        <v/>
      </c>
      <c r="AE37" s="527" t="str">
        <f t="array" ref="AE37">IF(ISBLANK(C37),"",XLOOKUP(C37,'Codified Game Plan'!$M$3:$M$477,'Codified Game Plan'!$J$3:$J$477,0))</f>
        <v/>
      </c>
      <c r="AF37" s="528" t="str">
        <f t="array" ref="AF37">IF(ISBLANK(C37),"",XLOOKUP(A37,'Crop Chart'!$A$5:$A$201,'Crop Chart'!$L$5:$L$201,FALSE))</f>
        <v/>
      </c>
      <c r="AG37" s="529"/>
      <c r="AH37" s="530"/>
      <c r="AI37" s="530" t="str">
        <f t="array" ref="AI37">IF(ISBLANK(C37),"",XLOOKUP(A37,'Crop Chart'!$A$5:$A$201,'Crop Chart'!$AN$5:$AN$201,FALSE))</f>
        <v/>
      </c>
      <c r="AJ37" s="531" t="str">
        <f t="array" ref="AJ37">IF((AI37=""),"",J37+XLOOKUP(A37,'Crop Chart'!$A$5:$A$201,'Crop Chart'!$AO$5:$AO$201,FALSE))</f>
        <v/>
      </c>
      <c r="AK37" s="530" t="str">
        <f t="array" ref="AK37">IF(ISBLANK(C37),"",XLOOKUP(A37,'Crop Chart'!$A$5:$A$201,'Crop Chart'!$AP$5:$AP$201,FALSE))</f>
        <v/>
      </c>
      <c r="AL37" s="531" t="str">
        <f t="array" ref="AL37">IF((AK37=""),"",J37+XLOOKUP(A37,'Crop Chart'!$A$5:$A$201,'Crop Chart'!$AQ$5:$AQ$201,FALSE))</f>
        <v/>
      </c>
      <c r="AM37" s="530" t="str">
        <f t="array" ref="AM37">IF(ISBLANK(C37),"",XLOOKUP(A37,'Crop Chart'!$A$5:$A$201,'Crop Chart'!$AR$5:$AR$201,FALSE))</f>
        <v/>
      </c>
      <c r="AN37" s="531" t="str">
        <f t="array" ref="AN37">IF((AM37=""),"",J37+XLOOKUP(A37,'Crop Chart'!$A$5:$A$201,'Crop Chart'!$AS$5:$AS$201,FALSE))</f>
        <v/>
      </c>
      <c r="AO37" s="530" t="str">
        <f t="array" ref="AO37">IF(ISBLANK(C37),"",XLOOKUP(A37,'Crop Chart'!$A$5:$A$201,'Crop Chart'!$AT$5:$AT$201,FALSE))</f>
        <v/>
      </c>
      <c r="AP37" s="531" t="str">
        <f t="array" ref="AP37">IF((AO37=""),"",J37+XLOOKUP(A37,'Crop Chart'!$A$5:$A$201,'Crop Chart'!$AU$5:$AU$201,FALSE))</f>
        <v/>
      </c>
      <c r="AQ37" s="530" t="str">
        <f t="array" ref="AQ37">IF(ISBLANK(C37),"",XLOOKUP(A37,'Crop Chart'!$A$5:$A$201,'Crop Chart'!$AV$5:$AV$201,FALSE))</f>
        <v/>
      </c>
      <c r="AR37" s="531" t="str">
        <f t="array" ref="AR37">IF((AQ37=""),"",J37+XLOOKUP(A37,'Crop Chart'!$A$5:$A$201,'Crop Chart'!$AW$5:$AW$201,FALSE))</f>
        <v/>
      </c>
      <c r="AS37" s="530" t="str">
        <f t="array" ref="AS37">IF(ISBLANK(C37),"",XLOOKUP(A37,'Crop Chart'!$A$5:$A$201,'Crop Chart'!$AX$5:$AX$201,FALSE))</f>
        <v/>
      </c>
      <c r="AT37" s="531" t="str">
        <f t="array" ref="AT37">IF((AS37=""),"",J37+XLOOKUP(A37,'Crop Chart'!$A$5:$A$201,'Crop Chart'!$AY$5:$AY$201,FALSE))</f>
        <v/>
      </c>
      <c r="AU37" s="530" t="str">
        <f t="array" ref="AU37">IF(ISBLANK(C37),"",XLOOKUP(A37,'Crop Chart'!$A$5:$A$201,'Crop Chart'!$AZ$5:$AZ$201,FALSE))</f>
        <v/>
      </c>
      <c r="AV37" s="531" t="str">
        <f t="array" ref="AV37">IF((AU37=""),"",J37+XLOOKUP(A37,'Crop Chart'!$A$5:$A$201,'Crop Chart'!$BA$5:$BA$201,FALSE))</f>
        <v/>
      </c>
      <c r="AW37" s="530" t="str">
        <f t="array" ref="AW37">IF(ISBLANK(C37),"",XLOOKUP(A37,'Crop Chart'!$A$5:$A$201,'Crop Chart'!$BB$5:$BB$201,FALSE))</f>
        <v/>
      </c>
      <c r="AX37" s="532" t="str">
        <f t="array" ref="AX37">IF((AW37=""),"",J37+XLOOKUP(A37,'Crop Chart'!$A$5:$A$201,'Crop Chart'!$BC$5:$BC$201,FALSE))</f>
        <v/>
      </c>
    </row>
    <row r="38" ht="15.75" customHeight="1">
      <c r="A38" s="520" t="str">
        <f t="array" ref="A38">IF(ISBLANK(C38)," ",XLOOKUP(C38,'Codified Game Plan'!$M$3:$M$477,'Codified Game Plan'!$A$3:$A$477))</f>
        <v> </v>
      </c>
      <c r="B38" s="503" t="str">
        <f t="array" ref="B38">IF(ISBLANK(C38),"",XLOOKUP(C38,'Codified Game Plan'!$M$3:$M$477,'Codified Game Plan'!$B$3:$B$477))</f>
        <v/>
      </c>
      <c r="C38" s="521"/>
      <c r="D38" s="521" t="str">
        <f t="array" ref="D38">IF(ISBLANK(C38)," ",XLOOKUP(C38,'Codified Game Plan'!$M$3:$M$477,'Codified Game Plan'!$C$3:$C$477))</f>
        <v> </v>
      </c>
      <c r="E38" s="522" t="str">
        <f t="array" ref="E38">IF(ISBLANK(C38),"",XLOOKUP(C38,'Codified Game Plan'!$M$3:$M$477,'Codified Game Plan'!$D$3:$D$477,0))</f>
        <v/>
      </c>
      <c r="F38" s="522" t="str">
        <f t="array" ref="F38">IF(ISBLANK(C38),"",XLOOKUP(C38,'Codified Game Plan'!$M$3:$M$477,'Codified Game Plan'!$E$3:$E$477,0))</f>
        <v/>
      </c>
      <c r="G38" s="523" t="str">
        <f t="array" ref="G38">IF(ISBLANK(C38)," ",XLOOKUP(C38,'Codified Game Plan'!$M$3:$M$477,'Codified Game Plan'!$F$3:$F$477))</f>
        <v> </v>
      </c>
      <c r="H38" s="507" t="str">
        <f t="array" ref="H38">IF(ISBLANK(C38)," ",XLOOKUP(C38,'Codified Game Plan'!$M$3:$M$477,'Codified Game Plan'!$G$3:$G$477))</f>
        <v> </v>
      </c>
      <c r="I38" s="523" t="str">
        <f t="array" ref="I38">IF(ISBLANK(C38),"",XLOOKUP(A38,'Crop Chart'!$A$5:$A$201,'Crop Chart'!$B$5:$B$201,0))</f>
        <v/>
      </c>
      <c r="J38" s="506">
        <f t="shared" si="14"/>
        <v>0</v>
      </c>
      <c r="K38" s="511"/>
      <c r="L38" s="523" t="str">
        <f t="array" ref="L38">IF(ISBLANK(C38),"",XLOOKUP(A38,'Crop Chart'!$A$5:$A$201,'Crop Chart'!$C$5:$C$201,0))</f>
        <v/>
      </c>
      <c r="M38" s="506" t="str">
        <f t="array" ref="M38">IF(ISBLANK(C38),"",XLOOKUP(A38,'Crop Chart'!$A$5:$A$201,'Crop Chart'!$E$5:$E$201,0))</f>
        <v/>
      </c>
      <c r="N38" s="510" t="str">
        <f t="shared" si="1"/>
        <v/>
      </c>
      <c r="O38" s="506" t="str">
        <f t="array" ref="O38">IF(ISBLANK(C38),"",XLOOKUP(A38,'Crop Chart'!$A$5:$A$201,'Crop Chart'!$S$5:$S$201,0))</f>
        <v/>
      </c>
      <c r="P38" s="507" t="str">
        <f t="shared" si="2"/>
        <v/>
      </c>
      <c r="Q38" s="524"/>
      <c r="R38" s="523" t="str">
        <f t="array" ref="R38">IF(I38="TR",XLOOKUP(A38,'Crop Chart'!$A$5:$A$201,'Crop Chart'!$I$5:$I$201,FALSE),"")</f>
        <v/>
      </c>
      <c r="S38" s="512" t="str">
        <f t="array" ref="S38">IF(I38="TR",G38*'Crop Chart'!$H$2*12*L38/M38/T38*XLOOKUP(A38,'Crop Chart'!$A$5:$A$178,'Crop Chart'!$T$5:$T$178),"")</f>
        <v/>
      </c>
      <c r="T38" s="523" t="str">
        <f t="array" ref="T38">IF(ISBLANK(C38),"",XLOOKUP(A38,'Crop Chart'!$A$5:$A$201,'Crop Chart'!$P$5:$P$201,FALSE))</f>
        <v/>
      </c>
      <c r="U38" s="525" t="str">
        <f t="array" ref="U38">IF(ISBLANK(C38),"",XLOOKUP(A38,'Crop Chart'!$A$5:$A$201,'Crop Chart'!$Q$5:$Q$201,0))</f>
        <v/>
      </c>
      <c r="V38" s="507" t="str">
        <f t="array" ref="V38">IF(I38="DS",XLOOKUP(A38,'Crop Chart'!$A$6:$A$201,'Crop Chart'!$AH$6:$AH$201,0),"")</f>
        <v/>
      </c>
      <c r="W38" s="507" t="str">
        <f t="array" ref="W38">IF(I38="DS",XLOOKUP(A38,'Crop Chart'!$A$6:$A$201,'Crop Chart'!$AI$6:$AI$201,0),"")</f>
        <v/>
      </c>
      <c r="X38" s="526" t="str">
        <f t="array" ref="X38">IFS(ISTEXT(P38),"",XLOOKUP(A38,'Crop Chart'!$A$5:$A$201,'Crop Chart'!$R$5:$R$201,0)=0,"",XLOOKUP(A38,'Crop Chart'!$A$5:$A$201,'Crop Chart'!$R$5:$R$201,0)&gt;0,XLOOKUP(A38,'Crop Chart'!$A$5:$A$201,'Crop Chart'!$R$5:$R$201,0)+P38)</f>
        <v/>
      </c>
      <c r="Y38" s="523" t="str">
        <f t="array" ref="Y38">IF(ISTEXT(X38),"",XLOOKUP(A38,'Crop Chart'!$A$5:$A$201,'Crop Chart'!$S$5:$S$201,0))</f>
        <v/>
      </c>
      <c r="Z38" s="513" t="str">
        <f t="shared" si="3"/>
        <v/>
      </c>
      <c r="AA38" s="523" t="str">
        <f t="array" ref="AA38">IF(ISBLANK(C38),"",XLOOKUP(A38,'Crop Chart'!$A$5:$A$201,'Crop Chart'!$F$5:$F$201,0))</f>
        <v/>
      </c>
      <c r="AB38" s="523" t="str">
        <f t="array" ref="AB38">IF(ISBLANK(C38),"",XLOOKUP(A38,'Crop Chart'!$A$5:$A$201,'Crop Chart'!$G$5:$G$201,FALSE))</f>
        <v/>
      </c>
      <c r="AC38" s="526" t="str">
        <f t="shared" si="11"/>
        <v/>
      </c>
      <c r="AD38" s="526" t="str">
        <f t="shared" si="4"/>
        <v/>
      </c>
      <c r="AE38" s="527" t="str">
        <f t="array" ref="AE38">IF(ISBLANK(C38),"",XLOOKUP(C38,'Codified Game Plan'!$M$3:$M$477,'Codified Game Plan'!$J$3:$J$477,0))</f>
        <v/>
      </c>
      <c r="AF38" s="528" t="str">
        <f t="array" ref="AF38">IF(ISBLANK(C38),"",XLOOKUP(A38,'Crop Chart'!$A$5:$A$201,'Crop Chart'!$L$5:$L$201,FALSE))</f>
        <v/>
      </c>
      <c r="AG38" s="529"/>
      <c r="AH38" s="530"/>
      <c r="AI38" s="530" t="str">
        <f t="array" ref="AI38">IF(ISBLANK(C38),"",XLOOKUP(A38,'Crop Chart'!$A$5:$A$201,'Crop Chart'!$AN$5:$AN$201,FALSE))</f>
        <v/>
      </c>
      <c r="AJ38" s="531" t="str">
        <f t="array" ref="AJ38">IF((AI38=""),"",J38+XLOOKUP(A38,'Crop Chart'!$A$5:$A$201,'Crop Chart'!$AO$5:$AO$201,FALSE))</f>
        <v/>
      </c>
      <c r="AK38" s="530" t="str">
        <f t="array" ref="AK38">IF(ISBLANK(C38),"",XLOOKUP(A38,'Crop Chart'!$A$5:$A$201,'Crop Chart'!$AP$5:$AP$201,FALSE))</f>
        <v/>
      </c>
      <c r="AL38" s="531" t="str">
        <f t="array" ref="AL38">IF((AK38=""),"",J38+XLOOKUP(A38,'Crop Chart'!$A$5:$A$201,'Crop Chart'!$AQ$5:$AQ$201,FALSE))</f>
        <v/>
      </c>
      <c r="AM38" s="530" t="str">
        <f t="array" ref="AM38">IF(ISBLANK(C38),"",XLOOKUP(A38,'Crop Chart'!$A$5:$A$201,'Crop Chart'!$AR$5:$AR$201,FALSE))</f>
        <v/>
      </c>
      <c r="AN38" s="531" t="str">
        <f t="array" ref="AN38">IF((AM38=""),"",J38+XLOOKUP(A38,'Crop Chart'!$A$5:$A$201,'Crop Chart'!$AS$5:$AS$201,FALSE))</f>
        <v/>
      </c>
      <c r="AO38" s="530" t="str">
        <f t="array" ref="AO38">IF(ISBLANK(C38),"",XLOOKUP(A38,'Crop Chart'!$A$5:$A$201,'Crop Chart'!$AT$5:$AT$201,FALSE))</f>
        <v/>
      </c>
      <c r="AP38" s="531" t="str">
        <f t="array" ref="AP38">IF((AO38=""),"",J38+XLOOKUP(A38,'Crop Chart'!$A$5:$A$201,'Crop Chart'!$AU$5:$AU$201,FALSE))</f>
        <v/>
      </c>
      <c r="AQ38" s="530" t="str">
        <f t="array" ref="AQ38">IF(ISBLANK(C38),"",XLOOKUP(A38,'Crop Chart'!$A$5:$A$201,'Crop Chart'!$AV$5:$AV$201,FALSE))</f>
        <v/>
      </c>
      <c r="AR38" s="531" t="str">
        <f t="array" ref="AR38">IF((AQ38=""),"",J38+XLOOKUP(A38,'Crop Chart'!$A$5:$A$201,'Crop Chart'!$AW$5:$AW$201,FALSE))</f>
        <v/>
      </c>
      <c r="AS38" s="530" t="str">
        <f t="array" ref="AS38">IF(ISBLANK(C38),"",XLOOKUP(A38,'Crop Chart'!$A$5:$A$201,'Crop Chart'!$AX$5:$AX$201,FALSE))</f>
        <v/>
      </c>
      <c r="AT38" s="531" t="str">
        <f t="array" ref="AT38">IF((AS38=""),"",J38+XLOOKUP(A38,'Crop Chart'!$A$5:$A$201,'Crop Chart'!$AY$5:$AY$201,FALSE))</f>
        <v/>
      </c>
      <c r="AU38" s="530" t="str">
        <f t="array" ref="AU38">IF(ISBLANK(C38),"",XLOOKUP(A38,'Crop Chart'!$A$5:$A$201,'Crop Chart'!$AZ$5:$AZ$201,FALSE))</f>
        <v/>
      </c>
      <c r="AV38" s="531" t="str">
        <f t="array" ref="AV38">IF((AU38=""),"",J38+XLOOKUP(A38,'Crop Chart'!$A$5:$A$201,'Crop Chart'!$BA$5:$BA$201,FALSE))</f>
        <v/>
      </c>
      <c r="AW38" s="530" t="str">
        <f t="array" ref="AW38">IF(ISBLANK(C38),"",XLOOKUP(A38,'Crop Chart'!$A$5:$A$201,'Crop Chart'!$BB$5:$BB$201,FALSE))</f>
        <v/>
      </c>
      <c r="AX38" s="532" t="str">
        <f t="array" ref="AX38">IF((AW38=""),"",J38+XLOOKUP(A38,'Crop Chart'!$A$5:$A$201,'Crop Chart'!$BC$5:$BC$201,FALSE))</f>
        <v/>
      </c>
    </row>
    <row r="39" ht="15.75" hidden="1" customHeight="1">
      <c r="A39" s="520" t="str">
        <f t="array" ref="A39">IF(ISBLANK(C39)," ",XLOOKUP(C39,'Codified Game Plan'!$M$3:$M$477,'Codified Game Plan'!$A$3:$A$477))</f>
        <v> </v>
      </c>
      <c r="B39" s="503" t="str">
        <f t="array" ref="B39">IF(ISBLANK(C39),"",XLOOKUP(C39,'Codified Game Plan'!$M$3:$M$477,'Codified Game Plan'!$B$3:$B$477))</f>
        <v/>
      </c>
      <c r="C39" s="521"/>
      <c r="D39" s="521" t="str">
        <f t="array" ref="D39">IF(ISBLANK(C39)," ",XLOOKUP(C39,'Codified Game Plan'!$M$3:$M$477,'Codified Game Plan'!$C$3:$C$477))</f>
        <v> </v>
      </c>
      <c r="E39" s="522" t="str">
        <f t="array" ref="E39">IF(ISBLANK(C39),"",XLOOKUP(C39,'Codified Game Plan'!$M$3:$M$477,'Codified Game Plan'!$D$3:$D$477,0))</f>
        <v/>
      </c>
      <c r="F39" s="522" t="str">
        <f t="array" ref="F39">IF(ISBLANK(C39),"",XLOOKUP(C39,'Codified Game Plan'!$M$3:$M$477,'Codified Game Plan'!$E$3:$E$477,0))</f>
        <v/>
      </c>
      <c r="G39" s="523" t="str">
        <f t="array" ref="G39">IF(ISBLANK(C39)," ",XLOOKUP(C39,'Codified Game Plan'!$M$3:$M$477,'Codified Game Plan'!$F$3:$F$477))</f>
        <v> </v>
      </c>
      <c r="H39" s="507" t="str">
        <f t="array" ref="H39">IF(ISBLANK(C39)," ",XLOOKUP(C39,'Codified Game Plan'!$M$3:$M$477,'Codified Game Plan'!$G$3:$G$477))</f>
        <v> </v>
      </c>
      <c r="I39" s="523" t="str">
        <f t="array" ref="I39">IF(ISBLANK(C39),"",XLOOKUP(A39,'Crop Chart'!$A$5:$A$201,'Crop Chart'!$B$5:$B$201,0))</f>
        <v/>
      </c>
      <c r="J39" s="506">
        <f t="shared" si="14"/>
        <v>0</v>
      </c>
      <c r="K39" s="511"/>
      <c r="L39" s="523" t="str">
        <f t="array" ref="L39">IF(ISBLANK(C39),"",XLOOKUP(A39,'Crop Chart'!$A$5:$A$201,'Crop Chart'!$C$5:$C$201,0))</f>
        <v/>
      </c>
      <c r="M39" s="506" t="str">
        <f t="array" ref="M39">IF(ISBLANK(C39),"",XLOOKUP(A39,'Crop Chart'!$A$5:$A$201,'Crop Chart'!$E$5:$E$201,0))</f>
        <v/>
      </c>
      <c r="N39" s="510" t="str">
        <f t="shared" si="1"/>
        <v/>
      </c>
      <c r="O39" s="506" t="str">
        <f t="array" ref="O39">IF(ISBLANK(C39),"",XLOOKUP(A39,'Crop Chart'!$A$5:$A$201,'Crop Chart'!$S$5:$S$201,0))</f>
        <v/>
      </c>
      <c r="P39" s="507" t="str">
        <f t="shared" si="2"/>
        <v/>
      </c>
      <c r="Q39" s="524"/>
      <c r="R39" s="523" t="str">
        <f t="array" ref="R39">IF(I39="TR",XLOOKUP(A39,'Crop Chart'!$A$5:$A$201,'Crop Chart'!$I$5:$I$201,FALSE),"")</f>
        <v/>
      </c>
      <c r="S39" s="512" t="str">
        <f t="array" ref="S39">IF(I39="TR",G39*'Crop Chart'!$H$2*12*L39/M39/T39*XLOOKUP(A39,'Crop Chart'!$A$5:$A$178,'Crop Chart'!$T$5:$T$178),"")</f>
        <v/>
      </c>
      <c r="T39" s="523" t="str">
        <f t="array" ref="T39">IF(ISBLANK(C39),"",XLOOKUP(A39,'Crop Chart'!$A$5:$A$201,'Crop Chart'!$P$5:$P$201,FALSE))</f>
        <v/>
      </c>
      <c r="U39" s="525" t="str">
        <f t="array" ref="U39">IF(ISBLANK(C39),"",XLOOKUP(A39,'Crop Chart'!$A$5:$A$201,'Crop Chart'!$Q$5:$Q$201,0))</f>
        <v/>
      </c>
      <c r="V39" s="507" t="str">
        <f t="array" ref="V39">IF(I39="DS",XLOOKUP(A39,'Crop Chart'!$A$6:$A$201,'Crop Chart'!$AH$6:$AH$201,0),"")</f>
        <v/>
      </c>
      <c r="W39" s="507" t="str">
        <f t="array" ref="W39">IF(I39="DS",XLOOKUP(A39,'Crop Chart'!$A$6:$A$201,'Crop Chart'!$AI$6:$AI$201,0),"")</f>
        <v/>
      </c>
      <c r="X39" s="526" t="str">
        <f t="array" ref="X39">IFS(ISTEXT(P39),"",XLOOKUP(A39,'Crop Chart'!$A$5:$A$201,'Crop Chart'!$R$5:$R$201,0)=0,"",XLOOKUP(A39,'Crop Chart'!$A$5:$A$201,'Crop Chart'!$R$5:$R$201,0)&gt;0,XLOOKUP(A39,'Crop Chart'!$A$5:$A$201,'Crop Chart'!$R$5:$R$201,0)+P39)</f>
        <v/>
      </c>
      <c r="Y39" s="523" t="str">
        <f t="array" ref="Y39">IF(ISTEXT(X39),"",XLOOKUP(A39,'Crop Chart'!$A$5:$A$201,'Crop Chart'!$S$5:$S$201,0))</f>
        <v/>
      </c>
      <c r="Z39" s="513" t="str">
        <f t="shared" si="3"/>
        <v/>
      </c>
      <c r="AA39" s="523" t="str">
        <f t="array" ref="AA39">IF(ISBLANK(C39),"",XLOOKUP(A39,'Crop Chart'!$A$5:$A$201,'Crop Chart'!$F$5:$F$201,0))</f>
        <v/>
      </c>
      <c r="AB39" s="523" t="str">
        <f t="array" ref="AB39">IF(ISBLANK(C39),"",XLOOKUP(A39,'Crop Chart'!$A$5:$A$201,'Crop Chart'!$G$5:$G$201,FALSE))</f>
        <v/>
      </c>
      <c r="AC39" s="526" t="str">
        <f t="shared" si="11"/>
        <v/>
      </c>
      <c r="AD39" s="526" t="str">
        <f t="shared" si="4"/>
        <v/>
      </c>
      <c r="AE39" s="527" t="str">
        <f t="array" ref="AE39">IF(ISBLANK(C39),"",XLOOKUP(C39,'Codified Game Plan'!$M$3:$M$477,'Codified Game Plan'!$J$3:$J$477,0))</f>
        <v/>
      </c>
      <c r="AF39" s="528" t="str">
        <f t="array" ref="AF39">IF(ISBLANK(C39),"",XLOOKUP(A39,'Crop Chart'!$A$5:$A$201,'Crop Chart'!$L$5:$L$201,FALSE))</f>
        <v/>
      </c>
      <c r="AG39" s="529"/>
      <c r="AH39" s="530"/>
      <c r="AI39" s="530" t="str">
        <f t="array" ref="AI39">IF(ISBLANK(C39),"",XLOOKUP(A39,'Crop Chart'!$A$5:$A$201,'Crop Chart'!$AN$5:$AN$201,FALSE))</f>
        <v/>
      </c>
      <c r="AJ39" s="531" t="str">
        <f t="array" ref="AJ39">IF((AI39=""),"",J39+XLOOKUP(A39,'Crop Chart'!$A$5:$A$201,'Crop Chart'!$AO$5:$AO$201,FALSE))</f>
        <v/>
      </c>
      <c r="AK39" s="530" t="str">
        <f t="array" ref="AK39">IF(ISBLANK(C39),"",XLOOKUP(A39,'Crop Chart'!$A$5:$A$201,'Crop Chart'!$AP$5:$AP$201,FALSE))</f>
        <v/>
      </c>
      <c r="AL39" s="531" t="str">
        <f t="array" ref="AL39">IF((AK39=""),"",J39+XLOOKUP(A39,'Crop Chart'!$A$5:$A$201,'Crop Chart'!$AQ$5:$AQ$201,FALSE))</f>
        <v/>
      </c>
      <c r="AM39" s="530" t="str">
        <f t="array" ref="AM39">IF(ISBLANK(C39),"",XLOOKUP(A39,'Crop Chart'!$A$5:$A$201,'Crop Chart'!$AR$5:$AR$201,FALSE))</f>
        <v/>
      </c>
      <c r="AN39" s="531" t="str">
        <f t="array" ref="AN39">IF((AM39=""),"",J39+XLOOKUP(A39,'Crop Chart'!$A$5:$A$201,'Crop Chart'!$AS$5:$AS$201,FALSE))</f>
        <v/>
      </c>
      <c r="AO39" s="530" t="str">
        <f t="array" ref="AO39">IF(ISBLANK(C39),"",XLOOKUP(A39,'Crop Chart'!$A$5:$A$201,'Crop Chart'!$AT$5:$AT$201,FALSE))</f>
        <v/>
      </c>
      <c r="AP39" s="531" t="str">
        <f t="array" ref="AP39">IF((AO39=""),"",J39+XLOOKUP(A39,'Crop Chart'!$A$5:$A$201,'Crop Chart'!$AU$5:$AU$201,FALSE))</f>
        <v/>
      </c>
      <c r="AQ39" s="530" t="str">
        <f t="array" ref="AQ39">IF(ISBLANK(C39),"",XLOOKUP(A39,'Crop Chart'!$A$5:$A$201,'Crop Chart'!$AV$5:$AV$201,FALSE))</f>
        <v/>
      </c>
      <c r="AR39" s="531" t="str">
        <f t="array" ref="AR39">IF((AQ39=""),"",J39+XLOOKUP(A39,'Crop Chart'!$A$5:$A$201,'Crop Chart'!$AW$5:$AW$201,FALSE))</f>
        <v/>
      </c>
      <c r="AS39" s="530" t="str">
        <f t="array" ref="AS39">IF(ISBLANK(C39),"",XLOOKUP(A39,'Crop Chart'!$A$5:$A$201,'Crop Chart'!$AX$5:$AX$201,FALSE))</f>
        <v/>
      </c>
      <c r="AT39" s="531" t="str">
        <f t="array" ref="AT39">IF((AS39=""),"",J39+XLOOKUP(A39,'Crop Chart'!$A$5:$A$201,'Crop Chart'!$AY$5:$AY$201,FALSE))</f>
        <v/>
      </c>
      <c r="AU39" s="530" t="str">
        <f t="array" ref="AU39">IF(ISBLANK(C39),"",XLOOKUP(A39,'Crop Chart'!$A$5:$A$201,'Crop Chart'!$AZ$5:$AZ$201,FALSE))</f>
        <v/>
      </c>
      <c r="AV39" s="531" t="str">
        <f t="array" ref="AV39">IF((AU39=""),"",J39+XLOOKUP(A39,'Crop Chart'!$A$5:$A$201,'Crop Chart'!$BA$5:$BA$201,FALSE))</f>
        <v/>
      </c>
      <c r="AW39" s="530" t="str">
        <f t="array" ref="AW39">IF(ISBLANK(C39),"",XLOOKUP(A39,'Crop Chart'!$A$5:$A$201,'Crop Chart'!$BB$5:$BB$201,FALSE))</f>
        <v/>
      </c>
      <c r="AX39" s="532" t="str">
        <f t="array" ref="AX39">IF((AW39=""),"",J39+XLOOKUP(A39,'Crop Chart'!$A$5:$A$201,'Crop Chart'!$BC$5:$BC$201,FALSE))</f>
        <v/>
      </c>
    </row>
    <row r="40" ht="15.75" hidden="1" customHeight="1">
      <c r="A40" s="520" t="str">
        <f t="array" ref="A40">IF(ISBLANK(C40)," ",XLOOKUP(C40,'Codified Game Plan'!$M$3:$M$477,'Codified Game Plan'!$A$3:$A$477))</f>
        <v> </v>
      </c>
      <c r="B40" s="503" t="str">
        <f t="array" ref="B40">IF(ISBLANK(C40),"",XLOOKUP(C40,'Codified Game Plan'!$M$3:$M$477,'Codified Game Plan'!$B$3:$B$477))</f>
        <v/>
      </c>
      <c r="C40" s="521"/>
      <c r="D40" s="521" t="str">
        <f t="array" ref="D40">IF(ISBLANK(C40)," ",XLOOKUP(C40,'Codified Game Plan'!$M$3:$M$477,'Codified Game Plan'!$C$3:$C$477))</f>
        <v> </v>
      </c>
      <c r="E40" s="522" t="str">
        <f t="array" ref="E40">IF(ISBLANK(C40),"",XLOOKUP(C40,'Codified Game Plan'!$M$3:$M$477,'Codified Game Plan'!$D$3:$D$477,0))</f>
        <v/>
      </c>
      <c r="F40" s="522" t="str">
        <f t="array" ref="F40">IF(ISBLANK(C40),"",XLOOKUP(C40,'Codified Game Plan'!$M$3:$M$477,'Codified Game Plan'!$E$3:$E$477,0))</f>
        <v/>
      </c>
      <c r="G40" s="523" t="str">
        <f t="array" ref="G40">IF(ISBLANK(C40)," ",XLOOKUP(C40,'Codified Game Plan'!$M$3:$M$477,'Codified Game Plan'!$F$3:$F$477))</f>
        <v> </v>
      </c>
      <c r="H40" s="507" t="str">
        <f t="array" ref="H40">IF(ISBLANK(C40)," ",XLOOKUP(C40,'Codified Game Plan'!$M$3:$M$477,'Codified Game Plan'!$G$3:$G$477))</f>
        <v> </v>
      </c>
      <c r="I40" s="523" t="str">
        <f t="array" ref="I40">IF(ISBLANK(C40),"",XLOOKUP(A40,'Crop Chart'!$A$5:$A$201,'Crop Chart'!$B$5:$B$201,0))</f>
        <v/>
      </c>
      <c r="J40" s="506">
        <f t="shared" si="14"/>
        <v>0</v>
      </c>
      <c r="K40" s="511"/>
      <c r="L40" s="523" t="str">
        <f t="array" ref="L40">IF(ISBLANK(C40),"",XLOOKUP(A40,'Crop Chart'!$A$5:$A$201,'Crop Chart'!$C$5:$C$201,0))</f>
        <v/>
      </c>
      <c r="M40" s="506" t="str">
        <f t="array" ref="M40">IF(ISBLANK(C40),"",XLOOKUP(A40,'Crop Chart'!$A$5:$A$201,'Crop Chart'!$E$5:$E$201,0))</f>
        <v/>
      </c>
      <c r="N40" s="510" t="str">
        <f t="shared" si="1"/>
        <v/>
      </c>
      <c r="O40" s="506" t="str">
        <f t="array" ref="O40">IF(ISBLANK(C40),"",XLOOKUP(A40,'Crop Chart'!$A$5:$A$201,'Crop Chart'!$S$5:$S$201,0))</f>
        <v/>
      </c>
      <c r="P40" s="507" t="str">
        <f t="shared" si="2"/>
        <v/>
      </c>
      <c r="Q40" s="524"/>
      <c r="R40" s="523" t="str">
        <f t="array" ref="R40">IF(I40="TR",XLOOKUP(A40,'Crop Chart'!$A$5:$A$201,'Crop Chart'!$I$5:$I$201,FALSE),"")</f>
        <v/>
      </c>
      <c r="S40" s="512" t="str">
        <f t="array" ref="S40">IF(I40="TR",G40*'Crop Chart'!$H$2*12*L40/M40/T40*XLOOKUP(A40,'Crop Chart'!$A$5:$A$178,'Crop Chart'!$T$5:$T$178),"")</f>
        <v/>
      </c>
      <c r="T40" s="523" t="str">
        <f t="array" ref="T40">IF(ISBLANK(C40),"",XLOOKUP(A40,'Crop Chart'!$A$5:$A$201,'Crop Chart'!$P$5:$P$201,FALSE))</f>
        <v/>
      </c>
      <c r="U40" s="525" t="str">
        <f t="array" ref="U40">IF(ISBLANK(C40),"",XLOOKUP(A40,'Crop Chart'!$A$5:$A$201,'Crop Chart'!$Q$5:$Q$201,0))</f>
        <v/>
      </c>
      <c r="V40" s="507" t="str">
        <f t="array" ref="V40">IF(I40="DS",XLOOKUP(A40,'Crop Chart'!$A$6:$A$201,'Crop Chart'!$AH$6:$AH$201,0),"")</f>
        <v/>
      </c>
      <c r="W40" s="507" t="str">
        <f t="array" ref="W40">IF(I40="DS",XLOOKUP(A40,'Crop Chart'!$A$6:$A$201,'Crop Chart'!$AI$6:$AI$201,0),"")</f>
        <v/>
      </c>
      <c r="X40" s="526" t="str">
        <f t="array" ref="X40">IFS(ISTEXT(P40),"",XLOOKUP(A40,'Crop Chart'!$A$5:$A$201,'Crop Chart'!$R$5:$R$201,0)=0,"",XLOOKUP(A40,'Crop Chart'!$A$5:$A$201,'Crop Chart'!$R$5:$R$201,0)&gt;0,XLOOKUP(A40,'Crop Chart'!$A$5:$A$201,'Crop Chart'!$R$5:$R$201,0)+P40)</f>
        <v/>
      </c>
      <c r="Y40" s="523" t="str">
        <f t="array" ref="Y40">IF(ISTEXT(X40),"",XLOOKUP(A40,'Crop Chart'!$A$5:$A$201,'Crop Chart'!$S$5:$S$201,0))</f>
        <v/>
      </c>
      <c r="Z40" s="513" t="str">
        <f t="shared" si="3"/>
        <v/>
      </c>
      <c r="AA40" s="523" t="str">
        <f t="array" ref="AA40">IF(ISBLANK(C40),"",XLOOKUP(A40,'Crop Chart'!$A$5:$A$201,'Crop Chart'!$F$5:$F$201,0))</f>
        <v/>
      </c>
      <c r="AB40" s="523" t="str">
        <f t="array" ref="AB40">IF(ISBLANK(C40),"",XLOOKUP(A40,'Crop Chart'!$A$5:$A$201,'Crop Chart'!$G$5:$G$201,FALSE))</f>
        <v/>
      </c>
      <c r="AC40" s="526" t="str">
        <f t="shared" si="11"/>
        <v/>
      </c>
      <c r="AD40" s="526" t="str">
        <f t="shared" si="4"/>
        <v/>
      </c>
      <c r="AE40" s="527" t="str">
        <f t="array" ref="AE40">IF(ISBLANK(C40),"",XLOOKUP(C40,'Codified Game Plan'!$M$3:$M$477,'Codified Game Plan'!$J$3:$J$477,0))</f>
        <v/>
      </c>
      <c r="AF40" s="528" t="str">
        <f t="array" ref="AF40">IF(ISBLANK(C40),"",XLOOKUP(A40,'Crop Chart'!$A$5:$A$201,'Crop Chart'!$L$5:$L$201,FALSE))</f>
        <v/>
      </c>
      <c r="AG40" s="529"/>
      <c r="AH40" s="530"/>
      <c r="AI40" s="530" t="str">
        <f t="array" ref="AI40">IF(ISBLANK(C40),"",XLOOKUP(A40,'Crop Chart'!$A$5:$A$201,'Crop Chart'!$AN$5:$AN$201,FALSE))</f>
        <v/>
      </c>
      <c r="AJ40" s="531" t="str">
        <f t="array" ref="AJ40">IF((AI40=""),"",J40+XLOOKUP(A40,'Crop Chart'!$A$5:$A$201,'Crop Chart'!$AO$5:$AO$201,FALSE))</f>
        <v/>
      </c>
      <c r="AK40" s="530" t="str">
        <f t="array" ref="AK40">IF(ISBLANK(C40),"",XLOOKUP(A40,'Crop Chart'!$A$5:$A$201,'Crop Chart'!$AP$5:$AP$201,FALSE))</f>
        <v/>
      </c>
      <c r="AL40" s="531" t="str">
        <f t="array" ref="AL40">IF((AK40=""),"",J40+XLOOKUP(A40,'Crop Chart'!$A$5:$A$201,'Crop Chart'!$AQ$5:$AQ$201,FALSE))</f>
        <v/>
      </c>
      <c r="AM40" s="530" t="str">
        <f t="array" ref="AM40">IF(ISBLANK(C40),"",XLOOKUP(A40,'Crop Chart'!$A$5:$A$201,'Crop Chart'!$AR$5:$AR$201,FALSE))</f>
        <v/>
      </c>
      <c r="AN40" s="531" t="str">
        <f t="array" ref="AN40">IF((AM40=""),"",J40+XLOOKUP(A40,'Crop Chart'!$A$5:$A$201,'Crop Chart'!$AS$5:$AS$201,FALSE))</f>
        <v/>
      </c>
      <c r="AO40" s="530" t="str">
        <f t="array" ref="AO40">IF(ISBLANK(C40),"",XLOOKUP(A40,'Crop Chart'!$A$5:$A$201,'Crop Chart'!$AT$5:$AT$201,FALSE))</f>
        <v/>
      </c>
      <c r="AP40" s="531" t="str">
        <f t="array" ref="AP40">IF((AO40=""),"",J40+XLOOKUP(A40,'Crop Chart'!$A$5:$A$201,'Crop Chart'!$AU$5:$AU$201,FALSE))</f>
        <v/>
      </c>
      <c r="AQ40" s="530" t="str">
        <f t="array" ref="AQ40">IF(ISBLANK(C40),"",XLOOKUP(A40,'Crop Chart'!$A$5:$A$201,'Crop Chart'!$AV$5:$AV$201,FALSE))</f>
        <v/>
      </c>
      <c r="AR40" s="531" t="str">
        <f t="array" ref="AR40">IF((AQ40=""),"",J40+XLOOKUP(A40,'Crop Chart'!$A$5:$A$201,'Crop Chart'!$AW$5:$AW$201,FALSE))</f>
        <v/>
      </c>
      <c r="AS40" s="530" t="str">
        <f t="array" ref="AS40">IF(ISBLANK(C40),"",XLOOKUP(A40,'Crop Chart'!$A$5:$A$201,'Crop Chart'!$AX$5:$AX$201,FALSE))</f>
        <v/>
      </c>
      <c r="AT40" s="531" t="str">
        <f t="array" ref="AT40">IF((AS40=""),"",J40+XLOOKUP(A40,'Crop Chart'!$A$5:$A$201,'Crop Chart'!$AY$5:$AY$201,FALSE))</f>
        <v/>
      </c>
      <c r="AU40" s="530" t="str">
        <f t="array" ref="AU40">IF(ISBLANK(C40),"",XLOOKUP(A40,'Crop Chart'!$A$5:$A$201,'Crop Chart'!$AZ$5:$AZ$201,FALSE))</f>
        <v/>
      </c>
      <c r="AV40" s="531" t="str">
        <f t="array" ref="AV40">IF((AU40=""),"",J40+XLOOKUP(A40,'Crop Chart'!$A$5:$A$201,'Crop Chart'!$BA$5:$BA$201,FALSE))</f>
        <v/>
      </c>
      <c r="AW40" s="530" t="str">
        <f t="array" ref="AW40">IF(ISBLANK(C40),"",XLOOKUP(A40,'Crop Chart'!$A$5:$A$201,'Crop Chart'!$BB$5:$BB$201,FALSE))</f>
        <v/>
      </c>
      <c r="AX40" s="532" t="str">
        <f t="array" ref="AX40">IF((AW40=""),"",J40+XLOOKUP(A40,'Crop Chart'!$A$5:$A$201,'Crop Chart'!$BC$5:$BC$201,FALSE))</f>
        <v/>
      </c>
    </row>
    <row r="41" ht="15.75" customHeight="1">
      <c r="A41" s="520" t="str">
        <f t="array" ref="A41">IF(ISBLANK(C41)," ",XLOOKUP(C41,'Codified Game Plan'!$M$3:$M$477,'Codified Game Plan'!$A$3:$A$477))</f>
        <v> </v>
      </c>
      <c r="B41" s="503" t="str">
        <f t="array" ref="B41">IF(ISBLANK(C41),"",XLOOKUP(C41,'Codified Game Plan'!$M$3:$M$477,'Codified Game Plan'!$B$3:$B$477))</f>
        <v/>
      </c>
      <c r="C41" s="521"/>
      <c r="D41" s="521" t="str">
        <f t="array" ref="D41">IF(ISBLANK(C41)," ",XLOOKUP(C41,'Codified Game Plan'!$M$3:$M$477,'Codified Game Plan'!$C$3:$C$477))</f>
        <v> </v>
      </c>
      <c r="E41" s="522" t="str">
        <f t="array" ref="E41">IF(ISBLANK(C41),"",XLOOKUP(C41,'Codified Game Plan'!$M$3:$M$477,'Codified Game Plan'!$D$3:$D$477,0))</f>
        <v/>
      </c>
      <c r="F41" s="522" t="str">
        <f t="array" ref="F41">IF(ISBLANK(C41),"",XLOOKUP(C41,'Codified Game Plan'!$M$3:$M$477,'Codified Game Plan'!$E$3:$E$477,0))</f>
        <v/>
      </c>
      <c r="G41" s="523" t="str">
        <f t="array" ref="G41">IF(ISBLANK(C41)," ",XLOOKUP(C41,'Codified Game Plan'!$M$3:$M$477,'Codified Game Plan'!$F$3:$F$477))</f>
        <v> </v>
      </c>
      <c r="H41" s="507" t="str">
        <f t="array" ref="H41">IF(ISBLANK(C41)," ",XLOOKUP(C41,'Codified Game Plan'!$M$3:$M$477,'Codified Game Plan'!$G$3:$G$477))</f>
        <v> </v>
      </c>
      <c r="I41" s="523" t="str">
        <f t="array" ref="I41">IF(ISBLANK(C41),"",XLOOKUP(A41,'Crop Chart'!$A$5:$A$201,'Crop Chart'!$B$5:$B$201,0))</f>
        <v/>
      </c>
      <c r="J41" s="506">
        <f t="shared" si="14"/>
        <v>0</v>
      </c>
      <c r="K41" s="511"/>
      <c r="L41" s="523" t="str">
        <f t="array" ref="L41">IF(ISBLANK(C41),"",XLOOKUP(A41,'Crop Chart'!$A$5:$A$201,'Crop Chart'!$C$5:$C$201,0))</f>
        <v/>
      </c>
      <c r="M41" s="506" t="str">
        <f t="array" ref="M41">IF(ISBLANK(C41),"",XLOOKUP(A41,'Crop Chart'!$A$5:$A$201,'Crop Chart'!$E$5:$E$201,0))</f>
        <v/>
      </c>
      <c r="N41" s="510" t="str">
        <f t="shared" si="1"/>
        <v/>
      </c>
      <c r="O41" s="506" t="str">
        <f t="array" ref="O41">IF(ISBLANK(C41),"",XLOOKUP(A41,'Crop Chart'!$A$5:$A$201,'Crop Chart'!$S$5:$S$201,0))</f>
        <v/>
      </c>
      <c r="P41" s="507" t="str">
        <f t="shared" si="2"/>
        <v/>
      </c>
      <c r="Q41" s="524"/>
      <c r="R41" s="523" t="str">
        <f t="array" ref="R41">IF(I41="TR",XLOOKUP(A41,'Crop Chart'!$A$5:$A$201,'Crop Chart'!$I$5:$I$201,FALSE),"")</f>
        <v/>
      </c>
      <c r="S41" s="512" t="str">
        <f t="array" ref="S41">IF(I41="TR",G41*'Crop Chart'!$H$2*12*L41/M41/T41*XLOOKUP(A41,'Crop Chart'!$A$5:$A$178,'Crop Chart'!$T$5:$T$178),"")</f>
        <v/>
      </c>
      <c r="T41" s="523" t="str">
        <f t="array" ref="T41">IF(ISBLANK(C41),"",XLOOKUP(A41,'Crop Chart'!$A$5:$A$201,'Crop Chart'!$P$5:$P$201,FALSE))</f>
        <v/>
      </c>
      <c r="U41" s="525" t="str">
        <f t="array" ref="U41">IF(ISBLANK(C41),"",XLOOKUP(A41,'Crop Chart'!$A$5:$A$201,'Crop Chart'!$Q$5:$Q$201,0))</f>
        <v/>
      </c>
      <c r="V41" s="507" t="str">
        <f t="array" ref="V41">IF(I41="DS",XLOOKUP(A41,'Crop Chart'!$A$6:$A$201,'Crop Chart'!$AH$6:$AH$201,0),"")</f>
        <v/>
      </c>
      <c r="W41" s="507" t="str">
        <f t="array" ref="W41">IF(I41="DS",XLOOKUP(A41,'Crop Chart'!$A$6:$A$201,'Crop Chart'!$AI$6:$AI$201,0),"")</f>
        <v/>
      </c>
      <c r="X41" s="526" t="str">
        <f t="array" ref="X41">IFS(ISTEXT(P41),"",XLOOKUP(A41,'Crop Chart'!$A$5:$A$201,'Crop Chart'!$R$5:$R$201,0)=0,"",XLOOKUP(A41,'Crop Chart'!$A$5:$A$201,'Crop Chart'!$R$5:$R$201,0)&gt;0,XLOOKUP(A41,'Crop Chart'!$A$5:$A$201,'Crop Chart'!$R$5:$R$201,0)+P41)</f>
        <v/>
      </c>
      <c r="Y41" s="523" t="str">
        <f t="array" ref="Y41">IF(ISTEXT(X41),"",XLOOKUP(A41,'Crop Chart'!$A$5:$A$201,'Crop Chart'!$S$5:$S$201,0))</f>
        <v/>
      </c>
      <c r="Z41" s="513" t="str">
        <f t="shared" si="3"/>
        <v/>
      </c>
      <c r="AA41" s="523" t="str">
        <f t="array" ref="AA41">IF(ISBLANK(C41),"",XLOOKUP(A41,'Crop Chart'!$A$5:$A$201,'Crop Chart'!$F$5:$F$201,0))</f>
        <v/>
      </c>
      <c r="AB41" s="523" t="str">
        <f t="array" ref="AB41">IF(ISBLANK(C41),"",XLOOKUP(A41,'Crop Chart'!$A$5:$A$201,'Crop Chart'!$G$5:$G$201,FALSE))</f>
        <v/>
      </c>
      <c r="AC41" s="526" t="str">
        <f t="shared" si="11"/>
        <v/>
      </c>
      <c r="AD41" s="526" t="str">
        <f t="shared" si="4"/>
        <v/>
      </c>
      <c r="AE41" s="527" t="str">
        <f t="array" ref="AE41">IF(ISBLANK(C41),"",XLOOKUP(C41,'Codified Game Plan'!$M$3:$M$477,'Codified Game Plan'!$J$3:$J$477,0))</f>
        <v/>
      </c>
      <c r="AF41" s="528" t="str">
        <f t="array" ref="AF41">IF(ISBLANK(C41),"",XLOOKUP(A41,'Crop Chart'!$A$5:$A$201,'Crop Chart'!$L$5:$L$201,FALSE))</f>
        <v/>
      </c>
      <c r="AG41" s="529"/>
      <c r="AH41" s="530"/>
      <c r="AI41" s="530" t="str">
        <f t="array" ref="AI41">IF(ISBLANK(C41),"",XLOOKUP(A41,'Crop Chart'!$A$5:$A$201,'Crop Chart'!$AN$5:$AN$201,FALSE))</f>
        <v/>
      </c>
      <c r="AJ41" s="531" t="str">
        <f t="array" ref="AJ41">IF((AI41=""),"",J41+XLOOKUP(A41,'Crop Chart'!$A$5:$A$201,'Crop Chart'!$AO$5:$AO$201,FALSE))</f>
        <v/>
      </c>
      <c r="AK41" s="530" t="str">
        <f t="array" ref="AK41">IF(ISBLANK(C41),"",XLOOKUP(A41,'Crop Chart'!$A$5:$A$201,'Crop Chart'!$AP$5:$AP$201,FALSE))</f>
        <v/>
      </c>
      <c r="AL41" s="531" t="str">
        <f t="array" ref="AL41">IF((AK41=""),"",J41+XLOOKUP(A41,'Crop Chart'!$A$5:$A$201,'Crop Chart'!$AQ$5:$AQ$201,FALSE))</f>
        <v/>
      </c>
      <c r="AM41" s="530" t="str">
        <f t="array" ref="AM41">IF(ISBLANK(C41),"",XLOOKUP(A41,'Crop Chart'!$A$5:$A$201,'Crop Chart'!$AR$5:$AR$201,FALSE))</f>
        <v/>
      </c>
      <c r="AN41" s="531" t="str">
        <f t="array" ref="AN41">IF((AM41=""),"",J41+XLOOKUP(A41,'Crop Chart'!$A$5:$A$201,'Crop Chart'!$AS$5:$AS$201,FALSE))</f>
        <v/>
      </c>
      <c r="AO41" s="530" t="str">
        <f t="array" ref="AO41">IF(ISBLANK(C41),"",XLOOKUP(A41,'Crop Chart'!$A$5:$A$201,'Crop Chart'!$AT$5:$AT$201,FALSE))</f>
        <v/>
      </c>
      <c r="AP41" s="531" t="str">
        <f t="array" ref="AP41">IF((AO41=""),"",J41+XLOOKUP(A41,'Crop Chart'!$A$5:$A$201,'Crop Chart'!$AU$5:$AU$201,FALSE))</f>
        <v/>
      </c>
      <c r="AQ41" s="530" t="str">
        <f t="array" ref="AQ41">IF(ISBLANK(C41),"",XLOOKUP(A41,'Crop Chart'!$A$5:$A$201,'Crop Chart'!$AV$5:$AV$201,FALSE))</f>
        <v/>
      </c>
      <c r="AR41" s="531" t="str">
        <f t="array" ref="AR41">IF((AQ41=""),"",J41+XLOOKUP(A41,'Crop Chart'!$A$5:$A$201,'Crop Chart'!$AW$5:$AW$201,FALSE))</f>
        <v/>
      </c>
      <c r="AS41" s="530" t="str">
        <f t="array" ref="AS41">IF(ISBLANK(C41),"",XLOOKUP(A41,'Crop Chart'!$A$5:$A$201,'Crop Chart'!$AX$5:$AX$201,FALSE))</f>
        <v/>
      </c>
      <c r="AT41" s="531" t="str">
        <f t="array" ref="AT41">IF((AS41=""),"",J41+XLOOKUP(A41,'Crop Chart'!$A$5:$A$201,'Crop Chart'!$AY$5:$AY$201,FALSE))</f>
        <v/>
      </c>
      <c r="AU41" s="530" t="str">
        <f t="array" ref="AU41">IF(ISBLANK(C41),"",XLOOKUP(A41,'Crop Chart'!$A$5:$A$201,'Crop Chart'!$AZ$5:$AZ$201,FALSE))</f>
        <v/>
      </c>
      <c r="AV41" s="531" t="str">
        <f t="array" ref="AV41">IF((AU41=""),"",J41+XLOOKUP(A41,'Crop Chart'!$A$5:$A$201,'Crop Chart'!$BA$5:$BA$201,FALSE))</f>
        <v/>
      </c>
      <c r="AW41" s="530" t="str">
        <f t="array" ref="AW41">IF(ISBLANK(C41),"",XLOOKUP(A41,'Crop Chart'!$A$5:$A$201,'Crop Chart'!$BB$5:$BB$201,FALSE))</f>
        <v/>
      </c>
      <c r="AX41" s="532" t="str">
        <f t="array" ref="AX41">IF((AW41=""),"",J41+XLOOKUP(A41,'Crop Chart'!$A$5:$A$201,'Crop Chart'!$BC$5:$BC$201,FALSE))</f>
        <v/>
      </c>
    </row>
    <row r="42" ht="15.75" hidden="1" customHeight="1">
      <c r="A42" s="520" t="str">
        <f t="array" ref="A42">IF(ISBLANK(C42)," ",XLOOKUP(C42,'Codified Game Plan'!$M$3:$M$477,'Codified Game Plan'!$A$3:$A$477))</f>
        <v> </v>
      </c>
      <c r="B42" s="503" t="str">
        <f t="array" ref="B42">IF(ISBLANK(C42),"",XLOOKUP(C42,'Codified Game Plan'!$M$3:$M$477,'Codified Game Plan'!$B$3:$B$477))</f>
        <v/>
      </c>
      <c r="C42" s="521"/>
      <c r="D42" s="521" t="str">
        <f t="array" ref="D42">IF(ISBLANK(C42)," ",XLOOKUP(C42,'Codified Game Plan'!$M$3:$M$477,'Codified Game Plan'!$C$3:$C$477))</f>
        <v> </v>
      </c>
      <c r="E42" s="522" t="str">
        <f t="array" ref="E42">IF(ISBLANK(C42),"",XLOOKUP(C42,'Codified Game Plan'!$M$3:$M$477,'Codified Game Plan'!$D$3:$D$477,0))</f>
        <v/>
      </c>
      <c r="F42" s="522" t="str">
        <f t="array" ref="F42">IF(ISBLANK(C42),"",XLOOKUP(C42,'Codified Game Plan'!$M$3:$M$477,'Codified Game Plan'!$E$3:$E$477,0))</f>
        <v/>
      </c>
      <c r="G42" s="523" t="str">
        <f t="array" ref="G42">IF(ISBLANK(C42)," ",XLOOKUP(C42,'Codified Game Plan'!$M$3:$M$477,'Codified Game Plan'!$F$3:$F$477))</f>
        <v> </v>
      </c>
      <c r="H42" s="507" t="str">
        <f t="array" ref="H42">IF(ISBLANK(C42)," ",XLOOKUP(C42,'Codified Game Plan'!$M$3:$M$477,'Codified Game Plan'!$G$3:$G$477))</f>
        <v> </v>
      </c>
      <c r="I42" s="523" t="str">
        <f t="array" ref="I42">IF(ISBLANK(C42),"",XLOOKUP(A42,'Crop Chart'!$A$5:$A$201,'Crop Chart'!$B$5:$B$201,0))</f>
        <v/>
      </c>
      <c r="J42" s="506">
        <f t="shared" si="14"/>
        <v>0</v>
      </c>
      <c r="K42" s="511"/>
      <c r="L42" s="523" t="str">
        <f t="array" ref="L42">IF(ISBLANK(C42),"",XLOOKUP(A42,'Crop Chart'!$A$5:$A$201,'Crop Chart'!$C$5:$C$201,0))</f>
        <v/>
      </c>
      <c r="M42" s="506" t="str">
        <f t="array" ref="M42">IF(ISBLANK(C42),"",XLOOKUP(A42,'Crop Chart'!$A$5:$A$201,'Crop Chart'!$E$5:$E$201,0))</f>
        <v/>
      </c>
      <c r="N42" s="510" t="str">
        <f t="shared" si="1"/>
        <v/>
      </c>
      <c r="O42" s="506" t="str">
        <f t="array" ref="O42">IF(ISBLANK(C42),"",XLOOKUP(A42,'Crop Chart'!$A$5:$A$201,'Crop Chart'!$S$5:$S$201,0))</f>
        <v/>
      </c>
      <c r="P42" s="507" t="str">
        <f t="shared" si="2"/>
        <v/>
      </c>
      <c r="Q42" s="524"/>
      <c r="R42" s="523" t="str">
        <f t="array" ref="R42">IF(I42="TR",XLOOKUP(A42,'Crop Chart'!$A$5:$A$201,'Crop Chart'!$I$5:$I$201,FALSE),"")</f>
        <v/>
      </c>
      <c r="S42" s="512" t="str">
        <f t="array" ref="S42">IF(I42="TR",G42*'Crop Chart'!$H$2*12*L42/M42/T42*XLOOKUP(A42,'Crop Chart'!$A$5:$A$178,'Crop Chart'!$T$5:$T$178),"")</f>
        <v/>
      </c>
      <c r="T42" s="523" t="str">
        <f t="array" ref="T42">IF(ISBLANK(C42),"",XLOOKUP(A42,'Crop Chart'!$A$5:$A$201,'Crop Chart'!$P$5:$P$201,FALSE))</f>
        <v/>
      </c>
      <c r="U42" s="525" t="str">
        <f t="array" ref="U42">IF(ISBLANK(C42),"",XLOOKUP(A42,'Crop Chart'!$A$5:$A$201,'Crop Chart'!$Q$5:$Q$201,0))</f>
        <v/>
      </c>
      <c r="V42" s="507" t="str">
        <f t="array" ref="V42">IF(I42="DS",XLOOKUP(A42,'Crop Chart'!$A$6:$A$201,'Crop Chart'!$AH$6:$AH$201,0),"")</f>
        <v/>
      </c>
      <c r="W42" s="507" t="str">
        <f t="array" ref="W42">IF(I42="DS",XLOOKUP(A42,'Crop Chart'!$A$6:$A$201,'Crop Chart'!$AI$6:$AI$201,0),"")</f>
        <v/>
      </c>
      <c r="X42" s="526" t="str">
        <f t="array" ref="X42">IFS(ISTEXT(P42),"",XLOOKUP(A42,'Crop Chart'!$A$5:$A$201,'Crop Chart'!$R$5:$R$201,0)=0,"",XLOOKUP(A42,'Crop Chart'!$A$5:$A$201,'Crop Chart'!$R$5:$R$201,0)&gt;0,XLOOKUP(A42,'Crop Chart'!$A$5:$A$201,'Crop Chart'!$R$5:$R$201,0)+P42)</f>
        <v/>
      </c>
      <c r="Y42" s="523" t="str">
        <f t="array" ref="Y42">IF(ISTEXT(X42),"",XLOOKUP(A42,'Crop Chart'!$A$5:$A$201,'Crop Chart'!$S$5:$S$201,0))</f>
        <v/>
      </c>
      <c r="Z42" s="513" t="str">
        <f t="shared" si="3"/>
        <v/>
      </c>
      <c r="AA42" s="523" t="str">
        <f t="array" ref="AA42">IF(ISBLANK(C42),"",XLOOKUP(A42,'Crop Chart'!$A$5:$A$201,'Crop Chart'!$F$5:$F$201,0))</f>
        <v/>
      </c>
      <c r="AB42" s="523" t="str">
        <f t="array" ref="AB42">IF(ISBLANK(C42),"",XLOOKUP(A42,'Crop Chart'!$A$5:$A$201,'Crop Chart'!$G$5:$G$201,FALSE))</f>
        <v/>
      </c>
      <c r="AC42" s="526" t="str">
        <f t="shared" si="11"/>
        <v/>
      </c>
      <c r="AD42" s="526" t="str">
        <f t="shared" si="4"/>
        <v/>
      </c>
      <c r="AE42" s="527" t="str">
        <f t="array" ref="AE42">IF(ISBLANK(C42),"",XLOOKUP(C42,'Codified Game Plan'!$M$3:$M$477,'Codified Game Plan'!$J$3:$J$477,0))</f>
        <v/>
      </c>
      <c r="AF42" s="528" t="str">
        <f t="array" ref="AF42">IF(ISBLANK(C42),"",XLOOKUP(A42,'Crop Chart'!$A$5:$A$201,'Crop Chart'!$L$5:$L$201,FALSE))</f>
        <v/>
      </c>
      <c r="AG42" s="529"/>
      <c r="AH42" s="530"/>
      <c r="AI42" s="530" t="str">
        <f t="array" ref="AI42">IF(ISBLANK(C42),"",XLOOKUP(A42,'Crop Chart'!$A$5:$A$201,'Crop Chart'!$AN$5:$AN$201,FALSE))</f>
        <v/>
      </c>
      <c r="AJ42" s="531" t="str">
        <f t="array" ref="AJ42">IF((AI42=""),"",J42+XLOOKUP(A42,'Crop Chart'!$A$5:$A$201,'Crop Chart'!$AO$5:$AO$201,FALSE))</f>
        <v/>
      </c>
      <c r="AK42" s="530" t="str">
        <f t="array" ref="AK42">IF(ISBLANK(C42),"",XLOOKUP(A42,'Crop Chart'!$A$5:$A$201,'Crop Chart'!$AP$5:$AP$201,FALSE))</f>
        <v/>
      </c>
      <c r="AL42" s="531" t="str">
        <f t="array" ref="AL42">IF((AK42=""),"",J42+XLOOKUP(A42,'Crop Chart'!$A$5:$A$201,'Crop Chart'!$AQ$5:$AQ$201,FALSE))</f>
        <v/>
      </c>
      <c r="AM42" s="530" t="str">
        <f t="array" ref="AM42">IF(ISBLANK(C42),"",XLOOKUP(A42,'Crop Chart'!$A$5:$A$201,'Crop Chart'!$AR$5:$AR$201,FALSE))</f>
        <v/>
      </c>
      <c r="AN42" s="531" t="str">
        <f t="array" ref="AN42">IF((AM42=""),"",J42+XLOOKUP(A42,'Crop Chart'!$A$5:$A$201,'Crop Chart'!$AS$5:$AS$201,FALSE))</f>
        <v/>
      </c>
      <c r="AO42" s="530" t="str">
        <f t="array" ref="AO42">IF(ISBLANK(C42),"",XLOOKUP(A42,'Crop Chart'!$A$5:$A$201,'Crop Chart'!$AT$5:$AT$201,FALSE))</f>
        <v/>
      </c>
      <c r="AP42" s="531" t="str">
        <f t="array" ref="AP42">IF((AO42=""),"",J42+XLOOKUP(A42,'Crop Chart'!$A$5:$A$201,'Crop Chart'!$AU$5:$AU$201,FALSE))</f>
        <v/>
      </c>
      <c r="AQ42" s="530" t="str">
        <f t="array" ref="AQ42">IF(ISBLANK(C42),"",XLOOKUP(A42,'Crop Chart'!$A$5:$A$201,'Crop Chart'!$AV$5:$AV$201,FALSE))</f>
        <v/>
      </c>
      <c r="AR42" s="531" t="str">
        <f t="array" ref="AR42">IF((AQ42=""),"",J42+XLOOKUP(A42,'Crop Chart'!$A$5:$A$201,'Crop Chart'!$AW$5:$AW$201,FALSE))</f>
        <v/>
      </c>
      <c r="AS42" s="530" t="str">
        <f t="array" ref="AS42">IF(ISBLANK(C42),"",XLOOKUP(A42,'Crop Chart'!$A$5:$A$201,'Crop Chart'!$AX$5:$AX$201,FALSE))</f>
        <v/>
      </c>
      <c r="AT42" s="531" t="str">
        <f t="array" ref="AT42">IF((AS42=""),"",J42+XLOOKUP(A42,'Crop Chart'!$A$5:$A$201,'Crop Chart'!$AY$5:$AY$201,FALSE))</f>
        <v/>
      </c>
      <c r="AU42" s="530" t="str">
        <f t="array" ref="AU42">IF(ISBLANK(C42),"",XLOOKUP(A42,'Crop Chart'!$A$5:$A$201,'Crop Chart'!$AZ$5:$AZ$201,FALSE))</f>
        <v/>
      </c>
      <c r="AV42" s="531" t="str">
        <f t="array" ref="AV42">IF((AU42=""),"",J42+XLOOKUP(A42,'Crop Chart'!$A$5:$A$201,'Crop Chart'!$BA$5:$BA$201,FALSE))</f>
        <v/>
      </c>
      <c r="AW42" s="530" t="str">
        <f t="array" ref="AW42">IF(ISBLANK(C42),"",XLOOKUP(A42,'Crop Chart'!$A$5:$A$201,'Crop Chart'!$BB$5:$BB$201,FALSE))</f>
        <v/>
      </c>
      <c r="AX42" s="532" t="str">
        <f t="array" ref="AX42">IF((AW42=""),"",J42+XLOOKUP(A42,'Crop Chart'!$A$5:$A$201,'Crop Chart'!$BC$5:$BC$201,FALSE))</f>
        <v/>
      </c>
    </row>
    <row r="43" ht="15.75" hidden="1" customHeight="1">
      <c r="A43" s="520" t="str">
        <f t="array" ref="A43">IF(ISBLANK(C43)," ",XLOOKUP(C43,'Codified Game Plan'!$M$3:$M$477,'Codified Game Plan'!$A$3:$A$477))</f>
        <v> </v>
      </c>
      <c r="B43" s="503" t="str">
        <f t="array" ref="B43">IF(ISBLANK(C43),"",XLOOKUP(C43,'Codified Game Plan'!$M$3:$M$477,'Codified Game Plan'!$B$3:$B$477))</f>
        <v/>
      </c>
      <c r="C43" s="521"/>
      <c r="D43" s="521" t="str">
        <f t="array" ref="D43">IF(ISBLANK(C43)," ",XLOOKUP(C43,'Codified Game Plan'!$M$3:$M$477,'Codified Game Plan'!$C$3:$C$477))</f>
        <v> </v>
      </c>
      <c r="E43" s="522" t="str">
        <f t="array" ref="E43">IF(ISBLANK(C43),"",XLOOKUP(C43,'Codified Game Plan'!$M$3:$M$477,'Codified Game Plan'!$D$3:$D$477,0))</f>
        <v/>
      </c>
      <c r="F43" s="522" t="str">
        <f t="array" ref="F43">IF(ISBLANK(C43),"",XLOOKUP(C43,'Codified Game Plan'!$M$3:$M$477,'Codified Game Plan'!$E$3:$E$477,0))</f>
        <v/>
      </c>
      <c r="G43" s="523" t="str">
        <f t="array" ref="G43">IF(ISBLANK(C43)," ",XLOOKUP(C43,'Codified Game Plan'!$M$3:$M$477,'Codified Game Plan'!$F$3:$F$477))</f>
        <v> </v>
      </c>
      <c r="H43" s="507" t="str">
        <f t="array" ref="H43">IF(ISBLANK(C43)," ",XLOOKUP(C43,'Codified Game Plan'!$M$3:$M$477,'Codified Game Plan'!$G$3:$G$477))</f>
        <v> </v>
      </c>
      <c r="I43" s="523" t="str">
        <f t="array" ref="I43">IF(ISBLANK(C43),"",XLOOKUP(A43,'Crop Chart'!$A$5:$A$201,'Crop Chart'!$B$5:$B$201,0))</f>
        <v/>
      </c>
      <c r="J43" s="506">
        <f t="shared" si="14"/>
        <v>0</v>
      </c>
      <c r="K43" s="511"/>
      <c r="L43" s="523" t="str">
        <f t="array" ref="L43">IF(ISBLANK(C43),"",XLOOKUP(A43,'Crop Chart'!$A$5:$A$201,'Crop Chart'!$C$5:$C$201,0))</f>
        <v/>
      </c>
      <c r="M43" s="506" t="str">
        <f t="array" ref="M43">IF(ISBLANK(C43),"",XLOOKUP(A43,'Crop Chart'!$A$5:$A$201,'Crop Chart'!$E$5:$E$201,0))</f>
        <v/>
      </c>
      <c r="N43" s="510" t="str">
        <f t="shared" si="1"/>
        <v/>
      </c>
      <c r="O43" s="506" t="str">
        <f t="array" ref="O43">IF(ISBLANK(C43),"",XLOOKUP(A43,'Crop Chart'!$A$5:$A$201,'Crop Chart'!$S$5:$S$201,0))</f>
        <v/>
      </c>
      <c r="P43" s="507" t="str">
        <f t="shared" si="2"/>
        <v/>
      </c>
      <c r="Q43" s="524"/>
      <c r="R43" s="523" t="str">
        <f t="array" ref="R43">IF(I43="TR",XLOOKUP(A43,'Crop Chart'!$A$5:$A$201,'Crop Chart'!$I$5:$I$201,FALSE),"")</f>
        <v/>
      </c>
      <c r="S43" s="512" t="str">
        <f t="array" ref="S43">IF(I43="TR",G43*'Crop Chart'!$H$2*12*L43/M43/T43*XLOOKUP(A43,'Crop Chart'!$A$5:$A$178,'Crop Chart'!$T$5:$T$178),"")</f>
        <v/>
      </c>
      <c r="T43" s="523" t="str">
        <f t="array" ref="T43">IF(ISBLANK(C43),"",XLOOKUP(A43,'Crop Chart'!$A$5:$A$201,'Crop Chart'!$P$5:$P$201,FALSE))</f>
        <v/>
      </c>
      <c r="U43" s="525" t="str">
        <f t="array" ref="U43">IF(ISBLANK(C43),"",XLOOKUP(A43,'Crop Chart'!$A$5:$A$201,'Crop Chart'!$Q$5:$Q$201,0))</f>
        <v/>
      </c>
      <c r="V43" s="507" t="str">
        <f t="array" ref="V43">IF(I43="DS",XLOOKUP(A43,'Crop Chart'!$A$6:$A$201,'Crop Chart'!$AH$6:$AH$201,0),"")</f>
        <v/>
      </c>
      <c r="W43" s="507" t="str">
        <f t="array" ref="W43">IF(I43="DS",XLOOKUP(A43,'Crop Chart'!$A$6:$A$201,'Crop Chart'!$AI$6:$AI$201,0),"")</f>
        <v/>
      </c>
      <c r="X43" s="526" t="str">
        <f t="array" ref="X43">IFS(ISTEXT(P43),"",XLOOKUP(A43,'Crop Chart'!$A$5:$A$201,'Crop Chart'!$R$5:$R$201,0)=0,"",XLOOKUP(A43,'Crop Chart'!$A$5:$A$201,'Crop Chart'!$R$5:$R$201,0)&gt;0,XLOOKUP(A43,'Crop Chart'!$A$5:$A$201,'Crop Chart'!$R$5:$R$201,0)+P43)</f>
        <v/>
      </c>
      <c r="Y43" s="523" t="str">
        <f t="array" ref="Y43">IF(ISTEXT(X43),"",XLOOKUP(A43,'Crop Chart'!$A$5:$A$201,'Crop Chart'!$S$5:$S$201,0))</f>
        <v/>
      </c>
      <c r="Z43" s="513" t="str">
        <f t="shared" si="3"/>
        <v/>
      </c>
      <c r="AA43" s="523" t="str">
        <f t="array" ref="AA43">IF(ISBLANK(C43),"",XLOOKUP(A43,'Crop Chart'!$A$5:$A$201,'Crop Chart'!$F$5:$F$201,0))</f>
        <v/>
      </c>
      <c r="AB43" s="523" t="str">
        <f t="array" ref="AB43">IF(ISBLANK(C43),"",XLOOKUP(A43,'Crop Chart'!$A$5:$A$201,'Crop Chart'!$G$5:$G$201,FALSE))</f>
        <v/>
      </c>
      <c r="AC43" s="526" t="str">
        <f t="shared" si="11"/>
        <v/>
      </c>
      <c r="AD43" s="526" t="str">
        <f t="shared" si="4"/>
        <v/>
      </c>
      <c r="AE43" s="527" t="str">
        <f t="array" ref="AE43">IF(ISBLANK(C43),"",XLOOKUP(C43,'Codified Game Plan'!$M$3:$M$477,'Codified Game Plan'!$J$3:$J$477,0))</f>
        <v/>
      </c>
      <c r="AF43" s="528" t="str">
        <f t="array" ref="AF43">IF(ISBLANK(C43),"",XLOOKUP(A43,'Crop Chart'!$A$5:$A$201,'Crop Chart'!$L$5:$L$201,FALSE))</f>
        <v/>
      </c>
      <c r="AG43" s="529"/>
      <c r="AH43" s="530"/>
      <c r="AI43" s="530" t="str">
        <f t="array" ref="AI43">IF(ISBLANK(C43),"",XLOOKUP(A43,'Crop Chart'!$A$5:$A$201,'Crop Chart'!$AN$5:$AN$201,FALSE))</f>
        <v/>
      </c>
      <c r="AJ43" s="531" t="str">
        <f t="array" ref="AJ43">IF((AI43=""),"",J43+XLOOKUP(A43,'Crop Chart'!$A$5:$A$201,'Crop Chart'!$AO$5:$AO$201,FALSE))</f>
        <v/>
      </c>
      <c r="AK43" s="530" t="str">
        <f t="array" ref="AK43">IF(ISBLANK(C43),"",XLOOKUP(A43,'Crop Chart'!$A$5:$A$201,'Crop Chart'!$AP$5:$AP$201,FALSE))</f>
        <v/>
      </c>
      <c r="AL43" s="531" t="str">
        <f t="array" ref="AL43">IF((AK43=""),"",J43+XLOOKUP(A43,'Crop Chart'!$A$5:$A$201,'Crop Chart'!$AQ$5:$AQ$201,FALSE))</f>
        <v/>
      </c>
      <c r="AM43" s="530" t="str">
        <f t="array" ref="AM43">IF(ISBLANK(C43),"",XLOOKUP(A43,'Crop Chart'!$A$5:$A$201,'Crop Chart'!$AR$5:$AR$201,FALSE))</f>
        <v/>
      </c>
      <c r="AN43" s="531" t="str">
        <f t="array" ref="AN43">IF((AM43=""),"",J43+XLOOKUP(A43,'Crop Chart'!$A$5:$A$201,'Crop Chart'!$AS$5:$AS$201,FALSE))</f>
        <v/>
      </c>
      <c r="AO43" s="530" t="str">
        <f t="array" ref="AO43">IF(ISBLANK(C43),"",XLOOKUP(A43,'Crop Chart'!$A$5:$A$201,'Crop Chart'!$AT$5:$AT$201,FALSE))</f>
        <v/>
      </c>
      <c r="AP43" s="531" t="str">
        <f t="array" ref="AP43">IF((AO43=""),"",J43+XLOOKUP(A43,'Crop Chart'!$A$5:$A$201,'Crop Chart'!$AU$5:$AU$201,FALSE))</f>
        <v/>
      </c>
      <c r="AQ43" s="530" t="str">
        <f t="array" ref="AQ43">IF(ISBLANK(C43),"",XLOOKUP(A43,'Crop Chart'!$A$5:$A$201,'Crop Chart'!$AV$5:$AV$201,FALSE))</f>
        <v/>
      </c>
      <c r="AR43" s="531" t="str">
        <f t="array" ref="AR43">IF((AQ43=""),"",J43+XLOOKUP(A43,'Crop Chart'!$A$5:$A$201,'Crop Chart'!$AW$5:$AW$201,FALSE))</f>
        <v/>
      </c>
      <c r="AS43" s="530" t="str">
        <f t="array" ref="AS43">IF(ISBLANK(C43),"",XLOOKUP(A43,'Crop Chart'!$A$5:$A$201,'Crop Chart'!$AX$5:$AX$201,FALSE))</f>
        <v/>
      </c>
      <c r="AT43" s="531" t="str">
        <f t="array" ref="AT43">IF((AS43=""),"",J43+XLOOKUP(A43,'Crop Chart'!$A$5:$A$201,'Crop Chart'!$AY$5:$AY$201,FALSE))</f>
        <v/>
      </c>
      <c r="AU43" s="530" t="str">
        <f t="array" ref="AU43">IF(ISBLANK(C43),"",XLOOKUP(A43,'Crop Chart'!$A$5:$A$201,'Crop Chart'!$AZ$5:$AZ$201,FALSE))</f>
        <v/>
      </c>
      <c r="AV43" s="531" t="str">
        <f t="array" ref="AV43">IF((AU43=""),"",J43+XLOOKUP(A43,'Crop Chart'!$A$5:$A$201,'Crop Chart'!$BA$5:$BA$201,FALSE))</f>
        <v/>
      </c>
      <c r="AW43" s="530" t="str">
        <f t="array" ref="AW43">IF(ISBLANK(C43),"",XLOOKUP(A43,'Crop Chart'!$A$5:$A$201,'Crop Chart'!$BB$5:$BB$201,FALSE))</f>
        <v/>
      </c>
      <c r="AX43" s="532" t="str">
        <f t="array" ref="AX43">IF((AW43=""),"",J43+XLOOKUP(A43,'Crop Chart'!$A$5:$A$201,'Crop Chart'!$BC$5:$BC$201,FALSE))</f>
        <v/>
      </c>
    </row>
    <row r="44" ht="15.75" hidden="1" customHeight="1">
      <c r="A44" s="520" t="str">
        <f t="array" ref="A44">IF(ISBLANK(C44)," ",XLOOKUP(C44,'Codified Game Plan'!$M$3:$M$477,'Codified Game Plan'!$A$3:$A$477))</f>
        <v> </v>
      </c>
      <c r="B44" s="503" t="str">
        <f t="array" ref="B44">IF(ISBLANK(C44),"",XLOOKUP(C44,'Codified Game Plan'!$M$3:$M$477,'Codified Game Plan'!$B$3:$B$477))</f>
        <v/>
      </c>
      <c r="C44" s="521"/>
      <c r="D44" s="521" t="str">
        <f t="array" ref="D44">IF(ISBLANK(C44)," ",XLOOKUP(C44,'Codified Game Plan'!$M$3:$M$477,'Codified Game Plan'!$C$3:$C$477))</f>
        <v> </v>
      </c>
      <c r="E44" s="522" t="str">
        <f t="array" ref="E44">IF(ISBLANK(C44),"",XLOOKUP(C44,'Codified Game Plan'!$M$3:$M$477,'Codified Game Plan'!$D$3:$D$477,0))</f>
        <v/>
      </c>
      <c r="F44" s="522" t="str">
        <f t="array" ref="F44">IF(ISBLANK(C44),"",XLOOKUP(C44,'Codified Game Plan'!$M$3:$M$477,'Codified Game Plan'!$E$3:$E$477,0))</f>
        <v/>
      </c>
      <c r="G44" s="523" t="str">
        <f t="array" ref="G44">IF(ISBLANK(C44)," ",XLOOKUP(C44,'Codified Game Plan'!$M$3:$M$477,'Codified Game Plan'!$F$3:$F$477))</f>
        <v> </v>
      </c>
      <c r="H44" s="507" t="str">
        <f t="array" ref="H44">IF(ISBLANK(C44)," ",XLOOKUP(C44,'Codified Game Plan'!$M$3:$M$477,'Codified Game Plan'!$G$3:$G$477))</f>
        <v> </v>
      </c>
      <c r="I44" s="523" t="str">
        <f t="array" ref="I44">IF(ISBLANK(C44),"",XLOOKUP(A44,'Crop Chart'!$A$5:$A$201,'Crop Chart'!$B$5:$B$201,0))</f>
        <v/>
      </c>
      <c r="J44" s="506">
        <f t="shared" si="14"/>
        <v>0</v>
      </c>
      <c r="K44" s="511"/>
      <c r="L44" s="523" t="str">
        <f t="array" ref="L44">IF(ISBLANK(C44),"",XLOOKUP(A44,'Crop Chart'!$A$5:$A$201,'Crop Chart'!$C$5:$C$201,0))</f>
        <v/>
      </c>
      <c r="M44" s="506" t="str">
        <f t="array" ref="M44">IF(ISBLANK(C44),"",XLOOKUP(A44,'Crop Chart'!$A$5:$A$201,'Crop Chart'!$E$5:$E$201,0))</f>
        <v/>
      </c>
      <c r="N44" s="510" t="str">
        <f t="shared" si="1"/>
        <v/>
      </c>
      <c r="O44" s="506" t="str">
        <f t="array" ref="O44">IF(ISBLANK(C44),"",XLOOKUP(A44,'Crop Chart'!$A$5:$A$201,'Crop Chart'!$S$5:$S$201,0))</f>
        <v/>
      </c>
      <c r="P44" s="507" t="str">
        <f t="shared" si="2"/>
        <v/>
      </c>
      <c r="Q44" s="524"/>
      <c r="R44" s="523" t="str">
        <f t="array" ref="R44">IF(I44="TR",XLOOKUP(A44,'Crop Chart'!$A$5:$A$201,'Crop Chart'!$I$5:$I$201,FALSE),"")</f>
        <v/>
      </c>
      <c r="S44" s="512" t="str">
        <f t="array" ref="S44">IF(I44="TR",G44*'Crop Chart'!$H$2*12*L44/M44/T44*XLOOKUP(A44,'Crop Chart'!$A$5:$A$178,'Crop Chart'!$T$5:$T$178),"")</f>
        <v/>
      </c>
      <c r="T44" s="523" t="str">
        <f t="array" ref="T44">IF(ISBLANK(C44),"",XLOOKUP(A44,'Crop Chart'!$A$5:$A$201,'Crop Chart'!$P$5:$P$201,FALSE))</f>
        <v/>
      </c>
      <c r="U44" s="525" t="str">
        <f t="array" ref="U44">IF(ISBLANK(C44),"",XLOOKUP(A44,'Crop Chart'!$A$5:$A$201,'Crop Chart'!$Q$5:$Q$201,0))</f>
        <v/>
      </c>
      <c r="V44" s="507" t="str">
        <f t="array" ref="V44">IF(I44="DS",XLOOKUP(A44,'Crop Chart'!$A$6:$A$201,'Crop Chart'!$AH$6:$AH$201,0),"")</f>
        <v/>
      </c>
      <c r="W44" s="507" t="str">
        <f t="array" ref="W44">IF(I44="DS",XLOOKUP(A44,'Crop Chart'!$A$6:$A$201,'Crop Chart'!$AI$6:$AI$201,0),"")</f>
        <v/>
      </c>
      <c r="X44" s="526" t="str">
        <f t="array" ref="X44">IFS(ISTEXT(P44),"",XLOOKUP(A44,'Crop Chart'!$A$5:$A$201,'Crop Chart'!$R$5:$R$201,0)=0,"",XLOOKUP(A44,'Crop Chart'!$A$5:$A$201,'Crop Chart'!$R$5:$R$201,0)&gt;0,XLOOKUP(A44,'Crop Chart'!$A$5:$A$201,'Crop Chart'!$R$5:$R$201,0)+P44)</f>
        <v/>
      </c>
      <c r="Y44" s="523" t="str">
        <f t="array" ref="Y44">IF(ISTEXT(X44),"",XLOOKUP(A44,'Crop Chart'!$A$5:$A$201,'Crop Chart'!$S$5:$S$201,0))</f>
        <v/>
      </c>
      <c r="Z44" s="513" t="str">
        <f t="shared" si="3"/>
        <v/>
      </c>
      <c r="AA44" s="523" t="str">
        <f t="array" ref="AA44">IF(ISBLANK(C44),"",XLOOKUP(A44,'Crop Chart'!$A$5:$A$201,'Crop Chart'!$F$5:$F$201,0))</f>
        <v/>
      </c>
      <c r="AB44" s="523" t="str">
        <f t="array" ref="AB44">IF(ISBLANK(C44),"",XLOOKUP(A44,'Crop Chart'!$A$5:$A$201,'Crop Chart'!$G$5:$G$201,FALSE))</f>
        <v/>
      </c>
      <c r="AC44" s="526" t="str">
        <f t="shared" si="11"/>
        <v/>
      </c>
      <c r="AD44" s="526" t="str">
        <f t="shared" si="4"/>
        <v/>
      </c>
      <c r="AE44" s="527" t="str">
        <f t="array" ref="AE44">IF(ISBLANK(C44),"",XLOOKUP(C44,'Codified Game Plan'!$M$3:$M$477,'Codified Game Plan'!$J$3:$J$477,0))</f>
        <v/>
      </c>
      <c r="AF44" s="528" t="str">
        <f t="array" ref="AF44">IF(ISBLANK(C44),"",XLOOKUP(A44,'Crop Chart'!$A$5:$A$201,'Crop Chart'!$L$5:$L$201,FALSE))</f>
        <v/>
      </c>
      <c r="AG44" s="529"/>
      <c r="AH44" s="530"/>
      <c r="AI44" s="530" t="str">
        <f t="array" ref="AI44">IF(ISBLANK(C44),"",XLOOKUP(A44,'Crop Chart'!$A$5:$A$201,'Crop Chart'!$AN$5:$AN$201,FALSE))</f>
        <v/>
      </c>
      <c r="AJ44" s="531" t="str">
        <f t="array" ref="AJ44">IF((AI44=""),"",J44+XLOOKUP(A44,'Crop Chart'!$A$5:$A$201,'Crop Chart'!$AO$5:$AO$201,FALSE))</f>
        <v/>
      </c>
      <c r="AK44" s="530" t="str">
        <f t="array" ref="AK44">IF(ISBLANK(C44),"",XLOOKUP(A44,'Crop Chart'!$A$5:$A$201,'Crop Chart'!$AP$5:$AP$201,FALSE))</f>
        <v/>
      </c>
      <c r="AL44" s="531" t="str">
        <f t="array" ref="AL44">IF((AK44=""),"",J44+XLOOKUP(A44,'Crop Chart'!$A$5:$A$201,'Crop Chart'!$AQ$5:$AQ$201,FALSE))</f>
        <v/>
      </c>
      <c r="AM44" s="530" t="str">
        <f t="array" ref="AM44">IF(ISBLANK(C44),"",XLOOKUP(A44,'Crop Chart'!$A$5:$A$201,'Crop Chart'!$AR$5:$AR$201,FALSE))</f>
        <v/>
      </c>
      <c r="AN44" s="531" t="str">
        <f t="array" ref="AN44">IF((AM44=""),"",J44+XLOOKUP(A44,'Crop Chart'!$A$5:$A$201,'Crop Chart'!$AS$5:$AS$201,FALSE))</f>
        <v/>
      </c>
      <c r="AO44" s="530" t="str">
        <f t="array" ref="AO44">IF(ISBLANK(C44),"",XLOOKUP(A44,'Crop Chart'!$A$5:$A$201,'Crop Chart'!$AT$5:$AT$201,FALSE))</f>
        <v/>
      </c>
      <c r="AP44" s="531" t="str">
        <f t="array" ref="AP44">IF((AO44=""),"",J44+XLOOKUP(A44,'Crop Chart'!$A$5:$A$201,'Crop Chart'!$AU$5:$AU$201,FALSE))</f>
        <v/>
      </c>
      <c r="AQ44" s="530" t="str">
        <f t="array" ref="AQ44">IF(ISBLANK(C44),"",XLOOKUP(A44,'Crop Chart'!$A$5:$A$201,'Crop Chart'!$AV$5:$AV$201,FALSE))</f>
        <v/>
      </c>
      <c r="AR44" s="531" t="str">
        <f t="array" ref="AR44">IF((AQ44=""),"",J44+XLOOKUP(A44,'Crop Chart'!$A$5:$A$201,'Crop Chart'!$AW$5:$AW$201,FALSE))</f>
        <v/>
      </c>
      <c r="AS44" s="530" t="str">
        <f t="array" ref="AS44">IF(ISBLANK(C44),"",XLOOKUP(A44,'Crop Chart'!$A$5:$A$201,'Crop Chart'!$AX$5:$AX$201,FALSE))</f>
        <v/>
      </c>
      <c r="AT44" s="531" t="str">
        <f t="array" ref="AT44">IF((AS44=""),"",J44+XLOOKUP(A44,'Crop Chart'!$A$5:$A$201,'Crop Chart'!$AY$5:$AY$201,FALSE))</f>
        <v/>
      </c>
      <c r="AU44" s="530" t="str">
        <f t="array" ref="AU44">IF(ISBLANK(C44),"",XLOOKUP(A44,'Crop Chart'!$A$5:$A$201,'Crop Chart'!$AZ$5:$AZ$201,FALSE))</f>
        <v/>
      </c>
      <c r="AV44" s="531" t="str">
        <f t="array" ref="AV44">IF((AU44=""),"",J44+XLOOKUP(A44,'Crop Chart'!$A$5:$A$201,'Crop Chart'!$BA$5:$BA$201,FALSE))</f>
        <v/>
      </c>
      <c r="AW44" s="530" t="str">
        <f t="array" ref="AW44">IF(ISBLANK(C44),"",XLOOKUP(A44,'Crop Chart'!$A$5:$A$201,'Crop Chart'!$BB$5:$BB$201,FALSE))</f>
        <v/>
      </c>
      <c r="AX44" s="532" t="str">
        <f t="array" ref="AX44">IF((AW44=""),"",J44+XLOOKUP(A44,'Crop Chart'!$A$5:$A$201,'Crop Chart'!$BC$5:$BC$201,FALSE))</f>
        <v/>
      </c>
    </row>
    <row r="45" ht="15.75" hidden="1" customHeight="1">
      <c r="A45" s="520" t="str">
        <f t="array" ref="A45">IF(ISBLANK(C45)," ",XLOOKUP(C45,'Codified Game Plan'!$M$3:$M$477,'Codified Game Plan'!$A$3:$A$477))</f>
        <v> </v>
      </c>
      <c r="B45" s="503" t="str">
        <f t="array" ref="B45">IF(ISBLANK(C45),"",XLOOKUP(C45,'Codified Game Plan'!$M$3:$M$477,'Codified Game Plan'!$B$3:$B$477))</f>
        <v/>
      </c>
      <c r="C45" s="521"/>
      <c r="D45" s="521" t="str">
        <f t="array" ref="D45">IF(ISBLANK(C45)," ",XLOOKUP(C45,'Codified Game Plan'!$M$3:$M$477,'Codified Game Plan'!$C$3:$C$477))</f>
        <v> </v>
      </c>
      <c r="E45" s="522" t="str">
        <f t="array" ref="E45">IF(ISBLANK(C45),"",XLOOKUP(C45,'Codified Game Plan'!$M$3:$M$477,'Codified Game Plan'!$D$3:$D$477,0))</f>
        <v/>
      </c>
      <c r="F45" s="522" t="str">
        <f t="array" ref="F45">IF(ISBLANK(C45),"",XLOOKUP(C45,'Codified Game Plan'!$M$3:$M$477,'Codified Game Plan'!$E$3:$E$477,0))</f>
        <v/>
      </c>
      <c r="G45" s="523" t="str">
        <f t="array" ref="G45">IF(ISBLANK(C45)," ",XLOOKUP(C45,'Codified Game Plan'!$M$3:$M$477,'Codified Game Plan'!$F$3:$F$477))</f>
        <v> </v>
      </c>
      <c r="H45" s="507" t="str">
        <f t="array" ref="H45">IF(ISBLANK(C45)," ",XLOOKUP(C45,'Codified Game Plan'!$M$3:$M$477,'Codified Game Plan'!$G$3:$G$477))</f>
        <v> </v>
      </c>
      <c r="I45" s="523" t="str">
        <f t="array" ref="I45">IF(ISBLANK(C45),"",XLOOKUP(A45,'Crop Chart'!$A$5:$A$201,'Crop Chart'!$B$5:$B$201,0))</f>
        <v/>
      </c>
      <c r="J45" s="506">
        <f t="shared" si="14"/>
        <v>0</v>
      </c>
      <c r="K45" s="511"/>
      <c r="L45" s="523" t="str">
        <f t="array" ref="L45">IF(ISBLANK(C45),"",XLOOKUP(A45,'Crop Chart'!$A$5:$A$201,'Crop Chart'!$C$5:$C$201,0))</f>
        <v/>
      </c>
      <c r="M45" s="506" t="str">
        <f t="array" ref="M45">IF(ISBLANK(C45),"",XLOOKUP(A45,'Crop Chart'!$A$5:$A$201,'Crop Chart'!$E$5:$E$201,0))</f>
        <v/>
      </c>
      <c r="N45" s="510" t="str">
        <f t="shared" si="1"/>
        <v/>
      </c>
      <c r="O45" s="506" t="str">
        <f t="array" ref="O45">IF(ISBLANK(C45),"",XLOOKUP(A45,'Crop Chart'!$A$5:$A$201,'Crop Chart'!$S$5:$S$201,0))</f>
        <v/>
      </c>
      <c r="P45" s="507" t="str">
        <f t="shared" si="2"/>
        <v/>
      </c>
      <c r="Q45" s="524"/>
      <c r="R45" s="523" t="str">
        <f t="array" ref="R45">IF(I45="TR",XLOOKUP(A45,'Crop Chart'!$A$5:$A$201,'Crop Chart'!$I$5:$I$201,FALSE),"")</f>
        <v/>
      </c>
      <c r="S45" s="512" t="str">
        <f t="array" ref="S45">IF(I45="TR",G45*'Crop Chart'!$H$2*12*L45/M45/T45*XLOOKUP(A45,'Crop Chart'!$A$5:$A$178,'Crop Chart'!$T$5:$T$178),"")</f>
        <v/>
      </c>
      <c r="T45" s="523" t="str">
        <f t="array" ref="T45">IF(ISBLANK(C45),"",XLOOKUP(A45,'Crop Chart'!$A$5:$A$201,'Crop Chart'!$P$5:$P$201,FALSE))</f>
        <v/>
      </c>
      <c r="U45" s="525" t="str">
        <f t="array" ref="U45">IF(ISBLANK(C45),"",XLOOKUP(A45,'Crop Chart'!$A$5:$A$201,'Crop Chart'!$Q$5:$Q$201,0))</f>
        <v/>
      </c>
      <c r="V45" s="507" t="str">
        <f t="array" ref="V45">IF(I45="DS",XLOOKUP(A45,'Crop Chart'!$A$6:$A$201,'Crop Chart'!$AH$6:$AH$201,0),"")</f>
        <v/>
      </c>
      <c r="W45" s="507" t="str">
        <f t="array" ref="W45">IF(I45="DS",XLOOKUP(A45,'Crop Chart'!$A$6:$A$201,'Crop Chart'!$AI$6:$AI$201,0),"")</f>
        <v/>
      </c>
      <c r="X45" s="526" t="str">
        <f t="array" ref="X45">IFS(ISTEXT(P45),"",XLOOKUP(A45,'Crop Chart'!$A$5:$A$201,'Crop Chart'!$R$5:$R$201,0)=0,"",XLOOKUP(A45,'Crop Chart'!$A$5:$A$201,'Crop Chart'!$R$5:$R$201,0)&gt;0,XLOOKUP(A45,'Crop Chart'!$A$5:$A$201,'Crop Chart'!$R$5:$R$201,0)+P45)</f>
        <v/>
      </c>
      <c r="Y45" s="523" t="str">
        <f t="array" ref="Y45">IF(ISTEXT(X45),"",XLOOKUP(A45,'Crop Chart'!$A$5:$A$201,'Crop Chart'!$S$5:$S$201,0))</f>
        <v/>
      </c>
      <c r="Z45" s="513" t="str">
        <f t="shared" si="3"/>
        <v/>
      </c>
      <c r="AA45" s="523" t="str">
        <f t="array" ref="AA45">IF(ISBLANK(C45),"",XLOOKUP(A45,'Crop Chart'!$A$5:$A$201,'Crop Chart'!$F$5:$F$201,0))</f>
        <v/>
      </c>
      <c r="AB45" s="523" t="str">
        <f t="array" ref="AB45">IF(ISBLANK(C45),"",XLOOKUP(A45,'Crop Chart'!$A$5:$A$201,'Crop Chart'!$G$5:$G$201,FALSE))</f>
        <v/>
      </c>
      <c r="AC45" s="526" t="str">
        <f t="shared" si="11"/>
        <v/>
      </c>
      <c r="AD45" s="526" t="str">
        <f t="shared" si="4"/>
        <v/>
      </c>
      <c r="AE45" s="527" t="str">
        <f t="array" ref="AE45">IF(ISBLANK(C45),"",XLOOKUP(C45,'Codified Game Plan'!$M$3:$M$477,'Codified Game Plan'!$J$3:$J$477,0))</f>
        <v/>
      </c>
      <c r="AF45" s="528" t="str">
        <f t="array" ref="AF45">IF(ISBLANK(C45),"",XLOOKUP(A45,'Crop Chart'!$A$5:$A$201,'Crop Chart'!$L$5:$L$201,FALSE))</f>
        <v/>
      </c>
      <c r="AG45" s="529"/>
      <c r="AH45" s="530"/>
      <c r="AI45" s="530" t="str">
        <f t="array" ref="AI45">IF(ISBLANK(C45),"",XLOOKUP(A45,'Crop Chart'!$A$5:$A$201,'Crop Chart'!$AN$5:$AN$201,FALSE))</f>
        <v/>
      </c>
      <c r="AJ45" s="531" t="str">
        <f t="array" ref="AJ45">IF((AI45=""),"",J45+XLOOKUP(A45,'Crop Chart'!$A$5:$A$201,'Crop Chart'!$AO$5:$AO$201,FALSE))</f>
        <v/>
      </c>
      <c r="AK45" s="530" t="str">
        <f t="array" ref="AK45">IF(ISBLANK(C45),"",XLOOKUP(A45,'Crop Chart'!$A$5:$A$201,'Crop Chart'!$AP$5:$AP$201,FALSE))</f>
        <v/>
      </c>
      <c r="AL45" s="531" t="str">
        <f t="array" ref="AL45">IF((AK45=""),"",J45+XLOOKUP(A45,'Crop Chart'!$A$5:$A$201,'Crop Chart'!$AQ$5:$AQ$201,FALSE))</f>
        <v/>
      </c>
      <c r="AM45" s="530" t="str">
        <f t="array" ref="AM45">IF(ISBLANK(C45),"",XLOOKUP(A45,'Crop Chart'!$A$5:$A$201,'Crop Chart'!$AR$5:$AR$201,FALSE))</f>
        <v/>
      </c>
      <c r="AN45" s="531" t="str">
        <f t="array" ref="AN45">IF((AM45=""),"",J45+XLOOKUP(A45,'Crop Chart'!$A$5:$A$201,'Crop Chart'!$AS$5:$AS$201,FALSE))</f>
        <v/>
      </c>
      <c r="AO45" s="530" t="str">
        <f t="array" ref="AO45">IF(ISBLANK(C45),"",XLOOKUP(A45,'Crop Chart'!$A$5:$A$201,'Crop Chart'!$AT$5:$AT$201,FALSE))</f>
        <v/>
      </c>
      <c r="AP45" s="531" t="str">
        <f t="array" ref="AP45">IF((AO45=""),"",J45+XLOOKUP(A45,'Crop Chart'!$A$5:$A$201,'Crop Chart'!$AU$5:$AU$201,FALSE))</f>
        <v/>
      </c>
      <c r="AQ45" s="530" t="str">
        <f t="array" ref="AQ45">IF(ISBLANK(C45),"",XLOOKUP(A45,'Crop Chart'!$A$5:$A$201,'Crop Chart'!$AV$5:$AV$201,FALSE))</f>
        <v/>
      </c>
      <c r="AR45" s="531" t="str">
        <f t="array" ref="AR45">IF((AQ45=""),"",J45+XLOOKUP(A45,'Crop Chart'!$A$5:$A$201,'Crop Chart'!$AW$5:$AW$201,FALSE))</f>
        <v/>
      </c>
      <c r="AS45" s="530" t="str">
        <f t="array" ref="AS45">IF(ISBLANK(C45),"",XLOOKUP(A45,'Crop Chart'!$A$5:$A$201,'Crop Chart'!$AX$5:$AX$201,FALSE))</f>
        <v/>
      </c>
      <c r="AT45" s="531" t="str">
        <f t="array" ref="AT45">IF((AS45=""),"",J45+XLOOKUP(A45,'Crop Chart'!$A$5:$A$201,'Crop Chart'!$AY$5:$AY$201,FALSE))</f>
        <v/>
      </c>
      <c r="AU45" s="530" t="str">
        <f t="array" ref="AU45">IF(ISBLANK(C45),"",XLOOKUP(A45,'Crop Chart'!$A$5:$A$201,'Crop Chart'!$AZ$5:$AZ$201,FALSE))</f>
        <v/>
      </c>
      <c r="AV45" s="531" t="str">
        <f t="array" ref="AV45">IF((AU45=""),"",J45+XLOOKUP(A45,'Crop Chart'!$A$5:$A$201,'Crop Chart'!$BA$5:$BA$201,FALSE))</f>
        <v/>
      </c>
      <c r="AW45" s="530" t="str">
        <f t="array" ref="AW45">IF(ISBLANK(C45),"",XLOOKUP(A45,'Crop Chart'!$A$5:$A$201,'Crop Chart'!$BB$5:$BB$201,FALSE))</f>
        <v/>
      </c>
      <c r="AX45" s="532" t="str">
        <f t="array" ref="AX45">IF((AW45=""),"",J45+XLOOKUP(A45,'Crop Chart'!$A$5:$A$201,'Crop Chart'!$BC$5:$BC$201,FALSE))</f>
        <v/>
      </c>
    </row>
    <row r="46" ht="15.75" customHeight="1">
      <c r="A46" s="520" t="str">
        <f t="array" ref="A46">IF(ISBLANK(C46)," ",XLOOKUP(C46,'Codified Game Plan'!$M$3:$M$477,'Codified Game Plan'!$A$3:$A$477))</f>
        <v> </v>
      </c>
      <c r="B46" s="503" t="str">
        <f t="array" ref="B46">IF(ISBLANK(C46),"",XLOOKUP(C46,'Codified Game Plan'!$M$3:$M$477,'Codified Game Plan'!$B$3:$B$477))</f>
        <v/>
      </c>
      <c r="C46" s="521"/>
      <c r="D46" s="521" t="str">
        <f t="array" ref="D46">IF(ISBLANK(C46)," ",XLOOKUP(C46,'Codified Game Plan'!$M$3:$M$477,'Codified Game Plan'!$C$3:$C$477))</f>
        <v> </v>
      </c>
      <c r="E46" s="522" t="str">
        <f t="array" ref="E46">IF(ISBLANK(C46),"",XLOOKUP(C46,'Codified Game Plan'!$M$3:$M$477,'Codified Game Plan'!$D$3:$D$477,0))</f>
        <v/>
      </c>
      <c r="F46" s="522" t="str">
        <f t="array" ref="F46">IF(ISBLANK(C46),"",XLOOKUP(C46,'Codified Game Plan'!$M$3:$M$477,'Codified Game Plan'!$E$3:$E$477,0))</f>
        <v/>
      </c>
      <c r="G46" s="523" t="str">
        <f t="array" ref="G46">IF(ISBLANK(C46)," ",XLOOKUP(C46,'Codified Game Plan'!$M$3:$M$477,'Codified Game Plan'!$F$3:$F$477))</f>
        <v> </v>
      </c>
      <c r="H46" s="507" t="str">
        <f t="array" ref="H46">IF(ISBLANK(C46)," ",XLOOKUP(C46,'Codified Game Plan'!$M$3:$M$477,'Codified Game Plan'!$G$3:$G$477))</f>
        <v> </v>
      </c>
      <c r="I46" s="523" t="str">
        <f t="array" ref="I46">IF(ISBLANK(C46),"",XLOOKUP(A46,'Crop Chart'!$A$5:$A$201,'Crop Chart'!$B$5:$B$201,0))</f>
        <v/>
      </c>
      <c r="J46" s="506">
        <f t="shared" si="14"/>
        <v>0</v>
      </c>
      <c r="K46" s="511"/>
      <c r="L46" s="523" t="str">
        <f t="array" ref="L46">IF(ISBLANK(C46),"",XLOOKUP(A46,'Crop Chart'!$A$5:$A$201,'Crop Chart'!$C$5:$C$201,0))</f>
        <v/>
      </c>
      <c r="M46" s="506" t="str">
        <f t="array" ref="M46">IF(ISBLANK(C46),"",XLOOKUP(A46,'Crop Chart'!$A$5:$A$201,'Crop Chart'!$E$5:$E$201,0))</f>
        <v/>
      </c>
      <c r="N46" s="510" t="str">
        <f t="shared" si="1"/>
        <v/>
      </c>
      <c r="O46" s="506" t="str">
        <f t="array" ref="O46">IF(ISBLANK(C46),"",XLOOKUP(A46,'Crop Chart'!$A$5:$A$201,'Crop Chart'!$S$5:$S$201,0))</f>
        <v/>
      </c>
      <c r="P46" s="507" t="str">
        <f t="shared" si="2"/>
        <v/>
      </c>
      <c r="Q46" s="524"/>
      <c r="R46" s="523" t="str">
        <f t="array" ref="R46">IF(I46="TR",XLOOKUP(A46,'Crop Chart'!$A$5:$A$201,'Crop Chart'!$I$5:$I$201,FALSE),"")</f>
        <v/>
      </c>
      <c r="S46" s="512" t="str">
        <f t="array" ref="S46">IF(I46="TR",G46*'Crop Chart'!$H$2*12*L46/M46/T46*XLOOKUP(A46,'Crop Chart'!$A$5:$A$178,'Crop Chart'!$T$5:$T$178),"")</f>
        <v/>
      </c>
      <c r="T46" s="523" t="str">
        <f t="array" ref="T46">IF(ISBLANK(C46),"",XLOOKUP(A46,'Crop Chart'!$A$5:$A$201,'Crop Chart'!$P$5:$P$201,FALSE))</f>
        <v/>
      </c>
      <c r="U46" s="525" t="str">
        <f t="array" ref="U46">IF(ISBLANK(C46),"",XLOOKUP(A46,'Crop Chart'!$A$5:$A$201,'Crop Chart'!$Q$5:$Q$201,0))</f>
        <v/>
      </c>
      <c r="V46" s="507" t="str">
        <f t="array" ref="V46">IF(I46="DS",XLOOKUP(A46,'Crop Chart'!$A$6:$A$201,'Crop Chart'!$AH$6:$AH$201,0),"")</f>
        <v/>
      </c>
      <c r="W46" s="507" t="str">
        <f t="array" ref="W46">IF(I46="DS",XLOOKUP(A46,'Crop Chart'!$A$6:$A$201,'Crop Chart'!$AI$6:$AI$201,0),"")</f>
        <v/>
      </c>
      <c r="X46" s="526" t="str">
        <f t="array" ref="X46">IFS(ISTEXT(P46),"",XLOOKUP(A46,'Crop Chart'!$A$5:$A$201,'Crop Chart'!$R$5:$R$201,0)=0,"",XLOOKUP(A46,'Crop Chart'!$A$5:$A$201,'Crop Chart'!$R$5:$R$201,0)&gt;0,XLOOKUP(A46,'Crop Chart'!$A$5:$A$201,'Crop Chart'!$R$5:$R$201,0)+P46)</f>
        <v/>
      </c>
      <c r="Y46" s="523" t="str">
        <f t="array" ref="Y46">IF(ISTEXT(X46),"",XLOOKUP(A46,'Crop Chart'!$A$5:$A$201,'Crop Chart'!$S$5:$S$201,0))</f>
        <v/>
      </c>
      <c r="Z46" s="513" t="str">
        <f t="shared" si="3"/>
        <v/>
      </c>
      <c r="AA46" s="523" t="str">
        <f t="array" ref="AA46">IF(ISBLANK(C46),"",XLOOKUP(A46,'Crop Chart'!$A$5:$A$201,'Crop Chart'!$F$5:$F$201,0))</f>
        <v/>
      </c>
      <c r="AB46" s="523" t="str">
        <f t="array" ref="AB46">IF(ISBLANK(C46),"",XLOOKUP(A46,'Crop Chart'!$A$5:$A$201,'Crop Chart'!$G$5:$G$201,FALSE))</f>
        <v/>
      </c>
      <c r="AC46" s="526" t="str">
        <f t="shared" si="11"/>
        <v/>
      </c>
      <c r="AD46" s="526" t="str">
        <f t="shared" si="4"/>
        <v/>
      </c>
      <c r="AE46" s="527" t="str">
        <f t="array" ref="AE46">IF(ISBLANK(C46),"",XLOOKUP(C46,'Codified Game Plan'!$M$3:$M$477,'Codified Game Plan'!$J$3:$J$477,0))</f>
        <v/>
      </c>
      <c r="AF46" s="528" t="str">
        <f t="array" ref="AF46">IF(ISBLANK(C46),"",XLOOKUP(A46,'Crop Chart'!$A$5:$A$201,'Crop Chart'!$L$5:$L$201,FALSE))</f>
        <v/>
      </c>
      <c r="AG46" s="529"/>
      <c r="AH46" s="530"/>
      <c r="AI46" s="530" t="str">
        <f t="array" ref="AI46">IF(ISBLANK(C46),"",XLOOKUP(A46,'Crop Chart'!$A$5:$A$201,'Crop Chart'!$AN$5:$AN$201,FALSE))</f>
        <v/>
      </c>
      <c r="AJ46" s="531" t="str">
        <f t="array" ref="AJ46">IF((AI46=""),"",J46+XLOOKUP(A46,'Crop Chart'!$A$5:$A$201,'Crop Chart'!$AO$5:$AO$201,FALSE))</f>
        <v/>
      </c>
      <c r="AK46" s="530" t="str">
        <f t="array" ref="AK46">IF(ISBLANK(C46),"",XLOOKUP(A46,'Crop Chart'!$A$5:$A$201,'Crop Chart'!$AP$5:$AP$201,FALSE))</f>
        <v/>
      </c>
      <c r="AL46" s="531" t="str">
        <f t="array" ref="AL46">IF((AK46=""),"",J46+XLOOKUP(A46,'Crop Chart'!$A$5:$A$201,'Crop Chart'!$AQ$5:$AQ$201,FALSE))</f>
        <v/>
      </c>
      <c r="AM46" s="530" t="str">
        <f t="array" ref="AM46">IF(ISBLANK(C46),"",XLOOKUP(A46,'Crop Chart'!$A$5:$A$201,'Crop Chart'!$AR$5:$AR$201,FALSE))</f>
        <v/>
      </c>
      <c r="AN46" s="531" t="str">
        <f t="array" ref="AN46">IF((AM46=""),"",J46+XLOOKUP(A46,'Crop Chart'!$A$5:$A$201,'Crop Chart'!$AS$5:$AS$201,FALSE))</f>
        <v/>
      </c>
      <c r="AO46" s="530" t="str">
        <f t="array" ref="AO46">IF(ISBLANK(C46),"",XLOOKUP(A46,'Crop Chart'!$A$5:$A$201,'Crop Chart'!$AT$5:$AT$201,FALSE))</f>
        <v/>
      </c>
      <c r="AP46" s="531" t="str">
        <f t="array" ref="AP46">IF((AO46=""),"",J46+XLOOKUP(A46,'Crop Chart'!$A$5:$A$201,'Crop Chart'!$AU$5:$AU$201,FALSE))</f>
        <v/>
      </c>
      <c r="AQ46" s="530" t="str">
        <f t="array" ref="AQ46">IF(ISBLANK(C46),"",XLOOKUP(A46,'Crop Chart'!$A$5:$A$201,'Crop Chart'!$AV$5:$AV$201,FALSE))</f>
        <v/>
      </c>
      <c r="AR46" s="531" t="str">
        <f t="array" ref="AR46">IF((AQ46=""),"",J46+XLOOKUP(A46,'Crop Chart'!$A$5:$A$201,'Crop Chart'!$AW$5:$AW$201,FALSE))</f>
        <v/>
      </c>
      <c r="AS46" s="530" t="str">
        <f t="array" ref="AS46">IF(ISBLANK(C46),"",XLOOKUP(A46,'Crop Chart'!$A$5:$A$201,'Crop Chart'!$AX$5:$AX$201,FALSE))</f>
        <v/>
      </c>
      <c r="AT46" s="531" t="str">
        <f t="array" ref="AT46">IF((AS46=""),"",J46+XLOOKUP(A46,'Crop Chart'!$A$5:$A$201,'Crop Chart'!$AY$5:$AY$201,FALSE))</f>
        <v/>
      </c>
      <c r="AU46" s="530" t="str">
        <f t="array" ref="AU46">IF(ISBLANK(C46),"",XLOOKUP(A46,'Crop Chart'!$A$5:$A$201,'Crop Chart'!$AZ$5:$AZ$201,FALSE))</f>
        <v/>
      </c>
      <c r="AV46" s="531" t="str">
        <f t="array" ref="AV46">IF((AU46=""),"",J46+XLOOKUP(A46,'Crop Chart'!$A$5:$A$201,'Crop Chart'!$BA$5:$BA$201,FALSE))</f>
        <v/>
      </c>
      <c r="AW46" s="530" t="str">
        <f t="array" ref="AW46">IF(ISBLANK(C46),"",XLOOKUP(A46,'Crop Chart'!$A$5:$A$201,'Crop Chart'!$BB$5:$BB$201,FALSE))</f>
        <v/>
      </c>
      <c r="AX46" s="532" t="str">
        <f t="array" ref="AX46">IF((AW46=""),"",J46+XLOOKUP(A46,'Crop Chart'!$A$5:$A$201,'Crop Chart'!$BC$5:$BC$201,FALSE))</f>
        <v/>
      </c>
    </row>
    <row r="47" ht="15.75" hidden="1" customHeight="1">
      <c r="A47" s="520" t="str">
        <f t="array" ref="A47">IF(ISBLANK(C47)," ",XLOOKUP(C47,'Codified Game Plan'!$M$3:$M$477,'Codified Game Plan'!$A$3:$A$477))</f>
        <v> </v>
      </c>
      <c r="B47" s="503" t="str">
        <f t="array" ref="B47">IF(ISBLANK(C47),"",XLOOKUP(C47,'Codified Game Plan'!$M$3:$M$477,'Codified Game Plan'!$B$3:$B$477))</f>
        <v/>
      </c>
      <c r="C47" s="521"/>
      <c r="D47" s="521" t="str">
        <f t="array" ref="D47">IF(ISBLANK(C47)," ",XLOOKUP(C47,'Codified Game Plan'!$M$3:$M$477,'Codified Game Plan'!$C$3:$C$477))</f>
        <v> </v>
      </c>
      <c r="E47" s="522" t="str">
        <f t="array" ref="E47">IF(ISBLANK(C47),"",XLOOKUP(C47,'Codified Game Plan'!$M$3:$M$477,'Codified Game Plan'!$D$3:$D$477,0))</f>
        <v/>
      </c>
      <c r="F47" s="522" t="str">
        <f t="array" ref="F47">IF(ISBLANK(C47),"",XLOOKUP(C47,'Codified Game Plan'!$M$3:$M$477,'Codified Game Plan'!$E$3:$E$477,0))</f>
        <v/>
      </c>
      <c r="G47" s="523" t="str">
        <f t="array" ref="G47">IF(ISBLANK(C47)," ",XLOOKUP(C47,'Codified Game Plan'!$M$3:$M$477,'Codified Game Plan'!$F$3:$F$477))</f>
        <v> </v>
      </c>
      <c r="H47" s="507" t="str">
        <f t="array" ref="H47">IF(ISBLANK(C47)," ",XLOOKUP(C47,'Codified Game Plan'!$M$3:$M$477,'Codified Game Plan'!$G$3:$G$477))</f>
        <v> </v>
      </c>
      <c r="I47" s="523" t="str">
        <f t="array" ref="I47">IF(ISBLANK(C47),"",XLOOKUP(A47,'Crop Chart'!$A$5:$A$201,'Crop Chart'!$B$5:$B$201,0))</f>
        <v/>
      </c>
      <c r="J47" s="506">
        <f t="shared" si="14"/>
        <v>0</v>
      </c>
      <c r="K47" s="511"/>
      <c r="L47" s="523" t="str">
        <f t="array" ref="L47">IF(ISBLANK(C47),"",XLOOKUP(A47,'Crop Chart'!$A$5:$A$201,'Crop Chart'!$C$5:$C$201,0))</f>
        <v/>
      </c>
      <c r="M47" s="506" t="str">
        <f t="array" ref="M47">IF(ISBLANK(C47),"",XLOOKUP(A47,'Crop Chart'!$A$5:$A$201,'Crop Chart'!$E$5:$E$201,0))</f>
        <v/>
      </c>
      <c r="N47" s="510" t="str">
        <f t="shared" si="1"/>
        <v/>
      </c>
      <c r="O47" s="506" t="str">
        <f t="array" ref="O47">IF(ISBLANK(C47),"",XLOOKUP(A47,'Crop Chart'!$A$5:$A$201,'Crop Chart'!$S$5:$S$201,0))</f>
        <v/>
      </c>
      <c r="P47" s="507" t="str">
        <f t="shared" si="2"/>
        <v/>
      </c>
      <c r="Q47" s="524"/>
      <c r="R47" s="523" t="str">
        <f t="array" ref="R47">IF(I47="TR",XLOOKUP(A47,'Crop Chart'!$A$5:$A$201,'Crop Chart'!$I$5:$I$201,FALSE),"")</f>
        <v/>
      </c>
      <c r="S47" s="512" t="str">
        <f t="array" ref="S47">IF(I47="TR",G47*'Crop Chart'!$H$2*12*L47/M47/T47*XLOOKUP(A47,'Crop Chart'!$A$5:$A$178,'Crop Chart'!$T$5:$T$178),"")</f>
        <v/>
      </c>
      <c r="T47" s="523" t="str">
        <f t="array" ref="T47">IF(ISBLANK(C47),"",XLOOKUP(A47,'Crop Chart'!$A$5:$A$201,'Crop Chart'!$P$5:$P$201,FALSE))</f>
        <v/>
      </c>
      <c r="U47" s="525" t="str">
        <f t="array" ref="U47">IF(ISBLANK(C47),"",XLOOKUP(A47,'Crop Chart'!$A$5:$A$201,'Crop Chart'!$Q$5:$Q$201,0))</f>
        <v/>
      </c>
      <c r="V47" s="507" t="str">
        <f t="array" ref="V47">IF(I47="DS",XLOOKUP(A47,'Crop Chart'!$A$6:$A$201,'Crop Chart'!$AH$6:$AH$201,0),"")</f>
        <v/>
      </c>
      <c r="W47" s="507" t="str">
        <f t="array" ref="W47">IF(I47="DS",XLOOKUP(A47,'Crop Chart'!$A$6:$A$201,'Crop Chart'!$AI$6:$AI$201,0),"")</f>
        <v/>
      </c>
      <c r="X47" s="526" t="str">
        <f t="array" ref="X47">IFS(ISTEXT(P47),"",XLOOKUP(A47,'Crop Chart'!$A$5:$A$201,'Crop Chart'!$R$5:$R$201,0)=0,"",XLOOKUP(A47,'Crop Chart'!$A$5:$A$201,'Crop Chart'!$R$5:$R$201,0)&gt;0,XLOOKUP(A47,'Crop Chart'!$A$5:$A$201,'Crop Chart'!$R$5:$R$201,0)+P47)</f>
        <v/>
      </c>
      <c r="Y47" s="523" t="str">
        <f t="array" ref="Y47">IF(ISTEXT(X47),"",XLOOKUP(A47,'Crop Chart'!$A$5:$A$201,'Crop Chart'!$S$5:$S$201,0))</f>
        <v/>
      </c>
      <c r="Z47" s="513" t="str">
        <f t="shared" si="3"/>
        <v/>
      </c>
      <c r="AA47" s="523" t="str">
        <f t="array" ref="AA47">IF(ISBLANK(C47),"",XLOOKUP(A47,'Crop Chart'!$A$5:$A$201,'Crop Chart'!$F$5:$F$201,0))</f>
        <v/>
      </c>
      <c r="AB47" s="523" t="str">
        <f t="array" ref="AB47">IF(ISBLANK(C47),"",XLOOKUP(A47,'Crop Chart'!$A$5:$A$201,'Crop Chart'!$G$5:$G$201,FALSE))</f>
        <v/>
      </c>
      <c r="AC47" s="526" t="str">
        <f t="shared" si="11"/>
        <v/>
      </c>
      <c r="AD47" s="526" t="str">
        <f t="shared" si="4"/>
        <v/>
      </c>
      <c r="AE47" s="527" t="str">
        <f t="array" ref="AE47">IF(ISBLANK(C47),"",XLOOKUP(C47,'Codified Game Plan'!$M$3:$M$477,'Codified Game Plan'!$J$3:$J$477,0))</f>
        <v/>
      </c>
      <c r="AF47" s="528" t="str">
        <f t="array" ref="AF47">IF(ISBLANK(C47),"",XLOOKUP(A47,'Crop Chart'!$A$5:$A$201,'Crop Chart'!$L$5:$L$201,FALSE))</f>
        <v/>
      </c>
      <c r="AG47" s="529"/>
      <c r="AH47" s="530"/>
      <c r="AI47" s="530" t="str">
        <f t="array" ref="AI47">IF(ISBLANK(C47),"",XLOOKUP(A47,'Crop Chart'!$A$5:$A$201,'Crop Chart'!$AN$5:$AN$201,FALSE))</f>
        <v/>
      </c>
      <c r="AJ47" s="531" t="str">
        <f t="array" ref="AJ47">IF((AI47=""),"",J47+XLOOKUP(A47,'Crop Chart'!$A$5:$A$201,'Crop Chart'!$AO$5:$AO$201,FALSE))</f>
        <v/>
      </c>
      <c r="AK47" s="530" t="str">
        <f t="array" ref="AK47">IF(ISBLANK(C47),"",XLOOKUP(A47,'Crop Chart'!$A$5:$A$201,'Crop Chart'!$AP$5:$AP$201,FALSE))</f>
        <v/>
      </c>
      <c r="AL47" s="531" t="str">
        <f t="array" ref="AL47">IF((AK47=""),"",J47+XLOOKUP(A47,'Crop Chart'!$A$5:$A$201,'Crop Chart'!$AQ$5:$AQ$201,FALSE))</f>
        <v/>
      </c>
      <c r="AM47" s="530" t="str">
        <f t="array" ref="AM47">IF(ISBLANK(C47),"",XLOOKUP(A47,'Crop Chart'!$A$5:$A$201,'Crop Chart'!$AR$5:$AR$201,FALSE))</f>
        <v/>
      </c>
      <c r="AN47" s="531" t="str">
        <f t="array" ref="AN47">IF((AM47=""),"",J47+XLOOKUP(A47,'Crop Chart'!$A$5:$A$201,'Crop Chart'!$AS$5:$AS$201,FALSE))</f>
        <v/>
      </c>
      <c r="AO47" s="530" t="str">
        <f t="array" ref="AO47">IF(ISBLANK(C47),"",XLOOKUP(A47,'Crop Chart'!$A$5:$A$201,'Crop Chart'!$AT$5:$AT$201,FALSE))</f>
        <v/>
      </c>
      <c r="AP47" s="531" t="str">
        <f t="array" ref="AP47">IF((AO47=""),"",J47+XLOOKUP(A47,'Crop Chart'!$A$5:$A$201,'Crop Chart'!$AU$5:$AU$201,FALSE))</f>
        <v/>
      </c>
      <c r="AQ47" s="530" t="str">
        <f t="array" ref="AQ47">IF(ISBLANK(C47),"",XLOOKUP(A47,'Crop Chart'!$A$5:$A$201,'Crop Chart'!$AV$5:$AV$201,FALSE))</f>
        <v/>
      </c>
      <c r="AR47" s="531" t="str">
        <f t="array" ref="AR47">IF((AQ47=""),"",J47+XLOOKUP(A47,'Crop Chart'!$A$5:$A$201,'Crop Chart'!$AW$5:$AW$201,FALSE))</f>
        <v/>
      </c>
      <c r="AS47" s="530" t="str">
        <f t="array" ref="AS47">IF(ISBLANK(C47),"",XLOOKUP(A47,'Crop Chart'!$A$5:$A$201,'Crop Chart'!$AX$5:$AX$201,FALSE))</f>
        <v/>
      </c>
      <c r="AT47" s="531" t="str">
        <f t="array" ref="AT47">IF((AS47=""),"",J47+XLOOKUP(A47,'Crop Chart'!$A$5:$A$201,'Crop Chart'!$AY$5:$AY$201,FALSE))</f>
        <v/>
      </c>
      <c r="AU47" s="530" t="str">
        <f t="array" ref="AU47">IF(ISBLANK(C47),"",XLOOKUP(A47,'Crop Chart'!$A$5:$A$201,'Crop Chart'!$AZ$5:$AZ$201,FALSE))</f>
        <v/>
      </c>
      <c r="AV47" s="531" t="str">
        <f t="array" ref="AV47">IF((AU47=""),"",J47+XLOOKUP(A47,'Crop Chart'!$A$5:$A$201,'Crop Chart'!$BA$5:$BA$201,FALSE))</f>
        <v/>
      </c>
      <c r="AW47" s="530" t="str">
        <f t="array" ref="AW47">IF(ISBLANK(C47),"",XLOOKUP(A47,'Crop Chart'!$A$5:$A$201,'Crop Chart'!$BB$5:$BB$201,FALSE))</f>
        <v/>
      </c>
      <c r="AX47" s="532" t="str">
        <f t="array" ref="AX47">IF((AW47=""),"",J47+XLOOKUP(A47,'Crop Chart'!$A$5:$A$201,'Crop Chart'!$BC$5:$BC$201,FALSE))</f>
        <v/>
      </c>
    </row>
    <row r="48" ht="15.75" hidden="1" customHeight="1">
      <c r="A48" s="520" t="str">
        <f t="array" ref="A48">IF(ISBLANK(C48)," ",XLOOKUP(C48,'Codified Game Plan'!$M$3:$M$477,'Codified Game Plan'!$A$3:$A$477))</f>
        <v> </v>
      </c>
      <c r="B48" s="503" t="str">
        <f t="array" ref="B48">IF(ISBLANK(C48),"",XLOOKUP(C48,'Codified Game Plan'!$M$3:$M$477,'Codified Game Plan'!$B$3:$B$477))</f>
        <v/>
      </c>
      <c r="C48" s="521"/>
      <c r="D48" s="521" t="str">
        <f t="array" ref="D48">IF(ISBLANK(C48)," ",XLOOKUP(C48,'Codified Game Plan'!$M$3:$M$477,'Codified Game Plan'!$C$3:$C$477))</f>
        <v> </v>
      </c>
      <c r="E48" s="522" t="str">
        <f t="array" ref="E48">IF(ISBLANK(C48),"",XLOOKUP(C48,'Codified Game Plan'!$M$3:$M$477,'Codified Game Plan'!$D$3:$D$477,0))</f>
        <v/>
      </c>
      <c r="F48" s="522" t="str">
        <f t="array" ref="F48">IF(ISBLANK(C48),"",XLOOKUP(C48,'Codified Game Plan'!$M$3:$M$477,'Codified Game Plan'!$E$3:$E$477,0))</f>
        <v/>
      </c>
      <c r="G48" s="523" t="str">
        <f t="array" ref="G48">IF(ISBLANK(C48)," ",XLOOKUP(C48,'Codified Game Plan'!$M$3:$M$477,'Codified Game Plan'!$F$3:$F$477))</f>
        <v> </v>
      </c>
      <c r="H48" s="507" t="str">
        <f t="array" ref="H48">IF(ISBLANK(C48)," ",XLOOKUP(C48,'Codified Game Plan'!$M$3:$M$477,'Codified Game Plan'!$G$3:$G$477))</f>
        <v> </v>
      </c>
      <c r="I48" s="523" t="str">
        <f t="array" ref="I48">IF(ISBLANK(C48),"",XLOOKUP(A48,'Crop Chart'!$A$5:$A$201,'Crop Chart'!$B$5:$B$201,0))</f>
        <v/>
      </c>
      <c r="J48" s="506">
        <f t="shared" si="14"/>
        <v>0</v>
      </c>
      <c r="K48" s="511"/>
      <c r="L48" s="523" t="str">
        <f t="array" ref="L48">IF(ISBLANK(C48),"",XLOOKUP(A48,'Crop Chart'!$A$5:$A$201,'Crop Chart'!$C$5:$C$201,0))</f>
        <v/>
      </c>
      <c r="M48" s="506" t="str">
        <f t="array" ref="M48">IF(ISBLANK(C48),"",XLOOKUP(A48,'Crop Chart'!$A$5:$A$201,'Crop Chart'!$E$5:$E$201,0))</f>
        <v/>
      </c>
      <c r="N48" s="510" t="str">
        <f t="shared" si="1"/>
        <v/>
      </c>
      <c r="O48" s="506" t="str">
        <f t="array" ref="O48">IF(ISBLANK(C48),"",XLOOKUP(A48,'Crop Chart'!$A$5:$A$201,'Crop Chart'!$S$5:$S$201,0))</f>
        <v/>
      </c>
      <c r="P48" s="507" t="str">
        <f t="shared" si="2"/>
        <v/>
      </c>
      <c r="Q48" s="524"/>
      <c r="R48" s="523" t="str">
        <f t="array" ref="R48">IF(I48="TR",XLOOKUP(A48,'Crop Chart'!$A$5:$A$201,'Crop Chart'!$I$5:$I$201,FALSE),"")</f>
        <v/>
      </c>
      <c r="S48" s="512" t="str">
        <f t="array" ref="S48">IF(I48="TR",G48*'Crop Chart'!$H$2*12*L48/M48/T48*XLOOKUP(A48,'Crop Chart'!$A$5:$A$178,'Crop Chart'!$T$5:$T$178),"")</f>
        <v/>
      </c>
      <c r="T48" s="523" t="str">
        <f t="array" ref="T48">IF(ISBLANK(C48),"",XLOOKUP(A48,'Crop Chart'!$A$5:$A$201,'Crop Chart'!$P$5:$P$201,FALSE))</f>
        <v/>
      </c>
      <c r="U48" s="525" t="str">
        <f t="array" ref="U48">IF(ISBLANK(C48),"",XLOOKUP(A48,'Crop Chart'!$A$5:$A$201,'Crop Chart'!$Q$5:$Q$201,0))</f>
        <v/>
      </c>
      <c r="V48" s="507" t="str">
        <f t="array" ref="V48">IF(I48="DS",XLOOKUP(A48,'Crop Chart'!$A$6:$A$201,'Crop Chart'!$AH$6:$AH$201,0),"")</f>
        <v/>
      </c>
      <c r="W48" s="507" t="str">
        <f t="array" ref="W48">IF(I48="DS",XLOOKUP(A48,'Crop Chart'!$A$6:$A$201,'Crop Chart'!$AI$6:$AI$201,0),"")</f>
        <v/>
      </c>
      <c r="X48" s="526" t="str">
        <f t="array" ref="X48">IFS(ISTEXT(P48),"",XLOOKUP(A48,'Crop Chart'!$A$5:$A$201,'Crop Chart'!$R$5:$R$201,0)=0,"",XLOOKUP(A48,'Crop Chart'!$A$5:$A$201,'Crop Chart'!$R$5:$R$201,0)&gt;0,XLOOKUP(A48,'Crop Chart'!$A$5:$A$201,'Crop Chart'!$R$5:$R$201,0)+P48)</f>
        <v/>
      </c>
      <c r="Y48" s="523" t="str">
        <f t="array" ref="Y48">IF(ISTEXT(X48),"",XLOOKUP(A48,'Crop Chart'!$A$5:$A$201,'Crop Chart'!$S$5:$S$201,0))</f>
        <v/>
      </c>
      <c r="Z48" s="513" t="str">
        <f t="shared" si="3"/>
        <v/>
      </c>
      <c r="AA48" s="523" t="str">
        <f t="array" ref="AA48">IF(ISBLANK(C48),"",XLOOKUP(A48,'Crop Chart'!$A$5:$A$201,'Crop Chart'!$F$5:$F$201,0))</f>
        <v/>
      </c>
      <c r="AB48" s="523" t="str">
        <f t="array" ref="AB48">IF(ISBLANK(C48),"",XLOOKUP(A48,'Crop Chart'!$A$5:$A$201,'Crop Chart'!$G$5:$G$201,FALSE))</f>
        <v/>
      </c>
      <c r="AC48" s="526" t="str">
        <f t="shared" si="11"/>
        <v/>
      </c>
      <c r="AD48" s="526" t="str">
        <f t="shared" si="4"/>
        <v/>
      </c>
      <c r="AE48" s="527" t="str">
        <f t="array" ref="AE48">IF(ISBLANK(C48),"",XLOOKUP(C48,'Codified Game Plan'!$M$3:$M$477,'Codified Game Plan'!$J$3:$J$477,0))</f>
        <v/>
      </c>
      <c r="AF48" s="528" t="str">
        <f t="array" ref="AF48">IF(ISBLANK(C48),"",XLOOKUP(A48,'Crop Chart'!$A$5:$A$201,'Crop Chart'!$L$5:$L$201,FALSE))</f>
        <v/>
      </c>
      <c r="AG48" s="529"/>
      <c r="AH48" s="530"/>
      <c r="AI48" s="530" t="str">
        <f t="array" ref="AI48">IF(ISBLANK(C48),"",XLOOKUP(A48,'Crop Chart'!$A$5:$A$201,'Crop Chart'!$AN$5:$AN$201,FALSE))</f>
        <v/>
      </c>
      <c r="AJ48" s="531" t="str">
        <f t="array" ref="AJ48">IF((AI48=""),"",J48+XLOOKUP(A48,'Crop Chart'!$A$5:$A$201,'Crop Chart'!$AO$5:$AO$201,FALSE))</f>
        <v/>
      </c>
      <c r="AK48" s="530" t="str">
        <f t="array" ref="AK48">IF(ISBLANK(C48),"",XLOOKUP(A48,'Crop Chart'!$A$5:$A$201,'Crop Chart'!$AP$5:$AP$201,FALSE))</f>
        <v/>
      </c>
      <c r="AL48" s="531" t="str">
        <f t="array" ref="AL48">IF((AK48=""),"",J48+XLOOKUP(A48,'Crop Chart'!$A$5:$A$201,'Crop Chart'!$AQ$5:$AQ$201,FALSE))</f>
        <v/>
      </c>
      <c r="AM48" s="530" t="str">
        <f t="array" ref="AM48">IF(ISBLANK(C48),"",XLOOKUP(A48,'Crop Chart'!$A$5:$A$201,'Crop Chart'!$AR$5:$AR$201,FALSE))</f>
        <v/>
      </c>
      <c r="AN48" s="531" t="str">
        <f t="array" ref="AN48">IF((AM48=""),"",J48+XLOOKUP(A48,'Crop Chart'!$A$5:$A$201,'Crop Chart'!$AS$5:$AS$201,FALSE))</f>
        <v/>
      </c>
      <c r="AO48" s="530" t="str">
        <f t="array" ref="AO48">IF(ISBLANK(C48),"",XLOOKUP(A48,'Crop Chart'!$A$5:$A$201,'Crop Chart'!$AT$5:$AT$201,FALSE))</f>
        <v/>
      </c>
      <c r="AP48" s="531" t="str">
        <f t="array" ref="AP48">IF((AO48=""),"",J48+XLOOKUP(A48,'Crop Chart'!$A$5:$A$201,'Crop Chart'!$AU$5:$AU$201,FALSE))</f>
        <v/>
      </c>
      <c r="AQ48" s="530" t="str">
        <f t="array" ref="AQ48">IF(ISBLANK(C48),"",XLOOKUP(A48,'Crop Chart'!$A$5:$A$201,'Crop Chart'!$AV$5:$AV$201,FALSE))</f>
        <v/>
      </c>
      <c r="AR48" s="531" t="str">
        <f t="array" ref="AR48">IF((AQ48=""),"",J48+XLOOKUP(A48,'Crop Chart'!$A$5:$A$201,'Crop Chart'!$AW$5:$AW$201,FALSE))</f>
        <v/>
      </c>
      <c r="AS48" s="530" t="str">
        <f t="array" ref="AS48">IF(ISBLANK(C48),"",XLOOKUP(A48,'Crop Chart'!$A$5:$A$201,'Crop Chart'!$AX$5:$AX$201,FALSE))</f>
        <v/>
      </c>
      <c r="AT48" s="531" t="str">
        <f t="array" ref="AT48">IF((AS48=""),"",J48+XLOOKUP(A48,'Crop Chart'!$A$5:$A$201,'Crop Chart'!$AY$5:$AY$201,FALSE))</f>
        <v/>
      </c>
      <c r="AU48" s="530" t="str">
        <f t="array" ref="AU48">IF(ISBLANK(C48),"",XLOOKUP(A48,'Crop Chart'!$A$5:$A$201,'Crop Chart'!$AZ$5:$AZ$201,FALSE))</f>
        <v/>
      </c>
      <c r="AV48" s="531" t="str">
        <f t="array" ref="AV48">IF((AU48=""),"",J48+XLOOKUP(A48,'Crop Chart'!$A$5:$A$201,'Crop Chart'!$BA$5:$BA$201,FALSE))</f>
        <v/>
      </c>
      <c r="AW48" s="530" t="str">
        <f t="array" ref="AW48">IF(ISBLANK(C48),"",XLOOKUP(A48,'Crop Chart'!$A$5:$A$201,'Crop Chart'!$BB$5:$BB$201,FALSE))</f>
        <v/>
      </c>
      <c r="AX48" s="532" t="str">
        <f t="array" ref="AX48">IF((AW48=""),"",J48+XLOOKUP(A48,'Crop Chart'!$A$5:$A$201,'Crop Chart'!$BC$5:$BC$201,FALSE))</f>
        <v/>
      </c>
    </row>
    <row r="49" ht="15.75" hidden="1" customHeight="1">
      <c r="A49" s="520" t="str">
        <f t="array" ref="A49">IF(ISBLANK(C49)," ",XLOOKUP(C49,'Codified Game Plan'!$M$3:$M$477,'Codified Game Plan'!$A$3:$A$477))</f>
        <v> </v>
      </c>
      <c r="B49" s="503" t="str">
        <f t="array" ref="B49">IF(ISBLANK(C49),"",XLOOKUP(C49,'Codified Game Plan'!$M$3:$M$477,'Codified Game Plan'!$B$3:$B$477))</f>
        <v/>
      </c>
      <c r="C49" s="521"/>
      <c r="D49" s="521" t="str">
        <f t="array" ref="D49">IF(ISBLANK(C49)," ",XLOOKUP(C49,'Codified Game Plan'!$M$3:$M$477,'Codified Game Plan'!$C$3:$C$477))</f>
        <v> </v>
      </c>
      <c r="E49" s="522" t="str">
        <f t="array" ref="E49">IF(ISBLANK(C49),"",XLOOKUP(C49,'Codified Game Plan'!$M$3:$M$477,'Codified Game Plan'!$D$3:$D$477,0))</f>
        <v/>
      </c>
      <c r="F49" s="522" t="str">
        <f t="array" ref="F49">IF(ISBLANK(C49),"",XLOOKUP(C49,'Codified Game Plan'!$M$3:$M$477,'Codified Game Plan'!$E$3:$E$477,0))</f>
        <v/>
      </c>
      <c r="G49" s="523" t="str">
        <f t="array" ref="G49">IF(ISBLANK(C49)," ",XLOOKUP(C49,'Codified Game Plan'!$M$3:$M$477,'Codified Game Plan'!$F$3:$F$477))</f>
        <v> </v>
      </c>
      <c r="H49" s="507" t="str">
        <f t="array" ref="H49">IF(ISBLANK(C49)," ",XLOOKUP(C49,'Codified Game Plan'!$M$3:$M$477,'Codified Game Plan'!$G$3:$G$477))</f>
        <v> </v>
      </c>
      <c r="I49" s="523" t="str">
        <f t="array" ref="I49">IF(ISBLANK(C49),"",XLOOKUP(A49,'Crop Chart'!$A$5:$A$201,'Crop Chart'!$B$5:$B$201,0))</f>
        <v/>
      </c>
      <c r="J49" s="507" t="str">
        <f>H49</f>
        <v> </v>
      </c>
      <c r="K49" s="511"/>
      <c r="L49" s="523" t="str">
        <f t="array" ref="L49">IF(ISBLANK(C49),"",XLOOKUP(A49,'Crop Chart'!$A$5:$A$201,'Crop Chart'!$C$5:$C$201,0))</f>
        <v/>
      </c>
      <c r="M49" s="506" t="str">
        <f t="array" ref="M49">IF(ISBLANK(C49),"",XLOOKUP(A49,'Crop Chart'!$A$5:$A$201,'Crop Chart'!$E$5:$E$201,0))</f>
        <v/>
      </c>
      <c r="N49" s="510" t="str">
        <f t="shared" si="1"/>
        <v/>
      </c>
      <c r="O49" s="506" t="str">
        <f t="array" ref="O49">IF(ISBLANK(C49),"",XLOOKUP(A49,'Crop Chart'!$A$5:$A$201,'Crop Chart'!$S$5:$S$201,0))</f>
        <v/>
      </c>
      <c r="P49" s="507" t="str">
        <f t="shared" si="2"/>
        <v/>
      </c>
      <c r="Q49" s="524"/>
      <c r="R49" s="523" t="str">
        <f t="array" ref="R49">IF(I49="TR",XLOOKUP(A49,'Crop Chart'!$A$5:$A$201,'Crop Chart'!$I$5:$I$201,FALSE),"")</f>
        <v/>
      </c>
      <c r="S49" s="512" t="str">
        <f t="array" ref="S49">IF(I49="TR",G49*'Crop Chart'!$H$2*12*L49/M49/T49*XLOOKUP(A49,'Crop Chart'!$A$5:$A$178,'Crop Chart'!$T$5:$T$178),"")</f>
        <v/>
      </c>
      <c r="T49" s="523" t="str">
        <f t="array" ref="T49">IF(ISBLANK(C49),"",XLOOKUP(A49,'Crop Chart'!$A$5:$A$201,'Crop Chart'!$P$5:$P$201,FALSE))</f>
        <v/>
      </c>
      <c r="U49" s="525" t="str">
        <f t="array" ref="U49">IF(ISBLANK(C49),"",XLOOKUP(A49,'Crop Chart'!$A$5:$A$201,'Crop Chart'!$Q$5:$Q$201,0))</f>
        <v/>
      </c>
      <c r="V49" s="507" t="str">
        <f t="array" ref="V49">IF(I49="DS",XLOOKUP(A49,'Crop Chart'!$A$6:$A$201,'Crop Chart'!$AH$6:$AH$201,0),"")</f>
        <v/>
      </c>
      <c r="W49" s="507" t="str">
        <f t="array" ref="W49">IF(I49="DS",XLOOKUP(A49,'Crop Chart'!$A$6:$A$201,'Crop Chart'!$AI$6:$AI$201,0),"")</f>
        <v/>
      </c>
      <c r="X49" s="526" t="str">
        <f t="array" ref="X49">IFS(ISTEXT(P49),"",XLOOKUP(A49,'Crop Chart'!$A$5:$A$201,'Crop Chart'!$R$5:$R$201,0)=0,"",XLOOKUP(A49,'Crop Chart'!$A$5:$A$201,'Crop Chart'!$R$5:$R$201,0)&gt;0,XLOOKUP(A49,'Crop Chart'!$A$5:$A$201,'Crop Chart'!$R$5:$R$201,0)+P49)</f>
        <v/>
      </c>
      <c r="Y49" s="523" t="str">
        <f t="array" ref="Y49">IF(ISTEXT(X49),"",XLOOKUP(A49,'Crop Chart'!$A$5:$A$201,'Crop Chart'!$S$5:$S$201,0))</f>
        <v/>
      </c>
      <c r="Z49" s="513" t="str">
        <f t="shared" si="3"/>
        <v/>
      </c>
      <c r="AA49" s="523" t="str">
        <f t="array" ref="AA49">IF(ISBLANK(C49),"",XLOOKUP(A49,'Crop Chart'!$A$5:$A$201,'Crop Chart'!$F$5:$F$201,0))</f>
        <v/>
      </c>
      <c r="AB49" s="523" t="str">
        <f t="array" ref="AB49">IF(ISBLANK(C49),"",XLOOKUP(A49,'Crop Chart'!$A$5:$A$201,'Crop Chart'!$G$5:$G$201,FALSE))</f>
        <v/>
      </c>
      <c r="AC49" s="526" t="str">
        <f t="shared" si="11"/>
        <v/>
      </c>
      <c r="AD49" s="526" t="str">
        <f t="shared" si="4"/>
        <v/>
      </c>
      <c r="AE49" s="527" t="str">
        <f t="array" ref="AE49">IF(ISBLANK(C49),"",XLOOKUP(C49,'Codified Game Plan'!$M$3:$M$477,'Codified Game Plan'!$J$3:$J$477,0))</f>
        <v/>
      </c>
      <c r="AF49" s="528" t="str">
        <f t="array" ref="AF49">IF(ISBLANK(C49),"",XLOOKUP(A49,'Crop Chart'!$A$5:$A$201,'Crop Chart'!$L$5:$L$201,FALSE))</f>
        <v/>
      </c>
      <c r="AG49" s="529"/>
      <c r="AH49" s="530"/>
      <c r="AI49" s="530" t="str">
        <f t="array" ref="AI49">IF(ISBLANK(C49),"",XLOOKUP(A49,'Crop Chart'!$A$5:$A$201,'Crop Chart'!$AN$5:$AN$201,FALSE))</f>
        <v/>
      </c>
      <c r="AJ49" s="531" t="str">
        <f t="array" ref="AJ49">IF((AI49=""),"",J49+XLOOKUP(A49,'Crop Chart'!$A$5:$A$201,'Crop Chart'!$AO$5:$AO$201,FALSE))</f>
        <v/>
      </c>
      <c r="AK49" s="530" t="str">
        <f t="array" ref="AK49">IF(ISBLANK(C49),"",XLOOKUP(A49,'Crop Chart'!$A$5:$A$201,'Crop Chart'!$AP$5:$AP$201,FALSE))</f>
        <v/>
      </c>
      <c r="AL49" s="531" t="str">
        <f t="array" ref="AL49">IF((AK49=""),"",J49+XLOOKUP(A49,'Crop Chart'!$A$5:$A$201,'Crop Chart'!$AQ$5:$AQ$201,FALSE))</f>
        <v/>
      </c>
      <c r="AM49" s="530" t="str">
        <f t="array" ref="AM49">IF(ISBLANK(C49),"",XLOOKUP(A49,'Crop Chart'!$A$5:$A$201,'Crop Chart'!$AR$5:$AR$201,FALSE))</f>
        <v/>
      </c>
      <c r="AN49" s="531" t="str">
        <f t="array" ref="AN49">IF((AM49=""),"",J49+XLOOKUP(A49,'Crop Chart'!$A$5:$A$201,'Crop Chart'!$AS$5:$AS$201,FALSE))</f>
        <v/>
      </c>
      <c r="AO49" s="530" t="str">
        <f t="array" ref="AO49">IF(ISBLANK(C49),"",XLOOKUP(A49,'Crop Chart'!$A$5:$A$201,'Crop Chart'!$AT$5:$AT$201,FALSE))</f>
        <v/>
      </c>
      <c r="AP49" s="531" t="str">
        <f t="array" ref="AP49">IF((AO49=""),"",J49+XLOOKUP(A49,'Crop Chart'!$A$5:$A$201,'Crop Chart'!$AU$5:$AU$201,FALSE))</f>
        <v/>
      </c>
      <c r="AQ49" s="530" t="str">
        <f t="array" ref="AQ49">IF(ISBLANK(C49),"",XLOOKUP(A49,'Crop Chart'!$A$5:$A$201,'Crop Chart'!$AV$5:$AV$201,FALSE))</f>
        <v/>
      </c>
      <c r="AR49" s="531" t="str">
        <f t="array" ref="AR49">IF((AQ49=""),"",J49+XLOOKUP(A49,'Crop Chart'!$A$5:$A$201,'Crop Chart'!$AW$5:$AW$201,FALSE))</f>
        <v/>
      </c>
      <c r="AS49" s="530" t="str">
        <f t="array" ref="AS49">IF(ISBLANK(C49),"",XLOOKUP(A49,'Crop Chart'!$A$5:$A$201,'Crop Chart'!$AX$5:$AX$201,FALSE))</f>
        <v/>
      </c>
      <c r="AT49" s="531" t="str">
        <f t="array" ref="AT49">IF((AS49=""),"",J49+XLOOKUP(A49,'Crop Chart'!$A$5:$A$201,'Crop Chart'!$AY$5:$AY$201,FALSE))</f>
        <v/>
      </c>
      <c r="AU49" s="530" t="str">
        <f t="array" ref="AU49">IF(ISBLANK(C49),"",XLOOKUP(A49,'Crop Chart'!$A$5:$A$201,'Crop Chart'!$AZ$5:$AZ$201,FALSE))</f>
        <v/>
      </c>
      <c r="AV49" s="531" t="str">
        <f t="array" ref="AV49">IF((AU49=""),"",J49+XLOOKUP(A49,'Crop Chart'!$A$5:$A$201,'Crop Chart'!$BA$5:$BA$201,FALSE))</f>
        <v/>
      </c>
      <c r="AW49" s="530" t="str">
        <f t="array" ref="AW49">IF(ISBLANK(C49),"",XLOOKUP(A49,'Crop Chart'!$A$5:$A$201,'Crop Chart'!$BB$5:$BB$201,FALSE))</f>
        <v/>
      </c>
      <c r="AX49" s="532" t="str">
        <f t="array" ref="AX49">IF((AW49=""),"",J49+XLOOKUP(A49,'Crop Chart'!$A$5:$A$201,'Crop Chart'!$BC$5:$BC$201,FALSE))</f>
        <v/>
      </c>
    </row>
    <row r="50" ht="15.75" hidden="1" customHeight="1">
      <c r="A50" s="520" t="str">
        <f t="array" ref="A50">IF(ISBLANK(C50)," ",XLOOKUP(C50,'Codified Game Plan'!$M$3:$M$477,'Codified Game Plan'!$A$3:$A$477))</f>
        <v> </v>
      </c>
      <c r="B50" s="503" t="str">
        <f t="array" ref="B50">IF(ISBLANK(C50),"",XLOOKUP(C50,'Codified Game Plan'!$M$3:$M$477,'Codified Game Plan'!$B$3:$B$477))</f>
        <v/>
      </c>
      <c r="C50" s="521"/>
      <c r="D50" s="521" t="str">
        <f t="array" ref="D50">IF(ISBLANK(C50)," ",XLOOKUP(C50,'Codified Game Plan'!$M$3:$M$477,'Codified Game Plan'!$C$3:$C$477))</f>
        <v> </v>
      </c>
      <c r="E50" s="522" t="str">
        <f t="array" ref="E50">IF(ISBLANK(C50),"",XLOOKUP(C50,'Codified Game Plan'!$M$3:$M$477,'Codified Game Plan'!$D$3:$D$477,0))</f>
        <v/>
      </c>
      <c r="F50" s="522" t="str">
        <f t="array" ref="F50">IF(ISBLANK(C50),"",XLOOKUP(C50,'Codified Game Plan'!$M$3:$M$477,'Codified Game Plan'!$E$3:$E$477,0))</f>
        <v/>
      </c>
      <c r="G50" s="523" t="str">
        <f t="array" ref="G50">IF(ISBLANK(C50)," ",XLOOKUP(C50,'Codified Game Plan'!$M$3:$M$477,'Codified Game Plan'!$F$3:$F$477))</f>
        <v> </v>
      </c>
      <c r="H50" s="507" t="str">
        <f t="array" ref="H50">IF(ISBLANK(C50)," ",XLOOKUP(C50,'Codified Game Plan'!$M$3:$M$477,'Codified Game Plan'!$G$3:$G$477))</f>
        <v> </v>
      </c>
      <c r="I50" s="523" t="str">
        <f t="array" ref="I50">IF(ISBLANK(C50),"",XLOOKUP(A50,'Crop Chart'!$A$5:$A$201,'Crop Chart'!$B$5:$B$201,0))</f>
        <v/>
      </c>
      <c r="J50" s="506">
        <f t="shared" ref="J50:J68" si="16">IF(I50="DS",H50,(Q50+R50))</f>
        <v>0</v>
      </c>
      <c r="K50" s="511"/>
      <c r="L50" s="523" t="str">
        <f t="array" ref="L50">IF(ISBLANK(C50),"",XLOOKUP(A50,'Crop Chart'!$A$5:$A$201,'Crop Chart'!$C$5:$C$201,0))</f>
        <v/>
      </c>
      <c r="M50" s="506" t="str">
        <f t="array" ref="M50">IF(ISBLANK(C50),"",XLOOKUP(A50,'Crop Chart'!$A$5:$A$201,'Crop Chart'!$E$5:$E$201,0))</f>
        <v/>
      </c>
      <c r="N50" s="510" t="str">
        <f t="shared" si="1"/>
        <v/>
      </c>
      <c r="O50" s="506" t="str">
        <f t="array" ref="O50">IF(ISBLANK(C50),"",XLOOKUP(A50,'Crop Chart'!$A$5:$A$201,'Crop Chart'!$S$5:$S$201,0))</f>
        <v/>
      </c>
      <c r="P50" s="507" t="str">
        <f t="shared" si="2"/>
        <v/>
      </c>
      <c r="Q50" s="524"/>
      <c r="R50" s="523" t="str">
        <f t="array" ref="R50">IF(I50="TR",XLOOKUP(A50,'Crop Chart'!$A$5:$A$201,'Crop Chart'!$I$5:$I$201,FALSE),"")</f>
        <v/>
      </c>
      <c r="S50" s="512" t="str">
        <f t="array" ref="S50">IF(I50="TR",G50*'Crop Chart'!$H$2*12*L50/M50/T50*XLOOKUP(A50,'Crop Chart'!$A$5:$A$178,'Crop Chart'!$T$5:$T$178),"")</f>
        <v/>
      </c>
      <c r="T50" s="523" t="str">
        <f t="array" ref="T50">IF(ISBLANK(C50),"",XLOOKUP(A50,'Crop Chart'!$A$5:$A$201,'Crop Chart'!$P$5:$P$201,FALSE))</f>
        <v/>
      </c>
      <c r="U50" s="525" t="str">
        <f t="array" ref="U50">IF(ISBLANK(C50),"",XLOOKUP(A50,'Crop Chart'!$A$5:$A$201,'Crop Chart'!$Q$5:$Q$201,0))</f>
        <v/>
      </c>
      <c r="V50" s="507" t="str">
        <f t="array" ref="V50">IF(I50="DS",XLOOKUP(A50,'Crop Chart'!$A$6:$A$201,'Crop Chart'!$AH$6:$AH$201,0),"")</f>
        <v/>
      </c>
      <c r="W50" s="507" t="str">
        <f t="array" ref="W50">IF(I50="DS",XLOOKUP(A50,'Crop Chart'!$A$6:$A$201,'Crop Chart'!$AI$6:$AI$201,0),"")</f>
        <v/>
      </c>
      <c r="X50" s="526" t="str">
        <f t="array" ref="X50">IFS(ISTEXT(P50),"",XLOOKUP(A50,'Crop Chart'!$A$5:$A$201,'Crop Chart'!$R$5:$R$201,0)=0,"",XLOOKUP(A50,'Crop Chart'!$A$5:$A$201,'Crop Chart'!$R$5:$R$201,0)&gt;0,XLOOKUP(A50,'Crop Chart'!$A$5:$A$201,'Crop Chart'!$R$5:$R$201,0)+P50)</f>
        <v/>
      </c>
      <c r="Y50" s="523" t="str">
        <f t="array" ref="Y50">IF(ISTEXT(X50),"",XLOOKUP(A50,'Crop Chart'!$A$5:$A$201,'Crop Chart'!$S$5:$S$201,0))</f>
        <v/>
      </c>
      <c r="Z50" s="513" t="str">
        <f t="shared" si="3"/>
        <v/>
      </c>
      <c r="AA50" s="523" t="str">
        <f t="array" ref="AA50">IF(ISBLANK(C50),"",XLOOKUP(A50,'Crop Chart'!$A$5:$A$201,'Crop Chart'!$F$5:$F$201,0))</f>
        <v/>
      </c>
      <c r="AB50" s="523" t="str">
        <f t="array" ref="AB50">IF(ISBLANK(C50),"",XLOOKUP(A50,'Crop Chart'!$A$5:$A$201,'Crop Chart'!$G$5:$G$201,FALSE))</f>
        <v/>
      </c>
      <c r="AC50" s="526" t="str">
        <f t="shared" si="11"/>
        <v/>
      </c>
      <c r="AD50" s="526" t="str">
        <f t="shared" si="4"/>
        <v/>
      </c>
      <c r="AE50" s="527" t="str">
        <f t="array" ref="AE50">IF(ISBLANK(C50),"",XLOOKUP(C50,'Codified Game Plan'!$M$3:$M$477,'Codified Game Plan'!$J$3:$J$477,0))</f>
        <v/>
      </c>
      <c r="AF50" s="528" t="str">
        <f t="array" ref="AF50">IF(ISBLANK(C50),"",XLOOKUP(A50,'Crop Chart'!$A$5:$A$201,'Crop Chart'!$L$5:$L$201,FALSE))</f>
        <v/>
      </c>
      <c r="AG50" s="529"/>
      <c r="AH50" s="530"/>
      <c r="AI50" s="530" t="str">
        <f t="array" ref="AI50">IF(ISBLANK(C50),"",XLOOKUP(A50,'Crop Chart'!$A$5:$A$201,'Crop Chart'!$AN$5:$AN$201,FALSE))</f>
        <v/>
      </c>
      <c r="AJ50" s="531" t="str">
        <f t="array" ref="AJ50">IF((AI50=""),"",J50+XLOOKUP(A50,'Crop Chart'!$A$5:$A$201,'Crop Chart'!$AO$5:$AO$201,FALSE))</f>
        <v/>
      </c>
      <c r="AK50" s="530" t="str">
        <f t="array" ref="AK50">IF(ISBLANK(C50),"",XLOOKUP(A50,'Crop Chart'!$A$5:$A$201,'Crop Chart'!$AP$5:$AP$201,FALSE))</f>
        <v/>
      </c>
      <c r="AL50" s="531" t="str">
        <f t="array" ref="AL50">IF((AK50=""),"",J50+XLOOKUP(A50,'Crop Chart'!$A$5:$A$201,'Crop Chart'!$AQ$5:$AQ$201,FALSE))</f>
        <v/>
      </c>
      <c r="AM50" s="530" t="str">
        <f t="array" ref="AM50">IF(ISBLANK(C50),"",XLOOKUP(A50,'Crop Chart'!$A$5:$A$201,'Crop Chart'!$AR$5:$AR$201,FALSE))</f>
        <v/>
      </c>
      <c r="AN50" s="531" t="str">
        <f t="array" ref="AN50">IF((AM50=""),"",J50+XLOOKUP(A50,'Crop Chart'!$A$5:$A$201,'Crop Chart'!$AS$5:$AS$201,FALSE))</f>
        <v/>
      </c>
      <c r="AO50" s="530" t="str">
        <f t="array" ref="AO50">IF(ISBLANK(C50),"",XLOOKUP(A50,'Crop Chart'!$A$5:$A$201,'Crop Chart'!$AT$5:$AT$201,FALSE))</f>
        <v/>
      </c>
      <c r="AP50" s="531" t="str">
        <f t="array" ref="AP50">IF((AO50=""),"",J50+XLOOKUP(A50,'Crop Chart'!$A$5:$A$201,'Crop Chart'!$AU$5:$AU$201,FALSE))</f>
        <v/>
      </c>
      <c r="AQ50" s="530" t="str">
        <f t="array" ref="AQ50">IF(ISBLANK(C50),"",XLOOKUP(A50,'Crop Chart'!$A$5:$A$201,'Crop Chart'!$AV$5:$AV$201,FALSE))</f>
        <v/>
      </c>
      <c r="AR50" s="531" t="str">
        <f t="array" ref="AR50">IF((AQ50=""),"",J50+XLOOKUP(A50,'Crop Chart'!$A$5:$A$201,'Crop Chart'!$AW$5:$AW$201,FALSE))</f>
        <v/>
      </c>
      <c r="AS50" s="530" t="str">
        <f t="array" ref="AS50">IF(ISBLANK(C50),"",XLOOKUP(A50,'Crop Chart'!$A$5:$A$201,'Crop Chart'!$AX$5:$AX$201,FALSE))</f>
        <v/>
      </c>
      <c r="AT50" s="531" t="str">
        <f t="array" ref="AT50">IF((AS50=""),"",J50+XLOOKUP(A50,'Crop Chart'!$A$5:$A$201,'Crop Chart'!$AY$5:$AY$201,FALSE))</f>
        <v/>
      </c>
      <c r="AU50" s="530" t="str">
        <f t="array" ref="AU50">IF(ISBLANK(C50),"",XLOOKUP(A50,'Crop Chart'!$A$5:$A$201,'Crop Chart'!$AZ$5:$AZ$201,FALSE))</f>
        <v/>
      </c>
      <c r="AV50" s="531" t="str">
        <f t="array" ref="AV50">IF((AU50=""),"",J50+XLOOKUP(A50,'Crop Chart'!$A$5:$A$201,'Crop Chart'!$BA$5:$BA$201,FALSE))</f>
        <v/>
      </c>
      <c r="AW50" s="530" t="str">
        <f t="array" ref="AW50">IF(ISBLANK(C50),"",XLOOKUP(A50,'Crop Chart'!$A$5:$A$201,'Crop Chart'!$BB$5:$BB$201,FALSE))</f>
        <v/>
      </c>
      <c r="AX50" s="532" t="str">
        <f t="array" ref="AX50">IF((AW50=""),"",J50+XLOOKUP(A50,'Crop Chart'!$A$5:$A$201,'Crop Chart'!$BC$5:$BC$201,FALSE))</f>
        <v/>
      </c>
    </row>
    <row r="51" ht="15.75" hidden="1" customHeight="1">
      <c r="A51" s="520" t="str">
        <f t="array" ref="A51">IF(ISBLANK(C51)," ",XLOOKUP(C51,'Codified Game Plan'!$M$3:$M$477,'Codified Game Plan'!$A$3:$A$477))</f>
        <v> </v>
      </c>
      <c r="B51" s="503" t="str">
        <f t="array" ref="B51">IF(ISBLANK(C51),"",XLOOKUP(C51,'Codified Game Plan'!$M$3:$M$477,'Codified Game Plan'!$B$3:$B$477))</f>
        <v/>
      </c>
      <c r="C51" s="521"/>
      <c r="D51" s="521" t="str">
        <f t="array" ref="D51">IF(ISBLANK(C51)," ",XLOOKUP(C51,'Codified Game Plan'!$M$3:$M$477,'Codified Game Plan'!$C$3:$C$477))</f>
        <v> </v>
      </c>
      <c r="E51" s="522" t="str">
        <f t="array" ref="E51">IF(ISBLANK(C51),"",XLOOKUP(C51,'Codified Game Plan'!$M$3:$M$477,'Codified Game Plan'!$D$3:$D$477,0))</f>
        <v/>
      </c>
      <c r="F51" s="522" t="str">
        <f t="array" ref="F51">IF(ISBLANK(C51),"",XLOOKUP(C51,'Codified Game Plan'!$M$3:$M$477,'Codified Game Plan'!$E$3:$E$477,0))</f>
        <v/>
      </c>
      <c r="G51" s="523" t="str">
        <f t="array" ref="G51">IF(ISBLANK(C51)," ",XLOOKUP(C51,'Codified Game Plan'!$M$3:$M$477,'Codified Game Plan'!$F$3:$F$477))</f>
        <v> </v>
      </c>
      <c r="H51" s="507" t="str">
        <f t="array" ref="H51">IF(ISBLANK(C51)," ",XLOOKUP(C51,'Codified Game Plan'!$M$3:$M$477,'Codified Game Plan'!$G$3:$G$477))</f>
        <v> </v>
      </c>
      <c r="I51" s="523" t="str">
        <f t="array" ref="I51">IF(ISBLANK(C51),"",XLOOKUP(A51,'Crop Chart'!$A$5:$A$201,'Crop Chart'!$B$5:$B$201,0))</f>
        <v/>
      </c>
      <c r="J51" s="506">
        <f t="shared" si="16"/>
        <v>0</v>
      </c>
      <c r="K51" s="511"/>
      <c r="L51" s="523" t="str">
        <f t="array" ref="L51">IF(ISBLANK(C51),"",XLOOKUP(A51,'Crop Chart'!$A$5:$A$201,'Crop Chart'!$C$5:$C$201,0))</f>
        <v/>
      </c>
      <c r="M51" s="506" t="str">
        <f t="array" ref="M51">IF(ISBLANK(C51),"",XLOOKUP(A51,'Crop Chart'!$A$5:$A$201,'Crop Chart'!$E$5:$E$201,0))</f>
        <v/>
      </c>
      <c r="N51" s="510" t="str">
        <f t="shared" si="1"/>
        <v/>
      </c>
      <c r="O51" s="506" t="str">
        <f t="array" ref="O51">IF(ISBLANK(C51),"",XLOOKUP(A51,'Crop Chart'!$A$5:$A$201,'Crop Chart'!$S$5:$S$201,0))</f>
        <v/>
      </c>
      <c r="P51" s="507" t="str">
        <f t="shared" si="2"/>
        <v/>
      </c>
      <c r="Q51" s="524"/>
      <c r="R51" s="523" t="str">
        <f t="array" ref="R51">IF(I51="TR",XLOOKUP(A51,'Crop Chart'!$A$5:$A$201,'Crop Chart'!$I$5:$I$201,FALSE),"")</f>
        <v/>
      </c>
      <c r="S51" s="512" t="str">
        <f t="array" ref="S51">IF(I51="TR",G51*'Crop Chart'!$H$2*12*L51/M51/T51*XLOOKUP(A51,'Crop Chart'!$A$5:$A$178,'Crop Chart'!$T$5:$T$178),"")</f>
        <v/>
      </c>
      <c r="T51" s="523" t="str">
        <f t="array" ref="T51">IF(ISBLANK(C51),"",XLOOKUP(A51,'Crop Chart'!$A$5:$A$201,'Crop Chart'!$P$5:$P$201,FALSE))</f>
        <v/>
      </c>
      <c r="U51" s="525" t="str">
        <f t="array" ref="U51">IF(ISBLANK(C51),"",XLOOKUP(A51,'Crop Chart'!$A$5:$A$201,'Crop Chart'!$Q$5:$Q$201,0))</f>
        <v/>
      </c>
      <c r="V51" s="507" t="str">
        <f t="array" ref="V51">IF(I51="DS",XLOOKUP(A51,'Crop Chart'!$A$6:$A$201,'Crop Chart'!$AH$6:$AH$201,0),"")</f>
        <v/>
      </c>
      <c r="W51" s="507" t="str">
        <f t="array" ref="W51">IF(I51="DS",XLOOKUP(A51,'Crop Chart'!$A$6:$A$201,'Crop Chart'!$AI$6:$AI$201,0),"")</f>
        <v/>
      </c>
      <c r="X51" s="526" t="str">
        <f t="array" ref="X51">IFS(ISTEXT(P51),"",XLOOKUP(A51,'Crop Chart'!$A$5:$A$201,'Crop Chart'!$R$5:$R$201,0)=0,"",XLOOKUP(A51,'Crop Chart'!$A$5:$A$201,'Crop Chart'!$R$5:$R$201,0)&gt;0,XLOOKUP(A51,'Crop Chart'!$A$5:$A$201,'Crop Chart'!$R$5:$R$201,0)+P51)</f>
        <v/>
      </c>
      <c r="Y51" s="523" t="str">
        <f t="array" ref="Y51">IF(ISTEXT(X51),"",XLOOKUP(A51,'Crop Chart'!$A$5:$A$201,'Crop Chart'!$S$5:$S$201,0))</f>
        <v/>
      </c>
      <c r="Z51" s="513" t="str">
        <f t="shared" si="3"/>
        <v/>
      </c>
      <c r="AA51" s="523" t="str">
        <f t="array" ref="AA51">IF(ISBLANK(C51),"",XLOOKUP(A51,'Crop Chart'!$A$5:$A$201,'Crop Chart'!$F$5:$F$201,0))</f>
        <v/>
      </c>
      <c r="AB51" s="523" t="str">
        <f t="array" ref="AB51">IF(ISBLANK(C51),"",XLOOKUP(A51,'Crop Chart'!$A$5:$A$201,'Crop Chart'!$G$5:$G$201,FALSE))</f>
        <v/>
      </c>
      <c r="AC51" s="526" t="str">
        <f t="shared" si="11"/>
        <v/>
      </c>
      <c r="AD51" s="526" t="str">
        <f t="shared" si="4"/>
        <v/>
      </c>
      <c r="AE51" s="527" t="str">
        <f t="array" ref="AE51">IF(ISBLANK(C51),"",XLOOKUP(C51,'Codified Game Plan'!$M$3:$M$477,'Codified Game Plan'!$J$3:$J$477,0))</f>
        <v/>
      </c>
      <c r="AF51" s="528" t="str">
        <f t="array" ref="AF51">IF(ISBLANK(C51),"",XLOOKUP(A51,'Crop Chart'!$A$5:$A$201,'Crop Chart'!$L$5:$L$201,FALSE))</f>
        <v/>
      </c>
      <c r="AG51" s="529"/>
      <c r="AH51" s="530"/>
      <c r="AI51" s="530" t="str">
        <f t="array" ref="AI51">IF(ISBLANK(C51),"",XLOOKUP(A51,'Crop Chart'!$A$5:$A$201,'Crop Chart'!$AN$5:$AN$201,FALSE))</f>
        <v/>
      </c>
      <c r="AJ51" s="531" t="str">
        <f t="array" ref="AJ51">IF((AI51=""),"",J51+XLOOKUP(A51,'Crop Chart'!$A$5:$A$201,'Crop Chart'!$AO$5:$AO$201,FALSE))</f>
        <v/>
      </c>
      <c r="AK51" s="530" t="str">
        <f t="array" ref="AK51">IF(ISBLANK(C51),"",XLOOKUP(A51,'Crop Chart'!$A$5:$A$201,'Crop Chart'!$AP$5:$AP$201,FALSE))</f>
        <v/>
      </c>
      <c r="AL51" s="531" t="str">
        <f t="array" ref="AL51">IF((AK51=""),"",J51+XLOOKUP(A51,'Crop Chart'!$A$5:$A$201,'Crop Chart'!$AQ$5:$AQ$201,FALSE))</f>
        <v/>
      </c>
      <c r="AM51" s="530" t="str">
        <f t="array" ref="AM51">IF(ISBLANK(C51),"",XLOOKUP(A51,'Crop Chart'!$A$5:$A$201,'Crop Chart'!$AR$5:$AR$201,FALSE))</f>
        <v/>
      </c>
      <c r="AN51" s="531" t="str">
        <f t="array" ref="AN51">IF((AM51=""),"",J51+XLOOKUP(A51,'Crop Chart'!$A$5:$A$201,'Crop Chart'!$AS$5:$AS$201,FALSE))</f>
        <v/>
      </c>
      <c r="AO51" s="530" t="str">
        <f t="array" ref="AO51">IF(ISBLANK(C51),"",XLOOKUP(A51,'Crop Chart'!$A$5:$A$201,'Crop Chart'!$AT$5:$AT$201,FALSE))</f>
        <v/>
      </c>
      <c r="AP51" s="531" t="str">
        <f t="array" ref="AP51">IF((AO51=""),"",J51+XLOOKUP(A51,'Crop Chart'!$A$5:$A$201,'Crop Chart'!$AU$5:$AU$201,FALSE))</f>
        <v/>
      </c>
      <c r="AQ51" s="530" t="str">
        <f t="array" ref="AQ51">IF(ISBLANK(C51),"",XLOOKUP(A51,'Crop Chart'!$A$5:$A$201,'Crop Chart'!$AV$5:$AV$201,FALSE))</f>
        <v/>
      </c>
      <c r="AR51" s="531" t="str">
        <f t="array" ref="AR51">IF((AQ51=""),"",J51+XLOOKUP(A51,'Crop Chart'!$A$5:$A$201,'Crop Chart'!$AW$5:$AW$201,FALSE))</f>
        <v/>
      </c>
      <c r="AS51" s="530" t="str">
        <f t="array" ref="AS51">IF(ISBLANK(C51),"",XLOOKUP(A51,'Crop Chart'!$A$5:$A$201,'Crop Chart'!$AX$5:$AX$201,FALSE))</f>
        <v/>
      </c>
      <c r="AT51" s="531" t="str">
        <f t="array" ref="AT51">IF((AS51=""),"",J51+XLOOKUP(A51,'Crop Chart'!$A$5:$A$201,'Crop Chart'!$AY$5:$AY$201,FALSE))</f>
        <v/>
      </c>
      <c r="AU51" s="530" t="str">
        <f t="array" ref="AU51">IF(ISBLANK(C51),"",XLOOKUP(A51,'Crop Chart'!$A$5:$A$201,'Crop Chart'!$AZ$5:$AZ$201,FALSE))</f>
        <v/>
      </c>
      <c r="AV51" s="531" t="str">
        <f t="array" ref="AV51">IF((AU51=""),"",J51+XLOOKUP(A51,'Crop Chart'!$A$5:$A$201,'Crop Chart'!$BA$5:$BA$201,FALSE))</f>
        <v/>
      </c>
      <c r="AW51" s="530" t="str">
        <f t="array" ref="AW51">IF(ISBLANK(C51),"",XLOOKUP(A51,'Crop Chart'!$A$5:$A$201,'Crop Chart'!$BB$5:$BB$201,FALSE))</f>
        <v/>
      </c>
      <c r="AX51" s="532" t="str">
        <f t="array" ref="AX51">IF((AW51=""),"",J51+XLOOKUP(A51,'Crop Chart'!$A$5:$A$201,'Crop Chart'!$BC$5:$BC$201,FALSE))</f>
        <v/>
      </c>
    </row>
    <row r="52" ht="15.75" hidden="1" customHeight="1">
      <c r="A52" s="520" t="str">
        <f t="array" ref="A52">IF(ISBLANK(C52)," ",XLOOKUP(C52,'Codified Game Plan'!$M$3:$M$477,'Codified Game Plan'!$A$3:$A$477))</f>
        <v> </v>
      </c>
      <c r="B52" s="503" t="str">
        <f t="array" ref="B52">IF(ISBLANK(C52),"",XLOOKUP(C52,'Codified Game Plan'!$M$3:$M$477,'Codified Game Plan'!$B$3:$B$477))</f>
        <v/>
      </c>
      <c r="C52" s="521"/>
      <c r="D52" s="521" t="str">
        <f t="array" ref="D52">IF(ISBLANK(C52)," ",XLOOKUP(C52,'Codified Game Plan'!$M$3:$M$477,'Codified Game Plan'!$C$3:$C$477))</f>
        <v> </v>
      </c>
      <c r="E52" s="522" t="str">
        <f t="array" ref="E52">IF(ISBLANK(C52),"",XLOOKUP(C52,'Codified Game Plan'!$M$3:$M$477,'Codified Game Plan'!$D$3:$D$477,0))</f>
        <v/>
      </c>
      <c r="F52" s="522" t="str">
        <f t="array" ref="F52">IF(ISBLANK(C52),"",XLOOKUP(C52,'Codified Game Plan'!$M$3:$M$477,'Codified Game Plan'!$E$3:$E$477,0))</f>
        <v/>
      </c>
      <c r="G52" s="523" t="str">
        <f t="array" ref="G52">IF(ISBLANK(C52)," ",XLOOKUP(C52,'Codified Game Plan'!$M$3:$M$477,'Codified Game Plan'!$F$3:$F$477))</f>
        <v> </v>
      </c>
      <c r="H52" s="507" t="str">
        <f t="array" ref="H52">IF(ISBLANK(C52)," ",XLOOKUP(C52,'Codified Game Plan'!$M$3:$M$477,'Codified Game Plan'!$G$3:$G$477))</f>
        <v> </v>
      </c>
      <c r="I52" s="523" t="str">
        <f t="array" ref="I52">IF(ISBLANK(C52),"",XLOOKUP(A52,'Crop Chart'!$A$5:$A$201,'Crop Chart'!$B$5:$B$201,0))</f>
        <v/>
      </c>
      <c r="J52" s="506">
        <f t="shared" si="16"/>
        <v>0</v>
      </c>
      <c r="K52" s="511"/>
      <c r="L52" s="523" t="str">
        <f t="array" ref="L52">IF(ISBLANK(C52),"",XLOOKUP(A52,'Crop Chart'!$A$5:$A$201,'Crop Chart'!$C$5:$C$201,0))</f>
        <v/>
      </c>
      <c r="M52" s="506" t="str">
        <f t="array" ref="M52">IF(ISBLANK(C52),"",XLOOKUP(A52,'Crop Chart'!$A$5:$A$201,'Crop Chart'!$E$5:$E$201,0))</f>
        <v/>
      </c>
      <c r="N52" s="510" t="str">
        <f t="shared" si="1"/>
        <v/>
      </c>
      <c r="O52" s="506" t="str">
        <f t="array" ref="O52">IF(ISBLANK(C52),"",XLOOKUP(A52,'Crop Chart'!$A$5:$A$201,'Crop Chart'!$S$5:$S$201,0))</f>
        <v/>
      </c>
      <c r="P52" s="507" t="str">
        <f t="shared" si="2"/>
        <v/>
      </c>
      <c r="Q52" s="524"/>
      <c r="R52" s="523" t="str">
        <f t="array" ref="R52">IF(I52="TR",XLOOKUP(A52,'Crop Chart'!$A$5:$A$201,'Crop Chart'!$I$5:$I$201,FALSE),"")</f>
        <v/>
      </c>
      <c r="S52" s="512" t="str">
        <f t="array" ref="S52">IF(I52="TR",G52*'Crop Chart'!$H$2*12*L52/M52/T52*XLOOKUP(A52,'Crop Chart'!$A$5:$A$178,'Crop Chart'!$T$5:$T$178),"")</f>
        <v/>
      </c>
      <c r="T52" s="523" t="str">
        <f t="array" ref="T52">IF(ISBLANK(C52),"",XLOOKUP(A52,'Crop Chart'!$A$5:$A$201,'Crop Chart'!$P$5:$P$201,FALSE))</f>
        <v/>
      </c>
      <c r="U52" s="525" t="str">
        <f t="array" ref="U52">IF(ISBLANK(C52),"",XLOOKUP(A52,'Crop Chart'!$A$5:$A$201,'Crop Chart'!$Q$5:$Q$201,0))</f>
        <v/>
      </c>
      <c r="V52" s="507" t="str">
        <f t="array" ref="V52">IF(I52="DS",XLOOKUP(A52,'Crop Chart'!$A$6:$A$201,'Crop Chart'!$AH$6:$AH$201,0),"")</f>
        <v/>
      </c>
      <c r="W52" s="507" t="str">
        <f t="array" ref="W52">IF(I52="DS",XLOOKUP(A52,'Crop Chart'!$A$6:$A$201,'Crop Chart'!$AI$6:$AI$201,0),"")</f>
        <v/>
      </c>
      <c r="X52" s="526" t="str">
        <f t="array" ref="X52">IFS(ISTEXT(P52),"",XLOOKUP(A52,'Crop Chart'!$A$5:$A$201,'Crop Chart'!$R$5:$R$201,0)=0,"",XLOOKUP(A52,'Crop Chart'!$A$5:$A$201,'Crop Chart'!$R$5:$R$201,0)&gt;0,XLOOKUP(A52,'Crop Chart'!$A$5:$A$201,'Crop Chart'!$R$5:$R$201,0)+P52)</f>
        <v/>
      </c>
      <c r="Y52" s="523" t="str">
        <f t="array" ref="Y52">IF(ISTEXT(X52),"",XLOOKUP(A52,'Crop Chart'!$A$5:$A$201,'Crop Chart'!$S$5:$S$201,0))</f>
        <v/>
      </c>
      <c r="Z52" s="513" t="str">
        <f t="shared" si="3"/>
        <v/>
      </c>
      <c r="AA52" s="523" t="str">
        <f t="array" ref="AA52">IF(ISBLANK(C52),"",XLOOKUP(A52,'Crop Chart'!$A$5:$A$201,'Crop Chart'!$F$5:$F$201,0))</f>
        <v/>
      </c>
      <c r="AB52" s="523" t="str">
        <f t="array" ref="AB52">IF(ISBLANK(C52),"",XLOOKUP(A52,'Crop Chart'!$A$5:$A$201,'Crop Chart'!$G$5:$G$201,FALSE))</f>
        <v/>
      </c>
      <c r="AC52" s="526" t="str">
        <f t="shared" si="11"/>
        <v/>
      </c>
      <c r="AD52" s="526" t="str">
        <f t="shared" si="4"/>
        <v/>
      </c>
      <c r="AE52" s="527" t="str">
        <f t="array" ref="AE52">IF(ISBLANK(C52),"",XLOOKUP(C52,'Codified Game Plan'!$M$3:$M$477,'Codified Game Plan'!$J$3:$J$477,0))</f>
        <v/>
      </c>
      <c r="AF52" s="528" t="str">
        <f t="array" ref="AF52">IF(ISBLANK(C52),"",XLOOKUP(A52,'Crop Chart'!$A$5:$A$201,'Crop Chart'!$L$5:$L$201,FALSE))</f>
        <v/>
      </c>
      <c r="AG52" s="529"/>
      <c r="AH52" s="530"/>
      <c r="AI52" s="530" t="str">
        <f t="array" ref="AI52">IF(ISBLANK(C52),"",XLOOKUP(A52,'Crop Chart'!$A$5:$A$201,'Crop Chart'!$AN$5:$AN$201,FALSE))</f>
        <v/>
      </c>
      <c r="AJ52" s="531" t="str">
        <f t="array" ref="AJ52">IF((AI52=""),"",J52+XLOOKUP(A52,'Crop Chart'!$A$5:$A$201,'Crop Chart'!$AO$5:$AO$201,FALSE))</f>
        <v/>
      </c>
      <c r="AK52" s="530" t="str">
        <f t="array" ref="AK52">IF(ISBLANK(C52),"",XLOOKUP(A52,'Crop Chart'!$A$5:$A$201,'Crop Chart'!$AP$5:$AP$201,FALSE))</f>
        <v/>
      </c>
      <c r="AL52" s="531" t="str">
        <f t="array" ref="AL52">IF((AK52=""),"",J52+XLOOKUP(A52,'Crop Chart'!$A$5:$A$201,'Crop Chart'!$AQ$5:$AQ$201,FALSE))</f>
        <v/>
      </c>
      <c r="AM52" s="530" t="str">
        <f t="array" ref="AM52">IF(ISBLANK(C52),"",XLOOKUP(A52,'Crop Chart'!$A$5:$A$201,'Crop Chart'!$AR$5:$AR$201,FALSE))</f>
        <v/>
      </c>
      <c r="AN52" s="531" t="str">
        <f t="array" ref="AN52">IF((AM52=""),"",J52+XLOOKUP(A52,'Crop Chart'!$A$5:$A$201,'Crop Chart'!$AS$5:$AS$201,FALSE))</f>
        <v/>
      </c>
      <c r="AO52" s="530" t="str">
        <f t="array" ref="AO52">IF(ISBLANK(C52),"",XLOOKUP(A52,'Crop Chart'!$A$5:$A$201,'Crop Chart'!$AT$5:$AT$201,FALSE))</f>
        <v/>
      </c>
      <c r="AP52" s="531" t="str">
        <f t="array" ref="AP52">IF((AO52=""),"",J52+XLOOKUP(A52,'Crop Chart'!$A$5:$A$201,'Crop Chart'!$AU$5:$AU$201,FALSE))</f>
        <v/>
      </c>
      <c r="AQ52" s="530" t="str">
        <f t="array" ref="AQ52">IF(ISBLANK(C52),"",XLOOKUP(A52,'Crop Chart'!$A$5:$A$201,'Crop Chart'!$AV$5:$AV$201,FALSE))</f>
        <v/>
      </c>
      <c r="AR52" s="531" t="str">
        <f t="array" ref="AR52">IF((AQ52=""),"",J52+XLOOKUP(A52,'Crop Chart'!$A$5:$A$201,'Crop Chart'!$AW$5:$AW$201,FALSE))</f>
        <v/>
      </c>
      <c r="AS52" s="530" t="str">
        <f t="array" ref="AS52">IF(ISBLANK(C52),"",XLOOKUP(A52,'Crop Chart'!$A$5:$A$201,'Crop Chart'!$AX$5:$AX$201,FALSE))</f>
        <v/>
      </c>
      <c r="AT52" s="531" t="str">
        <f t="array" ref="AT52">IF((AS52=""),"",J52+XLOOKUP(A52,'Crop Chart'!$A$5:$A$201,'Crop Chart'!$AY$5:$AY$201,FALSE))</f>
        <v/>
      </c>
      <c r="AU52" s="530" t="str">
        <f t="array" ref="AU52">IF(ISBLANK(C52),"",XLOOKUP(A52,'Crop Chart'!$A$5:$A$201,'Crop Chart'!$AZ$5:$AZ$201,FALSE))</f>
        <v/>
      </c>
      <c r="AV52" s="531" t="str">
        <f t="array" ref="AV52">IF((AU52=""),"",J52+XLOOKUP(A52,'Crop Chart'!$A$5:$A$201,'Crop Chart'!$BA$5:$BA$201,FALSE))</f>
        <v/>
      </c>
      <c r="AW52" s="530" t="str">
        <f t="array" ref="AW52">IF(ISBLANK(C52),"",XLOOKUP(A52,'Crop Chart'!$A$5:$A$201,'Crop Chart'!$BB$5:$BB$201,FALSE))</f>
        <v/>
      </c>
      <c r="AX52" s="532" t="str">
        <f t="array" ref="AX52">IF((AW52=""),"",J52+XLOOKUP(A52,'Crop Chart'!$A$5:$A$201,'Crop Chart'!$BC$5:$BC$201,FALSE))</f>
        <v/>
      </c>
    </row>
    <row r="53" ht="15.75" hidden="1" customHeight="1">
      <c r="A53" s="520" t="str">
        <f t="array" ref="A53">IF(ISBLANK(C53)," ",XLOOKUP(C53,'Codified Game Plan'!$M$3:$M$477,'Codified Game Plan'!$A$3:$A$477))</f>
        <v> </v>
      </c>
      <c r="B53" s="503" t="str">
        <f t="array" ref="B53">IF(ISBLANK(C53),"",XLOOKUP(C53,'Codified Game Plan'!$M$3:$M$477,'Codified Game Plan'!$B$3:$B$477))</f>
        <v/>
      </c>
      <c r="C53" s="521"/>
      <c r="D53" s="521" t="str">
        <f t="array" ref="D53">IF(ISBLANK(C53)," ",XLOOKUP(C53,'Codified Game Plan'!$M$3:$M$477,'Codified Game Plan'!$C$3:$C$477))</f>
        <v> </v>
      </c>
      <c r="E53" s="522" t="str">
        <f t="array" ref="E53">IF(ISBLANK(C53),"",XLOOKUP(C53,'Codified Game Plan'!$M$3:$M$477,'Codified Game Plan'!$D$3:$D$477,0))</f>
        <v/>
      </c>
      <c r="F53" s="522" t="str">
        <f t="array" ref="F53">IF(ISBLANK(C53),"",XLOOKUP(C53,'Codified Game Plan'!$M$3:$M$477,'Codified Game Plan'!$E$3:$E$477,0))</f>
        <v/>
      </c>
      <c r="G53" s="523" t="str">
        <f t="array" ref="G53">IF(ISBLANK(C53)," ",XLOOKUP(C53,'Codified Game Plan'!$M$3:$M$477,'Codified Game Plan'!$F$3:$F$477))</f>
        <v> </v>
      </c>
      <c r="H53" s="507" t="str">
        <f t="array" ref="H53">IF(ISBLANK(C53)," ",XLOOKUP(C53,'Codified Game Plan'!$M$3:$M$477,'Codified Game Plan'!$G$3:$G$477))</f>
        <v> </v>
      </c>
      <c r="I53" s="523" t="str">
        <f t="array" ref="I53">IF(ISBLANK(C53),"",XLOOKUP(A53,'Crop Chart'!$A$5:$A$201,'Crop Chart'!$B$5:$B$201,0))</f>
        <v/>
      </c>
      <c r="J53" s="506">
        <f t="shared" si="16"/>
        <v>0</v>
      </c>
      <c r="K53" s="511"/>
      <c r="L53" s="523" t="str">
        <f t="array" ref="L53">IF(ISBLANK(C53),"",XLOOKUP(A53,'Crop Chart'!$A$5:$A$201,'Crop Chart'!$C$5:$C$201,0))</f>
        <v/>
      </c>
      <c r="M53" s="506" t="str">
        <f t="array" ref="M53">IF(ISBLANK(C53),"",XLOOKUP(A53,'Crop Chart'!$A$5:$A$201,'Crop Chart'!$E$5:$E$201,0))</f>
        <v/>
      </c>
      <c r="N53" s="510" t="str">
        <f t="shared" si="1"/>
        <v/>
      </c>
      <c r="O53" s="506" t="str">
        <f t="array" ref="O53">IF(ISBLANK(C53),"",XLOOKUP(A53,'Crop Chart'!$A$5:$A$201,'Crop Chart'!$S$5:$S$201,0))</f>
        <v/>
      </c>
      <c r="P53" s="507" t="str">
        <f t="shared" si="2"/>
        <v/>
      </c>
      <c r="Q53" s="524"/>
      <c r="R53" s="523" t="str">
        <f t="array" ref="R53">IF(I53="TR",XLOOKUP(A53,'Crop Chart'!$A$5:$A$201,'Crop Chart'!$I$5:$I$201,FALSE),"")</f>
        <v/>
      </c>
      <c r="S53" s="512" t="str">
        <f t="array" ref="S53">IF(I53="TR",G53*'Crop Chart'!$H$2*12*L53/M53/T53*XLOOKUP(A53,'Crop Chart'!$A$5:$A$178,'Crop Chart'!$T$5:$T$178),"")</f>
        <v/>
      </c>
      <c r="T53" s="523" t="str">
        <f t="array" ref="T53">IF(ISBLANK(C53),"",XLOOKUP(A53,'Crop Chart'!$A$5:$A$201,'Crop Chart'!$P$5:$P$201,FALSE))</f>
        <v/>
      </c>
      <c r="U53" s="525" t="str">
        <f t="array" ref="U53">IF(ISBLANK(C53),"",XLOOKUP(A53,'Crop Chart'!$A$5:$A$201,'Crop Chart'!$Q$5:$Q$201,0))</f>
        <v/>
      </c>
      <c r="V53" s="507" t="str">
        <f t="array" ref="V53">IF(I53="DS",XLOOKUP(A53,'Crop Chart'!$A$6:$A$201,'Crop Chart'!$AH$6:$AH$201,0),"")</f>
        <v/>
      </c>
      <c r="W53" s="507" t="str">
        <f t="array" ref="W53">IF(I53="DS",XLOOKUP(A53,'Crop Chart'!$A$6:$A$201,'Crop Chart'!$AI$6:$AI$201,0),"")</f>
        <v/>
      </c>
      <c r="X53" s="526" t="str">
        <f t="array" ref="X53">IFS(ISTEXT(P53),"",XLOOKUP(A53,'Crop Chart'!$A$5:$A$201,'Crop Chart'!$R$5:$R$201,0)=0,"",XLOOKUP(A53,'Crop Chart'!$A$5:$A$201,'Crop Chart'!$R$5:$R$201,0)&gt;0,XLOOKUP(A53,'Crop Chart'!$A$5:$A$201,'Crop Chart'!$R$5:$R$201,0)+P53)</f>
        <v/>
      </c>
      <c r="Y53" s="523" t="str">
        <f t="array" ref="Y53">IF(ISTEXT(X53),"",XLOOKUP(A53,'Crop Chart'!$A$5:$A$201,'Crop Chart'!$S$5:$S$201,0))</f>
        <v/>
      </c>
      <c r="Z53" s="513" t="str">
        <f t="shared" si="3"/>
        <v/>
      </c>
      <c r="AA53" s="523" t="str">
        <f t="array" ref="AA53">IF(ISBLANK(C53),"",XLOOKUP(A53,'Crop Chart'!$A$5:$A$201,'Crop Chart'!$F$5:$F$201,0))</f>
        <v/>
      </c>
      <c r="AB53" s="523" t="str">
        <f t="array" ref="AB53">IF(ISBLANK(C53),"",XLOOKUP(A53,'Crop Chart'!$A$5:$A$201,'Crop Chart'!$G$5:$G$201,FALSE))</f>
        <v/>
      </c>
      <c r="AC53" s="526" t="str">
        <f t="shared" si="11"/>
        <v/>
      </c>
      <c r="AD53" s="526" t="str">
        <f t="shared" si="4"/>
        <v/>
      </c>
      <c r="AE53" s="527" t="str">
        <f t="array" ref="AE53">IF(ISBLANK(C53),"",XLOOKUP(C53,'Codified Game Plan'!$M$3:$M$477,'Codified Game Plan'!$J$3:$J$477,0))</f>
        <v/>
      </c>
      <c r="AF53" s="528" t="str">
        <f t="array" ref="AF53">IF(ISBLANK(C53),"",XLOOKUP(A53,'Crop Chart'!$A$5:$A$201,'Crop Chart'!$L$5:$L$201,FALSE))</f>
        <v/>
      </c>
      <c r="AG53" s="529"/>
      <c r="AH53" s="530"/>
      <c r="AI53" s="530" t="str">
        <f t="array" ref="AI53">IF(ISBLANK(C53),"",XLOOKUP(A53,'Crop Chart'!$A$5:$A$201,'Crop Chart'!$AN$5:$AN$201,FALSE))</f>
        <v/>
      </c>
      <c r="AJ53" s="531" t="str">
        <f t="array" ref="AJ53">IF((AI53=""),"",J53+XLOOKUP(A53,'Crop Chart'!$A$5:$A$201,'Crop Chart'!$AO$5:$AO$201,FALSE))</f>
        <v/>
      </c>
      <c r="AK53" s="530" t="str">
        <f t="array" ref="AK53">IF(ISBLANK(C53),"",XLOOKUP(A53,'Crop Chart'!$A$5:$A$201,'Crop Chart'!$AP$5:$AP$201,FALSE))</f>
        <v/>
      </c>
      <c r="AL53" s="531" t="str">
        <f t="array" ref="AL53">IF((AK53=""),"",J53+XLOOKUP(A53,'Crop Chart'!$A$5:$A$201,'Crop Chart'!$AQ$5:$AQ$201,FALSE))</f>
        <v/>
      </c>
      <c r="AM53" s="530" t="str">
        <f t="array" ref="AM53">IF(ISBLANK(C53),"",XLOOKUP(A53,'Crop Chart'!$A$5:$A$201,'Crop Chart'!$AR$5:$AR$201,FALSE))</f>
        <v/>
      </c>
      <c r="AN53" s="531" t="str">
        <f t="array" ref="AN53">IF((AM53=""),"",J53+XLOOKUP(A53,'Crop Chart'!$A$5:$A$201,'Crop Chart'!$AS$5:$AS$201,FALSE))</f>
        <v/>
      </c>
      <c r="AO53" s="530" t="str">
        <f t="array" ref="AO53">IF(ISBLANK(C53),"",XLOOKUP(A53,'Crop Chart'!$A$5:$A$201,'Crop Chart'!$AT$5:$AT$201,FALSE))</f>
        <v/>
      </c>
      <c r="AP53" s="531" t="str">
        <f t="array" ref="AP53">IF((AO53=""),"",J53+XLOOKUP(A53,'Crop Chart'!$A$5:$A$201,'Crop Chart'!$AU$5:$AU$201,FALSE))</f>
        <v/>
      </c>
      <c r="AQ53" s="530" t="str">
        <f t="array" ref="AQ53">IF(ISBLANK(C53),"",XLOOKUP(A53,'Crop Chart'!$A$5:$A$201,'Crop Chart'!$AV$5:$AV$201,FALSE))</f>
        <v/>
      </c>
      <c r="AR53" s="531" t="str">
        <f t="array" ref="AR53">IF((AQ53=""),"",J53+XLOOKUP(A53,'Crop Chart'!$A$5:$A$201,'Crop Chart'!$AW$5:$AW$201,FALSE))</f>
        <v/>
      </c>
      <c r="AS53" s="530" t="str">
        <f t="array" ref="AS53">IF(ISBLANK(C53),"",XLOOKUP(A53,'Crop Chart'!$A$5:$A$201,'Crop Chart'!$AX$5:$AX$201,FALSE))</f>
        <v/>
      </c>
      <c r="AT53" s="531" t="str">
        <f t="array" ref="AT53">IF((AS53=""),"",J53+XLOOKUP(A53,'Crop Chart'!$A$5:$A$201,'Crop Chart'!$AY$5:$AY$201,FALSE))</f>
        <v/>
      </c>
      <c r="AU53" s="530" t="str">
        <f t="array" ref="AU53">IF(ISBLANK(C53),"",XLOOKUP(A53,'Crop Chart'!$A$5:$A$201,'Crop Chart'!$AZ$5:$AZ$201,FALSE))</f>
        <v/>
      </c>
      <c r="AV53" s="531" t="str">
        <f t="array" ref="AV53">IF((AU53=""),"",J53+XLOOKUP(A53,'Crop Chart'!$A$5:$A$201,'Crop Chart'!$BA$5:$BA$201,FALSE))</f>
        <v/>
      </c>
      <c r="AW53" s="530" t="str">
        <f t="array" ref="AW53">IF(ISBLANK(C53),"",XLOOKUP(A53,'Crop Chart'!$A$5:$A$201,'Crop Chart'!$BB$5:$BB$201,FALSE))</f>
        <v/>
      </c>
      <c r="AX53" s="532" t="str">
        <f t="array" ref="AX53">IF((AW53=""),"",J53+XLOOKUP(A53,'Crop Chart'!$A$5:$A$201,'Crop Chart'!$BC$5:$BC$201,FALSE))</f>
        <v/>
      </c>
    </row>
    <row r="54" ht="15.75" hidden="1" customHeight="1">
      <c r="A54" s="520" t="str">
        <f t="array" ref="A54">IF(ISBLANK(C54)," ",XLOOKUP(C54,'Codified Game Plan'!$M$3:$M$477,'Codified Game Plan'!$A$3:$A$477))</f>
        <v> </v>
      </c>
      <c r="B54" s="503" t="str">
        <f t="array" ref="B54">IF(ISBLANK(C54),"",XLOOKUP(C54,'Codified Game Plan'!$M$3:$M$477,'Codified Game Plan'!$B$3:$B$477))</f>
        <v/>
      </c>
      <c r="C54" s="521"/>
      <c r="D54" s="521" t="str">
        <f t="array" ref="D54">IF(ISBLANK(C54)," ",XLOOKUP(C54,'Codified Game Plan'!$M$3:$M$477,'Codified Game Plan'!$C$3:$C$477))</f>
        <v> </v>
      </c>
      <c r="E54" s="522" t="str">
        <f t="array" ref="E54">IF(ISBLANK(C54),"",XLOOKUP(C54,'Codified Game Plan'!$M$3:$M$477,'Codified Game Plan'!$D$3:$D$477,0))</f>
        <v/>
      </c>
      <c r="F54" s="522" t="str">
        <f t="array" ref="F54">IF(ISBLANK(C54),"",XLOOKUP(C54,'Codified Game Plan'!$M$3:$M$477,'Codified Game Plan'!$E$3:$E$477,0))</f>
        <v/>
      </c>
      <c r="G54" s="523" t="str">
        <f t="array" ref="G54">IF(ISBLANK(C54)," ",XLOOKUP(C54,'Codified Game Plan'!$M$3:$M$477,'Codified Game Plan'!$F$3:$F$477))</f>
        <v> </v>
      </c>
      <c r="H54" s="507" t="str">
        <f t="array" ref="H54">IF(ISBLANK(C54)," ",XLOOKUP(C54,'Codified Game Plan'!$M$3:$M$477,'Codified Game Plan'!$G$3:$G$477))</f>
        <v> </v>
      </c>
      <c r="I54" s="523" t="str">
        <f t="array" ref="I54">IF(ISBLANK(C54),"",XLOOKUP(A54,'Crop Chart'!$A$5:$A$201,'Crop Chart'!$B$5:$B$201,0))</f>
        <v/>
      </c>
      <c r="J54" s="506">
        <f t="shared" si="16"/>
        <v>0</v>
      </c>
      <c r="K54" s="511"/>
      <c r="L54" s="523" t="str">
        <f t="array" ref="L54">IF(ISBLANK(C54),"",XLOOKUP(A54,'Crop Chart'!$A$5:$A$201,'Crop Chart'!$C$5:$C$201,0))</f>
        <v/>
      </c>
      <c r="M54" s="506" t="str">
        <f t="array" ref="M54">IF(ISBLANK(C54),"",XLOOKUP(A54,'Crop Chart'!$A$5:$A$201,'Crop Chart'!$E$5:$E$201,0))</f>
        <v/>
      </c>
      <c r="N54" s="510" t="str">
        <f t="shared" si="1"/>
        <v/>
      </c>
      <c r="O54" s="506" t="str">
        <f t="array" ref="O54">IF(ISBLANK(C54),"",XLOOKUP(A54,'Crop Chart'!$A$5:$A$201,'Crop Chart'!$S$5:$S$201,0))</f>
        <v/>
      </c>
      <c r="P54" s="507" t="str">
        <f t="shared" si="2"/>
        <v/>
      </c>
      <c r="Q54" s="524"/>
      <c r="R54" s="523" t="str">
        <f t="array" ref="R54">IF(I54="TR",XLOOKUP(A54,'Crop Chart'!$A$5:$A$201,'Crop Chart'!$I$5:$I$201,FALSE),"")</f>
        <v/>
      </c>
      <c r="S54" s="512" t="str">
        <f t="array" ref="S54">IF(I54="TR",G54*'Crop Chart'!$H$2*12*L54/M54/T54*XLOOKUP(A54,'Crop Chart'!$A$5:$A$178,'Crop Chart'!$T$5:$T$178),"")</f>
        <v/>
      </c>
      <c r="T54" s="523" t="str">
        <f t="array" ref="T54">IF(ISBLANK(C54),"",XLOOKUP(A54,'Crop Chart'!$A$5:$A$201,'Crop Chart'!$P$5:$P$201,FALSE))</f>
        <v/>
      </c>
      <c r="U54" s="525" t="str">
        <f t="array" ref="U54">IF(ISBLANK(C54),"",XLOOKUP(A54,'Crop Chart'!$A$5:$A$201,'Crop Chart'!$Q$5:$Q$201,0))</f>
        <v/>
      </c>
      <c r="V54" s="507" t="str">
        <f t="array" ref="V54">IF(I54="DS",XLOOKUP(A54,'Crop Chart'!$A$6:$A$201,'Crop Chart'!$AH$6:$AH$201,0),"")</f>
        <v/>
      </c>
      <c r="W54" s="507" t="str">
        <f t="array" ref="W54">IF(I54="DS",XLOOKUP(A54,'Crop Chart'!$A$6:$A$201,'Crop Chart'!$AI$6:$AI$201,0),"")</f>
        <v/>
      </c>
      <c r="X54" s="526" t="str">
        <f t="array" ref="X54">IFS(ISTEXT(P54),"",XLOOKUP(A54,'Crop Chart'!$A$5:$A$201,'Crop Chart'!$R$5:$R$201,0)=0,"",XLOOKUP(A54,'Crop Chart'!$A$5:$A$201,'Crop Chart'!$R$5:$R$201,0)&gt;0,XLOOKUP(A54,'Crop Chart'!$A$5:$A$201,'Crop Chart'!$R$5:$R$201,0)+P54)</f>
        <v/>
      </c>
      <c r="Y54" s="523" t="str">
        <f t="array" ref="Y54">IF(ISTEXT(X54),"",XLOOKUP(A54,'Crop Chart'!$A$5:$A$201,'Crop Chart'!$S$5:$S$201,0))</f>
        <v/>
      </c>
      <c r="Z54" s="513" t="str">
        <f t="shared" si="3"/>
        <v/>
      </c>
      <c r="AA54" s="523" t="str">
        <f t="array" ref="AA54">IF(ISBLANK(C54),"",XLOOKUP(A54,'Crop Chart'!$A$5:$A$201,'Crop Chart'!$F$5:$F$201,0))</f>
        <v/>
      </c>
      <c r="AB54" s="523" t="str">
        <f t="array" ref="AB54">IF(ISBLANK(C54),"",XLOOKUP(A54,'Crop Chart'!$A$5:$A$201,'Crop Chart'!$G$5:$G$201,FALSE))</f>
        <v/>
      </c>
      <c r="AC54" s="526" t="str">
        <f t="shared" si="11"/>
        <v/>
      </c>
      <c r="AD54" s="526" t="str">
        <f t="shared" si="4"/>
        <v/>
      </c>
      <c r="AE54" s="527" t="str">
        <f t="array" ref="AE54">IF(ISBLANK(C54),"",XLOOKUP(C54,'Codified Game Plan'!$M$3:$M$477,'Codified Game Plan'!$J$3:$J$477,0))</f>
        <v/>
      </c>
      <c r="AF54" s="528" t="str">
        <f t="array" ref="AF54">IF(ISBLANK(C54),"",XLOOKUP(A54,'Crop Chart'!$A$5:$A$201,'Crop Chart'!$L$5:$L$201,FALSE))</f>
        <v/>
      </c>
      <c r="AG54" s="529"/>
      <c r="AH54" s="530"/>
      <c r="AI54" s="530" t="str">
        <f t="array" ref="AI54">IF(ISBLANK(C54),"",XLOOKUP(A54,'Crop Chart'!$A$5:$A$201,'Crop Chart'!$AN$5:$AN$201,FALSE))</f>
        <v/>
      </c>
      <c r="AJ54" s="531" t="str">
        <f t="array" ref="AJ54">IF((AI54=""),"",J54+XLOOKUP(A54,'Crop Chart'!$A$5:$A$201,'Crop Chart'!$AO$5:$AO$201,FALSE))</f>
        <v/>
      </c>
      <c r="AK54" s="530" t="str">
        <f t="array" ref="AK54">IF(ISBLANK(C54),"",XLOOKUP(A54,'Crop Chart'!$A$5:$A$201,'Crop Chart'!$AP$5:$AP$201,FALSE))</f>
        <v/>
      </c>
      <c r="AL54" s="531" t="str">
        <f t="array" ref="AL54">IF((AK54=""),"",J54+XLOOKUP(A54,'Crop Chart'!$A$5:$A$201,'Crop Chart'!$AQ$5:$AQ$201,FALSE))</f>
        <v/>
      </c>
      <c r="AM54" s="530" t="str">
        <f t="array" ref="AM54">IF(ISBLANK(C54),"",XLOOKUP(A54,'Crop Chart'!$A$5:$A$201,'Crop Chart'!$AR$5:$AR$201,FALSE))</f>
        <v/>
      </c>
      <c r="AN54" s="531" t="str">
        <f t="array" ref="AN54">IF((AM54=""),"",J54+XLOOKUP(A54,'Crop Chart'!$A$5:$A$201,'Crop Chart'!$AS$5:$AS$201,FALSE))</f>
        <v/>
      </c>
      <c r="AO54" s="530" t="str">
        <f t="array" ref="AO54">IF(ISBLANK(C54),"",XLOOKUP(A54,'Crop Chart'!$A$5:$A$201,'Crop Chart'!$AT$5:$AT$201,FALSE))</f>
        <v/>
      </c>
      <c r="AP54" s="531" t="str">
        <f t="array" ref="AP54">IF((AO54=""),"",J54+XLOOKUP(A54,'Crop Chart'!$A$5:$A$201,'Crop Chart'!$AU$5:$AU$201,FALSE))</f>
        <v/>
      </c>
      <c r="AQ54" s="530" t="str">
        <f t="array" ref="AQ54">IF(ISBLANK(C54),"",XLOOKUP(A54,'Crop Chart'!$A$5:$A$201,'Crop Chart'!$AV$5:$AV$201,FALSE))</f>
        <v/>
      </c>
      <c r="AR54" s="531" t="str">
        <f t="array" ref="AR54">IF((AQ54=""),"",J54+XLOOKUP(A54,'Crop Chart'!$A$5:$A$201,'Crop Chart'!$AW$5:$AW$201,FALSE))</f>
        <v/>
      </c>
      <c r="AS54" s="530" t="str">
        <f t="array" ref="AS54">IF(ISBLANK(C54),"",XLOOKUP(A54,'Crop Chart'!$A$5:$A$201,'Crop Chart'!$AX$5:$AX$201,FALSE))</f>
        <v/>
      </c>
      <c r="AT54" s="531" t="str">
        <f t="array" ref="AT54">IF((AS54=""),"",J54+XLOOKUP(A54,'Crop Chart'!$A$5:$A$201,'Crop Chart'!$AY$5:$AY$201,FALSE))</f>
        <v/>
      </c>
      <c r="AU54" s="530" t="str">
        <f t="array" ref="AU54">IF(ISBLANK(C54),"",XLOOKUP(A54,'Crop Chart'!$A$5:$A$201,'Crop Chart'!$AZ$5:$AZ$201,FALSE))</f>
        <v/>
      </c>
      <c r="AV54" s="531" t="str">
        <f t="array" ref="AV54">IF((AU54=""),"",J54+XLOOKUP(A54,'Crop Chart'!$A$5:$A$201,'Crop Chart'!$BA$5:$BA$201,FALSE))</f>
        <v/>
      </c>
      <c r="AW54" s="530" t="str">
        <f t="array" ref="AW54">IF(ISBLANK(C54),"",XLOOKUP(A54,'Crop Chart'!$A$5:$A$201,'Crop Chart'!$BB$5:$BB$201,FALSE))</f>
        <v/>
      </c>
      <c r="AX54" s="532" t="str">
        <f t="array" ref="AX54">IF((AW54=""),"",J54+XLOOKUP(A54,'Crop Chart'!$A$5:$A$201,'Crop Chart'!$BC$5:$BC$201,FALSE))</f>
        <v/>
      </c>
    </row>
    <row r="55" ht="15.75" customHeight="1">
      <c r="A55" s="520" t="str">
        <f t="array" ref="A55">IF(ISBLANK(C55)," ",XLOOKUP(C55,'Codified Game Plan'!$M$3:$M$477,'Codified Game Plan'!$A$3:$A$477))</f>
        <v> </v>
      </c>
      <c r="B55" s="503" t="str">
        <f t="array" ref="B55">IF(ISBLANK(C55),"",XLOOKUP(C55,'Codified Game Plan'!$M$3:$M$477,'Codified Game Plan'!$B$3:$B$477))</f>
        <v/>
      </c>
      <c r="C55" s="521"/>
      <c r="D55" s="521" t="str">
        <f t="array" ref="D55">IF(ISBLANK(C55)," ",XLOOKUP(C55,'Codified Game Plan'!$M$3:$M$477,'Codified Game Plan'!$C$3:$C$477))</f>
        <v> </v>
      </c>
      <c r="E55" s="522" t="str">
        <f t="array" ref="E55">IF(ISBLANK(C55),"",XLOOKUP(C55,'Codified Game Plan'!$M$3:$M$477,'Codified Game Plan'!$D$3:$D$477,0))</f>
        <v/>
      </c>
      <c r="F55" s="522" t="str">
        <f t="array" ref="F55">IF(ISBLANK(C55),"",XLOOKUP(C55,'Codified Game Plan'!$M$3:$M$477,'Codified Game Plan'!$E$3:$E$477,0))</f>
        <v/>
      </c>
      <c r="G55" s="523" t="str">
        <f t="array" ref="G55">IF(ISBLANK(C55)," ",XLOOKUP(C55,'Codified Game Plan'!$M$3:$M$477,'Codified Game Plan'!$F$3:$F$477))</f>
        <v> </v>
      </c>
      <c r="H55" s="507" t="str">
        <f t="array" ref="H55">IF(ISBLANK(C55)," ",XLOOKUP(C55,'Codified Game Plan'!$M$3:$M$477,'Codified Game Plan'!$G$3:$G$477))</f>
        <v> </v>
      </c>
      <c r="I55" s="523" t="str">
        <f t="array" ref="I55">IF(ISBLANK(C55),"",XLOOKUP(A55,'Crop Chart'!$A$5:$A$201,'Crop Chart'!$B$5:$B$201,0))</f>
        <v/>
      </c>
      <c r="J55" s="506">
        <f t="shared" si="16"/>
        <v>0</v>
      </c>
      <c r="K55" s="511"/>
      <c r="L55" s="523" t="str">
        <f t="array" ref="L55">IF(ISBLANK(C55),"",XLOOKUP(A55,'Crop Chart'!$A$5:$A$201,'Crop Chart'!$C$5:$C$201,0))</f>
        <v/>
      </c>
      <c r="M55" s="506" t="str">
        <f t="array" ref="M55">IF(ISBLANK(C55),"",XLOOKUP(A55,'Crop Chart'!$A$5:$A$201,'Crop Chart'!$E$5:$E$201,0))</f>
        <v/>
      </c>
      <c r="N55" s="510" t="str">
        <f t="shared" si="1"/>
        <v/>
      </c>
      <c r="O55" s="506" t="str">
        <f t="array" ref="O55">IF(ISBLANK(C55),"",XLOOKUP(A55,'Crop Chart'!$A$5:$A$201,'Crop Chart'!$S$5:$S$201,0))</f>
        <v/>
      </c>
      <c r="P55" s="507" t="str">
        <f t="shared" si="2"/>
        <v/>
      </c>
      <c r="Q55" s="524"/>
      <c r="R55" s="523" t="str">
        <f t="array" ref="R55">IF(I55="TR",XLOOKUP(A55,'Crop Chart'!$A$5:$A$201,'Crop Chart'!$I$5:$I$201,FALSE),"")</f>
        <v/>
      </c>
      <c r="S55" s="512" t="str">
        <f t="array" ref="S55">IF(I55="TR",G55*'Crop Chart'!$H$2*12*L55/M55/T55*XLOOKUP(A55,'Crop Chart'!$A$5:$A$178,'Crop Chart'!$T$5:$T$178),"")</f>
        <v/>
      </c>
      <c r="T55" s="523" t="str">
        <f t="array" ref="T55">IF(ISBLANK(C55),"",XLOOKUP(A55,'Crop Chart'!$A$5:$A$201,'Crop Chart'!$P$5:$P$201,FALSE))</f>
        <v/>
      </c>
      <c r="U55" s="525" t="str">
        <f t="array" ref="U55">IF(ISBLANK(C55),"",XLOOKUP(A55,'Crop Chart'!$A$5:$A$201,'Crop Chart'!$Q$5:$Q$201,0))</f>
        <v/>
      </c>
      <c r="V55" s="507" t="str">
        <f t="array" ref="V55">IF(I55="DS",XLOOKUP(A55,'Crop Chart'!$A$6:$A$201,'Crop Chart'!$AH$6:$AH$201,0),"")</f>
        <v/>
      </c>
      <c r="W55" s="507" t="str">
        <f t="array" ref="W55">IF(I55="DS",XLOOKUP(A55,'Crop Chart'!$A$6:$A$201,'Crop Chart'!$AI$6:$AI$201,0),"")</f>
        <v/>
      </c>
      <c r="X55" s="526" t="str">
        <f t="array" ref="X55">IFS(ISTEXT(P55),"",XLOOKUP(A55,'Crop Chart'!$A$5:$A$201,'Crop Chart'!$R$5:$R$201,0)=0,"",XLOOKUP(A55,'Crop Chart'!$A$5:$A$201,'Crop Chart'!$R$5:$R$201,0)&gt;0,XLOOKUP(A55,'Crop Chart'!$A$5:$A$201,'Crop Chart'!$R$5:$R$201,0)+P55)</f>
        <v/>
      </c>
      <c r="Y55" s="523" t="str">
        <f t="array" ref="Y55">IF(ISTEXT(X55),"",XLOOKUP(A55,'Crop Chart'!$A$5:$A$201,'Crop Chart'!$S$5:$S$201,0))</f>
        <v/>
      </c>
      <c r="Z55" s="513" t="str">
        <f t="shared" si="3"/>
        <v/>
      </c>
      <c r="AA55" s="523" t="str">
        <f t="array" ref="AA55">IF(ISBLANK(C55),"",XLOOKUP(A55,'Crop Chart'!$A$5:$A$201,'Crop Chart'!$F$5:$F$201,0))</f>
        <v/>
      </c>
      <c r="AB55" s="523" t="str">
        <f t="array" ref="AB55">IF(ISBLANK(C55),"",XLOOKUP(A55,'Crop Chart'!$A$5:$A$201,'Crop Chart'!$G$5:$G$201,FALSE))</f>
        <v/>
      </c>
      <c r="AC55" s="526" t="str">
        <f t="shared" si="11"/>
        <v/>
      </c>
      <c r="AD55" s="526" t="str">
        <f t="shared" si="4"/>
        <v/>
      </c>
      <c r="AE55" s="527" t="str">
        <f t="array" ref="AE55">IF(ISBLANK(C55),"",XLOOKUP(C55,'Codified Game Plan'!$M$3:$M$477,'Codified Game Plan'!$J$3:$J$477,0))</f>
        <v/>
      </c>
      <c r="AF55" s="528" t="str">
        <f t="array" ref="AF55">IF(ISBLANK(C55),"",XLOOKUP(A55,'Crop Chart'!$A$5:$A$201,'Crop Chart'!$L$5:$L$201,FALSE))</f>
        <v/>
      </c>
      <c r="AG55" s="529"/>
      <c r="AH55" s="530"/>
      <c r="AI55" s="530" t="str">
        <f t="array" ref="AI55">IF(ISBLANK(C55),"",XLOOKUP(A55,'Crop Chart'!$A$5:$A$201,'Crop Chart'!$AN$5:$AN$201,FALSE))</f>
        <v/>
      </c>
      <c r="AJ55" s="531" t="str">
        <f t="array" ref="AJ55">IF((AI55=""),"",J55+XLOOKUP(A55,'Crop Chart'!$A$5:$A$201,'Crop Chart'!$AO$5:$AO$201,FALSE))</f>
        <v/>
      </c>
      <c r="AK55" s="530" t="str">
        <f t="array" ref="AK55">IF(ISBLANK(C55),"",XLOOKUP(A55,'Crop Chart'!$A$5:$A$201,'Crop Chart'!$AP$5:$AP$201,FALSE))</f>
        <v/>
      </c>
      <c r="AL55" s="531" t="str">
        <f t="array" ref="AL55">IF((AK55=""),"",J55+XLOOKUP(A55,'Crop Chart'!$A$5:$A$201,'Crop Chart'!$AQ$5:$AQ$201,FALSE))</f>
        <v/>
      </c>
      <c r="AM55" s="530" t="str">
        <f t="array" ref="AM55">IF(ISBLANK(C55),"",XLOOKUP(A55,'Crop Chart'!$A$5:$A$201,'Crop Chart'!$AR$5:$AR$201,FALSE))</f>
        <v/>
      </c>
      <c r="AN55" s="531" t="str">
        <f t="array" ref="AN55">IF((AM55=""),"",J55+XLOOKUP(A55,'Crop Chart'!$A$5:$A$201,'Crop Chart'!$AS$5:$AS$201,FALSE))</f>
        <v/>
      </c>
      <c r="AO55" s="530" t="str">
        <f t="array" ref="AO55">IF(ISBLANK(C55),"",XLOOKUP(A55,'Crop Chart'!$A$5:$A$201,'Crop Chart'!$AT$5:$AT$201,FALSE))</f>
        <v/>
      </c>
      <c r="AP55" s="531" t="str">
        <f t="array" ref="AP55">IF((AO55=""),"",J55+XLOOKUP(A55,'Crop Chart'!$A$5:$A$201,'Crop Chart'!$AU$5:$AU$201,FALSE))</f>
        <v/>
      </c>
      <c r="AQ55" s="530" t="str">
        <f t="array" ref="AQ55">IF(ISBLANK(C55),"",XLOOKUP(A55,'Crop Chart'!$A$5:$A$201,'Crop Chart'!$AV$5:$AV$201,FALSE))</f>
        <v/>
      </c>
      <c r="AR55" s="531" t="str">
        <f t="array" ref="AR55">IF((AQ55=""),"",J55+XLOOKUP(A55,'Crop Chart'!$A$5:$A$201,'Crop Chart'!$AW$5:$AW$201,FALSE))</f>
        <v/>
      </c>
      <c r="AS55" s="530" t="str">
        <f t="array" ref="AS55">IF(ISBLANK(C55),"",XLOOKUP(A55,'Crop Chart'!$A$5:$A$201,'Crop Chart'!$AX$5:$AX$201,FALSE))</f>
        <v/>
      </c>
      <c r="AT55" s="531" t="str">
        <f t="array" ref="AT55">IF((AS55=""),"",J55+XLOOKUP(A55,'Crop Chart'!$A$5:$A$201,'Crop Chart'!$AY$5:$AY$201,FALSE))</f>
        <v/>
      </c>
      <c r="AU55" s="530" t="str">
        <f t="array" ref="AU55">IF(ISBLANK(C55),"",XLOOKUP(A55,'Crop Chart'!$A$5:$A$201,'Crop Chart'!$AZ$5:$AZ$201,FALSE))</f>
        <v/>
      </c>
      <c r="AV55" s="531" t="str">
        <f t="array" ref="AV55">IF((AU55=""),"",J55+XLOOKUP(A55,'Crop Chart'!$A$5:$A$201,'Crop Chart'!$BA$5:$BA$201,FALSE))</f>
        <v/>
      </c>
      <c r="AW55" s="530" t="str">
        <f t="array" ref="AW55">IF(ISBLANK(C55),"",XLOOKUP(A55,'Crop Chart'!$A$5:$A$201,'Crop Chart'!$BB$5:$BB$201,FALSE))</f>
        <v/>
      </c>
      <c r="AX55" s="532" t="str">
        <f t="array" ref="AX55">IF((AW55=""),"",J55+XLOOKUP(A55,'Crop Chart'!$A$5:$A$201,'Crop Chart'!$BC$5:$BC$201,FALSE))</f>
        <v/>
      </c>
    </row>
    <row r="56" ht="15.75" hidden="1" customHeight="1">
      <c r="A56" s="520" t="str">
        <f t="array" ref="A56">IF(ISBLANK(C56)," ",XLOOKUP(C56,'Codified Game Plan'!$M$3:$M$477,'Codified Game Plan'!$A$3:$A$477))</f>
        <v> </v>
      </c>
      <c r="B56" s="503" t="str">
        <f t="array" ref="B56">IF(ISBLANK(C56),"",XLOOKUP(C56,'Codified Game Plan'!$M$3:$M$477,'Codified Game Plan'!$B$3:$B$477))</f>
        <v/>
      </c>
      <c r="C56" s="521"/>
      <c r="D56" s="521" t="str">
        <f t="array" ref="D56">IF(ISBLANK(C56)," ",XLOOKUP(C56,'Codified Game Plan'!$M$3:$M$477,'Codified Game Plan'!$C$3:$C$477))</f>
        <v> </v>
      </c>
      <c r="E56" s="522" t="str">
        <f t="array" ref="E56">IF(ISBLANK(C56),"",XLOOKUP(C56,'Codified Game Plan'!$M$3:$M$477,'Codified Game Plan'!$D$3:$D$477,0))</f>
        <v/>
      </c>
      <c r="F56" s="522" t="str">
        <f t="array" ref="F56">IF(ISBLANK(C56),"",XLOOKUP(C56,'Codified Game Plan'!$M$3:$M$477,'Codified Game Plan'!$E$3:$E$477,0))</f>
        <v/>
      </c>
      <c r="G56" s="523" t="str">
        <f t="array" ref="G56">IF(ISBLANK(C56)," ",XLOOKUP(C56,'Codified Game Plan'!$M$3:$M$477,'Codified Game Plan'!$F$3:$F$477))</f>
        <v> </v>
      </c>
      <c r="H56" s="507" t="str">
        <f t="array" ref="H56">IF(ISBLANK(C56)," ",XLOOKUP(C56,'Codified Game Plan'!$M$3:$M$477,'Codified Game Plan'!$G$3:$G$477))</f>
        <v> </v>
      </c>
      <c r="I56" s="523" t="str">
        <f t="array" ref="I56">IF(ISBLANK(C56),"",XLOOKUP(A56,'Crop Chart'!$A$5:$A$201,'Crop Chart'!$B$5:$B$201,0))</f>
        <v/>
      </c>
      <c r="J56" s="506">
        <f t="shared" si="16"/>
        <v>0</v>
      </c>
      <c r="K56" s="511"/>
      <c r="L56" s="523" t="str">
        <f t="array" ref="L56">IF(ISBLANK(C56),"",XLOOKUP(A56,'Crop Chart'!$A$5:$A$201,'Crop Chart'!$C$5:$C$201,0))</f>
        <v/>
      </c>
      <c r="M56" s="506" t="str">
        <f t="array" ref="M56">IF(ISBLANK(C56),"",XLOOKUP(A56,'Crop Chart'!$A$5:$A$201,'Crop Chart'!$E$5:$E$201,0))</f>
        <v/>
      </c>
      <c r="N56" s="510" t="str">
        <f t="shared" si="1"/>
        <v/>
      </c>
      <c r="O56" s="506" t="str">
        <f t="array" ref="O56">IF(ISBLANK(C56),"",XLOOKUP(A56,'Crop Chart'!$A$5:$A$201,'Crop Chart'!$S$5:$S$201,0))</f>
        <v/>
      </c>
      <c r="P56" s="507" t="str">
        <f t="shared" si="2"/>
        <v/>
      </c>
      <c r="Q56" s="524"/>
      <c r="R56" s="523" t="str">
        <f t="array" ref="R56">IF(I56="TR",XLOOKUP(A56,'Crop Chart'!$A$5:$A$201,'Crop Chart'!$I$5:$I$201,FALSE),"")</f>
        <v/>
      </c>
      <c r="S56" s="512" t="str">
        <f t="array" ref="S56">IF(I56="TR",G56*'Crop Chart'!$H$2*12*L56/M56/T56*XLOOKUP(A56,'Crop Chart'!$A$5:$A$178,'Crop Chart'!$T$5:$T$178),"")</f>
        <v/>
      </c>
      <c r="T56" s="523" t="str">
        <f t="array" ref="T56">IF(ISBLANK(C56),"",XLOOKUP(A56,'Crop Chart'!$A$5:$A$201,'Crop Chart'!$P$5:$P$201,FALSE))</f>
        <v/>
      </c>
      <c r="U56" s="525" t="str">
        <f t="array" ref="U56">IF(ISBLANK(C56),"",XLOOKUP(A56,'Crop Chart'!$A$5:$A$201,'Crop Chart'!$Q$5:$Q$201,0))</f>
        <v/>
      </c>
      <c r="V56" s="507" t="str">
        <f t="array" ref="V56">IF(I56="DS",XLOOKUP(A56,'Crop Chart'!$A$6:$A$201,'Crop Chart'!$AH$6:$AH$201,0),"")</f>
        <v/>
      </c>
      <c r="W56" s="507" t="str">
        <f t="array" ref="W56">IF(I56="DS",XLOOKUP(A56,'Crop Chart'!$A$6:$A$201,'Crop Chart'!$AI$6:$AI$201,0),"")</f>
        <v/>
      </c>
      <c r="X56" s="526" t="str">
        <f t="array" ref="X56">IFS(ISTEXT(P56),"",XLOOKUP(A56,'Crop Chart'!$A$5:$A$201,'Crop Chart'!$R$5:$R$201,0)=0,"",XLOOKUP(A56,'Crop Chart'!$A$5:$A$201,'Crop Chart'!$R$5:$R$201,0)&gt;0,XLOOKUP(A56,'Crop Chart'!$A$5:$A$201,'Crop Chart'!$R$5:$R$201,0)+P56)</f>
        <v/>
      </c>
      <c r="Y56" s="523" t="str">
        <f t="array" ref="Y56">IF(ISTEXT(X56),"",XLOOKUP(A56,'Crop Chart'!$A$5:$A$201,'Crop Chart'!$S$5:$S$201,0))</f>
        <v/>
      </c>
      <c r="Z56" s="513" t="str">
        <f t="shared" si="3"/>
        <v/>
      </c>
      <c r="AA56" s="523" t="str">
        <f t="array" ref="AA56">IF(ISBLANK(C56),"",XLOOKUP(A56,'Crop Chart'!$A$5:$A$201,'Crop Chart'!$F$5:$F$201,0))</f>
        <v/>
      </c>
      <c r="AB56" s="523" t="str">
        <f t="array" ref="AB56">IF(ISBLANK(C56),"",XLOOKUP(A56,'Crop Chart'!$A$5:$A$201,'Crop Chart'!$G$5:$G$201,FALSE))</f>
        <v/>
      </c>
      <c r="AC56" s="526" t="str">
        <f t="shared" si="11"/>
        <v/>
      </c>
      <c r="AD56" s="526" t="str">
        <f t="shared" si="4"/>
        <v/>
      </c>
      <c r="AE56" s="527" t="str">
        <f t="array" ref="AE56">IF(ISBLANK(C56),"",XLOOKUP(C56,'Codified Game Plan'!$M$3:$M$477,'Codified Game Plan'!$J$3:$J$477,0))</f>
        <v/>
      </c>
      <c r="AF56" s="528" t="str">
        <f t="array" ref="AF56">IF(ISBLANK(C56),"",XLOOKUP(A56,'Crop Chart'!$A$5:$A$201,'Crop Chart'!$L$5:$L$201,FALSE))</f>
        <v/>
      </c>
      <c r="AG56" s="529"/>
      <c r="AH56" s="530"/>
      <c r="AI56" s="530" t="str">
        <f t="array" ref="AI56">IF(ISBLANK(C56),"",XLOOKUP(A56,'Crop Chart'!$A$5:$A$201,'Crop Chart'!$AN$5:$AN$201,FALSE))</f>
        <v/>
      </c>
      <c r="AJ56" s="531" t="str">
        <f t="array" ref="AJ56">IF((AI56=""),"",J56+XLOOKUP(A56,'Crop Chart'!$A$5:$A$201,'Crop Chart'!$AO$5:$AO$201,FALSE))</f>
        <v/>
      </c>
      <c r="AK56" s="530" t="str">
        <f t="array" ref="AK56">IF(ISBLANK(C56),"",XLOOKUP(A56,'Crop Chart'!$A$5:$A$201,'Crop Chart'!$AP$5:$AP$201,FALSE))</f>
        <v/>
      </c>
      <c r="AL56" s="531" t="str">
        <f t="array" ref="AL56">IF((AK56=""),"",J56+XLOOKUP(A56,'Crop Chart'!$A$5:$A$201,'Crop Chart'!$AQ$5:$AQ$201,FALSE))</f>
        <v/>
      </c>
      <c r="AM56" s="530" t="str">
        <f t="array" ref="AM56">IF(ISBLANK(C56),"",XLOOKUP(A56,'Crop Chart'!$A$5:$A$201,'Crop Chart'!$AR$5:$AR$201,FALSE))</f>
        <v/>
      </c>
      <c r="AN56" s="531" t="str">
        <f t="array" ref="AN56">IF((AM56=""),"",J56+XLOOKUP(A56,'Crop Chart'!$A$5:$A$201,'Crop Chart'!$AS$5:$AS$201,FALSE))</f>
        <v/>
      </c>
      <c r="AO56" s="530" t="str">
        <f t="array" ref="AO56">IF(ISBLANK(C56),"",XLOOKUP(A56,'Crop Chart'!$A$5:$A$201,'Crop Chart'!$AT$5:$AT$201,FALSE))</f>
        <v/>
      </c>
      <c r="AP56" s="531" t="str">
        <f t="array" ref="AP56">IF((AO56=""),"",J56+XLOOKUP(A56,'Crop Chart'!$A$5:$A$201,'Crop Chart'!$AU$5:$AU$201,FALSE))</f>
        <v/>
      </c>
      <c r="AQ56" s="530" t="str">
        <f t="array" ref="AQ56">IF(ISBLANK(C56),"",XLOOKUP(A56,'Crop Chart'!$A$5:$A$201,'Crop Chart'!$AV$5:$AV$201,FALSE))</f>
        <v/>
      </c>
      <c r="AR56" s="531" t="str">
        <f t="array" ref="AR56">IF((AQ56=""),"",J56+XLOOKUP(A56,'Crop Chart'!$A$5:$A$201,'Crop Chart'!$AW$5:$AW$201,FALSE))</f>
        <v/>
      </c>
      <c r="AS56" s="530" t="str">
        <f t="array" ref="AS56">IF(ISBLANK(C56),"",XLOOKUP(A56,'Crop Chart'!$A$5:$A$201,'Crop Chart'!$AX$5:$AX$201,FALSE))</f>
        <v/>
      </c>
      <c r="AT56" s="531" t="str">
        <f t="array" ref="AT56">IF((AS56=""),"",J56+XLOOKUP(A56,'Crop Chart'!$A$5:$A$201,'Crop Chart'!$AY$5:$AY$201,FALSE))</f>
        <v/>
      </c>
      <c r="AU56" s="530" t="str">
        <f t="array" ref="AU56">IF(ISBLANK(C56),"",XLOOKUP(A56,'Crop Chart'!$A$5:$A$201,'Crop Chart'!$AZ$5:$AZ$201,FALSE))</f>
        <v/>
      </c>
      <c r="AV56" s="531" t="str">
        <f t="array" ref="AV56">IF((AU56=""),"",J56+XLOOKUP(A56,'Crop Chart'!$A$5:$A$201,'Crop Chart'!$BA$5:$BA$201,FALSE))</f>
        <v/>
      </c>
      <c r="AW56" s="530" t="str">
        <f t="array" ref="AW56">IF(ISBLANK(C56),"",XLOOKUP(A56,'Crop Chart'!$A$5:$A$201,'Crop Chart'!$BB$5:$BB$201,FALSE))</f>
        <v/>
      </c>
      <c r="AX56" s="532" t="str">
        <f t="array" ref="AX56">IF((AW56=""),"",J56+XLOOKUP(A56,'Crop Chart'!$A$5:$A$201,'Crop Chart'!$BC$5:$BC$201,FALSE))</f>
        <v/>
      </c>
    </row>
    <row r="57" ht="15.75" hidden="1" customHeight="1">
      <c r="A57" s="520" t="str">
        <f t="array" ref="A57">IF(ISBLANK(C57)," ",XLOOKUP(C57,'Codified Game Plan'!$M$3:$M$477,'Codified Game Plan'!$A$3:$A$477))</f>
        <v> </v>
      </c>
      <c r="B57" s="503" t="str">
        <f t="array" ref="B57">IF(ISBLANK(C57),"",XLOOKUP(C57,'Codified Game Plan'!$M$3:$M$477,'Codified Game Plan'!$B$3:$B$477))</f>
        <v/>
      </c>
      <c r="C57" s="521"/>
      <c r="D57" s="521" t="str">
        <f t="array" ref="D57">IF(ISBLANK(C57)," ",XLOOKUP(C57,'Codified Game Plan'!$M$3:$M$477,'Codified Game Plan'!$C$3:$C$477))</f>
        <v> </v>
      </c>
      <c r="E57" s="522" t="str">
        <f t="array" ref="E57">IF(ISBLANK(C57),"",XLOOKUP(C57,'Codified Game Plan'!$M$3:$M$477,'Codified Game Plan'!$D$3:$D$477,0))</f>
        <v/>
      </c>
      <c r="F57" s="522" t="str">
        <f t="array" ref="F57">IF(ISBLANK(C57),"",XLOOKUP(C57,'Codified Game Plan'!$M$3:$M$477,'Codified Game Plan'!$E$3:$E$477,0))</f>
        <v/>
      </c>
      <c r="G57" s="523" t="str">
        <f t="array" ref="G57">IF(ISBLANK(C57)," ",XLOOKUP(C57,'Codified Game Plan'!$M$3:$M$477,'Codified Game Plan'!$F$3:$F$477))</f>
        <v> </v>
      </c>
      <c r="H57" s="507" t="str">
        <f t="array" ref="H57">IF(ISBLANK(C57)," ",XLOOKUP(C57,'Codified Game Plan'!$M$3:$M$477,'Codified Game Plan'!$G$3:$G$477))</f>
        <v> </v>
      </c>
      <c r="I57" s="523" t="str">
        <f t="array" ref="I57">IF(ISBLANK(C57),"",XLOOKUP(A57,'Crop Chart'!$A$5:$A$201,'Crop Chart'!$B$5:$B$201,0))</f>
        <v/>
      </c>
      <c r="J57" s="506">
        <f t="shared" si="16"/>
        <v>0</v>
      </c>
      <c r="K57" s="511"/>
      <c r="L57" s="523" t="str">
        <f t="array" ref="L57">IF(ISBLANK(C57),"",XLOOKUP(A57,'Crop Chart'!$A$5:$A$201,'Crop Chart'!$C$5:$C$201,0))</f>
        <v/>
      </c>
      <c r="M57" s="506" t="str">
        <f t="array" ref="M57">IF(ISBLANK(C57),"",XLOOKUP(A57,'Crop Chart'!$A$5:$A$201,'Crop Chart'!$E$5:$E$201,0))</f>
        <v/>
      </c>
      <c r="N57" s="510" t="str">
        <f t="shared" si="1"/>
        <v/>
      </c>
      <c r="O57" s="506" t="str">
        <f t="array" ref="O57">IF(ISBLANK(C57),"",XLOOKUP(A57,'Crop Chart'!$A$5:$A$201,'Crop Chart'!$S$5:$S$201,0))</f>
        <v/>
      </c>
      <c r="P57" s="507" t="str">
        <f t="shared" si="2"/>
        <v/>
      </c>
      <c r="Q57" s="524"/>
      <c r="R57" s="523" t="str">
        <f t="array" ref="R57">IF(I57="TR",XLOOKUP(A57,'Crop Chart'!$A$5:$A$201,'Crop Chart'!$I$5:$I$201,FALSE),"")</f>
        <v/>
      </c>
      <c r="S57" s="512" t="str">
        <f t="array" ref="S57">IF(I57="TR",G57*'Crop Chart'!$H$2*12*L57/M57/T57*XLOOKUP(A57,'Crop Chart'!$A$5:$A$178,'Crop Chart'!$T$5:$T$178),"")</f>
        <v/>
      </c>
      <c r="T57" s="523" t="str">
        <f t="array" ref="T57">IF(ISBLANK(C57),"",XLOOKUP(A57,'Crop Chart'!$A$5:$A$201,'Crop Chart'!$P$5:$P$201,FALSE))</f>
        <v/>
      </c>
      <c r="U57" s="525" t="str">
        <f t="array" ref="U57">IF(ISBLANK(C57),"",XLOOKUP(A57,'Crop Chart'!$A$5:$A$201,'Crop Chart'!$Q$5:$Q$201,0))</f>
        <v/>
      </c>
      <c r="V57" s="507" t="str">
        <f t="array" ref="V57">IF(I57="DS",XLOOKUP(A57,'Crop Chart'!$A$6:$A$201,'Crop Chart'!$AH$6:$AH$201,0),"")</f>
        <v/>
      </c>
      <c r="W57" s="507" t="str">
        <f t="array" ref="W57">IF(I57="DS",XLOOKUP(A57,'Crop Chart'!$A$6:$A$201,'Crop Chart'!$AI$6:$AI$201,0),"")</f>
        <v/>
      </c>
      <c r="X57" s="526" t="str">
        <f t="array" ref="X57">IFS(ISTEXT(P57),"",XLOOKUP(A57,'Crop Chart'!$A$5:$A$201,'Crop Chart'!$R$5:$R$201,0)=0,"",XLOOKUP(A57,'Crop Chart'!$A$5:$A$201,'Crop Chart'!$R$5:$R$201,0)&gt;0,XLOOKUP(A57,'Crop Chart'!$A$5:$A$201,'Crop Chart'!$R$5:$R$201,0)+P57)</f>
        <v/>
      </c>
      <c r="Y57" s="523" t="str">
        <f t="array" ref="Y57">IF(ISTEXT(X57),"",XLOOKUP(A57,'Crop Chart'!$A$5:$A$201,'Crop Chart'!$S$5:$S$201,0))</f>
        <v/>
      </c>
      <c r="Z57" s="513" t="str">
        <f t="shared" si="3"/>
        <v/>
      </c>
      <c r="AA57" s="523" t="str">
        <f t="array" ref="AA57">IF(ISBLANK(C57),"",XLOOKUP(A57,'Crop Chart'!$A$5:$A$201,'Crop Chart'!$F$5:$F$201,0))</f>
        <v/>
      </c>
      <c r="AB57" s="523" t="str">
        <f t="array" ref="AB57">IF(ISBLANK(C57),"",XLOOKUP(A57,'Crop Chart'!$A$5:$A$201,'Crop Chart'!$G$5:$G$201,FALSE))</f>
        <v/>
      </c>
      <c r="AC57" s="526" t="str">
        <f t="shared" si="11"/>
        <v/>
      </c>
      <c r="AD57" s="526" t="str">
        <f t="shared" si="4"/>
        <v/>
      </c>
      <c r="AE57" s="527" t="str">
        <f t="array" ref="AE57">IF(ISBLANK(C57),"",XLOOKUP(C57,'Codified Game Plan'!$M$3:$M$477,'Codified Game Plan'!$J$3:$J$477,0))</f>
        <v/>
      </c>
      <c r="AF57" s="528" t="str">
        <f t="array" ref="AF57">IF(ISBLANK(C57),"",XLOOKUP(A57,'Crop Chart'!$A$5:$A$201,'Crop Chart'!$L$5:$L$201,FALSE))</f>
        <v/>
      </c>
      <c r="AG57" s="529"/>
      <c r="AH57" s="530"/>
      <c r="AI57" s="530" t="str">
        <f t="array" ref="AI57">IF(ISBLANK(C57),"",XLOOKUP(A57,'Crop Chart'!$A$5:$A$201,'Crop Chart'!$AN$5:$AN$201,FALSE))</f>
        <v/>
      </c>
      <c r="AJ57" s="531" t="str">
        <f t="array" ref="AJ57">IF((AI57=""),"",J57+XLOOKUP(A57,'Crop Chart'!$A$5:$A$201,'Crop Chart'!$AO$5:$AO$201,FALSE))</f>
        <v/>
      </c>
      <c r="AK57" s="530" t="str">
        <f t="array" ref="AK57">IF(ISBLANK(C57),"",XLOOKUP(A57,'Crop Chart'!$A$5:$A$201,'Crop Chart'!$AP$5:$AP$201,FALSE))</f>
        <v/>
      </c>
      <c r="AL57" s="531" t="str">
        <f t="array" ref="AL57">IF((AK57=""),"",J57+XLOOKUP(A57,'Crop Chart'!$A$5:$A$201,'Crop Chart'!$AQ$5:$AQ$201,FALSE))</f>
        <v/>
      </c>
      <c r="AM57" s="530" t="str">
        <f t="array" ref="AM57">IF(ISBLANK(C57),"",XLOOKUP(A57,'Crop Chart'!$A$5:$A$201,'Crop Chart'!$AR$5:$AR$201,FALSE))</f>
        <v/>
      </c>
      <c r="AN57" s="531" t="str">
        <f t="array" ref="AN57">IF((AM57=""),"",J57+XLOOKUP(A57,'Crop Chart'!$A$5:$A$201,'Crop Chart'!$AS$5:$AS$201,FALSE))</f>
        <v/>
      </c>
      <c r="AO57" s="530" t="str">
        <f t="array" ref="AO57">IF(ISBLANK(C57),"",XLOOKUP(A57,'Crop Chart'!$A$5:$A$201,'Crop Chart'!$AT$5:$AT$201,FALSE))</f>
        <v/>
      </c>
      <c r="AP57" s="531" t="str">
        <f t="array" ref="AP57">IF((AO57=""),"",J57+XLOOKUP(A57,'Crop Chart'!$A$5:$A$201,'Crop Chart'!$AU$5:$AU$201,FALSE))</f>
        <v/>
      </c>
      <c r="AQ57" s="530" t="str">
        <f t="array" ref="AQ57">IF(ISBLANK(C57),"",XLOOKUP(A57,'Crop Chart'!$A$5:$A$201,'Crop Chart'!$AV$5:$AV$201,FALSE))</f>
        <v/>
      </c>
      <c r="AR57" s="531" t="str">
        <f t="array" ref="AR57">IF((AQ57=""),"",J57+XLOOKUP(A57,'Crop Chart'!$A$5:$A$201,'Crop Chart'!$AW$5:$AW$201,FALSE))</f>
        <v/>
      </c>
      <c r="AS57" s="530" t="str">
        <f t="array" ref="AS57">IF(ISBLANK(C57),"",XLOOKUP(A57,'Crop Chart'!$A$5:$A$201,'Crop Chart'!$AX$5:$AX$201,FALSE))</f>
        <v/>
      </c>
      <c r="AT57" s="531" t="str">
        <f t="array" ref="AT57">IF((AS57=""),"",J57+XLOOKUP(A57,'Crop Chart'!$A$5:$A$201,'Crop Chart'!$AY$5:$AY$201,FALSE))</f>
        <v/>
      </c>
      <c r="AU57" s="530" t="str">
        <f t="array" ref="AU57">IF(ISBLANK(C57),"",XLOOKUP(A57,'Crop Chart'!$A$5:$A$201,'Crop Chart'!$AZ$5:$AZ$201,FALSE))</f>
        <v/>
      </c>
      <c r="AV57" s="531" t="str">
        <f t="array" ref="AV57">IF((AU57=""),"",J57+XLOOKUP(A57,'Crop Chart'!$A$5:$A$201,'Crop Chart'!$BA$5:$BA$201,FALSE))</f>
        <v/>
      </c>
      <c r="AW57" s="530" t="str">
        <f t="array" ref="AW57">IF(ISBLANK(C57),"",XLOOKUP(A57,'Crop Chart'!$A$5:$A$201,'Crop Chart'!$BB$5:$BB$201,FALSE))</f>
        <v/>
      </c>
      <c r="AX57" s="532" t="str">
        <f t="array" ref="AX57">IF((AW57=""),"",J57+XLOOKUP(A57,'Crop Chart'!$A$5:$A$201,'Crop Chart'!$BC$5:$BC$201,FALSE))</f>
        <v/>
      </c>
    </row>
    <row r="58" ht="15.75" hidden="1" customHeight="1">
      <c r="A58" s="520" t="str">
        <f t="array" ref="A58">IF(ISBLANK(C58)," ",XLOOKUP(C58,'Codified Game Plan'!$M$3:$M$477,'Codified Game Plan'!$A$3:$A$477))</f>
        <v> </v>
      </c>
      <c r="B58" s="503" t="str">
        <f t="array" ref="B58">IF(ISBLANK(C58),"",XLOOKUP(C58,'Codified Game Plan'!$M$3:$M$477,'Codified Game Plan'!$B$3:$B$477))</f>
        <v/>
      </c>
      <c r="C58" s="521"/>
      <c r="D58" s="521" t="str">
        <f t="array" ref="D58">IF(ISBLANK(C58)," ",XLOOKUP(C58,'Codified Game Plan'!$M$3:$M$477,'Codified Game Plan'!$C$3:$C$477))</f>
        <v> </v>
      </c>
      <c r="E58" s="522" t="str">
        <f t="array" ref="E58">IF(ISBLANK(C58),"",XLOOKUP(C58,'Codified Game Plan'!$M$3:$M$477,'Codified Game Plan'!$D$3:$D$477,0))</f>
        <v/>
      </c>
      <c r="F58" s="522" t="str">
        <f t="array" ref="F58">IF(ISBLANK(C58),"",XLOOKUP(C58,'Codified Game Plan'!$M$3:$M$477,'Codified Game Plan'!$E$3:$E$477,0))</f>
        <v/>
      </c>
      <c r="G58" s="523" t="str">
        <f t="array" ref="G58">IF(ISBLANK(C58)," ",XLOOKUP(C58,'Codified Game Plan'!$M$3:$M$477,'Codified Game Plan'!$F$3:$F$477))</f>
        <v> </v>
      </c>
      <c r="H58" s="507" t="str">
        <f t="array" ref="H58">IF(ISBLANK(C58)," ",XLOOKUP(C58,'Codified Game Plan'!$M$3:$M$477,'Codified Game Plan'!$G$3:$G$477))</f>
        <v> </v>
      </c>
      <c r="I58" s="523" t="str">
        <f t="array" ref="I58">IF(ISBLANK(C58),"",XLOOKUP(A58,'Crop Chart'!$A$5:$A$201,'Crop Chart'!$B$5:$B$201,0))</f>
        <v/>
      </c>
      <c r="J58" s="506">
        <f t="shared" si="16"/>
        <v>0</v>
      </c>
      <c r="K58" s="511"/>
      <c r="L58" s="523" t="str">
        <f t="array" ref="L58">IF(ISBLANK(C58),"",XLOOKUP(A58,'Crop Chart'!$A$5:$A$201,'Crop Chart'!$C$5:$C$201,0))</f>
        <v/>
      </c>
      <c r="M58" s="506" t="str">
        <f t="array" ref="M58">IF(ISBLANK(C58),"",XLOOKUP(A58,'Crop Chart'!$A$5:$A$201,'Crop Chart'!$E$5:$E$201,0))</f>
        <v/>
      </c>
      <c r="N58" s="510" t="str">
        <f t="shared" si="1"/>
        <v/>
      </c>
      <c r="O58" s="506" t="str">
        <f t="array" ref="O58">IF(ISBLANK(C58),"",XLOOKUP(A58,'Crop Chart'!$A$5:$A$201,'Crop Chart'!$S$5:$S$201,0))</f>
        <v/>
      </c>
      <c r="P58" s="507" t="str">
        <f t="shared" si="2"/>
        <v/>
      </c>
      <c r="Q58" s="524"/>
      <c r="R58" s="523" t="str">
        <f t="array" ref="R58">IF(I58="TR",XLOOKUP(A58,'Crop Chart'!$A$5:$A$201,'Crop Chart'!$I$5:$I$201,FALSE),"")</f>
        <v/>
      </c>
      <c r="S58" s="512" t="str">
        <f t="array" ref="S58">IF(I58="TR",G58*'Crop Chart'!$H$2*12*L58/M58/T58*XLOOKUP(A58,'Crop Chart'!$A$5:$A$178,'Crop Chart'!$T$5:$T$178),"")</f>
        <v/>
      </c>
      <c r="T58" s="523" t="str">
        <f t="array" ref="T58">IF(ISBLANK(C58),"",XLOOKUP(A58,'Crop Chart'!$A$5:$A$201,'Crop Chart'!$P$5:$P$201,FALSE))</f>
        <v/>
      </c>
      <c r="U58" s="525" t="str">
        <f t="array" ref="U58">IF(ISBLANK(C58),"",XLOOKUP(A58,'Crop Chart'!$A$5:$A$201,'Crop Chart'!$Q$5:$Q$201,0))</f>
        <v/>
      </c>
      <c r="V58" s="507" t="str">
        <f t="array" ref="V58">IF(I58="DS",XLOOKUP(A58,'Crop Chart'!$A$6:$A$201,'Crop Chart'!$AH$6:$AH$201,0),"")</f>
        <v/>
      </c>
      <c r="W58" s="507" t="str">
        <f t="array" ref="W58">IF(I58="DS",XLOOKUP(A58,'Crop Chart'!$A$6:$A$201,'Crop Chart'!$AI$6:$AI$201,0),"")</f>
        <v/>
      </c>
      <c r="X58" s="526" t="str">
        <f t="array" ref="X58">IFS(ISTEXT(P58),"",XLOOKUP(A58,'Crop Chart'!$A$5:$A$201,'Crop Chart'!$R$5:$R$201,0)=0,"",XLOOKUP(A58,'Crop Chart'!$A$5:$A$201,'Crop Chart'!$R$5:$R$201,0)&gt;0,XLOOKUP(A58,'Crop Chart'!$A$5:$A$201,'Crop Chart'!$R$5:$R$201,0)+P58)</f>
        <v/>
      </c>
      <c r="Y58" s="523" t="str">
        <f t="array" ref="Y58">IF(ISTEXT(X58),"",XLOOKUP(A58,'Crop Chart'!$A$5:$A$201,'Crop Chart'!$S$5:$S$201,0))</f>
        <v/>
      </c>
      <c r="Z58" s="513" t="str">
        <f t="shared" si="3"/>
        <v/>
      </c>
      <c r="AA58" s="523" t="str">
        <f t="array" ref="AA58">IF(ISBLANK(C58),"",XLOOKUP(A58,'Crop Chart'!$A$5:$A$201,'Crop Chart'!$F$5:$F$201,0))</f>
        <v/>
      </c>
      <c r="AB58" s="523" t="str">
        <f t="array" ref="AB58">IF(ISBLANK(C58),"",XLOOKUP(A58,'Crop Chart'!$A$5:$A$201,'Crop Chart'!$G$5:$G$201,FALSE))</f>
        <v/>
      </c>
      <c r="AC58" s="526" t="str">
        <f t="shared" si="11"/>
        <v/>
      </c>
      <c r="AD58" s="526" t="str">
        <f t="shared" si="4"/>
        <v/>
      </c>
      <c r="AE58" s="527" t="str">
        <f t="array" ref="AE58">IF(ISBLANK(C58),"",XLOOKUP(C58,'Codified Game Plan'!$M$3:$M$477,'Codified Game Plan'!$J$3:$J$477,0))</f>
        <v/>
      </c>
      <c r="AF58" s="528" t="str">
        <f t="array" ref="AF58">IF(ISBLANK(C58),"",XLOOKUP(A58,'Crop Chart'!$A$5:$A$201,'Crop Chart'!$L$5:$L$201,FALSE))</f>
        <v/>
      </c>
      <c r="AG58" s="529"/>
      <c r="AH58" s="530"/>
      <c r="AI58" s="530" t="str">
        <f t="array" ref="AI58">IF(ISBLANK(C58),"",XLOOKUP(A58,'Crop Chart'!$A$5:$A$201,'Crop Chart'!$AN$5:$AN$201,FALSE))</f>
        <v/>
      </c>
      <c r="AJ58" s="531" t="str">
        <f t="array" ref="AJ58">IF((AI58=""),"",J58+XLOOKUP(A58,'Crop Chart'!$A$5:$A$201,'Crop Chart'!$AO$5:$AO$201,FALSE))</f>
        <v/>
      </c>
      <c r="AK58" s="530" t="str">
        <f t="array" ref="AK58">IF(ISBLANK(C58),"",XLOOKUP(A58,'Crop Chart'!$A$5:$A$201,'Crop Chart'!$AP$5:$AP$201,FALSE))</f>
        <v/>
      </c>
      <c r="AL58" s="531" t="str">
        <f t="array" ref="AL58">IF((AK58=""),"",J58+XLOOKUP(A58,'Crop Chart'!$A$5:$A$201,'Crop Chart'!$AQ$5:$AQ$201,FALSE))</f>
        <v/>
      </c>
      <c r="AM58" s="530" t="str">
        <f t="array" ref="AM58">IF(ISBLANK(C58),"",XLOOKUP(A58,'Crop Chart'!$A$5:$A$201,'Crop Chart'!$AR$5:$AR$201,FALSE))</f>
        <v/>
      </c>
      <c r="AN58" s="531" t="str">
        <f t="array" ref="AN58">IF((AM58=""),"",J58+XLOOKUP(A58,'Crop Chart'!$A$5:$A$201,'Crop Chart'!$AS$5:$AS$201,FALSE))</f>
        <v/>
      </c>
      <c r="AO58" s="530" t="str">
        <f t="array" ref="AO58">IF(ISBLANK(C58),"",XLOOKUP(A58,'Crop Chart'!$A$5:$A$201,'Crop Chart'!$AT$5:$AT$201,FALSE))</f>
        <v/>
      </c>
      <c r="AP58" s="531" t="str">
        <f t="array" ref="AP58">IF((AO58=""),"",J58+XLOOKUP(A58,'Crop Chart'!$A$5:$A$201,'Crop Chart'!$AU$5:$AU$201,FALSE))</f>
        <v/>
      </c>
      <c r="AQ58" s="530" t="str">
        <f t="array" ref="AQ58">IF(ISBLANK(C58),"",XLOOKUP(A58,'Crop Chart'!$A$5:$A$201,'Crop Chart'!$AV$5:$AV$201,FALSE))</f>
        <v/>
      </c>
      <c r="AR58" s="531" t="str">
        <f t="array" ref="AR58">IF((AQ58=""),"",J58+XLOOKUP(A58,'Crop Chart'!$A$5:$A$201,'Crop Chart'!$AW$5:$AW$201,FALSE))</f>
        <v/>
      </c>
      <c r="AS58" s="530" t="str">
        <f t="array" ref="AS58">IF(ISBLANK(C58),"",XLOOKUP(A58,'Crop Chart'!$A$5:$A$201,'Crop Chart'!$AX$5:$AX$201,FALSE))</f>
        <v/>
      </c>
      <c r="AT58" s="531" t="str">
        <f t="array" ref="AT58">IF((AS58=""),"",J58+XLOOKUP(A58,'Crop Chart'!$A$5:$A$201,'Crop Chart'!$AY$5:$AY$201,FALSE))</f>
        <v/>
      </c>
      <c r="AU58" s="530" t="str">
        <f t="array" ref="AU58">IF(ISBLANK(C58),"",XLOOKUP(A58,'Crop Chart'!$A$5:$A$201,'Crop Chart'!$AZ$5:$AZ$201,FALSE))</f>
        <v/>
      </c>
      <c r="AV58" s="531" t="str">
        <f t="array" ref="AV58">IF((AU58=""),"",J58+XLOOKUP(A58,'Crop Chart'!$A$5:$A$201,'Crop Chart'!$BA$5:$BA$201,FALSE))</f>
        <v/>
      </c>
      <c r="AW58" s="530" t="str">
        <f t="array" ref="AW58">IF(ISBLANK(C58),"",XLOOKUP(A58,'Crop Chart'!$A$5:$A$201,'Crop Chart'!$BB$5:$BB$201,FALSE))</f>
        <v/>
      </c>
      <c r="AX58" s="532" t="str">
        <f t="array" ref="AX58">IF((AW58=""),"",J58+XLOOKUP(A58,'Crop Chart'!$A$5:$A$201,'Crop Chart'!$BC$5:$BC$201,FALSE))</f>
        <v/>
      </c>
    </row>
    <row r="59" ht="15.75" hidden="1" customHeight="1">
      <c r="A59" s="520" t="str">
        <f t="array" ref="A59">IF(ISBLANK(C59)," ",XLOOKUP(C59,'Codified Game Plan'!$M$3:$M$477,'Codified Game Plan'!$A$3:$A$477))</f>
        <v> </v>
      </c>
      <c r="B59" s="503" t="str">
        <f t="array" ref="B59">IF(ISBLANK(C59),"",XLOOKUP(C59,'Codified Game Plan'!$M$3:$M$477,'Codified Game Plan'!$B$3:$B$477))</f>
        <v/>
      </c>
      <c r="C59" s="521"/>
      <c r="D59" s="521" t="str">
        <f t="array" ref="D59">IF(ISBLANK(C59)," ",XLOOKUP(C59,'Codified Game Plan'!$M$3:$M$477,'Codified Game Plan'!$C$3:$C$477))</f>
        <v> </v>
      </c>
      <c r="E59" s="522" t="str">
        <f t="array" ref="E59">IF(ISBLANK(C59),"",XLOOKUP(C59,'Codified Game Plan'!$M$3:$M$477,'Codified Game Plan'!$D$3:$D$477,0))</f>
        <v/>
      </c>
      <c r="F59" s="522" t="str">
        <f t="array" ref="F59">IF(ISBLANK(C59),"",XLOOKUP(C59,'Codified Game Plan'!$M$3:$M$477,'Codified Game Plan'!$E$3:$E$477,0))</f>
        <v/>
      </c>
      <c r="G59" s="523" t="str">
        <f t="array" ref="G59">IF(ISBLANK(C59)," ",XLOOKUP(C59,'Codified Game Plan'!$M$3:$M$477,'Codified Game Plan'!$F$3:$F$477))</f>
        <v> </v>
      </c>
      <c r="H59" s="507" t="str">
        <f t="array" ref="H59">IF(ISBLANK(C59)," ",XLOOKUP(C59,'Codified Game Plan'!$M$3:$M$477,'Codified Game Plan'!$G$3:$G$477))</f>
        <v> </v>
      </c>
      <c r="I59" s="523" t="str">
        <f t="array" ref="I59">IF(ISBLANK(C59),"",XLOOKUP(A59,'Crop Chart'!$A$5:$A$201,'Crop Chart'!$B$5:$B$201,0))</f>
        <v/>
      </c>
      <c r="J59" s="506">
        <f t="shared" si="16"/>
        <v>0</v>
      </c>
      <c r="K59" s="511"/>
      <c r="L59" s="523" t="str">
        <f t="array" ref="L59">IF(ISBLANK(C59),"",XLOOKUP(A59,'Crop Chart'!$A$5:$A$201,'Crop Chart'!$C$5:$C$201,0))</f>
        <v/>
      </c>
      <c r="M59" s="506" t="str">
        <f t="array" ref="M59">IF(ISBLANK(C59),"",XLOOKUP(A59,'Crop Chart'!$A$5:$A$201,'Crop Chart'!$E$5:$E$201,0))</f>
        <v/>
      </c>
      <c r="N59" s="510" t="str">
        <f t="shared" si="1"/>
        <v/>
      </c>
      <c r="O59" s="506" t="str">
        <f t="array" ref="O59">IF(ISBLANK(C59),"",XLOOKUP(A59,'Crop Chart'!$A$5:$A$201,'Crop Chart'!$S$5:$S$201,0))</f>
        <v/>
      </c>
      <c r="P59" s="507" t="str">
        <f t="shared" si="2"/>
        <v/>
      </c>
      <c r="Q59" s="524"/>
      <c r="R59" s="523" t="str">
        <f t="array" ref="R59">IF(I59="TR",XLOOKUP(A59,'Crop Chart'!$A$5:$A$201,'Crop Chart'!$I$5:$I$201,FALSE),"")</f>
        <v/>
      </c>
      <c r="S59" s="512" t="str">
        <f t="array" ref="S59">IF(I59="TR",G59*'Crop Chart'!$H$2*12*L59/M59/T59*XLOOKUP(A59,'Crop Chart'!$A$5:$A$178,'Crop Chart'!$T$5:$T$178),"")</f>
        <v/>
      </c>
      <c r="T59" s="523" t="str">
        <f t="array" ref="T59">IF(ISBLANK(C59),"",XLOOKUP(A59,'Crop Chart'!$A$5:$A$201,'Crop Chart'!$P$5:$P$201,FALSE))</f>
        <v/>
      </c>
      <c r="U59" s="525" t="str">
        <f t="array" ref="U59">IF(ISBLANK(C59),"",XLOOKUP(A59,'Crop Chart'!$A$5:$A$201,'Crop Chart'!$Q$5:$Q$201,0))</f>
        <v/>
      </c>
      <c r="V59" s="507" t="str">
        <f t="array" ref="V59">IF(I59="DS",XLOOKUP(A59,'Crop Chart'!$A$6:$A$201,'Crop Chart'!$AH$6:$AH$201,0),"")</f>
        <v/>
      </c>
      <c r="W59" s="507" t="str">
        <f t="array" ref="W59">IF(I59="DS",XLOOKUP(A59,'Crop Chart'!$A$6:$A$201,'Crop Chart'!$AI$6:$AI$201,0),"")</f>
        <v/>
      </c>
      <c r="X59" s="526" t="str">
        <f t="array" ref="X59">IFS(ISTEXT(P59),"",XLOOKUP(A59,'Crop Chart'!$A$5:$A$201,'Crop Chart'!$R$5:$R$201,0)=0,"",XLOOKUP(A59,'Crop Chart'!$A$5:$A$201,'Crop Chart'!$R$5:$R$201,0)&gt;0,XLOOKUP(A59,'Crop Chart'!$A$5:$A$201,'Crop Chart'!$R$5:$R$201,0)+P59)</f>
        <v/>
      </c>
      <c r="Y59" s="523" t="str">
        <f t="array" ref="Y59">IF(ISTEXT(X59),"",XLOOKUP(A59,'Crop Chart'!$A$5:$A$201,'Crop Chart'!$S$5:$S$201,0))</f>
        <v/>
      </c>
      <c r="Z59" s="513" t="str">
        <f t="shared" si="3"/>
        <v/>
      </c>
      <c r="AA59" s="523" t="str">
        <f t="array" ref="AA59">IF(ISBLANK(C59),"",XLOOKUP(A59,'Crop Chart'!$A$5:$A$201,'Crop Chart'!$F$5:$F$201,0))</f>
        <v/>
      </c>
      <c r="AB59" s="523" t="str">
        <f t="array" ref="AB59">IF(ISBLANK(C59),"",XLOOKUP(A59,'Crop Chart'!$A$5:$A$201,'Crop Chart'!$G$5:$G$201,FALSE))</f>
        <v/>
      </c>
      <c r="AC59" s="526" t="str">
        <f t="shared" si="11"/>
        <v/>
      </c>
      <c r="AD59" s="526" t="str">
        <f t="shared" si="4"/>
        <v/>
      </c>
      <c r="AE59" s="527" t="str">
        <f t="array" ref="AE59">IF(ISBLANK(C59),"",XLOOKUP(C59,'Codified Game Plan'!$M$3:$M$477,'Codified Game Plan'!$J$3:$J$477,0))</f>
        <v/>
      </c>
      <c r="AF59" s="528" t="str">
        <f t="array" ref="AF59">IF(ISBLANK(C59),"",XLOOKUP(A59,'Crop Chart'!$A$5:$A$201,'Crop Chart'!$L$5:$L$201,FALSE))</f>
        <v/>
      </c>
      <c r="AG59" s="529"/>
      <c r="AH59" s="530"/>
      <c r="AI59" s="530" t="str">
        <f t="array" ref="AI59">IF(ISBLANK(C59),"",XLOOKUP(A59,'Crop Chart'!$A$5:$A$201,'Crop Chart'!$AN$5:$AN$201,FALSE))</f>
        <v/>
      </c>
      <c r="AJ59" s="531" t="str">
        <f t="array" ref="AJ59">IF((AI59=""),"",J59+XLOOKUP(A59,'Crop Chart'!$A$5:$A$201,'Crop Chart'!$AO$5:$AO$201,FALSE))</f>
        <v/>
      </c>
      <c r="AK59" s="530" t="str">
        <f t="array" ref="AK59">IF(ISBLANK(C59),"",XLOOKUP(A59,'Crop Chart'!$A$5:$A$201,'Crop Chart'!$AP$5:$AP$201,FALSE))</f>
        <v/>
      </c>
      <c r="AL59" s="531" t="str">
        <f t="array" ref="AL59">IF((AK59=""),"",J59+XLOOKUP(A59,'Crop Chart'!$A$5:$A$201,'Crop Chart'!$AQ$5:$AQ$201,FALSE))</f>
        <v/>
      </c>
      <c r="AM59" s="530" t="str">
        <f t="array" ref="AM59">IF(ISBLANK(C59),"",XLOOKUP(A59,'Crop Chart'!$A$5:$A$201,'Crop Chart'!$AR$5:$AR$201,FALSE))</f>
        <v/>
      </c>
      <c r="AN59" s="531" t="str">
        <f t="array" ref="AN59">IF((AM59=""),"",J59+XLOOKUP(A59,'Crop Chart'!$A$5:$A$201,'Crop Chart'!$AS$5:$AS$201,FALSE))</f>
        <v/>
      </c>
      <c r="AO59" s="530" t="str">
        <f t="array" ref="AO59">IF(ISBLANK(C59),"",XLOOKUP(A59,'Crop Chart'!$A$5:$A$201,'Crop Chart'!$AT$5:$AT$201,FALSE))</f>
        <v/>
      </c>
      <c r="AP59" s="531" t="str">
        <f t="array" ref="AP59">IF((AO59=""),"",J59+XLOOKUP(A59,'Crop Chart'!$A$5:$A$201,'Crop Chart'!$AU$5:$AU$201,FALSE))</f>
        <v/>
      </c>
      <c r="AQ59" s="530" t="str">
        <f t="array" ref="AQ59">IF(ISBLANK(C59),"",XLOOKUP(A59,'Crop Chart'!$A$5:$A$201,'Crop Chart'!$AV$5:$AV$201,FALSE))</f>
        <v/>
      </c>
      <c r="AR59" s="531" t="str">
        <f t="array" ref="AR59">IF((AQ59=""),"",J59+XLOOKUP(A59,'Crop Chart'!$A$5:$A$201,'Crop Chart'!$AW$5:$AW$201,FALSE))</f>
        <v/>
      </c>
      <c r="AS59" s="530" t="str">
        <f t="array" ref="AS59">IF(ISBLANK(C59),"",XLOOKUP(A59,'Crop Chart'!$A$5:$A$201,'Crop Chart'!$AX$5:$AX$201,FALSE))</f>
        <v/>
      </c>
      <c r="AT59" s="531" t="str">
        <f t="array" ref="AT59">IF((AS59=""),"",J59+XLOOKUP(A59,'Crop Chart'!$A$5:$A$201,'Crop Chart'!$AY$5:$AY$201,FALSE))</f>
        <v/>
      </c>
      <c r="AU59" s="530" t="str">
        <f t="array" ref="AU59">IF(ISBLANK(C59),"",XLOOKUP(A59,'Crop Chart'!$A$5:$A$201,'Crop Chart'!$AZ$5:$AZ$201,FALSE))</f>
        <v/>
      </c>
      <c r="AV59" s="531" t="str">
        <f t="array" ref="AV59">IF((AU59=""),"",J59+XLOOKUP(A59,'Crop Chart'!$A$5:$A$201,'Crop Chart'!$BA$5:$BA$201,FALSE))</f>
        <v/>
      </c>
      <c r="AW59" s="530" t="str">
        <f t="array" ref="AW59">IF(ISBLANK(C59),"",XLOOKUP(A59,'Crop Chart'!$A$5:$A$201,'Crop Chart'!$BB$5:$BB$201,FALSE))</f>
        <v/>
      </c>
      <c r="AX59" s="532" t="str">
        <f t="array" ref="AX59">IF((AW59=""),"",J59+XLOOKUP(A59,'Crop Chart'!$A$5:$A$201,'Crop Chart'!$BC$5:$BC$201,FALSE))</f>
        <v/>
      </c>
    </row>
    <row r="60" ht="15.75" hidden="1" customHeight="1">
      <c r="A60" s="520" t="str">
        <f t="array" ref="A60">IF(ISBLANK(C60)," ",XLOOKUP(C60,'Codified Game Plan'!$M$3:$M$477,'Codified Game Plan'!$A$3:$A$477))</f>
        <v> </v>
      </c>
      <c r="B60" s="503" t="str">
        <f t="array" ref="B60">IF(ISBLANK(C60),"",XLOOKUP(C60,'Codified Game Plan'!$M$3:$M$477,'Codified Game Plan'!$B$3:$B$477))</f>
        <v/>
      </c>
      <c r="C60" s="521"/>
      <c r="D60" s="521" t="str">
        <f t="array" ref="D60">IF(ISBLANK(C60)," ",XLOOKUP(C60,'Codified Game Plan'!$M$3:$M$477,'Codified Game Plan'!$C$3:$C$477))</f>
        <v> </v>
      </c>
      <c r="E60" s="522" t="str">
        <f t="array" ref="E60">IF(ISBLANK(C60),"",XLOOKUP(C60,'Codified Game Plan'!$M$3:$M$477,'Codified Game Plan'!$D$3:$D$477,0))</f>
        <v/>
      </c>
      <c r="F60" s="522" t="str">
        <f t="array" ref="F60">IF(ISBLANK(C60),"",XLOOKUP(C60,'Codified Game Plan'!$M$3:$M$477,'Codified Game Plan'!$E$3:$E$477,0))</f>
        <v/>
      </c>
      <c r="G60" s="523" t="str">
        <f t="array" ref="G60">IF(ISBLANK(C60)," ",XLOOKUP(C60,'Codified Game Plan'!$M$3:$M$477,'Codified Game Plan'!$F$3:$F$477))</f>
        <v> </v>
      </c>
      <c r="H60" s="507" t="str">
        <f t="array" ref="H60">IF(ISBLANK(C60)," ",XLOOKUP(C60,'Codified Game Plan'!$M$3:$M$477,'Codified Game Plan'!$G$3:$G$477))</f>
        <v> </v>
      </c>
      <c r="I60" s="523" t="str">
        <f t="array" ref="I60">IF(ISBLANK(C60),"",XLOOKUP(A60,'Crop Chart'!$A$5:$A$201,'Crop Chart'!$B$5:$B$201,0))</f>
        <v/>
      </c>
      <c r="J60" s="506">
        <f t="shared" si="16"/>
        <v>0</v>
      </c>
      <c r="K60" s="511"/>
      <c r="L60" s="523" t="str">
        <f t="array" ref="L60">IF(ISBLANK(C60),"",XLOOKUP(A60,'Crop Chart'!$A$5:$A$201,'Crop Chart'!$C$5:$C$201,0))</f>
        <v/>
      </c>
      <c r="M60" s="506" t="str">
        <f t="array" ref="M60">IF(ISBLANK(C60),"",XLOOKUP(A60,'Crop Chart'!$A$5:$A$201,'Crop Chart'!$E$5:$E$201,0))</f>
        <v/>
      </c>
      <c r="N60" s="510" t="str">
        <f t="shared" si="1"/>
        <v/>
      </c>
      <c r="O60" s="506" t="str">
        <f t="array" ref="O60">IF(ISBLANK(C60),"",XLOOKUP(A60,'Crop Chart'!$A$5:$A$201,'Crop Chart'!$S$5:$S$201,0))</f>
        <v/>
      </c>
      <c r="P60" s="507" t="str">
        <f t="shared" si="2"/>
        <v/>
      </c>
      <c r="Q60" s="524"/>
      <c r="R60" s="523" t="str">
        <f t="array" ref="R60">IF(I60="TR",XLOOKUP(A60,'Crop Chart'!$A$5:$A$201,'Crop Chart'!$I$5:$I$201,FALSE),"")</f>
        <v/>
      </c>
      <c r="S60" s="512" t="str">
        <f t="array" ref="S60">IF(I60="TR",G60*'Crop Chart'!$H$2*12*L60/M60/T60*XLOOKUP(A60,'Crop Chart'!$A$5:$A$178,'Crop Chart'!$T$5:$T$178),"")</f>
        <v/>
      </c>
      <c r="T60" s="523" t="str">
        <f t="array" ref="T60">IF(ISBLANK(C60),"",XLOOKUP(A60,'Crop Chart'!$A$5:$A$201,'Crop Chart'!$P$5:$P$201,FALSE))</f>
        <v/>
      </c>
      <c r="U60" s="525" t="str">
        <f t="array" ref="U60">IF(ISBLANK(C60),"",XLOOKUP(A60,'Crop Chart'!$A$5:$A$201,'Crop Chart'!$Q$5:$Q$201,0))</f>
        <v/>
      </c>
      <c r="V60" s="507" t="str">
        <f t="array" ref="V60">IF(I60="DS",XLOOKUP(A60,'Crop Chart'!$A$6:$A$201,'Crop Chart'!$AH$6:$AH$201,0),"")</f>
        <v/>
      </c>
      <c r="W60" s="507" t="str">
        <f t="array" ref="W60">IF(I60="DS",XLOOKUP(A60,'Crop Chart'!$A$6:$A$201,'Crop Chart'!$AI$6:$AI$201,0),"")</f>
        <v/>
      </c>
      <c r="X60" s="526" t="str">
        <f t="array" ref="X60">IFS(ISTEXT(P60),"",XLOOKUP(A60,'Crop Chart'!$A$5:$A$201,'Crop Chart'!$R$5:$R$201,0)=0,"",XLOOKUP(A60,'Crop Chart'!$A$5:$A$201,'Crop Chart'!$R$5:$R$201,0)&gt;0,XLOOKUP(A60,'Crop Chart'!$A$5:$A$201,'Crop Chart'!$R$5:$R$201,0)+P60)</f>
        <v/>
      </c>
      <c r="Y60" s="523" t="str">
        <f t="array" ref="Y60">IF(ISTEXT(X60),"",XLOOKUP(A60,'Crop Chart'!$A$5:$A$201,'Crop Chart'!$S$5:$S$201,0))</f>
        <v/>
      </c>
      <c r="Z60" s="513" t="str">
        <f t="shared" si="3"/>
        <v/>
      </c>
      <c r="AA60" s="523" t="str">
        <f t="array" ref="AA60">IF(ISBLANK(C60),"",XLOOKUP(A60,'Crop Chart'!$A$5:$A$201,'Crop Chart'!$F$5:$F$201,0))</f>
        <v/>
      </c>
      <c r="AB60" s="523" t="str">
        <f t="array" ref="AB60">IF(ISBLANK(C60),"",XLOOKUP(A60,'Crop Chart'!$A$5:$A$201,'Crop Chart'!$G$5:$G$201,FALSE))</f>
        <v/>
      </c>
      <c r="AC60" s="526" t="str">
        <f t="shared" si="11"/>
        <v/>
      </c>
      <c r="AD60" s="526" t="str">
        <f t="shared" si="4"/>
        <v/>
      </c>
      <c r="AE60" s="527" t="str">
        <f t="array" ref="AE60">IF(ISBLANK(C60),"",XLOOKUP(C60,'Codified Game Plan'!$M$3:$M$477,'Codified Game Plan'!$J$3:$J$477,0))</f>
        <v/>
      </c>
      <c r="AF60" s="528" t="str">
        <f t="array" ref="AF60">IF(ISBLANK(C60),"",XLOOKUP(A60,'Crop Chart'!$A$5:$A$201,'Crop Chart'!$L$5:$L$201,FALSE))</f>
        <v/>
      </c>
      <c r="AG60" s="529"/>
      <c r="AH60" s="530"/>
      <c r="AI60" s="530" t="str">
        <f t="array" ref="AI60">IF(ISBLANK(C60),"",XLOOKUP(A60,'Crop Chart'!$A$5:$A$201,'Crop Chart'!$AN$5:$AN$201,FALSE))</f>
        <v/>
      </c>
      <c r="AJ60" s="531" t="str">
        <f t="array" ref="AJ60">IF((AI60=""),"",J60+XLOOKUP(A60,'Crop Chart'!$A$5:$A$201,'Crop Chart'!$AO$5:$AO$201,FALSE))</f>
        <v/>
      </c>
      <c r="AK60" s="530" t="str">
        <f t="array" ref="AK60">IF(ISBLANK(C60),"",XLOOKUP(A60,'Crop Chart'!$A$5:$A$201,'Crop Chart'!$AP$5:$AP$201,FALSE))</f>
        <v/>
      </c>
      <c r="AL60" s="531" t="str">
        <f t="array" ref="AL60">IF((AK60=""),"",J60+XLOOKUP(A60,'Crop Chart'!$A$5:$A$201,'Crop Chart'!$AQ$5:$AQ$201,FALSE))</f>
        <v/>
      </c>
      <c r="AM60" s="530" t="str">
        <f t="array" ref="AM60">IF(ISBLANK(C60),"",XLOOKUP(A60,'Crop Chart'!$A$5:$A$201,'Crop Chart'!$AR$5:$AR$201,FALSE))</f>
        <v/>
      </c>
      <c r="AN60" s="531" t="str">
        <f t="array" ref="AN60">IF((AM60=""),"",J60+XLOOKUP(A60,'Crop Chart'!$A$5:$A$201,'Crop Chart'!$AS$5:$AS$201,FALSE))</f>
        <v/>
      </c>
      <c r="AO60" s="530" t="str">
        <f t="array" ref="AO60">IF(ISBLANK(C60),"",XLOOKUP(A60,'Crop Chart'!$A$5:$A$201,'Crop Chart'!$AT$5:$AT$201,FALSE))</f>
        <v/>
      </c>
      <c r="AP60" s="531" t="str">
        <f t="array" ref="AP60">IF((AO60=""),"",J60+XLOOKUP(A60,'Crop Chart'!$A$5:$A$201,'Crop Chart'!$AU$5:$AU$201,FALSE))</f>
        <v/>
      </c>
      <c r="AQ60" s="530" t="str">
        <f t="array" ref="AQ60">IF(ISBLANK(C60),"",XLOOKUP(A60,'Crop Chart'!$A$5:$A$201,'Crop Chart'!$AV$5:$AV$201,FALSE))</f>
        <v/>
      </c>
      <c r="AR60" s="531" t="str">
        <f t="array" ref="AR60">IF((AQ60=""),"",J60+XLOOKUP(A60,'Crop Chart'!$A$5:$A$201,'Crop Chart'!$AW$5:$AW$201,FALSE))</f>
        <v/>
      </c>
      <c r="AS60" s="530" t="str">
        <f t="array" ref="AS60">IF(ISBLANK(C60),"",XLOOKUP(A60,'Crop Chart'!$A$5:$A$201,'Crop Chart'!$AX$5:$AX$201,FALSE))</f>
        <v/>
      </c>
      <c r="AT60" s="531" t="str">
        <f t="array" ref="AT60">IF((AS60=""),"",J60+XLOOKUP(A60,'Crop Chart'!$A$5:$A$201,'Crop Chart'!$AY$5:$AY$201,FALSE))</f>
        <v/>
      </c>
      <c r="AU60" s="530" t="str">
        <f t="array" ref="AU60">IF(ISBLANK(C60),"",XLOOKUP(A60,'Crop Chart'!$A$5:$A$201,'Crop Chart'!$AZ$5:$AZ$201,FALSE))</f>
        <v/>
      </c>
      <c r="AV60" s="531" t="str">
        <f t="array" ref="AV60">IF((AU60=""),"",J60+XLOOKUP(A60,'Crop Chart'!$A$5:$A$201,'Crop Chart'!$BA$5:$BA$201,FALSE))</f>
        <v/>
      </c>
      <c r="AW60" s="530" t="str">
        <f t="array" ref="AW60">IF(ISBLANK(C60),"",XLOOKUP(A60,'Crop Chart'!$A$5:$A$201,'Crop Chart'!$BB$5:$BB$201,FALSE))</f>
        <v/>
      </c>
      <c r="AX60" s="532" t="str">
        <f t="array" ref="AX60">IF((AW60=""),"",J60+XLOOKUP(A60,'Crop Chart'!$A$5:$A$201,'Crop Chart'!$BC$5:$BC$201,FALSE))</f>
        <v/>
      </c>
    </row>
    <row r="61" ht="15.75" hidden="1" customHeight="1">
      <c r="A61" s="520" t="str">
        <f t="array" ref="A61">IF(ISBLANK(C61)," ",XLOOKUP(C61,'Codified Game Plan'!$M$3:$M$477,'Codified Game Plan'!$A$3:$A$477))</f>
        <v> </v>
      </c>
      <c r="B61" s="503" t="str">
        <f t="array" ref="B61">IF(ISBLANK(C61),"",XLOOKUP(C61,'Codified Game Plan'!$M$3:$M$477,'Codified Game Plan'!$B$3:$B$477))</f>
        <v/>
      </c>
      <c r="C61" s="521"/>
      <c r="D61" s="521" t="str">
        <f t="array" ref="D61">IF(ISBLANK(C61)," ",XLOOKUP(C61,'Codified Game Plan'!$M$3:$M$477,'Codified Game Plan'!$C$3:$C$477))</f>
        <v> </v>
      </c>
      <c r="E61" s="522" t="str">
        <f t="array" ref="E61">IF(ISBLANK(C61),"",XLOOKUP(C61,'Codified Game Plan'!$M$3:$M$477,'Codified Game Plan'!$D$3:$D$477,0))</f>
        <v/>
      </c>
      <c r="F61" s="522" t="str">
        <f t="array" ref="F61">IF(ISBLANK(C61),"",XLOOKUP(C61,'Codified Game Plan'!$M$3:$M$477,'Codified Game Plan'!$E$3:$E$477,0))</f>
        <v/>
      </c>
      <c r="G61" s="523" t="str">
        <f t="array" ref="G61">IF(ISBLANK(C61)," ",XLOOKUP(C61,'Codified Game Plan'!$M$3:$M$477,'Codified Game Plan'!$F$3:$F$477))</f>
        <v> </v>
      </c>
      <c r="H61" s="507" t="str">
        <f t="array" ref="H61">IF(ISBLANK(C61)," ",XLOOKUP(C61,'Codified Game Plan'!$M$3:$M$477,'Codified Game Plan'!$G$3:$G$477))</f>
        <v> </v>
      </c>
      <c r="I61" s="523" t="str">
        <f t="array" ref="I61">IF(ISBLANK(C61),"",XLOOKUP(A61,'Crop Chart'!$A$5:$A$201,'Crop Chart'!$B$5:$B$201,0))</f>
        <v/>
      </c>
      <c r="J61" s="506">
        <f t="shared" si="16"/>
        <v>0</v>
      </c>
      <c r="K61" s="511"/>
      <c r="L61" s="523" t="str">
        <f t="array" ref="L61">IF(ISBLANK(C61),"",XLOOKUP(A61,'Crop Chart'!$A$5:$A$201,'Crop Chart'!$C$5:$C$201,0))</f>
        <v/>
      </c>
      <c r="M61" s="506" t="str">
        <f t="array" ref="M61">IF(ISBLANK(C61),"",XLOOKUP(A61,'Crop Chart'!$A$5:$A$201,'Crop Chart'!$E$5:$E$201,0))</f>
        <v/>
      </c>
      <c r="N61" s="510" t="str">
        <f t="shared" si="1"/>
        <v/>
      </c>
      <c r="O61" s="506" t="str">
        <f t="array" ref="O61">IF(ISBLANK(C61),"",XLOOKUP(A61,'Crop Chart'!$A$5:$A$201,'Crop Chart'!$S$5:$S$201,0))</f>
        <v/>
      </c>
      <c r="P61" s="507" t="str">
        <f t="shared" si="2"/>
        <v/>
      </c>
      <c r="Q61" s="524"/>
      <c r="R61" s="523" t="str">
        <f t="array" ref="R61">IF(I61="TR",XLOOKUP(A61,'Crop Chart'!$A$5:$A$201,'Crop Chart'!$I$5:$I$201,FALSE),"")</f>
        <v/>
      </c>
      <c r="S61" s="512" t="str">
        <f t="array" ref="S61">IF(I61="TR",G61*'Crop Chart'!$H$2*12*L61/M61/T61*XLOOKUP(A61,'Crop Chart'!$A$5:$A$178,'Crop Chart'!$T$5:$T$178),"")</f>
        <v/>
      </c>
      <c r="T61" s="523" t="str">
        <f t="array" ref="T61">IF(ISBLANK(C61),"",XLOOKUP(A61,'Crop Chart'!$A$5:$A$201,'Crop Chart'!$P$5:$P$201,FALSE))</f>
        <v/>
      </c>
      <c r="U61" s="525" t="str">
        <f t="array" ref="U61">IF(ISBLANK(C61),"",XLOOKUP(A61,'Crop Chart'!$A$5:$A$201,'Crop Chart'!$Q$5:$Q$201,0))</f>
        <v/>
      </c>
      <c r="V61" s="507" t="str">
        <f t="array" ref="V61">IF(I61="DS",XLOOKUP(A61,'Crop Chart'!$A$6:$A$201,'Crop Chart'!$AH$6:$AH$201,0),"")</f>
        <v/>
      </c>
      <c r="W61" s="507" t="str">
        <f t="array" ref="W61">IF(I61="DS",XLOOKUP(A61,'Crop Chart'!$A$6:$A$201,'Crop Chart'!$AI$6:$AI$201,0),"")</f>
        <v/>
      </c>
      <c r="X61" s="526" t="str">
        <f t="array" ref="X61">IFS(ISTEXT(P61),"",XLOOKUP(A61,'Crop Chart'!$A$5:$A$201,'Crop Chart'!$R$5:$R$201,0)=0,"",XLOOKUP(A61,'Crop Chart'!$A$5:$A$201,'Crop Chart'!$R$5:$R$201,0)&gt;0,XLOOKUP(A61,'Crop Chart'!$A$5:$A$201,'Crop Chart'!$R$5:$R$201,0)+P61)</f>
        <v/>
      </c>
      <c r="Y61" s="523" t="str">
        <f t="array" ref="Y61">IF(ISTEXT(X61),"",XLOOKUP(A61,'Crop Chart'!$A$5:$A$201,'Crop Chart'!$S$5:$S$201,0))</f>
        <v/>
      </c>
      <c r="Z61" s="513" t="str">
        <f t="shared" si="3"/>
        <v/>
      </c>
      <c r="AA61" s="523" t="str">
        <f t="array" ref="AA61">IF(ISBLANK(C61),"",XLOOKUP(A61,'Crop Chart'!$A$5:$A$201,'Crop Chart'!$F$5:$F$201,0))</f>
        <v/>
      </c>
      <c r="AB61" s="523" t="str">
        <f t="array" ref="AB61">IF(ISBLANK(C61),"",XLOOKUP(A61,'Crop Chart'!$A$5:$A$201,'Crop Chart'!$G$5:$G$201,FALSE))</f>
        <v/>
      </c>
      <c r="AC61" s="526" t="str">
        <f t="shared" si="11"/>
        <v/>
      </c>
      <c r="AD61" s="526" t="str">
        <f t="shared" si="4"/>
        <v/>
      </c>
      <c r="AE61" s="527" t="str">
        <f t="array" ref="AE61">IF(ISBLANK(C61),"",XLOOKUP(C61,'Codified Game Plan'!$M$3:$M$477,'Codified Game Plan'!$J$3:$J$477,0))</f>
        <v/>
      </c>
      <c r="AF61" s="528" t="str">
        <f t="array" ref="AF61">IF(ISBLANK(C61),"",XLOOKUP(A61,'Crop Chart'!$A$5:$A$201,'Crop Chart'!$L$5:$L$201,FALSE))</f>
        <v/>
      </c>
      <c r="AG61" s="529"/>
      <c r="AH61" s="530"/>
      <c r="AI61" s="530" t="str">
        <f t="array" ref="AI61">IF(ISBLANK(C61),"",XLOOKUP(A61,'Crop Chart'!$A$5:$A$201,'Crop Chart'!$AN$5:$AN$201,FALSE))</f>
        <v/>
      </c>
      <c r="AJ61" s="531" t="str">
        <f t="array" ref="AJ61">IF((AI61=""),"",J61+XLOOKUP(A61,'Crop Chart'!$A$5:$A$201,'Crop Chart'!$AO$5:$AO$201,FALSE))</f>
        <v/>
      </c>
      <c r="AK61" s="530" t="str">
        <f t="array" ref="AK61">IF(ISBLANK(C61),"",XLOOKUP(A61,'Crop Chart'!$A$5:$A$201,'Crop Chart'!$AP$5:$AP$201,FALSE))</f>
        <v/>
      </c>
      <c r="AL61" s="531" t="str">
        <f t="array" ref="AL61">IF((AK61=""),"",J61+XLOOKUP(A61,'Crop Chart'!$A$5:$A$201,'Crop Chart'!$AQ$5:$AQ$201,FALSE))</f>
        <v/>
      </c>
      <c r="AM61" s="530" t="str">
        <f t="array" ref="AM61">IF(ISBLANK(C61),"",XLOOKUP(A61,'Crop Chart'!$A$5:$A$201,'Crop Chart'!$AR$5:$AR$201,FALSE))</f>
        <v/>
      </c>
      <c r="AN61" s="531" t="str">
        <f t="array" ref="AN61">IF((AM61=""),"",J61+XLOOKUP(A61,'Crop Chart'!$A$5:$A$201,'Crop Chart'!$AS$5:$AS$201,FALSE))</f>
        <v/>
      </c>
      <c r="AO61" s="530" t="str">
        <f t="array" ref="AO61">IF(ISBLANK(C61),"",XLOOKUP(A61,'Crop Chart'!$A$5:$A$201,'Crop Chart'!$AT$5:$AT$201,FALSE))</f>
        <v/>
      </c>
      <c r="AP61" s="531" t="str">
        <f t="array" ref="AP61">IF((AO61=""),"",J61+XLOOKUP(A61,'Crop Chart'!$A$5:$A$201,'Crop Chart'!$AU$5:$AU$201,FALSE))</f>
        <v/>
      </c>
      <c r="AQ61" s="530" t="str">
        <f t="array" ref="AQ61">IF(ISBLANK(C61),"",XLOOKUP(A61,'Crop Chart'!$A$5:$A$201,'Crop Chart'!$AV$5:$AV$201,FALSE))</f>
        <v/>
      </c>
      <c r="AR61" s="531" t="str">
        <f t="array" ref="AR61">IF((AQ61=""),"",J61+XLOOKUP(A61,'Crop Chart'!$A$5:$A$201,'Crop Chart'!$AW$5:$AW$201,FALSE))</f>
        <v/>
      </c>
      <c r="AS61" s="530" t="str">
        <f t="array" ref="AS61">IF(ISBLANK(C61),"",XLOOKUP(A61,'Crop Chart'!$A$5:$A$201,'Crop Chart'!$AX$5:$AX$201,FALSE))</f>
        <v/>
      </c>
      <c r="AT61" s="531" t="str">
        <f t="array" ref="AT61">IF((AS61=""),"",J61+XLOOKUP(A61,'Crop Chart'!$A$5:$A$201,'Crop Chart'!$AY$5:$AY$201,FALSE))</f>
        <v/>
      </c>
      <c r="AU61" s="530" t="str">
        <f t="array" ref="AU61">IF(ISBLANK(C61),"",XLOOKUP(A61,'Crop Chart'!$A$5:$A$201,'Crop Chart'!$AZ$5:$AZ$201,FALSE))</f>
        <v/>
      </c>
      <c r="AV61" s="531" t="str">
        <f t="array" ref="AV61">IF((AU61=""),"",J61+XLOOKUP(A61,'Crop Chart'!$A$5:$A$201,'Crop Chart'!$BA$5:$BA$201,FALSE))</f>
        <v/>
      </c>
      <c r="AW61" s="530" t="str">
        <f t="array" ref="AW61">IF(ISBLANK(C61),"",XLOOKUP(A61,'Crop Chart'!$A$5:$A$201,'Crop Chart'!$BB$5:$BB$201,FALSE))</f>
        <v/>
      </c>
      <c r="AX61" s="532" t="str">
        <f t="array" ref="AX61">IF((AW61=""),"",J61+XLOOKUP(A61,'Crop Chart'!$A$5:$A$201,'Crop Chart'!$BC$5:$BC$201,FALSE))</f>
        <v/>
      </c>
    </row>
    <row r="62" ht="15.75" hidden="1" customHeight="1">
      <c r="A62" s="533" t="str">
        <f t="array" ref="A62">IF(ISBLANK(C62)," ",XLOOKUP(C62,'Codified Game Plan'!$M$3:$M$477,'Codified Game Plan'!$A$3:$A$477))</f>
        <v> </v>
      </c>
      <c r="B62" s="503" t="str">
        <f t="array" ref="B62">IF(ISBLANK(C62),"",XLOOKUP(C62,'Codified Game Plan'!$M$3:$M$477,'Codified Game Plan'!$B$3:$B$477))</f>
        <v/>
      </c>
      <c r="C62" s="521"/>
      <c r="D62" s="521" t="str">
        <f t="array" ref="D62">IF(ISBLANK(C62)," ",XLOOKUP(C62,'Codified Game Plan'!$M$3:$M$477,'Codified Game Plan'!$C$3:$C$477))</f>
        <v> </v>
      </c>
      <c r="E62" s="522" t="str">
        <f t="array" ref="E62">IF(ISBLANK(C62),"",XLOOKUP(C62,'Codified Game Plan'!$M$3:$M$477,'Codified Game Plan'!$D$3:$D$477,0))</f>
        <v/>
      </c>
      <c r="F62" s="522" t="str">
        <f t="array" ref="F62">IF(ISBLANK(C62),"",XLOOKUP(C62,'Codified Game Plan'!$M$3:$M$477,'Codified Game Plan'!$E$3:$E$477,0))</f>
        <v/>
      </c>
      <c r="G62" s="523" t="str">
        <f t="array" ref="G62">IF(ISBLANK(C62)," ",XLOOKUP(C62,'Codified Game Plan'!$M$3:$M$477,'Codified Game Plan'!$F$3:$F$477))</f>
        <v> </v>
      </c>
      <c r="H62" s="507" t="str">
        <f t="array" ref="H62">IF(ISBLANK(C62)," ",XLOOKUP(C62,'Codified Game Plan'!$M$3:$M$477,'Codified Game Plan'!$G$3:$G$477))</f>
        <v> </v>
      </c>
      <c r="I62" s="523" t="str">
        <f t="array" ref="I62">IF(ISBLANK(C62),"",XLOOKUP(A62,'Crop Chart'!$A$5:$A$201,'Crop Chart'!$B$5:$B$201,0))</f>
        <v/>
      </c>
      <c r="J62" s="507">
        <f t="shared" si="16"/>
        <v>0</v>
      </c>
      <c r="K62" s="534" t="s">
        <v>644</v>
      </c>
      <c r="L62" s="523" t="str">
        <f t="array" ref="L62">IF(ISBLANK(C62),"",XLOOKUP(A62,'Crop Chart'!$A$5:$A$201,'Crop Chart'!$C$5:$C$201,0))</f>
        <v/>
      </c>
      <c r="M62" s="506" t="str">
        <f t="array" ref="M62">IF(ISBLANK(C62),"",XLOOKUP(A62,'Crop Chart'!$A$5:$A$201,'Crop Chart'!$E$5:$E$201,0))</f>
        <v/>
      </c>
      <c r="N62" s="510" t="str">
        <f t="shared" si="1"/>
        <v/>
      </c>
      <c r="O62" s="506" t="str">
        <f t="array" ref="O62">IF(ISBLANK(C62),"",XLOOKUP(A62,'Crop Chart'!$A$5:$A$201,'Crop Chart'!$S$5:$S$201,0))</f>
        <v/>
      </c>
      <c r="P62" s="507" t="str">
        <f t="shared" si="2"/>
        <v/>
      </c>
      <c r="Q62" s="511" t="str">
        <f t="shared" ref="Q62:Q63" si="17">P62</f>
        <v/>
      </c>
      <c r="R62" s="523" t="str">
        <f t="array" ref="R62">IF(I62="TR",XLOOKUP(A62,'Crop Chart'!$A$5:$A$201,'Crop Chart'!$I$5:$I$201,FALSE),"")</f>
        <v/>
      </c>
      <c r="S62" s="512" t="str">
        <f t="array" ref="S62">IF(I62="TR",G62*'Crop Chart'!$H$2*12*L62/M62/T62*XLOOKUP(A62,'Crop Chart'!$A$5:$A$178,'Crop Chart'!$T$5:$T$178),"")</f>
        <v/>
      </c>
      <c r="T62" s="523" t="str">
        <f t="array" ref="T62">IF(ISBLANK(C62),"",XLOOKUP(A62,'Crop Chart'!$A$5:$A$201,'Crop Chart'!$P$5:$P$201,FALSE))</f>
        <v/>
      </c>
      <c r="U62" s="525" t="str">
        <f t="array" ref="U62">IF(ISBLANK(C62),"",XLOOKUP(A62,'Crop Chart'!$A$5:$A$201,'Crop Chart'!$Q$5:$Q$201,0))</f>
        <v/>
      </c>
      <c r="V62" s="507" t="str">
        <f t="array" ref="V62">IF(I62="DS",XLOOKUP(A62,'Crop Chart'!$A$6:$A$201,'Crop Chart'!$AH$6:$AH$201,0),"")</f>
        <v/>
      </c>
      <c r="W62" s="507" t="str">
        <f t="array" ref="W62">IF(I62="DS",XLOOKUP(A62,'Crop Chart'!$A$6:$A$201,'Crop Chart'!$AI$6:$AI$201,0),"")</f>
        <v/>
      </c>
      <c r="X62" s="526" t="str">
        <f t="array" ref="X62">IFS(ISTEXT(P62),"",XLOOKUP(A62,'Crop Chart'!$A$5:$A$201,'Crop Chart'!$R$5:$R$201,0)=0,"",XLOOKUP(A62,'Crop Chart'!$A$5:$A$201,'Crop Chart'!$R$5:$R$201,0)&gt;0,XLOOKUP(A62,'Crop Chart'!$A$5:$A$201,'Crop Chart'!$R$5:$R$201,0)+P62)</f>
        <v/>
      </c>
      <c r="Y62" s="523" t="str">
        <f t="array" ref="Y62">IF(ISTEXT(X62),"",XLOOKUP(A62,'Crop Chart'!$A$5:$A$201,'Crop Chart'!$S$5:$S$201,0))</f>
        <v/>
      </c>
      <c r="Z62" s="513" t="str">
        <f t="shared" si="3"/>
        <v/>
      </c>
      <c r="AA62" s="523" t="str">
        <f t="array" ref="AA62">IF(ISBLANK(C62),"",XLOOKUP(A62,'Crop Chart'!$A$5:$A$201,'Crop Chart'!$F$5:$F$201,0))</f>
        <v/>
      </c>
      <c r="AB62" s="523" t="str">
        <f t="array" ref="AB62">IF(ISBLANK(C62),"",XLOOKUP(A62,'Crop Chart'!$A$5:$A$201,'Crop Chart'!$G$5:$G$201,FALSE))</f>
        <v/>
      </c>
      <c r="AC62" s="526" t="str">
        <f t="shared" ref="AC62:AC63" si="18">IF(ISNUMBER(AB62),J62+AA62-R62,"")</f>
        <v/>
      </c>
      <c r="AD62" s="526" t="str">
        <f t="shared" si="4"/>
        <v/>
      </c>
      <c r="AE62" s="527" t="str">
        <f t="array" ref="AE62">IF(ISBLANK(C62),"",XLOOKUP(C62,'Codified Game Plan'!$M$3:$M$477,'Codified Game Plan'!$J$3:$J$477,0))</f>
        <v/>
      </c>
      <c r="AF62" s="528" t="str">
        <f t="array" ref="AF62">IF(ISBLANK(C62),"",XLOOKUP(A62,'Crop Chart'!$A$5:$A$201,'Crop Chart'!$L$5:$L$201,FALSE))</f>
        <v/>
      </c>
      <c r="AG62" s="529"/>
      <c r="AH62" s="530"/>
      <c r="AI62" s="530" t="str">
        <f t="array" ref="AI62">IF(ISBLANK(C62),"",XLOOKUP(A62,'Crop Chart'!$A$5:$A$201,'Crop Chart'!$AN$5:$AN$201,FALSE))</f>
        <v/>
      </c>
      <c r="AJ62" s="531" t="str">
        <f t="array" ref="AJ62">IF((AI62=""),"",J62+XLOOKUP(A62,'Crop Chart'!$A$5:$A$201,'Crop Chart'!$AO$5:$AO$201,FALSE))</f>
        <v/>
      </c>
      <c r="AK62" s="530" t="str">
        <f t="array" ref="AK62">IF(ISBLANK(C62),"",XLOOKUP(A62,'Crop Chart'!$A$5:$A$201,'Crop Chart'!$AP$5:$AP$201,FALSE))</f>
        <v/>
      </c>
      <c r="AL62" s="531" t="str">
        <f t="array" ref="AL62">IF((AK62=""),"",J62+XLOOKUP(A62,'Crop Chart'!$A$5:$A$201,'Crop Chart'!$AQ$5:$AQ$201,FALSE))</f>
        <v/>
      </c>
      <c r="AM62" s="530" t="str">
        <f t="array" ref="AM62">IF(ISBLANK(C62),"",XLOOKUP(A62,'Crop Chart'!$A$5:$A$201,'Crop Chart'!$AR$5:$AR$201,FALSE))</f>
        <v/>
      </c>
      <c r="AN62" s="531" t="str">
        <f t="array" ref="AN62">IF((AM62=""),"",J62+XLOOKUP(A62,'Crop Chart'!$A$5:$A$201,'Crop Chart'!$AS$5:$AS$201,FALSE))</f>
        <v/>
      </c>
      <c r="AO62" s="530" t="str">
        <f t="array" ref="AO62">IF(ISBLANK(C62),"",XLOOKUP(A62,'Crop Chart'!$A$5:$A$201,'Crop Chart'!$AT$5:$AT$201,FALSE))</f>
        <v/>
      </c>
      <c r="AP62" s="531" t="str">
        <f t="array" ref="AP62">IF((AO62=""),"",J62+XLOOKUP(A62,'Crop Chart'!$A$5:$A$201,'Crop Chart'!$AU$5:$AU$201,FALSE))</f>
        <v/>
      </c>
      <c r="AQ62" s="530" t="str">
        <f t="array" ref="AQ62">IF(ISBLANK(C62),"",XLOOKUP(A62,'Crop Chart'!$A$5:$A$201,'Crop Chart'!$AV$5:$AV$201,FALSE))</f>
        <v/>
      </c>
      <c r="AR62" s="531" t="str">
        <f t="array" ref="AR62">IF((AQ62=""),"",J62+XLOOKUP(A62,'Crop Chart'!$A$5:$A$201,'Crop Chart'!$AW$5:$AW$201,FALSE))</f>
        <v/>
      </c>
      <c r="AS62" s="530" t="str">
        <f t="array" ref="AS62">IF(ISBLANK(C62),"",XLOOKUP(A62,'Crop Chart'!$A$5:$A$201,'Crop Chart'!$AX$5:$AX$201,FALSE))</f>
        <v/>
      </c>
      <c r="AT62" s="531" t="str">
        <f t="array" ref="AT62">IF((AS62=""),"",J62+XLOOKUP(A62,'Crop Chart'!$A$5:$A$201,'Crop Chart'!$AY$5:$AY$201,FALSE))</f>
        <v/>
      </c>
      <c r="AU62" s="530" t="str">
        <f t="array" ref="AU62">IF(ISBLANK(C62),"",XLOOKUP(A62,'Crop Chart'!$A$5:$A$201,'Crop Chart'!$AZ$5:$AZ$201,FALSE))</f>
        <v/>
      </c>
      <c r="AV62" s="531" t="str">
        <f t="array" ref="AV62">IF((AU62=""),"",J62+XLOOKUP(A62,'Crop Chart'!$A$5:$A$201,'Crop Chart'!$BA$5:$BA$201,FALSE))</f>
        <v/>
      </c>
      <c r="AW62" s="530" t="str">
        <f t="array" ref="AW62">IF(ISBLANK(C62),"",XLOOKUP(A62,'Crop Chart'!$A$5:$A$201,'Crop Chart'!$BB$5:$BB$201,FALSE))</f>
        <v/>
      </c>
      <c r="AX62" s="532" t="str">
        <f t="array" ref="AX62">IF((AW62=""),"",J62+XLOOKUP(A62,'Crop Chart'!$A$5:$A$201,'Crop Chart'!$BC$5:$BC$201,FALSE))</f>
        <v/>
      </c>
    </row>
    <row r="63" ht="15.75" hidden="1" customHeight="1">
      <c r="A63" s="533" t="str">
        <f t="array" ref="A63">IF(ISBLANK(C63)," ",XLOOKUP(C63,'Codified Game Plan'!$M$3:$M$477,'Codified Game Plan'!$A$3:$A$477))</f>
        <v> </v>
      </c>
      <c r="B63" s="503" t="str">
        <f t="array" ref="B63">IF(ISBLANK(C63),"",XLOOKUP(C63,'Codified Game Plan'!$M$3:$M$477,'Codified Game Plan'!$B$3:$B$477))</f>
        <v/>
      </c>
      <c r="C63" s="521"/>
      <c r="D63" s="521" t="str">
        <f t="array" ref="D63">IF(ISBLANK(C63)," ",XLOOKUP(C63,'Codified Game Plan'!$M$3:$M$477,'Codified Game Plan'!$C$3:$C$477))</f>
        <v> </v>
      </c>
      <c r="E63" s="522" t="str">
        <f t="array" ref="E63">IF(ISBLANK(C63),"",XLOOKUP(C63,'Codified Game Plan'!$M$3:$M$477,'Codified Game Plan'!$D$3:$D$477,0))</f>
        <v/>
      </c>
      <c r="F63" s="522" t="str">
        <f t="array" ref="F63">IF(ISBLANK(C63),"",XLOOKUP(C63,'Codified Game Plan'!$M$3:$M$477,'Codified Game Plan'!$E$3:$E$477,0))</f>
        <v/>
      </c>
      <c r="G63" s="523" t="str">
        <f t="array" ref="G63">IF(ISBLANK(C63)," ",XLOOKUP(C63,'Codified Game Plan'!$M$3:$M$477,'Codified Game Plan'!$F$3:$F$477))</f>
        <v> </v>
      </c>
      <c r="H63" s="507" t="str">
        <f t="array" ref="H63">IF(ISBLANK(C63)," ",XLOOKUP(C63,'Codified Game Plan'!$M$3:$M$477,'Codified Game Plan'!$G$3:$G$477))</f>
        <v> </v>
      </c>
      <c r="I63" s="523" t="str">
        <f t="array" ref="I63">IF(ISBLANK(C63),"",XLOOKUP(A63,'Crop Chart'!$A$5:$A$201,'Crop Chart'!$B$5:$B$201,0))</f>
        <v/>
      </c>
      <c r="J63" s="507">
        <f t="shared" si="16"/>
        <v>0</v>
      </c>
      <c r="K63" s="511"/>
      <c r="L63" s="523" t="str">
        <f t="array" ref="L63">IF(ISBLANK(C63),"",XLOOKUP(A63,'Crop Chart'!$A$5:$A$201,'Crop Chart'!$C$5:$C$201,0))</f>
        <v/>
      </c>
      <c r="M63" s="506" t="str">
        <f t="array" ref="M63">IF(ISBLANK(C63),"",XLOOKUP(A63,'Crop Chart'!$A$5:$A$201,'Crop Chart'!$E$5:$E$201,0))</f>
        <v/>
      </c>
      <c r="N63" s="510" t="str">
        <f t="shared" si="1"/>
        <v/>
      </c>
      <c r="O63" s="506" t="str">
        <f t="array" ref="O63">IF(ISBLANK(C63),"",XLOOKUP(A63,'Crop Chart'!$A$5:$A$201,'Crop Chart'!$S$5:$S$201,0))</f>
        <v/>
      </c>
      <c r="P63" s="507" t="str">
        <f t="shared" si="2"/>
        <v/>
      </c>
      <c r="Q63" s="511" t="str">
        <f t="shared" si="17"/>
        <v/>
      </c>
      <c r="R63" s="523" t="str">
        <f t="array" ref="R63">IF(I63="TR",XLOOKUP(A63,'Crop Chart'!$A$5:$A$201,'Crop Chart'!$I$5:$I$201,FALSE),"")</f>
        <v/>
      </c>
      <c r="S63" s="512" t="str">
        <f t="array" ref="S63">IF(I63="TR",G63*'Crop Chart'!$H$2*12*L63/M63/T63*XLOOKUP(A63,'Crop Chart'!$A$5:$A$178,'Crop Chart'!$T$5:$T$178),"")</f>
        <v/>
      </c>
      <c r="T63" s="523" t="str">
        <f t="array" ref="T63">IF(ISBLANK(C63),"",XLOOKUP(A63,'Crop Chart'!$A$5:$A$201,'Crop Chart'!$P$5:$P$201,FALSE))</f>
        <v/>
      </c>
      <c r="U63" s="525" t="str">
        <f t="array" ref="U63">IF(ISBLANK(C63),"",XLOOKUP(A63,'Crop Chart'!$A$5:$A$201,'Crop Chart'!$Q$5:$Q$201,0))</f>
        <v/>
      </c>
      <c r="V63" s="507" t="str">
        <f t="array" ref="V63">IF(I63="DS",XLOOKUP(A63,'Crop Chart'!$A$6:$A$201,'Crop Chart'!$AH$6:$AH$201,0),"")</f>
        <v/>
      </c>
      <c r="W63" s="507" t="str">
        <f t="array" ref="W63">IF(I63="DS",XLOOKUP(A63,'Crop Chart'!$A$6:$A$201,'Crop Chart'!$AI$6:$AI$201,0),"")</f>
        <v/>
      </c>
      <c r="X63" s="526" t="str">
        <f t="array" ref="X63">IFS(ISTEXT(P63),"",XLOOKUP(A63,'Crop Chart'!$A$5:$A$201,'Crop Chart'!$R$5:$R$201,0)=0,"",XLOOKUP(A63,'Crop Chart'!$A$5:$A$201,'Crop Chart'!$R$5:$R$201,0)&gt;0,XLOOKUP(A63,'Crop Chart'!$A$5:$A$201,'Crop Chart'!$R$5:$R$201,0)+P63)</f>
        <v/>
      </c>
      <c r="Y63" s="523" t="str">
        <f t="array" ref="Y63">IF(ISTEXT(X63),"",XLOOKUP(A63,'Crop Chart'!$A$5:$A$201,'Crop Chart'!$S$5:$S$201,0))</f>
        <v/>
      </c>
      <c r="Z63" s="513" t="str">
        <f t="shared" si="3"/>
        <v/>
      </c>
      <c r="AA63" s="523" t="str">
        <f t="array" ref="AA63">IF(ISBLANK(C63),"",XLOOKUP(A63,'Crop Chart'!$A$5:$A$201,'Crop Chart'!$F$5:$F$201,0))</f>
        <v/>
      </c>
      <c r="AB63" s="523" t="str">
        <f t="array" ref="AB63">IF(ISBLANK(C63),"",XLOOKUP(A63,'Crop Chart'!$A$5:$A$201,'Crop Chart'!$G$5:$G$201,FALSE))</f>
        <v/>
      </c>
      <c r="AC63" s="526" t="str">
        <f t="shared" si="18"/>
        <v/>
      </c>
      <c r="AD63" s="526" t="str">
        <f t="shared" si="4"/>
        <v/>
      </c>
      <c r="AE63" s="527" t="str">
        <f t="array" ref="AE63">IF(ISBLANK(C63),"",XLOOKUP(C63,'Codified Game Plan'!$M$3:$M$477,'Codified Game Plan'!$J$3:$J$477,0))</f>
        <v/>
      </c>
      <c r="AF63" s="528" t="str">
        <f t="array" ref="AF63">IF(ISBLANK(C63),"",XLOOKUP(A63,'Crop Chart'!$A$5:$A$201,'Crop Chart'!$L$5:$L$201,FALSE))</f>
        <v/>
      </c>
      <c r="AG63" s="529"/>
      <c r="AH63" s="530"/>
      <c r="AI63" s="530" t="str">
        <f t="array" ref="AI63">IF(ISBLANK(C63),"",XLOOKUP(A63,'Crop Chart'!$A$5:$A$201,'Crop Chart'!$AN$5:$AN$201,FALSE))</f>
        <v/>
      </c>
      <c r="AJ63" s="531" t="str">
        <f t="array" ref="AJ63">IF((AI63=""),"",J63+XLOOKUP(A63,'Crop Chart'!$A$5:$A$201,'Crop Chart'!$AO$5:$AO$201,FALSE))</f>
        <v/>
      </c>
      <c r="AK63" s="530" t="str">
        <f t="array" ref="AK63">IF(ISBLANK(C63),"",XLOOKUP(A63,'Crop Chart'!$A$5:$A$201,'Crop Chart'!$AP$5:$AP$201,FALSE))</f>
        <v/>
      </c>
      <c r="AL63" s="531" t="str">
        <f t="array" ref="AL63">IF((AK63=""),"",J63+XLOOKUP(A63,'Crop Chart'!$A$5:$A$201,'Crop Chart'!$AQ$5:$AQ$201,FALSE))</f>
        <v/>
      </c>
      <c r="AM63" s="530" t="str">
        <f t="array" ref="AM63">IF(ISBLANK(C63),"",XLOOKUP(A63,'Crop Chart'!$A$5:$A$201,'Crop Chart'!$AR$5:$AR$201,FALSE))</f>
        <v/>
      </c>
      <c r="AN63" s="531" t="str">
        <f t="array" ref="AN63">IF((AM63=""),"",J63+XLOOKUP(A63,'Crop Chart'!$A$5:$A$201,'Crop Chart'!$AS$5:$AS$201,FALSE))</f>
        <v/>
      </c>
      <c r="AO63" s="530" t="str">
        <f t="array" ref="AO63">IF(ISBLANK(C63),"",XLOOKUP(A63,'Crop Chart'!$A$5:$A$201,'Crop Chart'!$AT$5:$AT$201,FALSE))</f>
        <v/>
      </c>
      <c r="AP63" s="531" t="str">
        <f t="array" ref="AP63">IF((AO63=""),"",J63+XLOOKUP(A63,'Crop Chart'!$A$5:$A$201,'Crop Chart'!$AU$5:$AU$201,FALSE))</f>
        <v/>
      </c>
      <c r="AQ63" s="530" t="str">
        <f t="array" ref="AQ63">IF(ISBLANK(C63),"",XLOOKUP(A63,'Crop Chart'!$A$5:$A$201,'Crop Chart'!$AV$5:$AV$201,FALSE))</f>
        <v/>
      </c>
      <c r="AR63" s="531" t="str">
        <f t="array" ref="AR63">IF((AQ63=""),"",J63+XLOOKUP(A63,'Crop Chart'!$A$5:$A$201,'Crop Chart'!$AW$5:$AW$201,FALSE))</f>
        <v/>
      </c>
      <c r="AS63" s="530" t="str">
        <f t="array" ref="AS63">IF(ISBLANK(C63),"",XLOOKUP(A63,'Crop Chart'!$A$5:$A$201,'Crop Chart'!$AX$5:$AX$201,FALSE))</f>
        <v/>
      </c>
      <c r="AT63" s="531" t="str">
        <f t="array" ref="AT63">IF((AS63=""),"",J63+XLOOKUP(A63,'Crop Chart'!$A$5:$A$201,'Crop Chart'!$AY$5:$AY$201,FALSE))</f>
        <v/>
      </c>
      <c r="AU63" s="530" t="str">
        <f t="array" ref="AU63">IF(ISBLANK(C63),"",XLOOKUP(A63,'Crop Chart'!$A$5:$A$201,'Crop Chart'!$AZ$5:$AZ$201,FALSE))</f>
        <v/>
      </c>
      <c r="AV63" s="531" t="str">
        <f t="array" ref="AV63">IF((AU63=""),"",J63+XLOOKUP(A63,'Crop Chart'!$A$5:$A$201,'Crop Chart'!$BA$5:$BA$201,FALSE))</f>
        <v/>
      </c>
      <c r="AW63" s="530" t="str">
        <f t="array" ref="AW63">IF(ISBLANK(C63),"",XLOOKUP(A63,'Crop Chart'!$A$5:$A$201,'Crop Chart'!$BB$5:$BB$201,FALSE))</f>
        <v/>
      </c>
      <c r="AX63" s="532" t="str">
        <f t="array" ref="AX63">IF((AW63=""),"",J63+XLOOKUP(A63,'Crop Chart'!$A$5:$A$201,'Crop Chart'!$BC$5:$BC$201,FALSE))</f>
        <v/>
      </c>
    </row>
    <row r="64" ht="15.75" hidden="1" customHeight="1">
      <c r="A64" s="520" t="str">
        <f t="array" ref="A64">IF(ISBLANK(C64)," ",XLOOKUP(C64,'Codified Game Plan'!$M$3:$M$477,'Codified Game Plan'!$A$3:$A$477))</f>
        <v> </v>
      </c>
      <c r="B64" s="503" t="str">
        <f t="array" ref="B64">IF(ISBLANK(C64),"",XLOOKUP(C64,'Codified Game Plan'!$M$3:$M$477,'Codified Game Plan'!$B$3:$B$477))</f>
        <v/>
      </c>
      <c r="C64" s="521"/>
      <c r="D64" s="521" t="str">
        <f t="array" ref="D64">IF(ISBLANK(C64)," ",XLOOKUP(C64,'Codified Game Plan'!$M$3:$M$477,'Codified Game Plan'!$C$3:$C$477))</f>
        <v> </v>
      </c>
      <c r="E64" s="522" t="str">
        <f t="array" ref="E64">IF(ISBLANK(C64),"",XLOOKUP(C64,'Codified Game Plan'!$M$3:$M$477,'Codified Game Plan'!$D$3:$D$477,0))</f>
        <v/>
      </c>
      <c r="F64" s="522" t="str">
        <f t="array" ref="F64">IF(ISBLANK(C64),"",XLOOKUP(C64,'Codified Game Plan'!$M$3:$M$477,'Codified Game Plan'!$E$3:$E$477,0))</f>
        <v/>
      </c>
      <c r="G64" s="523" t="str">
        <f t="array" ref="G64">IF(ISBLANK(C64)," ",XLOOKUP(C64,'Codified Game Plan'!$M$3:$M$477,'Codified Game Plan'!$F$3:$F$477))</f>
        <v> </v>
      </c>
      <c r="H64" s="507" t="str">
        <f t="array" ref="H64">IF(ISBLANK(C64)," ",XLOOKUP(C64,'Codified Game Plan'!$M$3:$M$477,'Codified Game Plan'!$G$3:$G$477))</f>
        <v> </v>
      </c>
      <c r="I64" s="523" t="str">
        <f t="array" ref="I64">IF(ISBLANK(C64),"",XLOOKUP(A64,'Crop Chart'!$A$5:$A$201,'Crop Chart'!$B$5:$B$201,0))</f>
        <v/>
      </c>
      <c r="J64" s="506">
        <f t="shared" si="16"/>
        <v>0</v>
      </c>
      <c r="K64" s="511"/>
      <c r="L64" s="523" t="str">
        <f t="array" ref="L64">IF(ISBLANK(C64),"",XLOOKUP(A64,'Crop Chart'!$A$5:$A$201,'Crop Chart'!$C$5:$C$201,0))</f>
        <v/>
      </c>
      <c r="M64" s="506" t="str">
        <f t="array" ref="M64">IF(ISBLANK(C64),"",XLOOKUP(A64,'Crop Chart'!$A$5:$A$201,'Crop Chart'!$E$5:$E$201,0))</f>
        <v/>
      </c>
      <c r="N64" s="510" t="str">
        <f t="shared" si="1"/>
        <v/>
      </c>
      <c r="O64" s="506" t="str">
        <f t="array" ref="O64">IF(ISBLANK(C64),"",XLOOKUP(A64,'Crop Chart'!$A$5:$A$201,'Crop Chart'!$S$5:$S$201,0))</f>
        <v/>
      </c>
      <c r="P64" s="507" t="str">
        <f t="shared" si="2"/>
        <v/>
      </c>
      <c r="Q64" s="524"/>
      <c r="R64" s="523" t="str">
        <f t="array" ref="R64">IF(I64="TR",XLOOKUP(A64,'Crop Chart'!$A$5:$A$201,'Crop Chart'!$I$5:$I$201,FALSE),"")</f>
        <v/>
      </c>
      <c r="S64" s="512" t="str">
        <f t="array" ref="S64">IF(I64="TR",G64*'Crop Chart'!$H$2*12*L64/M64/T64*XLOOKUP(A64,'Crop Chart'!$A$5:$A$178,'Crop Chart'!$T$5:$T$178),"")</f>
        <v/>
      </c>
      <c r="T64" s="523" t="str">
        <f t="array" ref="T64">IF(ISBLANK(C64),"",XLOOKUP(A64,'Crop Chart'!$A$5:$A$201,'Crop Chart'!$P$5:$P$201,FALSE))</f>
        <v/>
      </c>
      <c r="U64" s="525" t="str">
        <f t="array" ref="U64">IF(ISBLANK(C64),"",XLOOKUP(A64,'Crop Chart'!$A$5:$A$201,'Crop Chart'!$Q$5:$Q$201,0))</f>
        <v/>
      </c>
      <c r="V64" s="507" t="str">
        <f t="array" ref="V64">IF(I64="DS",XLOOKUP(A64,'Crop Chart'!$A$6:$A$201,'Crop Chart'!$AH$6:$AH$201,0),"")</f>
        <v/>
      </c>
      <c r="W64" s="507" t="str">
        <f t="array" ref="W64">IF(I64="DS",XLOOKUP(A64,'Crop Chart'!$A$6:$A$201,'Crop Chart'!$AI$6:$AI$201,0),"")</f>
        <v/>
      </c>
      <c r="X64" s="526" t="str">
        <f t="array" ref="X64">IFS(ISTEXT(P64),"",XLOOKUP(A64,'Crop Chart'!$A$5:$A$201,'Crop Chart'!$R$5:$R$201,0)=0,"",XLOOKUP(A64,'Crop Chart'!$A$5:$A$201,'Crop Chart'!$R$5:$R$201,0)&gt;0,XLOOKUP(A64,'Crop Chart'!$A$5:$A$201,'Crop Chart'!$R$5:$R$201,0)+P64)</f>
        <v/>
      </c>
      <c r="Y64" s="523" t="str">
        <f t="array" ref="Y64">IF(ISTEXT(X64),"",XLOOKUP(A64,'Crop Chart'!$A$5:$A$201,'Crop Chart'!$S$5:$S$201,0))</f>
        <v/>
      </c>
      <c r="Z64" s="513" t="str">
        <f t="shared" si="3"/>
        <v/>
      </c>
      <c r="AA64" s="523" t="str">
        <f t="array" ref="AA64">IF(ISBLANK(C64),"",XLOOKUP(A64,'Crop Chart'!$A$5:$A$201,'Crop Chart'!$F$5:$F$201,0))</f>
        <v/>
      </c>
      <c r="AB64" s="523" t="str">
        <f t="array" ref="AB64">IF(ISBLANK(C64),"",XLOOKUP(A64,'Crop Chart'!$A$5:$A$201,'Crop Chart'!$G$5:$G$201,FALSE))</f>
        <v/>
      </c>
      <c r="AC64" s="526" t="str">
        <f t="shared" ref="AC64:AC477" si="19">IF(ISNUMBER(AB64),H64+AA64-R64,"")</f>
        <v/>
      </c>
      <c r="AD64" s="526" t="str">
        <f t="shared" si="4"/>
        <v/>
      </c>
      <c r="AE64" s="527" t="str">
        <f t="array" ref="AE64">IF(ISBLANK(C64),"",XLOOKUP(C64,'Codified Game Plan'!$M$3:$M$477,'Codified Game Plan'!$J$3:$J$477,0))</f>
        <v/>
      </c>
      <c r="AF64" s="528" t="str">
        <f t="array" ref="AF64">IF(ISBLANK(C64),"",XLOOKUP(A64,'Crop Chart'!$A$5:$A$201,'Crop Chart'!$L$5:$L$201,FALSE))</f>
        <v/>
      </c>
      <c r="AG64" s="529"/>
      <c r="AH64" s="530"/>
      <c r="AI64" s="530" t="str">
        <f t="array" ref="AI64">IF(ISBLANK(C64),"",XLOOKUP(A64,'Crop Chart'!$A$5:$A$201,'Crop Chart'!$AN$5:$AN$201,FALSE))</f>
        <v/>
      </c>
      <c r="AJ64" s="531" t="str">
        <f t="array" ref="AJ64">IF((AI64=""),"",J64+XLOOKUP(A64,'Crop Chart'!$A$5:$A$201,'Crop Chart'!$AO$5:$AO$201,FALSE))</f>
        <v/>
      </c>
      <c r="AK64" s="530" t="str">
        <f t="array" ref="AK64">IF(ISBLANK(C64),"",XLOOKUP(A64,'Crop Chart'!$A$5:$A$201,'Crop Chart'!$AP$5:$AP$201,FALSE))</f>
        <v/>
      </c>
      <c r="AL64" s="531" t="str">
        <f t="array" ref="AL64">IF((AK64=""),"",J64+XLOOKUP(A64,'Crop Chart'!$A$5:$A$201,'Crop Chart'!$AQ$5:$AQ$201,FALSE))</f>
        <v/>
      </c>
      <c r="AM64" s="530" t="str">
        <f t="array" ref="AM64">IF(ISBLANK(C64),"",XLOOKUP(A64,'Crop Chart'!$A$5:$A$201,'Crop Chart'!$AR$5:$AR$201,FALSE))</f>
        <v/>
      </c>
      <c r="AN64" s="531" t="str">
        <f t="array" ref="AN64">IF((AM64=""),"",J64+XLOOKUP(A64,'Crop Chart'!$A$5:$A$201,'Crop Chart'!$AS$5:$AS$201,FALSE))</f>
        <v/>
      </c>
      <c r="AO64" s="530" t="str">
        <f t="array" ref="AO64">IF(ISBLANK(C64),"",XLOOKUP(A64,'Crop Chart'!$A$5:$A$201,'Crop Chart'!$AT$5:$AT$201,FALSE))</f>
        <v/>
      </c>
      <c r="AP64" s="531" t="str">
        <f t="array" ref="AP64">IF((AO64=""),"",J64+XLOOKUP(A64,'Crop Chart'!$A$5:$A$201,'Crop Chart'!$AU$5:$AU$201,FALSE))</f>
        <v/>
      </c>
      <c r="AQ64" s="530" t="str">
        <f t="array" ref="AQ64">IF(ISBLANK(C64),"",XLOOKUP(A64,'Crop Chart'!$A$5:$A$201,'Crop Chart'!$AV$5:$AV$201,FALSE))</f>
        <v/>
      </c>
      <c r="AR64" s="531" t="str">
        <f t="array" ref="AR64">IF((AQ64=""),"",J64+XLOOKUP(A64,'Crop Chart'!$A$5:$A$201,'Crop Chart'!$AW$5:$AW$201,FALSE))</f>
        <v/>
      </c>
      <c r="AS64" s="530" t="str">
        <f t="array" ref="AS64">IF(ISBLANK(C64),"",XLOOKUP(A64,'Crop Chart'!$A$5:$A$201,'Crop Chart'!$AX$5:$AX$201,FALSE))</f>
        <v/>
      </c>
      <c r="AT64" s="531" t="str">
        <f t="array" ref="AT64">IF((AS64=""),"",J64+XLOOKUP(A64,'Crop Chart'!$A$5:$A$201,'Crop Chart'!$AY$5:$AY$201,FALSE))</f>
        <v/>
      </c>
      <c r="AU64" s="530" t="str">
        <f t="array" ref="AU64">IF(ISBLANK(C64),"",XLOOKUP(A64,'Crop Chart'!$A$5:$A$201,'Crop Chart'!$AZ$5:$AZ$201,FALSE))</f>
        <v/>
      </c>
      <c r="AV64" s="531" t="str">
        <f t="array" ref="AV64">IF((AU64=""),"",J64+XLOOKUP(A64,'Crop Chart'!$A$5:$A$201,'Crop Chart'!$BA$5:$BA$201,FALSE))</f>
        <v/>
      </c>
      <c r="AW64" s="530" t="str">
        <f t="array" ref="AW64">IF(ISBLANK(C64),"",XLOOKUP(A64,'Crop Chart'!$A$5:$A$201,'Crop Chart'!$BB$5:$BB$201,FALSE))</f>
        <v/>
      </c>
      <c r="AX64" s="532" t="str">
        <f t="array" ref="AX64">IF((AW64=""),"",J64+XLOOKUP(A64,'Crop Chart'!$A$5:$A$201,'Crop Chart'!$BC$5:$BC$201,FALSE))</f>
        <v/>
      </c>
    </row>
    <row r="65" ht="15.75" hidden="1" customHeight="1">
      <c r="A65" s="520" t="str">
        <f t="array" ref="A65">IF(ISBLANK(C65)," ",XLOOKUP(C65,'Codified Game Plan'!$M$3:$M$477,'Codified Game Plan'!$A$3:$A$477))</f>
        <v> </v>
      </c>
      <c r="B65" s="503" t="str">
        <f t="array" ref="B65">IF(ISBLANK(C65),"",XLOOKUP(C65,'Codified Game Plan'!$M$3:$M$477,'Codified Game Plan'!$B$3:$B$477))</f>
        <v/>
      </c>
      <c r="C65" s="521"/>
      <c r="D65" s="521" t="str">
        <f t="array" ref="D65">IF(ISBLANK(C65)," ",XLOOKUP(C65,'Codified Game Plan'!$M$3:$M$477,'Codified Game Plan'!$C$3:$C$477))</f>
        <v> </v>
      </c>
      <c r="E65" s="522" t="str">
        <f t="array" ref="E65">IF(ISBLANK(C65),"",XLOOKUP(C65,'Codified Game Plan'!$M$3:$M$477,'Codified Game Plan'!$D$3:$D$477,0))</f>
        <v/>
      </c>
      <c r="F65" s="522" t="str">
        <f t="array" ref="F65">IF(ISBLANK(C65),"",XLOOKUP(C65,'Codified Game Plan'!$M$3:$M$477,'Codified Game Plan'!$E$3:$E$477,0))</f>
        <v/>
      </c>
      <c r="G65" s="523" t="str">
        <f t="array" ref="G65">IF(ISBLANK(C65)," ",XLOOKUP(C65,'Codified Game Plan'!$M$3:$M$477,'Codified Game Plan'!$F$3:$F$477))</f>
        <v> </v>
      </c>
      <c r="H65" s="507" t="str">
        <f t="array" ref="H65">IF(ISBLANK(C65)," ",XLOOKUP(C65,'Codified Game Plan'!$M$3:$M$477,'Codified Game Plan'!$G$3:$G$477))</f>
        <v> </v>
      </c>
      <c r="I65" s="523" t="str">
        <f t="array" ref="I65">IF(ISBLANK(C65),"",XLOOKUP(A65,'Crop Chart'!$A$5:$A$201,'Crop Chart'!$B$5:$B$201,0))</f>
        <v/>
      </c>
      <c r="J65" s="506">
        <f t="shared" si="16"/>
        <v>0</v>
      </c>
      <c r="K65" s="511"/>
      <c r="L65" s="523" t="str">
        <f t="array" ref="L65">IF(ISBLANK(C65),"",XLOOKUP(A65,'Crop Chart'!$A$5:$A$201,'Crop Chart'!$C$5:$C$201,0))</f>
        <v/>
      </c>
      <c r="M65" s="506" t="str">
        <f t="array" ref="M65">IF(ISBLANK(C65),"",XLOOKUP(A65,'Crop Chart'!$A$5:$A$201,'Crop Chart'!$E$5:$E$201,0))</f>
        <v/>
      </c>
      <c r="N65" s="510" t="str">
        <f t="shared" si="1"/>
        <v/>
      </c>
      <c r="O65" s="506" t="str">
        <f t="array" ref="O65">IF(ISBLANK(C65),"",XLOOKUP(A65,'Crop Chart'!$A$5:$A$201,'Crop Chart'!$S$5:$S$201,0))</f>
        <v/>
      </c>
      <c r="P65" s="507" t="str">
        <f t="shared" si="2"/>
        <v/>
      </c>
      <c r="Q65" s="524"/>
      <c r="R65" s="523" t="str">
        <f t="array" ref="R65">IF(I65="TR",XLOOKUP(A65,'Crop Chart'!$A$5:$A$201,'Crop Chart'!$I$5:$I$201,FALSE),"")</f>
        <v/>
      </c>
      <c r="S65" s="512" t="str">
        <f t="array" ref="S65">IF(I65="TR",G65*'Crop Chart'!$H$2*12*L65/M65/T65*XLOOKUP(A65,'Crop Chart'!$A$5:$A$178,'Crop Chart'!$T$5:$T$178),"")</f>
        <v/>
      </c>
      <c r="T65" s="523" t="str">
        <f t="array" ref="T65">IF(ISBLANK(C65),"",XLOOKUP(A65,'Crop Chart'!$A$5:$A$201,'Crop Chart'!$P$5:$P$201,FALSE))</f>
        <v/>
      </c>
      <c r="U65" s="525" t="str">
        <f t="array" ref="U65">IF(ISBLANK(C65),"",XLOOKUP(A65,'Crop Chart'!$A$5:$A$201,'Crop Chart'!$Q$5:$Q$201,0))</f>
        <v/>
      </c>
      <c r="V65" s="507" t="str">
        <f t="array" ref="V65">IF(I65="DS",XLOOKUP(A65,'Crop Chart'!$A$6:$A$201,'Crop Chart'!$AH$6:$AH$201,0),"")</f>
        <v/>
      </c>
      <c r="W65" s="507" t="str">
        <f t="array" ref="W65">IF(I65="DS",XLOOKUP(A65,'Crop Chart'!$A$6:$A$201,'Crop Chart'!$AI$6:$AI$201,0),"")</f>
        <v/>
      </c>
      <c r="X65" s="526" t="str">
        <f t="array" ref="X65">IFS(ISTEXT(P65),"",XLOOKUP(A65,'Crop Chart'!$A$5:$A$201,'Crop Chart'!$R$5:$R$201,0)=0,"",XLOOKUP(A65,'Crop Chart'!$A$5:$A$201,'Crop Chart'!$R$5:$R$201,0)&gt;0,XLOOKUP(A65,'Crop Chart'!$A$5:$A$201,'Crop Chart'!$R$5:$R$201,0)+P65)</f>
        <v/>
      </c>
      <c r="Y65" s="523" t="str">
        <f t="array" ref="Y65">IF(ISTEXT(X65),"",XLOOKUP(A65,'Crop Chart'!$A$5:$A$201,'Crop Chart'!$S$5:$S$201,0))</f>
        <v/>
      </c>
      <c r="Z65" s="513" t="str">
        <f t="shared" si="3"/>
        <v/>
      </c>
      <c r="AA65" s="523" t="str">
        <f t="array" ref="AA65">IF(ISBLANK(C65),"",XLOOKUP(A65,'Crop Chart'!$A$5:$A$201,'Crop Chart'!$F$5:$F$201,0))</f>
        <v/>
      </c>
      <c r="AB65" s="523" t="str">
        <f t="array" ref="AB65">IF(ISBLANK(C65),"",XLOOKUP(A65,'Crop Chart'!$A$5:$A$201,'Crop Chart'!$G$5:$G$201,FALSE))</f>
        <v/>
      </c>
      <c r="AC65" s="526" t="str">
        <f t="shared" si="19"/>
        <v/>
      </c>
      <c r="AD65" s="526" t="str">
        <f t="shared" si="4"/>
        <v/>
      </c>
      <c r="AE65" s="527" t="str">
        <f t="array" ref="AE65">IF(ISBLANK(C65),"",XLOOKUP(C65,'Codified Game Plan'!$M$3:$M$477,'Codified Game Plan'!$J$3:$J$477,0))</f>
        <v/>
      </c>
      <c r="AF65" s="528" t="str">
        <f t="array" ref="AF65">IF(ISBLANK(C65),"",XLOOKUP(A65,'Crop Chart'!$A$5:$A$201,'Crop Chart'!$L$5:$L$201,FALSE))</f>
        <v/>
      </c>
      <c r="AG65" s="529"/>
      <c r="AH65" s="530"/>
      <c r="AI65" s="530" t="str">
        <f t="array" ref="AI65">IF(ISBLANK(C65),"",XLOOKUP(A65,'Crop Chart'!$A$5:$A$201,'Crop Chart'!$AN$5:$AN$201,FALSE))</f>
        <v/>
      </c>
      <c r="AJ65" s="531" t="str">
        <f t="array" ref="AJ65">IF((AI65=""),"",J65+XLOOKUP(A65,'Crop Chart'!$A$5:$A$201,'Crop Chart'!$AO$5:$AO$201,FALSE))</f>
        <v/>
      </c>
      <c r="AK65" s="530" t="str">
        <f t="array" ref="AK65">IF(ISBLANK(C65),"",XLOOKUP(A65,'Crop Chart'!$A$5:$A$201,'Crop Chart'!$AP$5:$AP$201,FALSE))</f>
        <v/>
      </c>
      <c r="AL65" s="531" t="str">
        <f t="array" ref="AL65">IF((AK65=""),"",J65+XLOOKUP(A65,'Crop Chart'!$A$5:$A$201,'Crop Chart'!$AQ$5:$AQ$201,FALSE))</f>
        <v/>
      </c>
      <c r="AM65" s="530" t="str">
        <f t="array" ref="AM65">IF(ISBLANK(C65),"",XLOOKUP(A65,'Crop Chart'!$A$5:$A$201,'Crop Chart'!$AR$5:$AR$201,FALSE))</f>
        <v/>
      </c>
      <c r="AN65" s="531" t="str">
        <f t="array" ref="AN65">IF((AM65=""),"",J65+XLOOKUP(A65,'Crop Chart'!$A$5:$A$201,'Crop Chart'!$AS$5:$AS$201,FALSE))</f>
        <v/>
      </c>
      <c r="AO65" s="530" t="str">
        <f t="array" ref="AO65">IF(ISBLANK(C65),"",XLOOKUP(A65,'Crop Chart'!$A$5:$A$201,'Crop Chart'!$AT$5:$AT$201,FALSE))</f>
        <v/>
      </c>
      <c r="AP65" s="531" t="str">
        <f t="array" ref="AP65">IF((AO65=""),"",J65+XLOOKUP(A65,'Crop Chart'!$A$5:$A$201,'Crop Chart'!$AU$5:$AU$201,FALSE))</f>
        <v/>
      </c>
      <c r="AQ65" s="530" t="str">
        <f t="array" ref="AQ65">IF(ISBLANK(C65),"",XLOOKUP(A65,'Crop Chart'!$A$5:$A$201,'Crop Chart'!$AV$5:$AV$201,FALSE))</f>
        <v/>
      </c>
      <c r="AR65" s="531" t="str">
        <f t="array" ref="AR65">IF((AQ65=""),"",J65+XLOOKUP(A65,'Crop Chart'!$A$5:$A$201,'Crop Chart'!$AW$5:$AW$201,FALSE))</f>
        <v/>
      </c>
      <c r="AS65" s="530" t="str">
        <f t="array" ref="AS65">IF(ISBLANK(C65),"",XLOOKUP(A65,'Crop Chart'!$A$5:$A$201,'Crop Chart'!$AX$5:$AX$201,FALSE))</f>
        <v/>
      </c>
      <c r="AT65" s="531" t="str">
        <f t="array" ref="AT65">IF((AS65=""),"",J65+XLOOKUP(A65,'Crop Chart'!$A$5:$A$201,'Crop Chart'!$AY$5:$AY$201,FALSE))</f>
        <v/>
      </c>
      <c r="AU65" s="530" t="str">
        <f t="array" ref="AU65">IF(ISBLANK(C65),"",XLOOKUP(A65,'Crop Chart'!$A$5:$A$201,'Crop Chart'!$AZ$5:$AZ$201,FALSE))</f>
        <v/>
      </c>
      <c r="AV65" s="531" t="str">
        <f t="array" ref="AV65">IF((AU65=""),"",J65+XLOOKUP(A65,'Crop Chart'!$A$5:$A$201,'Crop Chart'!$BA$5:$BA$201,FALSE))</f>
        <v/>
      </c>
      <c r="AW65" s="530" t="str">
        <f t="array" ref="AW65">IF(ISBLANK(C65),"",XLOOKUP(A65,'Crop Chart'!$A$5:$A$201,'Crop Chart'!$BB$5:$BB$201,FALSE))</f>
        <v/>
      </c>
      <c r="AX65" s="532" t="str">
        <f t="array" ref="AX65">IF((AW65=""),"",J65+XLOOKUP(A65,'Crop Chart'!$A$5:$A$201,'Crop Chart'!$BC$5:$BC$201,FALSE))</f>
        <v/>
      </c>
    </row>
    <row r="66" ht="15.75" hidden="1" customHeight="1">
      <c r="A66" s="520" t="str">
        <f t="array" ref="A66">IF(ISBLANK(C66)," ",XLOOKUP(C66,'Codified Game Plan'!$M$3:$M$477,'Codified Game Plan'!$A$3:$A$477))</f>
        <v> </v>
      </c>
      <c r="B66" s="503" t="str">
        <f t="array" ref="B66">IF(ISBLANK(C66),"",XLOOKUP(C66,'Codified Game Plan'!$M$3:$M$477,'Codified Game Plan'!$B$3:$B$477))</f>
        <v/>
      </c>
      <c r="C66" s="521"/>
      <c r="D66" s="521" t="str">
        <f t="array" ref="D66">IF(ISBLANK(C66)," ",XLOOKUP(C66,'Codified Game Plan'!$M$3:$M$477,'Codified Game Plan'!$C$3:$C$477))</f>
        <v> </v>
      </c>
      <c r="E66" s="522" t="str">
        <f t="array" ref="E66">IF(ISBLANK(C66),"",XLOOKUP(C66,'Codified Game Plan'!$M$3:$M$477,'Codified Game Plan'!$D$3:$D$477,0))</f>
        <v/>
      </c>
      <c r="F66" s="522" t="str">
        <f t="array" ref="F66">IF(ISBLANK(C66),"",XLOOKUP(C66,'Codified Game Plan'!$M$3:$M$477,'Codified Game Plan'!$E$3:$E$477,0))</f>
        <v/>
      </c>
      <c r="G66" s="523" t="str">
        <f t="array" ref="G66">IF(ISBLANK(C66)," ",XLOOKUP(C66,'Codified Game Plan'!$M$3:$M$477,'Codified Game Plan'!$F$3:$F$477))</f>
        <v> </v>
      </c>
      <c r="H66" s="507" t="str">
        <f t="array" ref="H66">IF(ISBLANK(C66)," ",XLOOKUP(C66,'Codified Game Plan'!$M$3:$M$477,'Codified Game Plan'!$G$3:$G$477))</f>
        <v> </v>
      </c>
      <c r="I66" s="523" t="str">
        <f t="array" ref="I66">IF(ISBLANK(C66),"",XLOOKUP(A66,'Crop Chart'!$A$5:$A$201,'Crop Chart'!$B$5:$B$201,0))</f>
        <v/>
      </c>
      <c r="J66" s="506">
        <f t="shared" si="16"/>
        <v>0</v>
      </c>
      <c r="K66" s="511"/>
      <c r="L66" s="523" t="str">
        <f t="array" ref="L66">IF(ISBLANK(C66),"",XLOOKUP(A66,'Crop Chart'!$A$5:$A$201,'Crop Chart'!$C$5:$C$201,0))</f>
        <v/>
      </c>
      <c r="M66" s="506" t="str">
        <f t="array" ref="M66">IF(ISBLANK(C66),"",XLOOKUP(A66,'Crop Chart'!$A$5:$A$201,'Crop Chart'!$E$5:$E$201,0))</f>
        <v/>
      </c>
      <c r="N66" s="510" t="str">
        <f t="shared" si="1"/>
        <v/>
      </c>
      <c r="O66" s="506" t="str">
        <f t="array" ref="O66">IF(ISBLANK(C66),"",XLOOKUP(A66,'Crop Chart'!$A$5:$A$201,'Crop Chart'!$S$5:$S$201,0))</f>
        <v/>
      </c>
      <c r="P66" s="507" t="str">
        <f t="shared" si="2"/>
        <v/>
      </c>
      <c r="Q66" s="524"/>
      <c r="R66" s="523" t="str">
        <f t="array" ref="R66">IF(I66="TR",XLOOKUP(A66,'Crop Chart'!$A$5:$A$201,'Crop Chart'!$I$5:$I$201,FALSE),"")</f>
        <v/>
      </c>
      <c r="S66" s="512" t="str">
        <f t="array" ref="S66">IF(I66="TR",G66*'Crop Chart'!$H$2*12*L66/M66/T66*XLOOKUP(A66,'Crop Chart'!$A$5:$A$178,'Crop Chart'!$T$5:$T$178),"")</f>
        <v/>
      </c>
      <c r="T66" s="523" t="str">
        <f t="array" ref="T66">IF(ISBLANK(C66),"",XLOOKUP(A66,'Crop Chart'!$A$5:$A$201,'Crop Chart'!$P$5:$P$201,FALSE))</f>
        <v/>
      </c>
      <c r="U66" s="525" t="str">
        <f t="array" ref="U66">IF(ISBLANK(C66),"",XLOOKUP(A66,'Crop Chart'!$A$5:$A$201,'Crop Chart'!$Q$5:$Q$201,0))</f>
        <v/>
      </c>
      <c r="V66" s="507" t="str">
        <f t="array" ref="V66">IF(I66="DS",XLOOKUP(A66,'Crop Chart'!$A$6:$A$201,'Crop Chart'!$AH$6:$AH$201,0),"")</f>
        <v/>
      </c>
      <c r="W66" s="507" t="str">
        <f t="array" ref="W66">IF(I66="DS",XLOOKUP(A66,'Crop Chart'!$A$6:$A$201,'Crop Chart'!$AI$6:$AI$201,0),"")</f>
        <v/>
      </c>
      <c r="X66" s="526" t="str">
        <f t="array" ref="X66">IFS(ISTEXT(P66),"",XLOOKUP(A66,'Crop Chart'!$A$5:$A$201,'Crop Chart'!$R$5:$R$201,0)=0,"",XLOOKUP(A66,'Crop Chart'!$A$5:$A$201,'Crop Chart'!$R$5:$R$201,0)&gt;0,XLOOKUP(A66,'Crop Chart'!$A$5:$A$201,'Crop Chart'!$R$5:$R$201,0)+P66)</f>
        <v/>
      </c>
      <c r="Y66" s="523" t="str">
        <f t="array" ref="Y66">IF(ISTEXT(X66),"",XLOOKUP(A66,'Crop Chart'!$A$5:$A$201,'Crop Chart'!$S$5:$S$201,0))</f>
        <v/>
      </c>
      <c r="Z66" s="513" t="str">
        <f t="shared" si="3"/>
        <v/>
      </c>
      <c r="AA66" s="523" t="str">
        <f t="array" ref="AA66">IF(ISBLANK(C66),"",XLOOKUP(A66,'Crop Chart'!$A$5:$A$201,'Crop Chart'!$F$5:$F$201,0))</f>
        <v/>
      </c>
      <c r="AB66" s="523" t="str">
        <f t="array" ref="AB66">IF(ISBLANK(C66),"",XLOOKUP(A66,'Crop Chart'!$A$5:$A$201,'Crop Chart'!$G$5:$G$201,FALSE))</f>
        <v/>
      </c>
      <c r="AC66" s="526" t="str">
        <f t="shared" si="19"/>
        <v/>
      </c>
      <c r="AD66" s="526" t="str">
        <f t="shared" si="4"/>
        <v/>
      </c>
      <c r="AE66" s="527" t="str">
        <f t="array" ref="AE66">IF(ISBLANK(C66),"",XLOOKUP(C66,'Codified Game Plan'!$M$3:$M$477,'Codified Game Plan'!$J$3:$J$477,0))</f>
        <v/>
      </c>
      <c r="AF66" s="528" t="str">
        <f t="array" ref="AF66">IF(ISBLANK(C66),"",XLOOKUP(A66,'Crop Chart'!$A$5:$A$201,'Crop Chart'!$L$5:$L$201,FALSE))</f>
        <v/>
      </c>
      <c r="AG66" s="529"/>
      <c r="AH66" s="530"/>
      <c r="AI66" s="530" t="str">
        <f t="array" ref="AI66">IF(ISBLANK(C66),"",XLOOKUP(A66,'Crop Chart'!$A$5:$A$201,'Crop Chart'!$AN$5:$AN$201,FALSE))</f>
        <v/>
      </c>
      <c r="AJ66" s="531" t="str">
        <f t="array" ref="AJ66">IF((AI66=""),"",J66+XLOOKUP(A66,'Crop Chart'!$A$5:$A$201,'Crop Chart'!$AO$5:$AO$201,FALSE))</f>
        <v/>
      </c>
      <c r="AK66" s="530" t="str">
        <f t="array" ref="AK66">IF(ISBLANK(C66),"",XLOOKUP(A66,'Crop Chart'!$A$5:$A$201,'Crop Chart'!$AP$5:$AP$201,FALSE))</f>
        <v/>
      </c>
      <c r="AL66" s="531" t="str">
        <f t="array" ref="AL66">IF((AK66=""),"",J66+XLOOKUP(A66,'Crop Chart'!$A$5:$A$201,'Crop Chart'!$AQ$5:$AQ$201,FALSE))</f>
        <v/>
      </c>
      <c r="AM66" s="530" t="str">
        <f t="array" ref="AM66">IF(ISBLANK(C66),"",XLOOKUP(A66,'Crop Chart'!$A$5:$A$201,'Crop Chart'!$AR$5:$AR$201,FALSE))</f>
        <v/>
      </c>
      <c r="AN66" s="531" t="str">
        <f t="array" ref="AN66">IF((AM66=""),"",J66+XLOOKUP(A66,'Crop Chart'!$A$5:$A$201,'Crop Chart'!$AS$5:$AS$201,FALSE))</f>
        <v/>
      </c>
      <c r="AO66" s="530" t="str">
        <f t="array" ref="AO66">IF(ISBLANK(C66),"",XLOOKUP(A66,'Crop Chart'!$A$5:$A$201,'Crop Chart'!$AT$5:$AT$201,FALSE))</f>
        <v/>
      </c>
      <c r="AP66" s="531" t="str">
        <f t="array" ref="AP66">IF((AO66=""),"",J66+XLOOKUP(A66,'Crop Chart'!$A$5:$A$201,'Crop Chart'!$AU$5:$AU$201,FALSE))</f>
        <v/>
      </c>
      <c r="AQ66" s="530" t="str">
        <f t="array" ref="AQ66">IF(ISBLANK(C66),"",XLOOKUP(A66,'Crop Chart'!$A$5:$A$201,'Crop Chart'!$AV$5:$AV$201,FALSE))</f>
        <v/>
      </c>
      <c r="AR66" s="531" t="str">
        <f t="array" ref="AR66">IF((AQ66=""),"",J66+XLOOKUP(A66,'Crop Chart'!$A$5:$A$201,'Crop Chart'!$AW$5:$AW$201,FALSE))</f>
        <v/>
      </c>
      <c r="AS66" s="530" t="str">
        <f t="array" ref="AS66">IF(ISBLANK(C66),"",XLOOKUP(A66,'Crop Chart'!$A$5:$A$201,'Crop Chart'!$AX$5:$AX$201,FALSE))</f>
        <v/>
      </c>
      <c r="AT66" s="531" t="str">
        <f t="array" ref="AT66">IF((AS66=""),"",J66+XLOOKUP(A66,'Crop Chart'!$A$5:$A$201,'Crop Chart'!$AY$5:$AY$201,FALSE))</f>
        <v/>
      </c>
      <c r="AU66" s="530" t="str">
        <f t="array" ref="AU66">IF(ISBLANK(C66),"",XLOOKUP(A66,'Crop Chart'!$A$5:$A$201,'Crop Chart'!$AZ$5:$AZ$201,FALSE))</f>
        <v/>
      </c>
      <c r="AV66" s="531" t="str">
        <f t="array" ref="AV66">IF((AU66=""),"",J66+XLOOKUP(A66,'Crop Chart'!$A$5:$A$201,'Crop Chart'!$BA$5:$BA$201,FALSE))</f>
        <v/>
      </c>
      <c r="AW66" s="530" t="str">
        <f t="array" ref="AW66">IF(ISBLANK(C66),"",XLOOKUP(A66,'Crop Chart'!$A$5:$A$201,'Crop Chart'!$BB$5:$BB$201,FALSE))</f>
        <v/>
      </c>
      <c r="AX66" s="532" t="str">
        <f t="array" ref="AX66">IF((AW66=""),"",J66+XLOOKUP(A66,'Crop Chart'!$A$5:$A$201,'Crop Chart'!$BC$5:$BC$201,FALSE))</f>
        <v/>
      </c>
    </row>
    <row r="67" ht="15.75" hidden="1" customHeight="1">
      <c r="A67" s="520" t="str">
        <f t="array" ref="A67">IF(ISBLANK(C67)," ",XLOOKUP(C67,'Codified Game Plan'!$M$3:$M$477,'Codified Game Plan'!$A$3:$A$477))</f>
        <v> </v>
      </c>
      <c r="B67" s="503" t="str">
        <f t="array" ref="B67">IF(ISBLANK(C67),"",XLOOKUP(C67,'Codified Game Plan'!$M$3:$M$477,'Codified Game Plan'!$B$3:$B$477))</f>
        <v/>
      </c>
      <c r="C67" s="521"/>
      <c r="D67" s="521" t="str">
        <f t="array" ref="D67">IF(ISBLANK(C67)," ",XLOOKUP(C67,'Codified Game Plan'!$M$3:$M$477,'Codified Game Plan'!$C$3:$C$477))</f>
        <v> </v>
      </c>
      <c r="E67" s="522" t="str">
        <f t="array" ref="E67">IF(ISBLANK(C67),"",XLOOKUP(C67,'Codified Game Plan'!$M$3:$M$477,'Codified Game Plan'!$D$3:$D$477,0))</f>
        <v/>
      </c>
      <c r="F67" s="522" t="str">
        <f t="array" ref="F67">IF(ISBLANK(C67),"",XLOOKUP(C67,'Codified Game Plan'!$M$3:$M$477,'Codified Game Plan'!$E$3:$E$477,0))</f>
        <v/>
      </c>
      <c r="G67" s="523" t="str">
        <f t="array" ref="G67">IF(ISBLANK(C67)," ",XLOOKUP(C67,'Codified Game Plan'!$M$3:$M$477,'Codified Game Plan'!$F$3:$F$477))</f>
        <v> </v>
      </c>
      <c r="H67" s="507" t="str">
        <f t="array" ref="H67">IF(ISBLANK(C67)," ",XLOOKUP(C67,'Codified Game Plan'!$M$3:$M$477,'Codified Game Plan'!$G$3:$G$477))</f>
        <v> </v>
      </c>
      <c r="I67" s="523" t="str">
        <f t="array" ref="I67">IF(ISBLANK(C67),"",XLOOKUP(A67,'Crop Chart'!$A$5:$A$201,'Crop Chart'!$B$5:$B$201,0))</f>
        <v/>
      </c>
      <c r="J67" s="506">
        <f t="shared" si="16"/>
        <v>0</v>
      </c>
      <c r="K67" s="511"/>
      <c r="L67" s="523" t="str">
        <f t="array" ref="L67">IF(ISBLANK(C67),"",XLOOKUP(A67,'Crop Chart'!$A$5:$A$201,'Crop Chart'!$C$5:$C$201,0))</f>
        <v/>
      </c>
      <c r="M67" s="506" t="str">
        <f t="array" ref="M67">IF(ISBLANK(C67),"",XLOOKUP(A67,'Crop Chart'!$A$5:$A$201,'Crop Chart'!$E$5:$E$201,0))</f>
        <v/>
      </c>
      <c r="N67" s="510" t="str">
        <f t="shared" si="1"/>
        <v/>
      </c>
      <c r="O67" s="506" t="str">
        <f t="array" ref="O67">IF(ISBLANK(C67),"",XLOOKUP(A67,'Crop Chart'!$A$5:$A$201,'Crop Chart'!$S$5:$S$201,0))</f>
        <v/>
      </c>
      <c r="P67" s="507" t="str">
        <f t="shared" si="2"/>
        <v/>
      </c>
      <c r="Q67" s="524"/>
      <c r="R67" s="523" t="str">
        <f t="array" ref="R67">IF(I67="TR",XLOOKUP(A67,'Crop Chart'!$A$5:$A$201,'Crop Chart'!$I$5:$I$201,FALSE),"")</f>
        <v/>
      </c>
      <c r="S67" s="512" t="str">
        <f t="array" ref="S67">IF(I67="TR",G67*'Crop Chart'!$H$2*12*L67/M67/T67*XLOOKUP(A67,'Crop Chart'!$A$5:$A$178,'Crop Chart'!$T$5:$T$178),"")</f>
        <v/>
      </c>
      <c r="T67" s="523" t="str">
        <f t="array" ref="T67">IF(ISBLANK(C67),"",XLOOKUP(A67,'Crop Chart'!$A$5:$A$201,'Crop Chart'!$P$5:$P$201,FALSE))</f>
        <v/>
      </c>
      <c r="U67" s="525" t="str">
        <f t="array" ref="U67">IF(ISBLANK(C67),"",XLOOKUP(A67,'Crop Chart'!$A$5:$A$201,'Crop Chart'!$Q$5:$Q$201,0))</f>
        <v/>
      </c>
      <c r="V67" s="507" t="str">
        <f t="array" ref="V67">IF(I67="DS",XLOOKUP(A67,'Crop Chart'!$A$6:$A$201,'Crop Chart'!$AH$6:$AH$201,0),"")</f>
        <v/>
      </c>
      <c r="W67" s="507" t="str">
        <f t="array" ref="W67">IF(I67="DS",XLOOKUP(A67,'Crop Chart'!$A$6:$A$201,'Crop Chart'!$AI$6:$AI$201,0),"")</f>
        <v/>
      </c>
      <c r="X67" s="526" t="str">
        <f t="array" ref="X67">IFS(ISTEXT(P67),"",XLOOKUP(A67,'Crop Chart'!$A$5:$A$201,'Crop Chart'!$R$5:$R$201,0)=0,"",XLOOKUP(A67,'Crop Chart'!$A$5:$A$201,'Crop Chart'!$R$5:$R$201,0)&gt;0,XLOOKUP(A67,'Crop Chart'!$A$5:$A$201,'Crop Chart'!$R$5:$R$201,0)+P67)</f>
        <v/>
      </c>
      <c r="Y67" s="523" t="str">
        <f t="array" ref="Y67">IF(ISTEXT(X67),"",XLOOKUP(A67,'Crop Chart'!$A$5:$A$201,'Crop Chart'!$S$5:$S$201,0))</f>
        <v/>
      </c>
      <c r="Z67" s="513" t="str">
        <f t="shared" si="3"/>
        <v/>
      </c>
      <c r="AA67" s="523" t="str">
        <f t="array" ref="AA67">IF(ISBLANK(C67),"",XLOOKUP(A67,'Crop Chart'!$A$5:$A$201,'Crop Chart'!$F$5:$F$201,0))</f>
        <v/>
      </c>
      <c r="AB67" s="523" t="str">
        <f t="array" ref="AB67">IF(ISBLANK(C67),"",XLOOKUP(A67,'Crop Chart'!$A$5:$A$201,'Crop Chart'!$G$5:$G$201,FALSE))</f>
        <v/>
      </c>
      <c r="AC67" s="526" t="str">
        <f t="shared" si="19"/>
        <v/>
      </c>
      <c r="AD67" s="526" t="str">
        <f t="shared" si="4"/>
        <v/>
      </c>
      <c r="AE67" s="527" t="str">
        <f t="array" ref="AE67">IF(ISBLANK(C67),"",XLOOKUP(C67,'Codified Game Plan'!$M$3:$M$477,'Codified Game Plan'!$J$3:$J$477,0))</f>
        <v/>
      </c>
      <c r="AF67" s="528" t="str">
        <f t="array" ref="AF67">IF(ISBLANK(C67),"",XLOOKUP(A67,'Crop Chart'!$A$5:$A$201,'Crop Chart'!$L$5:$L$201,FALSE))</f>
        <v/>
      </c>
      <c r="AG67" s="529"/>
      <c r="AH67" s="530"/>
      <c r="AI67" s="530" t="str">
        <f t="array" ref="AI67">IF(ISBLANK(C67),"",XLOOKUP(A67,'Crop Chart'!$A$5:$A$201,'Crop Chart'!$AN$5:$AN$201,FALSE))</f>
        <v/>
      </c>
      <c r="AJ67" s="531" t="str">
        <f t="array" ref="AJ67">IF((AI67=""),"",J67+XLOOKUP(A67,'Crop Chart'!$A$5:$A$201,'Crop Chart'!$AO$5:$AO$201,FALSE))</f>
        <v/>
      </c>
      <c r="AK67" s="530" t="str">
        <f t="array" ref="AK67">IF(ISBLANK(C67),"",XLOOKUP(A67,'Crop Chart'!$A$5:$A$201,'Crop Chart'!$AP$5:$AP$201,FALSE))</f>
        <v/>
      </c>
      <c r="AL67" s="531" t="str">
        <f t="array" ref="AL67">IF((AK67=""),"",J67+XLOOKUP(A67,'Crop Chart'!$A$5:$A$201,'Crop Chart'!$AQ$5:$AQ$201,FALSE))</f>
        <v/>
      </c>
      <c r="AM67" s="530" t="str">
        <f t="array" ref="AM67">IF(ISBLANK(C67),"",XLOOKUP(A67,'Crop Chart'!$A$5:$A$201,'Crop Chart'!$AR$5:$AR$201,FALSE))</f>
        <v/>
      </c>
      <c r="AN67" s="531" t="str">
        <f t="array" ref="AN67">IF((AM67=""),"",J67+XLOOKUP(A67,'Crop Chart'!$A$5:$A$201,'Crop Chart'!$AS$5:$AS$201,FALSE))</f>
        <v/>
      </c>
      <c r="AO67" s="530" t="str">
        <f t="array" ref="AO67">IF(ISBLANK(C67),"",XLOOKUP(A67,'Crop Chart'!$A$5:$A$201,'Crop Chart'!$AT$5:$AT$201,FALSE))</f>
        <v/>
      </c>
      <c r="AP67" s="531" t="str">
        <f t="array" ref="AP67">IF((AO67=""),"",J67+XLOOKUP(A67,'Crop Chart'!$A$5:$A$201,'Crop Chart'!$AU$5:$AU$201,FALSE))</f>
        <v/>
      </c>
      <c r="AQ67" s="530" t="str">
        <f t="array" ref="AQ67">IF(ISBLANK(C67),"",XLOOKUP(A67,'Crop Chart'!$A$5:$A$201,'Crop Chart'!$AV$5:$AV$201,FALSE))</f>
        <v/>
      </c>
      <c r="AR67" s="531" t="str">
        <f t="array" ref="AR67">IF((AQ67=""),"",J67+XLOOKUP(A67,'Crop Chart'!$A$5:$A$201,'Crop Chart'!$AW$5:$AW$201,FALSE))</f>
        <v/>
      </c>
      <c r="AS67" s="530" t="str">
        <f t="array" ref="AS67">IF(ISBLANK(C67),"",XLOOKUP(A67,'Crop Chart'!$A$5:$A$201,'Crop Chart'!$AX$5:$AX$201,FALSE))</f>
        <v/>
      </c>
      <c r="AT67" s="531" t="str">
        <f t="array" ref="AT67">IF((AS67=""),"",J67+XLOOKUP(A67,'Crop Chart'!$A$5:$A$201,'Crop Chart'!$AY$5:$AY$201,FALSE))</f>
        <v/>
      </c>
      <c r="AU67" s="530" t="str">
        <f t="array" ref="AU67">IF(ISBLANK(C67),"",XLOOKUP(A67,'Crop Chart'!$A$5:$A$201,'Crop Chart'!$AZ$5:$AZ$201,FALSE))</f>
        <v/>
      </c>
      <c r="AV67" s="531" t="str">
        <f t="array" ref="AV67">IF((AU67=""),"",J67+XLOOKUP(A67,'Crop Chart'!$A$5:$A$201,'Crop Chart'!$BA$5:$BA$201,FALSE))</f>
        <v/>
      </c>
      <c r="AW67" s="530" t="str">
        <f t="array" ref="AW67">IF(ISBLANK(C67),"",XLOOKUP(A67,'Crop Chart'!$A$5:$A$201,'Crop Chart'!$BB$5:$BB$201,FALSE))</f>
        <v/>
      </c>
      <c r="AX67" s="532" t="str">
        <f t="array" ref="AX67">IF((AW67=""),"",J67+XLOOKUP(A67,'Crop Chart'!$A$5:$A$201,'Crop Chart'!$BC$5:$BC$201,FALSE))</f>
        <v/>
      </c>
    </row>
    <row r="68" ht="15.75" hidden="1" customHeight="1">
      <c r="A68" s="520" t="str">
        <f t="array" ref="A68">IF(ISBLANK(C68)," ",XLOOKUP(C68,'Codified Game Plan'!$M$3:$M$477,'Codified Game Plan'!$A$3:$A$477))</f>
        <v> </v>
      </c>
      <c r="B68" s="503" t="str">
        <f t="array" ref="B68">IF(ISBLANK(C68),"",XLOOKUP(C68,'Codified Game Plan'!$M$3:$M$477,'Codified Game Plan'!$B$3:$B$477))</f>
        <v/>
      </c>
      <c r="C68" s="521"/>
      <c r="D68" s="521" t="str">
        <f t="array" ref="D68">IF(ISBLANK(C68)," ",XLOOKUP(C68,'Codified Game Plan'!$M$3:$M$477,'Codified Game Plan'!$C$3:$C$477))</f>
        <v> </v>
      </c>
      <c r="E68" s="522" t="str">
        <f t="array" ref="E68">IF(ISBLANK(C68),"",XLOOKUP(C68,'Codified Game Plan'!$M$3:$M$477,'Codified Game Plan'!$D$3:$D$477,0))</f>
        <v/>
      </c>
      <c r="F68" s="522" t="str">
        <f t="array" ref="F68">IF(ISBLANK(C68),"",XLOOKUP(C68,'Codified Game Plan'!$M$3:$M$477,'Codified Game Plan'!$E$3:$E$477,0))</f>
        <v/>
      </c>
      <c r="G68" s="523" t="str">
        <f t="array" ref="G68">IF(ISBLANK(C68)," ",XLOOKUP(C68,'Codified Game Plan'!$M$3:$M$477,'Codified Game Plan'!$F$3:$F$477))</f>
        <v> </v>
      </c>
      <c r="H68" s="507" t="str">
        <f t="array" ref="H68">IF(ISBLANK(C68)," ",XLOOKUP(C68,'Codified Game Plan'!$M$3:$M$477,'Codified Game Plan'!$G$3:$G$477))</f>
        <v> </v>
      </c>
      <c r="I68" s="523" t="str">
        <f t="array" ref="I68">IF(ISBLANK(C68),"",XLOOKUP(A68,'Crop Chart'!$A$5:$A$201,'Crop Chart'!$B$5:$B$201,0))</f>
        <v/>
      </c>
      <c r="J68" s="506">
        <f t="shared" si="16"/>
        <v>0</v>
      </c>
      <c r="K68" s="511"/>
      <c r="L68" s="523" t="str">
        <f t="array" ref="L68">IF(ISBLANK(C68),"",XLOOKUP(A68,'Crop Chart'!$A$5:$A$201,'Crop Chart'!$C$5:$C$201,0))</f>
        <v/>
      </c>
      <c r="M68" s="506" t="str">
        <f t="array" ref="M68">IF(ISBLANK(C68),"",XLOOKUP(A68,'Crop Chart'!$A$5:$A$201,'Crop Chart'!$E$5:$E$201,0))</f>
        <v/>
      </c>
      <c r="N68" s="510" t="str">
        <f t="shared" si="1"/>
        <v/>
      </c>
      <c r="O68" s="506" t="str">
        <f t="array" ref="O68">IF(ISBLANK(C68),"",XLOOKUP(A68,'Crop Chart'!$A$5:$A$201,'Crop Chart'!$S$5:$S$201,0))</f>
        <v/>
      </c>
      <c r="P68" s="507" t="str">
        <f t="shared" si="2"/>
        <v/>
      </c>
      <c r="Q68" s="524"/>
      <c r="R68" s="523" t="str">
        <f t="array" ref="R68">IF(I68="TR",XLOOKUP(A68,'Crop Chart'!$A$5:$A$201,'Crop Chart'!$I$5:$I$201,FALSE),"")</f>
        <v/>
      </c>
      <c r="S68" s="512" t="str">
        <f t="array" ref="S68">IF(I68="TR",G68*'Crop Chart'!$H$2*12*L68/M68/T68*XLOOKUP(A68,'Crop Chart'!$A$5:$A$178,'Crop Chart'!$T$5:$T$178),"")</f>
        <v/>
      </c>
      <c r="T68" s="523" t="str">
        <f t="array" ref="T68">IF(ISBLANK(C68),"",XLOOKUP(A68,'Crop Chart'!$A$5:$A$201,'Crop Chart'!$P$5:$P$201,FALSE))</f>
        <v/>
      </c>
      <c r="U68" s="525" t="str">
        <f t="array" ref="U68">IF(ISBLANK(C68),"",XLOOKUP(A68,'Crop Chart'!$A$5:$A$201,'Crop Chart'!$Q$5:$Q$201,0))</f>
        <v/>
      </c>
      <c r="V68" s="507" t="str">
        <f t="array" ref="V68">IF(I68="DS",XLOOKUP(A68,'Crop Chart'!$A$6:$A$201,'Crop Chart'!$AH$6:$AH$201,0),"")</f>
        <v/>
      </c>
      <c r="W68" s="507" t="str">
        <f t="array" ref="W68">IF(I68="DS",XLOOKUP(A68,'Crop Chart'!$A$6:$A$201,'Crop Chart'!$AI$6:$AI$201,0),"")</f>
        <v/>
      </c>
      <c r="X68" s="526" t="str">
        <f t="array" ref="X68">IFS(ISTEXT(P68),"",XLOOKUP(A68,'Crop Chart'!$A$5:$A$201,'Crop Chart'!$R$5:$R$201,0)=0,"",XLOOKUP(A68,'Crop Chart'!$A$5:$A$201,'Crop Chart'!$R$5:$R$201,0)&gt;0,XLOOKUP(A68,'Crop Chart'!$A$5:$A$201,'Crop Chart'!$R$5:$R$201,0)+P68)</f>
        <v/>
      </c>
      <c r="Y68" s="523" t="str">
        <f t="array" ref="Y68">IF(ISTEXT(X68),"",XLOOKUP(A68,'Crop Chart'!$A$5:$A$201,'Crop Chart'!$S$5:$S$201,0))</f>
        <v/>
      </c>
      <c r="Z68" s="513" t="str">
        <f t="shared" si="3"/>
        <v/>
      </c>
      <c r="AA68" s="523" t="str">
        <f t="array" ref="AA68">IF(ISBLANK(C68),"",XLOOKUP(A68,'Crop Chart'!$A$5:$A$201,'Crop Chart'!$F$5:$F$201,0))</f>
        <v/>
      </c>
      <c r="AB68" s="523" t="str">
        <f t="array" ref="AB68">IF(ISBLANK(C68),"",XLOOKUP(A68,'Crop Chart'!$A$5:$A$201,'Crop Chart'!$G$5:$G$201,FALSE))</f>
        <v/>
      </c>
      <c r="AC68" s="526" t="str">
        <f t="shared" si="19"/>
        <v/>
      </c>
      <c r="AD68" s="526" t="str">
        <f t="shared" si="4"/>
        <v/>
      </c>
      <c r="AE68" s="527" t="str">
        <f t="array" ref="AE68">IF(ISBLANK(C68),"",XLOOKUP(C68,'Codified Game Plan'!$M$3:$M$477,'Codified Game Plan'!$J$3:$J$477,0))</f>
        <v/>
      </c>
      <c r="AF68" s="528" t="str">
        <f t="array" ref="AF68">IF(ISBLANK(C68),"",XLOOKUP(A68,'Crop Chart'!$A$5:$A$201,'Crop Chart'!$L$5:$L$201,FALSE))</f>
        <v/>
      </c>
      <c r="AG68" s="529"/>
      <c r="AH68" s="530"/>
      <c r="AI68" s="530" t="str">
        <f t="array" ref="AI68">IF(ISBLANK(C68),"",XLOOKUP(A68,'Crop Chart'!$A$5:$A$201,'Crop Chart'!$AN$5:$AN$201,FALSE))</f>
        <v/>
      </c>
      <c r="AJ68" s="531" t="str">
        <f t="array" ref="AJ68">IF((AI68=""),"",J68+XLOOKUP(A68,'Crop Chart'!$A$5:$A$201,'Crop Chart'!$AO$5:$AO$201,FALSE))</f>
        <v/>
      </c>
      <c r="AK68" s="530" t="str">
        <f t="array" ref="AK68">IF(ISBLANK(C68),"",XLOOKUP(A68,'Crop Chart'!$A$5:$A$201,'Crop Chart'!$AP$5:$AP$201,FALSE))</f>
        <v/>
      </c>
      <c r="AL68" s="531" t="str">
        <f t="array" ref="AL68">IF((AK68=""),"",J68+XLOOKUP(A68,'Crop Chart'!$A$5:$A$201,'Crop Chart'!$AQ$5:$AQ$201,FALSE))</f>
        <v/>
      </c>
      <c r="AM68" s="530" t="str">
        <f t="array" ref="AM68">IF(ISBLANK(C68),"",XLOOKUP(A68,'Crop Chart'!$A$5:$A$201,'Crop Chart'!$AR$5:$AR$201,FALSE))</f>
        <v/>
      </c>
      <c r="AN68" s="531" t="str">
        <f t="array" ref="AN68">IF((AM68=""),"",J68+XLOOKUP(A68,'Crop Chart'!$A$5:$A$201,'Crop Chart'!$AS$5:$AS$201,FALSE))</f>
        <v/>
      </c>
      <c r="AO68" s="530" t="str">
        <f t="array" ref="AO68">IF(ISBLANK(C68),"",XLOOKUP(A68,'Crop Chart'!$A$5:$A$201,'Crop Chart'!$AT$5:$AT$201,FALSE))</f>
        <v/>
      </c>
      <c r="AP68" s="531" t="str">
        <f t="array" ref="AP68">IF((AO68=""),"",J68+XLOOKUP(A68,'Crop Chart'!$A$5:$A$201,'Crop Chart'!$AU$5:$AU$201,FALSE))</f>
        <v/>
      </c>
      <c r="AQ68" s="530" t="str">
        <f t="array" ref="AQ68">IF(ISBLANK(C68),"",XLOOKUP(A68,'Crop Chart'!$A$5:$A$201,'Crop Chart'!$AV$5:$AV$201,FALSE))</f>
        <v/>
      </c>
      <c r="AR68" s="531" t="str">
        <f t="array" ref="AR68">IF((AQ68=""),"",J68+XLOOKUP(A68,'Crop Chart'!$A$5:$A$201,'Crop Chart'!$AW$5:$AW$201,FALSE))</f>
        <v/>
      </c>
      <c r="AS68" s="530" t="str">
        <f t="array" ref="AS68">IF(ISBLANK(C68),"",XLOOKUP(A68,'Crop Chart'!$A$5:$A$201,'Crop Chart'!$AX$5:$AX$201,FALSE))</f>
        <v/>
      </c>
      <c r="AT68" s="531" t="str">
        <f t="array" ref="AT68">IF((AS68=""),"",J68+XLOOKUP(A68,'Crop Chart'!$A$5:$A$201,'Crop Chart'!$AY$5:$AY$201,FALSE))</f>
        <v/>
      </c>
      <c r="AU68" s="530" t="str">
        <f t="array" ref="AU68">IF(ISBLANK(C68),"",XLOOKUP(A68,'Crop Chart'!$A$5:$A$201,'Crop Chart'!$AZ$5:$AZ$201,FALSE))</f>
        <v/>
      </c>
      <c r="AV68" s="531" t="str">
        <f t="array" ref="AV68">IF((AU68=""),"",J68+XLOOKUP(A68,'Crop Chart'!$A$5:$A$201,'Crop Chart'!$BA$5:$BA$201,FALSE))</f>
        <v/>
      </c>
      <c r="AW68" s="530" t="str">
        <f t="array" ref="AW68">IF(ISBLANK(C68),"",XLOOKUP(A68,'Crop Chart'!$A$5:$A$201,'Crop Chart'!$BB$5:$BB$201,FALSE))</f>
        <v/>
      </c>
      <c r="AX68" s="532" t="str">
        <f t="array" ref="AX68">IF((AW68=""),"",J68+XLOOKUP(A68,'Crop Chart'!$A$5:$A$201,'Crop Chart'!$BC$5:$BC$201,FALSE))</f>
        <v/>
      </c>
    </row>
    <row r="69" ht="15.75" customHeight="1">
      <c r="A69" s="520" t="str">
        <f t="array" ref="A69">IF(ISBLANK(C69)," ",XLOOKUP(C69,'Codified Game Plan'!$M$3:$M$477,'Codified Game Plan'!$A$3:$A$477))</f>
        <v> </v>
      </c>
      <c r="B69" s="503" t="str">
        <f t="array" ref="B69">IF(ISBLANK(C69),"",XLOOKUP(C69,'Codified Game Plan'!$M$3:$M$477,'Codified Game Plan'!$B$3:$B$477))</f>
        <v/>
      </c>
      <c r="C69" s="521"/>
      <c r="D69" s="521" t="str">
        <f t="array" ref="D69">IF(ISBLANK(C69)," ",XLOOKUP(C69,'Codified Game Plan'!$M$3:$M$477,'Codified Game Plan'!$C$3:$C$477))</f>
        <v> </v>
      </c>
      <c r="E69" s="522" t="str">
        <f t="array" ref="E69">IF(ISBLANK(C69),"",XLOOKUP(C69,'Codified Game Plan'!$M$3:$M$477,'Codified Game Plan'!$D$3:$D$477,0))</f>
        <v/>
      </c>
      <c r="F69" s="522" t="str">
        <f t="array" ref="F69">IF(ISBLANK(C69),"",XLOOKUP(C69,'Codified Game Plan'!$M$3:$M$477,'Codified Game Plan'!$E$3:$E$477,0))</f>
        <v/>
      </c>
      <c r="G69" s="523" t="str">
        <f t="array" ref="G69">IF(ISBLANK(C69)," ",XLOOKUP(C69,'Codified Game Plan'!$M$3:$M$477,'Codified Game Plan'!$F$3:$F$477))</f>
        <v> </v>
      </c>
      <c r="H69" s="507" t="str">
        <f t="array" ref="H69">IF(ISBLANK(C69)," ",XLOOKUP(C69,'Codified Game Plan'!$M$3:$M$477,'Codified Game Plan'!$G$3:$G$477))</f>
        <v> </v>
      </c>
      <c r="I69" s="523" t="str">
        <f t="array" ref="I69">IF(ISBLANK(C69),"",XLOOKUP(A69,'Crop Chart'!$A$5:$A$201,'Crop Chart'!$B$5:$B$201,0))</f>
        <v/>
      </c>
      <c r="J69" s="507" t="str">
        <f t="shared" ref="J69:J76" si="20">H69</f>
        <v> </v>
      </c>
      <c r="K69" s="511"/>
      <c r="L69" s="523" t="str">
        <f t="array" ref="L69">IF(ISBLANK(C69),"",XLOOKUP(A69,'Crop Chart'!$A$5:$A$201,'Crop Chart'!$C$5:$C$201,0))</f>
        <v/>
      </c>
      <c r="M69" s="506" t="str">
        <f t="array" ref="M69">IF(ISBLANK(C69),"",XLOOKUP(A69,'Crop Chart'!$A$5:$A$201,'Crop Chart'!$E$5:$E$201,0))</f>
        <v/>
      </c>
      <c r="N69" s="510" t="str">
        <f t="shared" si="1"/>
        <v/>
      </c>
      <c r="O69" s="506" t="str">
        <f t="array" ref="O69">IF(ISBLANK(C69),"",XLOOKUP(A69,'Crop Chart'!$A$5:$A$201,'Crop Chart'!$S$5:$S$201,0))</f>
        <v/>
      </c>
      <c r="P69" s="507" t="str">
        <f t="shared" si="2"/>
        <v/>
      </c>
      <c r="Q69" s="524"/>
      <c r="R69" s="523" t="str">
        <f t="array" ref="R69">IF(I69="TR",XLOOKUP(A69,'Crop Chart'!$A$5:$A$201,'Crop Chart'!$I$5:$I$201,FALSE),"")</f>
        <v/>
      </c>
      <c r="S69" s="512" t="str">
        <f t="array" ref="S69">IF(I69="TR",G69*'Crop Chart'!$H$2*12*L69/M69/T69*XLOOKUP(A69,'Crop Chart'!$A$5:$A$178,'Crop Chart'!$T$5:$T$178),"")</f>
        <v/>
      </c>
      <c r="T69" s="523" t="str">
        <f t="array" ref="T69">IF(ISBLANK(C69),"",XLOOKUP(A69,'Crop Chart'!$A$5:$A$201,'Crop Chart'!$P$5:$P$201,FALSE))</f>
        <v/>
      </c>
      <c r="U69" s="525" t="str">
        <f t="array" ref="U69">IF(ISBLANK(C69),"",XLOOKUP(A69,'Crop Chart'!$A$5:$A$201,'Crop Chart'!$Q$5:$Q$201,0))</f>
        <v/>
      </c>
      <c r="V69" s="507" t="str">
        <f t="array" ref="V69">IF(I69="DS",XLOOKUP(A69,'Crop Chart'!$A$6:$A$201,'Crop Chart'!$AH$6:$AH$201,0),"")</f>
        <v/>
      </c>
      <c r="W69" s="507" t="str">
        <f t="array" ref="W69">IF(I69="DS",XLOOKUP(A69,'Crop Chart'!$A$6:$A$201,'Crop Chart'!$AI$6:$AI$201,0),"")</f>
        <v/>
      </c>
      <c r="X69" s="526" t="str">
        <f t="array" ref="X69">IFS(ISTEXT(P69),"",XLOOKUP(A69,'Crop Chart'!$A$5:$A$201,'Crop Chart'!$R$5:$R$201,0)=0,"",XLOOKUP(A69,'Crop Chart'!$A$5:$A$201,'Crop Chart'!$R$5:$R$201,0)&gt;0,XLOOKUP(A69,'Crop Chart'!$A$5:$A$201,'Crop Chart'!$R$5:$R$201,0)+P69)</f>
        <v/>
      </c>
      <c r="Y69" s="523" t="str">
        <f t="array" ref="Y69">IF(ISTEXT(X69),"",XLOOKUP(A69,'Crop Chart'!$A$5:$A$201,'Crop Chart'!$S$5:$S$201,0))</f>
        <v/>
      </c>
      <c r="Z69" s="513" t="str">
        <f t="shared" si="3"/>
        <v/>
      </c>
      <c r="AA69" s="523" t="str">
        <f t="array" ref="AA69">IF(ISBLANK(C69),"",XLOOKUP(A69,'Crop Chart'!$A$5:$A$201,'Crop Chart'!$F$5:$F$201,0))</f>
        <v/>
      </c>
      <c r="AB69" s="523" t="str">
        <f t="array" ref="AB69">IF(ISBLANK(C69),"",XLOOKUP(A69,'Crop Chart'!$A$5:$A$201,'Crop Chart'!$G$5:$G$201,FALSE))</f>
        <v/>
      </c>
      <c r="AC69" s="526" t="str">
        <f t="shared" si="19"/>
        <v/>
      </c>
      <c r="AD69" s="526" t="str">
        <f t="shared" si="4"/>
        <v/>
      </c>
      <c r="AE69" s="527" t="str">
        <f t="array" ref="AE69">IF(ISBLANK(C69),"",XLOOKUP(C69,'Codified Game Plan'!$M$3:$M$477,'Codified Game Plan'!$J$3:$J$477,0))</f>
        <v/>
      </c>
      <c r="AF69" s="528" t="str">
        <f t="array" ref="AF69">IF(ISBLANK(C69),"",XLOOKUP(A69,'Crop Chart'!$A$5:$A$201,'Crop Chart'!$L$5:$L$201,FALSE))</f>
        <v/>
      </c>
      <c r="AG69" s="529"/>
      <c r="AH69" s="530"/>
      <c r="AI69" s="530" t="str">
        <f t="array" ref="AI69">IF(ISBLANK(C69),"",XLOOKUP(A69,'Crop Chart'!$A$5:$A$201,'Crop Chart'!$AN$5:$AN$201,FALSE))</f>
        <v/>
      </c>
      <c r="AJ69" s="531" t="str">
        <f t="array" ref="AJ69">IF((AI69=""),"",J69+XLOOKUP(A69,'Crop Chart'!$A$5:$A$201,'Crop Chart'!$AO$5:$AO$201,FALSE))</f>
        <v/>
      </c>
      <c r="AK69" s="530" t="str">
        <f t="array" ref="AK69">IF(ISBLANK(C69),"",XLOOKUP(A69,'Crop Chart'!$A$5:$A$201,'Crop Chart'!$AP$5:$AP$201,FALSE))</f>
        <v/>
      </c>
      <c r="AL69" s="531" t="str">
        <f t="array" ref="AL69">IF((AK69=""),"",J69+XLOOKUP(A69,'Crop Chart'!$A$5:$A$201,'Crop Chart'!$AQ$5:$AQ$201,FALSE))</f>
        <v/>
      </c>
      <c r="AM69" s="530" t="str">
        <f t="array" ref="AM69">IF(ISBLANK(C69),"",XLOOKUP(A69,'Crop Chart'!$A$5:$A$201,'Crop Chart'!$AR$5:$AR$201,FALSE))</f>
        <v/>
      </c>
      <c r="AN69" s="531" t="str">
        <f t="array" ref="AN69">IF((AM69=""),"",J69+XLOOKUP(A69,'Crop Chart'!$A$5:$A$201,'Crop Chart'!$AS$5:$AS$201,FALSE))</f>
        <v/>
      </c>
      <c r="AO69" s="530" t="str">
        <f t="array" ref="AO69">IF(ISBLANK(C69),"",XLOOKUP(A69,'Crop Chart'!$A$5:$A$201,'Crop Chart'!$AT$5:$AT$201,FALSE))</f>
        <v/>
      </c>
      <c r="AP69" s="531" t="str">
        <f t="array" ref="AP69">IF((AO69=""),"",J69+XLOOKUP(A69,'Crop Chart'!$A$5:$A$201,'Crop Chart'!$AU$5:$AU$201,FALSE))</f>
        <v/>
      </c>
      <c r="AQ69" s="530" t="str">
        <f t="array" ref="AQ69">IF(ISBLANK(C69),"",XLOOKUP(A69,'Crop Chart'!$A$5:$A$201,'Crop Chart'!$AV$5:$AV$201,FALSE))</f>
        <v/>
      </c>
      <c r="AR69" s="531" t="str">
        <f t="array" ref="AR69">IF((AQ69=""),"",J69+XLOOKUP(A69,'Crop Chart'!$A$5:$A$201,'Crop Chart'!$AW$5:$AW$201,FALSE))</f>
        <v/>
      </c>
      <c r="AS69" s="530" t="str">
        <f t="array" ref="AS69">IF(ISBLANK(C69),"",XLOOKUP(A69,'Crop Chart'!$A$5:$A$201,'Crop Chart'!$AX$5:$AX$201,FALSE))</f>
        <v/>
      </c>
      <c r="AT69" s="531" t="str">
        <f t="array" ref="AT69">IF((AS69=""),"",J69+XLOOKUP(A69,'Crop Chart'!$A$5:$A$201,'Crop Chart'!$AY$5:$AY$201,FALSE))</f>
        <v/>
      </c>
      <c r="AU69" s="530" t="str">
        <f t="array" ref="AU69">IF(ISBLANK(C69),"",XLOOKUP(A69,'Crop Chart'!$A$5:$A$201,'Crop Chart'!$AZ$5:$AZ$201,FALSE))</f>
        <v/>
      </c>
      <c r="AV69" s="531" t="str">
        <f t="array" ref="AV69">IF((AU69=""),"",J69+XLOOKUP(A69,'Crop Chart'!$A$5:$A$201,'Crop Chart'!$BA$5:$BA$201,FALSE))</f>
        <v/>
      </c>
      <c r="AW69" s="530" t="str">
        <f t="array" ref="AW69">IF(ISBLANK(C69),"",XLOOKUP(A69,'Crop Chart'!$A$5:$A$201,'Crop Chart'!$BB$5:$BB$201,FALSE))</f>
        <v/>
      </c>
      <c r="AX69" s="532" t="str">
        <f t="array" ref="AX69">IF((AW69=""),"",J69+XLOOKUP(A69,'Crop Chart'!$A$5:$A$201,'Crop Chart'!$BC$5:$BC$201,FALSE))</f>
        <v/>
      </c>
    </row>
    <row r="70" ht="15.75" hidden="1" customHeight="1">
      <c r="A70" s="520" t="str">
        <f t="array" ref="A70">IF(ISBLANK(C70)," ",XLOOKUP(C70,'Codified Game Plan'!$M$3:$M$477,'Codified Game Plan'!$A$3:$A$477))</f>
        <v> </v>
      </c>
      <c r="B70" s="503" t="str">
        <f t="array" ref="B70">IF(ISBLANK(C70),"",XLOOKUP(C70,'Codified Game Plan'!$M$3:$M$477,'Codified Game Plan'!$B$3:$B$477))</f>
        <v/>
      </c>
      <c r="C70" s="521"/>
      <c r="D70" s="521" t="str">
        <f t="array" ref="D70">IF(ISBLANK(C70)," ",XLOOKUP(C70,'Codified Game Plan'!$M$3:$M$477,'Codified Game Plan'!$C$3:$C$477))</f>
        <v> </v>
      </c>
      <c r="E70" s="522" t="str">
        <f t="array" ref="E70">IF(ISBLANK(C70),"",XLOOKUP(C70,'Codified Game Plan'!$M$3:$M$477,'Codified Game Plan'!$D$3:$D$477,0))</f>
        <v/>
      </c>
      <c r="F70" s="522" t="str">
        <f t="array" ref="F70">IF(ISBLANK(C70),"",XLOOKUP(C70,'Codified Game Plan'!$M$3:$M$477,'Codified Game Plan'!$E$3:$E$477,0))</f>
        <v/>
      </c>
      <c r="G70" s="523" t="str">
        <f t="array" ref="G70">IF(ISBLANK(C70)," ",XLOOKUP(C70,'Codified Game Plan'!$M$3:$M$477,'Codified Game Plan'!$F$3:$F$477))</f>
        <v> </v>
      </c>
      <c r="H70" s="507" t="str">
        <f t="array" ref="H70">IF(ISBLANK(C70)," ",XLOOKUP(C70,'Codified Game Plan'!$M$3:$M$477,'Codified Game Plan'!$G$3:$G$477))</f>
        <v> </v>
      </c>
      <c r="I70" s="523" t="str">
        <f t="array" ref="I70">IF(ISBLANK(C70),"",XLOOKUP(A70,'Crop Chart'!$A$5:$A$201,'Crop Chart'!$B$5:$B$201,0))</f>
        <v/>
      </c>
      <c r="J70" s="507" t="str">
        <f t="shared" si="20"/>
        <v> </v>
      </c>
      <c r="K70" s="511"/>
      <c r="L70" s="523" t="str">
        <f t="array" ref="L70">IF(ISBLANK(C70),"",XLOOKUP(A70,'Crop Chart'!$A$5:$A$201,'Crop Chart'!$C$5:$C$201,0))</f>
        <v/>
      </c>
      <c r="M70" s="506" t="str">
        <f t="array" ref="M70">IF(ISBLANK(C70),"",XLOOKUP(A70,'Crop Chart'!$A$5:$A$201,'Crop Chart'!$E$5:$E$201,0))</f>
        <v/>
      </c>
      <c r="N70" s="510" t="str">
        <f t="shared" si="1"/>
        <v/>
      </c>
      <c r="O70" s="506" t="str">
        <f t="array" ref="O70">IF(ISBLANK(C70),"",XLOOKUP(A70,'Crop Chart'!$A$5:$A$201,'Crop Chart'!$S$5:$S$201,0))</f>
        <v/>
      </c>
      <c r="P70" s="507" t="str">
        <f t="shared" si="2"/>
        <v/>
      </c>
      <c r="Q70" s="524"/>
      <c r="R70" s="523" t="str">
        <f t="array" ref="R70">IF(I70="TR",XLOOKUP(A70,'Crop Chart'!$A$5:$A$201,'Crop Chart'!$I$5:$I$201,FALSE),"")</f>
        <v/>
      </c>
      <c r="S70" s="512" t="str">
        <f t="array" ref="S70">IF(I70="TR",G70*'Crop Chart'!$H$2*12*L70/M70/T70*XLOOKUP(A70,'Crop Chart'!$A$5:$A$178,'Crop Chart'!$T$5:$T$178),"")</f>
        <v/>
      </c>
      <c r="T70" s="523" t="str">
        <f t="array" ref="T70">IF(ISBLANK(C70),"",XLOOKUP(A70,'Crop Chart'!$A$5:$A$201,'Crop Chart'!$P$5:$P$201,FALSE))</f>
        <v/>
      </c>
      <c r="U70" s="525" t="str">
        <f t="array" ref="U70">IF(ISBLANK(C70),"",XLOOKUP(A70,'Crop Chart'!$A$5:$A$201,'Crop Chart'!$Q$5:$Q$201,0))</f>
        <v/>
      </c>
      <c r="V70" s="507" t="str">
        <f t="array" ref="V70">IF(I70="DS",XLOOKUP(A70,'Crop Chart'!$A$6:$A$201,'Crop Chart'!$AH$6:$AH$201,0),"")</f>
        <v/>
      </c>
      <c r="W70" s="507" t="str">
        <f t="array" ref="W70">IF(I70="DS",XLOOKUP(A70,'Crop Chart'!$A$6:$A$201,'Crop Chart'!$AI$6:$AI$201,0),"")</f>
        <v/>
      </c>
      <c r="X70" s="526" t="str">
        <f t="array" ref="X70">IFS(ISTEXT(P70),"",XLOOKUP(A70,'Crop Chart'!$A$5:$A$201,'Crop Chart'!$R$5:$R$201,0)=0,"",XLOOKUP(A70,'Crop Chart'!$A$5:$A$201,'Crop Chart'!$R$5:$R$201,0)&gt;0,XLOOKUP(A70,'Crop Chart'!$A$5:$A$201,'Crop Chart'!$R$5:$R$201,0)+P70)</f>
        <v/>
      </c>
      <c r="Y70" s="523" t="str">
        <f t="array" ref="Y70">IF(ISTEXT(X70),"",XLOOKUP(A70,'Crop Chart'!$A$5:$A$201,'Crop Chart'!$S$5:$S$201,0))</f>
        <v/>
      </c>
      <c r="Z70" s="513" t="str">
        <f t="shared" si="3"/>
        <v/>
      </c>
      <c r="AA70" s="523" t="str">
        <f t="array" ref="AA70">IF(ISBLANK(C70),"",XLOOKUP(A70,'Crop Chart'!$A$5:$A$201,'Crop Chart'!$F$5:$F$201,0))</f>
        <v/>
      </c>
      <c r="AB70" s="523" t="str">
        <f t="array" ref="AB70">IF(ISBLANK(C70),"",XLOOKUP(A70,'Crop Chart'!$A$5:$A$201,'Crop Chart'!$G$5:$G$201,FALSE))</f>
        <v/>
      </c>
      <c r="AC70" s="526" t="str">
        <f t="shared" si="19"/>
        <v/>
      </c>
      <c r="AD70" s="526" t="str">
        <f t="shared" si="4"/>
        <v/>
      </c>
      <c r="AE70" s="527" t="str">
        <f t="array" ref="AE70">IF(ISBLANK(C70),"",XLOOKUP(C70,'Codified Game Plan'!$M$3:$M$477,'Codified Game Plan'!$J$3:$J$477,0))</f>
        <v/>
      </c>
      <c r="AF70" s="528" t="str">
        <f t="array" ref="AF70">IF(ISBLANK(C70),"",XLOOKUP(A70,'Crop Chart'!$A$5:$A$201,'Crop Chart'!$L$5:$L$201,FALSE))</f>
        <v/>
      </c>
      <c r="AG70" s="529"/>
      <c r="AH70" s="530"/>
      <c r="AI70" s="530" t="str">
        <f t="array" ref="AI70">IF(ISBLANK(C70),"",XLOOKUP(A70,'Crop Chart'!$A$5:$A$201,'Crop Chart'!$AN$5:$AN$201,FALSE))</f>
        <v/>
      </c>
      <c r="AJ70" s="531" t="str">
        <f t="array" ref="AJ70">IF((AI70=""),"",J70+XLOOKUP(A70,'Crop Chart'!$A$5:$A$201,'Crop Chart'!$AO$5:$AO$201,FALSE))</f>
        <v/>
      </c>
      <c r="AK70" s="530" t="str">
        <f t="array" ref="AK70">IF(ISBLANK(C70),"",XLOOKUP(A70,'Crop Chart'!$A$5:$A$201,'Crop Chart'!$AP$5:$AP$201,FALSE))</f>
        <v/>
      </c>
      <c r="AL70" s="531" t="str">
        <f t="array" ref="AL70">IF((AK70=""),"",J70+XLOOKUP(A70,'Crop Chart'!$A$5:$A$201,'Crop Chart'!$AQ$5:$AQ$201,FALSE))</f>
        <v/>
      </c>
      <c r="AM70" s="530" t="str">
        <f t="array" ref="AM70">IF(ISBLANK(C70),"",XLOOKUP(A70,'Crop Chart'!$A$5:$A$201,'Crop Chart'!$AR$5:$AR$201,FALSE))</f>
        <v/>
      </c>
      <c r="AN70" s="531" t="str">
        <f t="array" ref="AN70">IF((AM70=""),"",J70+XLOOKUP(A70,'Crop Chart'!$A$5:$A$201,'Crop Chart'!$AS$5:$AS$201,FALSE))</f>
        <v/>
      </c>
      <c r="AO70" s="530" t="str">
        <f t="array" ref="AO70">IF(ISBLANK(C70),"",XLOOKUP(A70,'Crop Chart'!$A$5:$A$201,'Crop Chart'!$AT$5:$AT$201,FALSE))</f>
        <v/>
      </c>
      <c r="AP70" s="531" t="str">
        <f t="array" ref="AP70">IF((AO70=""),"",J70+XLOOKUP(A70,'Crop Chart'!$A$5:$A$201,'Crop Chart'!$AU$5:$AU$201,FALSE))</f>
        <v/>
      </c>
      <c r="AQ70" s="530" t="str">
        <f t="array" ref="AQ70">IF(ISBLANK(C70),"",XLOOKUP(A70,'Crop Chart'!$A$5:$A$201,'Crop Chart'!$AV$5:$AV$201,FALSE))</f>
        <v/>
      </c>
      <c r="AR70" s="531" t="str">
        <f t="array" ref="AR70">IF((AQ70=""),"",J70+XLOOKUP(A70,'Crop Chart'!$A$5:$A$201,'Crop Chart'!$AW$5:$AW$201,FALSE))</f>
        <v/>
      </c>
      <c r="AS70" s="530" t="str">
        <f t="array" ref="AS70">IF(ISBLANK(C70),"",XLOOKUP(A70,'Crop Chart'!$A$5:$A$201,'Crop Chart'!$AX$5:$AX$201,FALSE))</f>
        <v/>
      </c>
      <c r="AT70" s="531" t="str">
        <f t="array" ref="AT70">IF((AS70=""),"",J70+XLOOKUP(A70,'Crop Chart'!$A$5:$A$201,'Crop Chart'!$AY$5:$AY$201,FALSE))</f>
        <v/>
      </c>
      <c r="AU70" s="530" t="str">
        <f t="array" ref="AU70">IF(ISBLANK(C70),"",XLOOKUP(A70,'Crop Chart'!$A$5:$A$201,'Crop Chart'!$AZ$5:$AZ$201,FALSE))</f>
        <v/>
      </c>
      <c r="AV70" s="531" t="str">
        <f t="array" ref="AV70">IF((AU70=""),"",J70+XLOOKUP(A70,'Crop Chart'!$A$5:$A$201,'Crop Chart'!$BA$5:$BA$201,FALSE))</f>
        <v/>
      </c>
      <c r="AW70" s="530" t="str">
        <f t="array" ref="AW70">IF(ISBLANK(C70),"",XLOOKUP(A70,'Crop Chart'!$A$5:$A$201,'Crop Chart'!$BB$5:$BB$201,FALSE))</f>
        <v/>
      </c>
      <c r="AX70" s="532" t="str">
        <f t="array" ref="AX70">IF((AW70=""),"",J70+XLOOKUP(A70,'Crop Chart'!$A$5:$A$201,'Crop Chart'!$BC$5:$BC$201,FALSE))</f>
        <v/>
      </c>
    </row>
    <row r="71" ht="15.75" hidden="1" customHeight="1">
      <c r="A71" s="520" t="str">
        <f t="array" ref="A71">IF(ISBLANK(C71)," ",XLOOKUP(C71,'Codified Game Plan'!$M$3:$M$477,'Codified Game Plan'!$A$3:$A$477))</f>
        <v> </v>
      </c>
      <c r="B71" s="503" t="str">
        <f t="array" ref="B71">IF(ISBLANK(C71),"",XLOOKUP(C71,'Codified Game Plan'!$M$3:$M$477,'Codified Game Plan'!$B$3:$B$477))</f>
        <v/>
      </c>
      <c r="C71" s="521"/>
      <c r="D71" s="521" t="str">
        <f t="array" ref="D71">IF(ISBLANK(C71)," ",XLOOKUP(C71,'Codified Game Plan'!$M$3:$M$477,'Codified Game Plan'!$C$3:$C$477))</f>
        <v> </v>
      </c>
      <c r="E71" s="522" t="str">
        <f t="array" ref="E71">IF(ISBLANK(C71),"",XLOOKUP(C71,'Codified Game Plan'!$M$3:$M$477,'Codified Game Plan'!$D$3:$D$477,0))</f>
        <v/>
      </c>
      <c r="F71" s="522" t="str">
        <f t="array" ref="F71">IF(ISBLANK(C71),"",XLOOKUP(C71,'Codified Game Plan'!$M$3:$M$477,'Codified Game Plan'!$E$3:$E$477,0))</f>
        <v/>
      </c>
      <c r="G71" s="523" t="str">
        <f t="array" ref="G71">IF(ISBLANK(C71)," ",XLOOKUP(C71,'Codified Game Plan'!$M$3:$M$477,'Codified Game Plan'!$F$3:$F$477))</f>
        <v> </v>
      </c>
      <c r="H71" s="507" t="str">
        <f t="array" ref="H71">IF(ISBLANK(C71)," ",XLOOKUP(C71,'Codified Game Plan'!$M$3:$M$477,'Codified Game Plan'!$G$3:$G$477))</f>
        <v> </v>
      </c>
      <c r="I71" s="523" t="str">
        <f t="array" ref="I71">IF(ISBLANK(C71),"",XLOOKUP(A71,'Crop Chart'!$A$5:$A$201,'Crop Chart'!$B$5:$B$201,0))</f>
        <v/>
      </c>
      <c r="J71" s="507" t="str">
        <f t="shared" si="20"/>
        <v> </v>
      </c>
      <c r="K71" s="511"/>
      <c r="L71" s="523" t="str">
        <f t="array" ref="L71">IF(ISBLANK(C71),"",XLOOKUP(A71,'Crop Chart'!$A$5:$A$201,'Crop Chart'!$C$5:$C$201,0))</f>
        <v/>
      </c>
      <c r="M71" s="506" t="str">
        <f t="array" ref="M71">IF(ISBLANK(C71),"",XLOOKUP(A71,'Crop Chart'!$A$5:$A$201,'Crop Chart'!$E$5:$E$201,0))</f>
        <v/>
      </c>
      <c r="N71" s="510" t="str">
        <f t="shared" si="1"/>
        <v/>
      </c>
      <c r="O71" s="506" t="str">
        <f t="array" ref="O71">IF(ISBLANK(C71),"",XLOOKUP(A71,'Crop Chart'!$A$5:$A$201,'Crop Chart'!$S$5:$S$201,0))</f>
        <v/>
      </c>
      <c r="P71" s="507" t="str">
        <f t="shared" si="2"/>
        <v/>
      </c>
      <c r="Q71" s="524"/>
      <c r="R71" s="523" t="str">
        <f t="array" ref="R71">IF(I71="TR",XLOOKUP(A71,'Crop Chart'!$A$5:$A$201,'Crop Chart'!$I$5:$I$201,FALSE),"")</f>
        <v/>
      </c>
      <c r="S71" s="512" t="str">
        <f t="array" ref="S71">IF(I71="TR",G71*'Crop Chart'!$H$2*12*L71/M71/T71*XLOOKUP(A71,'Crop Chart'!$A$5:$A$178,'Crop Chart'!$T$5:$T$178),"")</f>
        <v/>
      </c>
      <c r="T71" s="523" t="str">
        <f t="array" ref="T71">IF(ISBLANK(C71),"",XLOOKUP(A71,'Crop Chart'!$A$5:$A$201,'Crop Chart'!$P$5:$P$201,FALSE))</f>
        <v/>
      </c>
      <c r="U71" s="525" t="str">
        <f t="array" ref="U71">IF(ISBLANK(C71),"",XLOOKUP(A71,'Crop Chart'!$A$5:$A$201,'Crop Chart'!$Q$5:$Q$201,0))</f>
        <v/>
      </c>
      <c r="V71" s="507" t="str">
        <f t="array" ref="V71">IF(I71="DS",XLOOKUP(A71,'Crop Chart'!$A$6:$A$201,'Crop Chart'!$AH$6:$AH$201,0),"")</f>
        <v/>
      </c>
      <c r="W71" s="507" t="str">
        <f t="array" ref="W71">IF(I71="DS",XLOOKUP(A71,'Crop Chart'!$A$6:$A$201,'Crop Chart'!$AI$6:$AI$201,0),"")</f>
        <v/>
      </c>
      <c r="X71" s="526" t="str">
        <f t="array" ref="X71">IFS(ISTEXT(P71),"",XLOOKUP(A71,'Crop Chart'!$A$5:$A$201,'Crop Chart'!$R$5:$R$201,0)=0,"",XLOOKUP(A71,'Crop Chart'!$A$5:$A$201,'Crop Chart'!$R$5:$R$201,0)&gt;0,XLOOKUP(A71,'Crop Chart'!$A$5:$A$201,'Crop Chart'!$R$5:$R$201,0)+P71)</f>
        <v/>
      </c>
      <c r="Y71" s="523" t="str">
        <f t="array" ref="Y71">IF(ISTEXT(X71),"",XLOOKUP(A71,'Crop Chart'!$A$5:$A$201,'Crop Chart'!$S$5:$S$201,0))</f>
        <v/>
      </c>
      <c r="Z71" s="513" t="str">
        <f t="shared" si="3"/>
        <v/>
      </c>
      <c r="AA71" s="523" t="str">
        <f t="array" ref="AA71">IF(ISBLANK(C71),"",XLOOKUP(A71,'Crop Chart'!$A$5:$A$201,'Crop Chart'!$F$5:$F$201,0))</f>
        <v/>
      </c>
      <c r="AB71" s="523" t="str">
        <f t="array" ref="AB71">IF(ISBLANK(C71),"",XLOOKUP(A71,'Crop Chart'!$A$5:$A$201,'Crop Chart'!$G$5:$G$201,FALSE))</f>
        <v/>
      </c>
      <c r="AC71" s="526" t="str">
        <f t="shared" si="19"/>
        <v/>
      </c>
      <c r="AD71" s="526" t="str">
        <f t="shared" si="4"/>
        <v/>
      </c>
      <c r="AE71" s="527" t="str">
        <f t="array" ref="AE71">IF(ISBLANK(C71),"",XLOOKUP(C71,'Codified Game Plan'!$M$3:$M$477,'Codified Game Plan'!$J$3:$J$477,0))</f>
        <v/>
      </c>
      <c r="AF71" s="528" t="str">
        <f t="array" ref="AF71">IF(ISBLANK(C71),"",XLOOKUP(A71,'Crop Chart'!$A$5:$A$201,'Crop Chart'!$L$5:$L$201,FALSE))</f>
        <v/>
      </c>
      <c r="AG71" s="529"/>
      <c r="AH71" s="530"/>
      <c r="AI71" s="530" t="str">
        <f t="array" ref="AI71">IF(ISBLANK(C71),"",XLOOKUP(A71,'Crop Chart'!$A$5:$A$201,'Crop Chart'!$AN$5:$AN$201,FALSE))</f>
        <v/>
      </c>
      <c r="AJ71" s="531" t="str">
        <f t="array" ref="AJ71">IF((AI71=""),"",J71+XLOOKUP(A71,'Crop Chart'!$A$5:$A$201,'Crop Chart'!$AO$5:$AO$201,FALSE))</f>
        <v/>
      </c>
      <c r="AK71" s="530" t="str">
        <f t="array" ref="AK71">IF(ISBLANK(C71),"",XLOOKUP(A71,'Crop Chart'!$A$5:$A$201,'Crop Chart'!$AP$5:$AP$201,FALSE))</f>
        <v/>
      </c>
      <c r="AL71" s="531" t="str">
        <f t="array" ref="AL71">IF((AK71=""),"",J71+XLOOKUP(A71,'Crop Chart'!$A$5:$A$201,'Crop Chart'!$AQ$5:$AQ$201,FALSE))</f>
        <v/>
      </c>
      <c r="AM71" s="530" t="str">
        <f t="array" ref="AM71">IF(ISBLANK(C71),"",XLOOKUP(A71,'Crop Chart'!$A$5:$A$201,'Crop Chart'!$AR$5:$AR$201,FALSE))</f>
        <v/>
      </c>
      <c r="AN71" s="531" t="str">
        <f t="array" ref="AN71">IF((AM71=""),"",J71+XLOOKUP(A71,'Crop Chart'!$A$5:$A$201,'Crop Chart'!$AS$5:$AS$201,FALSE))</f>
        <v/>
      </c>
      <c r="AO71" s="530" t="str">
        <f t="array" ref="AO71">IF(ISBLANK(C71),"",XLOOKUP(A71,'Crop Chart'!$A$5:$A$201,'Crop Chart'!$AT$5:$AT$201,FALSE))</f>
        <v/>
      </c>
      <c r="AP71" s="531" t="str">
        <f t="array" ref="AP71">IF((AO71=""),"",J71+XLOOKUP(A71,'Crop Chart'!$A$5:$A$201,'Crop Chart'!$AU$5:$AU$201,FALSE))</f>
        <v/>
      </c>
      <c r="AQ71" s="530" t="str">
        <f t="array" ref="AQ71">IF(ISBLANK(C71),"",XLOOKUP(A71,'Crop Chart'!$A$5:$A$201,'Crop Chart'!$AV$5:$AV$201,FALSE))</f>
        <v/>
      </c>
      <c r="AR71" s="531" t="str">
        <f t="array" ref="AR71">IF((AQ71=""),"",J71+XLOOKUP(A71,'Crop Chart'!$A$5:$A$201,'Crop Chart'!$AW$5:$AW$201,FALSE))</f>
        <v/>
      </c>
      <c r="AS71" s="530" t="str">
        <f t="array" ref="AS71">IF(ISBLANK(C71),"",XLOOKUP(A71,'Crop Chart'!$A$5:$A$201,'Crop Chart'!$AX$5:$AX$201,FALSE))</f>
        <v/>
      </c>
      <c r="AT71" s="531" t="str">
        <f t="array" ref="AT71">IF((AS71=""),"",J71+XLOOKUP(A71,'Crop Chart'!$A$5:$A$201,'Crop Chart'!$AY$5:$AY$201,FALSE))</f>
        <v/>
      </c>
      <c r="AU71" s="530" t="str">
        <f t="array" ref="AU71">IF(ISBLANK(C71),"",XLOOKUP(A71,'Crop Chart'!$A$5:$A$201,'Crop Chart'!$AZ$5:$AZ$201,FALSE))</f>
        <v/>
      </c>
      <c r="AV71" s="531" t="str">
        <f t="array" ref="AV71">IF((AU71=""),"",J71+XLOOKUP(A71,'Crop Chart'!$A$5:$A$201,'Crop Chart'!$BA$5:$BA$201,FALSE))</f>
        <v/>
      </c>
      <c r="AW71" s="530" t="str">
        <f t="array" ref="AW71">IF(ISBLANK(C71),"",XLOOKUP(A71,'Crop Chart'!$A$5:$A$201,'Crop Chart'!$BB$5:$BB$201,FALSE))</f>
        <v/>
      </c>
      <c r="AX71" s="532" t="str">
        <f t="array" ref="AX71">IF((AW71=""),"",J71+XLOOKUP(A71,'Crop Chart'!$A$5:$A$201,'Crop Chart'!$BC$5:$BC$201,FALSE))</f>
        <v/>
      </c>
    </row>
    <row r="72" ht="15.75" hidden="1" customHeight="1">
      <c r="A72" s="520" t="str">
        <f t="array" ref="A72">IF(ISBLANK(C72)," ",XLOOKUP(C72,'Codified Game Plan'!$M$3:$M$477,'Codified Game Plan'!$A$3:$A$477))</f>
        <v> </v>
      </c>
      <c r="B72" s="503" t="str">
        <f t="array" ref="B72">IF(ISBLANK(C72),"",XLOOKUP(C72,'Codified Game Plan'!$M$3:$M$477,'Codified Game Plan'!$B$3:$B$477))</f>
        <v/>
      </c>
      <c r="C72" s="521"/>
      <c r="D72" s="521" t="str">
        <f t="array" ref="D72">IF(ISBLANK(C72)," ",XLOOKUP(C72,'Codified Game Plan'!$M$3:$M$477,'Codified Game Plan'!$C$3:$C$477))</f>
        <v> </v>
      </c>
      <c r="E72" s="522" t="str">
        <f t="array" ref="E72">IF(ISBLANK(C72),"",XLOOKUP(C72,'Codified Game Plan'!$M$3:$M$477,'Codified Game Plan'!$D$3:$D$477,0))</f>
        <v/>
      </c>
      <c r="F72" s="522" t="str">
        <f t="array" ref="F72">IF(ISBLANK(C72),"",XLOOKUP(C72,'Codified Game Plan'!$M$3:$M$477,'Codified Game Plan'!$E$3:$E$477,0))</f>
        <v/>
      </c>
      <c r="G72" s="523" t="str">
        <f t="array" ref="G72">IF(ISBLANK(C72)," ",XLOOKUP(C72,'Codified Game Plan'!$M$3:$M$477,'Codified Game Plan'!$F$3:$F$477))</f>
        <v> </v>
      </c>
      <c r="H72" s="507" t="str">
        <f t="array" ref="H72">IF(ISBLANK(C72)," ",XLOOKUP(C72,'Codified Game Plan'!$M$3:$M$477,'Codified Game Plan'!$G$3:$G$477))</f>
        <v> </v>
      </c>
      <c r="I72" s="523" t="str">
        <f t="array" ref="I72">IF(ISBLANK(C72),"",XLOOKUP(A72,'Crop Chart'!$A$5:$A$201,'Crop Chart'!$B$5:$B$201,0))</f>
        <v/>
      </c>
      <c r="J72" s="507" t="str">
        <f t="shared" si="20"/>
        <v> </v>
      </c>
      <c r="K72" s="511"/>
      <c r="L72" s="523" t="str">
        <f t="array" ref="L72">IF(ISBLANK(C72),"",XLOOKUP(A72,'Crop Chart'!$A$5:$A$201,'Crop Chart'!$C$5:$C$201,0))</f>
        <v/>
      </c>
      <c r="M72" s="506" t="str">
        <f t="array" ref="M72">IF(ISBLANK(C72),"",XLOOKUP(A72,'Crop Chart'!$A$5:$A$201,'Crop Chart'!$E$5:$E$201,0))</f>
        <v/>
      </c>
      <c r="N72" s="510" t="str">
        <f t="shared" si="1"/>
        <v/>
      </c>
      <c r="O72" s="506" t="str">
        <f t="array" ref="O72">IF(ISBLANK(C72),"",XLOOKUP(A72,'Crop Chart'!$A$5:$A$201,'Crop Chart'!$S$5:$S$201,0))</f>
        <v/>
      </c>
      <c r="P72" s="507" t="str">
        <f t="shared" si="2"/>
        <v/>
      </c>
      <c r="Q72" s="524"/>
      <c r="R72" s="523" t="str">
        <f t="array" ref="R72">IF(I72="TR",XLOOKUP(A72,'Crop Chart'!$A$5:$A$201,'Crop Chart'!$I$5:$I$201,FALSE),"")</f>
        <v/>
      </c>
      <c r="S72" s="512" t="str">
        <f t="array" ref="S72">IF(I72="TR",G72*'Crop Chart'!$H$2*12*L72/M72/T72*XLOOKUP(A72,'Crop Chart'!$A$5:$A$178,'Crop Chart'!$T$5:$T$178),"")</f>
        <v/>
      </c>
      <c r="T72" s="523" t="str">
        <f t="array" ref="T72">IF(ISBLANK(C72),"",XLOOKUP(A72,'Crop Chart'!$A$5:$A$201,'Crop Chart'!$P$5:$P$201,FALSE))</f>
        <v/>
      </c>
      <c r="U72" s="525" t="str">
        <f t="array" ref="U72">IF(ISBLANK(C72),"",XLOOKUP(A72,'Crop Chart'!$A$5:$A$201,'Crop Chart'!$Q$5:$Q$201,0))</f>
        <v/>
      </c>
      <c r="V72" s="507" t="str">
        <f t="array" ref="V72">IF(I72="DS",XLOOKUP(A72,'Crop Chart'!$A$6:$A$201,'Crop Chart'!$AH$6:$AH$201,0),"")</f>
        <v/>
      </c>
      <c r="W72" s="507" t="str">
        <f t="array" ref="W72">IF(I72="DS",XLOOKUP(A72,'Crop Chart'!$A$6:$A$201,'Crop Chart'!$AI$6:$AI$201,0),"")</f>
        <v/>
      </c>
      <c r="X72" s="526" t="str">
        <f t="array" ref="X72">IFS(ISTEXT(P72),"",XLOOKUP(A72,'Crop Chart'!$A$5:$A$201,'Crop Chart'!$R$5:$R$201,0)=0,"",XLOOKUP(A72,'Crop Chart'!$A$5:$A$201,'Crop Chart'!$R$5:$R$201,0)&gt;0,XLOOKUP(A72,'Crop Chart'!$A$5:$A$201,'Crop Chart'!$R$5:$R$201,0)+P72)</f>
        <v/>
      </c>
      <c r="Y72" s="523" t="str">
        <f t="array" ref="Y72">IF(ISTEXT(X72),"",XLOOKUP(A72,'Crop Chart'!$A$5:$A$201,'Crop Chart'!$S$5:$S$201,0))</f>
        <v/>
      </c>
      <c r="Z72" s="513" t="str">
        <f t="shared" si="3"/>
        <v/>
      </c>
      <c r="AA72" s="523" t="str">
        <f t="array" ref="AA72">IF(ISBLANK(C72),"",XLOOKUP(A72,'Crop Chart'!$A$5:$A$201,'Crop Chart'!$F$5:$F$201,0))</f>
        <v/>
      </c>
      <c r="AB72" s="523" t="str">
        <f t="array" ref="AB72">IF(ISBLANK(C72),"",XLOOKUP(A72,'Crop Chart'!$A$5:$A$201,'Crop Chart'!$G$5:$G$201,FALSE))</f>
        <v/>
      </c>
      <c r="AC72" s="526" t="str">
        <f t="shared" si="19"/>
        <v/>
      </c>
      <c r="AD72" s="526" t="str">
        <f t="shared" si="4"/>
        <v/>
      </c>
      <c r="AE72" s="527" t="str">
        <f t="array" ref="AE72">IF(ISBLANK(C72),"",XLOOKUP(C72,'Codified Game Plan'!$M$3:$M$477,'Codified Game Plan'!$J$3:$J$477,0))</f>
        <v/>
      </c>
      <c r="AF72" s="528" t="str">
        <f t="array" ref="AF72">IF(ISBLANK(C72),"",XLOOKUP(A72,'Crop Chart'!$A$5:$A$201,'Crop Chart'!$L$5:$L$201,FALSE))</f>
        <v/>
      </c>
      <c r="AG72" s="529"/>
      <c r="AH72" s="530"/>
      <c r="AI72" s="530" t="str">
        <f t="array" ref="AI72">IF(ISBLANK(C72),"",XLOOKUP(A72,'Crop Chart'!$A$5:$A$201,'Crop Chart'!$AN$5:$AN$201,FALSE))</f>
        <v/>
      </c>
      <c r="AJ72" s="531" t="str">
        <f t="array" ref="AJ72">IF((AI72=""),"",J72+XLOOKUP(A72,'Crop Chart'!$A$5:$A$201,'Crop Chart'!$AO$5:$AO$201,FALSE))</f>
        <v/>
      </c>
      <c r="AK72" s="530" t="str">
        <f t="array" ref="AK72">IF(ISBLANK(C72),"",XLOOKUP(A72,'Crop Chart'!$A$5:$A$201,'Crop Chart'!$AP$5:$AP$201,FALSE))</f>
        <v/>
      </c>
      <c r="AL72" s="531" t="str">
        <f t="array" ref="AL72">IF((AK72=""),"",J72+XLOOKUP(A72,'Crop Chart'!$A$5:$A$201,'Crop Chart'!$AQ$5:$AQ$201,FALSE))</f>
        <v/>
      </c>
      <c r="AM72" s="530" t="str">
        <f t="array" ref="AM72">IF(ISBLANK(C72),"",XLOOKUP(A72,'Crop Chart'!$A$5:$A$201,'Crop Chart'!$AR$5:$AR$201,FALSE))</f>
        <v/>
      </c>
      <c r="AN72" s="531" t="str">
        <f t="array" ref="AN72">IF((AM72=""),"",J72+XLOOKUP(A72,'Crop Chart'!$A$5:$A$201,'Crop Chart'!$AS$5:$AS$201,FALSE))</f>
        <v/>
      </c>
      <c r="AO72" s="530" t="str">
        <f t="array" ref="AO72">IF(ISBLANK(C72),"",XLOOKUP(A72,'Crop Chart'!$A$5:$A$201,'Crop Chart'!$AT$5:$AT$201,FALSE))</f>
        <v/>
      </c>
      <c r="AP72" s="531" t="str">
        <f t="array" ref="AP72">IF((AO72=""),"",J72+XLOOKUP(A72,'Crop Chart'!$A$5:$A$201,'Crop Chart'!$AU$5:$AU$201,FALSE))</f>
        <v/>
      </c>
      <c r="AQ72" s="530" t="str">
        <f t="array" ref="AQ72">IF(ISBLANK(C72),"",XLOOKUP(A72,'Crop Chart'!$A$5:$A$201,'Crop Chart'!$AV$5:$AV$201,FALSE))</f>
        <v/>
      </c>
      <c r="AR72" s="531" t="str">
        <f t="array" ref="AR72">IF((AQ72=""),"",J72+XLOOKUP(A72,'Crop Chart'!$A$5:$A$201,'Crop Chart'!$AW$5:$AW$201,FALSE))</f>
        <v/>
      </c>
      <c r="AS72" s="530" t="str">
        <f t="array" ref="AS72">IF(ISBLANK(C72),"",XLOOKUP(A72,'Crop Chart'!$A$5:$A$201,'Crop Chart'!$AX$5:$AX$201,FALSE))</f>
        <v/>
      </c>
      <c r="AT72" s="531" t="str">
        <f t="array" ref="AT72">IF((AS72=""),"",J72+XLOOKUP(A72,'Crop Chart'!$A$5:$A$201,'Crop Chart'!$AY$5:$AY$201,FALSE))</f>
        <v/>
      </c>
      <c r="AU72" s="530" t="str">
        <f t="array" ref="AU72">IF(ISBLANK(C72),"",XLOOKUP(A72,'Crop Chart'!$A$5:$A$201,'Crop Chart'!$AZ$5:$AZ$201,FALSE))</f>
        <v/>
      </c>
      <c r="AV72" s="531" t="str">
        <f t="array" ref="AV72">IF((AU72=""),"",J72+XLOOKUP(A72,'Crop Chart'!$A$5:$A$201,'Crop Chart'!$BA$5:$BA$201,FALSE))</f>
        <v/>
      </c>
      <c r="AW72" s="530" t="str">
        <f t="array" ref="AW72">IF(ISBLANK(C72),"",XLOOKUP(A72,'Crop Chart'!$A$5:$A$201,'Crop Chart'!$BB$5:$BB$201,FALSE))</f>
        <v/>
      </c>
      <c r="AX72" s="532" t="str">
        <f t="array" ref="AX72">IF((AW72=""),"",J72+XLOOKUP(A72,'Crop Chart'!$A$5:$A$201,'Crop Chart'!$BC$5:$BC$201,FALSE))</f>
        <v/>
      </c>
    </row>
    <row r="73" ht="15.75" hidden="1" customHeight="1">
      <c r="A73" s="520" t="str">
        <f t="array" ref="A73">IF(ISBLANK(C73)," ",XLOOKUP(C73,'Codified Game Plan'!$M$3:$M$477,'Codified Game Plan'!$A$3:$A$477))</f>
        <v> </v>
      </c>
      <c r="B73" s="503" t="str">
        <f t="array" ref="B73">IF(ISBLANK(C73),"",XLOOKUP(C73,'Codified Game Plan'!$M$3:$M$477,'Codified Game Plan'!$B$3:$B$477))</f>
        <v/>
      </c>
      <c r="C73" s="521"/>
      <c r="D73" s="521" t="str">
        <f t="array" ref="D73">IF(ISBLANK(C73)," ",XLOOKUP(C73,'Codified Game Plan'!$M$3:$M$477,'Codified Game Plan'!$C$3:$C$477))</f>
        <v> </v>
      </c>
      <c r="E73" s="522" t="str">
        <f t="array" ref="E73">IF(ISBLANK(C73),"",XLOOKUP(C73,'Codified Game Plan'!$M$3:$M$477,'Codified Game Plan'!$D$3:$D$477,0))</f>
        <v/>
      </c>
      <c r="F73" s="522" t="str">
        <f t="array" ref="F73">IF(ISBLANK(C73),"",XLOOKUP(C73,'Codified Game Plan'!$M$3:$M$477,'Codified Game Plan'!$E$3:$E$477,0))</f>
        <v/>
      </c>
      <c r="G73" s="523" t="str">
        <f t="array" ref="G73">IF(ISBLANK(C73)," ",XLOOKUP(C73,'Codified Game Plan'!$M$3:$M$477,'Codified Game Plan'!$F$3:$F$477))</f>
        <v> </v>
      </c>
      <c r="H73" s="507" t="str">
        <f t="array" ref="H73">IF(ISBLANK(C73)," ",XLOOKUP(C73,'Codified Game Plan'!$M$3:$M$477,'Codified Game Plan'!$G$3:$G$477))</f>
        <v> </v>
      </c>
      <c r="I73" s="523" t="str">
        <f t="array" ref="I73">IF(ISBLANK(C73),"",XLOOKUP(A73,'Crop Chart'!$A$5:$A$201,'Crop Chart'!$B$5:$B$201,0))</f>
        <v/>
      </c>
      <c r="J73" s="507" t="str">
        <f t="shared" si="20"/>
        <v> </v>
      </c>
      <c r="K73" s="511"/>
      <c r="L73" s="523" t="str">
        <f t="array" ref="L73">IF(ISBLANK(C73),"",XLOOKUP(A73,'Crop Chart'!$A$5:$A$201,'Crop Chart'!$C$5:$C$201,0))</f>
        <v/>
      </c>
      <c r="M73" s="506" t="str">
        <f t="array" ref="M73">IF(ISBLANK(C73),"",XLOOKUP(A73,'Crop Chart'!$A$5:$A$201,'Crop Chart'!$E$5:$E$201,0))</f>
        <v/>
      </c>
      <c r="N73" s="510" t="str">
        <f t="shared" si="1"/>
        <v/>
      </c>
      <c r="O73" s="506" t="str">
        <f t="array" ref="O73">IF(ISBLANK(C73),"",XLOOKUP(A73,'Crop Chart'!$A$5:$A$201,'Crop Chart'!$S$5:$S$201,0))</f>
        <v/>
      </c>
      <c r="P73" s="507" t="str">
        <f t="shared" si="2"/>
        <v/>
      </c>
      <c r="Q73" s="524"/>
      <c r="R73" s="523" t="str">
        <f t="array" ref="R73">IF(I73="TR",XLOOKUP(A73,'Crop Chart'!$A$5:$A$201,'Crop Chart'!$I$5:$I$201,FALSE),"")</f>
        <v/>
      </c>
      <c r="S73" s="512" t="str">
        <f t="array" ref="S73">IF(I73="TR",G73*'Crop Chart'!$H$2*12*L73/M73/T73*XLOOKUP(A73,'Crop Chart'!$A$5:$A$178,'Crop Chart'!$T$5:$T$178),"")</f>
        <v/>
      </c>
      <c r="T73" s="523" t="str">
        <f t="array" ref="T73">IF(ISBLANK(C73),"",XLOOKUP(A73,'Crop Chart'!$A$5:$A$201,'Crop Chart'!$P$5:$P$201,FALSE))</f>
        <v/>
      </c>
      <c r="U73" s="525" t="str">
        <f t="array" ref="U73">IF(ISBLANK(C73),"",XLOOKUP(A73,'Crop Chart'!$A$5:$A$201,'Crop Chart'!$Q$5:$Q$201,0))</f>
        <v/>
      </c>
      <c r="V73" s="507" t="str">
        <f t="array" ref="V73">IF(I73="DS",XLOOKUP(A73,'Crop Chart'!$A$6:$A$201,'Crop Chart'!$AH$6:$AH$201,0),"")</f>
        <v/>
      </c>
      <c r="W73" s="507" t="str">
        <f t="array" ref="W73">IF(I73="DS",XLOOKUP(A73,'Crop Chart'!$A$6:$A$201,'Crop Chart'!$AI$6:$AI$201,0),"")</f>
        <v/>
      </c>
      <c r="X73" s="526" t="str">
        <f t="array" ref="X73">IFS(ISTEXT(P73),"",XLOOKUP(A73,'Crop Chart'!$A$5:$A$201,'Crop Chart'!$R$5:$R$201,0)=0,"",XLOOKUP(A73,'Crop Chart'!$A$5:$A$201,'Crop Chart'!$R$5:$R$201,0)&gt;0,XLOOKUP(A73,'Crop Chart'!$A$5:$A$201,'Crop Chart'!$R$5:$R$201,0)+P73)</f>
        <v/>
      </c>
      <c r="Y73" s="523" t="str">
        <f t="array" ref="Y73">IF(ISTEXT(X73),"",XLOOKUP(A73,'Crop Chart'!$A$5:$A$201,'Crop Chart'!$S$5:$S$201,0))</f>
        <v/>
      </c>
      <c r="Z73" s="513" t="str">
        <f t="shared" si="3"/>
        <v/>
      </c>
      <c r="AA73" s="523" t="str">
        <f t="array" ref="AA73">IF(ISBLANK(C73),"",XLOOKUP(A73,'Crop Chart'!$A$5:$A$201,'Crop Chart'!$F$5:$F$201,0))</f>
        <v/>
      </c>
      <c r="AB73" s="523" t="str">
        <f t="array" ref="AB73">IF(ISBLANK(C73),"",XLOOKUP(A73,'Crop Chart'!$A$5:$A$201,'Crop Chart'!$G$5:$G$201,FALSE))</f>
        <v/>
      </c>
      <c r="AC73" s="526" t="str">
        <f t="shared" si="19"/>
        <v/>
      </c>
      <c r="AD73" s="526" t="str">
        <f t="shared" si="4"/>
        <v/>
      </c>
      <c r="AE73" s="527" t="str">
        <f t="array" ref="AE73">IF(ISBLANK(C73),"",XLOOKUP(C73,'Codified Game Plan'!$M$3:$M$477,'Codified Game Plan'!$J$3:$J$477,0))</f>
        <v/>
      </c>
      <c r="AF73" s="528" t="str">
        <f t="array" ref="AF73">IF(ISBLANK(C73),"",XLOOKUP(A73,'Crop Chart'!$A$5:$A$201,'Crop Chart'!$L$5:$L$201,FALSE))</f>
        <v/>
      </c>
      <c r="AG73" s="529"/>
      <c r="AH73" s="530"/>
      <c r="AI73" s="530" t="str">
        <f t="array" ref="AI73">IF(ISBLANK(C73),"",XLOOKUP(A73,'Crop Chart'!$A$5:$A$201,'Crop Chart'!$AN$5:$AN$201,FALSE))</f>
        <v/>
      </c>
      <c r="AJ73" s="531" t="str">
        <f t="array" ref="AJ73">IF((AI73=""),"",J73+XLOOKUP(A73,'Crop Chart'!$A$5:$A$201,'Crop Chart'!$AO$5:$AO$201,FALSE))</f>
        <v/>
      </c>
      <c r="AK73" s="530" t="str">
        <f t="array" ref="AK73">IF(ISBLANK(C73),"",XLOOKUP(A73,'Crop Chart'!$A$5:$A$201,'Crop Chart'!$AP$5:$AP$201,FALSE))</f>
        <v/>
      </c>
      <c r="AL73" s="531" t="str">
        <f t="array" ref="AL73">IF((AK73=""),"",J73+XLOOKUP(A73,'Crop Chart'!$A$5:$A$201,'Crop Chart'!$AQ$5:$AQ$201,FALSE))</f>
        <v/>
      </c>
      <c r="AM73" s="530" t="str">
        <f t="array" ref="AM73">IF(ISBLANK(C73),"",XLOOKUP(A73,'Crop Chart'!$A$5:$A$201,'Crop Chart'!$AR$5:$AR$201,FALSE))</f>
        <v/>
      </c>
      <c r="AN73" s="531" t="str">
        <f t="array" ref="AN73">IF((AM73=""),"",J73+XLOOKUP(A73,'Crop Chart'!$A$5:$A$201,'Crop Chart'!$AS$5:$AS$201,FALSE))</f>
        <v/>
      </c>
      <c r="AO73" s="530" t="str">
        <f t="array" ref="AO73">IF(ISBLANK(C73),"",XLOOKUP(A73,'Crop Chart'!$A$5:$A$201,'Crop Chart'!$AT$5:$AT$201,FALSE))</f>
        <v/>
      </c>
      <c r="AP73" s="531" t="str">
        <f t="array" ref="AP73">IF((AO73=""),"",J73+XLOOKUP(A73,'Crop Chart'!$A$5:$A$201,'Crop Chart'!$AU$5:$AU$201,FALSE))</f>
        <v/>
      </c>
      <c r="AQ73" s="530" t="str">
        <f t="array" ref="AQ73">IF(ISBLANK(C73),"",XLOOKUP(A73,'Crop Chart'!$A$5:$A$201,'Crop Chart'!$AV$5:$AV$201,FALSE))</f>
        <v/>
      </c>
      <c r="AR73" s="531" t="str">
        <f t="array" ref="AR73">IF((AQ73=""),"",J73+XLOOKUP(A73,'Crop Chart'!$A$5:$A$201,'Crop Chart'!$AW$5:$AW$201,FALSE))</f>
        <v/>
      </c>
      <c r="AS73" s="530" t="str">
        <f t="array" ref="AS73">IF(ISBLANK(C73),"",XLOOKUP(A73,'Crop Chart'!$A$5:$A$201,'Crop Chart'!$AX$5:$AX$201,FALSE))</f>
        <v/>
      </c>
      <c r="AT73" s="531" t="str">
        <f t="array" ref="AT73">IF((AS73=""),"",J73+XLOOKUP(A73,'Crop Chart'!$A$5:$A$201,'Crop Chart'!$AY$5:$AY$201,FALSE))</f>
        <v/>
      </c>
      <c r="AU73" s="530" t="str">
        <f t="array" ref="AU73">IF(ISBLANK(C73),"",XLOOKUP(A73,'Crop Chart'!$A$5:$A$201,'Crop Chart'!$AZ$5:$AZ$201,FALSE))</f>
        <v/>
      </c>
      <c r="AV73" s="531" t="str">
        <f t="array" ref="AV73">IF((AU73=""),"",J73+XLOOKUP(A73,'Crop Chart'!$A$5:$A$201,'Crop Chart'!$BA$5:$BA$201,FALSE))</f>
        <v/>
      </c>
      <c r="AW73" s="530" t="str">
        <f t="array" ref="AW73">IF(ISBLANK(C73),"",XLOOKUP(A73,'Crop Chart'!$A$5:$A$201,'Crop Chart'!$BB$5:$BB$201,FALSE))</f>
        <v/>
      </c>
      <c r="AX73" s="532" t="str">
        <f t="array" ref="AX73">IF((AW73=""),"",J73+XLOOKUP(A73,'Crop Chart'!$A$5:$A$201,'Crop Chart'!$BC$5:$BC$201,FALSE))</f>
        <v/>
      </c>
    </row>
    <row r="74" ht="15.75" hidden="1" customHeight="1">
      <c r="A74" s="520" t="str">
        <f t="array" ref="A74">IF(ISBLANK(C74)," ",XLOOKUP(C74,'Codified Game Plan'!$M$3:$M$477,'Codified Game Plan'!$A$3:$A$477))</f>
        <v> </v>
      </c>
      <c r="B74" s="503" t="str">
        <f t="array" ref="B74">IF(ISBLANK(C74),"",XLOOKUP(C74,'Codified Game Plan'!$M$3:$M$477,'Codified Game Plan'!$B$3:$B$477))</f>
        <v/>
      </c>
      <c r="C74" s="521"/>
      <c r="D74" s="521" t="str">
        <f t="array" ref="D74">IF(ISBLANK(C74)," ",XLOOKUP(C74,'Codified Game Plan'!$M$3:$M$477,'Codified Game Plan'!$C$3:$C$477))</f>
        <v> </v>
      </c>
      <c r="E74" s="522" t="str">
        <f t="array" ref="E74">IF(ISBLANK(C74),"",XLOOKUP(C74,'Codified Game Plan'!$M$3:$M$477,'Codified Game Plan'!$D$3:$D$477,0))</f>
        <v/>
      </c>
      <c r="F74" s="522" t="str">
        <f t="array" ref="F74">IF(ISBLANK(C74),"",XLOOKUP(C74,'Codified Game Plan'!$M$3:$M$477,'Codified Game Plan'!$E$3:$E$477,0))</f>
        <v/>
      </c>
      <c r="G74" s="523" t="str">
        <f t="array" ref="G74">IF(ISBLANK(C74)," ",XLOOKUP(C74,'Codified Game Plan'!$M$3:$M$477,'Codified Game Plan'!$F$3:$F$477))</f>
        <v> </v>
      </c>
      <c r="H74" s="507" t="str">
        <f t="array" ref="H74">IF(ISBLANK(C74)," ",XLOOKUP(C74,'Codified Game Plan'!$M$3:$M$477,'Codified Game Plan'!$G$3:$G$477))</f>
        <v> </v>
      </c>
      <c r="I74" s="523" t="str">
        <f t="array" ref="I74">IF(ISBLANK(C74),"",XLOOKUP(A74,'Crop Chart'!$A$5:$A$201,'Crop Chart'!$B$5:$B$201,0))</f>
        <v/>
      </c>
      <c r="J74" s="507" t="str">
        <f t="shared" si="20"/>
        <v> </v>
      </c>
      <c r="K74" s="511"/>
      <c r="L74" s="523" t="str">
        <f t="array" ref="L74">IF(ISBLANK(C74),"",XLOOKUP(A74,'Crop Chart'!$A$5:$A$201,'Crop Chart'!$C$5:$C$201,0))</f>
        <v/>
      </c>
      <c r="M74" s="506" t="str">
        <f t="array" ref="M74">IF(ISBLANK(C74),"",XLOOKUP(A74,'Crop Chart'!$A$5:$A$201,'Crop Chart'!$E$5:$E$201,0))</f>
        <v/>
      </c>
      <c r="N74" s="510" t="str">
        <f t="shared" si="1"/>
        <v/>
      </c>
      <c r="O74" s="506" t="str">
        <f t="array" ref="O74">IF(ISBLANK(C74),"",XLOOKUP(A74,'Crop Chart'!$A$5:$A$201,'Crop Chart'!$S$5:$S$201,0))</f>
        <v/>
      </c>
      <c r="P74" s="507" t="str">
        <f t="shared" si="2"/>
        <v/>
      </c>
      <c r="Q74" s="524"/>
      <c r="R74" s="523" t="str">
        <f t="array" ref="R74">IF(I74="TR",XLOOKUP(A74,'Crop Chart'!$A$5:$A$201,'Crop Chart'!$I$5:$I$201,FALSE),"")</f>
        <v/>
      </c>
      <c r="S74" s="512" t="str">
        <f t="array" ref="S74">IF(I74="TR",G74*'Crop Chart'!$H$2*12*L74/M74/T74*XLOOKUP(A74,'Crop Chart'!$A$5:$A$178,'Crop Chart'!$T$5:$T$178),"")</f>
        <v/>
      </c>
      <c r="T74" s="523" t="str">
        <f t="array" ref="T74">IF(ISBLANK(C74),"",XLOOKUP(A74,'Crop Chart'!$A$5:$A$201,'Crop Chart'!$P$5:$P$201,FALSE))</f>
        <v/>
      </c>
      <c r="U74" s="525" t="str">
        <f t="array" ref="U74">IF(ISBLANK(C74),"",XLOOKUP(A74,'Crop Chart'!$A$5:$A$201,'Crop Chart'!$Q$5:$Q$201,0))</f>
        <v/>
      </c>
      <c r="V74" s="507" t="str">
        <f t="array" ref="V74">IF(I74="DS",XLOOKUP(A74,'Crop Chart'!$A$6:$A$201,'Crop Chart'!$AH$6:$AH$201,0),"")</f>
        <v/>
      </c>
      <c r="W74" s="507" t="str">
        <f t="array" ref="W74">IF(I74="DS",XLOOKUP(A74,'Crop Chart'!$A$6:$A$201,'Crop Chart'!$AI$6:$AI$201,0),"")</f>
        <v/>
      </c>
      <c r="X74" s="526" t="str">
        <f t="array" ref="X74">IFS(ISTEXT(P74),"",XLOOKUP(A74,'Crop Chart'!$A$5:$A$201,'Crop Chart'!$R$5:$R$201,0)=0,"",XLOOKUP(A74,'Crop Chart'!$A$5:$A$201,'Crop Chart'!$R$5:$R$201,0)&gt;0,XLOOKUP(A74,'Crop Chart'!$A$5:$A$201,'Crop Chart'!$R$5:$R$201,0)+P74)</f>
        <v/>
      </c>
      <c r="Y74" s="523" t="str">
        <f t="array" ref="Y74">IF(ISTEXT(X74),"",XLOOKUP(A74,'Crop Chart'!$A$5:$A$201,'Crop Chart'!$S$5:$S$201,0))</f>
        <v/>
      </c>
      <c r="Z74" s="513" t="str">
        <f t="shared" si="3"/>
        <v/>
      </c>
      <c r="AA74" s="523" t="str">
        <f t="array" ref="AA74">IF(ISBLANK(C74),"",XLOOKUP(A74,'Crop Chart'!$A$5:$A$201,'Crop Chart'!$F$5:$F$201,0))</f>
        <v/>
      </c>
      <c r="AB74" s="523" t="str">
        <f t="array" ref="AB74">IF(ISBLANK(C74),"",XLOOKUP(A74,'Crop Chart'!$A$5:$A$201,'Crop Chart'!$G$5:$G$201,FALSE))</f>
        <v/>
      </c>
      <c r="AC74" s="526" t="str">
        <f t="shared" si="19"/>
        <v/>
      </c>
      <c r="AD74" s="526" t="str">
        <f t="shared" si="4"/>
        <v/>
      </c>
      <c r="AE74" s="527" t="str">
        <f t="array" ref="AE74">IF(ISBLANK(C74),"",XLOOKUP(C74,'Codified Game Plan'!$M$3:$M$477,'Codified Game Plan'!$J$3:$J$477,0))</f>
        <v/>
      </c>
      <c r="AF74" s="528" t="str">
        <f t="array" ref="AF74">IF(ISBLANK(C74),"",XLOOKUP(A74,'Crop Chart'!$A$5:$A$201,'Crop Chart'!$L$5:$L$201,FALSE))</f>
        <v/>
      </c>
      <c r="AG74" s="529"/>
      <c r="AH74" s="530"/>
      <c r="AI74" s="530" t="str">
        <f t="array" ref="AI74">IF(ISBLANK(C74),"",XLOOKUP(A74,'Crop Chart'!$A$5:$A$201,'Crop Chart'!$AN$5:$AN$201,FALSE))</f>
        <v/>
      </c>
      <c r="AJ74" s="531" t="str">
        <f t="array" ref="AJ74">IF((AI74=""),"",J74+XLOOKUP(A74,'Crop Chart'!$A$5:$A$201,'Crop Chart'!$AO$5:$AO$201,FALSE))</f>
        <v/>
      </c>
      <c r="AK74" s="530" t="str">
        <f t="array" ref="AK74">IF(ISBLANK(C74),"",XLOOKUP(A74,'Crop Chart'!$A$5:$A$201,'Crop Chart'!$AP$5:$AP$201,FALSE))</f>
        <v/>
      </c>
      <c r="AL74" s="531" t="str">
        <f t="array" ref="AL74">IF((AK74=""),"",J74+XLOOKUP(A74,'Crop Chart'!$A$5:$A$201,'Crop Chart'!$AQ$5:$AQ$201,FALSE))</f>
        <v/>
      </c>
      <c r="AM74" s="530" t="str">
        <f t="array" ref="AM74">IF(ISBLANK(C74),"",XLOOKUP(A74,'Crop Chart'!$A$5:$A$201,'Crop Chart'!$AR$5:$AR$201,FALSE))</f>
        <v/>
      </c>
      <c r="AN74" s="531" t="str">
        <f t="array" ref="AN74">IF((AM74=""),"",J74+XLOOKUP(A74,'Crop Chart'!$A$5:$A$201,'Crop Chart'!$AS$5:$AS$201,FALSE))</f>
        <v/>
      </c>
      <c r="AO74" s="530" t="str">
        <f t="array" ref="AO74">IF(ISBLANK(C74),"",XLOOKUP(A74,'Crop Chart'!$A$5:$A$201,'Crop Chart'!$AT$5:$AT$201,FALSE))</f>
        <v/>
      </c>
      <c r="AP74" s="531" t="str">
        <f t="array" ref="AP74">IF((AO74=""),"",J74+XLOOKUP(A74,'Crop Chart'!$A$5:$A$201,'Crop Chart'!$AU$5:$AU$201,FALSE))</f>
        <v/>
      </c>
      <c r="AQ74" s="530" t="str">
        <f t="array" ref="AQ74">IF(ISBLANK(C74),"",XLOOKUP(A74,'Crop Chart'!$A$5:$A$201,'Crop Chart'!$AV$5:$AV$201,FALSE))</f>
        <v/>
      </c>
      <c r="AR74" s="531" t="str">
        <f t="array" ref="AR74">IF((AQ74=""),"",J74+XLOOKUP(A74,'Crop Chart'!$A$5:$A$201,'Crop Chart'!$AW$5:$AW$201,FALSE))</f>
        <v/>
      </c>
      <c r="AS74" s="530" t="str">
        <f t="array" ref="AS74">IF(ISBLANK(C74),"",XLOOKUP(A74,'Crop Chart'!$A$5:$A$201,'Crop Chart'!$AX$5:$AX$201,FALSE))</f>
        <v/>
      </c>
      <c r="AT74" s="531" t="str">
        <f t="array" ref="AT74">IF((AS74=""),"",J74+XLOOKUP(A74,'Crop Chart'!$A$5:$A$201,'Crop Chart'!$AY$5:$AY$201,FALSE))</f>
        <v/>
      </c>
      <c r="AU74" s="530" t="str">
        <f t="array" ref="AU74">IF(ISBLANK(C74),"",XLOOKUP(A74,'Crop Chart'!$A$5:$A$201,'Crop Chart'!$AZ$5:$AZ$201,FALSE))</f>
        <v/>
      </c>
      <c r="AV74" s="531" t="str">
        <f t="array" ref="AV74">IF((AU74=""),"",J74+XLOOKUP(A74,'Crop Chart'!$A$5:$A$201,'Crop Chart'!$BA$5:$BA$201,FALSE))</f>
        <v/>
      </c>
      <c r="AW74" s="530" t="str">
        <f t="array" ref="AW74">IF(ISBLANK(C74),"",XLOOKUP(A74,'Crop Chart'!$A$5:$A$201,'Crop Chart'!$BB$5:$BB$201,FALSE))</f>
        <v/>
      </c>
      <c r="AX74" s="532" t="str">
        <f t="array" ref="AX74">IF((AW74=""),"",J74+XLOOKUP(A74,'Crop Chart'!$A$5:$A$201,'Crop Chart'!$BC$5:$BC$201,FALSE))</f>
        <v/>
      </c>
    </row>
    <row r="75" ht="15.75" hidden="1" customHeight="1">
      <c r="A75" s="520" t="str">
        <f t="array" ref="A75">IF(ISBLANK(C75)," ",XLOOKUP(C75,'Codified Game Plan'!$M$3:$M$477,'Codified Game Plan'!$A$3:$A$477))</f>
        <v> </v>
      </c>
      <c r="B75" s="503" t="str">
        <f t="array" ref="B75">IF(ISBLANK(C75),"",XLOOKUP(C75,'Codified Game Plan'!$M$3:$M$477,'Codified Game Plan'!$B$3:$B$477))</f>
        <v/>
      </c>
      <c r="C75" s="521"/>
      <c r="D75" s="521" t="str">
        <f t="array" ref="D75">IF(ISBLANK(C75)," ",XLOOKUP(C75,'Codified Game Plan'!$M$3:$M$477,'Codified Game Plan'!$C$3:$C$477))</f>
        <v> </v>
      </c>
      <c r="E75" s="522" t="str">
        <f t="array" ref="E75">IF(ISBLANK(C75),"",XLOOKUP(C75,'Codified Game Plan'!$M$3:$M$477,'Codified Game Plan'!$D$3:$D$477,0))</f>
        <v/>
      </c>
      <c r="F75" s="522" t="str">
        <f t="array" ref="F75">IF(ISBLANK(C75),"",XLOOKUP(C75,'Codified Game Plan'!$M$3:$M$477,'Codified Game Plan'!$E$3:$E$477,0))</f>
        <v/>
      </c>
      <c r="G75" s="523" t="str">
        <f t="array" ref="G75">IF(ISBLANK(C75)," ",XLOOKUP(C75,'Codified Game Plan'!$M$3:$M$477,'Codified Game Plan'!$F$3:$F$477))</f>
        <v> </v>
      </c>
      <c r="H75" s="507" t="str">
        <f t="array" ref="H75">IF(ISBLANK(C75)," ",XLOOKUP(C75,'Codified Game Plan'!$M$3:$M$477,'Codified Game Plan'!$G$3:$G$477))</f>
        <v> </v>
      </c>
      <c r="I75" s="523" t="str">
        <f t="array" ref="I75">IF(ISBLANK(C75),"",XLOOKUP(A75,'Crop Chart'!$A$5:$A$201,'Crop Chart'!$B$5:$B$201,0))</f>
        <v/>
      </c>
      <c r="J75" s="507" t="str">
        <f t="shared" si="20"/>
        <v> </v>
      </c>
      <c r="K75" s="511"/>
      <c r="L75" s="523" t="str">
        <f t="array" ref="L75">IF(ISBLANK(C75),"",XLOOKUP(A75,'Crop Chart'!$A$5:$A$201,'Crop Chart'!$C$5:$C$201,0))</f>
        <v/>
      </c>
      <c r="M75" s="506" t="str">
        <f t="array" ref="M75">IF(ISBLANK(C75),"",XLOOKUP(A75,'Crop Chart'!$A$5:$A$201,'Crop Chart'!$E$5:$E$201,0))</f>
        <v/>
      </c>
      <c r="N75" s="510" t="str">
        <f t="shared" si="1"/>
        <v/>
      </c>
      <c r="O75" s="506" t="str">
        <f t="array" ref="O75">IF(ISBLANK(C75),"",XLOOKUP(A75,'Crop Chart'!$A$5:$A$201,'Crop Chart'!$S$5:$S$201,0))</f>
        <v/>
      </c>
      <c r="P75" s="507" t="str">
        <f t="shared" si="2"/>
        <v/>
      </c>
      <c r="Q75" s="524"/>
      <c r="R75" s="523" t="str">
        <f t="array" ref="R75">IF(I75="TR",XLOOKUP(A75,'Crop Chart'!$A$5:$A$201,'Crop Chart'!$I$5:$I$201,FALSE),"")</f>
        <v/>
      </c>
      <c r="S75" s="512" t="str">
        <f t="array" ref="S75">IF(I75="TR",G75*'Crop Chart'!$H$2*12*L75/M75/T75*XLOOKUP(A75,'Crop Chart'!$A$5:$A$178,'Crop Chart'!$T$5:$T$178),"")</f>
        <v/>
      </c>
      <c r="T75" s="523" t="str">
        <f t="array" ref="T75">IF(ISBLANK(C75),"",XLOOKUP(A75,'Crop Chart'!$A$5:$A$201,'Crop Chart'!$P$5:$P$201,FALSE))</f>
        <v/>
      </c>
      <c r="U75" s="525" t="str">
        <f t="array" ref="U75">IF(ISBLANK(C75),"",XLOOKUP(A75,'Crop Chart'!$A$5:$A$201,'Crop Chart'!$Q$5:$Q$201,0))</f>
        <v/>
      </c>
      <c r="V75" s="507" t="str">
        <f t="array" ref="V75">IF(I75="DS",XLOOKUP(A75,'Crop Chart'!$A$6:$A$201,'Crop Chart'!$AH$6:$AH$201,0),"")</f>
        <v/>
      </c>
      <c r="W75" s="507" t="str">
        <f t="array" ref="W75">IF(I75="DS",XLOOKUP(A75,'Crop Chart'!$A$6:$A$201,'Crop Chart'!$AI$6:$AI$201,0),"")</f>
        <v/>
      </c>
      <c r="X75" s="526" t="str">
        <f t="array" ref="X75">IFS(ISTEXT(P75),"",XLOOKUP(A75,'Crop Chart'!$A$5:$A$201,'Crop Chart'!$R$5:$R$201,0)=0,"",XLOOKUP(A75,'Crop Chart'!$A$5:$A$201,'Crop Chart'!$R$5:$R$201,0)&gt;0,XLOOKUP(A75,'Crop Chart'!$A$5:$A$201,'Crop Chart'!$R$5:$R$201,0)+P75)</f>
        <v/>
      </c>
      <c r="Y75" s="523" t="str">
        <f t="array" ref="Y75">IF(ISTEXT(X75),"",XLOOKUP(A75,'Crop Chart'!$A$5:$A$201,'Crop Chart'!$S$5:$S$201,0))</f>
        <v/>
      </c>
      <c r="Z75" s="513" t="str">
        <f t="shared" si="3"/>
        <v/>
      </c>
      <c r="AA75" s="523" t="str">
        <f t="array" ref="AA75">IF(ISBLANK(C75),"",XLOOKUP(A75,'Crop Chart'!$A$5:$A$201,'Crop Chart'!$F$5:$F$201,0))</f>
        <v/>
      </c>
      <c r="AB75" s="523" t="str">
        <f t="array" ref="AB75">IF(ISBLANK(C75),"",XLOOKUP(A75,'Crop Chart'!$A$5:$A$201,'Crop Chart'!$G$5:$G$201,FALSE))</f>
        <v/>
      </c>
      <c r="AC75" s="526" t="str">
        <f t="shared" si="19"/>
        <v/>
      </c>
      <c r="AD75" s="526" t="str">
        <f t="shared" si="4"/>
        <v/>
      </c>
      <c r="AE75" s="527" t="str">
        <f t="array" ref="AE75">IF(ISBLANK(C75),"",XLOOKUP(C75,'Codified Game Plan'!$M$3:$M$477,'Codified Game Plan'!$J$3:$J$477,0))</f>
        <v/>
      </c>
      <c r="AF75" s="528" t="str">
        <f t="array" ref="AF75">IF(ISBLANK(C75),"",XLOOKUP(A75,'Crop Chart'!$A$5:$A$201,'Crop Chart'!$L$5:$L$201,FALSE))</f>
        <v/>
      </c>
      <c r="AG75" s="529"/>
      <c r="AH75" s="530"/>
      <c r="AI75" s="530" t="str">
        <f t="array" ref="AI75">IF(ISBLANK(C75),"",XLOOKUP(A75,'Crop Chart'!$A$5:$A$201,'Crop Chart'!$AN$5:$AN$201,FALSE))</f>
        <v/>
      </c>
      <c r="AJ75" s="531" t="str">
        <f t="array" ref="AJ75">IF((AI75=""),"",J75+XLOOKUP(A75,'Crop Chart'!$A$5:$A$201,'Crop Chart'!$AO$5:$AO$201,FALSE))</f>
        <v/>
      </c>
      <c r="AK75" s="530" t="str">
        <f t="array" ref="AK75">IF(ISBLANK(C75),"",XLOOKUP(A75,'Crop Chart'!$A$5:$A$201,'Crop Chart'!$AP$5:$AP$201,FALSE))</f>
        <v/>
      </c>
      <c r="AL75" s="531" t="str">
        <f t="array" ref="AL75">IF((AK75=""),"",J75+XLOOKUP(A75,'Crop Chart'!$A$5:$A$201,'Crop Chart'!$AQ$5:$AQ$201,FALSE))</f>
        <v/>
      </c>
      <c r="AM75" s="530" t="str">
        <f t="array" ref="AM75">IF(ISBLANK(C75),"",XLOOKUP(A75,'Crop Chart'!$A$5:$A$201,'Crop Chart'!$AR$5:$AR$201,FALSE))</f>
        <v/>
      </c>
      <c r="AN75" s="531" t="str">
        <f t="array" ref="AN75">IF((AM75=""),"",J75+XLOOKUP(A75,'Crop Chart'!$A$5:$A$201,'Crop Chart'!$AS$5:$AS$201,FALSE))</f>
        <v/>
      </c>
      <c r="AO75" s="530" t="str">
        <f t="array" ref="AO75">IF(ISBLANK(C75),"",XLOOKUP(A75,'Crop Chart'!$A$5:$A$201,'Crop Chart'!$AT$5:$AT$201,FALSE))</f>
        <v/>
      </c>
      <c r="AP75" s="531" t="str">
        <f t="array" ref="AP75">IF((AO75=""),"",J75+XLOOKUP(A75,'Crop Chart'!$A$5:$A$201,'Crop Chart'!$AU$5:$AU$201,FALSE))</f>
        <v/>
      </c>
      <c r="AQ75" s="530" t="str">
        <f t="array" ref="AQ75">IF(ISBLANK(C75),"",XLOOKUP(A75,'Crop Chart'!$A$5:$A$201,'Crop Chart'!$AV$5:$AV$201,FALSE))</f>
        <v/>
      </c>
      <c r="AR75" s="531" t="str">
        <f t="array" ref="AR75">IF((AQ75=""),"",J75+XLOOKUP(A75,'Crop Chart'!$A$5:$A$201,'Crop Chart'!$AW$5:$AW$201,FALSE))</f>
        <v/>
      </c>
      <c r="AS75" s="530" t="str">
        <f t="array" ref="AS75">IF(ISBLANK(C75),"",XLOOKUP(A75,'Crop Chart'!$A$5:$A$201,'Crop Chart'!$AX$5:$AX$201,FALSE))</f>
        <v/>
      </c>
      <c r="AT75" s="531" t="str">
        <f t="array" ref="AT75">IF((AS75=""),"",J75+XLOOKUP(A75,'Crop Chart'!$A$5:$A$201,'Crop Chart'!$AY$5:$AY$201,FALSE))</f>
        <v/>
      </c>
      <c r="AU75" s="530" t="str">
        <f t="array" ref="AU75">IF(ISBLANK(C75),"",XLOOKUP(A75,'Crop Chart'!$A$5:$A$201,'Crop Chart'!$AZ$5:$AZ$201,FALSE))</f>
        <v/>
      </c>
      <c r="AV75" s="531" t="str">
        <f t="array" ref="AV75">IF((AU75=""),"",J75+XLOOKUP(A75,'Crop Chart'!$A$5:$A$201,'Crop Chart'!$BA$5:$BA$201,FALSE))</f>
        <v/>
      </c>
      <c r="AW75" s="530" t="str">
        <f t="array" ref="AW75">IF(ISBLANK(C75),"",XLOOKUP(A75,'Crop Chart'!$A$5:$A$201,'Crop Chart'!$BB$5:$BB$201,FALSE))</f>
        <v/>
      </c>
      <c r="AX75" s="532" t="str">
        <f t="array" ref="AX75">IF((AW75=""),"",J75+XLOOKUP(A75,'Crop Chart'!$A$5:$A$201,'Crop Chart'!$BC$5:$BC$201,FALSE))</f>
        <v/>
      </c>
    </row>
    <row r="76" ht="15.75" hidden="1" customHeight="1">
      <c r="A76" s="520" t="str">
        <f t="array" ref="A76">IF(ISBLANK(C76)," ",XLOOKUP(C76,'Codified Game Plan'!$M$3:$M$477,'Codified Game Plan'!$A$3:$A$477))</f>
        <v> </v>
      </c>
      <c r="B76" s="503" t="str">
        <f t="array" ref="B76">IF(ISBLANK(C76),"",XLOOKUP(C76,'Codified Game Plan'!$M$3:$M$477,'Codified Game Plan'!$B$3:$B$477))</f>
        <v/>
      </c>
      <c r="C76" s="521"/>
      <c r="D76" s="521" t="str">
        <f t="array" ref="D76">IF(ISBLANK(C76)," ",XLOOKUP(C76,'Codified Game Plan'!$M$3:$M$477,'Codified Game Plan'!$C$3:$C$477))</f>
        <v> </v>
      </c>
      <c r="E76" s="522" t="str">
        <f t="array" ref="E76">IF(ISBLANK(C76),"",XLOOKUP(C76,'Codified Game Plan'!$M$3:$M$477,'Codified Game Plan'!$D$3:$D$477,0))</f>
        <v/>
      </c>
      <c r="F76" s="522" t="str">
        <f t="array" ref="F76">IF(ISBLANK(C76),"",XLOOKUP(C76,'Codified Game Plan'!$M$3:$M$477,'Codified Game Plan'!$E$3:$E$477,0))</f>
        <v/>
      </c>
      <c r="G76" s="523" t="str">
        <f t="array" ref="G76">IF(ISBLANK(C76)," ",XLOOKUP(C76,'Codified Game Plan'!$M$3:$M$477,'Codified Game Plan'!$F$3:$F$477))</f>
        <v> </v>
      </c>
      <c r="H76" s="507" t="str">
        <f t="array" ref="H76">IF(ISBLANK(C76)," ",XLOOKUP(C76,'Codified Game Plan'!$M$3:$M$477,'Codified Game Plan'!$G$3:$G$477))</f>
        <v> </v>
      </c>
      <c r="I76" s="523" t="str">
        <f t="array" ref="I76">IF(ISBLANK(C76),"",XLOOKUP(A76,'Crop Chart'!$A$5:$A$201,'Crop Chart'!$B$5:$B$201,0))</f>
        <v/>
      </c>
      <c r="J76" s="507" t="str">
        <f t="shared" si="20"/>
        <v> </v>
      </c>
      <c r="K76" s="511"/>
      <c r="L76" s="523" t="str">
        <f t="array" ref="L76">IF(ISBLANK(C76),"",XLOOKUP(A76,'Crop Chart'!$A$5:$A$201,'Crop Chart'!$C$5:$C$201,0))</f>
        <v/>
      </c>
      <c r="M76" s="506" t="str">
        <f t="array" ref="M76">IF(ISBLANK(C76),"",XLOOKUP(A76,'Crop Chart'!$A$5:$A$201,'Crop Chart'!$E$5:$E$201,0))</f>
        <v/>
      </c>
      <c r="N76" s="510" t="str">
        <f t="shared" si="1"/>
        <v/>
      </c>
      <c r="O76" s="506" t="str">
        <f t="array" ref="O76">IF(ISBLANK(C76),"",XLOOKUP(A76,'Crop Chart'!$A$5:$A$201,'Crop Chart'!$S$5:$S$201,0))</f>
        <v/>
      </c>
      <c r="P76" s="507" t="str">
        <f t="shared" si="2"/>
        <v/>
      </c>
      <c r="Q76" s="524"/>
      <c r="R76" s="523" t="str">
        <f t="array" ref="R76">IF(I76="TR",XLOOKUP(A76,'Crop Chart'!$A$5:$A$201,'Crop Chart'!$I$5:$I$201,FALSE),"")</f>
        <v/>
      </c>
      <c r="S76" s="512" t="str">
        <f t="array" ref="S76">IF(I76="TR",G76*'Crop Chart'!$H$2*12*L76/M76/T76*XLOOKUP(A76,'Crop Chart'!$A$5:$A$178,'Crop Chart'!$T$5:$T$178),"")</f>
        <v/>
      </c>
      <c r="T76" s="523" t="str">
        <f t="array" ref="T76">IF(ISBLANK(C76),"",XLOOKUP(A76,'Crop Chart'!$A$5:$A$201,'Crop Chart'!$P$5:$P$201,FALSE))</f>
        <v/>
      </c>
      <c r="U76" s="525" t="str">
        <f t="array" ref="U76">IF(ISBLANK(C76),"",XLOOKUP(A76,'Crop Chart'!$A$5:$A$201,'Crop Chart'!$Q$5:$Q$201,0))</f>
        <v/>
      </c>
      <c r="V76" s="507" t="str">
        <f t="array" ref="V76">IF(I76="DS",XLOOKUP(A76,'Crop Chart'!$A$6:$A$201,'Crop Chart'!$AH$6:$AH$201,0),"")</f>
        <v/>
      </c>
      <c r="W76" s="507" t="str">
        <f t="array" ref="W76">IF(I76="DS",XLOOKUP(A76,'Crop Chart'!$A$6:$A$201,'Crop Chart'!$AI$6:$AI$201,0),"")</f>
        <v/>
      </c>
      <c r="X76" s="526" t="str">
        <f t="array" ref="X76">IFS(ISTEXT(P76),"",XLOOKUP(A76,'Crop Chart'!$A$5:$A$201,'Crop Chart'!$R$5:$R$201,0)=0,"",XLOOKUP(A76,'Crop Chart'!$A$5:$A$201,'Crop Chart'!$R$5:$R$201,0)&gt;0,XLOOKUP(A76,'Crop Chart'!$A$5:$A$201,'Crop Chart'!$R$5:$R$201,0)+P76)</f>
        <v/>
      </c>
      <c r="Y76" s="523" t="str">
        <f t="array" ref="Y76">IF(ISTEXT(X76),"",XLOOKUP(A76,'Crop Chart'!$A$5:$A$201,'Crop Chart'!$S$5:$S$201,0))</f>
        <v/>
      </c>
      <c r="Z76" s="513" t="str">
        <f t="shared" si="3"/>
        <v/>
      </c>
      <c r="AA76" s="523" t="str">
        <f t="array" ref="AA76">IF(ISBLANK(C76),"",XLOOKUP(A76,'Crop Chart'!$A$5:$A$201,'Crop Chart'!$F$5:$F$201,0))</f>
        <v/>
      </c>
      <c r="AB76" s="523" t="str">
        <f t="array" ref="AB76">IF(ISBLANK(C76),"",XLOOKUP(A76,'Crop Chart'!$A$5:$A$201,'Crop Chart'!$G$5:$G$201,FALSE))</f>
        <v/>
      </c>
      <c r="AC76" s="526" t="str">
        <f t="shared" si="19"/>
        <v/>
      </c>
      <c r="AD76" s="526" t="str">
        <f t="shared" si="4"/>
        <v/>
      </c>
      <c r="AE76" s="527" t="str">
        <f t="array" ref="AE76">IF(ISBLANK(C76),"",XLOOKUP(C76,'Codified Game Plan'!$M$3:$M$477,'Codified Game Plan'!$J$3:$J$477,0))</f>
        <v/>
      </c>
      <c r="AF76" s="528" t="str">
        <f t="array" ref="AF76">IF(ISBLANK(C76),"",XLOOKUP(A76,'Crop Chart'!$A$5:$A$201,'Crop Chart'!$L$5:$L$201,FALSE))</f>
        <v/>
      </c>
      <c r="AG76" s="529"/>
      <c r="AH76" s="530"/>
      <c r="AI76" s="530" t="str">
        <f t="array" ref="AI76">IF(ISBLANK(C76),"",XLOOKUP(A76,'Crop Chart'!$A$5:$A$201,'Crop Chart'!$AN$5:$AN$201,FALSE))</f>
        <v/>
      </c>
      <c r="AJ76" s="531" t="str">
        <f t="array" ref="AJ76">IF((AI76=""),"",J76+XLOOKUP(A76,'Crop Chart'!$A$5:$A$201,'Crop Chart'!$AO$5:$AO$201,FALSE))</f>
        <v/>
      </c>
      <c r="AK76" s="530" t="str">
        <f t="array" ref="AK76">IF(ISBLANK(C76),"",XLOOKUP(A76,'Crop Chart'!$A$5:$A$201,'Crop Chart'!$AP$5:$AP$201,FALSE))</f>
        <v/>
      </c>
      <c r="AL76" s="531" t="str">
        <f t="array" ref="AL76">IF((AK76=""),"",J76+XLOOKUP(A76,'Crop Chart'!$A$5:$A$201,'Crop Chart'!$AQ$5:$AQ$201,FALSE))</f>
        <v/>
      </c>
      <c r="AM76" s="530" t="str">
        <f t="array" ref="AM76">IF(ISBLANK(C76),"",XLOOKUP(A76,'Crop Chart'!$A$5:$A$201,'Crop Chart'!$AR$5:$AR$201,FALSE))</f>
        <v/>
      </c>
      <c r="AN76" s="531" t="str">
        <f t="array" ref="AN76">IF((AM76=""),"",J76+XLOOKUP(A76,'Crop Chart'!$A$5:$A$201,'Crop Chart'!$AS$5:$AS$201,FALSE))</f>
        <v/>
      </c>
      <c r="AO76" s="530" t="str">
        <f t="array" ref="AO76">IF(ISBLANK(C76),"",XLOOKUP(A76,'Crop Chart'!$A$5:$A$201,'Crop Chart'!$AT$5:$AT$201,FALSE))</f>
        <v/>
      </c>
      <c r="AP76" s="531" t="str">
        <f t="array" ref="AP76">IF((AO76=""),"",J76+XLOOKUP(A76,'Crop Chart'!$A$5:$A$201,'Crop Chart'!$AU$5:$AU$201,FALSE))</f>
        <v/>
      </c>
      <c r="AQ76" s="530" t="str">
        <f t="array" ref="AQ76">IF(ISBLANK(C76),"",XLOOKUP(A76,'Crop Chart'!$A$5:$A$201,'Crop Chart'!$AV$5:$AV$201,FALSE))</f>
        <v/>
      </c>
      <c r="AR76" s="531" t="str">
        <f t="array" ref="AR76">IF((AQ76=""),"",J76+XLOOKUP(A76,'Crop Chart'!$A$5:$A$201,'Crop Chart'!$AW$5:$AW$201,FALSE))</f>
        <v/>
      </c>
      <c r="AS76" s="530" t="str">
        <f t="array" ref="AS76">IF(ISBLANK(C76),"",XLOOKUP(A76,'Crop Chart'!$A$5:$A$201,'Crop Chart'!$AX$5:$AX$201,FALSE))</f>
        <v/>
      </c>
      <c r="AT76" s="531" t="str">
        <f t="array" ref="AT76">IF((AS76=""),"",J76+XLOOKUP(A76,'Crop Chart'!$A$5:$A$201,'Crop Chart'!$AY$5:$AY$201,FALSE))</f>
        <v/>
      </c>
      <c r="AU76" s="530" t="str">
        <f t="array" ref="AU76">IF(ISBLANK(C76),"",XLOOKUP(A76,'Crop Chart'!$A$5:$A$201,'Crop Chart'!$AZ$5:$AZ$201,FALSE))</f>
        <v/>
      </c>
      <c r="AV76" s="531" t="str">
        <f t="array" ref="AV76">IF((AU76=""),"",J76+XLOOKUP(A76,'Crop Chart'!$A$5:$A$201,'Crop Chart'!$BA$5:$BA$201,FALSE))</f>
        <v/>
      </c>
      <c r="AW76" s="530" t="str">
        <f t="array" ref="AW76">IF(ISBLANK(C76),"",XLOOKUP(A76,'Crop Chart'!$A$5:$A$201,'Crop Chart'!$BB$5:$BB$201,FALSE))</f>
        <v/>
      </c>
      <c r="AX76" s="532" t="str">
        <f t="array" ref="AX76">IF((AW76=""),"",J76+XLOOKUP(A76,'Crop Chart'!$A$5:$A$201,'Crop Chart'!$BC$5:$BC$201,FALSE))</f>
        <v/>
      </c>
    </row>
    <row r="77" ht="15.75" hidden="1" customHeight="1">
      <c r="A77" s="520" t="str">
        <f t="array" ref="A77">IF(ISBLANK(C77)," ",XLOOKUP(C77,'Codified Game Plan'!$M$3:$M$477,'Codified Game Plan'!$A$3:$A$477))</f>
        <v> </v>
      </c>
      <c r="B77" s="503" t="str">
        <f t="array" ref="B77">IF(ISBLANK(C77),"",XLOOKUP(C77,'Codified Game Plan'!$M$3:$M$477,'Codified Game Plan'!$B$3:$B$477))</f>
        <v/>
      </c>
      <c r="C77" s="521"/>
      <c r="D77" s="521" t="str">
        <f t="array" ref="D77">IF(ISBLANK(C77)," ",XLOOKUP(C77,'Codified Game Plan'!$M$3:$M$477,'Codified Game Plan'!$C$3:$C$477))</f>
        <v> </v>
      </c>
      <c r="E77" s="522" t="str">
        <f t="array" ref="E77">IF(ISBLANK(C77),"",XLOOKUP(C77,'Codified Game Plan'!$M$3:$M$477,'Codified Game Plan'!$D$3:$D$477,0))</f>
        <v/>
      </c>
      <c r="F77" s="522" t="str">
        <f t="array" ref="F77">IF(ISBLANK(C77),"",XLOOKUP(C77,'Codified Game Plan'!$M$3:$M$477,'Codified Game Plan'!$E$3:$E$477,0))</f>
        <v/>
      </c>
      <c r="G77" s="523" t="str">
        <f t="array" ref="G77">IF(ISBLANK(C77)," ",XLOOKUP(C77,'Codified Game Plan'!$M$3:$M$477,'Codified Game Plan'!$F$3:$F$477))</f>
        <v> </v>
      </c>
      <c r="H77" s="507" t="str">
        <f t="array" ref="H77">IF(ISBLANK(C77)," ",XLOOKUP(C77,'Codified Game Plan'!$M$3:$M$477,'Codified Game Plan'!$G$3:$G$477))</f>
        <v> </v>
      </c>
      <c r="I77" s="523" t="str">
        <f t="array" ref="I77">IF(ISBLANK(C77),"",XLOOKUP(A77,'Crop Chart'!$A$5:$A$201,'Crop Chart'!$B$5:$B$201,0))</f>
        <v/>
      </c>
      <c r="J77" s="507">
        <f>IF(I77="DS",H77,(Q77+R77))</f>
        <v>0</v>
      </c>
      <c r="K77" s="511"/>
      <c r="L77" s="523" t="str">
        <f t="array" ref="L77">IF(ISBLANK(C77),"",XLOOKUP(A77,'Crop Chart'!$A$5:$A$201,'Crop Chart'!$C$5:$C$201,0))</f>
        <v/>
      </c>
      <c r="M77" s="506" t="str">
        <f t="array" ref="M77">IF(ISBLANK(C77),"",XLOOKUP(A77,'Crop Chart'!$A$5:$A$201,'Crop Chart'!$E$5:$E$201,0))</f>
        <v/>
      </c>
      <c r="N77" s="510" t="str">
        <f t="shared" si="1"/>
        <v/>
      </c>
      <c r="O77" s="506" t="str">
        <f t="array" ref="O77">IF(ISBLANK(C77),"",XLOOKUP(A77,'Crop Chart'!$A$5:$A$201,'Crop Chart'!$S$5:$S$201,0))</f>
        <v/>
      </c>
      <c r="P77" s="507" t="str">
        <f t="shared" si="2"/>
        <v/>
      </c>
      <c r="Q77" s="511" t="str">
        <f>P77</f>
        <v/>
      </c>
      <c r="R77" s="523" t="str">
        <f t="array" ref="R77">IF(I77="TR",XLOOKUP(A77,'Crop Chart'!$A$5:$A$201,'Crop Chart'!$I$5:$I$201,FALSE),"")</f>
        <v/>
      </c>
      <c r="S77" s="512" t="str">
        <f t="array" ref="S77">IF(I77="TR",G77*'Crop Chart'!$H$2*12*L77/M77/T77*XLOOKUP(A77,'Crop Chart'!$A$5:$A$178,'Crop Chart'!$T$5:$T$178),"")</f>
        <v/>
      </c>
      <c r="T77" s="523" t="str">
        <f t="array" ref="T77">IF(ISBLANK(C77),"",XLOOKUP(A77,'Crop Chart'!$A$5:$A$201,'Crop Chart'!$P$5:$P$201,FALSE))</f>
        <v/>
      </c>
      <c r="U77" s="525" t="str">
        <f t="array" ref="U77">IF(ISBLANK(C77),"",XLOOKUP(A77,'Crop Chart'!$A$5:$A$201,'Crop Chart'!$Q$5:$Q$201,0))</f>
        <v/>
      </c>
      <c r="V77" s="507" t="str">
        <f t="array" ref="V77">IF(I77="DS",XLOOKUP(A77,'Crop Chart'!$A$6:$A$201,'Crop Chart'!$AH$6:$AH$201,0),"")</f>
        <v/>
      </c>
      <c r="W77" s="507" t="str">
        <f t="array" ref="W77">IF(I77="DS",XLOOKUP(A77,'Crop Chart'!$A$6:$A$201,'Crop Chart'!$AI$6:$AI$201,0),"")</f>
        <v/>
      </c>
      <c r="X77" s="526" t="str">
        <f t="array" ref="X77">IFS(ISTEXT(P77),"",XLOOKUP(A77,'Crop Chart'!$A$5:$A$201,'Crop Chart'!$R$5:$R$201,0)=0,"",XLOOKUP(A77,'Crop Chart'!$A$5:$A$201,'Crop Chart'!$R$5:$R$201,0)&gt;0,XLOOKUP(A77,'Crop Chart'!$A$5:$A$201,'Crop Chart'!$R$5:$R$201,0)+P77)</f>
        <v/>
      </c>
      <c r="Y77" s="523" t="str">
        <f t="array" ref="Y77">IF(ISTEXT(X77),"",XLOOKUP(A77,'Crop Chart'!$A$5:$A$201,'Crop Chart'!$S$5:$S$201,0))</f>
        <v/>
      </c>
      <c r="Z77" s="513" t="str">
        <f t="shared" si="3"/>
        <v/>
      </c>
      <c r="AA77" s="523" t="str">
        <f t="array" ref="AA77">IF(ISBLANK(C77),"",XLOOKUP(A77,'Crop Chart'!$A$5:$A$201,'Crop Chart'!$F$5:$F$201,0))</f>
        <v/>
      </c>
      <c r="AB77" s="523" t="str">
        <f t="array" ref="AB77">IF(ISBLANK(C77),"",XLOOKUP(A77,'Crop Chart'!$A$5:$A$201,'Crop Chart'!$G$5:$G$201,FALSE))</f>
        <v/>
      </c>
      <c r="AC77" s="526" t="str">
        <f t="shared" si="19"/>
        <v/>
      </c>
      <c r="AD77" s="526" t="str">
        <f t="shared" si="4"/>
        <v/>
      </c>
      <c r="AE77" s="527" t="str">
        <f t="array" ref="AE77">IF(ISBLANK(C77),"",XLOOKUP(C77,'Codified Game Plan'!$M$3:$M$477,'Codified Game Plan'!$J$3:$J$477,0))</f>
        <v/>
      </c>
      <c r="AF77" s="528" t="str">
        <f t="array" ref="AF77">IF(ISBLANK(C77),"",XLOOKUP(A77,'Crop Chart'!$A$5:$A$201,'Crop Chart'!$L$5:$L$201,FALSE))</f>
        <v/>
      </c>
      <c r="AG77" s="529"/>
      <c r="AH77" s="530"/>
      <c r="AI77" s="530" t="str">
        <f t="array" ref="AI77">IF(ISBLANK(C77),"",XLOOKUP(A77,'Crop Chart'!$A$5:$A$201,'Crop Chart'!$AN$5:$AN$201,FALSE))</f>
        <v/>
      </c>
      <c r="AJ77" s="531" t="str">
        <f t="array" ref="AJ77">IF((AI77=""),"",J77+XLOOKUP(A77,'Crop Chart'!$A$5:$A$201,'Crop Chart'!$AO$5:$AO$201,FALSE))</f>
        <v/>
      </c>
      <c r="AK77" s="530" t="str">
        <f t="array" ref="AK77">IF(ISBLANK(C77),"",XLOOKUP(A77,'Crop Chart'!$A$5:$A$201,'Crop Chart'!$AP$5:$AP$201,FALSE))</f>
        <v/>
      </c>
      <c r="AL77" s="531" t="str">
        <f t="array" ref="AL77">IF((AK77=""),"",J77+XLOOKUP(A77,'Crop Chart'!$A$5:$A$201,'Crop Chart'!$AQ$5:$AQ$201,FALSE))</f>
        <v/>
      </c>
      <c r="AM77" s="530" t="str">
        <f t="array" ref="AM77">IF(ISBLANK(C77),"",XLOOKUP(A77,'Crop Chart'!$A$5:$A$201,'Crop Chart'!$AR$5:$AR$201,FALSE))</f>
        <v/>
      </c>
      <c r="AN77" s="531" t="str">
        <f t="array" ref="AN77">IF((AM77=""),"",J77+XLOOKUP(A77,'Crop Chart'!$A$5:$A$201,'Crop Chart'!$AS$5:$AS$201,FALSE))</f>
        <v/>
      </c>
      <c r="AO77" s="530" t="str">
        <f t="array" ref="AO77">IF(ISBLANK(C77),"",XLOOKUP(A77,'Crop Chart'!$A$5:$A$201,'Crop Chart'!$AT$5:$AT$201,FALSE))</f>
        <v/>
      </c>
      <c r="AP77" s="531" t="str">
        <f t="array" ref="AP77">IF((AO77=""),"",J77+XLOOKUP(A77,'Crop Chart'!$A$5:$A$201,'Crop Chart'!$AU$5:$AU$201,FALSE))</f>
        <v/>
      </c>
      <c r="AQ77" s="530" t="str">
        <f t="array" ref="AQ77">IF(ISBLANK(C77),"",XLOOKUP(A77,'Crop Chart'!$A$5:$A$201,'Crop Chart'!$AV$5:$AV$201,FALSE))</f>
        <v/>
      </c>
      <c r="AR77" s="531" t="str">
        <f t="array" ref="AR77">IF((AQ77=""),"",J77+XLOOKUP(A77,'Crop Chart'!$A$5:$A$201,'Crop Chart'!$AW$5:$AW$201,FALSE))</f>
        <v/>
      </c>
      <c r="AS77" s="530" t="str">
        <f t="array" ref="AS77">IF(ISBLANK(C77),"",XLOOKUP(A77,'Crop Chart'!$A$5:$A$201,'Crop Chart'!$AX$5:$AX$201,FALSE))</f>
        <v/>
      </c>
      <c r="AT77" s="531" t="str">
        <f t="array" ref="AT77">IF((AS77=""),"",J77+XLOOKUP(A77,'Crop Chart'!$A$5:$A$201,'Crop Chart'!$AY$5:$AY$201,FALSE))</f>
        <v/>
      </c>
      <c r="AU77" s="530" t="str">
        <f t="array" ref="AU77">IF(ISBLANK(C77),"",XLOOKUP(A77,'Crop Chart'!$A$5:$A$201,'Crop Chart'!$AZ$5:$AZ$201,FALSE))</f>
        <v/>
      </c>
      <c r="AV77" s="531" t="str">
        <f t="array" ref="AV77">IF((AU77=""),"",J77+XLOOKUP(A77,'Crop Chart'!$A$5:$A$201,'Crop Chart'!$BA$5:$BA$201,FALSE))</f>
        <v/>
      </c>
      <c r="AW77" s="530" t="str">
        <f t="array" ref="AW77">IF(ISBLANK(C77),"",XLOOKUP(A77,'Crop Chart'!$A$5:$A$201,'Crop Chart'!$BB$5:$BB$201,FALSE))</f>
        <v/>
      </c>
      <c r="AX77" s="532" t="str">
        <f t="array" ref="AX77">IF((AW77=""),"",J77+XLOOKUP(A77,'Crop Chart'!$A$5:$A$201,'Crop Chart'!$BC$5:$BC$201,FALSE))</f>
        <v/>
      </c>
    </row>
    <row r="78" ht="15.75" hidden="1" customHeight="1">
      <c r="A78" s="520" t="str">
        <f t="array" ref="A78">IF(ISBLANK(C78)," ",XLOOKUP(C78,'Codified Game Plan'!$M$3:$M$477,'Codified Game Plan'!$A$3:$A$477))</f>
        <v> </v>
      </c>
      <c r="B78" s="503" t="str">
        <f t="array" ref="B78">IF(ISBLANK(C78),"",XLOOKUP(C78,'Codified Game Plan'!$M$3:$M$477,'Codified Game Plan'!$B$3:$B$477))</f>
        <v/>
      </c>
      <c r="C78" s="521"/>
      <c r="D78" s="521" t="str">
        <f t="array" ref="D78">IF(ISBLANK(C78)," ",XLOOKUP(C78,'Codified Game Plan'!$M$3:$M$477,'Codified Game Plan'!$C$3:$C$477))</f>
        <v> </v>
      </c>
      <c r="E78" s="522" t="str">
        <f t="array" ref="E78">IF(ISBLANK(C78),"",XLOOKUP(C78,'Codified Game Plan'!$M$3:$M$477,'Codified Game Plan'!$D$3:$D$477,0))</f>
        <v/>
      </c>
      <c r="F78" s="522" t="str">
        <f t="array" ref="F78">IF(ISBLANK(C78),"",XLOOKUP(C78,'Codified Game Plan'!$M$3:$M$477,'Codified Game Plan'!$E$3:$E$477,0))</f>
        <v/>
      </c>
      <c r="G78" s="523" t="str">
        <f t="array" ref="G78">IF(ISBLANK(C78)," ",XLOOKUP(C78,'Codified Game Plan'!$M$3:$M$477,'Codified Game Plan'!$F$3:$F$477))</f>
        <v> </v>
      </c>
      <c r="H78" s="507" t="str">
        <f t="array" ref="H78">IF(ISBLANK(C78)," ",XLOOKUP(C78,'Codified Game Plan'!$M$3:$M$477,'Codified Game Plan'!$G$3:$G$477))</f>
        <v> </v>
      </c>
      <c r="I78" s="523" t="str">
        <f t="array" ref="I78">IF(ISBLANK(C78),"",XLOOKUP(A78,'Crop Chart'!$A$5:$A$201,'Crop Chart'!$B$5:$B$201,0))</f>
        <v/>
      </c>
      <c r="J78" s="507" t="str">
        <f t="shared" ref="J78:J89" si="21">H78</f>
        <v> </v>
      </c>
      <c r="K78" s="511"/>
      <c r="L78" s="523" t="str">
        <f t="array" ref="L78">IF(ISBLANK(C78),"",XLOOKUP(A78,'Crop Chart'!$A$5:$A$201,'Crop Chart'!$C$5:$C$201,0))</f>
        <v/>
      </c>
      <c r="M78" s="506" t="str">
        <f t="array" ref="M78">IF(ISBLANK(C78),"",XLOOKUP(A78,'Crop Chart'!$A$5:$A$201,'Crop Chart'!$E$5:$E$201,0))</f>
        <v/>
      </c>
      <c r="N78" s="510" t="str">
        <f t="shared" si="1"/>
        <v/>
      </c>
      <c r="O78" s="506" t="str">
        <f t="array" ref="O78">IF(ISBLANK(C78),"",XLOOKUP(A78,'Crop Chart'!$A$5:$A$201,'Crop Chart'!$S$5:$S$201,0))</f>
        <v/>
      </c>
      <c r="P78" s="507" t="str">
        <f t="shared" si="2"/>
        <v/>
      </c>
      <c r="Q78" s="524"/>
      <c r="R78" s="523" t="str">
        <f t="array" ref="R78">IF(I78="TR",XLOOKUP(A78,'Crop Chart'!$A$5:$A$201,'Crop Chart'!$I$5:$I$201,FALSE),"")</f>
        <v/>
      </c>
      <c r="S78" s="512" t="str">
        <f t="array" ref="S78">IF(I78="TR",G78*'Crop Chart'!$H$2*12*L78/M78/T78*XLOOKUP(A78,'Crop Chart'!$A$5:$A$178,'Crop Chart'!$T$5:$T$178),"")</f>
        <v/>
      </c>
      <c r="T78" s="523" t="str">
        <f t="array" ref="T78">IF(ISBLANK(C78),"",XLOOKUP(A78,'Crop Chart'!$A$5:$A$201,'Crop Chart'!$P$5:$P$201,FALSE))</f>
        <v/>
      </c>
      <c r="U78" s="525" t="str">
        <f t="array" ref="U78">IF(ISBLANK(C78),"",XLOOKUP(A78,'Crop Chart'!$A$5:$A$201,'Crop Chart'!$Q$5:$Q$201,0))</f>
        <v/>
      </c>
      <c r="V78" s="507" t="str">
        <f t="array" ref="V78">IF(I78="DS",XLOOKUP(A78,'Crop Chart'!$A$6:$A$201,'Crop Chart'!$AH$6:$AH$201,0),"")</f>
        <v/>
      </c>
      <c r="W78" s="507" t="str">
        <f t="array" ref="W78">IF(I78="DS",XLOOKUP(A78,'Crop Chart'!$A$6:$A$201,'Crop Chart'!$AI$6:$AI$201,0),"")</f>
        <v/>
      </c>
      <c r="X78" s="526" t="str">
        <f t="array" ref="X78">IFS(ISTEXT(P78),"",XLOOKUP(A78,'Crop Chart'!$A$5:$A$201,'Crop Chart'!$R$5:$R$201,0)=0,"",XLOOKUP(A78,'Crop Chart'!$A$5:$A$201,'Crop Chart'!$R$5:$R$201,0)&gt;0,XLOOKUP(A78,'Crop Chart'!$A$5:$A$201,'Crop Chart'!$R$5:$R$201,0)+P78)</f>
        <v/>
      </c>
      <c r="Y78" s="523" t="str">
        <f t="array" ref="Y78">IF(ISTEXT(X78),"",XLOOKUP(A78,'Crop Chart'!$A$5:$A$201,'Crop Chart'!$S$5:$S$201,0))</f>
        <v/>
      </c>
      <c r="Z78" s="513" t="str">
        <f t="shared" si="3"/>
        <v/>
      </c>
      <c r="AA78" s="523" t="str">
        <f t="array" ref="AA78">IF(ISBLANK(C78),"",XLOOKUP(A78,'Crop Chart'!$A$5:$A$201,'Crop Chart'!$F$5:$F$201,0))</f>
        <v/>
      </c>
      <c r="AB78" s="523" t="str">
        <f t="array" ref="AB78">IF(ISBLANK(C78),"",XLOOKUP(A78,'Crop Chart'!$A$5:$A$201,'Crop Chart'!$G$5:$G$201,FALSE))</f>
        <v/>
      </c>
      <c r="AC78" s="526" t="str">
        <f t="shared" si="19"/>
        <v/>
      </c>
      <c r="AD78" s="526" t="str">
        <f t="shared" si="4"/>
        <v/>
      </c>
      <c r="AE78" s="527" t="str">
        <f t="array" ref="AE78">IF(ISBLANK(C78),"",XLOOKUP(C78,'Codified Game Plan'!$M$3:$M$477,'Codified Game Plan'!$J$3:$J$477,0))</f>
        <v/>
      </c>
      <c r="AF78" s="528" t="str">
        <f t="array" ref="AF78">IF(ISBLANK(C78),"",XLOOKUP(A78,'Crop Chart'!$A$5:$A$201,'Crop Chart'!$L$5:$L$201,FALSE))</f>
        <v/>
      </c>
      <c r="AG78" s="529"/>
      <c r="AH78" s="530"/>
      <c r="AI78" s="530" t="str">
        <f t="array" ref="AI78">IF(ISBLANK(C78),"",XLOOKUP(A78,'Crop Chart'!$A$5:$A$201,'Crop Chart'!$AN$5:$AN$201,FALSE))</f>
        <v/>
      </c>
      <c r="AJ78" s="531" t="str">
        <f t="array" ref="AJ78">IF((AI78=""),"",J78+XLOOKUP(A78,'Crop Chart'!$A$5:$A$201,'Crop Chart'!$AO$5:$AO$201,FALSE))</f>
        <v/>
      </c>
      <c r="AK78" s="530" t="str">
        <f t="array" ref="AK78">IF(ISBLANK(C78),"",XLOOKUP(A78,'Crop Chart'!$A$5:$A$201,'Crop Chart'!$AP$5:$AP$201,FALSE))</f>
        <v/>
      </c>
      <c r="AL78" s="531" t="str">
        <f t="array" ref="AL78">IF((AK78=""),"",J78+XLOOKUP(A78,'Crop Chart'!$A$5:$A$201,'Crop Chart'!$AQ$5:$AQ$201,FALSE))</f>
        <v/>
      </c>
      <c r="AM78" s="530" t="str">
        <f t="array" ref="AM78">IF(ISBLANK(C78),"",XLOOKUP(A78,'Crop Chart'!$A$5:$A$201,'Crop Chart'!$AR$5:$AR$201,FALSE))</f>
        <v/>
      </c>
      <c r="AN78" s="531" t="str">
        <f t="array" ref="AN78">IF((AM78=""),"",J78+XLOOKUP(A78,'Crop Chart'!$A$5:$A$201,'Crop Chart'!$AS$5:$AS$201,FALSE))</f>
        <v/>
      </c>
      <c r="AO78" s="530" t="str">
        <f t="array" ref="AO78">IF(ISBLANK(C78),"",XLOOKUP(A78,'Crop Chart'!$A$5:$A$201,'Crop Chart'!$AT$5:$AT$201,FALSE))</f>
        <v/>
      </c>
      <c r="AP78" s="531" t="str">
        <f t="array" ref="AP78">IF((AO78=""),"",J78+XLOOKUP(A78,'Crop Chart'!$A$5:$A$201,'Crop Chart'!$AU$5:$AU$201,FALSE))</f>
        <v/>
      </c>
      <c r="AQ78" s="530" t="str">
        <f t="array" ref="AQ78">IF(ISBLANK(C78),"",XLOOKUP(A78,'Crop Chart'!$A$5:$A$201,'Crop Chart'!$AV$5:$AV$201,FALSE))</f>
        <v/>
      </c>
      <c r="AR78" s="531" t="str">
        <f t="array" ref="AR78">IF((AQ78=""),"",J78+XLOOKUP(A78,'Crop Chart'!$A$5:$A$201,'Crop Chart'!$AW$5:$AW$201,FALSE))</f>
        <v/>
      </c>
      <c r="AS78" s="530" t="str">
        <f t="array" ref="AS78">IF(ISBLANK(C78),"",XLOOKUP(A78,'Crop Chart'!$A$5:$A$201,'Crop Chart'!$AX$5:$AX$201,FALSE))</f>
        <v/>
      </c>
      <c r="AT78" s="531" t="str">
        <f t="array" ref="AT78">IF((AS78=""),"",J78+XLOOKUP(A78,'Crop Chart'!$A$5:$A$201,'Crop Chart'!$AY$5:$AY$201,FALSE))</f>
        <v/>
      </c>
      <c r="AU78" s="530" t="str">
        <f t="array" ref="AU78">IF(ISBLANK(C78),"",XLOOKUP(A78,'Crop Chart'!$A$5:$A$201,'Crop Chart'!$AZ$5:$AZ$201,FALSE))</f>
        <v/>
      </c>
      <c r="AV78" s="531" t="str">
        <f t="array" ref="AV78">IF((AU78=""),"",J78+XLOOKUP(A78,'Crop Chart'!$A$5:$A$201,'Crop Chart'!$BA$5:$BA$201,FALSE))</f>
        <v/>
      </c>
      <c r="AW78" s="530" t="str">
        <f t="array" ref="AW78">IF(ISBLANK(C78),"",XLOOKUP(A78,'Crop Chart'!$A$5:$A$201,'Crop Chart'!$BB$5:$BB$201,FALSE))</f>
        <v/>
      </c>
      <c r="AX78" s="532" t="str">
        <f t="array" ref="AX78">IF((AW78=""),"",J78+XLOOKUP(A78,'Crop Chart'!$A$5:$A$201,'Crop Chart'!$BC$5:$BC$201,FALSE))</f>
        <v/>
      </c>
    </row>
    <row r="79" ht="15.75" hidden="1" customHeight="1">
      <c r="A79" s="520" t="str">
        <f t="array" ref="A79">IF(ISBLANK(C79)," ",XLOOKUP(C79,'Codified Game Plan'!$M$3:$M$477,'Codified Game Plan'!$A$3:$A$477))</f>
        <v> </v>
      </c>
      <c r="B79" s="503" t="str">
        <f t="array" ref="B79">IF(ISBLANK(C79),"",XLOOKUP(C79,'Codified Game Plan'!$M$3:$M$477,'Codified Game Plan'!$B$3:$B$477))</f>
        <v/>
      </c>
      <c r="C79" s="521"/>
      <c r="D79" s="521" t="str">
        <f t="array" ref="D79">IF(ISBLANK(C79)," ",XLOOKUP(C79,'Codified Game Plan'!$M$3:$M$477,'Codified Game Plan'!$C$3:$C$477))</f>
        <v> </v>
      </c>
      <c r="E79" s="522" t="str">
        <f t="array" ref="E79">IF(ISBLANK(C79),"",XLOOKUP(C79,'Codified Game Plan'!$M$3:$M$477,'Codified Game Plan'!$D$3:$D$477,0))</f>
        <v/>
      </c>
      <c r="F79" s="522" t="str">
        <f t="array" ref="F79">IF(ISBLANK(C79),"",XLOOKUP(C79,'Codified Game Plan'!$M$3:$M$477,'Codified Game Plan'!$E$3:$E$477,0))</f>
        <v/>
      </c>
      <c r="G79" s="523" t="str">
        <f t="array" ref="G79">IF(ISBLANK(C79)," ",XLOOKUP(C79,'Codified Game Plan'!$M$3:$M$477,'Codified Game Plan'!$F$3:$F$477))</f>
        <v> </v>
      </c>
      <c r="H79" s="507" t="str">
        <f t="array" ref="H79">IF(ISBLANK(C79)," ",XLOOKUP(C79,'Codified Game Plan'!$M$3:$M$477,'Codified Game Plan'!$G$3:$G$477))</f>
        <v> </v>
      </c>
      <c r="I79" s="523" t="str">
        <f t="array" ref="I79">IF(ISBLANK(C79),"",XLOOKUP(A79,'Crop Chart'!$A$5:$A$201,'Crop Chart'!$B$5:$B$201,0))</f>
        <v/>
      </c>
      <c r="J79" s="507" t="str">
        <f t="shared" si="21"/>
        <v> </v>
      </c>
      <c r="K79" s="511"/>
      <c r="L79" s="523" t="str">
        <f t="array" ref="L79">IF(ISBLANK(C79),"",XLOOKUP(A79,'Crop Chart'!$A$5:$A$201,'Crop Chart'!$C$5:$C$201,0))</f>
        <v/>
      </c>
      <c r="M79" s="506" t="str">
        <f t="array" ref="M79">IF(ISBLANK(C79),"",XLOOKUP(A79,'Crop Chart'!$A$5:$A$201,'Crop Chart'!$E$5:$E$201,0))</f>
        <v/>
      </c>
      <c r="N79" s="510" t="str">
        <f t="shared" si="1"/>
        <v/>
      </c>
      <c r="O79" s="506" t="str">
        <f t="array" ref="O79">IF(ISBLANK(C79),"",XLOOKUP(A79,'Crop Chart'!$A$5:$A$201,'Crop Chart'!$S$5:$S$201,0))</f>
        <v/>
      </c>
      <c r="P79" s="507" t="str">
        <f t="shared" si="2"/>
        <v/>
      </c>
      <c r="Q79" s="524"/>
      <c r="R79" s="523" t="str">
        <f t="array" ref="R79">IF(I79="TR",XLOOKUP(A79,'Crop Chart'!$A$5:$A$201,'Crop Chart'!$I$5:$I$201,FALSE),"")</f>
        <v/>
      </c>
      <c r="S79" s="512" t="str">
        <f t="array" ref="S79">IF(I79="TR",G79*'Crop Chart'!$H$2*12*L79/M79/T79*XLOOKUP(A79,'Crop Chart'!$A$5:$A$178,'Crop Chart'!$T$5:$T$178),"")</f>
        <v/>
      </c>
      <c r="T79" s="523" t="str">
        <f t="array" ref="T79">IF(ISBLANK(C79),"",XLOOKUP(A79,'Crop Chart'!$A$5:$A$201,'Crop Chart'!$P$5:$P$201,FALSE))</f>
        <v/>
      </c>
      <c r="U79" s="525" t="str">
        <f t="array" ref="U79">IF(ISBLANK(C79),"",XLOOKUP(A79,'Crop Chart'!$A$5:$A$201,'Crop Chart'!$Q$5:$Q$201,0))</f>
        <v/>
      </c>
      <c r="V79" s="507" t="str">
        <f t="array" ref="V79">IF(I79="DS",XLOOKUP(A79,'Crop Chart'!$A$6:$A$201,'Crop Chart'!$AH$6:$AH$201,0),"")</f>
        <v/>
      </c>
      <c r="W79" s="507" t="str">
        <f t="array" ref="W79">IF(I79="DS",XLOOKUP(A79,'Crop Chart'!$A$6:$A$201,'Crop Chart'!$AI$6:$AI$201,0),"")</f>
        <v/>
      </c>
      <c r="X79" s="526" t="str">
        <f t="array" ref="X79">IFS(ISTEXT(P79),"",XLOOKUP(A79,'Crop Chart'!$A$5:$A$201,'Crop Chart'!$R$5:$R$201,0)=0,"",XLOOKUP(A79,'Crop Chart'!$A$5:$A$201,'Crop Chart'!$R$5:$R$201,0)&gt;0,XLOOKUP(A79,'Crop Chart'!$A$5:$A$201,'Crop Chart'!$R$5:$R$201,0)+P79)</f>
        <v/>
      </c>
      <c r="Y79" s="523" t="str">
        <f t="array" ref="Y79">IF(ISTEXT(X79),"",XLOOKUP(A79,'Crop Chart'!$A$5:$A$201,'Crop Chart'!$S$5:$S$201,0))</f>
        <v/>
      </c>
      <c r="Z79" s="513" t="str">
        <f t="shared" si="3"/>
        <v/>
      </c>
      <c r="AA79" s="523" t="str">
        <f t="array" ref="AA79">IF(ISBLANK(C79),"",XLOOKUP(A79,'Crop Chart'!$A$5:$A$201,'Crop Chart'!$F$5:$F$201,0))</f>
        <v/>
      </c>
      <c r="AB79" s="523" t="str">
        <f t="array" ref="AB79">IF(ISBLANK(C79),"",XLOOKUP(A79,'Crop Chart'!$A$5:$A$201,'Crop Chart'!$G$5:$G$201,FALSE))</f>
        <v/>
      </c>
      <c r="AC79" s="526" t="str">
        <f t="shared" si="19"/>
        <v/>
      </c>
      <c r="AD79" s="526" t="str">
        <f t="shared" si="4"/>
        <v/>
      </c>
      <c r="AE79" s="527" t="str">
        <f t="array" ref="AE79">IF(ISBLANK(C79),"",XLOOKUP(C79,'Codified Game Plan'!$M$3:$M$477,'Codified Game Plan'!$J$3:$J$477,0))</f>
        <v/>
      </c>
      <c r="AF79" s="528" t="str">
        <f t="array" ref="AF79">IF(ISBLANK(C79),"",XLOOKUP(A79,'Crop Chart'!$A$5:$A$201,'Crop Chart'!$L$5:$L$201,FALSE))</f>
        <v/>
      </c>
      <c r="AG79" s="529"/>
      <c r="AH79" s="530"/>
      <c r="AI79" s="530" t="str">
        <f t="array" ref="AI79">IF(ISBLANK(C79),"",XLOOKUP(A79,'Crop Chart'!$A$5:$A$201,'Crop Chart'!$AN$5:$AN$201,FALSE))</f>
        <v/>
      </c>
      <c r="AJ79" s="531" t="str">
        <f t="array" ref="AJ79">IF((AI79=""),"",J79+XLOOKUP(A79,'Crop Chart'!$A$5:$A$201,'Crop Chart'!$AO$5:$AO$201,FALSE))</f>
        <v/>
      </c>
      <c r="AK79" s="530" t="str">
        <f t="array" ref="AK79">IF(ISBLANK(C79),"",XLOOKUP(A79,'Crop Chart'!$A$5:$A$201,'Crop Chart'!$AP$5:$AP$201,FALSE))</f>
        <v/>
      </c>
      <c r="AL79" s="531" t="str">
        <f t="array" ref="AL79">IF((AK79=""),"",J79+XLOOKUP(A79,'Crop Chart'!$A$5:$A$201,'Crop Chart'!$AQ$5:$AQ$201,FALSE))</f>
        <v/>
      </c>
      <c r="AM79" s="530" t="str">
        <f t="array" ref="AM79">IF(ISBLANK(C79),"",XLOOKUP(A79,'Crop Chart'!$A$5:$A$201,'Crop Chart'!$AR$5:$AR$201,FALSE))</f>
        <v/>
      </c>
      <c r="AN79" s="531" t="str">
        <f t="array" ref="AN79">IF((AM79=""),"",J79+XLOOKUP(A79,'Crop Chart'!$A$5:$A$201,'Crop Chart'!$AS$5:$AS$201,FALSE))</f>
        <v/>
      </c>
      <c r="AO79" s="530" t="str">
        <f t="array" ref="AO79">IF(ISBLANK(C79),"",XLOOKUP(A79,'Crop Chart'!$A$5:$A$201,'Crop Chart'!$AT$5:$AT$201,FALSE))</f>
        <v/>
      </c>
      <c r="AP79" s="531" t="str">
        <f t="array" ref="AP79">IF((AO79=""),"",J79+XLOOKUP(A79,'Crop Chart'!$A$5:$A$201,'Crop Chart'!$AU$5:$AU$201,FALSE))</f>
        <v/>
      </c>
      <c r="AQ79" s="530" t="str">
        <f t="array" ref="AQ79">IF(ISBLANK(C79),"",XLOOKUP(A79,'Crop Chart'!$A$5:$A$201,'Crop Chart'!$AV$5:$AV$201,FALSE))</f>
        <v/>
      </c>
      <c r="AR79" s="531" t="str">
        <f t="array" ref="AR79">IF((AQ79=""),"",J79+XLOOKUP(A79,'Crop Chart'!$A$5:$A$201,'Crop Chart'!$AW$5:$AW$201,FALSE))</f>
        <v/>
      </c>
      <c r="AS79" s="530" t="str">
        <f t="array" ref="AS79">IF(ISBLANK(C79),"",XLOOKUP(A79,'Crop Chart'!$A$5:$A$201,'Crop Chart'!$AX$5:$AX$201,FALSE))</f>
        <v/>
      </c>
      <c r="AT79" s="531" t="str">
        <f t="array" ref="AT79">IF((AS79=""),"",J79+XLOOKUP(A79,'Crop Chart'!$A$5:$A$201,'Crop Chart'!$AY$5:$AY$201,FALSE))</f>
        <v/>
      </c>
      <c r="AU79" s="530" t="str">
        <f t="array" ref="AU79">IF(ISBLANK(C79),"",XLOOKUP(A79,'Crop Chart'!$A$5:$A$201,'Crop Chart'!$AZ$5:$AZ$201,FALSE))</f>
        <v/>
      </c>
      <c r="AV79" s="531" t="str">
        <f t="array" ref="AV79">IF((AU79=""),"",J79+XLOOKUP(A79,'Crop Chart'!$A$5:$A$201,'Crop Chart'!$BA$5:$BA$201,FALSE))</f>
        <v/>
      </c>
      <c r="AW79" s="530" t="str">
        <f t="array" ref="AW79">IF(ISBLANK(C79),"",XLOOKUP(A79,'Crop Chart'!$A$5:$A$201,'Crop Chart'!$BB$5:$BB$201,FALSE))</f>
        <v/>
      </c>
      <c r="AX79" s="532" t="str">
        <f t="array" ref="AX79">IF((AW79=""),"",J79+XLOOKUP(A79,'Crop Chart'!$A$5:$A$201,'Crop Chart'!$BC$5:$BC$201,FALSE))</f>
        <v/>
      </c>
    </row>
    <row r="80" ht="15.75" hidden="1" customHeight="1">
      <c r="A80" s="520" t="str">
        <f t="array" ref="A80">IF(ISBLANK(C80)," ",XLOOKUP(C80,'Codified Game Plan'!$M$3:$M$477,'Codified Game Plan'!$A$3:$A$477))</f>
        <v> </v>
      </c>
      <c r="B80" s="503" t="str">
        <f t="array" ref="B80">IF(ISBLANK(C80),"",XLOOKUP(C80,'Codified Game Plan'!$M$3:$M$477,'Codified Game Plan'!$B$3:$B$477))</f>
        <v/>
      </c>
      <c r="C80" s="521"/>
      <c r="D80" s="521" t="str">
        <f t="array" ref="D80">IF(ISBLANK(C80)," ",XLOOKUP(C80,'Codified Game Plan'!$M$3:$M$477,'Codified Game Plan'!$C$3:$C$477))</f>
        <v> </v>
      </c>
      <c r="E80" s="522" t="str">
        <f t="array" ref="E80">IF(ISBLANK(C80),"",XLOOKUP(C80,'Codified Game Plan'!$M$3:$M$477,'Codified Game Plan'!$D$3:$D$477,0))</f>
        <v/>
      </c>
      <c r="F80" s="522" t="str">
        <f t="array" ref="F80">IF(ISBLANK(C80),"",XLOOKUP(C80,'Codified Game Plan'!$M$3:$M$477,'Codified Game Plan'!$E$3:$E$477,0))</f>
        <v/>
      </c>
      <c r="G80" s="523" t="str">
        <f t="array" ref="G80">IF(ISBLANK(C80)," ",XLOOKUP(C80,'Codified Game Plan'!$M$3:$M$477,'Codified Game Plan'!$F$3:$F$477))</f>
        <v> </v>
      </c>
      <c r="H80" s="507" t="str">
        <f t="array" ref="H80">IF(ISBLANK(C80)," ",XLOOKUP(C80,'Codified Game Plan'!$M$3:$M$477,'Codified Game Plan'!$G$3:$G$477))</f>
        <v> </v>
      </c>
      <c r="I80" s="523" t="str">
        <f t="array" ref="I80">IF(ISBLANK(C80),"",XLOOKUP(A80,'Crop Chart'!$A$5:$A$201,'Crop Chart'!$B$5:$B$201,0))</f>
        <v/>
      </c>
      <c r="J80" s="507" t="str">
        <f t="shared" si="21"/>
        <v> </v>
      </c>
      <c r="K80" s="511"/>
      <c r="L80" s="523" t="str">
        <f t="array" ref="L80">IF(ISBLANK(C80),"",XLOOKUP(A80,'Crop Chart'!$A$5:$A$201,'Crop Chart'!$C$5:$C$201,0))</f>
        <v/>
      </c>
      <c r="M80" s="506" t="str">
        <f t="array" ref="M80">IF(ISBLANK(C80),"",XLOOKUP(A80,'Crop Chart'!$A$5:$A$201,'Crop Chart'!$E$5:$E$201,0))</f>
        <v/>
      </c>
      <c r="N80" s="510" t="str">
        <f t="shared" si="1"/>
        <v/>
      </c>
      <c r="O80" s="506" t="str">
        <f t="array" ref="O80">IF(ISBLANK(C80),"",XLOOKUP(A80,'Crop Chart'!$A$5:$A$201,'Crop Chart'!$S$5:$S$201,0))</f>
        <v/>
      </c>
      <c r="P80" s="507" t="str">
        <f t="shared" si="2"/>
        <v/>
      </c>
      <c r="Q80" s="524"/>
      <c r="R80" s="523" t="str">
        <f t="array" ref="R80">IF(I80="TR",XLOOKUP(A80,'Crop Chart'!$A$5:$A$201,'Crop Chart'!$I$5:$I$201,FALSE),"")</f>
        <v/>
      </c>
      <c r="S80" s="512" t="str">
        <f t="array" ref="S80">IF(I80="TR",G80*'Crop Chart'!$H$2*12*L80/M80/T80*XLOOKUP(A80,'Crop Chart'!$A$5:$A$178,'Crop Chart'!$T$5:$T$178),"")</f>
        <v/>
      </c>
      <c r="T80" s="523" t="str">
        <f t="array" ref="T80">IF(ISBLANK(C80),"",XLOOKUP(A80,'Crop Chart'!$A$5:$A$201,'Crop Chart'!$P$5:$P$201,FALSE))</f>
        <v/>
      </c>
      <c r="U80" s="525" t="str">
        <f t="array" ref="U80">IF(ISBLANK(C80),"",XLOOKUP(A80,'Crop Chart'!$A$5:$A$201,'Crop Chart'!$Q$5:$Q$201,0))</f>
        <v/>
      </c>
      <c r="V80" s="507" t="str">
        <f t="array" ref="V80">IF(I80="DS",XLOOKUP(A80,'Crop Chart'!$A$6:$A$201,'Crop Chart'!$AH$6:$AH$201,0),"")</f>
        <v/>
      </c>
      <c r="W80" s="507" t="str">
        <f t="array" ref="W80">IF(I80="DS",XLOOKUP(A80,'Crop Chart'!$A$6:$A$201,'Crop Chart'!$AI$6:$AI$201,0),"")</f>
        <v/>
      </c>
      <c r="X80" s="526" t="str">
        <f t="array" ref="X80">IFS(ISTEXT(P80),"",XLOOKUP(A80,'Crop Chart'!$A$5:$A$201,'Crop Chart'!$R$5:$R$201,0)=0,"",XLOOKUP(A80,'Crop Chart'!$A$5:$A$201,'Crop Chart'!$R$5:$R$201,0)&gt;0,XLOOKUP(A80,'Crop Chart'!$A$5:$A$201,'Crop Chart'!$R$5:$R$201,0)+P80)</f>
        <v/>
      </c>
      <c r="Y80" s="523" t="str">
        <f t="array" ref="Y80">IF(ISTEXT(X80),"",XLOOKUP(A80,'Crop Chart'!$A$5:$A$201,'Crop Chart'!$S$5:$S$201,0))</f>
        <v/>
      </c>
      <c r="Z80" s="513" t="str">
        <f t="shared" si="3"/>
        <v/>
      </c>
      <c r="AA80" s="523" t="str">
        <f t="array" ref="AA80">IF(ISBLANK(C80),"",XLOOKUP(A80,'Crop Chart'!$A$5:$A$201,'Crop Chart'!$F$5:$F$201,0))</f>
        <v/>
      </c>
      <c r="AB80" s="523" t="str">
        <f t="array" ref="AB80">IF(ISBLANK(C80),"",XLOOKUP(A80,'Crop Chart'!$A$5:$A$201,'Crop Chart'!$G$5:$G$201,FALSE))</f>
        <v/>
      </c>
      <c r="AC80" s="526" t="str">
        <f t="shared" si="19"/>
        <v/>
      </c>
      <c r="AD80" s="526" t="str">
        <f t="shared" si="4"/>
        <v/>
      </c>
      <c r="AE80" s="527" t="str">
        <f t="array" ref="AE80">IF(ISBLANK(C80),"",XLOOKUP(C80,'Codified Game Plan'!$M$3:$M$477,'Codified Game Plan'!$J$3:$J$477,0))</f>
        <v/>
      </c>
      <c r="AF80" s="528" t="str">
        <f t="array" ref="AF80">IF(ISBLANK(C80),"",XLOOKUP(A80,'Crop Chart'!$A$5:$A$201,'Crop Chart'!$L$5:$L$201,FALSE))</f>
        <v/>
      </c>
      <c r="AG80" s="529"/>
      <c r="AH80" s="530"/>
      <c r="AI80" s="530" t="str">
        <f t="array" ref="AI80">IF(ISBLANK(C80),"",XLOOKUP(A80,'Crop Chart'!$A$5:$A$201,'Crop Chart'!$AN$5:$AN$201,FALSE))</f>
        <v/>
      </c>
      <c r="AJ80" s="531" t="str">
        <f t="array" ref="AJ80">IF((AI80=""),"",J80+XLOOKUP(A80,'Crop Chart'!$A$5:$A$201,'Crop Chart'!$AO$5:$AO$201,FALSE))</f>
        <v/>
      </c>
      <c r="AK80" s="530" t="str">
        <f t="array" ref="AK80">IF(ISBLANK(C80),"",XLOOKUP(A80,'Crop Chart'!$A$5:$A$201,'Crop Chart'!$AP$5:$AP$201,FALSE))</f>
        <v/>
      </c>
      <c r="AL80" s="531" t="str">
        <f t="array" ref="AL80">IF((AK80=""),"",J80+XLOOKUP(A80,'Crop Chart'!$A$5:$A$201,'Crop Chart'!$AQ$5:$AQ$201,FALSE))</f>
        <v/>
      </c>
      <c r="AM80" s="530" t="str">
        <f t="array" ref="AM80">IF(ISBLANK(C80),"",XLOOKUP(A80,'Crop Chart'!$A$5:$A$201,'Crop Chart'!$AR$5:$AR$201,FALSE))</f>
        <v/>
      </c>
      <c r="AN80" s="531" t="str">
        <f t="array" ref="AN80">IF((AM80=""),"",J80+XLOOKUP(A80,'Crop Chart'!$A$5:$A$201,'Crop Chart'!$AS$5:$AS$201,FALSE))</f>
        <v/>
      </c>
      <c r="AO80" s="530" t="str">
        <f t="array" ref="AO80">IF(ISBLANK(C80),"",XLOOKUP(A80,'Crop Chart'!$A$5:$A$201,'Crop Chart'!$AT$5:$AT$201,FALSE))</f>
        <v/>
      </c>
      <c r="AP80" s="531" t="str">
        <f t="array" ref="AP80">IF((AO80=""),"",J80+XLOOKUP(A80,'Crop Chart'!$A$5:$A$201,'Crop Chart'!$AU$5:$AU$201,FALSE))</f>
        <v/>
      </c>
      <c r="AQ80" s="530" t="str">
        <f t="array" ref="AQ80">IF(ISBLANK(C80),"",XLOOKUP(A80,'Crop Chart'!$A$5:$A$201,'Crop Chart'!$AV$5:$AV$201,FALSE))</f>
        <v/>
      </c>
      <c r="AR80" s="531" t="str">
        <f t="array" ref="AR80">IF((AQ80=""),"",J80+XLOOKUP(A80,'Crop Chart'!$A$5:$A$201,'Crop Chart'!$AW$5:$AW$201,FALSE))</f>
        <v/>
      </c>
      <c r="AS80" s="530" t="str">
        <f t="array" ref="AS80">IF(ISBLANK(C80),"",XLOOKUP(A80,'Crop Chart'!$A$5:$A$201,'Crop Chart'!$AX$5:$AX$201,FALSE))</f>
        <v/>
      </c>
      <c r="AT80" s="531" t="str">
        <f t="array" ref="AT80">IF((AS80=""),"",J80+XLOOKUP(A80,'Crop Chart'!$A$5:$A$201,'Crop Chart'!$AY$5:$AY$201,FALSE))</f>
        <v/>
      </c>
      <c r="AU80" s="530" t="str">
        <f t="array" ref="AU80">IF(ISBLANK(C80),"",XLOOKUP(A80,'Crop Chart'!$A$5:$A$201,'Crop Chart'!$AZ$5:$AZ$201,FALSE))</f>
        <v/>
      </c>
      <c r="AV80" s="531" t="str">
        <f t="array" ref="AV80">IF((AU80=""),"",J80+XLOOKUP(A80,'Crop Chart'!$A$5:$A$201,'Crop Chart'!$BA$5:$BA$201,FALSE))</f>
        <v/>
      </c>
      <c r="AW80" s="530" t="str">
        <f t="array" ref="AW80">IF(ISBLANK(C80),"",XLOOKUP(A80,'Crop Chart'!$A$5:$A$201,'Crop Chart'!$BB$5:$BB$201,FALSE))</f>
        <v/>
      </c>
      <c r="AX80" s="532" t="str">
        <f t="array" ref="AX80">IF((AW80=""),"",J80+XLOOKUP(A80,'Crop Chart'!$A$5:$A$201,'Crop Chart'!$BC$5:$BC$201,FALSE))</f>
        <v/>
      </c>
    </row>
    <row r="81" ht="15.75" hidden="1" customHeight="1">
      <c r="A81" s="520" t="str">
        <f t="array" ref="A81">IF(ISBLANK(C81)," ",XLOOKUP(C81,'Codified Game Plan'!$M$3:$M$477,'Codified Game Plan'!$A$3:$A$477))</f>
        <v> </v>
      </c>
      <c r="B81" s="503" t="str">
        <f t="array" ref="B81">IF(ISBLANK(C81),"",XLOOKUP(C81,'Codified Game Plan'!$M$3:$M$477,'Codified Game Plan'!$B$3:$B$477))</f>
        <v/>
      </c>
      <c r="C81" s="521"/>
      <c r="D81" s="521" t="str">
        <f t="array" ref="D81">IF(ISBLANK(C81)," ",XLOOKUP(C81,'Codified Game Plan'!$M$3:$M$477,'Codified Game Plan'!$C$3:$C$477))</f>
        <v> </v>
      </c>
      <c r="E81" s="522" t="str">
        <f t="array" ref="E81">IF(ISBLANK(C81),"",XLOOKUP(C81,'Codified Game Plan'!$M$3:$M$477,'Codified Game Plan'!$D$3:$D$477,0))</f>
        <v/>
      </c>
      <c r="F81" s="522" t="str">
        <f t="array" ref="F81">IF(ISBLANK(C81),"",XLOOKUP(C81,'Codified Game Plan'!$M$3:$M$477,'Codified Game Plan'!$E$3:$E$477,0))</f>
        <v/>
      </c>
      <c r="G81" s="523" t="str">
        <f t="array" ref="G81">IF(ISBLANK(C81)," ",XLOOKUP(C81,'Codified Game Plan'!$M$3:$M$477,'Codified Game Plan'!$F$3:$F$477))</f>
        <v> </v>
      </c>
      <c r="H81" s="507" t="str">
        <f t="array" ref="H81">IF(ISBLANK(C81)," ",XLOOKUP(C81,'Codified Game Plan'!$M$3:$M$477,'Codified Game Plan'!$G$3:$G$477))</f>
        <v> </v>
      </c>
      <c r="I81" s="523" t="str">
        <f t="array" ref="I81">IF(ISBLANK(C81),"",XLOOKUP(A81,'Crop Chart'!$A$5:$A$201,'Crop Chart'!$B$5:$B$201,0))</f>
        <v/>
      </c>
      <c r="J81" s="507" t="str">
        <f t="shared" si="21"/>
        <v> </v>
      </c>
      <c r="K81" s="511"/>
      <c r="L81" s="523" t="str">
        <f t="array" ref="L81">IF(ISBLANK(C81),"",XLOOKUP(A81,'Crop Chart'!$A$5:$A$201,'Crop Chart'!$C$5:$C$201,0))</f>
        <v/>
      </c>
      <c r="M81" s="506" t="str">
        <f t="array" ref="M81">IF(ISBLANK(C81),"",XLOOKUP(A81,'Crop Chart'!$A$5:$A$201,'Crop Chart'!$E$5:$E$201,0))</f>
        <v/>
      </c>
      <c r="N81" s="510" t="str">
        <f t="shared" si="1"/>
        <v/>
      </c>
      <c r="O81" s="506" t="str">
        <f t="array" ref="O81">IF(ISBLANK(C81),"",XLOOKUP(A81,'Crop Chart'!$A$5:$A$201,'Crop Chart'!$S$5:$S$201,0))</f>
        <v/>
      </c>
      <c r="P81" s="507" t="str">
        <f t="shared" si="2"/>
        <v/>
      </c>
      <c r="Q81" s="524"/>
      <c r="R81" s="523" t="str">
        <f t="array" ref="R81">IF(I81="TR",XLOOKUP(A81,'Crop Chart'!$A$5:$A$201,'Crop Chart'!$I$5:$I$201,FALSE),"")</f>
        <v/>
      </c>
      <c r="S81" s="512" t="str">
        <f t="array" ref="S81">IF(I81="TR",G81*'Crop Chart'!$H$2*12*L81/M81/T81*XLOOKUP(A81,'Crop Chart'!$A$5:$A$178,'Crop Chart'!$T$5:$T$178),"")</f>
        <v/>
      </c>
      <c r="T81" s="523" t="str">
        <f t="array" ref="T81">IF(ISBLANK(C81),"",XLOOKUP(A81,'Crop Chart'!$A$5:$A$201,'Crop Chart'!$P$5:$P$201,FALSE))</f>
        <v/>
      </c>
      <c r="U81" s="525" t="str">
        <f t="array" ref="U81">IF(ISBLANK(C81),"",XLOOKUP(A81,'Crop Chart'!$A$5:$A$201,'Crop Chart'!$Q$5:$Q$201,0))</f>
        <v/>
      </c>
      <c r="V81" s="507" t="str">
        <f t="array" ref="V81">IF(I81="DS",XLOOKUP(A81,'Crop Chart'!$A$6:$A$201,'Crop Chart'!$AH$6:$AH$201,0),"")</f>
        <v/>
      </c>
      <c r="W81" s="507" t="str">
        <f t="array" ref="W81">IF(I81="DS",XLOOKUP(A81,'Crop Chart'!$A$6:$A$201,'Crop Chart'!$AI$6:$AI$201,0),"")</f>
        <v/>
      </c>
      <c r="X81" s="526" t="str">
        <f t="array" ref="X81">IFS(ISTEXT(P81),"",XLOOKUP(A81,'Crop Chart'!$A$5:$A$201,'Crop Chart'!$R$5:$R$201,0)=0,"",XLOOKUP(A81,'Crop Chart'!$A$5:$A$201,'Crop Chart'!$R$5:$R$201,0)&gt;0,XLOOKUP(A81,'Crop Chart'!$A$5:$A$201,'Crop Chart'!$R$5:$R$201,0)+P81)</f>
        <v/>
      </c>
      <c r="Y81" s="523" t="str">
        <f t="array" ref="Y81">IF(ISTEXT(X81),"",XLOOKUP(A81,'Crop Chart'!$A$5:$A$201,'Crop Chart'!$S$5:$S$201,0))</f>
        <v/>
      </c>
      <c r="Z81" s="513" t="str">
        <f t="shared" si="3"/>
        <v/>
      </c>
      <c r="AA81" s="523" t="str">
        <f t="array" ref="AA81">IF(ISBLANK(C81),"",XLOOKUP(A81,'Crop Chart'!$A$5:$A$201,'Crop Chart'!$F$5:$F$201,0))</f>
        <v/>
      </c>
      <c r="AB81" s="523" t="str">
        <f t="array" ref="AB81">IF(ISBLANK(C81),"",XLOOKUP(A81,'Crop Chart'!$A$5:$A$201,'Crop Chart'!$G$5:$G$201,FALSE))</f>
        <v/>
      </c>
      <c r="AC81" s="526" t="str">
        <f t="shared" si="19"/>
        <v/>
      </c>
      <c r="AD81" s="526" t="str">
        <f t="shared" si="4"/>
        <v/>
      </c>
      <c r="AE81" s="527" t="str">
        <f t="array" ref="AE81">IF(ISBLANK(C81),"",XLOOKUP(C81,'Codified Game Plan'!$M$3:$M$477,'Codified Game Plan'!$J$3:$J$477,0))</f>
        <v/>
      </c>
      <c r="AF81" s="528" t="str">
        <f t="array" ref="AF81">IF(ISBLANK(C81),"",XLOOKUP(A81,'Crop Chart'!$A$5:$A$201,'Crop Chart'!$L$5:$L$201,FALSE))</f>
        <v/>
      </c>
      <c r="AG81" s="529"/>
      <c r="AH81" s="530"/>
      <c r="AI81" s="530" t="str">
        <f t="array" ref="AI81">IF(ISBLANK(C81),"",XLOOKUP(A81,'Crop Chart'!$A$5:$A$201,'Crop Chart'!$AN$5:$AN$201,FALSE))</f>
        <v/>
      </c>
      <c r="AJ81" s="531" t="str">
        <f t="array" ref="AJ81">IF((AI81=""),"",J81+XLOOKUP(A81,'Crop Chart'!$A$5:$A$201,'Crop Chart'!$AO$5:$AO$201,FALSE))</f>
        <v/>
      </c>
      <c r="AK81" s="530" t="str">
        <f t="array" ref="AK81">IF(ISBLANK(C81),"",XLOOKUP(A81,'Crop Chart'!$A$5:$A$201,'Crop Chart'!$AP$5:$AP$201,FALSE))</f>
        <v/>
      </c>
      <c r="AL81" s="531" t="str">
        <f t="array" ref="AL81">IF((AK81=""),"",J81+XLOOKUP(A81,'Crop Chart'!$A$5:$A$201,'Crop Chart'!$AQ$5:$AQ$201,FALSE))</f>
        <v/>
      </c>
      <c r="AM81" s="530" t="str">
        <f t="array" ref="AM81">IF(ISBLANK(C81),"",XLOOKUP(A81,'Crop Chart'!$A$5:$A$201,'Crop Chart'!$AR$5:$AR$201,FALSE))</f>
        <v/>
      </c>
      <c r="AN81" s="531" t="str">
        <f t="array" ref="AN81">IF((AM81=""),"",J81+XLOOKUP(A81,'Crop Chart'!$A$5:$A$201,'Crop Chart'!$AS$5:$AS$201,FALSE))</f>
        <v/>
      </c>
      <c r="AO81" s="530" t="str">
        <f t="array" ref="AO81">IF(ISBLANK(C81),"",XLOOKUP(A81,'Crop Chart'!$A$5:$A$201,'Crop Chart'!$AT$5:$AT$201,FALSE))</f>
        <v/>
      </c>
      <c r="AP81" s="531" t="str">
        <f t="array" ref="AP81">IF((AO81=""),"",J81+XLOOKUP(A81,'Crop Chart'!$A$5:$A$201,'Crop Chart'!$AU$5:$AU$201,FALSE))</f>
        <v/>
      </c>
      <c r="AQ81" s="530" t="str">
        <f t="array" ref="AQ81">IF(ISBLANK(C81),"",XLOOKUP(A81,'Crop Chart'!$A$5:$A$201,'Crop Chart'!$AV$5:$AV$201,FALSE))</f>
        <v/>
      </c>
      <c r="AR81" s="531" t="str">
        <f t="array" ref="AR81">IF((AQ81=""),"",J81+XLOOKUP(A81,'Crop Chart'!$A$5:$A$201,'Crop Chart'!$AW$5:$AW$201,FALSE))</f>
        <v/>
      </c>
      <c r="AS81" s="530" t="str">
        <f t="array" ref="AS81">IF(ISBLANK(C81),"",XLOOKUP(A81,'Crop Chart'!$A$5:$A$201,'Crop Chart'!$AX$5:$AX$201,FALSE))</f>
        <v/>
      </c>
      <c r="AT81" s="531" t="str">
        <f t="array" ref="AT81">IF((AS81=""),"",J81+XLOOKUP(A81,'Crop Chart'!$A$5:$A$201,'Crop Chart'!$AY$5:$AY$201,FALSE))</f>
        <v/>
      </c>
      <c r="AU81" s="530" t="str">
        <f t="array" ref="AU81">IF(ISBLANK(C81),"",XLOOKUP(A81,'Crop Chart'!$A$5:$A$201,'Crop Chart'!$AZ$5:$AZ$201,FALSE))</f>
        <v/>
      </c>
      <c r="AV81" s="531" t="str">
        <f t="array" ref="AV81">IF((AU81=""),"",J81+XLOOKUP(A81,'Crop Chart'!$A$5:$A$201,'Crop Chart'!$BA$5:$BA$201,FALSE))</f>
        <v/>
      </c>
      <c r="AW81" s="530" t="str">
        <f t="array" ref="AW81">IF(ISBLANK(C81),"",XLOOKUP(A81,'Crop Chart'!$A$5:$A$201,'Crop Chart'!$BB$5:$BB$201,FALSE))</f>
        <v/>
      </c>
      <c r="AX81" s="532" t="str">
        <f t="array" ref="AX81">IF((AW81=""),"",J81+XLOOKUP(A81,'Crop Chart'!$A$5:$A$201,'Crop Chart'!$BC$5:$BC$201,FALSE))</f>
        <v/>
      </c>
    </row>
    <row r="82" ht="15.75" hidden="1" customHeight="1">
      <c r="A82" s="520" t="str">
        <f t="array" ref="A82">IF(ISBLANK(C82)," ",XLOOKUP(C82,'Codified Game Plan'!$M$3:$M$477,'Codified Game Plan'!$A$3:$A$477))</f>
        <v> </v>
      </c>
      <c r="B82" s="503" t="str">
        <f t="array" ref="B82">IF(ISBLANK(C82),"",XLOOKUP(C82,'Codified Game Plan'!$M$3:$M$477,'Codified Game Plan'!$B$3:$B$477))</f>
        <v/>
      </c>
      <c r="C82" s="521"/>
      <c r="D82" s="521" t="str">
        <f t="array" ref="D82">IF(ISBLANK(C82)," ",XLOOKUP(C82,'Codified Game Plan'!$M$3:$M$477,'Codified Game Plan'!$C$3:$C$477))</f>
        <v> </v>
      </c>
      <c r="E82" s="522" t="str">
        <f t="array" ref="E82">IF(ISBLANK(C82),"",XLOOKUP(C82,'Codified Game Plan'!$M$3:$M$477,'Codified Game Plan'!$D$3:$D$477,0))</f>
        <v/>
      </c>
      <c r="F82" s="522" t="str">
        <f t="array" ref="F82">IF(ISBLANK(C82),"",XLOOKUP(C82,'Codified Game Plan'!$M$3:$M$477,'Codified Game Plan'!$E$3:$E$477,0))</f>
        <v/>
      </c>
      <c r="G82" s="523" t="str">
        <f t="array" ref="G82">IF(ISBLANK(C82)," ",XLOOKUP(C82,'Codified Game Plan'!$M$3:$M$477,'Codified Game Plan'!$F$3:$F$477))</f>
        <v> </v>
      </c>
      <c r="H82" s="507" t="str">
        <f t="array" ref="H82">IF(ISBLANK(C82)," ",XLOOKUP(C82,'Codified Game Plan'!$M$3:$M$477,'Codified Game Plan'!$G$3:$G$477))</f>
        <v> </v>
      </c>
      <c r="I82" s="523" t="str">
        <f t="array" ref="I82">IF(ISBLANK(C82),"",XLOOKUP(A82,'Crop Chart'!$A$5:$A$201,'Crop Chart'!$B$5:$B$201,0))</f>
        <v/>
      </c>
      <c r="J82" s="507" t="str">
        <f t="shared" si="21"/>
        <v> </v>
      </c>
      <c r="K82" s="511"/>
      <c r="L82" s="523" t="str">
        <f t="array" ref="L82">IF(ISBLANK(C82),"",XLOOKUP(A82,'Crop Chart'!$A$5:$A$201,'Crop Chart'!$C$5:$C$201,0))</f>
        <v/>
      </c>
      <c r="M82" s="506" t="str">
        <f t="array" ref="M82">IF(ISBLANK(C82),"",XLOOKUP(A82,'Crop Chart'!$A$5:$A$201,'Crop Chart'!$E$5:$E$201,0))</f>
        <v/>
      </c>
      <c r="N82" s="510" t="str">
        <f t="shared" si="1"/>
        <v/>
      </c>
      <c r="O82" s="506" t="str">
        <f t="array" ref="O82">IF(ISBLANK(C82),"",XLOOKUP(A82,'Crop Chart'!$A$5:$A$201,'Crop Chart'!$S$5:$S$201,0))</f>
        <v/>
      </c>
      <c r="P82" s="507" t="str">
        <f t="shared" si="2"/>
        <v/>
      </c>
      <c r="Q82" s="524"/>
      <c r="R82" s="523" t="str">
        <f t="array" ref="R82">IF(I82="TR",XLOOKUP(A82,'Crop Chart'!$A$5:$A$201,'Crop Chart'!$I$5:$I$201,FALSE),"")</f>
        <v/>
      </c>
      <c r="S82" s="512" t="str">
        <f t="array" ref="S82">IF(I82="TR",G82*'Crop Chart'!$H$2*12*L82/M82/T82*XLOOKUP(A82,'Crop Chart'!$A$5:$A$178,'Crop Chart'!$T$5:$T$178),"")</f>
        <v/>
      </c>
      <c r="T82" s="523" t="str">
        <f t="array" ref="T82">IF(ISBLANK(C82),"",XLOOKUP(A82,'Crop Chart'!$A$5:$A$201,'Crop Chart'!$P$5:$P$201,FALSE))</f>
        <v/>
      </c>
      <c r="U82" s="525" t="str">
        <f t="array" ref="U82">IF(ISBLANK(C82),"",XLOOKUP(A82,'Crop Chart'!$A$5:$A$201,'Crop Chart'!$Q$5:$Q$201,0))</f>
        <v/>
      </c>
      <c r="V82" s="507" t="str">
        <f t="array" ref="V82">IF(I82="DS",XLOOKUP(A82,'Crop Chart'!$A$6:$A$201,'Crop Chart'!$AH$6:$AH$201,0),"")</f>
        <v/>
      </c>
      <c r="W82" s="507" t="str">
        <f t="array" ref="W82">IF(I82="DS",XLOOKUP(A82,'Crop Chart'!$A$6:$A$201,'Crop Chart'!$AI$6:$AI$201,0),"")</f>
        <v/>
      </c>
      <c r="X82" s="526" t="str">
        <f t="array" ref="X82">IFS(ISTEXT(P82),"",XLOOKUP(A82,'Crop Chart'!$A$5:$A$201,'Crop Chart'!$R$5:$R$201,0)=0,"",XLOOKUP(A82,'Crop Chart'!$A$5:$A$201,'Crop Chart'!$R$5:$R$201,0)&gt;0,XLOOKUP(A82,'Crop Chart'!$A$5:$A$201,'Crop Chart'!$R$5:$R$201,0)+P82)</f>
        <v/>
      </c>
      <c r="Y82" s="523" t="str">
        <f t="array" ref="Y82">IF(ISTEXT(X82),"",XLOOKUP(A82,'Crop Chart'!$A$5:$A$201,'Crop Chart'!$S$5:$S$201,0))</f>
        <v/>
      </c>
      <c r="Z82" s="513" t="str">
        <f t="shared" si="3"/>
        <v/>
      </c>
      <c r="AA82" s="523" t="str">
        <f t="array" ref="AA82">IF(ISBLANK(C82),"",XLOOKUP(A82,'Crop Chart'!$A$5:$A$201,'Crop Chart'!$F$5:$F$201,0))</f>
        <v/>
      </c>
      <c r="AB82" s="523" t="str">
        <f t="array" ref="AB82">IF(ISBLANK(C82),"",XLOOKUP(A82,'Crop Chart'!$A$5:$A$201,'Crop Chart'!$G$5:$G$201,FALSE))</f>
        <v/>
      </c>
      <c r="AC82" s="526" t="str">
        <f t="shared" si="19"/>
        <v/>
      </c>
      <c r="AD82" s="526" t="str">
        <f t="shared" si="4"/>
        <v/>
      </c>
      <c r="AE82" s="527" t="str">
        <f t="array" ref="AE82">IF(ISBLANK(C82),"",XLOOKUP(C82,'Codified Game Plan'!$M$3:$M$477,'Codified Game Plan'!$J$3:$J$477,0))</f>
        <v/>
      </c>
      <c r="AF82" s="528" t="str">
        <f t="array" ref="AF82">IF(ISBLANK(C82),"",XLOOKUP(A82,'Crop Chart'!$A$5:$A$201,'Crop Chart'!$L$5:$L$201,FALSE))</f>
        <v/>
      </c>
      <c r="AG82" s="529"/>
      <c r="AH82" s="530"/>
      <c r="AI82" s="530" t="str">
        <f t="array" ref="AI82">IF(ISBLANK(C82),"",XLOOKUP(A82,'Crop Chart'!$A$5:$A$201,'Crop Chart'!$AN$5:$AN$201,FALSE))</f>
        <v/>
      </c>
      <c r="AJ82" s="531" t="str">
        <f t="array" ref="AJ82">IF((AI82=""),"",J82+XLOOKUP(A82,'Crop Chart'!$A$5:$A$201,'Crop Chart'!$AO$5:$AO$201,FALSE))</f>
        <v/>
      </c>
      <c r="AK82" s="530" t="str">
        <f t="array" ref="AK82">IF(ISBLANK(C82),"",XLOOKUP(A82,'Crop Chart'!$A$5:$A$201,'Crop Chart'!$AP$5:$AP$201,FALSE))</f>
        <v/>
      </c>
      <c r="AL82" s="531" t="str">
        <f t="array" ref="AL82">IF((AK82=""),"",J82+XLOOKUP(A82,'Crop Chart'!$A$5:$A$201,'Crop Chart'!$AQ$5:$AQ$201,FALSE))</f>
        <v/>
      </c>
      <c r="AM82" s="530" t="str">
        <f t="array" ref="AM82">IF(ISBLANK(C82),"",XLOOKUP(A82,'Crop Chart'!$A$5:$A$201,'Crop Chart'!$AR$5:$AR$201,FALSE))</f>
        <v/>
      </c>
      <c r="AN82" s="531" t="str">
        <f t="array" ref="AN82">IF((AM82=""),"",J82+XLOOKUP(A82,'Crop Chart'!$A$5:$A$201,'Crop Chart'!$AS$5:$AS$201,FALSE))</f>
        <v/>
      </c>
      <c r="AO82" s="530" t="str">
        <f t="array" ref="AO82">IF(ISBLANK(C82),"",XLOOKUP(A82,'Crop Chart'!$A$5:$A$201,'Crop Chart'!$AT$5:$AT$201,FALSE))</f>
        <v/>
      </c>
      <c r="AP82" s="531" t="str">
        <f t="array" ref="AP82">IF((AO82=""),"",J82+XLOOKUP(A82,'Crop Chart'!$A$5:$A$201,'Crop Chart'!$AU$5:$AU$201,FALSE))</f>
        <v/>
      </c>
      <c r="AQ82" s="530" t="str">
        <f t="array" ref="AQ82">IF(ISBLANK(C82),"",XLOOKUP(A82,'Crop Chart'!$A$5:$A$201,'Crop Chart'!$AV$5:$AV$201,FALSE))</f>
        <v/>
      </c>
      <c r="AR82" s="531" t="str">
        <f t="array" ref="AR82">IF((AQ82=""),"",J82+XLOOKUP(A82,'Crop Chart'!$A$5:$A$201,'Crop Chart'!$AW$5:$AW$201,FALSE))</f>
        <v/>
      </c>
      <c r="AS82" s="530" t="str">
        <f t="array" ref="AS82">IF(ISBLANK(C82),"",XLOOKUP(A82,'Crop Chart'!$A$5:$A$201,'Crop Chart'!$AX$5:$AX$201,FALSE))</f>
        <v/>
      </c>
      <c r="AT82" s="531" t="str">
        <f t="array" ref="AT82">IF((AS82=""),"",J82+XLOOKUP(A82,'Crop Chart'!$A$5:$A$201,'Crop Chart'!$AY$5:$AY$201,FALSE))</f>
        <v/>
      </c>
      <c r="AU82" s="530" t="str">
        <f t="array" ref="AU82">IF(ISBLANK(C82),"",XLOOKUP(A82,'Crop Chart'!$A$5:$A$201,'Crop Chart'!$AZ$5:$AZ$201,FALSE))</f>
        <v/>
      </c>
      <c r="AV82" s="531" t="str">
        <f t="array" ref="AV82">IF((AU82=""),"",J82+XLOOKUP(A82,'Crop Chart'!$A$5:$A$201,'Crop Chart'!$BA$5:$BA$201,FALSE))</f>
        <v/>
      </c>
      <c r="AW82" s="530" t="str">
        <f t="array" ref="AW82">IF(ISBLANK(C82),"",XLOOKUP(A82,'Crop Chart'!$A$5:$A$201,'Crop Chart'!$BB$5:$BB$201,FALSE))</f>
        <v/>
      </c>
      <c r="AX82" s="532" t="str">
        <f t="array" ref="AX82">IF((AW82=""),"",J82+XLOOKUP(A82,'Crop Chart'!$A$5:$A$201,'Crop Chart'!$BC$5:$BC$201,FALSE))</f>
        <v/>
      </c>
    </row>
    <row r="83" ht="15.75" customHeight="1">
      <c r="A83" s="520" t="str">
        <f t="array" ref="A83">IF(ISBLANK(C83)," ",XLOOKUP(C83,'Codified Game Plan'!$M$3:$M$477,'Codified Game Plan'!$A$3:$A$477))</f>
        <v> </v>
      </c>
      <c r="B83" s="503" t="str">
        <f t="array" ref="B83">IF(ISBLANK(C83),"",XLOOKUP(C83,'Codified Game Plan'!$M$3:$M$477,'Codified Game Plan'!$B$3:$B$477))</f>
        <v/>
      </c>
      <c r="C83" s="521"/>
      <c r="D83" s="521" t="str">
        <f t="array" ref="D83">IF(ISBLANK(C83)," ",XLOOKUP(C83,'Codified Game Plan'!$M$3:$M$477,'Codified Game Plan'!$C$3:$C$477))</f>
        <v> </v>
      </c>
      <c r="E83" s="522" t="str">
        <f t="array" ref="E83">IF(ISBLANK(C83),"",XLOOKUP(C83,'Codified Game Plan'!$M$3:$M$477,'Codified Game Plan'!$D$3:$D$477,0))</f>
        <v/>
      </c>
      <c r="F83" s="522" t="str">
        <f t="array" ref="F83">IF(ISBLANK(C83),"",XLOOKUP(C83,'Codified Game Plan'!$M$3:$M$477,'Codified Game Plan'!$E$3:$E$477,0))</f>
        <v/>
      </c>
      <c r="G83" s="523" t="str">
        <f t="array" ref="G83">IF(ISBLANK(C83)," ",XLOOKUP(C83,'Codified Game Plan'!$M$3:$M$477,'Codified Game Plan'!$F$3:$F$477))</f>
        <v> </v>
      </c>
      <c r="H83" s="507" t="str">
        <f t="array" ref="H83">IF(ISBLANK(C83)," ",XLOOKUP(C83,'Codified Game Plan'!$M$3:$M$477,'Codified Game Plan'!$G$3:$G$477))</f>
        <v> </v>
      </c>
      <c r="I83" s="523" t="str">
        <f t="array" ref="I83">IF(ISBLANK(C83),"",XLOOKUP(A83,'Crop Chart'!$A$5:$A$201,'Crop Chart'!$B$5:$B$201,0))</f>
        <v/>
      </c>
      <c r="J83" s="507" t="str">
        <f t="shared" si="21"/>
        <v> </v>
      </c>
      <c r="K83" s="511"/>
      <c r="L83" s="523" t="str">
        <f t="array" ref="L83">IF(ISBLANK(C83),"",XLOOKUP(A83,'Crop Chart'!$A$5:$A$201,'Crop Chart'!$C$5:$C$201,0))</f>
        <v/>
      </c>
      <c r="M83" s="506" t="str">
        <f t="array" ref="M83">IF(ISBLANK(C83),"",XLOOKUP(A83,'Crop Chart'!$A$5:$A$201,'Crop Chart'!$E$5:$E$201,0))</f>
        <v/>
      </c>
      <c r="N83" s="510" t="str">
        <f t="shared" si="1"/>
        <v/>
      </c>
      <c r="O83" s="506" t="str">
        <f t="array" ref="O83">IF(ISBLANK(C83),"",XLOOKUP(A83,'Crop Chart'!$A$5:$A$201,'Crop Chart'!$S$5:$S$201,0))</f>
        <v/>
      </c>
      <c r="P83" s="507" t="str">
        <f t="shared" si="2"/>
        <v/>
      </c>
      <c r="Q83" s="524"/>
      <c r="R83" s="523" t="str">
        <f t="array" ref="R83">IF(I83="TR",XLOOKUP(A83,'Crop Chart'!$A$5:$A$201,'Crop Chart'!$I$5:$I$201,FALSE),"")</f>
        <v/>
      </c>
      <c r="S83" s="512" t="str">
        <f t="array" ref="S83">IF(I83="TR",G83*'Crop Chart'!$H$2*12*L83/M83/T83*XLOOKUP(A83,'Crop Chart'!$A$5:$A$178,'Crop Chart'!$T$5:$T$178),"")</f>
        <v/>
      </c>
      <c r="T83" s="523" t="str">
        <f t="array" ref="T83">IF(ISBLANK(C83),"",XLOOKUP(A83,'Crop Chart'!$A$5:$A$201,'Crop Chart'!$P$5:$P$201,FALSE))</f>
        <v/>
      </c>
      <c r="U83" s="525" t="str">
        <f t="array" ref="U83">IF(ISBLANK(C83),"",XLOOKUP(A83,'Crop Chart'!$A$5:$A$201,'Crop Chart'!$Q$5:$Q$201,0))</f>
        <v/>
      </c>
      <c r="V83" s="507" t="str">
        <f t="array" ref="V83">IF(I83="DS",XLOOKUP(A83,'Crop Chart'!$A$6:$A$201,'Crop Chart'!$AH$6:$AH$201,0),"")</f>
        <v/>
      </c>
      <c r="W83" s="507" t="str">
        <f t="array" ref="W83">IF(I83="DS",XLOOKUP(A83,'Crop Chart'!$A$6:$A$201,'Crop Chart'!$AI$6:$AI$201,0),"")</f>
        <v/>
      </c>
      <c r="X83" s="526" t="str">
        <f t="array" ref="X83">IFS(ISTEXT(P83),"",XLOOKUP(A83,'Crop Chart'!$A$5:$A$201,'Crop Chart'!$R$5:$R$201,0)=0,"",XLOOKUP(A83,'Crop Chart'!$A$5:$A$201,'Crop Chart'!$R$5:$R$201,0)&gt;0,XLOOKUP(A83,'Crop Chart'!$A$5:$A$201,'Crop Chart'!$R$5:$R$201,0)+P83)</f>
        <v/>
      </c>
      <c r="Y83" s="523" t="str">
        <f t="array" ref="Y83">IF(ISTEXT(X83),"",XLOOKUP(A83,'Crop Chart'!$A$5:$A$201,'Crop Chart'!$S$5:$S$201,0))</f>
        <v/>
      </c>
      <c r="Z83" s="513" t="str">
        <f t="shared" si="3"/>
        <v/>
      </c>
      <c r="AA83" s="523" t="str">
        <f t="array" ref="AA83">IF(ISBLANK(C83),"",XLOOKUP(A83,'Crop Chart'!$A$5:$A$201,'Crop Chart'!$F$5:$F$201,0))</f>
        <v/>
      </c>
      <c r="AB83" s="523" t="str">
        <f t="array" ref="AB83">IF(ISBLANK(C83),"",XLOOKUP(A83,'Crop Chart'!$A$5:$A$201,'Crop Chart'!$G$5:$G$201,FALSE))</f>
        <v/>
      </c>
      <c r="AC83" s="526" t="str">
        <f t="shared" si="19"/>
        <v/>
      </c>
      <c r="AD83" s="526" t="str">
        <f t="shared" si="4"/>
        <v/>
      </c>
      <c r="AE83" s="527" t="str">
        <f t="array" ref="AE83">IF(ISBLANK(C83),"",XLOOKUP(C83,'Codified Game Plan'!$M$3:$M$477,'Codified Game Plan'!$J$3:$J$477,0))</f>
        <v/>
      </c>
      <c r="AF83" s="528" t="str">
        <f t="array" ref="AF83">IF(ISBLANK(C83),"",XLOOKUP(A83,'Crop Chart'!$A$5:$A$201,'Crop Chart'!$L$5:$L$201,FALSE))</f>
        <v/>
      </c>
      <c r="AG83" s="529"/>
      <c r="AH83" s="530"/>
      <c r="AI83" s="530" t="str">
        <f t="array" ref="AI83">IF(ISBLANK(C83),"",XLOOKUP(A83,'Crop Chart'!$A$5:$A$201,'Crop Chart'!$AN$5:$AN$201,FALSE))</f>
        <v/>
      </c>
      <c r="AJ83" s="531" t="str">
        <f t="array" ref="AJ83">IF((AI83=""),"",J83+XLOOKUP(A83,'Crop Chart'!$A$5:$A$201,'Crop Chart'!$AO$5:$AO$201,FALSE))</f>
        <v/>
      </c>
      <c r="AK83" s="530" t="str">
        <f t="array" ref="AK83">IF(ISBLANK(C83),"",XLOOKUP(A83,'Crop Chart'!$A$5:$A$201,'Crop Chart'!$AP$5:$AP$201,FALSE))</f>
        <v/>
      </c>
      <c r="AL83" s="531" t="str">
        <f t="array" ref="AL83">IF((AK83=""),"",J83+XLOOKUP(A83,'Crop Chart'!$A$5:$A$201,'Crop Chart'!$AQ$5:$AQ$201,FALSE))</f>
        <v/>
      </c>
      <c r="AM83" s="530" t="str">
        <f t="array" ref="AM83">IF(ISBLANK(C83),"",XLOOKUP(A83,'Crop Chart'!$A$5:$A$201,'Crop Chart'!$AR$5:$AR$201,FALSE))</f>
        <v/>
      </c>
      <c r="AN83" s="531" t="str">
        <f t="array" ref="AN83">IF((AM83=""),"",J83+XLOOKUP(A83,'Crop Chart'!$A$5:$A$201,'Crop Chart'!$AS$5:$AS$201,FALSE))</f>
        <v/>
      </c>
      <c r="AO83" s="530" t="str">
        <f t="array" ref="AO83">IF(ISBLANK(C83),"",XLOOKUP(A83,'Crop Chart'!$A$5:$A$201,'Crop Chart'!$AT$5:$AT$201,FALSE))</f>
        <v/>
      </c>
      <c r="AP83" s="531" t="str">
        <f t="array" ref="AP83">IF((AO83=""),"",J83+XLOOKUP(A83,'Crop Chart'!$A$5:$A$201,'Crop Chart'!$AU$5:$AU$201,FALSE))</f>
        <v/>
      </c>
      <c r="AQ83" s="530" t="str">
        <f t="array" ref="AQ83">IF(ISBLANK(C83),"",XLOOKUP(A83,'Crop Chart'!$A$5:$A$201,'Crop Chart'!$AV$5:$AV$201,FALSE))</f>
        <v/>
      </c>
      <c r="AR83" s="531" t="str">
        <f t="array" ref="AR83">IF((AQ83=""),"",J83+XLOOKUP(A83,'Crop Chart'!$A$5:$A$201,'Crop Chart'!$AW$5:$AW$201,FALSE))</f>
        <v/>
      </c>
      <c r="AS83" s="530" t="str">
        <f t="array" ref="AS83">IF(ISBLANK(C83),"",XLOOKUP(A83,'Crop Chart'!$A$5:$A$201,'Crop Chart'!$AX$5:$AX$201,FALSE))</f>
        <v/>
      </c>
      <c r="AT83" s="531" t="str">
        <f t="array" ref="AT83">IF((AS83=""),"",J83+XLOOKUP(A83,'Crop Chart'!$A$5:$A$201,'Crop Chart'!$AY$5:$AY$201,FALSE))</f>
        <v/>
      </c>
      <c r="AU83" s="530" t="str">
        <f t="array" ref="AU83">IF(ISBLANK(C83),"",XLOOKUP(A83,'Crop Chart'!$A$5:$A$201,'Crop Chart'!$AZ$5:$AZ$201,FALSE))</f>
        <v/>
      </c>
      <c r="AV83" s="531" t="str">
        <f t="array" ref="AV83">IF((AU83=""),"",J83+XLOOKUP(A83,'Crop Chart'!$A$5:$A$201,'Crop Chart'!$BA$5:$BA$201,FALSE))</f>
        <v/>
      </c>
      <c r="AW83" s="530" t="str">
        <f t="array" ref="AW83">IF(ISBLANK(C83),"",XLOOKUP(A83,'Crop Chart'!$A$5:$A$201,'Crop Chart'!$BB$5:$BB$201,FALSE))</f>
        <v/>
      </c>
      <c r="AX83" s="532" t="str">
        <f t="array" ref="AX83">IF((AW83=""),"",J83+XLOOKUP(A83,'Crop Chart'!$A$5:$A$201,'Crop Chart'!$BC$5:$BC$201,FALSE))</f>
        <v/>
      </c>
    </row>
    <row r="84" ht="15.75" hidden="1" customHeight="1">
      <c r="A84" s="520" t="str">
        <f t="array" ref="A84">IF(ISBLANK(C84)," ",XLOOKUP(C84,'Codified Game Plan'!$M$3:$M$477,'Codified Game Plan'!$A$3:$A$477))</f>
        <v> </v>
      </c>
      <c r="B84" s="503" t="str">
        <f t="array" ref="B84">IF(ISBLANK(C84),"",XLOOKUP(C84,'Codified Game Plan'!$M$3:$M$477,'Codified Game Plan'!$B$3:$B$477))</f>
        <v/>
      </c>
      <c r="C84" s="521"/>
      <c r="D84" s="521" t="str">
        <f t="array" ref="D84">IF(ISBLANK(C84)," ",XLOOKUP(C84,'Codified Game Plan'!$M$3:$M$477,'Codified Game Plan'!$C$3:$C$477))</f>
        <v> </v>
      </c>
      <c r="E84" s="522" t="str">
        <f t="array" ref="E84">IF(ISBLANK(C84),"",XLOOKUP(C84,'Codified Game Plan'!$M$3:$M$477,'Codified Game Plan'!$D$3:$D$477,0))</f>
        <v/>
      </c>
      <c r="F84" s="522" t="str">
        <f t="array" ref="F84">IF(ISBLANK(C84),"",XLOOKUP(C84,'Codified Game Plan'!$M$3:$M$477,'Codified Game Plan'!$E$3:$E$477,0))</f>
        <v/>
      </c>
      <c r="G84" s="523" t="str">
        <f t="array" ref="G84">IF(ISBLANK(C84)," ",XLOOKUP(C84,'Codified Game Plan'!$M$3:$M$477,'Codified Game Plan'!$F$3:$F$477))</f>
        <v> </v>
      </c>
      <c r="H84" s="507" t="str">
        <f t="array" ref="H84">IF(ISBLANK(C84)," ",XLOOKUP(C84,'Codified Game Plan'!$M$3:$M$477,'Codified Game Plan'!$G$3:$G$477))</f>
        <v> </v>
      </c>
      <c r="I84" s="523" t="str">
        <f t="array" ref="I84">IF(ISBLANK(C84),"",XLOOKUP(A84,'Crop Chart'!$A$5:$A$201,'Crop Chart'!$B$5:$B$201,0))</f>
        <v/>
      </c>
      <c r="J84" s="507" t="str">
        <f t="shared" si="21"/>
        <v> </v>
      </c>
      <c r="K84" s="511"/>
      <c r="L84" s="523" t="str">
        <f t="array" ref="L84">IF(ISBLANK(C84),"",XLOOKUP(A84,'Crop Chart'!$A$5:$A$201,'Crop Chart'!$C$5:$C$201,0))</f>
        <v/>
      </c>
      <c r="M84" s="506" t="str">
        <f t="array" ref="M84">IF(ISBLANK(C84),"",XLOOKUP(A84,'Crop Chart'!$A$5:$A$201,'Crop Chart'!$E$5:$E$201,0))</f>
        <v/>
      </c>
      <c r="N84" s="510" t="str">
        <f t="shared" si="1"/>
        <v/>
      </c>
      <c r="O84" s="506" t="str">
        <f t="array" ref="O84">IF(ISBLANK(C84),"",XLOOKUP(A84,'Crop Chart'!$A$5:$A$201,'Crop Chart'!$S$5:$S$201,0))</f>
        <v/>
      </c>
      <c r="P84" s="507" t="str">
        <f t="shared" si="2"/>
        <v/>
      </c>
      <c r="Q84" s="524"/>
      <c r="R84" s="523" t="str">
        <f t="array" ref="R84">IF(I84="TR",XLOOKUP(A84,'Crop Chart'!$A$5:$A$201,'Crop Chart'!$I$5:$I$201,FALSE),"")</f>
        <v/>
      </c>
      <c r="S84" s="512" t="str">
        <f t="array" ref="S84">IF(I84="TR",G84*'Crop Chart'!$H$2*12*L84/M84/T84*XLOOKUP(A84,'Crop Chart'!$A$5:$A$178,'Crop Chart'!$T$5:$T$178),"")</f>
        <v/>
      </c>
      <c r="T84" s="523" t="str">
        <f t="array" ref="T84">IF(ISBLANK(C84),"",XLOOKUP(A84,'Crop Chart'!$A$5:$A$201,'Crop Chart'!$P$5:$P$201,FALSE))</f>
        <v/>
      </c>
      <c r="U84" s="525" t="str">
        <f t="array" ref="U84">IF(ISBLANK(C84),"",XLOOKUP(A84,'Crop Chart'!$A$5:$A$201,'Crop Chart'!$Q$5:$Q$201,0))</f>
        <v/>
      </c>
      <c r="V84" s="507" t="str">
        <f t="array" ref="V84">IF(I84="DS",XLOOKUP(A84,'Crop Chart'!$A$6:$A$201,'Crop Chart'!$AH$6:$AH$201,0),"")</f>
        <v/>
      </c>
      <c r="W84" s="507" t="str">
        <f t="array" ref="W84">IF(I84="DS",XLOOKUP(A84,'Crop Chart'!$A$6:$A$201,'Crop Chart'!$AI$6:$AI$201,0),"")</f>
        <v/>
      </c>
      <c r="X84" s="526" t="str">
        <f t="array" ref="X84">IFS(ISTEXT(P84),"",XLOOKUP(A84,'Crop Chart'!$A$5:$A$201,'Crop Chart'!$R$5:$R$201,0)=0,"",XLOOKUP(A84,'Crop Chart'!$A$5:$A$201,'Crop Chart'!$R$5:$R$201,0)&gt;0,XLOOKUP(A84,'Crop Chart'!$A$5:$A$201,'Crop Chart'!$R$5:$R$201,0)+P84)</f>
        <v/>
      </c>
      <c r="Y84" s="523" t="str">
        <f t="array" ref="Y84">IF(ISTEXT(X84),"",XLOOKUP(A84,'Crop Chart'!$A$5:$A$201,'Crop Chart'!$S$5:$S$201,0))</f>
        <v/>
      </c>
      <c r="Z84" s="513" t="str">
        <f t="shared" si="3"/>
        <v/>
      </c>
      <c r="AA84" s="523" t="str">
        <f t="array" ref="AA84">IF(ISBLANK(C84),"",XLOOKUP(A84,'Crop Chart'!$A$5:$A$201,'Crop Chart'!$F$5:$F$201,0))</f>
        <v/>
      </c>
      <c r="AB84" s="523" t="str">
        <f t="array" ref="AB84">IF(ISBLANK(C84),"",XLOOKUP(A84,'Crop Chart'!$A$5:$A$201,'Crop Chart'!$G$5:$G$201,FALSE))</f>
        <v/>
      </c>
      <c r="AC84" s="526" t="str">
        <f t="shared" si="19"/>
        <v/>
      </c>
      <c r="AD84" s="526" t="str">
        <f t="shared" si="4"/>
        <v/>
      </c>
      <c r="AE84" s="527" t="str">
        <f t="array" ref="AE84">IF(ISBLANK(C84),"",XLOOKUP(C84,'Codified Game Plan'!$M$3:$M$477,'Codified Game Plan'!$J$3:$J$477,0))</f>
        <v/>
      </c>
      <c r="AF84" s="528" t="str">
        <f t="array" ref="AF84">IF(ISBLANK(C84),"",XLOOKUP(A84,'Crop Chart'!$A$5:$A$201,'Crop Chart'!$L$5:$L$201,FALSE))</f>
        <v/>
      </c>
      <c r="AG84" s="529"/>
      <c r="AH84" s="530"/>
      <c r="AI84" s="530" t="str">
        <f t="array" ref="AI84">IF(ISBLANK(C84),"",XLOOKUP(A84,'Crop Chart'!$A$5:$A$201,'Crop Chart'!$AN$5:$AN$201,FALSE))</f>
        <v/>
      </c>
      <c r="AJ84" s="531" t="str">
        <f t="array" ref="AJ84">IF((AI84=""),"",J84+XLOOKUP(A84,'Crop Chart'!$A$5:$A$201,'Crop Chart'!$AO$5:$AO$201,FALSE))</f>
        <v/>
      </c>
      <c r="AK84" s="530" t="str">
        <f t="array" ref="AK84">IF(ISBLANK(C84),"",XLOOKUP(A84,'Crop Chart'!$A$5:$A$201,'Crop Chart'!$AP$5:$AP$201,FALSE))</f>
        <v/>
      </c>
      <c r="AL84" s="531" t="str">
        <f t="array" ref="AL84">IF((AK84=""),"",J84+XLOOKUP(A84,'Crop Chart'!$A$5:$A$201,'Crop Chart'!$AQ$5:$AQ$201,FALSE))</f>
        <v/>
      </c>
      <c r="AM84" s="530" t="str">
        <f t="array" ref="AM84">IF(ISBLANK(C84),"",XLOOKUP(A84,'Crop Chart'!$A$5:$A$201,'Crop Chart'!$AR$5:$AR$201,FALSE))</f>
        <v/>
      </c>
      <c r="AN84" s="531" t="str">
        <f t="array" ref="AN84">IF((AM84=""),"",J84+XLOOKUP(A84,'Crop Chart'!$A$5:$A$201,'Crop Chart'!$AS$5:$AS$201,FALSE))</f>
        <v/>
      </c>
      <c r="AO84" s="530" t="str">
        <f t="array" ref="AO84">IF(ISBLANK(C84),"",XLOOKUP(A84,'Crop Chart'!$A$5:$A$201,'Crop Chart'!$AT$5:$AT$201,FALSE))</f>
        <v/>
      </c>
      <c r="AP84" s="531" t="str">
        <f t="array" ref="AP84">IF((AO84=""),"",J84+XLOOKUP(A84,'Crop Chart'!$A$5:$A$201,'Crop Chart'!$AU$5:$AU$201,FALSE))</f>
        <v/>
      </c>
      <c r="AQ84" s="530" t="str">
        <f t="array" ref="AQ84">IF(ISBLANK(C84),"",XLOOKUP(A84,'Crop Chart'!$A$5:$A$201,'Crop Chart'!$AV$5:$AV$201,FALSE))</f>
        <v/>
      </c>
      <c r="AR84" s="531" t="str">
        <f t="array" ref="AR84">IF((AQ84=""),"",J84+XLOOKUP(A84,'Crop Chart'!$A$5:$A$201,'Crop Chart'!$AW$5:$AW$201,FALSE))</f>
        <v/>
      </c>
      <c r="AS84" s="530" t="str">
        <f t="array" ref="AS84">IF(ISBLANK(C84),"",XLOOKUP(A84,'Crop Chart'!$A$5:$A$201,'Crop Chart'!$AX$5:$AX$201,FALSE))</f>
        <v/>
      </c>
      <c r="AT84" s="531" t="str">
        <f t="array" ref="AT84">IF((AS84=""),"",J84+XLOOKUP(A84,'Crop Chart'!$A$5:$A$201,'Crop Chart'!$AY$5:$AY$201,FALSE))</f>
        <v/>
      </c>
      <c r="AU84" s="530" t="str">
        <f t="array" ref="AU84">IF(ISBLANK(C84),"",XLOOKUP(A84,'Crop Chart'!$A$5:$A$201,'Crop Chart'!$AZ$5:$AZ$201,FALSE))</f>
        <v/>
      </c>
      <c r="AV84" s="531" t="str">
        <f t="array" ref="AV84">IF((AU84=""),"",J84+XLOOKUP(A84,'Crop Chart'!$A$5:$A$201,'Crop Chart'!$BA$5:$BA$201,FALSE))</f>
        <v/>
      </c>
      <c r="AW84" s="530" t="str">
        <f t="array" ref="AW84">IF(ISBLANK(C84),"",XLOOKUP(A84,'Crop Chart'!$A$5:$A$201,'Crop Chart'!$BB$5:$BB$201,FALSE))</f>
        <v/>
      </c>
      <c r="AX84" s="532" t="str">
        <f t="array" ref="AX84">IF((AW84=""),"",J84+XLOOKUP(A84,'Crop Chart'!$A$5:$A$201,'Crop Chart'!$BC$5:$BC$201,FALSE))</f>
        <v/>
      </c>
    </row>
    <row r="85" ht="15.75" hidden="1" customHeight="1">
      <c r="A85" s="520" t="str">
        <f t="array" ref="A85">IF(ISBLANK(C85)," ",XLOOKUP(C85,'Codified Game Plan'!$M$3:$M$477,'Codified Game Plan'!$A$3:$A$477))</f>
        <v> </v>
      </c>
      <c r="B85" s="503" t="str">
        <f t="array" ref="B85">IF(ISBLANK(C85),"",XLOOKUP(C85,'Codified Game Plan'!$M$3:$M$477,'Codified Game Plan'!$B$3:$B$477))</f>
        <v/>
      </c>
      <c r="C85" s="521"/>
      <c r="D85" s="521" t="str">
        <f t="array" ref="D85">IF(ISBLANK(C85)," ",XLOOKUP(C85,'Codified Game Plan'!$M$3:$M$477,'Codified Game Plan'!$C$3:$C$477))</f>
        <v> </v>
      </c>
      <c r="E85" s="522" t="str">
        <f t="array" ref="E85">IF(ISBLANK(C85),"",XLOOKUP(C85,'Codified Game Plan'!$M$3:$M$477,'Codified Game Plan'!$D$3:$D$477,0))</f>
        <v/>
      </c>
      <c r="F85" s="522" t="str">
        <f t="array" ref="F85">IF(ISBLANK(C85),"",XLOOKUP(C85,'Codified Game Plan'!$M$3:$M$477,'Codified Game Plan'!$E$3:$E$477,0))</f>
        <v/>
      </c>
      <c r="G85" s="523" t="str">
        <f t="array" ref="G85">IF(ISBLANK(C85)," ",XLOOKUP(C85,'Codified Game Plan'!$M$3:$M$477,'Codified Game Plan'!$F$3:$F$477))</f>
        <v> </v>
      </c>
      <c r="H85" s="507" t="str">
        <f t="array" ref="H85">IF(ISBLANK(C85)," ",XLOOKUP(C85,'Codified Game Plan'!$M$3:$M$477,'Codified Game Plan'!$G$3:$G$477))</f>
        <v> </v>
      </c>
      <c r="I85" s="523" t="str">
        <f t="array" ref="I85">IF(ISBLANK(C85),"",XLOOKUP(A85,'Crop Chart'!$A$5:$A$201,'Crop Chart'!$B$5:$B$201,0))</f>
        <v/>
      </c>
      <c r="J85" s="507" t="str">
        <f t="shared" si="21"/>
        <v> </v>
      </c>
      <c r="K85" s="511"/>
      <c r="L85" s="523" t="str">
        <f t="array" ref="L85">IF(ISBLANK(C85),"",XLOOKUP(A85,'Crop Chart'!$A$5:$A$201,'Crop Chart'!$C$5:$C$201,0))</f>
        <v/>
      </c>
      <c r="M85" s="506" t="str">
        <f t="array" ref="M85">IF(ISBLANK(C85),"",XLOOKUP(A85,'Crop Chart'!$A$5:$A$201,'Crop Chart'!$E$5:$E$201,0))</f>
        <v/>
      </c>
      <c r="N85" s="510" t="str">
        <f t="shared" si="1"/>
        <v/>
      </c>
      <c r="O85" s="506" t="str">
        <f t="array" ref="O85">IF(ISBLANK(C85),"",XLOOKUP(A85,'Crop Chart'!$A$5:$A$201,'Crop Chart'!$S$5:$S$201,0))</f>
        <v/>
      </c>
      <c r="P85" s="507" t="str">
        <f t="shared" si="2"/>
        <v/>
      </c>
      <c r="Q85" s="524"/>
      <c r="R85" s="523" t="str">
        <f t="array" ref="R85">IF(I85="TR",XLOOKUP(A85,'Crop Chart'!$A$5:$A$201,'Crop Chart'!$I$5:$I$201,FALSE),"")</f>
        <v/>
      </c>
      <c r="S85" s="512" t="str">
        <f t="array" ref="S85">IF(I85="TR",G85*'Crop Chart'!$H$2*12*L85/M85/T85*XLOOKUP(A85,'Crop Chart'!$A$5:$A$178,'Crop Chart'!$T$5:$T$178),"")</f>
        <v/>
      </c>
      <c r="T85" s="523" t="str">
        <f t="array" ref="T85">IF(ISBLANK(C85),"",XLOOKUP(A85,'Crop Chart'!$A$5:$A$201,'Crop Chart'!$P$5:$P$201,FALSE))</f>
        <v/>
      </c>
      <c r="U85" s="525" t="str">
        <f t="array" ref="U85">IF(ISBLANK(C85),"",XLOOKUP(A85,'Crop Chart'!$A$5:$A$201,'Crop Chart'!$Q$5:$Q$201,0))</f>
        <v/>
      </c>
      <c r="V85" s="507" t="str">
        <f t="array" ref="V85">IF(I85="DS",XLOOKUP(A85,'Crop Chart'!$A$6:$A$201,'Crop Chart'!$AH$6:$AH$201,0),"")</f>
        <v/>
      </c>
      <c r="W85" s="507" t="str">
        <f t="array" ref="W85">IF(I85="DS",XLOOKUP(A85,'Crop Chart'!$A$6:$A$201,'Crop Chart'!$AI$6:$AI$201,0),"")</f>
        <v/>
      </c>
      <c r="X85" s="526" t="str">
        <f t="array" ref="X85">IFS(ISTEXT(P85),"",XLOOKUP(A85,'Crop Chart'!$A$5:$A$201,'Crop Chart'!$R$5:$R$201,0)=0,"",XLOOKUP(A85,'Crop Chart'!$A$5:$A$201,'Crop Chart'!$R$5:$R$201,0)&gt;0,XLOOKUP(A85,'Crop Chart'!$A$5:$A$201,'Crop Chart'!$R$5:$R$201,0)+P85)</f>
        <v/>
      </c>
      <c r="Y85" s="523" t="str">
        <f t="array" ref="Y85">IF(ISTEXT(X85),"",XLOOKUP(A85,'Crop Chart'!$A$5:$A$201,'Crop Chart'!$S$5:$S$201,0))</f>
        <v/>
      </c>
      <c r="Z85" s="513" t="str">
        <f t="shared" si="3"/>
        <v/>
      </c>
      <c r="AA85" s="523" t="str">
        <f t="array" ref="AA85">IF(ISBLANK(C85),"",XLOOKUP(A85,'Crop Chart'!$A$5:$A$201,'Crop Chart'!$F$5:$F$201,0))</f>
        <v/>
      </c>
      <c r="AB85" s="523" t="str">
        <f t="array" ref="AB85">IF(ISBLANK(C85),"",XLOOKUP(A85,'Crop Chart'!$A$5:$A$201,'Crop Chart'!$G$5:$G$201,FALSE))</f>
        <v/>
      </c>
      <c r="AC85" s="526" t="str">
        <f t="shared" si="19"/>
        <v/>
      </c>
      <c r="AD85" s="526" t="str">
        <f t="shared" si="4"/>
        <v/>
      </c>
      <c r="AE85" s="527" t="str">
        <f t="array" ref="AE85">IF(ISBLANK(C85),"",XLOOKUP(C85,'Codified Game Plan'!$M$3:$M$477,'Codified Game Plan'!$J$3:$J$477,0))</f>
        <v/>
      </c>
      <c r="AF85" s="528" t="str">
        <f t="array" ref="AF85">IF(ISBLANK(C85),"",XLOOKUP(A85,'Crop Chart'!$A$5:$A$201,'Crop Chart'!$L$5:$L$201,FALSE))</f>
        <v/>
      </c>
      <c r="AG85" s="529"/>
      <c r="AH85" s="530"/>
      <c r="AI85" s="530" t="str">
        <f t="array" ref="AI85">IF(ISBLANK(C85),"",XLOOKUP(A85,'Crop Chart'!$A$5:$A$201,'Crop Chart'!$AN$5:$AN$201,FALSE))</f>
        <v/>
      </c>
      <c r="AJ85" s="531" t="str">
        <f t="array" ref="AJ85">IF((AI85=""),"",J85+XLOOKUP(A85,'Crop Chart'!$A$5:$A$201,'Crop Chart'!$AO$5:$AO$201,FALSE))</f>
        <v/>
      </c>
      <c r="AK85" s="530" t="str">
        <f t="array" ref="AK85">IF(ISBLANK(C85),"",XLOOKUP(A85,'Crop Chart'!$A$5:$A$201,'Crop Chart'!$AP$5:$AP$201,FALSE))</f>
        <v/>
      </c>
      <c r="AL85" s="531" t="str">
        <f t="array" ref="AL85">IF((AK85=""),"",J85+XLOOKUP(A85,'Crop Chart'!$A$5:$A$201,'Crop Chart'!$AQ$5:$AQ$201,FALSE))</f>
        <v/>
      </c>
      <c r="AM85" s="530" t="str">
        <f t="array" ref="AM85">IF(ISBLANK(C85),"",XLOOKUP(A85,'Crop Chart'!$A$5:$A$201,'Crop Chart'!$AR$5:$AR$201,FALSE))</f>
        <v/>
      </c>
      <c r="AN85" s="531" t="str">
        <f t="array" ref="AN85">IF((AM85=""),"",J85+XLOOKUP(A85,'Crop Chart'!$A$5:$A$201,'Crop Chart'!$AS$5:$AS$201,FALSE))</f>
        <v/>
      </c>
      <c r="AO85" s="530" t="str">
        <f t="array" ref="AO85">IF(ISBLANK(C85),"",XLOOKUP(A85,'Crop Chart'!$A$5:$A$201,'Crop Chart'!$AT$5:$AT$201,FALSE))</f>
        <v/>
      </c>
      <c r="AP85" s="531" t="str">
        <f t="array" ref="AP85">IF((AO85=""),"",J85+XLOOKUP(A85,'Crop Chart'!$A$5:$A$201,'Crop Chart'!$AU$5:$AU$201,FALSE))</f>
        <v/>
      </c>
      <c r="AQ85" s="530" t="str">
        <f t="array" ref="AQ85">IF(ISBLANK(C85),"",XLOOKUP(A85,'Crop Chart'!$A$5:$A$201,'Crop Chart'!$AV$5:$AV$201,FALSE))</f>
        <v/>
      </c>
      <c r="AR85" s="531" t="str">
        <f t="array" ref="AR85">IF((AQ85=""),"",J85+XLOOKUP(A85,'Crop Chart'!$A$5:$A$201,'Crop Chart'!$AW$5:$AW$201,FALSE))</f>
        <v/>
      </c>
      <c r="AS85" s="530" t="str">
        <f t="array" ref="AS85">IF(ISBLANK(C85),"",XLOOKUP(A85,'Crop Chart'!$A$5:$A$201,'Crop Chart'!$AX$5:$AX$201,FALSE))</f>
        <v/>
      </c>
      <c r="AT85" s="531" t="str">
        <f t="array" ref="AT85">IF((AS85=""),"",J85+XLOOKUP(A85,'Crop Chart'!$A$5:$A$201,'Crop Chart'!$AY$5:$AY$201,FALSE))</f>
        <v/>
      </c>
      <c r="AU85" s="530" t="str">
        <f t="array" ref="AU85">IF(ISBLANK(C85),"",XLOOKUP(A85,'Crop Chart'!$A$5:$A$201,'Crop Chart'!$AZ$5:$AZ$201,FALSE))</f>
        <v/>
      </c>
      <c r="AV85" s="531" t="str">
        <f t="array" ref="AV85">IF((AU85=""),"",J85+XLOOKUP(A85,'Crop Chart'!$A$5:$A$201,'Crop Chart'!$BA$5:$BA$201,FALSE))</f>
        <v/>
      </c>
      <c r="AW85" s="530" t="str">
        <f t="array" ref="AW85">IF(ISBLANK(C85),"",XLOOKUP(A85,'Crop Chart'!$A$5:$A$201,'Crop Chart'!$BB$5:$BB$201,FALSE))</f>
        <v/>
      </c>
      <c r="AX85" s="532" t="str">
        <f t="array" ref="AX85">IF((AW85=""),"",J85+XLOOKUP(A85,'Crop Chart'!$A$5:$A$201,'Crop Chart'!$BC$5:$BC$201,FALSE))</f>
        <v/>
      </c>
    </row>
    <row r="86" ht="15.75" hidden="1" customHeight="1">
      <c r="A86" s="520" t="str">
        <f t="array" ref="A86">IF(ISBLANK(C86)," ",XLOOKUP(C86,'Codified Game Plan'!$M$3:$M$477,'Codified Game Plan'!$A$3:$A$477))</f>
        <v> </v>
      </c>
      <c r="B86" s="503" t="str">
        <f t="array" ref="B86">IF(ISBLANK(C86),"",XLOOKUP(C86,'Codified Game Plan'!$M$3:$M$477,'Codified Game Plan'!$B$3:$B$477))</f>
        <v/>
      </c>
      <c r="C86" s="521"/>
      <c r="D86" s="521" t="str">
        <f t="array" ref="D86">IF(ISBLANK(C86)," ",XLOOKUP(C86,'Codified Game Plan'!$M$3:$M$477,'Codified Game Plan'!$C$3:$C$477))</f>
        <v> </v>
      </c>
      <c r="E86" s="522" t="str">
        <f t="array" ref="E86">IF(ISBLANK(C86),"",XLOOKUP(C86,'Codified Game Plan'!$M$3:$M$477,'Codified Game Plan'!$D$3:$D$477,0))</f>
        <v/>
      </c>
      <c r="F86" s="522" t="str">
        <f t="array" ref="F86">IF(ISBLANK(C86),"",XLOOKUP(C86,'Codified Game Plan'!$M$3:$M$477,'Codified Game Plan'!$E$3:$E$477,0))</f>
        <v/>
      </c>
      <c r="G86" s="523" t="str">
        <f t="array" ref="G86">IF(ISBLANK(C86)," ",XLOOKUP(C86,'Codified Game Plan'!$M$3:$M$477,'Codified Game Plan'!$F$3:$F$477))</f>
        <v> </v>
      </c>
      <c r="H86" s="507" t="str">
        <f t="array" ref="H86">IF(ISBLANK(C86)," ",XLOOKUP(C86,'Codified Game Plan'!$M$3:$M$477,'Codified Game Plan'!$G$3:$G$477))</f>
        <v> </v>
      </c>
      <c r="I86" s="523" t="str">
        <f t="array" ref="I86">IF(ISBLANK(C86),"",XLOOKUP(A86,'Crop Chart'!$A$5:$A$201,'Crop Chart'!$B$5:$B$201,0))</f>
        <v/>
      </c>
      <c r="J86" s="507" t="str">
        <f t="shared" si="21"/>
        <v> </v>
      </c>
      <c r="K86" s="511"/>
      <c r="L86" s="523" t="str">
        <f t="array" ref="L86">IF(ISBLANK(C86),"",XLOOKUP(A86,'Crop Chart'!$A$5:$A$201,'Crop Chart'!$C$5:$C$201,0))</f>
        <v/>
      </c>
      <c r="M86" s="506" t="str">
        <f t="array" ref="M86">IF(ISBLANK(C86),"",XLOOKUP(A86,'Crop Chart'!$A$5:$A$201,'Crop Chart'!$E$5:$E$201,0))</f>
        <v/>
      </c>
      <c r="N86" s="510" t="str">
        <f t="shared" si="1"/>
        <v/>
      </c>
      <c r="O86" s="506" t="str">
        <f t="array" ref="O86">IF(ISBLANK(C86),"",XLOOKUP(A86,'Crop Chart'!$A$5:$A$201,'Crop Chart'!$S$5:$S$201,0))</f>
        <v/>
      </c>
      <c r="P86" s="507" t="str">
        <f t="shared" si="2"/>
        <v/>
      </c>
      <c r="Q86" s="524"/>
      <c r="R86" s="523" t="str">
        <f t="array" ref="R86">IF(I86="TR",XLOOKUP(A86,'Crop Chart'!$A$5:$A$201,'Crop Chart'!$I$5:$I$201,FALSE),"")</f>
        <v/>
      </c>
      <c r="S86" s="512" t="str">
        <f t="array" ref="S86">IF(I86="TR",G86*'Crop Chart'!$H$2*12*L86/M86/T86*XLOOKUP(A86,'Crop Chart'!$A$5:$A$178,'Crop Chart'!$T$5:$T$178),"")</f>
        <v/>
      </c>
      <c r="T86" s="523" t="str">
        <f t="array" ref="T86">IF(ISBLANK(C86),"",XLOOKUP(A86,'Crop Chart'!$A$5:$A$201,'Crop Chart'!$P$5:$P$201,FALSE))</f>
        <v/>
      </c>
      <c r="U86" s="525" t="str">
        <f t="array" ref="U86">IF(ISBLANK(C86),"",XLOOKUP(A86,'Crop Chart'!$A$5:$A$201,'Crop Chart'!$Q$5:$Q$201,0))</f>
        <v/>
      </c>
      <c r="V86" s="507" t="str">
        <f t="array" ref="V86">IF(I86="DS",XLOOKUP(A86,'Crop Chart'!$A$6:$A$201,'Crop Chart'!$AH$6:$AH$201,0),"")</f>
        <v/>
      </c>
      <c r="W86" s="507" t="str">
        <f t="array" ref="W86">IF(I86="DS",XLOOKUP(A86,'Crop Chart'!$A$6:$A$201,'Crop Chart'!$AI$6:$AI$201,0),"")</f>
        <v/>
      </c>
      <c r="X86" s="526" t="str">
        <f t="array" ref="X86">IFS(ISTEXT(P86),"",XLOOKUP(A86,'Crop Chart'!$A$5:$A$201,'Crop Chart'!$R$5:$R$201,0)=0,"",XLOOKUP(A86,'Crop Chart'!$A$5:$A$201,'Crop Chart'!$R$5:$R$201,0)&gt;0,XLOOKUP(A86,'Crop Chart'!$A$5:$A$201,'Crop Chart'!$R$5:$R$201,0)+P86)</f>
        <v/>
      </c>
      <c r="Y86" s="523" t="str">
        <f t="array" ref="Y86">IF(ISTEXT(X86),"",XLOOKUP(A86,'Crop Chart'!$A$5:$A$201,'Crop Chart'!$S$5:$S$201,0))</f>
        <v/>
      </c>
      <c r="Z86" s="513" t="str">
        <f t="shared" si="3"/>
        <v/>
      </c>
      <c r="AA86" s="523" t="str">
        <f t="array" ref="AA86">IF(ISBLANK(C86),"",XLOOKUP(A86,'Crop Chart'!$A$5:$A$201,'Crop Chart'!$F$5:$F$201,0))</f>
        <v/>
      </c>
      <c r="AB86" s="523" t="str">
        <f t="array" ref="AB86">IF(ISBLANK(C86),"",XLOOKUP(A86,'Crop Chart'!$A$5:$A$201,'Crop Chart'!$G$5:$G$201,FALSE))</f>
        <v/>
      </c>
      <c r="AC86" s="526" t="str">
        <f t="shared" si="19"/>
        <v/>
      </c>
      <c r="AD86" s="526" t="str">
        <f t="shared" si="4"/>
        <v/>
      </c>
      <c r="AE86" s="527" t="str">
        <f t="array" ref="AE86">IF(ISBLANK(C86),"",XLOOKUP(C86,'Codified Game Plan'!$M$3:$M$477,'Codified Game Plan'!$J$3:$J$477,0))</f>
        <v/>
      </c>
      <c r="AF86" s="528" t="str">
        <f t="array" ref="AF86">IF(ISBLANK(C86),"",XLOOKUP(A86,'Crop Chart'!$A$5:$A$201,'Crop Chart'!$L$5:$L$201,FALSE))</f>
        <v/>
      </c>
      <c r="AG86" s="529"/>
      <c r="AH86" s="530"/>
      <c r="AI86" s="530" t="str">
        <f t="array" ref="AI86">IF(ISBLANK(C86),"",XLOOKUP(A86,'Crop Chart'!$A$5:$A$201,'Crop Chart'!$AN$5:$AN$201,FALSE))</f>
        <v/>
      </c>
      <c r="AJ86" s="531" t="str">
        <f t="array" ref="AJ86">IF((AI86=""),"",J86+XLOOKUP(A86,'Crop Chart'!$A$5:$A$201,'Crop Chart'!$AO$5:$AO$201,FALSE))</f>
        <v/>
      </c>
      <c r="AK86" s="530" t="str">
        <f t="array" ref="AK86">IF(ISBLANK(C86),"",XLOOKUP(A86,'Crop Chart'!$A$5:$A$201,'Crop Chart'!$AP$5:$AP$201,FALSE))</f>
        <v/>
      </c>
      <c r="AL86" s="531" t="str">
        <f t="array" ref="AL86">IF((AK86=""),"",J86+XLOOKUP(A86,'Crop Chart'!$A$5:$A$201,'Crop Chart'!$AQ$5:$AQ$201,FALSE))</f>
        <v/>
      </c>
      <c r="AM86" s="530" t="str">
        <f t="array" ref="AM86">IF(ISBLANK(C86),"",XLOOKUP(A86,'Crop Chart'!$A$5:$A$201,'Crop Chart'!$AR$5:$AR$201,FALSE))</f>
        <v/>
      </c>
      <c r="AN86" s="531" t="str">
        <f t="array" ref="AN86">IF((AM86=""),"",J86+XLOOKUP(A86,'Crop Chart'!$A$5:$A$201,'Crop Chart'!$AS$5:$AS$201,FALSE))</f>
        <v/>
      </c>
      <c r="AO86" s="530" t="str">
        <f t="array" ref="AO86">IF(ISBLANK(C86),"",XLOOKUP(A86,'Crop Chart'!$A$5:$A$201,'Crop Chart'!$AT$5:$AT$201,FALSE))</f>
        <v/>
      </c>
      <c r="AP86" s="531" t="str">
        <f t="array" ref="AP86">IF((AO86=""),"",J86+XLOOKUP(A86,'Crop Chart'!$A$5:$A$201,'Crop Chart'!$AU$5:$AU$201,FALSE))</f>
        <v/>
      </c>
      <c r="AQ86" s="530" t="str">
        <f t="array" ref="AQ86">IF(ISBLANK(C86),"",XLOOKUP(A86,'Crop Chart'!$A$5:$A$201,'Crop Chart'!$AV$5:$AV$201,FALSE))</f>
        <v/>
      </c>
      <c r="AR86" s="531" t="str">
        <f t="array" ref="AR86">IF((AQ86=""),"",J86+XLOOKUP(A86,'Crop Chart'!$A$5:$A$201,'Crop Chart'!$AW$5:$AW$201,FALSE))</f>
        <v/>
      </c>
      <c r="AS86" s="530" t="str">
        <f t="array" ref="AS86">IF(ISBLANK(C86),"",XLOOKUP(A86,'Crop Chart'!$A$5:$A$201,'Crop Chart'!$AX$5:$AX$201,FALSE))</f>
        <v/>
      </c>
      <c r="AT86" s="531" t="str">
        <f t="array" ref="AT86">IF((AS86=""),"",J86+XLOOKUP(A86,'Crop Chart'!$A$5:$A$201,'Crop Chart'!$AY$5:$AY$201,FALSE))</f>
        <v/>
      </c>
      <c r="AU86" s="530" t="str">
        <f t="array" ref="AU86">IF(ISBLANK(C86),"",XLOOKUP(A86,'Crop Chart'!$A$5:$A$201,'Crop Chart'!$AZ$5:$AZ$201,FALSE))</f>
        <v/>
      </c>
      <c r="AV86" s="531" t="str">
        <f t="array" ref="AV86">IF((AU86=""),"",J86+XLOOKUP(A86,'Crop Chart'!$A$5:$A$201,'Crop Chart'!$BA$5:$BA$201,FALSE))</f>
        <v/>
      </c>
      <c r="AW86" s="530" t="str">
        <f t="array" ref="AW86">IF(ISBLANK(C86),"",XLOOKUP(A86,'Crop Chart'!$A$5:$A$201,'Crop Chart'!$BB$5:$BB$201,FALSE))</f>
        <v/>
      </c>
      <c r="AX86" s="532" t="str">
        <f t="array" ref="AX86">IF((AW86=""),"",J86+XLOOKUP(A86,'Crop Chart'!$A$5:$A$201,'Crop Chart'!$BC$5:$BC$201,FALSE))</f>
        <v/>
      </c>
    </row>
    <row r="87" ht="15.75" hidden="1" customHeight="1">
      <c r="A87" s="520" t="str">
        <f t="array" ref="A87">IF(ISBLANK(C87)," ",XLOOKUP(C87,'Codified Game Plan'!$M$3:$M$477,'Codified Game Plan'!$A$3:$A$477))</f>
        <v> </v>
      </c>
      <c r="B87" s="503" t="str">
        <f t="array" ref="B87">IF(ISBLANK(C87),"",XLOOKUP(C87,'Codified Game Plan'!$M$3:$M$477,'Codified Game Plan'!$B$3:$B$477))</f>
        <v/>
      </c>
      <c r="C87" s="521"/>
      <c r="D87" s="521" t="str">
        <f t="array" ref="D87">IF(ISBLANK(C87)," ",XLOOKUP(C87,'Codified Game Plan'!$M$3:$M$477,'Codified Game Plan'!$C$3:$C$477))</f>
        <v> </v>
      </c>
      <c r="E87" s="522" t="str">
        <f t="array" ref="E87">IF(ISBLANK(C87),"",XLOOKUP(C87,'Codified Game Plan'!$M$3:$M$477,'Codified Game Plan'!$D$3:$D$477,0))</f>
        <v/>
      </c>
      <c r="F87" s="522" t="str">
        <f t="array" ref="F87">IF(ISBLANK(C87),"",XLOOKUP(C87,'Codified Game Plan'!$M$3:$M$477,'Codified Game Plan'!$E$3:$E$477,0))</f>
        <v/>
      </c>
      <c r="G87" s="523" t="str">
        <f t="array" ref="G87">IF(ISBLANK(C87)," ",XLOOKUP(C87,'Codified Game Plan'!$M$3:$M$477,'Codified Game Plan'!$F$3:$F$477))</f>
        <v> </v>
      </c>
      <c r="H87" s="507" t="str">
        <f t="array" ref="H87">IF(ISBLANK(C87)," ",XLOOKUP(C87,'Codified Game Plan'!$M$3:$M$477,'Codified Game Plan'!$G$3:$G$477))</f>
        <v> </v>
      </c>
      <c r="I87" s="523" t="str">
        <f t="array" ref="I87">IF(ISBLANK(C87),"",XLOOKUP(A87,'Crop Chart'!$A$5:$A$201,'Crop Chart'!$B$5:$B$201,0))</f>
        <v/>
      </c>
      <c r="J87" s="507" t="str">
        <f t="shared" si="21"/>
        <v> </v>
      </c>
      <c r="K87" s="511"/>
      <c r="L87" s="523" t="str">
        <f t="array" ref="L87">IF(ISBLANK(C87),"",XLOOKUP(A87,'Crop Chart'!$A$5:$A$201,'Crop Chart'!$C$5:$C$201,0))</f>
        <v/>
      </c>
      <c r="M87" s="506" t="str">
        <f t="array" ref="M87">IF(ISBLANK(C87),"",XLOOKUP(A87,'Crop Chart'!$A$5:$A$201,'Crop Chart'!$E$5:$E$201,0))</f>
        <v/>
      </c>
      <c r="N87" s="510" t="str">
        <f t="shared" si="1"/>
        <v/>
      </c>
      <c r="O87" s="506" t="str">
        <f t="array" ref="O87">IF(ISBLANK(C87),"",XLOOKUP(A87,'Crop Chart'!$A$5:$A$201,'Crop Chart'!$S$5:$S$201,0))</f>
        <v/>
      </c>
      <c r="P87" s="507" t="str">
        <f t="shared" si="2"/>
        <v/>
      </c>
      <c r="Q87" s="524"/>
      <c r="R87" s="523" t="str">
        <f t="array" ref="R87">IF(I87="TR",XLOOKUP(A87,'Crop Chart'!$A$5:$A$201,'Crop Chart'!$I$5:$I$201,FALSE),"")</f>
        <v/>
      </c>
      <c r="S87" s="512" t="str">
        <f t="array" ref="S87">IF(I87="TR",G87*'Crop Chart'!$H$2*12*L87/M87/T87*XLOOKUP(A87,'Crop Chart'!$A$5:$A$178,'Crop Chart'!$T$5:$T$178),"")</f>
        <v/>
      </c>
      <c r="T87" s="523" t="str">
        <f t="array" ref="T87">IF(ISBLANK(C87),"",XLOOKUP(A87,'Crop Chart'!$A$5:$A$201,'Crop Chart'!$P$5:$P$201,FALSE))</f>
        <v/>
      </c>
      <c r="U87" s="525" t="str">
        <f t="array" ref="U87">IF(ISBLANK(C87),"",XLOOKUP(A87,'Crop Chart'!$A$5:$A$201,'Crop Chart'!$Q$5:$Q$201,0))</f>
        <v/>
      </c>
      <c r="V87" s="507" t="str">
        <f t="array" ref="V87">IF(I87="DS",XLOOKUP(A87,'Crop Chart'!$A$6:$A$201,'Crop Chart'!$AH$6:$AH$201,0),"")</f>
        <v/>
      </c>
      <c r="W87" s="507" t="str">
        <f t="array" ref="W87">IF(I87="DS",XLOOKUP(A87,'Crop Chart'!$A$6:$A$201,'Crop Chart'!$AI$6:$AI$201,0),"")</f>
        <v/>
      </c>
      <c r="X87" s="526" t="str">
        <f t="array" ref="X87">IFS(ISTEXT(P87),"",XLOOKUP(A87,'Crop Chart'!$A$5:$A$201,'Crop Chart'!$R$5:$R$201,0)=0,"",XLOOKUP(A87,'Crop Chart'!$A$5:$A$201,'Crop Chart'!$R$5:$R$201,0)&gt;0,XLOOKUP(A87,'Crop Chart'!$A$5:$A$201,'Crop Chart'!$R$5:$R$201,0)+P87)</f>
        <v/>
      </c>
      <c r="Y87" s="523" t="str">
        <f t="array" ref="Y87">IF(ISTEXT(X87),"",XLOOKUP(A87,'Crop Chart'!$A$5:$A$201,'Crop Chart'!$S$5:$S$201,0))</f>
        <v/>
      </c>
      <c r="Z87" s="513" t="str">
        <f t="shared" si="3"/>
        <v/>
      </c>
      <c r="AA87" s="523" t="str">
        <f t="array" ref="AA87">IF(ISBLANK(C87),"",XLOOKUP(A87,'Crop Chart'!$A$5:$A$201,'Crop Chart'!$F$5:$F$201,0))</f>
        <v/>
      </c>
      <c r="AB87" s="523" t="str">
        <f t="array" ref="AB87">IF(ISBLANK(C87),"",XLOOKUP(A87,'Crop Chart'!$A$5:$A$201,'Crop Chart'!$G$5:$G$201,FALSE))</f>
        <v/>
      </c>
      <c r="AC87" s="526" t="str">
        <f t="shared" si="19"/>
        <v/>
      </c>
      <c r="AD87" s="526" t="str">
        <f t="shared" si="4"/>
        <v/>
      </c>
      <c r="AE87" s="527" t="str">
        <f t="array" ref="AE87">IF(ISBLANK(C87),"",XLOOKUP(C87,'Codified Game Plan'!$M$3:$M$477,'Codified Game Plan'!$J$3:$J$477,0))</f>
        <v/>
      </c>
      <c r="AF87" s="528" t="str">
        <f t="array" ref="AF87">IF(ISBLANK(C87),"",XLOOKUP(A87,'Crop Chart'!$A$5:$A$201,'Crop Chart'!$L$5:$L$201,FALSE))</f>
        <v/>
      </c>
      <c r="AG87" s="529"/>
      <c r="AH87" s="530"/>
      <c r="AI87" s="530" t="str">
        <f t="array" ref="AI87">IF(ISBLANK(C87),"",XLOOKUP(A87,'Crop Chart'!$A$5:$A$201,'Crop Chart'!$AN$5:$AN$201,FALSE))</f>
        <v/>
      </c>
      <c r="AJ87" s="531" t="str">
        <f t="array" ref="AJ87">IF((AI87=""),"",J87+XLOOKUP(A87,'Crop Chart'!$A$5:$A$201,'Crop Chart'!$AO$5:$AO$201,FALSE))</f>
        <v/>
      </c>
      <c r="AK87" s="530" t="str">
        <f t="array" ref="AK87">IF(ISBLANK(C87),"",XLOOKUP(A87,'Crop Chart'!$A$5:$A$201,'Crop Chart'!$AP$5:$AP$201,FALSE))</f>
        <v/>
      </c>
      <c r="AL87" s="531" t="str">
        <f t="array" ref="AL87">IF((AK87=""),"",J87+XLOOKUP(A87,'Crop Chart'!$A$5:$A$201,'Crop Chart'!$AQ$5:$AQ$201,FALSE))</f>
        <v/>
      </c>
      <c r="AM87" s="530" t="str">
        <f t="array" ref="AM87">IF(ISBLANK(C87),"",XLOOKUP(A87,'Crop Chart'!$A$5:$A$201,'Crop Chart'!$AR$5:$AR$201,FALSE))</f>
        <v/>
      </c>
      <c r="AN87" s="531" t="str">
        <f t="array" ref="AN87">IF((AM87=""),"",J87+XLOOKUP(A87,'Crop Chart'!$A$5:$A$201,'Crop Chart'!$AS$5:$AS$201,FALSE))</f>
        <v/>
      </c>
      <c r="AO87" s="530" t="str">
        <f t="array" ref="AO87">IF(ISBLANK(C87),"",XLOOKUP(A87,'Crop Chart'!$A$5:$A$201,'Crop Chart'!$AT$5:$AT$201,FALSE))</f>
        <v/>
      </c>
      <c r="AP87" s="531" t="str">
        <f t="array" ref="AP87">IF((AO87=""),"",J87+XLOOKUP(A87,'Crop Chart'!$A$5:$A$201,'Crop Chart'!$AU$5:$AU$201,FALSE))</f>
        <v/>
      </c>
      <c r="AQ87" s="530" t="str">
        <f t="array" ref="AQ87">IF(ISBLANK(C87),"",XLOOKUP(A87,'Crop Chart'!$A$5:$A$201,'Crop Chart'!$AV$5:$AV$201,FALSE))</f>
        <v/>
      </c>
      <c r="AR87" s="531" t="str">
        <f t="array" ref="AR87">IF((AQ87=""),"",J87+XLOOKUP(A87,'Crop Chart'!$A$5:$A$201,'Crop Chart'!$AW$5:$AW$201,FALSE))</f>
        <v/>
      </c>
      <c r="AS87" s="530" t="str">
        <f t="array" ref="AS87">IF(ISBLANK(C87),"",XLOOKUP(A87,'Crop Chart'!$A$5:$A$201,'Crop Chart'!$AX$5:$AX$201,FALSE))</f>
        <v/>
      </c>
      <c r="AT87" s="531" t="str">
        <f t="array" ref="AT87">IF((AS87=""),"",J87+XLOOKUP(A87,'Crop Chart'!$A$5:$A$201,'Crop Chart'!$AY$5:$AY$201,FALSE))</f>
        <v/>
      </c>
      <c r="AU87" s="530" t="str">
        <f t="array" ref="AU87">IF(ISBLANK(C87),"",XLOOKUP(A87,'Crop Chart'!$A$5:$A$201,'Crop Chart'!$AZ$5:$AZ$201,FALSE))</f>
        <v/>
      </c>
      <c r="AV87" s="531" t="str">
        <f t="array" ref="AV87">IF((AU87=""),"",J87+XLOOKUP(A87,'Crop Chart'!$A$5:$A$201,'Crop Chart'!$BA$5:$BA$201,FALSE))</f>
        <v/>
      </c>
      <c r="AW87" s="530" t="str">
        <f t="array" ref="AW87">IF(ISBLANK(C87),"",XLOOKUP(A87,'Crop Chart'!$A$5:$A$201,'Crop Chart'!$BB$5:$BB$201,FALSE))</f>
        <v/>
      </c>
      <c r="AX87" s="532" t="str">
        <f t="array" ref="AX87">IF((AW87=""),"",J87+XLOOKUP(A87,'Crop Chart'!$A$5:$A$201,'Crop Chart'!$BC$5:$BC$201,FALSE))</f>
        <v/>
      </c>
    </row>
    <row r="88" ht="15.75" hidden="1" customHeight="1">
      <c r="A88" s="520" t="str">
        <f t="array" ref="A88">IF(ISBLANK(C88)," ",XLOOKUP(C88,'Codified Game Plan'!$M$3:$M$477,'Codified Game Plan'!$A$3:$A$477))</f>
        <v> </v>
      </c>
      <c r="B88" s="503" t="str">
        <f t="array" ref="B88">IF(ISBLANK(C88),"",XLOOKUP(C88,'Codified Game Plan'!$M$3:$M$477,'Codified Game Plan'!$B$3:$B$477))</f>
        <v/>
      </c>
      <c r="C88" s="521"/>
      <c r="D88" s="521" t="str">
        <f t="array" ref="D88">IF(ISBLANK(C88)," ",XLOOKUP(C88,'Codified Game Plan'!$M$3:$M$477,'Codified Game Plan'!$C$3:$C$477))</f>
        <v> </v>
      </c>
      <c r="E88" s="522" t="str">
        <f t="array" ref="E88">IF(ISBLANK(C88),"",XLOOKUP(C88,'Codified Game Plan'!$M$3:$M$477,'Codified Game Plan'!$D$3:$D$477,0))</f>
        <v/>
      </c>
      <c r="F88" s="522" t="str">
        <f t="array" ref="F88">IF(ISBLANK(C88),"",XLOOKUP(C88,'Codified Game Plan'!$M$3:$M$477,'Codified Game Plan'!$E$3:$E$477,0))</f>
        <v/>
      </c>
      <c r="G88" s="523" t="str">
        <f t="array" ref="G88">IF(ISBLANK(C88)," ",XLOOKUP(C88,'Codified Game Plan'!$M$3:$M$477,'Codified Game Plan'!$F$3:$F$477))</f>
        <v> </v>
      </c>
      <c r="H88" s="507" t="str">
        <f t="array" ref="H88">IF(ISBLANK(C88)," ",XLOOKUP(C88,'Codified Game Plan'!$M$3:$M$477,'Codified Game Plan'!$G$3:$G$477))</f>
        <v> </v>
      </c>
      <c r="I88" s="523" t="str">
        <f t="array" ref="I88">IF(ISBLANK(C88),"",XLOOKUP(A88,'Crop Chart'!$A$5:$A$201,'Crop Chart'!$B$5:$B$201,0))</f>
        <v/>
      </c>
      <c r="J88" s="507" t="str">
        <f t="shared" si="21"/>
        <v> </v>
      </c>
      <c r="K88" s="511"/>
      <c r="L88" s="523" t="str">
        <f t="array" ref="L88">IF(ISBLANK(C88),"",XLOOKUP(A88,'Crop Chart'!$A$5:$A$201,'Crop Chart'!$C$5:$C$201,0))</f>
        <v/>
      </c>
      <c r="M88" s="506" t="str">
        <f t="array" ref="M88">IF(ISBLANK(C88),"",XLOOKUP(A88,'Crop Chart'!$A$5:$A$201,'Crop Chart'!$E$5:$E$201,0))</f>
        <v/>
      </c>
      <c r="N88" s="510" t="str">
        <f t="shared" si="1"/>
        <v/>
      </c>
      <c r="O88" s="506" t="str">
        <f t="array" ref="O88">IF(ISBLANK(C88),"",XLOOKUP(A88,'Crop Chart'!$A$5:$A$201,'Crop Chart'!$S$5:$S$201,0))</f>
        <v/>
      </c>
      <c r="P88" s="507" t="str">
        <f t="shared" si="2"/>
        <v/>
      </c>
      <c r="Q88" s="524"/>
      <c r="R88" s="523" t="str">
        <f t="array" ref="R88">IF(I88="TR",XLOOKUP(A88,'Crop Chart'!$A$5:$A$201,'Crop Chart'!$I$5:$I$201,FALSE),"")</f>
        <v/>
      </c>
      <c r="S88" s="512" t="str">
        <f t="array" ref="S88">IF(I88="TR",G88*'Crop Chart'!$H$2*12*L88/M88/T88*XLOOKUP(A88,'Crop Chart'!$A$5:$A$178,'Crop Chart'!$T$5:$T$178),"")</f>
        <v/>
      </c>
      <c r="T88" s="523" t="str">
        <f t="array" ref="T88">IF(ISBLANK(C88),"",XLOOKUP(A88,'Crop Chart'!$A$5:$A$201,'Crop Chart'!$P$5:$P$201,FALSE))</f>
        <v/>
      </c>
      <c r="U88" s="525" t="str">
        <f t="array" ref="U88">IF(ISBLANK(C88),"",XLOOKUP(A88,'Crop Chart'!$A$5:$A$201,'Crop Chart'!$Q$5:$Q$201,0))</f>
        <v/>
      </c>
      <c r="V88" s="507" t="str">
        <f t="array" ref="V88">IF(I88="DS",XLOOKUP(A88,'Crop Chart'!$A$6:$A$201,'Crop Chart'!$AH$6:$AH$201,0),"")</f>
        <v/>
      </c>
      <c r="W88" s="507" t="str">
        <f t="array" ref="W88">IF(I88="DS",XLOOKUP(A88,'Crop Chart'!$A$6:$A$201,'Crop Chart'!$AI$6:$AI$201,0),"")</f>
        <v/>
      </c>
      <c r="X88" s="526" t="str">
        <f t="array" ref="X88">IFS(ISTEXT(P88),"",XLOOKUP(A88,'Crop Chart'!$A$5:$A$201,'Crop Chart'!$R$5:$R$201,0)=0,"",XLOOKUP(A88,'Crop Chart'!$A$5:$A$201,'Crop Chart'!$R$5:$R$201,0)&gt;0,XLOOKUP(A88,'Crop Chart'!$A$5:$A$201,'Crop Chart'!$R$5:$R$201,0)+P88)</f>
        <v/>
      </c>
      <c r="Y88" s="523" t="str">
        <f t="array" ref="Y88">IF(ISTEXT(X88),"",XLOOKUP(A88,'Crop Chart'!$A$5:$A$201,'Crop Chart'!$S$5:$S$201,0))</f>
        <v/>
      </c>
      <c r="Z88" s="513" t="str">
        <f t="shared" si="3"/>
        <v/>
      </c>
      <c r="AA88" s="523" t="str">
        <f t="array" ref="AA88">IF(ISBLANK(C88),"",XLOOKUP(A88,'Crop Chart'!$A$5:$A$201,'Crop Chart'!$F$5:$F$201,0))</f>
        <v/>
      </c>
      <c r="AB88" s="523" t="str">
        <f t="array" ref="AB88">IF(ISBLANK(C88),"",XLOOKUP(A88,'Crop Chart'!$A$5:$A$201,'Crop Chart'!$G$5:$G$201,FALSE))</f>
        <v/>
      </c>
      <c r="AC88" s="526" t="str">
        <f t="shared" si="19"/>
        <v/>
      </c>
      <c r="AD88" s="526" t="str">
        <f t="shared" si="4"/>
        <v/>
      </c>
      <c r="AE88" s="527" t="str">
        <f t="array" ref="AE88">IF(ISBLANK(C88),"",XLOOKUP(C88,'Codified Game Plan'!$M$3:$M$477,'Codified Game Plan'!$J$3:$J$477,0))</f>
        <v/>
      </c>
      <c r="AF88" s="528" t="str">
        <f t="array" ref="AF88">IF(ISBLANK(C88),"",XLOOKUP(A88,'Crop Chart'!$A$5:$A$201,'Crop Chart'!$L$5:$L$201,FALSE))</f>
        <v/>
      </c>
      <c r="AG88" s="529"/>
      <c r="AH88" s="530"/>
      <c r="AI88" s="530" t="str">
        <f t="array" ref="AI88">IF(ISBLANK(C88),"",XLOOKUP(A88,'Crop Chart'!$A$5:$A$201,'Crop Chart'!$AN$5:$AN$201,FALSE))</f>
        <v/>
      </c>
      <c r="AJ88" s="531" t="str">
        <f t="array" ref="AJ88">IF((AI88=""),"",J88+XLOOKUP(A88,'Crop Chart'!$A$5:$A$201,'Crop Chart'!$AO$5:$AO$201,FALSE))</f>
        <v/>
      </c>
      <c r="AK88" s="530" t="str">
        <f t="array" ref="AK88">IF(ISBLANK(C88),"",XLOOKUP(A88,'Crop Chart'!$A$5:$A$201,'Crop Chart'!$AP$5:$AP$201,FALSE))</f>
        <v/>
      </c>
      <c r="AL88" s="531" t="str">
        <f t="array" ref="AL88">IF((AK88=""),"",J88+XLOOKUP(A88,'Crop Chart'!$A$5:$A$201,'Crop Chart'!$AQ$5:$AQ$201,FALSE))</f>
        <v/>
      </c>
      <c r="AM88" s="530" t="str">
        <f t="array" ref="AM88">IF(ISBLANK(C88),"",XLOOKUP(A88,'Crop Chart'!$A$5:$A$201,'Crop Chart'!$AR$5:$AR$201,FALSE))</f>
        <v/>
      </c>
      <c r="AN88" s="531" t="str">
        <f t="array" ref="AN88">IF((AM88=""),"",J88+XLOOKUP(A88,'Crop Chart'!$A$5:$A$201,'Crop Chart'!$AS$5:$AS$201,FALSE))</f>
        <v/>
      </c>
      <c r="AO88" s="530" t="str">
        <f t="array" ref="AO88">IF(ISBLANK(C88),"",XLOOKUP(A88,'Crop Chart'!$A$5:$A$201,'Crop Chart'!$AT$5:$AT$201,FALSE))</f>
        <v/>
      </c>
      <c r="AP88" s="531" t="str">
        <f t="array" ref="AP88">IF((AO88=""),"",J88+XLOOKUP(A88,'Crop Chart'!$A$5:$A$201,'Crop Chart'!$AU$5:$AU$201,FALSE))</f>
        <v/>
      </c>
      <c r="AQ88" s="530" t="str">
        <f t="array" ref="AQ88">IF(ISBLANK(C88),"",XLOOKUP(A88,'Crop Chart'!$A$5:$A$201,'Crop Chart'!$AV$5:$AV$201,FALSE))</f>
        <v/>
      </c>
      <c r="AR88" s="531" t="str">
        <f t="array" ref="AR88">IF((AQ88=""),"",J88+XLOOKUP(A88,'Crop Chart'!$A$5:$A$201,'Crop Chart'!$AW$5:$AW$201,FALSE))</f>
        <v/>
      </c>
      <c r="AS88" s="530" t="str">
        <f t="array" ref="AS88">IF(ISBLANK(C88),"",XLOOKUP(A88,'Crop Chart'!$A$5:$A$201,'Crop Chart'!$AX$5:$AX$201,FALSE))</f>
        <v/>
      </c>
      <c r="AT88" s="531" t="str">
        <f t="array" ref="AT88">IF((AS88=""),"",J88+XLOOKUP(A88,'Crop Chart'!$A$5:$A$201,'Crop Chart'!$AY$5:$AY$201,FALSE))</f>
        <v/>
      </c>
      <c r="AU88" s="530" t="str">
        <f t="array" ref="AU88">IF(ISBLANK(C88),"",XLOOKUP(A88,'Crop Chart'!$A$5:$A$201,'Crop Chart'!$AZ$5:$AZ$201,FALSE))</f>
        <v/>
      </c>
      <c r="AV88" s="531" t="str">
        <f t="array" ref="AV88">IF((AU88=""),"",J88+XLOOKUP(A88,'Crop Chart'!$A$5:$A$201,'Crop Chart'!$BA$5:$BA$201,FALSE))</f>
        <v/>
      </c>
      <c r="AW88" s="530" t="str">
        <f t="array" ref="AW88">IF(ISBLANK(C88),"",XLOOKUP(A88,'Crop Chart'!$A$5:$A$201,'Crop Chart'!$BB$5:$BB$201,FALSE))</f>
        <v/>
      </c>
      <c r="AX88" s="532" t="str">
        <f t="array" ref="AX88">IF((AW88=""),"",J88+XLOOKUP(A88,'Crop Chart'!$A$5:$A$201,'Crop Chart'!$BC$5:$BC$201,FALSE))</f>
        <v/>
      </c>
    </row>
    <row r="89" ht="15.75" hidden="1" customHeight="1">
      <c r="A89" s="520" t="str">
        <f t="array" ref="A89">IF(ISBLANK(C89)," ",XLOOKUP(C89,'Codified Game Plan'!$M$3:$M$477,'Codified Game Plan'!$A$3:$A$477))</f>
        <v> </v>
      </c>
      <c r="B89" s="503" t="str">
        <f t="array" ref="B89">IF(ISBLANK(C89),"",XLOOKUP(C89,'Codified Game Plan'!$M$3:$M$477,'Codified Game Plan'!$B$3:$B$477))</f>
        <v/>
      </c>
      <c r="C89" s="521"/>
      <c r="D89" s="521" t="str">
        <f t="array" ref="D89">IF(ISBLANK(C89)," ",XLOOKUP(C89,'Codified Game Plan'!$M$3:$M$477,'Codified Game Plan'!$C$3:$C$477))</f>
        <v> </v>
      </c>
      <c r="E89" s="522" t="str">
        <f t="array" ref="E89">IF(ISBLANK(C89),"",XLOOKUP(C89,'Codified Game Plan'!$M$3:$M$477,'Codified Game Plan'!$D$3:$D$477,0))</f>
        <v/>
      </c>
      <c r="F89" s="522" t="str">
        <f t="array" ref="F89">IF(ISBLANK(C89),"",XLOOKUP(C89,'Codified Game Plan'!$M$3:$M$477,'Codified Game Plan'!$E$3:$E$477,0))</f>
        <v/>
      </c>
      <c r="G89" s="523" t="str">
        <f t="array" ref="G89">IF(ISBLANK(C89)," ",XLOOKUP(C89,'Codified Game Plan'!$M$3:$M$477,'Codified Game Plan'!$F$3:$F$477))</f>
        <v> </v>
      </c>
      <c r="H89" s="507" t="str">
        <f t="array" ref="H89">IF(ISBLANK(C89)," ",XLOOKUP(C89,'Codified Game Plan'!$M$3:$M$477,'Codified Game Plan'!$G$3:$G$477))</f>
        <v> </v>
      </c>
      <c r="I89" s="523" t="str">
        <f t="array" ref="I89">IF(ISBLANK(C89),"",XLOOKUP(A89,'Crop Chart'!$A$5:$A$201,'Crop Chart'!$B$5:$B$201,0))</f>
        <v/>
      </c>
      <c r="J89" s="507" t="str">
        <f t="shared" si="21"/>
        <v> </v>
      </c>
      <c r="K89" s="511"/>
      <c r="L89" s="523" t="str">
        <f t="array" ref="L89">IF(ISBLANK(C89),"",XLOOKUP(A89,'Crop Chart'!$A$5:$A$201,'Crop Chart'!$C$5:$C$201,0))</f>
        <v/>
      </c>
      <c r="M89" s="506" t="str">
        <f t="array" ref="M89">IF(ISBLANK(C89),"",XLOOKUP(A89,'Crop Chart'!$A$5:$A$201,'Crop Chart'!$E$5:$E$201,0))</f>
        <v/>
      </c>
      <c r="N89" s="510" t="str">
        <f t="shared" si="1"/>
        <v/>
      </c>
      <c r="O89" s="506" t="str">
        <f t="array" ref="O89">IF(ISBLANK(C89),"",XLOOKUP(A89,'Crop Chart'!$A$5:$A$201,'Crop Chart'!$S$5:$S$201,0))</f>
        <v/>
      </c>
      <c r="P89" s="507" t="str">
        <f t="shared" si="2"/>
        <v/>
      </c>
      <c r="Q89" s="524"/>
      <c r="R89" s="523" t="str">
        <f t="array" ref="R89">IF(I89="TR",XLOOKUP(A89,'Crop Chart'!$A$5:$A$201,'Crop Chart'!$I$5:$I$201,FALSE),"")</f>
        <v/>
      </c>
      <c r="S89" s="512" t="str">
        <f t="array" ref="S89">IF(I89="TR",G89*'Crop Chart'!$H$2*12*L89/M89/T89*XLOOKUP(A89,'Crop Chart'!$A$5:$A$178,'Crop Chart'!$T$5:$T$178),"")</f>
        <v/>
      </c>
      <c r="T89" s="523" t="str">
        <f t="array" ref="T89">IF(ISBLANK(C89),"",XLOOKUP(A89,'Crop Chart'!$A$5:$A$201,'Crop Chart'!$P$5:$P$201,FALSE))</f>
        <v/>
      </c>
      <c r="U89" s="525" t="str">
        <f t="array" ref="U89">IF(ISBLANK(C89),"",XLOOKUP(A89,'Crop Chart'!$A$5:$A$201,'Crop Chart'!$Q$5:$Q$201,0))</f>
        <v/>
      </c>
      <c r="V89" s="507" t="str">
        <f t="array" ref="V89">IF(I89="DS",XLOOKUP(A89,'Crop Chart'!$A$6:$A$201,'Crop Chart'!$AH$6:$AH$201,0),"")</f>
        <v/>
      </c>
      <c r="W89" s="507" t="str">
        <f t="array" ref="W89">IF(I89="DS",XLOOKUP(A89,'Crop Chart'!$A$6:$A$201,'Crop Chart'!$AI$6:$AI$201,0),"")</f>
        <v/>
      </c>
      <c r="X89" s="526" t="str">
        <f t="array" ref="X89">IFS(ISTEXT(P89),"",XLOOKUP(A89,'Crop Chart'!$A$5:$A$201,'Crop Chart'!$R$5:$R$201,0)=0,"",XLOOKUP(A89,'Crop Chart'!$A$5:$A$201,'Crop Chart'!$R$5:$R$201,0)&gt;0,XLOOKUP(A89,'Crop Chart'!$A$5:$A$201,'Crop Chart'!$R$5:$R$201,0)+P89)</f>
        <v/>
      </c>
      <c r="Y89" s="523" t="str">
        <f t="array" ref="Y89">IF(ISTEXT(X89),"",XLOOKUP(A89,'Crop Chart'!$A$5:$A$201,'Crop Chart'!$S$5:$S$201,0))</f>
        <v/>
      </c>
      <c r="Z89" s="513" t="str">
        <f t="shared" si="3"/>
        <v/>
      </c>
      <c r="AA89" s="523" t="str">
        <f t="array" ref="AA89">IF(ISBLANK(C89),"",XLOOKUP(A89,'Crop Chart'!$A$5:$A$201,'Crop Chart'!$F$5:$F$201,0))</f>
        <v/>
      </c>
      <c r="AB89" s="523" t="str">
        <f t="array" ref="AB89">IF(ISBLANK(C89),"",XLOOKUP(A89,'Crop Chart'!$A$5:$A$201,'Crop Chart'!$G$5:$G$201,FALSE))</f>
        <v/>
      </c>
      <c r="AC89" s="526" t="str">
        <f t="shared" si="19"/>
        <v/>
      </c>
      <c r="AD89" s="526" t="str">
        <f t="shared" si="4"/>
        <v/>
      </c>
      <c r="AE89" s="527" t="str">
        <f t="array" ref="AE89">IF(ISBLANK(C89),"",XLOOKUP(C89,'Codified Game Plan'!$M$3:$M$477,'Codified Game Plan'!$J$3:$J$477,0))</f>
        <v/>
      </c>
      <c r="AF89" s="528" t="str">
        <f t="array" ref="AF89">IF(ISBLANK(C89),"",XLOOKUP(A89,'Crop Chart'!$A$5:$A$201,'Crop Chart'!$L$5:$L$201,FALSE))</f>
        <v/>
      </c>
      <c r="AG89" s="529"/>
      <c r="AH89" s="530"/>
      <c r="AI89" s="530" t="str">
        <f t="array" ref="AI89">IF(ISBLANK(C89),"",XLOOKUP(A89,'Crop Chart'!$A$5:$A$201,'Crop Chart'!$AN$5:$AN$201,FALSE))</f>
        <v/>
      </c>
      <c r="AJ89" s="531" t="str">
        <f t="array" ref="AJ89">IF((AI89=""),"",J89+XLOOKUP(A89,'Crop Chart'!$A$5:$A$201,'Crop Chart'!$AO$5:$AO$201,FALSE))</f>
        <v/>
      </c>
      <c r="AK89" s="530" t="str">
        <f t="array" ref="AK89">IF(ISBLANK(C89),"",XLOOKUP(A89,'Crop Chart'!$A$5:$A$201,'Crop Chart'!$AP$5:$AP$201,FALSE))</f>
        <v/>
      </c>
      <c r="AL89" s="531" t="str">
        <f t="array" ref="AL89">IF((AK89=""),"",J89+XLOOKUP(A89,'Crop Chart'!$A$5:$A$201,'Crop Chart'!$AQ$5:$AQ$201,FALSE))</f>
        <v/>
      </c>
      <c r="AM89" s="530" t="str">
        <f t="array" ref="AM89">IF(ISBLANK(C89),"",XLOOKUP(A89,'Crop Chart'!$A$5:$A$201,'Crop Chart'!$AR$5:$AR$201,FALSE))</f>
        <v/>
      </c>
      <c r="AN89" s="531" t="str">
        <f t="array" ref="AN89">IF((AM89=""),"",J89+XLOOKUP(A89,'Crop Chart'!$A$5:$A$201,'Crop Chart'!$AS$5:$AS$201,FALSE))</f>
        <v/>
      </c>
      <c r="AO89" s="530" t="str">
        <f t="array" ref="AO89">IF(ISBLANK(C89),"",XLOOKUP(A89,'Crop Chart'!$A$5:$A$201,'Crop Chart'!$AT$5:$AT$201,FALSE))</f>
        <v/>
      </c>
      <c r="AP89" s="531" t="str">
        <f t="array" ref="AP89">IF((AO89=""),"",J89+XLOOKUP(A89,'Crop Chart'!$A$5:$A$201,'Crop Chart'!$AU$5:$AU$201,FALSE))</f>
        <v/>
      </c>
      <c r="AQ89" s="530" t="str">
        <f t="array" ref="AQ89">IF(ISBLANK(C89),"",XLOOKUP(A89,'Crop Chart'!$A$5:$A$201,'Crop Chart'!$AV$5:$AV$201,FALSE))</f>
        <v/>
      </c>
      <c r="AR89" s="531" t="str">
        <f t="array" ref="AR89">IF((AQ89=""),"",J89+XLOOKUP(A89,'Crop Chart'!$A$5:$A$201,'Crop Chart'!$AW$5:$AW$201,FALSE))</f>
        <v/>
      </c>
      <c r="AS89" s="530" t="str">
        <f t="array" ref="AS89">IF(ISBLANK(C89),"",XLOOKUP(A89,'Crop Chart'!$A$5:$A$201,'Crop Chart'!$AX$5:$AX$201,FALSE))</f>
        <v/>
      </c>
      <c r="AT89" s="531" t="str">
        <f t="array" ref="AT89">IF((AS89=""),"",J89+XLOOKUP(A89,'Crop Chart'!$A$5:$A$201,'Crop Chart'!$AY$5:$AY$201,FALSE))</f>
        <v/>
      </c>
      <c r="AU89" s="530" t="str">
        <f t="array" ref="AU89">IF(ISBLANK(C89),"",XLOOKUP(A89,'Crop Chart'!$A$5:$A$201,'Crop Chart'!$AZ$5:$AZ$201,FALSE))</f>
        <v/>
      </c>
      <c r="AV89" s="531" t="str">
        <f t="array" ref="AV89">IF((AU89=""),"",J89+XLOOKUP(A89,'Crop Chart'!$A$5:$A$201,'Crop Chart'!$BA$5:$BA$201,FALSE))</f>
        <v/>
      </c>
      <c r="AW89" s="530" t="str">
        <f t="array" ref="AW89">IF(ISBLANK(C89),"",XLOOKUP(A89,'Crop Chart'!$A$5:$A$201,'Crop Chart'!$BB$5:$BB$201,FALSE))</f>
        <v/>
      </c>
      <c r="AX89" s="532" t="str">
        <f t="array" ref="AX89">IF((AW89=""),"",J89+XLOOKUP(A89,'Crop Chart'!$A$5:$A$201,'Crop Chart'!$BC$5:$BC$201,FALSE))</f>
        <v/>
      </c>
    </row>
    <row r="90" ht="15.75" hidden="1" customHeight="1">
      <c r="A90" s="520" t="str">
        <f t="array" ref="A90">IF(ISBLANK(C90)," ",XLOOKUP(C90,'Codified Game Plan'!$M$3:$M$477,'Codified Game Plan'!$A$3:$A$477))</f>
        <v> </v>
      </c>
      <c r="B90" s="503" t="str">
        <f t="array" ref="B90">IF(ISBLANK(C90),"",XLOOKUP(C90,'Codified Game Plan'!$M$3:$M$477,'Codified Game Plan'!$B$3:$B$477))</f>
        <v/>
      </c>
      <c r="C90" s="521"/>
      <c r="D90" s="521" t="str">
        <f t="array" ref="D90">IF(ISBLANK(C90)," ",XLOOKUP(C90,'Codified Game Plan'!$M$3:$M$477,'Codified Game Plan'!$C$3:$C$477))</f>
        <v> </v>
      </c>
      <c r="E90" s="522" t="str">
        <f t="array" ref="E90">IF(ISBLANK(C90),"",XLOOKUP(C90,'Codified Game Plan'!$M$3:$M$477,'Codified Game Plan'!$D$3:$D$477,0))</f>
        <v/>
      </c>
      <c r="F90" s="522" t="str">
        <f t="array" ref="F90">IF(ISBLANK(C90),"",XLOOKUP(C90,'Codified Game Plan'!$M$3:$M$477,'Codified Game Plan'!$E$3:$E$477,0))</f>
        <v/>
      </c>
      <c r="G90" s="523" t="str">
        <f t="array" ref="G90">IF(ISBLANK(C90)," ",XLOOKUP(C90,'Codified Game Plan'!$M$3:$M$477,'Codified Game Plan'!$F$3:$F$477))</f>
        <v> </v>
      </c>
      <c r="H90" s="507" t="str">
        <f t="array" ref="H90">IF(ISBLANK(C90)," ",XLOOKUP(C90,'Codified Game Plan'!$M$3:$M$477,'Codified Game Plan'!$G$3:$G$477))</f>
        <v> </v>
      </c>
      <c r="I90" s="523" t="str">
        <f t="array" ref="I90">IF(ISBLANK(C90),"",XLOOKUP(A90,'Crop Chart'!$A$5:$A$201,'Crop Chart'!$B$5:$B$201,0))</f>
        <v/>
      </c>
      <c r="J90" s="507">
        <f>IF(I90="DS",H90,(Q90+R90))</f>
        <v>0</v>
      </c>
      <c r="K90" s="511"/>
      <c r="L90" s="523" t="str">
        <f t="array" ref="L90">IF(ISBLANK(C90),"",XLOOKUP(A90,'Crop Chart'!$A$5:$A$201,'Crop Chart'!$C$5:$C$201,0))</f>
        <v/>
      </c>
      <c r="M90" s="506" t="str">
        <f t="array" ref="M90">IF(ISBLANK(C90),"",XLOOKUP(A90,'Crop Chart'!$A$5:$A$201,'Crop Chart'!$E$5:$E$201,0))</f>
        <v/>
      </c>
      <c r="N90" s="510" t="str">
        <f t="shared" si="1"/>
        <v/>
      </c>
      <c r="O90" s="506" t="str">
        <f t="array" ref="O90">IF(ISBLANK(C90),"",XLOOKUP(A90,'Crop Chart'!$A$5:$A$201,'Crop Chart'!$S$5:$S$201,0))</f>
        <v/>
      </c>
      <c r="P90" s="507" t="str">
        <f t="shared" si="2"/>
        <v/>
      </c>
      <c r="Q90" s="511" t="str">
        <f>P90</f>
        <v/>
      </c>
      <c r="R90" s="523" t="str">
        <f t="array" ref="R90">IF(I90="TR",XLOOKUP(A90,'Crop Chart'!$A$5:$A$201,'Crop Chart'!$I$5:$I$201,FALSE),"")</f>
        <v/>
      </c>
      <c r="S90" s="512" t="str">
        <f t="array" ref="S90">IF(I90="TR",G90*'Crop Chart'!$H$2*12*L90/M90/T90*XLOOKUP(A90,'Crop Chart'!$A$5:$A$178,'Crop Chart'!$T$5:$T$178),"")</f>
        <v/>
      </c>
      <c r="T90" s="523" t="str">
        <f t="array" ref="T90">IF(ISBLANK(C90),"",XLOOKUP(A90,'Crop Chart'!$A$5:$A$201,'Crop Chart'!$P$5:$P$201,FALSE))</f>
        <v/>
      </c>
      <c r="U90" s="525" t="str">
        <f t="array" ref="U90">IF(ISBLANK(C90),"",XLOOKUP(A90,'Crop Chart'!$A$5:$A$201,'Crop Chart'!$Q$5:$Q$201,0))</f>
        <v/>
      </c>
      <c r="V90" s="507" t="str">
        <f t="array" ref="V90">IF(I90="DS",XLOOKUP(A90,'Crop Chart'!$A$6:$A$201,'Crop Chart'!$AH$6:$AH$201,0),"")</f>
        <v/>
      </c>
      <c r="W90" s="507" t="str">
        <f t="array" ref="W90">IF(I90="DS",XLOOKUP(A90,'Crop Chart'!$A$6:$A$201,'Crop Chart'!$AI$6:$AI$201,0),"")</f>
        <v/>
      </c>
      <c r="X90" s="526" t="str">
        <f t="array" ref="X90">IFS(ISTEXT(P90),"",XLOOKUP(A90,'Crop Chart'!$A$5:$A$201,'Crop Chart'!$R$5:$R$201,0)=0,"",XLOOKUP(A90,'Crop Chart'!$A$5:$A$201,'Crop Chart'!$R$5:$R$201,0)&gt;0,XLOOKUP(A90,'Crop Chart'!$A$5:$A$201,'Crop Chart'!$R$5:$R$201,0)+P90)</f>
        <v/>
      </c>
      <c r="Y90" s="523" t="str">
        <f t="array" ref="Y90">IF(ISTEXT(X90),"",XLOOKUP(A90,'Crop Chart'!$A$5:$A$201,'Crop Chart'!$S$5:$S$201,0))</f>
        <v/>
      </c>
      <c r="Z90" s="513" t="str">
        <f t="shared" si="3"/>
        <v/>
      </c>
      <c r="AA90" s="523" t="str">
        <f t="array" ref="AA90">IF(ISBLANK(C90),"",XLOOKUP(A90,'Crop Chart'!$A$5:$A$201,'Crop Chart'!$F$5:$F$201,0))</f>
        <v/>
      </c>
      <c r="AB90" s="523" t="str">
        <f t="array" ref="AB90">IF(ISBLANK(C90),"",XLOOKUP(A90,'Crop Chart'!$A$5:$A$201,'Crop Chart'!$G$5:$G$201,FALSE))</f>
        <v/>
      </c>
      <c r="AC90" s="526" t="str">
        <f t="shared" si="19"/>
        <v/>
      </c>
      <c r="AD90" s="526" t="str">
        <f t="shared" si="4"/>
        <v/>
      </c>
      <c r="AE90" s="527" t="str">
        <f t="array" ref="AE90">IF(ISBLANK(C90),"",XLOOKUP(C90,'Codified Game Plan'!$M$3:$M$477,'Codified Game Plan'!$J$3:$J$477,0))</f>
        <v/>
      </c>
      <c r="AF90" s="528" t="str">
        <f t="array" ref="AF90">IF(ISBLANK(C90),"",XLOOKUP(A90,'Crop Chart'!$A$5:$A$201,'Crop Chart'!$L$5:$L$201,FALSE))</f>
        <v/>
      </c>
      <c r="AG90" s="529"/>
      <c r="AH90" s="530"/>
      <c r="AI90" s="530" t="str">
        <f t="array" ref="AI90">IF(ISBLANK(C90),"",XLOOKUP(A90,'Crop Chart'!$A$5:$A$201,'Crop Chart'!$AN$5:$AN$201,FALSE))</f>
        <v/>
      </c>
      <c r="AJ90" s="531" t="str">
        <f t="array" ref="AJ90">IF((AI90=""),"",J90+XLOOKUP(A90,'Crop Chart'!$A$5:$A$201,'Crop Chart'!$AO$5:$AO$201,FALSE))</f>
        <v/>
      </c>
      <c r="AK90" s="530" t="str">
        <f t="array" ref="AK90">IF(ISBLANK(C90),"",XLOOKUP(A90,'Crop Chart'!$A$5:$A$201,'Crop Chart'!$AP$5:$AP$201,FALSE))</f>
        <v/>
      </c>
      <c r="AL90" s="531" t="str">
        <f t="array" ref="AL90">IF((AK90=""),"",J90+XLOOKUP(A90,'Crop Chart'!$A$5:$A$201,'Crop Chart'!$AQ$5:$AQ$201,FALSE))</f>
        <v/>
      </c>
      <c r="AM90" s="530" t="str">
        <f t="array" ref="AM90">IF(ISBLANK(C90),"",XLOOKUP(A90,'Crop Chart'!$A$5:$A$201,'Crop Chart'!$AR$5:$AR$201,FALSE))</f>
        <v/>
      </c>
      <c r="AN90" s="531" t="str">
        <f t="array" ref="AN90">IF((AM90=""),"",J90+XLOOKUP(A90,'Crop Chart'!$A$5:$A$201,'Crop Chart'!$AS$5:$AS$201,FALSE))</f>
        <v/>
      </c>
      <c r="AO90" s="530" t="str">
        <f t="array" ref="AO90">IF(ISBLANK(C90),"",XLOOKUP(A90,'Crop Chart'!$A$5:$A$201,'Crop Chart'!$AT$5:$AT$201,FALSE))</f>
        <v/>
      </c>
      <c r="AP90" s="531" t="str">
        <f t="array" ref="AP90">IF((AO90=""),"",J90+XLOOKUP(A90,'Crop Chart'!$A$5:$A$201,'Crop Chart'!$AU$5:$AU$201,FALSE))</f>
        <v/>
      </c>
      <c r="AQ90" s="530" t="str">
        <f t="array" ref="AQ90">IF(ISBLANK(C90),"",XLOOKUP(A90,'Crop Chart'!$A$5:$A$201,'Crop Chart'!$AV$5:$AV$201,FALSE))</f>
        <v/>
      </c>
      <c r="AR90" s="531" t="str">
        <f t="array" ref="AR90">IF((AQ90=""),"",J90+XLOOKUP(A90,'Crop Chart'!$A$5:$A$201,'Crop Chart'!$AW$5:$AW$201,FALSE))</f>
        <v/>
      </c>
      <c r="AS90" s="530" t="str">
        <f t="array" ref="AS90">IF(ISBLANK(C90),"",XLOOKUP(A90,'Crop Chart'!$A$5:$A$201,'Crop Chart'!$AX$5:$AX$201,FALSE))</f>
        <v/>
      </c>
      <c r="AT90" s="531" t="str">
        <f t="array" ref="AT90">IF((AS90=""),"",J90+XLOOKUP(A90,'Crop Chart'!$A$5:$A$201,'Crop Chart'!$AY$5:$AY$201,FALSE))</f>
        <v/>
      </c>
      <c r="AU90" s="530" t="str">
        <f t="array" ref="AU90">IF(ISBLANK(C90),"",XLOOKUP(A90,'Crop Chart'!$A$5:$A$201,'Crop Chart'!$AZ$5:$AZ$201,FALSE))</f>
        <v/>
      </c>
      <c r="AV90" s="531" t="str">
        <f t="array" ref="AV90">IF((AU90=""),"",J90+XLOOKUP(A90,'Crop Chart'!$A$5:$A$201,'Crop Chart'!$BA$5:$BA$201,FALSE))</f>
        <v/>
      </c>
      <c r="AW90" s="530" t="str">
        <f t="array" ref="AW90">IF(ISBLANK(C90),"",XLOOKUP(A90,'Crop Chart'!$A$5:$A$201,'Crop Chart'!$BB$5:$BB$201,FALSE))</f>
        <v/>
      </c>
      <c r="AX90" s="532" t="str">
        <f t="array" ref="AX90">IF((AW90=""),"",J90+XLOOKUP(A90,'Crop Chart'!$A$5:$A$201,'Crop Chart'!$BC$5:$BC$201,FALSE))</f>
        <v/>
      </c>
    </row>
    <row r="91" ht="15.75" hidden="1" customHeight="1">
      <c r="A91" s="520" t="str">
        <f t="array" ref="A91">IF(ISBLANK(C91)," ",XLOOKUP(C91,'Codified Game Plan'!$M$3:$M$477,'Codified Game Plan'!$A$3:$A$477))</f>
        <v> </v>
      </c>
      <c r="B91" s="503" t="str">
        <f t="array" ref="B91">IF(ISBLANK(C91),"",XLOOKUP(C91,'Codified Game Plan'!$M$3:$M$477,'Codified Game Plan'!$B$3:$B$477))</f>
        <v/>
      </c>
      <c r="C91" s="521"/>
      <c r="D91" s="521" t="str">
        <f t="array" ref="D91">IF(ISBLANK(C91)," ",XLOOKUP(C91,'Codified Game Plan'!$M$3:$M$477,'Codified Game Plan'!$C$3:$C$477))</f>
        <v> </v>
      </c>
      <c r="E91" s="522" t="str">
        <f t="array" ref="E91">IF(ISBLANK(C91),"",XLOOKUP(C91,'Codified Game Plan'!$M$3:$M$477,'Codified Game Plan'!$D$3:$D$477,0))</f>
        <v/>
      </c>
      <c r="F91" s="522" t="str">
        <f t="array" ref="F91">IF(ISBLANK(C91),"",XLOOKUP(C91,'Codified Game Plan'!$M$3:$M$477,'Codified Game Plan'!$E$3:$E$477,0))</f>
        <v/>
      </c>
      <c r="G91" s="523" t="str">
        <f t="array" ref="G91">IF(ISBLANK(C91)," ",XLOOKUP(C91,'Codified Game Plan'!$M$3:$M$477,'Codified Game Plan'!$F$3:$F$477))</f>
        <v> </v>
      </c>
      <c r="H91" s="507" t="str">
        <f t="array" ref="H91">IF(ISBLANK(C91)," ",XLOOKUP(C91,'Codified Game Plan'!$M$3:$M$477,'Codified Game Plan'!$G$3:$G$477))</f>
        <v> </v>
      </c>
      <c r="I91" s="523" t="str">
        <f t="array" ref="I91">IF(ISBLANK(C91),"",XLOOKUP(A91,'Crop Chart'!$A$5:$A$201,'Crop Chart'!$B$5:$B$201,0))</f>
        <v/>
      </c>
      <c r="J91" s="507" t="str">
        <f t="shared" ref="J91:J93" si="22">H91</f>
        <v> </v>
      </c>
      <c r="K91" s="511"/>
      <c r="L91" s="523" t="str">
        <f t="array" ref="L91">IF(ISBLANK(C91),"",XLOOKUP(A91,'Crop Chart'!$A$5:$A$201,'Crop Chart'!$C$5:$C$201,0))</f>
        <v/>
      </c>
      <c r="M91" s="506" t="str">
        <f t="array" ref="M91">IF(ISBLANK(C91),"",XLOOKUP(A91,'Crop Chart'!$A$5:$A$201,'Crop Chart'!$E$5:$E$201,0))</f>
        <v/>
      </c>
      <c r="N91" s="535" t="str">
        <f t="shared" si="1"/>
        <v/>
      </c>
      <c r="O91" s="515" t="str">
        <f t="array" ref="O91">IF(ISBLANK(C91),"",XLOOKUP(A91,'Crop Chart'!$A$5:$A$201,'Crop Chart'!$S$5:$S$201,0))</f>
        <v/>
      </c>
      <c r="P91" s="507" t="str">
        <f t="shared" si="2"/>
        <v/>
      </c>
      <c r="Q91" s="524"/>
      <c r="R91" s="523" t="str">
        <f t="array" ref="R91">IF(I91="TR",XLOOKUP(A91,'Crop Chart'!$A$5:$A$201,'Crop Chart'!$I$5:$I$201,FALSE),"")</f>
        <v/>
      </c>
      <c r="S91" s="512" t="str">
        <f t="array" ref="S91">IF(I91="TR",G91*'Crop Chart'!$H$2*12*L91/M91/T91*XLOOKUP(A91,'Crop Chart'!$A$5:$A$203,'Crop Chart'!$T$5:$T$203),"")</f>
        <v/>
      </c>
      <c r="T91" s="523" t="str">
        <f t="array" ref="T91">IF(ISBLANK(C91),"",XLOOKUP(A91,'Crop Chart'!$A$5:$A$201,'Crop Chart'!$P$5:$P$201,FALSE))</f>
        <v/>
      </c>
      <c r="U91" s="525" t="str">
        <f t="array" ref="U91">IF(ISBLANK(C91),"",XLOOKUP(A91,'Crop Chart'!$A$5:$A$201,'Crop Chart'!$Q$5:$Q$201,0))</f>
        <v/>
      </c>
      <c r="V91" s="507" t="str">
        <f t="array" ref="V91">IF(I91="DS",XLOOKUP(A91,'Crop Chart'!$A$6:$A$201,'Crop Chart'!$AH$6:$AH$201,0),"")</f>
        <v/>
      </c>
      <c r="W91" s="507" t="str">
        <f t="array" ref="W91">IF(I91="DS",XLOOKUP(A91,'Crop Chart'!$A$6:$A$201,'Crop Chart'!$AI$6:$AI$201,0),"")</f>
        <v/>
      </c>
      <c r="X91" s="526" t="str">
        <f t="array" ref="X91">IFS(ISTEXT(P91),"",XLOOKUP(A91,'Crop Chart'!$A$5:$A$201,'Crop Chart'!$R$5:$R$201,0)=0,"",XLOOKUP(A91,'Crop Chart'!$A$5:$A$201,'Crop Chart'!$R$5:$R$201,0)&gt;0,XLOOKUP(A91,'Crop Chart'!$A$5:$A$201,'Crop Chart'!$R$5:$R$201,0)+P91)</f>
        <v/>
      </c>
      <c r="Y91" s="523" t="str">
        <f t="array" ref="Y91">IF(ISTEXT(X91),"",XLOOKUP(A91,'Crop Chart'!$A$5:$A$201,'Crop Chart'!$S$5:$S$201,0))</f>
        <v/>
      </c>
      <c r="Z91" s="513" t="str">
        <f t="shared" si="3"/>
        <v/>
      </c>
      <c r="AA91" s="523" t="str">
        <f t="array" ref="AA91">IF(ISBLANK(C91),"",XLOOKUP(A91,'Crop Chart'!$A$5:$A$201,'Crop Chart'!$F$5:$F$201,0))</f>
        <v/>
      </c>
      <c r="AB91" s="523" t="str">
        <f t="array" ref="AB91">IF(ISBLANK(C91),"",XLOOKUP(A91,'Crop Chart'!$A$5:$A$201,'Crop Chart'!$G$5:$G$201,FALSE))</f>
        <v/>
      </c>
      <c r="AC91" s="526" t="str">
        <f t="shared" si="19"/>
        <v/>
      </c>
      <c r="AD91" s="526" t="str">
        <f t="shared" si="4"/>
        <v/>
      </c>
      <c r="AE91" s="527" t="str">
        <f t="array" ref="AE91">IF(ISBLANK(C91),"",XLOOKUP(C91,'Codified Game Plan'!$M$3:$M$477,'Codified Game Plan'!$J$3:$J$477,0))</f>
        <v/>
      </c>
      <c r="AF91" s="528" t="str">
        <f t="array" ref="AF91">IF(ISBLANK(C91),"",XLOOKUP(A91,'Crop Chart'!$A$5:$A$201,'Crop Chart'!$L$5:$L$201,FALSE))</f>
        <v/>
      </c>
      <c r="AG91" s="529"/>
      <c r="AH91" s="530"/>
      <c r="AI91" s="530" t="str">
        <f t="array" ref="AI91">IF(ISBLANK(C91),"",XLOOKUP(A91,'Crop Chart'!$A$5:$A$201,'Crop Chart'!$AN$5:$AN$201,FALSE))</f>
        <v/>
      </c>
      <c r="AJ91" s="531" t="str">
        <f t="array" ref="AJ91">IF((AI91=""),"",J91+XLOOKUP(A91,'Crop Chart'!$A$5:$A$201,'Crop Chart'!$AO$5:$AO$201,FALSE))</f>
        <v/>
      </c>
      <c r="AK91" s="530" t="str">
        <f t="array" ref="AK91">IF(ISBLANK(C91),"",XLOOKUP(A91,'Crop Chart'!$A$5:$A$201,'Crop Chart'!$AP$5:$AP$201,FALSE))</f>
        <v/>
      </c>
      <c r="AL91" s="531" t="str">
        <f t="array" ref="AL91">IF((AK91=""),"",J91+XLOOKUP(A91,'Crop Chart'!$A$5:$A$201,'Crop Chart'!$AQ$5:$AQ$201,FALSE))</f>
        <v/>
      </c>
      <c r="AM91" s="530" t="str">
        <f t="array" ref="AM91">IF(ISBLANK(C91),"",XLOOKUP(A91,'Crop Chart'!$A$5:$A$201,'Crop Chart'!$AR$5:$AR$201,FALSE))</f>
        <v/>
      </c>
      <c r="AN91" s="531" t="str">
        <f t="array" ref="AN91">IF((AM91=""),"",J91+XLOOKUP(A91,'Crop Chart'!$A$5:$A$201,'Crop Chart'!$AS$5:$AS$201,FALSE))</f>
        <v/>
      </c>
      <c r="AO91" s="530" t="str">
        <f t="array" ref="AO91">IF(ISBLANK(C91),"",XLOOKUP(A91,'Crop Chart'!$A$5:$A$201,'Crop Chart'!$AT$5:$AT$201,FALSE))</f>
        <v/>
      </c>
      <c r="AP91" s="531" t="str">
        <f t="array" ref="AP91">IF((AO91=""),"",J91+XLOOKUP(A91,'Crop Chart'!$A$5:$A$201,'Crop Chart'!$AU$5:$AU$201,FALSE))</f>
        <v/>
      </c>
      <c r="AQ91" s="530" t="str">
        <f t="array" ref="AQ91">IF(ISBLANK(C91),"",XLOOKUP(A91,'Crop Chart'!$A$5:$A$201,'Crop Chart'!$AV$5:$AV$201,FALSE))</f>
        <v/>
      </c>
      <c r="AR91" s="531" t="str">
        <f t="array" ref="AR91">IF((AQ91=""),"",J91+XLOOKUP(A91,'Crop Chart'!$A$5:$A$201,'Crop Chart'!$AW$5:$AW$201,FALSE))</f>
        <v/>
      </c>
      <c r="AS91" s="530" t="str">
        <f t="array" ref="AS91">IF(ISBLANK(C91),"",XLOOKUP(A91,'Crop Chart'!$A$5:$A$201,'Crop Chart'!$AX$5:$AX$201,FALSE))</f>
        <v/>
      </c>
      <c r="AT91" s="531" t="str">
        <f t="array" ref="AT91">IF((AS91=""),"",J91+XLOOKUP(A91,'Crop Chart'!$A$5:$A$201,'Crop Chart'!$AY$5:$AY$201,FALSE))</f>
        <v/>
      </c>
      <c r="AU91" s="530" t="str">
        <f t="array" ref="AU91">IF(ISBLANK(C91),"",XLOOKUP(A91,'Crop Chart'!$A$5:$A$201,'Crop Chart'!$AZ$5:$AZ$201,FALSE))</f>
        <v/>
      </c>
      <c r="AV91" s="531" t="str">
        <f t="array" ref="AV91">IF((AU91=""),"",J91+XLOOKUP(A91,'Crop Chart'!$A$5:$A$201,'Crop Chart'!$BA$5:$BA$201,FALSE))</f>
        <v/>
      </c>
      <c r="AW91" s="530" t="str">
        <f t="array" ref="AW91">IF(ISBLANK(C91),"",XLOOKUP(A91,'Crop Chart'!$A$5:$A$201,'Crop Chart'!$BB$5:$BB$201,FALSE))</f>
        <v/>
      </c>
      <c r="AX91" s="532" t="str">
        <f t="array" ref="AX91">IF((AW91=""),"",J91+XLOOKUP(A91,'Crop Chart'!$A$5:$A$201,'Crop Chart'!$BC$5:$BC$201,FALSE))</f>
        <v/>
      </c>
    </row>
    <row r="92" ht="15.75" hidden="1" customHeight="1">
      <c r="A92" s="520" t="str">
        <f t="array" ref="A92">IF(ISBLANK(C92)," ",XLOOKUP(C92,'Codified Game Plan'!$M$3:$M$477,'Codified Game Plan'!$A$3:$A$477))</f>
        <v> </v>
      </c>
      <c r="B92" s="503" t="str">
        <f t="array" ref="B92">IF(ISBLANK(C92),"",XLOOKUP(C92,'Codified Game Plan'!$M$3:$M$477,'Codified Game Plan'!$B$3:$B$477))</f>
        <v/>
      </c>
      <c r="C92" s="521"/>
      <c r="D92" s="521" t="str">
        <f t="array" ref="D92">IF(ISBLANK(C92)," ",XLOOKUP(C92,'Codified Game Plan'!$M$3:$M$477,'Codified Game Plan'!$C$3:$C$477))</f>
        <v> </v>
      </c>
      <c r="E92" s="522" t="str">
        <f t="array" ref="E92">IF(ISBLANK(C92),"",XLOOKUP(C92,'Codified Game Plan'!$M$3:$M$477,'Codified Game Plan'!$D$3:$D$477,0))</f>
        <v/>
      </c>
      <c r="F92" s="522" t="str">
        <f t="array" ref="F92">IF(ISBLANK(C92),"",XLOOKUP(C92,'Codified Game Plan'!$M$3:$M$477,'Codified Game Plan'!$E$3:$E$477,0))</f>
        <v/>
      </c>
      <c r="G92" s="523" t="str">
        <f t="array" ref="G92">IF(ISBLANK(C92)," ",XLOOKUP(C92,'Codified Game Plan'!$M$3:$M$477,'Codified Game Plan'!$F$3:$F$477))</f>
        <v> </v>
      </c>
      <c r="H92" s="507" t="str">
        <f t="array" ref="H92">IF(ISBLANK(C92)," ",XLOOKUP(C92,'Codified Game Plan'!$M$3:$M$477,'Codified Game Plan'!$G$3:$G$477))</f>
        <v> </v>
      </c>
      <c r="I92" s="523" t="str">
        <f t="array" ref="I92">IF(ISBLANK(C92),"",XLOOKUP(A92,'Crop Chart'!$A$5:$A$201,'Crop Chart'!$B$5:$B$201,0))</f>
        <v/>
      </c>
      <c r="J92" s="507" t="str">
        <f t="shared" si="22"/>
        <v> </v>
      </c>
      <c r="K92" s="511"/>
      <c r="L92" s="523" t="str">
        <f t="array" ref="L92">IF(ISBLANK(C92),"",XLOOKUP(A92,'Crop Chart'!$A$5:$A$201,'Crop Chart'!$C$5:$C$201,0))</f>
        <v/>
      </c>
      <c r="M92" s="506" t="str">
        <f t="array" ref="M92">IF(ISBLANK(C92),"",XLOOKUP(A92,'Crop Chart'!$A$5:$A$201,'Crop Chart'!$E$5:$E$201,0))</f>
        <v/>
      </c>
      <c r="N92" s="510" t="str">
        <f t="shared" si="1"/>
        <v/>
      </c>
      <c r="O92" s="506" t="str">
        <f t="array" ref="O92">IF(ISBLANK(C92),"",XLOOKUP(A92,'Crop Chart'!$A$5:$A$201,'Crop Chart'!$S$5:$S$201,0))</f>
        <v/>
      </c>
      <c r="P92" s="507" t="str">
        <f t="shared" si="2"/>
        <v/>
      </c>
      <c r="Q92" s="524"/>
      <c r="R92" s="523" t="str">
        <f t="array" ref="R92">IF(I92="TR",XLOOKUP(A92,'Crop Chart'!$A$5:$A$201,'Crop Chart'!$I$5:$I$201,FALSE),"")</f>
        <v/>
      </c>
      <c r="S92" s="512" t="str">
        <f t="array" ref="S92">IF(I92="TR",G92*'Crop Chart'!$H$2*12*L92/M92/T92*XLOOKUP(A92,'Crop Chart'!$A$5:$A$178,'Crop Chart'!$T$5:$T$178),"")</f>
        <v/>
      </c>
      <c r="T92" s="523" t="str">
        <f t="array" ref="T92">IF(ISBLANK(C92),"",XLOOKUP(A92,'Crop Chart'!$A$5:$A$201,'Crop Chart'!$P$5:$P$201,FALSE))</f>
        <v/>
      </c>
      <c r="U92" s="525" t="str">
        <f t="array" ref="U92">IF(ISBLANK(C92),"",XLOOKUP(A92,'Crop Chart'!$A$5:$A$201,'Crop Chart'!$Q$5:$Q$201,0))</f>
        <v/>
      </c>
      <c r="V92" s="507" t="str">
        <f t="array" ref="V92">IF(I92="DS",XLOOKUP(A92,'Crop Chart'!$A$6:$A$201,'Crop Chart'!$AH$6:$AH$201,0),"")</f>
        <v/>
      </c>
      <c r="W92" s="507" t="str">
        <f t="array" ref="W92">IF(I92="DS",XLOOKUP(A92,'Crop Chart'!$A$6:$A$201,'Crop Chart'!$AI$6:$AI$201,0),"")</f>
        <v/>
      </c>
      <c r="X92" s="526" t="str">
        <f t="array" ref="X92">IFS(ISTEXT(P92),"",XLOOKUP(A92,'Crop Chart'!$A$5:$A$201,'Crop Chart'!$R$5:$R$201,0)=0,"",XLOOKUP(A92,'Crop Chart'!$A$5:$A$201,'Crop Chart'!$R$5:$R$201,0)&gt;0,XLOOKUP(A92,'Crop Chart'!$A$5:$A$201,'Crop Chart'!$R$5:$R$201,0)+P92)</f>
        <v/>
      </c>
      <c r="Y92" s="523" t="str">
        <f t="array" ref="Y92">IF(ISTEXT(X92),"",XLOOKUP(A92,'Crop Chart'!$A$5:$A$201,'Crop Chart'!$S$5:$S$201,0))</f>
        <v/>
      </c>
      <c r="Z92" s="513" t="str">
        <f t="shared" si="3"/>
        <v/>
      </c>
      <c r="AA92" s="523" t="str">
        <f t="array" ref="AA92">IF(ISBLANK(C92),"",XLOOKUP(A92,'Crop Chart'!$A$5:$A$201,'Crop Chart'!$F$5:$F$201,0))</f>
        <v/>
      </c>
      <c r="AB92" s="523" t="str">
        <f t="array" ref="AB92">IF(ISBLANK(C92),"",XLOOKUP(A92,'Crop Chart'!$A$5:$A$201,'Crop Chart'!$G$5:$G$201,FALSE))</f>
        <v/>
      </c>
      <c r="AC92" s="526" t="str">
        <f t="shared" si="19"/>
        <v/>
      </c>
      <c r="AD92" s="526" t="str">
        <f t="shared" si="4"/>
        <v/>
      </c>
      <c r="AE92" s="527" t="str">
        <f t="array" ref="AE92">IF(ISBLANK(C92),"",XLOOKUP(C92,'Codified Game Plan'!$M$3:$M$477,'Codified Game Plan'!$J$3:$J$477,0))</f>
        <v/>
      </c>
      <c r="AF92" s="528" t="str">
        <f t="array" ref="AF92">IF(ISBLANK(C92),"",XLOOKUP(A92,'Crop Chart'!$A$5:$A$201,'Crop Chart'!$L$5:$L$201,FALSE))</f>
        <v/>
      </c>
      <c r="AG92" s="529"/>
      <c r="AH92" s="530"/>
      <c r="AI92" s="530" t="str">
        <f t="array" ref="AI92">IF(ISBLANK(C92),"",XLOOKUP(A92,'Crop Chart'!$A$5:$A$201,'Crop Chart'!$AN$5:$AN$201,FALSE))</f>
        <v/>
      </c>
      <c r="AJ92" s="531" t="str">
        <f t="array" ref="AJ92">IF((AI92=""),"",J92+XLOOKUP(A92,'Crop Chart'!$A$5:$A$201,'Crop Chart'!$AO$5:$AO$201,FALSE))</f>
        <v/>
      </c>
      <c r="AK92" s="530" t="str">
        <f t="array" ref="AK92">IF(ISBLANK(C92),"",XLOOKUP(A92,'Crop Chart'!$A$5:$A$201,'Crop Chart'!$AP$5:$AP$201,FALSE))</f>
        <v/>
      </c>
      <c r="AL92" s="531" t="str">
        <f t="array" ref="AL92">IF((AK92=""),"",J92+XLOOKUP(A92,'Crop Chart'!$A$5:$A$201,'Crop Chart'!$AQ$5:$AQ$201,FALSE))</f>
        <v/>
      </c>
      <c r="AM92" s="530" t="str">
        <f t="array" ref="AM92">IF(ISBLANK(C92),"",XLOOKUP(A92,'Crop Chart'!$A$5:$A$201,'Crop Chart'!$AR$5:$AR$201,FALSE))</f>
        <v/>
      </c>
      <c r="AN92" s="531" t="str">
        <f t="array" ref="AN92">IF((AM92=""),"",J92+XLOOKUP(A92,'Crop Chart'!$A$5:$A$201,'Crop Chart'!$AS$5:$AS$201,FALSE))</f>
        <v/>
      </c>
      <c r="AO92" s="530" t="str">
        <f t="array" ref="AO92">IF(ISBLANK(C92),"",XLOOKUP(A92,'Crop Chart'!$A$5:$A$201,'Crop Chart'!$AT$5:$AT$201,FALSE))</f>
        <v/>
      </c>
      <c r="AP92" s="531" t="str">
        <f t="array" ref="AP92">IF((AO92=""),"",J92+XLOOKUP(A92,'Crop Chart'!$A$5:$A$201,'Crop Chart'!$AU$5:$AU$201,FALSE))</f>
        <v/>
      </c>
      <c r="AQ92" s="530" t="str">
        <f t="array" ref="AQ92">IF(ISBLANK(C92),"",XLOOKUP(A92,'Crop Chart'!$A$5:$A$201,'Crop Chart'!$AV$5:$AV$201,FALSE))</f>
        <v/>
      </c>
      <c r="AR92" s="531" t="str">
        <f t="array" ref="AR92">IF((AQ92=""),"",J92+XLOOKUP(A92,'Crop Chart'!$A$5:$A$201,'Crop Chart'!$AW$5:$AW$201,FALSE))</f>
        <v/>
      </c>
      <c r="AS92" s="530" t="str">
        <f t="array" ref="AS92">IF(ISBLANK(C92),"",XLOOKUP(A92,'Crop Chart'!$A$5:$A$201,'Crop Chart'!$AX$5:$AX$201,FALSE))</f>
        <v/>
      </c>
      <c r="AT92" s="531" t="str">
        <f t="array" ref="AT92">IF((AS92=""),"",J92+XLOOKUP(A92,'Crop Chart'!$A$5:$A$201,'Crop Chart'!$AY$5:$AY$201,FALSE))</f>
        <v/>
      </c>
      <c r="AU92" s="530" t="str">
        <f t="array" ref="AU92">IF(ISBLANK(C92),"",XLOOKUP(A92,'Crop Chart'!$A$5:$A$201,'Crop Chart'!$AZ$5:$AZ$201,FALSE))</f>
        <v/>
      </c>
      <c r="AV92" s="531" t="str">
        <f t="array" ref="AV92">IF((AU92=""),"",J92+XLOOKUP(A92,'Crop Chart'!$A$5:$A$201,'Crop Chart'!$BA$5:$BA$201,FALSE))</f>
        <v/>
      </c>
      <c r="AW92" s="530" t="str">
        <f t="array" ref="AW92">IF(ISBLANK(C92),"",XLOOKUP(A92,'Crop Chart'!$A$5:$A$201,'Crop Chart'!$BB$5:$BB$201,FALSE))</f>
        <v/>
      </c>
      <c r="AX92" s="532" t="str">
        <f t="array" ref="AX92">IF((AW92=""),"",J92+XLOOKUP(A92,'Crop Chart'!$A$5:$A$201,'Crop Chart'!$BC$5:$BC$201,FALSE))</f>
        <v/>
      </c>
    </row>
    <row r="93" ht="15.75" hidden="1" customHeight="1">
      <c r="A93" s="520" t="str">
        <f t="array" ref="A93">IF(ISBLANK(C93)," ",XLOOKUP(C93,'Codified Game Plan'!$M$3:$M$477,'Codified Game Plan'!$A$3:$A$477))</f>
        <v> </v>
      </c>
      <c r="B93" s="503" t="str">
        <f t="array" ref="B93">IF(ISBLANK(C93),"",XLOOKUP(C93,'Codified Game Plan'!$M$3:$M$477,'Codified Game Plan'!$B$3:$B$477))</f>
        <v/>
      </c>
      <c r="C93" s="521"/>
      <c r="D93" s="521" t="str">
        <f t="array" ref="D93">IF(ISBLANK(C93)," ",XLOOKUP(C93,'Codified Game Plan'!$M$3:$M$477,'Codified Game Plan'!$C$3:$C$477))</f>
        <v> </v>
      </c>
      <c r="E93" s="522" t="str">
        <f t="array" ref="E93">IF(ISBLANK(C93),"",XLOOKUP(C93,'Codified Game Plan'!$M$3:$M$477,'Codified Game Plan'!$D$3:$D$477,0))</f>
        <v/>
      </c>
      <c r="F93" s="522" t="str">
        <f t="array" ref="F93">IF(ISBLANK(C93),"",XLOOKUP(C93,'Codified Game Plan'!$M$3:$M$477,'Codified Game Plan'!$E$3:$E$477,0))</f>
        <v/>
      </c>
      <c r="G93" s="523" t="str">
        <f t="array" ref="G93">IF(ISBLANK(C93)," ",XLOOKUP(C93,'Codified Game Plan'!$M$3:$M$477,'Codified Game Plan'!$F$3:$F$477))</f>
        <v> </v>
      </c>
      <c r="H93" s="507" t="str">
        <f t="array" ref="H93">IF(ISBLANK(C93)," ",XLOOKUP(C93,'Codified Game Plan'!$M$3:$M$477,'Codified Game Plan'!$G$3:$G$477))</f>
        <v> </v>
      </c>
      <c r="I93" s="523" t="str">
        <f t="array" ref="I93">IF(ISBLANK(C93),"",XLOOKUP(A93,'Crop Chart'!$A$5:$A$201,'Crop Chart'!$B$5:$B$201,0))</f>
        <v/>
      </c>
      <c r="J93" s="507" t="str">
        <f t="shared" si="22"/>
        <v> </v>
      </c>
      <c r="K93" s="511"/>
      <c r="L93" s="523" t="str">
        <f t="array" ref="L93">IF(ISBLANK(C93),"",XLOOKUP(A93,'Crop Chart'!$A$5:$A$201,'Crop Chart'!$C$5:$C$201,0))</f>
        <v/>
      </c>
      <c r="M93" s="506" t="str">
        <f t="array" ref="M93">IF(ISBLANK(C93),"",XLOOKUP(A93,'Crop Chart'!$A$5:$A$201,'Crop Chart'!$E$5:$E$201,0))</f>
        <v/>
      </c>
      <c r="N93" s="510" t="str">
        <f t="shared" si="1"/>
        <v/>
      </c>
      <c r="O93" s="506" t="str">
        <f t="array" ref="O93">IF(ISBLANK(C93),"",XLOOKUP(A93,'Crop Chart'!$A$5:$A$201,'Crop Chart'!$S$5:$S$201,0))</f>
        <v/>
      </c>
      <c r="P93" s="507" t="str">
        <f t="shared" si="2"/>
        <v/>
      </c>
      <c r="Q93" s="524"/>
      <c r="R93" s="523" t="str">
        <f t="array" ref="R93">IF(I93="TR",XLOOKUP(A93,'Crop Chart'!$A$5:$A$201,'Crop Chart'!$I$5:$I$201,FALSE),"")</f>
        <v/>
      </c>
      <c r="S93" s="512" t="str">
        <f t="array" ref="S93">IF(I93="TR",G93*'Crop Chart'!$H$2*12*L93/M93/T93*XLOOKUP(A93,'Crop Chart'!$A$5:$A$178,'Crop Chart'!$T$5:$T$178),"")</f>
        <v/>
      </c>
      <c r="T93" s="523" t="str">
        <f t="array" ref="T93">IF(ISBLANK(C93),"",XLOOKUP(A93,'Crop Chart'!$A$5:$A$201,'Crop Chart'!$P$5:$P$201,FALSE))</f>
        <v/>
      </c>
      <c r="U93" s="525" t="str">
        <f t="array" ref="U93">IF(ISBLANK(C93),"",XLOOKUP(A93,'Crop Chart'!$A$5:$A$201,'Crop Chart'!$Q$5:$Q$201,0))</f>
        <v/>
      </c>
      <c r="V93" s="507" t="str">
        <f t="array" ref="V93">IF(I93="DS",XLOOKUP(A93,'Crop Chart'!$A$6:$A$201,'Crop Chart'!$AH$6:$AH$201,0),"")</f>
        <v/>
      </c>
      <c r="W93" s="507" t="str">
        <f t="array" ref="W93">IF(I93="DS",XLOOKUP(A93,'Crop Chart'!$A$6:$A$201,'Crop Chart'!$AI$6:$AI$201,0),"")</f>
        <v/>
      </c>
      <c r="X93" s="526" t="str">
        <f t="array" ref="X93">IFS(ISTEXT(P93),"",XLOOKUP(A93,'Crop Chart'!$A$5:$A$201,'Crop Chart'!$R$5:$R$201,0)=0,"",XLOOKUP(A93,'Crop Chart'!$A$5:$A$201,'Crop Chart'!$R$5:$R$201,0)&gt;0,XLOOKUP(A93,'Crop Chart'!$A$5:$A$201,'Crop Chart'!$R$5:$R$201,0)+P93)</f>
        <v/>
      </c>
      <c r="Y93" s="523" t="str">
        <f t="array" ref="Y93">IF(ISTEXT(X93),"",XLOOKUP(A93,'Crop Chart'!$A$5:$A$201,'Crop Chart'!$S$5:$S$201,0))</f>
        <v/>
      </c>
      <c r="Z93" s="513" t="str">
        <f t="shared" si="3"/>
        <v/>
      </c>
      <c r="AA93" s="523" t="str">
        <f t="array" ref="AA93">IF(ISBLANK(C93),"",XLOOKUP(A93,'Crop Chart'!$A$5:$A$201,'Crop Chart'!$F$5:$F$201,0))</f>
        <v/>
      </c>
      <c r="AB93" s="523" t="str">
        <f t="array" ref="AB93">IF(ISBLANK(C93),"",XLOOKUP(A93,'Crop Chart'!$A$5:$A$201,'Crop Chart'!$G$5:$G$201,FALSE))</f>
        <v/>
      </c>
      <c r="AC93" s="526" t="str">
        <f t="shared" si="19"/>
        <v/>
      </c>
      <c r="AD93" s="526" t="str">
        <f t="shared" si="4"/>
        <v/>
      </c>
      <c r="AE93" s="527" t="str">
        <f t="array" ref="AE93">IF(ISBLANK(C93),"",XLOOKUP(C93,'Codified Game Plan'!$M$3:$M$477,'Codified Game Plan'!$J$3:$J$477,0))</f>
        <v/>
      </c>
      <c r="AF93" s="528" t="str">
        <f t="array" ref="AF93">IF(ISBLANK(C93),"",XLOOKUP(A93,'Crop Chart'!$A$5:$A$201,'Crop Chart'!$L$5:$L$201,FALSE))</f>
        <v/>
      </c>
      <c r="AG93" s="529"/>
      <c r="AH93" s="530"/>
      <c r="AI93" s="530" t="str">
        <f t="array" ref="AI93">IF(ISBLANK(C93),"",XLOOKUP(A93,'Crop Chart'!$A$5:$A$201,'Crop Chart'!$AN$5:$AN$201,FALSE))</f>
        <v/>
      </c>
      <c r="AJ93" s="531" t="str">
        <f t="array" ref="AJ93">IF((AI93=""),"",J93+XLOOKUP(A93,'Crop Chart'!$A$5:$A$201,'Crop Chart'!$AO$5:$AO$201,FALSE))</f>
        <v/>
      </c>
      <c r="AK93" s="530" t="str">
        <f t="array" ref="AK93">IF(ISBLANK(C93),"",XLOOKUP(A93,'Crop Chart'!$A$5:$A$201,'Crop Chart'!$AP$5:$AP$201,FALSE))</f>
        <v/>
      </c>
      <c r="AL93" s="531" t="str">
        <f t="array" ref="AL93">IF((AK93=""),"",J93+XLOOKUP(A93,'Crop Chart'!$A$5:$A$201,'Crop Chart'!$AQ$5:$AQ$201,FALSE))</f>
        <v/>
      </c>
      <c r="AM93" s="530" t="str">
        <f t="array" ref="AM93">IF(ISBLANK(C93),"",XLOOKUP(A93,'Crop Chart'!$A$5:$A$201,'Crop Chart'!$AR$5:$AR$201,FALSE))</f>
        <v/>
      </c>
      <c r="AN93" s="531" t="str">
        <f t="array" ref="AN93">IF((AM93=""),"",J93+XLOOKUP(A93,'Crop Chart'!$A$5:$A$201,'Crop Chart'!$AS$5:$AS$201,FALSE))</f>
        <v/>
      </c>
      <c r="AO93" s="530" t="str">
        <f t="array" ref="AO93">IF(ISBLANK(C93),"",XLOOKUP(A93,'Crop Chart'!$A$5:$A$201,'Crop Chart'!$AT$5:$AT$201,FALSE))</f>
        <v/>
      </c>
      <c r="AP93" s="531" t="str">
        <f t="array" ref="AP93">IF((AO93=""),"",J93+XLOOKUP(A93,'Crop Chart'!$A$5:$A$201,'Crop Chart'!$AU$5:$AU$201,FALSE))</f>
        <v/>
      </c>
      <c r="AQ93" s="530" t="str">
        <f t="array" ref="AQ93">IF(ISBLANK(C93),"",XLOOKUP(A93,'Crop Chart'!$A$5:$A$201,'Crop Chart'!$AV$5:$AV$201,FALSE))</f>
        <v/>
      </c>
      <c r="AR93" s="531" t="str">
        <f t="array" ref="AR93">IF((AQ93=""),"",J93+XLOOKUP(A93,'Crop Chart'!$A$5:$A$201,'Crop Chart'!$AW$5:$AW$201,FALSE))</f>
        <v/>
      </c>
      <c r="AS93" s="530" t="str">
        <f t="array" ref="AS93">IF(ISBLANK(C93),"",XLOOKUP(A93,'Crop Chart'!$A$5:$A$201,'Crop Chart'!$AX$5:$AX$201,FALSE))</f>
        <v/>
      </c>
      <c r="AT93" s="531" t="str">
        <f t="array" ref="AT93">IF((AS93=""),"",J93+XLOOKUP(A93,'Crop Chart'!$A$5:$A$201,'Crop Chart'!$AY$5:$AY$201,FALSE))</f>
        <v/>
      </c>
      <c r="AU93" s="530" t="str">
        <f t="array" ref="AU93">IF(ISBLANK(C93),"",XLOOKUP(A93,'Crop Chart'!$A$5:$A$201,'Crop Chart'!$AZ$5:$AZ$201,FALSE))</f>
        <v/>
      </c>
      <c r="AV93" s="531" t="str">
        <f t="array" ref="AV93">IF((AU93=""),"",J93+XLOOKUP(A93,'Crop Chart'!$A$5:$A$201,'Crop Chart'!$BA$5:$BA$201,FALSE))</f>
        <v/>
      </c>
      <c r="AW93" s="530" t="str">
        <f t="array" ref="AW93">IF(ISBLANK(C93),"",XLOOKUP(A93,'Crop Chart'!$A$5:$A$201,'Crop Chart'!$BB$5:$BB$201,FALSE))</f>
        <v/>
      </c>
      <c r="AX93" s="532" t="str">
        <f t="array" ref="AX93">IF((AW93=""),"",J93+XLOOKUP(A93,'Crop Chart'!$A$5:$A$201,'Crop Chart'!$BC$5:$BC$201,FALSE))</f>
        <v/>
      </c>
    </row>
    <row r="94" ht="15.75" hidden="1" customHeight="1">
      <c r="A94" s="520" t="str">
        <f t="array" ref="A94">IF(ISBLANK(C94)," ",XLOOKUP(C94,'Codified Game Plan'!$M$3:$M$477,'Codified Game Plan'!$A$3:$A$477))</f>
        <v> </v>
      </c>
      <c r="B94" s="503" t="str">
        <f t="array" ref="B94">IF(ISBLANK(C94),"",XLOOKUP(C94,'Codified Game Plan'!$M$3:$M$477,'Codified Game Plan'!$B$3:$B$477))</f>
        <v/>
      </c>
      <c r="C94" s="521"/>
      <c r="D94" s="521" t="str">
        <f t="array" ref="D94">IF(ISBLANK(C94)," ",XLOOKUP(C94,'Codified Game Plan'!$M$3:$M$477,'Codified Game Plan'!$C$3:$C$477))</f>
        <v> </v>
      </c>
      <c r="E94" s="522" t="str">
        <f t="array" ref="E94">IF(ISBLANK(C94),"",XLOOKUP(C94,'Codified Game Plan'!$M$3:$M$477,'Codified Game Plan'!$D$3:$D$477,0))</f>
        <v/>
      </c>
      <c r="F94" s="522" t="str">
        <f t="array" ref="F94">IF(ISBLANK(C94),"",XLOOKUP(C94,'Codified Game Plan'!$M$3:$M$477,'Codified Game Plan'!$E$3:$E$477,0))</f>
        <v/>
      </c>
      <c r="G94" s="523" t="str">
        <f t="array" ref="G94">IF(ISBLANK(C94)," ",XLOOKUP(C94,'Codified Game Plan'!$M$3:$M$477,'Codified Game Plan'!$F$3:$F$477))</f>
        <v> </v>
      </c>
      <c r="H94" s="507" t="str">
        <f t="array" ref="H94">IF(ISBLANK(C94)," ",XLOOKUP(C94,'Codified Game Plan'!$M$3:$M$477,'Codified Game Plan'!$G$3:$G$477))</f>
        <v> </v>
      </c>
      <c r="I94" s="523" t="str">
        <f t="array" ref="I94">IF(ISBLANK(C94),"",XLOOKUP(A94,'Crop Chart'!$A$5:$A$201,'Crop Chart'!$B$5:$B$201,0))</f>
        <v/>
      </c>
      <c r="J94" s="506">
        <f>IF(I94="DS",H94,(Q94+R94))</f>
        <v>0</v>
      </c>
      <c r="K94" s="511"/>
      <c r="L94" s="523" t="str">
        <f t="array" ref="L94">IF(ISBLANK(C94),"",XLOOKUP(A94,'Crop Chart'!$A$5:$A$201,'Crop Chart'!$C$5:$C$201,0))</f>
        <v/>
      </c>
      <c r="M94" s="506" t="str">
        <f t="array" ref="M94">IF(ISBLANK(C94),"",XLOOKUP(A94,'Crop Chart'!$A$5:$A$201,'Crop Chart'!$E$5:$E$201,0))</f>
        <v/>
      </c>
      <c r="N94" s="510" t="str">
        <f t="shared" si="1"/>
        <v/>
      </c>
      <c r="O94" s="506" t="str">
        <f t="array" ref="O94">IF(ISBLANK(C94),"",XLOOKUP(A94,'Crop Chart'!$A$5:$A$201,'Crop Chart'!$S$5:$S$201,0))</f>
        <v/>
      </c>
      <c r="P94" s="507" t="str">
        <f t="shared" si="2"/>
        <v/>
      </c>
      <c r="Q94" s="524"/>
      <c r="R94" s="523" t="str">
        <f t="array" ref="R94">IF(I94="TR",XLOOKUP(A94,'Crop Chart'!$A$5:$A$201,'Crop Chart'!$I$5:$I$201,FALSE),"")</f>
        <v/>
      </c>
      <c r="S94" s="512" t="str">
        <f t="array" ref="S94">IF(I94="TR",G94*'Crop Chart'!$H$2*12*L94/M94/T94*XLOOKUP(A94,'Crop Chart'!$A$5:$A$178,'Crop Chart'!$T$5:$T$178),"")</f>
        <v/>
      </c>
      <c r="T94" s="523" t="str">
        <f t="array" ref="T94">IF(ISBLANK(C94),"",XLOOKUP(A94,'Crop Chart'!$A$5:$A$201,'Crop Chart'!$P$5:$P$201,FALSE))</f>
        <v/>
      </c>
      <c r="U94" s="525" t="str">
        <f t="array" ref="U94">IF(ISBLANK(C94),"",XLOOKUP(A94,'Crop Chart'!$A$5:$A$201,'Crop Chart'!$Q$5:$Q$201,0))</f>
        <v/>
      </c>
      <c r="V94" s="507" t="str">
        <f t="array" ref="V94">IF(I94="DS",XLOOKUP(A94,'Crop Chart'!$A$6:$A$201,'Crop Chart'!$AH$6:$AH$201,0),"")</f>
        <v/>
      </c>
      <c r="W94" s="507" t="str">
        <f t="array" ref="W94">IF(I94="DS",XLOOKUP(A94,'Crop Chart'!$A$6:$A$201,'Crop Chart'!$AI$6:$AI$201,0),"")</f>
        <v/>
      </c>
      <c r="X94" s="526" t="str">
        <f t="array" ref="X94">IFS(ISTEXT(P94),"",XLOOKUP(A94,'Crop Chart'!$A$5:$A$201,'Crop Chart'!$R$5:$R$201,0)=0,"",XLOOKUP(A94,'Crop Chart'!$A$5:$A$201,'Crop Chart'!$R$5:$R$201,0)&gt;0,XLOOKUP(A94,'Crop Chart'!$A$5:$A$201,'Crop Chart'!$R$5:$R$201,0)+P94)</f>
        <v/>
      </c>
      <c r="Y94" s="523" t="str">
        <f t="array" ref="Y94">IF(ISTEXT(X94),"",XLOOKUP(A94,'Crop Chart'!$A$5:$A$201,'Crop Chart'!$S$5:$S$201,0))</f>
        <v/>
      </c>
      <c r="Z94" s="513" t="str">
        <f t="shared" si="3"/>
        <v/>
      </c>
      <c r="AA94" s="523" t="str">
        <f t="array" ref="AA94">IF(ISBLANK(C94),"",XLOOKUP(A94,'Crop Chart'!$A$5:$A$201,'Crop Chart'!$F$5:$F$201,0))</f>
        <v/>
      </c>
      <c r="AB94" s="523" t="str">
        <f t="array" ref="AB94">IF(ISBLANK(C94),"",XLOOKUP(A94,'Crop Chart'!$A$5:$A$201,'Crop Chart'!$G$5:$G$201,FALSE))</f>
        <v/>
      </c>
      <c r="AC94" s="526" t="str">
        <f t="shared" si="19"/>
        <v/>
      </c>
      <c r="AD94" s="526" t="str">
        <f t="shared" si="4"/>
        <v/>
      </c>
      <c r="AE94" s="527" t="str">
        <f t="array" ref="AE94">IF(ISBLANK(C94),"",XLOOKUP(C94,'Codified Game Plan'!$M$3:$M$477,'Codified Game Plan'!$J$3:$J$477,0))</f>
        <v/>
      </c>
      <c r="AF94" s="528" t="str">
        <f t="array" ref="AF94">IF(ISBLANK(C94),"",XLOOKUP(A94,'Crop Chart'!$A$5:$A$201,'Crop Chart'!$L$5:$L$201,FALSE))</f>
        <v/>
      </c>
      <c r="AG94" s="529"/>
      <c r="AH94" s="530"/>
      <c r="AI94" s="530" t="str">
        <f t="array" ref="AI94">IF(ISBLANK(C94),"",XLOOKUP(A94,'Crop Chart'!$A$5:$A$201,'Crop Chart'!$AN$5:$AN$201,FALSE))</f>
        <v/>
      </c>
      <c r="AJ94" s="531" t="str">
        <f t="array" ref="AJ94">IF((AI94=""),"",J94+XLOOKUP(A94,'Crop Chart'!$A$5:$A$201,'Crop Chart'!$AO$5:$AO$201,FALSE))</f>
        <v/>
      </c>
      <c r="AK94" s="530" t="str">
        <f t="array" ref="AK94">IF(ISBLANK(C94),"",XLOOKUP(A94,'Crop Chart'!$A$5:$A$201,'Crop Chart'!$AP$5:$AP$201,FALSE))</f>
        <v/>
      </c>
      <c r="AL94" s="531" t="str">
        <f t="array" ref="AL94">IF((AK94=""),"",J94+XLOOKUP(A94,'Crop Chart'!$A$5:$A$201,'Crop Chart'!$AQ$5:$AQ$201,FALSE))</f>
        <v/>
      </c>
      <c r="AM94" s="530" t="str">
        <f t="array" ref="AM94">IF(ISBLANK(C94),"",XLOOKUP(A94,'Crop Chart'!$A$5:$A$201,'Crop Chart'!$AR$5:$AR$201,FALSE))</f>
        <v/>
      </c>
      <c r="AN94" s="531" t="str">
        <f t="array" ref="AN94">IF((AM94=""),"",J94+XLOOKUP(A94,'Crop Chart'!$A$5:$A$201,'Crop Chart'!$AS$5:$AS$201,FALSE))</f>
        <v/>
      </c>
      <c r="AO94" s="530" t="str">
        <f t="array" ref="AO94">IF(ISBLANK(C94),"",XLOOKUP(A94,'Crop Chart'!$A$5:$A$201,'Crop Chart'!$AT$5:$AT$201,FALSE))</f>
        <v/>
      </c>
      <c r="AP94" s="531" t="str">
        <f t="array" ref="AP94">IF((AO94=""),"",J94+XLOOKUP(A94,'Crop Chart'!$A$5:$A$201,'Crop Chart'!$AU$5:$AU$201,FALSE))</f>
        <v/>
      </c>
      <c r="AQ94" s="530" t="str">
        <f t="array" ref="AQ94">IF(ISBLANK(C94),"",XLOOKUP(A94,'Crop Chart'!$A$5:$A$201,'Crop Chart'!$AV$5:$AV$201,FALSE))</f>
        <v/>
      </c>
      <c r="AR94" s="531" t="str">
        <f t="array" ref="AR94">IF((AQ94=""),"",J94+XLOOKUP(A94,'Crop Chart'!$A$5:$A$201,'Crop Chart'!$AW$5:$AW$201,FALSE))</f>
        <v/>
      </c>
      <c r="AS94" s="530" t="str">
        <f t="array" ref="AS94">IF(ISBLANK(C94),"",XLOOKUP(A94,'Crop Chart'!$A$5:$A$201,'Crop Chart'!$AX$5:$AX$201,FALSE))</f>
        <v/>
      </c>
      <c r="AT94" s="531" t="str">
        <f t="array" ref="AT94">IF((AS94=""),"",J94+XLOOKUP(A94,'Crop Chart'!$A$5:$A$201,'Crop Chart'!$AY$5:$AY$201,FALSE))</f>
        <v/>
      </c>
      <c r="AU94" s="530" t="str">
        <f t="array" ref="AU94">IF(ISBLANK(C94),"",XLOOKUP(A94,'Crop Chart'!$A$5:$A$201,'Crop Chart'!$AZ$5:$AZ$201,FALSE))</f>
        <v/>
      </c>
      <c r="AV94" s="531" t="str">
        <f t="array" ref="AV94">IF((AU94=""),"",J94+XLOOKUP(A94,'Crop Chart'!$A$5:$A$201,'Crop Chart'!$BA$5:$BA$201,FALSE))</f>
        <v/>
      </c>
      <c r="AW94" s="530" t="str">
        <f t="array" ref="AW94">IF(ISBLANK(C94),"",XLOOKUP(A94,'Crop Chart'!$A$5:$A$201,'Crop Chart'!$BB$5:$BB$201,FALSE))</f>
        <v/>
      </c>
      <c r="AX94" s="532" t="str">
        <f t="array" ref="AX94">IF((AW94=""),"",J94+XLOOKUP(A94,'Crop Chart'!$A$5:$A$201,'Crop Chart'!$BC$5:$BC$201,FALSE))</f>
        <v/>
      </c>
    </row>
    <row r="95" ht="15.75" customHeight="1">
      <c r="A95" s="520" t="str">
        <f t="array" ref="A95">IF(ISBLANK(C95)," ",XLOOKUP(C95,'Codified Game Plan'!$M$3:$M$477,'Codified Game Plan'!$A$3:$A$477))</f>
        <v> </v>
      </c>
      <c r="B95" s="503" t="str">
        <f t="array" ref="B95">IF(ISBLANK(C95),"",XLOOKUP(C95,'Codified Game Plan'!$M$3:$M$477,'Codified Game Plan'!$B$3:$B$477))</f>
        <v/>
      </c>
      <c r="C95" s="521"/>
      <c r="D95" s="521" t="str">
        <f t="array" ref="D95">IF(ISBLANK(C95)," ",XLOOKUP(C95,'Codified Game Plan'!$M$3:$M$477,'Codified Game Plan'!$C$3:$C$477))</f>
        <v> </v>
      </c>
      <c r="E95" s="522" t="str">
        <f t="array" ref="E95">IF(ISBLANK(C95),"",XLOOKUP(C95,'Codified Game Plan'!$M$3:$M$477,'Codified Game Plan'!$D$3:$D$477,0))</f>
        <v/>
      </c>
      <c r="F95" s="522" t="str">
        <f t="array" ref="F95">IF(ISBLANK(C95),"",XLOOKUP(C95,'Codified Game Plan'!$M$3:$M$477,'Codified Game Plan'!$E$3:$E$477,0))</f>
        <v/>
      </c>
      <c r="G95" s="523" t="str">
        <f t="array" ref="G95">IF(ISBLANK(C95)," ",XLOOKUP(C95,'Codified Game Plan'!$M$3:$M$477,'Codified Game Plan'!$F$3:$F$477))</f>
        <v> </v>
      </c>
      <c r="H95" s="507" t="str">
        <f t="array" ref="H95">IF(ISBLANK(C95)," ",XLOOKUP(C95,'Codified Game Plan'!$M$3:$M$477,'Codified Game Plan'!$G$3:$G$477))</f>
        <v> </v>
      </c>
      <c r="I95" s="523" t="str">
        <f t="array" ref="I95">IF(ISBLANK(C95),"",XLOOKUP(A95,'Crop Chart'!$A$5:$A$201,'Crop Chart'!$B$5:$B$201,0))</f>
        <v/>
      </c>
      <c r="J95" s="507" t="str">
        <f t="shared" ref="J95:J97" si="23">H95</f>
        <v> </v>
      </c>
      <c r="K95" s="511"/>
      <c r="L95" s="523" t="str">
        <f t="array" ref="L95">IF(ISBLANK(C95),"",XLOOKUP(A95,'Crop Chart'!$A$5:$A$201,'Crop Chart'!$C$5:$C$201,0))</f>
        <v/>
      </c>
      <c r="M95" s="506" t="str">
        <f t="array" ref="M95">IF(ISBLANK(C95),"",XLOOKUP(A95,'Crop Chart'!$A$5:$A$201,'Crop Chart'!$E$5:$E$201,0))</f>
        <v/>
      </c>
      <c r="N95" s="535" t="str">
        <f t="shared" si="1"/>
        <v/>
      </c>
      <c r="O95" s="515" t="str">
        <f t="array" ref="O95">IF(ISBLANK(C95),"",XLOOKUP(A95,'Crop Chart'!$A$5:$A$201,'Crop Chart'!$S$5:$S$201,0))</f>
        <v/>
      </c>
      <c r="P95" s="507" t="str">
        <f t="shared" si="2"/>
        <v/>
      </c>
      <c r="Q95" s="524"/>
      <c r="R95" s="523" t="str">
        <f t="array" ref="R95">IF(I95="TR",XLOOKUP(A95,'Crop Chart'!$A$5:$A$201,'Crop Chart'!$I$5:$I$201,FALSE),"")</f>
        <v/>
      </c>
      <c r="S95" s="512" t="str">
        <f t="array" ref="S95">IF(I95="TR",G95*'Crop Chart'!$H$2*12*L95/M95/T95*XLOOKUP(A95,'Crop Chart'!$A$5:$A$203,'Crop Chart'!$T$5:$T$203),"")</f>
        <v/>
      </c>
      <c r="T95" s="523" t="str">
        <f t="array" ref="T95">IF(ISBLANK(C95),"",XLOOKUP(A95,'Crop Chart'!$A$5:$A$201,'Crop Chart'!$P$5:$P$201,FALSE))</f>
        <v/>
      </c>
      <c r="U95" s="525" t="str">
        <f t="array" ref="U95">IF(ISBLANK(C95),"",XLOOKUP(A95,'Crop Chart'!$A$5:$A$201,'Crop Chart'!$Q$5:$Q$201,0))</f>
        <v/>
      </c>
      <c r="V95" s="507" t="str">
        <f t="array" ref="V95">IF(I95="DS",XLOOKUP(A95,'Crop Chart'!$A$6:$A$201,'Crop Chart'!$AH$6:$AH$201,0),"")</f>
        <v/>
      </c>
      <c r="W95" s="507" t="str">
        <f t="array" ref="W95">IF(I95="DS",XLOOKUP(A95,'Crop Chart'!$A$6:$A$201,'Crop Chart'!$AI$6:$AI$201,0),"")</f>
        <v/>
      </c>
      <c r="X95" s="526" t="str">
        <f t="array" ref="X95">IFS(ISTEXT(P95),"",XLOOKUP(A95,'Crop Chart'!$A$5:$A$201,'Crop Chart'!$R$5:$R$201,0)=0,"",XLOOKUP(A95,'Crop Chart'!$A$5:$A$201,'Crop Chart'!$R$5:$R$201,0)&gt;0,XLOOKUP(A95,'Crop Chart'!$A$5:$A$201,'Crop Chart'!$R$5:$R$201,0)+P95)</f>
        <v/>
      </c>
      <c r="Y95" s="523" t="str">
        <f t="array" ref="Y95">IF(ISTEXT(X95),"",XLOOKUP(A95,'Crop Chart'!$A$5:$A$201,'Crop Chart'!$S$5:$S$201,0))</f>
        <v/>
      </c>
      <c r="Z95" s="513" t="str">
        <f t="shared" si="3"/>
        <v/>
      </c>
      <c r="AA95" s="523" t="str">
        <f t="array" ref="AA95">IF(ISBLANK(C95),"",XLOOKUP(A95,'Crop Chart'!$A$5:$A$201,'Crop Chart'!$F$5:$F$201,0))</f>
        <v/>
      </c>
      <c r="AB95" s="523" t="str">
        <f t="array" ref="AB95">IF(ISBLANK(C95),"",XLOOKUP(A95,'Crop Chart'!$A$5:$A$201,'Crop Chart'!$G$5:$G$201,FALSE))</f>
        <v/>
      </c>
      <c r="AC95" s="526" t="str">
        <f t="shared" si="19"/>
        <v/>
      </c>
      <c r="AD95" s="526" t="str">
        <f t="shared" si="4"/>
        <v/>
      </c>
      <c r="AE95" s="527" t="str">
        <f t="array" ref="AE95">IF(ISBLANK(C95),"",XLOOKUP(C95,'Codified Game Plan'!$M$3:$M$477,'Codified Game Plan'!$J$3:$J$477,0))</f>
        <v/>
      </c>
      <c r="AF95" s="528" t="str">
        <f t="array" ref="AF95">IF(ISBLANK(C95),"",XLOOKUP(A95,'Crop Chart'!$A$5:$A$201,'Crop Chart'!$L$5:$L$201,FALSE))</f>
        <v/>
      </c>
      <c r="AG95" s="529"/>
      <c r="AH95" s="530"/>
      <c r="AI95" s="530" t="str">
        <f t="array" ref="AI95">IF(ISBLANK(C95),"",XLOOKUP(A95,'Crop Chart'!$A$5:$A$201,'Crop Chart'!$AN$5:$AN$201,FALSE))</f>
        <v/>
      </c>
      <c r="AJ95" s="531" t="str">
        <f t="array" ref="AJ95">IF((AI95=""),"",J95+XLOOKUP(A95,'Crop Chart'!$A$5:$A$201,'Crop Chart'!$AO$5:$AO$201,FALSE))</f>
        <v/>
      </c>
      <c r="AK95" s="530" t="str">
        <f t="array" ref="AK95">IF(ISBLANK(C95),"",XLOOKUP(A95,'Crop Chart'!$A$5:$A$201,'Crop Chart'!$AP$5:$AP$201,FALSE))</f>
        <v/>
      </c>
      <c r="AL95" s="531" t="str">
        <f t="array" ref="AL95">IF((AK95=""),"",J95+XLOOKUP(A95,'Crop Chart'!$A$5:$A$201,'Crop Chart'!$AQ$5:$AQ$201,FALSE))</f>
        <v/>
      </c>
      <c r="AM95" s="530" t="str">
        <f t="array" ref="AM95">IF(ISBLANK(C95),"",XLOOKUP(A95,'Crop Chart'!$A$5:$A$201,'Crop Chart'!$AR$5:$AR$201,FALSE))</f>
        <v/>
      </c>
      <c r="AN95" s="531" t="str">
        <f t="array" ref="AN95">IF((AM95=""),"",J95+XLOOKUP(A95,'Crop Chart'!$A$5:$A$201,'Crop Chart'!$AS$5:$AS$201,FALSE))</f>
        <v/>
      </c>
      <c r="AO95" s="530" t="str">
        <f t="array" ref="AO95">IF(ISBLANK(C95),"",XLOOKUP(A95,'Crop Chart'!$A$5:$A$201,'Crop Chart'!$AT$5:$AT$201,FALSE))</f>
        <v/>
      </c>
      <c r="AP95" s="531" t="str">
        <f t="array" ref="AP95">IF((AO95=""),"",J95+XLOOKUP(A95,'Crop Chart'!$A$5:$A$201,'Crop Chart'!$AU$5:$AU$201,FALSE))</f>
        <v/>
      </c>
      <c r="AQ95" s="530" t="str">
        <f t="array" ref="AQ95">IF(ISBLANK(C95),"",XLOOKUP(A95,'Crop Chart'!$A$5:$A$201,'Crop Chart'!$AV$5:$AV$201,FALSE))</f>
        <v/>
      </c>
      <c r="AR95" s="531" t="str">
        <f t="array" ref="AR95">IF((AQ95=""),"",J95+XLOOKUP(A95,'Crop Chart'!$A$5:$A$201,'Crop Chart'!$AW$5:$AW$201,FALSE))</f>
        <v/>
      </c>
      <c r="AS95" s="530" t="str">
        <f t="array" ref="AS95">IF(ISBLANK(C95),"",XLOOKUP(A95,'Crop Chart'!$A$5:$A$201,'Crop Chart'!$AX$5:$AX$201,FALSE))</f>
        <v/>
      </c>
      <c r="AT95" s="531" t="str">
        <f t="array" ref="AT95">IF((AS95=""),"",J95+XLOOKUP(A95,'Crop Chart'!$A$5:$A$201,'Crop Chart'!$AY$5:$AY$201,FALSE))</f>
        <v/>
      </c>
      <c r="AU95" s="530" t="str">
        <f t="array" ref="AU95">IF(ISBLANK(C95),"",XLOOKUP(A95,'Crop Chart'!$A$5:$A$201,'Crop Chart'!$AZ$5:$AZ$201,FALSE))</f>
        <v/>
      </c>
      <c r="AV95" s="531" t="str">
        <f t="array" ref="AV95">IF((AU95=""),"",J95+XLOOKUP(A95,'Crop Chart'!$A$5:$A$201,'Crop Chart'!$BA$5:$BA$201,FALSE))</f>
        <v/>
      </c>
      <c r="AW95" s="530" t="str">
        <f t="array" ref="AW95">IF(ISBLANK(C95),"",XLOOKUP(A95,'Crop Chart'!$A$5:$A$201,'Crop Chart'!$BB$5:$BB$201,FALSE))</f>
        <v/>
      </c>
      <c r="AX95" s="532" t="str">
        <f t="array" ref="AX95">IF((AW95=""),"",J95+XLOOKUP(A95,'Crop Chart'!$A$5:$A$201,'Crop Chart'!$BC$5:$BC$201,FALSE))</f>
        <v/>
      </c>
    </row>
    <row r="96" ht="15.75" hidden="1" customHeight="1">
      <c r="A96" s="520" t="str">
        <f t="array" ref="A96">IF(ISBLANK(C96)," ",XLOOKUP(C96,'Codified Game Plan'!$M$3:$M$477,'Codified Game Plan'!$A$3:$A$477))</f>
        <v> </v>
      </c>
      <c r="B96" s="503" t="str">
        <f t="array" ref="B96">IF(ISBLANK(C96),"",XLOOKUP(C96,'Codified Game Plan'!$M$3:$M$477,'Codified Game Plan'!$B$3:$B$477))</f>
        <v/>
      </c>
      <c r="C96" s="521"/>
      <c r="D96" s="521" t="str">
        <f t="array" ref="D96">IF(ISBLANK(C96)," ",XLOOKUP(C96,'Codified Game Plan'!$M$3:$M$477,'Codified Game Plan'!$C$3:$C$477))</f>
        <v> </v>
      </c>
      <c r="E96" s="522" t="str">
        <f t="array" ref="E96">IF(ISBLANK(C96),"",XLOOKUP(C96,'Codified Game Plan'!$M$3:$M$477,'Codified Game Plan'!$D$3:$D$477,0))</f>
        <v/>
      </c>
      <c r="F96" s="522" t="str">
        <f t="array" ref="F96">IF(ISBLANK(C96),"",XLOOKUP(C96,'Codified Game Plan'!$M$3:$M$477,'Codified Game Plan'!$E$3:$E$477,0))</f>
        <v/>
      </c>
      <c r="G96" s="523" t="str">
        <f t="array" ref="G96">IF(ISBLANK(C96)," ",XLOOKUP(C96,'Codified Game Plan'!$M$3:$M$477,'Codified Game Plan'!$F$3:$F$477))</f>
        <v> </v>
      </c>
      <c r="H96" s="507" t="str">
        <f t="array" ref="H96">IF(ISBLANK(C96)," ",XLOOKUP(C96,'Codified Game Plan'!$M$3:$M$477,'Codified Game Plan'!$G$3:$G$477))</f>
        <v> </v>
      </c>
      <c r="I96" s="523" t="str">
        <f t="array" ref="I96">IF(ISBLANK(C96),"",XLOOKUP(A96,'Crop Chart'!$A$5:$A$201,'Crop Chart'!$B$5:$B$201,0))</f>
        <v/>
      </c>
      <c r="J96" s="507" t="str">
        <f t="shared" si="23"/>
        <v> </v>
      </c>
      <c r="K96" s="511"/>
      <c r="L96" s="523" t="str">
        <f t="array" ref="L96">IF(ISBLANK(C96),"",XLOOKUP(A96,'Crop Chart'!$A$5:$A$201,'Crop Chart'!$C$5:$C$201,0))</f>
        <v/>
      </c>
      <c r="M96" s="506" t="str">
        <f t="array" ref="M96">IF(ISBLANK(C96),"",XLOOKUP(A96,'Crop Chart'!$A$5:$A$201,'Crop Chart'!$E$5:$E$201,0))</f>
        <v/>
      </c>
      <c r="N96" s="510" t="str">
        <f t="shared" si="1"/>
        <v/>
      </c>
      <c r="O96" s="506" t="str">
        <f t="array" ref="O96">IF(ISBLANK(C96),"",XLOOKUP(A96,'Crop Chart'!$A$5:$A$201,'Crop Chart'!$S$5:$S$201,0))</f>
        <v/>
      </c>
      <c r="P96" s="507" t="str">
        <f t="shared" si="2"/>
        <v/>
      </c>
      <c r="Q96" s="524"/>
      <c r="R96" s="523" t="str">
        <f t="array" ref="R96">IF(I96="TR",XLOOKUP(A96,'Crop Chart'!$A$5:$A$201,'Crop Chart'!$I$5:$I$201,FALSE),"")</f>
        <v/>
      </c>
      <c r="S96" s="512" t="str">
        <f t="array" ref="S96">IF(I96="TR",G96*'Crop Chart'!$H$2*12*L96/M96/T96*XLOOKUP(A96,'Crop Chart'!$A$5:$A$178,'Crop Chart'!$T$5:$T$178),"")</f>
        <v/>
      </c>
      <c r="T96" s="523" t="str">
        <f t="array" ref="T96">IF(ISBLANK(C96),"",XLOOKUP(A96,'Crop Chart'!$A$5:$A$201,'Crop Chart'!$P$5:$P$201,FALSE))</f>
        <v/>
      </c>
      <c r="U96" s="525" t="str">
        <f t="array" ref="U96">IF(ISBLANK(C96),"",XLOOKUP(A96,'Crop Chart'!$A$5:$A$201,'Crop Chart'!$Q$5:$Q$201,0))</f>
        <v/>
      </c>
      <c r="V96" s="507" t="str">
        <f t="array" ref="V96">IF(I96="DS",XLOOKUP(A96,'Crop Chart'!$A$6:$A$201,'Crop Chart'!$AH$6:$AH$201,0),"")</f>
        <v/>
      </c>
      <c r="W96" s="507" t="str">
        <f t="array" ref="W96">IF(I96="DS",XLOOKUP(A96,'Crop Chart'!$A$6:$A$201,'Crop Chart'!$AI$6:$AI$201,0),"")</f>
        <v/>
      </c>
      <c r="X96" s="526" t="str">
        <f t="array" ref="X96">IFS(ISTEXT(P96),"",XLOOKUP(A96,'Crop Chart'!$A$5:$A$201,'Crop Chart'!$R$5:$R$201,0)=0,"",XLOOKUP(A96,'Crop Chart'!$A$5:$A$201,'Crop Chart'!$R$5:$R$201,0)&gt;0,XLOOKUP(A96,'Crop Chart'!$A$5:$A$201,'Crop Chart'!$R$5:$R$201,0)+P96)</f>
        <v/>
      </c>
      <c r="Y96" s="523" t="str">
        <f t="array" ref="Y96">IF(ISTEXT(X96),"",XLOOKUP(A96,'Crop Chart'!$A$5:$A$201,'Crop Chart'!$S$5:$S$201,0))</f>
        <v/>
      </c>
      <c r="Z96" s="513" t="str">
        <f t="shared" si="3"/>
        <v/>
      </c>
      <c r="AA96" s="523" t="str">
        <f t="array" ref="AA96">IF(ISBLANK(C96),"",XLOOKUP(A96,'Crop Chart'!$A$5:$A$201,'Crop Chart'!$F$5:$F$201,0))</f>
        <v/>
      </c>
      <c r="AB96" s="523" t="str">
        <f t="array" ref="AB96">IF(ISBLANK(C96),"",XLOOKUP(A96,'Crop Chart'!$A$5:$A$201,'Crop Chart'!$G$5:$G$201,FALSE))</f>
        <v/>
      </c>
      <c r="AC96" s="526" t="str">
        <f t="shared" si="19"/>
        <v/>
      </c>
      <c r="AD96" s="526" t="str">
        <f t="shared" si="4"/>
        <v/>
      </c>
      <c r="AE96" s="527" t="str">
        <f t="array" ref="AE96">IF(ISBLANK(C96),"",XLOOKUP(C96,'Codified Game Plan'!$M$3:$M$477,'Codified Game Plan'!$J$3:$J$477,0))</f>
        <v/>
      </c>
      <c r="AF96" s="528" t="str">
        <f t="array" ref="AF96">IF(ISBLANK(C96),"",XLOOKUP(A96,'Crop Chart'!$A$5:$A$201,'Crop Chart'!$L$5:$L$201,FALSE))</f>
        <v/>
      </c>
      <c r="AG96" s="529"/>
      <c r="AH96" s="530"/>
      <c r="AI96" s="530" t="str">
        <f t="array" ref="AI96">IF(ISBLANK(C96),"",XLOOKUP(A96,'Crop Chart'!$A$5:$A$201,'Crop Chart'!$AN$5:$AN$201,FALSE))</f>
        <v/>
      </c>
      <c r="AJ96" s="531" t="str">
        <f t="array" ref="AJ96">IF((AI96=""),"",J96+XLOOKUP(A96,'Crop Chart'!$A$5:$A$201,'Crop Chart'!$AO$5:$AO$201,FALSE))</f>
        <v/>
      </c>
      <c r="AK96" s="530" t="str">
        <f t="array" ref="AK96">IF(ISBLANK(C96),"",XLOOKUP(A96,'Crop Chart'!$A$5:$A$201,'Crop Chart'!$AP$5:$AP$201,FALSE))</f>
        <v/>
      </c>
      <c r="AL96" s="531" t="str">
        <f t="array" ref="AL96">IF((AK96=""),"",J96+XLOOKUP(A96,'Crop Chart'!$A$5:$A$201,'Crop Chart'!$AQ$5:$AQ$201,FALSE))</f>
        <v/>
      </c>
      <c r="AM96" s="530" t="str">
        <f t="array" ref="AM96">IF(ISBLANK(C96),"",XLOOKUP(A96,'Crop Chart'!$A$5:$A$201,'Crop Chart'!$AR$5:$AR$201,FALSE))</f>
        <v/>
      </c>
      <c r="AN96" s="531" t="str">
        <f t="array" ref="AN96">IF((AM96=""),"",J96+XLOOKUP(A96,'Crop Chart'!$A$5:$A$201,'Crop Chart'!$AS$5:$AS$201,FALSE))</f>
        <v/>
      </c>
      <c r="AO96" s="530" t="str">
        <f t="array" ref="AO96">IF(ISBLANK(C96),"",XLOOKUP(A96,'Crop Chart'!$A$5:$A$201,'Crop Chart'!$AT$5:$AT$201,FALSE))</f>
        <v/>
      </c>
      <c r="AP96" s="531" t="str">
        <f t="array" ref="AP96">IF((AO96=""),"",J96+XLOOKUP(A96,'Crop Chart'!$A$5:$A$201,'Crop Chart'!$AU$5:$AU$201,FALSE))</f>
        <v/>
      </c>
      <c r="AQ96" s="530" t="str">
        <f t="array" ref="AQ96">IF(ISBLANK(C96),"",XLOOKUP(A96,'Crop Chart'!$A$5:$A$201,'Crop Chart'!$AV$5:$AV$201,FALSE))</f>
        <v/>
      </c>
      <c r="AR96" s="531" t="str">
        <f t="array" ref="AR96">IF((AQ96=""),"",J96+XLOOKUP(A96,'Crop Chart'!$A$5:$A$201,'Crop Chart'!$AW$5:$AW$201,FALSE))</f>
        <v/>
      </c>
      <c r="AS96" s="530" t="str">
        <f t="array" ref="AS96">IF(ISBLANK(C96),"",XLOOKUP(A96,'Crop Chart'!$A$5:$A$201,'Crop Chart'!$AX$5:$AX$201,FALSE))</f>
        <v/>
      </c>
      <c r="AT96" s="531" t="str">
        <f t="array" ref="AT96">IF((AS96=""),"",J96+XLOOKUP(A96,'Crop Chart'!$A$5:$A$201,'Crop Chart'!$AY$5:$AY$201,FALSE))</f>
        <v/>
      </c>
      <c r="AU96" s="530" t="str">
        <f t="array" ref="AU96">IF(ISBLANK(C96),"",XLOOKUP(A96,'Crop Chart'!$A$5:$A$201,'Crop Chart'!$AZ$5:$AZ$201,FALSE))</f>
        <v/>
      </c>
      <c r="AV96" s="531" t="str">
        <f t="array" ref="AV96">IF((AU96=""),"",J96+XLOOKUP(A96,'Crop Chart'!$A$5:$A$201,'Crop Chart'!$BA$5:$BA$201,FALSE))</f>
        <v/>
      </c>
      <c r="AW96" s="530" t="str">
        <f t="array" ref="AW96">IF(ISBLANK(C96),"",XLOOKUP(A96,'Crop Chart'!$A$5:$A$201,'Crop Chart'!$BB$5:$BB$201,FALSE))</f>
        <v/>
      </c>
      <c r="AX96" s="532" t="str">
        <f t="array" ref="AX96">IF((AW96=""),"",J96+XLOOKUP(A96,'Crop Chart'!$A$5:$A$201,'Crop Chart'!$BC$5:$BC$201,FALSE))</f>
        <v/>
      </c>
    </row>
    <row r="97" ht="15.75" hidden="1" customHeight="1">
      <c r="A97" s="520" t="str">
        <f t="array" ref="A97">IF(ISBLANK(C97)," ",XLOOKUP(C97,'Codified Game Plan'!$M$3:$M$477,'Codified Game Plan'!$A$3:$A$477))</f>
        <v> </v>
      </c>
      <c r="B97" s="503" t="str">
        <f t="array" ref="B97">IF(ISBLANK(C97),"",XLOOKUP(C97,'Codified Game Plan'!$M$3:$M$477,'Codified Game Plan'!$B$3:$B$477))</f>
        <v/>
      </c>
      <c r="C97" s="521"/>
      <c r="D97" s="521" t="str">
        <f t="array" ref="D97">IF(ISBLANK(C97)," ",XLOOKUP(C97,'Codified Game Plan'!$M$3:$M$477,'Codified Game Plan'!$C$3:$C$477))</f>
        <v> </v>
      </c>
      <c r="E97" s="522" t="str">
        <f t="array" ref="E97">IF(ISBLANK(C97),"",XLOOKUP(C97,'Codified Game Plan'!$M$3:$M$477,'Codified Game Plan'!$D$3:$D$477,0))</f>
        <v/>
      </c>
      <c r="F97" s="522" t="str">
        <f t="array" ref="F97">IF(ISBLANK(C97),"",XLOOKUP(C97,'Codified Game Plan'!$M$3:$M$477,'Codified Game Plan'!$E$3:$E$477,0))</f>
        <v/>
      </c>
      <c r="G97" s="523" t="str">
        <f t="array" ref="G97">IF(ISBLANK(C97)," ",XLOOKUP(C97,'Codified Game Plan'!$M$3:$M$477,'Codified Game Plan'!$F$3:$F$477))</f>
        <v> </v>
      </c>
      <c r="H97" s="507" t="str">
        <f t="array" ref="H97">IF(ISBLANK(C97)," ",XLOOKUP(C97,'Codified Game Plan'!$M$3:$M$477,'Codified Game Plan'!$G$3:$G$477))</f>
        <v> </v>
      </c>
      <c r="I97" s="523" t="str">
        <f t="array" ref="I97">IF(ISBLANK(C97),"",XLOOKUP(A97,'Crop Chart'!$A$5:$A$201,'Crop Chart'!$B$5:$B$201,0))</f>
        <v/>
      </c>
      <c r="J97" s="507" t="str">
        <f t="shared" si="23"/>
        <v> </v>
      </c>
      <c r="K97" s="511"/>
      <c r="L97" s="523" t="str">
        <f t="array" ref="L97">IF(ISBLANK(C97),"",XLOOKUP(A97,'Crop Chart'!$A$5:$A$201,'Crop Chart'!$C$5:$C$201,0))</f>
        <v/>
      </c>
      <c r="M97" s="506" t="str">
        <f t="array" ref="M97">IF(ISBLANK(C97),"",XLOOKUP(A97,'Crop Chart'!$A$5:$A$201,'Crop Chart'!$E$5:$E$201,0))</f>
        <v/>
      </c>
      <c r="N97" s="510" t="str">
        <f t="shared" si="1"/>
        <v/>
      </c>
      <c r="O97" s="506" t="str">
        <f t="array" ref="O97">IF(ISBLANK(C97),"",XLOOKUP(A97,'Crop Chart'!$A$5:$A$201,'Crop Chart'!$S$5:$S$201,0))</f>
        <v/>
      </c>
      <c r="P97" s="507" t="str">
        <f t="shared" si="2"/>
        <v/>
      </c>
      <c r="Q97" s="524"/>
      <c r="R97" s="523" t="str">
        <f t="array" ref="R97">IF(I97="TR",XLOOKUP(A97,'Crop Chart'!$A$5:$A$201,'Crop Chart'!$I$5:$I$201,FALSE),"")</f>
        <v/>
      </c>
      <c r="S97" s="512" t="str">
        <f t="array" ref="S97">IF(I97="TR",G97*'Crop Chart'!$H$2*12*L97/M97/T97*XLOOKUP(A97,'Crop Chart'!$A$5:$A$178,'Crop Chart'!$T$5:$T$178),"")</f>
        <v/>
      </c>
      <c r="T97" s="523" t="str">
        <f t="array" ref="T97">IF(ISBLANK(C97),"",XLOOKUP(A97,'Crop Chart'!$A$5:$A$201,'Crop Chart'!$P$5:$P$201,FALSE))</f>
        <v/>
      </c>
      <c r="U97" s="525" t="str">
        <f t="array" ref="U97">IF(ISBLANK(C97),"",XLOOKUP(A97,'Crop Chart'!$A$5:$A$201,'Crop Chart'!$Q$5:$Q$201,0))</f>
        <v/>
      </c>
      <c r="V97" s="507" t="str">
        <f t="array" ref="V97">IF(I97="DS",XLOOKUP(A97,'Crop Chart'!$A$6:$A$201,'Crop Chart'!$AH$6:$AH$201,0),"")</f>
        <v/>
      </c>
      <c r="W97" s="507" t="str">
        <f t="array" ref="W97">IF(I97="DS",XLOOKUP(A97,'Crop Chart'!$A$6:$A$201,'Crop Chart'!$AI$6:$AI$201,0),"")</f>
        <v/>
      </c>
      <c r="X97" s="526" t="str">
        <f t="array" ref="X97">IFS(ISTEXT(P97),"",XLOOKUP(A97,'Crop Chart'!$A$5:$A$201,'Crop Chart'!$R$5:$R$201,0)=0,"",XLOOKUP(A97,'Crop Chart'!$A$5:$A$201,'Crop Chart'!$R$5:$R$201,0)&gt;0,XLOOKUP(A97,'Crop Chart'!$A$5:$A$201,'Crop Chart'!$R$5:$R$201,0)+P97)</f>
        <v/>
      </c>
      <c r="Y97" s="523" t="str">
        <f t="array" ref="Y97">IF(ISTEXT(X97),"",XLOOKUP(A97,'Crop Chart'!$A$5:$A$201,'Crop Chart'!$S$5:$S$201,0))</f>
        <v/>
      </c>
      <c r="Z97" s="513" t="str">
        <f t="shared" si="3"/>
        <v/>
      </c>
      <c r="AA97" s="523" t="str">
        <f t="array" ref="AA97">IF(ISBLANK(C97),"",XLOOKUP(A97,'Crop Chart'!$A$5:$A$201,'Crop Chart'!$F$5:$F$201,0))</f>
        <v/>
      </c>
      <c r="AB97" s="523" t="str">
        <f t="array" ref="AB97">IF(ISBLANK(C97),"",XLOOKUP(A97,'Crop Chart'!$A$5:$A$201,'Crop Chart'!$G$5:$G$201,FALSE))</f>
        <v/>
      </c>
      <c r="AC97" s="526" t="str">
        <f t="shared" si="19"/>
        <v/>
      </c>
      <c r="AD97" s="526" t="str">
        <f t="shared" si="4"/>
        <v/>
      </c>
      <c r="AE97" s="527" t="str">
        <f t="array" ref="AE97">IF(ISBLANK(C97),"",XLOOKUP(C97,'Codified Game Plan'!$M$3:$M$477,'Codified Game Plan'!$J$3:$J$477,0))</f>
        <v/>
      </c>
      <c r="AF97" s="528" t="str">
        <f t="array" ref="AF97">IF(ISBLANK(C97),"",XLOOKUP(A97,'Crop Chart'!$A$5:$A$201,'Crop Chart'!$L$5:$L$201,FALSE))</f>
        <v/>
      </c>
      <c r="AG97" s="529"/>
      <c r="AH97" s="530"/>
      <c r="AI97" s="530" t="str">
        <f t="array" ref="AI97">IF(ISBLANK(C97),"",XLOOKUP(A97,'Crop Chart'!$A$5:$A$201,'Crop Chart'!$AN$5:$AN$201,FALSE))</f>
        <v/>
      </c>
      <c r="AJ97" s="531" t="str">
        <f t="array" ref="AJ97">IF((AI97=""),"",J97+XLOOKUP(A97,'Crop Chart'!$A$5:$A$201,'Crop Chart'!$AO$5:$AO$201,FALSE))</f>
        <v/>
      </c>
      <c r="AK97" s="530" t="str">
        <f t="array" ref="AK97">IF(ISBLANK(C97),"",XLOOKUP(A97,'Crop Chart'!$A$5:$A$201,'Crop Chart'!$AP$5:$AP$201,FALSE))</f>
        <v/>
      </c>
      <c r="AL97" s="531" t="str">
        <f t="array" ref="AL97">IF((AK97=""),"",J97+XLOOKUP(A97,'Crop Chart'!$A$5:$A$201,'Crop Chart'!$AQ$5:$AQ$201,FALSE))</f>
        <v/>
      </c>
      <c r="AM97" s="530" t="str">
        <f t="array" ref="AM97">IF(ISBLANK(C97),"",XLOOKUP(A97,'Crop Chart'!$A$5:$A$201,'Crop Chart'!$AR$5:$AR$201,FALSE))</f>
        <v/>
      </c>
      <c r="AN97" s="531" t="str">
        <f t="array" ref="AN97">IF((AM97=""),"",J97+XLOOKUP(A97,'Crop Chart'!$A$5:$A$201,'Crop Chart'!$AS$5:$AS$201,FALSE))</f>
        <v/>
      </c>
      <c r="AO97" s="530" t="str">
        <f t="array" ref="AO97">IF(ISBLANK(C97),"",XLOOKUP(A97,'Crop Chart'!$A$5:$A$201,'Crop Chart'!$AT$5:$AT$201,FALSE))</f>
        <v/>
      </c>
      <c r="AP97" s="531" t="str">
        <f t="array" ref="AP97">IF((AO97=""),"",J97+XLOOKUP(A97,'Crop Chart'!$A$5:$A$201,'Crop Chart'!$AU$5:$AU$201,FALSE))</f>
        <v/>
      </c>
      <c r="AQ97" s="530" t="str">
        <f t="array" ref="AQ97">IF(ISBLANK(C97),"",XLOOKUP(A97,'Crop Chart'!$A$5:$A$201,'Crop Chart'!$AV$5:$AV$201,FALSE))</f>
        <v/>
      </c>
      <c r="AR97" s="531" t="str">
        <f t="array" ref="AR97">IF((AQ97=""),"",J97+XLOOKUP(A97,'Crop Chart'!$A$5:$A$201,'Crop Chart'!$AW$5:$AW$201,FALSE))</f>
        <v/>
      </c>
      <c r="AS97" s="530" t="str">
        <f t="array" ref="AS97">IF(ISBLANK(C97),"",XLOOKUP(A97,'Crop Chart'!$A$5:$A$201,'Crop Chart'!$AX$5:$AX$201,FALSE))</f>
        <v/>
      </c>
      <c r="AT97" s="531" t="str">
        <f t="array" ref="AT97">IF((AS97=""),"",J97+XLOOKUP(A97,'Crop Chart'!$A$5:$A$201,'Crop Chart'!$AY$5:$AY$201,FALSE))</f>
        <v/>
      </c>
      <c r="AU97" s="530" t="str">
        <f t="array" ref="AU97">IF(ISBLANK(C97),"",XLOOKUP(A97,'Crop Chart'!$A$5:$A$201,'Crop Chart'!$AZ$5:$AZ$201,FALSE))</f>
        <v/>
      </c>
      <c r="AV97" s="531" t="str">
        <f t="array" ref="AV97">IF((AU97=""),"",J97+XLOOKUP(A97,'Crop Chart'!$A$5:$A$201,'Crop Chart'!$BA$5:$BA$201,FALSE))</f>
        <v/>
      </c>
      <c r="AW97" s="530" t="str">
        <f t="array" ref="AW97">IF(ISBLANK(C97),"",XLOOKUP(A97,'Crop Chart'!$A$5:$A$201,'Crop Chart'!$BB$5:$BB$201,FALSE))</f>
        <v/>
      </c>
      <c r="AX97" s="532" t="str">
        <f t="array" ref="AX97">IF((AW97=""),"",J97+XLOOKUP(A97,'Crop Chart'!$A$5:$A$201,'Crop Chart'!$BC$5:$BC$201,FALSE))</f>
        <v/>
      </c>
    </row>
    <row r="98" ht="15.75" hidden="1" customHeight="1">
      <c r="A98" s="520" t="str">
        <f t="array" ref="A98">IF(ISBLANK(C98)," ",XLOOKUP(C98,'Codified Game Plan'!$M$3:$M$477,'Codified Game Plan'!$A$3:$A$477))</f>
        <v> </v>
      </c>
      <c r="B98" s="503" t="str">
        <f t="array" ref="B98">IF(ISBLANK(C98),"",XLOOKUP(C98,'Codified Game Plan'!$M$3:$M$477,'Codified Game Plan'!$B$3:$B$477))</f>
        <v/>
      </c>
      <c r="C98" s="521"/>
      <c r="D98" s="521" t="str">
        <f t="array" ref="D98">IF(ISBLANK(C98)," ",XLOOKUP(C98,'Codified Game Plan'!$M$3:$M$477,'Codified Game Plan'!$C$3:$C$477))</f>
        <v> </v>
      </c>
      <c r="E98" s="522" t="str">
        <f t="array" ref="E98">IF(ISBLANK(C98),"",XLOOKUP(C98,'Codified Game Plan'!$M$3:$M$477,'Codified Game Plan'!$D$3:$D$477,0))</f>
        <v/>
      </c>
      <c r="F98" s="522" t="str">
        <f t="array" ref="F98">IF(ISBLANK(C98),"",XLOOKUP(C98,'Codified Game Plan'!$M$3:$M$477,'Codified Game Plan'!$E$3:$E$477,0))</f>
        <v/>
      </c>
      <c r="G98" s="523" t="str">
        <f t="array" ref="G98">IF(ISBLANK(C98)," ",XLOOKUP(C98,'Codified Game Plan'!$M$3:$M$477,'Codified Game Plan'!$F$3:$F$477))</f>
        <v> </v>
      </c>
      <c r="H98" s="507" t="str">
        <f t="array" ref="H98">IF(ISBLANK(C98)," ",XLOOKUP(C98,'Codified Game Plan'!$M$3:$M$477,'Codified Game Plan'!$G$3:$G$477))</f>
        <v> </v>
      </c>
      <c r="I98" s="523" t="str">
        <f t="array" ref="I98">IF(ISBLANK(C98),"",XLOOKUP(A98,'Crop Chart'!$A$5:$A$201,'Crop Chart'!$B$5:$B$201,0))</f>
        <v/>
      </c>
      <c r="J98" s="506">
        <f>IF(I98="DS",H98,(Q98+R98))</f>
        <v>0</v>
      </c>
      <c r="K98" s="511"/>
      <c r="L98" s="523" t="str">
        <f t="array" ref="L98">IF(ISBLANK(C98),"",XLOOKUP(A98,'Crop Chart'!$A$5:$A$201,'Crop Chart'!$C$5:$C$201,0))</f>
        <v/>
      </c>
      <c r="M98" s="506" t="str">
        <f t="array" ref="M98">IF(ISBLANK(C98),"",XLOOKUP(A98,'Crop Chart'!$A$5:$A$201,'Crop Chart'!$E$5:$E$201,0))</f>
        <v/>
      </c>
      <c r="N98" s="510" t="str">
        <f t="shared" si="1"/>
        <v/>
      </c>
      <c r="O98" s="506" t="str">
        <f t="array" ref="O98">IF(ISBLANK(C98),"",XLOOKUP(A98,'Crop Chart'!$A$5:$A$201,'Crop Chart'!$S$5:$S$201,0))</f>
        <v/>
      </c>
      <c r="P98" s="507" t="str">
        <f t="shared" si="2"/>
        <v/>
      </c>
      <c r="Q98" s="524"/>
      <c r="R98" s="523" t="str">
        <f t="array" ref="R98">IF(I98="TR",XLOOKUP(A98,'Crop Chart'!$A$5:$A$201,'Crop Chart'!$I$5:$I$201,FALSE),"")</f>
        <v/>
      </c>
      <c r="S98" s="512" t="str">
        <f t="array" ref="S98">IF(I98="TR",G98*'Crop Chart'!$H$2*12*L98/M98/T98*XLOOKUP(A98,'Crop Chart'!$A$5:$A$178,'Crop Chart'!$T$5:$T$178),"")</f>
        <v/>
      </c>
      <c r="T98" s="523" t="str">
        <f t="array" ref="T98">IF(ISBLANK(C98),"",XLOOKUP(A98,'Crop Chart'!$A$5:$A$201,'Crop Chart'!$P$5:$P$201,FALSE))</f>
        <v/>
      </c>
      <c r="U98" s="525" t="str">
        <f t="array" ref="U98">IF(ISBLANK(C98),"",XLOOKUP(A98,'Crop Chart'!$A$5:$A$201,'Crop Chart'!$Q$5:$Q$201,0))</f>
        <v/>
      </c>
      <c r="V98" s="507" t="str">
        <f t="array" ref="V98">IF(I98="DS",XLOOKUP(A98,'Crop Chart'!$A$6:$A$201,'Crop Chart'!$AH$6:$AH$201,0),"")</f>
        <v/>
      </c>
      <c r="W98" s="507" t="str">
        <f t="array" ref="W98">IF(I98="DS",XLOOKUP(A98,'Crop Chart'!$A$6:$A$201,'Crop Chart'!$AI$6:$AI$201,0),"")</f>
        <v/>
      </c>
      <c r="X98" s="526" t="str">
        <f t="array" ref="X98">IFS(ISTEXT(P98),"",XLOOKUP(A98,'Crop Chart'!$A$5:$A$201,'Crop Chart'!$R$5:$R$201,0)=0,"",XLOOKUP(A98,'Crop Chart'!$A$5:$A$201,'Crop Chart'!$R$5:$R$201,0)&gt;0,XLOOKUP(A98,'Crop Chart'!$A$5:$A$201,'Crop Chart'!$R$5:$R$201,0)+P98)</f>
        <v/>
      </c>
      <c r="Y98" s="523" t="str">
        <f t="array" ref="Y98">IF(ISTEXT(X98),"",XLOOKUP(A98,'Crop Chart'!$A$5:$A$201,'Crop Chart'!$S$5:$S$201,0))</f>
        <v/>
      </c>
      <c r="Z98" s="513" t="str">
        <f t="shared" si="3"/>
        <v/>
      </c>
      <c r="AA98" s="523" t="str">
        <f t="array" ref="AA98">IF(ISBLANK(C98),"",XLOOKUP(A98,'Crop Chart'!$A$5:$A$201,'Crop Chart'!$F$5:$F$201,0))</f>
        <v/>
      </c>
      <c r="AB98" s="523" t="str">
        <f t="array" ref="AB98">IF(ISBLANK(C98),"",XLOOKUP(A98,'Crop Chart'!$A$5:$A$201,'Crop Chart'!$G$5:$G$201,FALSE))</f>
        <v/>
      </c>
      <c r="AC98" s="526" t="str">
        <f t="shared" si="19"/>
        <v/>
      </c>
      <c r="AD98" s="526" t="str">
        <f t="shared" si="4"/>
        <v/>
      </c>
      <c r="AE98" s="527" t="str">
        <f t="array" ref="AE98">IF(ISBLANK(C98),"",XLOOKUP(C98,'Codified Game Plan'!$M$3:$M$477,'Codified Game Plan'!$J$3:$J$477,0))</f>
        <v/>
      </c>
      <c r="AF98" s="528" t="str">
        <f t="array" ref="AF98">IF(ISBLANK(C98),"",XLOOKUP(A98,'Crop Chart'!$A$5:$A$201,'Crop Chart'!$L$5:$L$201,FALSE))</f>
        <v/>
      </c>
      <c r="AG98" s="529"/>
      <c r="AH98" s="530"/>
      <c r="AI98" s="530" t="str">
        <f t="array" ref="AI98">IF(ISBLANK(C98),"",XLOOKUP(A98,'Crop Chart'!$A$5:$A$201,'Crop Chart'!$AN$5:$AN$201,FALSE))</f>
        <v/>
      </c>
      <c r="AJ98" s="531" t="str">
        <f t="array" ref="AJ98">IF((AI98=""),"",J98+XLOOKUP(A98,'Crop Chart'!$A$5:$A$201,'Crop Chart'!$AO$5:$AO$201,FALSE))</f>
        <v/>
      </c>
      <c r="AK98" s="530" t="str">
        <f t="array" ref="AK98">IF(ISBLANK(C98),"",XLOOKUP(A98,'Crop Chart'!$A$5:$A$201,'Crop Chart'!$AP$5:$AP$201,FALSE))</f>
        <v/>
      </c>
      <c r="AL98" s="531" t="str">
        <f t="array" ref="AL98">IF((AK98=""),"",J98+XLOOKUP(A98,'Crop Chart'!$A$5:$A$201,'Crop Chart'!$AQ$5:$AQ$201,FALSE))</f>
        <v/>
      </c>
      <c r="AM98" s="530" t="str">
        <f t="array" ref="AM98">IF(ISBLANK(C98),"",XLOOKUP(A98,'Crop Chart'!$A$5:$A$201,'Crop Chart'!$AR$5:$AR$201,FALSE))</f>
        <v/>
      </c>
      <c r="AN98" s="531" t="str">
        <f t="array" ref="AN98">IF((AM98=""),"",J98+XLOOKUP(A98,'Crop Chart'!$A$5:$A$201,'Crop Chart'!$AS$5:$AS$201,FALSE))</f>
        <v/>
      </c>
      <c r="AO98" s="530" t="str">
        <f t="array" ref="AO98">IF(ISBLANK(C98),"",XLOOKUP(A98,'Crop Chart'!$A$5:$A$201,'Crop Chart'!$AT$5:$AT$201,FALSE))</f>
        <v/>
      </c>
      <c r="AP98" s="531" t="str">
        <f t="array" ref="AP98">IF((AO98=""),"",J98+XLOOKUP(A98,'Crop Chart'!$A$5:$A$201,'Crop Chart'!$AU$5:$AU$201,FALSE))</f>
        <v/>
      </c>
      <c r="AQ98" s="530" t="str">
        <f t="array" ref="AQ98">IF(ISBLANK(C98),"",XLOOKUP(A98,'Crop Chart'!$A$5:$A$201,'Crop Chart'!$AV$5:$AV$201,FALSE))</f>
        <v/>
      </c>
      <c r="AR98" s="531" t="str">
        <f t="array" ref="AR98">IF((AQ98=""),"",J98+XLOOKUP(A98,'Crop Chart'!$A$5:$A$201,'Crop Chart'!$AW$5:$AW$201,FALSE))</f>
        <v/>
      </c>
      <c r="AS98" s="530" t="str">
        <f t="array" ref="AS98">IF(ISBLANK(C98),"",XLOOKUP(A98,'Crop Chart'!$A$5:$A$201,'Crop Chart'!$AX$5:$AX$201,FALSE))</f>
        <v/>
      </c>
      <c r="AT98" s="531" t="str">
        <f t="array" ref="AT98">IF((AS98=""),"",J98+XLOOKUP(A98,'Crop Chart'!$A$5:$A$201,'Crop Chart'!$AY$5:$AY$201,FALSE))</f>
        <v/>
      </c>
      <c r="AU98" s="530" t="str">
        <f t="array" ref="AU98">IF(ISBLANK(C98),"",XLOOKUP(A98,'Crop Chart'!$A$5:$A$201,'Crop Chart'!$AZ$5:$AZ$201,FALSE))</f>
        <v/>
      </c>
      <c r="AV98" s="531" t="str">
        <f t="array" ref="AV98">IF((AU98=""),"",J98+XLOOKUP(A98,'Crop Chart'!$A$5:$A$201,'Crop Chart'!$BA$5:$BA$201,FALSE))</f>
        <v/>
      </c>
      <c r="AW98" s="530" t="str">
        <f t="array" ref="AW98">IF(ISBLANK(C98),"",XLOOKUP(A98,'Crop Chart'!$A$5:$A$201,'Crop Chart'!$BB$5:$BB$201,FALSE))</f>
        <v/>
      </c>
      <c r="AX98" s="532" t="str">
        <f t="array" ref="AX98">IF((AW98=""),"",J98+XLOOKUP(A98,'Crop Chart'!$A$5:$A$201,'Crop Chart'!$BC$5:$BC$201,FALSE))</f>
        <v/>
      </c>
    </row>
    <row r="99" ht="15.75" hidden="1" customHeight="1">
      <c r="A99" s="520" t="str">
        <f t="array" ref="A99">IF(ISBLANK(C99)," ",XLOOKUP(C99,'Codified Game Plan'!$M$3:$M$477,'Codified Game Plan'!$A$3:$A$477))</f>
        <v> </v>
      </c>
      <c r="B99" s="503" t="str">
        <f t="array" ref="B99">IF(ISBLANK(C99),"",XLOOKUP(C99,'Codified Game Plan'!$M$3:$M$477,'Codified Game Plan'!$B$3:$B$477))</f>
        <v/>
      </c>
      <c r="C99" s="521"/>
      <c r="D99" s="521" t="str">
        <f t="array" ref="D99">IF(ISBLANK(C99)," ",XLOOKUP(C99,'Codified Game Plan'!$M$3:$M$477,'Codified Game Plan'!$C$3:$C$477))</f>
        <v> </v>
      </c>
      <c r="E99" s="522" t="str">
        <f t="array" ref="E99">IF(ISBLANK(C99),"",XLOOKUP(C99,'Codified Game Plan'!$M$3:$M$477,'Codified Game Plan'!$D$3:$D$477,0))</f>
        <v/>
      </c>
      <c r="F99" s="522" t="str">
        <f t="array" ref="F99">IF(ISBLANK(C99),"",XLOOKUP(C99,'Codified Game Plan'!$M$3:$M$477,'Codified Game Plan'!$E$3:$E$477,0))</f>
        <v/>
      </c>
      <c r="G99" s="523" t="str">
        <f t="array" ref="G99">IF(ISBLANK(C99)," ",XLOOKUP(C99,'Codified Game Plan'!$M$3:$M$477,'Codified Game Plan'!$F$3:$F$477))</f>
        <v> </v>
      </c>
      <c r="H99" s="507" t="str">
        <f t="array" ref="H99">IF(ISBLANK(C99)," ",XLOOKUP(C99,'Codified Game Plan'!$M$3:$M$477,'Codified Game Plan'!$G$3:$G$477))</f>
        <v> </v>
      </c>
      <c r="I99" s="523" t="str">
        <f t="array" ref="I99">IF(ISBLANK(C99),"",XLOOKUP(A99,'Crop Chart'!$A$5:$A$201,'Crop Chart'!$B$5:$B$201,0))</f>
        <v/>
      </c>
      <c r="J99" s="507" t="str">
        <f>H99</f>
        <v> </v>
      </c>
      <c r="K99" s="511"/>
      <c r="L99" s="523" t="str">
        <f t="array" ref="L99">IF(ISBLANK(C99),"",XLOOKUP(A99,'Crop Chart'!$A$5:$A$201,'Crop Chart'!$C$5:$C$201,0))</f>
        <v/>
      </c>
      <c r="M99" s="506" t="str">
        <f t="array" ref="M99">IF(ISBLANK(C99),"",XLOOKUP(A99,'Crop Chart'!$A$5:$A$201,'Crop Chart'!$E$5:$E$201,0))</f>
        <v/>
      </c>
      <c r="N99" s="510" t="str">
        <f t="shared" si="1"/>
        <v/>
      </c>
      <c r="O99" s="506" t="str">
        <f t="array" ref="O99">IF(ISBLANK(C99),"",XLOOKUP(A99,'Crop Chart'!$A$5:$A$201,'Crop Chart'!$S$5:$S$201,0))</f>
        <v/>
      </c>
      <c r="P99" s="507" t="str">
        <f t="shared" si="2"/>
        <v/>
      </c>
      <c r="Q99" s="524"/>
      <c r="R99" s="523" t="str">
        <f t="array" ref="R99">IF(I99="TR",XLOOKUP(A99,'Crop Chart'!$A$5:$A$201,'Crop Chart'!$I$5:$I$201,FALSE),"")</f>
        <v/>
      </c>
      <c r="S99" s="512" t="str">
        <f t="array" ref="S99">IF(I99="TR",G99*'Crop Chart'!$H$2*12*L99/M99/T99*XLOOKUP(A99,'Crop Chart'!$A$5:$A$178,'Crop Chart'!$T$5:$T$178),"")</f>
        <v/>
      </c>
      <c r="T99" s="523" t="str">
        <f t="array" ref="T99">IF(ISBLANK(C99),"",XLOOKUP(A99,'Crop Chart'!$A$5:$A$201,'Crop Chart'!$P$5:$P$201,FALSE))</f>
        <v/>
      </c>
      <c r="U99" s="525" t="str">
        <f t="array" ref="U99">IF(ISBLANK(C99),"",XLOOKUP(A99,'Crop Chart'!$A$5:$A$201,'Crop Chart'!$Q$5:$Q$201,0))</f>
        <v/>
      </c>
      <c r="V99" s="507" t="str">
        <f t="array" ref="V99">IF(I99="DS",XLOOKUP(A99,'Crop Chart'!$A$6:$A$201,'Crop Chart'!$AH$6:$AH$201,0),"")</f>
        <v/>
      </c>
      <c r="W99" s="507" t="str">
        <f t="array" ref="W99">IF(I99="DS",XLOOKUP(A99,'Crop Chart'!$A$6:$A$201,'Crop Chart'!$AI$6:$AI$201,0),"")</f>
        <v/>
      </c>
      <c r="X99" s="526" t="str">
        <f t="array" ref="X99">IFS(ISTEXT(P99),"",XLOOKUP(A99,'Crop Chart'!$A$5:$A$201,'Crop Chart'!$R$5:$R$201,0)=0,"",XLOOKUP(A99,'Crop Chart'!$A$5:$A$201,'Crop Chart'!$R$5:$R$201,0)&gt;0,XLOOKUP(A99,'Crop Chart'!$A$5:$A$201,'Crop Chart'!$R$5:$R$201,0)+P99)</f>
        <v/>
      </c>
      <c r="Y99" s="523" t="str">
        <f t="array" ref="Y99">IF(ISTEXT(X99),"",XLOOKUP(A99,'Crop Chart'!$A$5:$A$201,'Crop Chart'!$S$5:$S$201,0))</f>
        <v/>
      </c>
      <c r="Z99" s="513" t="str">
        <f t="shared" si="3"/>
        <v/>
      </c>
      <c r="AA99" s="523" t="str">
        <f t="array" ref="AA99">IF(ISBLANK(C99),"",XLOOKUP(A99,'Crop Chart'!$A$5:$A$201,'Crop Chart'!$F$5:$F$201,0))</f>
        <v/>
      </c>
      <c r="AB99" s="523" t="str">
        <f t="array" ref="AB99">IF(ISBLANK(C99),"",XLOOKUP(A99,'Crop Chart'!$A$5:$A$201,'Crop Chart'!$G$5:$G$201,FALSE))</f>
        <v/>
      </c>
      <c r="AC99" s="526" t="str">
        <f t="shared" si="19"/>
        <v/>
      </c>
      <c r="AD99" s="526" t="str">
        <f t="shared" si="4"/>
        <v/>
      </c>
      <c r="AE99" s="527" t="str">
        <f t="array" ref="AE99">IF(ISBLANK(C99),"",XLOOKUP(C99,'Codified Game Plan'!$M$3:$M$477,'Codified Game Plan'!$J$3:$J$477,0))</f>
        <v/>
      </c>
      <c r="AF99" s="528" t="str">
        <f t="array" ref="AF99">IF(ISBLANK(C99),"",XLOOKUP(A99,'Crop Chart'!$A$5:$A$201,'Crop Chart'!$L$5:$L$201,FALSE))</f>
        <v/>
      </c>
      <c r="AG99" s="529"/>
      <c r="AH99" s="530"/>
      <c r="AI99" s="530" t="str">
        <f t="array" ref="AI99">IF(ISBLANK(C99),"",XLOOKUP(A99,'Crop Chart'!$A$5:$A$201,'Crop Chart'!$AN$5:$AN$201,FALSE))</f>
        <v/>
      </c>
      <c r="AJ99" s="531" t="str">
        <f t="array" ref="AJ99">IF((AI99=""),"",J99+XLOOKUP(A99,'Crop Chart'!$A$5:$A$201,'Crop Chart'!$AO$5:$AO$201,FALSE))</f>
        <v/>
      </c>
      <c r="AK99" s="530" t="str">
        <f t="array" ref="AK99">IF(ISBLANK(C99),"",XLOOKUP(A99,'Crop Chart'!$A$5:$A$201,'Crop Chart'!$AP$5:$AP$201,FALSE))</f>
        <v/>
      </c>
      <c r="AL99" s="531" t="str">
        <f t="array" ref="AL99">IF((AK99=""),"",J99+XLOOKUP(A99,'Crop Chart'!$A$5:$A$201,'Crop Chart'!$AQ$5:$AQ$201,FALSE))</f>
        <v/>
      </c>
      <c r="AM99" s="530" t="str">
        <f t="array" ref="AM99">IF(ISBLANK(C99),"",XLOOKUP(A99,'Crop Chart'!$A$5:$A$201,'Crop Chart'!$AR$5:$AR$201,FALSE))</f>
        <v/>
      </c>
      <c r="AN99" s="531" t="str">
        <f t="array" ref="AN99">IF((AM99=""),"",J99+XLOOKUP(A99,'Crop Chart'!$A$5:$A$201,'Crop Chart'!$AS$5:$AS$201,FALSE))</f>
        <v/>
      </c>
      <c r="AO99" s="530" t="str">
        <f t="array" ref="AO99">IF(ISBLANK(C99),"",XLOOKUP(A99,'Crop Chart'!$A$5:$A$201,'Crop Chart'!$AT$5:$AT$201,FALSE))</f>
        <v/>
      </c>
      <c r="AP99" s="531" t="str">
        <f t="array" ref="AP99">IF((AO99=""),"",J99+XLOOKUP(A99,'Crop Chart'!$A$5:$A$201,'Crop Chart'!$AU$5:$AU$201,FALSE))</f>
        <v/>
      </c>
      <c r="AQ99" s="530" t="str">
        <f t="array" ref="AQ99">IF(ISBLANK(C99),"",XLOOKUP(A99,'Crop Chart'!$A$5:$A$201,'Crop Chart'!$AV$5:$AV$201,FALSE))</f>
        <v/>
      </c>
      <c r="AR99" s="531" t="str">
        <f t="array" ref="AR99">IF((AQ99=""),"",J99+XLOOKUP(A99,'Crop Chart'!$A$5:$A$201,'Crop Chart'!$AW$5:$AW$201,FALSE))</f>
        <v/>
      </c>
      <c r="AS99" s="530" t="str">
        <f t="array" ref="AS99">IF(ISBLANK(C99),"",XLOOKUP(A99,'Crop Chart'!$A$5:$A$201,'Crop Chart'!$AX$5:$AX$201,FALSE))</f>
        <v/>
      </c>
      <c r="AT99" s="531" t="str">
        <f t="array" ref="AT99">IF((AS99=""),"",J99+XLOOKUP(A99,'Crop Chart'!$A$5:$A$201,'Crop Chart'!$AY$5:$AY$201,FALSE))</f>
        <v/>
      </c>
      <c r="AU99" s="530" t="str">
        <f t="array" ref="AU99">IF(ISBLANK(C99),"",XLOOKUP(A99,'Crop Chart'!$A$5:$A$201,'Crop Chart'!$AZ$5:$AZ$201,FALSE))</f>
        <v/>
      </c>
      <c r="AV99" s="531" t="str">
        <f t="array" ref="AV99">IF((AU99=""),"",J99+XLOOKUP(A99,'Crop Chart'!$A$5:$A$201,'Crop Chart'!$BA$5:$BA$201,FALSE))</f>
        <v/>
      </c>
      <c r="AW99" s="530" t="str">
        <f t="array" ref="AW99">IF(ISBLANK(C99),"",XLOOKUP(A99,'Crop Chart'!$A$5:$A$201,'Crop Chart'!$BB$5:$BB$201,FALSE))</f>
        <v/>
      </c>
      <c r="AX99" s="532" t="str">
        <f t="array" ref="AX99">IF((AW99=""),"",J99+XLOOKUP(A99,'Crop Chart'!$A$5:$A$201,'Crop Chart'!$BC$5:$BC$201,FALSE))</f>
        <v/>
      </c>
    </row>
    <row r="100" ht="15.75" hidden="1" customHeight="1">
      <c r="A100" s="520" t="str">
        <f t="array" ref="A100">IF(ISBLANK(C100)," ",XLOOKUP(C100,'Codified Game Plan'!$M$3:$M$477,'Codified Game Plan'!$A$3:$A$477))</f>
        <v> </v>
      </c>
      <c r="B100" s="503" t="str">
        <f t="array" ref="B100">IF(ISBLANK(C100),"",XLOOKUP(C100,'Codified Game Plan'!$M$3:$M$477,'Codified Game Plan'!$B$3:$B$477))</f>
        <v/>
      </c>
      <c r="C100" s="521"/>
      <c r="D100" s="521" t="str">
        <f t="array" ref="D100">IF(ISBLANK(C100)," ",XLOOKUP(C100,'Codified Game Plan'!$M$3:$M$477,'Codified Game Plan'!$C$3:$C$477))</f>
        <v> </v>
      </c>
      <c r="E100" s="522" t="str">
        <f t="array" ref="E100">IF(ISBLANK(C100),"",XLOOKUP(C100,'Codified Game Plan'!$M$3:$M$477,'Codified Game Plan'!$D$3:$D$477,0))</f>
        <v/>
      </c>
      <c r="F100" s="522" t="str">
        <f t="array" ref="F100">IF(ISBLANK(C100),"",XLOOKUP(C100,'Codified Game Plan'!$M$3:$M$477,'Codified Game Plan'!$E$3:$E$477,0))</f>
        <v/>
      </c>
      <c r="G100" s="523" t="str">
        <f t="array" ref="G100">IF(ISBLANK(C100)," ",XLOOKUP(C100,'Codified Game Plan'!$M$3:$M$477,'Codified Game Plan'!$F$3:$F$477))</f>
        <v> </v>
      </c>
      <c r="H100" s="507" t="str">
        <f t="array" ref="H100">IF(ISBLANK(C100)," ",XLOOKUP(C100,'Codified Game Plan'!$M$3:$M$477,'Codified Game Plan'!$G$3:$G$477))</f>
        <v> </v>
      </c>
      <c r="I100" s="523" t="str">
        <f t="array" ref="I100">IF(ISBLANK(C100),"",XLOOKUP(A100,'Crop Chart'!$A$5:$A$201,'Crop Chart'!$B$5:$B$201,0))</f>
        <v/>
      </c>
      <c r="J100" s="506">
        <f>IF(I100="DS",H100,(Q100+R100))</f>
        <v>0</v>
      </c>
      <c r="K100" s="511"/>
      <c r="L100" s="523" t="str">
        <f t="array" ref="L100">IF(ISBLANK(C100),"",XLOOKUP(A100,'Crop Chart'!$A$5:$A$201,'Crop Chart'!$C$5:$C$201,0))</f>
        <v/>
      </c>
      <c r="M100" s="506" t="str">
        <f t="array" ref="M100">IF(ISBLANK(C100),"",XLOOKUP(A100,'Crop Chart'!$A$5:$A$201,'Crop Chart'!$E$5:$E$201,0))</f>
        <v/>
      </c>
      <c r="N100" s="510" t="str">
        <f t="shared" si="1"/>
        <v/>
      </c>
      <c r="O100" s="506" t="str">
        <f t="array" ref="O100">IF(ISBLANK(C100),"",XLOOKUP(A100,'Crop Chart'!$A$5:$A$201,'Crop Chart'!$S$5:$S$201,0))</f>
        <v/>
      </c>
      <c r="P100" s="507" t="str">
        <f t="shared" si="2"/>
        <v/>
      </c>
      <c r="Q100" s="524"/>
      <c r="R100" s="523" t="str">
        <f t="array" ref="R100">IF(I100="TR",XLOOKUP(A100,'Crop Chart'!$A$5:$A$201,'Crop Chart'!$I$5:$I$201,FALSE),"")</f>
        <v/>
      </c>
      <c r="S100" s="512" t="str">
        <f t="array" ref="S100">IF(I100="TR",G100*'Crop Chart'!$H$2*12*L100/M100/T100*XLOOKUP(A100,'Crop Chart'!$A$5:$A$178,'Crop Chart'!$T$5:$T$178),"")</f>
        <v/>
      </c>
      <c r="T100" s="523" t="str">
        <f t="array" ref="T100">IF(ISBLANK(C100),"",XLOOKUP(A100,'Crop Chart'!$A$5:$A$201,'Crop Chart'!$P$5:$P$201,FALSE))</f>
        <v/>
      </c>
      <c r="U100" s="525" t="str">
        <f t="array" ref="U100">IF(ISBLANK(C100),"",XLOOKUP(A100,'Crop Chart'!$A$5:$A$201,'Crop Chart'!$Q$5:$Q$201,0))</f>
        <v/>
      </c>
      <c r="V100" s="507" t="str">
        <f t="array" ref="V100">IF(I100="DS",XLOOKUP(A100,'Crop Chart'!$A$6:$A$201,'Crop Chart'!$AH$6:$AH$201,0),"")</f>
        <v/>
      </c>
      <c r="W100" s="507" t="str">
        <f t="array" ref="W100">IF(I100="DS",XLOOKUP(A100,'Crop Chart'!$A$6:$A$201,'Crop Chart'!$AI$6:$AI$201,0),"")</f>
        <v/>
      </c>
      <c r="X100" s="526" t="str">
        <f t="array" ref="X100">IFS(ISTEXT(P100),"",XLOOKUP(A100,'Crop Chart'!$A$5:$A$201,'Crop Chart'!$R$5:$R$201,0)=0,"",XLOOKUP(A100,'Crop Chart'!$A$5:$A$201,'Crop Chart'!$R$5:$R$201,0)&gt;0,XLOOKUP(A100,'Crop Chart'!$A$5:$A$201,'Crop Chart'!$R$5:$R$201,0)+P100)</f>
        <v/>
      </c>
      <c r="Y100" s="523" t="str">
        <f t="array" ref="Y100">IF(ISTEXT(X100),"",XLOOKUP(A100,'Crop Chart'!$A$5:$A$201,'Crop Chart'!$S$5:$S$201,0))</f>
        <v/>
      </c>
      <c r="Z100" s="513" t="str">
        <f t="shared" si="3"/>
        <v/>
      </c>
      <c r="AA100" s="523" t="str">
        <f t="array" ref="AA100">IF(ISBLANK(C100),"",XLOOKUP(A100,'Crop Chart'!$A$5:$A$201,'Crop Chart'!$F$5:$F$201,0))</f>
        <v/>
      </c>
      <c r="AB100" s="523" t="str">
        <f t="array" ref="AB100">IF(ISBLANK(C100),"",XLOOKUP(A100,'Crop Chart'!$A$5:$A$201,'Crop Chart'!$G$5:$G$201,FALSE))</f>
        <v/>
      </c>
      <c r="AC100" s="526" t="str">
        <f t="shared" si="19"/>
        <v/>
      </c>
      <c r="AD100" s="526" t="str">
        <f t="shared" si="4"/>
        <v/>
      </c>
      <c r="AE100" s="527" t="str">
        <f t="array" ref="AE100">IF(ISBLANK(C100),"",XLOOKUP(C100,'Codified Game Plan'!$M$3:$M$477,'Codified Game Plan'!$J$3:$J$477,0))</f>
        <v/>
      </c>
      <c r="AF100" s="528" t="str">
        <f t="array" ref="AF100">IF(ISBLANK(C100),"",XLOOKUP(A100,'Crop Chart'!$A$5:$A$201,'Crop Chart'!$L$5:$L$201,FALSE))</f>
        <v/>
      </c>
      <c r="AG100" s="529"/>
      <c r="AH100" s="530"/>
      <c r="AI100" s="530" t="str">
        <f t="array" ref="AI100">IF(ISBLANK(C100),"",XLOOKUP(A100,'Crop Chart'!$A$5:$A$201,'Crop Chart'!$AN$5:$AN$201,FALSE))</f>
        <v/>
      </c>
      <c r="AJ100" s="531" t="str">
        <f t="array" ref="AJ100">IF((AI100=""),"",J100+XLOOKUP(A100,'Crop Chart'!$A$5:$A$201,'Crop Chart'!$AO$5:$AO$201,FALSE))</f>
        <v/>
      </c>
      <c r="AK100" s="530" t="str">
        <f t="array" ref="AK100">IF(ISBLANK(C100),"",XLOOKUP(A100,'Crop Chart'!$A$5:$A$201,'Crop Chart'!$AP$5:$AP$201,FALSE))</f>
        <v/>
      </c>
      <c r="AL100" s="531" t="str">
        <f t="array" ref="AL100">IF((AK100=""),"",J100+XLOOKUP(A100,'Crop Chart'!$A$5:$A$201,'Crop Chart'!$AQ$5:$AQ$201,FALSE))</f>
        <v/>
      </c>
      <c r="AM100" s="530" t="str">
        <f t="array" ref="AM100">IF(ISBLANK(C100),"",XLOOKUP(A100,'Crop Chart'!$A$5:$A$201,'Crop Chart'!$AR$5:$AR$201,FALSE))</f>
        <v/>
      </c>
      <c r="AN100" s="531" t="str">
        <f t="array" ref="AN100">IF((AM100=""),"",J100+XLOOKUP(A100,'Crop Chart'!$A$5:$A$201,'Crop Chart'!$AS$5:$AS$201,FALSE))</f>
        <v/>
      </c>
      <c r="AO100" s="530" t="str">
        <f t="array" ref="AO100">IF(ISBLANK(C100),"",XLOOKUP(A100,'Crop Chart'!$A$5:$A$201,'Crop Chart'!$AT$5:$AT$201,FALSE))</f>
        <v/>
      </c>
      <c r="AP100" s="531" t="str">
        <f t="array" ref="AP100">IF((AO100=""),"",J100+XLOOKUP(A100,'Crop Chart'!$A$5:$A$201,'Crop Chart'!$AU$5:$AU$201,FALSE))</f>
        <v/>
      </c>
      <c r="AQ100" s="530" t="str">
        <f t="array" ref="AQ100">IF(ISBLANK(C100),"",XLOOKUP(A100,'Crop Chart'!$A$5:$A$201,'Crop Chart'!$AV$5:$AV$201,FALSE))</f>
        <v/>
      </c>
      <c r="AR100" s="531" t="str">
        <f t="array" ref="AR100">IF((AQ100=""),"",J100+XLOOKUP(A100,'Crop Chart'!$A$5:$A$201,'Crop Chart'!$AW$5:$AW$201,FALSE))</f>
        <v/>
      </c>
      <c r="AS100" s="530" t="str">
        <f t="array" ref="AS100">IF(ISBLANK(C100),"",XLOOKUP(A100,'Crop Chart'!$A$5:$A$201,'Crop Chart'!$AX$5:$AX$201,FALSE))</f>
        <v/>
      </c>
      <c r="AT100" s="531" t="str">
        <f t="array" ref="AT100">IF((AS100=""),"",J100+XLOOKUP(A100,'Crop Chart'!$A$5:$A$201,'Crop Chart'!$AY$5:$AY$201,FALSE))</f>
        <v/>
      </c>
      <c r="AU100" s="530" t="str">
        <f t="array" ref="AU100">IF(ISBLANK(C100),"",XLOOKUP(A100,'Crop Chart'!$A$5:$A$201,'Crop Chart'!$AZ$5:$AZ$201,FALSE))</f>
        <v/>
      </c>
      <c r="AV100" s="531" t="str">
        <f t="array" ref="AV100">IF((AU100=""),"",J100+XLOOKUP(A100,'Crop Chart'!$A$5:$A$201,'Crop Chart'!$BA$5:$BA$201,FALSE))</f>
        <v/>
      </c>
      <c r="AW100" s="530" t="str">
        <f t="array" ref="AW100">IF(ISBLANK(C100),"",XLOOKUP(A100,'Crop Chart'!$A$5:$A$201,'Crop Chart'!$BB$5:$BB$201,FALSE))</f>
        <v/>
      </c>
      <c r="AX100" s="532" t="str">
        <f t="array" ref="AX100">IF((AW100=""),"",J100+XLOOKUP(A100,'Crop Chart'!$A$5:$A$201,'Crop Chart'!$BC$5:$BC$201,FALSE))</f>
        <v/>
      </c>
    </row>
    <row r="101" ht="15.75" hidden="1" customHeight="1">
      <c r="A101" s="520" t="str">
        <f t="array" ref="A101">IF(ISBLANK(C101)," ",XLOOKUP(C101,'Codified Game Plan'!$M$3:$M$477,'Codified Game Plan'!$A$3:$A$477))</f>
        <v> </v>
      </c>
      <c r="B101" s="503" t="str">
        <f t="array" ref="B101">IF(ISBLANK(C101),"",XLOOKUP(C101,'Codified Game Plan'!$M$3:$M$477,'Codified Game Plan'!$B$3:$B$477))</f>
        <v/>
      </c>
      <c r="C101" s="521"/>
      <c r="D101" s="521" t="str">
        <f t="array" ref="D101">IF(ISBLANK(C101)," ",XLOOKUP(C101,'Codified Game Plan'!$M$3:$M$477,'Codified Game Plan'!$C$3:$C$477))</f>
        <v> </v>
      </c>
      <c r="E101" s="522" t="str">
        <f t="array" ref="E101">IF(ISBLANK(C101),"",XLOOKUP(C101,'Codified Game Plan'!$M$3:$M$477,'Codified Game Plan'!$D$3:$D$477,0))</f>
        <v/>
      </c>
      <c r="F101" s="522" t="str">
        <f t="array" ref="F101">IF(ISBLANK(C101),"",XLOOKUP(C101,'Codified Game Plan'!$M$3:$M$477,'Codified Game Plan'!$E$3:$E$477,0))</f>
        <v/>
      </c>
      <c r="G101" s="523" t="str">
        <f t="array" ref="G101">IF(ISBLANK(C101)," ",XLOOKUP(C101,'Codified Game Plan'!$M$3:$M$477,'Codified Game Plan'!$F$3:$F$477))</f>
        <v> </v>
      </c>
      <c r="H101" s="507" t="str">
        <f t="array" ref="H101">IF(ISBLANK(C101)," ",XLOOKUP(C101,'Codified Game Plan'!$M$3:$M$477,'Codified Game Plan'!$G$3:$G$477))</f>
        <v> </v>
      </c>
      <c r="I101" s="523" t="str">
        <f t="array" ref="I101">IF(ISBLANK(C101),"",XLOOKUP(A101,'Crop Chart'!$A$5:$A$201,'Crop Chart'!$B$5:$B$201,0))</f>
        <v/>
      </c>
      <c r="J101" s="507" t="str">
        <f t="shared" ref="J101:J477" si="24">H101</f>
        <v> </v>
      </c>
      <c r="K101" s="511"/>
      <c r="L101" s="523" t="str">
        <f t="array" ref="L101">IF(ISBLANK(C101),"",XLOOKUP(A101,'Crop Chart'!$A$5:$A$201,'Crop Chart'!$C$5:$C$201,0))</f>
        <v/>
      </c>
      <c r="M101" s="506" t="str">
        <f t="array" ref="M101">IF(ISBLANK(C101),"",XLOOKUP(A101,'Crop Chart'!$A$5:$A$201,'Crop Chart'!$E$5:$E$201,0))</f>
        <v/>
      </c>
      <c r="N101" s="510" t="str">
        <f t="shared" si="1"/>
        <v/>
      </c>
      <c r="O101" s="506" t="str">
        <f t="array" ref="O101">IF(ISBLANK(C101),"",XLOOKUP(A101,'Crop Chart'!$A$5:$A$201,'Crop Chart'!$S$5:$S$201,0))</f>
        <v/>
      </c>
      <c r="P101" s="507" t="str">
        <f t="shared" si="2"/>
        <v/>
      </c>
      <c r="Q101" s="524"/>
      <c r="R101" s="523" t="str">
        <f t="array" ref="R101">IF(I101="TR",XLOOKUP(A101,'Crop Chart'!$A$5:$A$201,'Crop Chart'!$I$5:$I$201,FALSE),"")</f>
        <v/>
      </c>
      <c r="S101" s="512" t="str">
        <f t="array" ref="S101">IF(I101="TR",G101*'Crop Chart'!$H$2*12*L101/M101/T101*XLOOKUP(A101,'Crop Chart'!$A$5:$A$178,'Crop Chart'!$T$5:$T$178),"")</f>
        <v/>
      </c>
      <c r="T101" s="523" t="str">
        <f t="array" ref="T101">IF(ISBLANK(C101),"",XLOOKUP(A101,'Crop Chart'!$A$5:$A$201,'Crop Chart'!$P$5:$P$201,FALSE))</f>
        <v/>
      </c>
      <c r="U101" s="525" t="str">
        <f t="array" ref="U101">IF(ISBLANK(C101),"",XLOOKUP(A101,'Crop Chart'!$A$5:$A$201,'Crop Chart'!$Q$5:$Q$201,0))</f>
        <v/>
      </c>
      <c r="V101" s="507" t="str">
        <f t="array" ref="V101">IF(I101="DS",XLOOKUP(A101,'Crop Chart'!$A$6:$A$201,'Crop Chart'!$AH$6:$AH$201,0),"")</f>
        <v/>
      </c>
      <c r="W101" s="507" t="str">
        <f t="array" ref="W101">IF(I101="DS",XLOOKUP(A101,'Crop Chart'!$A$6:$A$201,'Crop Chart'!$AI$6:$AI$201,0),"")</f>
        <v/>
      </c>
      <c r="X101" s="526" t="str">
        <f t="array" ref="X101">IFS(ISTEXT(P101),"",XLOOKUP(A101,'Crop Chart'!$A$5:$A$201,'Crop Chart'!$R$5:$R$201,0)=0,"",XLOOKUP(A101,'Crop Chart'!$A$5:$A$201,'Crop Chart'!$R$5:$R$201,0)&gt;0,XLOOKUP(A101,'Crop Chart'!$A$5:$A$201,'Crop Chart'!$R$5:$R$201,0)+P101)</f>
        <v/>
      </c>
      <c r="Y101" s="523" t="str">
        <f t="array" ref="Y101">IF(ISTEXT(X101),"",XLOOKUP(A101,'Crop Chart'!$A$5:$A$201,'Crop Chart'!$S$5:$S$201,0))</f>
        <v/>
      </c>
      <c r="Z101" s="513" t="str">
        <f t="shared" si="3"/>
        <v/>
      </c>
      <c r="AA101" s="523" t="str">
        <f t="array" ref="AA101">IF(ISBLANK(C101),"",XLOOKUP(A101,'Crop Chart'!$A$5:$A$201,'Crop Chart'!$F$5:$F$201,0))</f>
        <v/>
      </c>
      <c r="AB101" s="523" t="str">
        <f t="array" ref="AB101">IF(ISBLANK(C101),"",XLOOKUP(A101,'Crop Chart'!$A$5:$A$201,'Crop Chart'!$G$5:$G$201,FALSE))</f>
        <v/>
      </c>
      <c r="AC101" s="526" t="str">
        <f t="shared" si="19"/>
        <v/>
      </c>
      <c r="AD101" s="526" t="str">
        <f t="shared" si="4"/>
        <v/>
      </c>
      <c r="AE101" s="527" t="str">
        <f t="array" ref="AE101">IF(ISBLANK(C101),"",XLOOKUP(C101,'Codified Game Plan'!$M$3:$M$477,'Codified Game Plan'!$J$3:$J$477,0))</f>
        <v/>
      </c>
      <c r="AF101" s="528" t="str">
        <f t="array" ref="AF101">IF(ISBLANK(C101),"",XLOOKUP(A101,'Crop Chart'!$A$5:$A$201,'Crop Chart'!$L$5:$L$201,FALSE))</f>
        <v/>
      </c>
      <c r="AG101" s="529"/>
      <c r="AH101" s="530"/>
      <c r="AI101" s="530" t="str">
        <f t="array" ref="AI101">IF(ISBLANK(C101),"",XLOOKUP(A101,'Crop Chart'!$A$5:$A$201,'Crop Chart'!$AN$5:$AN$201,FALSE))</f>
        <v/>
      </c>
      <c r="AJ101" s="531" t="str">
        <f t="array" ref="AJ101">IF((AI101=""),"",J101+XLOOKUP(A101,'Crop Chart'!$A$5:$A$201,'Crop Chart'!$AO$5:$AO$201,FALSE))</f>
        <v/>
      </c>
      <c r="AK101" s="530" t="str">
        <f t="array" ref="AK101">IF(ISBLANK(C101),"",XLOOKUP(A101,'Crop Chart'!$A$5:$A$201,'Crop Chart'!$AP$5:$AP$201,FALSE))</f>
        <v/>
      </c>
      <c r="AL101" s="531" t="str">
        <f t="array" ref="AL101">IF((AK101=""),"",J101+XLOOKUP(A101,'Crop Chart'!$A$5:$A$201,'Crop Chart'!$AQ$5:$AQ$201,FALSE))</f>
        <v/>
      </c>
      <c r="AM101" s="530" t="str">
        <f t="array" ref="AM101">IF(ISBLANK(C101),"",XLOOKUP(A101,'Crop Chart'!$A$5:$A$201,'Crop Chart'!$AR$5:$AR$201,FALSE))</f>
        <v/>
      </c>
      <c r="AN101" s="531" t="str">
        <f t="array" ref="AN101">IF((AM101=""),"",J101+XLOOKUP(A101,'Crop Chart'!$A$5:$A$201,'Crop Chart'!$AS$5:$AS$201,FALSE))</f>
        <v/>
      </c>
      <c r="AO101" s="530" t="str">
        <f t="array" ref="AO101">IF(ISBLANK(C101),"",XLOOKUP(A101,'Crop Chart'!$A$5:$A$201,'Crop Chart'!$AT$5:$AT$201,FALSE))</f>
        <v/>
      </c>
      <c r="AP101" s="531" t="str">
        <f t="array" ref="AP101">IF((AO101=""),"",J101+XLOOKUP(A101,'Crop Chart'!$A$5:$A$201,'Crop Chart'!$AU$5:$AU$201,FALSE))</f>
        <v/>
      </c>
      <c r="AQ101" s="530" t="str">
        <f t="array" ref="AQ101">IF(ISBLANK(C101),"",XLOOKUP(A101,'Crop Chart'!$A$5:$A$201,'Crop Chart'!$AV$5:$AV$201,FALSE))</f>
        <v/>
      </c>
      <c r="AR101" s="531" t="str">
        <f t="array" ref="AR101">IF((AQ101=""),"",J101+XLOOKUP(A101,'Crop Chart'!$A$5:$A$201,'Crop Chart'!$AW$5:$AW$201,FALSE))</f>
        <v/>
      </c>
      <c r="AS101" s="530" t="str">
        <f t="array" ref="AS101">IF(ISBLANK(C101),"",XLOOKUP(A101,'Crop Chart'!$A$5:$A$201,'Crop Chart'!$AX$5:$AX$201,FALSE))</f>
        <v/>
      </c>
      <c r="AT101" s="531" t="str">
        <f t="array" ref="AT101">IF((AS101=""),"",J101+XLOOKUP(A101,'Crop Chart'!$A$5:$A$201,'Crop Chart'!$AY$5:$AY$201,FALSE))</f>
        <v/>
      </c>
      <c r="AU101" s="530" t="str">
        <f t="array" ref="AU101">IF(ISBLANK(C101),"",XLOOKUP(A101,'Crop Chart'!$A$5:$A$201,'Crop Chart'!$AZ$5:$AZ$201,FALSE))</f>
        <v/>
      </c>
      <c r="AV101" s="531" t="str">
        <f t="array" ref="AV101">IF((AU101=""),"",J101+XLOOKUP(A101,'Crop Chart'!$A$5:$A$201,'Crop Chart'!$BA$5:$BA$201,FALSE))</f>
        <v/>
      </c>
      <c r="AW101" s="530" t="str">
        <f t="array" ref="AW101">IF(ISBLANK(C101),"",XLOOKUP(A101,'Crop Chart'!$A$5:$A$201,'Crop Chart'!$BB$5:$BB$201,FALSE))</f>
        <v/>
      </c>
      <c r="AX101" s="532" t="str">
        <f t="array" ref="AX101">IF((AW101=""),"",J101+XLOOKUP(A101,'Crop Chart'!$A$5:$A$201,'Crop Chart'!$BC$5:$BC$201,FALSE))</f>
        <v/>
      </c>
    </row>
    <row r="102" ht="15.75" hidden="1" customHeight="1">
      <c r="A102" s="520" t="str">
        <f t="array" ref="A102">IF(ISBLANK(C102)," ",XLOOKUP(C102,'Codified Game Plan'!$M$3:$M$477,'Codified Game Plan'!$A$3:$A$477))</f>
        <v> </v>
      </c>
      <c r="B102" s="503" t="str">
        <f t="array" ref="B102">IF(ISBLANK(C102),"",XLOOKUP(C102,'Codified Game Plan'!$M$3:$M$477,'Codified Game Plan'!$B$3:$B$477))</f>
        <v/>
      </c>
      <c r="C102" s="521"/>
      <c r="D102" s="521" t="str">
        <f t="array" ref="D102">IF(ISBLANK(C102)," ",XLOOKUP(C102,'Codified Game Plan'!$M$3:$M$477,'Codified Game Plan'!$C$3:$C$477))</f>
        <v> </v>
      </c>
      <c r="E102" s="522" t="str">
        <f t="array" ref="E102">IF(ISBLANK(C102),"",XLOOKUP(C102,'Codified Game Plan'!$M$3:$M$477,'Codified Game Plan'!$D$3:$D$477,0))</f>
        <v/>
      </c>
      <c r="F102" s="522" t="str">
        <f t="array" ref="F102">IF(ISBLANK(C102),"",XLOOKUP(C102,'Codified Game Plan'!$M$3:$M$477,'Codified Game Plan'!$E$3:$E$477,0))</f>
        <v/>
      </c>
      <c r="G102" s="523" t="str">
        <f t="array" ref="G102">IF(ISBLANK(C102)," ",XLOOKUP(C102,'Codified Game Plan'!$M$3:$M$477,'Codified Game Plan'!$F$3:$F$477))</f>
        <v> </v>
      </c>
      <c r="H102" s="507" t="str">
        <f t="array" ref="H102">IF(ISBLANK(C102)," ",XLOOKUP(C102,'Codified Game Plan'!$M$3:$M$477,'Codified Game Plan'!$G$3:$G$477))</f>
        <v> </v>
      </c>
      <c r="I102" s="523" t="str">
        <f t="array" ref="I102">IF(ISBLANK(C102),"",XLOOKUP(A102,'Crop Chart'!$A$5:$A$201,'Crop Chart'!$B$5:$B$201,0))</f>
        <v/>
      </c>
      <c r="J102" s="507" t="str">
        <f t="shared" si="24"/>
        <v> </v>
      </c>
      <c r="K102" s="511"/>
      <c r="L102" s="523" t="str">
        <f t="array" ref="L102">IF(ISBLANK(C102),"",XLOOKUP(A102,'Crop Chart'!$A$5:$A$201,'Crop Chart'!$C$5:$C$201,0))</f>
        <v/>
      </c>
      <c r="M102" s="506" t="str">
        <f t="array" ref="M102">IF(ISBLANK(C102),"",XLOOKUP(A102,'Crop Chart'!$A$5:$A$201,'Crop Chart'!$E$5:$E$201,0))</f>
        <v/>
      </c>
      <c r="N102" s="535" t="str">
        <f t="shared" si="1"/>
        <v/>
      </c>
      <c r="O102" s="515" t="str">
        <f t="array" ref="O102">IF(ISBLANK(C102),"",XLOOKUP(A102,'Crop Chart'!$A$5:$A$201,'Crop Chart'!$S$5:$S$201,0))</f>
        <v/>
      </c>
      <c r="P102" s="507" t="str">
        <f t="shared" si="2"/>
        <v/>
      </c>
      <c r="Q102" s="524"/>
      <c r="R102" s="523" t="str">
        <f t="array" ref="R102">IF(I102="TR",XLOOKUP(A102,'Crop Chart'!$A$5:$A$201,'Crop Chart'!$I$5:$I$201,FALSE),"")</f>
        <v/>
      </c>
      <c r="S102" s="512" t="str">
        <f t="array" ref="S102">IF(I102="TR",G102*'Crop Chart'!$H$2*12*L102/M102/T102*XLOOKUP(A102,'Crop Chart'!$A$5:$A$203,'Crop Chart'!$T$5:$T$203),"")</f>
        <v/>
      </c>
      <c r="T102" s="523" t="str">
        <f t="array" ref="T102">IF(ISBLANK(C102),"",XLOOKUP(A102,'Crop Chart'!$A$5:$A$201,'Crop Chart'!$P$5:$P$201,FALSE))</f>
        <v/>
      </c>
      <c r="U102" s="525" t="str">
        <f t="array" ref="U102">IF(ISBLANK(C102),"",XLOOKUP(A102,'Crop Chart'!$A$5:$A$201,'Crop Chart'!$Q$5:$Q$201,0))</f>
        <v/>
      </c>
      <c r="V102" s="507" t="str">
        <f t="array" ref="V102">IF(I102="DS",XLOOKUP(A102,'Crop Chart'!$A$6:$A$201,'Crop Chart'!$AH$6:$AH$201,0),"")</f>
        <v/>
      </c>
      <c r="W102" s="507" t="str">
        <f t="array" ref="W102">IF(I102="DS",XLOOKUP(A102,'Crop Chart'!$A$6:$A$201,'Crop Chart'!$AI$6:$AI$201,0),"")</f>
        <v/>
      </c>
      <c r="X102" s="526" t="str">
        <f t="array" ref="X102">IFS(ISTEXT(P102),"",XLOOKUP(A102,'Crop Chart'!$A$5:$A$201,'Crop Chart'!$R$5:$R$201,0)=0,"",XLOOKUP(A102,'Crop Chart'!$A$5:$A$201,'Crop Chart'!$R$5:$R$201,0)&gt;0,XLOOKUP(A102,'Crop Chart'!$A$5:$A$201,'Crop Chart'!$R$5:$R$201,0)+P102)</f>
        <v/>
      </c>
      <c r="Y102" s="523" t="str">
        <f t="array" ref="Y102">IF(ISTEXT(X102),"",XLOOKUP(A102,'Crop Chart'!$A$5:$A$201,'Crop Chart'!$S$5:$S$201,0))</f>
        <v/>
      </c>
      <c r="Z102" s="513" t="str">
        <f t="shared" si="3"/>
        <v/>
      </c>
      <c r="AA102" s="523" t="str">
        <f t="array" ref="AA102">IF(ISBLANK(C102),"",XLOOKUP(A102,'Crop Chart'!$A$5:$A$201,'Crop Chart'!$F$5:$F$201,0))</f>
        <v/>
      </c>
      <c r="AB102" s="523" t="str">
        <f t="array" ref="AB102">IF(ISBLANK(C102),"",XLOOKUP(A102,'Crop Chart'!$A$5:$A$201,'Crop Chart'!$G$5:$G$201,FALSE))</f>
        <v/>
      </c>
      <c r="AC102" s="526" t="str">
        <f t="shared" si="19"/>
        <v/>
      </c>
      <c r="AD102" s="526" t="str">
        <f t="shared" si="4"/>
        <v/>
      </c>
      <c r="AE102" s="527" t="str">
        <f t="array" ref="AE102">IF(ISBLANK(C102),"",XLOOKUP(C102,'Codified Game Plan'!$M$3:$M$477,'Codified Game Plan'!$J$3:$J$477,0))</f>
        <v/>
      </c>
      <c r="AF102" s="528" t="str">
        <f t="array" ref="AF102">IF(ISBLANK(C102),"",XLOOKUP(A102,'Crop Chart'!$A$5:$A$201,'Crop Chart'!$L$5:$L$201,FALSE))</f>
        <v/>
      </c>
      <c r="AG102" s="529"/>
      <c r="AH102" s="530"/>
      <c r="AI102" s="530" t="str">
        <f t="array" ref="AI102">IF(ISBLANK(C102),"",XLOOKUP(A102,'Crop Chart'!$A$5:$A$201,'Crop Chart'!$AN$5:$AN$201,FALSE))</f>
        <v/>
      </c>
      <c r="AJ102" s="531" t="str">
        <f t="array" ref="AJ102">IF((AI102=""),"",J102+XLOOKUP(A102,'Crop Chart'!$A$5:$A$201,'Crop Chart'!$AO$5:$AO$201,FALSE))</f>
        <v/>
      </c>
      <c r="AK102" s="530" t="str">
        <f t="array" ref="AK102">IF(ISBLANK(C102),"",XLOOKUP(A102,'Crop Chart'!$A$5:$A$201,'Crop Chart'!$AP$5:$AP$201,FALSE))</f>
        <v/>
      </c>
      <c r="AL102" s="531" t="str">
        <f t="array" ref="AL102">IF((AK102=""),"",J102+XLOOKUP(A102,'Crop Chart'!$A$5:$A$201,'Crop Chart'!$AQ$5:$AQ$201,FALSE))</f>
        <v/>
      </c>
      <c r="AM102" s="530" t="str">
        <f t="array" ref="AM102">IF(ISBLANK(C102),"",XLOOKUP(A102,'Crop Chart'!$A$5:$A$201,'Crop Chart'!$AR$5:$AR$201,FALSE))</f>
        <v/>
      </c>
      <c r="AN102" s="531" t="str">
        <f t="array" ref="AN102">IF((AM102=""),"",J102+XLOOKUP(A102,'Crop Chart'!$A$5:$A$201,'Crop Chart'!$AS$5:$AS$201,FALSE))</f>
        <v/>
      </c>
      <c r="AO102" s="530" t="str">
        <f t="array" ref="AO102">IF(ISBLANK(C102),"",XLOOKUP(A102,'Crop Chart'!$A$5:$A$201,'Crop Chart'!$AT$5:$AT$201,FALSE))</f>
        <v/>
      </c>
      <c r="AP102" s="531" t="str">
        <f t="array" ref="AP102">IF((AO102=""),"",J102+XLOOKUP(A102,'Crop Chart'!$A$5:$A$201,'Crop Chart'!$AU$5:$AU$201,FALSE))</f>
        <v/>
      </c>
      <c r="AQ102" s="530" t="str">
        <f t="array" ref="AQ102">IF(ISBLANK(C102),"",XLOOKUP(A102,'Crop Chart'!$A$5:$A$201,'Crop Chart'!$AV$5:$AV$201,FALSE))</f>
        <v/>
      </c>
      <c r="AR102" s="531" t="str">
        <f t="array" ref="AR102">IF((AQ102=""),"",J102+XLOOKUP(A102,'Crop Chart'!$A$5:$A$201,'Crop Chart'!$AW$5:$AW$201,FALSE))</f>
        <v/>
      </c>
      <c r="AS102" s="530" t="str">
        <f t="array" ref="AS102">IF(ISBLANK(C102),"",XLOOKUP(A102,'Crop Chart'!$A$5:$A$201,'Crop Chart'!$AX$5:$AX$201,FALSE))</f>
        <v/>
      </c>
      <c r="AT102" s="531" t="str">
        <f t="array" ref="AT102">IF((AS102=""),"",J102+XLOOKUP(A102,'Crop Chart'!$A$5:$A$201,'Crop Chart'!$AY$5:$AY$201,FALSE))</f>
        <v/>
      </c>
      <c r="AU102" s="530" t="str">
        <f t="array" ref="AU102">IF(ISBLANK(C102),"",XLOOKUP(A102,'Crop Chart'!$A$5:$A$201,'Crop Chart'!$AZ$5:$AZ$201,FALSE))</f>
        <v/>
      </c>
      <c r="AV102" s="531" t="str">
        <f t="array" ref="AV102">IF((AU102=""),"",J102+XLOOKUP(A102,'Crop Chart'!$A$5:$A$201,'Crop Chart'!$BA$5:$BA$201,FALSE))</f>
        <v/>
      </c>
      <c r="AW102" s="530" t="str">
        <f t="array" ref="AW102">IF(ISBLANK(C102),"",XLOOKUP(A102,'Crop Chart'!$A$5:$A$201,'Crop Chart'!$BB$5:$BB$201,FALSE))</f>
        <v/>
      </c>
      <c r="AX102" s="532" t="str">
        <f t="array" ref="AX102">IF((AW102=""),"",J102+XLOOKUP(A102,'Crop Chart'!$A$5:$A$201,'Crop Chart'!$BC$5:$BC$201,FALSE))</f>
        <v/>
      </c>
    </row>
    <row r="103" ht="15.75" hidden="1" customHeight="1">
      <c r="A103" s="520" t="str">
        <f t="array" ref="A103">IF(ISBLANK(C103)," ",XLOOKUP(C103,'Codified Game Plan'!$M$3:$M$477,'Codified Game Plan'!$A$3:$A$477))</f>
        <v> </v>
      </c>
      <c r="B103" s="503" t="str">
        <f t="array" ref="B103">IF(ISBLANK(C103),"",XLOOKUP(C103,'Codified Game Plan'!$M$3:$M$477,'Codified Game Plan'!$B$3:$B$477))</f>
        <v/>
      </c>
      <c r="C103" s="521"/>
      <c r="D103" s="521" t="str">
        <f t="array" ref="D103">IF(ISBLANK(C103)," ",XLOOKUP(C103,'Codified Game Plan'!$M$3:$M$477,'Codified Game Plan'!$C$3:$C$477))</f>
        <v> </v>
      </c>
      <c r="E103" s="522" t="str">
        <f t="array" ref="E103">IF(ISBLANK(C103),"",XLOOKUP(C103,'Codified Game Plan'!$M$3:$M$477,'Codified Game Plan'!$D$3:$D$477,0))</f>
        <v/>
      </c>
      <c r="F103" s="522" t="str">
        <f t="array" ref="F103">IF(ISBLANK(C103),"",XLOOKUP(C103,'Codified Game Plan'!$M$3:$M$477,'Codified Game Plan'!$E$3:$E$477,0))</f>
        <v/>
      </c>
      <c r="G103" s="523" t="str">
        <f t="array" ref="G103">IF(ISBLANK(C103)," ",XLOOKUP(C103,'Codified Game Plan'!$M$3:$M$477,'Codified Game Plan'!$F$3:$F$477))</f>
        <v> </v>
      </c>
      <c r="H103" s="507" t="str">
        <f t="array" ref="H103">IF(ISBLANK(C103)," ",XLOOKUP(C103,'Codified Game Plan'!$M$3:$M$477,'Codified Game Plan'!$G$3:$G$477))</f>
        <v> </v>
      </c>
      <c r="I103" s="523" t="str">
        <f t="array" ref="I103">IF(ISBLANK(C103),"",XLOOKUP(A103,'Crop Chart'!$A$5:$A$201,'Crop Chart'!$B$5:$B$201,0))</f>
        <v/>
      </c>
      <c r="J103" s="507" t="str">
        <f t="shared" si="24"/>
        <v> </v>
      </c>
      <c r="K103" s="511"/>
      <c r="L103" s="523" t="str">
        <f t="array" ref="L103">IF(ISBLANK(C103),"",XLOOKUP(A103,'Crop Chart'!$A$5:$A$201,'Crop Chart'!$C$5:$C$201,0))</f>
        <v/>
      </c>
      <c r="M103" s="506" t="str">
        <f t="array" ref="M103">IF(ISBLANK(C103),"",XLOOKUP(A103,'Crop Chart'!$A$5:$A$201,'Crop Chart'!$E$5:$E$201,0))</f>
        <v/>
      </c>
      <c r="N103" s="535" t="str">
        <f t="shared" si="1"/>
        <v/>
      </c>
      <c r="O103" s="515" t="str">
        <f t="array" ref="O103">IF(ISBLANK(C103),"",XLOOKUP(A103,'Crop Chart'!$A$5:$A$201,'Crop Chart'!$S$5:$S$201,0))</f>
        <v/>
      </c>
      <c r="P103" s="507" t="str">
        <f t="shared" si="2"/>
        <v/>
      </c>
      <c r="Q103" s="524"/>
      <c r="R103" s="523" t="str">
        <f t="array" ref="R103">IF(I103="TR",XLOOKUP(A103,'Crop Chart'!$A$5:$A$201,'Crop Chart'!$I$5:$I$201,FALSE),"")</f>
        <v/>
      </c>
      <c r="S103" s="512" t="str">
        <f t="array" ref="S103">IF(I103="TR",G103*'Crop Chart'!$H$2*12*L103/M103/T103*XLOOKUP(A103,'Crop Chart'!$A$5:$A$203,'Crop Chart'!$T$5:$T$203),"")</f>
        <v/>
      </c>
      <c r="T103" s="523" t="str">
        <f t="array" ref="T103">IF(ISBLANK(C103),"",XLOOKUP(A103,'Crop Chart'!$A$5:$A$201,'Crop Chart'!$P$5:$P$201,FALSE))</f>
        <v/>
      </c>
      <c r="U103" s="525" t="str">
        <f t="array" ref="U103">IF(ISBLANK(C103),"",XLOOKUP(A103,'Crop Chart'!$A$5:$A$201,'Crop Chart'!$Q$5:$Q$201,0))</f>
        <v/>
      </c>
      <c r="V103" s="507" t="str">
        <f t="array" ref="V103">IF(I103="DS",XLOOKUP(A103,'Crop Chart'!$A$6:$A$201,'Crop Chart'!$AH$6:$AH$201,0),"")</f>
        <v/>
      </c>
      <c r="W103" s="507" t="str">
        <f t="array" ref="W103">IF(I103="DS",XLOOKUP(A103,'Crop Chart'!$A$6:$A$201,'Crop Chart'!$AI$6:$AI$201,0),"")</f>
        <v/>
      </c>
      <c r="X103" s="526" t="str">
        <f t="array" ref="X103">IFS(ISTEXT(P103),"",XLOOKUP(A103,'Crop Chart'!$A$5:$A$201,'Crop Chart'!$R$5:$R$201,0)=0,"",XLOOKUP(A103,'Crop Chart'!$A$5:$A$201,'Crop Chart'!$R$5:$R$201,0)&gt;0,XLOOKUP(A103,'Crop Chart'!$A$5:$A$201,'Crop Chart'!$R$5:$R$201,0)+P103)</f>
        <v/>
      </c>
      <c r="Y103" s="523" t="str">
        <f t="array" ref="Y103">IF(ISTEXT(X103),"",XLOOKUP(A103,'Crop Chart'!$A$5:$A$201,'Crop Chart'!$S$5:$S$201,0))</f>
        <v/>
      </c>
      <c r="Z103" s="513" t="str">
        <f t="shared" si="3"/>
        <v/>
      </c>
      <c r="AA103" s="523" t="str">
        <f t="array" ref="AA103">IF(ISBLANK(C103),"",XLOOKUP(A103,'Crop Chart'!$A$5:$A$201,'Crop Chart'!$F$5:$F$201,0))</f>
        <v/>
      </c>
      <c r="AB103" s="523" t="str">
        <f t="array" ref="AB103">IF(ISBLANK(C103),"",XLOOKUP(A103,'Crop Chart'!$A$5:$A$201,'Crop Chart'!$G$5:$G$201,FALSE))</f>
        <v/>
      </c>
      <c r="AC103" s="526" t="str">
        <f t="shared" si="19"/>
        <v/>
      </c>
      <c r="AD103" s="526" t="str">
        <f t="shared" si="4"/>
        <v/>
      </c>
      <c r="AE103" s="527" t="str">
        <f t="array" ref="AE103">IF(ISBLANK(C103),"",XLOOKUP(C103,'Codified Game Plan'!$M$3:$M$477,'Codified Game Plan'!$J$3:$J$477,0))</f>
        <v/>
      </c>
      <c r="AF103" s="528" t="str">
        <f t="array" ref="AF103">IF(ISBLANK(C103),"",XLOOKUP(A103,'Crop Chart'!$A$5:$A$201,'Crop Chart'!$L$5:$L$201,FALSE))</f>
        <v/>
      </c>
      <c r="AG103" s="529"/>
      <c r="AH103" s="530"/>
      <c r="AI103" s="530" t="str">
        <f t="array" ref="AI103">IF(ISBLANK(C103),"",XLOOKUP(A103,'Crop Chart'!$A$5:$A$201,'Crop Chart'!$AN$5:$AN$201,FALSE))</f>
        <v/>
      </c>
      <c r="AJ103" s="531" t="str">
        <f t="array" ref="AJ103">IF((AI103=""),"",J103+XLOOKUP(A103,'Crop Chart'!$A$5:$A$201,'Crop Chart'!$AO$5:$AO$201,FALSE))</f>
        <v/>
      </c>
      <c r="AK103" s="530" t="str">
        <f t="array" ref="AK103">IF(ISBLANK(C103),"",XLOOKUP(A103,'Crop Chart'!$A$5:$A$201,'Crop Chart'!$AP$5:$AP$201,FALSE))</f>
        <v/>
      </c>
      <c r="AL103" s="531" t="str">
        <f t="array" ref="AL103">IF((AK103=""),"",J103+XLOOKUP(A103,'Crop Chart'!$A$5:$A$201,'Crop Chart'!$AQ$5:$AQ$201,FALSE))</f>
        <v/>
      </c>
      <c r="AM103" s="530" t="str">
        <f t="array" ref="AM103">IF(ISBLANK(C103),"",XLOOKUP(A103,'Crop Chart'!$A$5:$A$201,'Crop Chart'!$AR$5:$AR$201,FALSE))</f>
        <v/>
      </c>
      <c r="AN103" s="531" t="str">
        <f t="array" ref="AN103">IF((AM103=""),"",J103+XLOOKUP(A103,'Crop Chart'!$A$5:$A$201,'Crop Chart'!$AS$5:$AS$201,FALSE))</f>
        <v/>
      </c>
      <c r="AO103" s="530" t="str">
        <f t="array" ref="AO103">IF(ISBLANK(C103),"",XLOOKUP(A103,'Crop Chart'!$A$5:$A$201,'Crop Chart'!$AT$5:$AT$201,FALSE))</f>
        <v/>
      </c>
      <c r="AP103" s="531" t="str">
        <f t="array" ref="AP103">IF((AO103=""),"",J103+XLOOKUP(A103,'Crop Chart'!$A$5:$A$201,'Crop Chart'!$AU$5:$AU$201,FALSE))</f>
        <v/>
      </c>
      <c r="AQ103" s="530" t="str">
        <f t="array" ref="AQ103">IF(ISBLANK(C103),"",XLOOKUP(A103,'Crop Chart'!$A$5:$A$201,'Crop Chart'!$AV$5:$AV$201,FALSE))</f>
        <v/>
      </c>
      <c r="AR103" s="531" t="str">
        <f t="array" ref="AR103">IF((AQ103=""),"",J103+XLOOKUP(A103,'Crop Chart'!$A$5:$A$201,'Crop Chart'!$AW$5:$AW$201,FALSE))</f>
        <v/>
      </c>
      <c r="AS103" s="530" t="str">
        <f t="array" ref="AS103">IF(ISBLANK(C103),"",XLOOKUP(A103,'Crop Chart'!$A$5:$A$201,'Crop Chart'!$AX$5:$AX$201,FALSE))</f>
        <v/>
      </c>
      <c r="AT103" s="531" t="str">
        <f t="array" ref="AT103">IF((AS103=""),"",J103+XLOOKUP(A103,'Crop Chart'!$A$5:$A$201,'Crop Chart'!$AY$5:$AY$201,FALSE))</f>
        <v/>
      </c>
      <c r="AU103" s="530" t="str">
        <f t="array" ref="AU103">IF(ISBLANK(C103),"",XLOOKUP(A103,'Crop Chart'!$A$5:$A$201,'Crop Chart'!$AZ$5:$AZ$201,FALSE))</f>
        <v/>
      </c>
      <c r="AV103" s="531" t="str">
        <f t="array" ref="AV103">IF((AU103=""),"",J103+XLOOKUP(A103,'Crop Chart'!$A$5:$A$201,'Crop Chart'!$BA$5:$BA$201,FALSE))</f>
        <v/>
      </c>
      <c r="AW103" s="530" t="str">
        <f t="array" ref="AW103">IF(ISBLANK(C103),"",XLOOKUP(A103,'Crop Chart'!$A$5:$A$201,'Crop Chart'!$BB$5:$BB$201,FALSE))</f>
        <v/>
      </c>
      <c r="AX103" s="532" t="str">
        <f t="array" ref="AX103">IF((AW103=""),"",J103+XLOOKUP(A103,'Crop Chart'!$A$5:$A$201,'Crop Chart'!$BC$5:$BC$201,FALSE))</f>
        <v/>
      </c>
    </row>
    <row r="104" ht="15.75" hidden="1" customHeight="1">
      <c r="A104" s="520" t="str">
        <f t="array" ref="A104">IF(ISBLANK(C104)," ",XLOOKUP(C104,'Codified Game Plan'!$M$3:$M$477,'Codified Game Plan'!$A$3:$A$477))</f>
        <v> </v>
      </c>
      <c r="B104" s="503" t="str">
        <f t="array" ref="B104">IF(ISBLANK(C104),"",XLOOKUP(C104,'Codified Game Plan'!$M$3:$M$477,'Codified Game Plan'!$B$3:$B$477))</f>
        <v/>
      </c>
      <c r="C104" s="521"/>
      <c r="D104" s="521" t="str">
        <f t="array" ref="D104">IF(ISBLANK(C104)," ",XLOOKUP(C104,'Codified Game Plan'!$M$3:$M$477,'Codified Game Plan'!$C$3:$C$477))</f>
        <v> </v>
      </c>
      <c r="E104" s="522" t="str">
        <f t="array" ref="E104">IF(ISBLANK(C104),"",XLOOKUP(C104,'Codified Game Plan'!$M$3:$M$477,'Codified Game Plan'!$D$3:$D$477,0))</f>
        <v/>
      </c>
      <c r="F104" s="522" t="str">
        <f t="array" ref="F104">IF(ISBLANK(C104),"",XLOOKUP(C104,'Codified Game Plan'!$M$3:$M$477,'Codified Game Plan'!$E$3:$E$477,0))</f>
        <v/>
      </c>
      <c r="G104" s="523" t="str">
        <f t="array" ref="G104">IF(ISBLANK(C104)," ",XLOOKUP(C104,'Codified Game Plan'!$M$3:$M$477,'Codified Game Plan'!$F$3:$F$477))</f>
        <v> </v>
      </c>
      <c r="H104" s="507" t="str">
        <f t="array" ref="H104">IF(ISBLANK(C104)," ",XLOOKUP(C104,'Codified Game Plan'!$M$3:$M$477,'Codified Game Plan'!$G$3:$G$477))</f>
        <v> </v>
      </c>
      <c r="I104" s="523" t="str">
        <f t="array" ref="I104">IF(ISBLANK(C104),"",XLOOKUP(A104,'Crop Chart'!$A$5:$A$201,'Crop Chart'!$B$5:$B$201,0))</f>
        <v/>
      </c>
      <c r="J104" s="507" t="str">
        <f t="shared" si="24"/>
        <v> </v>
      </c>
      <c r="K104" s="511"/>
      <c r="L104" s="523" t="str">
        <f t="array" ref="L104">IF(ISBLANK(C104),"",XLOOKUP(A104,'Crop Chart'!$A$5:$A$201,'Crop Chart'!$C$5:$C$201,0))</f>
        <v/>
      </c>
      <c r="M104" s="506" t="str">
        <f t="array" ref="M104">IF(ISBLANK(C104),"",XLOOKUP(A104,'Crop Chart'!$A$5:$A$201,'Crop Chart'!$E$5:$E$201,0))</f>
        <v/>
      </c>
      <c r="N104" s="535" t="str">
        <f t="shared" si="1"/>
        <v/>
      </c>
      <c r="O104" s="515" t="str">
        <f t="array" ref="O104">IF(ISBLANK(C104),"",XLOOKUP(A104,'Crop Chart'!$A$5:$A$201,'Crop Chart'!$S$5:$S$201,0))</f>
        <v/>
      </c>
      <c r="P104" s="507" t="str">
        <f t="shared" si="2"/>
        <v/>
      </c>
      <c r="Q104" s="524"/>
      <c r="R104" s="523" t="str">
        <f t="array" ref="R104">IF(I104="TR",XLOOKUP(A104,'Crop Chart'!$A$5:$A$201,'Crop Chart'!$I$5:$I$201,FALSE),"")</f>
        <v/>
      </c>
      <c r="S104" s="512" t="str">
        <f t="array" ref="S104">IF(I104="TR",G104*'Crop Chart'!$H$2*12*L104/M104/T104*XLOOKUP(A104,'Crop Chart'!$A$5:$A$203,'Crop Chart'!$T$5:$T$203),"")</f>
        <v/>
      </c>
      <c r="T104" s="523" t="str">
        <f t="array" ref="T104">IF(ISBLANK(C104),"",XLOOKUP(A104,'Crop Chart'!$A$5:$A$201,'Crop Chart'!$P$5:$P$201,FALSE))</f>
        <v/>
      </c>
      <c r="U104" s="525" t="str">
        <f t="array" ref="U104">IF(ISBLANK(C104),"",XLOOKUP(A104,'Crop Chart'!$A$5:$A$201,'Crop Chart'!$Q$5:$Q$201,0))</f>
        <v/>
      </c>
      <c r="V104" s="507" t="str">
        <f t="array" ref="V104">IF(I104="DS",XLOOKUP(A104,'Crop Chart'!$A$6:$A$201,'Crop Chart'!$AH$6:$AH$201,0),"")</f>
        <v/>
      </c>
      <c r="W104" s="507" t="str">
        <f t="array" ref="W104">IF(I104="DS",XLOOKUP(A104,'Crop Chart'!$A$6:$A$201,'Crop Chart'!$AI$6:$AI$201,0),"")</f>
        <v/>
      </c>
      <c r="X104" s="526" t="str">
        <f t="array" ref="X104">IFS(ISTEXT(P104),"",XLOOKUP(A104,'Crop Chart'!$A$5:$A$201,'Crop Chart'!$R$5:$R$201,0)=0,"",XLOOKUP(A104,'Crop Chart'!$A$5:$A$201,'Crop Chart'!$R$5:$R$201,0)&gt;0,XLOOKUP(A104,'Crop Chart'!$A$5:$A$201,'Crop Chart'!$R$5:$R$201,0)+P104)</f>
        <v/>
      </c>
      <c r="Y104" s="523" t="str">
        <f t="array" ref="Y104">IF(ISTEXT(X104),"",XLOOKUP(A104,'Crop Chart'!$A$5:$A$201,'Crop Chart'!$S$5:$S$201,0))</f>
        <v/>
      </c>
      <c r="Z104" s="513" t="str">
        <f t="shared" si="3"/>
        <v/>
      </c>
      <c r="AA104" s="523" t="str">
        <f t="array" ref="AA104">IF(ISBLANK(C104),"",XLOOKUP(A104,'Crop Chart'!$A$5:$A$201,'Crop Chart'!$F$5:$F$201,0))</f>
        <v/>
      </c>
      <c r="AB104" s="523" t="str">
        <f t="array" ref="AB104">IF(ISBLANK(C104),"",XLOOKUP(A104,'Crop Chart'!$A$5:$A$201,'Crop Chart'!$G$5:$G$201,FALSE))</f>
        <v/>
      </c>
      <c r="AC104" s="526" t="str">
        <f t="shared" si="19"/>
        <v/>
      </c>
      <c r="AD104" s="526" t="str">
        <f t="shared" si="4"/>
        <v/>
      </c>
      <c r="AE104" s="527" t="str">
        <f t="array" ref="AE104">IF(ISBLANK(C104),"",XLOOKUP(C104,'Codified Game Plan'!$M$3:$M$477,'Codified Game Plan'!$J$3:$J$477,0))</f>
        <v/>
      </c>
      <c r="AF104" s="528" t="str">
        <f t="array" ref="AF104">IF(ISBLANK(C104),"",XLOOKUP(A104,'Crop Chart'!$A$5:$A$201,'Crop Chart'!$L$5:$L$201,FALSE))</f>
        <v/>
      </c>
      <c r="AG104" s="529"/>
      <c r="AH104" s="530"/>
      <c r="AI104" s="530" t="str">
        <f t="array" ref="AI104">IF(ISBLANK(C104),"",XLOOKUP(A104,'Crop Chart'!$A$5:$A$201,'Crop Chart'!$AN$5:$AN$201,FALSE))</f>
        <v/>
      </c>
      <c r="AJ104" s="531" t="str">
        <f t="array" ref="AJ104">IF((AI104=""),"",J104+XLOOKUP(A104,'Crop Chart'!$A$5:$A$201,'Crop Chart'!$AO$5:$AO$201,FALSE))</f>
        <v/>
      </c>
      <c r="AK104" s="530" t="str">
        <f t="array" ref="AK104">IF(ISBLANK(C104),"",XLOOKUP(A104,'Crop Chart'!$A$5:$A$201,'Crop Chart'!$AP$5:$AP$201,FALSE))</f>
        <v/>
      </c>
      <c r="AL104" s="531" t="str">
        <f t="array" ref="AL104">IF((AK104=""),"",J104+XLOOKUP(A104,'Crop Chart'!$A$5:$A$201,'Crop Chart'!$AQ$5:$AQ$201,FALSE))</f>
        <v/>
      </c>
      <c r="AM104" s="530" t="str">
        <f t="array" ref="AM104">IF(ISBLANK(C104),"",XLOOKUP(A104,'Crop Chart'!$A$5:$A$201,'Crop Chart'!$AR$5:$AR$201,FALSE))</f>
        <v/>
      </c>
      <c r="AN104" s="531" t="str">
        <f t="array" ref="AN104">IF((AM104=""),"",J104+XLOOKUP(A104,'Crop Chart'!$A$5:$A$201,'Crop Chart'!$AS$5:$AS$201,FALSE))</f>
        <v/>
      </c>
      <c r="AO104" s="530" t="str">
        <f t="array" ref="AO104">IF(ISBLANK(C104),"",XLOOKUP(A104,'Crop Chart'!$A$5:$A$201,'Crop Chart'!$AT$5:$AT$201,FALSE))</f>
        <v/>
      </c>
      <c r="AP104" s="531" t="str">
        <f t="array" ref="AP104">IF((AO104=""),"",J104+XLOOKUP(A104,'Crop Chart'!$A$5:$A$201,'Crop Chart'!$AU$5:$AU$201,FALSE))</f>
        <v/>
      </c>
      <c r="AQ104" s="530" t="str">
        <f t="array" ref="AQ104">IF(ISBLANK(C104),"",XLOOKUP(A104,'Crop Chart'!$A$5:$A$201,'Crop Chart'!$AV$5:$AV$201,FALSE))</f>
        <v/>
      </c>
      <c r="AR104" s="531" t="str">
        <f t="array" ref="AR104">IF((AQ104=""),"",J104+XLOOKUP(A104,'Crop Chart'!$A$5:$A$201,'Crop Chart'!$AW$5:$AW$201,FALSE))</f>
        <v/>
      </c>
      <c r="AS104" s="530" t="str">
        <f t="array" ref="AS104">IF(ISBLANK(C104),"",XLOOKUP(A104,'Crop Chart'!$A$5:$A$201,'Crop Chart'!$AX$5:$AX$201,FALSE))</f>
        <v/>
      </c>
      <c r="AT104" s="531" t="str">
        <f t="array" ref="AT104">IF((AS104=""),"",J104+XLOOKUP(A104,'Crop Chart'!$A$5:$A$201,'Crop Chart'!$AY$5:$AY$201,FALSE))</f>
        <v/>
      </c>
      <c r="AU104" s="530" t="str">
        <f t="array" ref="AU104">IF(ISBLANK(C104),"",XLOOKUP(A104,'Crop Chart'!$A$5:$A$201,'Crop Chart'!$AZ$5:$AZ$201,FALSE))</f>
        <v/>
      </c>
      <c r="AV104" s="531" t="str">
        <f t="array" ref="AV104">IF((AU104=""),"",J104+XLOOKUP(A104,'Crop Chart'!$A$5:$A$201,'Crop Chart'!$BA$5:$BA$201,FALSE))</f>
        <v/>
      </c>
      <c r="AW104" s="530" t="str">
        <f t="array" ref="AW104">IF(ISBLANK(C104),"",XLOOKUP(A104,'Crop Chart'!$A$5:$A$201,'Crop Chart'!$BB$5:$BB$201,FALSE))</f>
        <v/>
      </c>
      <c r="AX104" s="532" t="str">
        <f t="array" ref="AX104">IF((AW104=""),"",J104+XLOOKUP(A104,'Crop Chart'!$A$5:$A$201,'Crop Chart'!$BC$5:$BC$201,FALSE))</f>
        <v/>
      </c>
    </row>
    <row r="105" ht="15.75" hidden="1" customHeight="1">
      <c r="A105" s="520" t="str">
        <f t="array" ref="A105">IF(ISBLANK(C105)," ",XLOOKUP(C105,'Codified Game Plan'!$M$3:$M$477,'Codified Game Plan'!$A$3:$A$477))</f>
        <v> </v>
      </c>
      <c r="B105" s="503" t="str">
        <f t="array" ref="B105">IF(ISBLANK(C105),"",XLOOKUP(C105,'Codified Game Plan'!$M$3:$M$477,'Codified Game Plan'!$B$3:$B$477))</f>
        <v/>
      </c>
      <c r="C105" s="521"/>
      <c r="D105" s="521" t="str">
        <f t="array" ref="D105">IF(ISBLANK(C105)," ",XLOOKUP(C105,'Codified Game Plan'!$M$3:$M$477,'Codified Game Plan'!$C$3:$C$477))</f>
        <v> </v>
      </c>
      <c r="E105" s="522" t="str">
        <f t="array" ref="E105">IF(ISBLANK(C105),"",XLOOKUP(C105,'Codified Game Plan'!$M$3:$M$477,'Codified Game Plan'!$D$3:$D$477,0))</f>
        <v/>
      </c>
      <c r="F105" s="522" t="str">
        <f t="array" ref="F105">IF(ISBLANK(C105),"",XLOOKUP(C105,'Codified Game Plan'!$M$3:$M$477,'Codified Game Plan'!$E$3:$E$477,0))</f>
        <v/>
      </c>
      <c r="G105" s="523" t="str">
        <f t="array" ref="G105">IF(ISBLANK(C105)," ",XLOOKUP(C105,'Codified Game Plan'!$M$3:$M$477,'Codified Game Plan'!$F$3:$F$477))</f>
        <v> </v>
      </c>
      <c r="H105" s="507" t="str">
        <f t="array" ref="H105">IF(ISBLANK(C105)," ",XLOOKUP(C105,'Codified Game Plan'!$M$3:$M$477,'Codified Game Plan'!$G$3:$G$477))</f>
        <v> </v>
      </c>
      <c r="I105" s="523" t="str">
        <f t="array" ref="I105">IF(ISBLANK(C105),"",XLOOKUP(A105,'Crop Chart'!$A$5:$A$201,'Crop Chart'!$B$5:$B$201,0))</f>
        <v/>
      </c>
      <c r="J105" s="507" t="str">
        <f t="shared" si="24"/>
        <v> </v>
      </c>
      <c r="K105" s="511"/>
      <c r="L105" s="523" t="str">
        <f t="array" ref="L105">IF(ISBLANK(C105),"",XLOOKUP(A105,'Crop Chart'!$A$5:$A$201,'Crop Chart'!$C$5:$C$201,0))</f>
        <v/>
      </c>
      <c r="M105" s="506" t="str">
        <f t="array" ref="M105">IF(ISBLANK(C105),"",XLOOKUP(A105,'Crop Chart'!$A$5:$A$201,'Crop Chart'!$E$5:$E$201,0))</f>
        <v/>
      </c>
      <c r="N105" s="510" t="str">
        <f t="shared" si="1"/>
        <v/>
      </c>
      <c r="O105" s="506" t="str">
        <f t="array" ref="O105">IF(ISBLANK(C105),"",XLOOKUP(A105,'Crop Chart'!$A$5:$A$201,'Crop Chart'!$S$5:$S$201,0))</f>
        <v/>
      </c>
      <c r="P105" s="507" t="str">
        <f t="shared" si="2"/>
        <v/>
      </c>
      <c r="Q105" s="524"/>
      <c r="R105" s="523" t="str">
        <f t="array" ref="R105">IF(I105="TR",XLOOKUP(A105,'Crop Chart'!$A$5:$A$201,'Crop Chart'!$I$5:$I$201,FALSE),"")</f>
        <v/>
      </c>
      <c r="S105" s="512" t="str">
        <f t="array" ref="S105">IF(I105="TR",G105*'Crop Chart'!$H$2*12*L105/M105/T105*XLOOKUP(A105,'Crop Chart'!$A$5:$A$178,'Crop Chart'!$T$5:$T$178),"")</f>
        <v/>
      </c>
      <c r="T105" s="523" t="str">
        <f t="array" ref="T105">IF(ISBLANK(C105),"",XLOOKUP(A105,'Crop Chart'!$A$5:$A$201,'Crop Chart'!$P$5:$P$201,FALSE))</f>
        <v/>
      </c>
      <c r="U105" s="525" t="str">
        <f t="array" ref="U105">IF(ISBLANK(C105),"",XLOOKUP(A105,'Crop Chart'!$A$5:$A$201,'Crop Chart'!$Q$5:$Q$201,0))</f>
        <v/>
      </c>
      <c r="V105" s="507" t="str">
        <f t="array" ref="V105">IF(I105="DS",XLOOKUP(A105,'Crop Chart'!$A$6:$A$201,'Crop Chart'!$AH$6:$AH$201,0),"")</f>
        <v/>
      </c>
      <c r="W105" s="507" t="str">
        <f t="array" ref="W105">IF(I105="DS",XLOOKUP(A105,'Crop Chart'!$A$6:$A$201,'Crop Chart'!$AI$6:$AI$201,0),"")</f>
        <v/>
      </c>
      <c r="X105" s="526" t="str">
        <f t="array" ref="X105">IFS(ISTEXT(P105),"",XLOOKUP(A105,'Crop Chart'!$A$5:$A$201,'Crop Chart'!$R$5:$R$201,0)=0,"",XLOOKUP(A105,'Crop Chart'!$A$5:$A$201,'Crop Chart'!$R$5:$R$201,0)&gt;0,XLOOKUP(A105,'Crop Chart'!$A$5:$A$201,'Crop Chart'!$R$5:$R$201,0)+P105)</f>
        <v/>
      </c>
      <c r="Y105" s="523" t="str">
        <f t="array" ref="Y105">IF(ISTEXT(X105),"",XLOOKUP(A105,'Crop Chart'!$A$5:$A$201,'Crop Chart'!$S$5:$S$201,0))</f>
        <v/>
      </c>
      <c r="Z105" s="513" t="str">
        <f t="shared" si="3"/>
        <v/>
      </c>
      <c r="AA105" s="523" t="str">
        <f t="array" ref="AA105">IF(ISBLANK(C105),"",XLOOKUP(A105,'Crop Chart'!$A$5:$A$201,'Crop Chart'!$F$5:$F$201,0))</f>
        <v/>
      </c>
      <c r="AB105" s="523" t="str">
        <f t="array" ref="AB105">IF(ISBLANK(C105),"",XLOOKUP(A105,'Crop Chart'!$A$5:$A$201,'Crop Chart'!$G$5:$G$201,FALSE))</f>
        <v/>
      </c>
      <c r="AC105" s="526" t="str">
        <f t="shared" si="19"/>
        <v/>
      </c>
      <c r="AD105" s="526" t="str">
        <f t="shared" si="4"/>
        <v/>
      </c>
      <c r="AE105" s="527" t="str">
        <f t="array" ref="AE105">IF(ISBLANK(C105),"",XLOOKUP(C105,'Codified Game Plan'!$M$3:$M$477,'Codified Game Plan'!$J$3:$J$477,0))</f>
        <v/>
      </c>
      <c r="AF105" s="528" t="str">
        <f t="array" ref="AF105">IF(ISBLANK(C105),"",XLOOKUP(A105,'Crop Chart'!$A$5:$A$201,'Crop Chart'!$L$5:$L$201,FALSE))</f>
        <v/>
      </c>
      <c r="AG105" s="529"/>
      <c r="AH105" s="530"/>
      <c r="AI105" s="530" t="str">
        <f t="array" ref="AI105">IF(ISBLANK(C105),"",XLOOKUP(A105,'Crop Chart'!$A$5:$A$201,'Crop Chart'!$AN$5:$AN$201,FALSE))</f>
        <v/>
      </c>
      <c r="AJ105" s="531" t="str">
        <f t="array" ref="AJ105">IF((AI105=""),"",J105+XLOOKUP(A105,'Crop Chart'!$A$5:$A$201,'Crop Chart'!$AO$5:$AO$201,FALSE))</f>
        <v/>
      </c>
      <c r="AK105" s="530" t="str">
        <f t="array" ref="AK105">IF(ISBLANK(C105),"",XLOOKUP(A105,'Crop Chart'!$A$5:$A$201,'Crop Chart'!$AP$5:$AP$201,FALSE))</f>
        <v/>
      </c>
      <c r="AL105" s="531" t="str">
        <f t="array" ref="AL105">IF((AK105=""),"",J105+XLOOKUP(A105,'Crop Chart'!$A$5:$A$201,'Crop Chart'!$AQ$5:$AQ$201,FALSE))</f>
        <v/>
      </c>
      <c r="AM105" s="530" t="str">
        <f t="array" ref="AM105">IF(ISBLANK(C105),"",XLOOKUP(A105,'Crop Chart'!$A$5:$A$201,'Crop Chart'!$AR$5:$AR$201,FALSE))</f>
        <v/>
      </c>
      <c r="AN105" s="531" t="str">
        <f t="array" ref="AN105">IF((AM105=""),"",J105+XLOOKUP(A105,'Crop Chart'!$A$5:$A$201,'Crop Chart'!$AS$5:$AS$201,FALSE))</f>
        <v/>
      </c>
      <c r="AO105" s="530" t="str">
        <f t="array" ref="AO105">IF(ISBLANK(C105),"",XLOOKUP(A105,'Crop Chart'!$A$5:$A$201,'Crop Chart'!$AT$5:$AT$201,FALSE))</f>
        <v/>
      </c>
      <c r="AP105" s="531" t="str">
        <f t="array" ref="AP105">IF((AO105=""),"",J105+XLOOKUP(A105,'Crop Chart'!$A$5:$A$201,'Crop Chart'!$AU$5:$AU$201,FALSE))</f>
        <v/>
      </c>
      <c r="AQ105" s="530" t="str">
        <f t="array" ref="AQ105">IF(ISBLANK(C105),"",XLOOKUP(A105,'Crop Chart'!$A$5:$A$201,'Crop Chart'!$AV$5:$AV$201,FALSE))</f>
        <v/>
      </c>
      <c r="AR105" s="531" t="str">
        <f t="array" ref="AR105">IF((AQ105=""),"",J105+XLOOKUP(A105,'Crop Chart'!$A$5:$A$201,'Crop Chart'!$AW$5:$AW$201,FALSE))</f>
        <v/>
      </c>
      <c r="AS105" s="530" t="str">
        <f t="array" ref="AS105">IF(ISBLANK(C105),"",XLOOKUP(A105,'Crop Chart'!$A$5:$A$201,'Crop Chart'!$AX$5:$AX$201,FALSE))</f>
        <v/>
      </c>
      <c r="AT105" s="531" t="str">
        <f t="array" ref="AT105">IF((AS105=""),"",J105+XLOOKUP(A105,'Crop Chart'!$A$5:$A$201,'Crop Chart'!$AY$5:$AY$201,FALSE))</f>
        <v/>
      </c>
      <c r="AU105" s="530" t="str">
        <f t="array" ref="AU105">IF(ISBLANK(C105),"",XLOOKUP(A105,'Crop Chart'!$A$5:$A$201,'Crop Chart'!$AZ$5:$AZ$201,FALSE))</f>
        <v/>
      </c>
      <c r="AV105" s="531" t="str">
        <f t="array" ref="AV105">IF((AU105=""),"",J105+XLOOKUP(A105,'Crop Chart'!$A$5:$A$201,'Crop Chart'!$BA$5:$BA$201,FALSE))</f>
        <v/>
      </c>
      <c r="AW105" s="530" t="str">
        <f t="array" ref="AW105">IF(ISBLANK(C105),"",XLOOKUP(A105,'Crop Chart'!$A$5:$A$201,'Crop Chart'!$BB$5:$BB$201,FALSE))</f>
        <v/>
      </c>
      <c r="AX105" s="532" t="str">
        <f t="array" ref="AX105">IF((AW105=""),"",J105+XLOOKUP(A105,'Crop Chart'!$A$5:$A$201,'Crop Chart'!$BC$5:$BC$201,FALSE))</f>
        <v/>
      </c>
    </row>
    <row r="106" ht="15.75" hidden="1" customHeight="1">
      <c r="A106" s="520" t="str">
        <f t="array" ref="A106">IF(ISBLANK(C106)," ",XLOOKUP(C106,'Codified Game Plan'!$M$3:$M$477,'Codified Game Plan'!$A$3:$A$477))</f>
        <v> </v>
      </c>
      <c r="B106" s="503" t="str">
        <f t="array" ref="B106">IF(ISBLANK(C106),"",XLOOKUP(C106,'Codified Game Plan'!$M$3:$M$477,'Codified Game Plan'!$B$3:$B$477))</f>
        <v/>
      </c>
      <c r="C106" s="521"/>
      <c r="D106" s="521" t="str">
        <f t="array" ref="D106">IF(ISBLANK(C106)," ",XLOOKUP(C106,'Codified Game Plan'!$M$3:$M$477,'Codified Game Plan'!$C$3:$C$477))</f>
        <v> </v>
      </c>
      <c r="E106" s="522" t="str">
        <f t="array" ref="E106">IF(ISBLANK(C106),"",XLOOKUP(C106,'Codified Game Plan'!$M$3:$M$477,'Codified Game Plan'!$D$3:$D$477,0))</f>
        <v/>
      </c>
      <c r="F106" s="522" t="str">
        <f t="array" ref="F106">IF(ISBLANK(C106),"",XLOOKUP(C106,'Codified Game Plan'!$M$3:$M$477,'Codified Game Plan'!$E$3:$E$477,0))</f>
        <v/>
      </c>
      <c r="G106" s="523" t="str">
        <f t="array" ref="G106">IF(ISBLANK(C106)," ",XLOOKUP(C106,'Codified Game Plan'!$M$3:$M$477,'Codified Game Plan'!$F$3:$F$477))</f>
        <v> </v>
      </c>
      <c r="H106" s="507" t="str">
        <f t="array" ref="H106">IF(ISBLANK(C106)," ",XLOOKUP(C106,'Codified Game Plan'!$M$3:$M$477,'Codified Game Plan'!$G$3:$G$477))</f>
        <v> </v>
      </c>
      <c r="I106" s="523" t="str">
        <f t="array" ref="I106">IF(ISBLANK(C106),"",XLOOKUP(A106,'Crop Chart'!$A$5:$A$201,'Crop Chart'!$B$5:$B$201,0))</f>
        <v/>
      </c>
      <c r="J106" s="507" t="str">
        <f t="shared" si="24"/>
        <v> </v>
      </c>
      <c r="K106" s="511"/>
      <c r="L106" s="523" t="str">
        <f t="array" ref="L106">IF(ISBLANK(C106),"",XLOOKUP(A106,'Crop Chart'!$A$5:$A$201,'Crop Chart'!$C$5:$C$201,0))</f>
        <v/>
      </c>
      <c r="M106" s="506" t="str">
        <f t="array" ref="M106">IF(ISBLANK(C106),"",XLOOKUP(A106,'Crop Chart'!$A$5:$A$201,'Crop Chart'!$E$5:$E$201,0))</f>
        <v/>
      </c>
      <c r="N106" s="535" t="str">
        <f t="shared" si="1"/>
        <v/>
      </c>
      <c r="O106" s="515" t="str">
        <f t="array" ref="O106">IF(ISBLANK(C106),"",XLOOKUP(A106,'Crop Chart'!$A$5:$A$201,'Crop Chart'!$S$5:$S$201,0))</f>
        <v/>
      </c>
      <c r="P106" s="507" t="str">
        <f t="shared" si="2"/>
        <v/>
      </c>
      <c r="Q106" s="524"/>
      <c r="R106" s="523" t="str">
        <f t="array" ref="R106">IF(I106="TR",XLOOKUP(A106,'Crop Chart'!$A$5:$A$201,'Crop Chart'!$I$5:$I$201,FALSE),"")</f>
        <v/>
      </c>
      <c r="S106" s="512" t="str">
        <f t="array" ref="S106">IF(I106="TR",G106*'Crop Chart'!$H$2*12*L106/M106/T106*XLOOKUP(A106,'Crop Chart'!$A$5:$A$203,'Crop Chart'!$T$5:$T$203),"")</f>
        <v/>
      </c>
      <c r="T106" s="523" t="str">
        <f t="array" ref="T106">IF(ISBLANK(C106),"",XLOOKUP(A106,'Crop Chart'!$A$5:$A$201,'Crop Chart'!$P$5:$P$201,FALSE))</f>
        <v/>
      </c>
      <c r="U106" s="525" t="str">
        <f t="array" ref="U106">IF(ISBLANK(C106),"",XLOOKUP(A106,'Crop Chart'!$A$5:$A$201,'Crop Chart'!$Q$5:$Q$201,0))</f>
        <v/>
      </c>
      <c r="V106" s="507" t="str">
        <f t="array" ref="V106">IF(I106="DS",XLOOKUP(A106,'Crop Chart'!$A$6:$A$201,'Crop Chart'!$AH$6:$AH$201,0),"")</f>
        <v/>
      </c>
      <c r="W106" s="507" t="str">
        <f t="array" ref="W106">IF(I106="DS",XLOOKUP(A106,'Crop Chart'!$A$6:$A$201,'Crop Chart'!$AI$6:$AI$201,0),"")</f>
        <v/>
      </c>
      <c r="X106" s="526" t="str">
        <f t="array" ref="X106">IFS(ISTEXT(P106),"",XLOOKUP(A106,'Crop Chart'!$A$5:$A$201,'Crop Chart'!$R$5:$R$201,0)=0,"",XLOOKUP(A106,'Crop Chart'!$A$5:$A$201,'Crop Chart'!$R$5:$R$201,0)&gt;0,XLOOKUP(A106,'Crop Chart'!$A$5:$A$201,'Crop Chart'!$R$5:$R$201,0)+P106)</f>
        <v/>
      </c>
      <c r="Y106" s="523" t="str">
        <f t="array" ref="Y106">IF(ISTEXT(X106),"",XLOOKUP(A106,'Crop Chart'!$A$5:$A$201,'Crop Chart'!$S$5:$S$201,0))</f>
        <v/>
      </c>
      <c r="Z106" s="513" t="str">
        <f t="shared" si="3"/>
        <v/>
      </c>
      <c r="AA106" s="523" t="str">
        <f t="array" ref="AA106">IF(ISBLANK(C106),"",XLOOKUP(A106,'Crop Chart'!$A$5:$A$201,'Crop Chart'!$F$5:$F$201,0))</f>
        <v/>
      </c>
      <c r="AB106" s="523" t="str">
        <f t="array" ref="AB106">IF(ISBLANK(C106),"",XLOOKUP(A106,'Crop Chart'!$A$5:$A$201,'Crop Chart'!$G$5:$G$201,FALSE))</f>
        <v/>
      </c>
      <c r="AC106" s="526" t="str">
        <f t="shared" si="19"/>
        <v/>
      </c>
      <c r="AD106" s="526" t="str">
        <f t="shared" si="4"/>
        <v/>
      </c>
      <c r="AE106" s="527" t="str">
        <f t="array" ref="AE106">IF(ISBLANK(C106),"",XLOOKUP(C106,'Codified Game Plan'!$M$3:$M$477,'Codified Game Plan'!$J$3:$J$477,0))</f>
        <v/>
      </c>
      <c r="AF106" s="528" t="str">
        <f t="array" ref="AF106">IF(ISBLANK(C106),"",XLOOKUP(A106,'Crop Chart'!$A$5:$A$201,'Crop Chart'!$L$5:$L$201,FALSE))</f>
        <v/>
      </c>
      <c r="AG106" s="529"/>
      <c r="AH106" s="530"/>
      <c r="AI106" s="530" t="str">
        <f t="array" ref="AI106">IF(ISBLANK(C106),"",XLOOKUP(A106,'Crop Chart'!$A$5:$A$201,'Crop Chart'!$AN$5:$AN$201,FALSE))</f>
        <v/>
      </c>
      <c r="AJ106" s="531" t="str">
        <f t="array" ref="AJ106">IF((AI106=""),"",J106+XLOOKUP(A106,'Crop Chart'!$A$5:$A$201,'Crop Chart'!$AO$5:$AO$201,FALSE))</f>
        <v/>
      </c>
      <c r="AK106" s="530" t="str">
        <f t="array" ref="AK106">IF(ISBLANK(C106),"",XLOOKUP(A106,'Crop Chart'!$A$5:$A$201,'Crop Chart'!$AP$5:$AP$201,FALSE))</f>
        <v/>
      </c>
      <c r="AL106" s="531" t="str">
        <f t="array" ref="AL106">IF((AK106=""),"",J106+XLOOKUP(A106,'Crop Chart'!$A$5:$A$201,'Crop Chart'!$AQ$5:$AQ$201,FALSE))</f>
        <v/>
      </c>
      <c r="AM106" s="530" t="str">
        <f t="array" ref="AM106">IF(ISBLANK(C106),"",XLOOKUP(A106,'Crop Chart'!$A$5:$A$201,'Crop Chart'!$AR$5:$AR$201,FALSE))</f>
        <v/>
      </c>
      <c r="AN106" s="531" t="str">
        <f t="array" ref="AN106">IF((AM106=""),"",J106+XLOOKUP(A106,'Crop Chart'!$A$5:$A$201,'Crop Chart'!$AS$5:$AS$201,FALSE))</f>
        <v/>
      </c>
      <c r="AO106" s="530" t="str">
        <f t="array" ref="AO106">IF(ISBLANK(C106),"",XLOOKUP(A106,'Crop Chart'!$A$5:$A$201,'Crop Chart'!$AT$5:$AT$201,FALSE))</f>
        <v/>
      </c>
      <c r="AP106" s="531" t="str">
        <f t="array" ref="AP106">IF((AO106=""),"",J106+XLOOKUP(A106,'Crop Chart'!$A$5:$A$201,'Crop Chart'!$AU$5:$AU$201,FALSE))</f>
        <v/>
      </c>
      <c r="AQ106" s="530" t="str">
        <f t="array" ref="AQ106">IF(ISBLANK(C106),"",XLOOKUP(A106,'Crop Chart'!$A$5:$A$201,'Crop Chart'!$AV$5:$AV$201,FALSE))</f>
        <v/>
      </c>
      <c r="AR106" s="531" t="str">
        <f t="array" ref="AR106">IF((AQ106=""),"",J106+XLOOKUP(A106,'Crop Chart'!$A$5:$A$201,'Crop Chart'!$AW$5:$AW$201,FALSE))</f>
        <v/>
      </c>
      <c r="AS106" s="530" t="str">
        <f t="array" ref="AS106">IF(ISBLANK(C106),"",XLOOKUP(A106,'Crop Chart'!$A$5:$A$201,'Crop Chart'!$AX$5:$AX$201,FALSE))</f>
        <v/>
      </c>
      <c r="AT106" s="531" t="str">
        <f t="array" ref="AT106">IF((AS106=""),"",J106+XLOOKUP(A106,'Crop Chart'!$A$5:$A$201,'Crop Chart'!$AY$5:$AY$201,FALSE))</f>
        <v/>
      </c>
      <c r="AU106" s="530" t="str">
        <f t="array" ref="AU106">IF(ISBLANK(C106),"",XLOOKUP(A106,'Crop Chart'!$A$5:$A$201,'Crop Chart'!$AZ$5:$AZ$201,FALSE))</f>
        <v/>
      </c>
      <c r="AV106" s="531" t="str">
        <f t="array" ref="AV106">IF((AU106=""),"",J106+XLOOKUP(A106,'Crop Chart'!$A$5:$A$201,'Crop Chart'!$BA$5:$BA$201,FALSE))</f>
        <v/>
      </c>
      <c r="AW106" s="530" t="str">
        <f t="array" ref="AW106">IF(ISBLANK(C106),"",XLOOKUP(A106,'Crop Chart'!$A$5:$A$201,'Crop Chart'!$BB$5:$BB$201,FALSE))</f>
        <v/>
      </c>
      <c r="AX106" s="532" t="str">
        <f t="array" ref="AX106">IF((AW106=""),"",J106+XLOOKUP(A106,'Crop Chart'!$A$5:$A$201,'Crop Chart'!$BC$5:$BC$201,FALSE))</f>
        <v/>
      </c>
    </row>
    <row r="107" ht="15.75" hidden="1" customHeight="1">
      <c r="A107" s="520" t="str">
        <f t="array" ref="A107">IF(ISBLANK(C107)," ",XLOOKUP(C107,'Codified Game Plan'!$M$3:$M$477,'Codified Game Plan'!$A$3:$A$477))</f>
        <v> </v>
      </c>
      <c r="B107" s="503" t="str">
        <f t="array" ref="B107">IF(ISBLANK(C107),"",XLOOKUP(C107,'Codified Game Plan'!$M$3:$M$477,'Codified Game Plan'!$B$3:$B$477))</f>
        <v/>
      </c>
      <c r="C107" s="521"/>
      <c r="D107" s="521" t="str">
        <f t="array" ref="D107">IF(ISBLANK(C107)," ",XLOOKUP(C107,'Codified Game Plan'!$M$3:$M$477,'Codified Game Plan'!$C$3:$C$477))</f>
        <v> </v>
      </c>
      <c r="E107" s="522" t="str">
        <f t="array" ref="E107">IF(ISBLANK(C107),"",XLOOKUP(C107,'Codified Game Plan'!$M$3:$M$477,'Codified Game Plan'!$D$3:$D$477,0))</f>
        <v/>
      </c>
      <c r="F107" s="522" t="str">
        <f t="array" ref="F107">IF(ISBLANK(C107),"",XLOOKUP(C107,'Codified Game Plan'!$M$3:$M$477,'Codified Game Plan'!$E$3:$E$477,0))</f>
        <v/>
      </c>
      <c r="G107" s="523" t="str">
        <f t="array" ref="G107">IF(ISBLANK(C107)," ",XLOOKUP(C107,'Codified Game Plan'!$M$3:$M$477,'Codified Game Plan'!$F$3:$F$477))</f>
        <v> </v>
      </c>
      <c r="H107" s="507" t="str">
        <f t="array" ref="H107">IF(ISBLANK(C107)," ",XLOOKUP(C107,'Codified Game Plan'!$M$3:$M$477,'Codified Game Plan'!$G$3:$G$477))</f>
        <v> </v>
      </c>
      <c r="I107" s="523" t="str">
        <f t="array" ref="I107">IF(ISBLANK(C107),"",XLOOKUP(A107,'Crop Chart'!$A$5:$A$201,'Crop Chart'!$B$5:$B$201,0))</f>
        <v/>
      </c>
      <c r="J107" s="507" t="str">
        <f t="shared" si="24"/>
        <v> </v>
      </c>
      <c r="K107" s="511"/>
      <c r="L107" s="523" t="str">
        <f t="array" ref="L107">IF(ISBLANK(C107),"",XLOOKUP(A107,'Crop Chart'!$A$5:$A$201,'Crop Chart'!$C$5:$C$201,0))</f>
        <v/>
      </c>
      <c r="M107" s="506" t="str">
        <f t="array" ref="M107">IF(ISBLANK(C107),"",XLOOKUP(A107,'Crop Chart'!$A$5:$A$201,'Crop Chart'!$E$5:$E$201,0))</f>
        <v/>
      </c>
      <c r="N107" s="510" t="str">
        <f t="shared" si="1"/>
        <v/>
      </c>
      <c r="O107" s="506" t="str">
        <f t="array" ref="O107">IF(ISBLANK(C107),"",XLOOKUP(A107,'Crop Chart'!$A$5:$A$201,'Crop Chart'!$S$5:$S$201,0))</f>
        <v/>
      </c>
      <c r="P107" s="507" t="str">
        <f t="shared" si="2"/>
        <v/>
      </c>
      <c r="Q107" s="524"/>
      <c r="R107" s="523" t="str">
        <f t="array" ref="R107">IF(I107="TR",XLOOKUP(A107,'Crop Chart'!$A$5:$A$201,'Crop Chart'!$I$5:$I$201,FALSE),"")</f>
        <v/>
      </c>
      <c r="S107" s="512" t="str">
        <f t="array" ref="S107">IF(I107="TR",G107*'Crop Chart'!$H$2*12*L107/M107/T107*XLOOKUP(A107,'Crop Chart'!$A$5:$A$178,'Crop Chart'!$T$5:$T$178),"")</f>
        <v/>
      </c>
      <c r="T107" s="523" t="str">
        <f t="array" ref="T107">IF(ISBLANK(C107),"",XLOOKUP(A107,'Crop Chart'!$A$5:$A$201,'Crop Chart'!$P$5:$P$201,FALSE))</f>
        <v/>
      </c>
      <c r="U107" s="525" t="str">
        <f t="array" ref="U107">IF(ISBLANK(C107),"",XLOOKUP(A107,'Crop Chart'!$A$5:$A$201,'Crop Chart'!$Q$5:$Q$201,0))</f>
        <v/>
      </c>
      <c r="V107" s="507" t="str">
        <f t="array" ref="V107">IF(I107="DS",XLOOKUP(A107,'Crop Chart'!$A$6:$A$201,'Crop Chart'!$AH$6:$AH$201,0),"")</f>
        <v/>
      </c>
      <c r="W107" s="507" t="str">
        <f t="array" ref="W107">IF(I107="DS",XLOOKUP(A107,'Crop Chart'!$A$6:$A$201,'Crop Chart'!$AI$6:$AI$201,0),"")</f>
        <v/>
      </c>
      <c r="X107" s="526" t="str">
        <f t="array" ref="X107">IFS(ISTEXT(P107),"",XLOOKUP(A107,'Crop Chart'!$A$5:$A$201,'Crop Chart'!$R$5:$R$201,0)=0,"",XLOOKUP(A107,'Crop Chart'!$A$5:$A$201,'Crop Chart'!$R$5:$R$201,0)&gt;0,XLOOKUP(A107,'Crop Chart'!$A$5:$A$201,'Crop Chart'!$R$5:$R$201,0)+P107)</f>
        <v/>
      </c>
      <c r="Y107" s="523" t="str">
        <f t="array" ref="Y107">IF(ISTEXT(X107),"",XLOOKUP(A107,'Crop Chart'!$A$5:$A$201,'Crop Chart'!$S$5:$S$201,0))</f>
        <v/>
      </c>
      <c r="Z107" s="513" t="str">
        <f t="shared" si="3"/>
        <v/>
      </c>
      <c r="AA107" s="523" t="str">
        <f t="array" ref="AA107">IF(ISBLANK(C107),"",XLOOKUP(A107,'Crop Chart'!$A$5:$A$201,'Crop Chart'!$F$5:$F$201,0))</f>
        <v/>
      </c>
      <c r="AB107" s="523" t="str">
        <f t="array" ref="AB107">IF(ISBLANK(C107),"",XLOOKUP(A107,'Crop Chart'!$A$5:$A$201,'Crop Chart'!$G$5:$G$201,FALSE))</f>
        <v/>
      </c>
      <c r="AC107" s="526" t="str">
        <f t="shared" si="19"/>
        <v/>
      </c>
      <c r="AD107" s="526" t="str">
        <f t="shared" si="4"/>
        <v/>
      </c>
      <c r="AE107" s="527" t="str">
        <f t="array" ref="AE107">IF(ISBLANK(C107),"",XLOOKUP(C107,'Codified Game Plan'!$M$3:$M$477,'Codified Game Plan'!$J$3:$J$477,0))</f>
        <v/>
      </c>
      <c r="AF107" s="528" t="str">
        <f t="array" ref="AF107">IF(ISBLANK(C107),"",XLOOKUP(A107,'Crop Chart'!$A$5:$A$201,'Crop Chart'!$L$5:$L$201,FALSE))</f>
        <v/>
      </c>
      <c r="AG107" s="529"/>
      <c r="AH107" s="530"/>
      <c r="AI107" s="530" t="str">
        <f t="array" ref="AI107">IF(ISBLANK(C107),"",XLOOKUP(A107,'Crop Chart'!$A$5:$A$201,'Crop Chart'!$AN$5:$AN$201,FALSE))</f>
        <v/>
      </c>
      <c r="AJ107" s="531" t="str">
        <f t="array" ref="AJ107">IF((AI107=""),"",J107+XLOOKUP(A107,'Crop Chart'!$A$5:$A$201,'Crop Chart'!$AO$5:$AO$201,FALSE))</f>
        <v/>
      </c>
      <c r="AK107" s="530" t="str">
        <f t="array" ref="AK107">IF(ISBLANK(C107),"",XLOOKUP(A107,'Crop Chart'!$A$5:$A$201,'Crop Chart'!$AP$5:$AP$201,FALSE))</f>
        <v/>
      </c>
      <c r="AL107" s="531" t="str">
        <f t="array" ref="AL107">IF((AK107=""),"",J107+XLOOKUP(A107,'Crop Chart'!$A$5:$A$201,'Crop Chart'!$AQ$5:$AQ$201,FALSE))</f>
        <v/>
      </c>
      <c r="AM107" s="530" t="str">
        <f t="array" ref="AM107">IF(ISBLANK(C107),"",XLOOKUP(A107,'Crop Chart'!$A$5:$A$201,'Crop Chart'!$AR$5:$AR$201,FALSE))</f>
        <v/>
      </c>
      <c r="AN107" s="531" t="str">
        <f t="array" ref="AN107">IF((AM107=""),"",J107+XLOOKUP(A107,'Crop Chart'!$A$5:$A$201,'Crop Chart'!$AS$5:$AS$201,FALSE))</f>
        <v/>
      </c>
      <c r="AO107" s="530" t="str">
        <f t="array" ref="AO107">IF(ISBLANK(C107),"",XLOOKUP(A107,'Crop Chart'!$A$5:$A$201,'Crop Chart'!$AT$5:$AT$201,FALSE))</f>
        <v/>
      </c>
      <c r="AP107" s="531" t="str">
        <f t="array" ref="AP107">IF((AO107=""),"",J107+XLOOKUP(A107,'Crop Chart'!$A$5:$A$201,'Crop Chart'!$AU$5:$AU$201,FALSE))</f>
        <v/>
      </c>
      <c r="AQ107" s="530" t="str">
        <f t="array" ref="AQ107">IF(ISBLANK(C107),"",XLOOKUP(A107,'Crop Chart'!$A$5:$A$201,'Crop Chart'!$AV$5:$AV$201,FALSE))</f>
        <v/>
      </c>
      <c r="AR107" s="531" t="str">
        <f t="array" ref="AR107">IF((AQ107=""),"",J107+XLOOKUP(A107,'Crop Chart'!$A$5:$A$201,'Crop Chart'!$AW$5:$AW$201,FALSE))</f>
        <v/>
      </c>
      <c r="AS107" s="530" t="str">
        <f t="array" ref="AS107">IF(ISBLANK(C107),"",XLOOKUP(A107,'Crop Chart'!$A$5:$A$201,'Crop Chart'!$AX$5:$AX$201,FALSE))</f>
        <v/>
      </c>
      <c r="AT107" s="531" t="str">
        <f t="array" ref="AT107">IF((AS107=""),"",J107+XLOOKUP(A107,'Crop Chart'!$A$5:$A$201,'Crop Chart'!$AY$5:$AY$201,FALSE))</f>
        <v/>
      </c>
      <c r="AU107" s="530" t="str">
        <f t="array" ref="AU107">IF(ISBLANK(C107),"",XLOOKUP(A107,'Crop Chart'!$A$5:$A$201,'Crop Chart'!$AZ$5:$AZ$201,FALSE))</f>
        <v/>
      </c>
      <c r="AV107" s="531" t="str">
        <f t="array" ref="AV107">IF((AU107=""),"",J107+XLOOKUP(A107,'Crop Chart'!$A$5:$A$201,'Crop Chart'!$BA$5:$BA$201,FALSE))</f>
        <v/>
      </c>
      <c r="AW107" s="530" t="str">
        <f t="array" ref="AW107">IF(ISBLANK(C107),"",XLOOKUP(A107,'Crop Chart'!$A$5:$A$201,'Crop Chart'!$BB$5:$BB$201,FALSE))</f>
        <v/>
      </c>
      <c r="AX107" s="532" t="str">
        <f t="array" ref="AX107">IF((AW107=""),"",J107+XLOOKUP(A107,'Crop Chart'!$A$5:$A$201,'Crop Chart'!$BC$5:$BC$201,FALSE))</f>
        <v/>
      </c>
    </row>
    <row r="108" ht="15.75" hidden="1" customHeight="1">
      <c r="A108" s="520" t="str">
        <f t="array" ref="A108">IF(ISBLANK(C108)," ",XLOOKUP(C108,'Codified Game Plan'!$M$3:$M$477,'Codified Game Plan'!$A$3:$A$477))</f>
        <v> </v>
      </c>
      <c r="B108" s="503" t="str">
        <f t="array" ref="B108">IF(ISBLANK(C108),"",XLOOKUP(C108,'Codified Game Plan'!$M$3:$M$477,'Codified Game Plan'!$B$3:$B$477))</f>
        <v/>
      </c>
      <c r="C108" s="521"/>
      <c r="D108" s="521" t="str">
        <f t="array" ref="D108">IF(ISBLANK(C108)," ",XLOOKUP(C108,'Codified Game Plan'!$M$3:$M$477,'Codified Game Plan'!$C$3:$C$477))</f>
        <v> </v>
      </c>
      <c r="E108" s="522" t="str">
        <f t="array" ref="E108">IF(ISBLANK(C108),"",XLOOKUP(C108,'Codified Game Plan'!$M$3:$M$477,'Codified Game Plan'!$D$3:$D$477,0))</f>
        <v/>
      </c>
      <c r="F108" s="522" t="str">
        <f t="array" ref="F108">IF(ISBLANK(C108),"",XLOOKUP(C108,'Codified Game Plan'!$M$3:$M$477,'Codified Game Plan'!$E$3:$E$477,0))</f>
        <v/>
      </c>
      <c r="G108" s="523" t="str">
        <f t="array" ref="G108">IF(ISBLANK(C108)," ",XLOOKUP(C108,'Codified Game Plan'!$M$3:$M$477,'Codified Game Plan'!$F$3:$F$477))</f>
        <v> </v>
      </c>
      <c r="H108" s="507" t="str">
        <f t="array" ref="H108">IF(ISBLANK(C108)," ",XLOOKUP(C108,'Codified Game Plan'!$M$3:$M$477,'Codified Game Plan'!$G$3:$G$477))</f>
        <v> </v>
      </c>
      <c r="I108" s="523" t="str">
        <f t="array" ref="I108">IF(ISBLANK(C108),"",XLOOKUP(A108,'Crop Chart'!$A$5:$A$201,'Crop Chart'!$B$5:$B$201,0))</f>
        <v/>
      </c>
      <c r="J108" s="507" t="str">
        <f t="shared" si="24"/>
        <v> </v>
      </c>
      <c r="K108" s="511"/>
      <c r="L108" s="523" t="str">
        <f t="array" ref="L108">IF(ISBLANK(C108),"",XLOOKUP(A108,'Crop Chart'!$A$5:$A$201,'Crop Chart'!$C$5:$C$201,0))</f>
        <v/>
      </c>
      <c r="M108" s="506" t="str">
        <f t="array" ref="M108">IF(ISBLANK(C108),"",XLOOKUP(A108,'Crop Chart'!$A$5:$A$201,'Crop Chart'!$E$5:$E$201,0))</f>
        <v/>
      </c>
      <c r="N108" s="510" t="str">
        <f t="shared" si="1"/>
        <v/>
      </c>
      <c r="O108" s="506" t="str">
        <f t="array" ref="O108">IF(ISBLANK(C108),"",XLOOKUP(A108,'Crop Chart'!$A$5:$A$201,'Crop Chart'!$S$5:$S$201,0))</f>
        <v/>
      </c>
      <c r="P108" s="507" t="str">
        <f t="shared" si="2"/>
        <v/>
      </c>
      <c r="Q108" s="524"/>
      <c r="R108" s="523" t="str">
        <f t="array" ref="R108">IF(I108="TR",XLOOKUP(A108,'Crop Chart'!$A$5:$A$201,'Crop Chart'!$I$5:$I$201,FALSE),"")</f>
        <v/>
      </c>
      <c r="S108" s="512" t="str">
        <f t="array" ref="S108">IF(I108="TR",G108*'Crop Chart'!$H$2*12*L108/M108/T108*XLOOKUP(A108,'Crop Chart'!$A$5:$A$178,'Crop Chart'!$T$5:$T$178),"")</f>
        <v/>
      </c>
      <c r="T108" s="523" t="str">
        <f t="array" ref="T108">IF(ISBLANK(C108),"",XLOOKUP(A108,'Crop Chart'!$A$5:$A$201,'Crop Chart'!$P$5:$P$201,FALSE))</f>
        <v/>
      </c>
      <c r="U108" s="525" t="str">
        <f t="array" ref="U108">IF(ISBLANK(C108),"",XLOOKUP(A108,'Crop Chart'!$A$5:$A$201,'Crop Chart'!$Q$5:$Q$201,0))</f>
        <v/>
      </c>
      <c r="V108" s="507" t="str">
        <f t="array" ref="V108">IF(I108="DS",XLOOKUP(A108,'Crop Chart'!$A$6:$A$201,'Crop Chart'!$AH$6:$AH$201,0),"")</f>
        <v/>
      </c>
      <c r="W108" s="507" t="str">
        <f t="array" ref="W108">IF(I108="DS",XLOOKUP(A108,'Crop Chart'!$A$6:$A$201,'Crop Chart'!$AI$6:$AI$201,0),"")</f>
        <v/>
      </c>
      <c r="X108" s="526" t="str">
        <f t="array" ref="X108">IFS(ISTEXT(P108),"",XLOOKUP(A108,'Crop Chart'!$A$5:$A$201,'Crop Chart'!$R$5:$R$201,0)=0,"",XLOOKUP(A108,'Crop Chart'!$A$5:$A$201,'Crop Chart'!$R$5:$R$201,0)&gt;0,XLOOKUP(A108,'Crop Chart'!$A$5:$A$201,'Crop Chart'!$R$5:$R$201,0)+P108)</f>
        <v/>
      </c>
      <c r="Y108" s="523" t="str">
        <f t="array" ref="Y108">IF(ISTEXT(X108),"",XLOOKUP(A108,'Crop Chart'!$A$5:$A$201,'Crop Chart'!$S$5:$S$201,0))</f>
        <v/>
      </c>
      <c r="Z108" s="513" t="str">
        <f t="shared" si="3"/>
        <v/>
      </c>
      <c r="AA108" s="523" t="str">
        <f t="array" ref="AA108">IF(ISBLANK(C108),"",XLOOKUP(A108,'Crop Chart'!$A$5:$A$201,'Crop Chart'!$F$5:$F$201,0))</f>
        <v/>
      </c>
      <c r="AB108" s="523" t="str">
        <f t="array" ref="AB108">IF(ISBLANK(C108),"",XLOOKUP(A108,'Crop Chart'!$A$5:$A$201,'Crop Chart'!$G$5:$G$201,FALSE))</f>
        <v/>
      </c>
      <c r="AC108" s="526" t="str">
        <f t="shared" si="19"/>
        <v/>
      </c>
      <c r="AD108" s="526" t="str">
        <f t="shared" si="4"/>
        <v/>
      </c>
      <c r="AE108" s="527" t="str">
        <f t="array" ref="AE108">IF(ISBLANK(C108),"",XLOOKUP(C108,'Codified Game Plan'!$M$3:$M$477,'Codified Game Plan'!$J$3:$J$477,0))</f>
        <v/>
      </c>
      <c r="AF108" s="528" t="str">
        <f t="array" ref="AF108">IF(ISBLANK(C108),"",XLOOKUP(A108,'Crop Chart'!$A$5:$A$201,'Crop Chart'!$L$5:$L$201,FALSE))</f>
        <v/>
      </c>
      <c r="AG108" s="529"/>
      <c r="AH108" s="530"/>
      <c r="AI108" s="530" t="str">
        <f t="array" ref="AI108">IF(ISBLANK(C108),"",XLOOKUP(A108,'Crop Chart'!$A$5:$A$201,'Crop Chart'!$AN$5:$AN$201,FALSE))</f>
        <v/>
      </c>
      <c r="AJ108" s="531" t="str">
        <f t="array" ref="AJ108">IF((AI108=""),"",J108+XLOOKUP(A108,'Crop Chart'!$A$5:$A$201,'Crop Chart'!$AO$5:$AO$201,FALSE))</f>
        <v/>
      </c>
      <c r="AK108" s="530" t="str">
        <f t="array" ref="AK108">IF(ISBLANK(C108),"",XLOOKUP(A108,'Crop Chart'!$A$5:$A$201,'Crop Chart'!$AP$5:$AP$201,FALSE))</f>
        <v/>
      </c>
      <c r="AL108" s="531" t="str">
        <f t="array" ref="AL108">IF((AK108=""),"",J108+XLOOKUP(A108,'Crop Chart'!$A$5:$A$201,'Crop Chart'!$AQ$5:$AQ$201,FALSE))</f>
        <v/>
      </c>
      <c r="AM108" s="530" t="str">
        <f t="array" ref="AM108">IF(ISBLANK(C108),"",XLOOKUP(A108,'Crop Chart'!$A$5:$A$201,'Crop Chart'!$AR$5:$AR$201,FALSE))</f>
        <v/>
      </c>
      <c r="AN108" s="531" t="str">
        <f t="array" ref="AN108">IF((AM108=""),"",J108+XLOOKUP(A108,'Crop Chart'!$A$5:$A$201,'Crop Chart'!$AS$5:$AS$201,FALSE))</f>
        <v/>
      </c>
      <c r="AO108" s="530" t="str">
        <f t="array" ref="AO108">IF(ISBLANK(C108),"",XLOOKUP(A108,'Crop Chart'!$A$5:$A$201,'Crop Chart'!$AT$5:$AT$201,FALSE))</f>
        <v/>
      </c>
      <c r="AP108" s="531" t="str">
        <f t="array" ref="AP108">IF((AO108=""),"",J108+XLOOKUP(A108,'Crop Chart'!$A$5:$A$201,'Crop Chart'!$AU$5:$AU$201,FALSE))</f>
        <v/>
      </c>
      <c r="AQ108" s="530" t="str">
        <f t="array" ref="AQ108">IF(ISBLANK(C108),"",XLOOKUP(A108,'Crop Chart'!$A$5:$A$201,'Crop Chart'!$AV$5:$AV$201,FALSE))</f>
        <v/>
      </c>
      <c r="AR108" s="531" t="str">
        <f t="array" ref="AR108">IF((AQ108=""),"",J108+XLOOKUP(A108,'Crop Chart'!$A$5:$A$201,'Crop Chart'!$AW$5:$AW$201,FALSE))</f>
        <v/>
      </c>
      <c r="AS108" s="530" t="str">
        <f t="array" ref="AS108">IF(ISBLANK(C108),"",XLOOKUP(A108,'Crop Chart'!$A$5:$A$201,'Crop Chart'!$AX$5:$AX$201,FALSE))</f>
        <v/>
      </c>
      <c r="AT108" s="531" t="str">
        <f t="array" ref="AT108">IF((AS108=""),"",J108+XLOOKUP(A108,'Crop Chart'!$A$5:$A$201,'Crop Chart'!$AY$5:$AY$201,FALSE))</f>
        <v/>
      </c>
      <c r="AU108" s="530" t="str">
        <f t="array" ref="AU108">IF(ISBLANK(C108),"",XLOOKUP(A108,'Crop Chart'!$A$5:$A$201,'Crop Chart'!$AZ$5:$AZ$201,FALSE))</f>
        <v/>
      </c>
      <c r="AV108" s="531" t="str">
        <f t="array" ref="AV108">IF((AU108=""),"",J108+XLOOKUP(A108,'Crop Chart'!$A$5:$A$201,'Crop Chart'!$BA$5:$BA$201,FALSE))</f>
        <v/>
      </c>
      <c r="AW108" s="530" t="str">
        <f t="array" ref="AW108">IF(ISBLANK(C108),"",XLOOKUP(A108,'Crop Chart'!$A$5:$A$201,'Crop Chart'!$BB$5:$BB$201,FALSE))</f>
        <v/>
      </c>
      <c r="AX108" s="532" t="str">
        <f t="array" ref="AX108">IF((AW108=""),"",J108+XLOOKUP(A108,'Crop Chart'!$A$5:$A$201,'Crop Chart'!$BC$5:$BC$201,FALSE))</f>
        <v/>
      </c>
    </row>
    <row r="109" ht="15.75" hidden="1" customHeight="1">
      <c r="A109" s="520" t="str">
        <f t="array" ref="A109">IF(ISBLANK(C109)," ",XLOOKUP(C109,'Codified Game Plan'!$M$3:$M$477,'Codified Game Plan'!$A$3:$A$477))</f>
        <v> </v>
      </c>
      <c r="B109" s="503" t="str">
        <f t="array" ref="B109">IF(ISBLANK(C109),"",XLOOKUP(C109,'Codified Game Plan'!$M$3:$M$477,'Codified Game Plan'!$B$3:$B$477))</f>
        <v/>
      </c>
      <c r="C109" s="521"/>
      <c r="D109" s="521" t="str">
        <f t="array" ref="D109">IF(ISBLANK(C109)," ",XLOOKUP(C109,'Codified Game Plan'!$M$3:$M$477,'Codified Game Plan'!$C$3:$C$477))</f>
        <v> </v>
      </c>
      <c r="E109" s="522" t="str">
        <f t="array" ref="E109">IF(ISBLANK(C109),"",XLOOKUP(C109,'Codified Game Plan'!$M$3:$M$477,'Codified Game Plan'!$D$3:$D$477,0))</f>
        <v/>
      </c>
      <c r="F109" s="522" t="str">
        <f t="array" ref="F109">IF(ISBLANK(C109),"",XLOOKUP(C109,'Codified Game Plan'!$M$3:$M$477,'Codified Game Plan'!$E$3:$E$477,0))</f>
        <v/>
      </c>
      <c r="G109" s="523" t="str">
        <f t="array" ref="G109">IF(ISBLANK(C109)," ",XLOOKUP(C109,'Codified Game Plan'!$M$3:$M$477,'Codified Game Plan'!$F$3:$F$477))</f>
        <v> </v>
      </c>
      <c r="H109" s="507" t="str">
        <f t="array" ref="H109">IF(ISBLANK(C109)," ",XLOOKUP(C109,'Codified Game Plan'!$M$3:$M$477,'Codified Game Plan'!$G$3:$G$477))</f>
        <v> </v>
      </c>
      <c r="I109" s="523" t="str">
        <f t="array" ref="I109">IF(ISBLANK(C109),"",XLOOKUP(A109,'Crop Chart'!$A$5:$A$201,'Crop Chart'!$B$5:$B$201,0))</f>
        <v/>
      </c>
      <c r="J109" s="507" t="str">
        <f t="shared" si="24"/>
        <v> </v>
      </c>
      <c r="K109" s="511"/>
      <c r="L109" s="523" t="str">
        <f t="array" ref="L109">IF(ISBLANK(C109),"",XLOOKUP(A109,'Crop Chart'!$A$5:$A$201,'Crop Chart'!$C$5:$C$201,0))</f>
        <v/>
      </c>
      <c r="M109" s="506" t="str">
        <f t="array" ref="M109">IF(ISBLANK(C109),"",XLOOKUP(A109,'Crop Chart'!$A$5:$A$201,'Crop Chart'!$E$5:$E$201,0))</f>
        <v/>
      </c>
      <c r="N109" s="535" t="str">
        <f t="shared" si="1"/>
        <v/>
      </c>
      <c r="O109" s="515" t="str">
        <f t="array" ref="O109">IF(ISBLANK(C109),"",XLOOKUP(A109,'Crop Chart'!$A$5:$A$201,'Crop Chart'!$S$5:$S$201,0))</f>
        <v/>
      </c>
      <c r="P109" s="507" t="str">
        <f t="shared" si="2"/>
        <v/>
      </c>
      <c r="Q109" s="524"/>
      <c r="R109" s="523" t="str">
        <f t="array" ref="R109">IF(I109="TR",XLOOKUP(A109,'Crop Chart'!$A$5:$A$201,'Crop Chart'!$I$5:$I$201,FALSE),"")</f>
        <v/>
      </c>
      <c r="S109" s="512" t="str">
        <f t="array" ref="S109">IF(I109="TR",G109*'Crop Chart'!$H$2*12*L109/M109/T109*XLOOKUP(A109,'Crop Chart'!$A$5:$A$203,'Crop Chart'!$T$5:$T$203),"")</f>
        <v/>
      </c>
      <c r="T109" s="523" t="str">
        <f t="array" ref="T109">IF(ISBLANK(C109),"",XLOOKUP(A109,'Crop Chart'!$A$5:$A$201,'Crop Chart'!$P$5:$P$201,FALSE))</f>
        <v/>
      </c>
      <c r="U109" s="525" t="str">
        <f t="array" ref="U109">IF(ISBLANK(C109),"",XLOOKUP(A109,'Crop Chart'!$A$5:$A$201,'Crop Chart'!$Q$5:$Q$201,0))</f>
        <v/>
      </c>
      <c r="V109" s="507" t="str">
        <f t="array" ref="V109">IF(I109="DS",XLOOKUP(A109,'Crop Chart'!$A$6:$A$201,'Crop Chart'!$AH$6:$AH$201,0),"")</f>
        <v/>
      </c>
      <c r="W109" s="507" t="str">
        <f t="array" ref="W109">IF(I109="DS",XLOOKUP(A109,'Crop Chart'!$A$6:$A$201,'Crop Chart'!$AI$6:$AI$201,0),"")</f>
        <v/>
      </c>
      <c r="X109" s="526" t="str">
        <f t="array" ref="X109">IFS(ISTEXT(P109),"",XLOOKUP(A109,'Crop Chart'!$A$5:$A$201,'Crop Chart'!$R$5:$R$201,0)=0,"",XLOOKUP(A109,'Crop Chart'!$A$5:$A$201,'Crop Chart'!$R$5:$R$201,0)&gt;0,XLOOKUP(A109,'Crop Chart'!$A$5:$A$201,'Crop Chart'!$R$5:$R$201,0)+P109)</f>
        <v/>
      </c>
      <c r="Y109" s="523" t="str">
        <f t="array" ref="Y109">IF(ISTEXT(X109),"",XLOOKUP(A109,'Crop Chart'!$A$5:$A$201,'Crop Chart'!$S$5:$S$201,0))</f>
        <v/>
      </c>
      <c r="Z109" s="513" t="str">
        <f t="shared" si="3"/>
        <v/>
      </c>
      <c r="AA109" s="523" t="str">
        <f t="array" ref="AA109">IF(ISBLANK(C109),"",XLOOKUP(A109,'Crop Chart'!$A$5:$A$201,'Crop Chart'!$F$5:$F$201,0))</f>
        <v/>
      </c>
      <c r="AB109" s="523" t="str">
        <f t="array" ref="AB109">IF(ISBLANK(C109),"",XLOOKUP(A109,'Crop Chart'!$A$5:$A$201,'Crop Chart'!$G$5:$G$201,FALSE))</f>
        <v/>
      </c>
      <c r="AC109" s="526" t="str">
        <f t="shared" si="19"/>
        <v/>
      </c>
      <c r="AD109" s="526" t="str">
        <f t="shared" si="4"/>
        <v/>
      </c>
      <c r="AE109" s="527" t="str">
        <f t="array" ref="AE109">IF(ISBLANK(C109),"",XLOOKUP(C109,'Codified Game Plan'!$M$3:$M$477,'Codified Game Plan'!$J$3:$J$477,0))</f>
        <v/>
      </c>
      <c r="AF109" s="528" t="str">
        <f t="array" ref="AF109">IF(ISBLANK(C109),"",XLOOKUP(A109,'Crop Chart'!$A$5:$A$201,'Crop Chart'!$L$5:$L$201,FALSE))</f>
        <v/>
      </c>
      <c r="AG109" s="529"/>
      <c r="AH109" s="530"/>
      <c r="AI109" s="530" t="str">
        <f t="array" ref="AI109">IF(ISBLANK(C109),"",XLOOKUP(A109,'Crop Chart'!$A$5:$A$201,'Crop Chart'!$AN$5:$AN$201,FALSE))</f>
        <v/>
      </c>
      <c r="AJ109" s="531" t="str">
        <f t="array" ref="AJ109">IF((AI109=""),"",J109+XLOOKUP(A109,'Crop Chart'!$A$5:$A$201,'Crop Chart'!$AO$5:$AO$201,FALSE))</f>
        <v/>
      </c>
      <c r="AK109" s="530" t="str">
        <f t="array" ref="AK109">IF(ISBLANK(C109),"",XLOOKUP(A109,'Crop Chart'!$A$5:$A$201,'Crop Chart'!$AP$5:$AP$201,FALSE))</f>
        <v/>
      </c>
      <c r="AL109" s="531" t="str">
        <f t="array" ref="AL109">IF((AK109=""),"",J109+XLOOKUP(A109,'Crop Chart'!$A$5:$A$201,'Crop Chart'!$AQ$5:$AQ$201,FALSE))</f>
        <v/>
      </c>
      <c r="AM109" s="530" t="str">
        <f t="array" ref="AM109">IF(ISBLANK(C109),"",XLOOKUP(A109,'Crop Chart'!$A$5:$A$201,'Crop Chart'!$AR$5:$AR$201,FALSE))</f>
        <v/>
      </c>
      <c r="AN109" s="531" t="str">
        <f t="array" ref="AN109">IF((AM109=""),"",J109+XLOOKUP(A109,'Crop Chart'!$A$5:$A$201,'Crop Chart'!$AS$5:$AS$201,FALSE))</f>
        <v/>
      </c>
      <c r="AO109" s="530" t="str">
        <f t="array" ref="AO109">IF(ISBLANK(C109),"",XLOOKUP(A109,'Crop Chart'!$A$5:$A$201,'Crop Chart'!$AT$5:$AT$201,FALSE))</f>
        <v/>
      </c>
      <c r="AP109" s="531" t="str">
        <f t="array" ref="AP109">IF((AO109=""),"",J109+XLOOKUP(A109,'Crop Chart'!$A$5:$A$201,'Crop Chart'!$AU$5:$AU$201,FALSE))</f>
        <v/>
      </c>
      <c r="AQ109" s="530" t="str">
        <f t="array" ref="AQ109">IF(ISBLANK(C109),"",XLOOKUP(A109,'Crop Chart'!$A$5:$A$201,'Crop Chart'!$AV$5:$AV$201,FALSE))</f>
        <v/>
      </c>
      <c r="AR109" s="531" t="str">
        <f t="array" ref="AR109">IF((AQ109=""),"",J109+XLOOKUP(A109,'Crop Chart'!$A$5:$A$201,'Crop Chart'!$AW$5:$AW$201,FALSE))</f>
        <v/>
      </c>
      <c r="AS109" s="530" t="str">
        <f t="array" ref="AS109">IF(ISBLANK(C109),"",XLOOKUP(A109,'Crop Chart'!$A$5:$A$201,'Crop Chart'!$AX$5:$AX$201,FALSE))</f>
        <v/>
      </c>
      <c r="AT109" s="531" t="str">
        <f t="array" ref="AT109">IF((AS109=""),"",J109+XLOOKUP(A109,'Crop Chart'!$A$5:$A$201,'Crop Chart'!$AY$5:$AY$201,FALSE))</f>
        <v/>
      </c>
      <c r="AU109" s="530" t="str">
        <f t="array" ref="AU109">IF(ISBLANK(C109),"",XLOOKUP(A109,'Crop Chart'!$A$5:$A$201,'Crop Chart'!$AZ$5:$AZ$201,FALSE))</f>
        <v/>
      </c>
      <c r="AV109" s="531" t="str">
        <f t="array" ref="AV109">IF((AU109=""),"",J109+XLOOKUP(A109,'Crop Chart'!$A$5:$A$201,'Crop Chart'!$BA$5:$BA$201,FALSE))</f>
        <v/>
      </c>
      <c r="AW109" s="530" t="str">
        <f t="array" ref="AW109">IF(ISBLANK(C109),"",XLOOKUP(A109,'Crop Chart'!$A$5:$A$201,'Crop Chart'!$BB$5:$BB$201,FALSE))</f>
        <v/>
      </c>
      <c r="AX109" s="532" t="str">
        <f t="array" ref="AX109">IF((AW109=""),"",J109+XLOOKUP(A109,'Crop Chart'!$A$5:$A$201,'Crop Chart'!$BC$5:$BC$201,FALSE))</f>
        <v/>
      </c>
    </row>
    <row r="110" ht="15.75" hidden="1" customHeight="1">
      <c r="A110" s="520" t="str">
        <f t="array" ref="A110">IF(ISBLANK(C110)," ",XLOOKUP(C110,'Codified Game Plan'!$M$3:$M$477,'Codified Game Plan'!$A$3:$A$477))</f>
        <v> </v>
      </c>
      <c r="B110" s="503" t="str">
        <f t="array" ref="B110">IF(ISBLANK(C110),"",XLOOKUP(C110,'Codified Game Plan'!$M$3:$M$477,'Codified Game Plan'!$B$3:$B$477))</f>
        <v/>
      </c>
      <c r="C110" s="521"/>
      <c r="D110" s="521" t="str">
        <f t="array" ref="D110">IF(ISBLANK(C110)," ",XLOOKUP(C110,'Codified Game Plan'!$M$3:$M$477,'Codified Game Plan'!$C$3:$C$477))</f>
        <v> </v>
      </c>
      <c r="E110" s="522" t="str">
        <f t="array" ref="E110">IF(ISBLANK(C110),"",XLOOKUP(C110,'Codified Game Plan'!$M$3:$M$477,'Codified Game Plan'!$D$3:$D$477,0))</f>
        <v/>
      </c>
      <c r="F110" s="522" t="str">
        <f t="array" ref="F110">IF(ISBLANK(C110),"",XLOOKUP(C110,'Codified Game Plan'!$M$3:$M$477,'Codified Game Plan'!$E$3:$E$477,0))</f>
        <v/>
      </c>
      <c r="G110" s="523" t="str">
        <f t="array" ref="G110">IF(ISBLANK(C110)," ",XLOOKUP(C110,'Codified Game Plan'!$M$3:$M$477,'Codified Game Plan'!$F$3:$F$477))</f>
        <v> </v>
      </c>
      <c r="H110" s="507" t="str">
        <f t="array" ref="H110">IF(ISBLANK(C110)," ",XLOOKUP(C110,'Codified Game Plan'!$M$3:$M$477,'Codified Game Plan'!$G$3:$G$477))</f>
        <v> </v>
      </c>
      <c r="I110" s="523" t="str">
        <f t="array" ref="I110">IF(ISBLANK(C110),"",XLOOKUP(A110,'Crop Chart'!$A$5:$A$201,'Crop Chart'!$B$5:$B$201,0))</f>
        <v/>
      </c>
      <c r="J110" s="507" t="str">
        <f t="shared" si="24"/>
        <v> </v>
      </c>
      <c r="K110" s="511"/>
      <c r="L110" s="523" t="str">
        <f t="array" ref="L110">IF(ISBLANK(C110),"",XLOOKUP(A110,'Crop Chart'!$A$5:$A$201,'Crop Chart'!$C$5:$C$201,0))</f>
        <v/>
      </c>
      <c r="M110" s="506" t="str">
        <f t="array" ref="M110">IF(ISBLANK(C110),"",XLOOKUP(A110,'Crop Chart'!$A$5:$A$201,'Crop Chart'!$E$5:$E$201,0))</f>
        <v/>
      </c>
      <c r="N110" s="535" t="str">
        <f t="shared" si="1"/>
        <v/>
      </c>
      <c r="O110" s="515" t="str">
        <f t="array" ref="O110">IF(ISBLANK(C110),"",XLOOKUP(A110,'Crop Chart'!$A$5:$A$201,'Crop Chart'!$S$5:$S$201,0))</f>
        <v/>
      </c>
      <c r="P110" s="507" t="str">
        <f t="shared" si="2"/>
        <v/>
      </c>
      <c r="Q110" s="524"/>
      <c r="R110" s="523" t="str">
        <f t="array" ref="R110">IF(I110="TR",XLOOKUP(A110,'Crop Chart'!$A$5:$A$201,'Crop Chart'!$I$5:$I$201,FALSE),"")</f>
        <v/>
      </c>
      <c r="S110" s="512" t="str">
        <f t="array" ref="S110">IF(I110="TR",G110*'Crop Chart'!$H$2*12*L110/M110/T110*XLOOKUP(A110,'Crop Chart'!$A$5:$A$203,'Crop Chart'!$T$5:$T$203),"")</f>
        <v/>
      </c>
      <c r="T110" s="523" t="str">
        <f t="array" ref="T110">IF(ISBLANK(C110),"",XLOOKUP(A110,'Crop Chart'!$A$5:$A$201,'Crop Chart'!$P$5:$P$201,FALSE))</f>
        <v/>
      </c>
      <c r="U110" s="525" t="str">
        <f t="array" ref="U110">IF(ISBLANK(C110),"",XLOOKUP(A110,'Crop Chart'!$A$5:$A$201,'Crop Chart'!$Q$5:$Q$201,0))</f>
        <v/>
      </c>
      <c r="V110" s="507" t="str">
        <f t="array" ref="V110">IF(I110="DS",XLOOKUP(A110,'Crop Chart'!$A$6:$A$201,'Crop Chart'!$AH$6:$AH$201,0),"")</f>
        <v/>
      </c>
      <c r="W110" s="507" t="str">
        <f t="array" ref="W110">IF(I110="DS",XLOOKUP(A110,'Crop Chart'!$A$6:$A$201,'Crop Chart'!$AI$6:$AI$201,0),"")</f>
        <v/>
      </c>
      <c r="X110" s="526" t="str">
        <f t="array" ref="X110">IFS(ISTEXT(P110),"",XLOOKUP(A110,'Crop Chart'!$A$5:$A$201,'Crop Chart'!$R$5:$R$201,0)=0,"",XLOOKUP(A110,'Crop Chart'!$A$5:$A$201,'Crop Chart'!$R$5:$R$201,0)&gt;0,XLOOKUP(A110,'Crop Chart'!$A$5:$A$201,'Crop Chart'!$R$5:$R$201,0)+P110)</f>
        <v/>
      </c>
      <c r="Y110" s="523" t="str">
        <f t="array" ref="Y110">IF(ISTEXT(X110),"",XLOOKUP(A110,'Crop Chart'!$A$5:$A$201,'Crop Chart'!$S$5:$S$201,0))</f>
        <v/>
      </c>
      <c r="Z110" s="513" t="str">
        <f t="shared" si="3"/>
        <v/>
      </c>
      <c r="AA110" s="523" t="str">
        <f t="array" ref="AA110">IF(ISBLANK(C110),"",XLOOKUP(A110,'Crop Chart'!$A$5:$A$201,'Crop Chart'!$F$5:$F$201,0))</f>
        <v/>
      </c>
      <c r="AB110" s="523" t="str">
        <f t="array" ref="AB110">IF(ISBLANK(C110),"",XLOOKUP(A110,'Crop Chart'!$A$5:$A$201,'Crop Chart'!$G$5:$G$201,FALSE))</f>
        <v/>
      </c>
      <c r="AC110" s="526" t="str">
        <f t="shared" si="19"/>
        <v/>
      </c>
      <c r="AD110" s="526" t="str">
        <f t="shared" si="4"/>
        <v/>
      </c>
      <c r="AE110" s="527" t="str">
        <f t="array" ref="AE110">IF(ISBLANK(C110),"",XLOOKUP(C110,'Codified Game Plan'!$M$3:$M$477,'Codified Game Plan'!$J$3:$J$477,0))</f>
        <v/>
      </c>
      <c r="AF110" s="528" t="str">
        <f t="array" ref="AF110">IF(ISBLANK(C110),"",XLOOKUP(A110,'Crop Chart'!$A$5:$A$201,'Crop Chart'!$L$5:$L$201,FALSE))</f>
        <v/>
      </c>
      <c r="AG110" s="529"/>
      <c r="AH110" s="530"/>
      <c r="AI110" s="530" t="str">
        <f t="array" ref="AI110">IF(ISBLANK(C110),"",XLOOKUP(A110,'Crop Chart'!$A$5:$A$201,'Crop Chart'!$AN$5:$AN$201,FALSE))</f>
        <v/>
      </c>
      <c r="AJ110" s="531" t="str">
        <f t="array" ref="AJ110">IF((AI110=""),"",J110+XLOOKUP(A110,'Crop Chart'!$A$5:$A$201,'Crop Chart'!$AO$5:$AO$201,FALSE))</f>
        <v/>
      </c>
      <c r="AK110" s="530" t="str">
        <f t="array" ref="AK110">IF(ISBLANK(C110),"",XLOOKUP(A110,'Crop Chart'!$A$5:$A$201,'Crop Chart'!$AP$5:$AP$201,FALSE))</f>
        <v/>
      </c>
      <c r="AL110" s="531" t="str">
        <f t="array" ref="AL110">IF((AK110=""),"",J110+XLOOKUP(A110,'Crop Chart'!$A$5:$A$201,'Crop Chart'!$AQ$5:$AQ$201,FALSE))</f>
        <v/>
      </c>
      <c r="AM110" s="530" t="str">
        <f t="array" ref="AM110">IF(ISBLANK(C110),"",XLOOKUP(A110,'Crop Chart'!$A$5:$A$201,'Crop Chart'!$AR$5:$AR$201,FALSE))</f>
        <v/>
      </c>
      <c r="AN110" s="531" t="str">
        <f t="array" ref="AN110">IF((AM110=""),"",J110+XLOOKUP(A110,'Crop Chart'!$A$5:$A$201,'Crop Chart'!$AS$5:$AS$201,FALSE))</f>
        <v/>
      </c>
      <c r="AO110" s="530" t="str">
        <f t="array" ref="AO110">IF(ISBLANK(C110),"",XLOOKUP(A110,'Crop Chart'!$A$5:$A$201,'Crop Chart'!$AT$5:$AT$201,FALSE))</f>
        <v/>
      </c>
      <c r="AP110" s="531" t="str">
        <f t="array" ref="AP110">IF((AO110=""),"",J110+XLOOKUP(A110,'Crop Chart'!$A$5:$A$201,'Crop Chart'!$AU$5:$AU$201,FALSE))</f>
        <v/>
      </c>
      <c r="AQ110" s="530" t="str">
        <f t="array" ref="AQ110">IF(ISBLANK(C110),"",XLOOKUP(A110,'Crop Chart'!$A$5:$A$201,'Crop Chart'!$AV$5:$AV$201,FALSE))</f>
        <v/>
      </c>
      <c r="AR110" s="531" t="str">
        <f t="array" ref="AR110">IF((AQ110=""),"",J110+XLOOKUP(A110,'Crop Chart'!$A$5:$A$201,'Crop Chart'!$AW$5:$AW$201,FALSE))</f>
        <v/>
      </c>
      <c r="AS110" s="530" t="str">
        <f t="array" ref="AS110">IF(ISBLANK(C110),"",XLOOKUP(A110,'Crop Chart'!$A$5:$A$201,'Crop Chart'!$AX$5:$AX$201,FALSE))</f>
        <v/>
      </c>
      <c r="AT110" s="531" t="str">
        <f t="array" ref="AT110">IF((AS110=""),"",J110+XLOOKUP(A110,'Crop Chart'!$A$5:$A$201,'Crop Chart'!$AY$5:$AY$201,FALSE))</f>
        <v/>
      </c>
      <c r="AU110" s="530" t="str">
        <f t="array" ref="AU110">IF(ISBLANK(C110),"",XLOOKUP(A110,'Crop Chart'!$A$5:$A$201,'Crop Chart'!$AZ$5:$AZ$201,FALSE))</f>
        <v/>
      </c>
      <c r="AV110" s="531" t="str">
        <f t="array" ref="AV110">IF((AU110=""),"",J110+XLOOKUP(A110,'Crop Chart'!$A$5:$A$201,'Crop Chart'!$BA$5:$BA$201,FALSE))</f>
        <v/>
      </c>
      <c r="AW110" s="530" t="str">
        <f t="array" ref="AW110">IF(ISBLANK(C110),"",XLOOKUP(A110,'Crop Chart'!$A$5:$A$201,'Crop Chart'!$BB$5:$BB$201,FALSE))</f>
        <v/>
      </c>
      <c r="AX110" s="532" t="str">
        <f t="array" ref="AX110">IF((AW110=""),"",J110+XLOOKUP(A110,'Crop Chart'!$A$5:$A$201,'Crop Chart'!$BC$5:$BC$201,FALSE))</f>
        <v/>
      </c>
    </row>
    <row r="111" ht="15.75" hidden="1" customHeight="1">
      <c r="A111" s="520" t="str">
        <f t="array" ref="A111">IF(ISBLANK(C111)," ",XLOOKUP(C111,'Codified Game Plan'!$M$3:$M$477,'Codified Game Plan'!$A$3:$A$477))</f>
        <v> </v>
      </c>
      <c r="B111" s="503" t="str">
        <f t="array" ref="B111">IF(ISBLANK(C111),"",XLOOKUP(C111,'Codified Game Plan'!$M$3:$M$477,'Codified Game Plan'!$B$3:$B$477))</f>
        <v/>
      </c>
      <c r="C111" s="521"/>
      <c r="D111" s="521" t="str">
        <f t="array" ref="D111">IF(ISBLANK(C111)," ",XLOOKUP(C111,'Codified Game Plan'!$M$3:$M$477,'Codified Game Plan'!$C$3:$C$477))</f>
        <v> </v>
      </c>
      <c r="E111" s="522" t="str">
        <f t="array" ref="E111">IF(ISBLANK(C111),"",XLOOKUP(C111,'Codified Game Plan'!$M$3:$M$477,'Codified Game Plan'!$D$3:$D$477,0))</f>
        <v/>
      </c>
      <c r="F111" s="522" t="str">
        <f t="array" ref="F111">IF(ISBLANK(C111),"",XLOOKUP(C111,'Codified Game Plan'!$M$3:$M$477,'Codified Game Plan'!$E$3:$E$477,0))</f>
        <v/>
      </c>
      <c r="G111" s="523" t="str">
        <f t="array" ref="G111">IF(ISBLANK(C111)," ",XLOOKUP(C111,'Codified Game Plan'!$M$3:$M$477,'Codified Game Plan'!$F$3:$F$477))</f>
        <v> </v>
      </c>
      <c r="H111" s="507" t="str">
        <f t="array" ref="H111">IF(ISBLANK(C111)," ",XLOOKUP(C111,'Codified Game Plan'!$M$3:$M$477,'Codified Game Plan'!$G$3:$G$477))</f>
        <v> </v>
      </c>
      <c r="I111" s="523" t="str">
        <f t="array" ref="I111">IF(ISBLANK(C111),"",XLOOKUP(A111,'Crop Chart'!$A$5:$A$201,'Crop Chart'!$B$5:$B$201,0))</f>
        <v/>
      </c>
      <c r="J111" s="507" t="str">
        <f t="shared" si="24"/>
        <v> </v>
      </c>
      <c r="K111" s="511"/>
      <c r="L111" s="523" t="str">
        <f t="array" ref="L111">IF(ISBLANK(C111),"",XLOOKUP(A111,'Crop Chart'!$A$5:$A$201,'Crop Chart'!$C$5:$C$201,0))</f>
        <v/>
      </c>
      <c r="M111" s="506" t="str">
        <f t="array" ref="M111">IF(ISBLANK(C111),"",XLOOKUP(A111,'Crop Chart'!$A$5:$A$201,'Crop Chart'!$E$5:$E$201,0))</f>
        <v/>
      </c>
      <c r="N111" s="535" t="str">
        <f t="shared" si="1"/>
        <v/>
      </c>
      <c r="O111" s="515" t="str">
        <f t="array" ref="O111">IF(ISBLANK(C111),"",XLOOKUP(A111,'Crop Chart'!$A$5:$A$201,'Crop Chart'!$S$5:$S$201,0))</f>
        <v/>
      </c>
      <c r="P111" s="507" t="str">
        <f t="shared" si="2"/>
        <v/>
      </c>
      <c r="Q111" s="524"/>
      <c r="R111" s="523" t="str">
        <f t="array" ref="R111">IF(I111="TR",XLOOKUP(A111,'Crop Chart'!$A$5:$A$201,'Crop Chart'!$I$5:$I$201,FALSE),"")</f>
        <v/>
      </c>
      <c r="S111" s="512" t="str">
        <f t="array" ref="S111">IF(I111="TR",G111*'Crop Chart'!$H$2*12*L111/M111/T111*XLOOKUP(A111,'Crop Chart'!$A$5:$A$203,'Crop Chart'!$T$5:$T$203),"")</f>
        <v/>
      </c>
      <c r="T111" s="523" t="str">
        <f t="array" ref="T111">IF(ISBLANK(C111),"",XLOOKUP(A111,'Crop Chart'!$A$5:$A$201,'Crop Chart'!$P$5:$P$201,FALSE))</f>
        <v/>
      </c>
      <c r="U111" s="525" t="str">
        <f t="array" ref="U111">IF(ISBLANK(C111),"",XLOOKUP(A111,'Crop Chart'!$A$5:$A$201,'Crop Chart'!$Q$5:$Q$201,0))</f>
        <v/>
      </c>
      <c r="V111" s="507" t="str">
        <f t="array" ref="V111">IF(I111="DS",XLOOKUP(A111,'Crop Chart'!$A$6:$A$201,'Crop Chart'!$AH$6:$AH$201,0),"")</f>
        <v/>
      </c>
      <c r="W111" s="507" t="str">
        <f t="array" ref="W111">IF(I111="DS",XLOOKUP(A111,'Crop Chart'!$A$6:$A$201,'Crop Chart'!$AI$6:$AI$201,0),"")</f>
        <v/>
      </c>
      <c r="X111" s="526" t="str">
        <f t="array" ref="X111">IFS(ISTEXT(P111),"",XLOOKUP(A111,'Crop Chart'!$A$5:$A$201,'Crop Chart'!$R$5:$R$201,0)=0,"",XLOOKUP(A111,'Crop Chart'!$A$5:$A$201,'Crop Chart'!$R$5:$R$201,0)&gt;0,XLOOKUP(A111,'Crop Chart'!$A$5:$A$201,'Crop Chart'!$R$5:$R$201,0)+P111)</f>
        <v/>
      </c>
      <c r="Y111" s="523" t="str">
        <f t="array" ref="Y111">IF(ISTEXT(X111),"",XLOOKUP(A111,'Crop Chart'!$A$5:$A$201,'Crop Chart'!$S$5:$S$201,0))</f>
        <v/>
      </c>
      <c r="Z111" s="513" t="str">
        <f t="shared" si="3"/>
        <v/>
      </c>
      <c r="AA111" s="523" t="str">
        <f t="array" ref="AA111">IF(ISBLANK(C111),"",XLOOKUP(A111,'Crop Chart'!$A$5:$A$201,'Crop Chart'!$F$5:$F$201,0))</f>
        <v/>
      </c>
      <c r="AB111" s="523" t="str">
        <f t="array" ref="AB111">IF(ISBLANK(C111),"",XLOOKUP(A111,'Crop Chart'!$A$5:$A$201,'Crop Chart'!$G$5:$G$201,FALSE))</f>
        <v/>
      </c>
      <c r="AC111" s="526" t="str">
        <f t="shared" si="19"/>
        <v/>
      </c>
      <c r="AD111" s="526" t="str">
        <f t="shared" si="4"/>
        <v/>
      </c>
      <c r="AE111" s="527" t="str">
        <f t="array" ref="AE111">IF(ISBLANK(C111),"",XLOOKUP(C111,'Codified Game Plan'!$M$3:$M$477,'Codified Game Plan'!$J$3:$J$477,0))</f>
        <v/>
      </c>
      <c r="AF111" s="528" t="str">
        <f t="array" ref="AF111">IF(ISBLANK(C111),"",XLOOKUP(A111,'Crop Chart'!$A$5:$A$201,'Crop Chart'!$L$5:$L$201,FALSE))</f>
        <v/>
      </c>
      <c r="AG111" s="529"/>
      <c r="AH111" s="530"/>
      <c r="AI111" s="530" t="str">
        <f t="array" ref="AI111">IF(ISBLANK(C111),"",XLOOKUP(A111,'Crop Chart'!$A$5:$A$201,'Crop Chart'!$AN$5:$AN$201,FALSE))</f>
        <v/>
      </c>
      <c r="AJ111" s="531" t="str">
        <f t="array" ref="AJ111">IF((AI111=""),"",J111+XLOOKUP(A111,'Crop Chart'!$A$5:$A$201,'Crop Chart'!$AO$5:$AO$201,FALSE))</f>
        <v/>
      </c>
      <c r="AK111" s="530" t="str">
        <f t="array" ref="AK111">IF(ISBLANK(C111),"",XLOOKUP(A111,'Crop Chart'!$A$5:$A$201,'Crop Chart'!$AP$5:$AP$201,FALSE))</f>
        <v/>
      </c>
      <c r="AL111" s="531" t="str">
        <f t="array" ref="AL111">IF((AK111=""),"",J111+XLOOKUP(A111,'Crop Chart'!$A$5:$A$201,'Crop Chart'!$AQ$5:$AQ$201,FALSE))</f>
        <v/>
      </c>
      <c r="AM111" s="530" t="str">
        <f t="array" ref="AM111">IF(ISBLANK(C111),"",XLOOKUP(A111,'Crop Chart'!$A$5:$A$201,'Crop Chart'!$AR$5:$AR$201,FALSE))</f>
        <v/>
      </c>
      <c r="AN111" s="531" t="str">
        <f t="array" ref="AN111">IF((AM111=""),"",J111+XLOOKUP(A111,'Crop Chart'!$A$5:$A$201,'Crop Chart'!$AS$5:$AS$201,FALSE))</f>
        <v/>
      </c>
      <c r="AO111" s="530" t="str">
        <f t="array" ref="AO111">IF(ISBLANK(C111),"",XLOOKUP(A111,'Crop Chart'!$A$5:$A$201,'Crop Chart'!$AT$5:$AT$201,FALSE))</f>
        <v/>
      </c>
      <c r="AP111" s="531" t="str">
        <f t="array" ref="AP111">IF((AO111=""),"",J111+XLOOKUP(A111,'Crop Chart'!$A$5:$A$201,'Crop Chart'!$AU$5:$AU$201,FALSE))</f>
        <v/>
      </c>
      <c r="AQ111" s="530" t="str">
        <f t="array" ref="AQ111">IF(ISBLANK(C111),"",XLOOKUP(A111,'Crop Chart'!$A$5:$A$201,'Crop Chart'!$AV$5:$AV$201,FALSE))</f>
        <v/>
      </c>
      <c r="AR111" s="531" t="str">
        <f t="array" ref="AR111">IF((AQ111=""),"",J111+XLOOKUP(A111,'Crop Chart'!$A$5:$A$201,'Crop Chart'!$AW$5:$AW$201,FALSE))</f>
        <v/>
      </c>
      <c r="AS111" s="530" t="str">
        <f t="array" ref="AS111">IF(ISBLANK(C111),"",XLOOKUP(A111,'Crop Chart'!$A$5:$A$201,'Crop Chart'!$AX$5:$AX$201,FALSE))</f>
        <v/>
      </c>
      <c r="AT111" s="531" t="str">
        <f t="array" ref="AT111">IF((AS111=""),"",J111+XLOOKUP(A111,'Crop Chart'!$A$5:$A$201,'Crop Chart'!$AY$5:$AY$201,FALSE))</f>
        <v/>
      </c>
      <c r="AU111" s="530" t="str">
        <f t="array" ref="AU111">IF(ISBLANK(C111),"",XLOOKUP(A111,'Crop Chart'!$A$5:$A$201,'Crop Chart'!$AZ$5:$AZ$201,FALSE))</f>
        <v/>
      </c>
      <c r="AV111" s="531" t="str">
        <f t="array" ref="AV111">IF((AU111=""),"",J111+XLOOKUP(A111,'Crop Chart'!$A$5:$A$201,'Crop Chart'!$BA$5:$BA$201,FALSE))</f>
        <v/>
      </c>
      <c r="AW111" s="530" t="str">
        <f t="array" ref="AW111">IF(ISBLANK(C111),"",XLOOKUP(A111,'Crop Chart'!$A$5:$A$201,'Crop Chart'!$BB$5:$BB$201,FALSE))</f>
        <v/>
      </c>
      <c r="AX111" s="532" t="str">
        <f t="array" ref="AX111">IF((AW111=""),"",J111+XLOOKUP(A111,'Crop Chart'!$A$5:$A$201,'Crop Chart'!$BC$5:$BC$201,FALSE))</f>
        <v/>
      </c>
    </row>
    <row r="112" ht="15.75" hidden="1" customHeight="1">
      <c r="A112" s="520" t="str">
        <f t="array" ref="A112">IF(ISBLANK(C112)," ",XLOOKUP(C112,'Codified Game Plan'!$M$3:$M$477,'Codified Game Plan'!$A$3:$A$477))</f>
        <v> </v>
      </c>
      <c r="B112" s="503" t="str">
        <f t="array" ref="B112">IF(ISBLANK(C112),"",XLOOKUP(C112,'Codified Game Plan'!$M$3:$M$477,'Codified Game Plan'!$B$3:$B$477))</f>
        <v/>
      </c>
      <c r="C112" s="521"/>
      <c r="D112" s="521" t="str">
        <f t="array" ref="D112">IF(ISBLANK(C112)," ",XLOOKUP(C112,'Codified Game Plan'!$M$3:$M$477,'Codified Game Plan'!$C$3:$C$477))</f>
        <v> </v>
      </c>
      <c r="E112" s="522" t="str">
        <f t="array" ref="E112">IF(ISBLANK(C112),"",XLOOKUP(C112,'Codified Game Plan'!$M$3:$M$477,'Codified Game Plan'!$D$3:$D$477,0))</f>
        <v/>
      </c>
      <c r="F112" s="522" t="str">
        <f t="array" ref="F112">IF(ISBLANK(C112),"",XLOOKUP(C112,'Codified Game Plan'!$M$3:$M$477,'Codified Game Plan'!$E$3:$E$477,0))</f>
        <v/>
      </c>
      <c r="G112" s="523" t="str">
        <f t="array" ref="G112">IF(ISBLANK(C112)," ",XLOOKUP(C112,'Codified Game Plan'!$M$3:$M$477,'Codified Game Plan'!$F$3:$F$477))</f>
        <v> </v>
      </c>
      <c r="H112" s="507" t="str">
        <f t="array" ref="H112">IF(ISBLANK(C112)," ",XLOOKUP(C112,'Codified Game Plan'!$M$3:$M$477,'Codified Game Plan'!$G$3:$G$477))</f>
        <v> </v>
      </c>
      <c r="I112" s="523" t="str">
        <f t="array" ref="I112">IF(ISBLANK(C112),"",XLOOKUP(A112,'Crop Chart'!$A$5:$A$201,'Crop Chart'!$B$5:$B$201,0))</f>
        <v/>
      </c>
      <c r="J112" s="507" t="str">
        <f t="shared" si="24"/>
        <v> </v>
      </c>
      <c r="K112" s="511"/>
      <c r="L112" s="523" t="str">
        <f t="array" ref="L112">IF(ISBLANK(C112),"",XLOOKUP(A112,'Crop Chart'!$A$5:$A$201,'Crop Chart'!$C$5:$C$201,0))</f>
        <v/>
      </c>
      <c r="M112" s="506" t="str">
        <f t="array" ref="M112">IF(ISBLANK(C112),"",XLOOKUP(A112,'Crop Chart'!$A$5:$A$201,'Crop Chart'!$E$5:$E$201,0))</f>
        <v/>
      </c>
      <c r="N112" s="535" t="str">
        <f t="shared" si="1"/>
        <v/>
      </c>
      <c r="O112" s="515" t="str">
        <f t="array" ref="O112">IF(ISBLANK(C112),"",XLOOKUP(A112,'Crop Chart'!$A$5:$A$201,'Crop Chart'!$S$5:$S$201,0))</f>
        <v/>
      </c>
      <c r="P112" s="507" t="str">
        <f t="shared" si="2"/>
        <v/>
      </c>
      <c r="Q112" s="524"/>
      <c r="R112" s="523" t="str">
        <f t="array" ref="R112">IF(I112="TR",XLOOKUP(A112,'Crop Chart'!$A$5:$A$201,'Crop Chart'!$I$5:$I$201,FALSE),"")</f>
        <v/>
      </c>
      <c r="S112" s="512" t="str">
        <f t="array" ref="S112">IF(I112="TR",G112*'Crop Chart'!$H$2*12*L112/M112/T112*XLOOKUP(A112,'Crop Chart'!$A$5:$A$203,'Crop Chart'!$T$5:$T$203),"")</f>
        <v/>
      </c>
      <c r="T112" s="523" t="str">
        <f t="array" ref="T112">IF(ISBLANK(C112),"",XLOOKUP(A112,'Crop Chart'!$A$5:$A$201,'Crop Chart'!$P$5:$P$201,FALSE))</f>
        <v/>
      </c>
      <c r="U112" s="525" t="str">
        <f t="array" ref="U112">IF(ISBLANK(C112),"",XLOOKUP(A112,'Crop Chart'!$A$5:$A$201,'Crop Chart'!$Q$5:$Q$201,0))</f>
        <v/>
      </c>
      <c r="V112" s="507" t="str">
        <f t="array" ref="V112">IF(I112="DS",XLOOKUP(A112,'Crop Chart'!$A$6:$A$201,'Crop Chart'!$AH$6:$AH$201,0),"")</f>
        <v/>
      </c>
      <c r="W112" s="507" t="str">
        <f t="array" ref="W112">IF(I112="DS",XLOOKUP(A112,'Crop Chart'!$A$6:$A$201,'Crop Chart'!$AI$6:$AI$201,0),"")</f>
        <v/>
      </c>
      <c r="X112" s="526" t="str">
        <f t="array" ref="X112">IFS(ISTEXT(P112),"",XLOOKUP(A112,'Crop Chart'!$A$5:$A$201,'Crop Chart'!$R$5:$R$201,0)=0,"",XLOOKUP(A112,'Crop Chart'!$A$5:$A$201,'Crop Chart'!$R$5:$R$201,0)&gt;0,XLOOKUP(A112,'Crop Chart'!$A$5:$A$201,'Crop Chart'!$R$5:$R$201,0)+P112)</f>
        <v/>
      </c>
      <c r="Y112" s="523" t="str">
        <f t="array" ref="Y112">IF(ISTEXT(X112),"",XLOOKUP(A112,'Crop Chart'!$A$5:$A$201,'Crop Chart'!$S$5:$S$201,0))</f>
        <v/>
      </c>
      <c r="Z112" s="513" t="str">
        <f t="shared" si="3"/>
        <v/>
      </c>
      <c r="AA112" s="523" t="str">
        <f t="array" ref="AA112">IF(ISBLANK(C112),"",XLOOKUP(A112,'Crop Chart'!$A$5:$A$201,'Crop Chart'!$F$5:$F$201,0))</f>
        <v/>
      </c>
      <c r="AB112" s="523" t="str">
        <f t="array" ref="AB112">IF(ISBLANK(C112),"",XLOOKUP(A112,'Crop Chart'!$A$5:$A$201,'Crop Chart'!$G$5:$G$201,FALSE))</f>
        <v/>
      </c>
      <c r="AC112" s="526" t="str">
        <f t="shared" si="19"/>
        <v/>
      </c>
      <c r="AD112" s="526" t="str">
        <f t="shared" si="4"/>
        <v/>
      </c>
      <c r="AE112" s="527" t="str">
        <f t="array" ref="AE112">IF(ISBLANK(C112),"",XLOOKUP(C112,'Codified Game Plan'!$M$3:$M$477,'Codified Game Plan'!$J$3:$J$477,0))</f>
        <v/>
      </c>
      <c r="AF112" s="528" t="str">
        <f t="array" ref="AF112">IF(ISBLANK(C112),"",XLOOKUP(A112,'Crop Chart'!$A$5:$A$201,'Crop Chart'!$L$5:$L$201,FALSE))</f>
        <v/>
      </c>
      <c r="AG112" s="529"/>
      <c r="AH112" s="530"/>
      <c r="AI112" s="530" t="str">
        <f t="array" ref="AI112">IF(ISBLANK(C112),"",XLOOKUP(A112,'Crop Chart'!$A$5:$A$201,'Crop Chart'!$AN$5:$AN$201,FALSE))</f>
        <v/>
      </c>
      <c r="AJ112" s="531" t="str">
        <f t="array" ref="AJ112">IF((AI112=""),"",J112+XLOOKUP(A112,'Crop Chart'!$A$5:$A$201,'Crop Chart'!$AO$5:$AO$201,FALSE))</f>
        <v/>
      </c>
      <c r="AK112" s="530" t="str">
        <f t="array" ref="AK112">IF(ISBLANK(C112),"",XLOOKUP(A112,'Crop Chart'!$A$5:$A$201,'Crop Chart'!$AP$5:$AP$201,FALSE))</f>
        <v/>
      </c>
      <c r="AL112" s="531" t="str">
        <f t="array" ref="AL112">IF((AK112=""),"",J112+XLOOKUP(A112,'Crop Chart'!$A$5:$A$201,'Crop Chart'!$AQ$5:$AQ$201,FALSE))</f>
        <v/>
      </c>
      <c r="AM112" s="530" t="str">
        <f t="array" ref="AM112">IF(ISBLANK(C112),"",XLOOKUP(A112,'Crop Chart'!$A$5:$A$201,'Crop Chart'!$AR$5:$AR$201,FALSE))</f>
        <v/>
      </c>
      <c r="AN112" s="531" t="str">
        <f t="array" ref="AN112">IF((AM112=""),"",J112+XLOOKUP(A112,'Crop Chart'!$A$5:$A$201,'Crop Chart'!$AS$5:$AS$201,FALSE))</f>
        <v/>
      </c>
      <c r="AO112" s="530" t="str">
        <f t="array" ref="AO112">IF(ISBLANK(C112),"",XLOOKUP(A112,'Crop Chart'!$A$5:$A$201,'Crop Chart'!$AT$5:$AT$201,FALSE))</f>
        <v/>
      </c>
      <c r="AP112" s="531" t="str">
        <f t="array" ref="AP112">IF((AO112=""),"",J112+XLOOKUP(A112,'Crop Chart'!$A$5:$A$201,'Crop Chart'!$AU$5:$AU$201,FALSE))</f>
        <v/>
      </c>
      <c r="AQ112" s="530" t="str">
        <f t="array" ref="AQ112">IF(ISBLANK(C112),"",XLOOKUP(A112,'Crop Chart'!$A$5:$A$201,'Crop Chart'!$AV$5:$AV$201,FALSE))</f>
        <v/>
      </c>
      <c r="AR112" s="531" t="str">
        <f t="array" ref="AR112">IF((AQ112=""),"",J112+XLOOKUP(A112,'Crop Chart'!$A$5:$A$201,'Crop Chart'!$AW$5:$AW$201,FALSE))</f>
        <v/>
      </c>
      <c r="AS112" s="530" t="str">
        <f t="array" ref="AS112">IF(ISBLANK(C112),"",XLOOKUP(A112,'Crop Chart'!$A$5:$A$201,'Crop Chart'!$AX$5:$AX$201,FALSE))</f>
        <v/>
      </c>
      <c r="AT112" s="531" t="str">
        <f t="array" ref="AT112">IF((AS112=""),"",J112+XLOOKUP(A112,'Crop Chart'!$A$5:$A$201,'Crop Chart'!$AY$5:$AY$201,FALSE))</f>
        <v/>
      </c>
      <c r="AU112" s="530" t="str">
        <f t="array" ref="AU112">IF(ISBLANK(C112),"",XLOOKUP(A112,'Crop Chart'!$A$5:$A$201,'Crop Chart'!$AZ$5:$AZ$201,FALSE))</f>
        <v/>
      </c>
      <c r="AV112" s="531" t="str">
        <f t="array" ref="AV112">IF((AU112=""),"",J112+XLOOKUP(A112,'Crop Chart'!$A$5:$A$201,'Crop Chart'!$BA$5:$BA$201,FALSE))</f>
        <v/>
      </c>
      <c r="AW112" s="530" t="str">
        <f t="array" ref="AW112">IF(ISBLANK(C112),"",XLOOKUP(A112,'Crop Chart'!$A$5:$A$201,'Crop Chart'!$BB$5:$BB$201,FALSE))</f>
        <v/>
      </c>
      <c r="AX112" s="532" t="str">
        <f t="array" ref="AX112">IF((AW112=""),"",J112+XLOOKUP(A112,'Crop Chart'!$A$5:$A$201,'Crop Chart'!$BC$5:$BC$201,FALSE))</f>
        <v/>
      </c>
    </row>
    <row r="113" ht="15.75" hidden="1" customHeight="1">
      <c r="A113" s="520" t="str">
        <f t="array" ref="A113">IF(ISBLANK(C113)," ",XLOOKUP(C113,'Codified Game Plan'!$M$3:$M$477,'Codified Game Plan'!$A$3:$A$477))</f>
        <v> </v>
      </c>
      <c r="B113" s="503" t="str">
        <f t="array" ref="B113">IF(ISBLANK(C113),"",XLOOKUP(C113,'Codified Game Plan'!$M$3:$M$477,'Codified Game Plan'!$B$3:$B$477))</f>
        <v/>
      </c>
      <c r="C113" s="521"/>
      <c r="D113" s="521" t="str">
        <f t="array" ref="D113">IF(ISBLANK(C113)," ",XLOOKUP(C113,'Codified Game Plan'!$M$3:$M$477,'Codified Game Plan'!$C$3:$C$477))</f>
        <v> </v>
      </c>
      <c r="E113" s="522" t="str">
        <f t="array" ref="E113">IF(ISBLANK(C113),"",XLOOKUP(C113,'Codified Game Plan'!$M$3:$M$477,'Codified Game Plan'!$D$3:$D$477,0))</f>
        <v/>
      </c>
      <c r="F113" s="522" t="str">
        <f t="array" ref="F113">IF(ISBLANK(C113),"",XLOOKUP(C113,'Codified Game Plan'!$M$3:$M$477,'Codified Game Plan'!$E$3:$E$477,0))</f>
        <v/>
      </c>
      <c r="G113" s="523" t="str">
        <f t="array" ref="G113">IF(ISBLANK(C113)," ",XLOOKUP(C113,'Codified Game Plan'!$M$3:$M$477,'Codified Game Plan'!$F$3:$F$477))</f>
        <v> </v>
      </c>
      <c r="H113" s="507" t="str">
        <f t="array" ref="H113">IF(ISBLANK(C113)," ",XLOOKUP(C113,'Codified Game Plan'!$M$3:$M$477,'Codified Game Plan'!$G$3:$G$477))</f>
        <v> </v>
      </c>
      <c r="I113" s="523" t="str">
        <f t="array" ref="I113">IF(ISBLANK(C113),"",XLOOKUP(A113,'Crop Chart'!$A$5:$A$201,'Crop Chart'!$B$5:$B$201,0))</f>
        <v/>
      </c>
      <c r="J113" s="507" t="str">
        <f t="shared" si="24"/>
        <v> </v>
      </c>
      <c r="K113" s="511"/>
      <c r="L113" s="523" t="str">
        <f t="array" ref="L113">IF(ISBLANK(C113),"",XLOOKUP(A113,'Crop Chart'!$A$5:$A$201,'Crop Chart'!$C$5:$C$201,0))</f>
        <v/>
      </c>
      <c r="M113" s="506" t="str">
        <f t="array" ref="M113">IF(ISBLANK(C113),"",XLOOKUP(A113,'Crop Chart'!$A$5:$A$201,'Crop Chart'!$E$5:$E$201,0))</f>
        <v/>
      </c>
      <c r="N113" s="535" t="str">
        <f t="shared" si="1"/>
        <v/>
      </c>
      <c r="O113" s="515" t="str">
        <f t="array" ref="O113">IF(ISBLANK(C113),"",XLOOKUP(A113,'Crop Chart'!$A$5:$A$201,'Crop Chart'!$S$5:$S$201,0))</f>
        <v/>
      </c>
      <c r="P113" s="507" t="str">
        <f t="shared" si="2"/>
        <v/>
      </c>
      <c r="Q113" s="524"/>
      <c r="R113" s="523" t="str">
        <f t="array" ref="R113">IF(I113="TR",XLOOKUP(A113,'Crop Chart'!$A$5:$A$201,'Crop Chart'!$I$5:$I$201,FALSE),"")</f>
        <v/>
      </c>
      <c r="S113" s="512" t="str">
        <f t="array" ref="S113">IF(I113="TR",G113*'Crop Chart'!$H$2*12*L113/M113/T113*XLOOKUP(A113,'Crop Chart'!$A$5:$A$203,'Crop Chart'!$T$5:$T$203),"")</f>
        <v/>
      </c>
      <c r="T113" s="523" t="str">
        <f t="array" ref="T113">IF(ISBLANK(C113),"",XLOOKUP(A113,'Crop Chart'!$A$5:$A$201,'Crop Chart'!$P$5:$P$201,FALSE))</f>
        <v/>
      </c>
      <c r="U113" s="525" t="str">
        <f t="array" ref="U113">IF(ISBLANK(C113),"",XLOOKUP(A113,'Crop Chart'!$A$5:$A$201,'Crop Chart'!$Q$5:$Q$201,0))</f>
        <v/>
      </c>
      <c r="V113" s="507" t="str">
        <f t="array" ref="V113">IF(I113="DS",XLOOKUP(A113,'Crop Chart'!$A$6:$A$201,'Crop Chart'!$AH$6:$AH$201,0),"")</f>
        <v/>
      </c>
      <c r="W113" s="507" t="str">
        <f t="array" ref="W113">IF(I113="DS",XLOOKUP(A113,'Crop Chart'!$A$6:$A$201,'Crop Chart'!$AI$6:$AI$201,0),"")</f>
        <v/>
      </c>
      <c r="X113" s="526" t="str">
        <f t="array" ref="X113">IFS(ISTEXT(P113),"",XLOOKUP(A113,'Crop Chart'!$A$5:$A$201,'Crop Chart'!$R$5:$R$201,0)=0,"",XLOOKUP(A113,'Crop Chart'!$A$5:$A$201,'Crop Chart'!$R$5:$R$201,0)&gt;0,XLOOKUP(A113,'Crop Chart'!$A$5:$A$201,'Crop Chart'!$R$5:$R$201,0)+P113)</f>
        <v/>
      </c>
      <c r="Y113" s="523" t="str">
        <f t="array" ref="Y113">IF(ISTEXT(X113),"",XLOOKUP(A113,'Crop Chart'!$A$5:$A$201,'Crop Chart'!$S$5:$S$201,0))</f>
        <v/>
      </c>
      <c r="Z113" s="513" t="str">
        <f t="shared" si="3"/>
        <v/>
      </c>
      <c r="AA113" s="523" t="str">
        <f t="array" ref="AA113">IF(ISBLANK(C113),"",XLOOKUP(A113,'Crop Chart'!$A$5:$A$201,'Crop Chart'!$F$5:$F$201,0))</f>
        <v/>
      </c>
      <c r="AB113" s="523" t="str">
        <f t="array" ref="AB113">IF(ISBLANK(C113),"",XLOOKUP(A113,'Crop Chart'!$A$5:$A$201,'Crop Chart'!$G$5:$G$201,FALSE))</f>
        <v/>
      </c>
      <c r="AC113" s="526" t="str">
        <f t="shared" si="19"/>
        <v/>
      </c>
      <c r="AD113" s="526" t="str">
        <f t="shared" si="4"/>
        <v/>
      </c>
      <c r="AE113" s="527" t="str">
        <f t="array" ref="AE113">IF(ISBLANK(C113),"",XLOOKUP(C113,'Codified Game Plan'!$M$3:$M$477,'Codified Game Plan'!$J$3:$J$477,0))</f>
        <v/>
      </c>
      <c r="AF113" s="528" t="str">
        <f t="array" ref="AF113">IF(ISBLANK(C113),"",XLOOKUP(A113,'Crop Chart'!$A$5:$A$201,'Crop Chart'!$L$5:$L$201,FALSE))</f>
        <v/>
      </c>
      <c r="AG113" s="529"/>
      <c r="AH113" s="530"/>
      <c r="AI113" s="530" t="str">
        <f t="array" ref="AI113">IF(ISBLANK(C113),"",XLOOKUP(A113,'Crop Chart'!$A$5:$A$201,'Crop Chart'!$AN$5:$AN$201,FALSE))</f>
        <v/>
      </c>
      <c r="AJ113" s="531" t="str">
        <f t="array" ref="AJ113">IF((AI113=""),"",J113+XLOOKUP(A113,'Crop Chart'!$A$5:$A$201,'Crop Chart'!$AO$5:$AO$201,FALSE))</f>
        <v/>
      </c>
      <c r="AK113" s="530" t="str">
        <f t="array" ref="AK113">IF(ISBLANK(C113),"",XLOOKUP(A113,'Crop Chart'!$A$5:$A$201,'Crop Chart'!$AP$5:$AP$201,FALSE))</f>
        <v/>
      </c>
      <c r="AL113" s="531" t="str">
        <f t="array" ref="AL113">IF((AK113=""),"",J113+XLOOKUP(A113,'Crop Chart'!$A$5:$A$201,'Crop Chart'!$AQ$5:$AQ$201,FALSE))</f>
        <v/>
      </c>
      <c r="AM113" s="530" t="str">
        <f t="array" ref="AM113">IF(ISBLANK(C113),"",XLOOKUP(A113,'Crop Chart'!$A$5:$A$201,'Crop Chart'!$AR$5:$AR$201,FALSE))</f>
        <v/>
      </c>
      <c r="AN113" s="531" t="str">
        <f t="array" ref="AN113">IF((AM113=""),"",J113+XLOOKUP(A113,'Crop Chart'!$A$5:$A$201,'Crop Chart'!$AS$5:$AS$201,FALSE))</f>
        <v/>
      </c>
      <c r="AO113" s="530" t="str">
        <f t="array" ref="AO113">IF(ISBLANK(C113),"",XLOOKUP(A113,'Crop Chart'!$A$5:$A$201,'Crop Chart'!$AT$5:$AT$201,FALSE))</f>
        <v/>
      </c>
      <c r="AP113" s="531" t="str">
        <f t="array" ref="AP113">IF((AO113=""),"",J113+XLOOKUP(A113,'Crop Chart'!$A$5:$A$201,'Crop Chart'!$AU$5:$AU$201,FALSE))</f>
        <v/>
      </c>
      <c r="AQ113" s="530" t="str">
        <f t="array" ref="AQ113">IF(ISBLANK(C113),"",XLOOKUP(A113,'Crop Chart'!$A$5:$A$201,'Crop Chart'!$AV$5:$AV$201,FALSE))</f>
        <v/>
      </c>
      <c r="AR113" s="531" t="str">
        <f t="array" ref="AR113">IF((AQ113=""),"",J113+XLOOKUP(A113,'Crop Chart'!$A$5:$A$201,'Crop Chart'!$AW$5:$AW$201,FALSE))</f>
        <v/>
      </c>
      <c r="AS113" s="530" t="str">
        <f t="array" ref="AS113">IF(ISBLANK(C113),"",XLOOKUP(A113,'Crop Chart'!$A$5:$A$201,'Crop Chart'!$AX$5:$AX$201,FALSE))</f>
        <v/>
      </c>
      <c r="AT113" s="531" t="str">
        <f t="array" ref="AT113">IF((AS113=""),"",J113+XLOOKUP(A113,'Crop Chart'!$A$5:$A$201,'Crop Chart'!$AY$5:$AY$201,FALSE))</f>
        <v/>
      </c>
      <c r="AU113" s="530" t="str">
        <f t="array" ref="AU113">IF(ISBLANK(C113),"",XLOOKUP(A113,'Crop Chart'!$A$5:$A$201,'Crop Chart'!$AZ$5:$AZ$201,FALSE))</f>
        <v/>
      </c>
      <c r="AV113" s="531" t="str">
        <f t="array" ref="AV113">IF((AU113=""),"",J113+XLOOKUP(A113,'Crop Chart'!$A$5:$A$201,'Crop Chart'!$BA$5:$BA$201,FALSE))</f>
        <v/>
      </c>
      <c r="AW113" s="530" t="str">
        <f t="array" ref="AW113">IF(ISBLANK(C113),"",XLOOKUP(A113,'Crop Chart'!$A$5:$A$201,'Crop Chart'!$BB$5:$BB$201,FALSE))</f>
        <v/>
      </c>
      <c r="AX113" s="532" t="str">
        <f t="array" ref="AX113">IF((AW113=""),"",J113+XLOOKUP(A113,'Crop Chart'!$A$5:$A$201,'Crop Chart'!$BC$5:$BC$201,FALSE))</f>
        <v/>
      </c>
    </row>
    <row r="114" ht="15.75" hidden="1" customHeight="1">
      <c r="A114" s="520" t="str">
        <f t="array" ref="A114">IF(ISBLANK(C114)," ",XLOOKUP(C114,'Codified Game Plan'!$M$3:$M$477,'Codified Game Plan'!$A$3:$A$477))</f>
        <v> </v>
      </c>
      <c r="B114" s="503" t="str">
        <f t="array" ref="B114">IF(ISBLANK(C114),"",XLOOKUP(C114,'Codified Game Plan'!$M$3:$M$477,'Codified Game Plan'!$B$3:$B$477))</f>
        <v/>
      </c>
      <c r="C114" s="521"/>
      <c r="D114" s="521" t="str">
        <f t="array" ref="D114">IF(ISBLANK(C114)," ",XLOOKUP(C114,'Codified Game Plan'!$M$3:$M$477,'Codified Game Plan'!$C$3:$C$477))</f>
        <v> </v>
      </c>
      <c r="E114" s="522" t="str">
        <f t="array" ref="E114">IF(ISBLANK(C114),"",XLOOKUP(C114,'Codified Game Plan'!$M$3:$M$477,'Codified Game Plan'!$D$3:$D$477,0))</f>
        <v/>
      </c>
      <c r="F114" s="522" t="str">
        <f t="array" ref="F114">IF(ISBLANK(C114),"",XLOOKUP(C114,'Codified Game Plan'!$M$3:$M$477,'Codified Game Plan'!$E$3:$E$477,0))</f>
        <v/>
      </c>
      <c r="G114" s="523" t="str">
        <f t="array" ref="G114">IF(ISBLANK(C114)," ",XLOOKUP(C114,'Codified Game Plan'!$M$3:$M$477,'Codified Game Plan'!$F$3:$F$477))</f>
        <v> </v>
      </c>
      <c r="H114" s="507" t="str">
        <f t="array" ref="H114">IF(ISBLANK(C114)," ",XLOOKUP(C114,'Codified Game Plan'!$M$3:$M$477,'Codified Game Plan'!$G$3:$G$477))</f>
        <v> </v>
      </c>
      <c r="I114" s="523" t="str">
        <f t="array" ref="I114">IF(ISBLANK(C114),"",XLOOKUP(A114,'Crop Chart'!$A$5:$A$201,'Crop Chart'!$B$5:$B$201,0))</f>
        <v/>
      </c>
      <c r="J114" s="507" t="str">
        <f t="shared" si="24"/>
        <v> </v>
      </c>
      <c r="K114" s="511"/>
      <c r="L114" s="523" t="str">
        <f t="array" ref="L114">IF(ISBLANK(C114),"",XLOOKUP(A114,'Crop Chart'!$A$5:$A$201,'Crop Chart'!$C$5:$C$201,0))</f>
        <v/>
      </c>
      <c r="M114" s="506" t="str">
        <f t="array" ref="M114">IF(ISBLANK(C114),"",XLOOKUP(A114,'Crop Chart'!$A$5:$A$201,'Crop Chart'!$E$5:$E$201,0))</f>
        <v/>
      </c>
      <c r="N114" s="535" t="str">
        <f t="shared" si="1"/>
        <v/>
      </c>
      <c r="O114" s="515" t="str">
        <f t="array" ref="O114">IF(ISBLANK(C114),"",XLOOKUP(A114,'Crop Chart'!$A$5:$A$201,'Crop Chart'!$S$5:$S$201,0))</f>
        <v/>
      </c>
      <c r="P114" s="507" t="str">
        <f t="shared" si="2"/>
        <v/>
      </c>
      <c r="Q114" s="524"/>
      <c r="R114" s="523" t="str">
        <f t="array" ref="R114">IF(I114="TR",XLOOKUP(A114,'Crop Chart'!$A$5:$A$201,'Crop Chart'!$I$5:$I$201,FALSE),"")</f>
        <v/>
      </c>
      <c r="S114" s="512" t="str">
        <f t="array" ref="S114">IF(I114="TR",G114*'Crop Chart'!$H$2*12*L114/M114/T114*XLOOKUP(A114,'Crop Chart'!$A$5:$A$203,'Crop Chart'!$T$5:$T$203),"")</f>
        <v/>
      </c>
      <c r="T114" s="523" t="str">
        <f t="array" ref="T114">IF(ISBLANK(C114),"",XLOOKUP(A114,'Crop Chart'!$A$5:$A$201,'Crop Chart'!$P$5:$P$201,FALSE))</f>
        <v/>
      </c>
      <c r="U114" s="525" t="str">
        <f t="array" ref="U114">IF(ISBLANK(C114),"",XLOOKUP(A114,'Crop Chart'!$A$5:$A$201,'Crop Chart'!$Q$5:$Q$201,0))</f>
        <v/>
      </c>
      <c r="V114" s="507" t="str">
        <f t="array" ref="V114">IF(I114="DS",XLOOKUP(A114,'Crop Chart'!$A$6:$A$201,'Crop Chart'!$AH$6:$AH$201,0),"")</f>
        <v/>
      </c>
      <c r="W114" s="507" t="str">
        <f t="array" ref="W114">IF(I114="DS",XLOOKUP(A114,'Crop Chart'!$A$6:$A$201,'Crop Chart'!$AI$6:$AI$201,0),"")</f>
        <v/>
      </c>
      <c r="X114" s="526" t="str">
        <f t="array" ref="X114">IFS(ISTEXT(P114),"",XLOOKUP(A114,'Crop Chart'!$A$5:$A$201,'Crop Chart'!$R$5:$R$201,0)=0,"",XLOOKUP(A114,'Crop Chart'!$A$5:$A$201,'Crop Chart'!$R$5:$R$201,0)&gt;0,XLOOKUP(A114,'Crop Chart'!$A$5:$A$201,'Crop Chart'!$R$5:$R$201,0)+P114)</f>
        <v/>
      </c>
      <c r="Y114" s="523" t="str">
        <f t="array" ref="Y114">IF(ISTEXT(X114),"",XLOOKUP(A114,'Crop Chart'!$A$5:$A$201,'Crop Chart'!$S$5:$S$201,0))</f>
        <v/>
      </c>
      <c r="Z114" s="513" t="str">
        <f t="shared" si="3"/>
        <v/>
      </c>
      <c r="AA114" s="523" t="str">
        <f t="array" ref="AA114">IF(ISBLANK(C114),"",XLOOKUP(A114,'Crop Chart'!$A$5:$A$201,'Crop Chart'!$F$5:$F$201,0))</f>
        <v/>
      </c>
      <c r="AB114" s="523" t="str">
        <f t="array" ref="AB114">IF(ISBLANK(C114),"",XLOOKUP(A114,'Crop Chart'!$A$5:$A$201,'Crop Chart'!$G$5:$G$201,FALSE))</f>
        <v/>
      </c>
      <c r="AC114" s="526" t="str">
        <f t="shared" si="19"/>
        <v/>
      </c>
      <c r="AD114" s="526" t="str">
        <f t="shared" si="4"/>
        <v/>
      </c>
      <c r="AE114" s="527" t="str">
        <f t="array" ref="AE114">IF(ISBLANK(C114),"",XLOOKUP(C114,'Codified Game Plan'!$M$3:$M$477,'Codified Game Plan'!$J$3:$J$477,0))</f>
        <v/>
      </c>
      <c r="AF114" s="528" t="str">
        <f t="array" ref="AF114">IF(ISBLANK(C114),"",XLOOKUP(A114,'Crop Chart'!$A$5:$A$201,'Crop Chart'!$L$5:$L$201,FALSE))</f>
        <v/>
      </c>
      <c r="AG114" s="529"/>
      <c r="AH114" s="530"/>
      <c r="AI114" s="530" t="str">
        <f t="array" ref="AI114">IF(ISBLANK(C114),"",XLOOKUP(A114,'Crop Chart'!$A$5:$A$201,'Crop Chart'!$AN$5:$AN$201,FALSE))</f>
        <v/>
      </c>
      <c r="AJ114" s="531" t="str">
        <f t="array" ref="AJ114">IF((AI114=""),"",J114+XLOOKUP(A114,'Crop Chart'!$A$5:$A$201,'Crop Chart'!$AO$5:$AO$201,FALSE))</f>
        <v/>
      </c>
      <c r="AK114" s="530" t="str">
        <f t="array" ref="AK114">IF(ISBLANK(C114),"",XLOOKUP(A114,'Crop Chart'!$A$5:$A$201,'Crop Chart'!$AP$5:$AP$201,FALSE))</f>
        <v/>
      </c>
      <c r="AL114" s="531" t="str">
        <f t="array" ref="AL114">IF((AK114=""),"",J114+XLOOKUP(A114,'Crop Chart'!$A$5:$A$201,'Crop Chart'!$AQ$5:$AQ$201,FALSE))</f>
        <v/>
      </c>
      <c r="AM114" s="530" t="str">
        <f t="array" ref="AM114">IF(ISBLANK(C114),"",XLOOKUP(A114,'Crop Chart'!$A$5:$A$201,'Crop Chart'!$AR$5:$AR$201,FALSE))</f>
        <v/>
      </c>
      <c r="AN114" s="531" t="str">
        <f t="array" ref="AN114">IF((AM114=""),"",J114+XLOOKUP(A114,'Crop Chart'!$A$5:$A$201,'Crop Chart'!$AS$5:$AS$201,FALSE))</f>
        <v/>
      </c>
      <c r="AO114" s="530" t="str">
        <f t="array" ref="AO114">IF(ISBLANK(C114),"",XLOOKUP(A114,'Crop Chart'!$A$5:$A$201,'Crop Chart'!$AT$5:$AT$201,FALSE))</f>
        <v/>
      </c>
      <c r="AP114" s="531" t="str">
        <f t="array" ref="AP114">IF((AO114=""),"",J114+XLOOKUP(A114,'Crop Chart'!$A$5:$A$201,'Crop Chart'!$AU$5:$AU$201,FALSE))</f>
        <v/>
      </c>
      <c r="AQ114" s="530" t="str">
        <f t="array" ref="AQ114">IF(ISBLANK(C114),"",XLOOKUP(A114,'Crop Chart'!$A$5:$A$201,'Crop Chart'!$AV$5:$AV$201,FALSE))</f>
        <v/>
      </c>
      <c r="AR114" s="531" t="str">
        <f t="array" ref="AR114">IF((AQ114=""),"",J114+XLOOKUP(A114,'Crop Chart'!$A$5:$A$201,'Crop Chart'!$AW$5:$AW$201,FALSE))</f>
        <v/>
      </c>
      <c r="AS114" s="530" t="str">
        <f t="array" ref="AS114">IF(ISBLANK(C114),"",XLOOKUP(A114,'Crop Chart'!$A$5:$A$201,'Crop Chart'!$AX$5:$AX$201,FALSE))</f>
        <v/>
      </c>
      <c r="AT114" s="531" t="str">
        <f t="array" ref="AT114">IF((AS114=""),"",J114+XLOOKUP(A114,'Crop Chart'!$A$5:$A$201,'Crop Chart'!$AY$5:$AY$201,FALSE))</f>
        <v/>
      </c>
      <c r="AU114" s="530" t="str">
        <f t="array" ref="AU114">IF(ISBLANK(C114),"",XLOOKUP(A114,'Crop Chart'!$A$5:$A$201,'Crop Chart'!$AZ$5:$AZ$201,FALSE))</f>
        <v/>
      </c>
      <c r="AV114" s="531" t="str">
        <f t="array" ref="AV114">IF((AU114=""),"",J114+XLOOKUP(A114,'Crop Chart'!$A$5:$A$201,'Crop Chart'!$BA$5:$BA$201,FALSE))</f>
        <v/>
      </c>
      <c r="AW114" s="530" t="str">
        <f t="array" ref="AW114">IF(ISBLANK(C114),"",XLOOKUP(A114,'Crop Chart'!$A$5:$A$201,'Crop Chart'!$BB$5:$BB$201,FALSE))</f>
        <v/>
      </c>
      <c r="AX114" s="532" t="str">
        <f t="array" ref="AX114">IF((AW114=""),"",J114+XLOOKUP(A114,'Crop Chart'!$A$5:$A$201,'Crop Chart'!$BC$5:$BC$201,FALSE))</f>
        <v/>
      </c>
    </row>
    <row r="115" ht="15.75" hidden="1" customHeight="1">
      <c r="A115" s="520" t="str">
        <f t="array" ref="A115">IF(ISBLANK(C115)," ",XLOOKUP(C115,'Codified Game Plan'!$M$3:$M$477,'Codified Game Plan'!$A$3:$A$477))</f>
        <v> </v>
      </c>
      <c r="B115" s="503" t="str">
        <f t="array" ref="B115">IF(ISBLANK(C115),"",XLOOKUP(C115,'Codified Game Plan'!$M$3:$M$477,'Codified Game Plan'!$B$3:$B$477))</f>
        <v/>
      </c>
      <c r="C115" s="521"/>
      <c r="D115" s="521" t="str">
        <f t="array" ref="D115">IF(ISBLANK(C115)," ",XLOOKUP(C115,'Codified Game Plan'!$M$3:$M$477,'Codified Game Plan'!$C$3:$C$477))</f>
        <v> </v>
      </c>
      <c r="E115" s="522" t="str">
        <f t="array" ref="E115">IF(ISBLANK(C115),"",XLOOKUP(C115,'Codified Game Plan'!$M$3:$M$477,'Codified Game Plan'!$D$3:$D$477,0))</f>
        <v/>
      </c>
      <c r="F115" s="522" t="str">
        <f t="array" ref="F115">IF(ISBLANK(C115),"",XLOOKUP(C115,'Codified Game Plan'!$M$3:$M$477,'Codified Game Plan'!$E$3:$E$477,0))</f>
        <v/>
      </c>
      <c r="G115" s="523" t="str">
        <f t="array" ref="G115">IF(ISBLANK(C115)," ",XLOOKUP(C115,'Codified Game Plan'!$M$3:$M$477,'Codified Game Plan'!$F$3:$F$477))</f>
        <v> </v>
      </c>
      <c r="H115" s="507" t="str">
        <f t="array" ref="H115">IF(ISBLANK(C115)," ",XLOOKUP(C115,'Codified Game Plan'!$M$3:$M$477,'Codified Game Plan'!$G$3:$G$477))</f>
        <v> </v>
      </c>
      <c r="I115" s="523" t="str">
        <f t="array" ref="I115">IF(ISBLANK(C115),"",XLOOKUP(A115,'Crop Chart'!$A$5:$A$201,'Crop Chart'!$B$5:$B$201,0))</f>
        <v/>
      </c>
      <c r="J115" s="507" t="str">
        <f t="shared" si="24"/>
        <v> </v>
      </c>
      <c r="K115" s="511"/>
      <c r="L115" s="523" t="str">
        <f t="array" ref="L115">IF(ISBLANK(C115),"",XLOOKUP(A115,'Crop Chart'!$A$5:$A$201,'Crop Chart'!$C$5:$C$201,0))</f>
        <v/>
      </c>
      <c r="M115" s="506" t="str">
        <f t="array" ref="M115">IF(ISBLANK(C115),"",XLOOKUP(A115,'Crop Chart'!$A$5:$A$201,'Crop Chart'!$E$5:$E$201,0))</f>
        <v/>
      </c>
      <c r="N115" s="535" t="str">
        <f t="shared" si="1"/>
        <v/>
      </c>
      <c r="O115" s="515" t="str">
        <f t="array" ref="O115">IF(ISBLANK(C115),"",XLOOKUP(A115,'Crop Chart'!$A$5:$A$201,'Crop Chart'!$S$5:$S$201,0))</f>
        <v/>
      </c>
      <c r="P115" s="507" t="str">
        <f t="shared" si="2"/>
        <v/>
      </c>
      <c r="Q115" s="524"/>
      <c r="R115" s="523" t="str">
        <f t="array" ref="R115">IF(I115="TR",XLOOKUP(A115,'Crop Chart'!$A$5:$A$201,'Crop Chart'!$I$5:$I$201,FALSE),"")</f>
        <v/>
      </c>
      <c r="S115" s="512" t="str">
        <f t="array" ref="S115">IF(I115="TR",G115*'Crop Chart'!$H$2*12*L115/M115/T115*XLOOKUP(A115,'Crop Chart'!$A$5:$A$203,'Crop Chart'!$T$5:$T$203),"")</f>
        <v/>
      </c>
      <c r="T115" s="523" t="str">
        <f t="array" ref="T115">IF(ISBLANK(C115),"",XLOOKUP(A115,'Crop Chart'!$A$5:$A$201,'Crop Chart'!$P$5:$P$201,FALSE))</f>
        <v/>
      </c>
      <c r="U115" s="525" t="str">
        <f t="array" ref="U115">IF(ISBLANK(C115),"",XLOOKUP(A115,'Crop Chart'!$A$5:$A$201,'Crop Chart'!$Q$5:$Q$201,0))</f>
        <v/>
      </c>
      <c r="V115" s="507" t="str">
        <f t="array" ref="V115">IF(I115="DS",XLOOKUP(A115,'Crop Chart'!$A$6:$A$201,'Crop Chart'!$AH$6:$AH$201,0),"")</f>
        <v/>
      </c>
      <c r="W115" s="507" t="str">
        <f t="array" ref="W115">IF(I115="DS",XLOOKUP(A115,'Crop Chart'!$A$6:$A$201,'Crop Chart'!$AI$6:$AI$201,0),"")</f>
        <v/>
      </c>
      <c r="X115" s="526" t="str">
        <f t="array" ref="X115">IFS(ISTEXT(P115),"",XLOOKUP(A115,'Crop Chart'!$A$5:$A$201,'Crop Chart'!$R$5:$R$201,0)=0,"",XLOOKUP(A115,'Crop Chart'!$A$5:$A$201,'Crop Chart'!$R$5:$R$201,0)&gt;0,XLOOKUP(A115,'Crop Chart'!$A$5:$A$201,'Crop Chart'!$R$5:$R$201,0)+P115)</f>
        <v/>
      </c>
      <c r="Y115" s="523" t="str">
        <f t="array" ref="Y115">IF(ISTEXT(X115),"",XLOOKUP(A115,'Crop Chart'!$A$5:$A$201,'Crop Chart'!$S$5:$S$201,0))</f>
        <v/>
      </c>
      <c r="Z115" s="513" t="str">
        <f t="shared" si="3"/>
        <v/>
      </c>
      <c r="AA115" s="523" t="str">
        <f t="array" ref="AA115">IF(ISBLANK(C115),"",XLOOKUP(A115,'Crop Chart'!$A$5:$A$201,'Crop Chart'!$F$5:$F$201,0))</f>
        <v/>
      </c>
      <c r="AB115" s="523" t="str">
        <f t="array" ref="AB115">IF(ISBLANK(C115),"",XLOOKUP(A115,'Crop Chart'!$A$5:$A$201,'Crop Chart'!$G$5:$G$201,FALSE))</f>
        <v/>
      </c>
      <c r="AC115" s="526" t="str">
        <f t="shared" si="19"/>
        <v/>
      </c>
      <c r="AD115" s="526" t="str">
        <f t="shared" si="4"/>
        <v/>
      </c>
      <c r="AE115" s="527" t="str">
        <f t="array" ref="AE115">IF(ISBLANK(C115),"",XLOOKUP(C115,'Codified Game Plan'!$M$3:$M$477,'Codified Game Plan'!$J$3:$J$477,0))</f>
        <v/>
      </c>
      <c r="AF115" s="528" t="str">
        <f t="array" ref="AF115">IF(ISBLANK(C115),"",XLOOKUP(A115,'Crop Chart'!$A$5:$A$201,'Crop Chart'!$L$5:$L$201,FALSE))</f>
        <v/>
      </c>
      <c r="AG115" s="529"/>
      <c r="AH115" s="530"/>
      <c r="AI115" s="530" t="str">
        <f t="array" ref="AI115">IF(ISBLANK(C115),"",XLOOKUP(A115,'Crop Chart'!$A$5:$A$201,'Crop Chart'!$AN$5:$AN$201,FALSE))</f>
        <v/>
      </c>
      <c r="AJ115" s="531" t="str">
        <f t="array" ref="AJ115">IF((AI115=""),"",J115+XLOOKUP(A115,'Crop Chart'!$A$5:$A$201,'Crop Chart'!$AO$5:$AO$201,FALSE))</f>
        <v/>
      </c>
      <c r="AK115" s="530" t="str">
        <f t="array" ref="AK115">IF(ISBLANK(C115),"",XLOOKUP(A115,'Crop Chart'!$A$5:$A$201,'Crop Chart'!$AP$5:$AP$201,FALSE))</f>
        <v/>
      </c>
      <c r="AL115" s="531" t="str">
        <f t="array" ref="AL115">IF((AK115=""),"",J115+XLOOKUP(A115,'Crop Chart'!$A$5:$A$201,'Crop Chart'!$AQ$5:$AQ$201,FALSE))</f>
        <v/>
      </c>
      <c r="AM115" s="530" t="str">
        <f t="array" ref="AM115">IF(ISBLANK(C115),"",XLOOKUP(A115,'Crop Chart'!$A$5:$A$201,'Crop Chart'!$AR$5:$AR$201,FALSE))</f>
        <v/>
      </c>
      <c r="AN115" s="531" t="str">
        <f t="array" ref="AN115">IF((AM115=""),"",J115+XLOOKUP(A115,'Crop Chart'!$A$5:$A$201,'Crop Chart'!$AS$5:$AS$201,FALSE))</f>
        <v/>
      </c>
      <c r="AO115" s="530" t="str">
        <f t="array" ref="AO115">IF(ISBLANK(C115),"",XLOOKUP(A115,'Crop Chart'!$A$5:$A$201,'Crop Chart'!$AT$5:$AT$201,FALSE))</f>
        <v/>
      </c>
      <c r="AP115" s="531" t="str">
        <f t="array" ref="AP115">IF((AO115=""),"",J115+XLOOKUP(A115,'Crop Chart'!$A$5:$A$201,'Crop Chart'!$AU$5:$AU$201,FALSE))</f>
        <v/>
      </c>
      <c r="AQ115" s="530" t="str">
        <f t="array" ref="AQ115">IF(ISBLANK(C115),"",XLOOKUP(A115,'Crop Chart'!$A$5:$A$201,'Crop Chart'!$AV$5:$AV$201,FALSE))</f>
        <v/>
      </c>
      <c r="AR115" s="531" t="str">
        <f t="array" ref="AR115">IF((AQ115=""),"",J115+XLOOKUP(A115,'Crop Chart'!$A$5:$A$201,'Crop Chart'!$AW$5:$AW$201,FALSE))</f>
        <v/>
      </c>
      <c r="AS115" s="530" t="str">
        <f t="array" ref="AS115">IF(ISBLANK(C115),"",XLOOKUP(A115,'Crop Chart'!$A$5:$A$201,'Crop Chart'!$AX$5:$AX$201,FALSE))</f>
        <v/>
      </c>
      <c r="AT115" s="531" t="str">
        <f t="array" ref="AT115">IF((AS115=""),"",J115+XLOOKUP(A115,'Crop Chart'!$A$5:$A$201,'Crop Chart'!$AY$5:$AY$201,FALSE))</f>
        <v/>
      </c>
      <c r="AU115" s="530" t="str">
        <f t="array" ref="AU115">IF(ISBLANK(C115),"",XLOOKUP(A115,'Crop Chart'!$A$5:$A$201,'Crop Chart'!$AZ$5:$AZ$201,FALSE))</f>
        <v/>
      </c>
      <c r="AV115" s="531" t="str">
        <f t="array" ref="AV115">IF((AU115=""),"",J115+XLOOKUP(A115,'Crop Chart'!$A$5:$A$201,'Crop Chart'!$BA$5:$BA$201,FALSE))</f>
        <v/>
      </c>
      <c r="AW115" s="530" t="str">
        <f t="array" ref="AW115">IF(ISBLANK(C115),"",XLOOKUP(A115,'Crop Chart'!$A$5:$A$201,'Crop Chart'!$BB$5:$BB$201,FALSE))</f>
        <v/>
      </c>
      <c r="AX115" s="532" t="str">
        <f t="array" ref="AX115">IF((AW115=""),"",J115+XLOOKUP(A115,'Crop Chart'!$A$5:$A$201,'Crop Chart'!$BC$5:$BC$201,FALSE))</f>
        <v/>
      </c>
    </row>
    <row r="116" ht="15.75" hidden="1" customHeight="1">
      <c r="A116" s="520" t="str">
        <f t="array" ref="A116">IF(ISBLANK(C116)," ",XLOOKUP(C116,'Codified Game Plan'!$M$3:$M$477,'Codified Game Plan'!$A$3:$A$477))</f>
        <v> </v>
      </c>
      <c r="B116" s="503" t="str">
        <f t="array" ref="B116">IF(ISBLANK(C116),"",XLOOKUP(C116,'Codified Game Plan'!$M$3:$M$477,'Codified Game Plan'!$B$3:$B$477))</f>
        <v/>
      </c>
      <c r="C116" s="521"/>
      <c r="D116" s="521" t="str">
        <f t="array" ref="D116">IF(ISBLANK(C116)," ",XLOOKUP(C116,'Codified Game Plan'!$M$3:$M$477,'Codified Game Plan'!$C$3:$C$477))</f>
        <v> </v>
      </c>
      <c r="E116" s="522" t="str">
        <f t="array" ref="E116">IF(ISBLANK(C116),"",XLOOKUP(C116,'Codified Game Plan'!$M$3:$M$477,'Codified Game Plan'!$D$3:$D$477,0))</f>
        <v/>
      </c>
      <c r="F116" s="522" t="str">
        <f t="array" ref="F116">IF(ISBLANK(C116),"",XLOOKUP(C116,'Codified Game Plan'!$M$3:$M$477,'Codified Game Plan'!$E$3:$E$477,0))</f>
        <v/>
      </c>
      <c r="G116" s="523" t="str">
        <f t="array" ref="G116">IF(ISBLANK(C116)," ",XLOOKUP(C116,'Codified Game Plan'!$M$3:$M$477,'Codified Game Plan'!$F$3:$F$477))</f>
        <v> </v>
      </c>
      <c r="H116" s="507" t="str">
        <f t="array" ref="H116">IF(ISBLANK(C116)," ",XLOOKUP(C116,'Codified Game Plan'!$M$3:$M$477,'Codified Game Plan'!$G$3:$G$477))</f>
        <v> </v>
      </c>
      <c r="I116" s="523" t="str">
        <f t="array" ref="I116">IF(ISBLANK(C116),"",XLOOKUP(A116,'Crop Chart'!$A$5:$A$201,'Crop Chart'!$B$5:$B$201,0))</f>
        <v/>
      </c>
      <c r="J116" s="507" t="str">
        <f t="shared" si="24"/>
        <v> </v>
      </c>
      <c r="K116" s="511"/>
      <c r="L116" s="523" t="str">
        <f t="array" ref="L116">IF(ISBLANK(C116),"",XLOOKUP(A116,'Crop Chart'!$A$5:$A$201,'Crop Chart'!$C$5:$C$201,0))</f>
        <v/>
      </c>
      <c r="M116" s="506" t="str">
        <f t="array" ref="M116">IF(ISBLANK(C116),"",XLOOKUP(A116,'Crop Chart'!$A$5:$A$201,'Crop Chart'!$E$5:$E$201,0))</f>
        <v/>
      </c>
      <c r="N116" s="535" t="str">
        <f t="shared" si="1"/>
        <v/>
      </c>
      <c r="O116" s="515" t="str">
        <f t="array" ref="O116">IF(ISBLANK(C116),"",XLOOKUP(A116,'Crop Chart'!$A$5:$A$201,'Crop Chart'!$S$5:$S$201,0))</f>
        <v/>
      </c>
      <c r="P116" s="507" t="str">
        <f t="shared" si="2"/>
        <v/>
      </c>
      <c r="Q116" s="524"/>
      <c r="R116" s="523" t="str">
        <f t="array" ref="R116">IF(I116="TR",XLOOKUP(A116,'Crop Chart'!$A$5:$A$201,'Crop Chart'!$I$5:$I$201,FALSE),"")</f>
        <v/>
      </c>
      <c r="S116" s="512" t="str">
        <f t="array" ref="S116">IF(I116="TR",G116*'Crop Chart'!$H$2*12*L116/M116/T116*XLOOKUP(A116,'Crop Chart'!$A$5:$A$203,'Crop Chart'!$T$5:$T$203),"")</f>
        <v/>
      </c>
      <c r="T116" s="523" t="str">
        <f t="array" ref="T116">IF(ISBLANK(C116),"",XLOOKUP(A116,'Crop Chart'!$A$5:$A$201,'Crop Chart'!$P$5:$P$201,FALSE))</f>
        <v/>
      </c>
      <c r="U116" s="525" t="str">
        <f t="array" ref="U116">IF(ISBLANK(C116),"",XLOOKUP(A116,'Crop Chart'!$A$5:$A$201,'Crop Chart'!$Q$5:$Q$201,0))</f>
        <v/>
      </c>
      <c r="V116" s="507" t="str">
        <f t="array" ref="V116">IF(I116="DS",XLOOKUP(A116,'Crop Chart'!$A$6:$A$201,'Crop Chart'!$AH$6:$AH$201,0),"")</f>
        <v/>
      </c>
      <c r="W116" s="507" t="str">
        <f t="array" ref="W116">IF(I116="DS",XLOOKUP(A116,'Crop Chart'!$A$6:$A$201,'Crop Chart'!$AI$6:$AI$201,0),"")</f>
        <v/>
      </c>
      <c r="X116" s="526" t="str">
        <f t="array" ref="X116">IFS(ISTEXT(P116),"",XLOOKUP(A116,'Crop Chart'!$A$5:$A$201,'Crop Chart'!$R$5:$R$201,0)=0,"",XLOOKUP(A116,'Crop Chart'!$A$5:$A$201,'Crop Chart'!$R$5:$R$201,0)&gt;0,XLOOKUP(A116,'Crop Chart'!$A$5:$A$201,'Crop Chart'!$R$5:$R$201,0)+P116)</f>
        <v/>
      </c>
      <c r="Y116" s="523" t="str">
        <f t="array" ref="Y116">IF(ISTEXT(X116),"",XLOOKUP(A116,'Crop Chart'!$A$5:$A$201,'Crop Chart'!$S$5:$S$201,0))</f>
        <v/>
      </c>
      <c r="Z116" s="513" t="str">
        <f t="shared" si="3"/>
        <v/>
      </c>
      <c r="AA116" s="523" t="str">
        <f t="array" ref="AA116">IF(ISBLANK(C116),"",XLOOKUP(A116,'Crop Chart'!$A$5:$A$201,'Crop Chart'!$F$5:$F$201,0))</f>
        <v/>
      </c>
      <c r="AB116" s="523" t="str">
        <f t="array" ref="AB116">IF(ISBLANK(C116),"",XLOOKUP(A116,'Crop Chart'!$A$5:$A$201,'Crop Chart'!$G$5:$G$201,FALSE))</f>
        <v/>
      </c>
      <c r="AC116" s="526" t="str">
        <f t="shared" si="19"/>
        <v/>
      </c>
      <c r="AD116" s="526" t="str">
        <f t="shared" si="4"/>
        <v/>
      </c>
      <c r="AE116" s="527" t="str">
        <f t="array" ref="AE116">IF(ISBLANK(C116),"",XLOOKUP(C116,'Codified Game Plan'!$M$3:$M$477,'Codified Game Plan'!$J$3:$J$477,0))</f>
        <v/>
      </c>
      <c r="AF116" s="528" t="str">
        <f t="array" ref="AF116">IF(ISBLANK(C116),"",XLOOKUP(A116,'Crop Chart'!$A$5:$A$201,'Crop Chart'!$L$5:$L$201,FALSE))</f>
        <v/>
      </c>
      <c r="AG116" s="529"/>
      <c r="AH116" s="530"/>
      <c r="AI116" s="530" t="str">
        <f t="array" ref="AI116">IF(ISBLANK(C116),"",XLOOKUP(A116,'Crop Chart'!$A$5:$A$201,'Crop Chart'!$AN$5:$AN$201,FALSE))</f>
        <v/>
      </c>
      <c r="AJ116" s="531" t="str">
        <f t="array" ref="AJ116">IF((AI116=""),"",J116+XLOOKUP(A116,'Crop Chart'!$A$5:$A$201,'Crop Chart'!$AO$5:$AO$201,FALSE))</f>
        <v/>
      </c>
      <c r="AK116" s="530" t="str">
        <f t="array" ref="AK116">IF(ISBLANK(C116),"",XLOOKUP(A116,'Crop Chart'!$A$5:$A$201,'Crop Chart'!$AP$5:$AP$201,FALSE))</f>
        <v/>
      </c>
      <c r="AL116" s="531" t="str">
        <f t="array" ref="AL116">IF((AK116=""),"",J116+XLOOKUP(A116,'Crop Chart'!$A$5:$A$201,'Crop Chart'!$AQ$5:$AQ$201,FALSE))</f>
        <v/>
      </c>
      <c r="AM116" s="530" t="str">
        <f t="array" ref="AM116">IF(ISBLANK(C116),"",XLOOKUP(A116,'Crop Chart'!$A$5:$A$201,'Crop Chart'!$AR$5:$AR$201,FALSE))</f>
        <v/>
      </c>
      <c r="AN116" s="531" t="str">
        <f t="array" ref="AN116">IF((AM116=""),"",J116+XLOOKUP(A116,'Crop Chart'!$A$5:$A$201,'Crop Chart'!$AS$5:$AS$201,FALSE))</f>
        <v/>
      </c>
      <c r="AO116" s="530" t="str">
        <f t="array" ref="AO116">IF(ISBLANK(C116),"",XLOOKUP(A116,'Crop Chart'!$A$5:$A$201,'Crop Chart'!$AT$5:$AT$201,FALSE))</f>
        <v/>
      </c>
      <c r="AP116" s="531" t="str">
        <f t="array" ref="AP116">IF((AO116=""),"",J116+XLOOKUP(A116,'Crop Chart'!$A$5:$A$201,'Crop Chart'!$AU$5:$AU$201,FALSE))</f>
        <v/>
      </c>
      <c r="AQ116" s="530" t="str">
        <f t="array" ref="AQ116">IF(ISBLANK(C116),"",XLOOKUP(A116,'Crop Chart'!$A$5:$A$201,'Crop Chart'!$AV$5:$AV$201,FALSE))</f>
        <v/>
      </c>
      <c r="AR116" s="531" t="str">
        <f t="array" ref="AR116">IF((AQ116=""),"",J116+XLOOKUP(A116,'Crop Chart'!$A$5:$A$201,'Crop Chart'!$AW$5:$AW$201,FALSE))</f>
        <v/>
      </c>
      <c r="AS116" s="530" t="str">
        <f t="array" ref="AS116">IF(ISBLANK(C116),"",XLOOKUP(A116,'Crop Chart'!$A$5:$A$201,'Crop Chart'!$AX$5:$AX$201,FALSE))</f>
        <v/>
      </c>
      <c r="AT116" s="531" t="str">
        <f t="array" ref="AT116">IF((AS116=""),"",J116+XLOOKUP(A116,'Crop Chart'!$A$5:$A$201,'Crop Chart'!$AY$5:$AY$201,FALSE))</f>
        <v/>
      </c>
      <c r="AU116" s="530" t="str">
        <f t="array" ref="AU116">IF(ISBLANK(C116),"",XLOOKUP(A116,'Crop Chart'!$A$5:$A$201,'Crop Chart'!$AZ$5:$AZ$201,FALSE))</f>
        <v/>
      </c>
      <c r="AV116" s="531" t="str">
        <f t="array" ref="AV116">IF((AU116=""),"",J116+XLOOKUP(A116,'Crop Chart'!$A$5:$A$201,'Crop Chart'!$BA$5:$BA$201,FALSE))</f>
        <v/>
      </c>
      <c r="AW116" s="530" t="str">
        <f t="array" ref="AW116">IF(ISBLANK(C116),"",XLOOKUP(A116,'Crop Chart'!$A$5:$A$201,'Crop Chart'!$BB$5:$BB$201,FALSE))</f>
        <v/>
      </c>
      <c r="AX116" s="532" t="str">
        <f t="array" ref="AX116">IF((AW116=""),"",J116+XLOOKUP(A116,'Crop Chart'!$A$5:$A$201,'Crop Chart'!$BC$5:$BC$201,FALSE))</f>
        <v/>
      </c>
    </row>
    <row r="117" ht="15.75" hidden="1" customHeight="1">
      <c r="A117" s="520" t="str">
        <f t="array" ref="A117">IF(ISBLANK(C117)," ",XLOOKUP(C117,'Codified Game Plan'!$M$3:$M$477,'Codified Game Plan'!$A$3:$A$477))</f>
        <v> </v>
      </c>
      <c r="B117" s="503" t="str">
        <f t="array" ref="B117">IF(ISBLANK(C117),"",XLOOKUP(C117,'Codified Game Plan'!$M$3:$M$477,'Codified Game Plan'!$B$3:$B$477))</f>
        <v/>
      </c>
      <c r="C117" s="521"/>
      <c r="D117" s="521" t="str">
        <f t="array" ref="D117">IF(ISBLANK(C117)," ",XLOOKUP(C117,'Codified Game Plan'!$M$3:$M$477,'Codified Game Plan'!$C$3:$C$477))</f>
        <v> </v>
      </c>
      <c r="E117" s="522" t="str">
        <f t="array" ref="E117">IF(ISBLANK(C117),"",XLOOKUP(C117,'Codified Game Plan'!$M$3:$M$477,'Codified Game Plan'!$D$3:$D$477,0))</f>
        <v/>
      </c>
      <c r="F117" s="522" t="str">
        <f t="array" ref="F117">IF(ISBLANK(C117),"",XLOOKUP(C117,'Codified Game Plan'!$M$3:$M$477,'Codified Game Plan'!$E$3:$E$477,0))</f>
        <v/>
      </c>
      <c r="G117" s="523" t="str">
        <f t="array" ref="G117">IF(ISBLANK(C117)," ",XLOOKUP(C117,'Codified Game Plan'!$M$3:$M$477,'Codified Game Plan'!$F$3:$F$477))</f>
        <v> </v>
      </c>
      <c r="H117" s="507" t="str">
        <f t="array" ref="H117">IF(ISBLANK(C117)," ",XLOOKUP(C117,'Codified Game Plan'!$M$3:$M$477,'Codified Game Plan'!$G$3:$G$477))</f>
        <v> </v>
      </c>
      <c r="I117" s="523" t="str">
        <f t="array" ref="I117">IF(ISBLANK(C117),"",XLOOKUP(A117,'Crop Chart'!$A$5:$A$201,'Crop Chart'!$B$5:$B$201,0))</f>
        <v/>
      </c>
      <c r="J117" s="507" t="str">
        <f t="shared" si="24"/>
        <v> </v>
      </c>
      <c r="K117" s="511"/>
      <c r="L117" s="523" t="str">
        <f t="array" ref="L117">IF(ISBLANK(C117),"",XLOOKUP(A117,'Crop Chart'!$A$5:$A$201,'Crop Chart'!$C$5:$C$201,0))</f>
        <v/>
      </c>
      <c r="M117" s="506" t="str">
        <f t="array" ref="M117">IF(ISBLANK(C117),"",XLOOKUP(A117,'Crop Chart'!$A$5:$A$201,'Crop Chart'!$E$5:$E$201,0))</f>
        <v/>
      </c>
      <c r="N117" s="535" t="str">
        <f t="shared" si="1"/>
        <v/>
      </c>
      <c r="O117" s="515" t="str">
        <f t="array" ref="O117">IF(ISBLANK(C117),"",XLOOKUP(A117,'Crop Chart'!$A$5:$A$201,'Crop Chart'!$S$5:$S$201,0))</f>
        <v/>
      </c>
      <c r="P117" s="507" t="str">
        <f t="shared" si="2"/>
        <v/>
      </c>
      <c r="Q117" s="524"/>
      <c r="R117" s="523" t="str">
        <f t="array" ref="R117">IF(I117="TR",XLOOKUP(A117,'Crop Chart'!$A$5:$A$201,'Crop Chart'!$I$5:$I$201,FALSE),"")</f>
        <v/>
      </c>
      <c r="S117" s="512" t="str">
        <f t="array" ref="S117">IF(I117="TR",G117*'Crop Chart'!$H$2*12*L117/M117/T117*XLOOKUP(A117,'Crop Chart'!$A$5:$A$203,'Crop Chart'!$T$5:$T$203),"")</f>
        <v/>
      </c>
      <c r="T117" s="523" t="str">
        <f t="array" ref="T117">IF(ISBLANK(C117),"",XLOOKUP(A117,'Crop Chart'!$A$5:$A$201,'Crop Chart'!$P$5:$P$201,FALSE))</f>
        <v/>
      </c>
      <c r="U117" s="525" t="str">
        <f t="array" ref="U117">IF(ISBLANK(C117),"",XLOOKUP(A117,'Crop Chart'!$A$5:$A$201,'Crop Chart'!$Q$5:$Q$201,0))</f>
        <v/>
      </c>
      <c r="V117" s="507" t="str">
        <f t="array" ref="V117">IF(I117="DS",XLOOKUP(A117,'Crop Chart'!$A$6:$A$201,'Crop Chart'!$AH$6:$AH$201,0),"")</f>
        <v/>
      </c>
      <c r="W117" s="507" t="str">
        <f t="array" ref="W117">IF(I117="DS",XLOOKUP(A117,'Crop Chart'!$A$6:$A$201,'Crop Chart'!$AI$6:$AI$201,0),"")</f>
        <v/>
      </c>
      <c r="X117" s="526" t="str">
        <f t="array" ref="X117">IFS(ISTEXT(P117),"",XLOOKUP(A117,'Crop Chart'!$A$5:$A$201,'Crop Chart'!$R$5:$R$201,0)=0,"",XLOOKUP(A117,'Crop Chart'!$A$5:$A$201,'Crop Chart'!$R$5:$R$201,0)&gt;0,XLOOKUP(A117,'Crop Chart'!$A$5:$A$201,'Crop Chart'!$R$5:$R$201,0)+P117)</f>
        <v/>
      </c>
      <c r="Y117" s="523" t="str">
        <f t="array" ref="Y117">IF(ISTEXT(X117),"",XLOOKUP(A117,'Crop Chart'!$A$5:$A$201,'Crop Chart'!$S$5:$S$201,0))</f>
        <v/>
      </c>
      <c r="Z117" s="513" t="str">
        <f t="shared" si="3"/>
        <v/>
      </c>
      <c r="AA117" s="523" t="str">
        <f t="array" ref="AA117">IF(ISBLANK(C117),"",XLOOKUP(A117,'Crop Chart'!$A$5:$A$201,'Crop Chart'!$F$5:$F$201,0))</f>
        <v/>
      </c>
      <c r="AB117" s="523" t="str">
        <f t="array" ref="AB117">IF(ISBLANK(C117),"",XLOOKUP(A117,'Crop Chart'!$A$5:$A$201,'Crop Chart'!$G$5:$G$201,FALSE))</f>
        <v/>
      </c>
      <c r="AC117" s="526" t="str">
        <f t="shared" si="19"/>
        <v/>
      </c>
      <c r="AD117" s="526" t="str">
        <f t="shared" si="4"/>
        <v/>
      </c>
      <c r="AE117" s="527" t="str">
        <f t="array" ref="AE117">IF(ISBLANK(C117),"",XLOOKUP(C117,'Codified Game Plan'!$M$3:$M$477,'Codified Game Plan'!$J$3:$J$477,0))</f>
        <v/>
      </c>
      <c r="AF117" s="528" t="str">
        <f t="array" ref="AF117">IF(ISBLANK(C117),"",XLOOKUP(A117,'Crop Chart'!$A$5:$A$201,'Crop Chart'!$L$5:$L$201,FALSE))</f>
        <v/>
      </c>
      <c r="AG117" s="529"/>
      <c r="AH117" s="530"/>
      <c r="AI117" s="530" t="str">
        <f t="array" ref="AI117">IF(ISBLANK(C117),"",XLOOKUP(A117,'Crop Chart'!$A$5:$A$201,'Crop Chart'!$AN$5:$AN$201,FALSE))</f>
        <v/>
      </c>
      <c r="AJ117" s="531" t="str">
        <f t="array" ref="AJ117">IF((AI117=""),"",J117+XLOOKUP(A117,'Crop Chart'!$A$5:$A$201,'Crop Chart'!$AO$5:$AO$201,FALSE))</f>
        <v/>
      </c>
      <c r="AK117" s="530" t="str">
        <f t="array" ref="AK117">IF(ISBLANK(C117),"",XLOOKUP(A117,'Crop Chart'!$A$5:$A$201,'Crop Chart'!$AP$5:$AP$201,FALSE))</f>
        <v/>
      </c>
      <c r="AL117" s="531" t="str">
        <f t="array" ref="AL117">IF((AK117=""),"",J117+XLOOKUP(A117,'Crop Chart'!$A$5:$A$201,'Crop Chart'!$AQ$5:$AQ$201,FALSE))</f>
        <v/>
      </c>
      <c r="AM117" s="530" t="str">
        <f t="array" ref="AM117">IF(ISBLANK(C117),"",XLOOKUP(A117,'Crop Chart'!$A$5:$A$201,'Crop Chart'!$AR$5:$AR$201,FALSE))</f>
        <v/>
      </c>
      <c r="AN117" s="531" t="str">
        <f t="array" ref="AN117">IF((AM117=""),"",J117+XLOOKUP(A117,'Crop Chart'!$A$5:$A$201,'Crop Chart'!$AS$5:$AS$201,FALSE))</f>
        <v/>
      </c>
      <c r="AO117" s="530" t="str">
        <f t="array" ref="AO117">IF(ISBLANK(C117),"",XLOOKUP(A117,'Crop Chart'!$A$5:$A$201,'Crop Chart'!$AT$5:$AT$201,FALSE))</f>
        <v/>
      </c>
      <c r="AP117" s="531" t="str">
        <f t="array" ref="AP117">IF((AO117=""),"",J117+XLOOKUP(A117,'Crop Chart'!$A$5:$A$201,'Crop Chart'!$AU$5:$AU$201,FALSE))</f>
        <v/>
      </c>
      <c r="AQ117" s="530" t="str">
        <f t="array" ref="AQ117">IF(ISBLANK(C117),"",XLOOKUP(A117,'Crop Chart'!$A$5:$A$201,'Crop Chart'!$AV$5:$AV$201,FALSE))</f>
        <v/>
      </c>
      <c r="AR117" s="531" t="str">
        <f t="array" ref="AR117">IF((AQ117=""),"",J117+XLOOKUP(A117,'Crop Chart'!$A$5:$A$201,'Crop Chart'!$AW$5:$AW$201,FALSE))</f>
        <v/>
      </c>
      <c r="AS117" s="530" t="str">
        <f t="array" ref="AS117">IF(ISBLANK(C117),"",XLOOKUP(A117,'Crop Chart'!$A$5:$A$201,'Crop Chart'!$AX$5:$AX$201,FALSE))</f>
        <v/>
      </c>
      <c r="AT117" s="531" t="str">
        <f t="array" ref="AT117">IF((AS117=""),"",J117+XLOOKUP(A117,'Crop Chart'!$A$5:$A$201,'Crop Chart'!$AY$5:$AY$201,FALSE))</f>
        <v/>
      </c>
      <c r="AU117" s="530" t="str">
        <f t="array" ref="AU117">IF(ISBLANK(C117),"",XLOOKUP(A117,'Crop Chart'!$A$5:$A$201,'Crop Chart'!$AZ$5:$AZ$201,FALSE))</f>
        <v/>
      </c>
      <c r="AV117" s="531" t="str">
        <f t="array" ref="AV117">IF((AU117=""),"",J117+XLOOKUP(A117,'Crop Chart'!$A$5:$A$201,'Crop Chart'!$BA$5:$BA$201,FALSE))</f>
        <v/>
      </c>
      <c r="AW117" s="530" t="str">
        <f t="array" ref="AW117">IF(ISBLANK(C117),"",XLOOKUP(A117,'Crop Chart'!$A$5:$A$201,'Crop Chart'!$BB$5:$BB$201,FALSE))</f>
        <v/>
      </c>
      <c r="AX117" s="532" t="str">
        <f t="array" ref="AX117">IF((AW117=""),"",J117+XLOOKUP(A117,'Crop Chart'!$A$5:$A$201,'Crop Chart'!$BC$5:$BC$201,FALSE))</f>
        <v/>
      </c>
    </row>
    <row r="118" ht="15.75" hidden="1" customHeight="1">
      <c r="A118" s="520" t="str">
        <f t="array" ref="A118">IF(ISBLANK(C118)," ",XLOOKUP(C118,'Codified Game Plan'!$M$3:$M$477,'Codified Game Plan'!$A$3:$A$477))</f>
        <v> </v>
      </c>
      <c r="B118" s="503" t="str">
        <f t="array" ref="B118">IF(ISBLANK(C118),"",XLOOKUP(C118,'Codified Game Plan'!$M$3:$M$477,'Codified Game Plan'!$B$3:$B$477))</f>
        <v/>
      </c>
      <c r="C118" s="521"/>
      <c r="D118" s="521" t="str">
        <f t="array" ref="D118">IF(ISBLANK(C118)," ",XLOOKUP(C118,'Codified Game Plan'!$M$3:$M$477,'Codified Game Plan'!$C$3:$C$477))</f>
        <v> </v>
      </c>
      <c r="E118" s="522" t="str">
        <f t="array" ref="E118">IF(ISBLANK(C118),"",XLOOKUP(C118,'Codified Game Plan'!$M$3:$M$477,'Codified Game Plan'!$D$3:$D$477,0))</f>
        <v/>
      </c>
      <c r="F118" s="522" t="str">
        <f t="array" ref="F118">IF(ISBLANK(C118),"",XLOOKUP(C118,'Codified Game Plan'!$M$3:$M$477,'Codified Game Plan'!$E$3:$E$477,0))</f>
        <v/>
      </c>
      <c r="G118" s="523" t="str">
        <f t="array" ref="G118">IF(ISBLANK(C118)," ",XLOOKUP(C118,'Codified Game Plan'!$M$3:$M$477,'Codified Game Plan'!$F$3:$F$477))</f>
        <v> </v>
      </c>
      <c r="H118" s="507" t="str">
        <f t="array" ref="H118">IF(ISBLANK(C118)," ",XLOOKUP(C118,'Codified Game Plan'!$M$3:$M$477,'Codified Game Plan'!$G$3:$G$477))</f>
        <v> </v>
      </c>
      <c r="I118" s="523" t="str">
        <f t="array" ref="I118">IF(ISBLANK(C118),"",XLOOKUP(A118,'Crop Chart'!$A$5:$A$201,'Crop Chart'!$B$5:$B$201,0))</f>
        <v/>
      </c>
      <c r="J118" s="507" t="str">
        <f t="shared" si="24"/>
        <v> </v>
      </c>
      <c r="K118" s="511"/>
      <c r="L118" s="523" t="str">
        <f t="array" ref="L118">IF(ISBLANK(C118),"",XLOOKUP(A118,'Crop Chart'!$A$5:$A$201,'Crop Chart'!$C$5:$C$201,0))</f>
        <v/>
      </c>
      <c r="M118" s="506" t="str">
        <f t="array" ref="M118">IF(ISBLANK(C118),"",XLOOKUP(A118,'Crop Chart'!$A$5:$A$201,'Crop Chart'!$E$5:$E$201,0))</f>
        <v/>
      </c>
      <c r="N118" s="535" t="str">
        <f t="shared" si="1"/>
        <v/>
      </c>
      <c r="O118" s="515" t="str">
        <f t="array" ref="O118">IF(ISBLANK(C118),"",XLOOKUP(A118,'Crop Chart'!$A$5:$A$201,'Crop Chart'!$S$5:$S$201,0))</f>
        <v/>
      </c>
      <c r="P118" s="507" t="str">
        <f t="shared" si="2"/>
        <v/>
      </c>
      <c r="Q118" s="524"/>
      <c r="R118" s="523" t="str">
        <f t="array" ref="R118">IF(I118="TR",XLOOKUP(A118,'Crop Chart'!$A$5:$A$201,'Crop Chart'!$I$5:$I$201,FALSE),"")</f>
        <v/>
      </c>
      <c r="S118" s="512" t="str">
        <f t="array" ref="S118">IF(I118="TR",G118*'Crop Chart'!$H$2*12*L118/M118/T118*XLOOKUP(A118,'Crop Chart'!$A$5:$A$203,'Crop Chart'!$T$5:$T$203),"")</f>
        <v/>
      </c>
      <c r="T118" s="523" t="str">
        <f t="array" ref="T118">IF(ISBLANK(C118),"",XLOOKUP(A118,'Crop Chart'!$A$5:$A$201,'Crop Chart'!$P$5:$P$201,FALSE))</f>
        <v/>
      </c>
      <c r="U118" s="525" t="str">
        <f t="array" ref="U118">IF(ISBLANK(C118),"",XLOOKUP(A118,'Crop Chart'!$A$5:$A$201,'Crop Chart'!$Q$5:$Q$201,0))</f>
        <v/>
      </c>
      <c r="V118" s="507" t="str">
        <f t="array" ref="V118">IF(I118="DS",XLOOKUP(A118,'Crop Chart'!$A$6:$A$201,'Crop Chart'!$AH$6:$AH$201,0),"")</f>
        <v/>
      </c>
      <c r="W118" s="507" t="str">
        <f t="array" ref="W118">IF(I118="DS",XLOOKUP(A118,'Crop Chart'!$A$6:$A$201,'Crop Chart'!$AI$6:$AI$201,0),"")</f>
        <v/>
      </c>
      <c r="X118" s="526" t="str">
        <f t="array" ref="X118">IFS(ISTEXT(P118),"",XLOOKUP(A118,'Crop Chart'!$A$5:$A$201,'Crop Chart'!$R$5:$R$201,0)=0,"",XLOOKUP(A118,'Crop Chart'!$A$5:$A$201,'Crop Chart'!$R$5:$R$201,0)&gt;0,XLOOKUP(A118,'Crop Chart'!$A$5:$A$201,'Crop Chart'!$R$5:$R$201,0)+P118)</f>
        <v/>
      </c>
      <c r="Y118" s="523" t="str">
        <f t="array" ref="Y118">IF(ISTEXT(X118),"",XLOOKUP(A118,'Crop Chart'!$A$5:$A$201,'Crop Chart'!$S$5:$S$201,0))</f>
        <v/>
      </c>
      <c r="Z118" s="513" t="str">
        <f t="shared" si="3"/>
        <v/>
      </c>
      <c r="AA118" s="523" t="str">
        <f t="array" ref="AA118">IF(ISBLANK(C118),"",XLOOKUP(A118,'Crop Chart'!$A$5:$A$201,'Crop Chart'!$F$5:$F$201,0))</f>
        <v/>
      </c>
      <c r="AB118" s="523" t="str">
        <f t="array" ref="AB118">IF(ISBLANK(C118),"",XLOOKUP(A118,'Crop Chart'!$A$5:$A$201,'Crop Chart'!$G$5:$G$201,FALSE))</f>
        <v/>
      </c>
      <c r="AC118" s="526" t="str">
        <f t="shared" si="19"/>
        <v/>
      </c>
      <c r="AD118" s="526" t="str">
        <f t="shared" si="4"/>
        <v/>
      </c>
      <c r="AE118" s="527" t="str">
        <f t="array" ref="AE118">IF(ISBLANK(C118),"",XLOOKUP(C118,'Codified Game Plan'!$M$3:$M$477,'Codified Game Plan'!$J$3:$J$477,0))</f>
        <v/>
      </c>
      <c r="AF118" s="528" t="str">
        <f t="array" ref="AF118">IF(ISBLANK(C118),"",XLOOKUP(A118,'Crop Chart'!$A$5:$A$201,'Crop Chart'!$L$5:$L$201,FALSE))</f>
        <v/>
      </c>
      <c r="AG118" s="529"/>
      <c r="AH118" s="530"/>
      <c r="AI118" s="530" t="str">
        <f t="array" ref="AI118">IF(ISBLANK(C118),"",XLOOKUP(A118,'Crop Chart'!$A$5:$A$201,'Crop Chart'!$AN$5:$AN$201,FALSE))</f>
        <v/>
      </c>
      <c r="AJ118" s="531" t="str">
        <f t="array" ref="AJ118">IF((AI118=""),"",J118+XLOOKUP(A118,'Crop Chart'!$A$5:$A$201,'Crop Chart'!$AO$5:$AO$201,FALSE))</f>
        <v/>
      </c>
      <c r="AK118" s="530" t="str">
        <f t="array" ref="AK118">IF(ISBLANK(C118),"",XLOOKUP(A118,'Crop Chart'!$A$5:$A$201,'Crop Chart'!$AP$5:$AP$201,FALSE))</f>
        <v/>
      </c>
      <c r="AL118" s="531" t="str">
        <f t="array" ref="AL118">IF((AK118=""),"",J118+XLOOKUP(A118,'Crop Chart'!$A$5:$A$201,'Crop Chart'!$AQ$5:$AQ$201,FALSE))</f>
        <v/>
      </c>
      <c r="AM118" s="530" t="str">
        <f t="array" ref="AM118">IF(ISBLANK(C118),"",XLOOKUP(A118,'Crop Chart'!$A$5:$A$201,'Crop Chart'!$AR$5:$AR$201,FALSE))</f>
        <v/>
      </c>
      <c r="AN118" s="531" t="str">
        <f t="array" ref="AN118">IF((AM118=""),"",J118+XLOOKUP(A118,'Crop Chart'!$A$5:$A$201,'Crop Chart'!$AS$5:$AS$201,FALSE))</f>
        <v/>
      </c>
      <c r="AO118" s="530" t="str">
        <f t="array" ref="AO118">IF(ISBLANK(C118),"",XLOOKUP(A118,'Crop Chart'!$A$5:$A$201,'Crop Chart'!$AT$5:$AT$201,FALSE))</f>
        <v/>
      </c>
      <c r="AP118" s="531" t="str">
        <f t="array" ref="AP118">IF((AO118=""),"",J118+XLOOKUP(A118,'Crop Chart'!$A$5:$A$201,'Crop Chart'!$AU$5:$AU$201,FALSE))</f>
        <v/>
      </c>
      <c r="AQ118" s="530" t="str">
        <f t="array" ref="AQ118">IF(ISBLANK(C118),"",XLOOKUP(A118,'Crop Chart'!$A$5:$A$201,'Crop Chart'!$AV$5:$AV$201,FALSE))</f>
        <v/>
      </c>
      <c r="AR118" s="531" t="str">
        <f t="array" ref="AR118">IF((AQ118=""),"",J118+XLOOKUP(A118,'Crop Chart'!$A$5:$A$201,'Crop Chart'!$AW$5:$AW$201,FALSE))</f>
        <v/>
      </c>
      <c r="AS118" s="530" t="str">
        <f t="array" ref="AS118">IF(ISBLANK(C118),"",XLOOKUP(A118,'Crop Chart'!$A$5:$A$201,'Crop Chart'!$AX$5:$AX$201,FALSE))</f>
        <v/>
      </c>
      <c r="AT118" s="531" t="str">
        <f t="array" ref="AT118">IF((AS118=""),"",J118+XLOOKUP(A118,'Crop Chart'!$A$5:$A$201,'Crop Chart'!$AY$5:$AY$201,FALSE))</f>
        <v/>
      </c>
      <c r="AU118" s="530" t="str">
        <f t="array" ref="AU118">IF(ISBLANK(C118),"",XLOOKUP(A118,'Crop Chart'!$A$5:$A$201,'Crop Chart'!$AZ$5:$AZ$201,FALSE))</f>
        <v/>
      </c>
      <c r="AV118" s="531" t="str">
        <f t="array" ref="AV118">IF((AU118=""),"",J118+XLOOKUP(A118,'Crop Chart'!$A$5:$A$201,'Crop Chart'!$BA$5:$BA$201,FALSE))</f>
        <v/>
      </c>
      <c r="AW118" s="530" t="str">
        <f t="array" ref="AW118">IF(ISBLANK(C118),"",XLOOKUP(A118,'Crop Chart'!$A$5:$A$201,'Crop Chart'!$BB$5:$BB$201,FALSE))</f>
        <v/>
      </c>
      <c r="AX118" s="532" t="str">
        <f t="array" ref="AX118">IF((AW118=""),"",J118+XLOOKUP(A118,'Crop Chart'!$A$5:$A$201,'Crop Chart'!$BC$5:$BC$201,FALSE))</f>
        <v/>
      </c>
    </row>
    <row r="119" ht="15.75" hidden="1" customHeight="1">
      <c r="A119" s="520" t="str">
        <f t="array" ref="A119">IF(ISBLANK(C119)," ",XLOOKUP(C119,'Codified Game Plan'!$M$3:$M$477,'Codified Game Plan'!$A$3:$A$477))</f>
        <v> </v>
      </c>
      <c r="B119" s="503" t="str">
        <f t="array" ref="B119">IF(ISBLANK(C119),"",XLOOKUP(C119,'Codified Game Plan'!$M$3:$M$477,'Codified Game Plan'!$B$3:$B$477))</f>
        <v/>
      </c>
      <c r="C119" s="521"/>
      <c r="D119" s="521" t="str">
        <f t="array" ref="D119">IF(ISBLANK(C119)," ",XLOOKUP(C119,'Codified Game Plan'!$M$3:$M$477,'Codified Game Plan'!$C$3:$C$477))</f>
        <v> </v>
      </c>
      <c r="E119" s="522" t="str">
        <f t="array" ref="E119">IF(ISBLANK(C119),"",XLOOKUP(C119,'Codified Game Plan'!$M$3:$M$477,'Codified Game Plan'!$D$3:$D$477,0))</f>
        <v/>
      </c>
      <c r="F119" s="522" t="str">
        <f t="array" ref="F119">IF(ISBLANK(C119),"",XLOOKUP(C119,'Codified Game Plan'!$M$3:$M$477,'Codified Game Plan'!$E$3:$E$477,0))</f>
        <v/>
      </c>
      <c r="G119" s="523" t="str">
        <f t="array" ref="G119">IF(ISBLANK(C119)," ",XLOOKUP(C119,'Codified Game Plan'!$M$3:$M$477,'Codified Game Plan'!$F$3:$F$477))</f>
        <v> </v>
      </c>
      <c r="H119" s="507" t="str">
        <f t="array" ref="H119">IF(ISBLANK(C119)," ",XLOOKUP(C119,'Codified Game Plan'!$M$3:$M$477,'Codified Game Plan'!$G$3:$G$477))</f>
        <v> </v>
      </c>
      <c r="I119" s="523" t="str">
        <f t="array" ref="I119">IF(ISBLANK(C119),"",XLOOKUP(A119,'Crop Chart'!$A$5:$A$201,'Crop Chart'!$B$5:$B$201,0))</f>
        <v/>
      </c>
      <c r="J119" s="507" t="str">
        <f t="shared" si="24"/>
        <v> </v>
      </c>
      <c r="K119" s="511"/>
      <c r="L119" s="523" t="str">
        <f t="array" ref="L119">IF(ISBLANK(C119),"",XLOOKUP(A119,'Crop Chart'!$A$5:$A$201,'Crop Chart'!$C$5:$C$201,0))</f>
        <v/>
      </c>
      <c r="M119" s="506" t="str">
        <f t="array" ref="M119">IF(ISBLANK(C119),"",XLOOKUP(A119,'Crop Chart'!$A$5:$A$201,'Crop Chart'!$E$5:$E$201,0))</f>
        <v/>
      </c>
      <c r="N119" s="535" t="str">
        <f t="shared" si="1"/>
        <v/>
      </c>
      <c r="O119" s="515" t="str">
        <f t="array" ref="O119">IF(ISBLANK(C119),"",XLOOKUP(A119,'Crop Chart'!$A$5:$A$201,'Crop Chart'!$S$5:$S$201,0))</f>
        <v/>
      </c>
      <c r="P119" s="507" t="str">
        <f t="shared" si="2"/>
        <v/>
      </c>
      <c r="Q119" s="524"/>
      <c r="R119" s="523" t="str">
        <f t="array" ref="R119">IF(I119="TR",XLOOKUP(A119,'Crop Chart'!$A$5:$A$201,'Crop Chart'!$I$5:$I$201,FALSE),"")</f>
        <v/>
      </c>
      <c r="S119" s="512" t="str">
        <f t="array" ref="S119">IF(I119="TR",G119*'Crop Chart'!$H$2*12*L119/M119/T119*XLOOKUP(A119,'Crop Chart'!$A$5:$A$203,'Crop Chart'!$T$5:$T$203),"")</f>
        <v/>
      </c>
      <c r="T119" s="523" t="str">
        <f t="array" ref="T119">IF(ISBLANK(C119),"",XLOOKUP(A119,'Crop Chart'!$A$5:$A$201,'Crop Chart'!$P$5:$P$201,FALSE))</f>
        <v/>
      </c>
      <c r="U119" s="525" t="str">
        <f t="array" ref="U119">IF(ISBLANK(C119),"",XLOOKUP(A119,'Crop Chart'!$A$5:$A$201,'Crop Chart'!$Q$5:$Q$201,0))</f>
        <v/>
      </c>
      <c r="V119" s="507" t="str">
        <f t="array" ref="V119">IF(I119="DS",XLOOKUP(A119,'Crop Chart'!$A$6:$A$201,'Crop Chart'!$AH$6:$AH$201,0),"")</f>
        <v/>
      </c>
      <c r="W119" s="507" t="str">
        <f t="array" ref="W119">IF(I119="DS",XLOOKUP(A119,'Crop Chart'!$A$6:$A$201,'Crop Chart'!$AI$6:$AI$201,0),"")</f>
        <v/>
      </c>
      <c r="X119" s="526" t="str">
        <f t="array" ref="X119">IFS(ISTEXT(P119),"",XLOOKUP(A119,'Crop Chart'!$A$5:$A$201,'Crop Chart'!$R$5:$R$201,0)=0,"",XLOOKUP(A119,'Crop Chart'!$A$5:$A$201,'Crop Chart'!$R$5:$R$201,0)&gt;0,XLOOKUP(A119,'Crop Chart'!$A$5:$A$201,'Crop Chart'!$R$5:$R$201,0)+P119)</f>
        <v/>
      </c>
      <c r="Y119" s="523" t="str">
        <f t="array" ref="Y119">IF(ISTEXT(X119),"",XLOOKUP(A119,'Crop Chart'!$A$5:$A$201,'Crop Chart'!$S$5:$S$201,0))</f>
        <v/>
      </c>
      <c r="Z119" s="513" t="str">
        <f t="shared" si="3"/>
        <v/>
      </c>
      <c r="AA119" s="523" t="str">
        <f t="array" ref="AA119">IF(ISBLANK(C119),"",XLOOKUP(A119,'Crop Chart'!$A$5:$A$201,'Crop Chart'!$F$5:$F$201,0))</f>
        <v/>
      </c>
      <c r="AB119" s="523" t="str">
        <f t="array" ref="AB119">IF(ISBLANK(C119),"",XLOOKUP(A119,'Crop Chart'!$A$5:$A$201,'Crop Chart'!$G$5:$G$201,FALSE))</f>
        <v/>
      </c>
      <c r="AC119" s="526" t="str">
        <f t="shared" si="19"/>
        <v/>
      </c>
      <c r="AD119" s="526" t="str">
        <f t="shared" si="4"/>
        <v/>
      </c>
      <c r="AE119" s="527" t="str">
        <f t="array" ref="AE119">IF(ISBLANK(C119),"",XLOOKUP(C119,'Codified Game Plan'!$M$3:$M$477,'Codified Game Plan'!$J$3:$J$477,0))</f>
        <v/>
      </c>
      <c r="AF119" s="528" t="str">
        <f t="array" ref="AF119">IF(ISBLANK(C119),"",XLOOKUP(A119,'Crop Chart'!$A$5:$A$201,'Crop Chart'!$L$5:$L$201,FALSE))</f>
        <v/>
      </c>
      <c r="AG119" s="529"/>
      <c r="AH119" s="530"/>
      <c r="AI119" s="530" t="str">
        <f t="array" ref="AI119">IF(ISBLANK(C119),"",XLOOKUP(A119,'Crop Chart'!$A$5:$A$201,'Crop Chart'!$AN$5:$AN$201,FALSE))</f>
        <v/>
      </c>
      <c r="AJ119" s="531" t="str">
        <f t="array" ref="AJ119">IF((AI119=""),"",J119+XLOOKUP(A119,'Crop Chart'!$A$5:$A$201,'Crop Chart'!$AO$5:$AO$201,FALSE))</f>
        <v/>
      </c>
      <c r="AK119" s="530" t="str">
        <f t="array" ref="AK119">IF(ISBLANK(C119),"",XLOOKUP(A119,'Crop Chart'!$A$5:$A$201,'Crop Chart'!$AP$5:$AP$201,FALSE))</f>
        <v/>
      </c>
      <c r="AL119" s="531" t="str">
        <f t="array" ref="AL119">IF((AK119=""),"",J119+XLOOKUP(A119,'Crop Chart'!$A$5:$A$201,'Crop Chart'!$AQ$5:$AQ$201,FALSE))</f>
        <v/>
      </c>
      <c r="AM119" s="530" t="str">
        <f t="array" ref="AM119">IF(ISBLANK(C119),"",XLOOKUP(A119,'Crop Chart'!$A$5:$A$201,'Crop Chart'!$AR$5:$AR$201,FALSE))</f>
        <v/>
      </c>
      <c r="AN119" s="531" t="str">
        <f t="array" ref="AN119">IF((AM119=""),"",J119+XLOOKUP(A119,'Crop Chart'!$A$5:$A$201,'Crop Chart'!$AS$5:$AS$201,FALSE))</f>
        <v/>
      </c>
      <c r="AO119" s="530" t="str">
        <f t="array" ref="AO119">IF(ISBLANK(C119),"",XLOOKUP(A119,'Crop Chart'!$A$5:$A$201,'Crop Chart'!$AT$5:$AT$201,FALSE))</f>
        <v/>
      </c>
      <c r="AP119" s="531" t="str">
        <f t="array" ref="AP119">IF((AO119=""),"",J119+XLOOKUP(A119,'Crop Chart'!$A$5:$A$201,'Crop Chart'!$AU$5:$AU$201,FALSE))</f>
        <v/>
      </c>
      <c r="AQ119" s="530" t="str">
        <f t="array" ref="AQ119">IF(ISBLANK(C119),"",XLOOKUP(A119,'Crop Chart'!$A$5:$A$201,'Crop Chart'!$AV$5:$AV$201,FALSE))</f>
        <v/>
      </c>
      <c r="AR119" s="531" t="str">
        <f t="array" ref="AR119">IF((AQ119=""),"",J119+XLOOKUP(A119,'Crop Chart'!$A$5:$A$201,'Crop Chart'!$AW$5:$AW$201,FALSE))</f>
        <v/>
      </c>
      <c r="AS119" s="530" t="str">
        <f t="array" ref="AS119">IF(ISBLANK(C119),"",XLOOKUP(A119,'Crop Chart'!$A$5:$A$201,'Crop Chart'!$AX$5:$AX$201,FALSE))</f>
        <v/>
      </c>
      <c r="AT119" s="531" t="str">
        <f t="array" ref="AT119">IF((AS119=""),"",J119+XLOOKUP(A119,'Crop Chart'!$A$5:$A$201,'Crop Chart'!$AY$5:$AY$201,FALSE))</f>
        <v/>
      </c>
      <c r="AU119" s="530" t="str">
        <f t="array" ref="AU119">IF(ISBLANK(C119),"",XLOOKUP(A119,'Crop Chart'!$A$5:$A$201,'Crop Chart'!$AZ$5:$AZ$201,FALSE))</f>
        <v/>
      </c>
      <c r="AV119" s="531" t="str">
        <f t="array" ref="AV119">IF((AU119=""),"",J119+XLOOKUP(A119,'Crop Chart'!$A$5:$A$201,'Crop Chart'!$BA$5:$BA$201,FALSE))</f>
        <v/>
      </c>
      <c r="AW119" s="530" t="str">
        <f t="array" ref="AW119">IF(ISBLANK(C119),"",XLOOKUP(A119,'Crop Chart'!$A$5:$A$201,'Crop Chart'!$BB$5:$BB$201,FALSE))</f>
        <v/>
      </c>
      <c r="AX119" s="532" t="str">
        <f t="array" ref="AX119">IF((AW119=""),"",J119+XLOOKUP(A119,'Crop Chart'!$A$5:$A$201,'Crop Chart'!$BC$5:$BC$201,FALSE))</f>
        <v/>
      </c>
    </row>
    <row r="120" ht="15.75" hidden="1" customHeight="1">
      <c r="A120" s="520" t="str">
        <f t="array" ref="A120">IF(ISBLANK(C120)," ",XLOOKUP(C120,'Codified Game Plan'!$M$3:$M$477,'Codified Game Plan'!$A$3:$A$477))</f>
        <v> </v>
      </c>
      <c r="B120" s="503" t="str">
        <f t="array" ref="B120">IF(ISBLANK(C120),"",XLOOKUP(C120,'Codified Game Plan'!$M$3:$M$477,'Codified Game Plan'!$B$3:$B$477))</f>
        <v/>
      </c>
      <c r="C120" s="521"/>
      <c r="D120" s="521" t="str">
        <f t="array" ref="D120">IF(ISBLANK(C120)," ",XLOOKUP(C120,'Codified Game Plan'!$M$3:$M$477,'Codified Game Plan'!$C$3:$C$477))</f>
        <v> </v>
      </c>
      <c r="E120" s="522" t="str">
        <f t="array" ref="E120">IF(ISBLANK(C120),"",XLOOKUP(C120,'Codified Game Plan'!$M$3:$M$477,'Codified Game Plan'!$D$3:$D$477,0))</f>
        <v/>
      </c>
      <c r="F120" s="522" t="str">
        <f t="array" ref="F120">IF(ISBLANK(C120),"",XLOOKUP(C120,'Codified Game Plan'!$M$3:$M$477,'Codified Game Plan'!$E$3:$E$477,0))</f>
        <v/>
      </c>
      <c r="G120" s="523" t="str">
        <f t="array" ref="G120">IF(ISBLANK(C120)," ",XLOOKUP(C120,'Codified Game Plan'!$M$3:$M$477,'Codified Game Plan'!$F$3:$F$477))</f>
        <v> </v>
      </c>
      <c r="H120" s="507" t="str">
        <f t="array" ref="H120">IF(ISBLANK(C120)," ",XLOOKUP(C120,'Codified Game Plan'!$M$3:$M$477,'Codified Game Plan'!$G$3:$G$477))</f>
        <v> </v>
      </c>
      <c r="I120" s="523" t="str">
        <f t="array" ref="I120">IF(ISBLANK(C120),"",XLOOKUP(A120,'Crop Chart'!$A$5:$A$201,'Crop Chart'!$B$5:$B$201,0))</f>
        <v/>
      </c>
      <c r="J120" s="507" t="str">
        <f t="shared" si="24"/>
        <v> </v>
      </c>
      <c r="K120" s="511"/>
      <c r="L120" s="523" t="str">
        <f t="array" ref="L120">IF(ISBLANK(C120),"",XLOOKUP(A120,'Crop Chart'!$A$5:$A$201,'Crop Chart'!$C$5:$C$201,0))</f>
        <v/>
      </c>
      <c r="M120" s="506" t="str">
        <f t="array" ref="M120">IF(ISBLANK(C120),"",XLOOKUP(A120,'Crop Chart'!$A$5:$A$201,'Crop Chart'!$E$5:$E$201,0))</f>
        <v/>
      </c>
      <c r="N120" s="535" t="str">
        <f t="shared" si="1"/>
        <v/>
      </c>
      <c r="O120" s="515" t="str">
        <f t="array" ref="O120">IF(ISBLANK(C120),"",XLOOKUP(A120,'Crop Chart'!$A$5:$A$201,'Crop Chart'!$S$5:$S$201,0))</f>
        <v/>
      </c>
      <c r="P120" s="507" t="str">
        <f t="shared" si="2"/>
        <v/>
      </c>
      <c r="Q120" s="524"/>
      <c r="R120" s="523" t="str">
        <f t="array" ref="R120">IF(I120="TR",XLOOKUP(A120,'Crop Chart'!$A$5:$A$201,'Crop Chart'!$I$5:$I$201,FALSE),"")</f>
        <v/>
      </c>
      <c r="S120" s="512" t="str">
        <f t="array" ref="S120">IF(I120="TR",G120*'Crop Chart'!$H$2*12*L120/M120/T120*XLOOKUP(A120,'Crop Chart'!$A$5:$A$203,'Crop Chart'!$T$5:$T$203),"")</f>
        <v/>
      </c>
      <c r="T120" s="523" t="str">
        <f t="array" ref="T120">IF(ISBLANK(C120),"",XLOOKUP(A120,'Crop Chart'!$A$5:$A$201,'Crop Chart'!$P$5:$P$201,FALSE))</f>
        <v/>
      </c>
      <c r="U120" s="525" t="str">
        <f t="array" ref="U120">IF(ISBLANK(C120),"",XLOOKUP(A120,'Crop Chart'!$A$5:$A$201,'Crop Chart'!$Q$5:$Q$201,0))</f>
        <v/>
      </c>
      <c r="V120" s="507" t="str">
        <f t="array" ref="V120">IF(I120="DS",XLOOKUP(A120,'Crop Chart'!$A$6:$A$201,'Crop Chart'!$AH$6:$AH$201,0),"")</f>
        <v/>
      </c>
      <c r="W120" s="507" t="str">
        <f t="array" ref="W120">IF(I120="DS",XLOOKUP(A120,'Crop Chart'!$A$6:$A$201,'Crop Chart'!$AI$6:$AI$201,0),"")</f>
        <v/>
      </c>
      <c r="X120" s="526" t="str">
        <f t="array" ref="X120">IFS(ISTEXT(P120),"",XLOOKUP(A120,'Crop Chart'!$A$5:$A$201,'Crop Chart'!$R$5:$R$201,0)=0,"",XLOOKUP(A120,'Crop Chart'!$A$5:$A$201,'Crop Chart'!$R$5:$R$201,0)&gt;0,XLOOKUP(A120,'Crop Chart'!$A$5:$A$201,'Crop Chart'!$R$5:$R$201,0)+P120)</f>
        <v/>
      </c>
      <c r="Y120" s="523" t="str">
        <f t="array" ref="Y120">IF(ISTEXT(X120),"",XLOOKUP(A120,'Crop Chart'!$A$5:$A$201,'Crop Chart'!$S$5:$S$201,0))</f>
        <v/>
      </c>
      <c r="Z120" s="513" t="str">
        <f t="shared" si="3"/>
        <v/>
      </c>
      <c r="AA120" s="523" t="str">
        <f t="array" ref="AA120">IF(ISBLANK(C120),"",XLOOKUP(A120,'Crop Chart'!$A$5:$A$201,'Crop Chart'!$F$5:$F$201,0))</f>
        <v/>
      </c>
      <c r="AB120" s="523" t="str">
        <f t="array" ref="AB120">IF(ISBLANK(C120),"",XLOOKUP(A120,'Crop Chart'!$A$5:$A$201,'Crop Chart'!$G$5:$G$201,FALSE))</f>
        <v/>
      </c>
      <c r="AC120" s="526" t="str">
        <f t="shared" si="19"/>
        <v/>
      </c>
      <c r="AD120" s="526" t="str">
        <f t="shared" si="4"/>
        <v/>
      </c>
      <c r="AE120" s="527" t="str">
        <f t="array" ref="AE120">IF(ISBLANK(C120),"",XLOOKUP(C120,'Codified Game Plan'!$M$3:$M$477,'Codified Game Plan'!$J$3:$J$477,0))</f>
        <v/>
      </c>
      <c r="AF120" s="528" t="str">
        <f t="array" ref="AF120">IF(ISBLANK(C120),"",XLOOKUP(A120,'Crop Chart'!$A$5:$A$201,'Crop Chart'!$L$5:$L$201,FALSE))</f>
        <v/>
      </c>
      <c r="AG120" s="529"/>
      <c r="AH120" s="530"/>
      <c r="AI120" s="530" t="str">
        <f t="array" ref="AI120">IF(ISBLANK(C120),"",XLOOKUP(A120,'Crop Chart'!$A$5:$A$201,'Crop Chart'!$AN$5:$AN$201,FALSE))</f>
        <v/>
      </c>
      <c r="AJ120" s="531" t="str">
        <f t="array" ref="AJ120">IF((AI120=""),"",J120+XLOOKUP(A120,'Crop Chart'!$A$5:$A$201,'Crop Chart'!$AO$5:$AO$201,FALSE))</f>
        <v/>
      </c>
      <c r="AK120" s="530" t="str">
        <f t="array" ref="AK120">IF(ISBLANK(C120),"",XLOOKUP(A120,'Crop Chart'!$A$5:$A$201,'Crop Chart'!$AP$5:$AP$201,FALSE))</f>
        <v/>
      </c>
      <c r="AL120" s="531" t="str">
        <f t="array" ref="AL120">IF((AK120=""),"",J120+XLOOKUP(A120,'Crop Chart'!$A$5:$A$201,'Crop Chart'!$AQ$5:$AQ$201,FALSE))</f>
        <v/>
      </c>
      <c r="AM120" s="530" t="str">
        <f t="array" ref="AM120">IF(ISBLANK(C120),"",XLOOKUP(A120,'Crop Chart'!$A$5:$A$201,'Crop Chart'!$AR$5:$AR$201,FALSE))</f>
        <v/>
      </c>
      <c r="AN120" s="531" t="str">
        <f t="array" ref="AN120">IF((AM120=""),"",J120+XLOOKUP(A120,'Crop Chart'!$A$5:$A$201,'Crop Chart'!$AS$5:$AS$201,FALSE))</f>
        <v/>
      </c>
      <c r="AO120" s="530" t="str">
        <f t="array" ref="AO120">IF(ISBLANK(C120),"",XLOOKUP(A120,'Crop Chart'!$A$5:$A$201,'Crop Chart'!$AT$5:$AT$201,FALSE))</f>
        <v/>
      </c>
      <c r="AP120" s="531" t="str">
        <f t="array" ref="AP120">IF((AO120=""),"",J120+XLOOKUP(A120,'Crop Chart'!$A$5:$A$201,'Crop Chart'!$AU$5:$AU$201,FALSE))</f>
        <v/>
      </c>
      <c r="AQ120" s="530" t="str">
        <f t="array" ref="AQ120">IF(ISBLANK(C120),"",XLOOKUP(A120,'Crop Chart'!$A$5:$A$201,'Crop Chart'!$AV$5:$AV$201,FALSE))</f>
        <v/>
      </c>
      <c r="AR120" s="531" t="str">
        <f t="array" ref="AR120">IF((AQ120=""),"",J120+XLOOKUP(A120,'Crop Chart'!$A$5:$A$201,'Crop Chart'!$AW$5:$AW$201,FALSE))</f>
        <v/>
      </c>
      <c r="AS120" s="530" t="str">
        <f t="array" ref="AS120">IF(ISBLANK(C120),"",XLOOKUP(A120,'Crop Chart'!$A$5:$A$201,'Crop Chart'!$AX$5:$AX$201,FALSE))</f>
        <v/>
      </c>
      <c r="AT120" s="531" t="str">
        <f t="array" ref="AT120">IF((AS120=""),"",J120+XLOOKUP(A120,'Crop Chart'!$A$5:$A$201,'Crop Chart'!$AY$5:$AY$201,FALSE))</f>
        <v/>
      </c>
      <c r="AU120" s="530" t="str">
        <f t="array" ref="AU120">IF(ISBLANK(C120),"",XLOOKUP(A120,'Crop Chart'!$A$5:$A$201,'Crop Chart'!$AZ$5:$AZ$201,FALSE))</f>
        <v/>
      </c>
      <c r="AV120" s="531" t="str">
        <f t="array" ref="AV120">IF((AU120=""),"",J120+XLOOKUP(A120,'Crop Chart'!$A$5:$A$201,'Crop Chart'!$BA$5:$BA$201,FALSE))</f>
        <v/>
      </c>
      <c r="AW120" s="530" t="str">
        <f t="array" ref="AW120">IF(ISBLANK(C120),"",XLOOKUP(A120,'Crop Chart'!$A$5:$A$201,'Crop Chart'!$BB$5:$BB$201,FALSE))</f>
        <v/>
      </c>
      <c r="AX120" s="532" t="str">
        <f t="array" ref="AX120">IF((AW120=""),"",J120+XLOOKUP(A120,'Crop Chart'!$A$5:$A$201,'Crop Chart'!$BC$5:$BC$201,FALSE))</f>
        <v/>
      </c>
    </row>
    <row r="121" ht="15.75" hidden="1" customHeight="1">
      <c r="A121" s="520" t="str">
        <f t="array" ref="A121">IF(ISBLANK(C121)," ",XLOOKUP(C121,'Codified Game Plan'!$M$3:$M$477,'Codified Game Plan'!$A$3:$A$477))</f>
        <v> </v>
      </c>
      <c r="B121" s="503" t="str">
        <f t="array" ref="B121">IF(ISBLANK(C121),"",XLOOKUP(C121,'Codified Game Plan'!$M$3:$M$477,'Codified Game Plan'!$B$3:$B$477))</f>
        <v/>
      </c>
      <c r="C121" s="521"/>
      <c r="D121" s="521" t="str">
        <f t="array" ref="D121">IF(ISBLANK(C121)," ",XLOOKUP(C121,'Codified Game Plan'!$M$3:$M$477,'Codified Game Plan'!$C$3:$C$477))</f>
        <v> </v>
      </c>
      <c r="E121" s="522" t="str">
        <f t="array" ref="E121">IF(ISBLANK(C121),"",XLOOKUP(C121,'Codified Game Plan'!$M$3:$M$477,'Codified Game Plan'!$D$3:$D$477,0))</f>
        <v/>
      </c>
      <c r="F121" s="522" t="str">
        <f t="array" ref="F121">IF(ISBLANK(C121),"",XLOOKUP(C121,'Codified Game Plan'!$M$3:$M$477,'Codified Game Plan'!$E$3:$E$477,0))</f>
        <v/>
      </c>
      <c r="G121" s="523" t="str">
        <f t="array" ref="G121">IF(ISBLANK(C121)," ",XLOOKUP(C121,'Codified Game Plan'!$M$3:$M$477,'Codified Game Plan'!$F$3:$F$477))</f>
        <v> </v>
      </c>
      <c r="H121" s="507" t="str">
        <f t="array" ref="H121">IF(ISBLANK(C121)," ",XLOOKUP(C121,'Codified Game Plan'!$M$3:$M$477,'Codified Game Plan'!$G$3:$G$477))</f>
        <v> </v>
      </c>
      <c r="I121" s="523" t="str">
        <f t="array" ref="I121">IF(ISBLANK(C121),"",XLOOKUP(A121,'Crop Chart'!$A$5:$A$201,'Crop Chart'!$B$5:$B$201,0))</f>
        <v/>
      </c>
      <c r="J121" s="507" t="str">
        <f t="shared" si="24"/>
        <v> </v>
      </c>
      <c r="K121" s="511"/>
      <c r="L121" s="523" t="str">
        <f t="array" ref="L121">IF(ISBLANK(C121),"",XLOOKUP(A121,'Crop Chart'!$A$5:$A$201,'Crop Chart'!$C$5:$C$201,0))</f>
        <v/>
      </c>
      <c r="M121" s="506" t="str">
        <f t="array" ref="M121">IF(ISBLANK(C121),"",XLOOKUP(A121,'Crop Chart'!$A$5:$A$201,'Crop Chart'!$E$5:$E$201,0))</f>
        <v/>
      </c>
      <c r="N121" s="535" t="str">
        <f t="shared" si="1"/>
        <v/>
      </c>
      <c r="O121" s="515" t="str">
        <f t="array" ref="O121">IF(ISBLANK(C121),"",XLOOKUP(A121,'Crop Chart'!$A$5:$A$201,'Crop Chart'!$S$5:$S$201,0))</f>
        <v/>
      </c>
      <c r="P121" s="507" t="str">
        <f t="shared" si="2"/>
        <v/>
      </c>
      <c r="Q121" s="524"/>
      <c r="R121" s="523" t="str">
        <f t="array" ref="R121">IF(I121="TR",XLOOKUP(A121,'Crop Chart'!$A$5:$A$201,'Crop Chart'!$I$5:$I$201,FALSE),"")</f>
        <v/>
      </c>
      <c r="S121" s="512" t="str">
        <f t="array" ref="S121">IF(I121="TR",G121*'Crop Chart'!$H$2*12*L121/M121/T121*XLOOKUP(A121,'Crop Chart'!$A$5:$A$203,'Crop Chart'!$T$5:$T$203),"")</f>
        <v/>
      </c>
      <c r="T121" s="523" t="str">
        <f t="array" ref="T121">IF(ISBLANK(C121),"",XLOOKUP(A121,'Crop Chart'!$A$5:$A$201,'Crop Chart'!$P$5:$P$201,FALSE))</f>
        <v/>
      </c>
      <c r="U121" s="525" t="str">
        <f t="array" ref="U121">IF(ISBLANK(C121),"",XLOOKUP(A121,'Crop Chart'!$A$5:$A$201,'Crop Chart'!$Q$5:$Q$201,0))</f>
        <v/>
      </c>
      <c r="V121" s="507" t="str">
        <f t="array" ref="V121">IF(I121="DS",XLOOKUP(A121,'Crop Chart'!$A$6:$A$201,'Crop Chart'!$AH$6:$AH$201,0),"")</f>
        <v/>
      </c>
      <c r="W121" s="507" t="str">
        <f t="array" ref="W121">IF(I121="DS",XLOOKUP(A121,'Crop Chart'!$A$6:$A$201,'Crop Chart'!$AI$6:$AI$201,0),"")</f>
        <v/>
      </c>
      <c r="X121" s="526" t="str">
        <f t="array" ref="X121">IFS(ISTEXT(P121),"",XLOOKUP(A121,'Crop Chart'!$A$5:$A$201,'Crop Chart'!$R$5:$R$201,0)=0,"",XLOOKUP(A121,'Crop Chart'!$A$5:$A$201,'Crop Chart'!$R$5:$R$201,0)&gt;0,XLOOKUP(A121,'Crop Chart'!$A$5:$A$201,'Crop Chart'!$R$5:$R$201,0)+P121)</f>
        <v/>
      </c>
      <c r="Y121" s="523" t="str">
        <f t="array" ref="Y121">IF(ISTEXT(X121),"",XLOOKUP(A121,'Crop Chart'!$A$5:$A$201,'Crop Chart'!$S$5:$S$201,0))</f>
        <v/>
      </c>
      <c r="Z121" s="513" t="str">
        <f t="shared" si="3"/>
        <v/>
      </c>
      <c r="AA121" s="523" t="str">
        <f t="array" ref="AA121">IF(ISBLANK(C121),"",XLOOKUP(A121,'Crop Chart'!$A$5:$A$201,'Crop Chart'!$F$5:$F$201,0))</f>
        <v/>
      </c>
      <c r="AB121" s="523" t="str">
        <f t="array" ref="AB121">IF(ISBLANK(C121),"",XLOOKUP(A121,'Crop Chart'!$A$5:$A$201,'Crop Chart'!$G$5:$G$201,FALSE))</f>
        <v/>
      </c>
      <c r="AC121" s="526" t="str">
        <f t="shared" si="19"/>
        <v/>
      </c>
      <c r="AD121" s="526" t="str">
        <f t="shared" si="4"/>
        <v/>
      </c>
      <c r="AE121" s="527" t="str">
        <f t="array" ref="AE121">IF(ISBLANK(C121),"",XLOOKUP(C121,'Codified Game Plan'!$M$3:$M$477,'Codified Game Plan'!$J$3:$J$477,0))</f>
        <v/>
      </c>
      <c r="AF121" s="528" t="str">
        <f t="array" ref="AF121">IF(ISBLANK(C121),"",XLOOKUP(A121,'Crop Chart'!$A$5:$A$201,'Crop Chart'!$L$5:$L$201,FALSE))</f>
        <v/>
      </c>
      <c r="AG121" s="529"/>
      <c r="AH121" s="530"/>
      <c r="AI121" s="530" t="str">
        <f t="array" ref="AI121">IF(ISBLANK(C121),"",XLOOKUP(A121,'Crop Chart'!$A$5:$A$201,'Crop Chart'!$AN$5:$AN$201,FALSE))</f>
        <v/>
      </c>
      <c r="AJ121" s="531" t="str">
        <f t="array" ref="AJ121">IF((AI121=""),"",J121+XLOOKUP(A121,'Crop Chart'!$A$5:$A$201,'Crop Chart'!$AO$5:$AO$201,FALSE))</f>
        <v/>
      </c>
      <c r="AK121" s="530" t="str">
        <f t="array" ref="AK121">IF(ISBLANK(C121),"",XLOOKUP(A121,'Crop Chart'!$A$5:$A$201,'Crop Chart'!$AP$5:$AP$201,FALSE))</f>
        <v/>
      </c>
      <c r="AL121" s="531" t="str">
        <f t="array" ref="AL121">IF((AK121=""),"",J121+XLOOKUP(A121,'Crop Chart'!$A$5:$A$201,'Crop Chart'!$AQ$5:$AQ$201,FALSE))</f>
        <v/>
      </c>
      <c r="AM121" s="530" t="str">
        <f t="array" ref="AM121">IF(ISBLANK(C121),"",XLOOKUP(A121,'Crop Chart'!$A$5:$A$201,'Crop Chart'!$AR$5:$AR$201,FALSE))</f>
        <v/>
      </c>
      <c r="AN121" s="531" t="str">
        <f t="array" ref="AN121">IF((AM121=""),"",J121+XLOOKUP(A121,'Crop Chart'!$A$5:$A$201,'Crop Chart'!$AS$5:$AS$201,FALSE))</f>
        <v/>
      </c>
      <c r="AO121" s="530" t="str">
        <f t="array" ref="AO121">IF(ISBLANK(C121),"",XLOOKUP(A121,'Crop Chart'!$A$5:$A$201,'Crop Chart'!$AT$5:$AT$201,FALSE))</f>
        <v/>
      </c>
      <c r="AP121" s="531" t="str">
        <f t="array" ref="AP121">IF((AO121=""),"",J121+XLOOKUP(A121,'Crop Chart'!$A$5:$A$201,'Crop Chart'!$AU$5:$AU$201,FALSE))</f>
        <v/>
      </c>
      <c r="AQ121" s="530" t="str">
        <f t="array" ref="AQ121">IF(ISBLANK(C121),"",XLOOKUP(A121,'Crop Chart'!$A$5:$A$201,'Crop Chart'!$AV$5:$AV$201,FALSE))</f>
        <v/>
      </c>
      <c r="AR121" s="531" t="str">
        <f t="array" ref="AR121">IF((AQ121=""),"",J121+XLOOKUP(A121,'Crop Chart'!$A$5:$A$201,'Crop Chart'!$AW$5:$AW$201,FALSE))</f>
        <v/>
      </c>
      <c r="AS121" s="530" t="str">
        <f t="array" ref="AS121">IF(ISBLANK(C121),"",XLOOKUP(A121,'Crop Chart'!$A$5:$A$201,'Crop Chart'!$AX$5:$AX$201,FALSE))</f>
        <v/>
      </c>
      <c r="AT121" s="531" t="str">
        <f t="array" ref="AT121">IF((AS121=""),"",J121+XLOOKUP(A121,'Crop Chart'!$A$5:$A$201,'Crop Chart'!$AY$5:$AY$201,FALSE))</f>
        <v/>
      </c>
      <c r="AU121" s="530" t="str">
        <f t="array" ref="AU121">IF(ISBLANK(C121),"",XLOOKUP(A121,'Crop Chart'!$A$5:$A$201,'Crop Chart'!$AZ$5:$AZ$201,FALSE))</f>
        <v/>
      </c>
      <c r="AV121" s="531" t="str">
        <f t="array" ref="AV121">IF((AU121=""),"",J121+XLOOKUP(A121,'Crop Chart'!$A$5:$A$201,'Crop Chart'!$BA$5:$BA$201,FALSE))</f>
        <v/>
      </c>
      <c r="AW121" s="530" t="str">
        <f t="array" ref="AW121">IF(ISBLANK(C121),"",XLOOKUP(A121,'Crop Chart'!$A$5:$A$201,'Crop Chart'!$BB$5:$BB$201,FALSE))</f>
        <v/>
      </c>
      <c r="AX121" s="532" t="str">
        <f t="array" ref="AX121">IF((AW121=""),"",J121+XLOOKUP(A121,'Crop Chart'!$A$5:$A$201,'Crop Chart'!$BC$5:$BC$201,FALSE))</f>
        <v/>
      </c>
    </row>
    <row r="122" ht="15.75" hidden="1" customHeight="1">
      <c r="A122" s="520" t="str">
        <f t="array" ref="A122">IF(ISBLANK(C122)," ",XLOOKUP(C122,'Codified Game Plan'!$M$3:$M$477,'Codified Game Plan'!$A$3:$A$477))</f>
        <v> </v>
      </c>
      <c r="B122" s="503" t="str">
        <f t="array" ref="B122">IF(ISBLANK(C122),"",XLOOKUP(C122,'Codified Game Plan'!$M$3:$M$477,'Codified Game Plan'!$B$3:$B$477))</f>
        <v/>
      </c>
      <c r="C122" s="521"/>
      <c r="D122" s="521" t="str">
        <f t="array" ref="D122">IF(ISBLANK(C122)," ",XLOOKUP(C122,'Codified Game Plan'!$M$3:$M$477,'Codified Game Plan'!$C$3:$C$477))</f>
        <v> </v>
      </c>
      <c r="E122" s="522" t="str">
        <f t="array" ref="E122">IF(ISBLANK(C122),"",XLOOKUP(C122,'Codified Game Plan'!$M$3:$M$477,'Codified Game Plan'!$D$3:$D$477,0))</f>
        <v/>
      </c>
      <c r="F122" s="522" t="str">
        <f t="array" ref="F122">IF(ISBLANK(C122),"",XLOOKUP(C122,'Codified Game Plan'!$M$3:$M$477,'Codified Game Plan'!$E$3:$E$477,0))</f>
        <v/>
      </c>
      <c r="G122" s="523" t="str">
        <f t="array" ref="G122">IF(ISBLANK(C122)," ",XLOOKUP(C122,'Codified Game Plan'!$M$3:$M$477,'Codified Game Plan'!$F$3:$F$477))</f>
        <v> </v>
      </c>
      <c r="H122" s="507" t="str">
        <f t="array" ref="H122">IF(ISBLANK(C122)," ",XLOOKUP(C122,'Codified Game Plan'!$M$3:$M$477,'Codified Game Plan'!$G$3:$G$477))</f>
        <v> </v>
      </c>
      <c r="I122" s="523" t="str">
        <f t="array" ref="I122">IF(ISBLANK(C122),"",XLOOKUP(A122,'Crop Chart'!$A$5:$A$201,'Crop Chart'!$B$5:$B$201,0))</f>
        <v/>
      </c>
      <c r="J122" s="507" t="str">
        <f t="shared" si="24"/>
        <v> </v>
      </c>
      <c r="K122" s="511"/>
      <c r="L122" s="523" t="str">
        <f t="array" ref="L122">IF(ISBLANK(C122),"",XLOOKUP(A122,'Crop Chart'!$A$5:$A$201,'Crop Chart'!$C$5:$C$201,0))</f>
        <v/>
      </c>
      <c r="M122" s="506" t="str">
        <f t="array" ref="M122">IF(ISBLANK(C122),"",XLOOKUP(A122,'Crop Chart'!$A$5:$A$201,'Crop Chart'!$E$5:$E$201,0))</f>
        <v/>
      </c>
      <c r="N122" s="535" t="str">
        <f t="shared" si="1"/>
        <v/>
      </c>
      <c r="O122" s="515" t="str">
        <f t="array" ref="O122">IF(ISBLANK(C122),"",XLOOKUP(A122,'Crop Chart'!$A$5:$A$201,'Crop Chart'!$S$5:$S$201,0))</f>
        <v/>
      </c>
      <c r="P122" s="507" t="str">
        <f t="shared" si="2"/>
        <v/>
      </c>
      <c r="Q122" s="524"/>
      <c r="R122" s="523" t="str">
        <f t="array" ref="R122">IF(I122="TR",XLOOKUP(A122,'Crop Chart'!$A$5:$A$201,'Crop Chart'!$I$5:$I$201,FALSE),"")</f>
        <v/>
      </c>
      <c r="S122" s="512" t="str">
        <f t="array" ref="S122">IF(I122="TR",G122*'Crop Chart'!$H$2*12*L122/M122/T122*XLOOKUP(A122,'Crop Chart'!$A$5:$A$203,'Crop Chart'!$T$5:$T$203),"")</f>
        <v/>
      </c>
      <c r="T122" s="523" t="str">
        <f t="array" ref="T122">IF(ISBLANK(C122),"",XLOOKUP(A122,'Crop Chart'!$A$5:$A$201,'Crop Chart'!$P$5:$P$201,FALSE))</f>
        <v/>
      </c>
      <c r="U122" s="525" t="str">
        <f t="array" ref="U122">IF(ISBLANK(C122),"",XLOOKUP(A122,'Crop Chart'!$A$5:$A$201,'Crop Chart'!$Q$5:$Q$201,0))</f>
        <v/>
      </c>
      <c r="V122" s="507" t="str">
        <f t="array" ref="V122">IF(I122="DS",XLOOKUP(A122,'Crop Chart'!$A$6:$A$201,'Crop Chart'!$AH$6:$AH$201,0),"")</f>
        <v/>
      </c>
      <c r="W122" s="507" t="str">
        <f t="array" ref="W122">IF(I122="DS",XLOOKUP(A122,'Crop Chart'!$A$6:$A$201,'Crop Chart'!$AI$6:$AI$201,0),"")</f>
        <v/>
      </c>
      <c r="X122" s="526" t="str">
        <f t="array" ref="X122">IFS(ISTEXT(P122),"",XLOOKUP(A122,'Crop Chart'!$A$5:$A$201,'Crop Chart'!$R$5:$R$201,0)=0,"",XLOOKUP(A122,'Crop Chart'!$A$5:$A$201,'Crop Chart'!$R$5:$R$201,0)&gt;0,XLOOKUP(A122,'Crop Chart'!$A$5:$A$201,'Crop Chart'!$R$5:$R$201,0)+P122)</f>
        <v/>
      </c>
      <c r="Y122" s="523" t="str">
        <f t="array" ref="Y122">IF(ISTEXT(X122),"",XLOOKUP(A122,'Crop Chart'!$A$5:$A$201,'Crop Chart'!$S$5:$S$201,0))</f>
        <v/>
      </c>
      <c r="Z122" s="513" t="str">
        <f t="shared" si="3"/>
        <v/>
      </c>
      <c r="AA122" s="523" t="str">
        <f t="array" ref="AA122">IF(ISBLANK(C122),"",XLOOKUP(A122,'Crop Chart'!$A$5:$A$201,'Crop Chart'!$F$5:$F$201,0))</f>
        <v/>
      </c>
      <c r="AB122" s="523" t="str">
        <f t="array" ref="AB122">IF(ISBLANK(C122),"",XLOOKUP(A122,'Crop Chart'!$A$5:$A$201,'Crop Chart'!$G$5:$G$201,FALSE))</f>
        <v/>
      </c>
      <c r="AC122" s="526" t="str">
        <f t="shared" si="19"/>
        <v/>
      </c>
      <c r="AD122" s="526" t="str">
        <f t="shared" si="4"/>
        <v/>
      </c>
      <c r="AE122" s="527" t="str">
        <f t="array" ref="AE122">IF(ISBLANK(C122),"",XLOOKUP(C122,'Codified Game Plan'!$M$3:$M$477,'Codified Game Plan'!$J$3:$J$477,0))</f>
        <v/>
      </c>
      <c r="AF122" s="528" t="str">
        <f t="array" ref="AF122">IF(ISBLANK(C122),"",XLOOKUP(A122,'Crop Chart'!$A$5:$A$201,'Crop Chart'!$L$5:$L$201,FALSE))</f>
        <v/>
      </c>
      <c r="AG122" s="529"/>
      <c r="AH122" s="530"/>
      <c r="AI122" s="530" t="str">
        <f t="array" ref="AI122">IF(ISBLANK(C122),"",XLOOKUP(A122,'Crop Chart'!$A$5:$A$201,'Crop Chart'!$AN$5:$AN$201,FALSE))</f>
        <v/>
      </c>
      <c r="AJ122" s="531" t="str">
        <f t="array" ref="AJ122">IF((AI122=""),"",J122+XLOOKUP(A122,'Crop Chart'!$A$5:$A$201,'Crop Chart'!$AO$5:$AO$201,FALSE))</f>
        <v/>
      </c>
      <c r="AK122" s="530" t="str">
        <f t="array" ref="AK122">IF(ISBLANK(C122),"",XLOOKUP(A122,'Crop Chart'!$A$5:$A$201,'Crop Chart'!$AP$5:$AP$201,FALSE))</f>
        <v/>
      </c>
      <c r="AL122" s="531" t="str">
        <f t="array" ref="AL122">IF((AK122=""),"",J122+XLOOKUP(A122,'Crop Chart'!$A$5:$A$201,'Crop Chart'!$AQ$5:$AQ$201,FALSE))</f>
        <v/>
      </c>
      <c r="AM122" s="530" t="str">
        <f t="array" ref="AM122">IF(ISBLANK(C122),"",XLOOKUP(A122,'Crop Chart'!$A$5:$A$201,'Crop Chart'!$AR$5:$AR$201,FALSE))</f>
        <v/>
      </c>
      <c r="AN122" s="531" t="str">
        <f t="array" ref="AN122">IF((AM122=""),"",J122+XLOOKUP(A122,'Crop Chart'!$A$5:$A$201,'Crop Chart'!$AS$5:$AS$201,FALSE))</f>
        <v/>
      </c>
      <c r="AO122" s="530" t="str">
        <f t="array" ref="AO122">IF(ISBLANK(C122),"",XLOOKUP(A122,'Crop Chart'!$A$5:$A$201,'Crop Chart'!$AT$5:$AT$201,FALSE))</f>
        <v/>
      </c>
      <c r="AP122" s="531" t="str">
        <f t="array" ref="AP122">IF((AO122=""),"",J122+XLOOKUP(A122,'Crop Chart'!$A$5:$A$201,'Crop Chart'!$AU$5:$AU$201,FALSE))</f>
        <v/>
      </c>
      <c r="AQ122" s="530" t="str">
        <f t="array" ref="AQ122">IF(ISBLANK(C122),"",XLOOKUP(A122,'Crop Chart'!$A$5:$A$201,'Crop Chart'!$AV$5:$AV$201,FALSE))</f>
        <v/>
      </c>
      <c r="AR122" s="531" t="str">
        <f t="array" ref="AR122">IF((AQ122=""),"",J122+XLOOKUP(A122,'Crop Chart'!$A$5:$A$201,'Crop Chart'!$AW$5:$AW$201,FALSE))</f>
        <v/>
      </c>
      <c r="AS122" s="530" t="str">
        <f t="array" ref="AS122">IF(ISBLANK(C122),"",XLOOKUP(A122,'Crop Chart'!$A$5:$A$201,'Crop Chart'!$AX$5:$AX$201,FALSE))</f>
        <v/>
      </c>
      <c r="AT122" s="531" t="str">
        <f t="array" ref="AT122">IF((AS122=""),"",J122+XLOOKUP(A122,'Crop Chart'!$A$5:$A$201,'Crop Chart'!$AY$5:$AY$201,FALSE))</f>
        <v/>
      </c>
      <c r="AU122" s="530" t="str">
        <f t="array" ref="AU122">IF(ISBLANK(C122),"",XLOOKUP(A122,'Crop Chart'!$A$5:$A$201,'Crop Chart'!$AZ$5:$AZ$201,FALSE))</f>
        <v/>
      </c>
      <c r="AV122" s="531" t="str">
        <f t="array" ref="AV122">IF((AU122=""),"",J122+XLOOKUP(A122,'Crop Chart'!$A$5:$A$201,'Crop Chart'!$BA$5:$BA$201,FALSE))</f>
        <v/>
      </c>
      <c r="AW122" s="530" t="str">
        <f t="array" ref="AW122">IF(ISBLANK(C122),"",XLOOKUP(A122,'Crop Chart'!$A$5:$A$201,'Crop Chart'!$BB$5:$BB$201,FALSE))</f>
        <v/>
      </c>
      <c r="AX122" s="532" t="str">
        <f t="array" ref="AX122">IF((AW122=""),"",J122+XLOOKUP(A122,'Crop Chart'!$A$5:$A$201,'Crop Chart'!$BC$5:$BC$201,FALSE))</f>
        <v/>
      </c>
    </row>
    <row r="123" ht="15.75" hidden="1" customHeight="1">
      <c r="A123" s="520" t="str">
        <f t="array" ref="A123">IF(ISBLANK(C123)," ",XLOOKUP(C123,'Codified Game Plan'!$M$3:$M$477,'Codified Game Plan'!$A$3:$A$477))</f>
        <v> </v>
      </c>
      <c r="B123" s="503" t="str">
        <f t="array" ref="B123">IF(ISBLANK(C123),"",XLOOKUP(C123,'Codified Game Plan'!$M$3:$M$477,'Codified Game Plan'!$B$3:$B$477))</f>
        <v/>
      </c>
      <c r="C123" s="521"/>
      <c r="D123" s="521" t="str">
        <f t="array" ref="D123">IF(ISBLANK(C123)," ",XLOOKUP(C123,'Codified Game Plan'!$M$3:$M$477,'Codified Game Plan'!$C$3:$C$477))</f>
        <v> </v>
      </c>
      <c r="E123" s="522" t="str">
        <f t="array" ref="E123">IF(ISBLANK(C123),"",XLOOKUP(C123,'Codified Game Plan'!$M$3:$M$477,'Codified Game Plan'!$D$3:$D$477,0))</f>
        <v/>
      </c>
      <c r="F123" s="522" t="str">
        <f t="array" ref="F123">IF(ISBLANK(C123),"",XLOOKUP(C123,'Codified Game Plan'!$M$3:$M$477,'Codified Game Plan'!$E$3:$E$477,0))</f>
        <v/>
      </c>
      <c r="G123" s="523" t="str">
        <f t="array" ref="G123">IF(ISBLANK(C123)," ",XLOOKUP(C123,'Codified Game Plan'!$M$3:$M$477,'Codified Game Plan'!$F$3:$F$477))</f>
        <v> </v>
      </c>
      <c r="H123" s="507" t="str">
        <f t="array" ref="H123">IF(ISBLANK(C123)," ",XLOOKUP(C123,'Codified Game Plan'!$M$3:$M$477,'Codified Game Plan'!$G$3:$G$477))</f>
        <v> </v>
      </c>
      <c r="I123" s="523" t="str">
        <f t="array" ref="I123">IF(ISBLANK(C123),"",XLOOKUP(A123,'Crop Chart'!$A$5:$A$201,'Crop Chart'!$B$5:$B$201,0))</f>
        <v/>
      </c>
      <c r="J123" s="507" t="str">
        <f t="shared" si="24"/>
        <v> </v>
      </c>
      <c r="K123" s="511"/>
      <c r="L123" s="523" t="str">
        <f t="array" ref="L123">IF(ISBLANK(C123),"",XLOOKUP(A123,'Crop Chart'!$A$5:$A$201,'Crop Chart'!$C$5:$C$201,0))</f>
        <v/>
      </c>
      <c r="M123" s="506" t="str">
        <f t="array" ref="M123">IF(ISBLANK(C123),"",XLOOKUP(A123,'Crop Chart'!$A$5:$A$201,'Crop Chart'!$E$5:$E$201,0))</f>
        <v/>
      </c>
      <c r="N123" s="535" t="str">
        <f t="shared" si="1"/>
        <v/>
      </c>
      <c r="O123" s="515" t="str">
        <f t="array" ref="O123">IF(ISBLANK(C123),"",XLOOKUP(A123,'Crop Chart'!$A$5:$A$201,'Crop Chart'!$S$5:$S$201,0))</f>
        <v/>
      </c>
      <c r="P123" s="507" t="str">
        <f t="shared" si="2"/>
        <v/>
      </c>
      <c r="Q123" s="524"/>
      <c r="R123" s="523" t="str">
        <f t="array" ref="R123">IF(I123="TR",XLOOKUP(A123,'Crop Chart'!$A$5:$A$201,'Crop Chart'!$I$5:$I$201,FALSE),"")</f>
        <v/>
      </c>
      <c r="S123" s="512" t="str">
        <f t="array" ref="S123">IF(I123="TR",G123*'Crop Chart'!$H$2*12*L123/M123/T123*XLOOKUP(A123,'Crop Chart'!$A$5:$A$203,'Crop Chart'!$T$5:$T$203),"")</f>
        <v/>
      </c>
      <c r="T123" s="523" t="str">
        <f t="array" ref="T123">IF(ISBLANK(C123),"",XLOOKUP(A123,'Crop Chart'!$A$5:$A$201,'Crop Chart'!$P$5:$P$201,FALSE))</f>
        <v/>
      </c>
      <c r="U123" s="525" t="str">
        <f t="array" ref="U123">IF(ISBLANK(C123),"",XLOOKUP(A123,'Crop Chart'!$A$5:$A$201,'Crop Chart'!$Q$5:$Q$201,0))</f>
        <v/>
      </c>
      <c r="V123" s="507" t="str">
        <f t="array" ref="V123">IF(I123="DS",XLOOKUP(A123,'Crop Chart'!$A$6:$A$201,'Crop Chart'!$AH$6:$AH$201,0),"")</f>
        <v/>
      </c>
      <c r="W123" s="507" t="str">
        <f t="array" ref="W123">IF(I123="DS",XLOOKUP(A123,'Crop Chart'!$A$6:$A$201,'Crop Chart'!$AI$6:$AI$201,0),"")</f>
        <v/>
      </c>
      <c r="X123" s="526" t="str">
        <f t="array" ref="X123">IFS(ISTEXT(P123),"",XLOOKUP(A123,'Crop Chart'!$A$5:$A$201,'Crop Chart'!$R$5:$R$201,0)=0,"",XLOOKUP(A123,'Crop Chart'!$A$5:$A$201,'Crop Chart'!$R$5:$R$201,0)&gt;0,XLOOKUP(A123,'Crop Chart'!$A$5:$A$201,'Crop Chart'!$R$5:$R$201,0)+P123)</f>
        <v/>
      </c>
      <c r="Y123" s="523" t="str">
        <f t="array" ref="Y123">IF(ISTEXT(X123),"",XLOOKUP(A123,'Crop Chart'!$A$5:$A$201,'Crop Chart'!$S$5:$S$201,0))</f>
        <v/>
      </c>
      <c r="Z123" s="513" t="str">
        <f t="shared" si="3"/>
        <v/>
      </c>
      <c r="AA123" s="523" t="str">
        <f t="array" ref="AA123">IF(ISBLANK(C123),"",XLOOKUP(A123,'Crop Chart'!$A$5:$A$201,'Crop Chart'!$F$5:$F$201,0))</f>
        <v/>
      </c>
      <c r="AB123" s="523" t="str">
        <f t="array" ref="AB123">IF(ISBLANK(C123),"",XLOOKUP(A123,'Crop Chart'!$A$5:$A$201,'Crop Chart'!$G$5:$G$201,FALSE))</f>
        <v/>
      </c>
      <c r="AC123" s="526" t="str">
        <f t="shared" si="19"/>
        <v/>
      </c>
      <c r="AD123" s="526" t="str">
        <f t="shared" si="4"/>
        <v/>
      </c>
      <c r="AE123" s="527" t="str">
        <f t="array" ref="AE123">IF(ISBLANK(C123),"",XLOOKUP(C123,'Codified Game Plan'!$M$3:$M$477,'Codified Game Plan'!$J$3:$J$477,0))</f>
        <v/>
      </c>
      <c r="AF123" s="528" t="str">
        <f t="array" ref="AF123">IF(ISBLANK(C123),"",XLOOKUP(A123,'Crop Chart'!$A$5:$A$201,'Crop Chart'!$L$5:$L$201,FALSE))</f>
        <v/>
      </c>
      <c r="AG123" s="529"/>
      <c r="AH123" s="530"/>
      <c r="AI123" s="530" t="str">
        <f t="array" ref="AI123">IF(ISBLANK(C123),"",XLOOKUP(A123,'Crop Chart'!$A$5:$A$201,'Crop Chart'!$AN$5:$AN$201,FALSE))</f>
        <v/>
      </c>
      <c r="AJ123" s="531" t="str">
        <f t="array" ref="AJ123">IF((AI123=""),"",J123+XLOOKUP(A123,'Crop Chart'!$A$5:$A$201,'Crop Chart'!$AO$5:$AO$201,FALSE))</f>
        <v/>
      </c>
      <c r="AK123" s="530" t="str">
        <f t="array" ref="AK123">IF(ISBLANK(C123),"",XLOOKUP(A123,'Crop Chart'!$A$5:$A$201,'Crop Chart'!$AP$5:$AP$201,FALSE))</f>
        <v/>
      </c>
      <c r="AL123" s="531" t="str">
        <f t="array" ref="AL123">IF((AK123=""),"",J123+XLOOKUP(A123,'Crop Chart'!$A$5:$A$201,'Crop Chart'!$AQ$5:$AQ$201,FALSE))</f>
        <v/>
      </c>
      <c r="AM123" s="530" t="str">
        <f t="array" ref="AM123">IF(ISBLANK(C123),"",XLOOKUP(A123,'Crop Chart'!$A$5:$A$201,'Crop Chart'!$AR$5:$AR$201,FALSE))</f>
        <v/>
      </c>
      <c r="AN123" s="531" t="str">
        <f t="array" ref="AN123">IF((AM123=""),"",J123+XLOOKUP(A123,'Crop Chart'!$A$5:$A$201,'Crop Chart'!$AS$5:$AS$201,FALSE))</f>
        <v/>
      </c>
      <c r="AO123" s="530" t="str">
        <f t="array" ref="AO123">IF(ISBLANK(C123),"",XLOOKUP(A123,'Crop Chart'!$A$5:$A$201,'Crop Chart'!$AT$5:$AT$201,FALSE))</f>
        <v/>
      </c>
      <c r="AP123" s="531" t="str">
        <f t="array" ref="AP123">IF((AO123=""),"",J123+XLOOKUP(A123,'Crop Chart'!$A$5:$A$201,'Crop Chart'!$AU$5:$AU$201,FALSE))</f>
        <v/>
      </c>
      <c r="AQ123" s="530" t="str">
        <f t="array" ref="AQ123">IF(ISBLANK(C123),"",XLOOKUP(A123,'Crop Chart'!$A$5:$A$201,'Crop Chart'!$AV$5:$AV$201,FALSE))</f>
        <v/>
      </c>
      <c r="AR123" s="531" t="str">
        <f t="array" ref="AR123">IF((AQ123=""),"",J123+XLOOKUP(A123,'Crop Chart'!$A$5:$A$201,'Crop Chart'!$AW$5:$AW$201,FALSE))</f>
        <v/>
      </c>
      <c r="AS123" s="530" t="str">
        <f t="array" ref="AS123">IF(ISBLANK(C123),"",XLOOKUP(A123,'Crop Chart'!$A$5:$A$201,'Crop Chart'!$AX$5:$AX$201,FALSE))</f>
        <v/>
      </c>
      <c r="AT123" s="531" t="str">
        <f t="array" ref="AT123">IF((AS123=""),"",J123+XLOOKUP(A123,'Crop Chart'!$A$5:$A$201,'Crop Chart'!$AY$5:$AY$201,FALSE))</f>
        <v/>
      </c>
      <c r="AU123" s="530" t="str">
        <f t="array" ref="AU123">IF(ISBLANK(C123),"",XLOOKUP(A123,'Crop Chart'!$A$5:$A$201,'Crop Chart'!$AZ$5:$AZ$201,FALSE))</f>
        <v/>
      </c>
      <c r="AV123" s="531" t="str">
        <f t="array" ref="AV123">IF((AU123=""),"",J123+XLOOKUP(A123,'Crop Chart'!$A$5:$A$201,'Crop Chart'!$BA$5:$BA$201,FALSE))</f>
        <v/>
      </c>
      <c r="AW123" s="530" t="str">
        <f t="array" ref="AW123">IF(ISBLANK(C123),"",XLOOKUP(A123,'Crop Chart'!$A$5:$A$201,'Crop Chart'!$BB$5:$BB$201,FALSE))</f>
        <v/>
      </c>
      <c r="AX123" s="532" t="str">
        <f t="array" ref="AX123">IF((AW123=""),"",J123+XLOOKUP(A123,'Crop Chart'!$A$5:$A$201,'Crop Chart'!$BC$5:$BC$201,FALSE))</f>
        <v/>
      </c>
    </row>
    <row r="124" ht="15.75" hidden="1" customHeight="1">
      <c r="A124" s="520" t="str">
        <f t="array" ref="A124">IF(ISBLANK(C124)," ",XLOOKUP(C124,'Codified Game Plan'!$M$3:$M$477,'Codified Game Plan'!$A$3:$A$477))</f>
        <v> </v>
      </c>
      <c r="B124" s="503" t="str">
        <f t="array" ref="B124">IF(ISBLANK(C124),"",XLOOKUP(C124,'Codified Game Plan'!$M$3:$M$477,'Codified Game Plan'!$B$3:$B$477))</f>
        <v/>
      </c>
      <c r="C124" s="521"/>
      <c r="D124" s="521" t="str">
        <f t="array" ref="D124">IF(ISBLANK(C124)," ",XLOOKUP(C124,'Codified Game Plan'!$M$3:$M$477,'Codified Game Plan'!$C$3:$C$477))</f>
        <v> </v>
      </c>
      <c r="E124" s="522" t="str">
        <f t="array" ref="E124">IF(ISBLANK(C124),"",XLOOKUP(C124,'Codified Game Plan'!$M$3:$M$477,'Codified Game Plan'!$D$3:$D$477,0))</f>
        <v/>
      </c>
      <c r="F124" s="522" t="str">
        <f t="array" ref="F124">IF(ISBLANK(C124),"",XLOOKUP(C124,'Codified Game Plan'!$M$3:$M$477,'Codified Game Plan'!$E$3:$E$477,0))</f>
        <v/>
      </c>
      <c r="G124" s="523" t="str">
        <f t="array" ref="G124">IF(ISBLANK(C124)," ",XLOOKUP(C124,'Codified Game Plan'!$M$3:$M$477,'Codified Game Plan'!$F$3:$F$477))</f>
        <v> </v>
      </c>
      <c r="H124" s="507" t="str">
        <f t="array" ref="H124">IF(ISBLANK(C124)," ",XLOOKUP(C124,'Codified Game Plan'!$M$3:$M$477,'Codified Game Plan'!$G$3:$G$477))</f>
        <v> </v>
      </c>
      <c r="I124" s="523" t="str">
        <f t="array" ref="I124">IF(ISBLANK(C124),"",XLOOKUP(A124,'Crop Chart'!$A$5:$A$201,'Crop Chart'!$B$5:$B$201,0))</f>
        <v/>
      </c>
      <c r="J124" s="507" t="str">
        <f t="shared" si="24"/>
        <v> </v>
      </c>
      <c r="K124" s="511"/>
      <c r="L124" s="523" t="str">
        <f t="array" ref="L124">IF(ISBLANK(C124),"",XLOOKUP(A124,'Crop Chart'!$A$5:$A$201,'Crop Chart'!$C$5:$C$201,0))</f>
        <v/>
      </c>
      <c r="M124" s="506" t="str">
        <f t="array" ref="M124">IF(ISBLANK(C124),"",XLOOKUP(A124,'Crop Chart'!$A$5:$A$201,'Crop Chart'!$E$5:$E$201,0))</f>
        <v/>
      </c>
      <c r="N124" s="535" t="str">
        <f t="shared" si="1"/>
        <v/>
      </c>
      <c r="O124" s="515" t="str">
        <f t="array" ref="O124">IF(ISBLANK(C124),"",XLOOKUP(A124,'Crop Chart'!$A$5:$A$201,'Crop Chart'!$S$5:$S$201,0))</f>
        <v/>
      </c>
      <c r="P124" s="507" t="str">
        <f t="shared" si="2"/>
        <v/>
      </c>
      <c r="Q124" s="524"/>
      <c r="R124" s="523" t="str">
        <f t="array" ref="R124">IF(I124="TR",XLOOKUP(A124,'Crop Chart'!$A$5:$A$201,'Crop Chart'!$I$5:$I$201,FALSE),"")</f>
        <v/>
      </c>
      <c r="S124" s="512" t="str">
        <f t="array" ref="S124">IF(I124="TR",G124*'Crop Chart'!$H$2*12*L124/M124/T124*XLOOKUP(A124,'Crop Chart'!$A$5:$A$203,'Crop Chart'!$T$5:$T$203),"")</f>
        <v/>
      </c>
      <c r="T124" s="523" t="str">
        <f t="array" ref="T124">IF(ISBLANK(C124),"",XLOOKUP(A124,'Crop Chart'!$A$5:$A$201,'Crop Chart'!$P$5:$P$201,FALSE))</f>
        <v/>
      </c>
      <c r="U124" s="525" t="str">
        <f t="array" ref="U124">IF(ISBLANK(C124),"",XLOOKUP(A124,'Crop Chart'!$A$5:$A$201,'Crop Chart'!$Q$5:$Q$201,0))</f>
        <v/>
      </c>
      <c r="V124" s="507" t="str">
        <f t="array" ref="V124">IF(I124="DS",XLOOKUP(A124,'Crop Chart'!$A$6:$A$201,'Crop Chart'!$AH$6:$AH$201,0),"")</f>
        <v/>
      </c>
      <c r="W124" s="507" t="str">
        <f t="array" ref="W124">IF(I124="DS",XLOOKUP(A124,'Crop Chart'!$A$6:$A$201,'Crop Chart'!$AI$6:$AI$201,0),"")</f>
        <v/>
      </c>
      <c r="X124" s="526" t="str">
        <f t="array" ref="X124">IFS(ISTEXT(P124),"",XLOOKUP(A124,'Crop Chart'!$A$5:$A$201,'Crop Chart'!$R$5:$R$201,0)=0,"",XLOOKUP(A124,'Crop Chart'!$A$5:$A$201,'Crop Chart'!$R$5:$R$201,0)&gt;0,XLOOKUP(A124,'Crop Chart'!$A$5:$A$201,'Crop Chart'!$R$5:$R$201,0)+P124)</f>
        <v/>
      </c>
      <c r="Y124" s="523" t="str">
        <f t="array" ref="Y124">IF(ISTEXT(X124),"",XLOOKUP(A124,'Crop Chart'!$A$5:$A$201,'Crop Chart'!$S$5:$S$201,0))</f>
        <v/>
      </c>
      <c r="Z124" s="513" t="str">
        <f t="shared" si="3"/>
        <v/>
      </c>
      <c r="AA124" s="523" t="str">
        <f t="array" ref="AA124">IF(ISBLANK(C124),"",XLOOKUP(A124,'Crop Chart'!$A$5:$A$201,'Crop Chart'!$F$5:$F$201,0))</f>
        <v/>
      </c>
      <c r="AB124" s="523" t="str">
        <f t="array" ref="AB124">IF(ISBLANK(C124),"",XLOOKUP(A124,'Crop Chart'!$A$5:$A$201,'Crop Chart'!$G$5:$G$201,FALSE))</f>
        <v/>
      </c>
      <c r="AC124" s="526" t="str">
        <f t="shared" si="19"/>
        <v/>
      </c>
      <c r="AD124" s="526" t="str">
        <f t="shared" si="4"/>
        <v/>
      </c>
      <c r="AE124" s="527" t="str">
        <f t="array" ref="AE124">IF(ISBLANK(C124),"",XLOOKUP(C124,'Codified Game Plan'!$M$3:$M$477,'Codified Game Plan'!$J$3:$J$477,0))</f>
        <v/>
      </c>
      <c r="AF124" s="528" t="str">
        <f t="array" ref="AF124">IF(ISBLANK(C124),"",XLOOKUP(A124,'Crop Chart'!$A$5:$A$201,'Crop Chart'!$L$5:$L$201,FALSE))</f>
        <v/>
      </c>
      <c r="AG124" s="529"/>
      <c r="AH124" s="530"/>
      <c r="AI124" s="530" t="str">
        <f t="array" ref="AI124">IF(ISBLANK(C124),"",XLOOKUP(A124,'Crop Chart'!$A$5:$A$201,'Crop Chart'!$AN$5:$AN$201,FALSE))</f>
        <v/>
      </c>
      <c r="AJ124" s="531" t="str">
        <f t="array" ref="AJ124">IF((AI124=""),"",J124+XLOOKUP(A124,'Crop Chart'!$A$5:$A$201,'Crop Chart'!$AO$5:$AO$201,FALSE))</f>
        <v/>
      </c>
      <c r="AK124" s="530" t="str">
        <f t="array" ref="AK124">IF(ISBLANK(C124),"",XLOOKUP(A124,'Crop Chart'!$A$5:$A$201,'Crop Chart'!$AP$5:$AP$201,FALSE))</f>
        <v/>
      </c>
      <c r="AL124" s="531" t="str">
        <f t="array" ref="AL124">IF((AK124=""),"",J124+XLOOKUP(A124,'Crop Chart'!$A$5:$A$201,'Crop Chart'!$AQ$5:$AQ$201,FALSE))</f>
        <v/>
      </c>
      <c r="AM124" s="530" t="str">
        <f t="array" ref="AM124">IF(ISBLANK(C124),"",XLOOKUP(A124,'Crop Chart'!$A$5:$A$201,'Crop Chart'!$AR$5:$AR$201,FALSE))</f>
        <v/>
      </c>
      <c r="AN124" s="531" t="str">
        <f t="array" ref="AN124">IF((AM124=""),"",J124+XLOOKUP(A124,'Crop Chart'!$A$5:$A$201,'Crop Chart'!$AS$5:$AS$201,FALSE))</f>
        <v/>
      </c>
      <c r="AO124" s="530" t="str">
        <f t="array" ref="AO124">IF(ISBLANK(C124),"",XLOOKUP(A124,'Crop Chart'!$A$5:$A$201,'Crop Chart'!$AT$5:$AT$201,FALSE))</f>
        <v/>
      </c>
      <c r="AP124" s="531" t="str">
        <f t="array" ref="AP124">IF((AO124=""),"",J124+XLOOKUP(A124,'Crop Chart'!$A$5:$A$201,'Crop Chart'!$AU$5:$AU$201,FALSE))</f>
        <v/>
      </c>
      <c r="AQ124" s="530" t="str">
        <f t="array" ref="AQ124">IF(ISBLANK(C124),"",XLOOKUP(A124,'Crop Chart'!$A$5:$A$201,'Crop Chart'!$AV$5:$AV$201,FALSE))</f>
        <v/>
      </c>
      <c r="AR124" s="531" t="str">
        <f t="array" ref="AR124">IF((AQ124=""),"",J124+XLOOKUP(A124,'Crop Chart'!$A$5:$A$201,'Crop Chart'!$AW$5:$AW$201,FALSE))</f>
        <v/>
      </c>
      <c r="AS124" s="530" t="str">
        <f t="array" ref="AS124">IF(ISBLANK(C124),"",XLOOKUP(A124,'Crop Chart'!$A$5:$A$201,'Crop Chart'!$AX$5:$AX$201,FALSE))</f>
        <v/>
      </c>
      <c r="AT124" s="531" t="str">
        <f t="array" ref="AT124">IF((AS124=""),"",J124+XLOOKUP(A124,'Crop Chart'!$A$5:$A$201,'Crop Chart'!$AY$5:$AY$201,FALSE))</f>
        <v/>
      </c>
      <c r="AU124" s="530" t="str">
        <f t="array" ref="AU124">IF(ISBLANK(C124),"",XLOOKUP(A124,'Crop Chart'!$A$5:$A$201,'Crop Chart'!$AZ$5:$AZ$201,FALSE))</f>
        <v/>
      </c>
      <c r="AV124" s="531" t="str">
        <f t="array" ref="AV124">IF((AU124=""),"",J124+XLOOKUP(A124,'Crop Chart'!$A$5:$A$201,'Crop Chart'!$BA$5:$BA$201,FALSE))</f>
        <v/>
      </c>
      <c r="AW124" s="530" t="str">
        <f t="array" ref="AW124">IF(ISBLANK(C124),"",XLOOKUP(A124,'Crop Chart'!$A$5:$A$201,'Crop Chart'!$BB$5:$BB$201,FALSE))</f>
        <v/>
      </c>
      <c r="AX124" s="532" t="str">
        <f t="array" ref="AX124">IF((AW124=""),"",J124+XLOOKUP(A124,'Crop Chart'!$A$5:$A$201,'Crop Chart'!$BC$5:$BC$201,FALSE))</f>
        <v/>
      </c>
    </row>
    <row r="125" ht="15.75" hidden="1" customHeight="1">
      <c r="A125" s="520" t="str">
        <f t="array" ref="A125">IF(ISBLANK(C125)," ",XLOOKUP(C125,'Codified Game Plan'!$M$3:$M$477,'Codified Game Plan'!$A$3:$A$477))</f>
        <v> </v>
      </c>
      <c r="B125" s="503" t="str">
        <f t="array" ref="B125">IF(ISBLANK(C125),"",XLOOKUP(C125,'Codified Game Plan'!$M$3:$M$477,'Codified Game Plan'!$B$3:$B$477))</f>
        <v/>
      </c>
      <c r="C125" s="521"/>
      <c r="D125" s="521" t="str">
        <f t="array" ref="D125">IF(ISBLANK(C125)," ",XLOOKUP(C125,'Codified Game Plan'!$M$3:$M$477,'Codified Game Plan'!$C$3:$C$477))</f>
        <v> </v>
      </c>
      <c r="E125" s="522" t="str">
        <f t="array" ref="E125">IF(ISBLANK(C125),"",XLOOKUP(C125,'Codified Game Plan'!$M$3:$M$477,'Codified Game Plan'!$D$3:$D$477,0))</f>
        <v/>
      </c>
      <c r="F125" s="522" t="str">
        <f t="array" ref="F125">IF(ISBLANK(C125),"",XLOOKUP(C125,'Codified Game Plan'!$M$3:$M$477,'Codified Game Plan'!$E$3:$E$477,0))</f>
        <v/>
      </c>
      <c r="G125" s="523" t="str">
        <f t="array" ref="G125">IF(ISBLANK(C125)," ",XLOOKUP(C125,'Codified Game Plan'!$M$3:$M$477,'Codified Game Plan'!$F$3:$F$477))</f>
        <v> </v>
      </c>
      <c r="H125" s="507" t="str">
        <f t="array" ref="H125">IF(ISBLANK(C125)," ",XLOOKUP(C125,'Codified Game Plan'!$M$3:$M$477,'Codified Game Plan'!$G$3:$G$477))</f>
        <v> </v>
      </c>
      <c r="I125" s="523" t="str">
        <f t="array" ref="I125">IF(ISBLANK(C125),"",XLOOKUP(A125,'Crop Chart'!$A$5:$A$201,'Crop Chart'!$B$5:$B$201,0))</f>
        <v/>
      </c>
      <c r="J125" s="507" t="str">
        <f t="shared" si="24"/>
        <v> </v>
      </c>
      <c r="K125" s="511"/>
      <c r="L125" s="523" t="str">
        <f t="array" ref="L125">IF(ISBLANK(C125),"",XLOOKUP(A125,'Crop Chart'!$A$5:$A$201,'Crop Chart'!$C$5:$C$201,0))</f>
        <v/>
      </c>
      <c r="M125" s="506" t="str">
        <f t="array" ref="M125">IF(ISBLANK(C125),"",XLOOKUP(A125,'Crop Chart'!$A$5:$A$201,'Crop Chart'!$E$5:$E$201,0))</f>
        <v/>
      </c>
      <c r="N125" s="535" t="str">
        <f t="shared" si="1"/>
        <v/>
      </c>
      <c r="O125" s="515" t="str">
        <f t="array" ref="O125">IF(ISBLANK(C125),"",XLOOKUP(A125,'Crop Chart'!$A$5:$A$201,'Crop Chart'!$S$5:$S$201,0))</f>
        <v/>
      </c>
      <c r="P125" s="507" t="str">
        <f t="shared" si="2"/>
        <v/>
      </c>
      <c r="Q125" s="524"/>
      <c r="R125" s="523" t="str">
        <f t="array" ref="R125">IF(I125="TR",XLOOKUP(A125,'Crop Chart'!$A$5:$A$201,'Crop Chart'!$I$5:$I$201,FALSE),"")</f>
        <v/>
      </c>
      <c r="S125" s="512" t="str">
        <f t="array" ref="S125">IF(I125="TR",G125*'Crop Chart'!$H$2*12*L125/M125/T125*XLOOKUP(A125,'Crop Chart'!$A$5:$A$203,'Crop Chart'!$T$5:$T$203),"")</f>
        <v/>
      </c>
      <c r="T125" s="523" t="str">
        <f t="array" ref="T125">IF(ISBLANK(C125),"",XLOOKUP(A125,'Crop Chart'!$A$5:$A$201,'Crop Chart'!$P$5:$P$201,FALSE))</f>
        <v/>
      </c>
      <c r="U125" s="525" t="str">
        <f t="array" ref="U125">IF(ISBLANK(C125),"",XLOOKUP(A125,'Crop Chart'!$A$5:$A$201,'Crop Chart'!$Q$5:$Q$201,0))</f>
        <v/>
      </c>
      <c r="V125" s="507" t="str">
        <f t="array" ref="V125">IF(I125="DS",XLOOKUP(A125,'Crop Chart'!$A$6:$A$201,'Crop Chart'!$AH$6:$AH$201,0),"")</f>
        <v/>
      </c>
      <c r="W125" s="507" t="str">
        <f t="array" ref="W125">IF(I125="DS",XLOOKUP(A125,'Crop Chart'!$A$6:$A$201,'Crop Chart'!$AI$6:$AI$201,0),"")</f>
        <v/>
      </c>
      <c r="X125" s="526" t="str">
        <f t="array" ref="X125">IFS(ISTEXT(P125),"",XLOOKUP(A125,'Crop Chart'!$A$5:$A$201,'Crop Chart'!$R$5:$R$201,0)=0,"",XLOOKUP(A125,'Crop Chart'!$A$5:$A$201,'Crop Chart'!$R$5:$R$201,0)&gt;0,XLOOKUP(A125,'Crop Chart'!$A$5:$A$201,'Crop Chart'!$R$5:$R$201,0)+P125)</f>
        <v/>
      </c>
      <c r="Y125" s="523" t="str">
        <f t="array" ref="Y125">IF(ISTEXT(X125),"",XLOOKUP(A125,'Crop Chart'!$A$5:$A$201,'Crop Chart'!$S$5:$S$201,0))</f>
        <v/>
      </c>
      <c r="Z125" s="513" t="str">
        <f t="shared" si="3"/>
        <v/>
      </c>
      <c r="AA125" s="523" t="str">
        <f t="array" ref="AA125">IF(ISBLANK(C125),"",XLOOKUP(A125,'Crop Chart'!$A$5:$A$201,'Crop Chart'!$F$5:$F$201,0))</f>
        <v/>
      </c>
      <c r="AB125" s="523" t="str">
        <f t="array" ref="AB125">IF(ISBLANK(C125),"",XLOOKUP(A125,'Crop Chart'!$A$5:$A$201,'Crop Chart'!$G$5:$G$201,FALSE))</f>
        <v/>
      </c>
      <c r="AC125" s="526" t="str">
        <f t="shared" si="19"/>
        <v/>
      </c>
      <c r="AD125" s="526" t="str">
        <f t="shared" si="4"/>
        <v/>
      </c>
      <c r="AE125" s="527" t="str">
        <f t="array" ref="AE125">IF(ISBLANK(C125),"",XLOOKUP(C125,'Codified Game Plan'!$M$3:$M$477,'Codified Game Plan'!$J$3:$J$477,0))</f>
        <v/>
      </c>
      <c r="AF125" s="528" t="str">
        <f t="array" ref="AF125">IF(ISBLANK(C125),"",XLOOKUP(A125,'Crop Chart'!$A$5:$A$201,'Crop Chart'!$L$5:$L$201,FALSE))</f>
        <v/>
      </c>
      <c r="AG125" s="529"/>
      <c r="AH125" s="530"/>
      <c r="AI125" s="530" t="str">
        <f t="array" ref="AI125">IF(ISBLANK(C125),"",XLOOKUP(A125,'Crop Chart'!$A$5:$A$201,'Crop Chart'!$AN$5:$AN$201,FALSE))</f>
        <v/>
      </c>
      <c r="AJ125" s="531" t="str">
        <f t="array" ref="AJ125">IF((AI125=""),"",J125+XLOOKUP(A125,'Crop Chart'!$A$5:$A$201,'Crop Chart'!$AO$5:$AO$201,FALSE))</f>
        <v/>
      </c>
      <c r="AK125" s="530" t="str">
        <f t="array" ref="AK125">IF(ISBLANK(C125),"",XLOOKUP(A125,'Crop Chart'!$A$5:$A$201,'Crop Chart'!$AP$5:$AP$201,FALSE))</f>
        <v/>
      </c>
      <c r="AL125" s="531" t="str">
        <f t="array" ref="AL125">IF((AK125=""),"",J125+XLOOKUP(A125,'Crop Chart'!$A$5:$A$201,'Crop Chart'!$AQ$5:$AQ$201,FALSE))</f>
        <v/>
      </c>
      <c r="AM125" s="530" t="str">
        <f t="array" ref="AM125">IF(ISBLANK(C125),"",XLOOKUP(A125,'Crop Chart'!$A$5:$A$201,'Crop Chart'!$AR$5:$AR$201,FALSE))</f>
        <v/>
      </c>
      <c r="AN125" s="531" t="str">
        <f t="array" ref="AN125">IF((AM125=""),"",J125+XLOOKUP(A125,'Crop Chart'!$A$5:$A$201,'Crop Chart'!$AS$5:$AS$201,FALSE))</f>
        <v/>
      </c>
      <c r="AO125" s="530" t="str">
        <f t="array" ref="AO125">IF(ISBLANK(C125),"",XLOOKUP(A125,'Crop Chart'!$A$5:$A$201,'Crop Chart'!$AT$5:$AT$201,FALSE))</f>
        <v/>
      </c>
      <c r="AP125" s="531" t="str">
        <f t="array" ref="AP125">IF((AO125=""),"",J125+XLOOKUP(A125,'Crop Chart'!$A$5:$A$201,'Crop Chart'!$AU$5:$AU$201,FALSE))</f>
        <v/>
      </c>
      <c r="AQ125" s="530" t="str">
        <f t="array" ref="AQ125">IF(ISBLANK(C125),"",XLOOKUP(A125,'Crop Chart'!$A$5:$A$201,'Crop Chart'!$AV$5:$AV$201,FALSE))</f>
        <v/>
      </c>
      <c r="AR125" s="531" t="str">
        <f t="array" ref="AR125">IF((AQ125=""),"",J125+XLOOKUP(A125,'Crop Chart'!$A$5:$A$201,'Crop Chart'!$AW$5:$AW$201,FALSE))</f>
        <v/>
      </c>
      <c r="AS125" s="530" t="str">
        <f t="array" ref="AS125">IF(ISBLANK(C125),"",XLOOKUP(A125,'Crop Chart'!$A$5:$A$201,'Crop Chart'!$AX$5:$AX$201,FALSE))</f>
        <v/>
      </c>
      <c r="AT125" s="531" t="str">
        <f t="array" ref="AT125">IF((AS125=""),"",J125+XLOOKUP(A125,'Crop Chart'!$A$5:$A$201,'Crop Chart'!$AY$5:$AY$201,FALSE))</f>
        <v/>
      </c>
      <c r="AU125" s="530" t="str">
        <f t="array" ref="AU125">IF(ISBLANK(C125),"",XLOOKUP(A125,'Crop Chart'!$A$5:$A$201,'Crop Chart'!$AZ$5:$AZ$201,FALSE))</f>
        <v/>
      </c>
      <c r="AV125" s="531" t="str">
        <f t="array" ref="AV125">IF((AU125=""),"",J125+XLOOKUP(A125,'Crop Chart'!$A$5:$A$201,'Crop Chart'!$BA$5:$BA$201,FALSE))</f>
        <v/>
      </c>
      <c r="AW125" s="530" t="str">
        <f t="array" ref="AW125">IF(ISBLANK(C125),"",XLOOKUP(A125,'Crop Chart'!$A$5:$A$201,'Crop Chart'!$BB$5:$BB$201,FALSE))</f>
        <v/>
      </c>
      <c r="AX125" s="532" t="str">
        <f t="array" ref="AX125">IF((AW125=""),"",J125+XLOOKUP(A125,'Crop Chart'!$A$5:$A$201,'Crop Chart'!$BC$5:$BC$201,FALSE))</f>
        <v/>
      </c>
    </row>
    <row r="126" ht="15.75" hidden="1" customHeight="1">
      <c r="A126" s="520" t="str">
        <f t="array" ref="A126">IF(ISBLANK(C126)," ",XLOOKUP(C126,'Codified Game Plan'!$M$3:$M$477,'Codified Game Plan'!$A$3:$A$477))</f>
        <v> </v>
      </c>
      <c r="B126" s="503" t="str">
        <f t="array" ref="B126">IF(ISBLANK(C126),"",XLOOKUP(C126,'Codified Game Plan'!$M$3:$M$477,'Codified Game Plan'!$B$3:$B$477))</f>
        <v/>
      </c>
      <c r="C126" s="521"/>
      <c r="D126" s="521" t="str">
        <f t="array" ref="D126">IF(ISBLANK(C126)," ",XLOOKUP(C126,'Codified Game Plan'!$M$3:$M$477,'Codified Game Plan'!$C$3:$C$477))</f>
        <v> </v>
      </c>
      <c r="E126" s="522" t="str">
        <f t="array" ref="E126">IF(ISBLANK(C126),"",XLOOKUP(C126,'Codified Game Plan'!$M$3:$M$477,'Codified Game Plan'!$D$3:$D$477,0))</f>
        <v/>
      </c>
      <c r="F126" s="522" t="str">
        <f t="array" ref="F126">IF(ISBLANK(C126),"",XLOOKUP(C126,'Codified Game Plan'!$M$3:$M$477,'Codified Game Plan'!$E$3:$E$477,0))</f>
        <v/>
      </c>
      <c r="G126" s="523" t="str">
        <f t="array" ref="G126">IF(ISBLANK(C126)," ",XLOOKUP(C126,'Codified Game Plan'!$M$3:$M$477,'Codified Game Plan'!$F$3:$F$477))</f>
        <v> </v>
      </c>
      <c r="H126" s="507" t="str">
        <f t="array" ref="H126">IF(ISBLANK(C126)," ",XLOOKUP(C126,'Codified Game Plan'!$M$3:$M$477,'Codified Game Plan'!$G$3:$G$477))</f>
        <v> </v>
      </c>
      <c r="I126" s="523" t="str">
        <f t="array" ref="I126">IF(ISBLANK(C126),"",XLOOKUP(A126,'Crop Chart'!$A$5:$A$201,'Crop Chart'!$B$5:$B$201,0))</f>
        <v/>
      </c>
      <c r="J126" s="507" t="str">
        <f t="shared" si="24"/>
        <v> </v>
      </c>
      <c r="K126" s="511"/>
      <c r="L126" s="523" t="str">
        <f t="array" ref="L126">IF(ISBLANK(C126),"",XLOOKUP(A126,'Crop Chart'!$A$5:$A$201,'Crop Chart'!$C$5:$C$201,0))</f>
        <v/>
      </c>
      <c r="M126" s="506" t="str">
        <f t="array" ref="M126">IF(ISBLANK(C126),"",XLOOKUP(A126,'Crop Chart'!$A$5:$A$201,'Crop Chart'!$E$5:$E$201,0))</f>
        <v/>
      </c>
      <c r="N126" s="535" t="str">
        <f t="shared" si="1"/>
        <v/>
      </c>
      <c r="O126" s="515" t="str">
        <f t="array" ref="O126">IF(ISBLANK(C126),"",XLOOKUP(A126,'Crop Chart'!$A$5:$A$201,'Crop Chart'!$S$5:$S$201,0))</f>
        <v/>
      </c>
      <c r="P126" s="507" t="str">
        <f t="shared" si="2"/>
        <v/>
      </c>
      <c r="Q126" s="524"/>
      <c r="R126" s="523" t="str">
        <f t="array" ref="R126">IF(I126="TR",XLOOKUP(A126,'Crop Chart'!$A$5:$A$201,'Crop Chart'!$I$5:$I$201,FALSE),"")</f>
        <v/>
      </c>
      <c r="S126" s="512" t="str">
        <f t="array" ref="S126">IF(I126="TR",G126*'Crop Chart'!$H$2*12*L126/M126/T126*XLOOKUP(A126,'Crop Chart'!$A$5:$A$203,'Crop Chart'!$T$5:$T$203),"")</f>
        <v/>
      </c>
      <c r="T126" s="523" t="str">
        <f t="array" ref="T126">IF(ISBLANK(C126),"",XLOOKUP(A126,'Crop Chart'!$A$5:$A$201,'Crop Chart'!$P$5:$P$201,FALSE))</f>
        <v/>
      </c>
      <c r="U126" s="525" t="str">
        <f t="array" ref="U126">IF(ISBLANK(C126),"",XLOOKUP(A126,'Crop Chart'!$A$5:$A$201,'Crop Chart'!$Q$5:$Q$201,0))</f>
        <v/>
      </c>
      <c r="V126" s="507" t="str">
        <f t="array" ref="V126">IF(I126="DS",XLOOKUP(A126,'Crop Chart'!$A$6:$A$201,'Crop Chart'!$AH$6:$AH$201,0),"")</f>
        <v/>
      </c>
      <c r="W126" s="507" t="str">
        <f t="array" ref="W126">IF(I126="DS",XLOOKUP(A126,'Crop Chart'!$A$6:$A$201,'Crop Chart'!$AI$6:$AI$201,0),"")</f>
        <v/>
      </c>
      <c r="X126" s="526" t="str">
        <f t="array" ref="X126">IFS(ISTEXT(P126),"",XLOOKUP(A126,'Crop Chart'!$A$5:$A$201,'Crop Chart'!$R$5:$R$201,0)=0,"",XLOOKUP(A126,'Crop Chart'!$A$5:$A$201,'Crop Chart'!$R$5:$R$201,0)&gt;0,XLOOKUP(A126,'Crop Chart'!$A$5:$A$201,'Crop Chart'!$R$5:$R$201,0)+P126)</f>
        <v/>
      </c>
      <c r="Y126" s="523" t="str">
        <f t="array" ref="Y126">IF(ISTEXT(X126),"",XLOOKUP(A126,'Crop Chart'!$A$5:$A$201,'Crop Chart'!$S$5:$S$201,0))</f>
        <v/>
      </c>
      <c r="Z126" s="513" t="str">
        <f t="shared" si="3"/>
        <v/>
      </c>
      <c r="AA126" s="523" t="str">
        <f t="array" ref="AA126">IF(ISBLANK(C126),"",XLOOKUP(A126,'Crop Chart'!$A$5:$A$201,'Crop Chart'!$F$5:$F$201,0))</f>
        <v/>
      </c>
      <c r="AB126" s="523" t="str">
        <f t="array" ref="AB126">IF(ISBLANK(C126),"",XLOOKUP(A126,'Crop Chart'!$A$5:$A$201,'Crop Chart'!$G$5:$G$201,FALSE))</f>
        <v/>
      </c>
      <c r="AC126" s="526" t="str">
        <f t="shared" si="19"/>
        <v/>
      </c>
      <c r="AD126" s="526" t="str">
        <f t="shared" si="4"/>
        <v/>
      </c>
      <c r="AE126" s="527" t="str">
        <f t="array" ref="AE126">IF(ISBLANK(C126),"",XLOOKUP(C126,'Codified Game Plan'!$M$3:$M$477,'Codified Game Plan'!$J$3:$J$477,0))</f>
        <v/>
      </c>
      <c r="AF126" s="528" t="str">
        <f t="array" ref="AF126">IF(ISBLANK(C126),"",XLOOKUP(A126,'Crop Chart'!$A$5:$A$201,'Crop Chart'!$L$5:$L$201,FALSE))</f>
        <v/>
      </c>
      <c r="AG126" s="529"/>
      <c r="AH126" s="530"/>
      <c r="AI126" s="530" t="str">
        <f t="array" ref="AI126">IF(ISBLANK(C126),"",XLOOKUP(A126,'Crop Chart'!$A$5:$A$201,'Crop Chart'!$AN$5:$AN$201,FALSE))</f>
        <v/>
      </c>
      <c r="AJ126" s="531" t="str">
        <f t="array" ref="AJ126">IF((AI126=""),"",J126+XLOOKUP(A126,'Crop Chart'!$A$5:$A$201,'Crop Chart'!$AO$5:$AO$201,FALSE))</f>
        <v/>
      </c>
      <c r="AK126" s="530" t="str">
        <f t="array" ref="AK126">IF(ISBLANK(C126),"",XLOOKUP(A126,'Crop Chart'!$A$5:$A$201,'Crop Chart'!$AP$5:$AP$201,FALSE))</f>
        <v/>
      </c>
      <c r="AL126" s="531" t="str">
        <f t="array" ref="AL126">IF((AK126=""),"",J126+XLOOKUP(A126,'Crop Chart'!$A$5:$A$201,'Crop Chart'!$AQ$5:$AQ$201,FALSE))</f>
        <v/>
      </c>
      <c r="AM126" s="530" t="str">
        <f t="array" ref="AM126">IF(ISBLANK(C126),"",XLOOKUP(A126,'Crop Chart'!$A$5:$A$201,'Crop Chart'!$AR$5:$AR$201,FALSE))</f>
        <v/>
      </c>
      <c r="AN126" s="531" t="str">
        <f t="array" ref="AN126">IF((AM126=""),"",J126+XLOOKUP(A126,'Crop Chart'!$A$5:$A$201,'Crop Chart'!$AS$5:$AS$201,FALSE))</f>
        <v/>
      </c>
      <c r="AO126" s="530" t="str">
        <f t="array" ref="AO126">IF(ISBLANK(C126),"",XLOOKUP(A126,'Crop Chart'!$A$5:$A$201,'Crop Chart'!$AT$5:$AT$201,FALSE))</f>
        <v/>
      </c>
      <c r="AP126" s="531" t="str">
        <f t="array" ref="AP126">IF((AO126=""),"",J126+XLOOKUP(A126,'Crop Chart'!$A$5:$A$201,'Crop Chart'!$AU$5:$AU$201,FALSE))</f>
        <v/>
      </c>
      <c r="AQ126" s="530" t="str">
        <f t="array" ref="AQ126">IF(ISBLANK(C126),"",XLOOKUP(A126,'Crop Chart'!$A$5:$A$201,'Crop Chart'!$AV$5:$AV$201,FALSE))</f>
        <v/>
      </c>
      <c r="AR126" s="531" t="str">
        <f t="array" ref="AR126">IF((AQ126=""),"",J126+XLOOKUP(A126,'Crop Chart'!$A$5:$A$201,'Crop Chart'!$AW$5:$AW$201,FALSE))</f>
        <v/>
      </c>
      <c r="AS126" s="530" t="str">
        <f t="array" ref="AS126">IF(ISBLANK(C126),"",XLOOKUP(A126,'Crop Chart'!$A$5:$A$201,'Crop Chart'!$AX$5:$AX$201,FALSE))</f>
        <v/>
      </c>
      <c r="AT126" s="531" t="str">
        <f t="array" ref="AT126">IF((AS126=""),"",J126+XLOOKUP(A126,'Crop Chart'!$A$5:$A$201,'Crop Chart'!$AY$5:$AY$201,FALSE))</f>
        <v/>
      </c>
      <c r="AU126" s="530" t="str">
        <f t="array" ref="AU126">IF(ISBLANK(C126),"",XLOOKUP(A126,'Crop Chart'!$A$5:$A$201,'Crop Chart'!$AZ$5:$AZ$201,FALSE))</f>
        <v/>
      </c>
      <c r="AV126" s="531" t="str">
        <f t="array" ref="AV126">IF((AU126=""),"",J126+XLOOKUP(A126,'Crop Chart'!$A$5:$A$201,'Crop Chart'!$BA$5:$BA$201,FALSE))</f>
        <v/>
      </c>
      <c r="AW126" s="530" t="str">
        <f t="array" ref="AW126">IF(ISBLANK(C126),"",XLOOKUP(A126,'Crop Chart'!$A$5:$A$201,'Crop Chart'!$BB$5:$BB$201,FALSE))</f>
        <v/>
      </c>
      <c r="AX126" s="532" t="str">
        <f t="array" ref="AX126">IF((AW126=""),"",J126+XLOOKUP(A126,'Crop Chart'!$A$5:$A$201,'Crop Chart'!$BC$5:$BC$201,FALSE))</f>
        <v/>
      </c>
    </row>
    <row r="127" ht="15.75" hidden="1" customHeight="1">
      <c r="A127" s="520" t="str">
        <f t="array" ref="A127">IF(ISBLANK(C127)," ",XLOOKUP(C127,'Codified Game Plan'!$M$3:$M$477,'Codified Game Plan'!$A$3:$A$477))</f>
        <v> </v>
      </c>
      <c r="B127" s="503" t="str">
        <f t="array" ref="B127">IF(ISBLANK(C127),"",XLOOKUP(C127,'Codified Game Plan'!$M$3:$M$477,'Codified Game Plan'!$B$3:$B$477))</f>
        <v/>
      </c>
      <c r="C127" s="521"/>
      <c r="D127" s="521" t="str">
        <f t="array" ref="D127">IF(ISBLANK(C127)," ",XLOOKUP(C127,'Codified Game Plan'!$M$3:$M$477,'Codified Game Plan'!$C$3:$C$477))</f>
        <v> </v>
      </c>
      <c r="E127" s="522" t="str">
        <f t="array" ref="E127">IF(ISBLANK(C127),"",XLOOKUP(C127,'Codified Game Plan'!$M$3:$M$477,'Codified Game Plan'!$D$3:$D$477,0))</f>
        <v/>
      </c>
      <c r="F127" s="522" t="str">
        <f t="array" ref="F127">IF(ISBLANK(C127),"",XLOOKUP(C127,'Codified Game Plan'!$M$3:$M$477,'Codified Game Plan'!$E$3:$E$477,0))</f>
        <v/>
      </c>
      <c r="G127" s="523" t="str">
        <f t="array" ref="G127">IF(ISBLANK(C127)," ",XLOOKUP(C127,'Codified Game Plan'!$M$3:$M$477,'Codified Game Plan'!$F$3:$F$477))</f>
        <v> </v>
      </c>
      <c r="H127" s="507" t="str">
        <f t="array" ref="H127">IF(ISBLANK(C127)," ",XLOOKUP(C127,'Codified Game Plan'!$M$3:$M$477,'Codified Game Plan'!$G$3:$G$477))</f>
        <v> </v>
      </c>
      <c r="I127" s="523" t="str">
        <f t="array" ref="I127">IF(ISBLANK(C127),"",XLOOKUP(A127,'Crop Chart'!$A$5:$A$201,'Crop Chart'!$B$5:$B$201,0))</f>
        <v/>
      </c>
      <c r="J127" s="507" t="str">
        <f t="shared" si="24"/>
        <v> </v>
      </c>
      <c r="K127" s="511"/>
      <c r="L127" s="523" t="str">
        <f t="array" ref="L127">IF(ISBLANK(C127),"",XLOOKUP(A127,'Crop Chart'!$A$5:$A$201,'Crop Chart'!$C$5:$C$201,0))</f>
        <v/>
      </c>
      <c r="M127" s="506" t="str">
        <f t="array" ref="M127">IF(ISBLANK(C127),"",XLOOKUP(A127,'Crop Chart'!$A$5:$A$201,'Crop Chart'!$E$5:$E$201,0))</f>
        <v/>
      </c>
      <c r="N127" s="535" t="str">
        <f t="shared" si="1"/>
        <v/>
      </c>
      <c r="O127" s="515" t="str">
        <f t="array" ref="O127">IF(ISBLANK(C127),"",XLOOKUP(A127,'Crop Chart'!$A$5:$A$201,'Crop Chart'!$S$5:$S$201,0))</f>
        <v/>
      </c>
      <c r="P127" s="507" t="str">
        <f t="shared" si="2"/>
        <v/>
      </c>
      <c r="Q127" s="524"/>
      <c r="R127" s="523" t="str">
        <f t="array" ref="R127">IF(I127="TR",XLOOKUP(A127,'Crop Chart'!$A$5:$A$201,'Crop Chart'!$I$5:$I$201,FALSE),"")</f>
        <v/>
      </c>
      <c r="S127" s="512" t="str">
        <f t="array" ref="S127">IF(I127="TR",G127*'Crop Chart'!$H$2*12*L127/M127/T127*XLOOKUP(A127,'Crop Chart'!$A$5:$A$203,'Crop Chart'!$T$5:$T$203),"")</f>
        <v/>
      </c>
      <c r="T127" s="523" t="str">
        <f t="array" ref="T127">IF(ISBLANK(C127),"",XLOOKUP(A127,'Crop Chart'!$A$5:$A$201,'Crop Chart'!$P$5:$P$201,FALSE))</f>
        <v/>
      </c>
      <c r="U127" s="525" t="str">
        <f t="array" ref="U127">IF(ISBLANK(C127),"",XLOOKUP(A127,'Crop Chart'!$A$5:$A$201,'Crop Chart'!$Q$5:$Q$201,0))</f>
        <v/>
      </c>
      <c r="V127" s="507" t="str">
        <f t="array" ref="V127">IF(I127="DS",XLOOKUP(A127,'Crop Chart'!$A$6:$A$201,'Crop Chart'!$AH$6:$AH$201,0),"")</f>
        <v/>
      </c>
      <c r="W127" s="507" t="str">
        <f t="array" ref="W127">IF(I127="DS",XLOOKUP(A127,'Crop Chart'!$A$6:$A$201,'Crop Chart'!$AI$6:$AI$201,0),"")</f>
        <v/>
      </c>
      <c r="X127" s="526" t="str">
        <f t="array" ref="X127">IFS(ISTEXT(P127),"",XLOOKUP(A127,'Crop Chart'!$A$5:$A$201,'Crop Chart'!$R$5:$R$201,0)=0,"",XLOOKUP(A127,'Crop Chart'!$A$5:$A$201,'Crop Chart'!$R$5:$R$201,0)&gt;0,XLOOKUP(A127,'Crop Chart'!$A$5:$A$201,'Crop Chart'!$R$5:$R$201,0)+P127)</f>
        <v/>
      </c>
      <c r="Y127" s="523" t="str">
        <f t="array" ref="Y127">IF(ISTEXT(X127),"",XLOOKUP(A127,'Crop Chart'!$A$5:$A$201,'Crop Chart'!$S$5:$S$201,0))</f>
        <v/>
      </c>
      <c r="Z127" s="513" t="str">
        <f t="shared" si="3"/>
        <v/>
      </c>
      <c r="AA127" s="523" t="str">
        <f t="array" ref="AA127">IF(ISBLANK(C127),"",XLOOKUP(A127,'Crop Chart'!$A$5:$A$201,'Crop Chart'!$F$5:$F$201,0))</f>
        <v/>
      </c>
      <c r="AB127" s="523" t="str">
        <f t="array" ref="AB127">IF(ISBLANK(C127),"",XLOOKUP(A127,'Crop Chart'!$A$5:$A$201,'Crop Chart'!$G$5:$G$201,FALSE))</f>
        <v/>
      </c>
      <c r="AC127" s="526" t="str">
        <f t="shared" si="19"/>
        <v/>
      </c>
      <c r="AD127" s="526" t="str">
        <f t="shared" si="4"/>
        <v/>
      </c>
      <c r="AE127" s="527" t="str">
        <f t="array" ref="AE127">IF(ISBLANK(C127),"",XLOOKUP(C127,'Codified Game Plan'!$M$3:$M$477,'Codified Game Plan'!$J$3:$J$477,0))</f>
        <v/>
      </c>
      <c r="AF127" s="528" t="str">
        <f t="array" ref="AF127">IF(ISBLANK(C127),"",XLOOKUP(A127,'Crop Chart'!$A$5:$A$201,'Crop Chart'!$L$5:$L$201,FALSE))</f>
        <v/>
      </c>
      <c r="AG127" s="529"/>
      <c r="AH127" s="530"/>
      <c r="AI127" s="530" t="str">
        <f t="array" ref="AI127">IF(ISBLANK(C127),"",XLOOKUP(A127,'Crop Chart'!$A$5:$A$201,'Crop Chart'!$AN$5:$AN$201,FALSE))</f>
        <v/>
      </c>
      <c r="AJ127" s="531" t="str">
        <f t="array" ref="AJ127">IF((AI127=""),"",J127+XLOOKUP(A127,'Crop Chart'!$A$5:$A$201,'Crop Chart'!$AO$5:$AO$201,FALSE))</f>
        <v/>
      </c>
      <c r="AK127" s="530" t="str">
        <f t="array" ref="AK127">IF(ISBLANK(C127),"",XLOOKUP(A127,'Crop Chart'!$A$5:$A$201,'Crop Chart'!$AP$5:$AP$201,FALSE))</f>
        <v/>
      </c>
      <c r="AL127" s="531" t="str">
        <f t="array" ref="AL127">IF((AK127=""),"",J127+XLOOKUP(A127,'Crop Chart'!$A$5:$A$201,'Crop Chart'!$AQ$5:$AQ$201,FALSE))</f>
        <v/>
      </c>
      <c r="AM127" s="530" t="str">
        <f t="array" ref="AM127">IF(ISBLANK(C127),"",XLOOKUP(A127,'Crop Chart'!$A$5:$A$201,'Crop Chart'!$AR$5:$AR$201,FALSE))</f>
        <v/>
      </c>
      <c r="AN127" s="531" t="str">
        <f t="array" ref="AN127">IF((AM127=""),"",J127+XLOOKUP(A127,'Crop Chart'!$A$5:$A$201,'Crop Chart'!$AS$5:$AS$201,FALSE))</f>
        <v/>
      </c>
      <c r="AO127" s="530" t="str">
        <f t="array" ref="AO127">IF(ISBLANK(C127),"",XLOOKUP(A127,'Crop Chart'!$A$5:$A$201,'Crop Chart'!$AT$5:$AT$201,FALSE))</f>
        <v/>
      </c>
      <c r="AP127" s="531" t="str">
        <f t="array" ref="AP127">IF((AO127=""),"",J127+XLOOKUP(A127,'Crop Chart'!$A$5:$A$201,'Crop Chart'!$AU$5:$AU$201,FALSE))</f>
        <v/>
      </c>
      <c r="AQ127" s="530" t="str">
        <f t="array" ref="AQ127">IF(ISBLANK(C127),"",XLOOKUP(A127,'Crop Chart'!$A$5:$A$201,'Crop Chart'!$AV$5:$AV$201,FALSE))</f>
        <v/>
      </c>
      <c r="AR127" s="531" t="str">
        <f t="array" ref="AR127">IF((AQ127=""),"",J127+XLOOKUP(A127,'Crop Chart'!$A$5:$A$201,'Crop Chart'!$AW$5:$AW$201,FALSE))</f>
        <v/>
      </c>
      <c r="AS127" s="530" t="str">
        <f t="array" ref="AS127">IF(ISBLANK(C127),"",XLOOKUP(A127,'Crop Chart'!$A$5:$A$201,'Crop Chart'!$AX$5:$AX$201,FALSE))</f>
        <v/>
      </c>
      <c r="AT127" s="531" t="str">
        <f t="array" ref="AT127">IF((AS127=""),"",J127+XLOOKUP(A127,'Crop Chart'!$A$5:$A$201,'Crop Chart'!$AY$5:$AY$201,FALSE))</f>
        <v/>
      </c>
      <c r="AU127" s="530" t="str">
        <f t="array" ref="AU127">IF(ISBLANK(C127),"",XLOOKUP(A127,'Crop Chart'!$A$5:$A$201,'Crop Chart'!$AZ$5:$AZ$201,FALSE))</f>
        <v/>
      </c>
      <c r="AV127" s="531" t="str">
        <f t="array" ref="AV127">IF((AU127=""),"",J127+XLOOKUP(A127,'Crop Chart'!$A$5:$A$201,'Crop Chart'!$BA$5:$BA$201,FALSE))</f>
        <v/>
      </c>
      <c r="AW127" s="530" t="str">
        <f t="array" ref="AW127">IF(ISBLANK(C127),"",XLOOKUP(A127,'Crop Chart'!$A$5:$A$201,'Crop Chart'!$BB$5:$BB$201,FALSE))</f>
        <v/>
      </c>
      <c r="AX127" s="532" t="str">
        <f t="array" ref="AX127">IF((AW127=""),"",J127+XLOOKUP(A127,'Crop Chart'!$A$5:$A$201,'Crop Chart'!$BC$5:$BC$201,FALSE))</f>
        <v/>
      </c>
    </row>
    <row r="128" ht="15.75" hidden="1" customHeight="1">
      <c r="A128" s="520" t="str">
        <f t="array" ref="A128">IF(ISBLANK(C128)," ",XLOOKUP(C128,'Codified Game Plan'!$M$3:$M$477,'Codified Game Plan'!$A$3:$A$477))</f>
        <v> </v>
      </c>
      <c r="B128" s="503" t="str">
        <f t="array" ref="B128">IF(ISBLANK(C128),"",XLOOKUP(C128,'Codified Game Plan'!$M$3:$M$477,'Codified Game Plan'!$B$3:$B$477))</f>
        <v/>
      </c>
      <c r="C128" s="521"/>
      <c r="D128" s="521" t="str">
        <f t="array" ref="D128">IF(ISBLANK(C128)," ",XLOOKUP(C128,'Codified Game Plan'!$M$3:$M$477,'Codified Game Plan'!$C$3:$C$477))</f>
        <v> </v>
      </c>
      <c r="E128" s="522" t="str">
        <f t="array" ref="E128">IF(ISBLANK(C128),"",XLOOKUP(C128,'Codified Game Plan'!$M$3:$M$477,'Codified Game Plan'!$D$3:$D$477,0))</f>
        <v/>
      </c>
      <c r="F128" s="522" t="str">
        <f t="array" ref="F128">IF(ISBLANK(C128),"",XLOOKUP(C128,'Codified Game Plan'!$M$3:$M$477,'Codified Game Plan'!$E$3:$E$477,0))</f>
        <v/>
      </c>
      <c r="G128" s="523" t="str">
        <f t="array" ref="G128">IF(ISBLANK(C128)," ",XLOOKUP(C128,'Codified Game Plan'!$M$3:$M$477,'Codified Game Plan'!$F$3:$F$477))</f>
        <v> </v>
      </c>
      <c r="H128" s="507" t="str">
        <f t="array" ref="H128">IF(ISBLANK(C128)," ",XLOOKUP(C128,'Codified Game Plan'!$M$3:$M$477,'Codified Game Plan'!$G$3:$G$477))</f>
        <v> </v>
      </c>
      <c r="I128" s="523" t="str">
        <f t="array" ref="I128">IF(ISBLANK(C128),"",XLOOKUP(A128,'Crop Chart'!$A$5:$A$201,'Crop Chart'!$B$5:$B$201,0))</f>
        <v/>
      </c>
      <c r="J128" s="507" t="str">
        <f t="shared" si="24"/>
        <v> </v>
      </c>
      <c r="K128" s="511"/>
      <c r="L128" s="523" t="str">
        <f t="array" ref="L128">IF(ISBLANK(C128),"",XLOOKUP(A128,'Crop Chart'!$A$5:$A$201,'Crop Chart'!$C$5:$C$201,0))</f>
        <v/>
      </c>
      <c r="M128" s="506" t="str">
        <f t="array" ref="M128">IF(ISBLANK(C128),"",XLOOKUP(A128,'Crop Chart'!$A$5:$A$201,'Crop Chart'!$E$5:$E$201,0))</f>
        <v/>
      </c>
      <c r="N128" s="535" t="str">
        <f t="shared" si="1"/>
        <v/>
      </c>
      <c r="O128" s="515" t="str">
        <f t="array" ref="O128">IF(ISBLANK(C128),"",XLOOKUP(A128,'Crop Chart'!$A$5:$A$201,'Crop Chart'!$S$5:$S$201,0))</f>
        <v/>
      </c>
      <c r="P128" s="507" t="str">
        <f t="shared" si="2"/>
        <v/>
      </c>
      <c r="Q128" s="524"/>
      <c r="R128" s="523" t="str">
        <f t="array" ref="R128">IF(I128="TR",XLOOKUP(A128,'Crop Chart'!$A$5:$A$201,'Crop Chart'!$I$5:$I$201,FALSE),"")</f>
        <v/>
      </c>
      <c r="S128" s="512" t="str">
        <f t="array" ref="S128">IF(I128="TR",G128*'Crop Chart'!$H$2*12*L128/M128/T128*XLOOKUP(A128,'Crop Chart'!$A$5:$A$203,'Crop Chart'!$T$5:$T$203),"")</f>
        <v/>
      </c>
      <c r="T128" s="523" t="str">
        <f t="array" ref="T128">IF(ISBLANK(C128),"",XLOOKUP(A128,'Crop Chart'!$A$5:$A$201,'Crop Chart'!$P$5:$P$201,FALSE))</f>
        <v/>
      </c>
      <c r="U128" s="525" t="str">
        <f t="array" ref="U128">IF(ISBLANK(C128),"",XLOOKUP(A128,'Crop Chart'!$A$5:$A$201,'Crop Chart'!$Q$5:$Q$201,0))</f>
        <v/>
      </c>
      <c r="V128" s="507" t="str">
        <f t="array" ref="V128">IF(I128="DS",XLOOKUP(A128,'Crop Chart'!$A$6:$A$201,'Crop Chart'!$AH$6:$AH$201,0),"")</f>
        <v/>
      </c>
      <c r="W128" s="507" t="str">
        <f t="array" ref="W128">IF(I128="DS",XLOOKUP(A128,'Crop Chart'!$A$6:$A$201,'Crop Chart'!$AI$6:$AI$201,0),"")</f>
        <v/>
      </c>
      <c r="X128" s="526" t="str">
        <f t="array" ref="X128">IFS(ISTEXT(P128),"",XLOOKUP(A128,'Crop Chart'!$A$5:$A$201,'Crop Chart'!$R$5:$R$201,0)=0,"",XLOOKUP(A128,'Crop Chart'!$A$5:$A$201,'Crop Chart'!$R$5:$R$201,0)&gt;0,XLOOKUP(A128,'Crop Chart'!$A$5:$A$201,'Crop Chart'!$R$5:$R$201,0)+P128)</f>
        <v/>
      </c>
      <c r="Y128" s="523" t="str">
        <f t="array" ref="Y128">IF(ISTEXT(X128),"",XLOOKUP(A128,'Crop Chart'!$A$5:$A$201,'Crop Chart'!$S$5:$S$201,0))</f>
        <v/>
      </c>
      <c r="Z128" s="513" t="str">
        <f t="shared" si="3"/>
        <v/>
      </c>
      <c r="AA128" s="523" t="str">
        <f t="array" ref="AA128">IF(ISBLANK(C128),"",XLOOKUP(A128,'Crop Chart'!$A$5:$A$201,'Crop Chart'!$F$5:$F$201,0))</f>
        <v/>
      </c>
      <c r="AB128" s="523" t="str">
        <f t="array" ref="AB128">IF(ISBLANK(C128),"",XLOOKUP(A128,'Crop Chart'!$A$5:$A$201,'Crop Chart'!$G$5:$G$201,FALSE))</f>
        <v/>
      </c>
      <c r="AC128" s="526" t="str">
        <f t="shared" si="19"/>
        <v/>
      </c>
      <c r="AD128" s="526" t="str">
        <f t="shared" si="4"/>
        <v/>
      </c>
      <c r="AE128" s="527" t="str">
        <f t="array" ref="AE128">IF(ISBLANK(C128),"",XLOOKUP(C128,'Codified Game Plan'!$M$3:$M$477,'Codified Game Plan'!$J$3:$J$477,0))</f>
        <v/>
      </c>
      <c r="AF128" s="528" t="str">
        <f t="array" ref="AF128">IF(ISBLANK(C128),"",XLOOKUP(A128,'Crop Chart'!$A$5:$A$201,'Crop Chart'!$L$5:$L$201,FALSE))</f>
        <v/>
      </c>
      <c r="AG128" s="529"/>
      <c r="AH128" s="530"/>
      <c r="AI128" s="530" t="str">
        <f t="array" ref="AI128">IF(ISBLANK(C128),"",XLOOKUP(A128,'Crop Chart'!$A$5:$A$201,'Crop Chart'!$AN$5:$AN$201,FALSE))</f>
        <v/>
      </c>
      <c r="AJ128" s="531" t="str">
        <f t="array" ref="AJ128">IF((AI128=""),"",J128+XLOOKUP(A128,'Crop Chart'!$A$5:$A$201,'Crop Chart'!$AO$5:$AO$201,FALSE))</f>
        <v/>
      </c>
      <c r="AK128" s="530" t="str">
        <f t="array" ref="AK128">IF(ISBLANK(C128),"",XLOOKUP(A128,'Crop Chart'!$A$5:$A$201,'Crop Chart'!$AP$5:$AP$201,FALSE))</f>
        <v/>
      </c>
      <c r="AL128" s="531" t="str">
        <f t="array" ref="AL128">IF((AK128=""),"",J128+XLOOKUP(A128,'Crop Chart'!$A$5:$A$201,'Crop Chart'!$AQ$5:$AQ$201,FALSE))</f>
        <v/>
      </c>
      <c r="AM128" s="530" t="str">
        <f t="array" ref="AM128">IF(ISBLANK(C128),"",XLOOKUP(A128,'Crop Chart'!$A$5:$A$201,'Crop Chart'!$AR$5:$AR$201,FALSE))</f>
        <v/>
      </c>
      <c r="AN128" s="531" t="str">
        <f t="array" ref="AN128">IF((AM128=""),"",J128+XLOOKUP(A128,'Crop Chart'!$A$5:$A$201,'Crop Chart'!$AS$5:$AS$201,FALSE))</f>
        <v/>
      </c>
      <c r="AO128" s="530" t="str">
        <f t="array" ref="AO128">IF(ISBLANK(C128),"",XLOOKUP(A128,'Crop Chart'!$A$5:$A$201,'Crop Chart'!$AT$5:$AT$201,FALSE))</f>
        <v/>
      </c>
      <c r="AP128" s="531" t="str">
        <f t="array" ref="AP128">IF((AO128=""),"",J128+XLOOKUP(A128,'Crop Chart'!$A$5:$A$201,'Crop Chart'!$AU$5:$AU$201,FALSE))</f>
        <v/>
      </c>
      <c r="AQ128" s="530" t="str">
        <f t="array" ref="AQ128">IF(ISBLANK(C128),"",XLOOKUP(A128,'Crop Chart'!$A$5:$A$201,'Crop Chart'!$AV$5:$AV$201,FALSE))</f>
        <v/>
      </c>
      <c r="AR128" s="531" t="str">
        <f t="array" ref="AR128">IF((AQ128=""),"",J128+XLOOKUP(A128,'Crop Chart'!$A$5:$A$201,'Crop Chart'!$AW$5:$AW$201,FALSE))</f>
        <v/>
      </c>
      <c r="AS128" s="530" t="str">
        <f t="array" ref="AS128">IF(ISBLANK(C128),"",XLOOKUP(A128,'Crop Chart'!$A$5:$A$201,'Crop Chart'!$AX$5:$AX$201,FALSE))</f>
        <v/>
      </c>
      <c r="AT128" s="531" t="str">
        <f t="array" ref="AT128">IF((AS128=""),"",J128+XLOOKUP(A128,'Crop Chart'!$A$5:$A$201,'Crop Chart'!$AY$5:$AY$201,FALSE))</f>
        <v/>
      </c>
      <c r="AU128" s="530" t="str">
        <f t="array" ref="AU128">IF(ISBLANK(C128),"",XLOOKUP(A128,'Crop Chart'!$A$5:$A$201,'Crop Chart'!$AZ$5:$AZ$201,FALSE))</f>
        <v/>
      </c>
      <c r="AV128" s="531" t="str">
        <f t="array" ref="AV128">IF((AU128=""),"",J128+XLOOKUP(A128,'Crop Chart'!$A$5:$A$201,'Crop Chart'!$BA$5:$BA$201,FALSE))</f>
        <v/>
      </c>
      <c r="AW128" s="530" t="str">
        <f t="array" ref="AW128">IF(ISBLANK(C128),"",XLOOKUP(A128,'Crop Chart'!$A$5:$A$201,'Crop Chart'!$BB$5:$BB$201,FALSE))</f>
        <v/>
      </c>
      <c r="AX128" s="532" t="str">
        <f t="array" ref="AX128">IF((AW128=""),"",J128+XLOOKUP(A128,'Crop Chart'!$A$5:$A$201,'Crop Chart'!$BC$5:$BC$201,FALSE))</f>
        <v/>
      </c>
    </row>
    <row r="129" ht="15.75" hidden="1" customHeight="1">
      <c r="A129" s="520" t="str">
        <f t="array" ref="A129">IF(ISBLANK(C129)," ",XLOOKUP(C129,'Codified Game Plan'!$M$3:$M$477,'Codified Game Plan'!$A$3:$A$477))</f>
        <v> </v>
      </c>
      <c r="B129" s="503" t="str">
        <f t="array" ref="B129">IF(ISBLANK(C129),"",XLOOKUP(C129,'Codified Game Plan'!$M$3:$M$477,'Codified Game Plan'!$B$3:$B$477))</f>
        <v/>
      </c>
      <c r="C129" s="521"/>
      <c r="D129" s="521" t="str">
        <f t="array" ref="D129">IF(ISBLANK(C129)," ",XLOOKUP(C129,'Codified Game Plan'!$M$3:$M$477,'Codified Game Plan'!$C$3:$C$477))</f>
        <v> </v>
      </c>
      <c r="E129" s="522" t="str">
        <f t="array" ref="E129">IF(ISBLANK(C129),"",XLOOKUP(C129,'Codified Game Plan'!$M$3:$M$477,'Codified Game Plan'!$D$3:$D$477,0))</f>
        <v/>
      </c>
      <c r="F129" s="522" t="str">
        <f t="array" ref="F129">IF(ISBLANK(C129),"",XLOOKUP(C129,'Codified Game Plan'!$M$3:$M$477,'Codified Game Plan'!$E$3:$E$477,0))</f>
        <v/>
      </c>
      <c r="G129" s="523" t="str">
        <f t="array" ref="G129">IF(ISBLANK(C129)," ",XLOOKUP(C129,'Codified Game Plan'!$M$3:$M$477,'Codified Game Plan'!$F$3:$F$477))</f>
        <v> </v>
      </c>
      <c r="H129" s="507" t="str">
        <f t="array" ref="H129">IF(ISBLANK(C129)," ",XLOOKUP(C129,'Codified Game Plan'!$M$3:$M$477,'Codified Game Plan'!$G$3:$G$477))</f>
        <v> </v>
      </c>
      <c r="I129" s="523" t="str">
        <f t="array" ref="I129">IF(ISBLANK(C129),"",XLOOKUP(A129,'Crop Chart'!$A$5:$A$201,'Crop Chart'!$B$5:$B$201,0))</f>
        <v/>
      </c>
      <c r="J129" s="507" t="str">
        <f t="shared" si="24"/>
        <v> </v>
      </c>
      <c r="K129" s="511"/>
      <c r="L129" s="523" t="str">
        <f t="array" ref="L129">IF(ISBLANK(C129),"",XLOOKUP(A129,'Crop Chart'!$A$5:$A$201,'Crop Chart'!$C$5:$C$201,0))</f>
        <v/>
      </c>
      <c r="M129" s="506" t="str">
        <f t="array" ref="M129">IF(ISBLANK(C129),"",XLOOKUP(A129,'Crop Chart'!$A$5:$A$201,'Crop Chart'!$E$5:$E$201,0))</f>
        <v/>
      </c>
      <c r="N129" s="535" t="str">
        <f t="shared" si="1"/>
        <v/>
      </c>
      <c r="O129" s="515" t="str">
        <f t="array" ref="O129">IF(ISBLANK(C129),"",XLOOKUP(A129,'Crop Chart'!$A$5:$A$201,'Crop Chart'!$S$5:$S$201,0))</f>
        <v/>
      </c>
      <c r="P129" s="507" t="str">
        <f t="shared" si="2"/>
        <v/>
      </c>
      <c r="Q129" s="524"/>
      <c r="R129" s="523" t="str">
        <f t="array" ref="R129">IF(I129="TR",XLOOKUP(A129,'Crop Chart'!$A$5:$A$201,'Crop Chart'!$I$5:$I$201,FALSE),"")</f>
        <v/>
      </c>
      <c r="S129" s="512" t="str">
        <f t="array" ref="S129">IF(I129="TR",G129*'Crop Chart'!$H$2*12*L129/M129/T129*XLOOKUP(A129,'Crop Chart'!$A$5:$A$203,'Crop Chart'!$T$5:$T$203),"")</f>
        <v/>
      </c>
      <c r="T129" s="523" t="str">
        <f t="array" ref="T129">IF(ISBLANK(C129),"",XLOOKUP(A129,'Crop Chart'!$A$5:$A$201,'Crop Chart'!$P$5:$P$201,FALSE))</f>
        <v/>
      </c>
      <c r="U129" s="525" t="str">
        <f t="array" ref="U129">IF(ISBLANK(C129),"",XLOOKUP(A129,'Crop Chart'!$A$5:$A$201,'Crop Chart'!$Q$5:$Q$201,0))</f>
        <v/>
      </c>
      <c r="V129" s="507" t="str">
        <f t="array" ref="V129">IF(I129="DS",XLOOKUP(A129,'Crop Chart'!$A$6:$A$201,'Crop Chart'!$AH$6:$AH$201,0),"")</f>
        <v/>
      </c>
      <c r="W129" s="507" t="str">
        <f t="array" ref="W129">IF(I129="DS",XLOOKUP(A129,'Crop Chart'!$A$6:$A$201,'Crop Chart'!$AI$6:$AI$201,0),"")</f>
        <v/>
      </c>
      <c r="X129" s="526" t="str">
        <f t="array" ref="X129">IFS(ISTEXT(P129),"",XLOOKUP(A129,'Crop Chart'!$A$5:$A$201,'Crop Chart'!$R$5:$R$201,0)=0,"",XLOOKUP(A129,'Crop Chart'!$A$5:$A$201,'Crop Chart'!$R$5:$R$201,0)&gt;0,XLOOKUP(A129,'Crop Chart'!$A$5:$A$201,'Crop Chart'!$R$5:$R$201,0)+P129)</f>
        <v/>
      </c>
      <c r="Y129" s="523" t="str">
        <f t="array" ref="Y129">IF(ISTEXT(X129),"",XLOOKUP(A129,'Crop Chart'!$A$5:$A$201,'Crop Chart'!$S$5:$S$201,0))</f>
        <v/>
      </c>
      <c r="Z129" s="513" t="str">
        <f t="shared" si="3"/>
        <v/>
      </c>
      <c r="AA129" s="523" t="str">
        <f t="array" ref="AA129">IF(ISBLANK(C129),"",XLOOKUP(A129,'Crop Chart'!$A$5:$A$201,'Crop Chart'!$F$5:$F$201,0))</f>
        <v/>
      </c>
      <c r="AB129" s="523" t="str">
        <f t="array" ref="AB129">IF(ISBLANK(C129),"",XLOOKUP(A129,'Crop Chart'!$A$5:$A$201,'Crop Chart'!$G$5:$G$201,FALSE))</f>
        <v/>
      </c>
      <c r="AC129" s="526" t="str">
        <f t="shared" si="19"/>
        <v/>
      </c>
      <c r="AD129" s="526" t="str">
        <f t="shared" si="4"/>
        <v/>
      </c>
      <c r="AE129" s="527" t="str">
        <f t="array" ref="AE129">IF(ISBLANK(C129),"",XLOOKUP(C129,'Codified Game Plan'!$M$3:$M$477,'Codified Game Plan'!$J$3:$J$477,0))</f>
        <v/>
      </c>
      <c r="AF129" s="528" t="str">
        <f t="array" ref="AF129">IF(ISBLANK(C129),"",XLOOKUP(A129,'Crop Chart'!$A$5:$A$201,'Crop Chart'!$L$5:$L$201,FALSE))</f>
        <v/>
      </c>
      <c r="AG129" s="529"/>
      <c r="AH129" s="530"/>
      <c r="AI129" s="530" t="str">
        <f t="array" ref="AI129">IF(ISBLANK(C129),"",XLOOKUP(A129,'Crop Chart'!$A$5:$A$201,'Crop Chart'!$AN$5:$AN$201,FALSE))</f>
        <v/>
      </c>
      <c r="AJ129" s="531" t="str">
        <f t="array" ref="AJ129">IF((AI129=""),"",J129+XLOOKUP(A129,'Crop Chart'!$A$5:$A$201,'Crop Chart'!$AO$5:$AO$201,FALSE))</f>
        <v/>
      </c>
      <c r="AK129" s="530" t="str">
        <f t="array" ref="AK129">IF(ISBLANK(C129),"",XLOOKUP(A129,'Crop Chart'!$A$5:$A$201,'Crop Chart'!$AP$5:$AP$201,FALSE))</f>
        <v/>
      </c>
      <c r="AL129" s="531" t="str">
        <f t="array" ref="AL129">IF((AK129=""),"",J129+XLOOKUP(A129,'Crop Chart'!$A$5:$A$201,'Crop Chart'!$AQ$5:$AQ$201,FALSE))</f>
        <v/>
      </c>
      <c r="AM129" s="530" t="str">
        <f t="array" ref="AM129">IF(ISBLANK(C129),"",XLOOKUP(A129,'Crop Chart'!$A$5:$A$201,'Crop Chart'!$AR$5:$AR$201,FALSE))</f>
        <v/>
      </c>
      <c r="AN129" s="531" t="str">
        <f t="array" ref="AN129">IF((AM129=""),"",J129+XLOOKUP(A129,'Crop Chart'!$A$5:$A$201,'Crop Chart'!$AS$5:$AS$201,FALSE))</f>
        <v/>
      </c>
      <c r="AO129" s="530" t="str">
        <f t="array" ref="AO129">IF(ISBLANK(C129),"",XLOOKUP(A129,'Crop Chart'!$A$5:$A$201,'Crop Chart'!$AT$5:$AT$201,FALSE))</f>
        <v/>
      </c>
      <c r="AP129" s="531" t="str">
        <f t="array" ref="AP129">IF((AO129=""),"",J129+XLOOKUP(A129,'Crop Chart'!$A$5:$A$201,'Crop Chart'!$AU$5:$AU$201,FALSE))</f>
        <v/>
      </c>
      <c r="AQ129" s="530" t="str">
        <f t="array" ref="AQ129">IF(ISBLANK(C129),"",XLOOKUP(A129,'Crop Chart'!$A$5:$A$201,'Crop Chart'!$AV$5:$AV$201,FALSE))</f>
        <v/>
      </c>
      <c r="AR129" s="531" t="str">
        <f t="array" ref="AR129">IF((AQ129=""),"",J129+XLOOKUP(A129,'Crop Chart'!$A$5:$A$201,'Crop Chart'!$AW$5:$AW$201,FALSE))</f>
        <v/>
      </c>
      <c r="AS129" s="530" t="str">
        <f t="array" ref="AS129">IF(ISBLANK(C129),"",XLOOKUP(A129,'Crop Chart'!$A$5:$A$201,'Crop Chart'!$AX$5:$AX$201,FALSE))</f>
        <v/>
      </c>
      <c r="AT129" s="531" t="str">
        <f t="array" ref="AT129">IF((AS129=""),"",J129+XLOOKUP(A129,'Crop Chart'!$A$5:$A$201,'Crop Chart'!$AY$5:$AY$201,FALSE))</f>
        <v/>
      </c>
      <c r="AU129" s="530" t="str">
        <f t="array" ref="AU129">IF(ISBLANK(C129),"",XLOOKUP(A129,'Crop Chart'!$A$5:$A$201,'Crop Chart'!$AZ$5:$AZ$201,FALSE))</f>
        <v/>
      </c>
      <c r="AV129" s="531" t="str">
        <f t="array" ref="AV129">IF((AU129=""),"",J129+XLOOKUP(A129,'Crop Chart'!$A$5:$A$201,'Crop Chart'!$BA$5:$BA$201,FALSE))</f>
        <v/>
      </c>
      <c r="AW129" s="530" t="str">
        <f t="array" ref="AW129">IF(ISBLANK(C129),"",XLOOKUP(A129,'Crop Chart'!$A$5:$A$201,'Crop Chart'!$BB$5:$BB$201,FALSE))</f>
        <v/>
      </c>
      <c r="AX129" s="532" t="str">
        <f t="array" ref="AX129">IF((AW129=""),"",J129+XLOOKUP(A129,'Crop Chart'!$A$5:$A$201,'Crop Chart'!$BC$5:$BC$201,FALSE))</f>
        <v/>
      </c>
    </row>
    <row r="130" ht="15.75" hidden="1" customHeight="1">
      <c r="A130" s="520" t="str">
        <f t="array" ref="A130">IF(ISBLANK(C130)," ",XLOOKUP(C130,'Codified Game Plan'!$M$3:$M$477,'Codified Game Plan'!$A$3:$A$477))</f>
        <v> </v>
      </c>
      <c r="B130" s="503" t="str">
        <f t="array" ref="B130">IF(ISBLANK(C130),"",XLOOKUP(C130,'Codified Game Plan'!$M$3:$M$477,'Codified Game Plan'!$B$3:$B$477))</f>
        <v/>
      </c>
      <c r="C130" s="521"/>
      <c r="D130" s="521" t="str">
        <f t="array" ref="D130">IF(ISBLANK(C130)," ",XLOOKUP(C130,'Codified Game Plan'!$M$3:$M$477,'Codified Game Plan'!$C$3:$C$477))</f>
        <v> </v>
      </c>
      <c r="E130" s="522" t="str">
        <f t="array" ref="E130">IF(ISBLANK(C130),"",XLOOKUP(C130,'Codified Game Plan'!$M$3:$M$477,'Codified Game Plan'!$D$3:$D$477,0))</f>
        <v/>
      </c>
      <c r="F130" s="522" t="str">
        <f t="array" ref="F130">IF(ISBLANK(C130),"",XLOOKUP(C130,'Codified Game Plan'!$M$3:$M$477,'Codified Game Plan'!$E$3:$E$477,0))</f>
        <v/>
      </c>
      <c r="G130" s="523" t="str">
        <f t="array" ref="G130">IF(ISBLANK(C130)," ",XLOOKUP(C130,'Codified Game Plan'!$M$3:$M$477,'Codified Game Plan'!$F$3:$F$477))</f>
        <v> </v>
      </c>
      <c r="H130" s="507" t="str">
        <f t="array" ref="H130">IF(ISBLANK(C130)," ",XLOOKUP(C130,'Codified Game Plan'!$M$3:$M$477,'Codified Game Plan'!$G$3:$G$477))</f>
        <v> </v>
      </c>
      <c r="I130" s="523" t="str">
        <f t="array" ref="I130">IF(ISBLANK(C130),"",XLOOKUP(A130,'Crop Chart'!$A$5:$A$201,'Crop Chart'!$B$5:$B$201,0))</f>
        <v/>
      </c>
      <c r="J130" s="507" t="str">
        <f t="shared" si="24"/>
        <v> </v>
      </c>
      <c r="K130" s="511"/>
      <c r="L130" s="523" t="str">
        <f t="array" ref="L130">IF(ISBLANK(C130),"",XLOOKUP(A130,'Crop Chart'!$A$5:$A$201,'Crop Chart'!$C$5:$C$201,0))</f>
        <v/>
      </c>
      <c r="M130" s="506" t="str">
        <f t="array" ref="M130">IF(ISBLANK(C130),"",XLOOKUP(A130,'Crop Chart'!$A$5:$A$201,'Crop Chart'!$E$5:$E$201,0))</f>
        <v/>
      </c>
      <c r="N130" s="535" t="str">
        <f t="shared" si="1"/>
        <v/>
      </c>
      <c r="O130" s="515" t="str">
        <f t="array" ref="O130">IF(ISBLANK(C130),"",XLOOKUP(A130,'Crop Chart'!$A$5:$A$201,'Crop Chart'!$S$5:$S$201,0))</f>
        <v/>
      </c>
      <c r="P130" s="507" t="str">
        <f t="shared" si="2"/>
        <v/>
      </c>
      <c r="Q130" s="524"/>
      <c r="R130" s="523" t="str">
        <f t="array" ref="R130">IF(I130="TR",XLOOKUP(A130,'Crop Chart'!$A$5:$A$201,'Crop Chart'!$I$5:$I$201,FALSE),"")</f>
        <v/>
      </c>
      <c r="S130" s="512" t="str">
        <f t="array" ref="S130">IF(I130="TR",G130*'Crop Chart'!$H$2*12*L130/M130/T130*XLOOKUP(A130,'Crop Chart'!$A$5:$A$203,'Crop Chart'!$T$5:$T$203),"")</f>
        <v/>
      </c>
      <c r="T130" s="523" t="str">
        <f t="array" ref="T130">IF(ISBLANK(C130),"",XLOOKUP(A130,'Crop Chart'!$A$5:$A$201,'Crop Chart'!$P$5:$P$201,FALSE))</f>
        <v/>
      </c>
      <c r="U130" s="525" t="str">
        <f t="array" ref="U130">IF(ISBLANK(C130),"",XLOOKUP(A130,'Crop Chart'!$A$5:$A$201,'Crop Chart'!$Q$5:$Q$201,0))</f>
        <v/>
      </c>
      <c r="V130" s="507" t="str">
        <f t="array" ref="V130">IF(I130="DS",XLOOKUP(A130,'Crop Chart'!$A$6:$A$201,'Crop Chart'!$AH$6:$AH$201,0),"")</f>
        <v/>
      </c>
      <c r="W130" s="507" t="str">
        <f t="array" ref="W130">IF(I130="DS",XLOOKUP(A130,'Crop Chart'!$A$6:$A$201,'Crop Chart'!$AI$6:$AI$201,0),"")</f>
        <v/>
      </c>
      <c r="X130" s="526" t="str">
        <f t="array" ref="X130">IFS(ISTEXT(P130),"",XLOOKUP(A130,'Crop Chart'!$A$5:$A$201,'Crop Chart'!$R$5:$R$201,0)=0,"",XLOOKUP(A130,'Crop Chart'!$A$5:$A$201,'Crop Chart'!$R$5:$R$201,0)&gt;0,XLOOKUP(A130,'Crop Chart'!$A$5:$A$201,'Crop Chart'!$R$5:$R$201,0)+P130)</f>
        <v/>
      </c>
      <c r="Y130" s="523" t="str">
        <f t="array" ref="Y130">IF(ISTEXT(X130),"",XLOOKUP(A130,'Crop Chart'!$A$5:$A$201,'Crop Chart'!$S$5:$S$201,0))</f>
        <v/>
      </c>
      <c r="Z130" s="513" t="str">
        <f t="shared" si="3"/>
        <v/>
      </c>
      <c r="AA130" s="523" t="str">
        <f t="array" ref="AA130">IF(ISBLANK(C130),"",XLOOKUP(A130,'Crop Chart'!$A$5:$A$201,'Crop Chart'!$F$5:$F$201,0))</f>
        <v/>
      </c>
      <c r="AB130" s="523" t="str">
        <f t="array" ref="AB130">IF(ISBLANK(C130),"",XLOOKUP(A130,'Crop Chart'!$A$5:$A$201,'Crop Chart'!$G$5:$G$201,FALSE))</f>
        <v/>
      </c>
      <c r="AC130" s="526" t="str">
        <f t="shared" si="19"/>
        <v/>
      </c>
      <c r="AD130" s="526" t="str">
        <f t="shared" si="4"/>
        <v/>
      </c>
      <c r="AE130" s="527" t="str">
        <f t="array" ref="AE130">IF(ISBLANK(C130),"",XLOOKUP(C130,'Codified Game Plan'!$M$3:$M$477,'Codified Game Plan'!$J$3:$J$477,0))</f>
        <v/>
      </c>
      <c r="AF130" s="528" t="str">
        <f t="array" ref="AF130">IF(ISBLANK(C130),"",XLOOKUP(A130,'Crop Chart'!$A$5:$A$201,'Crop Chart'!$L$5:$L$201,FALSE))</f>
        <v/>
      </c>
      <c r="AG130" s="529"/>
      <c r="AH130" s="530"/>
      <c r="AI130" s="530" t="str">
        <f t="array" ref="AI130">IF(ISBLANK(C130),"",XLOOKUP(A130,'Crop Chart'!$A$5:$A$201,'Crop Chart'!$AN$5:$AN$201,FALSE))</f>
        <v/>
      </c>
      <c r="AJ130" s="531" t="str">
        <f t="array" ref="AJ130">IF((AI130=""),"",J130+XLOOKUP(A130,'Crop Chart'!$A$5:$A$201,'Crop Chart'!$AO$5:$AO$201,FALSE))</f>
        <v/>
      </c>
      <c r="AK130" s="530" t="str">
        <f t="array" ref="AK130">IF(ISBLANK(C130),"",XLOOKUP(A130,'Crop Chart'!$A$5:$A$201,'Crop Chart'!$AP$5:$AP$201,FALSE))</f>
        <v/>
      </c>
      <c r="AL130" s="531" t="str">
        <f t="array" ref="AL130">IF((AK130=""),"",J130+XLOOKUP(A130,'Crop Chart'!$A$5:$A$201,'Crop Chart'!$AQ$5:$AQ$201,FALSE))</f>
        <v/>
      </c>
      <c r="AM130" s="530" t="str">
        <f t="array" ref="AM130">IF(ISBLANK(C130),"",XLOOKUP(A130,'Crop Chart'!$A$5:$A$201,'Crop Chart'!$AR$5:$AR$201,FALSE))</f>
        <v/>
      </c>
      <c r="AN130" s="531" t="str">
        <f t="array" ref="AN130">IF((AM130=""),"",J130+XLOOKUP(A130,'Crop Chart'!$A$5:$A$201,'Crop Chart'!$AS$5:$AS$201,FALSE))</f>
        <v/>
      </c>
      <c r="AO130" s="530" t="str">
        <f t="array" ref="AO130">IF(ISBLANK(C130),"",XLOOKUP(A130,'Crop Chart'!$A$5:$A$201,'Crop Chart'!$AT$5:$AT$201,FALSE))</f>
        <v/>
      </c>
      <c r="AP130" s="531" t="str">
        <f t="array" ref="AP130">IF((AO130=""),"",J130+XLOOKUP(A130,'Crop Chart'!$A$5:$A$201,'Crop Chart'!$AU$5:$AU$201,FALSE))</f>
        <v/>
      </c>
      <c r="AQ130" s="530" t="str">
        <f t="array" ref="AQ130">IF(ISBLANK(C130),"",XLOOKUP(A130,'Crop Chart'!$A$5:$A$201,'Crop Chart'!$AV$5:$AV$201,FALSE))</f>
        <v/>
      </c>
      <c r="AR130" s="531" t="str">
        <f t="array" ref="AR130">IF((AQ130=""),"",J130+XLOOKUP(A130,'Crop Chart'!$A$5:$A$201,'Crop Chart'!$AW$5:$AW$201,FALSE))</f>
        <v/>
      </c>
      <c r="AS130" s="530" t="str">
        <f t="array" ref="AS130">IF(ISBLANK(C130),"",XLOOKUP(A130,'Crop Chart'!$A$5:$A$201,'Crop Chart'!$AX$5:$AX$201,FALSE))</f>
        <v/>
      </c>
      <c r="AT130" s="531" t="str">
        <f t="array" ref="AT130">IF((AS130=""),"",J130+XLOOKUP(A130,'Crop Chart'!$A$5:$A$201,'Crop Chart'!$AY$5:$AY$201,FALSE))</f>
        <v/>
      </c>
      <c r="AU130" s="530" t="str">
        <f t="array" ref="AU130">IF(ISBLANK(C130),"",XLOOKUP(A130,'Crop Chart'!$A$5:$A$201,'Crop Chart'!$AZ$5:$AZ$201,FALSE))</f>
        <v/>
      </c>
      <c r="AV130" s="531" t="str">
        <f t="array" ref="AV130">IF((AU130=""),"",J130+XLOOKUP(A130,'Crop Chart'!$A$5:$A$201,'Crop Chart'!$BA$5:$BA$201,FALSE))</f>
        <v/>
      </c>
      <c r="AW130" s="530" t="str">
        <f t="array" ref="AW130">IF(ISBLANK(C130),"",XLOOKUP(A130,'Crop Chart'!$A$5:$A$201,'Crop Chart'!$BB$5:$BB$201,FALSE))</f>
        <v/>
      </c>
      <c r="AX130" s="532" t="str">
        <f t="array" ref="AX130">IF((AW130=""),"",J130+XLOOKUP(A130,'Crop Chart'!$A$5:$A$201,'Crop Chart'!$BC$5:$BC$201,FALSE))</f>
        <v/>
      </c>
    </row>
    <row r="131" ht="15.75" hidden="1" customHeight="1">
      <c r="A131" s="520" t="str">
        <f t="array" ref="A131">IF(ISBLANK(C131)," ",XLOOKUP(C131,'Codified Game Plan'!$M$3:$M$477,'Codified Game Plan'!$A$3:$A$477))</f>
        <v> </v>
      </c>
      <c r="B131" s="503" t="str">
        <f t="array" ref="B131">IF(ISBLANK(C131),"",XLOOKUP(C131,'Codified Game Plan'!$M$3:$M$477,'Codified Game Plan'!$B$3:$B$477))</f>
        <v/>
      </c>
      <c r="C131" s="521"/>
      <c r="D131" s="521" t="str">
        <f t="array" ref="D131">IF(ISBLANK(C131)," ",XLOOKUP(C131,'Codified Game Plan'!$M$3:$M$477,'Codified Game Plan'!$C$3:$C$477))</f>
        <v> </v>
      </c>
      <c r="E131" s="522" t="str">
        <f t="array" ref="E131">IF(ISBLANK(C131),"",XLOOKUP(C131,'Codified Game Plan'!$M$3:$M$477,'Codified Game Plan'!$D$3:$D$477,0))</f>
        <v/>
      </c>
      <c r="F131" s="522" t="str">
        <f t="array" ref="F131">IF(ISBLANK(C131),"",XLOOKUP(C131,'Codified Game Plan'!$M$3:$M$477,'Codified Game Plan'!$E$3:$E$477,0))</f>
        <v/>
      </c>
      <c r="G131" s="523" t="str">
        <f t="array" ref="G131">IF(ISBLANK(C131)," ",XLOOKUP(C131,'Codified Game Plan'!$M$3:$M$477,'Codified Game Plan'!$F$3:$F$477))</f>
        <v> </v>
      </c>
      <c r="H131" s="507" t="str">
        <f t="array" ref="H131">IF(ISBLANK(C131)," ",XLOOKUP(C131,'Codified Game Plan'!$M$3:$M$477,'Codified Game Plan'!$G$3:$G$477))</f>
        <v> </v>
      </c>
      <c r="I131" s="523" t="str">
        <f t="array" ref="I131">IF(ISBLANK(C131),"",XLOOKUP(A131,'Crop Chart'!$A$5:$A$201,'Crop Chart'!$B$5:$B$201,0))</f>
        <v/>
      </c>
      <c r="J131" s="507" t="str">
        <f t="shared" si="24"/>
        <v> </v>
      </c>
      <c r="K131" s="511"/>
      <c r="L131" s="523" t="str">
        <f t="array" ref="L131">IF(ISBLANK(C131),"",XLOOKUP(A131,'Crop Chart'!$A$5:$A$201,'Crop Chart'!$C$5:$C$201,0))</f>
        <v/>
      </c>
      <c r="M131" s="506" t="str">
        <f t="array" ref="M131">IF(ISBLANK(C131),"",XLOOKUP(A131,'Crop Chart'!$A$5:$A$201,'Crop Chart'!$E$5:$E$201,0))</f>
        <v/>
      </c>
      <c r="N131" s="535" t="str">
        <f t="shared" si="1"/>
        <v/>
      </c>
      <c r="O131" s="515" t="str">
        <f t="array" ref="O131">IF(ISBLANK(C131),"",XLOOKUP(A131,'Crop Chart'!$A$5:$A$201,'Crop Chart'!$S$5:$S$201,0))</f>
        <v/>
      </c>
      <c r="P131" s="507" t="str">
        <f t="shared" si="2"/>
        <v/>
      </c>
      <c r="Q131" s="524"/>
      <c r="R131" s="523" t="str">
        <f t="array" ref="R131">IF(I131="TR",XLOOKUP(A131,'Crop Chart'!$A$5:$A$201,'Crop Chart'!$I$5:$I$201,FALSE),"")</f>
        <v/>
      </c>
      <c r="S131" s="512" t="str">
        <f t="array" ref="S131">IF(I131="TR",G131*'Crop Chart'!$H$2*12*L131/M131/T131*XLOOKUP(A131,'Crop Chart'!$A$5:$A$203,'Crop Chart'!$T$5:$T$203),"")</f>
        <v/>
      </c>
      <c r="T131" s="523" t="str">
        <f t="array" ref="T131">IF(ISBLANK(C131),"",XLOOKUP(A131,'Crop Chart'!$A$5:$A$201,'Crop Chart'!$P$5:$P$201,FALSE))</f>
        <v/>
      </c>
      <c r="U131" s="525" t="str">
        <f t="array" ref="U131">IF(ISBLANK(C131),"",XLOOKUP(A131,'Crop Chart'!$A$5:$A$201,'Crop Chart'!$Q$5:$Q$201,0))</f>
        <v/>
      </c>
      <c r="V131" s="507" t="str">
        <f t="array" ref="V131">IF(I131="DS",XLOOKUP(A131,'Crop Chart'!$A$6:$A$201,'Crop Chart'!$AH$6:$AH$201,0),"")</f>
        <v/>
      </c>
      <c r="W131" s="507" t="str">
        <f t="array" ref="W131">IF(I131="DS",XLOOKUP(A131,'Crop Chart'!$A$6:$A$201,'Crop Chart'!$AI$6:$AI$201,0),"")</f>
        <v/>
      </c>
      <c r="X131" s="526" t="str">
        <f t="array" ref="X131">IFS(ISTEXT(P131),"",XLOOKUP(A131,'Crop Chart'!$A$5:$A$201,'Crop Chart'!$R$5:$R$201,0)=0,"",XLOOKUP(A131,'Crop Chart'!$A$5:$A$201,'Crop Chart'!$R$5:$R$201,0)&gt;0,XLOOKUP(A131,'Crop Chart'!$A$5:$A$201,'Crop Chart'!$R$5:$R$201,0)+P131)</f>
        <v/>
      </c>
      <c r="Y131" s="523" t="str">
        <f t="array" ref="Y131">IF(ISTEXT(X131),"",XLOOKUP(A131,'Crop Chart'!$A$5:$A$201,'Crop Chart'!$S$5:$S$201,0))</f>
        <v/>
      </c>
      <c r="Z131" s="513" t="str">
        <f t="shared" si="3"/>
        <v/>
      </c>
      <c r="AA131" s="523" t="str">
        <f t="array" ref="AA131">IF(ISBLANK(C131),"",XLOOKUP(A131,'Crop Chart'!$A$5:$A$201,'Crop Chart'!$F$5:$F$201,0))</f>
        <v/>
      </c>
      <c r="AB131" s="523" t="str">
        <f t="array" ref="AB131">IF(ISBLANK(C131),"",XLOOKUP(A131,'Crop Chart'!$A$5:$A$201,'Crop Chart'!$G$5:$G$201,FALSE))</f>
        <v/>
      </c>
      <c r="AC131" s="526" t="str">
        <f t="shared" si="19"/>
        <v/>
      </c>
      <c r="AD131" s="526" t="str">
        <f t="shared" si="4"/>
        <v/>
      </c>
      <c r="AE131" s="527" t="str">
        <f t="array" ref="AE131">IF(ISBLANK(C131),"",XLOOKUP(C131,'Codified Game Plan'!$M$3:$M$477,'Codified Game Plan'!$J$3:$J$477,0))</f>
        <v/>
      </c>
      <c r="AF131" s="528" t="str">
        <f t="array" ref="AF131">IF(ISBLANK(C131),"",XLOOKUP(A131,'Crop Chart'!$A$5:$A$201,'Crop Chart'!$L$5:$L$201,FALSE))</f>
        <v/>
      </c>
      <c r="AG131" s="529"/>
      <c r="AH131" s="530"/>
      <c r="AI131" s="530" t="str">
        <f t="array" ref="AI131">IF(ISBLANK(C131),"",XLOOKUP(A131,'Crop Chart'!$A$5:$A$201,'Crop Chart'!$AN$5:$AN$201,FALSE))</f>
        <v/>
      </c>
      <c r="AJ131" s="531" t="str">
        <f t="array" ref="AJ131">IF((AI131=""),"",J131+XLOOKUP(A131,'Crop Chart'!$A$5:$A$201,'Crop Chart'!$AO$5:$AO$201,FALSE))</f>
        <v/>
      </c>
      <c r="AK131" s="530" t="str">
        <f t="array" ref="AK131">IF(ISBLANK(C131),"",XLOOKUP(A131,'Crop Chart'!$A$5:$A$201,'Crop Chart'!$AP$5:$AP$201,FALSE))</f>
        <v/>
      </c>
      <c r="AL131" s="531" t="str">
        <f t="array" ref="AL131">IF((AK131=""),"",J131+XLOOKUP(A131,'Crop Chart'!$A$5:$A$201,'Crop Chart'!$AQ$5:$AQ$201,FALSE))</f>
        <v/>
      </c>
      <c r="AM131" s="530" t="str">
        <f t="array" ref="AM131">IF(ISBLANK(C131),"",XLOOKUP(A131,'Crop Chart'!$A$5:$A$201,'Crop Chart'!$AR$5:$AR$201,FALSE))</f>
        <v/>
      </c>
      <c r="AN131" s="531" t="str">
        <f t="array" ref="AN131">IF((AM131=""),"",J131+XLOOKUP(A131,'Crop Chart'!$A$5:$A$201,'Crop Chart'!$AS$5:$AS$201,FALSE))</f>
        <v/>
      </c>
      <c r="AO131" s="530" t="str">
        <f t="array" ref="AO131">IF(ISBLANK(C131),"",XLOOKUP(A131,'Crop Chart'!$A$5:$A$201,'Crop Chart'!$AT$5:$AT$201,FALSE))</f>
        <v/>
      </c>
      <c r="AP131" s="531" t="str">
        <f t="array" ref="AP131">IF((AO131=""),"",J131+XLOOKUP(A131,'Crop Chart'!$A$5:$A$201,'Crop Chart'!$AU$5:$AU$201,FALSE))</f>
        <v/>
      </c>
      <c r="AQ131" s="530" t="str">
        <f t="array" ref="AQ131">IF(ISBLANK(C131),"",XLOOKUP(A131,'Crop Chart'!$A$5:$A$201,'Crop Chart'!$AV$5:$AV$201,FALSE))</f>
        <v/>
      </c>
      <c r="AR131" s="531" t="str">
        <f t="array" ref="AR131">IF((AQ131=""),"",J131+XLOOKUP(A131,'Crop Chart'!$A$5:$A$201,'Crop Chart'!$AW$5:$AW$201,FALSE))</f>
        <v/>
      </c>
      <c r="AS131" s="530" t="str">
        <f t="array" ref="AS131">IF(ISBLANK(C131),"",XLOOKUP(A131,'Crop Chart'!$A$5:$A$201,'Crop Chart'!$AX$5:$AX$201,FALSE))</f>
        <v/>
      </c>
      <c r="AT131" s="531" t="str">
        <f t="array" ref="AT131">IF((AS131=""),"",J131+XLOOKUP(A131,'Crop Chart'!$A$5:$A$201,'Crop Chart'!$AY$5:$AY$201,FALSE))</f>
        <v/>
      </c>
      <c r="AU131" s="530" t="str">
        <f t="array" ref="AU131">IF(ISBLANK(C131),"",XLOOKUP(A131,'Crop Chart'!$A$5:$A$201,'Crop Chart'!$AZ$5:$AZ$201,FALSE))</f>
        <v/>
      </c>
      <c r="AV131" s="531" t="str">
        <f t="array" ref="AV131">IF((AU131=""),"",J131+XLOOKUP(A131,'Crop Chart'!$A$5:$A$201,'Crop Chart'!$BA$5:$BA$201,FALSE))</f>
        <v/>
      </c>
      <c r="AW131" s="530" t="str">
        <f t="array" ref="AW131">IF(ISBLANK(C131),"",XLOOKUP(A131,'Crop Chart'!$A$5:$A$201,'Crop Chart'!$BB$5:$BB$201,FALSE))</f>
        <v/>
      </c>
      <c r="AX131" s="532" t="str">
        <f t="array" ref="AX131">IF((AW131=""),"",J131+XLOOKUP(A131,'Crop Chart'!$A$5:$A$201,'Crop Chart'!$BC$5:$BC$201,FALSE))</f>
        <v/>
      </c>
    </row>
    <row r="132" ht="15.75" hidden="1" customHeight="1">
      <c r="A132" s="520" t="str">
        <f t="array" ref="A132">IF(ISBLANK(C132)," ",XLOOKUP(C132,'Codified Game Plan'!$M$3:$M$477,'Codified Game Plan'!$A$3:$A$477))</f>
        <v> </v>
      </c>
      <c r="B132" s="503" t="str">
        <f t="array" ref="B132">IF(ISBLANK(C132),"",XLOOKUP(C132,'Codified Game Plan'!$M$3:$M$477,'Codified Game Plan'!$B$3:$B$477))</f>
        <v/>
      </c>
      <c r="C132" s="521"/>
      <c r="D132" s="521" t="str">
        <f t="array" ref="D132">IF(ISBLANK(C132)," ",XLOOKUP(C132,'Codified Game Plan'!$M$3:$M$477,'Codified Game Plan'!$C$3:$C$477))</f>
        <v> </v>
      </c>
      <c r="E132" s="522" t="str">
        <f t="array" ref="E132">IF(ISBLANK(C132),"",XLOOKUP(C132,'Codified Game Plan'!$M$3:$M$477,'Codified Game Plan'!$D$3:$D$477,0))</f>
        <v/>
      </c>
      <c r="F132" s="522" t="str">
        <f t="array" ref="F132">IF(ISBLANK(C132),"",XLOOKUP(C132,'Codified Game Plan'!$M$3:$M$477,'Codified Game Plan'!$E$3:$E$477,0))</f>
        <v/>
      </c>
      <c r="G132" s="523" t="str">
        <f t="array" ref="G132">IF(ISBLANK(C132)," ",XLOOKUP(C132,'Codified Game Plan'!$M$3:$M$477,'Codified Game Plan'!$F$3:$F$477))</f>
        <v> </v>
      </c>
      <c r="H132" s="507" t="str">
        <f t="array" ref="H132">IF(ISBLANK(C132)," ",XLOOKUP(C132,'Codified Game Plan'!$M$3:$M$477,'Codified Game Plan'!$G$3:$G$477))</f>
        <v> </v>
      </c>
      <c r="I132" s="523" t="str">
        <f t="array" ref="I132">IF(ISBLANK(C132),"",XLOOKUP(A132,'Crop Chart'!$A$5:$A$201,'Crop Chart'!$B$5:$B$201,0))</f>
        <v/>
      </c>
      <c r="J132" s="507" t="str">
        <f t="shared" si="24"/>
        <v> </v>
      </c>
      <c r="K132" s="511"/>
      <c r="L132" s="523" t="str">
        <f t="array" ref="L132">IF(ISBLANK(C132),"",XLOOKUP(A132,'Crop Chart'!$A$5:$A$201,'Crop Chart'!$C$5:$C$201,0))</f>
        <v/>
      </c>
      <c r="M132" s="506" t="str">
        <f t="array" ref="M132">IF(ISBLANK(C132),"",XLOOKUP(A132,'Crop Chart'!$A$5:$A$201,'Crop Chart'!$E$5:$E$201,0))</f>
        <v/>
      </c>
      <c r="N132" s="535" t="str">
        <f t="shared" si="1"/>
        <v/>
      </c>
      <c r="O132" s="515" t="str">
        <f t="array" ref="O132">IF(ISBLANK(C132),"",XLOOKUP(A132,'Crop Chart'!$A$5:$A$201,'Crop Chart'!$S$5:$S$201,0))</f>
        <v/>
      </c>
      <c r="P132" s="507" t="str">
        <f t="shared" si="2"/>
        <v/>
      </c>
      <c r="Q132" s="524"/>
      <c r="R132" s="523" t="str">
        <f t="array" ref="R132">IF(I132="TR",XLOOKUP(A132,'Crop Chart'!$A$5:$A$201,'Crop Chart'!$I$5:$I$201,FALSE),"")</f>
        <v/>
      </c>
      <c r="S132" s="512" t="str">
        <f t="array" ref="S132">IF(I132="TR",G132*'Crop Chart'!$H$2*12*L132/M132/T132*XLOOKUP(A132,'Crop Chart'!$A$5:$A$203,'Crop Chart'!$T$5:$T$203),"")</f>
        <v/>
      </c>
      <c r="T132" s="523" t="str">
        <f t="array" ref="T132">IF(ISBLANK(C132),"",XLOOKUP(A132,'Crop Chart'!$A$5:$A$201,'Crop Chart'!$P$5:$P$201,FALSE))</f>
        <v/>
      </c>
      <c r="U132" s="525" t="str">
        <f t="array" ref="U132">IF(ISBLANK(C132),"",XLOOKUP(A132,'Crop Chart'!$A$5:$A$201,'Crop Chart'!$Q$5:$Q$201,0))</f>
        <v/>
      </c>
      <c r="V132" s="507" t="str">
        <f t="array" ref="V132">IF(I132="DS",XLOOKUP(A132,'Crop Chart'!$A$6:$A$201,'Crop Chart'!$AH$6:$AH$201,0),"")</f>
        <v/>
      </c>
      <c r="W132" s="507" t="str">
        <f t="array" ref="W132">IF(I132="DS",XLOOKUP(A132,'Crop Chart'!$A$6:$A$201,'Crop Chart'!$AI$6:$AI$201,0),"")</f>
        <v/>
      </c>
      <c r="X132" s="526" t="str">
        <f t="array" ref="X132">IFS(ISTEXT(P132),"",XLOOKUP(A132,'Crop Chart'!$A$5:$A$201,'Crop Chart'!$R$5:$R$201,0)=0,"",XLOOKUP(A132,'Crop Chart'!$A$5:$A$201,'Crop Chart'!$R$5:$R$201,0)&gt;0,XLOOKUP(A132,'Crop Chart'!$A$5:$A$201,'Crop Chart'!$R$5:$R$201,0)+P132)</f>
        <v/>
      </c>
      <c r="Y132" s="523" t="str">
        <f t="array" ref="Y132">IF(ISTEXT(X132),"",XLOOKUP(A132,'Crop Chart'!$A$5:$A$201,'Crop Chart'!$S$5:$S$201,0))</f>
        <v/>
      </c>
      <c r="Z132" s="513" t="str">
        <f t="shared" si="3"/>
        <v/>
      </c>
      <c r="AA132" s="523" t="str">
        <f t="array" ref="AA132">IF(ISBLANK(C132),"",XLOOKUP(A132,'Crop Chart'!$A$5:$A$201,'Crop Chart'!$F$5:$F$201,0))</f>
        <v/>
      </c>
      <c r="AB132" s="523" t="str">
        <f t="array" ref="AB132">IF(ISBLANK(C132),"",XLOOKUP(A132,'Crop Chart'!$A$5:$A$201,'Crop Chart'!$G$5:$G$201,FALSE))</f>
        <v/>
      </c>
      <c r="AC132" s="526" t="str">
        <f t="shared" si="19"/>
        <v/>
      </c>
      <c r="AD132" s="526" t="str">
        <f t="shared" si="4"/>
        <v/>
      </c>
      <c r="AE132" s="527" t="str">
        <f t="array" ref="AE132">IF(ISBLANK(C132),"",XLOOKUP(C132,'Codified Game Plan'!$M$3:$M$477,'Codified Game Plan'!$J$3:$J$477,0))</f>
        <v/>
      </c>
      <c r="AF132" s="528" t="str">
        <f t="array" ref="AF132">IF(ISBLANK(C132),"",XLOOKUP(A132,'Crop Chart'!$A$5:$A$201,'Crop Chart'!$L$5:$L$201,FALSE))</f>
        <v/>
      </c>
      <c r="AG132" s="529"/>
      <c r="AH132" s="530"/>
      <c r="AI132" s="530" t="str">
        <f t="array" ref="AI132">IF(ISBLANK(C132),"",XLOOKUP(A132,'Crop Chart'!$A$5:$A$201,'Crop Chart'!$AN$5:$AN$201,FALSE))</f>
        <v/>
      </c>
      <c r="AJ132" s="531" t="str">
        <f t="array" ref="AJ132">IF((AI132=""),"",J132+XLOOKUP(A132,'Crop Chart'!$A$5:$A$201,'Crop Chart'!$AO$5:$AO$201,FALSE))</f>
        <v/>
      </c>
      <c r="AK132" s="530" t="str">
        <f t="array" ref="AK132">IF(ISBLANK(C132),"",XLOOKUP(A132,'Crop Chart'!$A$5:$A$201,'Crop Chart'!$AP$5:$AP$201,FALSE))</f>
        <v/>
      </c>
      <c r="AL132" s="531" t="str">
        <f t="array" ref="AL132">IF((AK132=""),"",J132+XLOOKUP(A132,'Crop Chart'!$A$5:$A$201,'Crop Chart'!$AQ$5:$AQ$201,FALSE))</f>
        <v/>
      </c>
      <c r="AM132" s="530" t="str">
        <f t="array" ref="AM132">IF(ISBLANK(C132),"",XLOOKUP(A132,'Crop Chart'!$A$5:$A$201,'Crop Chart'!$AR$5:$AR$201,FALSE))</f>
        <v/>
      </c>
      <c r="AN132" s="531" t="str">
        <f t="array" ref="AN132">IF((AM132=""),"",J132+XLOOKUP(A132,'Crop Chart'!$A$5:$A$201,'Crop Chart'!$AS$5:$AS$201,FALSE))</f>
        <v/>
      </c>
      <c r="AO132" s="530" t="str">
        <f t="array" ref="AO132">IF(ISBLANK(C132),"",XLOOKUP(A132,'Crop Chart'!$A$5:$A$201,'Crop Chart'!$AT$5:$AT$201,FALSE))</f>
        <v/>
      </c>
      <c r="AP132" s="531" t="str">
        <f t="array" ref="AP132">IF((AO132=""),"",J132+XLOOKUP(A132,'Crop Chart'!$A$5:$A$201,'Crop Chart'!$AU$5:$AU$201,FALSE))</f>
        <v/>
      </c>
      <c r="AQ132" s="530" t="str">
        <f t="array" ref="AQ132">IF(ISBLANK(C132),"",XLOOKUP(A132,'Crop Chart'!$A$5:$A$201,'Crop Chart'!$AV$5:$AV$201,FALSE))</f>
        <v/>
      </c>
      <c r="AR132" s="531" t="str">
        <f t="array" ref="AR132">IF((AQ132=""),"",J132+XLOOKUP(A132,'Crop Chart'!$A$5:$A$201,'Crop Chart'!$AW$5:$AW$201,FALSE))</f>
        <v/>
      </c>
      <c r="AS132" s="530" t="str">
        <f t="array" ref="AS132">IF(ISBLANK(C132),"",XLOOKUP(A132,'Crop Chart'!$A$5:$A$201,'Crop Chart'!$AX$5:$AX$201,FALSE))</f>
        <v/>
      </c>
      <c r="AT132" s="531" t="str">
        <f t="array" ref="AT132">IF((AS132=""),"",J132+XLOOKUP(A132,'Crop Chart'!$A$5:$A$201,'Crop Chart'!$AY$5:$AY$201,FALSE))</f>
        <v/>
      </c>
      <c r="AU132" s="530" t="str">
        <f t="array" ref="AU132">IF(ISBLANK(C132),"",XLOOKUP(A132,'Crop Chart'!$A$5:$A$201,'Crop Chart'!$AZ$5:$AZ$201,FALSE))</f>
        <v/>
      </c>
      <c r="AV132" s="531" t="str">
        <f t="array" ref="AV132">IF((AU132=""),"",J132+XLOOKUP(A132,'Crop Chart'!$A$5:$A$201,'Crop Chart'!$BA$5:$BA$201,FALSE))</f>
        <v/>
      </c>
      <c r="AW132" s="530" t="str">
        <f t="array" ref="AW132">IF(ISBLANK(C132),"",XLOOKUP(A132,'Crop Chart'!$A$5:$A$201,'Crop Chart'!$BB$5:$BB$201,FALSE))</f>
        <v/>
      </c>
      <c r="AX132" s="532" t="str">
        <f t="array" ref="AX132">IF((AW132=""),"",J132+XLOOKUP(A132,'Crop Chart'!$A$5:$A$201,'Crop Chart'!$BC$5:$BC$201,FALSE))</f>
        <v/>
      </c>
    </row>
    <row r="133" ht="15.75" hidden="1" customHeight="1">
      <c r="A133" s="520" t="str">
        <f t="array" ref="A133">IF(ISBLANK(C133)," ",XLOOKUP(C133,'Codified Game Plan'!$M$3:$M$477,'Codified Game Plan'!$A$3:$A$477))</f>
        <v> </v>
      </c>
      <c r="B133" s="503" t="str">
        <f t="array" ref="B133">IF(ISBLANK(C133),"",XLOOKUP(C133,'Codified Game Plan'!$M$3:$M$477,'Codified Game Plan'!$B$3:$B$477))</f>
        <v/>
      </c>
      <c r="C133" s="521"/>
      <c r="D133" s="521" t="str">
        <f t="array" ref="D133">IF(ISBLANK(C133)," ",XLOOKUP(C133,'Codified Game Plan'!$M$3:$M$477,'Codified Game Plan'!$C$3:$C$477))</f>
        <v> </v>
      </c>
      <c r="E133" s="522" t="str">
        <f t="array" ref="E133">IF(ISBLANK(C133),"",XLOOKUP(C133,'Codified Game Plan'!$M$3:$M$477,'Codified Game Plan'!$D$3:$D$477,0))</f>
        <v/>
      </c>
      <c r="F133" s="522" t="str">
        <f t="array" ref="F133">IF(ISBLANK(C133),"",XLOOKUP(C133,'Codified Game Plan'!$M$3:$M$477,'Codified Game Plan'!$E$3:$E$477,0))</f>
        <v/>
      </c>
      <c r="G133" s="523" t="str">
        <f t="array" ref="G133">IF(ISBLANK(C133)," ",XLOOKUP(C133,'Codified Game Plan'!$M$3:$M$477,'Codified Game Plan'!$F$3:$F$477))</f>
        <v> </v>
      </c>
      <c r="H133" s="507" t="str">
        <f t="array" ref="H133">IF(ISBLANK(C133)," ",XLOOKUP(C133,'Codified Game Plan'!$M$3:$M$477,'Codified Game Plan'!$G$3:$G$477))</f>
        <v> </v>
      </c>
      <c r="I133" s="523" t="str">
        <f t="array" ref="I133">IF(ISBLANK(C133),"",XLOOKUP(A133,'Crop Chart'!$A$5:$A$201,'Crop Chart'!$B$5:$B$201,0))</f>
        <v/>
      </c>
      <c r="J133" s="507" t="str">
        <f t="shared" si="24"/>
        <v> </v>
      </c>
      <c r="K133" s="511"/>
      <c r="L133" s="523" t="str">
        <f t="array" ref="L133">IF(ISBLANK(C133),"",XLOOKUP(A133,'Crop Chart'!$A$5:$A$201,'Crop Chart'!$C$5:$C$201,0))</f>
        <v/>
      </c>
      <c r="M133" s="506" t="str">
        <f t="array" ref="M133">IF(ISBLANK(C133),"",XLOOKUP(A133,'Crop Chart'!$A$5:$A$201,'Crop Chart'!$E$5:$E$201,0))</f>
        <v/>
      </c>
      <c r="N133" s="535" t="str">
        <f t="shared" si="1"/>
        <v/>
      </c>
      <c r="O133" s="515" t="str">
        <f t="array" ref="O133">IF(ISBLANK(C133),"",XLOOKUP(A133,'Crop Chart'!$A$5:$A$201,'Crop Chart'!$S$5:$S$201,0))</f>
        <v/>
      </c>
      <c r="P133" s="507" t="str">
        <f t="shared" si="2"/>
        <v/>
      </c>
      <c r="Q133" s="524"/>
      <c r="R133" s="523" t="str">
        <f t="array" ref="R133">IF(I133="TR",XLOOKUP(A133,'Crop Chart'!$A$5:$A$201,'Crop Chart'!$I$5:$I$201,FALSE),"")</f>
        <v/>
      </c>
      <c r="S133" s="512" t="str">
        <f t="array" ref="S133">IF(I133="TR",G133*'Crop Chart'!$H$2*12*L133/M133/T133*XLOOKUP(A133,'Crop Chart'!$A$5:$A$203,'Crop Chart'!$T$5:$T$203),"")</f>
        <v/>
      </c>
      <c r="T133" s="523" t="str">
        <f t="array" ref="T133">IF(ISBLANK(C133),"",XLOOKUP(A133,'Crop Chart'!$A$5:$A$201,'Crop Chart'!$P$5:$P$201,FALSE))</f>
        <v/>
      </c>
      <c r="U133" s="525" t="str">
        <f t="array" ref="U133">IF(ISBLANK(C133),"",XLOOKUP(A133,'Crop Chart'!$A$5:$A$201,'Crop Chart'!$Q$5:$Q$201,0))</f>
        <v/>
      </c>
      <c r="V133" s="507" t="str">
        <f t="array" ref="V133">IF(I133="DS",XLOOKUP(A133,'Crop Chart'!$A$6:$A$201,'Crop Chart'!$AH$6:$AH$201,0),"")</f>
        <v/>
      </c>
      <c r="W133" s="507" t="str">
        <f t="array" ref="W133">IF(I133="DS",XLOOKUP(A133,'Crop Chart'!$A$6:$A$201,'Crop Chart'!$AI$6:$AI$201,0),"")</f>
        <v/>
      </c>
      <c r="X133" s="526" t="str">
        <f t="array" ref="X133">IFS(ISTEXT(P133),"",XLOOKUP(A133,'Crop Chart'!$A$5:$A$201,'Crop Chart'!$R$5:$R$201,0)=0,"",XLOOKUP(A133,'Crop Chart'!$A$5:$A$201,'Crop Chart'!$R$5:$R$201,0)&gt;0,XLOOKUP(A133,'Crop Chart'!$A$5:$A$201,'Crop Chart'!$R$5:$R$201,0)+P133)</f>
        <v/>
      </c>
      <c r="Y133" s="523" t="str">
        <f t="array" ref="Y133">IF(ISTEXT(X133),"",XLOOKUP(A133,'Crop Chart'!$A$5:$A$201,'Crop Chart'!$S$5:$S$201,0))</f>
        <v/>
      </c>
      <c r="Z133" s="513" t="str">
        <f t="shared" si="3"/>
        <v/>
      </c>
      <c r="AA133" s="523" t="str">
        <f t="array" ref="AA133">IF(ISBLANK(C133),"",XLOOKUP(A133,'Crop Chart'!$A$5:$A$201,'Crop Chart'!$F$5:$F$201,0))</f>
        <v/>
      </c>
      <c r="AB133" s="523" t="str">
        <f t="array" ref="AB133">IF(ISBLANK(C133),"",XLOOKUP(A133,'Crop Chart'!$A$5:$A$201,'Crop Chart'!$G$5:$G$201,FALSE))</f>
        <v/>
      </c>
      <c r="AC133" s="526" t="str">
        <f t="shared" si="19"/>
        <v/>
      </c>
      <c r="AD133" s="526" t="str">
        <f t="shared" si="4"/>
        <v/>
      </c>
      <c r="AE133" s="527" t="str">
        <f t="array" ref="AE133">IF(ISBLANK(C133),"",XLOOKUP(C133,'Codified Game Plan'!$M$3:$M$477,'Codified Game Plan'!$J$3:$J$477,0))</f>
        <v/>
      </c>
      <c r="AF133" s="528" t="str">
        <f t="array" ref="AF133">IF(ISBLANK(C133),"",XLOOKUP(A133,'Crop Chart'!$A$5:$A$201,'Crop Chart'!$L$5:$L$201,FALSE))</f>
        <v/>
      </c>
      <c r="AG133" s="529"/>
      <c r="AH133" s="530"/>
      <c r="AI133" s="530" t="str">
        <f t="array" ref="AI133">IF(ISBLANK(C133),"",XLOOKUP(A133,'Crop Chart'!$A$5:$A$201,'Crop Chart'!$AN$5:$AN$201,FALSE))</f>
        <v/>
      </c>
      <c r="AJ133" s="531" t="str">
        <f t="array" ref="AJ133">IF((AI133=""),"",J133+XLOOKUP(A133,'Crop Chart'!$A$5:$A$201,'Crop Chart'!$AO$5:$AO$201,FALSE))</f>
        <v/>
      </c>
      <c r="AK133" s="530" t="str">
        <f t="array" ref="AK133">IF(ISBLANK(C133),"",XLOOKUP(A133,'Crop Chart'!$A$5:$A$201,'Crop Chart'!$AP$5:$AP$201,FALSE))</f>
        <v/>
      </c>
      <c r="AL133" s="531" t="str">
        <f t="array" ref="AL133">IF((AK133=""),"",J133+XLOOKUP(A133,'Crop Chart'!$A$5:$A$201,'Crop Chart'!$AQ$5:$AQ$201,FALSE))</f>
        <v/>
      </c>
      <c r="AM133" s="530" t="str">
        <f t="array" ref="AM133">IF(ISBLANK(C133),"",XLOOKUP(A133,'Crop Chart'!$A$5:$A$201,'Crop Chart'!$AR$5:$AR$201,FALSE))</f>
        <v/>
      </c>
      <c r="AN133" s="531" t="str">
        <f t="array" ref="AN133">IF((AM133=""),"",J133+XLOOKUP(A133,'Crop Chart'!$A$5:$A$201,'Crop Chart'!$AS$5:$AS$201,FALSE))</f>
        <v/>
      </c>
      <c r="AO133" s="530" t="str">
        <f t="array" ref="AO133">IF(ISBLANK(C133),"",XLOOKUP(A133,'Crop Chart'!$A$5:$A$201,'Crop Chart'!$AT$5:$AT$201,FALSE))</f>
        <v/>
      </c>
      <c r="AP133" s="531" t="str">
        <f t="array" ref="AP133">IF((AO133=""),"",J133+XLOOKUP(A133,'Crop Chart'!$A$5:$A$201,'Crop Chart'!$AU$5:$AU$201,FALSE))</f>
        <v/>
      </c>
      <c r="AQ133" s="530" t="str">
        <f t="array" ref="AQ133">IF(ISBLANK(C133),"",XLOOKUP(A133,'Crop Chart'!$A$5:$A$201,'Crop Chart'!$AV$5:$AV$201,FALSE))</f>
        <v/>
      </c>
      <c r="AR133" s="531" t="str">
        <f t="array" ref="AR133">IF((AQ133=""),"",J133+XLOOKUP(A133,'Crop Chart'!$A$5:$A$201,'Crop Chart'!$AW$5:$AW$201,FALSE))</f>
        <v/>
      </c>
      <c r="AS133" s="530" t="str">
        <f t="array" ref="AS133">IF(ISBLANK(C133),"",XLOOKUP(A133,'Crop Chart'!$A$5:$A$201,'Crop Chart'!$AX$5:$AX$201,FALSE))</f>
        <v/>
      </c>
      <c r="AT133" s="531" t="str">
        <f t="array" ref="AT133">IF((AS133=""),"",J133+XLOOKUP(A133,'Crop Chart'!$A$5:$A$201,'Crop Chart'!$AY$5:$AY$201,FALSE))</f>
        <v/>
      </c>
      <c r="AU133" s="530" t="str">
        <f t="array" ref="AU133">IF(ISBLANK(C133),"",XLOOKUP(A133,'Crop Chart'!$A$5:$A$201,'Crop Chart'!$AZ$5:$AZ$201,FALSE))</f>
        <v/>
      </c>
      <c r="AV133" s="531" t="str">
        <f t="array" ref="AV133">IF((AU133=""),"",J133+XLOOKUP(A133,'Crop Chart'!$A$5:$A$201,'Crop Chart'!$BA$5:$BA$201,FALSE))</f>
        <v/>
      </c>
      <c r="AW133" s="530" t="str">
        <f t="array" ref="AW133">IF(ISBLANK(C133),"",XLOOKUP(A133,'Crop Chart'!$A$5:$A$201,'Crop Chart'!$BB$5:$BB$201,FALSE))</f>
        <v/>
      </c>
      <c r="AX133" s="532" t="str">
        <f t="array" ref="AX133">IF((AW133=""),"",J133+XLOOKUP(A133,'Crop Chart'!$A$5:$A$201,'Crop Chart'!$BC$5:$BC$201,FALSE))</f>
        <v/>
      </c>
    </row>
    <row r="134" ht="15.75" hidden="1" customHeight="1">
      <c r="A134" s="520" t="str">
        <f t="array" ref="A134">IF(ISBLANK(C134)," ",XLOOKUP(C134,'Codified Game Plan'!$M$3:$M$477,'Codified Game Plan'!$A$3:$A$477))</f>
        <v> </v>
      </c>
      <c r="B134" s="503" t="str">
        <f t="array" ref="B134">IF(ISBLANK(C134),"",XLOOKUP(C134,'Codified Game Plan'!$M$3:$M$477,'Codified Game Plan'!$B$3:$B$477))</f>
        <v/>
      </c>
      <c r="C134" s="521"/>
      <c r="D134" s="521" t="str">
        <f t="array" ref="D134">IF(ISBLANK(C134)," ",XLOOKUP(C134,'Codified Game Plan'!$M$3:$M$477,'Codified Game Plan'!$C$3:$C$477))</f>
        <v> </v>
      </c>
      <c r="E134" s="522" t="str">
        <f t="array" ref="E134">IF(ISBLANK(C134),"",XLOOKUP(C134,'Codified Game Plan'!$M$3:$M$477,'Codified Game Plan'!$D$3:$D$477,0))</f>
        <v/>
      </c>
      <c r="F134" s="522" t="str">
        <f t="array" ref="F134">IF(ISBLANK(C134),"",XLOOKUP(C134,'Codified Game Plan'!$M$3:$M$477,'Codified Game Plan'!$E$3:$E$477,0))</f>
        <v/>
      </c>
      <c r="G134" s="523" t="str">
        <f t="array" ref="G134">IF(ISBLANK(C134)," ",XLOOKUP(C134,'Codified Game Plan'!$M$3:$M$477,'Codified Game Plan'!$F$3:$F$477))</f>
        <v> </v>
      </c>
      <c r="H134" s="507" t="str">
        <f t="array" ref="H134">IF(ISBLANK(C134)," ",XLOOKUP(C134,'Codified Game Plan'!$M$3:$M$477,'Codified Game Plan'!$G$3:$G$477))</f>
        <v> </v>
      </c>
      <c r="I134" s="523" t="str">
        <f t="array" ref="I134">IF(ISBLANK(C134),"",XLOOKUP(A134,'Crop Chart'!$A$5:$A$201,'Crop Chart'!$B$5:$B$201,0))</f>
        <v/>
      </c>
      <c r="J134" s="507" t="str">
        <f t="shared" si="24"/>
        <v> </v>
      </c>
      <c r="K134" s="511"/>
      <c r="L134" s="523" t="str">
        <f t="array" ref="L134">IF(ISBLANK(C134),"",XLOOKUP(A134,'Crop Chart'!$A$5:$A$201,'Crop Chart'!$C$5:$C$201,0))</f>
        <v/>
      </c>
      <c r="M134" s="506" t="str">
        <f t="array" ref="M134">IF(ISBLANK(C134),"",XLOOKUP(A134,'Crop Chart'!$A$5:$A$201,'Crop Chart'!$E$5:$E$201,0))</f>
        <v/>
      </c>
      <c r="N134" s="535" t="str">
        <f t="shared" si="1"/>
        <v/>
      </c>
      <c r="O134" s="515" t="str">
        <f t="array" ref="O134">IF(ISBLANK(C134),"",XLOOKUP(A134,'Crop Chart'!$A$5:$A$201,'Crop Chart'!$S$5:$S$201,0))</f>
        <v/>
      </c>
      <c r="P134" s="507" t="str">
        <f t="shared" si="2"/>
        <v/>
      </c>
      <c r="Q134" s="524"/>
      <c r="R134" s="523" t="str">
        <f t="array" ref="R134">IF(I134="TR",XLOOKUP(A134,'Crop Chart'!$A$5:$A$201,'Crop Chart'!$I$5:$I$201,FALSE),"")</f>
        <v/>
      </c>
      <c r="S134" s="512" t="str">
        <f t="array" ref="S134">IF(I134="TR",G134*'Crop Chart'!$H$2*12*L134/M134/T134*XLOOKUP(A134,'Crop Chart'!$A$5:$A$203,'Crop Chart'!$T$5:$T$203),"")</f>
        <v/>
      </c>
      <c r="T134" s="523" t="str">
        <f t="array" ref="T134">IF(ISBLANK(C134),"",XLOOKUP(A134,'Crop Chart'!$A$5:$A$201,'Crop Chart'!$P$5:$P$201,FALSE))</f>
        <v/>
      </c>
      <c r="U134" s="525" t="str">
        <f t="array" ref="U134">IF(ISBLANK(C134),"",XLOOKUP(A134,'Crop Chart'!$A$5:$A$201,'Crop Chart'!$Q$5:$Q$201,0))</f>
        <v/>
      </c>
      <c r="V134" s="507" t="str">
        <f t="array" ref="V134">IF(I134="DS",XLOOKUP(A134,'Crop Chart'!$A$6:$A$201,'Crop Chart'!$AH$6:$AH$201,0),"")</f>
        <v/>
      </c>
      <c r="W134" s="507" t="str">
        <f t="array" ref="W134">IF(I134="DS",XLOOKUP(A134,'Crop Chart'!$A$6:$A$201,'Crop Chart'!$AI$6:$AI$201,0),"")</f>
        <v/>
      </c>
      <c r="X134" s="526" t="str">
        <f t="array" ref="X134">IFS(ISTEXT(P134),"",XLOOKUP(A134,'Crop Chart'!$A$5:$A$201,'Crop Chart'!$R$5:$R$201,0)=0,"",XLOOKUP(A134,'Crop Chart'!$A$5:$A$201,'Crop Chart'!$R$5:$R$201,0)&gt;0,XLOOKUP(A134,'Crop Chart'!$A$5:$A$201,'Crop Chart'!$R$5:$R$201,0)+P134)</f>
        <v/>
      </c>
      <c r="Y134" s="523" t="str">
        <f t="array" ref="Y134">IF(ISTEXT(X134),"",XLOOKUP(A134,'Crop Chart'!$A$5:$A$201,'Crop Chart'!$S$5:$S$201,0))</f>
        <v/>
      </c>
      <c r="Z134" s="513" t="str">
        <f t="shared" si="3"/>
        <v/>
      </c>
      <c r="AA134" s="523" t="str">
        <f t="array" ref="AA134">IF(ISBLANK(C134),"",XLOOKUP(A134,'Crop Chart'!$A$5:$A$201,'Crop Chart'!$F$5:$F$201,0))</f>
        <v/>
      </c>
      <c r="AB134" s="523" t="str">
        <f t="array" ref="AB134">IF(ISBLANK(C134),"",XLOOKUP(A134,'Crop Chart'!$A$5:$A$201,'Crop Chart'!$G$5:$G$201,FALSE))</f>
        <v/>
      </c>
      <c r="AC134" s="526" t="str">
        <f t="shared" si="19"/>
        <v/>
      </c>
      <c r="AD134" s="526" t="str">
        <f t="shared" si="4"/>
        <v/>
      </c>
      <c r="AE134" s="527" t="str">
        <f t="array" ref="AE134">IF(ISBLANK(C134),"",XLOOKUP(C134,'Codified Game Plan'!$M$3:$M$477,'Codified Game Plan'!$J$3:$J$477,0))</f>
        <v/>
      </c>
      <c r="AF134" s="528" t="str">
        <f t="array" ref="AF134">IF(ISBLANK(C134),"",XLOOKUP(A134,'Crop Chart'!$A$5:$A$201,'Crop Chart'!$L$5:$L$201,FALSE))</f>
        <v/>
      </c>
      <c r="AG134" s="529"/>
      <c r="AH134" s="530"/>
      <c r="AI134" s="530" t="str">
        <f t="array" ref="AI134">IF(ISBLANK(C134),"",XLOOKUP(A134,'Crop Chart'!$A$5:$A$201,'Crop Chart'!$AN$5:$AN$201,FALSE))</f>
        <v/>
      </c>
      <c r="AJ134" s="531" t="str">
        <f t="array" ref="AJ134">IF((AI134=""),"",J134+XLOOKUP(A134,'Crop Chart'!$A$5:$A$201,'Crop Chart'!$AO$5:$AO$201,FALSE))</f>
        <v/>
      </c>
      <c r="AK134" s="530" t="str">
        <f t="array" ref="AK134">IF(ISBLANK(C134),"",XLOOKUP(A134,'Crop Chart'!$A$5:$A$201,'Crop Chart'!$AP$5:$AP$201,FALSE))</f>
        <v/>
      </c>
      <c r="AL134" s="531" t="str">
        <f t="array" ref="AL134">IF((AK134=""),"",J134+XLOOKUP(A134,'Crop Chart'!$A$5:$A$201,'Crop Chart'!$AQ$5:$AQ$201,FALSE))</f>
        <v/>
      </c>
      <c r="AM134" s="530" t="str">
        <f t="array" ref="AM134">IF(ISBLANK(C134),"",XLOOKUP(A134,'Crop Chart'!$A$5:$A$201,'Crop Chart'!$AR$5:$AR$201,FALSE))</f>
        <v/>
      </c>
      <c r="AN134" s="531" t="str">
        <f t="array" ref="AN134">IF((AM134=""),"",J134+XLOOKUP(A134,'Crop Chart'!$A$5:$A$201,'Crop Chart'!$AS$5:$AS$201,FALSE))</f>
        <v/>
      </c>
      <c r="AO134" s="530" t="str">
        <f t="array" ref="AO134">IF(ISBLANK(C134),"",XLOOKUP(A134,'Crop Chart'!$A$5:$A$201,'Crop Chart'!$AT$5:$AT$201,FALSE))</f>
        <v/>
      </c>
      <c r="AP134" s="531" t="str">
        <f t="array" ref="AP134">IF((AO134=""),"",J134+XLOOKUP(A134,'Crop Chart'!$A$5:$A$201,'Crop Chart'!$AU$5:$AU$201,FALSE))</f>
        <v/>
      </c>
      <c r="AQ134" s="530" t="str">
        <f t="array" ref="AQ134">IF(ISBLANK(C134),"",XLOOKUP(A134,'Crop Chart'!$A$5:$A$201,'Crop Chart'!$AV$5:$AV$201,FALSE))</f>
        <v/>
      </c>
      <c r="AR134" s="531" t="str">
        <f t="array" ref="AR134">IF((AQ134=""),"",J134+XLOOKUP(A134,'Crop Chart'!$A$5:$A$201,'Crop Chart'!$AW$5:$AW$201,FALSE))</f>
        <v/>
      </c>
      <c r="AS134" s="530" t="str">
        <f t="array" ref="AS134">IF(ISBLANK(C134),"",XLOOKUP(A134,'Crop Chart'!$A$5:$A$201,'Crop Chart'!$AX$5:$AX$201,FALSE))</f>
        <v/>
      </c>
      <c r="AT134" s="531" t="str">
        <f t="array" ref="AT134">IF((AS134=""),"",J134+XLOOKUP(A134,'Crop Chart'!$A$5:$A$201,'Crop Chart'!$AY$5:$AY$201,FALSE))</f>
        <v/>
      </c>
      <c r="AU134" s="530" t="str">
        <f t="array" ref="AU134">IF(ISBLANK(C134),"",XLOOKUP(A134,'Crop Chart'!$A$5:$A$201,'Crop Chart'!$AZ$5:$AZ$201,FALSE))</f>
        <v/>
      </c>
      <c r="AV134" s="531" t="str">
        <f t="array" ref="AV134">IF((AU134=""),"",J134+XLOOKUP(A134,'Crop Chart'!$A$5:$A$201,'Crop Chart'!$BA$5:$BA$201,FALSE))</f>
        <v/>
      </c>
      <c r="AW134" s="530" t="str">
        <f t="array" ref="AW134">IF(ISBLANK(C134),"",XLOOKUP(A134,'Crop Chart'!$A$5:$A$201,'Crop Chart'!$BB$5:$BB$201,FALSE))</f>
        <v/>
      </c>
      <c r="AX134" s="532" t="str">
        <f t="array" ref="AX134">IF((AW134=""),"",J134+XLOOKUP(A134,'Crop Chart'!$A$5:$A$201,'Crop Chart'!$BC$5:$BC$201,FALSE))</f>
        <v/>
      </c>
    </row>
    <row r="135" ht="15.75" hidden="1" customHeight="1">
      <c r="A135" s="520" t="str">
        <f t="array" ref="A135">IF(ISBLANK(C135)," ",XLOOKUP(C135,'Codified Game Plan'!$M$3:$M$477,'Codified Game Plan'!$A$3:$A$477))</f>
        <v> </v>
      </c>
      <c r="B135" s="503" t="str">
        <f t="array" ref="B135">IF(ISBLANK(C135),"",XLOOKUP(C135,'Codified Game Plan'!$M$3:$M$477,'Codified Game Plan'!$B$3:$B$477))</f>
        <v/>
      </c>
      <c r="C135" s="521"/>
      <c r="D135" s="521" t="str">
        <f t="array" ref="D135">IF(ISBLANK(C135)," ",XLOOKUP(C135,'Codified Game Plan'!$M$3:$M$477,'Codified Game Plan'!$C$3:$C$477))</f>
        <v> </v>
      </c>
      <c r="E135" s="522" t="str">
        <f t="array" ref="E135">IF(ISBLANK(C135),"",XLOOKUP(C135,'Codified Game Plan'!$M$3:$M$477,'Codified Game Plan'!$D$3:$D$477,0))</f>
        <v/>
      </c>
      <c r="F135" s="522" t="str">
        <f t="array" ref="F135">IF(ISBLANK(C135),"",XLOOKUP(C135,'Codified Game Plan'!$M$3:$M$477,'Codified Game Plan'!$E$3:$E$477,0))</f>
        <v/>
      </c>
      <c r="G135" s="523" t="str">
        <f t="array" ref="G135">IF(ISBLANK(C135)," ",XLOOKUP(C135,'Codified Game Plan'!$M$3:$M$477,'Codified Game Plan'!$F$3:$F$477))</f>
        <v> </v>
      </c>
      <c r="H135" s="507" t="str">
        <f t="array" ref="H135">IF(ISBLANK(C135)," ",XLOOKUP(C135,'Codified Game Plan'!$M$3:$M$477,'Codified Game Plan'!$G$3:$G$477))</f>
        <v> </v>
      </c>
      <c r="I135" s="523" t="str">
        <f t="array" ref="I135">IF(ISBLANK(C135),"",XLOOKUP(A135,'Crop Chart'!$A$5:$A$201,'Crop Chart'!$B$5:$B$201,0))</f>
        <v/>
      </c>
      <c r="J135" s="507" t="str">
        <f t="shared" si="24"/>
        <v> </v>
      </c>
      <c r="K135" s="511"/>
      <c r="L135" s="523" t="str">
        <f t="array" ref="L135">IF(ISBLANK(C135),"",XLOOKUP(A135,'Crop Chart'!$A$5:$A$201,'Crop Chart'!$C$5:$C$201,0))</f>
        <v/>
      </c>
      <c r="M135" s="506" t="str">
        <f t="array" ref="M135">IF(ISBLANK(C135),"",XLOOKUP(A135,'Crop Chart'!$A$5:$A$201,'Crop Chart'!$E$5:$E$201,0))</f>
        <v/>
      </c>
      <c r="N135" s="535" t="str">
        <f t="shared" si="1"/>
        <v/>
      </c>
      <c r="O135" s="515" t="str">
        <f t="array" ref="O135">IF(ISBLANK(C135),"",XLOOKUP(A135,'Crop Chart'!$A$5:$A$201,'Crop Chart'!$S$5:$S$201,0))</f>
        <v/>
      </c>
      <c r="P135" s="507" t="str">
        <f t="shared" si="2"/>
        <v/>
      </c>
      <c r="Q135" s="524"/>
      <c r="R135" s="523" t="str">
        <f t="array" ref="R135">IF(I135="TR",XLOOKUP(A135,'Crop Chart'!$A$5:$A$201,'Crop Chart'!$I$5:$I$201,FALSE),"")</f>
        <v/>
      </c>
      <c r="S135" s="512" t="str">
        <f t="array" ref="S135">IF(I135="TR",G135*'Crop Chart'!$H$2*12*L135/M135/T135*XLOOKUP(A135,'Crop Chart'!$A$5:$A$203,'Crop Chart'!$T$5:$T$203),"")</f>
        <v/>
      </c>
      <c r="T135" s="523" t="str">
        <f t="array" ref="T135">IF(ISBLANK(C135),"",XLOOKUP(A135,'Crop Chart'!$A$5:$A$201,'Crop Chart'!$P$5:$P$201,FALSE))</f>
        <v/>
      </c>
      <c r="U135" s="525" t="str">
        <f t="array" ref="U135">IF(ISBLANK(C135),"",XLOOKUP(A135,'Crop Chart'!$A$5:$A$201,'Crop Chart'!$Q$5:$Q$201,0))</f>
        <v/>
      </c>
      <c r="V135" s="507" t="str">
        <f t="array" ref="V135">IF(I135="DS",XLOOKUP(A135,'Crop Chart'!$A$6:$A$201,'Crop Chart'!$AH$6:$AH$201,0),"")</f>
        <v/>
      </c>
      <c r="W135" s="507" t="str">
        <f t="array" ref="W135">IF(I135="DS",XLOOKUP(A135,'Crop Chart'!$A$6:$A$201,'Crop Chart'!$AI$6:$AI$201,0),"")</f>
        <v/>
      </c>
      <c r="X135" s="526" t="str">
        <f t="array" ref="X135">IFS(ISTEXT(P135),"",XLOOKUP(A135,'Crop Chart'!$A$5:$A$201,'Crop Chart'!$R$5:$R$201,0)=0,"",XLOOKUP(A135,'Crop Chart'!$A$5:$A$201,'Crop Chart'!$R$5:$R$201,0)&gt;0,XLOOKUP(A135,'Crop Chart'!$A$5:$A$201,'Crop Chart'!$R$5:$R$201,0)+P135)</f>
        <v/>
      </c>
      <c r="Y135" s="523" t="str">
        <f t="array" ref="Y135">IF(ISTEXT(X135),"",XLOOKUP(A135,'Crop Chart'!$A$5:$A$201,'Crop Chart'!$S$5:$S$201,0))</f>
        <v/>
      </c>
      <c r="Z135" s="513" t="str">
        <f t="shared" si="3"/>
        <v/>
      </c>
      <c r="AA135" s="523" t="str">
        <f t="array" ref="AA135">IF(ISBLANK(C135),"",XLOOKUP(A135,'Crop Chart'!$A$5:$A$201,'Crop Chart'!$F$5:$F$201,0))</f>
        <v/>
      </c>
      <c r="AB135" s="523" t="str">
        <f t="array" ref="AB135">IF(ISBLANK(C135),"",XLOOKUP(A135,'Crop Chart'!$A$5:$A$201,'Crop Chart'!$G$5:$G$201,FALSE))</f>
        <v/>
      </c>
      <c r="AC135" s="526" t="str">
        <f t="shared" si="19"/>
        <v/>
      </c>
      <c r="AD135" s="526" t="str">
        <f t="shared" si="4"/>
        <v/>
      </c>
      <c r="AE135" s="527" t="str">
        <f t="array" ref="AE135">IF(ISBLANK(C135),"",XLOOKUP(C135,'Codified Game Plan'!$M$3:$M$477,'Codified Game Plan'!$J$3:$J$477,0))</f>
        <v/>
      </c>
      <c r="AF135" s="528" t="str">
        <f t="array" ref="AF135">IF(ISBLANK(C135),"",XLOOKUP(A135,'Crop Chart'!$A$5:$A$201,'Crop Chart'!$L$5:$L$201,FALSE))</f>
        <v/>
      </c>
      <c r="AG135" s="529"/>
      <c r="AH135" s="530"/>
      <c r="AI135" s="530" t="str">
        <f t="array" ref="AI135">IF(ISBLANK(C135),"",XLOOKUP(A135,'Crop Chart'!$A$5:$A$201,'Crop Chart'!$AN$5:$AN$201,FALSE))</f>
        <v/>
      </c>
      <c r="AJ135" s="531" t="str">
        <f t="array" ref="AJ135">IF((AI135=""),"",J135+XLOOKUP(A135,'Crop Chart'!$A$5:$A$201,'Crop Chart'!$AO$5:$AO$201,FALSE))</f>
        <v/>
      </c>
      <c r="AK135" s="530" t="str">
        <f t="array" ref="AK135">IF(ISBLANK(C135),"",XLOOKUP(A135,'Crop Chart'!$A$5:$A$201,'Crop Chart'!$AP$5:$AP$201,FALSE))</f>
        <v/>
      </c>
      <c r="AL135" s="531" t="str">
        <f t="array" ref="AL135">IF((AK135=""),"",J135+XLOOKUP(A135,'Crop Chart'!$A$5:$A$201,'Crop Chart'!$AQ$5:$AQ$201,FALSE))</f>
        <v/>
      </c>
      <c r="AM135" s="530" t="str">
        <f t="array" ref="AM135">IF(ISBLANK(C135),"",XLOOKUP(A135,'Crop Chart'!$A$5:$A$201,'Crop Chart'!$AR$5:$AR$201,FALSE))</f>
        <v/>
      </c>
      <c r="AN135" s="531" t="str">
        <f t="array" ref="AN135">IF((AM135=""),"",J135+XLOOKUP(A135,'Crop Chart'!$A$5:$A$201,'Crop Chart'!$AS$5:$AS$201,FALSE))</f>
        <v/>
      </c>
      <c r="AO135" s="530" t="str">
        <f t="array" ref="AO135">IF(ISBLANK(C135),"",XLOOKUP(A135,'Crop Chart'!$A$5:$A$201,'Crop Chart'!$AT$5:$AT$201,FALSE))</f>
        <v/>
      </c>
      <c r="AP135" s="531" t="str">
        <f t="array" ref="AP135">IF((AO135=""),"",J135+XLOOKUP(A135,'Crop Chart'!$A$5:$A$201,'Crop Chart'!$AU$5:$AU$201,FALSE))</f>
        <v/>
      </c>
      <c r="AQ135" s="530" t="str">
        <f t="array" ref="AQ135">IF(ISBLANK(C135),"",XLOOKUP(A135,'Crop Chart'!$A$5:$A$201,'Crop Chart'!$AV$5:$AV$201,FALSE))</f>
        <v/>
      </c>
      <c r="AR135" s="531" t="str">
        <f t="array" ref="AR135">IF((AQ135=""),"",J135+XLOOKUP(A135,'Crop Chart'!$A$5:$A$201,'Crop Chart'!$AW$5:$AW$201,FALSE))</f>
        <v/>
      </c>
      <c r="AS135" s="530" t="str">
        <f t="array" ref="AS135">IF(ISBLANK(C135),"",XLOOKUP(A135,'Crop Chart'!$A$5:$A$201,'Crop Chart'!$AX$5:$AX$201,FALSE))</f>
        <v/>
      </c>
      <c r="AT135" s="531" t="str">
        <f t="array" ref="AT135">IF((AS135=""),"",J135+XLOOKUP(A135,'Crop Chart'!$A$5:$A$201,'Crop Chart'!$AY$5:$AY$201,FALSE))</f>
        <v/>
      </c>
      <c r="AU135" s="530" t="str">
        <f t="array" ref="AU135">IF(ISBLANK(C135),"",XLOOKUP(A135,'Crop Chart'!$A$5:$A$201,'Crop Chart'!$AZ$5:$AZ$201,FALSE))</f>
        <v/>
      </c>
      <c r="AV135" s="531" t="str">
        <f t="array" ref="AV135">IF((AU135=""),"",J135+XLOOKUP(A135,'Crop Chart'!$A$5:$A$201,'Crop Chart'!$BA$5:$BA$201,FALSE))</f>
        <v/>
      </c>
      <c r="AW135" s="530" t="str">
        <f t="array" ref="AW135">IF(ISBLANK(C135),"",XLOOKUP(A135,'Crop Chart'!$A$5:$A$201,'Crop Chart'!$BB$5:$BB$201,FALSE))</f>
        <v/>
      </c>
      <c r="AX135" s="532" t="str">
        <f t="array" ref="AX135">IF((AW135=""),"",J135+XLOOKUP(A135,'Crop Chart'!$A$5:$A$201,'Crop Chart'!$BC$5:$BC$201,FALSE))</f>
        <v/>
      </c>
    </row>
    <row r="136" ht="15.75" hidden="1" customHeight="1">
      <c r="A136" s="520" t="str">
        <f t="array" ref="A136">IF(ISBLANK(C136)," ",XLOOKUP(C136,'Codified Game Plan'!$M$3:$M$477,'Codified Game Plan'!$A$3:$A$477))</f>
        <v> </v>
      </c>
      <c r="B136" s="503" t="str">
        <f t="array" ref="B136">IF(ISBLANK(C136),"",XLOOKUP(C136,'Codified Game Plan'!$M$3:$M$477,'Codified Game Plan'!$B$3:$B$477))</f>
        <v/>
      </c>
      <c r="C136" s="521"/>
      <c r="D136" s="521" t="str">
        <f t="array" ref="D136">IF(ISBLANK(C136)," ",XLOOKUP(C136,'Codified Game Plan'!$M$3:$M$477,'Codified Game Plan'!$C$3:$C$477))</f>
        <v> </v>
      </c>
      <c r="E136" s="522" t="str">
        <f t="array" ref="E136">IF(ISBLANK(C136),"",XLOOKUP(C136,'Codified Game Plan'!$M$3:$M$477,'Codified Game Plan'!$D$3:$D$477,0))</f>
        <v/>
      </c>
      <c r="F136" s="522" t="str">
        <f t="array" ref="F136">IF(ISBLANK(C136),"",XLOOKUP(C136,'Codified Game Plan'!$M$3:$M$477,'Codified Game Plan'!$E$3:$E$477,0))</f>
        <v/>
      </c>
      <c r="G136" s="523" t="str">
        <f t="array" ref="G136">IF(ISBLANK(C136)," ",XLOOKUP(C136,'Codified Game Plan'!$M$3:$M$477,'Codified Game Plan'!$F$3:$F$477))</f>
        <v> </v>
      </c>
      <c r="H136" s="507" t="str">
        <f t="array" ref="H136">IF(ISBLANK(C136)," ",XLOOKUP(C136,'Codified Game Plan'!$M$3:$M$477,'Codified Game Plan'!$G$3:$G$477))</f>
        <v> </v>
      </c>
      <c r="I136" s="523" t="str">
        <f t="array" ref="I136">IF(ISBLANK(C136),"",XLOOKUP(A136,'Crop Chart'!$A$5:$A$201,'Crop Chart'!$B$5:$B$201,0))</f>
        <v/>
      </c>
      <c r="J136" s="507" t="str">
        <f t="shared" si="24"/>
        <v> </v>
      </c>
      <c r="K136" s="511"/>
      <c r="L136" s="523" t="str">
        <f t="array" ref="L136">IF(ISBLANK(C136),"",XLOOKUP(A136,'Crop Chart'!$A$5:$A$201,'Crop Chart'!$C$5:$C$201,0))</f>
        <v/>
      </c>
      <c r="M136" s="506" t="str">
        <f t="array" ref="M136">IF(ISBLANK(C136),"",XLOOKUP(A136,'Crop Chart'!$A$5:$A$201,'Crop Chart'!$E$5:$E$201,0))</f>
        <v/>
      </c>
      <c r="N136" s="535" t="str">
        <f t="shared" si="1"/>
        <v/>
      </c>
      <c r="O136" s="515" t="str">
        <f t="array" ref="O136">IF(ISBLANK(C136),"",XLOOKUP(A136,'Crop Chart'!$A$5:$A$201,'Crop Chart'!$S$5:$S$201,0))</f>
        <v/>
      </c>
      <c r="P136" s="507" t="str">
        <f t="shared" si="2"/>
        <v/>
      </c>
      <c r="Q136" s="524"/>
      <c r="R136" s="523" t="str">
        <f t="array" ref="R136">IF(I136="TR",XLOOKUP(A136,'Crop Chart'!$A$5:$A$201,'Crop Chart'!$I$5:$I$201,FALSE),"")</f>
        <v/>
      </c>
      <c r="S136" s="512" t="str">
        <f t="array" ref="S136">IF(I136="TR",G136*'Crop Chart'!$H$2*12*L136/M136/T136*XLOOKUP(A136,'Crop Chart'!$A$5:$A$203,'Crop Chart'!$T$5:$T$203),"")</f>
        <v/>
      </c>
      <c r="T136" s="523" t="str">
        <f t="array" ref="T136">IF(ISBLANK(C136),"",XLOOKUP(A136,'Crop Chart'!$A$5:$A$201,'Crop Chart'!$P$5:$P$201,FALSE))</f>
        <v/>
      </c>
      <c r="U136" s="525" t="str">
        <f t="array" ref="U136">IF(ISBLANK(C136),"",XLOOKUP(A136,'Crop Chart'!$A$5:$A$201,'Crop Chart'!$Q$5:$Q$201,0))</f>
        <v/>
      </c>
      <c r="V136" s="507" t="str">
        <f t="array" ref="V136">IF(I136="DS",XLOOKUP(A136,'Crop Chart'!$A$6:$A$201,'Crop Chart'!$AH$6:$AH$201,0),"")</f>
        <v/>
      </c>
      <c r="W136" s="507" t="str">
        <f t="array" ref="W136">IF(I136="DS",XLOOKUP(A136,'Crop Chart'!$A$6:$A$201,'Crop Chart'!$AI$6:$AI$201,0),"")</f>
        <v/>
      </c>
      <c r="X136" s="526" t="str">
        <f t="array" ref="X136">IFS(ISTEXT(P136),"",XLOOKUP(A136,'Crop Chart'!$A$5:$A$201,'Crop Chart'!$R$5:$R$201,0)=0,"",XLOOKUP(A136,'Crop Chart'!$A$5:$A$201,'Crop Chart'!$R$5:$R$201,0)&gt;0,XLOOKUP(A136,'Crop Chart'!$A$5:$A$201,'Crop Chart'!$R$5:$R$201,0)+P136)</f>
        <v/>
      </c>
      <c r="Y136" s="523" t="str">
        <f t="array" ref="Y136">IF(ISTEXT(X136),"",XLOOKUP(A136,'Crop Chart'!$A$5:$A$201,'Crop Chart'!$S$5:$S$201,0))</f>
        <v/>
      </c>
      <c r="Z136" s="513" t="str">
        <f t="shared" si="3"/>
        <v/>
      </c>
      <c r="AA136" s="523" t="str">
        <f t="array" ref="AA136">IF(ISBLANK(C136),"",XLOOKUP(A136,'Crop Chart'!$A$5:$A$201,'Crop Chart'!$F$5:$F$201,0))</f>
        <v/>
      </c>
      <c r="AB136" s="523" t="str">
        <f t="array" ref="AB136">IF(ISBLANK(C136),"",XLOOKUP(A136,'Crop Chart'!$A$5:$A$201,'Crop Chart'!$G$5:$G$201,FALSE))</f>
        <v/>
      </c>
      <c r="AC136" s="526" t="str">
        <f t="shared" si="19"/>
        <v/>
      </c>
      <c r="AD136" s="526" t="str">
        <f t="shared" si="4"/>
        <v/>
      </c>
      <c r="AE136" s="527" t="str">
        <f t="array" ref="AE136">IF(ISBLANK(C136),"",XLOOKUP(C136,'Codified Game Plan'!$M$3:$M$477,'Codified Game Plan'!$J$3:$J$477,0))</f>
        <v/>
      </c>
      <c r="AF136" s="528" t="str">
        <f t="array" ref="AF136">IF(ISBLANK(C136),"",XLOOKUP(A136,'Crop Chart'!$A$5:$A$201,'Crop Chart'!$L$5:$L$201,FALSE))</f>
        <v/>
      </c>
      <c r="AG136" s="529"/>
      <c r="AH136" s="530"/>
      <c r="AI136" s="530" t="str">
        <f t="array" ref="AI136">IF(ISBLANK(C136),"",XLOOKUP(A136,'Crop Chart'!$A$5:$A$201,'Crop Chart'!$AN$5:$AN$201,FALSE))</f>
        <v/>
      </c>
      <c r="AJ136" s="531" t="str">
        <f t="array" ref="AJ136">IF((AI136=""),"",J136+XLOOKUP(A136,'Crop Chart'!$A$5:$A$201,'Crop Chart'!$AO$5:$AO$201,FALSE))</f>
        <v/>
      </c>
      <c r="AK136" s="530" t="str">
        <f t="array" ref="AK136">IF(ISBLANK(C136),"",XLOOKUP(A136,'Crop Chart'!$A$5:$A$201,'Crop Chart'!$AP$5:$AP$201,FALSE))</f>
        <v/>
      </c>
      <c r="AL136" s="531" t="str">
        <f t="array" ref="AL136">IF((AK136=""),"",J136+XLOOKUP(A136,'Crop Chart'!$A$5:$A$201,'Crop Chart'!$AQ$5:$AQ$201,FALSE))</f>
        <v/>
      </c>
      <c r="AM136" s="530" t="str">
        <f t="array" ref="AM136">IF(ISBLANK(C136),"",XLOOKUP(A136,'Crop Chart'!$A$5:$A$201,'Crop Chart'!$AR$5:$AR$201,FALSE))</f>
        <v/>
      </c>
      <c r="AN136" s="531" t="str">
        <f t="array" ref="AN136">IF((AM136=""),"",J136+XLOOKUP(A136,'Crop Chart'!$A$5:$A$201,'Crop Chart'!$AS$5:$AS$201,FALSE))</f>
        <v/>
      </c>
      <c r="AO136" s="530" t="str">
        <f t="array" ref="AO136">IF(ISBLANK(C136),"",XLOOKUP(A136,'Crop Chart'!$A$5:$A$201,'Crop Chart'!$AT$5:$AT$201,FALSE))</f>
        <v/>
      </c>
      <c r="AP136" s="531" t="str">
        <f t="array" ref="AP136">IF((AO136=""),"",J136+XLOOKUP(A136,'Crop Chart'!$A$5:$A$201,'Crop Chart'!$AU$5:$AU$201,FALSE))</f>
        <v/>
      </c>
      <c r="AQ136" s="530" t="str">
        <f t="array" ref="AQ136">IF(ISBLANK(C136),"",XLOOKUP(A136,'Crop Chart'!$A$5:$A$201,'Crop Chart'!$AV$5:$AV$201,FALSE))</f>
        <v/>
      </c>
      <c r="AR136" s="531" t="str">
        <f t="array" ref="AR136">IF((AQ136=""),"",J136+XLOOKUP(A136,'Crop Chart'!$A$5:$A$201,'Crop Chart'!$AW$5:$AW$201,FALSE))</f>
        <v/>
      </c>
      <c r="AS136" s="530" t="str">
        <f t="array" ref="AS136">IF(ISBLANK(C136),"",XLOOKUP(A136,'Crop Chart'!$A$5:$A$201,'Crop Chart'!$AX$5:$AX$201,FALSE))</f>
        <v/>
      </c>
      <c r="AT136" s="531" t="str">
        <f t="array" ref="AT136">IF((AS136=""),"",J136+XLOOKUP(A136,'Crop Chart'!$A$5:$A$201,'Crop Chart'!$AY$5:$AY$201,FALSE))</f>
        <v/>
      </c>
      <c r="AU136" s="530" t="str">
        <f t="array" ref="AU136">IF(ISBLANK(C136),"",XLOOKUP(A136,'Crop Chart'!$A$5:$A$201,'Crop Chart'!$AZ$5:$AZ$201,FALSE))</f>
        <v/>
      </c>
      <c r="AV136" s="531" t="str">
        <f t="array" ref="AV136">IF((AU136=""),"",J136+XLOOKUP(A136,'Crop Chart'!$A$5:$A$201,'Crop Chart'!$BA$5:$BA$201,FALSE))</f>
        <v/>
      </c>
      <c r="AW136" s="530" t="str">
        <f t="array" ref="AW136">IF(ISBLANK(C136),"",XLOOKUP(A136,'Crop Chart'!$A$5:$A$201,'Crop Chart'!$BB$5:$BB$201,FALSE))</f>
        <v/>
      </c>
      <c r="AX136" s="532" t="str">
        <f t="array" ref="AX136">IF((AW136=""),"",J136+XLOOKUP(A136,'Crop Chart'!$A$5:$A$201,'Crop Chart'!$BC$5:$BC$201,FALSE))</f>
        <v/>
      </c>
    </row>
    <row r="137" ht="15.75" hidden="1" customHeight="1">
      <c r="A137" s="520" t="str">
        <f t="array" ref="A137">IF(ISBLANK(C137)," ",XLOOKUP(C137,'Codified Game Plan'!$M$3:$M$477,'Codified Game Plan'!$A$3:$A$477))</f>
        <v> </v>
      </c>
      <c r="B137" s="503" t="str">
        <f t="array" ref="B137">IF(ISBLANK(C137),"",XLOOKUP(C137,'Codified Game Plan'!$M$3:$M$477,'Codified Game Plan'!$B$3:$B$477))</f>
        <v/>
      </c>
      <c r="C137" s="521"/>
      <c r="D137" s="521" t="str">
        <f t="array" ref="D137">IF(ISBLANK(C137)," ",XLOOKUP(C137,'Codified Game Plan'!$M$3:$M$477,'Codified Game Plan'!$C$3:$C$477))</f>
        <v> </v>
      </c>
      <c r="E137" s="522" t="str">
        <f t="array" ref="E137">IF(ISBLANK(C137),"",XLOOKUP(C137,'Codified Game Plan'!$M$3:$M$477,'Codified Game Plan'!$D$3:$D$477,0))</f>
        <v/>
      </c>
      <c r="F137" s="522" t="str">
        <f t="array" ref="F137">IF(ISBLANK(C137),"",XLOOKUP(C137,'Codified Game Plan'!$M$3:$M$477,'Codified Game Plan'!$E$3:$E$477,0))</f>
        <v/>
      </c>
      <c r="G137" s="523" t="str">
        <f t="array" ref="G137">IF(ISBLANK(C137)," ",XLOOKUP(C137,'Codified Game Plan'!$M$3:$M$477,'Codified Game Plan'!$F$3:$F$477))</f>
        <v> </v>
      </c>
      <c r="H137" s="507" t="str">
        <f t="array" ref="H137">IF(ISBLANK(C137)," ",XLOOKUP(C137,'Codified Game Plan'!$M$3:$M$477,'Codified Game Plan'!$G$3:$G$477))</f>
        <v> </v>
      </c>
      <c r="I137" s="523" t="str">
        <f t="array" ref="I137">IF(ISBLANK(C137),"",XLOOKUP(A137,'Crop Chart'!$A$5:$A$201,'Crop Chart'!$B$5:$B$201,0))</f>
        <v/>
      </c>
      <c r="J137" s="507" t="str">
        <f t="shared" si="24"/>
        <v> </v>
      </c>
      <c r="K137" s="511"/>
      <c r="L137" s="523" t="str">
        <f t="array" ref="L137">IF(ISBLANK(C137),"",XLOOKUP(A137,'Crop Chart'!$A$5:$A$201,'Crop Chart'!$C$5:$C$201,0))</f>
        <v/>
      </c>
      <c r="M137" s="506" t="str">
        <f t="array" ref="M137">IF(ISBLANK(C137),"",XLOOKUP(A137,'Crop Chart'!$A$5:$A$201,'Crop Chart'!$E$5:$E$201,0))</f>
        <v/>
      </c>
      <c r="N137" s="535" t="str">
        <f t="shared" si="1"/>
        <v/>
      </c>
      <c r="O137" s="515" t="str">
        <f t="array" ref="O137">IF(ISBLANK(C137),"",XLOOKUP(A137,'Crop Chart'!$A$5:$A$201,'Crop Chart'!$S$5:$S$201,0))</f>
        <v/>
      </c>
      <c r="P137" s="507" t="str">
        <f t="shared" si="2"/>
        <v/>
      </c>
      <c r="Q137" s="524"/>
      <c r="R137" s="523" t="str">
        <f t="array" ref="R137">IF(I137="TR",XLOOKUP(A137,'Crop Chart'!$A$5:$A$201,'Crop Chart'!$I$5:$I$201,FALSE),"")</f>
        <v/>
      </c>
      <c r="S137" s="512" t="str">
        <f t="array" ref="S137">IF(I137="TR",G137*'Crop Chart'!$H$2*12*L137/M137/T137*XLOOKUP(A137,'Crop Chart'!$A$5:$A$203,'Crop Chart'!$T$5:$T$203),"")</f>
        <v/>
      </c>
      <c r="T137" s="523" t="str">
        <f t="array" ref="T137">IF(ISBLANK(C137),"",XLOOKUP(A137,'Crop Chart'!$A$5:$A$201,'Crop Chart'!$P$5:$P$201,FALSE))</f>
        <v/>
      </c>
      <c r="U137" s="525" t="str">
        <f t="array" ref="U137">IF(ISBLANK(C137),"",XLOOKUP(A137,'Crop Chart'!$A$5:$A$201,'Crop Chart'!$Q$5:$Q$201,0))</f>
        <v/>
      </c>
      <c r="V137" s="507" t="str">
        <f t="array" ref="V137">IF(I137="DS",XLOOKUP(A137,'Crop Chart'!$A$6:$A$201,'Crop Chart'!$AH$6:$AH$201,0),"")</f>
        <v/>
      </c>
      <c r="W137" s="507" t="str">
        <f t="array" ref="W137">IF(I137="DS",XLOOKUP(A137,'Crop Chart'!$A$6:$A$201,'Crop Chart'!$AI$6:$AI$201,0),"")</f>
        <v/>
      </c>
      <c r="X137" s="526" t="str">
        <f t="array" ref="X137">IFS(ISTEXT(P137),"",XLOOKUP(A137,'Crop Chart'!$A$5:$A$201,'Crop Chart'!$R$5:$R$201,0)=0,"",XLOOKUP(A137,'Crop Chart'!$A$5:$A$201,'Crop Chart'!$R$5:$R$201,0)&gt;0,XLOOKUP(A137,'Crop Chart'!$A$5:$A$201,'Crop Chart'!$R$5:$R$201,0)+P137)</f>
        <v/>
      </c>
      <c r="Y137" s="523" t="str">
        <f t="array" ref="Y137">IF(ISTEXT(X137),"",XLOOKUP(A137,'Crop Chart'!$A$5:$A$201,'Crop Chart'!$S$5:$S$201,0))</f>
        <v/>
      </c>
      <c r="Z137" s="513" t="str">
        <f t="shared" si="3"/>
        <v/>
      </c>
      <c r="AA137" s="523" t="str">
        <f t="array" ref="AA137">IF(ISBLANK(C137),"",XLOOKUP(A137,'Crop Chart'!$A$5:$A$201,'Crop Chart'!$F$5:$F$201,0))</f>
        <v/>
      </c>
      <c r="AB137" s="523" t="str">
        <f t="array" ref="AB137">IF(ISBLANK(C137),"",XLOOKUP(A137,'Crop Chart'!$A$5:$A$201,'Crop Chart'!$G$5:$G$201,FALSE))</f>
        <v/>
      </c>
      <c r="AC137" s="526" t="str">
        <f t="shared" si="19"/>
        <v/>
      </c>
      <c r="AD137" s="526" t="str">
        <f t="shared" si="4"/>
        <v/>
      </c>
      <c r="AE137" s="527" t="str">
        <f t="array" ref="AE137">IF(ISBLANK(C137),"",XLOOKUP(C137,'Codified Game Plan'!$M$3:$M$477,'Codified Game Plan'!$J$3:$J$477,0))</f>
        <v/>
      </c>
      <c r="AF137" s="528" t="str">
        <f t="array" ref="AF137">IF(ISBLANK(C137),"",XLOOKUP(A137,'Crop Chart'!$A$5:$A$201,'Crop Chart'!$L$5:$L$201,FALSE))</f>
        <v/>
      </c>
      <c r="AG137" s="529"/>
      <c r="AH137" s="530"/>
      <c r="AI137" s="530" t="str">
        <f t="array" ref="AI137">IF(ISBLANK(C137),"",XLOOKUP(A137,'Crop Chart'!$A$5:$A$201,'Crop Chart'!$AN$5:$AN$201,FALSE))</f>
        <v/>
      </c>
      <c r="AJ137" s="531" t="str">
        <f t="array" ref="AJ137">IF((AI137=""),"",J137+XLOOKUP(A137,'Crop Chart'!$A$5:$A$201,'Crop Chart'!$AO$5:$AO$201,FALSE))</f>
        <v/>
      </c>
      <c r="AK137" s="530" t="str">
        <f t="array" ref="AK137">IF(ISBLANK(C137),"",XLOOKUP(A137,'Crop Chart'!$A$5:$A$201,'Crop Chart'!$AP$5:$AP$201,FALSE))</f>
        <v/>
      </c>
      <c r="AL137" s="531" t="str">
        <f t="array" ref="AL137">IF((AK137=""),"",J137+XLOOKUP(A137,'Crop Chart'!$A$5:$A$201,'Crop Chart'!$AQ$5:$AQ$201,FALSE))</f>
        <v/>
      </c>
      <c r="AM137" s="530" t="str">
        <f t="array" ref="AM137">IF(ISBLANK(C137),"",XLOOKUP(A137,'Crop Chart'!$A$5:$A$201,'Crop Chart'!$AR$5:$AR$201,FALSE))</f>
        <v/>
      </c>
      <c r="AN137" s="531" t="str">
        <f t="array" ref="AN137">IF((AM137=""),"",J137+XLOOKUP(A137,'Crop Chart'!$A$5:$A$201,'Crop Chart'!$AS$5:$AS$201,FALSE))</f>
        <v/>
      </c>
      <c r="AO137" s="530" t="str">
        <f t="array" ref="AO137">IF(ISBLANK(C137),"",XLOOKUP(A137,'Crop Chart'!$A$5:$A$201,'Crop Chart'!$AT$5:$AT$201,FALSE))</f>
        <v/>
      </c>
      <c r="AP137" s="531" t="str">
        <f t="array" ref="AP137">IF((AO137=""),"",J137+XLOOKUP(A137,'Crop Chart'!$A$5:$A$201,'Crop Chart'!$AU$5:$AU$201,FALSE))</f>
        <v/>
      </c>
      <c r="AQ137" s="530" t="str">
        <f t="array" ref="AQ137">IF(ISBLANK(C137),"",XLOOKUP(A137,'Crop Chart'!$A$5:$A$201,'Crop Chart'!$AV$5:$AV$201,FALSE))</f>
        <v/>
      </c>
      <c r="AR137" s="531" t="str">
        <f t="array" ref="AR137">IF((AQ137=""),"",J137+XLOOKUP(A137,'Crop Chart'!$A$5:$A$201,'Crop Chart'!$AW$5:$AW$201,FALSE))</f>
        <v/>
      </c>
      <c r="AS137" s="530" t="str">
        <f t="array" ref="AS137">IF(ISBLANK(C137),"",XLOOKUP(A137,'Crop Chart'!$A$5:$A$201,'Crop Chart'!$AX$5:$AX$201,FALSE))</f>
        <v/>
      </c>
      <c r="AT137" s="531" t="str">
        <f t="array" ref="AT137">IF((AS137=""),"",J137+XLOOKUP(A137,'Crop Chart'!$A$5:$A$201,'Crop Chart'!$AY$5:$AY$201,FALSE))</f>
        <v/>
      </c>
      <c r="AU137" s="530" t="str">
        <f t="array" ref="AU137">IF(ISBLANK(C137),"",XLOOKUP(A137,'Crop Chart'!$A$5:$A$201,'Crop Chart'!$AZ$5:$AZ$201,FALSE))</f>
        <v/>
      </c>
      <c r="AV137" s="531" t="str">
        <f t="array" ref="AV137">IF((AU137=""),"",J137+XLOOKUP(A137,'Crop Chart'!$A$5:$A$201,'Crop Chart'!$BA$5:$BA$201,FALSE))</f>
        <v/>
      </c>
      <c r="AW137" s="530" t="str">
        <f t="array" ref="AW137">IF(ISBLANK(C137),"",XLOOKUP(A137,'Crop Chart'!$A$5:$A$201,'Crop Chart'!$BB$5:$BB$201,FALSE))</f>
        <v/>
      </c>
      <c r="AX137" s="532" t="str">
        <f t="array" ref="AX137">IF((AW137=""),"",J137+XLOOKUP(A137,'Crop Chart'!$A$5:$A$201,'Crop Chart'!$BC$5:$BC$201,FALSE))</f>
        <v/>
      </c>
    </row>
    <row r="138" ht="15.75" hidden="1" customHeight="1">
      <c r="A138" s="520" t="str">
        <f t="array" ref="A138">IF(ISBLANK(C138)," ",XLOOKUP(C138,'Codified Game Plan'!$M$3:$M$477,'Codified Game Plan'!$A$3:$A$477))</f>
        <v> </v>
      </c>
      <c r="B138" s="503" t="str">
        <f t="array" ref="B138">IF(ISBLANK(C138),"",XLOOKUP(C138,'Codified Game Plan'!$M$3:$M$477,'Codified Game Plan'!$B$3:$B$477))</f>
        <v/>
      </c>
      <c r="C138" s="521"/>
      <c r="D138" s="521" t="str">
        <f t="array" ref="D138">IF(ISBLANK(C138)," ",XLOOKUP(C138,'Codified Game Plan'!$M$3:$M$477,'Codified Game Plan'!$C$3:$C$477))</f>
        <v> </v>
      </c>
      <c r="E138" s="522" t="str">
        <f t="array" ref="E138">IF(ISBLANK(C138),"",XLOOKUP(C138,'Codified Game Plan'!$M$3:$M$477,'Codified Game Plan'!$D$3:$D$477,0))</f>
        <v/>
      </c>
      <c r="F138" s="522" t="str">
        <f t="array" ref="F138">IF(ISBLANK(C138),"",XLOOKUP(C138,'Codified Game Plan'!$M$3:$M$477,'Codified Game Plan'!$E$3:$E$477,0))</f>
        <v/>
      </c>
      <c r="G138" s="523" t="str">
        <f t="array" ref="G138">IF(ISBLANK(C138)," ",XLOOKUP(C138,'Codified Game Plan'!$M$3:$M$477,'Codified Game Plan'!$F$3:$F$477))</f>
        <v> </v>
      </c>
      <c r="H138" s="507" t="str">
        <f t="array" ref="H138">IF(ISBLANK(C138)," ",XLOOKUP(C138,'Codified Game Plan'!$M$3:$M$477,'Codified Game Plan'!$G$3:$G$477))</f>
        <v> </v>
      </c>
      <c r="I138" s="523" t="str">
        <f t="array" ref="I138">IF(ISBLANK(C138),"",XLOOKUP(A138,'Crop Chart'!$A$5:$A$201,'Crop Chart'!$B$5:$B$201,0))</f>
        <v/>
      </c>
      <c r="J138" s="507" t="str">
        <f t="shared" si="24"/>
        <v> </v>
      </c>
      <c r="K138" s="511"/>
      <c r="L138" s="523" t="str">
        <f t="array" ref="L138">IF(ISBLANK(C138),"",XLOOKUP(A138,'Crop Chart'!$A$5:$A$201,'Crop Chart'!$C$5:$C$201,0))</f>
        <v/>
      </c>
      <c r="M138" s="506" t="str">
        <f t="array" ref="M138">IF(ISBLANK(C138),"",XLOOKUP(A138,'Crop Chart'!$A$5:$A$201,'Crop Chart'!$E$5:$E$201,0))</f>
        <v/>
      </c>
      <c r="N138" s="535" t="str">
        <f t="shared" si="1"/>
        <v/>
      </c>
      <c r="O138" s="515" t="str">
        <f t="array" ref="O138">IF(ISBLANK(C138),"",XLOOKUP(A138,'Crop Chart'!$A$5:$A$201,'Crop Chart'!$S$5:$S$201,0))</f>
        <v/>
      </c>
      <c r="P138" s="507" t="str">
        <f t="shared" si="2"/>
        <v/>
      </c>
      <c r="Q138" s="524"/>
      <c r="R138" s="523" t="str">
        <f t="array" ref="R138">IF(I138="TR",XLOOKUP(A138,'Crop Chart'!$A$5:$A$201,'Crop Chart'!$I$5:$I$201,FALSE),"")</f>
        <v/>
      </c>
      <c r="S138" s="512" t="str">
        <f t="array" ref="S138">IF(I138="TR",G138*'Crop Chart'!$H$2*12*L138/M138/T138*XLOOKUP(A138,'Crop Chart'!$A$5:$A$203,'Crop Chart'!$T$5:$T$203),"")</f>
        <v/>
      </c>
      <c r="T138" s="523" t="str">
        <f t="array" ref="T138">IF(ISBLANK(C138),"",XLOOKUP(A138,'Crop Chart'!$A$5:$A$201,'Crop Chart'!$P$5:$P$201,FALSE))</f>
        <v/>
      </c>
      <c r="U138" s="525" t="str">
        <f t="array" ref="U138">IF(ISBLANK(C138),"",XLOOKUP(A138,'Crop Chart'!$A$5:$A$201,'Crop Chart'!$Q$5:$Q$201,0))</f>
        <v/>
      </c>
      <c r="V138" s="507" t="str">
        <f t="array" ref="V138">IF(I138="DS",XLOOKUP(A138,'Crop Chart'!$A$6:$A$201,'Crop Chart'!$AH$6:$AH$201,0),"")</f>
        <v/>
      </c>
      <c r="W138" s="507" t="str">
        <f t="array" ref="W138">IF(I138="DS",XLOOKUP(A138,'Crop Chart'!$A$6:$A$201,'Crop Chart'!$AI$6:$AI$201,0),"")</f>
        <v/>
      </c>
      <c r="X138" s="526" t="str">
        <f t="array" ref="X138">IFS(ISTEXT(P138),"",XLOOKUP(A138,'Crop Chart'!$A$5:$A$201,'Crop Chart'!$R$5:$R$201,0)=0,"",XLOOKUP(A138,'Crop Chart'!$A$5:$A$201,'Crop Chart'!$R$5:$R$201,0)&gt;0,XLOOKUP(A138,'Crop Chart'!$A$5:$A$201,'Crop Chart'!$R$5:$R$201,0)+P138)</f>
        <v/>
      </c>
      <c r="Y138" s="523" t="str">
        <f t="array" ref="Y138">IF(ISTEXT(X138),"",XLOOKUP(A138,'Crop Chart'!$A$5:$A$201,'Crop Chart'!$S$5:$S$201,0))</f>
        <v/>
      </c>
      <c r="Z138" s="513" t="str">
        <f t="shared" si="3"/>
        <v/>
      </c>
      <c r="AA138" s="523" t="str">
        <f t="array" ref="AA138">IF(ISBLANK(C138),"",XLOOKUP(A138,'Crop Chart'!$A$5:$A$201,'Crop Chart'!$F$5:$F$201,0))</f>
        <v/>
      </c>
      <c r="AB138" s="523" t="str">
        <f t="array" ref="AB138">IF(ISBLANK(C138),"",XLOOKUP(A138,'Crop Chart'!$A$5:$A$201,'Crop Chart'!$G$5:$G$201,FALSE))</f>
        <v/>
      </c>
      <c r="AC138" s="526" t="str">
        <f t="shared" si="19"/>
        <v/>
      </c>
      <c r="AD138" s="526" t="str">
        <f t="shared" si="4"/>
        <v/>
      </c>
      <c r="AE138" s="527" t="str">
        <f t="array" ref="AE138">IF(ISBLANK(C138),"",XLOOKUP(C138,'Codified Game Plan'!$M$3:$M$477,'Codified Game Plan'!$J$3:$J$477,0))</f>
        <v/>
      </c>
      <c r="AF138" s="528" t="str">
        <f t="array" ref="AF138">IF(ISBLANK(C138),"",XLOOKUP(A138,'Crop Chart'!$A$5:$A$201,'Crop Chart'!$L$5:$L$201,FALSE))</f>
        <v/>
      </c>
      <c r="AG138" s="529"/>
      <c r="AH138" s="530"/>
      <c r="AI138" s="530" t="str">
        <f t="array" ref="AI138">IF(ISBLANK(C138),"",XLOOKUP(A138,'Crop Chart'!$A$5:$A$201,'Crop Chart'!$AN$5:$AN$201,FALSE))</f>
        <v/>
      </c>
      <c r="AJ138" s="531" t="str">
        <f t="array" ref="AJ138">IF((AI138=""),"",J138+XLOOKUP(A138,'Crop Chart'!$A$5:$A$201,'Crop Chart'!$AO$5:$AO$201,FALSE))</f>
        <v/>
      </c>
      <c r="AK138" s="530" t="str">
        <f t="array" ref="AK138">IF(ISBLANK(C138),"",XLOOKUP(A138,'Crop Chart'!$A$5:$A$201,'Crop Chart'!$AP$5:$AP$201,FALSE))</f>
        <v/>
      </c>
      <c r="AL138" s="531" t="str">
        <f t="array" ref="AL138">IF((AK138=""),"",J138+XLOOKUP(A138,'Crop Chart'!$A$5:$A$201,'Crop Chart'!$AQ$5:$AQ$201,FALSE))</f>
        <v/>
      </c>
      <c r="AM138" s="530" t="str">
        <f t="array" ref="AM138">IF(ISBLANK(C138),"",XLOOKUP(A138,'Crop Chart'!$A$5:$A$201,'Crop Chart'!$AR$5:$AR$201,FALSE))</f>
        <v/>
      </c>
      <c r="AN138" s="531" t="str">
        <f t="array" ref="AN138">IF((AM138=""),"",J138+XLOOKUP(A138,'Crop Chart'!$A$5:$A$201,'Crop Chart'!$AS$5:$AS$201,FALSE))</f>
        <v/>
      </c>
      <c r="AO138" s="530" t="str">
        <f t="array" ref="AO138">IF(ISBLANK(C138),"",XLOOKUP(A138,'Crop Chart'!$A$5:$A$201,'Crop Chart'!$AT$5:$AT$201,FALSE))</f>
        <v/>
      </c>
      <c r="AP138" s="531" t="str">
        <f t="array" ref="AP138">IF((AO138=""),"",J138+XLOOKUP(A138,'Crop Chart'!$A$5:$A$201,'Crop Chart'!$AU$5:$AU$201,FALSE))</f>
        <v/>
      </c>
      <c r="AQ138" s="530" t="str">
        <f t="array" ref="AQ138">IF(ISBLANK(C138),"",XLOOKUP(A138,'Crop Chart'!$A$5:$A$201,'Crop Chart'!$AV$5:$AV$201,FALSE))</f>
        <v/>
      </c>
      <c r="AR138" s="531" t="str">
        <f t="array" ref="AR138">IF((AQ138=""),"",J138+XLOOKUP(A138,'Crop Chart'!$A$5:$A$201,'Crop Chart'!$AW$5:$AW$201,FALSE))</f>
        <v/>
      </c>
      <c r="AS138" s="530" t="str">
        <f t="array" ref="AS138">IF(ISBLANK(C138),"",XLOOKUP(A138,'Crop Chart'!$A$5:$A$201,'Crop Chart'!$AX$5:$AX$201,FALSE))</f>
        <v/>
      </c>
      <c r="AT138" s="531" t="str">
        <f t="array" ref="AT138">IF((AS138=""),"",J138+XLOOKUP(A138,'Crop Chart'!$A$5:$A$201,'Crop Chart'!$AY$5:$AY$201,FALSE))</f>
        <v/>
      </c>
      <c r="AU138" s="530" t="str">
        <f t="array" ref="AU138">IF(ISBLANK(C138),"",XLOOKUP(A138,'Crop Chart'!$A$5:$A$201,'Crop Chart'!$AZ$5:$AZ$201,FALSE))</f>
        <v/>
      </c>
      <c r="AV138" s="531" t="str">
        <f t="array" ref="AV138">IF((AU138=""),"",J138+XLOOKUP(A138,'Crop Chart'!$A$5:$A$201,'Crop Chart'!$BA$5:$BA$201,FALSE))</f>
        <v/>
      </c>
      <c r="AW138" s="530" t="str">
        <f t="array" ref="AW138">IF(ISBLANK(C138),"",XLOOKUP(A138,'Crop Chart'!$A$5:$A$201,'Crop Chart'!$BB$5:$BB$201,FALSE))</f>
        <v/>
      </c>
      <c r="AX138" s="532" t="str">
        <f t="array" ref="AX138">IF((AW138=""),"",J138+XLOOKUP(A138,'Crop Chart'!$A$5:$A$201,'Crop Chart'!$BC$5:$BC$201,FALSE))</f>
        <v/>
      </c>
    </row>
    <row r="139" ht="15.75" hidden="1" customHeight="1">
      <c r="A139" s="520" t="str">
        <f t="array" ref="A139">IF(ISBLANK(C139)," ",XLOOKUP(C139,'Codified Game Plan'!$M$3:$M$477,'Codified Game Plan'!$A$3:$A$477))</f>
        <v> </v>
      </c>
      <c r="B139" s="503" t="str">
        <f t="array" ref="B139">IF(ISBLANK(C139),"",XLOOKUP(C139,'Codified Game Plan'!$M$3:$M$477,'Codified Game Plan'!$B$3:$B$477))</f>
        <v/>
      </c>
      <c r="C139" s="521"/>
      <c r="D139" s="521" t="str">
        <f t="array" ref="D139">IF(ISBLANK(C139)," ",XLOOKUP(C139,'Codified Game Plan'!$M$3:$M$477,'Codified Game Plan'!$C$3:$C$477))</f>
        <v> </v>
      </c>
      <c r="E139" s="522" t="str">
        <f t="array" ref="E139">IF(ISBLANK(C139),"",XLOOKUP(C139,'Codified Game Plan'!$M$3:$M$477,'Codified Game Plan'!$D$3:$D$477,0))</f>
        <v/>
      </c>
      <c r="F139" s="522" t="str">
        <f t="array" ref="F139">IF(ISBLANK(C139),"",XLOOKUP(C139,'Codified Game Plan'!$M$3:$M$477,'Codified Game Plan'!$E$3:$E$477,0))</f>
        <v/>
      </c>
      <c r="G139" s="523" t="str">
        <f t="array" ref="G139">IF(ISBLANK(C139)," ",XLOOKUP(C139,'Codified Game Plan'!$M$3:$M$477,'Codified Game Plan'!$F$3:$F$477))</f>
        <v> </v>
      </c>
      <c r="H139" s="507" t="str">
        <f t="array" ref="H139">IF(ISBLANK(C139)," ",XLOOKUP(C139,'Codified Game Plan'!$M$3:$M$477,'Codified Game Plan'!$G$3:$G$477))</f>
        <v> </v>
      </c>
      <c r="I139" s="523" t="str">
        <f t="array" ref="I139">IF(ISBLANK(C139),"",XLOOKUP(A139,'Crop Chart'!$A$5:$A$201,'Crop Chart'!$B$5:$B$201,0))</f>
        <v/>
      </c>
      <c r="J139" s="507" t="str">
        <f t="shared" si="24"/>
        <v> </v>
      </c>
      <c r="K139" s="511"/>
      <c r="L139" s="523" t="str">
        <f t="array" ref="L139">IF(ISBLANK(C139),"",XLOOKUP(A139,'Crop Chart'!$A$5:$A$201,'Crop Chart'!$C$5:$C$201,0))</f>
        <v/>
      </c>
      <c r="M139" s="506" t="str">
        <f t="array" ref="M139">IF(ISBLANK(C139),"",XLOOKUP(A139,'Crop Chart'!$A$5:$A$201,'Crop Chart'!$E$5:$E$201,0))</f>
        <v/>
      </c>
      <c r="N139" s="535" t="str">
        <f t="shared" si="1"/>
        <v/>
      </c>
      <c r="O139" s="515" t="str">
        <f t="array" ref="O139">IF(ISBLANK(C139),"",XLOOKUP(A139,'Crop Chart'!$A$5:$A$201,'Crop Chart'!$S$5:$S$201,0))</f>
        <v/>
      </c>
      <c r="P139" s="507" t="str">
        <f t="shared" si="2"/>
        <v/>
      </c>
      <c r="Q139" s="524"/>
      <c r="R139" s="523" t="str">
        <f t="array" ref="R139">IF(I139="TR",XLOOKUP(A139,'Crop Chart'!$A$5:$A$201,'Crop Chart'!$I$5:$I$201,FALSE),"")</f>
        <v/>
      </c>
      <c r="S139" s="512" t="str">
        <f t="array" ref="S139">IF(I139="TR",G139*'Crop Chart'!$H$2*12*L139/M139/T139*XLOOKUP(A139,'Crop Chart'!$A$5:$A$203,'Crop Chart'!$T$5:$T$203),"")</f>
        <v/>
      </c>
      <c r="T139" s="523" t="str">
        <f t="array" ref="T139">IF(ISBLANK(C139),"",XLOOKUP(A139,'Crop Chart'!$A$5:$A$201,'Crop Chart'!$P$5:$P$201,FALSE))</f>
        <v/>
      </c>
      <c r="U139" s="525" t="str">
        <f t="array" ref="U139">IF(ISBLANK(C139),"",XLOOKUP(A139,'Crop Chart'!$A$5:$A$201,'Crop Chart'!$Q$5:$Q$201,0))</f>
        <v/>
      </c>
      <c r="V139" s="507" t="str">
        <f t="array" ref="V139">IF(I139="DS",XLOOKUP(A139,'Crop Chart'!$A$6:$A$201,'Crop Chart'!$AH$6:$AH$201,0),"")</f>
        <v/>
      </c>
      <c r="W139" s="507" t="str">
        <f t="array" ref="W139">IF(I139="DS",XLOOKUP(A139,'Crop Chart'!$A$6:$A$201,'Crop Chart'!$AI$6:$AI$201,0),"")</f>
        <v/>
      </c>
      <c r="X139" s="526" t="str">
        <f t="array" ref="X139">IFS(ISTEXT(P139),"",XLOOKUP(A139,'Crop Chart'!$A$5:$A$201,'Crop Chart'!$R$5:$R$201,0)=0,"",XLOOKUP(A139,'Crop Chart'!$A$5:$A$201,'Crop Chart'!$R$5:$R$201,0)&gt;0,XLOOKUP(A139,'Crop Chart'!$A$5:$A$201,'Crop Chart'!$R$5:$R$201,0)+P139)</f>
        <v/>
      </c>
      <c r="Y139" s="523" t="str">
        <f t="array" ref="Y139">IF(ISTEXT(X139),"",XLOOKUP(A139,'Crop Chart'!$A$5:$A$201,'Crop Chart'!$S$5:$S$201,0))</f>
        <v/>
      </c>
      <c r="Z139" s="513" t="str">
        <f t="shared" si="3"/>
        <v/>
      </c>
      <c r="AA139" s="523" t="str">
        <f t="array" ref="AA139">IF(ISBLANK(C139),"",XLOOKUP(A139,'Crop Chart'!$A$5:$A$201,'Crop Chart'!$F$5:$F$201,0))</f>
        <v/>
      </c>
      <c r="AB139" s="523" t="str">
        <f t="array" ref="AB139">IF(ISBLANK(C139),"",XLOOKUP(A139,'Crop Chart'!$A$5:$A$201,'Crop Chart'!$G$5:$G$201,FALSE))</f>
        <v/>
      </c>
      <c r="AC139" s="526" t="str">
        <f t="shared" si="19"/>
        <v/>
      </c>
      <c r="AD139" s="526" t="str">
        <f t="shared" si="4"/>
        <v/>
      </c>
      <c r="AE139" s="527" t="str">
        <f t="array" ref="AE139">IF(ISBLANK(C139),"",XLOOKUP(C139,'Codified Game Plan'!$M$3:$M$477,'Codified Game Plan'!$J$3:$J$477,0))</f>
        <v/>
      </c>
      <c r="AF139" s="528" t="str">
        <f t="array" ref="AF139">IF(ISBLANK(C139),"",XLOOKUP(A139,'Crop Chart'!$A$5:$A$201,'Crop Chart'!$L$5:$L$201,FALSE))</f>
        <v/>
      </c>
      <c r="AG139" s="529"/>
      <c r="AH139" s="530"/>
      <c r="AI139" s="530" t="str">
        <f t="array" ref="AI139">IF(ISBLANK(C139),"",XLOOKUP(A139,'Crop Chart'!$A$5:$A$201,'Crop Chart'!$AN$5:$AN$201,FALSE))</f>
        <v/>
      </c>
      <c r="AJ139" s="531" t="str">
        <f t="array" ref="AJ139">IF((AI139=""),"",J139+XLOOKUP(A139,'Crop Chart'!$A$5:$A$201,'Crop Chart'!$AO$5:$AO$201,FALSE))</f>
        <v/>
      </c>
      <c r="AK139" s="530" t="str">
        <f t="array" ref="AK139">IF(ISBLANK(C139),"",XLOOKUP(A139,'Crop Chart'!$A$5:$A$201,'Crop Chart'!$AP$5:$AP$201,FALSE))</f>
        <v/>
      </c>
      <c r="AL139" s="531" t="str">
        <f t="array" ref="AL139">IF((AK139=""),"",J139+XLOOKUP(A139,'Crop Chart'!$A$5:$A$201,'Crop Chart'!$AQ$5:$AQ$201,FALSE))</f>
        <v/>
      </c>
      <c r="AM139" s="530" t="str">
        <f t="array" ref="AM139">IF(ISBLANK(C139),"",XLOOKUP(A139,'Crop Chart'!$A$5:$A$201,'Crop Chart'!$AR$5:$AR$201,FALSE))</f>
        <v/>
      </c>
      <c r="AN139" s="531" t="str">
        <f t="array" ref="AN139">IF((AM139=""),"",J139+XLOOKUP(A139,'Crop Chart'!$A$5:$A$201,'Crop Chart'!$AS$5:$AS$201,FALSE))</f>
        <v/>
      </c>
      <c r="AO139" s="530" t="str">
        <f t="array" ref="AO139">IF(ISBLANK(C139),"",XLOOKUP(A139,'Crop Chart'!$A$5:$A$201,'Crop Chart'!$AT$5:$AT$201,FALSE))</f>
        <v/>
      </c>
      <c r="AP139" s="531" t="str">
        <f t="array" ref="AP139">IF((AO139=""),"",J139+XLOOKUP(A139,'Crop Chart'!$A$5:$A$201,'Crop Chart'!$AU$5:$AU$201,FALSE))</f>
        <v/>
      </c>
      <c r="AQ139" s="530" t="str">
        <f t="array" ref="AQ139">IF(ISBLANK(C139),"",XLOOKUP(A139,'Crop Chart'!$A$5:$A$201,'Crop Chart'!$AV$5:$AV$201,FALSE))</f>
        <v/>
      </c>
      <c r="AR139" s="531" t="str">
        <f t="array" ref="AR139">IF((AQ139=""),"",J139+XLOOKUP(A139,'Crop Chart'!$A$5:$A$201,'Crop Chart'!$AW$5:$AW$201,FALSE))</f>
        <v/>
      </c>
      <c r="AS139" s="530" t="str">
        <f t="array" ref="AS139">IF(ISBLANK(C139),"",XLOOKUP(A139,'Crop Chart'!$A$5:$A$201,'Crop Chart'!$AX$5:$AX$201,FALSE))</f>
        <v/>
      </c>
      <c r="AT139" s="531" t="str">
        <f t="array" ref="AT139">IF((AS139=""),"",J139+XLOOKUP(A139,'Crop Chart'!$A$5:$A$201,'Crop Chart'!$AY$5:$AY$201,FALSE))</f>
        <v/>
      </c>
      <c r="AU139" s="530" t="str">
        <f t="array" ref="AU139">IF(ISBLANK(C139),"",XLOOKUP(A139,'Crop Chart'!$A$5:$A$201,'Crop Chart'!$AZ$5:$AZ$201,FALSE))</f>
        <v/>
      </c>
      <c r="AV139" s="531" t="str">
        <f t="array" ref="AV139">IF((AU139=""),"",J139+XLOOKUP(A139,'Crop Chart'!$A$5:$A$201,'Crop Chart'!$BA$5:$BA$201,FALSE))</f>
        <v/>
      </c>
      <c r="AW139" s="530" t="str">
        <f t="array" ref="AW139">IF(ISBLANK(C139),"",XLOOKUP(A139,'Crop Chart'!$A$5:$A$201,'Crop Chart'!$BB$5:$BB$201,FALSE))</f>
        <v/>
      </c>
      <c r="AX139" s="532" t="str">
        <f t="array" ref="AX139">IF((AW139=""),"",J139+XLOOKUP(A139,'Crop Chart'!$A$5:$A$201,'Crop Chart'!$BC$5:$BC$201,FALSE))</f>
        <v/>
      </c>
    </row>
    <row r="140" ht="15.75" hidden="1" customHeight="1">
      <c r="A140" s="520" t="str">
        <f t="array" ref="A140">IF(ISBLANK(C140)," ",XLOOKUP(C140,'Codified Game Plan'!$M$3:$M$477,'Codified Game Plan'!$A$3:$A$477))</f>
        <v> </v>
      </c>
      <c r="B140" s="503" t="str">
        <f t="array" ref="B140">IF(ISBLANK(C140),"",XLOOKUP(C140,'Codified Game Plan'!$M$3:$M$477,'Codified Game Plan'!$B$3:$B$477))</f>
        <v/>
      </c>
      <c r="C140" s="521"/>
      <c r="D140" s="521" t="str">
        <f t="array" ref="D140">IF(ISBLANK(C140)," ",XLOOKUP(C140,'Codified Game Plan'!$M$3:$M$477,'Codified Game Plan'!$C$3:$C$477))</f>
        <v> </v>
      </c>
      <c r="E140" s="522" t="str">
        <f t="array" ref="E140">IF(ISBLANK(C140),"",XLOOKUP(C140,'Codified Game Plan'!$M$3:$M$477,'Codified Game Plan'!$D$3:$D$477,0))</f>
        <v/>
      </c>
      <c r="F140" s="522" t="str">
        <f t="array" ref="F140">IF(ISBLANK(C140),"",XLOOKUP(C140,'Codified Game Plan'!$M$3:$M$477,'Codified Game Plan'!$E$3:$E$477,0))</f>
        <v/>
      </c>
      <c r="G140" s="523" t="str">
        <f t="array" ref="G140">IF(ISBLANK(C140)," ",XLOOKUP(C140,'Codified Game Plan'!$M$3:$M$477,'Codified Game Plan'!$F$3:$F$477))</f>
        <v> </v>
      </c>
      <c r="H140" s="507" t="str">
        <f t="array" ref="H140">IF(ISBLANK(C140)," ",XLOOKUP(C140,'Codified Game Plan'!$M$3:$M$477,'Codified Game Plan'!$G$3:$G$477))</f>
        <v> </v>
      </c>
      <c r="I140" s="523" t="str">
        <f t="array" ref="I140">IF(ISBLANK(C140),"",XLOOKUP(A140,'Crop Chart'!$A$5:$A$201,'Crop Chart'!$B$5:$B$201,0))</f>
        <v/>
      </c>
      <c r="J140" s="507" t="str">
        <f t="shared" si="24"/>
        <v> </v>
      </c>
      <c r="K140" s="511"/>
      <c r="L140" s="523" t="str">
        <f t="array" ref="L140">IF(ISBLANK(C140),"",XLOOKUP(A140,'Crop Chart'!$A$5:$A$201,'Crop Chart'!$C$5:$C$201,0))</f>
        <v/>
      </c>
      <c r="M140" s="506" t="str">
        <f t="array" ref="M140">IF(ISBLANK(C140),"",XLOOKUP(A140,'Crop Chart'!$A$5:$A$201,'Crop Chart'!$E$5:$E$201,0))</f>
        <v/>
      </c>
      <c r="N140" s="535" t="str">
        <f t="shared" si="1"/>
        <v/>
      </c>
      <c r="O140" s="515" t="str">
        <f t="array" ref="O140">IF(ISBLANK(C140),"",XLOOKUP(A140,'Crop Chart'!$A$5:$A$201,'Crop Chart'!$S$5:$S$201,0))</f>
        <v/>
      </c>
      <c r="P140" s="507" t="str">
        <f t="shared" si="2"/>
        <v/>
      </c>
      <c r="Q140" s="524"/>
      <c r="R140" s="523" t="str">
        <f t="array" ref="R140">IF(I140="TR",XLOOKUP(A140,'Crop Chart'!$A$5:$A$201,'Crop Chart'!$I$5:$I$201,FALSE),"")</f>
        <v/>
      </c>
      <c r="S140" s="512" t="str">
        <f t="array" ref="S140">IF(I140="TR",G140*'Crop Chart'!$H$2*12*L140/M140/T140*XLOOKUP(A140,'Crop Chart'!$A$5:$A$203,'Crop Chart'!$T$5:$T$203),"")</f>
        <v/>
      </c>
      <c r="T140" s="523" t="str">
        <f t="array" ref="T140">IF(ISBLANK(C140),"",XLOOKUP(A140,'Crop Chart'!$A$5:$A$201,'Crop Chart'!$P$5:$P$201,FALSE))</f>
        <v/>
      </c>
      <c r="U140" s="525" t="str">
        <f t="array" ref="U140">IF(ISBLANK(C140),"",XLOOKUP(A140,'Crop Chart'!$A$5:$A$201,'Crop Chart'!$Q$5:$Q$201,0))</f>
        <v/>
      </c>
      <c r="V140" s="507" t="str">
        <f t="array" ref="V140">IF(I140="DS",XLOOKUP(A140,'Crop Chart'!$A$6:$A$201,'Crop Chart'!$AH$6:$AH$201,0),"")</f>
        <v/>
      </c>
      <c r="W140" s="507" t="str">
        <f t="array" ref="W140">IF(I140="DS",XLOOKUP(A140,'Crop Chart'!$A$6:$A$201,'Crop Chart'!$AI$6:$AI$201,0),"")</f>
        <v/>
      </c>
      <c r="X140" s="526" t="str">
        <f t="array" ref="X140">IFS(ISTEXT(P140),"",XLOOKUP(A140,'Crop Chart'!$A$5:$A$201,'Crop Chart'!$R$5:$R$201,0)=0,"",XLOOKUP(A140,'Crop Chart'!$A$5:$A$201,'Crop Chart'!$R$5:$R$201,0)&gt;0,XLOOKUP(A140,'Crop Chart'!$A$5:$A$201,'Crop Chart'!$R$5:$R$201,0)+P140)</f>
        <v/>
      </c>
      <c r="Y140" s="523" t="str">
        <f t="array" ref="Y140">IF(ISTEXT(X140),"",XLOOKUP(A140,'Crop Chart'!$A$5:$A$201,'Crop Chart'!$S$5:$S$201,0))</f>
        <v/>
      </c>
      <c r="Z140" s="513" t="str">
        <f t="shared" si="3"/>
        <v/>
      </c>
      <c r="AA140" s="523" t="str">
        <f t="array" ref="AA140">IF(ISBLANK(C140),"",XLOOKUP(A140,'Crop Chart'!$A$5:$A$201,'Crop Chart'!$F$5:$F$201,0))</f>
        <v/>
      </c>
      <c r="AB140" s="523" t="str">
        <f t="array" ref="AB140">IF(ISBLANK(C140),"",XLOOKUP(A140,'Crop Chart'!$A$5:$A$201,'Crop Chart'!$G$5:$G$201,FALSE))</f>
        <v/>
      </c>
      <c r="AC140" s="526" t="str">
        <f t="shared" si="19"/>
        <v/>
      </c>
      <c r="AD140" s="526" t="str">
        <f t="shared" si="4"/>
        <v/>
      </c>
      <c r="AE140" s="527" t="str">
        <f t="array" ref="AE140">IF(ISBLANK(C140),"",XLOOKUP(C140,'Codified Game Plan'!$M$3:$M$477,'Codified Game Plan'!$J$3:$J$477,0))</f>
        <v/>
      </c>
      <c r="AF140" s="528" t="str">
        <f t="array" ref="AF140">IF(ISBLANK(C140),"",XLOOKUP(A140,'Crop Chart'!$A$5:$A$201,'Crop Chart'!$L$5:$L$201,FALSE))</f>
        <v/>
      </c>
      <c r="AG140" s="529"/>
      <c r="AH140" s="530"/>
      <c r="AI140" s="530" t="str">
        <f t="array" ref="AI140">IF(ISBLANK(C140),"",XLOOKUP(A140,'Crop Chart'!$A$5:$A$201,'Crop Chart'!$AN$5:$AN$201,FALSE))</f>
        <v/>
      </c>
      <c r="AJ140" s="531" t="str">
        <f t="array" ref="AJ140">IF((AI140=""),"",J140+XLOOKUP(A140,'Crop Chart'!$A$5:$A$201,'Crop Chart'!$AO$5:$AO$201,FALSE))</f>
        <v/>
      </c>
      <c r="AK140" s="530" t="str">
        <f t="array" ref="AK140">IF(ISBLANK(C140),"",XLOOKUP(A140,'Crop Chart'!$A$5:$A$201,'Crop Chart'!$AP$5:$AP$201,FALSE))</f>
        <v/>
      </c>
      <c r="AL140" s="531" t="str">
        <f t="array" ref="AL140">IF((AK140=""),"",J140+XLOOKUP(A140,'Crop Chart'!$A$5:$A$201,'Crop Chart'!$AQ$5:$AQ$201,FALSE))</f>
        <v/>
      </c>
      <c r="AM140" s="530" t="str">
        <f t="array" ref="AM140">IF(ISBLANK(C140),"",XLOOKUP(A140,'Crop Chart'!$A$5:$A$201,'Crop Chart'!$AR$5:$AR$201,FALSE))</f>
        <v/>
      </c>
      <c r="AN140" s="531" t="str">
        <f t="array" ref="AN140">IF((AM140=""),"",J140+XLOOKUP(A140,'Crop Chart'!$A$5:$A$201,'Crop Chart'!$AS$5:$AS$201,FALSE))</f>
        <v/>
      </c>
      <c r="AO140" s="530" t="str">
        <f t="array" ref="AO140">IF(ISBLANK(C140),"",XLOOKUP(A140,'Crop Chart'!$A$5:$A$201,'Crop Chart'!$AT$5:$AT$201,FALSE))</f>
        <v/>
      </c>
      <c r="AP140" s="531" t="str">
        <f t="array" ref="AP140">IF((AO140=""),"",J140+XLOOKUP(A140,'Crop Chart'!$A$5:$A$201,'Crop Chart'!$AU$5:$AU$201,FALSE))</f>
        <v/>
      </c>
      <c r="AQ140" s="530" t="str">
        <f t="array" ref="AQ140">IF(ISBLANK(C140),"",XLOOKUP(A140,'Crop Chart'!$A$5:$A$201,'Crop Chart'!$AV$5:$AV$201,FALSE))</f>
        <v/>
      </c>
      <c r="AR140" s="531" t="str">
        <f t="array" ref="AR140">IF((AQ140=""),"",J140+XLOOKUP(A140,'Crop Chart'!$A$5:$A$201,'Crop Chart'!$AW$5:$AW$201,FALSE))</f>
        <v/>
      </c>
      <c r="AS140" s="530" t="str">
        <f t="array" ref="AS140">IF(ISBLANK(C140),"",XLOOKUP(A140,'Crop Chart'!$A$5:$A$201,'Crop Chart'!$AX$5:$AX$201,FALSE))</f>
        <v/>
      </c>
      <c r="AT140" s="531" t="str">
        <f t="array" ref="AT140">IF((AS140=""),"",J140+XLOOKUP(A140,'Crop Chart'!$A$5:$A$201,'Crop Chart'!$AY$5:$AY$201,FALSE))</f>
        <v/>
      </c>
      <c r="AU140" s="530" t="str">
        <f t="array" ref="AU140">IF(ISBLANK(C140),"",XLOOKUP(A140,'Crop Chart'!$A$5:$A$201,'Crop Chart'!$AZ$5:$AZ$201,FALSE))</f>
        <v/>
      </c>
      <c r="AV140" s="531" t="str">
        <f t="array" ref="AV140">IF((AU140=""),"",J140+XLOOKUP(A140,'Crop Chart'!$A$5:$A$201,'Crop Chart'!$BA$5:$BA$201,FALSE))</f>
        <v/>
      </c>
      <c r="AW140" s="530" t="str">
        <f t="array" ref="AW140">IF(ISBLANK(C140),"",XLOOKUP(A140,'Crop Chart'!$A$5:$A$201,'Crop Chart'!$BB$5:$BB$201,FALSE))</f>
        <v/>
      </c>
      <c r="AX140" s="532" t="str">
        <f t="array" ref="AX140">IF((AW140=""),"",J140+XLOOKUP(A140,'Crop Chart'!$A$5:$A$201,'Crop Chart'!$BC$5:$BC$201,FALSE))</f>
        <v/>
      </c>
    </row>
    <row r="141" ht="15.75" hidden="1" customHeight="1">
      <c r="A141" s="520" t="str">
        <f t="array" ref="A141">IF(ISBLANK(C141)," ",XLOOKUP(C141,'Codified Game Plan'!$M$3:$M$477,'Codified Game Plan'!$A$3:$A$477))</f>
        <v> </v>
      </c>
      <c r="B141" s="503" t="str">
        <f t="array" ref="B141">IF(ISBLANK(C141),"",XLOOKUP(C141,'Codified Game Plan'!$M$3:$M$477,'Codified Game Plan'!$B$3:$B$477))</f>
        <v/>
      </c>
      <c r="C141" s="521"/>
      <c r="D141" s="521" t="str">
        <f t="array" ref="D141">IF(ISBLANK(C141)," ",XLOOKUP(C141,'Codified Game Plan'!$M$3:$M$477,'Codified Game Plan'!$C$3:$C$477))</f>
        <v> </v>
      </c>
      <c r="E141" s="522" t="str">
        <f t="array" ref="E141">IF(ISBLANK(C141),"",XLOOKUP(C141,'Codified Game Plan'!$M$3:$M$477,'Codified Game Plan'!$D$3:$D$477,0))</f>
        <v/>
      </c>
      <c r="F141" s="522" t="str">
        <f t="array" ref="F141">IF(ISBLANK(C141),"",XLOOKUP(C141,'Codified Game Plan'!$M$3:$M$477,'Codified Game Plan'!$E$3:$E$477,0))</f>
        <v/>
      </c>
      <c r="G141" s="523" t="str">
        <f t="array" ref="G141">IF(ISBLANK(C141)," ",XLOOKUP(C141,'Codified Game Plan'!$M$3:$M$477,'Codified Game Plan'!$F$3:$F$477))</f>
        <v> </v>
      </c>
      <c r="H141" s="507" t="str">
        <f t="array" ref="H141">IF(ISBLANK(C141)," ",XLOOKUP(C141,'Codified Game Plan'!$M$3:$M$477,'Codified Game Plan'!$G$3:$G$477))</f>
        <v> </v>
      </c>
      <c r="I141" s="523" t="str">
        <f t="array" ref="I141">IF(ISBLANK(C141),"",XLOOKUP(A141,'Crop Chart'!$A$5:$A$201,'Crop Chart'!$B$5:$B$201,0))</f>
        <v/>
      </c>
      <c r="J141" s="507" t="str">
        <f t="shared" si="24"/>
        <v> </v>
      </c>
      <c r="K141" s="511"/>
      <c r="L141" s="523" t="str">
        <f t="array" ref="L141">IF(ISBLANK(C141),"",XLOOKUP(A141,'Crop Chart'!$A$5:$A$201,'Crop Chart'!$C$5:$C$201,0))</f>
        <v/>
      </c>
      <c r="M141" s="506" t="str">
        <f t="array" ref="M141">IF(ISBLANK(C141),"",XLOOKUP(A141,'Crop Chart'!$A$5:$A$201,'Crop Chart'!$E$5:$E$201,0))</f>
        <v/>
      </c>
      <c r="N141" s="535" t="str">
        <f t="shared" si="1"/>
        <v/>
      </c>
      <c r="O141" s="515" t="str">
        <f t="array" ref="O141">IF(ISBLANK(C141),"",XLOOKUP(A141,'Crop Chart'!$A$5:$A$201,'Crop Chart'!$S$5:$S$201,0))</f>
        <v/>
      </c>
      <c r="P141" s="507" t="str">
        <f t="shared" si="2"/>
        <v/>
      </c>
      <c r="Q141" s="524"/>
      <c r="R141" s="523" t="str">
        <f t="array" ref="R141">IF(I141="TR",XLOOKUP(A141,'Crop Chart'!$A$5:$A$201,'Crop Chart'!$I$5:$I$201,FALSE),"")</f>
        <v/>
      </c>
      <c r="S141" s="512" t="str">
        <f t="array" ref="S141">IF(I141="TR",G141*'Crop Chart'!$H$2*12*L141/M141/T141*XLOOKUP(A141,'Crop Chart'!$A$5:$A$203,'Crop Chart'!$T$5:$T$203),"")</f>
        <v/>
      </c>
      <c r="T141" s="523" t="str">
        <f t="array" ref="T141">IF(ISBLANK(C141),"",XLOOKUP(A141,'Crop Chart'!$A$5:$A$201,'Crop Chart'!$P$5:$P$201,FALSE))</f>
        <v/>
      </c>
      <c r="U141" s="525" t="str">
        <f t="array" ref="U141">IF(ISBLANK(C141),"",XLOOKUP(A141,'Crop Chart'!$A$5:$A$201,'Crop Chart'!$Q$5:$Q$201,0))</f>
        <v/>
      </c>
      <c r="V141" s="507" t="str">
        <f t="array" ref="V141">IF(I141="DS",XLOOKUP(A141,'Crop Chart'!$A$6:$A$201,'Crop Chart'!$AH$6:$AH$201,0),"")</f>
        <v/>
      </c>
      <c r="W141" s="507" t="str">
        <f t="array" ref="W141">IF(I141="DS",XLOOKUP(A141,'Crop Chart'!$A$6:$A$201,'Crop Chart'!$AI$6:$AI$201,0),"")</f>
        <v/>
      </c>
      <c r="X141" s="526" t="str">
        <f t="array" ref="X141">IFS(ISTEXT(P141),"",XLOOKUP(A141,'Crop Chart'!$A$5:$A$201,'Crop Chart'!$R$5:$R$201,0)=0,"",XLOOKUP(A141,'Crop Chart'!$A$5:$A$201,'Crop Chart'!$R$5:$R$201,0)&gt;0,XLOOKUP(A141,'Crop Chart'!$A$5:$A$201,'Crop Chart'!$R$5:$R$201,0)+P141)</f>
        <v/>
      </c>
      <c r="Y141" s="523" t="str">
        <f t="array" ref="Y141">IF(ISTEXT(X141),"",XLOOKUP(A141,'Crop Chart'!$A$5:$A$201,'Crop Chart'!$S$5:$S$201,0))</f>
        <v/>
      </c>
      <c r="Z141" s="513" t="str">
        <f t="shared" si="3"/>
        <v/>
      </c>
      <c r="AA141" s="523" t="str">
        <f t="array" ref="AA141">IF(ISBLANK(C141),"",XLOOKUP(A141,'Crop Chart'!$A$5:$A$201,'Crop Chart'!$F$5:$F$201,0))</f>
        <v/>
      </c>
      <c r="AB141" s="523" t="str">
        <f t="array" ref="AB141">IF(ISBLANK(C141),"",XLOOKUP(A141,'Crop Chart'!$A$5:$A$201,'Crop Chart'!$G$5:$G$201,FALSE))</f>
        <v/>
      </c>
      <c r="AC141" s="526" t="str">
        <f t="shared" si="19"/>
        <v/>
      </c>
      <c r="AD141" s="526" t="str">
        <f t="shared" si="4"/>
        <v/>
      </c>
      <c r="AE141" s="527" t="str">
        <f t="array" ref="AE141">IF(ISBLANK(C141),"",XLOOKUP(C141,'Codified Game Plan'!$M$3:$M$477,'Codified Game Plan'!$J$3:$J$477,0))</f>
        <v/>
      </c>
      <c r="AF141" s="528" t="str">
        <f t="array" ref="AF141">IF(ISBLANK(C141),"",XLOOKUP(A141,'Crop Chart'!$A$5:$A$201,'Crop Chart'!$L$5:$L$201,FALSE))</f>
        <v/>
      </c>
      <c r="AG141" s="529"/>
      <c r="AH141" s="530"/>
      <c r="AI141" s="530" t="str">
        <f t="array" ref="AI141">IF(ISBLANK(C141),"",XLOOKUP(A141,'Crop Chart'!$A$5:$A$201,'Crop Chart'!$AN$5:$AN$201,FALSE))</f>
        <v/>
      </c>
      <c r="AJ141" s="531" t="str">
        <f t="array" ref="AJ141">IF((AI141=""),"",J141+XLOOKUP(A141,'Crop Chart'!$A$5:$A$201,'Crop Chart'!$AO$5:$AO$201,FALSE))</f>
        <v/>
      </c>
      <c r="AK141" s="530" t="str">
        <f t="array" ref="AK141">IF(ISBLANK(C141),"",XLOOKUP(A141,'Crop Chart'!$A$5:$A$201,'Crop Chart'!$AP$5:$AP$201,FALSE))</f>
        <v/>
      </c>
      <c r="AL141" s="531" t="str">
        <f t="array" ref="AL141">IF((AK141=""),"",J141+XLOOKUP(A141,'Crop Chart'!$A$5:$A$201,'Crop Chart'!$AQ$5:$AQ$201,FALSE))</f>
        <v/>
      </c>
      <c r="AM141" s="530" t="str">
        <f t="array" ref="AM141">IF(ISBLANK(C141),"",XLOOKUP(A141,'Crop Chart'!$A$5:$A$201,'Crop Chart'!$AR$5:$AR$201,FALSE))</f>
        <v/>
      </c>
      <c r="AN141" s="531" t="str">
        <f t="array" ref="AN141">IF((AM141=""),"",J141+XLOOKUP(A141,'Crop Chart'!$A$5:$A$201,'Crop Chart'!$AS$5:$AS$201,FALSE))</f>
        <v/>
      </c>
      <c r="AO141" s="530" t="str">
        <f t="array" ref="AO141">IF(ISBLANK(C141),"",XLOOKUP(A141,'Crop Chart'!$A$5:$A$201,'Crop Chart'!$AT$5:$AT$201,FALSE))</f>
        <v/>
      </c>
      <c r="AP141" s="531" t="str">
        <f t="array" ref="AP141">IF((AO141=""),"",J141+XLOOKUP(A141,'Crop Chart'!$A$5:$A$201,'Crop Chart'!$AU$5:$AU$201,FALSE))</f>
        <v/>
      </c>
      <c r="AQ141" s="530" t="str">
        <f t="array" ref="AQ141">IF(ISBLANK(C141),"",XLOOKUP(A141,'Crop Chart'!$A$5:$A$201,'Crop Chart'!$AV$5:$AV$201,FALSE))</f>
        <v/>
      </c>
      <c r="AR141" s="531" t="str">
        <f t="array" ref="AR141">IF((AQ141=""),"",J141+XLOOKUP(A141,'Crop Chart'!$A$5:$A$201,'Crop Chart'!$AW$5:$AW$201,FALSE))</f>
        <v/>
      </c>
      <c r="AS141" s="530" t="str">
        <f t="array" ref="AS141">IF(ISBLANK(C141),"",XLOOKUP(A141,'Crop Chart'!$A$5:$A$201,'Crop Chart'!$AX$5:$AX$201,FALSE))</f>
        <v/>
      </c>
      <c r="AT141" s="531" t="str">
        <f t="array" ref="AT141">IF((AS141=""),"",J141+XLOOKUP(A141,'Crop Chart'!$A$5:$A$201,'Crop Chart'!$AY$5:$AY$201,FALSE))</f>
        <v/>
      </c>
      <c r="AU141" s="530" t="str">
        <f t="array" ref="AU141">IF(ISBLANK(C141),"",XLOOKUP(A141,'Crop Chart'!$A$5:$A$201,'Crop Chart'!$AZ$5:$AZ$201,FALSE))</f>
        <v/>
      </c>
      <c r="AV141" s="531" t="str">
        <f t="array" ref="AV141">IF((AU141=""),"",J141+XLOOKUP(A141,'Crop Chart'!$A$5:$A$201,'Crop Chart'!$BA$5:$BA$201,FALSE))</f>
        <v/>
      </c>
      <c r="AW141" s="530" t="str">
        <f t="array" ref="AW141">IF(ISBLANK(C141),"",XLOOKUP(A141,'Crop Chart'!$A$5:$A$201,'Crop Chart'!$BB$5:$BB$201,FALSE))</f>
        <v/>
      </c>
      <c r="AX141" s="532" t="str">
        <f t="array" ref="AX141">IF((AW141=""),"",J141+XLOOKUP(A141,'Crop Chart'!$A$5:$A$201,'Crop Chart'!$BC$5:$BC$201,FALSE))</f>
        <v/>
      </c>
    </row>
    <row r="142" ht="15.75" hidden="1" customHeight="1">
      <c r="A142" s="520" t="str">
        <f t="array" ref="A142">IF(ISBLANK(C142)," ",XLOOKUP(C142,'Codified Game Plan'!$M$3:$M$477,'Codified Game Plan'!$A$3:$A$477))</f>
        <v> </v>
      </c>
      <c r="B142" s="503" t="str">
        <f t="array" ref="B142">IF(ISBLANK(C142),"",XLOOKUP(C142,'Codified Game Plan'!$M$3:$M$477,'Codified Game Plan'!$B$3:$B$477))</f>
        <v/>
      </c>
      <c r="C142" s="521"/>
      <c r="D142" s="521" t="str">
        <f t="array" ref="D142">IF(ISBLANK(C142)," ",XLOOKUP(C142,'Codified Game Plan'!$M$3:$M$477,'Codified Game Plan'!$C$3:$C$477))</f>
        <v> </v>
      </c>
      <c r="E142" s="522" t="str">
        <f t="array" ref="E142">IF(ISBLANK(C142),"",XLOOKUP(C142,'Codified Game Plan'!$M$3:$M$477,'Codified Game Plan'!$D$3:$D$477,0))</f>
        <v/>
      </c>
      <c r="F142" s="522" t="str">
        <f t="array" ref="F142">IF(ISBLANK(C142),"",XLOOKUP(C142,'Codified Game Plan'!$M$3:$M$477,'Codified Game Plan'!$E$3:$E$477,0))</f>
        <v/>
      </c>
      <c r="G142" s="523" t="str">
        <f t="array" ref="G142">IF(ISBLANK(C142)," ",XLOOKUP(C142,'Codified Game Plan'!$M$3:$M$477,'Codified Game Plan'!$F$3:$F$477))</f>
        <v> </v>
      </c>
      <c r="H142" s="507" t="str">
        <f t="array" ref="H142">IF(ISBLANK(C142)," ",XLOOKUP(C142,'Codified Game Plan'!$M$3:$M$477,'Codified Game Plan'!$G$3:$G$477))</f>
        <v> </v>
      </c>
      <c r="I142" s="523" t="str">
        <f t="array" ref="I142">IF(ISBLANK(C142),"",XLOOKUP(A142,'Crop Chart'!$A$5:$A$201,'Crop Chart'!$B$5:$B$201,0))</f>
        <v/>
      </c>
      <c r="J142" s="507" t="str">
        <f t="shared" si="24"/>
        <v> </v>
      </c>
      <c r="K142" s="511"/>
      <c r="L142" s="523" t="str">
        <f t="array" ref="L142">IF(ISBLANK(C142),"",XLOOKUP(A142,'Crop Chart'!$A$5:$A$201,'Crop Chart'!$C$5:$C$201,0))</f>
        <v/>
      </c>
      <c r="M142" s="506" t="str">
        <f t="array" ref="M142">IF(ISBLANK(C142),"",XLOOKUP(A142,'Crop Chart'!$A$5:$A$201,'Crop Chart'!$E$5:$E$201,0))</f>
        <v/>
      </c>
      <c r="N142" s="535" t="str">
        <f t="shared" si="1"/>
        <v/>
      </c>
      <c r="O142" s="515" t="str">
        <f t="array" ref="O142">IF(ISBLANK(C142),"",XLOOKUP(A142,'Crop Chart'!$A$5:$A$201,'Crop Chart'!$S$5:$S$201,0))</f>
        <v/>
      </c>
      <c r="P142" s="507" t="str">
        <f t="shared" si="2"/>
        <v/>
      </c>
      <c r="Q142" s="524"/>
      <c r="R142" s="523" t="str">
        <f t="array" ref="R142">IF(I142="TR",XLOOKUP(A142,'Crop Chart'!$A$5:$A$201,'Crop Chart'!$I$5:$I$201,FALSE),"")</f>
        <v/>
      </c>
      <c r="S142" s="512" t="str">
        <f t="array" ref="S142">IF(I142="TR",G142*'Crop Chart'!$H$2*12*L142/M142/T142*XLOOKUP(A142,'Crop Chart'!$A$5:$A$203,'Crop Chart'!$T$5:$T$203),"")</f>
        <v/>
      </c>
      <c r="T142" s="523" t="str">
        <f t="array" ref="T142">IF(ISBLANK(C142),"",XLOOKUP(A142,'Crop Chart'!$A$5:$A$201,'Crop Chart'!$P$5:$P$201,FALSE))</f>
        <v/>
      </c>
      <c r="U142" s="525" t="str">
        <f t="array" ref="U142">IF(ISBLANK(C142),"",XLOOKUP(A142,'Crop Chart'!$A$5:$A$201,'Crop Chart'!$Q$5:$Q$201,0))</f>
        <v/>
      </c>
      <c r="V142" s="507" t="str">
        <f t="array" ref="V142">IF(I142="DS",XLOOKUP(A142,'Crop Chart'!$A$6:$A$201,'Crop Chart'!$AH$6:$AH$201,0),"")</f>
        <v/>
      </c>
      <c r="W142" s="507" t="str">
        <f t="array" ref="W142">IF(I142="DS",XLOOKUP(A142,'Crop Chart'!$A$6:$A$201,'Crop Chart'!$AI$6:$AI$201,0),"")</f>
        <v/>
      </c>
      <c r="X142" s="526" t="str">
        <f t="array" ref="X142">IFS(ISTEXT(P142),"",XLOOKUP(A142,'Crop Chart'!$A$5:$A$201,'Crop Chart'!$R$5:$R$201,0)=0,"",XLOOKUP(A142,'Crop Chart'!$A$5:$A$201,'Crop Chart'!$R$5:$R$201,0)&gt;0,XLOOKUP(A142,'Crop Chart'!$A$5:$A$201,'Crop Chart'!$R$5:$R$201,0)+P142)</f>
        <v/>
      </c>
      <c r="Y142" s="523" t="str">
        <f t="array" ref="Y142">IF(ISTEXT(X142),"",XLOOKUP(A142,'Crop Chart'!$A$5:$A$201,'Crop Chart'!$S$5:$S$201,0))</f>
        <v/>
      </c>
      <c r="Z142" s="513" t="str">
        <f t="shared" si="3"/>
        <v/>
      </c>
      <c r="AA142" s="523" t="str">
        <f t="array" ref="AA142">IF(ISBLANK(C142),"",XLOOKUP(A142,'Crop Chart'!$A$5:$A$201,'Crop Chart'!$F$5:$F$201,0))</f>
        <v/>
      </c>
      <c r="AB142" s="523" t="str">
        <f t="array" ref="AB142">IF(ISBLANK(C142),"",XLOOKUP(A142,'Crop Chart'!$A$5:$A$201,'Crop Chart'!$G$5:$G$201,FALSE))</f>
        <v/>
      </c>
      <c r="AC142" s="526" t="str">
        <f t="shared" si="19"/>
        <v/>
      </c>
      <c r="AD142" s="526" t="str">
        <f t="shared" si="4"/>
        <v/>
      </c>
      <c r="AE142" s="527" t="str">
        <f t="array" ref="AE142">IF(ISBLANK(C142),"",XLOOKUP(C142,'Codified Game Plan'!$M$3:$M$477,'Codified Game Plan'!$J$3:$J$477,0))</f>
        <v/>
      </c>
      <c r="AF142" s="528" t="str">
        <f t="array" ref="AF142">IF(ISBLANK(C142),"",XLOOKUP(A142,'Crop Chart'!$A$5:$A$201,'Crop Chart'!$L$5:$L$201,FALSE))</f>
        <v/>
      </c>
      <c r="AG142" s="529"/>
      <c r="AH142" s="530"/>
      <c r="AI142" s="530" t="str">
        <f t="array" ref="AI142">IF(ISBLANK(C142),"",XLOOKUP(A142,'Crop Chart'!$A$5:$A$201,'Crop Chart'!$AN$5:$AN$201,FALSE))</f>
        <v/>
      </c>
      <c r="AJ142" s="531" t="str">
        <f t="array" ref="AJ142">IF((AI142=""),"",J142+XLOOKUP(A142,'Crop Chart'!$A$5:$A$201,'Crop Chart'!$AO$5:$AO$201,FALSE))</f>
        <v/>
      </c>
      <c r="AK142" s="530" t="str">
        <f t="array" ref="AK142">IF(ISBLANK(C142),"",XLOOKUP(A142,'Crop Chart'!$A$5:$A$201,'Crop Chart'!$AP$5:$AP$201,FALSE))</f>
        <v/>
      </c>
      <c r="AL142" s="531" t="str">
        <f t="array" ref="AL142">IF((AK142=""),"",J142+XLOOKUP(A142,'Crop Chart'!$A$5:$A$201,'Crop Chart'!$AQ$5:$AQ$201,FALSE))</f>
        <v/>
      </c>
      <c r="AM142" s="530" t="str">
        <f t="array" ref="AM142">IF(ISBLANK(C142),"",XLOOKUP(A142,'Crop Chart'!$A$5:$A$201,'Crop Chart'!$AR$5:$AR$201,FALSE))</f>
        <v/>
      </c>
      <c r="AN142" s="531" t="str">
        <f t="array" ref="AN142">IF((AM142=""),"",J142+XLOOKUP(A142,'Crop Chart'!$A$5:$A$201,'Crop Chart'!$AS$5:$AS$201,FALSE))</f>
        <v/>
      </c>
      <c r="AO142" s="530" t="str">
        <f t="array" ref="AO142">IF(ISBLANK(C142),"",XLOOKUP(A142,'Crop Chart'!$A$5:$A$201,'Crop Chart'!$AT$5:$AT$201,FALSE))</f>
        <v/>
      </c>
      <c r="AP142" s="531" t="str">
        <f t="array" ref="AP142">IF((AO142=""),"",J142+XLOOKUP(A142,'Crop Chart'!$A$5:$A$201,'Crop Chart'!$AU$5:$AU$201,FALSE))</f>
        <v/>
      </c>
      <c r="AQ142" s="530" t="str">
        <f t="array" ref="AQ142">IF(ISBLANK(C142),"",XLOOKUP(A142,'Crop Chart'!$A$5:$A$201,'Crop Chart'!$AV$5:$AV$201,FALSE))</f>
        <v/>
      </c>
      <c r="AR142" s="531" t="str">
        <f t="array" ref="AR142">IF((AQ142=""),"",J142+XLOOKUP(A142,'Crop Chart'!$A$5:$A$201,'Crop Chart'!$AW$5:$AW$201,FALSE))</f>
        <v/>
      </c>
      <c r="AS142" s="530" t="str">
        <f t="array" ref="AS142">IF(ISBLANK(C142),"",XLOOKUP(A142,'Crop Chart'!$A$5:$A$201,'Crop Chart'!$AX$5:$AX$201,FALSE))</f>
        <v/>
      </c>
      <c r="AT142" s="531" t="str">
        <f t="array" ref="AT142">IF((AS142=""),"",J142+XLOOKUP(A142,'Crop Chart'!$A$5:$A$201,'Crop Chart'!$AY$5:$AY$201,FALSE))</f>
        <v/>
      </c>
      <c r="AU142" s="530" t="str">
        <f t="array" ref="AU142">IF(ISBLANK(C142),"",XLOOKUP(A142,'Crop Chart'!$A$5:$A$201,'Crop Chart'!$AZ$5:$AZ$201,FALSE))</f>
        <v/>
      </c>
      <c r="AV142" s="531" t="str">
        <f t="array" ref="AV142">IF((AU142=""),"",J142+XLOOKUP(A142,'Crop Chart'!$A$5:$A$201,'Crop Chart'!$BA$5:$BA$201,FALSE))</f>
        <v/>
      </c>
      <c r="AW142" s="530" t="str">
        <f t="array" ref="AW142">IF(ISBLANK(C142),"",XLOOKUP(A142,'Crop Chart'!$A$5:$A$201,'Crop Chart'!$BB$5:$BB$201,FALSE))</f>
        <v/>
      </c>
      <c r="AX142" s="532" t="str">
        <f t="array" ref="AX142">IF((AW142=""),"",J142+XLOOKUP(A142,'Crop Chart'!$A$5:$A$201,'Crop Chart'!$BC$5:$BC$201,FALSE))</f>
        <v/>
      </c>
    </row>
    <row r="143" ht="15.75" hidden="1" customHeight="1">
      <c r="A143" s="520" t="str">
        <f t="array" ref="A143">IF(ISBLANK(C143)," ",XLOOKUP(C143,'Codified Game Plan'!$M$3:$M$477,'Codified Game Plan'!$A$3:$A$477))</f>
        <v> </v>
      </c>
      <c r="B143" s="503" t="str">
        <f t="array" ref="B143">IF(ISBLANK(C143),"",XLOOKUP(C143,'Codified Game Plan'!$M$3:$M$477,'Codified Game Plan'!$B$3:$B$477))</f>
        <v/>
      </c>
      <c r="C143" s="521"/>
      <c r="D143" s="521" t="str">
        <f t="array" ref="D143">IF(ISBLANK(C143)," ",XLOOKUP(C143,'Codified Game Plan'!$M$3:$M$477,'Codified Game Plan'!$C$3:$C$477))</f>
        <v> </v>
      </c>
      <c r="E143" s="522" t="str">
        <f t="array" ref="E143">IF(ISBLANK(C143),"",XLOOKUP(C143,'Codified Game Plan'!$M$3:$M$477,'Codified Game Plan'!$D$3:$D$477,0))</f>
        <v/>
      </c>
      <c r="F143" s="522" t="str">
        <f t="array" ref="F143">IF(ISBLANK(C143),"",XLOOKUP(C143,'Codified Game Plan'!$M$3:$M$477,'Codified Game Plan'!$E$3:$E$477,0))</f>
        <v/>
      </c>
      <c r="G143" s="523" t="str">
        <f t="array" ref="G143">IF(ISBLANK(C143)," ",XLOOKUP(C143,'Codified Game Plan'!$M$3:$M$477,'Codified Game Plan'!$F$3:$F$477))</f>
        <v> </v>
      </c>
      <c r="H143" s="507" t="str">
        <f t="array" ref="H143">IF(ISBLANK(C143)," ",XLOOKUP(C143,'Codified Game Plan'!$M$3:$M$477,'Codified Game Plan'!$G$3:$G$477))</f>
        <v> </v>
      </c>
      <c r="I143" s="523" t="str">
        <f t="array" ref="I143">IF(ISBLANK(C143),"",XLOOKUP(A143,'Crop Chart'!$A$5:$A$201,'Crop Chart'!$B$5:$B$201,0))</f>
        <v/>
      </c>
      <c r="J143" s="507" t="str">
        <f t="shared" si="24"/>
        <v> </v>
      </c>
      <c r="K143" s="511"/>
      <c r="L143" s="523" t="str">
        <f t="array" ref="L143">IF(ISBLANK(C143),"",XLOOKUP(A143,'Crop Chart'!$A$5:$A$201,'Crop Chart'!$C$5:$C$201,0))</f>
        <v/>
      </c>
      <c r="M143" s="506" t="str">
        <f t="array" ref="M143">IF(ISBLANK(C143),"",XLOOKUP(A143,'Crop Chart'!$A$5:$A$201,'Crop Chart'!$E$5:$E$201,0))</f>
        <v/>
      </c>
      <c r="N143" s="535" t="str">
        <f t="shared" si="1"/>
        <v/>
      </c>
      <c r="O143" s="515" t="str">
        <f t="array" ref="O143">IF(ISBLANK(C143),"",XLOOKUP(A143,'Crop Chart'!$A$5:$A$201,'Crop Chart'!$S$5:$S$201,0))</f>
        <v/>
      </c>
      <c r="P143" s="507" t="str">
        <f t="shared" si="2"/>
        <v/>
      </c>
      <c r="Q143" s="524"/>
      <c r="R143" s="523" t="str">
        <f t="array" ref="R143">IF(I143="TR",XLOOKUP(A143,'Crop Chart'!$A$5:$A$201,'Crop Chart'!$I$5:$I$201,FALSE),"")</f>
        <v/>
      </c>
      <c r="S143" s="512" t="str">
        <f t="array" ref="S143">IF(I143="TR",G143*'Crop Chart'!$H$2*12*L143/M143/T143*XLOOKUP(A143,'Crop Chart'!$A$5:$A$203,'Crop Chart'!$T$5:$T$203),"")</f>
        <v/>
      </c>
      <c r="T143" s="523" t="str">
        <f t="array" ref="T143">IF(ISBLANK(C143),"",XLOOKUP(A143,'Crop Chart'!$A$5:$A$201,'Crop Chart'!$P$5:$P$201,FALSE))</f>
        <v/>
      </c>
      <c r="U143" s="525" t="str">
        <f t="array" ref="U143">IF(ISBLANK(C143),"",XLOOKUP(A143,'Crop Chart'!$A$5:$A$201,'Crop Chart'!$Q$5:$Q$201,0))</f>
        <v/>
      </c>
      <c r="V143" s="507" t="str">
        <f t="array" ref="V143">IF(I143="DS",XLOOKUP(A143,'Crop Chart'!$A$6:$A$201,'Crop Chart'!$AH$6:$AH$201,0),"")</f>
        <v/>
      </c>
      <c r="W143" s="507" t="str">
        <f t="array" ref="W143">IF(I143="DS",XLOOKUP(A143,'Crop Chart'!$A$6:$A$201,'Crop Chart'!$AI$6:$AI$201,0),"")</f>
        <v/>
      </c>
      <c r="X143" s="526" t="str">
        <f t="array" ref="X143">IFS(ISTEXT(P143),"",XLOOKUP(A143,'Crop Chart'!$A$5:$A$201,'Crop Chart'!$R$5:$R$201,0)=0,"",XLOOKUP(A143,'Crop Chart'!$A$5:$A$201,'Crop Chart'!$R$5:$R$201,0)&gt;0,XLOOKUP(A143,'Crop Chart'!$A$5:$A$201,'Crop Chart'!$R$5:$R$201,0)+P143)</f>
        <v/>
      </c>
      <c r="Y143" s="523" t="str">
        <f t="array" ref="Y143">IF(ISTEXT(X143),"",XLOOKUP(A143,'Crop Chart'!$A$5:$A$201,'Crop Chart'!$S$5:$S$201,0))</f>
        <v/>
      </c>
      <c r="Z143" s="513" t="str">
        <f t="shared" si="3"/>
        <v/>
      </c>
      <c r="AA143" s="523" t="str">
        <f t="array" ref="AA143">IF(ISBLANK(C143),"",XLOOKUP(A143,'Crop Chart'!$A$5:$A$201,'Crop Chart'!$F$5:$F$201,0))</f>
        <v/>
      </c>
      <c r="AB143" s="523" t="str">
        <f t="array" ref="AB143">IF(ISBLANK(C143),"",XLOOKUP(A143,'Crop Chart'!$A$5:$A$201,'Crop Chart'!$G$5:$G$201,FALSE))</f>
        <v/>
      </c>
      <c r="AC143" s="526" t="str">
        <f t="shared" si="19"/>
        <v/>
      </c>
      <c r="AD143" s="526" t="str">
        <f t="shared" si="4"/>
        <v/>
      </c>
      <c r="AE143" s="527" t="str">
        <f t="array" ref="AE143">IF(ISBLANK(C143),"",XLOOKUP(C143,'Codified Game Plan'!$M$3:$M$477,'Codified Game Plan'!$J$3:$J$477,0))</f>
        <v/>
      </c>
      <c r="AF143" s="528" t="str">
        <f t="array" ref="AF143">IF(ISBLANK(C143),"",XLOOKUP(A143,'Crop Chart'!$A$5:$A$201,'Crop Chart'!$L$5:$L$201,FALSE))</f>
        <v/>
      </c>
      <c r="AG143" s="529"/>
      <c r="AH143" s="530"/>
      <c r="AI143" s="530" t="str">
        <f t="array" ref="AI143">IF(ISBLANK(C143),"",XLOOKUP(A143,'Crop Chart'!$A$5:$A$201,'Crop Chart'!$AN$5:$AN$201,FALSE))</f>
        <v/>
      </c>
      <c r="AJ143" s="531" t="str">
        <f t="array" ref="AJ143">IF((AI143=""),"",J143+XLOOKUP(A143,'Crop Chart'!$A$5:$A$201,'Crop Chart'!$AO$5:$AO$201,FALSE))</f>
        <v/>
      </c>
      <c r="AK143" s="530" t="str">
        <f t="array" ref="AK143">IF(ISBLANK(C143),"",XLOOKUP(A143,'Crop Chart'!$A$5:$A$201,'Crop Chart'!$AP$5:$AP$201,FALSE))</f>
        <v/>
      </c>
      <c r="AL143" s="531" t="str">
        <f t="array" ref="AL143">IF((AK143=""),"",J143+XLOOKUP(A143,'Crop Chart'!$A$5:$A$201,'Crop Chart'!$AQ$5:$AQ$201,FALSE))</f>
        <v/>
      </c>
      <c r="AM143" s="530" t="str">
        <f t="array" ref="AM143">IF(ISBLANK(C143),"",XLOOKUP(A143,'Crop Chart'!$A$5:$A$201,'Crop Chart'!$AR$5:$AR$201,FALSE))</f>
        <v/>
      </c>
      <c r="AN143" s="531" t="str">
        <f t="array" ref="AN143">IF((AM143=""),"",J143+XLOOKUP(A143,'Crop Chart'!$A$5:$A$201,'Crop Chart'!$AS$5:$AS$201,FALSE))</f>
        <v/>
      </c>
      <c r="AO143" s="530" t="str">
        <f t="array" ref="AO143">IF(ISBLANK(C143),"",XLOOKUP(A143,'Crop Chart'!$A$5:$A$201,'Crop Chart'!$AT$5:$AT$201,FALSE))</f>
        <v/>
      </c>
      <c r="AP143" s="531" t="str">
        <f t="array" ref="AP143">IF((AO143=""),"",J143+XLOOKUP(A143,'Crop Chart'!$A$5:$A$201,'Crop Chart'!$AU$5:$AU$201,FALSE))</f>
        <v/>
      </c>
      <c r="AQ143" s="530" t="str">
        <f t="array" ref="AQ143">IF(ISBLANK(C143),"",XLOOKUP(A143,'Crop Chart'!$A$5:$A$201,'Crop Chart'!$AV$5:$AV$201,FALSE))</f>
        <v/>
      </c>
      <c r="AR143" s="531" t="str">
        <f t="array" ref="AR143">IF((AQ143=""),"",J143+XLOOKUP(A143,'Crop Chart'!$A$5:$A$201,'Crop Chart'!$AW$5:$AW$201,FALSE))</f>
        <v/>
      </c>
      <c r="AS143" s="530" t="str">
        <f t="array" ref="AS143">IF(ISBLANK(C143),"",XLOOKUP(A143,'Crop Chart'!$A$5:$A$201,'Crop Chart'!$AX$5:$AX$201,FALSE))</f>
        <v/>
      </c>
      <c r="AT143" s="531" t="str">
        <f t="array" ref="AT143">IF((AS143=""),"",J143+XLOOKUP(A143,'Crop Chart'!$A$5:$A$201,'Crop Chart'!$AY$5:$AY$201,FALSE))</f>
        <v/>
      </c>
      <c r="AU143" s="530" t="str">
        <f t="array" ref="AU143">IF(ISBLANK(C143),"",XLOOKUP(A143,'Crop Chart'!$A$5:$A$201,'Crop Chart'!$AZ$5:$AZ$201,FALSE))</f>
        <v/>
      </c>
      <c r="AV143" s="531" t="str">
        <f t="array" ref="AV143">IF((AU143=""),"",J143+XLOOKUP(A143,'Crop Chart'!$A$5:$A$201,'Crop Chart'!$BA$5:$BA$201,FALSE))</f>
        <v/>
      </c>
      <c r="AW143" s="530" t="str">
        <f t="array" ref="AW143">IF(ISBLANK(C143),"",XLOOKUP(A143,'Crop Chart'!$A$5:$A$201,'Crop Chart'!$BB$5:$BB$201,FALSE))</f>
        <v/>
      </c>
      <c r="AX143" s="532" t="str">
        <f t="array" ref="AX143">IF((AW143=""),"",J143+XLOOKUP(A143,'Crop Chart'!$A$5:$A$201,'Crop Chart'!$BC$5:$BC$201,FALSE))</f>
        <v/>
      </c>
    </row>
    <row r="144" ht="15.75" hidden="1" customHeight="1">
      <c r="A144" s="520" t="str">
        <f t="array" ref="A144">IF(ISBLANK(C144)," ",XLOOKUP(C144,'Codified Game Plan'!$M$3:$M$477,'Codified Game Plan'!$A$3:$A$477))</f>
        <v> </v>
      </c>
      <c r="B144" s="503" t="str">
        <f t="array" ref="B144">IF(ISBLANK(C144),"",XLOOKUP(C144,'Codified Game Plan'!$M$3:$M$477,'Codified Game Plan'!$B$3:$B$477))</f>
        <v/>
      </c>
      <c r="C144" s="521"/>
      <c r="D144" s="521" t="str">
        <f t="array" ref="D144">IF(ISBLANK(C144)," ",XLOOKUP(C144,'Codified Game Plan'!$M$3:$M$477,'Codified Game Plan'!$C$3:$C$477))</f>
        <v> </v>
      </c>
      <c r="E144" s="522" t="str">
        <f t="array" ref="E144">IF(ISBLANK(C144),"",XLOOKUP(C144,'Codified Game Plan'!$M$3:$M$477,'Codified Game Plan'!$D$3:$D$477,0))</f>
        <v/>
      </c>
      <c r="F144" s="522" t="str">
        <f t="array" ref="F144">IF(ISBLANK(C144),"",XLOOKUP(C144,'Codified Game Plan'!$M$3:$M$477,'Codified Game Plan'!$E$3:$E$477,0))</f>
        <v/>
      </c>
      <c r="G144" s="523" t="str">
        <f t="array" ref="G144">IF(ISBLANK(C144)," ",XLOOKUP(C144,'Codified Game Plan'!$M$3:$M$477,'Codified Game Plan'!$F$3:$F$477))</f>
        <v> </v>
      </c>
      <c r="H144" s="507" t="str">
        <f t="array" ref="H144">IF(ISBLANK(C144)," ",XLOOKUP(C144,'Codified Game Plan'!$M$3:$M$477,'Codified Game Plan'!$G$3:$G$477))</f>
        <v> </v>
      </c>
      <c r="I144" s="523" t="str">
        <f t="array" ref="I144">IF(ISBLANK(C144),"",XLOOKUP(A144,'Crop Chart'!$A$5:$A$201,'Crop Chart'!$B$5:$B$201,0))</f>
        <v/>
      </c>
      <c r="J144" s="507" t="str">
        <f t="shared" si="24"/>
        <v> </v>
      </c>
      <c r="K144" s="511"/>
      <c r="L144" s="523" t="str">
        <f t="array" ref="L144">IF(ISBLANK(C144),"",XLOOKUP(A144,'Crop Chart'!$A$5:$A$201,'Crop Chart'!$C$5:$C$201,0))</f>
        <v/>
      </c>
      <c r="M144" s="506" t="str">
        <f t="array" ref="M144">IF(ISBLANK(C144),"",XLOOKUP(A144,'Crop Chart'!$A$5:$A$201,'Crop Chart'!$E$5:$E$201,0))</f>
        <v/>
      </c>
      <c r="N144" s="535" t="str">
        <f t="shared" si="1"/>
        <v/>
      </c>
      <c r="O144" s="515" t="str">
        <f t="array" ref="O144">IF(ISBLANK(C144),"",XLOOKUP(A144,'Crop Chart'!$A$5:$A$201,'Crop Chart'!$S$5:$S$201,0))</f>
        <v/>
      </c>
      <c r="P144" s="507" t="str">
        <f t="shared" si="2"/>
        <v/>
      </c>
      <c r="Q144" s="524"/>
      <c r="R144" s="523" t="str">
        <f t="array" ref="R144">IF(I144="TR",XLOOKUP(A144,'Crop Chart'!$A$5:$A$201,'Crop Chart'!$I$5:$I$201,FALSE),"")</f>
        <v/>
      </c>
      <c r="S144" s="512" t="str">
        <f t="array" ref="S144">IF(I144="TR",G144*'Crop Chart'!$H$2*12*L144/M144/T144*XLOOKUP(A144,'Crop Chart'!$A$5:$A$203,'Crop Chart'!$T$5:$T$203),"")</f>
        <v/>
      </c>
      <c r="T144" s="523" t="str">
        <f t="array" ref="T144">IF(ISBLANK(C144),"",XLOOKUP(A144,'Crop Chart'!$A$5:$A$201,'Crop Chart'!$P$5:$P$201,FALSE))</f>
        <v/>
      </c>
      <c r="U144" s="525" t="str">
        <f t="array" ref="U144">IF(ISBLANK(C144),"",XLOOKUP(A144,'Crop Chart'!$A$5:$A$201,'Crop Chart'!$Q$5:$Q$201,0))</f>
        <v/>
      </c>
      <c r="V144" s="507" t="str">
        <f t="array" ref="V144">IF(I144="DS",XLOOKUP(A144,'Crop Chart'!$A$6:$A$201,'Crop Chart'!$AH$6:$AH$201,0),"")</f>
        <v/>
      </c>
      <c r="W144" s="507" t="str">
        <f t="array" ref="W144">IF(I144="DS",XLOOKUP(A144,'Crop Chart'!$A$6:$A$201,'Crop Chart'!$AI$6:$AI$201,0),"")</f>
        <v/>
      </c>
      <c r="X144" s="526" t="str">
        <f t="array" ref="X144">IFS(ISTEXT(P144),"",XLOOKUP(A144,'Crop Chart'!$A$5:$A$201,'Crop Chart'!$R$5:$R$201,0)=0,"",XLOOKUP(A144,'Crop Chart'!$A$5:$A$201,'Crop Chart'!$R$5:$R$201,0)&gt;0,XLOOKUP(A144,'Crop Chart'!$A$5:$A$201,'Crop Chart'!$R$5:$R$201,0)+P144)</f>
        <v/>
      </c>
      <c r="Y144" s="523" t="str">
        <f t="array" ref="Y144">IF(ISTEXT(X144),"",XLOOKUP(A144,'Crop Chart'!$A$5:$A$201,'Crop Chart'!$S$5:$S$201,0))</f>
        <v/>
      </c>
      <c r="Z144" s="513" t="str">
        <f t="shared" si="3"/>
        <v/>
      </c>
      <c r="AA144" s="523" t="str">
        <f t="array" ref="AA144">IF(ISBLANK(C144),"",XLOOKUP(A144,'Crop Chart'!$A$5:$A$201,'Crop Chart'!$F$5:$F$201,0))</f>
        <v/>
      </c>
      <c r="AB144" s="523" t="str">
        <f t="array" ref="AB144">IF(ISBLANK(C144),"",XLOOKUP(A144,'Crop Chart'!$A$5:$A$201,'Crop Chart'!$G$5:$G$201,FALSE))</f>
        <v/>
      </c>
      <c r="AC144" s="526" t="str">
        <f t="shared" si="19"/>
        <v/>
      </c>
      <c r="AD144" s="526" t="str">
        <f t="shared" si="4"/>
        <v/>
      </c>
      <c r="AE144" s="527" t="str">
        <f t="array" ref="AE144">IF(ISBLANK(C144),"",XLOOKUP(C144,'Codified Game Plan'!$M$3:$M$477,'Codified Game Plan'!$J$3:$J$477,0))</f>
        <v/>
      </c>
      <c r="AF144" s="528" t="str">
        <f t="array" ref="AF144">IF(ISBLANK(C144),"",XLOOKUP(A144,'Crop Chart'!$A$5:$A$201,'Crop Chart'!$L$5:$L$201,FALSE))</f>
        <v/>
      </c>
      <c r="AG144" s="529"/>
      <c r="AH144" s="530"/>
      <c r="AI144" s="530" t="str">
        <f t="array" ref="AI144">IF(ISBLANK(C144),"",XLOOKUP(A144,'Crop Chart'!$A$5:$A$201,'Crop Chart'!$AN$5:$AN$201,FALSE))</f>
        <v/>
      </c>
      <c r="AJ144" s="531" t="str">
        <f t="array" ref="AJ144">IF((AI144=""),"",J144+XLOOKUP(A144,'Crop Chart'!$A$5:$A$201,'Crop Chart'!$AO$5:$AO$201,FALSE))</f>
        <v/>
      </c>
      <c r="AK144" s="530" t="str">
        <f t="array" ref="AK144">IF(ISBLANK(C144),"",XLOOKUP(A144,'Crop Chart'!$A$5:$A$201,'Crop Chart'!$AP$5:$AP$201,FALSE))</f>
        <v/>
      </c>
      <c r="AL144" s="531" t="str">
        <f t="array" ref="AL144">IF((AK144=""),"",J144+XLOOKUP(A144,'Crop Chart'!$A$5:$A$201,'Crop Chart'!$AQ$5:$AQ$201,FALSE))</f>
        <v/>
      </c>
      <c r="AM144" s="530" t="str">
        <f t="array" ref="AM144">IF(ISBLANK(C144),"",XLOOKUP(A144,'Crop Chart'!$A$5:$A$201,'Crop Chart'!$AR$5:$AR$201,FALSE))</f>
        <v/>
      </c>
      <c r="AN144" s="531" t="str">
        <f t="array" ref="AN144">IF((AM144=""),"",J144+XLOOKUP(A144,'Crop Chart'!$A$5:$A$201,'Crop Chart'!$AS$5:$AS$201,FALSE))</f>
        <v/>
      </c>
      <c r="AO144" s="530" t="str">
        <f t="array" ref="AO144">IF(ISBLANK(C144),"",XLOOKUP(A144,'Crop Chart'!$A$5:$A$201,'Crop Chart'!$AT$5:$AT$201,FALSE))</f>
        <v/>
      </c>
      <c r="AP144" s="531" t="str">
        <f t="array" ref="AP144">IF((AO144=""),"",J144+XLOOKUP(A144,'Crop Chart'!$A$5:$A$201,'Crop Chart'!$AU$5:$AU$201,FALSE))</f>
        <v/>
      </c>
      <c r="AQ144" s="530" t="str">
        <f t="array" ref="AQ144">IF(ISBLANK(C144),"",XLOOKUP(A144,'Crop Chart'!$A$5:$A$201,'Crop Chart'!$AV$5:$AV$201,FALSE))</f>
        <v/>
      </c>
      <c r="AR144" s="531" t="str">
        <f t="array" ref="AR144">IF((AQ144=""),"",J144+XLOOKUP(A144,'Crop Chart'!$A$5:$A$201,'Crop Chart'!$AW$5:$AW$201,FALSE))</f>
        <v/>
      </c>
      <c r="AS144" s="530" t="str">
        <f t="array" ref="AS144">IF(ISBLANK(C144),"",XLOOKUP(A144,'Crop Chart'!$A$5:$A$201,'Crop Chart'!$AX$5:$AX$201,FALSE))</f>
        <v/>
      </c>
      <c r="AT144" s="531" t="str">
        <f t="array" ref="AT144">IF((AS144=""),"",J144+XLOOKUP(A144,'Crop Chart'!$A$5:$A$201,'Crop Chart'!$AY$5:$AY$201,FALSE))</f>
        <v/>
      </c>
      <c r="AU144" s="530" t="str">
        <f t="array" ref="AU144">IF(ISBLANK(C144),"",XLOOKUP(A144,'Crop Chart'!$A$5:$A$201,'Crop Chart'!$AZ$5:$AZ$201,FALSE))</f>
        <v/>
      </c>
      <c r="AV144" s="531" t="str">
        <f t="array" ref="AV144">IF((AU144=""),"",J144+XLOOKUP(A144,'Crop Chart'!$A$5:$A$201,'Crop Chart'!$BA$5:$BA$201,FALSE))</f>
        <v/>
      </c>
      <c r="AW144" s="530" t="str">
        <f t="array" ref="AW144">IF(ISBLANK(C144),"",XLOOKUP(A144,'Crop Chart'!$A$5:$A$201,'Crop Chart'!$BB$5:$BB$201,FALSE))</f>
        <v/>
      </c>
      <c r="AX144" s="532" t="str">
        <f t="array" ref="AX144">IF((AW144=""),"",J144+XLOOKUP(A144,'Crop Chart'!$A$5:$A$201,'Crop Chart'!$BC$5:$BC$201,FALSE))</f>
        <v/>
      </c>
    </row>
    <row r="145" ht="15.75" hidden="1" customHeight="1">
      <c r="A145" s="520" t="str">
        <f t="array" ref="A145">IF(ISBLANK(C145)," ",XLOOKUP(C145,'Codified Game Plan'!$M$3:$M$477,'Codified Game Plan'!$A$3:$A$477))</f>
        <v> </v>
      </c>
      <c r="B145" s="503" t="str">
        <f t="array" ref="B145">IF(ISBLANK(C145),"",XLOOKUP(C145,'Codified Game Plan'!$M$3:$M$477,'Codified Game Plan'!$B$3:$B$477))</f>
        <v/>
      </c>
      <c r="C145" s="521"/>
      <c r="D145" s="521" t="str">
        <f t="array" ref="D145">IF(ISBLANK(C145)," ",XLOOKUP(C145,'Codified Game Plan'!$M$3:$M$477,'Codified Game Plan'!$C$3:$C$477))</f>
        <v> </v>
      </c>
      <c r="E145" s="522" t="str">
        <f t="array" ref="E145">IF(ISBLANK(C145),"",XLOOKUP(C145,'Codified Game Plan'!$M$3:$M$477,'Codified Game Plan'!$D$3:$D$477,0))</f>
        <v/>
      </c>
      <c r="F145" s="522" t="str">
        <f t="array" ref="F145">IF(ISBLANK(C145),"",XLOOKUP(C145,'Codified Game Plan'!$M$3:$M$477,'Codified Game Plan'!$E$3:$E$477,0))</f>
        <v/>
      </c>
      <c r="G145" s="523" t="str">
        <f t="array" ref="G145">IF(ISBLANK(C145)," ",XLOOKUP(C145,'Codified Game Plan'!$M$3:$M$477,'Codified Game Plan'!$F$3:$F$477))</f>
        <v> </v>
      </c>
      <c r="H145" s="507" t="str">
        <f t="array" ref="H145">IF(ISBLANK(C145)," ",XLOOKUP(C145,'Codified Game Plan'!$M$3:$M$477,'Codified Game Plan'!$G$3:$G$477))</f>
        <v> </v>
      </c>
      <c r="I145" s="523" t="str">
        <f t="array" ref="I145">IF(ISBLANK(C145),"",XLOOKUP(A145,'Crop Chart'!$A$5:$A$201,'Crop Chart'!$B$5:$B$201,0))</f>
        <v/>
      </c>
      <c r="J145" s="507" t="str">
        <f t="shared" si="24"/>
        <v> </v>
      </c>
      <c r="K145" s="511"/>
      <c r="L145" s="523" t="str">
        <f t="array" ref="L145">IF(ISBLANK(C145),"",XLOOKUP(A145,'Crop Chart'!$A$5:$A$201,'Crop Chart'!$C$5:$C$201,0))</f>
        <v/>
      </c>
      <c r="M145" s="506" t="str">
        <f t="array" ref="M145">IF(ISBLANK(C145),"",XLOOKUP(A145,'Crop Chart'!$A$5:$A$201,'Crop Chart'!$E$5:$E$201,0))</f>
        <v/>
      </c>
      <c r="N145" s="535" t="str">
        <f t="shared" si="1"/>
        <v/>
      </c>
      <c r="O145" s="515" t="str">
        <f t="array" ref="O145">IF(ISBLANK(C145),"",XLOOKUP(A145,'Crop Chart'!$A$5:$A$201,'Crop Chart'!$S$5:$S$201,0))</f>
        <v/>
      </c>
      <c r="P145" s="507" t="str">
        <f t="shared" si="2"/>
        <v/>
      </c>
      <c r="Q145" s="524"/>
      <c r="R145" s="523" t="str">
        <f t="array" ref="R145">IF(I145="TR",XLOOKUP(A145,'Crop Chart'!$A$5:$A$201,'Crop Chart'!$I$5:$I$201,FALSE),"")</f>
        <v/>
      </c>
      <c r="S145" s="512" t="str">
        <f t="array" ref="S145">IF(I145="TR",G145*'Crop Chart'!$H$2*12*L145/M145/T145*XLOOKUP(A145,'Crop Chart'!$A$5:$A$203,'Crop Chart'!$T$5:$T$203),"")</f>
        <v/>
      </c>
      <c r="T145" s="523" t="str">
        <f t="array" ref="T145">IF(ISBLANK(C145),"",XLOOKUP(A145,'Crop Chart'!$A$5:$A$201,'Crop Chart'!$P$5:$P$201,FALSE))</f>
        <v/>
      </c>
      <c r="U145" s="525" t="str">
        <f t="array" ref="U145">IF(ISBLANK(C145),"",XLOOKUP(A145,'Crop Chart'!$A$5:$A$201,'Crop Chart'!$Q$5:$Q$201,0))</f>
        <v/>
      </c>
      <c r="V145" s="507" t="str">
        <f t="array" ref="V145">IF(I145="DS",XLOOKUP(A145,'Crop Chart'!$A$6:$A$201,'Crop Chart'!$AH$6:$AH$201,0),"")</f>
        <v/>
      </c>
      <c r="W145" s="507" t="str">
        <f t="array" ref="W145">IF(I145="DS",XLOOKUP(A145,'Crop Chart'!$A$6:$A$201,'Crop Chart'!$AI$6:$AI$201,0),"")</f>
        <v/>
      </c>
      <c r="X145" s="526" t="str">
        <f t="array" ref="X145">IFS(ISTEXT(P145),"",XLOOKUP(A145,'Crop Chart'!$A$5:$A$201,'Crop Chart'!$R$5:$R$201,0)=0,"",XLOOKUP(A145,'Crop Chart'!$A$5:$A$201,'Crop Chart'!$R$5:$R$201,0)&gt;0,XLOOKUP(A145,'Crop Chart'!$A$5:$A$201,'Crop Chart'!$R$5:$R$201,0)+P145)</f>
        <v/>
      </c>
      <c r="Y145" s="523" t="str">
        <f t="array" ref="Y145">IF(ISTEXT(X145),"",XLOOKUP(A145,'Crop Chart'!$A$5:$A$201,'Crop Chart'!$S$5:$S$201,0))</f>
        <v/>
      </c>
      <c r="Z145" s="513" t="str">
        <f t="shared" si="3"/>
        <v/>
      </c>
      <c r="AA145" s="523" t="str">
        <f t="array" ref="AA145">IF(ISBLANK(C145),"",XLOOKUP(A145,'Crop Chart'!$A$5:$A$201,'Crop Chart'!$F$5:$F$201,0))</f>
        <v/>
      </c>
      <c r="AB145" s="523" t="str">
        <f t="array" ref="AB145">IF(ISBLANK(C145),"",XLOOKUP(A145,'Crop Chart'!$A$5:$A$201,'Crop Chart'!$G$5:$G$201,FALSE))</f>
        <v/>
      </c>
      <c r="AC145" s="526" t="str">
        <f t="shared" si="19"/>
        <v/>
      </c>
      <c r="AD145" s="526" t="str">
        <f t="shared" si="4"/>
        <v/>
      </c>
      <c r="AE145" s="527" t="str">
        <f t="array" ref="AE145">IF(ISBLANK(C145),"",XLOOKUP(C145,'Codified Game Plan'!$M$3:$M$477,'Codified Game Plan'!$J$3:$J$477,0))</f>
        <v/>
      </c>
      <c r="AF145" s="528" t="str">
        <f t="array" ref="AF145">IF(ISBLANK(C145),"",XLOOKUP(A145,'Crop Chart'!$A$5:$A$201,'Crop Chart'!$L$5:$L$201,FALSE))</f>
        <v/>
      </c>
      <c r="AG145" s="529"/>
      <c r="AH145" s="530"/>
      <c r="AI145" s="530" t="str">
        <f t="array" ref="AI145">IF(ISBLANK(C145),"",XLOOKUP(A145,'Crop Chart'!$A$5:$A$201,'Crop Chart'!$AN$5:$AN$201,FALSE))</f>
        <v/>
      </c>
      <c r="AJ145" s="531" t="str">
        <f t="array" ref="AJ145">IF((AI145=""),"",J145+XLOOKUP(A145,'Crop Chart'!$A$5:$A$201,'Crop Chart'!$AO$5:$AO$201,FALSE))</f>
        <v/>
      </c>
      <c r="AK145" s="530" t="str">
        <f t="array" ref="AK145">IF(ISBLANK(C145),"",XLOOKUP(A145,'Crop Chart'!$A$5:$A$201,'Crop Chart'!$AP$5:$AP$201,FALSE))</f>
        <v/>
      </c>
      <c r="AL145" s="531" t="str">
        <f t="array" ref="AL145">IF((AK145=""),"",J145+XLOOKUP(A145,'Crop Chart'!$A$5:$A$201,'Crop Chart'!$AQ$5:$AQ$201,FALSE))</f>
        <v/>
      </c>
      <c r="AM145" s="530" t="str">
        <f t="array" ref="AM145">IF(ISBLANK(C145),"",XLOOKUP(A145,'Crop Chart'!$A$5:$A$201,'Crop Chart'!$AR$5:$AR$201,FALSE))</f>
        <v/>
      </c>
      <c r="AN145" s="531" t="str">
        <f t="array" ref="AN145">IF((AM145=""),"",J145+XLOOKUP(A145,'Crop Chart'!$A$5:$A$201,'Crop Chart'!$AS$5:$AS$201,FALSE))</f>
        <v/>
      </c>
      <c r="AO145" s="530" t="str">
        <f t="array" ref="AO145">IF(ISBLANK(C145),"",XLOOKUP(A145,'Crop Chart'!$A$5:$A$201,'Crop Chart'!$AT$5:$AT$201,FALSE))</f>
        <v/>
      </c>
      <c r="AP145" s="531" t="str">
        <f t="array" ref="AP145">IF((AO145=""),"",J145+XLOOKUP(A145,'Crop Chart'!$A$5:$A$201,'Crop Chart'!$AU$5:$AU$201,FALSE))</f>
        <v/>
      </c>
      <c r="AQ145" s="530" t="str">
        <f t="array" ref="AQ145">IF(ISBLANK(C145),"",XLOOKUP(A145,'Crop Chart'!$A$5:$A$201,'Crop Chart'!$AV$5:$AV$201,FALSE))</f>
        <v/>
      </c>
      <c r="AR145" s="531" t="str">
        <f t="array" ref="AR145">IF((AQ145=""),"",J145+XLOOKUP(A145,'Crop Chart'!$A$5:$A$201,'Crop Chart'!$AW$5:$AW$201,FALSE))</f>
        <v/>
      </c>
      <c r="AS145" s="530" t="str">
        <f t="array" ref="AS145">IF(ISBLANK(C145),"",XLOOKUP(A145,'Crop Chart'!$A$5:$A$201,'Crop Chart'!$AX$5:$AX$201,FALSE))</f>
        <v/>
      </c>
      <c r="AT145" s="531" t="str">
        <f t="array" ref="AT145">IF((AS145=""),"",J145+XLOOKUP(A145,'Crop Chart'!$A$5:$A$201,'Crop Chart'!$AY$5:$AY$201,FALSE))</f>
        <v/>
      </c>
      <c r="AU145" s="530" t="str">
        <f t="array" ref="AU145">IF(ISBLANK(C145),"",XLOOKUP(A145,'Crop Chart'!$A$5:$A$201,'Crop Chart'!$AZ$5:$AZ$201,FALSE))</f>
        <v/>
      </c>
      <c r="AV145" s="531" t="str">
        <f t="array" ref="AV145">IF((AU145=""),"",J145+XLOOKUP(A145,'Crop Chart'!$A$5:$A$201,'Crop Chart'!$BA$5:$BA$201,FALSE))</f>
        <v/>
      </c>
      <c r="AW145" s="530" t="str">
        <f t="array" ref="AW145">IF(ISBLANK(C145),"",XLOOKUP(A145,'Crop Chart'!$A$5:$A$201,'Crop Chart'!$BB$5:$BB$201,FALSE))</f>
        <v/>
      </c>
      <c r="AX145" s="532" t="str">
        <f t="array" ref="AX145">IF((AW145=""),"",J145+XLOOKUP(A145,'Crop Chart'!$A$5:$A$201,'Crop Chart'!$BC$5:$BC$201,FALSE))</f>
        <v/>
      </c>
    </row>
    <row r="146" ht="15.75" hidden="1" customHeight="1">
      <c r="A146" s="520" t="str">
        <f t="array" ref="A146">IF(ISBLANK(C146)," ",XLOOKUP(C146,'Codified Game Plan'!$M$3:$M$477,'Codified Game Plan'!$A$3:$A$477))</f>
        <v> </v>
      </c>
      <c r="B146" s="503" t="str">
        <f t="array" ref="B146">IF(ISBLANK(C146),"",XLOOKUP(C146,'Codified Game Plan'!$M$3:$M$477,'Codified Game Plan'!$B$3:$B$477))</f>
        <v/>
      </c>
      <c r="C146" s="521"/>
      <c r="D146" s="521" t="str">
        <f t="array" ref="D146">IF(ISBLANK(C146)," ",XLOOKUP(C146,'Codified Game Plan'!$M$3:$M$477,'Codified Game Plan'!$C$3:$C$477))</f>
        <v> </v>
      </c>
      <c r="E146" s="522" t="str">
        <f t="array" ref="E146">IF(ISBLANK(C146),"",XLOOKUP(C146,'Codified Game Plan'!$M$3:$M$477,'Codified Game Plan'!$D$3:$D$477,0))</f>
        <v/>
      </c>
      <c r="F146" s="522" t="str">
        <f t="array" ref="F146">IF(ISBLANK(C146),"",XLOOKUP(C146,'Codified Game Plan'!$M$3:$M$477,'Codified Game Plan'!$E$3:$E$477,0))</f>
        <v/>
      </c>
      <c r="G146" s="523" t="str">
        <f t="array" ref="G146">IF(ISBLANK(C146)," ",XLOOKUP(C146,'Codified Game Plan'!$M$3:$M$477,'Codified Game Plan'!$F$3:$F$477))</f>
        <v> </v>
      </c>
      <c r="H146" s="507" t="str">
        <f t="array" ref="H146">IF(ISBLANK(C146)," ",XLOOKUP(C146,'Codified Game Plan'!$M$3:$M$477,'Codified Game Plan'!$G$3:$G$477))</f>
        <v> </v>
      </c>
      <c r="I146" s="523" t="str">
        <f t="array" ref="I146">IF(ISBLANK(C146),"",XLOOKUP(A146,'Crop Chart'!$A$5:$A$201,'Crop Chart'!$B$5:$B$201,0))</f>
        <v/>
      </c>
      <c r="J146" s="507" t="str">
        <f t="shared" si="24"/>
        <v> </v>
      </c>
      <c r="K146" s="511"/>
      <c r="L146" s="523" t="str">
        <f t="array" ref="L146">IF(ISBLANK(C146),"",XLOOKUP(A146,'Crop Chart'!$A$5:$A$201,'Crop Chart'!$C$5:$C$201,0))</f>
        <v/>
      </c>
      <c r="M146" s="506" t="str">
        <f t="array" ref="M146">IF(ISBLANK(C146),"",XLOOKUP(A146,'Crop Chart'!$A$5:$A$201,'Crop Chart'!$E$5:$E$201,0))</f>
        <v/>
      </c>
      <c r="N146" s="535" t="str">
        <f t="shared" si="1"/>
        <v/>
      </c>
      <c r="O146" s="515" t="str">
        <f t="array" ref="O146">IF(ISBLANK(C146),"",XLOOKUP(A146,'Crop Chart'!$A$5:$A$201,'Crop Chart'!$S$5:$S$201,0))</f>
        <v/>
      </c>
      <c r="P146" s="507" t="str">
        <f t="shared" si="2"/>
        <v/>
      </c>
      <c r="Q146" s="524"/>
      <c r="R146" s="523" t="str">
        <f t="array" ref="R146">IF(I146="TR",XLOOKUP(A146,'Crop Chart'!$A$5:$A$201,'Crop Chart'!$I$5:$I$201,FALSE),"")</f>
        <v/>
      </c>
      <c r="S146" s="512" t="str">
        <f t="array" ref="S146">IF(I146="TR",G146*'Crop Chart'!$H$2*12*L146/M146/T146*XLOOKUP(A146,'Crop Chart'!$A$5:$A$203,'Crop Chart'!$T$5:$T$203),"")</f>
        <v/>
      </c>
      <c r="T146" s="523" t="str">
        <f t="array" ref="T146">IF(ISBLANK(C146),"",XLOOKUP(A146,'Crop Chart'!$A$5:$A$201,'Crop Chart'!$P$5:$P$201,FALSE))</f>
        <v/>
      </c>
      <c r="U146" s="525" t="str">
        <f t="array" ref="U146">IF(ISBLANK(C146),"",XLOOKUP(A146,'Crop Chart'!$A$5:$A$201,'Crop Chart'!$Q$5:$Q$201,0))</f>
        <v/>
      </c>
      <c r="V146" s="507" t="str">
        <f t="array" ref="V146">IF(I146="DS",XLOOKUP(A146,'Crop Chart'!$A$6:$A$201,'Crop Chart'!$AH$6:$AH$201,0),"")</f>
        <v/>
      </c>
      <c r="W146" s="507" t="str">
        <f t="array" ref="W146">IF(I146="DS",XLOOKUP(A146,'Crop Chart'!$A$6:$A$201,'Crop Chart'!$AI$6:$AI$201,0),"")</f>
        <v/>
      </c>
      <c r="X146" s="526" t="str">
        <f t="array" ref="X146">IFS(ISTEXT(P146),"",XLOOKUP(A146,'Crop Chart'!$A$5:$A$201,'Crop Chart'!$R$5:$R$201,0)=0,"",XLOOKUP(A146,'Crop Chart'!$A$5:$A$201,'Crop Chart'!$R$5:$R$201,0)&gt;0,XLOOKUP(A146,'Crop Chart'!$A$5:$A$201,'Crop Chart'!$R$5:$R$201,0)+P146)</f>
        <v/>
      </c>
      <c r="Y146" s="523" t="str">
        <f t="array" ref="Y146">IF(ISTEXT(X146),"",XLOOKUP(A146,'Crop Chart'!$A$5:$A$201,'Crop Chart'!$S$5:$S$201,0))</f>
        <v/>
      </c>
      <c r="Z146" s="513" t="str">
        <f t="shared" si="3"/>
        <v/>
      </c>
      <c r="AA146" s="523" t="str">
        <f t="array" ref="AA146">IF(ISBLANK(C146),"",XLOOKUP(A146,'Crop Chart'!$A$5:$A$201,'Crop Chart'!$F$5:$F$201,0))</f>
        <v/>
      </c>
      <c r="AB146" s="523" t="str">
        <f t="array" ref="AB146">IF(ISBLANK(C146),"",XLOOKUP(A146,'Crop Chart'!$A$5:$A$201,'Crop Chart'!$G$5:$G$201,FALSE))</f>
        <v/>
      </c>
      <c r="AC146" s="526" t="str">
        <f t="shared" si="19"/>
        <v/>
      </c>
      <c r="AD146" s="526" t="str">
        <f t="shared" si="4"/>
        <v/>
      </c>
      <c r="AE146" s="527" t="str">
        <f t="array" ref="AE146">IF(ISBLANK(C146),"",XLOOKUP(C146,'Codified Game Plan'!$M$3:$M$477,'Codified Game Plan'!$J$3:$J$477,0))</f>
        <v/>
      </c>
      <c r="AF146" s="528" t="str">
        <f t="array" ref="AF146">IF(ISBLANK(C146),"",XLOOKUP(A146,'Crop Chart'!$A$5:$A$201,'Crop Chart'!$L$5:$L$201,FALSE))</f>
        <v/>
      </c>
      <c r="AG146" s="529"/>
      <c r="AH146" s="530"/>
      <c r="AI146" s="530" t="str">
        <f t="array" ref="AI146">IF(ISBLANK(C146),"",XLOOKUP(A146,'Crop Chart'!$A$5:$A$201,'Crop Chart'!$AN$5:$AN$201,FALSE))</f>
        <v/>
      </c>
      <c r="AJ146" s="531" t="str">
        <f t="array" ref="AJ146">IF((AI146=""),"",J146+XLOOKUP(A146,'Crop Chart'!$A$5:$A$201,'Crop Chart'!$AO$5:$AO$201,FALSE))</f>
        <v/>
      </c>
      <c r="AK146" s="530" t="str">
        <f t="array" ref="AK146">IF(ISBLANK(C146),"",XLOOKUP(A146,'Crop Chart'!$A$5:$A$201,'Crop Chart'!$AP$5:$AP$201,FALSE))</f>
        <v/>
      </c>
      <c r="AL146" s="531" t="str">
        <f t="array" ref="AL146">IF((AK146=""),"",J146+XLOOKUP(A146,'Crop Chart'!$A$5:$A$201,'Crop Chart'!$AQ$5:$AQ$201,FALSE))</f>
        <v/>
      </c>
      <c r="AM146" s="530" t="str">
        <f t="array" ref="AM146">IF(ISBLANK(C146),"",XLOOKUP(A146,'Crop Chart'!$A$5:$A$201,'Crop Chart'!$AR$5:$AR$201,FALSE))</f>
        <v/>
      </c>
      <c r="AN146" s="531" t="str">
        <f t="array" ref="AN146">IF((AM146=""),"",J146+XLOOKUP(A146,'Crop Chart'!$A$5:$A$201,'Crop Chart'!$AS$5:$AS$201,FALSE))</f>
        <v/>
      </c>
      <c r="AO146" s="530" t="str">
        <f t="array" ref="AO146">IF(ISBLANK(C146),"",XLOOKUP(A146,'Crop Chart'!$A$5:$A$201,'Crop Chart'!$AT$5:$AT$201,FALSE))</f>
        <v/>
      </c>
      <c r="AP146" s="531" t="str">
        <f t="array" ref="AP146">IF((AO146=""),"",J146+XLOOKUP(A146,'Crop Chart'!$A$5:$A$201,'Crop Chart'!$AU$5:$AU$201,FALSE))</f>
        <v/>
      </c>
      <c r="AQ146" s="530" t="str">
        <f t="array" ref="AQ146">IF(ISBLANK(C146),"",XLOOKUP(A146,'Crop Chart'!$A$5:$A$201,'Crop Chart'!$AV$5:$AV$201,FALSE))</f>
        <v/>
      </c>
      <c r="AR146" s="531" t="str">
        <f t="array" ref="AR146">IF((AQ146=""),"",J146+XLOOKUP(A146,'Crop Chart'!$A$5:$A$201,'Crop Chart'!$AW$5:$AW$201,FALSE))</f>
        <v/>
      </c>
      <c r="AS146" s="530" t="str">
        <f t="array" ref="AS146">IF(ISBLANK(C146),"",XLOOKUP(A146,'Crop Chart'!$A$5:$A$201,'Crop Chart'!$AX$5:$AX$201,FALSE))</f>
        <v/>
      </c>
      <c r="AT146" s="531" t="str">
        <f t="array" ref="AT146">IF((AS146=""),"",J146+XLOOKUP(A146,'Crop Chart'!$A$5:$A$201,'Crop Chart'!$AY$5:$AY$201,FALSE))</f>
        <v/>
      </c>
      <c r="AU146" s="530" t="str">
        <f t="array" ref="AU146">IF(ISBLANK(C146),"",XLOOKUP(A146,'Crop Chart'!$A$5:$A$201,'Crop Chart'!$AZ$5:$AZ$201,FALSE))</f>
        <v/>
      </c>
      <c r="AV146" s="531" t="str">
        <f t="array" ref="AV146">IF((AU146=""),"",J146+XLOOKUP(A146,'Crop Chart'!$A$5:$A$201,'Crop Chart'!$BA$5:$BA$201,FALSE))</f>
        <v/>
      </c>
      <c r="AW146" s="530" t="str">
        <f t="array" ref="AW146">IF(ISBLANK(C146),"",XLOOKUP(A146,'Crop Chart'!$A$5:$A$201,'Crop Chart'!$BB$5:$BB$201,FALSE))</f>
        <v/>
      </c>
      <c r="AX146" s="532" t="str">
        <f t="array" ref="AX146">IF((AW146=""),"",J146+XLOOKUP(A146,'Crop Chart'!$A$5:$A$201,'Crop Chart'!$BC$5:$BC$201,FALSE))</f>
        <v/>
      </c>
    </row>
    <row r="147" ht="15.75" hidden="1" customHeight="1">
      <c r="A147" s="520" t="str">
        <f t="array" ref="A147">IF(ISBLANK(C147)," ",XLOOKUP(C147,'Codified Game Plan'!$M$3:$M$477,'Codified Game Plan'!$A$3:$A$477))</f>
        <v> </v>
      </c>
      <c r="B147" s="503" t="str">
        <f t="array" ref="B147">IF(ISBLANK(C147),"",XLOOKUP(C147,'Codified Game Plan'!$M$3:$M$477,'Codified Game Plan'!$B$3:$B$477))</f>
        <v/>
      </c>
      <c r="C147" s="521"/>
      <c r="D147" s="521" t="str">
        <f t="array" ref="D147">IF(ISBLANK(C147)," ",XLOOKUP(C147,'Codified Game Plan'!$M$3:$M$477,'Codified Game Plan'!$C$3:$C$477))</f>
        <v> </v>
      </c>
      <c r="E147" s="522" t="str">
        <f t="array" ref="E147">IF(ISBLANK(C147),"",XLOOKUP(C147,'Codified Game Plan'!$M$3:$M$477,'Codified Game Plan'!$D$3:$D$477,0))</f>
        <v/>
      </c>
      <c r="F147" s="522" t="str">
        <f t="array" ref="F147">IF(ISBLANK(C147),"",XLOOKUP(C147,'Codified Game Plan'!$M$3:$M$477,'Codified Game Plan'!$E$3:$E$477,0))</f>
        <v/>
      </c>
      <c r="G147" s="523" t="str">
        <f t="array" ref="G147">IF(ISBLANK(C147)," ",XLOOKUP(C147,'Codified Game Plan'!$M$3:$M$477,'Codified Game Plan'!$F$3:$F$477))</f>
        <v> </v>
      </c>
      <c r="H147" s="507" t="str">
        <f t="array" ref="H147">IF(ISBLANK(C147)," ",XLOOKUP(C147,'Codified Game Plan'!$M$3:$M$477,'Codified Game Plan'!$G$3:$G$477))</f>
        <v> </v>
      </c>
      <c r="I147" s="523" t="str">
        <f t="array" ref="I147">IF(ISBLANK(C147),"",XLOOKUP(A147,'Crop Chart'!$A$5:$A$201,'Crop Chart'!$B$5:$B$201,0))</f>
        <v/>
      </c>
      <c r="J147" s="507" t="str">
        <f t="shared" si="24"/>
        <v> </v>
      </c>
      <c r="K147" s="511"/>
      <c r="L147" s="523" t="str">
        <f t="array" ref="L147">IF(ISBLANK(C147),"",XLOOKUP(A147,'Crop Chart'!$A$5:$A$201,'Crop Chart'!$C$5:$C$201,0))</f>
        <v/>
      </c>
      <c r="M147" s="506" t="str">
        <f t="array" ref="M147">IF(ISBLANK(C147),"",XLOOKUP(A147,'Crop Chart'!$A$5:$A$201,'Crop Chart'!$E$5:$E$201,0))</f>
        <v/>
      </c>
      <c r="N147" s="535" t="str">
        <f t="shared" si="1"/>
        <v/>
      </c>
      <c r="O147" s="515" t="str">
        <f t="array" ref="O147">IF(ISBLANK(C147),"",XLOOKUP(A147,'Crop Chart'!$A$5:$A$201,'Crop Chart'!$S$5:$S$201,0))</f>
        <v/>
      </c>
      <c r="P147" s="507" t="str">
        <f t="shared" si="2"/>
        <v/>
      </c>
      <c r="Q147" s="524"/>
      <c r="R147" s="523" t="str">
        <f t="array" ref="R147">IF(I147="TR",XLOOKUP(A147,'Crop Chart'!$A$5:$A$201,'Crop Chart'!$I$5:$I$201,FALSE),"")</f>
        <v/>
      </c>
      <c r="S147" s="512" t="str">
        <f t="array" ref="S147">IF(I147="TR",G147*'Crop Chart'!$H$2*12*L147/M147/T147*XLOOKUP(A147,'Crop Chart'!$A$5:$A$203,'Crop Chart'!$T$5:$T$203),"")</f>
        <v/>
      </c>
      <c r="T147" s="523" t="str">
        <f t="array" ref="T147">IF(ISBLANK(C147),"",XLOOKUP(A147,'Crop Chart'!$A$5:$A$201,'Crop Chart'!$P$5:$P$201,FALSE))</f>
        <v/>
      </c>
      <c r="U147" s="525" t="str">
        <f t="array" ref="U147">IF(ISBLANK(C147),"",XLOOKUP(A147,'Crop Chart'!$A$5:$A$201,'Crop Chart'!$Q$5:$Q$201,0))</f>
        <v/>
      </c>
      <c r="V147" s="507" t="str">
        <f t="array" ref="V147">IF(I147="DS",XLOOKUP(A147,'Crop Chart'!$A$6:$A$201,'Crop Chart'!$AH$6:$AH$201,0),"")</f>
        <v/>
      </c>
      <c r="W147" s="507" t="str">
        <f t="array" ref="W147">IF(I147="DS",XLOOKUP(A147,'Crop Chart'!$A$6:$A$201,'Crop Chart'!$AI$6:$AI$201,0),"")</f>
        <v/>
      </c>
      <c r="X147" s="526" t="str">
        <f t="array" ref="X147">IFS(ISTEXT(P147),"",XLOOKUP(A147,'Crop Chart'!$A$5:$A$201,'Crop Chart'!$R$5:$R$201,0)=0,"",XLOOKUP(A147,'Crop Chart'!$A$5:$A$201,'Crop Chart'!$R$5:$R$201,0)&gt;0,XLOOKUP(A147,'Crop Chart'!$A$5:$A$201,'Crop Chart'!$R$5:$R$201,0)+P147)</f>
        <v/>
      </c>
      <c r="Y147" s="523" t="str">
        <f t="array" ref="Y147">IF(ISTEXT(X147),"",XLOOKUP(A147,'Crop Chart'!$A$5:$A$201,'Crop Chart'!$S$5:$S$201,0))</f>
        <v/>
      </c>
      <c r="Z147" s="513" t="str">
        <f t="shared" si="3"/>
        <v/>
      </c>
      <c r="AA147" s="523" t="str">
        <f t="array" ref="AA147">IF(ISBLANK(C147),"",XLOOKUP(A147,'Crop Chart'!$A$5:$A$201,'Crop Chart'!$F$5:$F$201,0))</f>
        <v/>
      </c>
      <c r="AB147" s="523" t="str">
        <f t="array" ref="AB147">IF(ISBLANK(C147),"",XLOOKUP(A147,'Crop Chart'!$A$5:$A$201,'Crop Chart'!$G$5:$G$201,FALSE))</f>
        <v/>
      </c>
      <c r="AC147" s="526" t="str">
        <f t="shared" si="19"/>
        <v/>
      </c>
      <c r="AD147" s="526" t="str">
        <f t="shared" si="4"/>
        <v/>
      </c>
      <c r="AE147" s="527" t="str">
        <f t="array" ref="AE147">IF(ISBLANK(C147),"",XLOOKUP(C147,'Codified Game Plan'!$M$3:$M$477,'Codified Game Plan'!$J$3:$J$477,0))</f>
        <v/>
      </c>
      <c r="AF147" s="528" t="str">
        <f t="array" ref="AF147">IF(ISBLANK(C147),"",XLOOKUP(A147,'Crop Chart'!$A$5:$A$201,'Crop Chart'!$L$5:$L$201,FALSE))</f>
        <v/>
      </c>
      <c r="AG147" s="529"/>
      <c r="AH147" s="530"/>
      <c r="AI147" s="530" t="str">
        <f t="array" ref="AI147">IF(ISBLANK(C147),"",XLOOKUP(A147,'Crop Chart'!$A$5:$A$201,'Crop Chart'!$AN$5:$AN$201,FALSE))</f>
        <v/>
      </c>
      <c r="AJ147" s="531" t="str">
        <f t="array" ref="AJ147">IF((AI147=""),"",J147+XLOOKUP(A147,'Crop Chart'!$A$5:$A$201,'Crop Chart'!$AO$5:$AO$201,FALSE))</f>
        <v/>
      </c>
      <c r="AK147" s="530" t="str">
        <f t="array" ref="AK147">IF(ISBLANK(C147),"",XLOOKUP(A147,'Crop Chart'!$A$5:$A$201,'Crop Chart'!$AP$5:$AP$201,FALSE))</f>
        <v/>
      </c>
      <c r="AL147" s="531" t="str">
        <f t="array" ref="AL147">IF((AK147=""),"",J147+XLOOKUP(A147,'Crop Chart'!$A$5:$A$201,'Crop Chart'!$AQ$5:$AQ$201,FALSE))</f>
        <v/>
      </c>
      <c r="AM147" s="530" t="str">
        <f t="array" ref="AM147">IF(ISBLANK(C147),"",XLOOKUP(A147,'Crop Chart'!$A$5:$A$201,'Crop Chart'!$AR$5:$AR$201,FALSE))</f>
        <v/>
      </c>
      <c r="AN147" s="531" t="str">
        <f t="array" ref="AN147">IF((AM147=""),"",J147+XLOOKUP(A147,'Crop Chart'!$A$5:$A$201,'Crop Chart'!$AS$5:$AS$201,FALSE))</f>
        <v/>
      </c>
      <c r="AO147" s="530" t="str">
        <f t="array" ref="AO147">IF(ISBLANK(C147),"",XLOOKUP(A147,'Crop Chart'!$A$5:$A$201,'Crop Chart'!$AT$5:$AT$201,FALSE))</f>
        <v/>
      </c>
      <c r="AP147" s="531" t="str">
        <f t="array" ref="AP147">IF((AO147=""),"",J147+XLOOKUP(A147,'Crop Chart'!$A$5:$A$201,'Crop Chart'!$AU$5:$AU$201,FALSE))</f>
        <v/>
      </c>
      <c r="AQ147" s="530" t="str">
        <f t="array" ref="AQ147">IF(ISBLANK(C147),"",XLOOKUP(A147,'Crop Chart'!$A$5:$A$201,'Crop Chart'!$AV$5:$AV$201,FALSE))</f>
        <v/>
      </c>
      <c r="AR147" s="531" t="str">
        <f t="array" ref="AR147">IF((AQ147=""),"",J147+XLOOKUP(A147,'Crop Chart'!$A$5:$A$201,'Crop Chart'!$AW$5:$AW$201,FALSE))</f>
        <v/>
      </c>
      <c r="AS147" s="530" t="str">
        <f t="array" ref="AS147">IF(ISBLANK(C147),"",XLOOKUP(A147,'Crop Chart'!$A$5:$A$201,'Crop Chart'!$AX$5:$AX$201,FALSE))</f>
        <v/>
      </c>
      <c r="AT147" s="531" t="str">
        <f t="array" ref="AT147">IF((AS147=""),"",J147+XLOOKUP(A147,'Crop Chart'!$A$5:$A$201,'Crop Chart'!$AY$5:$AY$201,FALSE))</f>
        <v/>
      </c>
      <c r="AU147" s="530" t="str">
        <f t="array" ref="AU147">IF(ISBLANK(C147),"",XLOOKUP(A147,'Crop Chart'!$A$5:$A$201,'Crop Chart'!$AZ$5:$AZ$201,FALSE))</f>
        <v/>
      </c>
      <c r="AV147" s="531" t="str">
        <f t="array" ref="AV147">IF((AU147=""),"",J147+XLOOKUP(A147,'Crop Chart'!$A$5:$A$201,'Crop Chart'!$BA$5:$BA$201,FALSE))</f>
        <v/>
      </c>
      <c r="AW147" s="530" t="str">
        <f t="array" ref="AW147">IF(ISBLANK(C147),"",XLOOKUP(A147,'Crop Chart'!$A$5:$A$201,'Crop Chart'!$BB$5:$BB$201,FALSE))</f>
        <v/>
      </c>
      <c r="AX147" s="532" t="str">
        <f t="array" ref="AX147">IF((AW147=""),"",J147+XLOOKUP(A147,'Crop Chart'!$A$5:$A$201,'Crop Chart'!$BC$5:$BC$201,FALSE))</f>
        <v/>
      </c>
    </row>
    <row r="148" ht="15.75" hidden="1" customHeight="1">
      <c r="A148" s="520" t="str">
        <f t="array" ref="A148">IF(ISBLANK(C148)," ",XLOOKUP(C148,'Codified Game Plan'!$M$3:$M$477,'Codified Game Plan'!$A$3:$A$477))</f>
        <v> </v>
      </c>
      <c r="B148" s="503" t="str">
        <f t="array" ref="B148">IF(ISBLANK(C148),"",XLOOKUP(C148,'Codified Game Plan'!$M$3:$M$477,'Codified Game Plan'!$B$3:$B$477))</f>
        <v/>
      </c>
      <c r="C148" s="521"/>
      <c r="D148" s="521" t="str">
        <f t="array" ref="D148">IF(ISBLANK(C148)," ",XLOOKUP(C148,'Codified Game Plan'!$M$3:$M$477,'Codified Game Plan'!$C$3:$C$477))</f>
        <v> </v>
      </c>
      <c r="E148" s="522" t="str">
        <f t="array" ref="E148">IF(ISBLANK(C148),"",XLOOKUP(C148,'Codified Game Plan'!$M$3:$M$477,'Codified Game Plan'!$D$3:$D$477,0))</f>
        <v/>
      </c>
      <c r="F148" s="522" t="str">
        <f t="array" ref="F148">IF(ISBLANK(C148),"",XLOOKUP(C148,'Codified Game Plan'!$M$3:$M$477,'Codified Game Plan'!$E$3:$E$477,0))</f>
        <v/>
      </c>
      <c r="G148" s="523" t="str">
        <f t="array" ref="G148">IF(ISBLANK(C148)," ",XLOOKUP(C148,'Codified Game Plan'!$M$3:$M$477,'Codified Game Plan'!$F$3:$F$477))</f>
        <v> </v>
      </c>
      <c r="H148" s="507" t="str">
        <f t="array" ref="H148">IF(ISBLANK(C148)," ",XLOOKUP(C148,'Codified Game Plan'!$M$3:$M$477,'Codified Game Plan'!$G$3:$G$477))</f>
        <v> </v>
      </c>
      <c r="I148" s="523" t="str">
        <f t="array" ref="I148">IF(ISBLANK(C148),"",XLOOKUP(A148,'Crop Chart'!$A$5:$A$201,'Crop Chart'!$B$5:$B$201,0))</f>
        <v/>
      </c>
      <c r="J148" s="507" t="str">
        <f t="shared" si="24"/>
        <v> </v>
      </c>
      <c r="K148" s="511"/>
      <c r="L148" s="523" t="str">
        <f t="array" ref="L148">IF(ISBLANK(C148),"",XLOOKUP(A148,'Crop Chart'!$A$5:$A$201,'Crop Chart'!$C$5:$C$201,0))</f>
        <v/>
      </c>
      <c r="M148" s="506" t="str">
        <f t="array" ref="M148">IF(ISBLANK(C148),"",XLOOKUP(A148,'Crop Chart'!$A$5:$A$201,'Crop Chart'!$E$5:$E$201,0))</f>
        <v/>
      </c>
      <c r="N148" s="535" t="str">
        <f t="shared" si="1"/>
        <v/>
      </c>
      <c r="O148" s="515" t="str">
        <f t="array" ref="O148">IF(ISBLANK(C148),"",XLOOKUP(A148,'Crop Chart'!$A$5:$A$201,'Crop Chart'!$S$5:$S$201,0))</f>
        <v/>
      </c>
      <c r="P148" s="507" t="str">
        <f t="shared" si="2"/>
        <v/>
      </c>
      <c r="Q148" s="524"/>
      <c r="R148" s="523" t="str">
        <f t="array" ref="R148">IF(I148="TR",XLOOKUP(A148,'Crop Chart'!$A$5:$A$201,'Crop Chart'!$I$5:$I$201,FALSE),"")</f>
        <v/>
      </c>
      <c r="S148" s="512" t="str">
        <f t="array" ref="S148">IF(I148="TR",G148*'Crop Chart'!$H$2*12*L148/M148/T148*XLOOKUP(A148,'Crop Chart'!$A$5:$A$203,'Crop Chart'!$T$5:$T$203),"")</f>
        <v/>
      </c>
      <c r="T148" s="523" t="str">
        <f t="array" ref="T148">IF(ISBLANK(C148),"",XLOOKUP(A148,'Crop Chart'!$A$5:$A$201,'Crop Chart'!$P$5:$P$201,FALSE))</f>
        <v/>
      </c>
      <c r="U148" s="525" t="str">
        <f t="array" ref="U148">IF(ISBLANK(C148),"",XLOOKUP(A148,'Crop Chart'!$A$5:$A$201,'Crop Chart'!$Q$5:$Q$201,0))</f>
        <v/>
      </c>
      <c r="V148" s="507" t="str">
        <f t="array" ref="V148">IF(I148="DS",XLOOKUP(A148,'Crop Chart'!$A$6:$A$201,'Crop Chart'!$AH$6:$AH$201,0),"")</f>
        <v/>
      </c>
      <c r="W148" s="507" t="str">
        <f t="array" ref="W148">IF(I148="DS",XLOOKUP(A148,'Crop Chart'!$A$6:$A$201,'Crop Chart'!$AI$6:$AI$201,0),"")</f>
        <v/>
      </c>
      <c r="X148" s="526" t="str">
        <f t="array" ref="X148">IFS(ISTEXT(P148),"",XLOOKUP(A148,'Crop Chart'!$A$5:$A$201,'Crop Chart'!$R$5:$R$201,0)=0,"",XLOOKUP(A148,'Crop Chart'!$A$5:$A$201,'Crop Chart'!$R$5:$R$201,0)&gt;0,XLOOKUP(A148,'Crop Chart'!$A$5:$A$201,'Crop Chart'!$R$5:$R$201,0)+P148)</f>
        <v/>
      </c>
      <c r="Y148" s="523" t="str">
        <f t="array" ref="Y148">IF(ISTEXT(X148),"",XLOOKUP(A148,'Crop Chart'!$A$5:$A$201,'Crop Chart'!$S$5:$S$201,0))</f>
        <v/>
      </c>
      <c r="Z148" s="513" t="str">
        <f t="shared" si="3"/>
        <v/>
      </c>
      <c r="AA148" s="523" t="str">
        <f t="array" ref="AA148">IF(ISBLANK(C148),"",XLOOKUP(A148,'Crop Chart'!$A$5:$A$201,'Crop Chart'!$F$5:$F$201,0))</f>
        <v/>
      </c>
      <c r="AB148" s="523" t="str">
        <f t="array" ref="AB148">IF(ISBLANK(C148),"",XLOOKUP(A148,'Crop Chart'!$A$5:$A$201,'Crop Chart'!$G$5:$G$201,FALSE))</f>
        <v/>
      </c>
      <c r="AC148" s="526" t="str">
        <f t="shared" si="19"/>
        <v/>
      </c>
      <c r="AD148" s="526" t="str">
        <f t="shared" si="4"/>
        <v/>
      </c>
      <c r="AE148" s="527" t="str">
        <f t="array" ref="AE148">IF(ISBLANK(C148),"",XLOOKUP(C148,'Codified Game Plan'!$M$3:$M$477,'Codified Game Plan'!$J$3:$J$477,0))</f>
        <v/>
      </c>
      <c r="AF148" s="528" t="str">
        <f t="array" ref="AF148">IF(ISBLANK(C148),"",XLOOKUP(A148,'Crop Chart'!$A$5:$A$201,'Crop Chart'!$L$5:$L$201,FALSE))</f>
        <v/>
      </c>
      <c r="AG148" s="529"/>
      <c r="AH148" s="530"/>
      <c r="AI148" s="530" t="str">
        <f t="array" ref="AI148">IF(ISBLANK(C148),"",XLOOKUP(A148,'Crop Chart'!$A$5:$A$201,'Crop Chart'!$AN$5:$AN$201,FALSE))</f>
        <v/>
      </c>
      <c r="AJ148" s="531" t="str">
        <f t="array" ref="AJ148">IF((AI148=""),"",J148+XLOOKUP(A148,'Crop Chart'!$A$5:$A$201,'Crop Chart'!$AO$5:$AO$201,FALSE))</f>
        <v/>
      </c>
      <c r="AK148" s="530" t="str">
        <f t="array" ref="AK148">IF(ISBLANK(C148),"",XLOOKUP(A148,'Crop Chart'!$A$5:$A$201,'Crop Chart'!$AP$5:$AP$201,FALSE))</f>
        <v/>
      </c>
      <c r="AL148" s="531" t="str">
        <f t="array" ref="AL148">IF((AK148=""),"",J148+XLOOKUP(A148,'Crop Chart'!$A$5:$A$201,'Crop Chart'!$AQ$5:$AQ$201,FALSE))</f>
        <v/>
      </c>
      <c r="AM148" s="530" t="str">
        <f t="array" ref="AM148">IF(ISBLANK(C148),"",XLOOKUP(A148,'Crop Chart'!$A$5:$A$201,'Crop Chart'!$AR$5:$AR$201,FALSE))</f>
        <v/>
      </c>
      <c r="AN148" s="531" t="str">
        <f t="array" ref="AN148">IF((AM148=""),"",J148+XLOOKUP(A148,'Crop Chart'!$A$5:$A$201,'Crop Chart'!$AS$5:$AS$201,FALSE))</f>
        <v/>
      </c>
      <c r="AO148" s="530" t="str">
        <f t="array" ref="AO148">IF(ISBLANK(C148),"",XLOOKUP(A148,'Crop Chart'!$A$5:$A$201,'Crop Chart'!$AT$5:$AT$201,FALSE))</f>
        <v/>
      </c>
      <c r="AP148" s="531" t="str">
        <f t="array" ref="AP148">IF((AO148=""),"",J148+XLOOKUP(A148,'Crop Chart'!$A$5:$A$201,'Crop Chart'!$AU$5:$AU$201,FALSE))</f>
        <v/>
      </c>
      <c r="AQ148" s="530" t="str">
        <f t="array" ref="AQ148">IF(ISBLANK(C148),"",XLOOKUP(A148,'Crop Chart'!$A$5:$A$201,'Crop Chart'!$AV$5:$AV$201,FALSE))</f>
        <v/>
      </c>
      <c r="AR148" s="531" t="str">
        <f t="array" ref="AR148">IF((AQ148=""),"",J148+XLOOKUP(A148,'Crop Chart'!$A$5:$A$201,'Crop Chart'!$AW$5:$AW$201,FALSE))</f>
        <v/>
      </c>
      <c r="AS148" s="530" t="str">
        <f t="array" ref="AS148">IF(ISBLANK(C148),"",XLOOKUP(A148,'Crop Chart'!$A$5:$A$201,'Crop Chart'!$AX$5:$AX$201,FALSE))</f>
        <v/>
      </c>
      <c r="AT148" s="531" t="str">
        <f t="array" ref="AT148">IF((AS148=""),"",J148+XLOOKUP(A148,'Crop Chart'!$A$5:$A$201,'Crop Chart'!$AY$5:$AY$201,FALSE))</f>
        <v/>
      </c>
      <c r="AU148" s="530" t="str">
        <f t="array" ref="AU148">IF(ISBLANK(C148),"",XLOOKUP(A148,'Crop Chart'!$A$5:$A$201,'Crop Chart'!$AZ$5:$AZ$201,FALSE))</f>
        <v/>
      </c>
      <c r="AV148" s="531" t="str">
        <f t="array" ref="AV148">IF((AU148=""),"",J148+XLOOKUP(A148,'Crop Chart'!$A$5:$A$201,'Crop Chart'!$BA$5:$BA$201,FALSE))</f>
        <v/>
      </c>
      <c r="AW148" s="530" t="str">
        <f t="array" ref="AW148">IF(ISBLANK(C148),"",XLOOKUP(A148,'Crop Chart'!$A$5:$A$201,'Crop Chart'!$BB$5:$BB$201,FALSE))</f>
        <v/>
      </c>
      <c r="AX148" s="532" t="str">
        <f t="array" ref="AX148">IF((AW148=""),"",J148+XLOOKUP(A148,'Crop Chart'!$A$5:$A$201,'Crop Chart'!$BC$5:$BC$201,FALSE))</f>
        <v/>
      </c>
    </row>
    <row r="149" ht="15.75" hidden="1" customHeight="1">
      <c r="A149" s="520" t="str">
        <f t="array" ref="A149">IF(ISBLANK(C149)," ",XLOOKUP(C149,'Codified Game Plan'!$M$3:$M$477,'Codified Game Plan'!$A$3:$A$477))</f>
        <v> </v>
      </c>
      <c r="B149" s="503" t="str">
        <f t="array" ref="B149">IF(ISBLANK(C149),"",XLOOKUP(C149,'Codified Game Plan'!$M$3:$M$477,'Codified Game Plan'!$B$3:$B$477))</f>
        <v/>
      </c>
      <c r="C149" s="521"/>
      <c r="D149" s="521" t="str">
        <f t="array" ref="D149">IF(ISBLANK(C149)," ",XLOOKUP(C149,'Codified Game Plan'!$M$3:$M$477,'Codified Game Plan'!$C$3:$C$477))</f>
        <v> </v>
      </c>
      <c r="E149" s="522" t="str">
        <f t="array" ref="E149">IF(ISBLANK(C149),"",XLOOKUP(C149,'Codified Game Plan'!$M$3:$M$477,'Codified Game Plan'!$D$3:$D$477,0))</f>
        <v/>
      </c>
      <c r="F149" s="522" t="str">
        <f t="array" ref="F149">IF(ISBLANK(C149),"",XLOOKUP(C149,'Codified Game Plan'!$M$3:$M$477,'Codified Game Plan'!$E$3:$E$477,0))</f>
        <v/>
      </c>
      <c r="G149" s="523" t="str">
        <f t="array" ref="G149">IF(ISBLANK(C149)," ",XLOOKUP(C149,'Codified Game Plan'!$M$3:$M$477,'Codified Game Plan'!$F$3:$F$477))</f>
        <v> </v>
      </c>
      <c r="H149" s="507" t="str">
        <f t="array" ref="H149">IF(ISBLANK(C149)," ",XLOOKUP(C149,'Codified Game Plan'!$M$3:$M$477,'Codified Game Plan'!$G$3:$G$477))</f>
        <v> </v>
      </c>
      <c r="I149" s="523" t="str">
        <f t="array" ref="I149">IF(ISBLANK(C149),"",XLOOKUP(A149,'Crop Chart'!$A$5:$A$201,'Crop Chart'!$B$5:$B$201,0))</f>
        <v/>
      </c>
      <c r="J149" s="507" t="str">
        <f t="shared" si="24"/>
        <v> </v>
      </c>
      <c r="K149" s="511"/>
      <c r="L149" s="523" t="str">
        <f t="array" ref="L149">IF(ISBLANK(C149),"",XLOOKUP(A149,'Crop Chart'!$A$5:$A$201,'Crop Chart'!$C$5:$C$201,0))</f>
        <v/>
      </c>
      <c r="M149" s="506" t="str">
        <f t="array" ref="M149">IF(ISBLANK(C149),"",XLOOKUP(A149,'Crop Chart'!$A$5:$A$201,'Crop Chart'!$E$5:$E$201,0))</f>
        <v/>
      </c>
      <c r="N149" s="535" t="str">
        <f t="shared" si="1"/>
        <v/>
      </c>
      <c r="O149" s="515" t="str">
        <f t="array" ref="O149">IF(ISBLANK(C149),"",XLOOKUP(A149,'Crop Chart'!$A$5:$A$201,'Crop Chart'!$S$5:$S$201,0))</f>
        <v/>
      </c>
      <c r="P149" s="507" t="str">
        <f t="shared" si="2"/>
        <v/>
      </c>
      <c r="Q149" s="524"/>
      <c r="R149" s="523" t="str">
        <f t="array" ref="R149">IF(I149="TR",XLOOKUP(A149,'Crop Chart'!$A$5:$A$201,'Crop Chart'!$I$5:$I$201,FALSE),"")</f>
        <v/>
      </c>
      <c r="S149" s="512" t="str">
        <f t="array" ref="S149">IF(I149="TR",G149*'Crop Chart'!$H$2*12*L149/M149/T149*XLOOKUP(A149,'Crop Chart'!$A$5:$A$203,'Crop Chart'!$T$5:$T$203),"")</f>
        <v/>
      </c>
      <c r="T149" s="523" t="str">
        <f t="array" ref="T149">IF(ISBLANK(C149),"",XLOOKUP(A149,'Crop Chart'!$A$5:$A$201,'Crop Chart'!$P$5:$P$201,FALSE))</f>
        <v/>
      </c>
      <c r="U149" s="525" t="str">
        <f t="array" ref="U149">IF(ISBLANK(C149),"",XLOOKUP(A149,'Crop Chart'!$A$5:$A$201,'Crop Chart'!$Q$5:$Q$201,0))</f>
        <v/>
      </c>
      <c r="V149" s="507" t="str">
        <f t="array" ref="V149">IF(I149="DS",XLOOKUP(A149,'Crop Chart'!$A$6:$A$201,'Crop Chart'!$AH$6:$AH$201,0),"")</f>
        <v/>
      </c>
      <c r="W149" s="507" t="str">
        <f t="array" ref="W149">IF(I149="DS",XLOOKUP(A149,'Crop Chart'!$A$6:$A$201,'Crop Chart'!$AI$6:$AI$201,0),"")</f>
        <v/>
      </c>
      <c r="X149" s="526" t="str">
        <f t="array" ref="X149">IFS(ISTEXT(P149),"",XLOOKUP(A149,'Crop Chart'!$A$5:$A$201,'Crop Chart'!$R$5:$R$201,0)=0,"",XLOOKUP(A149,'Crop Chart'!$A$5:$A$201,'Crop Chart'!$R$5:$R$201,0)&gt;0,XLOOKUP(A149,'Crop Chart'!$A$5:$A$201,'Crop Chart'!$R$5:$R$201,0)+P149)</f>
        <v/>
      </c>
      <c r="Y149" s="523" t="str">
        <f t="array" ref="Y149">IF(ISTEXT(X149),"",XLOOKUP(A149,'Crop Chart'!$A$5:$A$201,'Crop Chart'!$S$5:$S$201,0))</f>
        <v/>
      </c>
      <c r="Z149" s="513" t="str">
        <f t="shared" si="3"/>
        <v/>
      </c>
      <c r="AA149" s="523" t="str">
        <f t="array" ref="AA149">IF(ISBLANK(C149),"",XLOOKUP(A149,'Crop Chart'!$A$5:$A$201,'Crop Chart'!$F$5:$F$201,0))</f>
        <v/>
      </c>
      <c r="AB149" s="523" t="str">
        <f t="array" ref="AB149">IF(ISBLANK(C149),"",XLOOKUP(A149,'Crop Chart'!$A$5:$A$201,'Crop Chart'!$G$5:$G$201,FALSE))</f>
        <v/>
      </c>
      <c r="AC149" s="526" t="str">
        <f t="shared" si="19"/>
        <v/>
      </c>
      <c r="AD149" s="526" t="str">
        <f t="shared" si="4"/>
        <v/>
      </c>
      <c r="AE149" s="527" t="str">
        <f t="array" ref="AE149">IF(ISBLANK(C149),"",XLOOKUP(C149,'Codified Game Plan'!$M$3:$M$477,'Codified Game Plan'!$J$3:$J$477,0))</f>
        <v/>
      </c>
      <c r="AF149" s="528" t="str">
        <f t="array" ref="AF149">IF(ISBLANK(C149),"",XLOOKUP(A149,'Crop Chart'!$A$5:$A$201,'Crop Chart'!$L$5:$L$201,FALSE))</f>
        <v/>
      </c>
      <c r="AG149" s="529"/>
      <c r="AH149" s="530"/>
      <c r="AI149" s="530" t="str">
        <f t="array" ref="AI149">IF(ISBLANK(C149),"",XLOOKUP(A149,'Crop Chart'!$A$5:$A$201,'Crop Chart'!$AN$5:$AN$201,FALSE))</f>
        <v/>
      </c>
      <c r="AJ149" s="531" t="str">
        <f t="array" ref="AJ149">IF((AI149=""),"",J149+XLOOKUP(A149,'Crop Chart'!$A$5:$A$201,'Crop Chart'!$AO$5:$AO$201,FALSE))</f>
        <v/>
      </c>
      <c r="AK149" s="530" t="str">
        <f t="array" ref="AK149">IF(ISBLANK(C149),"",XLOOKUP(A149,'Crop Chart'!$A$5:$A$201,'Crop Chart'!$AP$5:$AP$201,FALSE))</f>
        <v/>
      </c>
      <c r="AL149" s="531" t="str">
        <f t="array" ref="AL149">IF((AK149=""),"",J149+XLOOKUP(A149,'Crop Chart'!$A$5:$A$201,'Crop Chart'!$AQ$5:$AQ$201,FALSE))</f>
        <v/>
      </c>
      <c r="AM149" s="530" t="str">
        <f t="array" ref="AM149">IF(ISBLANK(C149),"",XLOOKUP(A149,'Crop Chart'!$A$5:$A$201,'Crop Chart'!$AR$5:$AR$201,FALSE))</f>
        <v/>
      </c>
      <c r="AN149" s="531" t="str">
        <f t="array" ref="AN149">IF((AM149=""),"",J149+XLOOKUP(A149,'Crop Chart'!$A$5:$A$201,'Crop Chart'!$AS$5:$AS$201,FALSE))</f>
        <v/>
      </c>
      <c r="AO149" s="530" t="str">
        <f t="array" ref="AO149">IF(ISBLANK(C149),"",XLOOKUP(A149,'Crop Chart'!$A$5:$A$201,'Crop Chart'!$AT$5:$AT$201,FALSE))</f>
        <v/>
      </c>
      <c r="AP149" s="531" t="str">
        <f t="array" ref="AP149">IF((AO149=""),"",J149+XLOOKUP(A149,'Crop Chart'!$A$5:$A$201,'Crop Chart'!$AU$5:$AU$201,FALSE))</f>
        <v/>
      </c>
      <c r="AQ149" s="530" t="str">
        <f t="array" ref="AQ149">IF(ISBLANK(C149),"",XLOOKUP(A149,'Crop Chart'!$A$5:$A$201,'Crop Chart'!$AV$5:$AV$201,FALSE))</f>
        <v/>
      </c>
      <c r="AR149" s="531" t="str">
        <f t="array" ref="AR149">IF((AQ149=""),"",J149+XLOOKUP(A149,'Crop Chart'!$A$5:$A$201,'Crop Chart'!$AW$5:$AW$201,FALSE))</f>
        <v/>
      </c>
      <c r="AS149" s="530" t="str">
        <f t="array" ref="AS149">IF(ISBLANK(C149),"",XLOOKUP(A149,'Crop Chart'!$A$5:$A$201,'Crop Chart'!$AX$5:$AX$201,FALSE))</f>
        <v/>
      </c>
      <c r="AT149" s="531" t="str">
        <f t="array" ref="AT149">IF((AS149=""),"",J149+XLOOKUP(A149,'Crop Chart'!$A$5:$A$201,'Crop Chart'!$AY$5:$AY$201,FALSE))</f>
        <v/>
      </c>
      <c r="AU149" s="530" t="str">
        <f t="array" ref="AU149">IF(ISBLANK(C149),"",XLOOKUP(A149,'Crop Chart'!$A$5:$A$201,'Crop Chart'!$AZ$5:$AZ$201,FALSE))</f>
        <v/>
      </c>
      <c r="AV149" s="531" t="str">
        <f t="array" ref="AV149">IF((AU149=""),"",J149+XLOOKUP(A149,'Crop Chart'!$A$5:$A$201,'Crop Chart'!$BA$5:$BA$201,FALSE))</f>
        <v/>
      </c>
      <c r="AW149" s="530" t="str">
        <f t="array" ref="AW149">IF(ISBLANK(C149),"",XLOOKUP(A149,'Crop Chart'!$A$5:$A$201,'Crop Chart'!$BB$5:$BB$201,FALSE))</f>
        <v/>
      </c>
      <c r="AX149" s="532" t="str">
        <f t="array" ref="AX149">IF((AW149=""),"",J149+XLOOKUP(A149,'Crop Chart'!$A$5:$A$201,'Crop Chart'!$BC$5:$BC$201,FALSE))</f>
        <v/>
      </c>
    </row>
    <row r="150" ht="15.75" hidden="1" customHeight="1">
      <c r="A150" s="520" t="str">
        <f t="array" ref="A150">IF(ISBLANK(C150)," ",XLOOKUP(C150,'Codified Game Plan'!$M$3:$M$477,'Codified Game Plan'!$A$3:$A$477))</f>
        <v> </v>
      </c>
      <c r="B150" s="503" t="str">
        <f t="array" ref="B150">IF(ISBLANK(C150),"",XLOOKUP(C150,'Codified Game Plan'!$M$3:$M$477,'Codified Game Plan'!$B$3:$B$477))</f>
        <v/>
      </c>
      <c r="C150" s="521"/>
      <c r="D150" s="521" t="str">
        <f t="array" ref="D150">IF(ISBLANK(C150)," ",XLOOKUP(C150,'Codified Game Plan'!$M$3:$M$477,'Codified Game Plan'!$C$3:$C$477))</f>
        <v> </v>
      </c>
      <c r="E150" s="522" t="str">
        <f t="array" ref="E150">IF(ISBLANK(C150),"",XLOOKUP(C150,'Codified Game Plan'!$M$3:$M$477,'Codified Game Plan'!$D$3:$D$477,0))</f>
        <v/>
      </c>
      <c r="F150" s="522" t="str">
        <f t="array" ref="F150">IF(ISBLANK(C150),"",XLOOKUP(C150,'Codified Game Plan'!$M$3:$M$477,'Codified Game Plan'!$E$3:$E$477,0))</f>
        <v/>
      </c>
      <c r="G150" s="523" t="str">
        <f t="array" ref="G150">IF(ISBLANK(C150)," ",XLOOKUP(C150,'Codified Game Plan'!$M$3:$M$477,'Codified Game Plan'!$F$3:$F$477))</f>
        <v> </v>
      </c>
      <c r="H150" s="507" t="str">
        <f t="array" ref="H150">IF(ISBLANK(C150)," ",XLOOKUP(C150,'Codified Game Plan'!$M$3:$M$477,'Codified Game Plan'!$G$3:$G$477))</f>
        <v> </v>
      </c>
      <c r="I150" s="523" t="str">
        <f t="array" ref="I150">IF(ISBLANK(C150),"",XLOOKUP(A150,'Crop Chart'!$A$5:$A$201,'Crop Chart'!$B$5:$B$201,0))</f>
        <v/>
      </c>
      <c r="J150" s="507" t="str">
        <f t="shared" si="24"/>
        <v> </v>
      </c>
      <c r="K150" s="511"/>
      <c r="L150" s="523" t="str">
        <f t="array" ref="L150">IF(ISBLANK(C150),"",XLOOKUP(A150,'Crop Chart'!$A$5:$A$201,'Crop Chart'!$C$5:$C$201,0))</f>
        <v/>
      </c>
      <c r="M150" s="506" t="str">
        <f t="array" ref="M150">IF(ISBLANK(C150),"",XLOOKUP(A150,'Crop Chart'!$A$5:$A$201,'Crop Chart'!$E$5:$E$201,0))</f>
        <v/>
      </c>
      <c r="N150" s="535" t="str">
        <f t="shared" si="1"/>
        <v/>
      </c>
      <c r="O150" s="515" t="str">
        <f t="array" ref="O150">IF(ISBLANK(C150),"",XLOOKUP(A150,'Crop Chart'!$A$5:$A$201,'Crop Chart'!$S$5:$S$201,0))</f>
        <v/>
      </c>
      <c r="P150" s="507" t="str">
        <f t="shared" si="2"/>
        <v/>
      </c>
      <c r="Q150" s="524"/>
      <c r="R150" s="523" t="str">
        <f t="array" ref="R150">IF(I150="TR",XLOOKUP(A150,'Crop Chart'!$A$5:$A$201,'Crop Chart'!$I$5:$I$201,FALSE),"")</f>
        <v/>
      </c>
      <c r="S150" s="512" t="str">
        <f t="array" ref="S150">IF(I150="TR",G150*'Crop Chart'!$H$2*12*L150/M150/T150*XLOOKUP(A150,'Crop Chart'!$A$5:$A$203,'Crop Chart'!$T$5:$T$203),"")</f>
        <v/>
      </c>
      <c r="T150" s="523" t="str">
        <f t="array" ref="T150">IF(ISBLANK(C150),"",XLOOKUP(A150,'Crop Chart'!$A$5:$A$201,'Crop Chart'!$P$5:$P$201,FALSE))</f>
        <v/>
      </c>
      <c r="U150" s="525" t="str">
        <f t="array" ref="U150">IF(ISBLANK(C150),"",XLOOKUP(A150,'Crop Chart'!$A$5:$A$201,'Crop Chart'!$Q$5:$Q$201,0))</f>
        <v/>
      </c>
      <c r="V150" s="507" t="str">
        <f t="array" ref="V150">IF(I150="DS",XLOOKUP(A150,'Crop Chart'!$A$6:$A$201,'Crop Chart'!$AH$6:$AH$201,0),"")</f>
        <v/>
      </c>
      <c r="W150" s="507" t="str">
        <f t="array" ref="W150">IF(I150="DS",XLOOKUP(A150,'Crop Chart'!$A$6:$A$201,'Crop Chart'!$AI$6:$AI$201,0),"")</f>
        <v/>
      </c>
      <c r="X150" s="526" t="str">
        <f t="array" ref="X150">IFS(ISTEXT(P150),"",XLOOKUP(A150,'Crop Chart'!$A$5:$A$201,'Crop Chart'!$R$5:$R$201,0)=0,"",XLOOKUP(A150,'Crop Chart'!$A$5:$A$201,'Crop Chart'!$R$5:$R$201,0)&gt;0,XLOOKUP(A150,'Crop Chart'!$A$5:$A$201,'Crop Chart'!$R$5:$R$201,0)+P150)</f>
        <v/>
      </c>
      <c r="Y150" s="523" t="str">
        <f t="array" ref="Y150">IF(ISTEXT(X150),"",XLOOKUP(A150,'Crop Chart'!$A$5:$A$201,'Crop Chart'!$S$5:$S$201,0))</f>
        <v/>
      </c>
      <c r="Z150" s="513" t="str">
        <f t="shared" si="3"/>
        <v/>
      </c>
      <c r="AA150" s="523" t="str">
        <f t="array" ref="AA150">IF(ISBLANK(C150),"",XLOOKUP(A150,'Crop Chart'!$A$5:$A$201,'Crop Chart'!$F$5:$F$201,0))</f>
        <v/>
      </c>
      <c r="AB150" s="523" t="str">
        <f t="array" ref="AB150">IF(ISBLANK(C150),"",XLOOKUP(A150,'Crop Chart'!$A$5:$A$201,'Crop Chart'!$G$5:$G$201,FALSE))</f>
        <v/>
      </c>
      <c r="AC150" s="526" t="str">
        <f t="shared" si="19"/>
        <v/>
      </c>
      <c r="AD150" s="526" t="str">
        <f t="shared" si="4"/>
        <v/>
      </c>
      <c r="AE150" s="527" t="str">
        <f t="array" ref="AE150">IF(ISBLANK(C150),"",XLOOKUP(C150,'Codified Game Plan'!$M$3:$M$477,'Codified Game Plan'!$J$3:$J$477,0))</f>
        <v/>
      </c>
      <c r="AF150" s="528" t="str">
        <f t="array" ref="AF150">IF(ISBLANK(C150),"",XLOOKUP(A150,'Crop Chart'!$A$5:$A$201,'Crop Chart'!$L$5:$L$201,FALSE))</f>
        <v/>
      </c>
      <c r="AG150" s="529"/>
      <c r="AH150" s="530"/>
      <c r="AI150" s="530" t="str">
        <f t="array" ref="AI150">IF(ISBLANK(C150),"",XLOOKUP(A150,'Crop Chart'!$A$5:$A$201,'Crop Chart'!$AN$5:$AN$201,FALSE))</f>
        <v/>
      </c>
      <c r="AJ150" s="531" t="str">
        <f t="array" ref="AJ150">IF((AI150=""),"",J150+XLOOKUP(A150,'Crop Chart'!$A$5:$A$201,'Crop Chart'!$AO$5:$AO$201,FALSE))</f>
        <v/>
      </c>
      <c r="AK150" s="530" t="str">
        <f t="array" ref="AK150">IF(ISBLANK(C150),"",XLOOKUP(A150,'Crop Chart'!$A$5:$A$201,'Crop Chart'!$AP$5:$AP$201,FALSE))</f>
        <v/>
      </c>
      <c r="AL150" s="531" t="str">
        <f t="array" ref="AL150">IF((AK150=""),"",J150+XLOOKUP(A150,'Crop Chart'!$A$5:$A$201,'Crop Chart'!$AQ$5:$AQ$201,FALSE))</f>
        <v/>
      </c>
      <c r="AM150" s="530" t="str">
        <f t="array" ref="AM150">IF(ISBLANK(C150),"",XLOOKUP(A150,'Crop Chart'!$A$5:$A$201,'Crop Chart'!$AR$5:$AR$201,FALSE))</f>
        <v/>
      </c>
      <c r="AN150" s="531" t="str">
        <f t="array" ref="AN150">IF((AM150=""),"",J150+XLOOKUP(A150,'Crop Chart'!$A$5:$A$201,'Crop Chart'!$AS$5:$AS$201,FALSE))</f>
        <v/>
      </c>
      <c r="AO150" s="530" t="str">
        <f t="array" ref="AO150">IF(ISBLANK(C150),"",XLOOKUP(A150,'Crop Chart'!$A$5:$A$201,'Crop Chart'!$AT$5:$AT$201,FALSE))</f>
        <v/>
      </c>
      <c r="AP150" s="531" t="str">
        <f t="array" ref="AP150">IF((AO150=""),"",J150+XLOOKUP(A150,'Crop Chart'!$A$5:$A$201,'Crop Chart'!$AU$5:$AU$201,FALSE))</f>
        <v/>
      </c>
      <c r="AQ150" s="530" t="str">
        <f t="array" ref="AQ150">IF(ISBLANK(C150),"",XLOOKUP(A150,'Crop Chart'!$A$5:$A$201,'Crop Chart'!$AV$5:$AV$201,FALSE))</f>
        <v/>
      </c>
      <c r="AR150" s="531" t="str">
        <f t="array" ref="AR150">IF((AQ150=""),"",J150+XLOOKUP(A150,'Crop Chart'!$A$5:$A$201,'Crop Chart'!$AW$5:$AW$201,FALSE))</f>
        <v/>
      </c>
      <c r="AS150" s="530" t="str">
        <f t="array" ref="AS150">IF(ISBLANK(C150),"",XLOOKUP(A150,'Crop Chart'!$A$5:$A$201,'Crop Chart'!$AX$5:$AX$201,FALSE))</f>
        <v/>
      </c>
      <c r="AT150" s="531" t="str">
        <f t="array" ref="AT150">IF((AS150=""),"",J150+XLOOKUP(A150,'Crop Chart'!$A$5:$A$201,'Crop Chart'!$AY$5:$AY$201,FALSE))</f>
        <v/>
      </c>
      <c r="AU150" s="530" t="str">
        <f t="array" ref="AU150">IF(ISBLANK(C150),"",XLOOKUP(A150,'Crop Chart'!$A$5:$A$201,'Crop Chart'!$AZ$5:$AZ$201,FALSE))</f>
        <v/>
      </c>
      <c r="AV150" s="531" t="str">
        <f t="array" ref="AV150">IF((AU150=""),"",J150+XLOOKUP(A150,'Crop Chart'!$A$5:$A$201,'Crop Chart'!$BA$5:$BA$201,FALSE))</f>
        <v/>
      </c>
      <c r="AW150" s="530" t="str">
        <f t="array" ref="AW150">IF(ISBLANK(C150),"",XLOOKUP(A150,'Crop Chart'!$A$5:$A$201,'Crop Chart'!$BB$5:$BB$201,FALSE))</f>
        <v/>
      </c>
      <c r="AX150" s="532" t="str">
        <f t="array" ref="AX150">IF((AW150=""),"",J150+XLOOKUP(A150,'Crop Chart'!$A$5:$A$201,'Crop Chart'!$BC$5:$BC$201,FALSE))</f>
        <v/>
      </c>
    </row>
    <row r="151" ht="15.75" hidden="1" customHeight="1">
      <c r="A151" s="520" t="str">
        <f t="array" ref="A151">IF(ISBLANK(C151)," ",XLOOKUP(C151,'Codified Game Plan'!$M$3:$M$477,'Codified Game Plan'!$A$3:$A$477))</f>
        <v> </v>
      </c>
      <c r="B151" s="503" t="str">
        <f t="array" ref="B151">IF(ISBLANK(C151),"",XLOOKUP(C151,'Codified Game Plan'!$M$3:$M$477,'Codified Game Plan'!$B$3:$B$477))</f>
        <v/>
      </c>
      <c r="C151" s="521"/>
      <c r="D151" s="521" t="str">
        <f t="array" ref="D151">IF(ISBLANK(C151)," ",XLOOKUP(C151,'Codified Game Plan'!$M$3:$M$477,'Codified Game Plan'!$C$3:$C$477))</f>
        <v> </v>
      </c>
      <c r="E151" s="522" t="str">
        <f t="array" ref="E151">IF(ISBLANK(C151),"",XLOOKUP(C151,'Codified Game Plan'!$M$3:$M$477,'Codified Game Plan'!$D$3:$D$477,0))</f>
        <v/>
      </c>
      <c r="F151" s="522" t="str">
        <f t="array" ref="F151">IF(ISBLANK(C151),"",XLOOKUP(C151,'Codified Game Plan'!$M$3:$M$477,'Codified Game Plan'!$E$3:$E$477,0))</f>
        <v/>
      </c>
      <c r="G151" s="523" t="str">
        <f t="array" ref="G151">IF(ISBLANK(C151)," ",XLOOKUP(C151,'Codified Game Plan'!$M$3:$M$477,'Codified Game Plan'!$F$3:$F$477))</f>
        <v> </v>
      </c>
      <c r="H151" s="507" t="str">
        <f t="array" ref="H151">IF(ISBLANK(C151)," ",XLOOKUP(C151,'Codified Game Plan'!$M$3:$M$477,'Codified Game Plan'!$G$3:$G$477))</f>
        <v> </v>
      </c>
      <c r="I151" s="523" t="str">
        <f t="array" ref="I151">IF(ISBLANK(C151),"",XLOOKUP(A151,'Crop Chart'!$A$5:$A$201,'Crop Chart'!$B$5:$B$201,0))</f>
        <v/>
      </c>
      <c r="J151" s="507" t="str">
        <f t="shared" si="24"/>
        <v> </v>
      </c>
      <c r="K151" s="511"/>
      <c r="L151" s="523" t="str">
        <f t="array" ref="L151">IF(ISBLANK(C151),"",XLOOKUP(A151,'Crop Chart'!$A$5:$A$201,'Crop Chart'!$C$5:$C$201,0))</f>
        <v/>
      </c>
      <c r="M151" s="506" t="str">
        <f t="array" ref="M151">IF(ISBLANK(C151),"",XLOOKUP(A151,'Crop Chart'!$A$5:$A$201,'Crop Chart'!$E$5:$E$201,0))</f>
        <v/>
      </c>
      <c r="N151" s="535" t="str">
        <f t="shared" si="1"/>
        <v/>
      </c>
      <c r="O151" s="515" t="str">
        <f t="array" ref="O151">IF(ISBLANK(C151),"",XLOOKUP(A151,'Crop Chart'!$A$5:$A$201,'Crop Chart'!$S$5:$S$201,0))</f>
        <v/>
      </c>
      <c r="P151" s="507" t="str">
        <f t="shared" si="2"/>
        <v/>
      </c>
      <c r="Q151" s="524"/>
      <c r="R151" s="523" t="str">
        <f t="array" ref="R151">IF(I151="TR",XLOOKUP(A151,'Crop Chart'!$A$5:$A$201,'Crop Chart'!$I$5:$I$201,FALSE),"")</f>
        <v/>
      </c>
      <c r="S151" s="512" t="str">
        <f t="array" ref="S151">IF(I151="TR",G151*'Crop Chart'!$H$2*12*L151/M151/T151*XLOOKUP(A151,'Crop Chart'!$A$5:$A$203,'Crop Chart'!$T$5:$T$203),"")</f>
        <v/>
      </c>
      <c r="T151" s="523" t="str">
        <f t="array" ref="T151">IF(ISBLANK(C151),"",XLOOKUP(A151,'Crop Chart'!$A$5:$A$201,'Crop Chart'!$P$5:$P$201,FALSE))</f>
        <v/>
      </c>
      <c r="U151" s="525" t="str">
        <f t="array" ref="U151">IF(ISBLANK(C151),"",XLOOKUP(A151,'Crop Chart'!$A$5:$A$201,'Crop Chart'!$Q$5:$Q$201,0))</f>
        <v/>
      </c>
      <c r="V151" s="507" t="str">
        <f t="array" ref="V151">IF(I151="DS",XLOOKUP(A151,'Crop Chart'!$A$6:$A$201,'Crop Chart'!$AH$6:$AH$201,0),"")</f>
        <v/>
      </c>
      <c r="W151" s="507" t="str">
        <f t="array" ref="W151">IF(I151="DS",XLOOKUP(A151,'Crop Chart'!$A$6:$A$201,'Crop Chart'!$AI$6:$AI$201,0),"")</f>
        <v/>
      </c>
      <c r="X151" s="526" t="str">
        <f t="array" ref="X151">IFS(ISTEXT(P151),"",XLOOKUP(A151,'Crop Chart'!$A$5:$A$201,'Crop Chart'!$R$5:$R$201,0)=0,"",XLOOKUP(A151,'Crop Chart'!$A$5:$A$201,'Crop Chart'!$R$5:$R$201,0)&gt;0,XLOOKUP(A151,'Crop Chart'!$A$5:$A$201,'Crop Chart'!$R$5:$R$201,0)+P151)</f>
        <v/>
      </c>
      <c r="Y151" s="523" t="str">
        <f t="array" ref="Y151">IF(ISTEXT(X151),"",XLOOKUP(A151,'Crop Chart'!$A$5:$A$201,'Crop Chart'!$S$5:$S$201,0))</f>
        <v/>
      </c>
      <c r="Z151" s="513" t="str">
        <f t="shared" si="3"/>
        <v/>
      </c>
      <c r="AA151" s="523" t="str">
        <f t="array" ref="AA151">IF(ISBLANK(C151),"",XLOOKUP(A151,'Crop Chart'!$A$5:$A$201,'Crop Chart'!$F$5:$F$201,0))</f>
        <v/>
      </c>
      <c r="AB151" s="523" t="str">
        <f t="array" ref="AB151">IF(ISBLANK(C151),"",XLOOKUP(A151,'Crop Chart'!$A$5:$A$201,'Crop Chart'!$G$5:$G$201,FALSE))</f>
        <v/>
      </c>
      <c r="AC151" s="526" t="str">
        <f t="shared" si="19"/>
        <v/>
      </c>
      <c r="AD151" s="526" t="str">
        <f t="shared" si="4"/>
        <v/>
      </c>
      <c r="AE151" s="527" t="str">
        <f t="array" ref="AE151">IF(ISBLANK(C151),"",XLOOKUP(C151,'Codified Game Plan'!$M$3:$M$477,'Codified Game Plan'!$J$3:$J$477,0))</f>
        <v/>
      </c>
      <c r="AF151" s="528" t="str">
        <f t="array" ref="AF151">IF(ISBLANK(C151),"",XLOOKUP(A151,'Crop Chart'!$A$5:$A$201,'Crop Chart'!$L$5:$L$201,FALSE))</f>
        <v/>
      </c>
      <c r="AG151" s="529"/>
      <c r="AH151" s="530"/>
      <c r="AI151" s="530" t="str">
        <f t="array" ref="AI151">IF(ISBLANK(C151),"",XLOOKUP(A151,'Crop Chart'!$A$5:$A$201,'Crop Chart'!$AN$5:$AN$201,FALSE))</f>
        <v/>
      </c>
      <c r="AJ151" s="531" t="str">
        <f t="array" ref="AJ151">IF((AI151=""),"",J151+XLOOKUP(A151,'Crop Chart'!$A$5:$A$201,'Crop Chart'!$AO$5:$AO$201,FALSE))</f>
        <v/>
      </c>
      <c r="AK151" s="530" t="str">
        <f t="array" ref="AK151">IF(ISBLANK(C151),"",XLOOKUP(A151,'Crop Chart'!$A$5:$A$201,'Crop Chart'!$AP$5:$AP$201,FALSE))</f>
        <v/>
      </c>
      <c r="AL151" s="531" t="str">
        <f t="array" ref="AL151">IF((AK151=""),"",J151+XLOOKUP(A151,'Crop Chart'!$A$5:$A$201,'Crop Chart'!$AQ$5:$AQ$201,FALSE))</f>
        <v/>
      </c>
      <c r="AM151" s="530" t="str">
        <f t="array" ref="AM151">IF(ISBLANK(C151),"",XLOOKUP(A151,'Crop Chart'!$A$5:$A$201,'Crop Chart'!$AR$5:$AR$201,FALSE))</f>
        <v/>
      </c>
      <c r="AN151" s="531" t="str">
        <f t="array" ref="AN151">IF((AM151=""),"",J151+XLOOKUP(A151,'Crop Chart'!$A$5:$A$201,'Crop Chart'!$AS$5:$AS$201,FALSE))</f>
        <v/>
      </c>
      <c r="AO151" s="530" t="str">
        <f t="array" ref="AO151">IF(ISBLANK(C151),"",XLOOKUP(A151,'Crop Chart'!$A$5:$A$201,'Crop Chart'!$AT$5:$AT$201,FALSE))</f>
        <v/>
      </c>
      <c r="AP151" s="531" t="str">
        <f t="array" ref="AP151">IF((AO151=""),"",J151+XLOOKUP(A151,'Crop Chart'!$A$5:$A$201,'Crop Chart'!$AU$5:$AU$201,FALSE))</f>
        <v/>
      </c>
      <c r="AQ151" s="530" t="str">
        <f t="array" ref="AQ151">IF(ISBLANK(C151),"",XLOOKUP(A151,'Crop Chart'!$A$5:$A$201,'Crop Chart'!$AV$5:$AV$201,FALSE))</f>
        <v/>
      </c>
      <c r="AR151" s="531" t="str">
        <f t="array" ref="AR151">IF((AQ151=""),"",J151+XLOOKUP(A151,'Crop Chart'!$A$5:$A$201,'Crop Chart'!$AW$5:$AW$201,FALSE))</f>
        <v/>
      </c>
      <c r="AS151" s="530" t="str">
        <f t="array" ref="AS151">IF(ISBLANK(C151),"",XLOOKUP(A151,'Crop Chart'!$A$5:$A$201,'Crop Chart'!$AX$5:$AX$201,FALSE))</f>
        <v/>
      </c>
      <c r="AT151" s="531" t="str">
        <f t="array" ref="AT151">IF((AS151=""),"",J151+XLOOKUP(A151,'Crop Chart'!$A$5:$A$201,'Crop Chart'!$AY$5:$AY$201,FALSE))</f>
        <v/>
      </c>
      <c r="AU151" s="530" t="str">
        <f t="array" ref="AU151">IF(ISBLANK(C151),"",XLOOKUP(A151,'Crop Chart'!$A$5:$A$201,'Crop Chart'!$AZ$5:$AZ$201,FALSE))</f>
        <v/>
      </c>
      <c r="AV151" s="531" t="str">
        <f t="array" ref="AV151">IF((AU151=""),"",J151+XLOOKUP(A151,'Crop Chart'!$A$5:$A$201,'Crop Chart'!$BA$5:$BA$201,FALSE))</f>
        <v/>
      </c>
      <c r="AW151" s="530" t="str">
        <f t="array" ref="AW151">IF(ISBLANK(C151),"",XLOOKUP(A151,'Crop Chart'!$A$5:$A$201,'Crop Chart'!$BB$5:$BB$201,FALSE))</f>
        <v/>
      </c>
      <c r="AX151" s="532" t="str">
        <f t="array" ref="AX151">IF((AW151=""),"",J151+XLOOKUP(A151,'Crop Chart'!$A$5:$A$201,'Crop Chart'!$BC$5:$BC$201,FALSE))</f>
        <v/>
      </c>
    </row>
    <row r="152" ht="15.75" hidden="1" customHeight="1">
      <c r="A152" s="520" t="str">
        <f t="array" ref="A152">IF(ISBLANK(C152)," ",XLOOKUP(C152,'Codified Game Plan'!$M$3:$M$477,'Codified Game Plan'!$A$3:$A$477))</f>
        <v> </v>
      </c>
      <c r="B152" s="503" t="str">
        <f t="array" ref="B152">IF(ISBLANK(C152),"",XLOOKUP(C152,'Codified Game Plan'!$M$3:$M$477,'Codified Game Plan'!$B$3:$B$477))</f>
        <v/>
      </c>
      <c r="C152" s="521"/>
      <c r="D152" s="521" t="str">
        <f t="array" ref="D152">IF(ISBLANK(C152)," ",XLOOKUP(C152,'Codified Game Plan'!$M$3:$M$477,'Codified Game Plan'!$C$3:$C$477))</f>
        <v> </v>
      </c>
      <c r="E152" s="522" t="str">
        <f t="array" ref="E152">IF(ISBLANK(C152),"",XLOOKUP(C152,'Codified Game Plan'!$M$3:$M$477,'Codified Game Plan'!$D$3:$D$477,0))</f>
        <v/>
      </c>
      <c r="F152" s="522" t="str">
        <f t="array" ref="F152">IF(ISBLANK(C152),"",XLOOKUP(C152,'Codified Game Plan'!$M$3:$M$477,'Codified Game Plan'!$E$3:$E$477,0))</f>
        <v/>
      </c>
      <c r="G152" s="523" t="str">
        <f t="array" ref="G152">IF(ISBLANK(C152)," ",XLOOKUP(C152,'Codified Game Plan'!$M$3:$M$477,'Codified Game Plan'!$F$3:$F$477))</f>
        <v> </v>
      </c>
      <c r="H152" s="507" t="str">
        <f t="array" ref="H152">IF(ISBLANK(C152)," ",XLOOKUP(C152,'Codified Game Plan'!$M$3:$M$477,'Codified Game Plan'!$G$3:$G$477))</f>
        <v> </v>
      </c>
      <c r="I152" s="523" t="str">
        <f t="array" ref="I152">IF(ISBLANK(C152),"",XLOOKUP(A152,'Crop Chart'!$A$5:$A$201,'Crop Chart'!$B$5:$B$201,0))</f>
        <v/>
      </c>
      <c r="J152" s="507" t="str">
        <f t="shared" si="24"/>
        <v> </v>
      </c>
      <c r="K152" s="511"/>
      <c r="L152" s="523" t="str">
        <f t="array" ref="L152">IF(ISBLANK(C152),"",XLOOKUP(A152,'Crop Chart'!$A$5:$A$201,'Crop Chart'!$C$5:$C$201,0))</f>
        <v/>
      </c>
      <c r="M152" s="506" t="str">
        <f t="array" ref="M152">IF(ISBLANK(C152),"",XLOOKUP(A152,'Crop Chart'!$A$5:$A$201,'Crop Chart'!$E$5:$E$201,0))</f>
        <v/>
      </c>
      <c r="N152" s="535" t="str">
        <f t="shared" si="1"/>
        <v/>
      </c>
      <c r="O152" s="515" t="str">
        <f t="array" ref="O152">IF(ISBLANK(C152),"",XLOOKUP(A152,'Crop Chart'!$A$5:$A$201,'Crop Chart'!$S$5:$S$201,0))</f>
        <v/>
      </c>
      <c r="P152" s="507" t="str">
        <f t="shared" si="2"/>
        <v/>
      </c>
      <c r="Q152" s="524"/>
      <c r="R152" s="523" t="str">
        <f t="array" ref="R152">IF(I152="TR",XLOOKUP(A152,'Crop Chart'!$A$5:$A$201,'Crop Chart'!$I$5:$I$201,FALSE),"")</f>
        <v/>
      </c>
      <c r="S152" s="512" t="str">
        <f t="array" ref="S152">IF(I152="TR",G152*'Crop Chart'!$H$2*12*L152/M152/T152*XLOOKUP(A152,'Crop Chart'!$A$5:$A$203,'Crop Chart'!$T$5:$T$203),"")</f>
        <v/>
      </c>
      <c r="T152" s="523" t="str">
        <f t="array" ref="T152">IF(ISBLANK(C152),"",XLOOKUP(A152,'Crop Chart'!$A$5:$A$201,'Crop Chart'!$P$5:$P$201,FALSE))</f>
        <v/>
      </c>
      <c r="U152" s="525" t="str">
        <f t="array" ref="U152">IF(ISBLANK(C152),"",XLOOKUP(A152,'Crop Chart'!$A$5:$A$201,'Crop Chart'!$Q$5:$Q$201,0))</f>
        <v/>
      </c>
      <c r="V152" s="507" t="str">
        <f t="array" ref="V152">IF(I152="DS",XLOOKUP(A152,'Crop Chart'!$A$6:$A$201,'Crop Chart'!$AH$6:$AH$201,0),"")</f>
        <v/>
      </c>
      <c r="W152" s="507" t="str">
        <f t="array" ref="W152">IF(I152="DS",XLOOKUP(A152,'Crop Chart'!$A$6:$A$201,'Crop Chart'!$AI$6:$AI$201,0),"")</f>
        <v/>
      </c>
      <c r="X152" s="526" t="str">
        <f t="array" ref="X152">IFS(ISTEXT(P152),"",XLOOKUP(A152,'Crop Chart'!$A$5:$A$201,'Crop Chart'!$R$5:$R$201,0)=0,"",XLOOKUP(A152,'Crop Chart'!$A$5:$A$201,'Crop Chart'!$R$5:$R$201,0)&gt;0,XLOOKUP(A152,'Crop Chart'!$A$5:$A$201,'Crop Chart'!$R$5:$R$201,0)+P152)</f>
        <v/>
      </c>
      <c r="Y152" s="523" t="str">
        <f t="array" ref="Y152">IF(ISTEXT(X152),"",XLOOKUP(A152,'Crop Chart'!$A$5:$A$201,'Crop Chart'!$S$5:$S$201,0))</f>
        <v/>
      </c>
      <c r="Z152" s="513" t="str">
        <f t="shared" si="3"/>
        <v/>
      </c>
      <c r="AA152" s="523" t="str">
        <f t="array" ref="AA152">IF(ISBLANK(C152),"",XLOOKUP(A152,'Crop Chart'!$A$5:$A$201,'Crop Chart'!$F$5:$F$201,0))</f>
        <v/>
      </c>
      <c r="AB152" s="523" t="str">
        <f t="array" ref="AB152">IF(ISBLANK(C152),"",XLOOKUP(A152,'Crop Chart'!$A$5:$A$201,'Crop Chart'!$G$5:$G$201,FALSE))</f>
        <v/>
      </c>
      <c r="AC152" s="526" t="str">
        <f t="shared" si="19"/>
        <v/>
      </c>
      <c r="AD152" s="526" t="str">
        <f t="shared" si="4"/>
        <v/>
      </c>
      <c r="AE152" s="527" t="str">
        <f t="array" ref="AE152">IF(ISBLANK(C152),"",XLOOKUP(C152,'Codified Game Plan'!$M$3:$M$477,'Codified Game Plan'!$J$3:$J$477,0))</f>
        <v/>
      </c>
      <c r="AF152" s="528" t="str">
        <f t="array" ref="AF152">IF(ISBLANK(C152),"",XLOOKUP(A152,'Crop Chart'!$A$5:$A$201,'Crop Chart'!$L$5:$L$201,FALSE))</f>
        <v/>
      </c>
      <c r="AG152" s="529"/>
      <c r="AH152" s="530"/>
      <c r="AI152" s="530" t="str">
        <f t="array" ref="AI152">IF(ISBLANK(C152),"",XLOOKUP(A152,'Crop Chart'!$A$5:$A$201,'Crop Chart'!$AN$5:$AN$201,FALSE))</f>
        <v/>
      </c>
      <c r="AJ152" s="531" t="str">
        <f t="array" ref="AJ152">IF((AI152=""),"",J152+XLOOKUP(A152,'Crop Chart'!$A$5:$A$201,'Crop Chart'!$AO$5:$AO$201,FALSE))</f>
        <v/>
      </c>
      <c r="AK152" s="530" t="str">
        <f t="array" ref="AK152">IF(ISBLANK(C152),"",XLOOKUP(A152,'Crop Chart'!$A$5:$A$201,'Crop Chart'!$AP$5:$AP$201,FALSE))</f>
        <v/>
      </c>
      <c r="AL152" s="531" t="str">
        <f t="array" ref="AL152">IF((AK152=""),"",J152+XLOOKUP(A152,'Crop Chart'!$A$5:$A$201,'Crop Chart'!$AQ$5:$AQ$201,FALSE))</f>
        <v/>
      </c>
      <c r="AM152" s="530" t="str">
        <f t="array" ref="AM152">IF(ISBLANK(C152),"",XLOOKUP(A152,'Crop Chart'!$A$5:$A$201,'Crop Chart'!$AR$5:$AR$201,FALSE))</f>
        <v/>
      </c>
      <c r="AN152" s="531" t="str">
        <f t="array" ref="AN152">IF((AM152=""),"",J152+XLOOKUP(A152,'Crop Chart'!$A$5:$A$201,'Crop Chart'!$AS$5:$AS$201,FALSE))</f>
        <v/>
      </c>
      <c r="AO152" s="530" t="str">
        <f t="array" ref="AO152">IF(ISBLANK(C152),"",XLOOKUP(A152,'Crop Chart'!$A$5:$A$201,'Crop Chart'!$AT$5:$AT$201,FALSE))</f>
        <v/>
      </c>
      <c r="AP152" s="531" t="str">
        <f t="array" ref="AP152">IF((AO152=""),"",J152+XLOOKUP(A152,'Crop Chart'!$A$5:$A$201,'Crop Chart'!$AU$5:$AU$201,FALSE))</f>
        <v/>
      </c>
      <c r="AQ152" s="530" t="str">
        <f t="array" ref="AQ152">IF(ISBLANK(C152),"",XLOOKUP(A152,'Crop Chart'!$A$5:$A$201,'Crop Chart'!$AV$5:$AV$201,FALSE))</f>
        <v/>
      </c>
      <c r="AR152" s="531" t="str">
        <f t="array" ref="AR152">IF((AQ152=""),"",J152+XLOOKUP(A152,'Crop Chart'!$A$5:$A$201,'Crop Chart'!$AW$5:$AW$201,FALSE))</f>
        <v/>
      </c>
      <c r="AS152" s="530" t="str">
        <f t="array" ref="AS152">IF(ISBLANK(C152),"",XLOOKUP(A152,'Crop Chart'!$A$5:$A$201,'Crop Chart'!$AX$5:$AX$201,FALSE))</f>
        <v/>
      </c>
      <c r="AT152" s="531" t="str">
        <f t="array" ref="AT152">IF((AS152=""),"",J152+XLOOKUP(A152,'Crop Chart'!$A$5:$A$201,'Crop Chart'!$AY$5:$AY$201,FALSE))</f>
        <v/>
      </c>
      <c r="AU152" s="530" t="str">
        <f t="array" ref="AU152">IF(ISBLANK(C152),"",XLOOKUP(A152,'Crop Chart'!$A$5:$A$201,'Crop Chart'!$AZ$5:$AZ$201,FALSE))</f>
        <v/>
      </c>
      <c r="AV152" s="531" t="str">
        <f t="array" ref="AV152">IF((AU152=""),"",J152+XLOOKUP(A152,'Crop Chart'!$A$5:$A$201,'Crop Chart'!$BA$5:$BA$201,FALSE))</f>
        <v/>
      </c>
      <c r="AW152" s="530" t="str">
        <f t="array" ref="AW152">IF(ISBLANK(C152),"",XLOOKUP(A152,'Crop Chart'!$A$5:$A$201,'Crop Chart'!$BB$5:$BB$201,FALSE))</f>
        <v/>
      </c>
      <c r="AX152" s="532" t="str">
        <f t="array" ref="AX152">IF((AW152=""),"",J152+XLOOKUP(A152,'Crop Chart'!$A$5:$A$201,'Crop Chart'!$BC$5:$BC$201,FALSE))</f>
        <v/>
      </c>
    </row>
    <row r="153" ht="15.75" hidden="1" customHeight="1">
      <c r="A153" s="520" t="str">
        <f t="array" ref="A153">IF(ISBLANK(C153)," ",XLOOKUP(C153,'Codified Game Plan'!$M$3:$M$477,'Codified Game Plan'!$A$3:$A$477))</f>
        <v> </v>
      </c>
      <c r="B153" s="503" t="str">
        <f t="array" ref="B153">IF(ISBLANK(C153),"",XLOOKUP(C153,'Codified Game Plan'!$M$3:$M$477,'Codified Game Plan'!$B$3:$B$477))</f>
        <v/>
      </c>
      <c r="C153" s="521"/>
      <c r="D153" s="521" t="str">
        <f t="array" ref="D153">IF(ISBLANK(C153)," ",XLOOKUP(C153,'Codified Game Plan'!$M$3:$M$477,'Codified Game Plan'!$C$3:$C$477))</f>
        <v> </v>
      </c>
      <c r="E153" s="522" t="str">
        <f t="array" ref="E153">IF(ISBLANK(C153),"",XLOOKUP(C153,'Codified Game Plan'!$M$3:$M$477,'Codified Game Plan'!$D$3:$D$477,0))</f>
        <v/>
      </c>
      <c r="F153" s="522" t="str">
        <f t="array" ref="F153">IF(ISBLANK(C153),"",XLOOKUP(C153,'Codified Game Plan'!$M$3:$M$477,'Codified Game Plan'!$E$3:$E$477,0))</f>
        <v/>
      </c>
      <c r="G153" s="523" t="str">
        <f t="array" ref="G153">IF(ISBLANK(C153)," ",XLOOKUP(C153,'Codified Game Plan'!$M$3:$M$477,'Codified Game Plan'!$F$3:$F$477))</f>
        <v> </v>
      </c>
      <c r="H153" s="507" t="str">
        <f t="array" ref="H153">IF(ISBLANK(C153)," ",XLOOKUP(C153,'Codified Game Plan'!$M$3:$M$477,'Codified Game Plan'!$G$3:$G$477))</f>
        <v> </v>
      </c>
      <c r="I153" s="523" t="str">
        <f t="array" ref="I153">IF(ISBLANK(C153),"",XLOOKUP(A153,'Crop Chart'!$A$5:$A$201,'Crop Chart'!$B$5:$B$201,0))</f>
        <v/>
      </c>
      <c r="J153" s="507" t="str">
        <f t="shared" si="24"/>
        <v> </v>
      </c>
      <c r="K153" s="511"/>
      <c r="L153" s="523" t="str">
        <f t="array" ref="L153">IF(ISBLANK(C153),"",XLOOKUP(A153,'Crop Chart'!$A$5:$A$201,'Crop Chart'!$C$5:$C$201,0))</f>
        <v/>
      </c>
      <c r="M153" s="506" t="str">
        <f t="array" ref="M153">IF(ISBLANK(C153),"",XLOOKUP(A153,'Crop Chart'!$A$5:$A$201,'Crop Chart'!$E$5:$E$201,0))</f>
        <v/>
      </c>
      <c r="N153" s="535" t="str">
        <f t="shared" si="1"/>
        <v/>
      </c>
      <c r="O153" s="515" t="str">
        <f t="array" ref="O153">IF(ISBLANK(C153),"",XLOOKUP(A153,'Crop Chart'!$A$5:$A$201,'Crop Chart'!$S$5:$S$201,0))</f>
        <v/>
      </c>
      <c r="P153" s="507" t="str">
        <f t="shared" si="2"/>
        <v/>
      </c>
      <c r="Q153" s="524"/>
      <c r="R153" s="523" t="str">
        <f t="array" ref="R153">IF(I153="TR",XLOOKUP(A153,'Crop Chart'!$A$5:$A$201,'Crop Chart'!$I$5:$I$201,FALSE),"")</f>
        <v/>
      </c>
      <c r="S153" s="512" t="str">
        <f t="array" ref="S153">IF(I153="TR",G153*'Crop Chart'!$H$2*12*L153/M153/T153*XLOOKUP(A153,'Crop Chart'!$A$5:$A$203,'Crop Chart'!$T$5:$T$203),"")</f>
        <v/>
      </c>
      <c r="T153" s="523" t="str">
        <f t="array" ref="T153">IF(ISBLANK(C153),"",XLOOKUP(A153,'Crop Chart'!$A$5:$A$201,'Crop Chart'!$P$5:$P$201,FALSE))</f>
        <v/>
      </c>
      <c r="U153" s="525" t="str">
        <f t="array" ref="U153">IF(ISBLANK(C153),"",XLOOKUP(A153,'Crop Chart'!$A$5:$A$201,'Crop Chart'!$Q$5:$Q$201,0))</f>
        <v/>
      </c>
      <c r="V153" s="507" t="str">
        <f t="array" ref="V153">IF(I153="DS",XLOOKUP(A153,'Crop Chart'!$A$6:$A$201,'Crop Chart'!$AH$6:$AH$201,0),"")</f>
        <v/>
      </c>
      <c r="W153" s="507" t="str">
        <f t="array" ref="W153">IF(I153="DS",XLOOKUP(A153,'Crop Chart'!$A$6:$A$201,'Crop Chart'!$AI$6:$AI$201,0),"")</f>
        <v/>
      </c>
      <c r="X153" s="526" t="str">
        <f t="array" ref="X153">IFS(ISTEXT(P153),"",XLOOKUP(A153,'Crop Chart'!$A$5:$A$201,'Crop Chart'!$R$5:$R$201,0)=0,"",XLOOKUP(A153,'Crop Chart'!$A$5:$A$201,'Crop Chart'!$R$5:$R$201,0)&gt;0,XLOOKUP(A153,'Crop Chart'!$A$5:$A$201,'Crop Chart'!$R$5:$R$201,0)+P153)</f>
        <v/>
      </c>
      <c r="Y153" s="523" t="str">
        <f t="array" ref="Y153">IF(ISTEXT(X153),"",XLOOKUP(A153,'Crop Chart'!$A$5:$A$201,'Crop Chart'!$S$5:$S$201,0))</f>
        <v/>
      </c>
      <c r="Z153" s="513" t="str">
        <f t="shared" si="3"/>
        <v/>
      </c>
      <c r="AA153" s="523" t="str">
        <f t="array" ref="AA153">IF(ISBLANK(C153),"",XLOOKUP(A153,'Crop Chart'!$A$5:$A$201,'Crop Chart'!$F$5:$F$201,0))</f>
        <v/>
      </c>
      <c r="AB153" s="523" t="str">
        <f t="array" ref="AB153">IF(ISBLANK(C153),"",XLOOKUP(A153,'Crop Chart'!$A$5:$A$201,'Crop Chart'!$G$5:$G$201,FALSE))</f>
        <v/>
      </c>
      <c r="AC153" s="526" t="str">
        <f t="shared" si="19"/>
        <v/>
      </c>
      <c r="AD153" s="526" t="str">
        <f t="shared" si="4"/>
        <v/>
      </c>
      <c r="AE153" s="527" t="str">
        <f t="array" ref="AE153">IF(ISBLANK(C153),"",XLOOKUP(C153,'Codified Game Plan'!$M$3:$M$477,'Codified Game Plan'!$J$3:$J$477,0))</f>
        <v/>
      </c>
      <c r="AF153" s="528" t="str">
        <f t="array" ref="AF153">IF(ISBLANK(C153),"",XLOOKUP(A153,'Crop Chart'!$A$5:$A$201,'Crop Chart'!$L$5:$L$201,FALSE))</f>
        <v/>
      </c>
      <c r="AG153" s="529"/>
      <c r="AH153" s="530"/>
      <c r="AI153" s="530" t="str">
        <f t="array" ref="AI153">IF(ISBLANK(C153),"",XLOOKUP(A153,'Crop Chart'!$A$5:$A$201,'Crop Chart'!$AN$5:$AN$201,FALSE))</f>
        <v/>
      </c>
      <c r="AJ153" s="531" t="str">
        <f t="array" ref="AJ153">IF((AI153=""),"",J153+XLOOKUP(A153,'Crop Chart'!$A$5:$A$201,'Crop Chart'!$AO$5:$AO$201,FALSE))</f>
        <v/>
      </c>
      <c r="AK153" s="530" t="str">
        <f t="array" ref="AK153">IF(ISBLANK(C153),"",XLOOKUP(A153,'Crop Chart'!$A$5:$A$201,'Crop Chart'!$AP$5:$AP$201,FALSE))</f>
        <v/>
      </c>
      <c r="AL153" s="531" t="str">
        <f t="array" ref="AL153">IF((AK153=""),"",J153+XLOOKUP(A153,'Crop Chart'!$A$5:$A$201,'Crop Chart'!$AQ$5:$AQ$201,FALSE))</f>
        <v/>
      </c>
      <c r="AM153" s="530" t="str">
        <f t="array" ref="AM153">IF(ISBLANK(C153),"",XLOOKUP(A153,'Crop Chart'!$A$5:$A$201,'Crop Chart'!$AR$5:$AR$201,FALSE))</f>
        <v/>
      </c>
      <c r="AN153" s="531" t="str">
        <f t="array" ref="AN153">IF((AM153=""),"",J153+XLOOKUP(A153,'Crop Chart'!$A$5:$A$201,'Crop Chart'!$AS$5:$AS$201,FALSE))</f>
        <v/>
      </c>
      <c r="AO153" s="530" t="str">
        <f t="array" ref="AO153">IF(ISBLANK(C153),"",XLOOKUP(A153,'Crop Chart'!$A$5:$A$201,'Crop Chart'!$AT$5:$AT$201,FALSE))</f>
        <v/>
      </c>
      <c r="AP153" s="531" t="str">
        <f t="array" ref="AP153">IF((AO153=""),"",J153+XLOOKUP(A153,'Crop Chart'!$A$5:$A$201,'Crop Chart'!$AU$5:$AU$201,FALSE))</f>
        <v/>
      </c>
      <c r="AQ153" s="530" t="str">
        <f t="array" ref="AQ153">IF(ISBLANK(C153),"",XLOOKUP(A153,'Crop Chart'!$A$5:$A$201,'Crop Chart'!$AV$5:$AV$201,FALSE))</f>
        <v/>
      </c>
      <c r="AR153" s="531" t="str">
        <f t="array" ref="AR153">IF((AQ153=""),"",J153+XLOOKUP(A153,'Crop Chart'!$A$5:$A$201,'Crop Chart'!$AW$5:$AW$201,FALSE))</f>
        <v/>
      </c>
      <c r="AS153" s="530" t="str">
        <f t="array" ref="AS153">IF(ISBLANK(C153),"",XLOOKUP(A153,'Crop Chart'!$A$5:$A$201,'Crop Chart'!$AX$5:$AX$201,FALSE))</f>
        <v/>
      </c>
      <c r="AT153" s="531" t="str">
        <f t="array" ref="AT153">IF((AS153=""),"",J153+XLOOKUP(A153,'Crop Chart'!$A$5:$A$201,'Crop Chart'!$AY$5:$AY$201,FALSE))</f>
        <v/>
      </c>
      <c r="AU153" s="530" t="str">
        <f t="array" ref="AU153">IF(ISBLANK(C153),"",XLOOKUP(A153,'Crop Chart'!$A$5:$A$201,'Crop Chart'!$AZ$5:$AZ$201,FALSE))</f>
        <v/>
      </c>
      <c r="AV153" s="531" t="str">
        <f t="array" ref="AV153">IF((AU153=""),"",J153+XLOOKUP(A153,'Crop Chart'!$A$5:$A$201,'Crop Chart'!$BA$5:$BA$201,FALSE))</f>
        <v/>
      </c>
      <c r="AW153" s="530" t="str">
        <f t="array" ref="AW153">IF(ISBLANK(C153),"",XLOOKUP(A153,'Crop Chart'!$A$5:$A$201,'Crop Chart'!$BB$5:$BB$201,FALSE))</f>
        <v/>
      </c>
      <c r="AX153" s="532" t="str">
        <f t="array" ref="AX153">IF((AW153=""),"",J153+XLOOKUP(A153,'Crop Chart'!$A$5:$A$201,'Crop Chart'!$BC$5:$BC$201,FALSE))</f>
        <v/>
      </c>
    </row>
    <row r="154" ht="15.75" hidden="1" customHeight="1">
      <c r="A154" s="520" t="str">
        <f t="array" ref="A154">IF(ISBLANK(C154)," ",XLOOKUP(C154,'Codified Game Plan'!$M$3:$M$477,'Codified Game Plan'!$A$3:$A$477))</f>
        <v> </v>
      </c>
      <c r="B154" s="503" t="str">
        <f t="array" ref="B154">IF(ISBLANK(C154),"",XLOOKUP(C154,'Codified Game Plan'!$M$3:$M$477,'Codified Game Plan'!$B$3:$B$477))</f>
        <v/>
      </c>
      <c r="C154" s="521"/>
      <c r="D154" s="521" t="str">
        <f t="array" ref="D154">IF(ISBLANK(C154)," ",XLOOKUP(C154,'Codified Game Plan'!$M$3:$M$477,'Codified Game Plan'!$C$3:$C$477))</f>
        <v> </v>
      </c>
      <c r="E154" s="522" t="str">
        <f t="array" ref="E154">IF(ISBLANK(C154),"",XLOOKUP(C154,'Codified Game Plan'!$M$3:$M$477,'Codified Game Plan'!$D$3:$D$477,0))</f>
        <v/>
      </c>
      <c r="F154" s="522" t="str">
        <f t="array" ref="F154">IF(ISBLANK(C154),"",XLOOKUP(C154,'Codified Game Plan'!$M$3:$M$477,'Codified Game Plan'!$E$3:$E$477,0))</f>
        <v/>
      </c>
      <c r="G154" s="523" t="str">
        <f t="array" ref="G154">IF(ISBLANK(C154)," ",XLOOKUP(C154,'Codified Game Plan'!$M$3:$M$477,'Codified Game Plan'!$F$3:$F$477))</f>
        <v> </v>
      </c>
      <c r="H154" s="507" t="str">
        <f t="array" ref="H154">IF(ISBLANK(C154)," ",XLOOKUP(C154,'Codified Game Plan'!$M$3:$M$477,'Codified Game Plan'!$G$3:$G$477))</f>
        <v> </v>
      </c>
      <c r="I154" s="523" t="str">
        <f t="array" ref="I154">IF(ISBLANK(C154),"",XLOOKUP(A154,'Crop Chart'!$A$5:$A$201,'Crop Chart'!$B$5:$B$201,0))</f>
        <v/>
      </c>
      <c r="J154" s="507" t="str">
        <f t="shared" si="24"/>
        <v> </v>
      </c>
      <c r="K154" s="511"/>
      <c r="L154" s="523" t="str">
        <f t="array" ref="L154">IF(ISBLANK(C154),"",XLOOKUP(A154,'Crop Chart'!$A$5:$A$201,'Crop Chart'!$C$5:$C$201,0))</f>
        <v/>
      </c>
      <c r="M154" s="506" t="str">
        <f t="array" ref="M154">IF(ISBLANK(C154),"",XLOOKUP(A154,'Crop Chart'!$A$5:$A$201,'Crop Chart'!$E$5:$E$201,0))</f>
        <v/>
      </c>
      <c r="N154" s="535" t="str">
        <f t="shared" si="1"/>
        <v/>
      </c>
      <c r="O154" s="515" t="str">
        <f t="array" ref="O154">IF(ISBLANK(C154),"",XLOOKUP(A154,'Crop Chart'!$A$5:$A$201,'Crop Chart'!$S$5:$S$201,0))</f>
        <v/>
      </c>
      <c r="P154" s="507" t="str">
        <f t="shared" si="2"/>
        <v/>
      </c>
      <c r="Q154" s="524"/>
      <c r="R154" s="523" t="str">
        <f t="array" ref="R154">IF(I154="TR",XLOOKUP(A154,'Crop Chart'!$A$5:$A$201,'Crop Chart'!$I$5:$I$201,FALSE),"")</f>
        <v/>
      </c>
      <c r="S154" s="512" t="str">
        <f t="array" ref="S154">IF(I154="TR",G154*'Crop Chart'!$H$2*12*L154/M154/T154*XLOOKUP(A154,'Crop Chart'!$A$5:$A$203,'Crop Chart'!$T$5:$T$203),"")</f>
        <v/>
      </c>
      <c r="T154" s="523" t="str">
        <f t="array" ref="T154">IF(ISBLANK(C154),"",XLOOKUP(A154,'Crop Chart'!$A$5:$A$201,'Crop Chart'!$P$5:$P$201,FALSE))</f>
        <v/>
      </c>
      <c r="U154" s="525" t="str">
        <f t="array" ref="U154">IF(ISBLANK(C154),"",XLOOKUP(A154,'Crop Chart'!$A$5:$A$201,'Crop Chart'!$Q$5:$Q$201,0))</f>
        <v/>
      </c>
      <c r="V154" s="507" t="str">
        <f t="array" ref="V154">IF(I154="DS",XLOOKUP(A154,'Crop Chart'!$A$6:$A$201,'Crop Chart'!$AH$6:$AH$201,0),"")</f>
        <v/>
      </c>
      <c r="W154" s="507" t="str">
        <f t="array" ref="W154">IF(I154="DS",XLOOKUP(A154,'Crop Chart'!$A$6:$A$201,'Crop Chart'!$AI$6:$AI$201,0),"")</f>
        <v/>
      </c>
      <c r="X154" s="526" t="str">
        <f t="array" ref="X154">IFS(ISTEXT(P154),"",XLOOKUP(A154,'Crop Chart'!$A$5:$A$201,'Crop Chart'!$R$5:$R$201,0)=0,"",XLOOKUP(A154,'Crop Chart'!$A$5:$A$201,'Crop Chart'!$R$5:$R$201,0)&gt;0,XLOOKUP(A154,'Crop Chart'!$A$5:$A$201,'Crop Chart'!$R$5:$R$201,0)+P154)</f>
        <v/>
      </c>
      <c r="Y154" s="523" t="str">
        <f t="array" ref="Y154">IF(ISTEXT(X154),"",XLOOKUP(A154,'Crop Chart'!$A$5:$A$201,'Crop Chart'!$S$5:$S$201,0))</f>
        <v/>
      </c>
      <c r="Z154" s="513" t="str">
        <f t="shared" si="3"/>
        <v/>
      </c>
      <c r="AA154" s="523" t="str">
        <f t="array" ref="AA154">IF(ISBLANK(C154),"",XLOOKUP(A154,'Crop Chart'!$A$5:$A$201,'Crop Chart'!$F$5:$F$201,0))</f>
        <v/>
      </c>
      <c r="AB154" s="523" t="str">
        <f t="array" ref="AB154">IF(ISBLANK(C154),"",XLOOKUP(A154,'Crop Chart'!$A$5:$A$201,'Crop Chart'!$G$5:$G$201,FALSE))</f>
        <v/>
      </c>
      <c r="AC154" s="526" t="str">
        <f t="shared" si="19"/>
        <v/>
      </c>
      <c r="AD154" s="526" t="str">
        <f t="shared" si="4"/>
        <v/>
      </c>
      <c r="AE154" s="527" t="str">
        <f t="array" ref="AE154">IF(ISBLANK(C154),"",XLOOKUP(C154,'Codified Game Plan'!$M$3:$M$477,'Codified Game Plan'!$J$3:$J$477,0))</f>
        <v/>
      </c>
      <c r="AF154" s="528" t="str">
        <f t="array" ref="AF154">IF(ISBLANK(C154),"",XLOOKUP(A154,'Crop Chart'!$A$5:$A$201,'Crop Chart'!$L$5:$L$201,FALSE))</f>
        <v/>
      </c>
      <c r="AG154" s="529"/>
      <c r="AH154" s="530"/>
      <c r="AI154" s="530" t="str">
        <f t="array" ref="AI154">IF(ISBLANK(C154),"",XLOOKUP(A154,'Crop Chart'!$A$5:$A$201,'Crop Chart'!$AN$5:$AN$201,FALSE))</f>
        <v/>
      </c>
      <c r="AJ154" s="531" t="str">
        <f t="array" ref="AJ154">IF((AI154=""),"",J154+XLOOKUP(A154,'Crop Chart'!$A$5:$A$201,'Crop Chart'!$AO$5:$AO$201,FALSE))</f>
        <v/>
      </c>
      <c r="AK154" s="530" t="str">
        <f t="array" ref="AK154">IF(ISBLANK(C154),"",XLOOKUP(A154,'Crop Chart'!$A$5:$A$201,'Crop Chart'!$AP$5:$AP$201,FALSE))</f>
        <v/>
      </c>
      <c r="AL154" s="531" t="str">
        <f t="array" ref="AL154">IF((AK154=""),"",J154+XLOOKUP(A154,'Crop Chart'!$A$5:$A$201,'Crop Chart'!$AQ$5:$AQ$201,FALSE))</f>
        <v/>
      </c>
      <c r="AM154" s="530" t="str">
        <f t="array" ref="AM154">IF(ISBLANK(C154),"",XLOOKUP(A154,'Crop Chart'!$A$5:$A$201,'Crop Chart'!$AR$5:$AR$201,FALSE))</f>
        <v/>
      </c>
      <c r="AN154" s="531" t="str">
        <f t="array" ref="AN154">IF((AM154=""),"",J154+XLOOKUP(A154,'Crop Chart'!$A$5:$A$201,'Crop Chart'!$AS$5:$AS$201,FALSE))</f>
        <v/>
      </c>
      <c r="AO154" s="530" t="str">
        <f t="array" ref="AO154">IF(ISBLANK(C154),"",XLOOKUP(A154,'Crop Chart'!$A$5:$A$201,'Crop Chart'!$AT$5:$AT$201,FALSE))</f>
        <v/>
      </c>
      <c r="AP154" s="531" t="str">
        <f t="array" ref="AP154">IF((AO154=""),"",J154+XLOOKUP(A154,'Crop Chart'!$A$5:$A$201,'Crop Chart'!$AU$5:$AU$201,FALSE))</f>
        <v/>
      </c>
      <c r="AQ154" s="530" t="str">
        <f t="array" ref="AQ154">IF(ISBLANK(C154),"",XLOOKUP(A154,'Crop Chart'!$A$5:$A$201,'Crop Chart'!$AV$5:$AV$201,FALSE))</f>
        <v/>
      </c>
      <c r="AR154" s="531" t="str">
        <f t="array" ref="AR154">IF((AQ154=""),"",J154+XLOOKUP(A154,'Crop Chart'!$A$5:$A$201,'Crop Chart'!$AW$5:$AW$201,FALSE))</f>
        <v/>
      </c>
      <c r="AS154" s="530" t="str">
        <f t="array" ref="AS154">IF(ISBLANK(C154),"",XLOOKUP(A154,'Crop Chart'!$A$5:$A$201,'Crop Chart'!$AX$5:$AX$201,FALSE))</f>
        <v/>
      </c>
      <c r="AT154" s="531" t="str">
        <f t="array" ref="AT154">IF((AS154=""),"",J154+XLOOKUP(A154,'Crop Chart'!$A$5:$A$201,'Crop Chart'!$AY$5:$AY$201,FALSE))</f>
        <v/>
      </c>
      <c r="AU154" s="530" t="str">
        <f t="array" ref="AU154">IF(ISBLANK(C154),"",XLOOKUP(A154,'Crop Chart'!$A$5:$A$201,'Crop Chart'!$AZ$5:$AZ$201,FALSE))</f>
        <v/>
      </c>
      <c r="AV154" s="531" t="str">
        <f t="array" ref="AV154">IF((AU154=""),"",J154+XLOOKUP(A154,'Crop Chart'!$A$5:$A$201,'Crop Chart'!$BA$5:$BA$201,FALSE))</f>
        <v/>
      </c>
      <c r="AW154" s="530" t="str">
        <f t="array" ref="AW154">IF(ISBLANK(C154),"",XLOOKUP(A154,'Crop Chart'!$A$5:$A$201,'Crop Chart'!$BB$5:$BB$201,FALSE))</f>
        <v/>
      </c>
      <c r="AX154" s="532" t="str">
        <f t="array" ref="AX154">IF((AW154=""),"",J154+XLOOKUP(A154,'Crop Chart'!$A$5:$A$201,'Crop Chart'!$BC$5:$BC$201,FALSE))</f>
        <v/>
      </c>
    </row>
    <row r="155" ht="15.75" hidden="1" customHeight="1">
      <c r="A155" s="520" t="str">
        <f t="array" ref="A155">IF(ISBLANK(C155)," ",XLOOKUP(C155,'Codified Game Plan'!$M$3:$M$477,'Codified Game Plan'!$A$3:$A$477))</f>
        <v> </v>
      </c>
      <c r="B155" s="503" t="str">
        <f t="array" ref="B155">IF(ISBLANK(C155),"",XLOOKUP(C155,'Codified Game Plan'!$M$3:$M$477,'Codified Game Plan'!$B$3:$B$477))</f>
        <v/>
      </c>
      <c r="C155" s="521"/>
      <c r="D155" s="521" t="str">
        <f t="array" ref="D155">IF(ISBLANK(C155)," ",XLOOKUP(C155,'Codified Game Plan'!$M$3:$M$477,'Codified Game Plan'!$C$3:$C$477))</f>
        <v> </v>
      </c>
      <c r="E155" s="522" t="str">
        <f t="array" ref="E155">IF(ISBLANK(C155),"",XLOOKUP(C155,'Codified Game Plan'!$M$3:$M$477,'Codified Game Plan'!$D$3:$D$477,0))</f>
        <v/>
      </c>
      <c r="F155" s="522" t="str">
        <f t="array" ref="F155">IF(ISBLANK(C155),"",XLOOKUP(C155,'Codified Game Plan'!$M$3:$M$477,'Codified Game Plan'!$E$3:$E$477,0))</f>
        <v/>
      </c>
      <c r="G155" s="523" t="str">
        <f t="array" ref="G155">IF(ISBLANK(C155)," ",XLOOKUP(C155,'Codified Game Plan'!$M$3:$M$477,'Codified Game Plan'!$F$3:$F$477))</f>
        <v> </v>
      </c>
      <c r="H155" s="507" t="str">
        <f t="array" ref="H155">IF(ISBLANK(C155)," ",XLOOKUP(C155,'Codified Game Plan'!$M$3:$M$477,'Codified Game Plan'!$G$3:$G$477))</f>
        <v> </v>
      </c>
      <c r="I155" s="523" t="str">
        <f t="array" ref="I155">IF(ISBLANK(C155),"",XLOOKUP(A155,'Crop Chart'!$A$5:$A$201,'Crop Chart'!$B$5:$B$201,0))</f>
        <v/>
      </c>
      <c r="J155" s="507" t="str">
        <f t="shared" si="24"/>
        <v> </v>
      </c>
      <c r="K155" s="511"/>
      <c r="L155" s="523" t="str">
        <f t="array" ref="L155">IF(ISBLANK(C155),"",XLOOKUP(A155,'Crop Chart'!$A$5:$A$201,'Crop Chart'!$C$5:$C$201,0))</f>
        <v/>
      </c>
      <c r="M155" s="506" t="str">
        <f t="array" ref="M155">IF(ISBLANK(C155),"",XLOOKUP(A155,'Crop Chart'!$A$5:$A$201,'Crop Chart'!$E$5:$E$201,0))</f>
        <v/>
      </c>
      <c r="N155" s="535" t="str">
        <f t="shared" si="1"/>
        <v/>
      </c>
      <c r="O155" s="515" t="str">
        <f t="array" ref="O155">IF(ISBLANK(C155),"",XLOOKUP(A155,'Crop Chart'!$A$5:$A$201,'Crop Chart'!$S$5:$S$201,0))</f>
        <v/>
      </c>
      <c r="P155" s="507" t="str">
        <f t="shared" si="2"/>
        <v/>
      </c>
      <c r="Q155" s="524"/>
      <c r="R155" s="523" t="str">
        <f t="array" ref="R155">IF(I155="TR",XLOOKUP(A155,'Crop Chart'!$A$5:$A$201,'Crop Chart'!$I$5:$I$201,FALSE),"")</f>
        <v/>
      </c>
      <c r="S155" s="512" t="str">
        <f t="array" ref="S155">IF(I155="TR",G155*'Crop Chart'!$H$2*12*L155/M155/T155*XLOOKUP(A155,'Crop Chart'!$A$5:$A$203,'Crop Chart'!$T$5:$T$203),"")</f>
        <v/>
      </c>
      <c r="T155" s="523" t="str">
        <f t="array" ref="T155">IF(ISBLANK(C155),"",XLOOKUP(A155,'Crop Chart'!$A$5:$A$201,'Crop Chart'!$P$5:$P$201,FALSE))</f>
        <v/>
      </c>
      <c r="U155" s="525" t="str">
        <f t="array" ref="U155">IF(ISBLANK(C155),"",XLOOKUP(A155,'Crop Chart'!$A$5:$A$201,'Crop Chart'!$Q$5:$Q$201,0))</f>
        <v/>
      </c>
      <c r="V155" s="507" t="str">
        <f t="array" ref="V155">IF(I155="DS",XLOOKUP(A155,'Crop Chart'!$A$6:$A$201,'Crop Chart'!$AH$6:$AH$201,0),"")</f>
        <v/>
      </c>
      <c r="W155" s="507" t="str">
        <f t="array" ref="W155">IF(I155="DS",XLOOKUP(A155,'Crop Chart'!$A$6:$A$201,'Crop Chart'!$AI$6:$AI$201,0),"")</f>
        <v/>
      </c>
      <c r="X155" s="526" t="str">
        <f t="array" ref="X155">IFS(ISTEXT(P155),"",XLOOKUP(A155,'Crop Chart'!$A$5:$A$201,'Crop Chart'!$R$5:$R$201,0)=0,"",XLOOKUP(A155,'Crop Chart'!$A$5:$A$201,'Crop Chart'!$R$5:$R$201,0)&gt;0,XLOOKUP(A155,'Crop Chart'!$A$5:$A$201,'Crop Chart'!$R$5:$R$201,0)+P155)</f>
        <v/>
      </c>
      <c r="Y155" s="523" t="str">
        <f t="array" ref="Y155">IF(ISTEXT(X155),"",XLOOKUP(A155,'Crop Chart'!$A$5:$A$201,'Crop Chart'!$S$5:$S$201,0))</f>
        <v/>
      </c>
      <c r="Z155" s="513" t="str">
        <f t="shared" si="3"/>
        <v/>
      </c>
      <c r="AA155" s="523" t="str">
        <f t="array" ref="AA155">IF(ISBLANK(C155),"",XLOOKUP(A155,'Crop Chart'!$A$5:$A$201,'Crop Chart'!$F$5:$F$201,0))</f>
        <v/>
      </c>
      <c r="AB155" s="523" t="str">
        <f t="array" ref="AB155">IF(ISBLANK(C155),"",XLOOKUP(A155,'Crop Chart'!$A$5:$A$201,'Crop Chart'!$G$5:$G$201,FALSE))</f>
        <v/>
      </c>
      <c r="AC155" s="526" t="str">
        <f t="shared" si="19"/>
        <v/>
      </c>
      <c r="AD155" s="526" t="str">
        <f t="shared" si="4"/>
        <v/>
      </c>
      <c r="AE155" s="527" t="str">
        <f t="array" ref="AE155">IF(ISBLANK(C155),"",XLOOKUP(C155,'Codified Game Plan'!$M$3:$M$477,'Codified Game Plan'!$J$3:$J$477,0))</f>
        <v/>
      </c>
      <c r="AF155" s="528" t="str">
        <f t="array" ref="AF155">IF(ISBLANK(C155),"",XLOOKUP(A155,'Crop Chart'!$A$5:$A$201,'Crop Chart'!$L$5:$L$201,FALSE))</f>
        <v/>
      </c>
      <c r="AG155" s="529"/>
      <c r="AH155" s="530"/>
      <c r="AI155" s="530" t="str">
        <f t="array" ref="AI155">IF(ISBLANK(C155),"",XLOOKUP(A155,'Crop Chart'!$A$5:$A$201,'Crop Chart'!$AN$5:$AN$201,FALSE))</f>
        <v/>
      </c>
      <c r="AJ155" s="531" t="str">
        <f t="array" ref="AJ155">IF((AI155=""),"",J155+XLOOKUP(A155,'Crop Chart'!$A$5:$A$201,'Crop Chart'!$AO$5:$AO$201,FALSE))</f>
        <v/>
      </c>
      <c r="AK155" s="530" t="str">
        <f t="array" ref="AK155">IF(ISBLANK(C155),"",XLOOKUP(A155,'Crop Chart'!$A$5:$A$201,'Crop Chart'!$AP$5:$AP$201,FALSE))</f>
        <v/>
      </c>
      <c r="AL155" s="531" t="str">
        <f t="array" ref="AL155">IF((AK155=""),"",J155+XLOOKUP(A155,'Crop Chart'!$A$5:$A$201,'Crop Chart'!$AQ$5:$AQ$201,FALSE))</f>
        <v/>
      </c>
      <c r="AM155" s="530" t="str">
        <f t="array" ref="AM155">IF(ISBLANK(C155),"",XLOOKUP(A155,'Crop Chart'!$A$5:$A$201,'Crop Chart'!$AR$5:$AR$201,FALSE))</f>
        <v/>
      </c>
      <c r="AN155" s="531" t="str">
        <f t="array" ref="AN155">IF((AM155=""),"",J155+XLOOKUP(A155,'Crop Chart'!$A$5:$A$201,'Crop Chart'!$AS$5:$AS$201,FALSE))</f>
        <v/>
      </c>
      <c r="AO155" s="530" t="str">
        <f t="array" ref="AO155">IF(ISBLANK(C155),"",XLOOKUP(A155,'Crop Chart'!$A$5:$A$201,'Crop Chart'!$AT$5:$AT$201,FALSE))</f>
        <v/>
      </c>
      <c r="AP155" s="531" t="str">
        <f t="array" ref="AP155">IF((AO155=""),"",J155+XLOOKUP(A155,'Crop Chart'!$A$5:$A$201,'Crop Chart'!$AU$5:$AU$201,FALSE))</f>
        <v/>
      </c>
      <c r="AQ155" s="530" t="str">
        <f t="array" ref="AQ155">IF(ISBLANK(C155),"",XLOOKUP(A155,'Crop Chart'!$A$5:$A$201,'Crop Chart'!$AV$5:$AV$201,FALSE))</f>
        <v/>
      </c>
      <c r="AR155" s="531" t="str">
        <f t="array" ref="AR155">IF((AQ155=""),"",J155+XLOOKUP(A155,'Crop Chart'!$A$5:$A$201,'Crop Chart'!$AW$5:$AW$201,FALSE))</f>
        <v/>
      </c>
      <c r="AS155" s="530" t="str">
        <f t="array" ref="AS155">IF(ISBLANK(C155),"",XLOOKUP(A155,'Crop Chart'!$A$5:$A$201,'Crop Chart'!$AX$5:$AX$201,FALSE))</f>
        <v/>
      </c>
      <c r="AT155" s="531" t="str">
        <f t="array" ref="AT155">IF((AS155=""),"",J155+XLOOKUP(A155,'Crop Chart'!$A$5:$A$201,'Crop Chart'!$AY$5:$AY$201,FALSE))</f>
        <v/>
      </c>
      <c r="AU155" s="530" t="str">
        <f t="array" ref="AU155">IF(ISBLANK(C155),"",XLOOKUP(A155,'Crop Chart'!$A$5:$A$201,'Crop Chart'!$AZ$5:$AZ$201,FALSE))</f>
        <v/>
      </c>
      <c r="AV155" s="531" t="str">
        <f t="array" ref="AV155">IF((AU155=""),"",J155+XLOOKUP(A155,'Crop Chart'!$A$5:$A$201,'Crop Chart'!$BA$5:$BA$201,FALSE))</f>
        <v/>
      </c>
      <c r="AW155" s="530" t="str">
        <f t="array" ref="AW155">IF(ISBLANK(C155),"",XLOOKUP(A155,'Crop Chart'!$A$5:$A$201,'Crop Chart'!$BB$5:$BB$201,FALSE))</f>
        <v/>
      </c>
      <c r="AX155" s="532" t="str">
        <f t="array" ref="AX155">IF((AW155=""),"",J155+XLOOKUP(A155,'Crop Chart'!$A$5:$A$201,'Crop Chart'!$BC$5:$BC$201,FALSE))</f>
        <v/>
      </c>
    </row>
    <row r="156" ht="15.75" hidden="1" customHeight="1">
      <c r="A156" s="520" t="str">
        <f t="array" ref="A156">IF(ISBLANK(C156)," ",XLOOKUP(C156,'Codified Game Plan'!$M$3:$M$477,'Codified Game Plan'!$A$3:$A$477))</f>
        <v> </v>
      </c>
      <c r="B156" s="503" t="str">
        <f t="array" ref="B156">IF(ISBLANK(C156),"",XLOOKUP(C156,'Codified Game Plan'!$M$3:$M$477,'Codified Game Plan'!$B$3:$B$477))</f>
        <v/>
      </c>
      <c r="C156" s="521"/>
      <c r="D156" s="521" t="str">
        <f t="array" ref="D156">IF(ISBLANK(C156)," ",XLOOKUP(C156,'Codified Game Plan'!$M$3:$M$477,'Codified Game Plan'!$C$3:$C$477))</f>
        <v> </v>
      </c>
      <c r="E156" s="522" t="str">
        <f t="array" ref="E156">IF(ISBLANK(C156),"",XLOOKUP(C156,'Codified Game Plan'!$M$3:$M$477,'Codified Game Plan'!$D$3:$D$477,0))</f>
        <v/>
      </c>
      <c r="F156" s="522" t="str">
        <f t="array" ref="F156">IF(ISBLANK(C156),"",XLOOKUP(C156,'Codified Game Plan'!$M$3:$M$477,'Codified Game Plan'!$E$3:$E$477,0))</f>
        <v/>
      </c>
      <c r="G156" s="523" t="str">
        <f t="array" ref="G156">IF(ISBLANK(C156)," ",XLOOKUP(C156,'Codified Game Plan'!$M$3:$M$477,'Codified Game Plan'!$F$3:$F$477))</f>
        <v> </v>
      </c>
      <c r="H156" s="507" t="str">
        <f t="array" ref="H156">IF(ISBLANK(C156)," ",XLOOKUP(C156,'Codified Game Plan'!$M$3:$M$477,'Codified Game Plan'!$G$3:$G$477))</f>
        <v> </v>
      </c>
      <c r="I156" s="523" t="str">
        <f t="array" ref="I156">IF(ISBLANK(C156),"",XLOOKUP(A156,'Crop Chart'!$A$5:$A$201,'Crop Chart'!$B$5:$B$201,0))</f>
        <v/>
      </c>
      <c r="J156" s="507" t="str">
        <f t="shared" si="24"/>
        <v> </v>
      </c>
      <c r="K156" s="511"/>
      <c r="L156" s="523" t="str">
        <f t="array" ref="L156">IF(ISBLANK(C156),"",XLOOKUP(A156,'Crop Chart'!$A$5:$A$201,'Crop Chart'!$C$5:$C$201,0))</f>
        <v/>
      </c>
      <c r="M156" s="506" t="str">
        <f t="array" ref="M156">IF(ISBLANK(C156),"",XLOOKUP(A156,'Crop Chart'!$A$5:$A$201,'Crop Chart'!$E$5:$E$201,0))</f>
        <v/>
      </c>
      <c r="N156" s="535" t="str">
        <f t="shared" si="1"/>
        <v/>
      </c>
      <c r="O156" s="515" t="str">
        <f t="array" ref="O156">IF(ISBLANK(C156),"",XLOOKUP(A156,'Crop Chart'!$A$5:$A$201,'Crop Chart'!$S$5:$S$201,0))</f>
        <v/>
      </c>
      <c r="P156" s="507" t="str">
        <f t="shared" si="2"/>
        <v/>
      </c>
      <c r="Q156" s="524"/>
      <c r="R156" s="523" t="str">
        <f t="array" ref="R156">IF(I156="TR",XLOOKUP(A156,'Crop Chart'!$A$5:$A$201,'Crop Chart'!$I$5:$I$201,FALSE),"")</f>
        <v/>
      </c>
      <c r="S156" s="512" t="str">
        <f t="array" ref="S156">IF(I156="TR",G156*'Crop Chart'!$H$2*12*L156/M156/T156*XLOOKUP(A156,'Crop Chart'!$A$5:$A$203,'Crop Chart'!$T$5:$T$203),"")</f>
        <v/>
      </c>
      <c r="T156" s="523" t="str">
        <f t="array" ref="T156">IF(ISBLANK(C156),"",XLOOKUP(A156,'Crop Chart'!$A$5:$A$201,'Crop Chart'!$P$5:$P$201,FALSE))</f>
        <v/>
      </c>
      <c r="U156" s="525" t="str">
        <f t="array" ref="U156">IF(ISBLANK(C156),"",XLOOKUP(A156,'Crop Chart'!$A$5:$A$201,'Crop Chart'!$Q$5:$Q$201,0))</f>
        <v/>
      </c>
      <c r="V156" s="507" t="str">
        <f t="array" ref="V156">IF(I156="DS",XLOOKUP(A156,'Crop Chart'!$A$6:$A$201,'Crop Chart'!$AH$6:$AH$201,0),"")</f>
        <v/>
      </c>
      <c r="W156" s="507" t="str">
        <f t="array" ref="W156">IF(I156="DS",XLOOKUP(A156,'Crop Chart'!$A$6:$A$201,'Crop Chart'!$AI$6:$AI$201,0),"")</f>
        <v/>
      </c>
      <c r="X156" s="526" t="str">
        <f t="array" ref="X156">IFS(ISTEXT(P156),"",XLOOKUP(A156,'Crop Chart'!$A$5:$A$201,'Crop Chart'!$R$5:$R$201,0)=0,"",XLOOKUP(A156,'Crop Chart'!$A$5:$A$201,'Crop Chart'!$R$5:$R$201,0)&gt;0,XLOOKUP(A156,'Crop Chart'!$A$5:$A$201,'Crop Chart'!$R$5:$R$201,0)+P156)</f>
        <v/>
      </c>
      <c r="Y156" s="523" t="str">
        <f t="array" ref="Y156">IF(ISTEXT(X156),"",XLOOKUP(A156,'Crop Chart'!$A$5:$A$201,'Crop Chart'!$S$5:$S$201,0))</f>
        <v/>
      </c>
      <c r="Z156" s="513" t="str">
        <f t="shared" si="3"/>
        <v/>
      </c>
      <c r="AA156" s="523" t="str">
        <f t="array" ref="AA156">IF(ISBLANK(C156),"",XLOOKUP(A156,'Crop Chart'!$A$5:$A$201,'Crop Chart'!$F$5:$F$201,0))</f>
        <v/>
      </c>
      <c r="AB156" s="523" t="str">
        <f t="array" ref="AB156">IF(ISBLANK(C156),"",XLOOKUP(A156,'Crop Chart'!$A$5:$A$201,'Crop Chart'!$G$5:$G$201,FALSE))</f>
        <v/>
      </c>
      <c r="AC156" s="526" t="str">
        <f t="shared" si="19"/>
        <v/>
      </c>
      <c r="AD156" s="526" t="str">
        <f t="shared" si="4"/>
        <v/>
      </c>
      <c r="AE156" s="527" t="str">
        <f t="array" ref="AE156">IF(ISBLANK(C156),"",XLOOKUP(C156,'Codified Game Plan'!$M$3:$M$477,'Codified Game Plan'!$J$3:$J$477,0))</f>
        <v/>
      </c>
      <c r="AF156" s="528" t="str">
        <f t="array" ref="AF156">IF(ISBLANK(C156),"",XLOOKUP(A156,'Crop Chart'!$A$5:$A$201,'Crop Chart'!$L$5:$L$201,FALSE))</f>
        <v/>
      </c>
      <c r="AG156" s="529"/>
      <c r="AH156" s="530"/>
      <c r="AI156" s="530" t="str">
        <f t="array" ref="AI156">IF(ISBLANK(C156),"",XLOOKUP(A156,'Crop Chart'!$A$5:$A$201,'Crop Chart'!$AN$5:$AN$201,FALSE))</f>
        <v/>
      </c>
      <c r="AJ156" s="531" t="str">
        <f t="array" ref="AJ156">IF((AI156=""),"",J156+XLOOKUP(A156,'Crop Chart'!$A$5:$A$201,'Crop Chart'!$AO$5:$AO$201,FALSE))</f>
        <v/>
      </c>
      <c r="AK156" s="530" t="str">
        <f t="array" ref="AK156">IF(ISBLANK(C156),"",XLOOKUP(A156,'Crop Chart'!$A$5:$A$201,'Crop Chart'!$AP$5:$AP$201,FALSE))</f>
        <v/>
      </c>
      <c r="AL156" s="531" t="str">
        <f t="array" ref="AL156">IF((AK156=""),"",J156+XLOOKUP(A156,'Crop Chart'!$A$5:$A$201,'Crop Chart'!$AQ$5:$AQ$201,FALSE))</f>
        <v/>
      </c>
      <c r="AM156" s="530" t="str">
        <f t="array" ref="AM156">IF(ISBLANK(C156),"",XLOOKUP(A156,'Crop Chart'!$A$5:$A$201,'Crop Chart'!$AR$5:$AR$201,FALSE))</f>
        <v/>
      </c>
      <c r="AN156" s="531" t="str">
        <f t="array" ref="AN156">IF((AM156=""),"",J156+XLOOKUP(A156,'Crop Chart'!$A$5:$A$201,'Crop Chart'!$AS$5:$AS$201,FALSE))</f>
        <v/>
      </c>
      <c r="AO156" s="530" t="str">
        <f t="array" ref="AO156">IF(ISBLANK(C156),"",XLOOKUP(A156,'Crop Chart'!$A$5:$A$201,'Crop Chart'!$AT$5:$AT$201,FALSE))</f>
        <v/>
      </c>
      <c r="AP156" s="531" t="str">
        <f t="array" ref="AP156">IF((AO156=""),"",J156+XLOOKUP(A156,'Crop Chart'!$A$5:$A$201,'Crop Chart'!$AU$5:$AU$201,FALSE))</f>
        <v/>
      </c>
      <c r="AQ156" s="530" t="str">
        <f t="array" ref="AQ156">IF(ISBLANK(C156),"",XLOOKUP(A156,'Crop Chart'!$A$5:$A$201,'Crop Chart'!$AV$5:$AV$201,FALSE))</f>
        <v/>
      </c>
      <c r="AR156" s="531" t="str">
        <f t="array" ref="AR156">IF((AQ156=""),"",J156+XLOOKUP(A156,'Crop Chart'!$A$5:$A$201,'Crop Chart'!$AW$5:$AW$201,FALSE))</f>
        <v/>
      </c>
      <c r="AS156" s="530" t="str">
        <f t="array" ref="AS156">IF(ISBLANK(C156),"",XLOOKUP(A156,'Crop Chart'!$A$5:$A$201,'Crop Chart'!$AX$5:$AX$201,FALSE))</f>
        <v/>
      </c>
      <c r="AT156" s="531" t="str">
        <f t="array" ref="AT156">IF((AS156=""),"",J156+XLOOKUP(A156,'Crop Chart'!$A$5:$A$201,'Crop Chart'!$AY$5:$AY$201,FALSE))</f>
        <v/>
      </c>
      <c r="AU156" s="530" t="str">
        <f t="array" ref="AU156">IF(ISBLANK(C156),"",XLOOKUP(A156,'Crop Chart'!$A$5:$A$201,'Crop Chart'!$AZ$5:$AZ$201,FALSE))</f>
        <v/>
      </c>
      <c r="AV156" s="531" t="str">
        <f t="array" ref="AV156">IF((AU156=""),"",J156+XLOOKUP(A156,'Crop Chart'!$A$5:$A$201,'Crop Chart'!$BA$5:$BA$201,FALSE))</f>
        <v/>
      </c>
      <c r="AW156" s="530" t="str">
        <f t="array" ref="AW156">IF(ISBLANK(C156),"",XLOOKUP(A156,'Crop Chart'!$A$5:$A$201,'Crop Chart'!$BB$5:$BB$201,FALSE))</f>
        <v/>
      </c>
      <c r="AX156" s="532" t="str">
        <f t="array" ref="AX156">IF((AW156=""),"",J156+XLOOKUP(A156,'Crop Chart'!$A$5:$A$201,'Crop Chart'!$BC$5:$BC$201,FALSE))</f>
        <v/>
      </c>
    </row>
    <row r="157" ht="15.75" hidden="1" customHeight="1">
      <c r="A157" s="520" t="str">
        <f t="array" ref="A157">IF(ISBLANK(C157)," ",XLOOKUP(C157,'Codified Game Plan'!$M$3:$M$477,'Codified Game Plan'!$A$3:$A$477))</f>
        <v> </v>
      </c>
      <c r="B157" s="503" t="str">
        <f t="array" ref="B157">IF(ISBLANK(C157),"",XLOOKUP(C157,'Codified Game Plan'!$M$3:$M$477,'Codified Game Plan'!$B$3:$B$477))</f>
        <v/>
      </c>
      <c r="C157" s="521"/>
      <c r="D157" s="521" t="str">
        <f t="array" ref="D157">IF(ISBLANK(C157)," ",XLOOKUP(C157,'Codified Game Plan'!$M$3:$M$477,'Codified Game Plan'!$C$3:$C$477))</f>
        <v> </v>
      </c>
      <c r="E157" s="522" t="str">
        <f t="array" ref="E157">IF(ISBLANK(C157),"",XLOOKUP(C157,'Codified Game Plan'!$M$3:$M$477,'Codified Game Plan'!$D$3:$D$477,0))</f>
        <v/>
      </c>
      <c r="F157" s="522" t="str">
        <f t="array" ref="F157">IF(ISBLANK(C157),"",XLOOKUP(C157,'Codified Game Plan'!$M$3:$M$477,'Codified Game Plan'!$E$3:$E$477,0))</f>
        <v/>
      </c>
      <c r="G157" s="523" t="str">
        <f t="array" ref="G157">IF(ISBLANK(C157)," ",XLOOKUP(C157,'Codified Game Plan'!$M$3:$M$477,'Codified Game Plan'!$F$3:$F$477))</f>
        <v> </v>
      </c>
      <c r="H157" s="507" t="str">
        <f t="array" ref="H157">IF(ISBLANK(C157)," ",XLOOKUP(C157,'Codified Game Plan'!$M$3:$M$477,'Codified Game Plan'!$G$3:$G$477))</f>
        <v> </v>
      </c>
      <c r="I157" s="523" t="str">
        <f t="array" ref="I157">IF(ISBLANK(C157),"",XLOOKUP(A157,'Crop Chart'!$A$5:$A$201,'Crop Chart'!$B$5:$B$201,0))</f>
        <v/>
      </c>
      <c r="J157" s="507" t="str">
        <f t="shared" si="24"/>
        <v> </v>
      </c>
      <c r="K157" s="511"/>
      <c r="L157" s="523" t="str">
        <f t="array" ref="L157">IF(ISBLANK(C157),"",XLOOKUP(A157,'Crop Chart'!$A$5:$A$201,'Crop Chart'!$C$5:$C$201,0))</f>
        <v/>
      </c>
      <c r="M157" s="506" t="str">
        <f t="array" ref="M157">IF(ISBLANK(C157),"",XLOOKUP(A157,'Crop Chart'!$A$5:$A$201,'Crop Chart'!$E$5:$E$201,0))</f>
        <v/>
      </c>
      <c r="N157" s="535" t="str">
        <f t="shared" si="1"/>
        <v/>
      </c>
      <c r="O157" s="515" t="str">
        <f t="array" ref="O157">IF(ISBLANK(C157),"",XLOOKUP(A157,'Crop Chart'!$A$5:$A$201,'Crop Chart'!$S$5:$S$201,0))</f>
        <v/>
      </c>
      <c r="P157" s="507" t="str">
        <f t="shared" si="2"/>
        <v/>
      </c>
      <c r="Q157" s="524"/>
      <c r="R157" s="523" t="str">
        <f t="array" ref="R157">IF(I157="TR",XLOOKUP(A157,'Crop Chart'!$A$5:$A$201,'Crop Chart'!$I$5:$I$201,FALSE),"")</f>
        <v/>
      </c>
      <c r="S157" s="512" t="str">
        <f t="array" ref="S157">IF(I157="TR",G157*'Crop Chart'!$H$2*12*L157/M157/T157*XLOOKUP(A157,'Crop Chart'!$A$5:$A$203,'Crop Chart'!$T$5:$T$203),"")</f>
        <v/>
      </c>
      <c r="T157" s="523" t="str">
        <f t="array" ref="T157">IF(ISBLANK(C157),"",XLOOKUP(A157,'Crop Chart'!$A$5:$A$201,'Crop Chart'!$P$5:$P$201,FALSE))</f>
        <v/>
      </c>
      <c r="U157" s="525" t="str">
        <f t="array" ref="U157">IF(ISBLANK(C157),"",XLOOKUP(A157,'Crop Chart'!$A$5:$A$201,'Crop Chart'!$Q$5:$Q$201,0))</f>
        <v/>
      </c>
      <c r="V157" s="507" t="str">
        <f t="array" ref="V157">IF(I157="DS",XLOOKUP(A157,'Crop Chart'!$A$6:$A$201,'Crop Chart'!$AH$6:$AH$201,0),"")</f>
        <v/>
      </c>
      <c r="W157" s="507" t="str">
        <f t="array" ref="W157">IF(I157="DS",XLOOKUP(A157,'Crop Chart'!$A$6:$A$201,'Crop Chart'!$AI$6:$AI$201,0),"")</f>
        <v/>
      </c>
      <c r="X157" s="526" t="str">
        <f t="array" ref="X157">IFS(ISTEXT(P157),"",XLOOKUP(A157,'Crop Chart'!$A$5:$A$201,'Crop Chart'!$R$5:$R$201,0)=0,"",XLOOKUP(A157,'Crop Chart'!$A$5:$A$201,'Crop Chart'!$R$5:$R$201,0)&gt;0,XLOOKUP(A157,'Crop Chart'!$A$5:$A$201,'Crop Chart'!$R$5:$R$201,0)+P157)</f>
        <v/>
      </c>
      <c r="Y157" s="523" t="str">
        <f t="array" ref="Y157">IF(ISTEXT(X157),"",XLOOKUP(A157,'Crop Chart'!$A$5:$A$201,'Crop Chart'!$S$5:$S$201,0))</f>
        <v/>
      </c>
      <c r="Z157" s="513" t="str">
        <f t="shared" si="3"/>
        <v/>
      </c>
      <c r="AA157" s="523" t="str">
        <f t="array" ref="AA157">IF(ISBLANK(C157),"",XLOOKUP(A157,'Crop Chart'!$A$5:$A$201,'Crop Chart'!$F$5:$F$201,0))</f>
        <v/>
      </c>
      <c r="AB157" s="523" t="str">
        <f t="array" ref="AB157">IF(ISBLANK(C157),"",XLOOKUP(A157,'Crop Chart'!$A$5:$A$201,'Crop Chart'!$G$5:$G$201,FALSE))</f>
        <v/>
      </c>
      <c r="AC157" s="526" t="str">
        <f t="shared" si="19"/>
        <v/>
      </c>
      <c r="AD157" s="526" t="str">
        <f t="shared" si="4"/>
        <v/>
      </c>
      <c r="AE157" s="527" t="str">
        <f t="array" ref="AE157">IF(ISBLANK(C157),"",XLOOKUP(C157,'Codified Game Plan'!$M$3:$M$477,'Codified Game Plan'!$J$3:$J$477,0))</f>
        <v/>
      </c>
      <c r="AF157" s="528" t="str">
        <f t="array" ref="AF157">IF(ISBLANK(C157),"",XLOOKUP(A157,'Crop Chart'!$A$5:$A$201,'Crop Chart'!$L$5:$L$201,FALSE))</f>
        <v/>
      </c>
      <c r="AG157" s="529"/>
      <c r="AH157" s="530"/>
      <c r="AI157" s="530" t="str">
        <f t="array" ref="AI157">IF(ISBLANK(C157),"",XLOOKUP(A157,'Crop Chart'!$A$5:$A$201,'Crop Chart'!$AN$5:$AN$201,FALSE))</f>
        <v/>
      </c>
      <c r="AJ157" s="531" t="str">
        <f t="array" ref="AJ157">IF((AI157=""),"",J157+XLOOKUP(A157,'Crop Chart'!$A$5:$A$201,'Crop Chart'!$AO$5:$AO$201,FALSE))</f>
        <v/>
      </c>
      <c r="AK157" s="530" t="str">
        <f t="array" ref="AK157">IF(ISBLANK(C157),"",XLOOKUP(A157,'Crop Chart'!$A$5:$A$201,'Crop Chart'!$AP$5:$AP$201,FALSE))</f>
        <v/>
      </c>
      <c r="AL157" s="531" t="str">
        <f t="array" ref="AL157">IF((AK157=""),"",J157+XLOOKUP(A157,'Crop Chart'!$A$5:$A$201,'Crop Chart'!$AQ$5:$AQ$201,FALSE))</f>
        <v/>
      </c>
      <c r="AM157" s="530" t="str">
        <f t="array" ref="AM157">IF(ISBLANK(C157),"",XLOOKUP(A157,'Crop Chart'!$A$5:$A$201,'Crop Chart'!$AR$5:$AR$201,FALSE))</f>
        <v/>
      </c>
      <c r="AN157" s="531" t="str">
        <f t="array" ref="AN157">IF((AM157=""),"",J157+XLOOKUP(A157,'Crop Chart'!$A$5:$A$201,'Crop Chart'!$AS$5:$AS$201,FALSE))</f>
        <v/>
      </c>
      <c r="AO157" s="530" t="str">
        <f t="array" ref="AO157">IF(ISBLANK(C157),"",XLOOKUP(A157,'Crop Chart'!$A$5:$A$201,'Crop Chart'!$AT$5:$AT$201,FALSE))</f>
        <v/>
      </c>
      <c r="AP157" s="531" t="str">
        <f t="array" ref="AP157">IF((AO157=""),"",J157+XLOOKUP(A157,'Crop Chart'!$A$5:$A$201,'Crop Chart'!$AU$5:$AU$201,FALSE))</f>
        <v/>
      </c>
      <c r="AQ157" s="530" t="str">
        <f t="array" ref="AQ157">IF(ISBLANK(C157),"",XLOOKUP(A157,'Crop Chart'!$A$5:$A$201,'Crop Chart'!$AV$5:$AV$201,FALSE))</f>
        <v/>
      </c>
      <c r="AR157" s="531" t="str">
        <f t="array" ref="AR157">IF((AQ157=""),"",J157+XLOOKUP(A157,'Crop Chart'!$A$5:$A$201,'Crop Chart'!$AW$5:$AW$201,FALSE))</f>
        <v/>
      </c>
      <c r="AS157" s="530" t="str">
        <f t="array" ref="AS157">IF(ISBLANK(C157),"",XLOOKUP(A157,'Crop Chart'!$A$5:$A$201,'Crop Chart'!$AX$5:$AX$201,FALSE))</f>
        <v/>
      </c>
      <c r="AT157" s="531" t="str">
        <f t="array" ref="AT157">IF((AS157=""),"",J157+XLOOKUP(A157,'Crop Chart'!$A$5:$A$201,'Crop Chart'!$AY$5:$AY$201,FALSE))</f>
        <v/>
      </c>
      <c r="AU157" s="530" t="str">
        <f t="array" ref="AU157">IF(ISBLANK(C157),"",XLOOKUP(A157,'Crop Chart'!$A$5:$A$201,'Crop Chart'!$AZ$5:$AZ$201,FALSE))</f>
        <v/>
      </c>
      <c r="AV157" s="531" t="str">
        <f t="array" ref="AV157">IF((AU157=""),"",J157+XLOOKUP(A157,'Crop Chart'!$A$5:$A$201,'Crop Chart'!$BA$5:$BA$201,FALSE))</f>
        <v/>
      </c>
      <c r="AW157" s="530" t="str">
        <f t="array" ref="AW157">IF(ISBLANK(C157),"",XLOOKUP(A157,'Crop Chart'!$A$5:$A$201,'Crop Chart'!$BB$5:$BB$201,FALSE))</f>
        <v/>
      </c>
      <c r="AX157" s="532" t="str">
        <f t="array" ref="AX157">IF((AW157=""),"",J157+XLOOKUP(A157,'Crop Chart'!$A$5:$A$201,'Crop Chart'!$BC$5:$BC$201,FALSE))</f>
        <v/>
      </c>
    </row>
    <row r="158" ht="15.75" hidden="1" customHeight="1">
      <c r="A158" s="520" t="str">
        <f t="array" ref="A158">IF(ISBLANK(C158)," ",XLOOKUP(C158,'Codified Game Plan'!$M$3:$M$477,'Codified Game Plan'!$A$3:$A$477))</f>
        <v> </v>
      </c>
      <c r="B158" s="503" t="str">
        <f t="array" ref="B158">IF(ISBLANK(C158),"",XLOOKUP(C158,'Codified Game Plan'!$M$3:$M$477,'Codified Game Plan'!$B$3:$B$477))</f>
        <v/>
      </c>
      <c r="C158" s="521"/>
      <c r="D158" s="521" t="str">
        <f t="array" ref="D158">IF(ISBLANK(C158)," ",XLOOKUP(C158,'Codified Game Plan'!$M$3:$M$477,'Codified Game Plan'!$C$3:$C$477))</f>
        <v> </v>
      </c>
      <c r="E158" s="522" t="str">
        <f t="array" ref="E158">IF(ISBLANK(C158),"",XLOOKUP(C158,'Codified Game Plan'!$M$3:$M$477,'Codified Game Plan'!$D$3:$D$477,0))</f>
        <v/>
      </c>
      <c r="F158" s="522" t="str">
        <f t="array" ref="F158">IF(ISBLANK(C158),"",XLOOKUP(C158,'Codified Game Plan'!$M$3:$M$477,'Codified Game Plan'!$E$3:$E$477,0))</f>
        <v/>
      </c>
      <c r="G158" s="523" t="str">
        <f t="array" ref="G158">IF(ISBLANK(C158)," ",XLOOKUP(C158,'Codified Game Plan'!$M$3:$M$477,'Codified Game Plan'!$F$3:$F$477))</f>
        <v> </v>
      </c>
      <c r="H158" s="507" t="str">
        <f t="array" ref="H158">IF(ISBLANK(C158)," ",XLOOKUP(C158,'Codified Game Plan'!$M$3:$M$477,'Codified Game Plan'!$G$3:$G$477))</f>
        <v> </v>
      </c>
      <c r="I158" s="523" t="str">
        <f t="array" ref="I158">IF(ISBLANK(C158),"",XLOOKUP(A158,'Crop Chart'!$A$5:$A$201,'Crop Chart'!$B$5:$B$201,0))</f>
        <v/>
      </c>
      <c r="J158" s="507" t="str">
        <f t="shared" si="24"/>
        <v> </v>
      </c>
      <c r="K158" s="511"/>
      <c r="L158" s="523" t="str">
        <f t="array" ref="L158">IF(ISBLANK(C158),"",XLOOKUP(A158,'Crop Chart'!$A$5:$A$201,'Crop Chart'!$C$5:$C$201,0))</f>
        <v/>
      </c>
      <c r="M158" s="506" t="str">
        <f t="array" ref="M158">IF(ISBLANK(C158),"",XLOOKUP(A158,'Crop Chart'!$A$5:$A$201,'Crop Chart'!$E$5:$E$201,0))</f>
        <v/>
      </c>
      <c r="N158" s="535" t="str">
        <f t="shared" si="1"/>
        <v/>
      </c>
      <c r="O158" s="515" t="str">
        <f t="array" ref="O158">IF(ISBLANK(C158),"",XLOOKUP(A158,'Crop Chart'!$A$5:$A$201,'Crop Chart'!$S$5:$S$201,0))</f>
        <v/>
      </c>
      <c r="P158" s="507" t="str">
        <f t="shared" si="2"/>
        <v/>
      </c>
      <c r="Q158" s="524"/>
      <c r="R158" s="523" t="str">
        <f t="array" ref="R158">IF(I158="TR",XLOOKUP(A158,'Crop Chart'!$A$5:$A$201,'Crop Chart'!$I$5:$I$201,FALSE),"")</f>
        <v/>
      </c>
      <c r="S158" s="512" t="str">
        <f t="array" ref="S158">IF(I158="TR",G158*'Crop Chart'!$H$2*12*L158/M158/T158*XLOOKUP(A158,'Crop Chart'!$A$5:$A$203,'Crop Chart'!$T$5:$T$203),"")</f>
        <v/>
      </c>
      <c r="T158" s="523" t="str">
        <f t="array" ref="T158">IF(ISBLANK(C158),"",XLOOKUP(A158,'Crop Chart'!$A$5:$A$201,'Crop Chart'!$P$5:$P$201,FALSE))</f>
        <v/>
      </c>
      <c r="U158" s="525" t="str">
        <f t="array" ref="U158">IF(ISBLANK(C158),"",XLOOKUP(A158,'Crop Chart'!$A$5:$A$201,'Crop Chart'!$Q$5:$Q$201,0))</f>
        <v/>
      </c>
      <c r="V158" s="507" t="str">
        <f t="array" ref="V158">IF(I158="DS",XLOOKUP(A158,'Crop Chart'!$A$6:$A$201,'Crop Chart'!$AH$6:$AH$201,0),"")</f>
        <v/>
      </c>
      <c r="W158" s="507" t="str">
        <f t="array" ref="W158">IF(I158="DS",XLOOKUP(A158,'Crop Chart'!$A$6:$A$201,'Crop Chart'!$AI$6:$AI$201,0),"")</f>
        <v/>
      </c>
      <c r="X158" s="526" t="str">
        <f t="array" ref="X158">IFS(ISTEXT(P158),"",XLOOKUP(A158,'Crop Chart'!$A$5:$A$201,'Crop Chart'!$R$5:$R$201,0)=0,"",XLOOKUP(A158,'Crop Chart'!$A$5:$A$201,'Crop Chart'!$R$5:$R$201,0)&gt;0,XLOOKUP(A158,'Crop Chart'!$A$5:$A$201,'Crop Chart'!$R$5:$R$201,0)+P158)</f>
        <v/>
      </c>
      <c r="Y158" s="523" t="str">
        <f t="array" ref="Y158">IF(ISTEXT(X158),"",XLOOKUP(A158,'Crop Chart'!$A$5:$A$201,'Crop Chart'!$S$5:$S$201,0))</f>
        <v/>
      </c>
      <c r="Z158" s="513" t="str">
        <f t="shared" si="3"/>
        <v/>
      </c>
      <c r="AA158" s="523" t="str">
        <f t="array" ref="AA158">IF(ISBLANK(C158),"",XLOOKUP(A158,'Crop Chart'!$A$5:$A$201,'Crop Chart'!$F$5:$F$201,0))</f>
        <v/>
      </c>
      <c r="AB158" s="523" t="str">
        <f t="array" ref="AB158">IF(ISBLANK(C158),"",XLOOKUP(A158,'Crop Chart'!$A$5:$A$201,'Crop Chart'!$G$5:$G$201,FALSE))</f>
        <v/>
      </c>
      <c r="AC158" s="526" t="str">
        <f t="shared" si="19"/>
        <v/>
      </c>
      <c r="AD158" s="526" t="str">
        <f t="shared" si="4"/>
        <v/>
      </c>
      <c r="AE158" s="527" t="str">
        <f t="array" ref="AE158">IF(ISBLANK(C158),"",XLOOKUP(C158,'Codified Game Plan'!$M$3:$M$477,'Codified Game Plan'!$J$3:$J$477,0))</f>
        <v/>
      </c>
      <c r="AF158" s="528" t="str">
        <f t="array" ref="AF158">IF(ISBLANK(C158),"",XLOOKUP(A158,'Crop Chart'!$A$5:$A$201,'Crop Chart'!$L$5:$L$201,FALSE))</f>
        <v/>
      </c>
      <c r="AG158" s="529"/>
      <c r="AH158" s="530"/>
      <c r="AI158" s="530" t="str">
        <f t="array" ref="AI158">IF(ISBLANK(C158),"",XLOOKUP(A158,'Crop Chart'!$A$5:$A$201,'Crop Chart'!$AN$5:$AN$201,FALSE))</f>
        <v/>
      </c>
      <c r="AJ158" s="531" t="str">
        <f t="array" ref="AJ158">IF((AI158=""),"",J158+XLOOKUP(A158,'Crop Chart'!$A$5:$A$201,'Crop Chart'!$AO$5:$AO$201,FALSE))</f>
        <v/>
      </c>
      <c r="AK158" s="530" t="str">
        <f t="array" ref="AK158">IF(ISBLANK(C158),"",XLOOKUP(A158,'Crop Chart'!$A$5:$A$201,'Crop Chart'!$AP$5:$AP$201,FALSE))</f>
        <v/>
      </c>
      <c r="AL158" s="531" t="str">
        <f t="array" ref="AL158">IF((AK158=""),"",J158+XLOOKUP(A158,'Crop Chart'!$A$5:$A$201,'Crop Chart'!$AQ$5:$AQ$201,FALSE))</f>
        <v/>
      </c>
      <c r="AM158" s="530" t="str">
        <f t="array" ref="AM158">IF(ISBLANK(C158),"",XLOOKUP(A158,'Crop Chart'!$A$5:$A$201,'Crop Chart'!$AR$5:$AR$201,FALSE))</f>
        <v/>
      </c>
      <c r="AN158" s="531" t="str">
        <f t="array" ref="AN158">IF((AM158=""),"",J158+XLOOKUP(A158,'Crop Chart'!$A$5:$A$201,'Crop Chart'!$AS$5:$AS$201,FALSE))</f>
        <v/>
      </c>
      <c r="AO158" s="530" t="str">
        <f t="array" ref="AO158">IF(ISBLANK(C158),"",XLOOKUP(A158,'Crop Chart'!$A$5:$A$201,'Crop Chart'!$AT$5:$AT$201,FALSE))</f>
        <v/>
      </c>
      <c r="AP158" s="531" t="str">
        <f t="array" ref="AP158">IF((AO158=""),"",J158+XLOOKUP(A158,'Crop Chart'!$A$5:$A$201,'Crop Chart'!$AU$5:$AU$201,FALSE))</f>
        <v/>
      </c>
      <c r="AQ158" s="530" t="str">
        <f t="array" ref="AQ158">IF(ISBLANK(C158),"",XLOOKUP(A158,'Crop Chart'!$A$5:$A$201,'Crop Chart'!$AV$5:$AV$201,FALSE))</f>
        <v/>
      </c>
      <c r="AR158" s="531" t="str">
        <f t="array" ref="AR158">IF((AQ158=""),"",J158+XLOOKUP(A158,'Crop Chart'!$A$5:$A$201,'Crop Chart'!$AW$5:$AW$201,FALSE))</f>
        <v/>
      </c>
      <c r="AS158" s="530" t="str">
        <f t="array" ref="AS158">IF(ISBLANK(C158),"",XLOOKUP(A158,'Crop Chart'!$A$5:$A$201,'Crop Chart'!$AX$5:$AX$201,FALSE))</f>
        <v/>
      </c>
      <c r="AT158" s="531" t="str">
        <f t="array" ref="AT158">IF((AS158=""),"",J158+XLOOKUP(A158,'Crop Chart'!$A$5:$A$201,'Crop Chart'!$AY$5:$AY$201,FALSE))</f>
        <v/>
      </c>
      <c r="AU158" s="530" t="str">
        <f t="array" ref="AU158">IF(ISBLANK(C158),"",XLOOKUP(A158,'Crop Chart'!$A$5:$A$201,'Crop Chart'!$AZ$5:$AZ$201,FALSE))</f>
        <v/>
      </c>
      <c r="AV158" s="531" t="str">
        <f t="array" ref="AV158">IF((AU158=""),"",J158+XLOOKUP(A158,'Crop Chart'!$A$5:$A$201,'Crop Chart'!$BA$5:$BA$201,FALSE))</f>
        <v/>
      </c>
      <c r="AW158" s="530" t="str">
        <f t="array" ref="AW158">IF(ISBLANK(C158),"",XLOOKUP(A158,'Crop Chart'!$A$5:$A$201,'Crop Chart'!$BB$5:$BB$201,FALSE))</f>
        <v/>
      </c>
      <c r="AX158" s="532" t="str">
        <f t="array" ref="AX158">IF((AW158=""),"",J158+XLOOKUP(A158,'Crop Chart'!$A$5:$A$201,'Crop Chart'!$BC$5:$BC$201,FALSE))</f>
        <v/>
      </c>
    </row>
    <row r="159" ht="15.75" hidden="1" customHeight="1">
      <c r="A159" s="520" t="str">
        <f t="array" ref="A159">IF(ISBLANK(C159)," ",XLOOKUP(C159,'Codified Game Plan'!$M$3:$M$477,'Codified Game Plan'!$A$3:$A$477))</f>
        <v> </v>
      </c>
      <c r="B159" s="503" t="str">
        <f t="array" ref="B159">IF(ISBLANK(C159),"",XLOOKUP(C159,'Codified Game Plan'!$M$3:$M$477,'Codified Game Plan'!$B$3:$B$477))</f>
        <v/>
      </c>
      <c r="C159" s="521"/>
      <c r="D159" s="521" t="str">
        <f t="array" ref="D159">IF(ISBLANK(C159)," ",XLOOKUP(C159,'Codified Game Plan'!$M$3:$M$477,'Codified Game Plan'!$C$3:$C$477))</f>
        <v> </v>
      </c>
      <c r="E159" s="522" t="str">
        <f t="array" ref="E159">IF(ISBLANK(C159),"",XLOOKUP(C159,'Codified Game Plan'!$M$3:$M$477,'Codified Game Plan'!$D$3:$D$477,0))</f>
        <v/>
      </c>
      <c r="F159" s="522" t="str">
        <f t="array" ref="F159">IF(ISBLANK(C159),"",XLOOKUP(C159,'Codified Game Plan'!$M$3:$M$477,'Codified Game Plan'!$E$3:$E$477,0))</f>
        <v/>
      </c>
      <c r="G159" s="523" t="str">
        <f t="array" ref="G159">IF(ISBLANK(C159)," ",XLOOKUP(C159,'Codified Game Plan'!$M$3:$M$477,'Codified Game Plan'!$F$3:$F$477))</f>
        <v> </v>
      </c>
      <c r="H159" s="507" t="str">
        <f t="array" ref="H159">IF(ISBLANK(C159)," ",XLOOKUP(C159,'Codified Game Plan'!$M$3:$M$477,'Codified Game Plan'!$G$3:$G$477))</f>
        <v> </v>
      </c>
      <c r="I159" s="523" t="str">
        <f t="array" ref="I159">IF(ISBLANK(C159),"",XLOOKUP(A159,'Crop Chart'!$A$5:$A$201,'Crop Chart'!$B$5:$B$201,0))</f>
        <v/>
      </c>
      <c r="J159" s="507" t="str">
        <f t="shared" si="24"/>
        <v> </v>
      </c>
      <c r="K159" s="511"/>
      <c r="L159" s="523" t="str">
        <f t="array" ref="L159">IF(ISBLANK(C159),"",XLOOKUP(A159,'Crop Chart'!$A$5:$A$201,'Crop Chart'!$C$5:$C$201,0))</f>
        <v/>
      </c>
      <c r="M159" s="506" t="str">
        <f t="array" ref="M159">IF(ISBLANK(C159),"",XLOOKUP(A159,'Crop Chart'!$A$5:$A$201,'Crop Chart'!$E$5:$E$201,0))</f>
        <v/>
      </c>
      <c r="N159" s="535" t="str">
        <f t="shared" si="1"/>
        <v/>
      </c>
      <c r="O159" s="515" t="str">
        <f t="array" ref="O159">IF(ISBLANK(C159),"",XLOOKUP(A159,'Crop Chart'!$A$5:$A$201,'Crop Chart'!$S$5:$S$201,0))</f>
        <v/>
      </c>
      <c r="P159" s="507" t="str">
        <f t="shared" si="2"/>
        <v/>
      </c>
      <c r="Q159" s="524"/>
      <c r="R159" s="523" t="str">
        <f t="array" ref="R159">IF(I159="TR",XLOOKUP(A159,'Crop Chart'!$A$5:$A$201,'Crop Chart'!$I$5:$I$201,FALSE),"")</f>
        <v/>
      </c>
      <c r="S159" s="512" t="str">
        <f t="array" ref="S159">IF(I159="TR",G159*'Crop Chart'!$H$2*12*L159/M159/T159*XLOOKUP(A159,'Crop Chart'!$A$5:$A$203,'Crop Chart'!$T$5:$T$203),"")</f>
        <v/>
      </c>
      <c r="T159" s="523" t="str">
        <f t="array" ref="T159">IF(ISBLANK(C159),"",XLOOKUP(A159,'Crop Chart'!$A$5:$A$201,'Crop Chart'!$P$5:$P$201,FALSE))</f>
        <v/>
      </c>
      <c r="U159" s="525" t="str">
        <f t="array" ref="U159">IF(ISBLANK(C159),"",XLOOKUP(A159,'Crop Chart'!$A$5:$A$201,'Crop Chart'!$Q$5:$Q$201,0))</f>
        <v/>
      </c>
      <c r="V159" s="507" t="str">
        <f t="array" ref="V159">IF(I159="DS",XLOOKUP(A159,'Crop Chart'!$A$6:$A$201,'Crop Chart'!$AH$6:$AH$201,0),"")</f>
        <v/>
      </c>
      <c r="W159" s="507" t="str">
        <f t="array" ref="W159">IF(I159="DS",XLOOKUP(A159,'Crop Chart'!$A$6:$A$201,'Crop Chart'!$AI$6:$AI$201,0),"")</f>
        <v/>
      </c>
      <c r="X159" s="526" t="str">
        <f t="array" ref="X159">IFS(ISTEXT(P159),"",XLOOKUP(A159,'Crop Chart'!$A$5:$A$201,'Crop Chart'!$R$5:$R$201,0)=0,"",XLOOKUP(A159,'Crop Chart'!$A$5:$A$201,'Crop Chart'!$R$5:$R$201,0)&gt;0,XLOOKUP(A159,'Crop Chart'!$A$5:$A$201,'Crop Chart'!$R$5:$R$201,0)+P159)</f>
        <v/>
      </c>
      <c r="Y159" s="523" t="str">
        <f t="array" ref="Y159">IF(ISTEXT(X159),"",XLOOKUP(A159,'Crop Chart'!$A$5:$A$201,'Crop Chart'!$S$5:$S$201,0))</f>
        <v/>
      </c>
      <c r="Z159" s="513" t="str">
        <f t="shared" si="3"/>
        <v/>
      </c>
      <c r="AA159" s="523" t="str">
        <f t="array" ref="AA159">IF(ISBLANK(C159),"",XLOOKUP(A159,'Crop Chart'!$A$5:$A$201,'Crop Chart'!$F$5:$F$201,0))</f>
        <v/>
      </c>
      <c r="AB159" s="523" t="str">
        <f t="array" ref="AB159">IF(ISBLANK(C159),"",XLOOKUP(A159,'Crop Chart'!$A$5:$A$201,'Crop Chart'!$G$5:$G$201,FALSE))</f>
        <v/>
      </c>
      <c r="AC159" s="526" t="str">
        <f t="shared" si="19"/>
        <v/>
      </c>
      <c r="AD159" s="526" t="str">
        <f t="shared" si="4"/>
        <v/>
      </c>
      <c r="AE159" s="527" t="str">
        <f t="array" ref="AE159">IF(ISBLANK(C159),"",XLOOKUP(C159,'Codified Game Plan'!$M$3:$M$477,'Codified Game Plan'!$J$3:$J$477,0))</f>
        <v/>
      </c>
      <c r="AF159" s="528" t="str">
        <f t="array" ref="AF159">IF(ISBLANK(C159),"",XLOOKUP(A159,'Crop Chart'!$A$5:$A$201,'Crop Chart'!$L$5:$L$201,FALSE))</f>
        <v/>
      </c>
      <c r="AG159" s="529"/>
      <c r="AH159" s="530"/>
      <c r="AI159" s="530" t="str">
        <f t="array" ref="AI159">IF(ISBLANK(C159),"",XLOOKUP(A159,'Crop Chart'!$A$5:$A$201,'Crop Chart'!$AN$5:$AN$201,FALSE))</f>
        <v/>
      </c>
      <c r="AJ159" s="531" t="str">
        <f t="array" ref="AJ159">IF((AI159=""),"",J159+XLOOKUP(A159,'Crop Chart'!$A$5:$A$201,'Crop Chart'!$AO$5:$AO$201,FALSE))</f>
        <v/>
      </c>
      <c r="AK159" s="530" t="str">
        <f t="array" ref="AK159">IF(ISBLANK(C159),"",XLOOKUP(A159,'Crop Chart'!$A$5:$A$201,'Crop Chart'!$AP$5:$AP$201,FALSE))</f>
        <v/>
      </c>
      <c r="AL159" s="531" t="str">
        <f t="array" ref="AL159">IF((AK159=""),"",J159+XLOOKUP(A159,'Crop Chart'!$A$5:$A$201,'Crop Chart'!$AQ$5:$AQ$201,FALSE))</f>
        <v/>
      </c>
      <c r="AM159" s="530" t="str">
        <f t="array" ref="AM159">IF(ISBLANK(C159),"",XLOOKUP(A159,'Crop Chart'!$A$5:$A$201,'Crop Chart'!$AR$5:$AR$201,FALSE))</f>
        <v/>
      </c>
      <c r="AN159" s="531" t="str">
        <f t="array" ref="AN159">IF((AM159=""),"",J159+XLOOKUP(A159,'Crop Chart'!$A$5:$A$201,'Crop Chart'!$AS$5:$AS$201,FALSE))</f>
        <v/>
      </c>
      <c r="AO159" s="530" t="str">
        <f t="array" ref="AO159">IF(ISBLANK(C159),"",XLOOKUP(A159,'Crop Chart'!$A$5:$A$201,'Crop Chart'!$AT$5:$AT$201,FALSE))</f>
        <v/>
      </c>
      <c r="AP159" s="531" t="str">
        <f t="array" ref="AP159">IF((AO159=""),"",J159+XLOOKUP(A159,'Crop Chart'!$A$5:$A$201,'Crop Chart'!$AU$5:$AU$201,FALSE))</f>
        <v/>
      </c>
      <c r="AQ159" s="530" t="str">
        <f t="array" ref="AQ159">IF(ISBLANK(C159),"",XLOOKUP(A159,'Crop Chart'!$A$5:$A$201,'Crop Chart'!$AV$5:$AV$201,FALSE))</f>
        <v/>
      </c>
      <c r="AR159" s="531" t="str">
        <f t="array" ref="AR159">IF((AQ159=""),"",J159+XLOOKUP(A159,'Crop Chart'!$A$5:$A$201,'Crop Chart'!$AW$5:$AW$201,FALSE))</f>
        <v/>
      </c>
      <c r="AS159" s="530" t="str">
        <f t="array" ref="AS159">IF(ISBLANK(C159),"",XLOOKUP(A159,'Crop Chart'!$A$5:$A$201,'Crop Chart'!$AX$5:$AX$201,FALSE))</f>
        <v/>
      </c>
      <c r="AT159" s="531" t="str">
        <f t="array" ref="AT159">IF((AS159=""),"",J159+XLOOKUP(A159,'Crop Chart'!$A$5:$A$201,'Crop Chart'!$AY$5:$AY$201,FALSE))</f>
        <v/>
      </c>
      <c r="AU159" s="530" t="str">
        <f t="array" ref="AU159">IF(ISBLANK(C159),"",XLOOKUP(A159,'Crop Chart'!$A$5:$A$201,'Crop Chart'!$AZ$5:$AZ$201,FALSE))</f>
        <v/>
      </c>
      <c r="AV159" s="531" t="str">
        <f t="array" ref="AV159">IF((AU159=""),"",J159+XLOOKUP(A159,'Crop Chart'!$A$5:$A$201,'Crop Chart'!$BA$5:$BA$201,FALSE))</f>
        <v/>
      </c>
      <c r="AW159" s="530" t="str">
        <f t="array" ref="AW159">IF(ISBLANK(C159),"",XLOOKUP(A159,'Crop Chart'!$A$5:$A$201,'Crop Chart'!$BB$5:$BB$201,FALSE))</f>
        <v/>
      </c>
      <c r="AX159" s="532" t="str">
        <f t="array" ref="AX159">IF((AW159=""),"",J159+XLOOKUP(A159,'Crop Chart'!$A$5:$A$201,'Crop Chart'!$BC$5:$BC$201,FALSE))</f>
        <v/>
      </c>
    </row>
    <row r="160" ht="15.75" hidden="1" customHeight="1">
      <c r="A160" s="520" t="str">
        <f t="array" ref="A160">IF(ISBLANK(C160)," ",XLOOKUP(C160,'Codified Game Plan'!$M$3:$M$477,'Codified Game Plan'!$A$3:$A$477))</f>
        <v> </v>
      </c>
      <c r="B160" s="503" t="str">
        <f t="array" ref="B160">IF(ISBLANK(C160),"",XLOOKUP(C160,'Codified Game Plan'!$M$3:$M$477,'Codified Game Plan'!$B$3:$B$477))</f>
        <v/>
      </c>
      <c r="C160" s="521"/>
      <c r="D160" s="521" t="str">
        <f t="array" ref="D160">IF(ISBLANK(C160)," ",XLOOKUP(C160,'Codified Game Plan'!$M$3:$M$477,'Codified Game Plan'!$C$3:$C$477))</f>
        <v> </v>
      </c>
      <c r="E160" s="522" t="str">
        <f t="array" ref="E160">IF(ISBLANK(C160),"",XLOOKUP(C160,'Codified Game Plan'!$M$3:$M$477,'Codified Game Plan'!$D$3:$D$477,0))</f>
        <v/>
      </c>
      <c r="F160" s="522" t="str">
        <f t="array" ref="F160">IF(ISBLANK(C160),"",XLOOKUP(C160,'Codified Game Plan'!$M$3:$M$477,'Codified Game Plan'!$E$3:$E$477,0))</f>
        <v/>
      </c>
      <c r="G160" s="523" t="str">
        <f t="array" ref="G160">IF(ISBLANK(C160)," ",XLOOKUP(C160,'Codified Game Plan'!$M$3:$M$477,'Codified Game Plan'!$F$3:$F$477))</f>
        <v> </v>
      </c>
      <c r="H160" s="507" t="str">
        <f t="array" ref="H160">IF(ISBLANK(C160)," ",XLOOKUP(C160,'Codified Game Plan'!$M$3:$M$477,'Codified Game Plan'!$G$3:$G$477))</f>
        <v> </v>
      </c>
      <c r="I160" s="523" t="str">
        <f t="array" ref="I160">IF(ISBLANK(C160),"",XLOOKUP(A160,'Crop Chart'!$A$5:$A$201,'Crop Chart'!$B$5:$B$201,0))</f>
        <v/>
      </c>
      <c r="J160" s="507" t="str">
        <f t="shared" si="24"/>
        <v> </v>
      </c>
      <c r="K160" s="511"/>
      <c r="L160" s="523" t="str">
        <f t="array" ref="L160">IF(ISBLANK(C160),"",XLOOKUP(A160,'Crop Chart'!$A$5:$A$201,'Crop Chart'!$C$5:$C$201,0))</f>
        <v/>
      </c>
      <c r="M160" s="506" t="str">
        <f t="array" ref="M160">IF(ISBLANK(C160),"",XLOOKUP(A160,'Crop Chart'!$A$5:$A$201,'Crop Chart'!$E$5:$E$201,0))</f>
        <v/>
      </c>
      <c r="N160" s="535" t="str">
        <f t="shared" si="1"/>
        <v/>
      </c>
      <c r="O160" s="515" t="str">
        <f t="array" ref="O160">IF(ISBLANK(C160),"",XLOOKUP(A160,'Crop Chart'!$A$5:$A$201,'Crop Chart'!$S$5:$S$201,0))</f>
        <v/>
      </c>
      <c r="P160" s="507" t="str">
        <f t="shared" si="2"/>
        <v/>
      </c>
      <c r="Q160" s="524"/>
      <c r="R160" s="523" t="str">
        <f t="array" ref="R160">IF(I160="TR",XLOOKUP(A160,'Crop Chart'!$A$5:$A$201,'Crop Chart'!$I$5:$I$201,FALSE),"")</f>
        <v/>
      </c>
      <c r="S160" s="512" t="str">
        <f t="array" ref="S160">IF(I160="TR",G160*'Crop Chart'!$H$2*12*L160/M160/T160*XLOOKUP(A160,'Crop Chart'!$A$5:$A$203,'Crop Chart'!$T$5:$T$203),"")</f>
        <v/>
      </c>
      <c r="T160" s="523" t="str">
        <f t="array" ref="T160">IF(ISBLANK(C160),"",XLOOKUP(A160,'Crop Chart'!$A$5:$A$201,'Crop Chart'!$P$5:$P$201,FALSE))</f>
        <v/>
      </c>
      <c r="U160" s="525" t="str">
        <f t="array" ref="U160">IF(ISBLANK(C160),"",XLOOKUP(A160,'Crop Chart'!$A$5:$A$201,'Crop Chart'!$Q$5:$Q$201,0))</f>
        <v/>
      </c>
      <c r="V160" s="507" t="str">
        <f t="array" ref="V160">IF(I160="DS",XLOOKUP(A160,'Crop Chart'!$A$6:$A$201,'Crop Chart'!$AH$6:$AH$201,0),"")</f>
        <v/>
      </c>
      <c r="W160" s="507" t="str">
        <f t="array" ref="W160">IF(I160="DS",XLOOKUP(A160,'Crop Chart'!$A$6:$A$201,'Crop Chart'!$AI$6:$AI$201,0),"")</f>
        <v/>
      </c>
      <c r="X160" s="526" t="str">
        <f t="array" ref="X160">IFS(ISTEXT(P160),"",XLOOKUP(A160,'Crop Chart'!$A$5:$A$201,'Crop Chart'!$R$5:$R$201,0)=0,"",XLOOKUP(A160,'Crop Chart'!$A$5:$A$201,'Crop Chart'!$R$5:$R$201,0)&gt;0,XLOOKUP(A160,'Crop Chart'!$A$5:$A$201,'Crop Chart'!$R$5:$R$201,0)+P160)</f>
        <v/>
      </c>
      <c r="Y160" s="523" t="str">
        <f t="array" ref="Y160">IF(ISTEXT(X160),"",XLOOKUP(A160,'Crop Chart'!$A$5:$A$201,'Crop Chart'!$S$5:$S$201,0))</f>
        <v/>
      </c>
      <c r="Z160" s="513" t="str">
        <f t="shared" si="3"/>
        <v/>
      </c>
      <c r="AA160" s="523" t="str">
        <f t="array" ref="AA160">IF(ISBLANK(C160),"",XLOOKUP(A160,'Crop Chart'!$A$5:$A$201,'Crop Chart'!$F$5:$F$201,0))</f>
        <v/>
      </c>
      <c r="AB160" s="523" t="str">
        <f t="array" ref="AB160">IF(ISBLANK(C160),"",XLOOKUP(A160,'Crop Chart'!$A$5:$A$201,'Crop Chart'!$G$5:$G$201,FALSE))</f>
        <v/>
      </c>
      <c r="AC160" s="526" t="str">
        <f t="shared" si="19"/>
        <v/>
      </c>
      <c r="AD160" s="526" t="str">
        <f t="shared" si="4"/>
        <v/>
      </c>
      <c r="AE160" s="527" t="str">
        <f t="array" ref="AE160">IF(ISBLANK(C160),"",XLOOKUP(C160,'Codified Game Plan'!$M$3:$M$477,'Codified Game Plan'!$J$3:$J$477,0))</f>
        <v/>
      </c>
      <c r="AF160" s="528" t="str">
        <f t="array" ref="AF160">IF(ISBLANK(C160),"",XLOOKUP(A160,'Crop Chart'!$A$5:$A$201,'Crop Chart'!$L$5:$L$201,FALSE))</f>
        <v/>
      </c>
      <c r="AG160" s="529"/>
      <c r="AH160" s="530"/>
      <c r="AI160" s="530" t="str">
        <f t="array" ref="AI160">IF(ISBLANK(C160),"",XLOOKUP(A160,'Crop Chart'!$A$5:$A$201,'Crop Chart'!$AN$5:$AN$201,FALSE))</f>
        <v/>
      </c>
      <c r="AJ160" s="531" t="str">
        <f t="array" ref="AJ160">IF((AI160=""),"",J160+XLOOKUP(A160,'Crop Chart'!$A$5:$A$201,'Crop Chart'!$AO$5:$AO$201,FALSE))</f>
        <v/>
      </c>
      <c r="AK160" s="530" t="str">
        <f t="array" ref="AK160">IF(ISBLANK(C160),"",XLOOKUP(A160,'Crop Chart'!$A$5:$A$201,'Crop Chart'!$AP$5:$AP$201,FALSE))</f>
        <v/>
      </c>
      <c r="AL160" s="531" t="str">
        <f t="array" ref="AL160">IF((AK160=""),"",J160+XLOOKUP(A160,'Crop Chart'!$A$5:$A$201,'Crop Chart'!$AQ$5:$AQ$201,FALSE))</f>
        <v/>
      </c>
      <c r="AM160" s="530" t="str">
        <f t="array" ref="AM160">IF(ISBLANK(C160),"",XLOOKUP(A160,'Crop Chart'!$A$5:$A$201,'Crop Chart'!$AR$5:$AR$201,FALSE))</f>
        <v/>
      </c>
      <c r="AN160" s="531" t="str">
        <f t="array" ref="AN160">IF((AM160=""),"",J160+XLOOKUP(A160,'Crop Chart'!$A$5:$A$201,'Crop Chart'!$AS$5:$AS$201,FALSE))</f>
        <v/>
      </c>
      <c r="AO160" s="530" t="str">
        <f t="array" ref="AO160">IF(ISBLANK(C160),"",XLOOKUP(A160,'Crop Chart'!$A$5:$A$201,'Crop Chart'!$AT$5:$AT$201,FALSE))</f>
        <v/>
      </c>
      <c r="AP160" s="531" t="str">
        <f t="array" ref="AP160">IF((AO160=""),"",J160+XLOOKUP(A160,'Crop Chart'!$A$5:$A$201,'Crop Chart'!$AU$5:$AU$201,FALSE))</f>
        <v/>
      </c>
      <c r="AQ160" s="530" t="str">
        <f t="array" ref="AQ160">IF(ISBLANK(C160),"",XLOOKUP(A160,'Crop Chart'!$A$5:$A$201,'Crop Chart'!$AV$5:$AV$201,FALSE))</f>
        <v/>
      </c>
      <c r="AR160" s="531" t="str">
        <f t="array" ref="AR160">IF((AQ160=""),"",J160+XLOOKUP(A160,'Crop Chart'!$A$5:$A$201,'Crop Chart'!$AW$5:$AW$201,FALSE))</f>
        <v/>
      </c>
      <c r="AS160" s="530" t="str">
        <f t="array" ref="AS160">IF(ISBLANK(C160),"",XLOOKUP(A160,'Crop Chart'!$A$5:$A$201,'Crop Chart'!$AX$5:$AX$201,FALSE))</f>
        <v/>
      </c>
      <c r="AT160" s="531" t="str">
        <f t="array" ref="AT160">IF((AS160=""),"",J160+XLOOKUP(A160,'Crop Chart'!$A$5:$A$201,'Crop Chart'!$AY$5:$AY$201,FALSE))</f>
        <v/>
      </c>
      <c r="AU160" s="530" t="str">
        <f t="array" ref="AU160">IF(ISBLANK(C160),"",XLOOKUP(A160,'Crop Chart'!$A$5:$A$201,'Crop Chart'!$AZ$5:$AZ$201,FALSE))</f>
        <v/>
      </c>
      <c r="AV160" s="531" t="str">
        <f t="array" ref="AV160">IF((AU160=""),"",J160+XLOOKUP(A160,'Crop Chart'!$A$5:$A$201,'Crop Chart'!$BA$5:$BA$201,FALSE))</f>
        <v/>
      </c>
      <c r="AW160" s="530" t="str">
        <f t="array" ref="AW160">IF(ISBLANK(C160),"",XLOOKUP(A160,'Crop Chart'!$A$5:$A$201,'Crop Chart'!$BB$5:$BB$201,FALSE))</f>
        <v/>
      </c>
      <c r="AX160" s="532" t="str">
        <f t="array" ref="AX160">IF((AW160=""),"",J160+XLOOKUP(A160,'Crop Chart'!$A$5:$A$201,'Crop Chart'!$BC$5:$BC$201,FALSE))</f>
        <v/>
      </c>
    </row>
    <row r="161" ht="15.75" hidden="1" customHeight="1">
      <c r="A161" s="520" t="str">
        <f t="array" ref="A161">IF(ISBLANK(C161)," ",XLOOKUP(C161,'Codified Game Plan'!$M$3:$M$477,'Codified Game Plan'!$A$3:$A$477))</f>
        <v> </v>
      </c>
      <c r="B161" s="503" t="str">
        <f t="array" ref="B161">IF(ISBLANK(C161),"",XLOOKUP(C161,'Codified Game Plan'!$M$3:$M$477,'Codified Game Plan'!$B$3:$B$477))</f>
        <v/>
      </c>
      <c r="C161" s="521"/>
      <c r="D161" s="521" t="str">
        <f t="array" ref="D161">IF(ISBLANK(C161)," ",XLOOKUP(C161,'Codified Game Plan'!$M$3:$M$477,'Codified Game Plan'!$C$3:$C$477))</f>
        <v> </v>
      </c>
      <c r="E161" s="522" t="str">
        <f t="array" ref="E161">IF(ISBLANK(C161),"",XLOOKUP(C161,'Codified Game Plan'!$M$3:$M$477,'Codified Game Plan'!$D$3:$D$477,0))</f>
        <v/>
      </c>
      <c r="F161" s="522" t="str">
        <f t="array" ref="F161">IF(ISBLANK(C161),"",XLOOKUP(C161,'Codified Game Plan'!$M$3:$M$477,'Codified Game Plan'!$E$3:$E$477,0))</f>
        <v/>
      </c>
      <c r="G161" s="523" t="str">
        <f t="array" ref="G161">IF(ISBLANK(C161)," ",XLOOKUP(C161,'Codified Game Plan'!$M$3:$M$477,'Codified Game Plan'!$F$3:$F$477))</f>
        <v> </v>
      </c>
      <c r="H161" s="507" t="str">
        <f t="array" ref="H161">IF(ISBLANK(C161)," ",XLOOKUP(C161,'Codified Game Plan'!$M$3:$M$477,'Codified Game Plan'!$G$3:$G$477))</f>
        <v> </v>
      </c>
      <c r="I161" s="523" t="str">
        <f t="array" ref="I161">IF(ISBLANK(C161),"",XLOOKUP(A161,'Crop Chart'!$A$5:$A$201,'Crop Chart'!$B$5:$B$201,0))</f>
        <v/>
      </c>
      <c r="J161" s="507" t="str">
        <f t="shared" si="24"/>
        <v> </v>
      </c>
      <c r="K161" s="511"/>
      <c r="L161" s="523" t="str">
        <f t="array" ref="L161">IF(ISBLANK(C161),"",XLOOKUP(A161,'Crop Chart'!$A$5:$A$201,'Crop Chart'!$C$5:$C$201,0))</f>
        <v/>
      </c>
      <c r="M161" s="506" t="str">
        <f t="array" ref="M161">IF(ISBLANK(C161),"",XLOOKUP(A161,'Crop Chart'!$A$5:$A$201,'Crop Chart'!$E$5:$E$201,0))</f>
        <v/>
      </c>
      <c r="N161" s="535" t="str">
        <f t="shared" si="1"/>
        <v/>
      </c>
      <c r="O161" s="515" t="str">
        <f t="array" ref="O161">IF(ISBLANK(C161),"",XLOOKUP(A161,'Crop Chart'!$A$5:$A$201,'Crop Chart'!$S$5:$S$201,0))</f>
        <v/>
      </c>
      <c r="P161" s="507" t="str">
        <f t="shared" si="2"/>
        <v/>
      </c>
      <c r="Q161" s="524"/>
      <c r="R161" s="523" t="str">
        <f t="array" ref="R161">IF(I161="TR",XLOOKUP(A161,'Crop Chart'!$A$5:$A$201,'Crop Chart'!$I$5:$I$201,FALSE),"")</f>
        <v/>
      </c>
      <c r="S161" s="512" t="str">
        <f t="array" ref="S161">IF(I161="TR",G161*'Crop Chart'!$H$2*12*L161/M161/T161*XLOOKUP(A161,'Crop Chart'!$A$5:$A$203,'Crop Chart'!$T$5:$T$203),"")</f>
        <v/>
      </c>
      <c r="T161" s="523" t="str">
        <f t="array" ref="T161">IF(ISBLANK(C161),"",XLOOKUP(A161,'Crop Chart'!$A$5:$A$201,'Crop Chart'!$P$5:$P$201,FALSE))</f>
        <v/>
      </c>
      <c r="U161" s="525" t="str">
        <f t="array" ref="U161">IF(ISBLANK(C161),"",XLOOKUP(A161,'Crop Chart'!$A$5:$A$201,'Crop Chart'!$Q$5:$Q$201,0))</f>
        <v/>
      </c>
      <c r="V161" s="507" t="str">
        <f t="array" ref="V161">IF(I161="DS",XLOOKUP(A161,'Crop Chart'!$A$6:$A$201,'Crop Chart'!$AH$6:$AH$201,0),"")</f>
        <v/>
      </c>
      <c r="W161" s="507" t="str">
        <f t="array" ref="W161">IF(I161="DS",XLOOKUP(A161,'Crop Chart'!$A$6:$A$201,'Crop Chart'!$AI$6:$AI$201,0),"")</f>
        <v/>
      </c>
      <c r="X161" s="526" t="str">
        <f t="array" ref="X161">IFS(ISTEXT(P161),"",XLOOKUP(A161,'Crop Chart'!$A$5:$A$201,'Crop Chart'!$R$5:$R$201,0)=0,"",XLOOKUP(A161,'Crop Chart'!$A$5:$A$201,'Crop Chart'!$R$5:$R$201,0)&gt;0,XLOOKUP(A161,'Crop Chart'!$A$5:$A$201,'Crop Chart'!$R$5:$R$201,0)+P161)</f>
        <v/>
      </c>
      <c r="Y161" s="523" t="str">
        <f t="array" ref="Y161">IF(ISTEXT(X161),"",XLOOKUP(A161,'Crop Chart'!$A$5:$A$201,'Crop Chart'!$S$5:$S$201,0))</f>
        <v/>
      </c>
      <c r="Z161" s="513" t="str">
        <f t="shared" si="3"/>
        <v/>
      </c>
      <c r="AA161" s="523" t="str">
        <f t="array" ref="AA161">IF(ISBLANK(C161),"",XLOOKUP(A161,'Crop Chart'!$A$5:$A$201,'Crop Chart'!$F$5:$F$201,0))</f>
        <v/>
      </c>
      <c r="AB161" s="523" t="str">
        <f t="array" ref="AB161">IF(ISBLANK(C161),"",XLOOKUP(A161,'Crop Chart'!$A$5:$A$201,'Crop Chart'!$G$5:$G$201,FALSE))</f>
        <v/>
      </c>
      <c r="AC161" s="526" t="str">
        <f t="shared" si="19"/>
        <v/>
      </c>
      <c r="AD161" s="526" t="str">
        <f t="shared" si="4"/>
        <v/>
      </c>
      <c r="AE161" s="527" t="str">
        <f t="array" ref="AE161">IF(ISBLANK(C161),"",XLOOKUP(C161,'Codified Game Plan'!$M$3:$M$477,'Codified Game Plan'!$J$3:$J$477,0))</f>
        <v/>
      </c>
      <c r="AF161" s="528" t="str">
        <f t="array" ref="AF161">IF(ISBLANK(C161),"",XLOOKUP(A161,'Crop Chart'!$A$5:$A$201,'Crop Chart'!$L$5:$L$201,FALSE))</f>
        <v/>
      </c>
      <c r="AG161" s="529"/>
      <c r="AH161" s="530"/>
      <c r="AI161" s="530" t="str">
        <f t="array" ref="AI161">IF(ISBLANK(C161),"",XLOOKUP(A161,'Crop Chart'!$A$5:$A$201,'Crop Chart'!$AN$5:$AN$201,FALSE))</f>
        <v/>
      </c>
      <c r="AJ161" s="531" t="str">
        <f t="array" ref="AJ161">IF((AI161=""),"",J161+XLOOKUP(A161,'Crop Chart'!$A$5:$A$201,'Crop Chart'!$AO$5:$AO$201,FALSE))</f>
        <v/>
      </c>
      <c r="AK161" s="530" t="str">
        <f t="array" ref="AK161">IF(ISBLANK(C161),"",XLOOKUP(A161,'Crop Chart'!$A$5:$A$201,'Crop Chart'!$AP$5:$AP$201,FALSE))</f>
        <v/>
      </c>
      <c r="AL161" s="531" t="str">
        <f t="array" ref="AL161">IF((AK161=""),"",J161+XLOOKUP(A161,'Crop Chart'!$A$5:$A$201,'Crop Chart'!$AQ$5:$AQ$201,FALSE))</f>
        <v/>
      </c>
      <c r="AM161" s="530" t="str">
        <f t="array" ref="AM161">IF(ISBLANK(C161),"",XLOOKUP(A161,'Crop Chart'!$A$5:$A$201,'Crop Chart'!$AR$5:$AR$201,FALSE))</f>
        <v/>
      </c>
      <c r="AN161" s="531" t="str">
        <f t="array" ref="AN161">IF((AM161=""),"",J161+XLOOKUP(A161,'Crop Chart'!$A$5:$A$201,'Crop Chart'!$AS$5:$AS$201,FALSE))</f>
        <v/>
      </c>
      <c r="AO161" s="530" t="str">
        <f t="array" ref="AO161">IF(ISBLANK(C161),"",XLOOKUP(A161,'Crop Chart'!$A$5:$A$201,'Crop Chart'!$AT$5:$AT$201,FALSE))</f>
        <v/>
      </c>
      <c r="AP161" s="531" t="str">
        <f t="array" ref="AP161">IF((AO161=""),"",J161+XLOOKUP(A161,'Crop Chart'!$A$5:$A$201,'Crop Chart'!$AU$5:$AU$201,FALSE))</f>
        <v/>
      </c>
      <c r="AQ161" s="530" t="str">
        <f t="array" ref="AQ161">IF(ISBLANK(C161),"",XLOOKUP(A161,'Crop Chart'!$A$5:$A$201,'Crop Chart'!$AV$5:$AV$201,FALSE))</f>
        <v/>
      </c>
      <c r="AR161" s="531" t="str">
        <f t="array" ref="AR161">IF((AQ161=""),"",J161+XLOOKUP(A161,'Crop Chart'!$A$5:$A$201,'Crop Chart'!$AW$5:$AW$201,FALSE))</f>
        <v/>
      </c>
      <c r="AS161" s="530" t="str">
        <f t="array" ref="AS161">IF(ISBLANK(C161),"",XLOOKUP(A161,'Crop Chart'!$A$5:$A$201,'Crop Chart'!$AX$5:$AX$201,FALSE))</f>
        <v/>
      </c>
      <c r="AT161" s="531" t="str">
        <f t="array" ref="AT161">IF((AS161=""),"",J161+XLOOKUP(A161,'Crop Chart'!$A$5:$A$201,'Crop Chart'!$AY$5:$AY$201,FALSE))</f>
        <v/>
      </c>
      <c r="AU161" s="530" t="str">
        <f t="array" ref="AU161">IF(ISBLANK(C161),"",XLOOKUP(A161,'Crop Chart'!$A$5:$A$201,'Crop Chart'!$AZ$5:$AZ$201,FALSE))</f>
        <v/>
      </c>
      <c r="AV161" s="531" t="str">
        <f t="array" ref="AV161">IF((AU161=""),"",J161+XLOOKUP(A161,'Crop Chart'!$A$5:$A$201,'Crop Chart'!$BA$5:$BA$201,FALSE))</f>
        <v/>
      </c>
      <c r="AW161" s="530" t="str">
        <f t="array" ref="AW161">IF(ISBLANK(C161),"",XLOOKUP(A161,'Crop Chart'!$A$5:$A$201,'Crop Chart'!$BB$5:$BB$201,FALSE))</f>
        <v/>
      </c>
      <c r="AX161" s="532" t="str">
        <f t="array" ref="AX161">IF((AW161=""),"",J161+XLOOKUP(A161,'Crop Chart'!$A$5:$A$201,'Crop Chart'!$BC$5:$BC$201,FALSE))</f>
        <v/>
      </c>
    </row>
    <row r="162" ht="15.75" hidden="1" customHeight="1">
      <c r="A162" s="520" t="str">
        <f t="array" ref="A162">IF(ISBLANK(C162)," ",XLOOKUP(C162,'Codified Game Plan'!$M$3:$M$477,'Codified Game Plan'!$A$3:$A$477))</f>
        <v> </v>
      </c>
      <c r="B162" s="503" t="str">
        <f t="array" ref="B162">IF(ISBLANK(C162),"",XLOOKUP(C162,'Codified Game Plan'!$M$3:$M$477,'Codified Game Plan'!$B$3:$B$477))</f>
        <v/>
      </c>
      <c r="C162" s="521"/>
      <c r="D162" s="521" t="str">
        <f t="array" ref="D162">IF(ISBLANK(C162)," ",XLOOKUP(C162,'Codified Game Plan'!$M$3:$M$477,'Codified Game Plan'!$C$3:$C$477))</f>
        <v> </v>
      </c>
      <c r="E162" s="522" t="str">
        <f t="array" ref="E162">IF(ISBLANK(C162),"",XLOOKUP(C162,'Codified Game Plan'!$M$3:$M$477,'Codified Game Plan'!$D$3:$D$477,0))</f>
        <v/>
      </c>
      <c r="F162" s="522" t="str">
        <f t="array" ref="F162">IF(ISBLANK(C162),"",XLOOKUP(C162,'Codified Game Plan'!$M$3:$M$477,'Codified Game Plan'!$E$3:$E$477,0))</f>
        <v/>
      </c>
      <c r="G162" s="523" t="str">
        <f t="array" ref="G162">IF(ISBLANK(C162)," ",XLOOKUP(C162,'Codified Game Plan'!$M$3:$M$477,'Codified Game Plan'!$F$3:$F$477))</f>
        <v> </v>
      </c>
      <c r="H162" s="507" t="str">
        <f t="array" ref="H162">IF(ISBLANK(C162)," ",XLOOKUP(C162,'Codified Game Plan'!$M$3:$M$477,'Codified Game Plan'!$G$3:$G$477))</f>
        <v> </v>
      </c>
      <c r="I162" s="523" t="str">
        <f t="array" ref="I162">IF(ISBLANK(C162),"",XLOOKUP(A162,'Crop Chart'!$A$5:$A$201,'Crop Chart'!$B$5:$B$201,0))</f>
        <v/>
      </c>
      <c r="J162" s="507" t="str">
        <f t="shared" si="24"/>
        <v> </v>
      </c>
      <c r="K162" s="511"/>
      <c r="L162" s="523" t="str">
        <f t="array" ref="L162">IF(ISBLANK(C162),"",XLOOKUP(A162,'Crop Chart'!$A$5:$A$201,'Crop Chart'!$C$5:$C$201,0))</f>
        <v/>
      </c>
      <c r="M162" s="506" t="str">
        <f t="array" ref="M162">IF(ISBLANK(C162),"",XLOOKUP(A162,'Crop Chart'!$A$5:$A$201,'Crop Chart'!$E$5:$E$201,0))</f>
        <v/>
      </c>
      <c r="N162" s="535" t="str">
        <f t="shared" si="1"/>
        <v/>
      </c>
      <c r="O162" s="515" t="str">
        <f t="array" ref="O162">IF(ISBLANK(C162),"",XLOOKUP(A162,'Crop Chart'!$A$5:$A$201,'Crop Chart'!$S$5:$S$201,0))</f>
        <v/>
      </c>
      <c r="P162" s="507" t="str">
        <f t="shared" si="2"/>
        <v/>
      </c>
      <c r="Q162" s="524"/>
      <c r="R162" s="523" t="str">
        <f t="array" ref="R162">IF(I162="TR",XLOOKUP(A162,'Crop Chart'!$A$5:$A$201,'Crop Chart'!$I$5:$I$201,FALSE),"")</f>
        <v/>
      </c>
      <c r="S162" s="512" t="str">
        <f t="array" ref="S162">IF(I162="TR",G162*'Crop Chart'!$H$2*12*L162/M162/T162*XLOOKUP(A162,'Crop Chart'!$A$5:$A$203,'Crop Chart'!$T$5:$T$203),"")</f>
        <v/>
      </c>
      <c r="T162" s="523" t="str">
        <f t="array" ref="T162">IF(ISBLANK(C162),"",XLOOKUP(A162,'Crop Chart'!$A$5:$A$201,'Crop Chart'!$P$5:$P$201,FALSE))</f>
        <v/>
      </c>
      <c r="U162" s="525" t="str">
        <f t="array" ref="U162">IF(ISBLANK(C162),"",XLOOKUP(A162,'Crop Chart'!$A$5:$A$201,'Crop Chart'!$Q$5:$Q$201,0))</f>
        <v/>
      </c>
      <c r="V162" s="507" t="str">
        <f t="array" ref="V162">IF(I162="DS",XLOOKUP(A162,'Crop Chart'!$A$6:$A$201,'Crop Chart'!$AH$6:$AH$201,0),"")</f>
        <v/>
      </c>
      <c r="W162" s="507" t="str">
        <f t="array" ref="W162">IF(I162="DS",XLOOKUP(A162,'Crop Chart'!$A$6:$A$201,'Crop Chart'!$AI$6:$AI$201,0),"")</f>
        <v/>
      </c>
      <c r="X162" s="526" t="str">
        <f t="array" ref="X162">IFS(ISTEXT(P162),"",XLOOKUP(A162,'Crop Chart'!$A$5:$A$201,'Crop Chart'!$R$5:$R$201,0)=0,"",XLOOKUP(A162,'Crop Chart'!$A$5:$A$201,'Crop Chart'!$R$5:$R$201,0)&gt;0,XLOOKUP(A162,'Crop Chart'!$A$5:$A$201,'Crop Chart'!$R$5:$R$201,0)+P162)</f>
        <v/>
      </c>
      <c r="Y162" s="523" t="str">
        <f t="array" ref="Y162">IF(ISTEXT(X162),"",XLOOKUP(A162,'Crop Chart'!$A$5:$A$201,'Crop Chart'!$S$5:$S$201,0))</f>
        <v/>
      </c>
      <c r="Z162" s="513" t="str">
        <f t="shared" si="3"/>
        <v/>
      </c>
      <c r="AA162" s="523" t="str">
        <f t="array" ref="AA162">IF(ISBLANK(C162),"",XLOOKUP(A162,'Crop Chart'!$A$5:$A$201,'Crop Chart'!$F$5:$F$201,0))</f>
        <v/>
      </c>
      <c r="AB162" s="523" t="str">
        <f t="array" ref="AB162">IF(ISBLANK(C162),"",XLOOKUP(A162,'Crop Chart'!$A$5:$A$201,'Crop Chart'!$G$5:$G$201,FALSE))</f>
        <v/>
      </c>
      <c r="AC162" s="526" t="str">
        <f t="shared" si="19"/>
        <v/>
      </c>
      <c r="AD162" s="526" t="str">
        <f t="shared" si="4"/>
        <v/>
      </c>
      <c r="AE162" s="527" t="str">
        <f t="array" ref="AE162">IF(ISBLANK(C162),"",XLOOKUP(C162,'Codified Game Plan'!$M$3:$M$477,'Codified Game Plan'!$J$3:$J$477,0))</f>
        <v/>
      </c>
      <c r="AF162" s="528" t="str">
        <f t="array" ref="AF162">IF(ISBLANK(C162),"",XLOOKUP(A162,'Crop Chart'!$A$5:$A$201,'Crop Chart'!$L$5:$L$201,FALSE))</f>
        <v/>
      </c>
      <c r="AG162" s="529"/>
      <c r="AH162" s="530"/>
      <c r="AI162" s="530" t="str">
        <f t="array" ref="AI162">IF(ISBLANK(C162),"",XLOOKUP(A162,'Crop Chart'!$A$5:$A$201,'Crop Chart'!$AN$5:$AN$201,FALSE))</f>
        <v/>
      </c>
      <c r="AJ162" s="531" t="str">
        <f t="array" ref="AJ162">IF((AI162=""),"",J162+XLOOKUP(A162,'Crop Chart'!$A$5:$A$201,'Crop Chart'!$AO$5:$AO$201,FALSE))</f>
        <v/>
      </c>
      <c r="AK162" s="530" t="str">
        <f t="array" ref="AK162">IF(ISBLANK(C162),"",XLOOKUP(A162,'Crop Chart'!$A$5:$A$201,'Crop Chart'!$AP$5:$AP$201,FALSE))</f>
        <v/>
      </c>
      <c r="AL162" s="531" t="str">
        <f t="array" ref="AL162">IF((AK162=""),"",J162+XLOOKUP(A162,'Crop Chart'!$A$5:$A$201,'Crop Chart'!$AQ$5:$AQ$201,FALSE))</f>
        <v/>
      </c>
      <c r="AM162" s="530" t="str">
        <f t="array" ref="AM162">IF(ISBLANK(C162),"",XLOOKUP(A162,'Crop Chart'!$A$5:$A$201,'Crop Chart'!$AR$5:$AR$201,FALSE))</f>
        <v/>
      </c>
      <c r="AN162" s="531" t="str">
        <f t="array" ref="AN162">IF((AM162=""),"",J162+XLOOKUP(A162,'Crop Chart'!$A$5:$A$201,'Crop Chart'!$AS$5:$AS$201,FALSE))</f>
        <v/>
      </c>
      <c r="AO162" s="530" t="str">
        <f t="array" ref="AO162">IF(ISBLANK(C162),"",XLOOKUP(A162,'Crop Chart'!$A$5:$A$201,'Crop Chart'!$AT$5:$AT$201,FALSE))</f>
        <v/>
      </c>
      <c r="AP162" s="531" t="str">
        <f t="array" ref="AP162">IF((AO162=""),"",J162+XLOOKUP(A162,'Crop Chart'!$A$5:$A$201,'Crop Chart'!$AU$5:$AU$201,FALSE))</f>
        <v/>
      </c>
      <c r="AQ162" s="530" t="str">
        <f t="array" ref="AQ162">IF(ISBLANK(C162),"",XLOOKUP(A162,'Crop Chart'!$A$5:$A$201,'Crop Chart'!$AV$5:$AV$201,FALSE))</f>
        <v/>
      </c>
      <c r="AR162" s="531" t="str">
        <f t="array" ref="AR162">IF((AQ162=""),"",J162+XLOOKUP(A162,'Crop Chart'!$A$5:$A$201,'Crop Chart'!$AW$5:$AW$201,FALSE))</f>
        <v/>
      </c>
      <c r="AS162" s="530" t="str">
        <f t="array" ref="AS162">IF(ISBLANK(C162),"",XLOOKUP(A162,'Crop Chart'!$A$5:$A$201,'Crop Chart'!$AX$5:$AX$201,FALSE))</f>
        <v/>
      </c>
      <c r="AT162" s="531" t="str">
        <f t="array" ref="AT162">IF((AS162=""),"",J162+XLOOKUP(A162,'Crop Chart'!$A$5:$A$201,'Crop Chart'!$AY$5:$AY$201,FALSE))</f>
        <v/>
      </c>
      <c r="AU162" s="530" t="str">
        <f t="array" ref="AU162">IF(ISBLANK(C162),"",XLOOKUP(A162,'Crop Chart'!$A$5:$A$201,'Crop Chart'!$AZ$5:$AZ$201,FALSE))</f>
        <v/>
      </c>
      <c r="AV162" s="531" t="str">
        <f t="array" ref="AV162">IF((AU162=""),"",J162+XLOOKUP(A162,'Crop Chart'!$A$5:$A$201,'Crop Chart'!$BA$5:$BA$201,FALSE))</f>
        <v/>
      </c>
      <c r="AW162" s="530" t="str">
        <f t="array" ref="AW162">IF(ISBLANK(C162),"",XLOOKUP(A162,'Crop Chart'!$A$5:$A$201,'Crop Chart'!$BB$5:$BB$201,FALSE))</f>
        <v/>
      </c>
      <c r="AX162" s="532" t="str">
        <f t="array" ref="AX162">IF((AW162=""),"",J162+XLOOKUP(A162,'Crop Chart'!$A$5:$A$201,'Crop Chart'!$BC$5:$BC$201,FALSE))</f>
        <v/>
      </c>
    </row>
    <row r="163" ht="15.75" hidden="1" customHeight="1">
      <c r="A163" s="520" t="str">
        <f t="array" ref="A163">IF(ISBLANK(C163)," ",XLOOKUP(C163,'Codified Game Plan'!$M$3:$M$477,'Codified Game Plan'!$A$3:$A$477))</f>
        <v> </v>
      </c>
      <c r="B163" s="503" t="str">
        <f t="array" ref="B163">IF(ISBLANK(C163),"",XLOOKUP(C163,'Codified Game Plan'!$M$3:$M$477,'Codified Game Plan'!$B$3:$B$477))</f>
        <v/>
      </c>
      <c r="C163" s="521"/>
      <c r="D163" s="521" t="str">
        <f t="array" ref="D163">IF(ISBLANK(C163)," ",XLOOKUP(C163,'Codified Game Plan'!$M$3:$M$477,'Codified Game Plan'!$C$3:$C$477))</f>
        <v> </v>
      </c>
      <c r="E163" s="522" t="str">
        <f t="array" ref="E163">IF(ISBLANK(C163),"",XLOOKUP(C163,'Codified Game Plan'!$M$3:$M$477,'Codified Game Plan'!$D$3:$D$477,0))</f>
        <v/>
      </c>
      <c r="F163" s="522" t="str">
        <f t="array" ref="F163">IF(ISBLANK(C163),"",XLOOKUP(C163,'Codified Game Plan'!$M$3:$M$477,'Codified Game Plan'!$E$3:$E$477,0))</f>
        <v/>
      </c>
      <c r="G163" s="523" t="str">
        <f t="array" ref="G163">IF(ISBLANK(C163)," ",XLOOKUP(C163,'Codified Game Plan'!$M$3:$M$477,'Codified Game Plan'!$F$3:$F$477))</f>
        <v> </v>
      </c>
      <c r="H163" s="507" t="str">
        <f t="array" ref="H163">IF(ISBLANK(C163)," ",XLOOKUP(C163,'Codified Game Plan'!$M$3:$M$477,'Codified Game Plan'!$G$3:$G$477))</f>
        <v> </v>
      </c>
      <c r="I163" s="523" t="str">
        <f t="array" ref="I163">IF(ISBLANK(C163),"",XLOOKUP(A163,'Crop Chart'!$A$5:$A$201,'Crop Chart'!$B$5:$B$201,0))</f>
        <v/>
      </c>
      <c r="J163" s="507" t="str">
        <f t="shared" si="24"/>
        <v> </v>
      </c>
      <c r="K163" s="511"/>
      <c r="L163" s="523" t="str">
        <f t="array" ref="L163">IF(ISBLANK(C163),"",XLOOKUP(A163,'Crop Chart'!$A$5:$A$201,'Crop Chart'!$C$5:$C$201,0))</f>
        <v/>
      </c>
      <c r="M163" s="506" t="str">
        <f t="array" ref="M163">IF(ISBLANK(C163),"",XLOOKUP(A163,'Crop Chart'!$A$5:$A$201,'Crop Chart'!$E$5:$E$201,0))</f>
        <v/>
      </c>
      <c r="N163" s="535" t="str">
        <f t="shared" si="1"/>
        <v/>
      </c>
      <c r="O163" s="515" t="str">
        <f t="array" ref="O163">IF(ISBLANK(C163),"",XLOOKUP(A163,'Crop Chart'!$A$5:$A$201,'Crop Chart'!$S$5:$S$201,0))</f>
        <v/>
      </c>
      <c r="P163" s="507" t="str">
        <f t="shared" si="2"/>
        <v/>
      </c>
      <c r="Q163" s="524"/>
      <c r="R163" s="523" t="str">
        <f t="array" ref="R163">IF(I163="TR",XLOOKUP(A163,'Crop Chart'!$A$5:$A$201,'Crop Chart'!$I$5:$I$201,FALSE),"")</f>
        <v/>
      </c>
      <c r="S163" s="512" t="str">
        <f t="array" ref="S163">IF(I163="TR",G163*'Crop Chart'!$H$2*12*L163/M163/T163*XLOOKUP(A163,'Crop Chart'!$A$5:$A$203,'Crop Chart'!$T$5:$T$203),"")</f>
        <v/>
      </c>
      <c r="T163" s="523" t="str">
        <f t="array" ref="T163">IF(ISBLANK(C163),"",XLOOKUP(A163,'Crop Chart'!$A$5:$A$201,'Crop Chart'!$P$5:$P$201,FALSE))</f>
        <v/>
      </c>
      <c r="U163" s="525" t="str">
        <f t="array" ref="U163">IF(ISBLANK(C163),"",XLOOKUP(A163,'Crop Chart'!$A$5:$A$201,'Crop Chart'!$Q$5:$Q$201,0))</f>
        <v/>
      </c>
      <c r="V163" s="507" t="str">
        <f t="array" ref="V163">IF(I163="DS",XLOOKUP(A163,'Crop Chart'!$A$6:$A$201,'Crop Chart'!$AH$6:$AH$201,0),"")</f>
        <v/>
      </c>
      <c r="W163" s="507" t="str">
        <f t="array" ref="W163">IF(I163="DS",XLOOKUP(A163,'Crop Chart'!$A$6:$A$201,'Crop Chart'!$AI$6:$AI$201,0),"")</f>
        <v/>
      </c>
      <c r="X163" s="526" t="str">
        <f t="array" ref="X163">IFS(ISTEXT(P163),"",XLOOKUP(A163,'Crop Chart'!$A$5:$A$201,'Crop Chart'!$R$5:$R$201,0)=0,"",XLOOKUP(A163,'Crop Chart'!$A$5:$A$201,'Crop Chart'!$R$5:$R$201,0)&gt;0,XLOOKUP(A163,'Crop Chart'!$A$5:$A$201,'Crop Chart'!$R$5:$R$201,0)+P163)</f>
        <v/>
      </c>
      <c r="Y163" s="523" t="str">
        <f t="array" ref="Y163">IF(ISTEXT(X163),"",XLOOKUP(A163,'Crop Chart'!$A$5:$A$201,'Crop Chart'!$S$5:$S$201,0))</f>
        <v/>
      </c>
      <c r="Z163" s="513" t="str">
        <f t="shared" si="3"/>
        <v/>
      </c>
      <c r="AA163" s="523" t="str">
        <f t="array" ref="AA163">IF(ISBLANK(C163),"",XLOOKUP(A163,'Crop Chart'!$A$5:$A$201,'Crop Chart'!$F$5:$F$201,0))</f>
        <v/>
      </c>
      <c r="AB163" s="523" t="str">
        <f t="array" ref="AB163">IF(ISBLANK(C163),"",XLOOKUP(A163,'Crop Chart'!$A$5:$A$201,'Crop Chart'!$G$5:$G$201,FALSE))</f>
        <v/>
      </c>
      <c r="AC163" s="526" t="str">
        <f t="shared" si="19"/>
        <v/>
      </c>
      <c r="AD163" s="526" t="str">
        <f t="shared" si="4"/>
        <v/>
      </c>
      <c r="AE163" s="527" t="str">
        <f t="array" ref="AE163">IF(ISBLANK(C163),"",XLOOKUP(C163,'Codified Game Plan'!$M$3:$M$477,'Codified Game Plan'!$J$3:$J$477,0))</f>
        <v/>
      </c>
      <c r="AF163" s="528" t="str">
        <f t="array" ref="AF163">IF(ISBLANK(C163),"",XLOOKUP(A163,'Crop Chart'!$A$5:$A$201,'Crop Chart'!$L$5:$L$201,FALSE))</f>
        <v/>
      </c>
      <c r="AG163" s="529"/>
      <c r="AH163" s="530"/>
      <c r="AI163" s="530" t="str">
        <f t="array" ref="AI163">IF(ISBLANK(C163),"",XLOOKUP(A163,'Crop Chart'!$A$5:$A$201,'Crop Chart'!$AN$5:$AN$201,FALSE))</f>
        <v/>
      </c>
      <c r="AJ163" s="531" t="str">
        <f t="array" ref="AJ163">IF((AI163=""),"",J163+XLOOKUP(A163,'Crop Chart'!$A$5:$A$201,'Crop Chart'!$AO$5:$AO$201,FALSE))</f>
        <v/>
      </c>
      <c r="AK163" s="530" t="str">
        <f t="array" ref="AK163">IF(ISBLANK(C163),"",XLOOKUP(A163,'Crop Chart'!$A$5:$A$201,'Crop Chart'!$AP$5:$AP$201,FALSE))</f>
        <v/>
      </c>
      <c r="AL163" s="531" t="str">
        <f t="array" ref="AL163">IF((AK163=""),"",J163+XLOOKUP(A163,'Crop Chart'!$A$5:$A$201,'Crop Chart'!$AQ$5:$AQ$201,FALSE))</f>
        <v/>
      </c>
      <c r="AM163" s="530" t="str">
        <f t="array" ref="AM163">IF(ISBLANK(C163),"",XLOOKUP(A163,'Crop Chart'!$A$5:$A$201,'Crop Chart'!$AR$5:$AR$201,FALSE))</f>
        <v/>
      </c>
      <c r="AN163" s="531" t="str">
        <f t="array" ref="AN163">IF((AM163=""),"",J163+XLOOKUP(A163,'Crop Chart'!$A$5:$A$201,'Crop Chart'!$AS$5:$AS$201,FALSE))</f>
        <v/>
      </c>
      <c r="AO163" s="530" t="str">
        <f t="array" ref="AO163">IF(ISBLANK(C163),"",XLOOKUP(A163,'Crop Chart'!$A$5:$A$201,'Crop Chart'!$AT$5:$AT$201,FALSE))</f>
        <v/>
      </c>
      <c r="AP163" s="531" t="str">
        <f t="array" ref="AP163">IF((AO163=""),"",J163+XLOOKUP(A163,'Crop Chart'!$A$5:$A$201,'Crop Chart'!$AU$5:$AU$201,FALSE))</f>
        <v/>
      </c>
      <c r="AQ163" s="530" t="str">
        <f t="array" ref="AQ163">IF(ISBLANK(C163),"",XLOOKUP(A163,'Crop Chart'!$A$5:$A$201,'Crop Chart'!$AV$5:$AV$201,FALSE))</f>
        <v/>
      </c>
      <c r="AR163" s="531" t="str">
        <f t="array" ref="AR163">IF((AQ163=""),"",J163+XLOOKUP(A163,'Crop Chart'!$A$5:$A$201,'Crop Chart'!$AW$5:$AW$201,FALSE))</f>
        <v/>
      </c>
      <c r="AS163" s="530" t="str">
        <f t="array" ref="AS163">IF(ISBLANK(C163),"",XLOOKUP(A163,'Crop Chart'!$A$5:$A$201,'Crop Chart'!$AX$5:$AX$201,FALSE))</f>
        <v/>
      </c>
      <c r="AT163" s="531" t="str">
        <f t="array" ref="AT163">IF((AS163=""),"",J163+XLOOKUP(A163,'Crop Chart'!$A$5:$A$201,'Crop Chart'!$AY$5:$AY$201,FALSE))</f>
        <v/>
      </c>
      <c r="AU163" s="530" t="str">
        <f t="array" ref="AU163">IF(ISBLANK(C163),"",XLOOKUP(A163,'Crop Chart'!$A$5:$A$201,'Crop Chart'!$AZ$5:$AZ$201,FALSE))</f>
        <v/>
      </c>
      <c r="AV163" s="531" t="str">
        <f t="array" ref="AV163">IF((AU163=""),"",J163+XLOOKUP(A163,'Crop Chart'!$A$5:$A$201,'Crop Chart'!$BA$5:$BA$201,FALSE))</f>
        <v/>
      </c>
      <c r="AW163" s="530" t="str">
        <f t="array" ref="AW163">IF(ISBLANK(C163),"",XLOOKUP(A163,'Crop Chart'!$A$5:$A$201,'Crop Chart'!$BB$5:$BB$201,FALSE))</f>
        <v/>
      </c>
      <c r="AX163" s="532" t="str">
        <f t="array" ref="AX163">IF((AW163=""),"",J163+XLOOKUP(A163,'Crop Chart'!$A$5:$A$201,'Crop Chart'!$BC$5:$BC$201,FALSE))</f>
        <v/>
      </c>
    </row>
    <row r="164" ht="15.75" hidden="1" customHeight="1">
      <c r="A164" s="520" t="str">
        <f t="array" ref="A164">IF(ISBLANK(C164)," ",XLOOKUP(C164,'Codified Game Plan'!$M$3:$M$477,'Codified Game Plan'!$A$3:$A$477))</f>
        <v> </v>
      </c>
      <c r="B164" s="503" t="str">
        <f t="array" ref="B164">IF(ISBLANK(C164),"",XLOOKUP(C164,'Codified Game Plan'!$M$3:$M$477,'Codified Game Plan'!$B$3:$B$477))</f>
        <v/>
      </c>
      <c r="C164" s="521"/>
      <c r="D164" s="521" t="str">
        <f t="array" ref="D164">IF(ISBLANK(C164)," ",XLOOKUP(C164,'Codified Game Plan'!$M$3:$M$477,'Codified Game Plan'!$C$3:$C$477))</f>
        <v> </v>
      </c>
      <c r="E164" s="522" t="str">
        <f t="array" ref="E164">IF(ISBLANK(C164),"",XLOOKUP(C164,'Codified Game Plan'!$M$3:$M$477,'Codified Game Plan'!$D$3:$D$477,0))</f>
        <v/>
      </c>
      <c r="F164" s="522" t="str">
        <f t="array" ref="F164">IF(ISBLANK(C164),"",XLOOKUP(C164,'Codified Game Plan'!$M$3:$M$477,'Codified Game Plan'!$E$3:$E$477,0))</f>
        <v/>
      </c>
      <c r="G164" s="523" t="str">
        <f t="array" ref="G164">IF(ISBLANK(C164)," ",XLOOKUP(C164,'Codified Game Plan'!$M$3:$M$477,'Codified Game Plan'!$F$3:$F$477))</f>
        <v> </v>
      </c>
      <c r="H164" s="507" t="str">
        <f t="array" ref="H164">IF(ISBLANK(C164)," ",XLOOKUP(C164,'Codified Game Plan'!$M$3:$M$477,'Codified Game Plan'!$G$3:$G$477))</f>
        <v> </v>
      </c>
      <c r="I164" s="523" t="str">
        <f t="array" ref="I164">IF(ISBLANK(C164),"",XLOOKUP(A164,'Crop Chart'!$A$5:$A$201,'Crop Chart'!$B$5:$B$201,0))</f>
        <v/>
      </c>
      <c r="J164" s="507" t="str">
        <f t="shared" si="24"/>
        <v> </v>
      </c>
      <c r="K164" s="511"/>
      <c r="L164" s="523" t="str">
        <f t="array" ref="L164">IF(ISBLANK(C164),"",XLOOKUP(A164,'Crop Chart'!$A$5:$A$201,'Crop Chart'!$C$5:$C$201,0))</f>
        <v/>
      </c>
      <c r="M164" s="506" t="str">
        <f t="array" ref="M164">IF(ISBLANK(C164),"",XLOOKUP(A164,'Crop Chart'!$A$5:$A$201,'Crop Chart'!$E$5:$E$201,0))</f>
        <v/>
      </c>
      <c r="N164" s="535" t="str">
        <f t="shared" si="1"/>
        <v/>
      </c>
      <c r="O164" s="515" t="str">
        <f t="array" ref="O164">IF(ISBLANK(C164),"",XLOOKUP(A164,'Crop Chart'!$A$5:$A$201,'Crop Chart'!$S$5:$S$201,0))</f>
        <v/>
      </c>
      <c r="P164" s="507" t="str">
        <f t="shared" si="2"/>
        <v/>
      </c>
      <c r="Q164" s="524"/>
      <c r="R164" s="523" t="str">
        <f t="array" ref="R164">IF(I164="TR",XLOOKUP(A164,'Crop Chart'!$A$5:$A$201,'Crop Chart'!$I$5:$I$201,FALSE),"")</f>
        <v/>
      </c>
      <c r="S164" s="512" t="str">
        <f t="array" ref="S164">IF(I164="TR",G164*'Crop Chart'!$H$2*12*L164/M164/T164*XLOOKUP(A164,'Crop Chart'!$A$5:$A$203,'Crop Chart'!$T$5:$T$203),"")</f>
        <v/>
      </c>
      <c r="T164" s="523" t="str">
        <f t="array" ref="T164">IF(ISBLANK(C164),"",XLOOKUP(A164,'Crop Chart'!$A$5:$A$201,'Crop Chart'!$P$5:$P$201,FALSE))</f>
        <v/>
      </c>
      <c r="U164" s="525" t="str">
        <f t="array" ref="U164">IF(ISBLANK(C164),"",XLOOKUP(A164,'Crop Chart'!$A$5:$A$201,'Crop Chart'!$Q$5:$Q$201,0))</f>
        <v/>
      </c>
      <c r="V164" s="507" t="str">
        <f t="array" ref="V164">IF(I164="DS",XLOOKUP(A164,'Crop Chart'!$A$6:$A$201,'Crop Chart'!$AH$6:$AH$201,0),"")</f>
        <v/>
      </c>
      <c r="W164" s="507" t="str">
        <f t="array" ref="W164">IF(I164="DS",XLOOKUP(A164,'Crop Chart'!$A$6:$A$201,'Crop Chart'!$AI$6:$AI$201,0),"")</f>
        <v/>
      </c>
      <c r="X164" s="526" t="str">
        <f t="array" ref="X164">IFS(ISTEXT(P164),"",XLOOKUP(A164,'Crop Chart'!$A$5:$A$201,'Crop Chart'!$R$5:$R$201,0)=0,"",XLOOKUP(A164,'Crop Chart'!$A$5:$A$201,'Crop Chart'!$R$5:$R$201,0)&gt;0,XLOOKUP(A164,'Crop Chart'!$A$5:$A$201,'Crop Chart'!$R$5:$R$201,0)+P164)</f>
        <v/>
      </c>
      <c r="Y164" s="523" t="str">
        <f t="array" ref="Y164">IF(ISTEXT(X164),"",XLOOKUP(A164,'Crop Chart'!$A$5:$A$201,'Crop Chart'!$S$5:$S$201,0))</f>
        <v/>
      </c>
      <c r="Z164" s="513" t="str">
        <f t="shared" si="3"/>
        <v/>
      </c>
      <c r="AA164" s="523" t="str">
        <f t="array" ref="AA164">IF(ISBLANK(C164),"",XLOOKUP(A164,'Crop Chart'!$A$5:$A$201,'Crop Chart'!$F$5:$F$201,0))</f>
        <v/>
      </c>
      <c r="AB164" s="523" t="str">
        <f t="array" ref="AB164">IF(ISBLANK(C164),"",XLOOKUP(A164,'Crop Chart'!$A$5:$A$201,'Crop Chart'!$G$5:$G$201,FALSE))</f>
        <v/>
      </c>
      <c r="AC164" s="526" t="str">
        <f t="shared" si="19"/>
        <v/>
      </c>
      <c r="AD164" s="526" t="str">
        <f t="shared" si="4"/>
        <v/>
      </c>
      <c r="AE164" s="527" t="str">
        <f t="array" ref="AE164">IF(ISBLANK(C164),"",XLOOKUP(C164,'Codified Game Plan'!$M$3:$M$477,'Codified Game Plan'!$J$3:$J$477,0))</f>
        <v/>
      </c>
      <c r="AF164" s="528" t="str">
        <f t="array" ref="AF164">IF(ISBLANK(C164),"",XLOOKUP(A164,'Crop Chart'!$A$5:$A$201,'Crop Chart'!$L$5:$L$201,FALSE))</f>
        <v/>
      </c>
      <c r="AG164" s="529"/>
      <c r="AH164" s="530"/>
      <c r="AI164" s="530" t="str">
        <f t="array" ref="AI164">IF(ISBLANK(C164),"",XLOOKUP(A164,'Crop Chart'!$A$5:$A$201,'Crop Chart'!$AN$5:$AN$201,FALSE))</f>
        <v/>
      </c>
      <c r="AJ164" s="531" t="str">
        <f t="array" ref="AJ164">IF((AI164=""),"",J164+XLOOKUP(A164,'Crop Chart'!$A$5:$A$201,'Crop Chart'!$AO$5:$AO$201,FALSE))</f>
        <v/>
      </c>
      <c r="AK164" s="530" t="str">
        <f t="array" ref="AK164">IF(ISBLANK(C164),"",XLOOKUP(A164,'Crop Chart'!$A$5:$A$201,'Crop Chart'!$AP$5:$AP$201,FALSE))</f>
        <v/>
      </c>
      <c r="AL164" s="531" t="str">
        <f t="array" ref="AL164">IF((AK164=""),"",J164+XLOOKUP(A164,'Crop Chart'!$A$5:$A$201,'Crop Chart'!$AQ$5:$AQ$201,FALSE))</f>
        <v/>
      </c>
      <c r="AM164" s="530" t="str">
        <f t="array" ref="AM164">IF(ISBLANK(C164),"",XLOOKUP(A164,'Crop Chart'!$A$5:$A$201,'Crop Chart'!$AR$5:$AR$201,FALSE))</f>
        <v/>
      </c>
      <c r="AN164" s="531" t="str">
        <f t="array" ref="AN164">IF((AM164=""),"",J164+XLOOKUP(A164,'Crop Chart'!$A$5:$A$201,'Crop Chart'!$AS$5:$AS$201,FALSE))</f>
        <v/>
      </c>
      <c r="AO164" s="530" t="str">
        <f t="array" ref="AO164">IF(ISBLANK(C164),"",XLOOKUP(A164,'Crop Chart'!$A$5:$A$201,'Crop Chart'!$AT$5:$AT$201,FALSE))</f>
        <v/>
      </c>
      <c r="AP164" s="531" t="str">
        <f t="array" ref="AP164">IF((AO164=""),"",J164+XLOOKUP(A164,'Crop Chart'!$A$5:$A$201,'Crop Chart'!$AU$5:$AU$201,FALSE))</f>
        <v/>
      </c>
      <c r="AQ164" s="530" t="str">
        <f t="array" ref="AQ164">IF(ISBLANK(C164),"",XLOOKUP(A164,'Crop Chart'!$A$5:$A$201,'Crop Chart'!$AV$5:$AV$201,FALSE))</f>
        <v/>
      </c>
      <c r="AR164" s="531" t="str">
        <f t="array" ref="AR164">IF((AQ164=""),"",J164+XLOOKUP(A164,'Crop Chart'!$A$5:$A$201,'Crop Chart'!$AW$5:$AW$201,FALSE))</f>
        <v/>
      </c>
      <c r="AS164" s="530" t="str">
        <f t="array" ref="AS164">IF(ISBLANK(C164),"",XLOOKUP(A164,'Crop Chart'!$A$5:$A$201,'Crop Chart'!$AX$5:$AX$201,FALSE))</f>
        <v/>
      </c>
      <c r="AT164" s="531" t="str">
        <f t="array" ref="AT164">IF((AS164=""),"",J164+XLOOKUP(A164,'Crop Chart'!$A$5:$A$201,'Crop Chart'!$AY$5:$AY$201,FALSE))</f>
        <v/>
      </c>
      <c r="AU164" s="530" t="str">
        <f t="array" ref="AU164">IF(ISBLANK(C164),"",XLOOKUP(A164,'Crop Chart'!$A$5:$A$201,'Crop Chart'!$AZ$5:$AZ$201,FALSE))</f>
        <v/>
      </c>
      <c r="AV164" s="531" t="str">
        <f t="array" ref="AV164">IF((AU164=""),"",J164+XLOOKUP(A164,'Crop Chart'!$A$5:$A$201,'Crop Chart'!$BA$5:$BA$201,FALSE))</f>
        <v/>
      </c>
      <c r="AW164" s="530" t="str">
        <f t="array" ref="AW164">IF(ISBLANK(C164),"",XLOOKUP(A164,'Crop Chart'!$A$5:$A$201,'Crop Chart'!$BB$5:$BB$201,FALSE))</f>
        <v/>
      </c>
      <c r="AX164" s="532" t="str">
        <f t="array" ref="AX164">IF((AW164=""),"",J164+XLOOKUP(A164,'Crop Chart'!$A$5:$A$201,'Crop Chart'!$BC$5:$BC$201,FALSE))</f>
        <v/>
      </c>
    </row>
    <row r="165" ht="15.75" hidden="1" customHeight="1">
      <c r="A165" s="520" t="str">
        <f t="array" ref="A165">IF(ISBLANK(C165)," ",XLOOKUP(C165,'Codified Game Plan'!$M$3:$M$477,'Codified Game Plan'!$A$3:$A$477))</f>
        <v> </v>
      </c>
      <c r="B165" s="503" t="str">
        <f t="array" ref="B165">IF(ISBLANK(C165),"",XLOOKUP(C165,'Codified Game Plan'!$M$3:$M$477,'Codified Game Plan'!$B$3:$B$477))</f>
        <v/>
      </c>
      <c r="C165" s="521"/>
      <c r="D165" s="521" t="str">
        <f t="array" ref="D165">IF(ISBLANK(C165)," ",XLOOKUP(C165,'Codified Game Plan'!$M$3:$M$477,'Codified Game Plan'!$C$3:$C$477))</f>
        <v> </v>
      </c>
      <c r="E165" s="522" t="str">
        <f t="array" ref="E165">IF(ISBLANK(C165),"",XLOOKUP(C165,'Codified Game Plan'!$M$3:$M$477,'Codified Game Plan'!$D$3:$D$477,0))</f>
        <v/>
      </c>
      <c r="F165" s="522" t="str">
        <f t="array" ref="F165">IF(ISBLANK(C165),"",XLOOKUP(C165,'Codified Game Plan'!$M$3:$M$477,'Codified Game Plan'!$E$3:$E$477,0))</f>
        <v/>
      </c>
      <c r="G165" s="523" t="str">
        <f t="array" ref="G165">IF(ISBLANK(C165)," ",XLOOKUP(C165,'Codified Game Plan'!$M$3:$M$477,'Codified Game Plan'!$F$3:$F$477))</f>
        <v> </v>
      </c>
      <c r="H165" s="507" t="str">
        <f t="array" ref="H165">IF(ISBLANK(C165)," ",XLOOKUP(C165,'Codified Game Plan'!$M$3:$M$477,'Codified Game Plan'!$G$3:$G$477))</f>
        <v> </v>
      </c>
      <c r="I165" s="523" t="str">
        <f t="array" ref="I165">IF(ISBLANK(C165),"",XLOOKUP(A165,'Crop Chart'!$A$5:$A$201,'Crop Chart'!$B$5:$B$201,0))</f>
        <v/>
      </c>
      <c r="J165" s="507" t="str">
        <f t="shared" si="24"/>
        <v> </v>
      </c>
      <c r="K165" s="511"/>
      <c r="L165" s="523" t="str">
        <f t="array" ref="L165">IF(ISBLANK(C165),"",XLOOKUP(A165,'Crop Chart'!$A$5:$A$201,'Crop Chart'!$C$5:$C$201,0))</f>
        <v/>
      </c>
      <c r="M165" s="506" t="str">
        <f t="array" ref="M165">IF(ISBLANK(C165),"",XLOOKUP(A165,'Crop Chart'!$A$5:$A$201,'Crop Chart'!$E$5:$E$201,0))</f>
        <v/>
      </c>
      <c r="N165" s="535" t="str">
        <f t="shared" si="1"/>
        <v/>
      </c>
      <c r="O165" s="515" t="str">
        <f t="array" ref="O165">IF(ISBLANK(C165),"",XLOOKUP(A165,'Crop Chart'!$A$5:$A$201,'Crop Chart'!$S$5:$S$201,0))</f>
        <v/>
      </c>
      <c r="P165" s="507" t="str">
        <f t="shared" si="2"/>
        <v/>
      </c>
      <c r="Q165" s="524"/>
      <c r="R165" s="523" t="str">
        <f t="array" ref="R165">IF(I165="TR",XLOOKUP(A165,'Crop Chart'!$A$5:$A$201,'Crop Chart'!$I$5:$I$201,FALSE),"")</f>
        <v/>
      </c>
      <c r="S165" s="512" t="str">
        <f t="array" ref="S165">IF(I165="TR",G165*'Crop Chart'!$H$2*12*L165/M165/T165*XLOOKUP(A165,'Crop Chart'!$A$5:$A$203,'Crop Chart'!$T$5:$T$203),"")</f>
        <v/>
      </c>
      <c r="T165" s="523" t="str">
        <f t="array" ref="T165">IF(ISBLANK(C165),"",XLOOKUP(A165,'Crop Chart'!$A$5:$A$201,'Crop Chart'!$P$5:$P$201,FALSE))</f>
        <v/>
      </c>
      <c r="U165" s="525" t="str">
        <f t="array" ref="U165">IF(ISBLANK(C165),"",XLOOKUP(A165,'Crop Chart'!$A$5:$A$201,'Crop Chart'!$Q$5:$Q$201,0))</f>
        <v/>
      </c>
      <c r="V165" s="507" t="str">
        <f t="array" ref="V165">IF(I165="DS",XLOOKUP(A165,'Crop Chart'!$A$6:$A$201,'Crop Chart'!$AH$6:$AH$201,0),"")</f>
        <v/>
      </c>
      <c r="W165" s="507" t="str">
        <f t="array" ref="W165">IF(I165="DS",XLOOKUP(A165,'Crop Chart'!$A$6:$A$201,'Crop Chart'!$AI$6:$AI$201,0),"")</f>
        <v/>
      </c>
      <c r="X165" s="526" t="str">
        <f t="array" ref="X165">IFS(ISTEXT(P165),"",XLOOKUP(A165,'Crop Chart'!$A$5:$A$201,'Crop Chart'!$R$5:$R$201,0)=0,"",XLOOKUP(A165,'Crop Chart'!$A$5:$A$201,'Crop Chart'!$R$5:$R$201,0)&gt;0,XLOOKUP(A165,'Crop Chart'!$A$5:$A$201,'Crop Chart'!$R$5:$R$201,0)+P165)</f>
        <v/>
      </c>
      <c r="Y165" s="523" t="str">
        <f t="array" ref="Y165">IF(ISTEXT(X165),"",XLOOKUP(A165,'Crop Chart'!$A$5:$A$201,'Crop Chart'!$S$5:$S$201,0))</f>
        <v/>
      </c>
      <c r="Z165" s="513" t="str">
        <f t="shared" si="3"/>
        <v/>
      </c>
      <c r="AA165" s="523" t="str">
        <f t="array" ref="AA165">IF(ISBLANK(C165),"",XLOOKUP(A165,'Crop Chart'!$A$5:$A$201,'Crop Chart'!$F$5:$F$201,0))</f>
        <v/>
      </c>
      <c r="AB165" s="523" t="str">
        <f t="array" ref="AB165">IF(ISBLANK(C165),"",XLOOKUP(A165,'Crop Chart'!$A$5:$A$201,'Crop Chart'!$G$5:$G$201,FALSE))</f>
        <v/>
      </c>
      <c r="AC165" s="526" t="str">
        <f t="shared" si="19"/>
        <v/>
      </c>
      <c r="AD165" s="526" t="str">
        <f t="shared" si="4"/>
        <v/>
      </c>
      <c r="AE165" s="527" t="str">
        <f t="array" ref="AE165">IF(ISBLANK(C165),"",XLOOKUP(C165,'Codified Game Plan'!$M$3:$M$477,'Codified Game Plan'!$J$3:$J$477,0))</f>
        <v/>
      </c>
      <c r="AF165" s="528" t="str">
        <f t="array" ref="AF165">IF(ISBLANK(C165),"",XLOOKUP(A165,'Crop Chart'!$A$5:$A$201,'Crop Chart'!$L$5:$L$201,FALSE))</f>
        <v/>
      </c>
      <c r="AG165" s="529"/>
      <c r="AH165" s="530"/>
      <c r="AI165" s="530" t="str">
        <f t="array" ref="AI165">IF(ISBLANK(C165),"",XLOOKUP(A165,'Crop Chart'!$A$5:$A$201,'Crop Chart'!$AN$5:$AN$201,FALSE))</f>
        <v/>
      </c>
      <c r="AJ165" s="531" t="str">
        <f t="array" ref="AJ165">IF((AI165=""),"",J165+XLOOKUP(A165,'Crop Chart'!$A$5:$A$201,'Crop Chart'!$AO$5:$AO$201,FALSE))</f>
        <v/>
      </c>
      <c r="AK165" s="530" t="str">
        <f t="array" ref="AK165">IF(ISBLANK(C165),"",XLOOKUP(A165,'Crop Chart'!$A$5:$A$201,'Crop Chart'!$AP$5:$AP$201,FALSE))</f>
        <v/>
      </c>
      <c r="AL165" s="531" t="str">
        <f t="array" ref="AL165">IF((AK165=""),"",J165+XLOOKUP(A165,'Crop Chart'!$A$5:$A$201,'Crop Chart'!$AQ$5:$AQ$201,FALSE))</f>
        <v/>
      </c>
      <c r="AM165" s="530" t="str">
        <f t="array" ref="AM165">IF(ISBLANK(C165),"",XLOOKUP(A165,'Crop Chart'!$A$5:$A$201,'Crop Chart'!$AR$5:$AR$201,FALSE))</f>
        <v/>
      </c>
      <c r="AN165" s="531" t="str">
        <f t="array" ref="AN165">IF((AM165=""),"",J165+XLOOKUP(A165,'Crop Chart'!$A$5:$A$201,'Crop Chart'!$AS$5:$AS$201,FALSE))</f>
        <v/>
      </c>
      <c r="AO165" s="530" t="str">
        <f t="array" ref="AO165">IF(ISBLANK(C165),"",XLOOKUP(A165,'Crop Chart'!$A$5:$A$201,'Crop Chart'!$AT$5:$AT$201,FALSE))</f>
        <v/>
      </c>
      <c r="AP165" s="531" t="str">
        <f t="array" ref="AP165">IF((AO165=""),"",J165+XLOOKUP(A165,'Crop Chart'!$A$5:$A$201,'Crop Chart'!$AU$5:$AU$201,FALSE))</f>
        <v/>
      </c>
      <c r="AQ165" s="530" t="str">
        <f t="array" ref="AQ165">IF(ISBLANK(C165),"",XLOOKUP(A165,'Crop Chart'!$A$5:$A$201,'Crop Chart'!$AV$5:$AV$201,FALSE))</f>
        <v/>
      </c>
      <c r="AR165" s="531" t="str">
        <f t="array" ref="AR165">IF((AQ165=""),"",J165+XLOOKUP(A165,'Crop Chart'!$A$5:$A$201,'Crop Chart'!$AW$5:$AW$201,FALSE))</f>
        <v/>
      </c>
      <c r="AS165" s="530" t="str">
        <f t="array" ref="AS165">IF(ISBLANK(C165),"",XLOOKUP(A165,'Crop Chart'!$A$5:$A$201,'Crop Chart'!$AX$5:$AX$201,FALSE))</f>
        <v/>
      </c>
      <c r="AT165" s="531" t="str">
        <f t="array" ref="AT165">IF((AS165=""),"",J165+XLOOKUP(A165,'Crop Chart'!$A$5:$A$201,'Crop Chart'!$AY$5:$AY$201,FALSE))</f>
        <v/>
      </c>
      <c r="AU165" s="530" t="str">
        <f t="array" ref="AU165">IF(ISBLANK(C165),"",XLOOKUP(A165,'Crop Chart'!$A$5:$A$201,'Crop Chart'!$AZ$5:$AZ$201,FALSE))</f>
        <v/>
      </c>
      <c r="AV165" s="531" t="str">
        <f t="array" ref="AV165">IF((AU165=""),"",J165+XLOOKUP(A165,'Crop Chart'!$A$5:$A$201,'Crop Chart'!$BA$5:$BA$201,FALSE))</f>
        <v/>
      </c>
      <c r="AW165" s="530" t="str">
        <f t="array" ref="AW165">IF(ISBLANK(C165),"",XLOOKUP(A165,'Crop Chart'!$A$5:$A$201,'Crop Chart'!$BB$5:$BB$201,FALSE))</f>
        <v/>
      </c>
      <c r="AX165" s="532" t="str">
        <f t="array" ref="AX165">IF((AW165=""),"",J165+XLOOKUP(A165,'Crop Chart'!$A$5:$A$201,'Crop Chart'!$BC$5:$BC$201,FALSE))</f>
        <v/>
      </c>
    </row>
    <row r="166" ht="15.75" hidden="1" customHeight="1">
      <c r="A166" s="520" t="str">
        <f t="array" ref="A166">IF(ISBLANK(C166)," ",XLOOKUP(C166,'Codified Game Plan'!$M$3:$M$477,'Codified Game Plan'!$A$3:$A$477))</f>
        <v> </v>
      </c>
      <c r="B166" s="503" t="str">
        <f t="array" ref="B166">IF(ISBLANK(C166),"",XLOOKUP(C166,'Codified Game Plan'!$M$3:$M$477,'Codified Game Plan'!$B$3:$B$477))</f>
        <v/>
      </c>
      <c r="C166" s="521"/>
      <c r="D166" s="521" t="str">
        <f t="array" ref="D166">IF(ISBLANK(C166)," ",XLOOKUP(C166,'Codified Game Plan'!$M$3:$M$477,'Codified Game Plan'!$C$3:$C$477))</f>
        <v> </v>
      </c>
      <c r="E166" s="522" t="str">
        <f t="array" ref="E166">IF(ISBLANK(C166),"",XLOOKUP(C166,'Codified Game Plan'!$M$3:$M$477,'Codified Game Plan'!$D$3:$D$477,0))</f>
        <v/>
      </c>
      <c r="F166" s="522" t="str">
        <f t="array" ref="F166">IF(ISBLANK(C166),"",XLOOKUP(C166,'Codified Game Plan'!$M$3:$M$477,'Codified Game Plan'!$E$3:$E$477,0))</f>
        <v/>
      </c>
      <c r="G166" s="523" t="str">
        <f t="array" ref="G166">IF(ISBLANK(C166)," ",XLOOKUP(C166,'Codified Game Plan'!$M$3:$M$477,'Codified Game Plan'!$F$3:$F$477))</f>
        <v> </v>
      </c>
      <c r="H166" s="507" t="str">
        <f t="array" ref="H166">IF(ISBLANK(C166)," ",XLOOKUP(C166,'Codified Game Plan'!$M$3:$M$477,'Codified Game Plan'!$G$3:$G$477))</f>
        <v> </v>
      </c>
      <c r="I166" s="523" t="str">
        <f t="array" ref="I166">IF(ISBLANK(C166),"",XLOOKUP(A166,'Crop Chart'!$A$5:$A$201,'Crop Chart'!$B$5:$B$201,0))</f>
        <v/>
      </c>
      <c r="J166" s="507" t="str">
        <f t="shared" si="24"/>
        <v> </v>
      </c>
      <c r="K166" s="511"/>
      <c r="L166" s="523" t="str">
        <f t="array" ref="L166">IF(ISBLANK(C166),"",XLOOKUP(A166,'Crop Chart'!$A$5:$A$201,'Crop Chart'!$C$5:$C$201,0))</f>
        <v/>
      </c>
      <c r="M166" s="506" t="str">
        <f t="array" ref="M166">IF(ISBLANK(C166),"",XLOOKUP(A166,'Crop Chart'!$A$5:$A$201,'Crop Chart'!$E$5:$E$201,0))</f>
        <v/>
      </c>
      <c r="N166" s="535" t="str">
        <f t="shared" si="1"/>
        <v/>
      </c>
      <c r="O166" s="515" t="str">
        <f t="array" ref="O166">IF(ISBLANK(C166),"",XLOOKUP(A166,'Crop Chart'!$A$5:$A$201,'Crop Chart'!$S$5:$S$201,0))</f>
        <v/>
      </c>
      <c r="P166" s="507" t="str">
        <f t="shared" si="2"/>
        <v/>
      </c>
      <c r="Q166" s="524"/>
      <c r="R166" s="523" t="str">
        <f t="array" ref="R166">IF(I166="TR",XLOOKUP(A166,'Crop Chart'!$A$5:$A$201,'Crop Chart'!$I$5:$I$201,FALSE),"")</f>
        <v/>
      </c>
      <c r="S166" s="512" t="str">
        <f t="array" ref="S166">IF(I166="TR",G166*'Crop Chart'!$H$2*12*L166/M166/T166*XLOOKUP(A166,'Crop Chart'!$A$5:$A$203,'Crop Chart'!$T$5:$T$203),"")</f>
        <v/>
      </c>
      <c r="T166" s="523" t="str">
        <f t="array" ref="T166">IF(ISBLANK(C166),"",XLOOKUP(A166,'Crop Chart'!$A$5:$A$201,'Crop Chart'!$P$5:$P$201,FALSE))</f>
        <v/>
      </c>
      <c r="U166" s="525" t="str">
        <f t="array" ref="U166">IF(ISBLANK(C166),"",XLOOKUP(A166,'Crop Chart'!$A$5:$A$201,'Crop Chart'!$Q$5:$Q$201,0))</f>
        <v/>
      </c>
      <c r="V166" s="507" t="str">
        <f t="array" ref="V166">IF(I166="DS",XLOOKUP(A166,'Crop Chart'!$A$6:$A$201,'Crop Chart'!$AH$6:$AH$201,0),"")</f>
        <v/>
      </c>
      <c r="W166" s="507" t="str">
        <f t="array" ref="W166">IF(I166="DS",XLOOKUP(A166,'Crop Chart'!$A$6:$A$201,'Crop Chart'!$AI$6:$AI$201,0),"")</f>
        <v/>
      </c>
      <c r="X166" s="526" t="str">
        <f t="array" ref="X166">IFS(ISTEXT(P166),"",XLOOKUP(A166,'Crop Chart'!$A$5:$A$201,'Crop Chart'!$R$5:$R$201,0)=0,"",XLOOKUP(A166,'Crop Chart'!$A$5:$A$201,'Crop Chart'!$R$5:$R$201,0)&gt;0,XLOOKUP(A166,'Crop Chart'!$A$5:$A$201,'Crop Chart'!$R$5:$R$201,0)+P166)</f>
        <v/>
      </c>
      <c r="Y166" s="523" t="str">
        <f t="array" ref="Y166">IF(ISTEXT(X166),"",XLOOKUP(A166,'Crop Chart'!$A$5:$A$201,'Crop Chart'!$S$5:$S$201,0))</f>
        <v/>
      </c>
      <c r="Z166" s="513" t="str">
        <f t="shared" si="3"/>
        <v/>
      </c>
      <c r="AA166" s="523" t="str">
        <f t="array" ref="AA166">IF(ISBLANK(C166),"",XLOOKUP(A166,'Crop Chart'!$A$5:$A$201,'Crop Chart'!$F$5:$F$201,0))</f>
        <v/>
      </c>
      <c r="AB166" s="523" t="str">
        <f t="array" ref="AB166">IF(ISBLANK(C166),"",XLOOKUP(A166,'Crop Chart'!$A$5:$A$201,'Crop Chart'!$G$5:$G$201,FALSE))</f>
        <v/>
      </c>
      <c r="AC166" s="526" t="str">
        <f t="shared" si="19"/>
        <v/>
      </c>
      <c r="AD166" s="526" t="str">
        <f t="shared" si="4"/>
        <v/>
      </c>
      <c r="AE166" s="527" t="str">
        <f t="array" ref="AE166">IF(ISBLANK(C166),"",XLOOKUP(C166,'Codified Game Plan'!$M$3:$M$477,'Codified Game Plan'!$J$3:$J$477,0))</f>
        <v/>
      </c>
      <c r="AF166" s="528" t="str">
        <f t="array" ref="AF166">IF(ISBLANK(C166),"",XLOOKUP(A166,'Crop Chart'!$A$5:$A$201,'Crop Chart'!$L$5:$L$201,FALSE))</f>
        <v/>
      </c>
      <c r="AG166" s="529"/>
      <c r="AH166" s="530"/>
      <c r="AI166" s="530" t="str">
        <f t="array" ref="AI166">IF(ISBLANK(C166),"",XLOOKUP(A166,'Crop Chart'!$A$5:$A$201,'Crop Chart'!$AN$5:$AN$201,FALSE))</f>
        <v/>
      </c>
      <c r="AJ166" s="531" t="str">
        <f t="array" ref="AJ166">IF((AI166=""),"",J166+XLOOKUP(A166,'Crop Chart'!$A$5:$A$201,'Crop Chart'!$AO$5:$AO$201,FALSE))</f>
        <v/>
      </c>
      <c r="AK166" s="530" t="str">
        <f t="array" ref="AK166">IF(ISBLANK(C166),"",XLOOKUP(A166,'Crop Chart'!$A$5:$A$201,'Crop Chart'!$AP$5:$AP$201,FALSE))</f>
        <v/>
      </c>
      <c r="AL166" s="531" t="str">
        <f t="array" ref="AL166">IF((AK166=""),"",J166+XLOOKUP(A166,'Crop Chart'!$A$5:$A$201,'Crop Chart'!$AQ$5:$AQ$201,FALSE))</f>
        <v/>
      </c>
      <c r="AM166" s="530" t="str">
        <f t="array" ref="AM166">IF(ISBLANK(C166),"",XLOOKUP(A166,'Crop Chart'!$A$5:$A$201,'Crop Chart'!$AR$5:$AR$201,FALSE))</f>
        <v/>
      </c>
      <c r="AN166" s="531" t="str">
        <f t="array" ref="AN166">IF((AM166=""),"",J166+XLOOKUP(A166,'Crop Chart'!$A$5:$A$201,'Crop Chart'!$AS$5:$AS$201,FALSE))</f>
        <v/>
      </c>
      <c r="AO166" s="530" t="str">
        <f t="array" ref="AO166">IF(ISBLANK(C166),"",XLOOKUP(A166,'Crop Chart'!$A$5:$A$201,'Crop Chart'!$AT$5:$AT$201,FALSE))</f>
        <v/>
      </c>
      <c r="AP166" s="531" t="str">
        <f t="array" ref="AP166">IF((AO166=""),"",J166+XLOOKUP(A166,'Crop Chart'!$A$5:$A$201,'Crop Chart'!$AU$5:$AU$201,FALSE))</f>
        <v/>
      </c>
      <c r="AQ166" s="530" t="str">
        <f t="array" ref="AQ166">IF(ISBLANK(C166),"",XLOOKUP(A166,'Crop Chart'!$A$5:$A$201,'Crop Chart'!$AV$5:$AV$201,FALSE))</f>
        <v/>
      </c>
      <c r="AR166" s="531" t="str">
        <f t="array" ref="AR166">IF((AQ166=""),"",J166+XLOOKUP(A166,'Crop Chart'!$A$5:$A$201,'Crop Chart'!$AW$5:$AW$201,FALSE))</f>
        <v/>
      </c>
      <c r="AS166" s="530" t="str">
        <f t="array" ref="AS166">IF(ISBLANK(C166),"",XLOOKUP(A166,'Crop Chart'!$A$5:$A$201,'Crop Chart'!$AX$5:$AX$201,FALSE))</f>
        <v/>
      </c>
      <c r="AT166" s="531" t="str">
        <f t="array" ref="AT166">IF((AS166=""),"",J166+XLOOKUP(A166,'Crop Chart'!$A$5:$A$201,'Crop Chart'!$AY$5:$AY$201,FALSE))</f>
        <v/>
      </c>
      <c r="AU166" s="530" t="str">
        <f t="array" ref="AU166">IF(ISBLANK(C166),"",XLOOKUP(A166,'Crop Chart'!$A$5:$A$201,'Crop Chart'!$AZ$5:$AZ$201,FALSE))</f>
        <v/>
      </c>
      <c r="AV166" s="531" t="str">
        <f t="array" ref="AV166">IF((AU166=""),"",J166+XLOOKUP(A166,'Crop Chart'!$A$5:$A$201,'Crop Chart'!$BA$5:$BA$201,FALSE))</f>
        <v/>
      </c>
      <c r="AW166" s="530" t="str">
        <f t="array" ref="AW166">IF(ISBLANK(C166),"",XLOOKUP(A166,'Crop Chart'!$A$5:$A$201,'Crop Chart'!$BB$5:$BB$201,FALSE))</f>
        <v/>
      </c>
      <c r="AX166" s="532" t="str">
        <f t="array" ref="AX166">IF((AW166=""),"",J166+XLOOKUP(A166,'Crop Chart'!$A$5:$A$201,'Crop Chart'!$BC$5:$BC$201,FALSE))</f>
        <v/>
      </c>
    </row>
    <row r="167" ht="15.75" hidden="1" customHeight="1">
      <c r="A167" s="520" t="str">
        <f t="array" ref="A167">IF(ISBLANK(C167)," ",XLOOKUP(C167,'Codified Game Plan'!$M$3:$M$477,'Codified Game Plan'!$A$3:$A$477))</f>
        <v> </v>
      </c>
      <c r="B167" s="503" t="str">
        <f t="array" ref="B167">IF(ISBLANK(C167),"",XLOOKUP(C167,'Codified Game Plan'!$M$3:$M$477,'Codified Game Plan'!$B$3:$B$477))</f>
        <v/>
      </c>
      <c r="C167" s="521"/>
      <c r="D167" s="521" t="str">
        <f t="array" ref="D167">IF(ISBLANK(C167)," ",XLOOKUP(C167,'Codified Game Plan'!$M$3:$M$477,'Codified Game Plan'!$C$3:$C$477))</f>
        <v> </v>
      </c>
      <c r="E167" s="522" t="str">
        <f t="array" ref="E167">IF(ISBLANK(C167),"",XLOOKUP(C167,'Codified Game Plan'!$M$3:$M$477,'Codified Game Plan'!$D$3:$D$477,0))</f>
        <v/>
      </c>
      <c r="F167" s="522" t="str">
        <f t="array" ref="F167">IF(ISBLANK(C167),"",XLOOKUP(C167,'Codified Game Plan'!$M$3:$M$477,'Codified Game Plan'!$E$3:$E$477,0))</f>
        <v/>
      </c>
      <c r="G167" s="523" t="str">
        <f t="array" ref="G167">IF(ISBLANK(C167)," ",XLOOKUP(C167,'Codified Game Plan'!$M$3:$M$477,'Codified Game Plan'!$F$3:$F$477))</f>
        <v> </v>
      </c>
      <c r="H167" s="507" t="str">
        <f t="array" ref="H167">IF(ISBLANK(C167)," ",XLOOKUP(C167,'Codified Game Plan'!$M$3:$M$477,'Codified Game Plan'!$G$3:$G$477))</f>
        <v> </v>
      </c>
      <c r="I167" s="523" t="str">
        <f t="array" ref="I167">IF(ISBLANK(C167),"",XLOOKUP(A167,'Crop Chart'!$A$5:$A$201,'Crop Chart'!$B$5:$B$201,0))</f>
        <v/>
      </c>
      <c r="J167" s="507" t="str">
        <f t="shared" si="24"/>
        <v> </v>
      </c>
      <c r="K167" s="511"/>
      <c r="L167" s="523" t="str">
        <f t="array" ref="L167">IF(ISBLANK(C167),"",XLOOKUP(A167,'Crop Chart'!$A$5:$A$201,'Crop Chart'!$C$5:$C$201,0))</f>
        <v/>
      </c>
      <c r="M167" s="506" t="str">
        <f t="array" ref="M167">IF(ISBLANK(C167),"",XLOOKUP(A167,'Crop Chart'!$A$5:$A$201,'Crop Chart'!$E$5:$E$201,0))</f>
        <v/>
      </c>
      <c r="N167" s="535" t="str">
        <f t="shared" si="1"/>
        <v/>
      </c>
      <c r="O167" s="515" t="str">
        <f t="array" ref="O167">IF(ISBLANK(C167),"",XLOOKUP(A167,'Crop Chart'!$A$5:$A$201,'Crop Chart'!$S$5:$S$201,0))</f>
        <v/>
      </c>
      <c r="P167" s="507" t="str">
        <f t="shared" si="2"/>
        <v/>
      </c>
      <c r="Q167" s="524"/>
      <c r="R167" s="523" t="str">
        <f t="array" ref="R167">IF(I167="TR",XLOOKUP(A167,'Crop Chart'!$A$5:$A$201,'Crop Chart'!$I$5:$I$201,FALSE),"")</f>
        <v/>
      </c>
      <c r="S167" s="512" t="str">
        <f t="array" ref="S167">IF(I167="TR",G167*'Crop Chart'!$H$2*12*L167/M167/T167*XLOOKUP(A167,'Crop Chart'!$A$5:$A$203,'Crop Chart'!$T$5:$T$203),"")</f>
        <v/>
      </c>
      <c r="T167" s="523" t="str">
        <f t="array" ref="T167">IF(ISBLANK(C167),"",XLOOKUP(A167,'Crop Chart'!$A$5:$A$201,'Crop Chart'!$P$5:$P$201,FALSE))</f>
        <v/>
      </c>
      <c r="U167" s="525" t="str">
        <f t="array" ref="U167">IF(ISBLANK(C167),"",XLOOKUP(A167,'Crop Chart'!$A$5:$A$201,'Crop Chart'!$Q$5:$Q$201,0))</f>
        <v/>
      </c>
      <c r="V167" s="507" t="str">
        <f t="array" ref="V167">IF(I167="DS",XLOOKUP(A167,'Crop Chart'!$A$6:$A$201,'Crop Chart'!$AH$6:$AH$201,0),"")</f>
        <v/>
      </c>
      <c r="W167" s="507" t="str">
        <f t="array" ref="W167">IF(I167="DS",XLOOKUP(A167,'Crop Chart'!$A$6:$A$201,'Crop Chart'!$AI$6:$AI$201,0),"")</f>
        <v/>
      </c>
      <c r="X167" s="526" t="str">
        <f t="array" ref="X167">IFS(ISTEXT(P167),"",XLOOKUP(A167,'Crop Chart'!$A$5:$A$201,'Crop Chart'!$R$5:$R$201,0)=0,"",XLOOKUP(A167,'Crop Chart'!$A$5:$A$201,'Crop Chart'!$R$5:$R$201,0)&gt;0,XLOOKUP(A167,'Crop Chart'!$A$5:$A$201,'Crop Chart'!$R$5:$R$201,0)+P167)</f>
        <v/>
      </c>
      <c r="Y167" s="523" t="str">
        <f t="array" ref="Y167">IF(ISTEXT(X167),"",XLOOKUP(A167,'Crop Chart'!$A$5:$A$201,'Crop Chart'!$S$5:$S$201,0))</f>
        <v/>
      </c>
      <c r="Z167" s="513" t="str">
        <f t="shared" si="3"/>
        <v/>
      </c>
      <c r="AA167" s="523" t="str">
        <f t="array" ref="AA167">IF(ISBLANK(C167),"",XLOOKUP(A167,'Crop Chart'!$A$5:$A$201,'Crop Chart'!$F$5:$F$201,0))</f>
        <v/>
      </c>
      <c r="AB167" s="523" t="str">
        <f t="array" ref="AB167">IF(ISBLANK(C167),"",XLOOKUP(A167,'Crop Chart'!$A$5:$A$201,'Crop Chart'!$G$5:$G$201,FALSE))</f>
        <v/>
      </c>
      <c r="AC167" s="526" t="str">
        <f t="shared" si="19"/>
        <v/>
      </c>
      <c r="AD167" s="526" t="str">
        <f t="shared" si="4"/>
        <v/>
      </c>
      <c r="AE167" s="527" t="str">
        <f t="array" ref="AE167">IF(ISBLANK(C167),"",XLOOKUP(C167,'Codified Game Plan'!$M$3:$M$477,'Codified Game Plan'!$J$3:$J$477,0))</f>
        <v/>
      </c>
      <c r="AF167" s="528" t="str">
        <f t="array" ref="AF167">IF(ISBLANK(C167),"",XLOOKUP(A167,'Crop Chart'!$A$5:$A$201,'Crop Chart'!$L$5:$L$201,FALSE))</f>
        <v/>
      </c>
      <c r="AG167" s="529"/>
      <c r="AH167" s="530"/>
      <c r="AI167" s="530" t="str">
        <f t="array" ref="AI167">IF(ISBLANK(C167),"",XLOOKUP(A167,'Crop Chart'!$A$5:$A$201,'Crop Chart'!$AN$5:$AN$201,FALSE))</f>
        <v/>
      </c>
      <c r="AJ167" s="531" t="str">
        <f t="array" ref="AJ167">IF((AI167=""),"",J167+XLOOKUP(A167,'Crop Chart'!$A$5:$A$201,'Crop Chart'!$AO$5:$AO$201,FALSE))</f>
        <v/>
      </c>
      <c r="AK167" s="530" t="str">
        <f t="array" ref="AK167">IF(ISBLANK(C167),"",XLOOKUP(A167,'Crop Chart'!$A$5:$A$201,'Crop Chart'!$AP$5:$AP$201,FALSE))</f>
        <v/>
      </c>
      <c r="AL167" s="531" t="str">
        <f t="array" ref="AL167">IF((AK167=""),"",J167+XLOOKUP(A167,'Crop Chart'!$A$5:$A$201,'Crop Chart'!$AQ$5:$AQ$201,FALSE))</f>
        <v/>
      </c>
      <c r="AM167" s="530" t="str">
        <f t="array" ref="AM167">IF(ISBLANK(C167),"",XLOOKUP(A167,'Crop Chart'!$A$5:$A$201,'Crop Chart'!$AR$5:$AR$201,FALSE))</f>
        <v/>
      </c>
      <c r="AN167" s="531" t="str">
        <f t="array" ref="AN167">IF((AM167=""),"",J167+XLOOKUP(A167,'Crop Chart'!$A$5:$A$201,'Crop Chart'!$AS$5:$AS$201,FALSE))</f>
        <v/>
      </c>
      <c r="AO167" s="530" t="str">
        <f t="array" ref="AO167">IF(ISBLANK(C167),"",XLOOKUP(A167,'Crop Chart'!$A$5:$A$201,'Crop Chart'!$AT$5:$AT$201,FALSE))</f>
        <v/>
      </c>
      <c r="AP167" s="531" t="str">
        <f t="array" ref="AP167">IF((AO167=""),"",J167+XLOOKUP(A167,'Crop Chart'!$A$5:$A$201,'Crop Chart'!$AU$5:$AU$201,FALSE))</f>
        <v/>
      </c>
      <c r="AQ167" s="530" t="str">
        <f t="array" ref="AQ167">IF(ISBLANK(C167),"",XLOOKUP(A167,'Crop Chart'!$A$5:$A$201,'Crop Chart'!$AV$5:$AV$201,FALSE))</f>
        <v/>
      </c>
      <c r="AR167" s="531" t="str">
        <f t="array" ref="AR167">IF((AQ167=""),"",J167+XLOOKUP(A167,'Crop Chart'!$A$5:$A$201,'Crop Chart'!$AW$5:$AW$201,FALSE))</f>
        <v/>
      </c>
      <c r="AS167" s="530" t="str">
        <f t="array" ref="AS167">IF(ISBLANK(C167),"",XLOOKUP(A167,'Crop Chart'!$A$5:$A$201,'Crop Chart'!$AX$5:$AX$201,FALSE))</f>
        <v/>
      </c>
      <c r="AT167" s="531" t="str">
        <f t="array" ref="AT167">IF((AS167=""),"",J167+XLOOKUP(A167,'Crop Chart'!$A$5:$A$201,'Crop Chart'!$AY$5:$AY$201,FALSE))</f>
        <v/>
      </c>
      <c r="AU167" s="530" t="str">
        <f t="array" ref="AU167">IF(ISBLANK(C167),"",XLOOKUP(A167,'Crop Chart'!$A$5:$A$201,'Crop Chart'!$AZ$5:$AZ$201,FALSE))</f>
        <v/>
      </c>
      <c r="AV167" s="531" t="str">
        <f t="array" ref="AV167">IF((AU167=""),"",J167+XLOOKUP(A167,'Crop Chart'!$A$5:$A$201,'Crop Chart'!$BA$5:$BA$201,FALSE))</f>
        <v/>
      </c>
      <c r="AW167" s="530" t="str">
        <f t="array" ref="AW167">IF(ISBLANK(C167),"",XLOOKUP(A167,'Crop Chart'!$A$5:$A$201,'Crop Chart'!$BB$5:$BB$201,FALSE))</f>
        <v/>
      </c>
      <c r="AX167" s="532" t="str">
        <f t="array" ref="AX167">IF((AW167=""),"",J167+XLOOKUP(A167,'Crop Chart'!$A$5:$A$201,'Crop Chart'!$BC$5:$BC$201,FALSE))</f>
        <v/>
      </c>
    </row>
    <row r="168" ht="15.75" hidden="1" customHeight="1">
      <c r="A168" s="520" t="str">
        <f t="array" ref="A168">IF(ISBLANK(C168)," ",XLOOKUP(C168,'Codified Game Plan'!$M$3:$M$477,'Codified Game Plan'!$A$3:$A$477))</f>
        <v> </v>
      </c>
      <c r="B168" s="503" t="str">
        <f t="array" ref="B168">IF(ISBLANK(C168),"",XLOOKUP(C168,'Codified Game Plan'!$M$3:$M$477,'Codified Game Plan'!$B$3:$B$477))</f>
        <v/>
      </c>
      <c r="C168" s="521"/>
      <c r="D168" s="521" t="str">
        <f t="array" ref="D168">IF(ISBLANK(C168)," ",XLOOKUP(C168,'Codified Game Plan'!$M$3:$M$477,'Codified Game Plan'!$C$3:$C$477))</f>
        <v> </v>
      </c>
      <c r="E168" s="522" t="str">
        <f t="array" ref="E168">IF(ISBLANK(C168),"",XLOOKUP(C168,'Codified Game Plan'!$M$3:$M$477,'Codified Game Plan'!$D$3:$D$477,0))</f>
        <v/>
      </c>
      <c r="F168" s="522" t="str">
        <f t="array" ref="F168">IF(ISBLANK(C168),"",XLOOKUP(C168,'Codified Game Plan'!$M$3:$M$477,'Codified Game Plan'!$E$3:$E$477,0))</f>
        <v/>
      </c>
      <c r="G168" s="523" t="str">
        <f t="array" ref="G168">IF(ISBLANK(C168)," ",XLOOKUP(C168,'Codified Game Plan'!$M$3:$M$477,'Codified Game Plan'!$F$3:$F$477))</f>
        <v> </v>
      </c>
      <c r="H168" s="507" t="str">
        <f t="array" ref="H168">IF(ISBLANK(C168)," ",XLOOKUP(C168,'Codified Game Plan'!$M$3:$M$477,'Codified Game Plan'!$G$3:$G$477))</f>
        <v> </v>
      </c>
      <c r="I168" s="523" t="str">
        <f t="array" ref="I168">IF(ISBLANK(C168),"",XLOOKUP(A168,'Crop Chart'!$A$5:$A$201,'Crop Chart'!$B$5:$B$201,0))</f>
        <v/>
      </c>
      <c r="J168" s="507" t="str">
        <f t="shared" si="24"/>
        <v> </v>
      </c>
      <c r="K168" s="511"/>
      <c r="L168" s="523" t="str">
        <f t="array" ref="L168">IF(ISBLANK(C168),"",XLOOKUP(A168,'Crop Chart'!$A$5:$A$201,'Crop Chart'!$C$5:$C$201,0))</f>
        <v/>
      </c>
      <c r="M168" s="506" t="str">
        <f t="array" ref="M168">IF(ISBLANK(C168),"",XLOOKUP(A168,'Crop Chart'!$A$5:$A$201,'Crop Chart'!$E$5:$E$201,0))</f>
        <v/>
      </c>
      <c r="N168" s="535" t="str">
        <f t="shared" si="1"/>
        <v/>
      </c>
      <c r="O168" s="515" t="str">
        <f t="array" ref="O168">IF(ISBLANK(C168),"",XLOOKUP(A168,'Crop Chart'!$A$5:$A$201,'Crop Chart'!$S$5:$S$201,0))</f>
        <v/>
      </c>
      <c r="P168" s="507" t="str">
        <f t="shared" si="2"/>
        <v/>
      </c>
      <c r="Q168" s="524"/>
      <c r="R168" s="523" t="str">
        <f t="array" ref="R168">IF(I168="TR",XLOOKUP(A168,'Crop Chart'!$A$5:$A$201,'Crop Chart'!$I$5:$I$201,FALSE),"")</f>
        <v/>
      </c>
      <c r="S168" s="512" t="str">
        <f t="array" ref="S168">IF(I168="TR",G168*'Crop Chart'!$H$2*12*L168/M168/T168*XLOOKUP(A168,'Crop Chart'!$A$5:$A$203,'Crop Chart'!$T$5:$T$203),"")</f>
        <v/>
      </c>
      <c r="T168" s="523" t="str">
        <f t="array" ref="T168">IF(ISBLANK(C168),"",XLOOKUP(A168,'Crop Chart'!$A$5:$A$201,'Crop Chart'!$P$5:$P$201,FALSE))</f>
        <v/>
      </c>
      <c r="U168" s="525" t="str">
        <f t="array" ref="U168">IF(ISBLANK(C168),"",XLOOKUP(A168,'Crop Chart'!$A$5:$A$201,'Crop Chart'!$Q$5:$Q$201,0))</f>
        <v/>
      </c>
      <c r="V168" s="507" t="str">
        <f t="array" ref="V168">IF(I168="DS",XLOOKUP(A168,'Crop Chart'!$A$6:$A$201,'Crop Chart'!$AH$6:$AH$201,0),"")</f>
        <v/>
      </c>
      <c r="W168" s="507" t="str">
        <f t="array" ref="W168">IF(I168="DS",XLOOKUP(A168,'Crop Chart'!$A$6:$A$201,'Crop Chart'!$AI$6:$AI$201,0),"")</f>
        <v/>
      </c>
      <c r="X168" s="526" t="str">
        <f t="array" ref="X168">IFS(ISTEXT(P168),"",XLOOKUP(A168,'Crop Chart'!$A$5:$A$201,'Crop Chart'!$R$5:$R$201,0)=0,"",XLOOKUP(A168,'Crop Chart'!$A$5:$A$201,'Crop Chart'!$R$5:$R$201,0)&gt;0,XLOOKUP(A168,'Crop Chart'!$A$5:$A$201,'Crop Chart'!$R$5:$R$201,0)+P168)</f>
        <v/>
      </c>
      <c r="Y168" s="523" t="str">
        <f t="array" ref="Y168">IF(ISTEXT(X168),"",XLOOKUP(A168,'Crop Chart'!$A$5:$A$201,'Crop Chart'!$S$5:$S$201,0))</f>
        <v/>
      </c>
      <c r="Z168" s="513" t="str">
        <f t="shared" si="3"/>
        <v/>
      </c>
      <c r="AA168" s="523" t="str">
        <f t="array" ref="AA168">IF(ISBLANK(C168),"",XLOOKUP(A168,'Crop Chart'!$A$5:$A$201,'Crop Chart'!$F$5:$F$201,0))</f>
        <v/>
      </c>
      <c r="AB168" s="523" t="str">
        <f t="array" ref="AB168">IF(ISBLANK(C168),"",XLOOKUP(A168,'Crop Chart'!$A$5:$A$201,'Crop Chart'!$G$5:$G$201,FALSE))</f>
        <v/>
      </c>
      <c r="AC168" s="526" t="str">
        <f t="shared" si="19"/>
        <v/>
      </c>
      <c r="AD168" s="526" t="str">
        <f t="shared" si="4"/>
        <v/>
      </c>
      <c r="AE168" s="527" t="str">
        <f t="array" ref="AE168">IF(ISBLANK(C168),"",XLOOKUP(C168,'Codified Game Plan'!$M$3:$M$477,'Codified Game Plan'!$J$3:$J$477,0))</f>
        <v/>
      </c>
      <c r="AF168" s="528" t="str">
        <f t="array" ref="AF168">IF(ISBLANK(C168),"",XLOOKUP(A168,'Crop Chart'!$A$5:$A$201,'Crop Chart'!$L$5:$L$201,FALSE))</f>
        <v/>
      </c>
      <c r="AG168" s="529"/>
      <c r="AH168" s="530"/>
      <c r="AI168" s="530" t="str">
        <f t="array" ref="AI168">IF(ISBLANK(C168),"",XLOOKUP(A168,'Crop Chart'!$A$5:$A$201,'Crop Chart'!$AN$5:$AN$201,FALSE))</f>
        <v/>
      </c>
      <c r="AJ168" s="531" t="str">
        <f t="array" ref="AJ168">IF((AI168=""),"",J168+XLOOKUP(A168,'Crop Chart'!$A$5:$A$201,'Crop Chart'!$AO$5:$AO$201,FALSE))</f>
        <v/>
      </c>
      <c r="AK168" s="530" t="str">
        <f t="array" ref="AK168">IF(ISBLANK(C168),"",XLOOKUP(A168,'Crop Chart'!$A$5:$A$201,'Crop Chart'!$AP$5:$AP$201,FALSE))</f>
        <v/>
      </c>
      <c r="AL168" s="531" t="str">
        <f t="array" ref="AL168">IF((AK168=""),"",J168+XLOOKUP(A168,'Crop Chart'!$A$5:$A$201,'Crop Chart'!$AQ$5:$AQ$201,FALSE))</f>
        <v/>
      </c>
      <c r="AM168" s="530" t="str">
        <f t="array" ref="AM168">IF(ISBLANK(C168),"",XLOOKUP(A168,'Crop Chart'!$A$5:$A$201,'Crop Chart'!$AR$5:$AR$201,FALSE))</f>
        <v/>
      </c>
      <c r="AN168" s="531" t="str">
        <f t="array" ref="AN168">IF((AM168=""),"",J168+XLOOKUP(A168,'Crop Chart'!$A$5:$A$201,'Crop Chart'!$AS$5:$AS$201,FALSE))</f>
        <v/>
      </c>
      <c r="AO168" s="530" t="str">
        <f t="array" ref="AO168">IF(ISBLANK(C168),"",XLOOKUP(A168,'Crop Chart'!$A$5:$A$201,'Crop Chart'!$AT$5:$AT$201,FALSE))</f>
        <v/>
      </c>
      <c r="AP168" s="531" t="str">
        <f t="array" ref="AP168">IF((AO168=""),"",J168+XLOOKUP(A168,'Crop Chart'!$A$5:$A$201,'Crop Chart'!$AU$5:$AU$201,FALSE))</f>
        <v/>
      </c>
      <c r="AQ168" s="530" t="str">
        <f t="array" ref="AQ168">IF(ISBLANK(C168),"",XLOOKUP(A168,'Crop Chart'!$A$5:$A$201,'Crop Chart'!$AV$5:$AV$201,FALSE))</f>
        <v/>
      </c>
      <c r="AR168" s="531" t="str">
        <f t="array" ref="AR168">IF((AQ168=""),"",J168+XLOOKUP(A168,'Crop Chart'!$A$5:$A$201,'Crop Chart'!$AW$5:$AW$201,FALSE))</f>
        <v/>
      </c>
      <c r="AS168" s="530" t="str">
        <f t="array" ref="AS168">IF(ISBLANK(C168),"",XLOOKUP(A168,'Crop Chart'!$A$5:$A$201,'Crop Chart'!$AX$5:$AX$201,FALSE))</f>
        <v/>
      </c>
      <c r="AT168" s="531" t="str">
        <f t="array" ref="AT168">IF((AS168=""),"",J168+XLOOKUP(A168,'Crop Chart'!$A$5:$A$201,'Crop Chart'!$AY$5:$AY$201,FALSE))</f>
        <v/>
      </c>
      <c r="AU168" s="530" t="str">
        <f t="array" ref="AU168">IF(ISBLANK(C168),"",XLOOKUP(A168,'Crop Chart'!$A$5:$A$201,'Crop Chart'!$AZ$5:$AZ$201,FALSE))</f>
        <v/>
      </c>
      <c r="AV168" s="531" t="str">
        <f t="array" ref="AV168">IF((AU168=""),"",J168+XLOOKUP(A168,'Crop Chart'!$A$5:$A$201,'Crop Chart'!$BA$5:$BA$201,FALSE))</f>
        <v/>
      </c>
      <c r="AW168" s="530" t="str">
        <f t="array" ref="AW168">IF(ISBLANK(C168),"",XLOOKUP(A168,'Crop Chart'!$A$5:$A$201,'Crop Chart'!$BB$5:$BB$201,FALSE))</f>
        <v/>
      </c>
      <c r="AX168" s="532" t="str">
        <f t="array" ref="AX168">IF((AW168=""),"",J168+XLOOKUP(A168,'Crop Chart'!$A$5:$A$201,'Crop Chart'!$BC$5:$BC$201,FALSE))</f>
        <v/>
      </c>
    </row>
    <row r="169" ht="15.75" hidden="1" customHeight="1">
      <c r="A169" s="520" t="str">
        <f t="array" ref="A169">IF(ISBLANK(C169)," ",XLOOKUP(C169,'Codified Game Plan'!$M$3:$M$477,'Codified Game Plan'!$A$3:$A$477))</f>
        <v> </v>
      </c>
      <c r="B169" s="503" t="str">
        <f t="array" ref="B169">IF(ISBLANK(C169),"",XLOOKUP(C169,'Codified Game Plan'!$M$3:$M$477,'Codified Game Plan'!$B$3:$B$477))</f>
        <v/>
      </c>
      <c r="C169" s="521"/>
      <c r="D169" s="521" t="str">
        <f t="array" ref="D169">IF(ISBLANK(C169)," ",XLOOKUP(C169,'Codified Game Plan'!$M$3:$M$477,'Codified Game Plan'!$C$3:$C$477))</f>
        <v> </v>
      </c>
      <c r="E169" s="522" t="str">
        <f t="array" ref="E169">IF(ISBLANK(C169),"",XLOOKUP(C169,'Codified Game Plan'!$M$3:$M$477,'Codified Game Plan'!$D$3:$D$477,0))</f>
        <v/>
      </c>
      <c r="F169" s="522" t="str">
        <f t="array" ref="F169">IF(ISBLANK(C169),"",XLOOKUP(C169,'Codified Game Plan'!$M$3:$M$477,'Codified Game Plan'!$E$3:$E$477,0))</f>
        <v/>
      </c>
      <c r="G169" s="523" t="str">
        <f t="array" ref="G169">IF(ISBLANK(C169)," ",XLOOKUP(C169,'Codified Game Plan'!$M$3:$M$477,'Codified Game Plan'!$F$3:$F$477))</f>
        <v> </v>
      </c>
      <c r="H169" s="507" t="str">
        <f t="array" ref="H169">IF(ISBLANK(C169)," ",XLOOKUP(C169,'Codified Game Plan'!$M$3:$M$477,'Codified Game Plan'!$G$3:$G$477))</f>
        <v> </v>
      </c>
      <c r="I169" s="523" t="str">
        <f t="array" ref="I169">IF(ISBLANK(C169),"",XLOOKUP(A169,'Crop Chart'!$A$5:$A$201,'Crop Chart'!$B$5:$B$201,0))</f>
        <v/>
      </c>
      <c r="J169" s="507" t="str">
        <f t="shared" si="24"/>
        <v> </v>
      </c>
      <c r="K169" s="511"/>
      <c r="L169" s="523" t="str">
        <f t="array" ref="L169">IF(ISBLANK(C169),"",XLOOKUP(A169,'Crop Chart'!$A$5:$A$201,'Crop Chart'!$C$5:$C$201,0))</f>
        <v/>
      </c>
      <c r="M169" s="506" t="str">
        <f t="array" ref="M169">IF(ISBLANK(C169),"",XLOOKUP(A169,'Crop Chart'!$A$5:$A$201,'Crop Chart'!$E$5:$E$201,0))</f>
        <v/>
      </c>
      <c r="N169" s="535" t="str">
        <f t="shared" si="1"/>
        <v/>
      </c>
      <c r="O169" s="515" t="str">
        <f t="array" ref="O169">IF(ISBLANK(C169),"",XLOOKUP(A169,'Crop Chart'!$A$5:$A$201,'Crop Chart'!$S$5:$S$201,0))</f>
        <v/>
      </c>
      <c r="P169" s="507" t="str">
        <f t="shared" si="2"/>
        <v/>
      </c>
      <c r="Q169" s="524"/>
      <c r="R169" s="523" t="str">
        <f t="array" ref="R169">IF(I169="TR",XLOOKUP(A169,'Crop Chart'!$A$5:$A$201,'Crop Chart'!$I$5:$I$201,FALSE),"")</f>
        <v/>
      </c>
      <c r="S169" s="512" t="str">
        <f t="array" ref="S169">IF(I169="TR",G169*'Crop Chart'!$H$2*12*L169/M169/T169*XLOOKUP(A169,'Crop Chart'!$A$5:$A$203,'Crop Chart'!$T$5:$T$203),"")</f>
        <v/>
      </c>
      <c r="T169" s="523" t="str">
        <f t="array" ref="T169">IF(ISBLANK(C169),"",XLOOKUP(A169,'Crop Chart'!$A$5:$A$201,'Crop Chart'!$P$5:$P$201,FALSE))</f>
        <v/>
      </c>
      <c r="U169" s="525" t="str">
        <f t="array" ref="U169">IF(ISBLANK(C169),"",XLOOKUP(A169,'Crop Chart'!$A$5:$A$201,'Crop Chart'!$Q$5:$Q$201,0))</f>
        <v/>
      </c>
      <c r="V169" s="507" t="str">
        <f t="array" ref="V169">IF(I169="DS",XLOOKUP(A169,'Crop Chart'!$A$6:$A$201,'Crop Chart'!$AH$6:$AH$201,0),"")</f>
        <v/>
      </c>
      <c r="W169" s="507" t="str">
        <f t="array" ref="W169">IF(I169="DS",XLOOKUP(A169,'Crop Chart'!$A$6:$A$201,'Crop Chart'!$AI$6:$AI$201,0),"")</f>
        <v/>
      </c>
      <c r="X169" s="526" t="str">
        <f t="array" ref="X169">IFS(ISTEXT(P169),"",XLOOKUP(A169,'Crop Chart'!$A$5:$A$201,'Crop Chart'!$R$5:$R$201,0)=0,"",XLOOKUP(A169,'Crop Chart'!$A$5:$A$201,'Crop Chart'!$R$5:$R$201,0)&gt;0,XLOOKUP(A169,'Crop Chart'!$A$5:$A$201,'Crop Chart'!$R$5:$R$201,0)+P169)</f>
        <v/>
      </c>
      <c r="Y169" s="523" t="str">
        <f t="array" ref="Y169">IF(ISTEXT(X169),"",XLOOKUP(A169,'Crop Chart'!$A$5:$A$201,'Crop Chart'!$S$5:$S$201,0))</f>
        <v/>
      </c>
      <c r="Z169" s="513" t="str">
        <f t="shared" si="3"/>
        <v/>
      </c>
      <c r="AA169" s="523" t="str">
        <f t="array" ref="AA169">IF(ISBLANK(C169),"",XLOOKUP(A169,'Crop Chart'!$A$5:$A$201,'Crop Chart'!$F$5:$F$201,0))</f>
        <v/>
      </c>
      <c r="AB169" s="523" t="str">
        <f t="array" ref="AB169">IF(ISBLANK(C169),"",XLOOKUP(A169,'Crop Chart'!$A$5:$A$201,'Crop Chart'!$G$5:$G$201,FALSE))</f>
        <v/>
      </c>
      <c r="AC169" s="526" t="str">
        <f t="shared" si="19"/>
        <v/>
      </c>
      <c r="AD169" s="526" t="str">
        <f t="shared" si="4"/>
        <v/>
      </c>
      <c r="AE169" s="527" t="str">
        <f t="array" ref="AE169">IF(ISBLANK(C169),"",XLOOKUP(C169,'Codified Game Plan'!$M$3:$M$477,'Codified Game Plan'!$J$3:$J$477,0))</f>
        <v/>
      </c>
      <c r="AF169" s="528" t="str">
        <f t="array" ref="AF169">IF(ISBLANK(C169),"",XLOOKUP(A169,'Crop Chart'!$A$5:$A$201,'Crop Chart'!$L$5:$L$201,FALSE))</f>
        <v/>
      </c>
      <c r="AG169" s="529"/>
      <c r="AH169" s="530"/>
      <c r="AI169" s="530" t="str">
        <f t="array" ref="AI169">IF(ISBLANK(C169),"",XLOOKUP(A169,'Crop Chart'!$A$5:$A$201,'Crop Chart'!$AN$5:$AN$201,FALSE))</f>
        <v/>
      </c>
      <c r="AJ169" s="531" t="str">
        <f t="array" ref="AJ169">IF((AI169=""),"",J169+XLOOKUP(A169,'Crop Chart'!$A$5:$A$201,'Crop Chart'!$AO$5:$AO$201,FALSE))</f>
        <v/>
      </c>
      <c r="AK169" s="530" t="str">
        <f t="array" ref="AK169">IF(ISBLANK(C169),"",XLOOKUP(A169,'Crop Chart'!$A$5:$A$201,'Crop Chart'!$AP$5:$AP$201,FALSE))</f>
        <v/>
      </c>
      <c r="AL169" s="531" t="str">
        <f t="array" ref="AL169">IF((AK169=""),"",J169+XLOOKUP(A169,'Crop Chart'!$A$5:$A$201,'Crop Chart'!$AQ$5:$AQ$201,FALSE))</f>
        <v/>
      </c>
      <c r="AM169" s="530" t="str">
        <f t="array" ref="AM169">IF(ISBLANK(C169),"",XLOOKUP(A169,'Crop Chart'!$A$5:$A$201,'Crop Chart'!$AR$5:$AR$201,FALSE))</f>
        <v/>
      </c>
      <c r="AN169" s="531" t="str">
        <f t="array" ref="AN169">IF((AM169=""),"",J169+XLOOKUP(A169,'Crop Chart'!$A$5:$A$201,'Crop Chart'!$AS$5:$AS$201,FALSE))</f>
        <v/>
      </c>
      <c r="AO169" s="530" t="str">
        <f t="array" ref="AO169">IF(ISBLANK(C169),"",XLOOKUP(A169,'Crop Chart'!$A$5:$A$201,'Crop Chart'!$AT$5:$AT$201,FALSE))</f>
        <v/>
      </c>
      <c r="AP169" s="531" t="str">
        <f t="array" ref="AP169">IF((AO169=""),"",J169+XLOOKUP(A169,'Crop Chart'!$A$5:$A$201,'Crop Chart'!$AU$5:$AU$201,FALSE))</f>
        <v/>
      </c>
      <c r="AQ169" s="530" t="str">
        <f t="array" ref="AQ169">IF(ISBLANK(C169),"",XLOOKUP(A169,'Crop Chart'!$A$5:$A$201,'Crop Chart'!$AV$5:$AV$201,FALSE))</f>
        <v/>
      </c>
      <c r="AR169" s="531" t="str">
        <f t="array" ref="AR169">IF((AQ169=""),"",J169+XLOOKUP(A169,'Crop Chart'!$A$5:$A$201,'Crop Chart'!$AW$5:$AW$201,FALSE))</f>
        <v/>
      </c>
      <c r="AS169" s="530" t="str">
        <f t="array" ref="AS169">IF(ISBLANK(C169),"",XLOOKUP(A169,'Crop Chart'!$A$5:$A$201,'Crop Chart'!$AX$5:$AX$201,FALSE))</f>
        <v/>
      </c>
      <c r="AT169" s="531" t="str">
        <f t="array" ref="AT169">IF((AS169=""),"",J169+XLOOKUP(A169,'Crop Chart'!$A$5:$A$201,'Crop Chart'!$AY$5:$AY$201,FALSE))</f>
        <v/>
      </c>
      <c r="AU169" s="530" t="str">
        <f t="array" ref="AU169">IF(ISBLANK(C169),"",XLOOKUP(A169,'Crop Chart'!$A$5:$A$201,'Crop Chart'!$AZ$5:$AZ$201,FALSE))</f>
        <v/>
      </c>
      <c r="AV169" s="531" t="str">
        <f t="array" ref="AV169">IF((AU169=""),"",J169+XLOOKUP(A169,'Crop Chart'!$A$5:$A$201,'Crop Chart'!$BA$5:$BA$201,FALSE))</f>
        <v/>
      </c>
      <c r="AW169" s="530" t="str">
        <f t="array" ref="AW169">IF(ISBLANK(C169),"",XLOOKUP(A169,'Crop Chart'!$A$5:$A$201,'Crop Chart'!$BB$5:$BB$201,FALSE))</f>
        <v/>
      </c>
      <c r="AX169" s="532" t="str">
        <f t="array" ref="AX169">IF((AW169=""),"",J169+XLOOKUP(A169,'Crop Chart'!$A$5:$A$201,'Crop Chart'!$BC$5:$BC$201,FALSE))</f>
        <v/>
      </c>
    </row>
    <row r="170" ht="15.75" hidden="1" customHeight="1">
      <c r="A170" s="520" t="str">
        <f t="array" ref="A170">IF(ISBLANK(C170)," ",XLOOKUP(C170,'Codified Game Plan'!$M$3:$M$477,'Codified Game Plan'!$A$3:$A$477))</f>
        <v> </v>
      </c>
      <c r="B170" s="503" t="str">
        <f t="array" ref="B170">IF(ISBLANK(C170),"",XLOOKUP(C170,'Codified Game Plan'!$M$3:$M$477,'Codified Game Plan'!$B$3:$B$477))</f>
        <v/>
      </c>
      <c r="C170" s="521"/>
      <c r="D170" s="521" t="str">
        <f t="array" ref="D170">IF(ISBLANK(C170)," ",XLOOKUP(C170,'Codified Game Plan'!$M$3:$M$477,'Codified Game Plan'!$C$3:$C$477))</f>
        <v> </v>
      </c>
      <c r="E170" s="522" t="str">
        <f t="array" ref="E170">IF(ISBLANK(C170),"",XLOOKUP(C170,'Codified Game Plan'!$M$3:$M$477,'Codified Game Plan'!$D$3:$D$477,0))</f>
        <v/>
      </c>
      <c r="F170" s="522" t="str">
        <f t="array" ref="F170">IF(ISBLANK(C170),"",XLOOKUP(C170,'Codified Game Plan'!$M$3:$M$477,'Codified Game Plan'!$E$3:$E$477,0))</f>
        <v/>
      </c>
      <c r="G170" s="523" t="str">
        <f t="array" ref="G170">IF(ISBLANK(C170)," ",XLOOKUP(C170,'Codified Game Plan'!$M$3:$M$477,'Codified Game Plan'!$F$3:$F$477))</f>
        <v> </v>
      </c>
      <c r="H170" s="507" t="str">
        <f t="array" ref="H170">IF(ISBLANK(C170)," ",XLOOKUP(C170,'Codified Game Plan'!$M$3:$M$477,'Codified Game Plan'!$G$3:$G$477))</f>
        <v> </v>
      </c>
      <c r="I170" s="523" t="str">
        <f t="array" ref="I170">IF(ISBLANK(C170),"",XLOOKUP(A170,'Crop Chart'!$A$5:$A$201,'Crop Chart'!$B$5:$B$201,0))</f>
        <v/>
      </c>
      <c r="J170" s="507" t="str">
        <f t="shared" si="24"/>
        <v> </v>
      </c>
      <c r="K170" s="511"/>
      <c r="L170" s="523" t="str">
        <f t="array" ref="L170">IF(ISBLANK(C170),"",XLOOKUP(A170,'Crop Chart'!$A$5:$A$201,'Crop Chart'!$C$5:$C$201,0))</f>
        <v/>
      </c>
      <c r="M170" s="506" t="str">
        <f t="array" ref="M170">IF(ISBLANK(C170),"",XLOOKUP(A170,'Crop Chart'!$A$5:$A$201,'Crop Chart'!$E$5:$E$201,0))</f>
        <v/>
      </c>
      <c r="N170" s="535" t="str">
        <f t="shared" si="1"/>
        <v/>
      </c>
      <c r="O170" s="515" t="str">
        <f t="array" ref="O170">IF(ISBLANK(C170),"",XLOOKUP(A170,'Crop Chart'!$A$5:$A$201,'Crop Chart'!$S$5:$S$201,0))</f>
        <v/>
      </c>
      <c r="P170" s="507" t="str">
        <f t="shared" si="2"/>
        <v/>
      </c>
      <c r="Q170" s="524"/>
      <c r="R170" s="523" t="str">
        <f t="array" ref="R170">IF(I170="TR",XLOOKUP(A170,'Crop Chart'!$A$5:$A$201,'Crop Chart'!$I$5:$I$201,FALSE),"")</f>
        <v/>
      </c>
      <c r="S170" s="512" t="str">
        <f t="array" ref="S170">IF(I170="TR",G170*'Crop Chart'!$H$2*12*L170/M170/T170*XLOOKUP(A170,'Crop Chart'!$A$5:$A$203,'Crop Chart'!$T$5:$T$203),"")</f>
        <v/>
      </c>
      <c r="T170" s="523" t="str">
        <f t="array" ref="T170">IF(ISBLANK(C170),"",XLOOKUP(A170,'Crop Chart'!$A$5:$A$201,'Crop Chart'!$P$5:$P$201,FALSE))</f>
        <v/>
      </c>
      <c r="U170" s="525" t="str">
        <f t="array" ref="U170">IF(ISBLANK(C170),"",XLOOKUP(A170,'Crop Chart'!$A$5:$A$201,'Crop Chart'!$Q$5:$Q$201,0))</f>
        <v/>
      </c>
      <c r="V170" s="507" t="str">
        <f t="array" ref="V170">IF(I170="DS",XLOOKUP(A170,'Crop Chart'!$A$6:$A$201,'Crop Chart'!$AH$6:$AH$201,0),"")</f>
        <v/>
      </c>
      <c r="W170" s="507" t="str">
        <f t="array" ref="W170">IF(I170="DS",XLOOKUP(A170,'Crop Chart'!$A$6:$A$201,'Crop Chart'!$AI$6:$AI$201,0),"")</f>
        <v/>
      </c>
      <c r="X170" s="526" t="str">
        <f t="array" ref="X170">IFS(ISTEXT(P170),"",XLOOKUP(A170,'Crop Chart'!$A$5:$A$201,'Crop Chart'!$R$5:$R$201,0)=0,"",XLOOKUP(A170,'Crop Chart'!$A$5:$A$201,'Crop Chart'!$R$5:$R$201,0)&gt;0,XLOOKUP(A170,'Crop Chart'!$A$5:$A$201,'Crop Chart'!$R$5:$R$201,0)+P170)</f>
        <v/>
      </c>
      <c r="Y170" s="523" t="str">
        <f t="array" ref="Y170">IF(ISTEXT(X170),"",XLOOKUP(A170,'Crop Chart'!$A$5:$A$201,'Crop Chart'!$S$5:$S$201,0))</f>
        <v/>
      </c>
      <c r="Z170" s="513" t="str">
        <f t="shared" si="3"/>
        <v/>
      </c>
      <c r="AA170" s="523" t="str">
        <f t="array" ref="AA170">IF(ISBLANK(C170),"",XLOOKUP(A170,'Crop Chart'!$A$5:$A$201,'Crop Chart'!$F$5:$F$201,0))</f>
        <v/>
      </c>
      <c r="AB170" s="523" t="str">
        <f t="array" ref="AB170">IF(ISBLANK(C170),"",XLOOKUP(A170,'Crop Chart'!$A$5:$A$201,'Crop Chart'!$G$5:$G$201,FALSE))</f>
        <v/>
      </c>
      <c r="AC170" s="526" t="str">
        <f t="shared" si="19"/>
        <v/>
      </c>
      <c r="AD170" s="526" t="str">
        <f t="shared" si="4"/>
        <v/>
      </c>
      <c r="AE170" s="527" t="str">
        <f t="array" ref="AE170">IF(ISBLANK(C170),"",XLOOKUP(C170,'Codified Game Plan'!$M$3:$M$477,'Codified Game Plan'!$J$3:$J$477,0))</f>
        <v/>
      </c>
      <c r="AF170" s="528" t="str">
        <f t="array" ref="AF170">IF(ISBLANK(C170),"",XLOOKUP(A170,'Crop Chart'!$A$5:$A$201,'Crop Chart'!$L$5:$L$201,FALSE))</f>
        <v/>
      </c>
      <c r="AG170" s="529"/>
      <c r="AH170" s="530"/>
      <c r="AI170" s="530" t="str">
        <f t="array" ref="AI170">IF(ISBLANK(C170),"",XLOOKUP(A170,'Crop Chart'!$A$5:$A$201,'Crop Chart'!$AN$5:$AN$201,FALSE))</f>
        <v/>
      </c>
      <c r="AJ170" s="531" t="str">
        <f t="array" ref="AJ170">IF((AI170=""),"",J170+XLOOKUP(A170,'Crop Chart'!$A$5:$A$201,'Crop Chart'!$AO$5:$AO$201,FALSE))</f>
        <v/>
      </c>
      <c r="AK170" s="530" t="str">
        <f t="array" ref="AK170">IF(ISBLANK(C170),"",XLOOKUP(A170,'Crop Chart'!$A$5:$A$201,'Crop Chart'!$AP$5:$AP$201,FALSE))</f>
        <v/>
      </c>
      <c r="AL170" s="531" t="str">
        <f t="array" ref="AL170">IF((AK170=""),"",J170+XLOOKUP(A170,'Crop Chart'!$A$5:$A$201,'Crop Chart'!$AQ$5:$AQ$201,FALSE))</f>
        <v/>
      </c>
      <c r="AM170" s="530" t="str">
        <f t="array" ref="AM170">IF(ISBLANK(C170),"",XLOOKUP(A170,'Crop Chart'!$A$5:$A$201,'Crop Chart'!$AR$5:$AR$201,FALSE))</f>
        <v/>
      </c>
      <c r="AN170" s="531" t="str">
        <f t="array" ref="AN170">IF((AM170=""),"",J170+XLOOKUP(A170,'Crop Chart'!$A$5:$A$201,'Crop Chart'!$AS$5:$AS$201,FALSE))</f>
        <v/>
      </c>
      <c r="AO170" s="530" t="str">
        <f t="array" ref="AO170">IF(ISBLANK(C170),"",XLOOKUP(A170,'Crop Chart'!$A$5:$A$201,'Crop Chart'!$AT$5:$AT$201,FALSE))</f>
        <v/>
      </c>
      <c r="AP170" s="531" t="str">
        <f t="array" ref="AP170">IF((AO170=""),"",J170+XLOOKUP(A170,'Crop Chart'!$A$5:$A$201,'Crop Chart'!$AU$5:$AU$201,FALSE))</f>
        <v/>
      </c>
      <c r="AQ170" s="530" t="str">
        <f t="array" ref="AQ170">IF(ISBLANK(C170),"",XLOOKUP(A170,'Crop Chart'!$A$5:$A$201,'Crop Chart'!$AV$5:$AV$201,FALSE))</f>
        <v/>
      </c>
      <c r="AR170" s="531" t="str">
        <f t="array" ref="AR170">IF((AQ170=""),"",J170+XLOOKUP(A170,'Crop Chart'!$A$5:$A$201,'Crop Chart'!$AW$5:$AW$201,FALSE))</f>
        <v/>
      </c>
      <c r="AS170" s="530" t="str">
        <f t="array" ref="AS170">IF(ISBLANK(C170),"",XLOOKUP(A170,'Crop Chart'!$A$5:$A$201,'Crop Chart'!$AX$5:$AX$201,FALSE))</f>
        <v/>
      </c>
      <c r="AT170" s="531" t="str">
        <f t="array" ref="AT170">IF((AS170=""),"",J170+XLOOKUP(A170,'Crop Chart'!$A$5:$A$201,'Crop Chart'!$AY$5:$AY$201,FALSE))</f>
        <v/>
      </c>
      <c r="AU170" s="530" t="str">
        <f t="array" ref="AU170">IF(ISBLANK(C170),"",XLOOKUP(A170,'Crop Chart'!$A$5:$A$201,'Crop Chart'!$AZ$5:$AZ$201,FALSE))</f>
        <v/>
      </c>
      <c r="AV170" s="531" t="str">
        <f t="array" ref="AV170">IF((AU170=""),"",J170+XLOOKUP(A170,'Crop Chart'!$A$5:$A$201,'Crop Chart'!$BA$5:$BA$201,FALSE))</f>
        <v/>
      </c>
      <c r="AW170" s="530" t="str">
        <f t="array" ref="AW170">IF(ISBLANK(C170),"",XLOOKUP(A170,'Crop Chart'!$A$5:$A$201,'Crop Chart'!$BB$5:$BB$201,FALSE))</f>
        <v/>
      </c>
      <c r="AX170" s="532" t="str">
        <f t="array" ref="AX170">IF((AW170=""),"",J170+XLOOKUP(A170,'Crop Chart'!$A$5:$A$201,'Crop Chart'!$BC$5:$BC$201,FALSE))</f>
        <v/>
      </c>
    </row>
    <row r="171" ht="15.75" hidden="1" customHeight="1">
      <c r="A171" s="520" t="str">
        <f t="array" ref="A171">IF(ISBLANK(C171)," ",XLOOKUP(C171,'Codified Game Plan'!$M$3:$M$477,'Codified Game Plan'!$A$3:$A$477))</f>
        <v> </v>
      </c>
      <c r="B171" s="503" t="str">
        <f t="array" ref="B171">IF(ISBLANK(C171),"",XLOOKUP(C171,'Codified Game Plan'!$M$3:$M$477,'Codified Game Plan'!$B$3:$B$477))</f>
        <v/>
      </c>
      <c r="C171" s="521"/>
      <c r="D171" s="521" t="str">
        <f t="array" ref="D171">IF(ISBLANK(C171)," ",XLOOKUP(C171,'Codified Game Plan'!$M$3:$M$477,'Codified Game Plan'!$C$3:$C$477))</f>
        <v> </v>
      </c>
      <c r="E171" s="522" t="str">
        <f t="array" ref="E171">IF(ISBLANK(C171),"",XLOOKUP(C171,'Codified Game Plan'!$M$3:$M$477,'Codified Game Plan'!$D$3:$D$477,0))</f>
        <v/>
      </c>
      <c r="F171" s="522" t="str">
        <f t="array" ref="F171">IF(ISBLANK(C171),"",XLOOKUP(C171,'Codified Game Plan'!$M$3:$M$477,'Codified Game Plan'!$E$3:$E$477,0))</f>
        <v/>
      </c>
      <c r="G171" s="523" t="str">
        <f t="array" ref="G171">IF(ISBLANK(C171)," ",XLOOKUP(C171,'Codified Game Plan'!$M$3:$M$477,'Codified Game Plan'!$F$3:$F$477))</f>
        <v> </v>
      </c>
      <c r="H171" s="507" t="str">
        <f t="array" ref="H171">IF(ISBLANK(C171)," ",XLOOKUP(C171,'Codified Game Plan'!$M$3:$M$477,'Codified Game Plan'!$G$3:$G$477))</f>
        <v> </v>
      </c>
      <c r="I171" s="523" t="str">
        <f t="array" ref="I171">IF(ISBLANK(C171),"",XLOOKUP(A171,'Crop Chart'!$A$5:$A$201,'Crop Chart'!$B$5:$B$201,0))</f>
        <v/>
      </c>
      <c r="J171" s="507" t="str">
        <f t="shared" si="24"/>
        <v> </v>
      </c>
      <c r="K171" s="511"/>
      <c r="L171" s="523" t="str">
        <f t="array" ref="L171">IF(ISBLANK(C171),"",XLOOKUP(A171,'Crop Chart'!$A$5:$A$201,'Crop Chart'!$C$5:$C$201,0))</f>
        <v/>
      </c>
      <c r="M171" s="506" t="str">
        <f t="array" ref="M171">IF(ISBLANK(C171),"",XLOOKUP(A171,'Crop Chart'!$A$5:$A$201,'Crop Chart'!$E$5:$E$201,0))</f>
        <v/>
      </c>
      <c r="N171" s="535" t="str">
        <f t="shared" si="1"/>
        <v/>
      </c>
      <c r="O171" s="515" t="str">
        <f t="array" ref="O171">IF(ISBLANK(C171),"",XLOOKUP(A171,'Crop Chart'!$A$5:$A$201,'Crop Chart'!$S$5:$S$201,0))</f>
        <v/>
      </c>
      <c r="P171" s="507" t="str">
        <f t="shared" si="2"/>
        <v/>
      </c>
      <c r="Q171" s="524"/>
      <c r="R171" s="523" t="str">
        <f t="array" ref="R171">IF(I171="TR",XLOOKUP(A171,'Crop Chart'!$A$5:$A$201,'Crop Chart'!$I$5:$I$201,FALSE),"")</f>
        <v/>
      </c>
      <c r="S171" s="512" t="str">
        <f t="array" ref="S171">IF(I171="TR",G171*'Crop Chart'!$H$2*12*L171/M171/T171*XLOOKUP(A171,'Crop Chart'!$A$5:$A$203,'Crop Chart'!$T$5:$T$203),"")</f>
        <v/>
      </c>
      <c r="T171" s="523" t="str">
        <f t="array" ref="T171">IF(ISBLANK(C171),"",XLOOKUP(A171,'Crop Chart'!$A$5:$A$201,'Crop Chart'!$P$5:$P$201,FALSE))</f>
        <v/>
      </c>
      <c r="U171" s="525" t="str">
        <f t="array" ref="U171">IF(ISBLANK(C171),"",XLOOKUP(A171,'Crop Chart'!$A$5:$A$201,'Crop Chart'!$Q$5:$Q$201,0))</f>
        <v/>
      </c>
      <c r="V171" s="507" t="str">
        <f t="array" ref="V171">IF(I171="DS",XLOOKUP(A171,'Crop Chart'!$A$6:$A$201,'Crop Chart'!$AH$6:$AH$201,0),"")</f>
        <v/>
      </c>
      <c r="W171" s="507" t="str">
        <f t="array" ref="W171">IF(I171="DS",XLOOKUP(A171,'Crop Chart'!$A$6:$A$201,'Crop Chart'!$AI$6:$AI$201,0),"")</f>
        <v/>
      </c>
      <c r="X171" s="526" t="str">
        <f t="array" ref="X171">IFS(ISTEXT(P171),"",XLOOKUP(A171,'Crop Chart'!$A$5:$A$201,'Crop Chart'!$R$5:$R$201,0)=0,"",XLOOKUP(A171,'Crop Chart'!$A$5:$A$201,'Crop Chart'!$R$5:$R$201,0)&gt;0,XLOOKUP(A171,'Crop Chart'!$A$5:$A$201,'Crop Chart'!$R$5:$R$201,0)+P171)</f>
        <v/>
      </c>
      <c r="Y171" s="523" t="str">
        <f t="array" ref="Y171">IF(ISTEXT(X171),"",XLOOKUP(A171,'Crop Chart'!$A$5:$A$201,'Crop Chart'!$S$5:$S$201,0))</f>
        <v/>
      </c>
      <c r="Z171" s="513" t="str">
        <f t="shared" si="3"/>
        <v/>
      </c>
      <c r="AA171" s="523" t="str">
        <f t="array" ref="AA171">IF(ISBLANK(C171),"",XLOOKUP(A171,'Crop Chart'!$A$5:$A$201,'Crop Chart'!$F$5:$F$201,0))</f>
        <v/>
      </c>
      <c r="AB171" s="523" t="str">
        <f t="array" ref="AB171">IF(ISBLANK(C171),"",XLOOKUP(A171,'Crop Chart'!$A$5:$A$201,'Crop Chart'!$G$5:$G$201,FALSE))</f>
        <v/>
      </c>
      <c r="AC171" s="526" t="str">
        <f t="shared" si="19"/>
        <v/>
      </c>
      <c r="AD171" s="526" t="str">
        <f t="shared" si="4"/>
        <v/>
      </c>
      <c r="AE171" s="527" t="str">
        <f t="array" ref="AE171">IF(ISBLANK(C171),"",XLOOKUP(C171,'Codified Game Plan'!$M$3:$M$477,'Codified Game Plan'!$J$3:$J$477,0))</f>
        <v/>
      </c>
      <c r="AF171" s="528" t="str">
        <f t="array" ref="AF171">IF(ISBLANK(C171),"",XLOOKUP(A171,'Crop Chart'!$A$5:$A$201,'Crop Chart'!$L$5:$L$201,FALSE))</f>
        <v/>
      </c>
      <c r="AG171" s="529"/>
      <c r="AH171" s="530"/>
      <c r="AI171" s="530" t="str">
        <f t="array" ref="AI171">IF(ISBLANK(C171),"",XLOOKUP(A171,'Crop Chart'!$A$5:$A$201,'Crop Chart'!$AN$5:$AN$201,FALSE))</f>
        <v/>
      </c>
      <c r="AJ171" s="531" t="str">
        <f t="array" ref="AJ171">IF((AI171=""),"",J171+XLOOKUP(A171,'Crop Chart'!$A$5:$A$201,'Crop Chart'!$AO$5:$AO$201,FALSE))</f>
        <v/>
      </c>
      <c r="AK171" s="530" t="str">
        <f t="array" ref="AK171">IF(ISBLANK(C171),"",XLOOKUP(A171,'Crop Chart'!$A$5:$A$201,'Crop Chart'!$AP$5:$AP$201,FALSE))</f>
        <v/>
      </c>
      <c r="AL171" s="531" t="str">
        <f t="array" ref="AL171">IF((AK171=""),"",J171+XLOOKUP(A171,'Crop Chart'!$A$5:$A$201,'Crop Chart'!$AQ$5:$AQ$201,FALSE))</f>
        <v/>
      </c>
      <c r="AM171" s="530" t="str">
        <f t="array" ref="AM171">IF(ISBLANK(C171),"",XLOOKUP(A171,'Crop Chart'!$A$5:$A$201,'Crop Chart'!$AR$5:$AR$201,FALSE))</f>
        <v/>
      </c>
      <c r="AN171" s="531" t="str">
        <f t="array" ref="AN171">IF((AM171=""),"",J171+XLOOKUP(A171,'Crop Chart'!$A$5:$A$201,'Crop Chart'!$AS$5:$AS$201,FALSE))</f>
        <v/>
      </c>
      <c r="AO171" s="530" t="str">
        <f t="array" ref="AO171">IF(ISBLANK(C171),"",XLOOKUP(A171,'Crop Chart'!$A$5:$A$201,'Crop Chart'!$AT$5:$AT$201,FALSE))</f>
        <v/>
      </c>
      <c r="AP171" s="531" t="str">
        <f t="array" ref="AP171">IF((AO171=""),"",J171+XLOOKUP(A171,'Crop Chart'!$A$5:$A$201,'Crop Chart'!$AU$5:$AU$201,FALSE))</f>
        <v/>
      </c>
      <c r="AQ171" s="530" t="str">
        <f t="array" ref="AQ171">IF(ISBLANK(C171),"",XLOOKUP(A171,'Crop Chart'!$A$5:$A$201,'Crop Chart'!$AV$5:$AV$201,FALSE))</f>
        <v/>
      </c>
      <c r="AR171" s="531" t="str">
        <f t="array" ref="AR171">IF((AQ171=""),"",J171+XLOOKUP(A171,'Crop Chart'!$A$5:$A$201,'Crop Chart'!$AW$5:$AW$201,FALSE))</f>
        <v/>
      </c>
      <c r="AS171" s="530" t="str">
        <f t="array" ref="AS171">IF(ISBLANK(C171),"",XLOOKUP(A171,'Crop Chart'!$A$5:$A$201,'Crop Chart'!$AX$5:$AX$201,FALSE))</f>
        <v/>
      </c>
      <c r="AT171" s="531" t="str">
        <f t="array" ref="AT171">IF((AS171=""),"",J171+XLOOKUP(A171,'Crop Chart'!$A$5:$A$201,'Crop Chart'!$AY$5:$AY$201,FALSE))</f>
        <v/>
      </c>
      <c r="AU171" s="530" t="str">
        <f t="array" ref="AU171">IF(ISBLANK(C171),"",XLOOKUP(A171,'Crop Chart'!$A$5:$A$201,'Crop Chart'!$AZ$5:$AZ$201,FALSE))</f>
        <v/>
      </c>
      <c r="AV171" s="531" t="str">
        <f t="array" ref="AV171">IF((AU171=""),"",J171+XLOOKUP(A171,'Crop Chart'!$A$5:$A$201,'Crop Chart'!$BA$5:$BA$201,FALSE))</f>
        <v/>
      </c>
      <c r="AW171" s="530" t="str">
        <f t="array" ref="AW171">IF(ISBLANK(C171),"",XLOOKUP(A171,'Crop Chart'!$A$5:$A$201,'Crop Chart'!$BB$5:$BB$201,FALSE))</f>
        <v/>
      </c>
      <c r="AX171" s="532" t="str">
        <f t="array" ref="AX171">IF((AW171=""),"",J171+XLOOKUP(A171,'Crop Chart'!$A$5:$A$201,'Crop Chart'!$BC$5:$BC$201,FALSE))</f>
        <v/>
      </c>
    </row>
    <row r="172" ht="15.75" hidden="1" customHeight="1">
      <c r="A172" s="520" t="str">
        <f t="array" ref="A172">IF(ISBLANK(C172)," ",XLOOKUP(C172,'Codified Game Plan'!$M$3:$M$477,'Codified Game Plan'!$A$3:$A$477))</f>
        <v> </v>
      </c>
      <c r="B172" s="503" t="str">
        <f t="array" ref="B172">IF(ISBLANK(C172),"",XLOOKUP(C172,'Codified Game Plan'!$M$3:$M$477,'Codified Game Plan'!$B$3:$B$477))</f>
        <v/>
      </c>
      <c r="C172" s="521"/>
      <c r="D172" s="521" t="str">
        <f t="array" ref="D172">IF(ISBLANK(C172)," ",XLOOKUP(C172,'Codified Game Plan'!$M$3:$M$477,'Codified Game Plan'!$C$3:$C$477))</f>
        <v> </v>
      </c>
      <c r="E172" s="522" t="str">
        <f t="array" ref="E172">IF(ISBLANK(C172),"",XLOOKUP(C172,'Codified Game Plan'!$M$3:$M$477,'Codified Game Plan'!$D$3:$D$477,0))</f>
        <v/>
      </c>
      <c r="F172" s="522" t="str">
        <f t="array" ref="F172">IF(ISBLANK(C172),"",XLOOKUP(C172,'Codified Game Plan'!$M$3:$M$477,'Codified Game Plan'!$E$3:$E$477,0))</f>
        <v/>
      </c>
      <c r="G172" s="523" t="str">
        <f t="array" ref="G172">IF(ISBLANK(C172)," ",XLOOKUP(C172,'Codified Game Plan'!$M$3:$M$477,'Codified Game Plan'!$F$3:$F$477))</f>
        <v> </v>
      </c>
      <c r="H172" s="507" t="str">
        <f t="array" ref="H172">IF(ISBLANK(C172)," ",XLOOKUP(C172,'Codified Game Plan'!$M$3:$M$477,'Codified Game Plan'!$G$3:$G$477))</f>
        <v> </v>
      </c>
      <c r="I172" s="523" t="str">
        <f t="array" ref="I172">IF(ISBLANK(C172),"",XLOOKUP(A172,'Crop Chart'!$A$5:$A$201,'Crop Chart'!$B$5:$B$201,0))</f>
        <v/>
      </c>
      <c r="J172" s="507" t="str">
        <f t="shared" si="24"/>
        <v> </v>
      </c>
      <c r="K172" s="511"/>
      <c r="L172" s="523" t="str">
        <f t="array" ref="L172">IF(ISBLANK(C172),"",XLOOKUP(A172,'Crop Chart'!$A$5:$A$201,'Crop Chart'!$C$5:$C$201,0))</f>
        <v/>
      </c>
      <c r="M172" s="506" t="str">
        <f t="array" ref="M172">IF(ISBLANK(C172),"",XLOOKUP(A172,'Crop Chart'!$A$5:$A$201,'Crop Chart'!$E$5:$E$201,0))</f>
        <v/>
      </c>
      <c r="N172" s="535" t="str">
        <f t="shared" si="1"/>
        <v/>
      </c>
      <c r="O172" s="515" t="str">
        <f t="array" ref="O172">IF(ISBLANK(C172),"",XLOOKUP(A172,'Crop Chart'!$A$5:$A$201,'Crop Chart'!$S$5:$S$201,0))</f>
        <v/>
      </c>
      <c r="P172" s="507" t="str">
        <f t="shared" si="2"/>
        <v/>
      </c>
      <c r="Q172" s="524"/>
      <c r="R172" s="523" t="str">
        <f t="array" ref="R172">IF(I172="TR",XLOOKUP(A172,'Crop Chart'!$A$5:$A$201,'Crop Chart'!$I$5:$I$201,FALSE),"")</f>
        <v/>
      </c>
      <c r="S172" s="512" t="str">
        <f t="array" ref="S172">IF(I172="TR",G172*'Crop Chart'!$H$2*12*L172/M172/T172*XLOOKUP(A172,'Crop Chart'!$A$5:$A$203,'Crop Chart'!$T$5:$T$203),"")</f>
        <v/>
      </c>
      <c r="T172" s="523" t="str">
        <f t="array" ref="T172">IF(ISBLANK(C172),"",XLOOKUP(A172,'Crop Chart'!$A$5:$A$201,'Crop Chart'!$P$5:$P$201,FALSE))</f>
        <v/>
      </c>
      <c r="U172" s="525" t="str">
        <f t="array" ref="U172">IF(ISBLANK(C172),"",XLOOKUP(A172,'Crop Chart'!$A$5:$A$201,'Crop Chart'!$Q$5:$Q$201,0))</f>
        <v/>
      </c>
      <c r="V172" s="507" t="str">
        <f t="array" ref="V172">IF(I172="DS",XLOOKUP(A172,'Crop Chart'!$A$6:$A$201,'Crop Chart'!$AH$6:$AH$201,0),"")</f>
        <v/>
      </c>
      <c r="W172" s="507" t="str">
        <f t="array" ref="W172">IF(I172="DS",XLOOKUP(A172,'Crop Chart'!$A$6:$A$201,'Crop Chart'!$AI$6:$AI$201,0),"")</f>
        <v/>
      </c>
      <c r="X172" s="526" t="str">
        <f t="array" ref="X172">IFS(ISTEXT(P172),"",XLOOKUP(A172,'Crop Chart'!$A$5:$A$201,'Crop Chart'!$R$5:$R$201,0)=0,"",XLOOKUP(A172,'Crop Chart'!$A$5:$A$201,'Crop Chart'!$R$5:$R$201,0)&gt;0,XLOOKUP(A172,'Crop Chart'!$A$5:$A$201,'Crop Chart'!$R$5:$R$201,0)+P172)</f>
        <v/>
      </c>
      <c r="Y172" s="523" t="str">
        <f t="array" ref="Y172">IF(ISTEXT(X172),"",XLOOKUP(A172,'Crop Chart'!$A$5:$A$201,'Crop Chart'!$S$5:$S$201,0))</f>
        <v/>
      </c>
      <c r="Z172" s="513" t="str">
        <f t="shared" si="3"/>
        <v/>
      </c>
      <c r="AA172" s="523" t="str">
        <f t="array" ref="AA172">IF(ISBLANK(C172),"",XLOOKUP(A172,'Crop Chart'!$A$5:$A$201,'Crop Chart'!$F$5:$F$201,0))</f>
        <v/>
      </c>
      <c r="AB172" s="523" t="str">
        <f t="array" ref="AB172">IF(ISBLANK(C172),"",XLOOKUP(A172,'Crop Chart'!$A$5:$A$201,'Crop Chart'!$G$5:$G$201,FALSE))</f>
        <v/>
      </c>
      <c r="AC172" s="526" t="str">
        <f t="shared" si="19"/>
        <v/>
      </c>
      <c r="AD172" s="526" t="str">
        <f t="shared" si="4"/>
        <v/>
      </c>
      <c r="AE172" s="527" t="str">
        <f t="array" ref="AE172">IF(ISBLANK(C172),"",XLOOKUP(C172,'Codified Game Plan'!$M$3:$M$477,'Codified Game Plan'!$J$3:$J$477,0))</f>
        <v/>
      </c>
      <c r="AF172" s="528" t="str">
        <f t="array" ref="AF172">IF(ISBLANK(C172),"",XLOOKUP(A172,'Crop Chart'!$A$5:$A$201,'Crop Chart'!$L$5:$L$201,FALSE))</f>
        <v/>
      </c>
      <c r="AG172" s="529"/>
      <c r="AH172" s="530"/>
      <c r="AI172" s="530" t="str">
        <f t="array" ref="AI172">IF(ISBLANK(C172),"",XLOOKUP(A172,'Crop Chart'!$A$5:$A$201,'Crop Chart'!$AN$5:$AN$201,FALSE))</f>
        <v/>
      </c>
      <c r="AJ172" s="531" t="str">
        <f t="array" ref="AJ172">IF((AI172=""),"",J172+XLOOKUP(A172,'Crop Chart'!$A$5:$A$201,'Crop Chart'!$AO$5:$AO$201,FALSE))</f>
        <v/>
      </c>
      <c r="AK172" s="530" t="str">
        <f t="array" ref="AK172">IF(ISBLANK(C172),"",XLOOKUP(A172,'Crop Chart'!$A$5:$A$201,'Crop Chart'!$AP$5:$AP$201,FALSE))</f>
        <v/>
      </c>
      <c r="AL172" s="531" t="str">
        <f t="array" ref="AL172">IF((AK172=""),"",J172+XLOOKUP(A172,'Crop Chart'!$A$5:$A$201,'Crop Chart'!$AQ$5:$AQ$201,FALSE))</f>
        <v/>
      </c>
      <c r="AM172" s="530" t="str">
        <f t="array" ref="AM172">IF(ISBLANK(C172),"",XLOOKUP(A172,'Crop Chart'!$A$5:$A$201,'Crop Chart'!$AR$5:$AR$201,FALSE))</f>
        <v/>
      </c>
      <c r="AN172" s="531" t="str">
        <f t="array" ref="AN172">IF((AM172=""),"",J172+XLOOKUP(A172,'Crop Chart'!$A$5:$A$201,'Crop Chart'!$AS$5:$AS$201,FALSE))</f>
        <v/>
      </c>
      <c r="AO172" s="530" t="str">
        <f t="array" ref="AO172">IF(ISBLANK(C172),"",XLOOKUP(A172,'Crop Chart'!$A$5:$A$201,'Crop Chart'!$AT$5:$AT$201,FALSE))</f>
        <v/>
      </c>
      <c r="AP172" s="531" t="str">
        <f t="array" ref="AP172">IF((AO172=""),"",J172+XLOOKUP(A172,'Crop Chart'!$A$5:$A$201,'Crop Chart'!$AU$5:$AU$201,FALSE))</f>
        <v/>
      </c>
      <c r="AQ172" s="530" t="str">
        <f t="array" ref="AQ172">IF(ISBLANK(C172),"",XLOOKUP(A172,'Crop Chart'!$A$5:$A$201,'Crop Chart'!$AV$5:$AV$201,FALSE))</f>
        <v/>
      </c>
      <c r="AR172" s="531" t="str">
        <f t="array" ref="AR172">IF((AQ172=""),"",J172+XLOOKUP(A172,'Crop Chart'!$A$5:$A$201,'Crop Chart'!$AW$5:$AW$201,FALSE))</f>
        <v/>
      </c>
      <c r="AS172" s="530" t="str">
        <f t="array" ref="AS172">IF(ISBLANK(C172),"",XLOOKUP(A172,'Crop Chart'!$A$5:$A$201,'Crop Chart'!$AX$5:$AX$201,FALSE))</f>
        <v/>
      </c>
      <c r="AT172" s="531" t="str">
        <f t="array" ref="AT172">IF((AS172=""),"",J172+XLOOKUP(A172,'Crop Chart'!$A$5:$A$201,'Crop Chart'!$AY$5:$AY$201,FALSE))</f>
        <v/>
      </c>
      <c r="AU172" s="530" t="str">
        <f t="array" ref="AU172">IF(ISBLANK(C172),"",XLOOKUP(A172,'Crop Chart'!$A$5:$A$201,'Crop Chart'!$AZ$5:$AZ$201,FALSE))</f>
        <v/>
      </c>
      <c r="AV172" s="531" t="str">
        <f t="array" ref="AV172">IF((AU172=""),"",J172+XLOOKUP(A172,'Crop Chart'!$A$5:$A$201,'Crop Chart'!$BA$5:$BA$201,FALSE))</f>
        <v/>
      </c>
      <c r="AW172" s="530" t="str">
        <f t="array" ref="AW172">IF(ISBLANK(C172),"",XLOOKUP(A172,'Crop Chart'!$A$5:$A$201,'Crop Chart'!$BB$5:$BB$201,FALSE))</f>
        <v/>
      </c>
      <c r="AX172" s="532" t="str">
        <f t="array" ref="AX172">IF((AW172=""),"",J172+XLOOKUP(A172,'Crop Chart'!$A$5:$A$201,'Crop Chart'!$BC$5:$BC$201,FALSE))</f>
        <v/>
      </c>
    </row>
    <row r="173" ht="15.75" hidden="1" customHeight="1">
      <c r="A173" s="520" t="str">
        <f t="array" ref="A173">IF(ISBLANK(C173)," ",XLOOKUP(C173,'Codified Game Plan'!$M$3:$M$477,'Codified Game Plan'!$A$3:$A$477))</f>
        <v> </v>
      </c>
      <c r="B173" s="503" t="str">
        <f t="array" ref="B173">IF(ISBLANK(C173),"",XLOOKUP(C173,'Codified Game Plan'!$M$3:$M$477,'Codified Game Plan'!$B$3:$B$477))</f>
        <v/>
      </c>
      <c r="C173" s="521"/>
      <c r="D173" s="521" t="str">
        <f t="array" ref="D173">IF(ISBLANK(C173)," ",XLOOKUP(C173,'Codified Game Plan'!$M$3:$M$477,'Codified Game Plan'!$C$3:$C$477))</f>
        <v> </v>
      </c>
      <c r="E173" s="522" t="str">
        <f t="array" ref="E173">IF(ISBLANK(C173),"",XLOOKUP(C173,'Codified Game Plan'!$M$3:$M$477,'Codified Game Plan'!$D$3:$D$477,0))</f>
        <v/>
      </c>
      <c r="F173" s="522" t="str">
        <f t="array" ref="F173">IF(ISBLANK(C173),"",XLOOKUP(C173,'Codified Game Plan'!$M$3:$M$477,'Codified Game Plan'!$E$3:$E$477,0))</f>
        <v/>
      </c>
      <c r="G173" s="523" t="str">
        <f t="array" ref="G173">IF(ISBLANK(C173)," ",XLOOKUP(C173,'Codified Game Plan'!$M$3:$M$477,'Codified Game Plan'!$F$3:$F$477))</f>
        <v> </v>
      </c>
      <c r="H173" s="507" t="str">
        <f t="array" ref="H173">IF(ISBLANK(C173)," ",XLOOKUP(C173,'Codified Game Plan'!$M$3:$M$477,'Codified Game Plan'!$G$3:$G$477))</f>
        <v> </v>
      </c>
      <c r="I173" s="523" t="str">
        <f t="array" ref="I173">IF(ISBLANK(C173),"",XLOOKUP(A173,'Crop Chart'!$A$5:$A$201,'Crop Chart'!$B$5:$B$201,0))</f>
        <v/>
      </c>
      <c r="J173" s="507" t="str">
        <f t="shared" si="24"/>
        <v> </v>
      </c>
      <c r="K173" s="511"/>
      <c r="L173" s="523" t="str">
        <f t="array" ref="L173">IF(ISBLANK(C173),"",XLOOKUP(A173,'Crop Chart'!$A$5:$A$201,'Crop Chart'!$C$5:$C$201,0))</f>
        <v/>
      </c>
      <c r="M173" s="506" t="str">
        <f t="array" ref="M173">IF(ISBLANK(C173),"",XLOOKUP(A173,'Crop Chart'!$A$5:$A$201,'Crop Chart'!$E$5:$E$201,0))</f>
        <v/>
      </c>
      <c r="N173" s="535" t="str">
        <f t="shared" si="1"/>
        <v/>
      </c>
      <c r="O173" s="515" t="str">
        <f t="array" ref="O173">IF(ISBLANK(C173),"",XLOOKUP(A173,'Crop Chart'!$A$5:$A$201,'Crop Chart'!$S$5:$S$201,0))</f>
        <v/>
      </c>
      <c r="P173" s="507" t="str">
        <f t="shared" si="2"/>
        <v/>
      </c>
      <c r="Q173" s="524"/>
      <c r="R173" s="523" t="str">
        <f t="array" ref="R173">IF(I173="TR",XLOOKUP(A173,'Crop Chart'!$A$5:$A$201,'Crop Chart'!$I$5:$I$201,FALSE),"")</f>
        <v/>
      </c>
      <c r="S173" s="512" t="str">
        <f t="array" ref="S173">IF(I173="TR",G173*'Crop Chart'!$H$2*12*L173/M173/T173*XLOOKUP(A173,'Crop Chart'!$A$5:$A$203,'Crop Chart'!$T$5:$T$203),"")</f>
        <v/>
      </c>
      <c r="T173" s="523" t="str">
        <f t="array" ref="T173">IF(ISBLANK(C173),"",XLOOKUP(A173,'Crop Chart'!$A$5:$A$201,'Crop Chart'!$P$5:$P$201,FALSE))</f>
        <v/>
      </c>
      <c r="U173" s="525" t="str">
        <f t="array" ref="U173">IF(ISBLANK(C173),"",XLOOKUP(A173,'Crop Chart'!$A$5:$A$201,'Crop Chart'!$Q$5:$Q$201,0))</f>
        <v/>
      </c>
      <c r="V173" s="507" t="str">
        <f t="array" ref="V173">IF(I173="DS",XLOOKUP(A173,'Crop Chart'!$A$6:$A$201,'Crop Chart'!$AH$6:$AH$201,0),"")</f>
        <v/>
      </c>
      <c r="W173" s="507" t="str">
        <f t="array" ref="W173">IF(I173="DS",XLOOKUP(A173,'Crop Chart'!$A$6:$A$201,'Crop Chart'!$AI$6:$AI$201,0),"")</f>
        <v/>
      </c>
      <c r="X173" s="526" t="str">
        <f t="array" ref="X173">IFS(ISTEXT(P173),"",XLOOKUP(A173,'Crop Chart'!$A$5:$A$201,'Crop Chart'!$R$5:$R$201,0)=0,"",XLOOKUP(A173,'Crop Chart'!$A$5:$A$201,'Crop Chart'!$R$5:$R$201,0)&gt;0,XLOOKUP(A173,'Crop Chart'!$A$5:$A$201,'Crop Chart'!$R$5:$R$201,0)+P173)</f>
        <v/>
      </c>
      <c r="Y173" s="523" t="str">
        <f t="array" ref="Y173">IF(ISTEXT(X173),"",XLOOKUP(A173,'Crop Chart'!$A$5:$A$201,'Crop Chart'!$S$5:$S$201,0))</f>
        <v/>
      </c>
      <c r="Z173" s="513" t="str">
        <f t="shared" si="3"/>
        <v/>
      </c>
      <c r="AA173" s="523" t="str">
        <f t="array" ref="AA173">IF(ISBLANK(C173),"",XLOOKUP(A173,'Crop Chart'!$A$5:$A$201,'Crop Chart'!$F$5:$F$201,0))</f>
        <v/>
      </c>
      <c r="AB173" s="523" t="str">
        <f t="array" ref="AB173">IF(ISBLANK(C173),"",XLOOKUP(A173,'Crop Chart'!$A$5:$A$201,'Crop Chart'!$G$5:$G$201,FALSE))</f>
        <v/>
      </c>
      <c r="AC173" s="526" t="str">
        <f t="shared" si="19"/>
        <v/>
      </c>
      <c r="AD173" s="526" t="str">
        <f t="shared" si="4"/>
        <v/>
      </c>
      <c r="AE173" s="527" t="str">
        <f t="array" ref="AE173">IF(ISBLANK(C173),"",XLOOKUP(C173,'Codified Game Plan'!$M$3:$M$477,'Codified Game Plan'!$J$3:$J$477,0))</f>
        <v/>
      </c>
      <c r="AF173" s="528" t="str">
        <f t="array" ref="AF173">IF(ISBLANK(C173),"",XLOOKUP(A173,'Crop Chart'!$A$5:$A$201,'Crop Chart'!$L$5:$L$201,FALSE))</f>
        <v/>
      </c>
      <c r="AG173" s="529"/>
      <c r="AH173" s="530"/>
      <c r="AI173" s="530" t="str">
        <f t="array" ref="AI173">IF(ISBLANK(C173),"",XLOOKUP(A173,'Crop Chart'!$A$5:$A$201,'Crop Chart'!$AN$5:$AN$201,FALSE))</f>
        <v/>
      </c>
      <c r="AJ173" s="531" t="str">
        <f t="array" ref="AJ173">IF((AI173=""),"",J173+XLOOKUP(A173,'Crop Chart'!$A$5:$A$201,'Crop Chart'!$AO$5:$AO$201,FALSE))</f>
        <v/>
      </c>
      <c r="AK173" s="530" t="str">
        <f t="array" ref="AK173">IF(ISBLANK(C173),"",XLOOKUP(A173,'Crop Chart'!$A$5:$A$201,'Crop Chart'!$AP$5:$AP$201,FALSE))</f>
        <v/>
      </c>
      <c r="AL173" s="531" t="str">
        <f t="array" ref="AL173">IF((AK173=""),"",J173+XLOOKUP(A173,'Crop Chart'!$A$5:$A$201,'Crop Chart'!$AQ$5:$AQ$201,FALSE))</f>
        <v/>
      </c>
      <c r="AM173" s="530" t="str">
        <f t="array" ref="AM173">IF(ISBLANK(C173),"",XLOOKUP(A173,'Crop Chart'!$A$5:$A$201,'Crop Chart'!$AR$5:$AR$201,FALSE))</f>
        <v/>
      </c>
      <c r="AN173" s="531" t="str">
        <f t="array" ref="AN173">IF((AM173=""),"",J173+XLOOKUP(A173,'Crop Chart'!$A$5:$A$201,'Crop Chart'!$AS$5:$AS$201,FALSE))</f>
        <v/>
      </c>
      <c r="AO173" s="530" t="str">
        <f t="array" ref="AO173">IF(ISBLANK(C173),"",XLOOKUP(A173,'Crop Chart'!$A$5:$A$201,'Crop Chart'!$AT$5:$AT$201,FALSE))</f>
        <v/>
      </c>
      <c r="AP173" s="531" t="str">
        <f t="array" ref="AP173">IF((AO173=""),"",J173+XLOOKUP(A173,'Crop Chart'!$A$5:$A$201,'Crop Chart'!$AU$5:$AU$201,FALSE))</f>
        <v/>
      </c>
      <c r="AQ173" s="530" t="str">
        <f t="array" ref="AQ173">IF(ISBLANK(C173),"",XLOOKUP(A173,'Crop Chart'!$A$5:$A$201,'Crop Chart'!$AV$5:$AV$201,FALSE))</f>
        <v/>
      </c>
      <c r="AR173" s="531" t="str">
        <f t="array" ref="AR173">IF((AQ173=""),"",J173+XLOOKUP(A173,'Crop Chart'!$A$5:$A$201,'Crop Chart'!$AW$5:$AW$201,FALSE))</f>
        <v/>
      </c>
      <c r="AS173" s="530" t="str">
        <f t="array" ref="AS173">IF(ISBLANK(C173),"",XLOOKUP(A173,'Crop Chart'!$A$5:$A$201,'Crop Chart'!$AX$5:$AX$201,FALSE))</f>
        <v/>
      </c>
      <c r="AT173" s="531" t="str">
        <f t="array" ref="AT173">IF((AS173=""),"",J173+XLOOKUP(A173,'Crop Chart'!$A$5:$A$201,'Crop Chart'!$AY$5:$AY$201,FALSE))</f>
        <v/>
      </c>
      <c r="AU173" s="530" t="str">
        <f t="array" ref="AU173">IF(ISBLANK(C173),"",XLOOKUP(A173,'Crop Chart'!$A$5:$A$201,'Crop Chart'!$AZ$5:$AZ$201,FALSE))</f>
        <v/>
      </c>
      <c r="AV173" s="531" t="str">
        <f t="array" ref="AV173">IF((AU173=""),"",J173+XLOOKUP(A173,'Crop Chart'!$A$5:$A$201,'Crop Chart'!$BA$5:$BA$201,FALSE))</f>
        <v/>
      </c>
      <c r="AW173" s="530" t="str">
        <f t="array" ref="AW173">IF(ISBLANK(C173),"",XLOOKUP(A173,'Crop Chart'!$A$5:$A$201,'Crop Chart'!$BB$5:$BB$201,FALSE))</f>
        <v/>
      </c>
      <c r="AX173" s="532" t="str">
        <f t="array" ref="AX173">IF((AW173=""),"",J173+XLOOKUP(A173,'Crop Chart'!$A$5:$A$201,'Crop Chart'!$BC$5:$BC$201,FALSE))</f>
        <v/>
      </c>
    </row>
    <row r="174" ht="15.75" hidden="1" customHeight="1">
      <c r="A174" s="520" t="str">
        <f t="array" ref="A174">IF(ISBLANK(C174)," ",XLOOKUP(C174,'Codified Game Plan'!$M$3:$M$477,'Codified Game Plan'!$A$3:$A$477))</f>
        <v> </v>
      </c>
      <c r="B174" s="503" t="str">
        <f t="array" ref="B174">IF(ISBLANK(C174),"",XLOOKUP(C174,'Codified Game Plan'!$M$3:$M$477,'Codified Game Plan'!$B$3:$B$477))</f>
        <v/>
      </c>
      <c r="C174" s="521"/>
      <c r="D174" s="521" t="str">
        <f t="array" ref="D174">IF(ISBLANK(C174)," ",XLOOKUP(C174,'Codified Game Plan'!$M$3:$M$477,'Codified Game Plan'!$C$3:$C$477))</f>
        <v> </v>
      </c>
      <c r="E174" s="522" t="str">
        <f t="array" ref="E174">IF(ISBLANK(C174),"",XLOOKUP(C174,'Codified Game Plan'!$M$3:$M$477,'Codified Game Plan'!$D$3:$D$477,0))</f>
        <v/>
      </c>
      <c r="F174" s="522" t="str">
        <f t="array" ref="F174">IF(ISBLANK(C174),"",XLOOKUP(C174,'Codified Game Plan'!$M$3:$M$477,'Codified Game Plan'!$E$3:$E$477,0))</f>
        <v/>
      </c>
      <c r="G174" s="523" t="str">
        <f t="array" ref="G174">IF(ISBLANK(C174)," ",XLOOKUP(C174,'Codified Game Plan'!$M$3:$M$477,'Codified Game Plan'!$F$3:$F$477))</f>
        <v> </v>
      </c>
      <c r="H174" s="507" t="str">
        <f t="array" ref="H174">IF(ISBLANK(C174)," ",XLOOKUP(C174,'Codified Game Plan'!$M$3:$M$477,'Codified Game Plan'!$G$3:$G$477))</f>
        <v> </v>
      </c>
      <c r="I174" s="523" t="str">
        <f t="array" ref="I174">IF(ISBLANK(C174),"",XLOOKUP(A174,'Crop Chart'!$A$5:$A$201,'Crop Chart'!$B$5:$B$201,0))</f>
        <v/>
      </c>
      <c r="J174" s="507" t="str">
        <f t="shared" si="24"/>
        <v> </v>
      </c>
      <c r="K174" s="511"/>
      <c r="L174" s="523" t="str">
        <f t="array" ref="L174">IF(ISBLANK(C174),"",XLOOKUP(A174,'Crop Chart'!$A$5:$A$201,'Crop Chart'!$C$5:$C$201,0))</f>
        <v/>
      </c>
      <c r="M174" s="506" t="str">
        <f t="array" ref="M174">IF(ISBLANK(C174),"",XLOOKUP(A174,'Crop Chart'!$A$5:$A$201,'Crop Chart'!$E$5:$E$201,0))</f>
        <v/>
      </c>
      <c r="N174" s="535" t="str">
        <f t="shared" si="1"/>
        <v/>
      </c>
      <c r="O174" s="515" t="str">
        <f t="array" ref="O174">IF(ISBLANK(C174),"",XLOOKUP(A174,'Crop Chart'!$A$5:$A$201,'Crop Chart'!$S$5:$S$201,0))</f>
        <v/>
      </c>
      <c r="P174" s="507" t="str">
        <f t="shared" si="2"/>
        <v/>
      </c>
      <c r="Q174" s="524"/>
      <c r="R174" s="523" t="str">
        <f t="array" ref="R174">IF(I174="TR",XLOOKUP(A174,'Crop Chart'!$A$5:$A$201,'Crop Chart'!$I$5:$I$201,FALSE),"")</f>
        <v/>
      </c>
      <c r="S174" s="512" t="str">
        <f t="array" ref="S174">IF(I174="TR",G174*'Crop Chart'!$H$2*12*L174/M174/T174*XLOOKUP(A174,'Crop Chart'!$A$5:$A$203,'Crop Chart'!$T$5:$T$203),"")</f>
        <v/>
      </c>
      <c r="T174" s="523" t="str">
        <f t="array" ref="T174">IF(ISBLANK(C174),"",XLOOKUP(A174,'Crop Chart'!$A$5:$A$201,'Crop Chart'!$P$5:$P$201,FALSE))</f>
        <v/>
      </c>
      <c r="U174" s="525" t="str">
        <f t="array" ref="U174">IF(ISBLANK(C174),"",XLOOKUP(A174,'Crop Chart'!$A$5:$A$201,'Crop Chart'!$Q$5:$Q$201,0))</f>
        <v/>
      </c>
      <c r="V174" s="507" t="str">
        <f t="array" ref="V174">IF(I174="DS",XLOOKUP(A174,'Crop Chart'!$A$6:$A$201,'Crop Chart'!$AH$6:$AH$201,0),"")</f>
        <v/>
      </c>
      <c r="W174" s="507" t="str">
        <f t="array" ref="W174">IF(I174="DS",XLOOKUP(A174,'Crop Chart'!$A$6:$A$201,'Crop Chart'!$AI$6:$AI$201,0),"")</f>
        <v/>
      </c>
      <c r="X174" s="526" t="str">
        <f t="array" ref="X174">IFS(ISTEXT(P174),"",XLOOKUP(A174,'Crop Chart'!$A$5:$A$201,'Crop Chart'!$R$5:$R$201,0)=0,"",XLOOKUP(A174,'Crop Chart'!$A$5:$A$201,'Crop Chart'!$R$5:$R$201,0)&gt;0,XLOOKUP(A174,'Crop Chart'!$A$5:$A$201,'Crop Chart'!$R$5:$R$201,0)+P174)</f>
        <v/>
      </c>
      <c r="Y174" s="523" t="str">
        <f t="array" ref="Y174">IF(ISTEXT(X174),"",XLOOKUP(A174,'Crop Chart'!$A$5:$A$201,'Crop Chart'!$S$5:$S$201,0))</f>
        <v/>
      </c>
      <c r="Z174" s="513" t="str">
        <f t="shared" si="3"/>
        <v/>
      </c>
      <c r="AA174" s="523" t="str">
        <f t="array" ref="AA174">IF(ISBLANK(C174),"",XLOOKUP(A174,'Crop Chart'!$A$5:$A$201,'Crop Chart'!$F$5:$F$201,0))</f>
        <v/>
      </c>
      <c r="AB174" s="523" t="str">
        <f t="array" ref="AB174">IF(ISBLANK(C174),"",XLOOKUP(A174,'Crop Chart'!$A$5:$A$201,'Crop Chart'!$G$5:$G$201,FALSE))</f>
        <v/>
      </c>
      <c r="AC174" s="526" t="str">
        <f t="shared" si="19"/>
        <v/>
      </c>
      <c r="AD174" s="526" t="str">
        <f t="shared" si="4"/>
        <v/>
      </c>
      <c r="AE174" s="527" t="str">
        <f t="array" ref="AE174">IF(ISBLANK(C174),"",XLOOKUP(C174,'Codified Game Plan'!$M$3:$M$477,'Codified Game Plan'!$J$3:$J$477,0))</f>
        <v/>
      </c>
      <c r="AF174" s="528" t="str">
        <f t="array" ref="AF174">IF(ISBLANK(C174),"",XLOOKUP(A174,'Crop Chart'!$A$5:$A$201,'Crop Chart'!$L$5:$L$201,FALSE))</f>
        <v/>
      </c>
      <c r="AG174" s="529"/>
      <c r="AH174" s="530"/>
      <c r="AI174" s="530" t="str">
        <f t="array" ref="AI174">IF(ISBLANK(C174),"",XLOOKUP(A174,'Crop Chart'!$A$5:$A$201,'Crop Chart'!$AN$5:$AN$201,FALSE))</f>
        <v/>
      </c>
      <c r="AJ174" s="531" t="str">
        <f t="array" ref="AJ174">IF((AI174=""),"",J174+XLOOKUP(A174,'Crop Chart'!$A$5:$A$201,'Crop Chart'!$AO$5:$AO$201,FALSE))</f>
        <v/>
      </c>
      <c r="AK174" s="530" t="str">
        <f t="array" ref="AK174">IF(ISBLANK(C174),"",XLOOKUP(A174,'Crop Chart'!$A$5:$A$201,'Crop Chart'!$AP$5:$AP$201,FALSE))</f>
        <v/>
      </c>
      <c r="AL174" s="531" t="str">
        <f t="array" ref="AL174">IF((AK174=""),"",J174+XLOOKUP(A174,'Crop Chart'!$A$5:$A$201,'Crop Chart'!$AQ$5:$AQ$201,FALSE))</f>
        <v/>
      </c>
      <c r="AM174" s="530" t="str">
        <f t="array" ref="AM174">IF(ISBLANK(C174),"",XLOOKUP(A174,'Crop Chart'!$A$5:$A$201,'Crop Chart'!$AR$5:$AR$201,FALSE))</f>
        <v/>
      </c>
      <c r="AN174" s="531" t="str">
        <f t="array" ref="AN174">IF((AM174=""),"",J174+XLOOKUP(A174,'Crop Chart'!$A$5:$A$201,'Crop Chart'!$AS$5:$AS$201,FALSE))</f>
        <v/>
      </c>
      <c r="AO174" s="530" t="str">
        <f t="array" ref="AO174">IF(ISBLANK(C174),"",XLOOKUP(A174,'Crop Chart'!$A$5:$A$201,'Crop Chart'!$AT$5:$AT$201,FALSE))</f>
        <v/>
      </c>
      <c r="AP174" s="531" t="str">
        <f t="array" ref="AP174">IF((AO174=""),"",J174+XLOOKUP(A174,'Crop Chart'!$A$5:$A$201,'Crop Chart'!$AU$5:$AU$201,FALSE))</f>
        <v/>
      </c>
      <c r="AQ174" s="530" t="str">
        <f t="array" ref="AQ174">IF(ISBLANK(C174),"",XLOOKUP(A174,'Crop Chart'!$A$5:$A$201,'Crop Chart'!$AV$5:$AV$201,FALSE))</f>
        <v/>
      </c>
      <c r="AR174" s="531" t="str">
        <f t="array" ref="AR174">IF((AQ174=""),"",J174+XLOOKUP(A174,'Crop Chart'!$A$5:$A$201,'Crop Chart'!$AW$5:$AW$201,FALSE))</f>
        <v/>
      </c>
      <c r="AS174" s="530" t="str">
        <f t="array" ref="AS174">IF(ISBLANK(C174),"",XLOOKUP(A174,'Crop Chart'!$A$5:$A$201,'Crop Chart'!$AX$5:$AX$201,FALSE))</f>
        <v/>
      </c>
      <c r="AT174" s="531" t="str">
        <f t="array" ref="AT174">IF((AS174=""),"",J174+XLOOKUP(A174,'Crop Chart'!$A$5:$A$201,'Crop Chart'!$AY$5:$AY$201,FALSE))</f>
        <v/>
      </c>
      <c r="AU174" s="530" t="str">
        <f t="array" ref="AU174">IF(ISBLANK(C174),"",XLOOKUP(A174,'Crop Chart'!$A$5:$A$201,'Crop Chart'!$AZ$5:$AZ$201,FALSE))</f>
        <v/>
      </c>
      <c r="AV174" s="531" t="str">
        <f t="array" ref="AV174">IF((AU174=""),"",J174+XLOOKUP(A174,'Crop Chart'!$A$5:$A$201,'Crop Chart'!$BA$5:$BA$201,FALSE))</f>
        <v/>
      </c>
      <c r="AW174" s="530" t="str">
        <f t="array" ref="AW174">IF(ISBLANK(C174),"",XLOOKUP(A174,'Crop Chart'!$A$5:$A$201,'Crop Chart'!$BB$5:$BB$201,FALSE))</f>
        <v/>
      </c>
      <c r="AX174" s="532" t="str">
        <f t="array" ref="AX174">IF((AW174=""),"",J174+XLOOKUP(A174,'Crop Chart'!$A$5:$A$201,'Crop Chart'!$BC$5:$BC$201,FALSE))</f>
        <v/>
      </c>
    </row>
    <row r="175" ht="15.75" hidden="1" customHeight="1">
      <c r="A175" s="520" t="str">
        <f t="array" ref="A175">IF(ISBLANK(C175)," ",XLOOKUP(C175,'Codified Game Plan'!$M$3:$M$477,'Codified Game Plan'!$A$3:$A$477))</f>
        <v> </v>
      </c>
      <c r="B175" s="503" t="str">
        <f t="array" ref="B175">IF(ISBLANK(C175),"",XLOOKUP(C175,'Codified Game Plan'!$M$3:$M$477,'Codified Game Plan'!$B$3:$B$477))</f>
        <v/>
      </c>
      <c r="C175" s="521"/>
      <c r="D175" s="521" t="str">
        <f t="array" ref="D175">IF(ISBLANK(C175)," ",XLOOKUP(C175,'Codified Game Plan'!$M$3:$M$477,'Codified Game Plan'!$C$3:$C$477))</f>
        <v> </v>
      </c>
      <c r="E175" s="522" t="str">
        <f t="array" ref="E175">IF(ISBLANK(C175),"",XLOOKUP(C175,'Codified Game Plan'!$M$3:$M$477,'Codified Game Plan'!$D$3:$D$477,0))</f>
        <v/>
      </c>
      <c r="F175" s="522" t="str">
        <f t="array" ref="F175">IF(ISBLANK(C175),"",XLOOKUP(C175,'Codified Game Plan'!$M$3:$M$477,'Codified Game Plan'!$E$3:$E$477,0))</f>
        <v/>
      </c>
      <c r="G175" s="523" t="str">
        <f t="array" ref="G175">IF(ISBLANK(C175)," ",XLOOKUP(C175,'Codified Game Plan'!$M$3:$M$477,'Codified Game Plan'!$F$3:$F$477))</f>
        <v> </v>
      </c>
      <c r="H175" s="507" t="str">
        <f t="array" ref="H175">IF(ISBLANK(C175)," ",XLOOKUP(C175,'Codified Game Plan'!$M$3:$M$477,'Codified Game Plan'!$G$3:$G$477))</f>
        <v> </v>
      </c>
      <c r="I175" s="523" t="str">
        <f t="array" ref="I175">IF(ISBLANK(C175),"",XLOOKUP(A175,'Crop Chart'!$A$5:$A$201,'Crop Chart'!$B$5:$B$201,0))</f>
        <v/>
      </c>
      <c r="J175" s="507" t="str">
        <f t="shared" si="24"/>
        <v> </v>
      </c>
      <c r="K175" s="511"/>
      <c r="L175" s="523" t="str">
        <f t="array" ref="L175">IF(ISBLANK(C175),"",XLOOKUP(A175,'Crop Chart'!$A$5:$A$201,'Crop Chart'!$C$5:$C$201,0))</f>
        <v/>
      </c>
      <c r="M175" s="506" t="str">
        <f t="array" ref="M175">IF(ISBLANK(C175),"",XLOOKUP(A175,'Crop Chart'!$A$5:$A$201,'Crop Chart'!$E$5:$E$201,0))</f>
        <v/>
      </c>
      <c r="N175" s="535" t="str">
        <f t="shared" si="1"/>
        <v/>
      </c>
      <c r="O175" s="515" t="str">
        <f t="array" ref="O175">IF(ISBLANK(C175),"",XLOOKUP(A175,'Crop Chart'!$A$5:$A$201,'Crop Chart'!$S$5:$S$201,0))</f>
        <v/>
      </c>
      <c r="P175" s="507" t="str">
        <f t="shared" si="2"/>
        <v/>
      </c>
      <c r="Q175" s="524"/>
      <c r="R175" s="523" t="str">
        <f t="array" ref="R175">IF(I175="TR",XLOOKUP(A175,'Crop Chart'!$A$5:$A$201,'Crop Chart'!$I$5:$I$201,FALSE),"")</f>
        <v/>
      </c>
      <c r="S175" s="512" t="str">
        <f t="array" ref="S175">IF(I175="TR",G175*'Crop Chart'!$H$2*12*L175/M175/T175*XLOOKUP(A175,'Crop Chart'!$A$5:$A$203,'Crop Chart'!$T$5:$T$203),"")</f>
        <v/>
      </c>
      <c r="T175" s="523" t="str">
        <f t="array" ref="T175">IF(ISBLANK(C175),"",XLOOKUP(A175,'Crop Chart'!$A$5:$A$201,'Crop Chart'!$P$5:$P$201,FALSE))</f>
        <v/>
      </c>
      <c r="U175" s="525" t="str">
        <f t="array" ref="U175">IF(ISBLANK(C175),"",XLOOKUP(A175,'Crop Chart'!$A$5:$A$201,'Crop Chart'!$Q$5:$Q$201,0))</f>
        <v/>
      </c>
      <c r="V175" s="507" t="str">
        <f t="array" ref="V175">IF(I175="DS",XLOOKUP(A175,'Crop Chart'!$A$6:$A$201,'Crop Chart'!$AH$6:$AH$201,0),"")</f>
        <v/>
      </c>
      <c r="W175" s="507" t="str">
        <f t="array" ref="W175">IF(I175="DS",XLOOKUP(A175,'Crop Chart'!$A$6:$A$201,'Crop Chart'!$AI$6:$AI$201,0),"")</f>
        <v/>
      </c>
      <c r="X175" s="526" t="str">
        <f t="array" ref="X175">IFS(ISTEXT(P175),"",XLOOKUP(A175,'Crop Chart'!$A$5:$A$201,'Crop Chart'!$R$5:$R$201,0)=0,"",XLOOKUP(A175,'Crop Chart'!$A$5:$A$201,'Crop Chart'!$R$5:$R$201,0)&gt;0,XLOOKUP(A175,'Crop Chart'!$A$5:$A$201,'Crop Chart'!$R$5:$R$201,0)+P175)</f>
        <v/>
      </c>
      <c r="Y175" s="523" t="str">
        <f t="array" ref="Y175">IF(ISTEXT(X175),"",XLOOKUP(A175,'Crop Chart'!$A$5:$A$201,'Crop Chart'!$S$5:$S$201,0))</f>
        <v/>
      </c>
      <c r="Z175" s="513" t="str">
        <f t="shared" si="3"/>
        <v/>
      </c>
      <c r="AA175" s="523" t="str">
        <f t="array" ref="AA175">IF(ISBLANK(C175),"",XLOOKUP(A175,'Crop Chart'!$A$5:$A$201,'Crop Chart'!$F$5:$F$201,0))</f>
        <v/>
      </c>
      <c r="AB175" s="523" t="str">
        <f t="array" ref="AB175">IF(ISBLANK(C175),"",XLOOKUP(A175,'Crop Chart'!$A$5:$A$201,'Crop Chart'!$G$5:$G$201,FALSE))</f>
        <v/>
      </c>
      <c r="AC175" s="526" t="str">
        <f t="shared" si="19"/>
        <v/>
      </c>
      <c r="AD175" s="526" t="str">
        <f t="shared" si="4"/>
        <v/>
      </c>
      <c r="AE175" s="527" t="str">
        <f t="array" ref="AE175">IF(ISBLANK(C175),"",XLOOKUP(C175,'Codified Game Plan'!$M$3:$M$477,'Codified Game Plan'!$J$3:$J$477,0))</f>
        <v/>
      </c>
      <c r="AF175" s="528" t="str">
        <f t="array" ref="AF175">IF(ISBLANK(C175),"",XLOOKUP(A175,'Crop Chart'!$A$5:$A$201,'Crop Chart'!$L$5:$L$201,FALSE))</f>
        <v/>
      </c>
      <c r="AG175" s="529"/>
      <c r="AH175" s="530"/>
      <c r="AI175" s="530" t="str">
        <f t="array" ref="AI175">IF(ISBLANK(C175),"",XLOOKUP(A175,'Crop Chart'!$A$5:$A$201,'Crop Chart'!$AN$5:$AN$201,FALSE))</f>
        <v/>
      </c>
      <c r="AJ175" s="531" t="str">
        <f t="array" ref="AJ175">IF((AI175=""),"",J175+XLOOKUP(A175,'Crop Chart'!$A$5:$A$201,'Crop Chart'!$AO$5:$AO$201,FALSE))</f>
        <v/>
      </c>
      <c r="AK175" s="530" t="str">
        <f t="array" ref="AK175">IF(ISBLANK(C175),"",XLOOKUP(A175,'Crop Chart'!$A$5:$A$201,'Crop Chart'!$AP$5:$AP$201,FALSE))</f>
        <v/>
      </c>
      <c r="AL175" s="531" t="str">
        <f t="array" ref="AL175">IF((AK175=""),"",J175+XLOOKUP(A175,'Crop Chart'!$A$5:$A$201,'Crop Chart'!$AQ$5:$AQ$201,FALSE))</f>
        <v/>
      </c>
      <c r="AM175" s="530" t="str">
        <f t="array" ref="AM175">IF(ISBLANK(C175),"",XLOOKUP(A175,'Crop Chart'!$A$5:$A$201,'Crop Chart'!$AR$5:$AR$201,FALSE))</f>
        <v/>
      </c>
      <c r="AN175" s="531" t="str">
        <f t="array" ref="AN175">IF((AM175=""),"",J175+XLOOKUP(A175,'Crop Chart'!$A$5:$A$201,'Crop Chart'!$AS$5:$AS$201,FALSE))</f>
        <v/>
      </c>
      <c r="AO175" s="530" t="str">
        <f t="array" ref="AO175">IF(ISBLANK(C175),"",XLOOKUP(A175,'Crop Chart'!$A$5:$A$201,'Crop Chart'!$AT$5:$AT$201,FALSE))</f>
        <v/>
      </c>
      <c r="AP175" s="531" t="str">
        <f t="array" ref="AP175">IF((AO175=""),"",J175+XLOOKUP(A175,'Crop Chart'!$A$5:$A$201,'Crop Chart'!$AU$5:$AU$201,FALSE))</f>
        <v/>
      </c>
      <c r="AQ175" s="530" t="str">
        <f t="array" ref="AQ175">IF(ISBLANK(C175),"",XLOOKUP(A175,'Crop Chart'!$A$5:$A$201,'Crop Chart'!$AV$5:$AV$201,FALSE))</f>
        <v/>
      </c>
      <c r="AR175" s="531" t="str">
        <f t="array" ref="AR175">IF((AQ175=""),"",J175+XLOOKUP(A175,'Crop Chart'!$A$5:$A$201,'Crop Chart'!$AW$5:$AW$201,FALSE))</f>
        <v/>
      </c>
      <c r="AS175" s="530" t="str">
        <f t="array" ref="AS175">IF(ISBLANK(C175),"",XLOOKUP(A175,'Crop Chart'!$A$5:$A$201,'Crop Chart'!$AX$5:$AX$201,FALSE))</f>
        <v/>
      </c>
      <c r="AT175" s="531" t="str">
        <f t="array" ref="AT175">IF((AS175=""),"",J175+XLOOKUP(A175,'Crop Chart'!$A$5:$A$201,'Crop Chart'!$AY$5:$AY$201,FALSE))</f>
        <v/>
      </c>
      <c r="AU175" s="530" t="str">
        <f t="array" ref="AU175">IF(ISBLANK(C175),"",XLOOKUP(A175,'Crop Chart'!$A$5:$A$201,'Crop Chart'!$AZ$5:$AZ$201,FALSE))</f>
        <v/>
      </c>
      <c r="AV175" s="531" t="str">
        <f t="array" ref="AV175">IF((AU175=""),"",J175+XLOOKUP(A175,'Crop Chart'!$A$5:$A$201,'Crop Chart'!$BA$5:$BA$201,FALSE))</f>
        <v/>
      </c>
      <c r="AW175" s="530" t="str">
        <f t="array" ref="AW175">IF(ISBLANK(C175),"",XLOOKUP(A175,'Crop Chart'!$A$5:$A$201,'Crop Chart'!$BB$5:$BB$201,FALSE))</f>
        <v/>
      </c>
      <c r="AX175" s="532" t="str">
        <f t="array" ref="AX175">IF((AW175=""),"",J175+XLOOKUP(A175,'Crop Chart'!$A$5:$A$201,'Crop Chart'!$BC$5:$BC$201,FALSE))</f>
        <v/>
      </c>
    </row>
    <row r="176" ht="15.75" hidden="1" customHeight="1">
      <c r="A176" s="520" t="str">
        <f t="array" ref="A176">IF(ISBLANK(C176)," ",XLOOKUP(C176,'Codified Game Plan'!$M$3:$M$477,'Codified Game Plan'!$A$3:$A$477))</f>
        <v> </v>
      </c>
      <c r="B176" s="503" t="str">
        <f t="array" ref="B176">IF(ISBLANK(C176),"",XLOOKUP(C176,'Codified Game Plan'!$M$3:$M$477,'Codified Game Plan'!$B$3:$B$477))</f>
        <v/>
      </c>
      <c r="C176" s="521"/>
      <c r="D176" s="521" t="str">
        <f t="array" ref="D176">IF(ISBLANK(C176)," ",XLOOKUP(C176,'Codified Game Plan'!$M$3:$M$477,'Codified Game Plan'!$C$3:$C$477))</f>
        <v> </v>
      </c>
      <c r="E176" s="522" t="str">
        <f t="array" ref="E176">IF(ISBLANK(C176),"",XLOOKUP(C176,'Codified Game Plan'!$M$3:$M$477,'Codified Game Plan'!$D$3:$D$477,0))</f>
        <v/>
      </c>
      <c r="F176" s="522" t="str">
        <f t="array" ref="F176">IF(ISBLANK(C176),"",XLOOKUP(C176,'Codified Game Plan'!$M$3:$M$477,'Codified Game Plan'!$E$3:$E$477,0))</f>
        <v/>
      </c>
      <c r="G176" s="523" t="str">
        <f t="array" ref="G176">IF(ISBLANK(C176)," ",XLOOKUP(C176,'Codified Game Plan'!$M$3:$M$477,'Codified Game Plan'!$F$3:$F$477))</f>
        <v> </v>
      </c>
      <c r="H176" s="507" t="str">
        <f t="array" ref="H176">IF(ISBLANK(C176)," ",XLOOKUP(C176,'Codified Game Plan'!$M$3:$M$477,'Codified Game Plan'!$G$3:$G$477))</f>
        <v> </v>
      </c>
      <c r="I176" s="523" t="str">
        <f t="array" ref="I176">IF(ISBLANK(C176),"",XLOOKUP(A176,'Crop Chart'!$A$5:$A$201,'Crop Chart'!$B$5:$B$201,0))</f>
        <v/>
      </c>
      <c r="J176" s="507" t="str">
        <f t="shared" si="24"/>
        <v> </v>
      </c>
      <c r="K176" s="511"/>
      <c r="L176" s="523" t="str">
        <f t="array" ref="L176">IF(ISBLANK(C176),"",XLOOKUP(A176,'Crop Chart'!$A$5:$A$201,'Crop Chart'!$C$5:$C$201,0))</f>
        <v/>
      </c>
      <c r="M176" s="506" t="str">
        <f t="array" ref="M176">IF(ISBLANK(C176),"",XLOOKUP(A176,'Crop Chart'!$A$5:$A$201,'Crop Chart'!$E$5:$E$201,0))</f>
        <v/>
      </c>
      <c r="N176" s="535" t="str">
        <f t="shared" si="1"/>
        <v/>
      </c>
      <c r="O176" s="515" t="str">
        <f t="array" ref="O176">IF(ISBLANK(C176),"",XLOOKUP(A176,'Crop Chart'!$A$5:$A$201,'Crop Chart'!$S$5:$S$201,0))</f>
        <v/>
      </c>
      <c r="P176" s="507" t="str">
        <f t="shared" si="2"/>
        <v/>
      </c>
      <c r="Q176" s="524"/>
      <c r="R176" s="523" t="str">
        <f t="array" ref="R176">IF(I176="TR",XLOOKUP(A176,'Crop Chart'!$A$5:$A$201,'Crop Chart'!$I$5:$I$201,FALSE),"")</f>
        <v/>
      </c>
      <c r="S176" s="512" t="str">
        <f t="array" ref="S176">IF(I176="TR",G176*'Crop Chart'!$H$2*12*L176/M176/T176*XLOOKUP(A176,'Crop Chart'!$A$5:$A$203,'Crop Chart'!$T$5:$T$203),"")</f>
        <v/>
      </c>
      <c r="T176" s="523" t="str">
        <f t="array" ref="T176">IF(ISBLANK(C176),"",XLOOKUP(A176,'Crop Chart'!$A$5:$A$201,'Crop Chart'!$P$5:$P$201,FALSE))</f>
        <v/>
      </c>
      <c r="U176" s="525" t="str">
        <f t="array" ref="U176">IF(ISBLANK(C176),"",XLOOKUP(A176,'Crop Chart'!$A$5:$A$201,'Crop Chart'!$Q$5:$Q$201,0))</f>
        <v/>
      </c>
      <c r="V176" s="507" t="str">
        <f t="array" ref="V176">IF(I176="DS",XLOOKUP(A176,'Crop Chart'!$A$6:$A$201,'Crop Chart'!$AH$6:$AH$201,0),"")</f>
        <v/>
      </c>
      <c r="W176" s="507" t="str">
        <f t="array" ref="W176">IF(I176="DS",XLOOKUP(A176,'Crop Chart'!$A$6:$A$201,'Crop Chart'!$AI$6:$AI$201,0),"")</f>
        <v/>
      </c>
      <c r="X176" s="526" t="str">
        <f t="array" ref="X176">IFS(ISTEXT(P176),"",XLOOKUP(A176,'Crop Chart'!$A$5:$A$201,'Crop Chart'!$R$5:$R$201,0)=0,"",XLOOKUP(A176,'Crop Chart'!$A$5:$A$201,'Crop Chart'!$R$5:$R$201,0)&gt;0,XLOOKUP(A176,'Crop Chart'!$A$5:$A$201,'Crop Chart'!$R$5:$R$201,0)+P176)</f>
        <v/>
      </c>
      <c r="Y176" s="523" t="str">
        <f t="array" ref="Y176">IF(ISTEXT(X176),"",XLOOKUP(A176,'Crop Chart'!$A$5:$A$201,'Crop Chart'!$S$5:$S$201,0))</f>
        <v/>
      </c>
      <c r="Z176" s="513" t="str">
        <f t="shared" si="3"/>
        <v/>
      </c>
      <c r="AA176" s="523" t="str">
        <f t="array" ref="AA176">IF(ISBLANK(C176),"",XLOOKUP(A176,'Crop Chart'!$A$5:$A$201,'Crop Chart'!$F$5:$F$201,0))</f>
        <v/>
      </c>
      <c r="AB176" s="523" t="str">
        <f t="array" ref="AB176">IF(ISBLANK(C176),"",XLOOKUP(A176,'Crop Chart'!$A$5:$A$201,'Crop Chart'!$G$5:$G$201,FALSE))</f>
        <v/>
      </c>
      <c r="AC176" s="526" t="str">
        <f t="shared" si="19"/>
        <v/>
      </c>
      <c r="AD176" s="526" t="str">
        <f t="shared" si="4"/>
        <v/>
      </c>
      <c r="AE176" s="527" t="str">
        <f t="array" ref="AE176">IF(ISBLANK(C176),"",XLOOKUP(C176,'Codified Game Plan'!$M$3:$M$477,'Codified Game Plan'!$J$3:$J$477,0))</f>
        <v/>
      </c>
      <c r="AF176" s="528" t="str">
        <f t="array" ref="AF176">IF(ISBLANK(C176),"",XLOOKUP(A176,'Crop Chart'!$A$5:$A$201,'Crop Chart'!$L$5:$L$201,FALSE))</f>
        <v/>
      </c>
      <c r="AG176" s="529"/>
      <c r="AH176" s="530"/>
      <c r="AI176" s="530" t="str">
        <f t="array" ref="AI176">IF(ISBLANK(C176),"",XLOOKUP(A176,'Crop Chart'!$A$5:$A$201,'Crop Chart'!$AN$5:$AN$201,FALSE))</f>
        <v/>
      </c>
      <c r="AJ176" s="531" t="str">
        <f t="array" ref="AJ176">IF((AI176=""),"",J176+XLOOKUP(A176,'Crop Chart'!$A$5:$A$201,'Crop Chart'!$AO$5:$AO$201,FALSE))</f>
        <v/>
      </c>
      <c r="AK176" s="530" t="str">
        <f t="array" ref="AK176">IF(ISBLANK(C176),"",XLOOKUP(A176,'Crop Chart'!$A$5:$A$201,'Crop Chart'!$AP$5:$AP$201,FALSE))</f>
        <v/>
      </c>
      <c r="AL176" s="531" t="str">
        <f t="array" ref="AL176">IF((AK176=""),"",J176+XLOOKUP(A176,'Crop Chart'!$A$5:$A$201,'Crop Chart'!$AQ$5:$AQ$201,FALSE))</f>
        <v/>
      </c>
      <c r="AM176" s="530" t="str">
        <f t="array" ref="AM176">IF(ISBLANK(C176),"",XLOOKUP(A176,'Crop Chart'!$A$5:$A$201,'Crop Chart'!$AR$5:$AR$201,FALSE))</f>
        <v/>
      </c>
      <c r="AN176" s="531" t="str">
        <f t="array" ref="AN176">IF((AM176=""),"",J176+XLOOKUP(A176,'Crop Chart'!$A$5:$A$201,'Crop Chart'!$AS$5:$AS$201,FALSE))</f>
        <v/>
      </c>
      <c r="AO176" s="530" t="str">
        <f t="array" ref="AO176">IF(ISBLANK(C176),"",XLOOKUP(A176,'Crop Chart'!$A$5:$A$201,'Crop Chart'!$AT$5:$AT$201,FALSE))</f>
        <v/>
      </c>
      <c r="AP176" s="531" t="str">
        <f t="array" ref="AP176">IF((AO176=""),"",J176+XLOOKUP(A176,'Crop Chart'!$A$5:$A$201,'Crop Chart'!$AU$5:$AU$201,FALSE))</f>
        <v/>
      </c>
      <c r="AQ176" s="530" t="str">
        <f t="array" ref="AQ176">IF(ISBLANK(C176),"",XLOOKUP(A176,'Crop Chart'!$A$5:$A$201,'Crop Chart'!$AV$5:$AV$201,FALSE))</f>
        <v/>
      </c>
      <c r="AR176" s="531" t="str">
        <f t="array" ref="AR176">IF((AQ176=""),"",J176+XLOOKUP(A176,'Crop Chart'!$A$5:$A$201,'Crop Chart'!$AW$5:$AW$201,FALSE))</f>
        <v/>
      </c>
      <c r="AS176" s="530" t="str">
        <f t="array" ref="AS176">IF(ISBLANK(C176),"",XLOOKUP(A176,'Crop Chart'!$A$5:$A$201,'Crop Chart'!$AX$5:$AX$201,FALSE))</f>
        <v/>
      </c>
      <c r="AT176" s="531" t="str">
        <f t="array" ref="AT176">IF((AS176=""),"",J176+XLOOKUP(A176,'Crop Chart'!$A$5:$A$201,'Crop Chart'!$AY$5:$AY$201,FALSE))</f>
        <v/>
      </c>
      <c r="AU176" s="530" t="str">
        <f t="array" ref="AU176">IF(ISBLANK(C176),"",XLOOKUP(A176,'Crop Chart'!$A$5:$A$201,'Crop Chart'!$AZ$5:$AZ$201,FALSE))</f>
        <v/>
      </c>
      <c r="AV176" s="531" t="str">
        <f t="array" ref="AV176">IF((AU176=""),"",J176+XLOOKUP(A176,'Crop Chart'!$A$5:$A$201,'Crop Chart'!$BA$5:$BA$201,FALSE))</f>
        <v/>
      </c>
      <c r="AW176" s="530" t="str">
        <f t="array" ref="AW176">IF(ISBLANK(C176),"",XLOOKUP(A176,'Crop Chart'!$A$5:$A$201,'Crop Chart'!$BB$5:$BB$201,FALSE))</f>
        <v/>
      </c>
      <c r="AX176" s="532" t="str">
        <f t="array" ref="AX176">IF((AW176=""),"",J176+XLOOKUP(A176,'Crop Chart'!$A$5:$A$201,'Crop Chart'!$BC$5:$BC$201,FALSE))</f>
        <v/>
      </c>
    </row>
    <row r="177" ht="15.75" hidden="1" customHeight="1">
      <c r="A177" s="520" t="str">
        <f t="array" ref="A177">IF(ISBLANK(C177)," ",XLOOKUP(C177,'Codified Game Plan'!$M$3:$M$477,'Codified Game Plan'!$A$3:$A$477))</f>
        <v> </v>
      </c>
      <c r="B177" s="503" t="str">
        <f t="array" ref="B177">IF(ISBLANK(C177),"",XLOOKUP(C177,'Codified Game Plan'!$M$3:$M$477,'Codified Game Plan'!$B$3:$B$477))</f>
        <v/>
      </c>
      <c r="C177" s="521"/>
      <c r="D177" s="521" t="str">
        <f t="array" ref="D177">IF(ISBLANK(C177)," ",XLOOKUP(C177,'Codified Game Plan'!$M$3:$M$477,'Codified Game Plan'!$C$3:$C$477))</f>
        <v> </v>
      </c>
      <c r="E177" s="522" t="str">
        <f t="array" ref="E177">IF(ISBLANK(C177),"",XLOOKUP(C177,'Codified Game Plan'!$M$3:$M$477,'Codified Game Plan'!$D$3:$D$477,0))</f>
        <v/>
      </c>
      <c r="F177" s="522" t="str">
        <f t="array" ref="F177">IF(ISBLANK(C177),"",XLOOKUP(C177,'Codified Game Plan'!$M$3:$M$477,'Codified Game Plan'!$E$3:$E$477,0))</f>
        <v/>
      </c>
      <c r="G177" s="523" t="str">
        <f t="array" ref="G177">IF(ISBLANK(C177)," ",XLOOKUP(C177,'Codified Game Plan'!$M$3:$M$477,'Codified Game Plan'!$F$3:$F$477))</f>
        <v> </v>
      </c>
      <c r="H177" s="507" t="str">
        <f t="array" ref="H177">IF(ISBLANK(C177)," ",XLOOKUP(C177,'Codified Game Plan'!$M$3:$M$477,'Codified Game Plan'!$G$3:$G$477))</f>
        <v> </v>
      </c>
      <c r="I177" s="523" t="str">
        <f t="array" ref="I177">IF(ISBLANK(C177),"",XLOOKUP(A177,'Crop Chart'!$A$5:$A$201,'Crop Chart'!$B$5:$B$201,0))</f>
        <v/>
      </c>
      <c r="J177" s="507" t="str">
        <f t="shared" si="24"/>
        <v> </v>
      </c>
      <c r="K177" s="511"/>
      <c r="L177" s="523" t="str">
        <f t="array" ref="L177">IF(ISBLANK(C177),"",XLOOKUP(A177,'Crop Chart'!$A$5:$A$201,'Crop Chart'!$C$5:$C$201,0))</f>
        <v/>
      </c>
      <c r="M177" s="506" t="str">
        <f t="array" ref="M177">IF(ISBLANK(C177),"",XLOOKUP(A177,'Crop Chart'!$A$5:$A$201,'Crop Chart'!$E$5:$E$201,0))</f>
        <v/>
      </c>
      <c r="N177" s="535" t="str">
        <f t="shared" si="1"/>
        <v/>
      </c>
      <c r="O177" s="515" t="str">
        <f t="array" ref="O177">IF(ISBLANK(C177),"",XLOOKUP(A177,'Crop Chart'!$A$5:$A$201,'Crop Chart'!$S$5:$S$201,0))</f>
        <v/>
      </c>
      <c r="P177" s="507" t="str">
        <f t="shared" si="2"/>
        <v/>
      </c>
      <c r="Q177" s="524"/>
      <c r="R177" s="523" t="str">
        <f t="array" ref="R177">IF(I177="TR",XLOOKUP(A177,'Crop Chart'!$A$5:$A$201,'Crop Chart'!$I$5:$I$201,FALSE),"")</f>
        <v/>
      </c>
      <c r="S177" s="512" t="str">
        <f t="array" ref="S177">IF(I177="TR",G177*'Crop Chart'!$H$2*12*L177/M177/T177*XLOOKUP(A177,'Crop Chart'!$A$5:$A$203,'Crop Chart'!$T$5:$T$203),"")</f>
        <v/>
      </c>
      <c r="T177" s="523" t="str">
        <f t="array" ref="T177">IF(ISBLANK(C177),"",XLOOKUP(A177,'Crop Chart'!$A$5:$A$201,'Crop Chart'!$P$5:$P$201,FALSE))</f>
        <v/>
      </c>
      <c r="U177" s="525" t="str">
        <f t="array" ref="U177">IF(ISBLANK(C177),"",XLOOKUP(A177,'Crop Chart'!$A$5:$A$201,'Crop Chart'!$Q$5:$Q$201,0))</f>
        <v/>
      </c>
      <c r="V177" s="507" t="str">
        <f t="array" ref="V177">IF(I177="DS",XLOOKUP(A177,'Crop Chart'!$A$6:$A$201,'Crop Chart'!$AH$6:$AH$201,0),"")</f>
        <v/>
      </c>
      <c r="W177" s="507" t="str">
        <f t="array" ref="W177">IF(I177="DS",XLOOKUP(A177,'Crop Chart'!$A$6:$A$201,'Crop Chart'!$AI$6:$AI$201,0),"")</f>
        <v/>
      </c>
      <c r="X177" s="526" t="str">
        <f t="array" ref="X177">IFS(ISTEXT(P177),"",XLOOKUP(A177,'Crop Chart'!$A$5:$A$201,'Crop Chart'!$R$5:$R$201,0)=0,"",XLOOKUP(A177,'Crop Chart'!$A$5:$A$201,'Crop Chart'!$R$5:$R$201,0)&gt;0,XLOOKUP(A177,'Crop Chart'!$A$5:$A$201,'Crop Chart'!$R$5:$R$201,0)+P177)</f>
        <v/>
      </c>
      <c r="Y177" s="523" t="str">
        <f t="array" ref="Y177">IF(ISTEXT(X177),"",XLOOKUP(A177,'Crop Chart'!$A$5:$A$201,'Crop Chart'!$S$5:$S$201,0))</f>
        <v/>
      </c>
      <c r="Z177" s="513" t="str">
        <f t="shared" si="3"/>
        <v/>
      </c>
      <c r="AA177" s="523" t="str">
        <f t="array" ref="AA177">IF(ISBLANK(C177),"",XLOOKUP(A177,'Crop Chart'!$A$5:$A$201,'Crop Chart'!$F$5:$F$201,0))</f>
        <v/>
      </c>
      <c r="AB177" s="523" t="str">
        <f t="array" ref="AB177">IF(ISBLANK(C177),"",XLOOKUP(A177,'Crop Chart'!$A$5:$A$201,'Crop Chart'!$G$5:$G$201,FALSE))</f>
        <v/>
      </c>
      <c r="AC177" s="526" t="str">
        <f t="shared" si="19"/>
        <v/>
      </c>
      <c r="AD177" s="526" t="str">
        <f t="shared" si="4"/>
        <v/>
      </c>
      <c r="AE177" s="527" t="str">
        <f t="array" ref="AE177">IF(ISBLANK(C177),"",XLOOKUP(C177,'Codified Game Plan'!$M$3:$M$477,'Codified Game Plan'!$J$3:$J$477,0))</f>
        <v/>
      </c>
      <c r="AF177" s="528" t="str">
        <f t="array" ref="AF177">IF(ISBLANK(C177),"",XLOOKUP(A177,'Crop Chart'!$A$5:$A$201,'Crop Chart'!$L$5:$L$201,FALSE))</f>
        <v/>
      </c>
      <c r="AG177" s="529"/>
      <c r="AH177" s="530"/>
      <c r="AI177" s="530" t="str">
        <f t="array" ref="AI177">IF(ISBLANK(C177),"",XLOOKUP(A177,'Crop Chart'!$A$5:$A$201,'Crop Chart'!$AN$5:$AN$201,FALSE))</f>
        <v/>
      </c>
      <c r="AJ177" s="531" t="str">
        <f t="array" ref="AJ177">IF((AI177=""),"",J177+XLOOKUP(A177,'Crop Chart'!$A$5:$A$201,'Crop Chart'!$AO$5:$AO$201,FALSE))</f>
        <v/>
      </c>
      <c r="AK177" s="530" t="str">
        <f t="array" ref="AK177">IF(ISBLANK(C177),"",XLOOKUP(A177,'Crop Chart'!$A$5:$A$201,'Crop Chart'!$AP$5:$AP$201,FALSE))</f>
        <v/>
      </c>
      <c r="AL177" s="531" t="str">
        <f t="array" ref="AL177">IF((AK177=""),"",J177+XLOOKUP(A177,'Crop Chart'!$A$5:$A$201,'Crop Chart'!$AQ$5:$AQ$201,FALSE))</f>
        <v/>
      </c>
      <c r="AM177" s="530" t="str">
        <f t="array" ref="AM177">IF(ISBLANK(C177),"",XLOOKUP(A177,'Crop Chart'!$A$5:$A$201,'Crop Chart'!$AR$5:$AR$201,FALSE))</f>
        <v/>
      </c>
      <c r="AN177" s="531" t="str">
        <f t="array" ref="AN177">IF((AM177=""),"",J177+XLOOKUP(A177,'Crop Chart'!$A$5:$A$201,'Crop Chart'!$AS$5:$AS$201,FALSE))</f>
        <v/>
      </c>
      <c r="AO177" s="530" t="str">
        <f t="array" ref="AO177">IF(ISBLANK(C177),"",XLOOKUP(A177,'Crop Chart'!$A$5:$A$201,'Crop Chart'!$AT$5:$AT$201,FALSE))</f>
        <v/>
      </c>
      <c r="AP177" s="531" t="str">
        <f t="array" ref="AP177">IF((AO177=""),"",J177+XLOOKUP(A177,'Crop Chart'!$A$5:$A$201,'Crop Chart'!$AU$5:$AU$201,FALSE))</f>
        <v/>
      </c>
      <c r="AQ177" s="530" t="str">
        <f t="array" ref="AQ177">IF(ISBLANK(C177),"",XLOOKUP(A177,'Crop Chart'!$A$5:$A$201,'Crop Chart'!$AV$5:$AV$201,FALSE))</f>
        <v/>
      </c>
      <c r="AR177" s="531" t="str">
        <f t="array" ref="AR177">IF((AQ177=""),"",J177+XLOOKUP(A177,'Crop Chart'!$A$5:$A$201,'Crop Chart'!$AW$5:$AW$201,FALSE))</f>
        <v/>
      </c>
      <c r="AS177" s="530" t="str">
        <f t="array" ref="AS177">IF(ISBLANK(C177),"",XLOOKUP(A177,'Crop Chart'!$A$5:$A$201,'Crop Chart'!$AX$5:$AX$201,FALSE))</f>
        <v/>
      </c>
      <c r="AT177" s="531" t="str">
        <f t="array" ref="AT177">IF((AS177=""),"",J177+XLOOKUP(A177,'Crop Chart'!$A$5:$A$201,'Crop Chart'!$AY$5:$AY$201,FALSE))</f>
        <v/>
      </c>
      <c r="AU177" s="530" t="str">
        <f t="array" ref="AU177">IF(ISBLANK(C177),"",XLOOKUP(A177,'Crop Chart'!$A$5:$A$201,'Crop Chart'!$AZ$5:$AZ$201,FALSE))</f>
        <v/>
      </c>
      <c r="AV177" s="531" t="str">
        <f t="array" ref="AV177">IF((AU177=""),"",J177+XLOOKUP(A177,'Crop Chart'!$A$5:$A$201,'Crop Chart'!$BA$5:$BA$201,FALSE))</f>
        <v/>
      </c>
      <c r="AW177" s="530" t="str">
        <f t="array" ref="AW177">IF(ISBLANK(C177),"",XLOOKUP(A177,'Crop Chart'!$A$5:$A$201,'Crop Chart'!$BB$5:$BB$201,FALSE))</f>
        <v/>
      </c>
      <c r="AX177" s="532" t="str">
        <f t="array" ref="AX177">IF((AW177=""),"",J177+XLOOKUP(A177,'Crop Chart'!$A$5:$A$201,'Crop Chart'!$BC$5:$BC$201,FALSE))</f>
        <v/>
      </c>
    </row>
    <row r="178" ht="15.75" hidden="1" customHeight="1">
      <c r="A178" s="520" t="str">
        <f t="array" ref="A178">IF(ISBLANK(C178)," ",XLOOKUP(C178,'Codified Game Plan'!$M$3:$M$477,'Codified Game Plan'!$A$3:$A$477))</f>
        <v> </v>
      </c>
      <c r="B178" s="503" t="str">
        <f t="array" ref="B178">IF(ISBLANK(C178),"",XLOOKUP(C178,'Codified Game Plan'!$M$3:$M$477,'Codified Game Plan'!$B$3:$B$477))</f>
        <v/>
      </c>
      <c r="C178" s="521"/>
      <c r="D178" s="521" t="str">
        <f t="array" ref="D178">IF(ISBLANK(C178)," ",XLOOKUP(C178,'Codified Game Plan'!$M$3:$M$477,'Codified Game Plan'!$C$3:$C$477))</f>
        <v> </v>
      </c>
      <c r="E178" s="522" t="str">
        <f t="array" ref="E178">IF(ISBLANK(C178),"",XLOOKUP(C178,'Codified Game Plan'!$M$3:$M$477,'Codified Game Plan'!$D$3:$D$477,0))</f>
        <v/>
      </c>
      <c r="F178" s="522" t="str">
        <f t="array" ref="F178">IF(ISBLANK(C178),"",XLOOKUP(C178,'Codified Game Plan'!$M$3:$M$477,'Codified Game Plan'!$E$3:$E$477,0))</f>
        <v/>
      </c>
      <c r="G178" s="523" t="str">
        <f t="array" ref="G178">IF(ISBLANK(C178)," ",XLOOKUP(C178,'Codified Game Plan'!$M$3:$M$477,'Codified Game Plan'!$F$3:$F$477))</f>
        <v> </v>
      </c>
      <c r="H178" s="507" t="str">
        <f t="array" ref="H178">IF(ISBLANK(C178)," ",XLOOKUP(C178,'Codified Game Plan'!$M$3:$M$477,'Codified Game Plan'!$G$3:$G$477))</f>
        <v> </v>
      </c>
      <c r="I178" s="523" t="str">
        <f t="array" ref="I178">IF(ISBLANK(C178),"",XLOOKUP(A178,'Crop Chart'!$A$5:$A$201,'Crop Chart'!$B$5:$B$201,0))</f>
        <v/>
      </c>
      <c r="J178" s="507" t="str">
        <f t="shared" si="24"/>
        <v> </v>
      </c>
      <c r="K178" s="511"/>
      <c r="L178" s="523" t="str">
        <f t="array" ref="L178">IF(ISBLANK(C178),"",XLOOKUP(A178,'Crop Chart'!$A$5:$A$201,'Crop Chart'!$C$5:$C$201,0))</f>
        <v/>
      </c>
      <c r="M178" s="506" t="str">
        <f t="array" ref="M178">IF(ISBLANK(C178),"",XLOOKUP(A178,'Crop Chart'!$A$5:$A$201,'Crop Chart'!$E$5:$E$201,0))</f>
        <v/>
      </c>
      <c r="N178" s="535" t="str">
        <f t="shared" si="1"/>
        <v/>
      </c>
      <c r="O178" s="515" t="str">
        <f t="array" ref="O178">IF(ISBLANK(C178),"",XLOOKUP(A178,'Crop Chart'!$A$5:$A$201,'Crop Chart'!$S$5:$S$201,0))</f>
        <v/>
      </c>
      <c r="P178" s="507" t="str">
        <f t="shared" si="2"/>
        <v/>
      </c>
      <c r="Q178" s="524"/>
      <c r="R178" s="523" t="str">
        <f t="array" ref="R178">IF(I178="TR",XLOOKUP(A178,'Crop Chart'!$A$5:$A$201,'Crop Chart'!$I$5:$I$201,FALSE),"")</f>
        <v/>
      </c>
      <c r="S178" s="512" t="str">
        <f t="array" ref="S178">IF(I178="TR",G178*'Crop Chart'!$H$2*12*L178/M178/T178*XLOOKUP(A178,'Crop Chart'!$A$5:$A$203,'Crop Chart'!$T$5:$T$203),"")</f>
        <v/>
      </c>
      <c r="T178" s="523" t="str">
        <f t="array" ref="T178">IF(ISBLANK(C178),"",XLOOKUP(A178,'Crop Chart'!$A$5:$A$201,'Crop Chart'!$P$5:$P$201,FALSE))</f>
        <v/>
      </c>
      <c r="U178" s="525" t="str">
        <f t="array" ref="U178">IF(ISBLANK(C178),"",XLOOKUP(A178,'Crop Chart'!$A$5:$A$201,'Crop Chart'!$Q$5:$Q$201,0))</f>
        <v/>
      </c>
      <c r="V178" s="507" t="str">
        <f t="array" ref="V178">IF(I178="DS",XLOOKUP(A178,'Crop Chart'!$A$6:$A$201,'Crop Chart'!$AH$6:$AH$201,0),"")</f>
        <v/>
      </c>
      <c r="W178" s="507" t="str">
        <f t="array" ref="W178">IF(I178="DS",XLOOKUP(A178,'Crop Chart'!$A$6:$A$201,'Crop Chart'!$AI$6:$AI$201,0),"")</f>
        <v/>
      </c>
      <c r="X178" s="526" t="str">
        <f t="array" ref="X178">IFS(ISTEXT(P178),"",XLOOKUP(A178,'Crop Chart'!$A$5:$A$201,'Crop Chart'!$R$5:$R$201,0)=0,"",XLOOKUP(A178,'Crop Chart'!$A$5:$A$201,'Crop Chart'!$R$5:$R$201,0)&gt;0,XLOOKUP(A178,'Crop Chart'!$A$5:$A$201,'Crop Chart'!$R$5:$R$201,0)+P178)</f>
        <v/>
      </c>
      <c r="Y178" s="523" t="str">
        <f t="array" ref="Y178">IF(ISTEXT(X178),"",XLOOKUP(A178,'Crop Chart'!$A$5:$A$201,'Crop Chart'!$S$5:$S$201,0))</f>
        <v/>
      </c>
      <c r="Z178" s="513" t="str">
        <f t="shared" si="3"/>
        <v/>
      </c>
      <c r="AA178" s="523" t="str">
        <f t="array" ref="AA178">IF(ISBLANK(C178),"",XLOOKUP(A178,'Crop Chart'!$A$5:$A$201,'Crop Chart'!$F$5:$F$201,0))</f>
        <v/>
      </c>
      <c r="AB178" s="523" t="str">
        <f t="array" ref="AB178">IF(ISBLANK(C178),"",XLOOKUP(A178,'Crop Chart'!$A$5:$A$201,'Crop Chart'!$G$5:$G$201,FALSE))</f>
        <v/>
      </c>
      <c r="AC178" s="526" t="str">
        <f t="shared" si="19"/>
        <v/>
      </c>
      <c r="AD178" s="526" t="str">
        <f t="shared" si="4"/>
        <v/>
      </c>
      <c r="AE178" s="527" t="str">
        <f t="array" ref="AE178">IF(ISBLANK(C178),"",XLOOKUP(C178,'Codified Game Plan'!$M$3:$M$477,'Codified Game Plan'!$J$3:$J$477,0))</f>
        <v/>
      </c>
      <c r="AF178" s="528" t="str">
        <f t="array" ref="AF178">IF(ISBLANK(C178),"",XLOOKUP(A178,'Crop Chart'!$A$5:$A$201,'Crop Chart'!$L$5:$L$201,FALSE))</f>
        <v/>
      </c>
      <c r="AG178" s="529"/>
      <c r="AH178" s="530"/>
      <c r="AI178" s="530" t="str">
        <f t="array" ref="AI178">IF(ISBLANK(C178),"",XLOOKUP(A178,'Crop Chart'!$A$5:$A$201,'Crop Chart'!$AN$5:$AN$201,FALSE))</f>
        <v/>
      </c>
      <c r="AJ178" s="531" t="str">
        <f t="array" ref="AJ178">IF((AI178=""),"",J178+XLOOKUP(A178,'Crop Chart'!$A$5:$A$201,'Crop Chart'!$AO$5:$AO$201,FALSE))</f>
        <v/>
      </c>
      <c r="AK178" s="530" t="str">
        <f t="array" ref="AK178">IF(ISBLANK(C178),"",XLOOKUP(A178,'Crop Chart'!$A$5:$A$201,'Crop Chart'!$AP$5:$AP$201,FALSE))</f>
        <v/>
      </c>
      <c r="AL178" s="531" t="str">
        <f t="array" ref="AL178">IF((AK178=""),"",J178+XLOOKUP(A178,'Crop Chart'!$A$5:$A$201,'Crop Chart'!$AQ$5:$AQ$201,FALSE))</f>
        <v/>
      </c>
      <c r="AM178" s="530" t="str">
        <f t="array" ref="AM178">IF(ISBLANK(C178),"",XLOOKUP(A178,'Crop Chart'!$A$5:$A$201,'Crop Chart'!$AR$5:$AR$201,FALSE))</f>
        <v/>
      </c>
      <c r="AN178" s="531" t="str">
        <f t="array" ref="AN178">IF((AM178=""),"",J178+XLOOKUP(A178,'Crop Chart'!$A$5:$A$201,'Crop Chart'!$AS$5:$AS$201,FALSE))</f>
        <v/>
      </c>
      <c r="AO178" s="530" t="str">
        <f t="array" ref="AO178">IF(ISBLANK(C178),"",XLOOKUP(A178,'Crop Chart'!$A$5:$A$201,'Crop Chart'!$AT$5:$AT$201,FALSE))</f>
        <v/>
      </c>
      <c r="AP178" s="531" t="str">
        <f t="array" ref="AP178">IF((AO178=""),"",J178+XLOOKUP(A178,'Crop Chart'!$A$5:$A$201,'Crop Chart'!$AU$5:$AU$201,FALSE))</f>
        <v/>
      </c>
      <c r="AQ178" s="530" t="str">
        <f t="array" ref="AQ178">IF(ISBLANK(C178),"",XLOOKUP(A178,'Crop Chart'!$A$5:$A$201,'Crop Chart'!$AV$5:$AV$201,FALSE))</f>
        <v/>
      </c>
      <c r="AR178" s="531" t="str">
        <f t="array" ref="AR178">IF((AQ178=""),"",J178+XLOOKUP(A178,'Crop Chart'!$A$5:$A$201,'Crop Chart'!$AW$5:$AW$201,FALSE))</f>
        <v/>
      </c>
      <c r="AS178" s="530" t="str">
        <f t="array" ref="AS178">IF(ISBLANK(C178),"",XLOOKUP(A178,'Crop Chart'!$A$5:$A$201,'Crop Chart'!$AX$5:$AX$201,FALSE))</f>
        <v/>
      </c>
      <c r="AT178" s="531" t="str">
        <f t="array" ref="AT178">IF((AS178=""),"",J178+XLOOKUP(A178,'Crop Chart'!$A$5:$A$201,'Crop Chart'!$AY$5:$AY$201,FALSE))</f>
        <v/>
      </c>
      <c r="AU178" s="530" t="str">
        <f t="array" ref="AU178">IF(ISBLANK(C178),"",XLOOKUP(A178,'Crop Chart'!$A$5:$A$201,'Crop Chart'!$AZ$5:$AZ$201,FALSE))</f>
        <v/>
      </c>
      <c r="AV178" s="531" t="str">
        <f t="array" ref="AV178">IF((AU178=""),"",J178+XLOOKUP(A178,'Crop Chart'!$A$5:$A$201,'Crop Chart'!$BA$5:$BA$201,FALSE))</f>
        <v/>
      </c>
      <c r="AW178" s="530" t="str">
        <f t="array" ref="AW178">IF(ISBLANK(C178),"",XLOOKUP(A178,'Crop Chart'!$A$5:$A$201,'Crop Chart'!$BB$5:$BB$201,FALSE))</f>
        <v/>
      </c>
      <c r="AX178" s="532" t="str">
        <f t="array" ref="AX178">IF((AW178=""),"",J178+XLOOKUP(A178,'Crop Chart'!$A$5:$A$201,'Crop Chart'!$BC$5:$BC$201,FALSE))</f>
        <v/>
      </c>
    </row>
    <row r="179" ht="15.75" hidden="1" customHeight="1">
      <c r="A179" s="520" t="str">
        <f t="array" ref="A179">IF(ISBLANK(C179)," ",XLOOKUP(C179,'Codified Game Plan'!$M$3:$M$477,'Codified Game Plan'!$A$3:$A$477))</f>
        <v> </v>
      </c>
      <c r="B179" s="503" t="str">
        <f t="array" ref="B179">IF(ISBLANK(C179),"",XLOOKUP(C179,'Codified Game Plan'!$M$3:$M$477,'Codified Game Plan'!$B$3:$B$477))</f>
        <v/>
      </c>
      <c r="C179" s="521"/>
      <c r="D179" s="521" t="str">
        <f t="array" ref="D179">IF(ISBLANK(C179)," ",XLOOKUP(C179,'Codified Game Plan'!$M$3:$M$477,'Codified Game Plan'!$C$3:$C$477))</f>
        <v> </v>
      </c>
      <c r="E179" s="522" t="str">
        <f t="array" ref="E179">IF(ISBLANK(C179),"",XLOOKUP(C179,'Codified Game Plan'!$M$3:$M$477,'Codified Game Plan'!$D$3:$D$477,0))</f>
        <v/>
      </c>
      <c r="F179" s="522" t="str">
        <f t="array" ref="F179">IF(ISBLANK(C179),"",XLOOKUP(C179,'Codified Game Plan'!$M$3:$M$477,'Codified Game Plan'!$E$3:$E$477,0))</f>
        <v/>
      </c>
      <c r="G179" s="523" t="str">
        <f t="array" ref="G179">IF(ISBLANK(C179)," ",XLOOKUP(C179,'Codified Game Plan'!$M$3:$M$477,'Codified Game Plan'!$F$3:$F$477))</f>
        <v> </v>
      </c>
      <c r="H179" s="507" t="str">
        <f t="array" ref="H179">IF(ISBLANK(C179)," ",XLOOKUP(C179,'Codified Game Plan'!$M$3:$M$477,'Codified Game Plan'!$G$3:$G$477))</f>
        <v> </v>
      </c>
      <c r="I179" s="523" t="str">
        <f t="array" ref="I179">IF(ISBLANK(C179),"",XLOOKUP(A179,'Crop Chart'!$A$5:$A$201,'Crop Chart'!$B$5:$B$201,0))</f>
        <v/>
      </c>
      <c r="J179" s="507" t="str">
        <f t="shared" si="24"/>
        <v> </v>
      </c>
      <c r="K179" s="511"/>
      <c r="L179" s="523" t="str">
        <f t="array" ref="L179">IF(ISBLANK(C179),"",XLOOKUP(A179,'Crop Chart'!$A$5:$A$201,'Crop Chart'!$C$5:$C$201,0))</f>
        <v/>
      </c>
      <c r="M179" s="506" t="str">
        <f t="array" ref="M179">IF(ISBLANK(C179),"",XLOOKUP(A179,'Crop Chart'!$A$5:$A$201,'Crop Chart'!$E$5:$E$201,0))</f>
        <v/>
      </c>
      <c r="N179" s="535" t="str">
        <f t="shared" si="1"/>
        <v/>
      </c>
      <c r="O179" s="515" t="str">
        <f t="array" ref="O179">IF(ISBLANK(C179),"",XLOOKUP(A179,'Crop Chart'!$A$5:$A$201,'Crop Chart'!$S$5:$S$201,0))</f>
        <v/>
      </c>
      <c r="P179" s="507" t="str">
        <f t="shared" si="2"/>
        <v/>
      </c>
      <c r="Q179" s="524"/>
      <c r="R179" s="523" t="str">
        <f t="array" ref="R179">IF(I179="TR",XLOOKUP(A179,'Crop Chart'!$A$5:$A$201,'Crop Chart'!$I$5:$I$201,FALSE),"")</f>
        <v/>
      </c>
      <c r="S179" s="512" t="str">
        <f t="array" ref="S179">IF(I179="TR",G179*'Crop Chart'!$H$2*12*L179/M179/T179*XLOOKUP(A179,'Crop Chart'!$A$5:$A$203,'Crop Chart'!$T$5:$T$203),"")</f>
        <v/>
      </c>
      <c r="T179" s="523" t="str">
        <f t="array" ref="T179">IF(ISBLANK(C179),"",XLOOKUP(A179,'Crop Chart'!$A$5:$A$201,'Crop Chart'!$P$5:$P$201,FALSE))</f>
        <v/>
      </c>
      <c r="U179" s="525" t="str">
        <f t="array" ref="U179">IF(ISBLANK(C179),"",XLOOKUP(A179,'Crop Chart'!$A$5:$A$201,'Crop Chart'!$Q$5:$Q$201,0))</f>
        <v/>
      </c>
      <c r="V179" s="507" t="str">
        <f t="array" ref="V179">IF(I179="DS",XLOOKUP(A179,'Crop Chart'!$A$6:$A$201,'Crop Chart'!$AH$6:$AH$201,0),"")</f>
        <v/>
      </c>
      <c r="W179" s="507" t="str">
        <f t="array" ref="W179">IF(I179="DS",XLOOKUP(A179,'Crop Chart'!$A$6:$A$201,'Crop Chart'!$AI$6:$AI$201,0),"")</f>
        <v/>
      </c>
      <c r="X179" s="526" t="str">
        <f t="array" ref="X179">IFS(ISTEXT(P179),"",XLOOKUP(A179,'Crop Chart'!$A$5:$A$201,'Crop Chart'!$R$5:$R$201,0)=0,"",XLOOKUP(A179,'Crop Chart'!$A$5:$A$201,'Crop Chart'!$R$5:$R$201,0)&gt;0,XLOOKUP(A179,'Crop Chart'!$A$5:$A$201,'Crop Chart'!$R$5:$R$201,0)+P179)</f>
        <v/>
      </c>
      <c r="Y179" s="523" t="str">
        <f t="array" ref="Y179">IF(ISTEXT(X179),"",XLOOKUP(A179,'Crop Chart'!$A$5:$A$201,'Crop Chart'!$S$5:$S$201,0))</f>
        <v/>
      </c>
      <c r="Z179" s="513" t="str">
        <f t="shared" si="3"/>
        <v/>
      </c>
      <c r="AA179" s="523" t="str">
        <f t="array" ref="AA179">IF(ISBLANK(C179),"",XLOOKUP(A179,'Crop Chart'!$A$5:$A$201,'Crop Chart'!$F$5:$F$201,0))</f>
        <v/>
      </c>
      <c r="AB179" s="523" t="str">
        <f t="array" ref="AB179">IF(ISBLANK(C179),"",XLOOKUP(A179,'Crop Chart'!$A$5:$A$201,'Crop Chart'!$G$5:$G$201,FALSE))</f>
        <v/>
      </c>
      <c r="AC179" s="526" t="str">
        <f t="shared" si="19"/>
        <v/>
      </c>
      <c r="AD179" s="526" t="str">
        <f t="shared" si="4"/>
        <v/>
      </c>
      <c r="AE179" s="527" t="str">
        <f t="array" ref="AE179">IF(ISBLANK(C179),"",XLOOKUP(C179,'Codified Game Plan'!$M$3:$M$477,'Codified Game Plan'!$J$3:$J$477,0))</f>
        <v/>
      </c>
      <c r="AF179" s="528" t="str">
        <f t="array" ref="AF179">IF(ISBLANK(C179),"",XLOOKUP(A179,'Crop Chart'!$A$5:$A$201,'Crop Chart'!$L$5:$L$201,FALSE))</f>
        <v/>
      </c>
      <c r="AG179" s="529"/>
      <c r="AH179" s="530"/>
      <c r="AI179" s="530" t="str">
        <f t="array" ref="AI179">IF(ISBLANK(C179),"",XLOOKUP(A179,'Crop Chart'!$A$5:$A$201,'Crop Chart'!$AN$5:$AN$201,FALSE))</f>
        <v/>
      </c>
      <c r="AJ179" s="531" t="str">
        <f t="array" ref="AJ179">IF((AI179=""),"",J179+XLOOKUP(A179,'Crop Chart'!$A$5:$A$201,'Crop Chart'!$AO$5:$AO$201,FALSE))</f>
        <v/>
      </c>
      <c r="AK179" s="530" t="str">
        <f t="array" ref="AK179">IF(ISBLANK(C179),"",XLOOKUP(A179,'Crop Chart'!$A$5:$A$201,'Crop Chart'!$AP$5:$AP$201,FALSE))</f>
        <v/>
      </c>
      <c r="AL179" s="531" t="str">
        <f t="array" ref="AL179">IF((AK179=""),"",J179+XLOOKUP(A179,'Crop Chart'!$A$5:$A$201,'Crop Chart'!$AQ$5:$AQ$201,FALSE))</f>
        <v/>
      </c>
      <c r="AM179" s="530" t="str">
        <f t="array" ref="AM179">IF(ISBLANK(C179),"",XLOOKUP(A179,'Crop Chart'!$A$5:$A$201,'Crop Chart'!$AR$5:$AR$201,FALSE))</f>
        <v/>
      </c>
      <c r="AN179" s="531" t="str">
        <f t="array" ref="AN179">IF((AM179=""),"",J179+XLOOKUP(A179,'Crop Chart'!$A$5:$A$201,'Crop Chart'!$AS$5:$AS$201,FALSE))</f>
        <v/>
      </c>
      <c r="AO179" s="530" t="str">
        <f t="array" ref="AO179">IF(ISBLANK(C179),"",XLOOKUP(A179,'Crop Chart'!$A$5:$A$201,'Crop Chart'!$AT$5:$AT$201,FALSE))</f>
        <v/>
      </c>
      <c r="AP179" s="531" t="str">
        <f t="array" ref="AP179">IF((AO179=""),"",J179+XLOOKUP(A179,'Crop Chart'!$A$5:$A$201,'Crop Chart'!$AU$5:$AU$201,FALSE))</f>
        <v/>
      </c>
      <c r="AQ179" s="530" t="str">
        <f t="array" ref="AQ179">IF(ISBLANK(C179),"",XLOOKUP(A179,'Crop Chart'!$A$5:$A$201,'Crop Chart'!$AV$5:$AV$201,FALSE))</f>
        <v/>
      </c>
      <c r="AR179" s="531" t="str">
        <f t="array" ref="AR179">IF((AQ179=""),"",J179+XLOOKUP(A179,'Crop Chart'!$A$5:$A$201,'Crop Chart'!$AW$5:$AW$201,FALSE))</f>
        <v/>
      </c>
      <c r="AS179" s="530" t="str">
        <f t="array" ref="AS179">IF(ISBLANK(C179),"",XLOOKUP(A179,'Crop Chart'!$A$5:$A$201,'Crop Chart'!$AX$5:$AX$201,FALSE))</f>
        <v/>
      </c>
      <c r="AT179" s="531" t="str">
        <f t="array" ref="AT179">IF((AS179=""),"",J179+XLOOKUP(A179,'Crop Chart'!$A$5:$A$201,'Crop Chart'!$AY$5:$AY$201,FALSE))</f>
        <v/>
      </c>
      <c r="AU179" s="530" t="str">
        <f t="array" ref="AU179">IF(ISBLANK(C179),"",XLOOKUP(A179,'Crop Chart'!$A$5:$A$201,'Crop Chart'!$AZ$5:$AZ$201,FALSE))</f>
        <v/>
      </c>
      <c r="AV179" s="531" t="str">
        <f t="array" ref="AV179">IF((AU179=""),"",J179+XLOOKUP(A179,'Crop Chart'!$A$5:$A$201,'Crop Chart'!$BA$5:$BA$201,FALSE))</f>
        <v/>
      </c>
      <c r="AW179" s="530" t="str">
        <f t="array" ref="AW179">IF(ISBLANK(C179),"",XLOOKUP(A179,'Crop Chart'!$A$5:$A$201,'Crop Chart'!$BB$5:$BB$201,FALSE))</f>
        <v/>
      </c>
      <c r="AX179" s="532" t="str">
        <f t="array" ref="AX179">IF((AW179=""),"",J179+XLOOKUP(A179,'Crop Chart'!$A$5:$A$201,'Crop Chart'!$BC$5:$BC$201,FALSE))</f>
        <v/>
      </c>
    </row>
    <row r="180" ht="15.75" hidden="1" customHeight="1">
      <c r="A180" s="520" t="str">
        <f t="array" ref="A180">IF(ISBLANK(C180)," ",XLOOKUP(C180,'Codified Game Plan'!$M$3:$M$477,'Codified Game Plan'!$A$3:$A$477))</f>
        <v> </v>
      </c>
      <c r="B180" s="503" t="str">
        <f t="array" ref="B180">IF(ISBLANK(C180),"",XLOOKUP(C180,'Codified Game Plan'!$M$3:$M$477,'Codified Game Plan'!$B$3:$B$477))</f>
        <v/>
      </c>
      <c r="C180" s="521"/>
      <c r="D180" s="521" t="str">
        <f t="array" ref="D180">IF(ISBLANK(C180)," ",XLOOKUP(C180,'Codified Game Plan'!$M$3:$M$477,'Codified Game Plan'!$C$3:$C$477))</f>
        <v> </v>
      </c>
      <c r="E180" s="522" t="str">
        <f t="array" ref="E180">IF(ISBLANK(C180),"",XLOOKUP(C180,'Codified Game Plan'!$M$3:$M$477,'Codified Game Plan'!$D$3:$D$477,0))</f>
        <v/>
      </c>
      <c r="F180" s="522" t="str">
        <f t="array" ref="F180">IF(ISBLANK(C180),"",XLOOKUP(C180,'Codified Game Plan'!$M$3:$M$477,'Codified Game Plan'!$E$3:$E$477,0))</f>
        <v/>
      </c>
      <c r="G180" s="523" t="str">
        <f t="array" ref="G180">IF(ISBLANK(C180)," ",XLOOKUP(C180,'Codified Game Plan'!$M$3:$M$477,'Codified Game Plan'!$F$3:$F$477))</f>
        <v> </v>
      </c>
      <c r="H180" s="507" t="str">
        <f t="array" ref="H180">IF(ISBLANK(C180)," ",XLOOKUP(C180,'Codified Game Plan'!$M$3:$M$477,'Codified Game Plan'!$G$3:$G$477))</f>
        <v> </v>
      </c>
      <c r="I180" s="523" t="str">
        <f t="array" ref="I180">IF(ISBLANK(C180),"",XLOOKUP(A180,'Crop Chart'!$A$5:$A$201,'Crop Chart'!$B$5:$B$201,0))</f>
        <v/>
      </c>
      <c r="J180" s="507" t="str">
        <f t="shared" si="24"/>
        <v> </v>
      </c>
      <c r="K180" s="511"/>
      <c r="L180" s="523" t="str">
        <f t="array" ref="L180">IF(ISBLANK(C180),"",XLOOKUP(A180,'Crop Chart'!$A$5:$A$201,'Crop Chart'!$C$5:$C$201,0))</f>
        <v/>
      </c>
      <c r="M180" s="506" t="str">
        <f t="array" ref="M180">IF(ISBLANK(C180),"",XLOOKUP(A180,'Crop Chart'!$A$5:$A$201,'Crop Chart'!$E$5:$E$201,0))</f>
        <v/>
      </c>
      <c r="N180" s="535" t="str">
        <f t="shared" si="1"/>
        <v/>
      </c>
      <c r="O180" s="515" t="str">
        <f t="array" ref="O180">IF(ISBLANK(C180),"",XLOOKUP(A180,'Crop Chart'!$A$5:$A$201,'Crop Chart'!$S$5:$S$201,0))</f>
        <v/>
      </c>
      <c r="P180" s="507" t="str">
        <f t="shared" si="2"/>
        <v/>
      </c>
      <c r="Q180" s="524"/>
      <c r="R180" s="523" t="str">
        <f t="array" ref="R180">IF(I180="TR",XLOOKUP(A180,'Crop Chart'!$A$5:$A$201,'Crop Chart'!$I$5:$I$201,FALSE),"")</f>
        <v/>
      </c>
      <c r="S180" s="512" t="str">
        <f t="array" ref="S180">IF(I180="TR",G180*'Crop Chart'!$H$2*12*L180/M180/T180*XLOOKUP(A180,'Crop Chart'!$A$5:$A$203,'Crop Chart'!$T$5:$T$203),"")</f>
        <v/>
      </c>
      <c r="T180" s="523" t="str">
        <f t="array" ref="T180">IF(ISBLANK(C180),"",XLOOKUP(A180,'Crop Chart'!$A$5:$A$201,'Crop Chart'!$P$5:$P$201,FALSE))</f>
        <v/>
      </c>
      <c r="U180" s="525" t="str">
        <f t="array" ref="U180">IF(ISBLANK(C180),"",XLOOKUP(A180,'Crop Chart'!$A$5:$A$201,'Crop Chart'!$Q$5:$Q$201,0))</f>
        <v/>
      </c>
      <c r="V180" s="507" t="str">
        <f t="array" ref="V180">IF(I180="DS",XLOOKUP(A180,'Crop Chart'!$A$6:$A$201,'Crop Chart'!$AH$6:$AH$201,0),"")</f>
        <v/>
      </c>
      <c r="W180" s="507" t="str">
        <f t="array" ref="W180">IF(I180="DS",XLOOKUP(A180,'Crop Chart'!$A$6:$A$201,'Crop Chart'!$AI$6:$AI$201,0),"")</f>
        <v/>
      </c>
      <c r="X180" s="526" t="str">
        <f t="array" ref="X180">IFS(ISTEXT(P180),"",XLOOKUP(A180,'Crop Chart'!$A$5:$A$201,'Crop Chart'!$R$5:$R$201,0)=0,"",XLOOKUP(A180,'Crop Chart'!$A$5:$A$201,'Crop Chart'!$R$5:$R$201,0)&gt;0,XLOOKUP(A180,'Crop Chart'!$A$5:$A$201,'Crop Chart'!$R$5:$R$201,0)+P180)</f>
        <v/>
      </c>
      <c r="Y180" s="523" t="str">
        <f t="array" ref="Y180">IF(ISTEXT(X180),"",XLOOKUP(A180,'Crop Chart'!$A$5:$A$201,'Crop Chart'!$S$5:$S$201,0))</f>
        <v/>
      </c>
      <c r="Z180" s="513" t="str">
        <f t="shared" si="3"/>
        <v/>
      </c>
      <c r="AA180" s="523" t="str">
        <f t="array" ref="AA180">IF(ISBLANK(C180),"",XLOOKUP(A180,'Crop Chart'!$A$5:$A$201,'Crop Chart'!$F$5:$F$201,0))</f>
        <v/>
      </c>
      <c r="AB180" s="523" t="str">
        <f t="array" ref="AB180">IF(ISBLANK(C180),"",XLOOKUP(A180,'Crop Chart'!$A$5:$A$201,'Crop Chart'!$G$5:$G$201,FALSE))</f>
        <v/>
      </c>
      <c r="AC180" s="526" t="str">
        <f t="shared" si="19"/>
        <v/>
      </c>
      <c r="AD180" s="526" t="str">
        <f t="shared" si="4"/>
        <v/>
      </c>
      <c r="AE180" s="527" t="str">
        <f t="array" ref="AE180">IF(ISBLANK(C180),"",XLOOKUP(C180,'Codified Game Plan'!$M$3:$M$477,'Codified Game Plan'!$J$3:$J$477,0))</f>
        <v/>
      </c>
      <c r="AF180" s="528" t="str">
        <f t="array" ref="AF180">IF(ISBLANK(C180),"",XLOOKUP(A180,'Crop Chart'!$A$5:$A$201,'Crop Chart'!$L$5:$L$201,FALSE))</f>
        <v/>
      </c>
      <c r="AG180" s="529"/>
      <c r="AH180" s="530"/>
      <c r="AI180" s="530" t="str">
        <f t="array" ref="AI180">IF(ISBLANK(C180),"",XLOOKUP(A180,'Crop Chart'!$A$5:$A$201,'Crop Chart'!$AN$5:$AN$201,FALSE))</f>
        <v/>
      </c>
      <c r="AJ180" s="531" t="str">
        <f t="array" ref="AJ180">IF((AI180=""),"",J180+XLOOKUP(A180,'Crop Chart'!$A$5:$A$201,'Crop Chart'!$AO$5:$AO$201,FALSE))</f>
        <v/>
      </c>
      <c r="AK180" s="530" t="str">
        <f t="array" ref="AK180">IF(ISBLANK(C180),"",XLOOKUP(A180,'Crop Chart'!$A$5:$A$201,'Crop Chart'!$AP$5:$AP$201,FALSE))</f>
        <v/>
      </c>
      <c r="AL180" s="531" t="str">
        <f t="array" ref="AL180">IF((AK180=""),"",J180+XLOOKUP(A180,'Crop Chart'!$A$5:$A$201,'Crop Chart'!$AQ$5:$AQ$201,FALSE))</f>
        <v/>
      </c>
      <c r="AM180" s="530" t="str">
        <f t="array" ref="AM180">IF(ISBLANK(C180),"",XLOOKUP(A180,'Crop Chart'!$A$5:$A$201,'Crop Chart'!$AR$5:$AR$201,FALSE))</f>
        <v/>
      </c>
      <c r="AN180" s="531" t="str">
        <f t="array" ref="AN180">IF((AM180=""),"",J180+XLOOKUP(A180,'Crop Chart'!$A$5:$A$201,'Crop Chart'!$AS$5:$AS$201,FALSE))</f>
        <v/>
      </c>
      <c r="AO180" s="530" t="str">
        <f t="array" ref="AO180">IF(ISBLANK(C180),"",XLOOKUP(A180,'Crop Chart'!$A$5:$A$201,'Crop Chart'!$AT$5:$AT$201,FALSE))</f>
        <v/>
      </c>
      <c r="AP180" s="531" t="str">
        <f t="array" ref="AP180">IF((AO180=""),"",J180+XLOOKUP(A180,'Crop Chart'!$A$5:$A$201,'Crop Chart'!$AU$5:$AU$201,FALSE))</f>
        <v/>
      </c>
      <c r="AQ180" s="530" t="str">
        <f t="array" ref="AQ180">IF(ISBLANK(C180),"",XLOOKUP(A180,'Crop Chart'!$A$5:$A$201,'Crop Chart'!$AV$5:$AV$201,FALSE))</f>
        <v/>
      </c>
      <c r="AR180" s="531" t="str">
        <f t="array" ref="AR180">IF((AQ180=""),"",J180+XLOOKUP(A180,'Crop Chart'!$A$5:$A$201,'Crop Chart'!$AW$5:$AW$201,FALSE))</f>
        <v/>
      </c>
      <c r="AS180" s="530" t="str">
        <f t="array" ref="AS180">IF(ISBLANK(C180),"",XLOOKUP(A180,'Crop Chart'!$A$5:$A$201,'Crop Chart'!$AX$5:$AX$201,FALSE))</f>
        <v/>
      </c>
      <c r="AT180" s="531" t="str">
        <f t="array" ref="AT180">IF((AS180=""),"",J180+XLOOKUP(A180,'Crop Chart'!$A$5:$A$201,'Crop Chart'!$AY$5:$AY$201,FALSE))</f>
        <v/>
      </c>
      <c r="AU180" s="530" t="str">
        <f t="array" ref="AU180">IF(ISBLANK(C180),"",XLOOKUP(A180,'Crop Chart'!$A$5:$A$201,'Crop Chart'!$AZ$5:$AZ$201,FALSE))</f>
        <v/>
      </c>
      <c r="AV180" s="531" t="str">
        <f t="array" ref="AV180">IF((AU180=""),"",J180+XLOOKUP(A180,'Crop Chart'!$A$5:$A$201,'Crop Chart'!$BA$5:$BA$201,FALSE))</f>
        <v/>
      </c>
      <c r="AW180" s="530" t="str">
        <f t="array" ref="AW180">IF(ISBLANK(C180),"",XLOOKUP(A180,'Crop Chart'!$A$5:$A$201,'Crop Chart'!$BB$5:$BB$201,FALSE))</f>
        <v/>
      </c>
      <c r="AX180" s="532" t="str">
        <f t="array" ref="AX180">IF((AW180=""),"",J180+XLOOKUP(A180,'Crop Chart'!$A$5:$A$201,'Crop Chart'!$BC$5:$BC$201,FALSE))</f>
        <v/>
      </c>
    </row>
    <row r="181" ht="15.75" hidden="1" customHeight="1">
      <c r="A181" s="520" t="str">
        <f t="array" ref="A181">IF(ISBLANK(C181)," ",XLOOKUP(C181,'Codified Game Plan'!$M$3:$M$477,'Codified Game Plan'!$A$3:$A$477))</f>
        <v> </v>
      </c>
      <c r="B181" s="503" t="str">
        <f t="array" ref="B181">IF(ISBLANK(C181),"",XLOOKUP(C181,'Codified Game Plan'!$M$3:$M$477,'Codified Game Plan'!$B$3:$B$477))</f>
        <v/>
      </c>
      <c r="C181" s="521"/>
      <c r="D181" s="521" t="str">
        <f t="array" ref="D181">IF(ISBLANK(C181)," ",XLOOKUP(C181,'Codified Game Plan'!$M$3:$M$477,'Codified Game Plan'!$C$3:$C$477))</f>
        <v> </v>
      </c>
      <c r="E181" s="522" t="str">
        <f t="array" ref="E181">IF(ISBLANK(C181),"",XLOOKUP(C181,'Codified Game Plan'!$M$3:$M$477,'Codified Game Plan'!$D$3:$D$477,0))</f>
        <v/>
      </c>
      <c r="F181" s="522" t="str">
        <f t="array" ref="F181">IF(ISBLANK(C181),"",XLOOKUP(C181,'Codified Game Plan'!$M$3:$M$477,'Codified Game Plan'!$E$3:$E$477,0))</f>
        <v/>
      </c>
      <c r="G181" s="523" t="str">
        <f t="array" ref="G181">IF(ISBLANK(C181)," ",XLOOKUP(C181,'Codified Game Plan'!$M$3:$M$477,'Codified Game Plan'!$F$3:$F$477))</f>
        <v> </v>
      </c>
      <c r="H181" s="507" t="str">
        <f t="array" ref="H181">IF(ISBLANK(C181)," ",XLOOKUP(C181,'Codified Game Plan'!$M$3:$M$477,'Codified Game Plan'!$G$3:$G$477))</f>
        <v> </v>
      </c>
      <c r="I181" s="523" t="str">
        <f t="array" ref="I181">IF(ISBLANK(C181),"",XLOOKUP(A181,'Crop Chart'!$A$5:$A$201,'Crop Chart'!$B$5:$B$201,0))</f>
        <v/>
      </c>
      <c r="J181" s="507" t="str">
        <f t="shared" si="24"/>
        <v> </v>
      </c>
      <c r="K181" s="511"/>
      <c r="L181" s="523" t="str">
        <f t="array" ref="L181">IF(ISBLANK(C181),"",XLOOKUP(A181,'Crop Chart'!$A$5:$A$201,'Crop Chart'!$C$5:$C$201,0))</f>
        <v/>
      </c>
      <c r="M181" s="506" t="str">
        <f t="array" ref="M181">IF(ISBLANK(C181),"",XLOOKUP(A181,'Crop Chart'!$A$5:$A$201,'Crop Chart'!$E$5:$E$201,0))</f>
        <v/>
      </c>
      <c r="N181" s="535" t="str">
        <f t="shared" si="1"/>
        <v/>
      </c>
      <c r="O181" s="515" t="str">
        <f t="array" ref="O181">IF(ISBLANK(C181),"",XLOOKUP(A181,'Crop Chart'!$A$5:$A$201,'Crop Chart'!$S$5:$S$201,0))</f>
        <v/>
      </c>
      <c r="P181" s="507" t="str">
        <f t="shared" si="2"/>
        <v/>
      </c>
      <c r="Q181" s="524"/>
      <c r="R181" s="523" t="str">
        <f t="array" ref="R181">IF(I181="TR",XLOOKUP(A181,'Crop Chart'!$A$5:$A$201,'Crop Chart'!$I$5:$I$201,FALSE),"")</f>
        <v/>
      </c>
      <c r="S181" s="512" t="str">
        <f t="array" ref="S181">IF(I181="TR",G181*'Crop Chart'!$H$2*12*L181/M181/T181*XLOOKUP(A181,'Crop Chart'!$A$5:$A$203,'Crop Chart'!$T$5:$T$203),"")</f>
        <v/>
      </c>
      <c r="T181" s="523" t="str">
        <f t="array" ref="T181">IF(ISBLANK(C181),"",XLOOKUP(A181,'Crop Chart'!$A$5:$A$201,'Crop Chart'!$P$5:$P$201,FALSE))</f>
        <v/>
      </c>
      <c r="U181" s="525" t="str">
        <f t="array" ref="U181">IF(ISBLANK(C181),"",XLOOKUP(A181,'Crop Chart'!$A$5:$A$201,'Crop Chart'!$Q$5:$Q$201,0))</f>
        <v/>
      </c>
      <c r="V181" s="507" t="str">
        <f t="array" ref="V181">IF(I181="DS",XLOOKUP(A181,'Crop Chart'!$A$6:$A$201,'Crop Chart'!$AH$6:$AH$201,0),"")</f>
        <v/>
      </c>
      <c r="W181" s="507" t="str">
        <f t="array" ref="W181">IF(I181="DS",XLOOKUP(A181,'Crop Chart'!$A$6:$A$201,'Crop Chart'!$AI$6:$AI$201,0),"")</f>
        <v/>
      </c>
      <c r="X181" s="526" t="str">
        <f t="array" ref="X181">IFS(ISTEXT(P181),"",XLOOKUP(A181,'Crop Chart'!$A$5:$A$201,'Crop Chart'!$R$5:$R$201,0)=0,"",XLOOKUP(A181,'Crop Chart'!$A$5:$A$201,'Crop Chart'!$R$5:$R$201,0)&gt;0,XLOOKUP(A181,'Crop Chart'!$A$5:$A$201,'Crop Chart'!$R$5:$R$201,0)+P181)</f>
        <v/>
      </c>
      <c r="Y181" s="523" t="str">
        <f t="array" ref="Y181">IF(ISTEXT(X181),"",XLOOKUP(A181,'Crop Chart'!$A$5:$A$201,'Crop Chart'!$S$5:$S$201,0))</f>
        <v/>
      </c>
      <c r="Z181" s="513" t="str">
        <f t="shared" si="3"/>
        <v/>
      </c>
      <c r="AA181" s="523" t="str">
        <f t="array" ref="AA181">IF(ISBLANK(C181),"",XLOOKUP(A181,'Crop Chart'!$A$5:$A$201,'Crop Chart'!$F$5:$F$201,0))</f>
        <v/>
      </c>
      <c r="AB181" s="523" t="str">
        <f t="array" ref="AB181">IF(ISBLANK(C181),"",XLOOKUP(A181,'Crop Chart'!$A$5:$A$201,'Crop Chart'!$G$5:$G$201,FALSE))</f>
        <v/>
      </c>
      <c r="AC181" s="526" t="str">
        <f t="shared" si="19"/>
        <v/>
      </c>
      <c r="AD181" s="526" t="str">
        <f t="shared" si="4"/>
        <v/>
      </c>
      <c r="AE181" s="527" t="str">
        <f t="array" ref="AE181">IF(ISBLANK(C181),"",XLOOKUP(C181,'Codified Game Plan'!$M$3:$M$477,'Codified Game Plan'!$J$3:$J$477,0))</f>
        <v/>
      </c>
      <c r="AF181" s="528" t="str">
        <f t="array" ref="AF181">IF(ISBLANK(C181),"",XLOOKUP(A181,'Crop Chart'!$A$5:$A$201,'Crop Chart'!$L$5:$L$201,FALSE))</f>
        <v/>
      </c>
      <c r="AG181" s="529"/>
      <c r="AH181" s="530"/>
      <c r="AI181" s="530" t="str">
        <f t="array" ref="AI181">IF(ISBLANK(C181),"",XLOOKUP(A181,'Crop Chart'!$A$5:$A$201,'Crop Chart'!$AN$5:$AN$201,FALSE))</f>
        <v/>
      </c>
      <c r="AJ181" s="531" t="str">
        <f t="array" ref="AJ181">IF((AI181=""),"",J181+XLOOKUP(A181,'Crop Chart'!$A$5:$A$201,'Crop Chart'!$AO$5:$AO$201,FALSE))</f>
        <v/>
      </c>
      <c r="AK181" s="530" t="str">
        <f t="array" ref="AK181">IF(ISBLANK(C181),"",XLOOKUP(A181,'Crop Chart'!$A$5:$A$201,'Crop Chart'!$AP$5:$AP$201,FALSE))</f>
        <v/>
      </c>
      <c r="AL181" s="531" t="str">
        <f t="array" ref="AL181">IF((AK181=""),"",J181+XLOOKUP(A181,'Crop Chart'!$A$5:$A$201,'Crop Chart'!$AQ$5:$AQ$201,FALSE))</f>
        <v/>
      </c>
      <c r="AM181" s="530" t="str">
        <f t="array" ref="AM181">IF(ISBLANK(C181),"",XLOOKUP(A181,'Crop Chart'!$A$5:$A$201,'Crop Chart'!$AR$5:$AR$201,FALSE))</f>
        <v/>
      </c>
      <c r="AN181" s="531" t="str">
        <f t="array" ref="AN181">IF((AM181=""),"",J181+XLOOKUP(A181,'Crop Chart'!$A$5:$A$201,'Crop Chart'!$AS$5:$AS$201,FALSE))</f>
        <v/>
      </c>
      <c r="AO181" s="530" t="str">
        <f t="array" ref="AO181">IF(ISBLANK(C181),"",XLOOKUP(A181,'Crop Chart'!$A$5:$A$201,'Crop Chart'!$AT$5:$AT$201,FALSE))</f>
        <v/>
      </c>
      <c r="AP181" s="531" t="str">
        <f t="array" ref="AP181">IF((AO181=""),"",J181+XLOOKUP(A181,'Crop Chart'!$A$5:$A$201,'Crop Chart'!$AU$5:$AU$201,FALSE))</f>
        <v/>
      </c>
      <c r="AQ181" s="530" t="str">
        <f t="array" ref="AQ181">IF(ISBLANK(C181),"",XLOOKUP(A181,'Crop Chart'!$A$5:$A$201,'Crop Chart'!$AV$5:$AV$201,FALSE))</f>
        <v/>
      </c>
      <c r="AR181" s="531" t="str">
        <f t="array" ref="AR181">IF((AQ181=""),"",J181+XLOOKUP(A181,'Crop Chart'!$A$5:$A$201,'Crop Chart'!$AW$5:$AW$201,FALSE))</f>
        <v/>
      </c>
      <c r="AS181" s="530" t="str">
        <f t="array" ref="AS181">IF(ISBLANK(C181),"",XLOOKUP(A181,'Crop Chart'!$A$5:$A$201,'Crop Chart'!$AX$5:$AX$201,FALSE))</f>
        <v/>
      </c>
      <c r="AT181" s="531" t="str">
        <f t="array" ref="AT181">IF((AS181=""),"",J181+XLOOKUP(A181,'Crop Chart'!$A$5:$A$201,'Crop Chart'!$AY$5:$AY$201,FALSE))</f>
        <v/>
      </c>
      <c r="AU181" s="530" t="str">
        <f t="array" ref="AU181">IF(ISBLANK(C181),"",XLOOKUP(A181,'Crop Chart'!$A$5:$A$201,'Crop Chart'!$AZ$5:$AZ$201,FALSE))</f>
        <v/>
      </c>
      <c r="AV181" s="531" t="str">
        <f t="array" ref="AV181">IF((AU181=""),"",J181+XLOOKUP(A181,'Crop Chart'!$A$5:$A$201,'Crop Chart'!$BA$5:$BA$201,FALSE))</f>
        <v/>
      </c>
      <c r="AW181" s="530" t="str">
        <f t="array" ref="AW181">IF(ISBLANK(C181),"",XLOOKUP(A181,'Crop Chart'!$A$5:$A$201,'Crop Chart'!$BB$5:$BB$201,FALSE))</f>
        <v/>
      </c>
      <c r="AX181" s="532" t="str">
        <f t="array" ref="AX181">IF((AW181=""),"",J181+XLOOKUP(A181,'Crop Chart'!$A$5:$A$201,'Crop Chart'!$BC$5:$BC$201,FALSE))</f>
        <v/>
      </c>
    </row>
    <row r="182" ht="15.75" hidden="1" customHeight="1">
      <c r="A182" s="520" t="str">
        <f t="array" ref="A182">IF(ISBLANK(C182)," ",XLOOKUP(C182,'Codified Game Plan'!$M$3:$M$477,'Codified Game Plan'!$A$3:$A$477))</f>
        <v> </v>
      </c>
      <c r="B182" s="503" t="str">
        <f t="array" ref="B182">IF(ISBLANK(C182),"",XLOOKUP(C182,'Codified Game Plan'!$M$3:$M$477,'Codified Game Plan'!$B$3:$B$477))</f>
        <v/>
      </c>
      <c r="C182" s="521"/>
      <c r="D182" s="521" t="str">
        <f t="array" ref="D182">IF(ISBLANK(C182)," ",XLOOKUP(C182,'Codified Game Plan'!$M$3:$M$477,'Codified Game Plan'!$C$3:$C$477))</f>
        <v> </v>
      </c>
      <c r="E182" s="522" t="str">
        <f t="array" ref="E182">IF(ISBLANK(C182),"",XLOOKUP(C182,'Codified Game Plan'!$M$3:$M$477,'Codified Game Plan'!$D$3:$D$477,0))</f>
        <v/>
      </c>
      <c r="F182" s="522" t="str">
        <f t="array" ref="F182">IF(ISBLANK(C182),"",XLOOKUP(C182,'Codified Game Plan'!$M$3:$M$477,'Codified Game Plan'!$E$3:$E$477,0))</f>
        <v/>
      </c>
      <c r="G182" s="523" t="str">
        <f t="array" ref="G182">IF(ISBLANK(C182)," ",XLOOKUP(C182,'Codified Game Plan'!$M$3:$M$477,'Codified Game Plan'!$F$3:$F$477))</f>
        <v> </v>
      </c>
      <c r="H182" s="507" t="str">
        <f t="array" ref="H182">IF(ISBLANK(C182)," ",XLOOKUP(C182,'Codified Game Plan'!$M$3:$M$477,'Codified Game Plan'!$G$3:$G$477))</f>
        <v> </v>
      </c>
      <c r="I182" s="523" t="str">
        <f t="array" ref="I182">IF(ISBLANK(C182),"",XLOOKUP(A182,'Crop Chart'!$A$5:$A$201,'Crop Chart'!$B$5:$B$201,0))</f>
        <v/>
      </c>
      <c r="J182" s="507" t="str">
        <f t="shared" si="24"/>
        <v> </v>
      </c>
      <c r="K182" s="511"/>
      <c r="L182" s="523" t="str">
        <f t="array" ref="L182">IF(ISBLANK(C182),"",XLOOKUP(A182,'Crop Chart'!$A$5:$A$201,'Crop Chart'!$C$5:$C$201,0))</f>
        <v/>
      </c>
      <c r="M182" s="506" t="str">
        <f t="array" ref="M182">IF(ISBLANK(C182),"",XLOOKUP(A182,'Crop Chart'!$A$5:$A$201,'Crop Chart'!$E$5:$E$201,0))</f>
        <v/>
      </c>
      <c r="N182" s="535" t="str">
        <f t="shared" si="1"/>
        <v/>
      </c>
      <c r="O182" s="515" t="str">
        <f t="array" ref="O182">IF(ISBLANK(C182),"",XLOOKUP(A182,'Crop Chart'!$A$5:$A$201,'Crop Chart'!$S$5:$S$201,0))</f>
        <v/>
      </c>
      <c r="P182" s="507" t="str">
        <f t="shared" si="2"/>
        <v/>
      </c>
      <c r="Q182" s="524"/>
      <c r="R182" s="523" t="str">
        <f t="array" ref="R182">IF(I182="TR",XLOOKUP(A182,'Crop Chart'!$A$5:$A$201,'Crop Chart'!$I$5:$I$201,FALSE),"")</f>
        <v/>
      </c>
      <c r="S182" s="512" t="str">
        <f t="array" ref="S182">IF(I182="TR",G182*'Crop Chart'!$H$2*12*L182/M182/T182*XLOOKUP(A182,'Crop Chart'!$A$5:$A$203,'Crop Chart'!$T$5:$T$203),"")</f>
        <v/>
      </c>
      <c r="T182" s="523" t="str">
        <f t="array" ref="T182">IF(ISBLANK(C182),"",XLOOKUP(A182,'Crop Chart'!$A$5:$A$201,'Crop Chart'!$P$5:$P$201,FALSE))</f>
        <v/>
      </c>
      <c r="U182" s="525" t="str">
        <f t="array" ref="U182">IF(ISBLANK(C182),"",XLOOKUP(A182,'Crop Chart'!$A$5:$A$201,'Crop Chart'!$Q$5:$Q$201,0))</f>
        <v/>
      </c>
      <c r="V182" s="507" t="str">
        <f t="array" ref="V182">IF(I182="DS",XLOOKUP(A182,'Crop Chart'!$A$6:$A$201,'Crop Chart'!$AH$6:$AH$201,0),"")</f>
        <v/>
      </c>
      <c r="W182" s="507" t="str">
        <f t="array" ref="W182">IF(I182="DS",XLOOKUP(A182,'Crop Chart'!$A$6:$A$201,'Crop Chart'!$AI$6:$AI$201,0),"")</f>
        <v/>
      </c>
      <c r="X182" s="526" t="str">
        <f t="array" ref="X182">IFS(ISTEXT(P182),"",XLOOKUP(A182,'Crop Chart'!$A$5:$A$201,'Crop Chart'!$R$5:$R$201,0)=0,"",XLOOKUP(A182,'Crop Chart'!$A$5:$A$201,'Crop Chart'!$R$5:$R$201,0)&gt;0,XLOOKUP(A182,'Crop Chart'!$A$5:$A$201,'Crop Chart'!$R$5:$R$201,0)+P182)</f>
        <v/>
      </c>
      <c r="Y182" s="523" t="str">
        <f t="array" ref="Y182">IF(ISTEXT(X182),"",XLOOKUP(A182,'Crop Chart'!$A$5:$A$201,'Crop Chart'!$S$5:$S$201,0))</f>
        <v/>
      </c>
      <c r="Z182" s="513" t="str">
        <f t="shared" si="3"/>
        <v/>
      </c>
      <c r="AA182" s="523" t="str">
        <f t="array" ref="AA182">IF(ISBLANK(C182),"",XLOOKUP(A182,'Crop Chart'!$A$5:$A$201,'Crop Chart'!$F$5:$F$201,0))</f>
        <v/>
      </c>
      <c r="AB182" s="523" t="str">
        <f t="array" ref="AB182">IF(ISBLANK(C182),"",XLOOKUP(A182,'Crop Chart'!$A$5:$A$201,'Crop Chart'!$G$5:$G$201,FALSE))</f>
        <v/>
      </c>
      <c r="AC182" s="526" t="str">
        <f t="shared" si="19"/>
        <v/>
      </c>
      <c r="AD182" s="526" t="str">
        <f t="shared" si="4"/>
        <v/>
      </c>
      <c r="AE182" s="527" t="str">
        <f t="array" ref="AE182">IF(ISBLANK(C182),"",XLOOKUP(C182,'Codified Game Plan'!$M$3:$M$477,'Codified Game Plan'!$J$3:$J$477,0))</f>
        <v/>
      </c>
      <c r="AF182" s="528" t="str">
        <f t="array" ref="AF182">IF(ISBLANK(C182),"",XLOOKUP(A182,'Crop Chart'!$A$5:$A$201,'Crop Chart'!$L$5:$L$201,FALSE))</f>
        <v/>
      </c>
      <c r="AG182" s="529"/>
      <c r="AH182" s="530"/>
      <c r="AI182" s="530" t="str">
        <f t="array" ref="AI182">IF(ISBLANK(C182),"",XLOOKUP(A182,'Crop Chart'!$A$5:$A$201,'Crop Chart'!$AN$5:$AN$201,FALSE))</f>
        <v/>
      </c>
      <c r="AJ182" s="531" t="str">
        <f t="array" ref="AJ182">IF((AI182=""),"",J182+XLOOKUP(A182,'Crop Chart'!$A$5:$A$201,'Crop Chart'!$AO$5:$AO$201,FALSE))</f>
        <v/>
      </c>
      <c r="AK182" s="530" t="str">
        <f t="array" ref="AK182">IF(ISBLANK(C182),"",XLOOKUP(A182,'Crop Chart'!$A$5:$A$201,'Crop Chart'!$AP$5:$AP$201,FALSE))</f>
        <v/>
      </c>
      <c r="AL182" s="531" t="str">
        <f t="array" ref="AL182">IF((AK182=""),"",J182+XLOOKUP(A182,'Crop Chart'!$A$5:$A$201,'Crop Chart'!$AQ$5:$AQ$201,FALSE))</f>
        <v/>
      </c>
      <c r="AM182" s="530" t="str">
        <f t="array" ref="AM182">IF(ISBLANK(C182),"",XLOOKUP(A182,'Crop Chart'!$A$5:$A$201,'Crop Chart'!$AR$5:$AR$201,FALSE))</f>
        <v/>
      </c>
      <c r="AN182" s="531" t="str">
        <f t="array" ref="AN182">IF((AM182=""),"",J182+XLOOKUP(A182,'Crop Chart'!$A$5:$A$201,'Crop Chart'!$AS$5:$AS$201,FALSE))</f>
        <v/>
      </c>
      <c r="AO182" s="530" t="str">
        <f t="array" ref="AO182">IF(ISBLANK(C182),"",XLOOKUP(A182,'Crop Chart'!$A$5:$A$201,'Crop Chart'!$AT$5:$AT$201,FALSE))</f>
        <v/>
      </c>
      <c r="AP182" s="531" t="str">
        <f t="array" ref="AP182">IF((AO182=""),"",J182+XLOOKUP(A182,'Crop Chart'!$A$5:$A$201,'Crop Chart'!$AU$5:$AU$201,FALSE))</f>
        <v/>
      </c>
      <c r="AQ182" s="530" t="str">
        <f t="array" ref="AQ182">IF(ISBLANK(C182),"",XLOOKUP(A182,'Crop Chart'!$A$5:$A$201,'Crop Chart'!$AV$5:$AV$201,FALSE))</f>
        <v/>
      </c>
      <c r="AR182" s="531" t="str">
        <f t="array" ref="AR182">IF((AQ182=""),"",J182+XLOOKUP(A182,'Crop Chart'!$A$5:$A$201,'Crop Chart'!$AW$5:$AW$201,FALSE))</f>
        <v/>
      </c>
      <c r="AS182" s="530" t="str">
        <f t="array" ref="AS182">IF(ISBLANK(C182),"",XLOOKUP(A182,'Crop Chart'!$A$5:$A$201,'Crop Chart'!$AX$5:$AX$201,FALSE))</f>
        <v/>
      </c>
      <c r="AT182" s="531" t="str">
        <f t="array" ref="AT182">IF((AS182=""),"",J182+XLOOKUP(A182,'Crop Chart'!$A$5:$A$201,'Crop Chart'!$AY$5:$AY$201,FALSE))</f>
        <v/>
      </c>
      <c r="AU182" s="530" t="str">
        <f t="array" ref="AU182">IF(ISBLANK(C182),"",XLOOKUP(A182,'Crop Chart'!$A$5:$A$201,'Crop Chart'!$AZ$5:$AZ$201,FALSE))</f>
        <v/>
      </c>
      <c r="AV182" s="531" t="str">
        <f t="array" ref="AV182">IF((AU182=""),"",J182+XLOOKUP(A182,'Crop Chart'!$A$5:$A$201,'Crop Chart'!$BA$5:$BA$201,FALSE))</f>
        <v/>
      </c>
      <c r="AW182" s="530" t="str">
        <f t="array" ref="AW182">IF(ISBLANK(C182),"",XLOOKUP(A182,'Crop Chart'!$A$5:$A$201,'Crop Chart'!$BB$5:$BB$201,FALSE))</f>
        <v/>
      </c>
      <c r="AX182" s="532" t="str">
        <f t="array" ref="AX182">IF((AW182=""),"",J182+XLOOKUP(A182,'Crop Chart'!$A$5:$A$201,'Crop Chart'!$BC$5:$BC$201,FALSE))</f>
        <v/>
      </c>
    </row>
    <row r="183" ht="15.75" hidden="1" customHeight="1">
      <c r="A183" s="520" t="str">
        <f t="array" ref="A183">IF(ISBLANK(C183)," ",XLOOKUP(C183,'Codified Game Plan'!$M$3:$M$477,'Codified Game Plan'!$A$3:$A$477))</f>
        <v> </v>
      </c>
      <c r="B183" s="503" t="str">
        <f t="array" ref="B183">IF(ISBLANK(C183),"",XLOOKUP(C183,'Codified Game Plan'!$M$3:$M$477,'Codified Game Plan'!$B$3:$B$477))</f>
        <v/>
      </c>
      <c r="C183" s="521"/>
      <c r="D183" s="521" t="str">
        <f t="array" ref="D183">IF(ISBLANK(C183)," ",XLOOKUP(C183,'Codified Game Plan'!$M$3:$M$477,'Codified Game Plan'!$C$3:$C$477))</f>
        <v> </v>
      </c>
      <c r="E183" s="522" t="str">
        <f t="array" ref="E183">IF(ISBLANK(C183),"",XLOOKUP(C183,'Codified Game Plan'!$M$3:$M$477,'Codified Game Plan'!$D$3:$D$477,0))</f>
        <v/>
      </c>
      <c r="F183" s="522" t="str">
        <f t="array" ref="F183">IF(ISBLANK(C183),"",XLOOKUP(C183,'Codified Game Plan'!$M$3:$M$477,'Codified Game Plan'!$E$3:$E$477,0))</f>
        <v/>
      </c>
      <c r="G183" s="523" t="str">
        <f t="array" ref="G183">IF(ISBLANK(C183)," ",XLOOKUP(C183,'Codified Game Plan'!$M$3:$M$477,'Codified Game Plan'!$F$3:$F$477))</f>
        <v> </v>
      </c>
      <c r="H183" s="507" t="str">
        <f t="array" ref="H183">IF(ISBLANK(C183)," ",XLOOKUP(C183,'Codified Game Plan'!$M$3:$M$477,'Codified Game Plan'!$G$3:$G$477))</f>
        <v> </v>
      </c>
      <c r="I183" s="523" t="str">
        <f t="array" ref="I183">IF(ISBLANK(C183),"",XLOOKUP(A183,'Crop Chart'!$A$5:$A$201,'Crop Chart'!$B$5:$B$201,0))</f>
        <v/>
      </c>
      <c r="J183" s="507" t="str">
        <f t="shared" si="24"/>
        <v> </v>
      </c>
      <c r="K183" s="511"/>
      <c r="L183" s="523" t="str">
        <f t="array" ref="L183">IF(ISBLANK(C183),"",XLOOKUP(A183,'Crop Chart'!$A$5:$A$201,'Crop Chart'!$C$5:$C$201,0))</f>
        <v/>
      </c>
      <c r="M183" s="506" t="str">
        <f t="array" ref="M183">IF(ISBLANK(C183),"",XLOOKUP(A183,'Crop Chart'!$A$5:$A$201,'Crop Chart'!$E$5:$E$201,0))</f>
        <v/>
      </c>
      <c r="N183" s="535" t="str">
        <f t="shared" si="1"/>
        <v/>
      </c>
      <c r="O183" s="515" t="str">
        <f t="array" ref="O183">IF(ISBLANK(C183),"",XLOOKUP(A183,'Crop Chart'!$A$5:$A$201,'Crop Chart'!$S$5:$S$201,0))</f>
        <v/>
      </c>
      <c r="P183" s="507" t="str">
        <f t="shared" si="2"/>
        <v/>
      </c>
      <c r="Q183" s="524"/>
      <c r="R183" s="523" t="str">
        <f t="array" ref="R183">IF(I183="TR",XLOOKUP(A183,'Crop Chart'!$A$5:$A$201,'Crop Chart'!$I$5:$I$201,FALSE),"")</f>
        <v/>
      </c>
      <c r="S183" s="512" t="str">
        <f t="array" ref="S183">IF(I183="TR",G183*'Crop Chart'!$H$2*12*L183/M183/T183*XLOOKUP(A183,'Crop Chart'!$A$5:$A$203,'Crop Chart'!$T$5:$T$203),"")</f>
        <v/>
      </c>
      <c r="T183" s="523" t="str">
        <f t="array" ref="T183">IF(ISBLANK(C183),"",XLOOKUP(A183,'Crop Chart'!$A$5:$A$201,'Crop Chart'!$P$5:$P$201,FALSE))</f>
        <v/>
      </c>
      <c r="U183" s="525" t="str">
        <f t="array" ref="U183">IF(ISBLANK(C183),"",XLOOKUP(A183,'Crop Chart'!$A$5:$A$201,'Crop Chart'!$Q$5:$Q$201,0))</f>
        <v/>
      </c>
      <c r="V183" s="507" t="str">
        <f t="array" ref="V183">IF(I183="DS",XLOOKUP(A183,'Crop Chart'!$A$6:$A$201,'Crop Chart'!$AH$6:$AH$201,0),"")</f>
        <v/>
      </c>
      <c r="W183" s="507" t="str">
        <f t="array" ref="W183">IF(I183="DS",XLOOKUP(A183,'Crop Chart'!$A$6:$A$201,'Crop Chart'!$AI$6:$AI$201,0),"")</f>
        <v/>
      </c>
      <c r="X183" s="526" t="str">
        <f t="array" ref="X183">IFS(ISTEXT(P183),"",XLOOKUP(A183,'Crop Chart'!$A$5:$A$201,'Crop Chart'!$R$5:$R$201,0)=0,"",XLOOKUP(A183,'Crop Chart'!$A$5:$A$201,'Crop Chart'!$R$5:$R$201,0)&gt;0,XLOOKUP(A183,'Crop Chart'!$A$5:$A$201,'Crop Chart'!$R$5:$R$201,0)+P183)</f>
        <v/>
      </c>
      <c r="Y183" s="523" t="str">
        <f t="array" ref="Y183">IF(ISTEXT(X183),"",XLOOKUP(A183,'Crop Chart'!$A$5:$A$201,'Crop Chart'!$S$5:$S$201,0))</f>
        <v/>
      </c>
      <c r="Z183" s="513" t="str">
        <f t="shared" si="3"/>
        <v/>
      </c>
      <c r="AA183" s="523" t="str">
        <f t="array" ref="AA183">IF(ISBLANK(C183),"",XLOOKUP(A183,'Crop Chart'!$A$5:$A$201,'Crop Chart'!$F$5:$F$201,0))</f>
        <v/>
      </c>
      <c r="AB183" s="523" t="str">
        <f t="array" ref="AB183">IF(ISBLANK(C183),"",XLOOKUP(A183,'Crop Chart'!$A$5:$A$201,'Crop Chart'!$G$5:$G$201,FALSE))</f>
        <v/>
      </c>
      <c r="AC183" s="526" t="str">
        <f t="shared" si="19"/>
        <v/>
      </c>
      <c r="AD183" s="526" t="str">
        <f t="shared" si="4"/>
        <v/>
      </c>
      <c r="AE183" s="527" t="str">
        <f t="array" ref="AE183">IF(ISBLANK(C183),"",XLOOKUP(C183,'Codified Game Plan'!$M$3:$M$477,'Codified Game Plan'!$J$3:$J$477,0))</f>
        <v/>
      </c>
      <c r="AF183" s="528" t="str">
        <f t="array" ref="AF183">IF(ISBLANK(C183),"",XLOOKUP(A183,'Crop Chart'!$A$5:$A$201,'Crop Chart'!$L$5:$L$201,FALSE))</f>
        <v/>
      </c>
      <c r="AG183" s="529"/>
      <c r="AH183" s="530"/>
      <c r="AI183" s="530" t="str">
        <f t="array" ref="AI183">IF(ISBLANK(C183),"",XLOOKUP(A183,'Crop Chart'!$A$5:$A$201,'Crop Chart'!$AN$5:$AN$201,FALSE))</f>
        <v/>
      </c>
      <c r="AJ183" s="531" t="str">
        <f t="array" ref="AJ183">IF((AI183=""),"",J183+XLOOKUP(A183,'Crop Chart'!$A$5:$A$201,'Crop Chart'!$AO$5:$AO$201,FALSE))</f>
        <v/>
      </c>
      <c r="AK183" s="530" t="str">
        <f t="array" ref="AK183">IF(ISBLANK(C183),"",XLOOKUP(A183,'Crop Chart'!$A$5:$A$201,'Crop Chart'!$AP$5:$AP$201,FALSE))</f>
        <v/>
      </c>
      <c r="AL183" s="531" t="str">
        <f t="array" ref="AL183">IF((AK183=""),"",J183+XLOOKUP(A183,'Crop Chart'!$A$5:$A$201,'Crop Chart'!$AQ$5:$AQ$201,FALSE))</f>
        <v/>
      </c>
      <c r="AM183" s="530" t="str">
        <f t="array" ref="AM183">IF(ISBLANK(C183),"",XLOOKUP(A183,'Crop Chart'!$A$5:$A$201,'Crop Chart'!$AR$5:$AR$201,FALSE))</f>
        <v/>
      </c>
      <c r="AN183" s="531" t="str">
        <f t="array" ref="AN183">IF((AM183=""),"",J183+XLOOKUP(A183,'Crop Chart'!$A$5:$A$201,'Crop Chart'!$AS$5:$AS$201,FALSE))</f>
        <v/>
      </c>
      <c r="AO183" s="530" t="str">
        <f t="array" ref="AO183">IF(ISBLANK(C183),"",XLOOKUP(A183,'Crop Chart'!$A$5:$A$201,'Crop Chart'!$AT$5:$AT$201,FALSE))</f>
        <v/>
      </c>
      <c r="AP183" s="531" t="str">
        <f t="array" ref="AP183">IF((AO183=""),"",J183+XLOOKUP(A183,'Crop Chart'!$A$5:$A$201,'Crop Chart'!$AU$5:$AU$201,FALSE))</f>
        <v/>
      </c>
      <c r="AQ183" s="530" t="str">
        <f t="array" ref="AQ183">IF(ISBLANK(C183),"",XLOOKUP(A183,'Crop Chart'!$A$5:$A$201,'Crop Chart'!$AV$5:$AV$201,FALSE))</f>
        <v/>
      </c>
      <c r="AR183" s="531" t="str">
        <f t="array" ref="AR183">IF((AQ183=""),"",J183+XLOOKUP(A183,'Crop Chart'!$A$5:$A$201,'Crop Chart'!$AW$5:$AW$201,FALSE))</f>
        <v/>
      </c>
      <c r="AS183" s="530" t="str">
        <f t="array" ref="AS183">IF(ISBLANK(C183),"",XLOOKUP(A183,'Crop Chart'!$A$5:$A$201,'Crop Chart'!$AX$5:$AX$201,FALSE))</f>
        <v/>
      </c>
      <c r="AT183" s="531" t="str">
        <f t="array" ref="AT183">IF((AS183=""),"",J183+XLOOKUP(A183,'Crop Chart'!$A$5:$A$201,'Crop Chart'!$AY$5:$AY$201,FALSE))</f>
        <v/>
      </c>
      <c r="AU183" s="530" t="str">
        <f t="array" ref="AU183">IF(ISBLANK(C183),"",XLOOKUP(A183,'Crop Chart'!$A$5:$A$201,'Crop Chart'!$AZ$5:$AZ$201,FALSE))</f>
        <v/>
      </c>
      <c r="AV183" s="531" t="str">
        <f t="array" ref="AV183">IF((AU183=""),"",J183+XLOOKUP(A183,'Crop Chart'!$A$5:$A$201,'Crop Chart'!$BA$5:$BA$201,FALSE))</f>
        <v/>
      </c>
      <c r="AW183" s="530" t="str">
        <f t="array" ref="AW183">IF(ISBLANK(C183),"",XLOOKUP(A183,'Crop Chart'!$A$5:$A$201,'Crop Chart'!$BB$5:$BB$201,FALSE))</f>
        <v/>
      </c>
      <c r="AX183" s="532" t="str">
        <f t="array" ref="AX183">IF((AW183=""),"",J183+XLOOKUP(A183,'Crop Chart'!$A$5:$A$201,'Crop Chart'!$BC$5:$BC$201,FALSE))</f>
        <v/>
      </c>
    </row>
    <row r="184" ht="15.75" hidden="1" customHeight="1">
      <c r="A184" s="520" t="str">
        <f t="array" ref="A184">IF(ISBLANK(C184)," ",XLOOKUP(C184,'Codified Game Plan'!$M$3:$M$477,'Codified Game Plan'!$A$3:$A$477))</f>
        <v> </v>
      </c>
      <c r="B184" s="503" t="str">
        <f t="array" ref="B184">IF(ISBLANK(C184),"",XLOOKUP(C184,'Codified Game Plan'!$M$3:$M$477,'Codified Game Plan'!$B$3:$B$477))</f>
        <v/>
      </c>
      <c r="C184" s="521"/>
      <c r="D184" s="521" t="str">
        <f t="array" ref="D184">IF(ISBLANK(C184)," ",XLOOKUP(C184,'Codified Game Plan'!$M$3:$M$477,'Codified Game Plan'!$C$3:$C$477))</f>
        <v> </v>
      </c>
      <c r="E184" s="522" t="str">
        <f t="array" ref="E184">IF(ISBLANK(C184),"",XLOOKUP(C184,'Codified Game Plan'!$M$3:$M$477,'Codified Game Plan'!$D$3:$D$477,0))</f>
        <v/>
      </c>
      <c r="F184" s="522" t="str">
        <f t="array" ref="F184">IF(ISBLANK(C184),"",XLOOKUP(C184,'Codified Game Plan'!$M$3:$M$477,'Codified Game Plan'!$E$3:$E$477,0))</f>
        <v/>
      </c>
      <c r="G184" s="523" t="str">
        <f t="array" ref="G184">IF(ISBLANK(C184)," ",XLOOKUP(C184,'Codified Game Plan'!$M$3:$M$477,'Codified Game Plan'!$F$3:$F$477))</f>
        <v> </v>
      </c>
      <c r="H184" s="507" t="str">
        <f t="array" ref="H184">IF(ISBLANK(C184)," ",XLOOKUP(C184,'Codified Game Plan'!$M$3:$M$477,'Codified Game Plan'!$G$3:$G$477))</f>
        <v> </v>
      </c>
      <c r="I184" s="523" t="str">
        <f t="array" ref="I184">IF(ISBLANK(C184),"",XLOOKUP(A184,'Crop Chart'!$A$5:$A$201,'Crop Chart'!$B$5:$B$201,0))</f>
        <v/>
      </c>
      <c r="J184" s="507" t="str">
        <f t="shared" si="24"/>
        <v> </v>
      </c>
      <c r="K184" s="511"/>
      <c r="L184" s="523" t="str">
        <f t="array" ref="L184">IF(ISBLANK(C184),"",XLOOKUP(A184,'Crop Chart'!$A$5:$A$201,'Crop Chart'!$C$5:$C$201,0))</f>
        <v/>
      </c>
      <c r="M184" s="506" t="str">
        <f t="array" ref="M184">IF(ISBLANK(C184),"",XLOOKUP(A184,'Crop Chart'!$A$5:$A$201,'Crop Chart'!$E$5:$E$201,0))</f>
        <v/>
      </c>
      <c r="N184" s="535" t="str">
        <f t="shared" si="1"/>
        <v/>
      </c>
      <c r="O184" s="515" t="str">
        <f t="array" ref="O184">IF(ISBLANK(C184),"",XLOOKUP(A184,'Crop Chart'!$A$5:$A$201,'Crop Chart'!$S$5:$S$201,0))</f>
        <v/>
      </c>
      <c r="P184" s="507" t="str">
        <f t="shared" si="2"/>
        <v/>
      </c>
      <c r="Q184" s="524"/>
      <c r="R184" s="523" t="str">
        <f t="array" ref="R184">IF(I184="TR",XLOOKUP(A184,'Crop Chart'!$A$5:$A$201,'Crop Chart'!$I$5:$I$201,FALSE),"")</f>
        <v/>
      </c>
      <c r="S184" s="512" t="str">
        <f t="array" ref="S184">IF(I184="TR",G184*'Crop Chart'!$H$2*12*L184/M184/T184*XLOOKUP(A184,'Crop Chart'!$A$5:$A$203,'Crop Chart'!$T$5:$T$203),"")</f>
        <v/>
      </c>
      <c r="T184" s="523" t="str">
        <f t="array" ref="T184">IF(ISBLANK(C184),"",XLOOKUP(A184,'Crop Chart'!$A$5:$A$201,'Crop Chart'!$P$5:$P$201,FALSE))</f>
        <v/>
      </c>
      <c r="U184" s="525" t="str">
        <f t="array" ref="U184">IF(ISBLANK(C184),"",XLOOKUP(A184,'Crop Chart'!$A$5:$A$201,'Crop Chart'!$Q$5:$Q$201,0))</f>
        <v/>
      </c>
      <c r="V184" s="507" t="str">
        <f t="array" ref="V184">IF(I184="DS",XLOOKUP(A184,'Crop Chart'!$A$6:$A$201,'Crop Chart'!$AH$6:$AH$201,0),"")</f>
        <v/>
      </c>
      <c r="W184" s="507" t="str">
        <f t="array" ref="W184">IF(I184="DS",XLOOKUP(A184,'Crop Chart'!$A$6:$A$201,'Crop Chart'!$AI$6:$AI$201,0),"")</f>
        <v/>
      </c>
      <c r="X184" s="526" t="str">
        <f t="array" ref="X184">IFS(ISTEXT(P184),"",XLOOKUP(A184,'Crop Chart'!$A$5:$A$201,'Crop Chart'!$R$5:$R$201,0)=0,"",XLOOKUP(A184,'Crop Chart'!$A$5:$A$201,'Crop Chart'!$R$5:$R$201,0)&gt;0,XLOOKUP(A184,'Crop Chart'!$A$5:$A$201,'Crop Chart'!$R$5:$R$201,0)+P184)</f>
        <v/>
      </c>
      <c r="Y184" s="523" t="str">
        <f t="array" ref="Y184">IF(ISTEXT(X184),"",XLOOKUP(A184,'Crop Chart'!$A$5:$A$201,'Crop Chart'!$S$5:$S$201,0))</f>
        <v/>
      </c>
      <c r="Z184" s="513" t="str">
        <f t="shared" si="3"/>
        <v/>
      </c>
      <c r="AA184" s="523" t="str">
        <f t="array" ref="AA184">IF(ISBLANK(C184),"",XLOOKUP(A184,'Crop Chart'!$A$5:$A$201,'Crop Chart'!$F$5:$F$201,0))</f>
        <v/>
      </c>
      <c r="AB184" s="523" t="str">
        <f t="array" ref="AB184">IF(ISBLANK(C184),"",XLOOKUP(A184,'Crop Chart'!$A$5:$A$201,'Crop Chart'!$G$5:$G$201,FALSE))</f>
        <v/>
      </c>
      <c r="AC184" s="526" t="str">
        <f t="shared" si="19"/>
        <v/>
      </c>
      <c r="AD184" s="526" t="str">
        <f t="shared" si="4"/>
        <v/>
      </c>
      <c r="AE184" s="527" t="str">
        <f t="array" ref="AE184">IF(ISBLANK(C184),"",XLOOKUP(C184,'Codified Game Plan'!$M$3:$M$477,'Codified Game Plan'!$J$3:$J$477,0))</f>
        <v/>
      </c>
      <c r="AF184" s="528" t="str">
        <f t="array" ref="AF184">IF(ISBLANK(C184),"",XLOOKUP(A184,'Crop Chart'!$A$5:$A$201,'Crop Chart'!$L$5:$L$201,FALSE))</f>
        <v/>
      </c>
      <c r="AG184" s="529"/>
      <c r="AH184" s="530"/>
      <c r="AI184" s="530" t="str">
        <f t="array" ref="AI184">IF(ISBLANK(C184),"",XLOOKUP(A184,'Crop Chart'!$A$5:$A$201,'Crop Chart'!$AN$5:$AN$201,FALSE))</f>
        <v/>
      </c>
      <c r="AJ184" s="531" t="str">
        <f t="array" ref="AJ184">IF((AI184=""),"",J184+XLOOKUP(A184,'Crop Chart'!$A$5:$A$201,'Crop Chart'!$AO$5:$AO$201,FALSE))</f>
        <v/>
      </c>
      <c r="AK184" s="530" t="str">
        <f t="array" ref="AK184">IF(ISBLANK(C184),"",XLOOKUP(A184,'Crop Chart'!$A$5:$A$201,'Crop Chart'!$AP$5:$AP$201,FALSE))</f>
        <v/>
      </c>
      <c r="AL184" s="531" t="str">
        <f t="array" ref="AL184">IF((AK184=""),"",J184+XLOOKUP(A184,'Crop Chart'!$A$5:$A$201,'Crop Chart'!$AQ$5:$AQ$201,FALSE))</f>
        <v/>
      </c>
      <c r="AM184" s="530" t="str">
        <f t="array" ref="AM184">IF(ISBLANK(C184),"",XLOOKUP(A184,'Crop Chart'!$A$5:$A$201,'Crop Chart'!$AR$5:$AR$201,FALSE))</f>
        <v/>
      </c>
      <c r="AN184" s="531" t="str">
        <f t="array" ref="AN184">IF((AM184=""),"",J184+XLOOKUP(A184,'Crop Chart'!$A$5:$A$201,'Crop Chart'!$AS$5:$AS$201,FALSE))</f>
        <v/>
      </c>
      <c r="AO184" s="530" t="str">
        <f t="array" ref="AO184">IF(ISBLANK(C184),"",XLOOKUP(A184,'Crop Chart'!$A$5:$A$201,'Crop Chart'!$AT$5:$AT$201,FALSE))</f>
        <v/>
      </c>
      <c r="AP184" s="531" t="str">
        <f t="array" ref="AP184">IF((AO184=""),"",J184+XLOOKUP(A184,'Crop Chart'!$A$5:$A$201,'Crop Chart'!$AU$5:$AU$201,FALSE))</f>
        <v/>
      </c>
      <c r="AQ184" s="530" t="str">
        <f t="array" ref="AQ184">IF(ISBLANK(C184),"",XLOOKUP(A184,'Crop Chart'!$A$5:$A$201,'Crop Chart'!$AV$5:$AV$201,FALSE))</f>
        <v/>
      </c>
      <c r="AR184" s="531" t="str">
        <f t="array" ref="AR184">IF((AQ184=""),"",J184+XLOOKUP(A184,'Crop Chart'!$A$5:$A$201,'Crop Chart'!$AW$5:$AW$201,FALSE))</f>
        <v/>
      </c>
      <c r="AS184" s="530" t="str">
        <f t="array" ref="AS184">IF(ISBLANK(C184),"",XLOOKUP(A184,'Crop Chart'!$A$5:$A$201,'Crop Chart'!$AX$5:$AX$201,FALSE))</f>
        <v/>
      </c>
      <c r="AT184" s="531" t="str">
        <f t="array" ref="AT184">IF((AS184=""),"",J184+XLOOKUP(A184,'Crop Chart'!$A$5:$A$201,'Crop Chart'!$AY$5:$AY$201,FALSE))</f>
        <v/>
      </c>
      <c r="AU184" s="530" t="str">
        <f t="array" ref="AU184">IF(ISBLANK(C184),"",XLOOKUP(A184,'Crop Chart'!$A$5:$A$201,'Crop Chart'!$AZ$5:$AZ$201,FALSE))</f>
        <v/>
      </c>
      <c r="AV184" s="531" t="str">
        <f t="array" ref="AV184">IF((AU184=""),"",J184+XLOOKUP(A184,'Crop Chart'!$A$5:$A$201,'Crop Chart'!$BA$5:$BA$201,FALSE))</f>
        <v/>
      </c>
      <c r="AW184" s="530" t="str">
        <f t="array" ref="AW184">IF(ISBLANK(C184),"",XLOOKUP(A184,'Crop Chart'!$A$5:$A$201,'Crop Chart'!$BB$5:$BB$201,FALSE))</f>
        <v/>
      </c>
      <c r="AX184" s="532" t="str">
        <f t="array" ref="AX184">IF((AW184=""),"",J184+XLOOKUP(A184,'Crop Chart'!$A$5:$A$201,'Crop Chart'!$BC$5:$BC$201,FALSE))</f>
        <v/>
      </c>
    </row>
    <row r="185" ht="15.75" hidden="1" customHeight="1">
      <c r="A185" s="520" t="str">
        <f t="array" ref="A185">IF(ISBLANK(C185)," ",XLOOKUP(C185,'Codified Game Plan'!$M$3:$M$477,'Codified Game Plan'!$A$3:$A$477))</f>
        <v> </v>
      </c>
      <c r="B185" s="503" t="str">
        <f t="array" ref="B185">IF(ISBLANK(C185),"",XLOOKUP(C185,'Codified Game Plan'!$M$3:$M$477,'Codified Game Plan'!$B$3:$B$477))</f>
        <v/>
      </c>
      <c r="C185" s="521"/>
      <c r="D185" s="521" t="str">
        <f t="array" ref="D185">IF(ISBLANK(C185)," ",XLOOKUP(C185,'Codified Game Plan'!$M$3:$M$477,'Codified Game Plan'!$C$3:$C$477))</f>
        <v> </v>
      </c>
      <c r="E185" s="522" t="str">
        <f t="array" ref="E185">IF(ISBLANK(C185),"",XLOOKUP(C185,'Codified Game Plan'!$M$3:$M$477,'Codified Game Plan'!$D$3:$D$477,0))</f>
        <v/>
      </c>
      <c r="F185" s="522" t="str">
        <f t="array" ref="F185">IF(ISBLANK(C185),"",XLOOKUP(C185,'Codified Game Plan'!$M$3:$M$477,'Codified Game Plan'!$E$3:$E$477,0))</f>
        <v/>
      </c>
      <c r="G185" s="523" t="str">
        <f t="array" ref="G185">IF(ISBLANK(C185)," ",XLOOKUP(C185,'Codified Game Plan'!$M$3:$M$477,'Codified Game Plan'!$F$3:$F$477))</f>
        <v> </v>
      </c>
      <c r="H185" s="507" t="str">
        <f t="array" ref="H185">IF(ISBLANK(C185)," ",XLOOKUP(C185,'Codified Game Plan'!$M$3:$M$477,'Codified Game Plan'!$G$3:$G$477))</f>
        <v> </v>
      </c>
      <c r="I185" s="523" t="str">
        <f t="array" ref="I185">IF(ISBLANK(C185),"",XLOOKUP(A185,'Crop Chart'!$A$5:$A$201,'Crop Chart'!$B$5:$B$201,0))</f>
        <v/>
      </c>
      <c r="J185" s="507" t="str">
        <f t="shared" si="24"/>
        <v> </v>
      </c>
      <c r="K185" s="511"/>
      <c r="L185" s="523" t="str">
        <f t="array" ref="L185">IF(ISBLANK(C185),"",XLOOKUP(A185,'Crop Chart'!$A$5:$A$201,'Crop Chart'!$C$5:$C$201,0))</f>
        <v/>
      </c>
      <c r="M185" s="506" t="str">
        <f t="array" ref="M185">IF(ISBLANK(C185),"",XLOOKUP(A185,'Crop Chart'!$A$5:$A$201,'Crop Chart'!$E$5:$E$201,0))</f>
        <v/>
      </c>
      <c r="N185" s="535" t="str">
        <f t="shared" si="1"/>
        <v/>
      </c>
      <c r="O185" s="515" t="str">
        <f t="array" ref="O185">IF(ISBLANK(C185),"",XLOOKUP(A185,'Crop Chart'!$A$5:$A$201,'Crop Chart'!$S$5:$S$201,0))</f>
        <v/>
      </c>
      <c r="P185" s="507" t="str">
        <f t="shared" si="2"/>
        <v/>
      </c>
      <c r="Q185" s="524"/>
      <c r="R185" s="523" t="str">
        <f t="array" ref="R185">IF(I185="TR",XLOOKUP(A185,'Crop Chart'!$A$5:$A$201,'Crop Chart'!$I$5:$I$201,FALSE),"")</f>
        <v/>
      </c>
      <c r="S185" s="512" t="str">
        <f t="array" ref="S185">IF(I185="TR",G185*'Crop Chart'!$H$2*12*L185/M185/T185*XLOOKUP(A185,'Crop Chart'!$A$5:$A$203,'Crop Chart'!$T$5:$T$203),"")</f>
        <v/>
      </c>
      <c r="T185" s="523" t="str">
        <f t="array" ref="T185">IF(ISBLANK(C185),"",XLOOKUP(A185,'Crop Chart'!$A$5:$A$201,'Crop Chart'!$P$5:$P$201,FALSE))</f>
        <v/>
      </c>
      <c r="U185" s="525" t="str">
        <f t="array" ref="U185">IF(ISBLANK(C185),"",XLOOKUP(A185,'Crop Chart'!$A$5:$A$201,'Crop Chart'!$Q$5:$Q$201,0))</f>
        <v/>
      </c>
      <c r="V185" s="507" t="str">
        <f t="array" ref="V185">IF(I185="DS",XLOOKUP(A185,'Crop Chart'!$A$6:$A$201,'Crop Chart'!$AH$6:$AH$201,0),"")</f>
        <v/>
      </c>
      <c r="W185" s="507" t="str">
        <f t="array" ref="W185">IF(I185="DS",XLOOKUP(A185,'Crop Chart'!$A$6:$A$201,'Crop Chart'!$AI$6:$AI$201,0),"")</f>
        <v/>
      </c>
      <c r="X185" s="526" t="str">
        <f t="array" ref="X185">IFS(ISTEXT(P185),"",XLOOKUP(A185,'Crop Chart'!$A$5:$A$201,'Crop Chart'!$R$5:$R$201,0)=0,"",XLOOKUP(A185,'Crop Chart'!$A$5:$A$201,'Crop Chart'!$R$5:$R$201,0)&gt;0,XLOOKUP(A185,'Crop Chart'!$A$5:$A$201,'Crop Chart'!$R$5:$R$201,0)+P185)</f>
        <v/>
      </c>
      <c r="Y185" s="523" t="str">
        <f t="array" ref="Y185">IF(ISTEXT(X185),"",XLOOKUP(A185,'Crop Chart'!$A$5:$A$201,'Crop Chart'!$S$5:$S$201,0))</f>
        <v/>
      </c>
      <c r="Z185" s="513" t="str">
        <f t="shared" si="3"/>
        <v/>
      </c>
      <c r="AA185" s="523" t="str">
        <f t="array" ref="AA185">IF(ISBLANK(C185),"",XLOOKUP(A185,'Crop Chart'!$A$5:$A$201,'Crop Chart'!$F$5:$F$201,0))</f>
        <v/>
      </c>
      <c r="AB185" s="523" t="str">
        <f t="array" ref="AB185">IF(ISBLANK(C185),"",XLOOKUP(A185,'Crop Chart'!$A$5:$A$201,'Crop Chart'!$G$5:$G$201,FALSE))</f>
        <v/>
      </c>
      <c r="AC185" s="526" t="str">
        <f t="shared" si="19"/>
        <v/>
      </c>
      <c r="AD185" s="526" t="str">
        <f t="shared" si="4"/>
        <v/>
      </c>
      <c r="AE185" s="527" t="str">
        <f t="array" ref="AE185">IF(ISBLANK(C185),"",XLOOKUP(C185,'Codified Game Plan'!$M$3:$M$477,'Codified Game Plan'!$J$3:$J$477,0))</f>
        <v/>
      </c>
      <c r="AF185" s="528" t="str">
        <f t="array" ref="AF185">IF(ISBLANK(C185),"",XLOOKUP(A185,'Crop Chart'!$A$5:$A$201,'Crop Chart'!$L$5:$L$201,FALSE))</f>
        <v/>
      </c>
      <c r="AG185" s="529"/>
      <c r="AH185" s="530"/>
      <c r="AI185" s="530" t="str">
        <f t="array" ref="AI185">IF(ISBLANK(C185),"",XLOOKUP(A185,'Crop Chart'!$A$5:$A$201,'Crop Chart'!$AN$5:$AN$201,FALSE))</f>
        <v/>
      </c>
      <c r="AJ185" s="531" t="str">
        <f t="array" ref="AJ185">IF((AI185=""),"",J185+XLOOKUP(A185,'Crop Chart'!$A$5:$A$201,'Crop Chart'!$AO$5:$AO$201,FALSE))</f>
        <v/>
      </c>
      <c r="AK185" s="530" t="str">
        <f t="array" ref="AK185">IF(ISBLANK(C185),"",XLOOKUP(A185,'Crop Chart'!$A$5:$A$201,'Crop Chart'!$AP$5:$AP$201,FALSE))</f>
        <v/>
      </c>
      <c r="AL185" s="531" t="str">
        <f t="array" ref="AL185">IF((AK185=""),"",J185+XLOOKUP(A185,'Crop Chart'!$A$5:$A$201,'Crop Chart'!$AQ$5:$AQ$201,FALSE))</f>
        <v/>
      </c>
      <c r="AM185" s="530" t="str">
        <f t="array" ref="AM185">IF(ISBLANK(C185),"",XLOOKUP(A185,'Crop Chart'!$A$5:$A$201,'Crop Chart'!$AR$5:$AR$201,FALSE))</f>
        <v/>
      </c>
      <c r="AN185" s="531" t="str">
        <f t="array" ref="AN185">IF((AM185=""),"",J185+XLOOKUP(A185,'Crop Chart'!$A$5:$A$201,'Crop Chart'!$AS$5:$AS$201,FALSE))</f>
        <v/>
      </c>
      <c r="AO185" s="530" t="str">
        <f t="array" ref="AO185">IF(ISBLANK(C185),"",XLOOKUP(A185,'Crop Chart'!$A$5:$A$201,'Crop Chart'!$AT$5:$AT$201,FALSE))</f>
        <v/>
      </c>
      <c r="AP185" s="531" t="str">
        <f t="array" ref="AP185">IF((AO185=""),"",J185+XLOOKUP(A185,'Crop Chart'!$A$5:$A$201,'Crop Chart'!$AU$5:$AU$201,FALSE))</f>
        <v/>
      </c>
      <c r="AQ185" s="530" t="str">
        <f t="array" ref="AQ185">IF(ISBLANK(C185),"",XLOOKUP(A185,'Crop Chart'!$A$5:$A$201,'Crop Chart'!$AV$5:$AV$201,FALSE))</f>
        <v/>
      </c>
      <c r="AR185" s="531" t="str">
        <f t="array" ref="AR185">IF((AQ185=""),"",J185+XLOOKUP(A185,'Crop Chart'!$A$5:$A$201,'Crop Chart'!$AW$5:$AW$201,FALSE))</f>
        <v/>
      </c>
      <c r="AS185" s="530" t="str">
        <f t="array" ref="AS185">IF(ISBLANK(C185),"",XLOOKUP(A185,'Crop Chart'!$A$5:$A$201,'Crop Chart'!$AX$5:$AX$201,FALSE))</f>
        <v/>
      </c>
      <c r="AT185" s="531" t="str">
        <f t="array" ref="AT185">IF((AS185=""),"",J185+XLOOKUP(A185,'Crop Chart'!$A$5:$A$201,'Crop Chart'!$AY$5:$AY$201,FALSE))</f>
        <v/>
      </c>
      <c r="AU185" s="530" t="str">
        <f t="array" ref="AU185">IF(ISBLANK(C185),"",XLOOKUP(A185,'Crop Chart'!$A$5:$A$201,'Crop Chart'!$AZ$5:$AZ$201,FALSE))</f>
        <v/>
      </c>
      <c r="AV185" s="531" t="str">
        <f t="array" ref="AV185">IF((AU185=""),"",J185+XLOOKUP(A185,'Crop Chart'!$A$5:$A$201,'Crop Chart'!$BA$5:$BA$201,FALSE))</f>
        <v/>
      </c>
      <c r="AW185" s="530" t="str">
        <f t="array" ref="AW185">IF(ISBLANK(C185),"",XLOOKUP(A185,'Crop Chart'!$A$5:$A$201,'Crop Chart'!$BB$5:$BB$201,FALSE))</f>
        <v/>
      </c>
      <c r="AX185" s="532" t="str">
        <f t="array" ref="AX185">IF((AW185=""),"",J185+XLOOKUP(A185,'Crop Chart'!$A$5:$A$201,'Crop Chart'!$BC$5:$BC$201,FALSE))</f>
        <v/>
      </c>
    </row>
    <row r="186" ht="15.75" hidden="1" customHeight="1">
      <c r="A186" s="520" t="str">
        <f t="array" ref="A186">IF(ISBLANK(C186)," ",XLOOKUP(C186,'Codified Game Plan'!$M$3:$M$477,'Codified Game Plan'!$A$3:$A$477))</f>
        <v> </v>
      </c>
      <c r="B186" s="503" t="str">
        <f t="array" ref="B186">IF(ISBLANK(C186),"",XLOOKUP(C186,'Codified Game Plan'!$M$3:$M$477,'Codified Game Plan'!$B$3:$B$477))</f>
        <v/>
      </c>
      <c r="C186" s="521"/>
      <c r="D186" s="521" t="str">
        <f t="array" ref="D186">IF(ISBLANK(C186)," ",XLOOKUP(C186,'Codified Game Plan'!$M$3:$M$477,'Codified Game Plan'!$C$3:$C$477))</f>
        <v> </v>
      </c>
      <c r="E186" s="522" t="str">
        <f t="array" ref="E186">IF(ISBLANK(C186),"",XLOOKUP(C186,'Codified Game Plan'!$M$3:$M$477,'Codified Game Plan'!$D$3:$D$477,0))</f>
        <v/>
      </c>
      <c r="F186" s="522" t="str">
        <f t="array" ref="F186">IF(ISBLANK(C186),"",XLOOKUP(C186,'Codified Game Plan'!$M$3:$M$477,'Codified Game Plan'!$E$3:$E$477,0))</f>
        <v/>
      </c>
      <c r="G186" s="523" t="str">
        <f t="array" ref="G186">IF(ISBLANK(C186)," ",XLOOKUP(C186,'Codified Game Plan'!$M$3:$M$477,'Codified Game Plan'!$F$3:$F$477))</f>
        <v> </v>
      </c>
      <c r="H186" s="507" t="str">
        <f t="array" ref="H186">IF(ISBLANK(C186)," ",XLOOKUP(C186,'Codified Game Plan'!$M$3:$M$477,'Codified Game Plan'!$G$3:$G$477))</f>
        <v> </v>
      </c>
      <c r="I186" s="523" t="str">
        <f t="array" ref="I186">IF(ISBLANK(C186),"",XLOOKUP(A186,'Crop Chart'!$A$5:$A$201,'Crop Chart'!$B$5:$B$201,0))</f>
        <v/>
      </c>
      <c r="J186" s="507" t="str">
        <f t="shared" si="24"/>
        <v> </v>
      </c>
      <c r="K186" s="511"/>
      <c r="L186" s="523" t="str">
        <f t="array" ref="L186">IF(ISBLANK(C186),"",XLOOKUP(A186,'Crop Chart'!$A$5:$A$201,'Crop Chart'!$C$5:$C$201,0))</f>
        <v/>
      </c>
      <c r="M186" s="506" t="str">
        <f t="array" ref="M186">IF(ISBLANK(C186),"",XLOOKUP(A186,'Crop Chart'!$A$5:$A$201,'Crop Chart'!$E$5:$E$201,0))</f>
        <v/>
      </c>
      <c r="N186" s="535" t="str">
        <f t="shared" si="1"/>
        <v/>
      </c>
      <c r="O186" s="515" t="str">
        <f t="array" ref="O186">IF(ISBLANK(C186),"",XLOOKUP(A186,'Crop Chart'!$A$5:$A$201,'Crop Chart'!$S$5:$S$201,0))</f>
        <v/>
      </c>
      <c r="P186" s="507" t="str">
        <f t="shared" si="2"/>
        <v/>
      </c>
      <c r="Q186" s="524"/>
      <c r="R186" s="523" t="str">
        <f t="array" ref="R186">IF(I186="TR",XLOOKUP(A186,'Crop Chart'!$A$5:$A$201,'Crop Chart'!$I$5:$I$201,FALSE),"")</f>
        <v/>
      </c>
      <c r="S186" s="512" t="str">
        <f t="array" ref="S186">IF(I186="TR",G186*'Crop Chart'!$H$2*12*L186/M186/T186*XLOOKUP(A186,'Crop Chart'!$A$5:$A$203,'Crop Chart'!$T$5:$T$203),"")</f>
        <v/>
      </c>
      <c r="T186" s="523" t="str">
        <f t="array" ref="T186">IF(ISBLANK(C186),"",XLOOKUP(A186,'Crop Chart'!$A$5:$A$201,'Crop Chart'!$P$5:$P$201,FALSE))</f>
        <v/>
      </c>
      <c r="U186" s="525" t="str">
        <f t="array" ref="U186">IF(ISBLANK(C186),"",XLOOKUP(A186,'Crop Chart'!$A$5:$A$201,'Crop Chart'!$Q$5:$Q$201,0))</f>
        <v/>
      </c>
      <c r="V186" s="507" t="str">
        <f t="array" ref="V186">IF(I186="DS",XLOOKUP(A186,'Crop Chart'!$A$6:$A$201,'Crop Chart'!$AH$6:$AH$201,0),"")</f>
        <v/>
      </c>
      <c r="W186" s="507" t="str">
        <f t="array" ref="W186">IF(I186="DS",XLOOKUP(A186,'Crop Chart'!$A$6:$A$201,'Crop Chart'!$AI$6:$AI$201,0),"")</f>
        <v/>
      </c>
      <c r="X186" s="526" t="str">
        <f t="array" ref="X186">IFS(ISTEXT(P186),"",XLOOKUP(A186,'Crop Chart'!$A$5:$A$201,'Crop Chart'!$R$5:$R$201,0)=0,"",XLOOKUP(A186,'Crop Chart'!$A$5:$A$201,'Crop Chart'!$R$5:$R$201,0)&gt;0,XLOOKUP(A186,'Crop Chart'!$A$5:$A$201,'Crop Chart'!$R$5:$R$201,0)+P186)</f>
        <v/>
      </c>
      <c r="Y186" s="523" t="str">
        <f t="array" ref="Y186">IF(ISTEXT(X186),"",XLOOKUP(A186,'Crop Chart'!$A$5:$A$201,'Crop Chart'!$S$5:$S$201,0))</f>
        <v/>
      </c>
      <c r="Z186" s="513" t="str">
        <f t="shared" si="3"/>
        <v/>
      </c>
      <c r="AA186" s="523" t="str">
        <f t="array" ref="AA186">IF(ISBLANK(C186),"",XLOOKUP(A186,'Crop Chart'!$A$5:$A$201,'Crop Chart'!$F$5:$F$201,0))</f>
        <v/>
      </c>
      <c r="AB186" s="523" t="str">
        <f t="array" ref="AB186">IF(ISBLANK(C186),"",XLOOKUP(A186,'Crop Chart'!$A$5:$A$201,'Crop Chart'!$G$5:$G$201,FALSE))</f>
        <v/>
      </c>
      <c r="AC186" s="526" t="str">
        <f t="shared" si="19"/>
        <v/>
      </c>
      <c r="AD186" s="526" t="str">
        <f t="shared" si="4"/>
        <v/>
      </c>
      <c r="AE186" s="527" t="str">
        <f t="array" ref="AE186">IF(ISBLANK(C186),"",XLOOKUP(C186,'Codified Game Plan'!$M$3:$M$477,'Codified Game Plan'!$J$3:$J$477,0))</f>
        <v/>
      </c>
      <c r="AF186" s="528" t="str">
        <f t="array" ref="AF186">IF(ISBLANK(C186),"",XLOOKUP(A186,'Crop Chart'!$A$5:$A$201,'Crop Chart'!$L$5:$L$201,FALSE))</f>
        <v/>
      </c>
      <c r="AG186" s="529"/>
      <c r="AH186" s="530"/>
      <c r="AI186" s="530" t="str">
        <f t="array" ref="AI186">IF(ISBLANK(C186),"",XLOOKUP(A186,'Crop Chart'!$A$5:$A$201,'Crop Chart'!$AN$5:$AN$201,FALSE))</f>
        <v/>
      </c>
      <c r="AJ186" s="531" t="str">
        <f t="array" ref="AJ186">IF((AI186=""),"",J186+XLOOKUP(A186,'Crop Chart'!$A$5:$A$201,'Crop Chart'!$AO$5:$AO$201,FALSE))</f>
        <v/>
      </c>
      <c r="AK186" s="530" t="str">
        <f t="array" ref="AK186">IF(ISBLANK(C186),"",XLOOKUP(A186,'Crop Chart'!$A$5:$A$201,'Crop Chart'!$AP$5:$AP$201,FALSE))</f>
        <v/>
      </c>
      <c r="AL186" s="531" t="str">
        <f t="array" ref="AL186">IF((AK186=""),"",J186+XLOOKUP(A186,'Crop Chart'!$A$5:$A$201,'Crop Chart'!$AQ$5:$AQ$201,FALSE))</f>
        <v/>
      </c>
      <c r="AM186" s="530" t="str">
        <f t="array" ref="AM186">IF(ISBLANK(C186),"",XLOOKUP(A186,'Crop Chart'!$A$5:$A$201,'Crop Chart'!$AR$5:$AR$201,FALSE))</f>
        <v/>
      </c>
      <c r="AN186" s="531" t="str">
        <f t="array" ref="AN186">IF((AM186=""),"",J186+XLOOKUP(A186,'Crop Chart'!$A$5:$A$201,'Crop Chart'!$AS$5:$AS$201,FALSE))</f>
        <v/>
      </c>
      <c r="AO186" s="530" t="str">
        <f t="array" ref="AO186">IF(ISBLANK(C186),"",XLOOKUP(A186,'Crop Chart'!$A$5:$A$201,'Crop Chart'!$AT$5:$AT$201,FALSE))</f>
        <v/>
      </c>
      <c r="AP186" s="531" t="str">
        <f t="array" ref="AP186">IF((AO186=""),"",J186+XLOOKUP(A186,'Crop Chart'!$A$5:$A$201,'Crop Chart'!$AU$5:$AU$201,FALSE))</f>
        <v/>
      </c>
      <c r="AQ186" s="530" t="str">
        <f t="array" ref="AQ186">IF(ISBLANK(C186),"",XLOOKUP(A186,'Crop Chart'!$A$5:$A$201,'Crop Chart'!$AV$5:$AV$201,FALSE))</f>
        <v/>
      </c>
      <c r="AR186" s="531" t="str">
        <f t="array" ref="AR186">IF((AQ186=""),"",J186+XLOOKUP(A186,'Crop Chart'!$A$5:$A$201,'Crop Chart'!$AW$5:$AW$201,FALSE))</f>
        <v/>
      </c>
      <c r="AS186" s="530" t="str">
        <f t="array" ref="AS186">IF(ISBLANK(C186),"",XLOOKUP(A186,'Crop Chart'!$A$5:$A$201,'Crop Chart'!$AX$5:$AX$201,FALSE))</f>
        <v/>
      </c>
      <c r="AT186" s="531" t="str">
        <f t="array" ref="AT186">IF((AS186=""),"",J186+XLOOKUP(A186,'Crop Chart'!$A$5:$A$201,'Crop Chart'!$AY$5:$AY$201,FALSE))</f>
        <v/>
      </c>
      <c r="AU186" s="530" t="str">
        <f t="array" ref="AU186">IF(ISBLANK(C186),"",XLOOKUP(A186,'Crop Chart'!$A$5:$A$201,'Crop Chart'!$AZ$5:$AZ$201,FALSE))</f>
        <v/>
      </c>
      <c r="AV186" s="531" t="str">
        <f t="array" ref="AV186">IF((AU186=""),"",J186+XLOOKUP(A186,'Crop Chart'!$A$5:$A$201,'Crop Chart'!$BA$5:$BA$201,FALSE))</f>
        <v/>
      </c>
      <c r="AW186" s="530" t="str">
        <f t="array" ref="AW186">IF(ISBLANK(C186),"",XLOOKUP(A186,'Crop Chart'!$A$5:$A$201,'Crop Chart'!$BB$5:$BB$201,FALSE))</f>
        <v/>
      </c>
      <c r="AX186" s="532" t="str">
        <f t="array" ref="AX186">IF((AW186=""),"",J186+XLOOKUP(A186,'Crop Chart'!$A$5:$A$201,'Crop Chart'!$BC$5:$BC$201,FALSE))</f>
        <v/>
      </c>
    </row>
    <row r="187" ht="15.75" hidden="1" customHeight="1">
      <c r="A187" s="520" t="str">
        <f t="array" ref="A187">IF(ISBLANK(C187)," ",XLOOKUP(C187,'Codified Game Plan'!$M$3:$M$477,'Codified Game Plan'!$A$3:$A$477))</f>
        <v> </v>
      </c>
      <c r="B187" s="503" t="str">
        <f t="array" ref="B187">IF(ISBLANK(C187),"",XLOOKUP(C187,'Codified Game Plan'!$M$3:$M$477,'Codified Game Plan'!$B$3:$B$477))</f>
        <v/>
      </c>
      <c r="C187" s="521"/>
      <c r="D187" s="521" t="str">
        <f t="array" ref="D187">IF(ISBLANK(C187)," ",XLOOKUP(C187,'Codified Game Plan'!$M$3:$M$477,'Codified Game Plan'!$C$3:$C$477))</f>
        <v> </v>
      </c>
      <c r="E187" s="522" t="str">
        <f t="array" ref="E187">IF(ISBLANK(C187),"",XLOOKUP(C187,'Codified Game Plan'!$M$3:$M$477,'Codified Game Plan'!$D$3:$D$477,0))</f>
        <v/>
      </c>
      <c r="F187" s="522" t="str">
        <f t="array" ref="F187">IF(ISBLANK(C187),"",XLOOKUP(C187,'Codified Game Plan'!$M$3:$M$477,'Codified Game Plan'!$E$3:$E$477,0))</f>
        <v/>
      </c>
      <c r="G187" s="523" t="str">
        <f t="array" ref="G187">IF(ISBLANK(C187)," ",XLOOKUP(C187,'Codified Game Plan'!$M$3:$M$477,'Codified Game Plan'!$F$3:$F$477))</f>
        <v> </v>
      </c>
      <c r="H187" s="507" t="str">
        <f t="array" ref="H187">IF(ISBLANK(C187)," ",XLOOKUP(C187,'Codified Game Plan'!$M$3:$M$477,'Codified Game Plan'!$G$3:$G$477))</f>
        <v> </v>
      </c>
      <c r="I187" s="523" t="str">
        <f t="array" ref="I187">IF(ISBLANK(C187),"",XLOOKUP(A187,'Crop Chart'!$A$5:$A$201,'Crop Chart'!$B$5:$B$201,0))</f>
        <v/>
      </c>
      <c r="J187" s="507" t="str">
        <f t="shared" si="24"/>
        <v> </v>
      </c>
      <c r="K187" s="511"/>
      <c r="L187" s="523" t="str">
        <f t="array" ref="L187">IF(ISBLANK(C187),"",XLOOKUP(A187,'Crop Chart'!$A$5:$A$201,'Crop Chart'!$C$5:$C$201,0))</f>
        <v/>
      </c>
      <c r="M187" s="506" t="str">
        <f t="array" ref="M187">IF(ISBLANK(C187),"",XLOOKUP(A187,'Crop Chart'!$A$5:$A$201,'Crop Chart'!$E$5:$E$201,0))</f>
        <v/>
      </c>
      <c r="N187" s="535" t="str">
        <f t="shared" si="1"/>
        <v/>
      </c>
      <c r="O187" s="515" t="str">
        <f t="array" ref="O187">IF(ISBLANK(C187),"",XLOOKUP(A187,'Crop Chart'!$A$5:$A$201,'Crop Chart'!$S$5:$S$201,0))</f>
        <v/>
      </c>
      <c r="P187" s="507" t="str">
        <f t="shared" si="2"/>
        <v/>
      </c>
      <c r="Q187" s="524"/>
      <c r="R187" s="523" t="str">
        <f t="array" ref="R187">IF(I187="TR",XLOOKUP(A187,'Crop Chart'!$A$5:$A$201,'Crop Chart'!$I$5:$I$201,FALSE),"")</f>
        <v/>
      </c>
      <c r="S187" s="512" t="str">
        <f t="array" ref="S187">IF(I187="TR",G187*'Crop Chart'!$H$2*12*L187/M187/T187*XLOOKUP(A187,'Crop Chart'!$A$5:$A$203,'Crop Chart'!$T$5:$T$203),"")</f>
        <v/>
      </c>
      <c r="T187" s="523" t="str">
        <f t="array" ref="T187">IF(ISBLANK(C187),"",XLOOKUP(A187,'Crop Chart'!$A$5:$A$201,'Crop Chart'!$P$5:$P$201,FALSE))</f>
        <v/>
      </c>
      <c r="U187" s="525" t="str">
        <f t="array" ref="U187">IF(ISBLANK(C187),"",XLOOKUP(A187,'Crop Chart'!$A$5:$A$201,'Crop Chart'!$Q$5:$Q$201,0))</f>
        <v/>
      </c>
      <c r="V187" s="507" t="str">
        <f t="array" ref="V187">IF(I187="DS",XLOOKUP(A187,'Crop Chart'!$A$6:$A$201,'Crop Chart'!$AH$6:$AH$201,0),"")</f>
        <v/>
      </c>
      <c r="W187" s="507" t="str">
        <f t="array" ref="W187">IF(I187="DS",XLOOKUP(A187,'Crop Chart'!$A$6:$A$201,'Crop Chart'!$AI$6:$AI$201,0),"")</f>
        <v/>
      </c>
      <c r="X187" s="526" t="str">
        <f t="array" ref="X187">IFS(ISTEXT(P187),"",XLOOKUP(A187,'Crop Chart'!$A$5:$A$201,'Crop Chart'!$R$5:$R$201,0)=0,"",XLOOKUP(A187,'Crop Chart'!$A$5:$A$201,'Crop Chart'!$R$5:$R$201,0)&gt;0,XLOOKUP(A187,'Crop Chart'!$A$5:$A$201,'Crop Chart'!$R$5:$R$201,0)+P187)</f>
        <v/>
      </c>
      <c r="Y187" s="523" t="str">
        <f t="array" ref="Y187">IF(ISTEXT(X187),"",XLOOKUP(A187,'Crop Chart'!$A$5:$A$201,'Crop Chart'!$S$5:$S$201,0))</f>
        <v/>
      </c>
      <c r="Z187" s="513" t="str">
        <f t="shared" si="3"/>
        <v/>
      </c>
      <c r="AA187" s="523" t="str">
        <f t="array" ref="AA187">IF(ISBLANK(C187),"",XLOOKUP(A187,'Crop Chart'!$A$5:$A$201,'Crop Chart'!$F$5:$F$201,0))</f>
        <v/>
      </c>
      <c r="AB187" s="523" t="str">
        <f t="array" ref="AB187">IF(ISBLANK(C187),"",XLOOKUP(A187,'Crop Chart'!$A$5:$A$201,'Crop Chart'!$G$5:$G$201,FALSE))</f>
        <v/>
      </c>
      <c r="AC187" s="526" t="str">
        <f t="shared" si="19"/>
        <v/>
      </c>
      <c r="AD187" s="526" t="str">
        <f t="shared" si="4"/>
        <v/>
      </c>
      <c r="AE187" s="527" t="str">
        <f t="array" ref="AE187">IF(ISBLANK(C187),"",XLOOKUP(C187,'Codified Game Plan'!$M$3:$M$477,'Codified Game Plan'!$J$3:$J$477,0))</f>
        <v/>
      </c>
      <c r="AF187" s="528" t="str">
        <f t="array" ref="AF187">IF(ISBLANK(C187),"",XLOOKUP(A187,'Crop Chart'!$A$5:$A$201,'Crop Chart'!$L$5:$L$201,FALSE))</f>
        <v/>
      </c>
      <c r="AG187" s="529"/>
      <c r="AH187" s="530"/>
      <c r="AI187" s="530" t="str">
        <f t="array" ref="AI187">IF(ISBLANK(C187),"",XLOOKUP(A187,'Crop Chart'!$A$5:$A$201,'Crop Chart'!$AN$5:$AN$201,FALSE))</f>
        <v/>
      </c>
      <c r="AJ187" s="531" t="str">
        <f t="array" ref="AJ187">IF((AI187=""),"",J187+XLOOKUP(A187,'Crop Chart'!$A$5:$A$201,'Crop Chart'!$AO$5:$AO$201,FALSE))</f>
        <v/>
      </c>
      <c r="AK187" s="530" t="str">
        <f t="array" ref="AK187">IF(ISBLANK(C187),"",XLOOKUP(A187,'Crop Chart'!$A$5:$A$201,'Crop Chart'!$AP$5:$AP$201,FALSE))</f>
        <v/>
      </c>
      <c r="AL187" s="531" t="str">
        <f t="array" ref="AL187">IF((AK187=""),"",J187+XLOOKUP(A187,'Crop Chart'!$A$5:$A$201,'Crop Chart'!$AQ$5:$AQ$201,FALSE))</f>
        <v/>
      </c>
      <c r="AM187" s="530" t="str">
        <f t="array" ref="AM187">IF(ISBLANK(C187),"",XLOOKUP(A187,'Crop Chart'!$A$5:$A$201,'Crop Chart'!$AR$5:$AR$201,FALSE))</f>
        <v/>
      </c>
      <c r="AN187" s="531" t="str">
        <f t="array" ref="AN187">IF((AM187=""),"",J187+XLOOKUP(A187,'Crop Chart'!$A$5:$A$201,'Crop Chart'!$AS$5:$AS$201,FALSE))</f>
        <v/>
      </c>
      <c r="AO187" s="530" t="str">
        <f t="array" ref="AO187">IF(ISBLANK(C187),"",XLOOKUP(A187,'Crop Chart'!$A$5:$A$201,'Crop Chart'!$AT$5:$AT$201,FALSE))</f>
        <v/>
      </c>
      <c r="AP187" s="531" t="str">
        <f t="array" ref="AP187">IF((AO187=""),"",J187+XLOOKUP(A187,'Crop Chart'!$A$5:$A$201,'Crop Chart'!$AU$5:$AU$201,FALSE))</f>
        <v/>
      </c>
      <c r="AQ187" s="530" t="str">
        <f t="array" ref="AQ187">IF(ISBLANK(C187),"",XLOOKUP(A187,'Crop Chart'!$A$5:$A$201,'Crop Chart'!$AV$5:$AV$201,FALSE))</f>
        <v/>
      </c>
      <c r="AR187" s="531" t="str">
        <f t="array" ref="AR187">IF((AQ187=""),"",J187+XLOOKUP(A187,'Crop Chart'!$A$5:$A$201,'Crop Chart'!$AW$5:$AW$201,FALSE))</f>
        <v/>
      </c>
      <c r="AS187" s="530" t="str">
        <f t="array" ref="AS187">IF(ISBLANK(C187),"",XLOOKUP(A187,'Crop Chart'!$A$5:$A$201,'Crop Chart'!$AX$5:$AX$201,FALSE))</f>
        <v/>
      </c>
      <c r="AT187" s="531" t="str">
        <f t="array" ref="AT187">IF((AS187=""),"",J187+XLOOKUP(A187,'Crop Chart'!$A$5:$A$201,'Crop Chart'!$AY$5:$AY$201,FALSE))</f>
        <v/>
      </c>
      <c r="AU187" s="530" t="str">
        <f t="array" ref="AU187">IF(ISBLANK(C187),"",XLOOKUP(A187,'Crop Chart'!$A$5:$A$201,'Crop Chart'!$AZ$5:$AZ$201,FALSE))</f>
        <v/>
      </c>
      <c r="AV187" s="531" t="str">
        <f t="array" ref="AV187">IF((AU187=""),"",J187+XLOOKUP(A187,'Crop Chart'!$A$5:$A$201,'Crop Chart'!$BA$5:$BA$201,FALSE))</f>
        <v/>
      </c>
      <c r="AW187" s="530" t="str">
        <f t="array" ref="AW187">IF(ISBLANK(C187),"",XLOOKUP(A187,'Crop Chart'!$A$5:$A$201,'Crop Chart'!$BB$5:$BB$201,FALSE))</f>
        <v/>
      </c>
      <c r="AX187" s="532" t="str">
        <f t="array" ref="AX187">IF((AW187=""),"",J187+XLOOKUP(A187,'Crop Chart'!$A$5:$A$201,'Crop Chart'!$BC$5:$BC$201,FALSE))</f>
        <v/>
      </c>
    </row>
    <row r="188" ht="15.75" hidden="1" customHeight="1">
      <c r="A188" s="520" t="str">
        <f t="array" ref="A188">IF(ISBLANK(C188)," ",XLOOKUP(C188,'Codified Game Plan'!$M$3:$M$477,'Codified Game Plan'!$A$3:$A$477))</f>
        <v> </v>
      </c>
      <c r="B188" s="503" t="str">
        <f t="array" ref="B188">IF(ISBLANK(C188),"",XLOOKUP(C188,'Codified Game Plan'!$M$3:$M$477,'Codified Game Plan'!$B$3:$B$477))</f>
        <v/>
      </c>
      <c r="C188" s="521"/>
      <c r="D188" s="521" t="str">
        <f t="array" ref="D188">IF(ISBLANK(C188)," ",XLOOKUP(C188,'Codified Game Plan'!$M$3:$M$477,'Codified Game Plan'!$C$3:$C$477))</f>
        <v> </v>
      </c>
      <c r="E188" s="522" t="str">
        <f t="array" ref="E188">IF(ISBLANK(C188),"",XLOOKUP(C188,'Codified Game Plan'!$M$3:$M$477,'Codified Game Plan'!$D$3:$D$477,0))</f>
        <v/>
      </c>
      <c r="F188" s="522" t="str">
        <f t="array" ref="F188">IF(ISBLANK(C188),"",XLOOKUP(C188,'Codified Game Plan'!$M$3:$M$477,'Codified Game Plan'!$E$3:$E$477,0))</f>
        <v/>
      </c>
      <c r="G188" s="523" t="str">
        <f t="array" ref="G188">IF(ISBLANK(C188)," ",XLOOKUP(C188,'Codified Game Plan'!$M$3:$M$477,'Codified Game Plan'!$F$3:$F$477))</f>
        <v> </v>
      </c>
      <c r="H188" s="507" t="str">
        <f t="array" ref="H188">IF(ISBLANK(C188)," ",XLOOKUP(C188,'Codified Game Plan'!$M$3:$M$477,'Codified Game Plan'!$G$3:$G$477))</f>
        <v> </v>
      </c>
      <c r="I188" s="523" t="str">
        <f t="array" ref="I188">IF(ISBLANK(C188),"",XLOOKUP(A188,'Crop Chart'!$A$5:$A$201,'Crop Chart'!$B$5:$B$201,0))</f>
        <v/>
      </c>
      <c r="J188" s="507" t="str">
        <f t="shared" si="24"/>
        <v> </v>
      </c>
      <c r="K188" s="511"/>
      <c r="L188" s="523" t="str">
        <f t="array" ref="L188">IF(ISBLANK(C188),"",XLOOKUP(A188,'Crop Chart'!$A$5:$A$201,'Crop Chart'!$C$5:$C$201,0))</f>
        <v/>
      </c>
      <c r="M188" s="506" t="str">
        <f t="array" ref="M188">IF(ISBLANK(C188),"",XLOOKUP(A188,'Crop Chart'!$A$5:$A$201,'Crop Chart'!$E$5:$E$201,0))</f>
        <v/>
      </c>
      <c r="N188" s="535" t="str">
        <f t="shared" si="1"/>
        <v/>
      </c>
      <c r="O188" s="515" t="str">
        <f t="array" ref="O188">IF(ISBLANK(C188),"",XLOOKUP(A188,'Crop Chart'!$A$5:$A$201,'Crop Chart'!$S$5:$S$201,0))</f>
        <v/>
      </c>
      <c r="P188" s="507" t="str">
        <f t="shared" si="2"/>
        <v/>
      </c>
      <c r="Q188" s="524"/>
      <c r="R188" s="523" t="str">
        <f t="array" ref="R188">IF(I188="TR",XLOOKUP(A188,'Crop Chart'!$A$5:$A$201,'Crop Chart'!$I$5:$I$201,FALSE),"")</f>
        <v/>
      </c>
      <c r="S188" s="512" t="str">
        <f t="array" ref="S188">IF(I188="TR",G188*'Crop Chart'!$H$2*12*L188/M188/T188*XLOOKUP(A188,'Crop Chart'!$A$5:$A$203,'Crop Chart'!$T$5:$T$203),"")</f>
        <v/>
      </c>
      <c r="T188" s="523" t="str">
        <f t="array" ref="T188">IF(ISBLANK(C188),"",XLOOKUP(A188,'Crop Chart'!$A$5:$A$201,'Crop Chart'!$P$5:$P$201,FALSE))</f>
        <v/>
      </c>
      <c r="U188" s="525" t="str">
        <f t="array" ref="U188">IF(ISBLANK(C188),"",XLOOKUP(A188,'Crop Chart'!$A$5:$A$201,'Crop Chart'!$Q$5:$Q$201,0))</f>
        <v/>
      </c>
      <c r="V188" s="507" t="str">
        <f t="array" ref="V188">IF(I188="DS",XLOOKUP(A188,'Crop Chart'!$A$6:$A$201,'Crop Chart'!$AH$6:$AH$201,0),"")</f>
        <v/>
      </c>
      <c r="W188" s="507" t="str">
        <f t="array" ref="W188">IF(I188="DS",XLOOKUP(A188,'Crop Chart'!$A$6:$A$201,'Crop Chart'!$AI$6:$AI$201,0),"")</f>
        <v/>
      </c>
      <c r="X188" s="526" t="str">
        <f t="array" ref="X188">IFS(ISTEXT(P188),"",XLOOKUP(A188,'Crop Chart'!$A$5:$A$201,'Crop Chart'!$R$5:$R$201,0)=0,"",XLOOKUP(A188,'Crop Chart'!$A$5:$A$201,'Crop Chart'!$R$5:$R$201,0)&gt;0,XLOOKUP(A188,'Crop Chart'!$A$5:$A$201,'Crop Chart'!$R$5:$R$201,0)+P188)</f>
        <v/>
      </c>
      <c r="Y188" s="523" t="str">
        <f t="array" ref="Y188">IF(ISTEXT(X188),"",XLOOKUP(A188,'Crop Chart'!$A$5:$A$201,'Crop Chart'!$S$5:$S$201,0))</f>
        <v/>
      </c>
      <c r="Z188" s="513" t="str">
        <f t="shared" si="3"/>
        <v/>
      </c>
      <c r="AA188" s="523" t="str">
        <f t="array" ref="AA188">IF(ISBLANK(C188),"",XLOOKUP(A188,'Crop Chart'!$A$5:$A$201,'Crop Chart'!$F$5:$F$201,0))</f>
        <v/>
      </c>
      <c r="AB188" s="523" t="str">
        <f t="array" ref="AB188">IF(ISBLANK(C188),"",XLOOKUP(A188,'Crop Chart'!$A$5:$A$201,'Crop Chart'!$G$5:$G$201,FALSE))</f>
        <v/>
      </c>
      <c r="AC188" s="526" t="str">
        <f t="shared" si="19"/>
        <v/>
      </c>
      <c r="AD188" s="526" t="str">
        <f t="shared" si="4"/>
        <v/>
      </c>
      <c r="AE188" s="527" t="str">
        <f t="array" ref="AE188">IF(ISBLANK(C188),"",XLOOKUP(C188,'Codified Game Plan'!$M$3:$M$477,'Codified Game Plan'!$J$3:$J$477,0))</f>
        <v/>
      </c>
      <c r="AF188" s="528" t="str">
        <f t="array" ref="AF188">IF(ISBLANK(C188),"",XLOOKUP(A188,'Crop Chart'!$A$5:$A$201,'Crop Chart'!$L$5:$L$201,FALSE))</f>
        <v/>
      </c>
      <c r="AG188" s="529"/>
      <c r="AH188" s="530"/>
      <c r="AI188" s="530" t="str">
        <f t="array" ref="AI188">IF(ISBLANK(C188),"",XLOOKUP(A188,'Crop Chart'!$A$5:$A$201,'Crop Chart'!$AN$5:$AN$201,FALSE))</f>
        <v/>
      </c>
      <c r="AJ188" s="531" t="str">
        <f t="array" ref="AJ188">IF((AI188=""),"",J188+XLOOKUP(A188,'Crop Chart'!$A$5:$A$201,'Crop Chart'!$AO$5:$AO$201,FALSE))</f>
        <v/>
      </c>
      <c r="AK188" s="530" t="str">
        <f t="array" ref="AK188">IF(ISBLANK(C188),"",XLOOKUP(A188,'Crop Chart'!$A$5:$A$201,'Crop Chart'!$AP$5:$AP$201,FALSE))</f>
        <v/>
      </c>
      <c r="AL188" s="531" t="str">
        <f t="array" ref="AL188">IF((AK188=""),"",J188+XLOOKUP(A188,'Crop Chart'!$A$5:$A$201,'Crop Chart'!$AQ$5:$AQ$201,FALSE))</f>
        <v/>
      </c>
      <c r="AM188" s="530" t="str">
        <f t="array" ref="AM188">IF(ISBLANK(C188),"",XLOOKUP(A188,'Crop Chart'!$A$5:$A$201,'Crop Chart'!$AR$5:$AR$201,FALSE))</f>
        <v/>
      </c>
      <c r="AN188" s="531" t="str">
        <f t="array" ref="AN188">IF((AM188=""),"",J188+XLOOKUP(A188,'Crop Chart'!$A$5:$A$201,'Crop Chart'!$AS$5:$AS$201,FALSE))</f>
        <v/>
      </c>
      <c r="AO188" s="530" t="str">
        <f t="array" ref="AO188">IF(ISBLANK(C188),"",XLOOKUP(A188,'Crop Chart'!$A$5:$A$201,'Crop Chart'!$AT$5:$AT$201,FALSE))</f>
        <v/>
      </c>
      <c r="AP188" s="531" t="str">
        <f t="array" ref="AP188">IF((AO188=""),"",J188+XLOOKUP(A188,'Crop Chart'!$A$5:$A$201,'Crop Chart'!$AU$5:$AU$201,FALSE))</f>
        <v/>
      </c>
      <c r="AQ188" s="530" t="str">
        <f t="array" ref="AQ188">IF(ISBLANK(C188),"",XLOOKUP(A188,'Crop Chart'!$A$5:$A$201,'Crop Chart'!$AV$5:$AV$201,FALSE))</f>
        <v/>
      </c>
      <c r="AR188" s="531" t="str">
        <f t="array" ref="AR188">IF((AQ188=""),"",J188+XLOOKUP(A188,'Crop Chart'!$A$5:$A$201,'Crop Chart'!$AW$5:$AW$201,FALSE))</f>
        <v/>
      </c>
      <c r="AS188" s="530" t="str">
        <f t="array" ref="AS188">IF(ISBLANK(C188),"",XLOOKUP(A188,'Crop Chart'!$A$5:$A$201,'Crop Chart'!$AX$5:$AX$201,FALSE))</f>
        <v/>
      </c>
      <c r="AT188" s="531" t="str">
        <f t="array" ref="AT188">IF((AS188=""),"",J188+XLOOKUP(A188,'Crop Chart'!$A$5:$A$201,'Crop Chart'!$AY$5:$AY$201,FALSE))</f>
        <v/>
      </c>
      <c r="AU188" s="530" t="str">
        <f t="array" ref="AU188">IF(ISBLANK(C188),"",XLOOKUP(A188,'Crop Chart'!$A$5:$A$201,'Crop Chart'!$AZ$5:$AZ$201,FALSE))</f>
        <v/>
      </c>
      <c r="AV188" s="531" t="str">
        <f t="array" ref="AV188">IF((AU188=""),"",J188+XLOOKUP(A188,'Crop Chart'!$A$5:$A$201,'Crop Chart'!$BA$5:$BA$201,FALSE))</f>
        <v/>
      </c>
      <c r="AW188" s="530" t="str">
        <f t="array" ref="AW188">IF(ISBLANK(C188),"",XLOOKUP(A188,'Crop Chart'!$A$5:$A$201,'Crop Chart'!$BB$5:$BB$201,FALSE))</f>
        <v/>
      </c>
      <c r="AX188" s="532" t="str">
        <f t="array" ref="AX188">IF((AW188=""),"",J188+XLOOKUP(A188,'Crop Chart'!$A$5:$A$201,'Crop Chart'!$BC$5:$BC$201,FALSE))</f>
        <v/>
      </c>
    </row>
    <row r="189" ht="15.75" hidden="1" customHeight="1">
      <c r="A189" s="520" t="str">
        <f t="array" ref="A189">IF(ISBLANK(C189)," ",XLOOKUP(C189,'Codified Game Plan'!$M$3:$M$477,'Codified Game Plan'!$A$3:$A$477))</f>
        <v> </v>
      </c>
      <c r="B189" s="503" t="str">
        <f t="array" ref="B189">IF(ISBLANK(C189),"",XLOOKUP(C189,'Codified Game Plan'!$M$3:$M$477,'Codified Game Plan'!$B$3:$B$477))</f>
        <v/>
      </c>
      <c r="C189" s="521"/>
      <c r="D189" s="521" t="str">
        <f t="array" ref="D189">IF(ISBLANK(C189)," ",XLOOKUP(C189,'Codified Game Plan'!$M$3:$M$477,'Codified Game Plan'!$C$3:$C$477))</f>
        <v> </v>
      </c>
      <c r="E189" s="522" t="str">
        <f t="array" ref="E189">IF(ISBLANK(C189),"",XLOOKUP(C189,'Codified Game Plan'!$M$3:$M$477,'Codified Game Plan'!$D$3:$D$477,0))</f>
        <v/>
      </c>
      <c r="F189" s="522" t="str">
        <f t="array" ref="F189">IF(ISBLANK(C189),"",XLOOKUP(C189,'Codified Game Plan'!$M$3:$M$477,'Codified Game Plan'!$E$3:$E$477,0))</f>
        <v/>
      </c>
      <c r="G189" s="523" t="str">
        <f t="array" ref="G189">IF(ISBLANK(C189)," ",XLOOKUP(C189,'Codified Game Plan'!$M$3:$M$477,'Codified Game Plan'!$F$3:$F$477))</f>
        <v> </v>
      </c>
      <c r="H189" s="507" t="str">
        <f t="array" ref="H189">IF(ISBLANK(C189)," ",XLOOKUP(C189,'Codified Game Plan'!$M$3:$M$477,'Codified Game Plan'!$G$3:$G$477))</f>
        <v> </v>
      </c>
      <c r="I189" s="523" t="str">
        <f t="array" ref="I189">IF(ISBLANK(C189),"",XLOOKUP(A189,'Crop Chart'!$A$5:$A$201,'Crop Chart'!$B$5:$B$201,0))</f>
        <v/>
      </c>
      <c r="J189" s="507" t="str">
        <f t="shared" si="24"/>
        <v> </v>
      </c>
      <c r="K189" s="511"/>
      <c r="L189" s="523" t="str">
        <f t="array" ref="L189">IF(ISBLANK(C189),"",XLOOKUP(A189,'Crop Chart'!$A$5:$A$201,'Crop Chart'!$C$5:$C$201,0))</f>
        <v/>
      </c>
      <c r="M189" s="506" t="str">
        <f t="array" ref="M189">IF(ISBLANK(C189),"",XLOOKUP(A189,'Crop Chart'!$A$5:$A$201,'Crop Chart'!$E$5:$E$201,0))</f>
        <v/>
      </c>
      <c r="N189" s="535" t="str">
        <f t="shared" si="1"/>
        <v/>
      </c>
      <c r="O189" s="515" t="str">
        <f t="array" ref="O189">IF(ISBLANK(C189),"",XLOOKUP(A189,'Crop Chart'!$A$5:$A$201,'Crop Chart'!$S$5:$S$201,0))</f>
        <v/>
      </c>
      <c r="P189" s="507" t="str">
        <f t="shared" si="2"/>
        <v/>
      </c>
      <c r="Q189" s="524"/>
      <c r="R189" s="523" t="str">
        <f t="array" ref="R189">IF(I189="TR",XLOOKUP(A189,'Crop Chart'!$A$5:$A$201,'Crop Chart'!$I$5:$I$201,FALSE),"")</f>
        <v/>
      </c>
      <c r="S189" s="512" t="str">
        <f t="array" ref="S189">IF(I189="TR",G189*'Crop Chart'!$H$2*12*L189/M189/T189*XLOOKUP(A189,'Crop Chart'!$A$5:$A$203,'Crop Chart'!$T$5:$T$203),"")</f>
        <v/>
      </c>
      <c r="T189" s="523" t="str">
        <f t="array" ref="T189">IF(ISBLANK(C189),"",XLOOKUP(A189,'Crop Chart'!$A$5:$A$201,'Crop Chart'!$P$5:$P$201,FALSE))</f>
        <v/>
      </c>
      <c r="U189" s="525" t="str">
        <f t="array" ref="U189">IF(ISBLANK(C189),"",XLOOKUP(A189,'Crop Chart'!$A$5:$A$201,'Crop Chart'!$Q$5:$Q$201,0))</f>
        <v/>
      </c>
      <c r="V189" s="507" t="str">
        <f t="array" ref="V189">IF(I189="DS",XLOOKUP(A189,'Crop Chart'!$A$6:$A$201,'Crop Chart'!$AH$6:$AH$201,0),"")</f>
        <v/>
      </c>
      <c r="W189" s="507" t="str">
        <f t="array" ref="W189">IF(I189="DS",XLOOKUP(A189,'Crop Chart'!$A$6:$A$201,'Crop Chart'!$AI$6:$AI$201,0),"")</f>
        <v/>
      </c>
      <c r="X189" s="526" t="str">
        <f t="array" ref="X189">IFS(ISTEXT(P189),"",XLOOKUP(A189,'Crop Chart'!$A$5:$A$201,'Crop Chart'!$R$5:$R$201,0)=0,"",XLOOKUP(A189,'Crop Chart'!$A$5:$A$201,'Crop Chart'!$R$5:$R$201,0)&gt;0,XLOOKUP(A189,'Crop Chart'!$A$5:$A$201,'Crop Chart'!$R$5:$R$201,0)+P189)</f>
        <v/>
      </c>
      <c r="Y189" s="523" t="str">
        <f t="array" ref="Y189">IF(ISTEXT(X189),"",XLOOKUP(A189,'Crop Chart'!$A$5:$A$201,'Crop Chart'!$S$5:$S$201,0))</f>
        <v/>
      </c>
      <c r="Z189" s="513" t="str">
        <f t="shared" si="3"/>
        <v/>
      </c>
      <c r="AA189" s="523" t="str">
        <f t="array" ref="AA189">IF(ISBLANK(C189),"",XLOOKUP(A189,'Crop Chart'!$A$5:$A$201,'Crop Chart'!$F$5:$F$201,0))</f>
        <v/>
      </c>
      <c r="AB189" s="523" t="str">
        <f t="array" ref="AB189">IF(ISBLANK(C189),"",XLOOKUP(A189,'Crop Chart'!$A$5:$A$201,'Crop Chart'!$G$5:$G$201,FALSE))</f>
        <v/>
      </c>
      <c r="AC189" s="526" t="str">
        <f t="shared" si="19"/>
        <v/>
      </c>
      <c r="AD189" s="526" t="str">
        <f t="shared" si="4"/>
        <v/>
      </c>
      <c r="AE189" s="527" t="str">
        <f t="array" ref="AE189">IF(ISBLANK(C189),"",XLOOKUP(C189,'Codified Game Plan'!$M$3:$M$477,'Codified Game Plan'!$J$3:$J$477,0))</f>
        <v/>
      </c>
      <c r="AF189" s="528" t="str">
        <f t="array" ref="AF189">IF(ISBLANK(C189),"",XLOOKUP(A189,'Crop Chart'!$A$5:$A$201,'Crop Chart'!$L$5:$L$201,FALSE))</f>
        <v/>
      </c>
      <c r="AG189" s="529"/>
      <c r="AH189" s="530"/>
      <c r="AI189" s="530" t="str">
        <f t="array" ref="AI189">IF(ISBLANK(C189),"",XLOOKUP(A189,'Crop Chart'!$A$5:$A$201,'Crop Chart'!$AN$5:$AN$201,FALSE))</f>
        <v/>
      </c>
      <c r="AJ189" s="531" t="str">
        <f t="array" ref="AJ189">IF((AI189=""),"",J189+XLOOKUP(A189,'Crop Chart'!$A$5:$A$201,'Crop Chart'!$AO$5:$AO$201,FALSE))</f>
        <v/>
      </c>
      <c r="AK189" s="530" t="str">
        <f t="array" ref="AK189">IF(ISBLANK(C189),"",XLOOKUP(A189,'Crop Chart'!$A$5:$A$201,'Crop Chart'!$AP$5:$AP$201,FALSE))</f>
        <v/>
      </c>
      <c r="AL189" s="531" t="str">
        <f t="array" ref="AL189">IF((AK189=""),"",J189+XLOOKUP(A189,'Crop Chart'!$A$5:$A$201,'Crop Chart'!$AQ$5:$AQ$201,FALSE))</f>
        <v/>
      </c>
      <c r="AM189" s="530" t="str">
        <f t="array" ref="AM189">IF(ISBLANK(C189),"",XLOOKUP(A189,'Crop Chart'!$A$5:$A$201,'Crop Chart'!$AR$5:$AR$201,FALSE))</f>
        <v/>
      </c>
      <c r="AN189" s="531" t="str">
        <f t="array" ref="AN189">IF((AM189=""),"",J189+XLOOKUP(A189,'Crop Chart'!$A$5:$A$201,'Crop Chart'!$AS$5:$AS$201,FALSE))</f>
        <v/>
      </c>
      <c r="AO189" s="530" t="str">
        <f t="array" ref="AO189">IF(ISBLANK(C189),"",XLOOKUP(A189,'Crop Chart'!$A$5:$A$201,'Crop Chart'!$AT$5:$AT$201,FALSE))</f>
        <v/>
      </c>
      <c r="AP189" s="531" t="str">
        <f t="array" ref="AP189">IF((AO189=""),"",J189+XLOOKUP(A189,'Crop Chart'!$A$5:$A$201,'Crop Chart'!$AU$5:$AU$201,FALSE))</f>
        <v/>
      </c>
      <c r="AQ189" s="530" t="str">
        <f t="array" ref="AQ189">IF(ISBLANK(C189),"",XLOOKUP(A189,'Crop Chart'!$A$5:$A$201,'Crop Chart'!$AV$5:$AV$201,FALSE))</f>
        <v/>
      </c>
      <c r="AR189" s="531" t="str">
        <f t="array" ref="AR189">IF((AQ189=""),"",J189+XLOOKUP(A189,'Crop Chart'!$A$5:$A$201,'Crop Chart'!$AW$5:$AW$201,FALSE))</f>
        <v/>
      </c>
      <c r="AS189" s="530" t="str">
        <f t="array" ref="AS189">IF(ISBLANK(C189),"",XLOOKUP(A189,'Crop Chart'!$A$5:$A$201,'Crop Chart'!$AX$5:$AX$201,FALSE))</f>
        <v/>
      </c>
      <c r="AT189" s="531" t="str">
        <f t="array" ref="AT189">IF((AS189=""),"",J189+XLOOKUP(A189,'Crop Chart'!$A$5:$A$201,'Crop Chart'!$AY$5:$AY$201,FALSE))</f>
        <v/>
      </c>
      <c r="AU189" s="530" t="str">
        <f t="array" ref="AU189">IF(ISBLANK(C189),"",XLOOKUP(A189,'Crop Chart'!$A$5:$A$201,'Crop Chart'!$AZ$5:$AZ$201,FALSE))</f>
        <v/>
      </c>
      <c r="AV189" s="531" t="str">
        <f t="array" ref="AV189">IF((AU189=""),"",J189+XLOOKUP(A189,'Crop Chart'!$A$5:$A$201,'Crop Chart'!$BA$5:$BA$201,FALSE))</f>
        <v/>
      </c>
      <c r="AW189" s="530" t="str">
        <f t="array" ref="AW189">IF(ISBLANK(C189),"",XLOOKUP(A189,'Crop Chart'!$A$5:$A$201,'Crop Chart'!$BB$5:$BB$201,FALSE))</f>
        <v/>
      </c>
      <c r="AX189" s="532" t="str">
        <f t="array" ref="AX189">IF((AW189=""),"",J189+XLOOKUP(A189,'Crop Chart'!$A$5:$A$201,'Crop Chart'!$BC$5:$BC$201,FALSE))</f>
        <v/>
      </c>
    </row>
    <row r="190" ht="15.75" hidden="1" customHeight="1">
      <c r="A190" s="520" t="str">
        <f t="array" ref="A190">IF(ISBLANK(C190)," ",XLOOKUP(C190,'Codified Game Plan'!$M$3:$M$477,'Codified Game Plan'!$A$3:$A$477))</f>
        <v> </v>
      </c>
      <c r="B190" s="503" t="str">
        <f t="array" ref="B190">IF(ISBLANK(C190),"",XLOOKUP(C190,'Codified Game Plan'!$M$3:$M$477,'Codified Game Plan'!$B$3:$B$477))</f>
        <v/>
      </c>
      <c r="C190" s="521"/>
      <c r="D190" s="521" t="str">
        <f t="array" ref="D190">IF(ISBLANK(C190)," ",XLOOKUP(C190,'Codified Game Plan'!$M$3:$M$477,'Codified Game Plan'!$C$3:$C$477))</f>
        <v> </v>
      </c>
      <c r="E190" s="522" t="str">
        <f t="array" ref="E190">IF(ISBLANK(C190),"",XLOOKUP(C190,'Codified Game Plan'!$M$3:$M$477,'Codified Game Plan'!$D$3:$D$477,0))</f>
        <v/>
      </c>
      <c r="F190" s="522" t="str">
        <f t="array" ref="F190">IF(ISBLANK(C190),"",XLOOKUP(C190,'Codified Game Plan'!$M$3:$M$477,'Codified Game Plan'!$E$3:$E$477,0))</f>
        <v/>
      </c>
      <c r="G190" s="523" t="str">
        <f t="array" ref="G190">IF(ISBLANK(C190)," ",XLOOKUP(C190,'Codified Game Plan'!$M$3:$M$477,'Codified Game Plan'!$F$3:$F$477))</f>
        <v> </v>
      </c>
      <c r="H190" s="507" t="str">
        <f t="array" ref="H190">IF(ISBLANK(C190)," ",XLOOKUP(C190,'Codified Game Plan'!$M$3:$M$477,'Codified Game Plan'!$G$3:$G$477))</f>
        <v> </v>
      </c>
      <c r="I190" s="523" t="str">
        <f t="array" ref="I190">IF(ISBLANK(C190),"",XLOOKUP(A190,'Crop Chart'!$A$5:$A$201,'Crop Chart'!$B$5:$B$201,0))</f>
        <v/>
      </c>
      <c r="J190" s="507" t="str">
        <f t="shared" si="24"/>
        <v> </v>
      </c>
      <c r="K190" s="511"/>
      <c r="L190" s="523" t="str">
        <f t="array" ref="L190">IF(ISBLANK(C190),"",XLOOKUP(A190,'Crop Chart'!$A$5:$A$201,'Crop Chart'!$C$5:$C$201,0))</f>
        <v/>
      </c>
      <c r="M190" s="506" t="str">
        <f t="array" ref="M190">IF(ISBLANK(C190),"",XLOOKUP(A190,'Crop Chart'!$A$5:$A$201,'Crop Chart'!$E$5:$E$201,0))</f>
        <v/>
      </c>
      <c r="N190" s="535" t="str">
        <f t="shared" si="1"/>
        <v/>
      </c>
      <c r="O190" s="515" t="str">
        <f t="array" ref="O190">IF(ISBLANK(C190),"",XLOOKUP(A190,'Crop Chart'!$A$5:$A$201,'Crop Chart'!$S$5:$S$201,0))</f>
        <v/>
      </c>
      <c r="P190" s="507" t="str">
        <f t="shared" si="2"/>
        <v/>
      </c>
      <c r="Q190" s="524"/>
      <c r="R190" s="523" t="str">
        <f t="array" ref="R190">IF(I190="TR",XLOOKUP(A190,'Crop Chart'!$A$5:$A$201,'Crop Chart'!$I$5:$I$201,FALSE),"")</f>
        <v/>
      </c>
      <c r="S190" s="512" t="str">
        <f t="array" ref="S190">IF(I190="TR",G190*'Crop Chart'!$H$2*12*L190/M190/T190*XLOOKUP(A190,'Crop Chart'!$A$5:$A$203,'Crop Chart'!$T$5:$T$203),"")</f>
        <v/>
      </c>
      <c r="T190" s="523" t="str">
        <f t="array" ref="T190">IF(ISBLANK(C190),"",XLOOKUP(A190,'Crop Chart'!$A$5:$A$201,'Crop Chart'!$P$5:$P$201,FALSE))</f>
        <v/>
      </c>
      <c r="U190" s="525" t="str">
        <f t="array" ref="U190">IF(ISBLANK(C190),"",XLOOKUP(A190,'Crop Chart'!$A$5:$A$201,'Crop Chart'!$Q$5:$Q$201,0))</f>
        <v/>
      </c>
      <c r="V190" s="507" t="str">
        <f t="array" ref="V190">IF(I190="DS",XLOOKUP(A190,'Crop Chart'!$A$6:$A$201,'Crop Chart'!$AH$6:$AH$201,0),"")</f>
        <v/>
      </c>
      <c r="W190" s="507" t="str">
        <f t="array" ref="W190">IF(I190="DS",XLOOKUP(A190,'Crop Chart'!$A$6:$A$201,'Crop Chart'!$AI$6:$AI$201,0),"")</f>
        <v/>
      </c>
      <c r="X190" s="526" t="str">
        <f t="array" ref="X190">IFS(ISTEXT(P190),"",XLOOKUP(A190,'Crop Chart'!$A$5:$A$201,'Crop Chart'!$R$5:$R$201,0)=0,"",XLOOKUP(A190,'Crop Chart'!$A$5:$A$201,'Crop Chart'!$R$5:$R$201,0)&gt;0,XLOOKUP(A190,'Crop Chart'!$A$5:$A$201,'Crop Chart'!$R$5:$R$201,0)+P190)</f>
        <v/>
      </c>
      <c r="Y190" s="523" t="str">
        <f t="array" ref="Y190">IF(ISTEXT(X190),"",XLOOKUP(A190,'Crop Chart'!$A$5:$A$201,'Crop Chart'!$S$5:$S$201,0))</f>
        <v/>
      </c>
      <c r="Z190" s="513" t="str">
        <f t="shared" si="3"/>
        <v/>
      </c>
      <c r="AA190" s="523" t="str">
        <f t="array" ref="AA190">IF(ISBLANK(C190),"",XLOOKUP(A190,'Crop Chart'!$A$5:$A$201,'Crop Chart'!$F$5:$F$201,0))</f>
        <v/>
      </c>
      <c r="AB190" s="523" t="str">
        <f t="array" ref="AB190">IF(ISBLANK(C190),"",XLOOKUP(A190,'Crop Chart'!$A$5:$A$201,'Crop Chart'!$G$5:$G$201,FALSE))</f>
        <v/>
      </c>
      <c r="AC190" s="526" t="str">
        <f t="shared" si="19"/>
        <v/>
      </c>
      <c r="AD190" s="526" t="str">
        <f t="shared" si="4"/>
        <v/>
      </c>
      <c r="AE190" s="527" t="str">
        <f t="array" ref="AE190">IF(ISBLANK(C190),"",XLOOKUP(C190,'Codified Game Plan'!$M$3:$M$477,'Codified Game Plan'!$J$3:$J$477,0))</f>
        <v/>
      </c>
      <c r="AF190" s="528" t="str">
        <f t="array" ref="AF190">IF(ISBLANK(C190),"",XLOOKUP(A190,'Crop Chart'!$A$5:$A$201,'Crop Chart'!$L$5:$L$201,FALSE))</f>
        <v/>
      </c>
      <c r="AG190" s="529"/>
      <c r="AH190" s="530"/>
      <c r="AI190" s="530" t="str">
        <f t="array" ref="AI190">IF(ISBLANK(C190),"",XLOOKUP(A190,'Crop Chart'!$A$5:$A$201,'Crop Chart'!$AN$5:$AN$201,FALSE))</f>
        <v/>
      </c>
      <c r="AJ190" s="531" t="str">
        <f t="array" ref="AJ190">IF((AI190=""),"",J190+XLOOKUP(A190,'Crop Chart'!$A$5:$A$201,'Crop Chart'!$AO$5:$AO$201,FALSE))</f>
        <v/>
      </c>
      <c r="AK190" s="530" t="str">
        <f t="array" ref="AK190">IF(ISBLANK(C190),"",XLOOKUP(A190,'Crop Chart'!$A$5:$A$201,'Crop Chart'!$AP$5:$AP$201,FALSE))</f>
        <v/>
      </c>
      <c r="AL190" s="531" t="str">
        <f t="array" ref="AL190">IF((AK190=""),"",J190+XLOOKUP(A190,'Crop Chart'!$A$5:$A$201,'Crop Chart'!$AQ$5:$AQ$201,FALSE))</f>
        <v/>
      </c>
      <c r="AM190" s="530" t="str">
        <f t="array" ref="AM190">IF(ISBLANK(C190),"",XLOOKUP(A190,'Crop Chart'!$A$5:$A$201,'Crop Chart'!$AR$5:$AR$201,FALSE))</f>
        <v/>
      </c>
      <c r="AN190" s="531" t="str">
        <f t="array" ref="AN190">IF((AM190=""),"",J190+XLOOKUP(A190,'Crop Chart'!$A$5:$A$201,'Crop Chart'!$AS$5:$AS$201,FALSE))</f>
        <v/>
      </c>
      <c r="AO190" s="530" t="str">
        <f t="array" ref="AO190">IF(ISBLANK(C190),"",XLOOKUP(A190,'Crop Chart'!$A$5:$A$201,'Crop Chart'!$AT$5:$AT$201,FALSE))</f>
        <v/>
      </c>
      <c r="AP190" s="531" t="str">
        <f t="array" ref="AP190">IF((AO190=""),"",J190+XLOOKUP(A190,'Crop Chart'!$A$5:$A$201,'Crop Chart'!$AU$5:$AU$201,FALSE))</f>
        <v/>
      </c>
      <c r="AQ190" s="530" t="str">
        <f t="array" ref="AQ190">IF(ISBLANK(C190),"",XLOOKUP(A190,'Crop Chart'!$A$5:$A$201,'Crop Chart'!$AV$5:$AV$201,FALSE))</f>
        <v/>
      </c>
      <c r="AR190" s="531" t="str">
        <f t="array" ref="AR190">IF((AQ190=""),"",J190+XLOOKUP(A190,'Crop Chart'!$A$5:$A$201,'Crop Chart'!$AW$5:$AW$201,FALSE))</f>
        <v/>
      </c>
      <c r="AS190" s="530" t="str">
        <f t="array" ref="AS190">IF(ISBLANK(C190),"",XLOOKUP(A190,'Crop Chart'!$A$5:$A$201,'Crop Chart'!$AX$5:$AX$201,FALSE))</f>
        <v/>
      </c>
      <c r="AT190" s="531" t="str">
        <f t="array" ref="AT190">IF((AS190=""),"",J190+XLOOKUP(A190,'Crop Chart'!$A$5:$A$201,'Crop Chart'!$AY$5:$AY$201,FALSE))</f>
        <v/>
      </c>
      <c r="AU190" s="530" t="str">
        <f t="array" ref="AU190">IF(ISBLANK(C190),"",XLOOKUP(A190,'Crop Chart'!$A$5:$A$201,'Crop Chart'!$AZ$5:$AZ$201,FALSE))</f>
        <v/>
      </c>
      <c r="AV190" s="531" t="str">
        <f t="array" ref="AV190">IF((AU190=""),"",J190+XLOOKUP(A190,'Crop Chart'!$A$5:$A$201,'Crop Chart'!$BA$5:$BA$201,FALSE))</f>
        <v/>
      </c>
      <c r="AW190" s="530" t="str">
        <f t="array" ref="AW190">IF(ISBLANK(C190),"",XLOOKUP(A190,'Crop Chart'!$A$5:$A$201,'Crop Chart'!$BB$5:$BB$201,FALSE))</f>
        <v/>
      </c>
      <c r="AX190" s="532" t="str">
        <f t="array" ref="AX190">IF((AW190=""),"",J190+XLOOKUP(A190,'Crop Chart'!$A$5:$A$201,'Crop Chart'!$BC$5:$BC$201,FALSE))</f>
        <v/>
      </c>
    </row>
    <row r="191" ht="15.75" hidden="1" customHeight="1">
      <c r="A191" s="520" t="str">
        <f t="array" ref="A191">IF(ISBLANK(C191)," ",XLOOKUP(C191,'Codified Game Plan'!$M$3:$M$477,'Codified Game Plan'!$A$3:$A$477))</f>
        <v> </v>
      </c>
      <c r="B191" s="503" t="str">
        <f t="array" ref="B191">IF(ISBLANK(C191),"",XLOOKUP(C191,'Codified Game Plan'!$M$3:$M$477,'Codified Game Plan'!$B$3:$B$477))</f>
        <v/>
      </c>
      <c r="C191" s="521"/>
      <c r="D191" s="521" t="str">
        <f t="array" ref="D191">IF(ISBLANK(C191)," ",XLOOKUP(C191,'Codified Game Plan'!$M$3:$M$477,'Codified Game Plan'!$C$3:$C$477))</f>
        <v> </v>
      </c>
      <c r="E191" s="522" t="str">
        <f t="array" ref="E191">IF(ISBLANK(C191),"",XLOOKUP(C191,'Codified Game Plan'!$M$3:$M$477,'Codified Game Plan'!$D$3:$D$477,0))</f>
        <v/>
      </c>
      <c r="F191" s="522" t="str">
        <f t="array" ref="F191">IF(ISBLANK(C191),"",XLOOKUP(C191,'Codified Game Plan'!$M$3:$M$477,'Codified Game Plan'!$E$3:$E$477,0))</f>
        <v/>
      </c>
      <c r="G191" s="523" t="str">
        <f t="array" ref="G191">IF(ISBLANK(C191)," ",XLOOKUP(C191,'Codified Game Plan'!$M$3:$M$477,'Codified Game Plan'!$F$3:$F$477))</f>
        <v> </v>
      </c>
      <c r="H191" s="507" t="str">
        <f t="array" ref="H191">IF(ISBLANK(C191)," ",XLOOKUP(C191,'Codified Game Plan'!$M$3:$M$477,'Codified Game Plan'!$G$3:$G$477))</f>
        <v> </v>
      </c>
      <c r="I191" s="523" t="str">
        <f t="array" ref="I191">IF(ISBLANK(C191),"",XLOOKUP(A191,'Crop Chart'!$A$5:$A$201,'Crop Chart'!$B$5:$B$201,0))</f>
        <v/>
      </c>
      <c r="J191" s="507" t="str">
        <f t="shared" si="24"/>
        <v> </v>
      </c>
      <c r="K191" s="511"/>
      <c r="L191" s="523" t="str">
        <f t="array" ref="L191">IF(ISBLANK(C191),"",XLOOKUP(A191,'Crop Chart'!$A$5:$A$201,'Crop Chart'!$C$5:$C$201,0))</f>
        <v/>
      </c>
      <c r="M191" s="506" t="str">
        <f t="array" ref="M191">IF(ISBLANK(C191),"",XLOOKUP(A191,'Crop Chart'!$A$5:$A$201,'Crop Chart'!$E$5:$E$201,0))</f>
        <v/>
      </c>
      <c r="N191" s="535" t="str">
        <f t="shared" si="1"/>
        <v/>
      </c>
      <c r="O191" s="515" t="str">
        <f t="array" ref="O191">IF(ISBLANK(C191),"",XLOOKUP(A191,'Crop Chart'!$A$5:$A$201,'Crop Chart'!$S$5:$S$201,0))</f>
        <v/>
      </c>
      <c r="P191" s="507" t="str">
        <f t="shared" si="2"/>
        <v/>
      </c>
      <c r="Q191" s="524"/>
      <c r="R191" s="523" t="str">
        <f t="array" ref="R191">IF(I191="TR",XLOOKUP(A191,'Crop Chart'!$A$5:$A$201,'Crop Chart'!$I$5:$I$201,FALSE),"")</f>
        <v/>
      </c>
      <c r="S191" s="512" t="str">
        <f t="array" ref="S191">IF(I191="TR",G191*'Crop Chart'!$H$2*12*L191/M191/T191*XLOOKUP(A191,'Crop Chart'!$A$5:$A$203,'Crop Chart'!$T$5:$T$203),"")</f>
        <v/>
      </c>
      <c r="T191" s="523" t="str">
        <f t="array" ref="T191">IF(ISBLANK(C191),"",XLOOKUP(A191,'Crop Chart'!$A$5:$A$201,'Crop Chart'!$P$5:$P$201,FALSE))</f>
        <v/>
      </c>
      <c r="U191" s="525" t="str">
        <f t="array" ref="U191">IF(ISBLANK(C191),"",XLOOKUP(A191,'Crop Chart'!$A$5:$A$201,'Crop Chart'!$Q$5:$Q$201,0))</f>
        <v/>
      </c>
      <c r="V191" s="507" t="str">
        <f t="array" ref="V191">IF(I191="DS",XLOOKUP(A191,'Crop Chart'!$A$6:$A$201,'Crop Chart'!$AH$6:$AH$201,0),"")</f>
        <v/>
      </c>
      <c r="W191" s="507" t="str">
        <f t="array" ref="W191">IF(I191="DS",XLOOKUP(A191,'Crop Chart'!$A$6:$A$201,'Crop Chart'!$AI$6:$AI$201,0),"")</f>
        <v/>
      </c>
      <c r="X191" s="526" t="str">
        <f t="array" ref="X191">IFS(ISTEXT(P191),"",XLOOKUP(A191,'Crop Chart'!$A$5:$A$201,'Crop Chart'!$R$5:$R$201,0)=0,"",XLOOKUP(A191,'Crop Chart'!$A$5:$A$201,'Crop Chart'!$R$5:$R$201,0)&gt;0,XLOOKUP(A191,'Crop Chart'!$A$5:$A$201,'Crop Chart'!$R$5:$R$201,0)+P191)</f>
        <v/>
      </c>
      <c r="Y191" s="523" t="str">
        <f t="array" ref="Y191">IF(ISTEXT(X191),"",XLOOKUP(A191,'Crop Chart'!$A$5:$A$201,'Crop Chart'!$S$5:$S$201,0))</f>
        <v/>
      </c>
      <c r="Z191" s="513" t="str">
        <f t="shared" si="3"/>
        <v/>
      </c>
      <c r="AA191" s="523" t="str">
        <f t="array" ref="AA191">IF(ISBLANK(C191),"",XLOOKUP(A191,'Crop Chart'!$A$5:$A$201,'Crop Chart'!$F$5:$F$201,0))</f>
        <v/>
      </c>
      <c r="AB191" s="523" t="str">
        <f t="array" ref="AB191">IF(ISBLANK(C191),"",XLOOKUP(A191,'Crop Chart'!$A$5:$A$201,'Crop Chart'!$G$5:$G$201,FALSE))</f>
        <v/>
      </c>
      <c r="AC191" s="526" t="str">
        <f t="shared" si="19"/>
        <v/>
      </c>
      <c r="AD191" s="526" t="str">
        <f t="shared" si="4"/>
        <v/>
      </c>
      <c r="AE191" s="527" t="str">
        <f t="array" ref="AE191">IF(ISBLANK(C191),"",XLOOKUP(C191,'Codified Game Plan'!$M$3:$M$477,'Codified Game Plan'!$J$3:$J$477,0))</f>
        <v/>
      </c>
      <c r="AF191" s="528" t="str">
        <f t="array" ref="AF191">IF(ISBLANK(C191),"",XLOOKUP(A191,'Crop Chart'!$A$5:$A$201,'Crop Chart'!$L$5:$L$201,FALSE))</f>
        <v/>
      </c>
      <c r="AG191" s="529"/>
      <c r="AH191" s="530"/>
      <c r="AI191" s="530" t="str">
        <f t="array" ref="AI191">IF(ISBLANK(C191),"",XLOOKUP(A191,'Crop Chart'!$A$5:$A$201,'Crop Chart'!$AN$5:$AN$201,FALSE))</f>
        <v/>
      </c>
      <c r="AJ191" s="531" t="str">
        <f t="array" ref="AJ191">IF((AI191=""),"",J191+XLOOKUP(A191,'Crop Chart'!$A$5:$A$201,'Crop Chart'!$AO$5:$AO$201,FALSE))</f>
        <v/>
      </c>
      <c r="AK191" s="530" t="str">
        <f t="array" ref="AK191">IF(ISBLANK(C191),"",XLOOKUP(A191,'Crop Chart'!$A$5:$A$201,'Crop Chart'!$AP$5:$AP$201,FALSE))</f>
        <v/>
      </c>
      <c r="AL191" s="531" t="str">
        <f t="array" ref="AL191">IF((AK191=""),"",J191+XLOOKUP(A191,'Crop Chart'!$A$5:$A$201,'Crop Chart'!$AQ$5:$AQ$201,FALSE))</f>
        <v/>
      </c>
      <c r="AM191" s="530" t="str">
        <f t="array" ref="AM191">IF(ISBLANK(C191),"",XLOOKUP(A191,'Crop Chart'!$A$5:$A$201,'Crop Chart'!$AR$5:$AR$201,FALSE))</f>
        <v/>
      </c>
      <c r="AN191" s="531" t="str">
        <f t="array" ref="AN191">IF((AM191=""),"",J191+XLOOKUP(A191,'Crop Chart'!$A$5:$A$201,'Crop Chart'!$AS$5:$AS$201,FALSE))</f>
        <v/>
      </c>
      <c r="AO191" s="530" t="str">
        <f t="array" ref="AO191">IF(ISBLANK(C191),"",XLOOKUP(A191,'Crop Chart'!$A$5:$A$201,'Crop Chart'!$AT$5:$AT$201,FALSE))</f>
        <v/>
      </c>
      <c r="AP191" s="531" t="str">
        <f t="array" ref="AP191">IF((AO191=""),"",J191+XLOOKUP(A191,'Crop Chart'!$A$5:$A$201,'Crop Chart'!$AU$5:$AU$201,FALSE))</f>
        <v/>
      </c>
      <c r="AQ191" s="530" t="str">
        <f t="array" ref="AQ191">IF(ISBLANK(C191),"",XLOOKUP(A191,'Crop Chart'!$A$5:$A$201,'Crop Chart'!$AV$5:$AV$201,FALSE))</f>
        <v/>
      </c>
      <c r="AR191" s="531" t="str">
        <f t="array" ref="AR191">IF((AQ191=""),"",J191+XLOOKUP(A191,'Crop Chart'!$A$5:$A$201,'Crop Chart'!$AW$5:$AW$201,FALSE))</f>
        <v/>
      </c>
      <c r="AS191" s="530" t="str">
        <f t="array" ref="AS191">IF(ISBLANK(C191),"",XLOOKUP(A191,'Crop Chart'!$A$5:$A$201,'Crop Chart'!$AX$5:$AX$201,FALSE))</f>
        <v/>
      </c>
      <c r="AT191" s="531" t="str">
        <f t="array" ref="AT191">IF((AS191=""),"",J191+XLOOKUP(A191,'Crop Chart'!$A$5:$A$201,'Crop Chart'!$AY$5:$AY$201,FALSE))</f>
        <v/>
      </c>
      <c r="AU191" s="530" t="str">
        <f t="array" ref="AU191">IF(ISBLANK(C191),"",XLOOKUP(A191,'Crop Chart'!$A$5:$A$201,'Crop Chart'!$AZ$5:$AZ$201,FALSE))</f>
        <v/>
      </c>
      <c r="AV191" s="531" t="str">
        <f t="array" ref="AV191">IF((AU191=""),"",J191+XLOOKUP(A191,'Crop Chart'!$A$5:$A$201,'Crop Chart'!$BA$5:$BA$201,FALSE))</f>
        <v/>
      </c>
      <c r="AW191" s="530" t="str">
        <f t="array" ref="AW191">IF(ISBLANK(C191),"",XLOOKUP(A191,'Crop Chart'!$A$5:$A$201,'Crop Chart'!$BB$5:$BB$201,FALSE))</f>
        <v/>
      </c>
      <c r="AX191" s="532" t="str">
        <f t="array" ref="AX191">IF((AW191=""),"",J191+XLOOKUP(A191,'Crop Chart'!$A$5:$A$201,'Crop Chart'!$BC$5:$BC$201,FALSE))</f>
        <v/>
      </c>
    </row>
    <row r="192" ht="15.75" hidden="1" customHeight="1">
      <c r="A192" s="520" t="str">
        <f t="array" ref="A192">IF(ISBLANK(C192)," ",XLOOKUP(C192,'Codified Game Plan'!$M$3:$M$477,'Codified Game Plan'!$A$3:$A$477))</f>
        <v> </v>
      </c>
      <c r="B192" s="503" t="str">
        <f t="array" ref="B192">IF(ISBLANK(C192),"",XLOOKUP(C192,'Codified Game Plan'!$M$3:$M$477,'Codified Game Plan'!$B$3:$B$477))</f>
        <v/>
      </c>
      <c r="C192" s="521"/>
      <c r="D192" s="521" t="str">
        <f t="array" ref="D192">IF(ISBLANK(C192)," ",XLOOKUP(C192,'Codified Game Plan'!$M$3:$M$477,'Codified Game Plan'!$C$3:$C$477))</f>
        <v> </v>
      </c>
      <c r="E192" s="522" t="str">
        <f t="array" ref="E192">IF(ISBLANK(C192),"",XLOOKUP(C192,'Codified Game Plan'!$M$3:$M$477,'Codified Game Plan'!$D$3:$D$477,0))</f>
        <v/>
      </c>
      <c r="F192" s="522" t="str">
        <f t="array" ref="F192">IF(ISBLANK(C192),"",XLOOKUP(C192,'Codified Game Plan'!$M$3:$M$477,'Codified Game Plan'!$E$3:$E$477,0))</f>
        <v/>
      </c>
      <c r="G192" s="523" t="str">
        <f t="array" ref="G192">IF(ISBLANK(C192)," ",XLOOKUP(C192,'Codified Game Plan'!$M$3:$M$477,'Codified Game Plan'!$F$3:$F$477))</f>
        <v> </v>
      </c>
      <c r="H192" s="507" t="str">
        <f t="array" ref="H192">IF(ISBLANK(C192)," ",XLOOKUP(C192,'Codified Game Plan'!$M$3:$M$477,'Codified Game Plan'!$G$3:$G$477))</f>
        <v> </v>
      </c>
      <c r="I192" s="523" t="str">
        <f t="array" ref="I192">IF(ISBLANK(C192),"",XLOOKUP(A192,'Crop Chart'!$A$5:$A$201,'Crop Chart'!$B$5:$B$201,0))</f>
        <v/>
      </c>
      <c r="J192" s="507" t="str">
        <f t="shared" si="24"/>
        <v> </v>
      </c>
      <c r="K192" s="511"/>
      <c r="L192" s="523" t="str">
        <f t="array" ref="L192">IF(ISBLANK(C192),"",XLOOKUP(A192,'Crop Chart'!$A$5:$A$201,'Crop Chart'!$C$5:$C$201,0))</f>
        <v/>
      </c>
      <c r="M192" s="506" t="str">
        <f t="array" ref="M192">IF(ISBLANK(C192),"",XLOOKUP(A192,'Crop Chart'!$A$5:$A$201,'Crop Chart'!$E$5:$E$201,0))</f>
        <v/>
      </c>
      <c r="N192" s="535" t="str">
        <f t="shared" si="1"/>
        <v/>
      </c>
      <c r="O192" s="515" t="str">
        <f t="array" ref="O192">IF(ISBLANK(C192),"",XLOOKUP(A192,'Crop Chart'!$A$5:$A$201,'Crop Chart'!$S$5:$S$201,0))</f>
        <v/>
      </c>
      <c r="P192" s="507" t="str">
        <f t="shared" si="2"/>
        <v/>
      </c>
      <c r="Q192" s="524"/>
      <c r="R192" s="523" t="str">
        <f t="array" ref="R192">IF(I192="TR",XLOOKUP(A192,'Crop Chart'!$A$5:$A$201,'Crop Chart'!$I$5:$I$201,FALSE),"")</f>
        <v/>
      </c>
      <c r="S192" s="512" t="str">
        <f t="array" ref="S192">IF(I192="TR",G192*'Crop Chart'!$H$2*12*L192/M192/T192*XLOOKUP(A192,'Crop Chart'!$A$5:$A$203,'Crop Chart'!$T$5:$T$203),"")</f>
        <v/>
      </c>
      <c r="T192" s="523" t="str">
        <f t="array" ref="T192">IF(ISBLANK(C192),"",XLOOKUP(A192,'Crop Chart'!$A$5:$A$201,'Crop Chart'!$P$5:$P$201,FALSE))</f>
        <v/>
      </c>
      <c r="U192" s="525" t="str">
        <f t="array" ref="U192">IF(ISBLANK(C192),"",XLOOKUP(A192,'Crop Chart'!$A$5:$A$201,'Crop Chart'!$Q$5:$Q$201,0))</f>
        <v/>
      </c>
      <c r="V192" s="507" t="str">
        <f t="array" ref="V192">IF(I192="DS",XLOOKUP(A192,'Crop Chart'!$A$6:$A$201,'Crop Chart'!$AH$6:$AH$201,0),"")</f>
        <v/>
      </c>
      <c r="W192" s="507" t="str">
        <f t="array" ref="W192">IF(I192="DS",XLOOKUP(A192,'Crop Chart'!$A$6:$A$201,'Crop Chart'!$AI$6:$AI$201,0),"")</f>
        <v/>
      </c>
      <c r="X192" s="526" t="str">
        <f t="array" ref="X192">IFS(ISTEXT(P192),"",XLOOKUP(A192,'Crop Chart'!$A$5:$A$201,'Crop Chart'!$R$5:$R$201,0)=0,"",XLOOKUP(A192,'Crop Chart'!$A$5:$A$201,'Crop Chart'!$R$5:$R$201,0)&gt;0,XLOOKUP(A192,'Crop Chart'!$A$5:$A$201,'Crop Chart'!$R$5:$R$201,0)+P192)</f>
        <v/>
      </c>
      <c r="Y192" s="523" t="str">
        <f t="array" ref="Y192">IF(ISTEXT(X192),"",XLOOKUP(A192,'Crop Chart'!$A$5:$A$201,'Crop Chart'!$S$5:$S$201,0))</f>
        <v/>
      </c>
      <c r="Z192" s="513" t="str">
        <f t="shared" si="3"/>
        <v/>
      </c>
      <c r="AA192" s="523" t="str">
        <f t="array" ref="AA192">IF(ISBLANK(C192),"",XLOOKUP(A192,'Crop Chart'!$A$5:$A$201,'Crop Chart'!$F$5:$F$201,0))</f>
        <v/>
      </c>
      <c r="AB192" s="523" t="str">
        <f t="array" ref="AB192">IF(ISBLANK(C192),"",XLOOKUP(A192,'Crop Chart'!$A$5:$A$201,'Crop Chart'!$G$5:$G$201,FALSE))</f>
        <v/>
      </c>
      <c r="AC192" s="526" t="str">
        <f t="shared" si="19"/>
        <v/>
      </c>
      <c r="AD192" s="526" t="str">
        <f t="shared" si="4"/>
        <v/>
      </c>
      <c r="AE192" s="527" t="str">
        <f t="array" ref="AE192">IF(ISBLANK(C192),"",XLOOKUP(C192,'Codified Game Plan'!$M$3:$M$477,'Codified Game Plan'!$J$3:$J$477,0))</f>
        <v/>
      </c>
      <c r="AF192" s="528" t="str">
        <f t="array" ref="AF192">IF(ISBLANK(C192),"",XLOOKUP(A192,'Crop Chart'!$A$5:$A$201,'Crop Chart'!$L$5:$L$201,FALSE))</f>
        <v/>
      </c>
      <c r="AG192" s="529"/>
      <c r="AH192" s="530"/>
      <c r="AI192" s="530" t="str">
        <f t="array" ref="AI192">IF(ISBLANK(C192),"",XLOOKUP(A192,'Crop Chart'!$A$5:$A$201,'Crop Chart'!$AN$5:$AN$201,FALSE))</f>
        <v/>
      </c>
      <c r="AJ192" s="531" t="str">
        <f t="array" ref="AJ192">IF((AI192=""),"",J192+XLOOKUP(A192,'Crop Chart'!$A$5:$A$201,'Crop Chart'!$AO$5:$AO$201,FALSE))</f>
        <v/>
      </c>
      <c r="AK192" s="530" t="str">
        <f t="array" ref="AK192">IF(ISBLANK(C192),"",XLOOKUP(A192,'Crop Chart'!$A$5:$A$201,'Crop Chart'!$AP$5:$AP$201,FALSE))</f>
        <v/>
      </c>
      <c r="AL192" s="531" t="str">
        <f t="array" ref="AL192">IF((AK192=""),"",J192+XLOOKUP(A192,'Crop Chart'!$A$5:$A$201,'Crop Chart'!$AQ$5:$AQ$201,FALSE))</f>
        <v/>
      </c>
      <c r="AM192" s="530" t="str">
        <f t="array" ref="AM192">IF(ISBLANK(C192),"",XLOOKUP(A192,'Crop Chart'!$A$5:$A$201,'Crop Chart'!$AR$5:$AR$201,FALSE))</f>
        <v/>
      </c>
      <c r="AN192" s="531" t="str">
        <f t="array" ref="AN192">IF((AM192=""),"",J192+XLOOKUP(A192,'Crop Chart'!$A$5:$A$201,'Crop Chart'!$AS$5:$AS$201,FALSE))</f>
        <v/>
      </c>
      <c r="AO192" s="530" t="str">
        <f t="array" ref="AO192">IF(ISBLANK(C192),"",XLOOKUP(A192,'Crop Chart'!$A$5:$A$201,'Crop Chart'!$AT$5:$AT$201,FALSE))</f>
        <v/>
      </c>
      <c r="AP192" s="531" t="str">
        <f t="array" ref="AP192">IF((AO192=""),"",J192+XLOOKUP(A192,'Crop Chart'!$A$5:$A$201,'Crop Chart'!$AU$5:$AU$201,FALSE))</f>
        <v/>
      </c>
      <c r="AQ192" s="530" t="str">
        <f t="array" ref="AQ192">IF(ISBLANK(C192),"",XLOOKUP(A192,'Crop Chart'!$A$5:$A$201,'Crop Chart'!$AV$5:$AV$201,FALSE))</f>
        <v/>
      </c>
      <c r="AR192" s="531" t="str">
        <f t="array" ref="AR192">IF((AQ192=""),"",J192+XLOOKUP(A192,'Crop Chart'!$A$5:$A$201,'Crop Chart'!$AW$5:$AW$201,FALSE))</f>
        <v/>
      </c>
      <c r="AS192" s="530" t="str">
        <f t="array" ref="AS192">IF(ISBLANK(C192),"",XLOOKUP(A192,'Crop Chart'!$A$5:$A$201,'Crop Chart'!$AX$5:$AX$201,FALSE))</f>
        <v/>
      </c>
      <c r="AT192" s="531" t="str">
        <f t="array" ref="AT192">IF((AS192=""),"",J192+XLOOKUP(A192,'Crop Chart'!$A$5:$A$201,'Crop Chart'!$AY$5:$AY$201,FALSE))</f>
        <v/>
      </c>
      <c r="AU192" s="530" t="str">
        <f t="array" ref="AU192">IF(ISBLANK(C192),"",XLOOKUP(A192,'Crop Chart'!$A$5:$A$201,'Crop Chart'!$AZ$5:$AZ$201,FALSE))</f>
        <v/>
      </c>
      <c r="AV192" s="531" t="str">
        <f t="array" ref="AV192">IF((AU192=""),"",J192+XLOOKUP(A192,'Crop Chart'!$A$5:$A$201,'Crop Chart'!$BA$5:$BA$201,FALSE))</f>
        <v/>
      </c>
      <c r="AW192" s="530" t="str">
        <f t="array" ref="AW192">IF(ISBLANK(C192),"",XLOOKUP(A192,'Crop Chart'!$A$5:$A$201,'Crop Chart'!$BB$5:$BB$201,FALSE))</f>
        <v/>
      </c>
      <c r="AX192" s="532" t="str">
        <f t="array" ref="AX192">IF((AW192=""),"",J192+XLOOKUP(A192,'Crop Chart'!$A$5:$A$201,'Crop Chart'!$BC$5:$BC$201,FALSE))</f>
        <v/>
      </c>
    </row>
    <row r="193" ht="15.75" hidden="1" customHeight="1">
      <c r="A193" s="520" t="str">
        <f t="array" ref="A193">IF(ISBLANK(C193)," ",XLOOKUP(C193,'Codified Game Plan'!$M$3:$M$477,'Codified Game Plan'!$A$3:$A$477))</f>
        <v> </v>
      </c>
      <c r="B193" s="503" t="str">
        <f t="array" ref="B193">IF(ISBLANK(C193),"",XLOOKUP(C193,'Codified Game Plan'!$M$3:$M$477,'Codified Game Plan'!$B$3:$B$477))</f>
        <v/>
      </c>
      <c r="C193" s="521"/>
      <c r="D193" s="521" t="str">
        <f t="array" ref="D193">IF(ISBLANK(C193)," ",XLOOKUP(C193,'Codified Game Plan'!$M$3:$M$477,'Codified Game Plan'!$C$3:$C$477))</f>
        <v> </v>
      </c>
      <c r="E193" s="522" t="str">
        <f t="array" ref="E193">IF(ISBLANK(C193),"",XLOOKUP(C193,'Codified Game Plan'!$M$3:$M$477,'Codified Game Plan'!$D$3:$D$477,0))</f>
        <v/>
      </c>
      <c r="F193" s="522" t="str">
        <f t="array" ref="F193">IF(ISBLANK(C193),"",XLOOKUP(C193,'Codified Game Plan'!$M$3:$M$477,'Codified Game Plan'!$E$3:$E$477,0))</f>
        <v/>
      </c>
      <c r="G193" s="523" t="str">
        <f t="array" ref="G193">IF(ISBLANK(C193)," ",XLOOKUP(C193,'Codified Game Plan'!$M$3:$M$477,'Codified Game Plan'!$F$3:$F$477))</f>
        <v> </v>
      </c>
      <c r="H193" s="507" t="str">
        <f t="array" ref="H193">IF(ISBLANK(C193)," ",XLOOKUP(C193,'Codified Game Plan'!$M$3:$M$477,'Codified Game Plan'!$G$3:$G$477))</f>
        <v> </v>
      </c>
      <c r="I193" s="523" t="str">
        <f t="array" ref="I193">IF(ISBLANK(C193),"",XLOOKUP(A193,'Crop Chart'!$A$5:$A$201,'Crop Chart'!$B$5:$B$201,0))</f>
        <v/>
      </c>
      <c r="J193" s="507" t="str">
        <f t="shared" si="24"/>
        <v> </v>
      </c>
      <c r="K193" s="511"/>
      <c r="L193" s="523" t="str">
        <f t="array" ref="L193">IF(ISBLANK(C193),"",XLOOKUP(A193,'Crop Chart'!$A$5:$A$201,'Crop Chart'!$C$5:$C$201,0))</f>
        <v/>
      </c>
      <c r="M193" s="506" t="str">
        <f t="array" ref="M193">IF(ISBLANK(C193),"",XLOOKUP(A193,'Crop Chart'!$A$5:$A$201,'Crop Chart'!$E$5:$E$201,0))</f>
        <v/>
      </c>
      <c r="N193" s="535" t="str">
        <f t="shared" si="1"/>
        <v/>
      </c>
      <c r="O193" s="515" t="str">
        <f t="array" ref="O193">IF(ISBLANK(C193),"",XLOOKUP(A193,'Crop Chart'!$A$5:$A$201,'Crop Chart'!$S$5:$S$201,0))</f>
        <v/>
      </c>
      <c r="P193" s="507" t="str">
        <f t="shared" si="2"/>
        <v/>
      </c>
      <c r="Q193" s="524"/>
      <c r="R193" s="523" t="str">
        <f t="array" ref="R193">IF(I193="TR",XLOOKUP(A193,'Crop Chart'!$A$5:$A$201,'Crop Chart'!$I$5:$I$201,FALSE),"")</f>
        <v/>
      </c>
      <c r="S193" s="512" t="str">
        <f t="array" ref="S193">IF(I193="TR",G193*'Crop Chart'!$H$2*12*L193/M193/T193*XLOOKUP(A193,'Crop Chart'!$A$5:$A$203,'Crop Chart'!$T$5:$T$203),"")</f>
        <v/>
      </c>
      <c r="T193" s="523" t="str">
        <f t="array" ref="T193">IF(ISBLANK(C193),"",XLOOKUP(A193,'Crop Chart'!$A$5:$A$201,'Crop Chart'!$P$5:$P$201,FALSE))</f>
        <v/>
      </c>
      <c r="U193" s="525" t="str">
        <f t="array" ref="U193">IF(ISBLANK(C193),"",XLOOKUP(A193,'Crop Chart'!$A$5:$A$201,'Crop Chart'!$Q$5:$Q$201,0))</f>
        <v/>
      </c>
      <c r="V193" s="507" t="str">
        <f t="array" ref="V193">IF(I193="DS",XLOOKUP(A193,'Crop Chart'!$A$6:$A$201,'Crop Chart'!$AH$6:$AH$201,0),"")</f>
        <v/>
      </c>
      <c r="W193" s="507" t="str">
        <f t="array" ref="W193">IF(I193="DS",XLOOKUP(A193,'Crop Chart'!$A$6:$A$201,'Crop Chart'!$AI$6:$AI$201,0),"")</f>
        <v/>
      </c>
      <c r="X193" s="526" t="str">
        <f t="array" ref="X193">IFS(ISTEXT(P193),"",XLOOKUP(A193,'Crop Chart'!$A$5:$A$201,'Crop Chart'!$R$5:$R$201,0)=0,"",XLOOKUP(A193,'Crop Chart'!$A$5:$A$201,'Crop Chart'!$R$5:$R$201,0)&gt;0,XLOOKUP(A193,'Crop Chart'!$A$5:$A$201,'Crop Chart'!$R$5:$R$201,0)+P193)</f>
        <v/>
      </c>
      <c r="Y193" s="523" t="str">
        <f t="array" ref="Y193">IF(ISTEXT(X193),"",XLOOKUP(A193,'Crop Chart'!$A$5:$A$201,'Crop Chart'!$S$5:$S$201,0))</f>
        <v/>
      </c>
      <c r="Z193" s="513" t="str">
        <f t="shared" si="3"/>
        <v/>
      </c>
      <c r="AA193" s="523" t="str">
        <f t="array" ref="AA193">IF(ISBLANK(C193),"",XLOOKUP(A193,'Crop Chart'!$A$5:$A$201,'Crop Chart'!$F$5:$F$201,0))</f>
        <v/>
      </c>
      <c r="AB193" s="523" t="str">
        <f t="array" ref="AB193">IF(ISBLANK(C193),"",XLOOKUP(A193,'Crop Chart'!$A$5:$A$201,'Crop Chart'!$G$5:$G$201,FALSE))</f>
        <v/>
      </c>
      <c r="AC193" s="526" t="str">
        <f t="shared" si="19"/>
        <v/>
      </c>
      <c r="AD193" s="526" t="str">
        <f t="shared" si="4"/>
        <v/>
      </c>
      <c r="AE193" s="527" t="str">
        <f t="array" ref="AE193">IF(ISBLANK(C193),"",XLOOKUP(C193,'Codified Game Plan'!$M$3:$M$477,'Codified Game Plan'!$J$3:$J$477,0))</f>
        <v/>
      </c>
      <c r="AF193" s="528" t="str">
        <f t="array" ref="AF193">IF(ISBLANK(C193),"",XLOOKUP(A193,'Crop Chart'!$A$5:$A$201,'Crop Chart'!$L$5:$L$201,FALSE))</f>
        <v/>
      </c>
      <c r="AG193" s="529"/>
      <c r="AH193" s="530"/>
      <c r="AI193" s="530" t="str">
        <f t="array" ref="AI193">IF(ISBLANK(C193),"",XLOOKUP(A193,'Crop Chart'!$A$5:$A$201,'Crop Chart'!$AN$5:$AN$201,FALSE))</f>
        <v/>
      </c>
      <c r="AJ193" s="531" t="str">
        <f t="array" ref="AJ193">IF((AI193=""),"",J193+XLOOKUP(A193,'Crop Chart'!$A$5:$A$201,'Crop Chart'!$AO$5:$AO$201,FALSE))</f>
        <v/>
      </c>
      <c r="AK193" s="530" t="str">
        <f t="array" ref="AK193">IF(ISBLANK(C193),"",XLOOKUP(A193,'Crop Chart'!$A$5:$A$201,'Crop Chart'!$AP$5:$AP$201,FALSE))</f>
        <v/>
      </c>
      <c r="AL193" s="531" t="str">
        <f t="array" ref="AL193">IF((AK193=""),"",J193+XLOOKUP(A193,'Crop Chart'!$A$5:$A$201,'Crop Chart'!$AQ$5:$AQ$201,FALSE))</f>
        <v/>
      </c>
      <c r="AM193" s="530" t="str">
        <f t="array" ref="AM193">IF(ISBLANK(C193),"",XLOOKUP(A193,'Crop Chart'!$A$5:$A$201,'Crop Chart'!$AR$5:$AR$201,FALSE))</f>
        <v/>
      </c>
      <c r="AN193" s="531" t="str">
        <f t="array" ref="AN193">IF((AM193=""),"",J193+XLOOKUP(A193,'Crop Chart'!$A$5:$A$201,'Crop Chart'!$AS$5:$AS$201,FALSE))</f>
        <v/>
      </c>
      <c r="AO193" s="530" t="str">
        <f t="array" ref="AO193">IF(ISBLANK(C193),"",XLOOKUP(A193,'Crop Chart'!$A$5:$A$201,'Crop Chart'!$AT$5:$AT$201,FALSE))</f>
        <v/>
      </c>
      <c r="AP193" s="531" t="str">
        <f t="array" ref="AP193">IF((AO193=""),"",J193+XLOOKUP(A193,'Crop Chart'!$A$5:$A$201,'Crop Chart'!$AU$5:$AU$201,FALSE))</f>
        <v/>
      </c>
      <c r="AQ193" s="530" t="str">
        <f t="array" ref="AQ193">IF(ISBLANK(C193),"",XLOOKUP(A193,'Crop Chart'!$A$5:$A$201,'Crop Chart'!$AV$5:$AV$201,FALSE))</f>
        <v/>
      </c>
      <c r="AR193" s="531" t="str">
        <f t="array" ref="AR193">IF((AQ193=""),"",J193+XLOOKUP(A193,'Crop Chart'!$A$5:$A$201,'Crop Chart'!$AW$5:$AW$201,FALSE))</f>
        <v/>
      </c>
      <c r="AS193" s="530" t="str">
        <f t="array" ref="AS193">IF(ISBLANK(C193),"",XLOOKUP(A193,'Crop Chart'!$A$5:$A$201,'Crop Chart'!$AX$5:$AX$201,FALSE))</f>
        <v/>
      </c>
      <c r="AT193" s="531" t="str">
        <f t="array" ref="AT193">IF((AS193=""),"",J193+XLOOKUP(A193,'Crop Chart'!$A$5:$A$201,'Crop Chart'!$AY$5:$AY$201,FALSE))</f>
        <v/>
      </c>
      <c r="AU193" s="530" t="str">
        <f t="array" ref="AU193">IF(ISBLANK(C193),"",XLOOKUP(A193,'Crop Chart'!$A$5:$A$201,'Crop Chart'!$AZ$5:$AZ$201,FALSE))</f>
        <v/>
      </c>
      <c r="AV193" s="531" t="str">
        <f t="array" ref="AV193">IF((AU193=""),"",J193+XLOOKUP(A193,'Crop Chart'!$A$5:$A$201,'Crop Chart'!$BA$5:$BA$201,FALSE))</f>
        <v/>
      </c>
      <c r="AW193" s="530" t="str">
        <f t="array" ref="AW193">IF(ISBLANK(C193),"",XLOOKUP(A193,'Crop Chart'!$A$5:$A$201,'Crop Chart'!$BB$5:$BB$201,FALSE))</f>
        <v/>
      </c>
      <c r="AX193" s="532" t="str">
        <f t="array" ref="AX193">IF((AW193=""),"",J193+XLOOKUP(A193,'Crop Chart'!$A$5:$A$201,'Crop Chart'!$BC$5:$BC$201,FALSE))</f>
        <v/>
      </c>
    </row>
    <row r="194" ht="15.75" hidden="1" customHeight="1">
      <c r="A194" s="520" t="str">
        <f t="array" ref="A194">IF(ISBLANK(C194)," ",XLOOKUP(C194,'Codified Game Plan'!$M$3:$M$477,'Codified Game Plan'!$A$3:$A$477))</f>
        <v> </v>
      </c>
      <c r="B194" s="503" t="str">
        <f t="array" ref="B194">IF(ISBLANK(C194),"",XLOOKUP(C194,'Codified Game Plan'!$M$3:$M$477,'Codified Game Plan'!$B$3:$B$477))</f>
        <v/>
      </c>
      <c r="C194" s="521"/>
      <c r="D194" s="521" t="str">
        <f t="array" ref="D194">IF(ISBLANK(C194)," ",XLOOKUP(C194,'Codified Game Plan'!$M$3:$M$477,'Codified Game Plan'!$C$3:$C$477))</f>
        <v> </v>
      </c>
      <c r="E194" s="522" t="str">
        <f t="array" ref="E194">IF(ISBLANK(C194),"",XLOOKUP(C194,'Codified Game Plan'!$M$3:$M$477,'Codified Game Plan'!$D$3:$D$477,0))</f>
        <v/>
      </c>
      <c r="F194" s="522" t="str">
        <f t="array" ref="F194">IF(ISBLANK(C194),"",XLOOKUP(C194,'Codified Game Plan'!$M$3:$M$477,'Codified Game Plan'!$E$3:$E$477,0))</f>
        <v/>
      </c>
      <c r="G194" s="523" t="str">
        <f t="array" ref="G194">IF(ISBLANK(C194)," ",XLOOKUP(C194,'Codified Game Plan'!$M$3:$M$477,'Codified Game Plan'!$F$3:$F$477))</f>
        <v> </v>
      </c>
      <c r="H194" s="507" t="str">
        <f t="array" ref="H194">IF(ISBLANK(C194)," ",XLOOKUP(C194,'Codified Game Plan'!$M$3:$M$477,'Codified Game Plan'!$G$3:$G$477))</f>
        <v> </v>
      </c>
      <c r="I194" s="523" t="str">
        <f t="array" ref="I194">IF(ISBLANK(C194),"",XLOOKUP(A194,'Crop Chart'!$A$5:$A$201,'Crop Chart'!$B$5:$B$201,0))</f>
        <v/>
      </c>
      <c r="J194" s="507" t="str">
        <f t="shared" si="24"/>
        <v> </v>
      </c>
      <c r="K194" s="511"/>
      <c r="L194" s="523" t="str">
        <f t="array" ref="L194">IF(ISBLANK(C194),"",XLOOKUP(A194,'Crop Chart'!$A$5:$A$201,'Crop Chart'!$C$5:$C$201,0))</f>
        <v/>
      </c>
      <c r="M194" s="506" t="str">
        <f t="array" ref="M194">IF(ISBLANK(C194),"",XLOOKUP(A194,'Crop Chart'!$A$5:$A$201,'Crop Chart'!$E$5:$E$201,0))</f>
        <v/>
      </c>
      <c r="N194" s="535" t="str">
        <f t="shared" si="1"/>
        <v/>
      </c>
      <c r="O194" s="515" t="str">
        <f t="array" ref="O194">IF(ISBLANK(C194),"",XLOOKUP(A194,'Crop Chart'!$A$5:$A$201,'Crop Chart'!$S$5:$S$201,0))</f>
        <v/>
      </c>
      <c r="P194" s="507" t="str">
        <f t="shared" si="2"/>
        <v/>
      </c>
      <c r="Q194" s="524"/>
      <c r="R194" s="523" t="str">
        <f t="array" ref="R194">IF(I194="TR",XLOOKUP(A194,'Crop Chart'!$A$5:$A$201,'Crop Chart'!$I$5:$I$201,FALSE),"")</f>
        <v/>
      </c>
      <c r="S194" s="512" t="str">
        <f t="array" ref="S194">IF(I194="TR",G194*'Crop Chart'!$H$2*12*L194/M194/T194*XLOOKUP(A194,'Crop Chart'!$A$5:$A$203,'Crop Chart'!$T$5:$T$203),"")</f>
        <v/>
      </c>
      <c r="T194" s="523" t="str">
        <f t="array" ref="T194">IF(ISBLANK(C194),"",XLOOKUP(A194,'Crop Chart'!$A$5:$A$201,'Crop Chart'!$P$5:$P$201,FALSE))</f>
        <v/>
      </c>
      <c r="U194" s="525" t="str">
        <f t="array" ref="U194">IF(ISBLANK(C194),"",XLOOKUP(A194,'Crop Chart'!$A$5:$A$201,'Crop Chart'!$Q$5:$Q$201,0))</f>
        <v/>
      </c>
      <c r="V194" s="507" t="str">
        <f t="array" ref="V194">IF(I194="DS",XLOOKUP(A194,'Crop Chart'!$A$6:$A$201,'Crop Chart'!$AH$6:$AH$201,0),"")</f>
        <v/>
      </c>
      <c r="W194" s="507" t="str">
        <f t="array" ref="W194">IF(I194="DS",XLOOKUP(A194,'Crop Chart'!$A$6:$A$201,'Crop Chart'!$AI$6:$AI$201,0),"")</f>
        <v/>
      </c>
      <c r="X194" s="526" t="str">
        <f t="array" ref="X194">IFS(ISTEXT(P194),"",XLOOKUP(A194,'Crop Chart'!$A$5:$A$201,'Crop Chart'!$R$5:$R$201,0)=0,"",XLOOKUP(A194,'Crop Chart'!$A$5:$A$201,'Crop Chart'!$R$5:$R$201,0)&gt;0,XLOOKUP(A194,'Crop Chart'!$A$5:$A$201,'Crop Chart'!$R$5:$R$201,0)+P194)</f>
        <v/>
      </c>
      <c r="Y194" s="523" t="str">
        <f t="array" ref="Y194">IF(ISTEXT(X194),"",XLOOKUP(A194,'Crop Chart'!$A$5:$A$201,'Crop Chart'!$S$5:$S$201,0))</f>
        <v/>
      </c>
      <c r="Z194" s="513" t="str">
        <f t="shared" si="3"/>
        <v/>
      </c>
      <c r="AA194" s="523" t="str">
        <f t="array" ref="AA194">IF(ISBLANK(C194),"",XLOOKUP(A194,'Crop Chart'!$A$5:$A$201,'Crop Chart'!$F$5:$F$201,0))</f>
        <v/>
      </c>
      <c r="AB194" s="523" t="str">
        <f t="array" ref="AB194">IF(ISBLANK(C194),"",XLOOKUP(A194,'Crop Chart'!$A$5:$A$201,'Crop Chart'!$G$5:$G$201,FALSE))</f>
        <v/>
      </c>
      <c r="AC194" s="526" t="str">
        <f t="shared" si="19"/>
        <v/>
      </c>
      <c r="AD194" s="526" t="str">
        <f t="shared" si="4"/>
        <v/>
      </c>
      <c r="AE194" s="527" t="str">
        <f t="array" ref="AE194">IF(ISBLANK(C194),"",XLOOKUP(C194,'Codified Game Plan'!$M$3:$M$477,'Codified Game Plan'!$J$3:$J$477,0))</f>
        <v/>
      </c>
      <c r="AF194" s="528" t="str">
        <f t="array" ref="AF194">IF(ISBLANK(C194),"",XLOOKUP(A194,'Crop Chart'!$A$5:$A$201,'Crop Chart'!$L$5:$L$201,FALSE))</f>
        <v/>
      </c>
      <c r="AG194" s="529"/>
      <c r="AH194" s="530"/>
      <c r="AI194" s="530" t="str">
        <f t="array" ref="AI194">IF(ISBLANK(C194),"",XLOOKUP(A194,'Crop Chart'!$A$5:$A$201,'Crop Chart'!$AN$5:$AN$201,FALSE))</f>
        <v/>
      </c>
      <c r="AJ194" s="531" t="str">
        <f t="array" ref="AJ194">IF((AI194=""),"",J194+XLOOKUP(A194,'Crop Chart'!$A$5:$A$201,'Crop Chart'!$AO$5:$AO$201,FALSE))</f>
        <v/>
      </c>
      <c r="AK194" s="530" t="str">
        <f t="array" ref="AK194">IF(ISBLANK(C194),"",XLOOKUP(A194,'Crop Chart'!$A$5:$A$201,'Crop Chart'!$AP$5:$AP$201,FALSE))</f>
        <v/>
      </c>
      <c r="AL194" s="531" t="str">
        <f t="array" ref="AL194">IF((AK194=""),"",J194+XLOOKUP(A194,'Crop Chart'!$A$5:$A$201,'Crop Chart'!$AQ$5:$AQ$201,FALSE))</f>
        <v/>
      </c>
      <c r="AM194" s="530" t="str">
        <f t="array" ref="AM194">IF(ISBLANK(C194),"",XLOOKUP(A194,'Crop Chart'!$A$5:$A$201,'Crop Chart'!$AR$5:$AR$201,FALSE))</f>
        <v/>
      </c>
      <c r="AN194" s="531" t="str">
        <f t="array" ref="AN194">IF((AM194=""),"",J194+XLOOKUP(A194,'Crop Chart'!$A$5:$A$201,'Crop Chart'!$AS$5:$AS$201,FALSE))</f>
        <v/>
      </c>
      <c r="AO194" s="530" t="str">
        <f t="array" ref="AO194">IF(ISBLANK(C194),"",XLOOKUP(A194,'Crop Chart'!$A$5:$A$201,'Crop Chart'!$AT$5:$AT$201,FALSE))</f>
        <v/>
      </c>
      <c r="AP194" s="531" t="str">
        <f t="array" ref="AP194">IF((AO194=""),"",J194+XLOOKUP(A194,'Crop Chart'!$A$5:$A$201,'Crop Chart'!$AU$5:$AU$201,FALSE))</f>
        <v/>
      </c>
      <c r="AQ194" s="530" t="str">
        <f t="array" ref="AQ194">IF(ISBLANK(C194),"",XLOOKUP(A194,'Crop Chart'!$A$5:$A$201,'Crop Chart'!$AV$5:$AV$201,FALSE))</f>
        <v/>
      </c>
      <c r="AR194" s="531" t="str">
        <f t="array" ref="AR194">IF((AQ194=""),"",J194+XLOOKUP(A194,'Crop Chart'!$A$5:$A$201,'Crop Chart'!$AW$5:$AW$201,FALSE))</f>
        <v/>
      </c>
      <c r="AS194" s="530" t="str">
        <f t="array" ref="AS194">IF(ISBLANK(C194),"",XLOOKUP(A194,'Crop Chart'!$A$5:$A$201,'Crop Chart'!$AX$5:$AX$201,FALSE))</f>
        <v/>
      </c>
      <c r="AT194" s="531" t="str">
        <f t="array" ref="AT194">IF((AS194=""),"",J194+XLOOKUP(A194,'Crop Chart'!$A$5:$A$201,'Crop Chart'!$AY$5:$AY$201,FALSE))</f>
        <v/>
      </c>
      <c r="AU194" s="530" t="str">
        <f t="array" ref="AU194">IF(ISBLANK(C194),"",XLOOKUP(A194,'Crop Chart'!$A$5:$A$201,'Crop Chart'!$AZ$5:$AZ$201,FALSE))</f>
        <v/>
      </c>
      <c r="AV194" s="531" t="str">
        <f t="array" ref="AV194">IF((AU194=""),"",J194+XLOOKUP(A194,'Crop Chart'!$A$5:$A$201,'Crop Chart'!$BA$5:$BA$201,FALSE))</f>
        <v/>
      </c>
      <c r="AW194" s="530" t="str">
        <f t="array" ref="AW194">IF(ISBLANK(C194),"",XLOOKUP(A194,'Crop Chart'!$A$5:$A$201,'Crop Chart'!$BB$5:$BB$201,FALSE))</f>
        <v/>
      </c>
      <c r="AX194" s="532" t="str">
        <f t="array" ref="AX194">IF((AW194=""),"",J194+XLOOKUP(A194,'Crop Chart'!$A$5:$A$201,'Crop Chart'!$BC$5:$BC$201,FALSE))</f>
        <v/>
      </c>
    </row>
    <row r="195" ht="15.75" hidden="1" customHeight="1">
      <c r="A195" s="520" t="str">
        <f t="array" ref="A195">IF(ISBLANK(C195)," ",XLOOKUP(C195,'Codified Game Plan'!$M$3:$M$477,'Codified Game Plan'!$A$3:$A$477))</f>
        <v> </v>
      </c>
      <c r="B195" s="503" t="str">
        <f t="array" ref="B195">IF(ISBLANK(C195),"",XLOOKUP(C195,'Codified Game Plan'!$M$3:$M$477,'Codified Game Plan'!$B$3:$B$477))</f>
        <v/>
      </c>
      <c r="C195" s="521"/>
      <c r="D195" s="521" t="str">
        <f t="array" ref="D195">IF(ISBLANK(C195)," ",XLOOKUP(C195,'Codified Game Plan'!$M$3:$M$477,'Codified Game Plan'!$C$3:$C$477))</f>
        <v> </v>
      </c>
      <c r="E195" s="522" t="str">
        <f t="array" ref="E195">IF(ISBLANK(C195),"",XLOOKUP(C195,'Codified Game Plan'!$M$3:$M$477,'Codified Game Plan'!$D$3:$D$477,0))</f>
        <v/>
      </c>
      <c r="F195" s="522" t="str">
        <f t="array" ref="F195">IF(ISBLANK(C195),"",XLOOKUP(C195,'Codified Game Plan'!$M$3:$M$477,'Codified Game Plan'!$E$3:$E$477,0))</f>
        <v/>
      </c>
      <c r="G195" s="523" t="str">
        <f t="array" ref="G195">IF(ISBLANK(C195)," ",XLOOKUP(C195,'Codified Game Plan'!$M$3:$M$477,'Codified Game Plan'!$F$3:$F$477))</f>
        <v> </v>
      </c>
      <c r="H195" s="507" t="str">
        <f t="array" ref="H195">IF(ISBLANK(C195)," ",XLOOKUP(C195,'Codified Game Plan'!$M$3:$M$477,'Codified Game Plan'!$G$3:$G$477))</f>
        <v> </v>
      </c>
      <c r="I195" s="523" t="str">
        <f t="array" ref="I195">IF(ISBLANK(C195),"",XLOOKUP(A195,'Crop Chart'!$A$5:$A$201,'Crop Chart'!$B$5:$B$201,0))</f>
        <v/>
      </c>
      <c r="J195" s="507" t="str">
        <f t="shared" si="24"/>
        <v> </v>
      </c>
      <c r="K195" s="511"/>
      <c r="L195" s="523" t="str">
        <f t="array" ref="L195">IF(ISBLANK(C195),"",XLOOKUP(A195,'Crop Chart'!$A$5:$A$201,'Crop Chart'!$C$5:$C$201,0))</f>
        <v/>
      </c>
      <c r="M195" s="506" t="str">
        <f t="array" ref="M195">IF(ISBLANK(C195),"",XLOOKUP(A195,'Crop Chart'!$A$5:$A$201,'Crop Chart'!$E$5:$E$201,0))</f>
        <v/>
      </c>
      <c r="N195" s="535" t="str">
        <f t="shared" si="1"/>
        <v/>
      </c>
      <c r="O195" s="515" t="str">
        <f t="array" ref="O195">IF(ISBLANK(C195),"",XLOOKUP(A195,'Crop Chart'!$A$5:$A$201,'Crop Chart'!$S$5:$S$201,0))</f>
        <v/>
      </c>
      <c r="P195" s="507" t="str">
        <f t="shared" si="2"/>
        <v/>
      </c>
      <c r="Q195" s="524"/>
      <c r="R195" s="523" t="str">
        <f t="array" ref="R195">IF(I195="TR",XLOOKUP(A195,'Crop Chart'!$A$5:$A$201,'Crop Chart'!$I$5:$I$201,FALSE),"")</f>
        <v/>
      </c>
      <c r="S195" s="512" t="str">
        <f t="array" ref="S195">IF(I195="TR",G195*'Crop Chart'!$H$2*12*L195/M195/T195*XLOOKUP(A195,'Crop Chart'!$A$5:$A$203,'Crop Chart'!$T$5:$T$203),"")</f>
        <v/>
      </c>
      <c r="T195" s="523" t="str">
        <f t="array" ref="T195">IF(ISBLANK(C195),"",XLOOKUP(A195,'Crop Chart'!$A$5:$A$201,'Crop Chart'!$P$5:$P$201,FALSE))</f>
        <v/>
      </c>
      <c r="U195" s="525" t="str">
        <f t="array" ref="U195">IF(ISBLANK(C195),"",XLOOKUP(A195,'Crop Chart'!$A$5:$A$201,'Crop Chart'!$Q$5:$Q$201,0))</f>
        <v/>
      </c>
      <c r="V195" s="507" t="str">
        <f t="array" ref="V195">IF(I195="DS",XLOOKUP(A195,'Crop Chart'!$A$6:$A$201,'Crop Chart'!$AH$6:$AH$201,0),"")</f>
        <v/>
      </c>
      <c r="W195" s="507" t="str">
        <f t="array" ref="W195">IF(I195="DS",XLOOKUP(A195,'Crop Chart'!$A$6:$A$201,'Crop Chart'!$AI$6:$AI$201,0),"")</f>
        <v/>
      </c>
      <c r="X195" s="526" t="str">
        <f t="array" ref="X195">IFS(ISTEXT(P195),"",XLOOKUP(A195,'Crop Chart'!$A$5:$A$201,'Crop Chart'!$R$5:$R$201,0)=0,"",XLOOKUP(A195,'Crop Chart'!$A$5:$A$201,'Crop Chart'!$R$5:$R$201,0)&gt;0,XLOOKUP(A195,'Crop Chart'!$A$5:$A$201,'Crop Chart'!$R$5:$R$201,0)+P195)</f>
        <v/>
      </c>
      <c r="Y195" s="523" t="str">
        <f t="array" ref="Y195">IF(ISTEXT(X195),"",XLOOKUP(A195,'Crop Chart'!$A$5:$A$201,'Crop Chart'!$S$5:$S$201,0))</f>
        <v/>
      </c>
      <c r="Z195" s="513" t="str">
        <f t="shared" si="3"/>
        <v/>
      </c>
      <c r="AA195" s="523" t="str">
        <f t="array" ref="AA195">IF(ISBLANK(C195),"",XLOOKUP(A195,'Crop Chart'!$A$5:$A$201,'Crop Chart'!$F$5:$F$201,0))</f>
        <v/>
      </c>
      <c r="AB195" s="523" t="str">
        <f t="array" ref="AB195">IF(ISBLANK(C195),"",XLOOKUP(A195,'Crop Chart'!$A$5:$A$201,'Crop Chart'!$G$5:$G$201,FALSE))</f>
        <v/>
      </c>
      <c r="AC195" s="526" t="str">
        <f t="shared" si="19"/>
        <v/>
      </c>
      <c r="AD195" s="526" t="str">
        <f t="shared" si="4"/>
        <v/>
      </c>
      <c r="AE195" s="527" t="str">
        <f t="array" ref="AE195">IF(ISBLANK(C195),"",XLOOKUP(C195,'Codified Game Plan'!$M$3:$M$477,'Codified Game Plan'!$J$3:$J$477,0))</f>
        <v/>
      </c>
      <c r="AF195" s="528" t="str">
        <f t="array" ref="AF195">IF(ISBLANK(C195),"",XLOOKUP(A195,'Crop Chart'!$A$5:$A$201,'Crop Chart'!$L$5:$L$201,FALSE))</f>
        <v/>
      </c>
      <c r="AG195" s="529"/>
      <c r="AH195" s="530"/>
      <c r="AI195" s="530" t="str">
        <f t="array" ref="AI195">IF(ISBLANK(C195),"",XLOOKUP(A195,'Crop Chart'!$A$5:$A$201,'Crop Chart'!$AN$5:$AN$201,FALSE))</f>
        <v/>
      </c>
      <c r="AJ195" s="531" t="str">
        <f t="array" ref="AJ195">IF((AI195=""),"",J195+XLOOKUP(A195,'Crop Chart'!$A$5:$A$201,'Crop Chart'!$AO$5:$AO$201,FALSE))</f>
        <v/>
      </c>
      <c r="AK195" s="530" t="str">
        <f t="array" ref="AK195">IF(ISBLANK(C195),"",XLOOKUP(A195,'Crop Chart'!$A$5:$A$201,'Crop Chart'!$AP$5:$AP$201,FALSE))</f>
        <v/>
      </c>
      <c r="AL195" s="531" t="str">
        <f t="array" ref="AL195">IF((AK195=""),"",J195+XLOOKUP(A195,'Crop Chart'!$A$5:$A$201,'Crop Chart'!$AQ$5:$AQ$201,FALSE))</f>
        <v/>
      </c>
      <c r="AM195" s="530" t="str">
        <f t="array" ref="AM195">IF(ISBLANK(C195),"",XLOOKUP(A195,'Crop Chart'!$A$5:$A$201,'Crop Chart'!$AR$5:$AR$201,FALSE))</f>
        <v/>
      </c>
      <c r="AN195" s="531" t="str">
        <f t="array" ref="AN195">IF((AM195=""),"",J195+XLOOKUP(A195,'Crop Chart'!$A$5:$A$201,'Crop Chart'!$AS$5:$AS$201,FALSE))</f>
        <v/>
      </c>
      <c r="AO195" s="530" t="str">
        <f t="array" ref="AO195">IF(ISBLANK(C195),"",XLOOKUP(A195,'Crop Chart'!$A$5:$A$201,'Crop Chart'!$AT$5:$AT$201,FALSE))</f>
        <v/>
      </c>
      <c r="AP195" s="531" t="str">
        <f t="array" ref="AP195">IF((AO195=""),"",J195+XLOOKUP(A195,'Crop Chart'!$A$5:$A$201,'Crop Chart'!$AU$5:$AU$201,FALSE))</f>
        <v/>
      </c>
      <c r="AQ195" s="530" t="str">
        <f t="array" ref="AQ195">IF(ISBLANK(C195),"",XLOOKUP(A195,'Crop Chart'!$A$5:$A$201,'Crop Chart'!$AV$5:$AV$201,FALSE))</f>
        <v/>
      </c>
      <c r="AR195" s="531" t="str">
        <f t="array" ref="AR195">IF((AQ195=""),"",J195+XLOOKUP(A195,'Crop Chart'!$A$5:$A$201,'Crop Chart'!$AW$5:$AW$201,FALSE))</f>
        <v/>
      </c>
      <c r="AS195" s="530" t="str">
        <f t="array" ref="AS195">IF(ISBLANK(C195),"",XLOOKUP(A195,'Crop Chart'!$A$5:$A$201,'Crop Chart'!$AX$5:$AX$201,FALSE))</f>
        <v/>
      </c>
      <c r="AT195" s="531" t="str">
        <f t="array" ref="AT195">IF((AS195=""),"",J195+XLOOKUP(A195,'Crop Chart'!$A$5:$A$201,'Crop Chart'!$AY$5:$AY$201,FALSE))</f>
        <v/>
      </c>
      <c r="AU195" s="530" t="str">
        <f t="array" ref="AU195">IF(ISBLANK(C195),"",XLOOKUP(A195,'Crop Chart'!$A$5:$A$201,'Crop Chart'!$AZ$5:$AZ$201,FALSE))</f>
        <v/>
      </c>
      <c r="AV195" s="531" t="str">
        <f t="array" ref="AV195">IF((AU195=""),"",J195+XLOOKUP(A195,'Crop Chart'!$A$5:$A$201,'Crop Chart'!$BA$5:$BA$201,FALSE))</f>
        <v/>
      </c>
      <c r="AW195" s="530" t="str">
        <f t="array" ref="AW195">IF(ISBLANK(C195),"",XLOOKUP(A195,'Crop Chart'!$A$5:$A$201,'Crop Chart'!$BB$5:$BB$201,FALSE))</f>
        <v/>
      </c>
      <c r="AX195" s="532" t="str">
        <f t="array" ref="AX195">IF((AW195=""),"",J195+XLOOKUP(A195,'Crop Chart'!$A$5:$A$201,'Crop Chart'!$BC$5:$BC$201,FALSE))</f>
        <v/>
      </c>
    </row>
    <row r="196" ht="15.75" hidden="1" customHeight="1">
      <c r="A196" s="520" t="str">
        <f t="array" ref="A196">IF(ISBLANK(C196)," ",XLOOKUP(C196,'Codified Game Plan'!$M$3:$M$477,'Codified Game Plan'!$A$3:$A$477))</f>
        <v> </v>
      </c>
      <c r="B196" s="503" t="str">
        <f t="array" ref="B196">IF(ISBLANK(C196),"",XLOOKUP(C196,'Codified Game Plan'!$M$3:$M$477,'Codified Game Plan'!$B$3:$B$477))</f>
        <v/>
      </c>
      <c r="C196" s="521"/>
      <c r="D196" s="521" t="str">
        <f t="array" ref="D196">IF(ISBLANK(C196)," ",XLOOKUP(C196,'Codified Game Plan'!$M$3:$M$477,'Codified Game Plan'!$C$3:$C$477))</f>
        <v> </v>
      </c>
      <c r="E196" s="522" t="str">
        <f t="array" ref="E196">IF(ISBLANK(C196),"",XLOOKUP(C196,'Codified Game Plan'!$M$3:$M$477,'Codified Game Plan'!$D$3:$D$477,0))</f>
        <v/>
      </c>
      <c r="F196" s="522" t="str">
        <f t="array" ref="F196">IF(ISBLANK(C196),"",XLOOKUP(C196,'Codified Game Plan'!$M$3:$M$477,'Codified Game Plan'!$E$3:$E$477,0))</f>
        <v/>
      </c>
      <c r="G196" s="523" t="str">
        <f t="array" ref="G196">IF(ISBLANK(C196)," ",XLOOKUP(C196,'Codified Game Plan'!$M$3:$M$477,'Codified Game Plan'!$F$3:$F$477))</f>
        <v> </v>
      </c>
      <c r="H196" s="507" t="str">
        <f t="array" ref="H196">IF(ISBLANK(C196)," ",XLOOKUP(C196,'Codified Game Plan'!$M$3:$M$477,'Codified Game Plan'!$G$3:$G$477))</f>
        <v> </v>
      </c>
      <c r="I196" s="523" t="str">
        <f t="array" ref="I196">IF(ISBLANK(C196),"",XLOOKUP(A196,'Crop Chart'!$A$5:$A$201,'Crop Chart'!$B$5:$B$201,0))</f>
        <v/>
      </c>
      <c r="J196" s="507" t="str">
        <f t="shared" si="24"/>
        <v> </v>
      </c>
      <c r="K196" s="511"/>
      <c r="L196" s="523" t="str">
        <f t="array" ref="L196">IF(ISBLANK(C196),"",XLOOKUP(A196,'Crop Chart'!$A$5:$A$201,'Crop Chart'!$C$5:$C$201,0))</f>
        <v/>
      </c>
      <c r="M196" s="506" t="str">
        <f t="array" ref="M196">IF(ISBLANK(C196),"",XLOOKUP(A196,'Crop Chart'!$A$5:$A$201,'Crop Chart'!$E$5:$E$201,0))</f>
        <v/>
      </c>
      <c r="N196" s="535" t="str">
        <f t="shared" si="1"/>
        <v/>
      </c>
      <c r="O196" s="515" t="str">
        <f t="array" ref="O196">IF(ISBLANK(C196),"",XLOOKUP(A196,'Crop Chart'!$A$5:$A$201,'Crop Chart'!$S$5:$S$201,0))</f>
        <v/>
      </c>
      <c r="P196" s="507" t="str">
        <f t="shared" si="2"/>
        <v/>
      </c>
      <c r="Q196" s="524"/>
      <c r="R196" s="523" t="str">
        <f t="array" ref="R196">IF(I196="TR",XLOOKUP(A196,'Crop Chart'!$A$5:$A$201,'Crop Chart'!$I$5:$I$201,FALSE),"")</f>
        <v/>
      </c>
      <c r="S196" s="512" t="str">
        <f t="array" ref="S196">IF(I196="TR",G196*'Crop Chart'!$H$2*12*L196/M196/T196*XLOOKUP(A196,'Crop Chart'!$A$5:$A$203,'Crop Chart'!$T$5:$T$203),"")</f>
        <v/>
      </c>
      <c r="T196" s="523" t="str">
        <f t="array" ref="T196">IF(ISBLANK(C196),"",XLOOKUP(A196,'Crop Chart'!$A$5:$A$201,'Crop Chart'!$P$5:$P$201,FALSE))</f>
        <v/>
      </c>
      <c r="U196" s="525" t="str">
        <f t="array" ref="U196">IF(ISBLANK(C196),"",XLOOKUP(A196,'Crop Chart'!$A$5:$A$201,'Crop Chart'!$Q$5:$Q$201,0))</f>
        <v/>
      </c>
      <c r="V196" s="507" t="str">
        <f t="array" ref="V196">IF(I196="DS",XLOOKUP(A196,'Crop Chart'!$A$6:$A$201,'Crop Chart'!$AH$6:$AH$201,0),"")</f>
        <v/>
      </c>
      <c r="W196" s="507" t="str">
        <f t="array" ref="W196">IF(I196="DS",XLOOKUP(A196,'Crop Chart'!$A$6:$A$201,'Crop Chart'!$AI$6:$AI$201,0),"")</f>
        <v/>
      </c>
      <c r="X196" s="526" t="str">
        <f t="array" ref="X196">IFS(ISTEXT(P196),"",XLOOKUP(A196,'Crop Chart'!$A$5:$A$201,'Crop Chart'!$R$5:$R$201,0)=0,"",XLOOKUP(A196,'Crop Chart'!$A$5:$A$201,'Crop Chart'!$R$5:$R$201,0)&gt;0,XLOOKUP(A196,'Crop Chart'!$A$5:$A$201,'Crop Chart'!$R$5:$R$201,0)+P196)</f>
        <v/>
      </c>
      <c r="Y196" s="523" t="str">
        <f t="array" ref="Y196">IF(ISTEXT(X196),"",XLOOKUP(A196,'Crop Chart'!$A$5:$A$201,'Crop Chart'!$S$5:$S$201,0))</f>
        <v/>
      </c>
      <c r="Z196" s="513" t="str">
        <f t="shared" si="3"/>
        <v/>
      </c>
      <c r="AA196" s="523" t="str">
        <f t="array" ref="AA196">IF(ISBLANK(C196),"",XLOOKUP(A196,'Crop Chart'!$A$5:$A$201,'Crop Chart'!$F$5:$F$201,0))</f>
        <v/>
      </c>
      <c r="AB196" s="523" t="str">
        <f t="array" ref="AB196">IF(ISBLANK(C196),"",XLOOKUP(A196,'Crop Chart'!$A$5:$A$201,'Crop Chart'!$G$5:$G$201,FALSE))</f>
        <v/>
      </c>
      <c r="AC196" s="526" t="str">
        <f t="shared" si="19"/>
        <v/>
      </c>
      <c r="AD196" s="526" t="str">
        <f t="shared" si="4"/>
        <v/>
      </c>
      <c r="AE196" s="527" t="str">
        <f t="array" ref="AE196">IF(ISBLANK(C196),"",XLOOKUP(C196,'Codified Game Plan'!$M$3:$M$477,'Codified Game Plan'!$J$3:$J$477,0))</f>
        <v/>
      </c>
      <c r="AF196" s="528" t="str">
        <f t="array" ref="AF196">IF(ISBLANK(C196),"",XLOOKUP(A196,'Crop Chart'!$A$5:$A$201,'Crop Chart'!$L$5:$L$201,FALSE))</f>
        <v/>
      </c>
      <c r="AG196" s="529"/>
      <c r="AH196" s="530"/>
      <c r="AI196" s="530" t="str">
        <f t="array" ref="AI196">IF(ISBLANK(C196),"",XLOOKUP(A196,'Crop Chart'!$A$5:$A$201,'Crop Chart'!$AN$5:$AN$201,FALSE))</f>
        <v/>
      </c>
      <c r="AJ196" s="531" t="str">
        <f t="array" ref="AJ196">IF((AI196=""),"",J196+XLOOKUP(A196,'Crop Chart'!$A$5:$A$201,'Crop Chart'!$AO$5:$AO$201,FALSE))</f>
        <v/>
      </c>
      <c r="AK196" s="530" t="str">
        <f t="array" ref="AK196">IF(ISBLANK(C196),"",XLOOKUP(A196,'Crop Chart'!$A$5:$A$201,'Crop Chart'!$AP$5:$AP$201,FALSE))</f>
        <v/>
      </c>
      <c r="AL196" s="531" t="str">
        <f t="array" ref="AL196">IF((AK196=""),"",J196+XLOOKUP(A196,'Crop Chart'!$A$5:$A$201,'Crop Chart'!$AQ$5:$AQ$201,FALSE))</f>
        <v/>
      </c>
      <c r="AM196" s="530" t="str">
        <f t="array" ref="AM196">IF(ISBLANK(C196),"",XLOOKUP(A196,'Crop Chart'!$A$5:$A$201,'Crop Chart'!$AR$5:$AR$201,FALSE))</f>
        <v/>
      </c>
      <c r="AN196" s="531" t="str">
        <f t="array" ref="AN196">IF((AM196=""),"",J196+XLOOKUP(A196,'Crop Chart'!$A$5:$A$201,'Crop Chart'!$AS$5:$AS$201,FALSE))</f>
        <v/>
      </c>
      <c r="AO196" s="530" t="str">
        <f t="array" ref="AO196">IF(ISBLANK(C196),"",XLOOKUP(A196,'Crop Chart'!$A$5:$A$201,'Crop Chart'!$AT$5:$AT$201,FALSE))</f>
        <v/>
      </c>
      <c r="AP196" s="531" t="str">
        <f t="array" ref="AP196">IF((AO196=""),"",J196+XLOOKUP(A196,'Crop Chart'!$A$5:$A$201,'Crop Chart'!$AU$5:$AU$201,FALSE))</f>
        <v/>
      </c>
      <c r="AQ196" s="530" t="str">
        <f t="array" ref="AQ196">IF(ISBLANK(C196),"",XLOOKUP(A196,'Crop Chart'!$A$5:$A$201,'Crop Chart'!$AV$5:$AV$201,FALSE))</f>
        <v/>
      </c>
      <c r="AR196" s="531" t="str">
        <f t="array" ref="AR196">IF((AQ196=""),"",J196+XLOOKUP(A196,'Crop Chart'!$A$5:$A$201,'Crop Chart'!$AW$5:$AW$201,FALSE))</f>
        <v/>
      </c>
      <c r="AS196" s="530" t="str">
        <f t="array" ref="AS196">IF(ISBLANK(C196),"",XLOOKUP(A196,'Crop Chart'!$A$5:$A$201,'Crop Chart'!$AX$5:$AX$201,FALSE))</f>
        <v/>
      </c>
      <c r="AT196" s="531" t="str">
        <f t="array" ref="AT196">IF((AS196=""),"",J196+XLOOKUP(A196,'Crop Chart'!$A$5:$A$201,'Crop Chart'!$AY$5:$AY$201,FALSE))</f>
        <v/>
      </c>
      <c r="AU196" s="530" t="str">
        <f t="array" ref="AU196">IF(ISBLANK(C196),"",XLOOKUP(A196,'Crop Chart'!$A$5:$A$201,'Crop Chart'!$AZ$5:$AZ$201,FALSE))</f>
        <v/>
      </c>
      <c r="AV196" s="531" t="str">
        <f t="array" ref="AV196">IF((AU196=""),"",J196+XLOOKUP(A196,'Crop Chart'!$A$5:$A$201,'Crop Chart'!$BA$5:$BA$201,FALSE))</f>
        <v/>
      </c>
      <c r="AW196" s="530" t="str">
        <f t="array" ref="AW196">IF(ISBLANK(C196),"",XLOOKUP(A196,'Crop Chart'!$A$5:$A$201,'Crop Chart'!$BB$5:$BB$201,FALSE))</f>
        <v/>
      </c>
      <c r="AX196" s="532" t="str">
        <f t="array" ref="AX196">IF((AW196=""),"",J196+XLOOKUP(A196,'Crop Chart'!$A$5:$A$201,'Crop Chart'!$BC$5:$BC$201,FALSE))</f>
        <v/>
      </c>
    </row>
    <row r="197" ht="15.75" hidden="1" customHeight="1">
      <c r="A197" s="520" t="str">
        <f t="array" ref="A197">IF(ISBLANK(C197)," ",XLOOKUP(C197,'Codified Game Plan'!$M$3:$M$477,'Codified Game Plan'!$A$3:$A$477))</f>
        <v> </v>
      </c>
      <c r="B197" s="503" t="str">
        <f t="array" ref="B197">IF(ISBLANK(C197),"",XLOOKUP(C197,'Codified Game Plan'!$M$3:$M$477,'Codified Game Plan'!$B$3:$B$477))</f>
        <v/>
      </c>
      <c r="C197" s="521"/>
      <c r="D197" s="521" t="str">
        <f t="array" ref="D197">IF(ISBLANK(C197)," ",XLOOKUP(C197,'Codified Game Plan'!$M$3:$M$477,'Codified Game Plan'!$C$3:$C$477))</f>
        <v> </v>
      </c>
      <c r="E197" s="522" t="str">
        <f t="array" ref="E197">IF(ISBLANK(C197),"",XLOOKUP(C197,'Codified Game Plan'!$M$3:$M$477,'Codified Game Plan'!$D$3:$D$477,0))</f>
        <v/>
      </c>
      <c r="F197" s="522" t="str">
        <f t="array" ref="F197">IF(ISBLANK(C197),"",XLOOKUP(C197,'Codified Game Plan'!$M$3:$M$477,'Codified Game Plan'!$E$3:$E$477,0))</f>
        <v/>
      </c>
      <c r="G197" s="523" t="str">
        <f t="array" ref="G197">IF(ISBLANK(C197)," ",XLOOKUP(C197,'Codified Game Plan'!$M$3:$M$477,'Codified Game Plan'!$F$3:$F$477))</f>
        <v> </v>
      </c>
      <c r="H197" s="507" t="str">
        <f t="array" ref="H197">IF(ISBLANK(C197)," ",XLOOKUP(C197,'Codified Game Plan'!$M$3:$M$477,'Codified Game Plan'!$G$3:$G$477))</f>
        <v> </v>
      </c>
      <c r="I197" s="523" t="str">
        <f t="array" ref="I197">IF(ISBLANK(C197),"",XLOOKUP(A197,'Crop Chart'!$A$5:$A$201,'Crop Chart'!$B$5:$B$201,0))</f>
        <v/>
      </c>
      <c r="J197" s="507" t="str">
        <f t="shared" si="24"/>
        <v> </v>
      </c>
      <c r="K197" s="511"/>
      <c r="L197" s="523" t="str">
        <f t="array" ref="L197">IF(ISBLANK(C197),"",XLOOKUP(A197,'Crop Chart'!$A$5:$A$201,'Crop Chart'!$C$5:$C$201,0))</f>
        <v/>
      </c>
      <c r="M197" s="506" t="str">
        <f t="array" ref="M197">IF(ISBLANK(C197),"",XLOOKUP(A197,'Crop Chart'!$A$5:$A$201,'Crop Chart'!$E$5:$E$201,0))</f>
        <v/>
      </c>
      <c r="N197" s="535" t="str">
        <f t="shared" si="1"/>
        <v/>
      </c>
      <c r="O197" s="515" t="str">
        <f t="array" ref="O197">IF(ISBLANK(C197),"",XLOOKUP(A197,'Crop Chart'!$A$5:$A$201,'Crop Chart'!$S$5:$S$201,0))</f>
        <v/>
      </c>
      <c r="P197" s="507" t="str">
        <f t="shared" si="2"/>
        <v/>
      </c>
      <c r="Q197" s="524"/>
      <c r="R197" s="523" t="str">
        <f t="array" ref="R197">IF(I197="TR",XLOOKUP(A197,'Crop Chart'!$A$5:$A$201,'Crop Chart'!$I$5:$I$201,FALSE),"")</f>
        <v/>
      </c>
      <c r="S197" s="512" t="str">
        <f t="array" ref="S197">IF(I197="TR",G197*'Crop Chart'!$H$2*12*L197/M197/T197*XLOOKUP(A197,'Crop Chart'!$A$5:$A$203,'Crop Chart'!$T$5:$T$203),"")</f>
        <v/>
      </c>
      <c r="T197" s="523" t="str">
        <f t="array" ref="T197">IF(ISBLANK(C197),"",XLOOKUP(A197,'Crop Chart'!$A$5:$A$201,'Crop Chart'!$P$5:$P$201,FALSE))</f>
        <v/>
      </c>
      <c r="U197" s="525" t="str">
        <f t="array" ref="U197">IF(ISBLANK(C197),"",XLOOKUP(A197,'Crop Chart'!$A$5:$A$201,'Crop Chart'!$Q$5:$Q$201,0))</f>
        <v/>
      </c>
      <c r="V197" s="507" t="str">
        <f t="array" ref="V197">IF(I197="DS",XLOOKUP(A197,'Crop Chart'!$A$6:$A$201,'Crop Chart'!$AH$6:$AH$201,0),"")</f>
        <v/>
      </c>
      <c r="W197" s="507" t="str">
        <f t="array" ref="W197">IF(I197="DS",XLOOKUP(A197,'Crop Chart'!$A$6:$A$201,'Crop Chart'!$AI$6:$AI$201,0),"")</f>
        <v/>
      </c>
      <c r="X197" s="526" t="str">
        <f t="array" ref="X197">IFS(ISTEXT(P197),"",XLOOKUP(A197,'Crop Chart'!$A$5:$A$201,'Crop Chart'!$R$5:$R$201,0)=0,"",XLOOKUP(A197,'Crop Chart'!$A$5:$A$201,'Crop Chart'!$R$5:$R$201,0)&gt;0,XLOOKUP(A197,'Crop Chart'!$A$5:$A$201,'Crop Chart'!$R$5:$R$201,0)+P197)</f>
        <v/>
      </c>
      <c r="Y197" s="523" t="str">
        <f t="array" ref="Y197">IF(ISTEXT(X197),"",XLOOKUP(A197,'Crop Chart'!$A$5:$A$201,'Crop Chart'!$S$5:$S$201,0))</f>
        <v/>
      </c>
      <c r="Z197" s="513" t="str">
        <f t="shared" si="3"/>
        <v/>
      </c>
      <c r="AA197" s="523" t="str">
        <f t="array" ref="AA197">IF(ISBLANK(C197),"",XLOOKUP(A197,'Crop Chart'!$A$5:$A$201,'Crop Chart'!$F$5:$F$201,0))</f>
        <v/>
      </c>
      <c r="AB197" s="523" t="str">
        <f t="array" ref="AB197">IF(ISBLANK(C197),"",XLOOKUP(A197,'Crop Chart'!$A$5:$A$201,'Crop Chart'!$G$5:$G$201,FALSE))</f>
        <v/>
      </c>
      <c r="AC197" s="526" t="str">
        <f t="shared" si="19"/>
        <v/>
      </c>
      <c r="AD197" s="526" t="str">
        <f t="shared" si="4"/>
        <v/>
      </c>
      <c r="AE197" s="527" t="str">
        <f t="array" ref="AE197">IF(ISBLANK(C197),"",XLOOKUP(C197,'Codified Game Plan'!$M$3:$M$477,'Codified Game Plan'!$J$3:$J$477,0))</f>
        <v/>
      </c>
      <c r="AF197" s="528" t="str">
        <f t="array" ref="AF197">IF(ISBLANK(C197),"",XLOOKUP(A197,'Crop Chart'!$A$5:$A$201,'Crop Chart'!$L$5:$L$201,FALSE))</f>
        <v/>
      </c>
      <c r="AG197" s="529"/>
      <c r="AH197" s="530"/>
      <c r="AI197" s="530" t="str">
        <f t="array" ref="AI197">IF(ISBLANK(C197),"",XLOOKUP(A197,'Crop Chart'!$A$5:$A$201,'Crop Chart'!$AN$5:$AN$201,FALSE))</f>
        <v/>
      </c>
      <c r="AJ197" s="531" t="str">
        <f t="array" ref="AJ197">IF((AI197=""),"",J197+XLOOKUP(A197,'Crop Chart'!$A$5:$A$201,'Crop Chart'!$AO$5:$AO$201,FALSE))</f>
        <v/>
      </c>
      <c r="AK197" s="530" t="str">
        <f t="array" ref="AK197">IF(ISBLANK(C197),"",XLOOKUP(A197,'Crop Chart'!$A$5:$A$201,'Crop Chart'!$AP$5:$AP$201,FALSE))</f>
        <v/>
      </c>
      <c r="AL197" s="531" t="str">
        <f t="array" ref="AL197">IF((AK197=""),"",J197+XLOOKUP(A197,'Crop Chart'!$A$5:$A$201,'Crop Chart'!$AQ$5:$AQ$201,FALSE))</f>
        <v/>
      </c>
      <c r="AM197" s="530" t="str">
        <f t="array" ref="AM197">IF(ISBLANK(C197),"",XLOOKUP(A197,'Crop Chart'!$A$5:$A$201,'Crop Chart'!$AR$5:$AR$201,FALSE))</f>
        <v/>
      </c>
      <c r="AN197" s="531" t="str">
        <f t="array" ref="AN197">IF((AM197=""),"",J197+XLOOKUP(A197,'Crop Chart'!$A$5:$A$201,'Crop Chart'!$AS$5:$AS$201,FALSE))</f>
        <v/>
      </c>
      <c r="AO197" s="530" t="str">
        <f t="array" ref="AO197">IF(ISBLANK(C197),"",XLOOKUP(A197,'Crop Chart'!$A$5:$A$201,'Crop Chart'!$AT$5:$AT$201,FALSE))</f>
        <v/>
      </c>
      <c r="AP197" s="531" t="str">
        <f t="array" ref="AP197">IF((AO197=""),"",J197+XLOOKUP(A197,'Crop Chart'!$A$5:$A$201,'Crop Chart'!$AU$5:$AU$201,FALSE))</f>
        <v/>
      </c>
      <c r="AQ197" s="530" t="str">
        <f t="array" ref="AQ197">IF(ISBLANK(C197),"",XLOOKUP(A197,'Crop Chart'!$A$5:$A$201,'Crop Chart'!$AV$5:$AV$201,FALSE))</f>
        <v/>
      </c>
      <c r="AR197" s="531" t="str">
        <f t="array" ref="AR197">IF((AQ197=""),"",J197+XLOOKUP(A197,'Crop Chart'!$A$5:$A$201,'Crop Chart'!$AW$5:$AW$201,FALSE))</f>
        <v/>
      </c>
      <c r="AS197" s="530" t="str">
        <f t="array" ref="AS197">IF(ISBLANK(C197),"",XLOOKUP(A197,'Crop Chart'!$A$5:$A$201,'Crop Chart'!$AX$5:$AX$201,FALSE))</f>
        <v/>
      </c>
      <c r="AT197" s="531" t="str">
        <f t="array" ref="AT197">IF((AS197=""),"",J197+XLOOKUP(A197,'Crop Chart'!$A$5:$A$201,'Crop Chart'!$AY$5:$AY$201,FALSE))</f>
        <v/>
      </c>
      <c r="AU197" s="530" t="str">
        <f t="array" ref="AU197">IF(ISBLANK(C197),"",XLOOKUP(A197,'Crop Chart'!$A$5:$A$201,'Crop Chart'!$AZ$5:$AZ$201,FALSE))</f>
        <v/>
      </c>
      <c r="AV197" s="531" t="str">
        <f t="array" ref="AV197">IF((AU197=""),"",J197+XLOOKUP(A197,'Crop Chart'!$A$5:$A$201,'Crop Chart'!$BA$5:$BA$201,FALSE))</f>
        <v/>
      </c>
      <c r="AW197" s="530" t="str">
        <f t="array" ref="AW197">IF(ISBLANK(C197),"",XLOOKUP(A197,'Crop Chart'!$A$5:$A$201,'Crop Chart'!$BB$5:$BB$201,FALSE))</f>
        <v/>
      </c>
      <c r="AX197" s="532" t="str">
        <f t="array" ref="AX197">IF((AW197=""),"",J197+XLOOKUP(A197,'Crop Chart'!$A$5:$A$201,'Crop Chart'!$BC$5:$BC$201,FALSE))</f>
        <v/>
      </c>
    </row>
    <row r="198" ht="15.75" hidden="1" customHeight="1">
      <c r="A198" s="520" t="str">
        <f t="array" ref="A198">IF(ISBLANK(C198)," ",XLOOKUP(C198,'Codified Game Plan'!$M$3:$M$477,'Codified Game Plan'!$A$3:$A$477))</f>
        <v> </v>
      </c>
      <c r="B198" s="503" t="str">
        <f t="array" ref="B198">IF(ISBLANK(C198),"",XLOOKUP(C198,'Codified Game Plan'!$M$3:$M$477,'Codified Game Plan'!$B$3:$B$477))</f>
        <v/>
      </c>
      <c r="C198" s="521"/>
      <c r="D198" s="521" t="str">
        <f t="array" ref="D198">IF(ISBLANK(C198)," ",XLOOKUP(C198,'Codified Game Plan'!$M$3:$M$477,'Codified Game Plan'!$C$3:$C$477))</f>
        <v> </v>
      </c>
      <c r="E198" s="522" t="str">
        <f t="array" ref="E198">IF(ISBLANK(C198),"",XLOOKUP(C198,'Codified Game Plan'!$M$3:$M$477,'Codified Game Plan'!$D$3:$D$477,0))</f>
        <v/>
      </c>
      <c r="F198" s="522" t="str">
        <f t="array" ref="F198">IF(ISBLANK(C198),"",XLOOKUP(C198,'Codified Game Plan'!$M$3:$M$477,'Codified Game Plan'!$E$3:$E$477,0))</f>
        <v/>
      </c>
      <c r="G198" s="523" t="str">
        <f t="array" ref="G198">IF(ISBLANK(C198)," ",XLOOKUP(C198,'Codified Game Plan'!$M$3:$M$477,'Codified Game Plan'!$F$3:$F$477))</f>
        <v> </v>
      </c>
      <c r="H198" s="507" t="str">
        <f t="array" ref="H198">IF(ISBLANK(C198)," ",XLOOKUP(C198,'Codified Game Plan'!$M$3:$M$477,'Codified Game Plan'!$G$3:$G$477))</f>
        <v> </v>
      </c>
      <c r="I198" s="523" t="str">
        <f t="array" ref="I198">IF(ISBLANK(C198),"",XLOOKUP(A198,'Crop Chart'!$A$5:$A$201,'Crop Chart'!$B$5:$B$201,0))</f>
        <v/>
      </c>
      <c r="J198" s="507" t="str">
        <f t="shared" si="24"/>
        <v> </v>
      </c>
      <c r="K198" s="511"/>
      <c r="L198" s="523" t="str">
        <f t="array" ref="L198">IF(ISBLANK(C198),"",XLOOKUP(A198,'Crop Chart'!$A$5:$A$201,'Crop Chart'!$C$5:$C$201,0))</f>
        <v/>
      </c>
      <c r="M198" s="506" t="str">
        <f t="array" ref="M198">IF(ISBLANK(C198),"",XLOOKUP(A198,'Crop Chart'!$A$5:$A$201,'Crop Chart'!$E$5:$E$201,0))</f>
        <v/>
      </c>
      <c r="N198" s="535" t="str">
        <f t="shared" si="1"/>
        <v/>
      </c>
      <c r="O198" s="515" t="str">
        <f t="array" ref="O198">IF(ISBLANK(C198),"",XLOOKUP(A198,'Crop Chart'!$A$5:$A$201,'Crop Chart'!$S$5:$S$201,0))</f>
        <v/>
      </c>
      <c r="P198" s="507" t="str">
        <f t="shared" si="2"/>
        <v/>
      </c>
      <c r="Q198" s="524"/>
      <c r="R198" s="523" t="str">
        <f t="array" ref="R198">IF(I198="TR",XLOOKUP(A198,'Crop Chart'!$A$5:$A$201,'Crop Chart'!$I$5:$I$201,FALSE),"")</f>
        <v/>
      </c>
      <c r="S198" s="512" t="str">
        <f t="array" ref="S198">IF(I198="TR",G198*'Crop Chart'!$H$2*12*L198/M198/T198*XLOOKUP(A198,'Crop Chart'!$A$5:$A$203,'Crop Chart'!$T$5:$T$203),"")</f>
        <v/>
      </c>
      <c r="T198" s="523" t="str">
        <f t="array" ref="T198">IF(ISBLANK(C198),"",XLOOKUP(A198,'Crop Chart'!$A$5:$A$201,'Crop Chart'!$P$5:$P$201,FALSE))</f>
        <v/>
      </c>
      <c r="U198" s="525" t="str">
        <f t="array" ref="U198">IF(ISBLANK(C198),"",XLOOKUP(A198,'Crop Chart'!$A$5:$A$201,'Crop Chart'!$Q$5:$Q$201,0))</f>
        <v/>
      </c>
      <c r="V198" s="507" t="str">
        <f t="array" ref="V198">IF(I198="DS",XLOOKUP(A198,'Crop Chart'!$A$6:$A$201,'Crop Chart'!$AH$6:$AH$201,0),"")</f>
        <v/>
      </c>
      <c r="W198" s="507" t="str">
        <f t="array" ref="W198">IF(I198="DS",XLOOKUP(A198,'Crop Chart'!$A$6:$A$201,'Crop Chart'!$AI$6:$AI$201,0),"")</f>
        <v/>
      </c>
      <c r="X198" s="526" t="str">
        <f t="array" ref="X198">IFS(ISTEXT(P198),"",XLOOKUP(A198,'Crop Chart'!$A$5:$A$201,'Crop Chart'!$R$5:$R$201,0)=0,"",XLOOKUP(A198,'Crop Chart'!$A$5:$A$201,'Crop Chart'!$R$5:$R$201,0)&gt;0,XLOOKUP(A198,'Crop Chart'!$A$5:$A$201,'Crop Chart'!$R$5:$R$201,0)+P198)</f>
        <v/>
      </c>
      <c r="Y198" s="523" t="str">
        <f t="array" ref="Y198">IF(ISTEXT(X198),"",XLOOKUP(A198,'Crop Chart'!$A$5:$A$201,'Crop Chart'!$S$5:$S$201,0))</f>
        <v/>
      </c>
      <c r="Z198" s="513" t="str">
        <f t="shared" si="3"/>
        <v/>
      </c>
      <c r="AA198" s="523" t="str">
        <f t="array" ref="AA198">IF(ISBLANK(C198),"",XLOOKUP(A198,'Crop Chart'!$A$5:$A$201,'Crop Chart'!$F$5:$F$201,0))</f>
        <v/>
      </c>
      <c r="AB198" s="523" t="str">
        <f t="array" ref="AB198">IF(ISBLANK(C198),"",XLOOKUP(A198,'Crop Chart'!$A$5:$A$201,'Crop Chart'!$G$5:$G$201,FALSE))</f>
        <v/>
      </c>
      <c r="AC198" s="526" t="str">
        <f t="shared" si="19"/>
        <v/>
      </c>
      <c r="AD198" s="526" t="str">
        <f t="shared" si="4"/>
        <v/>
      </c>
      <c r="AE198" s="527" t="str">
        <f t="array" ref="AE198">IF(ISBLANK(C198),"",XLOOKUP(C198,'Codified Game Plan'!$M$3:$M$477,'Codified Game Plan'!$J$3:$J$477,0))</f>
        <v/>
      </c>
      <c r="AF198" s="528" t="str">
        <f t="array" ref="AF198">IF(ISBLANK(C198),"",XLOOKUP(A198,'Crop Chart'!$A$5:$A$201,'Crop Chart'!$L$5:$L$201,FALSE))</f>
        <v/>
      </c>
      <c r="AG198" s="529"/>
      <c r="AH198" s="530"/>
      <c r="AI198" s="530" t="str">
        <f t="array" ref="AI198">IF(ISBLANK(C198),"",XLOOKUP(A198,'Crop Chart'!$A$5:$A$201,'Crop Chart'!$AN$5:$AN$201,FALSE))</f>
        <v/>
      </c>
      <c r="AJ198" s="531" t="str">
        <f t="array" ref="AJ198">IF((AI198=""),"",J198+XLOOKUP(A198,'Crop Chart'!$A$5:$A$201,'Crop Chart'!$AO$5:$AO$201,FALSE))</f>
        <v/>
      </c>
      <c r="AK198" s="530" t="str">
        <f t="array" ref="AK198">IF(ISBLANK(C198),"",XLOOKUP(A198,'Crop Chart'!$A$5:$A$201,'Crop Chart'!$AP$5:$AP$201,FALSE))</f>
        <v/>
      </c>
      <c r="AL198" s="531" t="str">
        <f t="array" ref="AL198">IF((AK198=""),"",J198+XLOOKUP(A198,'Crop Chart'!$A$5:$A$201,'Crop Chart'!$AQ$5:$AQ$201,FALSE))</f>
        <v/>
      </c>
      <c r="AM198" s="530" t="str">
        <f t="array" ref="AM198">IF(ISBLANK(C198),"",XLOOKUP(A198,'Crop Chart'!$A$5:$A$201,'Crop Chart'!$AR$5:$AR$201,FALSE))</f>
        <v/>
      </c>
      <c r="AN198" s="531" t="str">
        <f t="array" ref="AN198">IF((AM198=""),"",J198+XLOOKUP(A198,'Crop Chart'!$A$5:$A$201,'Crop Chart'!$AS$5:$AS$201,FALSE))</f>
        <v/>
      </c>
      <c r="AO198" s="530" t="str">
        <f t="array" ref="AO198">IF(ISBLANK(C198),"",XLOOKUP(A198,'Crop Chart'!$A$5:$A$201,'Crop Chart'!$AT$5:$AT$201,FALSE))</f>
        <v/>
      </c>
      <c r="AP198" s="531" t="str">
        <f t="array" ref="AP198">IF((AO198=""),"",J198+XLOOKUP(A198,'Crop Chart'!$A$5:$A$201,'Crop Chart'!$AU$5:$AU$201,FALSE))</f>
        <v/>
      </c>
      <c r="AQ198" s="530" t="str">
        <f t="array" ref="AQ198">IF(ISBLANK(C198),"",XLOOKUP(A198,'Crop Chart'!$A$5:$A$201,'Crop Chart'!$AV$5:$AV$201,FALSE))</f>
        <v/>
      </c>
      <c r="AR198" s="531" t="str">
        <f t="array" ref="AR198">IF((AQ198=""),"",J198+XLOOKUP(A198,'Crop Chart'!$A$5:$A$201,'Crop Chart'!$AW$5:$AW$201,FALSE))</f>
        <v/>
      </c>
      <c r="AS198" s="530" t="str">
        <f t="array" ref="AS198">IF(ISBLANK(C198),"",XLOOKUP(A198,'Crop Chart'!$A$5:$A$201,'Crop Chart'!$AX$5:$AX$201,FALSE))</f>
        <v/>
      </c>
      <c r="AT198" s="531" t="str">
        <f t="array" ref="AT198">IF((AS198=""),"",J198+XLOOKUP(A198,'Crop Chart'!$A$5:$A$201,'Crop Chart'!$AY$5:$AY$201,FALSE))</f>
        <v/>
      </c>
      <c r="AU198" s="530" t="str">
        <f t="array" ref="AU198">IF(ISBLANK(C198),"",XLOOKUP(A198,'Crop Chart'!$A$5:$A$201,'Crop Chart'!$AZ$5:$AZ$201,FALSE))</f>
        <v/>
      </c>
      <c r="AV198" s="531" t="str">
        <f t="array" ref="AV198">IF((AU198=""),"",J198+XLOOKUP(A198,'Crop Chart'!$A$5:$A$201,'Crop Chart'!$BA$5:$BA$201,FALSE))</f>
        <v/>
      </c>
      <c r="AW198" s="530" t="str">
        <f t="array" ref="AW198">IF(ISBLANK(C198),"",XLOOKUP(A198,'Crop Chart'!$A$5:$A$201,'Crop Chart'!$BB$5:$BB$201,FALSE))</f>
        <v/>
      </c>
      <c r="AX198" s="532" t="str">
        <f t="array" ref="AX198">IF((AW198=""),"",J198+XLOOKUP(A198,'Crop Chart'!$A$5:$A$201,'Crop Chart'!$BC$5:$BC$201,FALSE))</f>
        <v/>
      </c>
    </row>
    <row r="199" ht="15.75" hidden="1" customHeight="1">
      <c r="A199" s="520" t="str">
        <f t="array" ref="A199">IF(ISBLANK(C199)," ",XLOOKUP(C199,'Codified Game Plan'!$M$3:$M$477,'Codified Game Plan'!$A$3:$A$477))</f>
        <v> </v>
      </c>
      <c r="B199" s="503" t="str">
        <f t="array" ref="B199">IF(ISBLANK(C199),"",XLOOKUP(C199,'Codified Game Plan'!$M$3:$M$477,'Codified Game Plan'!$B$3:$B$477))</f>
        <v/>
      </c>
      <c r="C199" s="521"/>
      <c r="D199" s="521" t="str">
        <f t="array" ref="D199">IF(ISBLANK(C199)," ",XLOOKUP(C199,'Codified Game Plan'!$M$3:$M$477,'Codified Game Plan'!$C$3:$C$477))</f>
        <v> </v>
      </c>
      <c r="E199" s="522" t="str">
        <f t="array" ref="E199">IF(ISBLANK(C199),"",XLOOKUP(C199,'Codified Game Plan'!$M$3:$M$477,'Codified Game Plan'!$D$3:$D$477,0))</f>
        <v/>
      </c>
      <c r="F199" s="522" t="str">
        <f t="array" ref="F199">IF(ISBLANK(C199),"",XLOOKUP(C199,'Codified Game Plan'!$M$3:$M$477,'Codified Game Plan'!$E$3:$E$477,0))</f>
        <v/>
      </c>
      <c r="G199" s="523" t="str">
        <f t="array" ref="G199">IF(ISBLANK(C199)," ",XLOOKUP(C199,'Codified Game Plan'!$M$3:$M$477,'Codified Game Plan'!$F$3:$F$477))</f>
        <v> </v>
      </c>
      <c r="H199" s="507" t="str">
        <f t="array" ref="H199">IF(ISBLANK(C199)," ",XLOOKUP(C199,'Codified Game Plan'!$M$3:$M$477,'Codified Game Plan'!$G$3:$G$477))</f>
        <v> </v>
      </c>
      <c r="I199" s="523" t="str">
        <f t="array" ref="I199">IF(ISBLANK(C199),"",XLOOKUP(A199,'Crop Chart'!$A$5:$A$201,'Crop Chart'!$B$5:$B$201,0))</f>
        <v/>
      </c>
      <c r="J199" s="507" t="str">
        <f t="shared" si="24"/>
        <v> </v>
      </c>
      <c r="K199" s="511"/>
      <c r="L199" s="523" t="str">
        <f t="array" ref="L199">IF(ISBLANK(C199),"",XLOOKUP(A199,'Crop Chart'!$A$5:$A$201,'Crop Chart'!$C$5:$C$201,0))</f>
        <v/>
      </c>
      <c r="M199" s="506" t="str">
        <f t="array" ref="M199">IF(ISBLANK(C199),"",XLOOKUP(A199,'Crop Chart'!$A$5:$A$201,'Crop Chart'!$E$5:$E$201,0))</f>
        <v/>
      </c>
      <c r="N199" s="535" t="str">
        <f t="shared" si="1"/>
        <v/>
      </c>
      <c r="O199" s="515" t="str">
        <f t="array" ref="O199">IF(ISBLANK(C199),"",XLOOKUP(A199,'Crop Chart'!$A$5:$A$201,'Crop Chart'!$S$5:$S$201,0))</f>
        <v/>
      </c>
      <c r="P199" s="507" t="str">
        <f t="shared" si="2"/>
        <v/>
      </c>
      <c r="Q199" s="524"/>
      <c r="R199" s="523" t="str">
        <f t="array" ref="R199">IF(I199="TR",XLOOKUP(A199,'Crop Chart'!$A$5:$A$201,'Crop Chart'!$I$5:$I$201,FALSE),"")</f>
        <v/>
      </c>
      <c r="S199" s="512" t="str">
        <f t="array" ref="S199">IF(I199="TR",G199*'Crop Chart'!$H$2*12*L199/M199/T199*XLOOKUP(A199,'Crop Chart'!$A$5:$A$203,'Crop Chart'!$T$5:$T$203),"")</f>
        <v/>
      </c>
      <c r="T199" s="523" t="str">
        <f t="array" ref="T199">IF(ISBLANK(C199),"",XLOOKUP(A199,'Crop Chart'!$A$5:$A$201,'Crop Chart'!$P$5:$P$201,FALSE))</f>
        <v/>
      </c>
      <c r="U199" s="525" t="str">
        <f t="array" ref="U199">IF(ISBLANK(C199),"",XLOOKUP(A199,'Crop Chart'!$A$5:$A$201,'Crop Chart'!$Q$5:$Q$201,0))</f>
        <v/>
      </c>
      <c r="V199" s="507" t="str">
        <f t="array" ref="V199">IF(I199="DS",XLOOKUP(A199,'Crop Chart'!$A$6:$A$201,'Crop Chart'!$AH$6:$AH$201,0),"")</f>
        <v/>
      </c>
      <c r="W199" s="507" t="str">
        <f t="array" ref="W199">IF(I199="DS",XLOOKUP(A199,'Crop Chart'!$A$6:$A$201,'Crop Chart'!$AI$6:$AI$201,0),"")</f>
        <v/>
      </c>
      <c r="X199" s="526" t="str">
        <f t="array" ref="X199">IFS(ISTEXT(P199),"",XLOOKUP(A199,'Crop Chart'!$A$5:$A$201,'Crop Chart'!$R$5:$R$201,0)=0,"",XLOOKUP(A199,'Crop Chart'!$A$5:$A$201,'Crop Chart'!$R$5:$R$201,0)&gt;0,XLOOKUP(A199,'Crop Chart'!$A$5:$A$201,'Crop Chart'!$R$5:$R$201,0)+P199)</f>
        <v/>
      </c>
      <c r="Y199" s="523" t="str">
        <f t="array" ref="Y199">IF(ISTEXT(X199),"",XLOOKUP(A199,'Crop Chart'!$A$5:$A$201,'Crop Chart'!$S$5:$S$201,0))</f>
        <v/>
      </c>
      <c r="Z199" s="513" t="str">
        <f t="shared" si="3"/>
        <v/>
      </c>
      <c r="AA199" s="523" t="str">
        <f t="array" ref="AA199">IF(ISBLANK(C199),"",XLOOKUP(A199,'Crop Chart'!$A$5:$A$201,'Crop Chart'!$F$5:$F$201,0))</f>
        <v/>
      </c>
      <c r="AB199" s="523" t="str">
        <f t="array" ref="AB199">IF(ISBLANK(C199),"",XLOOKUP(A199,'Crop Chart'!$A$5:$A$201,'Crop Chart'!$G$5:$G$201,FALSE))</f>
        <v/>
      </c>
      <c r="AC199" s="526" t="str">
        <f t="shared" si="19"/>
        <v/>
      </c>
      <c r="AD199" s="526" t="str">
        <f t="shared" si="4"/>
        <v/>
      </c>
      <c r="AE199" s="527" t="str">
        <f t="array" ref="AE199">IF(ISBLANK(C199),"",XLOOKUP(C199,'Codified Game Plan'!$M$3:$M$477,'Codified Game Plan'!$J$3:$J$477,0))</f>
        <v/>
      </c>
      <c r="AF199" s="528" t="str">
        <f t="array" ref="AF199">IF(ISBLANK(C199),"",XLOOKUP(A199,'Crop Chart'!$A$5:$A$201,'Crop Chart'!$L$5:$L$201,FALSE))</f>
        <v/>
      </c>
      <c r="AG199" s="529"/>
      <c r="AH199" s="530"/>
      <c r="AI199" s="530" t="str">
        <f t="array" ref="AI199">IF(ISBLANK(C199),"",XLOOKUP(A199,'Crop Chart'!$A$5:$A$201,'Crop Chart'!$AN$5:$AN$201,FALSE))</f>
        <v/>
      </c>
      <c r="AJ199" s="531" t="str">
        <f t="array" ref="AJ199">IF((AI199=""),"",J199+XLOOKUP(A199,'Crop Chart'!$A$5:$A$201,'Crop Chart'!$AO$5:$AO$201,FALSE))</f>
        <v/>
      </c>
      <c r="AK199" s="530" t="str">
        <f t="array" ref="AK199">IF(ISBLANK(C199),"",XLOOKUP(A199,'Crop Chart'!$A$5:$A$201,'Crop Chart'!$AP$5:$AP$201,FALSE))</f>
        <v/>
      </c>
      <c r="AL199" s="531" t="str">
        <f t="array" ref="AL199">IF((AK199=""),"",J199+XLOOKUP(A199,'Crop Chart'!$A$5:$A$201,'Crop Chart'!$AQ$5:$AQ$201,FALSE))</f>
        <v/>
      </c>
      <c r="AM199" s="530" t="str">
        <f t="array" ref="AM199">IF(ISBLANK(C199),"",XLOOKUP(A199,'Crop Chart'!$A$5:$A$201,'Crop Chart'!$AR$5:$AR$201,FALSE))</f>
        <v/>
      </c>
      <c r="AN199" s="531" t="str">
        <f t="array" ref="AN199">IF((AM199=""),"",J199+XLOOKUP(A199,'Crop Chart'!$A$5:$A$201,'Crop Chart'!$AS$5:$AS$201,FALSE))</f>
        <v/>
      </c>
      <c r="AO199" s="530" t="str">
        <f t="array" ref="AO199">IF(ISBLANK(C199),"",XLOOKUP(A199,'Crop Chart'!$A$5:$A$201,'Crop Chart'!$AT$5:$AT$201,FALSE))</f>
        <v/>
      </c>
      <c r="AP199" s="531" t="str">
        <f t="array" ref="AP199">IF((AO199=""),"",J199+XLOOKUP(A199,'Crop Chart'!$A$5:$A$201,'Crop Chart'!$AU$5:$AU$201,FALSE))</f>
        <v/>
      </c>
      <c r="AQ199" s="530" t="str">
        <f t="array" ref="AQ199">IF(ISBLANK(C199),"",XLOOKUP(A199,'Crop Chart'!$A$5:$A$201,'Crop Chart'!$AV$5:$AV$201,FALSE))</f>
        <v/>
      </c>
      <c r="AR199" s="531" t="str">
        <f t="array" ref="AR199">IF((AQ199=""),"",J199+XLOOKUP(A199,'Crop Chart'!$A$5:$A$201,'Crop Chart'!$AW$5:$AW$201,FALSE))</f>
        <v/>
      </c>
      <c r="AS199" s="530" t="str">
        <f t="array" ref="AS199">IF(ISBLANK(C199),"",XLOOKUP(A199,'Crop Chart'!$A$5:$A$201,'Crop Chart'!$AX$5:$AX$201,FALSE))</f>
        <v/>
      </c>
      <c r="AT199" s="531" t="str">
        <f t="array" ref="AT199">IF((AS199=""),"",J199+XLOOKUP(A199,'Crop Chart'!$A$5:$A$201,'Crop Chart'!$AY$5:$AY$201,FALSE))</f>
        <v/>
      </c>
      <c r="AU199" s="530" t="str">
        <f t="array" ref="AU199">IF(ISBLANK(C199),"",XLOOKUP(A199,'Crop Chart'!$A$5:$A$201,'Crop Chart'!$AZ$5:$AZ$201,FALSE))</f>
        <v/>
      </c>
      <c r="AV199" s="531" t="str">
        <f t="array" ref="AV199">IF((AU199=""),"",J199+XLOOKUP(A199,'Crop Chart'!$A$5:$A$201,'Crop Chart'!$BA$5:$BA$201,FALSE))</f>
        <v/>
      </c>
      <c r="AW199" s="530" t="str">
        <f t="array" ref="AW199">IF(ISBLANK(C199),"",XLOOKUP(A199,'Crop Chart'!$A$5:$A$201,'Crop Chart'!$BB$5:$BB$201,FALSE))</f>
        <v/>
      </c>
      <c r="AX199" s="532" t="str">
        <f t="array" ref="AX199">IF((AW199=""),"",J199+XLOOKUP(A199,'Crop Chart'!$A$5:$A$201,'Crop Chart'!$BC$5:$BC$201,FALSE))</f>
        <v/>
      </c>
    </row>
    <row r="200" ht="15.75" hidden="1" customHeight="1">
      <c r="A200" s="520" t="str">
        <f t="array" ref="A200">IF(ISBLANK(C200)," ",XLOOKUP(C200,'Codified Game Plan'!$M$3:$M$477,'Codified Game Plan'!$A$3:$A$477))</f>
        <v> </v>
      </c>
      <c r="B200" s="503" t="str">
        <f t="array" ref="B200">IF(ISBLANK(C200),"",XLOOKUP(C200,'Codified Game Plan'!$M$3:$M$477,'Codified Game Plan'!$B$3:$B$477))</f>
        <v/>
      </c>
      <c r="C200" s="521"/>
      <c r="D200" s="521" t="str">
        <f t="array" ref="D200">IF(ISBLANK(C200)," ",XLOOKUP(C200,'Codified Game Plan'!$M$3:$M$477,'Codified Game Plan'!$C$3:$C$477))</f>
        <v> </v>
      </c>
      <c r="E200" s="522" t="str">
        <f t="array" ref="E200">IF(ISBLANK(C200),"",XLOOKUP(C200,'Codified Game Plan'!$M$3:$M$477,'Codified Game Plan'!$D$3:$D$477,0))</f>
        <v/>
      </c>
      <c r="F200" s="522" t="str">
        <f t="array" ref="F200">IF(ISBLANK(C200),"",XLOOKUP(C200,'Codified Game Plan'!$M$3:$M$477,'Codified Game Plan'!$E$3:$E$477,0))</f>
        <v/>
      </c>
      <c r="G200" s="523" t="str">
        <f t="array" ref="G200">IF(ISBLANK(C200)," ",XLOOKUP(C200,'Codified Game Plan'!$M$3:$M$477,'Codified Game Plan'!$F$3:$F$477))</f>
        <v> </v>
      </c>
      <c r="H200" s="507" t="str">
        <f t="array" ref="H200">IF(ISBLANK(C200)," ",XLOOKUP(C200,'Codified Game Plan'!$M$3:$M$477,'Codified Game Plan'!$G$3:$G$477))</f>
        <v> </v>
      </c>
      <c r="I200" s="523" t="str">
        <f t="array" ref="I200">IF(ISBLANK(C200),"",XLOOKUP(A200,'Crop Chart'!$A$5:$A$201,'Crop Chart'!$B$5:$B$201,0))</f>
        <v/>
      </c>
      <c r="J200" s="507" t="str">
        <f t="shared" si="24"/>
        <v> </v>
      </c>
      <c r="K200" s="511"/>
      <c r="L200" s="523" t="str">
        <f t="array" ref="L200">IF(ISBLANK(C200),"",XLOOKUP(A200,'Crop Chart'!$A$5:$A$201,'Crop Chart'!$C$5:$C$201,0))</f>
        <v/>
      </c>
      <c r="M200" s="506" t="str">
        <f t="array" ref="M200">IF(ISBLANK(C200),"",XLOOKUP(A200,'Crop Chart'!$A$5:$A$201,'Crop Chart'!$E$5:$E$201,0))</f>
        <v/>
      </c>
      <c r="N200" s="535" t="str">
        <f t="shared" si="1"/>
        <v/>
      </c>
      <c r="O200" s="515" t="str">
        <f t="array" ref="O200">IF(ISBLANK(C200),"",XLOOKUP(A200,'Crop Chart'!$A$5:$A$201,'Crop Chart'!$S$5:$S$201,0))</f>
        <v/>
      </c>
      <c r="P200" s="507" t="str">
        <f t="shared" si="2"/>
        <v/>
      </c>
      <c r="Q200" s="524"/>
      <c r="R200" s="523" t="str">
        <f t="array" ref="R200">IF(I200="TR",XLOOKUP(A200,'Crop Chart'!$A$5:$A$201,'Crop Chart'!$I$5:$I$201,FALSE),"")</f>
        <v/>
      </c>
      <c r="S200" s="512" t="str">
        <f t="array" ref="S200">IF(I200="TR",G200*'Crop Chart'!$H$2*12*L200/M200/T200*XLOOKUP(A200,'Crop Chart'!$A$5:$A$203,'Crop Chart'!$T$5:$T$203),"")</f>
        <v/>
      </c>
      <c r="T200" s="523" t="str">
        <f t="array" ref="T200">IF(ISBLANK(C200),"",XLOOKUP(A200,'Crop Chart'!$A$5:$A$201,'Crop Chart'!$P$5:$P$201,FALSE))</f>
        <v/>
      </c>
      <c r="U200" s="525" t="str">
        <f t="array" ref="U200">IF(ISBLANK(C200),"",XLOOKUP(A200,'Crop Chart'!$A$5:$A$201,'Crop Chart'!$Q$5:$Q$201,0))</f>
        <v/>
      </c>
      <c r="V200" s="507" t="str">
        <f t="array" ref="V200">IF(I200="DS",XLOOKUP(A200,'Crop Chart'!$A$6:$A$201,'Crop Chart'!$AH$6:$AH$201,0),"")</f>
        <v/>
      </c>
      <c r="W200" s="507" t="str">
        <f t="array" ref="W200">IF(I200="DS",XLOOKUP(A200,'Crop Chart'!$A$6:$A$201,'Crop Chart'!$AI$6:$AI$201,0),"")</f>
        <v/>
      </c>
      <c r="X200" s="526" t="str">
        <f t="array" ref="X200">IFS(ISTEXT(P200),"",XLOOKUP(A200,'Crop Chart'!$A$5:$A$201,'Crop Chart'!$R$5:$R$201,0)=0,"",XLOOKUP(A200,'Crop Chart'!$A$5:$A$201,'Crop Chart'!$R$5:$R$201,0)&gt;0,XLOOKUP(A200,'Crop Chart'!$A$5:$A$201,'Crop Chart'!$R$5:$R$201,0)+P200)</f>
        <v/>
      </c>
      <c r="Y200" s="523" t="str">
        <f t="array" ref="Y200">IF(ISTEXT(X200),"",XLOOKUP(A200,'Crop Chart'!$A$5:$A$201,'Crop Chart'!$S$5:$S$201,0))</f>
        <v/>
      </c>
      <c r="Z200" s="513" t="str">
        <f t="shared" si="3"/>
        <v/>
      </c>
      <c r="AA200" s="523" t="str">
        <f t="array" ref="AA200">IF(ISBLANK(C200),"",XLOOKUP(A200,'Crop Chart'!$A$5:$A$201,'Crop Chart'!$F$5:$F$201,0))</f>
        <v/>
      </c>
      <c r="AB200" s="523" t="str">
        <f t="array" ref="AB200">IF(ISBLANK(C200),"",XLOOKUP(A200,'Crop Chart'!$A$5:$A$201,'Crop Chart'!$G$5:$G$201,FALSE))</f>
        <v/>
      </c>
      <c r="AC200" s="526" t="str">
        <f t="shared" si="19"/>
        <v/>
      </c>
      <c r="AD200" s="526" t="str">
        <f t="shared" si="4"/>
        <v/>
      </c>
      <c r="AE200" s="527" t="str">
        <f t="array" ref="AE200">IF(ISBLANK(C200),"",XLOOKUP(C200,'Codified Game Plan'!$M$3:$M$477,'Codified Game Plan'!$J$3:$J$477,0))</f>
        <v/>
      </c>
      <c r="AF200" s="528" t="str">
        <f t="array" ref="AF200">IF(ISBLANK(C200),"",XLOOKUP(A200,'Crop Chart'!$A$5:$A$201,'Crop Chart'!$L$5:$L$201,FALSE))</f>
        <v/>
      </c>
      <c r="AG200" s="529"/>
      <c r="AH200" s="530"/>
      <c r="AI200" s="530" t="str">
        <f t="array" ref="AI200">IF(ISBLANK(C200),"",XLOOKUP(A200,'Crop Chart'!$A$5:$A$201,'Crop Chart'!$AN$5:$AN$201,FALSE))</f>
        <v/>
      </c>
      <c r="AJ200" s="531" t="str">
        <f t="array" ref="AJ200">IF((AI200=""),"",J200+XLOOKUP(A200,'Crop Chart'!$A$5:$A$201,'Crop Chart'!$AO$5:$AO$201,FALSE))</f>
        <v/>
      </c>
      <c r="AK200" s="530" t="str">
        <f t="array" ref="AK200">IF(ISBLANK(C200),"",XLOOKUP(A200,'Crop Chart'!$A$5:$A$201,'Crop Chart'!$AP$5:$AP$201,FALSE))</f>
        <v/>
      </c>
      <c r="AL200" s="531" t="str">
        <f t="array" ref="AL200">IF((AK200=""),"",J200+XLOOKUP(A200,'Crop Chart'!$A$5:$A$201,'Crop Chart'!$AQ$5:$AQ$201,FALSE))</f>
        <v/>
      </c>
      <c r="AM200" s="530" t="str">
        <f t="array" ref="AM200">IF(ISBLANK(C200),"",XLOOKUP(A200,'Crop Chart'!$A$5:$A$201,'Crop Chart'!$AR$5:$AR$201,FALSE))</f>
        <v/>
      </c>
      <c r="AN200" s="531" t="str">
        <f t="array" ref="AN200">IF((AM200=""),"",J200+XLOOKUP(A200,'Crop Chart'!$A$5:$A$201,'Crop Chart'!$AS$5:$AS$201,FALSE))</f>
        <v/>
      </c>
      <c r="AO200" s="530" t="str">
        <f t="array" ref="AO200">IF(ISBLANK(C200),"",XLOOKUP(A200,'Crop Chart'!$A$5:$A$201,'Crop Chart'!$AT$5:$AT$201,FALSE))</f>
        <v/>
      </c>
      <c r="AP200" s="531" t="str">
        <f t="array" ref="AP200">IF((AO200=""),"",J200+XLOOKUP(A200,'Crop Chart'!$A$5:$A$201,'Crop Chart'!$AU$5:$AU$201,FALSE))</f>
        <v/>
      </c>
      <c r="AQ200" s="530" t="str">
        <f t="array" ref="AQ200">IF(ISBLANK(C200),"",XLOOKUP(A200,'Crop Chart'!$A$5:$A$201,'Crop Chart'!$AV$5:$AV$201,FALSE))</f>
        <v/>
      </c>
      <c r="AR200" s="531" t="str">
        <f t="array" ref="AR200">IF((AQ200=""),"",J200+XLOOKUP(A200,'Crop Chart'!$A$5:$A$201,'Crop Chart'!$AW$5:$AW$201,FALSE))</f>
        <v/>
      </c>
      <c r="AS200" s="530" t="str">
        <f t="array" ref="AS200">IF(ISBLANK(C200),"",XLOOKUP(A200,'Crop Chart'!$A$5:$A$201,'Crop Chart'!$AX$5:$AX$201,FALSE))</f>
        <v/>
      </c>
      <c r="AT200" s="531" t="str">
        <f t="array" ref="AT200">IF((AS200=""),"",J200+XLOOKUP(A200,'Crop Chart'!$A$5:$A$201,'Crop Chart'!$AY$5:$AY$201,FALSE))</f>
        <v/>
      </c>
      <c r="AU200" s="530" t="str">
        <f t="array" ref="AU200">IF(ISBLANK(C200),"",XLOOKUP(A200,'Crop Chart'!$A$5:$A$201,'Crop Chart'!$AZ$5:$AZ$201,FALSE))</f>
        <v/>
      </c>
      <c r="AV200" s="531" t="str">
        <f t="array" ref="AV200">IF((AU200=""),"",J200+XLOOKUP(A200,'Crop Chart'!$A$5:$A$201,'Crop Chart'!$BA$5:$BA$201,FALSE))</f>
        <v/>
      </c>
      <c r="AW200" s="530" t="str">
        <f t="array" ref="AW200">IF(ISBLANK(C200),"",XLOOKUP(A200,'Crop Chart'!$A$5:$A$201,'Crop Chart'!$BB$5:$BB$201,FALSE))</f>
        <v/>
      </c>
      <c r="AX200" s="532" t="str">
        <f t="array" ref="AX200">IF((AW200=""),"",J200+XLOOKUP(A200,'Crop Chart'!$A$5:$A$201,'Crop Chart'!$BC$5:$BC$201,FALSE))</f>
        <v/>
      </c>
    </row>
    <row r="201" ht="15.75" hidden="1" customHeight="1">
      <c r="A201" s="520" t="str">
        <f t="array" ref="A201">IF(ISBLANK(C201)," ",XLOOKUP(C201,'Codified Game Plan'!$M$3:$M$477,'Codified Game Plan'!$A$3:$A$477))</f>
        <v> </v>
      </c>
      <c r="B201" s="503" t="str">
        <f t="array" ref="B201">IF(ISBLANK(C201),"",XLOOKUP(C201,'Codified Game Plan'!$M$3:$M$477,'Codified Game Plan'!$B$3:$B$477))</f>
        <v/>
      </c>
      <c r="C201" s="521"/>
      <c r="D201" s="521" t="str">
        <f t="array" ref="D201">IF(ISBLANK(C201)," ",XLOOKUP(C201,'Codified Game Plan'!$M$3:$M$477,'Codified Game Plan'!$C$3:$C$477))</f>
        <v> </v>
      </c>
      <c r="E201" s="522" t="str">
        <f t="array" ref="E201">IF(ISBLANK(C201),"",XLOOKUP(C201,'Codified Game Plan'!$M$3:$M$477,'Codified Game Plan'!$D$3:$D$477,0))</f>
        <v/>
      </c>
      <c r="F201" s="522" t="str">
        <f t="array" ref="F201">IF(ISBLANK(C201),"",XLOOKUP(C201,'Codified Game Plan'!$M$3:$M$477,'Codified Game Plan'!$E$3:$E$477,0))</f>
        <v/>
      </c>
      <c r="G201" s="523" t="str">
        <f t="array" ref="G201">IF(ISBLANK(C201)," ",XLOOKUP(C201,'Codified Game Plan'!$M$3:$M$477,'Codified Game Plan'!$F$3:$F$477))</f>
        <v> </v>
      </c>
      <c r="H201" s="507" t="str">
        <f t="array" ref="H201">IF(ISBLANK(C201)," ",XLOOKUP(C201,'Codified Game Plan'!$M$3:$M$477,'Codified Game Plan'!$G$3:$G$477))</f>
        <v> </v>
      </c>
      <c r="I201" s="523" t="str">
        <f t="array" ref="I201">IF(ISBLANK(C201),"",XLOOKUP(A201,'Crop Chart'!$A$5:$A$201,'Crop Chart'!$B$5:$B$201,0))</f>
        <v/>
      </c>
      <c r="J201" s="507" t="str">
        <f t="shared" si="24"/>
        <v> </v>
      </c>
      <c r="K201" s="511"/>
      <c r="L201" s="523" t="str">
        <f t="array" ref="L201">IF(ISBLANK(C201),"",XLOOKUP(A201,'Crop Chart'!$A$5:$A$201,'Crop Chart'!$C$5:$C$201,0))</f>
        <v/>
      </c>
      <c r="M201" s="506" t="str">
        <f t="array" ref="M201">IF(ISBLANK(C201),"",XLOOKUP(A201,'Crop Chart'!$A$5:$A$201,'Crop Chart'!$E$5:$E$201,0))</f>
        <v/>
      </c>
      <c r="N201" s="535" t="str">
        <f t="shared" si="1"/>
        <v/>
      </c>
      <c r="O201" s="515" t="str">
        <f t="array" ref="O201">IF(ISBLANK(C201),"",XLOOKUP(A201,'Crop Chart'!$A$5:$A$201,'Crop Chart'!$S$5:$S$201,0))</f>
        <v/>
      </c>
      <c r="P201" s="507" t="str">
        <f t="shared" si="2"/>
        <v/>
      </c>
      <c r="Q201" s="524"/>
      <c r="R201" s="523" t="str">
        <f t="array" ref="R201">IF(I201="TR",XLOOKUP(A201,'Crop Chart'!$A$5:$A$201,'Crop Chart'!$I$5:$I$201,FALSE),"")</f>
        <v/>
      </c>
      <c r="S201" s="512" t="str">
        <f t="array" ref="S201">IF(I201="TR",G201*'Crop Chart'!$H$2*12*L201/M201/T201*XLOOKUP(A201,'Crop Chart'!$A$5:$A$203,'Crop Chart'!$T$5:$T$203),"")</f>
        <v/>
      </c>
      <c r="T201" s="523" t="str">
        <f t="array" ref="T201">IF(ISBLANK(C201),"",XLOOKUP(A201,'Crop Chart'!$A$5:$A$201,'Crop Chart'!$P$5:$P$201,FALSE))</f>
        <v/>
      </c>
      <c r="U201" s="525" t="str">
        <f t="array" ref="U201">IF(ISBLANK(C201),"",XLOOKUP(A201,'Crop Chart'!$A$5:$A$201,'Crop Chart'!$Q$5:$Q$201,0))</f>
        <v/>
      </c>
      <c r="V201" s="507" t="str">
        <f t="array" ref="V201">IF(I201="DS",XLOOKUP(A201,'Crop Chart'!$A$6:$A$201,'Crop Chart'!$AH$6:$AH$201,0),"")</f>
        <v/>
      </c>
      <c r="W201" s="507" t="str">
        <f t="array" ref="W201">IF(I201="DS",XLOOKUP(A201,'Crop Chart'!$A$6:$A$201,'Crop Chart'!$AI$6:$AI$201,0),"")</f>
        <v/>
      </c>
      <c r="X201" s="526" t="str">
        <f t="array" ref="X201">IFS(ISTEXT(P201),"",XLOOKUP(A201,'Crop Chart'!$A$5:$A$201,'Crop Chart'!$R$5:$R$201,0)=0,"",XLOOKUP(A201,'Crop Chart'!$A$5:$A$201,'Crop Chart'!$R$5:$R$201,0)&gt;0,XLOOKUP(A201,'Crop Chart'!$A$5:$A$201,'Crop Chart'!$R$5:$R$201,0)+P201)</f>
        <v/>
      </c>
      <c r="Y201" s="523" t="str">
        <f t="array" ref="Y201">IF(ISTEXT(X201),"",XLOOKUP(A201,'Crop Chart'!$A$5:$A$201,'Crop Chart'!$S$5:$S$201,0))</f>
        <v/>
      </c>
      <c r="Z201" s="513" t="str">
        <f t="shared" si="3"/>
        <v/>
      </c>
      <c r="AA201" s="523" t="str">
        <f t="array" ref="AA201">IF(ISBLANK(C201),"",XLOOKUP(A201,'Crop Chart'!$A$5:$A$201,'Crop Chart'!$F$5:$F$201,0))</f>
        <v/>
      </c>
      <c r="AB201" s="523" t="str">
        <f t="array" ref="AB201">IF(ISBLANK(C201),"",XLOOKUP(A201,'Crop Chart'!$A$5:$A$201,'Crop Chart'!$G$5:$G$201,FALSE))</f>
        <v/>
      </c>
      <c r="AC201" s="526" t="str">
        <f t="shared" si="19"/>
        <v/>
      </c>
      <c r="AD201" s="526" t="str">
        <f t="shared" si="4"/>
        <v/>
      </c>
      <c r="AE201" s="527" t="str">
        <f t="array" ref="AE201">IF(ISBLANK(C201),"",XLOOKUP(C201,'Codified Game Plan'!$M$3:$M$477,'Codified Game Plan'!$J$3:$J$477,0))</f>
        <v/>
      </c>
      <c r="AF201" s="528" t="str">
        <f t="array" ref="AF201">IF(ISBLANK(C201),"",XLOOKUP(A201,'Crop Chart'!$A$5:$A$201,'Crop Chart'!$L$5:$L$201,FALSE))</f>
        <v/>
      </c>
      <c r="AG201" s="529"/>
      <c r="AH201" s="530"/>
      <c r="AI201" s="530" t="str">
        <f t="array" ref="AI201">IF(ISBLANK(C201),"",XLOOKUP(A201,'Crop Chart'!$A$5:$A$201,'Crop Chart'!$AN$5:$AN$201,FALSE))</f>
        <v/>
      </c>
      <c r="AJ201" s="531" t="str">
        <f t="array" ref="AJ201">IF((AI201=""),"",J201+XLOOKUP(A201,'Crop Chart'!$A$5:$A$201,'Crop Chart'!$AO$5:$AO$201,FALSE))</f>
        <v/>
      </c>
      <c r="AK201" s="530" t="str">
        <f t="array" ref="AK201">IF(ISBLANK(C201),"",XLOOKUP(A201,'Crop Chart'!$A$5:$A$201,'Crop Chart'!$AP$5:$AP$201,FALSE))</f>
        <v/>
      </c>
      <c r="AL201" s="531" t="str">
        <f t="array" ref="AL201">IF((AK201=""),"",J201+XLOOKUP(A201,'Crop Chart'!$A$5:$A$201,'Crop Chart'!$AQ$5:$AQ$201,FALSE))</f>
        <v/>
      </c>
      <c r="AM201" s="530" t="str">
        <f t="array" ref="AM201">IF(ISBLANK(C201),"",XLOOKUP(A201,'Crop Chart'!$A$5:$A$201,'Crop Chart'!$AR$5:$AR$201,FALSE))</f>
        <v/>
      </c>
      <c r="AN201" s="531" t="str">
        <f t="array" ref="AN201">IF((AM201=""),"",J201+XLOOKUP(A201,'Crop Chart'!$A$5:$A$201,'Crop Chart'!$AS$5:$AS$201,FALSE))</f>
        <v/>
      </c>
      <c r="AO201" s="530" t="str">
        <f t="array" ref="AO201">IF(ISBLANK(C201),"",XLOOKUP(A201,'Crop Chart'!$A$5:$A$201,'Crop Chart'!$AT$5:$AT$201,FALSE))</f>
        <v/>
      </c>
      <c r="AP201" s="531" t="str">
        <f t="array" ref="AP201">IF((AO201=""),"",J201+XLOOKUP(A201,'Crop Chart'!$A$5:$A$201,'Crop Chart'!$AU$5:$AU$201,FALSE))</f>
        <v/>
      </c>
      <c r="AQ201" s="530" t="str">
        <f t="array" ref="AQ201">IF(ISBLANK(C201),"",XLOOKUP(A201,'Crop Chart'!$A$5:$A$201,'Crop Chart'!$AV$5:$AV$201,FALSE))</f>
        <v/>
      </c>
      <c r="AR201" s="531" t="str">
        <f t="array" ref="AR201">IF((AQ201=""),"",J201+XLOOKUP(A201,'Crop Chart'!$A$5:$A$201,'Crop Chart'!$AW$5:$AW$201,FALSE))</f>
        <v/>
      </c>
      <c r="AS201" s="530" t="str">
        <f t="array" ref="AS201">IF(ISBLANK(C201),"",XLOOKUP(A201,'Crop Chart'!$A$5:$A$201,'Crop Chart'!$AX$5:$AX$201,FALSE))</f>
        <v/>
      </c>
      <c r="AT201" s="531" t="str">
        <f t="array" ref="AT201">IF((AS201=""),"",J201+XLOOKUP(A201,'Crop Chart'!$A$5:$A$201,'Crop Chart'!$AY$5:$AY$201,FALSE))</f>
        <v/>
      </c>
      <c r="AU201" s="530" t="str">
        <f t="array" ref="AU201">IF(ISBLANK(C201),"",XLOOKUP(A201,'Crop Chart'!$A$5:$A$201,'Crop Chart'!$AZ$5:$AZ$201,FALSE))</f>
        <v/>
      </c>
      <c r="AV201" s="531" t="str">
        <f t="array" ref="AV201">IF((AU201=""),"",J201+XLOOKUP(A201,'Crop Chart'!$A$5:$A$201,'Crop Chart'!$BA$5:$BA$201,FALSE))</f>
        <v/>
      </c>
      <c r="AW201" s="530" t="str">
        <f t="array" ref="AW201">IF(ISBLANK(C201),"",XLOOKUP(A201,'Crop Chart'!$A$5:$A$201,'Crop Chart'!$BB$5:$BB$201,FALSE))</f>
        <v/>
      </c>
      <c r="AX201" s="532" t="str">
        <f t="array" ref="AX201">IF((AW201=""),"",J201+XLOOKUP(A201,'Crop Chart'!$A$5:$A$201,'Crop Chart'!$BC$5:$BC$201,FALSE))</f>
        <v/>
      </c>
    </row>
    <row r="202" ht="15.75" hidden="1" customHeight="1">
      <c r="A202" s="520" t="str">
        <f t="array" ref="A202">IF(ISBLANK(C202)," ",XLOOKUP(C202,'Codified Game Plan'!$M$3:$M$477,'Codified Game Plan'!$A$3:$A$477))</f>
        <v> </v>
      </c>
      <c r="B202" s="503" t="str">
        <f t="array" ref="B202">IF(ISBLANK(C202),"",XLOOKUP(C202,'Codified Game Plan'!$M$3:$M$477,'Codified Game Plan'!$B$3:$B$477))</f>
        <v/>
      </c>
      <c r="C202" s="521"/>
      <c r="D202" s="521" t="str">
        <f t="array" ref="D202">IF(ISBLANK(C202)," ",XLOOKUP(C202,'Codified Game Plan'!$M$3:$M$477,'Codified Game Plan'!$C$3:$C$477))</f>
        <v> </v>
      </c>
      <c r="E202" s="522" t="str">
        <f t="array" ref="E202">IF(ISBLANK(C202),"",XLOOKUP(C202,'Codified Game Plan'!$M$3:$M$477,'Codified Game Plan'!$D$3:$D$477,0))</f>
        <v/>
      </c>
      <c r="F202" s="522" t="str">
        <f t="array" ref="F202">IF(ISBLANK(C202),"",XLOOKUP(C202,'Codified Game Plan'!$M$3:$M$477,'Codified Game Plan'!$E$3:$E$477,0))</f>
        <v/>
      </c>
      <c r="G202" s="523" t="str">
        <f t="array" ref="G202">IF(ISBLANK(C202)," ",XLOOKUP(C202,'Codified Game Plan'!$M$3:$M$477,'Codified Game Plan'!$F$3:$F$477))</f>
        <v> </v>
      </c>
      <c r="H202" s="507" t="str">
        <f t="array" ref="H202">IF(ISBLANK(C202)," ",XLOOKUP(C202,'Codified Game Plan'!$M$3:$M$477,'Codified Game Plan'!$G$3:$G$477))</f>
        <v> </v>
      </c>
      <c r="I202" s="523" t="str">
        <f t="array" ref="I202">IF(ISBLANK(C202),"",XLOOKUP(A202,'Crop Chart'!$A$5:$A$201,'Crop Chart'!$B$5:$B$201,0))</f>
        <v/>
      </c>
      <c r="J202" s="507" t="str">
        <f t="shared" si="24"/>
        <v> </v>
      </c>
      <c r="K202" s="511"/>
      <c r="L202" s="523" t="str">
        <f t="array" ref="L202">IF(ISBLANK(C202),"",XLOOKUP(A202,'Crop Chart'!$A$5:$A$201,'Crop Chart'!$C$5:$C$201,0))</f>
        <v/>
      </c>
      <c r="M202" s="506" t="str">
        <f t="array" ref="M202">IF(ISBLANK(C202),"",XLOOKUP(A202,'Crop Chart'!$A$5:$A$201,'Crop Chart'!$E$5:$E$201,0))</f>
        <v/>
      </c>
      <c r="N202" s="535" t="str">
        <f t="shared" si="1"/>
        <v/>
      </c>
      <c r="O202" s="515" t="str">
        <f t="array" ref="O202">IF(ISBLANK(C202),"",XLOOKUP(A202,'Crop Chart'!$A$5:$A$201,'Crop Chart'!$S$5:$S$201,0))</f>
        <v/>
      </c>
      <c r="P202" s="507" t="str">
        <f t="shared" si="2"/>
        <v/>
      </c>
      <c r="Q202" s="524"/>
      <c r="R202" s="523" t="str">
        <f t="array" ref="R202">IF(I202="TR",XLOOKUP(A202,'Crop Chart'!$A$5:$A$201,'Crop Chart'!$I$5:$I$201,FALSE),"")</f>
        <v/>
      </c>
      <c r="S202" s="512" t="str">
        <f t="array" ref="S202">IF(I202="TR",G202*'Crop Chart'!$H$2*12*L202/M202/T202*XLOOKUP(A202,'Crop Chart'!$A$5:$A$203,'Crop Chart'!$T$5:$T$203),"")</f>
        <v/>
      </c>
      <c r="T202" s="523" t="str">
        <f t="array" ref="T202">IF(ISBLANK(C202),"",XLOOKUP(A202,'Crop Chart'!$A$5:$A$201,'Crop Chart'!$P$5:$P$201,FALSE))</f>
        <v/>
      </c>
      <c r="U202" s="525" t="str">
        <f t="array" ref="U202">IF(ISBLANK(C202),"",XLOOKUP(A202,'Crop Chart'!$A$5:$A$201,'Crop Chart'!$Q$5:$Q$201,0))</f>
        <v/>
      </c>
      <c r="V202" s="507" t="str">
        <f t="array" ref="V202">IF(I202="DS",XLOOKUP(A202,'Crop Chart'!$A$6:$A$201,'Crop Chart'!$AH$6:$AH$201,0),"")</f>
        <v/>
      </c>
      <c r="W202" s="507" t="str">
        <f t="array" ref="W202">IF(I202="DS",XLOOKUP(A202,'Crop Chart'!$A$6:$A$201,'Crop Chart'!$AI$6:$AI$201,0),"")</f>
        <v/>
      </c>
      <c r="X202" s="526" t="str">
        <f t="array" ref="X202">IFS(ISTEXT(P202),"",XLOOKUP(A202,'Crop Chart'!$A$5:$A$201,'Crop Chart'!$R$5:$R$201,0)=0,"",XLOOKUP(A202,'Crop Chart'!$A$5:$A$201,'Crop Chart'!$R$5:$R$201,0)&gt;0,XLOOKUP(A202,'Crop Chart'!$A$5:$A$201,'Crop Chart'!$R$5:$R$201,0)+P202)</f>
        <v/>
      </c>
      <c r="Y202" s="523" t="str">
        <f t="array" ref="Y202">IF(ISTEXT(X202),"",XLOOKUP(A202,'Crop Chart'!$A$5:$A$201,'Crop Chart'!$S$5:$S$201,0))</f>
        <v/>
      </c>
      <c r="Z202" s="513" t="str">
        <f t="shared" si="3"/>
        <v/>
      </c>
      <c r="AA202" s="523" t="str">
        <f t="array" ref="AA202">IF(ISBLANK(C202),"",XLOOKUP(A202,'Crop Chart'!$A$5:$A$201,'Crop Chart'!$F$5:$F$201,0))</f>
        <v/>
      </c>
      <c r="AB202" s="523" t="str">
        <f t="array" ref="AB202">IF(ISBLANK(C202),"",XLOOKUP(A202,'Crop Chart'!$A$5:$A$201,'Crop Chart'!$G$5:$G$201,FALSE))</f>
        <v/>
      </c>
      <c r="AC202" s="526" t="str">
        <f t="shared" si="19"/>
        <v/>
      </c>
      <c r="AD202" s="526" t="str">
        <f t="shared" si="4"/>
        <v/>
      </c>
      <c r="AE202" s="527" t="str">
        <f t="array" ref="AE202">IF(ISBLANK(C202),"",XLOOKUP(C202,'Codified Game Plan'!$M$3:$M$477,'Codified Game Plan'!$J$3:$J$477,0))</f>
        <v/>
      </c>
      <c r="AF202" s="528" t="str">
        <f t="array" ref="AF202">IF(ISBLANK(C202),"",XLOOKUP(A202,'Crop Chart'!$A$5:$A$201,'Crop Chart'!$L$5:$L$201,FALSE))</f>
        <v/>
      </c>
      <c r="AG202" s="529"/>
      <c r="AH202" s="530"/>
      <c r="AI202" s="530" t="str">
        <f t="array" ref="AI202">IF(ISBLANK(C202),"",XLOOKUP(A202,'Crop Chart'!$A$5:$A$201,'Crop Chart'!$AN$5:$AN$201,FALSE))</f>
        <v/>
      </c>
      <c r="AJ202" s="531" t="str">
        <f t="array" ref="AJ202">IF((AI202=""),"",J202+XLOOKUP(A202,'Crop Chart'!$A$5:$A$201,'Crop Chart'!$AO$5:$AO$201,FALSE))</f>
        <v/>
      </c>
      <c r="AK202" s="530" t="str">
        <f t="array" ref="AK202">IF(ISBLANK(C202),"",XLOOKUP(A202,'Crop Chart'!$A$5:$A$201,'Crop Chart'!$AP$5:$AP$201,FALSE))</f>
        <v/>
      </c>
      <c r="AL202" s="531" t="str">
        <f t="array" ref="AL202">IF((AK202=""),"",J202+XLOOKUP(A202,'Crop Chart'!$A$5:$A$201,'Crop Chart'!$AQ$5:$AQ$201,FALSE))</f>
        <v/>
      </c>
      <c r="AM202" s="530" t="str">
        <f t="array" ref="AM202">IF(ISBLANK(C202),"",XLOOKUP(A202,'Crop Chart'!$A$5:$A$201,'Crop Chart'!$AR$5:$AR$201,FALSE))</f>
        <v/>
      </c>
      <c r="AN202" s="531" t="str">
        <f t="array" ref="AN202">IF((AM202=""),"",J202+XLOOKUP(A202,'Crop Chart'!$A$5:$A$201,'Crop Chart'!$AS$5:$AS$201,FALSE))</f>
        <v/>
      </c>
      <c r="AO202" s="530" t="str">
        <f t="array" ref="AO202">IF(ISBLANK(C202),"",XLOOKUP(A202,'Crop Chart'!$A$5:$A$201,'Crop Chart'!$AT$5:$AT$201,FALSE))</f>
        <v/>
      </c>
      <c r="AP202" s="531" t="str">
        <f t="array" ref="AP202">IF((AO202=""),"",J202+XLOOKUP(A202,'Crop Chart'!$A$5:$A$201,'Crop Chart'!$AU$5:$AU$201,FALSE))</f>
        <v/>
      </c>
      <c r="AQ202" s="530" t="str">
        <f t="array" ref="AQ202">IF(ISBLANK(C202),"",XLOOKUP(A202,'Crop Chart'!$A$5:$A$201,'Crop Chart'!$AV$5:$AV$201,FALSE))</f>
        <v/>
      </c>
      <c r="AR202" s="531" t="str">
        <f t="array" ref="AR202">IF((AQ202=""),"",J202+XLOOKUP(A202,'Crop Chart'!$A$5:$A$201,'Crop Chart'!$AW$5:$AW$201,FALSE))</f>
        <v/>
      </c>
      <c r="AS202" s="530" t="str">
        <f t="array" ref="AS202">IF(ISBLANK(C202),"",XLOOKUP(A202,'Crop Chart'!$A$5:$A$201,'Crop Chart'!$AX$5:$AX$201,FALSE))</f>
        <v/>
      </c>
      <c r="AT202" s="531" t="str">
        <f t="array" ref="AT202">IF((AS202=""),"",J202+XLOOKUP(A202,'Crop Chart'!$A$5:$A$201,'Crop Chart'!$AY$5:$AY$201,FALSE))</f>
        <v/>
      </c>
      <c r="AU202" s="530" t="str">
        <f t="array" ref="AU202">IF(ISBLANK(C202),"",XLOOKUP(A202,'Crop Chart'!$A$5:$A$201,'Crop Chart'!$AZ$5:$AZ$201,FALSE))</f>
        <v/>
      </c>
      <c r="AV202" s="531" t="str">
        <f t="array" ref="AV202">IF((AU202=""),"",J202+XLOOKUP(A202,'Crop Chart'!$A$5:$A$201,'Crop Chart'!$BA$5:$BA$201,FALSE))</f>
        <v/>
      </c>
      <c r="AW202" s="530" t="str">
        <f t="array" ref="AW202">IF(ISBLANK(C202),"",XLOOKUP(A202,'Crop Chart'!$A$5:$A$201,'Crop Chart'!$BB$5:$BB$201,FALSE))</f>
        <v/>
      </c>
      <c r="AX202" s="532" t="str">
        <f t="array" ref="AX202">IF((AW202=""),"",J202+XLOOKUP(A202,'Crop Chart'!$A$5:$A$201,'Crop Chart'!$BC$5:$BC$201,FALSE))</f>
        <v/>
      </c>
    </row>
    <row r="203" ht="15.75" hidden="1" customHeight="1">
      <c r="A203" s="520" t="str">
        <f t="array" ref="A203">IF(ISBLANK(C203)," ",XLOOKUP(C203,'Codified Game Plan'!$M$3:$M$477,'Codified Game Plan'!$A$3:$A$477))</f>
        <v> </v>
      </c>
      <c r="B203" s="503" t="str">
        <f t="array" ref="B203">IF(ISBLANK(C203),"",XLOOKUP(C203,'Codified Game Plan'!$M$3:$M$477,'Codified Game Plan'!$B$3:$B$477))</f>
        <v/>
      </c>
      <c r="C203" s="521"/>
      <c r="D203" s="521" t="str">
        <f t="array" ref="D203">IF(ISBLANK(C203)," ",XLOOKUP(C203,'Codified Game Plan'!$M$3:$M$477,'Codified Game Plan'!$C$3:$C$477))</f>
        <v> </v>
      </c>
      <c r="E203" s="522" t="str">
        <f t="array" ref="E203">IF(ISBLANK(C203),"",XLOOKUP(C203,'Codified Game Plan'!$M$3:$M$477,'Codified Game Plan'!$D$3:$D$477,0))</f>
        <v/>
      </c>
      <c r="F203" s="522" t="str">
        <f t="array" ref="F203">IF(ISBLANK(C203),"",XLOOKUP(C203,'Codified Game Plan'!$M$3:$M$477,'Codified Game Plan'!$E$3:$E$477,0))</f>
        <v/>
      </c>
      <c r="G203" s="523" t="str">
        <f t="array" ref="G203">IF(ISBLANK(C203)," ",XLOOKUP(C203,'Codified Game Plan'!$M$3:$M$477,'Codified Game Plan'!$F$3:$F$477))</f>
        <v> </v>
      </c>
      <c r="H203" s="507" t="str">
        <f t="array" ref="H203">IF(ISBLANK(C203)," ",XLOOKUP(C203,'Codified Game Plan'!$M$3:$M$477,'Codified Game Plan'!$G$3:$G$477))</f>
        <v> </v>
      </c>
      <c r="I203" s="523" t="str">
        <f t="array" ref="I203">IF(ISBLANK(C203),"",XLOOKUP(A203,'Crop Chart'!$A$5:$A$201,'Crop Chart'!$B$5:$B$201,0))</f>
        <v/>
      </c>
      <c r="J203" s="507" t="str">
        <f t="shared" si="24"/>
        <v> </v>
      </c>
      <c r="K203" s="511"/>
      <c r="L203" s="523" t="str">
        <f t="array" ref="L203">IF(ISBLANK(C203),"",XLOOKUP(A203,'Crop Chart'!$A$5:$A$201,'Crop Chart'!$C$5:$C$201,0))</f>
        <v/>
      </c>
      <c r="M203" s="506" t="str">
        <f t="array" ref="M203">IF(ISBLANK(C203),"",XLOOKUP(A203,'Crop Chart'!$A$5:$A$201,'Crop Chart'!$E$5:$E$201,0))</f>
        <v/>
      </c>
      <c r="N203" s="535" t="str">
        <f t="shared" si="1"/>
        <v/>
      </c>
      <c r="O203" s="515" t="str">
        <f t="array" ref="O203">IF(ISBLANK(C203),"",XLOOKUP(A203,'Crop Chart'!$A$5:$A$201,'Crop Chart'!$S$5:$S$201,0))</f>
        <v/>
      </c>
      <c r="P203" s="507" t="str">
        <f t="shared" si="2"/>
        <v/>
      </c>
      <c r="Q203" s="524"/>
      <c r="R203" s="523" t="str">
        <f t="array" ref="R203">IF(I203="TR",XLOOKUP(A203,'Crop Chart'!$A$5:$A$201,'Crop Chart'!$I$5:$I$201,FALSE),"")</f>
        <v/>
      </c>
      <c r="S203" s="512" t="str">
        <f t="array" ref="S203">IF(I203="TR",G203*'Crop Chart'!$H$2*12*L203/M203/T203*XLOOKUP(A203,'Crop Chart'!$A$5:$A$203,'Crop Chart'!$T$5:$T$203),"")</f>
        <v/>
      </c>
      <c r="T203" s="523" t="str">
        <f t="array" ref="T203">IF(ISBLANK(C203),"",XLOOKUP(A203,'Crop Chart'!$A$5:$A$201,'Crop Chart'!$P$5:$P$201,FALSE))</f>
        <v/>
      </c>
      <c r="U203" s="525" t="str">
        <f t="array" ref="U203">IF(ISBLANK(C203),"",XLOOKUP(A203,'Crop Chart'!$A$5:$A$201,'Crop Chart'!$Q$5:$Q$201,0))</f>
        <v/>
      </c>
      <c r="V203" s="507" t="str">
        <f t="array" ref="V203">IF(I203="DS",XLOOKUP(A203,'Crop Chart'!$A$6:$A$201,'Crop Chart'!$AH$6:$AH$201,0),"")</f>
        <v/>
      </c>
      <c r="W203" s="507" t="str">
        <f t="array" ref="W203">IF(I203="DS",XLOOKUP(A203,'Crop Chart'!$A$6:$A$201,'Crop Chart'!$AI$6:$AI$201,0),"")</f>
        <v/>
      </c>
      <c r="X203" s="526" t="str">
        <f t="array" ref="X203">IFS(ISTEXT(P203),"",XLOOKUP(A203,'Crop Chart'!$A$5:$A$201,'Crop Chart'!$R$5:$R$201,0)=0,"",XLOOKUP(A203,'Crop Chart'!$A$5:$A$201,'Crop Chart'!$R$5:$R$201,0)&gt;0,XLOOKUP(A203,'Crop Chart'!$A$5:$A$201,'Crop Chart'!$R$5:$R$201,0)+P203)</f>
        <v/>
      </c>
      <c r="Y203" s="523" t="str">
        <f t="array" ref="Y203">IF(ISTEXT(X203),"",XLOOKUP(A203,'Crop Chart'!$A$5:$A$201,'Crop Chart'!$S$5:$S$201,0))</f>
        <v/>
      </c>
      <c r="Z203" s="513" t="str">
        <f t="shared" si="3"/>
        <v/>
      </c>
      <c r="AA203" s="523" t="str">
        <f t="array" ref="AA203">IF(ISBLANK(C203),"",XLOOKUP(A203,'Crop Chart'!$A$5:$A$201,'Crop Chart'!$F$5:$F$201,0))</f>
        <v/>
      </c>
      <c r="AB203" s="523" t="str">
        <f t="array" ref="AB203">IF(ISBLANK(C203),"",XLOOKUP(A203,'Crop Chart'!$A$5:$A$201,'Crop Chart'!$G$5:$G$201,FALSE))</f>
        <v/>
      </c>
      <c r="AC203" s="526" t="str">
        <f t="shared" si="19"/>
        <v/>
      </c>
      <c r="AD203" s="526" t="str">
        <f t="shared" si="4"/>
        <v/>
      </c>
      <c r="AE203" s="527" t="str">
        <f t="array" ref="AE203">IF(ISBLANK(C203),"",XLOOKUP(C203,'Codified Game Plan'!$M$3:$M$477,'Codified Game Plan'!$J$3:$J$477,0))</f>
        <v/>
      </c>
      <c r="AF203" s="528" t="str">
        <f t="array" ref="AF203">IF(ISBLANK(C203),"",XLOOKUP(A203,'Crop Chart'!$A$5:$A$201,'Crop Chart'!$L$5:$L$201,FALSE))</f>
        <v/>
      </c>
      <c r="AG203" s="529"/>
      <c r="AH203" s="530"/>
      <c r="AI203" s="530" t="str">
        <f t="array" ref="AI203">IF(ISBLANK(C203),"",XLOOKUP(A203,'Crop Chart'!$A$5:$A$201,'Crop Chart'!$AN$5:$AN$201,FALSE))</f>
        <v/>
      </c>
      <c r="AJ203" s="531" t="str">
        <f t="array" ref="AJ203">IF((AI203=""),"",J203+XLOOKUP(A203,'Crop Chart'!$A$5:$A$201,'Crop Chart'!$AO$5:$AO$201,FALSE))</f>
        <v/>
      </c>
      <c r="AK203" s="530" t="str">
        <f t="array" ref="AK203">IF(ISBLANK(C203),"",XLOOKUP(A203,'Crop Chart'!$A$5:$A$201,'Crop Chart'!$AP$5:$AP$201,FALSE))</f>
        <v/>
      </c>
      <c r="AL203" s="531" t="str">
        <f t="array" ref="AL203">IF((AK203=""),"",J203+XLOOKUP(A203,'Crop Chart'!$A$5:$A$201,'Crop Chart'!$AQ$5:$AQ$201,FALSE))</f>
        <v/>
      </c>
      <c r="AM203" s="530" t="str">
        <f t="array" ref="AM203">IF(ISBLANK(C203),"",XLOOKUP(A203,'Crop Chart'!$A$5:$A$201,'Crop Chart'!$AR$5:$AR$201,FALSE))</f>
        <v/>
      </c>
      <c r="AN203" s="531" t="str">
        <f t="array" ref="AN203">IF((AM203=""),"",J203+XLOOKUP(A203,'Crop Chart'!$A$5:$A$201,'Crop Chart'!$AS$5:$AS$201,FALSE))</f>
        <v/>
      </c>
      <c r="AO203" s="530" t="str">
        <f t="array" ref="AO203">IF(ISBLANK(C203),"",XLOOKUP(A203,'Crop Chart'!$A$5:$A$201,'Crop Chart'!$AT$5:$AT$201,FALSE))</f>
        <v/>
      </c>
      <c r="AP203" s="531" t="str">
        <f t="array" ref="AP203">IF((AO203=""),"",J203+XLOOKUP(A203,'Crop Chart'!$A$5:$A$201,'Crop Chart'!$AU$5:$AU$201,FALSE))</f>
        <v/>
      </c>
      <c r="AQ203" s="530" t="str">
        <f t="array" ref="AQ203">IF(ISBLANK(C203),"",XLOOKUP(A203,'Crop Chart'!$A$5:$A$201,'Crop Chart'!$AV$5:$AV$201,FALSE))</f>
        <v/>
      </c>
      <c r="AR203" s="531" t="str">
        <f t="array" ref="AR203">IF((AQ203=""),"",J203+XLOOKUP(A203,'Crop Chart'!$A$5:$A$201,'Crop Chart'!$AW$5:$AW$201,FALSE))</f>
        <v/>
      </c>
      <c r="AS203" s="530" t="str">
        <f t="array" ref="AS203">IF(ISBLANK(C203),"",XLOOKUP(A203,'Crop Chart'!$A$5:$A$201,'Crop Chart'!$AX$5:$AX$201,FALSE))</f>
        <v/>
      </c>
      <c r="AT203" s="531" t="str">
        <f t="array" ref="AT203">IF((AS203=""),"",J203+XLOOKUP(A203,'Crop Chart'!$A$5:$A$201,'Crop Chart'!$AY$5:$AY$201,FALSE))</f>
        <v/>
      </c>
      <c r="AU203" s="530" t="str">
        <f t="array" ref="AU203">IF(ISBLANK(C203),"",XLOOKUP(A203,'Crop Chart'!$A$5:$A$201,'Crop Chart'!$AZ$5:$AZ$201,FALSE))</f>
        <v/>
      </c>
      <c r="AV203" s="531" t="str">
        <f t="array" ref="AV203">IF((AU203=""),"",J203+XLOOKUP(A203,'Crop Chart'!$A$5:$A$201,'Crop Chart'!$BA$5:$BA$201,FALSE))</f>
        <v/>
      </c>
      <c r="AW203" s="530" t="str">
        <f t="array" ref="AW203">IF(ISBLANK(C203),"",XLOOKUP(A203,'Crop Chart'!$A$5:$A$201,'Crop Chart'!$BB$5:$BB$201,FALSE))</f>
        <v/>
      </c>
      <c r="AX203" s="532" t="str">
        <f t="array" ref="AX203">IF((AW203=""),"",J203+XLOOKUP(A203,'Crop Chart'!$A$5:$A$201,'Crop Chart'!$BC$5:$BC$201,FALSE))</f>
        <v/>
      </c>
    </row>
    <row r="204" ht="15.75" hidden="1" customHeight="1">
      <c r="A204" s="520" t="str">
        <f t="array" ref="A204">IF(ISBLANK(C204)," ",XLOOKUP(C204,'Codified Game Plan'!$M$3:$M$477,'Codified Game Plan'!$A$3:$A$477))</f>
        <v> </v>
      </c>
      <c r="B204" s="503" t="str">
        <f t="array" ref="B204">IF(ISBLANK(C204),"",XLOOKUP(C204,'Codified Game Plan'!$M$3:$M$477,'Codified Game Plan'!$B$3:$B$477))</f>
        <v/>
      </c>
      <c r="C204" s="521"/>
      <c r="D204" s="521" t="str">
        <f t="array" ref="D204">IF(ISBLANK(C204)," ",XLOOKUP(C204,'Codified Game Plan'!$M$3:$M$477,'Codified Game Plan'!$C$3:$C$477))</f>
        <v> </v>
      </c>
      <c r="E204" s="522" t="str">
        <f t="array" ref="E204">IF(ISBLANK(C204),"",XLOOKUP(C204,'Codified Game Plan'!$M$3:$M$477,'Codified Game Plan'!$D$3:$D$477,0))</f>
        <v/>
      </c>
      <c r="F204" s="522" t="str">
        <f t="array" ref="F204">IF(ISBLANK(C204),"",XLOOKUP(C204,'Codified Game Plan'!$M$3:$M$477,'Codified Game Plan'!$E$3:$E$477,0))</f>
        <v/>
      </c>
      <c r="G204" s="523" t="str">
        <f t="array" ref="G204">IF(ISBLANK(C204)," ",XLOOKUP(C204,'Codified Game Plan'!$M$3:$M$477,'Codified Game Plan'!$F$3:$F$477))</f>
        <v> </v>
      </c>
      <c r="H204" s="507" t="str">
        <f t="array" ref="H204">IF(ISBLANK(C204)," ",XLOOKUP(C204,'Codified Game Plan'!$M$3:$M$477,'Codified Game Plan'!$G$3:$G$477))</f>
        <v> </v>
      </c>
      <c r="I204" s="523" t="str">
        <f t="array" ref="I204">IF(ISBLANK(C204),"",XLOOKUP(A204,'Crop Chart'!$A$5:$A$201,'Crop Chart'!$B$5:$B$201,0))</f>
        <v/>
      </c>
      <c r="J204" s="507" t="str">
        <f t="shared" si="24"/>
        <v> </v>
      </c>
      <c r="K204" s="511"/>
      <c r="L204" s="523" t="str">
        <f t="array" ref="L204">IF(ISBLANK(C204),"",XLOOKUP(A204,'Crop Chart'!$A$5:$A$201,'Crop Chart'!$C$5:$C$201,0))</f>
        <v/>
      </c>
      <c r="M204" s="506" t="str">
        <f t="array" ref="M204">IF(ISBLANK(C204),"",XLOOKUP(A204,'Crop Chart'!$A$5:$A$201,'Crop Chart'!$E$5:$E$201,0))</f>
        <v/>
      </c>
      <c r="N204" s="535" t="str">
        <f t="shared" si="1"/>
        <v/>
      </c>
      <c r="O204" s="515" t="str">
        <f t="array" ref="O204">IF(ISBLANK(C204),"",XLOOKUP(A204,'Crop Chart'!$A$5:$A$201,'Crop Chart'!$S$5:$S$201,0))</f>
        <v/>
      </c>
      <c r="P204" s="507" t="str">
        <f t="shared" si="2"/>
        <v/>
      </c>
      <c r="Q204" s="524"/>
      <c r="R204" s="523" t="str">
        <f t="array" ref="R204">IF(I204="TR",XLOOKUP(A204,'Crop Chart'!$A$5:$A$201,'Crop Chart'!$I$5:$I$201,FALSE),"")</f>
        <v/>
      </c>
      <c r="S204" s="512" t="str">
        <f t="array" ref="S204">IF(I204="TR",G204*'Crop Chart'!$H$2*12*L204/M204/T204*XLOOKUP(A204,'Crop Chart'!$A$5:$A$203,'Crop Chart'!$T$5:$T$203),"")</f>
        <v/>
      </c>
      <c r="T204" s="523" t="str">
        <f t="array" ref="T204">IF(ISBLANK(C204),"",XLOOKUP(A204,'Crop Chart'!$A$5:$A$201,'Crop Chart'!$P$5:$P$201,FALSE))</f>
        <v/>
      </c>
      <c r="U204" s="525" t="str">
        <f t="array" ref="U204">IF(ISBLANK(C204),"",XLOOKUP(A204,'Crop Chart'!$A$5:$A$201,'Crop Chart'!$Q$5:$Q$201,0))</f>
        <v/>
      </c>
      <c r="V204" s="507" t="str">
        <f t="array" ref="V204">IF(I204="DS",XLOOKUP(A204,'Crop Chart'!$A$6:$A$201,'Crop Chart'!$AH$6:$AH$201,0),"")</f>
        <v/>
      </c>
      <c r="W204" s="507" t="str">
        <f t="array" ref="W204">IF(I204="DS",XLOOKUP(A204,'Crop Chart'!$A$6:$A$201,'Crop Chart'!$AI$6:$AI$201,0),"")</f>
        <v/>
      </c>
      <c r="X204" s="526" t="str">
        <f t="array" ref="X204">IFS(ISTEXT(P204),"",XLOOKUP(A204,'Crop Chart'!$A$5:$A$201,'Crop Chart'!$R$5:$R$201,0)=0,"",XLOOKUP(A204,'Crop Chart'!$A$5:$A$201,'Crop Chart'!$R$5:$R$201,0)&gt;0,XLOOKUP(A204,'Crop Chart'!$A$5:$A$201,'Crop Chart'!$R$5:$R$201,0)+P204)</f>
        <v/>
      </c>
      <c r="Y204" s="523" t="str">
        <f t="array" ref="Y204">IF(ISTEXT(X204),"",XLOOKUP(A204,'Crop Chart'!$A$5:$A$201,'Crop Chart'!$S$5:$S$201,0))</f>
        <v/>
      </c>
      <c r="Z204" s="513" t="str">
        <f t="shared" si="3"/>
        <v/>
      </c>
      <c r="AA204" s="523" t="str">
        <f t="array" ref="AA204">IF(ISBLANK(C204),"",XLOOKUP(A204,'Crop Chart'!$A$5:$A$201,'Crop Chart'!$F$5:$F$201,0))</f>
        <v/>
      </c>
      <c r="AB204" s="523" t="str">
        <f t="array" ref="AB204">IF(ISBLANK(C204),"",XLOOKUP(A204,'Crop Chart'!$A$5:$A$201,'Crop Chart'!$G$5:$G$201,FALSE))</f>
        <v/>
      </c>
      <c r="AC204" s="526" t="str">
        <f t="shared" si="19"/>
        <v/>
      </c>
      <c r="AD204" s="526" t="str">
        <f t="shared" si="4"/>
        <v/>
      </c>
      <c r="AE204" s="527" t="str">
        <f t="array" ref="AE204">IF(ISBLANK(C204),"",XLOOKUP(C204,'Codified Game Plan'!$M$3:$M$477,'Codified Game Plan'!$J$3:$J$477,0))</f>
        <v/>
      </c>
      <c r="AF204" s="528" t="str">
        <f t="array" ref="AF204">IF(ISBLANK(C204),"",XLOOKUP(A204,'Crop Chart'!$A$5:$A$201,'Crop Chart'!$L$5:$L$201,FALSE))</f>
        <v/>
      </c>
      <c r="AG204" s="529"/>
      <c r="AH204" s="530"/>
      <c r="AI204" s="530" t="str">
        <f t="array" ref="AI204">IF(ISBLANK(C204),"",XLOOKUP(A204,'Crop Chart'!$A$5:$A$201,'Crop Chart'!$AN$5:$AN$201,FALSE))</f>
        <v/>
      </c>
      <c r="AJ204" s="531" t="str">
        <f t="array" ref="AJ204">IF((AI204=""),"",J204+XLOOKUP(A204,'Crop Chart'!$A$5:$A$201,'Crop Chart'!$AO$5:$AO$201,FALSE))</f>
        <v/>
      </c>
      <c r="AK204" s="530" t="str">
        <f t="array" ref="AK204">IF(ISBLANK(C204),"",XLOOKUP(A204,'Crop Chart'!$A$5:$A$201,'Crop Chart'!$AP$5:$AP$201,FALSE))</f>
        <v/>
      </c>
      <c r="AL204" s="531" t="str">
        <f t="array" ref="AL204">IF((AK204=""),"",J204+XLOOKUP(A204,'Crop Chart'!$A$5:$A$201,'Crop Chart'!$AQ$5:$AQ$201,FALSE))</f>
        <v/>
      </c>
      <c r="AM204" s="530" t="str">
        <f t="array" ref="AM204">IF(ISBLANK(C204),"",XLOOKUP(A204,'Crop Chart'!$A$5:$A$201,'Crop Chart'!$AR$5:$AR$201,FALSE))</f>
        <v/>
      </c>
      <c r="AN204" s="531" t="str">
        <f t="array" ref="AN204">IF((AM204=""),"",J204+XLOOKUP(A204,'Crop Chart'!$A$5:$A$201,'Crop Chart'!$AS$5:$AS$201,FALSE))</f>
        <v/>
      </c>
      <c r="AO204" s="530" t="str">
        <f t="array" ref="AO204">IF(ISBLANK(C204),"",XLOOKUP(A204,'Crop Chart'!$A$5:$A$201,'Crop Chart'!$AT$5:$AT$201,FALSE))</f>
        <v/>
      </c>
      <c r="AP204" s="531" t="str">
        <f t="array" ref="AP204">IF((AO204=""),"",J204+XLOOKUP(A204,'Crop Chart'!$A$5:$A$201,'Crop Chart'!$AU$5:$AU$201,FALSE))</f>
        <v/>
      </c>
      <c r="AQ204" s="530" t="str">
        <f t="array" ref="AQ204">IF(ISBLANK(C204),"",XLOOKUP(A204,'Crop Chart'!$A$5:$A$201,'Crop Chart'!$AV$5:$AV$201,FALSE))</f>
        <v/>
      </c>
      <c r="AR204" s="531" t="str">
        <f t="array" ref="AR204">IF((AQ204=""),"",J204+XLOOKUP(A204,'Crop Chart'!$A$5:$A$201,'Crop Chart'!$AW$5:$AW$201,FALSE))</f>
        <v/>
      </c>
      <c r="AS204" s="530" t="str">
        <f t="array" ref="AS204">IF(ISBLANK(C204),"",XLOOKUP(A204,'Crop Chart'!$A$5:$A$201,'Crop Chart'!$AX$5:$AX$201,FALSE))</f>
        <v/>
      </c>
      <c r="AT204" s="531" t="str">
        <f t="array" ref="AT204">IF((AS204=""),"",J204+XLOOKUP(A204,'Crop Chart'!$A$5:$A$201,'Crop Chart'!$AY$5:$AY$201,FALSE))</f>
        <v/>
      </c>
      <c r="AU204" s="530" t="str">
        <f t="array" ref="AU204">IF(ISBLANK(C204),"",XLOOKUP(A204,'Crop Chart'!$A$5:$A$201,'Crop Chart'!$AZ$5:$AZ$201,FALSE))</f>
        <v/>
      </c>
      <c r="AV204" s="531" t="str">
        <f t="array" ref="AV204">IF((AU204=""),"",J204+XLOOKUP(A204,'Crop Chart'!$A$5:$A$201,'Crop Chart'!$BA$5:$BA$201,FALSE))</f>
        <v/>
      </c>
      <c r="AW204" s="530" t="str">
        <f t="array" ref="AW204">IF(ISBLANK(C204),"",XLOOKUP(A204,'Crop Chart'!$A$5:$A$201,'Crop Chart'!$BB$5:$BB$201,FALSE))</f>
        <v/>
      </c>
      <c r="AX204" s="532" t="str">
        <f t="array" ref="AX204">IF((AW204=""),"",J204+XLOOKUP(A204,'Crop Chart'!$A$5:$A$201,'Crop Chart'!$BC$5:$BC$201,FALSE))</f>
        <v/>
      </c>
    </row>
    <row r="205" ht="15.75" hidden="1" customHeight="1">
      <c r="A205" s="520" t="str">
        <f t="array" ref="A205">IF(ISBLANK(C205)," ",XLOOKUP(C205,'Codified Game Plan'!$M$3:$M$477,'Codified Game Plan'!$A$3:$A$477))</f>
        <v> </v>
      </c>
      <c r="B205" s="503" t="str">
        <f t="array" ref="B205">IF(ISBLANK(C205),"",XLOOKUP(C205,'Codified Game Plan'!$M$3:$M$477,'Codified Game Plan'!$B$3:$B$477))</f>
        <v/>
      </c>
      <c r="C205" s="521"/>
      <c r="D205" s="521" t="str">
        <f t="array" ref="D205">IF(ISBLANK(C205)," ",XLOOKUP(C205,'Codified Game Plan'!$M$3:$M$477,'Codified Game Plan'!$C$3:$C$477))</f>
        <v> </v>
      </c>
      <c r="E205" s="522" t="str">
        <f t="array" ref="E205">IF(ISBLANK(C205),"",XLOOKUP(C205,'Codified Game Plan'!$M$3:$M$477,'Codified Game Plan'!$D$3:$D$477,0))</f>
        <v/>
      </c>
      <c r="F205" s="522" t="str">
        <f t="array" ref="F205">IF(ISBLANK(C205),"",XLOOKUP(C205,'Codified Game Plan'!$M$3:$M$477,'Codified Game Plan'!$E$3:$E$477,0))</f>
        <v/>
      </c>
      <c r="G205" s="523" t="str">
        <f t="array" ref="G205">IF(ISBLANK(C205)," ",XLOOKUP(C205,'Codified Game Plan'!$M$3:$M$477,'Codified Game Plan'!$F$3:$F$477))</f>
        <v> </v>
      </c>
      <c r="H205" s="507" t="str">
        <f t="array" ref="H205">IF(ISBLANK(C205)," ",XLOOKUP(C205,'Codified Game Plan'!$M$3:$M$477,'Codified Game Plan'!$G$3:$G$477))</f>
        <v> </v>
      </c>
      <c r="I205" s="523" t="str">
        <f t="array" ref="I205">IF(ISBLANK(C205),"",XLOOKUP(A205,'Crop Chart'!$A$5:$A$201,'Crop Chart'!$B$5:$B$201,0))</f>
        <v/>
      </c>
      <c r="J205" s="507" t="str">
        <f t="shared" si="24"/>
        <v> </v>
      </c>
      <c r="K205" s="511"/>
      <c r="L205" s="523" t="str">
        <f t="array" ref="L205">IF(ISBLANK(C205),"",XLOOKUP(A205,'Crop Chart'!$A$5:$A$201,'Crop Chart'!$C$5:$C$201,0))</f>
        <v/>
      </c>
      <c r="M205" s="506" t="str">
        <f t="array" ref="M205">IF(ISBLANK(C205),"",XLOOKUP(A205,'Crop Chart'!$A$5:$A$201,'Crop Chart'!$E$5:$E$201,0))</f>
        <v/>
      </c>
      <c r="N205" s="535" t="str">
        <f t="shared" si="1"/>
        <v/>
      </c>
      <c r="O205" s="515" t="str">
        <f t="array" ref="O205">IF(ISBLANK(C205),"",XLOOKUP(A205,'Crop Chart'!$A$5:$A$201,'Crop Chart'!$S$5:$S$201,0))</f>
        <v/>
      </c>
      <c r="P205" s="507" t="str">
        <f t="shared" si="2"/>
        <v/>
      </c>
      <c r="Q205" s="524"/>
      <c r="R205" s="523" t="str">
        <f t="array" ref="R205">IF(I205="TR",XLOOKUP(A205,'Crop Chart'!$A$5:$A$201,'Crop Chart'!$I$5:$I$201,FALSE),"")</f>
        <v/>
      </c>
      <c r="S205" s="512" t="str">
        <f t="array" ref="S205">IF(I205="TR",G205*'Crop Chart'!$H$2*12*L205/M205/T205*XLOOKUP(A205,'Crop Chart'!$A$5:$A$203,'Crop Chart'!$T$5:$T$203),"")</f>
        <v/>
      </c>
      <c r="T205" s="523" t="str">
        <f t="array" ref="T205">IF(ISBLANK(C205),"",XLOOKUP(A205,'Crop Chart'!$A$5:$A$201,'Crop Chart'!$P$5:$P$201,FALSE))</f>
        <v/>
      </c>
      <c r="U205" s="525" t="str">
        <f t="array" ref="U205">IF(ISBLANK(C205),"",XLOOKUP(A205,'Crop Chart'!$A$5:$A$201,'Crop Chart'!$Q$5:$Q$201,0))</f>
        <v/>
      </c>
      <c r="V205" s="507" t="str">
        <f t="array" ref="V205">IF(I205="DS",XLOOKUP(A205,'Crop Chart'!$A$6:$A$201,'Crop Chart'!$AH$6:$AH$201,0),"")</f>
        <v/>
      </c>
      <c r="W205" s="507" t="str">
        <f t="array" ref="W205">IF(I205="DS",XLOOKUP(A205,'Crop Chart'!$A$6:$A$201,'Crop Chart'!$AI$6:$AI$201,0),"")</f>
        <v/>
      </c>
      <c r="X205" s="526" t="str">
        <f t="array" ref="X205">IFS(ISTEXT(P205),"",XLOOKUP(A205,'Crop Chart'!$A$5:$A$201,'Crop Chart'!$R$5:$R$201,0)=0,"",XLOOKUP(A205,'Crop Chart'!$A$5:$A$201,'Crop Chart'!$R$5:$R$201,0)&gt;0,XLOOKUP(A205,'Crop Chart'!$A$5:$A$201,'Crop Chart'!$R$5:$R$201,0)+P205)</f>
        <v/>
      </c>
      <c r="Y205" s="523" t="str">
        <f t="array" ref="Y205">IF(ISTEXT(X205),"",XLOOKUP(A205,'Crop Chart'!$A$5:$A$201,'Crop Chart'!$S$5:$S$201,0))</f>
        <v/>
      </c>
      <c r="Z205" s="513" t="str">
        <f t="shared" si="3"/>
        <v/>
      </c>
      <c r="AA205" s="523" t="str">
        <f t="array" ref="AA205">IF(ISBLANK(C205),"",XLOOKUP(A205,'Crop Chart'!$A$5:$A$201,'Crop Chart'!$F$5:$F$201,0))</f>
        <v/>
      </c>
      <c r="AB205" s="523" t="str">
        <f t="array" ref="AB205">IF(ISBLANK(C205),"",XLOOKUP(A205,'Crop Chart'!$A$5:$A$201,'Crop Chart'!$G$5:$G$201,FALSE))</f>
        <v/>
      </c>
      <c r="AC205" s="526" t="str">
        <f t="shared" si="19"/>
        <v/>
      </c>
      <c r="AD205" s="526" t="str">
        <f t="shared" si="4"/>
        <v/>
      </c>
      <c r="AE205" s="527" t="str">
        <f t="array" ref="AE205">IF(ISBLANK(C205),"",XLOOKUP(C205,'Codified Game Plan'!$M$3:$M$477,'Codified Game Plan'!$J$3:$J$477,0))</f>
        <v/>
      </c>
      <c r="AF205" s="528" t="str">
        <f t="array" ref="AF205">IF(ISBLANK(C205),"",XLOOKUP(A205,'Crop Chart'!$A$5:$A$201,'Crop Chart'!$L$5:$L$201,FALSE))</f>
        <v/>
      </c>
      <c r="AG205" s="529"/>
      <c r="AH205" s="530"/>
      <c r="AI205" s="530" t="str">
        <f t="array" ref="AI205">IF(ISBLANK(C205),"",XLOOKUP(A205,'Crop Chart'!$A$5:$A$201,'Crop Chart'!$AN$5:$AN$201,FALSE))</f>
        <v/>
      </c>
      <c r="AJ205" s="531" t="str">
        <f t="array" ref="AJ205">IF((AI205=""),"",J205+XLOOKUP(A205,'Crop Chart'!$A$5:$A$201,'Crop Chart'!$AO$5:$AO$201,FALSE))</f>
        <v/>
      </c>
      <c r="AK205" s="530" t="str">
        <f t="array" ref="AK205">IF(ISBLANK(C205),"",XLOOKUP(A205,'Crop Chart'!$A$5:$A$201,'Crop Chart'!$AP$5:$AP$201,FALSE))</f>
        <v/>
      </c>
      <c r="AL205" s="531" t="str">
        <f t="array" ref="AL205">IF((AK205=""),"",J205+XLOOKUP(A205,'Crop Chart'!$A$5:$A$201,'Crop Chart'!$AQ$5:$AQ$201,FALSE))</f>
        <v/>
      </c>
      <c r="AM205" s="530" t="str">
        <f t="array" ref="AM205">IF(ISBLANK(C205),"",XLOOKUP(A205,'Crop Chart'!$A$5:$A$201,'Crop Chart'!$AR$5:$AR$201,FALSE))</f>
        <v/>
      </c>
      <c r="AN205" s="531" t="str">
        <f t="array" ref="AN205">IF((AM205=""),"",J205+XLOOKUP(A205,'Crop Chart'!$A$5:$A$201,'Crop Chart'!$AS$5:$AS$201,FALSE))</f>
        <v/>
      </c>
      <c r="AO205" s="530" t="str">
        <f t="array" ref="AO205">IF(ISBLANK(C205),"",XLOOKUP(A205,'Crop Chart'!$A$5:$A$201,'Crop Chart'!$AT$5:$AT$201,FALSE))</f>
        <v/>
      </c>
      <c r="AP205" s="531" t="str">
        <f t="array" ref="AP205">IF((AO205=""),"",J205+XLOOKUP(A205,'Crop Chart'!$A$5:$A$201,'Crop Chart'!$AU$5:$AU$201,FALSE))</f>
        <v/>
      </c>
      <c r="AQ205" s="530" t="str">
        <f t="array" ref="AQ205">IF(ISBLANK(C205),"",XLOOKUP(A205,'Crop Chart'!$A$5:$A$201,'Crop Chart'!$AV$5:$AV$201,FALSE))</f>
        <v/>
      </c>
      <c r="AR205" s="531" t="str">
        <f t="array" ref="AR205">IF((AQ205=""),"",J205+XLOOKUP(A205,'Crop Chart'!$A$5:$A$201,'Crop Chart'!$AW$5:$AW$201,FALSE))</f>
        <v/>
      </c>
      <c r="AS205" s="530" t="str">
        <f t="array" ref="AS205">IF(ISBLANK(C205),"",XLOOKUP(A205,'Crop Chart'!$A$5:$A$201,'Crop Chart'!$AX$5:$AX$201,FALSE))</f>
        <v/>
      </c>
      <c r="AT205" s="531" t="str">
        <f t="array" ref="AT205">IF((AS205=""),"",J205+XLOOKUP(A205,'Crop Chart'!$A$5:$A$201,'Crop Chart'!$AY$5:$AY$201,FALSE))</f>
        <v/>
      </c>
      <c r="AU205" s="530" t="str">
        <f t="array" ref="AU205">IF(ISBLANK(C205),"",XLOOKUP(A205,'Crop Chart'!$A$5:$A$201,'Crop Chart'!$AZ$5:$AZ$201,FALSE))</f>
        <v/>
      </c>
      <c r="AV205" s="531" t="str">
        <f t="array" ref="AV205">IF((AU205=""),"",J205+XLOOKUP(A205,'Crop Chart'!$A$5:$A$201,'Crop Chart'!$BA$5:$BA$201,FALSE))</f>
        <v/>
      </c>
      <c r="AW205" s="530" t="str">
        <f t="array" ref="AW205">IF(ISBLANK(C205),"",XLOOKUP(A205,'Crop Chart'!$A$5:$A$201,'Crop Chart'!$BB$5:$BB$201,FALSE))</f>
        <v/>
      </c>
      <c r="AX205" s="532" t="str">
        <f t="array" ref="AX205">IF((AW205=""),"",J205+XLOOKUP(A205,'Crop Chart'!$A$5:$A$201,'Crop Chart'!$BC$5:$BC$201,FALSE))</f>
        <v/>
      </c>
    </row>
    <row r="206" ht="15.75" hidden="1" customHeight="1">
      <c r="A206" s="520" t="str">
        <f t="array" ref="A206">IF(ISBLANK(C206)," ",XLOOKUP(C206,'Codified Game Plan'!$M$3:$M$477,'Codified Game Plan'!$A$3:$A$477))</f>
        <v> </v>
      </c>
      <c r="B206" s="503" t="str">
        <f t="array" ref="B206">IF(ISBLANK(C206),"",XLOOKUP(C206,'Codified Game Plan'!$M$3:$M$477,'Codified Game Plan'!$B$3:$B$477))</f>
        <v/>
      </c>
      <c r="C206" s="521"/>
      <c r="D206" s="521" t="str">
        <f t="array" ref="D206">IF(ISBLANK(C206)," ",XLOOKUP(C206,'Codified Game Plan'!$M$3:$M$477,'Codified Game Plan'!$C$3:$C$477))</f>
        <v> </v>
      </c>
      <c r="E206" s="522" t="str">
        <f t="array" ref="E206">IF(ISBLANK(C206),"",XLOOKUP(C206,'Codified Game Plan'!$M$3:$M$477,'Codified Game Plan'!$D$3:$D$477,0))</f>
        <v/>
      </c>
      <c r="F206" s="522" t="str">
        <f t="array" ref="F206">IF(ISBLANK(C206),"",XLOOKUP(C206,'Codified Game Plan'!$M$3:$M$477,'Codified Game Plan'!$E$3:$E$477,0))</f>
        <v/>
      </c>
      <c r="G206" s="523" t="str">
        <f t="array" ref="G206">IF(ISBLANK(C206)," ",XLOOKUP(C206,'Codified Game Plan'!$M$3:$M$477,'Codified Game Plan'!$F$3:$F$477))</f>
        <v> </v>
      </c>
      <c r="H206" s="507" t="str">
        <f t="array" ref="H206">IF(ISBLANK(C206)," ",XLOOKUP(C206,'Codified Game Plan'!$M$3:$M$477,'Codified Game Plan'!$G$3:$G$477))</f>
        <v> </v>
      </c>
      <c r="I206" s="523" t="str">
        <f t="array" ref="I206">IF(ISBLANK(C206),"",XLOOKUP(A206,'Crop Chart'!$A$5:$A$201,'Crop Chart'!$B$5:$B$201,0))</f>
        <v/>
      </c>
      <c r="J206" s="507" t="str">
        <f t="shared" si="24"/>
        <v> </v>
      </c>
      <c r="K206" s="511"/>
      <c r="L206" s="523" t="str">
        <f t="array" ref="L206">IF(ISBLANK(C206),"",XLOOKUP(A206,'Crop Chart'!$A$5:$A$201,'Crop Chart'!$C$5:$C$201,0))</f>
        <v/>
      </c>
      <c r="M206" s="506" t="str">
        <f t="array" ref="M206">IF(ISBLANK(C206),"",XLOOKUP(A206,'Crop Chart'!$A$5:$A$201,'Crop Chart'!$E$5:$E$201,0))</f>
        <v/>
      </c>
      <c r="N206" s="535" t="str">
        <f t="shared" si="1"/>
        <v/>
      </c>
      <c r="O206" s="515" t="str">
        <f t="array" ref="O206">IF(ISBLANK(C206),"",XLOOKUP(A206,'Crop Chart'!$A$5:$A$201,'Crop Chart'!$S$5:$S$201,0))</f>
        <v/>
      </c>
      <c r="P206" s="507" t="str">
        <f t="shared" si="2"/>
        <v/>
      </c>
      <c r="Q206" s="524"/>
      <c r="R206" s="523" t="str">
        <f t="array" ref="R206">IF(I206="TR",XLOOKUP(A206,'Crop Chart'!$A$5:$A$201,'Crop Chart'!$I$5:$I$201,FALSE),"")</f>
        <v/>
      </c>
      <c r="S206" s="512" t="str">
        <f t="array" ref="S206">IF(I206="TR",G206*'Crop Chart'!$H$2*12*L206/M206/T206*XLOOKUP(A206,'Crop Chart'!$A$5:$A$203,'Crop Chart'!$T$5:$T$203),"")</f>
        <v/>
      </c>
      <c r="T206" s="523" t="str">
        <f t="array" ref="T206">IF(ISBLANK(C206),"",XLOOKUP(A206,'Crop Chart'!$A$5:$A$201,'Crop Chart'!$P$5:$P$201,FALSE))</f>
        <v/>
      </c>
      <c r="U206" s="525" t="str">
        <f t="array" ref="U206">IF(ISBLANK(C206),"",XLOOKUP(A206,'Crop Chart'!$A$5:$A$201,'Crop Chart'!$Q$5:$Q$201,0))</f>
        <v/>
      </c>
      <c r="V206" s="507" t="str">
        <f t="array" ref="V206">IF(I206="DS",XLOOKUP(A206,'Crop Chart'!$A$6:$A$201,'Crop Chart'!$AH$6:$AH$201,0),"")</f>
        <v/>
      </c>
      <c r="W206" s="507" t="str">
        <f t="array" ref="W206">IF(I206="DS",XLOOKUP(A206,'Crop Chart'!$A$6:$A$201,'Crop Chart'!$AI$6:$AI$201,0),"")</f>
        <v/>
      </c>
      <c r="X206" s="526" t="str">
        <f t="array" ref="X206">IFS(ISTEXT(P206),"",XLOOKUP(A206,'Crop Chart'!$A$5:$A$201,'Crop Chart'!$R$5:$R$201,0)=0,"",XLOOKUP(A206,'Crop Chart'!$A$5:$A$201,'Crop Chart'!$R$5:$R$201,0)&gt;0,XLOOKUP(A206,'Crop Chart'!$A$5:$A$201,'Crop Chart'!$R$5:$R$201,0)+P206)</f>
        <v/>
      </c>
      <c r="Y206" s="523" t="str">
        <f t="array" ref="Y206">IF(ISTEXT(X206),"",XLOOKUP(A206,'Crop Chart'!$A$5:$A$201,'Crop Chart'!$S$5:$S$201,0))</f>
        <v/>
      </c>
      <c r="Z206" s="513" t="str">
        <f t="shared" si="3"/>
        <v/>
      </c>
      <c r="AA206" s="523" t="str">
        <f t="array" ref="AA206">IF(ISBLANK(C206),"",XLOOKUP(A206,'Crop Chart'!$A$5:$A$201,'Crop Chart'!$F$5:$F$201,0))</f>
        <v/>
      </c>
      <c r="AB206" s="523" t="str">
        <f t="array" ref="AB206">IF(ISBLANK(C206),"",XLOOKUP(A206,'Crop Chart'!$A$5:$A$201,'Crop Chart'!$G$5:$G$201,FALSE))</f>
        <v/>
      </c>
      <c r="AC206" s="526" t="str">
        <f t="shared" si="19"/>
        <v/>
      </c>
      <c r="AD206" s="526" t="str">
        <f t="shared" si="4"/>
        <v/>
      </c>
      <c r="AE206" s="527" t="str">
        <f t="array" ref="AE206">IF(ISBLANK(C206),"",XLOOKUP(C206,'Codified Game Plan'!$M$3:$M$477,'Codified Game Plan'!$J$3:$J$477,0))</f>
        <v/>
      </c>
      <c r="AF206" s="528" t="str">
        <f t="array" ref="AF206">IF(ISBLANK(C206),"",XLOOKUP(A206,'Crop Chart'!$A$5:$A$201,'Crop Chart'!$L$5:$L$201,FALSE))</f>
        <v/>
      </c>
      <c r="AG206" s="529"/>
      <c r="AH206" s="530"/>
      <c r="AI206" s="530" t="str">
        <f t="array" ref="AI206">IF(ISBLANK(C206),"",XLOOKUP(A206,'Crop Chart'!$A$5:$A$201,'Crop Chart'!$AN$5:$AN$201,FALSE))</f>
        <v/>
      </c>
      <c r="AJ206" s="531" t="str">
        <f t="array" ref="AJ206">IF((AI206=""),"",J206+XLOOKUP(A206,'Crop Chart'!$A$5:$A$201,'Crop Chart'!$AO$5:$AO$201,FALSE))</f>
        <v/>
      </c>
      <c r="AK206" s="530" t="str">
        <f t="array" ref="AK206">IF(ISBLANK(C206),"",XLOOKUP(A206,'Crop Chart'!$A$5:$A$201,'Crop Chart'!$AP$5:$AP$201,FALSE))</f>
        <v/>
      </c>
      <c r="AL206" s="531" t="str">
        <f t="array" ref="AL206">IF((AK206=""),"",J206+XLOOKUP(A206,'Crop Chart'!$A$5:$A$201,'Crop Chart'!$AQ$5:$AQ$201,FALSE))</f>
        <v/>
      </c>
      <c r="AM206" s="530" t="str">
        <f t="array" ref="AM206">IF(ISBLANK(C206),"",XLOOKUP(A206,'Crop Chart'!$A$5:$A$201,'Crop Chart'!$AR$5:$AR$201,FALSE))</f>
        <v/>
      </c>
      <c r="AN206" s="531" t="str">
        <f t="array" ref="AN206">IF((AM206=""),"",J206+XLOOKUP(A206,'Crop Chart'!$A$5:$A$201,'Crop Chart'!$AS$5:$AS$201,FALSE))</f>
        <v/>
      </c>
      <c r="AO206" s="530" t="str">
        <f t="array" ref="AO206">IF(ISBLANK(C206),"",XLOOKUP(A206,'Crop Chart'!$A$5:$A$201,'Crop Chart'!$AT$5:$AT$201,FALSE))</f>
        <v/>
      </c>
      <c r="AP206" s="531" t="str">
        <f t="array" ref="AP206">IF((AO206=""),"",J206+XLOOKUP(A206,'Crop Chart'!$A$5:$A$201,'Crop Chart'!$AU$5:$AU$201,FALSE))</f>
        <v/>
      </c>
      <c r="AQ206" s="530" t="str">
        <f t="array" ref="AQ206">IF(ISBLANK(C206),"",XLOOKUP(A206,'Crop Chart'!$A$5:$A$201,'Crop Chart'!$AV$5:$AV$201,FALSE))</f>
        <v/>
      </c>
      <c r="AR206" s="531" t="str">
        <f t="array" ref="AR206">IF((AQ206=""),"",J206+XLOOKUP(A206,'Crop Chart'!$A$5:$A$201,'Crop Chart'!$AW$5:$AW$201,FALSE))</f>
        <v/>
      </c>
      <c r="AS206" s="530" t="str">
        <f t="array" ref="AS206">IF(ISBLANK(C206),"",XLOOKUP(A206,'Crop Chart'!$A$5:$A$201,'Crop Chart'!$AX$5:$AX$201,FALSE))</f>
        <v/>
      </c>
      <c r="AT206" s="531" t="str">
        <f t="array" ref="AT206">IF((AS206=""),"",J206+XLOOKUP(A206,'Crop Chart'!$A$5:$A$201,'Crop Chart'!$AY$5:$AY$201,FALSE))</f>
        <v/>
      </c>
      <c r="AU206" s="530" t="str">
        <f t="array" ref="AU206">IF(ISBLANK(C206),"",XLOOKUP(A206,'Crop Chart'!$A$5:$A$201,'Crop Chart'!$AZ$5:$AZ$201,FALSE))</f>
        <v/>
      </c>
      <c r="AV206" s="531" t="str">
        <f t="array" ref="AV206">IF((AU206=""),"",J206+XLOOKUP(A206,'Crop Chart'!$A$5:$A$201,'Crop Chart'!$BA$5:$BA$201,FALSE))</f>
        <v/>
      </c>
      <c r="AW206" s="530" t="str">
        <f t="array" ref="AW206">IF(ISBLANK(C206),"",XLOOKUP(A206,'Crop Chart'!$A$5:$A$201,'Crop Chart'!$BB$5:$BB$201,FALSE))</f>
        <v/>
      </c>
      <c r="AX206" s="532" t="str">
        <f t="array" ref="AX206">IF((AW206=""),"",J206+XLOOKUP(A206,'Crop Chart'!$A$5:$A$201,'Crop Chart'!$BC$5:$BC$201,FALSE))</f>
        <v/>
      </c>
    </row>
    <row r="207" ht="15.75" hidden="1" customHeight="1">
      <c r="A207" s="520" t="str">
        <f t="array" ref="A207">IF(ISBLANK(C207)," ",XLOOKUP(C207,'Codified Game Plan'!$M$3:$M$477,'Codified Game Plan'!$A$3:$A$477))</f>
        <v> </v>
      </c>
      <c r="B207" s="503" t="str">
        <f t="array" ref="B207">IF(ISBLANK(C207),"",XLOOKUP(C207,'Codified Game Plan'!$M$3:$M$477,'Codified Game Plan'!$B$3:$B$477))</f>
        <v/>
      </c>
      <c r="C207" s="521"/>
      <c r="D207" s="521" t="str">
        <f t="array" ref="D207">IF(ISBLANK(C207)," ",XLOOKUP(C207,'Codified Game Plan'!$M$3:$M$477,'Codified Game Plan'!$C$3:$C$477))</f>
        <v> </v>
      </c>
      <c r="E207" s="522" t="str">
        <f t="array" ref="E207">IF(ISBLANK(C207),"",XLOOKUP(C207,'Codified Game Plan'!$M$3:$M$477,'Codified Game Plan'!$D$3:$D$477,0))</f>
        <v/>
      </c>
      <c r="F207" s="522" t="str">
        <f t="array" ref="F207">IF(ISBLANK(C207),"",XLOOKUP(C207,'Codified Game Plan'!$M$3:$M$477,'Codified Game Plan'!$E$3:$E$477,0))</f>
        <v/>
      </c>
      <c r="G207" s="523" t="str">
        <f t="array" ref="G207">IF(ISBLANK(C207)," ",XLOOKUP(C207,'Codified Game Plan'!$M$3:$M$477,'Codified Game Plan'!$F$3:$F$477))</f>
        <v> </v>
      </c>
      <c r="H207" s="507" t="str">
        <f t="array" ref="H207">IF(ISBLANK(C207)," ",XLOOKUP(C207,'Codified Game Plan'!$M$3:$M$477,'Codified Game Plan'!$G$3:$G$477))</f>
        <v> </v>
      </c>
      <c r="I207" s="523" t="str">
        <f t="array" ref="I207">IF(ISBLANK(C207),"",XLOOKUP(A207,'Crop Chart'!$A$5:$A$201,'Crop Chart'!$B$5:$B$201,0))</f>
        <v/>
      </c>
      <c r="J207" s="507" t="str">
        <f t="shared" si="24"/>
        <v> </v>
      </c>
      <c r="K207" s="511"/>
      <c r="L207" s="523" t="str">
        <f t="array" ref="L207">IF(ISBLANK(C207),"",XLOOKUP(A207,'Crop Chart'!$A$5:$A$201,'Crop Chart'!$C$5:$C$201,0))</f>
        <v/>
      </c>
      <c r="M207" s="506" t="str">
        <f t="array" ref="M207">IF(ISBLANK(C207),"",XLOOKUP(A207,'Crop Chart'!$A$5:$A$201,'Crop Chart'!$E$5:$E$201,0))</f>
        <v/>
      </c>
      <c r="N207" s="535" t="str">
        <f t="shared" si="1"/>
        <v/>
      </c>
      <c r="O207" s="515" t="str">
        <f t="array" ref="O207">IF(ISBLANK(C207),"",XLOOKUP(A207,'Crop Chart'!$A$5:$A$201,'Crop Chart'!$S$5:$S$201,0))</f>
        <v/>
      </c>
      <c r="P207" s="507" t="str">
        <f t="shared" si="2"/>
        <v/>
      </c>
      <c r="Q207" s="524"/>
      <c r="R207" s="523" t="str">
        <f t="array" ref="R207">IF(I207="TR",XLOOKUP(A207,'Crop Chart'!$A$5:$A$201,'Crop Chart'!$I$5:$I$201,FALSE),"")</f>
        <v/>
      </c>
      <c r="S207" s="512" t="str">
        <f t="array" ref="S207">IF(I207="TR",G207*'Crop Chart'!$H$2*12*L207/M207/T207*XLOOKUP(A207,'Crop Chart'!$A$5:$A$203,'Crop Chart'!$T$5:$T$203),"")</f>
        <v/>
      </c>
      <c r="T207" s="523" t="str">
        <f t="array" ref="T207">IF(ISBLANK(C207),"",XLOOKUP(A207,'Crop Chart'!$A$5:$A$201,'Crop Chart'!$P$5:$P$201,FALSE))</f>
        <v/>
      </c>
      <c r="U207" s="525" t="str">
        <f t="array" ref="U207">IF(ISBLANK(C207),"",XLOOKUP(A207,'Crop Chart'!$A$5:$A$201,'Crop Chart'!$Q$5:$Q$201,0))</f>
        <v/>
      </c>
      <c r="V207" s="507" t="str">
        <f t="array" ref="V207">IF(I207="DS",XLOOKUP(A207,'Crop Chart'!$A$6:$A$201,'Crop Chart'!$AH$6:$AH$201,0),"")</f>
        <v/>
      </c>
      <c r="W207" s="507" t="str">
        <f t="array" ref="W207">IF(I207="DS",XLOOKUP(A207,'Crop Chart'!$A$6:$A$201,'Crop Chart'!$AI$6:$AI$201,0),"")</f>
        <v/>
      </c>
      <c r="X207" s="526" t="str">
        <f t="array" ref="X207">IFS(ISTEXT(P207),"",XLOOKUP(A207,'Crop Chart'!$A$5:$A$201,'Crop Chart'!$R$5:$R$201,0)=0,"",XLOOKUP(A207,'Crop Chart'!$A$5:$A$201,'Crop Chart'!$R$5:$R$201,0)&gt;0,XLOOKUP(A207,'Crop Chart'!$A$5:$A$201,'Crop Chart'!$R$5:$R$201,0)+P207)</f>
        <v/>
      </c>
      <c r="Y207" s="523" t="str">
        <f t="array" ref="Y207">IF(ISTEXT(X207),"",XLOOKUP(A207,'Crop Chart'!$A$5:$A$201,'Crop Chart'!$S$5:$S$201,0))</f>
        <v/>
      </c>
      <c r="Z207" s="513" t="str">
        <f t="shared" si="3"/>
        <v/>
      </c>
      <c r="AA207" s="523" t="str">
        <f t="array" ref="AA207">IF(ISBLANK(C207),"",XLOOKUP(A207,'Crop Chart'!$A$5:$A$201,'Crop Chart'!$F$5:$F$201,0))</f>
        <v/>
      </c>
      <c r="AB207" s="523" t="str">
        <f t="array" ref="AB207">IF(ISBLANK(C207),"",XLOOKUP(A207,'Crop Chart'!$A$5:$A$201,'Crop Chart'!$G$5:$G$201,FALSE))</f>
        <v/>
      </c>
      <c r="AC207" s="526" t="str">
        <f t="shared" si="19"/>
        <v/>
      </c>
      <c r="AD207" s="526" t="str">
        <f t="shared" si="4"/>
        <v/>
      </c>
      <c r="AE207" s="527" t="str">
        <f t="array" ref="AE207">IF(ISBLANK(C207),"",XLOOKUP(C207,'Codified Game Plan'!$M$3:$M$477,'Codified Game Plan'!$J$3:$J$477,0))</f>
        <v/>
      </c>
      <c r="AF207" s="528" t="str">
        <f t="array" ref="AF207">IF(ISBLANK(C207),"",XLOOKUP(A207,'Crop Chart'!$A$5:$A$201,'Crop Chart'!$L$5:$L$201,FALSE))</f>
        <v/>
      </c>
      <c r="AG207" s="529"/>
      <c r="AH207" s="530"/>
      <c r="AI207" s="530" t="str">
        <f t="array" ref="AI207">IF(ISBLANK(C207),"",XLOOKUP(A207,'Crop Chart'!$A$5:$A$201,'Crop Chart'!$AN$5:$AN$201,FALSE))</f>
        <v/>
      </c>
      <c r="AJ207" s="531" t="str">
        <f t="array" ref="AJ207">IF((AI207=""),"",J207+XLOOKUP(A207,'Crop Chart'!$A$5:$A$201,'Crop Chart'!$AO$5:$AO$201,FALSE))</f>
        <v/>
      </c>
      <c r="AK207" s="530" t="str">
        <f t="array" ref="AK207">IF(ISBLANK(C207),"",XLOOKUP(A207,'Crop Chart'!$A$5:$A$201,'Crop Chart'!$AP$5:$AP$201,FALSE))</f>
        <v/>
      </c>
      <c r="AL207" s="531" t="str">
        <f t="array" ref="AL207">IF((AK207=""),"",J207+XLOOKUP(A207,'Crop Chart'!$A$5:$A$201,'Crop Chart'!$AQ$5:$AQ$201,FALSE))</f>
        <v/>
      </c>
      <c r="AM207" s="530" t="str">
        <f t="array" ref="AM207">IF(ISBLANK(C207),"",XLOOKUP(A207,'Crop Chart'!$A$5:$A$201,'Crop Chart'!$AR$5:$AR$201,FALSE))</f>
        <v/>
      </c>
      <c r="AN207" s="531" t="str">
        <f t="array" ref="AN207">IF((AM207=""),"",J207+XLOOKUP(A207,'Crop Chart'!$A$5:$A$201,'Crop Chart'!$AS$5:$AS$201,FALSE))</f>
        <v/>
      </c>
      <c r="AO207" s="530" t="str">
        <f t="array" ref="AO207">IF(ISBLANK(C207),"",XLOOKUP(A207,'Crop Chart'!$A$5:$A$201,'Crop Chart'!$AT$5:$AT$201,FALSE))</f>
        <v/>
      </c>
      <c r="AP207" s="531" t="str">
        <f t="array" ref="AP207">IF((AO207=""),"",J207+XLOOKUP(A207,'Crop Chart'!$A$5:$A$201,'Crop Chart'!$AU$5:$AU$201,FALSE))</f>
        <v/>
      </c>
      <c r="AQ207" s="530" t="str">
        <f t="array" ref="AQ207">IF(ISBLANK(C207),"",XLOOKUP(A207,'Crop Chart'!$A$5:$A$201,'Crop Chart'!$AV$5:$AV$201,FALSE))</f>
        <v/>
      </c>
      <c r="AR207" s="531" t="str">
        <f t="array" ref="AR207">IF((AQ207=""),"",J207+XLOOKUP(A207,'Crop Chart'!$A$5:$A$201,'Crop Chart'!$AW$5:$AW$201,FALSE))</f>
        <v/>
      </c>
      <c r="AS207" s="530" t="str">
        <f t="array" ref="AS207">IF(ISBLANK(C207),"",XLOOKUP(A207,'Crop Chart'!$A$5:$A$201,'Crop Chart'!$AX$5:$AX$201,FALSE))</f>
        <v/>
      </c>
      <c r="AT207" s="531" t="str">
        <f t="array" ref="AT207">IF((AS207=""),"",J207+XLOOKUP(A207,'Crop Chart'!$A$5:$A$201,'Crop Chart'!$AY$5:$AY$201,FALSE))</f>
        <v/>
      </c>
      <c r="AU207" s="530" t="str">
        <f t="array" ref="AU207">IF(ISBLANK(C207),"",XLOOKUP(A207,'Crop Chart'!$A$5:$A$201,'Crop Chart'!$AZ$5:$AZ$201,FALSE))</f>
        <v/>
      </c>
      <c r="AV207" s="531" t="str">
        <f t="array" ref="AV207">IF((AU207=""),"",J207+XLOOKUP(A207,'Crop Chart'!$A$5:$A$201,'Crop Chart'!$BA$5:$BA$201,FALSE))</f>
        <v/>
      </c>
      <c r="AW207" s="530" t="str">
        <f t="array" ref="AW207">IF(ISBLANK(C207),"",XLOOKUP(A207,'Crop Chart'!$A$5:$A$201,'Crop Chart'!$BB$5:$BB$201,FALSE))</f>
        <v/>
      </c>
      <c r="AX207" s="532" t="str">
        <f t="array" ref="AX207">IF((AW207=""),"",J207+XLOOKUP(A207,'Crop Chart'!$A$5:$A$201,'Crop Chart'!$BC$5:$BC$201,FALSE))</f>
        <v/>
      </c>
    </row>
    <row r="208" ht="15.75" hidden="1" customHeight="1">
      <c r="A208" s="520" t="str">
        <f t="array" ref="A208">IF(ISBLANK(C208)," ",XLOOKUP(C208,'Codified Game Plan'!$M$3:$M$477,'Codified Game Plan'!$A$3:$A$477))</f>
        <v> </v>
      </c>
      <c r="B208" s="503" t="str">
        <f t="array" ref="B208">IF(ISBLANK(C208),"",XLOOKUP(C208,'Codified Game Plan'!$M$3:$M$477,'Codified Game Plan'!$B$3:$B$477))</f>
        <v/>
      </c>
      <c r="C208" s="521"/>
      <c r="D208" s="521" t="str">
        <f t="array" ref="D208">IF(ISBLANK(C208)," ",XLOOKUP(C208,'Codified Game Plan'!$M$3:$M$477,'Codified Game Plan'!$C$3:$C$477))</f>
        <v> </v>
      </c>
      <c r="E208" s="522" t="str">
        <f t="array" ref="E208">IF(ISBLANK(C208),"",XLOOKUP(C208,'Codified Game Plan'!$M$3:$M$477,'Codified Game Plan'!$D$3:$D$477,0))</f>
        <v/>
      </c>
      <c r="F208" s="522" t="str">
        <f t="array" ref="F208">IF(ISBLANK(C208),"",XLOOKUP(C208,'Codified Game Plan'!$M$3:$M$477,'Codified Game Plan'!$E$3:$E$477,0))</f>
        <v/>
      </c>
      <c r="G208" s="523" t="str">
        <f t="array" ref="G208">IF(ISBLANK(C208)," ",XLOOKUP(C208,'Codified Game Plan'!$M$3:$M$477,'Codified Game Plan'!$F$3:$F$477))</f>
        <v> </v>
      </c>
      <c r="H208" s="507" t="str">
        <f t="array" ref="H208">IF(ISBLANK(C208)," ",XLOOKUP(C208,'Codified Game Plan'!$M$3:$M$477,'Codified Game Plan'!$G$3:$G$477))</f>
        <v> </v>
      </c>
      <c r="I208" s="523" t="str">
        <f t="array" ref="I208">IF(ISBLANK(C208),"",XLOOKUP(A208,'Crop Chart'!$A$5:$A$201,'Crop Chart'!$B$5:$B$201,0))</f>
        <v/>
      </c>
      <c r="J208" s="507" t="str">
        <f t="shared" si="24"/>
        <v> </v>
      </c>
      <c r="K208" s="511"/>
      <c r="L208" s="523" t="str">
        <f t="array" ref="L208">IF(ISBLANK(C208),"",XLOOKUP(A208,'Crop Chart'!$A$5:$A$201,'Crop Chart'!$C$5:$C$201,0))</f>
        <v/>
      </c>
      <c r="M208" s="506" t="str">
        <f t="array" ref="M208">IF(ISBLANK(C208),"",XLOOKUP(A208,'Crop Chart'!$A$5:$A$201,'Crop Chart'!$E$5:$E$201,0))</f>
        <v/>
      </c>
      <c r="N208" s="535" t="str">
        <f t="shared" si="1"/>
        <v/>
      </c>
      <c r="O208" s="515" t="str">
        <f t="array" ref="O208">IF(ISBLANK(C208),"",XLOOKUP(A208,'Crop Chart'!$A$5:$A$201,'Crop Chart'!$S$5:$S$201,0))</f>
        <v/>
      </c>
      <c r="P208" s="507" t="str">
        <f t="shared" si="2"/>
        <v/>
      </c>
      <c r="Q208" s="524"/>
      <c r="R208" s="523" t="str">
        <f t="array" ref="R208">IF(I208="TR",XLOOKUP(A208,'Crop Chart'!$A$5:$A$201,'Crop Chart'!$I$5:$I$201,FALSE),"")</f>
        <v/>
      </c>
      <c r="S208" s="512" t="str">
        <f t="array" ref="S208">IF(I208="TR",G208*'Crop Chart'!$H$2*12*L208/M208/T208*XLOOKUP(A208,'Crop Chart'!$A$5:$A$203,'Crop Chart'!$T$5:$T$203),"")</f>
        <v/>
      </c>
      <c r="T208" s="523" t="str">
        <f t="array" ref="T208">IF(ISBLANK(C208),"",XLOOKUP(A208,'Crop Chart'!$A$5:$A$201,'Crop Chart'!$P$5:$P$201,FALSE))</f>
        <v/>
      </c>
      <c r="U208" s="525" t="str">
        <f t="array" ref="U208">IF(ISBLANK(C208),"",XLOOKUP(A208,'Crop Chart'!$A$5:$A$201,'Crop Chart'!$Q$5:$Q$201,0))</f>
        <v/>
      </c>
      <c r="V208" s="507" t="str">
        <f t="array" ref="V208">IF(I208="DS",XLOOKUP(A208,'Crop Chart'!$A$6:$A$201,'Crop Chart'!$AH$6:$AH$201,0),"")</f>
        <v/>
      </c>
      <c r="W208" s="507" t="str">
        <f t="array" ref="W208">IF(I208="DS",XLOOKUP(A208,'Crop Chart'!$A$6:$A$201,'Crop Chart'!$AI$6:$AI$201,0),"")</f>
        <v/>
      </c>
      <c r="X208" s="526" t="str">
        <f t="array" ref="X208">IFS(ISTEXT(P208),"",XLOOKUP(A208,'Crop Chart'!$A$5:$A$201,'Crop Chart'!$R$5:$R$201,0)=0,"",XLOOKUP(A208,'Crop Chart'!$A$5:$A$201,'Crop Chart'!$R$5:$R$201,0)&gt;0,XLOOKUP(A208,'Crop Chart'!$A$5:$A$201,'Crop Chart'!$R$5:$R$201,0)+P208)</f>
        <v/>
      </c>
      <c r="Y208" s="523" t="str">
        <f t="array" ref="Y208">IF(ISTEXT(X208),"",XLOOKUP(A208,'Crop Chart'!$A$5:$A$201,'Crop Chart'!$S$5:$S$201,0))</f>
        <v/>
      </c>
      <c r="Z208" s="513" t="str">
        <f t="shared" si="3"/>
        <v/>
      </c>
      <c r="AA208" s="523" t="str">
        <f t="array" ref="AA208">IF(ISBLANK(C208),"",XLOOKUP(A208,'Crop Chart'!$A$5:$A$201,'Crop Chart'!$F$5:$F$201,0))</f>
        <v/>
      </c>
      <c r="AB208" s="523" t="str">
        <f t="array" ref="AB208">IF(ISBLANK(C208),"",XLOOKUP(A208,'Crop Chart'!$A$5:$A$201,'Crop Chart'!$G$5:$G$201,FALSE))</f>
        <v/>
      </c>
      <c r="AC208" s="526" t="str">
        <f t="shared" si="19"/>
        <v/>
      </c>
      <c r="AD208" s="526" t="str">
        <f t="shared" si="4"/>
        <v/>
      </c>
      <c r="AE208" s="527" t="str">
        <f t="array" ref="AE208">IF(ISBLANK(C208),"",XLOOKUP(C208,'Codified Game Plan'!$M$3:$M$477,'Codified Game Plan'!$J$3:$J$477,0))</f>
        <v/>
      </c>
      <c r="AF208" s="528" t="str">
        <f t="array" ref="AF208">IF(ISBLANK(C208),"",XLOOKUP(A208,'Crop Chart'!$A$5:$A$201,'Crop Chart'!$L$5:$L$201,FALSE))</f>
        <v/>
      </c>
      <c r="AG208" s="529"/>
      <c r="AH208" s="530"/>
      <c r="AI208" s="530" t="str">
        <f t="array" ref="AI208">IF(ISBLANK(C208),"",XLOOKUP(A208,'Crop Chart'!$A$5:$A$201,'Crop Chart'!$AN$5:$AN$201,FALSE))</f>
        <v/>
      </c>
      <c r="AJ208" s="531" t="str">
        <f t="array" ref="AJ208">IF((AI208=""),"",J208+XLOOKUP(A208,'Crop Chart'!$A$5:$A$201,'Crop Chart'!$AO$5:$AO$201,FALSE))</f>
        <v/>
      </c>
      <c r="AK208" s="530" t="str">
        <f t="array" ref="AK208">IF(ISBLANK(C208),"",XLOOKUP(A208,'Crop Chart'!$A$5:$A$201,'Crop Chart'!$AP$5:$AP$201,FALSE))</f>
        <v/>
      </c>
      <c r="AL208" s="531" t="str">
        <f t="array" ref="AL208">IF((AK208=""),"",J208+XLOOKUP(A208,'Crop Chart'!$A$5:$A$201,'Crop Chart'!$AQ$5:$AQ$201,FALSE))</f>
        <v/>
      </c>
      <c r="AM208" s="530" t="str">
        <f t="array" ref="AM208">IF(ISBLANK(C208),"",XLOOKUP(A208,'Crop Chart'!$A$5:$A$201,'Crop Chart'!$AR$5:$AR$201,FALSE))</f>
        <v/>
      </c>
      <c r="AN208" s="531" t="str">
        <f t="array" ref="AN208">IF((AM208=""),"",J208+XLOOKUP(A208,'Crop Chart'!$A$5:$A$201,'Crop Chart'!$AS$5:$AS$201,FALSE))</f>
        <v/>
      </c>
      <c r="AO208" s="530" t="str">
        <f t="array" ref="AO208">IF(ISBLANK(C208),"",XLOOKUP(A208,'Crop Chart'!$A$5:$A$201,'Crop Chart'!$AT$5:$AT$201,FALSE))</f>
        <v/>
      </c>
      <c r="AP208" s="531" t="str">
        <f t="array" ref="AP208">IF((AO208=""),"",J208+XLOOKUP(A208,'Crop Chart'!$A$5:$A$201,'Crop Chart'!$AU$5:$AU$201,FALSE))</f>
        <v/>
      </c>
      <c r="AQ208" s="530" t="str">
        <f t="array" ref="AQ208">IF(ISBLANK(C208),"",XLOOKUP(A208,'Crop Chart'!$A$5:$A$201,'Crop Chart'!$AV$5:$AV$201,FALSE))</f>
        <v/>
      </c>
      <c r="AR208" s="531" t="str">
        <f t="array" ref="AR208">IF((AQ208=""),"",J208+XLOOKUP(A208,'Crop Chart'!$A$5:$A$201,'Crop Chart'!$AW$5:$AW$201,FALSE))</f>
        <v/>
      </c>
      <c r="AS208" s="530" t="str">
        <f t="array" ref="AS208">IF(ISBLANK(C208),"",XLOOKUP(A208,'Crop Chart'!$A$5:$A$201,'Crop Chart'!$AX$5:$AX$201,FALSE))</f>
        <v/>
      </c>
      <c r="AT208" s="531" t="str">
        <f t="array" ref="AT208">IF((AS208=""),"",J208+XLOOKUP(A208,'Crop Chart'!$A$5:$A$201,'Crop Chart'!$AY$5:$AY$201,FALSE))</f>
        <v/>
      </c>
      <c r="AU208" s="530" t="str">
        <f t="array" ref="AU208">IF(ISBLANK(C208),"",XLOOKUP(A208,'Crop Chart'!$A$5:$A$201,'Crop Chart'!$AZ$5:$AZ$201,FALSE))</f>
        <v/>
      </c>
      <c r="AV208" s="531" t="str">
        <f t="array" ref="AV208">IF((AU208=""),"",J208+XLOOKUP(A208,'Crop Chart'!$A$5:$A$201,'Crop Chart'!$BA$5:$BA$201,FALSE))</f>
        <v/>
      </c>
      <c r="AW208" s="530" t="str">
        <f t="array" ref="AW208">IF(ISBLANK(C208),"",XLOOKUP(A208,'Crop Chart'!$A$5:$A$201,'Crop Chart'!$BB$5:$BB$201,FALSE))</f>
        <v/>
      </c>
      <c r="AX208" s="532" t="str">
        <f t="array" ref="AX208">IF((AW208=""),"",J208+XLOOKUP(A208,'Crop Chart'!$A$5:$A$201,'Crop Chart'!$BC$5:$BC$201,FALSE))</f>
        <v/>
      </c>
    </row>
    <row r="209" ht="15.75" hidden="1" customHeight="1">
      <c r="A209" s="520" t="str">
        <f t="array" ref="A209">IF(ISBLANK(C209)," ",XLOOKUP(C209,'Codified Game Plan'!$M$3:$M$477,'Codified Game Plan'!$A$3:$A$477))</f>
        <v> </v>
      </c>
      <c r="B209" s="503" t="str">
        <f t="array" ref="B209">IF(ISBLANK(C209),"",XLOOKUP(C209,'Codified Game Plan'!$M$3:$M$477,'Codified Game Plan'!$B$3:$B$477))</f>
        <v/>
      </c>
      <c r="C209" s="521"/>
      <c r="D209" s="521" t="str">
        <f t="array" ref="D209">IF(ISBLANK(C209)," ",XLOOKUP(C209,'Codified Game Plan'!$M$3:$M$477,'Codified Game Plan'!$C$3:$C$477))</f>
        <v> </v>
      </c>
      <c r="E209" s="522" t="str">
        <f t="array" ref="E209">IF(ISBLANK(C209),"",XLOOKUP(C209,'Codified Game Plan'!$M$3:$M$477,'Codified Game Plan'!$D$3:$D$477,0))</f>
        <v/>
      </c>
      <c r="F209" s="522" t="str">
        <f t="array" ref="F209">IF(ISBLANK(C209),"",XLOOKUP(C209,'Codified Game Plan'!$M$3:$M$477,'Codified Game Plan'!$E$3:$E$477,0))</f>
        <v/>
      </c>
      <c r="G209" s="523" t="str">
        <f t="array" ref="G209">IF(ISBLANK(C209)," ",XLOOKUP(C209,'Codified Game Plan'!$M$3:$M$477,'Codified Game Plan'!$F$3:$F$477))</f>
        <v> </v>
      </c>
      <c r="H209" s="507" t="str">
        <f t="array" ref="H209">IF(ISBLANK(C209)," ",XLOOKUP(C209,'Codified Game Plan'!$M$3:$M$477,'Codified Game Plan'!$G$3:$G$477))</f>
        <v> </v>
      </c>
      <c r="I209" s="523" t="str">
        <f t="array" ref="I209">IF(ISBLANK(C209),"",XLOOKUP(A209,'Crop Chart'!$A$5:$A$201,'Crop Chart'!$B$5:$B$201,0))</f>
        <v/>
      </c>
      <c r="J209" s="507" t="str">
        <f t="shared" si="24"/>
        <v> </v>
      </c>
      <c r="K209" s="511"/>
      <c r="L209" s="523" t="str">
        <f t="array" ref="L209">IF(ISBLANK(C209),"",XLOOKUP(A209,'Crop Chart'!$A$5:$A$201,'Crop Chart'!$C$5:$C$201,0))</f>
        <v/>
      </c>
      <c r="M209" s="506" t="str">
        <f t="array" ref="M209">IF(ISBLANK(C209),"",XLOOKUP(A209,'Crop Chart'!$A$5:$A$201,'Crop Chart'!$E$5:$E$201,0))</f>
        <v/>
      </c>
      <c r="N209" s="535" t="str">
        <f t="shared" si="1"/>
        <v/>
      </c>
      <c r="O209" s="515" t="str">
        <f t="array" ref="O209">IF(ISBLANK(C209),"",XLOOKUP(A209,'Crop Chart'!$A$5:$A$201,'Crop Chart'!$S$5:$S$201,0))</f>
        <v/>
      </c>
      <c r="P209" s="507" t="str">
        <f t="shared" si="2"/>
        <v/>
      </c>
      <c r="Q209" s="524"/>
      <c r="R209" s="523" t="str">
        <f t="array" ref="R209">IF(I209="TR",XLOOKUP(A209,'Crop Chart'!$A$5:$A$201,'Crop Chart'!$I$5:$I$201,FALSE),"")</f>
        <v/>
      </c>
      <c r="S209" s="512" t="str">
        <f t="array" ref="S209">IF(I209="TR",G209*'Crop Chart'!$H$2*12*L209/M209/T209*XLOOKUP(A209,'Crop Chart'!$A$5:$A$203,'Crop Chart'!$T$5:$T$203),"")</f>
        <v/>
      </c>
      <c r="T209" s="523" t="str">
        <f t="array" ref="T209">IF(ISBLANK(C209),"",XLOOKUP(A209,'Crop Chart'!$A$5:$A$201,'Crop Chart'!$P$5:$P$201,FALSE))</f>
        <v/>
      </c>
      <c r="U209" s="525" t="str">
        <f t="array" ref="U209">IF(ISBLANK(C209),"",XLOOKUP(A209,'Crop Chart'!$A$5:$A$201,'Crop Chart'!$Q$5:$Q$201,0))</f>
        <v/>
      </c>
      <c r="V209" s="507" t="str">
        <f t="array" ref="V209">IF(I209="DS",XLOOKUP(A209,'Crop Chart'!$A$6:$A$201,'Crop Chart'!$AH$6:$AH$201,0),"")</f>
        <v/>
      </c>
      <c r="W209" s="507" t="str">
        <f t="array" ref="W209">IF(I209="DS",XLOOKUP(A209,'Crop Chart'!$A$6:$A$201,'Crop Chart'!$AI$6:$AI$201,0),"")</f>
        <v/>
      </c>
      <c r="X209" s="526" t="str">
        <f t="array" ref="X209">IFS(ISTEXT(P209),"",XLOOKUP(A209,'Crop Chart'!$A$5:$A$201,'Crop Chart'!$R$5:$R$201,0)=0,"",XLOOKUP(A209,'Crop Chart'!$A$5:$A$201,'Crop Chart'!$R$5:$R$201,0)&gt;0,XLOOKUP(A209,'Crop Chart'!$A$5:$A$201,'Crop Chart'!$R$5:$R$201,0)+P209)</f>
        <v/>
      </c>
      <c r="Y209" s="523" t="str">
        <f t="array" ref="Y209">IF(ISTEXT(X209),"",XLOOKUP(A209,'Crop Chart'!$A$5:$A$201,'Crop Chart'!$S$5:$S$201,0))</f>
        <v/>
      </c>
      <c r="Z209" s="513" t="str">
        <f t="shared" si="3"/>
        <v/>
      </c>
      <c r="AA209" s="523" t="str">
        <f t="array" ref="AA209">IF(ISBLANK(C209),"",XLOOKUP(A209,'Crop Chart'!$A$5:$A$201,'Crop Chart'!$F$5:$F$201,0))</f>
        <v/>
      </c>
      <c r="AB209" s="523" t="str">
        <f t="array" ref="AB209">IF(ISBLANK(C209),"",XLOOKUP(A209,'Crop Chart'!$A$5:$A$201,'Crop Chart'!$G$5:$G$201,FALSE))</f>
        <v/>
      </c>
      <c r="AC209" s="526" t="str">
        <f t="shared" si="19"/>
        <v/>
      </c>
      <c r="AD209" s="526" t="str">
        <f t="shared" si="4"/>
        <v/>
      </c>
      <c r="AE209" s="527" t="str">
        <f t="array" ref="AE209">IF(ISBLANK(C209),"",XLOOKUP(C209,'Codified Game Plan'!$M$3:$M$477,'Codified Game Plan'!$J$3:$J$477,0))</f>
        <v/>
      </c>
      <c r="AF209" s="528" t="str">
        <f t="array" ref="AF209">IF(ISBLANK(C209),"",XLOOKUP(A209,'Crop Chart'!$A$5:$A$201,'Crop Chart'!$L$5:$L$201,FALSE))</f>
        <v/>
      </c>
      <c r="AG209" s="529"/>
      <c r="AH209" s="530"/>
      <c r="AI209" s="530" t="str">
        <f t="array" ref="AI209">IF(ISBLANK(C209),"",XLOOKUP(A209,'Crop Chart'!$A$5:$A$201,'Crop Chart'!$AN$5:$AN$201,FALSE))</f>
        <v/>
      </c>
      <c r="AJ209" s="531" t="str">
        <f t="array" ref="AJ209">IF((AI209=""),"",J209+XLOOKUP(A209,'Crop Chart'!$A$5:$A$201,'Crop Chart'!$AO$5:$AO$201,FALSE))</f>
        <v/>
      </c>
      <c r="AK209" s="530" t="str">
        <f t="array" ref="AK209">IF(ISBLANK(C209),"",XLOOKUP(A209,'Crop Chart'!$A$5:$A$201,'Crop Chart'!$AP$5:$AP$201,FALSE))</f>
        <v/>
      </c>
      <c r="AL209" s="531" t="str">
        <f t="array" ref="AL209">IF((AK209=""),"",J209+XLOOKUP(A209,'Crop Chart'!$A$5:$A$201,'Crop Chart'!$AQ$5:$AQ$201,FALSE))</f>
        <v/>
      </c>
      <c r="AM209" s="530" t="str">
        <f t="array" ref="AM209">IF(ISBLANK(C209),"",XLOOKUP(A209,'Crop Chart'!$A$5:$A$201,'Crop Chart'!$AR$5:$AR$201,FALSE))</f>
        <v/>
      </c>
      <c r="AN209" s="531" t="str">
        <f t="array" ref="AN209">IF((AM209=""),"",J209+XLOOKUP(A209,'Crop Chart'!$A$5:$A$201,'Crop Chart'!$AS$5:$AS$201,FALSE))</f>
        <v/>
      </c>
      <c r="AO209" s="530" t="str">
        <f t="array" ref="AO209">IF(ISBLANK(C209),"",XLOOKUP(A209,'Crop Chart'!$A$5:$A$201,'Crop Chart'!$AT$5:$AT$201,FALSE))</f>
        <v/>
      </c>
      <c r="AP209" s="531" t="str">
        <f t="array" ref="AP209">IF((AO209=""),"",J209+XLOOKUP(A209,'Crop Chart'!$A$5:$A$201,'Crop Chart'!$AU$5:$AU$201,FALSE))</f>
        <v/>
      </c>
      <c r="AQ209" s="530" t="str">
        <f t="array" ref="AQ209">IF(ISBLANK(C209),"",XLOOKUP(A209,'Crop Chart'!$A$5:$A$201,'Crop Chart'!$AV$5:$AV$201,FALSE))</f>
        <v/>
      </c>
      <c r="AR209" s="531" t="str">
        <f t="array" ref="AR209">IF((AQ209=""),"",J209+XLOOKUP(A209,'Crop Chart'!$A$5:$A$201,'Crop Chart'!$AW$5:$AW$201,FALSE))</f>
        <v/>
      </c>
      <c r="AS209" s="530" t="str">
        <f t="array" ref="AS209">IF(ISBLANK(C209),"",XLOOKUP(A209,'Crop Chart'!$A$5:$A$201,'Crop Chart'!$AX$5:$AX$201,FALSE))</f>
        <v/>
      </c>
      <c r="AT209" s="531" t="str">
        <f t="array" ref="AT209">IF((AS209=""),"",J209+XLOOKUP(A209,'Crop Chart'!$A$5:$A$201,'Crop Chart'!$AY$5:$AY$201,FALSE))</f>
        <v/>
      </c>
      <c r="AU209" s="530" t="str">
        <f t="array" ref="AU209">IF(ISBLANK(C209),"",XLOOKUP(A209,'Crop Chart'!$A$5:$A$201,'Crop Chart'!$AZ$5:$AZ$201,FALSE))</f>
        <v/>
      </c>
      <c r="AV209" s="531" t="str">
        <f t="array" ref="AV209">IF((AU209=""),"",J209+XLOOKUP(A209,'Crop Chart'!$A$5:$A$201,'Crop Chart'!$BA$5:$BA$201,FALSE))</f>
        <v/>
      </c>
      <c r="AW209" s="530" t="str">
        <f t="array" ref="AW209">IF(ISBLANK(C209),"",XLOOKUP(A209,'Crop Chart'!$A$5:$A$201,'Crop Chart'!$BB$5:$BB$201,FALSE))</f>
        <v/>
      </c>
      <c r="AX209" s="532" t="str">
        <f t="array" ref="AX209">IF((AW209=""),"",J209+XLOOKUP(A209,'Crop Chart'!$A$5:$A$201,'Crop Chart'!$BC$5:$BC$201,FALSE))</f>
        <v/>
      </c>
    </row>
    <row r="210" ht="15.75" hidden="1" customHeight="1">
      <c r="A210" s="520" t="str">
        <f t="array" ref="A210">IF(ISBLANK(C210)," ",XLOOKUP(C210,'Codified Game Plan'!$M$3:$M$477,'Codified Game Plan'!$A$3:$A$477))</f>
        <v> </v>
      </c>
      <c r="B210" s="503" t="str">
        <f t="array" ref="B210">IF(ISBLANK(C210),"",XLOOKUP(C210,'Codified Game Plan'!$M$3:$M$477,'Codified Game Plan'!$B$3:$B$477))</f>
        <v/>
      </c>
      <c r="C210" s="521"/>
      <c r="D210" s="521" t="str">
        <f t="array" ref="D210">IF(ISBLANK(C210)," ",XLOOKUP(C210,'Codified Game Plan'!$M$3:$M$477,'Codified Game Plan'!$C$3:$C$477))</f>
        <v> </v>
      </c>
      <c r="E210" s="522" t="str">
        <f t="array" ref="E210">IF(ISBLANK(C210),"",XLOOKUP(C210,'Codified Game Plan'!$M$3:$M$477,'Codified Game Plan'!$D$3:$D$477,0))</f>
        <v/>
      </c>
      <c r="F210" s="522" t="str">
        <f t="array" ref="F210">IF(ISBLANK(C210),"",XLOOKUP(C210,'Codified Game Plan'!$M$3:$M$477,'Codified Game Plan'!$E$3:$E$477,0))</f>
        <v/>
      </c>
      <c r="G210" s="523" t="str">
        <f t="array" ref="G210">IF(ISBLANK(C210)," ",XLOOKUP(C210,'Codified Game Plan'!$M$3:$M$477,'Codified Game Plan'!$F$3:$F$477))</f>
        <v> </v>
      </c>
      <c r="H210" s="507" t="str">
        <f t="array" ref="H210">IF(ISBLANK(C210)," ",XLOOKUP(C210,'Codified Game Plan'!$M$3:$M$477,'Codified Game Plan'!$G$3:$G$477))</f>
        <v> </v>
      </c>
      <c r="I210" s="523" t="str">
        <f t="array" ref="I210">IF(ISBLANK(C210),"",XLOOKUP(A210,'Crop Chart'!$A$5:$A$201,'Crop Chart'!$B$5:$B$201,0))</f>
        <v/>
      </c>
      <c r="J210" s="507" t="str">
        <f t="shared" si="24"/>
        <v> </v>
      </c>
      <c r="K210" s="511"/>
      <c r="L210" s="523" t="str">
        <f t="array" ref="L210">IF(ISBLANK(C210),"",XLOOKUP(A210,'Crop Chart'!$A$5:$A$201,'Crop Chart'!$C$5:$C$201,0))</f>
        <v/>
      </c>
      <c r="M210" s="506" t="str">
        <f t="array" ref="M210">IF(ISBLANK(C210),"",XLOOKUP(A210,'Crop Chart'!$A$5:$A$201,'Crop Chart'!$E$5:$E$201,0))</f>
        <v/>
      </c>
      <c r="N210" s="535" t="str">
        <f t="shared" si="1"/>
        <v/>
      </c>
      <c r="O210" s="515" t="str">
        <f t="array" ref="O210">IF(ISBLANK(C210),"",XLOOKUP(A210,'Crop Chart'!$A$5:$A$201,'Crop Chart'!$S$5:$S$201,0))</f>
        <v/>
      </c>
      <c r="P210" s="507" t="str">
        <f t="shared" si="2"/>
        <v/>
      </c>
      <c r="Q210" s="524"/>
      <c r="R210" s="523" t="str">
        <f t="array" ref="R210">IF(I210="TR",XLOOKUP(A210,'Crop Chart'!$A$5:$A$201,'Crop Chart'!$I$5:$I$201,FALSE),"")</f>
        <v/>
      </c>
      <c r="S210" s="512" t="str">
        <f t="array" ref="S210">IF(I210="TR",G210*'Crop Chart'!$H$2*12*L210/M210/T210*XLOOKUP(A210,'Crop Chart'!$A$5:$A$203,'Crop Chart'!$T$5:$T$203),"")</f>
        <v/>
      </c>
      <c r="T210" s="523" t="str">
        <f t="array" ref="T210">IF(ISBLANK(C210),"",XLOOKUP(A210,'Crop Chart'!$A$5:$A$201,'Crop Chart'!$P$5:$P$201,FALSE))</f>
        <v/>
      </c>
      <c r="U210" s="525" t="str">
        <f t="array" ref="U210">IF(ISBLANK(C210),"",XLOOKUP(A210,'Crop Chart'!$A$5:$A$201,'Crop Chart'!$Q$5:$Q$201,0))</f>
        <v/>
      </c>
      <c r="V210" s="507" t="str">
        <f t="array" ref="V210">IF(I210="DS",XLOOKUP(A210,'Crop Chart'!$A$6:$A$201,'Crop Chart'!$AH$6:$AH$201,0),"")</f>
        <v/>
      </c>
      <c r="W210" s="507" t="str">
        <f t="array" ref="W210">IF(I210="DS",XLOOKUP(A210,'Crop Chart'!$A$6:$A$201,'Crop Chart'!$AI$6:$AI$201,0),"")</f>
        <v/>
      </c>
      <c r="X210" s="526" t="str">
        <f t="array" ref="X210">IFS(ISTEXT(P210),"",XLOOKUP(A210,'Crop Chart'!$A$5:$A$201,'Crop Chart'!$R$5:$R$201,0)=0,"",XLOOKUP(A210,'Crop Chart'!$A$5:$A$201,'Crop Chart'!$R$5:$R$201,0)&gt;0,XLOOKUP(A210,'Crop Chart'!$A$5:$A$201,'Crop Chart'!$R$5:$R$201,0)+P210)</f>
        <v/>
      </c>
      <c r="Y210" s="523" t="str">
        <f t="array" ref="Y210">IF(ISTEXT(X210),"",XLOOKUP(A210,'Crop Chart'!$A$5:$A$201,'Crop Chart'!$S$5:$S$201,0))</f>
        <v/>
      </c>
      <c r="Z210" s="513" t="str">
        <f t="shared" si="3"/>
        <v/>
      </c>
      <c r="AA210" s="523" t="str">
        <f t="array" ref="AA210">IF(ISBLANK(C210),"",XLOOKUP(A210,'Crop Chart'!$A$5:$A$201,'Crop Chart'!$F$5:$F$201,0))</f>
        <v/>
      </c>
      <c r="AB210" s="523" t="str">
        <f t="array" ref="AB210">IF(ISBLANK(C210),"",XLOOKUP(A210,'Crop Chart'!$A$5:$A$201,'Crop Chart'!$G$5:$G$201,FALSE))</f>
        <v/>
      </c>
      <c r="AC210" s="526" t="str">
        <f t="shared" si="19"/>
        <v/>
      </c>
      <c r="AD210" s="526" t="str">
        <f t="shared" si="4"/>
        <v/>
      </c>
      <c r="AE210" s="527" t="str">
        <f t="array" ref="AE210">IF(ISBLANK(C210),"",XLOOKUP(C210,'Codified Game Plan'!$M$3:$M$477,'Codified Game Plan'!$J$3:$J$477,0))</f>
        <v/>
      </c>
      <c r="AF210" s="528" t="str">
        <f t="array" ref="AF210">IF(ISBLANK(C210),"",XLOOKUP(A210,'Crop Chart'!$A$5:$A$201,'Crop Chart'!$L$5:$L$201,FALSE))</f>
        <v/>
      </c>
      <c r="AG210" s="529"/>
      <c r="AH210" s="530"/>
      <c r="AI210" s="530" t="str">
        <f t="array" ref="AI210">IF(ISBLANK(C210),"",XLOOKUP(A210,'Crop Chart'!$A$5:$A$201,'Crop Chart'!$AN$5:$AN$201,FALSE))</f>
        <v/>
      </c>
      <c r="AJ210" s="531" t="str">
        <f t="array" ref="AJ210">IF((AI210=""),"",J210+XLOOKUP(A210,'Crop Chart'!$A$5:$A$201,'Crop Chart'!$AO$5:$AO$201,FALSE))</f>
        <v/>
      </c>
      <c r="AK210" s="530" t="str">
        <f t="array" ref="AK210">IF(ISBLANK(C210),"",XLOOKUP(A210,'Crop Chart'!$A$5:$A$201,'Crop Chart'!$AP$5:$AP$201,FALSE))</f>
        <v/>
      </c>
      <c r="AL210" s="531" t="str">
        <f t="array" ref="AL210">IF((AK210=""),"",J210+XLOOKUP(A210,'Crop Chart'!$A$5:$A$201,'Crop Chart'!$AQ$5:$AQ$201,FALSE))</f>
        <v/>
      </c>
      <c r="AM210" s="530" t="str">
        <f t="array" ref="AM210">IF(ISBLANK(C210),"",XLOOKUP(A210,'Crop Chart'!$A$5:$A$201,'Crop Chart'!$AR$5:$AR$201,FALSE))</f>
        <v/>
      </c>
      <c r="AN210" s="531" t="str">
        <f t="array" ref="AN210">IF((AM210=""),"",J210+XLOOKUP(A210,'Crop Chart'!$A$5:$A$201,'Crop Chart'!$AS$5:$AS$201,FALSE))</f>
        <v/>
      </c>
      <c r="AO210" s="530" t="str">
        <f t="array" ref="AO210">IF(ISBLANK(C210),"",XLOOKUP(A210,'Crop Chart'!$A$5:$A$201,'Crop Chart'!$AT$5:$AT$201,FALSE))</f>
        <v/>
      </c>
      <c r="AP210" s="531" t="str">
        <f t="array" ref="AP210">IF((AO210=""),"",J210+XLOOKUP(A210,'Crop Chart'!$A$5:$A$201,'Crop Chart'!$AU$5:$AU$201,FALSE))</f>
        <v/>
      </c>
      <c r="AQ210" s="530" t="str">
        <f t="array" ref="AQ210">IF(ISBLANK(C210),"",XLOOKUP(A210,'Crop Chart'!$A$5:$A$201,'Crop Chart'!$AV$5:$AV$201,FALSE))</f>
        <v/>
      </c>
      <c r="AR210" s="531" t="str">
        <f t="array" ref="AR210">IF((AQ210=""),"",J210+XLOOKUP(A210,'Crop Chart'!$A$5:$A$201,'Crop Chart'!$AW$5:$AW$201,FALSE))</f>
        <v/>
      </c>
      <c r="AS210" s="530" t="str">
        <f t="array" ref="AS210">IF(ISBLANK(C210),"",XLOOKUP(A210,'Crop Chart'!$A$5:$A$201,'Crop Chart'!$AX$5:$AX$201,FALSE))</f>
        <v/>
      </c>
      <c r="AT210" s="531" t="str">
        <f t="array" ref="AT210">IF((AS210=""),"",J210+XLOOKUP(A210,'Crop Chart'!$A$5:$A$201,'Crop Chart'!$AY$5:$AY$201,FALSE))</f>
        <v/>
      </c>
      <c r="AU210" s="530" t="str">
        <f t="array" ref="AU210">IF(ISBLANK(C210),"",XLOOKUP(A210,'Crop Chart'!$A$5:$A$201,'Crop Chart'!$AZ$5:$AZ$201,FALSE))</f>
        <v/>
      </c>
      <c r="AV210" s="531" t="str">
        <f t="array" ref="AV210">IF((AU210=""),"",J210+XLOOKUP(A210,'Crop Chart'!$A$5:$A$201,'Crop Chart'!$BA$5:$BA$201,FALSE))</f>
        <v/>
      </c>
      <c r="AW210" s="530" t="str">
        <f t="array" ref="AW210">IF(ISBLANK(C210),"",XLOOKUP(A210,'Crop Chart'!$A$5:$A$201,'Crop Chart'!$BB$5:$BB$201,FALSE))</f>
        <v/>
      </c>
      <c r="AX210" s="532" t="str">
        <f t="array" ref="AX210">IF((AW210=""),"",J210+XLOOKUP(A210,'Crop Chart'!$A$5:$A$201,'Crop Chart'!$BC$5:$BC$201,FALSE))</f>
        <v/>
      </c>
    </row>
    <row r="211" ht="15.75" hidden="1" customHeight="1">
      <c r="A211" s="520" t="str">
        <f t="array" ref="A211">IF(ISBLANK(C211)," ",XLOOKUP(C211,'Codified Game Plan'!$M$3:$M$477,'Codified Game Plan'!$A$3:$A$477))</f>
        <v> </v>
      </c>
      <c r="B211" s="503" t="str">
        <f t="array" ref="B211">IF(ISBLANK(C211),"",XLOOKUP(C211,'Codified Game Plan'!$M$3:$M$477,'Codified Game Plan'!$B$3:$B$477))</f>
        <v/>
      </c>
      <c r="C211" s="521"/>
      <c r="D211" s="521" t="str">
        <f t="array" ref="D211">IF(ISBLANK(C211)," ",XLOOKUP(C211,'Codified Game Plan'!$M$3:$M$477,'Codified Game Plan'!$C$3:$C$477))</f>
        <v> </v>
      </c>
      <c r="E211" s="522" t="str">
        <f t="array" ref="E211">IF(ISBLANK(C211),"",XLOOKUP(C211,'Codified Game Plan'!$M$3:$M$477,'Codified Game Plan'!$D$3:$D$477,0))</f>
        <v/>
      </c>
      <c r="F211" s="522" t="str">
        <f t="array" ref="F211">IF(ISBLANK(C211),"",XLOOKUP(C211,'Codified Game Plan'!$M$3:$M$477,'Codified Game Plan'!$E$3:$E$477,0))</f>
        <v/>
      </c>
      <c r="G211" s="523" t="str">
        <f t="array" ref="G211">IF(ISBLANK(C211)," ",XLOOKUP(C211,'Codified Game Plan'!$M$3:$M$477,'Codified Game Plan'!$F$3:$F$477))</f>
        <v> </v>
      </c>
      <c r="H211" s="507" t="str">
        <f t="array" ref="H211">IF(ISBLANK(C211)," ",XLOOKUP(C211,'Codified Game Plan'!$M$3:$M$477,'Codified Game Plan'!$G$3:$G$477))</f>
        <v> </v>
      </c>
      <c r="I211" s="523" t="str">
        <f t="array" ref="I211">IF(ISBLANK(C211),"",XLOOKUP(A211,'Crop Chart'!$A$5:$A$201,'Crop Chart'!$B$5:$B$201,0))</f>
        <v/>
      </c>
      <c r="J211" s="507" t="str">
        <f t="shared" si="24"/>
        <v> </v>
      </c>
      <c r="K211" s="511"/>
      <c r="L211" s="523" t="str">
        <f t="array" ref="L211">IF(ISBLANK(C211),"",XLOOKUP(A211,'Crop Chart'!$A$5:$A$201,'Crop Chart'!$C$5:$C$201,0))</f>
        <v/>
      </c>
      <c r="M211" s="506" t="str">
        <f t="array" ref="M211">IF(ISBLANK(C211),"",XLOOKUP(A211,'Crop Chart'!$A$5:$A$201,'Crop Chart'!$E$5:$E$201,0))</f>
        <v/>
      </c>
      <c r="N211" s="535" t="str">
        <f t="shared" si="1"/>
        <v/>
      </c>
      <c r="O211" s="515" t="str">
        <f t="array" ref="O211">IF(ISBLANK(C211),"",XLOOKUP(A211,'Crop Chart'!$A$5:$A$201,'Crop Chart'!$S$5:$S$201,0))</f>
        <v/>
      </c>
      <c r="P211" s="507" t="str">
        <f t="shared" si="2"/>
        <v/>
      </c>
      <c r="Q211" s="524"/>
      <c r="R211" s="523" t="str">
        <f t="array" ref="R211">IF(I211="TR",XLOOKUP(A211,'Crop Chart'!$A$5:$A$201,'Crop Chart'!$I$5:$I$201,FALSE),"")</f>
        <v/>
      </c>
      <c r="S211" s="512" t="str">
        <f t="array" ref="S211">IF(I211="TR",G211*'Crop Chart'!$H$2*12*L211/M211/T211*XLOOKUP(A211,'Crop Chart'!$A$5:$A$203,'Crop Chart'!$T$5:$T$203),"")</f>
        <v/>
      </c>
      <c r="T211" s="523" t="str">
        <f t="array" ref="T211">IF(ISBLANK(C211),"",XLOOKUP(A211,'Crop Chart'!$A$5:$A$201,'Crop Chart'!$P$5:$P$201,FALSE))</f>
        <v/>
      </c>
      <c r="U211" s="525" t="str">
        <f t="array" ref="U211">IF(ISBLANK(C211),"",XLOOKUP(A211,'Crop Chart'!$A$5:$A$201,'Crop Chart'!$Q$5:$Q$201,0))</f>
        <v/>
      </c>
      <c r="V211" s="507" t="str">
        <f t="array" ref="V211">IF(I211="DS",XLOOKUP(A211,'Crop Chart'!$A$6:$A$201,'Crop Chart'!$AH$6:$AH$201,0),"")</f>
        <v/>
      </c>
      <c r="W211" s="507" t="str">
        <f t="array" ref="W211">IF(I211="DS",XLOOKUP(A211,'Crop Chart'!$A$6:$A$201,'Crop Chart'!$AI$6:$AI$201,0),"")</f>
        <v/>
      </c>
      <c r="X211" s="526" t="str">
        <f t="array" ref="X211">IFS(ISTEXT(P211),"",XLOOKUP(A211,'Crop Chart'!$A$5:$A$201,'Crop Chart'!$R$5:$R$201,0)=0,"",XLOOKUP(A211,'Crop Chart'!$A$5:$A$201,'Crop Chart'!$R$5:$R$201,0)&gt;0,XLOOKUP(A211,'Crop Chart'!$A$5:$A$201,'Crop Chart'!$R$5:$R$201,0)+P211)</f>
        <v/>
      </c>
      <c r="Y211" s="523" t="str">
        <f t="array" ref="Y211">IF(ISTEXT(X211),"",XLOOKUP(A211,'Crop Chart'!$A$5:$A$201,'Crop Chart'!$S$5:$S$201,0))</f>
        <v/>
      </c>
      <c r="Z211" s="513" t="str">
        <f t="shared" si="3"/>
        <v/>
      </c>
      <c r="AA211" s="523" t="str">
        <f t="array" ref="AA211">IF(ISBLANK(C211),"",XLOOKUP(A211,'Crop Chart'!$A$5:$A$201,'Crop Chart'!$F$5:$F$201,0))</f>
        <v/>
      </c>
      <c r="AB211" s="523" t="str">
        <f t="array" ref="AB211">IF(ISBLANK(C211),"",XLOOKUP(A211,'Crop Chart'!$A$5:$A$201,'Crop Chart'!$G$5:$G$201,FALSE))</f>
        <v/>
      </c>
      <c r="AC211" s="526" t="str">
        <f t="shared" si="19"/>
        <v/>
      </c>
      <c r="AD211" s="526" t="str">
        <f t="shared" si="4"/>
        <v/>
      </c>
      <c r="AE211" s="527" t="str">
        <f t="array" ref="AE211">IF(ISBLANK(C211),"",XLOOKUP(C211,'Codified Game Plan'!$M$3:$M$477,'Codified Game Plan'!$J$3:$J$477,0))</f>
        <v/>
      </c>
      <c r="AF211" s="528" t="str">
        <f t="array" ref="AF211">IF(ISBLANK(C211),"",XLOOKUP(A211,'Crop Chart'!$A$5:$A$201,'Crop Chart'!$L$5:$L$201,FALSE))</f>
        <v/>
      </c>
      <c r="AG211" s="529"/>
      <c r="AH211" s="530"/>
      <c r="AI211" s="530" t="str">
        <f t="array" ref="AI211">IF(ISBLANK(C211),"",XLOOKUP(A211,'Crop Chart'!$A$5:$A$201,'Crop Chart'!$AN$5:$AN$201,FALSE))</f>
        <v/>
      </c>
      <c r="AJ211" s="531" t="str">
        <f t="array" ref="AJ211">IF((AI211=""),"",J211+XLOOKUP(A211,'Crop Chart'!$A$5:$A$201,'Crop Chart'!$AO$5:$AO$201,FALSE))</f>
        <v/>
      </c>
      <c r="AK211" s="530" t="str">
        <f t="array" ref="AK211">IF(ISBLANK(C211),"",XLOOKUP(A211,'Crop Chart'!$A$5:$A$201,'Crop Chart'!$AP$5:$AP$201,FALSE))</f>
        <v/>
      </c>
      <c r="AL211" s="531" t="str">
        <f t="array" ref="AL211">IF((AK211=""),"",J211+XLOOKUP(A211,'Crop Chart'!$A$5:$A$201,'Crop Chart'!$AQ$5:$AQ$201,FALSE))</f>
        <v/>
      </c>
      <c r="AM211" s="530" t="str">
        <f t="array" ref="AM211">IF(ISBLANK(C211),"",XLOOKUP(A211,'Crop Chart'!$A$5:$A$201,'Crop Chart'!$AR$5:$AR$201,FALSE))</f>
        <v/>
      </c>
      <c r="AN211" s="531" t="str">
        <f t="array" ref="AN211">IF((AM211=""),"",J211+XLOOKUP(A211,'Crop Chart'!$A$5:$A$201,'Crop Chart'!$AS$5:$AS$201,FALSE))</f>
        <v/>
      </c>
      <c r="AO211" s="530" t="str">
        <f t="array" ref="AO211">IF(ISBLANK(C211),"",XLOOKUP(A211,'Crop Chart'!$A$5:$A$201,'Crop Chart'!$AT$5:$AT$201,FALSE))</f>
        <v/>
      </c>
      <c r="AP211" s="531" t="str">
        <f t="array" ref="AP211">IF((AO211=""),"",J211+XLOOKUP(A211,'Crop Chart'!$A$5:$A$201,'Crop Chart'!$AU$5:$AU$201,FALSE))</f>
        <v/>
      </c>
      <c r="AQ211" s="530" t="str">
        <f t="array" ref="AQ211">IF(ISBLANK(C211),"",XLOOKUP(A211,'Crop Chart'!$A$5:$A$201,'Crop Chart'!$AV$5:$AV$201,FALSE))</f>
        <v/>
      </c>
      <c r="AR211" s="531" t="str">
        <f t="array" ref="AR211">IF((AQ211=""),"",J211+XLOOKUP(A211,'Crop Chart'!$A$5:$A$201,'Crop Chart'!$AW$5:$AW$201,FALSE))</f>
        <v/>
      </c>
      <c r="AS211" s="530" t="str">
        <f t="array" ref="AS211">IF(ISBLANK(C211),"",XLOOKUP(A211,'Crop Chart'!$A$5:$A$201,'Crop Chart'!$AX$5:$AX$201,FALSE))</f>
        <v/>
      </c>
      <c r="AT211" s="531" t="str">
        <f t="array" ref="AT211">IF((AS211=""),"",J211+XLOOKUP(A211,'Crop Chart'!$A$5:$A$201,'Crop Chart'!$AY$5:$AY$201,FALSE))</f>
        <v/>
      </c>
      <c r="AU211" s="530" t="str">
        <f t="array" ref="AU211">IF(ISBLANK(C211),"",XLOOKUP(A211,'Crop Chart'!$A$5:$A$201,'Crop Chart'!$AZ$5:$AZ$201,FALSE))</f>
        <v/>
      </c>
      <c r="AV211" s="531" t="str">
        <f t="array" ref="AV211">IF((AU211=""),"",J211+XLOOKUP(A211,'Crop Chart'!$A$5:$A$201,'Crop Chart'!$BA$5:$BA$201,FALSE))</f>
        <v/>
      </c>
      <c r="AW211" s="530" t="str">
        <f t="array" ref="AW211">IF(ISBLANK(C211),"",XLOOKUP(A211,'Crop Chart'!$A$5:$A$201,'Crop Chart'!$BB$5:$BB$201,FALSE))</f>
        <v/>
      </c>
      <c r="AX211" s="532" t="str">
        <f t="array" ref="AX211">IF((AW211=""),"",J211+XLOOKUP(A211,'Crop Chart'!$A$5:$A$201,'Crop Chart'!$BC$5:$BC$201,FALSE))</f>
        <v/>
      </c>
    </row>
    <row r="212" ht="15.75" hidden="1" customHeight="1">
      <c r="A212" s="520" t="str">
        <f t="array" ref="A212">IF(ISBLANK(C212)," ",XLOOKUP(C212,'Codified Game Plan'!$M$3:$M$477,'Codified Game Plan'!$A$3:$A$477))</f>
        <v> </v>
      </c>
      <c r="B212" s="503" t="str">
        <f t="array" ref="B212">IF(ISBLANK(C212),"",XLOOKUP(C212,'Codified Game Plan'!$M$3:$M$477,'Codified Game Plan'!$B$3:$B$477))</f>
        <v/>
      </c>
      <c r="C212" s="521"/>
      <c r="D212" s="521" t="str">
        <f t="array" ref="D212">IF(ISBLANK(C212)," ",XLOOKUP(C212,'Codified Game Plan'!$M$3:$M$477,'Codified Game Plan'!$C$3:$C$477))</f>
        <v> </v>
      </c>
      <c r="E212" s="522" t="str">
        <f t="array" ref="E212">IF(ISBLANK(C212),"",XLOOKUP(C212,'Codified Game Plan'!$M$3:$M$477,'Codified Game Plan'!$D$3:$D$477,0))</f>
        <v/>
      </c>
      <c r="F212" s="522" t="str">
        <f t="array" ref="F212">IF(ISBLANK(C212),"",XLOOKUP(C212,'Codified Game Plan'!$M$3:$M$477,'Codified Game Plan'!$E$3:$E$477,0))</f>
        <v/>
      </c>
      <c r="G212" s="523" t="str">
        <f t="array" ref="G212">IF(ISBLANK(C212)," ",XLOOKUP(C212,'Codified Game Plan'!$M$3:$M$477,'Codified Game Plan'!$F$3:$F$477))</f>
        <v> </v>
      </c>
      <c r="H212" s="507" t="str">
        <f t="array" ref="H212">IF(ISBLANK(C212)," ",XLOOKUP(C212,'Codified Game Plan'!$M$3:$M$477,'Codified Game Plan'!$G$3:$G$477))</f>
        <v> </v>
      </c>
      <c r="I212" s="523" t="str">
        <f t="array" ref="I212">IF(ISBLANK(C212),"",XLOOKUP(A212,'Crop Chart'!$A$5:$A$201,'Crop Chart'!$B$5:$B$201,0))</f>
        <v/>
      </c>
      <c r="J212" s="507" t="str">
        <f t="shared" si="24"/>
        <v> </v>
      </c>
      <c r="K212" s="511"/>
      <c r="L212" s="523" t="str">
        <f t="array" ref="L212">IF(ISBLANK(C212),"",XLOOKUP(A212,'Crop Chart'!$A$5:$A$201,'Crop Chart'!$C$5:$C$201,0))</f>
        <v/>
      </c>
      <c r="M212" s="506" t="str">
        <f t="array" ref="M212">IF(ISBLANK(C212),"",XLOOKUP(A212,'Crop Chart'!$A$5:$A$201,'Crop Chart'!$E$5:$E$201,0))</f>
        <v/>
      </c>
      <c r="N212" s="535" t="str">
        <f t="shared" si="1"/>
        <v/>
      </c>
      <c r="O212" s="515" t="str">
        <f t="array" ref="O212">IF(ISBLANK(C212),"",XLOOKUP(A212,'Crop Chart'!$A$5:$A$201,'Crop Chart'!$S$5:$S$201,0))</f>
        <v/>
      </c>
      <c r="P212" s="507" t="str">
        <f t="shared" si="2"/>
        <v/>
      </c>
      <c r="Q212" s="524"/>
      <c r="R212" s="523" t="str">
        <f t="array" ref="R212">IF(I212="TR",XLOOKUP(A212,'Crop Chart'!$A$5:$A$201,'Crop Chart'!$I$5:$I$201,FALSE),"")</f>
        <v/>
      </c>
      <c r="S212" s="512" t="str">
        <f t="array" ref="S212">IF(I212="TR",G212*'Crop Chart'!$H$2*12*L212/M212/T212*XLOOKUP(A212,'Crop Chart'!$A$5:$A$203,'Crop Chart'!$T$5:$T$203),"")</f>
        <v/>
      </c>
      <c r="T212" s="523" t="str">
        <f t="array" ref="T212">IF(ISBLANK(C212),"",XLOOKUP(A212,'Crop Chart'!$A$5:$A$201,'Crop Chart'!$P$5:$P$201,FALSE))</f>
        <v/>
      </c>
      <c r="U212" s="525" t="str">
        <f t="array" ref="U212">IF(ISBLANK(C212),"",XLOOKUP(A212,'Crop Chart'!$A$5:$A$201,'Crop Chart'!$Q$5:$Q$201,0))</f>
        <v/>
      </c>
      <c r="V212" s="507" t="str">
        <f t="array" ref="V212">IF(I212="DS",XLOOKUP(A212,'Crop Chart'!$A$6:$A$201,'Crop Chart'!$AH$6:$AH$201,0),"")</f>
        <v/>
      </c>
      <c r="W212" s="507" t="str">
        <f t="array" ref="W212">IF(I212="DS",XLOOKUP(A212,'Crop Chart'!$A$6:$A$201,'Crop Chart'!$AI$6:$AI$201,0),"")</f>
        <v/>
      </c>
      <c r="X212" s="526" t="str">
        <f t="array" ref="X212">IFS(ISTEXT(P212),"",XLOOKUP(A212,'Crop Chart'!$A$5:$A$201,'Crop Chart'!$R$5:$R$201,0)=0,"",XLOOKUP(A212,'Crop Chart'!$A$5:$A$201,'Crop Chart'!$R$5:$R$201,0)&gt;0,XLOOKUP(A212,'Crop Chart'!$A$5:$A$201,'Crop Chart'!$R$5:$R$201,0)+P212)</f>
        <v/>
      </c>
      <c r="Y212" s="523" t="str">
        <f t="array" ref="Y212">IF(ISTEXT(X212),"",XLOOKUP(A212,'Crop Chart'!$A$5:$A$201,'Crop Chart'!$S$5:$S$201,0))</f>
        <v/>
      </c>
      <c r="Z212" s="513" t="str">
        <f t="shared" si="3"/>
        <v/>
      </c>
      <c r="AA212" s="523" t="str">
        <f t="array" ref="AA212">IF(ISBLANK(C212),"",XLOOKUP(A212,'Crop Chart'!$A$5:$A$201,'Crop Chart'!$F$5:$F$201,0))</f>
        <v/>
      </c>
      <c r="AB212" s="523" t="str">
        <f t="array" ref="AB212">IF(ISBLANK(C212),"",XLOOKUP(A212,'Crop Chart'!$A$5:$A$201,'Crop Chart'!$G$5:$G$201,FALSE))</f>
        <v/>
      </c>
      <c r="AC212" s="526" t="str">
        <f t="shared" si="19"/>
        <v/>
      </c>
      <c r="AD212" s="526" t="str">
        <f t="shared" si="4"/>
        <v/>
      </c>
      <c r="AE212" s="527" t="str">
        <f t="array" ref="AE212">IF(ISBLANK(C212),"",XLOOKUP(C212,'Codified Game Plan'!$M$3:$M$477,'Codified Game Plan'!$J$3:$J$477,0))</f>
        <v/>
      </c>
      <c r="AF212" s="528" t="str">
        <f t="array" ref="AF212">IF(ISBLANK(C212),"",XLOOKUP(A212,'Crop Chart'!$A$5:$A$201,'Crop Chart'!$L$5:$L$201,FALSE))</f>
        <v/>
      </c>
      <c r="AG212" s="529"/>
      <c r="AH212" s="530"/>
      <c r="AI212" s="530" t="str">
        <f t="array" ref="AI212">IF(ISBLANK(C212),"",XLOOKUP(A212,'Crop Chart'!$A$5:$A$201,'Crop Chart'!$AN$5:$AN$201,FALSE))</f>
        <v/>
      </c>
      <c r="AJ212" s="531" t="str">
        <f t="array" ref="AJ212">IF((AI212=""),"",J212+XLOOKUP(A212,'Crop Chart'!$A$5:$A$201,'Crop Chart'!$AO$5:$AO$201,FALSE))</f>
        <v/>
      </c>
      <c r="AK212" s="530" t="str">
        <f t="array" ref="AK212">IF(ISBLANK(C212),"",XLOOKUP(A212,'Crop Chart'!$A$5:$A$201,'Crop Chart'!$AP$5:$AP$201,FALSE))</f>
        <v/>
      </c>
      <c r="AL212" s="531" t="str">
        <f t="array" ref="AL212">IF((AK212=""),"",J212+XLOOKUP(A212,'Crop Chart'!$A$5:$A$201,'Crop Chart'!$AQ$5:$AQ$201,FALSE))</f>
        <v/>
      </c>
      <c r="AM212" s="530" t="str">
        <f t="array" ref="AM212">IF(ISBLANK(C212),"",XLOOKUP(A212,'Crop Chart'!$A$5:$A$201,'Crop Chart'!$AR$5:$AR$201,FALSE))</f>
        <v/>
      </c>
      <c r="AN212" s="531" t="str">
        <f t="array" ref="AN212">IF((AM212=""),"",J212+XLOOKUP(A212,'Crop Chart'!$A$5:$A$201,'Crop Chart'!$AS$5:$AS$201,FALSE))</f>
        <v/>
      </c>
      <c r="AO212" s="530" t="str">
        <f t="array" ref="AO212">IF(ISBLANK(C212),"",XLOOKUP(A212,'Crop Chart'!$A$5:$A$201,'Crop Chart'!$AT$5:$AT$201,FALSE))</f>
        <v/>
      </c>
      <c r="AP212" s="531" t="str">
        <f t="array" ref="AP212">IF((AO212=""),"",J212+XLOOKUP(A212,'Crop Chart'!$A$5:$A$201,'Crop Chart'!$AU$5:$AU$201,FALSE))</f>
        <v/>
      </c>
      <c r="AQ212" s="530" t="str">
        <f t="array" ref="AQ212">IF(ISBLANK(C212),"",XLOOKUP(A212,'Crop Chart'!$A$5:$A$201,'Crop Chart'!$AV$5:$AV$201,FALSE))</f>
        <v/>
      </c>
      <c r="AR212" s="531" t="str">
        <f t="array" ref="AR212">IF((AQ212=""),"",J212+XLOOKUP(A212,'Crop Chart'!$A$5:$A$201,'Crop Chart'!$AW$5:$AW$201,FALSE))</f>
        <v/>
      </c>
      <c r="AS212" s="530" t="str">
        <f t="array" ref="AS212">IF(ISBLANK(C212),"",XLOOKUP(A212,'Crop Chart'!$A$5:$A$201,'Crop Chart'!$AX$5:$AX$201,FALSE))</f>
        <v/>
      </c>
      <c r="AT212" s="531" t="str">
        <f t="array" ref="AT212">IF((AS212=""),"",J212+XLOOKUP(A212,'Crop Chart'!$A$5:$A$201,'Crop Chart'!$AY$5:$AY$201,FALSE))</f>
        <v/>
      </c>
      <c r="AU212" s="530" t="str">
        <f t="array" ref="AU212">IF(ISBLANK(C212),"",XLOOKUP(A212,'Crop Chart'!$A$5:$A$201,'Crop Chart'!$AZ$5:$AZ$201,FALSE))</f>
        <v/>
      </c>
      <c r="AV212" s="531" t="str">
        <f t="array" ref="AV212">IF((AU212=""),"",J212+XLOOKUP(A212,'Crop Chart'!$A$5:$A$201,'Crop Chart'!$BA$5:$BA$201,FALSE))</f>
        <v/>
      </c>
      <c r="AW212" s="530" t="str">
        <f t="array" ref="AW212">IF(ISBLANK(C212),"",XLOOKUP(A212,'Crop Chart'!$A$5:$A$201,'Crop Chart'!$BB$5:$BB$201,FALSE))</f>
        <v/>
      </c>
      <c r="AX212" s="532" t="str">
        <f t="array" ref="AX212">IF((AW212=""),"",J212+XLOOKUP(A212,'Crop Chart'!$A$5:$A$201,'Crop Chart'!$BC$5:$BC$201,FALSE))</f>
        <v/>
      </c>
    </row>
    <row r="213" ht="15.75" hidden="1" customHeight="1">
      <c r="A213" s="520" t="str">
        <f t="array" ref="A213">IF(ISBLANK(C213)," ",XLOOKUP(C213,'Codified Game Plan'!$M$3:$M$477,'Codified Game Plan'!$A$3:$A$477))</f>
        <v> </v>
      </c>
      <c r="B213" s="503" t="str">
        <f t="array" ref="B213">IF(ISBLANK(C213),"",XLOOKUP(C213,'Codified Game Plan'!$M$3:$M$477,'Codified Game Plan'!$B$3:$B$477))</f>
        <v/>
      </c>
      <c r="C213" s="521"/>
      <c r="D213" s="521" t="str">
        <f t="array" ref="D213">IF(ISBLANK(C213)," ",XLOOKUP(C213,'Codified Game Plan'!$M$3:$M$477,'Codified Game Plan'!$C$3:$C$477))</f>
        <v> </v>
      </c>
      <c r="E213" s="522" t="str">
        <f t="array" ref="E213">IF(ISBLANK(C213),"",XLOOKUP(C213,'Codified Game Plan'!$M$3:$M$477,'Codified Game Plan'!$D$3:$D$477,0))</f>
        <v/>
      </c>
      <c r="F213" s="522" t="str">
        <f t="array" ref="F213">IF(ISBLANK(C213),"",XLOOKUP(C213,'Codified Game Plan'!$M$3:$M$477,'Codified Game Plan'!$E$3:$E$477,0))</f>
        <v/>
      </c>
      <c r="G213" s="523" t="str">
        <f t="array" ref="G213">IF(ISBLANK(C213)," ",XLOOKUP(C213,'Codified Game Plan'!$M$3:$M$477,'Codified Game Plan'!$F$3:$F$477))</f>
        <v> </v>
      </c>
      <c r="H213" s="507" t="str">
        <f t="array" ref="H213">IF(ISBLANK(C213)," ",XLOOKUP(C213,'Codified Game Plan'!$M$3:$M$477,'Codified Game Plan'!$G$3:$G$477))</f>
        <v> </v>
      </c>
      <c r="I213" s="523" t="str">
        <f t="array" ref="I213">IF(ISBLANK(C213),"",XLOOKUP(A213,'Crop Chart'!$A$5:$A$201,'Crop Chart'!$B$5:$B$201,0))</f>
        <v/>
      </c>
      <c r="J213" s="507" t="str">
        <f t="shared" si="24"/>
        <v> </v>
      </c>
      <c r="K213" s="511"/>
      <c r="L213" s="523" t="str">
        <f t="array" ref="L213">IF(ISBLANK(C213),"",XLOOKUP(A213,'Crop Chart'!$A$5:$A$201,'Crop Chart'!$C$5:$C$201,0))</f>
        <v/>
      </c>
      <c r="M213" s="506" t="str">
        <f t="array" ref="M213">IF(ISBLANK(C213),"",XLOOKUP(A213,'Crop Chart'!$A$5:$A$201,'Crop Chart'!$E$5:$E$201,0))</f>
        <v/>
      </c>
      <c r="N213" s="535" t="str">
        <f t="shared" si="1"/>
        <v/>
      </c>
      <c r="O213" s="515" t="str">
        <f t="array" ref="O213">IF(ISBLANK(C213),"",XLOOKUP(A213,'Crop Chart'!$A$5:$A$201,'Crop Chart'!$S$5:$S$201,0))</f>
        <v/>
      </c>
      <c r="P213" s="507" t="str">
        <f t="shared" si="2"/>
        <v/>
      </c>
      <c r="Q213" s="524"/>
      <c r="R213" s="523" t="str">
        <f t="array" ref="R213">IF(I213="TR",XLOOKUP(A213,'Crop Chart'!$A$5:$A$201,'Crop Chart'!$I$5:$I$201,FALSE),"")</f>
        <v/>
      </c>
      <c r="S213" s="512" t="str">
        <f t="array" ref="S213">IF(I213="TR",G213*'Crop Chart'!$H$2*12*L213/M213/T213*XLOOKUP(A213,'Crop Chart'!$A$5:$A$203,'Crop Chart'!$T$5:$T$203),"")</f>
        <v/>
      </c>
      <c r="T213" s="523" t="str">
        <f t="array" ref="T213">IF(ISBLANK(C213),"",XLOOKUP(A213,'Crop Chart'!$A$5:$A$201,'Crop Chart'!$P$5:$P$201,FALSE))</f>
        <v/>
      </c>
      <c r="U213" s="525" t="str">
        <f t="array" ref="U213">IF(ISBLANK(C213),"",XLOOKUP(A213,'Crop Chart'!$A$5:$A$201,'Crop Chart'!$Q$5:$Q$201,0))</f>
        <v/>
      </c>
      <c r="V213" s="507" t="str">
        <f t="array" ref="V213">IF(I213="DS",XLOOKUP(A213,'Crop Chart'!$A$6:$A$201,'Crop Chart'!$AH$6:$AH$201,0),"")</f>
        <v/>
      </c>
      <c r="W213" s="507" t="str">
        <f t="array" ref="W213">IF(I213="DS",XLOOKUP(A213,'Crop Chart'!$A$6:$A$201,'Crop Chart'!$AI$6:$AI$201,0),"")</f>
        <v/>
      </c>
      <c r="X213" s="526" t="str">
        <f t="array" ref="X213">IFS(ISTEXT(P213),"",XLOOKUP(A213,'Crop Chart'!$A$5:$A$201,'Crop Chart'!$R$5:$R$201,0)=0,"",XLOOKUP(A213,'Crop Chart'!$A$5:$A$201,'Crop Chart'!$R$5:$R$201,0)&gt;0,XLOOKUP(A213,'Crop Chart'!$A$5:$A$201,'Crop Chart'!$R$5:$R$201,0)+P213)</f>
        <v/>
      </c>
      <c r="Y213" s="523" t="str">
        <f t="array" ref="Y213">IF(ISTEXT(X213),"",XLOOKUP(A213,'Crop Chart'!$A$5:$A$201,'Crop Chart'!$S$5:$S$201,0))</f>
        <v/>
      </c>
      <c r="Z213" s="513" t="str">
        <f t="shared" si="3"/>
        <v/>
      </c>
      <c r="AA213" s="523" t="str">
        <f t="array" ref="AA213">IF(ISBLANK(C213),"",XLOOKUP(A213,'Crop Chart'!$A$5:$A$201,'Crop Chart'!$F$5:$F$201,0))</f>
        <v/>
      </c>
      <c r="AB213" s="523" t="str">
        <f t="array" ref="AB213">IF(ISBLANK(C213),"",XLOOKUP(A213,'Crop Chart'!$A$5:$A$201,'Crop Chart'!$G$5:$G$201,FALSE))</f>
        <v/>
      </c>
      <c r="AC213" s="526" t="str">
        <f t="shared" si="19"/>
        <v/>
      </c>
      <c r="AD213" s="526" t="str">
        <f t="shared" si="4"/>
        <v/>
      </c>
      <c r="AE213" s="527" t="str">
        <f t="array" ref="AE213">IF(ISBLANK(C213),"",XLOOKUP(C213,'Codified Game Plan'!$M$3:$M$477,'Codified Game Plan'!$J$3:$J$477,0))</f>
        <v/>
      </c>
      <c r="AF213" s="528" t="str">
        <f t="array" ref="AF213">IF(ISBLANK(C213),"",XLOOKUP(A213,'Crop Chart'!$A$5:$A$201,'Crop Chart'!$L$5:$L$201,FALSE))</f>
        <v/>
      </c>
      <c r="AG213" s="529"/>
      <c r="AH213" s="530"/>
      <c r="AI213" s="530" t="str">
        <f t="array" ref="AI213">IF(ISBLANK(C213),"",XLOOKUP(A213,'Crop Chart'!$A$5:$A$201,'Crop Chart'!$AN$5:$AN$201,FALSE))</f>
        <v/>
      </c>
      <c r="AJ213" s="531" t="str">
        <f t="array" ref="AJ213">IF((AI213=""),"",J213+XLOOKUP(A213,'Crop Chart'!$A$5:$A$201,'Crop Chart'!$AO$5:$AO$201,FALSE))</f>
        <v/>
      </c>
      <c r="AK213" s="530" t="str">
        <f t="array" ref="AK213">IF(ISBLANK(C213),"",XLOOKUP(A213,'Crop Chart'!$A$5:$A$201,'Crop Chart'!$AP$5:$AP$201,FALSE))</f>
        <v/>
      </c>
      <c r="AL213" s="531" t="str">
        <f t="array" ref="AL213">IF((AK213=""),"",J213+XLOOKUP(A213,'Crop Chart'!$A$5:$A$201,'Crop Chart'!$AQ$5:$AQ$201,FALSE))</f>
        <v/>
      </c>
      <c r="AM213" s="530" t="str">
        <f t="array" ref="AM213">IF(ISBLANK(C213),"",XLOOKUP(A213,'Crop Chart'!$A$5:$A$201,'Crop Chart'!$AR$5:$AR$201,FALSE))</f>
        <v/>
      </c>
      <c r="AN213" s="531" t="str">
        <f t="array" ref="AN213">IF((AM213=""),"",J213+XLOOKUP(A213,'Crop Chart'!$A$5:$A$201,'Crop Chart'!$AS$5:$AS$201,FALSE))</f>
        <v/>
      </c>
      <c r="AO213" s="530" t="str">
        <f t="array" ref="AO213">IF(ISBLANK(C213),"",XLOOKUP(A213,'Crop Chart'!$A$5:$A$201,'Crop Chart'!$AT$5:$AT$201,FALSE))</f>
        <v/>
      </c>
      <c r="AP213" s="531" t="str">
        <f t="array" ref="AP213">IF((AO213=""),"",J213+XLOOKUP(A213,'Crop Chart'!$A$5:$A$201,'Crop Chart'!$AU$5:$AU$201,FALSE))</f>
        <v/>
      </c>
      <c r="AQ213" s="530" t="str">
        <f t="array" ref="AQ213">IF(ISBLANK(C213),"",XLOOKUP(A213,'Crop Chart'!$A$5:$A$201,'Crop Chart'!$AV$5:$AV$201,FALSE))</f>
        <v/>
      </c>
      <c r="AR213" s="531" t="str">
        <f t="array" ref="AR213">IF((AQ213=""),"",J213+XLOOKUP(A213,'Crop Chart'!$A$5:$A$201,'Crop Chart'!$AW$5:$AW$201,FALSE))</f>
        <v/>
      </c>
      <c r="AS213" s="530" t="str">
        <f t="array" ref="AS213">IF(ISBLANK(C213),"",XLOOKUP(A213,'Crop Chart'!$A$5:$A$201,'Crop Chart'!$AX$5:$AX$201,FALSE))</f>
        <v/>
      </c>
      <c r="AT213" s="531" t="str">
        <f t="array" ref="AT213">IF((AS213=""),"",J213+XLOOKUP(A213,'Crop Chart'!$A$5:$A$201,'Crop Chart'!$AY$5:$AY$201,FALSE))</f>
        <v/>
      </c>
      <c r="AU213" s="530" t="str">
        <f t="array" ref="AU213">IF(ISBLANK(C213),"",XLOOKUP(A213,'Crop Chart'!$A$5:$A$201,'Crop Chart'!$AZ$5:$AZ$201,FALSE))</f>
        <v/>
      </c>
      <c r="AV213" s="531" t="str">
        <f t="array" ref="AV213">IF((AU213=""),"",J213+XLOOKUP(A213,'Crop Chart'!$A$5:$A$201,'Crop Chart'!$BA$5:$BA$201,FALSE))</f>
        <v/>
      </c>
      <c r="AW213" s="530" t="str">
        <f t="array" ref="AW213">IF(ISBLANK(C213),"",XLOOKUP(A213,'Crop Chart'!$A$5:$A$201,'Crop Chart'!$BB$5:$BB$201,FALSE))</f>
        <v/>
      </c>
      <c r="AX213" s="532" t="str">
        <f t="array" ref="AX213">IF((AW213=""),"",J213+XLOOKUP(A213,'Crop Chart'!$A$5:$A$201,'Crop Chart'!$BC$5:$BC$201,FALSE))</f>
        <v/>
      </c>
    </row>
    <row r="214" ht="15.75" hidden="1" customHeight="1">
      <c r="A214" s="520" t="str">
        <f t="array" ref="A214">IF(ISBLANK(C214)," ",XLOOKUP(C214,'Codified Game Plan'!$M$3:$M$477,'Codified Game Plan'!$A$3:$A$477))</f>
        <v> </v>
      </c>
      <c r="B214" s="503" t="str">
        <f t="array" ref="B214">IF(ISBLANK(C214),"",XLOOKUP(C214,'Codified Game Plan'!$M$3:$M$477,'Codified Game Plan'!$B$3:$B$477))</f>
        <v/>
      </c>
      <c r="C214" s="521"/>
      <c r="D214" s="521" t="str">
        <f t="array" ref="D214">IF(ISBLANK(C214)," ",XLOOKUP(C214,'Codified Game Plan'!$M$3:$M$477,'Codified Game Plan'!$C$3:$C$477))</f>
        <v> </v>
      </c>
      <c r="E214" s="522" t="str">
        <f t="array" ref="E214">IF(ISBLANK(C214),"",XLOOKUP(C214,'Codified Game Plan'!$M$3:$M$477,'Codified Game Plan'!$D$3:$D$477,0))</f>
        <v/>
      </c>
      <c r="F214" s="522" t="str">
        <f t="array" ref="F214">IF(ISBLANK(C214),"",XLOOKUP(C214,'Codified Game Plan'!$M$3:$M$477,'Codified Game Plan'!$E$3:$E$477,0))</f>
        <v/>
      </c>
      <c r="G214" s="523" t="str">
        <f t="array" ref="G214">IF(ISBLANK(C214)," ",XLOOKUP(C214,'Codified Game Plan'!$M$3:$M$477,'Codified Game Plan'!$F$3:$F$477))</f>
        <v> </v>
      </c>
      <c r="H214" s="507" t="str">
        <f t="array" ref="H214">IF(ISBLANK(C214)," ",XLOOKUP(C214,'Codified Game Plan'!$M$3:$M$477,'Codified Game Plan'!$G$3:$G$477))</f>
        <v> </v>
      </c>
      <c r="I214" s="523" t="str">
        <f t="array" ref="I214">IF(ISBLANK(C214),"",XLOOKUP(A214,'Crop Chart'!$A$5:$A$201,'Crop Chart'!$B$5:$B$201,0))</f>
        <v/>
      </c>
      <c r="J214" s="507" t="str">
        <f t="shared" si="24"/>
        <v> </v>
      </c>
      <c r="K214" s="511"/>
      <c r="L214" s="523" t="str">
        <f t="array" ref="L214">IF(ISBLANK(C214),"",XLOOKUP(A214,'Crop Chart'!$A$5:$A$201,'Crop Chart'!$C$5:$C$201,0))</f>
        <v/>
      </c>
      <c r="M214" s="506" t="str">
        <f t="array" ref="M214">IF(ISBLANK(C214),"",XLOOKUP(A214,'Crop Chart'!$A$5:$A$201,'Crop Chart'!$E$5:$E$201,0))</f>
        <v/>
      </c>
      <c r="N214" s="535" t="str">
        <f t="shared" si="1"/>
        <v/>
      </c>
      <c r="O214" s="515" t="str">
        <f t="array" ref="O214">IF(ISBLANK(C214),"",XLOOKUP(A214,'Crop Chart'!$A$5:$A$201,'Crop Chart'!$S$5:$S$201,0))</f>
        <v/>
      </c>
      <c r="P214" s="507" t="str">
        <f t="shared" si="2"/>
        <v/>
      </c>
      <c r="Q214" s="524"/>
      <c r="R214" s="523" t="str">
        <f t="array" ref="R214">IF(I214="TR",XLOOKUP(A214,'Crop Chart'!$A$5:$A$201,'Crop Chart'!$I$5:$I$201,FALSE),"")</f>
        <v/>
      </c>
      <c r="S214" s="512" t="str">
        <f t="array" ref="S214">IF(I214="TR",G214*'Crop Chart'!$H$2*12*L214/M214/T214*XLOOKUP(A214,'Crop Chart'!$A$5:$A$203,'Crop Chart'!$T$5:$T$203),"")</f>
        <v/>
      </c>
      <c r="T214" s="523" t="str">
        <f t="array" ref="T214">IF(ISBLANK(C214),"",XLOOKUP(A214,'Crop Chart'!$A$5:$A$201,'Crop Chart'!$P$5:$P$201,FALSE))</f>
        <v/>
      </c>
      <c r="U214" s="525" t="str">
        <f t="array" ref="U214">IF(ISBLANK(C214),"",XLOOKUP(A214,'Crop Chart'!$A$5:$A$201,'Crop Chart'!$Q$5:$Q$201,0))</f>
        <v/>
      </c>
      <c r="V214" s="507" t="str">
        <f t="array" ref="V214">IF(I214="DS",XLOOKUP(A214,'Crop Chart'!$A$6:$A$201,'Crop Chart'!$AH$6:$AH$201,0),"")</f>
        <v/>
      </c>
      <c r="W214" s="507" t="str">
        <f t="array" ref="W214">IF(I214="DS",XLOOKUP(A214,'Crop Chart'!$A$6:$A$201,'Crop Chart'!$AI$6:$AI$201,0),"")</f>
        <v/>
      </c>
      <c r="X214" s="526" t="str">
        <f t="array" ref="X214">IFS(ISTEXT(P214),"",XLOOKUP(A214,'Crop Chart'!$A$5:$A$201,'Crop Chart'!$R$5:$R$201,0)=0,"",XLOOKUP(A214,'Crop Chart'!$A$5:$A$201,'Crop Chart'!$R$5:$R$201,0)&gt;0,XLOOKUP(A214,'Crop Chart'!$A$5:$A$201,'Crop Chart'!$R$5:$R$201,0)+P214)</f>
        <v/>
      </c>
      <c r="Y214" s="523" t="str">
        <f t="array" ref="Y214">IF(ISTEXT(X214),"",XLOOKUP(A214,'Crop Chart'!$A$5:$A$201,'Crop Chart'!$S$5:$S$201,0))</f>
        <v/>
      </c>
      <c r="Z214" s="513" t="str">
        <f t="shared" si="3"/>
        <v/>
      </c>
      <c r="AA214" s="523" t="str">
        <f t="array" ref="AA214">IF(ISBLANK(C214),"",XLOOKUP(A214,'Crop Chart'!$A$5:$A$201,'Crop Chart'!$F$5:$F$201,0))</f>
        <v/>
      </c>
      <c r="AB214" s="523" t="str">
        <f t="array" ref="AB214">IF(ISBLANK(C214),"",XLOOKUP(A214,'Crop Chart'!$A$5:$A$201,'Crop Chart'!$G$5:$G$201,FALSE))</f>
        <v/>
      </c>
      <c r="AC214" s="526" t="str">
        <f t="shared" si="19"/>
        <v/>
      </c>
      <c r="AD214" s="526" t="str">
        <f t="shared" si="4"/>
        <v/>
      </c>
      <c r="AE214" s="527" t="str">
        <f t="array" ref="AE214">IF(ISBLANK(C214),"",XLOOKUP(C214,'Codified Game Plan'!$M$3:$M$477,'Codified Game Plan'!$J$3:$J$477,0))</f>
        <v/>
      </c>
      <c r="AF214" s="528" t="str">
        <f t="array" ref="AF214">IF(ISBLANK(C214),"",XLOOKUP(A214,'Crop Chart'!$A$5:$A$201,'Crop Chart'!$L$5:$L$201,FALSE))</f>
        <v/>
      </c>
      <c r="AG214" s="529"/>
      <c r="AH214" s="530"/>
      <c r="AI214" s="530" t="str">
        <f t="array" ref="AI214">IF(ISBLANK(C214),"",XLOOKUP(A214,'Crop Chart'!$A$5:$A$201,'Crop Chart'!$AN$5:$AN$201,FALSE))</f>
        <v/>
      </c>
      <c r="AJ214" s="531" t="str">
        <f t="array" ref="AJ214">IF((AI214=""),"",J214+XLOOKUP(A214,'Crop Chart'!$A$5:$A$201,'Crop Chart'!$AO$5:$AO$201,FALSE))</f>
        <v/>
      </c>
      <c r="AK214" s="530" t="str">
        <f t="array" ref="AK214">IF(ISBLANK(C214),"",XLOOKUP(A214,'Crop Chart'!$A$5:$A$201,'Crop Chart'!$AP$5:$AP$201,FALSE))</f>
        <v/>
      </c>
      <c r="AL214" s="531" t="str">
        <f t="array" ref="AL214">IF((AK214=""),"",J214+XLOOKUP(A214,'Crop Chart'!$A$5:$A$201,'Crop Chart'!$AQ$5:$AQ$201,FALSE))</f>
        <v/>
      </c>
      <c r="AM214" s="530" t="str">
        <f t="array" ref="AM214">IF(ISBLANK(C214),"",XLOOKUP(A214,'Crop Chart'!$A$5:$A$201,'Crop Chart'!$AR$5:$AR$201,FALSE))</f>
        <v/>
      </c>
      <c r="AN214" s="531" t="str">
        <f t="array" ref="AN214">IF((AM214=""),"",J214+XLOOKUP(A214,'Crop Chart'!$A$5:$A$201,'Crop Chart'!$AS$5:$AS$201,FALSE))</f>
        <v/>
      </c>
      <c r="AO214" s="530" t="str">
        <f t="array" ref="AO214">IF(ISBLANK(C214),"",XLOOKUP(A214,'Crop Chart'!$A$5:$A$201,'Crop Chart'!$AT$5:$AT$201,FALSE))</f>
        <v/>
      </c>
      <c r="AP214" s="531" t="str">
        <f t="array" ref="AP214">IF((AO214=""),"",J214+XLOOKUP(A214,'Crop Chart'!$A$5:$A$201,'Crop Chart'!$AU$5:$AU$201,FALSE))</f>
        <v/>
      </c>
      <c r="AQ214" s="530" t="str">
        <f t="array" ref="AQ214">IF(ISBLANK(C214),"",XLOOKUP(A214,'Crop Chart'!$A$5:$A$201,'Crop Chart'!$AV$5:$AV$201,FALSE))</f>
        <v/>
      </c>
      <c r="AR214" s="531" t="str">
        <f t="array" ref="AR214">IF((AQ214=""),"",J214+XLOOKUP(A214,'Crop Chart'!$A$5:$A$201,'Crop Chart'!$AW$5:$AW$201,FALSE))</f>
        <v/>
      </c>
      <c r="AS214" s="530" t="str">
        <f t="array" ref="AS214">IF(ISBLANK(C214),"",XLOOKUP(A214,'Crop Chart'!$A$5:$A$201,'Crop Chart'!$AX$5:$AX$201,FALSE))</f>
        <v/>
      </c>
      <c r="AT214" s="531" t="str">
        <f t="array" ref="AT214">IF((AS214=""),"",J214+XLOOKUP(A214,'Crop Chart'!$A$5:$A$201,'Crop Chart'!$AY$5:$AY$201,FALSE))</f>
        <v/>
      </c>
      <c r="AU214" s="530" t="str">
        <f t="array" ref="AU214">IF(ISBLANK(C214),"",XLOOKUP(A214,'Crop Chart'!$A$5:$A$201,'Crop Chart'!$AZ$5:$AZ$201,FALSE))</f>
        <v/>
      </c>
      <c r="AV214" s="531" t="str">
        <f t="array" ref="AV214">IF((AU214=""),"",J214+XLOOKUP(A214,'Crop Chart'!$A$5:$A$201,'Crop Chart'!$BA$5:$BA$201,FALSE))</f>
        <v/>
      </c>
      <c r="AW214" s="530" t="str">
        <f t="array" ref="AW214">IF(ISBLANK(C214),"",XLOOKUP(A214,'Crop Chart'!$A$5:$A$201,'Crop Chart'!$BB$5:$BB$201,FALSE))</f>
        <v/>
      </c>
      <c r="AX214" s="532" t="str">
        <f t="array" ref="AX214">IF((AW214=""),"",J214+XLOOKUP(A214,'Crop Chart'!$A$5:$A$201,'Crop Chart'!$BC$5:$BC$201,FALSE))</f>
        <v/>
      </c>
    </row>
    <row r="215" ht="15.75" hidden="1" customHeight="1">
      <c r="A215" s="520" t="str">
        <f t="array" ref="A215">IF(ISBLANK(C215)," ",XLOOKUP(C215,'Codified Game Plan'!$M$3:$M$477,'Codified Game Plan'!$A$3:$A$477))</f>
        <v> </v>
      </c>
      <c r="B215" s="503" t="str">
        <f t="array" ref="B215">IF(ISBLANK(C215),"",XLOOKUP(C215,'Codified Game Plan'!$M$3:$M$477,'Codified Game Plan'!$B$3:$B$477))</f>
        <v/>
      </c>
      <c r="C215" s="521"/>
      <c r="D215" s="521" t="str">
        <f t="array" ref="D215">IF(ISBLANK(C215)," ",XLOOKUP(C215,'Codified Game Plan'!$M$3:$M$477,'Codified Game Plan'!$C$3:$C$477))</f>
        <v> </v>
      </c>
      <c r="E215" s="522" t="str">
        <f t="array" ref="E215">IF(ISBLANK(C215),"",XLOOKUP(C215,'Codified Game Plan'!$M$3:$M$477,'Codified Game Plan'!$D$3:$D$477,0))</f>
        <v/>
      </c>
      <c r="F215" s="522" t="str">
        <f t="array" ref="F215">IF(ISBLANK(C215),"",XLOOKUP(C215,'Codified Game Plan'!$M$3:$M$477,'Codified Game Plan'!$E$3:$E$477,0))</f>
        <v/>
      </c>
      <c r="G215" s="523" t="str">
        <f t="array" ref="G215">IF(ISBLANK(C215)," ",XLOOKUP(C215,'Codified Game Plan'!$M$3:$M$477,'Codified Game Plan'!$F$3:$F$477))</f>
        <v> </v>
      </c>
      <c r="H215" s="507" t="str">
        <f t="array" ref="H215">IF(ISBLANK(C215)," ",XLOOKUP(C215,'Codified Game Plan'!$M$3:$M$477,'Codified Game Plan'!$G$3:$G$477))</f>
        <v> </v>
      </c>
      <c r="I215" s="523" t="str">
        <f t="array" ref="I215">IF(ISBLANK(C215),"",XLOOKUP(A215,'Crop Chart'!$A$5:$A$201,'Crop Chart'!$B$5:$B$201,0))</f>
        <v/>
      </c>
      <c r="J215" s="507" t="str">
        <f t="shared" si="24"/>
        <v> </v>
      </c>
      <c r="K215" s="511"/>
      <c r="L215" s="523" t="str">
        <f t="array" ref="L215">IF(ISBLANK(C215),"",XLOOKUP(A215,'Crop Chart'!$A$5:$A$201,'Crop Chart'!$C$5:$C$201,0))</f>
        <v/>
      </c>
      <c r="M215" s="506" t="str">
        <f t="array" ref="M215">IF(ISBLANK(C215),"",XLOOKUP(A215,'Crop Chart'!$A$5:$A$201,'Crop Chart'!$E$5:$E$201,0))</f>
        <v/>
      </c>
      <c r="N215" s="535" t="str">
        <f t="shared" si="1"/>
        <v/>
      </c>
      <c r="O215" s="515" t="str">
        <f t="array" ref="O215">IF(ISBLANK(C215),"",XLOOKUP(A215,'Crop Chart'!$A$5:$A$201,'Crop Chart'!$S$5:$S$201,0))</f>
        <v/>
      </c>
      <c r="P215" s="507" t="str">
        <f t="shared" si="2"/>
        <v/>
      </c>
      <c r="Q215" s="524"/>
      <c r="R215" s="523" t="str">
        <f t="array" ref="R215">IF(I215="TR",XLOOKUP(A215,'Crop Chart'!$A$5:$A$201,'Crop Chart'!$I$5:$I$201,FALSE),"")</f>
        <v/>
      </c>
      <c r="S215" s="512" t="str">
        <f t="array" ref="S215">IF(I215="TR",G215*'Crop Chart'!$H$2*12*L215/M215/T215*XLOOKUP(A215,'Crop Chart'!$A$5:$A$203,'Crop Chart'!$T$5:$T$203),"")</f>
        <v/>
      </c>
      <c r="T215" s="523" t="str">
        <f t="array" ref="T215">IF(ISBLANK(C215),"",XLOOKUP(A215,'Crop Chart'!$A$5:$A$201,'Crop Chart'!$P$5:$P$201,FALSE))</f>
        <v/>
      </c>
      <c r="U215" s="525" t="str">
        <f t="array" ref="U215">IF(ISBLANK(C215),"",XLOOKUP(A215,'Crop Chart'!$A$5:$A$201,'Crop Chart'!$Q$5:$Q$201,0))</f>
        <v/>
      </c>
      <c r="V215" s="507" t="str">
        <f t="array" ref="V215">IF(I215="DS",XLOOKUP(A215,'Crop Chart'!$A$6:$A$201,'Crop Chart'!$AH$6:$AH$201,0),"")</f>
        <v/>
      </c>
      <c r="W215" s="507" t="str">
        <f t="array" ref="W215">IF(I215="DS",XLOOKUP(A215,'Crop Chart'!$A$6:$A$201,'Crop Chart'!$AI$6:$AI$201,0),"")</f>
        <v/>
      </c>
      <c r="X215" s="526" t="str">
        <f t="array" ref="X215">IFS(ISTEXT(P215),"",XLOOKUP(A215,'Crop Chart'!$A$5:$A$201,'Crop Chart'!$R$5:$R$201,0)=0,"",XLOOKUP(A215,'Crop Chart'!$A$5:$A$201,'Crop Chart'!$R$5:$R$201,0)&gt;0,XLOOKUP(A215,'Crop Chart'!$A$5:$A$201,'Crop Chart'!$R$5:$R$201,0)+P215)</f>
        <v/>
      </c>
      <c r="Y215" s="523" t="str">
        <f t="array" ref="Y215">IF(ISTEXT(X215),"",XLOOKUP(A215,'Crop Chart'!$A$5:$A$201,'Crop Chart'!$S$5:$S$201,0))</f>
        <v/>
      </c>
      <c r="Z215" s="513" t="str">
        <f t="shared" si="3"/>
        <v/>
      </c>
      <c r="AA215" s="523" t="str">
        <f t="array" ref="AA215">IF(ISBLANK(C215),"",XLOOKUP(A215,'Crop Chart'!$A$5:$A$201,'Crop Chart'!$F$5:$F$201,0))</f>
        <v/>
      </c>
      <c r="AB215" s="523" t="str">
        <f t="array" ref="AB215">IF(ISBLANK(C215),"",XLOOKUP(A215,'Crop Chart'!$A$5:$A$201,'Crop Chart'!$G$5:$G$201,FALSE))</f>
        <v/>
      </c>
      <c r="AC215" s="526" t="str">
        <f t="shared" si="19"/>
        <v/>
      </c>
      <c r="AD215" s="526" t="str">
        <f t="shared" si="4"/>
        <v/>
      </c>
      <c r="AE215" s="527" t="str">
        <f t="array" ref="AE215">IF(ISBLANK(C215),"",XLOOKUP(C215,'Codified Game Plan'!$M$3:$M$477,'Codified Game Plan'!$J$3:$J$477,0))</f>
        <v/>
      </c>
      <c r="AF215" s="528" t="str">
        <f t="array" ref="AF215">IF(ISBLANK(C215),"",XLOOKUP(A215,'Crop Chart'!$A$5:$A$201,'Crop Chart'!$L$5:$L$201,FALSE))</f>
        <v/>
      </c>
      <c r="AG215" s="529"/>
      <c r="AH215" s="530"/>
      <c r="AI215" s="530" t="str">
        <f t="array" ref="AI215">IF(ISBLANK(C215),"",XLOOKUP(A215,'Crop Chart'!$A$5:$A$201,'Crop Chart'!$AN$5:$AN$201,FALSE))</f>
        <v/>
      </c>
      <c r="AJ215" s="531" t="str">
        <f t="array" ref="AJ215">IF((AI215=""),"",J215+XLOOKUP(A215,'Crop Chart'!$A$5:$A$201,'Crop Chart'!$AO$5:$AO$201,FALSE))</f>
        <v/>
      </c>
      <c r="AK215" s="530" t="str">
        <f t="array" ref="AK215">IF(ISBLANK(C215),"",XLOOKUP(A215,'Crop Chart'!$A$5:$A$201,'Crop Chart'!$AP$5:$AP$201,FALSE))</f>
        <v/>
      </c>
      <c r="AL215" s="531" t="str">
        <f t="array" ref="AL215">IF((AK215=""),"",J215+XLOOKUP(A215,'Crop Chart'!$A$5:$A$201,'Crop Chart'!$AQ$5:$AQ$201,FALSE))</f>
        <v/>
      </c>
      <c r="AM215" s="530" t="str">
        <f t="array" ref="AM215">IF(ISBLANK(C215),"",XLOOKUP(A215,'Crop Chart'!$A$5:$A$201,'Crop Chart'!$AR$5:$AR$201,FALSE))</f>
        <v/>
      </c>
      <c r="AN215" s="531" t="str">
        <f t="array" ref="AN215">IF((AM215=""),"",J215+XLOOKUP(A215,'Crop Chart'!$A$5:$A$201,'Crop Chart'!$AS$5:$AS$201,FALSE))</f>
        <v/>
      </c>
      <c r="AO215" s="530" t="str">
        <f t="array" ref="AO215">IF(ISBLANK(C215),"",XLOOKUP(A215,'Crop Chart'!$A$5:$A$201,'Crop Chart'!$AT$5:$AT$201,FALSE))</f>
        <v/>
      </c>
      <c r="AP215" s="531" t="str">
        <f t="array" ref="AP215">IF((AO215=""),"",J215+XLOOKUP(A215,'Crop Chart'!$A$5:$A$201,'Crop Chart'!$AU$5:$AU$201,FALSE))</f>
        <v/>
      </c>
      <c r="AQ215" s="530" t="str">
        <f t="array" ref="AQ215">IF(ISBLANK(C215),"",XLOOKUP(A215,'Crop Chart'!$A$5:$A$201,'Crop Chart'!$AV$5:$AV$201,FALSE))</f>
        <v/>
      </c>
      <c r="AR215" s="531" t="str">
        <f t="array" ref="AR215">IF((AQ215=""),"",J215+XLOOKUP(A215,'Crop Chart'!$A$5:$A$201,'Crop Chart'!$AW$5:$AW$201,FALSE))</f>
        <v/>
      </c>
      <c r="AS215" s="530" t="str">
        <f t="array" ref="AS215">IF(ISBLANK(C215),"",XLOOKUP(A215,'Crop Chart'!$A$5:$A$201,'Crop Chart'!$AX$5:$AX$201,FALSE))</f>
        <v/>
      </c>
      <c r="AT215" s="531" t="str">
        <f t="array" ref="AT215">IF((AS215=""),"",J215+XLOOKUP(A215,'Crop Chart'!$A$5:$A$201,'Crop Chart'!$AY$5:$AY$201,FALSE))</f>
        <v/>
      </c>
      <c r="AU215" s="530" t="str">
        <f t="array" ref="AU215">IF(ISBLANK(C215),"",XLOOKUP(A215,'Crop Chart'!$A$5:$A$201,'Crop Chart'!$AZ$5:$AZ$201,FALSE))</f>
        <v/>
      </c>
      <c r="AV215" s="531" t="str">
        <f t="array" ref="AV215">IF((AU215=""),"",J215+XLOOKUP(A215,'Crop Chart'!$A$5:$A$201,'Crop Chart'!$BA$5:$BA$201,FALSE))</f>
        <v/>
      </c>
      <c r="AW215" s="530" t="str">
        <f t="array" ref="AW215">IF(ISBLANK(C215),"",XLOOKUP(A215,'Crop Chart'!$A$5:$A$201,'Crop Chart'!$BB$5:$BB$201,FALSE))</f>
        <v/>
      </c>
      <c r="AX215" s="532" t="str">
        <f t="array" ref="AX215">IF((AW215=""),"",J215+XLOOKUP(A215,'Crop Chart'!$A$5:$A$201,'Crop Chart'!$BC$5:$BC$201,FALSE))</f>
        <v/>
      </c>
    </row>
    <row r="216" ht="15.75" hidden="1" customHeight="1">
      <c r="A216" s="520" t="str">
        <f t="array" ref="A216">IF(ISBLANK(C216)," ",XLOOKUP(C216,'Codified Game Plan'!$M$3:$M$477,'Codified Game Plan'!$A$3:$A$477))</f>
        <v> </v>
      </c>
      <c r="B216" s="503" t="str">
        <f t="array" ref="B216">IF(ISBLANK(C216),"",XLOOKUP(C216,'Codified Game Plan'!$M$3:$M$477,'Codified Game Plan'!$B$3:$B$477))</f>
        <v/>
      </c>
      <c r="C216" s="521"/>
      <c r="D216" s="521" t="str">
        <f t="array" ref="D216">IF(ISBLANK(C216)," ",XLOOKUP(C216,'Codified Game Plan'!$M$3:$M$477,'Codified Game Plan'!$C$3:$C$477))</f>
        <v> </v>
      </c>
      <c r="E216" s="522" t="str">
        <f t="array" ref="E216">IF(ISBLANK(C216),"",XLOOKUP(C216,'Codified Game Plan'!$M$3:$M$477,'Codified Game Plan'!$D$3:$D$477,0))</f>
        <v/>
      </c>
      <c r="F216" s="522" t="str">
        <f t="array" ref="F216">IF(ISBLANK(C216),"",XLOOKUP(C216,'Codified Game Plan'!$M$3:$M$477,'Codified Game Plan'!$E$3:$E$477,0))</f>
        <v/>
      </c>
      <c r="G216" s="523" t="str">
        <f t="array" ref="G216">IF(ISBLANK(C216)," ",XLOOKUP(C216,'Codified Game Plan'!$M$3:$M$477,'Codified Game Plan'!$F$3:$F$477))</f>
        <v> </v>
      </c>
      <c r="H216" s="507" t="str">
        <f t="array" ref="H216">IF(ISBLANK(C216)," ",XLOOKUP(C216,'Codified Game Plan'!$M$3:$M$477,'Codified Game Plan'!$G$3:$G$477))</f>
        <v> </v>
      </c>
      <c r="I216" s="523" t="str">
        <f t="array" ref="I216">IF(ISBLANK(C216),"",XLOOKUP(A216,'Crop Chart'!$A$5:$A$201,'Crop Chart'!$B$5:$B$201,0))</f>
        <v/>
      </c>
      <c r="J216" s="507" t="str">
        <f t="shared" si="24"/>
        <v> </v>
      </c>
      <c r="K216" s="511"/>
      <c r="L216" s="523" t="str">
        <f t="array" ref="L216">IF(ISBLANK(C216),"",XLOOKUP(A216,'Crop Chart'!$A$5:$A$201,'Crop Chart'!$C$5:$C$201,0))</f>
        <v/>
      </c>
      <c r="M216" s="506" t="str">
        <f t="array" ref="M216">IF(ISBLANK(C216),"",XLOOKUP(A216,'Crop Chart'!$A$5:$A$201,'Crop Chart'!$E$5:$E$201,0))</f>
        <v/>
      </c>
      <c r="N216" s="535" t="str">
        <f t="shared" si="1"/>
        <v/>
      </c>
      <c r="O216" s="515" t="str">
        <f t="array" ref="O216">IF(ISBLANK(C216),"",XLOOKUP(A216,'Crop Chart'!$A$5:$A$201,'Crop Chart'!$S$5:$S$201,0))</f>
        <v/>
      </c>
      <c r="P216" s="507" t="str">
        <f t="shared" si="2"/>
        <v/>
      </c>
      <c r="Q216" s="524"/>
      <c r="R216" s="523" t="str">
        <f t="array" ref="R216">IF(I216="TR",XLOOKUP(A216,'Crop Chart'!$A$5:$A$201,'Crop Chart'!$I$5:$I$201,FALSE),"")</f>
        <v/>
      </c>
      <c r="S216" s="512" t="str">
        <f t="array" ref="S216">IF(I216="TR",G216*'Crop Chart'!$H$2*12*L216/M216/T216*XLOOKUP(A216,'Crop Chart'!$A$5:$A$203,'Crop Chart'!$T$5:$T$203),"")</f>
        <v/>
      </c>
      <c r="T216" s="523" t="str">
        <f t="array" ref="T216">IF(ISBLANK(C216),"",XLOOKUP(A216,'Crop Chart'!$A$5:$A$201,'Crop Chart'!$P$5:$P$201,FALSE))</f>
        <v/>
      </c>
      <c r="U216" s="525" t="str">
        <f t="array" ref="U216">IF(ISBLANK(C216),"",XLOOKUP(A216,'Crop Chart'!$A$5:$A$201,'Crop Chart'!$Q$5:$Q$201,0))</f>
        <v/>
      </c>
      <c r="V216" s="507" t="str">
        <f t="array" ref="V216">IF(I216="DS",XLOOKUP(A216,'Crop Chart'!$A$6:$A$201,'Crop Chart'!$AH$6:$AH$201,0),"")</f>
        <v/>
      </c>
      <c r="W216" s="507" t="str">
        <f t="array" ref="W216">IF(I216="DS",XLOOKUP(A216,'Crop Chart'!$A$6:$A$201,'Crop Chart'!$AI$6:$AI$201,0),"")</f>
        <v/>
      </c>
      <c r="X216" s="526" t="str">
        <f t="array" ref="X216">IFS(ISTEXT(P216),"",XLOOKUP(A216,'Crop Chart'!$A$5:$A$201,'Crop Chart'!$R$5:$R$201,0)=0,"",XLOOKUP(A216,'Crop Chart'!$A$5:$A$201,'Crop Chart'!$R$5:$R$201,0)&gt;0,XLOOKUP(A216,'Crop Chart'!$A$5:$A$201,'Crop Chart'!$R$5:$R$201,0)+P216)</f>
        <v/>
      </c>
      <c r="Y216" s="523" t="str">
        <f t="array" ref="Y216">IF(ISTEXT(X216),"",XLOOKUP(A216,'Crop Chart'!$A$5:$A$201,'Crop Chart'!$S$5:$S$201,0))</f>
        <v/>
      </c>
      <c r="Z216" s="513" t="str">
        <f t="shared" si="3"/>
        <v/>
      </c>
      <c r="AA216" s="523" t="str">
        <f t="array" ref="AA216">IF(ISBLANK(C216),"",XLOOKUP(A216,'Crop Chart'!$A$5:$A$201,'Crop Chart'!$F$5:$F$201,0))</f>
        <v/>
      </c>
      <c r="AB216" s="523" t="str">
        <f t="array" ref="AB216">IF(ISBLANK(C216),"",XLOOKUP(A216,'Crop Chart'!$A$5:$A$201,'Crop Chart'!$G$5:$G$201,FALSE))</f>
        <v/>
      </c>
      <c r="AC216" s="526" t="str">
        <f t="shared" si="19"/>
        <v/>
      </c>
      <c r="AD216" s="526" t="str">
        <f t="shared" si="4"/>
        <v/>
      </c>
      <c r="AE216" s="527" t="str">
        <f t="array" ref="AE216">IF(ISBLANK(C216),"",XLOOKUP(C216,'Codified Game Plan'!$M$3:$M$477,'Codified Game Plan'!$J$3:$J$477,0))</f>
        <v/>
      </c>
      <c r="AF216" s="528" t="str">
        <f t="array" ref="AF216">IF(ISBLANK(C216),"",XLOOKUP(A216,'Crop Chart'!$A$5:$A$201,'Crop Chart'!$L$5:$L$201,FALSE))</f>
        <v/>
      </c>
      <c r="AG216" s="529"/>
      <c r="AH216" s="530"/>
      <c r="AI216" s="530" t="str">
        <f t="array" ref="AI216">IF(ISBLANK(C216),"",XLOOKUP(A216,'Crop Chart'!$A$5:$A$201,'Crop Chart'!$AN$5:$AN$201,FALSE))</f>
        <v/>
      </c>
      <c r="AJ216" s="531" t="str">
        <f t="array" ref="AJ216">IF((AI216=""),"",J216+XLOOKUP(A216,'Crop Chart'!$A$5:$A$201,'Crop Chart'!$AO$5:$AO$201,FALSE))</f>
        <v/>
      </c>
      <c r="AK216" s="530" t="str">
        <f t="array" ref="AK216">IF(ISBLANK(C216),"",XLOOKUP(A216,'Crop Chart'!$A$5:$A$201,'Crop Chart'!$AP$5:$AP$201,FALSE))</f>
        <v/>
      </c>
      <c r="AL216" s="531" t="str">
        <f t="array" ref="AL216">IF((AK216=""),"",J216+XLOOKUP(A216,'Crop Chart'!$A$5:$A$201,'Crop Chart'!$AQ$5:$AQ$201,FALSE))</f>
        <v/>
      </c>
      <c r="AM216" s="530" t="str">
        <f t="array" ref="AM216">IF(ISBLANK(C216),"",XLOOKUP(A216,'Crop Chart'!$A$5:$A$201,'Crop Chart'!$AR$5:$AR$201,FALSE))</f>
        <v/>
      </c>
      <c r="AN216" s="531" t="str">
        <f t="array" ref="AN216">IF((AM216=""),"",J216+XLOOKUP(A216,'Crop Chart'!$A$5:$A$201,'Crop Chart'!$AS$5:$AS$201,FALSE))</f>
        <v/>
      </c>
      <c r="AO216" s="530" t="str">
        <f t="array" ref="AO216">IF(ISBLANK(C216),"",XLOOKUP(A216,'Crop Chart'!$A$5:$A$201,'Crop Chart'!$AT$5:$AT$201,FALSE))</f>
        <v/>
      </c>
      <c r="AP216" s="531" t="str">
        <f t="array" ref="AP216">IF((AO216=""),"",J216+XLOOKUP(A216,'Crop Chart'!$A$5:$A$201,'Crop Chart'!$AU$5:$AU$201,FALSE))</f>
        <v/>
      </c>
      <c r="AQ216" s="530" t="str">
        <f t="array" ref="AQ216">IF(ISBLANK(C216),"",XLOOKUP(A216,'Crop Chart'!$A$5:$A$201,'Crop Chart'!$AV$5:$AV$201,FALSE))</f>
        <v/>
      </c>
      <c r="AR216" s="531" t="str">
        <f t="array" ref="AR216">IF((AQ216=""),"",J216+XLOOKUP(A216,'Crop Chart'!$A$5:$A$201,'Crop Chart'!$AW$5:$AW$201,FALSE))</f>
        <v/>
      </c>
      <c r="AS216" s="530" t="str">
        <f t="array" ref="AS216">IF(ISBLANK(C216),"",XLOOKUP(A216,'Crop Chart'!$A$5:$A$201,'Crop Chart'!$AX$5:$AX$201,FALSE))</f>
        <v/>
      </c>
      <c r="AT216" s="531" t="str">
        <f t="array" ref="AT216">IF((AS216=""),"",J216+XLOOKUP(A216,'Crop Chart'!$A$5:$A$201,'Crop Chart'!$AY$5:$AY$201,FALSE))</f>
        <v/>
      </c>
      <c r="AU216" s="530" t="str">
        <f t="array" ref="AU216">IF(ISBLANK(C216),"",XLOOKUP(A216,'Crop Chart'!$A$5:$A$201,'Crop Chart'!$AZ$5:$AZ$201,FALSE))</f>
        <v/>
      </c>
      <c r="AV216" s="531" t="str">
        <f t="array" ref="AV216">IF((AU216=""),"",J216+XLOOKUP(A216,'Crop Chart'!$A$5:$A$201,'Crop Chart'!$BA$5:$BA$201,FALSE))</f>
        <v/>
      </c>
      <c r="AW216" s="530" t="str">
        <f t="array" ref="AW216">IF(ISBLANK(C216),"",XLOOKUP(A216,'Crop Chart'!$A$5:$A$201,'Crop Chart'!$BB$5:$BB$201,FALSE))</f>
        <v/>
      </c>
      <c r="AX216" s="532" t="str">
        <f t="array" ref="AX216">IF((AW216=""),"",J216+XLOOKUP(A216,'Crop Chart'!$A$5:$A$201,'Crop Chart'!$BC$5:$BC$201,FALSE))</f>
        <v/>
      </c>
    </row>
    <row r="217" ht="15.75" hidden="1" customHeight="1">
      <c r="A217" s="520" t="str">
        <f t="array" ref="A217">IF(ISBLANK(C217)," ",XLOOKUP(C217,'Codified Game Plan'!$M$3:$M$477,'Codified Game Plan'!$A$3:$A$477))</f>
        <v> </v>
      </c>
      <c r="B217" s="503" t="str">
        <f t="array" ref="B217">IF(ISBLANK(C217),"",XLOOKUP(C217,'Codified Game Plan'!$M$3:$M$477,'Codified Game Plan'!$B$3:$B$477))</f>
        <v/>
      </c>
      <c r="C217" s="521"/>
      <c r="D217" s="521" t="str">
        <f t="array" ref="D217">IF(ISBLANK(C217)," ",XLOOKUP(C217,'Codified Game Plan'!$M$3:$M$477,'Codified Game Plan'!$C$3:$C$477))</f>
        <v> </v>
      </c>
      <c r="E217" s="522" t="str">
        <f t="array" ref="E217">IF(ISBLANK(C217),"",XLOOKUP(C217,'Codified Game Plan'!$M$3:$M$477,'Codified Game Plan'!$D$3:$D$477,0))</f>
        <v/>
      </c>
      <c r="F217" s="522" t="str">
        <f t="array" ref="F217">IF(ISBLANK(C217),"",XLOOKUP(C217,'Codified Game Plan'!$M$3:$M$477,'Codified Game Plan'!$E$3:$E$477,0))</f>
        <v/>
      </c>
      <c r="G217" s="523" t="str">
        <f t="array" ref="G217">IF(ISBLANK(C217)," ",XLOOKUP(C217,'Codified Game Plan'!$M$3:$M$477,'Codified Game Plan'!$F$3:$F$477))</f>
        <v> </v>
      </c>
      <c r="H217" s="507" t="str">
        <f t="array" ref="H217">IF(ISBLANK(C217)," ",XLOOKUP(C217,'Codified Game Plan'!$M$3:$M$477,'Codified Game Plan'!$G$3:$G$477))</f>
        <v> </v>
      </c>
      <c r="I217" s="523" t="str">
        <f t="array" ref="I217">IF(ISBLANK(C217),"",XLOOKUP(A217,'Crop Chart'!$A$5:$A$201,'Crop Chart'!$B$5:$B$201,0))</f>
        <v/>
      </c>
      <c r="J217" s="507" t="str">
        <f t="shared" si="24"/>
        <v> </v>
      </c>
      <c r="K217" s="511"/>
      <c r="L217" s="523" t="str">
        <f t="array" ref="L217">IF(ISBLANK(C217),"",XLOOKUP(A217,'Crop Chart'!$A$5:$A$201,'Crop Chart'!$C$5:$C$201,0))</f>
        <v/>
      </c>
      <c r="M217" s="506" t="str">
        <f t="array" ref="M217">IF(ISBLANK(C217),"",XLOOKUP(A217,'Crop Chart'!$A$5:$A$201,'Crop Chart'!$E$5:$E$201,0))</f>
        <v/>
      </c>
      <c r="N217" s="535" t="str">
        <f t="shared" si="1"/>
        <v/>
      </c>
      <c r="O217" s="515" t="str">
        <f t="array" ref="O217">IF(ISBLANK(C217),"",XLOOKUP(A217,'Crop Chart'!$A$5:$A$201,'Crop Chart'!$S$5:$S$201,0))</f>
        <v/>
      </c>
      <c r="P217" s="507" t="str">
        <f t="shared" si="2"/>
        <v/>
      </c>
      <c r="Q217" s="524"/>
      <c r="R217" s="523" t="str">
        <f t="array" ref="R217">IF(I217="TR",XLOOKUP(A217,'Crop Chart'!$A$5:$A$201,'Crop Chart'!$I$5:$I$201,FALSE),"")</f>
        <v/>
      </c>
      <c r="S217" s="512" t="str">
        <f t="array" ref="S217">IF(I217="TR",G217*'Crop Chart'!$H$2*12*L217/M217/T217*XLOOKUP(A217,'Crop Chart'!$A$5:$A$203,'Crop Chart'!$T$5:$T$203),"")</f>
        <v/>
      </c>
      <c r="T217" s="523" t="str">
        <f t="array" ref="T217">IF(ISBLANK(C217),"",XLOOKUP(A217,'Crop Chart'!$A$5:$A$201,'Crop Chart'!$P$5:$P$201,FALSE))</f>
        <v/>
      </c>
      <c r="U217" s="525" t="str">
        <f t="array" ref="U217">IF(ISBLANK(C217),"",XLOOKUP(A217,'Crop Chart'!$A$5:$A$201,'Crop Chart'!$Q$5:$Q$201,0))</f>
        <v/>
      </c>
      <c r="V217" s="507" t="str">
        <f t="array" ref="V217">IF(I217="DS",XLOOKUP(A217,'Crop Chart'!$A$6:$A$201,'Crop Chart'!$AH$6:$AH$201,0),"")</f>
        <v/>
      </c>
      <c r="W217" s="507" t="str">
        <f t="array" ref="W217">IF(I217="DS",XLOOKUP(A217,'Crop Chart'!$A$6:$A$201,'Crop Chart'!$AI$6:$AI$201,0),"")</f>
        <v/>
      </c>
      <c r="X217" s="526" t="str">
        <f t="array" ref="X217">IFS(ISTEXT(P217),"",XLOOKUP(A217,'Crop Chart'!$A$5:$A$201,'Crop Chart'!$R$5:$R$201,0)=0,"",XLOOKUP(A217,'Crop Chart'!$A$5:$A$201,'Crop Chart'!$R$5:$R$201,0)&gt;0,XLOOKUP(A217,'Crop Chart'!$A$5:$A$201,'Crop Chart'!$R$5:$R$201,0)+P217)</f>
        <v/>
      </c>
      <c r="Y217" s="523" t="str">
        <f t="array" ref="Y217">IF(ISTEXT(X217),"",XLOOKUP(A217,'Crop Chart'!$A$5:$A$201,'Crop Chart'!$S$5:$S$201,0))</f>
        <v/>
      </c>
      <c r="Z217" s="513" t="str">
        <f t="shared" si="3"/>
        <v/>
      </c>
      <c r="AA217" s="523" t="str">
        <f t="array" ref="AA217">IF(ISBLANK(C217),"",XLOOKUP(A217,'Crop Chart'!$A$5:$A$201,'Crop Chart'!$F$5:$F$201,0))</f>
        <v/>
      </c>
      <c r="AB217" s="523" t="str">
        <f t="array" ref="AB217">IF(ISBLANK(C217),"",XLOOKUP(A217,'Crop Chart'!$A$5:$A$201,'Crop Chart'!$G$5:$G$201,FALSE))</f>
        <v/>
      </c>
      <c r="AC217" s="526" t="str">
        <f t="shared" si="19"/>
        <v/>
      </c>
      <c r="AD217" s="526" t="str">
        <f t="shared" si="4"/>
        <v/>
      </c>
      <c r="AE217" s="527" t="str">
        <f t="array" ref="AE217">IF(ISBLANK(C217),"",XLOOKUP(C217,'Codified Game Plan'!$M$3:$M$477,'Codified Game Plan'!$J$3:$J$477,0))</f>
        <v/>
      </c>
      <c r="AF217" s="528" t="str">
        <f t="array" ref="AF217">IF(ISBLANK(C217),"",XLOOKUP(A217,'Crop Chart'!$A$5:$A$201,'Crop Chart'!$L$5:$L$201,FALSE))</f>
        <v/>
      </c>
      <c r="AG217" s="529"/>
      <c r="AH217" s="530"/>
      <c r="AI217" s="530" t="str">
        <f t="array" ref="AI217">IF(ISBLANK(C217),"",XLOOKUP(A217,'Crop Chart'!$A$5:$A$201,'Crop Chart'!$AN$5:$AN$201,FALSE))</f>
        <v/>
      </c>
      <c r="AJ217" s="531" t="str">
        <f t="array" ref="AJ217">IF((AI217=""),"",J217+XLOOKUP(A217,'Crop Chart'!$A$5:$A$201,'Crop Chart'!$AO$5:$AO$201,FALSE))</f>
        <v/>
      </c>
      <c r="AK217" s="530" t="str">
        <f t="array" ref="AK217">IF(ISBLANK(C217),"",XLOOKUP(A217,'Crop Chart'!$A$5:$A$201,'Crop Chart'!$AP$5:$AP$201,FALSE))</f>
        <v/>
      </c>
      <c r="AL217" s="531" t="str">
        <f t="array" ref="AL217">IF((AK217=""),"",J217+XLOOKUP(A217,'Crop Chart'!$A$5:$A$201,'Crop Chart'!$AQ$5:$AQ$201,FALSE))</f>
        <v/>
      </c>
      <c r="AM217" s="530" t="str">
        <f t="array" ref="AM217">IF(ISBLANK(C217),"",XLOOKUP(A217,'Crop Chart'!$A$5:$A$201,'Crop Chart'!$AR$5:$AR$201,FALSE))</f>
        <v/>
      </c>
      <c r="AN217" s="531" t="str">
        <f t="array" ref="AN217">IF((AM217=""),"",J217+XLOOKUP(A217,'Crop Chart'!$A$5:$A$201,'Crop Chart'!$AS$5:$AS$201,FALSE))</f>
        <v/>
      </c>
      <c r="AO217" s="530" t="str">
        <f t="array" ref="AO217">IF(ISBLANK(C217),"",XLOOKUP(A217,'Crop Chart'!$A$5:$A$201,'Crop Chart'!$AT$5:$AT$201,FALSE))</f>
        <v/>
      </c>
      <c r="AP217" s="531" t="str">
        <f t="array" ref="AP217">IF((AO217=""),"",J217+XLOOKUP(A217,'Crop Chart'!$A$5:$A$201,'Crop Chart'!$AU$5:$AU$201,FALSE))</f>
        <v/>
      </c>
      <c r="AQ217" s="530" t="str">
        <f t="array" ref="AQ217">IF(ISBLANK(C217),"",XLOOKUP(A217,'Crop Chart'!$A$5:$A$201,'Crop Chart'!$AV$5:$AV$201,FALSE))</f>
        <v/>
      </c>
      <c r="AR217" s="531" t="str">
        <f t="array" ref="AR217">IF((AQ217=""),"",J217+XLOOKUP(A217,'Crop Chart'!$A$5:$A$201,'Crop Chart'!$AW$5:$AW$201,FALSE))</f>
        <v/>
      </c>
      <c r="AS217" s="530" t="str">
        <f t="array" ref="AS217">IF(ISBLANK(C217),"",XLOOKUP(A217,'Crop Chart'!$A$5:$A$201,'Crop Chart'!$AX$5:$AX$201,FALSE))</f>
        <v/>
      </c>
      <c r="AT217" s="531" t="str">
        <f t="array" ref="AT217">IF((AS217=""),"",J217+XLOOKUP(A217,'Crop Chart'!$A$5:$A$201,'Crop Chart'!$AY$5:$AY$201,FALSE))</f>
        <v/>
      </c>
      <c r="AU217" s="530" t="str">
        <f t="array" ref="AU217">IF(ISBLANK(C217),"",XLOOKUP(A217,'Crop Chart'!$A$5:$A$201,'Crop Chart'!$AZ$5:$AZ$201,FALSE))</f>
        <v/>
      </c>
      <c r="AV217" s="531" t="str">
        <f t="array" ref="AV217">IF((AU217=""),"",J217+XLOOKUP(A217,'Crop Chart'!$A$5:$A$201,'Crop Chart'!$BA$5:$BA$201,FALSE))</f>
        <v/>
      </c>
      <c r="AW217" s="530" t="str">
        <f t="array" ref="AW217">IF(ISBLANK(C217),"",XLOOKUP(A217,'Crop Chart'!$A$5:$A$201,'Crop Chart'!$BB$5:$BB$201,FALSE))</f>
        <v/>
      </c>
      <c r="AX217" s="532" t="str">
        <f t="array" ref="AX217">IF((AW217=""),"",J217+XLOOKUP(A217,'Crop Chart'!$A$5:$A$201,'Crop Chart'!$BC$5:$BC$201,FALSE))</f>
        <v/>
      </c>
    </row>
    <row r="218" ht="15.75" hidden="1" customHeight="1">
      <c r="A218" s="520" t="str">
        <f t="array" ref="A218">IF(ISBLANK(C218)," ",XLOOKUP(C218,'Codified Game Plan'!$M$3:$M$477,'Codified Game Plan'!$A$3:$A$477))</f>
        <v> </v>
      </c>
      <c r="B218" s="503" t="str">
        <f t="array" ref="B218">IF(ISBLANK(C218),"",XLOOKUP(C218,'Codified Game Plan'!$M$3:$M$477,'Codified Game Plan'!$B$3:$B$477))</f>
        <v/>
      </c>
      <c r="C218" s="521"/>
      <c r="D218" s="521" t="str">
        <f t="array" ref="D218">IF(ISBLANK(C218)," ",XLOOKUP(C218,'Codified Game Plan'!$M$3:$M$477,'Codified Game Plan'!$C$3:$C$477))</f>
        <v> </v>
      </c>
      <c r="E218" s="522" t="str">
        <f t="array" ref="E218">IF(ISBLANK(C218),"",XLOOKUP(C218,'Codified Game Plan'!$M$3:$M$477,'Codified Game Plan'!$D$3:$D$477,0))</f>
        <v/>
      </c>
      <c r="F218" s="522" t="str">
        <f t="array" ref="F218">IF(ISBLANK(C218),"",XLOOKUP(C218,'Codified Game Plan'!$M$3:$M$477,'Codified Game Plan'!$E$3:$E$477,0))</f>
        <v/>
      </c>
      <c r="G218" s="523" t="str">
        <f t="array" ref="G218">IF(ISBLANK(C218)," ",XLOOKUP(C218,'Codified Game Plan'!$M$3:$M$477,'Codified Game Plan'!$F$3:$F$477))</f>
        <v> </v>
      </c>
      <c r="H218" s="507" t="str">
        <f t="array" ref="H218">IF(ISBLANK(C218)," ",XLOOKUP(C218,'Codified Game Plan'!$M$3:$M$477,'Codified Game Plan'!$G$3:$G$477))</f>
        <v> </v>
      </c>
      <c r="I218" s="523" t="str">
        <f t="array" ref="I218">IF(ISBLANK(C218),"",XLOOKUP(A218,'Crop Chart'!$A$5:$A$201,'Crop Chart'!$B$5:$B$201,0))</f>
        <v/>
      </c>
      <c r="J218" s="507" t="str">
        <f t="shared" si="24"/>
        <v> </v>
      </c>
      <c r="K218" s="511"/>
      <c r="L218" s="523" t="str">
        <f t="array" ref="L218">IF(ISBLANK(C218),"",XLOOKUP(A218,'Crop Chart'!$A$5:$A$201,'Crop Chart'!$C$5:$C$201,0))</f>
        <v/>
      </c>
      <c r="M218" s="506" t="str">
        <f t="array" ref="M218">IF(ISBLANK(C218),"",XLOOKUP(A218,'Crop Chart'!$A$5:$A$201,'Crop Chart'!$E$5:$E$201,0))</f>
        <v/>
      </c>
      <c r="N218" s="535" t="str">
        <f t="shared" si="1"/>
        <v/>
      </c>
      <c r="O218" s="515" t="str">
        <f t="array" ref="O218">IF(ISBLANK(C218),"",XLOOKUP(A218,'Crop Chart'!$A$5:$A$201,'Crop Chart'!$S$5:$S$201,0))</f>
        <v/>
      </c>
      <c r="P218" s="507" t="str">
        <f t="shared" si="2"/>
        <v/>
      </c>
      <c r="Q218" s="524"/>
      <c r="R218" s="523" t="str">
        <f t="array" ref="R218">IF(I218="TR",XLOOKUP(A218,'Crop Chart'!$A$5:$A$201,'Crop Chart'!$I$5:$I$201,FALSE),"")</f>
        <v/>
      </c>
      <c r="S218" s="512" t="str">
        <f t="array" ref="S218">IF(I218="TR",G218*'Crop Chart'!$H$2*12*L218/M218/T218*XLOOKUP(A218,'Crop Chart'!$A$5:$A$203,'Crop Chart'!$T$5:$T$203),"")</f>
        <v/>
      </c>
      <c r="T218" s="523" t="str">
        <f t="array" ref="T218">IF(ISBLANK(C218),"",XLOOKUP(A218,'Crop Chart'!$A$5:$A$201,'Crop Chart'!$P$5:$P$201,FALSE))</f>
        <v/>
      </c>
      <c r="U218" s="525" t="str">
        <f t="array" ref="U218">IF(ISBLANK(C218),"",XLOOKUP(A218,'Crop Chart'!$A$5:$A$201,'Crop Chart'!$Q$5:$Q$201,0))</f>
        <v/>
      </c>
      <c r="V218" s="507" t="str">
        <f t="array" ref="V218">IF(I218="DS",XLOOKUP(A218,'Crop Chart'!$A$6:$A$201,'Crop Chart'!$AH$6:$AH$201,0),"")</f>
        <v/>
      </c>
      <c r="W218" s="507" t="str">
        <f t="array" ref="W218">IF(I218="DS",XLOOKUP(A218,'Crop Chart'!$A$6:$A$201,'Crop Chart'!$AI$6:$AI$201,0),"")</f>
        <v/>
      </c>
      <c r="X218" s="526" t="str">
        <f t="array" ref="X218">IFS(ISTEXT(P218),"",XLOOKUP(A218,'Crop Chart'!$A$5:$A$201,'Crop Chart'!$R$5:$R$201,0)=0,"",XLOOKUP(A218,'Crop Chart'!$A$5:$A$201,'Crop Chart'!$R$5:$R$201,0)&gt;0,XLOOKUP(A218,'Crop Chart'!$A$5:$A$201,'Crop Chart'!$R$5:$R$201,0)+P218)</f>
        <v/>
      </c>
      <c r="Y218" s="523" t="str">
        <f t="array" ref="Y218">IF(ISTEXT(X218),"",XLOOKUP(A218,'Crop Chart'!$A$5:$A$201,'Crop Chart'!$S$5:$S$201,0))</f>
        <v/>
      </c>
      <c r="Z218" s="513" t="str">
        <f t="shared" si="3"/>
        <v/>
      </c>
      <c r="AA218" s="523" t="str">
        <f t="array" ref="AA218">IF(ISBLANK(C218),"",XLOOKUP(A218,'Crop Chart'!$A$5:$A$201,'Crop Chart'!$F$5:$F$201,0))</f>
        <v/>
      </c>
      <c r="AB218" s="523" t="str">
        <f t="array" ref="AB218">IF(ISBLANK(C218),"",XLOOKUP(A218,'Crop Chart'!$A$5:$A$201,'Crop Chart'!$G$5:$G$201,FALSE))</f>
        <v/>
      </c>
      <c r="AC218" s="526" t="str">
        <f t="shared" si="19"/>
        <v/>
      </c>
      <c r="AD218" s="526" t="str">
        <f t="shared" si="4"/>
        <v/>
      </c>
      <c r="AE218" s="527" t="str">
        <f t="array" ref="AE218">IF(ISBLANK(C218),"",XLOOKUP(C218,'Codified Game Plan'!$M$3:$M$477,'Codified Game Plan'!$J$3:$J$477,0))</f>
        <v/>
      </c>
      <c r="AF218" s="528" t="str">
        <f t="array" ref="AF218">IF(ISBLANK(C218),"",XLOOKUP(A218,'Crop Chart'!$A$5:$A$201,'Crop Chart'!$L$5:$L$201,FALSE))</f>
        <v/>
      </c>
      <c r="AG218" s="529"/>
      <c r="AH218" s="530"/>
      <c r="AI218" s="530" t="str">
        <f t="array" ref="AI218">IF(ISBLANK(C218),"",XLOOKUP(A218,'Crop Chart'!$A$5:$A$201,'Crop Chart'!$AN$5:$AN$201,FALSE))</f>
        <v/>
      </c>
      <c r="AJ218" s="531" t="str">
        <f t="array" ref="AJ218">IF((AI218=""),"",J218+XLOOKUP(A218,'Crop Chart'!$A$5:$A$201,'Crop Chart'!$AO$5:$AO$201,FALSE))</f>
        <v/>
      </c>
      <c r="AK218" s="530" t="str">
        <f t="array" ref="AK218">IF(ISBLANK(C218),"",XLOOKUP(A218,'Crop Chart'!$A$5:$A$201,'Crop Chart'!$AP$5:$AP$201,FALSE))</f>
        <v/>
      </c>
      <c r="AL218" s="531" t="str">
        <f t="array" ref="AL218">IF((AK218=""),"",J218+XLOOKUP(A218,'Crop Chart'!$A$5:$A$201,'Crop Chart'!$AQ$5:$AQ$201,FALSE))</f>
        <v/>
      </c>
      <c r="AM218" s="530" t="str">
        <f t="array" ref="AM218">IF(ISBLANK(C218),"",XLOOKUP(A218,'Crop Chart'!$A$5:$A$201,'Crop Chart'!$AR$5:$AR$201,FALSE))</f>
        <v/>
      </c>
      <c r="AN218" s="531" t="str">
        <f t="array" ref="AN218">IF((AM218=""),"",J218+XLOOKUP(A218,'Crop Chart'!$A$5:$A$201,'Crop Chart'!$AS$5:$AS$201,FALSE))</f>
        <v/>
      </c>
      <c r="AO218" s="530" t="str">
        <f t="array" ref="AO218">IF(ISBLANK(C218),"",XLOOKUP(A218,'Crop Chart'!$A$5:$A$201,'Crop Chart'!$AT$5:$AT$201,FALSE))</f>
        <v/>
      </c>
      <c r="AP218" s="531" t="str">
        <f t="array" ref="AP218">IF((AO218=""),"",J218+XLOOKUP(A218,'Crop Chart'!$A$5:$A$201,'Crop Chart'!$AU$5:$AU$201,FALSE))</f>
        <v/>
      </c>
      <c r="AQ218" s="530" t="str">
        <f t="array" ref="AQ218">IF(ISBLANK(C218),"",XLOOKUP(A218,'Crop Chart'!$A$5:$A$201,'Crop Chart'!$AV$5:$AV$201,FALSE))</f>
        <v/>
      </c>
      <c r="AR218" s="531" t="str">
        <f t="array" ref="AR218">IF((AQ218=""),"",J218+XLOOKUP(A218,'Crop Chart'!$A$5:$A$201,'Crop Chart'!$AW$5:$AW$201,FALSE))</f>
        <v/>
      </c>
      <c r="AS218" s="530" t="str">
        <f t="array" ref="AS218">IF(ISBLANK(C218),"",XLOOKUP(A218,'Crop Chart'!$A$5:$A$201,'Crop Chart'!$AX$5:$AX$201,FALSE))</f>
        <v/>
      </c>
      <c r="AT218" s="531" t="str">
        <f t="array" ref="AT218">IF((AS218=""),"",J218+XLOOKUP(A218,'Crop Chart'!$A$5:$A$201,'Crop Chart'!$AY$5:$AY$201,FALSE))</f>
        <v/>
      </c>
      <c r="AU218" s="530" t="str">
        <f t="array" ref="AU218">IF(ISBLANK(C218),"",XLOOKUP(A218,'Crop Chart'!$A$5:$A$201,'Crop Chart'!$AZ$5:$AZ$201,FALSE))</f>
        <v/>
      </c>
      <c r="AV218" s="531" t="str">
        <f t="array" ref="AV218">IF((AU218=""),"",J218+XLOOKUP(A218,'Crop Chart'!$A$5:$A$201,'Crop Chart'!$BA$5:$BA$201,FALSE))</f>
        <v/>
      </c>
      <c r="AW218" s="530" t="str">
        <f t="array" ref="AW218">IF(ISBLANK(C218),"",XLOOKUP(A218,'Crop Chart'!$A$5:$A$201,'Crop Chart'!$BB$5:$BB$201,FALSE))</f>
        <v/>
      </c>
      <c r="AX218" s="532" t="str">
        <f t="array" ref="AX218">IF((AW218=""),"",J218+XLOOKUP(A218,'Crop Chart'!$A$5:$A$201,'Crop Chart'!$BC$5:$BC$201,FALSE))</f>
        <v/>
      </c>
    </row>
    <row r="219" ht="15.75" hidden="1" customHeight="1">
      <c r="A219" s="520" t="str">
        <f t="array" ref="A219">IF(ISBLANK(C219)," ",XLOOKUP(C219,'Codified Game Plan'!$M$3:$M$477,'Codified Game Plan'!$A$3:$A$477))</f>
        <v> </v>
      </c>
      <c r="B219" s="503" t="str">
        <f t="array" ref="B219">IF(ISBLANK(C219),"",XLOOKUP(C219,'Codified Game Plan'!$M$3:$M$477,'Codified Game Plan'!$B$3:$B$477))</f>
        <v/>
      </c>
      <c r="C219" s="521"/>
      <c r="D219" s="521" t="str">
        <f t="array" ref="D219">IF(ISBLANK(C219)," ",XLOOKUP(C219,'Codified Game Plan'!$M$3:$M$477,'Codified Game Plan'!$C$3:$C$477))</f>
        <v> </v>
      </c>
      <c r="E219" s="522" t="str">
        <f t="array" ref="E219">IF(ISBLANK(C219),"",XLOOKUP(C219,'Codified Game Plan'!$M$3:$M$477,'Codified Game Plan'!$D$3:$D$477,0))</f>
        <v/>
      </c>
      <c r="F219" s="522" t="str">
        <f t="array" ref="F219">IF(ISBLANK(C219),"",XLOOKUP(C219,'Codified Game Plan'!$M$3:$M$477,'Codified Game Plan'!$E$3:$E$477,0))</f>
        <v/>
      </c>
      <c r="G219" s="523" t="str">
        <f t="array" ref="G219">IF(ISBLANK(C219)," ",XLOOKUP(C219,'Codified Game Plan'!$M$3:$M$477,'Codified Game Plan'!$F$3:$F$477))</f>
        <v> </v>
      </c>
      <c r="H219" s="507" t="str">
        <f t="array" ref="H219">IF(ISBLANK(C219)," ",XLOOKUP(C219,'Codified Game Plan'!$M$3:$M$477,'Codified Game Plan'!$G$3:$G$477))</f>
        <v> </v>
      </c>
      <c r="I219" s="523" t="str">
        <f t="array" ref="I219">IF(ISBLANK(C219),"",XLOOKUP(A219,'Crop Chart'!$A$5:$A$201,'Crop Chart'!$B$5:$B$201,0))</f>
        <v/>
      </c>
      <c r="J219" s="507" t="str">
        <f t="shared" si="24"/>
        <v> </v>
      </c>
      <c r="K219" s="511"/>
      <c r="L219" s="523" t="str">
        <f t="array" ref="L219">IF(ISBLANK(C219),"",XLOOKUP(A219,'Crop Chart'!$A$5:$A$201,'Crop Chart'!$C$5:$C$201,0))</f>
        <v/>
      </c>
      <c r="M219" s="506" t="str">
        <f t="array" ref="M219">IF(ISBLANK(C219),"",XLOOKUP(A219,'Crop Chart'!$A$5:$A$201,'Crop Chart'!$E$5:$E$201,0))</f>
        <v/>
      </c>
      <c r="N219" s="535" t="str">
        <f t="shared" si="1"/>
        <v/>
      </c>
      <c r="O219" s="515" t="str">
        <f t="array" ref="O219">IF(ISBLANK(C219),"",XLOOKUP(A219,'Crop Chart'!$A$5:$A$201,'Crop Chart'!$S$5:$S$201,0))</f>
        <v/>
      </c>
      <c r="P219" s="507" t="str">
        <f t="shared" si="2"/>
        <v/>
      </c>
      <c r="Q219" s="524"/>
      <c r="R219" s="523" t="str">
        <f t="array" ref="R219">IF(I219="TR",XLOOKUP(A219,'Crop Chart'!$A$5:$A$201,'Crop Chart'!$I$5:$I$201,FALSE),"")</f>
        <v/>
      </c>
      <c r="S219" s="512" t="str">
        <f t="array" ref="S219">IF(I219="TR",G219*'Crop Chart'!$H$2*12*L219/M219/T219*XLOOKUP(A219,'Crop Chart'!$A$5:$A$203,'Crop Chart'!$T$5:$T$203),"")</f>
        <v/>
      </c>
      <c r="T219" s="523" t="str">
        <f t="array" ref="T219">IF(ISBLANK(C219),"",XLOOKUP(A219,'Crop Chart'!$A$5:$A$201,'Crop Chart'!$P$5:$P$201,FALSE))</f>
        <v/>
      </c>
      <c r="U219" s="525" t="str">
        <f t="array" ref="U219">IF(ISBLANK(C219),"",XLOOKUP(A219,'Crop Chart'!$A$5:$A$201,'Crop Chart'!$Q$5:$Q$201,0))</f>
        <v/>
      </c>
      <c r="V219" s="507" t="str">
        <f t="array" ref="V219">IF(I219="DS",XLOOKUP(A219,'Crop Chart'!$A$6:$A$201,'Crop Chart'!$AH$6:$AH$201,0),"")</f>
        <v/>
      </c>
      <c r="W219" s="507" t="str">
        <f t="array" ref="W219">IF(I219="DS",XLOOKUP(A219,'Crop Chart'!$A$6:$A$201,'Crop Chart'!$AI$6:$AI$201,0),"")</f>
        <v/>
      </c>
      <c r="X219" s="526" t="str">
        <f t="array" ref="X219">IFS(ISTEXT(P219),"",XLOOKUP(A219,'Crop Chart'!$A$5:$A$201,'Crop Chart'!$R$5:$R$201,0)=0,"",XLOOKUP(A219,'Crop Chart'!$A$5:$A$201,'Crop Chart'!$R$5:$R$201,0)&gt;0,XLOOKUP(A219,'Crop Chart'!$A$5:$A$201,'Crop Chart'!$R$5:$R$201,0)+P219)</f>
        <v/>
      </c>
      <c r="Y219" s="523" t="str">
        <f t="array" ref="Y219">IF(ISTEXT(X219),"",XLOOKUP(A219,'Crop Chart'!$A$5:$A$201,'Crop Chart'!$S$5:$S$201,0))</f>
        <v/>
      </c>
      <c r="Z219" s="513" t="str">
        <f t="shared" si="3"/>
        <v/>
      </c>
      <c r="AA219" s="523" t="str">
        <f t="array" ref="AA219">IF(ISBLANK(C219),"",XLOOKUP(A219,'Crop Chart'!$A$5:$A$201,'Crop Chart'!$F$5:$F$201,0))</f>
        <v/>
      </c>
      <c r="AB219" s="523" t="str">
        <f t="array" ref="AB219">IF(ISBLANK(C219),"",XLOOKUP(A219,'Crop Chart'!$A$5:$A$201,'Crop Chart'!$G$5:$G$201,FALSE))</f>
        <v/>
      </c>
      <c r="AC219" s="526" t="str">
        <f t="shared" si="19"/>
        <v/>
      </c>
      <c r="AD219" s="526" t="str">
        <f t="shared" si="4"/>
        <v/>
      </c>
      <c r="AE219" s="527" t="str">
        <f t="array" ref="AE219">IF(ISBLANK(C219),"",XLOOKUP(C219,'Codified Game Plan'!$M$3:$M$477,'Codified Game Plan'!$J$3:$J$477,0))</f>
        <v/>
      </c>
      <c r="AF219" s="528" t="str">
        <f t="array" ref="AF219">IF(ISBLANK(C219),"",XLOOKUP(A219,'Crop Chart'!$A$5:$A$201,'Crop Chart'!$L$5:$L$201,FALSE))</f>
        <v/>
      </c>
      <c r="AG219" s="529"/>
      <c r="AH219" s="530"/>
      <c r="AI219" s="530" t="str">
        <f t="array" ref="AI219">IF(ISBLANK(C219),"",XLOOKUP(A219,'Crop Chart'!$A$5:$A$201,'Crop Chart'!$AN$5:$AN$201,FALSE))</f>
        <v/>
      </c>
      <c r="AJ219" s="531" t="str">
        <f t="array" ref="AJ219">IF((AI219=""),"",J219+XLOOKUP(A219,'Crop Chart'!$A$5:$A$201,'Crop Chart'!$AO$5:$AO$201,FALSE))</f>
        <v/>
      </c>
      <c r="AK219" s="530" t="str">
        <f t="array" ref="AK219">IF(ISBLANK(C219),"",XLOOKUP(A219,'Crop Chart'!$A$5:$A$201,'Crop Chart'!$AP$5:$AP$201,FALSE))</f>
        <v/>
      </c>
      <c r="AL219" s="531" t="str">
        <f t="array" ref="AL219">IF((AK219=""),"",J219+XLOOKUP(A219,'Crop Chart'!$A$5:$A$201,'Crop Chart'!$AQ$5:$AQ$201,FALSE))</f>
        <v/>
      </c>
      <c r="AM219" s="530" t="str">
        <f t="array" ref="AM219">IF(ISBLANK(C219),"",XLOOKUP(A219,'Crop Chart'!$A$5:$A$201,'Crop Chart'!$AR$5:$AR$201,FALSE))</f>
        <v/>
      </c>
      <c r="AN219" s="531" t="str">
        <f t="array" ref="AN219">IF((AM219=""),"",J219+XLOOKUP(A219,'Crop Chart'!$A$5:$A$201,'Crop Chart'!$AS$5:$AS$201,FALSE))</f>
        <v/>
      </c>
      <c r="AO219" s="530" t="str">
        <f t="array" ref="AO219">IF(ISBLANK(C219),"",XLOOKUP(A219,'Crop Chart'!$A$5:$A$201,'Crop Chart'!$AT$5:$AT$201,FALSE))</f>
        <v/>
      </c>
      <c r="AP219" s="531" t="str">
        <f t="array" ref="AP219">IF((AO219=""),"",J219+XLOOKUP(A219,'Crop Chart'!$A$5:$A$201,'Crop Chart'!$AU$5:$AU$201,FALSE))</f>
        <v/>
      </c>
      <c r="AQ219" s="530" t="str">
        <f t="array" ref="AQ219">IF(ISBLANK(C219),"",XLOOKUP(A219,'Crop Chart'!$A$5:$A$201,'Crop Chart'!$AV$5:$AV$201,FALSE))</f>
        <v/>
      </c>
      <c r="AR219" s="531" t="str">
        <f t="array" ref="AR219">IF((AQ219=""),"",J219+XLOOKUP(A219,'Crop Chart'!$A$5:$A$201,'Crop Chart'!$AW$5:$AW$201,FALSE))</f>
        <v/>
      </c>
      <c r="AS219" s="530" t="str">
        <f t="array" ref="AS219">IF(ISBLANK(C219),"",XLOOKUP(A219,'Crop Chart'!$A$5:$A$201,'Crop Chart'!$AX$5:$AX$201,FALSE))</f>
        <v/>
      </c>
      <c r="AT219" s="531" t="str">
        <f t="array" ref="AT219">IF((AS219=""),"",J219+XLOOKUP(A219,'Crop Chart'!$A$5:$A$201,'Crop Chart'!$AY$5:$AY$201,FALSE))</f>
        <v/>
      </c>
      <c r="AU219" s="530" t="str">
        <f t="array" ref="AU219">IF(ISBLANK(C219),"",XLOOKUP(A219,'Crop Chart'!$A$5:$A$201,'Crop Chart'!$AZ$5:$AZ$201,FALSE))</f>
        <v/>
      </c>
      <c r="AV219" s="531" t="str">
        <f t="array" ref="AV219">IF((AU219=""),"",J219+XLOOKUP(A219,'Crop Chart'!$A$5:$A$201,'Crop Chart'!$BA$5:$BA$201,FALSE))</f>
        <v/>
      </c>
      <c r="AW219" s="530" t="str">
        <f t="array" ref="AW219">IF(ISBLANK(C219),"",XLOOKUP(A219,'Crop Chart'!$A$5:$A$201,'Crop Chart'!$BB$5:$BB$201,FALSE))</f>
        <v/>
      </c>
      <c r="AX219" s="532" t="str">
        <f t="array" ref="AX219">IF((AW219=""),"",J219+XLOOKUP(A219,'Crop Chart'!$A$5:$A$201,'Crop Chart'!$BC$5:$BC$201,FALSE))</f>
        <v/>
      </c>
    </row>
    <row r="220" ht="15.75" hidden="1" customHeight="1">
      <c r="A220" s="520" t="str">
        <f t="array" ref="A220">IF(ISBLANK(C220)," ",XLOOKUP(C220,'Codified Game Plan'!$M$3:$M$477,'Codified Game Plan'!$A$3:$A$477))</f>
        <v> </v>
      </c>
      <c r="B220" s="503" t="str">
        <f t="array" ref="B220">IF(ISBLANK(C220),"",XLOOKUP(C220,'Codified Game Plan'!$M$3:$M$477,'Codified Game Plan'!$B$3:$B$477))</f>
        <v/>
      </c>
      <c r="C220" s="521"/>
      <c r="D220" s="521" t="str">
        <f t="array" ref="D220">IF(ISBLANK(C220)," ",XLOOKUP(C220,'Codified Game Plan'!$M$3:$M$477,'Codified Game Plan'!$C$3:$C$477))</f>
        <v> </v>
      </c>
      <c r="E220" s="522" t="str">
        <f t="array" ref="E220">IF(ISBLANK(C220),"",XLOOKUP(C220,'Codified Game Plan'!$M$3:$M$477,'Codified Game Plan'!$D$3:$D$477,0))</f>
        <v/>
      </c>
      <c r="F220" s="522" t="str">
        <f t="array" ref="F220">IF(ISBLANK(C220),"",XLOOKUP(C220,'Codified Game Plan'!$M$3:$M$477,'Codified Game Plan'!$E$3:$E$477,0))</f>
        <v/>
      </c>
      <c r="G220" s="523" t="str">
        <f t="array" ref="G220">IF(ISBLANK(C220)," ",XLOOKUP(C220,'Codified Game Plan'!$M$3:$M$477,'Codified Game Plan'!$F$3:$F$477))</f>
        <v> </v>
      </c>
      <c r="H220" s="507" t="str">
        <f t="array" ref="H220">IF(ISBLANK(C220)," ",XLOOKUP(C220,'Codified Game Plan'!$M$3:$M$477,'Codified Game Plan'!$G$3:$G$477))</f>
        <v> </v>
      </c>
      <c r="I220" s="523" t="str">
        <f t="array" ref="I220">IF(ISBLANK(C220),"",XLOOKUP(A220,'Crop Chart'!$A$5:$A$201,'Crop Chart'!$B$5:$B$201,0))</f>
        <v/>
      </c>
      <c r="J220" s="507" t="str">
        <f t="shared" si="24"/>
        <v> </v>
      </c>
      <c r="K220" s="511"/>
      <c r="L220" s="523" t="str">
        <f t="array" ref="L220">IF(ISBLANK(C220),"",XLOOKUP(A220,'Crop Chart'!$A$5:$A$201,'Crop Chart'!$C$5:$C$201,0))</f>
        <v/>
      </c>
      <c r="M220" s="506" t="str">
        <f t="array" ref="M220">IF(ISBLANK(C220),"",XLOOKUP(A220,'Crop Chart'!$A$5:$A$201,'Crop Chart'!$E$5:$E$201,0))</f>
        <v/>
      </c>
      <c r="N220" s="535" t="str">
        <f t="shared" si="1"/>
        <v/>
      </c>
      <c r="O220" s="515" t="str">
        <f t="array" ref="O220">IF(ISBLANK(C220),"",XLOOKUP(A220,'Crop Chart'!$A$5:$A$201,'Crop Chart'!$S$5:$S$201,0))</f>
        <v/>
      </c>
      <c r="P220" s="507" t="str">
        <f t="shared" si="2"/>
        <v/>
      </c>
      <c r="Q220" s="524"/>
      <c r="R220" s="523" t="str">
        <f t="array" ref="R220">IF(I220="TR",XLOOKUP(A220,'Crop Chart'!$A$5:$A$201,'Crop Chart'!$I$5:$I$201,FALSE),"")</f>
        <v/>
      </c>
      <c r="S220" s="512" t="str">
        <f t="array" ref="S220">IF(I220="TR",G220*'Crop Chart'!$H$2*12*L220/M220/T220*XLOOKUP(A220,'Crop Chart'!$A$5:$A$203,'Crop Chart'!$T$5:$T$203),"")</f>
        <v/>
      </c>
      <c r="T220" s="523" t="str">
        <f t="array" ref="T220">IF(ISBLANK(C220),"",XLOOKUP(A220,'Crop Chart'!$A$5:$A$201,'Crop Chart'!$P$5:$P$201,FALSE))</f>
        <v/>
      </c>
      <c r="U220" s="525" t="str">
        <f t="array" ref="U220">IF(ISBLANK(C220),"",XLOOKUP(A220,'Crop Chart'!$A$5:$A$201,'Crop Chart'!$Q$5:$Q$201,0))</f>
        <v/>
      </c>
      <c r="V220" s="507" t="str">
        <f t="array" ref="V220">IF(I220="DS",XLOOKUP(A220,'Crop Chart'!$A$6:$A$201,'Crop Chart'!$AH$6:$AH$201,0),"")</f>
        <v/>
      </c>
      <c r="W220" s="507" t="str">
        <f t="array" ref="W220">IF(I220="DS",XLOOKUP(A220,'Crop Chart'!$A$6:$A$201,'Crop Chart'!$AI$6:$AI$201,0),"")</f>
        <v/>
      </c>
      <c r="X220" s="526" t="str">
        <f t="array" ref="X220">IFS(ISTEXT(P220),"",XLOOKUP(A220,'Crop Chart'!$A$5:$A$201,'Crop Chart'!$R$5:$R$201,0)=0,"",XLOOKUP(A220,'Crop Chart'!$A$5:$A$201,'Crop Chart'!$R$5:$R$201,0)&gt;0,XLOOKUP(A220,'Crop Chart'!$A$5:$A$201,'Crop Chart'!$R$5:$R$201,0)+P220)</f>
        <v/>
      </c>
      <c r="Y220" s="523" t="str">
        <f t="array" ref="Y220">IF(ISTEXT(X220),"",XLOOKUP(A220,'Crop Chart'!$A$5:$A$201,'Crop Chart'!$S$5:$S$201,0))</f>
        <v/>
      </c>
      <c r="Z220" s="513" t="str">
        <f t="shared" si="3"/>
        <v/>
      </c>
      <c r="AA220" s="523" t="str">
        <f t="array" ref="AA220">IF(ISBLANK(C220),"",XLOOKUP(A220,'Crop Chart'!$A$5:$A$201,'Crop Chart'!$F$5:$F$201,0))</f>
        <v/>
      </c>
      <c r="AB220" s="523" t="str">
        <f t="array" ref="AB220">IF(ISBLANK(C220),"",XLOOKUP(A220,'Crop Chart'!$A$5:$A$201,'Crop Chart'!$G$5:$G$201,FALSE))</f>
        <v/>
      </c>
      <c r="AC220" s="526" t="str">
        <f t="shared" si="19"/>
        <v/>
      </c>
      <c r="AD220" s="526" t="str">
        <f t="shared" si="4"/>
        <v/>
      </c>
      <c r="AE220" s="527" t="str">
        <f t="array" ref="AE220">IF(ISBLANK(C220),"",XLOOKUP(C220,'Codified Game Plan'!$M$3:$M$477,'Codified Game Plan'!$J$3:$J$477,0))</f>
        <v/>
      </c>
      <c r="AF220" s="528" t="str">
        <f t="array" ref="AF220">IF(ISBLANK(C220),"",XLOOKUP(A220,'Crop Chart'!$A$5:$A$201,'Crop Chart'!$L$5:$L$201,FALSE))</f>
        <v/>
      </c>
      <c r="AG220" s="529"/>
      <c r="AH220" s="530"/>
      <c r="AI220" s="530" t="str">
        <f t="array" ref="AI220">IF(ISBLANK(C220),"",XLOOKUP(A220,'Crop Chart'!$A$5:$A$201,'Crop Chart'!$AN$5:$AN$201,FALSE))</f>
        <v/>
      </c>
      <c r="AJ220" s="531" t="str">
        <f t="array" ref="AJ220">IF((AI220=""),"",J220+XLOOKUP(A220,'Crop Chart'!$A$5:$A$201,'Crop Chart'!$AO$5:$AO$201,FALSE))</f>
        <v/>
      </c>
      <c r="AK220" s="530" t="str">
        <f t="array" ref="AK220">IF(ISBLANK(C220),"",XLOOKUP(A220,'Crop Chart'!$A$5:$A$201,'Crop Chart'!$AP$5:$AP$201,FALSE))</f>
        <v/>
      </c>
      <c r="AL220" s="531" t="str">
        <f t="array" ref="AL220">IF((AK220=""),"",J220+XLOOKUP(A220,'Crop Chart'!$A$5:$A$201,'Crop Chart'!$AQ$5:$AQ$201,FALSE))</f>
        <v/>
      </c>
      <c r="AM220" s="530" t="str">
        <f t="array" ref="AM220">IF(ISBLANK(C220),"",XLOOKUP(A220,'Crop Chart'!$A$5:$A$201,'Crop Chart'!$AR$5:$AR$201,FALSE))</f>
        <v/>
      </c>
      <c r="AN220" s="531" t="str">
        <f t="array" ref="AN220">IF((AM220=""),"",J220+XLOOKUP(A220,'Crop Chart'!$A$5:$A$201,'Crop Chart'!$AS$5:$AS$201,FALSE))</f>
        <v/>
      </c>
      <c r="AO220" s="530" t="str">
        <f t="array" ref="AO220">IF(ISBLANK(C220),"",XLOOKUP(A220,'Crop Chart'!$A$5:$A$201,'Crop Chart'!$AT$5:$AT$201,FALSE))</f>
        <v/>
      </c>
      <c r="AP220" s="531" t="str">
        <f t="array" ref="AP220">IF((AO220=""),"",J220+XLOOKUP(A220,'Crop Chart'!$A$5:$A$201,'Crop Chart'!$AU$5:$AU$201,FALSE))</f>
        <v/>
      </c>
      <c r="AQ220" s="530" t="str">
        <f t="array" ref="AQ220">IF(ISBLANK(C220),"",XLOOKUP(A220,'Crop Chart'!$A$5:$A$201,'Crop Chart'!$AV$5:$AV$201,FALSE))</f>
        <v/>
      </c>
      <c r="AR220" s="531" t="str">
        <f t="array" ref="AR220">IF((AQ220=""),"",J220+XLOOKUP(A220,'Crop Chart'!$A$5:$A$201,'Crop Chart'!$AW$5:$AW$201,FALSE))</f>
        <v/>
      </c>
      <c r="AS220" s="530" t="str">
        <f t="array" ref="AS220">IF(ISBLANK(C220),"",XLOOKUP(A220,'Crop Chart'!$A$5:$A$201,'Crop Chart'!$AX$5:$AX$201,FALSE))</f>
        <v/>
      </c>
      <c r="AT220" s="531" t="str">
        <f t="array" ref="AT220">IF((AS220=""),"",J220+XLOOKUP(A220,'Crop Chart'!$A$5:$A$201,'Crop Chart'!$AY$5:$AY$201,FALSE))</f>
        <v/>
      </c>
      <c r="AU220" s="530" t="str">
        <f t="array" ref="AU220">IF(ISBLANK(C220),"",XLOOKUP(A220,'Crop Chart'!$A$5:$A$201,'Crop Chart'!$AZ$5:$AZ$201,FALSE))</f>
        <v/>
      </c>
      <c r="AV220" s="531" t="str">
        <f t="array" ref="AV220">IF((AU220=""),"",J220+XLOOKUP(A220,'Crop Chart'!$A$5:$A$201,'Crop Chart'!$BA$5:$BA$201,FALSE))</f>
        <v/>
      </c>
      <c r="AW220" s="530" t="str">
        <f t="array" ref="AW220">IF(ISBLANK(C220),"",XLOOKUP(A220,'Crop Chart'!$A$5:$A$201,'Crop Chart'!$BB$5:$BB$201,FALSE))</f>
        <v/>
      </c>
      <c r="AX220" s="532" t="str">
        <f t="array" ref="AX220">IF((AW220=""),"",J220+XLOOKUP(A220,'Crop Chart'!$A$5:$A$201,'Crop Chart'!$BC$5:$BC$201,FALSE))</f>
        <v/>
      </c>
    </row>
    <row r="221" ht="15.75" hidden="1" customHeight="1">
      <c r="A221" s="520" t="str">
        <f t="array" ref="A221">IF(ISBLANK(C221)," ",XLOOKUP(C221,'Codified Game Plan'!$M$3:$M$477,'Codified Game Plan'!$A$3:$A$477))</f>
        <v> </v>
      </c>
      <c r="B221" s="503" t="str">
        <f t="array" ref="B221">IF(ISBLANK(C221),"",XLOOKUP(C221,'Codified Game Plan'!$M$3:$M$477,'Codified Game Plan'!$B$3:$B$477))</f>
        <v/>
      </c>
      <c r="C221" s="521"/>
      <c r="D221" s="521" t="str">
        <f t="array" ref="D221">IF(ISBLANK(C221)," ",XLOOKUP(C221,'Codified Game Plan'!$M$3:$M$477,'Codified Game Plan'!$C$3:$C$477))</f>
        <v> </v>
      </c>
      <c r="E221" s="522" t="str">
        <f t="array" ref="E221">IF(ISBLANK(C221),"",XLOOKUP(C221,'Codified Game Plan'!$M$3:$M$477,'Codified Game Plan'!$D$3:$D$477,0))</f>
        <v/>
      </c>
      <c r="F221" s="522" t="str">
        <f t="array" ref="F221">IF(ISBLANK(C221),"",XLOOKUP(C221,'Codified Game Plan'!$M$3:$M$477,'Codified Game Plan'!$E$3:$E$477,0))</f>
        <v/>
      </c>
      <c r="G221" s="523" t="str">
        <f t="array" ref="G221">IF(ISBLANK(C221)," ",XLOOKUP(C221,'Codified Game Plan'!$M$3:$M$477,'Codified Game Plan'!$F$3:$F$477))</f>
        <v> </v>
      </c>
      <c r="H221" s="507" t="str">
        <f t="array" ref="H221">IF(ISBLANK(C221)," ",XLOOKUP(C221,'Codified Game Plan'!$M$3:$M$477,'Codified Game Plan'!$G$3:$G$477))</f>
        <v> </v>
      </c>
      <c r="I221" s="523" t="str">
        <f t="array" ref="I221">IF(ISBLANK(C221),"",XLOOKUP(A221,'Crop Chart'!$A$5:$A$201,'Crop Chart'!$B$5:$B$201,0))</f>
        <v/>
      </c>
      <c r="J221" s="507" t="str">
        <f t="shared" si="24"/>
        <v> </v>
      </c>
      <c r="K221" s="511"/>
      <c r="L221" s="523" t="str">
        <f t="array" ref="L221">IF(ISBLANK(C221),"",XLOOKUP(A221,'Crop Chart'!$A$5:$A$201,'Crop Chart'!$C$5:$C$201,0))</f>
        <v/>
      </c>
      <c r="M221" s="506" t="str">
        <f t="array" ref="M221">IF(ISBLANK(C221),"",XLOOKUP(A221,'Crop Chart'!$A$5:$A$201,'Crop Chart'!$E$5:$E$201,0))</f>
        <v/>
      </c>
      <c r="N221" s="535" t="str">
        <f t="shared" si="1"/>
        <v/>
      </c>
      <c r="O221" s="515" t="str">
        <f t="array" ref="O221">IF(ISBLANK(C221),"",XLOOKUP(A221,'Crop Chart'!$A$5:$A$201,'Crop Chart'!$S$5:$S$201,0))</f>
        <v/>
      </c>
      <c r="P221" s="507" t="str">
        <f t="shared" si="2"/>
        <v/>
      </c>
      <c r="Q221" s="524"/>
      <c r="R221" s="523" t="str">
        <f t="array" ref="R221">IF(I221="TR",XLOOKUP(A221,'Crop Chart'!$A$5:$A$201,'Crop Chart'!$I$5:$I$201,FALSE),"")</f>
        <v/>
      </c>
      <c r="S221" s="512" t="str">
        <f t="array" ref="S221">IF(I221="TR",G221*'Crop Chart'!$H$2*12*L221/M221/T221*XLOOKUP(A221,'Crop Chart'!$A$5:$A$203,'Crop Chart'!$T$5:$T$203),"")</f>
        <v/>
      </c>
      <c r="T221" s="523" t="str">
        <f t="array" ref="T221">IF(ISBLANK(C221),"",XLOOKUP(A221,'Crop Chart'!$A$5:$A$201,'Crop Chart'!$P$5:$P$201,FALSE))</f>
        <v/>
      </c>
      <c r="U221" s="525" t="str">
        <f t="array" ref="U221">IF(ISBLANK(C221),"",XLOOKUP(A221,'Crop Chart'!$A$5:$A$201,'Crop Chart'!$Q$5:$Q$201,0))</f>
        <v/>
      </c>
      <c r="V221" s="507" t="str">
        <f t="array" ref="V221">IF(I221="DS",XLOOKUP(A221,'Crop Chart'!$A$6:$A$201,'Crop Chart'!$AH$6:$AH$201,0),"")</f>
        <v/>
      </c>
      <c r="W221" s="507" t="str">
        <f t="array" ref="W221">IF(I221="DS",XLOOKUP(A221,'Crop Chart'!$A$6:$A$201,'Crop Chart'!$AI$6:$AI$201,0),"")</f>
        <v/>
      </c>
      <c r="X221" s="526" t="str">
        <f t="array" ref="X221">IFS(ISTEXT(P221),"",XLOOKUP(A221,'Crop Chart'!$A$5:$A$201,'Crop Chart'!$R$5:$R$201,0)=0,"",XLOOKUP(A221,'Crop Chart'!$A$5:$A$201,'Crop Chart'!$R$5:$R$201,0)&gt;0,XLOOKUP(A221,'Crop Chart'!$A$5:$A$201,'Crop Chart'!$R$5:$R$201,0)+P221)</f>
        <v/>
      </c>
      <c r="Y221" s="523" t="str">
        <f t="array" ref="Y221">IF(ISTEXT(X221),"",XLOOKUP(A221,'Crop Chart'!$A$5:$A$201,'Crop Chart'!$S$5:$S$201,0))</f>
        <v/>
      </c>
      <c r="Z221" s="513" t="str">
        <f t="shared" si="3"/>
        <v/>
      </c>
      <c r="AA221" s="523" t="str">
        <f t="array" ref="AA221">IF(ISBLANK(C221),"",XLOOKUP(A221,'Crop Chart'!$A$5:$A$201,'Crop Chart'!$F$5:$F$201,0))</f>
        <v/>
      </c>
      <c r="AB221" s="523" t="str">
        <f t="array" ref="AB221">IF(ISBLANK(C221),"",XLOOKUP(A221,'Crop Chart'!$A$5:$A$201,'Crop Chart'!$G$5:$G$201,FALSE))</f>
        <v/>
      </c>
      <c r="AC221" s="526" t="str">
        <f t="shared" si="19"/>
        <v/>
      </c>
      <c r="AD221" s="526" t="str">
        <f t="shared" si="4"/>
        <v/>
      </c>
      <c r="AE221" s="527" t="str">
        <f t="array" ref="AE221">IF(ISBLANK(C221),"",XLOOKUP(C221,'Codified Game Plan'!$M$3:$M$477,'Codified Game Plan'!$J$3:$J$477,0))</f>
        <v/>
      </c>
      <c r="AF221" s="528" t="str">
        <f t="array" ref="AF221">IF(ISBLANK(C221),"",XLOOKUP(A221,'Crop Chart'!$A$5:$A$201,'Crop Chart'!$L$5:$L$201,FALSE))</f>
        <v/>
      </c>
      <c r="AG221" s="529"/>
      <c r="AH221" s="530"/>
      <c r="AI221" s="530" t="str">
        <f t="array" ref="AI221">IF(ISBLANK(C221),"",XLOOKUP(A221,'Crop Chart'!$A$5:$A$201,'Crop Chart'!$AN$5:$AN$201,FALSE))</f>
        <v/>
      </c>
      <c r="AJ221" s="531" t="str">
        <f t="array" ref="AJ221">IF((AI221=""),"",J221+XLOOKUP(A221,'Crop Chart'!$A$5:$A$201,'Crop Chart'!$AO$5:$AO$201,FALSE))</f>
        <v/>
      </c>
      <c r="AK221" s="530" t="str">
        <f t="array" ref="AK221">IF(ISBLANK(C221),"",XLOOKUP(A221,'Crop Chart'!$A$5:$A$201,'Crop Chart'!$AP$5:$AP$201,FALSE))</f>
        <v/>
      </c>
      <c r="AL221" s="531" t="str">
        <f t="array" ref="AL221">IF((AK221=""),"",J221+XLOOKUP(A221,'Crop Chart'!$A$5:$A$201,'Crop Chart'!$AQ$5:$AQ$201,FALSE))</f>
        <v/>
      </c>
      <c r="AM221" s="530" t="str">
        <f t="array" ref="AM221">IF(ISBLANK(C221),"",XLOOKUP(A221,'Crop Chart'!$A$5:$A$201,'Crop Chart'!$AR$5:$AR$201,FALSE))</f>
        <v/>
      </c>
      <c r="AN221" s="531" t="str">
        <f t="array" ref="AN221">IF((AM221=""),"",J221+XLOOKUP(A221,'Crop Chart'!$A$5:$A$201,'Crop Chart'!$AS$5:$AS$201,FALSE))</f>
        <v/>
      </c>
      <c r="AO221" s="530" t="str">
        <f t="array" ref="AO221">IF(ISBLANK(C221),"",XLOOKUP(A221,'Crop Chart'!$A$5:$A$201,'Crop Chart'!$AT$5:$AT$201,FALSE))</f>
        <v/>
      </c>
      <c r="AP221" s="531" t="str">
        <f t="array" ref="AP221">IF((AO221=""),"",J221+XLOOKUP(A221,'Crop Chart'!$A$5:$A$201,'Crop Chart'!$AU$5:$AU$201,FALSE))</f>
        <v/>
      </c>
      <c r="AQ221" s="530" t="str">
        <f t="array" ref="AQ221">IF(ISBLANK(C221),"",XLOOKUP(A221,'Crop Chart'!$A$5:$A$201,'Crop Chart'!$AV$5:$AV$201,FALSE))</f>
        <v/>
      </c>
      <c r="AR221" s="531" t="str">
        <f t="array" ref="AR221">IF((AQ221=""),"",J221+XLOOKUP(A221,'Crop Chart'!$A$5:$A$201,'Crop Chart'!$AW$5:$AW$201,FALSE))</f>
        <v/>
      </c>
      <c r="AS221" s="530" t="str">
        <f t="array" ref="AS221">IF(ISBLANK(C221),"",XLOOKUP(A221,'Crop Chart'!$A$5:$A$201,'Crop Chart'!$AX$5:$AX$201,FALSE))</f>
        <v/>
      </c>
      <c r="AT221" s="531" t="str">
        <f t="array" ref="AT221">IF((AS221=""),"",J221+XLOOKUP(A221,'Crop Chart'!$A$5:$A$201,'Crop Chart'!$AY$5:$AY$201,FALSE))</f>
        <v/>
      </c>
      <c r="AU221" s="530" t="str">
        <f t="array" ref="AU221">IF(ISBLANK(C221),"",XLOOKUP(A221,'Crop Chart'!$A$5:$A$201,'Crop Chart'!$AZ$5:$AZ$201,FALSE))</f>
        <v/>
      </c>
      <c r="AV221" s="531" t="str">
        <f t="array" ref="AV221">IF((AU221=""),"",J221+XLOOKUP(A221,'Crop Chart'!$A$5:$A$201,'Crop Chart'!$BA$5:$BA$201,FALSE))</f>
        <v/>
      </c>
      <c r="AW221" s="530" t="str">
        <f t="array" ref="AW221">IF(ISBLANK(C221),"",XLOOKUP(A221,'Crop Chart'!$A$5:$A$201,'Crop Chart'!$BB$5:$BB$201,FALSE))</f>
        <v/>
      </c>
      <c r="AX221" s="532" t="str">
        <f t="array" ref="AX221">IF((AW221=""),"",J221+XLOOKUP(A221,'Crop Chart'!$A$5:$A$201,'Crop Chart'!$BC$5:$BC$201,FALSE))</f>
        <v/>
      </c>
    </row>
    <row r="222" ht="15.75" hidden="1" customHeight="1">
      <c r="A222" s="520" t="str">
        <f t="array" ref="A222">IF(ISBLANK(C222)," ",XLOOKUP(C222,'Codified Game Plan'!$M$3:$M$477,'Codified Game Plan'!$A$3:$A$477))</f>
        <v> </v>
      </c>
      <c r="B222" s="503" t="str">
        <f t="array" ref="B222">IF(ISBLANK(C222),"",XLOOKUP(C222,'Codified Game Plan'!$M$3:$M$477,'Codified Game Plan'!$B$3:$B$477))</f>
        <v/>
      </c>
      <c r="C222" s="521"/>
      <c r="D222" s="521" t="str">
        <f t="array" ref="D222">IF(ISBLANK(C222)," ",XLOOKUP(C222,'Codified Game Plan'!$M$3:$M$477,'Codified Game Plan'!$C$3:$C$477))</f>
        <v> </v>
      </c>
      <c r="E222" s="522" t="str">
        <f t="array" ref="E222">IF(ISBLANK(C222),"",XLOOKUP(C222,'Codified Game Plan'!$M$3:$M$477,'Codified Game Plan'!$D$3:$D$477,0))</f>
        <v/>
      </c>
      <c r="F222" s="522" t="str">
        <f t="array" ref="F222">IF(ISBLANK(C222),"",XLOOKUP(C222,'Codified Game Plan'!$M$3:$M$477,'Codified Game Plan'!$E$3:$E$477,0))</f>
        <v/>
      </c>
      <c r="G222" s="523" t="str">
        <f t="array" ref="G222">IF(ISBLANK(C222)," ",XLOOKUP(C222,'Codified Game Plan'!$M$3:$M$477,'Codified Game Plan'!$F$3:$F$477))</f>
        <v> </v>
      </c>
      <c r="H222" s="507" t="str">
        <f t="array" ref="H222">IF(ISBLANK(C222)," ",XLOOKUP(C222,'Codified Game Plan'!$M$3:$M$477,'Codified Game Plan'!$G$3:$G$477))</f>
        <v> </v>
      </c>
      <c r="I222" s="523" t="str">
        <f t="array" ref="I222">IF(ISBLANK(C222),"",XLOOKUP(A222,'Crop Chart'!$A$5:$A$201,'Crop Chart'!$B$5:$B$201,0))</f>
        <v/>
      </c>
      <c r="J222" s="507" t="str">
        <f t="shared" si="24"/>
        <v> </v>
      </c>
      <c r="K222" s="511"/>
      <c r="L222" s="523" t="str">
        <f t="array" ref="L222">IF(ISBLANK(C222),"",XLOOKUP(A222,'Crop Chart'!$A$5:$A$201,'Crop Chart'!$C$5:$C$201,0))</f>
        <v/>
      </c>
      <c r="M222" s="506" t="str">
        <f t="array" ref="M222">IF(ISBLANK(C222),"",XLOOKUP(A222,'Crop Chart'!$A$5:$A$201,'Crop Chart'!$E$5:$E$201,0))</f>
        <v/>
      </c>
      <c r="N222" s="535" t="str">
        <f t="shared" si="1"/>
        <v/>
      </c>
      <c r="O222" s="515" t="str">
        <f t="array" ref="O222">IF(ISBLANK(C222),"",XLOOKUP(A222,'Crop Chart'!$A$5:$A$201,'Crop Chart'!$S$5:$S$201,0))</f>
        <v/>
      </c>
      <c r="P222" s="507" t="str">
        <f t="shared" si="2"/>
        <v/>
      </c>
      <c r="Q222" s="524"/>
      <c r="R222" s="523" t="str">
        <f t="array" ref="R222">IF(I222="TR",XLOOKUP(A222,'Crop Chart'!$A$5:$A$201,'Crop Chart'!$I$5:$I$201,FALSE),"")</f>
        <v/>
      </c>
      <c r="S222" s="512" t="str">
        <f t="array" ref="S222">IF(I222="TR",G222*'Crop Chart'!$H$2*12*L222/M222/T222*XLOOKUP(A222,'Crop Chart'!$A$5:$A$203,'Crop Chart'!$T$5:$T$203),"")</f>
        <v/>
      </c>
      <c r="T222" s="523" t="str">
        <f t="array" ref="T222">IF(ISBLANK(C222),"",XLOOKUP(A222,'Crop Chart'!$A$5:$A$201,'Crop Chart'!$P$5:$P$201,FALSE))</f>
        <v/>
      </c>
      <c r="U222" s="525" t="str">
        <f t="array" ref="U222">IF(ISBLANK(C222),"",XLOOKUP(A222,'Crop Chart'!$A$5:$A$201,'Crop Chart'!$Q$5:$Q$201,0))</f>
        <v/>
      </c>
      <c r="V222" s="507" t="str">
        <f t="array" ref="V222">IF(I222="DS",XLOOKUP(A222,'Crop Chart'!$A$6:$A$201,'Crop Chart'!$AH$6:$AH$201,0),"")</f>
        <v/>
      </c>
      <c r="W222" s="507" t="str">
        <f t="array" ref="W222">IF(I222="DS",XLOOKUP(A222,'Crop Chart'!$A$6:$A$201,'Crop Chart'!$AI$6:$AI$201,0),"")</f>
        <v/>
      </c>
      <c r="X222" s="526" t="str">
        <f t="array" ref="X222">IFS(ISTEXT(P222),"",XLOOKUP(A222,'Crop Chart'!$A$5:$A$201,'Crop Chart'!$R$5:$R$201,0)=0,"",XLOOKUP(A222,'Crop Chart'!$A$5:$A$201,'Crop Chart'!$R$5:$R$201,0)&gt;0,XLOOKUP(A222,'Crop Chart'!$A$5:$A$201,'Crop Chart'!$R$5:$R$201,0)+P222)</f>
        <v/>
      </c>
      <c r="Y222" s="523" t="str">
        <f t="array" ref="Y222">IF(ISTEXT(X222),"",XLOOKUP(A222,'Crop Chart'!$A$5:$A$201,'Crop Chart'!$S$5:$S$201,0))</f>
        <v/>
      </c>
      <c r="Z222" s="513" t="str">
        <f t="shared" si="3"/>
        <v/>
      </c>
      <c r="AA222" s="523" t="str">
        <f t="array" ref="AA222">IF(ISBLANK(C222),"",XLOOKUP(A222,'Crop Chart'!$A$5:$A$201,'Crop Chart'!$F$5:$F$201,0))</f>
        <v/>
      </c>
      <c r="AB222" s="523" t="str">
        <f t="array" ref="AB222">IF(ISBLANK(C222),"",XLOOKUP(A222,'Crop Chart'!$A$5:$A$201,'Crop Chart'!$G$5:$G$201,FALSE))</f>
        <v/>
      </c>
      <c r="AC222" s="526" t="str">
        <f t="shared" si="19"/>
        <v/>
      </c>
      <c r="AD222" s="526" t="str">
        <f t="shared" si="4"/>
        <v/>
      </c>
      <c r="AE222" s="527" t="str">
        <f t="array" ref="AE222">IF(ISBLANK(C222),"",XLOOKUP(C222,'Codified Game Plan'!$M$3:$M$477,'Codified Game Plan'!$J$3:$J$477,0))</f>
        <v/>
      </c>
      <c r="AF222" s="528" t="str">
        <f t="array" ref="AF222">IF(ISBLANK(C222),"",XLOOKUP(A222,'Crop Chart'!$A$5:$A$201,'Crop Chart'!$L$5:$L$201,FALSE))</f>
        <v/>
      </c>
      <c r="AG222" s="529"/>
      <c r="AH222" s="530"/>
      <c r="AI222" s="530" t="str">
        <f t="array" ref="AI222">IF(ISBLANK(C222),"",XLOOKUP(A222,'Crop Chart'!$A$5:$A$201,'Crop Chart'!$AN$5:$AN$201,FALSE))</f>
        <v/>
      </c>
      <c r="AJ222" s="531" t="str">
        <f t="array" ref="AJ222">IF((AI222=""),"",J222+XLOOKUP(A222,'Crop Chart'!$A$5:$A$201,'Crop Chart'!$AO$5:$AO$201,FALSE))</f>
        <v/>
      </c>
      <c r="AK222" s="530" t="str">
        <f t="array" ref="AK222">IF(ISBLANK(C222),"",XLOOKUP(A222,'Crop Chart'!$A$5:$A$201,'Crop Chart'!$AP$5:$AP$201,FALSE))</f>
        <v/>
      </c>
      <c r="AL222" s="531" t="str">
        <f t="array" ref="AL222">IF((AK222=""),"",J222+XLOOKUP(A222,'Crop Chart'!$A$5:$A$201,'Crop Chart'!$AQ$5:$AQ$201,FALSE))</f>
        <v/>
      </c>
      <c r="AM222" s="530" t="str">
        <f t="array" ref="AM222">IF(ISBLANK(C222),"",XLOOKUP(A222,'Crop Chart'!$A$5:$A$201,'Crop Chart'!$AR$5:$AR$201,FALSE))</f>
        <v/>
      </c>
      <c r="AN222" s="531" t="str">
        <f t="array" ref="AN222">IF((AM222=""),"",J222+XLOOKUP(A222,'Crop Chart'!$A$5:$A$201,'Crop Chart'!$AS$5:$AS$201,FALSE))</f>
        <v/>
      </c>
      <c r="AO222" s="530" t="str">
        <f t="array" ref="AO222">IF(ISBLANK(C222),"",XLOOKUP(A222,'Crop Chart'!$A$5:$A$201,'Crop Chart'!$AT$5:$AT$201,FALSE))</f>
        <v/>
      </c>
      <c r="AP222" s="531" t="str">
        <f t="array" ref="AP222">IF((AO222=""),"",J222+XLOOKUP(A222,'Crop Chart'!$A$5:$A$201,'Crop Chart'!$AU$5:$AU$201,FALSE))</f>
        <v/>
      </c>
      <c r="AQ222" s="530" t="str">
        <f t="array" ref="AQ222">IF(ISBLANK(C222),"",XLOOKUP(A222,'Crop Chart'!$A$5:$A$201,'Crop Chart'!$AV$5:$AV$201,FALSE))</f>
        <v/>
      </c>
      <c r="AR222" s="531" t="str">
        <f t="array" ref="AR222">IF((AQ222=""),"",J222+XLOOKUP(A222,'Crop Chart'!$A$5:$A$201,'Crop Chart'!$AW$5:$AW$201,FALSE))</f>
        <v/>
      </c>
      <c r="AS222" s="530" t="str">
        <f t="array" ref="AS222">IF(ISBLANK(C222),"",XLOOKUP(A222,'Crop Chart'!$A$5:$A$201,'Crop Chart'!$AX$5:$AX$201,FALSE))</f>
        <v/>
      </c>
      <c r="AT222" s="531" t="str">
        <f t="array" ref="AT222">IF((AS222=""),"",J222+XLOOKUP(A222,'Crop Chart'!$A$5:$A$201,'Crop Chart'!$AY$5:$AY$201,FALSE))</f>
        <v/>
      </c>
      <c r="AU222" s="530" t="str">
        <f t="array" ref="AU222">IF(ISBLANK(C222),"",XLOOKUP(A222,'Crop Chart'!$A$5:$A$201,'Crop Chart'!$AZ$5:$AZ$201,FALSE))</f>
        <v/>
      </c>
      <c r="AV222" s="531" t="str">
        <f t="array" ref="AV222">IF((AU222=""),"",J222+XLOOKUP(A222,'Crop Chart'!$A$5:$A$201,'Crop Chart'!$BA$5:$BA$201,FALSE))</f>
        <v/>
      </c>
      <c r="AW222" s="530" t="str">
        <f t="array" ref="AW222">IF(ISBLANK(C222),"",XLOOKUP(A222,'Crop Chart'!$A$5:$A$201,'Crop Chart'!$BB$5:$BB$201,FALSE))</f>
        <v/>
      </c>
      <c r="AX222" s="532" t="str">
        <f t="array" ref="AX222">IF((AW222=""),"",J222+XLOOKUP(A222,'Crop Chart'!$A$5:$A$201,'Crop Chart'!$BC$5:$BC$201,FALSE))</f>
        <v/>
      </c>
    </row>
    <row r="223" ht="15.75" hidden="1" customHeight="1">
      <c r="A223" s="520" t="str">
        <f t="array" ref="A223">IF(ISBLANK(C223)," ",XLOOKUP(C223,'Codified Game Plan'!$M$3:$M$477,'Codified Game Plan'!$A$3:$A$477))</f>
        <v> </v>
      </c>
      <c r="B223" s="503" t="str">
        <f t="array" ref="B223">IF(ISBLANK(C223),"",XLOOKUP(C223,'Codified Game Plan'!$M$3:$M$477,'Codified Game Plan'!$B$3:$B$477))</f>
        <v/>
      </c>
      <c r="C223" s="521"/>
      <c r="D223" s="521" t="str">
        <f t="array" ref="D223">IF(ISBLANK(C223)," ",XLOOKUP(C223,'Codified Game Plan'!$M$3:$M$477,'Codified Game Plan'!$C$3:$C$477))</f>
        <v> </v>
      </c>
      <c r="E223" s="522" t="str">
        <f t="array" ref="E223">IF(ISBLANK(C223),"",XLOOKUP(C223,'Codified Game Plan'!$M$3:$M$477,'Codified Game Plan'!$D$3:$D$477,0))</f>
        <v/>
      </c>
      <c r="F223" s="522" t="str">
        <f t="array" ref="F223">IF(ISBLANK(C223),"",XLOOKUP(C223,'Codified Game Plan'!$M$3:$M$477,'Codified Game Plan'!$E$3:$E$477,0))</f>
        <v/>
      </c>
      <c r="G223" s="523" t="str">
        <f t="array" ref="G223">IF(ISBLANK(C223)," ",XLOOKUP(C223,'Codified Game Plan'!$M$3:$M$477,'Codified Game Plan'!$F$3:$F$477))</f>
        <v> </v>
      </c>
      <c r="H223" s="507" t="str">
        <f t="array" ref="H223">IF(ISBLANK(C223)," ",XLOOKUP(C223,'Codified Game Plan'!$M$3:$M$477,'Codified Game Plan'!$G$3:$G$477))</f>
        <v> </v>
      </c>
      <c r="I223" s="523" t="str">
        <f t="array" ref="I223">IF(ISBLANK(C223),"",XLOOKUP(A223,'Crop Chart'!$A$5:$A$201,'Crop Chart'!$B$5:$B$201,0))</f>
        <v/>
      </c>
      <c r="J223" s="507" t="str">
        <f t="shared" si="24"/>
        <v> </v>
      </c>
      <c r="K223" s="511"/>
      <c r="L223" s="523" t="str">
        <f t="array" ref="L223">IF(ISBLANK(C223),"",XLOOKUP(A223,'Crop Chart'!$A$5:$A$201,'Crop Chart'!$C$5:$C$201,0))</f>
        <v/>
      </c>
      <c r="M223" s="506" t="str">
        <f t="array" ref="M223">IF(ISBLANK(C223),"",XLOOKUP(A223,'Crop Chart'!$A$5:$A$201,'Crop Chart'!$E$5:$E$201,0))</f>
        <v/>
      </c>
      <c r="N223" s="535" t="str">
        <f t="shared" si="1"/>
        <v/>
      </c>
      <c r="O223" s="515" t="str">
        <f t="array" ref="O223">IF(ISBLANK(C223),"",XLOOKUP(A223,'Crop Chart'!$A$5:$A$201,'Crop Chart'!$S$5:$S$201,0))</f>
        <v/>
      </c>
      <c r="P223" s="507" t="str">
        <f t="shared" si="2"/>
        <v/>
      </c>
      <c r="Q223" s="524"/>
      <c r="R223" s="523" t="str">
        <f t="array" ref="R223">IF(I223="TR",XLOOKUP(A223,'Crop Chart'!$A$5:$A$201,'Crop Chart'!$I$5:$I$201,FALSE),"")</f>
        <v/>
      </c>
      <c r="S223" s="512" t="str">
        <f t="array" ref="S223">IF(I223="TR",G223*'Crop Chart'!$H$2*12*L223/M223/T223*XLOOKUP(A223,'Crop Chart'!$A$5:$A$203,'Crop Chart'!$T$5:$T$203),"")</f>
        <v/>
      </c>
      <c r="T223" s="523" t="str">
        <f t="array" ref="T223">IF(ISBLANK(C223),"",XLOOKUP(A223,'Crop Chart'!$A$5:$A$201,'Crop Chart'!$P$5:$P$201,FALSE))</f>
        <v/>
      </c>
      <c r="U223" s="525" t="str">
        <f t="array" ref="U223">IF(ISBLANK(C223),"",XLOOKUP(A223,'Crop Chart'!$A$5:$A$201,'Crop Chart'!$Q$5:$Q$201,0))</f>
        <v/>
      </c>
      <c r="V223" s="507" t="str">
        <f t="array" ref="V223">IF(I223="DS",XLOOKUP(A223,'Crop Chart'!$A$6:$A$201,'Crop Chart'!$AH$6:$AH$201,0),"")</f>
        <v/>
      </c>
      <c r="W223" s="507" t="str">
        <f t="array" ref="W223">IF(I223="DS",XLOOKUP(A223,'Crop Chart'!$A$6:$A$201,'Crop Chart'!$AI$6:$AI$201,0),"")</f>
        <v/>
      </c>
      <c r="X223" s="526" t="str">
        <f t="array" ref="X223">IFS(ISTEXT(P223),"",XLOOKUP(A223,'Crop Chart'!$A$5:$A$201,'Crop Chart'!$R$5:$R$201,0)=0,"",XLOOKUP(A223,'Crop Chart'!$A$5:$A$201,'Crop Chart'!$R$5:$R$201,0)&gt;0,XLOOKUP(A223,'Crop Chart'!$A$5:$A$201,'Crop Chart'!$R$5:$R$201,0)+P223)</f>
        <v/>
      </c>
      <c r="Y223" s="523" t="str">
        <f t="array" ref="Y223">IF(ISTEXT(X223),"",XLOOKUP(A223,'Crop Chart'!$A$5:$A$201,'Crop Chart'!$S$5:$S$201,0))</f>
        <v/>
      </c>
      <c r="Z223" s="513" t="str">
        <f t="shared" si="3"/>
        <v/>
      </c>
      <c r="AA223" s="523" t="str">
        <f t="array" ref="AA223">IF(ISBLANK(C223),"",XLOOKUP(A223,'Crop Chart'!$A$5:$A$201,'Crop Chart'!$F$5:$F$201,0))</f>
        <v/>
      </c>
      <c r="AB223" s="523" t="str">
        <f t="array" ref="AB223">IF(ISBLANK(C223),"",XLOOKUP(A223,'Crop Chart'!$A$5:$A$201,'Crop Chart'!$G$5:$G$201,FALSE))</f>
        <v/>
      </c>
      <c r="AC223" s="526" t="str">
        <f t="shared" si="19"/>
        <v/>
      </c>
      <c r="AD223" s="526" t="str">
        <f t="shared" si="4"/>
        <v/>
      </c>
      <c r="AE223" s="527" t="str">
        <f t="array" ref="AE223">IF(ISBLANK(C223),"",XLOOKUP(C223,'Codified Game Plan'!$M$3:$M$477,'Codified Game Plan'!$J$3:$J$477,0))</f>
        <v/>
      </c>
      <c r="AF223" s="528" t="str">
        <f t="array" ref="AF223">IF(ISBLANK(C223),"",XLOOKUP(A223,'Crop Chart'!$A$5:$A$201,'Crop Chart'!$L$5:$L$201,FALSE))</f>
        <v/>
      </c>
      <c r="AG223" s="529"/>
      <c r="AH223" s="530"/>
      <c r="AI223" s="530" t="str">
        <f t="array" ref="AI223">IF(ISBLANK(C223),"",XLOOKUP(A223,'Crop Chart'!$A$5:$A$201,'Crop Chart'!$AN$5:$AN$201,FALSE))</f>
        <v/>
      </c>
      <c r="AJ223" s="531" t="str">
        <f t="array" ref="AJ223">IF((AI223=""),"",J223+XLOOKUP(A223,'Crop Chart'!$A$5:$A$201,'Crop Chart'!$AO$5:$AO$201,FALSE))</f>
        <v/>
      </c>
      <c r="AK223" s="530" t="str">
        <f t="array" ref="AK223">IF(ISBLANK(C223),"",XLOOKUP(A223,'Crop Chart'!$A$5:$A$201,'Crop Chart'!$AP$5:$AP$201,FALSE))</f>
        <v/>
      </c>
      <c r="AL223" s="531" t="str">
        <f t="array" ref="AL223">IF((AK223=""),"",J223+XLOOKUP(A223,'Crop Chart'!$A$5:$A$201,'Crop Chart'!$AQ$5:$AQ$201,FALSE))</f>
        <v/>
      </c>
      <c r="AM223" s="530" t="str">
        <f t="array" ref="AM223">IF(ISBLANK(C223),"",XLOOKUP(A223,'Crop Chart'!$A$5:$A$201,'Crop Chart'!$AR$5:$AR$201,FALSE))</f>
        <v/>
      </c>
      <c r="AN223" s="531" t="str">
        <f t="array" ref="AN223">IF((AM223=""),"",J223+XLOOKUP(A223,'Crop Chart'!$A$5:$A$201,'Crop Chart'!$AS$5:$AS$201,FALSE))</f>
        <v/>
      </c>
      <c r="AO223" s="530" t="str">
        <f t="array" ref="AO223">IF(ISBLANK(C223),"",XLOOKUP(A223,'Crop Chart'!$A$5:$A$201,'Crop Chart'!$AT$5:$AT$201,FALSE))</f>
        <v/>
      </c>
      <c r="AP223" s="531" t="str">
        <f t="array" ref="AP223">IF((AO223=""),"",J223+XLOOKUP(A223,'Crop Chart'!$A$5:$A$201,'Crop Chart'!$AU$5:$AU$201,FALSE))</f>
        <v/>
      </c>
      <c r="AQ223" s="530" t="str">
        <f t="array" ref="AQ223">IF(ISBLANK(C223),"",XLOOKUP(A223,'Crop Chart'!$A$5:$A$201,'Crop Chart'!$AV$5:$AV$201,FALSE))</f>
        <v/>
      </c>
      <c r="AR223" s="531" t="str">
        <f t="array" ref="AR223">IF((AQ223=""),"",J223+XLOOKUP(A223,'Crop Chart'!$A$5:$A$201,'Crop Chart'!$AW$5:$AW$201,FALSE))</f>
        <v/>
      </c>
      <c r="AS223" s="530" t="str">
        <f t="array" ref="AS223">IF(ISBLANK(C223),"",XLOOKUP(A223,'Crop Chart'!$A$5:$A$201,'Crop Chart'!$AX$5:$AX$201,FALSE))</f>
        <v/>
      </c>
      <c r="AT223" s="531" t="str">
        <f t="array" ref="AT223">IF((AS223=""),"",J223+XLOOKUP(A223,'Crop Chart'!$A$5:$A$201,'Crop Chart'!$AY$5:$AY$201,FALSE))</f>
        <v/>
      </c>
      <c r="AU223" s="530" t="str">
        <f t="array" ref="AU223">IF(ISBLANK(C223),"",XLOOKUP(A223,'Crop Chart'!$A$5:$A$201,'Crop Chart'!$AZ$5:$AZ$201,FALSE))</f>
        <v/>
      </c>
      <c r="AV223" s="531" t="str">
        <f t="array" ref="AV223">IF((AU223=""),"",J223+XLOOKUP(A223,'Crop Chart'!$A$5:$A$201,'Crop Chart'!$BA$5:$BA$201,FALSE))</f>
        <v/>
      </c>
      <c r="AW223" s="530" t="str">
        <f t="array" ref="AW223">IF(ISBLANK(C223),"",XLOOKUP(A223,'Crop Chart'!$A$5:$A$201,'Crop Chart'!$BB$5:$BB$201,FALSE))</f>
        <v/>
      </c>
      <c r="AX223" s="532" t="str">
        <f t="array" ref="AX223">IF((AW223=""),"",J223+XLOOKUP(A223,'Crop Chart'!$A$5:$A$201,'Crop Chart'!$BC$5:$BC$201,FALSE))</f>
        <v/>
      </c>
    </row>
    <row r="224" ht="15.75" hidden="1" customHeight="1">
      <c r="A224" s="520" t="str">
        <f t="array" ref="A224">IF(ISBLANK(C224)," ",XLOOKUP(C224,'Codified Game Plan'!$M$3:$M$477,'Codified Game Plan'!$A$3:$A$477))</f>
        <v> </v>
      </c>
      <c r="B224" s="503" t="str">
        <f t="array" ref="B224">IF(ISBLANK(C224),"",XLOOKUP(C224,'Codified Game Plan'!$M$3:$M$477,'Codified Game Plan'!$B$3:$B$477))</f>
        <v/>
      </c>
      <c r="C224" s="521"/>
      <c r="D224" s="521" t="str">
        <f t="array" ref="D224">IF(ISBLANK(C224)," ",XLOOKUP(C224,'Codified Game Plan'!$M$3:$M$477,'Codified Game Plan'!$C$3:$C$477))</f>
        <v> </v>
      </c>
      <c r="E224" s="522" t="str">
        <f t="array" ref="E224">IF(ISBLANK(C224),"",XLOOKUP(C224,'Codified Game Plan'!$M$3:$M$477,'Codified Game Plan'!$D$3:$D$477,0))</f>
        <v/>
      </c>
      <c r="F224" s="522" t="str">
        <f t="array" ref="F224">IF(ISBLANK(C224),"",XLOOKUP(C224,'Codified Game Plan'!$M$3:$M$477,'Codified Game Plan'!$E$3:$E$477,0))</f>
        <v/>
      </c>
      <c r="G224" s="523" t="str">
        <f t="array" ref="G224">IF(ISBLANK(C224)," ",XLOOKUP(C224,'Codified Game Plan'!$M$3:$M$477,'Codified Game Plan'!$F$3:$F$477))</f>
        <v> </v>
      </c>
      <c r="H224" s="507" t="str">
        <f t="array" ref="H224">IF(ISBLANK(C224)," ",XLOOKUP(C224,'Codified Game Plan'!$M$3:$M$477,'Codified Game Plan'!$G$3:$G$477))</f>
        <v> </v>
      </c>
      <c r="I224" s="523" t="str">
        <f t="array" ref="I224">IF(ISBLANK(C224),"",XLOOKUP(A224,'Crop Chart'!$A$5:$A$201,'Crop Chart'!$B$5:$B$201,0))</f>
        <v/>
      </c>
      <c r="J224" s="507" t="str">
        <f t="shared" si="24"/>
        <v> </v>
      </c>
      <c r="K224" s="511"/>
      <c r="L224" s="523" t="str">
        <f t="array" ref="L224">IF(ISBLANK(C224),"",XLOOKUP(A224,'Crop Chart'!$A$5:$A$201,'Crop Chart'!$C$5:$C$201,0))</f>
        <v/>
      </c>
      <c r="M224" s="506" t="str">
        <f t="array" ref="M224">IF(ISBLANK(C224),"",XLOOKUP(A224,'Crop Chart'!$A$5:$A$201,'Crop Chart'!$E$5:$E$201,0))</f>
        <v/>
      </c>
      <c r="N224" s="535" t="str">
        <f t="shared" si="1"/>
        <v/>
      </c>
      <c r="O224" s="515" t="str">
        <f t="array" ref="O224">IF(ISBLANK(C224),"",XLOOKUP(A224,'Crop Chart'!$A$5:$A$201,'Crop Chart'!$S$5:$S$201,0))</f>
        <v/>
      </c>
      <c r="P224" s="507" t="str">
        <f t="shared" si="2"/>
        <v/>
      </c>
      <c r="Q224" s="524"/>
      <c r="R224" s="523" t="str">
        <f t="array" ref="R224">IF(I224="TR",XLOOKUP(A224,'Crop Chart'!$A$5:$A$201,'Crop Chart'!$I$5:$I$201,FALSE),"")</f>
        <v/>
      </c>
      <c r="S224" s="512" t="str">
        <f t="array" ref="S224">IF(I224="TR",G224*'Crop Chart'!$H$2*12*L224/M224/T224*XLOOKUP(A224,'Crop Chart'!$A$5:$A$203,'Crop Chart'!$T$5:$T$203),"")</f>
        <v/>
      </c>
      <c r="T224" s="523" t="str">
        <f t="array" ref="T224">IF(ISBLANK(C224),"",XLOOKUP(A224,'Crop Chart'!$A$5:$A$201,'Crop Chart'!$P$5:$P$201,FALSE))</f>
        <v/>
      </c>
      <c r="U224" s="525" t="str">
        <f t="array" ref="U224">IF(ISBLANK(C224),"",XLOOKUP(A224,'Crop Chart'!$A$5:$A$201,'Crop Chart'!$Q$5:$Q$201,0))</f>
        <v/>
      </c>
      <c r="V224" s="507" t="str">
        <f t="array" ref="V224">IF(I224="DS",XLOOKUP(A224,'Crop Chart'!$A$6:$A$201,'Crop Chart'!$AH$6:$AH$201,0),"")</f>
        <v/>
      </c>
      <c r="W224" s="507" t="str">
        <f t="array" ref="W224">IF(I224="DS",XLOOKUP(A224,'Crop Chart'!$A$6:$A$201,'Crop Chart'!$AI$6:$AI$201,0),"")</f>
        <v/>
      </c>
      <c r="X224" s="526" t="str">
        <f t="array" ref="X224">IFS(ISTEXT(P224),"",XLOOKUP(A224,'Crop Chart'!$A$5:$A$201,'Crop Chart'!$R$5:$R$201,0)=0,"",XLOOKUP(A224,'Crop Chart'!$A$5:$A$201,'Crop Chart'!$R$5:$R$201,0)&gt;0,XLOOKUP(A224,'Crop Chart'!$A$5:$A$201,'Crop Chart'!$R$5:$R$201,0)+P224)</f>
        <v/>
      </c>
      <c r="Y224" s="523" t="str">
        <f t="array" ref="Y224">IF(ISTEXT(X224),"",XLOOKUP(A224,'Crop Chart'!$A$5:$A$201,'Crop Chart'!$S$5:$S$201,0))</f>
        <v/>
      </c>
      <c r="Z224" s="513" t="str">
        <f t="shared" si="3"/>
        <v/>
      </c>
      <c r="AA224" s="523" t="str">
        <f t="array" ref="AA224">IF(ISBLANK(C224),"",XLOOKUP(A224,'Crop Chart'!$A$5:$A$201,'Crop Chart'!$F$5:$F$201,0))</f>
        <v/>
      </c>
      <c r="AB224" s="523" t="str">
        <f t="array" ref="AB224">IF(ISBLANK(C224),"",XLOOKUP(A224,'Crop Chart'!$A$5:$A$201,'Crop Chart'!$G$5:$G$201,FALSE))</f>
        <v/>
      </c>
      <c r="AC224" s="526" t="str">
        <f t="shared" si="19"/>
        <v/>
      </c>
      <c r="AD224" s="526" t="str">
        <f t="shared" si="4"/>
        <v/>
      </c>
      <c r="AE224" s="527" t="str">
        <f t="array" ref="AE224">IF(ISBLANK(C224),"",XLOOKUP(C224,'Codified Game Plan'!$M$3:$M$477,'Codified Game Plan'!$J$3:$J$477,0))</f>
        <v/>
      </c>
      <c r="AF224" s="528" t="str">
        <f t="array" ref="AF224">IF(ISBLANK(C224),"",XLOOKUP(A224,'Crop Chart'!$A$5:$A$201,'Crop Chart'!$L$5:$L$201,FALSE))</f>
        <v/>
      </c>
      <c r="AG224" s="529"/>
      <c r="AH224" s="530"/>
      <c r="AI224" s="530" t="str">
        <f t="array" ref="AI224">IF(ISBLANK(C224),"",XLOOKUP(A224,'Crop Chart'!$A$5:$A$201,'Crop Chart'!$AN$5:$AN$201,FALSE))</f>
        <v/>
      </c>
      <c r="AJ224" s="531" t="str">
        <f t="array" ref="AJ224">IF((AI224=""),"",J224+XLOOKUP(A224,'Crop Chart'!$A$5:$A$201,'Crop Chart'!$AO$5:$AO$201,FALSE))</f>
        <v/>
      </c>
      <c r="AK224" s="530" t="str">
        <f t="array" ref="AK224">IF(ISBLANK(C224),"",XLOOKUP(A224,'Crop Chart'!$A$5:$A$201,'Crop Chart'!$AP$5:$AP$201,FALSE))</f>
        <v/>
      </c>
      <c r="AL224" s="531" t="str">
        <f t="array" ref="AL224">IF((AK224=""),"",J224+XLOOKUP(A224,'Crop Chart'!$A$5:$A$201,'Crop Chart'!$AQ$5:$AQ$201,FALSE))</f>
        <v/>
      </c>
      <c r="AM224" s="530" t="str">
        <f t="array" ref="AM224">IF(ISBLANK(C224),"",XLOOKUP(A224,'Crop Chart'!$A$5:$A$201,'Crop Chart'!$AR$5:$AR$201,FALSE))</f>
        <v/>
      </c>
      <c r="AN224" s="531" t="str">
        <f t="array" ref="AN224">IF((AM224=""),"",J224+XLOOKUP(A224,'Crop Chart'!$A$5:$A$201,'Crop Chart'!$AS$5:$AS$201,FALSE))</f>
        <v/>
      </c>
      <c r="AO224" s="530" t="str">
        <f t="array" ref="AO224">IF(ISBLANK(C224),"",XLOOKUP(A224,'Crop Chart'!$A$5:$A$201,'Crop Chart'!$AT$5:$AT$201,FALSE))</f>
        <v/>
      </c>
      <c r="AP224" s="531" t="str">
        <f t="array" ref="AP224">IF((AO224=""),"",J224+XLOOKUP(A224,'Crop Chart'!$A$5:$A$201,'Crop Chart'!$AU$5:$AU$201,FALSE))</f>
        <v/>
      </c>
      <c r="AQ224" s="530" t="str">
        <f t="array" ref="AQ224">IF(ISBLANK(C224),"",XLOOKUP(A224,'Crop Chart'!$A$5:$A$201,'Crop Chart'!$AV$5:$AV$201,FALSE))</f>
        <v/>
      </c>
      <c r="AR224" s="531" t="str">
        <f t="array" ref="AR224">IF((AQ224=""),"",J224+XLOOKUP(A224,'Crop Chart'!$A$5:$A$201,'Crop Chart'!$AW$5:$AW$201,FALSE))</f>
        <v/>
      </c>
      <c r="AS224" s="530" t="str">
        <f t="array" ref="AS224">IF(ISBLANK(C224),"",XLOOKUP(A224,'Crop Chart'!$A$5:$A$201,'Crop Chart'!$AX$5:$AX$201,FALSE))</f>
        <v/>
      </c>
      <c r="AT224" s="531" t="str">
        <f t="array" ref="AT224">IF((AS224=""),"",J224+XLOOKUP(A224,'Crop Chart'!$A$5:$A$201,'Crop Chart'!$AY$5:$AY$201,FALSE))</f>
        <v/>
      </c>
      <c r="AU224" s="530" t="str">
        <f t="array" ref="AU224">IF(ISBLANK(C224),"",XLOOKUP(A224,'Crop Chart'!$A$5:$A$201,'Crop Chart'!$AZ$5:$AZ$201,FALSE))</f>
        <v/>
      </c>
      <c r="AV224" s="531" t="str">
        <f t="array" ref="AV224">IF((AU224=""),"",J224+XLOOKUP(A224,'Crop Chart'!$A$5:$A$201,'Crop Chart'!$BA$5:$BA$201,FALSE))</f>
        <v/>
      </c>
      <c r="AW224" s="530" t="str">
        <f t="array" ref="AW224">IF(ISBLANK(C224),"",XLOOKUP(A224,'Crop Chart'!$A$5:$A$201,'Crop Chart'!$BB$5:$BB$201,FALSE))</f>
        <v/>
      </c>
      <c r="AX224" s="532" t="str">
        <f t="array" ref="AX224">IF((AW224=""),"",J224+XLOOKUP(A224,'Crop Chart'!$A$5:$A$201,'Crop Chart'!$BC$5:$BC$201,FALSE))</f>
        <v/>
      </c>
    </row>
    <row r="225" ht="15.75" hidden="1" customHeight="1">
      <c r="A225" s="520" t="str">
        <f t="array" ref="A225">IF(ISBLANK(C225)," ",XLOOKUP(C225,'Codified Game Plan'!$M$3:$M$477,'Codified Game Plan'!$A$3:$A$477))</f>
        <v> </v>
      </c>
      <c r="B225" s="503" t="str">
        <f t="array" ref="B225">IF(ISBLANK(C225),"",XLOOKUP(C225,'Codified Game Plan'!$M$3:$M$477,'Codified Game Plan'!$B$3:$B$477))</f>
        <v/>
      </c>
      <c r="C225" s="521"/>
      <c r="D225" s="521" t="str">
        <f t="array" ref="D225">IF(ISBLANK(C225)," ",XLOOKUP(C225,'Codified Game Plan'!$M$3:$M$477,'Codified Game Plan'!$C$3:$C$477))</f>
        <v> </v>
      </c>
      <c r="E225" s="522" t="str">
        <f t="array" ref="E225">IF(ISBLANK(C225),"",XLOOKUP(C225,'Codified Game Plan'!$M$3:$M$477,'Codified Game Plan'!$D$3:$D$477,0))</f>
        <v/>
      </c>
      <c r="F225" s="522" t="str">
        <f t="array" ref="F225">IF(ISBLANK(C225),"",XLOOKUP(C225,'Codified Game Plan'!$M$3:$M$477,'Codified Game Plan'!$E$3:$E$477,0))</f>
        <v/>
      </c>
      <c r="G225" s="523" t="str">
        <f t="array" ref="G225">IF(ISBLANK(C225)," ",XLOOKUP(C225,'Codified Game Plan'!$M$3:$M$477,'Codified Game Plan'!$F$3:$F$477))</f>
        <v> </v>
      </c>
      <c r="H225" s="507" t="str">
        <f t="array" ref="H225">IF(ISBLANK(C225)," ",XLOOKUP(C225,'Codified Game Plan'!$M$3:$M$477,'Codified Game Plan'!$G$3:$G$477))</f>
        <v> </v>
      </c>
      <c r="I225" s="523" t="str">
        <f t="array" ref="I225">IF(ISBLANK(C225),"",XLOOKUP(A225,'Crop Chart'!$A$5:$A$201,'Crop Chart'!$B$5:$B$201,0))</f>
        <v/>
      </c>
      <c r="J225" s="507" t="str">
        <f t="shared" si="24"/>
        <v> </v>
      </c>
      <c r="K225" s="511"/>
      <c r="L225" s="523" t="str">
        <f t="array" ref="L225">IF(ISBLANK(C225),"",XLOOKUP(A225,'Crop Chart'!$A$5:$A$201,'Crop Chart'!$C$5:$C$201,0))</f>
        <v/>
      </c>
      <c r="M225" s="506" t="str">
        <f t="array" ref="M225">IF(ISBLANK(C225),"",XLOOKUP(A225,'Crop Chart'!$A$5:$A$201,'Crop Chart'!$E$5:$E$201,0))</f>
        <v/>
      </c>
      <c r="N225" s="535" t="str">
        <f t="shared" si="1"/>
        <v/>
      </c>
      <c r="O225" s="515" t="str">
        <f t="array" ref="O225">IF(ISBLANK(C225),"",XLOOKUP(A225,'Crop Chart'!$A$5:$A$201,'Crop Chart'!$S$5:$S$201,0))</f>
        <v/>
      </c>
      <c r="P225" s="507" t="str">
        <f t="shared" si="2"/>
        <v/>
      </c>
      <c r="Q225" s="524"/>
      <c r="R225" s="523" t="str">
        <f t="array" ref="R225">IF(I225="TR",XLOOKUP(A225,'Crop Chart'!$A$5:$A$201,'Crop Chart'!$I$5:$I$201,FALSE),"")</f>
        <v/>
      </c>
      <c r="S225" s="512" t="str">
        <f t="array" ref="S225">IF(I225="TR",G225*'Crop Chart'!$H$2*12*L225/M225/T225*XLOOKUP(A225,'Crop Chart'!$A$5:$A$203,'Crop Chart'!$T$5:$T$203),"")</f>
        <v/>
      </c>
      <c r="T225" s="523" t="str">
        <f t="array" ref="T225">IF(ISBLANK(C225),"",XLOOKUP(A225,'Crop Chart'!$A$5:$A$201,'Crop Chart'!$P$5:$P$201,FALSE))</f>
        <v/>
      </c>
      <c r="U225" s="525" t="str">
        <f t="array" ref="U225">IF(ISBLANK(C225),"",XLOOKUP(A225,'Crop Chart'!$A$5:$A$201,'Crop Chart'!$Q$5:$Q$201,0))</f>
        <v/>
      </c>
      <c r="V225" s="507" t="str">
        <f t="array" ref="V225">IF(I225="DS",XLOOKUP(A225,'Crop Chart'!$A$6:$A$201,'Crop Chart'!$AH$6:$AH$201,0),"")</f>
        <v/>
      </c>
      <c r="W225" s="507" t="str">
        <f t="array" ref="W225">IF(I225="DS",XLOOKUP(A225,'Crop Chart'!$A$6:$A$201,'Crop Chart'!$AI$6:$AI$201,0),"")</f>
        <v/>
      </c>
      <c r="X225" s="526" t="str">
        <f t="array" ref="X225">IFS(ISTEXT(P225),"",XLOOKUP(A225,'Crop Chart'!$A$5:$A$201,'Crop Chart'!$R$5:$R$201,0)=0,"",XLOOKUP(A225,'Crop Chart'!$A$5:$A$201,'Crop Chart'!$R$5:$R$201,0)&gt;0,XLOOKUP(A225,'Crop Chart'!$A$5:$A$201,'Crop Chart'!$R$5:$R$201,0)+P225)</f>
        <v/>
      </c>
      <c r="Y225" s="523" t="str">
        <f t="array" ref="Y225">IF(ISTEXT(X225),"",XLOOKUP(A225,'Crop Chart'!$A$5:$A$201,'Crop Chart'!$S$5:$S$201,0))</f>
        <v/>
      </c>
      <c r="Z225" s="513" t="str">
        <f t="shared" si="3"/>
        <v/>
      </c>
      <c r="AA225" s="523" t="str">
        <f t="array" ref="AA225">IF(ISBLANK(C225),"",XLOOKUP(A225,'Crop Chart'!$A$5:$A$201,'Crop Chart'!$F$5:$F$201,0))</f>
        <v/>
      </c>
      <c r="AB225" s="523" t="str">
        <f t="array" ref="AB225">IF(ISBLANK(C225),"",XLOOKUP(A225,'Crop Chart'!$A$5:$A$201,'Crop Chart'!$G$5:$G$201,FALSE))</f>
        <v/>
      </c>
      <c r="AC225" s="526" t="str">
        <f t="shared" si="19"/>
        <v/>
      </c>
      <c r="AD225" s="526" t="str">
        <f t="shared" si="4"/>
        <v/>
      </c>
      <c r="AE225" s="527" t="str">
        <f t="array" ref="AE225">IF(ISBLANK(C225),"",XLOOKUP(C225,'Codified Game Plan'!$M$3:$M$477,'Codified Game Plan'!$J$3:$J$477,0))</f>
        <v/>
      </c>
      <c r="AF225" s="528" t="str">
        <f t="array" ref="AF225">IF(ISBLANK(C225),"",XLOOKUP(A225,'Crop Chart'!$A$5:$A$201,'Crop Chart'!$L$5:$L$201,FALSE))</f>
        <v/>
      </c>
      <c r="AG225" s="529"/>
      <c r="AH225" s="530"/>
      <c r="AI225" s="530" t="str">
        <f t="array" ref="AI225">IF(ISBLANK(C225),"",XLOOKUP(A225,'Crop Chart'!$A$5:$A$201,'Crop Chart'!$AN$5:$AN$201,FALSE))</f>
        <v/>
      </c>
      <c r="AJ225" s="531" t="str">
        <f t="array" ref="AJ225">IF((AI225=""),"",J225+XLOOKUP(A225,'Crop Chart'!$A$5:$A$201,'Crop Chart'!$AO$5:$AO$201,FALSE))</f>
        <v/>
      </c>
      <c r="AK225" s="530" t="str">
        <f t="array" ref="AK225">IF(ISBLANK(C225),"",XLOOKUP(A225,'Crop Chart'!$A$5:$A$201,'Crop Chart'!$AP$5:$AP$201,FALSE))</f>
        <v/>
      </c>
      <c r="AL225" s="531" t="str">
        <f t="array" ref="AL225">IF((AK225=""),"",J225+XLOOKUP(A225,'Crop Chart'!$A$5:$A$201,'Crop Chart'!$AQ$5:$AQ$201,FALSE))</f>
        <v/>
      </c>
      <c r="AM225" s="530" t="str">
        <f t="array" ref="AM225">IF(ISBLANK(C225),"",XLOOKUP(A225,'Crop Chart'!$A$5:$A$201,'Crop Chart'!$AR$5:$AR$201,FALSE))</f>
        <v/>
      </c>
      <c r="AN225" s="531" t="str">
        <f t="array" ref="AN225">IF((AM225=""),"",J225+XLOOKUP(A225,'Crop Chart'!$A$5:$A$201,'Crop Chart'!$AS$5:$AS$201,FALSE))</f>
        <v/>
      </c>
      <c r="AO225" s="530" t="str">
        <f t="array" ref="AO225">IF(ISBLANK(C225),"",XLOOKUP(A225,'Crop Chart'!$A$5:$A$201,'Crop Chart'!$AT$5:$AT$201,FALSE))</f>
        <v/>
      </c>
      <c r="AP225" s="531" t="str">
        <f t="array" ref="AP225">IF((AO225=""),"",J225+XLOOKUP(A225,'Crop Chart'!$A$5:$A$201,'Crop Chart'!$AU$5:$AU$201,FALSE))</f>
        <v/>
      </c>
      <c r="AQ225" s="530" t="str">
        <f t="array" ref="AQ225">IF(ISBLANK(C225),"",XLOOKUP(A225,'Crop Chart'!$A$5:$A$201,'Crop Chart'!$AV$5:$AV$201,FALSE))</f>
        <v/>
      </c>
      <c r="AR225" s="531" t="str">
        <f t="array" ref="AR225">IF((AQ225=""),"",J225+XLOOKUP(A225,'Crop Chart'!$A$5:$A$201,'Crop Chart'!$AW$5:$AW$201,FALSE))</f>
        <v/>
      </c>
      <c r="AS225" s="530" t="str">
        <f t="array" ref="AS225">IF(ISBLANK(C225),"",XLOOKUP(A225,'Crop Chart'!$A$5:$A$201,'Crop Chart'!$AX$5:$AX$201,FALSE))</f>
        <v/>
      </c>
      <c r="AT225" s="531" t="str">
        <f t="array" ref="AT225">IF((AS225=""),"",J225+XLOOKUP(A225,'Crop Chart'!$A$5:$A$201,'Crop Chart'!$AY$5:$AY$201,FALSE))</f>
        <v/>
      </c>
      <c r="AU225" s="530" t="str">
        <f t="array" ref="AU225">IF(ISBLANK(C225),"",XLOOKUP(A225,'Crop Chart'!$A$5:$A$201,'Crop Chart'!$AZ$5:$AZ$201,FALSE))</f>
        <v/>
      </c>
      <c r="AV225" s="531" t="str">
        <f t="array" ref="AV225">IF((AU225=""),"",J225+XLOOKUP(A225,'Crop Chart'!$A$5:$A$201,'Crop Chart'!$BA$5:$BA$201,FALSE))</f>
        <v/>
      </c>
      <c r="AW225" s="530" t="str">
        <f t="array" ref="AW225">IF(ISBLANK(C225),"",XLOOKUP(A225,'Crop Chart'!$A$5:$A$201,'Crop Chart'!$BB$5:$BB$201,FALSE))</f>
        <v/>
      </c>
      <c r="AX225" s="532" t="str">
        <f t="array" ref="AX225">IF((AW225=""),"",J225+XLOOKUP(A225,'Crop Chart'!$A$5:$A$201,'Crop Chart'!$BC$5:$BC$201,FALSE))</f>
        <v/>
      </c>
    </row>
    <row r="226" ht="15.75" hidden="1" customHeight="1">
      <c r="A226" s="520" t="str">
        <f t="array" ref="A226">IF(ISBLANK(C226)," ",XLOOKUP(C226,'Codified Game Plan'!$M$3:$M$477,'Codified Game Plan'!$A$3:$A$477))</f>
        <v> </v>
      </c>
      <c r="B226" s="503" t="str">
        <f t="array" ref="B226">IF(ISBLANK(C226),"",XLOOKUP(C226,'Codified Game Plan'!$M$3:$M$477,'Codified Game Plan'!$B$3:$B$477))</f>
        <v/>
      </c>
      <c r="C226" s="521"/>
      <c r="D226" s="521" t="str">
        <f t="array" ref="D226">IF(ISBLANK(C226)," ",XLOOKUP(C226,'Codified Game Plan'!$M$3:$M$477,'Codified Game Plan'!$C$3:$C$477))</f>
        <v> </v>
      </c>
      <c r="E226" s="522" t="str">
        <f t="array" ref="E226">IF(ISBLANK(C226),"",XLOOKUP(C226,'Codified Game Plan'!$M$3:$M$477,'Codified Game Plan'!$D$3:$D$477,0))</f>
        <v/>
      </c>
      <c r="F226" s="522" t="str">
        <f t="array" ref="F226">IF(ISBLANK(C226),"",XLOOKUP(C226,'Codified Game Plan'!$M$3:$M$477,'Codified Game Plan'!$E$3:$E$477,0))</f>
        <v/>
      </c>
      <c r="G226" s="523" t="str">
        <f t="array" ref="G226">IF(ISBLANK(C226)," ",XLOOKUP(C226,'Codified Game Plan'!$M$3:$M$477,'Codified Game Plan'!$F$3:$F$477))</f>
        <v> </v>
      </c>
      <c r="H226" s="507" t="str">
        <f t="array" ref="H226">IF(ISBLANK(C226)," ",XLOOKUP(C226,'Codified Game Plan'!$M$3:$M$477,'Codified Game Plan'!$G$3:$G$477))</f>
        <v> </v>
      </c>
      <c r="I226" s="523" t="str">
        <f t="array" ref="I226">IF(ISBLANK(C226),"",XLOOKUP(A226,'Crop Chart'!$A$5:$A$201,'Crop Chart'!$B$5:$B$201,0))</f>
        <v/>
      </c>
      <c r="J226" s="507" t="str">
        <f t="shared" si="24"/>
        <v> </v>
      </c>
      <c r="K226" s="511"/>
      <c r="L226" s="523" t="str">
        <f t="array" ref="L226">IF(ISBLANK(C226),"",XLOOKUP(A226,'Crop Chart'!$A$5:$A$201,'Crop Chart'!$C$5:$C$201,0))</f>
        <v/>
      </c>
      <c r="M226" s="506" t="str">
        <f t="array" ref="M226">IF(ISBLANK(C226),"",XLOOKUP(A226,'Crop Chart'!$A$5:$A$201,'Crop Chart'!$E$5:$E$201,0))</f>
        <v/>
      </c>
      <c r="N226" s="535" t="str">
        <f t="shared" si="1"/>
        <v/>
      </c>
      <c r="O226" s="515" t="str">
        <f t="array" ref="O226">IF(ISBLANK(C226),"",XLOOKUP(A226,'Crop Chart'!$A$5:$A$201,'Crop Chart'!$S$5:$S$201,0))</f>
        <v/>
      </c>
      <c r="P226" s="507" t="str">
        <f t="shared" si="2"/>
        <v/>
      </c>
      <c r="Q226" s="524"/>
      <c r="R226" s="523" t="str">
        <f t="array" ref="R226">IF(I226="TR",XLOOKUP(A226,'Crop Chart'!$A$5:$A$201,'Crop Chart'!$I$5:$I$201,FALSE),"")</f>
        <v/>
      </c>
      <c r="S226" s="512" t="str">
        <f t="array" ref="S226">IF(I226="TR",G226*'Crop Chart'!$H$2*12*L226/M226/T226*XLOOKUP(A226,'Crop Chart'!$A$5:$A$203,'Crop Chart'!$T$5:$T$203),"")</f>
        <v/>
      </c>
      <c r="T226" s="523" t="str">
        <f t="array" ref="T226">IF(ISBLANK(C226),"",XLOOKUP(A226,'Crop Chart'!$A$5:$A$201,'Crop Chart'!$P$5:$P$201,FALSE))</f>
        <v/>
      </c>
      <c r="U226" s="525" t="str">
        <f t="array" ref="U226">IF(ISBLANK(C226),"",XLOOKUP(A226,'Crop Chart'!$A$5:$A$201,'Crop Chart'!$Q$5:$Q$201,0))</f>
        <v/>
      </c>
      <c r="V226" s="507" t="str">
        <f t="array" ref="V226">IF(I226="DS",XLOOKUP(A226,'Crop Chart'!$A$6:$A$201,'Crop Chart'!$AH$6:$AH$201,0),"")</f>
        <v/>
      </c>
      <c r="W226" s="507" t="str">
        <f t="array" ref="W226">IF(I226="DS",XLOOKUP(A226,'Crop Chart'!$A$6:$A$201,'Crop Chart'!$AI$6:$AI$201,0),"")</f>
        <v/>
      </c>
      <c r="X226" s="526" t="str">
        <f t="array" ref="X226">IFS(ISTEXT(P226),"",XLOOKUP(A226,'Crop Chart'!$A$5:$A$201,'Crop Chart'!$R$5:$R$201,0)=0,"",XLOOKUP(A226,'Crop Chart'!$A$5:$A$201,'Crop Chart'!$R$5:$R$201,0)&gt;0,XLOOKUP(A226,'Crop Chart'!$A$5:$A$201,'Crop Chart'!$R$5:$R$201,0)+P226)</f>
        <v/>
      </c>
      <c r="Y226" s="523" t="str">
        <f t="array" ref="Y226">IF(ISTEXT(X226),"",XLOOKUP(A226,'Crop Chart'!$A$5:$A$201,'Crop Chart'!$S$5:$S$201,0))</f>
        <v/>
      </c>
      <c r="Z226" s="513" t="str">
        <f t="shared" si="3"/>
        <v/>
      </c>
      <c r="AA226" s="523" t="str">
        <f t="array" ref="AA226">IF(ISBLANK(C226),"",XLOOKUP(A226,'Crop Chart'!$A$5:$A$201,'Crop Chart'!$F$5:$F$201,0))</f>
        <v/>
      </c>
      <c r="AB226" s="523" t="str">
        <f t="array" ref="AB226">IF(ISBLANK(C226),"",XLOOKUP(A226,'Crop Chart'!$A$5:$A$201,'Crop Chart'!$G$5:$G$201,FALSE))</f>
        <v/>
      </c>
      <c r="AC226" s="526" t="str">
        <f t="shared" si="19"/>
        <v/>
      </c>
      <c r="AD226" s="526" t="str">
        <f t="shared" si="4"/>
        <v/>
      </c>
      <c r="AE226" s="527" t="str">
        <f t="array" ref="AE226">IF(ISBLANK(C226),"",XLOOKUP(C226,'Codified Game Plan'!$M$3:$M$477,'Codified Game Plan'!$J$3:$J$477,0))</f>
        <v/>
      </c>
      <c r="AF226" s="528" t="str">
        <f t="array" ref="AF226">IF(ISBLANK(C226),"",XLOOKUP(A226,'Crop Chart'!$A$5:$A$201,'Crop Chart'!$L$5:$L$201,FALSE))</f>
        <v/>
      </c>
      <c r="AG226" s="529"/>
      <c r="AH226" s="530"/>
      <c r="AI226" s="530" t="str">
        <f t="array" ref="AI226">IF(ISBLANK(C226),"",XLOOKUP(A226,'Crop Chart'!$A$5:$A$201,'Crop Chart'!$AN$5:$AN$201,FALSE))</f>
        <v/>
      </c>
      <c r="AJ226" s="531" t="str">
        <f t="array" ref="AJ226">IF((AI226=""),"",J226+XLOOKUP(A226,'Crop Chart'!$A$5:$A$201,'Crop Chart'!$AO$5:$AO$201,FALSE))</f>
        <v/>
      </c>
      <c r="AK226" s="530" t="str">
        <f t="array" ref="AK226">IF(ISBLANK(C226),"",XLOOKUP(A226,'Crop Chart'!$A$5:$A$201,'Crop Chart'!$AP$5:$AP$201,FALSE))</f>
        <v/>
      </c>
      <c r="AL226" s="531" t="str">
        <f t="array" ref="AL226">IF((AK226=""),"",J226+XLOOKUP(A226,'Crop Chart'!$A$5:$A$201,'Crop Chart'!$AQ$5:$AQ$201,FALSE))</f>
        <v/>
      </c>
      <c r="AM226" s="530" t="str">
        <f t="array" ref="AM226">IF(ISBLANK(C226),"",XLOOKUP(A226,'Crop Chart'!$A$5:$A$201,'Crop Chart'!$AR$5:$AR$201,FALSE))</f>
        <v/>
      </c>
      <c r="AN226" s="531" t="str">
        <f t="array" ref="AN226">IF((AM226=""),"",J226+XLOOKUP(A226,'Crop Chart'!$A$5:$A$201,'Crop Chart'!$AS$5:$AS$201,FALSE))</f>
        <v/>
      </c>
      <c r="AO226" s="530" t="str">
        <f t="array" ref="AO226">IF(ISBLANK(C226),"",XLOOKUP(A226,'Crop Chart'!$A$5:$A$201,'Crop Chart'!$AT$5:$AT$201,FALSE))</f>
        <v/>
      </c>
      <c r="AP226" s="531" t="str">
        <f t="array" ref="AP226">IF((AO226=""),"",J226+XLOOKUP(A226,'Crop Chart'!$A$5:$A$201,'Crop Chart'!$AU$5:$AU$201,FALSE))</f>
        <v/>
      </c>
      <c r="AQ226" s="530" t="str">
        <f t="array" ref="AQ226">IF(ISBLANK(C226),"",XLOOKUP(A226,'Crop Chart'!$A$5:$A$201,'Crop Chart'!$AV$5:$AV$201,FALSE))</f>
        <v/>
      </c>
      <c r="AR226" s="531" t="str">
        <f t="array" ref="AR226">IF((AQ226=""),"",J226+XLOOKUP(A226,'Crop Chart'!$A$5:$A$201,'Crop Chart'!$AW$5:$AW$201,FALSE))</f>
        <v/>
      </c>
      <c r="AS226" s="530" t="str">
        <f t="array" ref="AS226">IF(ISBLANK(C226),"",XLOOKUP(A226,'Crop Chart'!$A$5:$A$201,'Crop Chart'!$AX$5:$AX$201,FALSE))</f>
        <v/>
      </c>
      <c r="AT226" s="531" t="str">
        <f t="array" ref="AT226">IF((AS226=""),"",J226+XLOOKUP(A226,'Crop Chart'!$A$5:$A$201,'Crop Chart'!$AY$5:$AY$201,FALSE))</f>
        <v/>
      </c>
      <c r="AU226" s="530" t="str">
        <f t="array" ref="AU226">IF(ISBLANK(C226),"",XLOOKUP(A226,'Crop Chart'!$A$5:$A$201,'Crop Chart'!$AZ$5:$AZ$201,FALSE))</f>
        <v/>
      </c>
      <c r="AV226" s="531" t="str">
        <f t="array" ref="AV226">IF((AU226=""),"",J226+XLOOKUP(A226,'Crop Chart'!$A$5:$A$201,'Crop Chart'!$BA$5:$BA$201,FALSE))</f>
        <v/>
      </c>
      <c r="AW226" s="530" t="str">
        <f t="array" ref="AW226">IF(ISBLANK(C226),"",XLOOKUP(A226,'Crop Chart'!$A$5:$A$201,'Crop Chart'!$BB$5:$BB$201,FALSE))</f>
        <v/>
      </c>
      <c r="AX226" s="532" t="str">
        <f t="array" ref="AX226">IF((AW226=""),"",J226+XLOOKUP(A226,'Crop Chart'!$A$5:$A$201,'Crop Chart'!$BC$5:$BC$201,FALSE))</f>
        <v/>
      </c>
    </row>
    <row r="227" ht="15.75" hidden="1" customHeight="1">
      <c r="A227" s="520" t="str">
        <f t="array" ref="A227">IF(ISBLANK(C227)," ",XLOOKUP(C227,'Codified Game Plan'!$M$3:$M$477,'Codified Game Plan'!$A$3:$A$477))</f>
        <v> </v>
      </c>
      <c r="B227" s="503" t="str">
        <f t="array" ref="B227">IF(ISBLANK(C227),"",XLOOKUP(C227,'Codified Game Plan'!$M$3:$M$477,'Codified Game Plan'!$B$3:$B$477))</f>
        <v/>
      </c>
      <c r="C227" s="521"/>
      <c r="D227" s="521" t="str">
        <f t="array" ref="D227">IF(ISBLANK(C227)," ",XLOOKUP(C227,'Codified Game Plan'!$M$3:$M$477,'Codified Game Plan'!$C$3:$C$477))</f>
        <v> </v>
      </c>
      <c r="E227" s="522" t="str">
        <f t="array" ref="E227">IF(ISBLANK(C227),"",XLOOKUP(C227,'Codified Game Plan'!$M$3:$M$477,'Codified Game Plan'!$D$3:$D$477,0))</f>
        <v/>
      </c>
      <c r="F227" s="522" t="str">
        <f t="array" ref="F227">IF(ISBLANK(C227),"",XLOOKUP(C227,'Codified Game Plan'!$M$3:$M$477,'Codified Game Plan'!$E$3:$E$477,0))</f>
        <v/>
      </c>
      <c r="G227" s="523" t="str">
        <f t="array" ref="G227">IF(ISBLANK(C227)," ",XLOOKUP(C227,'Codified Game Plan'!$M$3:$M$477,'Codified Game Plan'!$F$3:$F$477))</f>
        <v> </v>
      </c>
      <c r="H227" s="507" t="str">
        <f t="array" ref="H227">IF(ISBLANK(C227)," ",XLOOKUP(C227,'Codified Game Plan'!$M$3:$M$477,'Codified Game Plan'!$G$3:$G$477))</f>
        <v> </v>
      </c>
      <c r="I227" s="523" t="str">
        <f t="array" ref="I227">IF(ISBLANK(C227),"",XLOOKUP(A227,'Crop Chart'!$A$5:$A$201,'Crop Chart'!$B$5:$B$201,0))</f>
        <v/>
      </c>
      <c r="J227" s="507" t="str">
        <f t="shared" si="24"/>
        <v> </v>
      </c>
      <c r="K227" s="511"/>
      <c r="L227" s="523" t="str">
        <f t="array" ref="L227">IF(ISBLANK(C227),"",XLOOKUP(A227,'Crop Chart'!$A$5:$A$201,'Crop Chart'!$C$5:$C$201,0))</f>
        <v/>
      </c>
      <c r="M227" s="506" t="str">
        <f t="array" ref="M227">IF(ISBLANK(C227),"",XLOOKUP(A227,'Crop Chart'!$A$5:$A$201,'Crop Chart'!$E$5:$E$201,0))</f>
        <v/>
      </c>
      <c r="N227" s="535" t="str">
        <f t="shared" si="1"/>
        <v/>
      </c>
      <c r="O227" s="515" t="str">
        <f t="array" ref="O227">IF(ISBLANK(C227),"",XLOOKUP(A227,'Crop Chart'!$A$5:$A$201,'Crop Chart'!$S$5:$S$201,0))</f>
        <v/>
      </c>
      <c r="P227" s="507" t="str">
        <f t="shared" si="2"/>
        <v/>
      </c>
      <c r="Q227" s="524"/>
      <c r="R227" s="523" t="str">
        <f t="array" ref="R227">IF(I227="TR",XLOOKUP(A227,'Crop Chart'!$A$5:$A$201,'Crop Chart'!$I$5:$I$201,FALSE),"")</f>
        <v/>
      </c>
      <c r="S227" s="512" t="str">
        <f t="array" ref="S227">IF(I227="TR",G227*'Crop Chart'!$H$2*12*L227/M227/T227*XLOOKUP(A227,'Crop Chart'!$A$5:$A$203,'Crop Chart'!$T$5:$T$203),"")</f>
        <v/>
      </c>
      <c r="T227" s="523" t="str">
        <f t="array" ref="T227">IF(ISBLANK(C227),"",XLOOKUP(A227,'Crop Chart'!$A$5:$A$201,'Crop Chart'!$P$5:$P$201,FALSE))</f>
        <v/>
      </c>
      <c r="U227" s="525" t="str">
        <f t="array" ref="U227">IF(ISBLANK(C227),"",XLOOKUP(A227,'Crop Chart'!$A$5:$A$201,'Crop Chart'!$Q$5:$Q$201,0))</f>
        <v/>
      </c>
      <c r="V227" s="507" t="str">
        <f t="array" ref="V227">IF(I227="DS",XLOOKUP(A227,'Crop Chart'!$A$6:$A$201,'Crop Chart'!$AH$6:$AH$201,0),"")</f>
        <v/>
      </c>
      <c r="W227" s="507" t="str">
        <f t="array" ref="W227">IF(I227="DS",XLOOKUP(A227,'Crop Chart'!$A$6:$A$201,'Crop Chart'!$AI$6:$AI$201,0),"")</f>
        <v/>
      </c>
      <c r="X227" s="526" t="str">
        <f t="array" ref="X227">IFS(ISTEXT(P227),"",XLOOKUP(A227,'Crop Chart'!$A$5:$A$201,'Crop Chart'!$R$5:$R$201,0)=0,"",XLOOKUP(A227,'Crop Chart'!$A$5:$A$201,'Crop Chart'!$R$5:$R$201,0)&gt;0,XLOOKUP(A227,'Crop Chart'!$A$5:$A$201,'Crop Chart'!$R$5:$R$201,0)+P227)</f>
        <v/>
      </c>
      <c r="Y227" s="523" t="str">
        <f t="array" ref="Y227">IF(ISTEXT(X227),"",XLOOKUP(A227,'Crop Chart'!$A$5:$A$201,'Crop Chart'!$S$5:$S$201,0))</f>
        <v/>
      </c>
      <c r="Z227" s="513" t="str">
        <f t="shared" si="3"/>
        <v/>
      </c>
      <c r="AA227" s="523" t="str">
        <f t="array" ref="AA227">IF(ISBLANK(C227),"",XLOOKUP(A227,'Crop Chart'!$A$5:$A$201,'Crop Chart'!$F$5:$F$201,0))</f>
        <v/>
      </c>
      <c r="AB227" s="523" t="str">
        <f t="array" ref="AB227">IF(ISBLANK(C227),"",XLOOKUP(A227,'Crop Chart'!$A$5:$A$201,'Crop Chart'!$G$5:$G$201,FALSE))</f>
        <v/>
      </c>
      <c r="AC227" s="526" t="str">
        <f t="shared" si="19"/>
        <v/>
      </c>
      <c r="AD227" s="526" t="str">
        <f t="shared" si="4"/>
        <v/>
      </c>
      <c r="AE227" s="527" t="str">
        <f t="array" ref="AE227">IF(ISBLANK(C227),"",XLOOKUP(C227,'Codified Game Plan'!$M$3:$M$477,'Codified Game Plan'!$J$3:$J$477,0))</f>
        <v/>
      </c>
      <c r="AF227" s="528" t="str">
        <f t="array" ref="AF227">IF(ISBLANK(C227),"",XLOOKUP(A227,'Crop Chart'!$A$5:$A$201,'Crop Chart'!$L$5:$L$201,FALSE))</f>
        <v/>
      </c>
      <c r="AG227" s="529"/>
      <c r="AH227" s="530"/>
      <c r="AI227" s="530" t="str">
        <f t="array" ref="AI227">IF(ISBLANK(C227),"",XLOOKUP(A227,'Crop Chart'!$A$5:$A$201,'Crop Chart'!$AN$5:$AN$201,FALSE))</f>
        <v/>
      </c>
      <c r="AJ227" s="531" t="str">
        <f t="array" ref="AJ227">IF((AI227=""),"",J227+XLOOKUP(A227,'Crop Chart'!$A$5:$A$201,'Crop Chart'!$AO$5:$AO$201,FALSE))</f>
        <v/>
      </c>
      <c r="AK227" s="530" t="str">
        <f t="array" ref="AK227">IF(ISBLANK(C227),"",XLOOKUP(A227,'Crop Chart'!$A$5:$A$201,'Crop Chart'!$AP$5:$AP$201,FALSE))</f>
        <v/>
      </c>
      <c r="AL227" s="531" t="str">
        <f t="array" ref="AL227">IF((AK227=""),"",J227+XLOOKUP(A227,'Crop Chart'!$A$5:$A$201,'Crop Chart'!$AQ$5:$AQ$201,FALSE))</f>
        <v/>
      </c>
      <c r="AM227" s="530" t="str">
        <f t="array" ref="AM227">IF(ISBLANK(C227),"",XLOOKUP(A227,'Crop Chart'!$A$5:$A$201,'Crop Chart'!$AR$5:$AR$201,FALSE))</f>
        <v/>
      </c>
      <c r="AN227" s="531" t="str">
        <f t="array" ref="AN227">IF((AM227=""),"",J227+XLOOKUP(A227,'Crop Chart'!$A$5:$A$201,'Crop Chart'!$AS$5:$AS$201,FALSE))</f>
        <v/>
      </c>
      <c r="AO227" s="530" t="str">
        <f t="array" ref="AO227">IF(ISBLANK(C227),"",XLOOKUP(A227,'Crop Chart'!$A$5:$A$201,'Crop Chart'!$AT$5:$AT$201,FALSE))</f>
        <v/>
      </c>
      <c r="AP227" s="531" t="str">
        <f t="array" ref="AP227">IF((AO227=""),"",J227+XLOOKUP(A227,'Crop Chart'!$A$5:$A$201,'Crop Chart'!$AU$5:$AU$201,FALSE))</f>
        <v/>
      </c>
      <c r="AQ227" s="530" t="str">
        <f t="array" ref="AQ227">IF(ISBLANK(C227),"",XLOOKUP(A227,'Crop Chart'!$A$5:$A$201,'Crop Chart'!$AV$5:$AV$201,FALSE))</f>
        <v/>
      </c>
      <c r="AR227" s="531" t="str">
        <f t="array" ref="AR227">IF((AQ227=""),"",J227+XLOOKUP(A227,'Crop Chart'!$A$5:$A$201,'Crop Chart'!$AW$5:$AW$201,FALSE))</f>
        <v/>
      </c>
      <c r="AS227" s="530" t="str">
        <f t="array" ref="AS227">IF(ISBLANK(C227),"",XLOOKUP(A227,'Crop Chart'!$A$5:$A$201,'Crop Chart'!$AX$5:$AX$201,FALSE))</f>
        <v/>
      </c>
      <c r="AT227" s="531" t="str">
        <f t="array" ref="AT227">IF((AS227=""),"",J227+XLOOKUP(A227,'Crop Chart'!$A$5:$A$201,'Crop Chart'!$AY$5:$AY$201,FALSE))</f>
        <v/>
      </c>
      <c r="AU227" s="530" t="str">
        <f t="array" ref="AU227">IF(ISBLANK(C227),"",XLOOKUP(A227,'Crop Chart'!$A$5:$A$201,'Crop Chart'!$AZ$5:$AZ$201,FALSE))</f>
        <v/>
      </c>
      <c r="AV227" s="531" t="str">
        <f t="array" ref="AV227">IF((AU227=""),"",J227+XLOOKUP(A227,'Crop Chart'!$A$5:$A$201,'Crop Chart'!$BA$5:$BA$201,FALSE))</f>
        <v/>
      </c>
      <c r="AW227" s="530" t="str">
        <f t="array" ref="AW227">IF(ISBLANK(C227),"",XLOOKUP(A227,'Crop Chart'!$A$5:$A$201,'Crop Chart'!$BB$5:$BB$201,FALSE))</f>
        <v/>
      </c>
      <c r="AX227" s="532" t="str">
        <f t="array" ref="AX227">IF((AW227=""),"",J227+XLOOKUP(A227,'Crop Chart'!$A$5:$A$201,'Crop Chart'!$BC$5:$BC$201,FALSE))</f>
        <v/>
      </c>
    </row>
    <row r="228" ht="15.75" hidden="1" customHeight="1">
      <c r="A228" s="520" t="str">
        <f t="array" ref="A228">IF(ISBLANK(C228)," ",XLOOKUP(C228,'Codified Game Plan'!$M$3:$M$477,'Codified Game Plan'!$A$3:$A$477))</f>
        <v> </v>
      </c>
      <c r="B228" s="503" t="str">
        <f t="array" ref="B228">IF(ISBLANK(C228),"",XLOOKUP(C228,'Codified Game Plan'!$M$3:$M$477,'Codified Game Plan'!$B$3:$B$477))</f>
        <v/>
      </c>
      <c r="C228" s="521"/>
      <c r="D228" s="521" t="str">
        <f t="array" ref="D228">IF(ISBLANK(C228)," ",XLOOKUP(C228,'Codified Game Plan'!$M$3:$M$477,'Codified Game Plan'!$C$3:$C$477))</f>
        <v> </v>
      </c>
      <c r="E228" s="522" t="str">
        <f t="array" ref="E228">IF(ISBLANK(C228),"",XLOOKUP(C228,'Codified Game Plan'!$M$3:$M$477,'Codified Game Plan'!$D$3:$D$477,0))</f>
        <v/>
      </c>
      <c r="F228" s="522" t="str">
        <f t="array" ref="F228">IF(ISBLANK(C228),"",XLOOKUP(C228,'Codified Game Plan'!$M$3:$M$477,'Codified Game Plan'!$E$3:$E$477,0))</f>
        <v/>
      </c>
      <c r="G228" s="523" t="str">
        <f t="array" ref="G228">IF(ISBLANK(C228)," ",XLOOKUP(C228,'Codified Game Plan'!$M$3:$M$477,'Codified Game Plan'!$F$3:$F$477))</f>
        <v> </v>
      </c>
      <c r="H228" s="507" t="str">
        <f t="array" ref="H228">IF(ISBLANK(C228)," ",XLOOKUP(C228,'Codified Game Plan'!$M$3:$M$477,'Codified Game Plan'!$G$3:$G$477))</f>
        <v> </v>
      </c>
      <c r="I228" s="523" t="str">
        <f t="array" ref="I228">IF(ISBLANK(C228),"",XLOOKUP(A228,'Crop Chart'!$A$5:$A$201,'Crop Chart'!$B$5:$B$201,0))</f>
        <v/>
      </c>
      <c r="J228" s="507" t="str">
        <f t="shared" si="24"/>
        <v> </v>
      </c>
      <c r="K228" s="511"/>
      <c r="L228" s="523" t="str">
        <f t="array" ref="L228">IF(ISBLANK(C228),"",XLOOKUP(A228,'Crop Chart'!$A$5:$A$201,'Crop Chart'!$C$5:$C$201,0))</f>
        <v/>
      </c>
      <c r="M228" s="506" t="str">
        <f t="array" ref="M228">IF(ISBLANK(C228),"",XLOOKUP(A228,'Crop Chart'!$A$5:$A$201,'Crop Chart'!$E$5:$E$201,0))</f>
        <v/>
      </c>
      <c r="N228" s="535" t="str">
        <f t="shared" si="1"/>
        <v/>
      </c>
      <c r="O228" s="515" t="str">
        <f t="array" ref="O228">IF(ISBLANK(C228),"",XLOOKUP(A228,'Crop Chart'!$A$5:$A$201,'Crop Chart'!$S$5:$S$201,0))</f>
        <v/>
      </c>
      <c r="P228" s="507" t="str">
        <f t="shared" si="2"/>
        <v/>
      </c>
      <c r="Q228" s="524"/>
      <c r="R228" s="523" t="str">
        <f t="array" ref="R228">IF(I228="TR",XLOOKUP(A228,'Crop Chart'!$A$5:$A$201,'Crop Chart'!$I$5:$I$201,FALSE),"")</f>
        <v/>
      </c>
      <c r="S228" s="512" t="str">
        <f t="array" ref="S228">IF(I228="TR",G228*'Crop Chart'!$H$2*12*L228/M228/T228*XLOOKUP(A228,'Crop Chart'!$A$5:$A$203,'Crop Chart'!$T$5:$T$203),"")</f>
        <v/>
      </c>
      <c r="T228" s="523" t="str">
        <f t="array" ref="T228">IF(ISBLANK(C228),"",XLOOKUP(A228,'Crop Chart'!$A$5:$A$201,'Crop Chart'!$P$5:$P$201,FALSE))</f>
        <v/>
      </c>
      <c r="U228" s="525" t="str">
        <f t="array" ref="U228">IF(ISBLANK(C228),"",XLOOKUP(A228,'Crop Chart'!$A$5:$A$201,'Crop Chart'!$Q$5:$Q$201,0))</f>
        <v/>
      </c>
      <c r="V228" s="507" t="str">
        <f t="array" ref="V228">IF(I228="DS",XLOOKUP(A228,'Crop Chart'!$A$6:$A$201,'Crop Chart'!$AH$6:$AH$201,0),"")</f>
        <v/>
      </c>
      <c r="W228" s="507" t="str">
        <f t="array" ref="W228">IF(I228="DS",XLOOKUP(A228,'Crop Chart'!$A$6:$A$201,'Crop Chart'!$AI$6:$AI$201,0),"")</f>
        <v/>
      </c>
      <c r="X228" s="526" t="str">
        <f t="array" ref="X228">IFS(ISTEXT(P228),"",XLOOKUP(A228,'Crop Chart'!$A$5:$A$201,'Crop Chart'!$R$5:$R$201,0)=0,"",XLOOKUP(A228,'Crop Chart'!$A$5:$A$201,'Crop Chart'!$R$5:$R$201,0)&gt;0,XLOOKUP(A228,'Crop Chart'!$A$5:$A$201,'Crop Chart'!$R$5:$R$201,0)+P228)</f>
        <v/>
      </c>
      <c r="Y228" s="523" t="str">
        <f t="array" ref="Y228">IF(ISTEXT(X228),"",XLOOKUP(A228,'Crop Chart'!$A$5:$A$201,'Crop Chart'!$S$5:$S$201,0))</f>
        <v/>
      </c>
      <c r="Z228" s="513" t="str">
        <f t="shared" si="3"/>
        <v/>
      </c>
      <c r="AA228" s="523" t="str">
        <f t="array" ref="AA228">IF(ISBLANK(C228),"",XLOOKUP(A228,'Crop Chart'!$A$5:$A$201,'Crop Chart'!$F$5:$F$201,0))</f>
        <v/>
      </c>
      <c r="AB228" s="523" t="str">
        <f t="array" ref="AB228">IF(ISBLANK(C228),"",XLOOKUP(A228,'Crop Chart'!$A$5:$A$201,'Crop Chart'!$G$5:$G$201,FALSE))</f>
        <v/>
      </c>
      <c r="AC228" s="526" t="str">
        <f t="shared" si="19"/>
        <v/>
      </c>
      <c r="AD228" s="526" t="str">
        <f t="shared" si="4"/>
        <v/>
      </c>
      <c r="AE228" s="527" t="str">
        <f t="array" ref="AE228">IF(ISBLANK(C228),"",XLOOKUP(C228,'Codified Game Plan'!$M$3:$M$477,'Codified Game Plan'!$J$3:$J$477,0))</f>
        <v/>
      </c>
      <c r="AF228" s="528" t="str">
        <f t="array" ref="AF228">IF(ISBLANK(C228),"",XLOOKUP(A228,'Crop Chart'!$A$5:$A$201,'Crop Chart'!$L$5:$L$201,FALSE))</f>
        <v/>
      </c>
      <c r="AG228" s="529"/>
      <c r="AH228" s="530"/>
      <c r="AI228" s="530" t="str">
        <f t="array" ref="AI228">IF(ISBLANK(C228),"",XLOOKUP(A228,'Crop Chart'!$A$5:$A$201,'Crop Chart'!$AN$5:$AN$201,FALSE))</f>
        <v/>
      </c>
      <c r="AJ228" s="531" t="str">
        <f t="array" ref="AJ228">IF((AI228=""),"",J228+XLOOKUP(A228,'Crop Chart'!$A$5:$A$201,'Crop Chart'!$AO$5:$AO$201,FALSE))</f>
        <v/>
      </c>
      <c r="AK228" s="530" t="str">
        <f t="array" ref="AK228">IF(ISBLANK(C228),"",XLOOKUP(A228,'Crop Chart'!$A$5:$A$201,'Crop Chart'!$AP$5:$AP$201,FALSE))</f>
        <v/>
      </c>
      <c r="AL228" s="531" t="str">
        <f t="array" ref="AL228">IF((AK228=""),"",J228+XLOOKUP(A228,'Crop Chart'!$A$5:$A$201,'Crop Chart'!$AQ$5:$AQ$201,FALSE))</f>
        <v/>
      </c>
      <c r="AM228" s="530" t="str">
        <f t="array" ref="AM228">IF(ISBLANK(C228),"",XLOOKUP(A228,'Crop Chart'!$A$5:$A$201,'Crop Chart'!$AR$5:$AR$201,FALSE))</f>
        <v/>
      </c>
      <c r="AN228" s="531" t="str">
        <f t="array" ref="AN228">IF((AM228=""),"",J228+XLOOKUP(A228,'Crop Chart'!$A$5:$A$201,'Crop Chart'!$AS$5:$AS$201,FALSE))</f>
        <v/>
      </c>
      <c r="AO228" s="530" t="str">
        <f t="array" ref="AO228">IF(ISBLANK(C228),"",XLOOKUP(A228,'Crop Chart'!$A$5:$A$201,'Crop Chart'!$AT$5:$AT$201,FALSE))</f>
        <v/>
      </c>
      <c r="AP228" s="531" t="str">
        <f t="array" ref="AP228">IF((AO228=""),"",J228+XLOOKUP(A228,'Crop Chart'!$A$5:$A$201,'Crop Chart'!$AU$5:$AU$201,FALSE))</f>
        <v/>
      </c>
      <c r="AQ228" s="530" t="str">
        <f t="array" ref="AQ228">IF(ISBLANK(C228),"",XLOOKUP(A228,'Crop Chart'!$A$5:$A$201,'Crop Chart'!$AV$5:$AV$201,FALSE))</f>
        <v/>
      </c>
      <c r="AR228" s="531" t="str">
        <f t="array" ref="AR228">IF((AQ228=""),"",J228+XLOOKUP(A228,'Crop Chart'!$A$5:$A$201,'Crop Chart'!$AW$5:$AW$201,FALSE))</f>
        <v/>
      </c>
      <c r="AS228" s="530" t="str">
        <f t="array" ref="AS228">IF(ISBLANK(C228),"",XLOOKUP(A228,'Crop Chart'!$A$5:$A$201,'Crop Chart'!$AX$5:$AX$201,FALSE))</f>
        <v/>
      </c>
      <c r="AT228" s="531" t="str">
        <f t="array" ref="AT228">IF((AS228=""),"",J228+XLOOKUP(A228,'Crop Chart'!$A$5:$A$201,'Crop Chart'!$AY$5:$AY$201,FALSE))</f>
        <v/>
      </c>
      <c r="AU228" s="530" t="str">
        <f t="array" ref="AU228">IF(ISBLANK(C228),"",XLOOKUP(A228,'Crop Chart'!$A$5:$A$201,'Crop Chart'!$AZ$5:$AZ$201,FALSE))</f>
        <v/>
      </c>
      <c r="AV228" s="531" t="str">
        <f t="array" ref="AV228">IF((AU228=""),"",J228+XLOOKUP(A228,'Crop Chart'!$A$5:$A$201,'Crop Chart'!$BA$5:$BA$201,FALSE))</f>
        <v/>
      </c>
      <c r="AW228" s="530" t="str">
        <f t="array" ref="AW228">IF(ISBLANK(C228),"",XLOOKUP(A228,'Crop Chart'!$A$5:$A$201,'Crop Chart'!$BB$5:$BB$201,FALSE))</f>
        <v/>
      </c>
      <c r="AX228" s="532" t="str">
        <f t="array" ref="AX228">IF((AW228=""),"",J228+XLOOKUP(A228,'Crop Chart'!$A$5:$A$201,'Crop Chart'!$BC$5:$BC$201,FALSE))</f>
        <v/>
      </c>
    </row>
    <row r="229" ht="15.75" hidden="1" customHeight="1">
      <c r="A229" s="520" t="str">
        <f t="array" ref="A229">IF(ISBLANK(C229)," ",XLOOKUP(C229,'Codified Game Plan'!$M$3:$M$477,'Codified Game Plan'!$A$3:$A$477))</f>
        <v> </v>
      </c>
      <c r="B229" s="503" t="str">
        <f t="array" ref="B229">IF(ISBLANK(C229),"",XLOOKUP(C229,'Codified Game Plan'!$M$3:$M$477,'Codified Game Plan'!$B$3:$B$477))</f>
        <v/>
      </c>
      <c r="C229" s="521"/>
      <c r="D229" s="521" t="str">
        <f t="array" ref="D229">IF(ISBLANK(C229)," ",XLOOKUP(C229,'Codified Game Plan'!$M$3:$M$477,'Codified Game Plan'!$C$3:$C$477))</f>
        <v> </v>
      </c>
      <c r="E229" s="522" t="str">
        <f t="array" ref="E229">IF(ISBLANK(C229),"",XLOOKUP(C229,'Codified Game Plan'!$M$3:$M$477,'Codified Game Plan'!$D$3:$D$477,0))</f>
        <v/>
      </c>
      <c r="F229" s="522" t="str">
        <f t="array" ref="F229">IF(ISBLANK(C229),"",XLOOKUP(C229,'Codified Game Plan'!$M$3:$M$477,'Codified Game Plan'!$E$3:$E$477,0))</f>
        <v/>
      </c>
      <c r="G229" s="523" t="str">
        <f t="array" ref="G229">IF(ISBLANK(C229)," ",XLOOKUP(C229,'Codified Game Plan'!$M$3:$M$477,'Codified Game Plan'!$F$3:$F$477))</f>
        <v> </v>
      </c>
      <c r="H229" s="507" t="str">
        <f t="array" ref="H229">IF(ISBLANK(C229)," ",XLOOKUP(C229,'Codified Game Plan'!$M$3:$M$477,'Codified Game Plan'!$G$3:$G$477))</f>
        <v> </v>
      </c>
      <c r="I229" s="523" t="str">
        <f t="array" ref="I229">IF(ISBLANK(C229),"",XLOOKUP(A229,'Crop Chart'!$A$5:$A$201,'Crop Chart'!$B$5:$B$201,0))</f>
        <v/>
      </c>
      <c r="J229" s="507" t="str">
        <f t="shared" si="24"/>
        <v> </v>
      </c>
      <c r="K229" s="511"/>
      <c r="L229" s="523" t="str">
        <f t="array" ref="L229">IF(ISBLANK(C229),"",XLOOKUP(A229,'Crop Chart'!$A$5:$A$201,'Crop Chart'!$C$5:$C$201,0))</f>
        <v/>
      </c>
      <c r="M229" s="506" t="str">
        <f t="array" ref="M229">IF(ISBLANK(C229),"",XLOOKUP(A229,'Crop Chart'!$A$5:$A$201,'Crop Chart'!$E$5:$E$201,0))</f>
        <v/>
      </c>
      <c r="N229" s="535" t="str">
        <f t="shared" si="1"/>
        <v/>
      </c>
      <c r="O229" s="515" t="str">
        <f t="array" ref="O229">IF(ISBLANK(C229),"",XLOOKUP(A229,'Crop Chart'!$A$5:$A$201,'Crop Chart'!$S$5:$S$201,0))</f>
        <v/>
      </c>
      <c r="P229" s="507" t="str">
        <f t="shared" si="2"/>
        <v/>
      </c>
      <c r="Q229" s="524"/>
      <c r="R229" s="523" t="str">
        <f t="array" ref="R229">IF(I229="TR",XLOOKUP(A229,'Crop Chart'!$A$5:$A$201,'Crop Chart'!$I$5:$I$201,FALSE),"")</f>
        <v/>
      </c>
      <c r="S229" s="512" t="str">
        <f t="array" ref="S229">IF(I229="TR",G229*'Crop Chart'!$H$2*12*L229/M229/T229*XLOOKUP(A229,'Crop Chart'!$A$5:$A$203,'Crop Chart'!$T$5:$T$203),"")</f>
        <v/>
      </c>
      <c r="T229" s="523" t="str">
        <f t="array" ref="T229">IF(ISBLANK(C229),"",XLOOKUP(A229,'Crop Chart'!$A$5:$A$201,'Crop Chart'!$P$5:$P$201,FALSE))</f>
        <v/>
      </c>
      <c r="U229" s="525" t="str">
        <f t="array" ref="U229">IF(ISBLANK(C229),"",XLOOKUP(A229,'Crop Chart'!$A$5:$A$201,'Crop Chart'!$Q$5:$Q$201,0))</f>
        <v/>
      </c>
      <c r="V229" s="507" t="str">
        <f t="array" ref="V229">IF(I229="DS",XLOOKUP(A229,'Crop Chart'!$A$6:$A$201,'Crop Chart'!$AH$6:$AH$201,0),"")</f>
        <v/>
      </c>
      <c r="W229" s="507" t="str">
        <f t="array" ref="W229">IF(I229="DS",XLOOKUP(A229,'Crop Chart'!$A$6:$A$201,'Crop Chart'!$AI$6:$AI$201,0),"")</f>
        <v/>
      </c>
      <c r="X229" s="526" t="str">
        <f t="array" ref="X229">IFS(ISTEXT(P229),"",XLOOKUP(A229,'Crop Chart'!$A$5:$A$201,'Crop Chart'!$R$5:$R$201,0)=0,"",XLOOKUP(A229,'Crop Chart'!$A$5:$A$201,'Crop Chart'!$R$5:$R$201,0)&gt;0,XLOOKUP(A229,'Crop Chart'!$A$5:$A$201,'Crop Chart'!$R$5:$R$201,0)+P229)</f>
        <v/>
      </c>
      <c r="Y229" s="523" t="str">
        <f t="array" ref="Y229">IF(ISTEXT(X229),"",XLOOKUP(A229,'Crop Chart'!$A$5:$A$201,'Crop Chart'!$S$5:$S$201,0))</f>
        <v/>
      </c>
      <c r="Z229" s="513" t="str">
        <f t="shared" si="3"/>
        <v/>
      </c>
      <c r="AA229" s="523" t="str">
        <f t="array" ref="AA229">IF(ISBLANK(C229),"",XLOOKUP(A229,'Crop Chart'!$A$5:$A$201,'Crop Chart'!$F$5:$F$201,0))</f>
        <v/>
      </c>
      <c r="AB229" s="523" t="str">
        <f t="array" ref="AB229">IF(ISBLANK(C229),"",XLOOKUP(A229,'Crop Chart'!$A$5:$A$201,'Crop Chart'!$G$5:$G$201,FALSE))</f>
        <v/>
      </c>
      <c r="AC229" s="526" t="str">
        <f t="shared" si="19"/>
        <v/>
      </c>
      <c r="AD229" s="526" t="str">
        <f t="shared" si="4"/>
        <v/>
      </c>
      <c r="AE229" s="527" t="str">
        <f t="array" ref="AE229">IF(ISBLANK(C229),"",XLOOKUP(C229,'Codified Game Plan'!$M$3:$M$477,'Codified Game Plan'!$J$3:$J$477,0))</f>
        <v/>
      </c>
      <c r="AF229" s="528" t="str">
        <f t="array" ref="AF229">IF(ISBLANK(C229),"",XLOOKUP(A229,'Crop Chart'!$A$5:$A$201,'Crop Chart'!$L$5:$L$201,FALSE))</f>
        <v/>
      </c>
      <c r="AG229" s="529"/>
      <c r="AH229" s="530"/>
      <c r="AI229" s="530" t="str">
        <f t="array" ref="AI229">IF(ISBLANK(C229),"",XLOOKUP(A229,'Crop Chart'!$A$5:$A$201,'Crop Chart'!$AN$5:$AN$201,FALSE))</f>
        <v/>
      </c>
      <c r="AJ229" s="531" t="str">
        <f t="array" ref="AJ229">IF((AI229=""),"",J229+XLOOKUP(A229,'Crop Chart'!$A$5:$A$201,'Crop Chart'!$AO$5:$AO$201,FALSE))</f>
        <v/>
      </c>
      <c r="AK229" s="530" t="str">
        <f t="array" ref="AK229">IF(ISBLANK(C229),"",XLOOKUP(A229,'Crop Chart'!$A$5:$A$201,'Crop Chart'!$AP$5:$AP$201,FALSE))</f>
        <v/>
      </c>
      <c r="AL229" s="531" t="str">
        <f t="array" ref="AL229">IF((AK229=""),"",J229+XLOOKUP(A229,'Crop Chart'!$A$5:$A$201,'Crop Chart'!$AQ$5:$AQ$201,FALSE))</f>
        <v/>
      </c>
      <c r="AM229" s="530" t="str">
        <f t="array" ref="AM229">IF(ISBLANK(C229),"",XLOOKUP(A229,'Crop Chart'!$A$5:$A$201,'Crop Chart'!$AR$5:$AR$201,FALSE))</f>
        <v/>
      </c>
      <c r="AN229" s="531" t="str">
        <f t="array" ref="AN229">IF((AM229=""),"",J229+XLOOKUP(A229,'Crop Chart'!$A$5:$A$201,'Crop Chart'!$AS$5:$AS$201,FALSE))</f>
        <v/>
      </c>
      <c r="AO229" s="530" t="str">
        <f t="array" ref="AO229">IF(ISBLANK(C229),"",XLOOKUP(A229,'Crop Chart'!$A$5:$A$201,'Crop Chart'!$AT$5:$AT$201,FALSE))</f>
        <v/>
      </c>
      <c r="AP229" s="531" t="str">
        <f t="array" ref="AP229">IF((AO229=""),"",J229+XLOOKUP(A229,'Crop Chart'!$A$5:$A$201,'Crop Chart'!$AU$5:$AU$201,FALSE))</f>
        <v/>
      </c>
      <c r="AQ229" s="530" t="str">
        <f t="array" ref="AQ229">IF(ISBLANK(C229),"",XLOOKUP(A229,'Crop Chart'!$A$5:$A$201,'Crop Chart'!$AV$5:$AV$201,FALSE))</f>
        <v/>
      </c>
      <c r="AR229" s="531" t="str">
        <f t="array" ref="AR229">IF((AQ229=""),"",J229+XLOOKUP(A229,'Crop Chart'!$A$5:$A$201,'Crop Chart'!$AW$5:$AW$201,FALSE))</f>
        <v/>
      </c>
      <c r="AS229" s="530" t="str">
        <f t="array" ref="AS229">IF(ISBLANK(C229),"",XLOOKUP(A229,'Crop Chart'!$A$5:$A$201,'Crop Chart'!$AX$5:$AX$201,FALSE))</f>
        <v/>
      </c>
      <c r="AT229" s="531" t="str">
        <f t="array" ref="AT229">IF((AS229=""),"",J229+XLOOKUP(A229,'Crop Chart'!$A$5:$A$201,'Crop Chart'!$AY$5:$AY$201,FALSE))</f>
        <v/>
      </c>
      <c r="AU229" s="530" t="str">
        <f t="array" ref="AU229">IF(ISBLANK(C229),"",XLOOKUP(A229,'Crop Chart'!$A$5:$A$201,'Crop Chart'!$AZ$5:$AZ$201,FALSE))</f>
        <v/>
      </c>
      <c r="AV229" s="531" t="str">
        <f t="array" ref="AV229">IF((AU229=""),"",J229+XLOOKUP(A229,'Crop Chart'!$A$5:$A$201,'Crop Chart'!$BA$5:$BA$201,FALSE))</f>
        <v/>
      </c>
      <c r="AW229" s="530" t="str">
        <f t="array" ref="AW229">IF(ISBLANK(C229),"",XLOOKUP(A229,'Crop Chart'!$A$5:$A$201,'Crop Chart'!$BB$5:$BB$201,FALSE))</f>
        <v/>
      </c>
      <c r="AX229" s="532" t="str">
        <f t="array" ref="AX229">IF((AW229=""),"",J229+XLOOKUP(A229,'Crop Chart'!$A$5:$A$201,'Crop Chart'!$BC$5:$BC$201,FALSE))</f>
        <v/>
      </c>
    </row>
    <row r="230" ht="15.75" hidden="1" customHeight="1">
      <c r="A230" s="520" t="str">
        <f t="array" ref="A230">IF(ISBLANK(C230)," ",XLOOKUP(C230,'Codified Game Plan'!$M$3:$M$477,'Codified Game Plan'!$A$3:$A$477))</f>
        <v> </v>
      </c>
      <c r="B230" s="503" t="str">
        <f t="array" ref="B230">IF(ISBLANK(C230),"",XLOOKUP(C230,'Codified Game Plan'!$M$3:$M$477,'Codified Game Plan'!$B$3:$B$477))</f>
        <v/>
      </c>
      <c r="C230" s="521"/>
      <c r="D230" s="521" t="str">
        <f t="array" ref="D230">IF(ISBLANK(C230)," ",XLOOKUP(C230,'Codified Game Plan'!$M$3:$M$477,'Codified Game Plan'!$C$3:$C$477))</f>
        <v> </v>
      </c>
      <c r="E230" s="522" t="str">
        <f t="array" ref="E230">IF(ISBLANK(C230),"",XLOOKUP(C230,'Codified Game Plan'!$M$3:$M$477,'Codified Game Plan'!$D$3:$D$477,0))</f>
        <v/>
      </c>
      <c r="F230" s="522" t="str">
        <f t="array" ref="F230">IF(ISBLANK(C230),"",XLOOKUP(C230,'Codified Game Plan'!$M$3:$M$477,'Codified Game Plan'!$E$3:$E$477,0))</f>
        <v/>
      </c>
      <c r="G230" s="523" t="str">
        <f t="array" ref="G230">IF(ISBLANK(C230)," ",XLOOKUP(C230,'Codified Game Plan'!$M$3:$M$477,'Codified Game Plan'!$F$3:$F$477))</f>
        <v> </v>
      </c>
      <c r="H230" s="507" t="str">
        <f t="array" ref="H230">IF(ISBLANK(C230)," ",XLOOKUP(C230,'Codified Game Plan'!$M$3:$M$477,'Codified Game Plan'!$G$3:$G$477))</f>
        <v> </v>
      </c>
      <c r="I230" s="523" t="str">
        <f t="array" ref="I230">IF(ISBLANK(C230),"",XLOOKUP(A230,'Crop Chart'!$A$5:$A$201,'Crop Chart'!$B$5:$B$201,0))</f>
        <v/>
      </c>
      <c r="J230" s="507" t="str">
        <f t="shared" si="24"/>
        <v> </v>
      </c>
      <c r="K230" s="511"/>
      <c r="L230" s="523" t="str">
        <f t="array" ref="L230">IF(ISBLANK(C230),"",XLOOKUP(A230,'Crop Chart'!$A$5:$A$201,'Crop Chart'!$C$5:$C$201,0))</f>
        <v/>
      </c>
      <c r="M230" s="506" t="str">
        <f t="array" ref="M230">IF(ISBLANK(C230),"",XLOOKUP(A230,'Crop Chart'!$A$5:$A$201,'Crop Chart'!$E$5:$E$201,0))</f>
        <v/>
      </c>
      <c r="N230" s="535" t="str">
        <f t="shared" si="1"/>
        <v/>
      </c>
      <c r="O230" s="515" t="str">
        <f t="array" ref="O230">IF(ISBLANK(C230),"",XLOOKUP(A230,'Crop Chart'!$A$5:$A$201,'Crop Chart'!$S$5:$S$201,0))</f>
        <v/>
      </c>
      <c r="P230" s="507" t="str">
        <f t="shared" si="2"/>
        <v/>
      </c>
      <c r="Q230" s="524"/>
      <c r="R230" s="523" t="str">
        <f t="array" ref="R230">IF(I230="TR",XLOOKUP(A230,'Crop Chart'!$A$5:$A$201,'Crop Chart'!$I$5:$I$201,FALSE),"")</f>
        <v/>
      </c>
      <c r="S230" s="512" t="str">
        <f t="array" ref="S230">IF(I230="TR",G230*'Crop Chart'!$H$2*12*L230/M230/T230*XLOOKUP(A230,'Crop Chart'!$A$5:$A$203,'Crop Chart'!$T$5:$T$203),"")</f>
        <v/>
      </c>
      <c r="T230" s="523" t="str">
        <f t="array" ref="T230">IF(ISBLANK(C230),"",XLOOKUP(A230,'Crop Chart'!$A$5:$A$201,'Crop Chart'!$P$5:$P$201,FALSE))</f>
        <v/>
      </c>
      <c r="U230" s="525" t="str">
        <f t="array" ref="U230">IF(ISBLANK(C230),"",XLOOKUP(A230,'Crop Chart'!$A$5:$A$201,'Crop Chart'!$Q$5:$Q$201,0))</f>
        <v/>
      </c>
      <c r="V230" s="507" t="str">
        <f t="array" ref="V230">IF(I230="DS",XLOOKUP(A230,'Crop Chart'!$A$6:$A$201,'Crop Chart'!$AH$6:$AH$201,0),"")</f>
        <v/>
      </c>
      <c r="W230" s="507" t="str">
        <f t="array" ref="W230">IF(I230="DS",XLOOKUP(A230,'Crop Chart'!$A$6:$A$201,'Crop Chart'!$AI$6:$AI$201,0),"")</f>
        <v/>
      </c>
      <c r="X230" s="526" t="str">
        <f t="array" ref="X230">IFS(ISTEXT(P230),"",XLOOKUP(A230,'Crop Chart'!$A$5:$A$201,'Crop Chart'!$R$5:$R$201,0)=0,"",XLOOKUP(A230,'Crop Chart'!$A$5:$A$201,'Crop Chart'!$R$5:$R$201,0)&gt;0,XLOOKUP(A230,'Crop Chart'!$A$5:$A$201,'Crop Chart'!$R$5:$R$201,0)+P230)</f>
        <v/>
      </c>
      <c r="Y230" s="523" t="str">
        <f t="array" ref="Y230">IF(ISTEXT(X230),"",XLOOKUP(A230,'Crop Chart'!$A$5:$A$201,'Crop Chart'!$S$5:$S$201,0))</f>
        <v/>
      </c>
      <c r="Z230" s="513" t="str">
        <f t="shared" si="3"/>
        <v/>
      </c>
      <c r="AA230" s="523" t="str">
        <f t="array" ref="AA230">IF(ISBLANK(C230),"",XLOOKUP(A230,'Crop Chart'!$A$5:$A$201,'Crop Chart'!$F$5:$F$201,0))</f>
        <v/>
      </c>
      <c r="AB230" s="523" t="str">
        <f t="array" ref="AB230">IF(ISBLANK(C230),"",XLOOKUP(A230,'Crop Chart'!$A$5:$A$201,'Crop Chart'!$G$5:$G$201,FALSE))</f>
        <v/>
      </c>
      <c r="AC230" s="526" t="str">
        <f t="shared" si="19"/>
        <v/>
      </c>
      <c r="AD230" s="526" t="str">
        <f t="shared" si="4"/>
        <v/>
      </c>
      <c r="AE230" s="527" t="str">
        <f t="array" ref="AE230">IF(ISBLANK(C230),"",XLOOKUP(C230,'Codified Game Plan'!$M$3:$M$477,'Codified Game Plan'!$J$3:$J$477,0))</f>
        <v/>
      </c>
      <c r="AF230" s="528" t="str">
        <f t="array" ref="AF230">IF(ISBLANK(C230),"",XLOOKUP(A230,'Crop Chart'!$A$5:$A$201,'Crop Chart'!$L$5:$L$201,FALSE))</f>
        <v/>
      </c>
      <c r="AG230" s="529"/>
      <c r="AH230" s="530"/>
      <c r="AI230" s="530" t="str">
        <f t="array" ref="AI230">IF(ISBLANK(C230),"",XLOOKUP(A230,'Crop Chart'!$A$5:$A$201,'Crop Chart'!$AN$5:$AN$201,FALSE))</f>
        <v/>
      </c>
      <c r="AJ230" s="531" t="str">
        <f t="array" ref="AJ230">IF((AI230=""),"",J230+XLOOKUP(A230,'Crop Chart'!$A$5:$A$201,'Crop Chart'!$AO$5:$AO$201,FALSE))</f>
        <v/>
      </c>
      <c r="AK230" s="530" t="str">
        <f t="array" ref="AK230">IF(ISBLANK(C230),"",XLOOKUP(A230,'Crop Chart'!$A$5:$A$201,'Crop Chart'!$AP$5:$AP$201,FALSE))</f>
        <v/>
      </c>
      <c r="AL230" s="531" t="str">
        <f t="array" ref="AL230">IF((AK230=""),"",J230+XLOOKUP(A230,'Crop Chart'!$A$5:$A$201,'Crop Chart'!$AQ$5:$AQ$201,FALSE))</f>
        <v/>
      </c>
      <c r="AM230" s="530" t="str">
        <f t="array" ref="AM230">IF(ISBLANK(C230),"",XLOOKUP(A230,'Crop Chart'!$A$5:$A$201,'Crop Chart'!$AR$5:$AR$201,FALSE))</f>
        <v/>
      </c>
      <c r="AN230" s="531" t="str">
        <f t="array" ref="AN230">IF((AM230=""),"",J230+XLOOKUP(A230,'Crop Chart'!$A$5:$A$201,'Crop Chart'!$AS$5:$AS$201,FALSE))</f>
        <v/>
      </c>
      <c r="AO230" s="530" t="str">
        <f t="array" ref="AO230">IF(ISBLANK(C230),"",XLOOKUP(A230,'Crop Chart'!$A$5:$A$201,'Crop Chart'!$AT$5:$AT$201,FALSE))</f>
        <v/>
      </c>
      <c r="AP230" s="531" t="str">
        <f t="array" ref="AP230">IF((AO230=""),"",J230+XLOOKUP(A230,'Crop Chart'!$A$5:$A$201,'Crop Chart'!$AU$5:$AU$201,FALSE))</f>
        <v/>
      </c>
      <c r="AQ230" s="530" t="str">
        <f t="array" ref="AQ230">IF(ISBLANK(C230),"",XLOOKUP(A230,'Crop Chart'!$A$5:$A$201,'Crop Chart'!$AV$5:$AV$201,FALSE))</f>
        <v/>
      </c>
      <c r="AR230" s="531" t="str">
        <f t="array" ref="AR230">IF((AQ230=""),"",J230+XLOOKUP(A230,'Crop Chart'!$A$5:$A$201,'Crop Chart'!$AW$5:$AW$201,FALSE))</f>
        <v/>
      </c>
      <c r="AS230" s="530" t="str">
        <f t="array" ref="AS230">IF(ISBLANK(C230),"",XLOOKUP(A230,'Crop Chart'!$A$5:$A$201,'Crop Chart'!$AX$5:$AX$201,FALSE))</f>
        <v/>
      </c>
      <c r="AT230" s="531" t="str">
        <f t="array" ref="AT230">IF((AS230=""),"",J230+XLOOKUP(A230,'Crop Chart'!$A$5:$A$201,'Crop Chart'!$AY$5:$AY$201,FALSE))</f>
        <v/>
      </c>
      <c r="AU230" s="530" t="str">
        <f t="array" ref="AU230">IF(ISBLANK(C230),"",XLOOKUP(A230,'Crop Chart'!$A$5:$A$201,'Crop Chart'!$AZ$5:$AZ$201,FALSE))</f>
        <v/>
      </c>
      <c r="AV230" s="531" t="str">
        <f t="array" ref="AV230">IF((AU230=""),"",J230+XLOOKUP(A230,'Crop Chart'!$A$5:$A$201,'Crop Chart'!$BA$5:$BA$201,FALSE))</f>
        <v/>
      </c>
      <c r="AW230" s="530" t="str">
        <f t="array" ref="AW230">IF(ISBLANK(C230),"",XLOOKUP(A230,'Crop Chart'!$A$5:$A$201,'Crop Chart'!$BB$5:$BB$201,FALSE))</f>
        <v/>
      </c>
      <c r="AX230" s="532" t="str">
        <f t="array" ref="AX230">IF((AW230=""),"",J230+XLOOKUP(A230,'Crop Chart'!$A$5:$A$201,'Crop Chart'!$BC$5:$BC$201,FALSE))</f>
        <v/>
      </c>
    </row>
    <row r="231" ht="15.75" hidden="1" customHeight="1">
      <c r="A231" s="520" t="str">
        <f t="array" ref="A231">IF(ISBLANK(C231)," ",XLOOKUP(C231,'Codified Game Plan'!$M$3:$M$477,'Codified Game Plan'!$A$3:$A$477))</f>
        <v> </v>
      </c>
      <c r="B231" s="503" t="str">
        <f t="array" ref="B231">IF(ISBLANK(C231),"",XLOOKUP(C231,'Codified Game Plan'!$M$3:$M$477,'Codified Game Plan'!$B$3:$B$477))</f>
        <v/>
      </c>
      <c r="C231" s="521"/>
      <c r="D231" s="521" t="str">
        <f t="array" ref="D231">IF(ISBLANK(C231)," ",XLOOKUP(C231,'Codified Game Plan'!$M$3:$M$477,'Codified Game Plan'!$C$3:$C$477))</f>
        <v> </v>
      </c>
      <c r="E231" s="522" t="str">
        <f t="array" ref="E231">IF(ISBLANK(C231),"",XLOOKUP(C231,'Codified Game Plan'!$M$3:$M$477,'Codified Game Plan'!$D$3:$D$477,0))</f>
        <v/>
      </c>
      <c r="F231" s="522" t="str">
        <f t="array" ref="F231">IF(ISBLANK(C231),"",XLOOKUP(C231,'Codified Game Plan'!$M$3:$M$477,'Codified Game Plan'!$E$3:$E$477,0))</f>
        <v/>
      </c>
      <c r="G231" s="523" t="str">
        <f t="array" ref="G231">IF(ISBLANK(C231)," ",XLOOKUP(C231,'Codified Game Plan'!$M$3:$M$477,'Codified Game Plan'!$F$3:$F$477))</f>
        <v> </v>
      </c>
      <c r="H231" s="507" t="str">
        <f t="array" ref="H231">IF(ISBLANK(C231)," ",XLOOKUP(C231,'Codified Game Plan'!$M$3:$M$477,'Codified Game Plan'!$G$3:$G$477))</f>
        <v> </v>
      </c>
      <c r="I231" s="523" t="str">
        <f t="array" ref="I231">IF(ISBLANK(C231),"",XLOOKUP(A231,'Crop Chart'!$A$5:$A$201,'Crop Chart'!$B$5:$B$201,0))</f>
        <v/>
      </c>
      <c r="J231" s="507" t="str">
        <f t="shared" si="24"/>
        <v> </v>
      </c>
      <c r="K231" s="511"/>
      <c r="L231" s="523" t="str">
        <f t="array" ref="L231">IF(ISBLANK(C231),"",XLOOKUP(A231,'Crop Chart'!$A$5:$A$201,'Crop Chart'!$C$5:$C$201,0))</f>
        <v/>
      </c>
      <c r="M231" s="506" t="str">
        <f t="array" ref="M231">IF(ISBLANK(C231),"",XLOOKUP(A231,'Crop Chart'!$A$5:$A$201,'Crop Chart'!$E$5:$E$201,0))</f>
        <v/>
      </c>
      <c r="N231" s="535" t="str">
        <f t="shared" si="1"/>
        <v/>
      </c>
      <c r="O231" s="515" t="str">
        <f t="array" ref="O231">IF(ISBLANK(C231),"",XLOOKUP(A231,'Crop Chart'!$A$5:$A$201,'Crop Chart'!$S$5:$S$201,0))</f>
        <v/>
      </c>
      <c r="P231" s="507" t="str">
        <f t="shared" si="2"/>
        <v/>
      </c>
      <c r="Q231" s="524"/>
      <c r="R231" s="523" t="str">
        <f t="array" ref="R231">IF(I231="TR",XLOOKUP(A231,'Crop Chart'!$A$5:$A$201,'Crop Chart'!$I$5:$I$201,FALSE),"")</f>
        <v/>
      </c>
      <c r="S231" s="512" t="str">
        <f t="array" ref="S231">IF(I231="TR",G231*'Crop Chart'!$H$2*12*L231/M231/T231*XLOOKUP(A231,'Crop Chart'!$A$5:$A$203,'Crop Chart'!$T$5:$T$203),"")</f>
        <v/>
      </c>
      <c r="T231" s="523" t="str">
        <f t="array" ref="T231">IF(ISBLANK(C231),"",XLOOKUP(A231,'Crop Chart'!$A$5:$A$201,'Crop Chart'!$P$5:$P$201,FALSE))</f>
        <v/>
      </c>
      <c r="U231" s="525" t="str">
        <f t="array" ref="U231">IF(ISBLANK(C231),"",XLOOKUP(A231,'Crop Chart'!$A$5:$A$201,'Crop Chart'!$Q$5:$Q$201,0))</f>
        <v/>
      </c>
      <c r="V231" s="507" t="str">
        <f t="array" ref="V231">IF(I231="DS",XLOOKUP(A231,'Crop Chart'!$A$6:$A$201,'Crop Chart'!$AH$6:$AH$201,0),"")</f>
        <v/>
      </c>
      <c r="W231" s="507" t="str">
        <f t="array" ref="W231">IF(I231="DS",XLOOKUP(A231,'Crop Chart'!$A$6:$A$201,'Crop Chart'!$AI$6:$AI$201,0),"")</f>
        <v/>
      </c>
      <c r="X231" s="526" t="str">
        <f t="array" ref="X231">IFS(ISTEXT(P231),"",XLOOKUP(A231,'Crop Chart'!$A$5:$A$201,'Crop Chart'!$R$5:$R$201,0)=0,"",XLOOKUP(A231,'Crop Chart'!$A$5:$A$201,'Crop Chart'!$R$5:$R$201,0)&gt;0,XLOOKUP(A231,'Crop Chart'!$A$5:$A$201,'Crop Chart'!$R$5:$R$201,0)+P231)</f>
        <v/>
      </c>
      <c r="Y231" s="523" t="str">
        <f t="array" ref="Y231">IF(ISTEXT(X231),"",XLOOKUP(A231,'Crop Chart'!$A$5:$A$201,'Crop Chart'!$S$5:$S$201,0))</f>
        <v/>
      </c>
      <c r="Z231" s="513" t="str">
        <f t="shared" si="3"/>
        <v/>
      </c>
      <c r="AA231" s="523" t="str">
        <f t="array" ref="AA231">IF(ISBLANK(C231),"",XLOOKUP(A231,'Crop Chart'!$A$5:$A$201,'Crop Chart'!$F$5:$F$201,0))</f>
        <v/>
      </c>
      <c r="AB231" s="523" t="str">
        <f t="array" ref="AB231">IF(ISBLANK(C231),"",XLOOKUP(A231,'Crop Chart'!$A$5:$A$201,'Crop Chart'!$G$5:$G$201,FALSE))</f>
        <v/>
      </c>
      <c r="AC231" s="526" t="str">
        <f t="shared" si="19"/>
        <v/>
      </c>
      <c r="AD231" s="526" t="str">
        <f t="shared" si="4"/>
        <v/>
      </c>
      <c r="AE231" s="527" t="str">
        <f t="array" ref="AE231">IF(ISBLANK(C231),"",XLOOKUP(C231,'Codified Game Plan'!$M$3:$M$477,'Codified Game Plan'!$J$3:$J$477,0))</f>
        <v/>
      </c>
      <c r="AF231" s="528" t="str">
        <f t="array" ref="AF231">IF(ISBLANK(C231),"",XLOOKUP(A231,'Crop Chart'!$A$5:$A$201,'Crop Chart'!$L$5:$L$201,FALSE))</f>
        <v/>
      </c>
      <c r="AG231" s="529"/>
      <c r="AH231" s="530"/>
      <c r="AI231" s="530" t="str">
        <f t="array" ref="AI231">IF(ISBLANK(C231),"",XLOOKUP(A231,'Crop Chart'!$A$5:$A$201,'Crop Chart'!$AN$5:$AN$201,FALSE))</f>
        <v/>
      </c>
      <c r="AJ231" s="531" t="str">
        <f t="array" ref="AJ231">IF((AI231=""),"",J231+XLOOKUP(A231,'Crop Chart'!$A$5:$A$201,'Crop Chart'!$AO$5:$AO$201,FALSE))</f>
        <v/>
      </c>
      <c r="AK231" s="530" t="str">
        <f t="array" ref="AK231">IF(ISBLANK(C231),"",XLOOKUP(A231,'Crop Chart'!$A$5:$A$201,'Crop Chart'!$AP$5:$AP$201,FALSE))</f>
        <v/>
      </c>
      <c r="AL231" s="531" t="str">
        <f t="array" ref="AL231">IF((AK231=""),"",J231+XLOOKUP(A231,'Crop Chart'!$A$5:$A$201,'Crop Chart'!$AQ$5:$AQ$201,FALSE))</f>
        <v/>
      </c>
      <c r="AM231" s="530" t="str">
        <f t="array" ref="AM231">IF(ISBLANK(C231),"",XLOOKUP(A231,'Crop Chart'!$A$5:$A$201,'Crop Chart'!$AR$5:$AR$201,FALSE))</f>
        <v/>
      </c>
      <c r="AN231" s="531" t="str">
        <f t="array" ref="AN231">IF((AM231=""),"",J231+XLOOKUP(A231,'Crop Chart'!$A$5:$A$201,'Crop Chart'!$AS$5:$AS$201,FALSE))</f>
        <v/>
      </c>
      <c r="AO231" s="530" t="str">
        <f t="array" ref="AO231">IF(ISBLANK(C231),"",XLOOKUP(A231,'Crop Chart'!$A$5:$A$201,'Crop Chart'!$AT$5:$AT$201,FALSE))</f>
        <v/>
      </c>
      <c r="AP231" s="531" t="str">
        <f t="array" ref="AP231">IF((AO231=""),"",J231+XLOOKUP(A231,'Crop Chart'!$A$5:$A$201,'Crop Chart'!$AU$5:$AU$201,FALSE))</f>
        <v/>
      </c>
      <c r="AQ231" s="530" t="str">
        <f t="array" ref="AQ231">IF(ISBLANK(C231),"",XLOOKUP(A231,'Crop Chart'!$A$5:$A$201,'Crop Chart'!$AV$5:$AV$201,FALSE))</f>
        <v/>
      </c>
      <c r="AR231" s="531" t="str">
        <f t="array" ref="AR231">IF((AQ231=""),"",J231+XLOOKUP(A231,'Crop Chart'!$A$5:$A$201,'Crop Chart'!$AW$5:$AW$201,FALSE))</f>
        <v/>
      </c>
      <c r="AS231" s="530" t="str">
        <f t="array" ref="AS231">IF(ISBLANK(C231),"",XLOOKUP(A231,'Crop Chart'!$A$5:$A$201,'Crop Chart'!$AX$5:$AX$201,FALSE))</f>
        <v/>
      </c>
      <c r="AT231" s="531" t="str">
        <f t="array" ref="AT231">IF((AS231=""),"",J231+XLOOKUP(A231,'Crop Chart'!$A$5:$A$201,'Crop Chart'!$AY$5:$AY$201,FALSE))</f>
        <v/>
      </c>
      <c r="AU231" s="530" t="str">
        <f t="array" ref="AU231">IF(ISBLANK(C231),"",XLOOKUP(A231,'Crop Chart'!$A$5:$A$201,'Crop Chart'!$AZ$5:$AZ$201,FALSE))</f>
        <v/>
      </c>
      <c r="AV231" s="531" t="str">
        <f t="array" ref="AV231">IF((AU231=""),"",J231+XLOOKUP(A231,'Crop Chart'!$A$5:$A$201,'Crop Chart'!$BA$5:$BA$201,FALSE))</f>
        <v/>
      </c>
      <c r="AW231" s="530" t="str">
        <f t="array" ref="AW231">IF(ISBLANK(C231),"",XLOOKUP(A231,'Crop Chart'!$A$5:$A$201,'Crop Chart'!$BB$5:$BB$201,FALSE))</f>
        <v/>
      </c>
      <c r="AX231" s="532" t="str">
        <f t="array" ref="AX231">IF((AW231=""),"",J231+XLOOKUP(A231,'Crop Chart'!$A$5:$A$201,'Crop Chart'!$BC$5:$BC$201,FALSE))</f>
        <v/>
      </c>
    </row>
    <row r="232" ht="15.75" hidden="1" customHeight="1">
      <c r="A232" s="520" t="str">
        <f t="array" ref="A232">IF(ISBLANK(C232)," ",XLOOKUP(C232,'Codified Game Plan'!$M$3:$M$477,'Codified Game Plan'!$A$3:$A$477))</f>
        <v> </v>
      </c>
      <c r="B232" s="503" t="str">
        <f t="array" ref="B232">IF(ISBLANK(C232),"",XLOOKUP(C232,'Codified Game Plan'!$M$3:$M$477,'Codified Game Plan'!$B$3:$B$477))</f>
        <v/>
      </c>
      <c r="C232" s="521"/>
      <c r="D232" s="521" t="str">
        <f t="array" ref="D232">IF(ISBLANK(C232)," ",XLOOKUP(C232,'Codified Game Plan'!$M$3:$M$477,'Codified Game Plan'!$C$3:$C$477))</f>
        <v> </v>
      </c>
      <c r="E232" s="522" t="str">
        <f t="array" ref="E232">IF(ISBLANK(C232),"",XLOOKUP(C232,'Codified Game Plan'!$M$3:$M$477,'Codified Game Plan'!$D$3:$D$477,0))</f>
        <v/>
      </c>
      <c r="F232" s="522" t="str">
        <f t="array" ref="F232">IF(ISBLANK(C232),"",XLOOKUP(C232,'Codified Game Plan'!$M$3:$M$477,'Codified Game Plan'!$E$3:$E$477,0))</f>
        <v/>
      </c>
      <c r="G232" s="523" t="str">
        <f t="array" ref="G232">IF(ISBLANK(C232)," ",XLOOKUP(C232,'Codified Game Plan'!$M$3:$M$477,'Codified Game Plan'!$F$3:$F$477))</f>
        <v> </v>
      </c>
      <c r="H232" s="507" t="str">
        <f t="array" ref="H232">IF(ISBLANK(C232)," ",XLOOKUP(C232,'Codified Game Plan'!$M$3:$M$477,'Codified Game Plan'!$G$3:$G$477))</f>
        <v> </v>
      </c>
      <c r="I232" s="523" t="str">
        <f t="array" ref="I232">IF(ISBLANK(C232),"",XLOOKUP(A232,'Crop Chart'!$A$5:$A$201,'Crop Chart'!$B$5:$B$201,0))</f>
        <v/>
      </c>
      <c r="J232" s="507" t="str">
        <f t="shared" si="24"/>
        <v> </v>
      </c>
      <c r="K232" s="511"/>
      <c r="L232" s="523" t="str">
        <f t="array" ref="L232">IF(ISBLANK(C232),"",XLOOKUP(A232,'Crop Chart'!$A$5:$A$201,'Crop Chart'!$C$5:$C$201,0))</f>
        <v/>
      </c>
      <c r="M232" s="506" t="str">
        <f t="array" ref="M232">IF(ISBLANK(C232),"",XLOOKUP(A232,'Crop Chart'!$A$5:$A$201,'Crop Chart'!$E$5:$E$201,0))</f>
        <v/>
      </c>
      <c r="N232" s="535" t="str">
        <f t="shared" si="1"/>
        <v/>
      </c>
      <c r="O232" s="515" t="str">
        <f t="array" ref="O232">IF(ISBLANK(C232),"",XLOOKUP(A232,'Crop Chart'!$A$5:$A$201,'Crop Chart'!$S$5:$S$201,0))</f>
        <v/>
      </c>
      <c r="P232" s="507" t="str">
        <f t="shared" si="2"/>
        <v/>
      </c>
      <c r="Q232" s="524"/>
      <c r="R232" s="523" t="str">
        <f t="array" ref="R232">IF(I232="TR",XLOOKUP(A232,'Crop Chart'!$A$5:$A$201,'Crop Chart'!$I$5:$I$201,FALSE),"")</f>
        <v/>
      </c>
      <c r="S232" s="512" t="str">
        <f t="array" ref="S232">IF(I232="TR",G232*'Crop Chart'!$H$2*12*L232/M232/T232*XLOOKUP(A232,'Crop Chart'!$A$5:$A$203,'Crop Chart'!$T$5:$T$203),"")</f>
        <v/>
      </c>
      <c r="T232" s="523" t="str">
        <f t="array" ref="T232">IF(ISBLANK(C232),"",XLOOKUP(A232,'Crop Chart'!$A$5:$A$201,'Crop Chart'!$P$5:$P$201,FALSE))</f>
        <v/>
      </c>
      <c r="U232" s="525" t="str">
        <f t="array" ref="U232">IF(ISBLANK(C232),"",XLOOKUP(A232,'Crop Chart'!$A$5:$A$201,'Crop Chart'!$Q$5:$Q$201,0))</f>
        <v/>
      </c>
      <c r="V232" s="507" t="str">
        <f t="array" ref="V232">IF(I232="DS",XLOOKUP(A232,'Crop Chart'!$A$6:$A$201,'Crop Chart'!$AH$6:$AH$201,0),"")</f>
        <v/>
      </c>
      <c r="W232" s="507" t="str">
        <f t="array" ref="W232">IF(I232="DS",XLOOKUP(A232,'Crop Chart'!$A$6:$A$201,'Crop Chart'!$AI$6:$AI$201,0),"")</f>
        <v/>
      </c>
      <c r="X232" s="526" t="str">
        <f t="array" ref="X232">IFS(ISTEXT(P232),"",XLOOKUP(A232,'Crop Chart'!$A$5:$A$201,'Crop Chart'!$R$5:$R$201,0)=0,"",XLOOKUP(A232,'Crop Chart'!$A$5:$A$201,'Crop Chart'!$R$5:$R$201,0)&gt;0,XLOOKUP(A232,'Crop Chart'!$A$5:$A$201,'Crop Chart'!$R$5:$R$201,0)+P232)</f>
        <v/>
      </c>
      <c r="Y232" s="523" t="str">
        <f t="array" ref="Y232">IF(ISTEXT(X232),"",XLOOKUP(A232,'Crop Chart'!$A$5:$A$201,'Crop Chart'!$S$5:$S$201,0))</f>
        <v/>
      </c>
      <c r="Z232" s="513" t="str">
        <f t="shared" si="3"/>
        <v/>
      </c>
      <c r="AA232" s="523" t="str">
        <f t="array" ref="AA232">IF(ISBLANK(C232),"",XLOOKUP(A232,'Crop Chart'!$A$5:$A$201,'Crop Chart'!$F$5:$F$201,0))</f>
        <v/>
      </c>
      <c r="AB232" s="523" t="str">
        <f t="array" ref="AB232">IF(ISBLANK(C232),"",XLOOKUP(A232,'Crop Chart'!$A$5:$A$201,'Crop Chart'!$G$5:$G$201,FALSE))</f>
        <v/>
      </c>
      <c r="AC232" s="526" t="str">
        <f t="shared" si="19"/>
        <v/>
      </c>
      <c r="AD232" s="526" t="str">
        <f t="shared" si="4"/>
        <v/>
      </c>
      <c r="AE232" s="527" t="str">
        <f t="array" ref="AE232">IF(ISBLANK(C232),"",XLOOKUP(C232,'Codified Game Plan'!$M$3:$M$477,'Codified Game Plan'!$J$3:$J$477,0))</f>
        <v/>
      </c>
      <c r="AF232" s="528" t="str">
        <f t="array" ref="AF232">IF(ISBLANK(C232),"",XLOOKUP(A232,'Crop Chart'!$A$5:$A$201,'Crop Chart'!$L$5:$L$201,FALSE))</f>
        <v/>
      </c>
      <c r="AG232" s="529"/>
      <c r="AH232" s="530"/>
      <c r="AI232" s="530" t="str">
        <f t="array" ref="AI232">IF(ISBLANK(C232),"",XLOOKUP(A232,'Crop Chart'!$A$5:$A$201,'Crop Chart'!$AN$5:$AN$201,FALSE))</f>
        <v/>
      </c>
      <c r="AJ232" s="531" t="str">
        <f t="array" ref="AJ232">IF((AI232=""),"",J232+XLOOKUP(A232,'Crop Chart'!$A$5:$A$201,'Crop Chart'!$AO$5:$AO$201,FALSE))</f>
        <v/>
      </c>
      <c r="AK232" s="530" t="str">
        <f t="array" ref="AK232">IF(ISBLANK(C232),"",XLOOKUP(A232,'Crop Chart'!$A$5:$A$201,'Crop Chart'!$AP$5:$AP$201,FALSE))</f>
        <v/>
      </c>
      <c r="AL232" s="531" t="str">
        <f t="array" ref="AL232">IF((AK232=""),"",J232+XLOOKUP(A232,'Crop Chart'!$A$5:$A$201,'Crop Chart'!$AQ$5:$AQ$201,FALSE))</f>
        <v/>
      </c>
      <c r="AM232" s="530" t="str">
        <f t="array" ref="AM232">IF(ISBLANK(C232),"",XLOOKUP(A232,'Crop Chart'!$A$5:$A$201,'Crop Chart'!$AR$5:$AR$201,FALSE))</f>
        <v/>
      </c>
      <c r="AN232" s="531" t="str">
        <f t="array" ref="AN232">IF((AM232=""),"",J232+XLOOKUP(A232,'Crop Chart'!$A$5:$A$201,'Crop Chart'!$AS$5:$AS$201,FALSE))</f>
        <v/>
      </c>
      <c r="AO232" s="530" t="str">
        <f t="array" ref="AO232">IF(ISBLANK(C232),"",XLOOKUP(A232,'Crop Chart'!$A$5:$A$201,'Crop Chart'!$AT$5:$AT$201,FALSE))</f>
        <v/>
      </c>
      <c r="AP232" s="531" t="str">
        <f t="array" ref="AP232">IF((AO232=""),"",J232+XLOOKUP(A232,'Crop Chart'!$A$5:$A$201,'Crop Chart'!$AU$5:$AU$201,FALSE))</f>
        <v/>
      </c>
      <c r="AQ232" s="530" t="str">
        <f t="array" ref="AQ232">IF(ISBLANK(C232),"",XLOOKUP(A232,'Crop Chart'!$A$5:$A$201,'Crop Chart'!$AV$5:$AV$201,FALSE))</f>
        <v/>
      </c>
      <c r="AR232" s="531" t="str">
        <f t="array" ref="AR232">IF((AQ232=""),"",J232+XLOOKUP(A232,'Crop Chart'!$A$5:$A$201,'Crop Chart'!$AW$5:$AW$201,FALSE))</f>
        <v/>
      </c>
      <c r="AS232" s="530" t="str">
        <f t="array" ref="AS232">IF(ISBLANK(C232),"",XLOOKUP(A232,'Crop Chart'!$A$5:$A$201,'Crop Chart'!$AX$5:$AX$201,FALSE))</f>
        <v/>
      </c>
      <c r="AT232" s="531" t="str">
        <f t="array" ref="AT232">IF((AS232=""),"",J232+XLOOKUP(A232,'Crop Chart'!$A$5:$A$201,'Crop Chart'!$AY$5:$AY$201,FALSE))</f>
        <v/>
      </c>
      <c r="AU232" s="530" t="str">
        <f t="array" ref="AU232">IF(ISBLANK(C232),"",XLOOKUP(A232,'Crop Chart'!$A$5:$A$201,'Crop Chart'!$AZ$5:$AZ$201,FALSE))</f>
        <v/>
      </c>
      <c r="AV232" s="531" t="str">
        <f t="array" ref="AV232">IF((AU232=""),"",J232+XLOOKUP(A232,'Crop Chart'!$A$5:$A$201,'Crop Chart'!$BA$5:$BA$201,FALSE))</f>
        <v/>
      </c>
      <c r="AW232" s="530" t="str">
        <f t="array" ref="AW232">IF(ISBLANK(C232),"",XLOOKUP(A232,'Crop Chart'!$A$5:$A$201,'Crop Chart'!$BB$5:$BB$201,FALSE))</f>
        <v/>
      </c>
      <c r="AX232" s="532" t="str">
        <f t="array" ref="AX232">IF((AW232=""),"",J232+XLOOKUP(A232,'Crop Chart'!$A$5:$A$201,'Crop Chart'!$BC$5:$BC$201,FALSE))</f>
        <v/>
      </c>
    </row>
    <row r="233" ht="15.75" hidden="1" customHeight="1">
      <c r="A233" s="520" t="str">
        <f t="array" ref="A233">IF(ISBLANK(C233)," ",XLOOKUP(C233,'Codified Game Plan'!$M$3:$M$477,'Codified Game Plan'!$A$3:$A$477))</f>
        <v> </v>
      </c>
      <c r="B233" s="503" t="str">
        <f t="array" ref="B233">IF(ISBLANK(C233),"",XLOOKUP(C233,'Codified Game Plan'!$M$3:$M$477,'Codified Game Plan'!$B$3:$B$477))</f>
        <v/>
      </c>
      <c r="C233" s="521"/>
      <c r="D233" s="521" t="str">
        <f t="array" ref="D233">IF(ISBLANK(C233)," ",XLOOKUP(C233,'Codified Game Plan'!$M$3:$M$477,'Codified Game Plan'!$C$3:$C$477))</f>
        <v> </v>
      </c>
      <c r="E233" s="522" t="str">
        <f t="array" ref="E233">IF(ISBLANK(C233),"",XLOOKUP(C233,'Codified Game Plan'!$M$3:$M$477,'Codified Game Plan'!$D$3:$D$477,0))</f>
        <v/>
      </c>
      <c r="F233" s="522" t="str">
        <f t="array" ref="F233">IF(ISBLANK(C233),"",XLOOKUP(C233,'Codified Game Plan'!$M$3:$M$477,'Codified Game Plan'!$E$3:$E$477,0))</f>
        <v/>
      </c>
      <c r="G233" s="523" t="str">
        <f t="array" ref="G233">IF(ISBLANK(C233)," ",XLOOKUP(C233,'Codified Game Plan'!$M$3:$M$477,'Codified Game Plan'!$F$3:$F$477))</f>
        <v> </v>
      </c>
      <c r="H233" s="507" t="str">
        <f t="array" ref="H233">IF(ISBLANK(C233)," ",XLOOKUP(C233,'Codified Game Plan'!$M$3:$M$477,'Codified Game Plan'!$G$3:$G$477))</f>
        <v> </v>
      </c>
      <c r="I233" s="523" t="str">
        <f t="array" ref="I233">IF(ISBLANK(C233),"",XLOOKUP(A233,'Crop Chart'!$A$5:$A$201,'Crop Chart'!$B$5:$B$201,0))</f>
        <v/>
      </c>
      <c r="J233" s="507" t="str">
        <f t="shared" si="24"/>
        <v> </v>
      </c>
      <c r="K233" s="511"/>
      <c r="L233" s="523" t="str">
        <f t="array" ref="L233">IF(ISBLANK(C233),"",XLOOKUP(A233,'Crop Chart'!$A$5:$A$201,'Crop Chart'!$C$5:$C$201,0))</f>
        <v/>
      </c>
      <c r="M233" s="506" t="str">
        <f t="array" ref="M233">IF(ISBLANK(C233),"",XLOOKUP(A233,'Crop Chart'!$A$5:$A$201,'Crop Chart'!$E$5:$E$201,0))</f>
        <v/>
      </c>
      <c r="N233" s="535" t="str">
        <f t="shared" si="1"/>
        <v/>
      </c>
      <c r="O233" s="515" t="str">
        <f t="array" ref="O233">IF(ISBLANK(C233),"",XLOOKUP(A233,'Crop Chart'!$A$5:$A$201,'Crop Chart'!$S$5:$S$201,0))</f>
        <v/>
      </c>
      <c r="P233" s="507" t="str">
        <f t="shared" si="2"/>
        <v/>
      </c>
      <c r="Q233" s="524"/>
      <c r="R233" s="523" t="str">
        <f t="array" ref="R233">IF(I233="TR",XLOOKUP(A233,'Crop Chart'!$A$5:$A$201,'Crop Chart'!$I$5:$I$201,FALSE),"")</f>
        <v/>
      </c>
      <c r="S233" s="512" t="str">
        <f t="array" ref="S233">IF(I233="TR",G233*'Crop Chart'!$H$2*12*L233/M233/T233*XLOOKUP(A233,'Crop Chart'!$A$5:$A$203,'Crop Chart'!$T$5:$T$203),"")</f>
        <v/>
      </c>
      <c r="T233" s="523" t="str">
        <f t="array" ref="T233">IF(ISBLANK(C233),"",XLOOKUP(A233,'Crop Chart'!$A$5:$A$201,'Crop Chart'!$P$5:$P$201,FALSE))</f>
        <v/>
      </c>
      <c r="U233" s="525" t="str">
        <f t="array" ref="U233">IF(ISBLANK(C233),"",XLOOKUP(A233,'Crop Chart'!$A$5:$A$201,'Crop Chart'!$Q$5:$Q$201,0))</f>
        <v/>
      </c>
      <c r="V233" s="507" t="str">
        <f t="array" ref="V233">IF(I233="DS",XLOOKUP(A233,'Crop Chart'!$A$6:$A$201,'Crop Chart'!$AH$6:$AH$201,0),"")</f>
        <v/>
      </c>
      <c r="W233" s="507" t="str">
        <f t="array" ref="W233">IF(I233="DS",XLOOKUP(A233,'Crop Chart'!$A$6:$A$201,'Crop Chart'!$AI$6:$AI$201,0),"")</f>
        <v/>
      </c>
      <c r="X233" s="526" t="str">
        <f t="array" ref="X233">IFS(ISTEXT(P233),"",XLOOKUP(A233,'Crop Chart'!$A$5:$A$201,'Crop Chart'!$R$5:$R$201,0)=0,"",XLOOKUP(A233,'Crop Chart'!$A$5:$A$201,'Crop Chart'!$R$5:$R$201,0)&gt;0,XLOOKUP(A233,'Crop Chart'!$A$5:$A$201,'Crop Chart'!$R$5:$R$201,0)+P233)</f>
        <v/>
      </c>
      <c r="Y233" s="523" t="str">
        <f t="array" ref="Y233">IF(ISTEXT(X233),"",XLOOKUP(A233,'Crop Chart'!$A$5:$A$201,'Crop Chart'!$S$5:$S$201,0))</f>
        <v/>
      </c>
      <c r="Z233" s="513" t="str">
        <f t="shared" si="3"/>
        <v/>
      </c>
      <c r="AA233" s="523" t="str">
        <f t="array" ref="AA233">IF(ISBLANK(C233),"",XLOOKUP(A233,'Crop Chart'!$A$5:$A$201,'Crop Chart'!$F$5:$F$201,0))</f>
        <v/>
      </c>
      <c r="AB233" s="523" t="str">
        <f t="array" ref="AB233">IF(ISBLANK(C233),"",XLOOKUP(A233,'Crop Chart'!$A$5:$A$201,'Crop Chart'!$G$5:$G$201,FALSE))</f>
        <v/>
      </c>
      <c r="AC233" s="526" t="str">
        <f t="shared" si="19"/>
        <v/>
      </c>
      <c r="AD233" s="526" t="str">
        <f t="shared" si="4"/>
        <v/>
      </c>
      <c r="AE233" s="527" t="str">
        <f t="array" ref="AE233">IF(ISBLANK(C233),"",XLOOKUP(C233,'Codified Game Plan'!$M$3:$M$477,'Codified Game Plan'!$J$3:$J$477,0))</f>
        <v/>
      </c>
      <c r="AF233" s="528" t="str">
        <f t="array" ref="AF233">IF(ISBLANK(C233),"",XLOOKUP(A233,'Crop Chart'!$A$5:$A$201,'Crop Chart'!$L$5:$L$201,FALSE))</f>
        <v/>
      </c>
      <c r="AG233" s="529"/>
      <c r="AH233" s="530"/>
      <c r="AI233" s="530" t="str">
        <f t="array" ref="AI233">IF(ISBLANK(C233),"",XLOOKUP(A233,'Crop Chart'!$A$5:$A$201,'Crop Chart'!$AN$5:$AN$201,FALSE))</f>
        <v/>
      </c>
      <c r="AJ233" s="531" t="str">
        <f t="array" ref="AJ233">IF((AI233=""),"",J233+XLOOKUP(A233,'Crop Chart'!$A$5:$A$201,'Crop Chart'!$AO$5:$AO$201,FALSE))</f>
        <v/>
      </c>
      <c r="AK233" s="530" t="str">
        <f t="array" ref="AK233">IF(ISBLANK(C233),"",XLOOKUP(A233,'Crop Chart'!$A$5:$A$201,'Crop Chart'!$AP$5:$AP$201,FALSE))</f>
        <v/>
      </c>
      <c r="AL233" s="531" t="str">
        <f t="array" ref="AL233">IF((AK233=""),"",J233+XLOOKUP(A233,'Crop Chart'!$A$5:$A$201,'Crop Chart'!$AQ$5:$AQ$201,FALSE))</f>
        <v/>
      </c>
      <c r="AM233" s="530" t="str">
        <f t="array" ref="AM233">IF(ISBLANK(C233),"",XLOOKUP(A233,'Crop Chart'!$A$5:$A$201,'Crop Chart'!$AR$5:$AR$201,FALSE))</f>
        <v/>
      </c>
      <c r="AN233" s="531" t="str">
        <f t="array" ref="AN233">IF((AM233=""),"",J233+XLOOKUP(A233,'Crop Chart'!$A$5:$A$201,'Crop Chart'!$AS$5:$AS$201,FALSE))</f>
        <v/>
      </c>
      <c r="AO233" s="530" t="str">
        <f t="array" ref="AO233">IF(ISBLANK(C233),"",XLOOKUP(A233,'Crop Chart'!$A$5:$A$201,'Crop Chart'!$AT$5:$AT$201,FALSE))</f>
        <v/>
      </c>
      <c r="AP233" s="531" t="str">
        <f t="array" ref="AP233">IF((AO233=""),"",J233+XLOOKUP(A233,'Crop Chart'!$A$5:$A$201,'Crop Chart'!$AU$5:$AU$201,FALSE))</f>
        <v/>
      </c>
      <c r="AQ233" s="530" t="str">
        <f t="array" ref="AQ233">IF(ISBLANK(C233),"",XLOOKUP(A233,'Crop Chart'!$A$5:$A$201,'Crop Chart'!$AV$5:$AV$201,FALSE))</f>
        <v/>
      </c>
      <c r="AR233" s="531" t="str">
        <f t="array" ref="AR233">IF((AQ233=""),"",J233+XLOOKUP(A233,'Crop Chart'!$A$5:$A$201,'Crop Chart'!$AW$5:$AW$201,FALSE))</f>
        <v/>
      </c>
      <c r="AS233" s="530" t="str">
        <f t="array" ref="AS233">IF(ISBLANK(C233),"",XLOOKUP(A233,'Crop Chart'!$A$5:$A$201,'Crop Chart'!$AX$5:$AX$201,FALSE))</f>
        <v/>
      </c>
      <c r="AT233" s="531" t="str">
        <f t="array" ref="AT233">IF((AS233=""),"",J233+XLOOKUP(A233,'Crop Chart'!$A$5:$A$201,'Crop Chart'!$AY$5:$AY$201,FALSE))</f>
        <v/>
      </c>
      <c r="AU233" s="530" t="str">
        <f t="array" ref="AU233">IF(ISBLANK(C233),"",XLOOKUP(A233,'Crop Chart'!$A$5:$A$201,'Crop Chart'!$AZ$5:$AZ$201,FALSE))</f>
        <v/>
      </c>
      <c r="AV233" s="531" t="str">
        <f t="array" ref="AV233">IF((AU233=""),"",J233+XLOOKUP(A233,'Crop Chart'!$A$5:$A$201,'Crop Chart'!$BA$5:$BA$201,FALSE))</f>
        <v/>
      </c>
      <c r="AW233" s="530" t="str">
        <f t="array" ref="AW233">IF(ISBLANK(C233),"",XLOOKUP(A233,'Crop Chart'!$A$5:$A$201,'Crop Chart'!$BB$5:$BB$201,FALSE))</f>
        <v/>
      </c>
      <c r="AX233" s="532" t="str">
        <f t="array" ref="AX233">IF((AW233=""),"",J233+XLOOKUP(A233,'Crop Chart'!$A$5:$A$201,'Crop Chart'!$BC$5:$BC$201,FALSE))</f>
        <v/>
      </c>
    </row>
    <row r="234" ht="15.75" hidden="1" customHeight="1">
      <c r="A234" s="520" t="str">
        <f t="array" ref="A234">IF(ISBLANK(C234)," ",XLOOKUP(C234,'Codified Game Plan'!$M$3:$M$477,'Codified Game Plan'!$A$3:$A$477))</f>
        <v> </v>
      </c>
      <c r="B234" s="503" t="str">
        <f t="array" ref="B234">IF(ISBLANK(C234),"",XLOOKUP(C234,'Codified Game Plan'!$M$3:$M$477,'Codified Game Plan'!$B$3:$B$477))</f>
        <v/>
      </c>
      <c r="C234" s="521"/>
      <c r="D234" s="521" t="str">
        <f t="array" ref="D234">IF(ISBLANK(C234)," ",XLOOKUP(C234,'Codified Game Plan'!$M$3:$M$477,'Codified Game Plan'!$C$3:$C$477))</f>
        <v> </v>
      </c>
      <c r="E234" s="522" t="str">
        <f t="array" ref="E234">IF(ISBLANK(C234),"",XLOOKUP(C234,'Codified Game Plan'!$M$3:$M$477,'Codified Game Plan'!$D$3:$D$477,0))</f>
        <v/>
      </c>
      <c r="F234" s="522" t="str">
        <f t="array" ref="F234">IF(ISBLANK(C234),"",XLOOKUP(C234,'Codified Game Plan'!$M$3:$M$477,'Codified Game Plan'!$E$3:$E$477,0))</f>
        <v/>
      </c>
      <c r="G234" s="523" t="str">
        <f t="array" ref="G234">IF(ISBLANK(C234)," ",XLOOKUP(C234,'Codified Game Plan'!$M$3:$M$477,'Codified Game Plan'!$F$3:$F$477))</f>
        <v> </v>
      </c>
      <c r="H234" s="507" t="str">
        <f t="array" ref="H234">IF(ISBLANK(C234)," ",XLOOKUP(C234,'Codified Game Plan'!$M$3:$M$477,'Codified Game Plan'!$G$3:$G$477))</f>
        <v> </v>
      </c>
      <c r="I234" s="523" t="str">
        <f t="array" ref="I234">IF(ISBLANK(C234),"",XLOOKUP(A234,'Crop Chart'!$A$5:$A$201,'Crop Chart'!$B$5:$B$201,0))</f>
        <v/>
      </c>
      <c r="J234" s="507" t="str">
        <f t="shared" si="24"/>
        <v> </v>
      </c>
      <c r="K234" s="511"/>
      <c r="L234" s="523" t="str">
        <f t="array" ref="L234">IF(ISBLANK(C234),"",XLOOKUP(A234,'Crop Chart'!$A$5:$A$201,'Crop Chart'!$C$5:$C$201,0))</f>
        <v/>
      </c>
      <c r="M234" s="506" t="str">
        <f t="array" ref="M234">IF(ISBLANK(C234),"",XLOOKUP(A234,'Crop Chart'!$A$5:$A$201,'Crop Chart'!$E$5:$E$201,0))</f>
        <v/>
      </c>
      <c r="N234" s="535" t="str">
        <f t="shared" si="1"/>
        <v/>
      </c>
      <c r="O234" s="515" t="str">
        <f t="array" ref="O234">IF(ISBLANK(C234),"",XLOOKUP(A234,'Crop Chart'!$A$5:$A$201,'Crop Chart'!$S$5:$S$201,0))</f>
        <v/>
      </c>
      <c r="P234" s="507" t="str">
        <f t="shared" si="2"/>
        <v/>
      </c>
      <c r="Q234" s="524"/>
      <c r="R234" s="523" t="str">
        <f t="array" ref="R234">IF(I234="TR",XLOOKUP(A234,'Crop Chart'!$A$5:$A$201,'Crop Chart'!$I$5:$I$201,FALSE),"")</f>
        <v/>
      </c>
      <c r="S234" s="512" t="str">
        <f t="array" ref="S234">IF(I234="TR",G234*'Crop Chart'!$H$2*12*L234/M234/T234*XLOOKUP(A234,'Crop Chart'!$A$5:$A$203,'Crop Chart'!$T$5:$T$203),"")</f>
        <v/>
      </c>
      <c r="T234" s="523" t="str">
        <f t="array" ref="T234">IF(ISBLANK(C234),"",XLOOKUP(A234,'Crop Chart'!$A$5:$A$201,'Crop Chart'!$P$5:$P$201,FALSE))</f>
        <v/>
      </c>
      <c r="U234" s="525" t="str">
        <f t="array" ref="U234">IF(ISBLANK(C234),"",XLOOKUP(A234,'Crop Chart'!$A$5:$A$201,'Crop Chart'!$Q$5:$Q$201,0))</f>
        <v/>
      </c>
      <c r="V234" s="507" t="str">
        <f t="array" ref="V234">IF(I234="DS",XLOOKUP(A234,'Crop Chart'!$A$6:$A$201,'Crop Chart'!$AH$6:$AH$201,0),"")</f>
        <v/>
      </c>
      <c r="W234" s="507" t="str">
        <f t="array" ref="W234">IF(I234="DS",XLOOKUP(A234,'Crop Chart'!$A$6:$A$201,'Crop Chart'!$AI$6:$AI$201,0),"")</f>
        <v/>
      </c>
      <c r="X234" s="526" t="str">
        <f t="array" ref="X234">IFS(ISTEXT(P234),"",XLOOKUP(A234,'Crop Chart'!$A$5:$A$201,'Crop Chart'!$R$5:$R$201,0)=0,"",XLOOKUP(A234,'Crop Chart'!$A$5:$A$201,'Crop Chart'!$R$5:$R$201,0)&gt;0,XLOOKUP(A234,'Crop Chart'!$A$5:$A$201,'Crop Chart'!$R$5:$R$201,0)+P234)</f>
        <v/>
      </c>
      <c r="Y234" s="523" t="str">
        <f t="array" ref="Y234">IF(ISTEXT(X234),"",XLOOKUP(A234,'Crop Chart'!$A$5:$A$201,'Crop Chart'!$S$5:$S$201,0))</f>
        <v/>
      </c>
      <c r="Z234" s="513" t="str">
        <f t="shared" si="3"/>
        <v/>
      </c>
      <c r="AA234" s="523" t="str">
        <f t="array" ref="AA234">IF(ISBLANK(C234),"",XLOOKUP(A234,'Crop Chart'!$A$5:$A$201,'Crop Chart'!$F$5:$F$201,0))</f>
        <v/>
      </c>
      <c r="AB234" s="523" t="str">
        <f t="array" ref="AB234">IF(ISBLANK(C234),"",XLOOKUP(A234,'Crop Chart'!$A$5:$A$201,'Crop Chart'!$G$5:$G$201,FALSE))</f>
        <v/>
      </c>
      <c r="AC234" s="526" t="str">
        <f t="shared" si="19"/>
        <v/>
      </c>
      <c r="AD234" s="526" t="str">
        <f t="shared" si="4"/>
        <v/>
      </c>
      <c r="AE234" s="527" t="str">
        <f t="array" ref="AE234">IF(ISBLANK(C234),"",XLOOKUP(C234,'Codified Game Plan'!$M$3:$M$477,'Codified Game Plan'!$J$3:$J$477,0))</f>
        <v/>
      </c>
      <c r="AF234" s="528" t="str">
        <f t="array" ref="AF234">IF(ISBLANK(C234),"",XLOOKUP(A234,'Crop Chart'!$A$5:$A$201,'Crop Chart'!$L$5:$L$201,FALSE))</f>
        <v/>
      </c>
      <c r="AG234" s="529"/>
      <c r="AH234" s="530"/>
      <c r="AI234" s="530" t="str">
        <f t="array" ref="AI234">IF(ISBLANK(C234),"",XLOOKUP(A234,'Crop Chart'!$A$5:$A$201,'Crop Chart'!$AN$5:$AN$201,FALSE))</f>
        <v/>
      </c>
      <c r="AJ234" s="531" t="str">
        <f t="array" ref="AJ234">IF((AI234=""),"",J234+XLOOKUP(A234,'Crop Chart'!$A$5:$A$201,'Crop Chart'!$AO$5:$AO$201,FALSE))</f>
        <v/>
      </c>
      <c r="AK234" s="530" t="str">
        <f t="array" ref="AK234">IF(ISBLANK(C234),"",XLOOKUP(A234,'Crop Chart'!$A$5:$A$201,'Crop Chart'!$AP$5:$AP$201,FALSE))</f>
        <v/>
      </c>
      <c r="AL234" s="531" t="str">
        <f t="array" ref="AL234">IF((AK234=""),"",J234+XLOOKUP(A234,'Crop Chart'!$A$5:$A$201,'Crop Chart'!$AQ$5:$AQ$201,FALSE))</f>
        <v/>
      </c>
      <c r="AM234" s="530" t="str">
        <f t="array" ref="AM234">IF(ISBLANK(C234),"",XLOOKUP(A234,'Crop Chart'!$A$5:$A$201,'Crop Chart'!$AR$5:$AR$201,FALSE))</f>
        <v/>
      </c>
      <c r="AN234" s="531" t="str">
        <f t="array" ref="AN234">IF((AM234=""),"",J234+XLOOKUP(A234,'Crop Chart'!$A$5:$A$201,'Crop Chart'!$AS$5:$AS$201,FALSE))</f>
        <v/>
      </c>
      <c r="AO234" s="530" t="str">
        <f t="array" ref="AO234">IF(ISBLANK(C234),"",XLOOKUP(A234,'Crop Chart'!$A$5:$A$201,'Crop Chart'!$AT$5:$AT$201,FALSE))</f>
        <v/>
      </c>
      <c r="AP234" s="531" t="str">
        <f t="array" ref="AP234">IF((AO234=""),"",J234+XLOOKUP(A234,'Crop Chart'!$A$5:$A$201,'Crop Chart'!$AU$5:$AU$201,FALSE))</f>
        <v/>
      </c>
      <c r="AQ234" s="530" t="str">
        <f t="array" ref="AQ234">IF(ISBLANK(C234),"",XLOOKUP(A234,'Crop Chart'!$A$5:$A$201,'Crop Chart'!$AV$5:$AV$201,FALSE))</f>
        <v/>
      </c>
      <c r="AR234" s="531" t="str">
        <f t="array" ref="AR234">IF((AQ234=""),"",J234+XLOOKUP(A234,'Crop Chart'!$A$5:$A$201,'Crop Chart'!$AW$5:$AW$201,FALSE))</f>
        <v/>
      </c>
      <c r="AS234" s="530" t="str">
        <f t="array" ref="AS234">IF(ISBLANK(C234),"",XLOOKUP(A234,'Crop Chart'!$A$5:$A$201,'Crop Chart'!$AX$5:$AX$201,FALSE))</f>
        <v/>
      </c>
      <c r="AT234" s="531" t="str">
        <f t="array" ref="AT234">IF((AS234=""),"",J234+XLOOKUP(A234,'Crop Chart'!$A$5:$A$201,'Crop Chart'!$AY$5:$AY$201,FALSE))</f>
        <v/>
      </c>
      <c r="AU234" s="530" t="str">
        <f t="array" ref="AU234">IF(ISBLANK(C234),"",XLOOKUP(A234,'Crop Chart'!$A$5:$A$201,'Crop Chart'!$AZ$5:$AZ$201,FALSE))</f>
        <v/>
      </c>
      <c r="AV234" s="531" t="str">
        <f t="array" ref="AV234">IF((AU234=""),"",J234+XLOOKUP(A234,'Crop Chart'!$A$5:$A$201,'Crop Chart'!$BA$5:$BA$201,FALSE))</f>
        <v/>
      </c>
      <c r="AW234" s="530" t="str">
        <f t="array" ref="AW234">IF(ISBLANK(C234),"",XLOOKUP(A234,'Crop Chart'!$A$5:$A$201,'Crop Chart'!$BB$5:$BB$201,FALSE))</f>
        <v/>
      </c>
      <c r="AX234" s="532" t="str">
        <f t="array" ref="AX234">IF((AW234=""),"",J234+XLOOKUP(A234,'Crop Chart'!$A$5:$A$201,'Crop Chart'!$BC$5:$BC$201,FALSE))</f>
        <v/>
      </c>
    </row>
    <row r="235" ht="15.75" hidden="1" customHeight="1">
      <c r="A235" s="520" t="str">
        <f t="array" ref="A235">IF(ISBLANK(C235)," ",XLOOKUP(C235,'Codified Game Plan'!$M$3:$M$477,'Codified Game Plan'!$A$3:$A$477))</f>
        <v> </v>
      </c>
      <c r="B235" s="503" t="str">
        <f t="array" ref="B235">IF(ISBLANK(C235),"",XLOOKUP(C235,'Codified Game Plan'!$M$3:$M$477,'Codified Game Plan'!$B$3:$B$477))</f>
        <v/>
      </c>
      <c r="C235" s="521"/>
      <c r="D235" s="521" t="str">
        <f t="array" ref="D235">IF(ISBLANK(C235)," ",XLOOKUP(C235,'Codified Game Plan'!$M$3:$M$477,'Codified Game Plan'!$C$3:$C$477))</f>
        <v> </v>
      </c>
      <c r="E235" s="522" t="str">
        <f t="array" ref="E235">IF(ISBLANK(C235),"",XLOOKUP(C235,'Codified Game Plan'!$M$3:$M$477,'Codified Game Plan'!$D$3:$D$477,0))</f>
        <v/>
      </c>
      <c r="F235" s="522" t="str">
        <f t="array" ref="F235">IF(ISBLANK(C235),"",XLOOKUP(C235,'Codified Game Plan'!$M$3:$M$477,'Codified Game Plan'!$E$3:$E$477,0))</f>
        <v/>
      </c>
      <c r="G235" s="523" t="str">
        <f t="array" ref="G235">IF(ISBLANK(C235)," ",XLOOKUP(C235,'Codified Game Plan'!$M$3:$M$477,'Codified Game Plan'!$F$3:$F$477))</f>
        <v> </v>
      </c>
      <c r="H235" s="507" t="str">
        <f t="array" ref="H235">IF(ISBLANK(C235)," ",XLOOKUP(C235,'Codified Game Plan'!$M$3:$M$477,'Codified Game Plan'!$G$3:$G$477))</f>
        <v> </v>
      </c>
      <c r="I235" s="523" t="str">
        <f t="array" ref="I235">IF(ISBLANK(C235),"",XLOOKUP(A235,'Crop Chart'!$A$5:$A$201,'Crop Chart'!$B$5:$B$201,0))</f>
        <v/>
      </c>
      <c r="J235" s="507" t="str">
        <f t="shared" si="24"/>
        <v> </v>
      </c>
      <c r="K235" s="511"/>
      <c r="L235" s="523" t="str">
        <f t="array" ref="L235">IF(ISBLANK(C235),"",XLOOKUP(A235,'Crop Chart'!$A$5:$A$201,'Crop Chart'!$C$5:$C$201,0))</f>
        <v/>
      </c>
      <c r="M235" s="506" t="str">
        <f t="array" ref="M235">IF(ISBLANK(C235),"",XLOOKUP(A235,'Crop Chart'!$A$5:$A$201,'Crop Chart'!$E$5:$E$201,0))</f>
        <v/>
      </c>
      <c r="N235" s="535" t="str">
        <f t="shared" si="1"/>
        <v/>
      </c>
      <c r="O235" s="515" t="str">
        <f t="array" ref="O235">IF(ISBLANK(C235),"",XLOOKUP(A235,'Crop Chart'!$A$5:$A$201,'Crop Chart'!$S$5:$S$201,0))</f>
        <v/>
      </c>
      <c r="P235" s="507" t="str">
        <f t="shared" si="2"/>
        <v/>
      </c>
      <c r="Q235" s="524"/>
      <c r="R235" s="523" t="str">
        <f t="array" ref="R235">IF(I235="TR",XLOOKUP(A235,'Crop Chart'!$A$5:$A$201,'Crop Chart'!$I$5:$I$201,FALSE),"")</f>
        <v/>
      </c>
      <c r="S235" s="512" t="str">
        <f t="array" ref="S235">IF(I235="TR",G235*'Crop Chart'!$H$2*12*L235/M235/T235*XLOOKUP(A235,'Crop Chart'!$A$5:$A$203,'Crop Chart'!$T$5:$T$203),"")</f>
        <v/>
      </c>
      <c r="T235" s="523" t="str">
        <f t="array" ref="T235">IF(ISBLANK(C235),"",XLOOKUP(A235,'Crop Chart'!$A$5:$A$201,'Crop Chart'!$P$5:$P$201,FALSE))</f>
        <v/>
      </c>
      <c r="U235" s="525" t="str">
        <f t="array" ref="U235">IF(ISBLANK(C235),"",XLOOKUP(A235,'Crop Chart'!$A$5:$A$201,'Crop Chart'!$Q$5:$Q$201,0))</f>
        <v/>
      </c>
      <c r="V235" s="507" t="str">
        <f t="array" ref="V235">IF(I235="DS",XLOOKUP(A235,'Crop Chart'!$A$6:$A$201,'Crop Chart'!$AH$6:$AH$201,0),"")</f>
        <v/>
      </c>
      <c r="W235" s="507" t="str">
        <f t="array" ref="W235">IF(I235="DS",XLOOKUP(A235,'Crop Chart'!$A$6:$A$201,'Crop Chart'!$AI$6:$AI$201,0),"")</f>
        <v/>
      </c>
      <c r="X235" s="526" t="str">
        <f t="array" ref="X235">IFS(ISTEXT(P235),"",XLOOKUP(A235,'Crop Chart'!$A$5:$A$201,'Crop Chart'!$R$5:$R$201,0)=0,"",XLOOKUP(A235,'Crop Chart'!$A$5:$A$201,'Crop Chart'!$R$5:$R$201,0)&gt;0,XLOOKUP(A235,'Crop Chart'!$A$5:$A$201,'Crop Chart'!$R$5:$R$201,0)+P235)</f>
        <v/>
      </c>
      <c r="Y235" s="523" t="str">
        <f t="array" ref="Y235">IF(ISTEXT(X235),"",XLOOKUP(A235,'Crop Chart'!$A$5:$A$201,'Crop Chart'!$S$5:$S$201,0))</f>
        <v/>
      </c>
      <c r="Z235" s="513" t="str">
        <f t="shared" si="3"/>
        <v/>
      </c>
      <c r="AA235" s="523" t="str">
        <f t="array" ref="AA235">IF(ISBLANK(C235),"",XLOOKUP(A235,'Crop Chart'!$A$5:$A$201,'Crop Chart'!$F$5:$F$201,0))</f>
        <v/>
      </c>
      <c r="AB235" s="523" t="str">
        <f t="array" ref="AB235">IF(ISBLANK(C235),"",XLOOKUP(A235,'Crop Chart'!$A$5:$A$201,'Crop Chart'!$G$5:$G$201,FALSE))</f>
        <v/>
      </c>
      <c r="AC235" s="526" t="str">
        <f t="shared" si="19"/>
        <v/>
      </c>
      <c r="AD235" s="526" t="str">
        <f t="shared" si="4"/>
        <v/>
      </c>
      <c r="AE235" s="527" t="str">
        <f t="array" ref="AE235">IF(ISBLANK(C235),"",XLOOKUP(C235,'Codified Game Plan'!$M$3:$M$477,'Codified Game Plan'!$J$3:$J$477,0))</f>
        <v/>
      </c>
      <c r="AF235" s="528" t="str">
        <f t="array" ref="AF235">IF(ISBLANK(C235),"",XLOOKUP(A235,'Crop Chart'!$A$5:$A$201,'Crop Chart'!$L$5:$L$201,FALSE))</f>
        <v/>
      </c>
      <c r="AG235" s="529"/>
      <c r="AH235" s="530"/>
      <c r="AI235" s="530" t="str">
        <f t="array" ref="AI235">IF(ISBLANK(C235),"",XLOOKUP(A235,'Crop Chart'!$A$5:$A$201,'Crop Chart'!$AN$5:$AN$201,FALSE))</f>
        <v/>
      </c>
      <c r="AJ235" s="531" t="str">
        <f t="array" ref="AJ235">IF((AI235=""),"",J235+XLOOKUP(A235,'Crop Chart'!$A$5:$A$201,'Crop Chart'!$AO$5:$AO$201,FALSE))</f>
        <v/>
      </c>
      <c r="AK235" s="530" t="str">
        <f t="array" ref="AK235">IF(ISBLANK(C235),"",XLOOKUP(A235,'Crop Chart'!$A$5:$A$201,'Crop Chart'!$AP$5:$AP$201,FALSE))</f>
        <v/>
      </c>
      <c r="AL235" s="531" t="str">
        <f t="array" ref="AL235">IF((AK235=""),"",J235+XLOOKUP(A235,'Crop Chart'!$A$5:$A$201,'Crop Chart'!$AQ$5:$AQ$201,FALSE))</f>
        <v/>
      </c>
      <c r="AM235" s="530" t="str">
        <f t="array" ref="AM235">IF(ISBLANK(C235),"",XLOOKUP(A235,'Crop Chart'!$A$5:$A$201,'Crop Chart'!$AR$5:$AR$201,FALSE))</f>
        <v/>
      </c>
      <c r="AN235" s="531" t="str">
        <f t="array" ref="AN235">IF((AM235=""),"",J235+XLOOKUP(A235,'Crop Chart'!$A$5:$A$201,'Crop Chart'!$AS$5:$AS$201,FALSE))</f>
        <v/>
      </c>
      <c r="AO235" s="530" t="str">
        <f t="array" ref="AO235">IF(ISBLANK(C235),"",XLOOKUP(A235,'Crop Chart'!$A$5:$A$201,'Crop Chart'!$AT$5:$AT$201,FALSE))</f>
        <v/>
      </c>
      <c r="AP235" s="531" t="str">
        <f t="array" ref="AP235">IF((AO235=""),"",J235+XLOOKUP(A235,'Crop Chart'!$A$5:$A$201,'Crop Chart'!$AU$5:$AU$201,FALSE))</f>
        <v/>
      </c>
      <c r="AQ235" s="530" t="str">
        <f t="array" ref="AQ235">IF(ISBLANK(C235),"",XLOOKUP(A235,'Crop Chart'!$A$5:$A$201,'Crop Chart'!$AV$5:$AV$201,FALSE))</f>
        <v/>
      </c>
      <c r="AR235" s="531" t="str">
        <f t="array" ref="AR235">IF((AQ235=""),"",J235+XLOOKUP(A235,'Crop Chart'!$A$5:$A$201,'Crop Chart'!$AW$5:$AW$201,FALSE))</f>
        <v/>
      </c>
      <c r="AS235" s="530" t="str">
        <f t="array" ref="AS235">IF(ISBLANK(C235),"",XLOOKUP(A235,'Crop Chart'!$A$5:$A$201,'Crop Chart'!$AX$5:$AX$201,FALSE))</f>
        <v/>
      </c>
      <c r="AT235" s="531" t="str">
        <f t="array" ref="AT235">IF((AS235=""),"",J235+XLOOKUP(A235,'Crop Chart'!$A$5:$A$201,'Crop Chart'!$AY$5:$AY$201,FALSE))</f>
        <v/>
      </c>
      <c r="AU235" s="530" t="str">
        <f t="array" ref="AU235">IF(ISBLANK(C235),"",XLOOKUP(A235,'Crop Chart'!$A$5:$A$201,'Crop Chart'!$AZ$5:$AZ$201,FALSE))</f>
        <v/>
      </c>
      <c r="AV235" s="531" t="str">
        <f t="array" ref="AV235">IF((AU235=""),"",J235+XLOOKUP(A235,'Crop Chart'!$A$5:$A$201,'Crop Chart'!$BA$5:$BA$201,FALSE))</f>
        <v/>
      </c>
      <c r="AW235" s="530" t="str">
        <f t="array" ref="AW235">IF(ISBLANK(C235),"",XLOOKUP(A235,'Crop Chart'!$A$5:$A$201,'Crop Chart'!$BB$5:$BB$201,FALSE))</f>
        <v/>
      </c>
      <c r="AX235" s="532" t="str">
        <f t="array" ref="AX235">IF((AW235=""),"",J235+XLOOKUP(A235,'Crop Chart'!$A$5:$A$201,'Crop Chart'!$BC$5:$BC$201,FALSE))</f>
        <v/>
      </c>
    </row>
    <row r="236" ht="15.75" hidden="1" customHeight="1">
      <c r="A236" s="520" t="str">
        <f t="array" ref="A236">IF(ISBLANK(C236)," ",XLOOKUP(C236,'Codified Game Plan'!$M$3:$M$477,'Codified Game Plan'!$A$3:$A$477))</f>
        <v> </v>
      </c>
      <c r="B236" s="503" t="str">
        <f t="array" ref="B236">IF(ISBLANK(C236),"",XLOOKUP(C236,'Codified Game Plan'!$M$3:$M$477,'Codified Game Plan'!$B$3:$B$477))</f>
        <v/>
      </c>
      <c r="C236" s="521"/>
      <c r="D236" s="521" t="str">
        <f t="array" ref="D236">IF(ISBLANK(C236)," ",XLOOKUP(C236,'Codified Game Plan'!$M$3:$M$477,'Codified Game Plan'!$C$3:$C$477))</f>
        <v> </v>
      </c>
      <c r="E236" s="522" t="str">
        <f t="array" ref="E236">IF(ISBLANK(C236),"",XLOOKUP(C236,'Codified Game Plan'!$M$3:$M$477,'Codified Game Plan'!$D$3:$D$477,0))</f>
        <v/>
      </c>
      <c r="F236" s="522" t="str">
        <f t="array" ref="F236">IF(ISBLANK(C236),"",XLOOKUP(C236,'Codified Game Plan'!$M$3:$M$477,'Codified Game Plan'!$E$3:$E$477,0))</f>
        <v/>
      </c>
      <c r="G236" s="523" t="str">
        <f t="array" ref="G236">IF(ISBLANK(C236)," ",XLOOKUP(C236,'Codified Game Plan'!$M$3:$M$477,'Codified Game Plan'!$F$3:$F$477))</f>
        <v> </v>
      </c>
      <c r="H236" s="507" t="str">
        <f t="array" ref="H236">IF(ISBLANK(C236)," ",XLOOKUP(C236,'Codified Game Plan'!$M$3:$M$477,'Codified Game Plan'!$G$3:$G$477))</f>
        <v> </v>
      </c>
      <c r="I236" s="523" t="str">
        <f t="array" ref="I236">IF(ISBLANK(C236),"",XLOOKUP(A236,'Crop Chart'!$A$5:$A$201,'Crop Chart'!$B$5:$B$201,0))</f>
        <v/>
      </c>
      <c r="J236" s="507" t="str">
        <f t="shared" si="24"/>
        <v> </v>
      </c>
      <c r="K236" s="511"/>
      <c r="L236" s="523" t="str">
        <f t="array" ref="L236">IF(ISBLANK(C236),"",XLOOKUP(A236,'Crop Chart'!$A$5:$A$201,'Crop Chart'!$C$5:$C$201,0))</f>
        <v/>
      </c>
      <c r="M236" s="506" t="str">
        <f t="array" ref="M236">IF(ISBLANK(C236),"",XLOOKUP(A236,'Crop Chart'!$A$5:$A$201,'Crop Chart'!$E$5:$E$201,0))</f>
        <v/>
      </c>
      <c r="N236" s="535" t="str">
        <f t="shared" si="1"/>
        <v/>
      </c>
      <c r="O236" s="515" t="str">
        <f t="array" ref="O236">IF(ISBLANK(C236),"",XLOOKUP(A236,'Crop Chart'!$A$5:$A$201,'Crop Chart'!$S$5:$S$201,0))</f>
        <v/>
      </c>
      <c r="P236" s="507" t="str">
        <f t="shared" si="2"/>
        <v/>
      </c>
      <c r="Q236" s="524"/>
      <c r="R236" s="523" t="str">
        <f t="array" ref="R236">IF(I236="TR",XLOOKUP(A236,'Crop Chart'!$A$5:$A$201,'Crop Chart'!$I$5:$I$201,FALSE),"")</f>
        <v/>
      </c>
      <c r="S236" s="512" t="str">
        <f t="array" ref="S236">IF(I236="TR",G236*'Crop Chart'!$H$2*12*L236/M236/T236*XLOOKUP(A236,'Crop Chart'!$A$5:$A$203,'Crop Chart'!$T$5:$T$203),"")</f>
        <v/>
      </c>
      <c r="T236" s="523" t="str">
        <f t="array" ref="T236">IF(ISBLANK(C236),"",XLOOKUP(A236,'Crop Chart'!$A$5:$A$201,'Crop Chart'!$P$5:$P$201,FALSE))</f>
        <v/>
      </c>
      <c r="U236" s="525" t="str">
        <f t="array" ref="U236">IF(ISBLANK(C236),"",XLOOKUP(A236,'Crop Chart'!$A$5:$A$201,'Crop Chart'!$Q$5:$Q$201,0))</f>
        <v/>
      </c>
      <c r="V236" s="507" t="str">
        <f t="array" ref="V236">IF(I236="DS",XLOOKUP(A236,'Crop Chart'!$A$6:$A$201,'Crop Chart'!$AH$6:$AH$201,0),"")</f>
        <v/>
      </c>
      <c r="W236" s="507" t="str">
        <f t="array" ref="W236">IF(I236="DS",XLOOKUP(A236,'Crop Chart'!$A$6:$A$201,'Crop Chart'!$AI$6:$AI$201,0),"")</f>
        <v/>
      </c>
      <c r="X236" s="526" t="str">
        <f t="array" ref="X236">IFS(ISTEXT(P236),"",XLOOKUP(A236,'Crop Chart'!$A$5:$A$201,'Crop Chart'!$R$5:$R$201,0)=0,"",XLOOKUP(A236,'Crop Chart'!$A$5:$A$201,'Crop Chart'!$R$5:$R$201,0)&gt;0,XLOOKUP(A236,'Crop Chart'!$A$5:$A$201,'Crop Chart'!$R$5:$R$201,0)+P236)</f>
        <v/>
      </c>
      <c r="Y236" s="523" t="str">
        <f t="array" ref="Y236">IF(ISTEXT(X236),"",XLOOKUP(A236,'Crop Chart'!$A$5:$A$201,'Crop Chart'!$S$5:$S$201,0))</f>
        <v/>
      </c>
      <c r="Z236" s="513" t="str">
        <f t="shared" si="3"/>
        <v/>
      </c>
      <c r="AA236" s="523" t="str">
        <f t="array" ref="AA236">IF(ISBLANK(C236),"",XLOOKUP(A236,'Crop Chart'!$A$5:$A$201,'Crop Chart'!$F$5:$F$201,0))</f>
        <v/>
      </c>
      <c r="AB236" s="523" t="str">
        <f t="array" ref="AB236">IF(ISBLANK(C236),"",XLOOKUP(A236,'Crop Chart'!$A$5:$A$201,'Crop Chart'!$G$5:$G$201,FALSE))</f>
        <v/>
      </c>
      <c r="AC236" s="526" t="str">
        <f t="shared" si="19"/>
        <v/>
      </c>
      <c r="AD236" s="526" t="str">
        <f t="shared" si="4"/>
        <v/>
      </c>
      <c r="AE236" s="527" t="str">
        <f t="array" ref="AE236">IF(ISBLANK(C236),"",XLOOKUP(C236,'Codified Game Plan'!$M$3:$M$477,'Codified Game Plan'!$J$3:$J$477,0))</f>
        <v/>
      </c>
      <c r="AF236" s="528" t="str">
        <f t="array" ref="AF236">IF(ISBLANK(C236),"",XLOOKUP(A236,'Crop Chart'!$A$5:$A$201,'Crop Chart'!$L$5:$L$201,FALSE))</f>
        <v/>
      </c>
      <c r="AG236" s="529"/>
      <c r="AH236" s="530"/>
      <c r="AI236" s="530" t="str">
        <f t="array" ref="AI236">IF(ISBLANK(C236),"",XLOOKUP(A236,'Crop Chart'!$A$5:$A$201,'Crop Chart'!$AN$5:$AN$201,FALSE))</f>
        <v/>
      </c>
      <c r="AJ236" s="531" t="str">
        <f t="array" ref="AJ236">IF((AI236=""),"",J236+XLOOKUP(A236,'Crop Chart'!$A$5:$A$201,'Crop Chart'!$AO$5:$AO$201,FALSE))</f>
        <v/>
      </c>
      <c r="AK236" s="530" t="str">
        <f t="array" ref="AK236">IF(ISBLANK(C236),"",XLOOKUP(A236,'Crop Chart'!$A$5:$A$201,'Crop Chart'!$AP$5:$AP$201,FALSE))</f>
        <v/>
      </c>
      <c r="AL236" s="531" t="str">
        <f t="array" ref="AL236">IF((AK236=""),"",J236+XLOOKUP(A236,'Crop Chart'!$A$5:$A$201,'Crop Chart'!$AQ$5:$AQ$201,FALSE))</f>
        <v/>
      </c>
      <c r="AM236" s="530" t="str">
        <f t="array" ref="AM236">IF(ISBLANK(C236),"",XLOOKUP(A236,'Crop Chart'!$A$5:$A$201,'Crop Chart'!$AR$5:$AR$201,FALSE))</f>
        <v/>
      </c>
      <c r="AN236" s="531" t="str">
        <f t="array" ref="AN236">IF((AM236=""),"",J236+XLOOKUP(A236,'Crop Chart'!$A$5:$A$201,'Crop Chart'!$AS$5:$AS$201,FALSE))</f>
        <v/>
      </c>
      <c r="AO236" s="530" t="str">
        <f t="array" ref="AO236">IF(ISBLANK(C236),"",XLOOKUP(A236,'Crop Chart'!$A$5:$A$201,'Crop Chart'!$AT$5:$AT$201,FALSE))</f>
        <v/>
      </c>
      <c r="AP236" s="531" t="str">
        <f t="array" ref="AP236">IF((AO236=""),"",J236+XLOOKUP(A236,'Crop Chart'!$A$5:$A$201,'Crop Chart'!$AU$5:$AU$201,FALSE))</f>
        <v/>
      </c>
      <c r="AQ236" s="530" t="str">
        <f t="array" ref="AQ236">IF(ISBLANK(C236),"",XLOOKUP(A236,'Crop Chart'!$A$5:$A$201,'Crop Chart'!$AV$5:$AV$201,FALSE))</f>
        <v/>
      </c>
      <c r="AR236" s="531" t="str">
        <f t="array" ref="AR236">IF((AQ236=""),"",J236+XLOOKUP(A236,'Crop Chart'!$A$5:$A$201,'Crop Chart'!$AW$5:$AW$201,FALSE))</f>
        <v/>
      </c>
      <c r="AS236" s="530" t="str">
        <f t="array" ref="AS236">IF(ISBLANK(C236),"",XLOOKUP(A236,'Crop Chart'!$A$5:$A$201,'Crop Chart'!$AX$5:$AX$201,FALSE))</f>
        <v/>
      </c>
      <c r="AT236" s="531" t="str">
        <f t="array" ref="AT236">IF((AS236=""),"",J236+XLOOKUP(A236,'Crop Chart'!$A$5:$A$201,'Crop Chart'!$AY$5:$AY$201,FALSE))</f>
        <v/>
      </c>
      <c r="AU236" s="530" t="str">
        <f t="array" ref="AU236">IF(ISBLANK(C236),"",XLOOKUP(A236,'Crop Chart'!$A$5:$A$201,'Crop Chart'!$AZ$5:$AZ$201,FALSE))</f>
        <v/>
      </c>
      <c r="AV236" s="531" t="str">
        <f t="array" ref="AV236">IF((AU236=""),"",J236+XLOOKUP(A236,'Crop Chart'!$A$5:$A$201,'Crop Chart'!$BA$5:$BA$201,FALSE))</f>
        <v/>
      </c>
      <c r="AW236" s="530" t="str">
        <f t="array" ref="AW236">IF(ISBLANK(C236),"",XLOOKUP(A236,'Crop Chart'!$A$5:$A$201,'Crop Chart'!$BB$5:$BB$201,FALSE))</f>
        <v/>
      </c>
      <c r="AX236" s="532" t="str">
        <f t="array" ref="AX236">IF((AW236=""),"",J236+XLOOKUP(A236,'Crop Chart'!$A$5:$A$201,'Crop Chart'!$BC$5:$BC$201,FALSE))</f>
        <v/>
      </c>
    </row>
    <row r="237" ht="15.75" hidden="1" customHeight="1">
      <c r="A237" s="520" t="str">
        <f t="array" ref="A237">IF(ISBLANK(C237)," ",XLOOKUP(C237,'Codified Game Plan'!$M$3:$M$477,'Codified Game Plan'!$A$3:$A$477))</f>
        <v> </v>
      </c>
      <c r="B237" s="503" t="str">
        <f t="array" ref="B237">IF(ISBLANK(C237),"",XLOOKUP(C237,'Codified Game Plan'!$M$3:$M$477,'Codified Game Plan'!$B$3:$B$477))</f>
        <v/>
      </c>
      <c r="C237" s="521"/>
      <c r="D237" s="521" t="str">
        <f t="array" ref="D237">IF(ISBLANK(C237)," ",XLOOKUP(C237,'Codified Game Plan'!$M$3:$M$477,'Codified Game Plan'!$C$3:$C$477))</f>
        <v> </v>
      </c>
      <c r="E237" s="522" t="str">
        <f t="array" ref="E237">IF(ISBLANK(C237),"",XLOOKUP(C237,'Codified Game Plan'!$M$3:$M$477,'Codified Game Plan'!$D$3:$D$477,0))</f>
        <v/>
      </c>
      <c r="F237" s="522" t="str">
        <f t="array" ref="F237">IF(ISBLANK(C237),"",XLOOKUP(C237,'Codified Game Plan'!$M$3:$M$477,'Codified Game Plan'!$E$3:$E$477,0))</f>
        <v/>
      </c>
      <c r="G237" s="523" t="str">
        <f t="array" ref="G237">IF(ISBLANK(C237)," ",XLOOKUP(C237,'Codified Game Plan'!$M$3:$M$477,'Codified Game Plan'!$F$3:$F$477))</f>
        <v> </v>
      </c>
      <c r="H237" s="507" t="str">
        <f t="array" ref="H237">IF(ISBLANK(C237)," ",XLOOKUP(C237,'Codified Game Plan'!$M$3:$M$477,'Codified Game Plan'!$G$3:$G$477))</f>
        <v> </v>
      </c>
      <c r="I237" s="523" t="str">
        <f t="array" ref="I237">IF(ISBLANK(C237),"",XLOOKUP(A237,'Crop Chart'!$A$5:$A$201,'Crop Chart'!$B$5:$B$201,0))</f>
        <v/>
      </c>
      <c r="J237" s="507" t="str">
        <f t="shared" si="24"/>
        <v> </v>
      </c>
      <c r="K237" s="511"/>
      <c r="L237" s="523" t="str">
        <f t="array" ref="L237">IF(ISBLANK(C237),"",XLOOKUP(A237,'Crop Chart'!$A$5:$A$201,'Crop Chart'!$C$5:$C$201,0))</f>
        <v/>
      </c>
      <c r="M237" s="506" t="str">
        <f t="array" ref="M237">IF(ISBLANK(C237),"",XLOOKUP(A237,'Crop Chart'!$A$5:$A$201,'Crop Chart'!$E$5:$E$201,0))</f>
        <v/>
      </c>
      <c r="N237" s="535" t="str">
        <f t="shared" si="1"/>
        <v/>
      </c>
      <c r="O237" s="515" t="str">
        <f t="array" ref="O237">IF(ISBLANK(C237),"",XLOOKUP(A237,'Crop Chart'!$A$5:$A$201,'Crop Chart'!$S$5:$S$201,0))</f>
        <v/>
      </c>
      <c r="P237" s="507" t="str">
        <f t="shared" si="2"/>
        <v/>
      </c>
      <c r="Q237" s="524"/>
      <c r="R237" s="523" t="str">
        <f t="array" ref="R237">IF(I237="TR",XLOOKUP(A237,'Crop Chart'!$A$5:$A$201,'Crop Chart'!$I$5:$I$201,FALSE),"")</f>
        <v/>
      </c>
      <c r="S237" s="512" t="str">
        <f t="array" ref="S237">IF(I237="TR",G237*'Crop Chart'!$H$2*12*L237/M237/T237*XLOOKUP(A237,'Crop Chart'!$A$5:$A$203,'Crop Chart'!$T$5:$T$203),"")</f>
        <v/>
      </c>
      <c r="T237" s="523" t="str">
        <f t="array" ref="T237">IF(ISBLANK(C237),"",XLOOKUP(A237,'Crop Chart'!$A$5:$A$201,'Crop Chart'!$P$5:$P$201,FALSE))</f>
        <v/>
      </c>
      <c r="U237" s="525" t="str">
        <f t="array" ref="U237">IF(ISBLANK(C237),"",XLOOKUP(A237,'Crop Chart'!$A$5:$A$201,'Crop Chart'!$Q$5:$Q$201,0))</f>
        <v/>
      </c>
      <c r="V237" s="507" t="str">
        <f t="array" ref="V237">IF(I237="DS",XLOOKUP(A237,'Crop Chart'!$A$6:$A$201,'Crop Chart'!$AH$6:$AH$201,0),"")</f>
        <v/>
      </c>
      <c r="W237" s="507" t="str">
        <f t="array" ref="W237">IF(I237="DS",XLOOKUP(A237,'Crop Chart'!$A$6:$A$201,'Crop Chart'!$AI$6:$AI$201,0),"")</f>
        <v/>
      </c>
      <c r="X237" s="526" t="str">
        <f t="array" ref="X237">IFS(ISTEXT(P237),"",XLOOKUP(A237,'Crop Chart'!$A$5:$A$201,'Crop Chart'!$R$5:$R$201,0)=0,"",XLOOKUP(A237,'Crop Chart'!$A$5:$A$201,'Crop Chart'!$R$5:$R$201,0)&gt;0,XLOOKUP(A237,'Crop Chart'!$A$5:$A$201,'Crop Chart'!$R$5:$R$201,0)+P237)</f>
        <v/>
      </c>
      <c r="Y237" s="523" t="str">
        <f t="array" ref="Y237">IF(ISTEXT(X237),"",XLOOKUP(A237,'Crop Chart'!$A$5:$A$201,'Crop Chart'!$S$5:$S$201,0))</f>
        <v/>
      </c>
      <c r="Z237" s="513" t="str">
        <f t="shared" si="3"/>
        <v/>
      </c>
      <c r="AA237" s="523" t="str">
        <f t="array" ref="AA237">IF(ISBLANK(C237),"",XLOOKUP(A237,'Crop Chart'!$A$5:$A$201,'Crop Chart'!$F$5:$F$201,0))</f>
        <v/>
      </c>
      <c r="AB237" s="523" t="str">
        <f t="array" ref="AB237">IF(ISBLANK(C237),"",XLOOKUP(A237,'Crop Chart'!$A$5:$A$201,'Crop Chart'!$G$5:$G$201,FALSE))</f>
        <v/>
      </c>
      <c r="AC237" s="526" t="str">
        <f t="shared" si="19"/>
        <v/>
      </c>
      <c r="AD237" s="526" t="str">
        <f t="shared" si="4"/>
        <v/>
      </c>
      <c r="AE237" s="527" t="str">
        <f t="array" ref="AE237">IF(ISBLANK(C237),"",XLOOKUP(C237,'Codified Game Plan'!$M$3:$M$477,'Codified Game Plan'!$J$3:$J$477,0))</f>
        <v/>
      </c>
      <c r="AF237" s="528" t="str">
        <f t="array" ref="AF237">IF(ISBLANK(C237),"",XLOOKUP(A237,'Crop Chart'!$A$5:$A$201,'Crop Chart'!$L$5:$L$201,FALSE))</f>
        <v/>
      </c>
      <c r="AG237" s="529"/>
      <c r="AH237" s="530"/>
      <c r="AI237" s="530" t="str">
        <f t="array" ref="AI237">IF(ISBLANK(C237),"",XLOOKUP(A237,'Crop Chart'!$A$5:$A$201,'Crop Chart'!$AN$5:$AN$201,FALSE))</f>
        <v/>
      </c>
      <c r="AJ237" s="531" t="str">
        <f t="array" ref="AJ237">IF((AI237=""),"",J237+XLOOKUP(A237,'Crop Chart'!$A$5:$A$201,'Crop Chart'!$AO$5:$AO$201,FALSE))</f>
        <v/>
      </c>
      <c r="AK237" s="530" t="str">
        <f t="array" ref="AK237">IF(ISBLANK(C237),"",XLOOKUP(A237,'Crop Chart'!$A$5:$A$201,'Crop Chart'!$AP$5:$AP$201,FALSE))</f>
        <v/>
      </c>
      <c r="AL237" s="531" t="str">
        <f t="array" ref="AL237">IF((AK237=""),"",J237+XLOOKUP(A237,'Crop Chart'!$A$5:$A$201,'Crop Chart'!$AQ$5:$AQ$201,FALSE))</f>
        <v/>
      </c>
      <c r="AM237" s="530" t="str">
        <f t="array" ref="AM237">IF(ISBLANK(C237),"",XLOOKUP(A237,'Crop Chart'!$A$5:$A$201,'Crop Chart'!$AR$5:$AR$201,FALSE))</f>
        <v/>
      </c>
      <c r="AN237" s="531" t="str">
        <f t="array" ref="AN237">IF((AM237=""),"",J237+XLOOKUP(A237,'Crop Chart'!$A$5:$A$201,'Crop Chart'!$AS$5:$AS$201,FALSE))</f>
        <v/>
      </c>
      <c r="AO237" s="530" t="str">
        <f t="array" ref="AO237">IF(ISBLANK(C237),"",XLOOKUP(A237,'Crop Chart'!$A$5:$A$201,'Crop Chart'!$AT$5:$AT$201,FALSE))</f>
        <v/>
      </c>
      <c r="AP237" s="531" t="str">
        <f t="array" ref="AP237">IF((AO237=""),"",J237+XLOOKUP(A237,'Crop Chart'!$A$5:$A$201,'Crop Chart'!$AU$5:$AU$201,FALSE))</f>
        <v/>
      </c>
      <c r="AQ237" s="530" t="str">
        <f t="array" ref="AQ237">IF(ISBLANK(C237),"",XLOOKUP(A237,'Crop Chart'!$A$5:$A$201,'Crop Chart'!$AV$5:$AV$201,FALSE))</f>
        <v/>
      </c>
      <c r="AR237" s="531" t="str">
        <f t="array" ref="AR237">IF((AQ237=""),"",J237+XLOOKUP(A237,'Crop Chart'!$A$5:$A$201,'Crop Chart'!$AW$5:$AW$201,FALSE))</f>
        <v/>
      </c>
      <c r="AS237" s="530" t="str">
        <f t="array" ref="AS237">IF(ISBLANK(C237),"",XLOOKUP(A237,'Crop Chart'!$A$5:$A$201,'Crop Chart'!$AX$5:$AX$201,FALSE))</f>
        <v/>
      </c>
      <c r="AT237" s="531" t="str">
        <f t="array" ref="AT237">IF((AS237=""),"",J237+XLOOKUP(A237,'Crop Chart'!$A$5:$A$201,'Crop Chart'!$AY$5:$AY$201,FALSE))</f>
        <v/>
      </c>
      <c r="AU237" s="530" t="str">
        <f t="array" ref="AU237">IF(ISBLANK(C237),"",XLOOKUP(A237,'Crop Chart'!$A$5:$A$201,'Crop Chart'!$AZ$5:$AZ$201,FALSE))</f>
        <v/>
      </c>
      <c r="AV237" s="531" t="str">
        <f t="array" ref="AV237">IF((AU237=""),"",J237+XLOOKUP(A237,'Crop Chart'!$A$5:$A$201,'Crop Chart'!$BA$5:$BA$201,FALSE))</f>
        <v/>
      </c>
      <c r="AW237" s="530" t="str">
        <f t="array" ref="AW237">IF(ISBLANK(C237),"",XLOOKUP(A237,'Crop Chart'!$A$5:$A$201,'Crop Chart'!$BB$5:$BB$201,FALSE))</f>
        <v/>
      </c>
      <c r="AX237" s="532" t="str">
        <f t="array" ref="AX237">IF((AW237=""),"",J237+XLOOKUP(A237,'Crop Chart'!$A$5:$A$201,'Crop Chart'!$BC$5:$BC$201,FALSE))</f>
        <v/>
      </c>
    </row>
    <row r="238" ht="15.75" hidden="1" customHeight="1">
      <c r="A238" s="520" t="str">
        <f t="array" ref="A238">IF(ISBLANK(C238)," ",XLOOKUP(C238,'Codified Game Plan'!$M$3:$M$477,'Codified Game Plan'!$A$3:$A$477))</f>
        <v> </v>
      </c>
      <c r="B238" s="503" t="str">
        <f t="array" ref="B238">IF(ISBLANK(C238),"",XLOOKUP(C238,'Codified Game Plan'!$M$3:$M$477,'Codified Game Plan'!$B$3:$B$477))</f>
        <v/>
      </c>
      <c r="C238" s="521"/>
      <c r="D238" s="521" t="str">
        <f t="array" ref="D238">IF(ISBLANK(C238)," ",XLOOKUP(C238,'Codified Game Plan'!$M$3:$M$477,'Codified Game Plan'!$C$3:$C$477))</f>
        <v> </v>
      </c>
      <c r="E238" s="522" t="str">
        <f t="array" ref="E238">IF(ISBLANK(C238),"",XLOOKUP(C238,'Codified Game Plan'!$M$3:$M$477,'Codified Game Plan'!$D$3:$D$477,0))</f>
        <v/>
      </c>
      <c r="F238" s="522" t="str">
        <f t="array" ref="F238">IF(ISBLANK(C238),"",XLOOKUP(C238,'Codified Game Plan'!$M$3:$M$477,'Codified Game Plan'!$E$3:$E$477,0))</f>
        <v/>
      </c>
      <c r="G238" s="523" t="str">
        <f t="array" ref="G238">IF(ISBLANK(C238)," ",XLOOKUP(C238,'Codified Game Plan'!$M$3:$M$477,'Codified Game Plan'!$F$3:$F$477))</f>
        <v> </v>
      </c>
      <c r="H238" s="507" t="str">
        <f t="array" ref="H238">IF(ISBLANK(C238)," ",XLOOKUP(C238,'Codified Game Plan'!$M$3:$M$477,'Codified Game Plan'!$G$3:$G$477))</f>
        <v> </v>
      </c>
      <c r="I238" s="523" t="str">
        <f t="array" ref="I238">IF(ISBLANK(C238),"",XLOOKUP(A238,'Crop Chart'!$A$5:$A$201,'Crop Chart'!$B$5:$B$201,0))</f>
        <v/>
      </c>
      <c r="J238" s="507" t="str">
        <f t="shared" si="24"/>
        <v> </v>
      </c>
      <c r="K238" s="511"/>
      <c r="L238" s="523" t="str">
        <f t="array" ref="L238">IF(ISBLANK(C238),"",XLOOKUP(A238,'Crop Chart'!$A$5:$A$201,'Crop Chart'!$C$5:$C$201,0))</f>
        <v/>
      </c>
      <c r="M238" s="506" t="str">
        <f t="array" ref="M238">IF(ISBLANK(C238),"",XLOOKUP(A238,'Crop Chart'!$A$5:$A$201,'Crop Chart'!$E$5:$E$201,0))</f>
        <v/>
      </c>
      <c r="N238" s="535" t="str">
        <f t="shared" si="1"/>
        <v/>
      </c>
      <c r="O238" s="515" t="str">
        <f t="array" ref="O238">IF(ISBLANK(C238),"",XLOOKUP(A238,'Crop Chart'!$A$5:$A$201,'Crop Chart'!$S$5:$S$201,0))</f>
        <v/>
      </c>
      <c r="P238" s="507" t="str">
        <f t="shared" si="2"/>
        <v/>
      </c>
      <c r="Q238" s="524"/>
      <c r="R238" s="523" t="str">
        <f t="array" ref="R238">IF(I238="TR",XLOOKUP(A238,'Crop Chart'!$A$5:$A$201,'Crop Chart'!$I$5:$I$201,FALSE),"")</f>
        <v/>
      </c>
      <c r="S238" s="512" t="str">
        <f t="array" ref="S238">IF(I238="TR",G238*'Crop Chart'!$H$2*12*L238/M238/T238*XLOOKUP(A238,'Crop Chart'!$A$5:$A$203,'Crop Chart'!$T$5:$T$203),"")</f>
        <v/>
      </c>
      <c r="T238" s="523" t="str">
        <f t="array" ref="T238">IF(ISBLANK(C238),"",XLOOKUP(A238,'Crop Chart'!$A$5:$A$201,'Crop Chart'!$P$5:$P$201,FALSE))</f>
        <v/>
      </c>
      <c r="U238" s="525" t="str">
        <f t="array" ref="U238">IF(ISBLANK(C238),"",XLOOKUP(A238,'Crop Chart'!$A$5:$A$201,'Crop Chart'!$Q$5:$Q$201,0))</f>
        <v/>
      </c>
      <c r="V238" s="507" t="str">
        <f t="array" ref="V238">IF(I238="DS",XLOOKUP(A238,'Crop Chart'!$A$6:$A$201,'Crop Chart'!$AH$6:$AH$201,0),"")</f>
        <v/>
      </c>
      <c r="W238" s="507" t="str">
        <f t="array" ref="W238">IF(I238="DS",XLOOKUP(A238,'Crop Chart'!$A$6:$A$201,'Crop Chart'!$AI$6:$AI$201,0),"")</f>
        <v/>
      </c>
      <c r="X238" s="526" t="str">
        <f t="array" ref="X238">IFS(ISTEXT(P238),"",XLOOKUP(A238,'Crop Chart'!$A$5:$A$201,'Crop Chart'!$R$5:$R$201,0)=0,"",XLOOKUP(A238,'Crop Chart'!$A$5:$A$201,'Crop Chart'!$R$5:$R$201,0)&gt;0,XLOOKUP(A238,'Crop Chart'!$A$5:$A$201,'Crop Chart'!$R$5:$R$201,0)+P238)</f>
        <v/>
      </c>
      <c r="Y238" s="523" t="str">
        <f t="array" ref="Y238">IF(ISTEXT(X238),"",XLOOKUP(A238,'Crop Chart'!$A$5:$A$201,'Crop Chart'!$S$5:$S$201,0))</f>
        <v/>
      </c>
      <c r="Z238" s="513" t="str">
        <f t="shared" si="3"/>
        <v/>
      </c>
      <c r="AA238" s="523" t="str">
        <f t="array" ref="AA238">IF(ISBLANK(C238),"",XLOOKUP(A238,'Crop Chart'!$A$5:$A$201,'Crop Chart'!$F$5:$F$201,0))</f>
        <v/>
      </c>
      <c r="AB238" s="523" t="str">
        <f t="array" ref="AB238">IF(ISBLANK(C238),"",XLOOKUP(A238,'Crop Chart'!$A$5:$A$201,'Crop Chart'!$G$5:$G$201,FALSE))</f>
        <v/>
      </c>
      <c r="AC238" s="526" t="str">
        <f t="shared" si="19"/>
        <v/>
      </c>
      <c r="AD238" s="526" t="str">
        <f t="shared" si="4"/>
        <v/>
      </c>
      <c r="AE238" s="527" t="str">
        <f t="array" ref="AE238">IF(ISBLANK(C238),"",XLOOKUP(C238,'Codified Game Plan'!$M$3:$M$477,'Codified Game Plan'!$J$3:$J$477,0))</f>
        <v/>
      </c>
      <c r="AF238" s="528" t="str">
        <f t="array" ref="AF238">IF(ISBLANK(C238),"",XLOOKUP(A238,'Crop Chart'!$A$5:$A$201,'Crop Chart'!$L$5:$L$201,FALSE))</f>
        <v/>
      </c>
      <c r="AG238" s="529"/>
      <c r="AH238" s="530"/>
      <c r="AI238" s="530" t="str">
        <f t="array" ref="AI238">IF(ISBLANK(C238),"",XLOOKUP(A238,'Crop Chart'!$A$5:$A$201,'Crop Chart'!$AN$5:$AN$201,FALSE))</f>
        <v/>
      </c>
      <c r="AJ238" s="531" t="str">
        <f t="array" ref="AJ238">IF((AI238=""),"",J238+XLOOKUP(A238,'Crop Chart'!$A$5:$A$201,'Crop Chart'!$AO$5:$AO$201,FALSE))</f>
        <v/>
      </c>
      <c r="AK238" s="530" t="str">
        <f t="array" ref="AK238">IF(ISBLANK(C238),"",XLOOKUP(A238,'Crop Chart'!$A$5:$A$201,'Crop Chart'!$AP$5:$AP$201,FALSE))</f>
        <v/>
      </c>
      <c r="AL238" s="531" t="str">
        <f t="array" ref="AL238">IF((AK238=""),"",J238+XLOOKUP(A238,'Crop Chart'!$A$5:$A$201,'Crop Chart'!$AQ$5:$AQ$201,FALSE))</f>
        <v/>
      </c>
      <c r="AM238" s="530" t="str">
        <f t="array" ref="AM238">IF(ISBLANK(C238),"",XLOOKUP(A238,'Crop Chart'!$A$5:$A$201,'Crop Chart'!$AR$5:$AR$201,FALSE))</f>
        <v/>
      </c>
      <c r="AN238" s="531" t="str">
        <f t="array" ref="AN238">IF((AM238=""),"",J238+XLOOKUP(A238,'Crop Chart'!$A$5:$A$201,'Crop Chart'!$AS$5:$AS$201,FALSE))</f>
        <v/>
      </c>
      <c r="AO238" s="530" t="str">
        <f t="array" ref="AO238">IF(ISBLANK(C238),"",XLOOKUP(A238,'Crop Chart'!$A$5:$A$201,'Crop Chart'!$AT$5:$AT$201,FALSE))</f>
        <v/>
      </c>
      <c r="AP238" s="531" t="str">
        <f t="array" ref="AP238">IF((AO238=""),"",J238+XLOOKUP(A238,'Crop Chart'!$A$5:$A$201,'Crop Chart'!$AU$5:$AU$201,FALSE))</f>
        <v/>
      </c>
      <c r="AQ238" s="530" t="str">
        <f t="array" ref="AQ238">IF(ISBLANK(C238),"",XLOOKUP(A238,'Crop Chart'!$A$5:$A$201,'Crop Chart'!$AV$5:$AV$201,FALSE))</f>
        <v/>
      </c>
      <c r="AR238" s="531" t="str">
        <f t="array" ref="AR238">IF((AQ238=""),"",J238+XLOOKUP(A238,'Crop Chart'!$A$5:$A$201,'Crop Chart'!$AW$5:$AW$201,FALSE))</f>
        <v/>
      </c>
      <c r="AS238" s="530" t="str">
        <f t="array" ref="AS238">IF(ISBLANK(C238),"",XLOOKUP(A238,'Crop Chart'!$A$5:$A$201,'Crop Chart'!$AX$5:$AX$201,FALSE))</f>
        <v/>
      </c>
      <c r="AT238" s="531" t="str">
        <f t="array" ref="AT238">IF((AS238=""),"",J238+XLOOKUP(A238,'Crop Chart'!$A$5:$A$201,'Crop Chart'!$AY$5:$AY$201,FALSE))</f>
        <v/>
      </c>
      <c r="AU238" s="530" t="str">
        <f t="array" ref="AU238">IF(ISBLANK(C238),"",XLOOKUP(A238,'Crop Chart'!$A$5:$A$201,'Crop Chart'!$AZ$5:$AZ$201,FALSE))</f>
        <v/>
      </c>
      <c r="AV238" s="531" t="str">
        <f t="array" ref="AV238">IF((AU238=""),"",J238+XLOOKUP(A238,'Crop Chart'!$A$5:$A$201,'Crop Chart'!$BA$5:$BA$201,FALSE))</f>
        <v/>
      </c>
      <c r="AW238" s="530" t="str">
        <f t="array" ref="AW238">IF(ISBLANK(C238),"",XLOOKUP(A238,'Crop Chart'!$A$5:$A$201,'Crop Chart'!$BB$5:$BB$201,FALSE))</f>
        <v/>
      </c>
      <c r="AX238" s="532" t="str">
        <f t="array" ref="AX238">IF((AW238=""),"",J238+XLOOKUP(A238,'Crop Chart'!$A$5:$A$201,'Crop Chart'!$BC$5:$BC$201,FALSE))</f>
        <v/>
      </c>
    </row>
    <row r="239" ht="15.75" hidden="1" customHeight="1">
      <c r="A239" s="520" t="str">
        <f t="array" ref="A239">IF(ISBLANK(C239)," ",XLOOKUP(C239,'Codified Game Plan'!$M$3:$M$477,'Codified Game Plan'!$A$3:$A$477))</f>
        <v> </v>
      </c>
      <c r="B239" s="503" t="str">
        <f t="array" ref="B239">IF(ISBLANK(C239),"",XLOOKUP(C239,'Codified Game Plan'!$M$3:$M$477,'Codified Game Plan'!$B$3:$B$477))</f>
        <v/>
      </c>
      <c r="C239" s="521"/>
      <c r="D239" s="521" t="str">
        <f t="array" ref="D239">IF(ISBLANK(C239)," ",XLOOKUP(C239,'Codified Game Plan'!$M$3:$M$477,'Codified Game Plan'!$C$3:$C$477))</f>
        <v> </v>
      </c>
      <c r="E239" s="522" t="str">
        <f t="array" ref="E239">IF(ISBLANK(C239),"",XLOOKUP(C239,'Codified Game Plan'!$M$3:$M$477,'Codified Game Plan'!$D$3:$D$477,0))</f>
        <v/>
      </c>
      <c r="F239" s="522" t="str">
        <f t="array" ref="F239">IF(ISBLANK(C239),"",XLOOKUP(C239,'Codified Game Plan'!$M$3:$M$477,'Codified Game Plan'!$E$3:$E$477,0))</f>
        <v/>
      </c>
      <c r="G239" s="523" t="str">
        <f t="array" ref="G239">IF(ISBLANK(C239)," ",XLOOKUP(C239,'Codified Game Plan'!$M$3:$M$477,'Codified Game Plan'!$F$3:$F$477))</f>
        <v> </v>
      </c>
      <c r="H239" s="507" t="str">
        <f t="array" ref="H239">IF(ISBLANK(C239)," ",XLOOKUP(C239,'Codified Game Plan'!$M$3:$M$477,'Codified Game Plan'!$G$3:$G$477))</f>
        <v> </v>
      </c>
      <c r="I239" s="523" t="str">
        <f t="array" ref="I239">IF(ISBLANK(C239),"",XLOOKUP(A239,'Crop Chart'!$A$5:$A$201,'Crop Chart'!$B$5:$B$201,0))</f>
        <v/>
      </c>
      <c r="J239" s="507" t="str">
        <f t="shared" si="24"/>
        <v> </v>
      </c>
      <c r="K239" s="511"/>
      <c r="L239" s="523" t="str">
        <f t="array" ref="L239">IF(ISBLANK(C239),"",XLOOKUP(A239,'Crop Chart'!$A$5:$A$201,'Crop Chart'!$C$5:$C$201,0))</f>
        <v/>
      </c>
      <c r="M239" s="506" t="str">
        <f t="array" ref="M239">IF(ISBLANK(C239),"",XLOOKUP(A239,'Crop Chart'!$A$5:$A$201,'Crop Chart'!$E$5:$E$201,0))</f>
        <v/>
      </c>
      <c r="N239" s="535" t="str">
        <f t="shared" si="1"/>
        <v/>
      </c>
      <c r="O239" s="515" t="str">
        <f t="array" ref="O239">IF(ISBLANK(C239),"",XLOOKUP(A239,'Crop Chart'!$A$5:$A$201,'Crop Chart'!$S$5:$S$201,0))</f>
        <v/>
      </c>
      <c r="P239" s="507" t="str">
        <f t="shared" si="2"/>
        <v/>
      </c>
      <c r="Q239" s="524"/>
      <c r="R239" s="523" t="str">
        <f t="array" ref="R239">IF(I239="TR",XLOOKUP(A239,'Crop Chart'!$A$5:$A$201,'Crop Chart'!$I$5:$I$201,FALSE),"")</f>
        <v/>
      </c>
      <c r="S239" s="512" t="str">
        <f t="array" ref="S239">IF(I239="TR",G239*'Crop Chart'!$H$2*12*L239/M239/T239*XLOOKUP(A239,'Crop Chart'!$A$5:$A$203,'Crop Chart'!$T$5:$T$203),"")</f>
        <v/>
      </c>
      <c r="T239" s="523" t="str">
        <f t="array" ref="T239">IF(ISBLANK(C239),"",XLOOKUP(A239,'Crop Chart'!$A$5:$A$201,'Crop Chart'!$P$5:$P$201,FALSE))</f>
        <v/>
      </c>
      <c r="U239" s="525" t="str">
        <f t="array" ref="U239">IF(ISBLANK(C239),"",XLOOKUP(A239,'Crop Chart'!$A$5:$A$201,'Crop Chart'!$Q$5:$Q$201,0))</f>
        <v/>
      </c>
      <c r="V239" s="507" t="str">
        <f t="array" ref="V239">IF(I239="DS",XLOOKUP(A239,'Crop Chart'!$A$6:$A$201,'Crop Chart'!$AH$6:$AH$201,0),"")</f>
        <v/>
      </c>
      <c r="W239" s="507" t="str">
        <f t="array" ref="W239">IF(I239="DS",XLOOKUP(A239,'Crop Chart'!$A$6:$A$201,'Crop Chart'!$AI$6:$AI$201,0),"")</f>
        <v/>
      </c>
      <c r="X239" s="526" t="str">
        <f t="array" ref="X239">IFS(ISTEXT(P239),"",XLOOKUP(A239,'Crop Chart'!$A$5:$A$201,'Crop Chart'!$R$5:$R$201,0)=0,"",XLOOKUP(A239,'Crop Chart'!$A$5:$A$201,'Crop Chart'!$R$5:$R$201,0)&gt;0,XLOOKUP(A239,'Crop Chart'!$A$5:$A$201,'Crop Chart'!$R$5:$R$201,0)+P239)</f>
        <v/>
      </c>
      <c r="Y239" s="523" t="str">
        <f t="array" ref="Y239">IF(ISTEXT(X239),"",XLOOKUP(A239,'Crop Chart'!$A$5:$A$201,'Crop Chart'!$S$5:$S$201,0))</f>
        <v/>
      </c>
      <c r="Z239" s="513" t="str">
        <f t="shared" si="3"/>
        <v/>
      </c>
      <c r="AA239" s="523" t="str">
        <f t="array" ref="AA239">IF(ISBLANK(C239),"",XLOOKUP(A239,'Crop Chart'!$A$5:$A$201,'Crop Chart'!$F$5:$F$201,0))</f>
        <v/>
      </c>
      <c r="AB239" s="523" t="str">
        <f t="array" ref="AB239">IF(ISBLANK(C239),"",XLOOKUP(A239,'Crop Chart'!$A$5:$A$201,'Crop Chart'!$G$5:$G$201,FALSE))</f>
        <v/>
      </c>
      <c r="AC239" s="526" t="str">
        <f t="shared" si="19"/>
        <v/>
      </c>
      <c r="AD239" s="526" t="str">
        <f t="shared" si="4"/>
        <v/>
      </c>
      <c r="AE239" s="527" t="str">
        <f t="array" ref="AE239">IF(ISBLANK(C239),"",XLOOKUP(C239,'Codified Game Plan'!$M$3:$M$477,'Codified Game Plan'!$J$3:$J$477,0))</f>
        <v/>
      </c>
      <c r="AF239" s="528" t="str">
        <f t="array" ref="AF239">IF(ISBLANK(C239),"",XLOOKUP(A239,'Crop Chart'!$A$5:$A$201,'Crop Chart'!$L$5:$L$201,FALSE))</f>
        <v/>
      </c>
      <c r="AG239" s="529"/>
      <c r="AH239" s="530"/>
      <c r="AI239" s="530" t="str">
        <f t="array" ref="AI239">IF(ISBLANK(C239),"",XLOOKUP(A239,'Crop Chart'!$A$5:$A$201,'Crop Chart'!$AN$5:$AN$201,FALSE))</f>
        <v/>
      </c>
      <c r="AJ239" s="531" t="str">
        <f t="array" ref="AJ239">IF((AI239=""),"",J239+XLOOKUP(A239,'Crop Chart'!$A$5:$A$201,'Crop Chart'!$AO$5:$AO$201,FALSE))</f>
        <v/>
      </c>
      <c r="AK239" s="530" t="str">
        <f t="array" ref="AK239">IF(ISBLANK(C239),"",XLOOKUP(A239,'Crop Chart'!$A$5:$A$201,'Crop Chart'!$AP$5:$AP$201,FALSE))</f>
        <v/>
      </c>
      <c r="AL239" s="531" t="str">
        <f t="array" ref="AL239">IF((AK239=""),"",J239+XLOOKUP(A239,'Crop Chart'!$A$5:$A$201,'Crop Chart'!$AQ$5:$AQ$201,FALSE))</f>
        <v/>
      </c>
      <c r="AM239" s="530" t="str">
        <f t="array" ref="AM239">IF(ISBLANK(C239),"",XLOOKUP(A239,'Crop Chart'!$A$5:$A$201,'Crop Chart'!$AR$5:$AR$201,FALSE))</f>
        <v/>
      </c>
      <c r="AN239" s="531" t="str">
        <f t="array" ref="AN239">IF((AM239=""),"",J239+XLOOKUP(A239,'Crop Chart'!$A$5:$A$201,'Crop Chart'!$AS$5:$AS$201,FALSE))</f>
        <v/>
      </c>
      <c r="AO239" s="530" t="str">
        <f t="array" ref="AO239">IF(ISBLANK(C239),"",XLOOKUP(A239,'Crop Chart'!$A$5:$A$201,'Crop Chart'!$AT$5:$AT$201,FALSE))</f>
        <v/>
      </c>
      <c r="AP239" s="531" t="str">
        <f t="array" ref="AP239">IF((AO239=""),"",J239+XLOOKUP(A239,'Crop Chart'!$A$5:$A$201,'Crop Chart'!$AU$5:$AU$201,FALSE))</f>
        <v/>
      </c>
      <c r="AQ239" s="530" t="str">
        <f t="array" ref="AQ239">IF(ISBLANK(C239),"",XLOOKUP(A239,'Crop Chart'!$A$5:$A$201,'Crop Chart'!$AV$5:$AV$201,FALSE))</f>
        <v/>
      </c>
      <c r="AR239" s="531" t="str">
        <f t="array" ref="AR239">IF((AQ239=""),"",J239+XLOOKUP(A239,'Crop Chart'!$A$5:$A$201,'Crop Chart'!$AW$5:$AW$201,FALSE))</f>
        <v/>
      </c>
      <c r="AS239" s="530" t="str">
        <f t="array" ref="AS239">IF(ISBLANK(C239),"",XLOOKUP(A239,'Crop Chart'!$A$5:$A$201,'Crop Chart'!$AX$5:$AX$201,FALSE))</f>
        <v/>
      </c>
      <c r="AT239" s="531" t="str">
        <f t="array" ref="AT239">IF((AS239=""),"",J239+XLOOKUP(A239,'Crop Chart'!$A$5:$A$201,'Crop Chart'!$AY$5:$AY$201,FALSE))</f>
        <v/>
      </c>
      <c r="AU239" s="530" t="str">
        <f t="array" ref="AU239">IF(ISBLANK(C239),"",XLOOKUP(A239,'Crop Chart'!$A$5:$A$201,'Crop Chart'!$AZ$5:$AZ$201,FALSE))</f>
        <v/>
      </c>
      <c r="AV239" s="531" t="str">
        <f t="array" ref="AV239">IF((AU239=""),"",J239+XLOOKUP(A239,'Crop Chart'!$A$5:$A$201,'Crop Chart'!$BA$5:$BA$201,FALSE))</f>
        <v/>
      </c>
      <c r="AW239" s="530" t="str">
        <f t="array" ref="AW239">IF(ISBLANK(C239),"",XLOOKUP(A239,'Crop Chart'!$A$5:$A$201,'Crop Chart'!$BB$5:$BB$201,FALSE))</f>
        <v/>
      </c>
      <c r="AX239" s="532" t="str">
        <f t="array" ref="AX239">IF((AW239=""),"",J239+XLOOKUP(A239,'Crop Chart'!$A$5:$A$201,'Crop Chart'!$BC$5:$BC$201,FALSE))</f>
        <v/>
      </c>
    </row>
    <row r="240" ht="15.75" hidden="1" customHeight="1">
      <c r="A240" s="520" t="str">
        <f t="array" ref="A240">IF(ISBLANK(C240)," ",XLOOKUP(C240,'Codified Game Plan'!$M$3:$M$477,'Codified Game Plan'!$A$3:$A$477))</f>
        <v> </v>
      </c>
      <c r="B240" s="503" t="str">
        <f t="array" ref="B240">IF(ISBLANK(C240),"",XLOOKUP(C240,'Codified Game Plan'!$M$3:$M$477,'Codified Game Plan'!$B$3:$B$477))</f>
        <v/>
      </c>
      <c r="C240" s="521"/>
      <c r="D240" s="521" t="str">
        <f t="array" ref="D240">IF(ISBLANK(C240)," ",XLOOKUP(C240,'Codified Game Plan'!$M$3:$M$477,'Codified Game Plan'!$C$3:$C$477))</f>
        <v> </v>
      </c>
      <c r="E240" s="522" t="str">
        <f t="array" ref="E240">IF(ISBLANK(C240),"",XLOOKUP(C240,'Codified Game Plan'!$M$3:$M$477,'Codified Game Plan'!$D$3:$D$477,0))</f>
        <v/>
      </c>
      <c r="F240" s="522" t="str">
        <f t="array" ref="F240">IF(ISBLANK(C240),"",XLOOKUP(C240,'Codified Game Plan'!$M$3:$M$477,'Codified Game Plan'!$E$3:$E$477,0))</f>
        <v/>
      </c>
      <c r="G240" s="523" t="str">
        <f t="array" ref="G240">IF(ISBLANK(C240)," ",XLOOKUP(C240,'Codified Game Plan'!$M$3:$M$477,'Codified Game Plan'!$F$3:$F$477))</f>
        <v> </v>
      </c>
      <c r="H240" s="507" t="str">
        <f t="array" ref="H240">IF(ISBLANK(C240)," ",XLOOKUP(C240,'Codified Game Plan'!$M$3:$M$477,'Codified Game Plan'!$G$3:$G$477))</f>
        <v> </v>
      </c>
      <c r="I240" s="523" t="str">
        <f t="array" ref="I240">IF(ISBLANK(C240),"",XLOOKUP(A240,'Crop Chart'!$A$5:$A$201,'Crop Chart'!$B$5:$B$201,0))</f>
        <v/>
      </c>
      <c r="J240" s="507" t="str">
        <f t="shared" si="24"/>
        <v> </v>
      </c>
      <c r="K240" s="511"/>
      <c r="L240" s="523" t="str">
        <f t="array" ref="L240">IF(ISBLANK(C240),"",XLOOKUP(A240,'Crop Chart'!$A$5:$A$201,'Crop Chart'!$C$5:$C$201,0))</f>
        <v/>
      </c>
      <c r="M240" s="506" t="str">
        <f t="array" ref="M240">IF(ISBLANK(C240),"",XLOOKUP(A240,'Crop Chart'!$A$5:$A$201,'Crop Chart'!$E$5:$E$201,0))</f>
        <v/>
      </c>
      <c r="N240" s="535" t="str">
        <f t="shared" si="1"/>
        <v/>
      </c>
      <c r="O240" s="515" t="str">
        <f t="array" ref="O240">IF(ISBLANK(C240),"",XLOOKUP(A240,'Crop Chart'!$A$5:$A$201,'Crop Chart'!$S$5:$S$201,0))</f>
        <v/>
      </c>
      <c r="P240" s="507" t="str">
        <f t="shared" si="2"/>
        <v/>
      </c>
      <c r="Q240" s="524"/>
      <c r="R240" s="523" t="str">
        <f t="array" ref="R240">IF(I240="TR",XLOOKUP(A240,'Crop Chart'!$A$5:$A$201,'Crop Chart'!$I$5:$I$201,FALSE),"")</f>
        <v/>
      </c>
      <c r="S240" s="512" t="str">
        <f t="array" ref="S240">IF(I240="TR",G240*'Crop Chart'!$H$2*12*L240/M240/T240*XLOOKUP(A240,'Crop Chart'!$A$5:$A$203,'Crop Chart'!$T$5:$T$203),"")</f>
        <v/>
      </c>
      <c r="T240" s="523" t="str">
        <f t="array" ref="T240">IF(ISBLANK(C240),"",XLOOKUP(A240,'Crop Chart'!$A$5:$A$201,'Crop Chart'!$P$5:$P$201,FALSE))</f>
        <v/>
      </c>
      <c r="U240" s="525" t="str">
        <f t="array" ref="U240">IF(ISBLANK(C240),"",XLOOKUP(A240,'Crop Chart'!$A$5:$A$201,'Crop Chart'!$Q$5:$Q$201,0))</f>
        <v/>
      </c>
      <c r="V240" s="507" t="str">
        <f t="array" ref="V240">IF(I240="DS",XLOOKUP(A240,'Crop Chart'!$A$6:$A$201,'Crop Chart'!$AH$6:$AH$201,0),"")</f>
        <v/>
      </c>
      <c r="W240" s="507" t="str">
        <f t="array" ref="W240">IF(I240="DS",XLOOKUP(A240,'Crop Chart'!$A$6:$A$201,'Crop Chart'!$AI$6:$AI$201,0),"")</f>
        <v/>
      </c>
      <c r="X240" s="526" t="str">
        <f t="array" ref="X240">IFS(ISTEXT(P240),"",XLOOKUP(A240,'Crop Chart'!$A$5:$A$201,'Crop Chart'!$R$5:$R$201,0)=0,"",XLOOKUP(A240,'Crop Chart'!$A$5:$A$201,'Crop Chart'!$R$5:$R$201,0)&gt;0,XLOOKUP(A240,'Crop Chart'!$A$5:$A$201,'Crop Chart'!$R$5:$R$201,0)+P240)</f>
        <v/>
      </c>
      <c r="Y240" s="523" t="str">
        <f t="array" ref="Y240">IF(ISTEXT(X240),"",XLOOKUP(A240,'Crop Chart'!$A$5:$A$201,'Crop Chart'!$S$5:$S$201,0))</f>
        <v/>
      </c>
      <c r="Z240" s="513" t="str">
        <f t="shared" si="3"/>
        <v/>
      </c>
      <c r="AA240" s="523" t="str">
        <f t="array" ref="AA240">IF(ISBLANK(C240),"",XLOOKUP(A240,'Crop Chart'!$A$5:$A$201,'Crop Chart'!$F$5:$F$201,0))</f>
        <v/>
      </c>
      <c r="AB240" s="523" t="str">
        <f t="array" ref="AB240">IF(ISBLANK(C240),"",XLOOKUP(A240,'Crop Chart'!$A$5:$A$201,'Crop Chart'!$G$5:$G$201,FALSE))</f>
        <v/>
      </c>
      <c r="AC240" s="526" t="str">
        <f t="shared" si="19"/>
        <v/>
      </c>
      <c r="AD240" s="526" t="str">
        <f t="shared" si="4"/>
        <v/>
      </c>
      <c r="AE240" s="527" t="str">
        <f t="array" ref="AE240">IF(ISBLANK(C240),"",XLOOKUP(C240,'Codified Game Plan'!$M$3:$M$477,'Codified Game Plan'!$J$3:$J$477,0))</f>
        <v/>
      </c>
      <c r="AF240" s="528" t="str">
        <f t="array" ref="AF240">IF(ISBLANK(C240),"",XLOOKUP(A240,'Crop Chart'!$A$5:$A$201,'Crop Chart'!$L$5:$L$201,FALSE))</f>
        <v/>
      </c>
      <c r="AG240" s="529"/>
      <c r="AH240" s="530"/>
      <c r="AI240" s="530" t="str">
        <f t="array" ref="AI240">IF(ISBLANK(C240),"",XLOOKUP(A240,'Crop Chart'!$A$5:$A$201,'Crop Chart'!$AN$5:$AN$201,FALSE))</f>
        <v/>
      </c>
      <c r="AJ240" s="531" t="str">
        <f t="array" ref="AJ240">IF((AI240=""),"",J240+XLOOKUP(A240,'Crop Chart'!$A$5:$A$201,'Crop Chart'!$AO$5:$AO$201,FALSE))</f>
        <v/>
      </c>
      <c r="AK240" s="530" t="str">
        <f t="array" ref="AK240">IF(ISBLANK(C240),"",XLOOKUP(A240,'Crop Chart'!$A$5:$A$201,'Crop Chart'!$AP$5:$AP$201,FALSE))</f>
        <v/>
      </c>
      <c r="AL240" s="531" t="str">
        <f t="array" ref="AL240">IF((AK240=""),"",J240+XLOOKUP(A240,'Crop Chart'!$A$5:$A$201,'Crop Chart'!$AQ$5:$AQ$201,FALSE))</f>
        <v/>
      </c>
      <c r="AM240" s="530" t="str">
        <f t="array" ref="AM240">IF(ISBLANK(C240),"",XLOOKUP(A240,'Crop Chart'!$A$5:$A$201,'Crop Chart'!$AR$5:$AR$201,FALSE))</f>
        <v/>
      </c>
      <c r="AN240" s="531" t="str">
        <f t="array" ref="AN240">IF((AM240=""),"",J240+XLOOKUP(A240,'Crop Chart'!$A$5:$A$201,'Crop Chart'!$AS$5:$AS$201,FALSE))</f>
        <v/>
      </c>
      <c r="AO240" s="530" t="str">
        <f t="array" ref="AO240">IF(ISBLANK(C240),"",XLOOKUP(A240,'Crop Chart'!$A$5:$A$201,'Crop Chart'!$AT$5:$AT$201,FALSE))</f>
        <v/>
      </c>
      <c r="AP240" s="531" t="str">
        <f t="array" ref="AP240">IF((AO240=""),"",J240+XLOOKUP(A240,'Crop Chart'!$A$5:$A$201,'Crop Chart'!$AU$5:$AU$201,FALSE))</f>
        <v/>
      </c>
      <c r="AQ240" s="530" t="str">
        <f t="array" ref="AQ240">IF(ISBLANK(C240),"",XLOOKUP(A240,'Crop Chart'!$A$5:$A$201,'Crop Chart'!$AV$5:$AV$201,FALSE))</f>
        <v/>
      </c>
      <c r="AR240" s="531" t="str">
        <f t="array" ref="AR240">IF((AQ240=""),"",J240+XLOOKUP(A240,'Crop Chart'!$A$5:$A$201,'Crop Chart'!$AW$5:$AW$201,FALSE))</f>
        <v/>
      </c>
      <c r="AS240" s="530" t="str">
        <f t="array" ref="AS240">IF(ISBLANK(C240),"",XLOOKUP(A240,'Crop Chart'!$A$5:$A$201,'Crop Chart'!$AX$5:$AX$201,FALSE))</f>
        <v/>
      </c>
      <c r="AT240" s="531" t="str">
        <f t="array" ref="AT240">IF((AS240=""),"",J240+XLOOKUP(A240,'Crop Chart'!$A$5:$A$201,'Crop Chart'!$AY$5:$AY$201,FALSE))</f>
        <v/>
      </c>
      <c r="AU240" s="530" t="str">
        <f t="array" ref="AU240">IF(ISBLANK(C240),"",XLOOKUP(A240,'Crop Chart'!$A$5:$A$201,'Crop Chart'!$AZ$5:$AZ$201,FALSE))</f>
        <v/>
      </c>
      <c r="AV240" s="531" t="str">
        <f t="array" ref="AV240">IF((AU240=""),"",J240+XLOOKUP(A240,'Crop Chart'!$A$5:$A$201,'Crop Chart'!$BA$5:$BA$201,FALSE))</f>
        <v/>
      </c>
      <c r="AW240" s="530" t="str">
        <f t="array" ref="AW240">IF(ISBLANK(C240),"",XLOOKUP(A240,'Crop Chart'!$A$5:$A$201,'Crop Chart'!$BB$5:$BB$201,FALSE))</f>
        <v/>
      </c>
      <c r="AX240" s="532" t="str">
        <f t="array" ref="AX240">IF((AW240=""),"",J240+XLOOKUP(A240,'Crop Chart'!$A$5:$A$201,'Crop Chart'!$BC$5:$BC$201,FALSE))</f>
        <v/>
      </c>
    </row>
    <row r="241" ht="15.75" hidden="1" customHeight="1">
      <c r="A241" s="520" t="str">
        <f t="array" ref="A241">IF(ISBLANK(C241)," ",XLOOKUP(C241,'Codified Game Plan'!$M$3:$M$477,'Codified Game Plan'!$A$3:$A$477))</f>
        <v> </v>
      </c>
      <c r="B241" s="503" t="str">
        <f t="array" ref="B241">IF(ISBLANK(C241),"",XLOOKUP(C241,'Codified Game Plan'!$M$3:$M$477,'Codified Game Plan'!$B$3:$B$477))</f>
        <v/>
      </c>
      <c r="C241" s="521"/>
      <c r="D241" s="521" t="str">
        <f t="array" ref="D241">IF(ISBLANK(C241)," ",XLOOKUP(C241,'Codified Game Plan'!$M$3:$M$477,'Codified Game Plan'!$C$3:$C$477))</f>
        <v> </v>
      </c>
      <c r="E241" s="522" t="str">
        <f t="array" ref="E241">IF(ISBLANK(C241),"",XLOOKUP(C241,'Codified Game Plan'!$M$3:$M$477,'Codified Game Plan'!$D$3:$D$477,0))</f>
        <v/>
      </c>
      <c r="F241" s="522" t="str">
        <f t="array" ref="F241">IF(ISBLANK(C241),"",XLOOKUP(C241,'Codified Game Plan'!$M$3:$M$477,'Codified Game Plan'!$E$3:$E$477,0))</f>
        <v/>
      </c>
      <c r="G241" s="523" t="str">
        <f t="array" ref="G241">IF(ISBLANK(C241)," ",XLOOKUP(C241,'Codified Game Plan'!$M$3:$M$477,'Codified Game Plan'!$F$3:$F$477))</f>
        <v> </v>
      </c>
      <c r="H241" s="507" t="str">
        <f t="array" ref="H241">IF(ISBLANK(C241)," ",XLOOKUP(C241,'Codified Game Plan'!$M$3:$M$477,'Codified Game Plan'!$G$3:$G$477))</f>
        <v> </v>
      </c>
      <c r="I241" s="523" t="str">
        <f t="array" ref="I241">IF(ISBLANK(C241),"",XLOOKUP(A241,'Crop Chart'!$A$5:$A$201,'Crop Chart'!$B$5:$B$201,0))</f>
        <v/>
      </c>
      <c r="J241" s="507" t="str">
        <f t="shared" si="24"/>
        <v> </v>
      </c>
      <c r="K241" s="511"/>
      <c r="L241" s="523" t="str">
        <f t="array" ref="L241">IF(ISBLANK(C241),"",XLOOKUP(A241,'Crop Chart'!$A$5:$A$201,'Crop Chart'!$C$5:$C$201,0))</f>
        <v/>
      </c>
      <c r="M241" s="506" t="str">
        <f t="array" ref="M241">IF(ISBLANK(C241),"",XLOOKUP(A241,'Crop Chart'!$A$5:$A$201,'Crop Chart'!$E$5:$E$201,0))</f>
        <v/>
      </c>
      <c r="N241" s="535" t="str">
        <f t="shared" si="1"/>
        <v/>
      </c>
      <c r="O241" s="515" t="str">
        <f t="array" ref="O241">IF(ISBLANK(C241),"",XLOOKUP(A241,'Crop Chart'!$A$5:$A$201,'Crop Chart'!$S$5:$S$201,0))</f>
        <v/>
      </c>
      <c r="P241" s="507" t="str">
        <f t="shared" si="2"/>
        <v/>
      </c>
      <c r="Q241" s="524"/>
      <c r="R241" s="523" t="str">
        <f t="array" ref="R241">IF(I241="TR",XLOOKUP(A241,'Crop Chart'!$A$5:$A$201,'Crop Chart'!$I$5:$I$201,FALSE),"")</f>
        <v/>
      </c>
      <c r="S241" s="512" t="str">
        <f t="array" ref="S241">IF(I241="TR",G241*'Crop Chart'!$H$2*12*L241/M241/T241*XLOOKUP(A241,'Crop Chart'!$A$5:$A$203,'Crop Chart'!$T$5:$T$203),"")</f>
        <v/>
      </c>
      <c r="T241" s="523" t="str">
        <f t="array" ref="T241">IF(ISBLANK(C241),"",XLOOKUP(A241,'Crop Chart'!$A$5:$A$201,'Crop Chart'!$P$5:$P$201,FALSE))</f>
        <v/>
      </c>
      <c r="U241" s="525" t="str">
        <f t="array" ref="U241">IF(ISBLANK(C241),"",XLOOKUP(A241,'Crop Chart'!$A$5:$A$201,'Crop Chart'!$Q$5:$Q$201,0))</f>
        <v/>
      </c>
      <c r="V241" s="507" t="str">
        <f t="array" ref="V241">IF(I241="DS",XLOOKUP(A241,'Crop Chart'!$A$6:$A$201,'Crop Chart'!$AH$6:$AH$201,0),"")</f>
        <v/>
      </c>
      <c r="W241" s="507" t="str">
        <f t="array" ref="W241">IF(I241="DS",XLOOKUP(A241,'Crop Chart'!$A$6:$A$201,'Crop Chart'!$AI$6:$AI$201,0),"")</f>
        <v/>
      </c>
      <c r="X241" s="526" t="str">
        <f t="array" ref="X241">IFS(ISTEXT(P241),"",XLOOKUP(A241,'Crop Chart'!$A$5:$A$201,'Crop Chart'!$R$5:$R$201,0)=0,"",XLOOKUP(A241,'Crop Chart'!$A$5:$A$201,'Crop Chart'!$R$5:$R$201,0)&gt;0,XLOOKUP(A241,'Crop Chart'!$A$5:$A$201,'Crop Chart'!$R$5:$R$201,0)+P241)</f>
        <v/>
      </c>
      <c r="Y241" s="523" t="str">
        <f t="array" ref="Y241">IF(ISTEXT(X241),"",XLOOKUP(A241,'Crop Chart'!$A$5:$A$201,'Crop Chart'!$S$5:$S$201,0))</f>
        <v/>
      </c>
      <c r="Z241" s="513" t="str">
        <f t="shared" si="3"/>
        <v/>
      </c>
      <c r="AA241" s="523" t="str">
        <f t="array" ref="AA241">IF(ISBLANK(C241),"",XLOOKUP(A241,'Crop Chart'!$A$5:$A$201,'Crop Chart'!$F$5:$F$201,0))</f>
        <v/>
      </c>
      <c r="AB241" s="523" t="str">
        <f t="array" ref="AB241">IF(ISBLANK(C241),"",XLOOKUP(A241,'Crop Chart'!$A$5:$A$201,'Crop Chart'!$G$5:$G$201,FALSE))</f>
        <v/>
      </c>
      <c r="AC241" s="526" t="str">
        <f t="shared" si="19"/>
        <v/>
      </c>
      <c r="AD241" s="526" t="str">
        <f t="shared" si="4"/>
        <v/>
      </c>
      <c r="AE241" s="527" t="str">
        <f t="array" ref="AE241">IF(ISBLANK(C241),"",XLOOKUP(C241,'Codified Game Plan'!$M$3:$M$477,'Codified Game Plan'!$J$3:$J$477,0))</f>
        <v/>
      </c>
      <c r="AF241" s="528" t="str">
        <f t="array" ref="AF241">IF(ISBLANK(C241),"",XLOOKUP(A241,'Crop Chart'!$A$5:$A$201,'Crop Chart'!$L$5:$L$201,FALSE))</f>
        <v/>
      </c>
      <c r="AG241" s="529"/>
      <c r="AH241" s="530"/>
      <c r="AI241" s="530" t="str">
        <f t="array" ref="AI241">IF(ISBLANK(C241),"",XLOOKUP(A241,'Crop Chart'!$A$5:$A$201,'Crop Chart'!$AN$5:$AN$201,FALSE))</f>
        <v/>
      </c>
      <c r="AJ241" s="531" t="str">
        <f t="array" ref="AJ241">IF((AI241=""),"",J241+XLOOKUP(A241,'Crop Chart'!$A$5:$A$201,'Crop Chart'!$AO$5:$AO$201,FALSE))</f>
        <v/>
      </c>
      <c r="AK241" s="530" t="str">
        <f t="array" ref="AK241">IF(ISBLANK(C241),"",XLOOKUP(A241,'Crop Chart'!$A$5:$A$201,'Crop Chart'!$AP$5:$AP$201,FALSE))</f>
        <v/>
      </c>
      <c r="AL241" s="531" t="str">
        <f t="array" ref="AL241">IF((AK241=""),"",J241+XLOOKUP(A241,'Crop Chart'!$A$5:$A$201,'Crop Chart'!$AQ$5:$AQ$201,FALSE))</f>
        <v/>
      </c>
      <c r="AM241" s="530" t="str">
        <f t="array" ref="AM241">IF(ISBLANK(C241),"",XLOOKUP(A241,'Crop Chart'!$A$5:$A$201,'Crop Chart'!$AR$5:$AR$201,FALSE))</f>
        <v/>
      </c>
      <c r="AN241" s="531" t="str">
        <f t="array" ref="AN241">IF((AM241=""),"",J241+XLOOKUP(A241,'Crop Chart'!$A$5:$A$201,'Crop Chart'!$AS$5:$AS$201,FALSE))</f>
        <v/>
      </c>
      <c r="AO241" s="530" t="str">
        <f t="array" ref="AO241">IF(ISBLANK(C241),"",XLOOKUP(A241,'Crop Chart'!$A$5:$A$201,'Crop Chart'!$AT$5:$AT$201,FALSE))</f>
        <v/>
      </c>
      <c r="AP241" s="531" t="str">
        <f t="array" ref="AP241">IF((AO241=""),"",J241+XLOOKUP(A241,'Crop Chart'!$A$5:$A$201,'Crop Chart'!$AU$5:$AU$201,FALSE))</f>
        <v/>
      </c>
      <c r="AQ241" s="530" t="str">
        <f t="array" ref="AQ241">IF(ISBLANK(C241),"",XLOOKUP(A241,'Crop Chart'!$A$5:$A$201,'Crop Chart'!$AV$5:$AV$201,FALSE))</f>
        <v/>
      </c>
      <c r="AR241" s="531" t="str">
        <f t="array" ref="AR241">IF((AQ241=""),"",J241+XLOOKUP(A241,'Crop Chart'!$A$5:$A$201,'Crop Chart'!$AW$5:$AW$201,FALSE))</f>
        <v/>
      </c>
      <c r="AS241" s="530" t="str">
        <f t="array" ref="AS241">IF(ISBLANK(C241),"",XLOOKUP(A241,'Crop Chart'!$A$5:$A$201,'Crop Chart'!$AX$5:$AX$201,FALSE))</f>
        <v/>
      </c>
      <c r="AT241" s="531" t="str">
        <f t="array" ref="AT241">IF((AS241=""),"",J241+XLOOKUP(A241,'Crop Chart'!$A$5:$A$201,'Crop Chart'!$AY$5:$AY$201,FALSE))</f>
        <v/>
      </c>
      <c r="AU241" s="530" t="str">
        <f t="array" ref="AU241">IF(ISBLANK(C241),"",XLOOKUP(A241,'Crop Chart'!$A$5:$A$201,'Crop Chart'!$AZ$5:$AZ$201,FALSE))</f>
        <v/>
      </c>
      <c r="AV241" s="531" t="str">
        <f t="array" ref="AV241">IF((AU241=""),"",J241+XLOOKUP(A241,'Crop Chart'!$A$5:$A$201,'Crop Chart'!$BA$5:$BA$201,FALSE))</f>
        <v/>
      </c>
      <c r="AW241" s="530" t="str">
        <f t="array" ref="AW241">IF(ISBLANK(C241),"",XLOOKUP(A241,'Crop Chart'!$A$5:$A$201,'Crop Chart'!$BB$5:$BB$201,FALSE))</f>
        <v/>
      </c>
      <c r="AX241" s="532" t="str">
        <f t="array" ref="AX241">IF((AW241=""),"",J241+XLOOKUP(A241,'Crop Chart'!$A$5:$A$201,'Crop Chart'!$BC$5:$BC$201,FALSE))</f>
        <v/>
      </c>
    </row>
    <row r="242" ht="15.75" hidden="1" customHeight="1">
      <c r="A242" s="520" t="str">
        <f t="array" ref="A242">IF(ISBLANK(C242)," ",XLOOKUP(C242,'Codified Game Plan'!$M$3:$M$477,'Codified Game Plan'!$A$3:$A$477))</f>
        <v> </v>
      </c>
      <c r="B242" s="503" t="str">
        <f t="array" ref="B242">IF(ISBLANK(C242),"",XLOOKUP(C242,'Codified Game Plan'!$M$3:$M$477,'Codified Game Plan'!$B$3:$B$477))</f>
        <v/>
      </c>
      <c r="C242" s="521"/>
      <c r="D242" s="521" t="str">
        <f t="array" ref="D242">IF(ISBLANK(C242)," ",XLOOKUP(C242,'Codified Game Plan'!$M$3:$M$477,'Codified Game Plan'!$C$3:$C$477))</f>
        <v> </v>
      </c>
      <c r="E242" s="522" t="str">
        <f t="array" ref="E242">IF(ISBLANK(C242),"",XLOOKUP(C242,'Codified Game Plan'!$M$3:$M$477,'Codified Game Plan'!$D$3:$D$477,0))</f>
        <v/>
      </c>
      <c r="F242" s="522" t="str">
        <f t="array" ref="F242">IF(ISBLANK(C242),"",XLOOKUP(C242,'Codified Game Plan'!$M$3:$M$477,'Codified Game Plan'!$E$3:$E$477,0))</f>
        <v/>
      </c>
      <c r="G242" s="523" t="str">
        <f t="array" ref="G242">IF(ISBLANK(C242)," ",XLOOKUP(C242,'Codified Game Plan'!$M$3:$M$477,'Codified Game Plan'!$F$3:$F$477))</f>
        <v> </v>
      </c>
      <c r="H242" s="507" t="str">
        <f t="array" ref="H242">IF(ISBLANK(C242)," ",XLOOKUP(C242,'Codified Game Plan'!$M$3:$M$477,'Codified Game Plan'!$G$3:$G$477))</f>
        <v> </v>
      </c>
      <c r="I242" s="523" t="str">
        <f t="array" ref="I242">IF(ISBLANK(C242),"",XLOOKUP(A242,'Crop Chart'!$A$5:$A$201,'Crop Chart'!$B$5:$B$201,0))</f>
        <v/>
      </c>
      <c r="J242" s="507" t="str">
        <f t="shared" si="24"/>
        <v> </v>
      </c>
      <c r="K242" s="511"/>
      <c r="L242" s="523" t="str">
        <f t="array" ref="L242">IF(ISBLANK(C242),"",XLOOKUP(A242,'Crop Chart'!$A$5:$A$201,'Crop Chart'!$C$5:$C$201,0))</f>
        <v/>
      </c>
      <c r="M242" s="506" t="str">
        <f t="array" ref="M242">IF(ISBLANK(C242),"",XLOOKUP(A242,'Crop Chart'!$A$5:$A$201,'Crop Chart'!$E$5:$E$201,0))</f>
        <v/>
      </c>
      <c r="N242" s="535" t="str">
        <f t="shared" si="1"/>
        <v/>
      </c>
      <c r="O242" s="515" t="str">
        <f t="array" ref="O242">IF(ISBLANK(C242),"",XLOOKUP(A242,'Crop Chart'!$A$5:$A$201,'Crop Chart'!$S$5:$S$201,0))</f>
        <v/>
      </c>
      <c r="P242" s="507" t="str">
        <f t="shared" si="2"/>
        <v/>
      </c>
      <c r="Q242" s="524"/>
      <c r="R242" s="523" t="str">
        <f t="array" ref="R242">IF(I242="TR",XLOOKUP(A242,'Crop Chart'!$A$5:$A$201,'Crop Chart'!$I$5:$I$201,FALSE),"")</f>
        <v/>
      </c>
      <c r="S242" s="512" t="str">
        <f t="array" ref="S242">IF(I242="TR",G242*'Crop Chart'!$H$2*12*L242/M242/T242*XLOOKUP(A242,'Crop Chart'!$A$5:$A$203,'Crop Chart'!$T$5:$T$203),"")</f>
        <v/>
      </c>
      <c r="T242" s="523" t="str">
        <f t="array" ref="T242">IF(ISBLANK(C242),"",XLOOKUP(A242,'Crop Chart'!$A$5:$A$201,'Crop Chart'!$P$5:$P$201,FALSE))</f>
        <v/>
      </c>
      <c r="U242" s="525" t="str">
        <f t="array" ref="U242">IF(ISBLANK(C242),"",XLOOKUP(A242,'Crop Chart'!$A$5:$A$201,'Crop Chart'!$Q$5:$Q$201,0))</f>
        <v/>
      </c>
      <c r="V242" s="507" t="str">
        <f t="array" ref="V242">IF(I242="DS",XLOOKUP(A242,'Crop Chart'!$A$6:$A$201,'Crop Chart'!$AH$6:$AH$201,0),"")</f>
        <v/>
      </c>
      <c r="W242" s="507" t="str">
        <f t="array" ref="W242">IF(I242="DS",XLOOKUP(A242,'Crop Chart'!$A$6:$A$201,'Crop Chart'!$AI$6:$AI$201,0),"")</f>
        <v/>
      </c>
      <c r="X242" s="526" t="str">
        <f t="array" ref="X242">IFS(ISTEXT(P242),"",XLOOKUP(A242,'Crop Chart'!$A$5:$A$201,'Crop Chart'!$R$5:$R$201,0)=0,"",XLOOKUP(A242,'Crop Chart'!$A$5:$A$201,'Crop Chart'!$R$5:$R$201,0)&gt;0,XLOOKUP(A242,'Crop Chart'!$A$5:$A$201,'Crop Chart'!$R$5:$R$201,0)+P242)</f>
        <v/>
      </c>
      <c r="Y242" s="523" t="str">
        <f t="array" ref="Y242">IF(ISTEXT(X242),"",XLOOKUP(A242,'Crop Chart'!$A$5:$A$201,'Crop Chart'!$S$5:$S$201,0))</f>
        <v/>
      </c>
      <c r="Z242" s="513" t="str">
        <f t="shared" si="3"/>
        <v/>
      </c>
      <c r="AA242" s="523" t="str">
        <f t="array" ref="AA242">IF(ISBLANK(C242),"",XLOOKUP(A242,'Crop Chart'!$A$5:$A$201,'Crop Chart'!$F$5:$F$201,0))</f>
        <v/>
      </c>
      <c r="AB242" s="523" t="str">
        <f t="array" ref="AB242">IF(ISBLANK(C242),"",XLOOKUP(A242,'Crop Chart'!$A$5:$A$201,'Crop Chart'!$G$5:$G$201,FALSE))</f>
        <v/>
      </c>
      <c r="AC242" s="526" t="str">
        <f t="shared" si="19"/>
        <v/>
      </c>
      <c r="AD242" s="526" t="str">
        <f t="shared" si="4"/>
        <v/>
      </c>
      <c r="AE242" s="527" t="str">
        <f t="array" ref="AE242">IF(ISBLANK(C242),"",XLOOKUP(C242,'Codified Game Plan'!$M$3:$M$477,'Codified Game Plan'!$J$3:$J$477,0))</f>
        <v/>
      </c>
      <c r="AF242" s="528" t="str">
        <f t="array" ref="AF242">IF(ISBLANK(C242),"",XLOOKUP(A242,'Crop Chart'!$A$5:$A$201,'Crop Chart'!$L$5:$L$201,FALSE))</f>
        <v/>
      </c>
      <c r="AG242" s="529"/>
      <c r="AH242" s="530"/>
      <c r="AI242" s="530" t="str">
        <f t="array" ref="AI242">IF(ISBLANK(C242),"",XLOOKUP(A242,'Crop Chart'!$A$5:$A$201,'Crop Chart'!$AN$5:$AN$201,FALSE))</f>
        <v/>
      </c>
      <c r="AJ242" s="531" t="str">
        <f t="array" ref="AJ242">IF((AI242=""),"",J242+XLOOKUP(A242,'Crop Chart'!$A$5:$A$201,'Crop Chart'!$AO$5:$AO$201,FALSE))</f>
        <v/>
      </c>
      <c r="AK242" s="530" t="str">
        <f t="array" ref="AK242">IF(ISBLANK(C242),"",XLOOKUP(A242,'Crop Chart'!$A$5:$A$201,'Crop Chart'!$AP$5:$AP$201,FALSE))</f>
        <v/>
      </c>
      <c r="AL242" s="531" t="str">
        <f t="array" ref="AL242">IF((AK242=""),"",J242+XLOOKUP(A242,'Crop Chart'!$A$5:$A$201,'Crop Chart'!$AQ$5:$AQ$201,FALSE))</f>
        <v/>
      </c>
      <c r="AM242" s="530" t="str">
        <f t="array" ref="AM242">IF(ISBLANK(C242),"",XLOOKUP(A242,'Crop Chart'!$A$5:$A$201,'Crop Chart'!$AR$5:$AR$201,FALSE))</f>
        <v/>
      </c>
      <c r="AN242" s="531" t="str">
        <f t="array" ref="AN242">IF((AM242=""),"",J242+XLOOKUP(A242,'Crop Chart'!$A$5:$A$201,'Crop Chart'!$AS$5:$AS$201,FALSE))</f>
        <v/>
      </c>
      <c r="AO242" s="530" t="str">
        <f t="array" ref="AO242">IF(ISBLANK(C242),"",XLOOKUP(A242,'Crop Chart'!$A$5:$A$201,'Crop Chart'!$AT$5:$AT$201,FALSE))</f>
        <v/>
      </c>
      <c r="AP242" s="531" t="str">
        <f t="array" ref="AP242">IF((AO242=""),"",J242+XLOOKUP(A242,'Crop Chart'!$A$5:$A$201,'Crop Chart'!$AU$5:$AU$201,FALSE))</f>
        <v/>
      </c>
      <c r="AQ242" s="530" t="str">
        <f t="array" ref="AQ242">IF(ISBLANK(C242),"",XLOOKUP(A242,'Crop Chart'!$A$5:$A$201,'Crop Chart'!$AV$5:$AV$201,FALSE))</f>
        <v/>
      </c>
      <c r="AR242" s="531" t="str">
        <f t="array" ref="AR242">IF((AQ242=""),"",J242+XLOOKUP(A242,'Crop Chart'!$A$5:$A$201,'Crop Chart'!$AW$5:$AW$201,FALSE))</f>
        <v/>
      </c>
      <c r="AS242" s="530" t="str">
        <f t="array" ref="AS242">IF(ISBLANK(C242),"",XLOOKUP(A242,'Crop Chart'!$A$5:$A$201,'Crop Chart'!$AX$5:$AX$201,FALSE))</f>
        <v/>
      </c>
      <c r="AT242" s="531" t="str">
        <f t="array" ref="AT242">IF((AS242=""),"",J242+XLOOKUP(A242,'Crop Chart'!$A$5:$A$201,'Crop Chart'!$AY$5:$AY$201,FALSE))</f>
        <v/>
      </c>
      <c r="AU242" s="530" t="str">
        <f t="array" ref="AU242">IF(ISBLANK(C242),"",XLOOKUP(A242,'Crop Chart'!$A$5:$A$201,'Crop Chart'!$AZ$5:$AZ$201,FALSE))</f>
        <v/>
      </c>
      <c r="AV242" s="531" t="str">
        <f t="array" ref="AV242">IF((AU242=""),"",J242+XLOOKUP(A242,'Crop Chart'!$A$5:$A$201,'Crop Chart'!$BA$5:$BA$201,FALSE))</f>
        <v/>
      </c>
      <c r="AW242" s="530" t="str">
        <f t="array" ref="AW242">IF(ISBLANK(C242),"",XLOOKUP(A242,'Crop Chart'!$A$5:$A$201,'Crop Chart'!$BB$5:$BB$201,FALSE))</f>
        <v/>
      </c>
      <c r="AX242" s="532" t="str">
        <f t="array" ref="AX242">IF((AW242=""),"",J242+XLOOKUP(A242,'Crop Chart'!$A$5:$A$201,'Crop Chart'!$BC$5:$BC$201,FALSE))</f>
        <v/>
      </c>
    </row>
    <row r="243" ht="15.75" hidden="1" customHeight="1">
      <c r="A243" s="520" t="str">
        <f t="array" ref="A243">IF(ISBLANK(C243)," ",XLOOKUP(C243,'Codified Game Plan'!$M$3:$M$477,'Codified Game Plan'!$A$3:$A$477))</f>
        <v> </v>
      </c>
      <c r="B243" s="503" t="str">
        <f t="array" ref="B243">IF(ISBLANK(C243),"",XLOOKUP(C243,'Codified Game Plan'!$M$3:$M$477,'Codified Game Plan'!$B$3:$B$477))</f>
        <v/>
      </c>
      <c r="C243" s="521"/>
      <c r="D243" s="521" t="str">
        <f t="array" ref="D243">IF(ISBLANK(C243)," ",XLOOKUP(C243,'Codified Game Plan'!$M$3:$M$477,'Codified Game Plan'!$C$3:$C$477))</f>
        <v> </v>
      </c>
      <c r="E243" s="522" t="str">
        <f t="array" ref="E243">IF(ISBLANK(C243),"",XLOOKUP(C243,'Codified Game Plan'!$M$3:$M$477,'Codified Game Plan'!$D$3:$D$477,0))</f>
        <v/>
      </c>
      <c r="F243" s="522" t="str">
        <f t="array" ref="F243">IF(ISBLANK(C243),"",XLOOKUP(C243,'Codified Game Plan'!$M$3:$M$477,'Codified Game Plan'!$E$3:$E$477,0))</f>
        <v/>
      </c>
      <c r="G243" s="523" t="str">
        <f t="array" ref="G243">IF(ISBLANK(C243)," ",XLOOKUP(C243,'Codified Game Plan'!$M$3:$M$477,'Codified Game Plan'!$F$3:$F$477))</f>
        <v> </v>
      </c>
      <c r="H243" s="507" t="str">
        <f t="array" ref="H243">IF(ISBLANK(C243)," ",XLOOKUP(C243,'Codified Game Plan'!$M$3:$M$477,'Codified Game Plan'!$G$3:$G$477))</f>
        <v> </v>
      </c>
      <c r="I243" s="523" t="str">
        <f t="array" ref="I243">IF(ISBLANK(C243),"",XLOOKUP(A243,'Crop Chart'!$A$5:$A$201,'Crop Chart'!$B$5:$B$201,0))</f>
        <v/>
      </c>
      <c r="J243" s="507" t="str">
        <f t="shared" si="24"/>
        <v> </v>
      </c>
      <c r="K243" s="511"/>
      <c r="L243" s="523" t="str">
        <f t="array" ref="L243">IF(ISBLANK(C243),"",XLOOKUP(A243,'Crop Chart'!$A$5:$A$201,'Crop Chart'!$C$5:$C$201,0))</f>
        <v/>
      </c>
      <c r="M243" s="506" t="str">
        <f t="array" ref="M243">IF(ISBLANK(C243),"",XLOOKUP(A243,'Crop Chart'!$A$5:$A$201,'Crop Chart'!$E$5:$E$201,0))</f>
        <v/>
      </c>
      <c r="N243" s="535" t="str">
        <f t="shared" si="1"/>
        <v/>
      </c>
      <c r="O243" s="515" t="str">
        <f t="array" ref="O243">IF(ISBLANK(C243),"",XLOOKUP(A243,'Crop Chart'!$A$5:$A$201,'Crop Chart'!$S$5:$S$201,0))</f>
        <v/>
      </c>
      <c r="P243" s="507" t="str">
        <f t="shared" si="2"/>
        <v/>
      </c>
      <c r="Q243" s="524"/>
      <c r="R243" s="523" t="str">
        <f t="array" ref="R243">IF(I243="TR",XLOOKUP(A243,'Crop Chart'!$A$5:$A$201,'Crop Chart'!$I$5:$I$201,FALSE),"")</f>
        <v/>
      </c>
      <c r="S243" s="512" t="str">
        <f t="array" ref="S243">IF(I243="TR",G243*'Crop Chart'!$H$2*12*L243/M243/T243*XLOOKUP(A243,'Crop Chart'!$A$5:$A$203,'Crop Chart'!$T$5:$T$203),"")</f>
        <v/>
      </c>
      <c r="T243" s="523" t="str">
        <f t="array" ref="T243">IF(ISBLANK(C243),"",XLOOKUP(A243,'Crop Chart'!$A$5:$A$201,'Crop Chart'!$P$5:$P$201,FALSE))</f>
        <v/>
      </c>
      <c r="U243" s="525" t="str">
        <f t="array" ref="U243">IF(ISBLANK(C243),"",XLOOKUP(A243,'Crop Chart'!$A$5:$A$201,'Crop Chart'!$Q$5:$Q$201,0))</f>
        <v/>
      </c>
      <c r="V243" s="507" t="str">
        <f t="array" ref="V243">IF(I243="DS",XLOOKUP(A243,'Crop Chart'!$A$6:$A$201,'Crop Chart'!$AH$6:$AH$201,0),"")</f>
        <v/>
      </c>
      <c r="W243" s="507" t="str">
        <f t="array" ref="W243">IF(I243="DS",XLOOKUP(A243,'Crop Chart'!$A$6:$A$201,'Crop Chart'!$AI$6:$AI$201,0),"")</f>
        <v/>
      </c>
      <c r="X243" s="526" t="str">
        <f t="array" ref="X243">IFS(ISTEXT(P243),"",XLOOKUP(A243,'Crop Chart'!$A$5:$A$201,'Crop Chart'!$R$5:$R$201,0)=0,"",XLOOKUP(A243,'Crop Chart'!$A$5:$A$201,'Crop Chart'!$R$5:$R$201,0)&gt;0,XLOOKUP(A243,'Crop Chart'!$A$5:$A$201,'Crop Chart'!$R$5:$R$201,0)+P243)</f>
        <v/>
      </c>
      <c r="Y243" s="523" t="str">
        <f t="array" ref="Y243">IF(ISTEXT(X243),"",XLOOKUP(A243,'Crop Chart'!$A$5:$A$201,'Crop Chart'!$S$5:$S$201,0))</f>
        <v/>
      </c>
      <c r="Z243" s="513" t="str">
        <f t="shared" si="3"/>
        <v/>
      </c>
      <c r="AA243" s="523" t="str">
        <f t="array" ref="AA243">IF(ISBLANK(C243),"",XLOOKUP(A243,'Crop Chart'!$A$5:$A$201,'Crop Chart'!$F$5:$F$201,0))</f>
        <v/>
      </c>
      <c r="AB243" s="523" t="str">
        <f t="array" ref="AB243">IF(ISBLANK(C243),"",XLOOKUP(A243,'Crop Chart'!$A$5:$A$201,'Crop Chart'!$G$5:$G$201,FALSE))</f>
        <v/>
      </c>
      <c r="AC243" s="526" t="str">
        <f t="shared" si="19"/>
        <v/>
      </c>
      <c r="AD243" s="526" t="str">
        <f t="shared" si="4"/>
        <v/>
      </c>
      <c r="AE243" s="527" t="str">
        <f t="array" ref="AE243">IF(ISBLANK(C243),"",XLOOKUP(C243,'Codified Game Plan'!$M$3:$M$477,'Codified Game Plan'!$J$3:$J$477,0))</f>
        <v/>
      </c>
      <c r="AF243" s="528" t="str">
        <f t="array" ref="AF243">IF(ISBLANK(C243),"",XLOOKUP(A243,'Crop Chart'!$A$5:$A$201,'Crop Chart'!$L$5:$L$201,FALSE))</f>
        <v/>
      </c>
      <c r="AG243" s="529"/>
      <c r="AH243" s="530"/>
      <c r="AI243" s="530" t="str">
        <f t="array" ref="AI243">IF(ISBLANK(C243),"",XLOOKUP(A243,'Crop Chart'!$A$5:$A$201,'Crop Chart'!$AN$5:$AN$201,FALSE))</f>
        <v/>
      </c>
      <c r="AJ243" s="531" t="str">
        <f t="array" ref="AJ243">IF((AI243=""),"",J243+XLOOKUP(A243,'Crop Chart'!$A$5:$A$201,'Crop Chart'!$AO$5:$AO$201,FALSE))</f>
        <v/>
      </c>
      <c r="AK243" s="530" t="str">
        <f t="array" ref="AK243">IF(ISBLANK(C243),"",XLOOKUP(A243,'Crop Chart'!$A$5:$A$201,'Crop Chart'!$AP$5:$AP$201,FALSE))</f>
        <v/>
      </c>
      <c r="AL243" s="531" t="str">
        <f t="array" ref="AL243">IF((AK243=""),"",J243+XLOOKUP(A243,'Crop Chart'!$A$5:$A$201,'Crop Chart'!$AQ$5:$AQ$201,FALSE))</f>
        <v/>
      </c>
      <c r="AM243" s="530" t="str">
        <f t="array" ref="AM243">IF(ISBLANK(C243),"",XLOOKUP(A243,'Crop Chart'!$A$5:$A$201,'Crop Chart'!$AR$5:$AR$201,FALSE))</f>
        <v/>
      </c>
      <c r="AN243" s="531" t="str">
        <f t="array" ref="AN243">IF((AM243=""),"",J243+XLOOKUP(A243,'Crop Chart'!$A$5:$A$201,'Crop Chart'!$AS$5:$AS$201,FALSE))</f>
        <v/>
      </c>
      <c r="AO243" s="530" t="str">
        <f t="array" ref="AO243">IF(ISBLANK(C243),"",XLOOKUP(A243,'Crop Chart'!$A$5:$A$201,'Crop Chart'!$AT$5:$AT$201,FALSE))</f>
        <v/>
      </c>
      <c r="AP243" s="531" t="str">
        <f t="array" ref="AP243">IF((AO243=""),"",J243+XLOOKUP(A243,'Crop Chart'!$A$5:$A$201,'Crop Chart'!$AU$5:$AU$201,FALSE))</f>
        <v/>
      </c>
      <c r="AQ243" s="530" t="str">
        <f t="array" ref="AQ243">IF(ISBLANK(C243),"",XLOOKUP(A243,'Crop Chart'!$A$5:$A$201,'Crop Chart'!$AV$5:$AV$201,FALSE))</f>
        <v/>
      </c>
      <c r="AR243" s="531" t="str">
        <f t="array" ref="AR243">IF((AQ243=""),"",J243+XLOOKUP(A243,'Crop Chart'!$A$5:$A$201,'Crop Chart'!$AW$5:$AW$201,FALSE))</f>
        <v/>
      </c>
      <c r="AS243" s="530" t="str">
        <f t="array" ref="AS243">IF(ISBLANK(C243),"",XLOOKUP(A243,'Crop Chart'!$A$5:$A$201,'Crop Chart'!$AX$5:$AX$201,FALSE))</f>
        <v/>
      </c>
      <c r="AT243" s="531" t="str">
        <f t="array" ref="AT243">IF((AS243=""),"",J243+XLOOKUP(A243,'Crop Chart'!$A$5:$A$201,'Crop Chart'!$AY$5:$AY$201,FALSE))</f>
        <v/>
      </c>
      <c r="AU243" s="530" t="str">
        <f t="array" ref="AU243">IF(ISBLANK(C243),"",XLOOKUP(A243,'Crop Chart'!$A$5:$A$201,'Crop Chart'!$AZ$5:$AZ$201,FALSE))</f>
        <v/>
      </c>
      <c r="AV243" s="531" t="str">
        <f t="array" ref="AV243">IF((AU243=""),"",J243+XLOOKUP(A243,'Crop Chart'!$A$5:$A$201,'Crop Chart'!$BA$5:$BA$201,FALSE))</f>
        <v/>
      </c>
      <c r="AW243" s="530" t="str">
        <f t="array" ref="AW243">IF(ISBLANK(C243),"",XLOOKUP(A243,'Crop Chart'!$A$5:$A$201,'Crop Chart'!$BB$5:$BB$201,FALSE))</f>
        <v/>
      </c>
      <c r="AX243" s="532" t="str">
        <f t="array" ref="AX243">IF((AW243=""),"",J243+XLOOKUP(A243,'Crop Chart'!$A$5:$A$201,'Crop Chart'!$BC$5:$BC$201,FALSE))</f>
        <v/>
      </c>
    </row>
    <row r="244" ht="15.75" hidden="1" customHeight="1">
      <c r="A244" s="520" t="str">
        <f t="array" ref="A244">IF(ISBLANK(C244)," ",XLOOKUP(C244,'Codified Game Plan'!$M$3:$M$477,'Codified Game Plan'!$A$3:$A$477))</f>
        <v> </v>
      </c>
      <c r="B244" s="503" t="str">
        <f t="array" ref="B244">IF(ISBLANK(C244),"",XLOOKUP(C244,'Codified Game Plan'!$M$3:$M$477,'Codified Game Plan'!$B$3:$B$477))</f>
        <v/>
      </c>
      <c r="C244" s="521"/>
      <c r="D244" s="521" t="str">
        <f t="array" ref="D244">IF(ISBLANK(C244)," ",XLOOKUP(C244,'Codified Game Plan'!$M$3:$M$477,'Codified Game Plan'!$C$3:$C$477))</f>
        <v> </v>
      </c>
      <c r="E244" s="522" t="str">
        <f t="array" ref="E244">IF(ISBLANK(C244),"",XLOOKUP(C244,'Codified Game Plan'!$M$3:$M$477,'Codified Game Plan'!$D$3:$D$477,0))</f>
        <v/>
      </c>
      <c r="F244" s="522" t="str">
        <f t="array" ref="F244">IF(ISBLANK(C244),"",XLOOKUP(C244,'Codified Game Plan'!$M$3:$M$477,'Codified Game Plan'!$E$3:$E$477,0))</f>
        <v/>
      </c>
      <c r="G244" s="523" t="str">
        <f t="array" ref="G244">IF(ISBLANK(C244)," ",XLOOKUP(C244,'Codified Game Plan'!$M$3:$M$477,'Codified Game Plan'!$F$3:$F$477))</f>
        <v> </v>
      </c>
      <c r="H244" s="507" t="str">
        <f t="array" ref="H244">IF(ISBLANK(C244)," ",XLOOKUP(C244,'Codified Game Plan'!$M$3:$M$477,'Codified Game Plan'!$G$3:$G$477))</f>
        <v> </v>
      </c>
      <c r="I244" s="523" t="str">
        <f t="array" ref="I244">IF(ISBLANK(C244),"",XLOOKUP(A244,'Crop Chart'!$A$5:$A$201,'Crop Chart'!$B$5:$B$201,0))</f>
        <v/>
      </c>
      <c r="J244" s="507" t="str">
        <f t="shared" si="24"/>
        <v> </v>
      </c>
      <c r="K244" s="511"/>
      <c r="L244" s="523" t="str">
        <f t="array" ref="L244">IF(ISBLANK(C244),"",XLOOKUP(A244,'Crop Chart'!$A$5:$A$201,'Crop Chart'!$C$5:$C$201,0))</f>
        <v/>
      </c>
      <c r="M244" s="506" t="str">
        <f t="array" ref="M244">IF(ISBLANK(C244),"",XLOOKUP(A244,'Crop Chart'!$A$5:$A$201,'Crop Chart'!$E$5:$E$201,0))</f>
        <v/>
      </c>
      <c r="N244" s="535" t="str">
        <f t="shared" si="1"/>
        <v/>
      </c>
      <c r="O244" s="515" t="str">
        <f t="array" ref="O244">IF(ISBLANK(C244),"",XLOOKUP(A244,'Crop Chart'!$A$5:$A$201,'Crop Chart'!$S$5:$S$201,0))</f>
        <v/>
      </c>
      <c r="P244" s="507" t="str">
        <f t="shared" si="2"/>
        <v/>
      </c>
      <c r="Q244" s="524"/>
      <c r="R244" s="523" t="str">
        <f t="array" ref="R244">IF(I244="TR",XLOOKUP(A244,'Crop Chart'!$A$5:$A$201,'Crop Chart'!$I$5:$I$201,FALSE),"")</f>
        <v/>
      </c>
      <c r="S244" s="512" t="str">
        <f t="array" ref="S244">IF(I244="TR",G244*'Crop Chart'!$H$2*12*L244/M244/T244*XLOOKUP(A244,'Crop Chart'!$A$5:$A$203,'Crop Chart'!$T$5:$T$203),"")</f>
        <v/>
      </c>
      <c r="T244" s="523" t="str">
        <f t="array" ref="T244">IF(ISBLANK(C244),"",XLOOKUP(A244,'Crop Chart'!$A$5:$A$201,'Crop Chart'!$P$5:$P$201,FALSE))</f>
        <v/>
      </c>
      <c r="U244" s="525" t="str">
        <f t="array" ref="U244">IF(ISBLANK(C244),"",XLOOKUP(A244,'Crop Chart'!$A$5:$A$201,'Crop Chart'!$Q$5:$Q$201,0))</f>
        <v/>
      </c>
      <c r="V244" s="507" t="str">
        <f t="array" ref="V244">IF(I244="DS",XLOOKUP(A244,'Crop Chart'!$A$6:$A$201,'Crop Chart'!$AH$6:$AH$201,0),"")</f>
        <v/>
      </c>
      <c r="W244" s="507" t="str">
        <f t="array" ref="W244">IF(I244="DS",XLOOKUP(A244,'Crop Chart'!$A$6:$A$201,'Crop Chart'!$AI$6:$AI$201,0),"")</f>
        <v/>
      </c>
      <c r="X244" s="526" t="str">
        <f t="array" ref="X244">IFS(ISTEXT(P244),"",XLOOKUP(A244,'Crop Chart'!$A$5:$A$201,'Crop Chart'!$R$5:$R$201,0)=0,"",XLOOKUP(A244,'Crop Chart'!$A$5:$A$201,'Crop Chart'!$R$5:$R$201,0)&gt;0,XLOOKUP(A244,'Crop Chart'!$A$5:$A$201,'Crop Chart'!$R$5:$R$201,0)+P244)</f>
        <v/>
      </c>
      <c r="Y244" s="523" t="str">
        <f t="array" ref="Y244">IF(ISTEXT(X244),"",XLOOKUP(A244,'Crop Chart'!$A$5:$A$201,'Crop Chart'!$S$5:$S$201,0))</f>
        <v/>
      </c>
      <c r="Z244" s="513" t="str">
        <f t="shared" si="3"/>
        <v/>
      </c>
      <c r="AA244" s="523" t="str">
        <f t="array" ref="AA244">IF(ISBLANK(C244),"",XLOOKUP(A244,'Crop Chart'!$A$5:$A$201,'Crop Chart'!$F$5:$F$201,0))</f>
        <v/>
      </c>
      <c r="AB244" s="523" t="str">
        <f t="array" ref="AB244">IF(ISBLANK(C244),"",XLOOKUP(A244,'Crop Chart'!$A$5:$A$201,'Crop Chart'!$G$5:$G$201,FALSE))</f>
        <v/>
      </c>
      <c r="AC244" s="526" t="str">
        <f t="shared" si="19"/>
        <v/>
      </c>
      <c r="AD244" s="526" t="str">
        <f t="shared" si="4"/>
        <v/>
      </c>
      <c r="AE244" s="527" t="str">
        <f t="array" ref="AE244">IF(ISBLANK(C244),"",XLOOKUP(C244,'Codified Game Plan'!$M$3:$M$477,'Codified Game Plan'!$J$3:$J$477,0))</f>
        <v/>
      </c>
      <c r="AF244" s="528" t="str">
        <f t="array" ref="AF244">IF(ISBLANK(C244),"",XLOOKUP(A244,'Crop Chart'!$A$5:$A$201,'Crop Chart'!$L$5:$L$201,FALSE))</f>
        <v/>
      </c>
      <c r="AG244" s="529"/>
      <c r="AH244" s="530"/>
      <c r="AI244" s="530" t="str">
        <f t="array" ref="AI244">IF(ISBLANK(C244),"",XLOOKUP(A244,'Crop Chart'!$A$5:$A$201,'Crop Chart'!$AN$5:$AN$201,FALSE))</f>
        <v/>
      </c>
      <c r="AJ244" s="531" t="str">
        <f t="array" ref="AJ244">IF((AI244=""),"",J244+XLOOKUP(A244,'Crop Chart'!$A$5:$A$201,'Crop Chart'!$AO$5:$AO$201,FALSE))</f>
        <v/>
      </c>
      <c r="AK244" s="530" t="str">
        <f t="array" ref="AK244">IF(ISBLANK(C244),"",XLOOKUP(A244,'Crop Chart'!$A$5:$A$201,'Crop Chart'!$AP$5:$AP$201,FALSE))</f>
        <v/>
      </c>
      <c r="AL244" s="531" t="str">
        <f t="array" ref="AL244">IF((AK244=""),"",J244+XLOOKUP(A244,'Crop Chart'!$A$5:$A$201,'Crop Chart'!$AQ$5:$AQ$201,FALSE))</f>
        <v/>
      </c>
      <c r="AM244" s="530" t="str">
        <f t="array" ref="AM244">IF(ISBLANK(C244),"",XLOOKUP(A244,'Crop Chart'!$A$5:$A$201,'Crop Chart'!$AR$5:$AR$201,FALSE))</f>
        <v/>
      </c>
      <c r="AN244" s="531" t="str">
        <f t="array" ref="AN244">IF((AM244=""),"",J244+XLOOKUP(A244,'Crop Chart'!$A$5:$A$201,'Crop Chart'!$AS$5:$AS$201,FALSE))</f>
        <v/>
      </c>
      <c r="AO244" s="530" t="str">
        <f t="array" ref="AO244">IF(ISBLANK(C244),"",XLOOKUP(A244,'Crop Chart'!$A$5:$A$201,'Crop Chart'!$AT$5:$AT$201,FALSE))</f>
        <v/>
      </c>
      <c r="AP244" s="531" t="str">
        <f t="array" ref="AP244">IF((AO244=""),"",J244+XLOOKUP(A244,'Crop Chart'!$A$5:$A$201,'Crop Chart'!$AU$5:$AU$201,FALSE))</f>
        <v/>
      </c>
      <c r="AQ244" s="530" t="str">
        <f t="array" ref="AQ244">IF(ISBLANK(C244),"",XLOOKUP(A244,'Crop Chart'!$A$5:$A$201,'Crop Chart'!$AV$5:$AV$201,FALSE))</f>
        <v/>
      </c>
      <c r="AR244" s="531" t="str">
        <f t="array" ref="AR244">IF((AQ244=""),"",J244+XLOOKUP(A244,'Crop Chart'!$A$5:$A$201,'Crop Chart'!$AW$5:$AW$201,FALSE))</f>
        <v/>
      </c>
      <c r="AS244" s="530" t="str">
        <f t="array" ref="AS244">IF(ISBLANK(C244),"",XLOOKUP(A244,'Crop Chart'!$A$5:$A$201,'Crop Chart'!$AX$5:$AX$201,FALSE))</f>
        <v/>
      </c>
      <c r="AT244" s="531" t="str">
        <f t="array" ref="AT244">IF((AS244=""),"",J244+XLOOKUP(A244,'Crop Chart'!$A$5:$A$201,'Crop Chart'!$AY$5:$AY$201,FALSE))</f>
        <v/>
      </c>
      <c r="AU244" s="530" t="str">
        <f t="array" ref="AU244">IF(ISBLANK(C244),"",XLOOKUP(A244,'Crop Chart'!$A$5:$A$201,'Crop Chart'!$AZ$5:$AZ$201,FALSE))</f>
        <v/>
      </c>
      <c r="AV244" s="531" t="str">
        <f t="array" ref="AV244">IF((AU244=""),"",J244+XLOOKUP(A244,'Crop Chart'!$A$5:$A$201,'Crop Chart'!$BA$5:$BA$201,FALSE))</f>
        <v/>
      </c>
      <c r="AW244" s="530" t="str">
        <f t="array" ref="AW244">IF(ISBLANK(C244),"",XLOOKUP(A244,'Crop Chart'!$A$5:$A$201,'Crop Chart'!$BB$5:$BB$201,FALSE))</f>
        <v/>
      </c>
      <c r="AX244" s="532" t="str">
        <f t="array" ref="AX244">IF((AW244=""),"",J244+XLOOKUP(A244,'Crop Chart'!$A$5:$A$201,'Crop Chart'!$BC$5:$BC$201,FALSE))</f>
        <v/>
      </c>
    </row>
    <row r="245" ht="15.75" hidden="1" customHeight="1">
      <c r="A245" s="520" t="str">
        <f t="array" ref="A245">IF(ISBLANK(C245)," ",XLOOKUP(C245,'Codified Game Plan'!$M$3:$M$477,'Codified Game Plan'!$A$3:$A$477))</f>
        <v> </v>
      </c>
      <c r="B245" s="503" t="str">
        <f t="array" ref="B245">IF(ISBLANK(C245),"",XLOOKUP(C245,'Codified Game Plan'!$M$3:$M$477,'Codified Game Plan'!$B$3:$B$477))</f>
        <v/>
      </c>
      <c r="C245" s="521"/>
      <c r="D245" s="521" t="str">
        <f t="array" ref="D245">IF(ISBLANK(C245)," ",XLOOKUP(C245,'Codified Game Plan'!$M$3:$M$477,'Codified Game Plan'!$C$3:$C$477))</f>
        <v> </v>
      </c>
      <c r="E245" s="522" t="str">
        <f t="array" ref="E245">IF(ISBLANK(C245),"",XLOOKUP(C245,'Codified Game Plan'!$M$3:$M$477,'Codified Game Plan'!$D$3:$D$477,0))</f>
        <v/>
      </c>
      <c r="F245" s="522" t="str">
        <f t="array" ref="F245">IF(ISBLANK(C245),"",XLOOKUP(C245,'Codified Game Plan'!$M$3:$M$477,'Codified Game Plan'!$E$3:$E$477,0))</f>
        <v/>
      </c>
      <c r="G245" s="523" t="str">
        <f t="array" ref="G245">IF(ISBLANK(C245)," ",XLOOKUP(C245,'Codified Game Plan'!$M$3:$M$477,'Codified Game Plan'!$F$3:$F$477))</f>
        <v> </v>
      </c>
      <c r="H245" s="507" t="str">
        <f t="array" ref="H245">IF(ISBLANK(C245)," ",XLOOKUP(C245,'Codified Game Plan'!$M$3:$M$477,'Codified Game Plan'!$G$3:$G$477))</f>
        <v> </v>
      </c>
      <c r="I245" s="523" t="str">
        <f t="array" ref="I245">IF(ISBLANK(C245),"",XLOOKUP(A245,'Crop Chart'!$A$5:$A$201,'Crop Chart'!$B$5:$B$201,0))</f>
        <v/>
      </c>
      <c r="J245" s="507" t="str">
        <f t="shared" si="24"/>
        <v> </v>
      </c>
      <c r="K245" s="511"/>
      <c r="L245" s="523" t="str">
        <f t="array" ref="L245">IF(ISBLANK(C245),"",XLOOKUP(A245,'Crop Chart'!$A$5:$A$201,'Crop Chart'!$C$5:$C$201,0))</f>
        <v/>
      </c>
      <c r="M245" s="506" t="str">
        <f t="array" ref="M245">IF(ISBLANK(C245),"",XLOOKUP(A245,'Crop Chart'!$A$5:$A$201,'Crop Chart'!$E$5:$E$201,0))</f>
        <v/>
      </c>
      <c r="N245" s="535" t="str">
        <f t="shared" si="1"/>
        <v/>
      </c>
      <c r="O245" s="515" t="str">
        <f t="array" ref="O245">IF(ISBLANK(C245),"",XLOOKUP(A245,'Crop Chart'!$A$5:$A$201,'Crop Chart'!$S$5:$S$201,0))</f>
        <v/>
      </c>
      <c r="P245" s="507" t="str">
        <f t="shared" si="2"/>
        <v/>
      </c>
      <c r="Q245" s="524"/>
      <c r="R245" s="523" t="str">
        <f t="array" ref="R245">IF(I245="TR",XLOOKUP(A245,'Crop Chart'!$A$5:$A$201,'Crop Chart'!$I$5:$I$201,FALSE),"")</f>
        <v/>
      </c>
      <c r="S245" s="512" t="str">
        <f t="array" ref="S245">IF(I245="TR",G245*'Crop Chart'!$H$2*12*L245/M245/T245*XLOOKUP(A245,'Crop Chart'!$A$5:$A$203,'Crop Chart'!$T$5:$T$203),"")</f>
        <v/>
      </c>
      <c r="T245" s="523" t="str">
        <f t="array" ref="T245">IF(ISBLANK(C245),"",XLOOKUP(A245,'Crop Chart'!$A$5:$A$201,'Crop Chart'!$P$5:$P$201,FALSE))</f>
        <v/>
      </c>
      <c r="U245" s="525" t="str">
        <f t="array" ref="U245">IF(ISBLANK(C245),"",XLOOKUP(A245,'Crop Chart'!$A$5:$A$201,'Crop Chart'!$Q$5:$Q$201,0))</f>
        <v/>
      </c>
      <c r="V245" s="507" t="str">
        <f t="array" ref="V245">IF(I245="DS",XLOOKUP(A245,'Crop Chart'!$A$6:$A$201,'Crop Chart'!$AH$6:$AH$201,0),"")</f>
        <v/>
      </c>
      <c r="W245" s="507" t="str">
        <f t="array" ref="W245">IF(I245="DS",XLOOKUP(A245,'Crop Chart'!$A$6:$A$201,'Crop Chart'!$AI$6:$AI$201,0),"")</f>
        <v/>
      </c>
      <c r="X245" s="526" t="str">
        <f t="array" ref="X245">IFS(ISTEXT(P245),"",XLOOKUP(A245,'Crop Chart'!$A$5:$A$201,'Crop Chart'!$R$5:$R$201,0)=0,"",XLOOKUP(A245,'Crop Chart'!$A$5:$A$201,'Crop Chart'!$R$5:$R$201,0)&gt;0,XLOOKUP(A245,'Crop Chart'!$A$5:$A$201,'Crop Chart'!$R$5:$R$201,0)+P245)</f>
        <v/>
      </c>
      <c r="Y245" s="523" t="str">
        <f t="array" ref="Y245">IF(ISTEXT(X245),"",XLOOKUP(A245,'Crop Chart'!$A$5:$A$201,'Crop Chart'!$S$5:$S$201,0))</f>
        <v/>
      </c>
      <c r="Z245" s="513" t="str">
        <f t="shared" si="3"/>
        <v/>
      </c>
      <c r="AA245" s="523" t="str">
        <f t="array" ref="AA245">IF(ISBLANK(C245),"",XLOOKUP(A245,'Crop Chart'!$A$5:$A$201,'Crop Chart'!$F$5:$F$201,0))</f>
        <v/>
      </c>
      <c r="AB245" s="523" t="str">
        <f t="array" ref="AB245">IF(ISBLANK(C245),"",XLOOKUP(A245,'Crop Chart'!$A$5:$A$201,'Crop Chart'!$G$5:$G$201,FALSE))</f>
        <v/>
      </c>
      <c r="AC245" s="526" t="str">
        <f t="shared" si="19"/>
        <v/>
      </c>
      <c r="AD245" s="526" t="str">
        <f t="shared" si="4"/>
        <v/>
      </c>
      <c r="AE245" s="527" t="str">
        <f t="array" ref="AE245">IF(ISBLANK(C245),"",XLOOKUP(C245,'Codified Game Plan'!$M$3:$M$477,'Codified Game Plan'!$J$3:$J$477,0))</f>
        <v/>
      </c>
      <c r="AF245" s="528" t="str">
        <f t="array" ref="AF245">IF(ISBLANK(C245),"",XLOOKUP(A245,'Crop Chart'!$A$5:$A$201,'Crop Chart'!$L$5:$L$201,FALSE))</f>
        <v/>
      </c>
      <c r="AG245" s="529"/>
      <c r="AH245" s="530"/>
      <c r="AI245" s="530" t="str">
        <f t="array" ref="AI245">IF(ISBLANK(C245),"",XLOOKUP(A245,'Crop Chart'!$A$5:$A$201,'Crop Chart'!$AN$5:$AN$201,FALSE))</f>
        <v/>
      </c>
      <c r="AJ245" s="531" t="str">
        <f t="array" ref="AJ245">IF((AI245=""),"",J245+XLOOKUP(A245,'Crop Chart'!$A$5:$A$201,'Crop Chart'!$AO$5:$AO$201,FALSE))</f>
        <v/>
      </c>
      <c r="AK245" s="530" t="str">
        <f t="array" ref="AK245">IF(ISBLANK(C245),"",XLOOKUP(A245,'Crop Chart'!$A$5:$A$201,'Crop Chart'!$AP$5:$AP$201,FALSE))</f>
        <v/>
      </c>
      <c r="AL245" s="531" t="str">
        <f t="array" ref="AL245">IF((AK245=""),"",J245+XLOOKUP(A245,'Crop Chart'!$A$5:$A$201,'Crop Chart'!$AQ$5:$AQ$201,FALSE))</f>
        <v/>
      </c>
      <c r="AM245" s="530" t="str">
        <f t="array" ref="AM245">IF(ISBLANK(C245),"",XLOOKUP(A245,'Crop Chart'!$A$5:$A$201,'Crop Chart'!$AR$5:$AR$201,FALSE))</f>
        <v/>
      </c>
      <c r="AN245" s="531" t="str">
        <f t="array" ref="AN245">IF((AM245=""),"",J245+XLOOKUP(A245,'Crop Chart'!$A$5:$A$201,'Crop Chart'!$AS$5:$AS$201,FALSE))</f>
        <v/>
      </c>
      <c r="AO245" s="530" t="str">
        <f t="array" ref="AO245">IF(ISBLANK(C245),"",XLOOKUP(A245,'Crop Chart'!$A$5:$A$201,'Crop Chart'!$AT$5:$AT$201,FALSE))</f>
        <v/>
      </c>
      <c r="AP245" s="531" t="str">
        <f t="array" ref="AP245">IF((AO245=""),"",J245+XLOOKUP(A245,'Crop Chart'!$A$5:$A$201,'Crop Chart'!$AU$5:$AU$201,FALSE))</f>
        <v/>
      </c>
      <c r="AQ245" s="530" t="str">
        <f t="array" ref="AQ245">IF(ISBLANK(C245),"",XLOOKUP(A245,'Crop Chart'!$A$5:$A$201,'Crop Chart'!$AV$5:$AV$201,FALSE))</f>
        <v/>
      </c>
      <c r="AR245" s="531" t="str">
        <f t="array" ref="AR245">IF((AQ245=""),"",J245+XLOOKUP(A245,'Crop Chart'!$A$5:$A$201,'Crop Chart'!$AW$5:$AW$201,FALSE))</f>
        <v/>
      </c>
      <c r="AS245" s="530" t="str">
        <f t="array" ref="AS245">IF(ISBLANK(C245),"",XLOOKUP(A245,'Crop Chart'!$A$5:$A$201,'Crop Chart'!$AX$5:$AX$201,FALSE))</f>
        <v/>
      </c>
      <c r="AT245" s="531" t="str">
        <f t="array" ref="AT245">IF((AS245=""),"",J245+XLOOKUP(A245,'Crop Chart'!$A$5:$A$201,'Crop Chart'!$AY$5:$AY$201,FALSE))</f>
        <v/>
      </c>
      <c r="AU245" s="530" t="str">
        <f t="array" ref="AU245">IF(ISBLANK(C245),"",XLOOKUP(A245,'Crop Chart'!$A$5:$A$201,'Crop Chart'!$AZ$5:$AZ$201,FALSE))</f>
        <v/>
      </c>
      <c r="AV245" s="531" t="str">
        <f t="array" ref="AV245">IF((AU245=""),"",J245+XLOOKUP(A245,'Crop Chart'!$A$5:$A$201,'Crop Chart'!$BA$5:$BA$201,FALSE))</f>
        <v/>
      </c>
      <c r="AW245" s="530" t="str">
        <f t="array" ref="AW245">IF(ISBLANK(C245),"",XLOOKUP(A245,'Crop Chart'!$A$5:$A$201,'Crop Chart'!$BB$5:$BB$201,FALSE))</f>
        <v/>
      </c>
      <c r="AX245" s="532" t="str">
        <f t="array" ref="AX245">IF((AW245=""),"",J245+XLOOKUP(A245,'Crop Chart'!$A$5:$A$201,'Crop Chart'!$BC$5:$BC$201,FALSE))</f>
        <v/>
      </c>
    </row>
    <row r="246" ht="15.75" hidden="1" customHeight="1">
      <c r="A246" s="520" t="str">
        <f t="array" ref="A246">IF(ISBLANK(C246)," ",XLOOKUP(C246,'Codified Game Plan'!$M$3:$M$477,'Codified Game Plan'!$A$3:$A$477))</f>
        <v> </v>
      </c>
      <c r="B246" s="503" t="str">
        <f t="array" ref="B246">IF(ISBLANK(C246),"",XLOOKUP(C246,'Codified Game Plan'!$M$3:$M$477,'Codified Game Plan'!$B$3:$B$477))</f>
        <v/>
      </c>
      <c r="C246" s="521"/>
      <c r="D246" s="521" t="str">
        <f t="array" ref="D246">IF(ISBLANK(C246)," ",XLOOKUP(C246,'Codified Game Plan'!$M$3:$M$477,'Codified Game Plan'!$C$3:$C$477))</f>
        <v> </v>
      </c>
      <c r="E246" s="522" t="str">
        <f t="array" ref="E246">IF(ISBLANK(C246),"",XLOOKUP(C246,'Codified Game Plan'!$M$3:$M$477,'Codified Game Plan'!$D$3:$D$477,0))</f>
        <v/>
      </c>
      <c r="F246" s="522" t="str">
        <f t="array" ref="F246">IF(ISBLANK(C246),"",XLOOKUP(C246,'Codified Game Plan'!$M$3:$M$477,'Codified Game Plan'!$E$3:$E$477,0))</f>
        <v/>
      </c>
      <c r="G246" s="523" t="str">
        <f t="array" ref="G246">IF(ISBLANK(C246)," ",XLOOKUP(C246,'Codified Game Plan'!$M$3:$M$477,'Codified Game Plan'!$F$3:$F$477))</f>
        <v> </v>
      </c>
      <c r="H246" s="507" t="str">
        <f t="array" ref="H246">IF(ISBLANK(C246)," ",XLOOKUP(C246,'Codified Game Plan'!$M$3:$M$477,'Codified Game Plan'!$G$3:$G$477))</f>
        <v> </v>
      </c>
      <c r="I246" s="523" t="str">
        <f t="array" ref="I246">IF(ISBLANK(C246),"",XLOOKUP(A246,'Crop Chart'!$A$5:$A$201,'Crop Chart'!$B$5:$B$201,0))</f>
        <v/>
      </c>
      <c r="J246" s="507" t="str">
        <f t="shared" si="24"/>
        <v> </v>
      </c>
      <c r="K246" s="511"/>
      <c r="L246" s="523" t="str">
        <f t="array" ref="L246">IF(ISBLANK(C246),"",XLOOKUP(A246,'Crop Chart'!$A$5:$A$201,'Crop Chart'!$C$5:$C$201,0))</f>
        <v/>
      </c>
      <c r="M246" s="506" t="str">
        <f t="array" ref="M246">IF(ISBLANK(C246),"",XLOOKUP(A246,'Crop Chart'!$A$5:$A$201,'Crop Chart'!$E$5:$E$201,0))</f>
        <v/>
      </c>
      <c r="N246" s="535" t="str">
        <f t="shared" si="1"/>
        <v/>
      </c>
      <c r="O246" s="515" t="str">
        <f t="array" ref="O246">IF(ISBLANK(C246),"",XLOOKUP(A246,'Crop Chart'!$A$5:$A$201,'Crop Chart'!$S$5:$S$201,0))</f>
        <v/>
      </c>
      <c r="P246" s="507" t="str">
        <f t="shared" si="2"/>
        <v/>
      </c>
      <c r="Q246" s="524"/>
      <c r="R246" s="523" t="str">
        <f t="array" ref="R246">IF(I246="TR",XLOOKUP(A246,'Crop Chart'!$A$5:$A$201,'Crop Chart'!$I$5:$I$201,FALSE),"")</f>
        <v/>
      </c>
      <c r="S246" s="512" t="str">
        <f t="array" ref="S246">IF(I246="TR",G246*'Crop Chart'!$H$2*12*L246/M246/T246*XLOOKUP(A246,'Crop Chart'!$A$5:$A$203,'Crop Chart'!$T$5:$T$203),"")</f>
        <v/>
      </c>
      <c r="T246" s="523" t="str">
        <f t="array" ref="T246">IF(ISBLANK(C246),"",XLOOKUP(A246,'Crop Chart'!$A$5:$A$201,'Crop Chart'!$P$5:$P$201,FALSE))</f>
        <v/>
      </c>
      <c r="U246" s="525" t="str">
        <f t="array" ref="U246">IF(ISBLANK(C246),"",XLOOKUP(A246,'Crop Chart'!$A$5:$A$201,'Crop Chart'!$Q$5:$Q$201,0))</f>
        <v/>
      </c>
      <c r="V246" s="507" t="str">
        <f t="array" ref="V246">IF(I246="DS",XLOOKUP(A246,'Crop Chart'!$A$6:$A$201,'Crop Chart'!$AH$6:$AH$201,0),"")</f>
        <v/>
      </c>
      <c r="W246" s="507" t="str">
        <f t="array" ref="W246">IF(I246="DS",XLOOKUP(A246,'Crop Chart'!$A$6:$A$201,'Crop Chart'!$AI$6:$AI$201,0),"")</f>
        <v/>
      </c>
      <c r="X246" s="526" t="str">
        <f t="array" ref="X246">IFS(ISTEXT(P246),"",XLOOKUP(A246,'Crop Chart'!$A$5:$A$201,'Crop Chart'!$R$5:$R$201,0)=0,"",XLOOKUP(A246,'Crop Chart'!$A$5:$A$201,'Crop Chart'!$R$5:$R$201,0)&gt;0,XLOOKUP(A246,'Crop Chart'!$A$5:$A$201,'Crop Chart'!$R$5:$R$201,0)+P246)</f>
        <v/>
      </c>
      <c r="Y246" s="523" t="str">
        <f t="array" ref="Y246">IF(ISTEXT(X246),"",XLOOKUP(A246,'Crop Chart'!$A$5:$A$201,'Crop Chart'!$S$5:$S$201,0))</f>
        <v/>
      </c>
      <c r="Z246" s="513" t="str">
        <f t="shared" si="3"/>
        <v/>
      </c>
      <c r="AA246" s="523" t="str">
        <f t="array" ref="AA246">IF(ISBLANK(C246),"",XLOOKUP(A246,'Crop Chart'!$A$5:$A$201,'Crop Chart'!$F$5:$F$201,0))</f>
        <v/>
      </c>
      <c r="AB246" s="523" t="str">
        <f t="array" ref="AB246">IF(ISBLANK(C246),"",XLOOKUP(A246,'Crop Chart'!$A$5:$A$201,'Crop Chart'!$G$5:$G$201,FALSE))</f>
        <v/>
      </c>
      <c r="AC246" s="526" t="str">
        <f t="shared" si="19"/>
        <v/>
      </c>
      <c r="AD246" s="526" t="str">
        <f t="shared" si="4"/>
        <v/>
      </c>
      <c r="AE246" s="527" t="str">
        <f t="array" ref="AE246">IF(ISBLANK(C246),"",XLOOKUP(C246,'Codified Game Plan'!$M$3:$M$477,'Codified Game Plan'!$J$3:$J$477,0))</f>
        <v/>
      </c>
      <c r="AF246" s="528" t="str">
        <f t="array" ref="AF246">IF(ISBLANK(C246),"",XLOOKUP(A246,'Crop Chart'!$A$5:$A$201,'Crop Chart'!$L$5:$L$201,FALSE))</f>
        <v/>
      </c>
      <c r="AG246" s="529"/>
      <c r="AH246" s="530"/>
      <c r="AI246" s="530" t="str">
        <f t="array" ref="AI246">IF(ISBLANK(C246),"",XLOOKUP(A246,'Crop Chart'!$A$5:$A$201,'Crop Chart'!$AN$5:$AN$201,FALSE))</f>
        <v/>
      </c>
      <c r="AJ246" s="531" t="str">
        <f t="array" ref="AJ246">IF((AI246=""),"",J246+XLOOKUP(A246,'Crop Chart'!$A$5:$A$201,'Crop Chart'!$AO$5:$AO$201,FALSE))</f>
        <v/>
      </c>
      <c r="AK246" s="530" t="str">
        <f t="array" ref="AK246">IF(ISBLANK(C246),"",XLOOKUP(A246,'Crop Chart'!$A$5:$A$201,'Crop Chart'!$AP$5:$AP$201,FALSE))</f>
        <v/>
      </c>
      <c r="AL246" s="531" t="str">
        <f t="array" ref="AL246">IF((AK246=""),"",J246+XLOOKUP(A246,'Crop Chart'!$A$5:$A$201,'Crop Chart'!$AQ$5:$AQ$201,FALSE))</f>
        <v/>
      </c>
      <c r="AM246" s="530" t="str">
        <f t="array" ref="AM246">IF(ISBLANK(C246),"",XLOOKUP(A246,'Crop Chart'!$A$5:$A$201,'Crop Chart'!$AR$5:$AR$201,FALSE))</f>
        <v/>
      </c>
      <c r="AN246" s="531" t="str">
        <f t="array" ref="AN246">IF((AM246=""),"",J246+XLOOKUP(A246,'Crop Chart'!$A$5:$A$201,'Crop Chart'!$AS$5:$AS$201,FALSE))</f>
        <v/>
      </c>
      <c r="AO246" s="530" t="str">
        <f t="array" ref="AO246">IF(ISBLANK(C246),"",XLOOKUP(A246,'Crop Chart'!$A$5:$A$201,'Crop Chart'!$AT$5:$AT$201,FALSE))</f>
        <v/>
      </c>
      <c r="AP246" s="531" t="str">
        <f t="array" ref="AP246">IF((AO246=""),"",J246+XLOOKUP(A246,'Crop Chart'!$A$5:$A$201,'Crop Chart'!$AU$5:$AU$201,FALSE))</f>
        <v/>
      </c>
      <c r="AQ246" s="530" t="str">
        <f t="array" ref="AQ246">IF(ISBLANK(C246),"",XLOOKUP(A246,'Crop Chart'!$A$5:$A$201,'Crop Chart'!$AV$5:$AV$201,FALSE))</f>
        <v/>
      </c>
      <c r="AR246" s="531" t="str">
        <f t="array" ref="AR246">IF((AQ246=""),"",J246+XLOOKUP(A246,'Crop Chart'!$A$5:$A$201,'Crop Chart'!$AW$5:$AW$201,FALSE))</f>
        <v/>
      </c>
      <c r="AS246" s="530" t="str">
        <f t="array" ref="AS246">IF(ISBLANK(C246),"",XLOOKUP(A246,'Crop Chart'!$A$5:$A$201,'Crop Chart'!$AX$5:$AX$201,FALSE))</f>
        <v/>
      </c>
      <c r="AT246" s="531" t="str">
        <f t="array" ref="AT246">IF((AS246=""),"",J246+XLOOKUP(A246,'Crop Chart'!$A$5:$A$201,'Crop Chart'!$AY$5:$AY$201,FALSE))</f>
        <v/>
      </c>
      <c r="AU246" s="530" t="str">
        <f t="array" ref="AU246">IF(ISBLANK(C246),"",XLOOKUP(A246,'Crop Chart'!$A$5:$A$201,'Crop Chart'!$AZ$5:$AZ$201,FALSE))</f>
        <v/>
      </c>
      <c r="AV246" s="531" t="str">
        <f t="array" ref="AV246">IF((AU246=""),"",J246+XLOOKUP(A246,'Crop Chart'!$A$5:$A$201,'Crop Chart'!$BA$5:$BA$201,FALSE))</f>
        <v/>
      </c>
      <c r="AW246" s="530" t="str">
        <f t="array" ref="AW246">IF(ISBLANK(C246),"",XLOOKUP(A246,'Crop Chart'!$A$5:$A$201,'Crop Chart'!$BB$5:$BB$201,FALSE))</f>
        <v/>
      </c>
      <c r="AX246" s="532" t="str">
        <f t="array" ref="AX246">IF((AW246=""),"",J246+XLOOKUP(A246,'Crop Chart'!$A$5:$A$201,'Crop Chart'!$BC$5:$BC$201,FALSE))</f>
        <v/>
      </c>
    </row>
    <row r="247" ht="15.75" hidden="1" customHeight="1">
      <c r="A247" s="520" t="str">
        <f t="array" ref="A247">IF(ISBLANK(C247)," ",XLOOKUP(C247,'Codified Game Plan'!$M$3:$M$477,'Codified Game Plan'!$A$3:$A$477))</f>
        <v> </v>
      </c>
      <c r="B247" s="503" t="str">
        <f t="array" ref="B247">IF(ISBLANK(C247),"",XLOOKUP(C247,'Codified Game Plan'!$M$3:$M$477,'Codified Game Plan'!$B$3:$B$477))</f>
        <v/>
      </c>
      <c r="C247" s="521"/>
      <c r="D247" s="521" t="str">
        <f t="array" ref="D247">IF(ISBLANK(C247)," ",XLOOKUP(C247,'Codified Game Plan'!$M$3:$M$477,'Codified Game Plan'!$C$3:$C$477))</f>
        <v> </v>
      </c>
      <c r="E247" s="522" t="str">
        <f t="array" ref="E247">IF(ISBLANK(C247),"",XLOOKUP(C247,'Codified Game Plan'!$M$3:$M$477,'Codified Game Plan'!$D$3:$D$477,0))</f>
        <v/>
      </c>
      <c r="F247" s="522" t="str">
        <f t="array" ref="F247">IF(ISBLANK(C247),"",XLOOKUP(C247,'Codified Game Plan'!$M$3:$M$477,'Codified Game Plan'!$E$3:$E$477,0))</f>
        <v/>
      </c>
      <c r="G247" s="523" t="str">
        <f t="array" ref="G247">IF(ISBLANK(C247)," ",XLOOKUP(C247,'Codified Game Plan'!$M$3:$M$477,'Codified Game Plan'!$F$3:$F$477))</f>
        <v> </v>
      </c>
      <c r="H247" s="507" t="str">
        <f t="array" ref="H247">IF(ISBLANK(C247)," ",XLOOKUP(C247,'Codified Game Plan'!$M$3:$M$477,'Codified Game Plan'!$G$3:$G$477))</f>
        <v> </v>
      </c>
      <c r="I247" s="523" t="str">
        <f t="array" ref="I247">IF(ISBLANK(C247),"",XLOOKUP(A247,'Crop Chart'!$A$5:$A$201,'Crop Chart'!$B$5:$B$201,0))</f>
        <v/>
      </c>
      <c r="J247" s="507" t="str">
        <f t="shared" si="24"/>
        <v> </v>
      </c>
      <c r="K247" s="511"/>
      <c r="L247" s="523" t="str">
        <f t="array" ref="L247">IF(ISBLANK(C247),"",XLOOKUP(A247,'Crop Chart'!$A$5:$A$201,'Crop Chart'!$C$5:$C$201,0))</f>
        <v/>
      </c>
      <c r="M247" s="506" t="str">
        <f t="array" ref="M247">IF(ISBLANK(C247),"",XLOOKUP(A247,'Crop Chart'!$A$5:$A$201,'Crop Chart'!$E$5:$E$201,0))</f>
        <v/>
      </c>
      <c r="N247" s="535" t="str">
        <f t="shared" si="1"/>
        <v/>
      </c>
      <c r="O247" s="515" t="str">
        <f t="array" ref="O247">IF(ISBLANK(C247),"",XLOOKUP(A247,'Crop Chart'!$A$5:$A$201,'Crop Chart'!$S$5:$S$201,0))</f>
        <v/>
      </c>
      <c r="P247" s="507" t="str">
        <f t="shared" si="2"/>
        <v/>
      </c>
      <c r="Q247" s="524"/>
      <c r="R247" s="523" t="str">
        <f t="array" ref="R247">IF(I247="TR",XLOOKUP(A247,'Crop Chart'!$A$5:$A$201,'Crop Chart'!$I$5:$I$201,FALSE),"")</f>
        <v/>
      </c>
      <c r="S247" s="512" t="str">
        <f t="array" ref="S247">IF(I247="TR",G247*'Crop Chart'!$H$2*12*L247/M247/T247*XLOOKUP(A247,'Crop Chart'!$A$5:$A$203,'Crop Chart'!$T$5:$T$203),"")</f>
        <v/>
      </c>
      <c r="T247" s="523" t="str">
        <f t="array" ref="T247">IF(ISBLANK(C247),"",XLOOKUP(A247,'Crop Chart'!$A$5:$A$201,'Crop Chart'!$P$5:$P$201,FALSE))</f>
        <v/>
      </c>
      <c r="U247" s="525" t="str">
        <f t="array" ref="U247">IF(ISBLANK(C247),"",XLOOKUP(A247,'Crop Chart'!$A$5:$A$201,'Crop Chart'!$Q$5:$Q$201,0))</f>
        <v/>
      </c>
      <c r="V247" s="507" t="str">
        <f t="array" ref="V247">IF(I247="DS",XLOOKUP(A247,'Crop Chart'!$A$6:$A$201,'Crop Chart'!$AH$6:$AH$201,0),"")</f>
        <v/>
      </c>
      <c r="W247" s="507" t="str">
        <f t="array" ref="W247">IF(I247="DS",XLOOKUP(A247,'Crop Chart'!$A$6:$A$201,'Crop Chart'!$AI$6:$AI$201,0),"")</f>
        <v/>
      </c>
      <c r="X247" s="526" t="str">
        <f t="array" ref="X247">IFS(ISTEXT(P247),"",XLOOKUP(A247,'Crop Chart'!$A$5:$A$201,'Crop Chart'!$R$5:$R$201,0)=0,"",XLOOKUP(A247,'Crop Chart'!$A$5:$A$201,'Crop Chart'!$R$5:$R$201,0)&gt;0,XLOOKUP(A247,'Crop Chart'!$A$5:$A$201,'Crop Chart'!$R$5:$R$201,0)+P247)</f>
        <v/>
      </c>
      <c r="Y247" s="523" t="str">
        <f t="array" ref="Y247">IF(ISTEXT(X247),"",XLOOKUP(A247,'Crop Chart'!$A$5:$A$201,'Crop Chart'!$S$5:$S$201,0))</f>
        <v/>
      </c>
      <c r="Z247" s="513" t="str">
        <f t="shared" si="3"/>
        <v/>
      </c>
      <c r="AA247" s="523" t="str">
        <f t="array" ref="AA247">IF(ISBLANK(C247),"",XLOOKUP(A247,'Crop Chart'!$A$5:$A$201,'Crop Chart'!$F$5:$F$201,0))</f>
        <v/>
      </c>
      <c r="AB247" s="523" t="str">
        <f t="array" ref="AB247">IF(ISBLANK(C247),"",XLOOKUP(A247,'Crop Chart'!$A$5:$A$201,'Crop Chart'!$G$5:$G$201,FALSE))</f>
        <v/>
      </c>
      <c r="AC247" s="526" t="str">
        <f t="shared" si="19"/>
        <v/>
      </c>
      <c r="AD247" s="526" t="str">
        <f t="shared" si="4"/>
        <v/>
      </c>
      <c r="AE247" s="527" t="str">
        <f t="array" ref="AE247">IF(ISBLANK(C247),"",XLOOKUP(C247,'Codified Game Plan'!$M$3:$M$477,'Codified Game Plan'!$J$3:$J$477,0))</f>
        <v/>
      </c>
      <c r="AF247" s="528" t="str">
        <f t="array" ref="AF247">IF(ISBLANK(C247),"",XLOOKUP(A247,'Crop Chart'!$A$5:$A$201,'Crop Chart'!$L$5:$L$201,FALSE))</f>
        <v/>
      </c>
      <c r="AG247" s="529"/>
      <c r="AH247" s="530"/>
      <c r="AI247" s="530" t="str">
        <f t="array" ref="AI247">IF(ISBLANK(C247),"",XLOOKUP(A247,'Crop Chart'!$A$5:$A$201,'Crop Chart'!$AN$5:$AN$201,FALSE))</f>
        <v/>
      </c>
      <c r="AJ247" s="531" t="str">
        <f t="array" ref="AJ247">IF((AI247=""),"",J247+XLOOKUP(A247,'Crop Chart'!$A$5:$A$201,'Crop Chart'!$AO$5:$AO$201,FALSE))</f>
        <v/>
      </c>
      <c r="AK247" s="530" t="str">
        <f t="array" ref="AK247">IF(ISBLANK(C247),"",XLOOKUP(A247,'Crop Chart'!$A$5:$A$201,'Crop Chart'!$AP$5:$AP$201,FALSE))</f>
        <v/>
      </c>
      <c r="AL247" s="531" t="str">
        <f t="array" ref="AL247">IF((AK247=""),"",J247+XLOOKUP(A247,'Crop Chart'!$A$5:$A$201,'Crop Chart'!$AQ$5:$AQ$201,FALSE))</f>
        <v/>
      </c>
      <c r="AM247" s="530" t="str">
        <f t="array" ref="AM247">IF(ISBLANK(C247),"",XLOOKUP(A247,'Crop Chart'!$A$5:$A$201,'Crop Chart'!$AR$5:$AR$201,FALSE))</f>
        <v/>
      </c>
      <c r="AN247" s="531" t="str">
        <f t="array" ref="AN247">IF((AM247=""),"",J247+XLOOKUP(A247,'Crop Chart'!$A$5:$A$201,'Crop Chart'!$AS$5:$AS$201,FALSE))</f>
        <v/>
      </c>
      <c r="AO247" s="530" t="str">
        <f t="array" ref="AO247">IF(ISBLANK(C247),"",XLOOKUP(A247,'Crop Chart'!$A$5:$A$201,'Crop Chart'!$AT$5:$AT$201,FALSE))</f>
        <v/>
      </c>
      <c r="AP247" s="531" t="str">
        <f t="array" ref="AP247">IF((AO247=""),"",J247+XLOOKUP(A247,'Crop Chart'!$A$5:$A$201,'Crop Chart'!$AU$5:$AU$201,FALSE))</f>
        <v/>
      </c>
      <c r="AQ247" s="530" t="str">
        <f t="array" ref="AQ247">IF(ISBLANK(C247),"",XLOOKUP(A247,'Crop Chart'!$A$5:$A$201,'Crop Chart'!$AV$5:$AV$201,FALSE))</f>
        <v/>
      </c>
      <c r="AR247" s="531" t="str">
        <f t="array" ref="AR247">IF((AQ247=""),"",J247+XLOOKUP(A247,'Crop Chart'!$A$5:$A$201,'Crop Chart'!$AW$5:$AW$201,FALSE))</f>
        <v/>
      </c>
      <c r="AS247" s="530" t="str">
        <f t="array" ref="AS247">IF(ISBLANK(C247),"",XLOOKUP(A247,'Crop Chart'!$A$5:$A$201,'Crop Chart'!$AX$5:$AX$201,FALSE))</f>
        <v/>
      </c>
      <c r="AT247" s="531" t="str">
        <f t="array" ref="AT247">IF((AS247=""),"",J247+XLOOKUP(A247,'Crop Chart'!$A$5:$A$201,'Crop Chart'!$AY$5:$AY$201,FALSE))</f>
        <v/>
      </c>
      <c r="AU247" s="530" t="str">
        <f t="array" ref="AU247">IF(ISBLANK(C247),"",XLOOKUP(A247,'Crop Chart'!$A$5:$A$201,'Crop Chart'!$AZ$5:$AZ$201,FALSE))</f>
        <v/>
      </c>
      <c r="AV247" s="531" t="str">
        <f t="array" ref="AV247">IF((AU247=""),"",J247+XLOOKUP(A247,'Crop Chart'!$A$5:$A$201,'Crop Chart'!$BA$5:$BA$201,FALSE))</f>
        <v/>
      </c>
      <c r="AW247" s="530" t="str">
        <f t="array" ref="AW247">IF(ISBLANK(C247),"",XLOOKUP(A247,'Crop Chart'!$A$5:$A$201,'Crop Chart'!$BB$5:$BB$201,FALSE))</f>
        <v/>
      </c>
      <c r="AX247" s="532" t="str">
        <f t="array" ref="AX247">IF((AW247=""),"",J247+XLOOKUP(A247,'Crop Chart'!$A$5:$A$201,'Crop Chart'!$BC$5:$BC$201,FALSE))</f>
        <v/>
      </c>
    </row>
    <row r="248" ht="15.75" hidden="1" customHeight="1">
      <c r="A248" s="520" t="str">
        <f t="array" ref="A248">IF(ISBLANK(C248)," ",XLOOKUP(C248,'Codified Game Plan'!$M$3:$M$477,'Codified Game Plan'!$A$3:$A$477))</f>
        <v> </v>
      </c>
      <c r="B248" s="503" t="str">
        <f t="array" ref="B248">IF(ISBLANK(C248),"",XLOOKUP(C248,'Codified Game Plan'!$M$3:$M$477,'Codified Game Plan'!$B$3:$B$477))</f>
        <v/>
      </c>
      <c r="C248" s="521"/>
      <c r="D248" s="521" t="str">
        <f t="array" ref="D248">IF(ISBLANK(C248)," ",XLOOKUP(C248,'Codified Game Plan'!$M$3:$M$477,'Codified Game Plan'!$C$3:$C$477))</f>
        <v> </v>
      </c>
      <c r="E248" s="522" t="str">
        <f t="array" ref="E248">IF(ISBLANK(C248),"",XLOOKUP(C248,'Codified Game Plan'!$M$3:$M$477,'Codified Game Plan'!$D$3:$D$477,0))</f>
        <v/>
      </c>
      <c r="F248" s="522" t="str">
        <f t="array" ref="F248">IF(ISBLANK(C248),"",XLOOKUP(C248,'Codified Game Plan'!$M$3:$M$477,'Codified Game Plan'!$E$3:$E$477,0))</f>
        <v/>
      </c>
      <c r="G248" s="523" t="str">
        <f t="array" ref="G248">IF(ISBLANK(C248)," ",XLOOKUP(C248,'Codified Game Plan'!$M$3:$M$477,'Codified Game Plan'!$F$3:$F$477))</f>
        <v> </v>
      </c>
      <c r="H248" s="507" t="str">
        <f t="array" ref="H248">IF(ISBLANK(C248)," ",XLOOKUP(C248,'Codified Game Plan'!$M$3:$M$477,'Codified Game Plan'!$G$3:$G$477))</f>
        <v> </v>
      </c>
      <c r="I248" s="523" t="str">
        <f t="array" ref="I248">IF(ISBLANK(C248),"",XLOOKUP(A248,'Crop Chart'!$A$5:$A$201,'Crop Chart'!$B$5:$B$201,0))</f>
        <v/>
      </c>
      <c r="J248" s="507" t="str">
        <f t="shared" si="24"/>
        <v> </v>
      </c>
      <c r="K248" s="511"/>
      <c r="L248" s="523" t="str">
        <f t="array" ref="L248">IF(ISBLANK(C248),"",XLOOKUP(A248,'Crop Chart'!$A$5:$A$201,'Crop Chart'!$C$5:$C$201,0))</f>
        <v/>
      </c>
      <c r="M248" s="506" t="str">
        <f t="array" ref="M248">IF(ISBLANK(C248),"",XLOOKUP(A248,'Crop Chart'!$A$5:$A$201,'Crop Chart'!$E$5:$E$201,0))</f>
        <v/>
      </c>
      <c r="N248" s="535" t="str">
        <f t="shared" si="1"/>
        <v/>
      </c>
      <c r="O248" s="515" t="str">
        <f t="array" ref="O248">IF(ISBLANK(C248),"",XLOOKUP(A248,'Crop Chart'!$A$5:$A$201,'Crop Chart'!$S$5:$S$201,0))</f>
        <v/>
      </c>
      <c r="P248" s="507" t="str">
        <f t="shared" si="2"/>
        <v/>
      </c>
      <c r="Q248" s="524"/>
      <c r="R248" s="523" t="str">
        <f t="array" ref="R248">IF(I248="TR",XLOOKUP(A248,'Crop Chart'!$A$5:$A$201,'Crop Chart'!$I$5:$I$201,FALSE),"")</f>
        <v/>
      </c>
      <c r="S248" s="512" t="str">
        <f t="array" ref="S248">IF(I248="TR",G248*'Crop Chart'!$H$2*12*L248/M248/T248*XLOOKUP(A248,'Crop Chart'!$A$5:$A$203,'Crop Chart'!$T$5:$T$203),"")</f>
        <v/>
      </c>
      <c r="T248" s="523" t="str">
        <f t="array" ref="T248">IF(ISBLANK(C248),"",XLOOKUP(A248,'Crop Chart'!$A$5:$A$201,'Crop Chart'!$P$5:$P$201,FALSE))</f>
        <v/>
      </c>
      <c r="U248" s="525" t="str">
        <f t="array" ref="U248">IF(ISBLANK(C248),"",XLOOKUP(A248,'Crop Chart'!$A$5:$A$201,'Crop Chart'!$Q$5:$Q$201,0))</f>
        <v/>
      </c>
      <c r="V248" s="507" t="str">
        <f t="array" ref="V248">IF(I248="DS",XLOOKUP(A248,'Crop Chart'!$A$6:$A$201,'Crop Chart'!$AH$6:$AH$201,0),"")</f>
        <v/>
      </c>
      <c r="W248" s="507" t="str">
        <f t="array" ref="W248">IF(I248="DS",XLOOKUP(A248,'Crop Chart'!$A$6:$A$201,'Crop Chart'!$AI$6:$AI$201,0),"")</f>
        <v/>
      </c>
      <c r="X248" s="526" t="str">
        <f t="array" ref="X248">IFS(ISTEXT(P248),"",XLOOKUP(A248,'Crop Chart'!$A$5:$A$201,'Crop Chart'!$R$5:$R$201,0)=0,"",XLOOKUP(A248,'Crop Chart'!$A$5:$A$201,'Crop Chart'!$R$5:$R$201,0)&gt;0,XLOOKUP(A248,'Crop Chart'!$A$5:$A$201,'Crop Chart'!$R$5:$R$201,0)+P248)</f>
        <v/>
      </c>
      <c r="Y248" s="523" t="str">
        <f t="array" ref="Y248">IF(ISTEXT(X248),"",XLOOKUP(A248,'Crop Chart'!$A$5:$A$201,'Crop Chart'!$S$5:$S$201,0))</f>
        <v/>
      </c>
      <c r="Z248" s="513" t="str">
        <f t="shared" si="3"/>
        <v/>
      </c>
      <c r="AA248" s="523" t="str">
        <f t="array" ref="AA248">IF(ISBLANK(C248),"",XLOOKUP(A248,'Crop Chart'!$A$5:$A$201,'Crop Chart'!$F$5:$F$201,0))</f>
        <v/>
      </c>
      <c r="AB248" s="523" t="str">
        <f t="array" ref="AB248">IF(ISBLANK(C248),"",XLOOKUP(A248,'Crop Chart'!$A$5:$A$201,'Crop Chart'!$G$5:$G$201,FALSE))</f>
        <v/>
      </c>
      <c r="AC248" s="526" t="str">
        <f t="shared" si="19"/>
        <v/>
      </c>
      <c r="AD248" s="526" t="str">
        <f t="shared" si="4"/>
        <v/>
      </c>
      <c r="AE248" s="527" t="str">
        <f t="array" ref="AE248">IF(ISBLANK(C248),"",XLOOKUP(C248,'Codified Game Plan'!$M$3:$M$477,'Codified Game Plan'!$J$3:$J$477,0))</f>
        <v/>
      </c>
      <c r="AF248" s="528" t="str">
        <f t="array" ref="AF248">IF(ISBLANK(C248),"",XLOOKUP(A248,'Crop Chart'!$A$5:$A$201,'Crop Chart'!$L$5:$L$201,FALSE))</f>
        <v/>
      </c>
      <c r="AG248" s="529"/>
      <c r="AH248" s="530"/>
      <c r="AI248" s="530" t="str">
        <f t="array" ref="AI248">IF(ISBLANK(C248),"",XLOOKUP(A248,'Crop Chart'!$A$5:$A$201,'Crop Chart'!$AN$5:$AN$201,FALSE))</f>
        <v/>
      </c>
      <c r="AJ248" s="531" t="str">
        <f t="array" ref="AJ248">IF((AI248=""),"",J248+XLOOKUP(A248,'Crop Chart'!$A$5:$A$201,'Crop Chart'!$AO$5:$AO$201,FALSE))</f>
        <v/>
      </c>
      <c r="AK248" s="530" t="str">
        <f t="array" ref="AK248">IF(ISBLANK(C248),"",XLOOKUP(A248,'Crop Chart'!$A$5:$A$201,'Crop Chart'!$AP$5:$AP$201,FALSE))</f>
        <v/>
      </c>
      <c r="AL248" s="531" t="str">
        <f t="array" ref="AL248">IF((AK248=""),"",J248+XLOOKUP(A248,'Crop Chart'!$A$5:$A$201,'Crop Chart'!$AQ$5:$AQ$201,FALSE))</f>
        <v/>
      </c>
      <c r="AM248" s="530" t="str">
        <f t="array" ref="AM248">IF(ISBLANK(C248),"",XLOOKUP(A248,'Crop Chart'!$A$5:$A$201,'Crop Chart'!$AR$5:$AR$201,FALSE))</f>
        <v/>
      </c>
      <c r="AN248" s="531" t="str">
        <f t="array" ref="AN248">IF((AM248=""),"",J248+XLOOKUP(A248,'Crop Chart'!$A$5:$A$201,'Crop Chart'!$AS$5:$AS$201,FALSE))</f>
        <v/>
      </c>
      <c r="AO248" s="530" t="str">
        <f t="array" ref="AO248">IF(ISBLANK(C248),"",XLOOKUP(A248,'Crop Chart'!$A$5:$A$201,'Crop Chart'!$AT$5:$AT$201,FALSE))</f>
        <v/>
      </c>
      <c r="AP248" s="531" t="str">
        <f t="array" ref="AP248">IF((AO248=""),"",J248+XLOOKUP(A248,'Crop Chart'!$A$5:$A$201,'Crop Chart'!$AU$5:$AU$201,FALSE))</f>
        <v/>
      </c>
      <c r="AQ248" s="530" t="str">
        <f t="array" ref="AQ248">IF(ISBLANK(C248),"",XLOOKUP(A248,'Crop Chart'!$A$5:$A$201,'Crop Chart'!$AV$5:$AV$201,FALSE))</f>
        <v/>
      </c>
      <c r="AR248" s="531" t="str">
        <f t="array" ref="AR248">IF((AQ248=""),"",J248+XLOOKUP(A248,'Crop Chart'!$A$5:$A$201,'Crop Chart'!$AW$5:$AW$201,FALSE))</f>
        <v/>
      </c>
      <c r="AS248" s="530" t="str">
        <f t="array" ref="AS248">IF(ISBLANK(C248),"",XLOOKUP(A248,'Crop Chart'!$A$5:$A$201,'Crop Chart'!$AX$5:$AX$201,FALSE))</f>
        <v/>
      </c>
      <c r="AT248" s="531" t="str">
        <f t="array" ref="AT248">IF((AS248=""),"",J248+XLOOKUP(A248,'Crop Chart'!$A$5:$A$201,'Crop Chart'!$AY$5:$AY$201,FALSE))</f>
        <v/>
      </c>
      <c r="AU248" s="530" t="str">
        <f t="array" ref="AU248">IF(ISBLANK(C248),"",XLOOKUP(A248,'Crop Chart'!$A$5:$A$201,'Crop Chart'!$AZ$5:$AZ$201,FALSE))</f>
        <v/>
      </c>
      <c r="AV248" s="531" t="str">
        <f t="array" ref="AV248">IF((AU248=""),"",J248+XLOOKUP(A248,'Crop Chart'!$A$5:$A$201,'Crop Chart'!$BA$5:$BA$201,FALSE))</f>
        <v/>
      </c>
      <c r="AW248" s="530" t="str">
        <f t="array" ref="AW248">IF(ISBLANK(C248),"",XLOOKUP(A248,'Crop Chart'!$A$5:$A$201,'Crop Chart'!$BB$5:$BB$201,FALSE))</f>
        <v/>
      </c>
      <c r="AX248" s="532" t="str">
        <f t="array" ref="AX248">IF((AW248=""),"",J248+XLOOKUP(A248,'Crop Chart'!$A$5:$A$201,'Crop Chart'!$BC$5:$BC$201,FALSE))</f>
        <v/>
      </c>
    </row>
    <row r="249" ht="15.75" hidden="1" customHeight="1">
      <c r="A249" s="520" t="str">
        <f t="array" ref="A249">IF(ISBLANK(C249)," ",XLOOKUP(C249,'Codified Game Plan'!$M$3:$M$477,'Codified Game Plan'!$A$3:$A$477))</f>
        <v> </v>
      </c>
      <c r="B249" s="503" t="str">
        <f t="array" ref="B249">IF(ISBLANK(C249),"",XLOOKUP(C249,'Codified Game Plan'!$M$3:$M$477,'Codified Game Plan'!$B$3:$B$477))</f>
        <v/>
      </c>
      <c r="C249" s="521"/>
      <c r="D249" s="521" t="str">
        <f t="array" ref="D249">IF(ISBLANK(C249)," ",XLOOKUP(C249,'Codified Game Plan'!$M$3:$M$477,'Codified Game Plan'!$C$3:$C$477))</f>
        <v> </v>
      </c>
      <c r="E249" s="522" t="str">
        <f t="array" ref="E249">IF(ISBLANK(C249),"",XLOOKUP(C249,'Codified Game Plan'!$M$3:$M$477,'Codified Game Plan'!$D$3:$D$477,0))</f>
        <v/>
      </c>
      <c r="F249" s="522" t="str">
        <f t="array" ref="F249">IF(ISBLANK(C249),"",XLOOKUP(C249,'Codified Game Plan'!$M$3:$M$477,'Codified Game Plan'!$E$3:$E$477,0))</f>
        <v/>
      </c>
      <c r="G249" s="523" t="str">
        <f t="array" ref="G249">IF(ISBLANK(C249)," ",XLOOKUP(C249,'Codified Game Plan'!$M$3:$M$477,'Codified Game Plan'!$F$3:$F$477))</f>
        <v> </v>
      </c>
      <c r="H249" s="507" t="str">
        <f t="array" ref="H249">IF(ISBLANK(C249)," ",XLOOKUP(C249,'Codified Game Plan'!$M$3:$M$477,'Codified Game Plan'!$G$3:$G$477))</f>
        <v> </v>
      </c>
      <c r="I249" s="523" t="str">
        <f t="array" ref="I249">IF(ISBLANK(C249),"",XLOOKUP(A249,'Crop Chart'!$A$5:$A$201,'Crop Chart'!$B$5:$B$201,0))</f>
        <v/>
      </c>
      <c r="J249" s="507" t="str">
        <f t="shared" si="24"/>
        <v> </v>
      </c>
      <c r="K249" s="511"/>
      <c r="L249" s="523" t="str">
        <f t="array" ref="L249">IF(ISBLANK(C249),"",XLOOKUP(A249,'Crop Chart'!$A$5:$A$201,'Crop Chart'!$C$5:$C$201,0))</f>
        <v/>
      </c>
      <c r="M249" s="506" t="str">
        <f t="array" ref="M249">IF(ISBLANK(C249),"",XLOOKUP(A249,'Crop Chart'!$A$5:$A$201,'Crop Chart'!$E$5:$E$201,0))</f>
        <v/>
      </c>
      <c r="N249" s="535" t="str">
        <f t="shared" si="1"/>
        <v/>
      </c>
      <c r="O249" s="515" t="str">
        <f t="array" ref="O249">IF(ISBLANK(C249),"",XLOOKUP(A249,'Crop Chart'!$A$5:$A$201,'Crop Chart'!$S$5:$S$201,0))</f>
        <v/>
      </c>
      <c r="P249" s="507" t="str">
        <f t="shared" si="2"/>
        <v/>
      </c>
      <c r="Q249" s="524"/>
      <c r="R249" s="523" t="str">
        <f t="array" ref="R249">IF(I249="TR",XLOOKUP(A249,'Crop Chart'!$A$5:$A$201,'Crop Chart'!$I$5:$I$201,FALSE),"")</f>
        <v/>
      </c>
      <c r="S249" s="512" t="str">
        <f t="array" ref="S249">IF(I249="TR",G249*'Crop Chart'!$H$2*12*L249/M249/T249*XLOOKUP(A249,'Crop Chart'!$A$5:$A$203,'Crop Chart'!$T$5:$T$203),"")</f>
        <v/>
      </c>
      <c r="T249" s="523" t="str">
        <f t="array" ref="T249">IF(ISBLANK(C249),"",XLOOKUP(A249,'Crop Chart'!$A$5:$A$201,'Crop Chart'!$P$5:$P$201,FALSE))</f>
        <v/>
      </c>
      <c r="U249" s="525" t="str">
        <f t="array" ref="U249">IF(ISBLANK(C249),"",XLOOKUP(A249,'Crop Chart'!$A$5:$A$201,'Crop Chart'!$Q$5:$Q$201,0))</f>
        <v/>
      </c>
      <c r="V249" s="507" t="str">
        <f t="array" ref="V249">IF(I249="DS",XLOOKUP(A249,'Crop Chart'!$A$6:$A$201,'Crop Chart'!$AH$6:$AH$201,0),"")</f>
        <v/>
      </c>
      <c r="W249" s="507" t="str">
        <f t="array" ref="W249">IF(I249="DS",XLOOKUP(A249,'Crop Chart'!$A$6:$A$201,'Crop Chart'!$AI$6:$AI$201,0),"")</f>
        <v/>
      </c>
      <c r="X249" s="526" t="str">
        <f t="array" ref="X249">IFS(ISTEXT(P249),"",XLOOKUP(A249,'Crop Chart'!$A$5:$A$201,'Crop Chart'!$R$5:$R$201,0)=0,"",XLOOKUP(A249,'Crop Chart'!$A$5:$A$201,'Crop Chart'!$R$5:$R$201,0)&gt;0,XLOOKUP(A249,'Crop Chart'!$A$5:$A$201,'Crop Chart'!$R$5:$R$201,0)+P249)</f>
        <v/>
      </c>
      <c r="Y249" s="523" t="str">
        <f t="array" ref="Y249">IF(ISTEXT(X249),"",XLOOKUP(A249,'Crop Chart'!$A$5:$A$201,'Crop Chart'!$S$5:$S$201,0))</f>
        <v/>
      </c>
      <c r="Z249" s="513" t="str">
        <f t="shared" si="3"/>
        <v/>
      </c>
      <c r="AA249" s="523" t="str">
        <f t="array" ref="AA249">IF(ISBLANK(C249),"",XLOOKUP(A249,'Crop Chart'!$A$5:$A$201,'Crop Chart'!$F$5:$F$201,0))</f>
        <v/>
      </c>
      <c r="AB249" s="523" t="str">
        <f t="array" ref="AB249">IF(ISBLANK(C249),"",XLOOKUP(A249,'Crop Chart'!$A$5:$A$201,'Crop Chart'!$G$5:$G$201,FALSE))</f>
        <v/>
      </c>
      <c r="AC249" s="526" t="str">
        <f t="shared" si="19"/>
        <v/>
      </c>
      <c r="AD249" s="526" t="str">
        <f t="shared" si="4"/>
        <v/>
      </c>
      <c r="AE249" s="527" t="str">
        <f t="array" ref="AE249">IF(ISBLANK(C249),"",XLOOKUP(C249,'Codified Game Plan'!$M$3:$M$477,'Codified Game Plan'!$J$3:$J$477,0))</f>
        <v/>
      </c>
      <c r="AF249" s="528" t="str">
        <f t="array" ref="AF249">IF(ISBLANK(C249),"",XLOOKUP(A249,'Crop Chart'!$A$5:$A$201,'Crop Chart'!$L$5:$L$201,FALSE))</f>
        <v/>
      </c>
      <c r="AG249" s="529"/>
      <c r="AH249" s="530"/>
      <c r="AI249" s="530" t="str">
        <f t="array" ref="AI249">IF(ISBLANK(C249),"",XLOOKUP(A249,'Crop Chart'!$A$5:$A$201,'Crop Chart'!$AN$5:$AN$201,FALSE))</f>
        <v/>
      </c>
      <c r="AJ249" s="531" t="str">
        <f t="array" ref="AJ249">IF((AI249=""),"",J249+XLOOKUP(A249,'Crop Chart'!$A$5:$A$201,'Crop Chart'!$AO$5:$AO$201,FALSE))</f>
        <v/>
      </c>
      <c r="AK249" s="530" t="str">
        <f t="array" ref="AK249">IF(ISBLANK(C249),"",XLOOKUP(A249,'Crop Chart'!$A$5:$A$201,'Crop Chart'!$AP$5:$AP$201,FALSE))</f>
        <v/>
      </c>
      <c r="AL249" s="531" t="str">
        <f t="array" ref="AL249">IF((AK249=""),"",J249+XLOOKUP(A249,'Crop Chart'!$A$5:$A$201,'Crop Chart'!$AQ$5:$AQ$201,FALSE))</f>
        <v/>
      </c>
      <c r="AM249" s="530" t="str">
        <f t="array" ref="AM249">IF(ISBLANK(C249),"",XLOOKUP(A249,'Crop Chart'!$A$5:$A$201,'Crop Chart'!$AR$5:$AR$201,FALSE))</f>
        <v/>
      </c>
      <c r="AN249" s="531" t="str">
        <f t="array" ref="AN249">IF((AM249=""),"",J249+XLOOKUP(A249,'Crop Chart'!$A$5:$A$201,'Crop Chart'!$AS$5:$AS$201,FALSE))</f>
        <v/>
      </c>
      <c r="AO249" s="530" t="str">
        <f t="array" ref="AO249">IF(ISBLANK(C249),"",XLOOKUP(A249,'Crop Chart'!$A$5:$A$201,'Crop Chart'!$AT$5:$AT$201,FALSE))</f>
        <v/>
      </c>
      <c r="AP249" s="531" t="str">
        <f t="array" ref="AP249">IF((AO249=""),"",J249+XLOOKUP(A249,'Crop Chart'!$A$5:$A$201,'Crop Chart'!$AU$5:$AU$201,FALSE))</f>
        <v/>
      </c>
      <c r="AQ249" s="530" t="str">
        <f t="array" ref="AQ249">IF(ISBLANK(C249),"",XLOOKUP(A249,'Crop Chart'!$A$5:$A$201,'Crop Chart'!$AV$5:$AV$201,FALSE))</f>
        <v/>
      </c>
      <c r="AR249" s="531" t="str">
        <f t="array" ref="AR249">IF((AQ249=""),"",J249+XLOOKUP(A249,'Crop Chart'!$A$5:$A$201,'Crop Chart'!$AW$5:$AW$201,FALSE))</f>
        <v/>
      </c>
      <c r="AS249" s="530" t="str">
        <f t="array" ref="AS249">IF(ISBLANK(C249),"",XLOOKUP(A249,'Crop Chart'!$A$5:$A$201,'Crop Chart'!$AX$5:$AX$201,FALSE))</f>
        <v/>
      </c>
      <c r="AT249" s="531" t="str">
        <f t="array" ref="AT249">IF((AS249=""),"",J249+XLOOKUP(A249,'Crop Chart'!$A$5:$A$201,'Crop Chart'!$AY$5:$AY$201,FALSE))</f>
        <v/>
      </c>
      <c r="AU249" s="530" t="str">
        <f t="array" ref="AU249">IF(ISBLANK(C249),"",XLOOKUP(A249,'Crop Chart'!$A$5:$A$201,'Crop Chart'!$AZ$5:$AZ$201,FALSE))</f>
        <v/>
      </c>
      <c r="AV249" s="531" t="str">
        <f t="array" ref="AV249">IF((AU249=""),"",J249+XLOOKUP(A249,'Crop Chart'!$A$5:$A$201,'Crop Chart'!$BA$5:$BA$201,FALSE))</f>
        <v/>
      </c>
      <c r="AW249" s="530" t="str">
        <f t="array" ref="AW249">IF(ISBLANK(C249),"",XLOOKUP(A249,'Crop Chart'!$A$5:$A$201,'Crop Chart'!$BB$5:$BB$201,FALSE))</f>
        <v/>
      </c>
      <c r="AX249" s="532" t="str">
        <f t="array" ref="AX249">IF((AW249=""),"",J249+XLOOKUP(A249,'Crop Chart'!$A$5:$A$201,'Crop Chart'!$BC$5:$BC$201,FALSE))</f>
        <v/>
      </c>
    </row>
    <row r="250" ht="15.75" hidden="1" customHeight="1">
      <c r="A250" s="520" t="str">
        <f t="array" ref="A250">IF(ISBLANK(C250)," ",XLOOKUP(C250,'Codified Game Plan'!$M$3:$M$477,'Codified Game Plan'!$A$3:$A$477))</f>
        <v> </v>
      </c>
      <c r="B250" s="503" t="str">
        <f t="array" ref="B250">IF(ISBLANK(C250),"",XLOOKUP(C250,'Codified Game Plan'!$M$3:$M$477,'Codified Game Plan'!$B$3:$B$477))</f>
        <v/>
      </c>
      <c r="C250" s="521"/>
      <c r="D250" s="521" t="str">
        <f t="array" ref="D250">IF(ISBLANK(C250)," ",XLOOKUP(C250,'Codified Game Plan'!$M$3:$M$477,'Codified Game Plan'!$C$3:$C$477))</f>
        <v> </v>
      </c>
      <c r="E250" s="522" t="str">
        <f t="array" ref="E250">IF(ISBLANK(C250),"",XLOOKUP(C250,'Codified Game Plan'!$M$3:$M$477,'Codified Game Plan'!$D$3:$D$477,0))</f>
        <v/>
      </c>
      <c r="F250" s="522" t="str">
        <f t="array" ref="F250">IF(ISBLANK(C250),"",XLOOKUP(C250,'Codified Game Plan'!$M$3:$M$477,'Codified Game Plan'!$E$3:$E$477,0))</f>
        <v/>
      </c>
      <c r="G250" s="523" t="str">
        <f t="array" ref="G250">IF(ISBLANK(C250)," ",XLOOKUP(C250,'Codified Game Plan'!$M$3:$M$477,'Codified Game Plan'!$F$3:$F$477))</f>
        <v> </v>
      </c>
      <c r="H250" s="507" t="str">
        <f t="array" ref="H250">IF(ISBLANK(C250)," ",XLOOKUP(C250,'Codified Game Plan'!$M$3:$M$477,'Codified Game Plan'!$G$3:$G$477))</f>
        <v> </v>
      </c>
      <c r="I250" s="523" t="str">
        <f t="array" ref="I250">IF(ISBLANK(C250),"",XLOOKUP(A250,'Crop Chart'!$A$5:$A$201,'Crop Chart'!$B$5:$B$201,0))</f>
        <v/>
      </c>
      <c r="J250" s="507" t="str">
        <f t="shared" si="24"/>
        <v> </v>
      </c>
      <c r="K250" s="511"/>
      <c r="L250" s="523" t="str">
        <f t="array" ref="L250">IF(ISBLANK(C250),"",XLOOKUP(A250,'Crop Chart'!$A$5:$A$201,'Crop Chart'!$C$5:$C$201,0))</f>
        <v/>
      </c>
      <c r="M250" s="506" t="str">
        <f t="array" ref="M250">IF(ISBLANK(C250),"",XLOOKUP(A250,'Crop Chart'!$A$5:$A$201,'Crop Chart'!$E$5:$E$201,0))</f>
        <v/>
      </c>
      <c r="N250" s="535" t="str">
        <f t="shared" si="1"/>
        <v/>
      </c>
      <c r="O250" s="515" t="str">
        <f t="array" ref="O250">IF(ISBLANK(C250),"",XLOOKUP(A250,'Crop Chart'!$A$5:$A$201,'Crop Chart'!$S$5:$S$201,0))</f>
        <v/>
      </c>
      <c r="P250" s="507" t="str">
        <f t="shared" si="2"/>
        <v/>
      </c>
      <c r="Q250" s="524"/>
      <c r="R250" s="523" t="str">
        <f t="array" ref="R250">IF(I250="TR",XLOOKUP(A250,'Crop Chart'!$A$5:$A$201,'Crop Chart'!$I$5:$I$201,FALSE),"")</f>
        <v/>
      </c>
      <c r="S250" s="512" t="str">
        <f t="array" ref="S250">IF(I250="TR",G250*'Crop Chart'!$H$2*12*L250/M250/T250*XLOOKUP(A250,'Crop Chart'!$A$5:$A$203,'Crop Chart'!$T$5:$T$203),"")</f>
        <v/>
      </c>
      <c r="T250" s="523" t="str">
        <f t="array" ref="T250">IF(ISBLANK(C250),"",XLOOKUP(A250,'Crop Chart'!$A$5:$A$201,'Crop Chart'!$P$5:$P$201,FALSE))</f>
        <v/>
      </c>
      <c r="U250" s="525" t="str">
        <f t="array" ref="U250">IF(ISBLANK(C250),"",XLOOKUP(A250,'Crop Chart'!$A$5:$A$201,'Crop Chart'!$Q$5:$Q$201,0))</f>
        <v/>
      </c>
      <c r="V250" s="507" t="str">
        <f t="array" ref="V250">IF(I250="DS",XLOOKUP(A250,'Crop Chart'!$A$6:$A$201,'Crop Chart'!$AH$6:$AH$201,0),"")</f>
        <v/>
      </c>
      <c r="W250" s="507" t="str">
        <f t="array" ref="W250">IF(I250="DS",XLOOKUP(A250,'Crop Chart'!$A$6:$A$201,'Crop Chart'!$AI$6:$AI$201,0),"")</f>
        <v/>
      </c>
      <c r="X250" s="526" t="str">
        <f t="array" ref="X250">IFS(ISTEXT(P250),"",XLOOKUP(A250,'Crop Chart'!$A$5:$A$201,'Crop Chart'!$R$5:$R$201,0)=0,"",XLOOKUP(A250,'Crop Chart'!$A$5:$A$201,'Crop Chart'!$R$5:$R$201,0)&gt;0,XLOOKUP(A250,'Crop Chart'!$A$5:$A$201,'Crop Chart'!$R$5:$R$201,0)+P250)</f>
        <v/>
      </c>
      <c r="Y250" s="523" t="str">
        <f t="array" ref="Y250">IF(ISTEXT(X250),"",XLOOKUP(A250,'Crop Chart'!$A$5:$A$201,'Crop Chart'!$S$5:$S$201,0))</f>
        <v/>
      </c>
      <c r="Z250" s="513" t="str">
        <f t="shared" si="3"/>
        <v/>
      </c>
      <c r="AA250" s="523" t="str">
        <f t="array" ref="AA250">IF(ISBLANK(C250),"",XLOOKUP(A250,'Crop Chart'!$A$5:$A$201,'Crop Chart'!$F$5:$F$201,0))</f>
        <v/>
      </c>
      <c r="AB250" s="523" t="str">
        <f t="array" ref="AB250">IF(ISBLANK(C250),"",XLOOKUP(A250,'Crop Chart'!$A$5:$A$201,'Crop Chart'!$G$5:$G$201,FALSE))</f>
        <v/>
      </c>
      <c r="AC250" s="526" t="str">
        <f t="shared" si="19"/>
        <v/>
      </c>
      <c r="AD250" s="526" t="str">
        <f t="shared" si="4"/>
        <v/>
      </c>
      <c r="AE250" s="527" t="str">
        <f t="array" ref="AE250">IF(ISBLANK(C250),"",XLOOKUP(C250,'Codified Game Plan'!$M$3:$M$477,'Codified Game Plan'!$J$3:$J$477,0))</f>
        <v/>
      </c>
      <c r="AF250" s="528" t="str">
        <f t="array" ref="AF250">IF(ISBLANK(C250),"",XLOOKUP(A250,'Crop Chart'!$A$5:$A$201,'Crop Chart'!$L$5:$L$201,FALSE))</f>
        <v/>
      </c>
      <c r="AG250" s="529"/>
      <c r="AH250" s="530"/>
      <c r="AI250" s="530" t="str">
        <f t="array" ref="AI250">IF(ISBLANK(C250),"",XLOOKUP(A250,'Crop Chart'!$A$5:$A$201,'Crop Chart'!$AN$5:$AN$201,FALSE))</f>
        <v/>
      </c>
      <c r="AJ250" s="531" t="str">
        <f t="array" ref="AJ250">IF((AI250=""),"",J250+XLOOKUP(A250,'Crop Chart'!$A$5:$A$201,'Crop Chart'!$AO$5:$AO$201,FALSE))</f>
        <v/>
      </c>
      <c r="AK250" s="530" t="str">
        <f t="array" ref="AK250">IF(ISBLANK(C250),"",XLOOKUP(A250,'Crop Chart'!$A$5:$A$201,'Crop Chart'!$AP$5:$AP$201,FALSE))</f>
        <v/>
      </c>
      <c r="AL250" s="531" t="str">
        <f t="array" ref="AL250">IF((AK250=""),"",J250+XLOOKUP(A250,'Crop Chart'!$A$5:$A$201,'Crop Chart'!$AQ$5:$AQ$201,FALSE))</f>
        <v/>
      </c>
      <c r="AM250" s="530" t="str">
        <f t="array" ref="AM250">IF(ISBLANK(C250),"",XLOOKUP(A250,'Crop Chart'!$A$5:$A$201,'Crop Chart'!$AR$5:$AR$201,FALSE))</f>
        <v/>
      </c>
      <c r="AN250" s="531" t="str">
        <f t="array" ref="AN250">IF((AM250=""),"",J250+XLOOKUP(A250,'Crop Chart'!$A$5:$A$201,'Crop Chart'!$AS$5:$AS$201,FALSE))</f>
        <v/>
      </c>
      <c r="AO250" s="530" t="str">
        <f t="array" ref="AO250">IF(ISBLANK(C250),"",XLOOKUP(A250,'Crop Chart'!$A$5:$A$201,'Crop Chart'!$AT$5:$AT$201,FALSE))</f>
        <v/>
      </c>
      <c r="AP250" s="531" t="str">
        <f t="array" ref="AP250">IF((AO250=""),"",J250+XLOOKUP(A250,'Crop Chart'!$A$5:$A$201,'Crop Chart'!$AU$5:$AU$201,FALSE))</f>
        <v/>
      </c>
      <c r="AQ250" s="530" t="str">
        <f t="array" ref="AQ250">IF(ISBLANK(C250),"",XLOOKUP(A250,'Crop Chart'!$A$5:$A$201,'Crop Chart'!$AV$5:$AV$201,FALSE))</f>
        <v/>
      </c>
      <c r="AR250" s="531" t="str">
        <f t="array" ref="AR250">IF((AQ250=""),"",J250+XLOOKUP(A250,'Crop Chart'!$A$5:$A$201,'Crop Chart'!$AW$5:$AW$201,FALSE))</f>
        <v/>
      </c>
      <c r="AS250" s="530" t="str">
        <f t="array" ref="AS250">IF(ISBLANK(C250),"",XLOOKUP(A250,'Crop Chart'!$A$5:$A$201,'Crop Chart'!$AX$5:$AX$201,FALSE))</f>
        <v/>
      </c>
      <c r="AT250" s="531" t="str">
        <f t="array" ref="AT250">IF((AS250=""),"",J250+XLOOKUP(A250,'Crop Chart'!$A$5:$A$201,'Crop Chart'!$AY$5:$AY$201,FALSE))</f>
        <v/>
      </c>
      <c r="AU250" s="530" t="str">
        <f t="array" ref="AU250">IF(ISBLANK(C250),"",XLOOKUP(A250,'Crop Chart'!$A$5:$A$201,'Crop Chart'!$AZ$5:$AZ$201,FALSE))</f>
        <v/>
      </c>
      <c r="AV250" s="531" t="str">
        <f t="array" ref="AV250">IF((AU250=""),"",J250+XLOOKUP(A250,'Crop Chart'!$A$5:$A$201,'Crop Chart'!$BA$5:$BA$201,FALSE))</f>
        <v/>
      </c>
      <c r="AW250" s="530" t="str">
        <f t="array" ref="AW250">IF(ISBLANK(C250),"",XLOOKUP(A250,'Crop Chart'!$A$5:$A$201,'Crop Chart'!$BB$5:$BB$201,FALSE))</f>
        <v/>
      </c>
      <c r="AX250" s="532" t="str">
        <f t="array" ref="AX250">IF((AW250=""),"",J250+XLOOKUP(A250,'Crop Chart'!$A$5:$A$201,'Crop Chart'!$BC$5:$BC$201,FALSE))</f>
        <v/>
      </c>
    </row>
    <row r="251" ht="15.75" hidden="1" customHeight="1">
      <c r="A251" s="520" t="str">
        <f t="array" ref="A251">IF(ISBLANK(C251)," ",XLOOKUP(C251,'Codified Game Plan'!$M$3:$M$477,'Codified Game Plan'!$A$3:$A$477))</f>
        <v> </v>
      </c>
      <c r="B251" s="503" t="str">
        <f t="array" ref="B251">IF(ISBLANK(C251),"",XLOOKUP(C251,'Codified Game Plan'!$M$3:$M$477,'Codified Game Plan'!$B$3:$B$477))</f>
        <v/>
      </c>
      <c r="C251" s="521"/>
      <c r="D251" s="521" t="str">
        <f t="array" ref="D251">IF(ISBLANK(C251)," ",XLOOKUP(C251,'Codified Game Plan'!$M$3:$M$477,'Codified Game Plan'!$C$3:$C$477))</f>
        <v> </v>
      </c>
      <c r="E251" s="522" t="str">
        <f t="array" ref="E251">IF(ISBLANK(C251),"",XLOOKUP(C251,'Codified Game Plan'!$M$3:$M$477,'Codified Game Plan'!$D$3:$D$477,0))</f>
        <v/>
      </c>
      <c r="F251" s="522" t="str">
        <f t="array" ref="F251">IF(ISBLANK(C251),"",XLOOKUP(C251,'Codified Game Plan'!$M$3:$M$477,'Codified Game Plan'!$E$3:$E$477,0))</f>
        <v/>
      </c>
      <c r="G251" s="523" t="str">
        <f t="array" ref="G251">IF(ISBLANK(C251)," ",XLOOKUP(C251,'Codified Game Plan'!$M$3:$M$477,'Codified Game Plan'!$F$3:$F$477))</f>
        <v> </v>
      </c>
      <c r="H251" s="507" t="str">
        <f t="array" ref="H251">IF(ISBLANK(C251)," ",XLOOKUP(C251,'Codified Game Plan'!$M$3:$M$477,'Codified Game Plan'!$G$3:$G$477))</f>
        <v> </v>
      </c>
      <c r="I251" s="523" t="str">
        <f t="array" ref="I251">IF(ISBLANK(C251),"",XLOOKUP(A251,'Crop Chart'!$A$5:$A$201,'Crop Chart'!$B$5:$B$201,0))</f>
        <v/>
      </c>
      <c r="J251" s="507" t="str">
        <f t="shared" si="24"/>
        <v> </v>
      </c>
      <c r="K251" s="511"/>
      <c r="L251" s="523" t="str">
        <f t="array" ref="L251">IF(ISBLANK(C251),"",XLOOKUP(A251,'Crop Chart'!$A$5:$A$201,'Crop Chart'!$C$5:$C$201,0))</f>
        <v/>
      </c>
      <c r="M251" s="506" t="str">
        <f t="array" ref="M251">IF(ISBLANK(C251),"",XLOOKUP(A251,'Crop Chart'!$A$5:$A$201,'Crop Chart'!$E$5:$E$201,0))</f>
        <v/>
      </c>
      <c r="N251" s="535" t="str">
        <f t="shared" si="1"/>
        <v/>
      </c>
      <c r="O251" s="515" t="str">
        <f t="array" ref="O251">IF(ISBLANK(C251),"",XLOOKUP(A251,'Crop Chart'!$A$5:$A$201,'Crop Chart'!$S$5:$S$201,0))</f>
        <v/>
      </c>
      <c r="P251" s="507" t="str">
        <f t="shared" si="2"/>
        <v/>
      </c>
      <c r="Q251" s="524"/>
      <c r="R251" s="523" t="str">
        <f t="array" ref="R251">IF(I251="TR",XLOOKUP(A251,'Crop Chart'!$A$5:$A$201,'Crop Chart'!$I$5:$I$201,FALSE),"")</f>
        <v/>
      </c>
      <c r="S251" s="512" t="str">
        <f t="array" ref="S251">IF(I251="TR",G251*'Crop Chart'!$H$2*12*L251/M251/T251*XLOOKUP(A251,'Crop Chart'!$A$5:$A$203,'Crop Chart'!$T$5:$T$203),"")</f>
        <v/>
      </c>
      <c r="T251" s="523" t="str">
        <f t="array" ref="T251">IF(ISBLANK(C251),"",XLOOKUP(A251,'Crop Chart'!$A$5:$A$201,'Crop Chart'!$P$5:$P$201,FALSE))</f>
        <v/>
      </c>
      <c r="U251" s="525" t="str">
        <f t="array" ref="U251">IF(ISBLANK(C251),"",XLOOKUP(A251,'Crop Chart'!$A$5:$A$201,'Crop Chart'!$Q$5:$Q$201,0))</f>
        <v/>
      </c>
      <c r="V251" s="507" t="str">
        <f t="array" ref="V251">IF(I251="DS",XLOOKUP(A251,'Crop Chart'!$A$6:$A$201,'Crop Chart'!$AH$6:$AH$201,0),"")</f>
        <v/>
      </c>
      <c r="W251" s="507" t="str">
        <f t="array" ref="W251">IF(I251="DS",XLOOKUP(A251,'Crop Chart'!$A$6:$A$201,'Crop Chart'!$AI$6:$AI$201,0),"")</f>
        <v/>
      </c>
      <c r="X251" s="526" t="str">
        <f t="array" ref="X251">IFS(ISTEXT(P251),"",XLOOKUP(A251,'Crop Chart'!$A$5:$A$201,'Crop Chart'!$R$5:$R$201,0)=0,"",XLOOKUP(A251,'Crop Chart'!$A$5:$A$201,'Crop Chart'!$R$5:$R$201,0)&gt;0,XLOOKUP(A251,'Crop Chart'!$A$5:$A$201,'Crop Chart'!$R$5:$R$201,0)+P251)</f>
        <v/>
      </c>
      <c r="Y251" s="523" t="str">
        <f t="array" ref="Y251">IF(ISTEXT(X251),"",XLOOKUP(A251,'Crop Chart'!$A$5:$A$201,'Crop Chart'!$S$5:$S$201,0))</f>
        <v/>
      </c>
      <c r="Z251" s="513" t="str">
        <f t="shared" si="3"/>
        <v/>
      </c>
      <c r="AA251" s="523" t="str">
        <f t="array" ref="AA251">IF(ISBLANK(C251),"",XLOOKUP(A251,'Crop Chart'!$A$5:$A$201,'Crop Chart'!$F$5:$F$201,0))</f>
        <v/>
      </c>
      <c r="AB251" s="523" t="str">
        <f t="array" ref="AB251">IF(ISBLANK(C251),"",XLOOKUP(A251,'Crop Chart'!$A$5:$A$201,'Crop Chart'!$G$5:$G$201,FALSE))</f>
        <v/>
      </c>
      <c r="AC251" s="526" t="str">
        <f t="shared" si="19"/>
        <v/>
      </c>
      <c r="AD251" s="526" t="str">
        <f t="shared" si="4"/>
        <v/>
      </c>
      <c r="AE251" s="527" t="str">
        <f t="array" ref="AE251">IF(ISBLANK(C251),"",XLOOKUP(C251,'Codified Game Plan'!$M$3:$M$477,'Codified Game Plan'!$J$3:$J$477,0))</f>
        <v/>
      </c>
      <c r="AF251" s="528" t="str">
        <f t="array" ref="AF251">IF(ISBLANK(C251),"",XLOOKUP(A251,'Crop Chart'!$A$5:$A$201,'Crop Chart'!$L$5:$L$201,FALSE))</f>
        <v/>
      </c>
      <c r="AG251" s="529"/>
      <c r="AH251" s="530"/>
      <c r="AI251" s="530" t="str">
        <f t="array" ref="AI251">IF(ISBLANK(C251),"",XLOOKUP(A251,'Crop Chart'!$A$5:$A$201,'Crop Chart'!$AN$5:$AN$201,FALSE))</f>
        <v/>
      </c>
      <c r="AJ251" s="531" t="str">
        <f t="array" ref="AJ251">IF((AI251=""),"",J251+XLOOKUP(A251,'Crop Chart'!$A$5:$A$201,'Crop Chart'!$AO$5:$AO$201,FALSE))</f>
        <v/>
      </c>
      <c r="AK251" s="530" t="str">
        <f t="array" ref="AK251">IF(ISBLANK(C251),"",XLOOKUP(A251,'Crop Chart'!$A$5:$A$201,'Crop Chart'!$AP$5:$AP$201,FALSE))</f>
        <v/>
      </c>
      <c r="AL251" s="531" t="str">
        <f t="array" ref="AL251">IF((AK251=""),"",J251+XLOOKUP(A251,'Crop Chart'!$A$5:$A$201,'Crop Chart'!$AQ$5:$AQ$201,FALSE))</f>
        <v/>
      </c>
      <c r="AM251" s="530" t="str">
        <f t="array" ref="AM251">IF(ISBLANK(C251),"",XLOOKUP(A251,'Crop Chart'!$A$5:$A$201,'Crop Chart'!$AR$5:$AR$201,FALSE))</f>
        <v/>
      </c>
      <c r="AN251" s="531" t="str">
        <f t="array" ref="AN251">IF((AM251=""),"",J251+XLOOKUP(A251,'Crop Chart'!$A$5:$A$201,'Crop Chart'!$AS$5:$AS$201,FALSE))</f>
        <v/>
      </c>
      <c r="AO251" s="530" t="str">
        <f t="array" ref="AO251">IF(ISBLANK(C251),"",XLOOKUP(A251,'Crop Chart'!$A$5:$A$201,'Crop Chart'!$AT$5:$AT$201,FALSE))</f>
        <v/>
      </c>
      <c r="AP251" s="531" t="str">
        <f t="array" ref="AP251">IF((AO251=""),"",J251+XLOOKUP(A251,'Crop Chart'!$A$5:$A$201,'Crop Chart'!$AU$5:$AU$201,FALSE))</f>
        <v/>
      </c>
      <c r="AQ251" s="530" t="str">
        <f t="array" ref="AQ251">IF(ISBLANK(C251),"",XLOOKUP(A251,'Crop Chart'!$A$5:$A$201,'Crop Chart'!$AV$5:$AV$201,FALSE))</f>
        <v/>
      </c>
      <c r="AR251" s="531" t="str">
        <f t="array" ref="AR251">IF((AQ251=""),"",J251+XLOOKUP(A251,'Crop Chart'!$A$5:$A$201,'Crop Chart'!$AW$5:$AW$201,FALSE))</f>
        <v/>
      </c>
      <c r="AS251" s="530" t="str">
        <f t="array" ref="AS251">IF(ISBLANK(C251),"",XLOOKUP(A251,'Crop Chart'!$A$5:$A$201,'Crop Chart'!$AX$5:$AX$201,FALSE))</f>
        <v/>
      </c>
      <c r="AT251" s="531" t="str">
        <f t="array" ref="AT251">IF((AS251=""),"",J251+XLOOKUP(A251,'Crop Chart'!$A$5:$A$201,'Crop Chart'!$AY$5:$AY$201,FALSE))</f>
        <v/>
      </c>
      <c r="AU251" s="530" t="str">
        <f t="array" ref="AU251">IF(ISBLANK(C251),"",XLOOKUP(A251,'Crop Chart'!$A$5:$A$201,'Crop Chart'!$AZ$5:$AZ$201,FALSE))</f>
        <v/>
      </c>
      <c r="AV251" s="531" t="str">
        <f t="array" ref="AV251">IF((AU251=""),"",J251+XLOOKUP(A251,'Crop Chart'!$A$5:$A$201,'Crop Chart'!$BA$5:$BA$201,FALSE))</f>
        <v/>
      </c>
      <c r="AW251" s="530" t="str">
        <f t="array" ref="AW251">IF(ISBLANK(C251),"",XLOOKUP(A251,'Crop Chart'!$A$5:$A$201,'Crop Chart'!$BB$5:$BB$201,FALSE))</f>
        <v/>
      </c>
      <c r="AX251" s="532" t="str">
        <f t="array" ref="AX251">IF((AW251=""),"",J251+XLOOKUP(A251,'Crop Chart'!$A$5:$A$201,'Crop Chart'!$BC$5:$BC$201,FALSE))</f>
        <v/>
      </c>
    </row>
    <row r="252" ht="15.75" hidden="1" customHeight="1">
      <c r="A252" s="520" t="str">
        <f t="array" ref="A252">IF(ISBLANK(C252)," ",XLOOKUP(C252,'Codified Game Plan'!$M$3:$M$477,'Codified Game Plan'!$A$3:$A$477))</f>
        <v> </v>
      </c>
      <c r="B252" s="503" t="str">
        <f t="array" ref="B252">IF(ISBLANK(C252),"",XLOOKUP(C252,'Codified Game Plan'!$M$3:$M$477,'Codified Game Plan'!$B$3:$B$477))</f>
        <v/>
      </c>
      <c r="C252" s="521"/>
      <c r="D252" s="521" t="str">
        <f t="array" ref="D252">IF(ISBLANK(C252)," ",XLOOKUP(C252,'Codified Game Plan'!$M$3:$M$477,'Codified Game Plan'!$C$3:$C$477))</f>
        <v> </v>
      </c>
      <c r="E252" s="522" t="str">
        <f t="array" ref="E252">IF(ISBLANK(C252),"",XLOOKUP(C252,'Codified Game Plan'!$M$3:$M$477,'Codified Game Plan'!$D$3:$D$477,0))</f>
        <v/>
      </c>
      <c r="F252" s="522" t="str">
        <f t="array" ref="F252">IF(ISBLANK(C252),"",XLOOKUP(C252,'Codified Game Plan'!$M$3:$M$477,'Codified Game Plan'!$E$3:$E$477,0))</f>
        <v/>
      </c>
      <c r="G252" s="523" t="str">
        <f t="array" ref="G252">IF(ISBLANK(C252)," ",XLOOKUP(C252,'Codified Game Plan'!$M$3:$M$477,'Codified Game Plan'!$F$3:$F$477))</f>
        <v> </v>
      </c>
      <c r="H252" s="507" t="str">
        <f t="array" ref="H252">IF(ISBLANK(C252)," ",XLOOKUP(C252,'Codified Game Plan'!$M$3:$M$477,'Codified Game Plan'!$G$3:$G$477))</f>
        <v> </v>
      </c>
      <c r="I252" s="523" t="str">
        <f t="array" ref="I252">IF(ISBLANK(C252),"",XLOOKUP(A252,'Crop Chart'!$A$5:$A$201,'Crop Chart'!$B$5:$B$201,0))</f>
        <v/>
      </c>
      <c r="J252" s="507" t="str">
        <f t="shared" si="24"/>
        <v> </v>
      </c>
      <c r="K252" s="511"/>
      <c r="L252" s="523" t="str">
        <f t="array" ref="L252">IF(ISBLANK(C252),"",XLOOKUP(A252,'Crop Chart'!$A$5:$A$201,'Crop Chart'!$C$5:$C$201,0))</f>
        <v/>
      </c>
      <c r="M252" s="506" t="str">
        <f t="array" ref="M252">IF(ISBLANK(C252),"",XLOOKUP(A252,'Crop Chart'!$A$5:$A$201,'Crop Chart'!$E$5:$E$201,0))</f>
        <v/>
      </c>
      <c r="N252" s="535" t="str">
        <f t="shared" si="1"/>
        <v/>
      </c>
      <c r="O252" s="515" t="str">
        <f t="array" ref="O252">IF(ISBLANK(C252),"",XLOOKUP(A252,'Crop Chart'!$A$5:$A$201,'Crop Chart'!$S$5:$S$201,0))</f>
        <v/>
      </c>
      <c r="P252" s="507" t="str">
        <f t="shared" si="2"/>
        <v/>
      </c>
      <c r="Q252" s="524"/>
      <c r="R252" s="523" t="str">
        <f t="array" ref="R252">IF(I252="TR",XLOOKUP(A252,'Crop Chart'!$A$5:$A$201,'Crop Chart'!$I$5:$I$201,FALSE),"")</f>
        <v/>
      </c>
      <c r="S252" s="512" t="str">
        <f t="array" ref="S252">IF(I252="TR",G252*'Crop Chart'!$H$2*12*L252/M252/T252*XLOOKUP(A252,'Crop Chart'!$A$5:$A$203,'Crop Chart'!$T$5:$T$203),"")</f>
        <v/>
      </c>
      <c r="T252" s="523" t="str">
        <f t="array" ref="T252">IF(ISBLANK(C252),"",XLOOKUP(A252,'Crop Chart'!$A$5:$A$201,'Crop Chart'!$P$5:$P$201,FALSE))</f>
        <v/>
      </c>
      <c r="U252" s="525" t="str">
        <f t="array" ref="U252">IF(ISBLANK(C252),"",XLOOKUP(A252,'Crop Chart'!$A$5:$A$201,'Crop Chart'!$Q$5:$Q$201,0))</f>
        <v/>
      </c>
      <c r="V252" s="507" t="str">
        <f t="array" ref="V252">IF(I252="DS",XLOOKUP(A252,'Crop Chart'!$A$6:$A$201,'Crop Chart'!$AH$6:$AH$201,0),"")</f>
        <v/>
      </c>
      <c r="W252" s="507" t="str">
        <f t="array" ref="W252">IF(I252="DS",XLOOKUP(A252,'Crop Chart'!$A$6:$A$201,'Crop Chart'!$AI$6:$AI$201,0),"")</f>
        <v/>
      </c>
      <c r="X252" s="526" t="str">
        <f t="array" ref="X252">IFS(ISTEXT(P252),"",XLOOKUP(A252,'Crop Chart'!$A$5:$A$201,'Crop Chart'!$R$5:$R$201,0)=0,"",XLOOKUP(A252,'Crop Chart'!$A$5:$A$201,'Crop Chart'!$R$5:$R$201,0)&gt;0,XLOOKUP(A252,'Crop Chart'!$A$5:$A$201,'Crop Chart'!$R$5:$R$201,0)+P252)</f>
        <v/>
      </c>
      <c r="Y252" s="523" t="str">
        <f t="array" ref="Y252">IF(ISTEXT(X252),"",XLOOKUP(A252,'Crop Chart'!$A$5:$A$201,'Crop Chart'!$S$5:$S$201,0))</f>
        <v/>
      </c>
      <c r="Z252" s="513" t="str">
        <f t="shared" si="3"/>
        <v/>
      </c>
      <c r="AA252" s="523" t="str">
        <f t="array" ref="AA252">IF(ISBLANK(C252),"",XLOOKUP(A252,'Crop Chart'!$A$5:$A$201,'Crop Chart'!$F$5:$F$201,0))</f>
        <v/>
      </c>
      <c r="AB252" s="523" t="str">
        <f t="array" ref="AB252">IF(ISBLANK(C252),"",XLOOKUP(A252,'Crop Chart'!$A$5:$A$201,'Crop Chart'!$G$5:$G$201,FALSE))</f>
        <v/>
      </c>
      <c r="AC252" s="526" t="str">
        <f t="shared" si="19"/>
        <v/>
      </c>
      <c r="AD252" s="526" t="str">
        <f t="shared" si="4"/>
        <v/>
      </c>
      <c r="AE252" s="527" t="str">
        <f t="array" ref="AE252">IF(ISBLANK(C252),"",XLOOKUP(C252,'Codified Game Plan'!$M$3:$M$477,'Codified Game Plan'!$J$3:$J$477,0))</f>
        <v/>
      </c>
      <c r="AF252" s="528" t="str">
        <f t="array" ref="AF252">IF(ISBLANK(C252),"",XLOOKUP(A252,'Crop Chart'!$A$5:$A$201,'Crop Chart'!$L$5:$L$201,FALSE))</f>
        <v/>
      </c>
      <c r="AG252" s="529"/>
      <c r="AH252" s="530"/>
      <c r="AI252" s="530" t="str">
        <f t="array" ref="AI252">IF(ISBLANK(C252),"",XLOOKUP(A252,'Crop Chart'!$A$5:$A$201,'Crop Chart'!$AN$5:$AN$201,FALSE))</f>
        <v/>
      </c>
      <c r="AJ252" s="531" t="str">
        <f t="array" ref="AJ252">IF((AI252=""),"",J252+XLOOKUP(A252,'Crop Chart'!$A$5:$A$201,'Crop Chart'!$AO$5:$AO$201,FALSE))</f>
        <v/>
      </c>
      <c r="AK252" s="530" t="str">
        <f t="array" ref="AK252">IF(ISBLANK(C252),"",XLOOKUP(A252,'Crop Chart'!$A$5:$A$201,'Crop Chart'!$AP$5:$AP$201,FALSE))</f>
        <v/>
      </c>
      <c r="AL252" s="531" t="str">
        <f t="array" ref="AL252">IF((AK252=""),"",J252+XLOOKUP(A252,'Crop Chart'!$A$5:$A$201,'Crop Chart'!$AQ$5:$AQ$201,FALSE))</f>
        <v/>
      </c>
      <c r="AM252" s="530" t="str">
        <f t="array" ref="AM252">IF(ISBLANK(C252),"",XLOOKUP(A252,'Crop Chart'!$A$5:$A$201,'Crop Chart'!$AR$5:$AR$201,FALSE))</f>
        <v/>
      </c>
      <c r="AN252" s="531" t="str">
        <f t="array" ref="AN252">IF((AM252=""),"",J252+XLOOKUP(A252,'Crop Chart'!$A$5:$A$201,'Crop Chart'!$AS$5:$AS$201,FALSE))</f>
        <v/>
      </c>
      <c r="AO252" s="530" t="str">
        <f t="array" ref="AO252">IF(ISBLANK(C252),"",XLOOKUP(A252,'Crop Chart'!$A$5:$A$201,'Crop Chart'!$AT$5:$AT$201,FALSE))</f>
        <v/>
      </c>
      <c r="AP252" s="531" t="str">
        <f t="array" ref="AP252">IF((AO252=""),"",J252+XLOOKUP(A252,'Crop Chart'!$A$5:$A$201,'Crop Chart'!$AU$5:$AU$201,FALSE))</f>
        <v/>
      </c>
      <c r="AQ252" s="530" t="str">
        <f t="array" ref="AQ252">IF(ISBLANK(C252),"",XLOOKUP(A252,'Crop Chart'!$A$5:$A$201,'Crop Chart'!$AV$5:$AV$201,FALSE))</f>
        <v/>
      </c>
      <c r="AR252" s="531" t="str">
        <f t="array" ref="AR252">IF((AQ252=""),"",J252+XLOOKUP(A252,'Crop Chart'!$A$5:$A$201,'Crop Chart'!$AW$5:$AW$201,FALSE))</f>
        <v/>
      </c>
      <c r="AS252" s="530" t="str">
        <f t="array" ref="AS252">IF(ISBLANK(C252),"",XLOOKUP(A252,'Crop Chart'!$A$5:$A$201,'Crop Chart'!$AX$5:$AX$201,FALSE))</f>
        <v/>
      </c>
      <c r="AT252" s="531" t="str">
        <f t="array" ref="AT252">IF((AS252=""),"",J252+XLOOKUP(A252,'Crop Chart'!$A$5:$A$201,'Crop Chart'!$AY$5:$AY$201,FALSE))</f>
        <v/>
      </c>
      <c r="AU252" s="530" t="str">
        <f t="array" ref="AU252">IF(ISBLANK(C252),"",XLOOKUP(A252,'Crop Chart'!$A$5:$A$201,'Crop Chart'!$AZ$5:$AZ$201,FALSE))</f>
        <v/>
      </c>
      <c r="AV252" s="531" t="str">
        <f t="array" ref="AV252">IF((AU252=""),"",J252+XLOOKUP(A252,'Crop Chart'!$A$5:$A$201,'Crop Chart'!$BA$5:$BA$201,FALSE))</f>
        <v/>
      </c>
      <c r="AW252" s="530" t="str">
        <f t="array" ref="AW252">IF(ISBLANK(C252),"",XLOOKUP(A252,'Crop Chart'!$A$5:$A$201,'Crop Chart'!$BB$5:$BB$201,FALSE))</f>
        <v/>
      </c>
      <c r="AX252" s="532" t="str">
        <f t="array" ref="AX252">IF((AW252=""),"",J252+XLOOKUP(A252,'Crop Chart'!$A$5:$A$201,'Crop Chart'!$BC$5:$BC$201,FALSE))</f>
        <v/>
      </c>
    </row>
    <row r="253" ht="15.75" hidden="1" customHeight="1">
      <c r="A253" s="520" t="str">
        <f t="array" ref="A253">IF(ISBLANK(C253)," ",XLOOKUP(C253,'Codified Game Plan'!$M$3:$M$477,'Codified Game Plan'!$A$3:$A$477))</f>
        <v> </v>
      </c>
      <c r="B253" s="503" t="str">
        <f t="array" ref="B253">IF(ISBLANK(C253),"",XLOOKUP(C253,'Codified Game Plan'!$M$3:$M$477,'Codified Game Plan'!$B$3:$B$477))</f>
        <v/>
      </c>
      <c r="C253" s="521"/>
      <c r="D253" s="521" t="str">
        <f t="array" ref="D253">IF(ISBLANK(C253)," ",XLOOKUP(C253,'Codified Game Plan'!$M$3:$M$477,'Codified Game Plan'!$C$3:$C$477))</f>
        <v> </v>
      </c>
      <c r="E253" s="522" t="str">
        <f t="array" ref="E253">IF(ISBLANK(C253),"",XLOOKUP(C253,'Codified Game Plan'!$M$3:$M$477,'Codified Game Plan'!$D$3:$D$477,0))</f>
        <v/>
      </c>
      <c r="F253" s="522" t="str">
        <f t="array" ref="F253">IF(ISBLANK(C253),"",XLOOKUP(C253,'Codified Game Plan'!$M$3:$M$477,'Codified Game Plan'!$E$3:$E$477,0))</f>
        <v/>
      </c>
      <c r="G253" s="523" t="str">
        <f t="array" ref="G253">IF(ISBLANK(C253)," ",XLOOKUP(C253,'Codified Game Plan'!$M$3:$M$477,'Codified Game Plan'!$F$3:$F$477))</f>
        <v> </v>
      </c>
      <c r="H253" s="507" t="str">
        <f t="array" ref="H253">IF(ISBLANK(C253)," ",XLOOKUP(C253,'Codified Game Plan'!$M$3:$M$477,'Codified Game Plan'!$G$3:$G$477))</f>
        <v> </v>
      </c>
      <c r="I253" s="523" t="str">
        <f t="array" ref="I253">IF(ISBLANK(C253),"",XLOOKUP(A253,'Crop Chart'!$A$5:$A$201,'Crop Chart'!$B$5:$B$201,0))</f>
        <v/>
      </c>
      <c r="J253" s="507" t="str">
        <f t="shared" si="24"/>
        <v> </v>
      </c>
      <c r="K253" s="511"/>
      <c r="L253" s="523" t="str">
        <f t="array" ref="L253">IF(ISBLANK(C253),"",XLOOKUP(A253,'Crop Chart'!$A$5:$A$201,'Crop Chart'!$C$5:$C$201,0))</f>
        <v/>
      </c>
      <c r="M253" s="506" t="str">
        <f t="array" ref="M253">IF(ISBLANK(C253),"",XLOOKUP(A253,'Crop Chart'!$A$5:$A$201,'Crop Chart'!$E$5:$E$201,0))</f>
        <v/>
      </c>
      <c r="N253" s="535" t="str">
        <f t="shared" si="1"/>
        <v/>
      </c>
      <c r="O253" s="515" t="str">
        <f t="array" ref="O253">IF(ISBLANK(C253),"",XLOOKUP(A253,'Crop Chart'!$A$5:$A$201,'Crop Chart'!$S$5:$S$201,0))</f>
        <v/>
      </c>
      <c r="P253" s="507" t="str">
        <f t="shared" si="2"/>
        <v/>
      </c>
      <c r="Q253" s="524"/>
      <c r="R253" s="523" t="str">
        <f t="array" ref="R253">IF(I253="TR",XLOOKUP(A253,'Crop Chart'!$A$5:$A$201,'Crop Chart'!$I$5:$I$201,FALSE),"")</f>
        <v/>
      </c>
      <c r="S253" s="512" t="str">
        <f t="array" ref="S253">IF(I253="TR",G253*'Crop Chart'!$H$2*12*L253/M253/T253*XLOOKUP(A253,'Crop Chart'!$A$5:$A$203,'Crop Chart'!$T$5:$T$203),"")</f>
        <v/>
      </c>
      <c r="T253" s="523" t="str">
        <f t="array" ref="T253">IF(ISBLANK(C253),"",XLOOKUP(A253,'Crop Chart'!$A$5:$A$201,'Crop Chart'!$P$5:$P$201,FALSE))</f>
        <v/>
      </c>
      <c r="U253" s="525" t="str">
        <f t="array" ref="U253">IF(ISBLANK(C253),"",XLOOKUP(A253,'Crop Chart'!$A$5:$A$201,'Crop Chart'!$Q$5:$Q$201,0))</f>
        <v/>
      </c>
      <c r="V253" s="507" t="str">
        <f t="array" ref="V253">IF(I253="DS",XLOOKUP(A253,'Crop Chart'!$A$6:$A$201,'Crop Chart'!$AH$6:$AH$201,0),"")</f>
        <v/>
      </c>
      <c r="W253" s="507" t="str">
        <f t="array" ref="W253">IF(I253="DS",XLOOKUP(A253,'Crop Chart'!$A$6:$A$201,'Crop Chart'!$AI$6:$AI$201,0),"")</f>
        <v/>
      </c>
      <c r="X253" s="526" t="str">
        <f t="array" ref="X253">IFS(ISTEXT(P253),"",XLOOKUP(A253,'Crop Chart'!$A$5:$A$201,'Crop Chart'!$R$5:$R$201,0)=0,"",XLOOKUP(A253,'Crop Chart'!$A$5:$A$201,'Crop Chart'!$R$5:$R$201,0)&gt;0,XLOOKUP(A253,'Crop Chart'!$A$5:$A$201,'Crop Chart'!$R$5:$R$201,0)+P253)</f>
        <v/>
      </c>
      <c r="Y253" s="523" t="str">
        <f t="array" ref="Y253">IF(ISTEXT(X253),"",XLOOKUP(A253,'Crop Chart'!$A$5:$A$201,'Crop Chart'!$S$5:$S$201,0))</f>
        <v/>
      </c>
      <c r="Z253" s="513" t="str">
        <f t="shared" si="3"/>
        <v/>
      </c>
      <c r="AA253" s="523" t="str">
        <f t="array" ref="AA253">IF(ISBLANK(C253),"",XLOOKUP(A253,'Crop Chart'!$A$5:$A$201,'Crop Chart'!$F$5:$F$201,0))</f>
        <v/>
      </c>
      <c r="AB253" s="523" t="str">
        <f t="array" ref="AB253">IF(ISBLANK(C253),"",XLOOKUP(A253,'Crop Chart'!$A$5:$A$201,'Crop Chart'!$G$5:$G$201,FALSE))</f>
        <v/>
      </c>
      <c r="AC253" s="526" t="str">
        <f t="shared" si="19"/>
        <v/>
      </c>
      <c r="AD253" s="526" t="str">
        <f t="shared" si="4"/>
        <v/>
      </c>
      <c r="AE253" s="527" t="str">
        <f t="array" ref="AE253">IF(ISBLANK(C253),"",XLOOKUP(C253,'Codified Game Plan'!$M$3:$M$477,'Codified Game Plan'!$J$3:$J$477,0))</f>
        <v/>
      </c>
      <c r="AF253" s="528" t="str">
        <f t="array" ref="AF253">IF(ISBLANK(C253),"",XLOOKUP(A253,'Crop Chart'!$A$5:$A$201,'Crop Chart'!$L$5:$L$201,FALSE))</f>
        <v/>
      </c>
      <c r="AG253" s="529"/>
      <c r="AH253" s="530"/>
      <c r="AI253" s="530" t="str">
        <f t="array" ref="AI253">IF(ISBLANK(C253),"",XLOOKUP(A253,'Crop Chart'!$A$5:$A$201,'Crop Chart'!$AN$5:$AN$201,FALSE))</f>
        <v/>
      </c>
      <c r="AJ253" s="531" t="str">
        <f t="array" ref="AJ253">IF((AI253=""),"",J253+XLOOKUP(A253,'Crop Chart'!$A$5:$A$201,'Crop Chart'!$AO$5:$AO$201,FALSE))</f>
        <v/>
      </c>
      <c r="AK253" s="530" t="str">
        <f t="array" ref="AK253">IF(ISBLANK(C253),"",XLOOKUP(A253,'Crop Chart'!$A$5:$A$201,'Crop Chart'!$AP$5:$AP$201,FALSE))</f>
        <v/>
      </c>
      <c r="AL253" s="531" t="str">
        <f t="array" ref="AL253">IF((AK253=""),"",J253+XLOOKUP(A253,'Crop Chart'!$A$5:$A$201,'Crop Chart'!$AQ$5:$AQ$201,FALSE))</f>
        <v/>
      </c>
      <c r="AM253" s="530" t="str">
        <f t="array" ref="AM253">IF(ISBLANK(C253),"",XLOOKUP(A253,'Crop Chart'!$A$5:$A$201,'Crop Chart'!$AR$5:$AR$201,FALSE))</f>
        <v/>
      </c>
      <c r="AN253" s="531" t="str">
        <f t="array" ref="AN253">IF((AM253=""),"",J253+XLOOKUP(A253,'Crop Chart'!$A$5:$A$201,'Crop Chart'!$AS$5:$AS$201,FALSE))</f>
        <v/>
      </c>
      <c r="AO253" s="530" t="str">
        <f t="array" ref="AO253">IF(ISBLANK(C253),"",XLOOKUP(A253,'Crop Chart'!$A$5:$A$201,'Crop Chart'!$AT$5:$AT$201,FALSE))</f>
        <v/>
      </c>
      <c r="AP253" s="531" t="str">
        <f t="array" ref="AP253">IF((AO253=""),"",J253+XLOOKUP(A253,'Crop Chart'!$A$5:$A$201,'Crop Chart'!$AU$5:$AU$201,FALSE))</f>
        <v/>
      </c>
      <c r="AQ253" s="530" t="str">
        <f t="array" ref="AQ253">IF(ISBLANK(C253),"",XLOOKUP(A253,'Crop Chart'!$A$5:$A$201,'Crop Chart'!$AV$5:$AV$201,FALSE))</f>
        <v/>
      </c>
      <c r="AR253" s="531" t="str">
        <f t="array" ref="AR253">IF((AQ253=""),"",J253+XLOOKUP(A253,'Crop Chart'!$A$5:$A$201,'Crop Chart'!$AW$5:$AW$201,FALSE))</f>
        <v/>
      </c>
      <c r="AS253" s="530" t="str">
        <f t="array" ref="AS253">IF(ISBLANK(C253),"",XLOOKUP(A253,'Crop Chart'!$A$5:$A$201,'Crop Chart'!$AX$5:$AX$201,FALSE))</f>
        <v/>
      </c>
      <c r="AT253" s="531" t="str">
        <f t="array" ref="AT253">IF((AS253=""),"",J253+XLOOKUP(A253,'Crop Chart'!$A$5:$A$201,'Crop Chart'!$AY$5:$AY$201,FALSE))</f>
        <v/>
      </c>
      <c r="AU253" s="530" t="str">
        <f t="array" ref="AU253">IF(ISBLANK(C253),"",XLOOKUP(A253,'Crop Chart'!$A$5:$A$201,'Crop Chart'!$AZ$5:$AZ$201,FALSE))</f>
        <v/>
      </c>
      <c r="AV253" s="531" t="str">
        <f t="array" ref="AV253">IF((AU253=""),"",J253+XLOOKUP(A253,'Crop Chart'!$A$5:$A$201,'Crop Chart'!$BA$5:$BA$201,FALSE))</f>
        <v/>
      </c>
      <c r="AW253" s="530" t="str">
        <f t="array" ref="AW253">IF(ISBLANK(C253),"",XLOOKUP(A253,'Crop Chart'!$A$5:$A$201,'Crop Chart'!$BB$5:$BB$201,FALSE))</f>
        <v/>
      </c>
      <c r="AX253" s="532" t="str">
        <f t="array" ref="AX253">IF((AW253=""),"",J253+XLOOKUP(A253,'Crop Chart'!$A$5:$A$201,'Crop Chart'!$BC$5:$BC$201,FALSE))</f>
        <v/>
      </c>
    </row>
    <row r="254" ht="15.75" hidden="1" customHeight="1">
      <c r="A254" s="520" t="str">
        <f t="array" ref="A254">IF(ISBLANK(C254)," ",XLOOKUP(C254,'Codified Game Plan'!$M$3:$M$477,'Codified Game Plan'!$A$3:$A$477))</f>
        <v> </v>
      </c>
      <c r="B254" s="503" t="str">
        <f t="array" ref="B254">IF(ISBLANK(C254),"",XLOOKUP(C254,'Codified Game Plan'!$M$3:$M$477,'Codified Game Plan'!$B$3:$B$477))</f>
        <v/>
      </c>
      <c r="C254" s="521"/>
      <c r="D254" s="521" t="str">
        <f t="array" ref="D254">IF(ISBLANK(C254)," ",XLOOKUP(C254,'Codified Game Plan'!$M$3:$M$477,'Codified Game Plan'!$C$3:$C$477))</f>
        <v> </v>
      </c>
      <c r="E254" s="522" t="str">
        <f t="array" ref="E254">IF(ISBLANK(C254),"",XLOOKUP(C254,'Codified Game Plan'!$M$3:$M$477,'Codified Game Plan'!$D$3:$D$477,0))</f>
        <v/>
      </c>
      <c r="F254" s="522" t="str">
        <f t="array" ref="F254">IF(ISBLANK(C254),"",XLOOKUP(C254,'Codified Game Plan'!$M$3:$M$477,'Codified Game Plan'!$E$3:$E$477,0))</f>
        <v/>
      </c>
      <c r="G254" s="523" t="str">
        <f t="array" ref="G254">IF(ISBLANK(C254)," ",XLOOKUP(C254,'Codified Game Plan'!$M$3:$M$477,'Codified Game Plan'!$F$3:$F$477))</f>
        <v> </v>
      </c>
      <c r="H254" s="507" t="str">
        <f t="array" ref="H254">IF(ISBLANK(C254)," ",XLOOKUP(C254,'Codified Game Plan'!$M$3:$M$477,'Codified Game Plan'!$G$3:$G$477))</f>
        <v> </v>
      </c>
      <c r="I254" s="523" t="str">
        <f t="array" ref="I254">IF(ISBLANK(C254),"",XLOOKUP(A254,'Crop Chart'!$A$5:$A$201,'Crop Chart'!$B$5:$B$201,0))</f>
        <v/>
      </c>
      <c r="J254" s="507" t="str">
        <f t="shared" si="24"/>
        <v> </v>
      </c>
      <c r="K254" s="511"/>
      <c r="L254" s="523" t="str">
        <f t="array" ref="L254">IF(ISBLANK(C254),"",XLOOKUP(A254,'Crop Chart'!$A$5:$A$201,'Crop Chart'!$C$5:$C$201,0))</f>
        <v/>
      </c>
      <c r="M254" s="506" t="str">
        <f t="array" ref="M254">IF(ISBLANK(C254),"",XLOOKUP(A254,'Crop Chart'!$A$5:$A$201,'Crop Chart'!$E$5:$E$201,0))</f>
        <v/>
      </c>
      <c r="N254" s="535" t="str">
        <f t="shared" si="1"/>
        <v/>
      </c>
      <c r="O254" s="515" t="str">
        <f t="array" ref="O254">IF(ISBLANK(C254),"",XLOOKUP(A254,'Crop Chart'!$A$5:$A$201,'Crop Chart'!$S$5:$S$201,0))</f>
        <v/>
      </c>
      <c r="P254" s="507" t="str">
        <f t="shared" si="2"/>
        <v/>
      </c>
      <c r="Q254" s="524"/>
      <c r="R254" s="523" t="str">
        <f t="array" ref="R254">IF(I254="TR",XLOOKUP(A254,'Crop Chart'!$A$5:$A$201,'Crop Chart'!$I$5:$I$201,FALSE),"")</f>
        <v/>
      </c>
      <c r="S254" s="512" t="str">
        <f t="array" ref="S254">IF(I254="TR",G254*'Crop Chart'!$H$2*12*L254/M254/T254*XLOOKUP(A254,'Crop Chart'!$A$5:$A$203,'Crop Chart'!$T$5:$T$203),"")</f>
        <v/>
      </c>
      <c r="T254" s="523" t="str">
        <f t="array" ref="T254">IF(ISBLANK(C254),"",XLOOKUP(A254,'Crop Chart'!$A$5:$A$201,'Crop Chart'!$P$5:$P$201,FALSE))</f>
        <v/>
      </c>
      <c r="U254" s="525" t="str">
        <f t="array" ref="U254">IF(ISBLANK(C254),"",XLOOKUP(A254,'Crop Chart'!$A$5:$A$201,'Crop Chart'!$Q$5:$Q$201,0))</f>
        <v/>
      </c>
      <c r="V254" s="507" t="str">
        <f t="array" ref="V254">IF(I254="DS",XLOOKUP(A254,'Crop Chart'!$A$6:$A$201,'Crop Chart'!$AH$6:$AH$201,0),"")</f>
        <v/>
      </c>
      <c r="W254" s="507" t="str">
        <f t="array" ref="W254">IF(I254="DS",XLOOKUP(A254,'Crop Chart'!$A$6:$A$201,'Crop Chart'!$AI$6:$AI$201,0),"")</f>
        <v/>
      </c>
      <c r="X254" s="526" t="str">
        <f t="array" ref="X254">IFS(ISTEXT(P254),"",XLOOKUP(A254,'Crop Chart'!$A$5:$A$201,'Crop Chart'!$R$5:$R$201,0)=0,"",XLOOKUP(A254,'Crop Chart'!$A$5:$A$201,'Crop Chart'!$R$5:$R$201,0)&gt;0,XLOOKUP(A254,'Crop Chart'!$A$5:$A$201,'Crop Chart'!$R$5:$R$201,0)+P254)</f>
        <v/>
      </c>
      <c r="Y254" s="523" t="str">
        <f t="array" ref="Y254">IF(ISTEXT(X254),"",XLOOKUP(A254,'Crop Chart'!$A$5:$A$201,'Crop Chart'!$S$5:$S$201,0))</f>
        <v/>
      </c>
      <c r="Z254" s="513" t="str">
        <f t="shared" si="3"/>
        <v/>
      </c>
      <c r="AA254" s="523" t="str">
        <f t="array" ref="AA254">IF(ISBLANK(C254),"",XLOOKUP(A254,'Crop Chart'!$A$5:$A$201,'Crop Chart'!$F$5:$F$201,0))</f>
        <v/>
      </c>
      <c r="AB254" s="523" t="str">
        <f t="array" ref="AB254">IF(ISBLANK(C254),"",XLOOKUP(A254,'Crop Chart'!$A$5:$A$201,'Crop Chart'!$G$5:$G$201,FALSE))</f>
        <v/>
      </c>
      <c r="AC254" s="526" t="str">
        <f t="shared" si="19"/>
        <v/>
      </c>
      <c r="AD254" s="526" t="str">
        <f t="shared" si="4"/>
        <v/>
      </c>
      <c r="AE254" s="527" t="str">
        <f t="array" ref="AE254">IF(ISBLANK(C254),"",XLOOKUP(C254,'Codified Game Plan'!$M$3:$M$477,'Codified Game Plan'!$J$3:$J$477,0))</f>
        <v/>
      </c>
      <c r="AF254" s="528" t="str">
        <f t="array" ref="AF254">IF(ISBLANK(C254),"",XLOOKUP(A254,'Crop Chart'!$A$5:$A$201,'Crop Chart'!$L$5:$L$201,FALSE))</f>
        <v/>
      </c>
      <c r="AG254" s="529"/>
      <c r="AH254" s="530"/>
      <c r="AI254" s="530" t="str">
        <f t="array" ref="AI254">IF(ISBLANK(C254),"",XLOOKUP(A254,'Crop Chart'!$A$5:$A$201,'Crop Chart'!$AN$5:$AN$201,FALSE))</f>
        <v/>
      </c>
      <c r="AJ254" s="531" t="str">
        <f t="array" ref="AJ254">IF((AI254=""),"",J254+XLOOKUP(A254,'Crop Chart'!$A$5:$A$201,'Crop Chart'!$AO$5:$AO$201,FALSE))</f>
        <v/>
      </c>
      <c r="AK254" s="530" t="str">
        <f t="array" ref="AK254">IF(ISBLANK(C254),"",XLOOKUP(A254,'Crop Chart'!$A$5:$A$201,'Crop Chart'!$AP$5:$AP$201,FALSE))</f>
        <v/>
      </c>
      <c r="AL254" s="531" t="str">
        <f t="array" ref="AL254">IF((AK254=""),"",J254+XLOOKUP(A254,'Crop Chart'!$A$5:$A$201,'Crop Chart'!$AQ$5:$AQ$201,FALSE))</f>
        <v/>
      </c>
      <c r="AM254" s="530" t="str">
        <f t="array" ref="AM254">IF(ISBLANK(C254),"",XLOOKUP(A254,'Crop Chart'!$A$5:$A$201,'Crop Chart'!$AR$5:$AR$201,FALSE))</f>
        <v/>
      </c>
      <c r="AN254" s="531" t="str">
        <f t="array" ref="AN254">IF((AM254=""),"",J254+XLOOKUP(A254,'Crop Chart'!$A$5:$A$201,'Crop Chart'!$AS$5:$AS$201,FALSE))</f>
        <v/>
      </c>
      <c r="AO254" s="530" t="str">
        <f t="array" ref="AO254">IF(ISBLANK(C254),"",XLOOKUP(A254,'Crop Chart'!$A$5:$A$201,'Crop Chart'!$AT$5:$AT$201,FALSE))</f>
        <v/>
      </c>
      <c r="AP254" s="531" t="str">
        <f t="array" ref="AP254">IF((AO254=""),"",J254+XLOOKUP(A254,'Crop Chart'!$A$5:$A$201,'Crop Chart'!$AU$5:$AU$201,FALSE))</f>
        <v/>
      </c>
      <c r="AQ254" s="530" t="str">
        <f t="array" ref="AQ254">IF(ISBLANK(C254),"",XLOOKUP(A254,'Crop Chart'!$A$5:$A$201,'Crop Chart'!$AV$5:$AV$201,FALSE))</f>
        <v/>
      </c>
      <c r="AR254" s="531" t="str">
        <f t="array" ref="AR254">IF((AQ254=""),"",J254+XLOOKUP(A254,'Crop Chart'!$A$5:$A$201,'Crop Chart'!$AW$5:$AW$201,FALSE))</f>
        <v/>
      </c>
      <c r="AS254" s="530" t="str">
        <f t="array" ref="AS254">IF(ISBLANK(C254),"",XLOOKUP(A254,'Crop Chart'!$A$5:$A$201,'Crop Chart'!$AX$5:$AX$201,FALSE))</f>
        <v/>
      </c>
      <c r="AT254" s="531" t="str">
        <f t="array" ref="AT254">IF((AS254=""),"",J254+XLOOKUP(A254,'Crop Chart'!$A$5:$A$201,'Crop Chart'!$AY$5:$AY$201,FALSE))</f>
        <v/>
      </c>
      <c r="AU254" s="530" t="str">
        <f t="array" ref="AU254">IF(ISBLANK(C254),"",XLOOKUP(A254,'Crop Chart'!$A$5:$A$201,'Crop Chart'!$AZ$5:$AZ$201,FALSE))</f>
        <v/>
      </c>
      <c r="AV254" s="531" t="str">
        <f t="array" ref="AV254">IF((AU254=""),"",J254+XLOOKUP(A254,'Crop Chart'!$A$5:$A$201,'Crop Chart'!$BA$5:$BA$201,FALSE))</f>
        <v/>
      </c>
      <c r="AW254" s="530" t="str">
        <f t="array" ref="AW254">IF(ISBLANK(C254),"",XLOOKUP(A254,'Crop Chart'!$A$5:$A$201,'Crop Chart'!$BB$5:$BB$201,FALSE))</f>
        <v/>
      </c>
      <c r="AX254" s="532" t="str">
        <f t="array" ref="AX254">IF((AW254=""),"",J254+XLOOKUP(A254,'Crop Chart'!$A$5:$A$201,'Crop Chart'!$BC$5:$BC$201,FALSE))</f>
        <v/>
      </c>
    </row>
    <row r="255" ht="15.75" hidden="1" customHeight="1">
      <c r="A255" s="520" t="str">
        <f t="array" ref="A255">IF(ISBLANK(C255)," ",XLOOKUP(C255,'Codified Game Plan'!$M$3:$M$477,'Codified Game Plan'!$A$3:$A$477))</f>
        <v> </v>
      </c>
      <c r="B255" s="503" t="str">
        <f t="array" ref="B255">IF(ISBLANK(C255),"",XLOOKUP(C255,'Codified Game Plan'!$M$3:$M$477,'Codified Game Plan'!$B$3:$B$477))</f>
        <v/>
      </c>
      <c r="C255" s="521"/>
      <c r="D255" s="521" t="str">
        <f t="array" ref="D255">IF(ISBLANK(C255)," ",XLOOKUP(C255,'Codified Game Plan'!$M$3:$M$477,'Codified Game Plan'!$C$3:$C$477))</f>
        <v> </v>
      </c>
      <c r="E255" s="522" t="str">
        <f t="array" ref="E255">IF(ISBLANK(C255),"",XLOOKUP(C255,'Codified Game Plan'!$M$3:$M$477,'Codified Game Plan'!$D$3:$D$477,0))</f>
        <v/>
      </c>
      <c r="F255" s="522" t="str">
        <f t="array" ref="F255">IF(ISBLANK(C255),"",XLOOKUP(C255,'Codified Game Plan'!$M$3:$M$477,'Codified Game Plan'!$E$3:$E$477,0))</f>
        <v/>
      </c>
      <c r="G255" s="523" t="str">
        <f t="array" ref="G255">IF(ISBLANK(C255)," ",XLOOKUP(C255,'Codified Game Plan'!$M$3:$M$477,'Codified Game Plan'!$F$3:$F$477))</f>
        <v> </v>
      </c>
      <c r="H255" s="507" t="str">
        <f t="array" ref="H255">IF(ISBLANK(C255)," ",XLOOKUP(C255,'Codified Game Plan'!$M$3:$M$477,'Codified Game Plan'!$G$3:$G$477))</f>
        <v> </v>
      </c>
      <c r="I255" s="523" t="str">
        <f t="array" ref="I255">IF(ISBLANK(C255),"",XLOOKUP(A255,'Crop Chart'!$A$5:$A$201,'Crop Chart'!$B$5:$B$201,0))</f>
        <v/>
      </c>
      <c r="J255" s="507" t="str">
        <f t="shared" si="24"/>
        <v> </v>
      </c>
      <c r="K255" s="511"/>
      <c r="L255" s="523" t="str">
        <f t="array" ref="L255">IF(ISBLANK(C255),"",XLOOKUP(A255,'Crop Chart'!$A$5:$A$201,'Crop Chart'!$C$5:$C$201,0))</f>
        <v/>
      </c>
      <c r="M255" s="506" t="str">
        <f t="array" ref="M255">IF(ISBLANK(C255),"",XLOOKUP(A255,'Crop Chart'!$A$5:$A$201,'Crop Chart'!$E$5:$E$201,0))</f>
        <v/>
      </c>
      <c r="N255" s="535" t="str">
        <f t="shared" si="1"/>
        <v/>
      </c>
      <c r="O255" s="515" t="str">
        <f t="array" ref="O255">IF(ISBLANK(C255),"",XLOOKUP(A255,'Crop Chart'!$A$5:$A$201,'Crop Chart'!$S$5:$S$201,0))</f>
        <v/>
      </c>
      <c r="P255" s="507" t="str">
        <f t="shared" si="2"/>
        <v/>
      </c>
      <c r="Q255" s="524"/>
      <c r="R255" s="523" t="str">
        <f t="array" ref="R255">IF(I255="TR",XLOOKUP(A255,'Crop Chart'!$A$5:$A$201,'Crop Chart'!$I$5:$I$201,FALSE),"")</f>
        <v/>
      </c>
      <c r="S255" s="512" t="str">
        <f t="array" ref="S255">IF(I255="TR",G255*'Crop Chart'!$H$2*12*L255/M255/T255*XLOOKUP(A255,'Crop Chart'!$A$5:$A$203,'Crop Chart'!$T$5:$T$203),"")</f>
        <v/>
      </c>
      <c r="T255" s="523" t="str">
        <f t="array" ref="T255">IF(ISBLANK(C255),"",XLOOKUP(A255,'Crop Chart'!$A$5:$A$201,'Crop Chart'!$P$5:$P$201,FALSE))</f>
        <v/>
      </c>
      <c r="U255" s="525" t="str">
        <f t="array" ref="U255">IF(ISBLANK(C255),"",XLOOKUP(A255,'Crop Chart'!$A$5:$A$201,'Crop Chart'!$Q$5:$Q$201,0))</f>
        <v/>
      </c>
      <c r="V255" s="507" t="str">
        <f t="array" ref="V255">IF(I255="DS",XLOOKUP(A255,'Crop Chart'!$A$6:$A$201,'Crop Chart'!$AH$6:$AH$201,0),"")</f>
        <v/>
      </c>
      <c r="W255" s="507" t="str">
        <f t="array" ref="W255">IF(I255="DS",XLOOKUP(A255,'Crop Chart'!$A$6:$A$201,'Crop Chart'!$AI$6:$AI$201,0),"")</f>
        <v/>
      </c>
      <c r="X255" s="526" t="str">
        <f t="array" ref="X255">IFS(ISTEXT(P255),"",XLOOKUP(A255,'Crop Chart'!$A$5:$A$201,'Crop Chart'!$R$5:$R$201,0)=0,"",XLOOKUP(A255,'Crop Chart'!$A$5:$A$201,'Crop Chart'!$R$5:$R$201,0)&gt;0,XLOOKUP(A255,'Crop Chart'!$A$5:$A$201,'Crop Chart'!$R$5:$R$201,0)+P255)</f>
        <v/>
      </c>
      <c r="Y255" s="523" t="str">
        <f t="array" ref="Y255">IF(ISTEXT(X255),"",XLOOKUP(A255,'Crop Chart'!$A$5:$A$201,'Crop Chart'!$S$5:$S$201,0))</f>
        <v/>
      </c>
      <c r="Z255" s="513" t="str">
        <f t="shared" si="3"/>
        <v/>
      </c>
      <c r="AA255" s="523" t="str">
        <f t="array" ref="AA255">IF(ISBLANK(C255),"",XLOOKUP(A255,'Crop Chart'!$A$5:$A$201,'Crop Chart'!$F$5:$F$201,0))</f>
        <v/>
      </c>
      <c r="AB255" s="523" t="str">
        <f t="array" ref="AB255">IF(ISBLANK(C255),"",XLOOKUP(A255,'Crop Chart'!$A$5:$A$201,'Crop Chart'!$G$5:$G$201,FALSE))</f>
        <v/>
      </c>
      <c r="AC255" s="526" t="str">
        <f t="shared" si="19"/>
        <v/>
      </c>
      <c r="AD255" s="526" t="str">
        <f t="shared" si="4"/>
        <v/>
      </c>
      <c r="AE255" s="527" t="str">
        <f t="array" ref="AE255">IF(ISBLANK(C255),"",XLOOKUP(C255,'Codified Game Plan'!$M$3:$M$477,'Codified Game Plan'!$J$3:$J$477,0))</f>
        <v/>
      </c>
      <c r="AF255" s="528" t="str">
        <f t="array" ref="AF255">IF(ISBLANK(C255),"",XLOOKUP(A255,'Crop Chart'!$A$5:$A$201,'Crop Chart'!$L$5:$L$201,FALSE))</f>
        <v/>
      </c>
      <c r="AG255" s="529"/>
      <c r="AH255" s="530"/>
      <c r="AI255" s="530" t="str">
        <f t="array" ref="AI255">IF(ISBLANK(C255),"",XLOOKUP(A255,'Crop Chart'!$A$5:$A$201,'Crop Chart'!$AN$5:$AN$201,FALSE))</f>
        <v/>
      </c>
      <c r="AJ255" s="531" t="str">
        <f t="array" ref="AJ255">IF((AI255=""),"",J255+XLOOKUP(A255,'Crop Chart'!$A$5:$A$201,'Crop Chart'!$AO$5:$AO$201,FALSE))</f>
        <v/>
      </c>
      <c r="AK255" s="530" t="str">
        <f t="array" ref="AK255">IF(ISBLANK(C255),"",XLOOKUP(A255,'Crop Chart'!$A$5:$A$201,'Crop Chart'!$AP$5:$AP$201,FALSE))</f>
        <v/>
      </c>
      <c r="AL255" s="531" t="str">
        <f t="array" ref="AL255">IF((AK255=""),"",J255+XLOOKUP(A255,'Crop Chart'!$A$5:$A$201,'Crop Chart'!$AQ$5:$AQ$201,FALSE))</f>
        <v/>
      </c>
      <c r="AM255" s="530" t="str">
        <f t="array" ref="AM255">IF(ISBLANK(C255),"",XLOOKUP(A255,'Crop Chart'!$A$5:$A$201,'Crop Chart'!$AR$5:$AR$201,FALSE))</f>
        <v/>
      </c>
      <c r="AN255" s="531" t="str">
        <f t="array" ref="AN255">IF((AM255=""),"",J255+XLOOKUP(A255,'Crop Chart'!$A$5:$A$201,'Crop Chart'!$AS$5:$AS$201,FALSE))</f>
        <v/>
      </c>
      <c r="AO255" s="530" t="str">
        <f t="array" ref="AO255">IF(ISBLANK(C255),"",XLOOKUP(A255,'Crop Chart'!$A$5:$A$201,'Crop Chart'!$AT$5:$AT$201,FALSE))</f>
        <v/>
      </c>
      <c r="AP255" s="531" t="str">
        <f t="array" ref="AP255">IF((AO255=""),"",J255+XLOOKUP(A255,'Crop Chart'!$A$5:$A$201,'Crop Chart'!$AU$5:$AU$201,FALSE))</f>
        <v/>
      </c>
      <c r="AQ255" s="530" t="str">
        <f t="array" ref="AQ255">IF(ISBLANK(C255),"",XLOOKUP(A255,'Crop Chart'!$A$5:$A$201,'Crop Chart'!$AV$5:$AV$201,FALSE))</f>
        <v/>
      </c>
      <c r="AR255" s="531" t="str">
        <f t="array" ref="AR255">IF((AQ255=""),"",J255+XLOOKUP(A255,'Crop Chart'!$A$5:$A$201,'Crop Chart'!$AW$5:$AW$201,FALSE))</f>
        <v/>
      </c>
      <c r="AS255" s="530" t="str">
        <f t="array" ref="AS255">IF(ISBLANK(C255),"",XLOOKUP(A255,'Crop Chart'!$A$5:$A$201,'Crop Chart'!$AX$5:$AX$201,FALSE))</f>
        <v/>
      </c>
      <c r="AT255" s="531" t="str">
        <f t="array" ref="AT255">IF((AS255=""),"",J255+XLOOKUP(A255,'Crop Chart'!$A$5:$A$201,'Crop Chart'!$AY$5:$AY$201,FALSE))</f>
        <v/>
      </c>
      <c r="AU255" s="530" t="str">
        <f t="array" ref="AU255">IF(ISBLANK(C255),"",XLOOKUP(A255,'Crop Chart'!$A$5:$A$201,'Crop Chart'!$AZ$5:$AZ$201,FALSE))</f>
        <v/>
      </c>
      <c r="AV255" s="531" t="str">
        <f t="array" ref="AV255">IF((AU255=""),"",J255+XLOOKUP(A255,'Crop Chart'!$A$5:$A$201,'Crop Chart'!$BA$5:$BA$201,FALSE))</f>
        <v/>
      </c>
      <c r="AW255" s="530" t="str">
        <f t="array" ref="AW255">IF(ISBLANK(C255),"",XLOOKUP(A255,'Crop Chart'!$A$5:$A$201,'Crop Chart'!$BB$5:$BB$201,FALSE))</f>
        <v/>
      </c>
      <c r="AX255" s="532" t="str">
        <f t="array" ref="AX255">IF((AW255=""),"",J255+XLOOKUP(A255,'Crop Chart'!$A$5:$A$201,'Crop Chart'!$BC$5:$BC$201,FALSE))</f>
        <v/>
      </c>
    </row>
    <row r="256" ht="15.75" hidden="1" customHeight="1">
      <c r="A256" s="520" t="str">
        <f t="array" ref="A256">IF(ISBLANK(C256)," ",XLOOKUP(C256,'Codified Game Plan'!$M$3:$M$477,'Codified Game Plan'!$A$3:$A$477))</f>
        <v> </v>
      </c>
      <c r="B256" s="503" t="str">
        <f t="array" ref="B256">IF(ISBLANK(C256),"",XLOOKUP(C256,'Codified Game Plan'!$M$3:$M$477,'Codified Game Plan'!$B$3:$B$477))</f>
        <v/>
      </c>
      <c r="C256" s="521"/>
      <c r="D256" s="521" t="str">
        <f t="array" ref="D256">IF(ISBLANK(C256)," ",XLOOKUP(C256,'Codified Game Plan'!$M$3:$M$477,'Codified Game Plan'!$C$3:$C$477))</f>
        <v> </v>
      </c>
      <c r="E256" s="522" t="str">
        <f t="array" ref="E256">IF(ISBLANK(C256),"",XLOOKUP(C256,'Codified Game Plan'!$M$3:$M$477,'Codified Game Plan'!$D$3:$D$477,0))</f>
        <v/>
      </c>
      <c r="F256" s="522" t="str">
        <f t="array" ref="F256">IF(ISBLANK(C256),"",XLOOKUP(C256,'Codified Game Plan'!$M$3:$M$477,'Codified Game Plan'!$E$3:$E$477,0))</f>
        <v/>
      </c>
      <c r="G256" s="523" t="str">
        <f t="array" ref="G256">IF(ISBLANK(C256)," ",XLOOKUP(C256,'Codified Game Plan'!$M$3:$M$477,'Codified Game Plan'!$F$3:$F$477))</f>
        <v> </v>
      </c>
      <c r="H256" s="507" t="str">
        <f t="array" ref="H256">IF(ISBLANK(C256)," ",XLOOKUP(C256,'Codified Game Plan'!$M$3:$M$477,'Codified Game Plan'!$G$3:$G$477))</f>
        <v> </v>
      </c>
      <c r="I256" s="523" t="str">
        <f t="array" ref="I256">IF(ISBLANK(C256),"",XLOOKUP(A256,'Crop Chart'!$A$5:$A$201,'Crop Chart'!$B$5:$B$201,0))</f>
        <v/>
      </c>
      <c r="J256" s="507" t="str">
        <f t="shared" si="24"/>
        <v> </v>
      </c>
      <c r="K256" s="511"/>
      <c r="L256" s="523" t="str">
        <f t="array" ref="L256">IF(ISBLANK(C256),"",XLOOKUP(A256,'Crop Chart'!$A$5:$A$201,'Crop Chart'!$C$5:$C$201,0))</f>
        <v/>
      </c>
      <c r="M256" s="506" t="str">
        <f t="array" ref="M256">IF(ISBLANK(C256),"",XLOOKUP(A256,'Crop Chart'!$A$5:$A$201,'Crop Chart'!$E$5:$E$201,0))</f>
        <v/>
      </c>
      <c r="N256" s="535" t="str">
        <f t="shared" si="1"/>
        <v/>
      </c>
      <c r="O256" s="515" t="str">
        <f t="array" ref="O256">IF(ISBLANK(C256),"",XLOOKUP(A256,'Crop Chart'!$A$5:$A$201,'Crop Chart'!$S$5:$S$201,0))</f>
        <v/>
      </c>
      <c r="P256" s="507" t="str">
        <f t="shared" si="2"/>
        <v/>
      </c>
      <c r="Q256" s="524"/>
      <c r="R256" s="523" t="str">
        <f t="array" ref="R256">IF(I256="TR",XLOOKUP(A256,'Crop Chart'!$A$5:$A$201,'Crop Chart'!$I$5:$I$201,FALSE),"")</f>
        <v/>
      </c>
      <c r="S256" s="512" t="str">
        <f t="array" ref="S256">IF(I256="TR",G256*'Crop Chart'!$H$2*12*L256/M256/T256*XLOOKUP(A256,'Crop Chart'!$A$5:$A$203,'Crop Chart'!$T$5:$T$203),"")</f>
        <v/>
      </c>
      <c r="T256" s="523" t="str">
        <f t="array" ref="T256">IF(ISBLANK(C256),"",XLOOKUP(A256,'Crop Chart'!$A$5:$A$201,'Crop Chart'!$P$5:$P$201,FALSE))</f>
        <v/>
      </c>
      <c r="U256" s="525" t="str">
        <f t="array" ref="U256">IF(ISBLANK(C256),"",XLOOKUP(A256,'Crop Chart'!$A$5:$A$201,'Crop Chart'!$Q$5:$Q$201,0))</f>
        <v/>
      </c>
      <c r="V256" s="507" t="str">
        <f t="array" ref="V256">IF(I256="DS",XLOOKUP(A256,'Crop Chart'!$A$6:$A$201,'Crop Chart'!$AH$6:$AH$201,0),"")</f>
        <v/>
      </c>
      <c r="W256" s="507" t="str">
        <f t="array" ref="W256">IF(I256="DS",XLOOKUP(A256,'Crop Chart'!$A$6:$A$201,'Crop Chart'!$AI$6:$AI$201,0),"")</f>
        <v/>
      </c>
      <c r="X256" s="526" t="str">
        <f t="array" ref="X256">IFS(ISTEXT(P256),"",XLOOKUP(A256,'Crop Chart'!$A$5:$A$201,'Crop Chart'!$R$5:$R$201,0)=0,"",XLOOKUP(A256,'Crop Chart'!$A$5:$A$201,'Crop Chart'!$R$5:$R$201,0)&gt;0,XLOOKUP(A256,'Crop Chart'!$A$5:$A$201,'Crop Chart'!$R$5:$R$201,0)+P256)</f>
        <v/>
      </c>
      <c r="Y256" s="523" t="str">
        <f t="array" ref="Y256">IF(ISTEXT(X256),"",XLOOKUP(A256,'Crop Chart'!$A$5:$A$201,'Crop Chart'!$S$5:$S$201,0))</f>
        <v/>
      </c>
      <c r="Z256" s="513" t="str">
        <f t="shared" si="3"/>
        <v/>
      </c>
      <c r="AA256" s="523" t="str">
        <f t="array" ref="AA256">IF(ISBLANK(C256),"",XLOOKUP(A256,'Crop Chart'!$A$5:$A$201,'Crop Chart'!$F$5:$F$201,0))</f>
        <v/>
      </c>
      <c r="AB256" s="523" t="str">
        <f t="array" ref="AB256">IF(ISBLANK(C256),"",XLOOKUP(A256,'Crop Chart'!$A$5:$A$201,'Crop Chart'!$G$5:$G$201,FALSE))</f>
        <v/>
      </c>
      <c r="AC256" s="526" t="str">
        <f t="shared" si="19"/>
        <v/>
      </c>
      <c r="AD256" s="526" t="str">
        <f t="shared" si="4"/>
        <v/>
      </c>
      <c r="AE256" s="527" t="str">
        <f t="array" ref="AE256">IF(ISBLANK(C256),"",XLOOKUP(C256,'Codified Game Plan'!$M$3:$M$477,'Codified Game Plan'!$J$3:$J$477,0))</f>
        <v/>
      </c>
      <c r="AF256" s="528" t="str">
        <f t="array" ref="AF256">IF(ISBLANK(C256),"",XLOOKUP(A256,'Crop Chart'!$A$5:$A$201,'Crop Chart'!$L$5:$L$201,FALSE))</f>
        <v/>
      </c>
      <c r="AG256" s="529"/>
      <c r="AH256" s="530"/>
      <c r="AI256" s="530" t="str">
        <f t="array" ref="AI256">IF(ISBLANK(C256),"",XLOOKUP(A256,'Crop Chart'!$A$5:$A$201,'Crop Chart'!$AN$5:$AN$201,FALSE))</f>
        <v/>
      </c>
      <c r="AJ256" s="531" t="str">
        <f t="array" ref="AJ256">IF((AI256=""),"",J256+XLOOKUP(A256,'Crop Chart'!$A$5:$A$201,'Crop Chart'!$AO$5:$AO$201,FALSE))</f>
        <v/>
      </c>
      <c r="AK256" s="530" t="str">
        <f t="array" ref="AK256">IF(ISBLANK(C256),"",XLOOKUP(A256,'Crop Chart'!$A$5:$A$201,'Crop Chart'!$AP$5:$AP$201,FALSE))</f>
        <v/>
      </c>
      <c r="AL256" s="531" t="str">
        <f t="array" ref="AL256">IF((AK256=""),"",J256+XLOOKUP(A256,'Crop Chart'!$A$5:$A$201,'Crop Chart'!$AQ$5:$AQ$201,FALSE))</f>
        <v/>
      </c>
      <c r="AM256" s="530" t="str">
        <f t="array" ref="AM256">IF(ISBLANK(C256),"",XLOOKUP(A256,'Crop Chart'!$A$5:$A$201,'Crop Chart'!$AR$5:$AR$201,FALSE))</f>
        <v/>
      </c>
      <c r="AN256" s="531" t="str">
        <f t="array" ref="AN256">IF((AM256=""),"",J256+XLOOKUP(A256,'Crop Chart'!$A$5:$A$201,'Crop Chart'!$AS$5:$AS$201,FALSE))</f>
        <v/>
      </c>
      <c r="AO256" s="530" t="str">
        <f t="array" ref="AO256">IF(ISBLANK(C256),"",XLOOKUP(A256,'Crop Chart'!$A$5:$A$201,'Crop Chart'!$AT$5:$AT$201,FALSE))</f>
        <v/>
      </c>
      <c r="AP256" s="531" t="str">
        <f t="array" ref="AP256">IF((AO256=""),"",J256+XLOOKUP(A256,'Crop Chart'!$A$5:$A$201,'Crop Chart'!$AU$5:$AU$201,FALSE))</f>
        <v/>
      </c>
      <c r="AQ256" s="530" t="str">
        <f t="array" ref="AQ256">IF(ISBLANK(C256),"",XLOOKUP(A256,'Crop Chart'!$A$5:$A$201,'Crop Chart'!$AV$5:$AV$201,FALSE))</f>
        <v/>
      </c>
      <c r="AR256" s="531" t="str">
        <f t="array" ref="AR256">IF((AQ256=""),"",J256+XLOOKUP(A256,'Crop Chart'!$A$5:$A$201,'Crop Chart'!$AW$5:$AW$201,FALSE))</f>
        <v/>
      </c>
      <c r="AS256" s="530" t="str">
        <f t="array" ref="AS256">IF(ISBLANK(C256),"",XLOOKUP(A256,'Crop Chart'!$A$5:$A$201,'Crop Chart'!$AX$5:$AX$201,FALSE))</f>
        <v/>
      </c>
      <c r="AT256" s="531" t="str">
        <f t="array" ref="AT256">IF((AS256=""),"",J256+XLOOKUP(A256,'Crop Chart'!$A$5:$A$201,'Crop Chart'!$AY$5:$AY$201,FALSE))</f>
        <v/>
      </c>
      <c r="AU256" s="530" t="str">
        <f t="array" ref="AU256">IF(ISBLANK(C256),"",XLOOKUP(A256,'Crop Chart'!$A$5:$A$201,'Crop Chart'!$AZ$5:$AZ$201,FALSE))</f>
        <v/>
      </c>
      <c r="AV256" s="531" t="str">
        <f t="array" ref="AV256">IF((AU256=""),"",J256+XLOOKUP(A256,'Crop Chart'!$A$5:$A$201,'Crop Chart'!$BA$5:$BA$201,FALSE))</f>
        <v/>
      </c>
      <c r="AW256" s="530" t="str">
        <f t="array" ref="AW256">IF(ISBLANK(C256),"",XLOOKUP(A256,'Crop Chart'!$A$5:$A$201,'Crop Chart'!$BB$5:$BB$201,FALSE))</f>
        <v/>
      </c>
      <c r="AX256" s="532" t="str">
        <f t="array" ref="AX256">IF((AW256=""),"",J256+XLOOKUP(A256,'Crop Chart'!$A$5:$A$201,'Crop Chart'!$BC$5:$BC$201,FALSE))</f>
        <v/>
      </c>
    </row>
    <row r="257" ht="15.75" hidden="1" customHeight="1">
      <c r="A257" s="520" t="str">
        <f t="array" ref="A257">IF(ISBLANK(C257)," ",XLOOKUP(C257,'Codified Game Plan'!$M$3:$M$477,'Codified Game Plan'!$A$3:$A$477))</f>
        <v> </v>
      </c>
      <c r="B257" s="503" t="str">
        <f t="array" ref="B257">IF(ISBLANK(C257),"",XLOOKUP(C257,'Codified Game Plan'!$M$3:$M$477,'Codified Game Plan'!$B$3:$B$477))</f>
        <v/>
      </c>
      <c r="C257" s="521"/>
      <c r="D257" s="521" t="str">
        <f t="array" ref="D257">IF(ISBLANK(C257)," ",XLOOKUP(C257,'Codified Game Plan'!$M$3:$M$477,'Codified Game Plan'!$C$3:$C$477))</f>
        <v> </v>
      </c>
      <c r="E257" s="522" t="str">
        <f t="array" ref="E257">IF(ISBLANK(C257),"",XLOOKUP(C257,'Codified Game Plan'!$M$3:$M$477,'Codified Game Plan'!$D$3:$D$477,0))</f>
        <v/>
      </c>
      <c r="F257" s="522" t="str">
        <f t="array" ref="F257">IF(ISBLANK(C257),"",XLOOKUP(C257,'Codified Game Plan'!$M$3:$M$477,'Codified Game Plan'!$E$3:$E$477,0))</f>
        <v/>
      </c>
      <c r="G257" s="523" t="str">
        <f t="array" ref="G257">IF(ISBLANK(C257)," ",XLOOKUP(C257,'Codified Game Plan'!$M$3:$M$477,'Codified Game Plan'!$F$3:$F$477))</f>
        <v> </v>
      </c>
      <c r="H257" s="507" t="str">
        <f t="array" ref="H257">IF(ISBLANK(C257)," ",XLOOKUP(C257,'Codified Game Plan'!$M$3:$M$477,'Codified Game Plan'!$G$3:$G$477))</f>
        <v> </v>
      </c>
      <c r="I257" s="523" t="str">
        <f t="array" ref="I257">IF(ISBLANK(C257),"",XLOOKUP(A257,'Crop Chart'!$A$5:$A$201,'Crop Chart'!$B$5:$B$201,0))</f>
        <v/>
      </c>
      <c r="J257" s="507" t="str">
        <f t="shared" si="24"/>
        <v> </v>
      </c>
      <c r="K257" s="511"/>
      <c r="L257" s="523" t="str">
        <f t="array" ref="L257">IF(ISBLANK(C257),"",XLOOKUP(A257,'Crop Chart'!$A$5:$A$201,'Crop Chart'!$C$5:$C$201,0))</f>
        <v/>
      </c>
      <c r="M257" s="506" t="str">
        <f t="array" ref="M257">IF(ISBLANK(C257),"",XLOOKUP(A257,'Crop Chart'!$A$5:$A$201,'Crop Chart'!$E$5:$E$201,0))</f>
        <v/>
      </c>
      <c r="N257" s="535" t="str">
        <f t="shared" si="1"/>
        <v/>
      </c>
      <c r="O257" s="515" t="str">
        <f t="array" ref="O257">IF(ISBLANK(C257),"",XLOOKUP(A257,'Crop Chart'!$A$5:$A$201,'Crop Chart'!$S$5:$S$201,0))</f>
        <v/>
      </c>
      <c r="P257" s="507" t="str">
        <f t="shared" si="2"/>
        <v/>
      </c>
      <c r="Q257" s="524"/>
      <c r="R257" s="523" t="str">
        <f t="array" ref="R257">IF(I257="TR",XLOOKUP(A257,'Crop Chart'!$A$5:$A$201,'Crop Chart'!$I$5:$I$201,FALSE),"")</f>
        <v/>
      </c>
      <c r="S257" s="512" t="str">
        <f t="array" ref="S257">IF(I257="TR",G257*'Crop Chart'!$H$2*12*L257/M257/T257*XLOOKUP(A257,'Crop Chart'!$A$5:$A$203,'Crop Chart'!$T$5:$T$203),"")</f>
        <v/>
      </c>
      <c r="T257" s="523" t="str">
        <f t="array" ref="T257">IF(ISBLANK(C257),"",XLOOKUP(A257,'Crop Chart'!$A$5:$A$201,'Crop Chart'!$P$5:$P$201,FALSE))</f>
        <v/>
      </c>
      <c r="U257" s="525" t="str">
        <f t="array" ref="U257">IF(ISBLANK(C257),"",XLOOKUP(A257,'Crop Chart'!$A$5:$A$201,'Crop Chart'!$Q$5:$Q$201,0))</f>
        <v/>
      </c>
      <c r="V257" s="507" t="str">
        <f t="array" ref="V257">IF(I257="DS",XLOOKUP(A257,'Crop Chart'!$A$6:$A$201,'Crop Chart'!$AH$6:$AH$201,0),"")</f>
        <v/>
      </c>
      <c r="W257" s="507" t="str">
        <f t="array" ref="W257">IF(I257="DS",XLOOKUP(A257,'Crop Chart'!$A$6:$A$201,'Crop Chart'!$AI$6:$AI$201,0),"")</f>
        <v/>
      </c>
      <c r="X257" s="526" t="str">
        <f t="array" ref="X257">IFS(ISTEXT(P257),"",XLOOKUP(A257,'Crop Chart'!$A$5:$A$201,'Crop Chart'!$R$5:$R$201,0)=0,"",XLOOKUP(A257,'Crop Chart'!$A$5:$A$201,'Crop Chart'!$R$5:$R$201,0)&gt;0,XLOOKUP(A257,'Crop Chart'!$A$5:$A$201,'Crop Chart'!$R$5:$R$201,0)+P257)</f>
        <v/>
      </c>
      <c r="Y257" s="523" t="str">
        <f t="array" ref="Y257">IF(ISTEXT(X257),"",XLOOKUP(A257,'Crop Chart'!$A$5:$A$201,'Crop Chart'!$S$5:$S$201,0))</f>
        <v/>
      </c>
      <c r="Z257" s="513" t="str">
        <f t="shared" si="3"/>
        <v/>
      </c>
      <c r="AA257" s="523" t="str">
        <f t="array" ref="AA257">IF(ISBLANK(C257),"",XLOOKUP(A257,'Crop Chart'!$A$5:$A$201,'Crop Chart'!$F$5:$F$201,0))</f>
        <v/>
      </c>
      <c r="AB257" s="523" t="str">
        <f t="array" ref="AB257">IF(ISBLANK(C257),"",XLOOKUP(A257,'Crop Chart'!$A$5:$A$201,'Crop Chart'!$G$5:$G$201,FALSE))</f>
        <v/>
      </c>
      <c r="AC257" s="526" t="str">
        <f t="shared" si="19"/>
        <v/>
      </c>
      <c r="AD257" s="526" t="str">
        <f t="shared" si="4"/>
        <v/>
      </c>
      <c r="AE257" s="527" t="str">
        <f t="array" ref="AE257">IF(ISBLANK(C257),"",XLOOKUP(C257,'Codified Game Plan'!$M$3:$M$477,'Codified Game Plan'!$J$3:$J$477,0))</f>
        <v/>
      </c>
      <c r="AF257" s="528" t="str">
        <f t="array" ref="AF257">IF(ISBLANK(C257),"",XLOOKUP(A257,'Crop Chart'!$A$5:$A$201,'Crop Chart'!$L$5:$L$201,FALSE))</f>
        <v/>
      </c>
      <c r="AG257" s="529"/>
      <c r="AH257" s="530"/>
      <c r="AI257" s="530" t="str">
        <f t="array" ref="AI257">IF(ISBLANK(C257),"",XLOOKUP(A257,'Crop Chart'!$A$5:$A$201,'Crop Chart'!$AN$5:$AN$201,FALSE))</f>
        <v/>
      </c>
      <c r="AJ257" s="531" t="str">
        <f t="array" ref="AJ257">IF((AI257=""),"",J257+XLOOKUP(A257,'Crop Chart'!$A$5:$A$201,'Crop Chart'!$AO$5:$AO$201,FALSE))</f>
        <v/>
      </c>
      <c r="AK257" s="530" t="str">
        <f t="array" ref="AK257">IF(ISBLANK(C257),"",XLOOKUP(A257,'Crop Chart'!$A$5:$A$201,'Crop Chart'!$AP$5:$AP$201,FALSE))</f>
        <v/>
      </c>
      <c r="AL257" s="531" t="str">
        <f t="array" ref="AL257">IF((AK257=""),"",J257+XLOOKUP(A257,'Crop Chart'!$A$5:$A$201,'Crop Chart'!$AQ$5:$AQ$201,FALSE))</f>
        <v/>
      </c>
      <c r="AM257" s="530" t="str">
        <f t="array" ref="AM257">IF(ISBLANK(C257),"",XLOOKUP(A257,'Crop Chart'!$A$5:$A$201,'Crop Chart'!$AR$5:$AR$201,FALSE))</f>
        <v/>
      </c>
      <c r="AN257" s="531" t="str">
        <f t="array" ref="AN257">IF((AM257=""),"",J257+XLOOKUP(A257,'Crop Chart'!$A$5:$A$201,'Crop Chart'!$AS$5:$AS$201,FALSE))</f>
        <v/>
      </c>
      <c r="AO257" s="530" t="str">
        <f t="array" ref="AO257">IF(ISBLANK(C257),"",XLOOKUP(A257,'Crop Chart'!$A$5:$A$201,'Crop Chart'!$AT$5:$AT$201,FALSE))</f>
        <v/>
      </c>
      <c r="AP257" s="531" t="str">
        <f t="array" ref="AP257">IF((AO257=""),"",J257+XLOOKUP(A257,'Crop Chart'!$A$5:$A$201,'Crop Chart'!$AU$5:$AU$201,FALSE))</f>
        <v/>
      </c>
      <c r="AQ257" s="530" t="str">
        <f t="array" ref="AQ257">IF(ISBLANK(C257),"",XLOOKUP(A257,'Crop Chart'!$A$5:$A$201,'Crop Chart'!$AV$5:$AV$201,FALSE))</f>
        <v/>
      </c>
      <c r="AR257" s="531" t="str">
        <f t="array" ref="AR257">IF((AQ257=""),"",J257+XLOOKUP(A257,'Crop Chart'!$A$5:$A$201,'Crop Chart'!$AW$5:$AW$201,FALSE))</f>
        <v/>
      </c>
      <c r="AS257" s="530" t="str">
        <f t="array" ref="AS257">IF(ISBLANK(C257),"",XLOOKUP(A257,'Crop Chart'!$A$5:$A$201,'Crop Chart'!$AX$5:$AX$201,FALSE))</f>
        <v/>
      </c>
      <c r="AT257" s="531" t="str">
        <f t="array" ref="AT257">IF((AS257=""),"",J257+XLOOKUP(A257,'Crop Chart'!$A$5:$A$201,'Crop Chart'!$AY$5:$AY$201,FALSE))</f>
        <v/>
      </c>
      <c r="AU257" s="530" t="str">
        <f t="array" ref="AU257">IF(ISBLANK(C257),"",XLOOKUP(A257,'Crop Chart'!$A$5:$A$201,'Crop Chart'!$AZ$5:$AZ$201,FALSE))</f>
        <v/>
      </c>
      <c r="AV257" s="531" t="str">
        <f t="array" ref="AV257">IF((AU257=""),"",J257+XLOOKUP(A257,'Crop Chart'!$A$5:$A$201,'Crop Chart'!$BA$5:$BA$201,FALSE))</f>
        <v/>
      </c>
      <c r="AW257" s="530" t="str">
        <f t="array" ref="AW257">IF(ISBLANK(C257),"",XLOOKUP(A257,'Crop Chart'!$A$5:$A$201,'Crop Chart'!$BB$5:$BB$201,FALSE))</f>
        <v/>
      </c>
      <c r="AX257" s="532" t="str">
        <f t="array" ref="AX257">IF((AW257=""),"",J257+XLOOKUP(A257,'Crop Chart'!$A$5:$A$201,'Crop Chart'!$BC$5:$BC$201,FALSE))</f>
        <v/>
      </c>
    </row>
    <row r="258" ht="15.75" hidden="1" customHeight="1">
      <c r="A258" s="520" t="str">
        <f t="array" ref="A258">IF(ISBLANK(C258)," ",XLOOKUP(C258,'Codified Game Plan'!$M$3:$M$477,'Codified Game Plan'!$A$3:$A$477))</f>
        <v> </v>
      </c>
      <c r="B258" s="503" t="str">
        <f t="array" ref="B258">IF(ISBLANK(C258),"",XLOOKUP(C258,'Codified Game Plan'!$M$3:$M$477,'Codified Game Plan'!$B$3:$B$477))</f>
        <v/>
      </c>
      <c r="C258" s="521"/>
      <c r="D258" s="521" t="str">
        <f t="array" ref="D258">IF(ISBLANK(C258)," ",XLOOKUP(C258,'Codified Game Plan'!$M$3:$M$477,'Codified Game Plan'!$C$3:$C$477))</f>
        <v> </v>
      </c>
      <c r="E258" s="522" t="str">
        <f t="array" ref="E258">IF(ISBLANK(C258),"",XLOOKUP(C258,'Codified Game Plan'!$M$3:$M$477,'Codified Game Plan'!$D$3:$D$477,0))</f>
        <v/>
      </c>
      <c r="F258" s="522" t="str">
        <f t="array" ref="F258">IF(ISBLANK(C258),"",XLOOKUP(C258,'Codified Game Plan'!$M$3:$M$477,'Codified Game Plan'!$E$3:$E$477,0))</f>
        <v/>
      </c>
      <c r="G258" s="523" t="str">
        <f t="array" ref="G258">IF(ISBLANK(C258)," ",XLOOKUP(C258,'Codified Game Plan'!$M$3:$M$477,'Codified Game Plan'!$F$3:$F$477))</f>
        <v> </v>
      </c>
      <c r="H258" s="507" t="str">
        <f t="array" ref="H258">IF(ISBLANK(C258)," ",XLOOKUP(C258,'Codified Game Plan'!$M$3:$M$477,'Codified Game Plan'!$G$3:$G$477))</f>
        <v> </v>
      </c>
      <c r="I258" s="523" t="str">
        <f t="array" ref="I258">IF(ISBLANK(C258),"",XLOOKUP(A258,'Crop Chart'!$A$5:$A$201,'Crop Chart'!$B$5:$B$201,0))</f>
        <v/>
      </c>
      <c r="J258" s="507" t="str">
        <f t="shared" si="24"/>
        <v> </v>
      </c>
      <c r="K258" s="511"/>
      <c r="L258" s="523" t="str">
        <f t="array" ref="L258">IF(ISBLANK(C258),"",XLOOKUP(A258,'Crop Chart'!$A$5:$A$201,'Crop Chart'!$C$5:$C$201,0))</f>
        <v/>
      </c>
      <c r="M258" s="506" t="str">
        <f t="array" ref="M258">IF(ISBLANK(C258),"",XLOOKUP(A258,'Crop Chart'!$A$5:$A$201,'Crop Chart'!$E$5:$E$201,0))</f>
        <v/>
      </c>
      <c r="N258" s="535" t="str">
        <f t="shared" si="1"/>
        <v/>
      </c>
      <c r="O258" s="515" t="str">
        <f t="array" ref="O258">IF(ISBLANK(C258),"",XLOOKUP(A258,'Crop Chart'!$A$5:$A$201,'Crop Chart'!$S$5:$S$201,0))</f>
        <v/>
      </c>
      <c r="P258" s="507" t="str">
        <f t="shared" si="2"/>
        <v/>
      </c>
      <c r="Q258" s="524"/>
      <c r="R258" s="523" t="str">
        <f t="array" ref="R258">IF(I258="TR",XLOOKUP(A258,'Crop Chart'!$A$5:$A$201,'Crop Chart'!$I$5:$I$201,FALSE),"")</f>
        <v/>
      </c>
      <c r="S258" s="512" t="str">
        <f t="array" ref="S258">IF(I258="TR",G258*'Crop Chart'!$H$2*12*L258/M258/T258*XLOOKUP(A258,'Crop Chart'!$A$5:$A$203,'Crop Chart'!$T$5:$T$203),"")</f>
        <v/>
      </c>
      <c r="T258" s="523" t="str">
        <f t="array" ref="T258">IF(ISBLANK(C258),"",XLOOKUP(A258,'Crop Chart'!$A$5:$A$201,'Crop Chart'!$P$5:$P$201,FALSE))</f>
        <v/>
      </c>
      <c r="U258" s="525" t="str">
        <f t="array" ref="U258">IF(ISBLANK(C258),"",XLOOKUP(A258,'Crop Chart'!$A$5:$A$201,'Crop Chart'!$Q$5:$Q$201,0))</f>
        <v/>
      </c>
      <c r="V258" s="507" t="str">
        <f t="array" ref="V258">IF(I258="DS",XLOOKUP(A258,'Crop Chart'!$A$6:$A$201,'Crop Chart'!$AH$6:$AH$201,0),"")</f>
        <v/>
      </c>
      <c r="W258" s="507" t="str">
        <f t="array" ref="W258">IF(I258="DS",XLOOKUP(A258,'Crop Chart'!$A$6:$A$201,'Crop Chart'!$AI$6:$AI$201,0),"")</f>
        <v/>
      </c>
      <c r="X258" s="526" t="str">
        <f t="array" ref="X258">IFS(ISTEXT(P258),"",XLOOKUP(A258,'Crop Chart'!$A$5:$A$201,'Crop Chart'!$R$5:$R$201,0)=0,"",XLOOKUP(A258,'Crop Chart'!$A$5:$A$201,'Crop Chart'!$R$5:$R$201,0)&gt;0,XLOOKUP(A258,'Crop Chart'!$A$5:$A$201,'Crop Chart'!$R$5:$R$201,0)+P258)</f>
        <v/>
      </c>
      <c r="Y258" s="523" t="str">
        <f t="array" ref="Y258">IF(ISTEXT(X258),"",XLOOKUP(A258,'Crop Chart'!$A$5:$A$201,'Crop Chart'!$S$5:$S$201,0))</f>
        <v/>
      </c>
      <c r="Z258" s="513" t="str">
        <f t="shared" si="3"/>
        <v/>
      </c>
      <c r="AA258" s="523" t="str">
        <f t="array" ref="AA258">IF(ISBLANK(C258),"",XLOOKUP(A258,'Crop Chart'!$A$5:$A$201,'Crop Chart'!$F$5:$F$201,0))</f>
        <v/>
      </c>
      <c r="AB258" s="523" t="str">
        <f t="array" ref="AB258">IF(ISBLANK(C258),"",XLOOKUP(A258,'Crop Chart'!$A$5:$A$201,'Crop Chart'!$G$5:$G$201,FALSE))</f>
        <v/>
      </c>
      <c r="AC258" s="526" t="str">
        <f t="shared" si="19"/>
        <v/>
      </c>
      <c r="AD258" s="526" t="str">
        <f t="shared" si="4"/>
        <v/>
      </c>
      <c r="AE258" s="527" t="str">
        <f t="array" ref="AE258">IF(ISBLANK(C258),"",XLOOKUP(C258,'Codified Game Plan'!$M$3:$M$477,'Codified Game Plan'!$J$3:$J$477,0))</f>
        <v/>
      </c>
      <c r="AF258" s="528" t="str">
        <f t="array" ref="AF258">IF(ISBLANK(C258),"",XLOOKUP(A258,'Crop Chart'!$A$5:$A$201,'Crop Chart'!$L$5:$L$201,FALSE))</f>
        <v/>
      </c>
      <c r="AG258" s="529"/>
      <c r="AH258" s="530"/>
      <c r="AI258" s="530" t="str">
        <f t="array" ref="AI258">IF(ISBLANK(C258),"",XLOOKUP(A258,'Crop Chart'!$A$5:$A$201,'Crop Chart'!$AN$5:$AN$201,FALSE))</f>
        <v/>
      </c>
      <c r="AJ258" s="531" t="str">
        <f t="array" ref="AJ258">IF((AI258=""),"",J258+XLOOKUP(A258,'Crop Chart'!$A$5:$A$201,'Crop Chart'!$AO$5:$AO$201,FALSE))</f>
        <v/>
      </c>
      <c r="AK258" s="530" t="str">
        <f t="array" ref="AK258">IF(ISBLANK(C258),"",XLOOKUP(A258,'Crop Chart'!$A$5:$A$201,'Crop Chart'!$AP$5:$AP$201,FALSE))</f>
        <v/>
      </c>
      <c r="AL258" s="531" t="str">
        <f t="array" ref="AL258">IF((AK258=""),"",J258+XLOOKUP(A258,'Crop Chart'!$A$5:$A$201,'Crop Chart'!$AQ$5:$AQ$201,FALSE))</f>
        <v/>
      </c>
      <c r="AM258" s="530" t="str">
        <f t="array" ref="AM258">IF(ISBLANK(C258),"",XLOOKUP(A258,'Crop Chart'!$A$5:$A$201,'Crop Chart'!$AR$5:$AR$201,FALSE))</f>
        <v/>
      </c>
      <c r="AN258" s="531" t="str">
        <f t="array" ref="AN258">IF((AM258=""),"",J258+XLOOKUP(A258,'Crop Chart'!$A$5:$A$201,'Crop Chart'!$AS$5:$AS$201,FALSE))</f>
        <v/>
      </c>
      <c r="AO258" s="530" t="str">
        <f t="array" ref="AO258">IF(ISBLANK(C258),"",XLOOKUP(A258,'Crop Chart'!$A$5:$A$201,'Crop Chart'!$AT$5:$AT$201,FALSE))</f>
        <v/>
      </c>
      <c r="AP258" s="531" t="str">
        <f t="array" ref="AP258">IF((AO258=""),"",J258+XLOOKUP(A258,'Crop Chart'!$A$5:$A$201,'Crop Chart'!$AU$5:$AU$201,FALSE))</f>
        <v/>
      </c>
      <c r="AQ258" s="530" t="str">
        <f t="array" ref="AQ258">IF(ISBLANK(C258),"",XLOOKUP(A258,'Crop Chart'!$A$5:$A$201,'Crop Chart'!$AV$5:$AV$201,FALSE))</f>
        <v/>
      </c>
      <c r="AR258" s="531" t="str">
        <f t="array" ref="AR258">IF((AQ258=""),"",J258+XLOOKUP(A258,'Crop Chart'!$A$5:$A$201,'Crop Chart'!$AW$5:$AW$201,FALSE))</f>
        <v/>
      </c>
      <c r="AS258" s="530" t="str">
        <f t="array" ref="AS258">IF(ISBLANK(C258),"",XLOOKUP(A258,'Crop Chart'!$A$5:$A$201,'Crop Chart'!$AX$5:$AX$201,FALSE))</f>
        <v/>
      </c>
      <c r="AT258" s="531" t="str">
        <f t="array" ref="AT258">IF((AS258=""),"",J258+XLOOKUP(A258,'Crop Chart'!$A$5:$A$201,'Crop Chart'!$AY$5:$AY$201,FALSE))</f>
        <v/>
      </c>
      <c r="AU258" s="530" t="str">
        <f t="array" ref="AU258">IF(ISBLANK(C258),"",XLOOKUP(A258,'Crop Chart'!$A$5:$A$201,'Crop Chart'!$AZ$5:$AZ$201,FALSE))</f>
        <v/>
      </c>
      <c r="AV258" s="531" t="str">
        <f t="array" ref="AV258">IF((AU258=""),"",J258+XLOOKUP(A258,'Crop Chart'!$A$5:$A$201,'Crop Chart'!$BA$5:$BA$201,FALSE))</f>
        <v/>
      </c>
      <c r="AW258" s="530" t="str">
        <f t="array" ref="AW258">IF(ISBLANK(C258),"",XLOOKUP(A258,'Crop Chart'!$A$5:$A$201,'Crop Chart'!$BB$5:$BB$201,FALSE))</f>
        <v/>
      </c>
      <c r="AX258" s="532" t="str">
        <f t="array" ref="AX258">IF((AW258=""),"",J258+XLOOKUP(A258,'Crop Chart'!$A$5:$A$201,'Crop Chart'!$BC$5:$BC$201,FALSE))</f>
        <v/>
      </c>
    </row>
    <row r="259" ht="15.75" hidden="1" customHeight="1">
      <c r="A259" s="520" t="str">
        <f t="array" ref="A259">IF(ISBLANK(C259)," ",XLOOKUP(C259,'Codified Game Plan'!$M$3:$M$477,'Codified Game Plan'!$A$3:$A$477))</f>
        <v> </v>
      </c>
      <c r="B259" s="503" t="str">
        <f t="array" ref="B259">IF(ISBLANK(C259),"",XLOOKUP(C259,'Codified Game Plan'!$M$3:$M$477,'Codified Game Plan'!$B$3:$B$477))</f>
        <v/>
      </c>
      <c r="C259" s="521"/>
      <c r="D259" s="521" t="str">
        <f t="array" ref="D259">IF(ISBLANK(C259)," ",XLOOKUP(C259,'Codified Game Plan'!$M$3:$M$477,'Codified Game Plan'!$C$3:$C$477))</f>
        <v> </v>
      </c>
      <c r="E259" s="522" t="str">
        <f t="array" ref="E259">IF(ISBLANK(C259),"",XLOOKUP(C259,'Codified Game Plan'!$M$3:$M$477,'Codified Game Plan'!$D$3:$D$477,0))</f>
        <v/>
      </c>
      <c r="F259" s="522" t="str">
        <f t="array" ref="F259">IF(ISBLANK(C259),"",XLOOKUP(C259,'Codified Game Plan'!$M$3:$M$477,'Codified Game Plan'!$E$3:$E$477,0))</f>
        <v/>
      </c>
      <c r="G259" s="523" t="str">
        <f t="array" ref="G259">IF(ISBLANK(C259)," ",XLOOKUP(C259,'Codified Game Plan'!$M$3:$M$477,'Codified Game Plan'!$F$3:$F$477))</f>
        <v> </v>
      </c>
      <c r="H259" s="507" t="str">
        <f t="array" ref="H259">IF(ISBLANK(C259)," ",XLOOKUP(C259,'Codified Game Plan'!$M$3:$M$477,'Codified Game Plan'!$G$3:$G$477))</f>
        <v> </v>
      </c>
      <c r="I259" s="523" t="str">
        <f t="array" ref="I259">IF(ISBLANK(C259),"",XLOOKUP(A259,'Crop Chart'!$A$5:$A$201,'Crop Chart'!$B$5:$B$201,0))</f>
        <v/>
      </c>
      <c r="J259" s="507" t="str">
        <f t="shared" si="24"/>
        <v> </v>
      </c>
      <c r="K259" s="511"/>
      <c r="L259" s="523" t="str">
        <f t="array" ref="L259">IF(ISBLANK(C259),"",XLOOKUP(A259,'Crop Chart'!$A$5:$A$201,'Crop Chart'!$C$5:$C$201,0))</f>
        <v/>
      </c>
      <c r="M259" s="506" t="str">
        <f t="array" ref="M259">IF(ISBLANK(C259),"",XLOOKUP(A259,'Crop Chart'!$A$5:$A$201,'Crop Chart'!$E$5:$E$201,0))</f>
        <v/>
      </c>
      <c r="N259" s="535" t="str">
        <f t="shared" si="1"/>
        <v/>
      </c>
      <c r="O259" s="515" t="str">
        <f t="array" ref="O259">IF(ISBLANK(C259),"",XLOOKUP(A259,'Crop Chart'!$A$5:$A$201,'Crop Chart'!$S$5:$S$201,0))</f>
        <v/>
      </c>
      <c r="P259" s="507" t="str">
        <f t="shared" si="2"/>
        <v/>
      </c>
      <c r="Q259" s="524"/>
      <c r="R259" s="523" t="str">
        <f t="array" ref="R259">IF(I259="TR",XLOOKUP(A259,'Crop Chart'!$A$5:$A$201,'Crop Chart'!$I$5:$I$201,FALSE),"")</f>
        <v/>
      </c>
      <c r="S259" s="512" t="str">
        <f t="array" ref="S259">IF(I259="TR",G259*'Crop Chart'!$H$2*12*L259/M259/T259*XLOOKUP(A259,'Crop Chart'!$A$5:$A$203,'Crop Chart'!$T$5:$T$203),"")</f>
        <v/>
      </c>
      <c r="T259" s="523" t="str">
        <f t="array" ref="T259">IF(ISBLANK(C259),"",XLOOKUP(A259,'Crop Chart'!$A$5:$A$201,'Crop Chart'!$P$5:$P$201,FALSE))</f>
        <v/>
      </c>
      <c r="U259" s="525" t="str">
        <f t="array" ref="U259">IF(ISBLANK(C259),"",XLOOKUP(A259,'Crop Chart'!$A$5:$A$201,'Crop Chart'!$Q$5:$Q$201,0))</f>
        <v/>
      </c>
      <c r="V259" s="507" t="str">
        <f t="array" ref="V259">IF(I259="DS",XLOOKUP(A259,'Crop Chart'!$A$6:$A$201,'Crop Chart'!$AH$6:$AH$201,0),"")</f>
        <v/>
      </c>
      <c r="W259" s="507" t="str">
        <f t="array" ref="W259">IF(I259="DS",XLOOKUP(A259,'Crop Chart'!$A$6:$A$201,'Crop Chart'!$AI$6:$AI$201,0),"")</f>
        <v/>
      </c>
      <c r="X259" s="526" t="str">
        <f t="array" ref="X259">IFS(ISTEXT(P259),"",XLOOKUP(A259,'Crop Chart'!$A$5:$A$201,'Crop Chart'!$R$5:$R$201,0)=0,"",XLOOKUP(A259,'Crop Chart'!$A$5:$A$201,'Crop Chart'!$R$5:$R$201,0)&gt;0,XLOOKUP(A259,'Crop Chart'!$A$5:$A$201,'Crop Chart'!$R$5:$R$201,0)+P259)</f>
        <v/>
      </c>
      <c r="Y259" s="523" t="str">
        <f t="array" ref="Y259">IF(ISTEXT(X259),"",XLOOKUP(A259,'Crop Chart'!$A$5:$A$201,'Crop Chart'!$S$5:$S$201,0))</f>
        <v/>
      </c>
      <c r="Z259" s="513" t="str">
        <f t="shared" si="3"/>
        <v/>
      </c>
      <c r="AA259" s="523" t="str">
        <f t="array" ref="AA259">IF(ISBLANK(C259),"",XLOOKUP(A259,'Crop Chart'!$A$5:$A$201,'Crop Chart'!$F$5:$F$201,0))</f>
        <v/>
      </c>
      <c r="AB259" s="523" t="str">
        <f t="array" ref="AB259">IF(ISBLANK(C259),"",XLOOKUP(A259,'Crop Chart'!$A$5:$A$201,'Crop Chart'!$G$5:$G$201,FALSE))</f>
        <v/>
      </c>
      <c r="AC259" s="526" t="str">
        <f t="shared" si="19"/>
        <v/>
      </c>
      <c r="AD259" s="526" t="str">
        <f t="shared" si="4"/>
        <v/>
      </c>
      <c r="AE259" s="527" t="str">
        <f t="array" ref="AE259">IF(ISBLANK(C259),"",XLOOKUP(C259,'Codified Game Plan'!$M$3:$M$477,'Codified Game Plan'!$J$3:$J$477,0))</f>
        <v/>
      </c>
      <c r="AF259" s="528" t="str">
        <f t="array" ref="AF259">IF(ISBLANK(C259),"",XLOOKUP(A259,'Crop Chart'!$A$5:$A$201,'Crop Chart'!$L$5:$L$201,FALSE))</f>
        <v/>
      </c>
      <c r="AG259" s="529"/>
      <c r="AH259" s="530"/>
      <c r="AI259" s="530" t="str">
        <f t="array" ref="AI259">IF(ISBLANK(C259),"",XLOOKUP(A259,'Crop Chart'!$A$5:$A$201,'Crop Chart'!$AN$5:$AN$201,FALSE))</f>
        <v/>
      </c>
      <c r="AJ259" s="531" t="str">
        <f t="array" ref="AJ259">IF((AI259=""),"",J259+XLOOKUP(A259,'Crop Chart'!$A$5:$A$201,'Crop Chart'!$AO$5:$AO$201,FALSE))</f>
        <v/>
      </c>
      <c r="AK259" s="530" t="str">
        <f t="array" ref="AK259">IF(ISBLANK(C259),"",XLOOKUP(A259,'Crop Chart'!$A$5:$A$201,'Crop Chart'!$AP$5:$AP$201,FALSE))</f>
        <v/>
      </c>
      <c r="AL259" s="531" t="str">
        <f t="array" ref="AL259">IF((AK259=""),"",J259+XLOOKUP(A259,'Crop Chart'!$A$5:$A$201,'Crop Chart'!$AQ$5:$AQ$201,FALSE))</f>
        <v/>
      </c>
      <c r="AM259" s="530" t="str">
        <f t="array" ref="AM259">IF(ISBLANK(C259),"",XLOOKUP(A259,'Crop Chart'!$A$5:$A$201,'Crop Chart'!$AR$5:$AR$201,FALSE))</f>
        <v/>
      </c>
      <c r="AN259" s="531" t="str">
        <f t="array" ref="AN259">IF((AM259=""),"",J259+XLOOKUP(A259,'Crop Chart'!$A$5:$A$201,'Crop Chart'!$AS$5:$AS$201,FALSE))</f>
        <v/>
      </c>
      <c r="AO259" s="530" t="str">
        <f t="array" ref="AO259">IF(ISBLANK(C259),"",XLOOKUP(A259,'Crop Chart'!$A$5:$A$201,'Crop Chart'!$AT$5:$AT$201,FALSE))</f>
        <v/>
      </c>
      <c r="AP259" s="531" t="str">
        <f t="array" ref="AP259">IF((AO259=""),"",J259+XLOOKUP(A259,'Crop Chart'!$A$5:$A$201,'Crop Chart'!$AU$5:$AU$201,FALSE))</f>
        <v/>
      </c>
      <c r="AQ259" s="530" t="str">
        <f t="array" ref="AQ259">IF(ISBLANK(C259),"",XLOOKUP(A259,'Crop Chart'!$A$5:$A$201,'Crop Chart'!$AV$5:$AV$201,FALSE))</f>
        <v/>
      </c>
      <c r="AR259" s="531" t="str">
        <f t="array" ref="AR259">IF((AQ259=""),"",J259+XLOOKUP(A259,'Crop Chart'!$A$5:$A$201,'Crop Chart'!$AW$5:$AW$201,FALSE))</f>
        <v/>
      </c>
      <c r="AS259" s="530" t="str">
        <f t="array" ref="AS259">IF(ISBLANK(C259),"",XLOOKUP(A259,'Crop Chart'!$A$5:$A$201,'Crop Chart'!$AX$5:$AX$201,FALSE))</f>
        <v/>
      </c>
      <c r="AT259" s="531" t="str">
        <f t="array" ref="AT259">IF((AS259=""),"",J259+XLOOKUP(A259,'Crop Chart'!$A$5:$A$201,'Crop Chart'!$AY$5:$AY$201,FALSE))</f>
        <v/>
      </c>
      <c r="AU259" s="530" t="str">
        <f t="array" ref="AU259">IF(ISBLANK(C259),"",XLOOKUP(A259,'Crop Chart'!$A$5:$A$201,'Crop Chart'!$AZ$5:$AZ$201,FALSE))</f>
        <v/>
      </c>
      <c r="AV259" s="531" t="str">
        <f t="array" ref="AV259">IF((AU259=""),"",J259+XLOOKUP(A259,'Crop Chart'!$A$5:$A$201,'Crop Chart'!$BA$5:$BA$201,FALSE))</f>
        <v/>
      </c>
      <c r="AW259" s="530" t="str">
        <f t="array" ref="AW259">IF(ISBLANK(C259),"",XLOOKUP(A259,'Crop Chart'!$A$5:$A$201,'Crop Chart'!$BB$5:$BB$201,FALSE))</f>
        <v/>
      </c>
      <c r="AX259" s="532" t="str">
        <f t="array" ref="AX259">IF((AW259=""),"",J259+XLOOKUP(A259,'Crop Chart'!$A$5:$A$201,'Crop Chart'!$BC$5:$BC$201,FALSE))</f>
        <v/>
      </c>
    </row>
    <row r="260" ht="15.75" hidden="1" customHeight="1">
      <c r="A260" s="520" t="str">
        <f t="array" ref="A260">IF(ISBLANK(C260)," ",XLOOKUP(C260,'Codified Game Plan'!$M$3:$M$477,'Codified Game Plan'!$A$3:$A$477))</f>
        <v> </v>
      </c>
      <c r="B260" s="503" t="str">
        <f t="array" ref="B260">IF(ISBLANK(C260),"",XLOOKUP(C260,'Codified Game Plan'!$M$3:$M$477,'Codified Game Plan'!$B$3:$B$477))</f>
        <v/>
      </c>
      <c r="C260" s="521"/>
      <c r="D260" s="521" t="str">
        <f t="array" ref="D260">IF(ISBLANK(C260)," ",XLOOKUP(C260,'Codified Game Plan'!$M$3:$M$477,'Codified Game Plan'!$C$3:$C$477))</f>
        <v> </v>
      </c>
      <c r="E260" s="522" t="str">
        <f t="array" ref="E260">IF(ISBLANK(C260),"",XLOOKUP(C260,'Codified Game Plan'!$M$3:$M$477,'Codified Game Plan'!$D$3:$D$477,0))</f>
        <v/>
      </c>
      <c r="F260" s="522" t="str">
        <f t="array" ref="F260">IF(ISBLANK(C260),"",XLOOKUP(C260,'Codified Game Plan'!$M$3:$M$477,'Codified Game Plan'!$E$3:$E$477,0))</f>
        <v/>
      </c>
      <c r="G260" s="523" t="str">
        <f t="array" ref="G260">IF(ISBLANK(C260)," ",XLOOKUP(C260,'Codified Game Plan'!$M$3:$M$477,'Codified Game Plan'!$F$3:$F$477))</f>
        <v> </v>
      </c>
      <c r="H260" s="507" t="str">
        <f t="array" ref="H260">IF(ISBLANK(C260)," ",XLOOKUP(C260,'Codified Game Plan'!$M$3:$M$477,'Codified Game Plan'!$G$3:$G$477))</f>
        <v> </v>
      </c>
      <c r="I260" s="523" t="str">
        <f t="array" ref="I260">IF(ISBLANK(C260),"",XLOOKUP(A260,'Crop Chart'!$A$5:$A$201,'Crop Chart'!$B$5:$B$201,0))</f>
        <v/>
      </c>
      <c r="J260" s="507" t="str">
        <f t="shared" si="24"/>
        <v> </v>
      </c>
      <c r="K260" s="511"/>
      <c r="L260" s="523" t="str">
        <f t="array" ref="L260">IF(ISBLANK(C260),"",XLOOKUP(A260,'Crop Chart'!$A$5:$A$201,'Crop Chart'!$C$5:$C$201,0))</f>
        <v/>
      </c>
      <c r="M260" s="506" t="str">
        <f t="array" ref="M260">IF(ISBLANK(C260),"",XLOOKUP(A260,'Crop Chart'!$A$5:$A$201,'Crop Chart'!$E$5:$E$201,0))</f>
        <v/>
      </c>
      <c r="N260" s="535" t="str">
        <f t="shared" si="1"/>
        <v/>
      </c>
      <c r="O260" s="515" t="str">
        <f t="array" ref="O260">IF(ISBLANK(C260),"",XLOOKUP(A260,'Crop Chart'!$A$5:$A$201,'Crop Chart'!$S$5:$S$201,0))</f>
        <v/>
      </c>
      <c r="P260" s="507" t="str">
        <f t="shared" si="2"/>
        <v/>
      </c>
      <c r="Q260" s="524"/>
      <c r="R260" s="523" t="str">
        <f t="array" ref="R260">IF(I260="TR",XLOOKUP(A260,'Crop Chart'!$A$5:$A$201,'Crop Chart'!$I$5:$I$201,FALSE),"")</f>
        <v/>
      </c>
      <c r="S260" s="512" t="str">
        <f t="array" ref="S260">IF(I260="TR",G260*'Crop Chart'!$H$2*12*L260/M260/T260*XLOOKUP(A260,'Crop Chart'!$A$5:$A$203,'Crop Chart'!$T$5:$T$203),"")</f>
        <v/>
      </c>
      <c r="T260" s="523" t="str">
        <f t="array" ref="T260">IF(ISBLANK(C260),"",XLOOKUP(A260,'Crop Chart'!$A$5:$A$201,'Crop Chart'!$P$5:$P$201,FALSE))</f>
        <v/>
      </c>
      <c r="U260" s="525" t="str">
        <f t="array" ref="U260">IF(ISBLANK(C260),"",XLOOKUP(A260,'Crop Chart'!$A$5:$A$201,'Crop Chart'!$Q$5:$Q$201,0))</f>
        <v/>
      </c>
      <c r="V260" s="507" t="str">
        <f t="array" ref="V260">IF(I260="DS",XLOOKUP(A260,'Crop Chart'!$A$6:$A$201,'Crop Chart'!$AH$6:$AH$201,0),"")</f>
        <v/>
      </c>
      <c r="W260" s="507" t="str">
        <f t="array" ref="W260">IF(I260="DS",XLOOKUP(A260,'Crop Chart'!$A$6:$A$201,'Crop Chart'!$AI$6:$AI$201,0),"")</f>
        <v/>
      </c>
      <c r="X260" s="526" t="str">
        <f t="array" ref="X260">IFS(ISTEXT(P260),"",XLOOKUP(A260,'Crop Chart'!$A$5:$A$201,'Crop Chart'!$R$5:$R$201,0)=0,"",XLOOKUP(A260,'Crop Chart'!$A$5:$A$201,'Crop Chart'!$R$5:$R$201,0)&gt;0,XLOOKUP(A260,'Crop Chart'!$A$5:$A$201,'Crop Chart'!$R$5:$R$201,0)+P260)</f>
        <v/>
      </c>
      <c r="Y260" s="523" t="str">
        <f t="array" ref="Y260">IF(ISTEXT(X260),"",XLOOKUP(A260,'Crop Chart'!$A$5:$A$201,'Crop Chart'!$S$5:$S$201,0))</f>
        <v/>
      </c>
      <c r="Z260" s="513" t="str">
        <f t="shared" si="3"/>
        <v/>
      </c>
      <c r="AA260" s="523" t="str">
        <f t="array" ref="AA260">IF(ISBLANK(C260),"",XLOOKUP(A260,'Crop Chart'!$A$5:$A$201,'Crop Chart'!$F$5:$F$201,0))</f>
        <v/>
      </c>
      <c r="AB260" s="523" t="str">
        <f t="array" ref="AB260">IF(ISBLANK(C260),"",XLOOKUP(A260,'Crop Chart'!$A$5:$A$201,'Crop Chart'!$G$5:$G$201,FALSE))</f>
        <v/>
      </c>
      <c r="AC260" s="526" t="str">
        <f t="shared" si="19"/>
        <v/>
      </c>
      <c r="AD260" s="526" t="str">
        <f t="shared" si="4"/>
        <v/>
      </c>
      <c r="AE260" s="527" t="str">
        <f t="array" ref="AE260">IF(ISBLANK(C260),"",XLOOKUP(C260,'Codified Game Plan'!$M$3:$M$477,'Codified Game Plan'!$J$3:$J$477,0))</f>
        <v/>
      </c>
      <c r="AF260" s="528" t="str">
        <f t="array" ref="AF260">IF(ISBLANK(C260),"",XLOOKUP(A260,'Crop Chart'!$A$5:$A$201,'Crop Chart'!$L$5:$L$201,FALSE))</f>
        <v/>
      </c>
      <c r="AG260" s="529"/>
      <c r="AH260" s="530"/>
      <c r="AI260" s="530" t="str">
        <f t="array" ref="AI260">IF(ISBLANK(C260),"",XLOOKUP(A260,'Crop Chart'!$A$5:$A$201,'Crop Chart'!$AN$5:$AN$201,FALSE))</f>
        <v/>
      </c>
      <c r="AJ260" s="531" t="str">
        <f t="array" ref="AJ260">IF((AI260=""),"",J260+XLOOKUP(A260,'Crop Chart'!$A$5:$A$201,'Crop Chart'!$AO$5:$AO$201,FALSE))</f>
        <v/>
      </c>
      <c r="AK260" s="530" t="str">
        <f t="array" ref="AK260">IF(ISBLANK(C260),"",XLOOKUP(A260,'Crop Chart'!$A$5:$A$201,'Crop Chart'!$AP$5:$AP$201,FALSE))</f>
        <v/>
      </c>
      <c r="AL260" s="531" t="str">
        <f t="array" ref="AL260">IF((AK260=""),"",J260+XLOOKUP(A260,'Crop Chart'!$A$5:$A$201,'Crop Chart'!$AQ$5:$AQ$201,FALSE))</f>
        <v/>
      </c>
      <c r="AM260" s="530" t="str">
        <f t="array" ref="AM260">IF(ISBLANK(C260),"",XLOOKUP(A260,'Crop Chart'!$A$5:$A$201,'Crop Chart'!$AR$5:$AR$201,FALSE))</f>
        <v/>
      </c>
      <c r="AN260" s="531" t="str">
        <f t="array" ref="AN260">IF((AM260=""),"",J260+XLOOKUP(A260,'Crop Chart'!$A$5:$A$201,'Crop Chart'!$AS$5:$AS$201,FALSE))</f>
        <v/>
      </c>
      <c r="AO260" s="530" t="str">
        <f t="array" ref="AO260">IF(ISBLANK(C260),"",XLOOKUP(A260,'Crop Chart'!$A$5:$A$201,'Crop Chart'!$AT$5:$AT$201,FALSE))</f>
        <v/>
      </c>
      <c r="AP260" s="531" t="str">
        <f t="array" ref="AP260">IF((AO260=""),"",J260+XLOOKUP(A260,'Crop Chart'!$A$5:$A$201,'Crop Chart'!$AU$5:$AU$201,FALSE))</f>
        <v/>
      </c>
      <c r="AQ260" s="530" t="str">
        <f t="array" ref="AQ260">IF(ISBLANK(C260),"",XLOOKUP(A260,'Crop Chart'!$A$5:$A$201,'Crop Chart'!$AV$5:$AV$201,FALSE))</f>
        <v/>
      </c>
      <c r="AR260" s="531" t="str">
        <f t="array" ref="AR260">IF((AQ260=""),"",J260+XLOOKUP(A260,'Crop Chart'!$A$5:$A$201,'Crop Chart'!$AW$5:$AW$201,FALSE))</f>
        <v/>
      </c>
      <c r="AS260" s="530" t="str">
        <f t="array" ref="AS260">IF(ISBLANK(C260),"",XLOOKUP(A260,'Crop Chart'!$A$5:$A$201,'Crop Chart'!$AX$5:$AX$201,FALSE))</f>
        <v/>
      </c>
      <c r="AT260" s="531" t="str">
        <f t="array" ref="AT260">IF((AS260=""),"",J260+XLOOKUP(A260,'Crop Chart'!$A$5:$A$201,'Crop Chart'!$AY$5:$AY$201,FALSE))</f>
        <v/>
      </c>
      <c r="AU260" s="530" t="str">
        <f t="array" ref="AU260">IF(ISBLANK(C260),"",XLOOKUP(A260,'Crop Chart'!$A$5:$A$201,'Crop Chart'!$AZ$5:$AZ$201,FALSE))</f>
        <v/>
      </c>
      <c r="AV260" s="531" t="str">
        <f t="array" ref="AV260">IF((AU260=""),"",J260+XLOOKUP(A260,'Crop Chart'!$A$5:$A$201,'Crop Chart'!$BA$5:$BA$201,FALSE))</f>
        <v/>
      </c>
      <c r="AW260" s="530" t="str">
        <f t="array" ref="AW260">IF(ISBLANK(C260),"",XLOOKUP(A260,'Crop Chart'!$A$5:$A$201,'Crop Chart'!$BB$5:$BB$201,FALSE))</f>
        <v/>
      </c>
      <c r="AX260" s="532" t="str">
        <f t="array" ref="AX260">IF((AW260=""),"",J260+XLOOKUP(A260,'Crop Chart'!$A$5:$A$201,'Crop Chart'!$BC$5:$BC$201,FALSE))</f>
        <v/>
      </c>
    </row>
    <row r="261" ht="15.75" hidden="1" customHeight="1">
      <c r="A261" s="520" t="str">
        <f t="array" ref="A261">IF(ISBLANK(C261)," ",XLOOKUP(C261,'Codified Game Plan'!$M$3:$M$477,'Codified Game Plan'!$A$3:$A$477))</f>
        <v> </v>
      </c>
      <c r="B261" s="503" t="str">
        <f t="array" ref="B261">IF(ISBLANK(C261),"",XLOOKUP(C261,'Codified Game Plan'!$M$3:$M$477,'Codified Game Plan'!$B$3:$B$477))</f>
        <v/>
      </c>
      <c r="C261" s="521"/>
      <c r="D261" s="521" t="str">
        <f t="array" ref="D261">IF(ISBLANK(C261)," ",XLOOKUP(C261,'Codified Game Plan'!$M$3:$M$477,'Codified Game Plan'!$C$3:$C$477))</f>
        <v> </v>
      </c>
      <c r="E261" s="522" t="str">
        <f t="array" ref="E261">IF(ISBLANK(C261),"",XLOOKUP(C261,'Codified Game Plan'!$M$3:$M$477,'Codified Game Plan'!$D$3:$D$477,0))</f>
        <v/>
      </c>
      <c r="F261" s="522" t="str">
        <f t="array" ref="F261">IF(ISBLANK(C261),"",XLOOKUP(C261,'Codified Game Plan'!$M$3:$M$477,'Codified Game Plan'!$E$3:$E$477,0))</f>
        <v/>
      </c>
      <c r="G261" s="523" t="str">
        <f t="array" ref="G261">IF(ISBLANK(C261)," ",XLOOKUP(C261,'Codified Game Plan'!$M$3:$M$477,'Codified Game Plan'!$F$3:$F$477))</f>
        <v> </v>
      </c>
      <c r="H261" s="507" t="str">
        <f t="array" ref="H261">IF(ISBLANK(C261)," ",XLOOKUP(C261,'Codified Game Plan'!$M$3:$M$477,'Codified Game Plan'!$G$3:$G$477))</f>
        <v> </v>
      </c>
      <c r="I261" s="523" t="str">
        <f t="array" ref="I261">IF(ISBLANK(C261),"",XLOOKUP(A261,'Crop Chart'!$A$5:$A$201,'Crop Chart'!$B$5:$B$201,0))</f>
        <v/>
      </c>
      <c r="J261" s="507" t="str">
        <f t="shared" si="24"/>
        <v> </v>
      </c>
      <c r="K261" s="511"/>
      <c r="L261" s="523" t="str">
        <f t="array" ref="L261">IF(ISBLANK(C261),"",XLOOKUP(A261,'Crop Chart'!$A$5:$A$201,'Crop Chart'!$C$5:$C$201,0))</f>
        <v/>
      </c>
      <c r="M261" s="506" t="str">
        <f t="array" ref="M261">IF(ISBLANK(C261),"",XLOOKUP(A261,'Crop Chart'!$A$5:$A$201,'Crop Chart'!$E$5:$E$201,0))</f>
        <v/>
      </c>
      <c r="N261" s="535" t="str">
        <f t="shared" si="1"/>
        <v/>
      </c>
      <c r="O261" s="515" t="str">
        <f t="array" ref="O261">IF(ISBLANK(C261),"",XLOOKUP(A261,'Crop Chart'!$A$5:$A$201,'Crop Chart'!$S$5:$S$201,0))</f>
        <v/>
      </c>
      <c r="P261" s="507" t="str">
        <f t="shared" si="2"/>
        <v/>
      </c>
      <c r="Q261" s="524"/>
      <c r="R261" s="523" t="str">
        <f t="array" ref="R261">IF(I261="TR",XLOOKUP(A261,'Crop Chart'!$A$5:$A$201,'Crop Chart'!$I$5:$I$201,FALSE),"")</f>
        <v/>
      </c>
      <c r="S261" s="512" t="str">
        <f t="array" ref="S261">IF(I261="TR",G261*'Crop Chart'!$H$2*12*L261/M261/T261*XLOOKUP(A261,'Crop Chart'!$A$5:$A$203,'Crop Chart'!$T$5:$T$203),"")</f>
        <v/>
      </c>
      <c r="T261" s="523" t="str">
        <f t="array" ref="T261">IF(ISBLANK(C261),"",XLOOKUP(A261,'Crop Chart'!$A$5:$A$201,'Crop Chart'!$P$5:$P$201,FALSE))</f>
        <v/>
      </c>
      <c r="U261" s="525" t="str">
        <f t="array" ref="U261">IF(ISBLANK(C261),"",XLOOKUP(A261,'Crop Chart'!$A$5:$A$201,'Crop Chart'!$Q$5:$Q$201,0))</f>
        <v/>
      </c>
      <c r="V261" s="507" t="str">
        <f t="array" ref="V261">IF(I261="DS",XLOOKUP(A261,'Crop Chart'!$A$6:$A$201,'Crop Chart'!$AH$6:$AH$201,0),"")</f>
        <v/>
      </c>
      <c r="W261" s="507" t="str">
        <f t="array" ref="W261">IF(I261="DS",XLOOKUP(A261,'Crop Chart'!$A$6:$A$201,'Crop Chart'!$AI$6:$AI$201,0),"")</f>
        <v/>
      </c>
      <c r="X261" s="526" t="str">
        <f t="array" ref="X261">IFS(ISTEXT(P261),"",XLOOKUP(A261,'Crop Chart'!$A$5:$A$201,'Crop Chart'!$R$5:$R$201,0)=0,"",XLOOKUP(A261,'Crop Chart'!$A$5:$A$201,'Crop Chart'!$R$5:$R$201,0)&gt;0,XLOOKUP(A261,'Crop Chart'!$A$5:$A$201,'Crop Chart'!$R$5:$R$201,0)+P261)</f>
        <v/>
      </c>
      <c r="Y261" s="523" t="str">
        <f t="array" ref="Y261">IF(ISTEXT(X261),"",XLOOKUP(A261,'Crop Chart'!$A$5:$A$201,'Crop Chart'!$S$5:$S$201,0))</f>
        <v/>
      </c>
      <c r="Z261" s="513" t="str">
        <f t="shared" si="3"/>
        <v/>
      </c>
      <c r="AA261" s="523" t="str">
        <f t="array" ref="AA261">IF(ISBLANK(C261),"",XLOOKUP(A261,'Crop Chart'!$A$5:$A$201,'Crop Chart'!$F$5:$F$201,0))</f>
        <v/>
      </c>
      <c r="AB261" s="523" t="str">
        <f t="array" ref="AB261">IF(ISBLANK(C261),"",XLOOKUP(A261,'Crop Chart'!$A$5:$A$201,'Crop Chart'!$G$5:$G$201,FALSE))</f>
        <v/>
      </c>
      <c r="AC261" s="526" t="str">
        <f t="shared" si="19"/>
        <v/>
      </c>
      <c r="AD261" s="526" t="str">
        <f t="shared" si="4"/>
        <v/>
      </c>
      <c r="AE261" s="527" t="str">
        <f t="array" ref="AE261">IF(ISBLANK(C261),"",XLOOKUP(C261,'Codified Game Plan'!$M$3:$M$477,'Codified Game Plan'!$J$3:$J$477,0))</f>
        <v/>
      </c>
      <c r="AF261" s="528" t="str">
        <f t="array" ref="AF261">IF(ISBLANK(C261),"",XLOOKUP(A261,'Crop Chart'!$A$5:$A$201,'Crop Chart'!$L$5:$L$201,FALSE))</f>
        <v/>
      </c>
      <c r="AG261" s="529"/>
      <c r="AH261" s="530"/>
      <c r="AI261" s="530" t="str">
        <f t="array" ref="AI261">IF(ISBLANK(C261),"",XLOOKUP(A261,'Crop Chart'!$A$5:$A$201,'Crop Chart'!$AN$5:$AN$201,FALSE))</f>
        <v/>
      </c>
      <c r="AJ261" s="531" t="str">
        <f t="array" ref="AJ261">IF((AI261=""),"",J261+XLOOKUP(A261,'Crop Chart'!$A$5:$A$201,'Crop Chart'!$AO$5:$AO$201,FALSE))</f>
        <v/>
      </c>
      <c r="AK261" s="530" t="str">
        <f t="array" ref="AK261">IF(ISBLANK(C261),"",XLOOKUP(A261,'Crop Chart'!$A$5:$A$201,'Crop Chart'!$AP$5:$AP$201,FALSE))</f>
        <v/>
      </c>
      <c r="AL261" s="531" t="str">
        <f t="array" ref="AL261">IF((AK261=""),"",J261+XLOOKUP(A261,'Crop Chart'!$A$5:$A$201,'Crop Chart'!$AQ$5:$AQ$201,FALSE))</f>
        <v/>
      </c>
      <c r="AM261" s="530" t="str">
        <f t="array" ref="AM261">IF(ISBLANK(C261),"",XLOOKUP(A261,'Crop Chart'!$A$5:$A$201,'Crop Chart'!$AR$5:$AR$201,FALSE))</f>
        <v/>
      </c>
      <c r="AN261" s="531" t="str">
        <f t="array" ref="AN261">IF((AM261=""),"",J261+XLOOKUP(A261,'Crop Chart'!$A$5:$A$201,'Crop Chart'!$AS$5:$AS$201,FALSE))</f>
        <v/>
      </c>
      <c r="AO261" s="530" t="str">
        <f t="array" ref="AO261">IF(ISBLANK(C261),"",XLOOKUP(A261,'Crop Chart'!$A$5:$A$201,'Crop Chart'!$AT$5:$AT$201,FALSE))</f>
        <v/>
      </c>
      <c r="AP261" s="531" t="str">
        <f t="array" ref="AP261">IF((AO261=""),"",J261+XLOOKUP(A261,'Crop Chart'!$A$5:$A$201,'Crop Chart'!$AU$5:$AU$201,FALSE))</f>
        <v/>
      </c>
      <c r="AQ261" s="530" t="str">
        <f t="array" ref="AQ261">IF(ISBLANK(C261),"",XLOOKUP(A261,'Crop Chart'!$A$5:$A$201,'Crop Chart'!$AV$5:$AV$201,FALSE))</f>
        <v/>
      </c>
      <c r="AR261" s="531" t="str">
        <f t="array" ref="AR261">IF((AQ261=""),"",J261+XLOOKUP(A261,'Crop Chart'!$A$5:$A$201,'Crop Chart'!$AW$5:$AW$201,FALSE))</f>
        <v/>
      </c>
      <c r="AS261" s="530" t="str">
        <f t="array" ref="AS261">IF(ISBLANK(C261),"",XLOOKUP(A261,'Crop Chart'!$A$5:$A$201,'Crop Chart'!$AX$5:$AX$201,FALSE))</f>
        <v/>
      </c>
      <c r="AT261" s="531" t="str">
        <f t="array" ref="AT261">IF((AS261=""),"",J261+XLOOKUP(A261,'Crop Chart'!$A$5:$A$201,'Crop Chart'!$AY$5:$AY$201,FALSE))</f>
        <v/>
      </c>
      <c r="AU261" s="530" t="str">
        <f t="array" ref="AU261">IF(ISBLANK(C261),"",XLOOKUP(A261,'Crop Chart'!$A$5:$A$201,'Crop Chart'!$AZ$5:$AZ$201,FALSE))</f>
        <v/>
      </c>
      <c r="AV261" s="531" t="str">
        <f t="array" ref="AV261">IF((AU261=""),"",J261+XLOOKUP(A261,'Crop Chart'!$A$5:$A$201,'Crop Chart'!$BA$5:$BA$201,FALSE))</f>
        <v/>
      </c>
      <c r="AW261" s="530" t="str">
        <f t="array" ref="AW261">IF(ISBLANK(C261),"",XLOOKUP(A261,'Crop Chart'!$A$5:$A$201,'Crop Chart'!$BB$5:$BB$201,FALSE))</f>
        <v/>
      </c>
      <c r="AX261" s="532" t="str">
        <f t="array" ref="AX261">IF((AW261=""),"",J261+XLOOKUP(A261,'Crop Chart'!$A$5:$A$201,'Crop Chart'!$BC$5:$BC$201,FALSE))</f>
        <v/>
      </c>
    </row>
    <row r="262" ht="15.75" hidden="1" customHeight="1">
      <c r="A262" s="520" t="str">
        <f t="array" ref="A262">IF(ISBLANK(C262)," ",XLOOKUP(C262,'Codified Game Plan'!$M$3:$M$477,'Codified Game Plan'!$A$3:$A$477))</f>
        <v> </v>
      </c>
      <c r="B262" s="503" t="str">
        <f t="array" ref="B262">IF(ISBLANK(C262),"",XLOOKUP(C262,'Codified Game Plan'!$M$3:$M$477,'Codified Game Plan'!$B$3:$B$477))</f>
        <v/>
      </c>
      <c r="C262" s="521"/>
      <c r="D262" s="521" t="str">
        <f t="array" ref="D262">IF(ISBLANK(C262)," ",XLOOKUP(C262,'Codified Game Plan'!$M$3:$M$477,'Codified Game Plan'!$C$3:$C$477))</f>
        <v> </v>
      </c>
      <c r="E262" s="522" t="str">
        <f t="array" ref="E262">IF(ISBLANK(C262),"",XLOOKUP(C262,'Codified Game Plan'!$M$3:$M$477,'Codified Game Plan'!$D$3:$D$477,0))</f>
        <v/>
      </c>
      <c r="F262" s="522" t="str">
        <f t="array" ref="F262">IF(ISBLANK(C262),"",XLOOKUP(C262,'Codified Game Plan'!$M$3:$M$477,'Codified Game Plan'!$E$3:$E$477,0))</f>
        <v/>
      </c>
      <c r="G262" s="523" t="str">
        <f t="array" ref="G262">IF(ISBLANK(C262)," ",XLOOKUP(C262,'Codified Game Plan'!$M$3:$M$477,'Codified Game Plan'!$F$3:$F$477))</f>
        <v> </v>
      </c>
      <c r="H262" s="507" t="str">
        <f t="array" ref="H262">IF(ISBLANK(C262)," ",XLOOKUP(C262,'Codified Game Plan'!$M$3:$M$477,'Codified Game Plan'!$G$3:$G$477))</f>
        <v> </v>
      </c>
      <c r="I262" s="523" t="str">
        <f t="array" ref="I262">IF(ISBLANK(C262),"",XLOOKUP(A262,'Crop Chart'!$A$5:$A$201,'Crop Chart'!$B$5:$B$201,0))</f>
        <v/>
      </c>
      <c r="J262" s="507" t="str">
        <f t="shared" si="24"/>
        <v> </v>
      </c>
      <c r="K262" s="511"/>
      <c r="L262" s="523" t="str">
        <f t="array" ref="L262">IF(ISBLANK(C262),"",XLOOKUP(A262,'Crop Chart'!$A$5:$A$201,'Crop Chart'!$C$5:$C$201,0))</f>
        <v/>
      </c>
      <c r="M262" s="506" t="str">
        <f t="array" ref="M262">IF(ISBLANK(C262),"",XLOOKUP(A262,'Crop Chart'!$A$5:$A$201,'Crop Chart'!$E$5:$E$201,0))</f>
        <v/>
      </c>
      <c r="N262" s="535" t="str">
        <f t="shared" si="1"/>
        <v/>
      </c>
      <c r="O262" s="515" t="str">
        <f t="array" ref="O262">IF(ISBLANK(C262),"",XLOOKUP(A262,'Crop Chart'!$A$5:$A$201,'Crop Chart'!$S$5:$S$201,0))</f>
        <v/>
      </c>
      <c r="P262" s="507" t="str">
        <f t="shared" si="2"/>
        <v/>
      </c>
      <c r="Q262" s="524"/>
      <c r="R262" s="523" t="str">
        <f t="array" ref="R262">IF(I262="TR",XLOOKUP(A262,'Crop Chart'!$A$5:$A$201,'Crop Chart'!$I$5:$I$201,FALSE),"")</f>
        <v/>
      </c>
      <c r="S262" s="512" t="str">
        <f t="array" ref="S262">IF(I262="TR",G262*'Crop Chart'!$H$2*12*L262/M262/T262*XLOOKUP(A262,'Crop Chart'!$A$5:$A$203,'Crop Chart'!$T$5:$T$203),"")</f>
        <v/>
      </c>
      <c r="T262" s="523" t="str">
        <f t="array" ref="T262">IF(ISBLANK(C262),"",XLOOKUP(A262,'Crop Chart'!$A$5:$A$201,'Crop Chart'!$P$5:$P$201,FALSE))</f>
        <v/>
      </c>
      <c r="U262" s="525" t="str">
        <f t="array" ref="U262">IF(ISBLANK(C262),"",XLOOKUP(A262,'Crop Chart'!$A$5:$A$201,'Crop Chart'!$Q$5:$Q$201,0))</f>
        <v/>
      </c>
      <c r="V262" s="507" t="str">
        <f t="array" ref="V262">IF(I262="DS",XLOOKUP(A262,'Crop Chart'!$A$6:$A$201,'Crop Chart'!$AH$6:$AH$201,0),"")</f>
        <v/>
      </c>
      <c r="W262" s="507" t="str">
        <f t="array" ref="W262">IF(I262="DS",XLOOKUP(A262,'Crop Chart'!$A$6:$A$201,'Crop Chart'!$AI$6:$AI$201,0),"")</f>
        <v/>
      </c>
      <c r="X262" s="526" t="str">
        <f t="array" ref="X262">IFS(ISTEXT(P262),"",XLOOKUP(A262,'Crop Chart'!$A$5:$A$201,'Crop Chart'!$R$5:$R$201,0)=0,"",XLOOKUP(A262,'Crop Chart'!$A$5:$A$201,'Crop Chart'!$R$5:$R$201,0)&gt;0,XLOOKUP(A262,'Crop Chart'!$A$5:$A$201,'Crop Chart'!$R$5:$R$201,0)+P262)</f>
        <v/>
      </c>
      <c r="Y262" s="523" t="str">
        <f t="array" ref="Y262">IF(ISTEXT(X262),"",XLOOKUP(A262,'Crop Chart'!$A$5:$A$201,'Crop Chart'!$S$5:$S$201,0))</f>
        <v/>
      </c>
      <c r="Z262" s="513" t="str">
        <f t="shared" si="3"/>
        <v/>
      </c>
      <c r="AA262" s="523" t="str">
        <f t="array" ref="AA262">IF(ISBLANK(C262),"",XLOOKUP(A262,'Crop Chart'!$A$5:$A$201,'Crop Chart'!$F$5:$F$201,0))</f>
        <v/>
      </c>
      <c r="AB262" s="523" t="str">
        <f t="array" ref="AB262">IF(ISBLANK(C262),"",XLOOKUP(A262,'Crop Chart'!$A$5:$A$201,'Crop Chart'!$G$5:$G$201,FALSE))</f>
        <v/>
      </c>
      <c r="AC262" s="526" t="str">
        <f t="shared" si="19"/>
        <v/>
      </c>
      <c r="AD262" s="526" t="str">
        <f t="shared" si="4"/>
        <v/>
      </c>
      <c r="AE262" s="527" t="str">
        <f t="array" ref="AE262">IF(ISBLANK(C262),"",XLOOKUP(C262,'Codified Game Plan'!$M$3:$M$477,'Codified Game Plan'!$J$3:$J$477,0))</f>
        <v/>
      </c>
      <c r="AF262" s="528" t="str">
        <f t="array" ref="AF262">IF(ISBLANK(C262),"",XLOOKUP(A262,'Crop Chart'!$A$5:$A$201,'Crop Chart'!$L$5:$L$201,FALSE))</f>
        <v/>
      </c>
      <c r="AG262" s="529"/>
      <c r="AH262" s="530"/>
      <c r="AI262" s="530" t="str">
        <f t="array" ref="AI262">IF(ISBLANK(C262),"",XLOOKUP(A262,'Crop Chart'!$A$5:$A$201,'Crop Chart'!$AN$5:$AN$201,FALSE))</f>
        <v/>
      </c>
      <c r="AJ262" s="531" t="str">
        <f t="array" ref="AJ262">IF((AI262=""),"",J262+XLOOKUP(A262,'Crop Chart'!$A$5:$A$201,'Crop Chart'!$AO$5:$AO$201,FALSE))</f>
        <v/>
      </c>
      <c r="AK262" s="530" t="str">
        <f t="array" ref="AK262">IF(ISBLANK(C262),"",XLOOKUP(A262,'Crop Chart'!$A$5:$A$201,'Crop Chart'!$AP$5:$AP$201,FALSE))</f>
        <v/>
      </c>
      <c r="AL262" s="531" t="str">
        <f t="array" ref="AL262">IF((AK262=""),"",J262+XLOOKUP(A262,'Crop Chart'!$A$5:$A$201,'Crop Chart'!$AQ$5:$AQ$201,FALSE))</f>
        <v/>
      </c>
      <c r="AM262" s="530" t="str">
        <f t="array" ref="AM262">IF(ISBLANK(C262),"",XLOOKUP(A262,'Crop Chart'!$A$5:$A$201,'Crop Chart'!$AR$5:$AR$201,FALSE))</f>
        <v/>
      </c>
      <c r="AN262" s="531" t="str">
        <f t="array" ref="AN262">IF((AM262=""),"",J262+XLOOKUP(A262,'Crop Chart'!$A$5:$A$201,'Crop Chart'!$AS$5:$AS$201,FALSE))</f>
        <v/>
      </c>
      <c r="AO262" s="530" t="str">
        <f t="array" ref="AO262">IF(ISBLANK(C262),"",XLOOKUP(A262,'Crop Chart'!$A$5:$A$201,'Crop Chart'!$AT$5:$AT$201,FALSE))</f>
        <v/>
      </c>
      <c r="AP262" s="531" t="str">
        <f t="array" ref="AP262">IF((AO262=""),"",J262+XLOOKUP(A262,'Crop Chart'!$A$5:$A$201,'Crop Chart'!$AU$5:$AU$201,FALSE))</f>
        <v/>
      </c>
      <c r="AQ262" s="530" t="str">
        <f t="array" ref="AQ262">IF(ISBLANK(C262),"",XLOOKUP(A262,'Crop Chart'!$A$5:$A$201,'Crop Chart'!$AV$5:$AV$201,FALSE))</f>
        <v/>
      </c>
      <c r="AR262" s="531" t="str">
        <f t="array" ref="AR262">IF((AQ262=""),"",J262+XLOOKUP(A262,'Crop Chart'!$A$5:$A$201,'Crop Chart'!$AW$5:$AW$201,FALSE))</f>
        <v/>
      </c>
      <c r="AS262" s="530" t="str">
        <f t="array" ref="AS262">IF(ISBLANK(C262),"",XLOOKUP(A262,'Crop Chart'!$A$5:$A$201,'Crop Chart'!$AX$5:$AX$201,FALSE))</f>
        <v/>
      </c>
      <c r="AT262" s="531" t="str">
        <f t="array" ref="AT262">IF((AS262=""),"",J262+XLOOKUP(A262,'Crop Chart'!$A$5:$A$201,'Crop Chart'!$AY$5:$AY$201,FALSE))</f>
        <v/>
      </c>
      <c r="AU262" s="530" t="str">
        <f t="array" ref="AU262">IF(ISBLANK(C262),"",XLOOKUP(A262,'Crop Chart'!$A$5:$A$201,'Crop Chart'!$AZ$5:$AZ$201,FALSE))</f>
        <v/>
      </c>
      <c r="AV262" s="531" t="str">
        <f t="array" ref="AV262">IF((AU262=""),"",J262+XLOOKUP(A262,'Crop Chart'!$A$5:$A$201,'Crop Chart'!$BA$5:$BA$201,FALSE))</f>
        <v/>
      </c>
      <c r="AW262" s="530" t="str">
        <f t="array" ref="AW262">IF(ISBLANK(C262),"",XLOOKUP(A262,'Crop Chart'!$A$5:$A$201,'Crop Chart'!$BB$5:$BB$201,FALSE))</f>
        <v/>
      </c>
      <c r="AX262" s="532" t="str">
        <f t="array" ref="AX262">IF((AW262=""),"",J262+XLOOKUP(A262,'Crop Chart'!$A$5:$A$201,'Crop Chart'!$BC$5:$BC$201,FALSE))</f>
        <v/>
      </c>
    </row>
    <row r="263" ht="15.75" hidden="1" customHeight="1">
      <c r="A263" s="520" t="str">
        <f t="array" ref="A263">IF(ISBLANK(C263)," ",XLOOKUP(C263,'Codified Game Plan'!$M$3:$M$477,'Codified Game Plan'!$A$3:$A$477))</f>
        <v> </v>
      </c>
      <c r="B263" s="503" t="str">
        <f t="array" ref="B263">IF(ISBLANK(C263),"",XLOOKUP(C263,'Codified Game Plan'!$M$3:$M$477,'Codified Game Plan'!$B$3:$B$477))</f>
        <v/>
      </c>
      <c r="C263" s="521"/>
      <c r="D263" s="521" t="str">
        <f t="array" ref="D263">IF(ISBLANK(C263)," ",XLOOKUP(C263,'Codified Game Plan'!$M$3:$M$477,'Codified Game Plan'!$C$3:$C$477))</f>
        <v> </v>
      </c>
      <c r="E263" s="522" t="str">
        <f t="array" ref="E263">IF(ISBLANK(C263),"",XLOOKUP(C263,'Codified Game Plan'!$M$3:$M$477,'Codified Game Plan'!$D$3:$D$477,0))</f>
        <v/>
      </c>
      <c r="F263" s="522" t="str">
        <f t="array" ref="F263">IF(ISBLANK(C263),"",XLOOKUP(C263,'Codified Game Plan'!$M$3:$M$477,'Codified Game Plan'!$E$3:$E$477,0))</f>
        <v/>
      </c>
      <c r="G263" s="523" t="str">
        <f t="array" ref="G263">IF(ISBLANK(C263)," ",XLOOKUP(C263,'Codified Game Plan'!$M$3:$M$477,'Codified Game Plan'!$F$3:$F$477))</f>
        <v> </v>
      </c>
      <c r="H263" s="507" t="str">
        <f t="array" ref="H263">IF(ISBLANK(C263)," ",XLOOKUP(C263,'Codified Game Plan'!$M$3:$M$477,'Codified Game Plan'!$G$3:$G$477))</f>
        <v> </v>
      </c>
      <c r="I263" s="523" t="str">
        <f t="array" ref="I263">IF(ISBLANK(C263),"",XLOOKUP(A263,'Crop Chart'!$A$5:$A$201,'Crop Chart'!$B$5:$B$201,0))</f>
        <v/>
      </c>
      <c r="J263" s="507" t="str">
        <f t="shared" si="24"/>
        <v> </v>
      </c>
      <c r="K263" s="511"/>
      <c r="L263" s="523" t="str">
        <f t="array" ref="L263">IF(ISBLANK(C263),"",XLOOKUP(A263,'Crop Chart'!$A$5:$A$201,'Crop Chart'!$C$5:$C$201,0))</f>
        <v/>
      </c>
      <c r="M263" s="506" t="str">
        <f t="array" ref="M263">IF(ISBLANK(C263),"",XLOOKUP(A263,'Crop Chart'!$A$5:$A$201,'Crop Chart'!$E$5:$E$201,0))</f>
        <v/>
      </c>
      <c r="N263" s="535" t="str">
        <f t="shared" si="1"/>
        <v/>
      </c>
      <c r="O263" s="515" t="str">
        <f t="array" ref="O263">IF(ISBLANK(C263),"",XLOOKUP(A263,'Crop Chart'!$A$5:$A$201,'Crop Chart'!$S$5:$S$201,0))</f>
        <v/>
      </c>
      <c r="P263" s="507" t="str">
        <f t="shared" si="2"/>
        <v/>
      </c>
      <c r="Q263" s="524"/>
      <c r="R263" s="523" t="str">
        <f t="array" ref="R263">IF(I263="TR",XLOOKUP(A263,'Crop Chart'!$A$5:$A$201,'Crop Chart'!$I$5:$I$201,FALSE),"")</f>
        <v/>
      </c>
      <c r="S263" s="512" t="str">
        <f t="array" ref="S263">IF(I263="TR",G263*'Crop Chart'!$H$2*12*L263/M263/T263*XLOOKUP(A263,'Crop Chart'!$A$5:$A$203,'Crop Chart'!$T$5:$T$203),"")</f>
        <v/>
      </c>
      <c r="T263" s="523" t="str">
        <f t="array" ref="T263">IF(ISBLANK(C263),"",XLOOKUP(A263,'Crop Chart'!$A$5:$A$201,'Crop Chart'!$P$5:$P$201,FALSE))</f>
        <v/>
      </c>
      <c r="U263" s="525" t="str">
        <f t="array" ref="U263">IF(ISBLANK(C263),"",XLOOKUP(A263,'Crop Chart'!$A$5:$A$201,'Crop Chart'!$Q$5:$Q$201,0))</f>
        <v/>
      </c>
      <c r="V263" s="507" t="str">
        <f t="array" ref="V263">IF(I263="DS",XLOOKUP(A263,'Crop Chart'!$A$6:$A$201,'Crop Chart'!$AH$6:$AH$201,0),"")</f>
        <v/>
      </c>
      <c r="W263" s="507" t="str">
        <f t="array" ref="W263">IF(I263="DS",XLOOKUP(A263,'Crop Chart'!$A$6:$A$201,'Crop Chart'!$AI$6:$AI$201,0),"")</f>
        <v/>
      </c>
      <c r="X263" s="526" t="str">
        <f t="array" ref="X263">IFS(ISTEXT(P263),"",XLOOKUP(A263,'Crop Chart'!$A$5:$A$201,'Crop Chart'!$R$5:$R$201,0)=0,"",XLOOKUP(A263,'Crop Chart'!$A$5:$A$201,'Crop Chart'!$R$5:$R$201,0)&gt;0,XLOOKUP(A263,'Crop Chart'!$A$5:$A$201,'Crop Chart'!$R$5:$R$201,0)+P263)</f>
        <v/>
      </c>
      <c r="Y263" s="523" t="str">
        <f t="array" ref="Y263">IF(ISTEXT(X263),"",XLOOKUP(A263,'Crop Chart'!$A$5:$A$201,'Crop Chart'!$S$5:$S$201,0))</f>
        <v/>
      </c>
      <c r="Z263" s="513" t="str">
        <f t="shared" si="3"/>
        <v/>
      </c>
      <c r="AA263" s="523" t="str">
        <f t="array" ref="AA263">IF(ISBLANK(C263),"",XLOOKUP(A263,'Crop Chart'!$A$5:$A$201,'Crop Chart'!$F$5:$F$201,0))</f>
        <v/>
      </c>
      <c r="AB263" s="523" t="str">
        <f t="array" ref="AB263">IF(ISBLANK(C263),"",XLOOKUP(A263,'Crop Chart'!$A$5:$A$201,'Crop Chart'!$G$5:$G$201,FALSE))</f>
        <v/>
      </c>
      <c r="AC263" s="526" t="str">
        <f t="shared" si="19"/>
        <v/>
      </c>
      <c r="AD263" s="526" t="str">
        <f t="shared" si="4"/>
        <v/>
      </c>
      <c r="AE263" s="527" t="str">
        <f t="array" ref="AE263">IF(ISBLANK(C263),"",XLOOKUP(C263,'Codified Game Plan'!$M$3:$M$477,'Codified Game Plan'!$J$3:$J$477,0))</f>
        <v/>
      </c>
      <c r="AF263" s="528" t="str">
        <f t="array" ref="AF263">IF(ISBLANK(C263),"",XLOOKUP(A263,'Crop Chart'!$A$5:$A$201,'Crop Chart'!$L$5:$L$201,FALSE))</f>
        <v/>
      </c>
      <c r="AG263" s="529"/>
      <c r="AH263" s="530"/>
      <c r="AI263" s="530" t="str">
        <f t="array" ref="AI263">IF(ISBLANK(C263),"",XLOOKUP(A263,'Crop Chart'!$A$5:$A$201,'Crop Chart'!$AN$5:$AN$201,FALSE))</f>
        <v/>
      </c>
      <c r="AJ263" s="531" t="str">
        <f t="array" ref="AJ263">IF((AI263=""),"",J263+XLOOKUP(A263,'Crop Chart'!$A$5:$A$201,'Crop Chart'!$AO$5:$AO$201,FALSE))</f>
        <v/>
      </c>
      <c r="AK263" s="530" t="str">
        <f t="array" ref="AK263">IF(ISBLANK(C263),"",XLOOKUP(A263,'Crop Chart'!$A$5:$A$201,'Crop Chart'!$AP$5:$AP$201,FALSE))</f>
        <v/>
      </c>
      <c r="AL263" s="531" t="str">
        <f t="array" ref="AL263">IF((AK263=""),"",J263+XLOOKUP(A263,'Crop Chart'!$A$5:$A$201,'Crop Chart'!$AQ$5:$AQ$201,FALSE))</f>
        <v/>
      </c>
      <c r="AM263" s="530" t="str">
        <f t="array" ref="AM263">IF(ISBLANK(C263),"",XLOOKUP(A263,'Crop Chart'!$A$5:$A$201,'Crop Chart'!$AR$5:$AR$201,FALSE))</f>
        <v/>
      </c>
      <c r="AN263" s="531" t="str">
        <f t="array" ref="AN263">IF((AM263=""),"",J263+XLOOKUP(A263,'Crop Chart'!$A$5:$A$201,'Crop Chart'!$AS$5:$AS$201,FALSE))</f>
        <v/>
      </c>
      <c r="AO263" s="530" t="str">
        <f t="array" ref="AO263">IF(ISBLANK(C263),"",XLOOKUP(A263,'Crop Chart'!$A$5:$A$201,'Crop Chart'!$AT$5:$AT$201,FALSE))</f>
        <v/>
      </c>
      <c r="AP263" s="531" t="str">
        <f t="array" ref="AP263">IF((AO263=""),"",J263+XLOOKUP(A263,'Crop Chart'!$A$5:$A$201,'Crop Chart'!$AU$5:$AU$201,FALSE))</f>
        <v/>
      </c>
      <c r="AQ263" s="530" t="str">
        <f t="array" ref="AQ263">IF(ISBLANK(C263),"",XLOOKUP(A263,'Crop Chart'!$A$5:$A$201,'Crop Chart'!$AV$5:$AV$201,FALSE))</f>
        <v/>
      </c>
      <c r="AR263" s="531" t="str">
        <f t="array" ref="AR263">IF((AQ263=""),"",J263+XLOOKUP(A263,'Crop Chart'!$A$5:$A$201,'Crop Chart'!$AW$5:$AW$201,FALSE))</f>
        <v/>
      </c>
      <c r="AS263" s="530" t="str">
        <f t="array" ref="AS263">IF(ISBLANK(C263),"",XLOOKUP(A263,'Crop Chart'!$A$5:$A$201,'Crop Chart'!$AX$5:$AX$201,FALSE))</f>
        <v/>
      </c>
      <c r="AT263" s="531" t="str">
        <f t="array" ref="AT263">IF((AS263=""),"",J263+XLOOKUP(A263,'Crop Chart'!$A$5:$A$201,'Crop Chart'!$AY$5:$AY$201,FALSE))</f>
        <v/>
      </c>
      <c r="AU263" s="530" t="str">
        <f t="array" ref="AU263">IF(ISBLANK(C263),"",XLOOKUP(A263,'Crop Chart'!$A$5:$A$201,'Crop Chart'!$AZ$5:$AZ$201,FALSE))</f>
        <v/>
      </c>
      <c r="AV263" s="531" t="str">
        <f t="array" ref="AV263">IF((AU263=""),"",J263+XLOOKUP(A263,'Crop Chart'!$A$5:$A$201,'Crop Chart'!$BA$5:$BA$201,FALSE))</f>
        <v/>
      </c>
      <c r="AW263" s="530" t="str">
        <f t="array" ref="AW263">IF(ISBLANK(C263),"",XLOOKUP(A263,'Crop Chart'!$A$5:$A$201,'Crop Chart'!$BB$5:$BB$201,FALSE))</f>
        <v/>
      </c>
      <c r="AX263" s="532" t="str">
        <f t="array" ref="AX263">IF((AW263=""),"",J263+XLOOKUP(A263,'Crop Chart'!$A$5:$A$201,'Crop Chart'!$BC$5:$BC$201,FALSE))</f>
        <v/>
      </c>
    </row>
    <row r="264" ht="15.75" hidden="1" customHeight="1">
      <c r="A264" s="520" t="str">
        <f t="array" ref="A264">IF(ISBLANK(C264)," ",XLOOKUP(C264,'Codified Game Plan'!$M$3:$M$477,'Codified Game Plan'!$A$3:$A$477))</f>
        <v> </v>
      </c>
      <c r="B264" s="503" t="str">
        <f t="array" ref="B264">IF(ISBLANK(C264),"",XLOOKUP(C264,'Codified Game Plan'!$M$3:$M$477,'Codified Game Plan'!$B$3:$B$477))</f>
        <v/>
      </c>
      <c r="C264" s="521"/>
      <c r="D264" s="521" t="str">
        <f t="array" ref="D264">IF(ISBLANK(C264)," ",XLOOKUP(C264,'Codified Game Plan'!$M$3:$M$477,'Codified Game Plan'!$C$3:$C$477))</f>
        <v> </v>
      </c>
      <c r="E264" s="522" t="str">
        <f t="array" ref="E264">IF(ISBLANK(C264),"",XLOOKUP(C264,'Codified Game Plan'!$M$3:$M$477,'Codified Game Plan'!$D$3:$D$477,0))</f>
        <v/>
      </c>
      <c r="F264" s="522" t="str">
        <f t="array" ref="F264">IF(ISBLANK(C264),"",XLOOKUP(C264,'Codified Game Plan'!$M$3:$M$477,'Codified Game Plan'!$E$3:$E$477,0))</f>
        <v/>
      </c>
      <c r="G264" s="523" t="str">
        <f t="array" ref="G264">IF(ISBLANK(C264)," ",XLOOKUP(C264,'Codified Game Plan'!$M$3:$M$477,'Codified Game Plan'!$F$3:$F$477))</f>
        <v> </v>
      </c>
      <c r="H264" s="507" t="str">
        <f t="array" ref="H264">IF(ISBLANK(C264)," ",XLOOKUP(C264,'Codified Game Plan'!$M$3:$M$477,'Codified Game Plan'!$G$3:$G$477))</f>
        <v> </v>
      </c>
      <c r="I264" s="523" t="str">
        <f t="array" ref="I264">IF(ISBLANK(C264),"",XLOOKUP(A264,'Crop Chart'!$A$5:$A$201,'Crop Chart'!$B$5:$B$201,0))</f>
        <v/>
      </c>
      <c r="J264" s="507" t="str">
        <f t="shared" si="24"/>
        <v> </v>
      </c>
      <c r="K264" s="511"/>
      <c r="L264" s="523" t="str">
        <f t="array" ref="L264">IF(ISBLANK(C264),"",XLOOKUP(A264,'Crop Chart'!$A$5:$A$201,'Crop Chart'!$C$5:$C$201,0))</f>
        <v/>
      </c>
      <c r="M264" s="506" t="str">
        <f t="array" ref="M264">IF(ISBLANK(C264),"",XLOOKUP(A264,'Crop Chart'!$A$5:$A$201,'Crop Chart'!$E$5:$E$201,0))</f>
        <v/>
      </c>
      <c r="N264" s="535" t="str">
        <f t="shared" si="1"/>
        <v/>
      </c>
      <c r="O264" s="515" t="str">
        <f t="array" ref="O264">IF(ISBLANK(C264),"",XLOOKUP(A264,'Crop Chart'!$A$5:$A$201,'Crop Chart'!$S$5:$S$201,0))</f>
        <v/>
      </c>
      <c r="P264" s="507" t="str">
        <f t="shared" si="2"/>
        <v/>
      </c>
      <c r="Q264" s="524"/>
      <c r="R264" s="523" t="str">
        <f t="array" ref="R264">IF(I264="TR",XLOOKUP(A264,'Crop Chart'!$A$5:$A$201,'Crop Chart'!$I$5:$I$201,FALSE),"")</f>
        <v/>
      </c>
      <c r="S264" s="512" t="str">
        <f t="array" ref="S264">IF(I264="TR",G264*'Crop Chart'!$H$2*12*L264/M264/T264*XLOOKUP(A264,'Crop Chart'!$A$5:$A$203,'Crop Chart'!$T$5:$T$203),"")</f>
        <v/>
      </c>
      <c r="T264" s="523" t="str">
        <f t="array" ref="T264">IF(ISBLANK(C264),"",XLOOKUP(A264,'Crop Chart'!$A$5:$A$201,'Crop Chart'!$P$5:$P$201,FALSE))</f>
        <v/>
      </c>
      <c r="U264" s="525" t="str">
        <f t="array" ref="U264">IF(ISBLANK(C264),"",XLOOKUP(A264,'Crop Chart'!$A$5:$A$201,'Crop Chart'!$Q$5:$Q$201,0))</f>
        <v/>
      </c>
      <c r="V264" s="507" t="str">
        <f t="array" ref="V264">IF(I264="DS",XLOOKUP(A264,'Crop Chart'!$A$6:$A$201,'Crop Chart'!$AH$6:$AH$201,0),"")</f>
        <v/>
      </c>
      <c r="W264" s="507" t="str">
        <f t="array" ref="W264">IF(I264="DS",XLOOKUP(A264,'Crop Chart'!$A$6:$A$201,'Crop Chart'!$AI$6:$AI$201,0),"")</f>
        <v/>
      </c>
      <c r="X264" s="526" t="str">
        <f t="array" ref="X264">IFS(ISTEXT(P264),"",XLOOKUP(A264,'Crop Chart'!$A$5:$A$201,'Crop Chart'!$R$5:$R$201,0)=0,"",XLOOKUP(A264,'Crop Chart'!$A$5:$A$201,'Crop Chart'!$R$5:$R$201,0)&gt;0,XLOOKUP(A264,'Crop Chart'!$A$5:$A$201,'Crop Chart'!$R$5:$R$201,0)+P264)</f>
        <v/>
      </c>
      <c r="Y264" s="523" t="str">
        <f t="array" ref="Y264">IF(ISTEXT(X264),"",XLOOKUP(A264,'Crop Chart'!$A$5:$A$201,'Crop Chart'!$S$5:$S$201,0))</f>
        <v/>
      </c>
      <c r="Z264" s="513" t="str">
        <f t="shared" si="3"/>
        <v/>
      </c>
      <c r="AA264" s="523" t="str">
        <f t="array" ref="AA264">IF(ISBLANK(C264),"",XLOOKUP(A264,'Crop Chart'!$A$5:$A$201,'Crop Chart'!$F$5:$F$201,0))</f>
        <v/>
      </c>
      <c r="AB264" s="523" t="str">
        <f t="array" ref="AB264">IF(ISBLANK(C264),"",XLOOKUP(A264,'Crop Chart'!$A$5:$A$201,'Crop Chart'!$G$5:$G$201,FALSE))</f>
        <v/>
      </c>
      <c r="AC264" s="526" t="str">
        <f t="shared" si="19"/>
        <v/>
      </c>
      <c r="AD264" s="526" t="str">
        <f t="shared" si="4"/>
        <v/>
      </c>
      <c r="AE264" s="527" t="str">
        <f t="array" ref="AE264">IF(ISBLANK(C264),"",XLOOKUP(C264,'Codified Game Plan'!$M$3:$M$477,'Codified Game Plan'!$J$3:$J$477,0))</f>
        <v/>
      </c>
      <c r="AF264" s="528" t="str">
        <f t="array" ref="AF264">IF(ISBLANK(C264),"",XLOOKUP(A264,'Crop Chart'!$A$5:$A$201,'Crop Chart'!$L$5:$L$201,FALSE))</f>
        <v/>
      </c>
      <c r="AG264" s="529"/>
      <c r="AH264" s="530"/>
      <c r="AI264" s="530" t="str">
        <f t="array" ref="AI264">IF(ISBLANK(C264),"",XLOOKUP(A264,'Crop Chart'!$A$5:$A$201,'Crop Chart'!$AN$5:$AN$201,FALSE))</f>
        <v/>
      </c>
      <c r="AJ264" s="531" t="str">
        <f t="array" ref="AJ264">IF((AI264=""),"",J264+XLOOKUP(A264,'Crop Chart'!$A$5:$A$201,'Crop Chart'!$AO$5:$AO$201,FALSE))</f>
        <v/>
      </c>
      <c r="AK264" s="530" t="str">
        <f t="array" ref="AK264">IF(ISBLANK(C264),"",XLOOKUP(A264,'Crop Chart'!$A$5:$A$201,'Crop Chart'!$AP$5:$AP$201,FALSE))</f>
        <v/>
      </c>
      <c r="AL264" s="531" t="str">
        <f t="array" ref="AL264">IF((AK264=""),"",J264+XLOOKUP(A264,'Crop Chart'!$A$5:$A$201,'Crop Chart'!$AQ$5:$AQ$201,FALSE))</f>
        <v/>
      </c>
      <c r="AM264" s="530" t="str">
        <f t="array" ref="AM264">IF(ISBLANK(C264),"",XLOOKUP(A264,'Crop Chart'!$A$5:$A$201,'Crop Chart'!$AR$5:$AR$201,FALSE))</f>
        <v/>
      </c>
      <c r="AN264" s="531" t="str">
        <f t="array" ref="AN264">IF((AM264=""),"",J264+XLOOKUP(A264,'Crop Chart'!$A$5:$A$201,'Crop Chart'!$AS$5:$AS$201,FALSE))</f>
        <v/>
      </c>
      <c r="AO264" s="530" t="str">
        <f t="array" ref="AO264">IF(ISBLANK(C264),"",XLOOKUP(A264,'Crop Chart'!$A$5:$A$201,'Crop Chart'!$AT$5:$AT$201,FALSE))</f>
        <v/>
      </c>
      <c r="AP264" s="531" t="str">
        <f t="array" ref="AP264">IF((AO264=""),"",J264+XLOOKUP(A264,'Crop Chart'!$A$5:$A$201,'Crop Chart'!$AU$5:$AU$201,FALSE))</f>
        <v/>
      </c>
      <c r="AQ264" s="530" t="str">
        <f t="array" ref="AQ264">IF(ISBLANK(C264),"",XLOOKUP(A264,'Crop Chart'!$A$5:$A$201,'Crop Chart'!$AV$5:$AV$201,FALSE))</f>
        <v/>
      </c>
      <c r="AR264" s="531" t="str">
        <f t="array" ref="AR264">IF((AQ264=""),"",J264+XLOOKUP(A264,'Crop Chart'!$A$5:$A$201,'Crop Chart'!$AW$5:$AW$201,FALSE))</f>
        <v/>
      </c>
      <c r="AS264" s="530" t="str">
        <f t="array" ref="AS264">IF(ISBLANK(C264),"",XLOOKUP(A264,'Crop Chart'!$A$5:$A$201,'Crop Chart'!$AX$5:$AX$201,FALSE))</f>
        <v/>
      </c>
      <c r="AT264" s="531" t="str">
        <f t="array" ref="AT264">IF((AS264=""),"",J264+XLOOKUP(A264,'Crop Chart'!$A$5:$A$201,'Crop Chart'!$AY$5:$AY$201,FALSE))</f>
        <v/>
      </c>
      <c r="AU264" s="530" t="str">
        <f t="array" ref="AU264">IF(ISBLANK(C264),"",XLOOKUP(A264,'Crop Chart'!$A$5:$A$201,'Crop Chart'!$AZ$5:$AZ$201,FALSE))</f>
        <v/>
      </c>
      <c r="AV264" s="531" t="str">
        <f t="array" ref="AV264">IF((AU264=""),"",J264+XLOOKUP(A264,'Crop Chart'!$A$5:$A$201,'Crop Chart'!$BA$5:$BA$201,FALSE))</f>
        <v/>
      </c>
      <c r="AW264" s="530" t="str">
        <f t="array" ref="AW264">IF(ISBLANK(C264),"",XLOOKUP(A264,'Crop Chart'!$A$5:$A$201,'Crop Chart'!$BB$5:$BB$201,FALSE))</f>
        <v/>
      </c>
      <c r="AX264" s="532" t="str">
        <f t="array" ref="AX264">IF((AW264=""),"",J264+XLOOKUP(A264,'Crop Chart'!$A$5:$A$201,'Crop Chart'!$BC$5:$BC$201,FALSE))</f>
        <v/>
      </c>
    </row>
    <row r="265" ht="15.75" hidden="1" customHeight="1">
      <c r="A265" s="520" t="str">
        <f t="array" ref="A265">IF(ISBLANK(C265)," ",XLOOKUP(C265,'Codified Game Plan'!$M$3:$M$477,'Codified Game Plan'!$A$3:$A$477))</f>
        <v> </v>
      </c>
      <c r="B265" s="503" t="str">
        <f t="array" ref="B265">IF(ISBLANK(C265),"",XLOOKUP(C265,'Codified Game Plan'!$M$3:$M$477,'Codified Game Plan'!$B$3:$B$477))</f>
        <v/>
      </c>
      <c r="C265" s="521"/>
      <c r="D265" s="521" t="str">
        <f t="array" ref="D265">IF(ISBLANK(C265)," ",XLOOKUP(C265,'Codified Game Plan'!$M$3:$M$477,'Codified Game Plan'!$C$3:$C$477))</f>
        <v> </v>
      </c>
      <c r="E265" s="522" t="str">
        <f t="array" ref="E265">IF(ISBLANK(C265),"",XLOOKUP(C265,'Codified Game Plan'!$M$3:$M$477,'Codified Game Plan'!$D$3:$D$477,0))</f>
        <v/>
      </c>
      <c r="F265" s="522" t="str">
        <f t="array" ref="F265">IF(ISBLANK(C265),"",XLOOKUP(C265,'Codified Game Plan'!$M$3:$M$477,'Codified Game Plan'!$E$3:$E$477,0))</f>
        <v/>
      </c>
      <c r="G265" s="523" t="str">
        <f t="array" ref="G265">IF(ISBLANK(C265)," ",XLOOKUP(C265,'Codified Game Plan'!$M$3:$M$477,'Codified Game Plan'!$F$3:$F$477))</f>
        <v> </v>
      </c>
      <c r="H265" s="507" t="str">
        <f t="array" ref="H265">IF(ISBLANK(C265)," ",XLOOKUP(C265,'Codified Game Plan'!$M$3:$M$477,'Codified Game Plan'!$G$3:$G$477))</f>
        <v> </v>
      </c>
      <c r="I265" s="523" t="str">
        <f t="array" ref="I265">IF(ISBLANK(C265),"",XLOOKUP(A265,'Crop Chart'!$A$5:$A$201,'Crop Chart'!$B$5:$B$201,0))</f>
        <v/>
      </c>
      <c r="J265" s="507" t="str">
        <f t="shared" si="24"/>
        <v> </v>
      </c>
      <c r="K265" s="511"/>
      <c r="L265" s="523" t="str">
        <f t="array" ref="L265">IF(ISBLANK(C265),"",XLOOKUP(A265,'Crop Chart'!$A$5:$A$201,'Crop Chart'!$C$5:$C$201,0))</f>
        <v/>
      </c>
      <c r="M265" s="506" t="str">
        <f t="array" ref="M265">IF(ISBLANK(C265),"",XLOOKUP(A265,'Crop Chart'!$A$5:$A$201,'Crop Chart'!$E$5:$E$201,0))</f>
        <v/>
      </c>
      <c r="N265" s="535" t="str">
        <f t="shared" si="1"/>
        <v/>
      </c>
      <c r="O265" s="515" t="str">
        <f t="array" ref="O265">IF(ISBLANK(C265),"",XLOOKUP(A265,'Crop Chart'!$A$5:$A$201,'Crop Chart'!$S$5:$S$201,0))</f>
        <v/>
      </c>
      <c r="P265" s="507" t="str">
        <f t="shared" si="2"/>
        <v/>
      </c>
      <c r="Q265" s="524"/>
      <c r="R265" s="523" t="str">
        <f t="array" ref="R265">IF(I265="TR",XLOOKUP(A265,'Crop Chart'!$A$5:$A$201,'Crop Chart'!$I$5:$I$201,FALSE),"")</f>
        <v/>
      </c>
      <c r="S265" s="512" t="str">
        <f t="array" ref="S265">IF(I265="TR",G265*'Crop Chart'!$H$2*12*L265/M265/T265*XLOOKUP(A265,'Crop Chart'!$A$5:$A$203,'Crop Chart'!$T$5:$T$203),"")</f>
        <v/>
      </c>
      <c r="T265" s="523" t="str">
        <f t="array" ref="T265">IF(ISBLANK(C265),"",XLOOKUP(A265,'Crop Chart'!$A$5:$A$201,'Crop Chart'!$P$5:$P$201,FALSE))</f>
        <v/>
      </c>
      <c r="U265" s="525" t="str">
        <f t="array" ref="U265">IF(ISBLANK(C265),"",XLOOKUP(A265,'Crop Chart'!$A$5:$A$201,'Crop Chart'!$Q$5:$Q$201,0))</f>
        <v/>
      </c>
      <c r="V265" s="507" t="str">
        <f t="array" ref="V265">IF(I265="DS",XLOOKUP(A265,'Crop Chart'!$A$6:$A$201,'Crop Chart'!$AH$6:$AH$201,0),"")</f>
        <v/>
      </c>
      <c r="W265" s="507" t="str">
        <f t="array" ref="W265">IF(I265="DS",XLOOKUP(A265,'Crop Chart'!$A$6:$A$201,'Crop Chart'!$AI$6:$AI$201,0),"")</f>
        <v/>
      </c>
      <c r="X265" s="526" t="str">
        <f t="array" ref="X265">IFS(ISTEXT(P265),"",XLOOKUP(A265,'Crop Chart'!$A$5:$A$201,'Crop Chart'!$R$5:$R$201,0)=0,"",XLOOKUP(A265,'Crop Chart'!$A$5:$A$201,'Crop Chart'!$R$5:$R$201,0)&gt;0,XLOOKUP(A265,'Crop Chart'!$A$5:$A$201,'Crop Chart'!$R$5:$R$201,0)+P265)</f>
        <v/>
      </c>
      <c r="Y265" s="523" t="str">
        <f t="array" ref="Y265">IF(ISTEXT(X265),"",XLOOKUP(A265,'Crop Chart'!$A$5:$A$201,'Crop Chart'!$S$5:$S$201,0))</f>
        <v/>
      </c>
      <c r="Z265" s="513" t="str">
        <f t="shared" si="3"/>
        <v/>
      </c>
      <c r="AA265" s="523" t="str">
        <f t="array" ref="AA265">IF(ISBLANK(C265),"",XLOOKUP(A265,'Crop Chart'!$A$5:$A$201,'Crop Chart'!$F$5:$F$201,0))</f>
        <v/>
      </c>
      <c r="AB265" s="523" t="str">
        <f t="array" ref="AB265">IF(ISBLANK(C265),"",XLOOKUP(A265,'Crop Chart'!$A$5:$A$201,'Crop Chart'!$G$5:$G$201,FALSE))</f>
        <v/>
      </c>
      <c r="AC265" s="526" t="str">
        <f t="shared" si="19"/>
        <v/>
      </c>
      <c r="AD265" s="526" t="str">
        <f t="shared" si="4"/>
        <v/>
      </c>
      <c r="AE265" s="527" t="str">
        <f t="array" ref="AE265">IF(ISBLANK(C265),"",XLOOKUP(C265,'Codified Game Plan'!$M$3:$M$477,'Codified Game Plan'!$J$3:$J$477,0))</f>
        <v/>
      </c>
      <c r="AF265" s="528" t="str">
        <f t="array" ref="AF265">IF(ISBLANK(C265),"",XLOOKUP(A265,'Crop Chart'!$A$5:$A$201,'Crop Chart'!$L$5:$L$201,FALSE))</f>
        <v/>
      </c>
      <c r="AG265" s="529"/>
      <c r="AH265" s="530"/>
      <c r="AI265" s="530" t="str">
        <f t="array" ref="AI265">IF(ISBLANK(C265),"",XLOOKUP(A265,'Crop Chart'!$A$5:$A$201,'Crop Chart'!$AN$5:$AN$201,FALSE))</f>
        <v/>
      </c>
      <c r="AJ265" s="531" t="str">
        <f t="array" ref="AJ265">IF((AI265=""),"",J265+XLOOKUP(A265,'Crop Chart'!$A$5:$A$201,'Crop Chart'!$AO$5:$AO$201,FALSE))</f>
        <v/>
      </c>
      <c r="AK265" s="530" t="str">
        <f t="array" ref="AK265">IF(ISBLANK(C265),"",XLOOKUP(A265,'Crop Chart'!$A$5:$A$201,'Crop Chart'!$AP$5:$AP$201,FALSE))</f>
        <v/>
      </c>
      <c r="AL265" s="531" t="str">
        <f t="array" ref="AL265">IF((AK265=""),"",J265+XLOOKUP(A265,'Crop Chart'!$A$5:$A$201,'Crop Chart'!$AQ$5:$AQ$201,FALSE))</f>
        <v/>
      </c>
      <c r="AM265" s="530" t="str">
        <f t="array" ref="AM265">IF(ISBLANK(C265),"",XLOOKUP(A265,'Crop Chart'!$A$5:$A$201,'Crop Chart'!$AR$5:$AR$201,FALSE))</f>
        <v/>
      </c>
      <c r="AN265" s="531" t="str">
        <f t="array" ref="AN265">IF((AM265=""),"",J265+XLOOKUP(A265,'Crop Chart'!$A$5:$A$201,'Crop Chart'!$AS$5:$AS$201,FALSE))</f>
        <v/>
      </c>
      <c r="AO265" s="530" t="str">
        <f t="array" ref="AO265">IF(ISBLANK(C265),"",XLOOKUP(A265,'Crop Chart'!$A$5:$A$201,'Crop Chart'!$AT$5:$AT$201,FALSE))</f>
        <v/>
      </c>
      <c r="AP265" s="531" t="str">
        <f t="array" ref="AP265">IF((AO265=""),"",J265+XLOOKUP(A265,'Crop Chart'!$A$5:$A$201,'Crop Chart'!$AU$5:$AU$201,FALSE))</f>
        <v/>
      </c>
      <c r="AQ265" s="530" t="str">
        <f t="array" ref="AQ265">IF(ISBLANK(C265),"",XLOOKUP(A265,'Crop Chart'!$A$5:$A$201,'Crop Chart'!$AV$5:$AV$201,FALSE))</f>
        <v/>
      </c>
      <c r="AR265" s="531" t="str">
        <f t="array" ref="AR265">IF((AQ265=""),"",J265+XLOOKUP(A265,'Crop Chart'!$A$5:$A$201,'Crop Chart'!$AW$5:$AW$201,FALSE))</f>
        <v/>
      </c>
      <c r="AS265" s="530" t="str">
        <f t="array" ref="AS265">IF(ISBLANK(C265),"",XLOOKUP(A265,'Crop Chart'!$A$5:$A$201,'Crop Chart'!$AX$5:$AX$201,FALSE))</f>
        <v/>
      </c>
      <c r="AT265" s="531" t="str">
        <f t="array" ref="AT265">IF((AS265=""),"",J265+XLOOKUP(A265,'Crop Chart'!$A$5:$A$201,'Crop Chart'!$AY$5:$AY$201,FALSE))</f>
        <v/>
      </c>
      <c r="AU265" s="530" t="str">
        <f t="array" ref="AU265">IF(ISBLANK(C265),"",XLOOKUP(A265,'Crop Chart'!$A$5:$A$201,'Crop Chart'!$AZ$5:$AZ$201,FALSE))</f>
        <v/>
      </c>
      <c r="AV265" s="531" t="str">
        <f t="array" ref="AV265">IF((AU265=""),"",J265+XLOOKUP(A265,'Crop Chart'!$A$5:$A$201,'Crop Chart'!$BA$5:$BA$201,FALSE))</f>
        <v/>
      </c>
      <c r="AW265" s="530" t="str">
        <f t="array" ref="AW265">IF(ISBLANK(C265),"",XLOOKUP(A265,'Crop Chart'!$A$5:$A$201,'Crop Chart'!$BB$5:$BB$201,FALSE))</f>
        <v/>
      </c>
      <c r="AX265" s="532" t="str">
        <f t="array" ref="AX265">IF((AW265=""),"",J265+XLOOKUP(A265,'Crop Chart'!$A$5:$A$201,'Crop Chart'!$BC$5:$BC$201,FALSE))</f>
        <v/>
      </c>
    </row>
    <row r="266" ht="15.75" hidden="1" customHeight="1">
      <c r="A266" s="520" t="str">
        <f t="array" ref="A266">IF(ISBLANK(C266)," ",XLOOKUP(C266,'Codified Game Plan'!$M$3:$M$477,'Codified Game Plan'!$A$3:$A$477))</f>
        <v> </v>
      </c>
      <c r="B266" s="503" t="str">
        <f t="array" ref="B266">IF(ISBLANK(C266),"",XLOOKUP(C266,'Codified Game Plan'!$M$3:$M$477,'Codified Game Plan'!$B$3:$B$477))</f>
        <v/>
      </c>
      <c r="C266" s="521"/>
      <c r="D266" s="521" t="str">
        <f t="array" ref="D266">IF(ISBLANK(C266)," ",XLOOKUP(C266,'Codified Game Plan'!$M$3:$M$477,'Codified Game Plan'!$C$3:$C$477))</f>
        <v> </v>
      </c>
      <c r="E266" s="522" t="str">
        <f t="array" ref="E266">IF(ISBLANK(C266),"",XLOOKUP(C266,'Codified Game Plan'!$M$3:$M$477,'Codified Game Plan'!$D$3:$D$477,0))</f>
        <v/>
      </c>
      <c r="F266" s="522" t="str">
        <f t="array" ref="F266">IF(ISBLANK(C266),"",XLOOKUP(C266,'Codified Game Plan'!$M$3:$M$477,'Codified Game Plan'!$E$3:$E$477,0))</f>
        <v/>
      </c>
      <c r="G266" s="523" t="str">
        <f t="array" ref="G266">IF(ISBLANK(C266)," ",XLOOKUP(C266,'Codified Game Plan'!$M$3:$M$477,'Codified Game Plan'!$F$3:$F$477))</f>
        <v> </v>
      </c>
      <c r="H266" s="507" t="str">
        <f t="array" ref="H266">IF(ISBLANK(C266)," ",XLOOKUP(C266,'Codified Game Plan'!$M$3:$M$477,'Codified Game Plan'!$G$3:$G$477))</f>
        <v> </v>
      </c>
      <c r="I266" s="523" t="str">
        <f t="array" ref="I266">IF(ISBLANK(C266),"",XLOOKUP(A266,'Crop Chart'!$A$5:$A$201,'Crop Chart'!$B$5:$B$201,0))</f>
        <v/>
      </c>
      <c r="J266" s="507" t="str">
        <f t="shared" si="24"/>
        <v> </v>
      </c>
      <c r="K266" s="511"/>
      <c r="L266" s="523" t="str">
        <f t="array" ref="L266">IF(ISBLANK(C266),"",XLOOKUP(A266,'Crop Chart'!$A$5:$A$201,'Crop Chart'!$C$5:$C$201,0))</f>
        <v/>
      </c>
      <c r="M266" s="506" t="str">
        <f t="array" ref="M266">IF(ISBLANK(C266),"",XLOOKUP(A266,'Crop Chart'!$A$5:$A$201,'Crop Chart'!$E$5:$E$201,0))</f>
        <v/>
      </c>
      <c r="N266" s="535" t="str">
        <f t="shared" si="1"/>
        <v/>
      </c>
      <c r="O266" s="515" t="str">
        <f t="array" ref="O266">IF(ISBLANK(C266),"",XLOOKUP(A266,'Crop Chart'!$A$5:$A$201,'Crop Chart'!$S$5:$S$201,0))</f>
        <v/>
      </c>
      <c r="P266" s="507" t="str">
        <f t="shared" si="2"/>
        <v/>
      </c>
      <c r="Q266" s="524"/>
      <c r="R266" s="523" t="str">
        <f t="array" ref="R266">IF(I266="TR",XLOOKUP(A266,'Crop Chart'!$A$5:$A$201,'Crop Chart'!$I$5:$I$201,FALSE),"")</f>
        <v/>
      </c>
      <c r="S266" s="512" t="str">
        <f t="array" ref="S266">IF(I266="TR",G266*'Crop Chart'!$H$2*12*L266/M266/T266*XLOOKUP(A266,'Crop Chart'!$A$5:$A$203,'Crop Chart'!$T$5:$T$203),"")</f>
        <v/>
      </c>
      <c r="T266" s="523" t="str">
        <f t="array" ref="T266">IF(ISBLANK(C266),"",XLOOKUP(A266,'Crop Chart'!$A$5:$A$201,'Crop Chart'!$P$5:$P$201,FALSE))</f>
        <v/>
      </c>
      <c r="U266" s="525" t="str">
        <f t="array" ref="U266">IF(ISBLANK(C266),"",XLOOKUP(A266,'Crop Chart'!$A$5:$A$201,'Crop Chart'!$Q$5:$Q$201,0))</f>
        <v/>
      </c>
      <c r="V266" s="507" t="str">
        <f t="array" ref="V266">IF(I266="DS",XLOOKUP(A266,'Crop Chart'!$A$6:$A$201,'Crop Chart'!$AH$6:$AH$201,0),"")</f>
        <v/>
      </c>
      <c r="W266" s="507" t="str">
        <f t="array" ref="W266">IF(I266="DS",XLOOKUP(A266,'Crop Chart'!$A$6:$A$201,'Crop Chart'!$AI$6:$AI$201,0),"")</f>
        <v/>
      </c>
      <c r="X266" s="526" t="str">
        <f t="array" ref="X266">IFS(ISTEXT(P266),"",XLOOKUP(A266,'Crop Chart'!$A$5:$A$201,'Crop Chart'!$R$5:$R$201,0)=0,"",XLOOKUP(A266,'Crop Chart'!$A$5:$A$201,'Crop Chart'!$R$5:$R$201,0)&gt;0,XLOOKUP(A266,'Crop Chart'!$A$5:$A$201,'Crop Chart'!$R$5:$R$201,0)+P266)</f>
        <v/>
      </c>
      <c r="Y266" s="523" t="str">
        <f t="array" ref="Y266">IF(ISTEXT(X266),"",XLOOKUP(A266,'Crop Chart'!$A$5:$A$201,'Crop Chart'!$S$5:$S$201,0))</f>
        <v/>
      </c>
      <c r="Z266" s="513" t="str">
        <f t="shared" si="3"/>
        <v/>
      </c>
      <c r="AA266" s="523" t="str">
        <f t="array" ref="AA266">IF(ISBLANK(C266),"",XLOOKUP(A266,'Crop Chart'!$A$5:$A$201,'Crop Chart'!$F$5:$F$201,0))</f>
        <v/>
      </c>
      <c r="AB266" s="523" t="str">
        <f t="array" ref="AB266">IF(ISBLANK(C266),"",XLOOKUP(A266,'Crop Chart'!$A$5:$A$201,'Crop Chart'!$G$5:$G$201,FALSE))</f>
        <v/>
      </c>
      <c r="AC266" s="526" t="str">
        <f t="shared" si="19"/>
        <v/>
      </c>
      <c r="AD266" s="526" t="str">
        <f t="shared" si="4"/>
        <v/>
      </c>
      <c r="AE266" s="527" t="str">
        <f t="array" ref="AE266">IF(ISBLANK(C266),"",XLOOKUP(C266,'Codified Game Plan'!$M$3:$M$477,'Codified Game Plan'!$J$3:$J$477,0))</f>
        <v/>
      </c>
      <c r="AF266" s="528" t="str">
        <f t="array" ref="AF266">IF(ISBLANK(C266),"",XLOOKUP(A266,'Crop Chart'!$A$5:$A$201,'Crop Chart'!$L$5:$L$201,FALSE))</f>
        <v/>
      </c>
      <c r="AG266" s="529"/>
      <c r="AH266" s="530"/>
      <c r="AI266" s="530" t="str">
        <f t="array" ref="AI266">IF(ISBLANK(C266),"",XLOOKUP(A266,'Crop Chart'!$A$5:$A$201,'Crop Chart'!$AN$5:$AN$201,FALSE))</f>
        <v/>
      </c>
      <c r="AJ266" s="531" t="str">
        <f t="array" ref="AJ266">IF((AI266=""),"",J266+XLOOKUP(A266,'Crop Chart'!$A$5:$A$201,'Crop Chart'!$AO$5:$AO$201,FALSE))</f>
        <v/>
      </c>
      <c r="AK266" s="530" t="str">
        <f t="array" ref="AK266">IF(ISBLANK(C266),"",XLOOKUP(A266,'Crop Chart'!$A$5:$A$201,'Crop Chart'!$AP$5:$AP$201,FALSE))</f>
        <v/>
      </c>
      <c r="AL266" s="531" t="str">
        <f t="array" ref="AL266">IF((AK266=""),"",J266+XLOOKUP(A266,'Crop Chart'!$A$5:$A$201,'Crop Chart'!$AQ$5:$AQ$201,FALSE))</f>
        <v/>
      </c>
      <c r="AM266" s="530" t="str">
        <f t="array" ref="AM266">IF(ISBLANK(C266),"",XLOOKUP(A266,'Crop Chart'!$A$5:$A$201,'Crop Chart'!$AR$5:$AR$201,FALSE))</f>
        <v/>
      </c>
      <c r="AN266" s="531" t="str">
        <f t="array" ref="AN266">IF((AM266=""),"",J266+XLOOKUP(A266,'Crop Chart'!$A$5:$A$201,'Crop Chart'!$AS$5:$AS$201,FALSE))</f>
        <v/>
      </c>
      <c r="AO266" s="530" t="str">
        <f t="array" ref="AO266">IF(ISBLANK(C266),"",XLOOKUP(A266,'Crop Chart'!$A$5:$A$201,'Crop Chart'!$AT$5:$AT$201,FALSE))</f>
        <v/>
      </c>
      <c r="AP266" s="531" t="str">
        <f t="array" ref="AP266">IF((AO266=""),"",J266+XLOOKUP(A266,'Crop Chart'!$A$5:$A$201,'Crop Chart'!$AU$5:$AU$201,FALSE))</f>
        <v/>
      </c>
      <c r="AQ266" s="530" t="str">
        <f t="array" ref="AQ266">IF(ISBLANK(C266),"",XLOOKUP(A266,'Crop Chart'!$A$5:$A$201,'Crop Chart'!$AV$5:$AV$201,FALSE))</f>
        <v/>
      </c>
      <c r="AR266" s="531" t="str">
        <f t="array" ref="AR266">IF((AQ266=""),"",J266+XLOOKUP(A266,'Crop Chart'!$A$5:$A$201,'Crop Chart'!$AW$5:$AW$201,FALSE))</f>
        <v/>
      </c>
      <c r="AS266" s="530" t="str">
        <f t="array" ref="AS266">IF(ISBLANK(C266),"",XLOOKUP(A266,'Crop Chart'!$A$5:$A$201,'Crop Chart'!$AX$5:$AX$201,FALSE))</f>
        <v/>
      </c>
      <c r="AT266" s="531" t="str">
        <f t="array" ref="AT266">IF((AS266=""),"",J266+XLOOKUP(A266,'Crop Chart'!$A$5:$A$201,'Crop Chart'!$AY$5:$AY$201,FALSE))</f>
        <v/>
      </c>
      <c r="AU266" s="530" t="str">
        <f t="array" ref="AU266">IF(ISBLANK(C266),"",XLOOKUP(A266,'Crop Chart'!$A$5:$A$201,'Crop Chart'!$AZ$5:$AZ$201,FALSE))</f>
        <v/>
      </c>
      <c r="AV266" s="531" t="str">
        <f t="array" ref="AV266">IF((AU266=""),"",J266+XLOOKUP(A266,'Crop Chart'!$A$5:$A$201,'Crop Chart'!$BA$5:$BA$201,FALSE))</f>
        <v/>
      </c>
      <c r="AW266" s="530" t="str">
        <f t="array" ref="AW266">IF(ISBLANK(C266),"",XLOOKUP(A266,'Crop Chart'!$A$5:$A$201,'Crop Chart'!$BB$5:$BB$201,FALSE))</f>
        <v/>
      </c>
      <c r="AX266" s="532" t="str">
        <f t="array" ref="AX266">IF((AW266=""),"",J266+XLOOKUP(A266,'Crop Chart'!$A$5:$A$201,'Crop Chart'!$BC$5:$BC$201,FALSE))</f>
        <v/>
      </c>
    </row>
    <row r="267" ht="15.75" hidden="1" customHeight="1">
      <c r="A267" s="520" t="str">
        <f t="array" ref="A267">IF(ISBLANK(C267)," ",XLOOKUP(C267,'Codified Game Plan'!$M$3:$M$477,'Codified Game Plan'!$A$3:$A$477))</f>
        <v> </v>
      </c>
      <c r="B267" s="503" t="str">
        <f t="array" ref="B267">IF(ISBLANK(C267),"",XLOOKUP(C267,'Codified Game Plan'!$M$3:$M$477,'Codified Game Plan'!$B$3:$B$477))</f>
        <v/>
      </c>
      <c r="C267" s="521"/>
      <c r="D267" s="521" t="str">
        <f t="array" ref="D267">IF(ISBLANK(C267)," ",XLOOKUP(C267,'Codified Game Plan'!$M$3:$M$477,'Codified Game Plan'!$C$3:$C$477))</f>
        <v> </v>
      </c>
      <c r="E267" s="522" t="str">
        <f t="array" ref="E267">IF(ISBLANK(C267),"",XLOOKUP(C267,'Codified Game Plan'!$M$3:$M$477,'Codified Game Plan'!$D$3:$D$477,0))</f>
        <v/>
      </c>
      <c r="F267" s="522" t="str">
        <f t="array" ref="F267">IF(ISBLANK(C267),"",XLOOKUP(C267,'Codified Game Plan'!$M$3:$M$477,'Codified Game Plan'!$E$3:$E$477,0))</f>
        <v/>
      </c>
      <c r="G267" s="523" t="str">
        <f t="array" ref="G267">IF(ISBLANK(C267)," ",XLOOKUP(C267,'Codified Game Plan'!$M$3:$M$477,'Codified Game Plan'!$F$3:$F$477))</f>
        <v> </v>
      </c>
      <c r="H267" s="507" t="str">
        <f t="array" ref="H267">IF(ISBLANK(C267)," ",XLOOKUP(C267,'Codified Game Plan'!$M$3:$M$477,'Codified Game Plan'!$G$3:$G$477))</f>
        <v> </v>
      </c>
      <c r="I267" s="523" t="str">
        <f t="array" ref="I267">IF(ISBLANK(C267),"",XLOOKUP(A267,'Crop Chart'!$A$5:$A$201,'Crop Chart'!$B$5:$B$201,0))</f>
        <v/>
      </c>
      <c r="J267" s="507" t="str">
        <f t="shared" si="24"/>
        <v> </v>
      </c>
      <c r="K267" s="511"/>
      <c r="L267" s="523" t="str">
        <f t="array" ref="L267">IF(ISBLANK(C267),"",XLOOKUP(A267,'Crop Chart'!$A$5:$A$201,'Crop Chart'!$C$5:$C$201,0))</f>
        <v/>
      </c>
      <c r="M267" s="506" t="str">
        <f t="array" ref="M267">IF(ISBLANK(C267),"",XLOOKUP(A267,'Crop Chart'!$A$5:$A$201,'Crop Chart'!$E$5:$E$201,0))</f>
        <v/>
      </c>
      <c r="N267" s="535" t="str">
        <f t="shared" si="1"/>
        <v/>
      </c>
      <c r="O267" s="515" t="str">
        <f t="array" ref="O267">IF(ISBLANK(C267),"",XLOOKUP(A267,'Crop Chart'!$A$5:$A$201,'Crop Chart'!$S$5:$S$201,0))</f>
        <v/>
      </c>
      <c r="P267" s="507" t="str">
        <f t="shared" si="2"/>
        <v/>
      </c>
      <c r="Q267" s="524"/>
      <c r="R267" s="523" t="str">
        <f t="array" ref="R267">IF(I267="TR",XLOOKUP(A267,'Crop Chart'!$A$5:$A$201,'Crop Chart'!$I$5:$I$201,FALSE),"")</f>
        <v/>
      </c>
      <c r="S267" s="512" t="str">
        <f t="array" ref="S267">IF(I267="TR",G267*'Crop Chart'!$H$2*12*L267/M267/T267*XLOOKUP(A267,'Crop Chart'!$A$5:$A$203,'Crop Chart'!$T$5:$T$203),"")</f>
        <v/>
      </c>
      <c r="T267" s="523" t="str">
        <f t="array" ref="T267">IF(ISBLANK(C267),"",XLOOKUP(A267,'Crop Chart'!$A$5:$A$201,'Crop Chart'!$P$5:$P$201,FALSE))</f>
        <v/>
      </c>
      <c r="U267" s="525" t="str">
        <f t="array" ref="U267">IF(ISBLANK(C267),"",XLOOKUP(A267,'Crop Chart'!$A$5:$A$201,'Crop Chart'!$Q$5:$Q$201,0))</f>
        <v/>
      </c>
      <c r="V267" s="507" t="str">
        <f t="array" ref="V267">IF(I267="DS",XLOOKUP(A267,'Crop Chart'!$A$6:$A$201,'Crop Chart'!$AH$6:$AH$201,0),"")</f>
        <v/>
      </c>
      <c r="W267" s="507" t="str">
        <f t="array" ref="W267">IF(I267="DS",XLOOKUP(A267,'Crop Chart'!$A$6:$A$201,'Crop Chart'!$AI$6:$AI$201,0),"")</f>
        <v/>
      </c>
      <c r="X267" s="526" t="str">
        <f t="array" ref="X267">IFS(ISTEXT(P267),"",XLOOKUP(A267,'Crop Chart'!$A$5:$A$201,'Crop Chart'!$R$5:$R$201,0)=0,"",XLOOKUP(A267,'Crop Chart'!$A$5:$A$201,'Crop Chart'!$R$5:$R$201,0)&gt;0,XLOOKUP(A267,'Crop Chart'!$A$5:$A$201,'Crop Chart'!$R$5:$R$201,0)+P267)</f>
        <v/>
      </c>
      <c r="Y267" s="523" t="str">
        <f t="array" ref="Y267">IF(ISTEXT(X267),"",XLOOKUP(A267,'Crop Chart'!$A$5:$A$201,'Crop Chart'!$S$5:$S$201,0))</f>
        <v/>
      </c>
      <c r="Z267" s="513" t="str">
        <f t="shared" si="3"/>
        <v/>
      </c>
      <c r="AA267" s="523" t="str">
        <f t="array" ref="AA267">IF(ISBLANK(C267),"",XLOOKUP(A267,'Crop Chart'!$A$5:$A$201,'Crop Chart'!$F$5:$F$201,0))</f>
        <v/>
      </c>
      <c r="AB267" s="523" t="str">
        <f t="array" ref="AB267">IF(ISBLANK(C267),"",XLOOKUP(A267,'Crop Chart'!$A$5:$A$201,'Crop Chart'!$G$5:$G$201,FALSE))</f>
        <v/>
      </c>
      <c r="AC267" s="526" t="str">
        <f t="shared" si="19"/>
        <v/>
      </c>
      <c r="AD267" s="526" t="str">
        <f t="shared" si="4"/>
        <v/>
      </c>
      <c r="AE267" s="527" t="str">
        <f t="array" ref="AE267">IF(ISBLANK(C267),"",XLOOKUP(C267,'Codified Game Plan'!$M$3:$M$477,'Codified Game Plan'!$J$3:$J$477,0))</f>
        <v/>
      </c>
      <c r="AF267" s="528" t="str">
        <f t="array" ref="AF267">IF(ISBLANK(C267),"",XLOOKUP(A267,'Crop Chart'!$A$5:$A$201,'Crop Chart'!$L$5:$L$201,FALSE))</f>
        <v/>
      </c>
      <c r="AG267" s="529"/>
      <c r="AH267" s="530"/>
      <c r="AI267" s="530" t="str">
        <f t="array" ref="AI267">IF(ISBLANK(C267),"",XLOOKUP(A267,'Crop Chart'!$A$5:$A$201,'Crop Chart'!$AN$5:$AN$201,FALSE))</f>
        <v/>
      </c>
      <c r="AJ267" s="531" t="str">
        <f t="array" ref="AJ267">IF((AI267=""),"",J267+XLOOKUP(A267,'Crop Chart'!$A$5:$A$201,'Crop Chart'!$AO$5:$AO$201,FALSE))</f>
        <v/>
      </c>
      <c r="AK267" s="530" t="str">
        <f t="array" ref="AK267">IF(ISBLANK(C267),"",XLOOKUP(A267,'Crop Chart'!$A$5:$A$201,'Crop Chart'!$AP$5:$AP$201,FALSE))</f>
        <v/>
      </c>
      <c r="AL267" s="531" t="str">
        <f t="array" ref="AL267">IF((AK267=""),"",J267+XLOOKUP(A267,'Crop Chart'!$A$5:$A$201,'Crop Chart'!$AQ$5:$AQ$201,FALSE))</f>
        <v/>
      </c>
      <c r="AM267" s="530" t="str">
        <f t="array" ref="AM267">IF(ISBLANK(C267),"",XLOOKUP(A267,'Crop Chart'!$A$5:$A$201,'Crop Chart'!$AR$5:$AR$201,FALSE))</f>
        <v/>
      </c>
      <c r="AN267" s="531" t="str">
        <f t="array" ref="AN267">IF((AM267=""),"",J267+XLOOKUP(A267,'Crop Chart'!$A$5:$A$201,'Crop Chart'!$AS$5:$AS$201,FALSE))</f>
        <v/>
      </c>
      <c r="AO267" s="530" t="str">
        <f t="array" ref="AO267">IF(ISBLANK(C267),"",XLOOKUP(A267,'Crop Chart'!$A$5:$A$201,'Crop Chart'!$AT$5:$AT$201,FALSE))</f>
        <v/>
      </c>
      <c r="AP267" s="531" t="str">
        <f t="array" ref="AP267">IF((AO267=""),"",J267+XLOOKUP(A267,'Crop Chart'!$A$5:$A$201,'Crop Chart'!$AU$5:$AU$201,FALSE))</f>
        <v/>
      </c>
      <c r="AQ267" s="530" t="str">
        <f t="array" ref="AQ267">IF(ISBLANK(C267),"",XLOOKUP(A267,'Crop Chart'!$A$5:$A$201,'Crop Chart'!$AV$5:$AV$201,FALSE))</f>
        <v/>
      </c>
      <c r="AR267" s="531" t="str">
        <f t="array" ref="AR267">IF((AQ267=""),"",J267+XLOOKUP(A267,'Crop Chart'!$A$5:$A$201,'Crop Chart'!$AW$5:$AW$201,FALSE))</f>
        <v/>
      </c>
      <c r="AS267" s="530" t="str">
        <f t="array" ref="AS267">IF(ISBLANK(C267),"",XLOOKUP(A267,'Crop Chart'!$A$5:$A$201,'Crop Chart'!$AX$5:$AX$201,FALSE))</f>
        <v/>
      </c>
      <c r="AT267" s="531" t="str">
        <f t="array" ref="AT267">IF((AS267=""),"",J267+XLOOKUP(A267,'Crop Chart'!$A$5:$A$201,'Crop Chart'!$AY$5:$AY$201,FALSE))</f>
        <v/>
      </c>
      <c r="AU267" s="530" t="str">
        <f t="array" ref="AU267">IF(ISBLANK(C267),"",XLOOKUP(A267,'Crop Chart'!$A$5:$A$201,'Crop Chart'!$AZ$5:$AZ$201,FALSE))</f>
        <v/>
      </c>
      <c r="AV267" s="531" t="str">
        <f t="array" ref="AV267">IF((AU267=""),"",J267+XLOOKUP(A267,'Crop Chart'!$A$5:$A$201,'Crop Chart'!$BA$5:$BA$201,FALSE))</f>
        <v/>
      </c>
      <c r="AW267" s="530" t="str">
        <f t="array" ref="AW267">IF(ISBLANK(C267),"",XLOOKUP(A267,'Crop Chart'!$A$5:$A$201,'Crop Chart'!$BB$5:$BB$201,FALSE))</f>
        <v/>
      </c>
      <c r="AX267" s="532" t="str">
        <f t="array" ref="AX267">IF((AW267=""),"",J267+XLOOKUP(A267,'Crop Chart'!$A$5:$A$201,'Crop Chart'!$BC$5:$BC$201,FALSE))</f>
        <v/>
      </c>
    </row>
    <row r="268" ht="15.75" hidden="1" customHeight="1">
      <c r="A268" s="520" t="str">
        <f t="array" ref="A268">IF(ISBLANK(C268)," ",XLOOKUP(C268,'Codified Game Plan'!$M$3:$M$477,'Codified Game Plan'!$A$3:$A$477))</f>
        <v> </v>
      </c>
      <c r="B268" s="503" t="str">
        <f t="array" ref="B268">IF(ISBLANK(C268),"",XLOOKUP(C268,'Codified Game Plan'!$M$3:$M$477,'Codified Game Plan'!$B$3:$B$477))</f>
        <v/>
      </c>
      <c r="C268" s="521"/>
      <c r="D268" s="521" t="str">
        <f t="array" ref="D268">IF(ISBLANK(C268)," ",XLOOKUP(C268,'Codified Game Plan'!$M$3:$M$477,'Codified Game Plan'!$C$3:$C$477))</f>
        <v> </v>
      </c>
      <c r="E268" s="522" t="str">
        <f t="array" ref="E268">IF(ISBLANK(C268),"",XLOOKUP(C268,'Codified Game Plan'!$M$3:$M$477,'Codified Game Plan'!$D$3:$D$477,0))</f>
        <v/>
      </c>
      <c r="F268" s="522" t="str">
        <f t="array" ref="F268">IF(ISBLANK(C268),"",XLOOKUP(C268,'Codified Game Plan'!$M$3:$M$477,'Codified Game Plan'!$E$3:$E$477,0))</f>
        <v/>
      </c>
      <c r="G268" s="523" t="str">
        <f t="array" ref="G268">IF(ISBLANK(C268)," ",XLOOKUP(C268,'Codified Game Plan'!$M$3:$M$477,'Codified Game Plan'!$F$3:$F$477))</f>
        <v> </v>
      </c>
      <c r="H268" s="507" t="str">
        <f t="array" ref="H268">IF(ISBLANK(C268)," ",XLOOKUP(C268,'Codified Game Plan'!$M$3:$M$477,'Codified Game Plan'!$G$3:$G$477))</f>
        <v> </v>
      </c>
      <c r="I268" s="523" t="str">
        <f t="array" ref="I268">IF(ISBLANK(C268),"",XLOOKUP(A268,'Crop Chart'!$A$5:$A$201,'Crop Chart'!$B$5:$B$201,0))</f>
        <v/>
      </c>
      <c r="J268" s="507" t="str">
        <f t="shared" si="24"/>
        <v> </v>
      </c>
      <c r="K268" s="511"/>
      <c r="L268" s="523" t="str">
        <f t="array" ref="L268">IF(ISBLANK(C268),"",XLOOKUP(A268,'Crop Chart'!$A$5:$A$201,'Crop Chart'!$C$5:$C$201,0))</f>
        <v/>
      </c>
      <c r="M268" s="506" t="str">
        <f t="array" ref="M268">IF(ISBLANK(C268),"",XLOOKUP(A268,'Crop Chart'!$A$5:$A$201,'Crop Chart'!$E$5:$E$201,0))</f>
        <v/>
      </c>
      <c r="N268" s="535" t="str">
        <f t="shared" si="1"/>
        <v/>
      </c>
      <c r="O268" s="515" t="str">
        <f t="array" ref="O268">IF(ISBLANK(C268),"",XLOOKUP(A268,'Crop Chart'!$A$5:$A$201,'Crop Chart'!$S$5:$S$201,0))</f>
        <v/>
      </c>
      <c r="P268" s="507" t="str">
        <f t="shared" si="2"/>
        <v/>
      </c>
      <c r="Q268" s="524"/>
      <c r="R268" s="523" t="str">
        <f t="array" ref="R268">IF(I268="TR",XLOOKUP(A268,'Crop Chart'!$A$5:$A$201,'Crop Chart'!$I$5:$I$201,FALSE),"")</f>
        <v/>
      </c>
      <c r="S268" s="512" t="str">
        <f t="array" ref="S268">IF(I268="TR",G268*'Crop Chart'!$H$2*12*L268/M268/T268*XLOOKUP(A268,'Crop Chart'!$A$5:$A$203,'Crop Chart'!$T$5:$T$203),"")</f>
        <v/>
      </c>
      <c r="T268" s="523" t="str">
        <f t="array" ref="T268">IF(ISBLANK(C268),"",XLOOKUP(A268,'Crop Chart'!$A$5:$A$201,'Crop Chart'!$P$5:$P$201,FALSE))</f>
        <v/>
      </c>
      <c r="U268" s="525" t="str">
        <f t="array" ref="U268">IF(ISBLANK(C268),"",XLOOKUP(A268,'Crop Chart'!$A$5:$A$201,'Crop Chart'!$Q$5:$Q$201,0))</f>
        <v/>
      </c>
      <c r="V268" s="507" t="str">
        <f t="array" ref="V268">IF(I268="DS",XLOOKUP(A268,'Crop Chart'!$A$6:$A$201,'Crop Chart'!$AH$6:$AH$201,0),"")</f>
        <v/>
      </c>
      <c r="W268" s="507" t="str">
        <f t="array" ref="W268">IF(I268="DS",XLOOKUP(A268,'Crop Chart'!$A$6:$A$201,'Crop Chart'!$AI$6:$AI$201,0),"")</f>
        <v/>
      </c>
      <c r="X268" s="526" t="str">
        <f t="array" ref="X268">IFS(ISTEXT(P268),"",XLOOKUP(A268,'Crop Chart'!$A$5:$A$201,'Crop Chart'!$R$5:$R$201,0)=0,"",XLOOKUP(A268,'Crop Chart'!$A$5:$A$201,'Crop Chart'!$R$5:$R$201,0)&gt;0,XLOOKUP(A268,'Crop Chart'!$A$5:$A$201,'Crop Chart'!$R$5:$R$201,0)+P268)</f>
        <v/>
      </c>
      <c r="Y268" s="523" t="str">
        <f t="array" ref="Y268">IF(ISTEXT(X268),"",XLOOKUP(A268,'Crop Chart'!$A$5:$A$201,'Crop Chart'!$S$5:$S$201,0))</f>
        <v/>
      </c>
      <c r="Z268" s="513" t="str">
        <f t="shared" si="3"/>
        <v/>
      </c>
      <c r="AA268" s="523" t="str">
        <f t="array" ref="AA268">IF(ISBLANK(C268),"",XLOOKUP(A268,'Crop Chart'!$A$5:$A$201,'Crop Chart'!$F$5:$F$201,0))</f>
        <v/>
      </c>
      <c r="AB268" s="523" t="str">
        <f t="array" ref="AB268">IF(ISBLANK(C268),"",XLOOKUP(A268,'Crop Chart'!$A$5:$A$201,'Crop Chart'!$G$5:$G$201,FALSE))</f>
        <v/>
      </c>
      <c r="AC268" s="526" t="str">
        <f t="shared" si="19"/>
        <v/>
      </c>
      <c r="AD268" s="526" t="str">
        <f t="shared" si="4"/>
        <v/>
      </c>
      <c r="AE268" s="527" t="str">
        <f t="array" ref="AE268">IF(ISBLANK(C268),"",XLOOKUP(C268,'Codified Game Plan'!$M$3:$M$477,'Codified Game Plan'!$J$3:$J$477,0))</f>
        <v/>
      </c>
      <c r="AF268" s="528" t="str">
        <f t="array" ref="AF268">IF(ISBLANK(C268),"",XLOOKUP(A268,'Crop Chart'!$A$5:$A$201,'Crop Chart'!$L$5:$L$201,FALSE))</f>
        <v/>
      </c>
      <c r="AG268" s="529"/>
      <c r="AH268" s="530"/>
      <c r="AI268" s="530" t="str">
        <f t="array" ref="AI268">IF(ISBLANK(C268),"",XLOOKUP(A268,'Crop Chart'!$A$5:$A$201,'Crop Chart'!$AN$5:$AN$201,FALSE))</f>
        <v/>
      </c>
      <c r="AJ268" s="531" t="str">
        <f t="array" ref="AJ268">IF((AI268=""),"",J268+XLOOKUP(A268,'Crop Chart'!$A$5:$A$201,'Crop Chart'!$AO$5:$AO$201,FALSE))</f>
        <v/>
      </c>
      <c r="AK268" s="530" t="str">
        <f t="array" ref="AK268">IF(ISBLANK(C268),"",XLOOKUP(A268,'Crop Chart'!$A$5:$A$201,'Crop Chart'!$AP$5:$AP$201,FALSE))</f>
        <v/>
      </c>
      <c r="AL268" s="531" t="str">
        <f t="array" ref="AL268">IF((AK268=""),"",J268+XLOOKUP(A268,'Crop Chart'!$A$5:$A$201,'Crop Chart'!$AQ$5:$AQ$201,FALSE))</f>
        <v/>
      </c>
      <c r="AM268" s="530" t="str">
        <f t="array" ref="AM268">IF(ISBLANK(C268),"",XLOOKUP(A268,'Crop Chart'!$A$5:$A$201,'Crop Chart'!$AR$5:$AR$201,FALSE))</f>
        <v/>
      </c>
      <c r="AN268" s="531" t="str">
        <f t="array" ref="AN268">IF((AM268=""),"",J268+XLOOKUP(A268,'Crop Chart'!$A$5:$A$201,'Crop Chart'!$AS$5:$AS$201,FALSE))</f>
        <v/>
      </c>
      <c r="AO268" s="530" t="str">
        <f t="array" ref="AO268">IF(ISBLANK(C268),"",XLOOKUP(A268,'Crop Chart'!$A$5:$A$201,'Crop Chart'!$AT$5:$AT$201,FALSE))</f>
        <v/>
      </c>
      <c r="AP268" s="531" t="str">
        <f t="array" ref="AP268">IF((AO268=""),"",J268+XLOOKUP(A268,'Crop Chart'!$A$5:$A$201,'Crop Chart'!$AU$5:$AU$201,FALSE))</f>
        <v/>
      </c>
      <c r="AQ268" s="530" t="str">
        <f t="array" ref="AQ268">IF(ISBLANK(C268),"",XLOOKUP(A268,'Crop Chart'!$A$5:$A$201,'Crop Chart'!$AV$5:$AV$201,FALSE))</f>
        <v/>
      </c>
      <c r="AR268" s="531" t="str">
        <f t="array" ref="AR268">IF((AQ268=""),"",J268+XLOOKUP(A268,'Crop Chart'!$A$5:$A$201,'Crop Chart'!$AW$5:$AW$201,FALSE))</f>
        <v/>
      </c>
      <c r="AS268" s="530" t="str">
        <f t="array" ref="AS268">IF(ISBLANK(C268),"",XLOOKUP(A268,'Crop Chart'!$A$5:$A$201,'Crop Chart'!$AX$5:$AX$201,FALSE))</f>
        <v/>
      </c>
      <c r="AT268" s="531" t="str">
        <f t="array" ref="AT268">IF((AS268=""),"",J268+XLOOKUP(A268,'Crop Chart'!$A$5:$A$201,'Crop Chart'!$AY$5:$AY$201,FALSE))</f>
        <v/>
      </c>
      <c r="AU268" s="530" t="str">
        <f t="array" ref="AU268">IF(ISBLANK(C268),"",XLOOKUP(A268,'Crop Chart'!$A$5:$A$201,'Crop Chart'!$AZ$5:$AZ$201,FALSE))</f>
        <v/>
      </c>
      <c r="AV268" s="531" t="str">
        <f t="array" ref="AV268">IF((AU268=""),"",J268+XLOOKUP(A268,'Crop Chart'!$A$5:$A$201,'Crop Chart'!$BA$5:$BA$201,FALSE))</f>
        <v/>
      </c>
      <c r="AW268" s="530" t="str">
        <f t="array" ref="AW268">IF(ISBLANK(C268),"",XLOOKUP(A268,'Crop Chart'!$A$5:$A$201,'Crop Chart'!$BB$5:$BB$201,FALSE))</f>
        <v/>
      </c>
      <c r="AX268" s="532" t="str">
        <f t="array" ref="AX268">IF((AW268=""),"",J268+XLOOKUP(A268,'Crop Chart'!$A$5:$A$201,'Crop Chart'!$BC$5:$BC$201,FALSE))</f>
        <v/>
      </c>
    </row>
    <row r="269" ht="15.75" hidden="1" customHeight="1">
      <c r="A269" s="520" t="str">
        <f t="array" ref="A269">IF(ISBLANK(C269)," ",XLOOKUP(C269,'Codified Game Plan'!$M$3:$M$477,'Codified Game Plan'!$A$3:$A$477))</f>
        <v> </v>
      </c>
      <c r="B269" s="503" t="str">
        <f t="array" ref="B269">IF(ISBLANK(C269),"",XLOOKUP(C269,'Codified Game Plan'!$M$3:$M$477,'Codified Game Plan'!$B$3:$B$477))</f>
        <v/>
      </c>
      <c r="C269" s="521"/>
      <c r="D269" s="521" t="str">
        <f t="array" ref="D269">IF(ISBLANK(C269)," ",XLOOKUP(C269,'Codified Game Plan'!$M$3:$M$477,'Codified Game Plan'!$C$3:$C$477))</f>
        <v> </v>
      </c>
      <c r="E269" s="522" t="str">
        <f t="array" ref="E269">IF(ISBLANK(C269),"",XLOOKUP(C269,'Codified Game Plan'!$M$3:$M$477,'Codified Game Plan'!$D$3:$D$477,0))</f>
        <v/>
      </c>
      <c r="F269" s="522" t="str">
        <f t="array" ref="F269">IF(ISBLANK(C269),"",XLOOKUP(C269,'Codified Game Plan'!$M$3:$M$477,'Codified Game Plan'!$E$3:$E$477,0))</f>
        <v/>
      </c>
      <c r="G269" s="523" t="str">
        <f t="array" ref="G269">IF(ISBLANK(C269)," ",XLOOKUP(C269,'Codified Game Plan'!$M$3:$M$477,'Codified Game Plan'!$F$3:$F$477))</f>
        <v> </v>
      </c>
      <c r="H269" s="507" t="str">
        <f t="array" ref="H269">IF(ISBLANK(C269)," ",XLOOKUP(C269,'Codified Game Plan'!$M$3:$M$477,'Codified Game Plan'!$G$3:$G$477))</f>
        <v> </v>
      </c>
      <c r="I269" s="523" t="str">
        <f t="array" ref="I269">IF(ISBLANK(C269),"",XLOOKUP(A269,'Crop Chart'!$A$5:$A$201,'Crop Chart'!$B$5:$B$201,0))</f>
        <v/>
      </c>
      <c r="J269" s="507" t="str">
        <f t="shared" si="24"/>
        <v> </v>
      </c>
      <c r="K269" s="511"/>
      <c r="L269" s="523" t="str">
        <f t="array" ref="L269">IF(ISBLANK(C269),"",XLOOKUP(A269,'Crop Chart'!$A$5:$A$201,'Crop Chart'!$C$5:$C$201,0))</f>
        <v/>
      </c>
      <c r="M269" s="506" t="str">
        <f t="array" ref="M269">IF(ISBLANK(C269),"",XLOOKUP(A269,'Crop Chart'!$A$5:$A$201,'Crop Chart'!$E$5:$E$201,0))</f>
        <v/>
      </c>
      <c r="N269" s="535" t="str">
        <f t="shared" si="1"/>
        <v/>
      </c>
      <c r="O269" s="515" t="str">
        <f t="array" ref="O269">IF(ISBLANK(C269),"",XLOOKUP(A269,'Crop Chart'!$A$5:$A$201,'Crop Chart'!$S$5:$S$201,0))</f>
        <v/>
      </c>
      <c r="P269" s="507" t="str">
        <f t="shared" si="2"/>
        <v/>
      </c>
      <c r="Q269" s="524"/>
      <c r="R269" s="523" t="str">
        <f t="array" ref="R269">IF(I269="TR",XLOOKUP(A269,'Crop Chart'!$A$5:$A$201,'Crop Chart'!$I$5:$I$201,FALSE),"")</f>
        <v/>
      </c>
      <c r="S269" s="512" t="str">
        <f t="array" ref="S269">IF(I269="TR",G269*'Crop Chart'!$H$2*12*L269/M269/T269*XLOOKUP(A269,'Crop Chart'!$A$5:$A$203,'Crop Chart'!$T$5:$T$203),"")</f>
        <v/>
      </c>
      <c r="T269" s="523" t="str">
        <f t="array" ref="T269">IF(ISBLANK(C269),"",XLOOKUP(A269,'Crop Chart'!$A$5:$A$201,'Crop Chart'!$P$5:$P$201,FALSE))</f>
        <v/>
      </c>
      <c r="U269" s="525" t="str">
        <f t="array" ref="U269">IF(ISBLANK(C269),"",XLOOKUP(A269,'Crop Chart'!$A$5:$A$201,'Crop Chart'!$Q$5:$Q$201,0))</f>
        <v/>
      </c>
      <c r="V269" s="507" t="str">
        <f t="array" ref="V269">IF(I269="DS",XLOOKUP(A269,'Crop Chart'!$A$6:$A$201,'Crop Chart'!$AH$6:$AH$201,0),"")</f>
        <v/>
      </c>
      <c r="W269" s="507" t="str">
        <f t="array" ref="W269">IF(I269="DS",XLOOKUP(A269,'Crop Chart'!$A$6:$A$201,'Crop Chart'!$AI$6:$AI$201,0),"")</f>
        <v/>
      </c>
      <c r="X269" s="526" t="str">
        <f t="array" ref="X269">IFS(ISTEXT(P269),"",XLOOKUP(A269,'Crop Chart'!$A$5:$A$201,'Crop Chart'!$R$5:$R$201,0)=0,"",XLOOKUP(A269,'Crop Chart'!$A$5:$A$201,'Crop Chart'!$R$5:$R$201,0)&gt;0,XLOOKUP(A269,'Crop Chart'!$A$5:$A$201,'Crop Chart'!$R$5:$R$201,0)+P269)</f>
        <v/>
      </c>
      <c r="Y269" s="523" t="str">
        <f t="array" ref="Y269">IF(ISTEXT(X269),"",XLOOKUP(A269,'Crop Chart'!$A$5:$A$201,'Crop Chart'!$S$5:$S$201,0))</f>
        <v/>
      </c>
      <c r="Z269" s="513" t="str">
        <f t="shared" si="3"/>
        <v/>
      </c>
      <c r="AA269" s="523" t="str">
        <f t="array" ref="AA269">IF(ISBLANK(C269),"",XLOOKUP(A269,'Crop Chart'!$A$5:$A$201,'Crop Chart'!$F$5:$F$201,0))</f>
        <v/>
      </c>
      <c r="AB269" s="523" t="str">
        <f t="array" ref="AB269">IF(ISBLANK(C269),"",XLOOKUP(A269,'Crop Chart'!$A$5:$A$201,'Crop Chart'!$G$5:$G$201,FALSE))</f>
        <v/>
      </c>
      <c r="AC269" s="526" t="str">
        <f t="shared" si="19"/>
        <v/>
      </c>
      <c r="AD269" s="526" t="str">
        <f t="shared" si="4"/>
        <v/>
      </c>
      <c r="AE269" s="527" t="str">
        <f t="array" ref="AE269">IF(ISBLANK(C269),"",XLOOKUP(C269,'Codified Game Plan'!$M$3:$M$477,'Codified Game Plan'!$J$3:$J$477,0))</f>
        <v/>
      </c>
      <c r="AF269" s="528" t="str">
        <f t="array" ref="AF269">IF(ISBLANK(C269),"",XLOOKUP(A269,'Crop Chart'!$A$5:$A$201,'Crop Chart'!$L$5:$L$201,FALSE))</f>
        <v/>
      </c>
      <c r="AG269" s="529"/>
      <c r="AH269" s="530"/>
      <c r="AI269" s="530" t="str">
        <f t="array" ref="AI269">IF(ISBLANK(C269),"",XLOOKUP(A269,'Crop Chart'!$A$5:$A$201,'Crop Chart'!$AN$5:$AN$201,FALSE))</f>
        <v/>
      </c>
      <c r="AJ269" s="531" t="str">
        <f t="array" ref="AJ269">IF((AI269=""),"",J269+XLOOKUP(A269,'Crop Chart'!$A$5:$A$201,'Crop Chart'!$AO$5:$AO$201,FALSE))</f>
        <v/>
      </c>
      <c r="AK269" s="530" t="str">
        <f t="array" ref="AK269">IF(ISBLANK(C269),"",XLOOKUP(A269,'Crop Chart'!$A$5:$A$201,'Crop Chart'!$AP$5:$AP$201,FALSE))</f>
        <v/>
      </c>
      <c r="AL269" s="531" t="str">
        <f t="array" ref="AL269">IF((AK269=""),"",J269+XLOOKUP(A269,'Crop Chart'!$A$5:$A$201,'Crop Chart'!$AQ$5:$AQ$201,FALSE))</f>
        <v/>
      </c>
      <c r="AM269" s="530" t="str">
        <f t="array" ref="AM269">IF(ISBLANK(C269),"",XLOOKUP(A269,'Crop Chart'!$A$5:$A$201,'Crop Chart'!$AR$5:$AR$201,FALSE))</f>
        <v/>
      </c>
      <c r="AN269" s="531" t="str">
        <f t="array" ref="AN269">IF((AM269=""),"",J269+XLOOKUP(A269,'Crop Chart'!$A$5:$A$201,'Crop Chart'!$AS$5:$AS$201,FALSE))</f>
        <v/>
      </c>
      <c r="AO269" s="530" t="str">
        <f t="array" ref="AO269">IF(ISBLANK(C269),"",XLOOKUP(A269,'Crop Chart'!$A$5:$A$201,'Crop Chart'!$AT$5:$AT$201,FALSE))</f>
        <v/>
      </c>
      <c r="AP269" s="531" t="str">
        <f t="array" ref="AP269">IF((AO269=""),"",J269+XLOOKUP(A269,'Crop Chart'!$A$5:$A$201,'Crop Chart'!$AU$5:$AU$201,FALSE))</f>
        <v/>
      </c>
      <c r="AQ269" s="530" t="str">
        <f t="array" ref="AQ269">IF(ISBLANK(C269),"",XLOOKUP(A269,'Crop Chart'!$A$5:$A$201,'Crop Chart'!$AV$5:$AV$201,FALSE))</f>
        <v/>
      </c>
      <c r="AR269" s="531" t="str">
        <f t="array" ref="AR269">IF((AQ269=""),"",J269+XLOOKUP(A269,'Crop Chart'!$A$5:$A$201,'Crop Chart'!$AW$5:$AW$201,FALSE))</f>
        <v/>
      </c>
      <c r="AS269" s="530" t="str">
        <f t="array" ref="AS269">IF(ISBLANK(C269),"",XLOOKUP(A269,'Crop Chart'!$A$5:$A$201,'Crop Chart'!$AX$5:$AX$201,FALSE))</f>
        <v/>
      </c>
      <c r="AT269" s="531" t="str">
        <f t="array" ref="AT269">IF((AS269=""),"",J269+XLOOKUP(A269,'Crop Chart'!$A$5:$A$201,'Crop Chart'!$AY$5:$AY$201,FALSE))</f>
        <v/>
      </c>
      <c r="AU269" s="530" t="str">
        <f t="array" ref="AU269">IF(ISBLANK(C269),"",XLOOKUP(A269,'Crop Chart'!$A$5:$A$201,'Crop Chart'!$AZ$5:$AZ$201,FALSE))</f>
        <v/>
      </c>
      <c r="AV269" s="531" t="str">
        <f t="array" ref="AV269">IF((AU269=""),"",J269+XLOOKUP(A269,'Crop Chart'!$A$5:$A$201,'Crop Chart'!$BA$5:$BA$201,FALSE))</f>
        <v/>
      </c>
      <c r="AW269" s="530" t="str">
        <f t="array" ref="AW269">IF(ISBLANK(C269),"",XLOOKUP(A269,'Crop Chart'!$A$5:$A$201,'Crop Chart'!$BB$5:$BB$201,FALSE))</f>
        <v/>
      </c>
      <c r="AX269" s="532" t="str">
        <f t="array" ref="AX269">IF((AW269=""),"",J269+XLOOKUP(A269,'Crop Chart'!$A$5:$A$201,'Crop Chart'!$BC$5:$BC$201,FALSE))</f>
        <v/>
      </c>
    </row>
    <row r="270" ht="15.75" hidden="1" customHeight="1">
      <c r="A270" s="520" t="str">
        <f t="array" ref="A270">IF(ISBLANK(C270)," ",XLOOKUP(C270,'Codified Game Plan'!$M$3:$M$477,'Codified Game Plan'!$A$3:$A$477))</f>
        <v> </v>
      </c>
      <c r="B270" s="503" t="str">
        <f t="array" ref="B270">IF(ISBLANK(C270),"",XLOOKUP(C270,'Codified Game Plan'!$M$3:$M$477,'Codified Game Plan'!$B$3:$B$477))</f>
        <v/>
      </c>
      <c r="C270" s="521"/>
      <c r="D270" s="521" t="str">
        <f t="array" ref="D270">IF(ISBLANK(C270)," ",XLOOKUP(C270,'Codified Game Plan'!$M$3:$M$477,'Codified Game Plan'!$C$3:$C$477))</f>
        <v> </v>
      </c>
      <c r="E270" s="522" t="str">
        <f t="array" ref="E270">IF(ISBLANK(C270),"",XLOOKUP(C270,'Codified Game Plan'!$M$3:$M$477,'Codified Game Plan'!$D$3:$D$477,0))</f>
        <v/>
      </c>
      <c r="F270" s="522" t="str">
        <f t="array" ref="F270">IF(ISBLANK(C270),"",XLOOKUP(C270,'Codified Game Plan'!$M$3:$M$477,'Codified Game Plan'!$E$3:$E$477,0))</f>
        <v/>
      </c>
      <c r="G270" s="523" t="str">
        <f t="array" ref="G270">IF(ISBLANK(C270)," ",XLOOKUP(C270,'Codified Game Plan'!$M$3:$M$477,'Codified Game Plan'!$F$3:$F$477))</f>
        <v> </v>
      </c>
      <c r="H270" s="507" t="str">
        <f t="array" ref="H270">IF(ISBLANK(C270)," ",XLOOKUP(C270,'Codified Game Plan'!$M$3:$M$477,'Codified Game Plan'!$G$3:$G$477))</f>
        <v> </v>
      </c>
      <c r="I270" s="523" t="str">
        <f t="array" ref="I270">IF(ISBLANK(C270),"",XLOOKUP(A270,'Crop Chart'!$A$5:$A$201,'Crop Chart'!$B$5:$B$201,0))</f>
        <v/>
      </c>
      <c r="J270" s="507" t="str">
        <f t="shared" si="24"/>
        <v> </v>
      </c>
      <c r="K270" s="511"/>
      <c r="L270" s="523" t="str">
        <f t="array" ref="L270">IF(ISBLANK(C270),"",XLOOKUP(A270,'Crop Chart'!$A$5:$A$201,'Crop Chart'!$C$5:$C$201,0))</f>
        <v/>
      </c>
      <c r="M270" s="506" t="str">
        <f t="array" ref="M270">IF(ISBLANK(C270),"",XLOOKUP(A270,'Crop Chart'!$A$5:$A$201,'Crop Chart'!$E$5:$E$201,0))</f>
        <v/>
      </c>
      <c r="N270" s="535" t="str">
        <f t="shared" si="1"/>
        <v/>
      </c>
      <c r="O270" s="515" t="str">
        <f t="array" ref="O270">IF(ISBLANK(C270),"",XLOOKUP(A270,'Crop Chart'!$A$5:$A$201,'Crop Chart'!$S$5:$S$201,0))</f>
        <v/>
      </c>
      <c r="P270" s="507" t="str">
        <f t="shared" si="2"/>
        <v/>
      </c>
      <c r="Q270" s="524"/>
      <c r="R270" s="523" t="str">
        <f t="array" ref="R270">IF(I270="TR",XLOOKUP(A270,'Crop Chart'!$A$5:$A$201,'Crop Chart'!$I$5:$I$201,FALSE),"")</f>
        <v/>
      </c>
      <c r="S270" s="512" t="str">
        <f t="array" ref="S270">IF(I270="TR",G270*'Crop Chart'!$H$2*12*L270/M270/T270*XLOOKUP(A270,'Crop Chart'!$A$5:$A$203,'Crop Chart'!$T$5:$T$203),"")</f>
        <v/>
      </c>
      <c r="T270" s="523" t="str">
        <f t="array" ref="T270">IF(ISBLANK(C270),"",XLOOKUP(A270,'Crop Chart'!$A$5:$A$201,'Crop Chart'!$P$5:$P$201,FALSE))</f>
        <v/>
      </c>
      <c r="U270" s="525" t="str">
        <f t="array" ref="U270">IF(ISBLANK(C270),"",XLOOKUP(A270,'Crop Chart'!$A$5:$A$201,'Crop Chart'!$Q$5:$Q$201,0))</f>
        <v/>
      </c>
      <c r="V270" s="507" t="str">
        <f t="array" ref="V270">IF(I270="DS",XLOOKUP(A270,'Crop Chart'!$A$6:$A$201,'Crop Chart'!$AH$6:$AH$201,0),"")</f>
        <v/>
      </c>
      <c r="W270" s="507" t="str">
        <f t="array" ref="W270">IF(I270="DS",XLOOKUP(A270,'Crop Chart'!$A$6:$A$201,'Crop Chart'!$AI$6:$AI$201,0),"")</f>
        <v/>
      </c>
      <c r="X270" s="526" t="str">
        <f t="array" ref="X270">IFS(ISTEXT(P270),"",XLOOKUP(A270,'Crop Chart'!$A$5:$A$201,'Crop Chart'!$R$5:$R$201,0)=0,"",XLOOKUP(A270,'Crop Chart'!$A$5:$A$201,'Crop Chart'!$R$5:$R$201,0)&gt;0,XLOOKUP(A270,'Crop Chart'!$A$5:$A$201,'Crop Chart'!$R$5:$R$201,0)+P270)</f>
        <v/>
      </c>
      <c r="Y270" s="523" t="str">
        <f t="array" ref="Y270">IF(ISTEXT(X270),"",XLOOKUP(A270,'Crop Chart'!$A$5:$A$201,'Crop Chart'!$S$5:$S$201,0))</f>
        <v/>
      </c>
      <c r="Z270" s="513" t="str">
        <f t="shared" si="3"/>
        <v/>
      </c>
      <c r="AA270" s="523" t="str">
        <f t="array" ref="AA270">IF(ISBLANK(C270),"",XLOOKUP(A270,'Crop Chart'!$A$5:$A$201,'Crop Chart'!$F$5:$F$201,0))</f>
        <v/>
      </c>
      <c r="AB270" s="523" t="str">
        <f t="array" ref="AB270">IF(ISBLANK(C270),"",XLOOKUP(A270,'Crop Chart'!$A$5:$A$201,'Crop Chart'!$G$5:$G$201,FALSE))</f>
        <v/>
      </c>
      <c r="AC270" s="526" t="str">
        <f t="shared" si="19"/>
        <v/>
      </c>
      <c r="AD270" s="526" t="str">
        <f t="shared" si="4"/>
        <v/>
      </c>
      <c r="AE270" s="527" t="str">
        <f t="array" ref="AE270">IF(ISBLANK(C270),"",XLOOKUP(C270,'Codified Game Plan'!$M$3:$M$477,'Codified Game Plan'!$J$3:$J$477,0))</f>
        <v/>
      </c>
      <c r="AF270" s="528" t="str">
        <f t="array" ref="AF270">IF(ISBLANK(C270),"",XLOOKUP(A270,'Crop Chart'!$A$5:$A$201,'Crop Chart'!$L$5:$L$201,FALSE))</f>
        <v/>
      </c>
      <c r="AG270" s="529"/>
      <c r="AH270" s="530"/>
      <c r="AI270" s="530" t="str">
        <f t="array" ref="AI270">IF(ISBLANK(C270),"",XLOOKUP(A270,'Crop Chart'!$A$5:$A$201,'Crop Chart'!$AN$5:$AN$201,FALSE))</f>
        <v/>
      </c>
      <c r="AJ270" s="531" t="str">
        <f t="array" ref="AJ270">IF((AI270=""),"",J270+XLOOKUP(A270,'Crop Chart'!$A$5:$A$201,'Crop Chart'!$AO$5:$AO$201,FALSE))</f>
        <v/>
      </c>
      <c r="AK270" s="530" t="str">
        <f t="array" ref="AK270">IF(ISBLANK(C270),"",XLOOKUP(A270,'Crop Chart'!$A$5:$A$201,'Crop Chart'!$AP$5:$AP$201,FALSE))</f>
        <v/>
      </c>
      <c r="AL270" s="531" t="str">
        <f t="array" ref="AL270">IF((AK270=""),"",J270+XLOOKUP(A270,'Crop Chart'!$A$5:$A$201,'Crop Chart'!$AQ$5:$AQ$201,FALSE))</f>
        <v/>
      </c>
      <c r="AM270" s="530" t="str">
        <f t="array" ref="AM270">IF(ISBLANK(C270),"",XLOOKUP(A270,'Crop Chart'!$A$5:$A$201,'Crop Chart'!$AR$5:$AR$201,FALSE))</f>
        <v/>
      </c>
      <c r="AN270" s="531" t="str">
        <f t="array" ref="AN270">IF((AM270=""),"",J270+XLOOKUP(A270,'Crop Chart'!$A$5:$A$201,'Crop Chart'!$AS$5:$AS$201,FALSE))</f>
        <v/>
      </c>
      <c r="AO270" s="530" t="str">
        <f t="array" ref="AO270">IF(ISBLANK(C270),"",XLOOKUP(A270,'Crop Chart'!$A$5:$A$201,'Crop Chart'!$AT$5:$AT$201,FALSE))</f>
        <v/>
      </c>
      <c r="AP270" s="531" t="str">
        <f t="array" ref="AP270">IF((AO270=""),"",J270+XLOOKUP(A270,'Crop Chart'!$A$5:$A$201,'Crop Chart'!$AU$5:$AU$201,FALSE))</f>
        <v/>
      </c>
      <c r="AQ270" s="530" t="str">
        <f t="array" ref="AQ270">IF(ISBLANK(C270),"",XLOOKUP(A270,'Crop Chart'!$A$5:$A$201,'Crop Chart'!$AV$5:$AV$201,FALSE))</f>
        <v/>
      </c>
      <c r="AR270" s="531" t="str">
        <f t="array" ref="AR270">IF((AQ270=""),"",J270+XLOOKUP(A270,'Crop Chart'!$A$5:$A$201,'Crop Chart'!$AW$5:$AW$201,FALSE))</f>
        <v/>
      </c>
      <c r="AS270" s="530" t="str">
        <f t="array" ref="AS270">IF(ISBLANK(C270),"",XLOOKUP(A270,'Crop Chart'!$A$5:$A$201,'Crop Chart'!$AX$5:$AX$201,FALSE))</f>
        <v/>
      </c>
      <c r="AT270" s="531" t="str">
        <f t="array" ref="AT270">IF((AS270=""),"",J270+XLOOKUP(A270,'Crop Chart'!$A$5:$A$201,'Crop Chart'!$AY$5:$AY$201,FALSE))</f>
        <v/>
      </c>
      <c r="AU270" s="530" t="str">
        <f t="array" ref="AU270">IF(ISBLANK(C270),"",XLOOKUP(A270,'Crop Chart'!$A$5:$A$201,'Crop Chart'!$AZ$5:$AZ$201,FALSE))</f>
        <v/>
      </c>
      <c r="AV270" s="531" t="str">
        <f t="array" ref="AV270">IF((AU270=""),"",J270+XLOOKUP(A270,'Crop Chart'!$A$5:$A$201,'Crop Chart'!$BA$5:$BA$201,FALSE))</f>
        <v/>
      </c>
      <c r="AW270" s="530" t="str">
        <f t="array" ref="AW270">IF(ISBLANK(C270),"",XLOOKUP(A270,'Crop Chart'!$A$5:$A$201,'Crop Chart'!$BB$5:$BB$201,FALSE))</f>
        <v/>
      </c>
      <c r="AX270" s="532" t="str">
        <f t="array" ref="AX270">IF((AW270=""),"",J270+XLOOKUP(A270,'Crop Chart'!$A$5:$A$201,'Crop Chart'!$BC$5:$BC$201,FALSE))</f>
        <v/>
      </c>
    </row>
    <row r="271" ht="15.75" hidden="1" customHeight="1">
      <c r="A271" s="520" t="str">
        <f t="array" ref="A271">IF(ISBLANK(C271)," ",XLOOKUP(C271,'Codified Game Plan'!$M$3:$M$477,'Codified Game Plan'!$A$3:$A$477))</f>
        <v> </v>
      </c>
      <c r="B271" s="503" t="str">
        <f t="array" ref="B271">IF(ISBLANK(C271),"",XLOOKUP(C271,'Codified Game Plan'!$M$3:$M$477,'Codified Game Plan'!$B$3:$B$477))</f>
        <v/>
      </c>
      <c r="C271" s="521"/>
      <c r="D271" s="521" t="str">
        <f t="array" ref="D271">IF(ISBLANK(C271)," ",XLOOKUP(C271,'Codified Game Plan'!$M$3:$M$477,'Codified Game Plan'!$C$3:$C$477))</f>
        <v> </v>
      </c>
      <c r="E271" s="522" t="str">
        <f t="array" ref="E271">IF(ISBLANK(C271),"",XLOOKUP(C271,'Codified Game Plan'!$M$3:$M$477,'Codified Game Plan'!$D$3:$D$477,0))</f>
        <v/>
      </c>
      <c r="F271" s="522" t="str">
        <f t="array" ref="F271">IF(ISBLANK(C271),"",XLOOKUP(C271,'Codified Game Plan'!$M$3:$M$477,'Codified Game Plan'!$E$3:$E$477,0))</f>
        <v/>
      </c>
      <c r="G271" s="523" t="str">
        <f t="array" ref="G271">IF(ISBLANK(C271)," ",XLOOKUP(C271,'Codified Game Plan'!$M$3:$M$477,'Codified Game Plan'!$F$3:$F$477))</f>
        <v> </v>
      </c>
      <c r="H271" s="507" t="str">
        <f t="array" ref="H271">IF(ISBLANK(C271)," ",XLOOKUP(C271,'Codified Game Plan'!$M$3:$M$477,'Codified Game Plan'!$G$3:$G$477))</f>
        <v> </v>
      </c>
      <c r="I271" s="523" t="str">
        <f t="array" ref="I271">IF(ISBLANK(C271),"",XLOOKUP(A271,'Crop Chart'!$A$5:$A$201,'Crop Chart'!$B$5:$B$201,0))</f>
        <v/>
      </c>
      <c r="J271" s="507" t="str">
        <f t="shared" si="24"/>
        <v> </v>
      </c>
      <c r="K271" s="511"/>
      <c r="L271" s="523" t="str">
        <f t="array" ref="L271">IF(ISBLANK(C271),"",XLOOKUP(A271,'Crop Chart'!$A$5:$A$201,'Crop Chart'!$C$5:$C$201,0))</f>
        <v/>
      </c>
      <c r="M271" s="506" t="str">
        <f t="array" ref="M271">IF(ISBLANK(C271),"",XLOOKUP(A271,'Crop Chart'!$A$5:$A$201,'Crop Chart'!$E$5:$E$201,0))</f>
        <v/>
      </c>
      <c r="N271" s="535" t="str">
        <f t="shared" si="1"/>
        <v/>
      </c>
      <c r="O271" s="515" t="str">
        <f t="array" ref="O271">IF(ISBLANK(C271),"",XLOOKUP(A271,'Crop Chart'!$A$5:$A$201,'Crop Chart'!$S$5:$S$201,0))</f>
        <v/>
      </c>
      <c r="P271" s="507" t="str">
        <f t="shared" si="2"/>
        <v/>
      </c>
      <c r="Q271" s="524"/>
      <c r="R271" s="523" t="str">
        <f t="array" ref="R271">IF(I271="TR",XLOOKUP(A271,'Crop Chart'!$A$5:$A$201,'Crop Chart'!$I$5:$I$201,FALSE),"")</f>
        <v/>
      </c>
      <c r="S271" s="512" t="str">
        <f t="array" ref="S271">IF(I271="TR",G271*'Crop Chart'!$H$2*12*L271/M271/T271*XLOOKUP(A271,'Crop Chart'!$A$5:$A$203,'Crop Chart'!$T$5:$T$203),"")</f>
        <v/>
      </c>
      <c r="T271" s="523" t="str">
        <f t="array" ref="T271">IF(ISBLANK(C271),"",XLOOKUP(A271,'Crop Chart'!$A$5:$A$201,'Crop Chart'!$P$5:$P$201,FALSE))</f>
        <v/>
      </c>
      <c r="U271" s="525" t="str">
        <f t="array" ref="U271">IF(ISBLANK(C271),"",XLOOKUP(A271,'Crop Chart'!$A$5:$A$201,'Crop Chart'!$Q$5:$Q$201,0))</f>
        <v/>
      </c>
      <c r="V271" s="507" t="str">
        <f t="array" ref="V271">IF(I271="DS",XLOOKUP(A271,'Crop Chart'!$A$6:$A$201,'Crop Chart'!$AH$6:$AH$201,0),"")</f>
        <v/>
      </c>
      <c r="W271" s="507" t="str">
        <f t="array" ref="W271">IF(I271="DS",XLOOKUP(A271,'Crop Chart'!$A$6:$A$201,'Crop Chart'!$AI$6:$AI$201,0),"")</f>
        <v/>
      </c>
      <c r="X271" s="526" t="str">
        <f t="array" ref="X271">IFS(ISTEXT(P271),"",XLOOKUP(A271,'Crop Chart'!$A$5:$A$201,'Crop Chart'!$R$5:$R$201,0)=0,"",XLOOKUP(A271,'Crop Chart'!$A$5:$A$201,'Crop Chart'!$R$5:$R$201,0)&gt;0,XLOOKUP(A271,'Crop Chart'!$A$5:$A$201,'Crop Chart'!$R$5:$R$201,0)+P271)</f>
        <v/>
      </c>
      <c r="Y271" s="523" t="str">
        <f t="array" ref="Y271">IF(ISTEXT(X271),"",XLOOKUP(A271,'Crop Chart'!$A$5:$A$201,'Crop Chart'!$S$5:$S$201,0))</f>
        <v/>
      </c>
      <c r="Z271" s="513" t="str">
        <f t="shared" si="3"/>
        <v/>
      </c>
      <c r="AA271" s="523" t="str">
        <f t="array" ref="AA271">IF(ISBLANK(C271),"",XLOOKUP(A271,'Crop Chart'!$A$5:$A$201,'Crop Chart'!$F$5:$F$201,0))</f>
        <v/>
      </c>
      <c r="AB271" s="523" t="str">
        <f t="array" ref="AB271">IF(ISBLANK(C271),"",XLOOKUP(A271,'Crop Chart'!$A$5:$A$201,'Crop Chart'!$G$5:$G$201,FALSE))</f>
        <v/>
      </c>
      <c r="AC271" s="526" t="str">
        <f t="shared" si="19"/>
        <v/>
      </c>
      <c r="AD271" s="526" t="str">
        <f t="shared" si="4"/>
        <v/>
      </c>
      <c r="AE271" s="527" t="str">
        <f t="array" ref="AE271">IF(ISBLANK(C271),"",XLOOKUP(C271,'Codified Game Plan'!$M$3:$M$477,'Codified Game Plan'!$J$3:$J$477,0))</f>
        <v/>
      </c>
      <c r="AF271" s="528" t="str">
        <f t="array" ref="AF271">IF(ISBLANK(C271),"",XLOOKUP(A271,'Crop Chart'!$A$5:$A$201,'Crop Chart'!$L$5:$L$201,FALSE))</f>
        <v/>
      </c>
      <c r="AG271" s="529"/>
      <c r="AH271" s="530"/>
      <c r="AI271" s="530" t="str">
        <f t="array" ref="AI271">IF(ISBLANK(C271),"",XLOOKUP(A271,'Crop Chart'!$A$5:$A$201,'Crop Chart'!$AN$5:$AN$201,FALSE))</f>
        <v/>
      </c>
      <c r="AJ271" s="531" t="str">
        <f t="array" ref="AJ271">IF((AI271=""),"",J271+XLOOKUP(A271,'Crop Chart'!$A$5:$A$201,'Crop Chart'!$AO$5:$AO$201,FALSE))</f>
        <v/>
      </c>
      <c r="AK271" s="530" t="str">
        <f t="array" ref="AK271">IF(ISBLANK(C271),"",XLOOKUP(A271,'Crop Chart'!$A$5:$A$201,'Crop Chart'!$AP$5:$AP$201,FALSE))</f>
        <v/>
      </c>
      <c r="AL271" s="531" t="str">
        <f t="array" ref="AL271">IF((AK271=""),"",J271+XLOOKUP(A271,'Crop Chart'!$A$5:$A$201,'Crop Chart'!$AQ$5:$AQ$201,FALSE))</f>
        <v/>
      </c>
      <c r="AM271" s="530" t="str">
        <f t="array" ref="AM271">IF(ISBLANK(C271),"",XLOOKUP(A271,'Crop Chart'!$A$5:$A$201,'Crop Chart'!$AR$5:$AR$201,FALSE))</f>
        <v/>
      </c>
      <c r="AN271" s="531" t="str">
        <f t="array" ref="AN271">IF((AM271=""),"",J271+XLOOKUP(A271,'Crop Chart'!$A$5:$A$201,'Crop Chart'!$AS$5:$AS$201,FALSE))</f>
        <v/>
      </c>
      <c r="AO271" s="530" t="str">
        <f t="array" ref="AO271">IF(ISBLANK(C271),"",XLOOKUP(A271,'Crop Chart'!$A$5:$A$201,'Crop Chart'!$AT$5:$AT$201,FALSE))</f>
        <v/>
      </c>
      <c r="AP271" s="531" t="str">
        <f t="array" ref="AP271">IF((AO271=""),"",J271+XLOOKUP(A271,'Crop Chart'!$A$5:$A$201,'Crop Chart'!$AU$5:$AU$201,FALSE))</f>
        <v/>
      </c>
      <c r="AQ271" s="530" t="str">
        <f t="array" ref="AQ271">IF(ISBLANK(C271),"",XLOOKUP(A271,'Crop Chart'!$A$5:$A$201,'Crop Chart'!$AV$5:$AV$201,FALSE))</f>
        <v/>
      </c>
      <c r="AR271" s="531" t="str">
        <f t="array" ref="AR271">IF((AQ271=""),"",J271+XLOOKUP(A271,'Crop Chart'!$A$5:$A$201,'Crop Chart'!$AW$5:$AW$201,FALSE))</f>
        <v/>
      </c>
      <c r="AS271" s="530" t="str">
        <f t="array" ref="AS271">IF(ISBLANK(C271),"",XLOOKUP(A271,'Crop Chart'!$A$5:$A$201,'Crop Chart'!$AX$5:$AX$201,FALSE))</f>
        <v/>
      </c>
      <c r="AT271" s="531" t="str">
        <f t="array" ref="AT271">IF((AS271=""),"",J271+XLOOKUP(A271,'Crop Chart'!$A$5:$A$201,'Crop Chart'!$AY$5:$AY$201,FALSE))</f>
        <v/>
      </c>
      <c r="AU271" s="530" t="str">
        <f t="array" ref="AU271">IF(ISBLANK(C271),"",XLOOKUP(A271,'Crop Chart'!$A$5:$A$201,'Crop Chart'!$AZ$5:$AZ$201,FALSE))</f>
        <v/>
      </c>
      <c r="AV271" s="531" t="str">
        <f t="array" ref="AV271">IF((AU271=""),"",J271+XLOOKUP(A271,'Crop Chart'!$A$5:$A$201,'Crop Chart'!$BA$5:$BA$201,FALSE))</f>
        <v/>
      </c>
      <c r="AW271" s="530" t="str">
        <f t="array" ref="AW271">IF(ISBLANK(C271),"",XLOOKUP(A271,'Crop Chart'!$A$5:$A$201,'Crop Chart'!$BB$5:$BB$201,FALSE))</f>
        <v/>
      </c>
      <c r="AX271" s="532" t="str">
        <f t="array" ref="AX271">IF((AW271=""),"",J271+XLOOKUP(A271,'Crop Chart'!$A$5:$A$201,'Crop Chart'!$BC$5:$BC$201,FALSE))</f>
        <v/>
      </c>
    </row>
    <row r="272" ht="15.75" hidden="1" customHeight="1">
      <c r="A272" s="520" t="str">
        <f t="array" ref="A272">IF(ISBLANK(C272)," ",XLOOKUP(C272,'Codified Game Plan'!$M$3:$M$477,'Codified Game Plan'!$A$3:$A$477))</f>
        <v> </v>
      </c>
      <c r="B272" s="503" t="str">
        <f t="array" ref="B272">IF(ISBLANK(C272),"",XLOOKUP(C272,'Codified Game Plan'!$M$3:$M$477,'Codified Game Plan'!$B$3:$B$477))</f>
        <v/>
      </c>
      <c r="C272" s="521"/>
      <c r="D272" s="521" t="str">
        <f t="array" ref="D272">IF(ISBLANK(C272)," ",XLOOKUP(C272,'Codified Game Plan'!$M$3:$M$477,'Codified Game Plan'!$C$3:$C$477))</f>
        <v> </v>
      </c>
      <c r="E272" s="522" t="str">
        <f t="array" ref="E272">IF(ISBLANK(C272),"",XLOOKUP(C272,'Codified Game Plan'!$M$3:$M$477,'Codified Game Plan'!$D$3:$D$477,0))</f>
        <v/>
      </c>
      <c r="F272" s="522" t="str">
        <f t="array" ref="F272">IF(ISBLANK(C272),"",XLOOKUP(C272,'Codified Game Plan'!$M$3:$M$477,'Codified Game Plan'!$E$3:$E$477,0))</f>
        <v/>
      </c>
      <c r="G272" s="523" t="str">
        <f t="array" ref="G272">IF(ISBLANK(C272)," ",XLOOKUP(C272,'Codified Game Plan'!$M$3:$M$477,'Codified Game Plan'!$F$3:$F$477))</f>
        <v> </v>
      </c>
      <c r="H272" s="507" t="str">
        <f t="array" ref="H272">IF(ISBLANK(C272)," ",XLOOKUP(C272,'Codified Game Plan'!$M$3:$M$477,'Codified Game Plan'!$G$3:$G$477))</f>
        <v> </v>
      </c>
      <c r="I272" s="523" t="str">
        <f t="array" ref="I272">IF(ISBLANK(C272),"",XLOOKUP(A272,'Crop Chart'!$A$5:$A$201,'Crop Chart'!$B$5:$B$201,0))</f>
        <v/>
      </c>
      <c r="J272" s="507" t="str">
        <f t="shared" si="24"/>
        <v> </v>
      </c>
      <c r="K272" s="511"/>
      <c r="L272" s="523" t="str">
        <f t="array" ref="L272">IF(ISBLANK(C272),"",XLOOKUP(A272,'Crop Chart'!$A$5:$A$201,'Crop Chart'!$C$5:$C$201,0))</f>
        <v/>
      </c>
      <c r="M272" s="506" t="str">
        <f t="array" ref="M272">IF(ISBLANK(C272),"",XLOOKUP(A272,'Crop Chart'!$A$5:$A$201,'Crop Chart'!$E$5:$E$201,0))</f>
        <v/>
      </c>
      <c r="N272" s="535" t="str">
        <f t="shared" si="1"/>
        <v/>
      </c>
      <c r="O272" s="515" t="str">
        <f t="array" ref="O272">IF(ISBLANK(C272),"",XLOOKUP(A272,'Crop Chart'!$A$5:$A$201,'Crop Chart'!$S$5:$S$201,0))</f>
        <v/>
      </c>
      <c r="P272" s="507" t="str">
        <f t="shared" si="2"/>
        <v/>
      </c>
      <c r="Q272" s="524"/>
      <c r="R272" s="523" t="str">
        <f t="array" ref="R272">IF(I272="TR",XLOOKUP(A272,'Crop Chart'!$A$5:$A$201,'Crop Chart'!$I$5:$I$201,FALSE),"")</f>
        <v/>
      </c>
      <c r="S272" s="512" t="str">
        <f t="array" ref="S272">IF(I272="TR",G272*'Crop Chart'!$H$2*12*L272/M272/T272*XLOOKUP(A272,'Crop Chart'!$A$5:$A$203,'Crop Chart'!$T$5:$T$203),"")</f>
        <v/>
      </c>
      <c r="T272" s="523" t="str">
        <f t="array" ref="T272">IF(ISBLANK(C272),"",XLOOKUP(A272,'Crop Chart'!$A$5:$A$201,'Crop Chart'!$P$5:$P$201,FALSE))</f>
        <v/>
      </c>
      <c r="U272" s="525" t="str">
        <f t="array" ref="U272">IF(ISBLANK(C272),"",XLOOKUP(A272,'Crop Chart'!$A$5:$A$201,'Crop Chart'!$Q$5:$Q$201,0))</f>
        <v/>
      </c>
      <c r="V272" s="507" t="str">
        <f t="array" ref="V272">IF(I272="DS",XLOOKUP(A272,'Crop Chart'!$A$6:$A$201,'Crop Chart'!$AH$6:$AH$201,0),"")</f>
        <v/>
      </c>
      <c r="W272" s="507" t="str">
        <f t="array" ref="W272">IF(I272="DS",XLOOKUP(A272,'Crop Chart'!$A$6:$A$201,'Crop Chart'!$AI$6:$AI$201,0),"")</f>
        <v/>
      </c>
      <c r="X272" s="526" t="str">
        <f t="array" ref="X272">IFS(ISTEXT(P272),"",XLOOKUP(A272,'Crop Chart'!$A$5:$A$201,'Crop Chart'!$R$5:$R$201,0)=0,"",XLOOKUP(A272,'Crop Chart'!$A$5:$A$201,'Crop Chart'!$R$5:$R$201,0)&gt;0,XLOOKUP(A272,'Crop Chart'!$A$5:$A$201,'Crop Chart'!$R$5:$R$201,0)+P272)</f>
        <v/>
      </c>
      <c r="Y272" s="523" t="str">
        <f t="array" ref="Y272">IF(ISTEXT(X272),"",XLOOKUP(A272,'Crop Chart'!$A$5:$A$201,'Crop Chart'!$S$5:$S$201,0))</f>
        <v/>
      </c>
      <c r="Z272" s="513" t="str">
        <f t="shared" si="3"/>
        <v/>
      </c>
      <c r="AA272" s="523" t="str">
        <f t="array" ref="AA272">IF(ISBLANK(C272),"",XLOOKUP(A272,'Crop Chart'!$A$5:$A$201,'Crop Chart'!$F$5:$F$201,0))</f>
        <v/>
      </c>
      <c r="AB272" s="523" t="str">
        <f t="array" ref="AB272">IF(ISBLANK(C272),"",XLOOKUP(A272,'Crop Chart'!$A$5:$A$201,'Crop Chart'!$G$5:$G$201,FALSE))</f>
        <v/>
      </c>
      <c r="AC272" s="526" t="str">
        <f t="shared" si="19"/>
        <v/>
      </c>
      <c r="AD272" s="526" t="str">
        <f t="shared" si="4"/>
        <v/>
      </c>
      <c r="AE272" s="527" t="str">
        <f t="array" ref="AE272">IF(ISBLANK(C272),"",XLOOKUP(C272,'Codified Game Plan'!$M$3:$M$477,'Codified Game Plan'!$J$3:$J$477,0))</f>
        <v/>
      </c>
      <c r="AF272" s="528" t="str">
        <f t="array" ref="AF272">IF(ISBLANK(C272),"",XLOOKUP(A272,'Crop Chart'!$A$5:$A$201,'Crop Chart'!$L$5:$L$201,FALSE))</f>
        <v/>
      </c>
      <c r="AG272" s="529"/>
      <c r="AH272" s="530"/>
      <c r="AI272" s="530" t="str">
        <f t="array" ref="AI272">IF(ISBLANK(C272),"",XLOOKUP(A272,'Crop Chart'!$A$5:$A$201,'Crop Chart'!$AN$5:$AN$201,FALSE))</f>
        <v/>
      </c>
      <c r="AJ272" s="531" t="str">
        <f t="array" ref="AJ272">IF((AI272=""),"",J272+XLOOKUP(A272,'Crop Chart'!$A$5:$A$201,'Crop Chart'!$AO$5:$AO$201,FALSE))</f>
        <v/>
      </c>
      <c r="AK272" s="530" t="str">
        <f t="array" ref="AK272">IF(ISBLANK(C272),"",XLOOKUP(A272,'Crop Chart'!$A$5:$A$201,'Crop Chart'!$AP$5:$AP$201,FALSE))</f>
        <v/>
      </c>
      <c r="AL272" s="531" t="str">
        <f t="array" ref="AL272">IF((AK272=""),"",J272+XLOOKUP(A272,'Crop Chart'!$A$5:$A$201,'Crop Chart'!$AQ$5:$AQ$201,FALSE))</f>
        <v/>
      </c>
      <c r="AM272" s="530" t="str">
        <f t="array" ref="AM272">IF(ISBLANK(C272),"",XLOOKUP(A272,'Crop Chart'!$A$5:$A$201,'Crop Chart'!$AR$5:$AR$201,FALSE))</f>
        <v/>
      </c>
      <c r="AN272" s="531" t="str">
        <f t="array" ref="AN272">IF((AM272=""),"",J272+XLOOKUP(A272,'Crop Chart'!$A$5:$A$201,'Crop Chart'!$AS$5:$AS$201,FALSE))</f>
        <v/>
      </c>
      <c r="AO272" s="530" t="str">
        <f t="array" ref="AO272">IF(ISBLANK(C272),"",XLOOKUP(A272,'Crop Chart'!$A$5:$A$201,'Crop Chart'!$AT$5:$AT$201,FALSE))</f>
        <v/>
      </c>
      <c r="AP272" s="531" t="str">
        <f t="array" ref="AP272">IF((AO272=""),"",J272+XLOOKUP(A272,'Crop Chart'!$A$5:$A$201,'Crop Chart'!$AU$5:$AU$201,FALSE))</f>
        <v/>
      </c>
      <c r="AQ272" s="530" t="str">
        <f t="array" ref="AQ272">IF(ISBLANK(C272),"",XLOOKUP(A272,'Crop Chart'!$A$5:$A$201,'Crop Chart'!$AV$5:$AV$201,FALSE))</f>
        <v/>
      </c>
      <c r="AR272" s="531" t="str">
        <f t="array" ref="AR272">IF((AQ272=""),"",J272+XLOOKUP(A272,'Crop Chart'!$A$5:$A$201,'Crop Chart'!$AW$5:$AW$201,FALSE))</f>
        <v/>
      </c>
      <c r="AS272" s="530" t="str">
        <f t="array" ref="AS272">IF(ISBLANK(C272),"",XLOOKUP(A272,'Crop Chart'!$A$5:$A$201,'Crop Chart'!$AX$5:$AX$201,FALSE))</f>
        <v/>
      </c>
      <c r="AT272" s="531" t="str">
        <f t="array" ref="AT272">IF((AS272=""),"",J272+XLOOKUP(A272,'Crop Chart'!$A$5:$A$201,'Crop Chart'!$AY$5:$AY$201,FALSE))</f>
        <v/>
      </c>
      <c r="AU272" s="530" t="str">
        <f t="array" ref="AU272">IF(ISBLANK(C272),"",XLOOKUP(A272,'Crop Chart'!$A$5:$A$201,'Crop Chart'!$AZ$5:$AZ$201,FALSE))</f>
        <v/>
      </c>
      <c r="AV272" s="531" t="str">
        <f t="array" ref="AV272">IF((AU272=""),"",J272+XLOOKUP(A272,'Crop Chart'!$A$5:$A$201,'Crop Chart'!$BA$5:$BA$201,FALSE))</f>
        <v/>
      </c>
      <c r="AW272" s="530" t="str">
        <f t="array" ref="AW272">IF(ISBLANK(C272),"",XLOOKUP(A272,'Crop Chart'!$A$5:$A$201,'Crop Chart'!$BB$5:$BB$201,FALSE))</f>
        <v/>
      </c>
      <c r="AX272" s="532" t="str">
        <f t="array" ref="AX272">IF((AW272=""),"",J272+XLOOKUP(A272,'Crop Chart'!$A$5:$A$201,'Crop Chart'!$BC$5:$BC$201,FALSE))</f>
        <v/>
      </c>
    </row>
    <row r="273" ht="15.75" hidden="1" customHeight="1">
      <c r="A273" s="520" t="str">
        <f t="array" ref="A273">IF(ISBLANK(C273)," ",XLOOKUP(C273,'Codified Game Plan'!$M$3:$M$477,'Codified Game Plan'!$A$3:$A$477))</f>
        <v> </v>
      </c>
      <c r="B273" s="503" t="str">
        <f t="array" ref="B273">IF(ISBLANK(C273),"",XLOOKUP(C273,'Codified Game Plan'!$M$3:$M$477,'Codified Game Plan'!$B$3:$B$477))</f>
        <v/>
      </c>
      <c r="C273" s="521"/>
      <c r="D273" s="521" t="str">
        <f t="array" ref="D273">IF(ISBLANK(C273)," ",XLOOKUP(C273,'Codified Game Plan'!$M$3:$M$477,'Codified Game Plan'!$C$3:$C$477))</f>
        <v> </v>
      </c>
      <c r="E273" s="522" t="str">
        <f t="array" ref="E273">IF(ISBLANK(C273),"",XLOOKUP(C273,'Codified Game Plan'!$M$3:$M$477,'Codified Game Plan'!$D$3:$D$477,0))</f>
        <v/>
      </c>
      <c r="F273" s="522" t="str">
        <f t="array" ref="F273">IF(ISBLANK(C273),"",XLOOKUP(C273,'Codified Game Plan'!$M$3:$M$477,'Codified Game Plan'!$E$3:$E$477,0))</f>
        <v/>
      </c>
      <c r="G273" s="523" t="str">
        <f t="array" ref="G273">IF(ISBLANK(C273)," ",XLOOKUP(C273,'Codified Game Plan'!$M$3:$M$477,'Codified Game Plan'!$F$3:$F$477))</f>
        <v> </v>
      </c>
      <c r="H273" s="507" t="str">
        <f t="array" ref="H273">IF(ISBLANK(C273)," ",XLOOKUP(C273,'Codified Game Plan'!$M$3:$M$477,'Codified Game Plan'!$G$3:$G$477))</f>
        <v> </v>
      </c>
      <c r="I273" s="523" t="str">
        <f t="array" ref="I273">IF(ISBLANK(C273),"",XLOOKUP(A273,'Crop Chart'!$A$5:$A$201,'Crop Chart'!$B$5:$B$201,0))</f>
        <v/>
      </c>
      <c r="J273" s="507" t="str">
        <f t="shared" si="24"/>
        <v> </v>
      </c>
      <c r="K273" s="511"/>
      <c r="L273" s="523" t="str">
        <f t="array" ref="L273">IF(ISBLANK(C273),"",XLOOKUP(A273,'Crop Chart'!$A$5:$A$201,'Crop Chart'!$C$5:$C$201,0))</f>
        <v/>
      </c>
      <c r="M273" s="506" t="str">
        <f t="array" ref="M273">IF(ISBLANK(C273),"",XLOOKUP(A273,'Crop Chart'!$A$5:$A$201,'Crop Chart'!$E$5:$E$201,0))</f>
        <v/>
      </c>
      <c r="N273" s="535" t="str">
        <f t="shared" si="1"/>
        <v/>
      </c>
      <c r="O273" s="515" t="str">
        <f t="array" ref="O273">IF(ISBLANK(C273),"",XLOOKUP(A273,'Crop Chart'!$A$5:$A$201,'Crop Chart'!$S$5:$S$201,0))</f>
        <v/>
      </c>
      <c r="P273" s="507" t="str">
        <f t="shared" si="2"/>
        <v/>
      </c>
      <c r="Q273" s="524"/>
      <c r="R273" s="523" t="str">
        <f t="array" ref="R273">IF(I273="TR",XLOOKUP(A273,'Crop Chart'!$A$5:$A$201,'Crop Chart'!$I$5:$I$201,FALSE),"")</f>
        <v/>
      </c>
      <c r="S273" s="512" t="str">
        <f t="array" ref="S273">IF(I273="TR",G273*'Crop Chart'!$H$2*12*L273/M273/T273*XLOOKUP(A273,'Crop Chart'!$A$5:$A$203,'Crop Chart'!$T$5:$T$203),"")</f>
        <v/>
      </c>
      <c r="T273" s="523" t="str">
        <f t="array" ref="T273">IF(ISBLANK(C273),"",XLOOKUP(A273,'Crop Chart'!$A$5:$A$201,'Crop Chart'!$P$5:$P$201,FALSE))</f>
        <v/>
      </c>
      <c r="U273" s="525" t="str">
        <f t="array" ref="U273">IF(ISBLANK(C273),"",XLOOKUP(A273,'Crop Chart'!$A$5:$A$201,'Crop Chart'!$Q$5:$Q$201,0))</f>
        <v/>
      </c>
      <c r="V273" s="507" t="str">
        <f t="array" ref="V273">IF(I273="DS",XLOOKUP(A273,'Crop Chart'!$A$6:$A$201,'Crop Chart'!$AH$6:$AH$201,0),"")</f>
        <v/>
      </c>
      <c r="W273" s="507" t="str">
        <f t="array" ref="W273">IF(I273="DS",XLOOKUP(A273,'Crop Chart'!$A$6:$A$201,'Crop Chart'!$AI$6:$AI$201,0),"")</f>
        <v/>
      </c>
      <c r="X273" s="526" t="str">
        <f t="array" ref="X273">IFS(ISTEXT(P273),"",XLOOKUP(A273,'Crop Chart'!$A$5:$A$201,'Crop Chart'!$R$5:$R$201,0)=0,"",XLOOKUP(A273,'Crop Chart'!$A$5:$A$201,'Crop Chart'!$R$5:$R$201,0)&gt;0,XLOOKUP(A273,'Crop Chart'!$A$5:$A$201,'Crop Chart'!$R$5:$R$201,0)+P273)</f>
        <v/>
      </c>
      <c r="Y273" s="523" t="str">
        <f t="array" ref="Y273">IF(ISTEXT(X273),"",XLOOKUP(A273,'Crop Chart'!$A$5:$A$201,'Crop Chart'!$S$5:$S$201,0))</f>
        <v/>
      </c>
      <c r="Z273" s="513" t="str">
        <f t="shared" si="3"/>
        <v/>
      </c>
      <c r="AA273" s="523" t="str">
        <f t="array" ref="AA273">IF(ISBLANK(C273),"",XLOOKUP(A273,'Crop Chart'!$A$5:$A$201,'Crop Chart'!$F$5:$F$201,0))</f>
        <v/>
      </c>
      <c r="AB273" s="523" t="str">
        <f t="array" ref="AB273">IF(ISBLANK(C273),"",XLOOKUP(A273,'Crop Chart'!$A$5:$A$201,'Crop Chart'!$G$5:$G$201,FALSE))</f>
        <v/>
      </c>
      <c r="AC273" s="526" t="str">
        <f t="shared" si="19"/>
        <v/>
      </c>
      <c r="AD273" s="526" t="str">
        <f t="shared" si="4"/>
        <v/>
      </c>
      <c r="AE273" s="527" t="str">
        <f t="array" ref="AE273">IF(ISBLANK(C273),"",XLOOKUP(C273,'Codified Game Plan'!$M$3:$M$477,'Codified Game Plan'!$J$3:$J$477,0))</f>
        <v/>
      </c>
      <c r="AF273" s="528" t="str">
        <f t="array" ref="AF273">IF(ISBLANK(C273),"",XLOOKUP(A273,'Crop Chart'!$A$5:$A$201,'Crop Chart'!$L$5:$L$201,FALSE))</f>
        <v/>
      </c>
      <c r="AG273" s="529"/>
      <c r="AH273" s="530"/>
      <c r="AI273" s="530" t="str">
        <f t="array" ref="AI273">IF(ISBLANK(C273),"",XLOOKUP(A273,'Crop Chart'!$A$5:$A$201,'Crop Chart'!$AN$5:$AN$201,FALSE))</f>
        <v/>
      </c>
      <c r="AJ273" s="531" t="str">
        <f t="array" ref="AJ273">IF((AI273=""),"",J273+XLOOKUP(A273,'Crop Chart'!$A$5:$A$201,'Crop Chart'!$AO$5:$AO$201,FALSE))</f>
        <v/>
      </c>
      <c r="AK273" s="530" t="str">
        <f t="array" ref="AK273">IF(ISBLANK(C273),"",XLOOKUP(A273,'Crop Chart'!$A$5:$A$201,'Crop Chart'!$AP$5:$AP$201,FALSE))</f>
        <v/>
      </c>
      <c r="AL273" s="531" t="str">
        <f t="array" ref="AL273">IF((AK273=""),"",J273+XLOOKUP(A273,'Crop Chart'!$A$5:$A$201,'Crop Chart'!$AQ$5:$AQ$201,FALSE))</f>
        <v/>
      </c>
      <c r="AM273" s="530" t="str">
        <f t="array" ref="AM273">IF(ISBLANK(C273),"",XLOOKUP(A273,'Crop Chart'!$A$5:$A$201,'Crop Chart'!$AR$5:$AR$201,FALSE))</f>
        <v/>
      </c>
      <c r="AN273" s="531" t="str">
        <f t="array" ref="AN273">IF((AM273=""),"",J273+XLOOKUP(A273,'Crop Chart'!$A$5:$A$201,'Crop Chart'!$AS$5:$AS$201,FALSE))</f>
        <v/>
      </c>
      <c r="AO273" s="530" t="str">
        <f t="array" ref="AO273">IF(ISBLANK(C273),"",XLOOKUP(A273,'Crop Chart'!$A$5:$A$201,'Crop Chart'!$AT$5:$AT$201,FALSE))</f>
        <v/>
      </c>
      <c r="AP273" s="531" t="str">
        <f t="array" ref="AP273">IF((AO273=""),"",J273+XLOOKUP(A273,'Crop Chart'!$A$5:$A$201,'Crop Chart'!$AU$5:$AU$201,FALSE))</f>
        <v/>
      </c>
      <c r="AQ273" s="530" t="str">
        <f t="array" ref="AQ273">IF(ISBLANK(C273),"",XLOOKUP(A273,'Crop Chart'!$A$5:$A$201,'Crop Chart'!$AV$5:$AV$201,FALSE))</f>
        <v/>
      </c>
      <c r="AR273" s="531" t="str">
        <f t="array" ref="AR273">IF((AQ273=""),"",J273+XLOOKUP(A273,'Crop Chart'!$A$5:$A$201,'Crop Chart'!$AW$5:$AW$201,FALSE))</f>
        <v/>
      </c>
      <c r="AS273" s="530" t="str">
        <f t="array" ref="AS273">IF(ISBLANK(C273),"",XLOOKUP(A273,'Crop Chart'!$A$5:$A$201,'Crop Chart'!$AX$5:$AX$201,FALSE))</f>
        <v/>
      </c>
      <c r="AT273" s="531" t="str">
        <f t="array" ref="AT273">IF((AS273=""),"",J273+XLOOKUP(A273,'Crop Chart'!$A$5:$A$201,'Crop Chart'!$AY$5:$AY$201,FALSE))</f>
        <v/>
      </c>
      <c r="AU273" s="530" t="str">
        <f t="array" ref="AU273">IF(ISBLANK(C273),"",XLOOKUP(A273,'Crop Chart'!$A$5:$A$201,'Crop Chart'!$AZ$5:$AZ$201,FALSE))</f>
        <v/>
      </c>
      <c r="AV273" s="531" t="str">
        <f t="array" ref="AV273">IF((AU273=""),"",J273+XLOOKUP(A273,'Crop Chart'!$A$5:$A$201,'Crop Chart'!$BA$5:$BA$201,FALSE))</f>
        <v/>
      </c>
      <c r="AW273" s="530" t="str">
        <f t="array" ref="AW273">IF(ISBLANK(C273),"",XLOOKUP(A273,'Crop Chart'!$A$5:$A$201,'Crop Chart'!$BB$5:$BB$201,FALSE))</f>
        <v/>
      </c>
      <c r="AX273" s="532" t="str">
        <f t="array" ref="AX273">IF((AW273=""),"",J273+XLOOKUP(A273,'Crop Chart'!$A$5:$A$201,'Crop Chart'!$BC$5:$BC$201,FALSE))</f>
        <v/>
      </c>
    </row>
    <row r="274" ht="15.75" hidden="1" customHeight="1">
      <c r="A274" s="520" t="str">
        <f t="array" ref="A274">IF(ISBLANK(C274)," ",XLOOKUP(C274,'Codified Game Plan'!$M$3:$M$477,'Codified Game Plan'!$A$3:$A$477))</f>
        <v> </v>
      </c>
      <c r="B274" s="503" t="str">
        <f t="array" ref="B274">IF(ISBLANK(C274),"",XLOOKUP(C274,'Codified Game Plan'!$M$3:$M$477,'Codified Game Plan'!$B$3:$B$477))</f>
        <v/>
      </c>
      <c r="C274" s="521"/>
      <c r="D274" s="521" t="str">
        <f t="array" ref="D274">IF(ISBLANK(C274)," ",XLOOKUP(C274,'Codified Game Plan'!$M$3:$M$477,'Codified Game Plan'!$C$3:$C$477))</f>
        <v> </v>
      </c>
      <c r="E274" s="522" t="str">
        <f t="array" ref="E274">IF(ISBLANK(C274),"",XLOOKUP(C274,'Codified Game Plan'!$M$3:$M$477,'Codified Game Plan'!$D$3:$D$477,0))</f>
        <v/>
      </c>
      <c r="F274" s="522" t="str">
        <f t="array" ref="F274">IF(ISBLANK(C274),"",XLOOKUP(C274,'Codified Game Plan'!$M$3:$M$477,'Codified Game Plan'!$E$3:$E$477,0))</f>
        <v/>
      </c>
      <c r="G274" s="523" t="str">
        <f t="array" ref="G274">IF(ISBLANK(C274)," ",XLOOKUP(C274,'Codified Game Plan'!$M$3:$M$477,'Codified Game Plan'!$F$3:$F$477))</f>
        <v> </v>
      </c>
      <c r="H274" s="507" t="str">
        <f t="array" ref="H274">IF(ISBLANK(C274)," ",XLOOKUP(C274,'Codified Game Plan'!$M$3:$M$477,'Codified Game Plan'!$G$3:$G$477))</f>
        <v> </v>
      </c>
      <c r="I274" s="523" t="str">
        <f t="array" ref="I274">IF(ISBLANK(C274),"",XLOOKUP(A274,'Crop Chart'!$A$5:$A$201,'Crop Chart'!$B$5:$B$201,0))</f>
        <v/>
      </c>
      <c r="J274" s="507" t="str">
        <f t="shared" si="24"/>
        <v> </v>
      </c>
      <c r="K274" s="511"/>
      <c r="L274" s="523" t="str">
        <f t="array" ref="L274">IF(ISBLANK(C274),"",XLOOKUP(A274,'Crop Chart'!$A$5:$A$201,'Crop Chart'!$C$5:$C$201,0))</f>
        <v/>
      </c>
      <c r="M274" s="506" t="str">
        <f t="array" ref="M274">IF(ISBLANK(C274),"",XLOOKUP(A274,'Crop Chart'!$A$5:$A$201,'Crop Chart'!$E$5:$E$201,0))</f>
        <v/>
      </c>
      <c r="N274" s="535" t="str">
        <f t="shared" si="1"/>
        <v/>
      </c>
      <c r="O274" s="515" t="str">
        <f t="array" ref="O274">IF(ISBLANK(C274),"",XLOOKUP(A274,'Crop Chart'!$A$5:$A$201,'Crop Chart'!$S$5:$S$201,0))</f>
        <v/>
      </c>
      <c r="P274" s="507" t="str">
        <f t="shared" si="2"/>
        <v/>
      </c>
      <c r="Q274" s="524"/>
      <c r="R274" s="523" t="str">
        <f t="array" ref="R274">IF(I274="TR",XLOOKUP(A274,'Crop Chart'!$A$5:$A$201,'Crop Chart'!$I$5:$I$201,FALSE),"")</f>
        <v/>
      </c>
      <c r="S274" s="512" t="str">
        <f t="array" ref="S274">IF(I274="TR",G274*'Crop Chart'!$H$2*12*L274/M274/T274*XLOOKUP(A274,'Crop Chart'!$A$5:$A$203,'Crop Chart'!$T$5:$T$203),"")</f>
        <v/>
      </c>
      <c r="T274" s="523" t="str">
        <f t="array" ref="T274">IF(ISBLANK(C274),"",XLOOKUP(A274,'Crop Chart'!$A$5:$A$201,'Crop Chart'!$P$5:$P$201,FALSE))</f>
        <v/>
      </c>
      <c r="U274" s="525" t="str">
        <f t="array" ref="U274">IF(ISBLANK(C274),"",XLOOKUP(A274,'Crop Chart'!$A$5:$A$201,'Crop Chart'!$Q$5:$Q$201,0))</f>
        <v/>
      </c>
      <c r="V274" s="507" t="str">
        <f t="array" ref="V274">IF(I274="DS",XLOOKUP(A274,'Crop Chart'!$A$6:$A$201,'Crop Chart'!$AH$6:$AH$201,0),"")</f>
        <v/>
      </c>
      <c r="W274" s="507" t="str">
        <f t="array" ref="W274">IF(I274="DS",XLOOKUP(A274,'Crop Chart'!$A$6:$A$201,'Crop Chart'!$AI$6:$AI$201,0),"")</f>
        <v/>
      </c>
      <c r="X274" s="526" t="str">
        <f t="array" ref="X274">IFS(ISTEXT(P274),"",XLOOKUP(A274,'Crop Chart'!$A$5:$A$201,'Crop Chart'!$R$5:$R$201,0)=0,"",XLOOKUP(A274,'Crop Chart'!$A$5:$A$201,'Crop Chart'!$R$5:$R$201,0)&gt;0,XLOOKUP(A274,'Crop Chart'!$A$5:$A$201,'Crop Chart'!$R$5:$R$201,0)+P274)</f>
        <v/>
      </c>
      <c r="Y274" s="523" t="str">
        <f t="array" ref="Y274">IF(ISTEXT(X274),"",XLOOKUP(A274,'Crop Chart'!$A$5:$A$201,'Crop Chart'!$S$5:$S$201,0))</f>
        <v/>
      </c>
      <c r="Z274" s="513" t="str">
        <f t="shared" si="3"/>
        <v/>
      </c>
      <c r="AA274" s="523" t="str">
        <f t="array" ref="AA274">IF(ISBLANK(C274),"",XLOOKUP(A274,'Crop Chart'!$A$5:$A$201,'Crop Chart'!$F$5:$F$201,0))</f>
        <v/>
      </c>
      <c r="AB274" s="523" t="str">
        <f t="array" ref="AB274">IF(ISBLANK(C274),"",XLOOKUP(A274,'Crop Chart'!$A$5:$A$201,'Crop Chart'!$G$5:$G$201,FALSE))</f>
        <v/>
      </c>
      <c r="AC274" s="526" t="str">
        <f t="shared" si="19"/>
        <v/>
      </c>
      <c r="AD274" s="526" t="str">
        <f t="shared" si="4"/>
        <v/>
      </c>
      <c r="AE274" s="527" t="str">
        <f t="array" ref="AE274">IF(ISBLANK(C274),"",XLOOKUP(C274,'Codified Game Plan'!$M$3:$M$477,'Codified Game Plan'!$J$3:$J$477,0))</f>
        <v/>
      </c>
      <c r="AF274" s="528" t="str">
        <f t="array" ref="AF274">IF(ISBLANK(C274),"",XLOOKUP(A274,'Crop Chart'!$A$5:$A$201,'Crop Chart'!$L$5:$L$201,FALSE))</f>
        <v/>
      </c>
      <c r="AG274" s="529"/>
      <c r="AH274" s="530"/>
      <c r="AI274" s="530" t="str">
        <f t="array" ref="AI274">IF(ISBLANK(C274),"",XLOOKUP(A274,'Crop Chart'!$A$5:$A$201,'Crop Chart'!$AN$5:$AN$201,FALSE))</f>
        <v/>
      </c>
      <c r="AJ274" s="531" t="str">
        <f t="array" ref="AJ274">IF((AI274=""),"",J274+XLOOKUP(A274,'Crop Chart'!$A$5:$A$201,'Crop Chart'!$AO$5:$AO$201,FALSE))</f>
        <v/>
      </c>
      <c r="AK274" s="530" t="str">
        <f t="array" ref="AK274">IF(ISBLANK(C274),"",XLOOKUP(A274,'Crop Chart'!$A$5:$A$201,'Crop Chart'!$AP$5:$AP$201,FALSE))</f>
        <v/>
      </c>
      <c r="AL274" s="531" t="str">
        <f t="array" ref="AL274">IF((AK274=""),"",J274+XLOOKUP(A274,'Crop Chart'!$A$5:$A$201,'Crop Chart'!$AQ$5:$AQ$201,FALSE))</f>
        <v/>
      </c>
      <c r="AM274" s="530" t="str">
        <f t="array" ref="AM274">IF(ISBLANK(C274),"",XLOOKUP(A274,'Crop Chart'!$A$5:$A$201,'Crop Chart'!$AR$5:$AR$201,FALSE))</f>
        <v/>
      </c>
      <c r="AN274" s="531" t="str">
        <f t="array" ref="AN274">IF((AM274=""),"",J274+XLOOKUP(A274,'Crop Chart'!$A$5:$A$201,'Crop Chart'!$AS$5:$AS$201,FALSE))</f>
        <v/>
      </c>
      <c r="AO274" s="530" t="str">
        <f t="array" ref="AO274">IF(ISBLANK(C274),"",XLOOKUP(A274,'Crop Chart'!$A$5:$A$201,'Crop Chart'!$AT$5:$AT$201,FALSE))</f>
        <v/>
      </c>
      <c r="AP274" s="531" t="str">
        <f t="array" ref="AP274">IF((AO274=""),"",J274+XLOOKUP(A274,'Crop Chart'!$A$5:$A$201,'Crop Chart'!$AU$5:$AU$201,FALSE))</f>
        <v/>
      </c>
      <c r="AQ274" s="530" t="str">
        <f t="array" ref="AQ274">IF(ISBLANK(C274),"",XLOOKUP(A274,'Crop Chart'!$A$5:$A$201,'Crop Chart'!$AV$5:$AV$201,FALSE))</f>
        <v/>
      </c>
      <c r="AR274" s="531" t="str">
        <f t="array" ref="AR274">IF((AQ274=""),"",J274+XLOOKUP(A274,'Crop Chart'!$A$5:$A$201,'Crop Chart'!$AW$5:$AW$201,FALSE))</f>
        <v/>
      </c>
      <c r="AS274" s="530" t="str">
        <f t="array" ref="AS274">IF(ISBLANK(C274),"",XLOOKUP(A274,'Crop Chart'!$A$5:$A$201,'Crop Chart'!$AX$5:$AX$201,FALSE))</f>
        <v/>
      </c>
      <c r="AT274" s="531" t="str">
        <f t="array" ref="AT274">IF((AS274=""),"",J274+XLOOKUP(A274,'Crop Chart'!$A$5:$A$201,'Crop Chart'!$AY$5:$AY$201,FALSE))</f>
        <v/>
      </c>
      <c r="AU274" s="530" t="str">
        <f t="array" ref="AU274">IF(ISBLANK(C274),"",XLOOKUP(A274,'Crop Chart'!$A$5:$A$201,'Crop Chart'!$AZ$5:$AZ$201,FALSE))</f>
        <v/>
      </c>
      <c r="AV274" s="531" t="str">
        <f t="array" ref="AV274">IF((AU274=""),"",J274+XLOOKUP(A274,'Crop Chart'!$A$5:$A$201,'Crop Chart'!$BA$5:$BA$201,FALSE))</f>
        <v/>
      </c>
      <c r="AW274" s="530" t="str">
        <f t="array" ref="AW274">IF(ISBLANK(C274),"",XLOOKUP(A274,'Crop Chart'!$A$5:$A$201,'Crop Chart'!$BB$5:$BB$201,FALSE))</f>
        <v/>
      </c>
      <c r="AX274" s="532" t="str">
        <f t="array" ref="AX274">IF((AW274=""),"",J274+XLOOKUP(A274,'Crop Chart'!$A$5:$A$201,'Crop Chart'!$BC$5:$BC$201,FALSE))</f>
        <v/>
      </c>
    </row>
    <row r="275" ht="15.75" hidden="1" customHeight="1">
      <c r="A275" s="520" t="str">
        <f t="array" ref="A275">IF(ISBLANK(C275)," ",XLOOKUP(C275,'Codified Game Plan'!$M$3:$M$477,'Codified Game Plan'!$A$3:$A$477))</f>
        <v> </v>
      </c>
      <c r="B275" s="503" t="str">
        <f t="array" ref="B275">IF(ISBLANK(C275),"",XLOOKUP(C275,'Codified Game Plan'!$M$3:$M$477,'Codified Game Plan'!$B$3:$B$477))</f>
        <v/>
      </c>
      <c r="C275" s="521"/>
      <c r="D275" s="521" t="str">
        <f t="array" ref="D275">IF(ISBLANK(C275)," ",XLOOKUP(C275,'Codified Game Plan'!$M$3:$M$477,'Codified Game Plan'!$C$3:$C$477))</f>
        <v> </v>
      </c>
      <c r="E275" s="522" t="str">
        <f t="array" ref="E275">IF(ISBLANK(C275),"",XLOOKUP(C275,'Codified Game Plan'!$M$3:$M$477,'Codified Game Plan'!$D$3:$D$477,0))</f>
        <v/>
      </c>
      <c r="F275" s="522" t="str">
        <f t="array" ref="F275">IF(ISBLANK(C275),"",XLOOKUP(C275,'Codified Game Plan'!$M$3:$M$477,'Codified Game Plan'!$E$3:$E$477,0))</f>
        <v/>
      </c>
      <c r="G275" s="523" t="str">
        <f t="array" ref="G275">IF(ISBLANK(C275)," ",XLOOKUP(C275,'Codified Game Plan'!$M$3:$M$477,'Codified Game Plan'!$F$3:$F$477))</f>
        <v> </v>
      </c>
      <c r="H275" s="507" t="str">
        <f t="array" ref="H275">IF(ISBLANK(C275)," ",XLOOKUP(C275,'Codified Game Plan'!$M$3:$M$477,'Codified Game Plan'!$G$3:$G$477))</f>
        <v> </v>
      </c>
      <c r="I275" s="523" t="str">
        <f t="array" ref="I275">IF(ISBLANK(C275),"",XLOOKUP(A275,'Crop Chart'!$A$5:$A$201,'Crop Chart'!$B$5:$B$201,0))</f>
        <v/>
      </c>
      <c r="J275" s="507" t="str">
        <f t="shared" si="24"/>
        <v> </v>
      </c>
      <c r="K275" s="511"/>
      <c r="L275" s="523" t="str">
        <f t="array" ref="L275">IF(ISBLANK(C275),"",XLOOKUP(A275,'Crop Chart'!$A$5:$A$201,'Crop Chart'!$C$5:$C$201,0))</f>
        <v/>
      </c>
      <c r="M275" s="506" t="str">
        <f t="array" ref="M275">IF(ISBLANK(C275),"",XLOOKUP(A275,'Crop Chart'!$A$5:$A$201,'Crop Chart'!$E$5:$E$201,0))</f>
        <v/>
      </c>
      <c r="N275" s="535" t="str">
        <f t="shared" si="1"/>
        <v/>
      </c>
      <c r="O275" s="515" t="str">
        <f t="array" ref="O275">IF(ISBLANK(C275),"",XLOOKUP(A275,'Crop Chart'!$A$5:$A$201,'Crop Chart'!$S$5:$S$201,0))</f>
        <v/>
      </c>
      <c r="P275" s="507" t="str">
        <f t="shared" si="2"/>
        <v/>
      </c>
      <c r="Q275" s="524"/>
      <c r="R275" s="523" t="str">
        <f t="array" ref="R275">IF(I275="TR",XLOOKUP(A275,'Crop Chart'!$A$5:$A$201,'Crop Chart'!$I$5:$I$201,FALSE),"")</f>
        <v/>
      </c>
      <c r="S275" s="512" t="str">
        <f t="array" ref="S275">IF(I275="TR",G275*'Crop Chart'!$H$2*12*L275/M275/T275*XLOOKUP(A275,'Crop Chart'!$A$5:$A$203,'Crop Chart'!$T$5:$T$203),"")</f>
        <v/>
      </c>
      <c r="T275" s="523" t="str">
        <f t="array" ref="T275">IF(ISBLANK(C275),"",XLOOKUP(A275,'Crop Chart'!$A$5:$A$201,'Crop Chart'!$P$5:$P$201,FALSE))</f>
        <v/>
      </c>
      <c r="U275" s="525" t="str">
        <f t="array" ref="U275">IF(ISBLANK(C275),"",XLOOKUP(A275,'Crop Chart'!$A$5:$A$201,'Crop Chart'!$Q$5:$Q$201,0))</f>
        <v/>
      </c>
      <c r="V275" s="507" t="str">
        <f t="array" ref="V275">IF(I275="DS",XLOOKUP(A275,'Crop Chart'!$A$6:$A$201,'Crop Chart'!$AH$6:$AH$201,0),"")</f>
        <v/>
      </c>
      <c r="W275" s="507" t="str">
        <f t="array" ref="W275">IF(I275="DS",XLOOKUP(A275,'Crop Chart'!$A$6:$A$201,'Crop Chart'!$AI$6:$AI$201,0),"")</f>
        <v/>
      </c>
      <c r="X275" s="526" t="str">
        <f t="array" ref="X275">IFS(ISTEXT(P275),"",XLOOKUP(A275,'Crop Chart'!$A$5:$A$201,'Crop Chart'!$R$5:$R$201,0)=0,"",XLOOKUP(A275,'Crop Chart'!$A$5:$A$201,'Crop Chart'!$R$5:$R$201,0)&gt;0,XLOOKUP(A275,'Crop Chart'!$A$5:$A$201,'Crop Chart'!$R$5:$R$201,0)+P275)</f>
        <v/>
      </c>
      <c r="Y275" s="523" t="str">
        <f t="array" ref="Y275">IF(ISTEXT(X275),"",XLOOKUP(A275,'Crop Chart'!$A$5:$A$201,'Crop Chart'!$S$5:$S$201,0))</f>
        <v/>
      </c>
      <c r="Z275" s="513" t="str">
        <f t="shared" si="3"/>
        <v/>
      </c>
      <c r="AA275" s="523" t="str">
        <f t="array" ref="AA275">IF(ISBLANK(C275),"",XLOOKUP(A275,'Crop Chart'!$A$5:$A$201,'Crop Chart'!$F$5:$F$201,0))</f>
        <v/>
      </c>
      <c r="AB275" s="523" t="str">
        <f t="array" ref="AB275">IF(ISBLANK(C275),"",XLOOKUP(A275,'Crop Chart'!$A$5:$A$201,'Crop Chart'!$G$5:$G$201,FALSE))</f>
        <v/>
      </c>
      <c r="AC275" s="526" t="str">
        <f t="shared" si="19"/>
        <v/>
      </c>
      <c r="AD275" s="526" t="str">
        <f t="shared" si="4"/>
        <v/>
      </c>
      <c r="AE275" s="527" t="str">
        <f t="array" ref="AE275">IF(ISBLANK(C275),"",XLOOKUP(C275,'Codified Game Plan'!$M$3:$M$477,'Codified Game Plan'!$J$3:$J$477,0))</f>
        <v/>
      </c>
      <c r="AF275" s="528" t="str">
        <f t="array" ref="AF275">IF(ISBLANK(C275),"",XLOOKUP(A275,'Crop Chart'!$A$5:$A$201,'Crop Chart'!$L$5:$L$201,FALSE))</f>
        <v/>
      </c>
      <c r="AG275" s="529"/>
      <c r="AH275" s="530"/>
      <c r="AI275" s="530" t="str">
        <f t="array" ref="AI275">IF(ISBLANK(C275),"",XLOOKUP(A275,'Crop Chart'!$A$5:$A$201,'Crop Chart'!$AN$5:$AN$201,FALSE))</f>
        <v/>
      </c>
      <c r="AJ275" s="531" t="str">
        <f t="array" ref="AJ275">IF((AI275=""),"",J275+XLOOKUP(A275,'Crop Chart'!$A$5:$A$201,'Crop Chart'!$AO$5:$AO$201,FALSE))</f>
        <v/>
      </c>
      <c r="AK275" s="530" t="str">
        <f t="array" ref="AK275">IF(ISBLANK(C275),"",XLOOKUP(A275,'Crop Chart'!$A$5:$A$201,'Crop Chart'!$AP$5:$AP$201,FALSE))</f>
        <v/>
      </c>
      <c r="AL275" s="531" t="str">
        <f t="array" ref="AL275">IF((AK275=""),"",J275+XLOOKUP(A275,'Crop Chart'!$A$5:$A$201,'Crop Chart'!$AQ$5:$AQ$201,FALSE))</f>
        <v/>
      </c>
      <c r="AM275" s="530" t="str">
        <f t="array" ref="AM275">IF(ISBLANK(C275),"",XLOOKUP(A275,'Crop Chart'!$A$5:$A$201,'Crop Chart'!$AR$5:$AR$201,FALSE))</f>
        <v/>
      </c>
      <c r="AN275" s="531" t="str">
        <f t="array" ref="AN275">IF((AM275=""),"",J275+XLOOKUP(A275,'Crop Chart'!$A$5:$A$201,'Crop Chart'!$AS$5:$AS$201,FALSE))</f>
        <v/>
      </c>
      <c r="AO275" s="530" t="str">
        <f t="array" ref="AO275">IF(ISBLANK(C275),"",XLOOKUP(A275,'Crop Chart'!$A$5:$A$201,'Crop Chart'!$AT$5:$AT$201,FALSE))</f>
        <v/>
      </c>
      <c r="AP275" s="531" t="str">
        <f t="array" ref="AP275">IF((AO275=""),"",J275+XLOOKUP(A275,'Crop Chart'!$A$5:$A$201,'Crop Chart'!$AU$5:$AU$201,FALSE))</f>
        <v/>
      </c>
      <c r="AQ275" s="530" t="str">
        <f t="array" ref="AQ275">IF(ISBLANK(C275),"",XLOOKUP(A275,'Crop Chart'!$A$5:$A$201,'Crop Chart'!$AV$5:$AV$201,FALSE))</f>
        <v/>
      </c>
      <c r="AR275" s="531" t="str">
        <f t="array" ref="AR275">IF((AQ275=""),"",J275+XLOOKUP(A275,'Crop Chart'!$A$5:$A$201,'Crop Chart'!$AW$5:$AW$201,FALSE))</f>
        <v/>
      </c>
      <c r="AS275" s="530" t="str">
        <f t="array" ref="AS275">IF(ISBLANK(C275),"",XLOOKUP(A275,'Crop Chart'!$A$5:$A$201,'Crop Chart'!$AX$5:$AX$201,FALSE))</f>
        <v/>
      </c>
      <c r="AT275" s="531" t="str">
        <f t="array" ref="AT275">IF((AS275=""),"",J275+XLOOKUP(A275,'Crop Chart'!$A$5:$A$201,'Crop Chart'!$AY$5:$AY$201,FALSE))</f>
        <v/>
      </c>
      <c r="AU275" s="530" t="str">
        <f t="array" ref="AU275">IF(ISBLANK(C275),"",XLOOKUP(A275,'Crop Chart'!$A$5:$A$201,'Crop Chart'!$AZ$5:$AZ$201,FALSE))</f>
        <v/>
      </c>
      <c r="AV275" s="531" t="str">
        <f t="array" ref="AV275">IF((AU275=""),"",J275+XLOOKUP(A275,'Crop Chart'!$A$5:$A$201,'Crop Chart'!$BA$5:$BA$201,FALSE))</f>
        <v/>
      </c>
      <c r="AW275" s="530" t="str">
        <f t="array" ref="AW275">IF(ISBLANK(C275),"",XLOOKUP(A275,'Crop Chart'!$A$5:$A$201,'Crop Chart'!$BB$5:$BB$201,FALSE))</f>
        <v/>
      </c>
      <c r="AX275" s="532" t="str">
        <f t="array" ref="AX275">IF((AW275=""),"",J275+XLOOKUP(A275,'Crop Chart'!$A$5:$A$201,'Crop Chart'!$BC$5:$BC$201,FALSE))</f>
        <v/>
      </c>
    </row>
    <row r="276" ht="15.75" hidden="1" customHeight="1">
      <c r="A276" s="520" t="str">
        <f t="array" ref="A276">IF(ISBLANK(C276)," ",XLOOKUP(C276,'Codified Game Plan'!$M$3:$M$477,'Codified Game Plan'!$A$3:$A$477))</f>
        <v> </v>
      </c>
      <c r="B276" s="503" t="str">
        <f t="array" ref="B276">IF(ISBLANK(C276),"",XLOOKUP(C276,'Codified Game Plan'!$M$3:$M$477,'Codified Game Plan'!$B$3:$B$477))</f>
        <v/>
      </c>
      <c r="C276" s="521"/>
      <c r="D276" s="521" t="str">
        <f t="array" ref="D276">IF(ISBLANK(C276)," ",XLOOKUP(C276,'Codified Game Plan'!$M$3:$M$477,'Codified Game Plan'!$C$3:$C$477))</f>
        <v> </v>
      </c>
      <c r="E276" s="522" t="str">
        <f t="array" ref="E276">IF(ISBLANK(C276),"",XLOOKUP(C276,'Codified Game Plan'!$M$3:$M$477,'Codified Game Plan'!$D$3:$D$477,0))</f>
        <v/>
      </c>
      <c r="F276" s="522" t="str">
        <f t="array" ref="F276">IF(ISBLANK(C276),"",XLOOKUP(C276,'Codified Game Plan'!$M$3:$M$477,'Codified Game Plan'!$E$3:$E$477,0))</f>
        <v/>
      </c>
      <c r="G276" s="523" t="str">
        <f t="array" ref="G276">IF(ISBLANK(C276)," ",XLOOKUP(C276,'Codified Game Plan'!$M$3:$M$477,'Codified Game Plan'!$F$3:$F$477))</f>
        <v> </v>
      </c>
      <c r="H276" s="507" t="str">
        <f t="array" ref="H276">IF(ISBLANK(C276)," ",XLOOKUP(C276,'Codified Game Plan'!$M$3:$M$477,'Codified Game Plan'!$G$3:$G$477))</f>
        <v> </v>
      </c>
      <c r="I276" s="523" t="str">
        <f t="array" ref="I276">IF(ISBLANK(C276),"",XLOOKUP(A276,'Crop Chart'!$A$5:$A$201,'Crop Chart'!$B$5:$B$201,0))</f>
        <v/>
      </c>
      <c r="J276" s="507" t="str">
        <f t="shared" si="24"/>
        <v> </v>
      </c>
      <c r="K276" s="511"/>
      <c r="L276" s="523" t="str">
        <f t="array" ref="L276">IF(ISBLANK(C276),"",XLOOKUP(A276,'Crop Chart'!$A$5:$A$201,'Crop Chart'!$C$5:$C$201,0))</f>
        <v/>
      </c>
      <c r="M276" s="506" t="str">
        <f t="array" ref="M276">IF(ISBLANK(C276),"",XLOOKUP(A276,'Crop Chart'!$A$5:$A$201,'Crop Chart'!$E$5:$E$201,0))</f>
        <v/>
      </c>
      <c r="N276" s="535" t="str">
        <f t="shared" si="1"/>
        <v/>
      </c>
      <c r="O276" s="515" t="str">
        <f t="array" ref="O276">IF(ISBLANK(C276),"",XLOOKUP(A276,'Crop Chart'!$A$5:$A$201,'Crop Chart'!$S$5:$S$201,0))</f>
        <v/>
      </c>
      <c r="P276" s="507" t="str">
        <f t="shared" si="2"/>
        <v/>
      </c>
      <c r="Q276" s="524"/>
      <c r="R276" s="523" t="str">
        <f t="array" ref="R276">IF(I276="TR",XLOOKUP(A276,'Crop Chart'!$A$5:$A$201,'Crop Chart'!$I$5:$I$201,FALSE),"")</f>
        <v/>
      </c>
      <c r="S276" s="512" t="str">
        <f t="array" ref="S276">IF(I276="TR",G276*'Crop Chart'!$H$2*12*L276/M276/T276*XLOOKUP(A276,'Crop Chart'!$A$5:$A$203,'Crop Chart'!$T$5:$T$203),"")</f>
        <v/>
      </c>
      <c r="T276" s="523" t="str">
        <f t="array" ref="T276">IF(ISBLANK(C276),"",XLOOKUP(A276,'Crop Chart'!$A$5:$A$201,'Crop Chart'!$P$5:$P$201,FALSE))</f>
        <v/>
      </c>
      <c r="U276" s="525" t="str">
        <f t="array" ref="U276">IF(ISBLANK(C276),"",XLOOKUP(A276,'Crop Chart'!$A$5:$A$201,'Crop Chart'!$Q$5:$Q$201,0))</f>
        <v/>
      </c>
      <c r="V276" s="507" t="str">
        <f t="array" ref="V276">IF(I276="DS",XLOOKUP(A276,'Crop Chart'!$A$6:$A$201,'Crop Chart'!$AH$6:$AH$201,0),"")</f>
        <v/>
      </c>
      <c r="W276" s="507" t="str">
        <f t="array" ref="W276">IF(I276="DS",XLOOKUP(A276,'Crop Chart'!$A$6:$A$201,'Crop Chart'!$AI$6:$AI$201,0),"")</f>
        <v/>
      </c>
      <c r="X276" s="526" t="str">
        <f t="array" ref="X276">IFS(ISTEXT(P276),"",XLOOKUP(A276,'Crop Chart'!$A$5:$A$201,'Crop Chart'!$R$5:$R$201,0)=0,"",XLOOKUP(A276,'Crop Chart'!$A$5:$A$201,'Crop Chart'!$R$5:$R$201,0)&gt;0,XLOOKUP(A276,'Crop Chart'!$A$5:$A$201,'Crop Chart'!$R$5:$R$201,0)+P276)</f>
        <v/>
      </c>
      <c r="Y276" s="523" t="str">
        <f t="array" ref="Y276">IF(ISTEXT(X276),"",XLOOKUP(A276,'Crop Chart'!$A$5:$A$201,'Crop Chart'!$S$5:$S$201,0))</f>
        <v/>
      </c>
      <c r="Z276" s="513" t="str">
        <f t="shared" si="3"/>
        <v/>
      </c>
      <c r="AA276" s="523" t="str">
        <f t="array" ref="AA276">IF(ISBLANK(C276),"",XLOOKUP(A276,'Crop Chart'!$A$5:$A$201,'Crop Chart'!$F$5:$F$201,0))</f>
        <v/>
      </c>
      <c r="AB276" s="523" t="str">
        <f t="array" ref="AB276">IF(ISBLANK(C276),"",XLOOKUP(A276,'Crop Chart'!$A$5:$A$201,'Crop Chart'!$G$5:$G$201,FALSE))</f>
        <v/>
      </c>
      <c r="AC276" s="526" t="str">
        <f t="shared" si="19"/>
        <v/>
      </c>
      <c r="AD276" s="526" t="str">
        <f t="shared" si="4"/>
        <v/>
      </c>
      <c r="AE276" s="527" t="str">
        <f t="array" ref="AE276">IF(ISBLANK(C276),"",XLOOKUP(C276,'Codified Game Plan'!$M$3:$M$477,'Codified Game Plan'!$J$3:$J$477,0))</f>
        <v/>
      </c>
      <c r="AF276" s="528" t="str">
        <f t="array" ref="AF276">IF(ISBLANK(C276),"",XLOOKUP(A276,'Crop Chart'!$A$5:$A$201,'Crop Chart'!$L$5:$L$201,FALSE))</f>
        <v/>
      </c>
      <c r="AG276" s="529"/>
      <c r="AH276" s="530"/>
      <c r="AI276" s="530" t="str">
        <f t="array" ref="AI276">IF(ISBLANK(C276),"",XLOOKUP(A276,'Crop Chart'!$A$5:$A$201,'Crop Chart'!$AN$5:$AN$201,FALSE))</f>
        <v/>
      </c>
      <c r="AJ276" s="531" t="str">
        <f t="array" ref="AJ276">IF((AI276=""),"",J276+XLOOKUP(A276,'Crop Chart'!$A$5:$A$201,'Crop Chart'!$AO$5:$AO$201,FALSE))</f>
        <v/>
      </c>
      <c r="AK276" s="530" t="str">
        <f t="array" ref="AK276">IF(ISBLANK(C276),"",XLOOKUP(A276,'Crop Chart'!$A$5:$A$201,'Crop Chart'!$AP$5:$AP$201,FALSE))</f>
        <v/>
      </c>
      <c r="AL276" s="531" t="str">
        <f t="array" ref="AL276">IF((AK276=""),"",J276+XLOOKUP(A276,'Crop Chart'!$A$5:$A$201,'Crop Chart'!$AQ$5:$AQ$201,FALSE))</f>
        <v/>
      </c>
      <c r="AM276" s="530" t="str">
        <f t="array" ref="AM276">IF(ISBLANK(C276),"",XLOOKUP(A276,'Crop Chart'!$A$5:$A$201,'Crop Chart'!$AR$5:$AR$201,FALSE))</f>
        <v/>
      </c>
      <c r="AN276" s="531" t="str">
        <f t="array" ref="AN276">IF((AM276=""),"",J276+XLOOKUP(A276,'Crop Chart'!$A$5:$A$201,'Crop Chart'!$AS$5:$AS$201,FALSE))</f>
        <v/>
      </c>
      <c r="AO276" s="530" t="str">
        <f t="array" ref="AO276">IF(ISBLANK(C276),"",XLOOKUP(A276,'Crop Chart'!$A$5:$A$201,'Crop Chart'!$AT$5:$AT$201,FALSE))</f>
        <v/>
      </c>
      <c r="AP276" s="531" t="str">
        <f t="array" ref="AP276">IF((AO276=""),"",J276+XLOOKUP(A276,'Crop Chart'!$A$5:$A$201,'Crop Chart'!$AU$5:$AU$201,FALSE))</f>
        <v/>
      </c>
      <c r="AQ276" s="530" t="str">
        <f t="array" ref="AQ276">IF(ISBLANK(C276),"",XLOOKUP(A276,'Crop Chart'!$A$5:$A$201,'Crop Chart'!$AV$5:$AV$201,FALSE))</f>
        <v/>
      </c>
      <c r="AR276" s="531" t="str">
        <f t="array" ref="AR276">IF((AQ276=""),"",J276+XLOOKUP(A276,'Crop Chart'!$A$5:$A$201,'Crop Chart'!$AW$5:$AW$201,FALSE))</f>
        <v/>
      </c>
      <c r="AS276" s="530" t="str">
        <f t="array" ref="AS276">IF(ISBLANK(C276),"",XLOOKUP(A276,'Crop Chart'!$A$5:$A$201,'Crop Chart'!$AX$5:$AX$201,FALSE))</f>
        <v/>
      </c>
      <c r="AT276" s="531" t="str">
        <f t="array" ref="AT276">IF((AS276=""),"",J276+XLOOKUP(A276,'Crop Chart'!$A$5:$A$201,'Crop Chart'!$AY$5:$AY$201,FALSE))</f>
        <v/>
      </c>
      <c r="AU276" s="530" t="str">
        <f t="array" ref="AU276">IF(ISBLANK(C276),"",XLOOKUP(A276,'Crop Chart'!$A$5:$A$201,'Crop Chart'!$AZ$5:$AZ$201,FALSE))</f>
        <v/>
      </c>
      <c r="AV276" s="531" t="str">
        <f t="array" ref="AV276">IF((AU276=""),"",J276+XLOOKUP(A276,'Crop Chart'!$A$5:$A$201,'Crop Chart'!$BA$5:$BA$201,FALSE))</f>
        <v/>
      </c>
      <c r="AW276" s="530" t="str">
        <f t="array" ref="AW276">IF(ISBLANK(C276),"",XLOOKUP(A276,'Crop Chart'!$A$5:$A$201,'Crop Chart'!$BB$5:$BB$201,FALSE))</f>
        <v/>
      </c>
      <c r="AX276" s="532" t="str">
        <f t="array" ref="AX276">IF((AW276=""),"",J276+XLOOKUP(A276,'Crop Chart'!$A$5:$A$201,'Crop Chart'!$BC$5:$BC$201,FALSE))</f>
        <v/>
      </c>
    </row>
    <row r="277" ht="15.75" hidden="1" customHeight="1">
      <c r="A277" s="520" t="str">
        <f t="array" ref="A277">IF(ISBLANK(C277)," ",XLOOKUP(C277,'Codified Game Plan'!$M$3:$M$477,'Codified Game Plan'!$A$3:$A$477))</f>
        <v> </v>
      </c>
      <c r="B277" s="503" t="str">
        <f t="array" ref="B277">IF(ISBLANK(C277),"",XLOOKUP(C277,'Codified Game Plan'!$M$3:$M$477,'Codified Game Plan'!$B$3:$B$477))</f>
        <v/>
      </c>
      <c r="C277" s="521"/>
      <c r="D277" s="521" t="str">
        <f t="array" ref="D277">IF(ISBLANK(C277)," ",XLOOKUP(C277,'Codified Game Plan'!$M$3:$M$477,'Codified Game Plan'!$C$3:$C$477))</f>
        <v> </v>
      </c>
      <c r="E277" s="522" t="str">
        <f t="array" ref="E277">IF(ISBLANK(C277),"",XLOOKUP(C277,'Codified Game Plan'!$M$3:$M$477,'Codified Game Plan'!$D$3:$D$477,0))</f>
        <v/>
      </c>
      <c r="F277" s="522" t="str">
        <f t="array" ref="F277">IF(ISBLANK(C277),"",XLOOKUP(C277,'Codified Game Plan'!$M$3:$M$477,'Codified Game Plan'!$E$3:$E$477,0))</f>
        <v/>
      </c>
      <c r="G277" s="523" t="str">
        <f t="array" ref="G277">IF(ISBLANK(C277)," ",XLOOKUP(C277,'Codified Game Plan'!$M$3:$M$477,'Codified Game Plan'!$F$3:$F$477))</f>
        <v> </v>
      </c>
      <c r="H277" s="507" t="str">
        <f t="array" ref="H277">IF(ISBLANK(C277)," ",XLOOKUP(C277,'Codified Game Plan'!$M$3:$M$477,'Codified Game Plan'!$G$3:$G$477))</f>
        <v> </v>
      </c>
      <c r="I277" s="523" t="str">
        <f t="array" ref="I277">IF(ISBLANK(C277),"",XLOOKUP(A277,'Crop Chart'!$A$5:$A$201,'Crop Chart'!$B$5:$B$201,0))</f>
        <v/>
      </c>
      <c r="J277" s="507" t="str">
        <f t="shared" si="24"/>
        <v> </v>
      </c>
      <c r="K277" s="511"/>
      <c r="L277" s="523" t="str">
        <f t="array" ref="L277">IF(ISBLANK(C277),"",XLOOKUP(A277,'Crop Chart'!$A$5:$A$201,'Crop Chart'!$C$5:$C$201,0))</f>
        <v/>
      </c>
      <c r="M277" s="506" t="str">
        <f t="array" ref="M277">IF(ISBLANK(C277),"",XLOOKUP(A277,'Crop Chart'!$A$5:$A$201,'Crop Chart'!$E$5:$E$201,0))</f>
        <v/>
      </c>
      <c r="N277" s="535" t="str">
        <f t="shared" si="1"/>
        <v/>
      </c>
      <c r="O277" s="515" t="str">
        <f t="array" ref="O277">IF(ISBLANK(C277),"",XLOOKUP(A277,'Crop Chart'!$A$5:$A$201,'Crop Chart'!$S$5:$S$201,0))</f>
        <v/>
      </c>
      <c r="P277" s="507" t="str">
        <f t="shared" si="2"/>
        <v/>
      </c>
      <c r="Q277" s="524"/>
      <c r="R277" s="523" t="str">
        <f t="array" ref="R277">IF(I277="TR",XLOOKUP(A277,'Crop Chart'!$A$5:$A$201,'Crop Chart'!$I$5:$I$201,FALSE),"")</f>
        <v/>
      </c>
      <c r="S277" s="512" t="str">
        <f t="array" ref="S277">IF(I277="TR",G277*'Crop Chart'!$H$2*12*L277/M277/T277*XLOOKUP(A277,'Crop Chart'!$A$5:$A$203,'Crop Chart'!$T$5:$T$203),"")</f>
        <v/>
      </c>
      <c r="T277" s="523" t="str">
        <f t="array" ref="T277">IF(ISBLANK(C277),"",XLOOKUP(A277,'Crop Chart'!$A$5:$A$201,'Crop Chart'!$P$5:$P$201,FALSE))</f>
        <v/>
      </c>
      <c r="U277" s="525" t="str">
        <f t="array" ref="U277">IF(ISBLANK(C277),"",XLOOKUP(A277,'Crop Chart'!$A$5:$A$201,'Crop Chart'!$Q$5:$Q$201,0))</f>
        <v/>
      </c>
      <c r="V277" s="507" t="str">
        <f t="array" ref="V277">IF(I277="DS",XLOOKUP(A277,'Crop Chart'!$A$6:$A$201,'Crop Chart'!$AH$6:$AH$201,0),"")</f>
        <v/>
      </c>
      <c r="W277" s="507" t="str">
        <f t="array" ref="W277">IF(I277="DS",XLOOKUP(A277,'Crop Chart'!$A$6:$A$201,'Crop Chart'!$AI$6:$AI$201,0),"")</f>
        <v/>
      </c>
      <c r="X277" s="526" t="str">
        <f t="array" ref="X277">IFS(ISTEXT(P277),"",XLOOKUP(A277,'Crop Chart'!$A$5:$A$201,'Crop Chart'!$R$5:$R$201,0)=0,"",XLOOKUP(A277,'Crop Chart'!$A$5:$A$201,'Crop Chart'!$R$5:$R$201,0)&gt;0,XLOOKUP(A277,'Crop Chart'!$A$5:$A$201,'Crop Chart'!$R$5:$R$201,0)+P277)</f>
        <v/>
      </c>
      <c r="Y277" s="523" t="str">
        <f t="array" ref="Y277">IF(ISTEXT(X277),"",XLOOKUP(A277,'Crop Chart'!$A$5:$A$201,'Crop Chart'!$S$5:$S$201,0))</f>
        <v/>
      </c>
      <c r="Z277" s="513" t="str">
        <f t="shared" si="3"/>
        <v/>
      </c>
      <c r="AA277" s="523" t="str">
        <f t="array" ref="AA277">IF(ISBLANK(C277),"",XLOOKUP(A277,'Crop Chart'!$A$5:$A$201,'Crop Chart'!$F$5:$F$201,0))</f>
        <v/>
      </c>
      <c r="AB277" s="523" t="str">
        <f t="array" ref="AB277">IF(ISBLANK(C277),"",XLOOKUP(A277,'Crop Chart'!$A$5:$A$201,'Crop Chart'!$G$5:$G$201,FALSE))</f>
        <v/>
      </c>
      <c r="AC277" s="526" t="str">
        <f t="shared" si="19"/>
        <v/>
      </c>
      <c r="AD277" s="526" t="str">
        <f t="shared" si="4"/>
        <v/>
      </c>
      <c r="AE277" s="527" t="str">
        <f t="array" ref="AE277">IF(ISBLANK(C277),"",XLOOKUP(C277,'Codified Game Plan'!$M$3:$M$477,'Codified Game Plan'!$J$3:$J$477,0))</f>
        <v/>
      </c>
      <c r="AF277" s="528" t="str">
        <f t="array" ref="AF277">IF(ISBLANK(C277),"",XLOOKUP(A277,'Crop Chart'!$A$5:$A$201,'Crop Chart'!$L$5:$L$201,FALSE))</f>
        <v/>
      </c>
      <c r="AG277" s="529"/>
      <c r="AH277" s="530"/>
      <c r="AI277" s="530" t="str">
        <f t="array" ref="AI277">IF(ISBLANK(C277),"",XLOOKUP(A277,'Crop Chart'!$A$5:$A$201,'Crop Chart'!$AN$5:$AN$201,FALSE))</f>
        <v/>
      </c>
      <c r="AJ277" s="531" t="str">
        <f t="array" ref="AJ277">IF((AI277=""),"",J277+XLOOKUP(A277,'Crop Chart'!$A$5:$A$201,'Crop Chart'!$AO$5:$AO$201,FALSE))</f>
        <v/>
      </c>
      <c r="AK277" s="530" t="str">
        <f t="array" ref="AK277">IF(ISBLANK(C277),"",XLOOKUP(A277,'Crop Chart'!$A$5:$A$201,'Crop Chart'!$AP$5:$AP$201,FALSE))</f>
        <v/>
      </c>
      <c r="AL277" s="531" t="str">
        <f t="array" ref="AL277">IF((AK277=""),"",J277+XLOOKUP(A277,'Crop Chart'!$A$5:$A$201,'Crop Chart'!$AQ$5:$AQ$201,FALSE))</f>
        <v/>
      </c>
      <c r="AM277" s="530" t="str">
        <f t="array" ref="AM277">IF(ISBLANK(C277),"",XLOOKUP(A277,'Crop Chart'!$A$5:$A$201,'Crop Chart'!$AR$5:$AR$201,FALSE))</f>
        <v/>
      </c>
      <c r="AN277" s="531" t="str">
        <f t="array" ref="AN277">IF((AM277=""),"",J277+XLOOKUP(A277,'Crop Chart'!$A$5:$A$201,'Crop Chart'!$AS$5:$AS$201,FALSE))</f>
        <v/>
      </c>
      <c r="AO277" s="530" t="str">
        <f t="array" ref="AO277">IF(ISBLANK(C277),"",XLOOKUP(A277,'Crop Chart'!$A$5:$A$201,'Crop Chart'!$AT$5:$AT$201,FALSE))</f>
        <v/>
      </c>
      <c r="AP277" s="531" t="str">
        <f t="array" ref="AP277">IF((AO277=""),"",J277+XLOOKUP(A277,'Crop Chart'!$A$5:$A$201,'Crop Chart'!$AU$5:$AU$201,FALSE))</f>
        <v/>
      </c>
      <c r="AQ277" s="530" t="str">
        <f t="array" ref="AQ277">IF(ISBLANK(C277),"",XLOOKUP(A277,'Crop Chart'!$A$5:$A$201,'Crop Chart'!$AV$5:$AV$201,FALSE))</f>
        <v/>
      </c>
      <c r="AR277" s="531" t="str">
        <f t="array" ref="AR277">IF((AQ277=""),"",J277+XLOOKUP(A277,'Crop Chart'!$A$5:$A$201,'Crop Chart'!$AW$5:$AW$201,FALSE))</f>
        <v/>
      </c>
      <c r="AS277" s="530" t="str">
        <f t="array" ref="AS277">IF(ISBLANK(C277),"",XLOOKUP(A277,'Crop Chart'!$A$5:$A$201,'Crop Chart'!$AX$5:$AX$201,FALSE))</f>
        <v/>
      </c>
      <c r="AT277" s="531" t="str">
        <f t="array" ref="AT277">IF((AS277=""),"",J277+XLOOKUP(A277,'Crop Chart'!$A$5:$A$201,'Crop Chart'!$AY$5:$AY$201,FALSE))</f>
        <v/>
      </c>
      <c r="AU277" s="530" t="str">
        <f t="array" ref="AU277">IF(ISBLANK(C277),"",XLOOKUP(A277,'Crop Chart'!$A$5:$A$201,'Crop Chart'!$AZ$5:$AZ$201,FALSE))</f>
        <v/>
      </c>
      <c r="AV277" s="531" t="str">
        <f t="array" ref="AV277">IF((AU277=""),"",J277+XLOOKUP(A277,'Crop Chart'!$A$5:$A$201,'Crop Chart'!$BA$5:$BA$201,FALSE))</f>
        <v/>
      </c>
      <c r="AW277" s="530" t="str">
        <f t="array" ref="AW277">IF(ISBLANK(C277),"",XLOOKUP(A277,'Crop Chart'!$A$5:$A$201,'Crop Chart'!$BB$5:$BB$201,FALSE))</f>
        <v/>
      </c>
      <c r="AX277" s="532" t="str">
        <f t="array" ref="AX277">IF((AW277=""),"",J277+XLOOKUP(A277,'Crop Chart'!$A$5:$A$201,'Crop Chart'!$BC$5:$BC$201,FALSE))</f>
        <v/>
      </c>
    </row>
    <row r="278" ht="15.75" hidden="1" customHeight="1">
      <c r="A278" s="520" t="str">
        <f t="array" ref="A278">IF(ISBLANK(C278)," ",XLOOKUP(C278,'Codified Game Plan'!$M$3:$M$477,'Codified Game Plan'!$A$3:$A$477))</f>
        <v> </v>
      </c>
      <c r="B278" s="503" t="str">
        <f t="array" ref="B278">IF(ISBLANK(C278),"",XLOOKUP(C278,'Codified Game Plan'!$M$3:$M$477,'Codified Game Plan'!$B$3:$B$477))</f>
        <v/>
      </c>
      <c r="C278" s="521"/>
      <c r="D278" s="521" t="str">
        <f t="array" ref="D278">IF(ISBLANK(C278)," ",XLOOKUP(C278,'Codified Game Plan'!$M$3:$M$477,'Codified Game Plan'!$C$3:$C$477))</f>
        <v> </v>
      </c>
      <c r="E278" s="522" t="str">
        <f t="array" ref="E278">IF(ISBLANK(C278),"",XLOOKUP(C278,'Codified Game Plan'!$M$3:$M$477,'Codified Game Plan'!$D$3:$D$477,0))</f>
        <v/>
      </c>
      <c r="F278" s="522" t="str">
        <f t="array" ref="F278">IF(ISBLANK(C278),"",XLOOKUP(C278,'Codified Game Plan'!$M$3:$M$477,'Codified Game Plan'!$E$3:$E$477,0))</f>
        <v/>
      </c>
      <c r="G278" s="523" t="str">
        <f t="array" ref="G278">IF(ISBLANK(C278)," ",XLOOKUP(C278,'Codified Game Plan'!$M$3:$M$477,'Codified Game Plan'!$F$3:$F$477))</f>
        <v> </v>
      </c>
      <c r="H278" s="507" t="str">
        <f t="array" ref="H278">IF(ISBLANK(C278)," ",XLOOKUP(C278,'Codified Game Plan'!$M$3:$M$477,'Codified Game Plan'!$G$3:$G$477))</f>
        <v> </v>
      </c>
      <c r="I278" s="523" t="str">
        <f t="array" ref="I278">IF(ISBLANK(C278),"",XLOOKUP(A278,'Crop Chart'!$A$5:$A$201,'Crop Chart'!$B$5:$B$201,0))</f>
        <v/>
      </c>
      <c r="J278" s="507" t="str">
        <f t="shared" si="24"/>
        <v> </v>
      </c>
      <c r="K278" s="511"/>
      <c r="L278" s="523" t="str">
        <f t="array" ref="L278">IF(ISBLANK(C278),"",XLOOKUP(A278,'Crop Chart'!$A$5:$A$201,'Crop Chart'!$C$5:$C$201,0))</f>
        <v/>
      </c>
      <c r="M278" s="506" t="str">
        <f t="array" ref="M278">IF(ISBLANK(C278),"",XLOOKUP(A278,'Crop Chart'!$A$5:$A$201,'Crop Chart'!$E$5:$E$201,0))</f>
        <v/>
      </c>
      <c r="N278" s="535" t="str">
        <f t="shared" si="1"/>
        <v/>
      </c>
      <c r="O278" s="515" t="str">
        <f t="array" ref="O278">IF(ISBLANK(C278),"",XLOOKUP(A278,'Crop Chart'!$A$5:$A$201,'Crop Chart'!$S$5:$S$201,0))</f>
        <v/>
      </c>
      <c r="P278" s="507" t="str">
        <f t="shared" si="2"/>
        <v/>
      </c>
      <c r="Q278" s="524"/>
      <c r="R278" s="523" t="str">
        <f t="array" ref="R278">IF(I278="TR",XLOOKUP(A278,'Crop Chart'!$A$5:$A$201,'Crop Chart'!$I$5:$I$201,FALSE),"")</f>
        <v/>
      </c>
      <c r="S278" s="512" t="str">
        <f t="array" ref="S278">IF(I278="TR",G278*'Crop Chart'!$H$2*12*L278/M278/T278*XLOOKUP(A278,'Crop Chart'!$A$5:$A$203,'Crop Chart'!$T$5:$T$203),"")</f>
        <v/>
      </c>
      <c r="T278" s="523" t="str">
        <f t="array" ref="T278">IF(ISBLANK(C278),"",XLOOKUP(A278,'Crop Chart'!$A$5:$A$201,'Crop Chart'!$P$5:$P$201,FALSE))</f>
        <v/>
      </c>
      <c r="U278" s="525" t="str">
        <f t="array" ref="U278">IF(ISBLANK(C278),"",XLOOKUP(A278,'Crop Chart'!$A$5:$A$201,'Crop Chart'!$Q$5:$Q$201,0))</f>
        <v/>
      </c>
      <c r="V278" s="507" t="str">
        <f t="array" ref="V278">IF(I278="DS",XLOOKUP(A278,'Crop Chart'!$A$6:$A$201,'Crop Chart'!$AH$6:$AH$201,0),"")</f>
        <v/>
      </c>
      <c r="W278" s="507" t="str">
        <f t="array" ref="W278">IF(I278="DS",XLOOKUP(A278,'Crop Chart'!$A$6:$A$201,'Crop Chart'!$AI$6:$AI$201,0),"")</f>
        <v/>
      </c>
      <c r="X278" s="526" t="str">
        <f t="array" ref="X278">IFS(ISTEXT(P278),"",XLOOKUP(A278,'Crop Chart'!$A$5:$A$201,'Crop Chart'!$R$5:$R$201,0)=0,"",XLOOKUP(A278,'Crop Chart'!$A$5:$A$201,'Crop Chart'!$R$5:$R$201,0)&gt;0,XLOOKUP(A278,'Crop Chart'!$A$5:$A$201,'Crop Chart'!$R$5:$R$201,0)+P278)</f>
        <v/>
      </c>
      <c r="Y278" s="523" t="str">
        <f t="array" ref="Y278">IF(ISTEXT(X278),"",XLOOKUP(A278,'Crop Chart'!$A$5:$A$201,'Crop Chart'!$S$5:$S$201,0))</f>
        <v/>
      </c>
      <c r="Z278" s="513" t="str">
        <f t="shared" si="3"/>
        <v/>
      </c>
      <c r="AA278" s="523" t="str">
        <f t="array" ref="AA278">IF(ISBLANK(C278),"",XLOOKUP(A278,'Crop Chart'!$A$5:$A$201,'Crop Chart'!$F$5:$F$201,0))</f>
        <v/>
      </c>
      <c r="AB278" s="523" t="str">
        <f t="array" ref="AB278">IF(ISBLANK(C278),"",XLOOKUP(A278,'Crop Chart'!$A$5:$A$201,'Crop Chart'!$G$5:$G$201,FALSE))</f>
        <v/>
      </c>
      <c r="AC278" s="526" t="str">
        <f t="shared" si="19"/>
        <v/>
      </c>
      <c r="AD278" s="526" t="str">
        <f t="shared" si="4"/>
        <v/>
      </c>
      <c r="AE278" s="527" t="str">
        <f t="array" ref="AE278">IF(ISBLANK(C278),"",XLOOKUP(C278,'Codified Game Plan'!$M$3:$M$477,'Codified Game Plan'!$J$3:$J$477,0))</f>
        <v/>
      </c>
      <c r="AF278" s="528" t="str">
        <f t="array" ref="AF278">IF(ISBLANK(C278),"",XLOOKUP(A278,'Crop Chart'!$A$5:$A$201,'Crop Chart'!$L$5:$L$201,FALSE))</f>
        <v/>
      </c>
      <c r="AG278" s="529"/>
      <c r="AH278" s="530"/>
      <c r="AI278" s="530" t="str">
        <f t="array" ref="AI278">IF(ISBLANK(C278),"",XLOOKUP(A278,'Crop Chart'!$A$5:$A$201,'Crop Chart'!$AN$5:$AN$201,FALSE))</f>
        <v/>
      </c>
      <c r="AJ278" s="531" t="str">
        <f t="array" ref="AJ278">IF((AI278=""),"",J278+XLOOKUP(A278,'Crop Chart'!$A$5:$A$201,'Crop Chart'!$AO$5:$AO$201,FALSE))</f>
        <v/>
      </c>
      <c r="AK278" s="530" t="str">
        <f t="array" ref="AK278">IF(ISBLANK(C278),"",XLOOKUP(A278,'Crop Chart'!$A$5:$A$201,'Crop Chart'!$AP$5:$AP$201,FALSE))</f>
        <v/>
      </c>
      <c r="AL278" s="531" t="str">
        <f t="array" ref="AL278">IF((AK278=""),"",J278+XLOOKUP(A278,'Crop Chart'!$A$5:$A$201,'Crop Chart'!$AQ$5:$AQ$201,FALSE))</f>
        <v/>
      </c>
      <c r="AM278" s="530" t="str">
        <f t="array" ref="AM278">IF(ISBLANK(C278),"",XLOOKUP(A278,'Crop Chart'!$A$5:$A$201,'Crop Chart'!$AR$5:$AR$201,FALSE))</f>
        <v/>
      </c>
      <c r="AN278" s="531" t="str">
        <f t="array" ref="AN278">IF((AM278=""),"",J278+XLOOKUP(A278,'Crop Chart'!$A$5:$A$201,'Crop Chart'!$AS$5:$AS$201,FALSE))</f>
        <v/>
      </c>
      <c r="AO278" s="530" t="str">
        <f t="array" ref="AO278">IF(ISBLANK(C278),"",XLOOKUP(A278,'Crop Chart'!$A$5:$A$201,'Crop Chart'!$AT$5:$AT$201,FALSE))</f>
        <v/>
      </c>
      <c r="AP278" s="531" t="str">
        <f t="array" ref="AP278">IF((AO278=""),"",J278+XLOOKUP(A278,'Crop Chart'!$A$5:$A$201,'Crop Chart'!$AU$5:$AU$201,FALSE))</f>
        <v/>
      </c>
      <c r="AQ278" s="530" t="str">
        <f t="array" ref="AQ278">IF(ISBLANK(C278),"",XLOOKUP(A278,'Crop Chart'!$A$5:$A$201,'Crop Chart'!$AV$5:$AV$201,FALSE))</f>
        <v/>
      </c>
      <c r="AR278" s="531" t="str">
        <f t="array" ref="AR278">IF((AQ278=""),"",J278+XLOOKUP(A278,'Crop Chart'!$A$5:$A$201,'Crop Chart'!$AW$5:$AW$201,FALSE))</f>
        <v/>
      </c>
      <c r="AS278" s="530" t="str">
        <f t="array" ref="AS278">IF(ISBLANK(C278),"",XLOOKUP(A278,'Crop Chart'!$A$5:$A$201,'Crop Chart'!$AX$5:$AX$201,FALSE))</f>
        <v/>
      </c>
      <c r="AT278" s="531" t="str">
        <f t="array" ref="AT278">IF((AS278=""),"",J278+XLOOKUP(A278,'Crop Chart'!$A$5:$A$201,'Crop Chart'!$AY$5:$AY$201,FALSE))</f>
        <v/>
      </c>
      <c r="AU278" s="530" t="str">
        <f t="array" ref="AU278">IF(ISBLANK(C278),"",XLOOKUP(A278,'Crop Chart'!$A$5:$A$201,'Crop Chart'!$AZ$5:$AZ$201,FALSE))</f>
        <v/>
      </c>
      <c r="AV278" s="531" t="str">
        <f t="array" ref="AV278">IF((AU278=""),"",J278+XLOOKUP(A278,'Crop Chart'!$A$5:$A$201,'Crop Chart'!$BA$5:$BA$201,FALSE))</f>
        <v/>
      </c>
      <c r="AW278" s="530" t="str">
        <f t="array" ref="AW278">IF(ISBLANK(C278),"",XLOOKUP(A278,'Crop Chart'!$A$5:$A$201,'Crop Chart'!$BB$5:$BB$201,FALSE))</f>
        <v/>
      </c>
      <c r="AX278" s="532" t="str">
        <f t="array" ref="AX278">IF((AW278=""),"",J278+XLOOKUP(A278,'Crop Chart'!$A$5:$A$201,'Crop Chart'!$BC$5:$BC$201,FALSE))</f>
        <v/>
      </c>
    </row>
    <row r="279" ht="15.75" hidden="1" customHeight="1">
      <c r="A279" s="520" t="str">
        <f t="array" ref="A279">IF(ISBLANK(C279)," ",XLOOKUP(C279,'Codified Game Plan'!$M$3:$M$477,'Codified Game Plan'!$A$3:$A$477))</f>
        <v> </v>
      </c>
      <c r="B279" s="503" t="str">
        <f t="array" ref="B279">IF(ISBLANK(C279),"",XLOOKUP(C279,'Codified Game Plan'!$M$3:$M$477,'Codified Game Plan'!$B$3:$B$477))</f>
        <v/>
      </c>
      <c r="C279" s="521"/>
      <c r="D279" s="521" t="str">
        <f t="array" ref="D279">IF(ISBLANK(C279)," ",XLOOKUP(C279,'Codified Game Plan'!$M$3:$M$477,'Codified Game Plan'!$C$3:$C$477))</f>
        <v> </v>
      </c>
      <c r="E279" s="522" t="str">
        <f t="array" ref="E279">IF(ISBLANK(C279),"",XLOOKUP(C279,'Codified Game Plan'!$M$3:$M$477,'Codified Game Plan'!$D$3:$D$477,0))</f>
        <v/>
      </c>
      <c r="F279" s="522" t="str">
        <f t="array" ref="F279">IF(ISBLANK(C279),"",XLOOKUP(C279,'Codified Game Plan'!$M$3:$M$477,'Codified Game Plan'!$E$3:$E$477,0))</f>
        <v/>
      </c>
      <c r="G279" s="523" t="str">
        <f t="array" ref="G279">IF(ISBLANK(C279)," ",XLOOKUP(C279,'Codified Game Plan'!$M$3:$M$477,'Codified Game Plan'!$F$3:$F$477))</f>
        <v> </v>
      </c>
      <c r="H279" s="507" t="str">
        <f t="array" ref="H279">IF(ISBLANK(C279)," ",XLOOKUP(C279,'Codified Game Plan'!$M$3:$M$477,'Codified Game Plan'!$G$3:$G$477))</f>
        <v> </v>
      </c>
      <c r="I279" s="523" t="str">
        <f t="array" ref="I279">IF(ISBLANK(C279),"",XLOOKUP(A279,'Crop Chart'!$A$5:$A$201,'Crop Chart'!$B$5:$B$201,0))</f>
        <v/>
      </c>
      <c r="J279" s="507" t="str">
        <f t="shared" si="24"/>
        <v> </v>
      </c>
      <c r="K279" s="511"/>
      <c r="L279" s="523" t="str">
        <f t="array" ref="L279">IF(ISBLANK(C279),"",XLOOKUP(A279,'Crop Chart'!$A$5:$A$201,'Crop Chart'!$C$5:$C$201,0))</f>
        <v/>
      </c>
      <c r="M279" s="506" t="str">
        <f t="array" ref="M279">IF(ISBLANK(C279),"",XLOOKUP(A279,'Crop Chart'!$A$5:$A$201,'Crop Chart'!$E$5:$E$201,0))</f>
        <v/>
      </c>
      <c r="N279" s="535" t="str">
        <f t="shared" si="1"/>
        <v/>
      </c>
      <c r="O279" s="515" t="str">
        <f t="array" ref="O279">IF(ISBLANK(C279),"",XLOOKUP(A279,'Crop Chart'!$A$5:$A$201,'Crop Chart'!$S$5:$S$201,0))</f>
        <v/>
      </c>
      <c r="P279" s="507" t="str">
        <f t="shared" si="2"/>
        <v/>
      </c>
      <c r="Q279" s="524"/>
      <c r="R279" s="523" t="str">
        <f t="array" ref="R279">IF(I279="TR",XLOOKUP(A279,'Crop Chart'!$A$5:$A$201,'Crop Chart'!$I$5:$I$201,FALSE),"")</f>
        <v/>
      </c>
      <c r="S279" s="512" t="str">
        <f t="array" ref="S279">IF(I279="TR",G279*'Crop Chart'!$H$2*12*L279/M279/T279*XLOOKUP(A279,'Crop Chart'!$A$5:$A$203,'Crop Chart'!$T$5:$T$203),"")</f>
        <v/>
      </c>
      <c r="T279" s="523" t="str">
        <f t="array" ref="T279">IF(ISBLANK(C279),"",XLOOKUP(A279,'Crop Chart'!$A$5:$A$201,'Crop Chart'!$P$5:$P$201,FALSE))</f>
        <v/>
      </c>
      <c r="U279" s="525" t="str">
        <f t="array" ref="U279">IF(ISBLANK(C279),"",XLOOKUP(A279,'Crop Chart'!$A$5:$A$201,'Crop Chart'!$Q$5:$Q$201,0))</f>
        <v/>
      </c>
      <c r="V279" s="507" t="str">
        <f t="array" ref="V279">IF(I279="DS",XLOOKUP(A279,'Crop Chart'!$A$6:$A$201,'Crop Chart'!$AH$6:$AH$201,0),"")</f>
        <v/>
      </c>
      <c r="W279" s="507" t="str">
        <f t="array" ref="W279">IF(I279="DS",XLOOKUP(A279,'Crop Chart'!$A$6:$A$201,'Crop Chart'!$AI$6:$AI$201,0),"")</f>
        <v/>
      </c>
      <c r="X279" s="526" t="str">
        <f t="array" ref="X279">IFS(ISTEXT(P279),"",XLOOKUP(A279,'Crop Chart'!$A$5:$A$201,'Crop Chart'!$R$5:$R$201,0)=0,"",XLOOKUP(A279,'Crop Chart'!$A$5:$A$201,'Crop Chart'!$R$5:$R$201,0)&gt;0,XLOOKUP(A279,'Crop Chart'!$A$5:$A$201,'Crop Chart'!$R$5:$R$201,0)+P279)</f>
        <v/>
      </c>
      <c r="Y279" s="523" t="str">
        <f t="array" ref="Y279">IF(ISTEXT(X279),"",XLOOKUP(A279,'Crop Chart'!$A$5:$A$201,'Crop Chart'!$S$5:$S$201,0))</f>
        <v/>
      </c>
      <c r="Z279" s="513" t="str">
        <f t="shared" si="3"/>
        <v/>
      </c>
      <c r="AA279" s="523" t="str">
        <f t="array" ref="AA279">IF(ISBLANK(C279),"",XLOOKUP(A279,'Crop Chart'!$A$5:$A$201,'Crop Chart'!$F$5:$F$201,0))</f>
        <v/>
      </c>
      <c r="AB279" s="523" t="str">
        <f t="array" ref="AB279">IF(ISBLANK(C279),"",XLOOKUP(A279,'Crop Chart'!$A$5:$A$201,'Crop Chart'!$G$5:$G$201,FALSE))</f>
        <v/>
      </c>
      <c r="AC279" s="526" t="str">
        <f t="shared" si="19"/>
        <v/>
      </c>
      <c r="AD279" s="526" t="str">
        <f t="shared" si="4"/>
        <v/>
      </c>
      <c r="AE279" s="527" t="str">
        <f t="array" ref="AE279">IF(ISBLANK(C279),"",XLOOKUP(C279,'Codified Game Plan'!$M$3:$M$477,'Codified Game Plan'!$J$3:$J$477,0))</f>
        <v/>
      </c>
      <c r="AF279" s="528" t="str">
        <f t="array" ref="AF279">IF(ISBLANK(C279),"",XLOOKUP(A279,'Crop Chart'!$A$5:$A$201,'Crop Chart'!$L$5:$L$201,FALSE))</f>
        <v/>
      </c>
      <c r="AG279" s="529"/>
      <c r="AH279" s="530"/>
      <c r="AI279" s="530" t="str">
        <f t="array" ref="AI279">IF(ISBLANK(C279),"",XLOOKUP(A279,'Crop Chart'!$A$5:$A$201,'Crop Chart'!$AN$5:$AN$201,FALSE))</f>
        <v/>
      </c>
      <c r="AJ279" s="531" t="str">
        <f t="array" ref="AJ279">IF((AI279=""),"",J279+XLOOKUP(A279,'Crop Chart'!$A$5:$A$201,'Crop Chart'!$AO$5:$AO$201,FALSE))</f>
        <v/>
      </c>
      <c r="AK279" s="530" t="str">
        <f t="array" ref="AK279">IF(ISBLANK(C279),"",XLOOKUP(A279,'Crop Chart'!$A$5:$A$201,'Crop Chart'!$AP$5:$AP$201,FALSE))</f>
        <v/>
      </c>
      <c r="AL279" s="531" t="str">
        <f t="array" ref="AL279">IF((AK279=""),"",J279+XLOOKUP(A279,'Crop Chart'!$A$5:$A$201,'Crop Chart'!$AQ$5:$AQ$201,FALSE))</f>
        <v/>
      </c>
      <c r="AM279" s="530" t="str">
        <f t="array" ref="AM279">IF(ISBLANK(C279),"",XLOOKUP(A279,'Crop Chart'!$A$5:$A$201,'Crop Chart'!$AR$5:$AR$201,FALSE))</f>
        <v/>
      </c>
      <c r="AN279" s="531" t="str">
        <f t="array" ref="AN279">IF((AM279=""),"",J279+XLOOKUP(A279,'Crop Chart'!$A$5:$A$201,'Crop Chart'!$AS$5:$AS$201,FALSE))</f>
        <v/>
      </c>
      <c r="AO279" s="530" t="str">
        <f t="array" ref="AO279">IF(ISBLANK(C279),"",XLOOKUP(A279,'Crop Chart'!$A$5:$A$201,'Crop Chart'!$AT$5:$AT$201,FALSE))</f>
        <v/>
      </c>
      <c r="AP279" s="531" t="str">
        <f t="array" ref="AP279">IF((AO279=""),"",J279+XLOOKUP(A279,'Crop Chart'!$A$5:$A$201,'Crop Chart'!$AU$5:$AU$201,FALSE))</f>
        <v/>
      </c>
      <c r="AQ279" s="530" t="str">
        <f t="array" ref="AQ279">IF(ISBLANK(C279),"",XLOOKUP(A279,'Crop Chart'!$A$5:$A$201,'Crop Chart'!$AV$5:$AV$201,FALSE))</f>
        <v/>
      </c>
      <c r="AR279" s="531" t="str">
        <f t="array" ref="AR279">IF((AQ279=""),"",J279+XLOOKUP(A279,'Crop Chart'!$A$5:$A$201,'Crop Chart'!$AW$5:$AW$201,FALSE))</f>
        <v/>
      </c>
      <c r="AS279" s="530" t="str">
        <f t="array" ref="AS279">IF(ISBLANK(C279),"",XLOOKUP(A279,'Crop Chart'!$A$5:$A$201,'Crop Chart'!$AX$5:$AX$201,FALSE))</f>
        <v/>
      </c>
      <c r="AT279" s="531" t="str">
        <f t="array" ref="AT279">IF((AS279=""),"",J279+XLOOKUP(A279,'Crop Chart'!$A$5:$A$201,'Crop Chart'!$AY$5:$AY$201,FALSE))</f>
        <v/>
      </c>
      <c r="AU279" s="530" t="str">
        <f t="array" ref="AU279">IF(ISBLANK(C279),"",XLOOKUP(A279,'Crop Chart'!$A$5:$A$201,'Crop Chart'!$AZ$5:$AZ$201,FALSE))</f>
        <v/>
      </c>
      <c r="AV279" s="531" t="str">
        <f t="array" ref="AV279">IF((AU279=""),"",J279+XLOOKUP(A279,'Crop Chart'!$A$5:$A$201,'Crop Chart'!$BA$5:$BA$201,FALSE))</f>
        <v/>
      </c>
      <c r="AW279" s="530" t="str">
        <f t="array" ref="AW279">IF(ISBLANK(C279),"",XLOOKUP(A279,'Crop Chart'!$A$5:$A$201,'Crop Chart'!$BB$5:$BB$201,FALSE))</f>
        <v/>
      </c>
      <c r="AX279" s="532" t="str">
        <f t="array" ref="AX279">IF((AW279=""),"",J279+XLOOKUP(A279,'Crop Chart'!$A$5:$A$201,'Crop Chart'!$BC$5:$BC$201,FALSE))</f>
        <v/>
      </c>
    </row>
    <row r="280" ht="15.75" hidden="1" customHeight="1">
      <c r="A280" s="520" t="str">
        <f t="array" ref="A280">IF(ISBLANK(C280)," ",XLOOKUP(C280,'Codified Game Plan'!$M$3:$M$477,'Codified Game Plan'!$A$3:$A$477))</f>
        <v> </v>
      </c>
      <c r="B280" s="503" t="str">
        <f t="array" ref="B280">IF(ISBLANK(C280),"",XLOOKUP(C280,'Codified Game Plan'!$M$3:$M$477,'Codified Game Plan'!$B$3:$B$477))</f>
        <v/>
      </c>
      <c r="C280" s="521"/>
      <c r="D280" s="521" t="str">
        <f t="array" ref="D280">IF(ISBLANK(C280)," ",XLOOKUP(C280,'Codified Game Plan'!$M$3:$M$477,'Codified Game Plan'!$C$3:$C$477))</f>
        <v> </v>
      </c>
      <c r="E280" s="522" t="str">
        <f t="array" ref="E280">IF(ISBLANK(C280),"",XLOOKUP(C280,'Codified Game Plan'!$M$3:$M$477,'Codified Game Plan'!$D$3:$D$477,0))</f>
        <v/>
      </c>
      <c r="F280" s="522" t="str">
        <f t="array" ref="F280">IF(ISBLANK(C280),"",XLOOKUP(C280,'Codified Game Plan'!$M$3:$M$477,'Codified Game Plan'!$E$3:$E$477,0))</f>
        <v/>
      </c>
      <c r="G280" s="523" t="str">
        <f t="array" ref="G280">IF(ISBLANK(C280)," ",XLOOKUP(C280,'Codified Game Plan'!$M$3:$M$477,'Codified Game Plan'!$F$3:$F$477))</f>
        <v> </v>
      </c>
      <c r="H280" s="507" t="str">
        <f t="array" ref="H280">IF(ISBLANK(C280)," ",XLOOKUP(C280,'Codified Game Plan'!$M$3:$M$477,'Codified Game Plan'!$G$3:$G$477))</f>
        <v> </v>
      </c>
      <c r="I280" s="523" t="str">
        <f t="array" ref="I280">IF(ISBLANK(C280),"",XLOOKUP(A280,'Crop Chart'!$A$5:$A$201,'Crop Chart'!$B$5:$B$201,0))</f>
        <v/>
      </c>
      <c r="J280" s="507" t="str">
        <f t="shared" si="24"/>
        <v> </v>
      </c>
      <c r="K280" s="511"/>
      <c r="L280" s="523" t="str">
        <f t="array" ref="L280">IF(ISBLANK(C280),"",XLOOKUP(A280,'Crop Chart'!$A$5:$A$201,'Crop Chart'!$C$5:$C$201,0))</f>
        <v/>
      </c>
      <c r="M280" s="506" t="str">
        <f t="array" ref="M280">IF(ISBLANK(C280),"",XLOOKUP(A280,'Crop Chart'!$A$5:$A$201,'Crop Chart'!$E$5:$E$201,0))</f>
        <v/>
      </c>
      <c r="N280" s="535" t="str">
        <f t="shared" si="1"/>
        <v/>
      </c>
      <c r="O280" s="515" t="str">
        <f t="array" ref="O280">IF(ISBLANK(C280),"",XLOOKUP(A280,'Crop Chart'!$A$5:$A$201,'Crop Chart'!$S$5:$S$201,0))</f>
        <v/>
      </c>
      <c r="P280" s="507" t="str">
        <f t="shared" si="2"/>
        <v/>
      </c>
      <c r="Q280" s="524"/>
      <c r="R280" s="523" t="str">
        <f t="array" ref="R280">IF(I280="TR",XLOOKUP(A280,'Crop Chart'!$A$5:$A$201,'Crop Chart'!$I$5:$I$201,FALSE),"")</f>
        <v/>
      </c>
      <c r="S280" s="512" t="str">
        <f t="array" ref="S280">IF(I280="TR",G280*'Crop Chart'!$H$2*12*L280/M280/T280*XLOOKUP(A280,'Crop Chart'!$A$5:$A$203,'Crop Chart'!$T$5:$T$203),"")</f>
        <v/>
      </c>
      <c r="T280" s="523" t="str">
        <f t="array" ref="T280">IF(ISBLANK(C280),"",XLOOKUP(A280,'Crop Chart'!$A$5:$A$201,'Crop Chart'!$P$5:$P$201,FALSE))</f>
        <v/>
      </c>
      <c r="U280" s="525" t="str">
        <f t="array" ref="U280">IF(ISBLANK(C280),"",XLOOKUP(A280,'Crop Chart'!$A$5:$A$201,'Crop Chart'!$Q$5:$Q$201,0))</f>
        <v/>
      </c>
      <c r="V280" s="507" t="str">
        <f t="array" ref="V280">IF(I280="DS",XLOOKUP(A280,'Crop Chart'!$A$6:$A$201,'Crop Chart'!$AH$6:$AH$201,0),"")</f>
        <v/>
      </c>
      <c r="W280" s="507" t="str">
        <f t="array" ref="W280">IF(I280="DS",XLOOKUP(A280,'Crop Chart'!$A$6:$A$201,'Crop Chart'!$AI$6:$AI$201,0),"")</f>
        <v/>
      </c>
      <c r="X280" s="526" t="str">
        <f t="array" ref="X280">IFS(ISTEXT(P280),"",XLOOKUP(A280,'Crop Chart'!$A$5:$A$201,'Crop Chart'!$R$5:$R$201,0)=0,"",XLOOKUP(A280,'Crop Chart'!$A$5:$A$201,'Crop Chart'!$R$5:$R$201,0)&gt;0,XLOOKUP(A280,'Crop Chart'!$A$5:$A$201,'Crop Chart'!$R$5:$R$201,0)+P280)</f>
        <v/>
      </c>
      <c r="Y280" s="523" t="str">
        <f t="array" ref="Y280">IF(ISTEXT(X280),"",XLOOKUP(A280,'Crop Chart'!$A$5:$A$201,'Crop Chart'!$S$5:$S$201,0))</f>
        <v/>
      </c>
      <c r="Z280" s="513" t="str">
        <f t="shared" si="3"/>
        <v/>
      </c>
      <c r="AA280" s="523" t="str">
        <f t="array" ref="AA280">IF(ISBLANK(C280),"",XLOOKUP(A280,'Crop Chart'!$A$5:$A$201,'Crop Chart'!$F$5:$F$201,0))</f>
        <v/>
      </c>
      <c r="AB280" s="523" t="str">
        <f t="array" ref="AB280">IF(ISBLANK(C280),"",XLOOKUP(A280,'Crop Chart'!$A$5:$A$201,'Crop Chart'!$G$5:$G$201,FALSE))</f>
        <v/>
      </c>
      <c r="AC280" s="526" t="str">
        <f t="shared" si="19"/>
        <v/>
      </c>
      <c r="AD280" s="526" t="str">
        <f t="shared" si="4"/>
        <v/>
      </c>
      <c r="AE280" s="527" t="str">
        <f t="array" ref="AE280">IF(ISBLANK(C280),"",XLOOKUP(C280,'Codified Game Plan'!$M$3:$M$477,'Codified Game Plan'!$J$3:$J$477,0))</f>
        <v/>
      </c>
      <c r="AF280" s="528" t="str">
        <f t="array" ref="AF280">IF(ISBLANK(C280),"",XLOOKUP(A280,'Crop Chart'!$A$5:$A$201,'Crop Chart'!$L$5:$L$201,FALSE))</f>
        <v/>
      </c>
      <c r="AG280" s="529"/>
      <c r="AH280" s="530"/>
      <c r="AI280" s="530" t="str">
        <f t="array" ref="AI280">IF(ISBLANK(C280),"",XLOOKUP(A280,'Crop Chart'!$A$5:$A$201,'Crop Chart'!$AN$5:$AN$201,FALSE))</f>
        <v/>
      </c>
      <c r="AJ280" s="531" t="str">
        <f t="array" ref="AJ280">IF((AI280=""),"",J280+XLOOKUP(A280,'Crop Chart'!$A$5:$A$201,'Crop Chart'!$AO$5:$AO$201,FALSE))</f>
        <v/>
      </c>
      <c r="AK280" s="530" t="str">
        <f t="array" ref="AK280">IF(ISBLANK(C280),"",XLOOKUP(A280,'Crop Chart'!$A$5:$A$201,'Crop Chart'!$AP$5:$AP$201,FALSE))</f>
        <v/>
      </c>
      <c r="AL280" s="531" t="str">
        <f t="array" ref="AL280">IF((AK280=""),"",J280+XLOOKUP(A280,'Crop Chart'!$A$5:$A$201,'Crop Chart'!$AQ$5:$AQ$201,FALSE))</f>
        <v/>
      </c>
      <c r="AM280" s="530" t="str">
        <f t="array" ref="AM280">IF(ISBLANK(C280),"",XLOOKUP(A280,'Crop Chart'!$A$5:$A$201,'Crop Chart'!$AR$5:$AR$201,FALSE))</f>
        <v/>
      </c>
      <c r="AN280" s="531" t="str">
        <f t="array" ref="AN280">IF((AM280=""),"",J280+XLOOKUP(A280,'Crop Chart'!$A$5:$A$201,'Crop Chart'!$AS$5:$AS$201,FALSE))</f>
        <v/>
      </c>
      <c r="AO280" s="530" t="str">
        <f t="array" ref="AO280">IF(ISBLANK(C280),"",XLOOKUP(A280,'Crop Chart'!$A$5:$A$201,'Crop Chart'!$AT$5:$AT$201,FALSE))</f>
        <v/>
      </c>
      <c r="AP280" s="531" t="str">
        <f t="array" ref="AP280">IF((AO280=""),"",J280+XLOOKUP(A280,'Crop Chart'!$A$5:$A$201,'Crop Chart'!$AU$5:$AU$201,FALSE))</f>
        <v/>
      </c>
      <c r="AQ280" s="530" t="str">
        <f t="array" ref="AQ280">IF(ISBLANK(C280),"",XLOOKUP(A280,'Crop Chart'!$A$5:$A$201,'Crop Chart'!$AV$5:$AV$201,FALSE))</f>
        <v/>
      </c>
      <c r="AR280" s="531" t="str">
        <f t="array" ref="AR280">IF((AQ280=""),"",J280+XLOOKUP(A280,'Crop Chart'!$A$5:$A$201,'Crop Chart'!$AW$5:$AW$201,FALSE))</f>
        <v/>
      </c>
      <c r="AS280" s="530" t="str">
        <f t="array" ref="AS280">IF(ISBLANK(C280),"",XLOOKUP(A280,'Crop Chart'!$A$5:$A$201,'Crop Chart'!$AX$5:$AX$201,FALSE))</f>
        <v/>
      </c>
      <c r="AT280" s="531" t="str">
        <f t="array" ref="AT280">IF((AS280=""),"",J280+XLOOKUP(A280,'Crop Chart'!$A$5:$A$201,'Crop Chart'!$AY$5:$AY$201,FALSE))</f>
        <v/>
      </c>
      <c r="AU280" s="530" t="str">
        <f t="array" ref="AU280">IF(ISBLANK(C280),"",XLOOKUP(A280,'Crop Chart'!$A$5:$A$201,'Crop Chart'!$AZ$5:$AZ$201,FALSE))</f>
        <v/>
      </c>
      <c r="AV280" s="531" t="str">
        <f t="array" ref="AV280">IF((AU280=""),"",J280+XLOOKUP(A280,'Crop Chart'!$A$5:$A$201,'Crop Chart'!$BA$5:$BA$201,FALSE))</f>
        <v/>
      </c>
      <c r="AW280" s="530" t="str">
        <f t="array" ref="AW280">IF(ISBLANK(C280),"",XLOOKUP(A280,'Crop Chart'!$A$5:$A$201,'Crop Chart'!$BB$5:$BB$201,FALSE))</f>
        <v/>
      </c>
      <c r="AX280" s="532" t="str">
        <f t="array" ref="AX280">IF((AW280=""),"",J280+XLOOKUP(A280,'Crop Chart'!$A$5:$A$201,'Crop Chart'!$BC$5:$BC$201,FALSE))</f>
        <v/>
      </c>
    </row>
    <row r="281" ht="15.75" hidden="1" customHeight="1">
      <c r="A281" s="520" t="str">
        <f t="array" ref="A281">IF(ISBLANK(C281)," ",XLOOKUP(C281,'Codified Game Plan'!$M$3:$M$477,'Codified Game Plan'!$A$3:$A$477))</f>
        <v> </v>
      </c>
      <c r="B281" s="503" t="str">
        <f t="array" ref="B281">IF(ISBLANK(C281),"",XLOOKUP(C281,'Codified Game Plan'!$M$3:$M$477,'Codified Game Plan'!$B$3:$B$477))</f>
        <v/>
      </c>
      <c r="C281" s="521"/>
      <c r="D281" s="521" t="str">
        <f t="array" ref="D281">IF(ISBLANK(C281)," ",XLOOKUP(C281,'Codified Game Plan'!$M$3:$M$477,'Codified Game Plan'!$C$3:$C$477))</f>
        <v> </v>
      </c>
      <c r="E281" s="522" t="str">
        <f t="array" ref="E281">IF(ISBLANK(C281),"",XLOOKUP(C281,'Codified Game Plan'!$M$3:$M$477,'Codified Game Plan'!$D$3:$D$477,0))</f>
        <v/>
      </c>
      <c r="F281" s="522" t="str">
        <f t="array" ref="F281">IF(ISBLANK(C281),"",XLOOKUP(C281,'Codified Game Plan'!$M$3:$M$477,'Codified Game Plan'!$E$3:$E$477,0))</f>
        <v/>
      </c>
      <c r="G281" s="523" t="str">
        <f t="array" ref="G281">IF(ISBLANK(C281)," ",XLOOKUP(C281,'Codified Game Plan'!$M$3:$M$477,'Codified Game Plan'!$F$3:$F$477))</f>
        <v> </v>
      </c>
      <c r="H281" s="507" t="str">
        <f t="array" ref="H281">IF(ISBLANK(C281)," ",XLOOKUP(C281,'Codified Game Plan'!$M$3:$M$477,'Codified Game Plan'!$G$3:$G$477))</f>
        <v> </v>
      </c>
      <c r="I281" s="523" t="str">
        <f t="array" ref="I281">IF(ISBLANK(C281),"",XLOOKUP(A281,'Crop Chart'!$A$5:$A$201,'Crop Chart'!$B$5:$B$201,0))</f>
        <v/>
      </c>
      <c r="J281" s="507" t="str">
        <f t="shared" si="24"/>
        <v> </v>
      </c>
      <c r="K281" s="511"/>
      <c r="L281" s="523" t="str">
        <f t="array" ref="L281">IF(ISBLANK(C281),"",XLOOKUP(A281,'Crop Chart'!$A$5:$A$201,'Crop Chart'!$C$5:$C$201,0))</f>
        <v/>
      </c>
      <c r="M281" s="506" t="str">
        <f t="array" ref="M281">IF(ISBLANK(C281),"",XLOOKUP(A281,'Crop Chart'!$A$5:$A$201,'Crop Chart'!$E$5:$E$201,0))</f>
        <v/>
      </c>
      <c r="N281" s="535" t="str">
        <f t="shared" si="1"/>
        <v/>
      </c>
      <c r="O281" s="515" t="str">
        <f t="array" ref="O281">IF(ISBLANK(C281),"",XLOOKUP(A281,'Crop Chart'!$A$5:$A$201,'Crop Chart'!$S$5:$S$201,0))</f>
        <v/>
      </c>
      <c r="P281" s="507" t="str">
        <f t="shared" si="2"/>
        <v/>
      </c>
      <c r="Q281" s="524"/>
      <c r="R281" s="523" t="str">
        <f t="array" ref="R281">IF(I281="TR",XLOOKUP(A281,'Crop Chart'!$A$5:$A$201,'Crop Chart'!$I$5:$I$201,FALSE),"")</f>
        <v/>
      </c>
      <c r="S281" s="512" t="str">
        <f t="array" ref="S281">IF(I281="TR",G281*'Crop Chart'!$H$2*12*L281/M281/T281*XLOOKUP(A281,'Crop Chart'!$A$5:$A$203,'Crop Chart'!$T$5:$T$203),"")</f>
        <v/>
      </c>
      <c r="T281" s="523" t="str">
        <f t="array" ref="T281">IF(ISBLANK(C281),"",XLOOKUP(A281,'Crop Chart'!$A$5:$A$201,'Crop Chart'!$P$5:$P$201,FALSE))</f>
        <v/>
      </c>
      <c r="U281" s="525" t="str">
        <f t="array" ref="U281">IF(ISBLANK(C281),"",XLOOKUP(A281,'Crop Chart'!$A$5:$A$201,'Crop Chart'!$Q$5:$Q$201,0))</f>
        <v/>
      </c>
      <c r="V281" s="507" t="str">
        <f t="array" ref="V281">IF(I281="DS",XLOOKUP(A281,'Crop Chart'!$A$6:$A$201,'Crop Chart'!$AH$6:$AH$201,0),"")</f>
        <v/>
      </c>
      <c r="W281" s="507" t="str">
        <f t="array" ref="W281">IF(I281="DS",XLOOKUP(A281,'Crop Chart'!$A$6:$A$201,'Crop Chart'!$AI$6:$AI$201,0),"")</f>
        <v/>
      </c>
      <c r="X281" s="526" t="str">
        <f t="array" ref="X281">IFS(ISTEXT(P281),"",XLOOKUP(A281,'Crop Chart'!$A$5:$A$201,'Crop Chart'!$R$5:$R$201,0)=0,"",XLOOKUP(A281,'Crop Chart'!$A$5:$A$201,'Crop Chart'!$R$5:$R$201,0)&gt;0,XLOOKUP(A281,'Crop Chart'!$A$5:$A$201,'Crop Chart'!$R$5:$R$201,0)+P281)</f>
        <v/>
      </c>
      <c r="Y281" s="523" t="str">
        <f t="array" ref="Y281">IF(ISTEXT(X281),"",XLOOKUP(A281,'Crop Chart'!$A$5:$A$201,'Crop Chart'!$S$5:$S$201,0))</f>
        <v/>
      </c>
      <c r="Z281" s="513" t="str">
        <f t="shared" si="3"/>
        <v/>
      </c>
      <c r="AA281" s="523" t="str">
        <f t="array" ref="AA281">IF(ISBLANK(C281),"",XLOOKUP(A281,'Crop Chart'!$A$5:$A$201,'Crop Chart'!$F$5:$F$201,0))</f>
        <v/>
      </c>
      <c r="AB281" s="523" t="str">
        <f t="array" ref="AB281">IF(ISBLANK(C281),"",XLOOKUP(A281,'Crop Chart'!$A$5:$A$201,'Crop Chart'!$G$5:$G$201,FALSE))</f>
        <v/>
      </c>
      <c r="AC281" s="526" t="str">
        <f t="shared" si="19"/>
        <v/>
      </c>
      <c r="AD281" s="526" t="str">
        <f t="shared" si="4"/>
        <v/>
      </c>
      <c r="AE281" s="527" t="str">
        <f t="array" ref="AE281">IF(ISBLANK(C281),"",XLOOKUP(C281,'Codified Game Plan'!$M$3:$M$477,'Codified Game Plan'!$J$3:$J$477,0))</f>
        <v/>
      </c>
      <c r="AF281" s="528" t="str">
        <f t="array" ref="AF281">IF(ISBLANK(C281),"",XLOOKUP(A281,'Crop Chart'!$A$5:$A$201,'Crop Chart'!$L$5:$L$201,FALSE))</f>
        <v/>
      </c>
      <c r="AG281" s="529"/>
      <c r="AH281" s="530"/>
      <c r="AI281" s="530" t="str">
        <f t="array" ref="AI281">IF(ISBLANK(C281),"",XLOOKUP(A281,'Crop Chart'!$A$5:$A$201,'Crop Chart'!$AN$5:$AN$201,FALSE))</f>
        <v/>
      </c>
      <c r="AJ281" s="531" t="str">
        <f t="array" ref="AJ281">IF((AI281=""),"",J281+XLOOKUP(A281,'Crop Chart'!$A$5:$A$201,'Crop Chart'!$AO$5:$AO$201,FALSE))</f>
        <v/>
      </c>
      <c r="AK281" s="530" t="str">
        <f t="array" ref="AK281">IF(ISBLANK(C281),"",XLOOKUP(A281,'Crop Chart'!$A$5:$A$201,'Crop Chart'!$AP$5:$AP$201,FALSE))</f>
        <v/>
      </c>
      <c r="AL281" s="531" t="str">
        <f t="array" ref="AL281">IF((AK281=""),"",J281+XLOOKUP(A281,'Crop Chart'!$A$5:$A$201,'Crop Chart'!$AQ$5:$AQ$201,FALSE))</f>
        <v/>
      </c>
      <c r="AM281" s="530" t="str">
        <f t="array" ref="AM281">IF(ISBLANK(C281),"",XLOOKUP(A281,'Crop Chart'!$A$5:$A$201,'Crop Chart'!$AR$5:$AR$201,FALSE))</f>
        <v/>
      </c>
      <c r="AN281" s="531" t="str">
        <f t="array" ref="AN281">IF((AM281=""),"",J281+XLOOKUP(A281,'Crop Chart'!$A$5:$A$201,'Crop Chart'!$AS$5:$AS$201,FALSE))</f>
        <v/>
      </c>
      <c r="AO281" s="530" t="str">
        <f t="array" ref="AO281">IF(ISBLANK(C281),"",XLOOKUP(A281,'Crop Chart'!$A$5:$A$201,'Crop Chart'!$AT$5:$AT$201,FALSE))</f>
        <v/>
      </c>
      <c r="AP281" s="531" t="str">
        <f t="array" ref="AP281">IF((AO281=""),"",J281+XLOOKUP(A281,'Crop Chart'!$A$5:$A$201,'Crop Chart'!$AU$5:$AU$201,FALSE))</f>
        <v/>
      </c>
      <c r="AQ281" s="530" t="str">
        <f t="array" ref="AQ281">IF(ISBLANK(C281),"",XLOOKUP(A281,'Crop Chart'!$A$5:$A$201,'Crop Chart'!$AV$5:$AV$201,FALSE))</f>
        <v/>
      </c>
      <c r="AR281" s="531" t="str">
        <f t="array" ref="AR281">IF((AQ281=""),"",J281+XLOOKUP(A281,'Crop Chart'!$A$5:$A$201,'Crop Chart'!$AW$5:$AW$201,FALSE))</f>
        <v/>
      </c>
      <c r="AS281" s="530" t="str">
        <f t="array" ref="AS281">IF(ISBLANK(C281),"",XLOOKUP(A281,'Crop Chart'!$A$5:$A$201,'Crop Chart'!$AX$5:$AX$201,FALSE))</f>
        <v/>
      </c>
      <c r="AT281" s="531" t="str">
        <f t="array" ref="AT281">IF((AS281=""),"",J281+XLOOKUP(A281,'Crop Chart'!$A$5:$A$201,'Crop Chart'!$AY$5:$AY$201,FALSE))</f>
        <v/>
      </c>
      <c r="AU281" s="530" t="str">
        <f t="array" ref="AU281">IF(ISBLANK(C281),"",XLOOKUP(A281,'Crop Chart'!$A$5:$A$201,'Crop Chart'!$AZ$5:$AZ$201,FALSE))</f>
        <v/>
      </c>
      <c r="AV281" s="531" t="str">
        <f t="array" ref="AV281">IF((AU281=""),"",J281+XLOOKUP(A281,'Crop Chart'!$A$5:$A$201,'Crop Chart'!$BA$5:$BA$201,FALSE))</f>
        <v/>
      </c>
      <c r="AW281" s="530" t="str">
        <f t="array" ref="AW281">IF(ISBLANK(C281),"",XLOOKUP(A281,'Crop Chart'!$A$5:$A$201,'Crop Chart'!$BB$5:$BB$201,FALSE))</f>
        <v/>
      </c>
      <c r="AX281" s="532" t="str">
        <f t="array" ref="AX281">IF((AW281=""),"",J281+XLOOKUP(A281,'Crop Chart'!$A$5:$A$201,'Crop Chart'!$BC$5:$BC$201,FALSE))</f>
        <v/>
      </c>
    </row>
    <row r="282" ht="15.75" hidden="1" customHeight="1">
      <c r="A282" s="520" t="str">
        <f t="array" ref="A282">IF(ISBLANK(C282)," ",XLOOKUP(C282,'Codified Game Plan'!$M$3:$M$477,'Codified Game Plan'!$A$3:$A$477))</f>
        <v> </v>
      </c>
      <c r="B282" s="503" t="str">
        <f t="array" ref="B282">IF(ISBLANK(C282),"",XLOOKUP(C282,'Codified Game Plan'!$M$3:$M$477,'Codified Game Plan'!$B$3:$B$477))</f>
        <v/>
      </c>
      <c r="C282" s="521"/>
      <c r="D282" s="521" t="str">
        <f t="array" ref="D282">IF(ISBLANK(C282)," ",XLOOKUP(C282,'Codified Game Plan'!$M$3:$M$477,'Codified Game Plan'!$C$3:$C$477))</f>
        <v> </v>
      </c>
      <c r="E282" s="522" t="str">
        <f t="array" ref="E282">IF(ISBLANK(C282),"",XLOOKUP(C282,'Codified Game Plan'!$M$3:$M$477,'Codified Game Plan'!$D$3:$D$477,0))</f>
        <v/>
      </c>
      <c r="F282" s="522" t="str">
        <f t="array" ref="F282">IF(ISBLANK(C282),"",XLOOKUP(C282,'Codified Game Plan'!$M$3:$M$477,'Codified Game Plan'!$E$3:$E$477,0))</f>
        <v/>
      </c>
      <c r="G282" s="523" t="str">
        <f t="array" ref="G282">IF(ISBLANK(C282)," ",XLOOKUP(C282,'Codified Game Plan'!$M$3:$M$477,'Codified Game Plan'!$F$3:$F$477))</f>
        <v> </v>
      </c>
      <c r="H282" s="507" t="str">
        <f t="array" ref="H282">IF(ISBLANK(C282)," ",XLOOKUP(C282,'Codified Game Plan'!$M$3:$M$477,'Codified Game Plan'!$G$3:$G$477))</f>
        <v> </v>
      </c>
      <c r="I282" s="523" t="str">
        <f t="array" ref="I282">IF(ISBLANK(C282),"",XLOOKUP(A282,'Crop Chart'!$A$5:$A$201,'Crop Chart'!$B$5:$B$201,0))</f>
        <v/>
      </c>
      <c r="J282" s="507" t="str">
        <f t="shared" si="24"/>
        <v> </v>
      </c>
      <c r="K282" s="511"/>
      <c r="L282" s="523" t="str">
        <f t="array" ref="L282">IF(ISBLANK(C282),"",XLOOKUP(A282,'Crop Chart'!$A$5:$A$201,'Crop Chart'!$C$5:$C$201,0))</f>
        <v/>
      </c>
      <c r="M282" s="506" t="str">
        <f t="array" ref="M282">IF(ISBLANK(C282),"",XLOOKUP(A282,'Crop Chart'!$A$5:$A$201,'Crop Chart'!$E$5:$E$201,0))</f>
        <v/>
      </c>
      <c r="N282" s="535" t="str">
        <f t="shared" si="1"/>
        <v/>
      </c>
      <c r="O282" s="515" t="str">
        <f t="array" ref="O282">IF(ISBLANK(C282),"",XLOOKUP(A282,'Crop Chart'!$A$5:$A$201,'Crop Chart'!$S$5:$S$201,0))</f>
        <v/>
      </c>
      <c r="P282" s="507" t="str">
        <f t="shared" si="2"/>
        <v/>
      </c>
      <c r="Q282" s="524"/>
      <c r="R282" s="523" t="str">
        <f t="array" ref="R282">IF(I282="TR",XLOOKUP(A282,'Crop Chart'!$A$5:$A$201,'Crop Chart'!$I$5:$I$201,FALSE),"")</f>
        <v/>
      </c>
      <c r="S282" s="512" t="str">
        <f t="array" ref="S282">IF(I282="TR",G282*'Crop Chart'!$H$2*12*L282/M282/T282*XLOOKUP(A282,'Crop Chart'!$A$5:$A$203,'Crop Chart'!$T$5:$T$203),"")</f>
        <v/>
      </c>
      <c r="T282" s="523" t="str">
        <f t="array" ref="T282">IF(ISBLANK(C282),"",XLOOKUP(A282,'Crop Chart'!$A$5:$A$201,'Crop Chart'!$P$5:$P$201,FALSE))</f>
        <v/>
      </c>
      <c r="U282" s="525" t="str">
        <f t="array" ref="U282">IF(ISBLANK(C282),"",XLOOKUP(A282,'Crop Chart'!$A$5:$A$201,'Crop Chart'!$Q$5:$Q$201,0))</f>
        <v/>
      </c>
      <c r="V282" s="507" t="str">
        <f t="array" ref="V282">IF(I282="DS",XLOOKUP(A282,'Crop Chart'!$A$6:$A$201,'Crop Chart'!$AH$6:$AH$201,0),"")</f>
        <v/>
      </c>
      <c r="W282" s="507" t="str">
        <f t="array" ref="W282">IF(I282="DS",XLOOKUP(A282,'Crop Chart'!$A$6:$A$201,'Crop Chart'!$AI$6:$AI$201,0),"")</f>
        <v/>
      </c>
      <c r="X282" s="526" t="str">
        <f t="array" ref="X282">IFS(ISTEXT(P282),"",XLOOKUP(A282,'Crop Chart'!$A$5:$A$201,'Crop Chart'!$R$5:$R$201,0)=0,"",XLOOKUP(A282,'Crop Chart'!$A$5:$A$201,'Crop Chart'!$R$5:$R$201,0)&gt;0,XLOOKUP(A282,'Crop Chart'!$A$5:$A$201,'Crop Chart'!$R$5:$R$201,0)+P282)</f>
        <v/>
      </c>
      <c r="Y282" s="523" t="str">
        <f t="array" ref="Y282">IF(ISTEXT(X282),"",XLOOKUP(A282,'Crop Chart'!$A$5:$A$201,'Crop Chart'!$S$5:$S$201,0))</f>
        <v/>
      </c>
      <c r="Z282" s="513" t="str">
        <f t="shared" si="3"/>
        <v/>
      </c>
      <c r="AA282" s="523" t="str">
        <f t="array" ref="AA282">IF(ISBLANK(C282),"",XLOOKUP(A282,'Crop Chart'!$A$5:$A$201,'Crop Chart'!$F$5:$F$201,0))</f>
        <v/>
      </c>
      <c r="AB282" s="523" t="str">
        <f t="array" ref="AB282">IF(ISBLANK(C282),"",XLOOKUP(A282,'Crop Chart'!$A$5:$A$201,'Crop Chart'!$G$5:$G$201,FALSE))</f>
        <v/>
      </c>
      <c r="AC282" s="526" t="str">
        <f t="shared" si="19"/>
        <v/>
      </c>
      <c r="AD282" s="526" t="str">
        <f t="shared" si="4"/>
        <v/>
      </c>
      <c r="AE282" s="527" t="str">
        <f t="array" ref="AE282">IF(ISBLANK(C282),"",XLOOKUP(C282,'Codified Game Plan'!$M$3:$M$477,'Codified Game Plan'!$J$3:$J$477,0))</f>
        <v/>
      </c>
      <c r="AF282" s="528" t="str">
        <f t="array" ref="AF282">IF(ISBLANK(C282),"",XLOOKUP(A282,'Crop Chart'!$A$5:$A$201,'Crop Chart'!$L$5:$L$201,FALSE))</f>
        <v/>
      </c>
      <c r="AG282" s="529"/>
      <c r="AH282" s="530"/>
      <c r="AI282" s="530" t="str">
        <f t="array" ref="AI282">IF(ISBLANK(C282),"",XLOOKUP(A282,'Crop Chart'!$A$5:$A$201,'Crop Chart'!$AN$5:$AN$201,FALSE))</f>
        <v/>
      </c>
      <c r="AJ282" s="531" t="str">
        <f t="array" ref="AJ282">IF((AI282=""),"",J282+XLOOKUP(A282,'Crop Chart'!$A$5:$A$201,'Crop Chart'!$AO$5:$AO$201,FALSE))</f>
        <v/>
      </c>
      <c r="AK282" s="530" t="str">
        <f t="array" ref="AK282">IF(ISBLANK(C282),"",XLOOKUP(A282,'Crop Chart'!$A$5:$A$201,'Crop Chart'!$AP$5:$AP$201,FALSE))</f>
        <v/>
      </c>
      <c r="AL282" s="531" t="str">
        <f t="array" ref="AL282">IF((AK282=""),"",J282+XLOOKUP(A282,'Crop Chart'!$A$5:$A$201,'Crop Chart'!$AQ$5:$AQ$201,FALSE))</f>
        <v/>
      </c>
      <c r="AM282" s="530" t="str">
        <f t="array" ref="AM282">IF(ISBLANK(C282),"",XLOOKUP(A282,'Crop Chart'!$A$5:$A$201,'Crop Chart'!$AR$5:$AR$201,FALSE))</f>
        <v/>
      </c>
      <c r="AN282" s="531" t="str">
        <f t="array" ref="AN282">IF((AM282=""),"",J282+XLOOKUP(A282,'Crop Chart'!$A$5:$A$201,'Crop Chart'!$AS$5:$AS$201,FALSE))</f>
        <v/>
      </c>
      <c r="AO282" s="530" t="str">
        <f t="array" ref="AO282">IF(ISBLANK(C282),"",XLOOKUP(A282,'Crop Chart'!$A$5:$A$201,'Crop Chart'!$AT$5:$AT$201,FALSE))</f>
        <v/>
      </c>
      <c r="AP282" s="531" t="str">
        <f t="array" ref="AP282">IF((AO282=""),"",J282+XLOOKUP(A282,'Crop Chart'!$A$5:$A$201,'Crop Chart'!$AU$5:$AU$201,FALSE))</f>
        <v/>
      </c>
      <c r="AQ282" s="530" t="str">
        <f t="array" ref="AQ282">IF(ISBLANK(C282),"",XLOOKUP(A282,'Crop Chart'!$A$5:$A$201,'Crop Chart'!$AV$5:$AV$201,FALSE))</f>
        <v/>
      </c>
      <c r="AR282" s="531" t="str">
        <f t="array" ref="AR282">IF((AQ282=""),"",J282+XLOOKUP(A282,'Crop Chart'!$A$5:$A$201,'Crop Chart'!$AW$5:$AW$201,FALSE))</f>
        <v/>
      </c>
      <c r="AS282" s="530" t="str">
        <f t="array" ref="AS282">IF(ISBLANK(C282),"",XLOOKUP(A282,'Crop Chart'!$A$5:$A$201,'Crop Chart'!$AX$5:$AX$201,FALSE))</f>
        <v/>
      </c>
      <c r="AT282" s="531" t="str">
        <f t="array" ref="AT282">IF((AS282=""),"",J282+XLOOKUP(A282,'Crop Chart'!$A$5:$A$201,'Crop Chart'!$AY$5:$AY$201,FALSE))</f>
        <v/>
      </c>
      <c r="AU282" s="530" t="str">
        <f t="array" ref="AU282">IF(ISBLANK(C282),"",XLOOKUP(A282,'Crop Chart'!$A$5:$A$201,'Crop Chart'!$AZ$5:$AZ$201,FALSE))</f>
        <v/>
      </c>
      <c r="AV282" s="531" t="str">
        <f t="array" ref="AV282">IF((AU282=""),"",J282+XLOOKUP(A282,'Crop Chart'!$A$5:$A$201,'Crop Chart'!$BA$5:$BA$201,FALSE))</f>
        <v/>
      </c>
      <c r="AW282" s="530" t="str">
        <f t="array" ref="AW282">IF(ISBLANK(C282),"",XLOOKUP(A282,'Crop Chart'!$A$5:$A$201,'Crop Chart'!$BB$5:$BB$201,FALSE))</f>
        <v/>
      </c>
      <c r="AX282" s="532" t="str">
        <f t="array" ref="AX282">IF((AW282=""),"",J282+XLOOKUP(A282,'Crop Chart'!$A$5:$A$201,'Crop Chart'!$BC$5:$BC$201,FALSE))</f>
        <v/>
      </c>
    </row>
    <row r="283" ht="15.75" hidden="1" customHeight="1">
      <c r="A283" s="520" t="str">
        <f t="array" ref="A283">IF(ISBLANK(C283)," ",XLOOKUP(C283,'Codified Game Plan'!$M$3:$M$477,'Codified Game Plan'!$A$3:$A$477))</f>
        <v> </v>
      </c>
      <c r="B283" s="503" t="str">
        <f t="array" ref="B283">IF(ISBLANK(C283),"",XLOOKUP(C283,'Codified Game Plan'!$M$3:$M$477,'Codified Game Plan'!$B$3:$B$477))</f>
        <v/>
      </c>
      <c r="C283" s="521"/>
      <c r="D283" s="521" t="str">
        <f t="array" ref="D283">IF(ISBLANK(C283)," ",XLOOKUP(C283,'Codified Game Plan'!$M$3:$M$477,'Codified Game Plan'!$C$3:$C$477))</f>
        <v> </v>
      </c>
      <c r="E283" s="522" t="str">
        <f t="array" ref="E283">IF(ISBLANK(C283),"",XLOOKUP(C283,'Codified Game Plan'!$M$3:$M$477,'Codified Game Plan'!$D$3:$D$477,0))</f>
        <v/>
      </c>
      <c r="F283" s="522" t="str">
        <f t="array" ref="F283">IF(ISBLANK(C283),"",XLOOKUP(C283,'Codified Game Plan'!$M$3:$M$477,'Codified Game Plan'!$E$3:$E$477,0))</f>
        <v/>
      </c>
      <c r="G283" s="523" t="str">
        <f t="array" ref="G283">IF(ISBLANK(C283)," ",XLOOKUP(C283,'Codified Game Plan'!$M$3:$M$477,'Codified Game Plan'!$F$3:$F$477))</f>
        <v> </v>
      </c>
      <c r="H283" s="507" t="str">
        <f t="array" ref="H283">IF(ISBLANK(C283)," ",XLOOKUP(C283,'Codified Game Plan'!$M$3:$M$477,'Codified Game Plan'!$G$3:$G$477))</f>
        <v> </v>
      </c>
      <c r="I283" s="523" t="str">
        <f t="array" ref="I283">IF(ISBLANK(C283),"",XLOOKUP(A283,'Crop Chart'!$A$5:$A$201,'Crop Chart'!$B$5:$B$201,0))</f>
        <v/>
      </c>
      <c r="J283" s="507" t="str">
        <f t="shared" si="24"/>
        <v> </v>
      </c>
      <c r="K283" s="511"/>
      <c r="L283" s="523" t="str">
        <f t="array" ref="L283">IF(ISBLANK(C283),"",XLOOKUP(A283,'Crop Chart'!$A$5:$A$201,'Crop Chart'!$C$5:$C$201,0))</f>
        <v/>
      </c>
      <c r="M283" s="506" t="str">
        <f t="array" ref="M283">IF(ISBLANK(C283),"",XLOOKUP(A283,'Crop Chart'!$A$5:$A$201,'Crop Chart'!$E$5:$E$201,0))</f>
        <v/>
      </c>
      <c r="N283" s="535" t="str">
        <f t="shared" si="1"/>
        <v/>
      </c>
      <c r="O283" s="515" t="str">
        <f t="array" ref="O283">IF(ISBLANK(C283),"",XLOOKUP(A283,'Crop Chart'!$A$5:$A$201,'Crop Chart'!$S$5:$S$201,0))</f>
        <v/>
      </c>
      <c r="P283" s="507" t="str">
        <f t="shared" si="2"/>
        <v/>
      </c>
      <c r="Q283" s="524"/>
      <c r="R283" s="523" t="str">
        <f t="array" ref="R283">IF(I283="TR",XLOOKUP(A283,'Crop Chart'!$A$5:$A$201,'Crop Chart'!$I$5:$I$201,FALSE),"")</f>
        <v/>
      </c>
      <c r="S283" s="512" t="str">
        <f t="array" ref="S283">IF(I283="TR",G283*'Crop Chart'!$H$2*12*L283/M283/T283*XLOOKUP(A283,'Crop Chart'!$A$5:$A$203,'Crop Chart'!$T$5:$T$203),"")</f>
        <v/>
      </c>
      <c r="T283" s="523" t="str">
        <f t="array" ref="T283">IF(ISBLANK(C283),"",XLOOKUP(A283,'Crop Chart'!$A$5:$A$201,'Crop Chart'!$P$5:$P$201,FALSE))</f>
        <v/>
      </c>
      <c r="U283" s="525" t="str">
        <f t="array" ref="U283">IF(ISBLANK(C283),"",XLOOKUP(A283,'Crop Chart'!$A$5:$A$201,'Crop Chart'!$Q$5:$Q$201,0))</f>
        <v/>
      </c>
      <c r="V283" s="507" t="str">
        <f t="array" ref="V283">IF(I283="DS",XLOOKUP(A283,'Crop Chart'!$A$6:$A$201,'Crop Chart'!$AH$6:$AH$201,0),"")</f>
        <v/>
      </c>
      <c r="W283" s="507" t="str">
        <f t="array" ref="W283">IF(I283="DS",XLOOKUP(A283,'Crop Chart'!$A$6:$A$201,'Crop Chart'!$AI$6:$AI$201,0),"")</f>
        <v/>
      </c>
      <c r="X283" s="526" t="str">
        <f t="array" ref="X283">IFS(ISTEXT(P283),"",XLOOKUP(A283,'Crop Chart'!$A$5:$A$201,'Crop Chart'!$R$5:$R$201,0)=0,"",XLOOKUP(A283,'Crop Chart'!$A$5:$A$201,'Crop Chart'!$R$5:$R$201,0)&gt;0,XLOOKUP(A283,'Crop Chart'!$A$5:$A$201,'Crop Chart'!$R$5:$R$201,0)+P283)</f>
        <v/>
      </c>
      <c r="Y283" s="523" t="str">
        <f t="array" ref="Y283">IF(ISTEXT(X283),"",XLOOKUP(A283,'Crop Chart'!$A$5:$A$201,'Crop Chart'!$S$5:$S$201,0))</f>
        <v/>
      </c>
      <c r="Z283" s="513" t="str">
        <f t="shared" si="3"/>
        <v/>
      </c>
      <c r="AA283" s="523" t="str">
        <f t="array" ref="AA283">IF(ISBLANK(C283),"",XLOOKUP(A283,'Crop Chart'!$A$5:$A$201,'Crop Chart'!$F$5:$F$201,0))</f>
        <v/>
      </c>
      <c r="AB283" s="523" t="str">
        <f t="array" ref="AB283">IF(ISBLANK(C283),"",XLOOKUP(A283,'Crop Chart'!$A$5:$A$201,'Crop Chart'!$G$5:$G$201,FALSE))</f>
        <v/>
      </c>
      <c r="AC283" s="526" t="str">
        <f t="shared" si="19"/>
        <v/>
      </c>
      <c r="AD283" s="526" t="str">
        <f t="shared" si="4"/>
        <v/>
      </c>
      <c r="AE283" s="527" t="str">
        <f t="array" ref="AE283">IF(ISBLANK(C283),"",XLOOKUP(C283,'Codified Game Plan'!$M$3:$M$477,'Codified Game Plan'!$J$3:$J$477,0))</f>
        <v/>
      </c>
      <c r="AF283" s="528" t="str">
        <f t="array" ref="AF283">IF(ISBLANK(C283),"",XLOOKUP(A283,'Crop Chart'!$A$5:$A$201,'Crop Chart'!$L$5:$L$201,FALSE))</f>
        <v/>
      </c>
      <c r="AG283" s="529"/>
      <c r="AH283" s="530"/>
      <c r="AI283" s="530" t="str">
        <f t="array" ref="AI283">IF(ISBLANK(C283),"",XLOOKUP(A283,'Crop Chart'!$A$5:$A$201,'Crop Chart'!$AN$5:$AN$201,FALSE))</f>
        <v/>
      </c>
      <c r="AJ283" s="531" t="str">
        <f t="array" ref="AJ283">IF((AI283=""),"",J283+XLOOKUP(A283,'Crop Chart'!$A$5:$A$201,'Crop Chart'!$AO$5:$AO$201,FALSE))</f>
        <v/>
      </c>
      <c r="AK283" s="530" t="str">
        <f t="array" ref="AK283">IF(ISBLANK(C283),"",XLOOKUP(A283,'Crop Chart'!$A$5:$A$201,'Crop Chart'!$AP$5:$AP$201,FALSE))</f>
        <v/>
      </c>
      <c r="AL283" s="531" t="str">
        <f t="array" ref="AL283">IF((AK283=""),"",J283+XLOOKUP(A283,'Crop Chart'!$A$5:$A$201,'Crop Chart'!$AQ$5:$AQ$201,FALSE))</f>
        <v/>
      </c>
      <c r="AM283" s="530" t="str">
        <f t="array" ref="AM283">IF(ISBLANK(C283),"",XLOOKUP(A283,'Crop Chart'!$A$5:$A$201,'Crop Chart'!$AR$5:$AR$201,FALSE))</f>
        <v/>
      </c>
      <c r="AN283" s="531" t="str">
        <f t="array" ref="AN283">IF((AM283=""),"",J283+XLOOKUP(A283,'Crop Chart'!$A$5:$A$201,'Crop Chart'!$AS$5:$AS$201,FALSE))</f>
        <v/>
      </c>
      <c r="AO283" s="530" t="str">
        <f t="array" ref="AO283">IF(ISBLANK(C283),"",XLOOKUP(A283,'Crop Chart'!$A$5:$A$201,'Crop Chart'!$AT$5:$AT$201,FALSE))</f>
        <v/>
      </c>
      <c r="AP283" s="531" t="str">
        <f t="array" ref="AP283">IF((AO283=""),"",J283+XLOOKUP(A283,'Crop Chart'!$A$5:$A$201,'Crop Chart'!$AU$5:$AU$201,FALSE))</f>
        <v/>
      </c>
      <c r="AQ283" s="530" t="str">
        <f t="array" ref="AQ283">IF(ISBLANK(C283),"",XLOOKUP(A283,'Crop Chart'!$A$5:$A$201,'Crop Chart'!$AV$5:$AV$201,FALSE))</f>
        <v/>
      </c>
      <c r="AR283" s="531" t="str">
        <f t="array" ref="AR283">IF((AQ283=""),"",J283+XLOOKUP(A283,'Crop Chart'!$A$5:$A$201,'Crop Chart'!$AW$5:$AW$201,FALSE))</f>
        <v/>
      </c>
      <c r="AS283" s="530" t="str">
        <f t="array" ref="AS283">IF(ISBLANK(C283),"",XLOOKUP(A283,'Crop Chart'!$A$5:$A$201,'Crop Chart'!$AX$5:$AX$201,FALSE))</f>
        <v/>
      </c>
      <c r="AT283" s="531" t="str">
        <f t="array" ref="AT283">IF((AS283=""),"",J283+XLOOKUP(A283,'Crop Chart'!$A$5:$A$201,'Crop Chart'!$AY$5:$AY$201,FALSE))</f>
        <v/>
      </c>
      <c r="AU283" s="530" t="str">
        <f t="array" ref="AU283">IF(ISBLANK(C283),"",XLOOKUP(A283,'Crop Chart'!$A$5:$A$201,'Crop Chart'!$AZ$5:$AZ$201,FALSE))</f>
        <v/>
      </c>
      <c r="AV283" s="531" t="str">
        <f t="array" ref="AV283">IF((AU283=""),"",J283+XLOOKUP(A283,'Crop Chart'!$A$5:$A$201,'Crop Chart'!$BA$5:$BA$201,FALSE))</f>
        <v/>
      </c>
      <c r="AW283" s="530" t="str">
        <f t="array" ref="AW283">IF(ISBLANK(C283),"",XLOOKUP(A283,'Crop Chart'!$A$5:$A$201,'Crop Chart'!$BB$5:$BB$201,FALSE))</f>
        <v/>
      </c>
      <c r="AX283" s="532" t="str">
        <f t="array" ref="AX283">IF((AW283=""),"",J283+XLOOKUP(A283,'Crop Chart'!$A$5:$A$201,'Crop Chart'!$BC$5:$BC$201,FALSE))</f>
        <v/>
      </c>
    </row>
    <row r="284" ht="15.75" hidden="1" customHeight="1">
      <c r="A284" s="520" t="str">
        <f t="array" ref="A284">IF(ISBLANK(C284)," ",XLOOKUP(C284,'Codified Game Plan'!$M$3:$M$477,'Codified Game Plan'!$A$3:$A$477))</f>
        <v> </v>
      </c>
      <c r="B284" s="503" t="str">
        <f t="array" ref="B284">IF(ISBLANK(C284),"",XLOOKUP(C284,'Codified Game Plan'!$M$3:$M$477,'Codified Game Plan'!$B$3:$B$477))</f>
        <v/>
      </c>
      <c r="C284" s="521"/>
      <c r="D284" s="521" t="str">
        <f t="array" ref="D284">IF(ISBLANK(C284)," ",XLOOKUP(C284,'Codified Game Plan'!$M$3:$M$477,'Codified Game Plan'!$C$3:$C$477))</f>
        <v> </v>
      </c>
      <c r="E284" s="522" t="str">
        <f t="array" ref="E284">IF(ISBLANK(C284),"",XLOOKUP(C284,'Codified Game Plan'!$M$3:$M$477,'Codified Game Plan'!$D$3:$D$477,0))</f>
        <v/>
      </c>
      <c r="F284" s="522" t="str">
        <f t="array" ref="F284">IF(ISBLANK(C284),"",XLOOKUP(C284,'Codified Game Plan'!$M$3:$M$477,'Codified Game Plan'!$E$3:$E$477,0))</f>
        <v/>
      </c>
      <c r="G284" s="523" t="str">
        <f t="array" ref="G284">IF(ISBLANK(C284)," ",XLOOKUP(C284,'Codified Game Plan'!$M$3:$M$477,'Codified Game Plan'!$F$3:$F$477))</f>
        <v> </v>
      </c>
      <c r="H284" s="507" t="str">
        <f t="array" ref="H284">IF(ISBLANK(C284)," ",XLOOKUP(C284,'Codified Game Plan'!$M$3:$M$477,'Codified Game Plan'!$G$3:$G$477))</f>
        <v> </v>
      </c>
      <c r="I284" s="523" t="str">
        <f t="array" ref="I284">IF(ISBLANK(C284),"",XLOOKUP(A284,'Crop Chart'!$A$5:$A$201,'Crop Chart'!$B$5:$B$201,0))</f>
        <v/>
      </c>
      <c r="J284" s="507" t="str">
        <f t="shared" si="24"/>
        <v> </v>
      </c>
      <c r="K284" s="511"/>
      <c r="L284" s="523" t="str">
        <f t="array" ref="L284">IF(ISBLANK(C284),"",XLOOKUP(A284,'Crop Chart'!$A$5:$A$201,'Crop Chart'!$C$5:$C$201,0))</f>
        <v/>
      </c>
      <c r="M284" s="506" t="str">
        <f t="array" ref="M284">IF(ISBLANK(C284),"",XLOOKUP(A284,'Crop Chart'!$A$5:$A$201,'Crop Chart'!$E$5:$E$201,0))</f>
        <v/>
      </c>
      <c r="N284" s="535" t="str">
        <f t="shared" si="1"/>
        <v/>
      </c>
      <c r="O284" s="515" t="str">
        <f t="array" ref="O284">IF(ISBLANK(C284),"",XLOOKUP(A284,'Crop Chart'!$A$5:$A$201,'Crop Chart'!$S$5:$S$201,0))</f>
        <v/>
      </c>
      <c r="P284" s="507" t="str">
        <f t="shared" si="2"/>
        <v/>
      </c>
      <c r="Q284" s="524"/>
      <c r="R284" s="523" t="str">
        <f t="array" ref="R284">IF(I284="TR",XLOOKUP(A284,'Crop Chart'!$A$5:$A$201,'Crop Chart'!$I$5:$I$201,FALSE),"")</f>
        <v/>
      </c>
      <c r="S284" s="512" t="str">
        <f t="array" ref="S284">IF(I284="TR",G284*'Crop Chart'!$H$2*12*L284/M284/T284*XLOOKUP(A284,'Crop Chart'!$A$5:$A$203,'Crop Chart'!$T$5:$T$203),"")</f>
        <v/>
      </c>
      <c r="T284" s="523" t="str">
        <f t="array" ref="T284">IF(ISBLANK(C284),"",XLOOKUP(A284,'Crop Chart'!$A$5:$A$201,'Crop Chart'!$P$5:$P$201,FALSE))</f>
        <v/>
      </c>
      <c r="U284" s="525" t="str">
        <f t="array" ref="U284">IF(ISBLANK(C284),"",XLOOKUP(A284,'Crop Chart'!$A$5:$A$201,'Crop Chart'!$Q$5:$Q$201,0))</f>
        <v/>
      </c>
      <c r="V284" s="507" t="str">
        <f t="array" ref="V284">IF(I284="DS",XLOOKUP(A284,'Crop Chart'!$A$6:$A$201,'Crop Chart'!$AH$6:$AH$201,0),"")</f>
        <v/>
      </c>
      <c r="W284" s="507" t="str">
        <f t="array" ref="W284">IF(I284="DS",XLOOKUP(A284,'Crop Chart'!$A$6:$A$201,'Crop Chart'!$AI$6:$AI$201,0),"")</f>
        <v/>
      </c>
      <c r="X284" s="526" t="str">
        <f t="array" ref="X284">IFS(ISTEXT(P284),"",XLOOKUP(A284,'Crop Chart'!$A$5:$A$201,'Crop Chart'!$R$5:$R$201,0)=0,"",XLOOKUP(A284,'Crop Chart'!$A$5:$A$201,'Crop Chart'!$R$5:$R$201,0)&gt;0,XLOOKUP(A284,'Crop Chart'!$A$5:$A$201,'Crop Chart'!$R$5:$R$201,0)+P284)</f>
        <v/>
      </c>
      <c r="Y284" s="523" t="str">
        <f t="array" ref="Y284">IF(ISTEXT(X284),"",XLOOKUP(A284,'Crop Chart'!$A$5:$A$201,'Crop Chart'!$S$5:$S$201,0))</f>
        <v/>
      </c>
      <c r="Z284" s="513" t="str">
        <f t="shared" si="3"/>
        <v/>
      </c>
      <c r="AA284" s="523" t="str">
        <f t="array" ref="AA284">IF(ISBLANK(C284),"",XLOOKUP(A284,'Crop Chart'!$A$5:$A$201,'Crop Chart'!$F$5:$F$201,0))</f>
        <v/>
      </c>
      <c r="AB284" s="523" t="str">
        <f t="array" ref="AB284">IF(ISBLANK(C284),"",XLOOKUP(A284,'Crop Chart'!$A$5:$A$201,'Crop Chart'!$G$5:$G$201,FALSE))</f>
        <v/>
      </c>
      <c r="AC284" s="526" t="str">
        <f t="shared" si="19"/>
        <v/>
      </c>
      <c r="AD284" s="526" t="str">
        <f t="shared" si="4"/>
        <v/>
      </c>
      <c r="AE284" s="527" t="str">
        <f t="array" ref="AE284">IF(ISBLANK(C284),"",XLOOKUP(C284,'Codified Game Plan'!$M$3:$M$477,'Codified Game Plan'!$J$3:$J$477,0))</f>
        <v/>
      </c>
      <c r="AF284" s="528" t="str">
        <f t="array" ref="AF284">IF(ISBLANK(C284),"",XLOOKUP(A284,'Crop Chart'!$A$5:$A$201,'Crop Chart'!$L$5:$L$201,FALSE))</f>
        <v/>
      </c>
      <c r="AG284" s="529"/>
      <c r="AH284" s="530"/>
      <c r="AI284" s="530" t="str">
        <f t="array" ref="AI284">IF(ISBLANK(C284),"",XLOOKUP(A284,'Crop Chart'!$A$5:$A$201,'Crop Chart'!$AN$5:$AN$201,FALSE))</f>
        <v/>
      </c>
      <c r="AJ284" s="531" t="str">
        <f t="array" ref="AJ284">IF((AI284=""),"",J284+XLOOKUP(A284,'Crop Chart'!$A$5:$A$201,'Crop Chart'!$AO$5:$AO$201,FALSE))</f>
        <v/>
      </c>
      <c r="AK284" s="530" t="str">
        <f t="array" ref="AK284">IF(ISBLANK(C284),"",XLOOKUP(A284,'Crop Chart'!$A$5:$A$201,'Crop Chart'!$AP$5:$AP$201,FALSE))</f>
        <v/>
      </c>
      <c r="AL284" s="531" t="str">
        <f t="array" ref="AL284">IF((AK284=""),"",J284+XLOOKUP(A284,'Crop Chart'!$A$5:$A$201,'Crop Chart'!$AQ$5:$AQ$201,FALSE))</f>
        <v/>
      </c>
      <c r="AM284" s="530" t="str">
        <f t="array" ref="AM284">IF(ISBLANK(C284),"",XLOOKUP(A284,'Crop Chart'!$A$5:$A$201,'Crop Chart'!$AR$5:$AR$201,FALSE))</f>
        <v/>
      </c>
      <c r="AN284" s="531" t="str">
        <f t="array" ref="AN284">IF((AM284=""),"",J284+XLOOKUP(A284,'Crop Chart'!$A$5:$A$201,'Crop Chart'!$AS$5:$AS$201,FALSE))</f>
        <v/>
      </c>
      <c r="AO284" s="530" t="str">
        <f t="array" ref="AO284">IF(ISBLANK(C284),"",XLOOKUP(A284,'Crop Chart'!$A$5:$A$201,'Crop Chart'!$AT$5:$AT$201,FALSE))</f>
        <v/>
      </c>
      <c r="AP284" s="531" t="str">
        <f t="array" ref="AP284">IF((AO284=""),"",J284+XLOOKUP(A284,'Crop Chart'!$A$5:$A$201,'Crop Chart'!$AU$5:$AU$201,FALSE))</f>
        <v/>
      </c>
      <c r="AQ284" s="530" t="str">
        <f t="array" ref="AQ284">IF(ISBLANK(C284),"",XLOOKUP(A284,'Crop Chart'!$A$5:$A$201,'Crop Chart'!$AV$5:$AV$201,FALSE))</f>
        <v/>
      </c>
      <c r="AR284" s="531" t="str">
        <f t="array" ref="AR284">IF((AQ284=""),"",J284+XLOOKUP(A284,'Crop Chart'!$A$5:$A$201,'Crop Chart'!$AW$5:$AW$201,FALSE))</f>
        <v/>
      </c>
      <c r="AS284" s="530" t="str">
        <f t="array" ref="AS284">IF(ISBLANK(C284),"",XLOOKUP(A284,'Crop Chart'!$A$5:$A$201,'Crop Chart'!$AX$5:$AX$201,FALSE))</f>
        <v/>
      </c>
      <c r="AT284" s="531" t="str">
        <f t="array" ref="AT284">IF((AS284=""),"",J284+XLOOKUP(A284,'Crop Chart'!$A$5:$A$201,'Crop Chart'!$AY$5:$AY$201,FALSE))</f>
        <v/>
      </c>
      <c r="AU284" s="530" t="str">
        <f t="array" ref="AU284">IF(ISBLANK(C284),"",XLOOKUP(A284,'Crop Chart'!$A$5:$A$201,'Crop Chart'!$AZ$5:$AZ$201,FALSE))</f>
        <v/>
      </c>
      <c r="AV284" s="531" t="str">
        <f t="array" ref="AV284">IF((AU284=""),"",J284+XLOOKUP(A284,'Crop Chart'!$A$5:$A$201,'Crop Chart'!$BA$5:$BA$201,FALSE))</f>
        <v/>
      </c>
      <c r="AW284" s="530" t="str">
        <f t="array" ref="AW284">IF(ISBLANK(C284),"",XLOOKUP(A284,'Crop Chart'!$A$5:$A$201,'Crop Chart'!$BB$5:$BB$201,FALSE))</f>
        <v/>
      </c>
      <c r="AX284" s="532" t="str">
        <f t="array" ref="AX284">IF((AW284=""),"",J284+XLOOKUP(A284,'Crop Chart'!$A$5:$A$201,'Crop Chart'!$BC$5:$BC$201,FALSE))</f>
        <v/>
      </c>
    </row>
    <row r="285" ht="15.75" hidden="1" customHeight="1">
      <c r="A285" s="520" t="str">
        <f t="array" ref="A285">IF(ISBLANK(C285)," ",XLOOKUP(C285,'Codified Game Plan'!$M$3:$M$477,'Codified Game Plan'!$A$3:$A$477))</f>
        <v> </v>
      </c>
      <c r="B285" s="503" t="str">
        <f t="array" ref="B285">IF(ISBLANK(C285),"",XLOOKUP(C285,'Codified Game Plan'!$M$3:$M$477,'Codified Game Plan'!$B$3:$B$477))</f>
        <v/>
      </c>
      <c r="C285" s="521"/>
      <c r="D285" s="521" t="str">
        <f t="array" ref="D285">IF(ISBLANK(C285)," ",XLOOKUP(C285,'Codified Game Plan'!$M$3:$M$477,'Codified Game Plan'!$C$3:$C$477))</f>
        <v> </v>
      </c>
      <c r="E285" s="522" t="str">
        <f t="array" ref="E285">IF(ISBLANK(C285),"",XLOOKUP(C285,'Codified Game Plan'!$M$3:$M$477,'Codified Game Plan'!$D$3:$D$477,0))</f>
        <v/>
      </c>
      <c r="F285" s="522" t="str">
        <f t="array" ref="F285">IF(ISBLANK(C285),"",XLOOKUP(C285,'Codified Game Plan'!$M$3:$M$477,'Codified Game Plan'!$E$3:$E$477,0))</f>
        <v/>
      </c>
      <c r="G285" s="523" t="str">
        <f t="array" ref="G285">IF(ISBLANK(C285)," ",XLOOKUP(C285,'Codified Game Plan'!$M$3:$M$477,'Codified Game Plan'!$F$3:$F$477))</f>
        <v> </v>
      </c>
      <c r="H285" s="507" t="str">
        <f t="array" ref="H285">IF(ISBLANK(C285)," ",XLOOKUP(C285,'Codified Game Plan'!$M$3:$M$477,'Codified Game Plan'!$G$3:$G$477))</f>
        <v> </v>
      </c>
      <c r="I285" s="523" t="str">
        <f t="array" ref="I285">IF(ISBLANK(C285),"",XLOOKUP(A285,'Crop Chart'!$A$5:$A$201,'Crop Chart'!$B$5:$B$201,0))</f>
        <v/>
      </c>
      <c r="J285" s="507" t="str">
        <f t="shared" si="24"/>
        <v> </v>
      </c>
      <c r="K285" s="511"/>
      <c r="L285" s="523" t="str">
        <f t="array" ref="L285">IF(ISBLANK(C285),"",XLOOKUP(A285,'Crop Chart'!$A$5:$A$201,'Crop Chart'!$C$5:$C$201,0))</f>
        <v/>
      </c>
      <c r="M285" s="506" t="str">
        <f t="array" ref="M285">IF(ISBLANK(C285),"",XLOOKUP(A285,'Crop Chart'!$A$5:$A$201,'Crop Chart'!$E$5:$E$201,0))</f>
        <v/>
      </c>
      <c r="N285" s="535" t="str">
        <f t="shared" si="1"/>
        <v/>
      </c>
      <c r="O285" s="515" t="str">
        <f t="array" ref="O285">IF(ISBLANK(C285),"",XLOOKUP(A285,'Crop Chart'!$A$5:$A$201,'Crop Chart'!$S$5:$S$201,0))</f>
        <v/>
      </c>
      <c r="P285" s="507" t="str">
        <f t="shared" si="2"/>
        <v/>
      </c>
      <c r="Q285" s="524"/>
      <c r="R285" s="523" t="str">
        <f t="array" ref="R285">IF(I285="TR",XLOOKUP(A285,'Crop Chart'!$A$5:$A$201,'Crop Chart'!$I$5:$I$201,FALSE),"")</f>
        <v/>
      </c>
      <c r="S285" s="512" t="str">
        <f t="array" ref="S285">IF(I285="TR",G285*'Crop Chart'!$H$2*12*L285/M285/T285*XLOOKUP(A285,'Crop Chart'!$A$5:$A$203,'Crop Chart'!$T$5:$T$203),"")</f>
        <v/>
      </c>
      <c r="T285" s="523" t="str">
        <f t="array" ref="T285">IF(ISBLANK(C285),"",XLOOKUP(A285,'Crop Chart'!$A$5:$A$201,'Crop Chart'!$P$5:$P$201,FALSE))</f>
        <v/>
      </c>
      <c r="U285" s="525" t="str">
        <f t="array" ref="U285">IF(ISBLANK(C285),"",XLOOKUP(A285,'Crop Chart'!$A$5:$A$201,'Crop Chart'!$Q$5:$Q$201,0))</f>
        <v/>
      </c>
      <c r="V285" s="507" t="str">
        <f t="array" ref="V285">IF(I285="DS",XLOOKUP(A285,'Crop Chart'!$A$6:$A$201,'Crop Chart'!$AH$6:$AH$201,0),"")</f>
        <v/>
      </c>
      <c r="W285" s="507" t="str">
        <f t="array" ref="W285">IF(I285="DS",XLOOKUP(A285,'Crop Chart'!$A$6:$A$201,'Crop Chart'!$AI$6:$AI$201,0),"")</f>
        <v/>
      </c>
      <c r="X285" s="526" t="str">
        <f t="array" ref="X285">IFS(ISTEXT(P285),"",XLOOKUP(A285,'Crop Chart'!$A$5:$A$201,'Crop Chart'!$R$5:$R$201,0)=0,"",XLOOKUP(A285,'Crop Chart'!$A$5:$A$201,'Crop Chart'!$R$5:$R$201,0)&gt;0,XLOOKUP(A285,'Crop Chart'!$A$5:$A$201,'Crop Chart'!$R$5:$R$201,0)+P285)</f>
        <v/>
      </c>
      <c r="Y285" s="523" t="str">
        <f t="array" ref="Y285">IF(ISTEXT(X285),"",XLOOKUP(A285,'Crop Chart'!$A$5:$A$201,'Crop Chart'!$S$5:$S$201,0))</f>
        <v/>
      </c>
      <c r="Z285" s="513" t="str">
        <f t="shared" si="3"/>
        <v/>
      </c>
      <c r="AA285" s="523" t="str">
        <f t="array" ref="AA285">IF(ISBLANK(C285),"",XLOOKUP(A285,'Crop Chart'!$A$5:$A$201,'Crop Chart'!$F$5:$F$201,0))</f>
        <v/>
      </c>
      <c r="AB285" s="523" t="str">
        <f t="array" ref="AB285">IF(ISBLANK(C285),"",XLOOKUP(A285,'Crop Chart'!$A$5:$A$201,'Crop Chart'!$G$5:$G$201,FALSE))</f>
        <v/>
      </c>
      <c r="AC285" s="526" t="str">
        <f t="shared" si="19"/>
        <v/>
      </c>
      <c r="AD285" s="526" t="str">
        <f t="shared" si="4"/>
        <v/>
      </c>
      <c r="AE285" s="527" t="str">
        <f t="array" ref="AE285">IF(ISBLANK(C285),"",XLOOKUP(C285,'Codified Game Plan'!$M$3:$M$477,'Codified Game Plan'!$J$3:$J$477,0))</f>
        <v/>
      </c>
      <c r="AF285" s="528" t="str">
        <f t="array" ref="AF285">IF(ISBLANK(C285),"",XLOOKUP(A285,'Crop Chart'!$A$5:$A$201,'Crop Chart'!$L$5:$L$201,FALSE))</f>
        <v/>
      </c>
      <c r="AG285" s="529"/>
      <c r="AH285" s="530"/>
      <c r="AI285" s="530" t="str">
        <f t="array" ref="AI285">IF(ISBLANK(C285),"",XLOOKUP(A285,'Crop Chart'!$A$5:$A$201,'Crop Chart'!$AN$5:$AN$201,FALSE))</f>
        <v/>
      </c>
      <c r="AJ285" s="531" t="str">
        <f t="array" ref="AJ285">IF((AI285=""),"",J285+XLOOKUP(A285,'Crop Chart'!$A$5:$A$201,'Crop Chart'!$AO$5:$AO$201,FALSE))</f>
        <v/>
      </c>
      <c r="AK285" s="530" t="str">
        <f t="array" ref="AK285">IF(ISBLANK(C285),"",XLOOKUP(A285,'Crop Chart'!$A$5:$A$201,'Crop Chart'!$AP$5:$AP$201,FALSE))</f>
        <v/>
      </c>
      <c r="AL285" s="531" t="str">
        <f t="array" ref="AL285">IF((AK285=""),"",J285+XLOOKUP(A285,'Crop Chart'!$A$5:$A$201,'Crop Chart'!$AQ$5:$AQ$201,FALSE))</f>
        <v/>
      </c>
      <c r="AM285" s="530" t="str">
        <f t="array" ref="AM285">IF(ISBLANK(C285),"",XLOOKUP(A285,'Crop Chart'!$A$5:$A$201,'Crop Chart'!$AR$5:$AR$201,FALSE))</f>
        <v/>
      </c>
      <c r="AN285" s="531" t="str">
        <f t="array" ref="AN285">IF((AM285=""),"",J285+XLOOKUP(A285,'Crop Chart'!$A$5:$A$201,'Crop Chart'!$AS$5:$AS$201,FALSE))</f>
        <v/>
      </c>
      <c r="AO285" s="530" t="str">
        <f t="array" ref="AO285">IF(ISBLANK(C285),"",XLOOKUP(A285,'Crop Chart'!$A$5:$A$201,'Crop Chart'!$AT$5:$AT$201,FALSE))</f>
        <v/>
      </c>
      <c r="AP285" s="531" t="str">
        <f t="array" ref="AP285">IF((AO285=""),"",J285+XLOOKUP(A285,'Crop Chart'!$A$5:$A$201,'Crop Chart'!$AU$5:$AU$201,FALSE))</f>
        <v/>
      </c>
      <c r="AQ285" s="530" t="str">
        <f t="array" ref="AQ285">IF(ISBLANK(C285),"",XLOOKUP(A285,'Crop Chart'!$A$5:$A$201,'Crop Chart'!$AV$5:$AV$201,FALSE))</f>
        <v/>
      </c>
      <c r="AR285" s="531" t="str">
        <f t="array" ref="AR285">IF((AQ285=""),"",J285+XLOOKUP(A285,'Crop Chart'!$A$5:$A$201,'Crop Chart'!$AW$5:$AW$201,FALSE))</f>
        <v/>
      </c>
      <c r="AS285" s="530" t="str">
        <f t="array" ref="AS285">IF(ISBLANK(C285),"",XLOOKUP(A285,'Crop Chart'!$A$5:$A$201,'Crop Chart'!$AX$5:$AX$201,FALSE))</f>
        <v/>
      </c>
      <c r="AT285" s="531" t="str">
        <f t="array" ref="AT285">IF((AS285=""),"",J285+XLOOKUP(A285,'Crop Chart'!$A$5:$A$201,'Crop Chart'!$AY$5:$AY$201,FALSE))</f>
        <v/>
      </c>
      <c r="AU285" s="530" t="str">
        <f t="array" ref="AU285">IF(ISBLANK(C285),"",XLOOKUP(A285,'Crop Chart'!$A$5:$A$201,'Crop Chart'!$AZ$5:$AZ$201,FALSE))</f>
        <v/>
      </c>
      <c r="AV285" s="531" t="str">
        <f t="array" ref="AV285">IF((AU285=""),"",J285+XLOOKUP(A285,'Crop Chart'!$A$5:$A$201,'Crop Chart'!$BA$5:$BA$201,FALSE))</f>
        <v/>
      </c>
      <c r="AW285" s="530" t="str">
        <f t="array" ref="AW285">IF(ISBLANK(C285),"",XLOOKUP(A285,'Crop Chart'!$A$5:$A$201,'Crop Chart'!$BB$5:$BB$201,FALSE))</f>
        <v/>
      </c>
      <c r="AX285" s="532" t="str">
        <f t="array" ref="AX285">IF((AW285=""),"",J285+XLOOKUP(A285,'Crop Chart'!$A$5:$A$201,'Crop Chart'!$BC$5:$BC$201,FALSE))</f>
        <v/>
      </c>
    </row>
    <row r="286" ht="15.75" hidden="1" customHeight="1">
      <c r="A286" s="520" t="str">
        <f t="array" ref="A286">IF(ISBLANK(C286)," ",XLOOKUP(C286,'Codified Game Plan'!$M$3:$M$477,'Codified Game Plan'!$A$3:$A$477))</f>
        <v> </v>
      </c>
      <c r="B286" s="503" t="str">
        <f t="array" ref="B286">IF(ISBLANK(C286),"",XLOOKUP(C286,'Codified Game Plan'!$M$3:$M$477,'Codified Game Plan'!$B$3:$B$477))</f>
        <v/>
      </c>
      <c r="C286" s="521"/>
      <c r="D286" s="521" t="str">
        <f t="array" ref="D286">IF(ISBLANK(C286)," ",XLOOKUP(C286,'Codified Game Plan'!$M$3:$M$477,'Codified Game Plan'!$C$3:$C$477))</f>
        <v> </v>
      </c>
      <c r="E286" s="522" t="str">
        <f t="array" ref="E286">IF(ISBLANK(C286),"",XLOOKUP(C286,'Codified Game Plan'!$M$3:$M$477,'Codified Game Plan'!$D$3:$D$477,0))</f>
        <v/>
      </c>
      <c r="F286" s="522" t="str">
        <f t="array" ref="F286">IF(ISBLANK(C286),"",XLOOKUP(C286,'Codified Game Plan'!$M$3:$M$477,'Codified Game Plan'!$E$3:$E$477,0))</f>
        <v/>
      </c>
      <c r="G286" s="523" t="str">
        <f t="array" ref="G286">IF(ISBLANK(C286)," ",XLOOKUP(C286,'Codified Game Plan'!$M$3:$M$477,'Codified Game Plan'!$F$3:$F$477))</f>
        <v> </v>
      </c>
      <c r="H286" s="507" t="str">
        <f t="array" ref="H286">IF(ISBLANK(C286)," ",XLOOKUP(C286,'Codified Game Plan'!$M$3:$M$477,'Codified Game Plan'!$G$3:$G$477))</f>
        <v> </v>
      </c>
      <c r="I286" s="523" t="str">
        <f t="array" ref="I286">IF(ISBLANK(C286),"",XLOOKUP(A286,'Crop Chart'!$A$5:$A$201,'Crop Chart'!$B$5:$B$201,0))</f>
        <v/>
      </c>
      <c r="J286" s="507" t="str">
        <f t="shared" si="24"/>
        <v> </v>
      </c>
      <c r="K286" s="511"/>
      <c r="L286" s="523" t="str">
        <f t="array" ref="L286">IF(ISBLANK(C286),"",XLOOKUP(A286,'Crop Chart'!$A$5:$A$201,'Crop Chart'!$C$5:$C$201,0))</f>
        <v/>
      </c>
      <c r="M286" s="506" t="str">
        <f t="array" ref="M286">IF(ISBLANK(C286),"",XLOOKUP(A286,'Crop Chart'!$A$5:$A$201,'Crop Chart'!$E$5:$E$201,0))</f>
        <v/>
      </c>
      <c r="N286" s="535" t="str">
        <f t="shared" si="1"/>
        <v/>
      </c>
      <c r="O286" s="515" t="str">
        <f t="array" ref="O286">IF(ISBLANK(C286),"",XLOOKUP(A286,'Crop Chart'!$A$5:$A$201,'Crop Chart'!$S$5:$S$201,0))</f>
        <v/>
      </c>
      <c r="P286" s="507" t="str">
        <f t="shared" si="2"/>
        <v/>
      </c>
      <c r="Q286" s="524"/>
      <c r="R286" s="523" t="str">
        <f t="array" ref="R286">IF(I286="TR",XLOOKUP(A286,'Crop Chart'!$A$5:$A$201,'Crop Chart'!$I$5:$I$201,FALSE),"")</f>
        <v/>
      </c>
      <c r="S286" s="512" t="str">
        <f t="array" ref="S286">IF(I286="TR",G286*'Crop Chart'!$H$2*12*L286/M286/T286*XLOOKUP(A286,'Crop Chart'!$A$5:$A$203,'Crop Chart'!$T$5:$T$203),"")</f>
        <v/>
      </c>
      <c r="T286" s="523" t="str">
        <f t="array" ref="T286">IF(ISBLANK(C286),"",XLOOKUP(A286,'Crop Chart'!$A$5:$A$201,'Crop Chart'!$P$5:$P$201,FALSE))</f>
        <v/>
      </c>
      <c r="U286" s="525" t="str">
        <f t="array" ref="U286">IF(ISBLANK(C286),"",XLOOKUP(A286,'Crop Chart'!$A$5:$A$201,'Crop Chart'!$Q$5:$Q$201,0))</f>
        <v/>
      </c>
      <c r="V286" s="507" t="str">
        <f t="array" ref="V286">IF(I286="DS",XLOOKUP(A286,'Crop Chart'!$A$6:$A$201,'Crop Chart'!$AH$6:$AH$201,0),"")</f>
        <v/>
      </c>
      <c r="W286" s="507" t="str">
        <f t="array" ref="W286">IF(I286="DS",XLOOKUP(A286,'Crop Chart'!$A$6:$A$201,'Crop Chart'!$AI$6:$AI$201,0),"")</f>
        <v/>
      </c>
      <c r="X286" s="526" t="str">
        <f t="array" ref="X286">IFS(ISTEXT(P286),"",XLOOKUP(A286,'Crop Chart'!$A$5:$A$201,'Crop Chart'!$R$5:$R$201,0)=0,"",XLOOKUP(A286,'Crop Chart'!$A$5:$A$201,'Crop Chart'!$R$5:$R$201,0)&gt;0,XLOOKUP(A286,'Crop Chart'!$A$5:$A$201,'Crop Chart'!$R$5:$R$201,0)+P286)</f>
        <v/>
      </c>
      <c r="Y286" s="523" t="str">
        <f t="array" ref="Y286">IF(ISTEXT(X286),"",XLOOKUP(A286,'Crop Chart'!$A$5:$A$201,'Crop Chart'!$S$5:$S$201,0))</f>
        <v/>
      </c>
      <c r="Z286" s="513" t="str">
        <f t="shared" si="3"/>
        <v/>
      </c>
      <c r="AA286" s="523" t="str">
        <f t="array" ref="AA286">IF(ISBLANK(C286),"",XLOOKUP(A286,'Crop Chart'!$A$5:$A$201,'Crop Chart'!$F$5:$F$201,0))</f>
        <v/>
      </c>
      <c r="AB286" s="523" t="str">
        <f t="array" ref="AB286">IF(ISBLANK(C286),"",XLOOKUP(A286,'Crop Chart'!$A$5:$A$201,'Crop Chart'!$G$5:$G$201,FALSE))</f>
        <v/>
      </c>
      <c r="AC286" s="526" t="str">
        <f t="shared" si="19"/>
        <v/>
      </c>
      <c r="AD286" s="526" t="str">
        <f t="shared" si="4"/>
        <v/>
      </c>
      <c r="AE286" s="527" t="str">
        <f t="array" ref="AE286">IF(ISBLANK(C286),"",XLOOKUP(C286,'Codified Game Plan'!$M$3:$M$477,'Codified Game Plan'!$J$3:$J$477,0))</f>
        <v/>
      </c>
      <c r="AF286" s="528" t="str">
        <f t="array" ref="AF286">IF(ISBLANK(C286),"",XLOOKUP(A286,'Crop Chart'!$A$5:$A$201,'Crop Chart'!$L$5:$L$201,FALSE))</f>
        <v/>
      </c>
      <c r="AG286" s="529"/>
      <c r="AH286" s="530"/>
      <c r="AI286" s="530" t="str">
        <f t="array" ref="AI286">IF(ISBLANK(C286),"",XLOOKUP(A286,'Crop Chart'!$A$5:$A$201,'Crop Chart'!$AN$5:$AN$201,FALSE))</f>
        <v/>
      </c>
      <c r="AJ286" s="531" t="str">
        <f t="array" ref="AJ286">IF((AI286=""),"",J286+XLOOKUP(A286,'Crop Chart'!$A$5:$A$201,'Crop Chart'!$AO$5:$AO$201,FALSE))</f>
        <v/>
      </c>
      <c r="AK286" s="530" t="str">
        <f t="array" ref="AK286">IF(ISBLANK(C286),"",XLOOKUP(A286,'Crop Chart'!$A$5:$A$201,'Crop Chart'!$AP$5:$AP$201,FALSE))</f>
        <v/>
      </c>
      <c r="AL286" s="531" t="str">
        <f t="array" ref="AL286">IF((AK286=""),"",J286+XLOOKUP(A286,'Crop Chart'!$A$5:$A$201,'Crop Chart'!$AQ$5:$AQ$201,FALSE))</f>
        <v/>
      </c>
      <c r="AM286" s="530" t="str">
        <f t="array" ref="AM286">IF(ISBLANK(C286),"",XLOOKUP(A286,'Crop Chart'!$A$5:$A$201,'Crop Chart'!$AR$5:$AR$201,FALSE))</f>
        <v/>
      </c>
      <c r="AN286" s="531" t="str">
        <f t="array" ref="AN286">IF((AM286=""),"",J286+XLOOKUP(A286,'Crop Chart'!$A$5:$A$201,'Crop Chart'!$AS$5:$AS$201,FALSE))</f>
        <v/>
      </c>
      <c r="AO286" s="530" t="str">
        <f t="array" ref="AO286">IF(ISBLANK(C286),"",XLOOKUP(A286,'Crop Chart'!$A$5:$A$201,'Crop Chart'!$AT$5:$AT$201,FALSE))</f>
        <v/>
      </c>
      <c r="AP286" s="531" t="str">
        <f t="array" ref="AP286">IF((AO286=""),"",J286+XLOOKUP(A286,'Crop Chart'!$A$5:$A$201,'Crop Chart'!$AU$5:$AU$201,FALSE))</f>
        <v/>
      </c>
      <c r="AQ286" s="530" t="str">
        <f t="array" ref="AQ286">IF(ISBLANK(C286),"",XLOOKUP(A286,'Crop Chart'!$A$5:$A$201,'Crop Chart'!$AV$5:$AV$201,FALSE))</f>
        <v/>
      </c>
      <c r="AR286" s="531" t="str">
        <f t="array" ref="AR286">IF((AQ286=""),"",J286+XLOOKUP(A286,'Crop Chart'!$A$5:$A$201,'Crop Chart'!$AW$5:$AW$201,FALSE))</f>
        <v/>
      </c>
      <c r="AS286" s="530" t="str">
        <f t="array" ref="AS286">IF(ISBLANK(C286),"",XLOOKUP(A286,'Crop Chart'!$A$5:$A$201,'Crop Chart'!$AX$5:$AX$201,FALSE))</f>
        <v/>
      </c>
      <c r="AT286" s="531" t="str">
        <f t="array" ref="AT286">IF((AS286=""),"",J286+XLOOKUP(A286,'Crop Chart'!$A$5:$A$201,'Crop Chart'!$AY$5:$AY$201,FALSE))</f>
        <v/>
      </c>
      <c r="AU286" s="530" t="str">
        <f t="array" ref="AU286">IF(ISBLANK(C286),"",XLOOKUP(A286,'Crop Chart'!$A$5:$A$201,'Crop Chart'!$AZ$5:$AZ$201,FALSE))</f>
        <v/>
      </c>
      <c r="AV286" s="531" t="str">
        <f t="array" ref="AV286">IF((AU286=""),"",J286+XLOOKUP(A286,'Crop Chart'!$A$5:$A$201,'Crop Chart'!$BA$5:$BA$201,FALSE))</f>
        <v/>
      </c>
      <c r="AW286" s="530" t="str">
        <f t="array" ref="AW286">IF(ISBLANK(C286),"",XLOOKUP(A286,'Crop Chart'!$A$5:$A$201,'Crop Chart'!$BB$5:$BB$201,FALSE))</f>
        <v/>
      </c>
      <c r="AX286" s="532" t="str">
        <f t="array" ref="AX286">IF((AW286=""),"",J286+XLOOKUP(A286,'Crop Chart'!$A$5:$A$201,'Crop Chart'!$BC$5:$BC$201,FALSE))</f>
        <v/>
      </c>
    </row>
    <row r="287" ht="15.75" hidden="1" customHeight="1">
      <c r="A287" s="520" t="str">
        <f t="array" ref="A287">IF(ISBLANK(C287)," ",XLOOKUP(C287,'Codified Game Plan'!$M$3:$M$477,'Codified Game Plan'!$A$3:$A$477))</f>
        <v> </v>
      </c>
      <c r="B287" s="503" t="str">
        <f t="array" ref="B287">IF(ISBLANK(C287),"",XLOOKUP(C287,'Codified Game Plan'!$M$3:$M$477,'Codified Game Plan'!$B$3:$B$477))</f>
        <v/>
      </c>
      <c r="C287" s="521"/>
      <c r="D287" s="521" t="str">
        <f t="array" ref="D287">IF(ISBLANK(C287)," ",XLOOKUP(C287,'Codified Game Plan'!$M$3:$M$477,'Codified Game Plan'!$C$3:$C$477))</f>
        <v> </v>
      </c>
      <c r="E287" s="522" t="str">
        <f t="array" ref="E287">IF(ISBLANK(C287),"",XLOOKUP(C287,'Codified Game Plan'!$M$3:$M$477,'Codified Game Plan'!$D$3:$D$477,0))</f>
        <v/>
      </c>
      <c r="F287" s="522" t="str">
        <f t="array" ref="F287">IF(ISBLANK(C287),"",XLOOKUP(C287,'Codified Game Plan'!$M$3:$M$477,'Codified Game Plan'!$E$3:$E$477,0))</f>
        <v/>
      </c>
      <c r="G287" s="523" t="str">
        <f t="array" ref="G287">IF(ISBLANK(C287)," ",XLOOKUP(C287,'Codified Game Plan'!$M$3:$M$477,'Codified Game Plan'!$F$3:$F$477))</f>
        <v> </v>
      </c>
      <c r="H287" s="507" t="str">
        <f t="array" ref="H287">IF(ISBLANK(C287)," ",XLOOKUP(C287,'Codified Game Plan'!$M$3:$M$477,'Codified Game Plan'!$G$3:$G$477))</f>
        <v> </v>
      </c>
      <c r="I287" s="523" t="str">
        <f t="array" ref="I287">IF(ISBLANK(C287),"",XLOOKUP(A287,'Crop Chart'!$A$5:$A$201,'Crop Chart'!$B$5:$B$201,0))</f>
        <v/>
      </c>
      <c r="J287" s="507" t="str">
        <f t="shared" si="24"/>
        <v> </v>
      </c>
      <c r="K287" s="511"/>
      <c r="L287" s="523" t="str">
        <f t="array" ref="L287">IF(ISBLANK(C287),"",XLOOKUP(A287,'Crop Chart'!$A$5:$A$201,'Crop Chart'!$C$5:$C$201,0))</f>
        <v/>
      </c>
      <c r="M287" s="506" t="str">
        <f t="array" ref="M287">IF(ISBLANK(C287),"",XLOOKUP(A287,'Crop Chart'!$A$5:$A$201,'Crop Chart'!$E$5:$E$201,0))</f>
        <v/>
      </c>
      <c r="N287" s="535" t="str">
        <f t="shared" si="1"/>
        <v/>
      </c>
      <c r="O287" s="515" t="str">
        <f t="array" ref="O287">IF(ISBLANK(C287),"",XLOOKUP(A287,'Crop Chart'!$A$5:$A$201,'Crop Chart'!$S$5:$S$201,0))</f>
        <v/>
      </c>
      <c r="P287" s="507" t="str">
        <f t="shared" si="2"/>
        <v/>
      </c>
      <c r="Q287" s="524"/>
      <c r="R287" s="523" t="str">
        <f t="array" ref="R287">IF(I287="TR",XLOOKUP(A287,'Crop Chart'!$A$5:$A$201,'Crop Chart'!$I$5:$I$201,FALSE),"")</f>
        <v/>
      </c>
      <c r="S287" s="512" t="str">
        <f t="array" ref="S287">IF(I287="TR",G287*'Crop Chart'!$H$2*12*L287/M287/T287*XLOOKUP(A287,'Crop Chart'!$A$5:$A$203,'Crop Chart'!$T$5:$T$203),"")</f>
        <v/>
      </c>
      <c r="T287" s="523" t="str">
        <f t="array" ref="T287">IF(ISBLANK(C287),"",XLOOKUP(A287,'Crop Chart'!$A$5:$A$201,'Crop Chart'!$P$5:$P$201,FALSE))</f>
        <v/>
      </c>
      <c r="U287" s="525" t="str">
        <f t="array" ref="U287">IF(ISBLANK(C287),"",XLOOKUP(A287,'Crop Chart'!$A$5:$A$201,'Crop Chart'!$Q$5:$Q$201,0))</f>
        <v/>
      </c>
      <c r="V287" s="507" t="str">
        <f t="array" ref="V287">IF(I287="DS",XLOOKUP(A287,'Crop Chart'!$A$6:$A$201,'Crop Chart'!$AH$6:$AH$201,0),"")</f>
        <v/>
      </c>
      <c r="W287" s="507" t="str">
        <f t="array" ref="W287">IF(I287="DS",XLOOKUP(A287,'Crop Chart'!$A$6:$A$201,'Crop Chart'!$AI$6:$AI$201,0),"")</f>
        <v/>
      </c>
      <c r="X287" s="526" t="str">
        <f t="array" ref="X287">IFS(ISTEXT(P287),"",XLOOKUP(A287,'Crop Chart'!$A$5:$A$201,'Crop Chart'!$R$5:$R$201,0)=0,"",XLOOKUP(A287,'Crop Chart'!$A$5:$A$201,'Crop Chart'!$R$5:$R$201,0)&gt;0,XLOOKUP(A287,'Crop Chart'!$A$5:$A$201,'Crop Chart'!$R$5:$R$201,0)+P287)</f>
        <v/>
      </c>
      <c r="Y287" s="523" t="str">
        <f t="array" ref="Y287">IF(ISTEXT(X287),"",XLOOKUP(A287,'Crop Chart'!$A$5:$A$201,'Crop Chart'!$S$5:$S$201,0))</f>
        <v/>
      </c>
      <c r="Z287" s="513" t="str">
        <f t="shared" si="3"/>
        <v/>
      </c>
      <c r="AA287" s="523" t="str">
        <f t="array" ref="AA287">IF(ISBLANK(C287),"",XLOOKUP(A287,'Crop Chart'!$A$5:$A$201,'Crop Chart'!$F$5:$F$201,0))</f>
        <v/>
      </c>
      <c r="AB287" s="523" t="str">
        <f t="array" ref="AB287">IF(ISBLANK(C287),"",XLOOKUP(A287,'Crop Chart'!$A$5:$A$201,'Crop Chart'!$G$5:$G$201,FALSE))</f>
        <v/>
      </c>
      <c r="AC287" s="526" t="str">
        <f t="shared" si="19"/>
        <v/>
      </c>
      <c r="AD287" s="526" t="str">
        <f t="shared" si="4"/>
        <v/>
      </c>
      <c r="AE287" s="527" t="str">
        <f t="array" ref="AE287">IF(ISBLANK(C287),"",XLOOKUP(C287,'Codified Game Plan'!$M$3:$M$477,'Codified Game Plan'!$J$3:$J$477,0))</f>
        <v/>
      </c>
      <c r="AF287" s="528" t="str">
        <f t="array" ref="AF287">IF(ISBLANK(C287),"",XLOOKUP(A287,'Crop Chart'!$A$5:$A$201,'Crop Chart'!$L$5:$L$201,FALSE))</f>
        <v/>
      </c>
      <c r="AG287" s="529"/>
      <c r="AH287" s="530"/>
      <c r="AI287" s="530" t="str">
        <f t="array" ref="AI287">IF(ISBLANK(C287),"",XLOOKUP(A287,'Crop Chart'!$A$5:$A$201,'Crop Chart'!$AN$5:$AN$201,FALSE))</f>
        <v/>
      </c>
      <c r="AJ287" s="531" t="str">
        <f t="array" ref="AJ287">IF((AI287=""),"",J287+XLOOKUP(A287,'Crop Chart'!$A$5:$A$201,'Crop Chart'!$AO$5:$AO$201,FALSE))</f>
        <v/>
      </c>
      <c r="AK287" s="530" t="str">
        <f t="array" ref="AK287">IF(ISBLANK(C287),"",XLOOKUP(A287,'Crop Chart'!$A$5:$A$201,'Crop Chart'!$AP$5:$AP$201,FALSE))</f>
        <v/>
      </c>
      <c r="AL287" s="531" t="str">
        <f t="array" ref="AL287">IF((AK287=""),"",J287+XLOOKUP(A287,'Crop Chart'!$A$5:$A$201,'Crop Chart'!$AQ$5:$AQ$201,FALSE))</f>
        <v/>
      </c>
      <c r="AM287" s="530" t="str">
        <f t="array" ref="AM287">IF(ISBLANK(C287),"",XLOOKUP(A287,'Crop Chart'!$A$5:$A$201,'Crop Chart'!$AR$5:$AR$201,FALSE))</f>
        <v/>
      </c>
      <c r="AN287" s="531" t="str">
        <f t="array" ref="AN287">IF((AM287=""),"",J287+XLOOKUP(A287,'Crop Chart'!$A$5:$A$201,'Crop Chart'!$AS$5:$AS$201,FALSE))</f>
        <v/>
      </c>
      <c r="AO287" s="530" t="str">
        <f t="array" ref="AO287">IF(ISBLANK(C287),"",XLOOKUP(A287,'Crop Chart'!$A$5:$A$201,'Crop Chart'!$AT$5:$AT$201,FALSE))</f>
        <v/>
      </c>
      <c r="AP287" s="531" t="str">
        <f t="array" ref="AP287">IF((AO287=""),"",J287+XLOOKUP(A287,'Crop Chart'!$A$5:$A$201,'Crop Chart'!$AU$5:$AU$201,FALSE))</f>
        <v/>
      </c>
      <c r="AQ287" s="530" t="str">
        <f t="array" ref="AQ287">IF(ISBLANK(C287),"",XLOOKUP(A287,'Crop Chart'!$A$5:$A$201,'Crop Chart'!$AV$5:$AV$201,FALSE))</f>
        <v/>
      </c>
      <c r="AR287" s="531" t="str">
        <f t="array" ref="AR287">IF((AQ287=""),"",J287+XLOOKUP(A287,'Crop Chart'!$A$5:$A$201,'Crop Chart'!$AW$5:$AW$201,FALSE))</f>
        <v/>
      </c>
      <c r="AS287" s="530" t="str">
        <f t="array" ref="AS287">IF(ISBLANK(C287),"",XLOOKUP(A287,'Crop Chart'!$A$5:$A$201,'Crop Chart'!$AX$5:$AX$201,FALSE))</f>
        <v/>
      </c>
      <c r="AT287" s="531" t="str">
        <f t="array" ref="AT287">IF((AS287=""),"",J287+XLOOKUP(A287,'Crop Chart'!$A$5:$A$201,'Crop Chart'!$AY$5:$AY$201,FALSE))</f>
        <v/>
      </c>
      <c r="AU287" s="530" t="str">
        <f t="array" ref="AU287">IF(ISBLANK(C287),"",XLOOKUP(A287,'Crop Chart'!$A$5:$A$201,'Crop Chart'!$AZ$5:$AZ$201,FALSE))</f>
        <v/>
      </c>
      <c r="AV287" s="531" t="str">
        <f t="array" ref="AV287">IF((AU287=""),"",J287+XLOOKUP(A287,'Crop Chart'!$A$5:$A$201,'Crop Chart'!$BA$5:$BA$201,FALSE))</f>
        <v/>
      </c>
      <c r="AW287" s="530" t="str">
        <f t="array" ref="AW287">IF(ISBLANK(C287),"",XLOOKUP(A287,'Crop Chart'!$A$5:$A$201,'Crop Chart'!$BB$5:$BB$201,FALSE))</f>
        <v/>
      </c>
      <c r="AX287" s="532" t="str">
        <f t="array" ref="AX287">IF((AW287=""),"",J287+XLOOKUP(A287,'Crop Chart'!$A$5:$A$201,'Crop Chart'!$BC$5:$BC$201,FALSE))</f>
        <v/>
      </c>
    </row>
    <row r="288" ht="15.75" hidden="1" customHeight="1">
      <c r="A288" s="520" t="str">
        <f t="array" ref="A288">IF(ISBLANK(C288)," ",XLOOKUP(C288,'Codified Game Plan'!$M$3:$M$477,'Codified Game Plan'!$A$3:$A$477))</f>
        <v> </v>
      </c>
      <c r="B288" s="503" t="str">
        <f t="array" ref="B288">IF(ISBLANK(C288),"",XLOOKUP(C288,'Codified Game Plan'!$M$3:$M$477,'Codified Game Plan'!$B$3:$B$477))</f>
        <v/>
      </c>
      <c r="C288" s="521"/>
      <c r="D288" s="521" t="str">
        <f t="array" ref="D288">IF(ISBLANK(C288)," ",XLOOKUP(C288,'Codified Game Plan'!$M$3:$M$477,'Codified Game Plan'!$C$3:$C$477))</f>
        <v> </v>
      </c>
      <c r="E288" s="522" t="str">
        <f t="array" ref="E288">IF(ISBLANK(C288),"",XLOOKUP(C288,'Codified Game Plan'!$M$3:$M$477,'Codified Game Plan'!$D$3:$D$477,0))</f>
        <v/>
      </c>
      <c r="F288" s="522" t="str">
        <f t="array" ref="F288">IF(ISBLANK(C288),"",XLOOKUP(C288,'Codified Game Plan'!$M$3:$M$477,'Codified Game Plan'!$E$3:$E$477,0))</f>
        <v/>
      </c>
      <c r="G288" s="523" t="str">
        <f t="array" ref="G288">IF(ISBLANK(C288)," ",XLOOKUP(C288,'Codified Game Plan'!$M$3:$M$477,'Codified Game Plan'!$F$3:$F$477))</f>
        <v> </v>
      </c>
      <c r="H288" s="507" t="str">
        <f t="array" ref="H288">IF(ISBLANK(C288)," ",XLOOKUP(C288,'Codified Game Plan'!$M$3:$M$477,'Codified Game Plan'!$G$3:$G$477))</f>
        <v> </v>
      </c>
      <c r="I288" s="523" t="str">
        <f t="array" ref="I288">IF(ISBLANK(C288),"",XLOOKUP(A288,'Crop Chart'!$A$5:$A$201,'Crop Chart'!$B$5:$B$201,0))</f>
        <v/>
      </c>
      <c r="J288" s="507" t="str">
        <f t="shared" si="24"/>
        <v> </v>
      </c>
      <c r="K288" s="511"/>
      <c r="L288" s="523" t="str">
        <f t="array" ref="L288">IF(ISBLANK(C288),"",XLOOKUP(A288,'Crop Chart'!$A$5:$A$201,'Crop Chart'!$C$5:$C$201,0))</f>
        <v/>
      </c>
      <c r="M288" s="506" t="str">
        <f t="array" ref="M288">IF(ISBLANK(C288),"",XLOOKUP(A288,'Crop Chart'!$A$5:$A$201,'Crop Chart'!$E$5:$E$201,0))</f>
        <v/>
      </c>
      <c r="N288" s="535" t="str">
        <f t="shared" si="1"/>
        <v/>
      </c>
      <c r="O288" s="515" t="str">
        <f t="array" ref="O288">IF(ISBLANK(C288),"",XLOOKUP(A288,'Crop Chart'!$A$5:$A$201,'Crop Chart'!$S$5:$S$201,0))</f>
        <v/>
      </c>
      <c r="P288" s="507" t="str">
        <f t="shared" si="2"/>
        <v/>
      </c>
      <c r="Q288" s="524"/>
      <c r="R288" s="523" t="str">
        <f t="array" ref="R288">IF(I288="TR",XLOOKUP(A288,'Crop Chart'!$A$5:$A$201,'Crop Chart'!$I$5:$I$201,FALSE),"")</f>
        <v/>
      </c>
      <c r="S288" s="512" t="str">
        <f t="array" ref="S288">IF(I288="TR",G288*'Crop Chart'!$H$2*12*L288/M288/T288*XLOOKUP(A288,'Crop Chart'!$A$5:$A$203,'Crop Chart'!$T$5:$T$203),"")</f>
        <v/>
      </c>
      <c r="T288" s="523" t="str">
        <f t="array" ref="T288">IF(ISBLANK(C288),"",XLOOKUP(A288,'Crop Chart'!$A$5:$A$201,'Crop Chart'!$P$5:$P$201,FALSE))</f>
        <v/>
      </c>
      <c r="U288" s="525" t="str">
        <f t="array" ref="U288">IF(ISBLANK(C288),"",XLOOKUP(A288,'Crop Chart'!$A$5:$A$201,'Crop Chart'!$Q$5:$Q$201,0))</f>
        <v/>
      </c>
      <c r="V288" s="507" t="str">
        <f t="array" ref="V288">IF(I288="DS",XLOOKUP(A288,'Crop Chart'!$A$6:$A$201,'Crop Chart'!$AH$6:$AH$201,0),"")</f>
        <v/>
      </c>
      <c r="W288" s="507" t="str">
        <f t="array" ref="W288">IF(I288="DS",XLOOKUP(A288,'Crop Chart'!$A$6:$A$201,'Crop Chart'!$AI$6:$AI$201,0),"")</f>
        <v/>
      </c>
      <c r="X288" s="526" t="str">
        <f t="array" ref="X288">IFS(ISTEXT(P288),"",XLOOKUP(A288,'Crop Chart'!$A$5:$A$201,'Crop Chart'!$R$5:$R$201,0)=0,"",XLOOKUP(A288,'Crop Chart'!$A$5:$A$201,'Crop Chart'!$R$5:$R$201,0)&gt;0,XLOOKUP(A288,'Crop Chart'!$A$5:$A$201,'Crop Chart'!$R$5:$R$201,0)+P288)</f>
        <v/>
      </c>
      <c r="Y288" s="523" t="str">
        <f t="array" ref="Y288">IF(ISTEXT(X288),"",XLOOKUP(A288,'Crop Chart'!$A$5:$A$201,'Crop Chart'!$S$5:$S$201,0))</f>
        <v/>
      </c>
      <c r="Z288" s="513" t="str">
        <f t="shared" si="3"/>
        <v/>
      </c>
      <c r="AA288" s="523" t="str">
        <f t="array" ref="AA288">IF(ISBLANK(C288),"",XLOOKUP(A288,'Crop Chart'!$A$5:$A$201,'Crop Chart'!$F$5:$F$201,0))</f>
        <v/>
      </c>
      <c r="AB288" s="523" t="str">
        <f t="array" ref="AB288">IF(ISBLANK(C288),"",XLOOKUP(A288,'Crop Chart'!$A$5:$A$201,'Crop Chart'!$G$5:$G$201,FALSE))</f>
        <v/>
      </c>
      <c r="AC288" s="526" t="str">
        <f t="shared" si="19"/>
        <v/>
      </c>
      <c r="AD288" s="526" t="str">
        <f t="shared" si="4"/>
        <v/>
      </c>
      <c r="AE288" s="527" t="str">
        <f t="array" ref="AE288">IF(ISBLANK(C288),"",XLOOKUP(C288,'Codified Game Plan'!$M$3:$M$477,'Codified Game Plan'!$J$3:$J$477,0))</f>
        <v/>
      </c>
      <c r="AF288" s="528" t="str">
        <f t="array" ref="AF288">IF(ISBLANK(C288),"",XLOOKUP(A288,'Crop Chart'!$A$5:$A$201,'Crop Chart'!$L$5:$L$201,FALSE))</f>
        <v/>
      </c>
      <c r="AG288" s="529"/>
      <c r="AH288" s="530"/>
      <c r="AI288" s="530" t="str">
        <f t="array" ref="AI288">IF(ISBLANK(C288),"",XLOOKUP(A288,'Crop Chart'!$A$5:$A$201,'Crop Chart'!$AN$5:$AN$201,FALSE))</f>
        <v/>
      </c>
      <c r="AJ288" s="531" t="str">
        <f t="array" ref="AJ288">IF((AI288=""),"",J288+XLOOKUP(A288,'Crop Chart'!$A$5:$A$201,'Crop Chart'!$AO$5:$AO$201,FALSE))</f>
        <v/>
      </c>
      <c r="AK288" s="530" t="str">
        <f t="array" ref="AK288">IF(ISBLANK(C288),"",XLOOKUP(A288,'Crop Chart'!$A$5:$A$201,'Crop Chart'!$AP$5:$AP$201,FALSE))</f>
        <v/>
      </c>
      <c r="AL288" s="531" t="str">
        <f t="array" ref="AL288">IF((AK288=""),"",J288+XLOOKUP(A288,'Crop Chart'!$A$5:$A$201,'Crop Chart'!$AQ$5:$AQ$201,FALSE))</f>
        <v/>
      </c>
      <c r="AM288" s="530" t="str">
        <f t="array" ref="AM288">IF(ISBLANK(C288),"",XLOOKUP(A288,'Crop Chart'!$A$5:$A$201,'Crop Chart'!$AR$5:$AR$201,FALSE))</f>
        <v/>
      </c>
      <c r="AN288" s="531" t="str">
        <f t="array" ref="AN288">IF((AM288=""),"",J288+XLOOKUP(A288,'Crop Chart'!$A$5:$A$201,'Crop Chart'!$AS$5:$AS$201,FALSE))</f>
        <v/>
      </c>
      <c r="AO288" s="530" t="str">
        <f t="array" ref="AO288">IF(ISBLANK(C288),"",XLOOKUP(A288,'Crop Chart'!$A$5:$A$201,'Crop Chart'!$AT$5:$AT$201,FALSE))</f>
        <v/>
      </c>
      <c r="AP288" s="531" t="str">
        <f t="array" ref="AP288">IF((AO288=""),"",J288+XLOOKUP(A288,'Crop Chart'!$A$5:$A$201,'Crop Chart'!$AU$5:$AU$201,FALSE))</f>
        <v/>
      </c>
      <c r="AQ288" s="530" t="str">
        <f t="array" ref="AQ288">IF(ISBLANK(C288),"",XLOOKUP(A288,'Crop Chart'!$A$5:$A$201,'Crop Chart'!$AV$5:$AV$201,FALSE))</f>
        <v/>
      </c>
      <c r="AR288" s="531" t="str">
        <f t="array" ref="AR288">IF((AQ288=""),"",J288+XLOOKUP(A288,'Crop Chart'!$A$5:$A$201,'Crop Chart'!$AW$5:$AW$201,FALSE))</f>
        <v/>
      </c>
      <c r="AS288" s="530" t="str">
        <f t="array" ref="AS288">IF(ISBLANK(C288),"",XLOOKUP(A288,'Crop Chart'!$A$5:$A$201,'Crop Chart'!$AX$5:$AX$201,FALSE))</f>
        <v/>
      </c>
      <c r="AT288" s="531" t="str">
        <f t="array" ref="AT288">IF((AS288=""),"",J288+XLOOKUP(A288,'Crop Chart'!$A$5:$A$201,'Crop Chart'!$AY$5:$AY$201,FALSE))</f>
        <v/>
      </c>
      <c r="AU288" s="530" t="str">
        <f t="array" ref="AU288">IF(ISBLANK(C288),"",XLOOKUP(A288,'Crop Chart'!$A$5:$A$201,'Crop Chart'!$AZ$5:$AZ$201,FALSE))</f>
        <v/>
      </c>
      <c r="AV288" s="531" t="str">
        <f t="array" ref="AV288">IF((AU288=""),"",J288+XLOOKUP(A288,'Crop Chart'!$A$5:$A$201,'Crop Chart'!$BA$5:$BA$201,FALSE))</f>
        <v/>
      </c>
      <c r="AW288" s="530" t="str">
        <f t="array" ref="AW288">IF(ISBLANK(C288),"",XLOOKUP(A288,'Crop Chart'!$A$5:$A$201,'Crop Chart'!$BB$5:$BB$201,FALSE))</f>
        <v/>
      </c>
      <c r="AX288" s="532" t="str">
        <f t="array" ref="AX288">IF((AW288=""),"",J288+XLOOKUP(A288,'Crop Chart'!$A$5:$A$201,'Crop Chart'!$BC$5:$BC$201,FALSE))</f>
        <v/>
      </c>
    </row>
    <row r="289" ht="15.75" hidden="1" customHeight="1">
      <c r="A289" s="520" t="str">
        <f t="array" ref="A289">IF(ISBLANK(C289)," ",XLOOKUP(C289,'Codified Game Plan'!$M$3:$M$477,'Codified Game Plan'!$A$3:$A$477))</f>
        <v> </v>
      </c>
      <c r="B289" s="503" t="str">
        <f t="array" ref="B289">IF(ISBLANK(C289),"",XLOOKUP(C289,'Codified Game Plan'!$M$3:$M$477,'Codified Game Plan'!$B$3:$B$477))</f>
        <v/>
      </c>
      <c r="C289" s="521"/>
      <c r="D289" s="521" t="str">
        <f t="array" ref="D289">IF(ISBLANK(C289)," ",XLOOKUP(C289,'Codified Game Plan'!$M$3:$M$477,'Codified Game Plan'!$C$3:$C$477))</f>
        <v> </v>
      </c>
      <c r="E289" s="522" t="str">
        <f t="array" ref="E289">IF(ISBLANK(C289),"",XLOOKUP(C289,'Codified Game Plan'!$M$3:$M$477,'Codified Game Plan'!$D$3:$D$477,0))</f>
        <v/>
      </c>
      <c r="F289" s="522" t="str">
        <f t="array" ref="F289">IF(ISBLANK(C289),"",XLOOKUP(C289,'Codified Game Plan'!$M$3:$M$477,'Codified Game Plan'!$E$3:$E$477,0))</f>
        <v/>
      </c>
      <c r="G289" s="523" t="str">
        <f t="array" ref="G289">IF(ISBLANK(C289)," ",XLOOKUP(C289,'Codified Game Plan'!$M$3:$M$477,'Codified Game Plan'!$F$3:$F$477))</f>
        <v> </v>
      </c>
      <c r="H289" s="507" t="str">
        <f t="array" ref="H289">IF(ISBLANK(C289)," ",XLOOKUP(C289,'Codified Game Plan'!$M$3:$M$477,'Codified Game Plan'!$G$3:$G$477))</f>
        <v> </v>
      </c>
      <c r="I289" s="523" t="str">
        <f t="array" ref="I289">IF(ISBLANK(C289),"",XLOOKUP(A289,'Crop Chart'!$A$5:$A$201,'Crop Chart'!$B$5:$B$201,0))</f>
        <v/>
      </c>
      <c r="J289" s="507" t="str">
        <f t="shared" si="24"/>
        <v> </v>
      </c>
      <c r="K289" s="511"/>
      <c r="L289" s="523" t="str">
        <f t="array" ref="L289">IF(ISBLANK(C289),"",XLOOKUP(A289,'Crop Chart'!$A$5:$A$201,'Crop Chart'!$C$5:$C$201,0))</f>
        <v/>
      </c>
      <c r="M289" s="506" t="str">
        <f t="array" ref="M289">IF(ISBLANK(C289),"",XLOOKUP(A289,'Crop Chart'!$A$5:$A$201,'Crop Chart'!$E$5:$E$201,0))</f>
        <v/>
      </c>
      <c r="N289" s="535" t="str">
        <f t="shared" si="1"/>
        <v/>
      </c>
      <c r="O289" s="515" t="str">
        <f t="array" ref="O289">IF(ISBLANK(C289),"",XLOOKUP(A289,'Crop Chart'!$A$5:$A$201,'Crop Chart'!$S$5:$S$201,0))</f>
        <v/>
      </c>
      <c r="P289" s="507" t="str">
        <f t="shared" si="2"/>
        <v/>
      </c>
      <c r="Q289" s="524"/>
      <c r="R289" s="523" t="str">
        <f t="array" ref="R289">IF(I289="TR",XLOOKUP(A289,'Crop Chart'!$A$5:$A$201,'Crop Chart'!$I$5:$I$201,FALSE),"")</f>
        <v/>
      </c>
      <c r="S289" s="512" t="str">
        <f t="array" ref="S289">IF(I289="TR",G289*'Crop Chart'!$H$2*12*L289/M289/T289*XLOOKUP(A289,'Crop Chart'!$A$5:$A$203,'Crop Chart'!$T$5:$T$203),"")</f>
        <v/>
      </c>
      <c r="T289" s="523" t="str">
        <f t="array" ref="T289">IF(ISBLANK(C289),"",XLOOKUP(A289,'Crop Chart'!$A$5:$A$201,'Crop Chart'!$P$5:$P$201,FALSE))</f>
        <v/>
      </c>
      <c r="U289" s="525" t="str">
        <f t="array" ref="U289">IF(ISBLANK(C289),"",XLOOKUP(A289,'Crop Chart'!$A$5:$A$201,'Crop Chart'!$Q$5:$Q$201,0))</f>
        <v/>
      </c>
      <c r="V289" s="507" t="str">
        <f t="array" ref="V289">IF(I289="DS",XLOOKUP(A289,'Crop Chart'!$A$6:$A$201,'Crop Chart'!$AH$6:$AH$201,0),"")</f>
        <v/>
      </c>
      <c r="W289" s="507" t="str">
        <f t="array" ref="W289">IF(I289="DS",XLOOKUP(A289,'Crop Chart'!$A$6:$A$201,'Crop Chart'!$AI$6:$AI$201,0),"")</f>
        <v/>
      </c>
      <c r="X289" s="526" t="str">
        <f t="array" ref="X289">IFS(ISTEXT(P289),"",XLOOKUP(A289,'Crop Chart'!$A$5:$A$201,'Crop Chart'!$R$5:$R$201,0)=0,"",XLOOKUP(A289,'Crop Chart'!$A$5:$A$201,'Crop Chart'!$R$5:$R$201,0)&gt;0,XLOOKUP(A289,'Crop Chart'!$A$5:$A$201,'Crop Chart'!$R$5:$R$201,0)+P289)</f>
        <v/>
      </c>
      <c r="Y289" s="523" t="str">
        <f t="array" ref="Y289">IF(ISTEXT(X289),"",XLOOKUP(A289,'Crop Chart'!$A$5:$A$201,'Crop Chart'!$S$5:$S$201,0))</f>
        <v/>
      </c>
      <c r="Z289" s="513" t="str">
        <f t="shared" si="3"/>
        <v/>
      </c>
      <c r="AA289" s="523" t="str">
        <f t="array" ref="AA289">IF(ISBLANK(C289),"",XLOOKUP(A289,'Crop Chart'!$A$5:$A$201,'Crop Chart'!$F$5:$F$201,0))</f>
        <v/>
      </c>
      <c r="AB289" s="523" t="str">
        <f t="array" ref="AB289">IF(ISBLANK(C289),"",XLOOKUP(A289,'Crop Chart'!$A$5:$A$201,'Crop Chart'!$G$5:$G$201,FALSE))</f>
        <v/>
      </c>
      <c r="AC289" s="526" t="str">
        <f t="shared" si="19"/>
        <v/>
      </c>
      <c r="AD289" s="526" t="str">
        <f t="shared" si="4"/>
        <v/>
      </c>
      <c r="AE289" s="527" t="str">
        <f t="array" ref="AE289">IF(ISBLANK(C289),"",XLOOKUP(C289,'Codified Game Plan'!$M$3:$M$477,'Codified Game Plan'!$J$3:$J$477,0))</f>
        <v/>
      </c>
      <c r="AF289" s="528" t="str">
        <f t="array" ref="AF289">IF(ISBLANK(C289),"",XLOOKUP(A289,'Crop Chart'!$A$5:$A$201,'Crop Chart'!$L$5:$L$201,FALSE))</f>
        <v/>
      </c>
      <c r="AG289" s="529"/>
      <c r="AH289" s="530"/>
      <c r="AI289" s="530" t="str">
        <f t="array" ref="AI289">IF(ISBLANK(C289),"",XLOOKUP(A289,'Crop Chart'!$A$5:$A$201,'Crop Chart'!$AN$5:$AN$201,FALSE))</f>
        <v/>
      </c>
      <c r="AJ289" s="531" t="str">
        <f t="array" ref="AJ289">IF((AI289=""),"",J289+XLOOKUP(A289,'Crop Chart'!$A$5:$A$201,'Crop Chart'!$AO$5:$AO$201,FALSE))</f>
        <v/>
      </c>
      <c r="AK289" s="530" t="str">
        <f t="array" ref="AK289">IF(ISBLANK(C289),"",XLOOKUP(A289,'Crop Chart'!$A$5:$A$201,'Crop Chart'!$AP$5:$AP$201,FALSE))</f>
        <v/>
      </c>
      <c r="AL289" s="531" t="str">
        <f t="array" ref="AL289">IF((AK289=""),"",J289+XLOOKUP(A289,'Crop Chart'!$A$5:$A$201,'Crop Chart'!$AQ$5:$AQ$201,FALSE))</f>
        <v/>
      </c>
      <c r="AM289" s="530" t="str">
        <f t="array" ref="AM289">IF(ISBLANK(C289),"",XLOOKUP(A289,'Crop Chart'!$A$5:$A$201,'Crop Chart'!$AR$5:$AR$201,FALSE))</f>
        <v/>
      </c>
      <c r="AN289" s="531" t="str">
        <f t="array" ref="AN289">IF((AM289=""),"",J289+XLOOKUP(A289,'Crop Chart'!$A$5:$A$201,'Crop Chart'!$AS$5:$AS$201,FALSE))</f>
        <v/>
      </c>
      <c r="AO289" s="530" t="str">
        <f t="array" ref="AO289">IF(ISBLANK(C289),"",XLOOKUP(A289,'Crop Chart'!$A$5:$A$201,'Crop Chart'!$AT$5:$AT$201,FALSE))</f>
        <v/>
      </c>
      <c r="AP289" s="531" t="str">
        <f t="array" ref="AP289">IF((AO289=""),"",J289+XLOOKUP(A289,'Crop Chart'!$A$5:$A$201,'Crop Chart'!$AU$5:$AU$201,FALSE))</f>
        <v/>
      </c>
      <c r="AQ289" s="530" t="str">
        <f t="array" ref="AQ289">IF(ISBLANK(C289),"",XLOOKUP(A289,'Crop Chart'!$A$5:$A$201,'Crop Chart'!$AV$5:$AV$201,FALSE))</f>
        <v/>
      </c>
      <c r="AR289" s="531" t="str">
        <f t="array" ref="AR289">IF((AQ289=""),"",J289+XLOOKUP(A289,'Crop Chart'!$A$5:$A$201,'Crop Chart'!$AW$5:$AW$201,FALSE))</f>
        <v/>
      </c>
      <c r="AS289" s="530" t="str">
        <f t="array" ref="AS289">IF(ISBLANK(C289),"",XLOOKUP(A289,'Crop Chart'!$A$5:$A$201,'Crop Chart'!$AX$5:$AX$201,FALSE))</f>
        <v/>
      </c>
      <c r="AT289" s="531" t="str">
        <f t="array" ref="AT289">IF((AS289=""),"",J289+XLOOKUP(A289,'Crop Chart'!$A$5:$A$201,'Crop Chart'!$AY$5:$AY$201,FALSE))</f>
        <v/>
      </c>
      <c r="AU289" s="530" t="str">
        <f t="array" ref="AU289">IF(ISBLANK(C289),"",XLOOKUP(A289,'Crop Chart'!$A$5:$A$201,'Crop Chart'!$AZ$5:$AZ$201,FALSE))</f>
        <v/>
      </c>
      <c r="AV289" s="531" t="str">
        <f t="array" ref="AV289">IF((AU289=""),"",J289+XLOOKUP(A289,'Crop Chart'!$A$5:$A$201,'Crop Chart'!$BA$5:$BA$201,FALSE))</f>
        <v/>
      </c>
      <c r="AW289" s="530" t="str">
        <f t="array" ref="AW289">IF(ISBLANK(C289),"",XLOOKUP(A289,'Crop Chart'!$A$5:$A$201,'Crop Chart'!$BB$5:$BB$201,FALSE))</f>
        <v/>
      </c>
      <c r="AX289" s="532" t="str">
        <f t="array" ref="AX289">IF((AW289=""),"",J289+XLOOKUP(A289,'Crop Chart'!$A$5:$A$201,'Crop Chart'!$BC$5:$BC$201,FALSE))</f>
        <v/>
      </c>
    </row>
    <row r="290" ht="15.75" hidden="1" customHeight="1">
      <c r="A290" s="520" t="str">
        <f t="array" ref="A290">IF(ISBLANK(C290)," ",XLOOKUP(C290,'Codified Game Plan'!$M$3:$M$477,'Codified Game Plan'!$A$3:$A$477))</f>
        <v> </v>
      </c>
      <c r="B290" s="503" t="str">
        <f t="array" ref="B290">IF(ISBLANK(C290),"",XLOOKUP(C290,'Codified Game Plan'!$M$3:$M$477,'Codified Game Plan'!$B$3:$B$477))</f>
        <v/>
      </c>
      <c r="C290" s="521"/>
      <c r="D290" s="521" t="str">
        <f t="array" ref="D290">IF(ISBLANK(C290)," ",XLOOKUP(C290,'Codified Game Plan'!$M$3:$M$477,'Codified Game Plan'!$C$3:$C$477))</f>
        <v> </v>
      </c>
      <c r="E290" s="522" t="str">
        <f t="array" ref="E290">IF(ISBLANK(C290),"",XLOOKUP(C290,'Codified Game Plan'!$M$3:$M$477,'Codified Game Plan'!$D$3:$D$477,0))</f>
        <v/>
      </c>
      <c r="F290" s="522" t="str">
        <f t="array" ref="F290">IF(ISBLANK(C290),"",XLOOKUP(C290,'Codified Game Plan'!$M$3:$M$477,'Codified Game Plan'!$E$3:$E$477,0))</f>
        <v/>
      </c>
      <c r="G290" s="523" t="str">
        <f t="array" ref="G290">IF(ISBLANK(C290)," ",XLOOKUP(C290,'Codified Game Plan'!$M$3:$M$477,'Codified Game Plan'!$F$3:$F$477))</f>
        <v> </v>
      </c>
      <c r="H290" s="507" t="str">
        <f t="array" ref="H290">IF(ISBLANK(C290)," ",XLOOKUP(C290,'Codified Game Plan'!$M$3:$M$477,'Codified Game Plan'!$G$3:$G$477))</f>
        <v> </v>
      </c>
      <c r="I290" s="523" t="str">
        <f t="array" ref="I290">IF(ISBLANK(C290),"",XLOOKUP(A290,'Crop Chart'!$A$5:$A$201,'Crop Chart'!$B$5:$B$201,0))</f>
        <v/>
      </c>
      <c r="J290" s="507" t="str">
        <f t="shared" si="24"/>
        <v> </v>
      </c>
      <c r="K290" s="511"/>
      <c r="L290" s="523" t="str">
        <f t="array" ref="L290">IF(ISBLANK(C290),"",XLOOKUP(A290,'Crop Chart'!$A$5:$A$201,'Crop Chart'!$C$5:$C$201,0))</f>
        <v/>
      </c>
      <c r="M290" s="506" t="str">
        <f t="array" ref="M290">IF(ISBLANK(C290),"",XLOOKUP(A290,'Crop Chart'!$A$5:$A$201,'Crop Chart'!$E$5:$E$201,0))</f>
        <v/>
      </c>
      <c r="N290" s="535" t="str">
        <f t="shared" si="1"/>
        <v/>
      </c>
      <c r="O290" s="515" t="str">
        <f t="array" ref="O290">IF(ISBLANK(C290),"",XLOOKUP(A290,'Crop Chart'!$A$5:$A$201,'Crop Chart'!$S$5:$S$201,0))</f>
        <v/>
      </c>
      <c r="P290" s="507" t="str">
        <f t="shared" si="2"/>
        <v/>
      </c>
      <c r="Q290" s="524"/>
      <c r="R290" s="523" t="str">
        <f t="array" ref="R290">IF(I290="TR",XLOOKUP(A290,'Crop Chart'!$A$5:$A$201,'Crop Chart'!$I$5:$I$201,FALSE),"")</f>
        <v/>
      </c>
      <c r="S290" s="512" t="str">
        <f t="array" ref="S290">IF(I290="TR",G290*'Crop Chart'!$H$2*12*L290/M290/T290*XLOOKUP(A290,'Crop Chart'!$A$5:$A$203,'Crop Chart'!$T$5:$T$203),"")</f>
        <v/>
      </c>
      <c r="T290" s="523" t="str">
        <f t="array" ref="T290">IF(ISBLANK(C290),"",XLOOKUP(A290,'Crop Chart'!$A$5:$A$201,'Crop Chart'!$P$5:$P$201,FALSE))</f>
        <v/>
      </c>
      <c r="U290" s="525" t="str">
        <f t="array" ref="U290">IF(ISBLANK(C290),"",XLOOKUP(A290,'Crop Chart'!$A$5:$A$201,'Crop Chart'!$Q$5:$Q$201,0))</f>
        <v/>
      </c>
      <c r="V290" s="507" t="str">
        <f t="array" ref="V290">IF(I290="DS",XLOOKUP(A290,'Crop Chart'!$A$6:$A$201,'Crop Chart'!$AH$6:$AH$201,0),"")</f>
        <v/>
      </c>
      <c r="W290" s="507" t="str">
        <f t="array" ref="W290">IF(I290="DS",XLOOKUP(A290,'Crop Chart'!$A$6:$A$201,'Crop Chart'!$AI$6:$AI$201,0),"")</f>
        <v/>
      </c>
      <c r="X290" s="526" t="str">
        <f t="array" ref="X290">IFS(ISTEXT(P290),"",XLOOKUP(A290,'Crop Chart'!$A$5:$A$201,'Crop Chart'!$R$5:$R$201,0)=0,"",XLOOKUP(A290,'Crop Chart'!$A$5:$A$201,'Crop Chart'!$R$5:$R$201,0)&gt;0,XLOOKUP(A290,'Crop Chart'!$A$5:$A$201,'Crop Chart'!$R$5:$R$201,0)+P290)</f>
        <v/>
      </c>
      <c r="Y290" s="523" t="str">
        <f t="array" ref="Y290">IF(ISTEXT(X290),"",XLOOKUP(A290,'Crop Chart'!$A$5:$A$201,'Crop Chart'!$S$5:$S$201,0))</f>
        <v/>
      </c>
      <c r="Z290" s="513" t="str">
        <f t="shared" si="3"/>
        <v/>
      </c>
      <c r="AA290" s="523" t="str">
        <f t="array" ref="AA290">IF(ISBLANK(C290),"",XLOOKUP(A290,'Crop Chart'!$A$5:$A$201,'Crop Chart'!$F$5:$F$201,0))</f>
        <v/>
      </c>
      <c r="AB290" s="523" t="str">
        <f t="array" ref="AB290">IF(ISBLANK(C290),"",XLOOKUP(A290,'Crop Chart'!$A$5:$A$201,'Crop Chart'!$G$5:$G$201,FALSE))</f>
        <v/>
      </c>
      <c r="AC290" s="526" t="str">
        <f t="shared" si="19"/>
        <v/>
      </c>
      <c r="AD290" s="526" t="str">
        <f t="shared" si="4"/>
        <v/>
      </c>
      <c r="AE290" s="527" t="str">
        <f t="array" ref="AE290">IF(ISBLANK(C290),"",XLOOKUP(C290,'Codified Game Plan'!$M$3:$M$477,'Codified Game Plan'!$J$3:$J$477,0))</f>
        <v/>
      </c>
      <c r="AF290" s="528" t="str">
        <f t="array" ref="AF290">IF(ISBLANK(C290),"",XLOOKUP(A290,'Crop Chart'!$A$5:$A$201,'Crop Chart'!$L$5:$L$201,FALSE))</f>
        <v/>
      </c>
      <c r="AG290" s="529"/>
      <c r="AH290" s="530"/>
      <c r="AI290" s="530" t="str">
        <f t="array" ref="AI290">IF(ISBLANK(C290),"",XLOOKUP(A290,'Crop Chart'!$A$5:$A$201,'Crop Chart'!$AN$5:$AN$201,FALSE))</f>
        <v/>
      </c>
      <c r="AJ290" s="531" t="str">
        <f t="array" ref="AJ290">IF((AI290=""),"",J290+XLOOKUP(A290,'Crop Chart'!$A$5:$A$201,'Crop Chart'!$AO$5:$AO$201,FALSE))</f>
        <v/>
      </c>
      <c r="AK290" s="530" t="str">
        <f t="array" ref="AK290">IF(ISBLANK(C290),"",XLOOKUP(A290,'Crop Chart'!$A$5:$A$201,'Crop Chart'!$AP$5:$AP$201,FALSE))</f>
        <v/>
      </c>
      <c r="AL290" s="531" t="str">
        <f t="array" ref="AL290">IF((AK290=""),"",J290+XLOOKUP(A290,'Crop Chart'!$A$5:$A$201,'Crop Chart'!$AQ$5:$AQ$201,FALSE))</f>
        <v/>
      </c>
      <c r="AM290" s="530" t="str">
        <f t="array" ref="AM290">IF(ISBLANK(C290),"",XLOOKUP(A290,'Crop Chart'!$A$5:$A$201,'Crop Chart'!$AR$5:$AR$201,FALSE))</f>
        <v/>
      </c>
      <c r="AN290" s="531" t="str">
        <f t="array" ref="AN290">IF((AM290=""),"",J290+XLOOKUP(A290,'Crop Chart'!$A$5:$A$201,'Crop Chart'!$AS$5:$AS$201,FALSE))</f>
        <v/>
      </c>
      <c r="AO290" s="530" t="str">
        <f t="array" ref="AO290">IF(ISBLANK(C290),"",XLOOKUP(A290,'Crop Chart'!$A$5:$A$201,'Crop Chart'!$AT$5:$AT$201,FALSE))</f>
        <v/>
      </c>
      <c r="AP290" s="531" t="str">
        <f t="array" ref="AP290">IF((AO290=""),"",J290+XLOOKUP(A290,'Crop Chart'!$A$5:$A$201,'Crop Chart'!$AU$5:$AU$201,FALSE))</f>
        <v/>
      </c>
      <c r="AQ290" s="530" t="str">
        <f t="array" ref="AQ290">IF(ISBLANK(C290),"",XLOOKUP(A290,'Crop Chart'!$A$5:$A$201,'Crop Chart'!$AV$5:$AV$201,FALSE))</f>
        <v/>
      </c>
      <c r="AR290" s="531" t="str">
        <f t="array" ref="AR290">IF((AQ290=""),"",J290+XLOOKUP(A290,'Crop Chart'!$A$5:$A$201,'Crop Chart'!$AW$5:$AW$201,FALSE))</f>
        <v/>
      </c>
      <c r="AS290" s="530" t="str">
        <f t="array" ref="AS290">IF(ISBLANK(C290),"",XLOOKUP(A290,'Crop Chart'!$A$5:$A$201,'Crop Chart'!$AX$5:$AX$201,FALSE))</f>
        <v/>
      </c>
      <c r="AT290" s="531" t="str">
        <f t="array" ref="AT290">IF((AS290=""),"",J290+XLOOKUP(A290,'Crop Chart'!$A$5:$A$201,'Crop Chart'!$AY$5:$AY$201,FALSE))</f>
        <v/>
      </c>
      <c r="AU290" s="530" t="str">
        <f t="array" ref="AU290">IF(ISBLANK(C290),"",XLOOKUP(A290,'Crop Chart'!$A$5:$A$201,'Crop Chart'!$AZ$5:$AZ$201,FALSE))</f>
        <v/>
      </c>
      <c r="AV290" s="531" t="str">
        <f t="array" ref="AV290">IF((AU290=""),"",J290+XLOOKUP(A290,'Crop Chart'!$A$5:$A$201,'Crop Chart'!$BA$5:$BA$201,FALSE))</f>
        <v/>
      </c>
      <c r="AW290" s="530" t="str">
        <f t="array" ref="AW290">IF(ISBLANK(C290),"",XLOOKUP(A290,'Crop Chart'!$A$5:$A$201,'Crop Chart'!$BB$5:$BB$201,FALSE))</f>
        <v/>
      </c>
      <c r="AX290" s="532" t="str">
        <f t="array" ref="AX290">IF((AW290=""),"",J290+XLOOKUP(A290,'Crop Chart'!$A$5:$A$201,'Crop Chart'!$BC$5:$BC$201,FALSE))</f>
        <v/>
      </c>
    </row>
    <row r="291" ht="15.75" hidden="1" customHeight="1">
      <c r="A291" s="520" t="str">
        <f t="array" ref="A291">IF(ISBLANK(C291)," ",XLOOKUP(C291,'Codified Game Plan'!$M$3:$M$477,'Codified Game Plan'!$A$3:$A$477))</f>
        <v> </v>
      </c>
      <c r="B291" s="503" t="str">
        <f t="array" ref="B291">IF(ISBLANK(C291),"",XLOOKUP(C291,'Codified Game Plan'!$M$3:$M$477,'Codified Game Plan'!$B$3:$B$477))</f>
        <v/>
      </c>
      <c r="C291" s="521"/>
      <c r="D291" s="521" t="str">
        <f t="array" ref="D291">IF(ISBLANK(C291)," ",XLOOKUP(C291,'Codified Game Plan'!$M$3:$M$477,'Codified Game Plan'!$C$3:$C$477))</f>
        <v> </v>
      </c>
      <c r="E291" s="522" t="str">
        <f t="array" ref="E291">IF(ISBLANK(C291),"",XLOOKUP(C291,'Codified Game Plan'!$M$3:$M$477,'Codified Game Plan'!$D$3:$D$477,0))</f>
        <v/>
      </c>
      <c r="F291" s="522" t="str">
        <f t="array" ref="F291">IF(ISBLANK(C291),"",XLOOKUP(C291,'Codified Game Plan'!$M$3:$M$477,'Codified Game Plan'!$E$3:$E$477,0))</f>
        <v/>
      </c>
      <c r="G291" s="523" t="str">
        <f t="array" ref="G291">IF(ISBLANK(C291)," ",XLOOKUP(C291,'Codified Game Plan'!$M$3:$M$477,'Codified Game Plan'!$F$3:$F$477))</f>
        <v> </v>
      </c>
      <c r="H291" s="507" t="str">
        <f t="array" ref="H291">IF(ISBLANK(C291)," ",XLOOKUP(C291,'Codified Game Plan'!$M$3:$M$477,'Codified Game Plan'!$G$3:$G$477))</f>
        <v> </v>
      </c>
      <c r="I291" s="523" t="str">
        <f t="array" ref="I291">IF(ISBLANK(C291),"",XLOOKUP(A291,'Crop Chart'!$A$5:$A$201,'Crop Chart'!$B$5:$B$201,0))</f>
        <v/>
      </c>
      <c r="J291" s="507" t="str">
        <f t="shared" si="24"/>
        <v> </v>
      </c>
      <c r="K291" s="511"/>
      <c r="L291" s="523" t="str">
        <f t="array" ref="L291">IF(ISBLANK(C291),"",XLOOKUP(A291,'Crop Chart'!$A$5:$A$201,'Crop Chart'!$C$5:$C$201,0))</f>
        <v/>
      </c>
      <c r="M291" s="506" t="str">
        <f t="array" ref="M291">IF(ISBLANK(C291),"",XLOOKUP(A291,'Crop Chart'!$A$5:$A$201,'Crop Chart'!$E$5:$E$201,0))</f>
        <v/>
      </c>
      <c r="N291" s="535" t="str">
        <f t="shared" si="1"/>
        <v/>
      </c>
      <c r="O291" s="515" t="str">
        <f t="array" ref="O291">IF(ISBLANK(C291),"",XLOOKUP(A291,'Crop Chart'!$A$5:$A$201,'Crop Chart'!$S$5:$S$201,0))</f>
        <v/>
      </c>
      <c r="P291" s="507" t="str">
        <f t="shared" si="2"/>
        <v/>
      </c>
      <c r="Q291" s="524"/>
      <c r="R291" s="523" t="str">
        <f t="array" ref="R291">IF(I291="TR",XLOOKUP(A291,'Crop Chart'!$A$5:$A$201,'Crop Chart'!$I$5:$I$201,FALSE),"")</f>
        <v/>
      </c>
      <c r="S291" s="512" t="str">
        <f t="array" ref="S291">IF(I291="TR",G291*'Crop Chart'!$H$2*12*L291/M291/T291*XLOOKUP(A291,'Crop Chart'!$A$5:$A$203,'Crop Chart'!$T$5:$T$203),"")</f>
        <v/>
      </c>
      <c r="T291" s="523" t="str">
        <f t="array" ref="T291">IF(ISBLANK(C291),"",XLOOKUP(A291,'Crop Chart'!$A$5:$A$201,'Crop Chart'!$P$5:$P$201,FALSE))</f>
        <v/>
      </c>
      <c r="U291" s="525" t="str">
        <f t="array" ref="U291">IF(ISBLANK(C291),"",XLOOKUP(A291,'Crop Chart'!$A$5:$A$201,'Crop Chart'!$Q$5:$Q$201,0))</f>
        <v/>
      </c>
      <c r="V291" s="507" t="str">
        <f t="array" ref="V291">IF(I291="DS",XLOOKUP(A291,'Crop Chart'!$A$6:$A$201,'Crop Chart'!$AH$6:$AH$201,0),"")</f>
        <v/>
      </c>
      <c r="W291" s="507" t="str">
        <f t="array" ref="W291">IF(I291="DS",XLOOKUP(A291,'Crop Chart'!$A$6:$A$201,'Crop Chart'!$AI$6:$AI$201,0),"")</f>
        <v/>
      </c>
      <c r="X291" s="526" t="str">
        <f t="array" ref="X291">IFS(ISTEXT(P291),"",XLOOKUP(A291,'Crop Chart'!$A$5:$A$201,'Crop Chart'!$R$5:$R$201,0)=0,"",XLOOKUP(A291,'Crop Chart'!$A$5:$A$201,'Crop Chart'!$R$5:$R$201,0)&gt;0,XLOOKUP(A291,'Crop Chart'!$A$5:$A$201,'Crop Chart'!$R$5:$R$201,0)+P291)</f>
        <v/>
      </c>
      <c r="Y291" s="523" t="str">
        <f t="array" ref="Y291">IF(ISTEXT(X291),"",XLOOKUP(A291,'Crop Chart'!$A$5:$A$201,'Crop Chart'!$S$5:$S$201,0))</f>
        <v/>
      </c>
      <c r="Z291" s="513" t="str">
        <f t="shared" si="3"/>
        <v/>
      </c>
      <c r="AA291" s="523" t="str">
        <f t="array" ref="AA291">IF(ISBLANK(C291),"",XLOOKUP(A291,'Crop Chart'!$A$5:$A$201,'Crop Chart'!$F$5:$F$201,0))</f>
        <v/>
      </c>
      <c r="AB291" s="523" t="str">
        <f t="array" ref="AB291">IF(ISBLANK(C291),"",XLOOKUP(A291,'Crop Chart'!$A$5:$A$201,'Crop Chart'!$G$5:$G$201,FALSE))</f>
        <v/>
      </c>
      <c r="AC291" s="526" t="str">
        <f t="shared" si="19"/>
        <v/>
      </c>
      <c r="AD291" s="526" t="str">
        <f t="shared" si="4"/>
        <v/>
      </c>
      <c r="AE291" s="527" t="str">
        <f t="array" ref="AE291">IF(ISBLANK(C291),"",XLOOKUP(C291,'Codified Game Plan'!$M$3:$M$477,'Codified Game Plan'!$J$3:$J$477,0))</f>
        <v/>
      </c>
      <c r="AF291" s="528" t="str">
        <f t="array" ref="AF291">IF(ISBLANK(C291),"",XLOOKUP(A291,'Crop Chart'!$A$5:$A$201,'Crop Chart'!$L$5:$L$201,FALSE))</f>
        <v/>
      </c>
      <c r="AG291" s="529"/>
      <c r="AH291" s="530"/>
      <c r="AI291" s="530" t="str">
        <f t="array" ref="AI291">IF(ISBLANK(C291),"",XLOOKUP(A291,'Crop Chart'!$A$5:$A$201,'Crop Chart'!$AN$5:$AN$201,FALSE))</f>
        <v/>
      </c>
      <c r="AJ291" s="531" t="str">
        <f t="array" ref="AJ291">IF((AI291=""),"",J291+XLOOKUP(A291,'Crop Chart'!$A$5:$A$201,'Crop Chart'!$AO$5:$AO$201,FALSE))</f>
        <v/>
      </c>
      <c r="AK291" s="530" t="str">
        <f t="array" ref="AK291">IF(ISBLANK(C291),"",XLOOKUP(A291,'Crop Chart'!$A$5:$A$201,'Crop Chart'!$AP$5:$AP$201,FALSE))</f>
        <v/>
      </c>
      <c r="AL291" s="531" t="str">
        <f t="array" ref="AL291">IF((AK291=""),"",J291+XLOOKUP(A291,'Crop Chart'!$A$5:$A$201,'Crop Chart'!$AQ$5:$AQ$201,FALSE))</f>
        <v/>
      </c>
      <c r="AM291" s="530" t="str">
        <f t="array" ref="AM291">IF(ISBLANK(C291),"",XLOOKUP(A291,'Crop Chart'!$A$5:$A$201,'Crop Chart'!$AR$5:$AR$201,FALSE))</f>
        <v/>
      </c>
      <c r="AN291" s="531" t="str">
        <f t="array" ref="AN291">IF((AM291=""),"",J291+XLOOKUP(A291,'Crop Chart'!$A$5:$A$201,'Crop Chart'!$AS$5:$AS$201,FALSE))</f>
        <v/>
      </c>
      <c r="AO291" s="530" t="str">
        <f t="array" ref="AO291">IF(ISBLANK(C291),"",XLOOKUP(A291,'Crop Chart'!$A$5:$A$201,'Crop Chart'!$AT$5:$AT$201,FALSE))</f>
        <v/>
      </c>
      <c r="AP291" s="531" t="str">
        <f t="array" ref="AP291">IF((AO291=""),"",J291+XLOOKUP(A291,'Crop Chart'!$A$5:$A$201,'Crop Chart'!$AU$5:$AU$201,FALSE))</f>
        <v/>
      </c>
      <c r="AQ291" s="530" t="str">
        <f t="array" ref="AQ291">IF(ISBLANK(C291),"",XLOOKUP(A291,'Crop Chart'!$A$5:$A$201,'Crop Chart'!$AV$5:$AV$201,FALSE))</f>
        <v/>
      </c>
      <c r="AR291" s="531" t="str">
        <f t="array" ref="AR291">IF((AQ291=""),"",J291+XLOOKUP(A291,'Crop Chart'!$A$5:$A$201,'Crop Chart'!$AW$5:$AW$201,FALSE))</f>
        <v/>
      </c>
      <c r="AS291" s="530" t="str">
        <f t="array" ref="AS291">IF(ISBLANK(C291),"",XLOOKUP(A291,'Crop Chart'!$A$5:$A$201,'Crop Chart'!$AX$5:$AX$201,FALSE))</f>
        <v/>
      </c>
      <c r="AT291" s="531" t="str">
        <f t="array" ref="AT291">IF((AS291=""),"",J291+XLOOKUP(A291,'Crop Chart'!$A$5:$A$201,'Crop Chart'!$AY$5:$AY$201,FALSE))</f>
        <v/>
      </c>
      <c r="AU291" s="530" t="str">
        <f t="array" ref="AU291">IF(ISBLANK(C291),"",XLOOKUP(A291,'Crop Chart'!$A$5:$A$201,'Crop Chart'!$AZ$5:$AZ$201,FALSE))</f>
        <v/>
      </c>
      <c r="AV291" s="531" t="str">
        <f t="array" ref="AV291">IF((AU291=""),"",J291+XLOOKUP(A291,'Crop Chart'!$A$5:$A$201,'Crop Chart'!$BA$5:$BA$201,FALSE))</f>
        <v/>
      </c>
      <c r="AW291" s="530" t="str">
        <f t="array" ref="AW291">IF(ISBLANK(C291),"",XLOOKUP(A291,'Crop Chart'!$A$5:$A$201,'Crop Chart'!$BB$5:$BB$201,FALSE))</f>
        <v/>
      </c>
      <c r="AX291" s="532" t="str">
        <f t="array" ref="AX291">IF((AW291=""),"",J291+XLOOKUP(A291,'Crop Chart'!$A$5:$A$201,'Crop Chart'!$BC$5:$BC$201,FALSE))</f>
        <v/>
      </c>
    </row>
    <row r="292" ht="15.75" hidden="1" customHeight="1">
      <c r="A292" s="520" t="str">
        <f t="array" ref="A292">IF(ISBLANK(C292)," ",XLOOKUP(C292,'Codified Game Plan'!$M$3:$M$477,'Codified Game Plan'!$A$3:$A$477))</f>
        <v> </v>
      </c>
      <c r="B292" s="503" t="str">
        <f t="array" ref="B292">IF(ISBLANK(C292),"",XLOOKUP(C292,'Codified Game Plan'!$M$3:$M$477,'Codified Game Plan'!$B$3:$B$477))</f>
        <v/>
      </c>
      <c r="C292" s="521"/>
      <c r="D292" s="521" t="str">
        <f t="array" ref="D292">IF(ISBLANK(C292)," ",XLOOKUP(C292,'Codified Game Plan'!$M$3:$M$477,'Codified Game Plan'!$C$3:$C$477))</f>
        <v> </v>
      </c>
      <c r="E292" s="522" t="str">
        <f t="array" ref="E292">IF(ISBLANK(C292),"",XLOOKUP(C292,'Codified Game Plan'!$M$3:$M$477,'Codified Game Plan'!$D$3:$D$477,0))</f>
        <v/>
      </c>
      <c r="F292" s="522" t="str">
        <f t="array" ref="F292">IF(ISBLANK(C292),"",XLOOKUP(C292,'Codified Game Plan'!$M$3:$M$477,'Codified Game Plan'!$E$3:$E$477,0))</f>
        <v/>
      </c>
      <c r="G292" s="523" t="str">
        <f t="array" ref="G292">IF(ISBLANK(C292)," ",XLOOKUP(C292,'Codified Game Plan'!$M$3:$M$477,'Codified Game Plan'!$F$3:$F$477))</f>
        <v> </v>
      </c>
      <c r="H292" s="507" t="str">
        <f t="array" ref="H292">IF(ISBLANK(C292)," ",XLOOKUP(C292,'Codified Game Plan'!$M$3:$M$477,'Codified Game Plan'!$G$3:$G$477))</f>
        <v> </v>
      </c>
      <c r="I292" s="523" t="str">
        <f t="array" ref="I292">IF(ISBLANK(C292),"",XLOOKUP(A292,'Crop Chart'!$A$5:$A$201,'Crop Chart'!$B$5:$B$201,0))</f>
        <v/>
      </c>
      <c r="J292" s="507" t="str">
        <f t="shared" si="24"/>
        <v> </v>
      </c>
      <c r="K292" s="511"/>
      <c r="L292" s="523" t="str">
        <f t="array" ref="L292">IF(ISBLANK(C292),"",XLOOKUP(A292,'Crop Chart'!$A$5:$A$201,'Crop Chart'!$C$5:$C$201,0))</f>
        <v/>
      </c>
      <c r="M292" s="506" t="str">
        <f t="array" ref="M292">IF(ISBLANK(C292),"",XLOOKUP(A292,'Crop Chart'!$A$5:$A$201,'Crop Chart'!$E$5:$E$201,0))</f>
        <v/>
      </c>
      <c r="N292" s="535" t="str">
        <f t="shared" si="1"/>
        <v/>
      </c>
      <c r="O292" s="515" t="str">
        <f t="array" ref="O292">IF(ISBLANK(C292),"",XLOOKUP(A292,'Crop Chart'!$A$5:$A$201,'Crop Chart'!$S$5:$S$201,0))</f>
        <v/>
      </c>
      <c r="P292" s="507" t="str">
        <f t="shared" si="2"/>
        <v/>
      </c>
      <c r="Q292" s="524"/>
      <c r="R292" s="523" t="str">
        <f t="array" ref="R292">IF(I292="TR",XLOOKUP(A292,'Crop Chart'!$A$5:$A$201,'Crop Chart'!$I$5:$I$201,FALSE),"")</f>
        <v/>
      </c>
      <c r="S292" s="512" t="str">
        <f t="array" ref="S292">IF(I292="TR",G292*'Crop Chart'!$H$2*12*L292/M292/T292*XLOOKUP(A292,'Crop Chart'!$A$5:$A$203,'Crop Chart'!$T$5:$T$203),"")</f>
        <v/>
      </c>
      <c r="T292" s="523" t="str">
        <f t="array" ref="T292">IF(ISBLANK(C292),"",XLOOKUP(A292,'Crop Chart'!$A$5:$A$201,'Crop Chart'!$P$5:$P$201,FALSE))</f>
        <v/>
      </c>
      <c r="U292" s="525" t="str">
        <f t="array" ref="U292">IF(ISBLANK(C292),"",XLOOKUP(A292,'Crop Chart'!$A$5:$A$201,'Crop Chart'!$Q$5:$Q$201,0))</f>
        <v/>
      </c>
      <c r="V292" s="507" t="str">
        <f t="array" ref="V292">IF(I292="DS",XLOOKUP(A292,'Crop Chart'!$A$6:$A$201,'Crop Chart'!$AH$6:$AH$201,0),"")</f>
        <v/>
      </c>
      <c r="W292" s="507" t="str">
        <f t="array" ref="W292">IF(I292="DS",XLOOKUP(A292,'Crop Chart'!$A$6:$A$201,'Crop Chart'!$AI$6:$AI$201,0),"")</f>
        <v/>
      </c>
      <c r="X292" s="526" t="str">
        <f t="array" ref="X292">IFS(ISTEXT(P292),"",XLOOKUP(A292,'Crop Chart'!$A$5:$A$201,'Crop Chart'!$R$5:$R$201,0)=0,"",XLOOKUP(A292,'Crop Chart'!$A$5:$A$201,'Crop Chart'!$R$5:$R$201,0)&gt;0,XLOOKUP(A292,'Crop Chart'!$A$5:$A$201,'Crop Chart'!$R$5:$R$201,0)+P292)</f>
        <v/>
      </c>
      <c r="Y292" s="523" t="str">
        <f t="array" ref="Y292">IF(ISTEXT(X292),"",XLOOKUP(A292,'Crop Chart'!$A$5:$A$201,'Crop Chart'!$S$5:$S$201,0))</f>
        <v/>
      </c>
      <c r="Z292" s="513" t="str">
        <f t="shared" si="3"/>
        <v/>
      </c>
      <c r="AA292" s="523" t="str">
        <f t="array" ref="AA292">IF(ISBLANK(C292),"",XLOOKUP(A292,'Crop Chart'!$A$5:$A$201,'Crop Chart'!$F$5:$F$201,0))</f>
        <v/>
      </c>
      <c r="AB292" s="523" t="str">
        <f t="array" ref="AB292">IF(ISBLANK(C292),"",XLOOKUP(A292,'Crop Chart'!$A$5:$A$201,'Crop Chart'!$G$5:$G$201,FALSE))</f>
        <v/>
      </c>
      <c r="AC292" s="526" t="str">
        <f t="shared" si="19"/>
        <v/>
      </c>
      <c r="AD292" s="526" t="str">
        <f t="shared" si="4"/>
        <v/>
      </c>
      <c r="AE292" s="527" t="str">
        <f t="array" ref="AE292">IF(ISBLANK(C292),"",XLOOKUP(C292,'Codified Game Plan'!$M$3:$M$477,'Codified Game Plan'!$J$3:$J$477,0))</f>
        <v/>
      </c>
      <c r="AF292" s="528" t="str">
        <f t="array" ref="AF292">IF(ISBLANK(C292),"",XLOOKUP(A292,'Crop Chart'!$A$5:$A$201,'Crop Chart'!$L$5:$L$201,FALSE))</f>
        <v/>
      </c>
      <c r="AG292" s="529"/>
      <c r="AH292" s="530"/>
      <c r="AI292" s="530" t="str">
        <f t="array" ref="AI292">IF(ISBLANK(C292),"",XLOOKUP(A292,'Crop Chart'!$A$5:$A$201,'Crop Chart'!$AN$5:$AN$201,FALSE))</f>
        <v/>
      </c>
      <c r="AJ292" s="531" t="str">
        <f t="array" ref="AJ292">IF((AI292=""),"",J292+XLOOKUP(A292,'Crop Chart'!$A$5:$A$201,'Crop Chart'!$AO$5:$AO$201,FALSE))</f>
        <v/>
      </c>
      <c r="AK292" s="530" t="str">
        <f t="array" ref="AK292">IF(ISBLANK(C292),"",XLOOKUP(A292,'Crop Chart'!$A$5:$A$201,'Crop Chart'!$AP$5:$AP$201,FALSE))</f>
        <v/>
      </c>
      <c r="AL292" s="531" t="str">
        <f t="array" ref="AL292">IF((AK292=""),"",J292+XLOOKUP(A292,'Crop Chart'!$A$5:$A$201,'Crop Chart'!$AQ$5:$AQ$201,FALSE))</f>
        <v/>
      </c>
      <c r="AM292" s="530" t="str">
        <f t="array" ref="AM292">IF(ISBLANK(C292),"",XLOOKUP(A292,'Crop Chart'!$A$5:$A$201,'Crop Chart'!$AR$5:$AR$201,FALSE))</f>
        <v/>
      </c>
      <c r="AN292" s="531" t="str">
        <f t="array" ref="AN292">IF((AM292=""),"",J292+XLOOKUP(A292,'Crop Chart'!$A$5:$A$201,'Crop Chart'!$AS$5:$AS$201,FALSE))</f>
        <v/>
      </c>
      <c r="AO292" s="530" t="str">
        <f t="array" ref="AO292">IF(ISBLANK(C292),"",XLOOKUP(A292,'Crop Chart'!$A$5:$A$201,'Crop Chart'!$AT$5:$AT$201,FALSE))</f>
        <v/>
      </c>
      <c r="AP292" s="531" t="str">
        <f t="array" ref="AP292">IF((AO292=""),"",J292+XLOOKUP(A292,'Crop Chart'!$A$5:$A$201,'Crop Chart'!$AU$5:$AU$201,FALSE))</f>
        <v/>
      </c>
      <c r="AQ292" s="530" t="str">
        <f t="array" ref="AQ292">IF(ISBLANK(C292),"",XLOOKUP(A292,'Crop Chart'!$A$5:$A$201,'Crop Chart'!$AV$5:$AV$201,FALSE))</f>
        <v/>
      </c>
      <c r="AR292" s="531" t="str">
        <f t="array" ref="AR292">IF((AQ292=""),"",J292+XLOOKUP(A292,'Crop Chart'!$A$5:$A$201,'Crop Chart'!$AW$5:$AW$201,FALSE))</f>
        <v/>
      </c>
      <c r="AS292" s="530" t="str">
        <f t="array" ref="AS292">IF(ISBLANK(C292),"",XLOOKUP(A292,'Crop Chart'!$A$5:$A$201,'Crop Chart'!$AX$5:$AX$201,FALSE))</f>
        <v/>
      </c>
      <c r="AT292" s="531" t="str">
        <f t="array" ref="AT292">IF((AS292=""),"",J292+XLOOKUP(A292,'Crop Chart'!$A$5:$A$201,'Crop Chart'!$AY$5:$AY$201,FALSE))</f>
        <v/>
      </c>
      <c r="AU292" s="530" t="str">
        <f t="array" ref="AU292">IF(ISBLANK(C292),"",XLOOKUP(A292,'Crop Chart'!$A$5:$A$201,'Crop Chart'!$AZ$5:$AZ$201,FALSE))</f>
        <v/>
      </c>
      <c r="AV292" s="531" t="str">
        <f t="array" ref="AV292">IF((AU292=""),"",J292+XLOOKUP(A292,'Crop Chart'!$A$5:$A$201,'Crop Chart'!$BA$5:$BA$201,FALSE))</f>
        <v/>
      </c>
      <c r="AW292" s="530" t="str">
        <f t="array" ref="AW292">IF(ISBLANK(C292),"",XLOOKUP(A292,'Crop Chart'!$A$5:$A$201,'Crop Chart'!$BB$5:$BB$201,FALSE))</f>
        <v/>
      </c>
      <c r="AX292" s="532" t="str">
        <f t="array" ref="AX292">IF((AW292=""),"",J292+XLOOKUP(A292,'Crop Chart'!$A$5:$A$201,'Crop Chart'!$BC$5:$BC$201,FALSE))</f>
        <v/>
      </c>
    </row>
    <row r="293" ht="15.75" hidden="1" customHeight="1">
      <c r="A293" s="520" t="str">
        <f t="array" ref="A293">IF(ISBLANK(C293)," ",XLOOKUP(C293,'Codified Game Plan'!$M$3:$M$477,'Codified Game Plan'!$A$3:$A$477))</f>
        <v> </v>
      </c>
      <c r="B293" s="503" t="str">
        <f t="array" ref="B293">IF(ISBLANK(C293),"",XLOOKUP(C293,'Codified Game Plan'!$M$3:$M$477,'Codified Game Plan'!$B$3:$B$477))</f>
        <v/>
      </c>
      <c r="C293" s="521"/>
      <c r="D293" s="521" t="str">
        <f t="array" ref="D293">IF(ISBLANK(C293)," ",XLOOKUP(C293,'Codified Game Plan'!$M$3:$M$477,'Codified Game Plan'!$C$3:$C$477))</f>
        <v> </v>
      </c>
      <c r="E293" s="522" t="str">
        <f t="array" ref="E293">IF(ISBLANK(C293),"",XLOOKUP(C293,'Codified Game Plan'!$M$3:$M$477,'Codified Game Plan'!$D$3:$D$477,0))</f>
        <v/>
      </c>
      <c r="F293" s="522" t="str">
        <f t="array" ref="F293">IF(ISBLANK(C293),"",XLOOKUP(C293,'Codified Game Plan'!$M$3:$M$477,'Codified Game Plan'!$E$3:$E$477,0))</f>
        <v/>
      </c>
      <c r="G293" s="523" t="str">
        <f t="array" ref="G293">IF(ISBLANK(C293)," ",XLOOKUP(C293,'Codified Game Plan'!$M$3:$M$477,'Codified Game Plan'!$F$3:$F$477))</f>
        <v> </v>
      </c>
      <c r="H293" s="507" t="str">
        <f t="array" ref="H293">IF(ISBLANK(C293)," ",XLOOKUP(C293,'Codified Game Plan'!$M$3:$M$477,'Codified Game Plan'!$G$3:$G$477))</f>
        <v> </v>
      </c>
      <c r="I293" s="523" t="str">
        <f t="array" ref="I293">IF(ISBLANK(C293),"",XLOOKUP(A293,'Crop Chart'!$A$5:$A$201,'Crop Chart'!$B$5:$B$201,0))</f>
        <v/>
      </c>
      <c r="J293" s="507" t="str">
        <f t="shared" si="24"/>
        <v> </v>
      </c>
      <c r="K293" s="511"/>
      <c r="L293" s="523" t="str">
        <f t="array" ref="L293">IF(ISBLANK(C293),"",XLOOKUP(A293,'Crop Chart'!$A$5:$A$201,'Crop Chart'!$C$5:$C$201,0))</f>
        <v/>
      </c>
      <c r="M293" s="506" t="str">
        <f t="array" ref="M293">IF(ISBLANK(C293),"",XLOOKUP(A293,'Crop Chart'!$A$5:$A$201,'Crop Chart'!$E$5:$E$201,0))</f>
        <v/>
      </c>
      <c r="N293" s="535" t="str">
        <f t="shared" si="1"/>
        <v/>
      </c>
      <c r="O293" s="515" t="str">
        <f t="array" ref="O293">IF(ISBLANK(C293),"",XLOOKUP(A293,'Crop Chart'!$A$5:$A$201,'Crop Chart'!$S$5:$S$201,0))</f>
        <v/>
      </c>
      <c r="P293" s="507" t="str">
        <f t="shared" si="2"/>
        <v/>
      </c>
      <c r="Q293" s="524"/>
      <c r="R293" s="523" t="str">
        <f t="array" ref="R293">IF(I293="TR",XLOOKUP(A293,'Crop Chart'!$A$5:$A$201,'Crop Chart'!$I$5:$I$201,FALSE),"")</f>
        <v/>
      </c>
      <c r="S293" s="512" t="str">
        <f t="array" ref="S293">IF(I293="TR",G293*'Crop Chart'!$H$2*12*L293/M293/T293*XLOOKUP(A293,'Crop Chart'!$A$5:$A$203,'Crop Chart'!$T$5:$T$203),"")</f>
        <v/>
      </c>
      <c r="T293" s="523" t="str">
        <f t="array" ref="T293">IF(ISBLANK(C293),"",XLOOKUP(A293,'Crop Chart'!$A$5:$A$201,'Crop Chart'!$P$5:$P$201,FALSE))</f>
        <v/>
      </c>
      <c r="U293" s="525" t="str">
        <f t="array" ref="U293">IF(ISBLANK(C293),"",XLOOKUP(A293,'Crop Chart'!$A$5:$A$201,'Crop Chart'!$Q$5:$Q$201,0))</f>
        <v/>
      </c>
      <c r="V293" s="507" t="str">
        <f t="array" ref="V293">IF(I293="DS",XLOOKUP(A293,'Crop Chart'!$A$6:$A$201,'Crop Chart'!$AH$6:$AH$201,0),"")</f>
        <v/>
      </c>
      <c r="W293" s="507" t="str">
        <f t="array" ref="W293">IF(I293="DS",XLOOKUP(A293,'Crop Chart'!$A$6:$A$201,'Crop Chart'!$AI$6:$AI$201,0),"")</f>
        <v/>
      </c>
      <c r="X293" s="526" t="str">
        <f t="array" ref="X293">IFS(ISTEXT(P293),"",XLOOKUP(A293,'Crop Chart'!$A$5:$A$201,'Crop Chart'!$R$5:$R$201,0)=0,"",XLOOKUP(A293,'Crop Chart'!$A$5:$A$201,'Crop Chart'!$R$5:$R$201,0)&gt;0,XLOOKUP(A293,'Crop Chart'!$A$5:$A$201,'Crop Chart'!$R$5:$R$201,0)+P293)</f>
        <v/>
      </c>
      <c r="Y293" s="523" t="str">
        <f t="array" ref="Y293">IF(ISTEXT(X293),"",XLOOKUP(A293,'Crop Chart'!$A$5:$A$201,'Crop Chart'!$S$5:$S$201,0))</f>
        <v/>
      </c>
      <c r="Z293" s="513" t="str">
        <f t="shared" si="3"/>
        <v/>
      </c>
      <c r="AA293" s="523" t="str">
        <f t="array" ref="AA293">IF(ISBLANK(C293),"",XLOOKUP(A293,'Crop Chart'!$A$5:$A$201,'Crop Chart'!$F$5:$F$201,0))</f>
        <v/>
      </c>
      <c r="AB293" s="523" t="str">
        <f t="array" ref="AB293">IF(ISBLANK(C293),"",XLOOKUP(A293,'Crop Chart'!$A$5:$A$201,'Crop Chart'!$G$5:$G$201,FALSE))</f>
        <v/>
      </c>
      <c r="AC293" s="526" t="str">
        <f t="shared" si="19"/>
        <v/>
      </c>
      <c r="AD293" s="526" t="str">
        <f t="shared" si="4"/>
        <v/>
      </c>
      <c r="AE293" s="527" t="str">
        <f t="array" ref="AE293">IF(ISBLANK(C293),"",XLOOKUP(C293,'Codified Game Plan'!$M$3:$M$477,'Codified Game Plan'!$J$3:$J$477,0))</f>
        <v/>
      </c>
      <c r="AF293" s="528" t="str">
        <f t="array" ref="AF293">IF(ISBLANK(C293),"",XLOOKUP(A293,'Crop Chart'!$A$5:$A$201,'Crop Chart'!$L$5:$L$201,FALSE))</f>
        <v/>
      </c>
      <c r="AG293" s="529"/>
      <c r="AH293" s="530"/>
      <c r="AI293" s="530" t="str">
        <f t="array" ref="AI293">IF(ISBLANK(C293),"",XLOOKUP(A293,'Crop Chart'!$A$5:$A$201,'Crop Chart'!$AN$5:$AN$201,FALSE))</f>
        <v/>
      </c>
      <c r="AJ293" s="531" t="str">
        <f t="array" ref="AJ293">IF((AI293=""),"",J293+XLOOKUP(A293,'Crop Chart'!$A$5:$A$201,'Crop Chart'!$AO$5:$AO$201,FALSE))</f>
        <v/>
      </c>
      <c r="AK293" s="530" t="str">
        <f t="array" ref="AK293">IF(ISBLANK(C293),"",XLOOKUP(A293,'Crop Chart'!$A$5:$A$201,'Crop Chart'!$AP$5:$AP$201,FALSE))</f>
        <v/>
      </c>
      <c r="AL293" s="531" t="str">
        <f t="array" ref="AL293">IF((AK293=""),"",J293+XLOOKUP(A293,'Crop Chart'!$A$5:$A$201,'Crop Chart'!$AQ$5:$AQ$201,FALSE))</f>
        <v/>
      </c>
      <c r="AM293" s="530" t="str">
        <f t="array" ref="AM293">IF(ISBLANK(C293),"",XLOOKUP(A293,'Crop Chart'!$A$5:$A$201,'Crop Chart'!$AR$5:$AR$201,FALSE))</f>
        <v/>
      </c>
      <c r="AN293" s="531" t="str">
        <f t="array" ref="AN293">IF((AM293=""),"",J293+XLOOKUP(A293,'Crop Chart'!$A$5:$A$201,'Crop Chart'!$AS$5:$AS$201,FALSE))</f>
        <v/>
      </c>
      <c r="AO293" s="530" t="str">
        <f t="array" ref="AO293">IF(ISBLANK(C293),"",XLOOKUP(A293,'Crop Chart'!$A$5:$A$201,'Crop Chart'!$AT$5:$AT$201,FALSE))</f>
        <v/>
      </c>
      <c r="AP293" s="531" t="str">
        <f t="array" ref="AP293">IF((AO293=""),"",J293+XLOOKUP(A293,'Crop Chart'!$A$5:$A$201,'Crop Chart'!$AU$5:$AU$201,FALSE))</f>
        <v/>
      </c>
      <c r="AQ293" s="530" t="str">
        <f t="array" ref="AQ293">IF(ISBLANK(C293),"",XLOOKUP(A293,'Crop Chart'!$A$5:$A$201,'Crop Chart'!$AV$5:$AV$201,FALSE))</f>
        <v/>
      </c>
      <c r="AR293" s="531" t="str">
        <f t="array" ref="AR293">IF((AQ293=""),"",J293+XLOOKUP(A293,'Crop Chart'!$A$5:$A$201,'Crop Chart'!$AW$5:$AW$201,FALSE))</f>
        <v/>
      </c>
      <c r="AS293" s="530" t="str">
        <f t="array" ref="AS293">IF(ISBLANK(C293),"",XLOOKUP(A293,'Crop Chart'!$A$5:$A$201,'Crop Chart'!$AX$5:$AX$201,FALSE))</f>
        <v/>
      </c>
      <c r="AT293" s="531" t="str">
        <f t="array" ref="AT293">IF((AS293=""),"",J293+XLOOKUP(A293,'Crop Chart'!$A$5:$A$201,'Crop Chart'!$AY$5:$AY$201,FALSE))</f>
        <v/>
      </c>
      <c r="AU293" s="530" t="str">
        <f t="array" ref="AU293">IF(ISBLANK(C293),"",XLOOKUP(A293,'Crop Chart'!$A$5:$A$201,'Crop Chart'!$AZ$5:$AZ$201,FALSE))</f>
        <v/>
      </c>
      <c r="AV293" s="531" t="str">
        <f t="array" ref="AV293">IF((AU293=""),"",J293+XLOOKUP(A293,'Crop Chart'!$A$5:$A$201,'Crop Chart'!$BA$5:$BA$201,FALSE))</f>
        <v/>
      </c>
      <c r="AW293" s="530" t="str">
        <f t="array" ref="AW293">IF(ISBLANK(C293),"",XLOOKUP(A293,'Crop Chart'!$A$5:$A$201,'Crop Chart'!$BB$5:$BB$201,FALSE))</f>
        <v/>
      </c>
      <c r="AX293" s="532" t="str">
        <f t="array" ref="AX293">IF((AW293=""),"",J293+XLOOKUP(A293,'Crop Chart'!$A$5:$A$201,'Crop Chart'!$BC$5:$BC$201,FALSE))</f>
        <v/>
      </c>
    </row>
    <row r="294" ht="15.75" hidden="1" customHeight="1">
      <c r="A294" s="520" t="str">
        <f t="array" ref="A294">IF(ISBLANK(C294)," ",XLOOKUP(C294,'Codified Game Plan'!$M$3:$M$477,'Codified Game Plan'!$A$3:$A$477))</f>
        <v> </v>
      </c>
      <c r="B294" s="503" t="str">
        <f t="array" ref="B294">IF(ISBLANK(C294),"",XLOOKUP(C294,'Codified Game Plan'!$M$3:$M$477,'Codified Game Plan'!$B$3:$B$477))</f>
        <v/>
      </c>
      <c r="C294" s="521"/>
      <c r="D294" s="521" t="str">
        <f t="array" ref="D294">IF(ISBLANK(C294)," ",XLOOKUP(C294,'Codified Game Plan'!$M$3:$M$477,'Codified Game Plan'!$C$3:$C$477))</f>
        <v> </v>
      </c>
      <c r="E294" s="522" t="str">
        <f t="array" ref="E294">IF(ISBLANK(C294),"",XLOOKUP(C294,'Codified Game Plan'!$M$3:$M$477,'Codified Game Plan'!$D$3:$D$477,0))</f>
        <v/>
      </c>
      <c r="F294" s="522" t="str">
        <f t="array" ref="F294">IF(ISBLANK(C294),"",XLOOKUP(C294,'Codified Game Plan'!$M$3:$M$477,'Codified Game Plan'!$E$3:$E$477,0))</f>
        <v/>
      </c>
      <c r="G294" s="523" t="str">
        <f t="array" ref="G294">IF(ISBLANK(C294)," ",XLOOKUP(C294,'Codified Game Plan'!$M$3:$M$477,'Codified Game Plan'!$F$3:$F$477))</f>
        <v> </v>
      </c>
      <c r="H294" s="507" t="str">
        <f t="array" ref="H294">IF(ISBLANK(C294)," ",XLOOKUP(C294,'Codified Game Plan'!$M$3:$M$477,'Codified Game Plan'!$G$3:$G$477))</f>
        <v> </v>
      </c>
      <c r="I294" s="523" t="str">
        <f t="array" ref="I294">IF(ISBLANK(C294),"",XLOOKUP(A294,'Crop Chart'!$A$5:$A$201,'Crop Chart'!$B$5:$B$201,0))</f>
        <v/>
      </c>
      <c r="J294" s="507" t="str">
        <f t="shared" si="24"/>
        <v> </v>
      </c>
      <c r="K294" s="511"/>
      <c r="L294" s="523" t="str">
        <f t="array" ref="L294">IF(ISBLANK(C294),"",XLOOKUP(A294,'Crop Chart'!$A$5:$A$201,'Crop Chart'!$C$5:$C$201,0))</f>
        <v/>
      </c>
      <c r="M294" s="506" t="str">
        <f t="array" ref="M294">IF(ISBLANK(C294),"",XLOOKUP(A294,'Crop Chart'!$A$5:$A$201,'Crop Chart'!$E$5:$E$201,0))</f>
        <v/>
      </c>
      <c r="N294" s="535" t="str">
        <f t="shared" si="1"/>
        <v/>
      </c>
      <c r="O294" s="515" t="str">
        <f t="array" ref="O294">IF(ISBLANK(C294),"",XLOOKUP(A294,'Crop Chart'!$A$5:$A$201,'Crop Chart'!$S$5:$S$201,0))</f>
        <v/>
      </c>
      <c r="P294" s="507" t="str">
        <f t="shared" si="2"/>
        <v/>
      </c>
      <c r="Q294" s="524"/>
      <c r="R294" s="523" t="str">
        <f t="array" ref="R294">IF(I294="TR",XLOOKUP(A294,'Crop Chart'!$A$5:$A$201,'Crop Chart'!$I$5:$I$201,FALSE),"")</f>
        <v/>
      </c>
      <c r="S294" s="512" t="str">
        <f t="array" ref="S294">IF(I294="TR",G294*'Crop Chart'!$H$2*12*L294/M294/T294*XLOOKUP(A294,'Crop Chart'!$A$5:$A$203,'Crop Chart'!$T$5:$T$203),"")</f>
        <v/>
      </c>
      <c r="T294" s="523" t="str">
        <f t="array" ref="T294">IF(ISBLANK(C294),"",XLOOKUP(A294,'Crop Chart'!$A$5:$A$201,'Crop Chart'!$P$5:$P$201,FALSE))</f>
        <v/>
      </c>
      <c r="U294" s="525" t="str">
        <f t="array" ref="U294">IF(ISBLANK(C294),"",XLOOKUP(A294,'Crop Chart'!$A$5:$A$201,'Crop Chart'!$Q$5:$Q$201,0))</f>
        <v/>
      </c>
      <c r="V294" s="507" t="str">
        <f t="array" ref="V294">IF(I294="DS",XLOOKUP(A294,'Crop Chart'!$A$6:$A$201,'Crop Chart'!$AH$6:$AH$201,0),"")</f>
        <v/>
      </c>
      <c r="W294" s="507" t="str">
        <f t="array" ref="W294">IF(I294="DS",XLOOKUP(A294,'Crop Chart'!$A$6:$A$201,'Crop Chart'!$AI$6:$AI$201,0),"")</f>
        <v/>
      </c>
      <c r="X294" s="526" t="str">
        <f t="array" ref="X294">IFS(ISTEXT(P294),"",XLOOKUP(A294,'Crop Chart'!$A$5:$A$201,'Crop Chart'!$R$5:$R$201,0)=0,"",XLOOKUP(A294,'Crop Chart'!$A$5:$A$201,'Crop Chart'!$R$5:$R$201,0)&gt;0,XLOOKUP(A294,'Crop Chart'!$A$5:$A$201,'Crop Chart'!$R$5:$R$201,0)+P294)</f>
        <v/>
      </c>
      <c r="Y294" s="523" t="str">
        <f t="array" ref="Y294">IF(ISTEXT(X294),"",XLOOKUP(A294,'Crop Chart'!$A$5:$A$201,'Crop Chart'!$S$5:$S$201,0))</f>
        <v/>
      </c>
      <c r="Z294" s="513" t="str">
        <f t="shared" si="3"/>
        <v/>
      </c>
      <c r="AA294" s="523" t="str">
        <f t="array" ref="AA294">IF(ISBLANK(C294),"",XLOOKUP(A294,'Crop Chart'!$A$5:$A$201,'Crop Chart'!$F$5:$F$201,0))</f>
        <v/>
      </c>
      <c r="AB294" s="523" t="str">
        <f t="array" ref="AB294">IF(ISBLANK(C294),"",XLOOKUP(A294,'Crop Chart'!$A$5:$A$201,'Crop Chart'!$G$5:$G$201,FALSE))</f>
        <v/>
      </c>
      <c r="AC294" s="526" t="str">
        <f t="shared" si="19"/>
        <v/>
      </c>
      <c r="AD294" s="526" t="str">
        <f t="shared" si="4"/>
        <v/>
      </c>
      <c r="AE294" s="527" t="str">
        <f t="array" ref="AE294">IF(ISBLANK(C294),"",XLOOKUP(C294,'Codified Game Plan'!$M$3:$M$477,'Codified Game Plan'!$J$3:$J$477,0))</f>
        <v/>
      </c>
      <c r="AF294" s="528" t="str">
        <f t="array" ref="AF294">IF(ISBLANK(C294),"",XLOOKUP(A294,'Crop Chart'!$A$5:$A$201,'Crop Chart'!$L$5:$L$201,FALSE))</f>
        <v/>
      </c>
      <c r="AG294" s="529"/>
      <c r="AH294" s="530"/>
      <c r="AI294" s="530" t="str">
        <f t="array" ref="AI294">IF(ISBLANK(C294),"",XLOOKUP(A294,'Crop Chart'!$A$5:$A$201,'Crop Chart'!$AN$5:$AN$201,FALSE))</f>
        <v/>
      </c>
      <c r="AJ294" s="531" t="str">
        <f t="array" ref="AJ294">IF((AI294=""),"",J294+XLOOKUP(A294,'Crop Chart'!$A$5:$A$201,'Crop Chart'!$AO$5:$AO$201,FALSE))</f>
        <v/>
      </c>
      <c r="AK294" s="530" t="str">
        <f t="array" ref="AK294">IF(ISBLANK(C294),"",XLOOKUP(A294,'Crop Chart'!$A$5:$A$201,'Crop Chart'!$AP$5:$AP$201,FALSE))</f>
        <v/>
      </c>
      <c r="AL294" s="531" t="str">
        <f t="array" ref="AL294">IF((AK294=""),"",J294+XLOOKUP(A294,'Crop Chart'!$A$5:$A$201,'Crop Chart'!$AQ$5:$AQ$201,FALSE))</f>
        <v/>
      </c>
      <c r="AM294" s="530" t="str">
        <f t="array" ref="AM294">IF(ISBLANK(C294),"",XLOOKUP(A294,'Crop Chart'!$A$5:$A$201,'Crop Chart'!$AR$5:$AR$201,FALSE))</f>
        <v/>
      </c>
      <c r="AN294" s="531" t="str">
        <f t="array" ref="AN294">IF((AM294=""),"",J294+XLOOKUP(A294,'Crop Chart'!$A$5:$A$201,'Crop Chart'!$AS$5:$AS$201,FALSE))</f>
        <v/>
      </c>
      <c r="AO294" s="530" t="str">
        <f t="array" ref="AO294">IF(ISBLANK(C294),"",XLOOKUP(A294,'Crop Chart'!$A$5:$A$201,'Crop Chart'!$AT$5:$AT$201,FALSE))</f>
        <v/>
      </c>
      <c r="AP294" s="531" t="str">
        <f t="array" ref="AP294">IF((AO294=""),"",J294+XLOOKUP(A294,'Crop Chart'!$A$5:$A$201,'Crop Chart'!$AU$5:$AU$201,FALSE))</f>
        <v/>
      </c>
      <c r="AQ294" s="530" t="str">
        <f t="array" ref="AQ294">IF(ISBLANK(C294),"",XLOOKUP(A294,'Crop Chart'!$A$5:$A$201,'Crop Chart'!$AV$5:$AV$201,FALSE))</f>
        <v/>
      </c>
      <c r="AR294" s="531" t="str">
        <f t="array" ref="AR294">IF((AQ294=""),"",J294+XLOOKUP(A294,'Crop Chart'!$A$5:$A$201,'Crop Chart'!$AW$5:$AW$201,FALSE))</f>
        <v/>
      </c>
      <c r="AS294" s="530" t="str">
        <f t="array" ref="AS294">IF(ISBLANK(C294),"",XLOOKUP(A294,'Crop Chart'!$A$5:$A$201,'Crop Chart'!$AX$5:$AX$201,FALSE))</f>
        <v/>
      </c>
      <c r="AT294" s="531" t="str">
        <f t="array" ref="AT294">IF((AS294=""),"",J294+XLOOKUP(A294,'Crop Chart'!$A$5:$A$201,'Crop Chart'!$AY$5:$AY$201,FALSE))</f>
        <v/>
      </c>
      <c r="AU294" s="530" t="str">
        <f t="array" ref="AU294">IF(ISBLANK(C294),"",XLOOKUP(A294,'Crop Chart'!$A$5:$A$201,'Crop Chart'!$AZ$5:$AZ$201,FALSE))</f>
        <v/>
      </c>
      <c r="AV294" s="531" t="str">
        <f t="array" ref="AV294">IF((AU294=""),"",J294+XLOOKUP(A294,'Crop Chart'!$A$5:$A$201,'Crop Chart'!$BA$5:$BA$201,FALSE))</f>
        <v/>
      </c>
      <c r="AW294" s="530" t="str">
        <f t="array" ref="AW294">IF(ISBLANK(C294),"",XLOOKUP(A294,'Crop Chart'!$A$5:$A$201,'Crop Chart'!$BB$5:$BB$201,FALSE))</f>
        <v/>
      </c>
      <c r="AX294" s="532" t="str">
        <f t="array" ref="AX294">IF((AW294=""),"",J294+XLOOKUP(A294,'Crop Chart'!$A$5:$A$201,'Crop Chart'!$BC$5:$BC$201,FALSE))</f>
        <v/>
      </c>
    </row>
    <row r="295" ht="15.75" hidden="1" customHeight="1">
      <c r="A295" s="520" t="str">
        <f t="array" ref="A295">IF(ISBLANK(C295)," ",XLOOKUP(C295,'Codified Game Plan'!$M$3:$M$477,'Codified Game Plan'!$A$3:$A$477))</f>
        <v> </v>
      </c>
      <c r="B295" s="503" t="str">
        <f t="array" ref="B295">IF(ISBLANK(C295),"",XLOOKUP(C295,'Codified Game Plan'!$M$3:$M$477,'Codified Game Plan'!$B$3:$B$477))</f>
        <v/>
      </c>
      <c r="C295" s="521"/>
      <c r="D295" s="521" t="str">
        <f t="array" ref="D295">IF(ISBLANK(C295)," ",XLOOKUP(C295,'Codified Game Plan'!$M$3:$M$477,'Codified Game Plan'!$C$3:$C$477))</f>
        <v> </v>
      </c>
      <c r="E295" s="522" t="str">
        <f t="array" ref="E295">IF(ISBLANK(C295),"",XLOOKUP(C295,'Codified Game Plan'!$M$3:$M$477,'Codified Game Plan'!$D$3:$D$477,0))</f>
        <v/>
      </c>
      <c r="F295" s="522" t="str">
        <f t="array" ref="F295">IF(ISBLANK(C295),"",XLOOKUP(C295,'Codified Game Plan'!$M$3:$M$477,'Codified Game Plan'!$E$3:$E$477,0))</f>
        <v/>
      </c>
      <c r="G295" s="523" t="str">
        <f t="array" ref="G295">IF(ISBLANK(C295)," ",XLOOKUP(C295,'Codified Game Plan'!$M$3:$M$477,'Codified Game Plan'!$F$3:$F$477))</f>
        <v> </v>
      </c>
      <c r="H295" s="507" t="str">
        <f t="array" ref="H295">IF(ISBLANK(C295)," ",XLOOKUP(C295,'Codified Game Plan'!$M$3:$M$477,'Codified Game Plan'!$G$3:$G$477))</f>
        <v> </v>
      </c>
      <c r="I295" s="523" t="str">
        <f t="array" ref="I295">IF(ISBLANK(C295),"",XLOOKUP(A295,'Crop Chart'!$A$5:$A$201,'Crop Chart'!$B$5:$B$201,0))</f>
        <v/>
      </c>
      <c r="J295" s="507" t="str">
        <f t="shared" si="24"/>
        <v> </v>
      </c>
      <c r="K295" s="511"/>
      <c r="L295" s="523" t="str">
        <f t="array" ref="L295">IF(ISBLANK(C295),"",XLOOKUP(A295,'Crop Chart'!$A$5:$A$201,'Crop Chart'!$C$5:$C$201,0))</f>
        <v/>
      </c>
      <c r="M295" s="506" t="str">
        <f t="array" ref="M295">IF(ISBLANK(C295),"",XLOOKUP(A295,'Crop Chart'!$A$5:$A$201,'Crop Chart'!$E$5:$E$201,0))</f>
        <v/>
      </c>
      <c r="N295" s="535" t="str">
        <f t="shared" si="1"/>
        <v/>
      </c>
      <c r="O295" s="515" t="str">
        <f t="array" ref="O295">IF(ISBLANK(C295),"",XLOOKUP(A295,'Crop Chart'!$A$5:$A$201,'Crop Chart'!$S$5:$S$201,0))</f>
        <v/>
      </c>
      <c r="P295" s="507" t="str">
        <f t="shared" si="2"/>
        <v/>
      </c>
      <c r="Q295" s="524"/>
      <c r="R295" s="523" t="str">
        <f t="array" ref="R295">IF(I295="TR",XLOOKUP(A295,'Crop Chart'!$A$5:$A$201,'Crop Chart'!$I$5:$I$201,FALSE),"")</f>
        <v/>
      </c>
      <c r="S295" s="512" t="str">
        <f t="array" ref="S295">IF(I295="TR",G295*'Crop Chart'!$H$2*12*L295/M295/T295*XLOOKUP(A295,'Crop Chart'!$A$5:$A$203,'Crop Chart'!$T$5:$T$203),"")</f>
        <v/>
      </c>
      <c r="T295" s="523" t="str">
        <f t="array" ref="T295">IF(ISBLANK(C295),"",XLOOKUP(A295,'Crop Chart'!$A$5:$A$201,'Crop Chart'!$P$5:$P$201,FALSE))</f>
        <v/>
      </c>
      <c r="U295" s="525" t="str">
        <f t="array" ref="U295">IF(ISBLANK(C295),"",XLOOKUP(A295,'Crop Chart'!$A$5:$A$201,'Crop Chart'!$Q$5:$Q$201,0))</f>
        <v/>
      </c>
      <c r="V295" s="507" t="str">
        <f t="array" ref="V295">IF(I295="DS",XLOOKUP(A295,'Crop Chart'!$A$6:$A$201,'Crop Chart'!$AH$6:$AH$201,0),"")</f>
        <v/>
      </c>
      <c r="W295" s="507" t="str">
        <f t="array" ref="W295">IF(I295="DS",XLOOKUP(A295,'Crop Chart'!$A$6:$A$201,'Crop Chart'!$AI$6:$AI$201,0),"")</f>
        <v/>
      </c>
      <c r="X295" s="526" t="str">
        <f t="array" ref="X295">IFS(ISTEXT(P295),"",XLOOKUP(A295,'Crop Chart'!$A$5:$A$201,'Crop Chart'!$R$5:$R$201,0)=0,"",XLOOKUP(A295,'Crop Chart'!$A$5:$A$201,'Crop Chart'!$R$5:$R$201,0)&gt;0,XLOOKUP(A295,'Crop Chart'!$A$5:$A$201,'Crop Chart'!$R$5:$R$201,0)+P295)</f>
        <v/>
      </c>
      <c r="Y295" s="523" t="str">
        <f t="array" ref="Y295">IF(ISTEXT(X295),"",XLOOKUP(A295,'Crop Chart'!$A$5:$A$201,'Crop Chart'!$S$5:$S$201,0))</f>
        <v/>
      </c>
      <c r="Z295" s="513" t="str">
        <f t="shared" si="3"/>
        <v/>
      </c>
      <c r="AA295" s="523" t="str">
        <f t="array" ref="AA295">IF(ISBLANK(C295),"",XLOOKUP(A295,'Crop Chart'!$A$5:$A$201,'Crop Chart'!$F$5:$F$201,0))</f>
        <v/>
      </c>
      <c r="AB295" s="523" t="str">
        <f t="array" ref="AB295">IF(ISBLANK(C295),"",XLOOKUP(A295,'Crop Chart'!$A$5:$A$201,'Crop Chart'!$G$5:$G$201,FALSE))</f>
        <v/>
      </c>
      <c r="AC295" s="526" t="str">
        <f t="shared" si="19"/>
        <v/>
      </c>
      <c r="AD295" s="526" t="str">
        <f t="shared" si="4"/>
        <v/>
      </c>
      <c r="AE295" s="527" t="str">
        <f t="array" ref="AE295">IF(ISBLANK(C295),"",XLOOKUP(C295,'Codified Game Plan'!$M$3:$M$477,'Codified Game Plan'!$J$3:$J$477,0))</f>
        <v/>
      </c>
      <c r="AF295" s="528" t="str">
        <f t="array" ref="AF295">IF(ISBLANK(C295),"",XLOOKUP(A295,'Crop Chart'!$A$5:$A$201,'Crop Chart'!$L$5:$L$201,FALSE))</f>
        <v/>
      </c>
      <c r="AG295" s="529"/>
      <c r="AH295" s="530"/>
      <c r="AI295" s="530" t="str">
        <f t="array" ref="AI295">IF(ISBLANK(C295),"",XLOOKUP(A295,'Crop Chart'!$A$5:$A$201,'Crop Chart'!$AN$5:$AN$201,FALSE))</f>
        <v/>
      </c>
      <c r="AJ295" s="531" t="str">
        <f t="array" ref="AJ295">IF((AI295=""),"",J295+XLOOKUP(A295,'Crop Chart'!$A$5:$A$201,'Crop Chart'!$AO$5:$AO$201,FALSE))</f>
        <v/>
      </c>
      <c r="AK295" s="530" t="str">
        <f t="array" ref="AK295">IF(ISBLANK(C295),"",XLOOKUP(A295,'Crop Chart'!$A$5:$A$201,'Crop Chart'!$AP$5:$AP$201,FALSE))</f>
        <v/>
      </c>
      <c r="AL295" s="531" t="str">
        <f t="array" ref="AL295">IF((AK295=""),"",J295+XLOOKUP(A295,'Crop Chart'!$A$5:$A$201,'Crop Chart'!$AQ$5:$AQ$201,FALSE))</f>
        <v/>
      </c>
      <c r="AM295" s="530" t="str">
        <f t="array" ref="AM295">IF(ISBLANK(C295),"",XLOOKUP(A295,'Crop Chart'!$A$5:$A$201,'Crop Chart'!$AR$5:$AR$201,FALSE))</f>
        <v/>
      </c>
      <c r="AN295" s="531" t="str">
        <f t="array" ref="AN295">IF((AM295=""),"",J295+XLOOKUP(A295,'Crop Chart'!$A$5:$A$201,'Crop Chart'!$AS$5:$AS$201,FALSE))</f>
        <v/>
      </c>
      <c r="AO295" s="530" t="str">
        <f t="array" ref="AO295">IF(ISBLANK(C295),"",XLOOKUP(A295,'Crop Chart'!$A$5:$A$201,'Crop Chart'!$AT$5:$AT$201,FALSE))</f>
        <v/>
      </c>
      <c r="AP295" s="531" t="str">
        <f t="array" ref="AP295">IF((AO295=""),"",J295+XLOOKUP(A295,'Crop Chart'!$A$5:$A$201,'Crop Chart'!$AU$5:$AU$201,FALSE))</f>
        <v/>
      </c>
      <c r="AQ295" s="530" t="str">
        <f t="array" ref="AQ295">IF(ISBLANK(C295),"",XLOOKUP(A295,'Crop Chart'!$A$5:$A$201,'Crop Chart'!$AV$5:$AV$201,FALSE))</f>
        <v/>
      </c>
      <c r="AR295" s="531" t="str">
        <f t="array" ref="AR295">IF((AQ295=""),"",J295+XLOOKUP(A295,'Crop Chart'!$A$5:$A$201,'Crop Chart'!$AW$5:$AW$201,FALSE))</f>
        <v/>
      </c>
      <c r="AS295" s="530" t="str">
        <f t="array" ref="AS295">IF(ISBLANK(C295),"",XLOOKUP(A295,'Crop Chart'!$A$5:$A$201,'Crop Chart'!$AX$5:$AX$201,FALSE))</f>
        <v/>
      </c>
      <c r="AT295" s="531" t="str">
        <f t="array" ref="AT295">IF((AS295=""),"",J295+XLOOKUP(A295,'Crop Chart'!$A$5:$A$201,'Crop Chart'!$AY$5:$AY$201,FALSE))</f>
        <v/>
      </c>
      <c r="AU295" s="530" t="str">
        <f t="array" ref="AU295">IF(ISBLANK(C295),"",XLOOKUP(A295,'Crop Chart'!$A$5:$A$201,'Crop Chart'!$AZ$5:$AZ$201,FALSE))</f>
        <v/>
      </c>
      <c r="AV295" s="531" t="str">
        <f t="array" ref="AV295">IF((AU295=""),"",J295+XLOOKUP(A295,'Crop Chart'!$A$5:$A$201,'Crop Chart'!$BA$5:$BA$201,FALSE))</f>
        <v/>
      </c>
      <c r="AW295" s="530" t="str">
        <f t="array" ref="AW295">IF(ISBLANK(C295),"",XLOOKUP(A295,'Crop Chart'!$A$5:$A$201,'Crop Chart'!$BB$5:$BB$201,FALSE))</f>
        <v/>
      </c>
      <c r="AX295" s="532" t="str">
        <f t="array" ref="AX295">IF((AW295=""),"",J295+XLOOKUP(A295,'Crop Chart'!$A$5:$A$201,'Crop Chart'!$BC$5:$BC$201,FALSE))</f>
        <v/>
      </c>
    </row>
    <row r="296" ht="15.75" hidden="1" customHeight="1">
      <c r="A296" s="520" t="str">
        <f t="array" ref="A296">IF(ISBLANK(C296)," ",XLOOKUP(C296,'Codified Game Plan'!$M$3:$M$477,'Codified Game Plan'!$A$3:$A$477))</f>
        <v> </v>
      </c>
      <c r="B296" s="503" t="str">
        <f t="array" ref="B296">IF(ISBLANK(C296),"",XLOOKUP(C296,'Codified Game Plan'!$M$3:$M$477,'Codified Game Plan'!$B$3:$B$477))</f>
        <v/>
      </c>
      <c r="C296" s="521"/>
      <c r="D296" s="521" t="str">
        <f t="array" ref="D296">IF(ISBLANK(C296)," ",XLOOKUP(C296,'Codified Game Plan'!$M$3:$M$477,'Codified Game Plan'!$C$3:$C$477))</f>
        <v> </v>
      </c>
      <c r="E296" s="522" t="str">
        <f t="array" ref="E296">IF(ISBLANK(C296),"",XLOOKUP(C296,'Codified Game Plan'!$M$3:$M$477,'Codified Game Plan'!$D$3:$D$477,0))</f>
        <v/>
      </c>
      <c r="F296" s="522" t="str">
        <f t="array" ref="F296">IF(ISBLANK(C296),"",XLOOKUP(C296,'Codified Game Plan'!$M$3:$M$477,'Codified Game Plan'!$E$3:$E$477,0))</f>
        <v/>
      </c>
      <c r="G296" s="523" t="str">
        <f t="array" ref="G296">IF(ISBLANK(C296)," ",XLOOKUP(C296,'Codified Game Plan'!$M$3:$M$477,'Codified Game Plan'!$F$3:$F$477))</f>
        <v> </v>
      </c>
      <c r="H296" s="507" t="str">
        <f t="array" ref="H296">IF(ISBLANK(C296)," ",XLOOKUP(C296,'Codified Game Plan'!$M$3:$M$477,'Codified Game Plan'!$G$3:$G$477))</f>
        <v> </v>
      </c>
      <c r="I296" s="523" t="str">
        <f t="array" ref="I296">IF(ISBLANK(C296),"",XLOOKUP(A296,'Crop Chart'!$A$5:$A$201,'Crop Chart'!$B$5:$B$201,0))</f>
        <v/>
      </c>
      <c r="J296" s="507" t="str">
        <f t="shared" si="24"/>
        <v> </v>
      </c>
      <c r="K296" s="511"/>
      <c r="L296" s="523" t="str">
        <f t="array" ref="L296">IF(ISBLANK(C296),"",XLOOKUP(A296,'Crop Chart'!$A$5:$A$201,'Crop Chart'!$C$5:$C$201,0))</f>
        <v/>
      </c>
      <c r="M296" s="506" t="str">
        <f t="array" ref="M296">IF(ISBLANK(C296),"",XLOOKUP(A296,'Crop Chart'!$A$5:$A$201,'Crop Chart'!$E$5:$E$201,0))</f>
        <v/>
      </c>
      <c r="N296" s="535" t="str">
        <f t="shared" si="1"/>
        <v/>
      </c>
      <c r="O296" s="515" t="str">
        <f t="array" ref="O296">IF(ISBLANK(C296),"",XLOOKUP(A296,'Crop Chart'!$A$5:$A$201,'Crop Chart'!$S$5:$S$201,0))</f>
        <v/>
      </c>
      <c r="P296" s="507" t="str">
        <f t="shared" si="2"/>
        <v/>
      </c>
      <c r="Q296" s="524"/>
      <c r="R296" s="523" t="str">
        <f t="array" ref="R296">IF(I296="TR",XLOOKUP(A296,'Crop Chart'!$A$5:$A$201,'Crop Chart'!$I$5:$I$201,FALSE),"")</f>
        <v/>
      </c>
      <c r="S296" s="512" t="str">
        <f t="array" ref="S296">IF(I296="TR",G296*'Crop Chart'!$H$2*12*L296/M296/T296*XLOOKUP(A296,'Crop Chart'!$A$5:$A$203,'Crop Chart'!$T$5:$T$203),"")</f>
        <v/>
      </c>
      <c r="T296" s="523" t="str">
        <f t="array" ref="T296">IF(ISBLANK(C296),"",XLOOKUP(A296,'Crop Chart'!$A$5:$A$201,'Crop Chart'!$P$5:$P$201,FALSE))</f>
        <v/>
      </c>
      <c r="U296" s="525" t="str">
        <f t="array" ref="U296">IF(ISBLANK(C296),"",XLOOKUP(A296,'Crop Chart'!$A$5:$A$201,'Crop Chart'!$Q$5:$Q$201,0))</f>
        <v/>
      </c>
      <c r="V296" s="507" t="str">
        <f t="array" ref="V296">IF(I296="DS",XLOOKUP(A296,'Crop Chart'!$A$6:$A$201,'Crop Chart'!$AH$6:$AH$201,0),"")</f>
        <v/>
      </c>
      <c r="W296" s="507" t="str">
        <f t="array" ref="W296">IF(I296="DS",XLOOKUP(A296,'Crop Chart'!$A$6:$A$201,'Crop Chart'!$AI$6:$AI$201,0),"")</f>
        <v/>
      </c>
      <c r="X296" s="526" t="str">
        <f t="array" ref="X296">IFS(ISTEXT(P296),"",XLOOKUP(A296,'Crop Chart'!$A$5:$A$201,'Crop Chart'!$R$5:$R$201,0)=0,"",XLOOKUP(A296,'Crop Chart'!$A$5:$A$201,'Crop Chart'!$R$5:$R$201,0)&gt;0,XLOOKUP(A296,'Crop Chart'!$A$5:$A$201,'Crop Chart'!$R$5:$R$201,0)+P296)</f>
        <v/>
      </c>
      <c r="Y296" s="523" t="str">
        <f t="array" ref="Y296">IF(ISTEXT(X296),"",XLOOKUP(A296,'Crop Chart'!$A$5:$A$201,'Crop Chart'!$S$5:$S$201,0))</f>
        <v/>
      </c>
      <c r="Z296" s="513" t="str">
        <f t="shared" si="3"/>
        <v/>
      </c>
      <c r="AA296" s="523" t="str">
        <f t="array" ref="AA296">IF(ISBLANK(C296),"",XLOOKUP(A296,'Crop Chart'!$A$5:$A$201,'Crop Chart'!$F$5:$F$201,0))</f>
        <v/>
      </c>
      <c r="AB296" s="523" t="str">
        <f t="array" ref="AB296">IF(ISBLANK(C296),"",XLOOKUP(A296,'Crop Chart'!$A$5:$A$201,'Crop Chart'!$G$5:$G$201,FALSE))</f>
        <v/>
      </c>
      <c r="AC296" s="526" t="str">
        <f t="shared" si="19"/>
        <v/>
      </c>
      <c r="AD296" s="526" t="str">
        <f t="shared" si="4"/>
        <v/>
      </c>
      <c r="AE296" s="527" t="str">
        <f t="array" ref="AE296">IF(ISBLANK(C296),"",XLOOKUP(C296,'Codified Game Plan'!$M$3:$M$477,'Codified Game Plan'!$J$3:$J$477,0))</f>
        <v/>
      </c>
      <c r="AF296" s="528" t="str">
        <f t="array" ref="AF296">IF(ISBLANK(C296),"",XLOOKUP(A296,'Crop Chart'!$A$5:$A$201,'Crop Chart'!$L$5:$L$201,FALSE))</f>
        <v/>
      </c>
      <c r="AG296" s="529"/>
      <c r="AH296" s="530"/>
      <c r="AI296" s="530" t="str">
        <f t="array" ref="AI296">IF(ISBLANK(C296),"",XLOOKUP(A296,'Crop Chart'!$A$5:$A$201,'Crop Chart'!$AN$5:$AN$201,FALSE))</f>
        <v/>
      </c>
      <c r="AJ296" s="531" t="str">
        <f t="array" ref="AJ296">IF((AI296=""),"",J296+XLOOKUP(A296,'Crop Chart'!$A$5:$A$201,'Crop Chart'!$AO$5:$AO$201,FALSE))</f>
        <v/>
      </c>
      <c r="AK296" s="530" t="str">
        <f t="array" ref="AK296">IF(ISBLANK(C296),"",XLOOKUP(A296,'Crop Chart'!$A$5:$A$201,'Crop Chart'!$AP$5:$AP$201,FALSE))</f>
        <v/>
      </c>
      <c r="AL296" s="531" t="str">
        <f t="array" ref="AL296">IF((AK296=""),"",J296+XLOOKUP(A296,'Crop Chart'!$A$5:$A$201,'Crop Chart'!$AQ$5:$AQ$201,FALSE))</f>
        <v/>
      </c>
      <c r="AM296" s="530" t="str">
        <f t="array" ref="AM296">IF(ISBLANK(C296),"",XLOOKUP(A296,'Crop Chart'!$A$5:$A$201,'Crop Chart'!$AR$5:$AR$201,FALSE))</f>
        <v/>
      </c>
      <c r="AN296" s="531" t="str">
        <f t="array" ref="AN296">IF((AM296=""),"",J296+XLOOKUP(A296,'Crop Chart'!$A$5:$A$201,'Crop Chart'!$AS$5:$AS$201,FALSE))</f>
        <v/>
      </c>
      <c r="AO296" s="530" t="str">
        <f t="array" ref="AO296">IF(ISBLANK(C296),"",XLOOKUP(A296,'Crop Chart'!$A$5:$A$201,'Crop Chart'!$AT$5:$AT$201,FALSE))</f>
        <v/>
      </c>
      <c r="AP296" s="531" t="str">
        <f t="array" ref="AP296">IF((AO296=""),"",J296+XLOOKUP(A296,'Crop Chart'!$A$5:$A$201,'Crop Chart'!$AU$5:$AU$201,FALSE))</f>
        <v/>
      </c>
      <c r="AQ296" s="530" t="str">
        <f t="array" ref="AQ296">IF(ISBLANK(C296),"",XLOOKUP(A296,'Crop Chart'!$A$5:$A$201,'Crop Chart'!$AV$5:$AV$201,FALSE))</f>
        <v/>
      </c>
      <c r="AR296" s="531" t="str">
        <f t="array" ref="AR296">IF((AQ296=""),"",J296+XLOOKUP(A296,'Crop Chart'!$A$5:$A$201,'Crop Chart'!$AW$5:$AW$201,FALSE))</f>
        <v/>
      </c>
      <c r="AS296" s="530" t="str">
        <f t="array" ref="AS296">IF(ISBLANK(C296),"",XLOOKUP(A296,'Crop Chart'!$A$5:$A$201,'Crop Chart'!$AX$5:$AX$201,FALSE))</f>
        <v/>
      </c>
      <c r="AT296" s="531" t="str">
        <f t="array" ref="AT296">IF((AS296=""),"",J296+XLOOKUP(A296,'Crop Chart'!$A$5:$A$201,'Crop Chart'!$AY$5:$AY$201,FALSE))</f>
        <v/>
      </c>
      <c r="AU296" s="530" t="str">
        <f t="array" ref="AU296">IF(ISBLANK(C296),"",XLOOKUP(A296,'Crop Chart'!$A$5:$A$201,'Crop Chart'!$AZ$5:$AZ$201,FALSE))</f>
        <v/>
      </c>
      <c r="AV296" s="531" t="str">
        <f t="array" ref="AV296">IF((AU296=""),"",J296+XLOOKUP(A296,'Crop Chart'!$A$5:$A$201,'Crop Chart'!$BA$5:$BA$201,FALSE))</f>
        <v/>
      </c>
      <c r="AW296" s="530" t="str">
        <f t="array" ref="AW296">IF(ISBLANK(C296),"",XLOOKUP(A296,'Crop Chart'!$A$5:$A$201,'Crop Chart'!$BB$5:$BB$201,FALSE))</f>
        <v/>
      </c>
      <c r="AX296" s="532" t="str">
        <f t="array" ref="AX296">IF((AW296=""),"",J296+XLOOKUP(A296,'Crop Chart'!$A$5:$A$201,'Crop Chart'!$BC$5:$BC$201,FALSE))</f>
        <v/>
      </c>
    </row>
    <row r="297" ht="15.75" hidden="1" customHeight="1">
      <c r="A297" s="520" t="str">
        <f t="array" ref="A297">IF(ISBLANK(C297)," ",XLOOKUP(C297,'Codified Game Plan'!$M$3:$M$477,'Codified Game Plan'!$A$3:$A$477))</f>
        <v> </v>
      </c>
      <c r="B297" s="503" t="str">
        <f t="array" ref="B297">IF(ISBLANK(C297),"",XLOOKUP(C297,'Codified Game Plan'!$M$3:$M$477,'Codified Game Plan'!$B$3:$B$477))</f>
        <v/>
      </c>
      <c r="C297" s="521"/>
      <c r="D297" s="521" t="str">
        <f t="array" ref="D297">IF(ISBLANK(C297)," ",XLOOKUP(C297,'Codified Game Plan'!$M$3:$M$477,'Codified Game Plan'!$C$3:$C$477))</f>
        <v> </v>
      </c>
      <c r="E297" s="522" t="str">
        <f t="array" ref="E297">IF(ISBLANK(C297),"",XLOOKUP(C297,'Codified Game Plan'!$M$3:$M$477,'Codified Game Plan'!$D$3:$D$477,0))</f>
        <v/>
      </c>
      <c r="F297" s="522" t="str">
        <f t="array" ref="F297">IF(ISBLANK(C297),"",XLOOKUP(C297,'Codified Game Plan'!$M$3:$M$477,'Codified Game Plan'!$E$3:$E$477,0))</f>
        <v/>
      </c>
      <c r="G297" s="523" t="str">
        <f t="array" ref="G297">IF(ISBLANK(C297)," ",XLOOKUP(C297,'Codified Game Plan'!$M$3:$M$477,'Codified Game Plan'!$F$3:$F$477))</f>
        <v> </v>
      </c>
      <c r="H297" s="507" t="str">
        <f t="array" ref="H297">IF(ISBLANK(C297)," ",XLOOKUP(C297,'Codified Game Plan'!$M$3:$M$477,'Codified Game Plan'!$G$3:$G$477))</f>
        <v> </v>
      </c>
      <c r="I297" s="523" t="str">
        <f t="array" ref="I297">IF(ISBLANK(C297),"",XLOOKUP(A297,'Crop Chart'!$A$5:$A$201,'Crop Chart'!$B$5:$B$201,0))</f>
        <v/>
      </c>
      <c r="J297" s="507" t="str">
        <f t="shared" si="24"/>
        <v> </v>
      </c>
      <c r="K297" s="511"/>
      <c r="L297" s="523" t="str">
        <f t="array" ref="L297">IF(ISBLANK(C297),"",XLOOKUP(A297,'Crop Chart'!$A$5:$A$201,'Crop Chart'!$C$5:$C$201,0))</f>
        <v/>
      </c>
      <c r="M297" s="506" t="str">
        <f t="array" ref="M297">IF(ISBLANK(C297),"",XLOOKUP(A297,'Crop Chart'!$A$5:$A$201,'Crop Chart'!$E$5:$E$201,0))</f>
        <v/>
      </c>
      <c r="N297" s="535" t="str">
        <f t="shared" si="1"/>
        <v/>
      </c>
      <c r="O297" s="515" t="str">
        <f t="array" ref="O297">IF(ISBLANK(C297),"",XLOOKUP(A297,'Crop Chart'!$A$5:$A$201,'Crop Chart'!$S$5:$S$201,0))</f>
        <v/>
      </c>
      <c r="P297" s="507" t="str">
        <f t="shared" si="2"/>
        <v/>
      </c>
      <c r="Q297" s="524"/>
      <c r="R297" s="523" t="str">
        <f t="array" ref="R297">IF(I297="TR",XLOOKUP(A297,'Crop Chart'!$A$5:$A$201,'Crop Chart'!$I$5:$I$201,FALSE),"")</f>
        <v/>
      </c>
      <c r="S297" s="512" t="str">
        <f t="array" ref="S297">IF(I297="TR",G297*'Crop Chart'!$H$2*12*L297/M297/T297*XLOOKUP(A297,'Crop Chart'!$A$5:$A$203,'Crop Chart'!$T$5:$T$203),"")</f>
        <v/>
      </c>
      <c r="T297" s="523" t="str">
        <f t="array" ref="T297">IF(ISBLANK(C297),"",XLOOKUP(A297,'Crop Chart'!$A$5:$A$201,'Crop Chart'!$P$5:$P$201,FALSE))</f>
        <v/>
      </c>
      <c r="U297" s="525" t="str">
        <f t="array" ref="U297">IF(ISBLANK(C297),"",XLOOKUP(A297,'Crop Chart'!$A$5:$A$201,'Crop Chart'!$Q$5:$Q$201,0))</f>
        <v/>
      </c>
      <c r="V297" s="507" t="str">
        <f t="array" ref="V297">IF(I297="DS",XLOOKUP(A297,'Crop Chart'!$A$6:$A$201,'Crop Chart'!$AH$6:$AH$201,0),"")</f>
        <v/>
      </c>
      <c r="W297" s="507" t="str">
        <f t="array" ref="W297">IF(I297="DS",XLOOKUP(A297,'Crop Chart'!$A$6:$A$201,'Crop Chart'!$AI$6:$AI$201,0),"")</f>
        <v/>
      </c>
      <c r="X297" s="526" t="str">
        <f t="array" ref="X297">IFS(ISTEXT(P297),"",XLOOKUP(A297,'Crop Chart'!$A$5:$A$201,'Crop Chart'!$R$5:$R$201,0)=0,"",XLOOKUP(A297,'Crop Chart'!$A$5:$A$201,'Crop Chart'!$R$5:$R$201,0)&gt;0,XLOOKUP(A297,'Crop Chart'!$A$5:$A$201,'Crop Chart'!$R$5:$R$201,0)+P297)</f>
        <v/>
      </c>
      <c r="Y297" s="523" t="str">
        <f t="array" ref="Y297">IF(ISTEXT(X297),"",XLOOKUP(A297,'Crop Chart'!$A$5:$A$201,'Crop Chart'!$S$5:$S$201,0))</f>
        <v/>
      </c>
      <c r="Z297" s="513" t="str">
        <f t="shared" si="3"/>
        <v/>
      </c>
      <c r="AA297" s="523" t="str">
        <f t="array" ref="AA297">IF(ISBLANK(C297),"",XLOOKUP(A297,'Crop Chart'!$A$5:$A$201,'Crop Chart'!$F$5:$F$201,0))</f>
        <v/>
      </c>
      <c r="AB297" s="523" t="str">
        <f t="array" ref="AB297">IF(ISBLANK(C297),"",XLOOKUP(A297,'Crop Chart'!$A$5:$A$201,'Crop Chart'!$G$5:$G$201,FALSE))</f>
        <v/>
      </c>
      <c r="AC297" s="526" t="str">
        <f t="shared" si="19"/>
        <v/>
      </c>
      <c r="AD297" s="526" t="str">
        <f t="shared" si="4"/>
        <v/>
      </c>
      <c r="AE297" s="527" t="str">
        <f t="array" ref="AE297">IF(ISBLANK(C297),"",XLOOKUP(C297,'Codified Game Plan'!$M$3:$M$477,'Codified Game Plan'!$J$3:$J$477,0))</f>
        <v/>
      </c>
      <c r="AF297" s="528" t="str">
        <f t="array" ref="AF297">IF(ISBLANK(C297),"",XLOOKUP(A297,'Crop Chart'!$A$5:$A$201,'Crop Chart'!$L$5:$L$201,FALSE))</f>
        <v/>
      </c>
      <c r="AG297" s="529"/>
      <c r="AH297" s="530"/>
      <c r="AI297" s="530" t="str">
        <f t="array" ref="AI297">IF(ISBLANK(C297),"",XLOOKUP(A297,'Crop Chart'!$A$5:$A$201,'Crop Chart'!$AN$5:$AN$201,FALSE))</f>
        <v/>
      </c>
      <c r="AJ297" s="531" t="str">
        <f t="array" ref="AJ297">IF((AI297=""),"",J297+XLOOKUP(A297,'Crop Chart'!$A$5:$A$201,'Crop Chart'!$AO$5:$AO$201,FALSE))</f>
        <v/>
      </c>
      <c r="AK297" s="530" t="str">
        <f t="array" ref="AK297">IF(ISBLANK(C297),"",XLOOKUP(A297,'Crop Chart'!$A$5:$A$201,'Crop Chart'!$AP$5:$AP$201,FALSE))</f>
        <v/>
      </c>
      <c r="AL297" s="531" t="str">
        <f t="array" ref="AL297">IF((AK297=""),"",J297+XLOOKUP(A297,'Crop Chart'!$A$5:$A$201,'Crop Chart'!$AQ$5:$AQ$201,FALSE))</f>
        <v/>
      </c>
      <c r="AM297" s="530" t="str">
        <f t="array" ref="AM297">IF(ISBLANK(C297),"",XLOOKUP(A297,'Crop Chart'!$A$5:$A$201,'Crop Chart'!$AR$5:$AR$201,FALSE))</f>
        <v/>
      </c>
      <c r="AN297" s="531" t="str">
        <f t="array" ref="AN297">IF((AM297=""),"",J297+XLOOKUP(A297,'Crop Chart'!$A$5:$A$201,'Crop Chart'!$AS$5:$AS$201,FALSE))</f>
        <v/>
      </c>
      <c r="AO297" s="530" t="str">
        <f t="array" ref="AO297">IF(ISBLANK(C297),"",XLOOKUP(A297,'Crop Chart'!$A$5:$A$201,'Crop Chart'!$AT$5:$AT$201,FALSE))</f>
        <v/>
      </c>
      <c r="AP297" s="531" t="str">
        <f t="array" ref="AP297">IF((AO297=""),"",J297+XLOOKUP(A297,'Crop Chart'!$A$5:$A$201,'Crop Chart'!$AU$5:$AU$201,FALSE))</f>
        <v/>
      </c>
      <c r="AQ297" s="530" t="str">
        <f t="array" ref="AQ297">IF(ISBLANK(C297),"",XLOOKUP(A297,'Crop Chart'!$A$5:$A$201,'Crop Chart'!$AV$5:$AV$201,FALSE))</f>
        <v/>
      </c>
      <c r="AR297" s="531" t="str">
        <f t="array" ref="AR297">IF((AQ297=""),"",J297+XLOOKUP(A297,'Crop Chart'!$A$5:$A$201,'Crop Chart'!$AW$5:$AW$201,FALSE))</f>
        <v/>
      </c>
      <c r="AS297" s="530" t="str">
        <f t="array" ref="AS297">IF(ISBLANK(C297),"",XLOOKUP(A297,'Crop Chart'!$A$5:$A$201,'Crop Chart'!$AX$5:$AX$201,FALSE))</f>
        <v/>
      </c>
      <c r="AT297" s="531" t="str">
        <f t="array" ref="AT297">IF((AS297=""),"",J297+XLOOKUP(A297,'Crop Chart'!$A$5:$A$201,'Crop Chart'!$AY$5:$AY$201,FALSE))</f>
        <v/>
      </c>
      <c r="AU297" s="530" t="str">
        <f t="array" ref="AU297">IF(ISBLANK(C297),"",XLOOKUP(A297,'Crop Chart'!$A$5:$A$201,'Crop Chart'!$AZ$5:$AZ$201,FALSE))</f>
        <v/>
      </c>
      <c r="AV297" s="531" t="str">
        <f t="array" ref="AV297">IF((AU297=""),"",J297+XLOOKUP(A297,'Crop Chart'!$A$5:$A$201,'Crop Chart'!$BA$5:$BA$201,FALSE))</f>
        <v/>
      </c>
      <c r="AW297" s="530" t="str">
        <f t="array" ref="AW297">IF(ISBLANK(C297),"",XLOOKUP(A297,'Crop Chart'!$A$5:$A$201,'Crop Chart'!$BB$5:$BB$201,FALSE))</f>
        <v/>
      </c>
      <c r="AX297" s="532" t="str">
        <f t="array" ref="AX297">IF((AW297=""),"",J297+XLOOKUP(A297,'Crop Chart'!$A$5:$A$201,'Crop Chart'!$BC$5:$BC$201,FALSE))</f>
        <v/>
      </c>
    </row>
    <row r="298" ht="15.75" hidden="1" customHeight="1">
      <c r="A298" s="520" t="str">
        <f t="array" ref="A298">IF(ISBLANK(C298)," ",XLOOKUP(C298,'Codified Game Plan'!$M$3:$M$477,'Codified Game Plan'!$A$3:$A$477))</f>
        <v> </v>
      </c>
      <c r="B298" s="503" t="str">
        <f t="array" ref="B298">IF(ISBLANK(C298),"",XLOOKUP(C298,'Codified Game Plan'!$M$3:$M$477,'Codified Game Plan'!$B$3:$B$477))</f>
        <v/>
      </c>
      <c r="C298" s="521"/>
      <c r="D298" s="521" t="str">
        <f t="array" ref="D298">IF(ISBLANK(C298)," ",XLOOKUP(C298,'Codified Game Plan'!$M$3:$M$477,'Codified Game Plan'!$C$3:$C$477))</f>
        <v> </v>
      </c>
      <c r="E298" s="522" t="str">
        <f t="array" ref="E298">IF(ISBLANK(C298),"",XLOOKUP(C298,'Codified Game Plan'!$M$3:$M$477,'Codified Game Plan'!$D$3:$D$477,0))</f>
        <v/>
      </c>
      <c r="F298" s="522" t="str">
        <f t="array" ref="F298">IF(ISBLANK(C298),"",XLOOKUP(C298,'Codified Game Plan'!$M$3:$M$477,'Codified Game Plan'!$E$3:$E$477,0))</f>
        <v/>
      </c>
      <c r="G298" s="523" t="str">
        <f t="array" ref="G298">IF(ISBLANK(C298)," ",XLOOKUP(C298,'Codified Game Plan'!$M$3:$M$477,'Codified Game Plan'!$F$3:$F$477))</f>
        <v> </v>
      </c>
      <c r="H298" s="507" t="str">
        <f t="array" ref="H298">IF(ISBLANK(C298)," ",XLOOKUP(C298,'Codified Game Plan'!$M$3:$M$477,'Codified Game Plan'!$G$3:$G$477))</f>
        <v> </v>
      </c>
      <c r="I298" s="523" t="str">
        <f t="array" ref="I298">IF(ISBLANK(C298),"",XLOOKUP(A298,'Crop Chart'!$A$5:$A$201,'Crop Chart'!$B$5:$B$201,0))</f>
        <v/>
      </c>
      <c r="J298" s="507" t="str">
        <f t="shared" si="24"/>
        <v> </v>
      </c>
      <c r="K298" s="511"/>
      <c r="L298" s="523" t="str">
        <f t="array" ref="L298">IF(ISBLANK(C298),"",XLOOKUP(A298,'Crop Chart'!$A$5:$A$201,'Crop Chart'!$C$5:$C$201,0))</f>
        <v/>
      </c>
      <c r="M298" s="506" t="str">
        <f t="array" ref="M298">IF(ISBLANK(C298),"",XLOOKUP(A298,'Crop Chart'!$A$5:$A$201,'Crop Chart'!$E$5:$E$201,0))</f>
        <v/>
      </c>
      <c r="N298" s="535" t="str">
        <f t="shared" si="1"/>
        <v/>
      </c>
      <c r="O298" s="515" t="str">
        <f t="array" ref="O298">IF(ISBLANK(C298),"",XLOOKUP(A298,'Crop Chart'!$A$5:$A$201,'Crop Chart'!$S$5:$S$201,0))</f>
        <v/>
      </c>
      <c r="P298" s="507" t="str">
        <f t="shared" si="2"/>
        <v/>
      </c>
      <c r="Q298" s="524"/>
      <c r="R298" s="523" t="str">
        <f t="array" ref="R298">IF(I298="TR",XLOOKUP(A298,'Crop Chart'!$A$5:$A$201,'Crop Chart'!$I$5:$I$201,FALSE),"")</f>
        <v/>
      </c>
      <c r="S298" s="512" t="str">
        <f t="array" ref="S298">IF(I298="TR",G298*'Crop Chart'!$H$2*12*L298/M298/T298*XLOOKUP(A298,'Crop Chart'!$A$5:$A$203,'Crop Chart'!$T$5:$T$203),"")</f>
        <v/>
      </c>
      <c r="T298" s="523" t="str">
        <f t="array" ref="T298">IF(ISBLANK(C298),"",XLOOKUP(A298,'Crop Chart'!$A$5:$A$201,'Crop Chart'!$P$5:$P$201,FALSE))</f>
        <v/>
      </c>
      <c r="U298" s="525" t="str">
        <f t="array" ref="U298">IF(ISBLANK(C298),"",XLOOKUP(A298,'Crop Chart'!$A$5:$A$201,'Crop Chart'!$Q$5:$Q$201,0))</f>
        <v/>
      </c>
      <c r="V298" s="507" t="str">
        <f t="array" ref="V298">IF(I298="DS",XLOOKUP(A298,'Crop Chart'!$A$6:$A$201,'Crop Chart'!$AH$6:$AH$201,0),"")</f>
        <v/>
      </c>
      <c r="W298" s="507" t="str">
        <f t="array" ref="W298">IF(I298="DS",XLOOKUP(A298,'Crop Chart'!$A$6:$A$201,'Crop Chart'!$AI$6:$AI$201,0),"")</f>
        <v/>
      </c>
      <c r="X298" s="526" t="str">
        <f t="array" ref="X298">IFS(ISTEXT(P298),"",XLOOKUP(A298,'Crop Chart'!$A$5:$A$201,'Crop Chart'!$R$5:$R$201,0)=0,"",XLOOKUP(A298,'Crop Chart'!$A$5:$A$201,'Crop Chart'!$R$5:$R$201,0)&gt;0,XLOOKUP(A298,'Crop Chart'!$A$5:$A$201,'Crop Chart'!$R$5:$R$201,0)+P298)</f>
        <v/>
      </c>
      <c r="Y298" s="523" t="str">
        <f t="array" ref="Y298">IF(ISTEXT(X298),"",XLOOKUP(A298,'Crop Chart'!$A$5:$A$201,'Crop Chart'!$S$5:$S$201,0))</f>
        <v/>
      </c>
      <c r="Z298" s="513" t="str">
        <f t="shared" si="3"/>
        <v/>
      </c>
      <c r="AA298" s="523" t="str">
        <f t="array" ref="AA298">IF(ISBLANK(C298),"",XLOOKUP(A298,'Crop Chart'!$A$5:$A$201,'Crop Chart'!$F$5:$F$201,0))</f>
        <v/>
      </c>
      <c r="AB298" s="523" t="str">
        <f t="array" ref="AB298">IF(ISBLANK(C298),"",XLOOKUP(A298,'Crop Chart'!$A$5:$A$201,'Crop Chart'!$G$5:$G$201,FALSE))</f>
        <v/>
      </c>
      <c r="AC298" s="526" t="str">
        <f t="shared" si="19"/>
        <v/>
      </c>
      <c r="AD298" s="526" t="str">
        <f t="shared" si="4"/>
        <v/>
      </c>
      <c r="AE298" s="527" t="str">
        <f t="array" ref="AE298">IF(ISBLANK(C298),"",XLOOKUP(C298,'Codified Game Plan'!$M$3:$M$477,'Codified Game Plan'!$J$3:$J$477,0))</f>
        <v/>
      </c>
      <c r="AF298" s="528" t="str">
        <f t="array" ref="AF298">IF(ISBLANK(C298),"",XLOOKUP(A298,'Crop Chart'!$A$5:$A$201,'Crop Chart'!$L$5:$L$201,FALSE))</f>
        <v/>
      </c>
      <c r="AG298" s="529"/>
      <c r="AH298" s="530"/>
      <c r="AI298" s="530" t="str">
        <f t="array" ref="AI298">IF(ISBLANK(C298),"",XLOOKUP(A298,'Crop Chart'!$A$5:$A$201,'Crop Chart'!$AN$5:$AN$201,FALSE))</f>
        <v/>
      </c>
      <c r="AJ298" s="531" t="str">
        <f t="array" ref="AJ298">IF((AI298=""),"",J298+XLOOKUP(A298,'Crop Chart'!$A$5:$A$201,'Crop Chart'!$AO$5:$AO$201,FALSE))</f>
        <v/>
      </c>
      <c r="AK298" s="530" t="str">
        <f t="array" ref="AK298">IF(ISBLANK(C298),"",XLOOKUP(A298,'Crop Chart'!$A$5:$A$201,'Crop Chart'!$AP$5:$AP$201,FALSE))</f>
        <v/>
      </c>
      <c r="AL298" s="531" t="str">
        <f t="array" ref="AL298">IF((AK298=""),"",J298+XLOOKUP(A298,'Crop Chart'!$A$5:$A$201,'Crop Chart'!$AQ$5:$AQ$201,FALSE))</f>
        <v/>
      </c>
      <c r="AM298" s="530" t="str">
        <f t="array" ref="AM298">IF(ISBLANK(C298),"",XLOOKUP(A298,'Crop Chart'!$A$5:$A$201,'Crop Chart'!$AR$5:$AR$201,FALSE))</f>
        <v/>
      </c>
      <c r="AN298" s="531" t="str">
        <f t="array" ref="AN298">IF((AM298=""),"",J298+XLOOKUP(A298,'Crop Chart'!$A$5:$A$201,'Crop Chart'!$AS$5:$AS$201,FALSE))</f>
        <v/>
      </c>
      <c r="AO298" s="530" t="str">
        <f t="array" ref="AO298">IF(ISBLANK(C298),"",XLOOKUP(A298,'Crop Chart'!$A$5:$A$201,'Crop Chart'!$AT$5:$AT$201,FALSE))</f>
        <v/>
      </c>
      <c r="AP298" s="531" t="str">
        <f t="array" ref="AP298">IF((AO298=""),"",J298+XLOOKUP(A298,'Crop Chart'!$A$5:$A$201,'Crop Chart'!$AU$5:$AU$201,FALSE))</f>
        <v/>
      </c>
      <c r="AQ298" s="530" t="str">
        <f t="array" ref="AQ298">IF(ISBLANK(C298),"",XLOOKUP(A298,'Crop Chart'!$A$5:$A$201,'Crop Chart'!$AV$5:$AV$201,FALSE))</f>
        <v/>
      </c>
      <c r="AR298" s="531" t="str">
        <f t="array" ref="AR298">IF((AQ298=""),"",J298+XLOOKUP(A298,'Crop Chart'!$A$5:$A$201,'Crop Chart'!$AW$5:$AW$201,FALSE))</f>
        <v/>
      </c>
      <c r="AS298" s="530" t="str">
        <f t="array" ref="AS298">IF(ISBLANK(C298),"",XLOOKUP(A298,'Crop Chart'!$A$5:$A$201,'Crop Chart'!$AX$5:$AX$201,FALSE))</f>
        <v/>
      </c>
      <c r="AT298" s="531" t="str">
        <f t="array" ref="AT298">IF((AS298=""),"",J298+XLOOKUP(A298,'Crop Chart'!$A$5:$A$201,'Crop Chart'!$AY$5:$AY$201,FALSE))</f>
        <v/>
      </c>
      <c r="AU298" s="530" t="str">
        <f t="array" ref="AU298">IF(ISBLANK(C298),"",XLOOKUP(A298,'Crop Chart'!$A$5:$A$201,'Crop Chart'!$AZ$5:$AZ$201,FALSE))</f>
        <v/>
      </c>
      <c r="AV298" s="531" t="str">
        <f t="array" ref="AV298">IF((AU298=""),"",J298+XLOOKUP(A298,'Crop Chart'!$A$5:$A$201,'Crop Chart'!$BA$5:$BA$201,FALSE))</f>
        <v/>
      </c>
      <c r="AW298" s="530" t="str">
        <f t="array" ref="AW298">IF(ISBLANK(C298),"",XLOOKUP(A298,'Crop Chart'!$A$5:$A$201,'Crop Chart'!$BB$5:$BB$201,FALSE))</f>
        <v/>
      </c>
      <c r="AX298" s="532" t="str">
        <f t="array" ref="AX298">IF((AW298=""),"",J298+XLOOKUP(A298,'Crop Chart'!$A$5:$A$201,'Crop Chart'!$BC$5:$BC$201,FALSE))</f>
        <v/>
      </c>
    </row>
    <row r="299" ht="15.75" hidden="1" customHeight="1">
      <c r="A299" s="520" t="str">
        <f t="array" ref="A299">IF(ISBLANK(C299)," ",XLOOKUP(C299,'Codified Game Plan'!$M$3:$M$477,'Codified Game Plan'!$A$3:$A$477))</f>
        <v> </v>
      </c>
      <c r="B299" s="503" t="str">
        <f t="array" ref="B299">IF(ISBLANK(C299),"",XLOOKUP(C299,'Codified Game Plan'!$M$3:$M$477,'Codified Game Plan'!$B$3:$B$477))</f>
        <v/>
      </c>
      <c r="C299" s="521"/>
      <c r="D299" s="521" t="str">
        <f t="array" ref="D299">IF(ISBLANK(C299)," ",XLOOKUP(C299,'Codified Game Plan'!$M$3:$M$477,'Codified Game Plan'!$C$3:$C$477))</f>
        <v> </v>
      </c>
      <c r="E299" s="522" t="str">
        <f t="array" ref="E299">IF(ISBLANK(C299),"",XLOOKUP(C299,'Codified Game Plan'!$M$3:$M$477,'Codified Game Plan'!$D$3:$D$477,0))</f>
        <v/>
      </c>
      <c r="F299" s="522" t="str">
        <f t="array" ref="F299">IF(ISBLANK(C299),"",XLOOKUP(C299,'Codified Game Plan'!$M$3:$M$477,'Codified Game Plan'!$E$3:$E$477,0))</f>
        <v/>
      </c>
      <c r="G299" s="523" t="str">
        <f t="array" ref="G299">IF(ISBLANK(C299)," ",XLOOKUP(C299,'Codified Game Plan'!$M$3:$M$477,'Codified Game Plan'!$F$3:$F$477))</f>
        <v> </v>
      </c>
      <c r="H299" s="507" t="str">
        <f t="array" ref="H299">IF(ISBLANK(C299)," ",XLOOKUP(C299,'Codified Game Plan'!$M$3:$M$477,'Codified Game Plan'!$G$3:$G$477))</f>
        <v> </v>
      </c>
      <c r="I299" s="523" t="str">
        <f t="array" ref="I299">IF(ISBLANK(C299),"",XLOOKUP(A299,'Crop Chart'!$A$5:$A$201,'Crop Chart'!$B$5:$B$201,0))</f>
        <v/>
      </c>
      <c r="J299" s="507" t="str">
        <f t="shared" si="24"/>
        <v> </v>
      </c>
      <c r="K299" s="511"/>
      <c r="L299" s="523" t="str">
        <f t="array" ref="L299">IF(ISBLANK(C299),"",XLOOKUP(A299,'Crop Chart'!$A$5:$A$201,'Crop Chart'!$C$5:$C$201,0))</f>
        <v/>
      </c>
      <c r="M299" s="506" t="str">
        <f t="array" ref="M299">IF(ISBLANK(C299),"",XLOOKUP(A299,'Crop Chart'!$A$5:$A$201,'Crop Chart'!$E$5:$E$201,0))</f>
        <v/>
      </c>
      <c r="N299" s="535" t="str">
        <f t="shared" si="1"/>
        <v/>
      </c>
      <c r="O299" s="515" t="str">
        <f t="array" ref="O299">IF(ISBLANK(C299),"",XLOOKUP(A299,'Crop Chart'!$A$5:$A$201,'Crop Chart'!$S$5:$S$201,0))</f>
        <v/>
      </c>
      <c r="P299" s="507" t="str">
        <f t="shared" si="2"/>
        <v/>
      </c>
      <c r="Q299" s="524"/>
      <c r="R299" s="523" t="str">
        <f t="array" ref="R299">IF(I299="TR",XLOOKUP(A299,'Crop Chart'!$A$5:$A$201,'Crop Chart'!$I$5:$I$201,FALSE),"")</f>
        <v/>
      </c>
      <c r="S299" s="512" t="str">
        <f t="array" ref="S299">IF(I299="TR",G299*'Crop Chart'!$H$2*12*L299/M299/T299*XLOOKUP(A299,'Crop Chart'!$A$5:$A$203,'Crop Chart'!$T$5:$T$203),"")</f>
        <v/>
      </c>
      <c r="T299" s="523" t="str">
        <f t="array" ref="T299">IF(ISBLANK(C299),"",XLOOKUP(A299,'Crop Chart'!$A$5:$A$201,'Crop Chart'!$P$5:$P$201,FALSE))</f>
        <v/>
      </c>
      <c r="U299" s="525" t="str">
        <f t="array" ref="U299">IF(ISBLANK(C299),"",XLOOKUP(A299,'Crop Chart'!$A$5:$A$201,'Crop Chart'!$Q$5:$Q$201,0))</f>
        <v/>
      </c>
      <c r="V299" s="507" t="str">
        <f t="array" ref="V299">IF(I299="DS",XLOOKUP(A299,'Crop Chart'!$A$6:$A$201,'Crop Chart'!$AH$6:$AH$201,0),"")</f>
        <v/>
      </c>
      <c r="W299" s="507" t="str">
        <f t="array" ref="W299">IF(I299="DS",XLOOKUP(A299,'Crop Chart'!$A$6:$A$201,'Crop Chart'!$AI$6:$AI$201,0),"")</f>
        <v/>
      </c>
      <c r="X299" s="526" t="str">
        <f t="array" ref="X299">IFS(ISTEXT(P299),"",XLOOKUP(A299,'Crop Chart'!$A$5:$A$201,'Crop Chart'!$R$5:$R$201,0)=0,"",XLOOKUP(A299,'Crop Chart'!$A$5:$A$201,'Crop Chart'!$R$5:$R$201,0)&gt;0,XLOOKUP(A299,'Crop Chart'!$A$5:$A$201,'Crop Chart'!$R$5:$R$201,0)+P299)</f>
        <v/>
      </c>
      <c r="Y299" s="523" t="str">
        <f t="array" ref="Y299">IF(ISTEXT(X299),"",XLOOKUP(A299,'Crop Chart'!$A$5:$A$201,'Crop Chart'!$S$5:$S$201,0))</f>
        <v/>
      </c>
      <c r="Z299" s="513" t="str">
        <f t="shared" si="3"/>
        <v/>
      </c>
      <c r="AA299" s="523" t="str">
        <f t="array" ref="AA299">IF(ISBLANK(C299),"",XLOOKUP(A299,'Crop Chart'!$A$5:$A$201,'Crop Chart'!$F$5:$F$201,0))</f>
        <v/>
      </c>
      <c r="AB299" s="523" t="str">
        <f t="array" ref="AB299">IF(ISBLANK(C299),"",XLOOKUP(A299,'Crop Chart'!$A$5:$A$201,'Crop Chart'!$G$5:$G$201,FALSE))</f>
        <v/>
      </c>
      <c r="AC299" s="526" t="str">
        <f t="shared" si="19"/>
        <v/>
      </c>
      <c r="AD299" s="526" t="str">
        <f t="shared" si="4"/>
        <v/>
      </c>
      <c r="AE299" s="527" t="str">
        <f t="array" ref="AE299">IF(ISBLANK(C299),"",XLOOKUP(C299,'Codified Game Plan'!$M$3:$M$477,'Codified Game Plan'!$J$3:$J$477,0))</f>
        <v/>
      </c>
      <c r="AF299" s="528" t="str">
        <f t="array" ref="AF299">IF(ISBLANK(C299),"",XLOOKUP(A299,'Crop Chart'!$A$5:$A$201,'Crop Chart'!$L$5:$L$201,FALSE))</f>
        <v/>
      </c>
      <c r="AG299" s="529"/>
      <c r="AH299" s="530"/>
      <c r="AI299" s="530" t="str">
        <f t="array" ref="AI299">IF(ISBLANK(C299),"",XLOOKUP(A299,'Crop Chart'!$A$5:$A$201,'Crop Chart'!$AN$5:$AN$201,FALSE))</f>
        <v/>
      </c>
      <c r="AJ299" s="531" t="str">
        <f t="array" ref="AJ299">IF((AI299=""),"",J299+XLOOKUP(A299,'Crop Chart'!$A$5:$A$201,'Crop Chart'!$AO$5:$AO$201,FALSE))</f>
        <v/>
      </c>
      <c r="AK299" s="530" t="str">
        <f t="array" ref="AK299">IF(ISBLANK(C299),"",XLOOKUP(A299,'Crop Chart'!$A$5:$A$201,'Crop Chart'!$AP$5:$AP$201,FALSE))</f>
        <v/>
      </c>
      <c r="AL299" s="531" t="str">
        <f t="array" ref="AL299">IF((AK299=""),"",J299+XLOOKUP(A299,'Crop Chart'!$A$5:$A$201,'Crop Chart'!$AQ$5:$AQ$201,FALSE))</f>
        <v/>
      </c>
      <c r="AM299" s="530" t="str">
        <f t="array" ref="AM299">IF(ISBLANK(C299),"",XLOOKUP(A299,'Crop Chart'!$A$5:$A$201,'Crop Chart'!$AR$5:$AR$201,FALSE))</f>
        <v/>
      </c>
      <c r="AN299" s="531" t="str">
        <f t="array" ref="AN299">IF((AM299=""),"",J299+XLOOKUP(A299,'Crop Chart'!$A$5:$A$201,'Crop Chart'!$AS$5:$AS$201,FALSE))</f>
        <v/>
      </c>
      <c r="AO299" s="530" t="str">
        <f t="array" ref="AO299">IF(ISBLANK(C299),"",XLOOKUP(A299,'Crop Chart'!$A$5:$A$201,'Crop Chart'!$AT$5:$AT$201,FALSE))</f>
        <v/>
      </c>
      <c r="AP299" s="531" t="str">
        <f t="array" ref="AP299">IF((AO299=""),"",J299+XLOOKUP(A299,'Crop Chart'!$A$5:$A$201,'Crop Chart'!$AU$5:$AU$201,FALSE))</f>
        <v/>
      </c>
      <c r="AQ299" s="530" t="str">
        <f t="array" ref="AQ299">IF(ISBLANK(C299),"",XLOOKUP(A299,'Crop Chart'!$A$5:$A$201,'Crop Chart'!$AV$5:$AV$201,FALSE))</f>
        <v/>
      </c>
      <c r="AR299" s="531" t="str">
        <f t="array" ref="AR299">IF((AQ299=""),"",J299+XLOOKUP(A299,'Crop Chart'!$A$5:$A$201,'Crop Chart'!$AW$5:$AW$201,FALSE))</f>
        <v/>
      </c>
      <c r="AS299" s="530" t="str">
        <f t="array" ref="AS299">IF(ISBLANK(C299),"",XLOOKUP(A299,'Crop Chart'!$A$5:$A$201,'Crop Chart'!$AX$5:$AX$201,FALSE))</f>
        <v/>
      </c>
      <c r="AT299" s="531" t="str">
        <f t="array" ref="AT299">IF((AS299=""),"",J299+XLOOKUP(A299,'Crop Chart'!$A$5:$A$201,'Crop Chart'!$AY$5:$AY$201,FALSE))</f>
        <v/>
      </c>
      <c r="AU299" s="530" t="str">
        <f t="array" ref="AU299">IF(ISBLANK(C299),"",XLOOKUP(A299,'Crop Chart'!$A$5:$A$201,'Crop Chart'!$AZ$5:$AZ$201,FALSE))</f>
        <v/>
      </c>
      <c r="AV299" s="531" t="str">
        <f t="array" ref="AV299">IF((AU299=""),"",J299+XLOOKUP(A299,'Crop Chart'!$A$5:$A$201,'Crop Chart'!$BA$5:$BA$201,FALSE))</f>
        <v/>
      </c>
      <c r="AW299" s="530" t="str">
        <f t="array" ref="AW299">IF(ISBLANK(C299),"",XLOOKUP(A299,'Crop Chart'!$A$5:$A$201,'Crop Chart'!$BB$5:$BB$201,FALSE))</f>
        <v/>
      </c>
      <c r="AX299" s="532" t="str">
        <f t="array" ref="AX299">IF((AW299=""),"",J299+XLOOKUP(A299,'Crop Chart'!$A$5:$A$201,'Crop Chart'!$BC$5:$BC$201,FALSE))</f>
        <v/>
      </c>
    </row>
    <row r="300" ht="15.75" hidden="1" customHeight="1">
      <c r="A300" s="520" t="str">
        <f t="array" ref="A300">IF(ISBLANK(C300)," ",XLOOKUP(C300,'Codified Game Plan'!$M$3:$M$477,'Codified Game Plan'!$A$3:$A$477))</f>
        <v> </v>
      </c>
      <c r="B300" s="503" t="str">
        <f t="array" ref="B300">IF(ISBLANK(C300),"",XLOOKUP(C300,'Codified Game Plan'!$M$3:$M$477,'Codified Game Plan'!$B$3:$B$477))</f>
        <v/>
      </c>
      <c r="C300" s="521"/>
      <c r="D300" s="521" t="str">
        <f t="array" ref="D300">IF(ISBLANK(C300)," ",XLOOKUP(C300,'Codified Game Plan'!$M$3:$M$477,'Codified Game Plan'!$C$3:$C$477))</f>
        <v> </v>
      </c>
      <c r="E300" s="522" t="str">
        <f t="array" ref="E300">IF(ISBLANK(C300),"",XLOOKUP(C300,'Codified Game Plan'!$M$3:$M$477,'Codified Game Plan'!$D$3:$D$477,0))</f>
        <v/>
      </c>
      <c r="F300" s="522" t="str">
        <f t="array" ref="F300">IF(ISBLANK(C300),"",XLOOKUP(C300,'Codified Game Plan'!$M$3:$M$477,'Codified Game Plan'!$E$3:$E$477,0))</f>
        <v/>
      </c>
      <c r="G300" s="523" t="str">
        <f t="array" ref="G300">IF(ISBLANK(C300)," ",XLOOKUP(C300,'Codified Game Plan'!$M$3:$M$477,'Codified Game Plan'!$F$3:$F$477))</f>
        <v> </v>
      </c>
      <c r="H300" s="507" t="str">
        <f t="array" ref="H300">IF(ISBLANK(C300)," ",XLOOKUP(C300,'Codified Game Plan'!$M$3:$M$477,'Codified Game Plan'!$G$3:$G$477))</f>
        <v> </v>
      </c>
      <c r="I300" s="523" t="str">
        <f t="array" ref="I300">IF(ISBLANK(C300),"",XLOOKUP(A300,'Crop Chart'!$A$5:$A$201,'Crop Chart'!$B$5:$B$201,0))</f>
        <v/>
      </c>
      <c r="J300" s="507" t="str">
        <f t="shared" si="24"/>
        <v> </v>
      </c>
      <c r="K300" s="511"/>
      <c r="L300" s="523" t="str">
        <f t="array" ref="L300">IF(ISBLANK(C300),"",XLOOKUP(A300,'Crop Chart'!$A$5:$A$201,'Crop Chart'!$C$5:$C$201,0))</f>
        <v/>
      </c>
      <c r="M300" s="506" t="str">
        <f t="array" ref="M300">IF(ISBLANK(C300),"",XLOOKUP(A300,'Crop Chart'!$A$5:$A$201,'Crop Chart'!$E$5:$E$201,0))</f>
        <v/>
      </c>
      <c r="N300" s="535" t="str">
        <f t="shared" si="1"/>
        <v/>
      </c>
      <c r="O300" s="515" t="str">
        <f t="array" ref="O300">IF(ISBLANK(C300),"",XLOOKUP(A300,'Crop Chart'!$A$5:$A$201,'Crop Chart'!$S$5:$S$201,0))</f>
        <v/>
      </c>
      <c r="P300" s="507" t="str">
        <f t="shared" si="2"/>
        <v/>
      </c>
      <c r="Q300" s="524"/>
      <c r="R300" s="523" t="str">
        <f t="array" ref="R300">IF(I300="TR",XLOOKUP(A300,'Crop Chart'!$A$5:$A$201,'Crop Chart'!$I$5:$I$201,FALSE),"")</f>
        <v/>
      </c>
      <c r="S300" s="512" t="str">
        <f t="array" ref="S300">IF(I300="TR",G300*'Crop Chart'!$H$2*12*L300/M300/T300*XLOOKUP(A300,'Crop Chart'!$A$5:$A$203,'Crop Chart'!$T$5:$T$203),"")</f>
        <v/>
      </c>
      <c r="T300" s="523" t="str">
        <f t="array" ref="T300">IF(ISBLANK(C300),"",XLOOKUP(A300,'Crop Chart'!$A$5:$A$201,'Crop Chart'!$P$5:$P$201,FALSE))</f>
        <v/>
      </c>
      <c r="U300" s="525" t="str">
        <f t="array" ref="U300">IF(ISBLANK(C300),"",XLOOKUP(A300,'Crop Chart'!$A$5:$A$201,'Crop Chart'!$Q$5:$Q$201,0))</f>
        <v/>
      </c>
      <c r="V300" s="507" t="str">
        <f t="array" ref="V300">IF(I300="DS",XLOOKUP(A300,'Crop Chart'!$A$6:$A$201,'Crop Chart'!$AH$6:$AH$201,0),"")</f>
        <v/>
      </c>
      <c r="W300" s="507" t="str">
        <f t="array" ref="W300">IF(I300="DS",XLOOKUP(A300,'Crop Chart'!$A$6:$A$201,'Crop Chart'!$AI$6:$AI$201,0),"")</f>
        <v/>
      </c>
      <c r="X300" s="526" t="str">
        <f t="array" ref="X300">IFS(ISTEXT(P300),"",XLOOKUP(A300,'Crop Chart'!$A$5:$A$201,'Crop Chart'!$R$5:$R$201,0)=0,"",XLOOKUP(A300,'Crop Chart'!$A$5:$A$201,'Crop Chart'!$R$5:$R$201,0)&gt;0,XLOOKUP(A300,'Crop Chart'!$A$5:$A$201,'Crop Chart'!$R$5:$R$201,0)+P300)</f>
        <v/>
      </c>
      <c r="Y300" s="523" t="str">
        <f t="array" ref="Y300">IF(ISTEXT(X300),"",XLOOKUP(A300,'Crop Chart'!$A$5:$A$201,'Crop Chart'!$S$5:$S$201,0))</f>
        <v/>
      </c>
      <c r="Z300" s="513" t="str">
        <f t="shared" si="3"/>
        <v/>
      </c>
      <c r="AA300" s="523" t="str">
        <f t="array" ref="AA300">IF(ISBLANK(C300),"",XLOOKUP(A300,'Crop Chart'!$A$5:$A$201,'Crop Chart'!$F$5:$F$201,0))</f>
        <v/>
      </c>
      <c r="AB300" s="523" t="str">
        <f t="array" ref="AB300">IF(ISBLANK(C300),"",XLOOKUP(A300,'Crop Chart'!$A$5:$A$201,'Crop Chart'!$G$5:$G$201,FALSE))</f>
        <v/>
      </c>
      <c r="AC300" s="526" t="str">
        <f t="shared" si="19"/>
        <v/>
      </c>
      <c r="AD300" s="526" t="str">
        <f t="shared" si="4"/>
        <v/>
      </c>
      <c r="AE300" s="527" t="str">
        <f t="array" ref="AE300">IF(ISBLANK(C300),"",XLOOKUP(C300,'Codified Game Plan'!$M$3:$M$477,'Codified Game Plan'!$J$3:$J$477,0))</f>
        <v/>
      </c>
      <c r="AF300" s="528" t="str">
        <f t="array" ref="AF300">IF(ISBLANK(C300),"",XLOOKUP(A300,'Crop Chart'!$A$5:$A$201,'Crop Chart'!$L$5:$L$201,FALSE))</f>
        <v/>
      </c>
      <c r="AG300" s="529"/>
      <c r="AH300" s="530"/>
      <c r="AI300" s="530" t="str">
        <f t="array" ref="AI300">IF(ISBLANK(C300),"",XLOOKUP(A300,'Crop Chart'!$A$5:$A$201,'Crop Chart'!$AN$5:$AN$201,FALSE))</f>
        <v/>
      </c>
      <c r="AJ300" s="531" t="str">
        <f t="array" ref="AJ300">IF((AI300=""),"",J300+XLOOKUP(A300,'Crop Chart'!$A$5:$A$201,'Crop Chart'!$AO$5:$AO$201,FALSE))</f>
        <v/>
      </c>
      <c r="AK300" s="530" t="str">
        <f t="array" ref="AK300">IF(ISBLANK(C300),"",XLOOKUP(A300,'Crop Chart'!$A$5:$A$201,'Crop Chart'!$AP$5:$AP$201,FALSE))</f>
        <v/>
      </c>
      <c r="AL300" s="531" t="str">
        <f t="array" ref="AL300">IF((AK300=""),"",J300+XLOOKUP(A300,'Crop Chart'!$A$5:$A$201,'Crop Chart'!$AQ$5:$AQ$201,FALSE))</f>
        <v/>
      </c>
      <c r="AM300" s="530" t="str">
        <f t="array" ref="AM300">IF(ISBLANK(C300),"",XLOOKUP(A300,'Crop Chart'!$A$5:$A$201,'Crop Chart'!$AR$5:$AR$201,FALSE))</f>
        <v/>
      </c>
      <c r="AN300" s="531" t="str">
        <f t="array" ref="AN300">IF((AM300=""),"",J300+XLOOKUP(A300,'Crop Chart'!$A$5:$A$201,'Crop Chart'!$AS$5:$AS$201,FALSE))</f>
        <v/>
      </c>
      <c r="AO300" s="530" t="str">
        <f t="array" ref="AO300">IF(ISBLANK(C300),"",XLOOKUP(A300,'Crop Chart'!$A$5:$A$201,'Crop Chart'!$AT$5:$AT$201,FALSE))</f>
        <v/>
      </c>
      <c r="AP300" s="531" t="str">
        <f t="array" ref="AP300">IF((AO300=""),"",J300+XLOOKUP(A300,'Crop Chart'!$A$5:$A$201,'Crop Chart'!$AU$5:$AU$201,FALSE))</f>
        <v/>
      </c>
      <c r="AQ300" s="530" t="str">
        <f t="array" ref="AQ300">IF(ISBLANK(C300),"",XLOOKUP(A300,'Crop Chart'!$A$5:$A$201,'Crop Chart'!$AV$5:$AV$201,FALSE))</f>
        <v/>
      </c>
      <c r="AR300" s="531" t="str">
        <f t="array" ref="AR300">IF((AQ300=""),"",J300+XLOOKUP(A300,'Crop Chart'!$A$5:$A$201,'Crop Chart'!$AW$5:$AW$201,FALSE))</f>
        <v/>
      </c>
      <c r="AS300" s="530" t="str">
        <f t="array" ref="AS300">IF(ISBLANK(C300),"",XLOOKUP(A300,'Crop Chart'!$A$5:$A$201,'Crop Chart'!$AX$5:$AX$201,FALSE))</f>
        <v/>
      </c>
      <c r="AT300" s="531" t="str">
        <f t="array" ref="AT300">IF((AS300=""),"",J300+XLOOKUP(A300,'Crop Chart'!$A$5:$A$201,'Crop Chart'!$AY$5:$AY$201,FALSE))</f>
        <v/>
      </c>
      <c r="AU300" s="530" t="str">
        <f t="array" ref="AU300">IF(ISBLANK(C300),"",XLOOKUP(A300,'Crop Chart'!$A$5:$A$201,'Crop Chart'!$AZ$5:$AZ$201,FALSE))</f>
        <v/>
      </c>
      <c r="AV300" s="531" t="str">
        <f t="array" ref="AV300">IF((AU300=""),"",J300+XLOOKUP(A300,'Crop Chart'!$A$5:$A$201,'Crop Chart'!$BA$5:$BA$201,FALSE))</f>
        <v/>
      </c>
      <c r="AW300" s="530" t="str">
        <f t="array" ref="AW300">IF(ISBLANK(C300),"",XLOOKUP(A300,'Crop Chart'!$A$5:$A$201,'Crop Chart'!$BB$5:$BB$201,FALSE))</f>
        <v/>
      </c>
      <c r="AX300" s="532" t="str">
        <f t="array" ref="AX300">IF((AW300=""),"",J300+XLOOKUP(A300,'Crop Chart'!$A$5:$A$201,'Crop Chart'!$BC$5:$BC$201,FALSE))</f>
        <v/>
      </c>
    </row>
    <row r="301" ht="15.75" hidden="1" customHeight="1">
      <c r="A301" s="520" t="str">
        <f t="array" ref="A301">IF(ISBLANK(C301)," ",XLOOKUP(C301,'Codified Game Plan'!$M$3:$M$477,'Codified Game Plan'!$A$3:$A$477))</f>
        <v> </v>
      </c>
      <c r="B301" s="503" t="str">
        <f t="array" ref="B301">IF(ISBLANK(C301),"",XLOOKUP(C301,'Codified Game Plan'!$M$3:$M$477,'Codified Game Plan'!$B$3:$B$477))</f>
        <v/>
      </c>
      <c r="C301" s="521"/>
      <c r="D301" s="521" t="str">
        <f t="array" ref="D301">IF(ISBLANK(C301)," ",XLOOKUP(C301,'Codified Game Plan'!$M$3:$M$477,'Codified Game Plan'!$C$3:$C$477))</f>
        <v> </v>
      </c>
      <c r="E301" s="522" t="str">
        <f t="array" ref="E301">IF(ISBLANK(C301),"",XLOOKUP(C301,'Codified Game Plan'!$M$3:$M$477,'Codified Game Plan'!$D$3:$D$477,0))</f>
        <v/>
      </c>
      <c r="F301" s="522" t="str">
        <f t="array" ref="F301">IF(ISBLANK(C301),"",XLOOKUP(C301,'Codified Game Plan'!$M$3:$M$477,'Codified Game Plan'!$E$3:$E$477,0))</f>
        <v/>
      </c>
      <c r="G301" s="523" t="str">
        <f t="array" ref="G301">IF(ISBLANK(C301)," ",XLOOKUP(C301,'Codified Game Plan'!$M$3:$M$477,'Codified Game Plan'!$F$3:$F$477))</f>
        <v> </v>
      </c>
      <c r="H301" s="507" t="str">
        <f t="array" ref="H301">IF(ISBLANK(C301)," ",XLOOKUP(C301,'Codified Game Plan'!$M$3:$M$477,'Codified Game Plan'!$G$3:$G$477))</f>
        <v> </v>
      </c>
      <c r="I301" s="523" t="str">
        <f t="array" ref="I301">IF(ISBLANK(C301),"",XLOOKUP(A301,'Crop Chart'!$A$5:$A$201,'Crop Chart'!$B$5:$B$201,0))</f>
        <v/>
      </c>
      <c r="J301" s="507" t="str">
        <f t="shared" si="24"/>
        <v> </v>
      </c>
      <c r="K301" s="511"/>
      <c r="L301" s="523" t="str">
        <f t="array" ref="L301">IF(ISBLANK(C301),"",XLOOKUP(A301,'Crop Chart'!$A$5:$A$201,'Crop Chart'!$C$5:$C$201,0))</f>
        <v/>
      </c>
      <c r="M301" s="506" t="str">
        <f t="array" ref="M301">IF(ISBLANK(C301),"",XLOOKUP(A301,'Crop Chart'!$A$5:$A$201,'Crop Chart'!$E$5:$E$201,0))</f>
        <v/>
      </c>
      <c r="N301" s="535" t="str">
        <f t="shared" si="1"/>
        <v/>
      </c>
      <c r="O301" s="515" t="str">
        <f t="array" ref="O301">IF(ISBLANK(C301),"",XLOOKUP(A301,'Crop Chart'!$A$5:$A$201,'Crop Chart'!$S$5:$S$201,0))</f>
        <v/>
      </c>
      <c r="P301" s="507" t="str">
        <f t="shared" si="2"/>
        <v/>
      </c>
      <c r="Q301" s="524"/>
      <c r="R301" s="523" t="str">
        <f t="array" ref="R301">IF(I301="TR",XLOOKUP(A301,'Crop Chart'!$A$5:$A$201,'Crop Chart'!$I$5:$I$201,FALSE),"")</f>
        <v/>
      </c>
      <c r="S301" s="512" t="str">
        <f t="array" ref="S301">IF(I301="TR",G301*'Crop Chart'!$H$2*12*L301/M301/T301*XLOOKUP(A301,'Crop Chart'!$A$5:$A$203,'Crop Chart'!$T$5:$T$203),"")</f>
        <v/>
      </c>
      <c r="T301" s="523" t="str">
        <f t="array" ref="T301">IF(ISBLANK(C301),"",XLOOKUP(A301,'Crop Chart'!$A$5:$A$201,'Crop Chart'!$P$5:$P$201,FALSE))</f>
        <v/>
      </c>
      <c r="U301" s="525" t="str">
        <f t="array" ref="U301">IF(ISBLANK(C301),"",XLOOKUP(A301,'Crop Chart'!$A$5:$A$201,'Crop Chart'!$Q$5:$Q$201,0))</f>
        <v/>
      </c>
      <c r="V301" s="507" t="str">
        <f t="array" ref="V301">IF(I301="DS",XLOOKUP(A301,'Crop Chart'!$A$6:$A$201,'Crop Chart'!$AH$6:$AH$201,0),"")</f>
        <v/>
      </c>
      <c r="W301" s="507" t="str">
        <f t="array" ref="W301">IF(I301="DS",XLOOKUP(A301,'Crop Chart'!$A$6:$A$201,'Crop Chart'!$AI$6:$AI$201,0),"")</f>
        <v/>
      </c>
      <c r="X301" s="526" t="str">
        <f t="array" ref="X301">IFS(ISTEXT(P301),"",XLOOKUP(A301,'Crop Chart'!$A$5:$A$201,'Crop Chart'!$R$5:$R$201,0)=0,"",XLOOKUP(A301,'Crop Chart'!$A$5:$A$201,'Crop Chart'!$R$5:$R$201,0)&gt;0,XLOOKUP(A301,'Crop Chart'!$A$5:$A$201,'Crop Chart'!$R$5:$R$201,0)+P301)</f>
        <v/>
      </c>
      <c r="Y301" s="523" t="str">
        <f t="array" ref="Y301">IF(ISTEXT(X301),"",XLOOKUP(A301,'Crop Chart'!$A$5:$A$201,'Crop Chart'!$S$5:$S$201,0))</f>
        <v/>
      </c>
      <c r="Z301" s="513" t="str">
        <f t="shared" si="3"/>
        <v/>
      </c>
      <c r="AA301" s="523" t="str">
        <f t="array" ref="AA301">IF(ISBLANK(C301),"",XLOOKUP(A301,'Crop Chart'!$A$5:$A$201,'Crop Chart'!$F$5:$F$201,0))</f>
        <v/>
      </c>
      <c r="AB301" s="523" t="str">
        <f t="array" ref="AB301">IF(ISBLANK(C301),"",XLOOKUP(A301,'Crop Chart'!$A$5:$A$201,'Crop Chart'!$G$5:$G$201,FALSE))</f>
        <v/>
      </c>
      <c r="AC301" s="526" t="str">
        <f t="shared" si="19"/>
        <v/>
      </c>
      <c r="AD301" s="526" t="str">
        <f t="shared" si="4"/>
        <v/>
      </c>
      <c r="AE301" s="527" t="str">
        <f t="array" ref="AE301">IF(ISBLANK(C301),"",XLOOKUP(C301,'Codified Game Plan'!$M$3:$M$477,'Codified Game Plan'!$J$3:$J$477,0))</f>
        <v/>
      </c>
      <c r="AF301" s="528" t="str">
        <f t="array" ref="AF301">IF(ISBLANK(C301),"",XLOOKUP(A301,'Crop Chart'!$A$5:$A$201,'Crop Chart'!$L$5:$L$201,FALSE))</f>
        <v/>
      </c>
      <c r="AG301" s="529"/>
      <c r="AH301" s="530"/>
      <c r="AI301" s="530" t="str">
        <f t="array" ref="AI301">IF(ISBLANK(C301),"",XLOOKUP(A301,'Crop Chart'!$A$5:$A$201,'Crop Chart'!$AN$5:$AN$201,FALSE))</f>
        <v/>
      </c>
      <c r="AJ301" s="531" t="str">
        <f t="array" ref="AJ301">IF((AI301=""),"",J301+XLOOKUP(A301,'Crop Chart'!$A$5:$A$201,'Crop Chart'!$AO$5:$AO$201,FALSE))</f>
        <v/>
      </c>
      <c r="AK301" s="530" t="str">
        <f t="array" ref="AK301">IF(ISBLANK(C301),"",XLOOKUP(A301,'Crop Chart'!$A$5:$A$201,'Crop Chart'!$AP$5:$AP$201,FALSE))</f>
        <v/>
      </c>
      <c r="AL301" s="531" t="str">
        <f t="array" ref="AL301">IF((AK301=""),"",J301+XLOOKUP(A301,'Crop Chart'!$A$5:$A$201,'Crop Chart'!$AQ$5:$AQ$201,FALSE))</f>
        <v/>
      </c>
      <c r="AM301" s="530" t="str">
        <f t="array" ref="AM301">IF(ISBLANK(C301),"",XLOOKUP(A301,'Crop Chart'!$A$5:$A$201,'Crop Chart'!$AR$5:$AR$201,FALSE))</f>
        <v/>
      </c>
      <c r="AN301" s="531" t="str">
        <f t="array" ref="AN301">IF((AM301=""),"",J301+XLOOKUP(A301,'Crop Chart'!$A$5:$A$201,'Crop Chart'!$AS$5:$AS$201,FALSE))</f>
        <v/>
      </c>
      <c r="AO301" s="530" t="str">
        <f t="array" ref="AO301">IF(ISBLANK(C301),"",XLOOKUP(A301,'Crop Chart'!$A$5:$A$201,'Crop Chart'!$AT$5:$AT$201,FALSE))</f>
        <v/>
      </c>
      <c r="AP301" s="531" t="str">
        <f t="array" ref="AP301">IF((AO301=""),"",J301+XLOOKUP(A301,'Crop Chart'!$A$5:$A$201,'Crop Chart'!$AU$5:$AU$201,FALSE))</f>
        <v/>
      </c>
      <c r="AQ301" s="530" t="str">
        <f t="array" ref="AQ301">IF(ISBLANK(C301),"",XLOOKUP(A301,'Crop Chart'!$A$5:$A$201,'Crop Chart'!$AV$5:$AV$201,FALSE))</f>
        <v/>
      </c>
      <c r="AR301" s="531" t="str">
        <f t="array" ref="AR301">IF((AQ301=""),"",J301+XLOOKUP(A301,'Crop Chart'!$A$5:$A$201,'Crop Chart'!$AW$5:$AW$201,FALSE))</f>
        <v/>
      </c>
      <c r="AS301" s="530" t="str">
        <f t="array" ref="AS301">IF(ISBLANK(C301),"",XLOOKUP(A301,'Crop Chart'!$A$5:$A$201,'Crop Chart'!$AX$5:$AX$201,FALSE))</f>
        <v/>
      </c>
      <c r="AT301" s="531" t="str">
        <f t="array" ref="AT301">IF((AS301=""),"",J301+XLOOKUP(A301,'Crop Chart'!$A$5:$A$201,'Crop Chart'!$AY$5:$AY$201,FALSE))</f>
        <v/>
      </c>
      <c r="AU301" s="530" t="str">
        <f t="array" ref="AU301">IF(ISBLANK(C301),"",XLOOKUP(A301,'Crop Chart'!$A$5:$A$201,'Crop Chart'!$AZ$5:$AZ$201,FALSE))</f>
        <v/>
      </c>
      <c r="AV301" s="531" t="str">
        <f t="array" ref="AV301">IF((AU301=""),"",J301+XLOOKUP(A301,'Crop Chart'!$A$5:$A$201,'Crop Chart'!$BA$5:$BA$201,FALSE))</f>
        <v/>
      </c>
      <c r="AW301" s="530" t="str">
        <f t="array" ref="AW301">IF(ISBLANK(C301),"",XLOOKUP(A301,'Crop Chart'!$A$5:$A$201,'Crop Chart'!$BB$5:$BB$201,FALSE))</f>
        <v/>
      </c>
      <c r="AX301" s="532" t="str">
        <f t="array" ref="AX301">IF((AW301=""),"",J301+XLOOKUP(A301,'Crop Chart'!$A$5:$A$201,'Crop Chart'!$BC$5:$BC$201,FALSE))</f>
        <v/>
      </c>
    </row>
    <row r="302" ht="15.75" hidden="1" customHeight="1">
      <c r="A302" s="520" t="str">
        <f t="array" ref="A302">IF(ISBLANK(C302)," ",XLOOKUP(C302,'Codified Game Plan'!$M$3:$M$477,'Codified Game Plan'!$A$3:$A$477))</f>
        <v> </v>
      </c>
      <c r="B302" s="503" t="str">
        <f t="array" ref="B302">IF(ISBLANK(C302),"",XLOOKUP(C302,'Codified Game Plan'!$M$3:$M$477,'Codified Game Plan'!$B$3:$B$477))</f>
        <v/>
      </c>
      <c r="C302" s="521"/>
      <c r="D302" s="521" t="str">
        <f t="array" ref="D302">IF(ISBLANK(C302)," ",XLOOKUP(C302,'Codified Game Plan'!$M$3:$M$477,'Codified Game Plan'!$C$3:$C$477))</f>
        <v> </v>
      </c>
      <c r="E302" s="522" t="str">
        <f t="array" ref="E302">IF(ISBLANK(C302),"",XLOOKUP(C302,'Codified Game Plan'!$M$3:$M$477,'Codified Game Plan'!$D$3:$D$477,0))</f>
        <v/>
      </c>
      <c r="F302" s="522" t="str">
        <f t="array" ref="F302">IF(ISBLANK(C302),"",XLOOKUP(C302,'Codified Game Plan'!$M$3:$M$477,'Codified Game Plan'!$E$3:$E$477,0))</f>
        <v/>
      </c>
      <c r="G302" s="523" t="str">
        <f t="array" ref="G302">IF(ISBLANK(C302)," ",XLOOKUP(C302,'Codified Game Plan'!$M$3:$M$477,'Codified Game Plan'!$F$3:$F$477))</f>
        <v> </v>
      </c>
      <c r="H302" s="507" t="str">
        <f t="array" ref="H302">IF(ISBLANK(C302)," ",XLOOKUP(C302,'Codified Game Plan'!$M$3:$M$477,'Codified Game Plan'!$G$3:$G$477))</f>
        <v> </v>
      </c>
      <c r="I302" s="523" t="str">
        <f t="array" ref="I302">IF(ISBLANK(C302),"",XLOOKUP(A302,'Crop Chart'!$A$5:$A$201,'Crop Chart'!$B$5:$B$201,0))</f>
        <v/>
      </c>
      <c r="J302" s="507" t="str">
        <f t="shared" si="24"/>
        <v> </v>
      </c>
      <c r="K302" s="511"/>
      <c r="L302" s="523" t="str">
        <f t="array" ref="L302">IF(ISBLANK(C302),"",XLOOKUP(A302,'Crop Chart'!$A$5:$A$201,'Crop Chart'!$C$5:$C$201,0))</f>
        <v/>
      </c>
      <c r="M302" s="506" t="str">
        <f t="array" ref="M302">IF(ISBLANK(C302),"",XLOOKUP(A302,'Crop Chart'!$A$5:$A$201,'Crop Chart'!$E$5:$E$201,0))</f>
        <v/>
      </c>
      <c r="N302" s="535" t="str">
        <f t="shared" si="1"/>
        <v/>
      </c>
      <c r="O302" s="515" t="str">
        <f t="array" ref="O302">IF(ISBLANK(C302),"",XLOOKUP(A302,'Crop Chart'!$A$5:$A$201,'Crop Chart'!$S$5:$S$201,0))</f>
        <v/>
      </c>
      <c r="P302" s="507" t="str">
        <f t="shared" si="2"/>
        <v/>
      </c>
      <c r="Q302" s="524"/>
      <c r="R302" s="523" t="str">
        <f t="array" ref="R302">IF(I302="TR",XLOOKUP(A302,'Crop Chart'!$A$5:$A$201,'Crop Chart'!$I$5:$I$201,FALSE),"")</f>
        <v/>
      </c>
      <c r="S302" s="512" t="str">
        <f t="array" ref="S302">IF(I302="TR",G302*'Crop Chart'!$H$2*12*L302/M302/T302*XLOOKUP(A302,'Crop Chart'!$A$5:$A$203,'Crop Chart'!$T$5:$T$203),"")</f>
        <v/>
      </c>
      <c r="T302" s="523" t="str">
        <f t="array" ref="T302">IF(ISBLANK(C302),"",XLOOKUP(A302,'Crop Chart'!$A$5:$A$201,'Crop Chart'!$P$5:$P$201,FALSE))</f>
        <v/>
      </c>
      <c r="U302" s="525" t="str">
        <f t="array" ref="U302">IF(ISBLANK(C302),"",XLOOKUP(A302,'Crop Chart'!$A$5:$A$201,'Crop Chart'!$Q$5:$Q$201,0))</f>
        <v/>
      </c>
      <c r="V302" s="507" t="str">
        <f t="array" ref="V302">IF(I302="DS",XLOOKUP(A302,'Crop Chart'!$A$6:$A$201,'Crop Chart'!$AH$6:$AH$201,0),"")</f>
        <v/>
      </c>
      <c r="W302" s="507" t="str">
        <f t="array" ref="W302">IF(I302="DS",XLOOKUP(A302,'Crop Chart'!$A$6:$A$201,'Crop Chart'!$AI$6:$AI$201,0),"")</f>
        <v/>
      </c>
      <c r="X302" s="526" t="str">
        <f t="array" ref="X302">IFS(ISTEXT(P302),"",XLOOKUP(A302,'Crop Chart'!$A$5:$A$201,'Crop Chart'!$R$5:$R$201,0)=0,"",XLOOKUP(A302,'Crop Chart'!$A$5:$A$201,'Crop Chart'!$R$5:$R$201,0)&gt;0,XLOOKUP(A302,'Crop Chart'!$A$5:$A$201,'Crop Chart'!$R$5:$R$201,0)+P302)</f>
        <v/>
      </c>
      <c r="Y302" s="523" t="str">
        <f t="array" ref="Y302">IF(ISTEXT(X302),"",XLOOKUP(A302,'Crop Chart'!$A$5:$A$201,'Crop Chart'!$S$5:$S$201,0))</f>
        <v/>
      </c>
      <c r="Z302" s="513" t="str">
        <f t="shared" si="3"/>
        <v/>
      </c>
      <c r="AA302" s="523" t="str">
        <f t="array" ref="AA302">IF(ISBLANK(C302),"",XLOOKUP(A302,'Crop Chart'!$A$5:$A$201,'Crop Chart'!$F$5:$F$201,0))</f>
        <v/>
      </c>
      <c r="AB302" s="523" t="str">
        <f t="array" ref="AB302">IF(ISBLANK(C302),"",XLOOKUP(A302,'Crop Chart'!$A$5:$A$201,'Crop Chart'!$G$5:$G$201,FALSE))</f>
        <v/>
      </c>
      <c r="AC302" s="526" t="str">
        <f t="shared" si="19"/>
        <v/>
      </c>
      <c r="AD302" s="526" t="str">
        <f t="shared" si="4"/>
        <v/>
      </c>
      <c r="AE302" s="527" t="str">
        <f t="array" ref="AE302">IF(ISBLANK(C302),"",XLOOKUP(C302,'Codified Game Plan'!$M$3:$M$477,'Codified Game Plan'!$J$3:$J$477,0))</f>
        <v/>
      </c>
      <c r="AF302" s="528" t="str">
        <f t="array" ref="AF302">IF(ISBLANK(C302),"",XLOOKUP(A302,'Crop Chart'!$A$5:$A$201,'Crop Chart'!$L$5:$L$201,FALSE))</f>
        <v/>
      </c>
      <c r="AG302" s="529"/>
      <c r="AH302" s="530"/>
      <c r="AI302" s="530" t="str">
        <f t="array" ref="AI302">IF(ISBLANK(C302),"",XLOOKUP(A302,'Crop Chart'!$A$5:$A$201,'Crop Chart'!$AN$5:$AN$201,FALSE))</f>
        <v/>
      </c>
      <c r="AJ302" s="531" t="str">
        <f t="array" ref="AJ302">IF((AI302=""),"",J302+XLOOKUP(A302,'Crop Chart'!$A$5:$A$201,'Crop Chart'!$AO$5:$AO$201,FALSE))</f>
        <v/>
      </c>
      <c r="AK302" s="530" t="str">
        <f t="array" ref="AK302">IF(ISBLANK(C302),"",XLOOKUP(A302,'Crop Chart'!$A$5:$A$201,'Crop Chart'!$AP$5:$AP$201,FALSE))</f>
        <v/>
      </c>
      <c r="AL302" s="531" t="str">
        <f t="array" ref="AL302">IF((AK302=""),"",J302+XLOOKUP(A302,'Crop Chart'!$A$5:$A$201,'Crop Chart'!$AQ$5:$AQ$201,FALSE))</f>
        <v/>
      </c>
      <c r="AM302" s="530" t="str">
        <f t="array" ref="AM302">IF(ISBLANK(C302),"",XLOOKUP(A302,'Crop Chart'!$A$5:$A$201,'Crop Chart'!$AR$5:$AR$201,FALSE))</f>
        <v/>
      </c>
      <c r="AN302" s="531" t="str">
        <f t="array" ref="AN302">IF((AM302=""),"",J302+XLOOKUP(A302,'Crop Chart'!$A$5:$A$201,'Crop Chart'!$AS$5:$AS$201,FALSE))</f>
        <v/>
      </c>
      <c r="AO302" s="530" t="str">
        <f t="array" ref="AO302">IF(ISBLANK(C302),"",XLOOKUP(A302,'Crop Chart'!$A$5:$A$201,'Crop Chart'!$AT$5:$AT$201,FALSE))</f>
        <v/>
      </c>
      <c r="AP302" s="531" t="str">
        <f t="array" ref="AP302">IF((AO302=""),"",J302+XLOOKUP(A302,'Crop Chart'!$A$5:$A$201,'Crop Chart'!$AU$5:$AU$201,FALSE))</f>
        <v/>
      </c>
      <c r="AQ302" s="530" t="str">
        <f t="array" ref="AQ302">IF(ISBLANK(C302),"",XLOOKUP(A302,'Crop Chart'!$A$5:$A$201,'Crop Chart'!$AV$5:$AV$201,FALSE))</f>
        <v/>
      </c>
      <c r="AR302" s="531" t="str">
        <f t="array" ref="AR302">IF((AQ302=""),"",J302+XLOOKUP(A302,'Crop Chart'!$A$5:$A$201,'Crop Chart'!$AW$5:$AW$201,FALSE))</f>
        <v/>
      </c>
      <c r="AS302" s="530" t="str">
        <f t="array" ref="AS302">IF(ISBLANK(C302),"",XLOOKUP(A302,'Crop Chart'!$A$5:$A$201,'Crop Chart'!$AX$5:$AX$201,FALSE))</f>
        <v/>
      </c>
      <c r="AT302" s="531" t="str">
        <f t="array" ref="AT302">IF((AS302=""),"",J302+XLOOKUP(A302,'Crop Chart'!$A$5:$A$201,'Crop Chart'!$AY$5:$AY$201,FALSE))</f>
        <v/>
      </c>
      <c r="AU302" s="530" t="str">
        <f t="array" ref="AU302">IF(ISBLANK(C302),"",XLOOKUP(A302,'Crop Chart'!$A$5:$A$201,'Crop Chart'!$AZ$5:$AZ$201,FALSE))</f>
        <v/>
      </c>
      <c r="AV302" s="531" t="str">
        <f t="array" ref="AV302">IF((AU302=""),"",J302+XLOOKUP(A302,'Crop Chart'!$A$5:$A$201,'Crop Chart'!$BA$5:$BA$201,FALSE))</f>
        <v/>
      </c>
      <c r="AW302" s="530" t="str">
        <f t="array" ref="AW302">IF(ISBLANK(C302),"",XLOOKUP(A302,'Crop Chart'!$A$5:$A$201,'Crop Chart'!$BB$5:$BB$201,FALSE))</f>
        <v/>
      </c>
      <c r="AX302" s="532" t="str">
        <f t="array" ref="AX302">IF((AW302=""),"",J302+XLOOKUP(A302,'Crop Chart'!$A$5:$A$201,'Crop Chart'!$BC$5:$BC$201,FALSE))</f>
        <v/>
      </c>
    </row>
    <row r="303" ht="15.75" hidden="1" customHeight="1">
      <c r="A303" s="520" t="str">
        <f t="array" ref="A303">IF(ISBLANK(C303)," ",XLOOKUP(C303,'Codified Game Plan'!$M$3:$M$477,'Codified Game Plan'!$A$3:$A$477))</f>
        <v> </v>
      </c>
      <c r="B303" s="503" t="str">
        <f t="array" ref="B303">IF(ISBLANK(C303),"",XLOOKUP(C303,'Codified Game Plan'!$M$3:$M$477,'Codified Game Plan'!$B$3:$B$477))</f>
        <v/>
      </c>
      <c r="C303" s="521"/>
      <c r="D303" s="521" t="str">
        <f t="array" ref="D303">IF(ISBLANK(C303)," ",XLOOKUP(C303,'Codified Game Plan'!$M$3:$M$477,'Codified Game Plan'!$C$3:$C$477))</f>
        <v> </v>
      </c>
      <c r="E303" s="522" t="str">
        <f t="array" ref="E303">IF(ISBLANK(C303),"",XLOOKUP(C303,'Codified Game Plan'!$M$3:$M$477,'Codified Game Plan'!$D$3:$D$477,0))</f>
        <v/>
      </c>
      <c r="F303" s="522" t="str">
        <f t="array" ref="F303">IF(ISBLANK(C303),"",XLOOKUP(C303,'Codified Game Plan'!$M$3:$M$477,'Codified Game Plan'!$E$3:$E$477,0))</f>
        <v/>
      </c>
      <c r="G303" s="523" t="str">
        <f t="array" ref="G303">IF(ISBLANK(C303)," ",XLOOKUP(C303,'Codified Game Plan'!$M$3:$M$477,'Codified Game Plan'!$F$3:$F$477))</f>
        <v> </v>
      </c>
      <c r="H303" s="507" t="str">
        <f t="array" ref="H303">IF(ISBLANK(C303)," ",XLOOKUP(C303,'Codified Game Plan'!$M$3:$M$477,'Codified Game Plan'!$G$3:$G$477))</f>
        <v> </v>
      </c>
      <c r="I303" s="523" t="str">
        <f t="array" ref="I303">IF(ISBLANK(C303),"",XLOOKUP(A303,'Crop Chart'!$A$5:$A$201,'Crop Chart'!$B$5:$B$201,0))</f>
        <v/>
      </c>
      <c r="J303" s="507" t="str">
        <f t="shared" si="24"/>
        <v> </v>
      </c>
      <c r="K303" s="511"/>
      <c r="L303" s="523" t="str">
        <f t="array" ref="L303">IF(ISBLANK(C303),"",XLOOKUP(A303,'Crop Chart'!$A$5:$A$201,'Crop Chart'!$C$5:$C$201,0))</f>
        <v/>
      </c>
      <c r="M303" s="506" t="str">
        <f t="array" ref="M303">IF(ISBLANK(C303),"",XLOOKUP(A303,'Crop Chart'!$A$5:$A$201,'Crop Chart'!$E$5:$E$201,0))</f>
        <v/>
      </c>
      <c r="N303" s="535" t="str">
        <f t="shared" si="1"/>
        <v/>
      </c>
      <c r="O303" s="515" t="str">
        <f t="array" ref="O303">IF(ISBLANK(C303),"",XLOOKUP(A303,'Crop Chart'!$A$5:$A$201,'Crop Chart'!$S$5:$S$201,0))</f>
        <v/>
      </c>
      <c r="P303" s="507" t="str">
        <f t="shared" si="2"/>
        <v/>
      </c>
      <c r="Q303" s="524"/>
      <c r="R303" s="523" t="str">
        <f t="array" ref="R303">IF(I303="TR",XLOOKUP(A303,'Crop Chart'!$A$5:$A$201,'Crop Chart'!$I$5:$I$201,FALSE),"")</f>
        <v/>
      </c>
      <c r="S303" s="512" t="str">
        <f t="array" ref="S303">IF(I303="TR",G303*'Crop Chart'!$H$2*12*L303/M303/T303*XLOOKUP(A303,'Crop Chart'!$A$5:$A$203,'Crop Chart'!$T$5:$T$203),"")</f>
        <v/>
      </c>
      <c r="T303" s="523" t="str">
        <f t="array" ref="T303">IF(ISBLANK(C303),"",XLOOKUP(A303,'Crop Chart'!$A$5:$A$201,'Crop Chart'!$P$5:$P$201,FALSE))</f>
        <v/>
      </c>
      <c r="U303" s="525" t="str">
        <f t="array" ref="U303">IF(ISBLANK(C303),"",XLOOKUP(A303,'Crop Chart'!$A$5:$A$201,'Crop Chart'!$Q$5:$Q$201,0))</f>
        <v/>
      </c>
      <c r="V303" s="507" t="str">
        <f t="array" ref="V303">IF(I303="DS",XLOOKUP(A303,'Crop Chart'!$A$6:$A$201,'Crop Chart'!$AH$6:$AH$201,0),"")</f>
        <v/>
      </c>
      <c r="W303" s="507" t="str">
        <f t="array" ref="W303">IF(I303="DS",XLOOKUP(A303,'Crop Chart'!$A$6:$A$201,'Crop Chart'!$AI$6:$AI$201,0),"")</f>
        <v/>
      </c>
      <c r="X303" s="526" t="str">
        <f t="array" ref="X303">IFS(ISTEXT(P303),"",XLOOKUP(A303,'Crop Chart'!$A$5:$A$201,'Crop Chart'!$R$5:$R$201,0)=0,"",XLOOKUP(A303,'Crop Chart'!$A$5:$A$201,'Crop Chart'!$R$5:$R$201,0)&gt;0,XLOOKUP(A303,'Crop Chart'!$A$5:$A$201,'Crop Chart'!$R$5:$R$201,0)+P303)</f>
        <v/>
      </c>
      <c r="Y303" s="523" t="str">
        <f t="array" ref="Y303">IF(ISTEXT(X303),"",XLOOKUP(A303,'Crop Chart'!$A$5:$A$201,'Crop Chart'!$S$5:$S$201,0))</f>
        <v/>
      </c>
      <c r="Z303" s="513" t="str">
        <f t="shared" si="3"/>
        <v/>
      </c>
      <c r="AA303" s="523" t="str">
        <f t="array" ref="AA303">IF(ISBLANK(C303),"",XLOOKUP(A303,'Crop Chart'!$A$5:$A$201,'Crop Chart'!$F$5:$F$201,0))</f>
        <v/>
      </c>
      <c r="AB303" s="523" t="str">
        <f t="array" ref="AB303">IF(ISBLANK(C303),"",XLOOKUP(A303,'Crop Chart'!$A$5:$A$201,'Crop Chart'!$G$5:$G$201,FALSE))</f>
        <v/>
      </c>
      <c r="AC303" s="526" t="str">
        <f t="shared" si="19"/>
        <v/>
      </c>
      <c r="AD303" s="526" t="str">
        <f t="shared" si="4"/>
        <v/>
      </c>
      <c r="AE303" s="527" t="str">
        <f t="array" ref="AE303">IF(ISBLANK(C303),"",XLOOKUP(C303,'Codified Game Plan'!$M$3:$M$477,'Codified Game Plan'!$J$3:$J$477,0))</f>
        <v/>
      </c>
      <c r="AF303" s="528" t="str">
        <f t="array" ref="AF303">IF(ISBLANK(C303),"",XLOOKUP(A303,'Crop Chart'!$A$5:$A$201,'Crop Chart'!$L$5:$L$201,FALSE))</f>
        <v/>
      </c>
      <c r="AG303" s="529"/>
      <c r="AH303" s="530"/>
      <c r="AI303" s="530" t="str">
        <f t="array" ref="AI303">IF(ISBLANK(C303),"",XLOOKUP(A303,'Crop Chart'!$A$5:$A$201,'Crop Chart'!$AN$5:$AN$201,FALSE))</f>
        <v/>
      </c>
      <c r="AJ303" s="531" t="str">
        <f t="array" ref="AJ303">IF((AI303=""),"",J303+XLOOKUP(A303,'Crop Chart'!$A$5:$A$201,'Crop Chart'!$AO$5:$AO$201,FALSE))</f>
        <v/>
      </c>
      <c r="AK303" s="530" t="str">
        <f t="array" ref="AK303">IF(ISBLANK(C303),"",XLOOKUP(A303,'Crop Chart'!$A$5:$A$201,'Crop Chart'!$AP$5:$AP$201,FALSE))</f>
        <v/>
      </c>
      <c r="AL303" s="531" t="str">
        <f t="array" ref="AL303">IF((AK303=""),"",J303+XLOOKUP(A303,'Crop Chart'!$A$5:$A$201,'Crop Chart'!$AQ$5:$AQ$201,FALSE))</f>
        <v/>
      </c>
      <c r="AM303" s="530" t="str">
        <f t="array" ref="AM303">IF(ISBLANK(C303),"",XLOOKUP(A303,'Crop Chart'!$A$5:$A$201,'Crop Chart'!$AR$5:$AR$201,FALSE))</f>
        <v/>
      </c>
      <c r="AN303" s="531" t="str">
        <f t="array" ref="AN303">IF((AM303=""),"",J303+XLOOKUP(A303,'Crop Chart'!$A$5:$A$201,'Crop Chart'!$AS$5:$AS$201,FALSE))</f>
        <v/>
      </c>
      <c r="AO303" s="530" t="str">
        <f t="array" ref="AO303">IF(ISBLANK(C303),"",XLOOKUP(A303,'Crop Chart'!$A$5:$A$201,'Crop Chart'!$AT$5:$AT$201,FALSE))</f>
        <v/>
      </c>
      <c r="AP303" s="531" t="str">
        <f t="array" ref="AP303">IF((AO303=""),"",J303+XLOOKUP(A303,'Crop Chart'!$A$5:$A$201,'Crop Chart'!$AU$5:$AU$201,FALSE))</f>
        <v/>
      </c>
      <c r="AQ303" s="530" t="str">
        <f t="array" ref="AQ303">IF(ISBLANK(C303),"",XLOOKUP(A303,'Crop Chart'!$A$5:$A$201,'Crop Chart'!$AV$5:$AV$201,FALSE))</f>
        <v/>
      </c>
      <c r="AR303" s="531" t="str">
        <f t="array" ref="AR303">IF((AQ303=""),"",J303+XLOOKUP(A303,'Crop Chart'!$A$5:$A$201,'Crop Chart'!$AW$5:$AW$201,FALSE))</f>
        <v/>
      </c>
      <c r="AS303" s="530" t="str">
        <f t="array" ref="AS303">IF(ISBLANK(C303),"",XLOOKUP(A303,'Crop Chart'!$A$5:$A$201,'Crop Chart'!$AX$5:$AX$201,FALSE))</f>
        <v/>
      </c>
      <c r="AT303" s="531" t="str">
        <f t="array" ref="AT303">IF((AS303=""),"",J303+XLOOKUP(A303,'Crop Chart'!$A$5:$A$201,'Crop Chart'!$AY$5:$AY$201,FALSE))</f>
        <v/>
      </c>
      <c r="AU303" s="530" t="str">
        <f t="array" ref="AU303">IF(ISBLANK(C303),"",XLOOKUP(A303,'Crop Chart'!$A$5:$A$201,'Crop Chart'!$AZ$5:$AZ$201,FALSE))</f>
        <v/>
      </c>
      <c r="AV303" s="531" t="str">
        <f t="array" ref="AV303">IF((AU303=""),"",J303+XLOOKUP(A303,'Crop Chart'!$A$5:$A$201,'Crop Chart'!$BA$5:$BA$201,FALSE))</f>
        <v/>
      </c>
      <c r="AW303" s="530" t="str">
        <f t="array" ref="AW303">IF(ISBLANK(C303),"",XLOOKUP(A303,'Crop Chart'!$A$5:$A$201,'Crop Chart'!$BB$5:$BB$201,FALSE))</f>
        <v/>
      </c>
      <c r="AX303" s="532" t="str">
        <f t="array" ref="AX303">IF((AW303=""),"",J303+XLOOKUP(A303,'Crop Chart'!$A$5:$A$201,'Crop Chart'!$BC$5:$BC$201,FALSE))</f>
        <v/>
      </c>
    </row>
    <row r="304" ht="15.75" hidden="1" customHeight="1">
      <c r="A304" s="520" t="str">
        <f t="array" ref="A304">IF(ISBLANK(C304)," ",XLOOKUP(C304,'Codified Game Plan'!$M$3:$M$477,'Codified Game Plan'!$A$3:$A$477))</f>
        <v> </v>
      </c>
      <c r="B304" s="503" t="str">
        <f t="array" ref="B304">IF(ISBLANK(C304),"",XLOOKUP(C304,'Codified Game Plan'!$M$3:$M$477,'Codified Game Plan'!$B$3:$B$477))</f>
        <v/>
      </c>
      <c r="C304" s="521"/>
      <c r="D304" s="521" t="str">
        <f t="array" ref="D304">IF(ISBLANK(C304)," ",XLOOKUP(C304,'Codified Game Plan'!$M$3:$M$477,'Codified Game Plan'!$C$3:$C$477))</f>
        <v> </v>
      </c>
      <c r="E304" s="522" t="str">
        <f t="array" ref="E304">IF(ISBLANK(C304),"",XLOOKUP(C304,'Codified Game Plan'!$M$3:$M$477,'Codified Game Plan'!$D$3:$D$477,0))</f>
        <v/>
      </c>
      <c r="F304" s="522" t="str">
        <f t="array" ref="F304">IF(ISBLANK(C304),"",XLOOKUP(C304,'Codified Game Plan'!$M$3:$M$477,'Codified Game Plan'!$E$3:$E$477,0))</f>
        <v/>
      </c>
      <c r="G304" s="523" t="str">
        <f t="array" ref="G304">IF(ISBLANK(C304)," ",XLOOKUP(C304,'Codified Game Plan'!$M$3:$M$477,'Codified Game Plan'!$F$3:$F$477))</f>
        <v> </v>
      </c>
      <c r="H304" s="507" t="str">
        <f t="array" ref="H304">IF(ISBLANK(C304)," ",XLOOKUP(C304,'Codified Game Plan'!$M$3:$M$477,'Codified Game Plan'!$G$3:$G$477))</f>
        <v> </v>
      </c>
      <c r="I304" s="523" t="str">
        <f t="array" ref="I304">IF(ISBLANK(C304),"",XLOOKUP(A304,'Crop Chart'!$A$5:$A$201,'Crop Chart'!$B$5:$B$201,0))</f>
        <v/>
      </c>
      <c r="J304" s="507" t="str">
        <f t="shared" si="24"/>
        <v> </v>
      </c>
      <c r="K304" s="511"/>
      <c r="L304" s="523" t="str">
        <f t="array" ref="L304">IF(ISBLANK(C304),"",XLOOKUP(A304,'Crop Chart'!$A$5:$A$201,'Crop Chart'!$C$5:$C$201,0))</f>
        <v/>
      </c>
      <c r="M304" s="506" t="str">
        <f t="array" ref="M304">IF(ISBLANK(C304),"",XLOOKUP(A304,'Crop Chart'!$A$5:$A$201,'Crop Chart'!$E$5:$E$201,0))</f>
        <v/>
      </c>
      <c r="N304" s="535" t="str">
        <f t="shared" si="1"/>
        <v/>
      </c>
      <c r="O304" s="515" t="str">
        <f t="array" ref="O304">IF(ISBLANK(C304),"",XLOOKUP(A304,'Crop Chart'!$A$5:$A$201,'Crop Chart'!$S$5:$S$201,0))</f>
        <v/>
      </c>
      <c r="P304" s="507" t="str">
        <f t="shared" si="2"/>
        <v/>
      </c>
      <c r="Q304" s="524"/>
      <c r="R304" s="523" t="str">
        <f t="array" ref="R304">IF(I304="TR",XLOOKUP(A304,'Crop Chart'!$A$5:$A$201,'Crop Chart'!$I$5:$I$201,FALSE),"")</f>
        <v/>
      </c>
      <c r="S304" s="512" t="str">
        <f t="array" ref="S304">IF(I304="TR",G304*'Crop Chart'!$H$2*12*L304/M304/T304*XLOOKUP(A304,'Crop Chart'!$A$5:$A$203,'Crop Chart'!$T$5:$T$203),"")</f>
        <v/>
      </c>
      <c r="T304" s="523" t="str">
        <f t="array" ref="T304">IF(ISBLANK(C304),"",XLOOKUP(A304,'Crop Chart'!$A$5:$A$201,'Crop Chart'!$P$5:$P$201,FALSE))</f>
        <v/>
      </c>
      <c r="U304" s="525" t="str">
        <f t="array" ref="U304">IF(ISBLANK(C304),"",XLOOKUP(A304,'Crop Chart'!$A$5:$A$201,'Crop Chart'!$Q$5:$Q$201,0))</f>
        <v/>
      </c>
      <c r="V304" s="507" t="str">
        <f t="array" ref="V304">IF(I304="DS",XLOOKUP(A304,'Crop Chart'!$A$6:$A$201,'Crop Chart'!$AH$6:$AH$201,0),"")</f>
        <v/>
      </c>
      <c r="W304" s="507" t="str">
        <f t="array" ref="W304">IF(I304="DS",XLOOKUP(A304,'Crop Chart'!$A$6:$A$201,'Crop Chart'!$AI$6:$AI$201,0),"")</f>
        <v/>
      </c>
      <c r="X304" s="526" t="str">
        <f t="array" ref="X304">IFS(ISTEXT(P304),"",XLOOKUP(A304,'Crop Chart'!$A$5:$A$201,'Crop Chart'!$R$5:$R$201,0)=0,"",XLOOKUP(A304,'Crop Chart'!$A$5:$A$201,'Crop Chart'!$R$5:$R$201,0)&gt;0,XLOOKUP(A304,'Crop Chart'!$A$5:$A$201,'Crop Chart'!$R$5:$R$201,0)+P304)</f>
        <v/>
      </c>
      <c r="Y304" s="523" t="str">
        <f t="array" ref="Y304">IF(ISTEXT(X304),"",XLOOKUP(A304,'Crop Chart'!$A$5:$A$201,'Crop Chart'!$S$5:$S$201,0))</f>
        <v/>
      </c>
      <c r="Z304" s="513" t="str">
        <f t="shared" si="3"/>
        <v/>
      </c>
      <c r="AA304" s="523" t="str">
        <f t="array" ref="AA304">IF(ISBLANK(C304),"",XLOOKUP(A304,'Crop Chart'!$A$5:$A$201,'Crop Chart'!$F$5:$F$201,0))</f>
        <v/>
      </c>
      <c r="AB304" s="523" t="str">
        <f t="array" ref="AB304">IF(ISBLANK(C304),"",XLOOKUP(A304,'Crop Chart'!$A$5:$A$201,'Crop Chart'!$G$5:$G$201,FALSE))</f>
        <v/>
      </c>
      <c r="AC304" s="526" t="str">
        <f t="shared" si="19"/>
        <v/>
      </c>
      <c r="AD304" s="526" t="str">
        <f t="shared" si="4"/>
        <v/>
      </c>
      <c r="AE304" s="527" t="str">
        <f t="array" ref="AE304">IF(ISBLANK(C304),"",XLOOKUP(C304,'Codified Game Plan'!$M$3:$M$477,'Codified Game Plan'!$J$3:$J$477,0))</f>
        <v/>
      </c>
      <c r="AF304" s="528" t="str">
        <f t="array" ref="AF304">IF(ISBLANK(C304),"",XLOOKUP(A304,'Crop Chart'!$A$5:$A$201,'Crop Chart'!$L$5:$L$201,FALSE))</f>
        <v/>
      </c>
      <c r="AG304" s="529"/>
      <c r="AH304" s="530"/>
      <c r="AI304" s="530" t="str">
        <f t="array" ref="AI304">IF(ISBLANK(C304),"",XLOOKUP(A304,'Crop Chart'!$A$5:$A$201,'Crop Chart'!$AN$5:$AN$201,FALSE))</f>
        <v/>
      </c>
      <c r="AJ304" s="531" t="str">
        <f t="array" ref="AJ304">IF((AI304=""),"",J304+XLOOKUP(A304,'Crop Chart'!$A$5:$A$201,'Crop Chart'!$AO$5:$AO$201,FALSE))</f>
        <v/>
      </c>
      <c r="AK304" s="530" t="str">
        <f t="array" ref="AK304">IF(ISBLANK(C304),"",XLOOKUP(A304,'Crop Chart'!$A$5:$A$201,'Crop Chart'!$AP$5:$AP$201,FALSE))</f>
        <v/>
      </c>
      <c r="AL304" s="531" t="str">
        <f t="array" ref="AL304">IF((AK304=""),"",J304+XLOOKUP(A304,'Crop Chart'!$A$5:$A$201,'Crop Chart'!$AQ$5:$AQ$201,FALSE))</f>
        <v/>
      </c>
      <c r="AM304" s="530" t="str">
        <f t="array" ref="AM304">IF(ISBLANK(C304),"",XLOOKUP(A304,'Crop Chart'!$A$5:$A$201,'Crop Chart'!$AR$5:$AR$201,FALSE))</f>
        <v/>
      </c>
      <c r="AN304" s="531" t="str">
        <f t="array" ref="AN304">IF((AM304=""),"",J304+XLOOKUP(A304,'Crop Chart'!$A$5:$A$201,'Crop Chart'!$AS$5:$AS$201,FALSE))</f>
        <v/>
      </c>
      <c r="AO304" s="530" t="str">
        <f t="array" ref="AO304">IF(ISBLANK(C304),"",XLOOKUP(A304,'Crop Chart'!$A$5:$A$201,'Crop Chart'!$AT$5:$AT$201,FALSE))</f>
        <v/>
      </c>
      <c r="AP304" s="531" t="str">
        <f t="array" ref="AP304">IF((AO304=""),"",J304+XLOOKUP(A304,'Crop Chart'!$A$5:$A$201,'Crop Chart'!$AU$5:$AU$201,FALSE))</f>
        <v/>
      </c>
      <c r="AQ304" s="530" t="str">
        <f t="array" ref="AQ304">IF(ISBLANK(C304),"",XLOOKUP(A304,'Crop Chart'!$A$5:$A$201,'Crop Chart'!$AV$5:$AV$201,FALSE))</f>
        <v/>
      </c>
      <c r="AR304" s="531" t="str">
        <f t="array" ref="AR304">IF((AQ304=""),"",J304+XLOOKUP(A304,'Crop Chart'!$A$5:$A$201,'Crop Chart'!$AW$5:$AW$201,FALSE))</f>
        <v/>
      </c>
      <c r="AS304" s="530" t="str">
        <f t="array" ref="AS304">IF(ISBLANK(C304),"",XLOOKUP(A304,'Crop Chart'!$A$5:$A$201,'Crop Chart'!$AX$5:$AX$201,FALSE))</f>
        <v/>
      </c>
      <c r="AT304" s="531" t="str">
        <f t="array" ref="AT304">IF((AS304=""),"",J304+XLOOKUP(A304,'Crop Chart'!$A$5:$A$201,'Crop Chart'!$AY$5:$AY$201,FALSE))</f>
        <v/>
      </c>
      <c r="AU304" s="530" t="str">
        <f t="array" ref="AU304">IF(ISBLANK(C304),"",XLOOKUP(A304,'Crop Chart'!$A$5:$A$201,'Crop Chart'!$AZ$5:$AZ$201,FALSE))</f>
        <v/>
      </c>
      <c r="AV304" s="531" t="str">
        <f t="array" ref="AV304">IF((AU304=""),"",J304+XLOOKUP(A304,'Crop Chart'!$A$5:$A$201,'Crop Chart'!$BA$5:$BA$201,FALSE))</f>
        <v/>
      </c>
      <c r="AW304" s="530" t="str">
        <f t="array" ref="AW304">IF(ISBLANK(C304),"",XLOOKUP(A304,'Crop Chart'!$A$5:$A$201,'Crop Chart'!$BB$5:$BB$201,FALSE))</f>
        <v/>
      </c>
      <c r="AX304" s="532" t="str">
        <f t="array" ref="AX304">IF((AW304=""),"",J304+XLOOKUP(A304,'Crop Chart'!$A$5:$A$201,'Crop Chart'!$BC$5:$BC$201,FALSE))</f>
        <v/>
      </c>
    </row>
    <row r="305" ht="15.75" hidden="1" customHeight="1">
      <c r="A305" s="520" t="str">
        <f t="array" ref="A305">IF(ISBLANK(C305)," ",XLOOKUP(C305,'Codified Game Plan'!$M$3:$M$477,'Codified Game Plan'!$A$3:$A$477))</f>
        <v> </v>
      </c>
      <c r="B305" s="503" t="str">
        <f t="array" ref="B305">IF(ISBLANK(C305),"",XLOOKUP(C305,'Codified Game Plan'!$M$3:$M$477,'Codified Game Plan'!$B$3:$B$477))</f>
        <v/>
      </c>
      <c r="C305" s="521"/>
      <c r="D305" s="521" t="str">
        <f t="array" ref="D305">IF(ISBLANK(C305)," ",XLOOKUP(C305,'Codified Game Plan'!$M$3:$M$477,'Codified Game Plan'!$C$3:$C$477))</f>
        <v> </v>
      </c>
      <c r="E305" s="522" t="str">
        <f t="array" ref="E305">IF(ISBLANK(C305),"",XLOOKUP(C305,'Codified Game Plan'!$M$3:$M$477,'Codified Game Plan'!$D$3:$D$477,0))</f>
        <v/>
      </c>
      <c r="F305" s="522" t="str">
        <f t="array" ref="F305">IF(ISBLANK(C305),"",XLOOKUP(C305,'Codified Game Plan'!$M$3:$M$477,'Codified Game Plan'!$E$3:$E$477,0))</f>
        <v/>
      </c>
      <c r="G305" s="523" t="str">
        <f t="array" ref="G305">IF(ISBLANK(C305)," ",XLOOKUP(C305,'Codified Game Plan'!$M$3:$M$477,'Codified Game Plan'!$F$3:$F$477))</f>
        <v> </v>
      </c>
      <c r="H305" s="507" t="str">
        <f t="array" ref="H305">IF(ISBLANK(C305)," ",XLOOKUP(C305,'Codified Game Plan'!$M$3:$M$477,'Codified Game Plan'!$G$3:$G$477))</f>
        <v> </v>
      </c>
      <c r="I305" s="523" t="str">
        <f t="array" ref="I305">IF(ISBLANK(C305),"",XLOOKUP(A305,'Crop Chart'!$A$5:$A$201,'Crop Chart'!$B$5:$B$201,0))</f>
        <v/>
      </c>
      <c r="J305" s="507" t="str">
        <f t="shared" si="24"/>
        <v> </v>
      </c>
      <c r="K305" s="511"/>
      <c r="L305" s="523" t="str">
        <f t="array" ref="L305">IF(ISBLANK(C305),"",XLOOKUP(A305,'Crop Chart'!$A$5:$A$201,'Crop Chart'!$C$5:$C$201,0))</f>
        <v/>
      </c>
      <c r="M305" s="506" t="str">
        <f t="array" ref="M305">IF(ISBLANK(C305),"",XLOOKUP(A305,'Crop Chart'!$A$5:$A$201,'Crop Chart'!$E$5:$E$201,0))</f>
        <v/>
      </c>
      <c r="N305" s="535" t="str">
        <f t="shared" si="1"/>
        <v/>
      </c>
      <c r="O305" s="515" t="str">
        <f t="array" ref="O305">IF(ISBLANK(C305),"",XLOOKUP(A305,'Crop Chart'!$A$5:$A$201,'Crop Chart'!$S$5:$S$201,0))</f>
        <v/>
      </c>
      <c r="P305" s="507" t="str">
        <f t="shared" si="2"/>
        <v/>
      </c>
      <c r="Q305" s="524"/>
      <c r="R305" s="523" t="str">
        <f t="array" ref="R305">IF(I305="TR",XLOOKUP(A305,'Crop Chart'!$A$5:$A$201,'Crop Chart'!$I$5:$I$201,FALSE),"")</f>
        <v/>
      </c>
      <c r="S305" s="512" t="str">
        <f t="array" ref="S305">IF(I305="TR",G305*'Crop Chart'!$H$2*12*L305/M305/T305*XLOOKUP(A305,'Crop Chart'!$A$5:$A$203,'Crop Chart'!$T$5:$T$203),"")</f>
        <v/>
      </c>
      <c r="T305" s="523" t="str">
        <f t="array" ref="T305">IF(ISBLANK(C305),"",XLOOKUP(A305,'Crop Chart'!$A$5:$A$201,'Crop Chart'!$P$5:$P$201,FALSE))</f>
        <v/>
      </c>
      <c r="U305" s="525" t="str">
        <f t="array" ref="U305">IF(ISBLANK(C305),"",XLOOKUP(A305,'Crop Chart'!$A$5:$A$201,'Crop Chart'!$Q$5:$Q$201,0))</f>
        <v/>
      </c>
      <c r="V305" s="507" t="str">
        <f t="array" ref="V305">IF(I305="DS",XLOOKUP(A305,'Crop Chart'!$A$6:$A$201,'Crop Chart'!$AH$6:$AH$201,0),"")</f>
        <v/>
      </c>
      <c r="W305" s="507" t="str">
        <f t="array" ref="W305">IF(I305="DS",XLOOKUP(A305,'Crop Chart'!$A$6:$A$201,'Crop Chart'!$AI$6:$AI$201,0),"")</f>
        <v/>
      </c>
      <c r="X305" s="526" t="str">
        <f t="array" ref="X305">IFS(ISTEXT(P305),"",XLOOKUP(A305,'Crop Chart'!$A$5:$A$201,'Crop Chart'!$R$5:$R$201,0)=0,"",XLOOKUP(A305,'Crop Chart'!$A$5:$A$201,'Crop Chart'!$R$5:$R$201,0)&gt;0,XLOOKUP(A305,'Crop Chart'!$A$5:$A$201,'Crop Chart'!$R$5:$R$201,0)+P305)</f>
        <v/>
      </c>
      <c r="Y305" s="523" t="str">
        <f t="array" ref="Y305">IF(ISTEXT(X305),"",XLOOKUP(A305,'Crop Chart'!$A$5:$A$201,'Crop Chart'!$S$5:$S$201,0))</f>
        <v/>
      </c>
      <c r="Z305" s="513" t="str">
        <f t="shared" si="3"/>
        <v/>
      </c>
      <c r="AA305" s="523" t="str">
        <f t="array" ref="AA305">IF(ISBLANK(C305),"",XLOOKUP(A305,'Crop Chart'!$A$5:$A$201,'Crop Chart'!$F$5:$F$201,0))</f>
        <v/>
      </c>
      <c r="AB305" s="523" t="str">
        <f t="array" ref="AB305">IF(ISBLANK(C305),"",XLOOKUP(A305,'Crop Chart'!$A$5:$A$201,'Crop Chart'!$G$5:$G$201,FALSE))</f>
        <v/>
      </c>
      <c r="AC305" s="526" t="str">
        <f t="shared" si="19"/>
        <v/>
      </c>
      <c r="AD305" s="526" t="str">
        <f t="shared" si="4"/>
        <v/>
      </c>
      <c r="AE305" s="527" t="str">
        <f t="array" ref="AE305">IF(ISBLANK(C305),"",XLOOKUP(C305,'Codified Game Plan'!$M$3:$M$477,'Codified Game Plan'!$J$3:$J$477,0))</f>
        <v/>
      </c>
      <c r="AF305" s="528" t="str">
        <f t="array" ref="AF305">IF(ISBLANK(C305),"",XLOOKUP(A305,'Crop Chart'!$A$5:$A$201,'Crop Chart'!$L$5:$L$201,FALSE))</f>
        <v/>
      </c>
      <c r="AG305" s="529"/>
      <c r="AH305" s="530"/>
      <c r="AI305" s="530" t="str">
        <f t="array" ref="AI305">IF(ISBLANK(C305),"",XLOOKUP(A305,'Crop Chart'!$A$5:$A$201,'Crop Chart'!$AN$5:$AN$201,FALSE))</f>
        <v/>
      </c>
      <c r="AJ305" s="531" t="str">
        <f t="array" ref="AJ305">IF((AI305=""),"",J305+XLOOKUP(A305,'Crop Chart'!$A$5:$A$201,'Crop Chart'!$AO$5:$AO$201,FALSE))</f>
        <v/>
      </c>
      <c r="AK305" s="530" t="str">
        <f t="array" ref="AK305">IF(ISBLANK(C305),"",XLOOKUP(A305,'Crop Chart'!$A$5:$A$201,'Crop Chart'!$AP$5:$AP$201,FALSE))</f>
        <v/>
      </c>
      <c r="AL305" s="531" t="str">
        <f t="array" ref="AL305">IF((AK305=""),"",J305+XLOOKUP(A305,'Crop Chart'!$A$5:$A$201,'Crop Chart'!$AQ$5:$AQ$201,FALSE))</f>
        <v/>
      </c>
      <c r="AM305" s="530" t="str">
        <f t="array" ref="AM305">IF(ISBLANK(C305),"",XLOOKUP(A305,'Crop Chart'!$A$5:$A$201,'Crop Chart'!$AR$5:$AR$201,FALSE))</f>
        <v/>
      </c>
      <c r="AN305" s="531" t="str">
        <f t="array" ref="AN305">IF((AM305=""),"",J305+XLOOKUP(A305,'Crop Chart'!$A$5:$A$201,'Crop Chart'!$AS$5:$AS$201,FALSE))</f>
        <v/>
      </c>
      <c r="AO305" s="530" t="str">
        <f t="array" ref="AO305">IF(ISBLANK(C305),"",XLOOKUP(A305,'Crop Chart'!$A$5:$A$201,'Crop Chart'!$AT$5:$AT$201,FALSE))</f>
        <v/>
      </c>
      <c r="AP305" s="531" t="str">
        <f t="array" ref="AP305">IF((AO305=""),"",J305+XLOOKUP(A305,'Crop Chart'!$A$5:$A$201,'Crop Chart'!$AU$5:$AU$201,FALSE))</f>
        <v/>
      </c>
      <c r="AQ305" s="530" t="str">
        <f t="array" ref="AQ305">IF(ISBLANK(C305),"",XLOOKUP(A305,'Crop Chart'!$A$5:$A$201,'Crop Chart'!$AV$5:$AV$201,FALSE))</f>
        <v/>
      </c>
      <c r="AR305" s="531" t="str">
        <f t="array" ref="AR305">IF((AQ305=""),"",J305+XLOOKUP(A305,'Crop Chart'!$A$5:$A$201,'Crop Chart'!$AW$5:$AW$201,FALSE))</f>
        <v/>
      </c>
      <c r="AS305" s="530" t="str">
        <f t="array" ref="AS305">IF(ISBLANK(C305),"",XLOOKUP(A305,'Crop Chart'!$A$5:$A$201,'Crop Chart'!$AX$5:$AX$201,FALSE))</f>
        <v/>
      </c>
      <c r="AT305" s="531" t="str">
        <f t="array" ref="AT305">IF((AS305=""),"",J305+XLOOKUP(A305,'Crop Chart'!$A$5:$A$201,'Crop Chart'!$AY$5:$AY$201,FALSE))</f>
        <v/>
      </c>
      <c r="AU305" s="530" t="str">
        <f t="array" ref="AU305">IF(ISBLANK(C305),"",XLOOKUP(A305,'Crop Chart'!$A$5:$A$201,'Crop Chart'!$AZ$5:$AZ$201,FALSE))</f>
        <v/>
      </c>
      <c r="AV305" s="531" t="str">
        <f t="array" ref="AV305">IF((AU305=""),"",J305+XLOOKUP(A305,'Crop Chart'!$A$5:$A$201,'Crop Chart'!$BA$5:$BA$201,FALSE))</f>
        <v/>
      </c>
      <c r="AW305" s="530" t="str">
        <f t="array" ref="AW305">IF(ISBLANK(C305),"",XLOOKUP(A305,'Crop Chart'!$A$5:$A$201,'Crop Chart'!$BB$5:$BB$201,FALSE))</f>
        <v/>
      </c>
      <c r="AX305" s="532" t="str">
        <f t="array" ref="AX305">IF((AW305=""),"",J305+XLOOKUP(A305,'Crop Chart'!$A$5:$A$201,'Crop Chart'!$BC$5:$BC$201,FALSE))</f>
        <v/>
      </c>
    </row>
    <row r="306" ht="15.75" hidden="1" customHeight="1">
      <c r="A306" s="520" t="str">
        <f t="array" ref="A306">IF(ISBLANK(C306)," ",XLOOKUP(C306,'Codified Game Plan'!$M$3:$M$477,'Codified Game Plan'!$A$3:$A$477))</f>
        <v> </v>
      </c>
      <c r="B306" s="503" t="str">
        <f t="array" ref="B306">IF(ISBLANK(C306),"",XLOOKUP(C306,'Codified Game Plan'!$M$3:$M$477,'Codified Game Plan'!$B$3:$B$477))</f>
        <v/>
      </c>
      <c r="C306" s="521"/>
      <c r="D306" s="521" t="str">
        <f t="array" ref="D306">IF(ISBLANK(C306)," ",XLOOKUP(C306,'Codified Game Plan'!$M$3:$M$477,'Codified Game Plan'!$C$3:$C$477))</f>
        <v> </v>
      </c>
      <c r="E306" s="522" t="str">
        <f t="array" ref="E306">IF(ISBLANK(C306),"",XLOOKUP(C306,'Codified Game Plan'!$M$3:$M$477,'Codified Game Plan'!$D$3:$D$477,0))</f>
        <v/>
      </c>
      <c r="F306" s="522" t="str">
        <f t="array" ref="F306">IF(ISBLANK(C306),"",XLOOKUP(C306,'Codified Game Plan'!$M$3:$M$477,'Codified Game Plan'!$E$3:$E$477,0))</f>
        <v/>
      </c>
      <c r="G306" s="523" t="str">
        <f t="array" ref="G306">IF(ISBLANK(C306)," ",XLOOKUP(C306,'Codified Game Plan'!$M$3:$M$477,'Codified Game Plan'!$F$3:$F$477))</f>
        <v> </v>
      </c>
      <c r="H306" s="507" t="str">
        <f t="array" ref="H306">IF(ISBLANK(C306)," ",XLOOKUP(C306,'Codified Game Plan'!$M$3:$M$477,'Codified Game Plan'!$G$3:$G$477))</f>
        <v> </v>
      </c>
      <c r="I306" s="523" t="str">
        <f t="array" ref="I306">IF(ISBLANK(C306),"",XLOOKUP(A306,'Crop Chart'!$A$5:$A$201,'Crop Chart'!$B$5:$B$201,0))</f>
        <v/>
      </c>
      <c r="J306" s="507" t="str">
        <f t="shared" si="24"/>
        <v> </v>
      </c>
      <c r="K306" s="511"/>
      <c r="L306" s="523" t="str">
        <f t="array" ref="L306">IF(ISBLANK(C306),"",XLOOKUP(A306,'Crop Chart'!$A$5:$A$201,'Crop Chart'!$C$5:$C$201,0))</f>
        <v/>
      </c>
      <c r="M306" s="506" t="str">
        <f t="array" ref="M306">IF(ISBLANK(C306),"",XLOOKUP(A306,'Crop Chart'!$A$5:$A$201,'Crop Chart'!$E$5:$E$201,0))</f>
        <v/>
      </c>
      <c r="N306" s="535" t="str">
        <f t="shared" si="1"/>
        <v/>
      </c>
      <c r="O306" s="515" t="str">
        <f t="array" ref="O306">IF(ISBLANK(C306),"",XLOOKUP(A306,'Crop Chart'!$A$5:$A$201,'Crop Chart'!$S$5:$S$201,0))</f>
        <v/>
      </c>
      <c r="P306" s="507" t="str">
        <f t="shared" si="2"/>
        <v/>
      </c>
      <c r="Q306" s="524"/>
      <c r="R306" s="523" t="str">
        <f t="array" ref="R306">IF(I306="TR",XLOOKUP(A306,'Crop Chart'!$A$5:$A$201,'Crop Chart'!$I$5:$I$201,FALSE),"")</f>
        <v/>
      </c>
      <c r="S306" s="512" t="str">
        <f t="array" ref="S306">IF(I306="TR",G306*'Crop Chart'!$H$2*12*L306/M306/T306*XLOOKUP(A306,'Crop Chart'!$A$5:$A$203,'Crop Chart'!$T$5:$T$203),"")</f>
        <v/>
      </c>
      <c r="T306" s="523" t="str">
        <f t="array" ref="T306">IF(ISBLANK(C306),"",XLOOKUP(A306,'Crop Chart'!$A$5:$A$201,'Crop Chart'!$P$5:$P$201,FALSE))</f>
        <v/>
      </c>
      <c r="U306" s="525" t="str">
        <f t="array" ref="U306">IF(ISBLANK(C306),"",XLOOKUP(A306,'Crop Chart'!$A$5:$A$201,'Crop Chart'!$Q$5:$Q$201,0))</f>
        <v/>
      </c>
      <c r="V306" s="507" t="str">
        <f t="array" ref="V306">IF(I306="DS",XLOOKUP(A306,'Crop Chart'!$A$6:$A$201,'Crop Chart'!$AH$6:$AH$201,0),"")</f>
        <v/>
      </c>
      <c r="W306" s="507" t="str">
        <f t="array" ref="W306">IF(I306="DS",XLOOKUP(A306,'Crop Chart'!$A$6:$A$201,'Crop Chart'!$AI$6:$AI$201,0),"")</f>
        <v/>
      </c>
      <c r="X306" s="526" t="str">
        <f t="array" ref="X306">IFS(ISTEXT(P306),"",XLOOKUP(A306,'Crop Chart'!$A$5:$A$201,'Crop Chart'!$R$5:$R$201,0)=0,"",XLOOKUP(A306,'Crop Chart'!$A$5:$A$201,'Crop Chart'!$R$5:$R$201,0)&gt;0,XLOOKUP(A306,'Crop Chart'!$A$5:$A$201,'Crop Chart'!$R$5:$R$201,0)+P306)</f>
        <v/>
      </c>
      <c r="Y306" s="523" t="str">
        <f t="array" ref="Y306">IF(ISTEXT(X306),"",XLOOKUP(A306,'Crop Chart'!$A$5:$A$201,'Crop Chart'!$S$5:$S$201,0))</f>
        <v/>
      </c>
      <c r="Z306" s="513" t="str">
        <f t="shared" si="3"/>
        <v/>
      </c>
      <c r="AA306" s="523" t="str">
        <f t="array" ref="AA306">IF(ISBLANK(C306),"",XLOOKUP(A306,'Crop Chart'!$A$5:$A$201,'Crop Chart'!$F$5:$F$201,0))</f>
        <v/>
      </c>
      <c r="AB306" s="523" t="str">
        <f t="array" ref="AB306">IF(ISBLANK(C306),"",XLOOKUP(A306,'Crop Chart'!$A$5:$A$201,'Crop Chart'!$G$5:$G$201,FALSE))</f>
        <v/>
      </c>
      <c r="AC306" s="526" t="str">
        <f t="shared" si="19"/>
        <v/>
      </c>
      <c r="AD306" s="526" t="str">
        <f t="shared" si="4"/>
        <v/>
      </c>
      <c r="AE306" s="527" t="str">
        <f t="array" ref="AE306">IF(ISBLANK(C306),"",XLOOKUP(C306,'Codified Game Plan'!$M$3:$M$477,'Codified Game Plan'!$J$3:$J$477,0))</f>
        <v/>
      </c>
      <c r="AF306" s="528" t="str">
        <f t="array" ref="AF306">IF(ISBLANK(C306),"",XLOOKUP(A306,'Crop Chart'!$A$5:$A$201,'Crop Chart'!$L$5:$L$201,FALSE))</f>
        <v/>
      </c>
      <c r="AG306" s="529"/>
      <c r="AH306" s="530"/>
      <c r="AI306" s="530" t="str">
        <f t="array" ref="AI306">IF(ISBLANK(C306),"",XLOOKUP(A306,'Crop Chart'!$A$5:$A$201,'Crop Chart'!$AN$5:$AN$201,FALSE))</f>
        <v/>
      </c>
      <c r="AJ306" s="531" t="str">
        <f t="array" ref="AJ306">IF((AI306=""),"",J306+XLOOKUP(A306,'Crop Chart'!$A$5:$A$201,'Crop Chart'!$AO$5:$AO$201,FALSE))</f>
        <v/>
      </c>
      <c r="AK306" s="530" t="str">
        <f t="array" ref="AK306">IF(ISBLANK(C306),"",XLOOKUP(A306,'Crop Chart'!$A$5:$A$201,'Crop Chart'!$AP$5:$AP$201,FALSE))</f>
        <v/>
      </c>
      <c r="AL306" s="531" t="str">
        <f t="array" ref="AL306">IF((AK306=""),"",J306+XLOOKUP(A306,'Crop Chart'!$A$5:$A$201,'Crop Chart'!$AQ$5:$AQ$201,FALSE))</f>
        <v/>
      </c>
      <c r="AM306" s="530" t="str">
        <f t="array" ref="AM306">IF(ISBLANK(C306),"",XLOOKUP(A306,'Crop Chart'!$A$5:$A$201,'Crop Chart'!$AR$5:$AR$201,FALSE))</f>
        <v/>
      </c>
      <c r="AN306" s="531" t="str">
        <f t="array" ref="AN306">IF((AM306=""),"",J306+XLOOKUP(A306,'Crop Chart'!$A$5:$A$201,'Crop Chart'!$AS$5:$AS$201,FALSE))</f>
        <v/>
      </c>
      <c r="AO306" s="530" t="str">
        <f t="array" ref="AO306">IF(ISBLANK(C306),"",XLOOKUP(A306,'Crop Chart'!$A$5:$A$201,'Crop Chart'!$AT$5:$AT$201,FALSE))</f>
        <v/>
      </c>
      <c r="AP306" s="531" t="str">
        <f t="array" ref="AP306">IF((AO306=""),"",J306+XLOOKUP(A306,'Crop Chart'!$A$5:$A$201,'Crop Chart'!$AU$5:$AU$201,FALSE))</f>
        <v/>
      </c>
      <c r="AQ306" s="530" t="str">
        <f t="array" ref="AQ306">IF(ISBLANK(C306),"",XLOOKUP(A306,'Crop Chart'!$A$5:$A$201,'Crop Chart'!$AV$5:$AV$201,FALSE))</f>
        <v/>
      </c>
      <c r="AR306" s="531" t="str">
        <f t="array" ref="AR306">IF((AQ306=""),"",J306+XLOOKUP(A306,'Crop Chart'!$A$5:$A$201,'Crop Chart'!$AW$5:$AW$201,FALSE))</f>
        <v/>
      </c>
      <c r="AS306" s="530" t="str">
        <f t="array" ref="AS306">IF(ISBLANK(C306),"",XLOOKUP(A306,'Crop Chart'!$A$5:$A$201,'Crop Chart'!$AX$5:$AX$201,FALSE))</f>
        <v/>
      </c>
      <c r="AT306" s="531" t="str">
        <f t="array" ref="AT306">IF((AS306=""),"",J306+XLOOKUP(A306,'Crop Chart'!$A$5:$A$201,'Crop Chart'!$AY$5:$AY$201,FALSE))</f>
        <v/>
      </c>
      <c r="AU306" s="530" t="str">
        <f t="array" ref="AU306">IF(ISBLANK(C306),"",XLOOKUP(A306,'Crop Chart'!$A$5:$A$201,'Crop Chart'!$AZ$5:$AZ$201,FALSE))</f>
        <v/>
      </c>
      <c r="AV306" s="531" t="str">
        <f t="array" ref="AV306">IF((AU306=""),"",J306+XLOOKUP(A306,'Crop Chart'!$A$5:$A$201,'Crop Chart'!$BA$5:$BA$201,FALSE))</f>
        <v/>
      </c>
      <c r="AW306" s="530" t="str">
        <f t="array" ref="AW306">IF(ISBLANK(C306),"",XLOOKUP(A306,'Crop Chart'!$A$5:$A$201,'Crop Chart'!$BB$5:$BB$201,FALSE))</f>
        <v/>
      </c>
      <c r="AX306" s="532" t="str">
        <f t="array" ref="AX306">IF((AW306=""),"",J306+XLOOKUP(A306,'Crop Chart'!$A$5:$A$201,'Crop Chart'!$BC$5:$BC$201,FALSE))</f>
        <v/>
      </c>
    </row>
    <row r="307" ht="15.75" hidden="1" customHeight="1">
      <c r="A307" s="520" t="str">
        <f t="array" ref="A307">IF(ISBLANK(C307)," ",XLOOKUP(C307,'Codified Game Plan'!$M$3:$M$477,'Codified Game Plan'!$A$3:$A$477))</f>
        <v> </v>
      </c>
      <c r="B307" s="503" t="str">
        <f t="array" ref="B307">IF(ISBLANK(C307),"",XLOOKUP(C307,'Codified Game Plan'!$M$3:$M$477,'Codified Game Plan'!$B$3:$B$477))</f>
        <v/>
      </c>
      <c r="C307" s="521"/>
      <c r="D307" s="521" t="str">
        <f t="array" ref="D307">IF(ISBLANK(C307)," ",XLOOKUP(C307,'Codified Game Plan'!$M$3:$M$477,'Codified Game Plan'!$C$3:$C$477))</f>
        <v> </v>
      </c>
      <c r="E307" s="522" t="str">
        <f t="array" ref="E307">IF(ISBLANK(C307),"",XLOOKUP(C307,'Codified Game Plan'!$M$3:$M$477,'Codified Game Plan'!$D$3:$D$477,0))</f>
        <v/>
      </c>
      <c r="F307" s="522" t="str">
        <f t="array" ref="F307">IF(ISBLANK(C307),"",XLOOKUP(C307,'Codified Game Plan'!$M$3:$M$477,'Codified Game Plan'!$E$3:$E$477,0))</f>
        <v/>
      </c>
      <c r="G307" s="523" t="str">
        <f t="array" ref="G307">IF(ISBLANK(C307)," ",XLOOKUP(C307,'Codified Game Plan'!$M$3:$M$477,'Codified Game Plan'!$F$3:$F$477))</f>
        <v> </v>
      </c>
      <c r="H307" s="507" t="str">
        <f t="array" ref="H307">IF(ISBLANK(C307)," ",XLOOKUP(C307,'Codified Game Plan'!$M$3:$M$477,'Codified Game Plan'!$G$3:$G$477))</f>
        <v> </v>
      </c>
      <c r="I307" s="523" t="str">
        <f t="array" ref="I307">IF(ISBLANK(C307),"",XLOOKUP(A307,'Crop Chart'!$A$5:$A$201,'Crop Chart'!$B$5:$B$201,0))</f>
        <v/>
      </c>
      <c r="J307" s="507" t="str">
        <f t="shared" si="24"/>
        <v> </v>
      </c>
      <c r="K307" s="511"/>
      <c r="L307" s="523" t="str">
        <f t="array" ref="L307">IF(ISBLANK(C307),"",XLOOKUP(A307,'Crop Chart'!$A$5:$A$201,'Crop Chart'!$C$5:$C$201,0))</f>
        <v/>
      </c>
      <c r="M307" s="506" t="str">
        <f t="array" ref="M307">IF(ISBLANK(C307),"",XLOOKUP(A307,'Crop Chart'!$A$5:$A$201,'Crop Chart'!$E$5:$E$201,0))</f>
        <v/>
      </c>
      <c r="N307" s="535" t="str">
        <f t="shared" si="1"/>
        <v/>
      </c>
      <c r="O307" s="515" t="str">
        <f t="array" ref="O307">IF(ISBLANK(C307),"",XLOOKUP(A307,'Crop Chart'!$A$5:$A$201,'Crop Chart'!$S$5:$S$201,0))</f>
        <v/>
      </c>
      <c r="P307" s="507" t="str">
        <f t="shared" si="2"/>
        <v/>
      </c>
      <c r="Q307" s="524"/>
      <c r="R307" s="523" t="str">
        <f t="array" ref="R307">IF(I307="TR",XLOOKUP(A307,'Crop Chart'!$A$5:$A$201,'Crop Chart'!$I$5:$I$201,FALSE),"")</f>
        <v/>
      </c>
      <c r="S307" s="512" t="str">
        <f t="array" ref="S307">IF(I307="TR",G307*'Crop Chart'!$H$2*12*L307/M307/T307*XLOOKUP(A307,'Crop Chart'!$A$5:$A$203,'Crop Chart'!$T$5:$T$203),"")</f>
        <v/>
      </c>
      <c r="T307" s="523" t="str">
        <f t="array" ref="T307">IF(ISBLANK(C307),"",XLOOKUP(A307,'Crop Chart'!$A$5:$A$201,'Crop Chart'!$P$5:$P$201,FALSE))</f>
        <v/>
      </c>
      <c r="U307" s="525" t="str">
        <f t="array" ref="U307">IF(ISBLANK(C307),"",XLOOKUP(A307,'Crop Chart'!$A$5:$A$201,'Crop Chart'!$Q$5:$Q$201,0))</f>
        <v/>
      </c>
      <c r="V307" s="507" t="str">
        <f t="array" ref="V307">IF(I307="DS",XLOOKUP(A307,'Crop Chart'!$A$6:$A$201,'Crop Chart'!$AH$6:$AH$201,0),"")</f>
        <v/>
      </c>
      <c r="W307" s="507" t="str">
        <f t="array" ref="W307">IF(I307="DS",XLOOKUP(A307,'Crop Chart'!$A$6:$A$201,'Crop Chart'!$AI$6:$AI$201,0),"")</f>
        <v/>
      </c>
      <c r="X307" s="526" t="str">
        <f t="array" ref="X307">IFS(ISTEXT(P307),"",XLOOKUP(A307,'Crop Chart'!$A$5:$A$201,'Crop Chart'!$R$5:$R$201,0)=0,"",XLOOKUP(A307,'Crop Chart'!$A$5:$A$201,'Crop Chart'!$R$5:$R$201,0)&gt;0,XLOOKUP(A307,'Crop Chart'!$A$5:$A$201,'Crop Chart'!$R$5:$R$201,0)+P307)</f>
        <v/>
      </c>
      <c r="Y307" s="523" t="str">
        <f t="array" ref="Y307">IF(ISTEXT(X307),"",XLOOKUP(A307,'Crop Chart'!$A$5:$A$201,'Crop Chart'!$S$5:$S$201,0))</f>
        <v/>
      </c>
      <c r="Z307" s="513" t="str">
        <f t="shared" si="3"/>
        <v/>
      </c>
      <c r="AA307" s="523" t="str">
        <f t="array" ref="AA307">IF(ISBLANK(C307),"",XLOOKUP(A307,'Crop Chart'!$A$5:$A$201,'Crop Chart'!$F$5:$F$201,0))</f>
        <v/>
      </c>
      <c r="AB307" s="523" t="str">
        <f t="array" ref="AB307">IF(ISBLANK(C307),"",XLOOKUP(A307,'Crop Chart'!$A$5:$A$201,'Crop Chart'!$G$5:$G$201,FALSE))</f>
        <v/>
      </c>
      <c r="AC307" s="526" t="str">
        <f t="shared" si="19"/>
        <v/>
      </c>
      <c r="AD307" s="526" t="str">
        <f t="shared" si="4"/>
        <v/>
      </c>
      <c r="AE307" s="527" t="str">
        <f t="array" ref="AE307">IF(ISBLANK(C307),"",XLOOKUP(C307,'Codified Game Plan'!$M$3:$M$477,'Codified Game Plan'!$J$3:$J$477,0))</f>
        <v/>
      </c>
      <c r="AF307" s="528" t="str">
        <f t="array" ref="AF307">IF(ISBLANK(C307),"",XLOOKUP(A307,'Crop Chart'!$A$5:$A$201,'Crop Chart'!$L$5:$L$201,FALSE))</f>
        <v/>
      </c>
      <c r="AG307" s="529"/>
      <c r="AH307" s="530"/>
      <c r="AI307" s="530" t="str">
        <f t="array" ref="AI307">IF(ISBLANK(C307),"",XLOOKUP(A307,'Crop Chart'!$A$5:$A$201,'Crop Chart'!$AN$5:$AN$201,FALSE))</f>
        <v/>
      </c>
      <c r="AJ307" s="531" t="str">
        <f t="array" ref="AJ307">IF((AI307=""),"",J307+XLOOKUP(A307,'Crop Chart'!$A$5:$A$201,'Crop Chart'!$AO$5:$AO$201,FALSE))</f>
        <v/>
      </c>
      <c r="AK307" s="530" t="str">
        <f t="array" ref="AK307">IF(ISBLANK(C307),"",XLOOKUP(A307,'Crop Chart'!$A$5:$A$201,'Crop Chart'!$AP$5:$AP$201,FALSE))</f>
        <v/>
      </c>
      <c r="AL307" s="531" t="str">
        <f t="array" ref="AL307">IF((AK307=""),"",J307+XLOOKUP(A307,'Crop Chart'!$A$5:$A$201,'Crop Chart'!$AQ$5:$AQ$201,FALSE))</f>
        <v/>
      </c>
      <c r="AM307" s="530" t="str">
        <f t="array" ref="AM307">IF(ISBLANK(C307),"",XLOOKUP(A307,'Crop Chart'!$A$5:$A$201,'Crop Chart'!$AR$5:$AR$201,FALSE))</f>
        <v/>
      </c>
      <c r="AN307" s="531" t="str">
        <f t="array" ref="AN307">IF((AM307=""),"",J307+XLOOKUP(A307,'Crop Chart'!$A$5:$A$201,'Crop Chart'!$AS$5:$AS$201,FALSE))</f>
        <v/>
      </c>
      <c r="AO307" s="530" t="str">
        <f t="array" ref="AO307">IF(ISBLANK(C307),"",XLOOKUP(A307,'Crop Chart'!$A$5:$A$201,'Crop Chart'!$AT$5:$AT$201,FALSE))</f>
        <v/>
      </c>
      <c r="AP307" s="531" t="str">
        <f t="array" ref="AP307">IF((AO307=""),"",J307+XLOOKUP(A307,'Crop Chart'!$A$5:$A$201,'Crop Chart'!$AU$5:$AU$201,FALSE))</f>
        <v/>
      </c>
      <c r="AQ307" s="530" t="str">
        <f t="array" ref="AQ307">IF(ISBLANK(C307),"",XLOOKUP(A307,'Crop Chart'!$A$5:$A$201,'Crop Chart'!$AV$5:$AV$201,FALSE))</f>
        <v/>
      </c>
      <c r="AR307" s="531" t="str">
        <f t="array" ref="AR307">IF((AQ307=""),"",J307+XLOOKUP(A307,'Crop Chart'!$A$5:$A$201,'Crop Chart'!$AW$5:$AW$201,FALSE))</f>
        <v/>
      </c>
      <c r="AS307" s="530" t="str">
        <f t="array" ref="AS307">IF(ISBLANK(C307),"",XLOOKUP(A307,'Crop Chart'!$A$5:$A$201,'Crop Chart'!$AX$5:$AX$201,FALSE))</f>
        <v/>
      </c>
      <c r="AT307" s="531" t="str">
        <f t="array" ref="AT307">IF((AS307=""),"",J307+XLOOKUP(A307,'Crop Chart'!$A$5:$A$201,'Crop Chart'!$AY$5:$AY$201,FALSE))</f>
        <v/>
      </c>
      <c r="AU307" s="530" t="str">
        <f t="array" ref="AU307">IF(ISBLANK(C307),"",XLOOKUP(A307,'Crop Chart'!$A$5:$A$201,'Crop Chart'!$AZ$5:$AZ$201,FALSE))</f>
        <v/>
      </c>
      <c r="AV307" s="531" t="str">
        <f t="array" ref="AV307">IF((AU307=""),"",J307+XLOOKUP(A307,'Crop Chart'!$A$5:$A$201,'Crop Chart'!$BA$5:$BA$201,FALSE))</f>
        <v/>
      </c>
      <c r="AW307" s="530" t="str">
        <f t="array" ref="AW307">IF(ISBLANK(C307),"",XLOOKUP(A307,'Crop Chart'!$A$5:$A$201,'Crop Chart'!$BB$5:$BB$201,FALSE))</f>
        <v/>
      </c>
      <c r="AX307" s="532" t="str">
        <f t="array" ref="AX307">IF((AW307=""),"",J307+XLOOKUP(A307,'Crop Chart'!$A$5:$A$201,'Crop Chart'!$BC$5:$BC$201,FALSE))</f>
        <v/>
      </c>
    </row>
    <row r="308" ht="15.75" hidden="1" customHeight="1">
      <c r="A308" s="520" t="str">
        <f t="array" ref="A308">IF(ISBLANK(C308)," ",XLOOKUP(C308,'Codified Game Plan'!$M$3:$M$477,'Codified Game Plan'!$A$3:$A$477))</f>
        <v> </v>
      </c>
      <c r="B308" s="503" t="str">
        <f t="array" ref="B308">IF(ISBLANK(C308),"",XLOOKUP(C308,'Codified Game Plan'!$M$3:$M$477,'Codified Game Plan'!$B$3:$B$477))</f>
        <v/>
      </c>
      <c r="C308" s="521"/>
      <c r="D308" s="521" t="str">
        <f t="array" ref="D308">IF(ISBLANK(C308)," ",XLOOKUP(C308,'Codified Game Plan'!$M$3:$M$477,'Codified Game Plan'!$C$3:$C$477))</f>
        <v> </v>
      </c>
      <c r="E308" s="522" t="str">
        <f t="array" ref="E308">IF(ISBLANK(C308),"",XLOOKUP(C308,'Codified Game Plan'!$M$3:$M$477,'Codified Game Plan'!$D$3:$D$477,0))</f>
        <v/>
      </c>
      <c r="F308" s="522" t="str">
        <f t="array" ref="F308">IF(ISBLANK(C308),"",XLOOKUP(C308,'Codified Game Plan'!$M$3:$M$477,'Codified Game Plan'!$E$3:$E$477,0))</f>
        <v/>
      </c>
      <c r="G308" s="523" t="str">
        <f t="array" ref="G308">IF(ISBLANK(C308)," ",XLOOKUP(C308,'Codified Game Plan'!$M$3:$M$477,'Codified Game Plan'!$F$3:$F$477))</f>
        <v> </v>
      </c>
      <c r="H308" s="507" t="str">
        <f t="array" ref="H308">IF(ISBLANK(C308)," ",XLOOKUP(C308,'Codified Game Plan'!$M$3:$M$477,'Codified Game Plan'!$G$3:$G$477))</f>
        <v> </v>
      </c>
      <c r="I308" s="523" t="str">
        <f t="array" ref="I308">IF(ISBLANK(C308),"",XLOOKUP(A308,'Crop Chart'!$A$5:$A$201,'Crop Chart'!$B$5:$B$201,0))</f>
        <v/>
      </c>
      <c r="J308" s="507" t="str">
        <f t="shared" si="24"/>
        <v> </v>
      </c>
      <c r="K308" s="511"/>
      <c r="L308" s="523" t="str">
        <f t="array" ref="L308">IF(ISBLANK(C308),"",XLOOKUP(A308,'Crop Chart'!$A$5:$A$201,'Crop Chart'!$C$5:$C$201,0))</f>
        <v/>
      </c>
      <c r="M308" s="506" t="str">
        <f t="array" ref="M308">IF(ISBLANK(C308),"",XLOOKUP(A308,'Crop Chart'!$A$5:$A$201,'Crop Chart'!$E$5:$E$201,0))</f>
        <v/>
      </c>
      <c r="N308" s="535" t="str">
        <f t="shared" si="1"/>
        <v/>
      </c>
      <c r="O308" s="515" t="str">
        <f t="array" ref="O308">IF(ISBLANK(C308),"",XLOOKUP(A308,'Crop Chart'!$A$5:$A$201,'Crop Chart'!$S$5:$S$201,0))</f>
        <v/>
      </c>
      <c r="P308" s="507" t="str">
        <f t="shared" si="2"/>
        <v/>
      </c>
      <c r="Q308" s="524"/>
      <c r="R308" s="523" t="str">
        <f t="array" ref="R308">IF(I308="TR",XLOOKUP(A308,'Crop Chart'!$A$5:$A$201,'Crop Chart'!$I$5:$I$201,FALSE),"")</f>
        <v/>
      </c>
      <c r="S308" s="512" t="str">
        <f t="array" ref="S308">IF(I308="TR",G308*'Crop Chart'!$H$2*12*L308/M308/T308*XLOOKUP(A308,'Crop Chart'!$A$5:$A$203,'Crop Chart'!$T$5:$T$203),"")</f>
        <v/>
      </c>
      <c r="T308" s="523" t="str">
        <f t="array" ref="T308">IF(ISBLANK(C308),"",XLOOKUP(A308,'Crop Chart'!$A$5:$A$201,'Crop Chart'!$P$5:$P$201,FALSE))</f>
        <v/>
      </c>
      <c r="U308" s="525" t="str">
        <f t="array" ref="U308">IF(ISBLANK(C308),"",XLOOKUP(A308,'Crop Chart'!$A$5:$A$201,'Crop Chart'!$Q$5:$Q$201,0))</f>
        <v/>
      </c>
      <c r="V308" s="507" t="str">
        <f t="array" ref="V308">IF(I308="DS",XLOOKUP(A308,'Crop Chart'!$A$6:$A$201,'Crop Chart'!$AH$6:$AH$201,0),"")</f>
        <v/>
      </c>
      <c r="W308" s="507" t="str">
        <f t="array" ref="W308">IF(I308="DS",XLOOKUP(A308,'Crop Chart'!$A$6:$A$201,'Crop Chart'!$AI$6:$AI$201,0),"")</f>
        <v/>
      </c>
      <c r="X308" s="526" t="str">
        <f t="array" ref="X308">IFS(ISTEXT(P308),"",XLOOKUP(A308,'Crop Chart'!$A$5:$A$201,'Crop Chart'!$R$5:$R$201,0)=0,"",XLOOKUP(A308,'Crop Chart'!$A$5:$A$201,'Crop Chart'!$R$5:$R$201,0)&gt;0,XLOOKUP(A308,'Crop Chart'!$A$5:$A$201,'Crop Chart'!$R$5:$R$201,0)+P308)</f>
        <v/>
      </c>
      <c r="Y308" s="523" t="str">
        <f t="array" ref="Y308">IF(ISTEXT(X308),"",XLOOKUP(A308,'Crop Chart'!$A$5:$A$201,'Crop Chart'!$S$5:$S$201,0))</f>
        <v/>
      </c>
      <c r="Z308" s="513" t="str">
        <f t="shared" si="3"/>
        <v/>
      </c>
      <c r="AA308" s="523" t="str">
        <f t="array" ref="AA308">IF(ISBLANK(C308),"",XLOOKUP(A308,'Crop Chart'!$A$5:$A$201,'Crop Chart'!$F$5:$F$201,0))</f>
        <v/>
      </c>
      <c r="AB308" s="523" t="str">
        <f t="array" ref="AB308">IF(ISBLANK(C308),"",XLOOKUP(A308,'Crop Chart'!$A$5:$A$201,'Crop Chart'!$G$5:$G$201,FALSE))</f>
        <v/>
      </c>
      <c r="AC308" s="526" t="str">
        <f t="shared" si="19"/>
        <v/>
      </c>
      <c r="AD308" s="526" t="str">
        <f t="shared" si="4"/>
        <v/>
      </c>
      <c r="AE308" s="527" t="str">
        <f t="array" ref="AE308">IF(ISBLANK(C308),"",XLOOKUP(C308,'Codified Game Plan'!$M$3:$M$477,'Codified Game Plan'!$J$3:$J$477,0))</f>
        <v/>
      </c>
      <c r="AF308" s="528" t="str">
        <f t="array" ref="AF308">IF(ISBLANK(C308),"",XLOOKUP(A308,'Crop Chart'!$A$5:$A$201,'Crop Chart'!$L$5:$L$201,FALSE))</f>
        <v/>
      </c>
      <c r="AG308" s="529"/>
      <c r="AH308" s="530"/>
      <c r="AI308" s="530" t="str">
        <f t="array" ref="AI308">IF(ISBLANK(C308),"",XLOOKUP(A308,'Crop Chart'!$A$5:$A$201,'Crop Chart'!$AN$5:$AN$201,FALSE))</f>
        <v/>
      </c>
      <c r="AJ308" s="531" t="str">
        <f t="array" ref="AJ308">IF((AI308=""),"",J308+XLOOKUP(A308,'Crop Chart'!$A$5:$A$201,'Crop Chart'!$AO$5:$AO$201,FALSE))</f>
        <v/>
      </c>
      <c r="AK308" s="530" t="str">
        <f t="array" ref="AK308">IF(ISBLANK(C308),"",XLOOKUP(A308,'Crop Chart'!$A$5:$A$201,'Crop Chart'!$AP$5:$AP$201,FALSE))</f>
        <v/>
      </c>
      <c r="AL308" s="531" t="str">
        <f t="array" ref="AL308">IF((AK308=""),"",J308+XLOOKUP(A308,'Crop Chart'!$A$5:$A$201,'Crop Chart'!$AQ$5:$AQ$201,FALSE))</f>
        <v/>
      </c>
      <c r="AM308" s="530" t="str">
        <f t="array" ref="AM308">IF(ISBLANK(C308),"",XLOOKUP(A308,'Crop Chart'!$A$5:$A$201,'Crop Chart'!$AR$5:$AR$201,FALSE))</f>
        <v/>
      </c>
      <c r="AN308" s="531" t="str">
        <f t="array" ref="AN308">IF((AM308=""),"",J308+XLOOKUP(A308,'Crop Chart'!$A$5:$A$201,'Crop Chart'!$AS$5:$AS$201,FALSE))</f>
        <v/>
      </c>
      <c r="AO308" s="530" t="str">
        <f t="array" ref="AO308">IF(ISBLANK(C308),"",XLOOKUP(A308,'Crop Chart'!$A$5:$A$201,'Crop Chart'!$AT$5:$AT$201,FALSE))</f>
        <v/>
      </c>
      <c r="AP308" s="531" t="str">
        <f t="array" ref="AP308">IF((AO308=""),"",J308+XLOOKUP(A308,'Crop Chart'!$A$5:$A$201,'Crop Chart'!$AU$5:$AU$201,FALSE))</f>
        <v/>
      </c>
      <c r="AQ308" s="530" t="str">
        <f t="array" ref="AQ308">IF(ISBLANK(C308),"",XLOOKUP(A308,'Crop Chart'!$A$5:$A$201,'Crop Chart'!$AV$5:$AV$201,FALSE))</f>
        <v/>
      </c>
      <c r="AR308" s="531" t="str">
        <f t="array" ref="AR308">IF((AQ308=""),"",J308+XLOOKUP(A308,'Crop Chart'!$A$5:$A$201,'Crop Chart'!$AW$5:$AW$201,FALSE))</f>
        <v/>
      </c>
      <c r="AS308" s="530" t="str">
        <f t="array" ref="AS308">IF(ISBLANK(C308),"",XLOOKUP(A308,'Crop Chart'!$A$5:$A$201,'Crop Chart'!$AX$5:$AX$201,FALSE))</f>
        <v/>
      </c>
      <c r="AT308" s="531" t="str">
        <f t="array" ref="AT308">IF((AS308=""),"",J308+XLOOKUP(A308,'Crop Chart'!$A$5:$A$201,'Crop Chart'!$AY$5:$AY$201,FALSE))</f>
        <v/>
      </c>
      <c r="AU308" s="530" t="str">
        <f t="array" ref="AU308">IF(ISBLANK(C308),"",XLOOKUP(A308,'Crop Chart'!$A$5:$A$201,'Crop Chart'!$AZ$5:$AZ$201,FALSE))</f>
        <v/>
      </c>
      <c r="AV308" s="531" t="str">
        <f t="array" ref="AV308">IF((AU308=""),"",J308+XLOOKUP(A308,'Crop Chart'!$A$5:$A$201,'Crop Chart'!$BA$5:$BA$201,FALSE))</f>
        <v/>
      </c>
      <c r="AW308" s="530" t="str">
        <f t="array" ref="AW308">IF(ISBLANK(C308),"",XLOOKUP(A308,'Crop Chart'!$A$5:$A$201,'Crop Chart'!$BB$5:$BB$201,FALSE))</f>
        <v/>
      </c>
      <c r="AX308" s="532" t="str">
        <f t="array" ref="AX308">IF((AW308=""),"",J308+XLOOKUP(A308,'Crop Chart'!$A$5:$A$201,'Crop Chart'!$BC$5:$BC$201,FALSE))</f>
        <v/>
      </c>
    </row>
    <row r="309" ht="15.75" hidden="1" customHeight="1">
      <c r="A309" s="520" t="str">
        <f t="array" ref="A309">IF(ISBLANK(C309)," ",XLOOKUP(C309,'Codified Game Plan'!$M$3:$M$477,'Codified Game Plan'!$A$3:$A$477))</f>
        <v> </v>
      </c>
      <c r="B309" s="503" t="str">
        <f t="array" ref="B309">IF(ISBLANK(C309),"",XLOOKUP(C309,'Codified Game Plan'!$M$3:$M$477,'Codified Game Plan'!$B$3:$B$477))</f>
        <v/>
      </c>
      <c r="C309" s="521"/>
      <c r="D309" s="521" t="str">
        <f t="array" ref="D309">IF(ISBLANK(C309)," ",XLOOKUP(C309,'Codified Game Plan'!$M$3:$M$477,'Codified Game Plan'!$C$3:$C$477))</f>
        <v> </v>
      </c>
      <c r="E309" s="522" t="str">
        <f t="array" ref="E309">IF(ISBLANK(C309),"",XLOOKUP(C309,'Codified Game Plan'!$M$3:$M$477,'Codified Game Plan'!$D$3:$D$477,0))</f>
        <v/>
      </c>
      <c r="F309" s="522" t="str">
        <f t="array" ref="F309">IF(ISBLANK(C309),"",XLOOKUP(C309,'Codified Game Plan'!$M$3:$M$477,'Codified Game Plan'!$E$3:$E$477,0))</f>
        <v/>
      </c>
      <c r="G309" s="523" t="str">
        <f t="array" ref="G309">IF(ISBLANK(C309)," ",XLOOKUP(C309,'Codified Game Plan'!$M$3:$M$477,'Codified Game Plan'!$F$3:$F$477))</f>
        <v> </v>
      </c>
      <c r="H309" s="507" t="str">
        <f t="array" ref="H309">IF(ISBLANK(C309)," ",XLOOKUP(C309,'Codified Game Plan'!$M$3:$M$477,'Codified Game Plan'!$G$3:$G$477))</f>
        <v> </v>
      </c>
      <c r="I309" s="523" t="str">
        <f t="array" ref="I309">IF(ISBLANK(C309),"",XLOOKUP(A309,'Crop Chart'!$A$5:$A$201,'Crop Chart'!$B$5:$B$201,0))</f>
        <v/>
      </c>
      <c r="J309" s="507" t="str">
        <f t="shared" si="24"/>
        <v> </v>
      </c>
      <c r="K309" s="511"/>
      <c r="L309" s="523" t="str">
        <f t="array" ref="L309">IF(ISBLANK(C309),"",XLOOKUP(A309,'Crop Chart'!$A$5:$A$201,'Crop Chart'!$C$5:$C$201,0))</f>
        <v/>
      </c>
      <c r="M309" s="506" t="str">
        <f t="array" ref="M309">IF(ISBLANK(C309),"",XLOOKUP(A309,'Crop Chart'!$A$5:$A$201,'Crop Chart'!$E$5:$E$201,0))</f>
        <v/>
      </c>
      <c r="N309" s="535" t="str">
        <f t="shared" si="1"/>
        <v/>
      </c>
      <c r="O309" s="515" t="str">
        <f t="array" ref="O309">IF(ISBLANK(C309),"",XLOOKUP(A309,'Crop Chart'!$A$5:$A$201,'Crop Chart'!$S$5:$S$201,0))</f>
        <v/>
      </c>
      <c r="P309" s="507" t="str">
        <f t="shared" si="2"/>
        <v/>
      </c>
      <c r="Q309" s="524"/>
      <c r="R309" s="523" t="str">
        <f t="array" ref="R309">IF(I309="TR",XLOOKUP(A309,'Crop Chart'!$A$5:$A$201,'Crop Chart'!$I$5:$I$201,FALSE),"")</f>
        <v/>
      </c>
      <c r="S309" s="512" t="str">
        <f t="array" ref="S309">IF(I309="TR",G309*'Crop Chart'!$H$2*12*L309/M309/T309*XLOOKUP(A309,'Crop Chart'!$A$5:$A$203,'Crop Chart'!$T$5:$T$203),"")</f>
        <v/>
      </c>
      <c r="T309" s="523" t="str">
        <f t="array" ref="T309">IF(ISBLANK(C309),"",XLOOKUP(A309,'Crop Chart'!$A$5:$A$201,'Crop Chart'!$P$5:$P$201,FALSE))</f>
        <v/>
      </c>
      <c r="U309" s="525" t="str">
        <f t="array" ref="U309">IF(ISBLANK(C309),"",XLOOKUP(A309,'Crop Chart'!$A$5:$A$201,'Crop Chart'!$Q$5:$Q$201,0))</f>
        <v/>
      </c>
      <c r="V309" s="507" t="str">
        <f t="array" ref="V309">IF(I309="DS",XLOOKUP(A309,'Crop Chart'!$A$6:$A$201,'Crop Chart'!$AH$6:$AH$201,0),"")</f>
        <v/>
      </c>
      <c r="W309" s="507" t="str">
        <f t="array" ref="W309">IF(I309="DS",XLOOKUP(A309,'Crop Chart'!$A$6:$A$201,'Crop Chart'!$AI$6:$AI$201,0),"")</f>
        <v/>
      </c>
      <c r="X309" s="526" t="str">
        <f t="array" ref="X309">IFS(ISTEXT(P309),"",XLOOKUP(A309,'Crop Chart'!$A$5:$A$201,'Crop Chart'!$R$5:$R$201,0)=0,"",XLOOKUP(A309,'Crop Chart'!$A$5:$A$201,'Crop Chart'!$R$5:$R$201,0)&gt;0,XLOOKUP(A309,'Crop Chart'!$A$5:$A$201,'Crop Chart'!$R$5:$R$201,0)+P309)</f>
        <v/>
      </c>
      <c r="Y309" s="523" t="str">
        <f t="array" ref="Y309">IF(ISTEXT(X309),"",XLOOKUP(A309,'Crop Chart'!$A$5:$A$201,'Crop Chart'!$S$5:$S$201,0))</f>
        <v/>
      </c>
      <c r="Z309" s="513" t="str">
        <f t="shared" si="3"/>
        <v/>
      </c>
      <c r="AA309" s="523" t="str">
        <f t="array" ref="AA309">IF(ISBLANK(C309),"",XLOOKUP(A309,'Crop Chart'!$A$5:$A$201,'Crop Chart'!$F$5:$F$201,0))</f>
        <v/>
      </c>
      <c r="AB309" s="523" t="str">
        <f t="array" ref="AB309">IF(ISBLANK(C309),"",XLOOKUP(A309,'Crop Chart'!$A$5:$A$201,'Crop Chart'!$G$5:$G$201,FALSE))</f>
        <v/>
      </c>
      <c r="AC309" s="526" t="str">
        <f t="shared" si="19"/>
        <v/>
      </c>
      <c r="AD309" s="526" t="str">
        <f t="shared" si="4"/>
        <v/>
      </c>
      <c r="AE309" s="527" t="str">
        <f t="array" ref="AE309">IF(ISBLANK(C309),"",XLOOKUP(C309,'Codified Game Plan'!$M$3:$M$477,'Codified Game Plan'!$J$3:$J$477,0))</f>
        <v/>
      </c>
      <c r="AF309" s="528" t="str">
        <f t="array" ref="AF309">IF(ISBLANK(C309),"",XLOOKUP(A309,'Crop Chart'!$A$5:$A$201,'Crop Chart'!$L$5:$L$201,FALSE))</f>
        <v/>
      </c>
      <c r="AG309" s="529"/>
      <c r="AH309" s="530"/>
      <c r="AI309" s="530" t="str">
        <f t="array" ref="AI309">IF(ISBLANK(C309),"",XLOOKUP(A309,'Crop Chart'!$A$5:$A$201,'Crop Chart'!$AN$5:$AN$201,FALSE))</f>
        <v/>
      </c>
      <c r="AJ309" s="531" t="str">
        <f t="array" ref="AJ309">IF((AI309=""),"",J309+XLOOKUP(A309,'Crop Chart'!$A$5:$A$201,'Crop Chart'!$AO$5:$AO$201,FALSE))</f>
        <v/>
      </c>
      <c r="AK309" s="530" t="str">
        <f t="array" ref="AK309">IF(ISBLANK(C309),"",XLOOKUP(A309,'Crop Chart'!$A$5:$A$201,'Crop Chart'!$AP$5:$AP$201,FALSE))</f>
        <v/>
      </c>
      <c r="AL309" s="531" t="str">
        <f t="array" ref="AL309">IF((AK309=""),"",J309+XLOOKUP(A309,'Crop Chart'!$A$5:$A$201,'Crop Chart'!$AQ$5:$AQ$201,FALSE))</f>
        <v/>
      </c>
      <c r="AM309" s="530" t="str">
        <f t="array" ref="AM309">IF(ISBLANK(C309),"",XLOOKUP(A309,'Crop Chart'!$A$5:$A$201,'Crop Chart'!$AR$5:$AR$201,FALSE))</f>
        <v/>
      </c>
      <c r="AN309" s="531" t="str">
        <f t="array" ref="AN309">IF((AM309=""),"",J309+XLOOKUP(A309,'Crop Chart'!$A$5:$A$201,'Crop Chart'!$AS$5:$AS$201,FALSE))</f>
        <v/>
      </c>
      <c r="AO309" s="530" t="str">
        <f t="array" ref="AO309">IF(ISBLANK(C309),"",XLOOKUP(A309,'Crop Chart'!$A$5:$A$201,'Crop Chart'!$AT$5:$AT$201,FALSE))</f>
        <v/>
      </c>
      <c r="AP309" s="531" t="str">
        <f t="array" ref="AP309">IF((AO309=""),"",J309+XLOOKUP(A309,'Crop Chart'!$A$5:$A$201,'Crop Chart'!$AU$5:$AU$201,FALSE))</f>
        <v/>
      </c>
      <c r="AQ309" s="530" t="str">
        <f t="array" ref="AQ309">IF(ISBLANK(C309),"",XLOOKUP(A309,'Crop Chart'!$A$5:$A$201,'Crop Chart'!$AV$5:$AV$201,FALSE))</f>
        <v/>
      </c>
      <c r="AR309" s="531" t="str">
        <f t="array" ref="AR309">IF((AQ309=""),"",J309+XLOOKUP(A309,'Crop Chart'!$A$5:$A$201,'Crop Chart'!$AW$5:$AW$201,FALSE))</f>
        <v/>
      </c>
      <c r="AS309" s="530" t="str">
        <f t="array" ref="AS309">IF(ISBLANK(C309),"",XLOOKUP(A309,'Crop Chart'!$A$5:$A$201,'Crop Chart'!$AX$5:$AX$201,FALSE))</f>
        <v/>
      </c>
      <c r="AT309" s="531" t="str">
        <f t="array" ref="AT309">IF((AS309=""),"",J309+XLOOKUP(A309,'Crop Chart'!$A$5:$A$201,'Crop Chart'!$AY$5:$AY$201,FALSE))</f>
        <v/>
      </c>
      <c r="AU309" s="530" t="str">
        <f t="array" ref="AU309">IF(ISBLANK(C309),"",XLOOKUP(A309,'Crop Chart'!$A$5:$A$201,'Crop Chart'!$AZ$5:$AZ$201,FALSE))</f>
        <v/>
      </c>
      <c r="AV309" s="531" t="str">
        <f t="array" ref="AV309">IF((AU309=""),"",J309+XLOOKUP(A309,'Crop Chart'!$A$5:$A$201,'Crop Chart'!$BA$5:$BA$201,FALSE))</f>
        <v/>
      </c>
      <c r="AW309" s="530" t="str">
        <f t="array" ref="AW309">IF(ISBLANK(C309),"",XLOOKUP(A309,'Crop Chart'!$A$5:$A$201,'Crop Chart'!$BB$5:$BB$201,FALSE))</f>
        <v/>
      </c>
      <c r="AX309" s="532" t="str">
        <f t="array" ref="AX309">IF((AW309=""),"",J309+XLOOKUP(A309,'Crop Chart'!$A$5:$A$201,'Crop Chart'!$BC$5:$BC$201,FALSE))</f>
        <v/>
      </c>
    </row>
    <row r="310" ht="15.75" hidden="1" customHeight="1">
      <c r="A310" s="520" t="str">
        <f t="array" ref="A310">IF(ISBLANK(C310)," ",XLOOKUP(C310,'Codified Game Plan'!$M$3:$M$477,'Codified Game Plan'!$A$3:$A$477))</f>
        <v> </v>
      </c>
      <c r="B310" s="503" t="str">
        <f t="array" ref="B310">IF(ISBLANK(C310),"",XLOOKUP(C310,'Codified Game Plan'!$M$3:$M$477,'Codified Game Plan'!$B$3:$B$477))</f>
        <v/>
      </c>
      <c r="C310" s="521"/>
      <c r="D310" s="521" t="str">
        <f t="array" ref="D310">IF(ISBLANK(C310)," ",XLOOKUP(C310,'Codified Game Plan'!$M$3:$M$477,'Codified Game Plan'!$C$3:$C$477))</f>
        <v> </v>
      </c>
      <c r="E310" s="522" t="str">
        <f t="array" ref="E310">IF(ISBLANK(C310),"",XLOOKUP(C310,'Codified Game Plan'!$M$3:$M$477,'Codified Game Plan'!$D$3:$D$477,0))</f>
        <v/>
      </c>
      <c r="F310" s="522" t="str">
        <f t="array" ref="F310">IF(ISBLANK(C310),"",XLOOKUP(C310,'Codified Game Plan'!$M$3:$M$477,'Codified Game Plan'!$E$3:$E$477,0))</f>
        <v/>
      </c>
      <c r="G310" s="523" t="str">
        <f t="array" ref="G310">IF(ISBLANK(C310)," ",XLOOKUP(C310,'Codified Game Plan'!$M$3:$M$477,'Codified Game Plan'!$F$3:$F$477))</f>
        <v> </v>
      </c>
      <c r="H310" s="507" t="str">
        <f t="array" ref="H310">IF(ISBLANK(C310)," ",XLOOKUP(C310,'Codified Game Plan'!$M$3:$M$477,'Codified Game Plan'!$G$3:$G$477))</f>
        <v> </v>
      </c>
      <c r="I310" s="523" t="str">
        <f t="array" ref="I310">IF(ISBLANK(C310),"",XLOOKUP(A310,'Crop Chart'!$A$5:$A$201,'Crop Chart'!$B$5:$B$201,0))</f>
        <v/>
      </c>
      <c r="J310" s="507" t="str">
        <f t="shared" si="24"/>
        <v> </v>
      </c>
      <c r="K310" s="511"/>
      <c r="L310" s="523" t="str">
        <f t="array" ref="L310">IF(ISBLANK(C310),"",XLOOKUP(A310,'Crop Chart'!$A$5:$A$201,'Crop Chart'!$C$5:$C$201,0))</f>
        <v/>
      </c>
      <c r="M310" s="506" t="str">
        <f t="array" ref="M310">IF(ISBLANK(C310),"",XLOOKUP(A310,'Crop Chart'!$A$5:$A$201,'Crop Chart'!$E$5:$E$201,0))</f>
        <v/>
      </c>
      <c r="N310" s="535" t="str">
        <f t="shared" si="1"/>
        <v/>
      </c>
      <c r="O310" s="515" t="str">
        <f t="array" ref="O310">IF(ISBLANK(C310),"",XLOOKUP(A310,'Crop Chart'!$A$5:$A$201,'Crop Chart'!$S$5:$S$201,0))</f>
        <v/>
      </c>
      <c r="P310" s="507" t="str">
        <f t="shared" si="2"/>
        <v/>
      </c>
      <c r="Q310" s="524"/>
      <c r="R310" s="523" t="str">
        <f t="array" ref="R310">IF(I310="TR",XLOOKUP(A310,'Crop Chart'!$A$5:$A$201,'Crop Chart'!$I$5:$I$201,FALSE),"")</f>
        <v/>
      </c>
      <c r="S310" s="512" t="str">
        <f t="array" ref="S310">IF(I310="TR",G310*'Crop Chart'!$H$2*12*L310/M310/T310*XLOOKUP(A310,'Crop Chart'!$A$5:$A$203,'Crop Chart'!$T$5:$T$203),"")</f>
        <v/>
      </c>
      <c r="T310" s="523" t="str">
        <f t="array" ref="T310">IF(ISBLANK(C310),"",XLOOKUP(A310,'Crop Chart'!$A$5:$A$201,'Crop Chart'!$P$5:$P$201,FALSE))</f>
        <v/>
      </c>
      <c r="U310" s="525" t="str">
        <f t="array" ref="U310">IF(ISBLANK(C310),"",XLOOKUP(A310,'Crop Chart'!$A$5:$A$201,'Crop Chart'!$Q$5:$Q$201,0))</f>
        <v/>
      </c>
      <c r="V310" s="507" t="str">
        <f t="array" ref="V310">IF(I310="DS",XLOOKUP(A310,'Crop Chart'!$A$6:$A$201,'Crop Chart'!$AH$6:$AH$201,0),"")</f>
        <v/>
      </c>
      <c r="W310" s="507" t="str">
        <f t="array" ref="W310">IF(I310="DS",XLOOKUP(A310,'Crop Chart'!$A$6:$A$201,'Crop Chart'!$AI$6:$AI$201,0),"")</f>
        <v/>
      </c>
      <c r="X310" s="526" t="str">
        <f t="array" ref="X310">IFS(ISTEXT(P310),"",XLOOKUP(A310,'Crop Chart'!$A$5:$A$201,'Crop Chart'!$R$5:$R$201,0)=0,"",XLOOKUP(A310,'Crop Chart'!$A$5:$A$201,'Crop Chart'!$R$5:$R$201,0)&gt;0,XLOOKUP(A310,'Crop Chart'!$A$5:$A$201,'Crop Chart'!$R$5:$R$201,0)+P310)</f>
        <v/>
      </c>
      <c r="Y310" s="523" t="str">
        <f t="array" ref="Y310">IF(ISTEXT(X310),"",XLOOKUP(A310,'Crop Chart'!$A$5:$A$201,'Crop Chart'!$S$5:$S$201,0))</f>
        <v/>
      </c>
      <c r="Z310" s="513" t="str">
        <f t="shared" si="3"/>
        <v/>
      </c>
      <c r="AA310" s="523" t="str">
        <f t="array" ref="AA310">IF(ISBLANK(C310),"",XLOOKUP(A310,'Crop Chart'!$A$5:$A$201,'Crop Chart'!$F$5:$F$201,0))</f>
        <v/>
      </c>
      <c r="AB310" s="523" t="str">
        <f t="array" ref="AB310">IF(ISBLANK(C310),"",XLOOKUP(A310,'Crop Chart'!$A$5:$A$201,'Crop Chart'!$G$5:$G$201,FALSE))</f>
        <v/>
      </c>
      <c r="AC310" s="526" t="str">
        <f t="shared" si="19"/>
        <v/>
      </c>
      <c r="AD310" s="526" t="str">
        <f t="shared" si="4"/>
        <v/>
      </c>
      <c r="AE310" s="527" t="str">
        <f t="array" ref="AE310">IF(ISBLANK(C310),"",XLOOKUP(C310,'Codified Game Plan'!$M$3:$M$477,'Codified Game Plan'!$J$3:$J$477,0))</f>
        <v/>
      </c>
      <c r="AF310" s="528" t="str">
        <f t="array" ref="AF310">IF(ISBLANK(C310),"",XLOOKUP(A310,'Crop Chart'!$A$5:$A$201,'Crop Chart'!$L$5:$L$201,FALSE))</f>
        <v/>
      </c>
      <c r="AG310" s="529"/>
      <c r="AH310" s="530"/>
      <c r="AI310" s="530" t="str">
        <f t="array" ref="AI310">IF(ISBLANK(C310),"",XLOOKUP(A310,'Crop Chart'!$A$5:$A$201,'Crop Chart'!$AN$5:$AN$201,FALSE))</f>
        <v/>
      </c>
      <c r="AJ310" s="531" t="str">
        <f t="array" ref="AJ310">IF((AI310=""),"",J310+XLOOKUP(A310,'Crop Chart'!$A$5:$A$201,'Crop Chart'!$AO$5:$AO$201,FALSE))</f>
        <v/>
      </c>
      <c r="AK310" s="530" t="str">
        <f t="array" ref="AK310">IF(ISBLANK(C310),"",XLOOKUP(A310,'Crop Chart'!$A$5:$A$201,'Crop Chart'!$AP$5:$AP$201,FALSE))</f>
        <v/>
      </c>
      <c r="AL310" s="531" t="str">
        <f t="array" ref="AL310">IF((AK310=""),"",J310+XLOOKUP(A310,'Crop Chart'!$A$5:$A$201,'Crop Chart'!$AQ$5:$AQ$201,FALSE))</f>
        <v/>
      </c>
      <c r="AM310" s="530" t="str">
        <f t="array" ref="AM310">IF(ISBLANK(C310),"",XLOOKUP(A310,'Crop Chart'!$A$5:$A$201,'Crop Chart'!$AR$5:$AR$201,FALSE))</f>
        <v/>
      </c>
      <c r="AN310" s="531" t="str">
        <f t="array" ref="AN310">IF((AM310=""),"",J310+XLOOKUP(A310,'Crop Chart'!$A$5:$A$201,'Crop Chart'!$AS$5:$AS$201,FALSE))</f>
        <v/>
      </c>
      <c r="AO310" s="530" t="str">
        <f t="array" ref="AO310">IF(ISBLANK(C310),"",XLOOKUP(A310,'Crop Chart'!$A$5:$A$201,'Crop Chart'!$AT$5:$AT$201,FALSE))</f>
        <v/>
      </c>
      <c r="AP310" s="531" t="str">
        <f t="array" ref="AP310">IF((AO310=""),"",J310+XLOOKUP(A310,'Crop Chart'!$A$5:$A$201,'Crop Chart'!$AU$5:$AU$201,FALSE))</f>
        <v/>
      </c>
      <c r="AQ310" s="530" t="str">
        <f t="array" ref="AQ310">IF(ISBLANK(C310),"",XLOOKUP(A310,'Crop Chart'!$A$5:$A$201,'Crop Chart'!$AV$5:$AV$201,FALSE))</f>
        <v/>
      </c>
      <c r="AR310" s="531" t="str">
        <f t="array" ref="AR310">IF((AQ310=""),"",J310+XLOOKUP(A310,'Crop Chart'!$A$5:$A$201,'Crop Chart'!$AW$5:$AW$201,FALSE))</f>
        <v/>
      </c>
      <c r="AS310" s="530" t="str">
        <f t="array" ref="AS310">IF(ISBLANK(C310),"",XLOOKUP(A310,'Crop Chart'!$A$5:$A$201,'Crop Chart'!$AX$5:$AX$201,FALSE))</f>
        <v/>
      </c>
      <c r="AT310" s="531" t="str">
        <f t="array" ref="AT310">IF((AS310=""),"",J310+XLOOKUP(A310,'Crop Chart'!$A$5:$A$201,'Crop Chart'!$AY$5:$AY$201,FALSE))</f>
        <v/>
      </c>
      <c r="AU310" s="530" t="str">
        <f t="array" ref="AU310">IF(ISBLANK(C310),"",XLOOKUP(A310,'Crop Chart'!$A$5:$A$201,'Crop Chart'!$AZ$5:$AZ$201,FALSE))</f>
        <v/>
      </c>
      <c r="AV310" s="531" t="str">
        <f t="array" ref="AV310">IF((AU310=""),"",J310+XLOOKUP(A310,'Crop Chart'!$A$5:$A$201,'Crop Chart'!$BA$5:$BA$201,FALSE))</f>
        <v/>
      </c>
      <c r="AW310" s="530" t="str">
        <f t="array" ref="AW310">IF(ISBLANK(C310),"",XLOOKUP(A310,'Crop Chart'!$A$5:$A$201,'Crop Chart'!$BB$5:$BB$201,FALSE))</f>
        <v/>
      </c>
      <c r="AX310" s="532" t="str">
        <f t="array" ref="AX310">IF((AW310=""),"",J310+XLOOKUP(A310,'Crop Chart'!$A$5:$A$201,'Crop Chart'!$BC$5:$BC$201,FALSE))</f>
        <v/>
      </c>
    </row>
    <row r="311" ht="15.75" hidden="1" customHeight="1">
      <c r="A311" s="520" t="str">
        <f t="array" ref="A311">IF(ISBLANK(C311)," ",XLOOKUP(C311,'Codified Game Plan'!$M$3:$M$477,'Codified Game Plan'!$A$3:$A$477))</f>
        <v> </v>
      </c>
      <c r="B311" s="503" t="str">
        <f t="array" ref="B311">IF(ISBLANK(C311),"",XLOOKUP(C311,'Codified Game Plan'!$M$3:$M$477,'Codified Game Plan'!$B$3:$B$477))</f>
        <v/>
      </c>
      <c r="C311" s="521"/>
      <c r="D311" s="521" t="str">
        <f t="array" ref="D311">IF(ISBLANK(C311)," ",XLOOKUP(C311,'Codified Game Plan'!$M$3:$M$477,'Codified Game Plan'!$C$3:$C$477))</f>
        <v> </v>
      </c>
      <c r="E311" s="522" t="str">
        <f t="array" ref="E311">IF(ISBLANK(C311),"",XLOOKUP(C311,'Codified Game Plan'!$M$3:$M$477,'Codified Game Plan'!$D$3:$D$477,0))</f>
        <v/>
      </c>
      <c r="F311" s="522" t="str">
        <f t="array" ref="F311">IF(ISBLANK(C311),"",XLOOKUP(C311,'Codified Game Plan'!$M$3:$M$477,'Codified Game Plan'!$E$3:$E$477,0))</f>
        <v/>
      </c>
      <c r="G311" s="523" t="str">
        <f t="array" ref="G311">IF(ISBLANK(C311)," ",XLOOKUP(C311,'Codified Game Plan'!$M$3:$M$477,'Codified Game Plan'!$F$3:$F$477))</f>
        <v> </v>
      </c>
      <c r="H311" s="507" t="str">
        <f t="array" ref="H311">IF(ISBLANK(C311)," ",XLOOKUP(C311,'Codified Game Plan'!$M$3:$M$477,'Codified Game Plan'!$G$3:$G$477))</f>
        <v> </v>
      </c>
      <c r="I311" s="523" t="str">
        <f t="array" ref="I311">IF(ISBLANK(C311),"",XLOOKUP(A311,'Crop Chart'!$A$5:$A$201,'Crop Chart'!$B$5:$B$201,0))</f>
        <v/>
      </c>
      <c r="J311" s="507" t="str">
        <f t="shared" si="24"/>
        <v> </v>
      </c>
      <c r="K311" s="511"/>
      <c r="L311" s="523" t="str">
        <f t="array" ref="L311">IF(ISBLANK(C311),"",XLOOKUP(A311,'Crop Chart'!$A$5:$A$201,'Crop Chart'!$C$5:$C$201,0))</f>
        <v/>
      </c>
      <c r="M311" s="506" t="str">
        <f t="array" ref="M311">IF(ISBLANK(C311),"",XLOOKUP(A311,'Crop Chart'!$A$5:$A$201,'Crop Chart'!$E$5:$E$201,0))</f>
        <v/>
      </c>
      <c r="N311" s="535" t="str">
        <f t="shared" si="1"/>
        <v/>
      </c>
      <c r="O311" s="515" t="str">
        <f t="array" ref="O311">IF(ISBLANK(C311),"",XLOOKUP(A311,'Crop Chart'!$A$5:$A$201,'Crop Chart'!$S$5:$S$201,0))</f>
        <v/>
      </c>
      <c r="P311" s="507" t="str">
        <f t="shared" si="2"/>
        <v/>
      </c>
      <c r="Q311" s="524"/>
      <c r="R311" s="523" t="str">
        <f t="array" ref="R311">IF(I311="TR",XLOOKUP(A311,'Crop Chart'!$A$5:$A$201,'Crop Chart'!$I$5:$I$201,FALSE),"")</f>
        <v/>
      </c>
      <c r="S311" s="512" t="str">
        <f t="array" ref="S311">IF(I311="TR",G311*'Crop Chart'!$H$2*12*L311/M311/T311*XLOOKUP(A311,'Crop Chart'!$A$5:$A$203,'Crop Chart'!$T$5:$T$203),"")</f>
        <v/>
      </c>
      <c r="T311" s="523" t="str">
        <f t="array" ref="T311">IF(ISBLANK(C311),"",XLOOKUP(A311,'Crop Chart'!$A$5:$A$201,'Crop Chart'!$P$5:$P$201,FALSE))</f>
        <v/>
      </c>
      <c r="U311" s="525" t="str">
        <f t="array" ref="U311">IF(ISBLANK(C311),"",XLOOKUP(A311,'Crop Chart'!$A$5:$A$201,'Crop Chart'!$Q$5:$Q$201,0))</f>
        <v/>
      </c>
      <c r="V311" s="507" t="str">
        <f t="array" ref="V311">IF(I311="DS",XLOOKUP(A311,'Crop Chart'!$A$6:$A$201,'Crop Chart'!$AH$6:$AH$201,0),"")</f>
        <v/>
      </c>
      <c r="W311" s="507" t="str">
        <f t="array" ref="W311">IF(I311="DS",XLOOKUP(A311,'Crop Chart'!$A$6:$A$201,'Crop Chart'!$AI$6:$AI$201,0),"")</f>
        <v/>
      </c>
      <c r="X311" s="526" t="str">
        <f t="array" ref="X311">IFS(ISTEXT(P311),"",XLOOKUP(A311,'Crop Chart'!$A$5:$A$201,'Crop Chart'!$R$5:$R$201,0)=0,"",XLOOKUP(A311,'Crop Chart'!$A$5:$A$201,'Crop Chart'!$R$5:$R$201,0)&gt;0,XLOOKUP(A311,'Crop Chart'!$A$5:$A$201,'Crop Chart'!$R$5:$R$201,0)+P311)</f>
        <v/>
      </c>
      <c r="Y311" s="523" t="str">
        <f t="array" ref="Y311">IF(ISTEXT(X311),"",XLOOKUP(A311,'Crop Chart'!$A$5:$A$201,'Crop Chart'!$S$5:$S$201,0))</f>
        <v/>
      </c>
      <c r="Z311" s="513" t="str">
        <f t="shared" si="3"/>
        <v/>
      </c>
      <c r="AA311" s="523" t="str">
        <f t="array" ref="AA311">IF(ISBLANK(C311),"",XLOOKUP(A311,'Crop Chart'!$A$5:$A$201,'Crop Chart'!$F$5:$F$201,0))</f>
        <v/>
      </c>
      <c r="AB311" s="523" t="str">
        <f t="array" ref="AB311">IF(ISBLANK(C311),"",XLOOKUP(A311,'Crop Chart'!$A$5:$A$201,'Crop Chart'!$G$5:$G$201,FALSE))</f>
        <v/>
      </c>
      <c r="AC311" s="526" t="str">
        <f t="shared" si="19"/>
        <v/>
      </c>
      <c r="AD311" s="526" t="str">
        <f t="shared" si="4"/>
        <v/>
      </c>
      <c r="AE311" s="527" t="str">
        <f t="array" ref="AE311">IF(ISBLANK(C311),"",XLOOKUP(C311,'Codified Game Plan'!$M$3:$M$477,'Codified Game Plan'!$J$3:$J$477,0))</f>
        <v/>
      </c>
      <c r="AF311" s="528" t="str">
        <f t="array" ref="AF311">IF(ISBLANK(C311),"",XLOOKUP(A311,'Crop Chart'!$A$5:$A$201,'Crop Chart'!$L$5:$L$201,FALSE))</f>
        <v/>
      </c>
      <c r="AG311" s="529"/>
      <c r="AH311" s="530"/>
      <c r="AI311" s="530" t="str">
        <f t="array" ref="AI311">IF(ISBLANK(C311),"",XLOOKUP(A311,'Crop Chart'!$A$5:$A$201,'Crop Chart'!$AN$5:$AN$201,FALSE))</f>
        <v/>
      </c>
      <c r="AJ311" s="531" t="str">
        <f t="array" ref="AJ311">IF((AI311=""),"",J311+XLOOKUP(A311,'Crop Chart'!$A$5:$A$201,'Crop Chart'!$AO$5:$AO$201,FALSE))</f>
        <v/>
      </c>
      <c r="AK311" s="530" t="str">
        <f t="array" ref="AK311">IF(ISBLANK(C311),"",XLOOKUP(A311,'Crop Chart'!$A$5:$A$201,'Crop Chart'!$AP$5:$AP$201,FALSE))</f>
        <v/>
      </c>
      <c r="AL311" s="531" t="str">
        <f t="array" ref="AL311">IF((AK311=""),"",J311+XLOOKUP(A311,'Crop Chart'!$A$5:$A$201,'Crop Chart'!$AQ$5:$AQ$201,FALSE))</f>
        <v/>
      </c>
      <c r="AM311" s="530" t="str">
        <f t="array" ref="AM311">IF(ISBLANK(C311),"",XLOOKUP(A311,'Crop Chart'!$A$5:$A$201,'Crop Chart'!$AR$5:$AR$201,FALSE))</f>
        <v/>
      </c>
      <c r="AN311" s="531" t="str">
        <f t="array" ref="AN311">IF((AM311=""),"",J311+XLOOKUP(A311,'Crop Chart'!$A$5:$A$201,'Crop Chart'!$AS$5:$AS$201,FALSE))</f>
        <v/>
      </c>
      <c r="AO311" s="530" t="str">
        <f t="array" ref="AO311">IF(ISBLANK(C311),"",XLOOKUP(A311,'Crop Chart'!$A$5:$A$201,'Crop Chart'!$AT$5:$AT$201,FALSE))</f>
        <v/>
      </c>
      <c r="AP311" s="531" t="str">
        <f t="array" ref="AP311">IF((AO311=""),"",J311+XLOOKUP(A311,'Crop Chart'!$A$5:$A$201,'Crop Chart'!$AU$5:$AU$201,FALSE))</f>
        <v/>
      </c>
      <c r="AQ311" s="530" t="str">
        <f t="array" ref="AQ311">IF(ISBLANK(C311),"",XLOOKUP(A311,'Crop Chart'!$A$5:$A$201,'Crop Chart'!$AV$5:$AV$201,FALSE))</f>
        <v/>
      </c>
      <c r="AR311" s="531" t="str">
        <f t="array" ref="AR311">IF((AQ311=""),"",J311+XLOOKUP(A311,'Crop Chart'!$A$5:$A$201,'Crop Chart'!$AW$5:$AW$201,FALSE))</f>
        <v/>
      </c>
      <c r="AS311" s="530" t="str">
        <f t="array" ref="AS311">IF(ISBLANK(C311),"",XLOOKUP(A311,'Crop Chart'!$A$5:$A$201,'Crop Chart'!$AX$5:$AX$201,FALSE))</f>
        <v/>
      </c>
      <c r="AT311" s="531" t="str">
        <f t="array" ref="AT311">IF((AS311=""),"",J311+XLOOKUP(A311,'Crop Chart'!$A$5:$A$201,'Crop Chart'!$AY$5:$AY$201,FALSE))</f>
        <v/>
      </c>
      <c r="AU311" s="530" t="str">
        <f t="array" ref="AU311">IF(ISBLANK(C311),"",XLOOKUP(A311,'Crop Chart'!$A$5:$A$201,'Crop Chart'!$AZ$5:$AZ$201,FALSE))</f>
        <v/>
      </c>
      <c r="AV311" s="531" t="str">
        <f t="array" ref="AV311">IF((AU311=""),"",J311+XLOOKUP(A311,'Crop Chart'!$A$5:$A$201,'Crop Chart'!$BA$5:$BA$201,FALSE))</f>
        <v/>
      </c>
      <c r="AW311" s="530" t="str">
        <f t="array" ref="AW311">IF(ISBLANK(C311),"",XLOOKUP(A311,'Crop Chart'!$A$5:$A$201,'Crop Chart'!$BB$5:$BB$201,FALSE))</f>
        <v/>
      </c>
      <c r="AX311" s="532" t="str">
        <f t="array" ref="AX311">IF((AW311=""),"",J311+XLOOKUP(A311,'Crop Chart'!$A$5:$A$201,'Crop Chart'!$BC$5:$BC$201,FALSE))</f>
        <v/>
      </c>
    </row>
    <row r="312" ht="15.75" hidden="1" customHeight="1">
      <c r="A312" s="520" t="str">
        <f t="array" ref="A312">IF(ISBLANK(C312)," ",XLOOKUP(C312,'Codified Game Plan'!$M$3:$M$477,'Codified Game Plan'!$A$3:$A$477))</f>
        <v> </v>
      </c>
      <c r="B312" s="503" t="str">
        <f t="array" ref="B312">IF(ISBLANK(C312),"",XLOOKUP(C312,'Codified Game Plan'!$M$3:$M$477,'Codified Game Plan'!$B$3:$B$477))</f>
        <v/>
      </c>
      <c r="C312" s="521"/>
      <c r="D312" s="521" t="str">
        <f t="array" ref="D312">IF(ISBLANK(C312)," ",XLOOKUP(C312,'Codified Game Plan'!$M$3:$M$477,'Codified Game Plan'!$C$3:$C$477))</f>
        <v> </v>
      </c>
      <c r="E312" s="522" t="str">
        <f t="array" ref="E312">IF(ISBLANK(C312),"",XLOOKUP(C312,'Codified Game Plan'!$M$3:$M$477,'Codified Game Plan'!$D$3:$D$477,0))</f>
        <v/>
      </c>
      <c r="F312" s="522" t="str">
        <f t="array" ref="F312">IF(ISBLANK(C312),"",XLOOKUP(C312,'Codified Game Plan'!$M$3:$M$477,'Codified Game Plan'!$E$3:$E$477,0))</f>
        <v/>
      </c>
      <c r="G312" s="523" t="str">
        <f t="array" ref="G312">IF(ISBLANK(C312)," ",XLOOKUP(C312,'Codified Game Plan'!$M$3:$M$477,'Codified Game Plan'!$F$3:$F$477))</f>
        <v> </v>
      </c>
      <c r="H312" s="507" t="str">
        <f t="array" ref="H312">IF(ISBLANK(C312)," ",XLOOKUP(C312,'Codified Game Plan'!$M$3:$M$477,'Codified Game Plan'!$G$3:$G$477))</f>
        <v> </v>
      </c>
      <c r="I312" s="523" t="str">
        <f t="array" ref="I312">IF(ISBLANK(C312),"",XLOOKUP(A312,'Crop Chart'!$A$5:$A$201,'Crop Chart'!$B$5:$B$201,0))</f>
        <v/>
      </c>
      <c r="J312" s="507" t="str">
        <f t="shared" si="24"/>
        <v> </v>
      </c>
      <c r="K312" s="511"/>
      <c r="L312" s="523" t="str">
        <f t="array" ref="L312">IF(ISBLANK(C312),"",XLOOKUP(A312,'Crop Chart'!$A$5:$A$201,'Crop Chart'!$C$5:$C$201,0))</f>
        <v/>
      </c>
      <c r="M312" s="506" t="str">
        <f t="array" ref="M312">IF(ISBLANK(C312),"",XLOOKUP(A312,'Crop Chart'!$A$5:$A$201,'Crop Chart'!$E$5:$E$201,0))</f>
        <v/>
      </c>
      <c r="N312" s="535" t="str">
        <f t="shared" si="1"/>
        <v/>
      </c>
      <c r="O312" s="515" t="str">
        <f t="array" ref="O312">IF(ISBLANK(C312),"",XLOOKUP(A312,'Crop Chart'!$A$5:$A$201,'Crop Chart'!$S$5:$S$201,0))</f>
        <v/>
      </c>
      <c r="P312" s="507" t="str">
        <f t="shared" si="2"/>
        <v/>
      </c>
      <c r="Q312" s="524"/>
      <c r="R312" s="523" t="str">
        <f t="array" ref="R312">IF(I312="TR",XLOOKUP(A312,'Crop Chart'!$A$5:$A$201,'Crop Chart'!$I$5:$I$201,FALSE),"")</f>
        <v/>
      </c>
      <c r="S312" s="512" t="str">
        <f t="array" ref="S312">IF(I312="TR",G312*'Crop Chart'!$H$2*12*L312/M312/T312*XLOOKUP(A312,'Crop Chart'!$A$5:$A$203,'Crop Chart'!$T$5:$T$203),"")</f>
        <v/>
      </c>
      <c r="T312" s="523" t="str">
        <f t="array" ref="T312">IF(ISBLANK(C312),"",XLOOKUP(A312,'Crop Chart'!$A$5:$A$201,'Crop Chart'!$P$5:$P$201,FALSE))</f>
        <v/>
      </c>
      <c r="U312" s="525" t="str">
        <f t="array" ref="U312">IF(ISBLANK(C312),"",XLOOKUP(A312,'Crop Chart'!$A$5:$A$201,'Crop Chart'!$Q$5:$Q$201,0))</f>
        <v/>
      </c>
      <c r="V312" s="507" t="str">
        <f t="array" ref="V312">IF(I312="DS",XLOOKUP(A312,'Crop Chart'!$A$6:$A$201,'Crop Chart'!$AH$6:$AH$201,0),"")</f>
        <v/>
      </c>
      <c r="W312" s="507" t="str">
        <f t="array" ref="W312">IF(I312="DS",XLOOKUP(A312,'Crop Chart'!$A$6:$A$201,'Crop Chart'!$AI$6:$AI$201,0),"")</f>
        <v/>
      </c>
      <c r="X312" s="526" t="str">
        <f t="array" ref="X312">IFS(ISTEXT(P312),"",XLOOKUP(A312,'Crop Chart'!$A$5:$A$201,'Crop Chart'!$R$5:$R$201,0)=0,"",XLOOKUP(A312,'Crop Chart'!$A$5:$A$201,'Crop Chart'!$R$5:$R$201,0)&gt;0,XLOOKUP(A312,'Crop Chart'!$A$5:$A$201,'Crop Chart'!$R$5:$R$201,0)+P312)</f>
        <v/>
      </c>
      <c r="Y312" s="523" t="str">
        <f t="array" ref="Y312">IF(ISTEXT(X312),"",XLOOKUP(A312,'Crop Chart'!$A$5:$A$201,'Crop Chart'!$S$5:$S$201,0))</f>
        <v/>
      </c>
      <c r="Z312" s="513" t="str">
        <f t="shared" si="3"/>
        <v/>
      </c>
      <c r="AA312" s="523" t="str">
        <f t="array" ref="AA312">IF(ISBLANK(C312),"",XLOOKUP(A312,'Crop Chart'!$A$5:$A$201,'Crop Chart'!$F$5:$F$201,0))</f>
        <v/>
      </c>
      <c r="AB312" s="523" t="str">
        <f t="array" ref="AB312">IF(ISBLANK(C312),"",XLOOKUP(A312,'Crop Chart'!$A$5:$A$201,'Crop Chart'!$G$5:$G$201,FALSE))</f>
        <v/>
      </c>
      <c r="AC312" s="526" t="str">
        <f t="shared" si="19"/>
        <v/>
      </c>
      <c r="AD312" s="526" t="str">
        <f t="shared" si="4"/>
        <v/>
      </c>
      <c r="AE312" s="527" t="str">
        <f t="array" ref="AE312">IF(ISBLANK(C312),"",XLOOKUP(C312,'Codified Game Plan'!$M$3:$M$477,'Codified Game Plan'!$J$3:$J$477,0))</f>
        <v/>
      </c>
      <c r="AF312" s="528" t="str">
        <f t="array" ref="AF312">IF(ISBLANK(C312),"",XLOOKUP(A312,'Crop Chart'!$A$5:$A$201,'Crop Chart'!$L$5:$L$201,FALSE))</f>
        <v/>
      </c>
      <c r="AG312" s="529"/>
      <c r="AH312" s="530"/>
      <c r="AI312" s="530" t="str">
        <f t="array" ref="AI312">IF(ISBLANK(C312),"",XLOOKUP(A312,'Crop Chart'!$A$5:$A$201,'Crop Chart'!$AN$5:$AN$201,FALSE))</f>
        <v/>
      </c>
      <c r="AJ312" s="531" t="str">
        <f t="array" ref="AJ312">IF((AI312=""),"",J312+XLOOKUP(A312,'Crop Chart'!$A$5:$A$201,'Crop Chart'!$AO$5:$AO$201,FALSE))</f>
        <v/>
      </c>
      <c r="AK312" s="530" t="str">
        <f t="array" ref="AK312">IF(ISBLANK(C312),"",XLOOKUP(A312,'Crop Chart'!$A$5:$A$201,'Crop Chart'!$AP$5:$AP$201,FALSE))</f>
        <v/>
      </c>
      <c r="AL312" s="531" t="str">
        <f t="array" ref="AL312">IF((AK312=""),"",J312+XLOOKUP(A312,'Crop Chart'!$A$5:$A$201,'Crop Chart'!$AQ$5:$AQ$201,FALSE))</f>
        <v/>
      </c>
      <c r="AM312" s="530" t="str">
        <f t="array" ref="AM312">IF(ISBLANK(C312),"",XLOOKUP(A312,'Crop Chart'!$A$5:$A$201,'Crop Chart'!$AR$5:$AR$201,FALSE))</f>
        <v/>
      </c>
      <c r="AN312" s="531" t="str">
        <f t="array" ref="AN312">IF((AM312=""),"",J312+XLOOKUP(A312,'Crop Chart'!$A$5:$A$201,'Crop Chart'!$AS$5:$AS$201,FALSE))</f>
        <v/>
      </c>
      <c r="AO312" s="530" t="str">
        <f t="array" ref="AO312">IF(ISBLANK(C312),"",XLOOKUP(A312,'Crop Chart'!$A$5:$A$201,'Crop Chart'!$AT$5:$AT$201,FALSE))</f>
        <v/>
      </c>
      <c r="AP312" s="531" t="str">
        <f t="array" ref="AP312">IF((AO312=""),"",J312+XLOOKUP(A312,'Crop Chart'!$A$5:$A$201,'Crop Chart'!$AU$5:$AU$201,FALSE))</f>
        <v/>
      </c>
      <c r="AQ312" s="530" t="str">
        <f t="array" ref="AQ312">IF(ISBLANK(C312),"",XLOOKUP(A312,'Crop Chart'!$A$5:$A$201,'Crop Chart'!$AV$5:$AV$201,FALSE))</f>
        <v/>
      </c>
      <c r="AR312" s="531" t="str">
        <f t="array" ref="AR312">IF((AQ312=""),"",J312+XLOOKUP(A312,'Crop Chart'!$A$5:$A$201,'Crop Chart'!$AW$5:$AW$201,FALSE))</f>
        <v/>
      </c>
      <c r="AS312" s="530" t="str">
        <f t="array" ref="AS312">IF(ISBLANK(C312),"",XLOOKUP(A312,'Crop Chart'!$A$5:$A$201,'Crop Chart'!$AX$5:$AX$201,FALSE))</f>
        <v/>
      </c>
      <c r="AT312" s="531" t="str">
        <f t="array" ref="AT312">IF((AS312=""),"",J312+XLOOKUP(A312,'Crop Chart'!$A$5:$A$201,'Crop Chart'!$AY$5:$AY$201,FALSE))</f>
        <v/>
      </c>
      <c r="AU312" s="530" t="str">
        <f t="array" ref="AU312">IF(ISBLANK(C312),"",XLOOKUP(A312,'Crop Chart'!$A$5:$A$201,'Crop Chart'!$AZ$5:$AZ$201,FALSE))</f>
        <v/>
      </c>
      <c r="AV312" s="531" t="str">
        <f t="array" ref="AV312">IF((AU312=""),"",J312+XLOOKUP(A312,'Crop Chart'!$A$5:$A$201,'Crop Chart'!$BA$5:$BA$201,FALSE))</f>
        <v/>
      </c>
      <c r="AW312" s="530" t="str">
        <f t="array" ref="AW312">IF(ISBLANK(C312),"",XLOOKUP(A312,'Crop Chart'!$A$5:$A$201,'Crop Chart'!$BB$5:$BB$201,FALSE))</f>
        <v/>
      </c>
      <c r="AX312" s="532" t="str">
        <f t="array" ref="AX312">IF((AW312=""),"",J312+XLOOKUP(A312,'Crop Chart'!$A$5:$A$201,'Crop Chart'!$BC$5:$BC$201,FALSE))</f>
        <v/>
      </c>
    </row>
    <row r="313" ht="15.75" hidden="1" customHeight="1">
      <c r="A313" s="520" t="str">
        <f t="array" ref="A313">IF(ISBLANK(C313)," ",XLOOKUP(C313,'Codified Game Plan'!$M$3:$M$477,'Codified Game Plan'!$A$3:$A$477))</f>
        <v> </v>
      </c>
      <c r="B313" s="503" t="str">
        <f t="array" ref="B313">IF(ISBLANK(C313),"",XLOOKUP(C313,'Codified Game Plan'!$M$3:$M$477,'Codified Game Plan'!$B$3:$B$477))</f>
        <v/>
      </c>
      <c r="C313" s="521"/>
      <c r="D313" s="521" t="str">
        <f t="array" ref="D313">IF(ISBLANK(C313)," ",XLOOKUP(C313,'Codified Game Plan'!$M$3:$M$477,'Codified Game Plan'!$C$3:$C$477))</f>
        <v> </v>
      </c>
      <c r="E313" s="522" t="str">
        <f t="array" ref="E313">IF(ISBLANK(C313),"",XLOOKUP(C313,'Codified Game Plan'!$M$3:$M$477,'Codified Game Plan'!$D$3:$D$477,0))</f>
        <v/>
      </c>
      <c r="F313" s="522" t="str">
        <f t="array" ref="F313">IF(ISBLANK(C313),"",XLOOKUP(C313,'Codified Game Plan'!$M$3:$M$477,'Codified Game Plan'!$E$3:$E$477,0))</f>
        <v/>
      </c>
      <c r="G313" s="523" t="str">
        <f t="array" ref="G313">IF(ISBLANK(C313)," ",XLOOKUP(C313,'Codified Game Plan'!$M$3:$M$477,'Codified Game Plan'!$F$3:$F$477))</f>
        <v> </v>
      </c>
      <c r="H313" s="507" t="str">
        <f t="array" ref="H313">IF(ISBLANK(C313)," ",XLOOKUP(C313,'Codified Game Plan'!$M$3:$M$477,'Codified Game Plan'!$G$3:$G$477))</f>
        <v> </v>
      </c>
      <c r="I313" s="523" t="str">
        <f t="array" ref="I313">IF(ISBLANK(C313),"",XLOOKUP(A313,'Crop Chart'!$A$5:$A$201,'Crop Chart'!$B$5:$B$201,0))</f>
        <v/>
      </c>
      <c r="J313" s="507" t="str">
        <f t="shared" si="24"/>
        <v> </v>
      </c>
      <c r="K313" s="511"/>
      <c r="L313" s="523" t="str">
        <f t="array" ref="L313">IF(ISBLANK(C313),"",XLOOKUP(A313,'Crop Chart'!$A$5:$A$201,'Crop Chart'!$C$5:$C$201,0))</f>
        <v/>
      </c>
      <c r="M313" s="506" t="str">
        <f t="array" ref="M313">IF(ISBLANK(C313),"",XLOOKUP(A313,'Crop Chart'!$A$5:$A$201,'Crop Chart'!$E$5:$E$201,0))</f>
        <v/>
      </c>
      <c r="N313" s="535" t="str">
        <f t="shared" si="1"/>
        <v/>
      </c>
      <c r="O313" s="515" t="str">
        <f t="array" ref="O313">IF(ISBLANK(C313),"",XLOOKUP(A313,'Crop Chart'!$A$5:$A$201,'Crop Chart'!$S$5:$S$201,0))</f>
        <v/>
      </c>
      <c r="P313" s="507" t="str">
        <f t="shared" si="2"/>
        <v/>
      </c>
      <c r="Q313" s="524"/>
      <c r="R313" s="523" t="str">
        <f t="array" ref="R313">IF(I313="TR",XLOOKUP(A313,'Crop Chart'!$A$5:$A$201,'Crop Chart'!$I$5:$I$201,FALSE),"")</f>
        <v/>
      </c>
      <c r="S313" s="512" t="str">
        <f t="array" ref="S313">IF(I313="TR",G313*'Crop Chart'!$H$2*12*L313/M313/T313*XLOOKUP(A313,'Crop Chart'!$A$5:$A$203,'Crop Chart'!$T$5:$T$203),"")</f>
        <v/>
      </c>
      <c r="T313" s="523" t="str">
        <f t="array" ref="T313">IF(ISBLANK(C313),"",XLOOKUP(A313,'Crop Chart'!$A$5:$A$201,'Crop Chart'!$P$5:$P$201,FALSE))</f>
        <v/>
      </c>
      <c r="U313" s="525" t="str">
        <f t="array" ref="U313">IF(ISBLANK(C313),"",XLOOKUP(A313,'Crop Chart'!$A$5:$A$201,'Crop Chart'!$Q$5:$Q$201,0))</f>
        <v/>
      </c>
      <c r="V313" s="507" t="str">
        <f t="array" ref="V313">IF(I313="DS",XLOOKUP(A313,'Crop Chart'!$A$6:$A$201,'Crop Chart'!$AH$6:$AH$201,0),"")</f>
        <v/>
      </c>
      <c r="W313" s="507" t="str">
        <f t="array" ref="W313">IF(I313="DS",XLOOKUP(A313,'Crop Chart'!$A$6:$A$201,'Crop Chart'!$AI$6:$AI$201,0),"")</f>
        <v/>
      </c>
      <c r="X313" s="526" t="str">
        <f t="array" ref="X313">IFS(ISTEXT(P313),"",XLOOKUP(A313,'Crop Chart'!$A$5:$A$201,'Crop Chart'!$R$5:$R$201,0)=0,"",XLOOKUP(A313,'Crop Chart'!$A$5:$A$201,'Crop Chart'!$R$5:$R$201,0)&gt;0,XLOOKUP(A313,'Crop Chart'!$A$5:$A$201,'Crop Chart'!$R$5:$R$201,0)+P313)</f>
        <v/>
      </c>
      <c r="Y313" s="523" t="str">
        <f t="array" ref="Y313">IF(ISTEXT(X313),"",XLOOKUP(A313,'Crop Chart'!$A$5:$A$201,'Crop Chart'!$S$5:$S$201,0))</f>
        <v/>
      </c>
      <c r="Z313" s="513" t="str">
        <f t="shared" si="3"/>
        <v/>
      </c>
      <c r="AA313" s="523" t="str">
        <f t="array" ref="AA313">IF(ISBLANK(C313),"",XLOOKUP(A313,'Crop Chart'!$A$5:$A$201,'Crop Chart'!$F$5:$F$201,0))</f>
        <v/>
      </c>
      <c r="AB313" s="523" t="str">
        <f t="array" ref="AB313">IF(ISBLANK(C313),"",XLOOKUP(A313,'Crop Chart'!$A$5:$A$201,'Crop Chart'!$G$5:$G$201,FALSE))</f>
        <v/>
      </c>
      <c r="AC313" s="526" t="str">
        <f t="shared" si="19"/>
        <v/>
      </c>
      <c r="AD313" s="526" t="str">
        <f t="shared" si="4"/>
        <v/>
      </c>
      <c r="AE313" s="527" t="str">
        <f t="array" ref="AE313">IF(ISBLANK(C313),"",XLOOKUP(C313,'Codified Game Plan'!$M$3:$M$477,'Codified Game Plan'!$J$3:$J$477,0))</f>
        <v/>
      </c>
      <c r="AF313" s="528" t="str">
        <f t="array" ref="AF313">IF(ISBLANK(C313),"",XLOOKUP(A313,'Crop Chart'!$A$5:$A$201,'Crop Chart'!$L$5:$L$201,FALSE))</f>
        <v/>
      </c>
      <c r="AG313" s="529"/>
      <c r="AH313" s="530"/>
      <c r="AI313" s="530" t="str">
        <f t="array" ref="AI313">IF(ISBLANK(C313),"",XLOOKUP(A313,'Crop Chart'!$A$5:$A$201,'Crop Chart'!$AN$5:$AN$201,FALSE))</f>
        <v/>
      </c>
      <c r="AJ313" s="531" t="str">
        <f t="array" ref="AJ313">IF((AI313=""),"",J313+XLOOKUP(A313,'Crop Chart'!$A$5:$A$201,'Crop Chart'!$AO$5:$AO$201,FALSE))</f>
        <v/>
      </c>
      <c r="AK313" s="530" t="str">
        <f t="array" ref="AK313">IF(ISBLANK(C313),"",XLOOKUP(A313,'Crop Chart'!$A$5:$A$201,'Crop Chart'!$AP$5:$AP$201,FALSE))</f>
        <v/>
      </c>
      <c r="AL313" s="531" t="str">
        <f t="array" ref="AL313">IF((AK313=""),"",J313+XLOOKUP(A313,'Crop Chart'!$A$5:$A$201,'Crop Chart'!$AQ$5:$AQ$201,FALSE))</f>
        <v/>
      </c>
      <c r="AM313" s="530" t="str">
        <f t="array" ref="AM313">IF(ISBLANK(C313),"",XLOOKUP(A313,'Crop Chart'!$A$5:$A$201,'Crop Chart'!$AR$5:$AR$201,FALSE))</f>
        <v/>
      </c>
      <c r="AN313" s="531" t="str">
        <f t="array" ref="AN313">IF((AM313=""),"",J313+XLOOKUP(A313,'Crop Chart'!$A$5:$A$201,'Crop Chart'!$AS$5:$AS$201,FALSE))</f>
        <v/>
      </c>
      <c r="AO313" s="530" t="str">
        <f t="array" ref="AO313">IF(ISBLANK(C313),"",XLOOKUP(A313,'Crop Chart'!$A$5:$A$201,'Crop Chart'!$AT$5:$AT$201,FALSE))</f>
        <v/>
      </c>
      <c r="AP313" s="531" t="str">
        <f t="array" ref="AP313">IF((AO313=""),"",J313+XLOOKUP(A313,'Crop Chart'!$A$5:$A$201,'Crop Chart'!$AU$5:$AU$201,FALSE))</f>
        <v/>
      </c>
      <c r="AQ313" s="530" t="str">
        <f t="array" ref="AQ313">IF(ISBLANK(C313),"",XLOOKUP(A313,'Crop Chart'!$A$5:$A$201,'Crop Chart'!$AV$5:$AV$201,FALSE))</f>
        <v/>
      </c>
      <c r="AR313" s="531" t="str">
        <f t="array" ref="AR313">IF((AQ313=""),"",J313+XLOOKUP(A313,'Crop Chart'!$A$5:$A$201,'Crop Chart'!$AW$5:$AW$201,FALSE))</f>
        <v/>
      </c>
      <c r="AS313" s="530" t="str">
        <f t="array" ref="AS313">IF(ISBLANK(C313),"",XLOOKUP(A313,'Crop Chart'!$A$5:$A$201,'Crop Chart'!$AX$5:$AX$201,FALSE))</f>
        <v/>
      </c>
      <c r="AT313" s="531" t="str">
        <f t="array" ref="AT313">IF((AS313=""),"",J313+XLOOKUP(A313,'Crop Chart'!$A$5:$A$201,'Crop Chart'!$AY$5:$AY$201,FALSE))</f>
        <v/>
      </c>
      <c r="AU313" s="530" t="str">
        <f t="array" ref="AU313">IF(ISBLANK(C313),"",XLOOKUP(A313,'Crop Chart'!$A$5:$A$201,'Crop Chart'!$AZ$5:$AZ$201,FALSE))</f>
        <v/>
      </c>
      <c r="AV313" s="531" t="str">
        <f t="array" ref="AV313">IF((AU313=""),"",J313+XLOOKUP(A313,'Crop Chart'!$A$5:$A$201,'Crop Chart'!$BA$5:$BA$201,FALSE))</f>
        <v/>
      </c>
      <c r="AW313" s="530" t="str">
        <f t="array" ref="AW313">IF(ISBLANK(C313),"",XLOOKUP(A313,'Crop Chart'!$A$5:$A$201,'Crop Chart'!$BB$5:$BB$201,FALSE))</f>
        <v/>
      </c>
      <c r="AX313" s="532" t="str">
        <f t="array" ref="AX313">IF((AW313=""),"",J313+XLOOKUP(A313,'Crop Chart'!$A$5:$A$201,'Crop Chart'!$BC$5:$BC$201,FALSE))</f>
        <v/>
      </c>
    </row>
    <row r="314" ht="15.75" hidden="1" customHeight="1">
      <c r="A314" s="520" t="str">
        <f t="array" ref="A314">IF(ISBLANK(C314)," ",XLOOKUP(C314,'Codified Game Plan'!$M$3:$M$477,'Codified Game Plan'!$A$3:$A$477))</f>
        <v> </v>
      </c>
      <c r="B314" s="503" t="str">
        <f t="array" ref="B314">IF(ISBLANK(C314),"",XLOOKUP(C314,'Codified Game Plan'!$M$3:$M$477,'Codified Game Plan'!$B$3:$B$477))</f>
        <v/>
      </c>
      <c r="C314" s="521"/>
      <c r="D314" s="521" t="str">
        <f t="array" ref="D314">IF(ISBLANK(C314)," ",XLOOKUP(C314,'Codified Game Plan'!$M$3:$M$477,'Codified Game Plan'!$C$3:$C$477))</f>
        <v> </v>
      </c>
      <c r="E314" s="522" t="str">
        <f t="array" ref="E314">IF(ISBLANK(C314),"",XLOOKUP(C314,'Codified Game Plan'!$M$3:$M$477,'Codified Game Plan'!$D$3:$D$477,0))</f>
        <v/>
      </c>
      <c r="F314" s="522" t="str">
        <f t="array" ref="F314">IF(ISBLANK(C314),"",XLOOKUP(C314,'Codified Game Plan'!$M$3:$M$477,'Codified Game Plan'!$E$3:$E$477,0))</f>
        <v/>
      </c>
      <c r="G314" s="523" t="str">
        <f t="array" ref="G314">IF(ISBLANK(C314)," ",XLOOKUP(C314,'Codified Game Plan'!$M$3:$M$477,'Codified Game Plan'!$F$3:$F$477))</f>
        <v> </v>
      </c>
      <c r="H314" s="507" t="str">
        <f t="array" ref="H314">IF(ISBLANK(C314)," ",XLOOKUP(C314,'Codified Game Plan'!$M$3:$M$477,'Codified Game Plan'!$G$3:$G$477))</f>
        <v> </v>
      </c>
      <c r="I314" s="523" t="str">
        <f t="array" ref="I314">IF(ISBLANK(C314),"",XLOOKUP(A314,'Crop Chart'!$A$5:$A$201,'Crop Chart'!$B$5:$B$201,0))</f>
        <v/>
      </c>
      <c r="J314" s="507" t="str">
        <f t="shared" si="24"/>
        <v> </v>
      </c>
      <c r="K314" s="511"/>
      <c r="L314" s="523" t="str">
        <f t="array" ref="L314">IF(ISBLANK(C314),"",XLOOKUP(A314,'Crop Chart'!$A$5:$A$201,'Crop Chart'!$C$5:$C$201,0))</f>
        <v/>
      </c>
      <c r="M314" s="506" t="str">
        <f t="array" ref="M314">IF(ISBLANK(C314),"",XLOOKUP(A314,'Crop Chart'!$A$5:$A$201,'Crop Chart'!$E$5:$E$201,0))</f>
        <v/>
      </c>
      <c r="N314" s="535" t="str">
        <f t="shared" si="1"/>
        <v/>
      </c>
      <c r="O314" s="515" t="str">
        <f t="array" ref="O314">IF(ISBLANK(C314),"",XLOOKUP(A314,'Crop Chart'!$A$5:$A$201,'Crop Chart'!$S$5:$S$201,0))</f>
        <v/>
      </c>
      <c r="P314" s="507" t="str">
        <f t="shared" si="2"/>
        <v/>
      </c>
      <c r="Q314" s="524"/>
      <c r="R314" s="523" t="str">
        <f t="array" ref="R314">IF(I314="TR",XLOOKUP(A314,'Crop Chart'!$A$5:$A$201,'Crop Chart'!$I$5:$I$201,FALSE),"")</f>
        <v/>
      </c>
      <c r="S314" s="512" t="str">
        <f t="array" ref="S314">IF(I314="TR",G314*'Crop Chart'!$H$2*12*L314/M314/T314*XLOOKUP(A314,'Crop Chart'!$A$5:$A$203,'Crop Chart'!$T$5:$T$203),"")</f>
        <v/>
      </c>
      <c r="T314" s="523" t="str">
        <f t="array" ref="T314">IF(ISBLANK(C314),"",XLOOKUP(A314,'Crop Chart'!$A$5:$A$201,'Crop Chart'!$P$5:$P$201,FALSE))</f>
        <v/>
      </c>
      <c r="U314" s="525" t="str">
        <f t="array" ref="U314">IF(ISBLANK(C314),"",XLOOKUP(A314,'Crop Chart'!$A$5:$A$201,'Crop Chart'!$Q$5:$Q$201,0))</f>
        <v/>
      </c>
      <c r="V314" s="507" t="str">
        <f t="array" ref="V314">IF(I314="DS",XLOOKUP(A314,'Crop Chart'!$A$6:$A$201,'Crop Chart'!$AH$6:$AH$201,0),"")</f>
        <v/>
      </c>
      <c r="W314" s="507" t="str">
        <f t="array" ref="W314">IF(I314="DS",XLOOKUP(A314,'Crop Chart'!$A$6:$A$201,'Crop Chart'!$AI$6:$AI$201,0),"")</f>
        <v/>
      </c>
      <c r="X314" s="526" t="str">
        <f t="array" ref="X314">IFS(ISTEXT(P314),"",XLOOKUP(A314,'Crop Chart'!$A$5:$A$201,'Crop Chart'!$R$5:$R$201,0)=0,"",XLOOKUP(A314,'Crop Chart'!$A$5:$A$201,'Crop Chart'!$R$5:$R$201,0)&gt;0,XLOOKUP(A314,'Crop Chart'!$A$5:$A$201,'Crop Chart'!$R$5:$R$201,0)+P314)</f>
        <v/>
      </c>
      <c r="Y314" s="523" t="str">
        <f t="array" ref="Y314">IF(ISTEXT(X314),"",XLOOKUP(A314,'Crop Chart'!$A$5:$A$201,'Crop Chart'!$S$5:$S$201,0))</f>
        <v/>
      </c>
      <c r="Z314" s="513" t="str">
        <f t="shared" si="3"/>
        <v/>
      </c>
      <c r="AA314" s="523" t="str">
        <f t="array" ref="AA314">IF(ISBLANK(C314),"",XLOOKUP(A314,'Crop Chart'!$A$5:$A$201,'Crop Chart'!$F$5:$F$201,0))</f>
        <v/>
      </c>
      <c r="AB314" s="523" t="str">
        <f t="array" ref="AB314">IF(ISBLANK(C314),"",XLOOKUP(A314,'Crop Chart'!$A$5:$A$201,'Crop Chart'!$G$5:$G$201,FALSE))</f>
        <v/>
      </c>
      <c r="AC314" s="526" t="str">
        <f t="shared" si="19"/>
        <v/>
      </c>
      <c r="AD314" s="526" t="str">
        <f t="shared" si="4"/>
        <v/>
      </c>
      <c r="AE314" s="527" t="str">
        <f t="array" ref="AE314">IF(ISBLANK(C314),"",XLOOKUP(C314,'Codified Game Plan'!$M$3:$M$477,'Codified Game Plan'!$J$3:$J$477,0))</f>
        <v/>
      </c>
      <c r="AF314" s="528" t="str">
        <f t="array" ref="AF314">IF(ISBLANK(C314),"",XLOOKUP(A314,'Crop Chart'!$A$5:$A$201,'Crop Chart'!$L$5:$L$201,FALSE))</f>
        <v/>
      </c>
      <c r="AG314" s="529"/>
      <c r="AH314" s="530"/>
      <c r="AI314" s="530" t="str">
        <f t="array" ref="AI314">IF(ISBLANK(C314),"",XLOOKUP(A314,'Crop Chart'!$A$5:$A$201,'Crop Chart'!$AN$5:$AN$201,FALSE))</f>
        <v/>
      </c>
      <c r="AJ314" s="531" t="str">
        <f t="array" ref="AJ314">IF((AI314=""),"",J314+XLOOKUP(A314,'Crop Chart'!$A$5:$A$201,'Crop Chart'!$AO$5:$AO$201,FALSE))</f>
        <v/>
      </c>
      <c r="AK314" s="530" t="str">
        <f t="array" ref="AK314">IF(ISBLANK(C314),"",XLOOKUP(A314,'Crop Chart'!$A$5:$A$201,'Crop Chart'!$AP$5:$AP$201,FALSE))</f>
        <v/>
      </c>
      <c r="AL314" s="531" t="str">
        <f t="array" ref="AL314">IF((AK314=""),"",J314+XLOOKUP(A314,'Crop Chart'!$A$5:$A$201,'Crop Chart'!$AQ$5:$AQ$201,FALSE))</f>
        <v/>
      </c>
      <c r="AM314" s="530" t="str">
        <f t="array" ref="AM314">IF(ISBLANK(C314),"",XLOOKUP(A314,'Crop Chart'!$A$5:$A$201,'Crop Chart'!$AR$5:$AR$201,FALSE))</f>
        <v/>
      </c>
      <c r="AN314" s="531" t="str">
        <f t="array" ref="AN314">IF((AM314=""),"",J314+XLOOKUP(A314,'Crop Chart'!$A$5:$A$201,'Crop Chart'!$AS$5:$AS$201,FALSE))</f>
        <v/>
      </c>
      <c r="AO314" s="530" t="str">
        <f t="array" ref="AO314">IF(ISBLANK(C314),"",XLOOKUP(A314,'Crop Chart'!$A$5:$A$201,'Crop Chart'!$AT$5:$AT$201,FALSE))</f>
        <v/>
      </c>
      <c r="AP314" s="531" t="str">
        <f t="array" ref="AP314">IF((AO314=""),"",J314+XLOOKUP(A314,'Crop Chart'!$A$5:$A$201,'Crop Chart'!$AU$5:$AU$201,FALSE))</f>
        <v/>
      </c>
      <c r="AQ314" s="530" t="str">
        <f t="array" ref="AQ314">IF(ISBLANK(C314),"",XLOOKUP(A314,'Crop Chart'!$A$5:$A$201,'Crop Chart'!$AV$5:$AV$201,FALSE))</f>
        <v/>
      </c>
      <c r="AR314" s="531" t="str">
        <f t="array" ref="AR314">IF((AQ314=""),"",J314+XLOOKUP(A314,'Crop Chart'!$A$5:$A$201,'Crop Chart'!$AW$5:$AW$201,FALSE))</f>
        <v/>
      </c>
      <c r="AS314" s="530" t="str">
        <f t="array" ref="AS314">IF(ISBLANK(C314),"",XLOOKUP(A314,'Crop Chart'!$A$5:$A$201,'Crop Chart'!$AX$5:$AX$201,FALSE))</f>
        <v/>
      </c>
      <c r="AT314" s="531" t="str">
        <f t="array" ref="AT314">IF((AS314=""),"",J314+XLOOKUP(A314,'Crop Chart'!$A$5:$A$201,'Crop Chart'!$AY$5:$AY$201,FALSE))</f>
        <v/>
      </c>
      <c r="AU314" s="530" t="str">
        <f t="array" ref="AU314">IF(ISBLANK(C314),"",XLOOKUP(A314,'Crop Chart'!$A$5:$A$201,'Crop Chart'!$AZ$5:$AZ$201,FALSE))</f>
        <v/>
      </c>
      <c r="AV314" s="531" t="str">
        <f t="array" ref="AV314">IF((AU314=""),"",J314+XLOOKUP(A314,'Crop Chart'!$A$5:$A$201,'Crop Chart'!$BA$5:$BA$201,FALSE))</f>
        <v/>
      </c>
      <c r="AW314" s="530" t="str">
        <f t="array" ref="AW314">IF(ISBLANK(C314),"",XLOOKUP(A314,'Crop Chart'!$A$5:$A$201,'Crop Chart'!$BB$5:$BB$201,FALSE))</f>
        <v/>
      </c>
      <c r="AX314" s="532" t="str">
        <f t="array" ref="AX314">IF((AW314=""),"",J314+XLOOKUP(A314,'Crop Chart'!$A$5:$A$201,'Crop Chart'!$BC$5:$BC$201,FALSE))</f>
        <v/>
      </c>
    </row>
    <row r="315" ht="15.75" hidden="1" customHeight="1">
      <c r="A315" s="520" t="str">
        <f t="array" ref="A315">IF(ISBLANK(C315)," ",XLOOKUP(C315,'Codified Game Plan'!$M$3:$M$477,'Codified Game Plan'!$A$3:$A$477))</f>
        <v> </v>
      </c>
      <c r="B315" s="503" t="str">
        <f t="array" ref="B315">IF(ISBLANK(C315),"",XLOOKUP(C315,'Codified Game Plan'!$M$3:$M$477,'Codified Game Plan'!$B$3:$B$477))</f>
        <v/>
      </c>
      <c r="C315" s="521"/>
      <c r="D315" s="521" t="str">
        <f t="array" ref="D315">IF(ISBLANK(C315)," ",XLOOKUP(C315,'Codified Game Plan'!$M$3:$M$477,'Codified Game Plan'!$C$3:$C$477))</f>
        <v> </v>
      </c>
      <c r="E315" s="522" t="str">
        <f t="array" ref="E315">IF(ISBLANK(C315),"",XLOOKUP(C315,'Codified Game Plan'!$M$3:$M$477,'Codified Game Plan'!$D$3:$D$477,0))</f>
        <v/>
      </c>
      <c r="F315" s="522" t="str">
        <f t="array" ref="F315">IF(ISBLANK(C315),"",XLOOKUP(C315,'Codified Game Plan'!$M$3:$M$477,'Codified Game Plan'!$E$3:$E$477,0))</f>
        <v/>
      </c>
      <c r="G315" s="523" t="str">
        <f t="array" ref="G315">IF(ISBLANK(C315)," ",XLOOKUP(C315,'Codified Game Plan'!$M$3:$M$477,'Codified Game Plan'!$F$3:$F$477))</f>
        <v> </v>
      </c>
      <c r="H315" s="507" t="str">
        <f t="array" ref="H315">IF(ISBLANK(C315)," ",XLOOKUP(C315,'Codified Game Plan'!$M$3:$M$477,'Codified Game Plan'!$G$3:$G$477))</f>
        <v> </v>
      </c>
      <c r="I315" s="523" t="str">
        <f t="array" ref="I315">IF(ISBLANK(C315),"",XLOOKUP(A315,'Crop Chart'!$A$5:$A$201,'Crop Chart'!$B$5:$B$201,0))</f>
        <v/>
      </c>
      <c r="J315" s="507" t="str">
        <f t="shared" si="24"/>
        <v> </v>
      </c>
      <c r="K315" s="511"/>
      <c r="L315" s="523" t="str">
        <f t="array" ref="L315">IF(ISBLANK(C315),"",XLOOKUP(A315,'Crop Chart'!$A$5:$A$201,'Crop Chart'!$C$5:$C$201,0))</f>
        <v/>
      </c>
      <c r="M315" s="506" t="str">
        <f t="array" ref="M315">IF(ISBLANK(C315),"",XLOOKUP(A315,'Crop Chart'!$A$5:$A$201,'Crop Chart'!$E$5:$E$201,0))</f>
        <v/>
      </c>
      <c r="N315" s="535" t="str">
        <f t="shared" si="1"/>
        <v/>
      </c>
      <c r="O315" s="515" t="str">
        <f t="array" ref="O315">IF(ISBLANK(C315),"",XLOOKUP(A315,'Crop Chart'!$A$5:$A$201,'Crop Chart'!$S$5:$S$201,0))</f>
        <v/>
      </c>
      <c r="P315" s="507" t="str">
        <f t="shared" si="2"/>
        <v/>
      </c>
      <c r="Q315" s="524"/>
      <c r="R315" s="523" t="str">
        <f t="array" ref="R315">IF(I315="TR",XLOOKUP(A315,'Crop Chart'!$A$5:$A$201,'Crop Chart'!$I$5:$I$201,FALSE),"")</f>
        <v/>
      </c>
      <c r="S315" s="512" t="str">
        <f t="array" ref="S315">IF(I315="TR",G315*'Crop Chart'!$H$2*12*L315/M315/T315*XLOOKUP(A315,'Crop Chart'!$A$5:$A$203,'Crop Chart'!$T$5:$T$203),"")</f>
        <v/>
      </c>
      <c r="T315" s="523" t="str">
        <f t="array" ref="T315">IF(ISBLANK(C315),"",XLOOKUP(A315,'Crop Chart'!$A$5:$A$201,'Crop Chart'!$P$5:$P$201,FALSE))</f>
        <v/>
      </c>
      <c r="U315" s="525" t="str">
        <f t="array" ref="U315">IF(ISBLANK(C315),"",XLOOKUP(A315,'Crop Chart'!$A$5:$A$201,'Crop Chart'!$Q$5:$Q$201,0))</f>
        <v/>
      </c>
      <c r="V315" s="507" t="str">
        <f t="array" ref="V315">IF(I315="DS",XLOOKUP(A315,'Crop Chart'!$A$6:$A$201,'Crop Chart'!$AH$6:$AH$201,0),"")</f>
        <v/>
      </c>
      <c r="W315" s="507" t="str">
        <f t="array" ref="W315">IF(I315="DS",XLOOKUP(A315,'Crop Chart'!$A$6:$A$201,'Crop Chart'!$AI$6:$AI$201,0),"")</f>
        <v/>
      </c>
      <c r="X315" s="526" t="str">
        <f t="array" ref="X315">IFS(ISTEXT(P315),"",XLOOKUP(A315,'Crop Chart'!$A$5:$A$201,'Crop Chart'!$R$5:$R$201,0)=0,"",XLOOKUP(A315,'Crop Chart'!$A$5:$A$201,'Crop Chart'!$R$5:$R$201,0)&gt;0,XLOOKUP(A315,'Crop Chart'!$A$5:$A$201,'Crop Chart'!$R$5:$R$201,0)+P315)</f>
        <v/>
      </c>
      <c r="Y315" s="523" t="str">
        <f t="array" ref="Y315">IF(ISTEXT(X315),"",XLOOKUP(A315,'Crop Chart'!$A$5:$A$201,'Crop Chart'!$S$5:$S$201,0))</f>
        <v/>
      </c>
      <c r="Z315" s="513" t="str">
        <f t="shared" si="3"/>
        <v/>
      </c>
      <c r="AA315" s="523" t="str">
        <f t="array" ref="AA315">IF(ISBLANK(C315),"",XLOOKUP(A315,'Crop Chart'!$A$5:$A$201,'Crop Chart'!$F$5:$F$201,0))</f>
        <v/>
      </c>
      <c r="AB315" s="523" t="str">
        <f t="array" ref="AB315">IF(ISBLANK(C315),"",XLOOKUP(A315,'Crop Chart'!$A$5:$A$201,'Crop Chart'!$G$5:$G$201,FALSE))</f>
        <v/>
      </c>
      <c r="AC315" s="526" t="str">
        <f t="shared" si="19"/>
        <v/>
      </c>
      <c r="AD315" s="526" t="str">
        <f t="shared" si="4"/>
        <v/>
      </c>
      <c r="AE315" s="527" t="str">
        <f t="array" ref="AE315">IF(ISBLANK(C315),"",XLOOKUP(C315,'Codified Game Plan'!$M$3:$M$477,'Codified Game Plan'!$J$3:$J$477,0))</f>
        <v/>
      </c>
      <c r="AF315" s="528" t="str">
        <f t="array" ref="AF315">IF(ISBLANK(C315),"",XLOOKUP(A315,'Crop Chart'!$A$5:$A$201,'Crop Chart'!$L$5:$L$201,FALSE))</f>
        <v/>
      </c>
      <c r="AG315" s="529"/>
      <c r="AH315" s="530"/>
      <c r="AI315" s="530" t="str">
        <f t="array" ref="AI315">IF(ISBLANK(C315),"",XLOOKUP(A315,'Crop Chart'!$A$5:$A$201,'Crop Chart'!$AN$5:$AN$201,FALSE))</f>
        <v/>
      </c>
      <c r="AJ315" s="531" t="str">
        <f t="array" ref="AJ315">IF((AI315=""),"",J315+XLOOKUP(A315,'Crop Chart'!$A$5:$A$201,'Crop Chart'!$AO$5:$AO$201,FALSE))</f>
        <v/>
      </c>
      <c r="AK315" s="530" t="str">
        <f t="array" ref="AK315">IF(ISBLANK(C315),"",XLOOKUP(A315,'Crop Chart'!$A$5:$A$201,'Crop Chart'!$AP$5:$AP$201,FALSE))</f>
        <v/>
      </c>
      <c r="AL315" s="531" t="str">
        <f t="array" ref="AL315">IF((AK315=""),"",J315+XLOOKUP(A315,'Crop Chart'!$A$5:$A$201,'Crop Chart'!$AQ$5:$AQ$201,FALSE))</f>
        <v/>
      </c>
      <c r="AM315" s="530" t="str">
        <f t="array" ref="AM315">IF(ISBLANK(C315),"",XLOOKUP(A315,'Crop Chart'!$A$5:$A$201,'Crop Chart'!$AR$5:$AR$201,FALSE))</f>
        <v/>
      </c>
      <c r="AN315" s="531" t="str">
        <f t="array" ref="AN315">IF((AM315=""),"",J315+XLOOKUP(A315,'Crop Chart'!$A$5:$A$201,'Crop Chart'!$AS$5:$AS$201,FALSE))</f>
        <v/>
      </c>
      <c r="AO315" s="530" t="str">
        <f t="array" ref="AO315">IF(ISBLANK(C315),"",XLOOKUP(A315,'Crop Chart'!$A$5:$A$201,'Crop Chart'!$AT$5:$AT$201,FALSE))</f>
        <v/>
      </c>
      <c r="AP315" s="531" t="str">
        <f t="array" ref="AP315">IF((AO315=""),"",J315+XLOOKUP(A315,'Crop Chart'!$A$5:$A$201,'Crop Chart'!$AU$5:$AU$201,FALSE))</f>
        <v/>
      </c>
      <c r="AQ315" s="530" t="str">
        <f t="array" ref="AQ315">IF(ISBLANK(C315),"",XLOOKUP(A315,'Crop Chart'!$A$5:$A$201,'Crop Chart'!$AV$5:$AV$201,FALSE))</f>
        <v/>
      </c>
      <c r="AR315" s="531" t="str">
        <f t="array" ref="AR315">IF((AQ315=""),"",J315+XLOOKUP(A315,'Crop Chart'!$A$5:$A$201,'Crop Chart'!$AW$5:$AW$201,FALSE))</f>
        <v/>
      </c>
      <c r="AS315" s="530" t="str">
        <f t="array" ref="AS315">IF(ISBLANK(C315),"",XLOOKUP(A315,'Crop Chart'!$A$5:$A$201,'Crop Chart'!$AX$5:$AX$201,FALSE))</f>
        <v/>
      </c>
      <c r="AT315" s="531" t="str">
        <f t="array" ref="AT315">IF((AS315=""),"",J315+XLOOKUP(A315,'Crop Chart'!$A$5:$A$201,'Crop Chart'!$AY$5:$AY$201,FALSE))</f>
        <v/>
      </c>
      <c r="AU315" s="530" t="str">
        <f t="array" ref="AU315">IF(ISBLANK(C315),"",XLOOKUP(A315,'Crop Chart'!$A$5:$A$201,'Crop Chart'!$AZ$5:$AZ$201,FALSE))</f>
        <v/>
      </c>
      <c r="AV315" s="531" t="str">
        <f t="array" ref="AV315">IF((AU315=""),"",J315+XLOOKUP(A315,'Crop Chart'!$A$5:$A$201,'Crop Chart'!$BA$5:$BA$201,FALSE))</f>
        <v/>
      </c>
      <c r="AW315" s="530" t="str">
        <f t="array" ref="AW315">IF(ISBLANK(C315),"",XLOOKUP(A315,'Crop Chart'!$A$5:$A$201,'Crop Chart'!$BB$5:$BB$201,FALSE))</f>
        <v/>
      </c>
      <c r="AX315" s="532" t="str">
        <f t="array" ref="AX315">IF((AW315=""),"",J315+XLOOKUP(A315,'Crop Chart'!$A$5:$A$201,'Crop Chart'!$BC$5:$BC$201,FALSE))</f>
        <v/>
      </c>
    </row>
    <row r="316" ht="15.75" hidden="1" customHeight="1">
      <c r="A316" s="520" t="str">
        <f t="array" ref="A316">IF(ISBLANK(C316)," ",XLOOKUP(C316,'Codified Game Plan'!$M$3:$M$477,'Codified Game Plan'!$A$3:$A$477))</f>
        <v> </v>
      </c>
      <c r="B316" s="503" t="str">
        <f t="array" ref="B316">IF(ISBLANK(C316),"",XLOOKUP(C316,'Codified Game Plan'!$M$3:$M$477,'Codified Game Plan'!$B$3:$B$477))</f>
        <v/>
      </c>
      <c r="C316" s="521"/>
      <c r="D316" s="521" t="str">
        <f t="array" ref="D316">IF(ISBLANK(C316)," ",XLOOKUP(C316,'Codified Game Plan'!$M$3:$M$477,'Codified Game Plan'!$C$3:$C$477))</f>
        <v> </v>
      </c>
      <c r="E316" s="522" t="str">
        <f t="array" ref="E316">IF(ISBLANK(C316),"",XLOOKUP(C316,'Codified Game Plan'!$M$3:$M$477,'Codified Game Plan'!$D$3:$D$477,0))</f>
        <v/>
      </c>
      <c r="F316" s="522" t="str">
        <f t="array" ref="F316">IF(ISBLANK(C316),"",XLOOKUP(C316,'Codified Game Plan'!$M$3:$M$477,'Codified Game Plan'!$E$3:$E$477,0))</f>
        <v/>
      </c>
      <c r="G316" s="523" t="str">
        <f t="array" ref="G316">IF(ISBLANK(C316)," ",XLOOKUP(C316,'Codified Game Plan'!$M$3:$M$477,'Codified Game Plan'!$F$3:$F$477))</f>
        <v> </v>
      </c>
      <c r="H316" s="507" t="str">
        <f t="array" ref="H316">IF(ISBLANK(C316)," ",XLOOKUP(C316,'Codified Game Plan'!$M$3:$M$477,'Codified Game Plan'!$G$3:$G$477))</f>
        <v> </v>
      </c>
      <c r="I316" s="523" t="str">
        <f t="array" ref="I316">IF(ISBLANK(C316),"",XLOOKUP(A316,'Crop Chart'!$A$5:$A$201,'Crop Chart'!$B$5:$B$201,0))</f>
        <v/>
      </c>
      <c r="J316" s="507" t="str">
        <f t="shared" si="24"/>
        <v> </v>
      </c>
      <c r="K316" s="511"/>
      <c r="L316" s="523" t="str">
        <f t="array" ref="L316">IF(ISBLANK(C316),"",XLOOKUP(A316,'Crop Chart'!$A$5:$A$201,'Crop Chart'!$C$5:$C$201,0))</f>
        <v/>
      </c>
      <c r="M316" s="506" t="str">
        <f t="array" ref="M316">IF(ISBLANK(C316),"",XLOOKUP(A316,'Crop Chart'!$A$5:$A$201,'Crop Chart'!$E$5:$E$201,0))</f>
        <v/>
      </c>
      <c r="N316" s="535" t="str">
        <f t="shared" si="1"/>
        <v/>
      </c>
      <c r="O316" s="515" t="str">
        <f t="array" ref="O316">IF(ISBLANK(C316),"",XLOOKUP(A316,'Crop Chart'!$A$5:$A$201,'Crop Chart'!$S$5:$S$201,0))</f>
        <v/>
      </c>
      <c r="P316" s="507" t="str">
        <f t="shared" si="2"/>
        <v/>
      </c>
      <c r="Q316" s="524"/>
      <c r="R316" s="523" t="str">
        <f t="array" ref="R316">IF(I316="TR",XLOOKUP(A316,'Crop Chart'!$A$5:$A$201,'Crop Chart'!$I$5:$I$201,FALSE),"")</f>
        <v/>
      </c>
      <c r="S316" s="512" t="str">
        <f t="array" ref="S316">IF(I316="TR",G316*'Crop Chart'!$H$2*12*L316/M316/T316*XLOOKUP(A316,'Crop Chart'!$A$5:$A$203,'Crop Chart'!$T$5:$T$203),"")</f>
        <v/>
      </c>
      <c r="T316" s="523" t="str">
        <f t="array" ref="T316">IF(ISBLANK(C316),"",XLOOKUP(A316,'Crop Chart'!$A$5:$A$201,'Crop Chart'!$P$5:$P$201,FALSE))</f>
        <v/>
      </c>
      <c r="U316" s="525" t="str">
        <f t="array" ref="U316">IF(ISBLANK(C316),"",XLOOKUP(A316,'Crop Chart'!$A$5:$A$201,'Crop Chart'!$Q$5:$Q$201,0))</f>
        <v/>
      </c>
      <c r="V316" s="507" t="str">
        <f t="array" ref="V316">IF(I316="DS",XLOOKUP(A316,'Crop Chart'!$A$6:$A$201,'Crop Chart'!$AH$6:$AH$201,0),"")</f>
        <v/>
      </c>
      <c r="W316" s="507" t="str">
        <f t="array" ref="W316">IF(I316="DS",XLOOKUP(A316,'Crop Chart'!$A$6:$A$201,'Crop Chart'!$AI$6:$AI$201,0),"")</f>
        <v/>
      </c>
      <c r="X316" s="526" t="str">
        <f t="array" ref="X316">IFS(ISTEXT(P316),"",XLOOKUP(A316,'Crop Chart'!$A$5:$A$201,'Crop Chart'!$R$5:$R$201,0)=0,"",XLOOKUP(A316,'Crop Chart'!$A$5:$A$201,'Crop Chart'!$R$5:$R$201,0)&gt;0,XLOOKUP(A316,'Crop Chart'!$A$5:$A$201,'Crop Chart'!$R$5:$R$201,0)+P316)</f>
        <v/>
      </c>
      <c r="Y316" s="523" t="str">
        <f t="array" ref="Y316">IF(ISTEXT(X316),"",XLOOKUP(A316,'Crop Chart'!$A$5:$A$201,'Crop Chart'!$S$5:$S$201,0))</f>
        <v/>
      </c>
      <c r="Z316" s="513" t="str">
        <f t="shared" si="3"/>
        <v/>
      </c>
      <c r="AA316" s="523" t="str">
        <f t="array" ref="AA316">IF(ISBLANK(C316),"",XLOOKUP(A316,'Crop Chart'!$A$5:$A$201,'Crop Chart'!$F$5:$F$201,0))</f>
        <v/>
      </c>
      <c r="AB316" s="523" t="str">
        <f t="array" ref="AB316">IF(ISBLANK(C316),"",XLOOKUP(A316,'Crop Chart'!$A$5:$A$201,'Crop Chart'!$G$5:$G$201,FALSE))</f>
        <v/>
      </c>
      <c r="AC316" s="526" t="str">
        <f t="shared" si="19"/>
        <v/>
      </c>
      <c r="AD316" s="526" t="str">
        <f t="shared" si="4"/>
        <v/>
      </c>
      <c r="AE316" s="527" t="str">
        <f t="array" ref="AE316">IF(ISBLANK(C316),"",XLOOKUP(C316,'Codified Game Plan'!$M$3:$M$477,'Codified Game Plan'!$J$3:$J$477,0))</f>
        <v/>
      </c>
      <c r="AF316" s="528" t="str">
        <f t="array" ref="AF316">IF(ISBLANK(C316),"",XLOOKUP(A316,'Crop Chart'!$A$5:$A$201,'Crop Chart'!$L$5:$L$201,FALSE))</f>
        <v/>
      </c>
      <c r="AG316" s="529"/>
      <c r="AH316" s="530"/>
      <c r="AI316" s="530" t="str">
        <f t="array" ref="AI316">IF(ISBLANK(C316),"",XLOOKUP(A316,'Crop Chart'!$A$5:$A$201,'Crop Chart'!$AN$5:$AN$201,FALSE))</f>
        <v/>
      </c>
      <c r="AJ316" s="531" t="str">
        <f t="array" ref="AJ316">IF((AI316=""),"",J316+XLOOKUP(A316,'Crop Chart'!$A$5:$A$201,'Crop Chart'!$AO$5:$AO$201,FALSE))</f>
        <v/>
      </c>
      <c r="AK316" s="530" t="str">
        <f t="array" ref="AK316">IF(ISBLANK(C316),"",XLOOKUP(A316,'Crop Chart'!$A$5:$A$201,'Crop Chart'!$AP$5:$AP$201,FALSE))</f>
        <v/>
      </c>
      <c r="AL316" s="531" t="str">
        <f t="array" ref="AL316">IF((AK316=""),"",J316+XLOOKUP(A316,'Crop Chart'!$A$5:$A$201,'Crop Chart'!$AQ$5:$AQ$201,FALSE))</f>
        <v/>
      </c>
      <c r="AM316" s="530" t="str">
        <f t="array" ref="AM316">IF(ISBLANK(C316),"",XLOOKUP(A316,'Crop Chart'!$A$5:$A$201,'Crop Chart'!$AR$5:$AR$201,FALSE))</f>
        <v/>
      </c>
      <c r="AN316" s="531" t="str">
        <f t="array" ref="AN316">IF((AM316=""),"",J316+XLOOKUP(A316,'Crop Chart'!$A$5:$A$201,'Crop Chart'!$AS$5:$AS$201,FALSE))</f>
        <v/>
      </c>
      <c r="AO316" s="530" t="str">
        <f t="array" ref="AO316">IF(ISBLANK(C316),"",XLOOKUP(A316,'Crop Chart'!$A$5:$A$201,'Crop Chart'!$AT$5:$AT$201,FALSE))</f>
        <v/>
      </c>
      <c r="AP316" s="531" t="str">
        <f t="array" ref="AP316">IF((AO316=""),"",J316+XLOOKUP(A316,'Crop Chart'!$A$5:$A$201,'Crop Chart'!$AU$5:$AU$201,FALSE))</f>
        <v/>
      </c>
      <c r="AQ316" s="530" t="str">
        <f t="array" ref="AQ316">IF(ISBLANK(C316),"",XLOOKUP(A316,'Crop Chart'!$A$5:$A$201,'Crop Chart'!$AV$5:$AV$201,FALSE))</f>
        <v/>
      </c>
      <c r="AR316" s="531" t="str">
        <f t="array" ref="AR316">IF((AQ316=""),"",J316+XLOOKUP(A316,'Crop Chart'!$A$5:$A$201,'Crop Chart'!$AW$5:$AW$201,FALSE))</f>
        <v/>
      </c>
      <c r="AS316" s="530" t="str">
        <f t="array" ref="AS316">IF(ISBLANK(C316),"",XLOOKUP(A316,'Crop Chart'!$A$5:$A$201,'Crop Chart'!$AX$5:$AX$201,FALSE))</f>
        <v/>
      </c>
      <c r="AT316" s="531" t="str">
        <f t="array" ref="AT316">IF((AS316=""),"",J316+XLOOKUP(A316,'Crop Chart'!$A$5:$A$201,'Crop Chart'!$AY$5:$AY$201,FALSE))</f>
        <v/>
      </c>
      <c r="AU316" s="530" t="str">
        <f t="array" ref="AU316">IF(ISBLANK(C316),"",XLOOKUP(A316,'Crop Chart'!$A$5:$A$201,'Crop Chart'!$AZ$5:$AZ$201,FALSE))</f>
        <v/>
      </c>
      <c r="AV316" s="531" t="str">
        <f t="array" ref="AV316">IF((AU316=""),"",J316+XLOOKUP(A316,'Crop Chart'!$A$5:$A$201,'Crop Chart'!$BA$5:$BA$201,FALSE))</f>
        <v/>
      </c>
      <c r="AW316" s="530" t="str">
        <f t="array" ref="AW316">IF(ISBLANK(C316),"",XLOOKUP(A316,'Crop Chart'!$A$5:$A$201,'Crop Chart'!$BB$5:$BB$201,FALSE))</f>
        <v/>
      </c>
      <c r="AX316" s="532" t="str">
        <f t="array" ref="AX316">IF((AW316=""),"",J316+XLOOKUP(A316,'Crop Chart'!$A$5:$A$201,'Crop Chart'!$BC$5:$BC$201,FALSE))</f>
        <v/>
      </c>
    </row>
    <row r="317" ht="15.75" hidden="1" customHeight="1">
      <c r="A317" s="520" t="str">
        <f t="array" ref="A317">IF(ISBLANK(C317)," ",XLOOKUP(C317,'Codified Game Plan'!$M$3:$M$477,'Codified Game Plan'!$A$3:$A$477))</f>
        <v> </v>
      </c>
      <c r="B317" s="503" t="str">
        <f t="array" ref="B317">IF(ISBLANK(C317),"",XLOOKUP(C317,'Codified Game Plan'!$M$3:$M$477,'Codified Game Plan'!$B$3:$B$477))</f>
        <v/>
      </c>
      <c r="C317" s="521"/>
      <c r="D317" s="521" t="str">
        <f t="array" ref="D317">IF(ISBLANK(C317)," ",XLOOKUP(C317,'Codified Game Plan'!$M$3:$M$477,'Codified Game Plan'!$C$3:$C$477))</f>
        <v> </v>
      </c>
      <c r="E317" s="522" t="str">
        <f t="array" ref="E317">IF(ISBLANK(C317),"",XLOOKUP(C317,'Codified Game Plan'!$M$3:$M$477,'Codified Game Plan'!$D$3:$D$477,0))</f>
        <v/>
      </c>
      <c r="F317" s="522" t="str">
        <f t="array" ref="F317">IF(ISBLANK(C317),"",XLOOKUP(C317,'Codified Game Plan'!$M$3:$M$477,'Codified Game Plan'!$E$3:$E$477,0))</f>
        <v/>
      </c>
      <c r="G317" s="523" t="str">
        <f t="array" ref="G317">IF(ISBLANK(C317)," ",XLOOKUP(C317,'Codified Game Plan'!$M$3:$M$477,'Codified Game Plan'!$F$3:$F$477))</f>
        <v> </v>
      </c>
      <c r="H317" s="507" t="str">
        <f t="array" ref="H317">IF(ISBLANK(C317)," ",XLOOKUP(C317,'Codified Game Plan'!$M$3:$M$477,'Codified Game Plan'!$G$3:$G$477))</f>
        <v> </v>
      </c>
      <c r="I317" s="523" t="str">
        <f t="array" ref="I317">IF(ISBLANK(C317),"",XLOOKUP(A317,'Crop Chart'!$A$5:$A$201,'Crop Chart'!$B$5:$B$201,0))</f>
        <v/>
      </c>
      <c r="J317" s="507" t="str">
        <f t="shared" si="24"/>
        <v> </v>
      </c>
      <c r="K317" s="511"/>
      <c r="L317" s="523" t="str">
        <f t="array" ref="L317">IF(ISBLANK(C317),"",XLOOKUP(A317,'Crop Chart'!$A$5:$A$201,'Crop Chart'!$C$5:$C$201,0))</f>
        <v/>
      </c>
      <c r="M317" s="506" t="str">
        <f t="array" ref="M317">IF(ISBLANK(C317),"",XLOOKUP(A317,'Crop Chart'!$A$5:$A$201,'Crop Chart'!$E$5:$E$201,0))</f>
        <v/>
      </c>
      <c r="N317" s="535" t="str">
        <f t="shared" si="1"/>
        <v/>
      </c>
      <c r="O317" s="515" t="str">
        <f t="array" ref="O317">IF(ISBLANK(C317),"",XLOOKUP(A317,'Crop Chart'!$A$5:$A$201,'Crop Chart'!$S$5:$S$201,0))</f>
        <v/>
      </c>
      <c r="P317" s="507" t="str">
        <f t="shared" si="2"/>
        <v/>
      </c>
      <c r="Q317" s="524"/>
      <c r="R317" s="523" t="str">
        <f t="array" ref="R317">IF(I317="TR",XLOOKUP(A317,'Crop Chart'!$A$5:$A$201,'Crop Chart'!$I$5:$I$201,FALSE),"")</f>
        <v/>
      </c>
      <c r="S317" s="512" t="str">
        <f t="array" ref="S317">IF(I317="TR",G317*'Crop Chart'!$H$2*12*L317/M317/T317*XLOOKUP(A317,'Crop Chart'!$A$5:$A$203,'Crop Chart'!$T$5:$T$203),"")</f>
        <v/>
      </c>
      <c r="T317" s="523" t="str">
        <f t="array" ref="T317">IF(ISBLANK(C317),"",XLOOKUP(A317,'Crop Chart'!$A$5:$A$201,'Crop Chart'!$P$5:$P$201,FALSE))</f>
        <v/>
      </c>
      <c r="U317" s="525" t="str">
        <f t="array" ref="U317">IF(ISBLANK(C317),"",XLOOKUP(A317,'Crop Chart'!$A$5:$A$201,'Crop Chart'!$Q$5:$Q$201,0))</f>
        <v/>
      </c>
      <c r="V317" s="507" t="str">
        <f t="array" ref="V317">IF(I317="DS",XLOOKUP(A317,'Crop Chart'!$A$6:$A$201,'Crop Chart'!$AH$6:$AH$201,0),"")</f>
        <v/>
      </c>
      <c r="W317" s="507" t="str">
        <f t="array" ref="W317">IF(I317="DS",XLOOKUP(A317,'Crop Chart'!$A$6:$A$201,'Crop Chart'!$AI$6:$AI$201,0),"")</f>
        <v/>
      </c>
      <c r="X317" s="526" t="str">
        <f t="array" ref="X317">IFS(ISTEXT(P317),"",XLOOKUP(A317,'Crop Chart'!$A$5:$A$201,'Crop Chart'!$R$5:$R$201,0)=0,"",XLOOKUP(A317,'Crop Chart'!$A$5:$A$201,'Crop Chart'!$R$5:$R$201,0)&gt;0,XLOOKUP(A317,'Crop Chart'!$A$5:$A$201,'Crop Chart'!$R$5:$R$201,0)+P317)</f>
        <v/>
      </c>
      <c r="Y317" s="523" t="str">
        <f t="array" ref="Y317">IF(ISTEXT(X317),"",XLOOKUP(A317,'Crop Chart'!$A$5:$A$201,'Crop Chart'!$S$5:$S$201,0))</f>
        <v/>
      </c>
      <c r="Z317" s="513" t="str">
        <f t="shared" si="3"/>
        <v/>
      </c>
      <c r="AA317" s="523" t="str">
        <f t="array" ref="AA317">IF(ISBLANK(C317),"",XLOOKUP(A317,'Crop Chart'!$A$5:$A$201,'Crop Chart'!$F$5:$F$201,0))</f>
        <v/>
      </c>
      <c r="AB317" s="523" t="str">
        <f t="array" ref="AB317">IF(ISBLANK(C317),"",XLOOKUP(A317,'Crop Chart'!$A$5:$A$201,'Crop Chart'!$G$5:$G$201,FALSE))</f>
        <v/>
      </c>
      <c r="AC317" s="526" t="str">
        <f t="shared" si="19"/>
        <v/>
      </c>
      <c r="AD317" s="526" t="str">
        <f t="shared" si="4"/>
        <v/>
      </c>
      <c r="AE317" s="527" t="str">
        <f t="array" ref="AE317">IF(ISBLANK(C317),"",XLOOKUP(C317,'Codified Game Plan'!$M$3:$M$477,'Codified Game Plan'!$J$3:$J$477,0))</f>
        <v/>
      </c>
      <c r="AF317" s="528" t="str">
        <f t="array" ref="AF317">IF(ISBLANK(C317),"",XLOOKUP(A317,'Crop Chart'!$A$5:$A$201,'Crop Chart'!$L$5:$L$201,FALSE))</f>
        <v/>
      </c>
      <c r="AG317" s="529"/>
      <c r="AH317" s="530"/>
      <c r="AI317" s="530" t="str">
        <f t="array" ref="AI317">IF(ISBLANK(C317),"",XLOOKUP(A317,'Crop Chart'!$A$5:$A$201,'Crop Chart'!$AN$5:$AN$201,FALSE))</f>
        <v/>
      </c>
      <c r="AJ317" s="531" t="str">
        <f t="array" ref="AJ317">IF((AI317=""),"",J317+XLOOKUP(A317,'Crop Chart'!$A$5:$A$201,'Crop Chart'!$AO$5:$AO$201,FALSE))</f>
        <v/>
      </c>
      <c r="AK317" s="530" t="str">
        <f t="array" ref="AK317">IF(ISBLANK(C317),"",XLOOKUP(A317,'Crop Chart'!$A$5:$A$201,'Crop Chart'!$AP$5:$AP$201,FALSE))</f>
        <v/>
      </c>
      <c r="AL317" s="531" t="str">
        <f t="array" ref="AL317">IF((AK317=""),"",J317+XLOOKUP(A317,'Crop Chart'!$A$5:$A$201,'Crop Chart'!$AQ$5:$AQ$201,FALSE))</f>
        <v/>
      </c>
      <c r="AM317" s="530" t="str">
        <f t="array" ref="AM317">IF(ISBLANK(C317),"",XLOOKUP(A317,'Crop Chart'!$A$5:$A$201,'Crop Chart'!$AR$5:$AR$201,FALSE))</f>
        <v/>
      </c>
      <c r="AN317" s="531" t="str">
        <f t="array" ref="AN317">IF((AM317=""),"",J317+XLOOKUP(A317,'Crop Chart'!$A$5:$A$201,'Crop Chart'!$AS$5:$AS$201,FALSE))</f>
        <v/>
      </c>
      <c r="AO317" s="530" t="str">
        <f t="array" ref="AO317">IF(ISBLANK(C317),"",XLOOKUP(A317,'Crop Chart'!$A$5:$A$201,'Crop Chart'!$AT$5:$AT$201,FALSE))</f>
        <v/>
      </c>
      <c r="AP317" s="531" t="str">
        <f t="array" ref="AP317">IF((AO317=""),"",J317+XLOOKUP(A317,'Crop Chart'!$A$5:$A$201,'Crop Chart'!$AU$5:$AU$201,FALSE))</f>
        <v/>
      </c>
      <c r="AQ317" s="530" t="str">
        <f t="array" ref="AQ317">IF(ISBLANK(C317),"",XLOOKUP(A317,'Crop Chart'!$A$5:$A$201,'Crop Chart'!$AV$5:$AV$201,FALSE))</f>
        <v/>
      </c>
      <c r="AR317" s="531" t="str">
        <f t="array" ref="AR317">IF((AQ317=""),"",J317+XLOOKUP(A317,'Crop Chart'!$A$5:$A$201,'Crop Chart'!$AW$5:$AW$201,FALSE))</f>
        <v/>
      </c>
      <c r="AS317" s="530" t="str">
        <f t="array" ref="AS317">IF(ISBLANK(C317),"",XLOOKUP(A317,'Crop Chart'!$A$5:$A$201,'Crop Chart'!$AX$5:$AX$201,FALSE))</f>
        <v/>
      </c>
      <c r="AT317" s="531" t="str">
        <f t="array" ref="AT317">IF((AS317=""),"",J317+XLOOKUP(A317,'Crop Chart'!$A$5:$A$201,'Crop Chart'!$AY$5:$AY$201,FALSE))</f>
        <v/>
      </c>
      <c r="AU317" s="530" t="str">
        <f t="array" ref="AU317">IF(ISBLANK(C317),"",XLOOKUP(A317,'Crop Chart'!$A$5:$A$201,'Crop Chart'!$AZ$5:$AZ$201,FALSE))</f>
        <v/>
      </c>
      <c r="AV317" s="531" t="str">
        <f t="array" ref="AV317">IF((AU317=""),"",J317+XLOOKUP(A317,'Crop Chart'!$A$5:$A$201,'Crop Chart'!$BA$5:$BA$201,FALSE))</f>
        <v/>
      </c>
      <c r="AW317" s="530" t="str">
        <f t="array" ref="AW317">IF(ISBLANK(C317),"",XLOOKUP(A317,'Crop Chart'!$A$5:$A$201,'Crop Chart'!$BB$5:$BB$201,FALSE))</f>
        <v/>
      </c>
      <c r="AX317" s="532" t="str">
        <f t="array" ref="AX317">IF((AW317=""),"",J317+XLOOKUP(A317,'Crop Chart'!$A$5:$A$201,'Crop Chart'!$BC$5:$BC$201,FALSE))</f>
        <v/>
      </c>
    </row>
    <row r="318" ht="15.75" hidden="1" customHeight="1">
      <c r="A318" s="520" t="str">
        <f t="array" ref="A318">IF(ISBLANK(C318)," ",XLOOKUP(C318,'Codified Game Plan'!$M$3:$M$477,'Codified Game Plan'!$A$3:$A$477))</f>
        <v> </v>
      </c>
      <c r="B318" s="503" t="str">
        <f t="array" ref="B318">IF(ISBLANK(C318),"",XLOOKUP(C318,'Codified Game Plan'!$M$3:$M$477,'Codified Game Plan'!$B$3:$B$477))</f>
        <v/>
      </c>
      <c r="C318" s="521"/>
      <c r="D318" s="521" t="str">
        <f t="array" ref="D318">IF(ISBLANK(C318)," ",XLOOKUP(C318,'Codified Game Plan'!$M$3:$M$477,'Codified Game Plan'!$C$3:$C$477))</f>
        <v> </v>
      </c>
      <c r="E318" s="522" t="str">
        <f t="array" ref="E318">IF(ISBLANK(C318),"",XLOOKUP(C318,'Codified Game Plan'!$M$3:$M$477,'Codified Game Plan'!$D$3:$D$477,0))</f>
        <v/>
      </c>
      <c r="F318" s="522" t="str">
        <f t="array" ref="F318">IF(ISBLANK(C318),"",XLOOKUP(C318,'Codified Game Plan'!$M$3:$M$477,'Codified Game Plan'!$E$3:$E$477,0))</f>
        <v/>
      </c>
      <c r="G318" s="523" t="str">
        <f t="array" ref="G318">IF(ISBLANK(C318)," ",XLOOKUP(C318,'Codified Game Plan'!$M$3:$M$477,'Codified Game Plan'!$F$3:$F$477))</f>
        <v> </v>
      </c>
      <c r="H318" s="507" t="str">
        <f t="array" ref="H318">IF(ISBLANK(C318)," ",XLOOKUP(C318,'Codified Game Plan'!$M$3:$M$477,'Codified Game Plan'!$G$3:$G$477))</f>
        <v> </v>
      </c>
      <c r="I318" s="523" t="str">
        <f t="array" ref="I318">IF(ISBLANK(C318),"",XLOOKUP(A318,'Crop Chart'!$A$5:$A$201,'Crop Chart'!$B$5:$B$201,0))</f>
        <v/>
      </c>
      <c r="J318" s="507" t="str">
        <f t="shared" si="24"/>
        <v> </v>
      </c>
      <c r="K318" s="511"/>
      <c r="L318" s="523" t="str">
        <f t="array" ref="L318">IF(ISBLANK(C318),"",XLOOKUP(A318,'Crop Chart'!$A$5:$A$201,'Crop Chart'!$C$5:$C$201,0))</f>
        <v/>
      </c>
      <c r="M318" s="506" t="str">
        <f t="array" ref="M318">IF(ISBLANK(C318),"",XLOOKUP(A318,'Crop Chart'!$A$5:$A$201,'Crop Chart'!$E$5:$E$201,0))</f>
        <v/>
      </c>
      <c r="N318" s="535" t="str">
        <f t="shared" si="1"/>
        <v/>
      </c>
      <c r="O318" s="515" t="str">
        <f t="array" ref="O318">IF(ISBLANK(C318),"",XLOOKUP(A318,'Crop Chart'!$A$5:$A$201,'Crop Chart'!$S$5:$S$201,0))</f>
        <v/>
      </c>
      <c r="P318" s="507" t="str">
        <f t="shared" si="2"/>
        <v/>
      </c>
      <c r="Q318" s="524"/>
      <c r="R318" s="523" t="str">
        <f t="array" ref="R318">IF(I318="TR",XLOOKUP(A318,'Crop Chart'!$A$5:$A$201,'Crop Chart'!$I$5:$I$201,FALSE),"")</f>
        <v/>
      </c>
      <c r="S318" s="512" t="str">
        <f t="array" ref="S318">IF(I318="TR",G318*'Crop Chart'!$H$2*12*L318/M318/T318*XLOOKUP(A318,'Crop Chart'!$A$5:$A$203,'Crop Chart'!$T$5:$T$203),"")</f>
        <v/>
      </c>
      <c r="T318" s="523" t="str">
        <f t="array" ref="T318">IF(ISBLANK(C318),"",XLOOKUP(A318,'Crop Chart'!$A$5:$A$201,'Crop Chart'!$P$5:$P$201,FALSE))</f>
        <v/>
      </c>
      <c r="U318" s="525" t="str">
        <f t="array" ref="U318">IF(ISBLANK(C318),"",XLOOKUP(A318,'Crop Chart'!$A$5:$A$201,'Crop Chart'!$Q$5:$Q$201,0))</f>
        <v/>
      </c>
      <c r="V318" s="507" t="str">
        <f t="array" ref="V318">IF(I318="DS",XLOOKUP(A318,'Crop Chart'!$A$6:$A$201,'Crop Chart'!$AH$6:$AH$201,0),"")</f>
        <v/>
      </c>
      <c r="W318" s="507" t="str">
        <f t="array" ref="W318">IF(I318="DS",XLOOKUP(A318,'Crop Chart'!$A$6:$A$201,'Crop Chart'!$AI$6:$AI$201,0),"")</f>
        <v/>
      </c>
      <c r="X318" s="526" t="str">
        <f t="array" ref="X318">IFS(ISTEXT(P318),"",XLOOKUP(A318,'Crop Chart'!$A$5:$A$201,'Crop Chart'!$R$5:$R$201,0)=0,"",XLOOKUP(A318,'Crop Chart'!$A$5:$A$201,'Crop Chart'!$R$5:$R$201,0)&gt;0,XLOOKUP(A318,'Crop Chart'!$A$5:$A$201,'Crop Chart'!$R$5:$R$201,0)+P318)</f>
        <v/>
      </c>
      <c r="Y318" s="523" t="str">
        <f t="array" ref="Y318">IF(ISTEXT(X318),"",XLOOKUP(A318,'Crop Chart'!$A$5:$A$201,'Crop Chart'!$S$5:$S$201,0))</f>
        <v/>
      </c>
      <c r="Z318" s="513" t="str">
        <f t="shared" si="3"/>
        <v/>
      </c>
      <c r="AA318" s="523" t="str">
        <f t="array" ref="AA318">IF(ISBLANK(C318),"",XLOOKUP(A318,'Crop Chart'!$A$5:$A$201,'Crop Chart'!$F$5:$F$201,0))</f>
        <v/>
      </c>
      <c r="AB318" s="523" t="str">
        <f t="array" ref="AB318">IF(ISBLANK(C318),"",XLOOKUP(A318,'Crop Chart'!$A$5:$A$201,'Crop Chart'!$G$5:$G$201,FALSE))</f>
        <v/>
      </c>
      <c r="AC318" s="526" t="str">
        <f t="shared" si="19"/>
        <v/>
      </c>
      <c r="AD318" s="526" t="str">
        <f t="shared" si="4"/>
        <v/>
      </c>
      <c r="AE318" s="527" t="str">
        <f t="array" ref="AE318">IF(ISBLANK(C318),"",XLOOKUP(C318,'Codified Game Plan'!$M$3:$M$477,'Codified Game Plan'!$J$3:$J$477,0))</f>
        <v/>
      </c>
      <c r="AF318" s="528" t="str">
        <f t="array" ref="AF318">IF(ISBLANK(C318),"",XLOOKUP(A318,'Crop Chart'!$A$5:$A$201,'Crop Chart'!$L$5:$L$201,FALSE))</f>
        <v/>
      </c>
      <c r="AG318" s="529"/>
      <c r="AH318" s="530"/>
      <c r="AI318" s="530" t="str">
        <f t="array" ref="AI318">IF(ISBLANK(C318),"",XLOOKUP(A318,'Crop Chart'!$A$5:$A$201,'Crop Chart'!$AN$5:$AN$201,FALSE))</f>
        <v/>
      </c>
      <c r="AJ318" s="531" t="str">
        <f t="array" ref="AJ318">IF((AI318=""),"",J318+XLOOKUP(A318,'Crop Chart'!$A$5:$A$201,'Crop Chart'!$AO$5:$AO$201,FALSE))</f>
        <v/>
      </c>
      <c r="AK318" s="530" t="str">
        <f t="array" ref="AK318">IF(ISBLANK(C318),"",XLOOKUP(A318,'Crop Chart'!$A$5:$A$201,'Crop Chart'!$AP$5:$AP$201,FALSE))</f>
        <v/>
      </c>
      <c r="AL318" s="531" t="str">
        <f t="array" ref="AL318">IF((AK318=""),"",J318+XLOOKUP(A318,'Crop Chart'!$A$5:$A$201,'Crop Chart'!$AQ$5:$AQ$201,FALSE))</f>
        <v/>
      </c>
      <c r="AM318" s="530" t="str">
        <f t="array" ref="AM318">IF(ISBLANK(C318),"",XLOOKUP(A318,'Crop Chart'!$A$5:$A$201,'Crop Chart'!$AR$5:$AR$201,FALSE))</f>
        <v/>
      </c>
      <c r="AN318" s="531" t="str">
        <f t="array" ref="AN318">IF((AM318=""),"",J318+XLOOKUP(A318,'Crop Chart'!$A$5:$A$201,'Crop Chart'!$AS$5:$AS$201,FALSE))</f>
        <v/>
      </c>
      <c r="AO318" s="530" t="str">
        <f t="array" ref="AO318">IF(ISBLANK(C318),"",XLOOKUP(A318,'Crop Chart'!$A$5:$A$201,'Crop Chart'!$AT$5:$AT$201,FALSE))</f>
        <v/>
      </c>
      <c r="AP318" s="531" t="str">
        <f t="array" ref="AP318">IF((AO318=""),"",J318+XLOOKUP(A318,'Crop Chart'!$A$5:$A$201,'Crop Chart'!$AU$5:$AU$201,FALSE))</f>
        <v/>
      </c>
      <c r="AQ318" s="530" t="str">
        <f t="array" ref="AQ318">IF(ISBLANK(C318),"",XLOOKUP(A318,'Crop Chart'!$A$5:$A$201,'Crop Chart'!$AV$5:$AV$201,FALSE))</f>
        <v/>
      </c>
      <c r="AR318" s="531" t="str">
        <f t="array" ref="AR318">IF((AQ318=""),"",J318+XLOOKUP(A318,'Crop Chart'!$A$5:$A$201,'Crop Chart'!$AW$5:$AW$201,FALSE))</f>
        <v/>
      </c>
      <c r="AS318" s="530" t="str">
        <f t="array" ref="AS318">IF(ISBLANK(C318),"",XLOOKUP(A318,'Crop Chart'!$A$5:$A$201,'Crop Chart'!$AX$5:$AX$201,FALSE))</f>
        <v/>
      </c>
      <c r="AT318" s="531" t="str">
        <f t="array" ref="AT318">IF((AS318=""),"",J318+XLOOKUP(A318,'Crop Chart'!$A$5:$A$201,'Crop Chart'!$AY$5:$AY$201,FALSE))</f>
        <v/>
      </c>
      <c r="AU318" s="530" t="str">
        <f t="array" ref="AU318">IF(ISBLANK(C318),"",XLOOKUP(A318,'Crop Chart'!$A$5:$A$201,'Crop Chart'!$AZ$5:$AZ$201,FALSE))</f>
        <v/>
      </c>
      <c r="AV318" s="531" t="str">
        <f t="array" ref="AV318">IF((AU318=""),"",J318+XLOOKUP(A318,'Crop Chart'!$A$5:$A$201,'Crop Chart'!$BA$5:$BA$201,FALSE))</f>
        <v/>
      </c>
      <c r="AW318" s="530" t="str">
        <f t="array" ref="AW318">IF(ISBLANK(C318),"",XLOOKUP(A318,'Crop Chart'!$A$5:$A$201,'Crop Chart'!$BB$5:$BB$201,FALSE))</f>
        <v/>
      </c>
      <c r="AX318" s="532" t="str">
        <f t="array" ref="AX318">IF((AW318=""),"",J318+XLOOKUP(A318,'Crop Chart'!$A$5:$A$201,'Crop Chart'!$BC$5:$BC$201,FALSE))</f>
        <v/>
      </c>
    </row>
    <row r="319" ht="15.75" hidden="1" customHeight="1">
      <c r="A319" s="520" t="str">
        <f t="array" ref="A319">IF(ISBLANK(C319)," ",XLOOKUP(C319,'Codified Game Plan'!$M$3:$M$477,'Codified Game Plan'!$A$3:$A$477))</f>
        <v> </v>
      </c>
      <c r="B319" s="503" t="str">
        <f t="array" ref="B319">IF(ISBLANK(C319),"",XLOOKUP(C319,'Codified Game Plan'!$M$3:$M$477,'Codified Game Plan'!$B$3:$B$477))</f>
        <v/>
      </c>
      <c r="C319" s="521"/>
      <c r="D319" s="521" t="str">
        <f t="array" ref="D319">IF(ISBLANK(C319)," ",XLOOKUP(C319,'Codified Game Plan'!$M$3:$M$477,'Codified Game Plan'!$C$3:$C$477))</f>
        <v> </v>
      </c>
      <c r="E319" s="522" t="str">
        <f t="array" ref="E319">IF(ISBLANK(C319),"",XLOOKUP(C319,'Codified Game Plan'!$M$3:$M$477,'Codified Game Plan'!$D$3:$D$477,0))</f>
        <v/>
      </c>
      <c r="F319" s="522" t="str">
        <f t="array" ref="F319">IF(ISBLANK(C319),"",XLOOKUP(C319,'Codified Game Plan'!$M$3:$M$477,'Codified Game Plan'!$E$3:$E$477,0))</f>
        <v/>
      </c>
      <c r="G319" s="523" t="str">
        <f t="array" ref="G319">IF(ISBLANK(C319)," ",XLOOKUP(C319,'Codified Game Plan'!$M$3:$M$477,'Codified Game Plan'!$F$3:$F$477))</f>
        <v> </v>
      </c>
      <c r="H319" s="507" t="str">
        <f t="array" ref="H319">IF(ISBLANK(C319)," ",XLOOKUP(C319,'Codified Game Plan'!$M$3:$M$477,'Codified Game Plan'!$G$3:$G$477))</f>
        <v> </v>
      </c>
      <c r="I319" s="523" t="str">
        <f t="array" ref="I319">IF(ISBLANK(C319),"",XLOOKUP(A319,'Crop Chart'!$A$5:$A$201,'Crop Chart'!$B$5:$B$201,0))</f>
        <v/>
      </c>
      <c r="J319" s="507" t="str">
        <f t="shared" si="24"/>
        <v> </v>
      </c>
      <c r="K319" s="511"/>
      <c r="L319" s="523" t="str">
        <f t="array" ref="L319">IF(ISBLANK(C319),"",XLOOKUP(A319,'Crop Chart'!$A$5:$A$201,'Crop Chart'!$C$5:$C$201,0))</f>
        <v/>
      </c>
      <c r="M319" s="506" t="str">
        <f t="array" ref="M319">IF(ISBLANK(C319),"",XLOOKUP(A319,'Crop Chart'!$A$5:$A$201,'Crop Chart'!$E$5:$E$201,0))</f>
        <v/>
      </c>
      <c r="N319" s="535" t="str">
        <f t="shared" si="1"/>
        <v/>
      </c>
      <c r="O319" s="515" t="str">
        <f t="array" ref="O319">IF(ISBLANK(C319),"",XLOOKUP(A319,'Crop Chart'!$A$5:$A$201,'Crop Chart'!$S$5:$S$201,0))</f>
        <v/>
      </c>
      <c r="P319" s="507" t="str">
        <f t="shared" si="2"/>
        <v/>
      </c>
      <c r="Q319" s="524"/>
      <c r="R319" s="523" t="str">
        <f t="array" ref="R319">IF(I319="TR",XLOOKUP(A319,'Crop Chart'!$A$5:$A$201,'Crop Chart'!$I$5:$I$201,FALSE),"")</f>
        <v/>
      </c>
      <c r="S319" s="512" t="str">
        <f t="array" ref="S319">IF(I319="TR",G319*'Crop Chart'!$H$2*12*L319/M319/T319*XLOOKUP(A319,'Crop Chart'!$A$5:$A$203,'Crop Chart'!$T$5:$T$203),"")</f>
        <v/>
      </c>
      <c r="T319" s="523" t="str">
        <f t="array" ref="T319">IF(ISBLANK(C319),"",XLOOKUP(A319,'Crop Chart'!$A$5:$A$201,'Crop Chart'!$P$5:$P$201,FALSE))</f>
        <v/>
      </c>
      <c r="U319" s="525" t="str">
        <f t="array" ref="U319">IF(ISBLANK(C319),"",XLOOKUP(A319,'Crop Chart'!$A$5:$A$201,'Crop Chart'!$Q$5:$Q$201,0))</f>
        <v/>
      </c>
      <c r="V319" s="507" t="str">
        <f t="array" ref="V319">IF(I319="DS",XLOOKUP(A319,'Crop Chart'!$A$6:$A$201,'Crop Chart'!$AH$6:$AH$201,0),"")</f>
        <v/>
      </c>
      <c r="W319" s="507" t="str">
        <f t="array" ref="W319">IF(I319="DS",XLOOKUP(A319,'Crop Chart'!$A$6:$A$201,'Crop Chart'!$AI$6:$AI$201,0),"")</f>
        <v/>
      </c>
      <c r="X319" s="526" t="str">
        <f t="array" ref="X319">IFS(ISTEXT(P319),"",XLOOKUP(A319,'Crop Chart'!$A$5:$A$201,'Crop Chart'!$R$5:$R$201,0)=0,"",XLOOKUP(A319,'Crop Chart'!$A$5:$A$201,'Crop Chart'!$R$5:$R$201,0)&gt;0,XLOOKUP(A319,'Crop Chart'!$A$5:$A$201,'Crop Chart'!$R$5:$R$201,0)+P319)</f>
        <v/>
      </c>
      <c r="Y319" s="523" t="str">
        <f t="array" ref="Y319">IF(ISTEXT(X319),"",XLOOKUP(A319,'Crop Chart'!$A$5:$A$201,'Crop Chart'!$S$5:$S$201,0))</f>
        <v/>
      </c>
      <c r="Z319" s="513" t="str">
        <f t="shared" si="3"/>
        <v/>
      </c>
      <c r="AA319" s="523" t="str">
        <f t="array" ref="AA319">IF(ISBLANK(C319),"",XLOOKUP(A319,'Crop Chart'!$A$5:$A$201,'Crop Chart'!$F$5:$F$201,0))</f>
        <v/>
      </c>
      <c r="AB319" s="523" t="str">
        <f t="array" ref="AB319">IF(ISBLANK(C319),"",XLOOKUP(A319,'Crop Chart'!$A$5:$A$201,'Crop Chart'!$G$5:$G$201,FALSE))</f>
        <v/>
      </c>
      <c r="AC319" s="526" t="str">
        <f t="shared" si="19"/>
        <v/>
      </c>
      <c r="AD319" s="526" t="str">
        <f t="shared" si="4"/>
        <v/>
      </c>
      <c r="AE319" s="527" t="str">
        <f t="array" ref="AE319">IF(ISBLANK(C319),"",XLOOKUP(C319,'Codified Game Plan'!$M$3:$M$477,'Codified Game Plan'!$J$3:$J$477,0))</f>
        <v/>
      </c>
      <c r="AF319" s="528" t="str">
        <f t="array" ref="AF319">IF(ISBLANK(C319),"",XLOOKUP(A319,'Crop Chart'!$A$5:$A$201,'Crop Chart'!$L$5:$L$201,FALSE))</f>
        <v/>
      </c>
      <c r="AG319" s="529"/>
      <c r="AH319" s="530"/>
      <c r="AI319" s="530" t="str">
        <f t="array" ref="AI319">IF(ISBLANK(C319),"",XLOOKUP(A319,'Crop Chart'!$A$5:$A$201,'Crop Chart'!$AN$5:$AN$201,FALSE))</f>
        <v/>
      </c>
      <c r="AJ319" s="531" t="str">
        <f t="array" ref="AJ319">IF((AI319=""),"",J319+XLOOKUP(A319,'Crop Chart'!$A$5:$A$201,'Crop Chart'!$AO$5:$AO$201,FALSE))</f>
        <v/>
      </c>
      <c r="AK319" s="530" t="str">
        <f t="array" ref="AK319">IF(ISBLANK(C319),"",XLOOKUP(A319,'Crop Chart'!$A$5:$A$201,'Crop Chart'!$AP$5:$AP$201,FALSE))</f>
        <v/>
      </c>
      <c r="AL319" s="531" t="str">
        <f t="array" ref="AL319">IF((AK319=""),"",J319+XLOOKUP(A319,'Crop Chart'!$A$5:$A$201,'Crop Chart'!$AQ$5:$AQ$201,FALSE))</f>
        <v/>
      </c>
      <c r="AM319" s="530" t="str">
        <f t="array" ref="AM319">IF(ISBLANK(C319),"",XLOOKUP(A319,'Crop Chart'!$A$5:$A$201,'Crop Chart'!$AR$5:$AR$201,FALSE))</f>
        <v/>
      </c>
      <c r="AN319" s="531" t="str">
        <f t="array" ref="AN319">IF((AM319=""),"",J319+XLOOKUP(A319,'Crop Chart'!$A$5:$A$201,'Crop Chart'!$AS$5:$AS$201,FALSE))</f>
        <v/>
      </c>
      <c r="AO319" s="530" t="str">
        <f t="array" ref="AO319">IF(ISBLANK(C319),"",XLOOKUP(A319,'Crop Chart'!$A$5:$A$201,'Crop Chart'!$AT$5:$AT$201,FALSE))</f>
        <v/>
      </c>
      <c r="AP319" s="531" t="str">
        <f t="array" ref="AP319">IF((AO319=""),"",J319+XLOOKUP(A319,'Crop Chart'!$A$5:$A$201,'Crop Chart'!$AU$5:$AU$201,FALSE))</f>
        <v/>
      </c>
      <c r="AQ319" s="530" t="str">
        <f t="array" ref="AQ319">IF(ISBLANK(C319),"",XLOOKUP(A319,'Crop Chart'!$A$5:$A$201,'Crop Chart'!$AV$5:$AV$201,FALSE))</f>
        <v/>
      </c>
      <c r="AR319" s="531" t="str">
        <f t="array" ref="AR319">IF((AQ319=""),"",J319+XLOOKUP(A319,'Crop Chart'!$A$5:$A$201,'Crop Chart'!$AW$5:$AW$201,FALSE))</f>
        <v/>
      </c>
      <c r="AS319" s="530" t="str">
        <f t="array" ref="AS319">IF(ISBLANK(C319),"",XLOOKUP(A319,'Crop Chart'!$A$5:$A$201,'Crop Chart'!$AX$5:$AX$201,FALSE))</f>
        <v/>
      </c>
      <c r="AT319" s="531" t="str">
        <f t="array" ref="AT319">IF((AS319=""),"",J319+XLOOKUP(A319,'Crop Chart'!$A$5:$A$201,'Crop Chart'!$AY$5:$AY$201,FALSE))</f>
        <v/>
      </c>
      <c r="AU319" s="530" t="str">
        <f t="array" ref="AU319">IF(ISBLANK(C319),"",XLOOKUP(A319,'Crop Chart'!$A$5:$A$201,'Crop Chart'!$AZ$5:$AZ$201,FALSE))</f>
        <v/>
      </c>
      <c r="AV319" s="531" t="str">
        <f t="array" ref="AV319">IF((AU319=""),"",J319+XLOOKUP(A319,'Crop Chart'!$A$5:$A$201,'Crop Chart'!$BA$5:$BA$201,FALSE))</f>
        <v/>
      </c>
      <c r="AW319" s="530" t="str">
        <f t="array" ref="AW319">IF(ISBLANK(C319),"",XLOOKUP(A319,'Crop Chart'!$A$5:$A$201,'Crop Chart'!$BB$5:$BB$201,FALSE))</f>
        <v/>
      </c>
      <c r="AX319" s="532" t="str">
        <f t="array" ref="AX319">IF((AW319=""),"",J319+XLOOKUP(A319,'Crop Chart'!$A$5:$A$201,'Crop Chart'!$BC$5:$BC$201,FALSE))</f>
        <v/>
      </c>
    </row>
    <row r="320" ht="15.75" hidden="1" customHeight="1">
      <c r="A320" s="520" t="str">
        <f t="array" ref="A320">IF(ISBLANK(C320)," ",XLOOKUP(C320,'Codified Game Plan'!$M$3:$M$477,'Codified Game Plan'!$A$3:$A$477))</f>
        <v> </v>
      </c>
      <c r="B320" s="503" t="str">
        <f t="array" ref="B320">IF(ISBLANK(C320),"",XLOOKUP(C320,'Codified Game Plan'!$M$3:$M$477,'Codified Game Plan'!$B$3:$B$477))</f>
        <v/>
      </c>
      <c r="C320" s="521"/>
      <c r="D320" s="521" t="str">
        <f t="array" ref="D320">IF(ISBLANK(C320)," ",XLOOKUP(C320,'Codified Game Plan'!$M$3:$M$477,'Codified Game Plan'!$C$3:$C$477))</f>
        <v> </v>
      </c>
      <c r="E320" s="522" t="str">
        <f t="array" ref="E320">IF(ISBLANK(C320),"",XLOOKUP(C320,'Codified Game Plan'!$M$3:$M$477,'Codified Game Plan'!$D$3:$D$477,0))</f>
        <v/>
      </c>
      <c r="F320" s="522" t="str">
        <f t="array" ref="F320">IF(ISBLANK(C320),"",XLOOKUP(C320,'Codified Game Plan'!$M$3:$M$477,'Codified Game Plan'!$E$3:$E$477,0))</f>
        <v/>
      </c>
      <c r="G320" s="523" t="str">
        <f t="array" ref="G320">IF(ISBLANK(C320)," ",XLOOKUP(C320,'Codified Game Plan'!$M$3:$M$477,'Codified Game Plan'!$F$3:$F$477))</f>
        <v> </v>
      </c>
      <c r="H320" s="507" t="str">
        <f t="array" ref="H320">IF(ISBLANK(C320)," ",XLOOKUP(C320,'Codified Game Plan'!$M$3:$M$477,'Codified Game Plan'!$G$3:$G$477))</f>
        <v> </v>
      </c>
      <c r="I320" s="523" t="str">
        <f t="array" ref="I320">IF(ISBLANK(C320),"",XLOOKUP(A320,'Crop Chart'!$A$5:$A$201,'Crop Chart'!$B$5:$B$201,0))</f>
        <v/>
      </c>
      <c r="J320" s="507" t="str">
        <f t="shared" si="24"/>
        <v> </v>
      </c>
      <c r="K320" s="511"/>
      <c r="L320" s="523" t="str">
        <f t="array" ref="L320">IF(ISBLANK(C320),"",XLOOKUP(A320,'Crop Chart'!$A$5:$A$201,'Crop Chart'!$C$5:$C$201,0))</f>
        <v/>
      </c>
      <c r="M320" s="506" t="str">
        <f t="array" ref="M320">IF(ISBLANK(C320),"",XLOOKUP(A320,'Crop Chart'!$A$5:$A$201,'Crop Chart'!$E$5:$E$201,0))</f>
        <v/>
      </c>
      <c r="N320" s="535" t="str">
        <f t="shared" si="1"/>
        <v/>
      </c>
      <c r="O320" s="515" t="str">
        <f t="array" ref="O320">IF(ISBLANK(C320),"",XLOOKUP(A320,'Crop Chart'!$A$5:$A$201,'Crop Chart'!$S$5:$S$201,0))</f>
        <v/>
      </c>
      <c r="P320" s="507" t="str">
        <f t="shared" si="2"/>
        <v/>
      </c>
      <c r="Q320" s="524"/>
      <c r="R320" s="523" t="str">
        <f t="array" ref="R320">IF(I320="TR",XLOOKUP(A320,'Crop Chart'!$A$5:$A$201,'Crop Chart'!$I$5:$I$201,FALSE),"")</f>
        <v/>
      </c>
      <c r="S320" s="512" t="str">
        <f t="array" ref="S320">IF(I320="TR",G320*'Crop Chart'!$H$2*12*L320/M320/T320*XLOOKUP(A320,'Crop Chart'!$A$5:$A$203,'Crop Chart'!$T$5:$T$203),"")</f>
        <v/>
      </c>
      <c r="T320" s="523" t="str">
        <f t="array" ref="T320">IF(ISBLANK(C320),"",XLOOKUP(A320,'Crop Chart'!$A$5:$A$201,'Crop Chart'!$P$5:$P$201,FALSE))</f>
        <v/>
      </c>
      <c r="U320" s="525" t="str">
        <f t="array" ref="U320">IF(ISBLANK(C320),"",XLOOKUP(A320,'Crop Chart'!$A$5:$A$201,'Crop Chart'!$Q$5:$Q$201,0))</f>
        <v/>
      </c>
      <c r="V320" s="507" t="str">
        <f t="array" ref="V320">IF(I320="DS",XLOOKUP(A320,'Crop Chart'!$A$6:$A$201,'Crop Chart'!$AH$6:$AH$201,0),"")</f>
        <v/>
      </c>
      <c r="W320" s="507" t="str">
        <f t="array" ref="W320">IF(I320="DS",XLOOKUP(A320,'Crop Chart'!$A$6:$A$201,'Crop Chart'!$AI$6:$AI$201,0),"")</f>
        <v/>
      </c>
      <c r="X320" s="526" t="str">
        <f t="array" ref="X320">IFS(ISTEXT(P320),"",XLOOKUP(A320,'Crop Chart'!$A$5:$A$201,'Crop Chart'!$R$5:$R$201,0)=0,"",XLOOKUP(A320,'Crop Chart'!$A$5:$A$201,'Crop Chart'!$R$5:$R$201,0)&gt;0,XLOOKUP(A320,'Crop Chart'!$A$5:$A$201,'Crop Chart'!$R$5:$R$201,0)+P320)</f>
        <v/>
      </c>
      <c r="Y320" s="523" t="str">
        <f t="array" ref="Y320">IF(ISTEXT(X320),"",XLOOKUP(A320,'Crop Chart'!$A$5:$A$201,'Crop Chart'!$S$5:$S$201,0))</f>
        <v/>
      </c>
      <c r="Z320" s="513" t="str">
        <f t="shared" si="3"/>
        <v/>
      </c>
      <c r="AA320" s="523" t="str">
        <f t="array" ref="AA320">IF(ISBLANK(C320),"",XLOOKUP(A320,'Crop Chart'!$A$5:$A$201,'Crop Chart'!$F$5:$F$201,0))</f>
        <v/>
      </c>
      <c r="AB320" s="523" t="str">
        <f t="array" ref="AB320">IF(ISBLANK(C320),"",XLOOKUP(A320,'Crop Chart'!$A$5:$A$201,'Crop Chart'!$G$5:$G$201,FALSE))</f>
        <v/>
      </c>
      <c r="AC320" s="526" t="str">
        <f t="shared" si="19"/>
        <v/>
      </c>
      <c r="AD320" s="526" t="str">
        <f t="shared" si="4"/>
        <v/>
      </c>
      <c r="AE320" s="527" t="str">
        <f t="array" ref="AE320">IF(ISBLANK(C320),"",XLOOKUP(C320,'Codified Game Plan'!$M$3:$M$477,'Codified Game Plan'!$J$3:$J$477,0))</f>
        <v/>
      </c>
      <c r="AF320" s="528" t="str">
        <f t="array" ref="AF320">IF(ISBLANK(C320),"",XLOOKUP(A320,'Crop Chart'!$A$5:$A$201,'Crop Chart'!$L$5:$L$201,FALSE))</f>
        <v/>
      </c>
      <c r="AG320" s="529"/>
      <c r="AH320" s="530"/>
      <c r="AI320" s="530" t="str">
        <f t="array" ref="AI320">IF(ISBLANK(C320),"",XLOOKUP(A320,'Crop Chart'!$A$5:$A$201,'Crop Chart'!$AN$5:$AN$201,FALSE))</f>
        <v/>
      </c>
      <c r="AJ320" s="531" t="str">
        <f t="array" ref="AJ320">IF((AI320=""),"",J320+XLOOKUP(A320,'Crop Chart'!$A$5:$A$201,'Crop Chart'!$AO$5:$AO$201,FALSE))</f>
        <v/>
      </c>
      <c r="AK320" s="530" t="str">
        <f t="array" ref="AK320">IF(ISBLANK(C320),"",XLOOKUP(A320,'Crop Chart'!$A$5:$A$201,'Crop Chart'!$AP$5:$AP$201,FALSE))</f>
        <v/>
      </c>
      <c r="AL320" s="531" t="str">
        <f t="array" ref="AL320">IF((AK320=""),"",J320+XLOOKUP(A320,'Crop Chart'!$A$5:$A$201,'Crop Chart'!$AQ$5:$AQ$201,FALSE))</f>
        <v/>
      </c>
      <c r="AM320" s="530" t="str">
        <f t="array" ref="AM320">IF(ISBLANK(C320),"",XLOOKUP(A320,'Crop Chart'!$A$5:$A$201,'Crop Chart'!$AR$5:$AR$201,FALSE))</f>
        <v/>
      </c>
      <c r="AN320" s="531" t="str">
        <f t="array" ref="AN320">IF((AM320=""),"",J320+XLOOKUP(A320,'Crop Chart'!$A$5:$A$201,'Crop Chart'!$AS$5:$AS$201,FALSE))</f>
        <v/>
      </c>
      <c r="AO320" s="530" t="str">
        <f t="array" ref="AO320">IF(ISBLANK(C320),"",XLOOKUP(A320,'Crop Chart'!$A$5:$A$201,'Crop Chart'!$AT$5:$AT$201,FALSE))</f>
        <v/>
      </c>
      <c r="AP320" s="531" t="str">
        <f t="array" ref="AP320">IF((AO320=""),"",J320+XLOOKUP(A320,'Crop Chart'!$A$5:$A$201,'Crop Chart'!$AU$5:$AU$201,FALSE))</f>
        <v/>
      </c>
      <c r="AQ320" s="530" t="str">
        <f t="array" ref="AQ320">IF(ISBLANK(C320),"",XLOOKUP(A320,'Crop Chart'!$A$5:$A$201,'Crop Chart'!$AV$5:$AV$201,FALSE))</f>
        <v/>
      </c>
      <c r="AR320" s="531" t="str">
        <f t="array" ref="AR320">IF((AQ320=""),"",J320+XLOOKUP(A320,'Crop Chart'!$A$5:$A$201,'Crop Chart'!$AW$5:$AW$201,FALSE))</f>
        <v/>
      </c>
      <c r="AS320" s="530" t="str">
        <f t="array" ref="AS320">IF(ISBLANK(C320),"",XLOOKUP(A320,'Crop Chart'!$A$5:$A$201,'Crop Chart'!$AX$5:$AX$201,FALSE))</f>
        <v/>
      </c>
      <c r="AT320" s="531" t="str">
        <f t="array" ref="AT320">IF((AS320=""),"",J320+XLOOKUP(A320,'Crop Chart'!$A$5:$A$201,'Crop Chart'!$AY$5:$AY$201,FALSE))</f>
        <v/>
      </c>
      <c r="AU320" s="530" t="str">
        <f t="array" ref="AU320">IF(ISBLANK(C320),"",XLOOKUP(A320,'Crop Chart'!$A$5:$A$201,'Crop Chart'!$AZ$5:$AZ$201,FALSE))</f>
        <v/>
      </c>
      <c r="AV320" s="531" t="str">
        <f t="array" ref="AV320">IF((AU320=""),"",J320+XLOOKUP(A320,'Crop Chart'!$A$5:$A$201,'Crop Chart'!$BA$5:$BA$201,FALSE))</f>
        <v/>
      </c>
      <c r="AW320" s="530" t="str">
        <f t="array" ref="AW320">IF(ISBLANK(C320),"",XLOOKUP(A320,'Crop Chart'!$A$5:$A$201,'Crop Chart'!$BB$5:$BB$201,FALSE))</f>
        <v/>
      </c>
      <c r="AX320" s="532" t="str">
        <f t="array" ref="AX320">IF((AW320=""),"",J320+XLOOKUP(A320,'Crop Chart'!$A$5:$A$201,'Crop Chart'!$BC$5:$BC$201,FALSE))</f>
        <v/>
      </c>
    </row>
    <row r="321" ht="15.75" hidden="1" customHeight="1">
      <c r="A321" s="520" t="str">
        <f t="array" ref="A321">IF(ISBLANK(C321)," ",XLOOKUP(C321,'Codified Game Plan'!$M$3:$M$477,'Codified Game Plan'!$A$3:$A$477))</f>
        <v> </v>
      </c>
      <c r="B321" s="503" t="str">
        <f t="array" ref="B321">IF(ISBLANK(C321),"",XLOOKUP(C321,'Codified Game Plan'!$M$3:$M$477,'Codified Game Plan'!$B$3:$B$477))</f>
        <v/>
      </c>
      <c r="C321" s="521"/>
      <c r="D321" s="521" t="str">
        <f t="array" ref="D321">IF(ISBLANK(C321)," ",XLOOKUP(C321,'Codified Game Plan'!$M$3:$M$477,'Codified Game Plan'!$C$3:$C$477))</f>
        <v> </v>
      </c>
      <c r="E321" s="522" t="str">
        <f t="array" ref="E321">IF(ISBLANK(C321),"",XLOOKUP(C321,'Codified Game Plan'!$M$3:$M$477,'Codified Game Plan'!$D$3:$D$477,0))</f>
        <v/>
      </c>
      <c r="F321" s="522" t="str">
        <f t="array" ref="F321">IF(ISBLANK(C321),"",XLOOKUP(C321,'Codified Game Plan'!$M$3:$M$477,'Codified Game Plan'!$E$3:$E$477,0))</f>
        <v/>
      </c>
      <c r="G321" s="523" t="str">
        <f t="array" ref="G321">IF(ISBLANK(C321)," ",XLOOKUP(C321,'Codified Game Plan'!$M$3:$M$477,'Codified Game Plan'!$F$3:$F$477))</f>
        <v> </v>
      </c>
      <c r="H321" s="507" t="str">
        <f t="array" ref="H321">IF(ISBLANK(C321)," ",XLOOKUP(C321,'Codified Game Plan'!$M$3:$M$477,'Codified Game Plan'!$G$3:$G$477))</f>
        <v> </v>
      </c>
      <c r="I321" s="523" t="str">
        <f t="array" ref="I321">IF(ISBLANK(C321),"",XLOOKUP(A321,'Crop Chart'!$A$5:$A$201,'Crop Chart'!$B$5:$B$201,0))</f>
        <v/>
      </c>
      <c r="J321" s="507" t="str">
        <f t="shared" si="24"/>
        <v> </v>
      </c>
      <c r="K321" s="511"/>
      <c r="L321" s="523" t="str">
        <f t="array" ref="L321">IF(ISBLANK(C321),"",XLOOKUP(A321,'Crop Chart'!$A$5:$A$201,'Crop Chart'!$C$5:$C$201,0))</f>
        <v/>
      </c>
      <c r="M321" s="506" t="str">
        <f t="array" ref="M321">IF(ISBLANK(C321),"",XLOOKUP(A321,'Crop Chart'!$A$5:$A$201,'Crop Chart'!$E$5:$E$201,0))</f>
        <v/>
      </c>
      <c r="N321" s="535" t="str">
        <f t="shared" si="1"/>
        <v/>
      </c>
      <c r="O321" s="515" t="str">
        <f t="array" ref="O321">IF(ISBLANK(C321),"",XLOOKUP(A321,'Crop Chart'!$A$5:$A$201,'Crop Chart'!$S$5:$S$201,0))</f>
        <v/>
      </c>
      <c r="P321" s="507" t="str">
        <f t="shared" si="2"/>
        <v/>
      </c>
      <c r="Q321" s="524"/>
      <c r="R321" s="523" t="str">
        <f t="array" ref="R321">IF(I321="TR",XLOOKUP(A321,'Crop Chart'!$A$5:$A$201,'Crop Chart'!$I$5:$I$201,FALSE),"")</f>
        <v/>
      </c>
      <c r="S321" s="512" t="str">
        <f t="array" ref="S321">IF(I321="TR",G321*'Crop Chart'!$H$2*12*L321/M321/T321*XLOOKUP(A321,'Crop Chart'!$A$5:$A$203,'Crop Chart'!$T$5:$T$203),"")</f>
        <v/>
      </c>
      <c r="T321" s="523" t="str">
        <f t="array" ref="T321">IF(ISBLANK(C321),"",XLOOKUP(A321,'Crop Chart'!$A$5:$A$201,'Crop Chart'!$P$5:$P$201,FALSE))</f>
        <v/>
      </c>
      <c r="U321" s="525" t="str">
        <f t="array" ref="U321">IF(ISBLANK(C321),"",XLOOKUP(A321,'Crop Chart'!$A$5:$A$201,'Crop Chart'!$Q$5:$Q$201,0))</f>
        <v/>
      </c>
      <c r="V321" s="507" t="str">
        <f t="array" ref="V321">IF(I321="DS",XLOOKUP(A321,'Crop Chart'!$A$6:$A$201,'Crop Chart'!$AH$6:$AH$201,0),"")</f>
        <v/>
      </c>
      <c r="W321" s="507" t="str">
        <f t="array" ref="W321">IF(I321="DS",XLOOKUP(A321,'Crop Chart'!$A$6:$A$201,'Crop Chart'!$AI$6:$AI$201,0),"")</f>
        <v/>
      </c>
      <c r="X321" s="526" t="str">
        <f t="array" ref="X321">IFS(ISTEXT(P321),"",XLOOKUP(A321,'Crop Chart'!$A$5:$A$201,'Crop Chart'!$R$5:$R$201,0)=0,"",XLOOKUP(A321,'Crop Chart'!$A$5:$A$201,'Crop Chart'!$R$5:$R$201,0)&gt;0,XLOOKUP(A321,'Crop Chart'!$A$5:$A$201,'Crop Chart'!$R$5:$R$201,0)+P321)</f>
        <v/>
      </c>
      <c r="Y321" s="523" t="str">
        <f t="array" ref="Y321">IF(ISTEXT(X321),"",XLOOKUP(A321,'Crop Chart'!$A$5:$A$201,'Crop Chart'!$S$5:$S$201,0))</f>
        <v/>
      </c>
      <c r="Z321" s="513" t="str">
        <f t="shared" si="3"/>
        <v/>
      </c>
      <c r="AA321" s="523" t="str">
        <f t="array" ref="AA321">IF(ISBLANK(C321),"",XLOOKUP(A321,'Crop Chart'!$A$5:$A$201,'Crop Chart'!$F$5:$F$201,0))</f>
        <v/>
      </c>
      <c r="AB321" s="523" t="str">
        <f t="array" ref="AB321">IF(ISBLANK(C321),"",XLOOKUP(A321,'Crop Chart'!$A$5:$A$201,'Crop Chart'!$G$5:$G$201,FALSE))</f>
        <v/>
      </c>
      <c r="AC321" s="526" t="str">
        <f t="shared" si="19"/>
        <v/>
      </c>
      <c r="AD321" s="526" t="str">
        <f t="shared" si="4"/>
        <v/>
      </c>
      <c r="AE321" s="527" t="str">
        <f t="array" ref="AE321">IF(ISBLANK(C321),"",XLOOKUP(C321,'Codified Game Plan'!$M$3:$M$477,'Codified Game Plan'!$J$3:$J$477,0))</f>
        <v/>
      </c>
      <c r="AF321" s="528" t="str">
        <f t="array" ref="AF321">IF(ISBLANK(C321),"",XLOOKUP(A321,'Crop Chart'!$A$5:$A$201,'Crop Chart'!$L$5:$L$201,FALSE))</f>
        <v/>
      </c>
      <c r="AG321" s="529"/>
      <c r="AH321" s="530"/>
      <c r="AI321" s="530" t="str">
        <f t="array" ref="AI321">IF(ISBLANK(C321),"",XLOOKUP(A321,'Crop Chart'!$A$5:$A$201,'Crop Chart'!$AN$5:$AN$201,FALSE))</f>
        <v/>
      </c>
      <c r="AJ321" s="531" t="str">
        <f t="array" ref="AJ321">IF((AI321=""),"",J321+XLOOKUP(A321,'Crop Chart'!$A$5:$A$201,'Crop Chart'!$AO$5:$AO$201,FALSE))</f>
        <v/>
      </c>
      <c r="AK321" s="530" t="str">
        <f t="array" ref="AK321">IF(ISBLANK(C321),"",XLOOKUP(A321,'Crop Chart'!$A$5:$A$201,'Crop Chart'!$AP$5:$AP$201,FALSE))</f>
        <v/>
      </c>
      <c r="AL321" s="531" t="str">
        <f t="array" ref="AL321">IF((AK321=""),"",J321+XLOOKUP(A321,'Crop Chart'!$A$5:$A$201,'Crop Chart'!$AQ$5:$AQ$201,FALSE))</f>
        <v/>
      </c>
      <c r="AM321" s="530" t="str">
        <f t="array" ref="AM321">IF(ISBLANK(C321),"",XLOOKUP(A321,'Crop Chart'!$A$5:$A$201,'Crop Chart'!$AR$5:$AR$201,FALSE))</f>
        <v/>
      </c>
      <c r="AN321" s="531" t="str">
        <f t="array" ref="AN321">IF((AM321=""),"",J321+XLOOKUP(A321,'Crop Chart'!$A$5:$A$201,'Crop Chart'!$AS$5:$AS$201,FALSE))</f>
        <v/>
      </c>
      <c r="AO321" s="530" t="str">
        <f t="array" ref="AO321">IF(ISBLANK(C321),"",XLOOKUP(A321,'Crop Chart'!$A$5:$A$201,'Crop Chart'!$AT$5:$AT$201,FALSE))</f>
        <v/>
      </c>
      <c r="AP321" s="531" t="str">
        <f t="array" ref="AP321">IF((AO321=""),"",J321+XLOOKUP(A321,'Crop Chart'!$A$5:$A$201,'Crop Chart'!$AU$5:$AU$201,FALSE))</f>
        <v/>
      </c>
      <c r="AQ321" s="530" t="str">
        <f t="array" ref="AQ321">IF(ISBLANK(C321),"",XLOOKUP(A321,'Crop Chart'!$A$5:$A$201,'Crop Chart'!$AV$5:$AV$201,FALSE))</f>
        <v/>
      </c>
      <c r="AR321" s="531" t="str">
        <f t="array" ref="AR321">IF((AQ321=""),"",J321+XLOOKUP(A321,'Crop Chart'!$A$5:$A$201,'Crop Chart'!$AW$5:$AW$201,FALSE))</f>
        <v/>
      </c>
      <c r="AS321" s="530" t="str">
        <f t="array" ref="AS321">IF(ISBLANK(C321),"",XLOOKUP(A321,'Crop Chart'!$A$5:$A$201,'Crop Chart'!$AX$5:$AX$201,FALSE))</f>
        <v/>
      </c>
      <c r="AT321" s="531" t="str">
        <f t="array" ref="AT321">IF((AS321=""),"",J321+XLOOKUP(A321,'Crop Chart'!$A$5:$A$201,'Crop Chart'!$AY$5:$AY$201,FALSE))</f>
        <v/>
      </c>
      <c r="AU321" s="530" t="str">
        <f t="array" ref="AU321">IF(ISBLANK(C321),"",XLOOKUP(A321,'Crop Chart'!$A$5:$A$201,'Crop Chart'!$AZ$5:$AZ$201,FALSE))</f>
        <v/>
      </c>
      <c r="AV321" s="531" t="str">
        <f t="array" ref="AV321">IF((AU321=""),"",J321+XLOOKUP(A321,'Crop Chart'!$A$5:$A$201,'Crop Chart'!$BA$5:$BA$201,FALSE))</f>
        <v/>
      </c>
      <c r="AW321" s="530" t="str">
        <f t="array" ref="AW321">IF(ISBLANK(C321),"",XLOOKUP(A321,'Crop Chart'!$A$5:$A$201,'Crop Chart'!$BB$5:$BB$201,FALSE))</f>
        <v/>
      </c>
      <c r="AX321" s="532" t="str">
        <f t="array" ref="AX321">IF((AW321=""),"",J321+XLOOKUP(A321,'Crop Chart'!$A$5:$A$201,'Crop Chart'!$BC$5:$BC$201,FALSE))</f>
        <v/>
      </c>
    </row>
    <row r="322" ht="15.75" hidden="1" customHeight="1">
      <c r="A322" s="520" t="str">
        <f t="array" ref="A322">IF(ISBLANK(C322)," ",XLOOKUP(C322,'Codified Game Plan'!$M$3:$M$477,'Codified Game Plan'!$A$3:$A$477))</f>
        <v> </v>
      </c>
      <c r="B322" s="503" t="str">
        <f t="array" ref="B322">IF(ISBLANK(C322),"",XLOOKUP(C322,'Codified Game Plan'!$M$3:$M$477,'Codified Game Plan'!$B$3:$B$477))</f>
        <v/>
      </c>
      <c r="C322" s="521"/>
      <c r="D322" s="521" t="str">
        <f t="array" ref="D322">IF(ISBLANK(C322)," ",XLOOKUP(C322,'Codified Game Plan'!$M$3:$M$477,'Codified Game Plan'!$C$3:$C$477))</f>
        <v> </v>
      </c>
      <c r="E322" s="522" t="str">
        <f t="array" ref="E322">IF(ISBLANK(C322),"",XLOOKUP(C322,'Codified Game Plan'!$M$3:$M$477,'Codified Game Plan'!$D$3:$D$477,0))</f>
        <v/>
      </c>
      <c r="F322" s="522" t="str">
        <f t="array" ref="F322">IF(ISBLANK(C322),"",XLOOKUP(C322,'Codified Game Plan'!$M$3:$M$477,'Codified Game Plan'!$E$3:$E$477,0))</f>
        <v/>
      </c>
      <c r="G322" s="523" t="str">
        <f t="array" ref="G322">IF(ISBLANK(C322)," ",XLOOKUP(C322,'Codified Game Plan'!$M$3:$M$477,'Codified Game Plan'!$F$3:$F$477))</f>
        <v> </v>
      </c>
      <c r="H322" s="507" t="str">
        <f t="array" ref="H322">IF(ISBLANK(C322)," ",XLOOKUP(C322,'Codified Game Plan'!$M$3:$M$477,'Codified Game Plan'!$G$3:$G$477))</f>
        <v> </v>
      </c>
      <c r="I322" s="523" t="str">
        <f t="array" ref="I322">IF(ISBLANK(C322),"",XLOOKUP(A322,'Crop Chart'!$A$5:$A$201,'Crop Chart'!$B$5:$B$201,0))</f>
        <v/>
      </c>
      <c r="J322" s="507" t="str">
        <f t="shared" si="24"/>
        <v> </v>
      </c>
      <c r="K322" s="511"/>
      <c r="L322" s="523" t="str">
        <f t="array" ref="L322">IF(ISBLANK(C322),"",XLOOKUP(A322,'Crop Chart'!$A$5:$A$201,'Crop Chart'!$C$5:$C$201,0))</f>
        <v/>
      </c>
      <c r="M322" s="506" t="str">
        <f t="array" ref="M322">IF(ISBLANK(C322),"",XLOOKUP(A322,'Crop Chart'!$A$5:$A$201,'Crop Chart'!$E$5:$E$201,0))</f>
        <v/>
      </c>
      <c r="N322" s="535" t="str">
        <f t="shared" si="1"/>
        <v/>
      </c>
      <c r="O322" s="515" t="str">
        <f t="array" ref="O322">IF(ISBLANK(C322),"",XLOOKUP(A322,'Crop Chart'!$A$5:$A$201,'Crop Chart'!$S$5:$S$201,0))</f>
        <v/>
      </c>
      <c r="P322" s="507" t="str">
        <f t="shared" si="2"/>
        <v/>
      </c>
      <c r="Q322" s="524"/>
      <c r="R322" s="523" t="str">
        <f t="array" ref="R322">IF(I322="TR",XLOOKUP(A322,'Crop Chart'!$A$5:$A$201,'Crop Chart'!$I$5:$I$201,FALSE),"")</f>
        <v/>
      </c>
      <c r="S322" s="512" t="str">
        <f t="array" ref="S322">IF(I322="TR",G322*'Crop Chart'!$H$2*12*L322/M322/T322*XLOOKUP(A322,'Crop Chart'!$A$5:$A$203,'Crop Chart'!$T$5:$T$203),"")</f>
        <v/>
      </c>
      <c r="T322" s="523" t="str">
        <f t="array" ref="T322">IF(ISBLANK(C322),"",XLOOKUP(A322,'Crop Chart'!$A$5:$A$201,'Crop Chart'!$P$5:$P$201,FALSE))</f>
        <v/>
      </c>
      <c r="U322" s="525" t="str">
        <f t="array" ref="U322">IF(ISBLANK(C322),"",XLOOKUP(A322,'Crop Chart'!$A$5:$A$201,'Crop Chart'!$Q$5:$Q$201,0))</f>
        <v/>
      </c>
      <c r="V322" s="507" t="str">
        <f t="array" ref="V322">IF(I322="DS",XLOOKUP(A322,'Crop Chart'!$A$6:$A$201,'Crop Chart'!$AH$6:$AH$201,0),"")</f>
        <v/>
      </c>
      <c r="W322" s="507" t="str">
        <f t="array" ref="W322">IF(I322="DS",XLOOKUP(A322,'Crop Chart'!$A$6:$A$201,'Crop Chart'!$AI$6:$AI$201,0),"")</f>
        <v/>
      </c>
      <c r="X322" s="526" t="str">
        <f t="array" ref="X322">IFS(ISTEXT(P322),"",XLOOKUP(A322,'Crop Chart'!$A$5:$A$201,'Crop Chart'!$R$5:$R$201,0)=0,"",XLOOKUP(A322,'Crop Chart'!$A$5:$A$201,'Crop Chart'!$R$5:$R$201,0)&gt;0,XLOOKUP(A322,'Crop Chart'!$A$5:$A$201,'Crop Chart'!$R$5:$R$201,0)+P322)</f>
        <v/>
      </c>
      <c r="Y322" s="523" t="str">
        <f t="array" ref="Y322">IF(ISTEXT(X322),"",XLOOKUP(A322,'Crop Chart'!$A$5:$A$201,'Crop Chart'!$S$5:$S$201,0))</f>
        <v/>
      </c>
      <c r="Z322" s="513" t="str">
        <f t="shared" si="3"/>
        <v/>
      </c>
      <c r="AA322" s="523" t="str">
        <f t="array" ref="AA322">IF(ISBLANK(C322),"",XLOOKUP(A322,'Crop Chart'!$A$5:$A$201,'Crop Chart'!$F$5:$F$201,0))</f>
        <v/>
      </c>
      <c r="AB322" s="523" t="str">
        <f t="array" ref="AB322">IF(ISBLANK(C322),"",XLOOKUP(A322,'Crop Chart'!$A$5:$A$201,'Crop Chart'!$G$5:$G$201,FALSE))</f>
        <v/>
      </c>
      <c r="AC322" s="526" t="str">
        <f t="shared" si="19"/>
        <v/>
      </c>
      <c r="AD322" s="526" t="str">
        <f t="shared" si="4"/>
        <v/>
      </c>
      <c r="AE322" s="527" t="str">
        <f t="array" ref="AE322">IF(ISBLANK(C322),"",XLOOKUP(C322,'Codified Game Plan'!$M$3:$M$477,'Codified Game Plan'!$J$3:$J$477,0))</f>
        <v/>
      </c>
      <c r="AF322" s="528" t="str">
        <f t="array" ref="AF322">IF(ISBLANK(C322),"",XLOOKUP(A322,'Crop Chart'!$A$5:$A$201,'Crop Chart'!$L$5:$L$201,FALSE))</f>
        <v/>
      </c>
      <c r="AG322" s="529"/>
      <c r="AH322" s="530"/>
      <c r="AI322" s="530" t="str">
        <f t="array" ref="AI322">IF(ISBLANK(C322),"",XLOOKUP(A322,'Crop Chart'!$A$5:$A$201,'Crop Chart'!$AN$5:$AN$201,FALSE))</f>
        <v/>
      </c>
      <c r="AJ322" s="531" t="str">
        <f t="array" ref="AJ322">IF((AI322=""),"",J322+XLOOKUP(A322,'Crop Chart'!$A$5:$A$201,'Crop Chart'!$AO$5:$AO$201,FALSE))</f>
        <v/>
      </c>
      <c r="AK322" s="530" t="str">
        <f t="array" ref="AK322">IF(ISBLANK(C322),"",XLOOKUP(A322,'Crop Chart'!$A$5:$A$201,'Crop Chart'!$AP$5:$AP$201,FALSE))</f>
        <v/>
      </c>
      <c r="AL322" s="531" t="str">
        <f t="array" ref="AL322">IF((AK322=""),"",J322+XLOOKUP(A322,'Crop Chart'!$A$5:$A$201,'Crop Chart'!$AQ$5:$AQ$201,FALSE))</f>
        <v/>
      </c>
      <c r="AM322" s="530" t="str">
        <f t="array" ref="AM322">IF(ISBLANK(C322),"",XLOOKUP(A322,'Crop Chart'!$A$5:$A$201,'Crop Chart'!$AR$5:$AR$201,FALSE))</f>
        <v/>
      </c>
      <c r="AN322" s="531" t="str">
        <f t="array" ref="AN322">IF((AM322=""),"",J322+XLOOKUP(A322,'Crop Chart'!$A$5:$A$201,'Crop Chart'!$AS$5:$AS$201,FALSE))</f>
        <v/>
      </c>
      <c r="AO322" s="530" t="str">
        <f t="array" ref="AO322">IF(ISBLANK(C322),"",XLOOKUP(A322,'Crop Chart'!$A$5:$A$201,'Crop Chart'!$AT$5:$AT$201,FALSE))</f>
        <v/>
      </c>
      <c r="AP322" s="531" t="str">
        <f t="array" ref="AP322">IF((AO322=""),"",J322+XLOOKUP(A322,'Crop Chart'!$A$5:$A$201,'Crop Chart'!$AU$5:$AU$201,FALSE))</f>
        <v/>
      </c>
      <c r="AQ322" s="530" t="str">
        <f t="array" ref="AQ322">IF(ISBLANK(C322),"",XLOOKUP(A322,'Crop Chart'!$A$5:$A$201,'Crop Chart'!$AV$5:$AV$201,FALSE))</f>
        <v/>
      </c>
      <c r="AR322" s="531" t="str">
        <f t="array" ref="AR322">IF((AQ322=""),"",J322+XLOOKUP(A322,'Crop Chart'!$A$5:$A$201,'Crop Chart'!$AW$5:$AW$201,FALSE))</f>
        <v/>
      </c>
      <c r="AS322" s="530" t="str">
        <f t="array" ref="AS322">IF(ISBLANK(C322),"",XLOOKUP(A322,'Crop Chart'!$A$5:$A$201,'Crop Chart'!$AX$5:$AX$201,FALSE))</f>
        <v/>
      </c>
      <c r="AT322" s="531" t="str">
        <f t="array" ref="AT322">IF((AS322=""),"",J322+XLOOKUP(A322,'Crop Chart'!$A$5:$A$201,'Crop Chart'!$AY$5:$AY$201,FALSE))</f>
        <v/>
      </c>
      <c r="AU322" s="530" t="str">
        <f t="array" ref="AU322">IF(ISBLANK(C322),"",XLOOKUP(A322,'Crop Chart'!$A$5:$A$201,'Crop Chart'!$AZ$5:$AZ$201,FALSE))</f>
        <v/>
      </c>
      <c r="AV322" s="531" t="str">
        <f t="array" ref="AV322">IF((AU322=""),"",J322+XLOOKUP(A322,'Crop Chart'!$A$5:$A$201,'Crop Chart'!$BA$5:$BA$201,FALSE))</f>
        <v/>
      </c>
      <c r="AW322" s="530" t="str">
        <f t="array" ref="AW322">IF(ISBLANK(C322),"",XLOOKUP(A322,'Crop Chart'!$A$5:$A$201,'Crop Chart'!$BB$5:$BB$201,FALSE))</f>
        <v/>
      </c>
      <c r="AX322" s="532" t="str">
        <f t="array" ref="AX322">IF((AW322=""),"",J322+XLOOKUP(A322,'Crop Chart'!$A$5:$A$201,'Crop Chart'!$BC$5:$BC$201,FALSE))</f>
        <v/>
      </c>
    </row>
    <row r="323" ht="15.75" hidden="1" customHeight="1">
      <c r="A323" s="520" t="str">
        <f t="array" ref="A323">IF(ISBLANK(C323)," ",XLOOKUP(C323,'Codified Game Plan'!$M$3:$M$477,'Codified Game Plan'!$A$3:$A$477))</f>
        <v> </v>
      </c>
      <c r="B323" s="503" t="str">
        <f t="array" ref="B323">IF(ISBLANK(C323),"",XLOOKUP(C323,'Codified Game Plan'!$M$3:$M$477,'Codified Game Plan'!$B$3:$B$477))</f>
        <v/>
      </c>
      <c r="C323" s="521"/>
      <c r="D323" s="521" t="str">
        <f t="array" ref="D323">IF(ISBLANK(C323)," ",XLOOKUP(C323,'Codified Game Plan'!$M$3:$M$477,'Codified Game Plan'!$C$3:$C$477))</f>
        <v> </v>
      </c>
      <c r="E323" s="522" t="str">
        <f t="array" ref="E323">IF(ISBLANK(C323),"",XLOOKUP(C323,'Codified Game Plan'!$M$3:$M$477,'Codified Game Plan'!$D$3:$D$477,0))</f>
        <v/>
      </c>
      <c r="F323" s="522" t="str">
        <f t="array" ref="F323">IF(ISBLANK(C323),"",XLOOKUP(C323,'Codified Game Plan'!$M$3:$M$477,'Codified Game Plan'!$E$3:$E$477,0))</f>
        <v/>
      </c>
      <c r="G323" s="523" t="str">
        <f t="array" ref="G323">IF(ISBLANK(C323)," ",XLOOKUP(C323,'Codified Game Plan'!$M$3:$M$477,'Codified Game Plan'!$F$3:$F$477))</f>
        <v> </v>
      </c>
      <c r="H323" s="507" t="str">
        <f t="array" ref="H323">IF(ISBLANK(C323)," ",XLOOKUP(C323,'Codified Game Plan'!$M$3:$M$477,'Codified Game Plan'!$G$3:$G$477))</f>
        <v> </v>
      </c>
      <c r="I323" s="523" t="str">
        <f t="array" ref="I323">IF(ISBLANK(C323),"",XLOOKUP(A323,'Crop Chart'!$A$5:$A$201,'Crop Chart'!$B$5:$B$201,0))</f>
        <v/>
      </c>
      <c r="J323" s="507" t="str">
        <f t="shared" si="24"/>
        <v> </v>
      </c>
      <c r="K323" s="511"/>
      <c r="L323" s="523" t="str">
        <f t="array" ref="L323">IF(ISBLANK(C323),"",XLOOKUP(A323,'Crop Chart'!$A$5:$A$201,'Crop Chart'!$C$5:$C$201,0))</f>
        <v/>
      </c>
      <c r="M323" s="506" t="str">
        <f t="array" ref="M323">IF(ISBLANK(C323),"",XLOOKUP(A323,'Crop Chart'!$A$5:$A$201,'Crop Chart'!$E$5:$E$201,0))</f>
        <v/>
      </c>
      <c r="N323" s="535" t="str">
        <f t="shared" si="1"/>
        <v/>
      </c>
      <c r="O323" s="515" t="str">
        <f t="array" ref="O323">IF(ISBLANK(C323),"",XLOOKUP(A323,'Crop Chart'!$A$5:$A$201,'Crop Chart'!$S$5:$S$201,0))</f>
        <v/>
      </c>
      <c r="P323" s="507" t="str">
        <f t="shared" si="2"/>
        <v/>
      </c>
      <c r="Q323" s="524"/>
      <c r="R323" s="523" t="str">
        <f t="array" ref="R323">IF(I323="TR",XLOOKUP(A323,'Crop Chart'!$A$5:$A$201,'Crop Chart'!$I$5:$I$201,FALSE),"")</f>
        <v/>
      </c>
      <c r="S323" s="512" t="str">
        <f t="array" ref="S323">IF(I323="TR",G323*'Crop Chart'!$H$2*12*L323/M323/T323*XLOOKUP(A323,'Crop Chart'!$A$5:$A$203,'Crop Chart'!$T$5:$T$203),"")</f>
        <v/>
      </c>
      <c r="T323" s="523" t="str">
        <f t="array" ref="T323">IF(ISBLANK(C323),"",XLOOKUP(A323,'Crop Chart'!$A$5:$A$201,'Crop Chart'!$P$5:$P$201,FALSE))</f>
        <v/>
      </c>
      <c r="U323" s="525" t="str">
        <f t="array" ref="U323">IF(ISBLANK(C323),"",XLOOKUP(A323,'Crop Chart'!$A$5:$A$201,'Crop Chart'!$Q$5:$Q$201,0))</f>
        <v/>
      </c>
      <c r="V323" s="507" t="str">
        <f t="array" ref="V323">IF(I323="DS",XLOOKUP(A323,'Crop Chart'!$A$6:$A$201,'Crop Chart'!$AH$6:$AH$201,0),"")</f>
        <v/>
      </c>
      <c r="W323" s="507" t="str">
        <f t="array" ref="W323">IF(I323="DS",XLOOKUP(A323,'Crop Chart'!$A$6:$A$201,'Crop Chart'!$AI$6:$AI$201,0),"")</f>
        <v/>
      </c>
      <c r="X323" s="526" t="str">
        <f t="array" ref="X323">IFS(ISTEXT(P323),"",XLOOKUP(A323,'Crop Chart'!$A$5:$A$201,'Crop Chart'!$R$5:$R$201,0)=0,"",XLOOKUP(A323,'Crop Chart'!$A$5:$A$201,'Crop Chart'!$R$5:$R$201,0)&gt;0,XLOOKUP(A323,'Crop Chart'!$A$5:$A$201,'Crop Chart'!$R$5:$R$201,0)+P323)</f>
        <v/>
      </c>
      <c r="Y323" s="523" t="str">
        <f t="array" ref="Y323">IF(ISTEXT(X323),"",XLOOKUP(A323,'Crop Chart'!$A$5:$A$201,'Crop Chart'!$S$5:$S$201,0))</f>
        <v/>
      </c>
      <c r="Z323" s="513" t="str">
        <f t="shared" si="3"/>
        <v/>
      </c>
      <c r="AA323" s="523" t="str">
        <f t="array" ref="AA323">IF(ISBLANK(C323),"",XLOOKUP(A323,'Crop Chart'!$A$5:$A$201,'Crop Chart'!$F$5:$F$201,0))</f>
        <v/>
      </c>
      <c r="AB323" s="523" t="str">
        <f t="array" ref="AB323">IF(ISBLANK(C323),"",XLOOKUP(A323,'Crop Chart'!$A$5:$A$201,'Crop Chart'!$G$5:$G$201,FALSE))</f>
        <v/>
      </c>
      <c r="AC323" s="526" t="str">
        <f t="shared" si="19"/>
        <v/>
      </c>
      <c r="AD323" s="526" t="str">
        <f t="shared" si="4"/>
        <v/>
      </c>
      <c r="AE323" s="527" t="str">
        <f t="array" ref="AE323">IF(ISBLANK(C323),"",XLOOKUP(C323,'Codified Game Plan'!$M$3:$M$477,'Codified Game Plan'!$J$3:$J$477,0))</f>
        <v/>
      </c>
      <c r="AF323" s="528" t="str">
        <f t="array" ref="AF323">IF(ISBLANK(C323),"",XLOOKUP(A323,'Crop Chart'!$A$5:$A$201,'Crop Chart'!$L$5:$L$201,FALSE))</f>
        <v/>
      </c>
      <c r="AG323" s="529"/>
      <c r="AH323" s="530"/>
      <c r="AI323" s="530" t="str">
        <f t="array" ref="AI323">IF(ISBLANK(C323),"",XLOOKUP(A323,'Crop Chart'!$A$5:$A$201,'Crop Chart'!$AN$5:$AN$201,FALSE))</f>
        <v/>
      </c>
      <c r="AJ323" s="531" t="str">
        <f t="array" ref="AJ323">IF((AI323=""),"",J323+XLOOKUP(A323,'Crop Chart'!$A$5:$A$201,'Crop Chart'!$AO$5:$AO$201,FALSE))</f>
        <v/>
      </c>
      <c r="AK323" s="530" t="str">
        <f t="array" ref="AK323">IF(ISBLANK(C323),"",XLOOKUP(A323,'Crop Chart'!$A$5:$A$201,'Crop Chart'!$AP$5:$AP$201,FALSE))</f>
        <v/>
      </c>
      <c r="AL323" s="531" t="str">
        <f t="array" ref="AL323">IF((AK323=""),"",J323+XLOOKUP(A323,'Crop Chart'!$A$5:$A$201,'Crop Chart'!$AQ$5:$AQ$201,FALSE))</f>
        <v/>
      </c>
      <c r="AM323" s="530" t="str">
        <f t="array" ref="AM323">IF(ISBLANK(C323),"",XLOOKUP(A323,'Crop Chart'!$A$5:$A$201,'Crop Chart'!$AR$5:$AR$201,FALSE))</f>
        <v/>
      </c>
      <c r="AN323" s="531" t="str">
        <f t="array" ref="AN323">IF((AM323=""),"",J323+XLOOKUP(A323,'Crop Chart'!$A$5:$A$201,'Crop Chart'!$AS$5:$AS$201,FALSE))</f>
        <v/>
      </c>
      <c r="AO323" s="530" t="str">
        <f t="array" ref="AO323">IF(ISBLANK(C323),"",XLOOKUP(A323,'Crop Chart'!$A$5:$A$201,'Crop Chart'!$AT$5:$AT$201,FALSE))</f>
        <v/>
      </c>
      <c r="AP323" s="531" t="str">
        <f t="array" ref="AP323">IF((AO323=""),"",J323+XLOOKUP(A323,'Crop Chart'!$A$5:$A$201,'Crop Chart'!$AU$5:$AU$201,FALSE))</f>
        <v/>
      </c>
      <c r="AQ323" s="530" t="str">
        <f t="array" ref="AQ323">IF(ISBLANK(C323),"",XLOOKUP(A323,'Crop Chart'!$A$5:$A$201,'Crop Chart'!$AV$5:$AV$201,FALSE))</f>
        <v/>
      </c>
      <c r="AR323" s="531" t="str">
        <f t="array" ref="AR323">IF((AQ323=""),"",J323+XLOOKUP(A323,'Crop Chart'!$A$5:$A$201,'Crop Chart'!$AW$5:$AW$201,FALSE))</f>
        <v/>
      </c>
      <c r="AS323" s="530" t="str">
        <f t="array" ref="AS323">IF(ISBLANK(C323),"",XLOOKUP(A323,'Crop Chart'!$A$5:$A$201,'Crop Chart'!$AX$5:$AX$201,FALSE))</f>
        <v/>
      </c>
      <c r="AT323" s="531" t="str">
        <f t="array" ref="AT323">IF((AS323=""),"",J323+XLOOKUP(A323,'Crop Chart'!$A$5:$A$201,'Crop Chart'!$AY$5:$AY$201,FALSE))</f>
        <v/>
      </c>
      <c r="AU323" s="530" t="str">
        <f t="array" ref="AU323">IF(ISBLANK(C323),"",XLOOKUP(A323,'Crop Chart'!$A$5:$A$201,'Crop Chart'!$AZ$5:$AZ$201,FALSE))</f>
        <v/>
      </c>
      <c r="AV323" s="531" t="str">
        <f t="array" ref="AV323">IF((AU323=""),"",J323+XLOOKUP(A323,'Crop Chart'!$A$5:$A$201,'Crop Chart'!$BA$5:$BA$201,FALSE))</f>
        <v/>
      </c>
      <c r="AW323" s="530" t="str">
        <f t="array" ref="AW323">IF(ISBLANK(C323),"",XLOOKUP(A323,'Crop Chart'!$A$5:$A$201,'Crop Chart'!$BB$5:$BB$201,FALSE))</f>
        <v/>
      </c>
      <c r="AX323" s="532" t="str">
        <f t="array" ref="AX323">IF((AW323=""),"",J323+XLOOKUP(A323,'Crop Chart'!$A$5:$A$201,'Crop Chart'!$BC$5:$BC$201,FALSE))</f>
        <v/>
      </c>
    </row>
    <row r="324" ht="15.75" hidden="1" customHeight="1">
      <c r="A324" s="520" t="str">
        <f t="array" ref="A324">IF(ISBLANK(C324)," ",XLOOKUP(C324,'Codified Game Plan'!$M$3:$M$477,'Codified Game Plan'!$A$3:$A$477))</f>
        <v> </v>
      </c>
      <c r="B324" s="503" t="str">
        <f t="array" ref="B324">IF(ISBLANK(C324),"",XLOOKUP(C324,'Codified Game Plan'!$M$3:$M$477,'Codified Game Plan'!$B$3:$B$477))</f>
        <v/>
      </c>
      <c r="C324" s="521"/>
      <c r="D324" s="521" t="str">
        <f t="array" ref="D324">IF(ISBLANK(C324)," ",XLOOKUP(C324,'Codified Game Plan'!$M$3:$M$477,'Codified Game Plan'!$C$3:$C$477))</f>
        <v> </v>
      </c>
      <c r="E324" s="522" t="str">
        <f t="array" ref="E324">IF(ISBLANK(C324),"",XLOOKUP(C324,'Codified Game Plan'!$M$3:$M$477,'Codified Game Plan'!$D$3:$D$477,0))</f>
        <v/>
      </c>
      <c r="F324" s="522" t="str">
        <f t="array" ref="F324">IF(ISBLANK(C324),"",XLOOKUP(C324,'Codified Game Plan'!$M$3:$M$477,'Codified Game Plan'!$E$3:$E$477,0))</f>
        <v/>
      </c>
      <c r="G324" s="523" t="str">
        <f t="array" ref="G324">IF(ISBLANK(C324)," ",XLOOKUP(C324,'Codified Game Plan'!$M$3:$M$477,'Codified Game Plan'!$F$3:$F$477))</f>
        <v> </v>
      </c>
      <c r="H324" s="507" t="str">
        <f t="array" ref="H324">IF(ISBLANK(C324)," ",XLOOKUP(C324,'Codified Game Plan'!$M$3:$M$477,'Codified Game Plan'!$G$3:$G$477))</f>
        <v> </v>
      </c>
      <c r="I324" s="523" t="str">
        <f t="array" ref="I324">IF(ISBLANK(C324),"",XLOOKUP(A324,'Crop Chart'!$A$5:$A$201,'Crop Chart'!$B$5:$B$201,0))</f>
        <v/>
      </c>
      <c r="J324" s="507" t="str">
        <f t="shared" si="24"/>
        <v> </v>
      </c>
      <c r="K324" s="511"/>
      <c r="L324" s="523" t="str">
        <f t="array" ref="L324">IF(ISBLANK(C324),"",XLOOKUP(A324,'Crop Chart'!$A$5:$A$201,'Crop Chart'!$C$5:$C$201,0))</f>
        <v/>
      </c>
      <c r="M324" s="506" t="str">
        <f t="array" ref="M324">IF(ISBLANK(C324),"",XLOOKUP(A324,'Crop Chart'!$A$5:$A$201,'Crop Chart'!$E$5:$E$201,0))</f>
        <v/>
      </c>
      <c r="N324" s="535" t="str">
        <f t="shared" si="1"/>
        <v/>
      </c>
      <c r="O324" s="515" t="str">
        <f t="array" ref="O324">IF(ISBLANK(C324),"",XLOOKUP(A324,'Crop Chart'!$A$5:$A$201,'Crop Chart'!$S$5:$S$201,0))</f>
        <v/>
      </c>
      <c r="P324" s="507" t="str">
        <f t="shared" si="2"/>
        <v/>
      </c>
      <c r="Q324" s="524"/>
      <c r="R324" s="523" t="str">
        <f t="array" ref="R324">IF(I324="TR",XLOOKUP(A324,'Crop Chart'!$A$5:$A$201,'Crop Chart'!$I$5:$I$201,FALSE),"")</f>
        <v/>
      </c>
      <c r="S324" s="512" t="str">
        <f t="array" ref="S324">IF(I324="TR",G324*'Crop Chart'!$H$2*12*L324/M324/T324*XLOOKUP(A324,'Crop Chart'!$A$5:$A$203,'Crop Chart'!$T$5:$T$203),"")</f>
        <v/>
      </c>
      <c r="T324" s="523" t="str">
        <f t="array" ref="T324">IF(ISBLANK(C324),"",XLOOKUP(A324,'Crop Chart'!$A$5:$A$201,'Crop Chart'!$P$5:$P$201,FALSE))</f>
        <v/>
      </c>
      <c r="U324" s="525" t="str">
        <f t="array" ref="U324">IF(ISBLANK(C324),"",XLOOKUP(A324,'Crop Chart'!$A$5:$A$201,'Crop Chart'!$Q$5:$Q$201,0))</f>
        <v/>
      </c>
      <c r="V324" s="507" t="str">
        <f t="array" ref="V324">IF(I324="DS",XLOOKUP(A324,'Crop Chart'!$A$6:$A$201,'Crop Chart'!$AH$6:$AH$201,0),"")</f>
        <v/>
      </c>
      <c r="W324" s="507" t="str">
        <f t="array" ref="W324">IF(I324="DS",XLOOKUP(A324,'Crop Chart'!$A$6:$A$201,'Crop Chart'!$AI$6:$AI$201,0),"")</f>
        <v/>
      </c>
      <c r="X324" s="526" t="str">
        <f t="array" ref="X324">IFS(ISTEXT(P324),"",XLOOKUP(A324,'Crop Chart'!$A$5:$A$201,'Crop Chart'!$R$5:$R$201,0)=0,"",XLOOKUP(A324,'Crop Chart'!$A$5:$A$201,'Crop Chart'!$R$5:$R$201,0)&gt;0,XLOOKUP(A324,'Crop Chart'!$A$5:$A$201,'Crop Chart'!$R$5:$R$201,0)+P324)</f>
        <v/>
      </c>
      <c r="Y324" s="523" t="str">
        <f t="array" ref="Y324">IF(ISTEXT(X324),"",XLOOKUP(A324,'Crop Chart'!$A$5:$A$201,'Crop Chart'!$S$5:$S$201,0))</f>
        <v/>
      </c>
      <c r="Z324" s="513" t="str">
        <f t="shared" si="3"/>
        <v/>
      </c>
      <c r="AA324" s="523" t="str">
        <f t="array" ref="AA324">IF(ISBLANK(C324),"",XLOOKUP(A324,'Crop Chart'!$A$5:$A$201,'Crop Chart'!$F$5:$F$201,0))</f>
        <v/>
      </c>
      <c r="AB324" s="523" t="str">
        <f t="array" ref="AB324">IF(ISBLANK(C324),"",XLOOKUP(A324,'Crop Chart'!$A$5:$A$201,'Crop Chart'!$G$5:$G$201,FALSE))</f>
        <v/>
      </c>
      <c r="AC324" s="526" t="str">
        <f t="shared" si="19"/>
        <v/>
      </c>
      <c r="AD324" s="526" t="str">
        <f t="shared" si="4"/>
        <v/>
      </c>
      <c r="AE324" s="527" t="str">
        <f t="array" ref="AE324">IF(ISBLANK(C324),"",XLOOKUP(C324,'Codified Game Plan'!$M$3:$M$477,'Codified Game Plan'!$J$3:$J$477,0))</f>
        <v/>
      </c>
      <c r="AF324" s="528" t="str">
        <f t="array" ref="AF324">IF(ISBLANK(C324),"",XLOOKUP(A324,'Crop Chart'!$A$5:$A$201,'Crop Chart'!$L$5:$L$201,FALSE))</f>
        <v/>
      </c>
      <c r="AG324" s="529"/>
      <c r="AH324" s="530"/>
      <c r="AI324" s="530" t="str">
        <f t="array" ref="AI324">IF(ISBLANK(C324),"",XLOOKUP(A324,'Crop Chart'!$A$5:$A$201,'Crop Chart'!$AN$5:$AN$201,FALSE))</f>
        <v/>
      </c>
      <c r="AJ324" s="531" t="str">
        <f t="array" ref="AJ324">IF((AI324=""),"",J324+XLOOKUP(A324,'Crop Chart'!$A$5:$A$201,'Crop Chart'!$AO$5:$AO$201,FALSE))</f>
        <v/>
      </c>
      <c r="AK324" s="530" t="str">
        <f t="array" ref="AK324">IF(ISBLANK(C324),"",XLOOKUP(A324,'Crop Chart'!$A$5:$A$201,'Crop Chart'!$AP$5:$AP$201,FALSE))</f>
        <v/>
      </c>
      <c r="AL324" s="531" t="str">
        <f t="array" ref="AL324">IF((AK324=""),"",J324+XLOOKUP(A324,'Crop Chart'!$A$5:$A$201,'Crop Chart'!$AQ$5:$AQ$201,FALSE))</f>
        <v/>
      </c>
      <c r="AM324" s="530" t="str">
        <f t="array" ref="AM324">IF(ISBLANK(C324),"",XLOOKUP(A324,'Crop Chart'!$A$5:$A$201,'Crop Chart'!$AR$5:$AR$201,FALSE))</f>
        <v/>
      </c>
      <c r="AN324" s="531" t="str">
        <f t="array" ref="AN324">IF((AM324=""),"",J324+XLOOKUP(A324,'Crop Chart'!$A$5:$A$201,'Crop Chart'!$AS$5:$AS$201,FALSE))</f>
        <v/>
      </c>
      <c r="AO324" s="530" t="str">
        <f t="array" ref="AO324">IF(ISBLANK(C324),"",XLOOKUP(A324,'Crop Chart'!$A$5:$A$201,'Crop Chart'!$AT$5:$AT$201,FALSE))</f>
        <v/>
      </c>
      <c r="AP324" s="531" t="str">
        <f t="array" ref="AP324">IF((AO324=""),"",J324+XLOOKUP(A324,'Crop Chart'!$A$5:$A$201,'Crop Chart'!$AU$5:$AU$201,FALSE))</f>
        <v/>
      </c>
      <c r="AQ324" s="530" t="str">
        <f t="array" ref="AQ324">IF(ISBLANK(C324),"",XLOOKUP(A324,'Crop Chart'!$A$5:$A$201,'Crop Chart'!$AV$5:$AV$201,FALSE))</f>
        <v/>
      </c>
      <c r="AR324" s="531" t="str">
        <f t="array" ref="AR324">IF((AQ324=""),"",J324+XLOOKUP(A324,'Crop Chart'!$A$5:$A$201,'Crop Chart'!$AW$5:$AW$201,FALSE))</f>
        <v/>
      </c>
      <c r="AS324" s="530" t="str">
        <f t="array" ref="AS324">IF(ISBLANK(C324),"",XLOOKUP(A324,'Crop Chart'!$A$5:$A$201,'Crop Chart'!$AX$5:$AX$201,FALSE))</f>
        <v/>
      </c>
      <c r="AT324" s="531" t="str">
        <f t="array" ref="AT324">IF((AS324=""),"",J324+XLOOKUP(A324,'Crop Chart'!$A$5:$A$201,'Crop Chart'!$AY$5:$AY$201,FALSE))</f>
        <v/>
      </c>
      <c r="AU324" s="530" t="str">
        <f t="array" ref="AU324">IF(ISBLANK(C324),"",XLOOKUP(A324,'Crop Chart'!$A$5:$A$201,'Crop Chart'!$AZ$5:$AZ$201,FALSE))</f>
        <v/>
      </c>
      <c r="AV324" s="531" t="str">
        <f t="array" ref="AV324">IF((AU324=""),"",J324+XLOOKUP(A324,'Crop Chart'!$A$5:$A$201,'Crop Chart'!$BA$5:$BA$201,FALSE))</f>
        <v/>
      </c>
      <c r="AW324" s="530" t="str">
        <f t="array" ref="AW324">IF(ISBLANK(C324),"",XLOOKUP(A324,'Crop Chart'!$A$5:$A$201,'Crop Chart'!$BB$5:$BB$201,FALSE))</f>
        <v/>
      </c>
      <c r="AX324" s="532" t="str">
        <f t="array" ref="AX324">IF((AW324=""),"",J324+XLOOKUP(A324,'Crop Chart'!$A$5:$A$201,'Crop Chart'!$BC$5:$BC$201,FALSE))</f>
        <v/>
      </c>
    </row>
    <row r="325" ht="15.75" hidden="1" customHeight="1">
      <c r="A325" s="520" t="str">
        <f t="array" ref="A325">IF(ISBLANK(C325)," ",XLOOKUP(C325,'Codified Game Plan'!$M$3:$M$477,'Codified Game Plan'!$A$3:$A$477))</f>
        <v> </v>
      </c>
      <c r="B325" s="503" t="str">
        <f t="array" ref="B325">IF(ISBLANK(C325),"",XLOOKUP(C325,'Codified Game Plan'!$M$3:$M$477,'Codified Game Plan'!$B$3:$B$477))</f>
        <v/>
      </c>
      <c r="C325" s="521"/>
      <c r="D325" s="521" t="str">
        <f t="array" ref="D325">IF(ISBLANK(C325)," ",XLOOKUP(C325,'Codified Game Plan'!$M$3:$M$477,'Codified Game Plan'!$C$3:$C$477))</f>
        <v> </v>
      </c>
      <c r="E325" s="522" t="str">
        <f t="array" ref="E325">IF(ISBLANK(C325),"",XLOOKUP(C325,'Codified Game Plan'!$M$3:$M$477,'Codified Game Plan'!$D$3:$D$477,0))</f>
        <v/>
      </c>
      <c r="F325" s="522" t="str">
        <f t="array" ref="F325">IF(ISBLANK(C325),"",XLOOKUP(C325,'Codified Game Plan'!$M$3:$M$477,'Codified Game Plan'!$E$3:$E$477,0))</f>
        <v/>
      </c>
      <c r="G325" s="523" t="str">
        <f t="array" ref="G325">IF(ISBLANK(C325)," ",XLOOKUP(C325,'Codified Game Plan'!$M$3:$M$477,'Codified Game Plan'!$F$3:$F$477))</f>
        <v> </v>
      </c>
      <c r="H325" s="507" t="str">
        <f t="array" ref="H325">IF(ISBLANK(C325)," ",XLOOKUP(C325,'Codified Game Plan'!$M$3:$M$477,'Codified Game Plan'!$G$3:$G$477))</f>
        <v> </v>
      </c>
      <c r="I325" s="523" t="str">
        <f t="array" ref="I325">IF(ISBLANK(C325),"",XLOOKUP(A325,'Crop Chart'!$A$5:$A$201,'Crop Chart'!$B$5:$B$201,0))</f>
        <v/>
      </c>
      <c r="J325" s="507" t="str">
        <f t="shared" si="24"/>
        <v> </v>
      </c>
      <c r="K325" s="511"/>
      <c r="L325" s="523" t="str">
        <f t="array" ref="L325">IF(ISBLANK(C325),"",XLOOKUP(A325,'Crop Chart'!$A$5:$A$201,'Crop Chart'!$C$5:$C$201,0))</f>
        <v/>
      </c>
      <c r="M325" s="506" t="str">
        <f t="array" ref="M325">IF(ISBLANK(C325),"",XLOOKUP(A325,'Crop Chart'!$A$5:$A$201,'Crop Chart'!$E$5:$E$201,0))</f>
        <v/>
      </c>
      <c r="N325" s="535" t="str">
        <f t="shared" si="1"/>
        <v/>
      </c>
      <c r="O325" s="515" t="str">
        <f t="array" ref="O325">IF(ISBLANK(C325),"",XLOOKUP(A325,'Crop Chart'!$A$5:$A$201,'Crop Chart'!$S$5:$S$201,0))</f>
        <v/>
      </c>
      <c r="P325" s="507" t="str">
        <f t="shared" si="2"/>
        <v/>
      </c>
      <c r="Q325" s="524"/>
      <c r="R325" s="523" t="str">
        <f t="array" ref="R325">IF(I325="TR",XLOOKUP(A325,'Crop Chart'!$A$5:$A$201,'Crop Chart'!$I$5:$I$201,FALSE),"")</f>
        <v/>
      </c>
      <c r="S325" s="512" t="str">
        <f t="array" ref="S325">IF(I325="TR",G325*'Crop Chart'!$H$2*12*L325/M325/T325*XLOOKUP(A325,'Crop Chart'!$A$5:$A$203,'Crop Chart'!$T$5:$T$203),"")</f>
        <v/>
      </c>
      <c r="T325" s="523" t="str">
        <f t="array" ref="T325">IF(ISBLANK(C325),"",XLOOKUP(A325,'Crop Chart'!$A$5:$A$201,'Crop Chart'!$P$5:$P$201,FALSE))</f>
        <v/>
      </c>
      <c r="U325" s="525" t="str">
        <f t="array" ref="U325">IF(ISBLANK(C325),"",XLOOKUP(A325,'Crop Chart'!$A$5:$A$201,'Crop Chart'!$Q$5:$Q$201,0))</f>
        <v/>
      </c>
      <c r="V325" s="507" t="str">
        <f t="array" ref="V325">IF(I325="DS",XLOOKUP(A325,'Crop Chart'!$A$6:$A$201,'Crop Chart'!$AH$6:$AH$201,0),"")</f>
        <v/>
      </c>
      <c r="W325" s="507" t="str">
        <f t="array" ref="W325">IF(I325="DS",XLOOKUP(A325,'Crop Chart'!$A$6:$A$201,'Crop Chart'!$AI$6:$AI$201,0),"")</f>
        <v/>
      </c>
      <c r="X325" s="526" t="str">
        <f t="array" ref="X325">IFS(ISTEXT(P325),"",XLOOKUP(A325,'Crop Chart'!$A$5:$A$201,'Crop Chart'!$R$5:$R$201,0)=0,"",XLOOKUP(A325,'Crop Chart'!$A$5:$A$201,'Crop Chart'!$R$5:$R$201,0)&gt;0,XLOOKUP(A325,'Crop Chart'!$A$5:$A$201,'Crop Chart'!$R$5:$R$201,0)+P325)</f>
        <v/>
      </c>
      <c r="Y325" s="523" t="str">
        <f t="array" ref="Y325">IF(ISTEXT(X325),"",XLOOKUP(A325,'Crop Chart'!$A$5:$A$201,'Crop Chart'!$S$5:$S$201,0))</f>
        <v/>
      </c>
      <c r="Z325" s="513" t="str">
        <f t="shared" si="3"/>
        <v/>
      </c>
      <c r="AA325" s="523" t="str">
        <f t="array" ref="AA325">IF(ISBLANK(C325),"",XLOOKUP(A325,'Crop Chart'!$A$5:$A$201,'Crop Chart'!$F$5:$F$201,0))</f>
        <v/>
      </c>
      <c r="AB325" s="523" t="str">
        <f t="array" ref="AB325">IF(ISBLANK(C325),"",XLOOKUP(A325,'Crop Chart'!$A$5:$A$201,'Crop Chart'!$G$5:$G$201,FALSE))</f>
        <v/>
      </c>
      <c r="AC325" s="526" t="str">
        <f t="shared" si="19"/>
        <v/>
      </c>
      <c r="AD325" s="526" t="str">
        <f t="shared" si="4"/>
        <v/>
      </c>
      <c r="AE325" s="527" t="str">
        <f t="array" ref="AE325">IF(ISBLANK(C325),"",XLOOKUP(C325,'Codified Game Plan'!$M$3:$M$477,'Codified Game Plan'!$J$3:$J$477,0))</f>
        <v/>
      </c>
      <c r="AF325" s="528" t="str">
        <f t="array" ref="AF325">IF(ISBLANK(C325),"",XLOOKUP(A325,'Crop Chart'!$A$5:$A$201,'Crop Chart'!$L$5:$L$201,FALSE))</f>
        <v/>
      </c>
      <c r="AG325" s="529"/>
      <c r="AH325" s="530"/>
      <c r="AI325" s="530" t="str">
        <f t="array" ref="AI325">IF(ISBLANK(C325),"",XLOOKUP(A325,'Crop Chart'!$A$5:$A$201,'Crop Chart'!$AN$5:$AN$201,FALSE))</f>
        <v/>
      </c>
      <c r="AJ325" s="531" t="str">
        <f t="array" ref="AJ325">IF((AI325=""),"",J325+XLOOKUP(A325,'Crop Chart'!$A$5:$A$201,'Crop Chart'!$AO$5:$AO$201,FALSE))</f>
        <v/>
      </c>
      <c r="AK325" s="530" t="str">
        <f t="array" ref="AK325">IF(ISBLANK(C325),"",XLOOKUP(A325,'Crop Chart'!$A$5:$A$201,'Crop Chart'!$AP$5:$AP$201,FALSE))</f>
        <v/>
      </c>
      <c r="AL325" s="531" t="str">
        <f t="array" ref="AL325">IF((AK325=""),"",J325+XLOOKUP(A325,'Crop Chart'!$A$5:$A$201,'Crop Chart'!$AQ$5:$AQ$201,FALSE))</f>
        <v/>
      </c>
      <c r="AM325" s="530" t="str">
        <f t="array" ref="AM325">IF(ISBLANK(C325),"",XLOOKUP(A325,'Crop Chart'!$A$5:$A$201,'Crop Chart'!$AR$5:$AR$201,FALSE))</f>
        <v/>
      </c>
      <c r="AN325" s="531" t="str">
        <f t="array" ref="AN325">IF((AM325=""),"",J325+XLOOKUP(A325,'Crop Chart'!$A$5:$A$201,'Crop Chart'!$AS$5:$AS$201,FALSE))</f>
        <v/>
      </c>
      <c r="AO325" s="530" t="str">
        <f t="array" ref="AO325">IF(ISBLANK(C325),"",XLOOKUP(A325,'Crop Chart'!$A$5:$A$201,'Crop Chart'!$AT$5:$AT$201,FALSE))</f>
        <v/>
      </c>
      <c r="AP325" s="531" t="str">
        <f t="array" ref="AP325">IF((AO325=""),"",J325+XLOOKUP(A325,'Crop Chart'!$A$5:$A$201,'Crop Chart'!$AU$5:$AU$201,FALSE))</f>
        <v/>
      </c>
      <c r="AQ325" s="530" t="str">
        <f t="array" ref="AQ325">IF(ISBLANK(C325),"",XLOOKUP(A325,'Crop Chart'!$A$5:$A$201,'Crop Chart'!$AV$5:$AV$201,FALSE))</f>
        <v/>
      </c>
      <c r="AR325" s="531" t="str">
        <f t="array" ref="AR325">IF((AQ325=""),"",J325+XLOOKUP(A325,'Crop Chart'!$A$5:$A$201,'Crop Chart'!$AW$5:$AW$201,FALSE))</f>
        <v/>
      </c>
      <c r="AS325" s="530" t="str">
        <f t="array" ref="AS325">IF(ISBLANK(C325),"",XLOOKUP(A325,'Crop Chart'!$A$5:$A$201,'Crop Chart'!$AX$5:$AX$201,FALSE))</f>
        <v/>
      </c>
      <c r="AT325" s="531" t="str">
        <f t="array" ref="AT325">IF((AS325=""),"",J325+XLOOKUP(A325,'Crop Chart'!$A$5:$A$201,'Crop Chart'!$AY$5:$AY$201,FALSE))</f>
        <v/>
      </c>
      <c r="AU325" s="530" t="str">
        <f t="array" ref="AU325">IF(ISBLANK(C325),"",XLOOKUP(A325,'Crop Chart'!$A$5:$A$201,'Crop Chart'!$AZ$5:$AZ$201,FALSE))</f>
        <v/>
      </c>
      <c r="AV325" s="531" t="str">
        <f t="array" ref="AV325">IF((AU325=""),"",J325+XLOOKUP(A325,'Crop Chart'!$A$5:$A$201,'Crop Chart'!$BA$5:$BA$201,FALSE))</f>
        <v/>
      </c>
      <c r="AW325" s="530" t="str">
        <f t="array" ref="AW325">IF(ISBLANK(C325),"",XLOOKUP(A325,'Crop Chart'!$A$5:$A$201,'Crop Chart'!$BB$5:$BB$201,FALSE))</f>
        <v/>
      </c>
      <c r="AX325" s="532" t="str">
        <f t="array" ref="AX325">IF((AW325=""),"",J325+XLOOKUP(A325,'Crop Chart'!$A$5:$A$201,'Crop Chart'!$BC$5:$BC$201,FALSE))</f>
        <v/>
      </c>
    </row>
    <row r="326" ht="15.75" hidden="1" customHeight="1">
      <c r="A326" s="520" t="str">
        <f t="array" ref="A326">IF(ISBLANK(C326)," ",XLOOKUP(C326,'Codified Game Plan'!$M$3:$M$477,'Codified Game Plan'!$A$3:$A$477))</f>
        <v> </v>
      </c>
      <c r="B326" s="503" t="str">
        <f t="array" ref="B326">IF(ISBLANK(C326),"",XLOOKUP(C326,'Codified Game Plan'!$M$3:$M$477,'Codified Game Plan'!$B$3:$B$477))</f>
        <v/>
      </c>
      <c r="C326" s="521"/>
      <c r="D326" s="521" t="str">
        <f t="array" ref="D326">IF(ISBLANK(C326)," ",XLOOKUP(C326,'Codified Game Plan'!$M$3:$M$477,'Codified Game Plan'!$C$3:$C$477))</f>
        <v> </v>
      </c>
      <c r="E326" s="522" t="str">
        <f t="array" ref="E326">IF(ISBLANK(C326),"",XLOOKUP(C326,'Codified Game Plan'!$M$3:$M$477,'Codified Game Plan'!$D$3:$D$477,0))</f>
        <v/>
      </c>
      <c r="F326" s="522" t="str">
        <f t="array" ref="F326">IF(ISBLANK(C326),"",XLOOKUP(C326,'Codified Game Plan'!$M$3:$M$477,'Codified Game Plan'!$E$3:$E$477,0))</f>
        <v/>
      </c>
      <c r="G326" s="523" t="str">
        <f t="array" ref="G326">IF(ISBLANK(C326)," ",XLOOKUP(C326,'Codified Game Plan'!$M$3:$M$477,'Codified Game Plan'!$F$3:$F$477))</f>
        <v> </v>
      </c>
      <c r="H326" s="507" t="str">
        <f t="array" ref="H326">IF(ISBLANK(C326)," ",XLOOKUP(C326,'Codified Game Plan'!$M$3:$M$477,'Codified Game Plan'!$G$3:$G$477))</f>
        <v> </v>
      </c>
      <c r="I326" s="523" t="str">
        <f t="array" ref="I326">IF(ISBLANK(C326),"",XLOOKUP(A326,'Crop Chart'!$A$5:$A$201,'Crop Chart'!$B$5:$B$201,0))</f>
        <v/>
      </c>
      <c r="J326" s="507" t="str">
        <f t="shared" si="24"/>
        <v> </v>
      </c>
      <c r="K326" s="511"/>
      <c r="L326" s="523" t="str">
        <f t="array" ref="L326">IF(ISBLANK(C326),"",XLOOKUP(A326,'Crop Chart'!$A$5:$A$201,'Crop Chart'!$C$5:$C$201,0))</f>
        <v/>
      </c>
      <c r="M326" s="506" t="str">
        <f t="array" ref="M326">IF(ISBLANK(C326),"",XLOOKUP(A326,'Crop Chart'!$A$5:$A$201,'Crop Chart'!$E$5:$E$201,0))</f>
        <v/>
      </c>
      <c r="N326" s="535" t="str">
        <f t="shared" si="1"/>
        <v/>
      </c>
      <c r="O326" s="515" t="str">
        <f t="array" ref="O326">IF(ISBLANK(C326),"",XLOOKUP(A326,'Crop Chart'!$A$5:$A$201,'Crop Chart'!$S$5:$S$201,0))</f>
        <v/>
      </c>
      <c r="P326" s="507" t="str">
        <f t="shared" si="2"/>
        <v/>
      </c>
      <c r="Q326" s="524"/>
      <c r="R326" s="523" t="str">
        <f t="array" ref="R326">IF(I326="TR",XLOOKUP(A326,'Crop Chart'!$A$5:$A$201,'Crop Chart'!$I$5:$I$201,FALSE),"")</f>
        <v/>
      </c>
      <c r="S326" s="512" t="str">
        <f t="array" ref="S326">IF(I326="TR",G326*'Crop Chart'!$H$2*12*L326/M326/T326*XLOOKUP(A326,'Crop Chart'!$A$5:$A$203,'Crop Chart'!$T$5:$T$203),"")</f>
        <v/>
      </c>
      <c r="T326" s="523" t="str">
        <f t="array" ref="T326">IF(ISBLANK(C326),"",XLOOKUP(A326,'Crop Chart'!$A$5:$A$201,'Crop Chart'!$P$5:$P$201,FALSE))</f>
        <v/>
      </c>
      <c r="U326" s="525" t="str">
        <f t="array" ref="U326">IF(ISBLANK(C326),"",XLOOKUP(A326,'Crop Chart'!$A$5:$A$201,'Crop Chart'!$Q$5:$Q$201,0))</f>
        <v/>
      </c>
      <c r="V326" s="507" t="str">
        <f t="array" ref="V326">IF(I326="DS",XLOOKUP(A326,'Crop Chart'!$A$6:$A$201,'Crop Chart'!$AH$6:$AH$201,0),"")</f>
        <v/>
      </c>
      <c r="W326" s="507" t="str">
        <f t="array" ref="W326">IF(I326="DS",XLOOKUP(A326,'Crop Chart'!$A$6:$A$201,'Crop Chart'!$AI$6:$AI$201,0),"")</f>
        <v/>
      </c>
      <c r="X326" s="526" t="str">
        <f t="array" ref="X326">IFS(ISTEXT(P326),"",XLOOKUP(A326,'Crop Chart'!$A$5:$A$201,'Crop Chart'!$R$5:$R$201,0)=0,"",XLOOKUP(A326,'Crop Chart'!$A$5:$A$201,'Crop Chart'!$R$5:$R$201,0)&gt;0,XLOOKUP(A326,'Crop Chart'!$A$5:$A$201,'Crop Chart'!$R$5:$R$201,0)+P326)</f>
        <v/>
      </c>
      <c r="Y326" s="523" t="str">
        <f t="array" ref="Y326">IF(ISTEXT(X326),"",XLOOKUP(A326,'Crop Chart'!$A$5:$A$201,'Crop Chart'!$S$5:$S$201,0))</f>
        <v/>
      </c>
      <c r="Z326" s="513" t="str">
        <f t="shared" si="3"/>
        <v/>
      </c>
      <c r="AA326" s="523" t="str">
        <f t="array" ref="AA326">IF(ISBLANK(C326),"",XLOOKUP(A326,'Crop Chart'!$A$5:$A$201,'Crop Chart'!$F$5:$F$201,0))</f>
        <v/>
      </c>
      <c r="AB326" s="523" t="str">
        <f t="array" ref="AB326">IF(ISBLANK(C326),"",XLOOKUP(A326,'Crop Chart'!$A$5:$A$201,'Crop Chart'!$G$5:$G$201,FALSE))</f>
        <v/>
      </c>
      <c r="AC326" s="526" t="str">
        <f t="shared" si="19"/>
        <v/>
      </c>
      <c r="AD326" s="526" t="str">
        <f t="shared" si="4"/>
        <v/>
      </c>
      <c r="AE326" s="527" t="str">
        <f t="array" ref="AE326">IF(ISBLANK(C326),"",XLOOKUP(C326,'Codified Game Plan'!$M$3:$M$477,'Codified Game Plan'!$J$3:$J$477,0))</f>
        <v/>
      </c>
      <c r="AF326" s="528" t="str">
        <f t="array" ref="AF326">IF(ISBLANK(C326),"",XLOOKUP(A326,'Crop Chart'!$A$5:$A$201,'Crop Chart'!$L$5:$L$201,FALSE))</f>
        <v/>
      </c>
      <c r="AG326" s="529"/>
      <c r="AH326" s="530"/>
      <c r="AI326" s="530" t="str">
        <f t="array" ref="AI326">IF(ISBLANK(C326),"",XLOOKUP(A326,'Crop Chart'!$A$5:$A$201,'Crop Chart'!$AN$5:$AN$201,FALSE))</f>
        <v/>
      </c>
      <c r="AJ326" s="531" t="str">
        <f t="array" ref="AJ326">IF((AI326=""),"",J326+XLOOKUP(A326,'Crop Chart'!$A$5:$A$201,'Crop Chart'!$AO$5:$AO$201,FALSE))</f>
        <v/>
      </c>
      <c r="AK326" s="530" t="str">
        <f t="array" ref="AK326">IF(ISBLANK(C326),"",XLOOKUP(A326,'Crop Chart'!$A$5:$A$201,'Crop Chart'!$AP$5:$AP$201,FALSE))</f>
        <v/>
      </c>
      <c r="AL326" s="531" t="str">
        <f t="array" ref="AL326">IF((AK326=""),"",J326+XLOOKUP(A326,'Crop Chart'!$A$5:$A$201,'Crop Chart'!$AQ$5:$AQ$201,FALSE))</f>
        <v/>
      </c>
      <c r="AM326" s="530" t="str">
        <f t="array" ref="AM326">IF(ISBLANK(C326),"",XLOOKUP(A326,'Crop Chart'!$A$5:$A$201,'Crop Chart'!$AR$5:$AR$201,FALSE))</f>
        <v/>
      </c>
      <c r="AN326" s="531" t="str">
        <f t="array" ref="AN326">IF((AM326=""),"",J326+XLOOKUP(A326,'Crop Chart'!$A$5:$A$201,'Crop Chart'!$AS$5:$AS$201,FALSE))</f>
        <v/>
      </c>
      <c r="AO326" s="530" t="str">
        <f t="array" ref="AO326">IF(ISBLANK(C326),"",XLOOKUP(A326,'Crop Chart'!$A$5:$A$201,'Crop Chart'!$AT$5:$AT$201,FALSE))</f>
        <v/>
      </c>
      <c r="AP326" s="531" t="str">
        <f t="array" ref="AP326">IF((AO326=""),"",J326+XLOOKUP(A326,'Crop Chart'!$A$5:$A$201,'Crop Chart'!$AU$5:$AU$201,FALSE))</f>
        <v/>
      </c>
      <c r="AQ326" s="530" t="str">
        <f t="array" ref="AQ326">IF(ISBLANK(C326),"",XLOOKUP(A326,'Crop Chart'!$A$5:$A$201,'Crop Chart'!$AV$5:$AV$201,FALSE))</f>
        <v/>
      </c>
      <c r="AR326" s="531" t="str">
        <f t="array" ref="AR326">IF((AQ326=""),"",J326+XLOOKUP(A326,'Crop Chart'!$A$5:$A$201,'Crop Chart'!$AW$5:$AW$201,FALSE))</f>
        <v/>
      </c>
      <c r="AS326" s="530" t="str">
        <f t="array" ref="AS326">IF(ISBLANK(C326),"",XLOOKUP(A326,'Crop Chart'!$A$5:$A$201,'Crop Chart'!$AX$5:$AX$201,FALSE))</f>
        <v/>
      </c>
      <c r="AT326" s="531" t="str">
        <f t="array" ref="AT326">IF((AS326=""),"",J326+XLOOKUP(A326,'Crop Chart'!$A$5:$A$201,'Crop Chart'!$AY$5:$AY$201,FALSE))</f>
        <v/>
      </c>
      <c r="AU326" s="530" t="str">
        <f t="array" ref="AU326">IF(ISBLANK(C326),"",XLOOKUP(A326,'Crop Chart'!$A$5:$A$201,'Crop Chart'!$AZ$5:$AZ$201,FALSE))</f>
        <v/>
      </c>
      <c r="AV326" s="531" t="str">
        <f t="array" ref="AV326">IF((AU326=""),"",J326+XLOOKUP(A326,'Crop Chart'!$A$5:$A$201,'Crop Chart'!$BA$5:$BA$201,FALSE))</f>
        <v/>
      </c>
      <c r="AW326" s="530" t="str">
        <f t="array" ref="AW326">IF(ISBLANK(C326),"",XLOOKUP(A326,'Crop Chart'!$A$5:$A$201,'Crop Chart'!$BB$5:$BB$201,FALSE))</f>
        <v/>
      </c>
      <c r="AX326" s="532" t="str">
        <f t="array" ref="AX326">IF((AW326=""),"",J326+XLOOKUP(A326,'Crop Chart'!$A$5:$A$201,'Crop Chart'!$BC$5:$BC$201,FALSE))</f>
        <v/>
      </c>
    </row>
    <row r="327" ht="15.75" hidden="1" customHeight="1">
      <c r="A327" s="520" t="str">
        <f t="array" ref="A327">IF(ISBLANK(C327)," ",XLOOKUP(C327,'Codified Game Plan'!$M$3:$M$477,'Codified Game Plan'!$A$3:$A$477))</f>
        <v> </v>
      </c>
      <c r="B327" s="503" t="str">
        <f t="array" ref="B327">IF(ISBLANK(C327),"",XLOOKUP(C327,'Codified Game Plan'!$M$3:$M$477,'Codified Game Plan'!$B$3:$B$477))</f>
        <v/>
      </c>
      <c r="C327" s="521"/>
      <c r="D327" s="521" t="str">
        <f t="array" ref="D327">IF(ISBLANK(C327)," ",XLOOKUP(C327,'Codified Game Plan'!$M$3:$M$477,'Codified Game Plan'!$C$3:$C$477))</f>
        <v> </v>
      </c>
      <c r="E327" s="522" t="str">
        <f t="array" ref="E327">IF(ISBLANK(C327),"",XLOOKUP(C327,'Codified Game Plan'!$M$3:$M$477,'Codified Game Plan'!$D$3:$D$477,0))</f>
        <v/>
      </c>
      <c r="F327" s="522" t="str">
        <f t="array" ref="F327">IF(ISBLANK(C327),"",XLOOKUP(C327,'Codified Game Plan'!$M$3:$M$477,'Codified Game Plan'!$E$3:$E$477,0))</f>
        <v/>
      </c>
      <c r="G327" s="523" t="str">
        <f t="array" ref="G327">IF(ISBLANK(C327)," ",XLOOKUP(C327,'Codified Game Plan'!$M$3:$M$477,'Codified Game Plan'!$F$3:$F$477))</f>
        <v> </v>
      </c>
      <c r="H327" s="507" t="str">
        <f t="array" ref="H327">IF(ISBLANK(C327)," ",XLOOKUP(C327,'Codified Game Plan'!$M$3:$M$477,'Codified Game Plan'!$G$3:$G$477))</f>
        <v> </v>
      </c>
      <c r="I327" s="523" t="str">
        <f t="array" ref="I327">IF(ISBLANK(C327),"",XLOOKUP(A327,'Crop Chart'!$A$5:$A$201,'Crop Chart'!$B$5:$B$201,0))</f>
        <v/>
      </c>
      <c r="J327" s="507" t="str">
        <f t="shared" si="24"/>
        <v> </v>
      </c>
      <c r="K327" s="511"/>
      <c r="L327" s="523" t="str">
        <f t="array" ref="L327">IF(ISBLANK(C327),"",XLOOKUP(A327,'Crop Chart'!$A$5:$A$201,'Crop Chart'!$C$5:$C$201,0))</f>
        <v/>
      </c>
      <c r="M327" s="506" t="str">
        <f t="array" ref="M327">IF(ISBLANK(C327),"",XLOOKUP(A327,'Crop Chart'!$A$5:$A$201,'Crop Chart'!$E$5:$E$201,0))</f>
        <v/>
      </c>
      <c r="N327" s="535" t="str">
        <f t="shared" si="1"/>
        <v/>
      </c>
      <c r="O327" s="515" t="str">
        <f t="array" ref="O327">IF(ISBLANK(C327),"",XLOOKUP(A327,'Crop Chart'!$A$5:$A$201,'Crop Chart'!$S$5:$S$201,0))</f>
        <v/>
      </c>
      <c r="P327" s="507" t="str">
        <f t="shared" si="2"/>
        <v/>
      </c>
      <c r="Q327" s="524"/>
      <c r="R327" s="523" t="str">
        <f t="array" ref="R327">IF(I327="TR",XLOOKUP(A327,'Crop Chart'!$A$5:$A$201,'Crop Chart'!$I$5:$I$201,FALSE),"")</f>
        <v/>
      </c>
      <c r="S327" s="512" t="str">
        <f t="array" ref="S327">IF(I327="TR",G327*'Crop Chart'!$H$2*12*L327/M327/T327*XLOOKUP(A327,'Crop Chart'!$A$5:$A$203,'Crop Chart'!$T$5:$T$203),"")</f>
        <v/>
      </c>
      <c r="T327" s="523" t="str">
        <f t="array" ref="T327">IF(ISBLANK(C327),"",XLOOKUP(A327,'Crop Chart'!$A$5:$A$201,'Crop Chart'!$P$5:$P$201,FALSE))</f>
        <v/>
      </c>
      <c r="U327" s="525" t="str">
        <f t="array" ref="U327">IF(ISBLANK(C327),"",XLOOKUP(A327,'Crop Chart'!$A$5:$A$201,'Crop Chart'!$Q$5:$Q$201,0))</f>
        <v/>
      </c>
      <c r="V327" s="507" t="str">
        <f t="array" ref="V327">IF(I327="DS",XLOOKUP(A327,'Crop Chart'!$A$6:$A$201,'Crop Chart'!$AH$6:$AH$201,0),"")</f>
        <v/>
      </c>
      <c r="W327" s="507" t="str">
        <f t="array" ref="W327">IF(I327="DS",XLOOKUP(A327,'Crop Chart'!$A$6:$A$201,'Crop Chart'!$AI$6:$AI$201,0),"")</f>
        <v/>
      </c>
      <c r="X327" s="526" t="str">
        <f t="array" ref="X327">IFS(ISTEXT(P327),"",XLOOKUP(A327,'Crop Chart'!$A$5:$A$201,'Crop Chart'!$R$5:$R$201,0)=0,"",XLOOKUP(A327,'Crop Chart'!$A$5:$A$201,'Crop Chart'!$R$5:$R$201,0)&gt;0,XLOOKUP(A327,'Crop Chart'!$A$5:$A$201,'Crop Chart'!$R$5:$R$201,0)+P327)</f>
        <v/>
      </c>
      <c r="Y327" s="523" t="str">
        <f t="array" ref="Y327">IF(ISTEXT(X327),"",XLOOKUP(A327,'Crop Chart'!$A$5:$A$201,'Crop Chart'!$S$5:$S$201,0))</f>
        <v/>
      </c>
      <c r="Z327" s="513" t="str">
        <f t="shared" si="3"/>
        <v/>
      </c>
      <c r="AA327" s="523" t="str">
        <f t="array" ref="AA327">IF(ISBLANK(C327),"",XLOOKUP(A327,'Crop Chart'!$A$5:$A$201,'Crop Chart'!$F$5:$F$201,0))</f>
        <v/>
      </c>
      <c r="AB327" s="523" t="str">
        <f t="array" ref="AB327">IF(ISBLANK(C327),"",XLOOKUP(A327,'Crop Chart'!$A$5:$A$201,'Crop Chart'!$G$5:$G$201,FALSE))</f>
        <v/>
      </c>
      <c r="AC327" s="526" t="str">
        <f t="shared" si="19"/>
        <v/>
      </c>
      <c r="AD327" s="526" t="str">
        <f t="shared" si="4"/>
        <v/>
      </c>
      <c r="AE327" s="527" t="str">
        <f t="array" ref="AE327">IF(ISBLANK(C327),"",XLOOKUP(C327,'Codified Game Plan'!$M$3:$M$477,'Codified Game Plan'!$J$3:$J$477,0))</f>
        <v/>
      </c>
      <c r="AF327" s="528" t="str">
        <f t="array" ref="AF327">IF(ISBLANK(C327),"",XLOOKUP(A327,'Crop Chart'!$A$5:$A$201,'Crop Chart'!$L$5:$L$201,FALSE))</f>
        <v/>
      </c>
      <c r="AG327" s="529"/>
      <c r="AH327" s="530"/>
      <c r="AI327" s="530" t="str">
        <f t="array" ref="AI327">IF(ISBLANK(C327),"",XLOOKUP(A327,'Crop Chart'!$A$5:$A$201,'Crop Chart'!$AN$5:$AN$201,FALSE))</f>
        <v/>
      </c>
      <c r="AJ327" s="531" t="str">
        <f t="array" ref="AJ327">IF((AI327=""),"",J327+XLOOKUP(A327,'Crop Chart'!$A$5:$A$201,'Crop Chart'!$AO$5:$AO$201,FALSE))</f>
        <v/>
      </c>
      <c r="AK327" s="530" t="str">
        <f t="array" ref="AK327">IF(ISBLANK(C327),"",XLOOKUP(A327,'Crop Chart'!$A$5:$A$201,'Crop Chart'!$AP$5:$AP$201,FALSE))</f>
        <v/>
      </c>
      <c r="AL327" s="531" t="str">
        <f t="array" ref="AL327">IF((AK327=""),"",J327+XLOOKUP(A327,'Crop Chart'!$A$5:$A$201,'Crop Chart'!$AQ$5:$AQ$201,FALSE))</f>
        <v/>
      </c>
      <c r="AM327" s="530" t="str">
        <f t="array" ref="AM327">IF(ISBLANK(C327),"",XLOOKUP(A327,'Crop Chart'!$A$5:$A$201,'Crop Chart'!$AR$5:$AR$201,FALSE))</f>
        <v/>
      </c>
      <c r="AN327" s="531" t="str">
        <f t="array" ref="AN327">IF((AM327=""),"",J327+XLOOKUP(A327,'Crop Chart'!$A$5:$A$201,'Crop Chart'!$AS$5:$AS$201,FALSE))</f>
        <v/>
      </c>
      <c r="AO327" s="530" t="str">
        <f t="array" ref="AO327">IF(ISBLANK(C327),"",XLOOKUP(A327,'Crop Chart'!$A$5:$A$201,'Crop Chart'!$AT$5:$AT$201,FALSE))</f>
        <v/>
      </c>
      <c r="AP327" s="531" t="str">
        <f t="array" ref="AP327">IF((AO327=""),"",J327+XLOOKUP(A327,'Crop Chart'!$A$5:$A$201,'Crop Chart'!$AU$5:$AU$201,FALSE))</f>
        <v/>
      </c>
      <c r="AQ327" s="530" t="str">
        <f t="array" ref="AQ327">IF(ISBLANK(C327),"",XLOOKUP(A327,'Crop Chart'!$A$5:$A$201,'Crop Chart'!$AV$5:$AV$201,FALSE))</f>
        <v/>
      </c>
      <c r="AR327" s="531" t="str">
        <f t="array" ref="AR327">IF((AQ327=""),"",J327+XLOOKUP(A327,'Crop Chart'!$A$5:$A$201,'Crop Chart'!$AW$5:$AW$201,FALSE))</f>
        <v/>
      </c>
      <c r="AS327" s="530" t="str">
        <f t="array" ref="AS327">IF(ISBLANK(C327),"",XLOOKUP(A327,'Crop Chart'!$A$5:$A$201,'Crop Chart'!$AX$5:$AX$201,FALSE))</f>
        <v/>
      </c>
      <c r="AT327" s="531" t="str">
        <f t="array" ref="AT327">IF((AS327=""),"",J327+XLOOKUP(A327,'Crop Chart'!$A$5:$A$201,'Crop Chart'!$AY$5:$AY$201,FALSE))</f>
        <v/>
      </c>
      <c r="AU327" s="530" t="str">
        <f t="array" ref="AU327">IF(ISBLANK(C327),"",XLOOKUP(A327,'Crop Chart'!$A$5:$A$201,'Crop Chart'!$AZ$5:$AZ$201,FALSE))</f>
        <v/>
      </c>
      <c r="AV327" s="531" t="str">
        <f t="array" ref="AV327">IF((AU327=""),"",J327+XLOOKUP(A327,'Crop Chart'!$A$5:$A$201,'Crop Chart'!$BA$5:$BA$201,FALSE))</f>
        <v/>
      </c>
      <c r="AW327" s="530" t="str">
        <f t="array" ref="AW327">IF(ISBLANK(C327),"",XLOOKUP(A327,'Crop Chart'!$A$5:$A$201,'Crop Chart'!$BB$5:$BB$201,FALSE))</f>
        <v/>
      </c>
      <c r="AX327" s="532" t="str">
        <f t="array" ref="AX327">IF((AW327=""),"",J327+XLOOKUP(A327,'Crop Chart'!$A$5:$A$201,'Crop Chart'!$BC$5:$BC$201,FALSE))</f>
        <v/>
      </c>
    </row>
    <row r="328" ht="15.75" hidden="1" customHeight="1">
      <c r="A328" s="520" t="str">
        <f t="array" ref="A328">IF(ISBLANK(C328)," ",XLOOKUP(C328,'Codified Game Plan'!$M$3:$M$477,'Codified Game Plan'!$A$3:$A$477))</f>
        <v> </v>
      </c>
      <c r="B328" s="503" t="str">
        <f t="array" ref="B328">IF(ISBLANK(C328),"",XLOOKUP(C328,'Codified Game Plan'!$M$3:$M$477,'Codified Game Plan'!$B$3:$B$477))</f>
        <v/>
      </c>
      <c r="C328" s="521"/>
      <c r="D328" s="521" t="str">
        <f t="array" ref="D328">IF(ISBLANK(C328)," ",XLOOKUP(C328,'Codified Game Plan'!$M$3:$M$477,'Codified Game Plan'!$C$3:$C$477))</f>
        <v> </v>
      </c>
      <c r="E328" s="522" t="str">
        <f t="array" ref="E328">IF(ISBLANK(C328),"",XLOOKUP(C328,'Codified Game Plan'!$M$3:$M$477,'Codified Game Plan'!$D$3:$D$477,0))</f>
        <v/>
      </c>
      <c r="F328" s="522" t="str">
        <f t="array" ref="F328">IF(ISBLANK(C328),"",XLOOKUP(C328,'Codified Game Plan'!$M$3:$M$477,'Codified Game Plan'!$E$3:$E$477,0))</f>
        <v/>
      </c>
      <c r="G328" s="523" t="str">
        <f t="array" ref="G328">IF(ISBLANK(C328)," ",XLOOKUP(C328,'Codified Game Plan'!$M$3:$M$477,'Codified Game Plan'!$F$3:$F$477))</f>
        <v> </v>
      </c>
      <c r="H328" s="507" t="str">
        <f t="array" ref="H328">IF(ISBLANK(C328)," ",XLOOKUP(C328,'Codified Game Plan'!$M$3:$M$477,'Codified Game Plan'!$G$3:$G$477))</f>
        <v> </v>
      </c>
      <c r="I328" s="523" t="str">
        <f t="array" ref="I328">IF(ISBLANK(C328),"",XLOOKUP(A328,'Crop Chart'!$A$5:$A$201,'Crop Chart'!$B$5:$B$201,0))</f>
        <v/>
      </c>
      <c r="J328" s="507" t="str">
        <f t="shared" si="24"/>
        <v> </v>
      </c>
      <c r="K328" s="511"/>
      <c r="L328" s="523" t="str">
        <f t="array" ref="L328">IF(ISBLANK(C328),"",XLOOKUP(A328,'Crop Chart'!$A$5:$A$201,'Crop Chart'!$C$5:$C$201,0))</f>
        <v/>
      </c>
      <c r="M328" s="506" t="str">
        <f t="array" ref="M328">IF(ISBLANK(C328),"",XLOOKUP(A328,'Crop Chart'!$A$5:$A$201,'Crop Chart'!$E$5:$E$201,0))</f>
        <v/>
      </c>
      <c r="N328" s="535" t="str">
        <f t="shared" si="1"/>
        <v/>
      </c>
      <c r="O328" s="515" t="str">
        <f t="array" ref="O328">IF(ISBLANK(C328),"",XLOOKUP(A328,'Crop Chart'!$A$5:$A$201,'Crop Chart'!$S$5:$S$201,0))</f>
        <v/>
      </c>
      <c r="P328" s="507" t="str">
        <f t="shared" si="2"/>
        <v/>
      </c>
      <c r="Q328" s="524"/>
      <c r="R328" s="523" t="str">
        <f t="array" ref="R328">IF(I328="TR",XLOOKUP(A328,'Crop Chart'!$A$5:$A$201,'Crop Chart'!$I$5:$I$201,FALSE),"")</f>
        <v/>
      </c>
      <c r="S328" s="512" t="str">
        <f t="array" ref="S328">IF(I328="TR",G328*'Crop Chart'!$H$2*12*L328/M328/T328*XLOOKUP(A328,'Crop Chart'!$A$5:$A$203,'Crop Chart'!$T$5:$T$203),"")</f>
        <v/>
      </c>
      <c r="T328" s="523" t="str">
        <f t="array" ref="T328">IF(ISBLANK(C328),"",XLOOKUP(A328,'Crop Chart'!$A$5:$A$201,'Crop Chart'!$P$5:$P$201,FALSE))</f>
        <v/>
      </c>
      <c r="U328" s="525" t="str">
        <f t="array" ref="U328">IF(ISBLANK(C328),"",XLOOKUP(A328,'Crop Chart'!$A$5:$A$201,'Crop Chart'!$Q$5:$Q$201,0))</f>
        <v/>
      </c>
      <c r="V328" s="507" t="str">
        <f t="array" ref="V328">IF(I328="DS",XLOOKUP(A328,'Crop Chart'!$A$6:$A$201,'Crop Chart'!$AH$6:$AH$201,0),"")</f>
        <v/>
      </c>
      <c r="W328" s="507" t="str">
        <f t="array" ref="W328">IF(I328="DS",XLOOKUP(A328,'Crop Chart'!$A$6:$A$201,'Crop Chart'!$AI$6:$AI$201,0),"")</f>
        <v/>
      </c>
      <c r="X328" s="526" t="str">
        <f t="array" ref="X328">IFS(ISTEXT(P328),"",XLOOKUP(A328,'Crop Chart'!$A$5:$A$201,'Crop Chart'!$R$5:$R$201,0)=0,"",XLOOKUP(A328,'Crop Chart'!$A$5:$A$201,'Crop Chart'!$R$5:$R$201,0)&gt;0,XLOOKUP(A328,'Crop Chart'!$A$5:$A$201,'Crop Chart'!$R$5:$R$201,0)+P328)</f>
        <v/>
      </c>
      <c r="Y328" s="523" t="str">
        <f t="array" ref="Y328">IF(ISTEXT(X328),"",XLOOKUP(A328,'Crop Chart'!$A$5:$A$201,'Crop Chart'!$S$5:$S$201,0))</f>
        <v/>
      </c>
      <c r="Z328" s="513" t="str">
        <f t="shared" si="3"/>
        <v/>
      </c>
      <c r="AA328" s="523" t="str">
        <f t="array" ref="AA328">IF(ISBLANK(C328),"",XLOOKUP(A328,'Crop Chart'!$A$5:$A$201,'Crop Chart'!$F$5:$F$201,0))</f>
        <v/>
      </c>
      <c r="AB328" s="523" t="str">
        <f t="array" ref="AB328">IF(ISBLANK(C328),"",XLOOKUP(A328,'Crop Chart'!$A$5:$A$201,'Crop Chart'!$G$5:$G$201,FALSE))</f>
        <v/>
      </c>
      <c r="AC328" s="526" t="str">
        <f t="shared" si="19"/>
        <v/>
      </c>
      <c r="AD328" s="526" t="str">
        <f t="shared" si="4"/>
        <v/>
      </c>
      <c r="AE328" s="527" t="str">
        <f t="array" ref="AE328">IF(ISBLANK(C328),"",XLOOKUP(C328,'Codified Game Plan'!$M$3:$M$477,'Codified Game Plan'!$J$3:$J$477,0))</f>
        <v/>
      </c>
      <c r="AF328" s="528" t="str">
        <f t="array" ref="AF328">IF(ISBLANK(C328),"",XLOOKUP(A328,'Crop Chart'!$A$5:$A$201,'Crop Chart'!$L$5:$L$201,FALSE))</f>
        <v/>
      </c>
      <c r="AG328" s="529"/>
      <c r="AH328" s="530"/>
      <c r="AI328" s="530" t="str">
        <f t="array" ref="AI328">IF(ISBLANK(C328),"",XLOOKUP(A328,'Crop Chart'!$A$5:$A$201,'Crop Chart'!$AN$5:$AN$201,FALSE))</f>
        <v/>
      </c>
      <c r="AJ328" s="531" t="str">
        <f t="array" ref="AJ328">IF((AI328=""),"",J328+XLOOKUP(A328,'Crop Chart'!$A$5:$A$201,'Crop Chart'!$AO$5:$AO$201,FALSE))</f>
        <v/>
      </c>
      <c r="AK328" s="530" t="str">
        <f t="array" ref="AK328">IF(ISBLANK(C328),"",XLOOKUP(A328,'Crop Chart'!$A$5:$A$201,'Crop Chart'!$AP$5:$AP$201,FALSE))</f>
        <v/>
      </c>
      <c r="AL328" s="531" t="str">
        <f t="array" ref="AL328">IF((AK328=""),"",J328+XLOOKUP(A328,'Crop Chart'!$A$5:$A$201,'Crop Chart'!$AQ$5:$AQ$201,FALSE))</f>
        <v/>
      </c>
      <c r="AM328" s="530" t="str">
        <f t="array" ref="AM328">IF(ISBLANK(C328),"",XLOOKUP(A328,'Crop Chart'!$A$5:$A$201,'Crop Chart'!$AR$5:$AR$201,FALSE))</f>
        <v/>
      </c>
      <c r="AN328" s="531" t="str">
        <f t="array" ref="AN328">IF((AM328=""),"",J328+XLOOKUP(A328,'Crop Chart'!$A$5:$A$201,'Crop Chart'!$AS$5:$AS$201,FALSE))</f>
        <v/>
      </c>
      <c r="AO328" s="530" t="str">
        <f t="array" ref="AO328">IF(ISBLANK(C328),"",XLOOKUP(A328,'Crop Chart'!$A$5:$A$201,'Crop Chart'!$AT$5:$AT$201,FALSE))</f>
        <v/>
      </c>
      <c r="AP328" s="531" t="str">
        <f t="array" ref="AP328">IF((AO328=""),"",J328+XLOOKUP(A328,'Crop Chart'!$A$5:$A$201,'Crop Chart'!$AU$5:$AU$201,FALSE))</f>
        <v/>
      </c>
      <c r="AQ328" s="530" t="str">
        <f t="array" ref="AQ328">IF(ISBLANK(C328),"",XLOOKUP(A328,'Crop Chart'!$A$5:$A$201,'Crop Chart'!$AV$5:$AV$201,FALSE))</f>
        <v/>
      </c>
      <c r="AR328" s="531" t="str">
        <f t="array" ref="AR328">IF((AQ328=""),"",J328+XLOOKUP(A328,'Crop Chart'!$A$5:$A$201,'Crop Chart'!$AW$5:$AW$201,FALSE))</f>
        <v/>
      </c>
      <c r="AS328" s="530" t="str">
        <f t="array" ref="AS328">IF(ISBLANK(C328),"",XLOOKUP(A328,'Crop Chart'!$A$5:$A$201,'Crop Chart'!$AX$5:$AX$201,FALSE))</f>
        <v/>
      </c>
      <c r="AT328" s="531" t="str">
        <f t="array" ref="AT328">IF((AS328=""),"",J328+XLOOKUP(A328,'Crop Chart'!$A$5:$A$201,'Crop Chart'!$AY$5:$AY$201,FALSE))</f>
        <v/>
      </c>
      <c r="AU328" s="530" t="str">
        <f t="array" ref="AU328">IF(ISBLANK(C328),"",XLOOKUP(A328,'Crop Chart'!$A$5:$A$201,'Crop Chart'!$AZ$5:$AZ$201,FALSE))</f>
        <v/>
      </c>
      <c r="AV328" s="531" t="str">
        <f t="array" ref="AV328">IF((AU328=""),"",J328+XLOOKUP(A328,'Crop Chart'!$A$5:$A$201,'Crop Chart'!$BA$5:$BA$201,FALSE))</f>
        <v/>
      </c>
      <c r="AW328" s="530" t="str">
        <f t="array" ref="AW328">IF(ISBLANK(C328),"",XLOOKUP(A328,'Crop Chart'!$A$5:$A$201,'Crop Chart'!$BB$5:$BB$201,FALSE))</f>
        <v/>
      </c>
      <c r="AX328" s="532" t="str">
        <f t="array" ref="AX328">IF((AW328=""),"",J328+XLOOKUP(A328,'Crop Chart'!$A$5:$A$201,'Crop Chart'!$BC$5:$BC$201,FALSE))</f>
        <v/>
      </c>
    </row>
    <row r="329" ht="15.75" hidden="1" customHeight="1">
      <c r="A329" s="520" t="str">
        <f t="array" ref="A329">IF(ISBLANK(C329)," ",XLOOKUP(C329,'Codified Game Plan'!$M$3:$M$477,'Codified Game Plan'!$A$3:$A$477))</f>
        <v> </v>
      </c>
      <c r="B329" s="503" t="str">
        <f t="array" ref="B329">IF(ISBLANK(C329),"",XLOOKUP(C329,'Codified Game Plan'!$M$3:$M$477,'Codified Game Plan'!$B$3:$B$477))</f>
        <v/>
      </c>
      <c r="C329" s="521"/>
      <c r="D329" s="521" t="str">
        <f t="array" ref="D329">IF(ISBLANK(C329)," ",XLOOKUP(C329,'Codified Game Plan'!$M$3:$M$477,'Codified Game Plan'!$C$3:$C$477))</f>
        <v> </v>
      </c>
      <c r="E329" s="522" t="str">
        <f t="array" ref="E329">IF(ISBLANK(C329),"",XLOOKUP(C329,'Codified Game Plan'!$M$3:$M$477,'Codified Game Plan'!$D$3:$D$477,0))</f>
        <v/>
      </c>
      <c r="F329" s="522" t="str">
        <f t="array" ref="F329">IF(ISBLANK(C329),"",XLOOKUP(C329,'Codified Game Plan'!$M$3:$M$477,'Codified Game Plan'!$E$3:$E$477,0))</f>
        <v/>
      </c>
      <c r="G329" s="523" t="str">
        <f t="array" ref="G329">IF(ISBLANK(C329)," ",XLOOKUP(C329,'Codified Game Plan'!$M$3:$M$477,'Codified Game Plan'!$F$3:$F$477))</f>
        <v> </v>
      </c>
      <c r="H329" s="507" t="str">
        <f t="array" ref="H329">IF(ISBLANK(C329)," ",XLOOKUP(C329,'Codified Game Plan'!$M$3:$M$477,'Codified Game Plan'!$G$3:$G$477))</f>
        <v> </v>
      </c>
      <c r="I329" s="523" t="str">
        <f t="array" ref="I329">IF(ISBLANK(C329),"",XLOOKUP(A329,'Crop Chart'!$A$5:$A$201,'Crop Chart'!$B$5:$B$201,0))</f>
        <v/>
      </c>
      <c r="J329" s="507" t="str">
        <f t="shared" si="24"/>
        <v> </v>
      </c>
      <c r="K329" s="511"/>
      <c r="L329" s="523" t="str">
        <f t="array" ref="L329">IF(ISBLANK(C329),"",XLOOKUP(A329,'Crop Chart'!$A$5:$A$201,'Crop Chart'!$C$5:$C$201,0))</f>
        <v/>
      </c>
      <c r="M329" s="506" t="str">
        <f t="array" ref="M329">IF(ISBLANK(C329),"",XLOOKUP(A329,'Crop Chart'!$A$5:$A$201,'Crop Chart'!$E$5:$E$201,0))</f>
        <v/>
      </c>
      <c r="N329" s="535" t="str">
        <f t="shared" si="1"/>
        <v/>
      </c>
      <c r="O329" s="515" t="str">
        <f t="array" ref="O329">IF(ISBLANK(C329),"",XLOOKUP(A329,'Crop Chart'!$A$5:$A$201,'Crop Chart'!$S$5:$S$201,0))</f>
        <v/>
      </c>
      <c r="P329" s="507" t="str">
        <f t="shared" si="2"/>
        <v/>
      </c>
      <c r="Q329" s="524"/>
      <c r="R329" s="523" t="str">
        <f t="array" ref="R329">IF(I329="TR",XLOOKUP(A329,'Crop Chart'!$A$5:$A$201,'Crop Chart'!$I$5:$I$201,FALSE),"")</f>
        <v/>
      </c>
      <c r="S329" s="512" t="str">
        <f t="array" ref="S329">IF(I329="TR",G329*'Crop Chart'!$H$2*12*L329/M329/T329*XLOOKUP(A329,'Crop Chart'!$A$5:$A$203,'Crop Chart'!$T$5:$T$203),"")</f>
        <v/>
      </c>
      <c r="T329" s="523" t="str">
        <f t="array" ref="T329">IF(ISBLANK(C329),"",XLOOKUP(A329,'Crop Chart'!$A$5:$A$201,'Crop Chart'!$P$5:$P$201,FALSE))</f>
        <v/>
      </c>
      <c r="U329" s="525" t="str">
        <f t="array" ref="U329">IF(ISBLANK(C329),"",XLOOKUP(A329,'Crop Chart'!$A$5:$A$201,'Crop Chart'!$Q$5:$Q$201,0))</f>
        <v/>
      </c>
      <c r="V329" s="507" t="str">
        <f t="array" ref="V329">IF(I329="DS",XLOOKUP(A329,'Crop Chart'!$A$6:$A$201,'Crop Chart'!$AH$6:$AH$201,0),"")</f>
        <v/>
      </c>
      <c r="W329" s="507" t="str">
        <f t="array" ref="W329">IF(I329="DS",XLOOKUP(A329,'Crop Chart'!$A$6:$A$201,'Crop Chart'!$AI$6:$AI$201,0),"")</f>
        <v/>
      </c>
      <c r="X329" s="526" t="str">
        <f t="array" ref="X329">IFS(ISTEXT(P329),"",XLOOKUP(A329,'Crop Chart'!$A$5:$A$201,'Crop Chart'!$R$5:$R$201,0)=0,"",XLOOKUP(A329,'Crop Chart'!$A$5:$A$201,'Crop Chart'!$R$5:$R$201,0)&gt;0,XLOOKUP(A329,'Crop Chart'!$A$5:$A$201,'Crop Chart'!$R$5:$R$201,0)+P329)</f>
        <v/>
      </c>
      <c r="Y329" s="523" t="str">
        <f t="array" ref="Y329">IF(ISTEXT(X329),"",XLOOKUP(A329,'Crop Chart'!$A$5:$A$201,'Crop Chart'!$S$5:$S$201,0))</f>
        <v/>
      </c>
      <c r="Z329" s="513" t="str">
        <f t="shared" si="3"/>
        <v/>
      </c>
      <c r="AA329" s="523" t="str">
        <f t="array" ref="AA329">IF(ISBLANK(C329),"",XLOOKUP(A329,'Crop Chart'!$A$5:$A$201,'Crop Chart'!$F$5:$F$201,0))</f>
        <v/>
      </c>
      <c r="AB329" s="523" t="str">
        <f t="array" ref="AB329">IF(ISBLANK(C329),"",XLOOKUP(A329,'Crop Chart'!$A$5:$A$201,'Crop Chart'!$G$5:$G$201,FALSE))</f>
        <v/>
      </c>
      <c r="AC329" s="526" t="str">
        <f t="shared" si="19"/>
        <v/>
      </c>
      <c r="AD329" s="526" t="str">
        <f t="shared" si="4"/>
        <v/>
      </c>
      <c r="AE329" s="527" t="str">
        <f t="array" ref="AE329">IF(ISBLANK(C329),"",XLOOKUP(C329,'Codified Game Plan'!$M$3:$M$477,'Codified Game Plan'!$J$3:$J$477,0))</f>
        <v/>
      </c>
      <c r="AF329" s="528" t="str">
        <f t="array" ref="AF329">IF(ISBLANK(C329),"",XLOOKUP(A329,'Crop Chart'!$A$5:$A$201,'Crop Chart'!$L$5:$L$201,FALSE))</f>
        <v/>
      </c>
      <c r="AG329" s="529"/>
      <c r="AH329" s="530"/>
      <c r="AI329" s="530" t="str">
        <f t="array" ref="AI329">IF(ISBLANK(C329),"",XLOOKUP(A329,'Crop Chart'!$A$5:$A$201,'Crop Chart'!$AN$5:$AN$201,FALSE))</f>
        <v/>
      </c>
      <c r="AJ329" s="531" t="str">
        <f t="array" ref="AJ329">IF((AI329=""),"",J329+XLOOKUP(A329,'Crop Chart'!$A$5:$A$201,'Crop Chart'!$AO$5:$AO$201,FALSE))</f>
        <v/>
      </c>
      <c r="AK329" s="530" t="str">
        <f t="array" ref="AK329">IF(ISBLANK(C329),"",XLOOKUP(A329,'Crop Chart'!$A$5:$A$201,'Crop Chart'!$AP$5:$AP$201,FALSE))</f>
        <v/>
      </c>
      <c r="AL329" s="531" t="str">
        <f t="array" ref="AL329">IF((AK329=""),"",J329+XLOOKUP(A329,'Crop Chart'!$A$5:$A$201,'Crop Chart'!$AQ$5:$AQ$201,FALSE))</f>
        <v/>
      </c>
      <c r="AM329" s="530" t="str">
        <f t="array" ref="AM329">IF(ISBLANK(C329),"",XLOOKUP(A329,'Crop Chart'!$A$5:$A$201,'Crop Chart'!$AR$5:$AR$201,FALSE))</f>
        <v/>
      </c>
      <c r="AN329" s="531" t="str">
        <f t="array" ref="AN329">IF((AM329=""),"",J329+XLOOKUP(A329,'Crop Chart'!$A$5:$A$201,'Crop Chart'!$AS$5:$AS$201,FALSE))</f>
        <v/>
      </c>
      <c r="AO329" s="530" t="str">
        <f t="array" ref="AO329">IF(ISBLANK(C329),"",XLOOKUP(A329,'Crop Chart'!$A$5:$A$201,'Crop Chart'!$AT$5:$AT$201,FALSE))</f>
        <v/>
      </c>
      <c r="AP329" s="531" t="str">
        <f t="array" ref="AP329">IF((AO329=""),"",J329+XLOOKUP(A329,'Crop Chart'!$A$5:$A$201,'Crop Chart'!$AU$5:$AU$201,FALSE))</f>
        <v/>
      </c>
      <c r="AQ329" s="530" t="str">
        <f t="array" ref="AQ329">IF(ISBLANK(C329),"",XLOOKUP(A329,'Crop Chart'!$A$5:$A$201,'Crop Chart'!$AV$5:$AV$201,FALSE))</f>
        <v/>
      </c>
      <c r="AR329" s="531" t="str">
        <f t="array" ref="AR329">IF((AQ329=""),"",J329+XLOOKUP(A329,'Crop Chart'!$A$5:$A$201,'Crop Chart'!$AW$5:$AW$201,FALSE))</f>
        <v/>
      </c>
      <c r="AS329" s="530" t="str">
        <f t="array" ref="AS329">IF(ISBLANK(C329),"",XLOOKUP(A329,'Crop Chart'!$A$5:$A$201,'Crop Chart'!$AX$5:$AX$201,FALSE))</f>
        <v/>
      </c>
      <c r="AT329" s="531" t="str">
        <f t="array" ref="AT329">IF((AS329=""),"",J329+XLOOKUP(A329,'Crop Chart'!$A$5:$A$201,'Crop Chart'!$AY$5:$AY$201,FALSE))</f>
        <v/>
      </c>
      <c r="AU329" s="530" t="str">
        <f t="array" ref="AU329">IF(ISBLANK(C329),"",XLOOKUP(A329,'Crop Chart'!$A$5:$A$201,'Crop Chart'!$AZ$5:$AZ$201,FALSE))</f>
        <v/>
      </c>
      <c r="AV329" s="531" t="str">
        <f t="array" ref="AV329">IF((AU329=""),"",J329+XLOOKUP(A329,'Crop Chart'!$A$5:$A$201,'Crop Chart'!$BA$5:$BA$201,FALSE))</f>
        <v/>
      </c>
      <c r="AW329" s="530" t="str">
        <f t="array" ref="AW329">IF(ISBLANK(C329),"",XLOOKUP(A329,'Crop Chart'!$A$5:$A$201,'Crop Chart'!$BB$5:$BB$201,FALSE))</f>
        <v/>
      </c>
      <c r="AX329" s="532" t="str">
        <f t="array" ref="AX329">IF((AW329=""),"",J329+XLOOKUP(A329,'Crop Chart'!$A$5:$A$201,'Crop Chart'!$BC$5:$BC$201,FALSE))</f>
        <v/>
      </c>
    </row>
    <row r="330" ht="15.75" hidden="1" customHeight="1">
      <c r="A330" s="520" t="str">
        <f t="array" ref="A330">IF(ISBLANK(C330)," ",XLOOKUP(C330,'Codified Game Plan'!$M$3:$M$477,'Codified Game Plan'!$A$3:$A$477))</f>
        <v> </v>
      </c>
      <c r="B330" s="503" t="str">
        <f t="array" ref="B330">IF(ISBLANK(C330),"",XLOOKUP(C330,'Codified Game Plan'!$M$3:$M$477,'Codified Game Plan'!$B$3:$B$477))</f>
        <v/>
      </c>
      <c r="C330" s="521"/>
      <c r="D330" s="521" t="str">
        <f t="array" ref="D330">IF(ISBLANK(C330)," ",XLOOKUP(C330,'Codified Game Plan'!$M$3:$M$477,'Codified Game Plan'!$C$3:$C$477))</f>
        <v> </v>
      </c>
      <c r="E330" s="522" t="str">
        <f t="array" ref="E330">IF(ISBLANK(C330),"",XLOOKUP(C330,'Codified Game Plan'!$M$3:$M$477,'Codified Game Plan'!$D$3:$D$477,0))</f>
        <v/>
      </c>
      <c r="F330" s="522" t="str">
        <f t="array" ref="F330">IF(ISBLANK(C330),"",XLOOKUP(C330,'Codified Game Plan'!$M$3:$M$477,'Codified Game Plan'!$E$3:$E$477,0))</f>
        <v/>
      </c>
      <c r="G330" s="523" t="str">
        <f t="array" ref="G330">IF(ISBLANK(C330)," ",XLOOKUP(C330,'Codified Game Plan'!$M$3:$M$477,'Codified Game Plan'!$F$3:$F$477))</f>
        <v> </v>
      </c>
      <c r="H330" s="507" t="str">
        <f t="array" ref="H330">IF(ISBLANK(C330)," ",XLOOKUP(C330,'Codified Game Plan'!$M$3:$M$477,'Codified Game Plan'!$G$3:$G$477))</f>
        <v> </v>
      </c>
      <c r="I330" s="523" t="str">
        <f t="array" ref="I330">IF(ISBLANK(C330),"",XLOOKUP(A330,'Crop Chart'!$A$5:$A$201,'Crop Chart'!$B$5:$B$201,0))</f>
        <v/>
      </c>
      <c r="J330" s="507" t="str">
        <f t="shared" si="24"/>
        <v> </v>
      </c>
      <c r="K330" s="511"/>
      <c r="L330" s="523" t="str">
        <f t="array" ref="L330">IF(ISBLANK(C330),"",XLOOKUP(A330,'Crop Chart'!$A$5:$A$201,'Crop Chart'!$C$5:$C$201,0))</f>
        <v/>
      </c>
      <c r="M330" s="506" t="str">
        <f t="array" ref="M330">IF(ISBLANK(C330),"",XLOOKUP(A330,'Crop Chart'!$A$5:$A$201,'Crop Chart'!$E$5:$E$201,0))</f>
        <v/>
      </c>
      <c r="N330" s="535" t="str">
        <f t="shared" si="1"/>
        <v/>
      </c>
      <c r="O330" s="515" t="str">
        <f t="array" ref="O330">IF(ISBLANK(C330),"",XLOOKUP(A330,'Crop Chart'!$A$5:$A$201,'Crop Chart'!$S$5:$S$201,0))</f>
        <v/>
      </c>
      <c r="P330" s="507" t="str">
        <f t="shared" si="2"/>
        <v/>
      </c>
      <c r="Q330" s="524"/>
      <c r="R330" s="523" t="str">
        <f t="array" ref="R330">IF(I330="TR",XLOOKUP(A330,'Crop Chart'!$A$5:$A$201,'Crop Chart'!$I$5:$I$201,FALSE),"")</f>
        <v/>
      </c>
      <c r="S330" s="512" t="str">
        <f t="array" ref="S330">IF(I330="TR",G330*'Crop Chart'!$H$2*12*L330/M330/T330*XLOOKUP(A330,'Crop Chart'!$A$5:$A$203,'Crop Chart'!$T$5:$T$203),"")</f>
        <v/>
      </c>
      <c r="T330" s="523" t="str">
        <f t="array" ref="T330">IF(ISBLANK(C330),"",XLOOKUP(A330,'Crop Chart'!$A$5:$A$201,'Crop Chart'!$P$5:$P$201,FALSE))</f>
        <v/>
      </c>
      <c r="U330" s="525" t="str">
        <f t="array" ref="U330">IF(ISBLANK(C330),"",XLOOKUP(A330,'Crop Chart'!$A$5:$A$201,'Crop Chart'!$Q$5:$Q$201,0))</f>
        <v/>
      </c>
      <c r="V330" s="507" t="str">
        <f t="array" ref="V330">IF(I330="DS",XLOOKUP(A330,'Crop Chart'!$A$6:$A$201,'Crop Chart'!$AH$6:$AH$201,0),"")</f>
        <v/>
      </c>
      <c r="W330" s="507" t="str">
        <f t="array" ref="W330">IF(I330="DS",XLOOKUP(A330,'Crop Chart'!$A$6:$A$201,'Crop Chart'!$AI$6:$AI$201,0),"")</f>
        <v/>
      </c>
      <c r="X330" s="526" t="str">
        <f t="array" ref="X330">IFS(ISTEXT(P330),"",XLOOKUP(A330,'Crop Chart'!$A$5:$A$201,'Crop Chart'!$R$5:$R$201,0)=0,"",XLOOKUP(A330,'Crop Chart'!$A$5:$A$201,'Crop Chart'!$R$5:$R$201,0)&gt;0,XLOOKUP(A330,'Crop Chart'!$A$5:$A$201,'Crop Chart'!$R$5:$R$201,0)+P330)</f>
        <v/>
      </c>
      <c r="Y330" s="523" t="str">
        <f t="array" ref="Y330">IF(ISTEXT(X330),"",XLOOKUP(A330,'Crop Chart'!$A$5:$A$201,'Crop Chart'!$S$5:$S$201,0))</f>
        <v/>
      </c>
      <c r="Z330" s="513" t="str">
        <f t="shared" si="3"/>
        <v/>
      </c>
      <c r="AA330" s="523" t="str">
        <f t="array" ref="AA330">IF(ISBLANK(C330),"",XLOOKUP(A330,'Crop Chart'!$A$5:$A$201,'Crop Chart'!$F$5:$F$201,0))</f>
        <v/>
      </c>
      <c r="AB330" s="523" t="str">
        <f t="array" ref="AB330">IF(ISBLANK(C330),"",XLOOKUP(A330,'Crop Chart'!$A$5:$A$201,'Crop Chart'!$G$5:$G$201,FALSE))</f>
        <v/>
      </c>
      <c r="AC330" s="526" t="str">
        <f t="shared" si="19"/>
        <v/>
      </c>
      <c r="AD330" s="526" t="str">
        <f t="shared" si="4"/>
        <v/>
      </c>
      <c r="AE330" s="527" t="str">
        <f t="array" ref="AE330">IF(ISBLANK(C330),"",XLOOKUP(C330,'Codified Game Plan'!$M$3:$M$477,'Codified Game Plan'!$J$3:$J$477,0))</f>
        <v/>
      </c>
      <c r="AF330" s="528" t="str">
        <f t="array" ref="AF330">IF(ISBLANK(C330),"",XLOOKUP(A330,'Crop Chart'!$A$5:$A$201,'Crop Chart'!$L$5:$L$201,FALSE))</f>
        <v/>
      </c>
      <c r="AG330" s="529"/>
      <c r="AH330" s="530"/>
      <c r="AI330" s="530" t="str">
        <f t="array" ref="AI330">IF(ISBLANK(C330),"",XLOOKUP(A330,'Crop Chart'!$A$5:$A$201,'Crop Chart'!$AN$5:$AN$201,FALSE))</f>
        <v/>
      </c>
      <c r="AJ330" s="531" t="str">
        <f t="array" ref="AJ330">IF((AI330=""),"",J330+XLOOKUP(A330,'Crop Chart'!$A$5:$A$201,'Crop Chart'!$AO$5:$AO$201,FALSE))</f>
        <v/>
      </c>
      <c r="AK330" s="530" t="str">
        <f t="array" ref="AK330">IF(ISBLANK(C330),"",XLOOKUP(A330,'Crop Chart'!$A$5:$A$201,'Crop Chart'!$AP$5:$AP$201,FALSE))</f>
        <v/>
      </c>
      <c r="AL330" s="531" t="str">
        <f t="array" ref="AL330">IF((AK330=""),"",J330+XLOOKUP(A330,'Crop Chart'!$A$5:$A$201,'Crop Chart'!$AQ$5:$AQ$201,FALSE))</f>
        <v/>
      </c>
      <c r="AM330" s="530" t="str">
        <f t="array" ref="AM330">IF(ISBLANK(C330),"",XLOOKUP(A330,'Crop Chart'!$A$5:$A$201,'Crop Chart'!$AR$5:$AR$201,FALSE))</f>
        <v/>
      </c>
      <c r="AN330" s="531" t="str">
        <f t="array" ref="AN330">IF((AM330=""),"",J330+XLOOKUP(A330,'Crop Chart'!$A$5:$A$201,'Crop Chart'!$AS$5:$AS$201,FALSE))</f>
        <v/>
      </c>
      <c r="AO330" s="530" t="str">
        <f t="array" ref="AO330">IF(ISBLANK(C330),"",XLOOKUP(A330,'Crop Chart'!$A$5:$A$201,'Crop Chart'!$AT$5:$AT$201,FALSE))</f>
        <v/>
      </c>
      <c r="AP330" s="531" t="str">
        <f t="array" ref="AP330">IF((AO330=""),"",J330+XLOOKUP(A330,'Crop Chart'!$A$5:$A$201,'Crop Chart'!$AU$5:$AU$201,FALSE))</f>
        <v/>
      </c>
      <c r="AQ330" s="530" t="str">
        <f t="array" ref="AQ330">IF(ISBLANK(C330),"",XLOOKUP(A330,'Crop Chart'!$A$5:$A$201,'Crop Chart'!$AV$5:$AV$201,FALSE))</f>
        <v/>
      </c>
      <c r="AR330" s="531" t="str">
        <f t="array" ref="AR330">IF((AQ330=""),"",J330+XLOOKUP(A330,'Crop Chart'!$A$5:$A$201,'Crop Chart'!$AW$5:$AW$201,FALSE))</f>
        <v/>
      </c>
      <c r="AS330" s="530" t="str">
        <f t="array" ref="AS330">IF(ISBLANK(C330),"",XLOOKUP(A330,'Crop Chart'!$A$5:$A$201,'Crop Chart'!$AX$5:$AX$201,FALSE))</f>
        <v/>
      </c>
      <c r="AT330" s="531" t="str">
        <f t="array" ref="AT330">IF((AS330=""),"",J330+XLOOKUP(A330,'Crop Chart'!$A$5:$A$201,'Crop Chart'!$AY$5:$AY$201,FALSE))</f>
        <v/>
      </c>
      <c r="AU330" s="530" t="str">
        <f t="array" ref="AU330">IF(ISBLANK(C330),"",XLOOKUP(A330,'Crop Chart'!$A$5:$A$201,'Crop Chart'!$AZ$5:$AZ$201,FALSE))</f>
        <v/>
      </c>
      <c r="AV330" s="531" t="str">
        <f t="array" ref="AV330">IF((AU330=""),"",J330+XLOOKUP(A330,'Crop Chart'!$A$5:$A$201,'Crop Chart'!$BA$5:$BA$201,FALSE))</f>
        <v/>
      </c>
      <c r="AW330" s="530" t="str">
        <f t="array" ref="AW330">IF(ISBLANK(C330),"",XLOOKUP(A330,'Crop Chart'!$A$5:$A$201,'Crop Chart'!$BB$5:$BB$201,FALSE))</f>
        <v/>
      </c>
      <c r="AX330" s="532" t="str">
        <f t="array" ref="AX330">IF((AW330=""),"",J330+XLOOKUP(A330,'Crop Chart'!$A$5:$A$201,'Crop Chart'!$BC$5:$BC$201,FALSE))</f>
        <v/>
      </c>
    </row>
    <row r="331" ht="15.75" hidden="1" customHeight="1">
      <c r="A331" s="520" t="str">
        <f t="array" ref="A331">IF(ISBLANK(C331)," ",XLOOKUP(C331,'Codified Game Plan'!$M$3:$M$477,'Codified Game Plan'!$A$3:$A$477))</f>
        <v> </v>
      </c>
      <c r="B331" s="503" t="str">
        <f t="array" ref="B331">IF(ISBLANK(C331),"",XLOOKUP(C331,'Codified Game Plan'!$M$3:$M$477,'Codified Game Plan'!$B$3:$B$477))</f>
        <v/>
      </c>
      <c r="C331" s="521"/>
      <c r="D331" s="521" t="str">
        <f t="array" ref="D331">IF(ISBLANK(C331)," ",XLOOKUP(C331,'Codified Game Plan'!$M$3:$M$477,'Codified Game Plan'!$C$3:$C$477))</f>
        <v> </v>
      </c>
      <c r="E331" s="522" t="str">
        <f t="array" ref="E331">IF(ISBLANK(C331),"",XLOOKUP(C331,'Codified Game Plan'!$M$3:$M$477,'Codified Game Plan'!$D$3:$D$477,0))</f>
        <v/>
      </c>
      <c r="F331" s="522" t="str">
        <f t="array" ref="F331">IF(ISBLANK(C331),"",XLOOKUP(C331,'Codified Game Plan'!$M$3:$M$477,'Codified Game Plan'!$E$3:$E$477,0))</f>
        <v/>
      </c>
      <c r="G331" s="523" t="str">
        <f t="array" ref="G331">IF(ISBLANK(C331)," ",XLOOKUP(C331,'Codified Game Plan'!$M$3:$M$477,'Codified Game Plan'!$F$3:$F$477))</f>
        <v> </v>
      </c>
      <c r="H331" s="507" t="str">
        <f t="array" ref="H331">IF(ISBLANK(C331)," ",XLOOKUP(C331,'Codified Game Plan'!$M$3:$M$477,'Codified Game Plan'!$G$3:$G$477))</f>
        <v> </v>
      </c>
      <c r="I331" s="523" t="str">
        <f t="array" ref="I331">IF(ISBLANK(C331),"",XLOOKUP(A331,'Crop Chart'!$A$5:$A$201,'Crop Chart'!$B$5:$B$201,0))</f>
        <v/>
      </c>
      <c r="J331" s="507" t="str">
        <f t="shared" si="24"/>
        <v> </v>
      </c>
      <c r="K331" s="511"/>
      <c r="L331" s="523" t="str">
        <f t="array" ref="L331">IF(ISBLANK(C331),"",XLOOKUP(A331,'Crop Chart'!$A$5:$A$201,'Crop Chart'!$C$5:$C$201,0))</f>
        <v/>
      </c>
      <c r="M331" s="506" t="str">
        <f t="array" ref="M331">IF(ISBLANK(C331),"",XLOOKUP(A331,'Crop Chart'!$A$5:$A$201,'Crop Chart'!$E$5:$E$201,0))</f>
        <v/>
      </c>
      <c r="N331" s="535" t="str">
        <f t="shared" si="1"/>
        <v/>
      </c>
      <c r="O331" s="515" t="str">
        <f t="array" ref="O331">IF(ISBLANK(C331),"",XLOOKUP(A331,'Crop Chart'!$A$5:$A$201,'Crop Chart'!$S$5:$S$201,0))</f>
        <v/>
      </c>
      <c r="P331" s="507" t="str">
        <f t="shared" si="2"/>
        <v/>
      </c>
      <c r="Q331" s="524"/>
      <c r="R331" s="523" t="str">
        <f t="array" ref="R331">IF(I331="TR",XLOOKUP(A331,'Crop Chart'!$A$5:$A$201,'Crop Chart'!$I$5:$I$201,FALSE),"")</f>
        <v/>
      </c>
      <c r="S331" s="512" t="str">
        <f t="array" ref="S331">IF(I331="TR",G331*'Crop Chart'!$H$2*12*L331/M331/T331*XLOOKUP(A331,'Crop Chart'!$A$5:$A$203,'Crop Chart'!$T$5:$T$203),"")</f>
        <v/>
      </c>
      <c r="T331" s="523" t="str">
        <f t="array" ref="T331">IF(ISBLANK(C331),"",XLOOKUP(A331,'Crop Chart'!$A$5:$A$201,'Crop Chart'!$P$5:$P$201,FALSE))</f>
        <v/>
      </c>
      <c r="U331" s="525" t="str">
        <f t="array" ref="U331">IF(ISBLANK(C331),"",XLOOKUP(A331,'Crop Chart'!$A$5:$A$201,'Crop Chart'!$Q$5:$Q$201,0))</f>
        <v/>
      </c>
      <c r="V331" s="507" t="str">
        <f t="array" ref="V331">IF(I331="DS",XLOOKUP(A331,'Crop Chart'!$A$6:$A$201,'Crop Chart'!$AH$6:$AH$201,0),"")</f>
        <v/>
      </c>
      <c r="W331" s="507" t="str">
        <f t="array" ref="W331">IF(I331="DS",XLOOKUP(A331,'Crop Chart'!$A$6:$A$201,'Crop Chart'!$AI$6:$AI$201,0),"")</f>
        <v/>
      </c>
      <c r="X331" s="526" t="str">
        <f t="array" ref="X331">IFS(ISTEXT(P331),"",XLOOKUP(A331,'Crop Chart'!$A$5:$A$201,'Crop Chart'!$R$5:$R$201,0)=0,"",XLOOKUP(A331,'Crop Chart'!$A$5:$A$201,'Crop Chart'!$R$5:$R$201,0)&gt;0,XLOOKUP(A331,'Crop Chart'!$A$5:$A$201,'Crop Chart'!$R$5:$R$201,0)+P331)</f>
        <v/>
      </c>
      <c r="Y331" s="523" t="str">
        <f t="array" ref="Y331">IF(ISTEXT(X331),"",XLOOKUP(A331,'Crop Chart'!$A$5:$A$201,'Crop Chart'!$S$5:$S$201,0))</f>
        <v/>
      </c>
      <c r="Z331" s="513" t="str">
        <f t="shared" si="3"/>
        <v/>
      </c>
      <c r="AA331" s="523" t="str">
        <f t="array" ref="AA331">IF(ISBLANK(C331),"",XLOOKUP(A331,'Crop Chart'!$A$5:$A$201,'Crop Chart'!$F$5:$F$201,0))</f>
        <v/>
      </c>
      <c r="AB331" s="523" t="str">
        <f t="array" ref="AB331">IF(ISBLANK(C331),"",XLOOKUP(A331,'Crop Chart'!$A$5:$A$201,'Crop Chart'!$G$5:$G$201,FALSE))</f>
        <v/>
      </c>
      <c r="AC331" s="526" t="str">
        <f t="shared" si="19"/>
        <v/>
      </c>
      <c r="AD331" s="526" t="str">
        <f t="shared" si="4"/>
        <v/>
      </c>
      <c r="AE331" s="527" t="str">
        <f t="array" ref="AE331">IF(ISBLANK(C331),"",XLOOKUP(C331,'Codified Game Plan'!$M$3:$M$477,'Codified Game Plan'!$J$3:$J$477,0))</f>
        <v/>
      </c>
      <c r="AF331" s="528" t="str">
        <f t="array" ref="AF331">IF(ISBLANK(C331),"",XLOOKUP(A331,'Crop Chart'!$A$5:$A$201,'Crop Chart'!$L$5:$L$201,FALSE))</f>
        <v/>
      </c>
      <c r="AG331" s="529"/>
      <c r="AH331" s="530"/>
      <c r="AI331" s="530" t="str">
        <f t="array" ref="AI331">IF(ISBLANK(C331),"",XLOOKUP(A331,'Crop Chart'!$A$5:$A$201,'Crop Chart'!$AN$5:$AN$201,FALSE))</f>
        <v/>
      </c>
      <c r="AJ331" s="531" t="str">
        <f t="array" ref="AJ331">IF((AI331=""),"",J331+XLOOKUP(A331,'Crop Chart'!$A$5:$A$201,'Crop Chart'!$AO$5:$AO$201,FALSE))</f>
        <v/>
      </c>
      <c r="AK331" s="530" t="str">
        <f t="array" ref="AK331">IF(ISBLANK(C331),"",XLOOKUP(A331,'Crop Chart'!$A$5:$A$201,'Crop Chart'!$AP$5:$AP$201,FALSE))</f>
        <v/>
      </c>
      <c r="AL331" s="531" t="str">
        <f t="array" ref="AL331">IF((AK331=""),"",J331+XLOOKUP(A331,'Crop Chart'!$A$5:$A$201,'Crop Chart'!$AQ$5:$AQ$201,FALSE))</f>
        <v/>
      </c>
      <c r="AM331" s="530" t="str">
        <f t="array" ref="AM331">IF(ISBLANK(C331),"",XLOOKUP(A331,'Crop Chart'!$A$5:$A$201,'Crop Chart'!$AR$5:$AR$201,FALSE))</f>
        <v/>
      </c>
      <c r="AN331" s="531" t="str">
        <f t="array" ref="AN331">IF((AM331=""),"",J331+XLOOKUP(A331,'Crop Chart'!$A$5:$A$201,'Crop Chart'!$AS$5:$AS$201,FALSE))</f>
        <v/>
      </c>
      <c r="AO331" s="530" t="str">
        <f t="array" ref="AO331">IF(ISBLANK(C331),"",XLOOKUP(A331,'Crop Chart'!$A$5:$A$201,'Crop Chart'!$AT$5:$AT$201,FALSE))</f>
        <v/>
      </c>
      <c r="AP331" s="531" t="str">
        <f t="array" ref="AP331">IF((AO331=""),"",J331+XLOOKUP(A331,'Crop Chart'!$A$5:$A$201,'Crop Chart'!$AU$5:$AU$201,FALSE))</f>
        <v/>
      </c>
      <c r="AQ331" s="530" t="str">
        <f t="array" ref="AQ331">IF(ISBLANK(C331),"",XLOOKUP(A331,'Crop Chart'!$A$5:$A$201,'Crop Chart'!$AV$5:$AV$201,FALSE))</f>
        <v/>
      </c>
      <c r="AR331" s="531" t="str">
        <f t="array" ref="AR331">IF((AQ331=""),"",J331+XLOOKUP(A331,'Crop Chart'!$A$5:$A$201,'Crop Chart'!$AW$5:$AW$201,FALSE))</f>
        <v/>
      </c>
      <c r="AS331" s="530" t="str">
        <f t="array" ref="AS331">IF(ISBLANK(C331),"",XLOOKUP(A331,'Crop Chart'!$A$5:$A$201,'Crop Chart'!$AX$5:$AX$201,FALSE))</f>
        <v/>
      </c>
      <c r="AT331" s="531" t="str">
        <f t="array" ref="AT331">IF((AS331=""),"",J331+XLOOKUP(A331,'Crop Chart'!$A$5:$A$201,'Crop Chart'!$AY$5:$AY$201,FALSE))</f>
        <v/>
      </c>
      <c r="AU331" s="530" t="str">
        <f t="array" ref="AU331">IF(ISBLANK(C331),"",XLOOKUP(A331,'Crop Chart'!$A$5:$A$201,'Crop Chart'!$AZ$5:$AZ$201,FALSE))</f>
        <v/>
      </c>
      <c r="AV331" s="531" t="str">
        <f t="array" ref="AV331">IF((AU331=""),"",J331+XLOOKUP(A331,'Crop Chart'!$A$5:$A$201,'Crop Chart'!$BA$5:$BA$201,FALSE))</f>
        <v/>
      </c>
      <c r="AW331" s="530" t="str">
        <f t="array" ref="AW331">IF(ISBLANK(C331),"",XLOOKUP(A331,'Crop Chart'!$A$5:$A$201,'Crop Chart'!$BB$5:$BB$201,FALSE))</f>
        <v/>
      </c>
      <c r="AX331" s="532" t="str">
        <f t="array" ref="AX331">IF((AW331=""),"",J331+XLOOKUP(A331,'Crop Chart'!$A$5:$A$201,'Crop Chart'!$BC$5:$BC$201,FALSE))</f>
        <v/>
      </c>
    </row>
    <row r="332" ht="15.75" hidden="1" customHeight="1">
      <c r="A332" s="520" t="str">
        <f t="array" ref="A332">IF(ISBLANK(C332)," ",XLOOKUP(C332,'Codified Game Plan'!$M$3:$M$477,'Codified Game Plan'!$A$3:$A$477))</f>
        <v> </v>
      </c>
      <c r="B332" s="503" t="str">
        <f t="array" ref="B332">IF(ISBLANK(C332),"",XLOOKUP(C332,'Codified Game Plan'!$M$3:$M$477,'Codified Game Plan'!$B$3:$B$477))</f>
        <v/>
      </c>
      <c r="C332" s="521"/>
      <c r="D332" s="521" t="str">
        <f t="array" ref="D332">IF(ISBLANK(C332)," ",XLOOKUP(C332,'Codified Game Plan'!$M$3:$M$477,'Codified Game Plan'!$C$3:$C$477))</f>
        <v> </v>
      </c>
      <c r="E332" s="522" t="str">
        <f t="array" ref="E332">IF(ISBLANK(C332),"",XLOOKUP(C332,'Codified Game Plan'!$M$3:$M$477,'Codified Game Plan'!$D$3:$D$477,0))</f>
        <v/>
      </c>
      <c r="F332" s="522" t="str">
        <f t="array" ref="F332">IF(ISBLANK(C332),"",XLOOKUP(C332,'Codified Game Plan'!$M$3:$M$477,'Codified Game Plan'!$E$3:$E$477,0))</f>
        <v/>
      </c>
      <c r="G332" s="523" t="str">
        <f t="array" ref="G332">IF(ISBLANK(C332)," ",XLOOKUP(C332,'Codified Game Plan'!$M$3:$M$477,'Codified Game Plan'!$F$3:$F$477))</f>
        <v> </v>
      </c>
      <c r="H332" s="507" t="str">
        <f t="array" ref="H332">IF(ISBLANK(C332)," ",XLOOKUP(C332,'Codified Game Plan'!$M$3:$M$477,'Codified Game Plan'!$G$3:$G$477))</f>
        <v> </v>
      </c>
      <c r="I332" s="523" t="str">
        <f t="array" ref="I332">IF(ISBLANK(C332),"",XLOOKUP(A332,'Crop Chart'!$A$5:$A$201,'Crop Chart'!$B$5:$B$201,0))</f>
        <v/>
      </c>
      <c r="J332" s="507" t="str">
        <f t="shared" si="24"/>
        <v> </v>
      </c>
      <c r="K332" s="511"/>
      <c r="L332" s="523" t="str">
        <f t="array" ref="L332">IF(ISBLANK(C332),"",XLOOKUP(A332,'Crop Chart'!$A$5:$A$201,'Crop Chart'!$C$5:$C$201,0))</f>
        <v/>
      </c>
      <c r="M332" s="506" t="str">
        <f t="array" ref="M332">IF(ISBLANK(C332),"",XLOOKUP(A332,'Crop Chart'!$A$5:$A$201,'Crop Chart'!$E$5:$E$201,0))</f>
        <v/>
      </c>
      <c r="N332" s="535" t="str">
        <f t="shared" si="1"/>
        <v/>
      </c>
      <c r="O332" s="515" t="str">
        <f t="array" ref="O332">IF(ISBLANK(C332),"",XLOOKUP(A332,'Crop Chart'!$A$5:$A$201,'Crop Chart'!$S$5:$S$201,0))</f>
        <v/>
      </c>
      <c r="P332" s="507" t="str">
        <f t="shared" si="2"/>
        <v/>
      </c>
      <c r="Q332" s="524"/>
      <c r="R332" s="523" t="str">
        <f t="array" ref="R332">IF(I332="TR",XLOOKUP(A332,'Crop Chart'!$A$5:$A$201,'Crop Chart'!$I$5:$I$201,FALSE),"")</f>
        <v/>
      </c>
      <c r="S332" s="512" t="str">
        <f t="array" ref="S332">IF(I332="TR",G332*'Crop Chart'!$H$2*12*L332/M332/T332*XLOOKUP(A332,'Crop Chart'!$A$5:$A$203,'Crop Chart'!$T$5:$T$203),"")</f>
        <v/>
      </c>
      <c r="T332" s="523" t="str">
        <f t="array" ref="T332">IF(ISBLANK(C332),"",XLOOKUP(A332,'Crop Chart'!$A$5:$A$201,'Crop Chart'!$P$5:$P$201,FALSE))</f>
        <v/>
      </c>
      <c r="U332" s="525" t="str">
        <f t="array" ref="U332">IF(ISBLANK(C332),"",XLOOKUP(A332,'Crop Chart'!$A$5:$A$201,'Crop Chart'!$Q$5:$Q$201,0))</f>
        <v/>
      </c>
      <c r="V332" s="507" t="str">
        <f t="array" ref="V332">IF(I332="DS",XLOOKUP(A332,'Crop Chart'!$A$6:$A$201,'Crop Chart'!$AH$6:$AH$201,0),"")</f>
        <v/>
      </c>
      <c r="W332" s="507" t="str">
        <f t="array" ref="W332">IF(I332="DS",XLOOKUP(A332,'Crop Chart'!$A$6:$A$201,'Crop Chart'!$AI$6:$AI$201,0),"")</f>
        <v/>
      </c>
      <c r="X332" s="526" t="str">
        <f t="array" ref="X332">IFS(ISTEXT(P332),"",XLOOKUP(A332,'Crop Chart'!$A$5:$A$201,'Crop Chart'!$R$5:$R$201,0)=0,"",XLOOKUP(A332,'Crop Chart'!$A$5:$A$201,'Crop Chart'!$R$5:$R$201,0)&gt;0,XLOOKUP(A332,'Crop Chart'!$A$5:$A$201,'Crop Chart'!$R$5:$R$201,0)+P332)</f>
        <v/>
      </c>
      <c r="Y332" s="523" t="str">
        <f t="array" ref="Y332">IF(ISTEXT(X332),"",XLOOKUP(A332,'Crop Chart'!$A$5:$A$201,'Crop Chart'!$S$5:$S$201,0))</f>
        <v/>
      </c>
      <c r="Z332" s="513" t="str">
        <f t="shared" si="3"/>
        <v/>
      </c>
      <c r="AA332" s="523" t="str">
        <f t="array" ref="AA332">IF(ISBLANK(C332),"",XLOOKUP(A332,'Crop Chart'!$A$5:$A$201,'Crop Chart'!$F$5:$F$201,0))</f>
        <v/>
      </c>
      <c r="AB332" s="523" t="str">
        <f t="array" ref="AB332">IF(ISBLANK(C332),"",XLOOKUP(A332,'Crop Chart'!$A$5:$A$201,'Crop Chart'!$G$5:$G$201,FALSE))</f>
        <v/>
      </c>
      <c r="AC332" s="526" t="str">
        <f t="shared" si="19"/>
        <v/>
      </c>
      <c r="AD332" s="526" t="str">
        <f t="shared" si="4"/>
        <v/>
      </c>
      <c r="AE332" s="527" t="str">
        <f t="array" ref="AE332">IF(ISBLANK(C332),"",XLOOKUP(C332,'Codified Game Plan'!$M$3:$M$477,'Codified Game Plan'!$J$3:$J$477,0))</f>
        <v/>
      </c>
      <c r="AF332" s="528" t="str">
        <f t="array" ref="AF332">IF(ISBLANK(C332),"",XLOOKUP(A332,'Crop Chart'!$A$5:$A$201,'Crop Chart'!$L$5:$L$201,FALSE))</f>
        <v/>
      </c>
      <c r="AG332" s="529"/>
      <c r="AH332" s="530"/>
      <c r="AI332" s="530" t="str">
        <f t="array" ref="AI332">IF(ISBLANK(C332),"",XLOOKUP(A332,'Crop Chart'!$A$5:$A$201,'Crop Chart'!$AN$5:$AN$201,FALSE))</f>
        <v/>
      </c>
      <c r="AJ332" s="531" t="str">
        <f t="array" ref="AJ332">IF((AI332=""),"",J332+XLOOKUP(A332,'Crop Chart'!$A$5:$A$201,'Crop Chart'!$AO$5:$AO$201,FALSE))</f>
        <v/>
      </c>
      <c r="AK332" s="530" t="str">
        <f t="array" ref="AK332">IF(ISBLANK(C332),"",XLOOKUP(A332,'Crop Chart'!$A$5:$A$201,'Crop Chart'!$AP$5:$AP$201,FALSE))</f>
        <v/>
      </c>
      <c r="AL332" s="531" t="str">
        <f t="array" ref="AL332">IF((AK332=""),"",J332+XLOOKUP(A332,'Crop Chart'!$A$5:$A$201,'Crop Chart'!$AQ$5:$AQ$201,FALSE))</f>
        <v/>
      </c>
      <c r="AM332" s="530" t="str">
        <f t="array" ref="AM332">IF(ISBLANK(C332),"",XLOOKUP(A332,'Crop Chart'!$A$5:$A$201,'Crop Chart'!$AR$5:$AR$201,FALSE))</f>
        <v/>
      </c>
      <c r="AN332" s="531" t="str">
        <f t="array" ref="AN332">IF((AM332=""),"",J332+XLOOKUP(A332,'Crop Chart'!$A$5:$A$201,'Crop Chart'!$AS$5:$AS$201,FALSE))</f>
        <v/>
      </c>
      <c r="AO332" s="530" t="str">
        <f t="array" ref="AO332">IF(ISBLANK(C332),"",XLOOKUP(A332,'Crop Chart'!$A$5:$A$201,'Crop Chart'!$AT$5:$AT$201,FALSE))</f>
        <v/>
      </c>
      <c r="AP332" s="531" t="str">
        <f t="array" ref="AP332">IF((AO332=""),"",J332+XLOOKUP(A332,'Crop Chart'!$A$5:$A$201,'Crop Chart'!$AU$5:$AU$201,FALSE))</f>
        <v/>
      </c>
      <c r="AQ332" s="530" t="str">
        <f t="array" ref="AQ332">IF(ISBLANK(C332),"",XLOOKUP(A332,'Crop Chart'!$A$5:$A$201,'Crop Chart'!$AV$5:$AV$201,FALSE))</f>
        <v/>
      </c>
      <c r="AR332" s="531" t="str">
        <f t="array" ref="AR332">IF((AQ332=""),"",J332+XLOOKUP(A332,'Crop Chart'!$A$5:$A$201,'Crop Chart'!$AW$5:$AW$201,FALSE))</f>
        <v/>
      </c>
      <c r="AS332" s="530" t="str">
        <f t="array" ref="AS332">IF(ISBLANK(C332),"",XLOOKUP(A332,'Crop Chart'!$A$5:$A$201,'Crop Chart'!$AX$5:$AX$201,FALSE))</f>
        <v/>
      </c>
      <c r="AT332" s="531" t="str">
        <f t="array" ref="AT332">IF((AS332=""),"",J332+XLOOKUP(A332,'Crop Chart'!$A$5:$A$201,'Crop Chart'!$AY$5:$AY$201,FALSE))</f>
        <v/>
      </c>
      <c r="AU332" s="530" t="str">
        <f t="array" ref="AU332">IF(ISBLANK(C332),"",XLOOKUP(A332,'Crop Chart'!$A$5:$A$201,'Crop Chart'!$AZ$5:$AZ$201,FALSE))</f>
        <v/>
      </c>
      <c r="AV332" s="531" t="str">
        <f t="array" ref="AV332">IF((AU332=""),"",J332+XLOOKUP(A332,'Crop Chart'!$A$5:$A$201,'Crop Chart'!$BA$5:$BA$201,FALSE))</f>
        <v/>
      </c>
      <c r="AW332" s="530" t="str">
        <f t="array" ref="AW332">IF(ISBLANK(C332),"",XLOOKUP(A332,'Crop Chart'!$A$5:$A$201,'Crop Chart'!$BB$5:$BB$201,FALSE))</f>
        <v/>
      </c>
      <c r="AX332" s="532" t="str">
        <f t="array" ref="AX332">IF((AW332=""),"",J332+XLOOKUP(A332,'Crop Chart'!$A$5:$A$201,'Crop Chart'!$BC$5:$BC$201,FALSE))</f>
        <v/>
      </c>
    </row>
    <row r="333" ht="15.75" hidden="1" customHeight="1">
      <c r="A333" s="520" t="str">
        <f t="array" ref="A333">IF(ISBLANK(C333)," ",XLOOKUP(C333,'Codified Game Plan'!$M$3:$M$477,'Codified Game Plan'!$A$3:$A$477))</f>
        <v> </v>
      </c>
      <c r="B333" s="503" t="str">
        <f t="array" ref="B333">IF(ISBLANK(C333),"",XLOOKUP(C333,'Codified Game Plan'!$M$3:$M$477,'Codified Game Plan'!$B$3:$B$477))</f>
        <v/>
      </c>
      <c r="C333" s="521"/>
      <c r="D333" s="521" t="str">
        <f t="array" ref="D333">IF(ISBLANK(C333)," ",XLOOKUP(C333,'Codified Game Plan'!$M$3:$M$477,'Codified Game Plan'!$C$3:$C$477))</f>
        <v> </v>
      </c>
      <c r="E333" s="522" t="str">
        <f t="array" ref="E333">IF(ISBLANK(C333),"",XLOOKUP(C333,'Codified Game Plan'!$M$3:$M$477,'Codified Game Plan'!$D$3:$D$477,0))</f>
        <v/>
      </c>
      <c r="F333" s="522" t="str">
        <f t="array" ref="F333">IF(ISBLANK(C333),"",XLOOKUP(C333,'Codified Game Plan'!$M$3:$M$477,'Codified Game Plan'!$E$3:$E$477,0))</f>
        <v/>
      </c>
      <c r="G333" s="523" t="str">
        <f t="array" ref="G333">IF(ISBLANK(C333)," ",XLOOKUP(C333,'Codified Game Plan'!$M$3:$M$477,'Codified Game Plan'!$F$3:$F$477))</f>
        <v> </v>
      </c>
      <c r="H333" s="507" t="str">
        <f t="array" ref="H333">IF(ISBLANK(C333)," ",XLOOKUP(C333,'Codified Game Plan'!$M$3:$M$477,'Codified Game Plan'!$G$3:$G$477))</f>
        <v> </v>
      </c>
      <c r="I333" s="523" t="str">
        <f t="array" ref="I333">IF(ISBLANK(C333),"",XLOOKUP(A333,'Crop Chart'!$A$5:$A$201,'Crop Chart'!$B$5:$B$201,0))</f>
        <v/>
      </c>
      <c r="J333" s="507" t="str">
        <f t="shared" si="24"/>
        <v> </v>
      </c>
      <c r="K333" s="511"/>
      <c r="L333" s="523" t="str">
        <f t="array" ref="L333">IF(ISBLANK(C333),"",XLOOKUP(A333,'Crop Chart'!$A$5:$A$201,'Crop Chart'!$C$5:$C$201,0))</f>
        <v/>
      </c>
      <c r="M333" s="506" t="str">
        <f t="array" ref="M333">IF(ISBLANK(C333),"",XLOOKUP(A333,'Crop Chart'!$A$5:$A$201,'Crop Chart'!$E$5:$E$201,0))</f>
        <v/>
      </c>
      <c r="N333" s="535" t="str">
        <f t="shared" si="1"/>
        <v/>
      </c>
      <c r="O333" s="515" t="str">
        <f t="array" ref="O333">IF(ISBLANK(C333),"",XLOOKUP(A333,'Crop Chart'!$A$5:$A$201,'Crop Chart'!$S$5:$S$201,0))</f>
        <v/>
      </c>
      <c r="P333" s="507" t="str">
        <f t="shared" si="2"/>
        <v/>
      </c>
      <c r="Q333" s="524"/>
      <c r="R333" s="523" t="str">
        <f t="array" ref="R333">IF(I333="TR",XLOOKUP(A333,'Crop Chart'!$A$5:$A$201,'Crop Chart'!$I$5:$I$201,FALSE),"")</f>
        <v/>
      </c>
      <c r="S333" s="512" t="str">
        <f t="array" ref="S333">IF(I333="TR",G333*'Crop Chart'!$H$2*12*L333/M333/T333*XLOOKUP(A333,'Crop Chart'!$A$5:$A$203,'Crop Chart'!$T$5:$T$203),"")</f>
        <v/>
      </c>
      <c r="T333" s="523" t="str">
        <f t="array" ref="T333">IF(ISBLANK(C333),"",XLOOKUP(A333,'Crop Chart'!$A$5:$A$201,'Crop Chart'!$P$5:$P$201,FALSE))</f>
        <v/>
      </c>
      <c r="U333" s="525" t="str">
        <f t="array" ref="U333">IF(ISBLANK(C333),"",XLOOKUP(A333,'Crop Chart'!$A$5:$A$201,'Crop Chart'!$Q$5:$Q$201,0))</f>
        <v/>
      </c>
      <c r="V333" s="507" t="str">
        <f t="array" ref="V333">IF(I333="DS",XLOOKUP(A333,'Crop Chart'!$A$6:$A$201,'Crop Chart'!$AH$6:$AH$201,0),"")</f>
        <v/>
      </c>
      <c r="W333" s="507" t="str">
        <f t="array" ref="W333">IF(I333="DS",XLOOKUP(A333,'Crop Chart'!$A$6:$A$201,'Crop Chart'!$AI$6:$AI$201,0),"")</f>
        <v/>
      </c>
      <c r="X333" s="526" t="str">
        <f t="array" ref="X333">IFS(ISTEXT(P333),"",XLOOKUP(A333,'Crop Chart'!$A$5:$A$201,'Crop Chart'!$R$5:$R$201,0)=0,"",XLOOKUP(A333,'Crop Chart'!$A$5:$A$201,'Crop Chart'!$R$5:$R$201,0)&gt;0,XLOOKUP(A333,'Crop Chart'!$A$5:$A$201,'Crop Chart'!$R$5:$R$201,0)+P333)</f>
        <v/>
      </c>
      <c r="Y333" s="523" t="str">
        <f t="array" ref="Y333">IF(ISTEXT(X333),"",XLOOKUP(A333,'Crop Chart'!$A$5:$A$201,'Crop Chart'!$S$5:$S$201,0))</f>
        <v/>
      </c>
      <c r="Z333" s="513" t="str">
        <f t="shared" si="3"/>
        <v/>
      </c>
      <c r="AA333" s="523" t="str">
        <f t="array" ref="AA333">IF(ISBLANK(C333),"",XLOOKUP(A333,'Crop Chart'!$A$5:$A$201,'Crop Chart'!$F$5:$F$201,0))</f>
        <v/>
      </c>
      <c r="AB333" s="523" t="str">
        <f t="array" ref="AB333">IF(ISBLANK(C333),"",XLOOKUP(A333,'Crop Chart'!$A$5:$A$201,'Crop Chart'!$G$5:$G$201,FALSE))</f>
        <v/>
      </c>
      <c r="AC333" s="526" t="str">
        <f t="shared" si="19"/>
        <v/>
      </c>
      <c r="AD333" s="526" t="str">
        <f t="shared" si="4"/>
        <v/>
      </c>
      <c r="AE333" s="527" t="str">
        <f t="array" ref="AE333">IF(ISBLANK(C333),"",XLOOKUP(C333,'Codified Game Plan'!$M$3:$M$477,'Codified Game Plan'!$J$3:$J$477,0))</f>
        <v/>
      </c>
      <c r="AF333" s="528" t="str">
        <f t="array" ref="AF333">IF(ISBLANK(C333),"",XLOOKUP(A333,'Crop Chart'!$A$5:$A$201,'Crop Chart'!$L$5:$L$201,FALSE))</f>
        <v/>
      </c>
      <c r="AG333" s="529"/>
      <c r="AH333" s="530"/>
      <c r="AI333" s="530" t="str">
        <f t="array" ref="AI333">IF(ISBLANK(C333),"",XLOOKUP(A333,'Crop Chart'!$A$5:$A$201,'Crop Chart'!$AN$5:$AN$201,FALSE))</f>
        <v/>
      </c>
      <c r="AJ333" s="531" t="str">
        <f t="array" ref="AJ333">IF((AI333=""),"",J333+XLOOKUP(A333,'Crop Chart'!$A$5:$A$201,'Crop Chart'!$AO$5:$AO$201,FALSE))</f>
        <v/>
      </c>
      <c r="AK333" s="530" t="str">
        <f t="array" ref="AK333">IF(ISBLANK(C333),"",XLOOKUP(A333,'Crop Chart'!$A$5:$A$201,'Crop Chart'!$AP$5:$AP$201,FALSE))</f>
        <v/>
      </c>
      <c r="AL333" s="531" t="str">
        <f t="array" ref="AL333">IF((AK333=""),"",J333+XLOOKUP(A333,'Crop Chart'!$A$5:$A$201,'Crop Chart'!$AQ$5:$AQ$201,FALSE))</f>
        <v/>
      </c>
      <c r="AM333" s="530" t="str">
        <f t="array" ref="AM333">IF(ISBLANK(C333),"",XLOOKUP(A333,'Crop Chart'!$A$5:$A$201,'Crop Chart'!$AR$5:$AR$201,FALSE))</f>
        <v/>
      </c>
      <c r="AN333" s="531" t="str">
        <f t="array" ref="AN333">IF((AM333=""),"",J333+XLOOKUP(A333,'Crop Chart'!$A$5:$A$201,'Crop Chart'!$AS$5:$AS$201,FALSE))</f>
        <v/>
      </c>
      <c r="AO333" s="530" t="str">
        <f t="array" ref="AO333">IF(ISBLANK(C333),"",XLOOKUP(A333,'Crop Chart'!$A$5:$A$201,'Crop Chart'!$AT$5:$AT$201,FALSE))</f>
        <v/>
      </c>
      <c r="AP333" s="531" t="str">
        <f t="array" ref="AP333">IF((AO333=""),"",J333+XLOOKUP(A333,'Crop Chart'!$A$5:$A$201,'Crop Chart'!$AU$5:$AU$201,FALSE))</f>
        <v/>
      </c>
      <c r="AQ333" s="530" t="str">
        <f t="array" ref="AQ333">IF(ISBLANK(C333),"",XLOOKUP(A333,'Crop Chart'!$A$5:$A$201,'Crop Chart'!$AV$5:$AV$201,FALSE))</f>
        <v/>
      </c>
      <c r="AR333" s="531" t="str">
        <f t="array" ref="AR333">IF((AQ333=""),"",J333+XLOOKUP(A333,'Crop Chart'!$A$5:$A$201,'Crop Chart'!$AW$5:$AW$201,FALSE))</f>
        <v/>
      </c>
      <c r="AS333" s="530" t="str">
        <f t="array" ref="AS333">IF(ISBLANK(C333),"",XLOOKUP(A333,'Crop Chart'!$A$5:$A$201,'Crop Chart'!$AX$5:$AX$201,FALSE))</f>
        <v/>
      </c>
      <c r="AT333" s="531" t="str">
        <f t="array" ref="AT333">IF((AS333=""),"",J333+XLOOKUP(A333,'Crop Chart'!$A$5:$A$201,'Crop Chart'!$AY$5:$AY$201,FALSE))</f>
        <v/>
      </c>
      <c r="AU333" s="530" t="str">
        <f t="array" ref="AU333">IF(ISBLANK(C333),"",XLOOKUP(A333,'Crop Chart'!$A$5:$A$201,'Crop Chart'!$AZ$5:$AZ$201,FALSE))</f>
        <v/>
      </c>
      <c r="AV333" s="531" t="str">
        <f t="array" ref="AV333">IF((AU333=""),"",J333+XLOOKUP(A333,'Crop Chart'!$A$5:$A$201,'Crop Chart'!$BA$5:$BA$201,FALSE))</f>
        <v/>
      </c>
      <c r="AW333" s="530" t="str">
        <f t="array" ref="AW333">IF(ISBLANK(C333),"",XLOOKUP(A333,'Crop Chart'!$A$5:$A$201,'Crop Chart'!$BB$5:$BB$201,FALSE))</f>
        <v/>
      </c>
      <c r="AX333" s="532" t="str">
        <f t="array" ref="AX333">IF((AW333=""),"",J333+XLOOKUP(A333,'Crop Chart'!$A$5:$A$201,'Crop Chart'!$BC$5:$BC$201,FALSE))</f>
        <v/>
      </c>
    </row>
    <row r="334" ht="15.75" hidden="1" customHeight="1">
      <c r="A334" s="520" t="str">
        <f t="array" ref="A334">IF(ISBLANK(C334)," ",XLOOKUP(C334,'Codified Game Plan'!$M$3:$M$477,'Codified Game Plan'!$A$3:$A$477))</f>
        <v> </v>
      </c>
      <c r="B334" s="503" t="str">
        <f t="array" ref="B334">IF(ISBLANK(C334),"",XLOOKUP(C334,'Codified Game Plan'!$M$3:$M$477,'Codified Game Plan'!$B$3:$B$477))</f>
        <v/>
      </c>
      <c r="C334" s="521"/>
      <c r="D334" s="521" t="str">
        <f t="array" ref="D334">IF(ISBLANK(C334)," ",XLOOKUP(C334,'Codified Game Plan'!$M$3:$M$477,'Codified Game Plan'!$C$3:$C$477))</f>
        <v> </v>
      </c>
      <c r="E334" s="522" t="str">
        <f t="array" ref="E334">IF(ISBLANK(C334),"",XLOOKUP(C334,'Codified Game Plan'!$M$3:$M$477,'Codified Game Plan'!$D$3:$D$477,0))</f>
        <v/>
      </c>
      <c r="F334" s="522" t="str">
        <f t="array" ref="F334">IF(ISBLANK(C334),"",XLOOKUP(C334,'Codified Game Plan'!$M$3:$M$477,'Codified Game Plan'!$E$3:$E$477,0))</f>
        <v/>
      </c>
      <c r="G334" s="523" t="str">
        <f t="array" ref="G334">IF(ISBLANK(C334)," ",XLOOKUP(C334,'Codified Game Plan'!$M$3:$M$477,'Codified Game Plan'!$F$3:$F$477))</f>
        <v> </v>
      </c>
      <c r="H334" s="507" t="str">
        <f t="array" ref="H334">IF(ISBLANK(C334)," ",XLOOKUP(C334,'Codified Game Plan'!$M$3:$M$477,'Codified Game Plan'!$G$3:$G$477))</f>
        <v> </v>
      </c>
      <c r="I334" s="523" t="str">
        <f t="array" ref="I334">IF(ISBLANK(C334),"",XLOOKUP(A334,'Crop Chart'!$A$5:$A$201,'Crop Chart'!$B$5:$B$201,0))</f>
        <v/>
      </c>
      <c r="J334" s="507" t="str">
        <f t="shared" si="24"/>
        <v> </v>
      </c>
      <c r="K334" s="511"/>
      <c r="L334" s="523" t="str">
        <f t="array" ref="L334">IF(ISBLANK(C334),"",XLOOKUP(A334,'Crop Chart'!$A$5:$A$201,'Crop Chart'!$C$5:$C$201,0))</f>
        <v/>
      </c>
      <c r="M334" s="506" t="str">
        <f t="array" ref="M334">IF(ISBLANK(C334),"",XLOOKUP(A334,'Crop Chart'!$A$5:$A$201,'Crop Chart'!$E$5:$E$201,0))</f>
        <v/>
      </c>
      <c r="N334" s="535" t="str">
        <f t="shared" si="1"/>
        <v/>
      </c>
      <c r="O334" s="515" t="str">
        <f t="array" ref="O334">IF(ISBLANK(C334),"",XLOOKUP(A334,'Crop Chart'!$A$5:$A$201,'Crop Chart'!$S$5:$S$201,0))</f>
        <v/>
      </c>
      <c r="P334" s="507" t="str">
        <f t="shared" si="2"/>
        <v/>
      </c>
      <c r="Q334" s="524"/>
      <c r="R334" s="523" t="str">
        <f t="array" ref="R334">IF(I334="TR",XLOOKUP(A334,'Crop Chart'!$A$5:$A$201,'Crop Chart'!$I$5:$I$201,FALSE),"")</f>
        <v/>
      </c>
      <c r="S334" s="512" t="str">
        <f t="array" ref="S334">IF(I334="TR",G334*'Crop Chart'!$H$2*12*L334/M334/T334*XLOOKUP(A334,'Crop Chart'!$A$5:$A$203,'Crop Chart'!$T$5:$T$203),"")</f>
        <v/>
      </c>
      <c r="T334" s="523" t="str">
        <f t="array" ref="T334">IF(ISBLANK(C334),"",XLOOKUP(A334,'Crop Chart'!$A$5:$A$201,'Crop Chart'!$P$5:$P$201,FALSE))</f>
        <v/>
      </c>
      <c r="U334" s="525" t="str">
        <f t="array" ref="U334">IF(ISBLANK(C334),"",XLOOKUP(A334,'Crop Chart'!$A$5:$A$201,'Crop Chart'!$Q$5:$Q$201,0))</f>
        <v/>
      </c>
      <c r="V334" s="507" t="str">
        <f t="array" ref="V334">IF(I334="DS",XLOOKUP(A334,'Crop Chart'!$A$6:$A$201,'Crop Chart'!$AH$6:$AH$201,0),"")</f>
        <v/>
      </c>
      <c r="W334" s="507" t="str">
        <f t="array" ref="W334">IF(I334="DS",XLOOKUP(A334,'Crop Chart'!$A$6:$A$201,'Crop Chart'!$AI$6:$AI$201,0),"")</f>
        <v/>
      </c>
      <c r="X334" s="526" t="str">
        <f t="array" ref="X334">IFS(ISTEXT(P334),"",XLOOKUP(A334,'Crop Chart'!$A$5:$A$201,'Crop Chart'!$R$5:$R$201,0)=0,"",XLOOKUP(A334,'Crop Chart'!$A$5:$A$201,'Crop Chart'!$R$5:$R$201,0)&gt;0,XLOOKUP(A334,'Crop Chart'!$A$5:$A$201,'Crop Chart'!$R$5:$R$201,0)+P334)</f>
        <v/>
      </c>
      <c r="Y334" s="523" t="str">
        <f t="array" ref="Y334">IF(ISTEXT(X334),"",XLOOKUP(A334,'Crop Chart'!$A$5:$A$201,'Crop Chart'!$S$5:$S$201,0))</f>
        <v/>
      </c>
      <c r="Z334" s="513" t="str">
        <f t="shared" si="3"/>
        <v/>
      </c>
      <c r="AA334" s="523" t="str">
        <f t="array" ref="AA334">IF(ISBLANK(C334),"",XLOOKUP(A334,'Crop Chart'!$A$5:$A$201,'Crop Chart'!$F$5:$F$201,0))</f>
        <v/>
      </c>
      <c r="AB334" s="523" t="str">
        <f t="array" ref="AB334">IF(ISBLANK(C334),"",XLOOKUP(A334,'Crop Chart'!$A$5:$A$201,'Crop Chart'!$G$5:$G$201,FALSE))</f>
        <v/>
      </c>
      <c r="AC334" s="526" t="str">
        <f t="shared" si="19"/>
        <v/>
      </c>
      <c r="AD334" s="526" t="str">
        <f t="shared" si="4"/>
        <v/>
      </c>
      <c r="AE334" s="527" t="str">
        <f t="array" ref="AE334">IF(ISBLANK(C334),"",XLOOKUP(C334,'Codified Game Plan'!$M$3:$M$477,'Codified Game Plan'!$J$3:$J$477,0))</f>
        <v/>
      </c>
      <c r="AF334" s="528" t="str">
        <f t="array" ref="AF334">IF(ISBLANK(C334),"",XLOOKUP(A334,'Crop Chart'!$A$5:$A$201,'Crop Chart'!$L$5:$L$201,FALSE))</f>
        <v/>
      </c>
      <c r="AG334" s="529"/>
      <c r="AH334" s="530"/>
      <c r="AI334" s="530" t="str">
        <f t="array" ref="AI334">IF(ISBLANK(C334),"",XLOOKUP(A334,'Crop Chart'!$A$5:$A$201,'Crop Chart'!$AN$5:$AN$201,FALSE))</f>
        <v/>
      </c>
      <c r="AJ334" s="531" t="str">
        <f t="array" ref="AJ334">IF((AI334=""),"",J334+XLOOKUP(A334,'Crop Chart'!$A$5:$A$201,'Crop Chart'!$AO$5:$AO$201,FALSE))</f>
        <v/>
      </c>
      <c r="AK334" s="530" t="str">
        <f t="array" ref="AK334">IF(ISBLANK(C334),"",XLOOKUP(A334,'Crop Chart'!$A$5:$A$201,'Crop Chart'!$AP$5:$AP$201,FALSE))</f>
        <v/>
      </c>
      <c r="AL334" s="531" t="str">
        <f t="array" ref="AL334">IF((AK334=""),"",J334+XLOOKUP(A334,'Crop Chart'!$A$5:$A$201,'Crop Chart'!$AQ$5:$AQ$201,FALSE))</f>
        <v/>
      </c>
      <c r="AM334" s="530" t="str">
        <f t="array" ref="AM334">IF(ISBLANK(C334),"",XLOOKUP(A334,'Crop Chart'!$A$5:$A$201,'Crop Chart'!$AR$5:$AR$201,FALSE))</f>
        <v/>
      </c>
      <c r="AN334" s="531" t="str">
        <f t="array" ref="AN334">IF((AM334=""),"",J334+XLOOKUP(A334,'Crop Chart'!$A$5:$A$201,'Crop Chart'!$AS$5:$AS$201,FALSE))</f>
        <v/>
      </c>
      <c r="AO334" s="530" t="str">
        <f t="array" ref="AO334">IF(ISBLANK(C334),"",XLOOKUP(A334,'Crop Chart'!$A$5:$A$201,'Crop Chart'!$AT$5:$AT$201,FALSE))</f>
        <v/>
      </c>
      <c r="AP334" s="531" t="str">
        <f t="array" ref="AP334">IF((AO334=""),"",J334+XLOOKUP(A334,'Crop Chart'!$A$5:$A$201,'Crop Chart'!$AU$5:$AU$201,FALSE))</f>
        <v/>
      </c>
      <c r="AQ334" s="530" t="str">
        <f t="array" ref="AQ334">IF(ISBLANK(C334),"",XLOOKUP(A334,'Crop Chart'!$A$5:$A$201,'Crop Chart'!$AV$5:$AV$201,FALSE))</f>
        <v/>
      </c>
      <c r="AR334" s="531" t="str">
        <f t="array" ref="AR334">IF((AQ334=""),"",J334+XLOOKUP(A334,'Crop Chart'!$A$5:$A$201,'Crop Chart'!$AW$5:$AW$201,FALSE))</f>
        <v/>
      </c>
      <c r="AS334" s="530" t="str">
        <f t="array" ref="AS334">IF(ISBLANK(C334),"",XLOOKUP(A334,'Crop Chart'!$A$5:$A$201,'Crop Chart'!$AX$5:$AX$201,FALSE))</f>
        <v/>
      </c>
      <c r="AT334" s="531" t="str">
        <f t="array" ref="AT334">IF((AS334=""),"",J334+XLOOKUP(A334,'Crop Chart'!$A$5:$A$201,'Crop Chart'!$AY$5:$AY$201,FALSE))</f>
        <v/>
      </c>
      <c r="AU334" s="530" t="str">
        <f t="array" ref="AU334">IF(ISBLANK(C334),"",XLOOKUP(A334,'Crop Chart'!$A$5:$A$201,'Crop Chart'!$AZ$5:$AZ$201,FALSE))</f>
        <v/>
      </c>
      <c r="AV334" s="531" t="str">
        <f t="array" ref="AV334">IF((AU334=""),"",J334+XLOOKUP(A334,'Crop Chart'!$A$5:$A$201,'Crop Chart'!$BA$5:$BA$201,FALSE))</f>
        <v/>
      </c>
      <c r="AW334" s="530" t="str">
        <f t="array" ref="AW334">IF(ISBLANK(C334),"",XLOOKUP(A334,'Crop Chart'!$A$5:$A$201,'Crop Chart'!$BB$5:$BB$201,FALSE))</f>
        <v/>
      </c>
      <c r="AX334" s="532" t="str">
        <f t="array" ref="AX334">IF((AW334=""),"",J334+XLOOKUP(A334,'Crop Chart'!$A$5:$A$201,'Crop Chart'!$BC$5:$BC$201,FALSE))</f>
        <v/>
      </c>
    </row>
    <row r="335" ht="15.75" hidden="1" customHeight="1">
      <c r="A335" s="520" t="str">
        <f t="array" ref="A335">IF(ISBLANK(C335)," ",XLOOKUP(C335,'Codified Game Plan'!$M$3:$M$477,'Codified Game Plan'!$A$3:$A$477))</f>
        <v> </v>
      </c>
      <c r="B335" s="503" t="str">
        <f t="array" ref="B335">IF(ISBLANK(C335),"",XLOOKUP(C335,'Codified Game Plan'!$M$3:$M$477,'Codified Game Plan'!$B$3:$B$477))</f>
        <v/>
      </c>
      <c r="C335" s="521"/>
      <c r="D335" s="521" t="str">
        <f t="array" ref="D335">IF(ISBLANK(C335)," ",XLOOKUP(C335,'Codified Game Plan'!$M$3:$M$477,'Codified Game Plan'!$C$3:$C$477))</f>
        <v> </v>
      </c>
      <c r="E335" s="522" t="str">
        <f t="array" ref="E335">IF(ISBLANK(C335),"",XLOOKUP(C335,'Codified Game Plan'!$M$3:$M$477,'Codified Game Plan'!$D$3:$D$477,0))</f>
        <v/>
      </c>
      <c r="F335" s="522" t="str">
        <f t="array" ref="F335">IF(ISBLANK(C335),"",XLOOKUP(C335,'Codified Game Plan'!$M$3:$M$477,'Codified Game Plan'!$E$3:$E$477,0))</f>
        <v/>
      </c>
      <c r="G335" s="523" t="str">
        <f t="array" ref="G335">IF(ISBLANK(C335)," ",XLOOKUP(C335,'Codified Game Plan'!$M$3:$M$477,'Codified Game Plan'!$F$3:$F$477))</f>
        <v> </v>
      </c>
      <c r="H335" s="507" t="str">
        <f t="array" ref="H335">IF(ISBLANK(C335)," ",XLOOKUP(C335,'Codified Game Plan'!$M$3:$M$477,'Codified Game Plan'!$G$3:$G$477))</f>
        <v> </v>
      </c>
      <c r="I335" s="523" t="str">
        <f t="array" ref="I335">IF(ISBLANK(C335),"",XLOOKUP(A335,'Crop Chart'!$A$5:$A$201,'Crop Chart'!$B$5:$B$201,0))</f>
        <v/>
      </c>
      <c r="J335" s="507" t="str">
        <f t="shared" si="24"/>
        <v> </v>
      </c>
      <c r="K335" s="511"/>
      <c r="L335" s="523" t="str">
        <f t="array" ref="L335">IF(ISBLANK(C335),"",XLOOKUP(A335,'Crop Chart'!$A$5:$A$201,'Crop Chart'!$C$5:$C$201,0))</f>
        <v/>
      </c>
      <c r="M335" s="506" t="str">
        <f t="array" ref="M335">IF(ISBLANK(C335),"",XLOOKUP(A335,'Crop Chart'!$A$5:$A$201,'Crop Chart'!$E$5:$E$201,0))</f>
        <v/>
      </c>
      <c r="N335" s="535" t="str">
        <f t="shared" si="1"/>
        <v/>
      </c>
      <c r="O335" s="515" t="str">
        <f t="array" ref="O335">IF(ISBLANK(C335),"",XLOOKUP(A335,'Crop Chart'!$A$5:$A$201,'Crop Chart'!$S$5:$S$201,0))</f>
        <v/>
      </c>
      <c r="P335" s="507" t="str">
        <f t="shared" si="2"/>
        <v/>
      </c>
      <c r="Q335" s="524"/>
      <c r="R335" s="523" t="str">
        <f t="array" ref="R335">IF(I335="TR",XLOOKUP(A335,'Crop Chart'!$A$5:$A$201,'Crop Chart'!$I$5:$I$201,FALSE),"")</f>
        <v/>
      </c>
      <c r="S335" s="512" t="str">
        <f t="array" ref="S335">IF(I335="TR",G335*'Crop Chart'!$H$2*12*L335/M335/T335*XLOOKUP(A335,'Crop Chart'!$A$5:$A$203,'Crop Chart'!$T$5:$T$203),"")</f>
        <v/>
      </c>
      <c r="T335" s="523" t="str">
        <f t="array" ref="T335">IF(ISBLANK(C335),"",XLOOKUP(A335,'Crop Chart'!$A$5:$A$201,'Crop Chart'!$P$5:$P$201,FALSE))</f>
        <v/>
      </c>
      <c r="U335" s="525" t="str">
        <f t="array" ref="U335">IF(ISBLANK(C335),"",XLOOKUP(A335,'Crop Chart'!$A$5:$A$201,'Crop Chart'!$Q$5:$Q$201,0))</f>
        <v/>
      </c>
      <c r="V335" s="507" t="str">
        <f t="array" ref="V335">IF(I335="DS",XLOOKUP(A335,'Crop Chart'!$A$6:$A$201,'Crop Chart'!$AH$6:$AH$201,0),"")</f>
        <v/>
      </c>
      <c r="W335" s="507" t="str">
        <f t="array" ref="W335">IF(I335="DS",XLOOKUP(A335,'Crop Chart'!$A$6:$A$201,'Crop Chart'!$AI$6:$AI$201,0),"")</f>
        <v/>
      </c>
      <c r="X335" s="526" t="str">
        <f t="array" ref="X335">IFS(ISTEXT(P335),"",XLOOKUP(A335,'Crop Chart'!$A$5:$A$201,'Crop Chart'!$R$5:$R$201,0)=0,"",XLOOKUP(A335,'Crop Chart'!$A$5:$A$201,'Crop Chart'!$R$5:$R$201,0)&gt;0,XLOOKUP(A335,'Crop Chart'!$A$5:$A$201,'Crop Chart'!$R$5:$R$201,0)+P335)</f>
        <v/>
      </c>
      <c r="Y335" s="523" t="str">
        <f t="array" ref="Y335">IF(ISTEXT(X335),"",XLOOKUP(A335,'Crop Chart'!$A$5:$A$201,'Crop Chart'!$S$5:$S$201,0))</f>
        <v/>
      </c>
      <c r="Z335" s="513" t="str">
        <f t="shared" si="3"/>
        <v/>
      </c>
      <c r="AA335" s="523" t="str">
        <f t="array" ref="AA335">IF(ISBLANK(C335),"",XLOOKUP(A335,'Crop Chart'!$A$5:$A$201,'Crop Chart'!$F$5:$F$201,0))</f>
        <v/>
      </c>
      <c r="AB335" s="523" t="str">
        <f t="array" ref="AB335">IF(ISBLANK(C335),"",XLOOKUP(A335,'Crop Chart'!$A$5:$A$201,'Crop Chart'!$G$5:$G$201,FALSE))</f>
        <v/>
      </c>
      <c r="AC335" s="526" t="str">
        <f t="shared" si="19"/>
        <v/>
      </c>
      <c r="AD335" s="526" t="str">
        <f t="shared" si="4"/>
        <v/>
      </c>
      <c r="AE335" s="527" t="str">
        <f t="array" ref="AE335">IF(ISBLANK(C335),"",XLOOKUP(C335,'Codified Game Plan'!$M$3:$M$477,'Codified Game Plan'!$J$3:$J$477,0))</f>
        <v/>
      </c>
      <c r="AF335" s="528" t="str">
        <f t="array" ref="AF335">IF(ISBLANK(C335),"",XLOOKUP(A335,'Crop Chart'!$A$5:$A$201,'Crop Chart'!$L$5:$L$201,FALSE))</f>
        <v/>
      </c>
      <c r="AG335" s="529"/>
      <c r="AH335" s="530"/>
      <c r="AI335" s="530" t="str">
        <f t="array" ref="AI335">IF(ISBLANK(C335),"",XLOOKUP(A335,'Crop Chart'!$A$5:$A$201,'Crop Chart'!$AN$5:$AN$201,FALSE))</f>
        <v/>
      </c>
      <c r="AJ335" s="531" t="str">
        <f t="array" ref="AJ335">IF((AI335=""),"",J335+XLOOKUP(A335,'Crop Chart'!$A$5:$A$201,'Crop Chart'!$AO$5:$AO$201,FALSE))</f>
        <v/>
      </c>
      <c r="AK335" s="530" t="str">
        <f t="array" ref="AK335">IF(ISBLANK(C335),"",XLOOKUP(A335,'Crop Chart'!$A$5:$A$201,'Crop Chart'!$AP$5:$AP$201,FALSE))</f>
        <v/>
      </c>
      <c r="AL335" s="531" t="str">
        <f t="array" ref="AL335">IF((AK335=""),"",J335+XLOOKUP(A335,'Crop Chart'!$A$5:$A$201,'Crop Chart'!$AQ$5:$AQ$201,FALSE))</f>
        <v/>
      </c>
      <c r="AM335" s="530" t="str">
        <f t="array" ref="AM335">IF(ISBLANK(C335),"",XLOOKUP(A335,'Crop Chart'!$A$5:$A$201,'Crop Chart'!$AR$5:$AR$201,FALSE))</f>
        <v/>
      </c>
      <c r="AN335" s="531" t="str">
        <f t="array" ref="AN335">IF((AM335=""),"",J335+XLOOKUP(A335,'Crop Chart'!$A$5:$A$201,'Crop Chart'!$AS$5:$AS$201,FALSE))</f>
        <v/>
      </c>
      <c r="AO335" s="530" t="str">
        <f t="array" ref="AO335">IF(ISBLANK(C335),"",XLOOKUP(A335,'Crop Chart'!$A$5:$A$201,'Crop Chart'!$AT$5:$AT$201,FALSE))</f>
        <v/>
      </c>
      <c r="AP335" s="531" t="str">
        <f t="array" ref="AP335">IF((AO335=""),"",J335+XLOOKUP(A335,'Crop Chart'!$A$5:$A$201,'Crop Chart'!$AU$5:$AU$201,FALSE))</f>
        <v/>
      </c>
      <c r="AQ335" s="530" t="str">
        <f t="array" ref="AQ335">IF(ISBLANK(C335),"",XLOOKUP(A335,'Crop Chart'!$A$5:$A$201,'Crop Chart'!$AV$5:$AV$201,FALSE))</f>
        <v/>
      </c>
      <c r="AR335" s="531" t="str">
        <f t="array" ref="AR335">IF((AQ335=""),"",J335+XLOOKUP(A335,'Crop Chart'!$A$5:$A$201,'Crop Chart'!$AW$5:$AW$201,FALSE))</f>
        <v/>
      </c>
      <c r="AS335" s="530" t="str">
        <f t="array" ref="AS335">IF(ISBLANK(C335),"",XLOOKUP(A335,'Crop Chart'!$A$5:$A$201,'Crop Chart'!$AX$5:$AX$201,FALSE))</f>
        <v/>
      </c>
      <c r="AT335" s="531" t="str">
        <f t="array" ref="AT335">IF((AS335=""),"",J335+XLOOKUP(A335,'Crop Chart'!$A$5:$A$201,'Crop Chart'!$AY$5:$AY$201,FALSE))</f>
        <v/>
      </c>
      <c r="AU335" s="530" t="str">
        <f t="array" ref="AU335">IF(ISBLANK(C335),"",XLOOKUP(A335,'Crop Chart'!$A$5:$A$201,'Crop Chart'!$AZ$5:$AZ$201,FALSE))</f>
        <v/>
      </c>
      <c r="AV335" s="531" t="str">
        <f t="array" ref="AV335">IF((AU335=""),"",J335+XLOOKUP(A335,'Crop Chart'!$A$5:$A$201,'Crop Chart'!$BA$5:$BA$201,FALSE))</f>
        <v/>
      </c>
      <c r="AW335" s="530" t="str">
        <f t="array" ref="AW335">IF(ISBLANK(C335),"",XLOOKUP(A335,'Crop Chart'!$A$5:$A$201,'Crop Chart'!$BB$5:$BB$201,FALSE))</f>
        <v/>
      </c>
      <c r="AX335" s="532" t="str">
        <f t="array" ref="AX335">IF((AW335=""),"",J335+XLOOKUP(A335,'Crop Chart'!$A$5:$A$201,'Crop Chart'!$BC$5:$BC$201,FALSE))</f>
        <v/>
      </c>
    </row>
    <row r="336" ht="15.75" hidden="1" customHeight="1">
      <c r="A336" s="520" t="str">
        <f t="array" ref="A336">IF(ISBLANK(C336)," ",XLOOKUP(C336,'Codified Game Plan'!$M$3:$M$477,'Codified Game Plan'!$A$3:$A$477))</f>
        <v> </v>
      </c>
      <c r="B336" s="503" t="str">
        <f t="array" ref="B336">IF(ISBLANK(C336),"",XLOOKUP(C336,'Codified Game Plan'!$M$3:$M$477,'Codified Game Plan'!$B$3:$B$477))</f>
        <v/>
      </c>
      <c r="C336" s="521"/>
      <c r="D336" s="521" t="str">
        <f t="array" ref="D336">IF(ISBLANK(C336)," ",XLOOKUP(C336,'Codified Game Plan'!$M$3:$M$477,'Codified Game Plan'!$C$3:$C$477))</f>
        <v> </v>
      </c>
      <c r="E336" s="522" t="str">
        <f t="array" ref="E336">IF(ISBLANK(C336),"",XLOOKUP(C336,'Codified Game Plan'!$M$3:$M$477,'Codified Game Plan'!$D$3:$D$477,0))</f>
        <v/>
      </c>
      <c r="F336" s="522" t="str">
        <f t="array" ref="F336">IF(ISBLANK(C336),"",XLOOKUP(C336,'Codified Game Plan'!$M$3:$M$477,'Codified Game Plan'!$E$3:$E$477,0))</f>
        <v/>
      </c>
      <c r="G336" s="523" t="str">
        <f t="array" ref="G336">IF(ISBLANK(C336)," ",XLOOKUP(C336,'Codified Game Plan'!$M$3:$M$477,'Codified Game Plan'!$F$3:$F$477))</f>
        <v> </v>
      </c>
      <c r="H336" s="507" t="str">
        <f t="array" ref="H336">IF(ISBLANK(C336)," ",XLOOKUP(C336,'Codified Game Plan'!$M$3:$M$477,'Codified Game Plan'!$G$3:$G$477))</f>
        <v> </v>
      </c>
      <c r="I336" s="523" t="str">
        <f t="array" ref="I336">IF(ISBLANK(C336),"",XLOOKUP(A336,'Crop Chart'!$A$5:$A$201,'Crop Chart'!$B$5:$B$201,0))</f>
        <v/>
      </c>
      <c r="J336" s="507" t="str">
        <f t="shared" si="24"/>
        <v> </v>
      </c>
      <c r="K336" s="511"/>
      <c r="L336" s="523" t="str">
        <f t="array" ref="L336">IF(ISBLANK(C336),"",XLOOKUP(A336,'Crop Chart'!$A$5:$A$201,'Crop Chart'!$C$5:$C$201,0))</f>
        <v/>
      </c>
      <c r="M336" s="506" t="str">
        <f t="array" ref="M336">IF(ISBLANK(C336),"",XLOOKUP(A336,'Crop Chart'!$A$5:$A$201,'Crop Chart'!$E$5:$E$201,0))</f>
        <v/>
      </c>
      <c r="N336" s="535" t="str">
        <f t="shared" si="1"/>
        <v/>
      </c>
      <c r="O336" s="515" t="str">
        <f t="array" ref="O336">IF(ISBLANK(C336),"",XLOOKUP(A336,'Crop Chart'!$A$5:$A$201,'Crop Chart'!$S$5:$S$201,0))</f>
        <v/>
      </c>
      <c r="P336" s="507" t="str">
        <f t="shared" si="2"/>
        <v/>
      </c>
      <c r="Q336" s="524"/>
      <c r="R336" s="523" t="str">
        <f t="array" ref="R336">IF(I336="TR",XLOOKUP(A336,'Crop Chart'!$A$5:$A$201,'Crop Chart'!$I$5:$I$201,FALSE),"")</f>
        <v/>
      </c>
      <c r="S336" s="512" t="str">
        <f t="array" ref="S336">IF(I336="TR",G336*'Crop Chart'!$H$2*12*L336/M336/T336*XLOOKUP(A336,'Crop Chart'!$A$5:$A$203,'Crop Chart'!$T$5:$T$203),"")</f>
        <v/>
      </c>
      <c r="T336" s="523" t="str">
        <f t="array" ref="T336">IF(ISBLANK(C336),"",XLOOKUP(A336,'Crop Chart'!$A$5:$A$201,'Crop Chart'!$P$5:$P$201,FALSE))</f>
        <v/>
      </c>
      <c r="U336" s="525" t="str">
        <f t="array" ref="U336">IF(ISBLANK(C336),"",XLOOKUP(A336,'Crop Chart'!$A$5:$A$201,'Crop Chart'!$Q$5:$Q$201,0))</f>
        <v/>
      </c>
      <c r="V336" s="507" t="str">
        <f t="array" ref="V336">IF(I336="DS",XLOOKUP(A336,'Crop Chart'!$A$6:$A$201,'Crop Chart'!$AH$6:$AH$201,0),"")</f>
        <v/>
      </c>
      <c r="W336" s="507" t="str">
        <f t="array" ref="W336">IF(I336="DS",XLOOKUP(A336,'Crop Chart'!$A$6:$A$201,'Crop Chart'!$AI$6:$AI$201,0),"")</f>
        <v/>
      </c>
      <c r="X336" s="526" t="str">
        <f t="array" ref="X336">IFS(ISTEXT(P336),"",XLOOKUP(A336,'Crop Chart'!$A$5:$A$201,'Crop Chart'!$R$5:$R$201,0)=0,"",XLOOKUP(A336,'Crop Chart'!$A$5:$A$201,'Crop Chart'!$R$5:$R$201,0)&gt;0,XLOOKUP(A336,'Crop Chart'!$A$5:$A$201,'Crop Chart'!$R$5:$R$201,0)+P336)</f>
        <v/>
      </c>
      <c r="Y336" s="523" t="str">
        <f t="array" ref="Y336">IF(ISTEXT(X336),"",XLOOKUP(A336,'Crop Chart'!$A$5:$A$201,'Crop Chart'!$S$5:$S$201,0))</f>
        <v/>
      </c>
      <c r="Z336" s="513" t="str">
        <f t="shared" si="3"/>
        <v/>
      </c>
      <c r="AA336" s="523" t="str">
        <f t="array" ref="AA336">IF(ISBLANK(C336),"",XLOOKUP(A336,'Crop Chart'!$A$5:$A$201,'Crop Chart'!$F$5:$F$201,0))</f>
        <v/>
      </c>
      <c r="AB336" s="523" t="str">
        <f t="array" ref="AB336">IF(ISBLANK(C336),"",XLOOKUP(A336,'Crop Chart'!$A$5:$A$201,'Crop Chart'!$G$5:$G$201,FALSE))</f>
        <v/>
      </c>
      <c r="AC336" s="526" t="str">
        <f t="shared" si="19"/>
        <v/>
      </c>
      <c r="AD336" s="526" t="str">
        <f t="shared" si="4"/>
        <v/>
      </c>
      <c r="AE336" s="527" t="str">
        <f t="array" ref="AE336">IF(ISBLANK(C336),"",XLOOKUP(C336,'Codified Game Plan'!$M$3:$M$477,'Codified Game Plan'!$J$3:$J$477,0))</f>
        <v/>
      </c>
      <c r="AF336" s="528" t="str">
        <f t="array" ref="AF336">IF(ISBLANK(C336),"",XLOOKUP(A336,'Crop Chart'!$A$5:$A$201,'Crop Chart'!$L$5:$L$201,FALSE))</f>
        <v/>
      </c>
      <c r="AG336" s="529"/>
      <c r="AH336" s="530"/>
      <c r="AI336" s="530" t="str">
        <f t="array" ref="AI336">IF(ISBLANK(C336),"",XLOOKUP(A336,'Crop Chart'!$A$5:$A$201,'Crop Chart'!$AN$5:$AN$201,FALSE))</f>
        <v/>
      </c>
      <c r="AJ336" s="531" t="str">
        <f t="array" ref="AJ336">IF((AI336=""),"",J336+XLOOKUP(A336,'Crop Chart'!$A$5:$A$201,'Crop Chart'!$AO$5:$AO$201,FALSE))</f>
        <v/>
      </c>
      <c r="AK336" s="530" t="str">
        <f t="array" ref="AK336">IF(ISBLANK(C336),"",XLOOKUP(A336,'Crop Chart'!$A$5:$A$201,'Crop Chart'!$AP$5:$AP$201,FALSE))</f>
        <v/>
      </c>
      <c r="AL336" s="531" t="str">
        <f t="array" ref="AL336">IF((AK336=""),"",J336+XLOOKUP(A336,'Crop Chart'!$A$5:$A$201,'Crop Chart'!$AQ$5:$AQ$201,FALSE))</f>
        <v/>
      </c>
      <c r="AM336" s="530" t="str">
        <f t="array" ref="AM336">IF(ISBLANK(C336),"",XLOOKUP(A336,'Crop Chart'!$A$5:$A$201,'Crop Chart'!$AR$5:$AR$201,FALSE))</f>
        <v/>
      </c>
      <c r="AN336" s="531" t="str">
        <f t="array" ref="AN336">IF((AM336=""),"",J336+XLOOKUP(A336,'Crop Chart'!$A$5:$A$201,'Crop Chart'!$AS$5:$AS$201,FALSE))</f>
        <v/>
      </c>
      <c r="AO336" s="530" t="str">
        <f t="array" ref="AO336">IF(ISBLANK(C336),"",XLOOKUP(A336,'Crop Chart'!$A$5:$A$201,'Crop Chart'!$AT$5:$AT$201,FALSE))</f>
        <v/>
      </c>
      <c r="AP336" s="531" t="str">
        <f t="array" ref="AP336">IF((AO336=""),"",J336+XLOOKUP(A336,'Crop Chart'!$A$5:$A$201,'Crop Chart'!$AU$5:$AU$201,FALSE))</f>
        <v/>
      </c>
      <c r="AQ336" s="530" t="str">
        <f t="array" ref="AQ336">IF(ISBLANK(C336),"",XLOOKUP(A336,'Crop Chart'!$A$5:$A$201,'Crop Chart'!$AV$5:$AV$201,FALSE))</f>
        <v/>
      </c>
      <c r="AR336" s="531" t="str">
        <f t="array" ref="AR336">IF((AQ336=""),"",J336+XLOOKUP(A336,'Crop Chart'!$A$5:$A$201,'Crop Chart'!$AW$5:$AW$201,FALSE))</f>
        <v/>
      </c>
      <c r="AS336" s="530" t="str">
        <f t="array" ref="AS336">IF(ISBLANK(C336),"",XLOOKUP(A336,'Crop Chart'!$A$5:$A$201,'Crop Chart'!$AX$5:$AX$201,FALSE))</f>
        <v/>
      </c>
      <c r="AT336" s="531" t="str">
        <f t="array" ref="AT336">IF((AS336=""),"",J336+XLOOKUP(A336,'Crop Chart'!$A$5:$A$201,'Crop Chart'!$AY$5:$AY$201,FALSE))</f>
        <v/>
      </c>
      <c r="AU336" s="530" t="str">
        <f t="array" ref="AU336">IF(ISBLANK(C336),"",XLOOKUP(A336,'Crop Chart'!$A$5:$A$201,'Crop Chart'!$AZ$5:$AZ$201,FALSE))</f>
        <v/>
      </c>
      <c r="AV336" s="531" t="str">
        <f t="array" ref="AV336">IF((AU336=""),"",J336+XLOOKUP(A336,'Crop Chart'!$A$5:$A$201,'Crop Chart'!$BA$5:$BA$201,FALSE))</f>
        <v/>
      </c>
      <c r="AW336" s="530" t="str">
        <f t="array" ref="AW336">IF(ISBLANK(C336),"",XLOOKUP(A336,'Crop Chart'!$A$5:$A$201,'Crop Chart'!$BB$5:$BB$201,FALSE))</f>
        <v/>
      </c>
      <c r="AX336" s="532" t="str">
        <f t="array" ref="AX336">IF((AW336=""),"",J336+XLOOKUP(A336,'Crop Chart'!$A$5:$A$201,'Crop Chart'!$BC$5:$BC$201,FALSE))</f>
        <v/>
      </c>
    </row>
    <row r="337" ht="15.75" hidden="1" customHeight="1">
      <c r="A337" s="520" t="str">
        <f t="array" ref="A337">IF(ISBLANK(C337)," ",XLOOKUP(C337,'Codified Game Plan'!$M$3:$M$477,'Codified Game Plan'!$A$3:$A$477))</f>
        <v> </v>
      </c>
      <c r="B337" s="503" t="str">
        <f t="array" ref="B337">IF(ISBLANK(C337),"",XLOOKUP(C337,'Codified Game Plan'!$M$3:$M$477,'Codified Game Plan'!$B$3:$B$477))</f>
        <v/>
      </c>
      <c r="C337" s="521"/>
      <c r="D337" s="521" t="str">
        <f t="array" ref="D337">IF(ISBLANK(C337)," ",XLOOKUP(C337,'Codified Game Plan'!$M$3:$M$477,'Codified Game Plan'!$C$3:$C$477))</f>
        <v> </v>
      </c>
      <c r="E337" s="522" t="str">
        <f t="array" ref="E337">IF(ISBLANK(C337),"",XLOOKUP(C337,'Codified Game Plan'!$M$3:$M$477,'Codified Game Plan'!$D$3:$D$477,0))</f>
        <v/>
      </c>
      <c r="F337" s="522" t="str">
        <f t="array" ref="F337">IF(ISBLANK(C337),"",XLOOKUP(C337,'Codified Game Plan'!$M$3:$M$477,'Codified Game Plan'!$E$3:$E$477,0))</f>
        <v/>
      </c>
      <c r="G337" s="523" t="str">
        <f t="array" ref="G337">IF(ISBLANK(C337)," ",XLOOKUP(C337,'Codified Game Plan'!$M$3:$M$477,'Codified Game Plan'!$F$3:$F$477))</f>
        <v> </v>
      </c>
      <c r="H337" s="507" t="str">
        <f t="array" ref="H337">IF(ISBLANK(C337)," ",XLOOKUP(C337,'Codified Game Plan'!$M$3:$M$477,'Codified Game Plan'!$G$3:$G$477))</f>
        <v> </v>
      </c>
      <c r="I337" s="523" t="str">
        <f t="array" ref="I337">IF(ISBLANK(C337),"",XLOOKUP(A337,'Crop Chart'!$A$5:$A$201,'Crop Chart'!$B$5:$B$201,0))</f>
        <v/>
      </c>
      <c r="J337" s="507" t="str">
        <f t="shared" si="24"/>
        <v> </v>
      </c>
      <c r="K337" s="511"/>
      <c r="L337" s="523" t="str">
        <f t="array" ref="L337">IF(ISBLANK(C337),"",XLOOKUP(A337,'Crop Chart'!$A$5:$A$201,'Crop Chart'!$C$5:$C$201,0))</f>
        <v/>
      </c>
      <c r="M337" s="506" t="str">
        <f t="array" ref="M337">IF(ISBLANK(C337),"",XLOOKUP(A337,'Crop Chart'!$A$5:$A$201,'Crop Chart'!$E$5:$E$201,0))</f>
        <v/>
      </c>
      <c r="N337" s="535" t="str">
        <f t="shared" si="1"/>
        <v/>
      </c>
      <c r="O337" s="515" t="str">
        <f t="array" ref="O337">IF(ISBLANK(C337),"",XLOOKUP(A337,'Crop Chart'!$A$5:$A$201,'Crop Chart'!$S$5:$S$201,0))</f>
        <v/>
      </c>
      <c r="P337" s="507" t="str">
        <f t="shared" si="2"/>
        <v/>
      </c>
      <c r="Q337" s="524"/>
      <c r="R337" s="523" t="str">
        <f t="array" ref="R337">IF(I337="TR",XLOOKUP(A337,'Crop Chart'!$A$5:$A$201,'Crop Chart'!$I$5:$I$201,FALSE),"")</f>
        <v/>
      </c>
      <c r="S337" s="512" t="str">
        <f t="array" ref="S337">IF(I337="TR",G337*'Crop Chart'!$H$2*12*L337/M337/T337*XLOOKUP(A337,'Crop Chart'!$A$5:$A$203,'Crop Chart'!$T$5:$T$203),"")</f>
        <v/>
      </c>
      <c r="T337" s="523" t="str">
        <f t="array" ref="T337">IF(ISBLANK(C337),"",XLOOKUP(A337,'Crop Chart'!$A$5:$A$201,'Crop Chart'!$P$5:$P$201,FALSE))</f>
        <v/>
      </c>
      <c r="U337" s="525" t="str">
        <f t="array" ref="U337">IF(ISBLANK(C337),"",XLOOKUP(A337,'Crop Chart'!$A$5:$A$201,'Crop Chart'!$Q$5:$Q$201,0))</f>
        <v/>
      </c>
      <c r="V337" s="507" t="str">
        <f t="array" ref="V337">IF(I337="DS",XLOOKUP(A337,'Crop Chart'!$A$6:$A$201,'Crop Chart'!$AH$6:$AH$201,0),"")</f>
        <v/>
      </c>
      <c r="W337" s="507" t="str">
        <f t="array" ref="W337">IF(I337="DS",XLOOKUP(A337,'Crop Chart'!$A$6:$A$201,'Crop Chart'!$AI$6:$AI$201,0),"")</f>
        <v/>
      </c>
      <c r="X337" s="526" t="str">
        <f t="array" ref="X337">IFS(ISTEXT(P337),"",XLOOKUP(A337,'Crop Chart'!$A$5:$A$201,'Crop Chart'!$R$5:$R$201,0)=0,"",XLOOKUP(A337,'Crop Chart'!$A$5:$A$201,'Crop Chart'!$R$5:$R$201,0)&gt;0,XLOOKUP(A337,'Crop Chart'!$A$5:$A$201,'Crop Chart'!$R$5:$R$201,0)+P337)</f>
        <v/>
      </c>
      <c r="Y337" s="523" t="str">
        <f t="array" ref="Y337">IF(ISTEXT(X337),"",XLOOKUP(A337,'Crop Chart'!$A$5:$A$201,'Crop Chart'!$S$5:$S$201,0))</f>
        <v/>
      </c>
      <c r="Z337" s="513" t="str">
        <f t="shared" si="3"/>
        <v/>
      </c>
      <c r="AA337" s="523" t="str">
        <f t="array" ref="AA337">IF(ISBLANK(C337),"",XLOOKUP(A337,'Crop Chart'!$A$5:$A$201,'Crop Chart'!$F$5:$F$201,0))</f>
        <v/>
      </c>
      <c r="AB337" s="523" t="str">
        <f t="array" ref="AB337">IF(ISBLANK(C337),"",XLOOKUP(A337,'Crop Chart'!$A$5:$A$201,'Crop Chart'!$G$5:$G$201,FALSE))</f>
        <v/>
      </c>
      <c r="AC337" s="526" t="str">
        <f t="shared" si="19"/>
        <v/>
      </c>
      <c r="AD337" s="526" t="str">
        <f t="shared" si="4"/>
        <v/>
      </c>
      <c r="AE337" s="527" t="str">
        <f t="array" ref="AE337">IF(ISBLANK(C337),"",XLOOKUP(C337,'Codified Game Plan'!$M$3:$M$477,'Codified Game Plan'!$J$3:$J$477,0))</f>
        <v/>
      </c>
      <c r="AF337" s="528" t="str">
        <f t="array" ref="AF337">IF(ISBLANK(C337),"",XLOOKUP(A337,'Crop Chart'!$A$5:$A$201,'Crop Chart'!$L$5:$L$201,FALSE))</f>
        <v/>
      </c>
      <c r="AG337" s="529"/>
      <c r="AH337" s="530"/>
      <c r="AI337" s="530" t="str">
        <f t="array" ref="AI337">IF(ISBLANK(C337),"",XLOOKUP(A337,'Crop Chart'!$A$5:$A$201,'Crop Chart'!$AN$5:$AN$201,FALSE))</f>
        <v/>
      </c>
      <c r="AJ337" s="531" t="str">
        <f t="array" ref="AJ337">IF((AI337=""),"",J337+XLOOKUP(A337,'Crop Chart'!$A$5:$A$201,'Crop Chart'!$AO$5:$AO$201,FALSE))</f>
        <v/>
      </c>
      <c r="AK337" s="530" t="str">
        <f t="array" ref="AK337">IF(ISBLANK(C337),"",XLOOKUP(A337,'Crop Chart'!$A$5:$A$201,'Crop Chart'!$AP$5:$AP$201,FALSE))</f>
        <v/>
      </c>
      <c r="AL337" s="531" t="str">
        <f t="array" ref="AL337">IF((AK337=""),"",J337+XLOOKUP(A337,'Crop Chart'!$A$5:$A$201,'Crop Chart'!$AQ$5:$AQ$201,FALSE))</f>
        <v/>
      </c>
      <c r="AM337" s="530" t="str">
        <f t="array" ref="AM337">IF(ISBLANK(C337),"",XLOOKUP(A337,'Crop Chart'!$A$5:$A$201,'Crop Chart'!$AR$5:$AR$201,FALSE))</f>
        <v/>
      </c>
      <c r="AN337" s="531" t="str">
        <f t="array" ref="AN337">IF((AM337=""),"",J337+XLOOKUP(A337,'Crop Chart'!$A$5:$A$201,'Crop Chart'!$AS$5:$AS$201,FALSE))</f>
        <v/>
      </c>
      <c r="AO337" s="530" t="str">
        <f t="array" ref="AO337">IF(ISBLANK(C337),"",XLOOKUP(A337,'Crop Chart'!$A$5:$A$201,'Crop Chart'!$AT$5:$AT$201,FALSE))</f>
        <v/>
      </c>
      <c r="AP337" s="531" t="str">
        <f t="array" ref="AP337">IF((AO337=""),"",J337+XLOOKUP(A337,'Crop Chart'!$A$5:$A$201,'Crop Chart'!$AU$5:$AU$201,FALSE))</f>
        <v/>
      </c>
      <c r="AQ337" s="530" t="str">
        <f t="array" ref="AQ337">IF(ISBLANK(C337),"",XLOOKUP(A337,'Crop Chart'!$A$5:$A$201,'Crop Chart'!$AV$5:$AV$201,FALSE))</f>
        <v/>
      </c>
      <c r="AR337" s="531" t="str">
        <f t="array" ref="AR337">IF((AQ337=""),"",J337+XLOOKUP(A337,'Crop Chart'!$A$5:$A$201,'Crop Chart'!$AW$5:$AW$201,FALSE))</f>
        <v/>
      </c>
      <c r="AS337" s="530" t="str">
        <f t="array" ref="AS337">IF(ISBLANK(C337),"",XLOOKUP(A337,'Crop Chart'!$A$5:$A$201,'Crop Chart'!$AX$5:$AX$201,FALSE))</f>
        <v/>
      </c>
      <c r="AT337" s="531" t="str">
        <f t="array" ref="AT337">IF((AS337=""),"",J337+XLOOKUP(A337,'Crop Chart'!$A$5:$A$201,'Crop Chart'!$AY$5:$AY$201,FALSE))</f>
        <v/>
      </c>
      <c r="AU337" s="530" t="str">
        <f t="array" ref="AU337">IF(ISBLANK(C337),"",XLOOKUP(A337,'Crop Chart'!$A$5:$A$201,'Crop Chart'!$AZ$5:$AZ$201,FALSE))</f>
        <v/>
      </c>
      <c r="AV337" s="531" t="str">
        <f t="array" ref="AV337">IF((AU337=""),"",J337+XLOOKUP(A337,'Crop Chart'!$A$5:$A$201,'Crop Chart'!$BA$5:$BA$201,FALSE))</f>
        <v/>
      </c>
      <c r="AW337" s="530" t="str">
        <f t="array" ref="AW337">IF(ISBLANK(C337),"",XLOOKUP(A337,'Crop Chart'!$A$5:$A$201,'Crop Chart'!$BB$5:$BB$201,FALSE))</f>
        <v/>
      </c>
      <c r="AX337" s="532" t="str">
        <f t="array" ref="AX337">IF((AW337=""),"",J337+XLOOKUP(A337,'Crop Chart'!$A$5:$A$201,'Crop Chart'!$BC$5:$BC$201,FALSE))</f>
        <v/>
      </c>
    </row>
    <row r="338" ht="15.75" hidden="1" customHeight="1">
      <c r="A338" s="520" t="str">
        <f t="array" ref="A338">IF(ISBLANK(C338)," ",XLOOKUP(C338,'Codified Game Plan'!$M$3:$M$477,'Codified Game Plan'!$A$3:$A$477))</f>
        <v> </v>
      </c>
      <c r="B338" s="503" t="str">
        <f t="array" ref="B338">IF(ISBLANK(C338),"",XLOOKUP(C338,'Codified Game Plan'!$M$3:$M$477,'Codified Game Plan'!$B$3:$B$477))</f>
        <v/>
      </c>
      <c r="C338" s="521"/>
      <c r="D338" s="521" t="str">
        <f t="array" ref="D338">IF(ISBLANK(C338)," ",XLOOKUP(C338,'Codified Game Plan'!$M$3:$M$477,'Codified Game Plan'!$C$3:$C$477))</f>
        <v> </v>
      </c>
      <c r="E338" s="522" t="str">
        <f t="array" ref="E338">IF(ISBLANK(C338),"",XLOOKUP(C338,'Codified Game Plan'!$M$3:$M$477,'Codified Game Plan'!$D$3:$D$477,0))</f>
        <v/>
      </c>
      <c r="F338" s="522" t="str">
        <f t="array" ref="F338">IF(ISBLANK(C338),"",XLOOKUP(C338,'Codified Game Plan'!$M$3:$M$477,'Codified Game Plan'!$E$3:$E$477,0))</f>
        <v/>
      </c>
      <c r="G338" s="523" t="str">
        <f t="array" ref="G338">IF(ISBLANK(C338)," ",XLOOKUP(C338,'Codified Game Plan'!$M$3:$M$477,'Codified Game Plan'!$F$3:$F$477))</f>
        <v> </v>
      </c>
      <c r="H338" s="507" t="str">
        <f t="array" ref="H338">IF(ISBLANK(C338)," ",XLOOKUP(C338,'Codified Game Plan'!$M$3:$M$477,'Codified Game Plan'!$G$3:$G$477))</f>
        <v> </v>
      </c>
      <c r="I338" s="523" t="str">
        <f t="array" ref="I338">IF(ISBLANK(C338),"",XLOOKUP(A338,'Crop Chart'!$A$5:$A$201,'Crop Chart'!$B$5:$B$201,0))</f>
        <v/>
      </c>
      <c r="J338" s="507" t="str">
        <f t="shared" si="24"/>
        <v> </v>
      </c>
      <c r="K338" s="511"/>
      <c r="L338" s="523" t="str">
        <f t="array" ref="L338">IF(ISBLANK(C338),"",XLOOKUP(A338,'Crop Chart'!$A$5:$A$201,'Crop Chart'!$C$5:$C$201,0))</f>
        <v/>
      </c>
      <c r="M338" s="506" t="str">
        <f t="array" ref="M338">IF(ISBLANK(C338),"",XLOOKUP(A338,'Crop Chart'!$A$5:$A$201,'Crop Chart'!$E$5:$E$201,0))</f>
        <v/>
      </c>
      <c r="N338" s="535" t="str">
        <f t="shared" si="1"/>
        <v/>
      </c>
      <c r="O338" s="515" t="str">
        <f t="array" ref="O338">IF(ISBLANK(C338),"",XLOOKUP(A338,'Crop Chart'!$A$5:$A$201,'Crop Chart'!$S$5:$S$201,0))</f>
        <v/>
      </c>
      <c r="P338" s="507" t="str">
        <f t="shared" si="2"/>
        <v/>
      </c>
      <c r="Q338" s="524"/>
      <c r="R338" s="523" t="str">
        <f t="array" ref="R338">IF(I338="TR",XLOOKUP(A338,'Crop Chart'!$A$5:$A$201,'Crop Chart'!$I$5:$I$201,FALSE),"")</f>
        <v/>
      </c>
      <c r="S338" s="512" t="str">
        <f t="array" ref="S338">IF(I338="TR",G338*'Crop Chart'!$H$2*12*L338/M338/T338*XLOOKUP(A338,'Crop Chart'!$A$5:$A$203,'Crop Chart'!$T$5:$T$203),"")</f>
        <v/>
      </c>
      <c r="T338" s="523" t="str">
        <f t="array" ref="T338">IF(ISBLANK(C338),"",XLOOKUP(A338,'Crop Chart'!$A$5:$A$201,'Crop Chart'!$P$5:$P$201,FALSE))</f>
        <v/>
      </c>
      <c r="U338" s="525" t="str">
        <f t="array" ref="U338">IF(ISBLANK(C338),"",XLOOKUP(A338,'Crop Chart'!$A$5:$A$201,'Crop Chart'!$Q$5:$Q$201,0))</f>
        <v/>
      </c>
      <c r="V338" s="507" t="str">
        <f t="array" ref="V338">IF(I338="DS",XLOOKUP(A338,'Crop Chart'!$A$6:$A$201,'Crop Chart'!$AH$6:$AH$201,0),"")</f>
        <v/>
      </c>
      <c r="W338" s="507" t="str">
        <f t="array" ref="W338">IF(I338="DS",XLOOKUP(A338,'Crop Chart'!$A$6:$A$201,'Crop Chart'!$AI$6:$AI$201,0),"")</f>
        <v/>
      </c>
      <c r="X338" s="526" t="str">
        <f t="array" ref="X338">IFS(ISTEXT(P338),"",XLOOKUP(A338,'Crop Chart'!$A$5:$A$201,'Crop Chart'!$R$5:$R$201,0)=0,"",XLOOKUP(A338,'Crop Chart'!$A$5:$A$201,'Crop Chart'!$R$5:$R$201,0)&gt;0,XLOOKUP(A338,'Crop Chart'!$A$5:$A$201,'Crop Chart'!$R$5:$R$201,0)+P338)</f>
        <v/>
      </c>
      <c r="Y338" s="523" t="str">
        <f t="array" ref="Y338">IF(ISTEXT(X338),"",XLOOKUP(A338,'Crop Chart'!$A$5:$A$201,'Crop Chart'!$S$5:$S$201,0))</f>
        <v/>
      </c>
      <c r="Z338" s="513" t="str">
        <f t="shared" si="3"/>
        <v/>
      </c>
      <c r="AA338" s="523" t="str">
        <f t="array" ref="AA338">IF(ISBLANK(C338),"",XLOOKUP(A338,'Crop Chart'!$A$5:$A$201,'Crop Chart'!$F$5:$F$201,0))</f>
        <v/>
      </c>
      <c r="AB338" s="523" t="str">
        <f t="array" ref="AB338">IF(ISBLANK(C338),"",XLOOKUP(A338,'Crop Chart'!$A$5:$A$201,'Crop Chart'!$G$5:$G$201,FALSE))</f>
        <v/>
      </c>
      <c r="AC338" s="526" t="str">
        <f t="shared" si="19"/>
        <v/>
      </c>
      <c r="AD338" s="526" t="str">
        <f t="shared" si="4"/>
        <v/>
      </c>
      <c r="AE338" s="527" t="str">
        <f t="array" ref="AE338">IF(ISBLANK(C338),"",XLOOKUP(C338,'Codified Game Plan'!$M$3:$M$477,'Codified Game Plan'!$J$3:$J$477,0))</f>
        <v/>
      </c>
      <c r="AF338" s="528" t="str">
        <f t="array" ref="AF338">IF(ISBLANK(C338),"",XLOOKUP(A338,'Crop Chart'!$A$5:$A$201,'Crop Chart'!$L$5:$L$201,FALSE))</f>
        <v/>
      </c>
      <c r="AG338" s="529"/>
      <c r="AH338" s="530"/>
      <c r="AI338" s="530" t="str">
        <f t="array" ref="AI338">IF(ISBLANK(C338),"",XLOOKUP(A338,'Crop Chart'!$A$5:$A$201,'Crop Chart'!$AN$5:$AN$201,FALSE))</f>
        <v/>
      </c>
      <c r="AJ338" s="531" t="str">
        <f t="array" ref="AJ338">IF((AI338=""),"",J338+XLOOKUP(A338,'Crop Chart'!$A$5:$A$201,'Crop Chart'!$AO$5:$AO$201,FALSE))</f>
        <v/>
      </c>
      <c r="AK338" s="530" t="str">
        <f t="array" ref="AK338">IF(ISBLANK(C338),"",XLOOKUP(A338,'Crop Chart'!$A$5:$A$201,'Crop Chart'!$AP$5:$AP$201,FALSE))</f>
        <v/>
      </c>
      <c r="AL338" s="531" t="str">
        <f t="array" ref="AL338">IF((AK338=""),"",J338+XLOOKUP(A338,'Crop Chart'!$A$5:$A$201,'Crop Chart'!$AQ$5:$AQ$201,FALSE))</f>
        <v/>
      </c>
      <c r="AM338" s="530" t="str">
        <f t="array" ref="AM338">IF(ISBLANK(C338),"",XLOOKUP(A338,'Crop Chart'!$A$5:$A$201,'Crop Chart'!$AR$5:$AR$201,FALSE))</f>
        <v/>
      </c>
      <c r="AN338" s="531" t="str">
        <f t="array" ref="AN338">IF((AM338=""),"",J338+XLOOKUP(A338,'Crop Chart'!$A$5:$A$201,'Crop Chart'!$AS$5:$AS$201,FALSE))</f>
        <v/>
      </c>
      <c r="AO338" s="530" t="str">
        <f t="array" ref="AO338">IF(ISBLANK(C338),"",XLOOKUP(A338,'Crop Chart'!$A$5:$A$201,'Crop Chart'!$AT$5:$AT$201,FALSE))</f>
        <v/>
      </c>
      <c r="AP338" s="531" t="str">
        <f t="array" ref="AP338">IF((AO338=""),"",J338+XLOOKUP(A338,'Crop Chart'!$A$5:$A$201,'Crop Chart'!$AU$5:$AU$201,FALSE))</f>
        <v/>
      </c>
      <c r="AQ338" s="530" t="str">
        <f t="array" ref="AQ338">IF(ISBLANK(C338),"",XLOOKUP(A338,'Crop Chart'!$A$5:$A$201,'Crop Chart'!$AV$5:$AV$201,FALSE))</f>
        <v/>
      </c>
      <c r="AR338" s="531" t="str">
        <f t="array" ref="AR338">IF((AQ338=""),"",J338+XLOOKUP(A338,'Crop Chart'!$A$5:$A$201,'Crop Chart'!$AW$5:$AW$201,FALSE))</f>
        <v/>
      </c>
      <c r="AS338" s="530" t="str">
        <f t="array" ref="AS338">IF(ISBLANK(C338),"",XLOOKUP(A338,'Crop Chart'!$A$5:$A$201,'Crop Chart'!$AX$5:$AX$201,FALSE))</f>
        <v/>
      </c>
      <c r="AT338" s="531" t="str">
        <f t="array" ref="AT338">IF((AS338=""),"",J338+XLOOKUP(A338,'Crop Chart'!$A$5:$A$201,'Crop Chart'!$AY$5:$AY$201,FALSE))</f>
        <v/>
      </c>
      <c r="AU338" s="530" t="str">
        <f t="array" ref="AU338">IF(ISBLANK(C338),"",XLOOKUP(A338,'Crop Chart'!$A$5:$A$201,'Crop Chart'!$AZ$5:$AZ$201,FALSE))</f>
        <v/>
      </c>
      <c r="AV338" s="531" t="str">
        <f t="array" ref="AV338">IF((AU338=""),"",J338+XLOOKUP(A338,'Crop Chart'!$A$5:$A$201,'Crop Chart'!$BA$5:$BA$201,FALSE))</f>
        <v/>
      </c>
      <c r="AW338" s="530" t="str">
        <f t="array" ref="AW338">IF(ISBLANK(C338),"",XLOOKUP(A338,'Crop Chart'!$A$5:$A$201,'Crop Chart'!$BB$5:$BB$201,FALSE))</f>
        <v/>
      </c>
      <c r="AX338" s="532" t="str">
        <f t="array" ref="AX338">IF((AW338=""),"",J338+XLOOKUP(A338,'Crop Chart'!$A$5:$A$201,'Crop Chart'!$BC$5:$BC$201,FALSE))</f>
        <v/>
      </c>
    </row>
    <row r="339" ht="15.75" hidden="1" customHeight="1">
      <c r="A339" s="520" t="str">
        <f t="array" ref="A339">IF(ISBLANK(C339)," ",XLOOKUP(C339,'Codified Game Plan'!$M$3:$M$477,'Codified Game Plan'!$A$3:$A$477))</f>
        <v> </v>
      </c>
      <c r="B339" s="503" t="str">
        <f t="array" ref="B339">IF(ISBLANK(C339),"",XLOOKUP(C339,'Codified Game Plan'!$M$3:$M$477,'Codified Game Plan'!$B$3:$B$477))</f>
        <v/>
      </c>
      <c r="C339" s="521"/>
      <c r="D339" s="521" t="str">
        <f t="array" ref="D339">IF(ISBLANK(C339)," ",XLOOKUP(C339,'Codified Game Plan'!$M$3:$M$477,'Codified Game Plan'!$C$3:$C$477))</f>
        <v> </v>
      </c>
      <c r="E339" s="522" t="str">
        <f t="array" ref="E339">IF(ISBLANK(C339),"",XLOOKUP(C339,'Codified Game Plan'!$M$3:$M$477,'Codified Game Plan'!$D$3:$D$477,0))</f>
        <v/>
      </c>
      <c r="F339" s="522" t="str">
        <f t="array" ref="F339">IF(ISBLANK(C339),"",XLOOKUP(C339,'Codified Game Plan'!$M$3:$M$477,'Codified Game Plan'!$E$3:$E$477,0))</f>
        <v/>
      </c>
      <c r="G339" s="523" t="str">
        <f t="array" ref="G339">IF(ISBLANK(C339)," ",XLOOKUP(C339,'Codified Game Plan'!$M$3:$M$477,'Codified Game Plan'!$F$3:$F$477))</f>
        <v> </v>
      </c>
      <c r="H339" s="507" t="str">
        <f t="array" ref="H339">IF(ISBLANK(C339)," ",XLOOKUP(C339,'Codified Game Plan'!$M$3:$M$477,'Codified Game Plan'!$G$3:$G$477))</f>
        <v> </v>
      </c>
      <c r="I339" s="523" t="str">
        <f t="array" ref="I339">IF(ISBLANK(C339),"",XLOOKUP(A339,'Crop Chart'!$A$5:$A$201,'Crop Chart'!$B$5:$B$201,0))</f>
        <v/>
      </c>
      <c r="J339" s="507" t="str">
        <f t="shared" si="24"/>
        <v> </v>
      </c>
      <c r="K339" s="511"/>
      <c r="L339" s="523" t="str">
        <f t="array" ref="L339">IF(ISBLANK(C339),"",XLOOKUP(A339,'Crop Chart'!$A$5:$A$201,'Crop Chart'!$C$5:$C$201,0))</f>
        <v/>
      </c>
      <c r="M339" s="506" t="str">
        <f t="array" ref="M339">IF(ISBLANK(C339),"",XLOOKUP(A339,'Crop Chart'!$A$5:$A$201,'Crop Chart'!$E$5:$E$201,0))</f>
        <v/>
      </c>
      <c r="N339" s="535" t="str">
        <f t="shared" si="1"/>
        <v/>
      </c>
      <c r="O339" s="515" t="str">
        <f t="array" ref="O339">IF(ISBLANK(C339),"",XLOOKUP(A339,'Crop Chart'!$A$5:$A$201,'Crop Chart'!$S$5:$S$201,0))</f>
        <v/>
      </c>
      <c r="P339" s="507" t="str">
        <f t="shared" si="2"/>
        <v/>
      </c>
      <c r="Q339" s="524"/>
      <c r="R339" s="523" t="str">
        <f t="array" ref="R339">IF(I339="TR",XLOOKUP(A339,'Crop Chart'!$A$5:$A$201,'Crop Chart'!$I$5:$I$201,FALSE),"")</f>
        <v/>
      </c>
      <c r="S339" s="512" t="str">
        <f t="array" ref="S339">IF(I339="TR",G339*'Crop Chart'!$H$2*12*L339/M339/T339*XLOOKUP(A339,'Crop Chart'!$A$5:$A$203,'Crop Chart'!$T$5:$T$203),"")</f>
        <v/>
      </c>
      <c r="T339" s="523" t="str">
        <f t="array" ref="T339">IF(ISBLANK(C339),"",XLOOKUP(A339,'Crop Chart'!$A$5:$A$201,'Crop Chart'!$P$5:$P$201,FALSE))</f>
        <v/>
      </c>
      <c r="U339" s="525" t="str">
        <f t="array" ref="U339">IF(ISBLANK(C339),"",XLOOKUP(A339,'Crop Chart'!$A$5:$A$201,'Crop Chart'!$Q$5:$Q$201,0))</f>
        <v/>
      </c>
      <c r="V339" s="507" t="str">
        <f t="array" ref="V339">IF(I339="DS",XLOOKUP(A339,'Crop Chart'!$A$6:$A$201,'Crop Chart'!$AH$6:$AH$201,0),"")</f>
        <v/>
      </c>
      <c r="W339" s="507" t="str">
        <f t="array" ref="W339">IF(I339="DS",XLOOKUP(A339,'Crop Chart'!$A$6:$A$201,'Crop Chart'!$AI$6:$AI$201,0),"")</f>
        <v/>
      </c>
      <c r="X339" s="526" t="str">
        <f t="array" ref="X339">IFS(ISTEXT(P339),"",XLOOKUP(A339,'Crop Chart'!$A$5:$A$201,'Crop Chart'!$R$5:$R$201,0)=0,"",XLOOKUP(A339,'Crop Chart'!$A$5:$A$201,'Crop Chart'!$R$5:$R$201,0)&gt;0,XLOOKUP(A339,'Crop Chart'!$A$5:$A$201,'Crop Chart'!$R$5:$R$201,0)+P339)</f>
        <v/>
      </c>
      <c r="Y339" s="523" t="str">
        <f t="array" ref="Y339">IF(ISTEXT(X339),"",XLOOKUP(A339,'Crop Chart'!$A$5:$A$201,'Crop Chart'!$S$5:$S$201,0))</f>
        <v/>
      </c>
      <c r="Z339" s="513" t="str">
        <f t="shared" si="3"/>
        <v/>
      </c>
      <c r="AA339" s="523" t="str">
        <f t="array" ref="AA339">IF(ISBLANK(C339),"",XLOOKUP(A339,'Crop Chart'!$A$5:$A$201,'Crop Chart'!$F$5:$F$201,0))</f>
        <v/>
      </c>
      <c r="AB339" s="523" t="str">
        <f t="array" ref="AB339">IF(ISBLANK(C339),"",XLOOKUP(A339,'Crop Chart'!$A$5:$A$201,'Crop Chart'!$G$5:$G$201,FALSE))</f>
        <v/>
      </c>
      <c r="AC339" s="526" t="str">
        <f t="shared" si="19"/>
        <v/>
      </c>
      <c r="AD339" s="526" t="str">
        <f t="shared" si="4"/>
        <v/>
      </c>
      <c r="AE339" s="527" t="str">
        <f t="array" ref="AE339">IF(ISBLANK(C339),"",XLOOKUP(C339,'Codified Game Plan'!$M$3:$M$477,'Codified Game Plan'!$J$3:$J$477,0))</f>
        <v/>
      </c>
      <c r="AF339" s="528" t="str">
        <f t="array" ref="AF339">IF(ISBLANK(C339),"",XLOOKUP(A339,'Crop Chart'!$A$5:$A$201,'Crop Chart'!$L$5:$L$201,FALSE))</f>
        <v/>
      </c>
      <c r="AG339" s="529"/>
      <c r="AH339" s="530"/>
      <c r="AI339" s="530" t="str">
        <f t="array" ref="AI339">IF(ISBLANK(C339),"",XLOOKUP(A339,'Crop Chart'!$A$5:$A$201,'Crop Chart'!$AN$5:$AN$201,FALSE))</f>
        <v/>
      </c>
      <c r="AJ339" s="531" t="str">
        <f t="array" ref="AJ339">IF((AI339=""),"",J339+XLOOKUP(A339,'Crop Chart'!$A$5:$A$201,'Crop Chart'!$AO$5:$AO$201,FALSE))</f>
        <v/>
      </c>
      <c r="AK339" s="530" t="str">
        <f t="array" ref="AK339">IF(ISBLANK(C339),"",XLOOKUP(A339,'Crop Chart'!$A$5:$A$201,'Crop Chart'!$AP$5:$AP$201,FALSE))</f>
        <v/>
      </c>
      <c r="AL339" s="531" t="str">
        <f t="array" ref="AL339">IF((AK339=""),"",J339+XLOOKUP(A339,'Crop Chart'!$A$5:$A$201,'Crop Chart'!$AQ$5:$AQ$201,FALSE))</f>
        <v/>
      </c>
      <c r="AM339" s="530" t="str">
        <f t="array" ref="AM339">IF(ISBLANK(C339),"",XLOOKUP(A339,'Crop Chart'!$A$5:$A$201,'Crop Chart'!$AR$5:$AR$201,FALSE))</f>
        <v/>
      </c>
      <c r="AN339" s="531" t="str">
        <f t="array" ref="AN339">IF((AM339=""),"",J339+XLOOKUP(A339,'Crop Chart'!$A$5:$A$201,'Crop Chart'!$AS$5:$AS$201,FALSE))</f>
        <v/>
      </c>
      <c r="AO339" s="530" t="str">
        <f t="array" ref="AO339">IF(ISBLANK(C339),"",XLOOKUP(A339,'Crop Chart'!$A$5:$A$201,'Crop Chart'!$AT$5:$AT$201,FALSE))</f>
        <v/>
      </c>
      <c r="AP339" s="531" t="str">
        <f t="array" ref="AP339">IF((AO339=""),"",J339+XLOOKUP(A339,'Crop Chart'!$A$5:$A$201,'Crop Chart'!$AU$5:$AU$201,FALSE))</f>
        <v/>
      </c>
      <c r="AQ339" s="530" t="str">
        <f t="array" ref="AQ339">IF(ISBLANK(C339),"",XLOOKUP(A339,'Crop Chart'!$A$5:$A$201,'Crop Chart'!$AV$5:$AV$201,FALSE))</f>
        <v/>
      </c>
      <c r="AR339" s="531" t="str">
        <f t="array" ref="AR339">IF((AQ339=""),"",J339+XLOOKUP(A339,'Crop Chart'!$A$5:$A$201,'Crop Chart'!$AW$5:$AW$201,FALSE))</f>
        <v/>
      </c>
      <c r="AS339" s="530" t="str">
        <f t="array" ref="AS339">IF(ISBLANK(C339),"",XLOOKUP(A339,'Crop Chart'!$A$5:$A$201,'Crop Chart'!$AX$5:$AX$201,FALSE))</f>
        <v/>
      </c>
      <c r="AT339" s="531" t="str">
        <f t="array" ref="AT339">IF((AS339=""),"",J339+XLOOKUP(A339,'Crop Chart'!$A$5:$A$201,'Crop Chart'!$AY$5:$AY$201,FALSE))</f>
        <v/>
      </c>
      <c r="AU339" s="530" t="str">
        <f t="array" ref="AU339">IF(ISBLANK(C339),"",XLOOKUP(A339,'Crop Chart'!$A$5:$A$201,'Crop Chart'!$AZ$5:$AZ$201,FALSE))</f>
        <v/>
      </c>
      <c r="AV339" s="531" t="str">
        <f t="array" ref="AV339">IF((AU339=""),"",J339+XLOOKUP(A339,'Crop Chart'!$A$5:$A$201,'Crop Chart'!$BA$5:$BA$201,FALSE))</f>
        <v/>
      </c>
      <c r="AW339" s="530" t="str">
        <f t="array" ref="AW339">IF(ISBLANK(C339),"",XLOOKUP(A339,'Crop Chart'!$A$5:$A$201,'Crop Chart'!$BB$5:$BB$201,FALSE))</f>
        <v/>
      </c>
      <c r="AX339" s="532" t="str">
        <f t="array" ref="AX339">IF((AW339=""),"",J339+XLOOKUP(A339,'Crop Chart'!$A$5:$A$201,'Crop Chart'!$BC$5:$BC$201,FALSE))</f>
        <v/>
      </c>
    </row>
    <row r="340" ht="15.75" hidden="1" customHeight="1">
      <c r="A340" s="520" t="str">
        <f t="array" ref="A340">IF(ISBLANK(C340)," ",XLOOKUP(C340,'Codified Game Plan'!$M$3:$M$477,'Codified Game Plan'!$A$3:$A$477))</f>
        <v> </v>
      </c>
      <c r="B340" s="503" t="str">
        <f t="array" ref="B340">IF(ISBLANK(C340),"",XLOOKUP(C340,'Codified Game Plan'!$M$3:$M$477,'Codified Game Plan'!$B$3:$B$477))</f>
        <v/>
      </c>
      <c r="C340" s="521"/>
      <c r="D340" s="521" t="str">
        <f t="array" ref="D340">IF(ISBLANK(C340)," ",XLOOKUP(C340,'Codified Game Plan'!$M$3:$M$477,'Codified Game Plan'!$C$3:$C$477))</f>
        <v> </v>
      </c>
      <c r="E340" s="522" t="str">
        <f t="array" ref="E340">IF(ISBLANK(C340),"",XLOOKUP(C340,'Codified Game Plan'!$M$3:$M$477,'Codified Game Plan'!$D$3:$D$477,0))</f>
        <v/>
      </c>
      <c r="F340" s="522" t="str">
        <f t="array" ref="F340">IF(ISBLANK(C340),"",XLOOKUP(C340,'Codified Game Plan'!$M$3:$M$477,'Codified Game Plan'!$E$3:$E$477,0))</f>
        <v/>
      </c>
      <c r="G340" s="523" t="str">
        <f t="array" ref="G340">IF(ISBLANK(C340)," ",XLOOKUP(C340,'Codified Game Plan'!$M$3:$M$477,'Codified Game Plan'!$F$3:$F$477))</f>
        <v> </v>
      </c>
      <c r="H340" s="507" t="str">
        <f t="array" ref="H340">IF(ISBLANK(C340)," ",XLOOKUP(C340,'Codified Game Plan'!$M$3:$M$477,'Codified Game Plan'!$G$3:$G$477))</f>
        <v> </v>
      </c>
      <c r="I340" s="523" t="str">
        <f t="array" ref="I340">IF(ISBLANK(C340),"",XLOOKUP(A340,'Crop Chart'!$A$5:$A$201,'Crop Chart'!$B$5:$B$201,0))</f>
        <v/>
      </c>
      <c r="J340" s="507" t="str">
        <f t="shared" si="24"/>
        <v> </v>
      </c>
      <c r="K340" s="511"/>
      <c r="L340" s="523" t="str">
        <f t="array" ref="L340">IF(ISBLANK(C340),"",XLOOKUP(A340,'Crop Chart'!$A$5:$A$201,'Crop Chart'!$C$5:$C$201,0))</f>
        <v/>
      </c>
      <c r="M340" s="506" t="str">
        <f t="array" ref="M340">IF(ISBLANK(C340),"",XLOOKUP(A340,'Crop Chart'!$A$5:$A$201,'Crop Chart'!$E$5:$E$201,0))</f>
        <v/>
      </c>
      <c r="N340" s="535" t="str">
        <f t="shared" si="1"/>
        <v/>
      </c>
      <c r="O340" s="515" t="str">
        <f t="array" ref="O340">IF(ISBLANK(C340),"",XLOOKUP(A340,'Crop Chart'!$A$5:$A$201,'Crop Chart'!$S$5:$S$201,0))</f>
        <v/>
      </c>
      <c r="P340" s="507" t="str">
        <f t="shared" si="2"/>
        <v/>
      </c>
      <c r="Q340" s="524"/>
      <c r="R340" s="523" t="str">
        <f t="array" ref="R340">IF(I340="TR",XLOOKUP(A340,'Crop Chart'!$A$5:$A$201,'Crop Chart'!$I$5:$I$201,FALSE),"")</f>
        <v/>
      </c>
      <c r="S340" s="512" t="str">
        <f t="array" ref="S340">IF(I340="TR",G340*'Crop Chart'!$H$2*12*L340/M340/T340*XLOOKUP(A340,'Crop Chart'!$A$5:$A$203,'Crop Chart'!$T$5:$T$203),"")</f>
        <v/>
      </c>
      <c r="T340" s="523" t="str">
        <f t="array" ref="T340">IF(ISBLANK(C340),"",XLOOKUP(A340,'Crop Chart'!$A$5:$A$201,'Crop Chart'!$P$5:$P$201,FALSE))</f>
        <v/>
      </c>
      <c r="U340" s="525" t="str">
        <f t="array" ref="U340">IF(ISBLANK(C340),"",XLOOKUP(A340,'Crop Chart'!$A$5:$A$201,'Crop Chart'!$Q$5:$Q$201,0))</f>
        <v/>
      </c>
      <c r="V340" s="507" t="str">
        <f t="array" ref="V340">IF(I340="DS",XLOOKUP(A340,'Crop Chart'!$A$6:$A$201,'Crop Chart'!$AH$6:$AH$201,0),"")</f>
        <v/>
      </c>
      <c r="W340" s="507" t="str">
        <f t="array" ref="W340">IF(I340="DS",XLOOKUP(A340,'Crop Chart'!$A$6:$A$201,'Crop Chart'!$AI$6:$AI$201,0),"")</f>
        <v/>
      </c>
      <c r="X340" s="526" t="str">
        <f t="array" ref="X340">IFS(ISTEXT(P340),"",XLOOKUP(A340,'Crop Chart'!$A$5:$A$201,'Crop Chart'!$R$5:$R$201,0)=0,"",XLOOKUP(A340,'Crop Chart'!$A$5:$A$201,'Crop Chart'!$R$5:$R$201,0)&gt;0,XLOOKUP(A340,'Crop Chart'!$A$5:$A$201,'Crop Chart'!$R$5:$R$201,0)+P340)</f>
        <v/>
      </c>
      <c r="Y340" s="523" t="str">
        <f t="array" ref="Y340">IF(ISTEXT(X340),"",XLOOKUP(A340,'Crop Chart'!$A$5:$A$201,'Crop Chart'!$S$5:$S$201,0))</f>
        <v/>
      </c>
      <c r="Z340" s="513" t="str">
        <f t="shared" si="3"/>
        <v/>
      </c>
      <c r="AA340" s="523" t="str">
        <f t="array" ref="AA340">IF(ISBLANK(C340),"",XLOOKUP(A340,'Crop Chart'!$A$5:$A$201,'Crop Chart'!$F$5:$F$201,0))</f>
        <v/>
      </c>
      <c r="AB340" s="523" t="str">
        <f t="array" ref="AB340">IF(ISBLANK(C340),"",XLOOKUP(A340,'Crop Chart'!$A$5:$A$201,'Crop Chart'!$G$5:$G$201,FALSE))</f>
        <v/>
      </c>
      <c r="AC340" s="526" t="str">
        <f t="shared" si="19"/>
        <v/>
      </c>
      <c r="AD340" s="526" t="str">
        <f t="shared" si="4"/>
        <v/>
      </c>
      <c r="AE340" s="527" t="str">
        <f t="array" ref="AE340">IF(ISBLANK(C340),"",XLOOKUP(C340,'Codified Game Plan'!$M$3:$M$477,'Codified Game Plan'!$J$3:$J$477,0))</f>
        <v/>
      </c>
      <c r="AF340" s="528" t="str">
        <f t="array" ref="AF340">IF(ISBLANK(C340),"",XLOOKUP(A340,'Crop Chart'!$A$5:$A$201,'Crop Chart'!$L$5:$L$201,FALSE))</f>
        <v/>
      </c>
      <c r="AG340" s="529"/>
      <c r="AH340" s="530"/>
      <c r="AI340" s="530" t="str">
        <f t="array" ref="AI340">IF(ISBLANK(C340),"",XLOOKUP(A340,'Crop Chart'!$A$5:$A$201,'Crop Chart'!$AN$5:$AN$201,FALSE))</f>
        <v/>
      </c>
      <c r="AJ340" s="531" t="str">
        <f t="array" ref="AJ340">IF((AI340=""),"",J340+XLOOKUP(A340,'Crop Chart'!$A$5:$A$201,'Crop Chart'!$AO$5:$AO$201,FALSE))</f>
        <v/>
      </c>
      <c r="AK340" s="530" t="str">
        <f t="array" ref="AK340">IF(ISBLANK(C340),"",XLOOKUP(A340,'Crop Chart'!$A$5:$A$201,'Crop Chart'!$AP$5:$AP$201,FALSE))</f>
        <v/>
      </c>
      <c r="AL340" s="531" t="str">
        <f t="array" ref="AL340">IF((AK340=""),"",J340+XLOOKUP(A340,'Crop Chart'!$A$5:$A$201,'Crop Chart'!$AQ$5:$AQ$201,FALSE))</f>
        <v/>
      </c>
      <c r="AM340" s="530" t="str">
        <f t="array" ref="AM340">IF(ISBLANK(C340),"",XLOOKUP(A340,'Crop Chart'!$A$5:$A$201,'Crop Chart'!$AR$5:$AR$201,FALSE))</f>
        <v/>
      </c>
      <c r="AN340" s="531" t="str">
        <f t="array" ref="AN340">IF((AM340=""),"",J340+XLOOKUP(A340,'Crop Chart'!$A$5:$A$201,'Crop Chart'!$AS$5:$AS$201,FALSE))</f>
        <v/>
      </c>
      <c r="AO340" s="530" t="str">
        <f t="array" ref="AO340">IF(ISBLANK(C340),"",XLOOKUP(A340,'Crop Chart'!$A$5:$A$201,'Crop Chart'!$AT$5:$AT$201,FALSE))</f>
        <v/>
      </c>
      <c r="AP340" s="531" t="str">
        <f t="array" ref="AP340">IF((AO340=""),"",J340+XLOOKUP(A340,'Crop Chart'!$A$5:$A$201,'Crop Chart'!$AU$5:$AU$201,FALSE))</f>
        <v/>
      </c>
      <c r="AQ340" s="530" t="str">
        <f t="array" ref="AQ340">IF(ISBLANK(C340),"",XLOOKUP(A340,'Crop Chart'!$A$5:$A$201,'Crop Chart'!$AV$5:$AV$201,FALSE))</f>
        <v/>
      </c>
      <c r="AR340" s="531" t="str">
        <f t="array" ref="AR340">IF((AQ340=""),"",J340+XLOOKUP(A340,'Crop Chart'!$A$5:$A$201,'Crop Chart'!$AW$5:$AW$201,FALSE))</f>
        <v/>
      </c>
      <c r="AS340" s="530" t="str">
        <f t="array" ref="AS340">IF(ISBLANK(C340),"",XLOOKUP(A340,'Crop Chart'!$A$5:$A$201,'Crop Chart'!$AX$5:$AX$201,FALSE))</f>
        <v/>
      </c>
      <c r="AT340" s="531" t="str">
        <f t="array" ref="AT340">IF((AS340=""),"",J340+XLOOKUP(A340,'Crop Chart'!$A$5:$A$201,'Crop Chart'!$AY$5:$AY$201,FALSE))</f>
        <v/>
      </c>
      <c r="AU340" s="530" t="str">
        <f t="array" ref="AU340">IF(ISBLANK(C340),"",XLOOKUP(A340,'Crop Chart'!$A$5:$A$201,'Crop Chart'!$AZ$5:$AZ$201,FALSE))</f>
        <v/>
      </c>
      <c r="AV340" s="531" t="str">
        <f t="array" ref="AV340">IF((AU340=""),"",J340+XLOOKUP(A340,'Crop Chart'!$A$5:$A$201,'Crop Chart'!$BA$5:$BA$201,FALSE))</f>
        <v/>
      </c>
      <c r="AW340" s="530" t="str">
        <f t="array" ref="AW340">IF(ISBLANK(C340),"",XLOOKUP(A340,'Crop Chart'!$A$5:$A$201,'Crop Chart'!$BB$5:$BB$201,FALSE))</f>
        <v/>
      </c>
      <c r="AX340" s="532" t="str">
        <f t="array" ref="AX340">IF((AW340=""),"",J340+XLOOKUP(A340,'Crop Chart'!$A$5:$A$201,'Crop Chart'!$BC$5:$BC$201,FALSE))</f>
        <v/>
      </c>
    </row>
    <row r="341" ht="15.75" hidden="1" customHeight="1">
      <c r="A341" s="520" t="str">
        <f t="array" ref="A341">IF(ISBLANK(C341)," ",XLOOKUP(C341,'Codified Game Plan'!$M$3:$M$477,'Codified Game Plan'!$A$3:$A$477))</f>
        <v> </v>
      </c>
      <c r="B341" s="503" t="str">
        <f t="array" ref="B341">IF(ISBLANK(C341),"",XLOOKUP(C341,'Codified Game Plan'!$M$3:$M$477,'Codified Game Plan'!$B$3:$B$477))</f>
        <v/>
      </c>
      <c r="C341" s="521"/>
      <c r="D341" s="521" t="str">
        <f t="array" ref="D341">IF(ISBLANK(C341)," ",XLOOKUP(C341,'Codified Game Plan'!$M$3:$M$477,'Codified Game Plan'!$C$3:$C$477))</f>
        <v> </v>
      </c>
      <c r="E341" s="522" t="str">
        <f t="array" ref="E341">IF(ISBLANK(C341),"",XLOOKUP(C341,'Codified Game Plan'!$M$3:$M$477,'Codified Game Plan'!$D$3:$D$477,0))</f>
        <v/>
      </c>
      <c r="F341" s="522" t="str">
        <f t="array" ref="F341">IF(ISBLANK(C341),"",XLOOKUP(C341,'Codified Game Plan'!$M$3:$M$477,'Codified Game Plan'!$E$3:$E$477,0))</f>
        <v/>
      </c>
      <c r="G341" s="523" t="str">
        <f t="array" ref="G341">IF(ISBLANK(C341)," ",XLOOKUP(C341,'Codified Game Plan'!$M$3:$M$477,'Codified Game Plan'!$F$3:$F$477))</f>
        <v> </v>
      </c>
      <c r="H341" s="507" t="str">
        <f t="array" ref="H341">IF(ISBLANK(C341)," ",XLOOKUP(C341,'Codified Game Plan'!$M$3:$M$477,'Codified Game Plan'!$G$3:$G$477))</f>
        <v> </v>
      </c>
      <c r="I341" s="523" t="str">
        <f t="array" ref="I341">IF(ISBLANK(C341),"",XLOOKUP(A341,'Crop Chart'!$A$5:$A$201,'Crop Chart'!$B$5:$B$201,0))</f>
        <v/>
      </c>
      <c r="J341" s="507" t="str">
        <f t="shared" si="24"/>
        <v> </v>
      </c>
      <c r="K341" s="511"/>
      <c r="L341" s="523" t="str">
        <f t="array" ref="L341">IF(ISBLANK(C341),"",XLOOKUP(A341,'Crop Chart'!$A$5:$A$201,'Crop Chart'!$C$5:$C$201,0))</f>
        <v/>
      </c>
      <c r="M341" s="506" t="str">
        <f t="array" ref="M341">IF(ISBLANK(C341),"",XLOOKUP(A341,'Crop Chart'!$A$5:$A$201,'Crop Chart'!$E$5:$E$201,0))</f>
        <v/>
      </c>
      <c r="N341" s="535" t="str">
        <f t="shared" si="1"/>
        <v/>
      </c>
      <c r="O341" s="515" t="str">
        <f t="array" ref="O341">IF(ISBLANK(C341),"",XLOOKUP(A341,'Crop Chart'!$A$5:$A$201,'Crop Chart'!$S$5:$S$201,0))</f>
        <v/>
      </c>
      <c r="P341" s="507" t="str">
        <f t="shared" si="2"/>
        <v/>
      </c>
      <c r="Q341" s="524"/>
      <c r="R341" s="523" t="str">
        <f t="array" ref="R341">IF(I341="TR",XLOOKUP(A341,'Crop Chart'!$A$5:$A$201,'Crop Chart'!$I$5:$I$201,FALSE),"")</f>
        <v/>
      </c>
      <c r="S341" s="512" t="str">
        <f t="array" ref="S341">IF(I341="TR",G341*'Crop Chart'!$H$2*12*L341/M341/T341*XLOOKUP(A341,'Crop Chart'!$A$5:$A$203,'Crop Chart'!$T$5:$T$203),"")</f>
        <v/>
      </c>
      <c r="T341" s="523" t="str">
        <f t="array" ref="T341">IF(ISBLANK(C341),"",XLOOKUP(A341,'Crop Chart'!$A$5:$A$201,'Crop Chart'!$P$5:$P$201,FALSE))</f>
        <v/>
      </c>
      <c r="U341" s="525" t="str">
        <f t="array" ref="U341">IF(ISBLANK(C341),"",XLOOKUP(A341,'Crop Chart'!$A$5:$A$201,'Crop Chart'!$Q$5:$Q$201,0))</f>
        <v/>
      </c>
      <c r="V341" s="507" t="str">
        <f t="array" ref="V341">IF(I341="DS",XLOOKUP(A341,'Crop Chart'!$A$6:$A$201,'Crop Chart'!$AH$6:$AH$201,0),"")</f>
        <v/>
      </c>
      <c r="W341" s="507" t="str">
        <f t="array" ref="W341">IF(I341="DS",XLOOKUP(A341,'Crop Chart'!$A$6:$A$201,'Crop Chart'!$AI$6:$AI$201,0),"")</f>
        <v/>
      </c>
      <c r="X341" s="526" t="str">
        <f t="array" ref="X341">IFS(ISTEXT(P341),"",XLOOKUP(A341,'Crop Chart'!$A$5:$A$201,'Crop Chart'!$R$5:$R$201,0)=0,"",XLOOKUP(A341,'Crop Chart'!$A$5:$A$201,'Crop Chart'!$R$5:$R$201,0)&gt;0,XLOOKUP(A341,'Crop Chart'!$A$5:$A$201,'Crop Chart'!$R$5:$R$201,0)+P341)</f>
        <v/>
      </c>
      <c r="Y341" s="523" t="str">
        <f t="array" ref="Y341">IF(ISTEXT(X341),"",XLOOKUP(A341,'Crop Chart'!$A$5:$A$201,'Crop Chart'!$S$5:$S$201,0))</f>
        <v/>
      </c>
      <c r="Z341" s="513" t="str">
        <f t="shared" si="3"/>
        <v/>
      </c>
      <c r="AA341" s="523" t="str">
        <f t="array" ref="AA341">IF(ISBLANK(C341),"",XLOOKUP(A341,'Crop Chart'!$A$5:$A$201,'Crop Chart'!$F$5:$F$201,0))</f>
        <v/>
      </c>
      <c r="AB341" s="523" t="str">
        <f t="array" ref="AB341">IF(ISBLANK(C341),"",XLOOKUP(A341,'Crop Chart'!$A$5:$A$201,'Crop Chart'!$G$5:$G$201,FALSE))</f>
        <v/>
      </c>
      <c r="AC341" s="526" t="str">
        <f t="shared" si="19"/>
        <v/>
      </c>
      <c r="AD341" s="526" t="str">
        <f t="shared" si="4"/>
        <v/>
      </c>
      <c r="AE341" s="527" t="str">
        <f t="array" ref="AE341">IF(ISBLANK(C341),"",XLOOKUP(C341,'Codified Game Plan'!$M$3:$M$477,'Codified Game Plan'!$J$3:$J$477,0))</f>
        <v/>
      </c>
      <c r="AF341" s="528" t="str">
        <f t="array" ref="AF341">IF(ISBLANK(C341),"",XLOOKUP(A341,'Crop Chart'!$A$5:$A$201,'Crop Chart'!$L$5:$L$201,FALSE))</f>
        <v/>
      </c>
      <c r="AG341" s="529"/>
      <c r="AH341" s="530"/>
      <c r="AI341" s="530" t="str">
        <f t="array" ref="AI341">IF(ISBLANK(C341),"",XLOOKUP(A341,'Crop Chart'!$A$5:$A$201,'Crop Chart'!$AN$5:$AN$201,FALSE))</f>
        <v/>
      </c>
      <c r="AJ341" s="531" t="str">
        <f t="array" ref="AJ341">IF((AI341=""),"",J341+XLOOKUP(A341,'Crop Chart'!$A$5:$A$201,'Crop Chart'!$AO$5:$AO$201,FALSE))</f>
        <v/>
      </c>
      <c r="AK341" s="530" t="str">
        <f t="array" ref="AK341">IF(ISBLANK(C341),"",XLOOKUP(A341,'Crop Chart'!$A$5:$A$201,'Crop Chart'!$AP$5:$AP$201,FALSE))</f>
        <v/>
      </c>
      <c r="AL341" s="531" t="str">
        <f t="array" ref="AL341">IF((AK341=""),"",J341+XLOOKUP(A341,'Crop Chart'!$A$5:$A$201,'Crop Chart'!$AQ$5:$AQ$201,FALSE))</f>
        <v/>
      </c>
      <c r="AM341" s="530" t="str">
        <f t="array" ref="AM341">IF(ISBLANK(C341),"",XLOOKUP(A341,'Crop Chart'!$A$5:$A$201,'Crop Chart'!$AR$5:$AR$201,FALSE))</f>
        <v/>
      </c>
      <c r="AN341" s="531" t="str">
        <f t="array" ref="AN341">IF((AM341=""),"",J341+XLOOKUP(A341,'Crop Chart'!$A$5:$A$201,'Crop Chart'!$AS$5:$AS$201,FALSE))</f>
        <v/>
      </c>
      <c r="AO341" s="530" t="str">
        <f t="array" ref="AO341">IF(ISBLANK(C341),"",XLOOKUP(A341,'Crop Chart'!$A$5:$A$201,'Crop Chart'!$AT$5:$AT$201,FALSE))</f>
        <v/>
      </c>
      <c r="AP341" s="531" t="str">
        <f t="array" ref="AP341">IF((AO341=""),"",J341+XLOOKUP(A341,'Crop Chart'!$A$5:$A$201,'Crop Chart'!$AU$5:$AU$201,FALSE))</f>
        <v/>
      </c>
      <c r="AQ341" s="530" t="str">
        <f t="array" ref="AQ341">IF(ISBLANK(C341),"",XLOOKUP(A341,'Crop Chart'!$A$5:$A$201,'Crop Chart'!$AV$5:$AV$201,FALSE))</f>
        <v/>
      </c>
      <c r="AR341" s="531" t="str">
        <f t="array" ref="AR341">IF((AQ341=""),"",J341+XLOOKUP(A341,'Crop Chart'!$A$5:$A$201,'Crop Chart'!$AW$5:$AW$201,FALSE))</f>
        <v/>
      </c>
      <c r="AS341" s="530" t="str">
        <f t="array" ref="AS341">IF(ISBLANK(C341),"",XLOOKUP(A341,'Crop Chart'!$A$5:$A$201,'Crop Chart'!$AX$5:$AX$201,FALSE))</f>
        <v/>
      </c>
      <c r="AT341" s="531" t="str">
        <f t="array" ref="AT341">IF((AS341=""),"",J341+XLOOKUP(A341,'Crop Chart'!$A$5:$A$201,'Crop Chart'!$AY$5:$AY$201,FALSE))</f>
        <v/>
      </c>
      <c r="AU341" s="530" t="str">
        <f t="array" ref="AU341">IF(ISBLANK(C341),"",XLOOKUP(A341,'Crop Chart'!$A$5:$A$201,'Crop Chart'!$AZ$5:$AZ$201,FALSE))</f>
        <v/>
      </c>
      <c r="AV341" s="531" t="str">
        <f t="array" ref="AV341">IF((AU341=""),"",J341+XLOOKUP(A341,'Crop Chart'!$A$5:$A$201,'Crop Chart'!$BA$5:$BA$201,FALSE))</f>
        <v/>
      </c>
      <c r="AW341" s="530" t="str">
        <f t="array" ref="AW341">IF(ISBLANK(C341),"",XLOOKUP(A341,'Crop Chart'!$A$5:$A$201,'Crop Chart'!$BB$5:$BB$201,FALSE))</f>
        <v/>
      </c>
      <c r="AX341" s="532" t="str">
        <f t="array" ref="AX341">IF((AW341=""),"",J341+XLOOKUP(A341,'Crop Chart'!$A$5:$A$201,'Crop Chart'!$BC$5:$BC$201,FALSE))</f>
        <v/>
      </c>
    </row>
    <row r="342" ht="15.75" hidden="1" customHeight="1">
      <c r="A342" s="520" t="str">
        <f t="array" ref="A342">IF(ISBLANK(C342)," ",XLOOKUP(C342,'Codified Game Plan'!$M$3:$M$477,'Codified Game Plan'!$A$3:$A$477))</f>
        <v> </v>
      </c>
      <c r="B342" s="503" t="str">
        <f t="array" ref="B342">IF(ISBLANK(C342),"",XLOOKUP(C342,'Codified Game Plan'!$M$3:$M$477,'Codified Game Plan'!$B$3:$B$477))</f>
        <v/>
      </c>
      <c r="C342" s="521"/>
      <c r="D342" s="521" t="str">
        <f t="array" ref="D342">IF(ISBLANK(C342)," ",XLOOKUP(C342,'Codified Game Plan'!$M$3:$M$477,'Codified Game Plan'!$C$3:$C$477))</f>
        <v> </v>
      </c>
      <c r="E342" s="522" t="str">
        <f t="array" ref="E342">IF(ISBLANK(C342),"",XLOOKUP(C342,'Codified Game Plan'!$M$3:$M$477,'Codified Game Plan'!$D$3:$D$477,0))</f>
        <v/>
      </c>
      <c r="F342" s="522" t="str">
        <f t="array" ref="F342">IF(ISBLANK(C342),"",XLOOKUP(C342,'Codified Game Plan'!$M$3:$M$477,'Codified Game Plan'!$E$3:$E$477,0))</f>
        <v/>
      </c>
      <c r="G342" s="523" t="str">
        <f t="array" ref="G342">IF(ISBLANK(C342)," ",XLOOKUP(C342,'Codified Game Plan'!$M$3:$M$477,'Codified Game Plan'!$F$3:$F$477))</f>
        <v> </v>
      </c>
      <c r="H342" s="507" t="str">
        <f t="array" ref="H342">IF(ISBLANK(C342)," ",XLOOKUP(C342,'Codified Game Plan'!$M$3:$M$477,'Codified Game Plan'!$G$3:$G$477))</f>
        <v> </v>
      </c>
      <c r="I342" s="523" t="str">
        <f t="array" ref="I342">IF(ISBLANK(C342),"",XLOOKUP(A342,'Crop Chart'!$A$5:$A$201,'Crop Chart'!$B$5:$B$201,0))</f>
        <v/>
      </c>
      <c r="J342" s="507" t="str">
        <f t="shared" si="24"/>
        <v> </v>
      </c>
      <c r="K342" s="511"/>
      <c r="L342" s="523" t="str">
        <f t="array" ref="L342">IF(ISBLANK(C342),"",XLOOKUP(A342,'Crop Chart'!$A$5:$A$201,'Crop Chart'!$C$5:$C$201,0))</f>
        <v/>
      </c>
      <c r="M342" s="506" t="str">
        <f t="array" ref="M342">IF(ISBLANK(C342),"",XLOOKUP(A342,'Crop Chart'!$A$5:$A$201,'Crop Chart'!$E$5:$E$201,0))</f>
        <v/>
      </c>
      <c r="N342" s="535" t="str">
        <f t="shared" si="1"/>
        <v/>
      </c>
      <c r="O342" s="515" t="str">
        <f t="array" ref="O342">IF(ISBLANK(C342),"",XLOOKUP(A342,'Crop Chart'!$A$5:$A$201,'Crop Chart'!$S$5:$S$201,0))</f>
        <v/>
      </c>
      <c r="P342" s="507" t="str">
        <f t="shared" si="2"/>
        <v/>
      </c>
      <c r="Q342" s="524"/>
      <c r="R342" s="523" t="str">
        <f t="array" ref="R342">IF(I342="TR",XLOOKUP(A342,'Crop Chart'!$A$5:$A$201,'Crop Chart'!$I$5:$I$201,FALSE),"")</f>
        <v/>
      </c>
      <c r="S342" s="512" t="str">
        <f t="array" ref="S342">IF(I342="TR",G342*'Crop Chart'!$H$2*12*L342/M342/T342*XLOOKUP(A342,'Crop Chart'!$A$5:$A$203,'Crop Chart'!$T$5:$T$203),"")</f>
        <v/>
      </c>
      <c r="T342" s="523" t="str">
        <f t="array" ref="T342">IF(ISBLANK(C342),"",XLOOKUP(A342,'Crop Chart'!$A$5:$A$201,'Crop Chart'!$P$5:$P$201,FALSE))</f>
        <v/>
      </c>
      <c r="U342" s="525" t="str">
        <f t="array" ref="U342">IF(ISBLANK(C342),"",XLOOKUP(A342,'Crop Chart'!$A$5:$A$201,'Crop Chart'!$Q$5:$Q$201,0))</f>
        <v/>
      </c>
      <c r="V342" s="507" t="str">
        <f t="array" ref="V342">IF(I342="DS",XLOOKUP(A342,'Crop Chart'!$A$6:$A$201,'Crop Chart'!$AH$6:$AH$201,0),"")</f>
        <v/>
      </c>
      <c r="W342" s="507" t="str">
        <f t="array" ref="W342">IF(I342="DS",XLOOKUP(A342,'Crop Chart'!$A$6:$A$201,'Crop Chart'!$AI$6:$AI$201,0),"")</f>
        <v/>
      </c>
      <c r="X342" s="526" t="str">
        <f t="array" ref="X342">IFS(ISTEXT(P342),"",XLOOKUP(A342,'Crop Chart'!$A$5:$A$201,'Crop Chart'!$R$5:$R$201,0)=0,"",XLOOKUP(A342,'Crop Chart'!$A$5:$A$201,'Crop Chart'!$R$5:$R$201,0)&gt;0,XLOOKUP(A342,'Crop Chart'!$A$5:$A$201,'Crop Chart'!$R$5:$R$201,0)+P342)</f>
        <v/>
      </c>
      <c r="Y342" s="523" t="str">
        <f t="array" ref="Y342">IF(ISTEXT(X342),"",XLOOKUP(A342,'Crop Chart'!$A$5:$A$201,'Crop Chart'!$S$5:$S$201,0))</f>
        <v/>
      </c>
      <c r="Z342" s="513" t="str">
        <f t="shared" si="3"/>
        <v/>
      </c>
      <c r="AA342" s="523" t="str">
        <f t="array" ref="AA342">IF(ISBLANK(C342),"",XLOOKUP(A342,'Crop Chart'!$A$5:$A$201,'Crop Chart'!$F$5:$F$201,0))</f>
        <v/>
      </c>
      <c r="AB342" s="523" t="str">
        <f t="array" ref="AB342">IF(ISBLANK(C342),"",XLOOKUP(A342,'Crop Chart'!$A$5:$A$201,'Crop Chart'!$G$5:$G$201,FALSE))</f>
        <v/>
      </c>
      <c r="AC342" s="526" t="str">
        <f t="shared" si="19"/>
        <v/>
      </c>
      <c r="AD342" s="526" t="str">
        <f t="shared" si="4"/>
        <v/>
      </c>
      <c r="AE342" s="527" t="str">
        <f t="array" ref="AE342">IF(ISBLANK(C342),"",XLOOKUP(C342,'Codified Game Plan'!$M$3:$M$477,'Codified Game Plan'!$J$3:$J$477,0))</f>
        <v/>
      </c>
      <c r="AF342" s="528" t="str">
        <f t="array" ref="AF342">IF(ISBLANK(C342),"",XLOOKUP(A342,'Crop Chart'!$A$5:$A$201,'Crop Chart'!$L$5:$L$201,FALSE))</f>
        <v/>
      </c>
      <c r="AG342" s="529"/>
      <c r="AH342" s="530"/>
      <c r="AI342" s="530" t="str">
        <f t="array" ref="AI342">IF(ISBLANK(C342),"",XLOOKUP(A342,'Crop Chart'!$A$5:$A$201,'Crop Chart'!$AN$5:$AN$201,FALSE))</f>
        <v/>
      </c>
      <c r="AJ342" s="531" t="str">
        <f t="array" ref="AJ342">IF((AI342=""),"",J342+XLOOKUP(A342,'Crop Chart'!$A$5:$A$201,'Crop Chart'!$AO$5:$AO$201,FALSE))</f>
        <v/>
      </c>
      <c r="AK342" s="530" t="str">
        <f t="array" ref="AK342">IF(ISBLANK(C342),"",XLOOKUP(A342,'Crop Chart'!$A$5:$A$201,'Crop Chart'!$AP$5:$AP$201,FALSE))</f>
        <v/>
      </c>
      <c r="AL342" s="531" t="str">
        <f t="array" ref="AL342">IF((AK342=""),"",J342+XLOOKUP(A342,'Crop Chart'!$A$5:$A$201,'Crop Chart'!$AQ$5:$AQ$201,FALSE))</f>
        <v/>
      </c>
      <c r="AM342" s="530" t="str">
        <f t="array" ref="AM342">IF(ISBLANK(C342),"",XLOOKUP(A342,'Crop Chart'!$A$5:$A$201,'Crop Chart'!$AR$5:$AR$201,FALSE))</f>
        <v/>
      </c>
      <c r="AN342" s="531" t="str">
        <f t="array" ref="AN342">IF((AM342=""),"",J342+XLOOKUP(A342,'Crop Chart'!$A$5:$A$201,'Crop Chart'!$AS$5:$AS$201,FALSE))</f>
        <v/>
      </c>
      <c r="AO342" s="530" t="str">
        <f t="array" ref="AO342">IF(ISBLANK(C342),"",XLOOKUP(A342,'Crop Chart'!$A$5:$A$201,'Crop Chart'!$AT$5:$AT$201,FALSE))</f>
        <v/>
      </c>
      <c r="AP342" s="531" t="str">
        <f t="array" ref="AP342">IF((AO342=""),"",J342+XLOOKUP(A342,'Crop Chart'!$A$5:$A$201,'Crop Chart'!$AU$5:$AU$201,FALSE))</f>
        <v/>
      </c>
      <c r="AQ342" s="530" t="str">
        <f t="array" ref="AQ342">IF(ISBLANK(C342),"",XLOOKUP(A342,'Crop Chart'!$A$5:$A$201,'Crop Chart'!$AV$5:$AV$201,FALSE))</f>
        <v/>
      </c>
      <c r="AR342" s="531" t="str">
        <f t="array" ref="AR342">IF((AQ342=""),"",J342+XLOOKUP(A342,'Crop Chart'!$A$5:$A$201,'Crop Chart'!$AW$5:$AW$201,FALSE))</f>
        <v/>
      </c>
      <c r="AS342" s="530" t="str">
        <f t="array" ref="AS342">IF(ISBLANK(C342),"",XLOOKUP(A342,'Crop Chart'!$A$5:$A$201,'Crop Chart'!$AX$5:$AX$201,FALSE))</f>
        <v/>
      </c>
      <c r="AT342" s="531" t="str">
        <f t="array" ref="AT342">IF((AS342=""),"",J342+XLOOKUP(A342,'Crop Chart'!$A$5:$A$201,'Crop Chart'!$AY$5:$AY$201,FALSE))</f>
        <v/>
      </c>
      <c r="AU342" s="530" t="str">
        <f t="array" ref="AU342">IF(ISBLANK(C342),"",XLOOKUP(A342,'Crop Chart'!$A$5:$A$201,'Crop Chart'!$AZ$5:$AZ$201,FALSE))</f>
        <v/>
      </c>
      <c r="AV342" s="531" t="str">
        <f t="array" ref="AV342">IF((AU342=""),"",J342+XLOOKUP(A342,'Crop Chart'!$A$5:$A$201,'Crop Chart'!$BA$5:$BA$201,FALSE))</f>
        <v/>
      </c>
      <c r="AW342" s="530" t="str">
        <f t="array" ref="AW342">IF(ISBLANK(C342),"",XLOOKUP(A342,'Crop Chart'!$A$5:$A$201,'Crop Chart'!$BB$5:$BB$201,FALSE))</f>
        <v/>
      </c>
      <c r="AX342" s="532" t="str">
        <f t="array" ref="AX342">IF((AW342=""),"",J342+XLOOKUP(A342,'Crop Chart'!$A$5:$A$201,'Crop Chart'!$BC$5:$BC$201,FALSE))</f>
        <v/>
      </c>
    </row>
    <row r="343" ht="15.75" hidden="1" customHeight="1">
      <c r="A343" s="520" t="str">
        <f t="array" ref="A343">IF(ISBLANK(C343)," ",XLOOKUP(C343,'Codified Game Plan'!$M$3:$M$477,'Codified Game Plan'!$A$3:$A$477))</f>
        <v> </v>
      </c>
      <c r="B343" s="503" t="str">
        <f t="array" ref="B343">IF(ISBLANK(C343),"",XLOOKUP(C343,'Codified Game Plan'!$M$3:$M$477,'Codified Game Plan'!$B$3:$B$477))</f>
        <v/>
      </c>
      <c r="C343" s="521"/>
      <c r="D343" s="521" t="str">
        <f t="array" ref="D343">IF(ISBLANK(C343)," ",XLOOKUP(C343,'Codified Game Plan'!$M$3:$M$477,'Codified Game Plan'!$C$3:$C$477))</f>
        <v> </v>
      </c>
      <c r="E343" s="522" t="str">
        <f t="array" ref="E343">IF(ISBLANK(C343),"",XLOOKUP(C343,'Codified Game Plan'!$M$3:$M$477,'Codified Game Plan'!$D$3:$D$477,0))</f>
        <v/>
      </c>
      <c r="F343" s="522" t="str">
        <f t="array" ref="F343">IF(ISBLANK(C343),"",XLOOKUP(C343,'Codified Game Plan'!$M$3:$M$477,'Codified Game Plan'!$E$3:$E$477,0))</f>
        <v/>
      </c>
      <c r="G343" s="523" t="str">
        <f t="array" ref="G343">IF(ISBLANK(C343)," ",XLOOKUP(C343,'Codified Game Plan'!$M$3:$M$477,'Codified Game Plan'!$F$3:$F$477))</f>
        <v> </v>
      </c>
      <c r="H343" s="507" t="str">
        <f t="array" ref="H343">IF(ISBLANK(C343)," ",XLOOKUP(C343,'Codified Game Plan'!$M$3:$M$477,'Codified Game Plan'!$G$3:$G$477))</f>
        <v> </v>
      </c>
      <c r="I343" s="523" t="str">
        <f t="array" ref="I343">IF(ISBLANK(C343),"",XLOOKUP(A343,'Crop Chart'!$A$5:$A$201,'Crop Chart'!$B$5:$B$201,0))</f>
        <v/>
      </c>
      <c r="J343" s="507" t="str">
        <f t="shared" si="24"/>
        <v> </v>
      </c>
      <c r="K343" s="511"/>
      <c r="L343" s="523" t="str">
        <f t="array" ref="L343">IF(ISBLANK(C343),"",XLOOKUP(A343,'Crop Chart'!$A$5:$A$201,'Crop Chart'!$C$5:$C$201,0))</f>
        <v/>
      </c>
      <c r="M343" s="506" t="str">
        <f t="array" ref="M343">IF(ISBLANK(C343),"",XLOOKUP(A343,'Crop Chart'!$A$5:$A$201,'Crop Chart'!$E$5:$E$201,0))</f>
        <v/>
      </c>
      <c r="N343" s="535" t="str">
        <f t="shared" si="1"/>
        <v/>
      </c>
      <c r="O343" s="515" t="str">
        <f t="array" ref="O343">IF(ISBLANK(C343),"",XLOOKUP(A343,'Crop Chart'!$A$5:$A$201,'Crop Chart'!$S$5:$S$201,0))</f>
        <v/>
      </c>
      <c r="P343" s="507" t="str">
        <f t="shared" si="2"/>
        <v/>
      </c>
      <c r="Q343" s="524"/>
      <c r="R343" s="523" t="str">
        <f t="array" ref="R343">IF(I343="TR",XLOOKUP(A343,'Crop Chart'!$A$5:$A$201,'Crop Chart'!$I$5:$I$201,FALSE),"")</f>
        <v/>
      </c>
      <c r="S343" s="512" t="str">
        <f t="array" ref="S343">IF(I343="TR",G343*'Crop Chart'!$H$2*12*L343/M343/T343*XLOOKUP(A343,'Crop Chart'!$A$5:$A$203,'Crop Chart'!$T$5:$T$203),"")</f>
        <v/>
      </c>
      <c r="T343" s="523" t="str">
        <f t="array" ref="T343">IF(ISBLANK(C343),"",XLOOKUP(A343,'Crop Chart'!$A$5:$A$201,'Crop Chart'!$P$5:$P$201,FALSE))</f>
        <v/>
      </c>
      <c r="U343" s="525" t="str">
        <f t="array" ref="U343">IF(ISBLANK(C343),"",XLOOKUP(A343,'Crop Chart'!$A$5:$A$201,'Crop Chart'!$Q$5:$Q$201,0))</f>
        <v/>
      </c>
      <c r="V343" s="507" t="str">
        <f t="array" ref="V343">IF(I343="DS",XLOOKUP(A343,'Crop Chart'!$A$6:$A$201,'Crop Chart'!$AH$6:$AH$201,0),"")</f>
        <v/>
      </c>
      <c r="W343" s="507" t="str">
        <f t="array" ref="W343">IF(I343="DS",XLOOKUP(A343,'Crop Chart'!$A$6:$A$201,'Crop Chart'!$AI$6:$AI$201,0),"")</f>
        <v/>
      </c>
      <c r="X343" s="526" t="str">
        <f t="array" ref="X343">IFS(ISTEXT(P343),"",XLOOKUP(A343,'Crop Chart'!$A$5:$A$201,'Crop Chart'!$R$5:$R$201,0)=0,"",XLOOKUP(A343,'Crop Chart'!$A$5:$A$201,'Crop Chart'!$R$5:$R$201,0)&gt;0,XLOOKUP(A343,'Crop Chart'!$A$5:$A$201,'Crop Chart'!$R$5:$R$201,0)+P343)</f>
        <v/>
      </c>
      <c r="Y343" s="523" t="str">
        <f t="array" ref="Y343">IF(ISTEXT(X343),"",XLOOKUP(A343,'Crop Chart'!$A$5:$A$201,'Crop Chart'!$S$5:$S$201,0))</f>
        <v/>
      </c>
      <c r="Z343" s="513" t="str">
        <f t="shared" si="3"/>
        <v/>
      </c>
      <c r="AA343" s="523" t="str">
        <f t="array" ref="AA343">IF(ISBLANK(C343),"",XLOOKUP(A343,'Crop Chart'!$A$5:$A$201,'Crop Chart'!$F$5:$F$201,0))</f>
        <v/>
      </c>
      <c r="AB343" s="523" t="str">
        <f t="array" ref="AB343">IF(ISBLANK(C343),"",XLOOKUP(A343,'Crop Chart'!$A$5:$A$201,'Crop Chart'!$G$5:$G$201,FALSE))</f>
        <v/>
      </c>
      <c r="AC343" s="526" t="str">
        <f t="shared" si="19"/>
        <v/>
      </c>
      <c r="AD343" s="526" t="str">
        <f t="shared" si="4"/>
        <v/>
      </c>
      <c r="AE343" s="527" t="str">
        <f t="array" ref="AE343">IF(ISBLANK(C343),"",XLOOKUP(C343,'Codified Game Plan'!$M$3:$M$477,'Codified Game Plan'!$J$3:$J$477,0))</f>
        <v/>
      </c>
      <c r="AF343" s="528" t="str">
        <f t="array" ref="AF343">IF(ISBLANK(C343),"",XLOOKUP(A343,'Crop Chart'!$A$5:$A$201,'Crop Chart'!$L$5:$L$201,FALSE))</f>
        <v/>
      </c>
      <c r="AG343" s="529"/>
      <c r="AH343" s="530"/>
      <c r="AI343" s="530" t="str">
        <f t="array" ref="AI343">IF(ISBLANK(C343),"",XLOOKUP(A343,'Crop Chart'!$A$5:$A$201,'Crop Chart'!$AN$5:$AN$201,FALSE))</f>
        <v/>
      </c>
      <c r="AJ343" s="531" t="str">
        <f t="array" ref="AJ343">IF((AI343=""),"",J343+XLOOKUP(A343,'Crop Chart'!$A$5:$A$201,'Crop Chart'!$AO$5:$AO$201,FALSE))</f>
        <v/>
      </c>
      <c r="AK343" s="530" t="str">
        <f t="array" ref="AK343">IF(ISBLANK(C343),"",XLOOKUP(A343,'Crop Chart'!$A$5:$A$201,'Crop Chart'!$AP$5:$AP$201,FALSE))</f>
        <v/>
      </c>
      <c r="AL343" s="531" t="str">
        <f t="array" ref="AL343">IF((AK343=""),"",J343+XLOOKUP(A343,'Crop Chart'!$A$5:$A$201,'Crop Chart'!$AQ$5:$AQ$201,FALSE))</f>
        <v/>
      </c>
      <c r="AM343" s="530" t="str">
        <f t="array" ref="AM343">IF(ISBLANK(C343),"",XLOOKUP(A343,'Crop Chart'!$A$5:$A$201,'Crop Chart'!$AR$5:$AR$201,FALSE))</f>
        <v/>
      </c>
      <c r="AN343" s="531" t="str">
        <f t="array" ref="AN343">IF((AM343=""),"",J343+XLOOKUP(A343,'Crop Chart'!$A$5:$A$201,'Crop Chart'!$AS$5:$AS$201,FALSE))</f>
        <v/>
      </c>
      <c r="AO343" s="530" t="str">
        <f t="array" ref="AO343">IF(ISBLANK(C343),"",XLOOKUP(A343,'Crop Chart'!$A$5:$A$201,'Crop Chart'!$AT$5:$AT$201,FALSE))</f>
        <v/>
      </c>
      <c r="AP343" s="531" t="str">
        <f t="array" ref="AP343">IF((AO343=""),"",J343+XLOOKUP(A343,'Crop Chart'!$A$5:$A$201,'Crop Chart'!$AU$5:$AU$201,FALSE))</f>
        <v/>
      </c>
      <c r="AQ343" s="530" t="str">
        <f t="array" ref="AQ343">IF(ISBLANK(C343),"",XLOOKUP(A343,'Crop Chart'!$A$5:$A$201,'Crop Chart'!$AV$5:$AV$201,FALSE))</f>
        <v/>
      </c>
      <c r="AR343" s="531" t="str">
        <f t="array" ref="AR343">IF((AQ343=""),"",J343+XLOOKUP(A343,'Crop Chart'!$A$5:$A$201,'Crop Chart'!$AW$5:$AW$201,FALSE))</f>
        <v/>
      </c>
      <c r="AS343" s="530" t="str">
        <f t="array" ref="AS343">IF(ISBLANK(C343),"",XLOOKUP(A343,'Crop Chart'!$A$5:$A$201,'Crop Chart'!$AX$5:$AX$201,FALSE))</f>
        <v/>
      </c>
      <c r="AT343" s="531" t="str">
        <f t="array" ref="AT343">IF((AS343=""),"",J343+XLOOKUP(A343,'Crop Chart'!$A$5:$A$201,'Crop Chart'!$AY$5:$AY$201,FALSE))</f>
        <v/>
      </c>
      <c r="AU343" s="530" t="str">
        <f t="array" ref="AU343">IF(ISBLANK(C343),"",XLOOKUP(A343,'Crop Chart'!$A$5:$A$201,'Crop Chart'!$AZ$5:$AZ$201,FALSE))</f>
        <v/>
      </c>
      <c r="AV343" s="531" t="str">
        <f t="array" ref="AV343">IF((AU343=""),"",J343+XLOOKUP(A343,'Crop Chart'!$A$5:$A$201,'Crop Chart'!$BA$5:$BA$201,FALSE))</f>
        <v/>
      </c>
      <c r="AW343" s="530" t="str">
        <f t="array" ref="AW343">IF(ISBLANK(C343),"",XLOOKUP(A343,'Crop Chart'!$A$5:$A$201,'Crop Chart'!$BB$5:$BB$201,FALSE))</f>
        <v/>
      </c>
      <c r="AX343" s="532" t="str">
        <f t="array" ref="AX343">IF((AW343=""),"",J343+XLOOKUP(A343,'Crop Chart'!$A$5:$A$201,'Crop Chart'!$BC$5:$BC$201,FALSE))</f>
        <v/>
      </c>
    </row>
    <row r="344" ht="15.75" hidden="1" customHeight="1">
      <c r="A344" s="520" t="str">
        <f t="array" ref="A344">IF(ISBLANK(C344)," ",XLOOKUP(C344,'Codified Game Plan'!$M$3:$M$477,'Codified Game Plan'!$A$3:$A$477))</f>
        <v> </v>
      </c>
      <c r="B344" s="503" t="str">
        <f t="array" ref="B344">IF(ISBLANK(C344),"",XLOOKUP(C344,'Codified Game Plan'!$M$3:$M$477,'Codified Game Plan'!$B$3:$B$477))</f>
        <v/>
      </c>
      <c r="C344" s="521"/>
      <c r="D344" s="521" t="str">
        <f t="array" ref="D344">IF(ISBLANK(C344)," ",XLOOKUP(C344,'Codified Game Plan'!$M$3:$M$477,'Codified Game Plan'!$C$3:$C$477))</f>
        <v> </v>
      </c>
      <c r="E344" s="522" t="str">
        <f t="array" ref="E344">IF(ISBLANK(C344),"",XLOOKUP(C344,'Codified Game Plan'!$M$3:$M$477,'Codified Game Plan'!$D$3:$D$477,0))</f>
        <v/>
      </c>
      <c r="F344" s="522" t="str">
        <f t="array" ref="F344">IF(ISBLANK(C344),"",XLOOKUP(C344,'Codified Game Plan'!$M$3:$M$477,'Codified Game Plan'!$E$3:$E$477,0))</f>
        <v/>
      </c>
      <c r="G344" s="523" t="str">
        <f t="array" ref="G344">IF(ISBLANK(C344)," ",XLOOKUP(C344,'Codified Game Plan'!$M$3:$M$477,'Codified Game Plan'!$F$3:$F$477))</f>
        <v> </v>
      </c>
      <c r="H344" s="507" t="str">
        <f t="array" ref="H344">IF(ISBLANK(C344)," ",XLOOKUP(C344,'Codified Game Plan'!$M$3:$M$477,'Codified Game Plan'!$G$3:$G$477))</f>
        <v> </v>
      </c>
      <c r="I344" s="523" t="str">
        <f t="array" ref="I344">IF(ISBLANK(C344),"",XLOOKUP(A344,'Crop Chart'!$A$5:$A$201,'Crop Chart'!$B$5:$B$201,0))</f>
        <v/>
      </c>
      <c r="J344" s="507" t="str">
        <f t="shared" si="24"/>
        <v> </v>
      </c>
      <c r="K344" s="511"/>
      <c r="L344" s="523" t="str">
        <f t="array" ref="L344">IF(ISBLANK(C344),"",XLOOKUP(A344,'Crop Chart'!$A$5:$A$201,'Crop Chart'!$C$5:$C$201,0))</f>
        <v/>
      </c>
      <c r="M344" s="506" t="str">
        <f t="array" ref="M344">IF(ISBLANK(C344),"",XLOOKUP(A344,'Crop Chart'!$A$5:$A$201,'Crop Chart'!$E$5:$E$201,0))</f>
        <v/>
      </c>
      <c r="N344" s="535" t="str">
        <f t="shared" si="1"/>
        <v/>
      </c>
      <c r="O344" s="515" t="str">
        <f t="array" ref="O344">IF(ISBLANK(C344),"",XLOOKUP(A344,'Crop Chart'!$A$5:$A$201,'Crop Chart'!$S$5:$S$201,0))</f>
        <v/>
      </c>
      <c r="P344" s="507" t="str">
        <f t="shared" si="2"/>
        <v/>
      </c>
      <c r="Q344" s="524"/>
      <c r="R344" s="523" t="str">
        <f t="array" ref="R344">IF(I344="TR",XLOOKUP(A344,'Crop Chart'!$A$5:$A$201,'Crop Chart'!$I$5:$I$201,FALSE),"")</f>
        <v/>
      </c>
      <c r="S344" s="512" t="str">
        <f t="array" ref="S344">IF(I344="TR",G344*'Crop Chart'!$H$2*12*L344/M344/T344*XLOOKUP(A344,'Crop Chart'!$A$5:$A$203,'Crop Chart'!$T$5:$T$203),"")</f>
        <v/>
      </c>
      <c r="T344" s="523" t="str">
        <f t="array" ref="T344">IF(ISBLANK(C344),"",XLOOKUP(A344,'Crop Chart'!$A$5:$A$201,'Crop Chart'!$P$5:$P$201,FALSE))</f>
        <v/>
      </c>
      <c r="U344" s="525" t="str">
        <f t="array" ref="U344">IF(ISBLANK(C344),"",XLOOKUP(A344,'Crop Chart'!$A$5:$A$201,'Crop Chart'!$Q$5:$Q$201,0))</f>
        <v/>
      </c>
      <c r="V344" s="507" t="str">
        <f t="array" ref="V344">IF(I344="DS",XLOOKUP(A344,'Crop Chart'!$A$6:$A$201,'Crop Chart'!$AH$6:$AH$201,0),"")</f>
        <v/>
      </c>
      <c r="W344" s="507" t="str">
        <f t="array" ref="W344">IF(I344="DS",XLOOKUP(A344,'Crop Chart'!$A$6:$A$201,'Crop Chart'!$AI$6:$AI$201,0),"")</f>
        <v/>
      </c>
      <c r="X344" s="526" t="str">
        <f t="array" ref="X344">IFS(ISTEXT(P344),"",XLOOKUP(A344,'Crop Chart'!$A$5:$A$201,'Crop Chart'!$R$5:$R$201,0)=0,"",XLOOKUP(A344,'Crop Chart'!$A$5:$A$201,'Crop Chart'!$R$5:$R$201,0)&gt;0,XLOOKUP(A344,'Crop Chart'!$A$5:$A$201,'Crop Chart'!$R$5:$R$201,0)+P344)</f>
        <v/>
      </c>
      <c r="Y344" s="523" t="str">
        <f t="array" ref="Y344">IF(ISTEXT(X344),"",XLOOKUP(A344,'Crop Chart'!$A$5:$A$201,'Crop Chart'!$S$5:$S$201,0))</f>
        <v/>
      </c>
      <c r="Z344" s="513" t="str">
        <f t="shared" si="3"/>
        <v/>
      </c>
      <c r="AA344" s="523" t="str">
        <f t="array" ref="AA344">IF(ISBLANK(C344),"",XLOOKUP(A344,'Crop Chart'!$A$5:$A$201,'Crop Chart'!$F$5:$F$201,0))</f>
        <v/>
      </c>
      <c r="AB344" s="523" t="str">
        <f t="array" ref="AB344">IF(ISBLANK(C344),"",XLOOKUP(A344,'Crop Chart'!$A$5:$A$201,'Crop Chart'!$G$5:$G$201,FALSE))</f>
        <v/>
      </c>
      <c r="AC344" s="526" t="str">
        <f t="shared" si="19"/>
        <v/>
      </c>
      <c r="AD344" s="526" t="str">
        <f t="shared" si="4"/>
        <v/>
      </c>
      <c r="AE344" s="527" t="str">
        <f t="array" ref="AE344">IF(ISBLANK(C344),"",XLOOKUP(C344,'Codified Game Plan'!$M$3:$M$477,'Codified Game Plan'!$J$3:$J$477,0))</f>
        <v/>
      </c>
      <c r="AF344" s="528" t="str">
        <f t="array" ref="AF344">IF(ISBLANK(C344),"",XLOOKUP(A344,'Crop Chart'!$A$5:$A$201,'Crop Chart'!$L$5:$L$201,FALSE))</f>
        <v/>
      </c>
      <c r="AG344" s="529"/>
      <c r="AH344" s="530"/>
      <c r="AI344" s="530" t="str">
        <f t="array" ref="AI344">IF(ISBLANK(C344),"",XLOOKUP(A344,'Crop Chart'!$A$5:$A$201,'Crop Chart'!$AN$5:$AN$201,FALSE))</f>
        <v/>
      </c>
      <c r="AJ344" s="531" t="str">
        <f t="array" ref="AJ344">IF((AI344=""),"",J344+XLOOKUP(A344,'Crop Chart'!$A$5:$A$201,'Crop Chart'!$AO$5:$AO$201,FALSE))</f>
        <v/>
      </c>
      <c r="AK344" s="530" t="str">
        <f t="array" ref="AK344">IF(ISBLANK(C344),"",XLOOKUP(A344,'Crop Chart'!$A$5:$A$201,'Crop Chart'!$AP$5:$AP$201,FALSE))</f>
        <v/>
      </c>
      <c r="AL344" s="531" t="str">
        <f t="array" ref="AL344">IF((AK344=""),"",J344+XLOOKUP(A344,'Crop Chart'!$A$5:$A$201,'Crop Chart'!$AQ$5:$AQ$201,FALSE))</f>
        <v/>
      </c>
      <c r="AM344" s="530" t="str">
        <f t="array" ref="AM344">IF(ISBLANK(C344),"",XLOOKUP(A344,'Crop Chart'!$A$5:$A$201,'Crop Chart'!$AR$5:$AR$201,FALSE))</f>
        <v/>
      </c>
      <c r="AN344" s="531" t="str">
        <f t="array" ref="AN344">IF((AM344=""),"",J344+XLOOKUP(A344,'Crop Chart'!$A$5:$A$201,'Crop Chart'!$AS$5:$AS$201,FALSE))</f>
        <v/>
      </c>
      <c r="AO344" s="530" t="str">
        <f t="array" ref="AO344">IF(ISBLANK(C344),"",XLOOKUP(A344,'Crop Chart'!$A$5:$A$201,'Crop Chart'!$AT$5:$AT$201,FALSE))</f>
        <v/>
      </c>
      <c r="AP344" s="531" t="str">
        <f t="array" ref="AP344">IF((AO344=""),"",J344+XLOOKUP(A344,'Crop Chart'!$A$5:$A$201,'Crop Chart'!$AU$5:$AU$201,FALSE))</f>
        <v/>
      </c>
      <c r="AQ344" s="530" t="str">
        <f t="array" ref="AQ344">IF(ISBLANK(C344),"",XLOOKUP(A344,'Crop Chart'!$A$5:$A$201,'Crop Chart'!$AV$5:$AV$201,FALSE))</f>
        <v/>
      </c>
      <c r="AR344" s="531" t="str">
        <f t="array" ref="AR344">IF((AQ344=""),"",J344+XLOOKUP(A344,'Crop Chart'!$A$5:$A$201,'Crop Chart'!$AW$5:$AW$201,FALSE))</f>
        <v/>
      </c>
      <c r="AS344" s="530" t="str">
        <f t="array" ref="AS344">IF(ISBLANK(C344),"",XLOOKUP(A344,'Crop Chart'!$A$5:$A$201,'Crop Chart'!$AX$5:$AX$201,FALSE))</f>
        <v/>
      </c>
      <c r="AT344" s="531" t="str">
        <f t="array" ref="AT344">IF((AS344=""),"",J344+XLOOKUP(A344,'Crop Chart'!$A$5:$A$201,'Crop Chart'!$AY$5:$AY$201,FALSE))</f>
        <v/>
      </c>
      <c r="AU344" s="530" t="str">
        <f t="array" ref="AU344">IF(ISBLANK(C344),"",XLOOKUP(A344,'Crop Chart'!$A$5:$A$201,'Crop Chart'!$AZ$5:$AZ$201,FALSE))</f>
        <v/>
      </c>
      <c r="AV344" s="531" t="str">
        <f t="array" ref="AV344">IF((AU344=""),"",J344+XLOOKUP(A344,'Crop Chart'!$A$5:$A$201,'Crop Chart'!$BA$5:$BA$201,FALSE))</f>
        <v/>
      </c>
      <c r="AW344" s="530" t="str">
        <f t="array" ref="AW344">IF(ISBLANK(C344),"",XLOOKUP(A344,'Crop Chart'!$A$5:$A$201,'Crop Chart'!$BB$5:$BB$201,FALSE))</f>
        <v/>
      </c>
      <c r="AX344" s="532" t="str">
        <f t="array" ref="AX344">IF((AW344=""),"",J344+XLOOKUP(A344,'Crop Chart'!$A$5:$A$201,'Crop Chart'!$BC$5:$BC$201,FALSE))</f>
        <v/>
      </c>
    </row>
    <row r="345" ht="15.75" hidden="1" customHeight="1">
      <c r="A345" s="520" t="str">
        <f t="array" ref="A345">IF(ISBLANK(C345)," ",XLOOKUP(C345,'Codified Game Plan'!$M$3:$M$477,'Codified Game Plan'!$A$3:$A$477))</f>
        <v> </v>
      </c>
      <c r="B345" s="503" t="str">
        <f t="array" ref="B345">IF(ISBLANK(C345),"",XLOOKUP(C345,'Codified Game Plan'!$M$3:$M$477,'Codified Game Plan'!$B$3:$B$477))</f>
        <v/>
      </c>
      <c r="C345" s="521"/>
      <c r="D345" s="521" t="str">
        <f t="array" ref="D345">IF(ISBLANK(C345)," ",XLOOKUP(C345,'Codified Game Plan'!$M$3:$M$477,'Codified Game Plan'!$C$3:$C$477))</f>
        <v> </v>
      </c>
      <c r="E345" s="522" t="str">
        <f t="array" ref="E345">IF(ISBLANK(C345),"",XLOOKUP(C345,'Codified Game Plan'!$M$3:$M$477,'Codified Game Plan'!$D$3:$D$477,0))</f>
        <v/>
      </c>
      <c r="F345" s="522" t="str">
        <f t="array" ref="F345">IF(ISBLANK(C345),"",XLOOKUP(C345,'Codified Game Plan'!$M$3:$M$477,'Codified Game Plan'!$E$3:$E$477,0))</f>
        <v/>
      </c>
      <c r="G345" s="523" t="str">
        <f t="array" ref="G345">IF(ISBLANK(C345)," ",XLOOKUP(C345,'Codified Game Plan'!$M$3:$M$477,'Codified Game Plan'!$F$3:$F$477))</f>
        <v> </v>
      </c>
      <c r="H345" s="507" t="str">
        <f t="array" ref="H345">IF(ISBLANK(C345)," ",XLOOKUP(C345,'Codified Game Plan'!$M$3:$M$477,'Codified Game Plan'!$G$3:$G$477))</f>
        <v> </v>
      </c>
      <c r="I345" s="523" t="str">
        <f t="array" ref="I345">IF(ISBLANK(C345),"",XLOOKUP(A345,'Crop Chart'!$A$5:$A$201,'Crop Chart'!$B$5:$B$201,0))</f>
        <v/>
      </c>
      <c r="J345" s="507" t="str">
        <f t="shared" si="24"/>
        <v> </v>
      </c>
      <c r="K345" s="511"/>
      <c r="L345" s="523" t="str">
        <f t="array" ref="L345">IF(ISBLANK(C345),"",XLOOKUP(A345,'Crop Chart'!$A$5:$A$201,'Crop Chart'!$C$5:$C$201,0))</f>
        <v/>
      </c>
      <c r="M345" s="506" t="str">
        <f t="array" ref="M345">IF(ISBLANK(C345),"",XLOOKUP(A345,'Crop Chart'!$A$5:$A$201,'Crop Chart'!$E$5:$E$201,0))</f>
        <v/>
      </c>
      <c r="N345" s="535" t="str">
        <f t="shared" si="1"/>
        <v/>
      </c>
      <c r="O345" s="515" t="str">
        <f t="array" ref="O345">IF(ISBLANK(C345),"",XLOOKUP(A345,'Crop Chart'!$A$5:$A$201,'Crop Chart'!$S$5:$S$201,0))</f>
        <v/>
      </c>
      <c r="P345" s="507" t="str">
        <f t="shared" si="2"/>
        <v/>
      </c>
      <c r="Q345" s="524"/>
      <c r="R345" s="523" t="str">
        <f t="array" ref="R345">IF(I345="TR",XLOOKUP(A345,'Crop Chart'!$A$5:$A$201,'Crop Chart'!$I$5:$I$201,FALSE),"")</f>
        <v/>
      </c>
      <c r="S345" s="512" t="str">
        <f t="array" ref="S345">IF(I345="TR",G345*'Crop Chart'!$H$2*12*L345/M345/T345*XLOOKUP(A345,'Crop Chart'!$A$5:$A$203,'Crop Chart'!$T$5:$T$203),"")</f>
        <v/>
      </c>
      <c r="T345" s="523" t="str">
        <f t="array" ref="T345">IF(ISBLANK(C345),"",XLOOKUP(A345,'Crop Chart'!$A$5:$A$201,'Crop Chart'!$P$5:$P$201,FALSE))</f>
        <v/>
      </c>
      <c r="U345" s="525" t="str">
        <f t="array" ref="U345">IF(ISBLANK(C345),"",XLOOKUP(A345,'Crop Chart'!$A$5:$A$201,'Crop Chart'!$Q$5:$Q$201,0))</f>
        <v/>
      </c>
      <c r="V345" s="507" t="str">
        <f t="array" ref="V345">IF(I345="DS",XLOOKUP(A345,'Crop Chart'!$A$6:$A$201,'Crop Chart'!$AH$6:$AH$201,0),"")</f>
        <v/>
      </c>
      <c r="W345" s="507" t="str">
        <f t="array" ref="W345">IF(I345="DS",XLOOKUP(A345,'Crop Chart'!$A$6:$A$201,'Crop Chart'!$AI$6:$AI$201,0),"")</f>
        <v/>
      </c>
      <c r="X345" s="526" t="str">
        <f t="array" ref="X345">IFS(ISTEXT(P345),"",XLOOKUP(A345,'Crop Chart'!$A$5:$A$201,'Crop Chart'!$R$5:$R$201,0)=0,"",XLOOKUP(A345,'Crop Chart'!$A$5:$A$201,'Crop Chart'!$R$5:$R$201,0)&gt;0,XLOOKUP(A345,'Crop Chart'!$A$5:$A$201,'Crop Chart'!$R$5:$R$201,0)+P345)</f>
        <v/>
      </c>
      <c r="Y345" s="523" t="str">
        <f t="array" ref="Y345">IF(ISTEXT(X345),"",XLOOKUP(A345,'Crop Chart'!$A$5:$A$201,'Crop Chart'!$S$5:$S$201,0))</f>
        <v/>
      </c>
      <c r="Z345" s="513" t="str">
        <f t="shared" si="3"/>
        <v/>
      </c>
      <c r="AA345" s="523" t="str">
        <f t="array" ref="AA345">IF(ISBLANK(C345),"",XLOOKUP(A345,'Crop Chart'!$A$5:$A$201,'Crop Chart'!$F$5:$F$201,0))</f>
        <v/>
      </c>
      <c r="AB345" s="523" t="str">
        <f t="array" ref="AB345">IF(ISBLANK(C345),"",XLOOKUP(A345,'Crop Chart'!$A$5:$A$201,'Crop Chart'!$G$5:$G$201,FALSE))</f>
        <v/>
      </c>
      <c r="AC345" s="526" t="str">
        <f t="shared" si="19"/>
        <v/>
      </c>
      <c r="AD345" s="526" t="str">
        <f t="shared" si="4"/>
        <v/>
      </c>
      <c r="AE345" s="527" t="str">
        <f t="array" ref="AE345">IF(ISBLANK(C345),"",XLOOKUP(C345,'Codified Game Plan'!$M$3:$M$477,'Codified Game Plan'!$J$3:$J$477,0))</f>
        <v/>
      </c>
      <c r="AF345" s="528" t="str">
        <f t="array" ref="AF345">IF(ISBLANK(C345),"",XLOOKUP(A345,'Crop Chart'!$A$5:$A$201,'Crop Chart'!$L$5:$L$201,FALSE))</f>
        <v/>
      </c>
      <c r="AG345" s="529"/>
      <c r="AH345" s="530"/>
      <c r="AI345" s="530" t="str">
        <f t="array" ref="AI345">IF(ISBLANK(C345),"",XLOOKUP(A345,'Crop Chart'!$A$5:$A$201,'Crop Chart'!$AN$5:$AN$201,FALSE))</f>
        <v/>
      </c>
      <c r="AJ345" s="531" t="str">
        <f t="array" ref="AJ345">IF((AI345=""),"",J345+XLOOKUP(A345,'Crop Chart'!$A$5:$A$201,'Crop Chart'!$AO$5:$AO$201,FALSE))</f>
        <v/>
      </c>
      <c r="AK345" s="530" t="str">
        <f t="array" ref="AK345">IF(ISBLANK(C345),"",XLOOKUP(A345,'Crop Chart'!$A$5:$A$201,'Crop Chart'!$AP$5:$AP$201,FALSE))</f>
        <v/>
      </c>
      <c r="AL345" s="531" t="str">
        <f t="array" ref="AL345">IF((AK345=""),"",J345+XLOOKUP(A345,'Crop Chart'!$A$5:$A$201,'Crop Chart'!$AQ$5:$AQ$201,FALSE))</f>
        <v/>
      </c>
      <c r="AM345" s="530" t="str">
        <f t="array" ref="AM345">IF(ISBLANK(C345),"",XLOOKUP(A345,'Crop Chart'!$A$5:$A$201,'Crop Chart'!$AR$5:$AR$201,FALSE))</f>
        <v/>
      </c>
      <c r="AN345" s="531" t="str">
        <f t="array" ref="AN345">IF((AM345=""),"",J345+XLOOKUP(A345,'Crop Chart'!$A$5:$A$201,'Crop Chart'!$AS$5:$AS$201,FALSE))</f>
        <v/>
      </c>
      <c r="AO345" s="530" t="str">
        <f t="array" ref="AO345">IF(ISBLANK(C345),"",XLOOKUP(A345,'Crop Chart'!$A$5:$A$201,'Crop Chart'!$AT$5:$AT$201,FALSE))</f>
        <v/>
      </c>
      <c r="AP345" s="531" t="str">
        <f t="array" ref="AP345">IF((AO345=""),"",J345+XLOOKUP(A345,'Crop Chart'!$A$5:$A$201,'Crop Chart'!$AU$5:$AU$201,FALSE))</f>
        <v/>
      </c>
      <c r="AQ345" s="530" t="str">
        <f t="array" ref="AQ345">IF(ISBLANK(C345),"",XLOOKUP(A345,'Crop Chart'!$A$5:$A$201,'Crop Chart'!$AV$5:$AV$201,FALSE))</f>
        <v/>
      </c>
      <c r="AR345" s="531" t="str">
        <f t="array" ref="AR345">IF((AQ345=""),"",J345+XLOOKUP(A345,'Crop Chart'!$A$5:$A$201,'Crop Chart'!$AW$5:$AW$201,FALSE))</f>
        <v/>
      </c>
      <c r="AS345" s="530" t="str">
        <f t="array" ref="AS345">IF(ISBLANK(C345),"",XLOOKUP(A345,'Crop Chart'!$A$5:$A$201,'Crop Chart'!$AX$5:$AX$201,FALSE))</f>
        <v/>
      </c>
      <c r="AT345" s="531" t="str">
        <f t="array" ref="AT345">IF((AS345=""),"",J345+XLOOKUP(A345,'Crop Chart'!$A$5:$A$201,'Crop Chart'!$AY$5:$AY$201,FALSE))</f>
        <v/>
      </c>
      <c r="AU345" s="530" t="str">
        <f t="array" ref="AU345">IF(ISBLANK(C345),"",XLOOKUP(A345,'Crop Chart'!$A$5:$A$201,'Crop Chart'!$AZ$5:$AZ$201,FALSE))</f>
        <v/>
      </c>
      <c r="AV345" s="531" t="str">
        <f t="array" ref="AV345">IF((AU345=""),"",J345+XLOOKUP(A345,'Crop Chart'!$A$5:$A$201,'Crop Chart'!$BA$5:$BA$201,FALSE))</f>
        <v/>
      </c>
      <c r="AW345" s="530" t="str">
        <f t="array" ref="AW345">IF(ISBLANK(C345),"",XLOOKUP(A345,'Crop Chart'!$A$5:$A$201,'Crop Chart'!$BB$5:$BB$201,FALSE))</f>
        <v/>
      </c>
      <c r="AX345" s="532" t="str">
        <f t="array" ref="AX345">IF((AW345=""),"",J345+XLOOKUP(A345,'Crop Chart'!$A$5:$A$201,'Crop Chart'!$BC$5:$BC$201,FALSE))</f>
        <v/>
      </c>
    </row>
    <row r="346" ht="15.75" hidden="1" customHeight="1">
      <c r="A346" s="520" t="str">
        <f t="array" ref="A346">IF(ISBLANK(C346)," ",XLOOKUP(C346,'Codified Game Plan'!$M$3:$M$477,'Codified Game Plan'!$A$3:$A$477))</f>
        <v> </v>
      </c>
      <c r="B346" s="503" t="str">
        <f t="array" ref="B346">IF(ISBLANK(C346),"",XLOOKUP(C346,'Codified Game Plan'!$M$3:$M$477,'Codified Game Plan'!$B$3:$B$477))</f>
        <v/>
      </c>
      <c r="C346" s="521"/>
      <c r="D346" s="521" t="str">
        <f t="array" ref="D346">IF(ISBLANK(C346)," ",XLOOKUP(C346,'Codified Game Plan'!$M$3:$M$477,'Codified Game Plan'!$C$3:$C$477))</f>
        <v> </v>
      </c>
      <c r="E346" s="522" t="str">
        <f t="array" ref="E346">IF(ISBLANK(C346),"",XLOOKUP(C346,'Codified Game Plan'!$M$3:$M$477,'Codified Game Plan'!$D$3:$D$477,0))</f>
        <v/>
      </c>
      <c r="F346" s="522" t="str">
        <f t="array" ref="F346">IF(ISBLANK(C346),"",XLOOKUP(C346,'Codified Game Plan'!$M$3:$M$477,'Codified Game Plan'!$E$3:$E$477,0))</f>
        <v/>
      </c>
      <c r="G346" s="523" t="str">
        <f t="array" ref="G346">IF(ISBLANK(C346)," ",XLOOKUP(C346,'Codified Game Plan'!$M$3:$M$477,'Codified Game Plan'!$F$3:$F$477))</f>
        <v> </v>
      </c>
      <c r="H346" s="507" t="str">
        <f t="array" ref="H346">IF(ISBLANK(C346)," ",XLOOKUP(C346,'Codified Game Plan'!$M$3:$M$477,'Codified Game Plan'!$G$3:$G$477))</f>
        <v> </v>
      </c>
      <c r="I346" s="523" t="str">
        <f t="array" ref="I346">IF(ISBLANK(C346),"",XLOOKUP(A346,'Crop Chart'!$A$5:$A$201,'Crop Chart'!$B$5:$B$201,0))</f>
        <v/>
      </c>
      <c r="J346" s="507" t="str">
        <f t="shared" si="24"/>
        <v> </v>
      </c>
      <c r="K346" s="511"/>
      <c r="L346" s="523" t="str">
        <f t="array" ref="L346">IF(ISBLANK(C346),"",XLOOKUP(A346,'Crop Chart'!$A$5:$A$201,'Crop Chart'!$C$5:$C$201,0))</f>
        <v/>
      </c>
      <c r="M346" s="506" t="str">
        <f t="array" ref="M346">IF(ISBLANK(C346),"",XLOOKUP(A346,'Crop Chart'!$A$5:$A$201,'Crop Chart'!$E$5:$E$201,0))</f>
        <v/>
      </c>
      <c r="N346" s="535" t="str">
        <f t="shared" si="1"/>
        <v/>
      </c>
      <c r="O346" s="515" t="str">
        <f t="array" ref="O346">IF(ISBLANK(C346),"",XLOOKUP(A346,'Crop Chart'!$A$5:$A$201,'Crop Chart'!$S$5:$S$201,0))</f>
        <v/>
      </c>
      <c r="P346" s="507" t="str">
        <f t="shared" si="2"/>
        <v/>
      </c>
      <c r="Q346" s="524"/>
      <c r="R346" s="523" t="str">
        <f t="array" ref="R346">IF(I346="TR",XLOOKUP(A346,'Crop Chart'!$A$5:$A$201,'Crop Chart'!$I$5:$I$201,FALSE),"")</f>
        <v/>
      </c>
      <c r="S346" s="512" t="str">
        <f t="array" ref="S346">IF(I346="TR",G346*'Crop Chart'!$H$2*12*L346/M346/T346*XLOOKUP(A346,'Crop Chart'!$A$5:$A$203,'Crop Chart'!$T$5:$T$203),"")</f>
        <v/>
      </c>
      <c r="T346" s="523" t="str">
        <f t="array" ref="T346">IF(ISBLANK(C346),"",XLOOKUP(A346,'Crop Chart'!$A$5:$A$201,'Crop Chart'!$P$5:$P$201,FALSE))</f>
        <v/>
      </c>
      <c r="U346" s="525" t="str">
        <f t="array" ref="U346">IF(ISBLANK(C346),"",XLOOKUP(A346,'Crop Chart'!$A$5:$A$201,'Crop Chart'!$Q$5:$Q$201,0))</f>
        <v/>
      </c>
      <c r="V346" s="507" t="str">
        <f t="array" ref="V346">IF(I346="DS",XLOOKUP(A346,'Crop Chart'!$A$6:$A$201,'Crop Chart'!$AH$6:$AH$201,0),"")</f>
        <v/>
      </c>
      <c r="W346" s="507" t="str">
        <f t="array" ref="W346">IF(I346="DS",XLOOKUP(A346,'Crop Chart'!$A$6:$A$201,'Crop Chart'!$AI$6:$AI$201,0),"")</f>
        <v/>
      </c>
      <c r="X346" s="526" t="str">
        <f t="array" ref="X346">IFS(ISTEXT(P346),"",XLOOKUP(A346,'Crop Chart'!$A$5:$A$201,'Crop Chart'!$R$5:$R$201,0)=0,"",XLOOKUP(A346,'Crop Chart'!$A$5:$A$201,'Crop Chart'!$R$5:$R$201,0)&gt;0,XLOOKUP(A346,'Crop Chart'!$A$5:$A$201,'Crop Chart'!$R$5:$R$201,0)+P346)</f>
        <v/>
      </c>
      <c r="Y346" s="523" t="str">
        <f t="array" ref="Y346">IF(ISTEXT(X346),"",XLOOKUP(A346,'Crop Chart'!$A$5:$A$201,'Crop Chart'!$S$5:$S$201,0))</f>
        <v/>
      </c>
      <c r="Z346" s="513" t="str">
        <f t="shared" si="3"/>
        <v/>
      </c>
      <c r="AA346" s="523" t="str">
        <f t="array" ref="AA346">IF(ISBLANK(C346),"",XLOOKUP(A346,'Crop Chart'!$A$5:$A$201,'Crop Chart'!$F$5:$F$201,0))</f>
        <v/>
      </c>
      <c r="AB346" s="523" t="str">
        <f t="array" ref="AB346">IF(ISBLANK(C346),"",XLOOKUP(A346,'Crop Chart'!$A$5:$A$201,'Crop Chart'!$G$5:$G$201,FALSE))</f>
        <v/>
      </c>
      <c r="AC346" s="526" t="str">
        <f t="shared" si="19"/>
        <v/>
      </c>
      <c r="AD346" s="526" t="str">
        <f t="shared" si="4"/>
        <v/>
      </c>
      <c r="AE346" s="527" t="str">
        <f t="array" ref="AE346">IF(ISBLANK(C346),"",XLOOKUP(C346,'Codified Game Plan'!$M$3:$M$477,'Codified Game Plan'!$J$3:$J$477,0))</f>
        <v/>
      </c>
      <c r="AF346" s="528" t="str">
        <f t="array" ref="AF346">IF(ISBLANK(C346),"",XLOOKUP(A346,'Crop Chart'!$A$5:$A$201,'Crop Chart'!$L$5:$L$201,FALSE))</f>
        <v/>
      </c>
      <c r="AG346" s="529"/>
      <c r="AH346" s="530"/>
      <c r="AI346" s="530" t="str">
        <f t="array" ref="AI346">IF(ISBLANK(C346),"",XLOOKUP(A346,'Crop Chart'!$A$5:$A$201,'Crop Chart'!$AN$5:$AN$201,FALSE))</f>
        <v/>
      </c>
      <c r="AJ346" s="531" t="str">
        <f t="array" ref="AJ346">IF((AI346=""),"",J346+XLOOKUP(A346,'Crop Chart'!$A$5:$A$201,'Crop Chart'!$AO$5:$AO$201,FALSE))</f>
        <v/>
      </c>
      <c r="AK346" s="530" t="str">
        <f t="array" ref="AK346">IF(ISBLANK(C346),"",XLOOKUP(A346,'Crop Chart'!$A$5:$A$201,'Crop Chart'!$AP$5:$AP$201,FALSE))</f>
        <v/>
      </c>
      <c r="AL346" s="531" t="str">
        <f t="array" ref="AL346">IF((AK346=""),"",J346+XLOOKUP(A346,'Crop Chart'!$A$5:$A$201,'Crop Chart'!$AQ$5:$AQ$201,FALSE))</f>
        <v/>
      </c>
      <c r="AM346" s="530" t="str">
        <f t="array" ref="AM346">IF(ISBLANK(C346),"",XLOOKUP(A346,'Crop Chart'!$A$5:$A$201,'Crop Chart'!$AR$5:$AR$201,FALSE))</f>
        <v/>
      </c>
      <c r="AN346" s="531" t="str">
        <f t="array" ref="AN346">IF((AM346=""),"",J346+XLOOKUP(A346,'Crop Chart'!$A$5:$A$201,'Crop Chart'!$AS$5:$AS$201,FALSE))</f>
        <v/>
      </c>
      <c r="AO346" s="530" t="str">
        <f t="array" ref="AO346">IF(ISBLANK(C346),"",XLOOKUP(A346,'Crop Chart'!$A$5:$A$201,'Crop Chart'!$AT$5:$AT$201,FALSE))</f>
        <v/>
      </c>
      <c r="AP346" s="531" t="str">
        <f t="array" ref="AP346">IF((AO346=""),"",J346+XLOOKUP(A346,'Crop Chart'!$A$5:$A$201,'Crop Chart'!$AU$5:$AU$201,FALSE))</f>
        <v/>
      </c>
      <c r="AQ346" s="530" t="str">
        <f t="array" ref="AQ346">IF(ISBLANK(C346),"",XLOOKUP(A346,'Crop Chart'!$A$5:$A$201,'Crop Chart'!$AV$5:$AV$201,FALSE))</f>
        <v/>
      </c>
      <c r="AR346" s="531" t="str">
        <f t="array" ref="AR346">IF((AQ346=""),"",J346+XLOOKUP(A346,'Crop Chart'!$A$5:$A$201,'Crop Chart'!$AW$5:$AW$201,FALSE))</f>
        <v/>
      </c>
      <c r="AS346" s="530" t="str">
        <f t="array" ref="AS346">IF(ISBLANK(C346),"",XLOOKUP(A346,'Crop Chart'!$A$5:$A$201,'Crop Chart'!$AX$5:$AX$201,FALSE))</f>
        <v/>
      </c>
      <c r="AT346" s="531" t="str">
        <f t="array" ref="AT346">IF((AS346=""),"",J346+XLOOKUP(A346,'Crop Chart'!$A$5:$A$201,'Crop Chart'!$AY$5:$AY$201,FALSE))</f>
        <v/>
      </c>
      <c r="AU346" s="530" t="str">
        <f t="array" ref="AU346">IF(ISBLANK(C346),"",XLOOKUP(A346,'Crop Chart'!$A$5:$A$201,'Crop Chart'!$AZ$5:$AZ$201,FALSE))</f>
        <v/>
      </c>
      <c r="AV346" s="531" t="str">
        <f t="array" ref="AV346">IF((AU346=""),"",J346+XLOOKUP(A346,'Crop Chart'!$A$5:$A$201,'Crop Chart'!$BA$5:$BA$201,FALSE))</f>
        <v/>
      </c>
      <c r="AW346" s="530" t="str">
        <f t="array" ref="AW346">IF(ISBLANK(C346),"",XLOOKUP(A346,'Crop Chart'!$A$5:$A$201,'Crop Chart'!$BB$5:$BB$201,FALSE))</f>
        <v/>
      </c>
      <c r="AX346" s="532" t="str">
        <f t="array" ref="AX346">IF((AW346=""),"",J346+XLOOKUP(A346,'Crop Chart'!$A$5:$A$201,'Crop Chart'!$BC$5:$BC$201,FALSE))</f>
        <v/>
      </c>
    </row>
    <row r="347" ht="15.75" hidden="1" customHeight="1">
      <c r="A347" s="520" t="str">
        <f t="array" ref="A347">IF(ISBLANK(C347)," ",XLOOKUP(C347,'Codified Game Plan'!$M$3:$M$477,'Codified Game Plan'!$A$3:$A$477))</f>
        <v> </v>
      </c>
      <c r="B347" s="503" t="str">
        <f t="array" ref="B347">IF(ISBLANK(C347),"",XLOOKUP(C347,'Codified Game Plan'!$M$3:$M$477,'Codified Game Plan'!$B$3:$B$477))</f>
        <v/>
      </c>
      <c r="C347" s="521"/>
      <c r="D347" s="521" t="str">
        <f t="array" ref="D347">IF(ISBLANK(C347)," ",XLOOKUP(C347,'Codified Game Plan'!$M$3:$M$477,'Codified Game Plan'!$C$3:$C$477))</f>
        <v> </v>
      </c>
      <c r="E347" s="522" t="str">
        <f t="array" ref="E347">IF(ISBLANK(C347),"",XLOOKUP(C347,'Codified Game Plan'!$M$3:$M$477,'Codified Game Plan'!$D$3:$D$477,0))</f>
        <v/>
      </c>
      <c r="F347" s="522" t="str">
        <f t="array" ref="F347">IF(ISBLANK(C347),"",XLOOKUP(C347,'Codified Game Plan'!$M$3:$M$477,'Codified Game Plan'!$E$3:$E$477,0))</f>
        <v/>
      </c>
      <c r="G347" s="523" t="str">
        <f t="array" ref="G347">IF(ISBLANK(C347)," ",XLOOKUP(C347,'Codified Game Plan'!$M$3:$M$477,'Codified Game Plan'!$F$3:$F$477))</f>
        <v> </v>
      </c>
      <c r="H347" s="507" t="str">
        <f t="array" ref="H347">IF(ISBLANK(C347)," ",XLOOKUP(C347,'Codified Game Plan'!$M$3:$M$477,'Codified Game Plan'!$G$3:$G$477))</f>
        <v> </v>
      </c>
      <c r="I347" s="523" t="str">
        <f t="array" ref="I347">IF(ISBLANK(C347),"",XLOOKUP(A347,'Crop Chart'!$A$5:$A$201,'Crop Chart'!$B$5:$B$201,0))</f>
        <v/>
      </c>
      <c r="J347" s="507" t="str">
        <f t="shared" si="24"/>
        <v> </v>
      </c>
      <c r="K347" s="511"/>
      <c r="L347" s="523" t="str">
        <f t="array" ref="L347">IF(ISBLANK(C347),"",XLOOKUP(A347,'Crop Chart'!$A$5:$A$201,'Crop Chart'!$C$5:$C$201,0))</f>
        <v/>
      </c>
      <c r="M347" s="506" t="str">
        <f t="array" ref="M347">IF(ISBLANK(C347),"",XLOOKUP(A347,'Crop Chart'!$A$5:$A$201,'Crop Chart'!$E$5:$E$201,0))</f>
        <v/>
      </c>
      <c r="N347" s="535" t="str">
        <f t="shared" si="1"/>
        <v/>
      </c>
      <c r="O347" s="515" t="str">
        <f t="array" ref="O347">IF(ISBLANK(C347),"",XLOOKUP(A347,'Crop Chart'!$A$5:$A$201,'Crop Chart'!$S$5:$S$201,0))</f>
        <v/>
      </c>
      <c r="P347" s="507" t="str">
        <f t="shared" si="2"/>
        <v/>
      </c>
      <c r="Q347" s="524"/>
      <c r="R347" s="523" t="str">
        <f t="array" ref="R347">IF(I347="TR",XLOOKUP(A347,'Crop Chart'!$A$5:$A$201,'Crop Chart'!$I$5:$I$201,FALSE),"")</f>
        <v/>
      </c>
      <c r="S347" s="512" t="str">
        <f t="array" ref="S347">IF(I347="TR",G347*'Crop Chart'!$H$2*12*L347/M347/T347*XLOOKUP(A347,'Crop Chart'!$A$5:$A$203,'Crop Chart'!$T$5:$T$203),"")</f>
        <v/>
      </c>
      <c r="T347" s="523" t="str">
        <f t="array" ref="T347">IF(ISBLANK(C347),"",XLOOKUP(A347,'Crop Chart'!$A$5:$A$201,'Crop Chart'!$P$5:$P$201,FALSE))</f>
        <v/>
      </c>
      <c r="U347" s="525" t="str">
        <f t="array" ref="U347">IF(ISBLANK(C347),"",XLOOKUP(A347,'Crop Chart'!$A$5:$A$201,'Crop Chart'!$Q$5:$Q$201,0))</f>
        <v/>
      </c>
      <c r="V347" s="507" t="str">
        <f t="array" ref="V347">IF(I347="DS",XLOOKUP(A347,'Crop Chart'!$A$6:$A$201,'Crop Chart'!$AH$6:$AH$201,0),"")</f>
        <v/>
      </c>
      <c r="W347" s="507" t="str">
        <f t="array" ref="W347">IF(I347="DS",XLOOKUP(A347,'Crop Chart'!$A$6:$A$201,'Crop Chart'!$AI$6:$AI$201,0),"")</f>
        <v/>
      </c>
      <c r="X347" s="526" t="str">
        <f t="array" ref="X347">IFS(ISTEXT(P347),"",XLOOKUP(A347,'Crop Chart'!$A$5:$A$201,'Crop Chart'!$R$5:$R$201,0)=0,"",XLOOKUP(A347,'Crop Chart'!$A$5:$A$201,'Crop Chart'!$R$5:$R$201,0)&gt;0,XLOOKUP(A347,'Crop Chart'!$A$5:$A$201,'Crop Chart'!$R$5:$R$201,0)+P347)</f>
        <v/>
      </c>
      <c r="Y347" s="523" t="str">
        <f t="array" ref="Y347">IF(ISTEXT(X347),"",XLOOKUP(A347,'Crop Chart'!$A$5:$A$201,'Crop Chart'!$S$5:$S$201,0))</f>
        <v/>
      </c>
      <c r="Z347" s="513" t="str">
        <f t="shared" si="3"/>
        <v/>
      </c>
      <c r="AA347" s="523" t="str">
        <f t="array" ref="AA347">IF(ISBLANK(C347),"",XLOOKUP(A347,'Crop Chart'!$A$5:$A$201,'Crop Chart'!$F$5:$F$201,0))</f>
        <v/>
      </c>
      <c r="AB347" s="523" t="str">
        <f t="array" ref="AB347">IF(ISBLANK(C347),"",XLOOKUP(A347,'Crop Chart'!$A$5:$A$201,'Crop Chart'!$G$5:$G$201,FALSE))</f>
        <v/>
      </c>
      <c r="AC347" s="526" t="str">
        <f t="shared" si="19"/>
        <v/>
      </c>
      <c r="AD347" s="526" t="str">
        <f t="shared" si="4"/>
        <v/>
      </c>
      <c r="AE347" s="527" t="str">
        <f t="array" ref="AE347">IF(ISBLANK(C347),"",XLOOKUP(C347,'Codified Game Plan'!$M$3:$M$477,'Codified Game Plan'!$J$3:$J$477,0))</f>
        <v/>
      </c>
      <c r="AF347" s="528" t="str">
        <f t="array" ref="AF347">IF(ISBLANK(C347),"",XLOOKUP(A347,'Crop Chart'!$A$5:$A$201,'Crop Chart'!$L$5:$L$201,FALSE))</f>
        <v/>
      </c>
      <c r="AG347" s="529"/>
      <c r="AH347" s="530"/>
      <c r="AI347" s="530" t="str">
        <f t="array" ref="AI347">IF(ISBLANK(C347),"",XLOOKUP(A347,'Crop Chart'!$A$5:$A$201,'Crop Chart'!$AN$5:$AN$201,FALSE))</f>
        <v/>
      </c>
      <c r="AJ347" s="531" t="str">
        <f t="array" ref="AJ347">IF((AI347=""),"",J347+XLOOKUP(A347,'Crop Chart'!$A$5:$A$201,'Crop Chart'!$AO$5:$AO$201,FALSE))</f>
        <v/>
      </c>
      <c r="AK347" s="530" t="str">
        <f t="array" ref="AK347">IF(ISBLANK(C347),"",XLOOKUP(A347,'Crop Chart'!$A$5:$A$201,'Crop Chart'!$AP$5:$AP$201,FALSE))</f>
        <v/>
      </c>
      <c r="AL347" s="531" t="str">
        <f t="array" ref="AL347">IF((AK347=""),"",J347+XLOOKUP(A347,'Crop Chart'!$A$5:$A$201,'Crop Chart'!$AQ$5:$AQ$201,FALSE))</f>
        <v/>
      </c>
      <c r="AM347" s="530" t="str">
        <f t="array" ref="AM347">IF(ISBLANK(C347),"",XLOOKUP(A347,'Crop Chart'!$A$5:$A$201,'Crop Chart'!$AR$5:$AR$201,FALSE))</f>
        <v/>
      </c>
      <c r="AN347" s="531" t="str">
        <f t="array" ref="AN347">IF((AM347=""),"",J347+XLOOKUP(A347,'Crop Chart'!$A$5:$A$201,'Crop Chart'!$AS$5:$AS$201,FALSE))</f>
        <v/>
      </c>
      <c r="AO347" s="530" t="str">
        <f t="array" ref="AO347">IF(ISBLANK(C347),"",XLOOKUP(A347,'Crop Chart'!$A$5:$A$201,'Crop Chart'!$AT$5:$AT$201,FALSE))</f>
        <v/>
      </c>
      <c r="AP347" s="531" t="str">
        <f t="array" ref="AP347">IF((AO347=""),"",J347+XLOOKUP(A347,'Crop Chart'!$A$5:$A$201,'Crop Chart'!$AU$5:$AU$201,FALSE))</f>
        <v/>
      </c>
      <c r="AQ347" s="530" t="str">
        <f t="array" ref="AQ347">IF(ISBLANK(C347),"",XLOOKUP(A347,'Crop Chart'!$A$5:$A$201,'Crop Chart'!$AV$5:$AV$201,FALSE))</f>
        <v/>
      </c>
      <c r="AR347" s="531" t="str">
        <f t="array" ref="AR347">IF((AQ347=""),"",J347+XLOOKUP(A347,'Crop Chart'!$A$5:$A$201,'Crop Chart'!$AW$5:$AW$201,FALSE))</f>
        <v/>
      </c>
      <c r="AS347" s="530" t="str">
        <f t="array" ref="AS347">IF(ISBLANK(C347),"",XLOOKUP(A347,'Crop Chart'!$A$5:$A$201,'Crop Chart'!$AX$5:$AX$201,FALSE))</f>
        <v/>
      </c>
      <c r="AT347" s="531" t="str">
        <f t="array" ref="AT347">IF((AS347=""),"",J347+XLOOKUP(A347,'Crop Chart'!$A$5:$A$201,'Crop Chart'!$AY$5:$AY$201,FALSE))</f>
        <v/>
      </c>
      <c r="AU347" s="530" t="str">
        <f t="array" ref="AU347">IF(ISBLANK(C347),"",XLOOKUP(A347,'Crop Chart'!$A$5:$A$201,'Crop Chart'!$AZ$5:$AZ$201,FALSE))</f>
        <v/>
      </c>
      <c r="AV347" s="531" t="str">
        <f t="array" ref="AV347">IF((AU347=""),"",J347+XLOOKUP(A347,'Crop Chart'!$A$5:$A$201,'Crop Chart'!$BA$5:$BA$201,FALSE))</f>
        <v/>
      </c>
      <c r="AW347" s="530" t="str">
        <f t="array" ref="AW347">IF(ISBLANK(C347),"",XLOOKUP(A347,'Crop Chart'!$A$5:$A$201,'Crop Chart'!$BB$5:$BB$201,FALSE))</f>
        <v/>
      </c>
      <c r="AX347" s="532" t="str">
        <f t="array" ref="AX347">IF((AW347=""),"",J347+XLOOKUP(A347,'Crop Chart'!$A$5:$A$201,'Crop Chart'!$BC$5:$BC$201,FALSE))</f>
        <v/>
      </c>
    </row>
    <row r="348" ht="15.75" hidden="1" customHeight="1">
      <c r="A348" s="520" t="str">
        <f t="array" ref="A348">IF(ISBLANK(C348)," ",XLOOKUP(C348,'Codified Game Plan'!$M$3:$M$477,'Codified Game Plan'!$A$3:$A$477))</f>
        <v> </v>
      </c>
      <c r="B348" s="503" t="str">
        <f t="array" ref="B348">IF(ISBLANK(C348),"",XLOOKUP(C348,'Codified Game Plan'!$M$3:$M$477,'Codified Game Plan'!$B$3:$B$477))</f>
        <v/>
      </c>
      <c r="C348" s="521"/>
      <c r="D348" s="521" t="str">
        <f t="array" ref="D348">IF(ISBLANK(C348)," ",XLOOKUP(C348,'Codified Game Plan'!$M$3:$M$477,'Codified Game Plan'!$C$3:$C$477))</f>
        <v> </v>
      </c>
      <c r="E348" s="522" t="str">
        <f t="array" ref="E348">IF(ISBLANK(C348),"",XLOOKUP(C348,'Codified Game Plan'!$M$3:$M$477,'Codified Game Plan'!$D$3:$D$477,0))</f>
        <v/>
      </c>
      <c r="F348" s="522" t="str">
        <f t="array" ref="F348">IF(ISBLANK(C348),"",XLOOKUP(C348,'Codified Game Plan'!$M$3:$M$477,'Codified Game Plan'!$E$3:$E$477,0))</f>
        <v/>
      </c>
      <c r="G348" s="523" t="str">
        <f t="array" ref="G348">IF(ISBLANK(C348)," ",XLOOKUP(C348,'Codified Game Plan'!$M$3:$M$477,'Codified Game Plan'!$F$3:$F$477))</f>
        <v> </v>
      </c>
      <c r="H348" s="507" t="str">
        <f t="array" ref="H348">IF(ISBLANK(C348)," ",XLOOKUP(C348,'Codified Game Plan'!$M$3:$M$477,'Codified Game Plan'!$G$3:$G$477))</f>
        <v> </v>
      </c>
      <c r="I348" s="523" t="str">
        <f t="array" ref="I348">IF(ISBLANK(C348),"",XLOOKUP(A348,'Crop Chart'!$A$5:$A$201,'Crop Chart'!$B$5:$B$201,0))</f>
        <v/>
      </c>
      <c r="J348" s="507" t="str">
        <f t="shared" si="24"/>
        <v> </v>
      </c>
      <c r="K348" s="511"/>
      <c r="L348" s="523" t="str">
        <f t="array" ref="L348">IF(ISBLANK(C348),"",XLOOKUP(A348,'Crop Chart'!$A$5:$A$201,'Crop Chart'!$C$5:$C$201,0))</f>
        <v/>
      </c>
      <c r="M348" s="506" t="str">
        <f t="array" ref="M348">IF(ISBLANK(C348),"",XLOOKUP(A348,'Crop Chart'!$A$5:$A$201,'Crop Chart'!$E$5:$E$201,0))</f>
        <v/>
      </c>
      <c r="N348" s="535" t="str">
        <f t="shared" si="1"/>
        <v/>
      </c>
      <c r="O348" s="515" t="str">
        <f t="array" ref="O348">IF(ISBLANK(C348),"",XLOOKUP(A348,'Crop Chart'!$A$5:$A$201,'Crop Chart'!$S$5:$S$201,0))</f>
        <v/>
      </c>
      <c r="P348" s="507" t="str">
        <f t="shared" si="2"/>
        <v/>
      </c>
      <c r="Q348" s="524"/>
      <c r="R348" s="523" t="str">
        <f t="array" ref="R348">IF(I348="TR",XLOOKUP(A348,'Crop Chart'!$A$5:$A$201,'Crop Chart'!$I$5:$I$201,FALSE),"")</f>
        <v/>
      </c>
      <c r="S348" s="512" t="str">
        <f t="array" ref="S348">IF(I348="TR",G348*'Crop Chart'!$H$2*12*L348/M348/T348*XLOOKUP(A348,'Crop Chart'!$A$5:$A$203,'Crop Chart'!$T$5:$T$203),"")</f>
        <v/>
      </c>
      <c r="T348" s="523" t="str">
        <f t="array" ref="T348">IF(ISBLANK(C348),"",XLOOKUP(A348,'Crop Chart'!$A$5:$A$201,'Crop Chart'!$P$5:$P$201,FALSE))</f>
        <v/>
      </c>
      <c r="U348" s="525" t="str">
        <f t="array" ref="U348">IF(ISBLANK(C348),"",XLOOKUP(A348,'Crop Chart'!$A$5:$A$201,'Crop Chart'!$Q$5:$Q$201,0))</f>
        <v/>
      </c>
      <c r="V348" s="507" t="str">
        <f t="array" ref="V348">IF(I348="DS",XLOOKUP(A348,'Crop Chart'!$A$6:$A$201,'Crop Chart'!$AH$6:$AH$201,0),"")</f>
        <v/>
      </c>
      <c r="W348" s="507" t="str">
        <f t="array" ref="W348">IF(I348="DS",XLOOKUP(A348,'Crop Chart'!$A$6:$A$201,'Crop Chart'!$AI$6:$AI$201,0),"")</f>
        <v/>
      </c>
      <c r="X348" s="526" t="str">
        <f t="array" ref="X348">IFS(ISTEXT(P348),"",XLOOKUP(A348,'Crop Chart'!$A$5:$A$201,'Crop Chart'!$R$5:$R$201,0)=0,"",XLOOKUP(A348,'Crop Chart'!$A$5:$A$201,'Crop Chart'!$R$5:$R$201,0)&gt;0,XLOOKUP(A348,'Crop Chart'!$A$5:$A$201,'Crop Chart'!$R$5:$R$201,0)+P348)</f>
        <v/>
      </c>
      <c r="Y348" s="523" t="str">
        <f t="array" ref="Y348">IF(ISTEXT(X348),"",XLOOKUP(A348,'Crop Chart'!$A$5:$A$201,'Crop Chart'!$S$5:$S$201,0))</f>
        <v/>
      </c>
      <c r="Z348" s="513" t="str">
        <f t="shared" si="3"/>
        <v/>
      </c>
      <c r="AA348" s="523" t="str">
        <f t="array" ref="AA348">IF(ISBLANK(C348),"",XLOOKUP(A348,'Crop Chart'!$A$5:$A$201,'Crop Chart'!$F$5:$F$201,0))</f>
        <v/>
      </c>
      <c r="AB348" s="523" t="str">
        <f t="array" ref="AB348">IF(ISBLANK(C348),"",XLOOKUP(A348,'Crop Chart'!$A$5:$A$201,'Crop Chart'!$G$5:$G$201,FALSE))</f>
        <v/>
      </c>
      <c r="AC348" s="526" t="str">
        <f t="shared" si="19"/>
        <v/>
      </c>
      <c r="AD348" s="526" t="str">
        <f t="shared" si="4"/>
        <v/>
      </c>
      <c r="AE348" s="527" t="str">
        <f t="array" ref="AE348">IF(ISBLANK(C348),"",XLOOKUP(C348,'Codified Game Plan'!$M$3:$M$477,'Codified Game Plan'!$J$3:$J$477,0))</f>
        <v/>
      </c>
      <c r="AF348" s="528" t="str">
        <f t="array" ref="AF348">IF(ISBLANK(C348),"",XLOOKUP(A348,'Crop Chart'!$A$5:$A$201,'Crop Chart'!$L$5:$L$201,FALSE))</f>
        <v/>
      </c>
      <c r="AG348" s="529"/>
      <c r="AH348" s="530"/>
      <c r="AI348" s="530" t="str">
        <f t="array" ref="AI348">IF(ISBLANK(C348),"",XLOOKUP(A348,'Crop Chart'!$A$5:$A$201,'Crop Chart'!$AN$5:$AN$201,FALSE))</f>
        <v/>
      </c>
      <c r="AJ348" s="531" t="str">
        <f t="array" ref="AJ348">IF((AI348=""),"",J348+XLOOKUP(A348,'Crop Chart'!$A$5:$A$201,'Crop Chart'!$AO$5:$AO$201,FALSE))</f>
        <v/>
      </c>
      <c r="AK348" s="530" t="str">
        <f t="array" ref="AK348">IF(ISBLANK(C348),"",XLOOKUP(A348,'Crop Chart'!$A$5:$A$201,'Crop Chart'!$AP$5:$AP$201,FALSE))</f>
        <v/>
      </c>
      <c r="AL348" s="531" t="str">
        <f t="array" ref="AL348">IF((AK348=""),"",J348+XLOOKUP(A348,'Crop Chart'!$A$5:$A$201,'Crop Chart'!$AQ$5:$AQ$201,FALSE))</f>
        <v/>
      </c>
      <c r="AM348" s="530" t="str">
        <f t="array" ref="AM348">IF(ISBLANK(C348),"",XLOOKUP(A348,'Crop Chart'!$A$5:$A$201,'Crop Chart'!$AR$5:$AR$201,FALSE))</f>
        <v/>
      </c>
      <c r="AN348" s="531" t="str">
        <f t="array" ref="AN348">IF((AM348=""),"",J348+XLOOKUP(A348,'Crop Chart'!$A$5:$A$201,'Crop Chart'!$AS$5:$AS$201,FALSE))</f>
        <v/>
      </c>
      <c r="AO348" s="530" t="str">
        <f t="array" ref="AO348">IF(ISBLANK(C348),"",XLOOKUP(A348,'Crop Chart'!$A$5:$A$201,'Crop Chart'!$AT$5:$AT$201,FALSE))</f>
        <v/>
      </c>
      <c r="AP348" s="531" t="str">
        <f t="array" ref="AP348">IF((AO348=""),"",J348+XLOOKUP(A348,'Crop Chart'!$A$5:$A$201,'Crop Chart'!$AU$5:$AU$201,FALSE))</f>
        <v/>
      </c>
      <c r="AQ348" s="530" t="str">
        <f t="array" ref="AQ348">IF(ISBLANK(C348),"",XLOOKUP(A348,'Crop Chart'!$A$5:$A$201,'Crop Chart'!$AV$5:$AV$201,FALSE))</f>
        <v/>
      </c>
      <c r="AR348" s="531" t="str">
        <f t="array" ref="AR348">IF((AQ348=""),"",J348+XLOOKUP(A348,'Crop Chart'!$A$5:$A$201,'Crop Chart'!$AW$5:$AW$201,FALSE))</f>
        <v/>
      </c>
      <c r="AS348" s="530" t="str">
        <f t="array" ref="AS348">IF(ISBLANK(C348),"",XLOOKUP(A348,'Crop Chart'!$A$5:$A$201,'Crop Chart'!$AX$5:$AX$201,FALSE))</f>
        <v/>
      </c>
      <c r="AT348" s="531" t="str">
        <f t="array" ref="AT348">IF((AS348=""),"",J348+XLOOKUP(A348,'Crop Chart'!$A$5:$A$201,'Crop Chart'!$AY$5:$AY$201,FALSE))</f>
        <v/>
      </c>
      <c r="AU348" s="530" t="str">
        <f t="array" ref="AU348">IF(ISBLANK(C348),"",XLOOKUP(A348,'Crop Chart'!$A$5:$A$201,'Crop Chart'!$AZ$5:$AZ$201,FALSE))</f>
        <v/>
      </c>
      <c r="AV348" s="531" t="str">
        <f t="array" ref="AV348">IF((AU348=""),"",J348+XLOOKUP(A348,'Crop Chart'!$A$5:$A$201,'Crop Chart'!$BA$5:$BA$201,FALSE))</f>
        <v/>
      </c>
      <c r="AW348" s="530" t="str">
        <f t="array" ref="AW348">IF(ISBLANK(C348),"",XLOOKUP(A348,'Crop Chart'!$A$5:$A$201,'Crop Chart'!$BB$5:$BB$201,FALSE))</f>
        <v/>
      </c>
      <c r="AX348" s="532" t="str">
        <f t="array" ref="AX348">IF((AW348=""),"",J348+XLOOKUP(A348,'Crop Chart'!$A$5:$A$201,'Crop Chart'!$BC$5:$BC$201,FALSE))</f>
        <v/>
      </c>
    </row>
    <row r="349" ht="15.75" hidden="1" customHeight="1">
      <c r="A349" s="520" t="str">
        <f t="array" ref="A349">IF(ISBLANK(C349)," ",XLOOKUP(C349,'Codified Game Plan'!$M$3:$M$477,'Codified Game Plan'!$A$3:$A$477))</f>
        <v> </v>
      </c>
      <c r="B349" s="503" t="str">
        <f t="array" ref="B349">IF(ISBLANK(C349),"",XLOOKUP(C349,'Codified Game Plan'!$M$3:$M$477,'Codified Game Plan'!$B$3:$B$477))</f>
        <v/>
      </c>
      <c r="C349" s="521"/>
      <c r="D349" s="521" t="str">
        <f t="array" ref="D349">IF(ISBLANK(C349)," ",XLOOKUP(C349,'Codified Game Plan'!$M$3:$M$477,'Codified Game Plan'!$C$3:$C$477))</f>
        <v> </v>
      </c>
      <c r="E349" s="522" t="str">
        <f t="array" ref="E349">IF(ISBLANK(C349),"",XLOOKUP(C349,'Codified Game Plan'!$M$3:$M$477,'Codified Game Plan'!$D$3:$D$477,0))</f>
        <v/>
      </c>
      <c r="F349" s="522" t="str">
        <f t="array" ref="F349">IF(ISBLANK(C349),"",XLOOKUP(C349,'Codified Game Plan'!$M$3:$M$477,'Codified Game Plan'!$E$3:$E$477,0))</f>
        <v/>
      </c>
      <c r="G349" s="523" t="str">
        <f t="array" ref="G349">IF(ISBLANK(C349)," ",XLOOKUP(C349,'Codified Game Plan'!$M$3:$M$477,'Codified Game Plan'!$F$3:$F$477))</f>
        <v> </v>
      </c>
      <c r="H349" s="507" t="str">
        <f t="array" ref="H349">IF(ISBLANK(C349)," ",XLOOKUP(C349,'Codified Game Plan'!$M$3:$M$477,'Codified Game Plan'!$G$3:$G$477))</f>
        <v> </v>
      </c>
      <c r="I349" s="523" t="str">
        <f t="array" ref="I349">IF(ISBLANK(C349),"",XLOOKUP(A349,'Crop Chart'!$A$5:$A$201,'Crop Chart'!$B$5:$B$201,0))</f>
        <v/>
      </c>
      <c r="J349" s="507" t="str">
        <f t="shared" si="24"/>
        <v> </v>
      </c>
      <c r="K349" s="511"/>
      <c r="L349" s="523" t="str">
        <f t="array" ref="L349">IF(ISBLANK(C349),"",XLOOKUP(A349,'Crop Chart'!$A$5:$A$201,'Crop Chart'!$C$5:$C$201,0))</f>
        <v/>
      </c>
      <c r="M349" s="506" t="str">
        <f t="array" ref="M349">IF(ISBLANK(C349),"",XLOOKUP(A349,'Crop Chart'!$A$5:$A$201,'Crop Chart'!$E$5:$E$201,0))</f>
        <v/>
      </c>
      <c r="N349" s="535" t="str">
        <f t="shared" si="1"/>
        <v/>
      </c>
      <c r="O349" s="515" t="str">
        <f t="array" ref="O349">IF(ISBLANK(C349),"",XLOOKUP(A349,'Crop Chart'!$A$5:$A$201,'Crop Chart'!$S$5:$S$201,0))</f>
        <v/>
      </c>
      <c r="P349" s="507" t="str">
        <f t="shared" si="2"/>
        <v/>
      </c>
      <c r="Q349" s="524"/>
      <c r="R349" s="523" t="str">
        <f t="array" ref="R349">IF(I349="TR",XLOOKUP(A349,'Crop Chart'!$A$5:$A$201,'Crop Chart'!$I$5:$I$201,FALSE),"")</f>
        <v/>
      </c>
      <c r="S349" s="512" t="str">
        <f t="array" ref="S349">IF(I349="TR",G349*'Crop Chart'!$H$2*12*L349/M349/T349*XLOOKUP(A349,'Crop Chart'!$A$5:$A$203,'Crop Chart'!$T$5:$T$203),"")</f>
        <v/>
      </c>
      <c r="T349" s="523" t="str">
        <f t="array" ref="T349">IF(ISBLANK(C349),"",XLOOKUP(A349,'Crop Chart'!$A$5:$A$201,'Crop Chart'!$P$5:$P$201,FALSE))</f>
        <v/>
      </c>
      <c r="U349" s="525" t="str">
        <f t="array" ref="U349">IF(ISBLANK(C349),"",XLOOKUP(A349,'Crop Chart'!$A$5:$A$201,'Crop Chart'!$Q$5:$Q$201,0))</f>
        <v/>
      </c>
      <c r="V349" s="507" t="str">
        <f t="array" ref="V349">IF(I349="DS",XLOOKUP(A349,'Crop Chart'!$A$6:$A$201,'Crop Chart'!$AH$6:$AH$201,0),"")</f>
        <v/>
      </c>
      <c r="W349" s="507" t="str">
        <f t="array" ref="W349">IF(I349="DS",XLOOKUP(A349,'Crop Chart'!$A$6:$A$201,'Crop Chart'!$AI$6:$AI$201,0),"")</f>
        <v/>
      </c>
      <c r="X349" s="526" t="str">
        <f t="array" ref="X349">IFS(ISTEXT(P349),"",XLOOKUP(A349,'Crop Chart'!$A$5:$A$201,'Crop Chart'!$R$5:$R$201,0)=0,"",XLOOKUP(A349,'Crop Chart'!$A$5:$A$201,'Crop Chart'!$R$5:$R$201,0)&gt;0,XLOOKUP(A349,'Crop Chart'!$A$5:$A$201,'Crop Chart'!$R$5:$R$201,0)+P349)</f>
        <v/>
      </c>
      <c r="Y349" s="523" t="str">
        <f t="array" ref="Y349">IF(ISTEXT(X349),"",XLOOKUP(A349,'Crop Chart'!$A$5:$A$201,'Crop Chart'!$S$5:$S$201,0))</f>
        <v/>
      </c>
      <c r="Z349" s="513" t="str">
        <f t="shared" si="3"/>
        <v/>
      </c>
      <c r="AA349" s="523" t="str">
        <f t="array" ref="AA349">IF(ISBLANK(C349),"",XLOOKUP(A349,'Crop Chart'!$A$5:$A$201,'Crop Chart'!$F$5:$F$201,0))</f>
        <v/>
      </c>
      <c r="AB349" s="523" t="str">
        <f t="array" ref="AB349">IF(ISBLANK(C349),"",XLOOKUP(A349,'Crop Chart'!$A$5:$A$201,'Crop Chart'!$G$5:$G$201,FALSE))</f>
        <v/>
      </c>
      <c r="AC349" s="526" t="str">
        <f t="shared" si="19"/>
        <v/>
      </c>
      <c r="AD349" s="526" t="str">
        <f t="shared" si="4"/>
        <v/>
      </c>
      <c r="AE349" s="527" t="str">
        <f t="array" ref="AE349">IF(ISBLANK(C349),"",XLOOKUP(C349,'Codified Game Plan'!$M$3:$M$477,'Codified Game Plan'!$J$3:$J$477,0))</f>
        <v/>
      </c>
      <c r="AF349" s="528" t="str">
        <f t="array" ref="AF349">IF(ISBLANK(C349),"",XLOOKUP(A349,'Crop Chart'!$A$5:$A$201,'Crop Chart'!$L$5:$L$201,FALSE))</f>
        <v/>
      </c>
      <c r="AG349" s="529"/>
      <c r="AH349" s="530"/>
      <c r="AI349" s="530" t="str">
        <f t="array" ref="AI349">IF(ISBLANK(C349),"",XLOOKUP(A349,'Crop Chart'!$A$5:$A$201,'Crop Chart'!$AN$5:$AN$201,FALSE))</f>
        <v/>
      </c>
      <c r="AJ349" s="531" t="str">
        <f t="array" ref="AJ349">IF((AI349=""),"",J349+XLOOKUP(A349,'Crop Chart'!$A$5:$A$201,'Crop Chart'!$AO$5:$AO$201,FALSE))</f>
        <v/>
      </c>
      <c r="AK349" s="530" t="str">
        <f t="array" ref="AK349">IF(ISBLANK(C349),"",XLOOKUP(A349,'Crop Chart'!$A$5:$A$201,'Crop Chart'!$AP$5:$AP$201,FALSE))</f>
        <v/>
      </c>
      <c r="AL349" s="531" t="str">
        <f t="array" ref="AL349">IF((AK349=""),"",J349+XLOOKUP(A349,'Crop Chart'!$A$5:$A$201,'Crop Chart'!$AQ$5:$AQ$201,FALSE))</f>
        <v/>
      </c>
      <c r="AM349" s="530" t="str">
        <f t="array" ref="AM349">IF(ISBLANK(C349),"",XLOOKUP(A349,'Crop Chart'!$A$5:$A$201,'Crop Chart'!$AR$5:$AR$201,FALSE))</f>
        <v/>
      </c>
      <c r="AN349" s="531" t="str">
        <f t="array" ref="AN349">IF((AM349=""),"",J349+XLOOKUP(A349,'Crop Chart'!$A$5:$A$201,'Crop Chart'!$AS$5:$AS$201,FALSE))</f>
        <v/>
      </c>
      <c r="AO349" s="530" t="str">
        <f t="array" ref="AO349">IF(ISBLANK(C349),"",XLOOKUP(A349,'Crop Chart'!$A$5:$A$201,'Crop Chart'!$AT$5:$AT$201,FALSE))</f>
        <v/>
      </c>
      <c r="AP349" s="531" t="str">
        <f t="array" ref="AP349">IF((AO349=""),"",J349+XLOOKUP(A349,'Crop Chart'!$A$5:$A$201,'Crop Chart'!$AU$5:$AU$201,FALSE))</f>
        <v/>
      </c>
      <c r="AQ349" s="530" t="str">
        <f t="array" ref="AQ349">IF(ISBLANK(C349),"",XLOOKUP(A349,'Crop Chart'!$A$5:$A$201,'Crop Chart'!$AV$5:$AV$201,FALSE))</f>
        <v/>
      </c>
      <c r="AR349" s="531" t="str">
        <f t="array" ref="AR349">IF((AQ349=""),"",J349+XLOOKUP(A349,'Crop Chart'!$A$5:$A$201,'Crop Chart'!$AW$5:$AW$201,FALSE))</f>
        <v/>
      </c>
      <c r="AS349" s="530" t="str">
        <f t="array" ref="AS349">IF(ISBLANK(C349),"",XLOOKUP(A349,'Crop Chart'!$A$5:$A$201,'Crop Chart'!$AX$5:$AX$201,FALSE))</f>
        <v/>
      </c>
      <c r="AT349" s="531" t="str">
        <f t="array" ref="AT349">IF((AS349=""),"",J349+XLOOKUP(A349,'Crop Chart'!$A$5:$A$201,'Crop Chart'!$AY$5:$AY$201,FALSE))</f>
        <v/>
      </c>
      <c r="AU349" s="530" t="str">
        <f t="array" ref="AU349">IF(ISBLANK(C349),"",XLOOKUP(A349,'Crop Chart'!$A$5:$A$201,'Crop Chart'!$AZ$5:$AZ$201,FALSE))</f>
        <v/>
      </c>
      <c r="AV349" s="531" t="str">
        <f t="array" ref="AV349">IF((AU349=""),"",J349+XLOOKUP(A349,'Crop Chart'!$A$5:$A$201,'Crop Chart'!$BA$5:$BA$201,FALSE))</f>
        <v/>
      </c>
      <c r="AW349" s="530" t="str">
        <f t="array" ref="AW349">IF(ISBLANK(C349),"",XLOOKUP(A349,'Crop Chart'!$A$5:$A$201,'Crop Chart'!$BB$5:$BB$201,FALSE))</f>
        <v/>
      </c>
      <c r="AX349" s="532" t="str">
        <f t="array" ref="AX349">IF((AW349=""),"",J349+XLOOKUP(A349,'Crop Chart'!$A$5:$A$201,'Crop Chart'!$BC$5:$BC$201,FALSE))</f>
        <v/>
      </c>
    </row>
    <row r="350" ht="15.75" hidden="1" customHeight="1">
      <c r="A350" s="520" t="str">
        <f t="array" ref="A350">IF(ISBLANK(C350)," ",XLOOKUP(C350,'Codified Game Plan'!$M$3:$M$477,'Codified Game Plan'!$A$3:$A$477))</f>
        <v> </v>
      </c>
      <c r="B350" s="503" t="str">
        <f t="array" ref="B350">IF(ISBLANK(C350),"",XLOOKUP(C350,'Codified Game Plan'!$M$3:$M$477,'Codified Game Plan'!$B$3:$B$477))</f>
        <v/>
      </c>
      <c r="C350" s="521"/>
      <c r="D350" s="521" t="str">
        <f t="array" ref="D350">IF(ISBLANK(C350)," ",XLOOKUP(C350,'Codified Game Plan'!$M$3:$M$477,'Codified Game Plan'!$C$3:$C$477))</f>
        <v> </v>
      </c>
      <c r="E350" s="522" t="str">
        <f t="array" ref="E350">IF(ISBLANK(C350),"",XLOOKUP(C350,'Codified Game Plan'!$M$3:$M$477,'Codified Game Plan'!$D$3:$D$477,0))</f>
        <v/>
      </c>
      <c r="F350" s="522" t="str">
        <f t="array" ref="F350">IF(ISBLANK(C350),"",XLOOKUP(C350,'Codified Game Plan'!$M$3:$M$477,'Codified Game Plan'!$E$3:$E$477,0))</f>
        <v/>
      </c>
      <c r="G350" s="523" t="str">
        <f t="array" ref="G350">IF(ISBLANK(C350)," ",XLOOKUP(C350,'Codified Game Plan'!$M$3:$M$477,'Codified Game Plan'!$F$3:$F$477))</f>
        <v> </v>
      </c>
      <c r="H350" s="507" t="str">
        <f t="array" ref="H350">IF(ISBLANK(C350)," ",XLOOKUP(C350,'Codified Game Plan'!$M$3:$M$477,'Codified Game Plan'!$G$3:$G$477))</f>
        <v> </v>
      </c>
      <c r="I350" s="523" t="str">
        <f t="array" ref="I350">IF(ISBLANK(C350),"",XLOOKUP(A350,'Crop Chart'!$A$5:$A$201,'Crop Chart'!$B$5:$B$201,0))</f>
        <v/>
      </c>
      <c r="J350" s="507" t="str">
        <f t="shared" si="24"/>
        <v> </v>
      </c>
      <c r="K350" s="511"/>
      <c r="L350" s="523" t="str">
        <f t="array" ref="L350">IF(ISBLANK(C350),"",XLOOKUP(A350,'Crop Chart'!$A$5:$A$201,'Crop Chart'!$C$5:$C$201,0))</f>
        <v/>
      </c>
      <c r="M350" s="506" t="str">
        <f t="array" ref="M350">IF(ISBLANK(C350),"",XLOOKUP(A350,'Crop Chart'!$A$5:$A$201,'Crop Chart'!$E$5:$E$201,0))</f>
        <v/>
      </c>
      <c r="N350" s="535" t="str">
        <f t="shared" si="1"/>
        <v/>
      </c>
      <c r="O350" s="515" t="str">
        <f t="array" ref="O350">IF(ISBLANK(C350),"",XLOOKUP(A350,'Crop Chart'!$A$5:$A$201,'Crop Chart'!$S$5:$S$201,0))</f>
        <v/>
      </c>
      <c r="P350" s="507" t="str">
        <f t="shared" si="2"/>
        <v/>
      </c>
      <c r="Q350" s="524"/>
      <c r="R350" s="523" t="str">
        <f t="array" ref="R350">IF(I350="TR",XLOOKUP(A350,'Crop Chart'!$A$5:$A$201,'Crop Chart'!$I$5:$I$201,FALSE),"")</f>
        <v/>
      </c>
      <c r="S350" s="512" t="str">
        <f t="array" ref="S350">IF(I350="TR",G350*'Crop Chart'!$H$2*12*L350/M350/T350*XLOOKUP(A350,'Crop Chart'!$A$5:$A$203,'Crop Chart'!$T$5:$T$203),"")</f>
        <v/>
      </c>
      <c r="T350" s="523" t="str">
        <f t="array" ref="T350">IF(ISBLANK(C350),"",XLOOKUP(A350,'Crop Chart'!$A$5:$A$201,'Crop Chart'!$P$5:$P$201,FALSE))</f>
        <v/>
      </c>
      <c r="U350" s="525" t="str">
        <f t="array" ref="U350">IF(ISBLANK(C350),"",XLOOKUP(A350,'Crop Chart'!$A$5:$A$201,'Crop Chart'!$Q$5:$Q$201,0))</f>
        <v/>
      </c>
      <c r="V350" s="507" t="str">
        <f t="array" ref="V350">IF(I350="DS",XLOOKUP(A350,'Crop Chart'!$A$6:$A$201,'Crop Chart'!$AH$6:$AH$201,0),"")</f>
        <v/>
      </c>
      <c r="W350" s="507" t="str">
        <f t="array" ref="W350">IF(I350="DS",XLOOKUP(A350,'Crop Chart'!$A$6:$A$201,'Crop Chart'!$AI$6:$AI$201,0),"")</f>
        <v/>
      </c>
      <c r="X350" s="526" t="str">
        <f t="array" ref="X350">IFS(ISTEXT(P350),"",XLOOKUP(A350,'Crop Chart'!$A$5:$A$201,'Crop Chart'!$R$5:$R$201,0)=0,"",XLOOKUP(A350,'Crop Chart'!$A$5:$A$201,'Crop Chart'!$R$5:$R$201,0)&gt;0,XLOOKUP(A350,'Crop Chart'!$A$5:$A$201,'Crop Chart'!$R$5:$R$201,0)+P350)</f>
        <v/>
      </c>
      <c r="Y350" s="523" t="str">
        <f t="array" ref="Y350">IF(ISTEXT(X350),"",XLOOKUP(A350,'Crop Chart'!$A$5:$A$201,'Crop Chart'!$S$5:$S$201,0))</f>
        <v/>
      </c>
      <c r="Z350" s="513" t="str">
        <f t="shared" si="3"/>
        <v/>
      </c>
      <c r="AA350" s="523" t="str">
        <f t="array" ref="AA350">IF(ISBLANK(C350),"",XLOOKUP(A350,'Crop Chart'!$A$5:$A$201,'Crop Chart'!$F$5:$F$201,0))</f>
        <v/>
      </c>
      <c r="AB350" s="523" t="str">
        <f t="array" ref="AB350">IF(ISBLANK(C350),"",XLOOKUP(A350,'Crop Chart'!$A$5:$A$201,'Crop Chart'!$G$5:$G$201,FALSE))</f>
        <v/>
      </c>
      <c r="AC350" s="526" t="str">
        <f t="shared" si="19"/>
        <v/>
      </c>
      <c r="AD350" s="526" t="str">
        <f t="shared" si="4"/>
        <v/>
      </c>
      <c r="AE350" s="527" t="str">
        <f t="array" ref="AE350">IF(ISBLANK(C350),"",XLOOKUP(C350,'Codified Game Plan'!$M$3:$M$477,'Codified Game Plan'!$J$3:$J$477,0))</f>
        <v/>
      </c>
      <c r="AF350" s="528" t="str">
        <f t="array" ref="AF350">IF(ISBLANK(C350),"",XLOOKUP(A350,'Crop Chart'!$A$5:$A$201,'Crop Chart'!$L$5:$L$201,FALSE))</f>
        <v/>
      </c>
      <c r="AG350" s="529"/>
      <c r="AH350" s="530"/>
      <c r="AI350" s="530" t="str">
        <f t="array" ref="AI350">IF(ISBLANK(C350),"",XLOOKUP(A350,'Crop Chart'!$A$5:$A$201,'Crop Chart'!$AN$5:$AN$201,FALSE))</f>
        <v/>
      </c>
      <c r="AJ350" s="531" t="str">
        <f t="array" ref="AJ350">IF((AI350=""),"",J350+XLOOKUP(A350,'Crop Chart'!$A$5:$A$201,'Crop Chart'!$AO$5:$AO$201,FALSE))</f>
        <v/>
      </c>
      <c r="AK350" s="530" t="str">
        <f t="array" ref="AK350">IF(ISBLANK(C350),"",XLOOKUP(A350,'Crop Chart'!$A$5:$A$201,'Crop Chart'!$AP$5:$AP$201,FALSE))</f>
        <v/>
      </c>
      <c r="AL350" s="531" t="str">
        <f t="array" ref="AL350">IF((AK350=""),"",J350+XLOOKUP(A350,'Crop Chart'!$A$5:$A$201,'Crop Chart'!$AQ$5:$AQ$201,FALSE))</f>
        <v/>
      </c>
      <c r="AM350" s="530" t="str">
        <f t="array" ref="AM350">IF(ISBLANK(C350),"",XLOOKUP(A350,'Crop Chart'!$A$5:$A$201,'Crop Chart'!$AR$5:$AR$201,FALSE))</f>
        <v/>
      </c>
      <c r="AN350" s="531" t="str">
        <f t="array" ref="AN350">IF((AM350=""),"",J350+XLOOKUP(A350,'Crop Chart'!$A$5:$A$201,'Crop Chart'!$AS$5:$AS$201,FALSE))</f>
        <v/>
      </c>
      <c r="AO350" s="530" t="str">
        <f t="array" ref="AO350">IF(ISBLANK(C350),"",XLOOKUP(A350,'Crop Chart'!$A$5:$A$201,'Crop Chart'!$AT$5:$AT$201,FALSE))</f>
        <v/>
      </c>
      <c r="AP350" s="531" t="str">
        <f t="array" ref="AP350">IF((AO350=""),"",J350+XLOOKUP(A350,'Crop Chart'!$A$5:$A$201,'Crop Chart'!$AU$5:$AU$201,FALSE))</f>
        <v/>
      </c>
      <c r="AQ350" s="530" t="str">
        <f t="array" ref="AQ350">IF(ISBLANK(C350),"",XLOOKUP(A350,'Crop Chart'!$A$5:$A$201,'Crop Chart'!$AV$5:$AV$201,FALSE))</f>
        <v/>
      </c>
      <c r="AR350" s="531" t="str">
        <f t="array" ref="AR350">IF((AQ350=""),"",J350+XLOOKUP(A350,'Crop Chart'!$A$5:$A$201,'Crop Chart'!$AW$5:$AW$201,FALSE))</f>
        <v/>
      </c>
      <c r="AS350" s="530" t="str">
        <f t="array" ref="AS350">IF(ISBLANK(C350),"",XLOOKUP(A350,'Crop Chart'!$A$5:$A$201,'Crop Chart'!$AX$5:$AX$201,FALSE))</f>
        <v/>
      </c>
      <c r="AT350" s="531" t="str">
        <f t="array" ref="AT350">IF((AS350=""),"",J350+XLOOKUP(A350,'Crop Chart'!$A$5:$A$201,'Crop Chart'!$AY$5:$AY$201,FALSE))</f>
        <v/>
      </c>
      <c r="AU350" s="530" t="str">
        <f t="array" ref="AU350">IF(ISBLANK(C350),"",XLOOKUP(A350,'Crop Chart'!$A$5:$A$201,'Crop Chart'!$AZ$5:$AZ$201,FALSE))</f>
        <v/>
      </c>
      <c r="AV350" s="531" t="str">
        <f t="array" ref="AV350">IF((AU350=""),"",J350+XLOOKUP(A350,'Crop Chart'!$A$5:$A$201,'Crop Chart'!$BA$5:$BA$201,FALSE))</f>
        <v/>
      </c>
      <c r="AW350" s="530" t="str">
        <f t="array" ref="AW350">IF(ISBLANK(C350),"",XLOOKUP(A350,'Crop Chart'!$A$5:$A$201,'Crop Chart'!$BB$5:$BB$201,FALSE))</f>
        <v/>
      </c>
      <c r="AX350" s="532" t="str">
        <f t="array" ref="AX350">IF((AW350=""),"",J350+XLOOKUP(A350,'Crop Chart'!$A$5:$A$201,'Crop Chart'!$BC$5:$BC$201,FALSE))</f>
        <v/>
      </c>
    </row>
    <row r="351" ht="15.75" hidden="1" customHeight="1">
      <c r="A351" s="520" t="str">
        <f t="array" ref="A351">IF(ISBLANK(C351)," ",XLOOKUP(C351,'Codified Game Plan'!$M$3:$M$477,'Codified Game Plan'!$A$3:$A$477))</f>
        <v> </v>
      </c>
      <c r="B351" s="503" t="str">
        <f t="array" ref="B351">IF(ISBLANK(C351),"",XLOOKUP(C351,'Codified Game Plan'!$M$3:$M$477,'Codified Game Plan'!$B$3:$B$477))</f>
        <v/>
      </c>
      <c r="C351" s="521"/>
      <c r="D351" s="521" t="str">
        <f t="array" ref="D351">IF(ISBLANK(C351)," ",XLOOKUP(C351,'Codified Game Plan'!$M$3:$M$477,'Codified Game Plan'!$C$3:$C$477))</f>
        <v> </v>
      </c>
      <c r="E351" s="522" t="str">
        <f t="array" ref="E351">IF(ISBLANK(C351),"",XLOOKUP(C351,'Codified Game Plan'!$M$3:$M$477,'Codified Game Plan'!$D$3:$D$477,0))</f>
        <v/>
      </c>
      <c r="F351" s="522" t="str">
        <f t="array" ref="F351">IF(ISBLANK(C351),"",XLOOKUP(C351,'Codified Game Plan'!$M$3:$M$477,'Codified Game Plan'!$E$3:$E$477,0))</f>
        <v/>
      </c>
      <c r="G351" s="523" t="str">
        <f t="array" ref="G351">IF(ISBLANK(C351)," ",XLOOKUP(C351,'Codified Game Plan'!$M$3:$M$477,'Codified Game Plan'!$F$3:$F$477))</f>
        <v> </v>
      </c>
      <c r="H351" s="507" t="str">
        <f t="array" ref="H351">IF(ISBLANK(C351)," ",XLOOKUP(C351,'Codified Game Plan'!$M$3:$M$477,'Codified Game Plan'!$G$3:$G$477))</f>
        <v> </v>
      </c>
      <c r="I351" s="523" t="str">
        <f t="array" ref="I351">IF(ISBLANK(C351),"",XLOOKUP(A351,'Crop Chart'!$A$5:$A$201,'Crop Chart'!$B$5:$B$201,0))</f>
        <v/>
      </c>
      <c r="J351" s="507" t="str">
        <f t="shared" si="24"/>
        <v> </v>
      </c>
      <c r="K351" s="511"/>
      <c r="L351" s="523" t="str">
        <f t="array" ref="L351">IF(ISBLANK(C351),"",XLOOKUP(A351,'Crop Chart'!$A$5:$A$201,'Crop Chart'!$C$5:$C$201,0))</f>
        <v/>
      </c>
      <c r="M351" s="506" t="str">
        <f t="array" ref="M351">IF(ISBLANK(C351),"",XLOOKUP(A351,'Crop Chart'!$A$5:$A$201,'Crop Chart'!$E$5:$E$201,0))</f>
        <v/>
      </c>
      <c r="N351" s="535" t="str">
        <f t="shared" si="1"/>
        <v/>
      </c>
      <c r="O351" s="515" t="str">
        <f t="array" ref="O351">IF(ISBLANK(C351),"",XLOOKUP(A351,'Crop Chart'!$A$5:$A$201,'Crop Chart'!$S$5:$S$201,0))</f>
        <v/>
      </c>
      <c r="P351" s="507" t="str">
        <f t="shared" si="2"/>
        <v/>
      </c>
      <c r="Q351" s="524"/>
      <c r="R351" s="523" t="str">
        <f t="array" ref="R351">IF(I351="TR",XLOOKUP(A351,'Crop Chart'!$A$5:$A$201,'Crop Chart'!$I$5:$I$201,FALSE),"")</f>
        <v/>
      </c>
      <c r="S351" s="512" t="str">
        <f t="array" ref="S351">IF(I351="TR",G351*'Crop Chart'!$H$2*12*L351/M351/T351*XLOOKUP(A351,'Crop Chart'!$A$5:$A$203,'Crop Chart'!$T$5:$T$203),"")</f>
        <v/>
      </c>
      <c r="T351" s="523" t="str">
        <f t="array" ref="T351">IF(ISBLANK(C351),"",XLOOKUP(A351,'Crop Chart'!$A$5:$A$201,'Crop Chart'!$P$5:$P$201,FALSE))</f>
        <v/>
      </c>
      <c r="U351" s="525" t="str">
        <f t="array" ref="U351">IF(ISBLANK(C351),"",XLOOKUP(A351,'Crop Chart'!$A$5:$A$201,'Crop Chart'!$Q$5:$Q$201,0))</f>
        <v/>
      </c>
      <c r="V351" s="507" t="str">
        <f t="array" ref="V351">IF(I351="DS",XLOOKUP(A351,'Crop Chart'!$A$6:$A$201,'Crop Chart'!$AH$6:$AH$201,0),"")</f>
        <v/>
      </c>
      <c r="W351" s="507" t="str">
        <f t="array" ref="W351">IF(I351="DS",XLOOKUP(A351,'Crop Chart'!$A$6:$A$201,'Crop Chart'!$AI$6:$AI$201,0),"")</f>
        <v/>
      </c>
      <c r="X351" s="526" t="str">
        <f t="array" ref="X351">IFS(ISTEXT(P351),"",XLOOKUP(A351,'Crop Chart'!$A$5:$A$201,'Crop Chart'!$R$5:$R$201,0)=0,"",XLOOKUP(A351,'Crop Chart'!$A$5:$A$201,'Crop Chart'!$R$5:$R$201,0)&gt;0,XLOOKUP(A351,'Crop Chart'!$A$5:$A$201,'Crop Chart'!$R$5:$R$201,0)+P351)</f>
        <v/>
      </c>
      <c r="Y351" s="523" t="str">
        <f t="array" ref="Y351">IF(ISTEXT(X351),"",XLOOKUP(A351,'Crop Chart'!$A$5:$A$201,'Crop Chart'!$S$5:$S$201,0))</f>
        <v/>
      </c>
      <c r="Z351" s="513" t="str">
        <f t="shared" si="3"/>
        <v/>
      </c>
      <c r="AA351" s="523" t="str">
        <f t="array" ref="AA351">IF(ISBLANK(C351),"",XLOOKUP(A351,'Crop Chart'!$A$5:$A$201,'Crop Chart'!$F$5:$F$201,0))</f>
        <v/>
      </c>
      <c r="AB351" s="523" t="str">
        <f t="array" ref="AB351">IF(ISBLANK(C351),"",XLOOKUP(A351,'Crop Chart'!$A$5:$A$201,'Crop Chart'!$G$5:$G$201,FALSE))</f>
        <v/>
      </c>
      <c r="AC351" s="526" t="str">
        <f t="shared" si="19"/>
        <v/>
      </c>
      <c r="AD351" s="526" t="str">
        <f t="shared" si="4"/>
        <v/>
      </c>
      <c r="AE351" s="527" t="str">
        <f t="array" ref="AE351">IF(ISBLANK(C351),"",XLOOKUP(C351,'Codified Game Plan'!$M$3:$M$477,'Codified Game Plan'!$J$3:$J$477,0))</f>
        <v/>
      </c>
      <c r="AF351" s="528" t="str">
        <f t="array" ref="AF351">IF(ISBLANK(C351),"",XLOOKUP(A351,'Crop Chart'!$A$5:$A$201,'Crop Chart'!$L$5:$L$201,FALSE))</f>
        <v/>
      </c>
      <c r="AG351" s="529"/>
      <c r="AH351" s="530"/>
      <c r="AI351" s="530" t="str">
        <f t="array" ref="AI351">IF(ISBLANK(C351),"",XLOOKUP(A351,'Crop Chart'!$A$5:$A$201,'Crop Chart'!$AN$5:$AN$201,FALSE))</f>
        <v/>
      </c>
      <c r="AJ351" s="531" t="str">
        <f t="array" ref="AJ351">IF((AI351=""),"",J351+XLOOKUP(A351,'Crop Chart'!$A$5:$A$201,'Crop Chart'!$AO$5:$AO$201,FALSE))</f>
        <v/>
      </c>
      <c r="AK351" s="530" t="str">
        <f t="array" ref="AK351">IF(ISBLANK(C351),"",XLOOKUP(A351,'Crop Chart'!$A$5:$A$201,'Crop Chart'!$AP$5:$AP$201,FALSE))</f>
        <v/>
      </c>
      <c r="AL351" s="531" t="str">
        <f t="array" ref="AL351">IF((AK351=""),"",J351+XLOOKUP(A351,'Crop Chart'!$A$5:$A$201,'Crop Chart'!$AQ$5:$AQ$201,FALSE))</f>
        <v/>
      </c>
      <c r="AM351" s="530" t="str">
        <f t="array" ref="AM351">IF(ISBLANK(C351),"",XLOOKUP(A351,'Crop Chart'!$A$5:$A$201,'Crop Chart'!$AR$5:$AR$201,FALSE))</f>
        <v/>
      </c>
      <c r="AN351" s="531" t="str">
        <f t="array" ref="AN351">IF((AM351=""),"",J351+XLOOKUP(A351,'Crop Chart'!$A$5:$A$201,'Crop Chart'!$AS$5:$AS$201,FALSE))</f>
        <v/>
      </c>
      <c r="AO351" s="530" t="str">
        <f t="array" ref="AO351">IF(ISBLANK(C351),"",XLOOKUP(A351,'Crop Chart'!$A$5:$A$201,'Crop Chart'!$AT$5:$AT$201,FALSE))</f>
        <v/>
      </c>
      <c r="AP351" s="531" t="str">
        <f t="array" ref="AP351">IF((AO351=""),"",J351+XLOOKUP(A351,'Crop Chart'!$A$5:$A$201,'Crop Chart'!$AU$5:$AU$201,FALSE))</f>
        <v/>
      </c>
      <c r="AQ351" s="530" t="str">
        <f t="array" ref="AQ351">IF(ISBLANK(C351),"",XLOOKUP(A351,'Crop Chart'!$A$5:$A$201,'Crop Chart'!$AV$5:$AV$201,FALSE))</f>
        <v/>
      </c>
      <c r="AR351" s="531" t="str">
        <f t="array" ref="AR351">IF((AQ351=""),"",J351+XLOOKUP(A351,'Crop Chart'!$A$5:$A$201,'Crop Chart'!$AW$5:$AW$201,FALSE))</f>
        <v/>
      </c>
      <c r="AS351" s="530" t="str">
        <f t="array" ref="AS351">IF(ISBLANK(C351),"",XLOOKUP(A351,'Crop Chart'!$A$5:$A$201,'Crop Chart'!$AX$5:$AX$201,FALSE))</f>
        <v/>
      </c>
      <c r="AT351" s="531" t="str">
        <f t="array" ref="AT351">IF((AS351=""),"",J351+XLOOKUP(A351,'Crop Chart'!$A$5:$A$201,'Crop Chart'!$AY$5:$AY$201,FALSE))</f>
        <v/>
      </c>
      <c r="AU351" s="530" t="str">
        <f t="array" ref="AU351">IF(ISBLANK(C351),"",XLOOKUP(A351,'Crop Chart'!$A$5:$A$201,'Crop Chart'!$AZ$5:$AZ$201,FALSE))</f>
        <v/>
      </c>
      <c r="AV351" s="531" t="str">
        <f t="array" ref="AV351">IF((AU351=""),"",J351+XLOOKUP(A351,'Crop Chart'!$A$5:$A$201,'Crop Chart'!$BA$5:$BA$201,FALSE))</f>
        <v/>
      </c>
      <c r="AW351" s="530" t="str">
        <f t="array" ref="AW351">IF(ISBLANK(C351),"",XLOOKUP(A351,'Crop Chart'!$A$5:$A$201,'Crop Chart'!$BB$5:$BB$201,FALSE))</f>
        <v/>
      </c>
      <c r="AX351" s="532" t="str">
        <f t="array" ref="AX351">IF((AW351=""),"",J351+XLOOKUP(A351,'Crop Chart'!$A$5:$A$201,'Crop Chart'!$BC$5:$BC$201,FALSE))</f>
        <v/>
      </c>
    </row>
    <row r="352" ht="15.75" hidden="1" customHeight="1">
      <c r="A352" s="520" t="str">
        <f t="array" ref="A352">IF(ISBLANK(C352)," ",XLOOKUP(C352,'Codified Game Plan'!$M$3:$M$477,'Codified Game Plan'!$A$3:$A$477))</f>
        <v> </v>
      </c>
      <c r="B352" s="503" t="str">
        <f t="array" ref="B352">IF(ISBLANK(C352),"",XLOOKUP(C352,'Codified Game Plan'!$M$3:$M$477,'Codified Game Plan'!$B$3:$B$477))</f>
        <v/>
      </c>
      <c r="C352" s="521"/>
      <c r="D352" s="521" t="str">
        <f t="array" ref="D352">IF(ISBLANK(C352)," ",XLOOKUP(C352,'Codified Game Plan'!$M$3:$M$477,'Codified Game Plan'!$C$3:$C$477))</f>
        <v> </v>
      </c>
      <c r="E352" s="522" t="str">
        <f t="array" ref="E352">IF(ISBLANK(C352),"",XLOOKUP(C352,'Codified Game Plan'!$M$3:$M$477,'Codified Game Plan'!$D$3:$D$477,0))</f>
        <v/>
      </c>
      <c r="F352" s="522" t="str">
        <f t="array" ref="F352">IF(ISBLANK(C352),"",XLOOKUP(C352,'Codified Game Plan'!$M$3:$M$477,'Codified Game Plan'!$E$3:$E$477,0))</f>
        <v/>
      </c>
      <c r="G352" s="523" t="str">
        <f t="array" ref="G352">IF(ISBLANK(C352)," ",XLOOKUP(C352,'Codified Game Plan'!$M$3:$M$477,'Codified Game Plan'!$F$3:$F$477))</f>
        <v> </v>
      </c>
      <c r="H352" s="507" t="str">
        <f t="array" ref="H352">IF(ISBLANK(C352)," ",XLOOKUP(C352,'Codified Game Plan'!$M$3:$M$477,'Codified Game Plan'!$G$3:$G$477))</f>
        <v> </v>
      </c>
      <c r="I352" s="523" t="str">
        <f t="array" ref="I352">IF(ISBLANK(C352),"",XLOOKUP(A352,'Crop Chart'!$A$5:$A$201,'Crop Chart'!$B$5:$B$201,0))</f>
        <v/>
      </c>
      <c r="J352" s="507" t="str">
        <f t="shared" si="24"/>
        <v> </v>
      </c>
      <c r="K352" s="511"/>
      <c r="L352" s="523" t="str">
        <f t="array" ref="L352">IF(ISBLANK(C352),"",XLOOKUP(A352,'Crop Chart'!$A$5:$A$201,'Crop Chart'!$C$5:$C$201,0))</f>
        <v/>
      </c>
      <c r="M352" s="506" t="str">
        <f t="array" ref="M352">IF(ISBLANK(C352),"",XLOOKUP(A352,'Crop Chart'!$A$5:$A$201,'Crop Chart'!$E$5:$E$201,0))</f>
        <v/>
      </c>
      <c r="N352" s="535" t="str">
        <f t="shared" si="1"/>
        <v/>
      </c>
      <c r="O352" s="515" t="str">
        <f t="array" ref="O352">IF(ISBLANK(C352),"",XLOOKUP(A352,'Crop Chart'!$A$5:$A$201,'Crop Chart'!$S$5:$S$201,0))</f>
        <v/>
      </c>
      <c r="P352" s="507" t="str">
        <f t="shared" si="2"/>
        <v/>
      </c>
      <c r="Q352" s="524"/>
      <c r="R352" s="523" t="str">
        <f t="array" ref="R352">IF(I352="TR",XLOOKUP(A352,'Crop Chart'!$A$5:$A$201,'Crop Chart'!$I$5:$I$201,FALSE),"")</f>
        <v/>
      </c>
      <c r="S352" s="512" t="str">
        <f t="array" ref="S352">IF(I352="TR",G352*'Crop Chart'!$H$2*12*L352/M352/T352*XLOOKUP(A352,'Crop Chart'!$A$5:$A$203,'Crop Chart'!$T$5:$T$203),"")</f>
        <v/>
      </c>
      <c r="T352" s="523" t="str">
        <f t="array" ref="T352">IF(ISBLANK(C352),"",XLOOKUP(A352,'Crop Chart'!$A$5:$A$201,'Crop Chart'!$P$5:$P$201,FALSE))</f>
        <v/>
      </c>
      <c r="U352" s="525" t="str">
        <f t="array" ref="U352">IF(ISBLANK(C352),"",XLOOKUP(A352,'Crop Chart'!$A$5:$A$201,'Crop Chart'!$Q$5:$Q$201,0))</f>
        <v/>
      </c>
      <c r="V352" s="507" t="str">
        <f t="array" ref="V352">IF(I352="DS",XLOOKUP(A352,'Crop Chart'!$A$6:$A$201,'Crop Chart'!$AH$6:$AH$201,0),"")</f>
        <v/>
      </c>
      <c r="W352" s="507" t="str">
        <f t="array" ref="W352">IF(I352="DS",XLOOKUP(A352,'Crop Chart'!$A$6:$A$201,'Crop Chart'!$AI$6:$AI$201,0),"")</f>
        <v/>
      </c>
      <c r="X352" s="526" t="str">
        <f t="array" ref="X352">IFS(ISTEXT(P352),"",XLOOKUP(A352,'Crop Chart'!$A$5:$A$201,'Crop Chart'!$R$5:$R$201,0)=0,"",XLOOKUP(A352,'Crop Chart'!$A$5:$A$201,'Crop Chart'!$R$5:$R$201,0)&gt;0,XLOOKUP(A352,'Crop Chart'!$A$5:$A$201,'Crop Chart'!$R$5:$R$201,0)+P352)</f>
        <v/>
      </c>
      <c r="Y352" s="523" t="str">
        <f t="array" ref="Y352">IF(ISTEXT(X352),"",XLOOKUP(A352,'Crop Chart'!$A$5:$A$201,'Crop Chart'!$S$5:$S$201,0))</f>
        <v/>
      </c>
      <c r="Z352" s="513" t="str">
        <f t="shared" si="3"/>
        <v/>
      </c>
      <c r="AA352" s="523" t="str">
        <f t="array" ref="AA352">IF(ISBLANK(C352),"",XLOOKUP(A352,'Crop Chart'!$A$5:$A$201,'Crop Chart'!$F$5:$F$201,0))</f>
        <v/>
      </c>
      <c r="AB352" s="523" t="str">
        <f t="array" ref="AB352">IF(ISBLANK(C352),"",XLOOKUP(A352,'Crop Chart'!$A$5:$A$201,'Crop Chart'!$G$5:$G$201,FALSE))</f>
        <v/>
      </c>
      <c r="AC352" s="526" t="str">
        <f t="shared" si="19"/>
        <v/>
      </c>
      <c r="AD352" s="526" t="str">
        <f t="shared" si="4"/>
        <v/>
      </c>
      <c r="AE352" s="527" t="str">
        <f t="array" ref="AE352">IF(ISBLANK(C352),"",XLOOKUP(C352,'Codified Game Plan'!$M$3:$M$477,'Codified Game Plan'!$J$3:$J$477,0))</f>
        <v/>
      </c>
      <c r="AF352" s="528" t="str">
        <f t="array" ref="AF352">IF(ISBLANK(C352),"",XLOOKUP(A352,'Crop Chart'!$A$5:$A$201,'Crop Chart'!$L$5:$L$201,FALSE))</f>
        <v/>
      </c>
      <c r="AG352" s="529"/>
      <c r="AH352" s="530"/>
      <c r="AI352" s="530" t="str">
        <f t="array" ref="AI352">IF(ISBLANK(C352),"",XLOOKUP(A352,'Crop Chart'!$A$5:$A$201,'Crop Chart'!$AN$5:$AN$201,FALSE))</f>
        <v/>
      </c>
      <c r="AJ352" s="531" t="str">
        <f t="array" ref="AJ352">IF((AI352=""),"",J352+XLOOKUP(A352,'Crop Chart'!$A$5:$A$201,'Crop Chart'!$AO$5:$AO$201,FALSE))</f>
        <v/>
      </c>
      <c r="AK352" s="530" t="str">
        <f t="array" ref="AK352">IF(ISBLANK(C352),"",XLOOKUP(A352,'Crop Chart'!$A$5:$A$201,'Crop Chart'!$AP$5:$AP$201,FALSE))</f>
        <v/>
      </c>
      <c r="AL352" s="531" t="str">
        <f t="array" ref="AL352">IF((AK352=""),"",J352+XLOOKUP(A352,'Crop Chart'!$A$5:$A$201,'Crop Chart'!$AQ$5:$AQ$201,FALSE))</f>
        <v/>
      </c>
      <c r="AM352" s="530" t="str">
        <f t="array" ref="AM352">IF(ISBLANK(C352),"",XLOOKUP(A352,'Crop Chart'!$A$5:$A$201,'Crop Chart'!$AR$5:$AR$201,FALSE))</f>
        <v/>
      </c>
      <c r="AN352" s="531" t="str">
        <f t="array" ref="AN352">IF((AM352=""),"",J352+XLOOKUP(A352,'Crop Chart'!$A$5:$A$201,'Crop Chart'!$AS$5:$AS$201,FALSE))</f>
        <v/>
      </c>
      <c r="AO352" s="530" t="str">
        <f t="array" ref="AO352">IF(ISBLANK(C352),"",XLOOKUP(A352,'Crop Chart'!$A$5:$A$201,'Crop Chart'!$AT$5:$AT$201,FALSE))</f>
        <v/>
      </c>
      <c r="AP352" s="531" t="str">
        <f t="array" ref="AP352">IF((AO352=""),"",J352+XLOOKUP(A352,'Crop Chart'!$A$5:$A$201,'Crop Chart'!$AU$5:$AU$201,FALSE))</f>
        <v/>
      </c>
      <c r="AQ352" s="530" t="str">
        <f t="array" ref="AQ352">IF(ISBLANK(C352),"",XLOOKUP(A352,'Crop Chart'!$A$5:$A$201,'Crop Chart'!$AV$5:$AV$201,FALSE))</f>
        <v/>
      </c>
      <c r="AR352" s="531" t="str">
        <f t="array" ref="AR352">IF((AQ352=""),"",J352+XLOOKUP(A352,'Crop Chart'!$A$5:$A$201,'Crop Chart'!$AW$5:$AW$201,FALSE))</f>
        <v/>
      </c>
      <c r="AS352" s="530" t="str">
        <f t="array" ref="AS352">IF(ISBLANK(C352),"",XLOOKUP(A352,'Crop Chart'!$A$5:$A$201,'Crop Chart'!$AX$5:$AX$201,FALSE))</f>
        <v/>
      </c>
      <c r="AT352" s="531" t="str">
        <f t="array" ref="AT352">IF((AS352=""),"",J352+XLOOKUP(A352,'Crop Chart'!$A$5:$A$201,'Crop Chart'!$AY$5:$AY$201,FALSE))</f>
        <v/>
      </c>
      <c r="AU352" s="530" t="str">
        <f t="array" ref="AU352">IF(ISBLANK(C352),"",XLOOKUP(A352,'Crop Chart'!$A$5:$A$201,'Crop Chart'!$AZ$5:$AZ$201,FALSE))</f>
        <v/>
      </c>
      <c r="AV352" s="531" t="str">
        <f t="array" ref="AV352">IF((AU352=""),"",J352+XLOOKUP(A352,'Crop Chart'!$A$5:$A$201,'Crop Chart'!$BA$5:$BA$201,FALSE))</f>
        <v/>
      </c>
      <c r="AW352" s="530" t="str">
        <f t="array" ref="AW352">IF(ISBLANK(C352),"",XLOOKUP(A352,'Crop Chart'!$A$5:$A$201,'Crop Chart'!$BB$5:$BB$201,FALSE))</f>
        <v/>
      </c>
      <c r="AX352" s="532" t="str">
        <f t="array" ref="AX352">IF((AW352=""),"",J352+XLOOKUP(A352,'Crop Chart'!$A$5:$A$201,'Crop Chart'!$BC$5:$BC$201,FALSE))</f>
        <v/>
      </c>
    </row>
    <row r="353" ht="15.75" hidden="1" customHeight="1">
      <c r="A353" s="520" t="str">
        <f t="array" ref="A353">IF(ISBLANK(C353)," ",XLOOKUP(C353,'Codified Game Plan'!$M$3:$M$477,'Codified Game Plan'!$A$3:$A$477))</f>
        <v> </v>
      </c>
      <c r="B353" s="503" t="str">
        <f t="array" ref="B353">IF(ISBLANK(C353),"",XLOOKUP(C353,'Codified Game Plan'!$M$3:$M$477,'Codified Game Plan'!$B$3:$B$477))</f>
        <v/>
      </c>
      <c r="C353" s="521"/>
      <c r="D353" s="521" t="str">
        <f t="array" ref="D353">IF(ISBLANK(C353)," ",XLOOKUP(C353,'Codified Game Plan'!$M$3:$M$477,'Codified Game Plan'!$C$3:$C$477))</f>
        <v> </v>
      </c>
      <c r="E353" s="522" t="str">
        <f t="array" ref="E353">IF(ISBLANK(C353),"",XLOOKUP(C353,'Codified Game Plan'!$M$3:$M$477,'Codified Game Plan'!$D$3:$D$477,0))</f>
        <v/>
      </c>
      <c r="F353" s="522" t="str">
        <f t="array" ref="F353">IF(ISBLANK(C353),"",XLOOKUP(C353,'Codified Game Plan'!$M$3:$M$477,'Codified Game Plan'!$E$3:$E$477,0))</f>
        <v/>
      </c>
      <c r="G353" s="523" t="str">
        <f t="array" ref="G353">IF(ISBLANK(C353)," ",XLOOKUP(C353,'Codified Game Plan'!$M$3:$M$477,'Codified Game Plan'!$F$3:$F$477))</f>
        <v> </v>
      </c>
      <c r="H353" s="507" t="str">
        <f t="array" ref="H353">IF(ISBLANK(C353)," ",XLOOKUP(C353,'Codified Game Plan'!$M$3:$M$477,'Codified Game Plan'!$G$3:$G$477))</f>
        <v> </v>
      </c>
      <c r="I353" s="523" t="str">
        <f t="array" ref="I353">IF(ISBLANK(C353),"",XLOOKUP(A353,'Crop Chart'!$A$5:$A$201,'Crop Chart'!$B$5:$B$201,0))</f>
        <v/>
      </c>
      <c r="J353" s="507" t="str">
        <f t="shared" si="24"/>
        <v> </v>
      </c>
      <c r="K353" s="511"/>
      <c r="L353" s="523" t="str">
        <f t="array" ref="L353">IF(ISBLANK(C353),"",XLOOKUP(A353,'Crop Chart'!$A$5:$A$201,'Crop Chart'!$C$5:$C$201,0))</f>
        <v/>
      </c>
      <c r="M353" s="506" t="str">
        <f t="array" ref="M353">IF(ISBLANK(C353),"",XLOOKUP(A353,'Crop Chart'!$A$5:$A$201,'Crop Chart'!$E$5:$E$201,0))</f>
        <v/>
      </c>
      <c r="N353" s="535" t="str">
        <f t="shared" si="1"/>
        <v/>
      </c>
      <c r="O353" s="515" t="str">
        <f t="array" ref="O353">IF(ISBLANK(C353),"",XLOOKUP(A353,'Crop Chart'!$A$5:$A$201,'Crop Chart'!$S$5:$S$201,0))</f>
        <v/>
      </c>
      <c r="P353" s="507" t="str">
        <f t="shared" si="2"/>
        <v/>
      </c>
      <c r="Q353" s="524"/>
      <c r="R353" s="523" t="str">
        <f t="array" ref="R353">IF(I353="TR",XLOOKUP(A353,'Crop Chart'!$A$5:$A$201,'Crop Chart'!$I$5:$I$201,FALSE),"")</f>
        <v/>
      </c>
      <c r="S353" s="512" t="str">
        <f t="array" ref="S353">IF(I353="TR",G353*'Crop Chart'!$H$2*12*L353/M353/T353*XLOOKUP(A353,'Crop Chart'!$A$5:$A$203,'Crop Chart'!$T$5:$T$203),"")</f>
        <v/>
      </c>
      <c r="T353" s="523" t="str">
        <f t="array" ref="T353">IF(ISBLANK(C353),"",XLOOKUP(A353,'Crop Chart'!$A$5:$A$201,'Crop Chart'!$P$5:$P$201,FALSE))</f>
        <v/>
      </c>
      <c r="U353" s="525" t="str">
        <f t="array" ref="U353">IF(ISBLANK(C353),"",XLOOKUP(A353,'Crop Chart'!$A$5:$A$201,'Crop Chart'!$Q$5:$Q$201,0))</f>
        <v/>
      </c>
      <c r="V353" s="507" t="str">
        <f t="array" ref="V353">IF(I353="DS",XLOOKUP(A353,'Crop Chart'!$A$6:$A$201,'Crop Chart'!$AH$6:$AH$201,0),"")</f>
        <v/>
      </c>
      <c r="W353" s="507" t="str">
        <f t="array" ref="W353">IF(I353="DS",XLOOKUP(A353,'Crop Chart'!$A$6:$A$201,'Crop Chart'!$AI$6:$AI$201,0),"")</f>
        <v/>
      </c>
      <c r="X353" s="526" t="str">
        <f t="array" ref="X353">IFS(ISTEXT(P353),"",XLOOKUP(A353,'Crop Chart'!$A$5:$A$201,'Crop Chart'!$R$5:$R$201,0)=0,"",XLOOKUP(A353,'Crop Chart'!$A$5:$A$201,'Crop Chart'!$R$5:$R$201,0)&gt;0,XLOOKUP(A353,'Crop Chart'!$A$5:$A$201,'Crop Chart'!$R$5:$R$201,0)+P353)</f>
        <v/>
      </c>
      <c r="Y353" s="523" t="str">
        <f t="array" ref="Y353">IF(ISTEXT(X353),"",XLOOKUP(A353,'Crop Chart'!$A$5:$A$201,'Crop Chart'!$S$5:$S$201,0))</f>
        <v/>
      </c>
      <c r="Z353" s="513" t="str">
        <f t="shared" si="3"/>
        <v/>
      </c>
      <c r="AA353" s="523" t="str">
        <f t="array" ref="AA353">IF(ISBLANK(C353),"",XLOOKUP(A353,'Crop Chart'!$A$5:$A$201,'Crop Chart'!$F$5:$F$201,0))</f>
        <v/>
      </c>
      <c r="AB353" s="523" t="str">
        <f t="array" ref="AB353">IF(ISBLANK(C353),"",XLOOKUP(A353,'Crop Chart'!$A$5:$A$201,'Crop Chart'!$G$5:$G$201,FALSE))</f>
        <v/>
      </c>
      <c r="AC353" s="526" t="str">
        <f t="shared" si="19"/>
        <v/>
      </c>
      <c r="AD353" s="526" t="str">
        <f t="shared" si="4"/>
        <v/>
      </c>
      <c r="AE353" s="527" t="str">
        <f t="array" ref="AE353">IF(ISBLANK(C353),"",XLOOKUP(C353,'Codified Game Plan'!$M$3:$M$477,'Codified Game Plan'!$J$3:$J$477,0))</f>
        <v/>
      </c>
      <c r="AF353" s="528" t="str">
        <f t="array" ref="AF353">IF(ISBLANK(C353),"",XLOOKUP(A353,'Crop Chart'!$A$5:$A$201,'Crop Chart'!$L$5:$L$201,FALSE))</f>
        <v/>
      </c>
      <c r="AG353" s="529"/>
      <c r="AH353" s="530"/>
      <c r="AI353" s="530" t="str">
        <f t="array" ref="AI353">IF(ISBLANK(C353),"",XLOOKUP(A353,'Crop Chart'!$A$5:$A$201,'Crop Chart'!$AN$5:$AN$201,FALSE))</f>
        <v/>
      </c>
      <c r="AJ353" s="531" t="str">
        <f t="array" ref="AJ353">IF((AI353=""),"",J353+XLOOKUP(A353,'Crop Chart'!$A$5:$A$201,'Crop Chart'!$AO$5:$AO$201,FALSE))</f>
        <v/>
      </c>
      <c r="AK353" s="530" t="str">
        <f t="array" ref="AK353">IF(ISBLANK(C353),"",XLOOKUP(A353,'Crop Chart'!$A$5:$A$201,'Crop Chart'!$AP$5:$AP$201,FALSE))</f>
        <v/>
      </c>
      <c r="AL353" s="531" t="str">
        <f t="array" ref="AL353">IF((AK353=""),"",J353+XLOOKUP(A353,'Crop Chart'!$A$5:$A$201,'Crop Chart'!$AQ$5:$AQ$201,FALSE))</f>
        <v/>
      </c>
      <c r="AM353" s="530" t="str">
        <f t="array" ref="AM353">IF(ISBLANK(C353),"",XLOOKUP(A353,'Crop Chart'!$A$5:$A$201,'Crop Chart'!$AR$5:$AR$201,FALSE))</f>
        <v/>
      </c>
      <c r="AN353" s="531" t="str">
        <f t="array" ref="AN353">IF((AM353=""),"",J353+XLOOKUP(A353,'Crop Chart'!$A$5:$A$201,'Crop Chart'!$AS$5:$AS$201,FALSE))</f>
        <v/>
      </c>
      <c r="AO353" s="530" t="str">
        <f t="array" ref="AO353">IF(ISBLANK(C353),"",XLOOKUP(A353,'Crop Chart'!$A$5:$A$201,'Crop Chart'!$AT$5:$AT$201,FALSE))</f>
        <v/>
      </c>
      <c r="AP353" s="531" t="str">
        <f t="array" ref="AP353">IF((AO353=""),"",J353+XLOOKUP(A353,'Crop Chart'!$A$5:$A$201,'Crop Chart'!$AU$5:$AU$201,FALSE))</f>
        <v/>
      </c>
      <c r="AQ353" s="530" t="str">
        <f t="array" ref="AQ353">IF(ISBLANK(C353),"",XLOOKUP(A353,'Crop Chart'!$A$5:$A$201,'Crop Chart'!$AV$5:$AV$201,FALSE))</f>
        <v/>
      </c>
      <c r="AR353" s="531" t="str">
        <f t="array" ref="AR353">IF((AQ353=""),"",J353+XLOOKUP(A353,'Crop Chart'!$A$5:$A$201,'Crop Chart'!$AW$5:$AW$201,FALSE))</f>
        <v/>
      </c>
      <c r="AS353" s="530" t="str">
        <f t="array" ref="AS353">IF(ISBLANK(C353),"",XLOOKUP(A353,'Crop Chart'!$A$5:$A$201,'Crop Chart'!$AX$5:$AX$201,FALSE))</f>
        <v/>
      </c>
      <c r="AT353" s="531" t="str">
        <f t="array" ref="AT353">IF((AS353=""),"",J353+XLOOKUP(A353,'Crop Chart'!$A$5:$A$201,'Crop Chart'!$AY$5:$AY$201,FALSE))</f>
        <v/>
      </c>
      <c r="AU353" s="530" t="str">
        <f t="array" ref="AU353">IF(ISBLANK(C353),"",XLOOKUP(A353,'Crop Chart'!$A$5:$A$201,'Crop Chart'!$AZ$5:$AZ$201,FALSE))</f>
        <v/>
      </c>
      <c r="AV353" s="531" t="str">
        <f t="array" ref="AV353">IF((AU353=""),"",J353+XLOOKUP(A353,'Crop Chart'!$A$5:$A$201,'Crop Chart'!$BA$5:$BA$201,FALSE))</f>
        <v/>
      </c>
      <c r="AW353" s="530" t="str">
        <f t="array" ref="AW353">IF(ISBLANK(C353),"",XLOOKUP(A353,'Crop Chart'!$A$5:$A$201,'Crop Chart'!$BB$5:$BB$201,FALSE))</f>
        <v/>
      </c>
      <c r="AX353" s="532" t="str">
        <f t="array" ref="AX353">IF((AW353=""),"",J353+XLOOKUP(A353,'Crop Chart'!$A$5:$A$201,'Crop Chart'!$BC$5:$BC$201,FALSE))</f>
        <v/>
      </c>
    </row>
    <row r="354" ht="15.75" hidden="1" customHeight="1">
      <c r="A354" s="520" t="str">
        <f t="array" ref="A354">IF(ISBLANK(C354)," ",XLOOKUP(C354,'Codified Game Plan'!$M$3:$M$477,'Codified Game Plan'!$A$3:$A$477))</f>
        <v> </v>
      </c>
      <c r="B354" s="503" t="str">
        <f t="array" ref="B354">IF(ISBLANK(C354),"",XLOOKUP(C354,'Codified Game Plan'!$M$3:$M$477,'Codified Game Plan'!$B$3:$B$477))</f>
        <v/>
      </c>
      <c r="C354" s="521"/>
      <c r="D354" s="521" t="str">
        <f t="array" ref="D354">IF(ISBLANK(C354)," ",XLOOKUP(C354,'Codified Game Plan'!$M$3:$M$477,'Codified Game Plan'!$C$3:$C$477))</f>
        <v> </v>
      </c>
      <c r="E354" s="522" t="str">
        <f t="array" ref="E354">IF(ISBLANK(C354),"",XLOOKUP(C354,'Codified Game Plan'!$M$3:$M$477,'Codified Game Plan'!$D$3:$D$477,0))</f>
        <v/>
      </c>
      <c r="F354" s="522" t="str">
        <f t="array" ref="F354">IF(ISBLANK(C354),"",XLOOKUP(C354,'Codified Game Plan'!$M$3:$M$477,'Codified Game Plan'!$E$3:$E$477,0))</f>
        <v/>
      </c>
      <c r="G354" s="523" t="str">
        <f t="array" ref="G354">IF(ISBLANK(C354)," ",XLOOKUP(C354,'Codified Game Plan'!$M$3:$M$477,'Codified Game Plan'!$F$3:$F$477))</f>
        <v> </v>
      </c>
      <c r="H354" s="507" t="str">
        <f t="array" ref="H354">IF(ISBLANK(C354)," ",XLOOKUP(C354,'Codified Game Plan'!$M$3:$M$477,'Codified Game Plan'!$G$3:$G$477))</f>
        <v> </v>
      </c>
      <c r="I354" s="523" t="str">
        <f t="array" ref="I354">IF(ISBLANK(C354),"",XLOOKUP(A354,'Crop Chart'!$A$5:$A$201,'Crop Chart'!$B$5:$B$201,0))</f>
        <v/>
      </c>
      <c r="J354" s="507" t="str">
        <f t="shared" si="24"/>
        <v> </v>
      </c>
      <c r="K354" s="511"/>
      <c r="L354" s="523" t="str">
        <f t="array" ref="L354">IF(ISBLANK(C354),"",XLOOKUP(A354,'Crop Chart'!$A$5:$A$201,'Crop Chart'!$C$5:$C$201,0))</f>
        <v/>
      </c>
      <c r="M354" s="506" t="str">
        <f t="array" ref="M354">IF(ISBLANK(C354),"",XLOOKUP(A354,'Crop Chart'!$A$5:$A$201,'Crop Chart'!$E$5:$E$201,0))</f>
        <v/>
      </c>
      <c r="N354" s="535" t="str">
        <f t="shared" si="1"/>
        <v/>
      </c>
      <c r="O354" s="515" t="str">
        <f t="array" ref="O354">IF(ISBLANK(C354),"",XLOOKUP(A354,'Crop Chart'!$A$5:$A$201,'Crop Chart'!$S$5:$S$201,0))</f>
        <v/>
      </c>
      <c r="P354" s="507" t="str">
        <f t="shared" si="2"/>
        <v/>
      </c>
      <c r="Q354" s="524"/>
      <c r="R354" s="523" t="str">
        <f t="array" ref="R354">IF(I354="TR",XLOOKUP(A354,'Crop Chart'!$A$5:$A$201,'Crop Chart'!$I$5:$I$201,FALSE),"")</f>
        <v/>
      </c>
      <c r="S354" s="512" t="str">
        <f t="array" ref="S354">IF(I354="TR",G354*'Crop Chart'!$H$2*12*L354/M354/T354*XLOOKUP(A354,'Crop Chart'!$A$5:$A$203,'Crop Chart'!$T$5:$T$203),"")</f>
        <v/>
      </c>
      <c r="T354" s="523" t="str">
        <f t="array" ref="T354">IF(ISBLANK(C354),"",XLOOKUP(A354,'Crop Chart'!$A$5:$A$201,'Crop Chart'!$P$5:$P$201,FALSE))</f>
        <v/>
      </c>
      <c r="U354" s="525" t="str">
        <f t="array" ref="U354">IF(ISBLANK(C354),"",XLOOKUP(A354,'Crop Chart'!$A$5:$A$201,'Crop Chart'!$Q$5:$Q$201,0))</f>
        <v/>
      </c>
      <c r="V354" s="507" t="str">
        <f t="array" ref="V354">IF(I354="DS",XLOOKUP(A354,'Crop Chart'!$A$6:$A$201,'Crop Chart'!$AH$6:$AH$201,0),"")</f>
        <v/>
      </c>
      <c r="W354" s="507" t="str">
        <f t="array" ref="W354">IF(I354="DS",XLOOKUP(A354,'Crop Chart'!$A$6:$A$201,'Crop Chart'!$AI$6:$AI$201,0),"")</f>
        <v/>
      </c>
      <c r="X354" s="526" t="str">
        <f t="array" ref="X354">IFS(ISTEXT(P354),"",XLOOKUP(A354,'Crop Chart'!$A$5:$A$201,'Crop Chart'!$R$5:$R$201,0)=0,"",XLOOKUP(A354,'Crop Chart'!$A$5:$A$201,'Crop Chart'!$R$5:$R$201,0)&gt;0,XLOOKUP(A354,'Crop Chart'!$A$5:$A$201,'Crop Chart'!$R$5:$R$201,0)+P354)</f>
        <v/>
      </c>
      <c r="Y354" s="523" t="str">
        <f t="array" ref="Y354">IF(ISTEXT(X354),"",XLOOKUP(A354,'Crop Chart'!$A$5:$A$201,'Crop Chart'!$S$5:$S$201,0))</f>
        <v/>
      </c>
      <c r="Z354" s="513" t="str">
        <f t="shared" si="3"/>
        <v/>
      </c>
      <c r="AA354" s="523" t="str">
        <f t="array" ref="AA354">IF(ISBLANK(C354),"",XLOOKUP(A354,'Crop Chart'!$A$5:$A$201,'Crop Chart'!$F$5:$F$201,0))</f>
        <v/>
      </c>
      <c r="AB354" s="523" t="str">
        <f t="array" ref="AB354">IF(ISBLANK(C354),"",XLOOKUP(A354,'Crop Chart'!$A$5:$A$201,'Crop Chart'!$G$5:$G$201,FALSE))</f>
        <v/>
      </c>
      <c r="AC354" s="526" t="str">
        <f t="shared" si="19"/>
        <v/>
      </c>
      <c r="AD354" s="526" t="str">
        <f t="shared" si="4"/>
        <v/>
      </c>
      <c r="AE354" s="527" t="str">
        <f t="array" ref="AE354">IF(ISBLANK(C354),"",XLOOKUP(C354,'Codified Game Plan'!$M$3:$M$477,'Codified Game Plan'!$J$3:$J$477,0))</f>
        <v/>
      </c>
      <c r="AF354" s="528" t="str">
        <f t="array" ref="AF354">IF(ISBLANK(C354),"",XLOOKUP(A354,'Crop Chart'!$A$5:$A$201,'Crop Chart'!$L$5:$L$201,FALSE))</f>
        <v/>
      </c>
      <c r="AG354" s="529"/>
      <c r="AH354" s="530"/>
      <c r="AI354" s="530" t="str">
        <f t="array" ref="AI354">IF(ISBLANK(C354),"",XLOOKUP(A354,'Crop Chart'!$A$5:$A$201,'Crop Chart'!$AN$5:$AN$201,FALSE))</f>
        <v/>
      </c>
      <c r="AJ354" s="531" t="str">
        <f t="array" ref="AJ354">IF((AI354=""),"",J354+XLOOKUP(A354,'Crop Chart'!$A$5:$A$201,'Crop Chart'!$AO$5:$AO$201,FALSE))</f>
        <v/>
      </c>
      <c r="AK354" s="530" t="str">
        <f t="array" ref="AK354">IF(ISBLANK(C354),"",XLOOKUP(A354,'Crop Chart'!$A$5:$A$201,'Crop Chart'!$AP$5:$AP$201,FALSE))</f>
        <v/>
      </c>
      <c r="AL354" s="531" t="str">
        <f t="array" ref="AL354">IF((AK354=""),"",J354+XLOOKUP(A354,'Crop Chart'!$A$5:$A$201,'Crop Chart'!$AQ$5:$AQ$201,FALSE))</f>
        <v/>
      </c>
      <c r="AM354" s="530" t="str">
        <f t="array" ref="AM354">IF(ISBLANK(C354),"",XLOOKUP(A354,'Crop Chart'!$A$5:$A$201,'Crop Chart'!$AR$5:$AR$201,FALSE))</f>
        <v/>
      </c>
      <c r="AN354" s="531" t="str">
        <f t="array" ref="AN354">IF((AM354=""),"",J354+XLOOKUP(A354,'Crop Chart'!$A$5:$A$201,'Crop Chart'!$AS$5:$AS$201,FALSE))</f>
        <v/>
      </c>
      <c r="AO354" s="530" t="str">
        <f t="array" ref="AO354">IF(ISBLANK(C354),"",XLOOKUP(A354,'Crop Chart'!$A$5:$A$201,'Crop Chart'!$AT$5:$AT$201,FALSE))</f>
        <v/>
      </c>
      <c r="AP354" s="531" t="str">
        <f t="array" ref="AP354">IF((AO354=""),"",J354+XLOOKUP(A354,'Crop Chart'!$A$5:$A$201,'Crop Chart'!$AU$5:$AU$201,FALSE))</f>
        <v/>
      </c>
      <c r="AQ354" s="530" t="str">
        <f t="array" ref="AQ354">IF(ISBLANK(C354),"",XLOOKUP(A354,'Crop Chart'!$A$5:$A$201,'Crop Chart'!$AV$5:$AV$201,FALSE))</f>
        <v/>
      </c>
      <c r="AR354" s="531" t="str">
        <f t="array" ref="AR354">IF((AQ354=""),"",J354+XLOOKUP(A354,'Crop Chart'!$A$5:$A$201,'Crop Chart'!$AW$5:$AW$201,FALSE))</f>
        <v/>
      </c>
      <c r="AS354" s="530" t="str">
        <f t="array" ref="AS354">IF(ISBLANK(C354),"",XLOOKUP(A354,'Crop Chart'!$A$5:$A$201,'Crop Chart'!$AX$5:$AX$201,FALSE))</f>
        <v/>
      </c>
      <c r="AT354" s="531" t="str">
        <f t="array" ref="AT354">IF((AS354=""),"",J354+XLOOKUP(A354,'Crop Chart'!$A$5:$A$201,'Crop Chart'!$AY$5:$AY$201,FALSE))</f>
        <v/>
      </c>
      <c r="AU354" s="530" t="str">
        <f t="array" ref="AU354">IF(ISBLANK(C354),"",XLOOKUP(A354,'Crop Chart'!$A$5:$A$201,'Crop Chart'!$AZ$5:$AZ$201,FALSE))</f>
        <v/>
      </c>
      <c r="AV354" s="531" t="str">
        <f t="array" ref="AV354">IF((AU354=""),"",J354+XLOOKUP(A354,'Crop Chart'!$A$5:$A$201,'Crop Chart'!$BA$5:$BA$201,FALSE))</f>
        <v/>
      </c>
      <c r="AW354" s="530" t="str">
        <f t="array" ref="AW354">IF(ISBLANK(C354),"",XLOOKUP(A354,'Crop Chart'!$A$5:$A$201,'Crop Chart'!$BB$5:$BB$201,FALSE))</f>
        <v/>
      </c>
      <c r="AX354" s="532" t="str">
        <f t="array" ref="AX354">IF((AW354=""),"",J354+XLOOKUP(A354,'Crop Chart'!$A$5:$A$201,'Crop Chart'!$BC$5:$BC$201,FALSE))</f>
        <v/>
      </c>
    </row>
    <row r="355" ht="15.75" hidden="1" customHeight="1">
      <c r="A355" s="520" t="str">
        <f t="array" ref="A355">IF(ISBLANK(C355)," ",XLOOKUP(C355,'Codified Game Plan'!$M$3:$M$477,'Codified Game Plan'!$A$3:$A$477))</f>
        <v> </v>
      </c>
      <c r="B355" s="503" t="str">
        <f t="array" ref="B355">IF(ISBLANK(C355),"",XLOOKUP(C355,'Codified Game Plan'!$M$3:$M$477,'Codified Game Plan'!$B$3:$B$477))</f>
        <v/>
      </c>
      <c r="C355" s="521"/>
      <c r="D355" s="521" t="str">
        <f t="array" ref="D355">IF(ISBLANK(C355)," ",XLOOKUP(C355,'Codified Game Plan'!$M$3:$M$477,'Codified Game Plan'!$C$3:$C$477))</f>
        <v> </v>
      </c>
      <c r="E355" s="522" t="str">
        <f t="array" ref="E355">IF(ISBLANK(C355),"",XLOOKUP(C355,'Codified Game Plan'!$M$3:$M$477,'Codified Game Plan'!$D$3:$D$477,0))</f>
        <v/>
      </c>
      <c r="F355" s="522" t="str">
        <f t="array" ref="F355">IF(ISBLANK(C355),"",XLOOKUP(C355,'Codified Game Plan'!$M$3:$M$477,'Codified Game Plan'!$E$3:$E$477,0))</f>
        <v/>
      </c>
      <c r="G355" s="523" t="str">
        <f t="array" ref="G355">IF(ISBLANK(C355)," ",XLOOKUP(C355,'Codified Game Plan'!$M$3:$M$477,'Codified Game Plan'!$F$3:$F$477))</f>
        <v> </v>
      </c>
      <c r="H355" s="507" t="str">
        <f t="array" ref="H355">IF(ISBLANK(C355)," ",XLOOKUP(C355,'Codified Game Plan'!$M$3:$M$477,'Codified Game Plan'!$G$3:$G$477))</f>
        <v> </v>
      </c>
      <c r="I355" s="523" t="str">
        <f t="array" ref="I355">IF(ISBLANK(C355),"",XLOOKUP(A355,'Crop Chart'!$A$5:$A$201,'Crop Chart'!$B$5:$B$201,0))</f>
        <v/>
      </c>
      <c r="J355" s="507" t="str">
        <f t="shared" si="24"/>
        <v> </v>
      </c>
      <c r="K355" s="511"/>
      <c r="L355" s="523" t="str">
        <f t="array" ref="L355">IF(ISBLANK(C355),"",XLOOKUP(A355,'Crop Chart'!$A$5:$A$201,'Crop Chart'!$C$5:$C$201,0))</f>
        <v/>
      </c>
      <c r="M355" s="506" t="str">
        <f t="array" ref="M355">IF(ISBLANK(C355),"",XLOOKUP(A355,'Crop Chart'!$A$5:$A$201,'Crop Chart'!$E$5:$E$201,0))</f>
        <v/>
      </c>
      <c r="N355" s="535" t="str">
        <f t="shared" si="1"/>
        <v/>
      </c>
      <c r="O355" s="515" t="str">
        <f t="array" ref="O355">IF(ISBLANK(C355),"",XLOOKUP(A355,'Crop Chart'!$A$5:$A$201,'Crop Chart'!$S$5:$S$201,0))</f>
        <v/>
      </c>
      <c r="P355" s="507" t="str">
        <f t="shared" si="2"/>
        <v/>
      </c>
      <c r="Q355" s="524"/>
      <c r="R355" s="523" t="str">
        <f t="array" ref="R355">IF(I355="TR",XLOOKUP(A355,'Crop Chart'!$A$5:$A$201,'Crop Chart'!$I$5:$I$201,FALSE),"")</f>
        <v/>
      </c>
      <c r="S355" s="512" t="str">
        <f t="array" ref="S355">IF(I355="TR",G355*'Crop Chart'!$H$2*12*L355/M355/T355*XLOOKUP(A355,'Crop Chart'!$A$5:$A$203,'Crop Chart'!$T$5:$T$203),"")</f>
        <v/>
      </c>
      <c r="T355" s="523" t="str">
        <f t="array" ref="T355">IF(ISBLANK(C355),"",XLOOKUP(A355,'Crop Chart'!$A$5:$A$201,'Crop Chart'!$P$5:$P$201,FALSE))</f>
        <v/>
      </c>
      <c r="U355" s="525" t="str">
        <f t="array" ref="U355">IF(ISBLANK(C355),"",XLOOKUP(A355,'Crop Chart'!$A$5:$A$201,'Crop Chart'!$Q$5:$Q$201,0))</f>
        <v/>
      </c>
      <c r="V355" s="507" t="str">
        <f t="array" ref="V355">IF(I355="DS",XLOOKUP(A355,'Crop Chart'!$A$6:$A$201,'Crop Chart'!$AH$6:$AH$201,0),"")</f>
        <v/>
      </c>
      <c r="W355" s="507" t="str">
        <f t="array" ref="W355">IF(I355="DS",XLOOKUP(A355,'Crop Chart'!$A$6:$A$201,'Crop Chart'!$AI$6:$AI$201,0),"")</f>
        <v/>
      </c>
      <c r="X355" s="526" t="str">
        <f t="array" ref="X355">IFS(ISTEXT(P355),"",XLOOKUP(A355,'Crop Chart'!$A$5:$A$201,'Crop Chart'!$R$5:$R$201,0)=0,"",XLOOKUP(A355,'Crop Chart'!$A$5:$A$201,'Crop Chart'!$R$5:$R$201,0)&gt;0,XLOOKUP(A355,'Crop Chart'!$A$5:$A$201,'Crop Chart'!$R$5:$R$201,0)+P355)</f>
        <v/>
      </c>
      <c r="Y355" s="523" t="str">
        <f t="array" ref="Y355">IF(ISTEXT(X355),"",XLOOKUP(A355,'Crop Chart'!$A$5:$A$201,'Crop Chart'!$S$5:$S$201,0))</f>
        <v/>
      </c>
      <c r="Z355" s="513" t="str">
        <f t="shared" si="3"/>
        <v/>
      </c>
      <c r="AA355" s="523" t="str">
        <f t="array" ref="AA355">IF(ISBLANK(C355),"",XLOOKUP(A355,'Crop Chart'!$A$5:$A$201,'Crop Chart'!$F$5:$F$201,0))</f>
        <v/>
      </c>
      <c r="AB355" s="523" t="str">
        <f t="array" ref="AB355">IF(ISBLANK(C355),"",XLOOKUP(A355,'Crop Chart'!$A$5:$A$201,'Crop Chart'!$G$5:$G$201,FALSE))</f>
        <v/>
      </c>
      <c r="AC355" s="526" t="str">
        <f t="shared" si="19"/>
        <v/>
      </c>
      <c r="AD355" s="526" t="str">
        <f t="shared" si="4"/>
        <v/>
      </c>
      <c r="AE355" s="527" t="str">
        <f t="array" ref="AE355">IF(ISBLANK(C355),"",XLOOKUP(C355,'Codified Game Plan'!$M$3:$M$477,'Codified Game Plan'!$J$3:$J$477,0))</f>
        <v/>
      </c>
      <c r="AF355" s="528" t="str">
        <f t="array" ref="AF355">IF(ISBLANK(C355),"",XLOOKUP(A355,'Crop Chart'!$A$5:$A$201,'Crop Chart'!$L$5:$L$201,FALSE))</f>
        <v/>
      </c>
      <c r="AG355" s="529"/>
      <c r="AH355" s="530"/>
      <c r="AI355" s="530" t="str">
        <f t="array" ref="AI355">IF(ISBLANK(C355),"",XLOOKUP(A355,'Crop Chart'!$A$5:$A$201,'Crop Chart'!$AN$5:$AN$201,FALSE))</f>
        <v/>
      </c>
      <c r="AJ355" s="531" t="str">
        <f t="array" ref="AJ355">IF((AI355=""),"",J355+XLOOKUP(A355,'Crop Chart'!$A$5:$A$201,'Crop Chart'!$AO$5:$AO$201,FALSE))</f>
        <v/>
      </c>
      <c r="AK355" s="530" t="str">
        <f t="array" ref="AK355">IF(ISBLANK(C355),"",XLOOKUP(A355,'Crop Chart'!$A$5:$A$201,'Crop Chart'!$AP$5:$AP$201,FALSE))</f>
        <v/>
      </c>
      <c r="AL355" s="531" t="str">
        <f t="array" ref="AL355">IF((AK355=""),"",J355+XLOOKUP(A355,'Crop Chart'!$A$5:$A$201,'Crop Chart'!$AQ$5:$AQ$201,FALSE))</f>
        <v/>
      </c>
      <c r="AM355" s="530" t="str">
        <f t="array" ref="AM355">IF(ISBLANK(C355),"",XLOOKUP(A355,'Crop Chart'!$A$5:$A$201,'Crop Chart'!$AR$5:$AR$201,FALSE))</f>
        <v/>
      </c>
      <c r="AN355" s="531" t="str">
        <f t="array" ref="AN355">IF((AM355=""),"",J355+XLOOKUP(A355,'Crop Chart'!$A$5:$A$201,'Crop Chart'!$AS$5:$AS$201,FALSE))</f>
        <v/>
      </c>
      <c r="AO355" s="530" t="str">
        <f t="array" ref="AO355">IF(ISBLANK(C355),"",XLOOKUP(A355,'Crop Chart'!$A$5:$A$201,'Crop Chart'!$AT$5:$AT$201,FALSE))</f>
        <v/>
      </c>
      <c r="AP355" s="531" t="str">
        <f t="array" ref="AP355">IF((AO355=""),"",J355+XLOOKUP(A355,'Crop Chart'!$A$5:$A$201,'Crop Chart'!$AU$5:$AU$201,FALSE))</f>
        <v/>
      </c>
      <c r="AQ355" s="530" t="str">
        <f t="array" ref="AQ355">IF(ISBLANK(C355),"",XLOOKUP(A355,'Crop Chart'!$A$5:$A$201,'Crop Chart'!$AV$5:$AV$201,FALSE))</f>
        <v/>
      </c>
      <c r="AR355" s="531" t="str">
        <f t="array" ref="AR355">IF((AQ355=""),"",J355+XLOOKUP(A355,'Crop Chart'!$A$5:$A$201,'Crop Chart'!$AW$5:$AW$201,FALSE))</f>
        <v/>
      </c>
      <c r="AS355" s="530" t="str">
        <f t="array" ref="AS355">IF(ISBLANK(C355),"",XLOOKUP(A355,'Crop Chart'!$A$5:$A$201,'Crop Chart'!$AX$5:$AX$201,FALSE))</f>
        <v/>
      </c>
      <c r="AT355" s="531" t="str">
        <f t="array" ref="AT355">IF((AS355=""),"",J355+XLOOKUP(A355,'Crop Chart'!$A$5:$A$201,'Crop Chart'!$AY$5:$AY$201,FALSE))</f>
        <v/>
      </c>
      <c r="AU355" s="530" t="str">
        <f t="array" ref="AU355">IF(ISBLANK(C355),"",XLOOKUP(A355,'Crop Chart'!$A$5:$A$201,'Crop Chart'!$AZ$5:$AZ$201,FALSE))</f>
        <v/>
      </c>
      <c r="AV355" s="531" t="str">
        <f t="array" ref="AV355">IF((AU355=""),"",J355+XLOOKUP(A355,'Crop Chart'!$A$5:$A$201,'Crop Chart'!$BA$5:$BA$201,FALSE))</f>
        <v/>
      </c>
      <c r="AW355" s="530" t="str">
        <f t="array" ref="AW355">IF(ISBLANK(C355),"",XLOOKUP(A355,'Crop Chart'!$A$5:$A$201,'Crop Chart'!$BB$5:$BB$201,FALSE))</f>
        <v/>
      </c>
      <c r="AX355" s="532" t="str">
        <f t="array" ref="AX355">IF((AW355=""),"",J355+XLOOKUP(A355,'Crop Chart'!$A$5:$A$201,'Crop Chart'!$BC$5:$BC$201,FALSE))</f>
        <v/>
      </c>
    </row>
    <row r="356" ht="15.75" hidden="1" customHeight="1">
      <c r="A356" s="520" t="str">
        <f t="array" ref="A356">IF(ISBLANK(C356)," ",XLOOKUP(C356,'Codified Game Plan'!$M$3:$M$477,'Codified Game Plan'!$A$3:$A$477))</f>
        <v> </v>
      </c>
      <c r="B356" s="503" t="str">
        <f t="array" ref="B356">IF(ISBLANK(C356),"",XLOOKUP(C356,'Codified Game Plan'!$M$3:$M$477,'Codified Game Plan'!$B$3:$B$477))</f>
        <v/>
      </c>
      <c r="C356" s="521"/>
      <c r="D356" s="521" t="str">
        <f t="array" ref="D356">IF(ISBLANK(C356)," ",XLOOKUP(C356,'Codified Game Plan'!$M$3:$M$477,'Codified Game Plan'!$C$3:$C$477))</f>
        <v> </v>
      </c>
      <c r="E356" s="522" t="str">
        <f t="array" ref="E356">IF(ISBLANK(C356),"",XLOOKUP(C356,'Codified Game Plan'!$M$3:$M$477,'Codified Game Plan'!$D$3:$D$477,0))</f>
        <v/>
      </c>
      <c r="F356" s="522" t="str">
        <f t="array" ref="F356">IF(ISBLANK(C356),"",XLOOKUP(C356,'Codified Game Plan'!$M$3:$M$477,'Codified Game Plan'!$E$3:$E$477,0))</f>
        <v/>
      </c>
      <c r="G356" s="523" t="str">
        <f t="array" ref="G356">IF(ISBLANK(C356)," ",XLOOKUP(C356,'Codified Game Plan'!$M$3:$M$477,'Codified Game Plan'!$F$3:$F$477))</f>
        <v> </v>
      </c>
      <c r="H356" s="507" t="str">
        <f t="array" ref="H356">IF(ISBLANK(C356)," ",XLOOKUP(C356,'Codified Game Plan'!$M$3:$M$477,'Codified Game Plan'!$G$3:$G$477))</f>
        <v> </v>
      </c>
      <c r="I356" s="523" t="str">
        <f t="array" ref="I356">IF(ISBLANK(C356),"",XLOOKUP(A356,'Crop Chart'!$A$5:$A$201,'Crop Chart'!$B$5:$B$201,0))</f>
        <v/>
      </c>
      <c r="J356" s="507" t="str">
        <f t="shared" si="24"/>
        <v> </v>
      </c>
      <c r="K356" s="511"/>
      <c r="L356" s="523" t="str">
        <f t="array" ref="L356">IF(ISBLANK(C356),"",XLOOKUP(A356,'Crop Chart'!$A$5:$A$201,'Crop Chart'!$C$5:$C$201,0))</f>
        <v/>
      </c>
      <c r="M356" s="506" t="str">
        <f t="array" ref="M356">IF(ISBLANK(C356),"",XLOOKUP(A356,'Crop Chart'!$A$5:$A$201,'Crop Chart'!$E$5:$E$201,0))</f>
        <v/>
      </c>
      <c r="N356" s="535" t="str">
        <f t="shared" si="1"/>
        <v/>
      </c>
      <c r="O356" s="515" t="str">
        <f t="array" ref="O356">IF(ISBLANK(C356),"",XLOOKUP(A356,'Crop Chart'!$A$5:$A$201,'Crop Chart'!$S$5:$S$201,0))</f>
        <v/>
      </c>
      <c r="P356" s="507" t="str">
        <f t="shared" si="2"/>
        <v/>
      </c>
      <c r="Q356" s="524"/>
      <c r="R356" s="523" t="str">
        <f t="array" ref="R356">IF(I356="TR",XLOOKUP(A356,'Crop Chart'!$A$5:$A$201,'Crop Chart'!$I$5:$I$201,FALSE),"")</f>
        <v/>
      </c>
      <c r="S356" s="512" t="str">
        <f t="array" ref="S356">IF(I356="TR",G356*'Crop Chart'!$H$2*12*L356/M356/T356*XLOOKUP(A356,'Crop Chart'!$A$5:$A$203,'Crop Chart'!$T$5:$T$203),"")</f>
        <v/>
      </c>
      <c r="T356" s="523" t="str">
        <f t="array" ref="T356">IF(ISBLANK(C356),"",XLOOKUP(A356,'Crop Chart'!$A$5:$A$201,'Crop Chart'!$P$5:$P$201,FALSE))</f>
        <v/>
      </c>
      <c r="U356" s="525" t="str">
        <f t="array" ref="U356">IF(ISBLANK(C356),"",XLOOKUP(A356,'Crop Chart'!$A$5:$A$201,'Crop Chart'!$Q$5:$Q$201,0))</f>
        <v/>
      </c>
      <c r="V356" s="507" t="str">
        <f t="array" ref="V356">IF(I356="DS",XLOOKUP(A356,'Crop Chart'!$A$6:$A$201,'Crop Chart'!$AH$6:$AH$201,0),"")</f>
        <v/>
      </c>
      <c r="W356" s="507" t="str">
        <f t="array" ref="W356">IF(I356="DS",XLOOKUP(A356,'Crop Chart'!$A$6:$A$201,'Crop Chart'!$AI$6:$AI$201,0),"")</f>
        <v/>
      </c>
      <c r="X356" s="526" t="str">
        <f t="array" ref="X356">IFS(ISTEXT(P356),"",XLOOKUP(A356,'Crop Chart'!$A$5:$A$201,'Crop Chart'!$R$5:$R$201,0)=0,"",XLOOKUP(A356,'Crop Chart'!$A$5:$A$201,'Crop Chart'!$R$5:$R$201,0)&gt;0,XLOOKUP(A356,'Crop Chart'!$A$5:$A$201,'Crop Chart'!$R$5:$R$201,0)+P356)</f>
        <v/>
      </c>
      <c r="Y356" s="523" t="str">
        <f t="array" ref="Y356">IF(ISTEXT(X356),"",XLOOKUP(A356,'Crop Chart'!$A$5:$A$201,'Crop Chart'!$S$5:$S$201,0))</f>
        <v/>
      </c>
      <c r="Z356" s="513" t="str">
        <f t="shared" si="3"/>
        <v/>
      </c>
      <c r="AA356" s="523" t="str">
        <f t="array" ref="AA356">IF(ISBLANK(C356),"",XLOOKUP(A356,'Crop Chart'!$A$5:$A$201,'Crop Chart'!$F$5:$F$201,0))</f>
        <v/>
      </c>
      <c r="AB356" s="523" t="str">
        <f t="array" ref="AB356">IF(ISBLANK(C356),"",XLOOKUP(A356,'Crop Chart'!$A$5:$A$201,'Crop Chart'!$G$5:$G$201,FALSE))</f>
        <v/>
      </c>
      <c r="AC356" s="526" t="str">
        <f t="shared" si="19"/>
        <v/>
      </c>
      <c r="AD356" s="526" t="str">
        <f t="shared" si="4"/>
        <v/>
      </c>
      <c r="AE356" s="527" t="str">
        <f t="array" ref="AE356">IF(ISBLANK(C356),"",XLOOKUP(C356,'Codified Game Plan'!$M$3:$M$477,'Codified Game Plan'!$J$3:$J$477,0))</f>
        <v/>
      </c>
      <c r="AF356" s="528" t="str">
        <f t="array" ref="AF356">IF(ISBLANK(C356),"",XLOOKUP(A356,'Crop Chart'!$A$5:$A$201,'Crop Chart'!$L$5:$L$201,FALSE))</f>
        <v/>
      </c>
      <c r="AG356" s="529"/>
      <c r="AH356" s="530"/>
      <c r="AI356" s="530" t="str">
        <f t="array" ref="AI356">IF(ISBLANK(C356),"",XLOOKUP(A356,'Crop Chart'!$A$5:$A$201,'Crop Chart'!$AN$5:$AN$201,FALSE))</f>
        <v/>
      </c>
      <c r="AJ356" s="531" t="str">
        <f t="array" ref="AJ356">IF((AI356=""),"",J356+XLOOKUP(A356,'Crop Chart'!$A$5:$A$201,'Crop Chart'!$AO$5:$AO$201,FALSE))</f>
        <v/>
      </c>
      <c r="AK356" s="530" t="str">
        <f t="array" ref="AK356">IF(ISBLANK(C356),"",XLOOKUP(A356,'Crop Chart'!$A$5:$A$201,'Crop Chart'!$AP$5:$AP$201,FALSE))</f>
        <v/>
      </c>
      <c r="AL356" s="531" t="str">
        <f t="array" ref="AL356">IF((AK356=""),"",J356+XLOOKUP(A356,'Crop Chart'!$A$5:$A$201,'Crop Chart'!$AQ$5:$AQ$201,FALSE))</f>
        <v/>
      </c>
      <c r="AM356" s="530" t="str">
        <f t="array" ref="AM356">IF(ISBLANK(C356),"",XLOOKUP(A356,'Crop Chart'!$A$5:$A$201,'Crop Chart'!$AR$5:$AR$201,FALSE))</f>
        <v/>
      </c>
      <c r="AN356" s="531" t="str">
        <f t="array" ref="AN356">IF((AM356=""),"",J356+XLOOKUP(A356,'Crop Chart'!$A$5:$A$201,'Crop Chart'!$AS$5:$AS$201,FALSE))</f>
        <v/>
      </c>
      <c r="AO356" s="530" t="str">
        <f t="array" ref="AO356">IF(ISBLANK(C356),"",XLOOKUP(A356,'Crop Chart'!$A$5:$A$201,'Crop Chart'!$AT$5:$AT$201,FALSE))</f>
        <v/>
      </c>
      <c r="AP356" s="531" t="str">
        <f t="array" ref="AP356">IF((AO356=""),"",J356+XLOOKUP(A356,'Crop Chart'!$A$5:$A$201,'Crop Chart'!$AU$5:$AU$201,FALSE))</f>
        <v/>
      </c>
      <c r="AQ356" s="530" t="str">
        <f t="array" ref="AQ356">IF(ISBLANK(C356),"",XLOOKUP(A356,'Crop Chart'!$A$5:$A$201,'Crop Chart'!$AV$5:$AV$201,FALSE))</f>
        <v/>
      </c>
      <c r="AR356" s="531" t="str">
        <f t="array" ref="AR356">IF((AQ356=""),"",J356+XLOOKUP(A356,'Crop Chart'!$A$5:$A$201,'Crop Chart'!$AW$5:$AW$201,FALSE))</f>
        <v/>
      </c>
      <c r="AS356" s="530" t="str">
        <f t="array" ref="AS356">IF(ISBLANK(C356),"",XLOOKUP(A356,'Crop Chart'!$A$5:$A$201,'Crop Chart'!$AX$5:$AX$201,FALSE))</f>
        <v/>
      </c>
      <c r="AT356" s="531" t="str">
        <f t="array" ref="AT356">IF((AS356=""),"",J356+XLOOKUP(A356,'Crop Chart'!$A$5:$A$201,'Crop Chart'!$AY$5:$AY$201,FALSE))</f>
        <v/>
      </c>
      <c r="AU356" s="530" t="str">
        <f t="array" ref="AU356">IF(ISBLANK(C356),"",XLOOKUP(A356,'Crop Chart'!$A$5:$A$201,'Crop Chart'!$AZ$5:$AZ$201,FALSE))</f>
        <v/>
      </c>
      <c r="AV356" s="531" t="str">
        <f t="array" ref="AV356">IF((AU356=""),"",J356+XLOOKUP(A356,'Crop Chart'!$A$5:$A$201,'Crop Chart'!$BA$5:$BA$201,FALSE))</f>
        <v/>
      </c>
      <c r="AW356" s="530" t="str">
        <f t="array" ref="AW356">IF(ISBLANK(C356),"",XLOOKUP(A356,'Crop Chart'!$A$5:$A$201,'Crop Chart'!$BB$5:$BB$201,FALSE))</f>
        <v/>
      </c>
      <c r="AX356" s="532" t="str">
        <f t="array" ref="AX356">IF((AW356=""),"",J356+XLOOKUP(A356,'Crop Chart'!$A$5:$A$201,'Crop Chart'!$BC$5:$BC$201,FALSE))</f>
        <v/>
      </c>
    </row>
    <row r="357" ht="15.75" hidden="1" customHeight="1">
      <c r="A357" s="520" t="str">
        <f t="array" ref="A357">IF(ISBLANK(C357)," ",XLOOKUP(C357,'Codified Game Plan'!$M$3:$M$477,'Codified Game Plan'!$A$3:$A$477))</f>
        <v> </v>
      </c>
      <c r="B357" s="503" t="str">
        <f t="array" ref="B357">IF(ISBLANK(C357),"",XLOOKUP(C357,'Codified Game Plan'!$M$3:$M$477,'Codified Game Plan'!$B$3:$B$477))</f>
        <v/>
      </c>
      <c r="C357" s="521"/>
      <c r="D357" s="521" t="str">
        <f t="array" ref="D357">IF(ISBLANK(C357)," ",XLOOKUP(C357,'Codified Game Plan'!$M$3:$M$477,'Codified Game Plan'!$C$3:$C$477))</f>
        <v> </v>
      </c>
      <c r="E357" s="522" t="str">
        <f t="array" ref="E357">IF(ISBLANK(C357),"",XLOOKUP(C357,'Codified Game Plan'!$M$3:$M$477,'Codified Game Plan'!$D$3:$D$477,0))</f>
        <v/>
      </c>
      <c r="F357" s="522" t="str">
        <f t="array" ref="F357">IF(ISBLANK(C357),"",XLOOKUP(C357,'Codified Game Plan'!$M$3:$M$477,'Codified Game Plan'!$E$3:$E$477,0))</f>
        <v/>
      </c>
      <c r="G357" s="523" t="str">
        <f t="array" ref="G357">IF(ISBLANK(C357)," ",XLOOKUP(C357,'Codified Game Plan'!$M$3:$M$477,'Codified Game Plan'!$F$3:$F$477))</f>
        <v> </v>
      </c>
      <c r="H357" s="507" t="str">
        <f t="array" ref="H357">IF(ISBLANK(C357)," ",XLOOKUP(C357,'Codified Game Plan'!$M$3:$M$477,'Codified Game Plan'!$G$3:$G$477))</f>
        <v> </v>
      </c>
      <c r="I357" s="523" t="str">
        <f t="array" ref="I357">IF(ISBLANK(C357),"",XLOOKUP(A357,'Crop Chart'!$A$5:$A$201,'Crop Chart'!$B$5:$B$201,0))</f>
        <v/>
      </c>
      <c r="J357" s="507" t="str">
        <f t="shared" si="24"/>
        <v> </v>
      </c>
      <c r="K357" s="511"/>
      <c r="L357" s="523" t="str">
        <f t="array" ref="L357">IF(ISBLANK(C357),"",XLOOKUP(A357,'Crop Chart'!$A$5:$A$201,'Crop Chart'!$C$5:$C$201,0))</f>
        <v/>
      </c>
      <c r="M357" s="506" t="str">
        <f t="array" ref="M357">IF(ISBLANK(C357),"",XLOOKUP(A357,'Crop Chart'!$A$5:$A$201,'Crop Chart'!$E$5:$E$201,0))</f>
        <v/>
      </c>
      <c r="N357" s="535" t="str">
        <f t="shared" si="1"/>
        <v/>
      </c>
      <c r="O357" s="515" t="str">
        <f t="array" ref="O357">IF(ISBLANK(C357),"",XLOOKUP(A357,'Crop Chart'!$A$5:$A$201,'Crop Chart'!$S$5:$S$201,0))</f>
        <v/>
      </c>
      <c r="P357" s="507" t="str">
        <f t="shared" si="2"/>
        <v/>
      </c>
      <c r="Q357" s="524"/>
      <c r="R357" s="523" t="str">
        <f t="array" ref="R357">IF(I357="TR",XLOOKUP(A357,'Crop Chart'!$A$5:$A$201,'Crop Chart'!$I$5:$I$201,FALSE),"")</f>
        <v/>
      </c>
      <c r="S357" s="512" t="str">
        <f t="array" ref="S357">IF(I357="TR",G357*'Crop Chart'!$H$2*12*L357/M357/T357*XLOOKUP(A357,'Crop Chart'!$A$5:$A$203,'Crop Chart'!$T$5:$T$203),"")</f>
        <v/>
      </c>
      <c r="T357" s="523" t="str">
        <f t="array" ref="T357">IF(ISBLANK(C357),"",XLOOKUP(A357,'Crop Chart'!$A$5:$A$201,'Crop Chart'!$P$5:$P$201,FALSE))</f>
        <v/>
      </c>
      <c r="U357" s="525" t="str">
        <f t="array" ref="U357">IF(ISBLANK(C357),"",XLOOKUP(A357,'Crop Chart'!$A$5:$A$201,'Crop Chart'!$Q$5:$Q$201,0))</f>
        <v/>
      </c>
      <c r="V357" s="507" t="str">
        <f t="array" ref="V357">IF(I357="DS",XLOOKUP(A357,'Crop Chart'!$A$6:$A$201,'Crop Chart'!$AH$6:$AH$201,0),"")</f>
        <v/>
      </c>
      <c r="W357" s="507" t="str">
        <f t="array" ref="W357">IF(I357="DS",XLOOKUP(A357,'Crop Chart'!$A$6:$A$201,'Crop Chart'!$AI$6:$AI$201,0),"")</f>
        <v/>
      </c>
      <c r="X357" s="526" t="str">
        <f t="array" ref="X357">IFS(ISTEXT(P357),"",XLOOKUP(A357,'Crop Chart'!$A$5:$A$201,'Crop Chart'!$R$5:$R$201,0)=0,"",XLOOKUP(A357,'Crop Chart'!$A$5:$A$201,'Crop Chart'!$R$5:$R$201,0)&gt;0,XLOOKUP(A357,'Crop Chart'!$A$5:$A$201,'Crop Chart'!$R$5:$R$201,0)+P357)</f>
        <v/>
      </c>
      <c r="Y357" s="523" t="str">
        <f t="array" ref="Y357">IF(ISTEXT(X357),"",XLOOKUP(A357,'Crop Chart'!$A$5:$A$201,'Crop Chart'!$S$5:$S$201,0))</f>
        <v/>
      </c>
      <c r="Z357" s="513" t="str">
        <f t="shared" si="3"/>
        <v/>
      </c>
      <c r="AA357" s="523" t="str">
        <f t="array" ref="AA357">IF(ISBLANK(C357),"",XLOOKUP(A357,'Crop Chart'!$A$5:$A$201,'Crop Chart'!$F$5:$F$201,0))</f>
        <v/>
      </c>
      <c r="AB357" s="523" t="str">
        <f t="array" ref="AB357">IF(ISBLANK(C357),"",XLOOKUP(A357,'Crop Chart'!$A$5:$A$201,'Crop Chart'!$G$5:$G$201,FALSE))</f>
        <v/>
      </c>
      <c r="AC357" s="526" t="str">
        <f t="shared" si="19"/>
        <v/>
      </c>
      <c r="AD357" s="526" t="str">
        <f t="shared" si="4"/>
        <v/>
      </c>
      <c r="AE357" s="527" t="str">
        <f t="array" ref="AE357">IF(ISBLANK(C357),"",XLOOKUP(C357,'Codified Game Plan'!$M$3:$M$477,'Codified Game Plan'!$J$3:$J$477,0))</f>
        <v/>
      </c>
      <c r="AF357" s="528" t="str">
        <f t="array" ref="AF357">IF(ISBLANK(C357),"",XLOOKUP(A357,'Crop Chart'!$A$5:$A$201,'Crop Chart'!$L$5:$L$201,FALSE))</f>
        <v/>
      </c>
      <c r="AG357" s="529"/>
      <c r="AH357" s="530"/>
      <c r="AI357" s="530" t="str">
        <f t="array" ref="AI357">IF(ISBLANK(C357),"",XLOOKUP(A357,'Crop Chart'!$A$5:$A$201,'Crop Chart'!$AN$5:$AN$201,FALSE))</f>
        <v/>
      </c>
      <c r="AJ357" s="531" t="str">
        <f t="array" ref="AJ357">IF((AI357=""),"",J357+XLOOKUP(A357,'Crop Chart'!$A$5:$A$201,'Crop Chart'!$AO$5:$AO$201,FALSE))</f>
        <v/>
      </c>
      <c r="AK357" s="530" t="str">
        <f t="array" ref="AK357">IF(ISBLANK(C357),"",XLOOKUP(A357,'Crop Chart'!$A$5:$A$201,'Crop Chart'!$AP$5:$AP$201,FALSE))</f>
        <v/>
      </c>
      <c r="AL357" s="531" t="str">
        <f t="array" ref="AL357">IF((AK357=""),"",J357+XLOOKUP(A357,'Crop Chart'!$A$5:$A$201,'Crop Chart'!$AQ$5:$AQ$201,FALSE))</f>
        <v/>
      </c>
      <c r="AM357" s="530" t="str">
        <f t="array" ref="AM357">IF(ISBLANK(C357),"",XLOOKUP(A357,'Crop Chart'!$A$5:$A$201,'Crop Chart'!$AR$5:$AR$201,FALSE))</f>
        <v/>
      </c>
      <c r="AN357" s="531" t="str">
        <f t="array" ref="AN357">IF((AM357=""),"",J357+XLOOKUP(A357,'Crop Chart'!$A$5:$A$201,'Crop Chart'!$AS$5:$AS$201,FALSE))</f>
        <v/>
      </c>
      <c r="AO357" s="530" t="str">
        <f t="array" ref="AO357">IF(ISBLANK(C357),"",XLOOKUP(A357,'Crop Chart'!$A$5:$A$201,'Crop Chart'!$AT$5:$AT$201,FALSE))</f>
        <v/>
      </c>
      <c r="AP357" s="531" t="str">
        <f t="array" ref="AP357">IF((AO357=""),"",J357+XLOOKUP(A357,'Crop Chart'!$A$5:$A$201,'Crop Chart'!$AU$5:$AU$201,FALSE))</f>
        <v/>
      </c>
      <c r="AQ357" s="530" t="str">
        <f t="array" ref="AQ357">IF(ISBLANK(C357),"",XLOOKUP(A357,'Crop Chart'!$A$5:$A$201,'Crop Chart'!$AV$5:$AV$201,FALSE))</f>
        <v/>
      </c>
      <c r="AR357" s="531" t="str">
        <f t="array" ref="AR357">IF((AQ357=""),"",J357+XLOOKUP(A357,'Crop Chart'!$A$5:$A$201,'Crop Chart'!$AW$5:$AW$201,FALSE))</f>
        <v/>
      </c>
      <c r="AS357" s="530" t="str">
        <f t="array" ref="AS357">IF(ISBLANK(C357),"",XLOOKUP(A357,'Crop Chart'!$A$5:$A$201,'Crop Chart'!$AX$5:$AX$201,FALSE))</f>
        <v/>
      </c>
      <c r="AT357" s="531" t="str">
        <f t="array" ref="AT357">IF((AS357=""),"",J357+XLOOKUP(A357,'Crop Chart'!$A$5:$A$201,'Crop Chart'!$AY$5:$AY$201,FALSE))</f>
        <v/>
      </c>
      <c r="AU357" s="530" t="str">
        <f t="array" ref="AU357">IF(ISBLANK(C357),"",XLOOKUP(A357,'Crop Chart'!$A$5:$A$201,'Crop Chart'!$AZ$5:$AZ$201,FALSE))</f>
        <v/>
      </c>
      <c r="AV357" s="531" t="str">
        <f t="array" ref="AV357">IF((AU357=""),"",J357+XLOOKUP(A357,'Crop Chart'!$A$5:$A$201,'Crop Chart'!$BA$5:$BA$201,FALSE))</f>
        <v/>
      </c>
      <c r="AW357" s="530" t="str">
        <f t="array" ref="AW357">IF(ISBLANK(C357),"",XLOOKUP(A357,'Crop Chart'!$A$5:$A$201,'Crop Chart'!$BB$5:$BB$201,FALSE))</f>
        <v/>
      </c>
      <c r="AX357" s="532" t="str">
        <f t="array" ref="AX357">IF((AW357=""),"",J357+XLOOKUP(A357,'Crop Chart'!$A$5:$A$201,'Crop Chart'!$BC$5:$BC$201,FALSE))</f>
        <v/>
      </c>
    </row>
    <row r="358" ht="15.75" hidden="1" customHeight="1">
      <c r="A358" s="520" t="str">
        <f t="array" ref="A358">IF(ISBLANK(C358)," ",XLOOKUP(C358,'Codified Game Plan'!$M$3:$M$477,'Codified Game Plan'!$A$3:$A$477))</f>
        <v> </v>
      </c>
      <c r="B358" s="503" t="str">
        <f t="array" ref="B358">IF(ISBLANK(C358),"",XLOOKUP(C358,'Codified Game Plan'!$M$3:$M$477,'Codified Game Plan'!$B$3:$B$477))</f>
        <v/>
      </c>
      <c r="C358" s="521"/>
      <c r="D358" s="521" t="str">
        <f t="array" ref="D358">IF(ISBLANK(C358)," ",XLOOKUP(C358,'Codified Game Plan'!$M$3:$M$477,'Codified Game Plan'!$C$3:$C$477))</f>
        <v> </v>
      </c>
      <c r="E358" s="522" t="str">
        <f t="array" ref="E358">IF(ISBLANK(C358),"",XLOOKUP(C358,'Codified Game Plan'!$M$3:$M$477,'Codified Game Plan'!$D$3:$D$477,0))</f>
        <v/>
      </c>
      <c r="F358" s="522" t="str">
        <f t="array" ref="F358">IF(ISBLANK(C358),"",XLOOKUP(C358,'Codified Game Plan'!$M$3:$M$477,'Codified Game Plan'!$E$3:$E$477,0))</f>
        <v/>
      </c>
      <c r="G358" s="523" t="str">
        <f t="array" ref="G358">IF(ISBLANK(C358)," ",XLOOKUP(C358,'Codified Game Plan'!$M$3:$M$477,'Codified Game Plan'!$F$3:$F$477))</f>
        <v> </v>
      </c>
      <c r="H358" s="507" t="str">
        <f t="array" ref="H358">IF(ISBLANK(C358)," ",XLOOKUP(C358,'Codified Game Plan'!$M$3:$M$477,'Codified Game Plan'!$G$3:$G$477))</f>
        <v> </v>
      </c>
      <c r="I358" s="523" t="str">
        <f t="array" ref="I358">IF(ISBLANK(C358),"",XLOOKUP(A358,'Crop Chart'!$A$5:$A$201,'Crop Chart'!$B$5:$B$201,0))</f>
        <v/>
      </c>
      <c r="J358" s="507" t="str">
        <f t="shared" si="24"/>
        <v> </v>
      </c>
      <c r="K358" s="511"/>
      <c r="L358" s="523" t="str">
        <f t="array" ref="L358">IF(ISBLANK(C358),"",XLOOKUP(A358,'Crop Chart'!$A$5:$A$201,'Crop Chart'!$C$5:$C$201,0))</f>
        <v/>
      </c>
      <c r="M358" s="506" t="str">
        <f t="array" ref="M358">IF(ISBLANK(C358),"",XLOOKUP(A358,'Crop Chart'!$A$5:$A$201,'Crop Chart'!$E$5:$E$201,0))</f>
        <v/>
      </c>
      <c r="N358" s="535" t="str">
        <f t="shared" si="1"/>
        <v/>
      </c>
      <c r="O358" s="515" t="str">
        <f t="array" ref="O358">IF(ISBLANK(C358),"",XLOOKUP(A358,'Crop Chart'!$A$5:$A$201,'Crop Chart'!$S$5:$S$201,0))</f>
        <v/>
      </c>
      <c r="P358" s="507" t="str">
        <f t="shared" si="2"/>
        <v/>
      </c>
      <c r="Q358" s="524"/>
      <c r="R358" s="523" t="str">
        <f t="array" ref="R358">IF(I358="TR",XLOOKUP(A358,'Crop Chart'!$A$5:$A$201,'Crop Chart'!$I$5:$I$201,FALSE),"")</f>
        <v/>
      </c>
      <c r="S358" s="512" t="str">
        <f t="array" ref="S358">IF(I358="TR",G358*'Crop Chart'!$H$2*12*L358/M358/T358*XLOOKUP(A358,'Crop Chart'!$A$5:$A$203,'Crop Chart'!$T$5:$T$203),"")</f>
        <v/>
      </c>
      <c r="T358" s="523" t="str">
        <f t="array" ref="T358">IF(ISBLANK(C358),"",XLOOKUP(A358,'Crop Chart'!$A$5:$A$201,'Crop Chart'!$P$5:$P$201,FALSE))</f>
        <v/>
      </c>
      <c r="U358" s="525" t="str">
        <f t="array" ref="U358">IF(ISBLANK(C358),"",XLOOKUP(A358,'Crop Chart'!$A$5:$A$201,'Crop Chart'!$Q$5:$Q$201,0))</f>
        <v/>
      </c>
      <c r="V358" s="507" t="str">
        <f t="array" ref="V358">IF(I358="DS",XLOOKUP(A358,'Crop Chart'!$A$6:$A$201,'Crop Chart'!$AH$6:$AH$201,0),"")</f>
        <v/>
      </c>
      <c r="W358" s="507" t="str">
        <f t="array" ref="W358">IF(I358="DS",XLOOKUP(A358,'Crop Chart'!$A$6:$A$201,'Crop Chart'!$AI$6:$AI$201,0),"")</f>
        <v/>
      </c>
      <c r="X358" s="526" t="str">
        <f t="array" ref="X358">IFS(ISTEXT(P358),"",XLOOKUP(A358,'Crop Chart'!$A$5:$A$201,'Crop Chart'!$R$5:$R$201,0)=0,"",XLOOKUP(A358,'Crop Chart'!$A$5:$A$201,'Crop Chart'!$R$5:$R$201,0)&gt;0,XLOOKUP(A358,'Crop Chart'!$A$5:$A$201,'Crop Chart'!$R$5:$R$201,0)+P358)</f>
        <v/>
      </c>
      <c r="Y358" s="523" t="str">
        <f t="array" ref="Y358">IF(ISTEXT(X358),"",XLOOKUP(A358,'Crop Chart'!$A$5:$A$201,'Crop Chart'!$S$5:$S$201,0))</f>
        <v/>
      </c>
      <c r="Z358" s="513" t="str">
        <f t="shared" si="3"/>
        <v/>
      </c>
      <c r="AA358" s="523" t="str">
        <f t="array" ref="AA358">IF(ISBLANK(C358),"",XLOOKUP(A358,'Crop Chart'!$A$5:$A$201,'Crop Chart'!$F$5:$F$201,0))</f>
        <v/>
      </c>
      <c r="AB358" s="523" t="str">
        <f t="array" ref="AB358">IF(ISBLANK(C358),"",XLOOKUP(A358,'Crop Chart'!$A$5:$A$201,'Crop Chart'!$G$5:$G$201,FALSE))</f>
        <v/>
      </c>
      <c r="AC358" s="526" t="str">
        <f t="shared" si="19"/>
        <v/>
      </c>
      <c r="AD358" s="526" t="str">
        <f t="shared" si="4"/>
        <v/>
      </c>
      <c r="AE358" s="527" t="str">
        <f t="array" ref="AE358">IF(ISBLANK(C358),"",XLOOKUP(C358,'Codified Game Plan'!$M$3:$M$477,'Codified Game Plan'!$J$3:$J$477,0))</f>
        <v/>
      </c>
      <c r="AF358" s="528" t="str">
        <f t="array" ref="AF358">IF(ISBLANK(C358),"",XLOOKUP(A358,'Crop Chart'!$A$5:$A$201,'Crop Chart'!$L$5:$L$201,FALSE))</f>
        <v/>
      </c>
      <c r="AG358" s="529"/>
      <c r="AH358" s="530"/>
      <c r="AI358" s="530" t="str">
        <f t="array" ref="AI358">IF(ISBLANK(C358),"",XLOOKUP(A358,'Crop Chart'!$A$5:$A$201,'Crop Chart'!$AN$5:$AN$201,FALSE))</f>
        <v/>
      </c>
      <c r="AJ358" s="531" t="str">
        <f t="array" ref="AJ358">IF((AI358=""),"",J358+XLOOKUP(A358,'Crop Chart'!$A$5:$A$201,'Crop Chart'!$AO$5:$AO$201,FALSE))</f>
        <v/>
      </c>
      <c r="AK358" s="530" t="str">
        <f t="array" ref="AK358">IF(ISBLANK(C358),"",XLOOKUP(A358,'Crop Chart'!$A$5:$A$201,'Crop Chart'!$AP$5:$AP$201,FALSE))</f>
        <v/>
      </c>
      <c r="AL358" s="531" t="str">
        <f t="array" ref="AL358">IF((AK358=""),"",J358+XLOOKUP(A358,'Crop Chart'!$A$5:$A$201,'Crop Chart'!$AQ$5:$AQ$201,FALSE))</f>
        <v/>
      </c>
      <c r="AM358" s="530" t="str">
        <f t="array" ref="AM358">IF(ISBLANK(C358),"",XLOOKUP(A358,'Crop Chart'!$A$5:$A$201,'Crop Chart'!$AR$5:$AR$201,FALSE))</f>
        <v/>
      </c>
      <c r="AN358" s="531" t="str">
        <f t="array" ref="AN358">IF((AM358=""),"",J358+XLOOKUP(A358,'Crop Chart'!$A$5:$A$201,'Crop Chart'!$AS$5:$AS$201,FALSE))</f>
        <v/>
      </c>
      <c r="AO358" s="530" t="str">
        <f t="array" ref="AO358">IF(ISBLANK(C358),"",XLOOKUP(A358,'Crop Chart'!$A$5:$A$201,'Crop Chart'!$AT$5:$AT$201,FALSE))</f>
        <v/>
      </c>
      <c r="AP358" s="531" t="str">
        <f t="array" ref="AP358">IF((AO358=""),"",J358+XLOOKUP(A358,'Crop Chart'!$A$5:$A$201,'Crop Chart'!$AU$5:$AU$201,FALSE))</f>
        <v/>
      </c>
      <c r="AQ358" s="530" t="str">
        <f t="array" ref="AQ358">IF(ISBLANK(C358),"",XLOOKUP(A358,'Crop Chart'!$A$5:$A$201,'Crop Chart'!$AV$5:$AV$201,FALSE))</f>
        <v/>
      </c>
      <c r="AR358" s="531" t="str">
        <f t="array" ref="AR358">IF((AQ358=""),"",J358+XLOOKUP(A358,'Crop Chart'!$A$5:$A$201,'Crop Chart'!$AW$5:$AW$201,FALSE))</f>
        <v/>
      </c>
      <c r="AS358" s="530" t="str">
        <f t="array" ref="AS358">IF(ISBLANK(C358),"",XLOOKUP(A358,'Crop Chart'!$A$5:$A$201,'Crop Chart'!$AX$5:$AX$201,FALSE))</f>
        <v/>
      </c>
      <c r="AT358" s="531" t="str">
        <f t="array" ref="AT358">IF((AS358=""),"",J358+XLOOKUP(A358,'Crop Chart'!$A$5:$A$201,'Crop Chart'!$AY$5:$AY$201,FALSE))</f>
        <v/>
      </c>
      <c r="AU358" s="530" t="str">
        <f t="array" ref="AU358">IF(ISBLANK(C358),"",XLOOKUP(A358,'Crop Chart'!$A$5:$A$201,'Crop Chart'!$AZ$5:$AZ$201,FALSE))</f>
        <v/>
      </c>
      <c r="AV358" s="531" t="str">
        <f t="array" ref="AV358">IF((AU358=""),"",J358+XLOOKUP(A358,'Crop Chart'!$A$5:$A$201,'Crop Chart'!$BA$5:$BA$201,FALSE))</f>
        <v/>
      </c>
      <c r="AW358" s="530" t="str">
        <f t="array" ref="AW358">IF(ISBLANK(C358),"",XLOOKUP(A358,'Crop Chart'!$A$5:$A$201,'Crop Chart'!$BB$5:$BB$201,FALSE))</f>
        <v/>
      </c>
      <c r="AX358" s="532" t="str">
        <f t="array" ref="AX358">IF((AW358=""),"",J358+XLOOKUP(A358,'Crop Chart'!$A$5:$A$201,'Crop Chart'!$BC$5:$BC$201,FALSE))</f>
        <v/>
      </c>
    </row>
    <row r="359" ht="15.75" hidden="1" customHeight="1">
      <c r="A359" s="520" t="str">
        <f t="array" ref="A359">IF(ISBLANK(C359)," ",XLOOKUP(C359,'Codified Game Plan'!$M$3:$M$477,'Codified Game Plan'!$A$3:$A$477))</f>
        <v> </v>
      </c>
      <c r="B359" s="503" t="str">
        <f t="array" ref="B359">IF(ISBLANK(C359),"",XLOOKUP(C359,'Codified Game Plan'!$M$3:$M$477,'Codified Game Plan'!$B$3:$B$477))</f>
        <v/>
      </c>
      <c r="C359" s="521"/>
      <c r="D359" s="521" t="str">
        <f t="array" ref="D359">IF(ISBLANK(C359)," ",XLOOKUP(C359,'Codified Game Plan'!$M$3:$M$477,'Codified Game Plan'!$C$3:$C$477))</f>
        <v> </v>
      </c>
      <c r="E359" s="522" t="str">
        <f t="array" ref="E359">IF(ISBLANK(C359),"",XLOOKUP(C359,'Codified Game Plan'!$M$3:$M$477,'Codified Game Plan'!$D$3:$D$477,0))</f>
        <v/>
      </c>
      <c r="F359" s="522" t="str">
        <f t="array" ref="F359">IF(ISBLANK(C359),"",XLOOKUP(C359,'Codified Game Plan'!$M$3:$M$477,'Codified Game Plan'!$E$3:$E$477,0))</f>
        <v/>
      </c>
      <c r="G359" s="523" t="str">
        <f t="array" ref="G359">IF(ISBLANK(C359)," ",XLOOKUP(C359,'Codified Game Plan'!$M$3:$M$477,'Codified Game Plan'!$F$3:$F$477))</f>
        <v> </v>
      </c>
      <c r="H359" s="507" t="str">
        <f t="array" ref="H359">IF(ISBLANK(C359)," ",XLOOKUP(C359,'Codified Game Plan'!$M$3:$M$477,'Codified Game Plan'!$G$3:$G$477))</f>
        <v> </v>
      </c>
      <c r="I359" s="523" t="str">
        <f t="array" ref="I359">IF(ISBLANK(C359),"",XLOOKUP(A359,'Crop Chart'!$A$5:$A$201,'Crop Chart'!$B$5:$B$201,0))</f>
        <v/>
      </c>
      <c r="J359" s="507" t="str">
        <f t="shared" si="24"/>
        <v> </v>
      </c>
      <c r="K359" s="511"/>
      <c r="L359" s="523" t="str">
        <f t="array" ref="L359">IF(ISBLANK(C359),"",XLOOKUP(A359,'Crop Chart'!$A$5:$A$201,'Crop Chart'!$C$5:$C$201,0))</f>
        <v/>
      </c>
      <c r="M359" s="506" t="str">
        <f t="array" ref="M359">IF(ISBLANK(C359),"",XLOOKUP(A359,'Crop Chart'!$A$5:$A$201,'Crop Chart'!$E$5:$E$201,0))</f>
        <v/>
      </c>
      <c r="N359" s="535" t="str">
        <f t="shared" si="1"/>
        <v/>
      </c>
      <c r="O359" s="515" t="str">
        <f t="array" ref="O359">IF(ISBLANK(C359),"",XLOOKUP(A359,'Crop Chart'!$A$5:$A$201,'Crop Chart'!$S$5:$S$201,0))</f>
        <v/>
      </c>
      <c r="P359" s="507" t="str">
        <f t="shared" si="2"/>
        <v/>
      </c>
      <c r="Q359" s="524"/>
      <c r="R359" s="523" t="str">
        <f t="array" ref="R359">IF(I359="TR",XLOOKUP(A359,'Crop Chart'!$A$5:$A$201,'Crop Chart'!$I$5:$I$201,FALSE),"")</f>
        <v/>
      </c>
      <c r="S359" s="512" t="str">
        <f t="array" ref="S359">IF(I359="TR",G359*'Crop Chart'!$H$2*12*L359/M359/T359*XLOOKUP(A359,'Crop Chart'!$A$5:$A$203,'Crop Chart'!$T$5:$T$203),"")</f>
        <v/>
      </c>
      <c r="T359" s="523" t="str">
        <f t="array" ref="T359">IF(ISBLANK(C359),"",XLOOKUP(A359,'Crop Chart'!$A$5:$A$201,'Crop Chart'!$P$5:$P$201,FALSE))</f>
        <v/>
      </c>
      <c r="U359" s="525" t="str">
        <f t="array" ref="U359">IF(ISBLANK(C359),"",XLOOKUP(A359,'Crop Chart'!$A$5:$A$201,'Crop Chart'!$Q$5:$Q$201,0))</f>
        <v/>
      </c>
      <c r="V359" s="507" t="str">
        <f t="array" ref="V359">IF(I359="DS",XLOOKUP(A359,'Crop Chart'!$A$6:$A$201,'Crop Chart'!$AH$6:$AH$201,0),"")</f>
        <v/>
      </c>
      <c r="W359" s="507" t="str">
        <f t="array" ref="W359">IF(I359="DS",XLOOKUP(A359,'Crop Chart'!$A$6:$A$201,'Crop Chart'!$AI$6:$AI$201,0),"")</f>
        <v/>
      </c>
      <c r="X359" s="526" t="str">
        <f t="array" ref="X359">IFS(ISTEXT(P359),"",XLOOKUP(A359,'Crop Chart'!$A$5:$A$201,'Crop Chart'!$R$5:$R$201,0)=0,"",XLOOKUP(A359,'Crop Chart'!$A$5:$A$201,'Crop Chart'!$R$5:$R$201,0)&gt;0,XLOOKUP(A359,'Crop Chart'!$A$5:$A$201,'Crop Chart'!$R$5:$R$201,0)+P359)</f>
        <v/>
      </c>
      <c r="Y359" s="523" t="str">
        <f t="array" ref="Y359">IF(ISTEXT(X359),"",XLOOKUP(A359,'Crop Chart'!$A$5:$A$201,'Crop Chart'!$S$5:$S$201,0))</f>
        <v/>
      </c>
      <c r="Z359" s="513" t="str">
        <f t="shared" si="3"/>
        <v/>
      </c>
      <c r="AA359" s="523" t="str">
        <f t="array" ref="AA359">IF(ISBLANK(C359),"",XLOOKUP(A359,'Crop Chart'!$A$5:$A$201,'Crop Chart'!$F$5:$F$201,0))</f>
        <v/>
      </c>
      <c r="AB359" s="523" t="str">
        <f t="array" ref="AB359">IF(ISBLANK(C359),"",XLOOKUP(A359,'Crop Chart'!$A$5:$A$201,'Crop Chart'!$G$5:$G$201,FALSE))</f>
        <v/>
      </c>
      <c r="AC359" s="526" t="str">
        <f t="shared" si="19"/>
        <v/>
      </c>
      <c r="AD359" s="526" t="str">
        <f t="shared" si="4"/>
        <v/>
      </c>
      <c r="AE359" s="527" t="str">
        <f t="array" ref="AE359">IF(ISBLANK(C359),"",XLOOKUP(C359,'Codified Game Plan'!$M$3:$M$477,'Codified Game Plan'!$J$3:$J$477,0))</f>
        <v/>
      </c>
      <c r="AF359" s="528" t="str">
        <f t="array" ref="AF359">IF(ISBLANK(C359),"",XLOOKUP(A359,'Crop Chart'!$A$5:$A$201,'Crop Chart'!$L$5:$L$201,FALSE))</f>
        <v/>
      </c>
      <c r="AG359" s="529"/>
      <c r="AH359" s="530"/>
      <c r="AI359" s="530" t="str">
        <f t="array" ref="AI359">IF(ISBLANK(C359),"",XLOOKUP(A359,'Crop Chart'!$A$5:$A$201,'Crop Chart'!$AN$5:$AN$201,FALSE))</f>
        <v/>
      </c>
      <c r="AJ359" s="531" t="str">
        <f t="array" ref="AJ359">IF((AI359=""),"",J359+XLOOKUP(A359,'Crop Chart'!$A$5:$A$201,'Crop Chart'!$AO$5:$AO$201,FALSE))</f>
        <v/>
      </c>
      <c r="AK359" s="530" t="str">
        <f t="array" ref="AK359">IF(ISBLANK(C359),"",XLOOKUP(A359,'Crop Chart'!$A$5:$A$201,'Crop Chart'!$AP$5:$AP$201,FALSE))</f>
        <v/>
      </c>
      <c r="AL359" s="531" t="str">
        <f t="array" ref="AL359">IF((AK359=""),"",J359+XLOOKUP(A359,'Crop Chart'!$A$5:$A$201,'Crop Chart'!$AQ$5:$AQ$201,FALSE))</f>
        <v/>
      </c>
      <c r="AM359" s="530" t="str">
        <f t="array" ref="AM359">IF(ISBLANK(C359),"",XLOOKUP(A359,'Crop Chart'!$A$5:$A$201,'Crop Chart'!$AR$5:$AR$201,FALSE))</f>
        <v/>
      </c>
      <c r="AN359" s="531" t="str">
        <f t="array" ref="AN359">IF((AM359=""),"",J359+XLOOKUP(A359,'Crop Chart'!$A$5:$A$201,'Crop Chart'!$AS$5:$AS$201,FALSE))</f>
        <v/>
      </c>
      <c r="AO359" s="530" t="str">
        <f t="array" ref="AO359">IF(ISBLANK(C359),"",XLOOKUP(A359,'Crop Chart'!$A$5:$A$201,'Crop Chart'!$AT$5:$AT$201,FALSE))</f>
        <v/>
      </c>
      <c r="AP359" s="531" t="str">
        <f t="array" ref="AP359">IF((AO359=""),"",J359+XLOOKUP(A359,'Crop Chart'!$A$5:$A$201,'Crop Chart'!$AU$5:$AU$201,FALSE))</f>
        <v/>
      </c>
      <c r="AQ359" s="530" t="str">
        <f t="array" ref="AQ359">IF(ISBLANK(C359),"",XLOOKUP(A359,'Crop Chart'!$A$5:$A$201,'Crop Chart'!$AV$5:$AV$201,FALSE))</f>
        <v/>
      </c>
      <c r="AR359" s="531" t="str">
        <f t="array" ref="AR359">IF((AQ359=""),"",J359+XLOOKUP(A359,'Crop Chart'!$A$5:$A$201,'Crop Chart'!$AW$5:$AW$201,FALSE))</f>
        <v/>
      </c>
      <c r="AS359" s="530" t="str">
        <f t="array" ref="AS359">IF(ISBLANK(C359),"",XLOOKUP(A359,'Crop Chart'!$A$5:$A$201,'Crop Chart'!$AX$5:$AX$201,FALSE))</f>
        <v/>
      </c>
      <c r="AT359" s="531" t="str">
        <f t="array" ref="AT359">IF((AS359=""),"",J359+XLOOKUP(A359,'Crop Chart'!$A$5:$A$201,'Crop Chart'!$AY$5:$AY$201,FALSE))</f>
        <v/>
      </c>
      <c r="AU359" s="530" t="str">
        <f t="array" ref="AU359">IF(ISBLANK(C359),"",XLOOKUP(A359,'Crop Chart'!$A$5:$A$201,'Crop Chart'!$AZ$5:$AZ$201,FALSE))</f>
        <v/>
      </c>
      <c r="AV359" s="531" t="str">
        <f t="array" ref="AV359">IF((AU359=""),"",J359+XLOOKUP(A359,'Crop Chart'!$A$5:$A$201,'Crop Chart'!$BA$5:$BA$201,FALSE))</f>
        <v/>
      </c>
      <c r="AW359" s="530" t="str">
        <f t="array" ref="AW359">IF(ISBLANK(C359),"",XLOOKUP(A359,'Crop Chart'!$A$5:$A$201,'Crop Chart'!$BB$5:$BB$201,FALSE))</f>
        <v/>
      </c>
      <c r="AX359" s="532" t="str">
        <f t="array" ref="AX359">IF((AW359=""),"",J359+XLOOKUP(A359,'Crop Chart'!$A$5:$A$201,'Crop Chart'!$BC$5:$BC$201,FALSE))</f>
        <v/>
      </c>
    </row>
    <row r="360" ht="15.75" hidden="1" customHeight="1">
      <c r="A360" s="520" t="str">
        <f t="array" ref="A360">IF(ISBLANK(C360)," ",XLOOKUP(C360,'Codified Game Plan'!$M$3:$M$477,'Codified Game Plan'!$A$3:$A$477))</f>
        <v> </v>
      </c>
      <c r="B360" s="503" t="str">
        <f t="array" ref="B360">IF(ISBLANK(C360),"",XLOOKUP(C360,'Codified Game Plan'!$M$3:$M$477,'Codified Game Plan'!$B$3:$B$477))</f>
        <v/>
      </c>
      <c r="C360" s="521"/>
      <c r="D360" s="521" t="str">
        <f t="array" ref="D360">IF(ISBLANK(C360)," ",XLOOKUP(C360,'Codified Game Plan'!$M$3:$M$477,'Codified Game Plan'!$C$3:$C$477))</f>
        <v> </v>
      </c>
      <c r="E360" s="522" t="str">
        <f t="array" ref="E360">IF(ISBLANK(C360),"",XLOOKUP(C360,'Codified Game Plan'!$M$3:$M$477,'Codified Game Plan'!$D$3:$D$477,0))</f>
        <v/>
      </c>
      <c r="F360" s="522" t="str">
        <f t="array" ref="F360">IF(ISBLANK(C360),"",XLOOKUP(C360,'Codified Game Plan'!$M$3:$M$477,'Codified Game Plan'!$E$3:$E$477,0))</f>
        <v/>
      </c>
      <c r="G360" s="523" t="str">
        <f t="array" ref="G360">IF(ISBLANK(C360)," ",XLOOKUP(C360,'Codified Game Plan'!$M$3:$M$477,'Codified Game Plan'!$F$3:$F$477))</f>
        <v> </v>
      </c>
      <c r="H360" s="507" t="str">
        <f t="array" ref="H360">IF(ISBLANK(C360)," ",XLOOKUP(C360,'Codified Game Plan'!$M$3:$M$477,'Codified Game Plan'!$G$3:$G$477))</f>
        <v> </v>
      </c>
      <c r="I360" s="523" t="str">
        <f t="array" ref="I360">IF(ISBLANK(C360),"",XLOOKUP(A360,'Crop Chart'!$A$5:$A$201,'Crop Chart'!$B$5:$B$201,0))</f>
        <v/>
      </c>
      <c r="J360" s="507" t="str">
        <f t="shared" si="24"/>
        <v> </v>
      </c>
      <c r="K360" s="511"/>
      <c r="L360" s="523" t="str">
        <f t="array" ref="L360">IF(ISBLANK(C360),"",XLOOKUP(A360,'Crop Chart'!$A$5:$A$201,'Crop Chart'!$C$5:$C$201,0))</f>
        <v/>
      </c>
      <c r="M360" s="506" t="str">
        <f t="array" ref="M360">IF(ISBLANK(C360),"",XLOOKUP(A360,'Crop Chart'!$A$5:$A$201,'Crop Chart'!$E$5:$E$201,0))</f>
        <v/>
      </c>
      <c r="N360" s="535" t="str">
        <f t="shared" si="1"/>
        <v/>
      </c>
      <c r="O360" s="515" t="str">
        <f t="array" ref="O360">IF(ISBLANK(C360),"",XLOOKUP(A360,'Crop Chart'!$A$5:$A$201,'Crop Chart'!$S$5:$S$201,0))</f>
        <v/>
      </c>
      <c r="P360" s="507" t="str">
        <f t="shared" si="2"/>
        <v/>
      </c>
      <c r="Q360" s="524"/>
      <c r="R360" s="523" t="str">
        <f t="array" ref="R360">IF(I360="TR",XLOOKUP(A360,'Crop Chart'!$A$5:$A$201,'Crop Chart'!$I$5:$I$201,FALSE),"")</f>
        <v/>
      </c>
      <c r="S360" s="512" t="str">
        <f t="array" ref="S360">IF(I360="TR",G360*'Crop Chart'!$H$2*12*L360/M360/T360*XLOOKUP(A360,'Crop Chart'!$A$5:$A$203,'Crop Chart'!$T$5:$T$203),"")</f>
        <v/>
      </c>
      <c r="T360" s="523" t="str">
        <f t="array" ref="T360">IF(ISBLANK(C360),"",XLOOKUP(A360,'Crop Chart'!$A$5:$A$201,'Crop Chart'!$P$5:$P$201,FALSE))</f>
        <v/>
      </c>
      <c r="U360" s="525" t="str">
        <f t="array" ref="U360">IF(ISBLANK(C360),"",XLOOKUP(A360,'Crop Chart'!$A$5:$A$201,'Crop Chart'!$Q$5:$Q$201,0))</f>
        <v/>
      </c>
      <c r="V360" s="507" t="str">
        <f t="array" ref="V360">IF(I360="DS",XLOOKUP(A360,'Crop Chart'!$A$6:$A$201,'Crop Chart'!$AH$6:$AH$201,0),"")</f>
        <v/>
      </c>
      <c r="W360" s="507" t="str">
        <f t="array" ref="W360">IF(I360="DS",XLOOKUP(A360,'Crop Chart'!$A$6:$A$201,'Crop Chart'!$AI$6:$AI$201,0),"")</f>
        <v/>
      </c>
      <c r="X360" s="526" t="str">
        <f t="array" ref="X360">IFS(ISTEXT(P360),"",XLOOKUP(A360,'Crop Chart'!$A$5:$A$201,'Crop Chart'!$R$5:$R$201,0)=0,"",XLOOKUP(A360,'Crop Chart'!$A$5:$A$201,'Crop Chart'!$R$5:$R$201,0)&gt;0,XLOOKUP(A360,'Crop Chart'!$A$5:$A$201,'Crop Chart'!$R$5:$R$201,0)+P360)</f>
        <v/>
      </c>
      <c r="Y360" s="523" t="str">
        <f t="array" ref="Y360">IF(ISTEXT(X360),"",XLOOKUP(A360,'Crop Chart'!$A$5:$A$201,'Crop Chart'!$S$5:$S$201,0))</f>
        <v/>
      </c>
      <c r="Z360" s="513" t="str">
        <f t="shared" si="3"/>
        <v/>
      </c>
      <c r="AA360" s="523" t="str">
        <f t="array" ref="AA360">IF(ISBLANK(C360),"",XLOOKUP(A360,'Crop Chart'!$A$5:$A$201,'Crop Chart'!$F$5:$F$201,0))</f>
        <v/>
      </c>
      <c r="AB360" s="523" t="str">
        <f t="array" ref="AB360">IF(ISBLANK(C360),"",XLOOKUP(A360,'Crop Chart'!$A$5:$A$201,'Crop Chart'!$G$5:$G$201,FALSE))</f>
        <v/>
      </c>
      <c r="AC360" s="526" t="str">
        <f t="shared" si="19"/>
        <v/>
      </c>
      <c r="AD360" s="526" t="str">
        <f t="shared" si="4"/>
        <v/>
      </c>
      <c r="AE360" s="527" t="str">
        <f t="array" ref="AE360">IF(ISBLANK(C360),"",XLOOKUP(C360,'Codified Game Plan'!$M$3:$M$477,'Codified Game Plan'!$J$3:$J$477,0))</f>
        <v/>
      </c>
      <c r="AF360" s="528" t="str">
        <f t="array" ref="AF360">IF(ISBLANK(C360),"",XLOOKUP(A360,'Crop Chart'!$A$5:$A$201,'Crop Chart'!$L$5:$L$201,FALSE))</f>
        <v/>
      </c>
      <c r="AG360" s="529"/>
      <c r="AH360" s="530"/>
      <c r="AI360" s="530" t="str">
        <f t="array" ref="AI360">IF(ISBLANK(C360),"",XLOOKUP(A360,'Crop Chart'!$A$5:$A$201,'Crop Chart'!$AN$5:$AN$201,FALSE))</f>
        <v/>
      </c>
      <c r="AJ360" s="531" t="str">
        <f t="array" ref="AJ360">IF((AI360=""),"",J360+XLOOKUP(A360,'Crop Chart'!$A$5:$A$201,'Crop Chart'!$AO$5:$AO$201,FALSE))</f>
        <v/>
      </c>
      <c r="AK360" s="530" t="str">
        <f t="array" ref="AK360">IF(ISBLANK(C360),"",XLOOKUP(A360,'Crop Chart'!$A$5:$A$201,'Crop Chart'!$AP$5:$AP$201,FALSE))</f>
        <v/>
      </c>
      <c r="AL360" s="531" t="str">
        <f t="array" ref="AL360">IF((AK360=""),"",J360+XLOOKUP(A360,'Crop Chart'!$A$5:$A$201,'Crop Chart'!$AQ$5:$AQ$201,FALSE))</f>
        <v/>
      </c>
      <c r="AM360" s="530" t="str">
        <f t="array" ref="AM360">IF(ISBLANK(C360),"",XLOOKUP(A360,'Crop Chart'!$A$5:$A$201,'Crop Chart'!$AR$5:$AR$201,FALSE))</f>
        <v/>
      </c>
      <c r="AN360" s="531" t="str">
        <f t="array" ref="AN360">IF((AM360=""),"",J360+XLOOKUP(A360,'Crop Chart'!$A$5:$A$201,'Crop Chart'!$AS$5:$AS$201,FALSE))</f>
        <v/>
      </c>
      <c r="AO360" s="530" t="str">
        <f t="array" ref="AO360">IF(ISBLANK(C360),"",XLOOKUP(A360,'Crop Chart'!$A$5:$A$201,'Crop Chart'!$AT$5:$AT$201,FALSE))</f>
        <v/>
      </c>
      <c r="AP360" s="531" t="str">
        <f t="array" ref="AP360">IF((AO360=""),"",J360+XLOOKUP(A360,'Crop Chart'!$A$5:$A$201,'Crop Chart'!$AU$5:$AU$201,FALSE))</f>
        <v/>
      </c>
      <c r="AQ360" s="530" t="str">
        <f t="array" ref="AQ360">IF(ISBLANK(C360),"",XLOOKUP(A360,'Crop Chart'!$A$5:$A$201,'Crop Chart'!$AV$5:$AV$201,FALSE))</f>
        <v/>
      </c>
      <c r="AR360" s="531" t="str">
        <f t="array" ref="AR360">IF((AQ360=""),"",J360+XLOOKUP(A360,'Crop Chart'!$A$5:$A$201,'Crop Chart'!$AW$5:$AW$201,FALSE))</f>
        <v/>
      </c>
      <c r="AS360" s="530" t="str">
        <f t="array" ref="AS360">IF(ISBLANK(C360),"",XLOOKUP(A360,'Crop Chart'!$A$5:$A$201,'Crop Chart'!$AX$5:$AX$201,FALSE))</f>
        <v/>
      </c>
      <c r="AT360" s="531" t="str">
        <f t="array" ref="AT360">IF((AS360=""),"",J360+XLOOKUP(A360,'Crop Chart'!$A$5:$A$201,'Crop Chart'!$AY$5:$AY$201,FALSE))</f>
        <v/>
      </c>
      <c r="AU360" s="530" t="str">
        <f t="array" ref="AU360">IF(ISBLANK(C360),"",XLOOKUP(A360,'Crop Chart'!$A$5:$A$201,'Crop Chart'!$AZ$5:$AZ$201,FALSE))</f>
        <v/>
      </c>
      <c r="AV360" s="531" t="str">
        <f t="array" ref="AV360">IF((AU360=""),"",J360+XLOOKUP(A360,'Crop Chart'!$A$5:$A$201,'Crop Chart'!$BA$5:$BA$201,FALSE))</f>
        <v/>
      </c>
      <c r="AW360" s="530" t="str">
        <f t="array" ref="AW360">IF(ISBLANK(C360),"",XLOOKUP(A360,'Crop Chart'!$A$5:$A$201,'Crop Chart'!$BB$5:$BB$201,FALSE))</f>
        <v/>
      </c>
      <c r="AX360" s="532" t="str">
        <f t="array" ref="AX360">IF((AW360=""),"",J360+XLOOKUP(A360,'Crop Chart'!$A$5:$A$201,'Crop Chart'!$BC$5:$BC$201,FALSE))</f>
        <v/>
      </c>
    </row>
    <row r="361" ht="15.75" hidden="1" customHeight="1">
      <c r="A361" s="520" t="str">
        <f t="array" ref="A361">IF(ISBLANK(C361)," ",XLOOKUP(C361,'Codified Game Plan'!$M$3:$M$477,'Codified Game Plan'!$A$3:$A$477))</f>
        <v> </v>
      </c>
      <c r="B361" s="503" t="str">
        <f t="array" ref="B361">IF(ISBLANK(C361),"",XLOOKUP(C361,'Codified Game Plan'!$M$3:$M$477,'Codified Game Plan'!$B$3:$B$477))</f>
        <v/>
      </c>
      <c r="C361" s="521"/>
      <c r="D361" s="521" t="str">
        <f t="array" ref="D361">IF(ISBLANK(C361)," ",XLOOKUP(C361,'Codified Game Plan'!$M$3:$M$477,'Codified Game Plan'!$C$3:$C$477))</f>
        <v> </v>
      </c>
      <c r="E361" s="522" t="str">
        <f t="array" ref="E361">IF(ISBLANK(C361),"",XLOOKUP(C361,'Codified Game Plan'!$M$3:$M$477,'Codified Game Plan'!$D$3:$D$477,0))</f>
        <v/>
      </c>
      <c r="F361" s="522" t="str">
        <f t="array" ref="F361">IF(ISBLANK(C361),"",XLOOKUP(C361,'Codified Game Plan'!$M$3:$M$477,'Codified Game Plan'!$E$3:$E$477,0))</f>
        <v/>
      </c>
      <c r="G361" s="523" t="str">
        <f t="array" ref="G361">IF(ISBLANK(C361)," ",XLOOKUP(C361,'Codified Game Plan'!$M$3:$M$477,'Codified Game Plan'!$F$3:$F$477))</f>
        <v> </v>
      </c>
      <c r="H361" s="507" t="str">
        <f t="array" ref="H361">IF(ISBLANK(C361)," ",XLOOKUP(C361,'Codified Game Plan'!$M$3:$M$477,'Codified Game Plan'!$G$3:$G$477))</f>
        <v> </v>
      </c>
      <c r="I361" s="523" t="str">
        <f t="array" ref="I361">IF(ISBLANK(C361),"",XLOOKUP(A361,'Crop Chart'!$A$5:$A$201,'Crop Chart'!$B$5:$B$201,0))</f>
        <v/>
      </c>
      <c r="J361" s="507" t="str">
        <f t="shared" si="24"/>
        <v> </v>
      </c>
      <c r="K361" s="511"/>
      <c r="L361" s="523" t="str">
        <f t="array" ref="L361">IF(ISBLANK(C361),"",XLOOKUP(A361,'Crop Chart'!$A$5:$A$201,'Crop Chart'!$C$5:$C$201,0))</f>
        <v/>
      </c>
      <c r="M361" s="506" t="str">
        <f t="array" ref="M361">IF(ISBLANK(C361),"",XLOOKUP(A361,'Crop Chart'!$A$5:$A$201,'Crop Chart'!$E$5:$E$201,0))</f>
        <v/>
      </c>
      <c r="N361" s="535" t="str">
        <f t="shared" si="1"/>
        <v/>
      </c>
      <c r="O361" s="515" t="str">
        <f t="array" ref="O361">IF(ISBLANK(C361),"",XLOOKUP(A361,'Crop Chart'!$A$5:$A$201,'Crop Chart'!$S$5:$S$201,0))</f>
        <v/>
      </c>
      <c r="P361" s="507" t="str">
        <f t="shared" si="2"/>
        <v/>
      </c>
      <c r="Q361" s="524"/>
      <c r="R361" s="523" t="str">
        <f t="array" ref="R361">IF(I361="TR",XLOOKUP(A361,'Crop Chart'!$A$5:$A$201,'Crop Chart'!$I$5:$I$201,FALSE),"")</f>
        <v/>
      </c>
      <c r="S361" s="512" t="str">
        <f t="array" ref="S361">IF(I361="TR",G361*'Crop Chart'!$H$2*12*L361/M361/T361*XLOOKUP(A361,'Crop Chart'!$A$5:$A$203,'Crop Chart'!$T$5:$T$203),"")</f>
        <v/>
      </c>
      <c r="T361" s="523" t="str">
        <f t="array" ref="T361">IF(ISBLANK(C361),"",XLOOKUP(A361,'Crop Chart'!$A$5:$A$201,'Crop Chart'!$P$5:$P$201,FALSE))</f>
        <v/>
      </c>
      <c r="U361" s="525" t="str">
        <f t="array" ref="U361">IF(ISBLANK(C361),"",XLOOKUP(A361,'Crop Chart'!$A$5:$A$201,'Crop Chart'!$Q$5:$Q$201,0))</f>
        <v/>
      </c>
      <c r="V361" s="507" t="str">
        <f t="array" ref="V361">IF(I361="DS",XLOOKUP(A361,'Crop Chart'!$A$6:$A$201,'Crop Chart'!$AH$6:$AH$201,0),"")</f>
        <v/>
      </c>
      <c r="W361" s="507" t="str">
        <f t="array" ref="W361">IF(I361="DS",XLOOKUP(A361,'Crop Chart'!$A$6:$A$201,'Crop Chart'!$AI$6:$AI$201,0),"")</f>
        <v/>
      </c>
      <c r="X361" s="526" t="str">
        <f t="array" ref="X361">IFS(ISTEXT(P361),"",XLOOKUP(A361,'Crop Chart'!$A$5:$A$201,'Crop Chart'!$R$5:$R$201,0)=0,"",XLOOKUP(A361,'Crop Chart'!$A$5:$A$201,'Crop Chart'!$R$5:$R$201,0)&gt;0,XLOOKUP(A361,'Crop Chart'!$A$5:$A$201,'Crop Chart'!$R$5:$R$201,0)+P361)</f>
        <v/>
      </c>
      <c r="Y361" s="523" t="str">
        <f t="array" ref="Y361">IF(ISTEXT(X361),"",XLOOKUP(A361,'Crop Chart'!$A$5:$A$201,'Crop Chart'!$S$5:$S$201,0))</f>
        <v/>
      </c>
      <c r="Z361" s="513" t="str">
        <f t="shared" si="3"/>
        <v/>
      </c>
      <c r="AA361" s="523" t="str">
        <f t="array" ref="AA361">IF(ISBLANK(C361),"",XLOOKUP(A361,'Crop Chart'!$A$5:$A$201,'Crop Chart'!$F$5:$F$201,0))</f>
        <v/>
      </c>
      <c r="AB361" s="523" t="str">
        <f t="array" ref="AB361">IF(ISBLANK(C361),"",XLOOKUP(A361,'Crop Chart'!$A$5:$A$201,'Crop Chart'!$G$5:$G$201,FALSE))</f>
        <v/>
      </c>
      <c r="AC361" s="526" t="str">
        <f t="shared" si="19"/>
        <v/>
      </c>
      <c r="AD361" s="526" t="str">
        <f t="shared" si="4"/>
        <v/>
      </c>
      <c r="AE361" s="527" t="str">
        <f t="array" ref="AE361">IF(ISBLANK(C361),"",XLOOKUP(C361,'Codified Game Plan'!$M$3:$M$477,'Codified Game Plan'!$J$3:$J$477,0))</f>
        <v/>
      </c>
      <c r="AF361" s="528" t="str">
        <f t="array" ref="AF361">IF(ISBLANK(C361),"",XLOOKUP(A361,'Crop Chart'!$A$5:$A$201,'Crop Chart'!$L$5:$L$201,FALSE))</f>
        <v/>
      </c>
      <c r="AG361" s="529"/>
      <c r="AH361" s="530"/>
      <c r="AI361" s="530" t="str">
        <f t="array" ref="AI361">IF(ISBLANK(C361),"",XLOOKUP(A361,'Crop Chart'!$A$5:$A$201,'Crop Chart'!$AN$5:$AN$201,FALSE))</f>
        <v/>
      </c>
      <c r="AJ361" s="531" t="str">
        <f t="array" ref="AJ361">IF((AI361=""),"",J361+XLOOKUP(A361,'Crop Chart'!$A$5:$A$201,'Crop Chart'!$AO$5:$AO$201,FALSE))</f>
        <v/>
      </c>
      <c r="AK361" s="530" t="str">
        <f t="array" ref="AK361">IF(ISBLANK(C361),"",XLOOKUP(A361,'Crop Chart'!$A$5:$A$201,'Crop Chart'!$AP$5:$AP$201,FALSE))</f>
        <v/>
      </c>
      <c r="AL361" s="531" t="str">
        <f t="array" ref="AL361">IF((AK361=""),"",J361+XLOOKUP(A361,'Crop Chart'!$A$5:$A$201,'Crop Chart'!$AQ$5:$AQ$201,FALSE))</f>
        <v/>
      </c>
      <c r="AM361" s="530" t="str">
        <f t="array" ref="AM361">IF(ISBLANK(C361),"",XLOOKUP(A361,'Crop Chart'!$A$5:$A$201,'Crop Chart'!$AR$5:$AR$201,FALSE))</f>
        <v/>
      </c>
      <c r="AN361" s="531" t="str">
        <f t="array" ref="AN361">IF((AM361=""),"",J361+XLOOKUP(A361,'Crop Chart'!$A$5:$A$201,'Crop Chart'!$AS$5:$AS$201,FALSE))</f>
        <v/>
      </c>
      <c r="AO361" s="530" t="str">
        <f t="array" ref="AO361">IF(ISBLANK(C361),"",XLOOKUP(A361,'Crop Chart'!$A$5:$A$201,'Crop Chart'!$AT$5:$AT$201,FALSE))</f>
        <v/>
      </c>
      <c r="AP361" s="531" t="str">
        <f t="array" ref="AP361">IF((AO361=""),"",J361+XLOOKUP(A361,'Crop Chart'!$A$5:$A$201,'Crop Chart'!$AU$5:$AU$201,FALSE))</f>
        <v/>
      </c>
      <c r="AQ361" s="530" t="str">
        <f t="array" ref="AQ361">IF(ISBLANK(C361),"",XLOOKUP(A361,'Crop Chart'!$A$5:$A$201,'Crop Chart'!$AV$5:$AV$201,FALSE))</f>
        <v/>
      </c>
      <c r="AR361" s="531" t="str">
        <f t="array" ref="AR361">IF((AQ361=""),"",J361+XLOOKUP(A361,'Crop Chart'!$A$5:$A$201,'Crop Chart'!$AW$5:$AW$201,FALSE))</f>
        <v/>
      </c>
      <c r="AS361" s="530" t="str">
        <f t="array" ref="AS361">IF(ISBLANK(C361),"",XLOOKUP(A361,'Crop Chart'!$A$5:$A$201,'Crop Chart'!$AX$5:$AX$201,FALSE))</f>
        <v/>
      </c>
      <c r="AT361" s="531" t="str">
        <f t="array" ref="AT361">IF((AS361=""),"",J361+XLOOKUP(A361,'Crop Chart'!$A$5:$A$201,'Crop Chart'!$AY$5:$AY$201,FALSE))</f>
        <v/>
      </c>
      <c r="AU361" s="530" t="str">
        <f t="array" ref="AU361">IF(ISBLANK(C361),"",XLOOKUP(A361,'Crop Chart'!$A$5:$A$201,'Crop Chart'!$AZ$5:$AZ$201,FALSE))</f>
        <v/>
      </c>
      <c r="AV361" s="531" t="str">
        <f t="array" ref="AV361">IF((AU361=""),"",J361+XLOOKUP(A361,'Crop Chart'!$A$5:$A$201,'Crop Chart'!$BA$5:$BA$201,FALSE))</f>
        <v/>
      </c>
      <c r="AW361" s="530" t="str">
        <f t="array" ref="AW361">IF(ISBLANK(C361),"",XLOOKUP(A361,'Crop Chart'!$A$5:$A$201,'Crop Chart'!$BB$5:$BB$201,FALSE))</f>
        <v/>
      </c>
      <c r="AX361" s="532" t="str">
        <f t="array" ref="AX361">IF((AW361=""),"",J361+XLOOKUP(A361,'Crop Chart'!$A$5:$A$201,'Crop Chart'!$BC$5:$BC$201,FALSE))</f>
        <v/>
      </c>
    </row>
    <row r="362" ht="15.75" hidden="1" customHeight="1">
      <c r="A362" s="520" t="str">
        <f t="array" ref="A362">IF(ISBLANK(C362)," ",XLOOKUP(C362,'Codified Game Plan'!$M$3:$M$477,'Codified Game Plan'!$A$3:$A$477))</f>
        <v> </v>
      </c>
      <c r="B362" s="503" t="str">
        <f t="array" ref="B362">IF(ISBLANK(C362),"",XLOOKUP(C362,'Codified Game Plan'!$M$3:$M$477,'Codified Game Plan'!$B$3:$B$477))</f>
        <v/>
      </c>
      <c r="C362" s="521"/>
      <c r="D362" s="521" t="str">
        <f t="array" ref="D362">IF(ISBLANK(C362)," ",XLOOKUP(C362,'Codified Game Plan'!$M$3:$M$477,'Codified Game Plan'!$C$3:$C$477))</f>
        <v> </v>
      </c>
      <c r="E362" s="522" t="str">
        <f t="array" ref="E362">IF(ISBLANK(C362),"",XLOOKUP(C362,'Codified Game Plan'!$M$3:$M$477,'Codified Game Plan'!$D$3:$D$477,0))</f>
        <v/>
      </c>
      <c r="F362" s="522" t="str">
        <f t="array" ref="F362">IF(ISBLANK(C362),"",XLOOKUP(C362,'Codified Game Plan'!$M$3:$M$477,'Codified Game Plan'!$E$3:$E$477,0))</f>
        <v/>
      </c>
      <c r="G362" s="523" t="str">
        <f t="array" ref="G362">IF(ISBLANK(C362)," ",XLOOKUP(C362,'Codified Game Plan'!$M$3:$M$477,'Codified Game Plan'!$F$3:$F$477))</f>
        <v> </v>
      </c>
      <c r="H362" s="507" t="str">
        <f t="array" ref="H362">IF(ISBLANK(C362)," ",XLOOKUP(C362,'Codified Game Plan'!$M$3:$M$477,'Codified Game Plan'!$G$3:$G$477))</f>
        <v> </v>
      </c>
      <c r="I362" s="523" t="str">
        <f t="array" ref="I362">IF(ISBLANK(C362),"",XLOOKUP(A362,'Crop Chart'!$A$5:$A$201,'Crop Chart'!$B$5:$B$201,0))</f>
        <v/>
      </c>
      <c r="J362" s="507" t="str">
        <f t="shared" si="24"/>
        <v> </v>
      </c>
      <c r="K362" s="511"/>
      <c r="L362" s="523" t="str">
        <f t="array" ref="L362">IF(ISBLANK(C362),"",XLOOKUP(A362,'Crop Chart'!$A$5:$A$201,'Crop Chart'!$C$5:$C$201,0))</f>
        <v/>
      </c>
      <c r="M362" s="506" t="str">
        <f t="array" ref="M362">IF(ISBLANK(C362),"",XLOOKUP(A362,'Crop Chart'!$A$5:$A$201,'Crop Chart'!$E$5:$E$201,0))</f>
        <v/>
      </c>
      <c r="N362" s="535" t="str">
        <f t="shared" si="1"/>
        <v/>
      </c>
      <c r="O362" s="515" t="str">
        <f t="array" ref="O362">IF(ISBLANK(C362),"",XLOOKUP(A362,'Crop Chart'!$A$5:$A$201,'Crop Chart'!$S$5:$S$201,0))</f>
        <v/>
      </c>
      <c r="P362" s="507" t="str">
        <f t="shared" si="2"/>
        <v/>
      </c>
      <c r="Q362" s="524"/>
      <c r="R362" s="523" t="str">
        <f t="array" ref="R362">IF(I362="TR",XLOOKUP(A362,'Crop Chart'!$A$5:$A$201,'Crop Chart'!$I$5:$I$201,FALSE),"")</f>
        <v/>
      </c>
      <c r="S362" s="512" t="str">
        <f t="array" ref="S362">IF(I362="TR",G362*'Crop Chart'!$H$2*12*L362/M362/T362*XLOOKUP(A362,'Crop Chart'!$A$5:$A$203,'Crop Chart'!$T$5:$T$203),"")</f>
        <v/>
      </c>
      <c r="T362" s="523" t="str">
        <f t="array" ref="T362">IF(ISBLANK(C362),"",XLOOKUP(A362,'Crop Chart'!$A$5:$A$201,'Crop Chart'!$P$5:$P$201,FALSE))</f>
        <v/>
      </c>
      <c r="U362" s="525" t="str">
        <f t="array" ref="U362">IF(ISBLANK(C362),"",XLOOKUP(A362,'Crop Chart'!$A$5:$A$201,'Crop Chart'!$Q$5:$Q$201,0))</f>
        <v/>
      </c>
      <c r="V362" s="507" t="str">
        <f t="array" ref="V362">IF(I362="DS",XLOOKUP(A362,'Crop Chart'!$A$6:$A$201,'Crop Chart'!$AH$6:$AH$201,0),"")</f>
        <v/>
      </c>
      <c r="W362" s="507" t="str">
        <f t="array" ref="W362">IF(I362="DS",XLOOKUP(A362,'Crop Chart'!$A$6:$A$201,'Crop Chart'!$AI$6:$AI$201,0),"")</f>
        <v/>
      </c>
      <c r="X362" s="526" t="str">
        <f t="array" ref="X362">IFS(ISTEXT(P362),"",XLOOKUP(A362,'Crop Chart'!$A$5:$A$201,'Crop Chart'!$R$5:$R$201,0)=0,"",XLOOKUP(A362,'Crop Chart'!$A$5:$A$201,'Crop Chart'!$R$5:$R$201,0)&gt;0,XLOOKUP(A362,'Crop Chart'!$A$5:$A$201,'Crop Chart'!$R$5:$R$201,0)+P362)</f>
        <v/>
      </c>
      <c r="Y362" s="523" t="str">
        <f t="array" ref="Y362">IF(ISTEXT(X362),"",XLOOKUP(A362,'Crop Chart'!$A$5:$A$201,'Crop Chart'!$S$5:$S$201,0))</f>
        <v/>
      </c>
      <c r="Z362" s="513" t="str">
        <f t="shared" si="3"/>
        <v/>
      </c>
      <c r="AA362" s="523" t="str">
        <f t="array" ref="AA362">IF(ISBLANK(C362),"",XLOOKUP(A362,'Crop Chart'!$A$5:$A$201,'Crop Chart'!$F$5:$F$201,0))</f>
        <v/>
      </c>
      <c r="AB362" s="523" t="str">
        <f t="array" ref="AB362">IF(ISBLANK(C362),"",XLOOKUP(A362,'Crop Chart'!$A$5:$A$201,'Crop Chart'!$G$5:$G$201,FALSE))</f>
        <v/>
      </c>
      <c r="AC362" s="526" t="str">
        <f t="shared" si="19"/>
        <v/>
      </c>
      <c r="AD362" s="526" t="str">
        <f t="shared" si="4"/>
        <v/>
      </c>
      <c r="AE362" s="527" t="str">
        <f t="array" ref="AE362">IF(ISBLANK(C362),"",XLOOKUP(C362,'Codified Game Plan'!$M$3:$M$477,'Codified Game Plan'!$J$3:$J$477,0))</f>
        <v/>
      </c>
      <c r="AF362" s="528" t="str">
        <f t="array" ref="AF362">IF(ISBLANK(C362),"",XLOOKUP(A362,'Crop Chart'!$A$5:$A$201,'Crop Chart'!$L$5:$L$201,FALSE))</f>
        <v/>
      </c>
      <c r="AG362" s="529"/>
      <c r="AH362" s="530"/>
      <c r="AI362" s="530" t="str">
        <f t="array" ref="AI362">IF(ISBLANK(C362),"",XLOOKUP(A362,'Crop Chart'!$A$5:$A$201,'Crop Chart'!$AN$5:$AN$201,FALSE))</f>
        <v/>
      </c>
      <c r="AJ362" s="531" t="str">
        <f t="array" ref="AJ362">IF((AI362=""),"",J362+XLOOKUP(A362,'Crop Chart'!$A$5:$A$201,'Crop Chart'!$AO$5:$AO$201,FALSE))</f>
        <v/>
      </c>
      <c r="AK362" s="530" t="str">
        <f t="array" ref="AK362">IF(ISBLANK(C362),"",XLOOKUP(A362,'Crop Chart'!$A$5:$A$201,'Crop Chart'!$AP$5:$AP$201,FALSE))</f>
        <v/>
      </c>
      <c r="AL362" s="531" t="str">
        <f t="array" ref="AL362">IF((AK362=""),"",J362+XLOOKUP(A362,'Crop Chart'!$A$5:$A$201,'Crop Chart'!$AQ$5:$AQ$201,FALSE))</f>
        <v/>
      </c>
      <c r="AM362" s="530" t="str">
        <f t="array" ref="AM362">IF(ISBLANK(C362),"",XLOOKUP(A362,'Crop Chart'!$A$5:$A$201,'Crop Chart'!$AR$5:$AR$201,FALSE))</f>
        <v/>
      </c>
      <c r="AN362" s="531" t="str">
        <f t="array" ref="AN362">IF((AM362=""),"",J362+XLOOKUP(A362,'Crop Chart'!$A$5:$A$201,'Crop Chart'!$AS$5:$AS$201,FALSE))</f>
        <v/>
      </c>
      <c r="AO362" s="530" t="str">
        <f t="array" ref="AO362">IF(ISBLANK(C362),"",XLOOKUP(A362,'Crop Chart'!$A$5:$A$201,'Crop Chart'!$AT$5:$AT$201,FALSE))</f>
        <v/>
      </c>
      <c r="AP362" s="531" t="str">
        <f t="array" ref="AP362">IF((AO362=""),"",J362+XLOOKUP(A362,'Crop Chart'!$A$5:$A$201,'Crop Chart'!$AU$5:$AU$201,FALSE))</f>
        <v/>
      </c>
      <c r="AQ362" s="530" t="str">
        <f t="array" ref="AQ362">IF(ISBLANK(C362),"",XLOOKUP(A362,'Crop Chart'!$A$5:$A$201,'Crop Chart'!$AV$5:$AV$201,FALSE))</f>
        <v/>
      </c>
      <c r="AR362" s="531" t="str">
        <f t="array" ref="AR362">IF((AQ362=""),"",J362+XLOOKUP(A362,'Crop Chart'!$A$5:$A$201,'Crop Chart'!$AW$5:$AW$201,FALSE))</f>
        <v/>
      </c>
      <c r="AS362" s="530" t="str">
        <f t="array" ref="AS362">IF(ISBLANK(C362),"",XLOOKUP(A362,'Crop Chart'!$A$5:$A$201,'Crop Chart'!$AX$5:$AX$201,FALSE))</f>
        <v/>
      </c>
      <c r="AT362" s="531" t="str">
        <f t="array" ref="AT362">IF((AS362=""),"",J362+XLOOKUP(A362,'Crop Chart'!$A$5:$A$201,'Crop Chart'!$AY$5:$AY$201,FALSE))</f>
        <v/>
      </c>
      <c r="AU362" s="530" t="str">
        <f t="array" ref="AU362">IF(ISBLANK(C362),"",XLOOKUP(A362,'Crop Chart'!$A$5:$A$201,'Crop Chart'!$AZ$5:$AZ$201,FALSE))</f>
        <v/>
      </c>
      <c r="AV362" s="531" t="str">
        <f t="array" ref="AV362">IF((AU362=""),"",J362+XLOOKUP(A362,'Crop Chart'!$A$5:$A$201,'Crop Chart'!$BA$5:$BA$201,FALSE))</f>
        <v/>
      </c>
      <c r="AW362" s="530" t="str">
        <f t="array" ref="AW362">IF(ISBLANK(C362),"",XLOOKUP(A362,'Crop Chart'!$A$5:$A$201,'Crop Chart'!$BB$5:$BB$201,FALSE))</f>
        <v/>
      </c>
      <c r="AX362" s="532" t="str">
        <f t="array" ref="AX362">IF((AW362=""),"",J362+XLOOKUP(A362,'Crop Chart'!$A$5:$A$201,'Crop Chart'!$BC$5:$BC$201,FALSE))</f>
        <v/>
      </c>
    </row>
    <row r="363" ht="15.75" hidden="1" customHeight="1">
      <c r="A363" s="520" t="str">
        <f t="array" ref="A363">IF(ISBLANK(C363)," ",XLOOKUP(C363,'Codified Game Plan'!$M$3:$M$477,'Codified Game Plan'!$A$3:$A$477))</f>
        <v> </v>
      </c>
      <c r="B363" s="503" t="str">
        <f t="array" ref="B363">IF(ISBLANK(C363),"",XLOOKUP(C363,'Codified Game Plan'!$M$3:$M$477,'Codified Game Plan'!$B$3:$B$477))</f>
        <v/>
      </c>
      <c r="C363" s="521"/>
      <c r="D363" s="521" t="str">
        <f t="array" ref="D363">IF(ISBLANK(C363)," ",XLOOKUP(C363,'Codified Game Plan'!$M$3:$M$477,'Codified Game Plan'!$C$3:$C$477))</f>
        <v> </v>
      </c>
      <c r="E363" s="522" t="str">
        <f t="array" ref="E363">IF(ISBLANK(C363),"",XLOOKUP(C363,'Codified Game Plan'!$M$3:$M$477,'Codified Game Plan'!$D$3:$D$477,0))</f>
        <v/>
      </c>
      <c r="F363" s="522" t="str">
        <f t="array" ref="F363">IF(ISBLANK(C363),"",XLOOKUP(C363,'Codified Game Plan'!$M$3:$M$477,'Codified Game Plan'!$E$3:$E$477,0))</f>
        <v/>
      </c>
      <c r="G363" s="523" t="str">
        <f t="array" ref="G363">IF(ISBLANK(C363)," ",XLOOKUP(C363,'Codified Game Plan'!$M$3:$M$477,'Codified Game Plan'!$F$3:$F$477))</f>
        <v> </v>
      </c>
      <c r="H363" s="507" t="str">
        <f t="array" ref="H363">IF(ISBLANK(C363)," ",XLOOKUP(C363,'Codified Game Plan'!$M$3:$M$477,'Codified Game Plan'!$G$3:$G$477))</f>
        <v> </v>
      </c>
      <c r="I363" s="523" t="str">
        <f t="array" ref="I363">IF(ISBLANK(C363),"",XLOOKUP(A363,'Crop Chart'!$A$5:$A$201,'Crop Chart'!$B$5:$B$201,0))</f>
        <v/>
      </c>
      <c r="J363" s="507" t="str">
        <f t="shared" si="24"/>
        <v> </v>
      </c>
      <c r="K363" s="511"/>
      <c r="L363" s="523" t="str">
        <f t="array" ref="L363">IF(ISBLANK(C363),"",XLOOKUP(A363,'Crop Chart'!$A$5:$A$201,'Crop Chart'!$C$5:$C$201,0))</f>
        <v/>
      </c>
      <c r="M363" s="506" t="str">
        <f t="array" ref="M363">IF(ISBLANK(C363),"",XLOOKUP(A363,'Crop Chart'!$A$5:$A$201,'Crop Chart'!$E$5:$E$201,0))</f>
        <v/>
      </c>
      <c r="N363" s="535" t="str">
        <f t="shared" si="1"/>
        <v/>
      </c>
      <c r="O363" s="515" t="str">
        <f t="array" ref="O363">IF(ISBLANK(C363),"",XLOOKUP(A363,'Crop Chart'!$A$5:$A$201,'Crop Chart'!$S$5:$S$201,0))</f>
        <v/>
      </c>
      <c r="P363" s="507" t="str">
        <f t="shared" si="2"/>
        <v/>
      </c>
      <c r="Q363" s="524"/>
      <c r="R363" s="523" t="str">
        <f t="array" ref="R363">IF(I363="TR",XLOOKUP(A363,'Crop Chart'!$A$5:$A$201,'Crop Chart'!$I$5:$I$201,FALSE),"")</f>
        <v/>
      </c>
      <c r="S363" s="512" t="str">
        <f t="array" ref="S363">IF(I363="TR",G363*'Crop Chart'!$H$2*12*L363/M363/T363*XLOOKUP(A363,'Crop Chart'!$A$5:$A$203,'Crop Chart'!$T$5:$T$203),"")</f>
        <v/>
      </c>
      <c r="T363" s="523" t="str">
        <f t="array" ref="T363">IF(ISBLANK(C363),"",XLOOKUP(A363,'Crop Chart'!$A$5:$A$201,'Crop Chart'!$P$5:$P$201,FALSE))</f>
        <v/>
      </c>
      <c r="U363" s="525" t="str">
        <f t="array" ref="U363">IF(ISBLANK(C363),"",XLOOKUP(A363,'Crop Chart'!$A$5:$A$201,'Crop Chart'!$Q$5:$Q$201,0))</f>
        <v/>
      </c>
      <c r="V363" s="507" t="str">
        <f t="array" ref="V363">IF(I363="DS",XLOOKUP(A363,'Crop Chart'!$A$6:$A$201,'Crop Chart'!$AH$6:$AH$201,0),"")</f>
        <v/>
      </c>
      <c r="W363" s="507" t="str">
        <f t="array" ref="W363">IF(I363="DS",XLOOKUP(A363,'Crop Chart'!$A$6:$A$201,'Crop Chart'!$AI$6:$AI$201,0),"")</f>
        <v/>
      </c>
      <c r="X363" s="526" t="str">
        <f t="array" ref="X363">IFS(ISTEXT(P363),"",XLOOKUP(A363,'Crop Chart'!$A$5:$A$201,'Crop Chart'!$R$5:$R$201,0)=0,"",XLOOKUP(A363,'Crop Chart'!$A$5:$A$201,'Crop Chart'!$R$5:$R$201,0)&gt;0,XLOOKUP(A363,'Crop Chart'!$A$5:$A$201,'Crop Chart'!$R$5:$R$201,0)+P363)</f>
        <v/>
      </c>
      <c r="Y363" s="523" t="str">
        <f t="array" ref="Y363">IF(ISTEXT(X363),"",XLOOKUP(A363,'Crop Chart'!$A$5:$A$201,'Crop Chart'!$S$5:$S$201,0))</f>
        <v/>
      </c>
      <c r="Z363" s="513" t="str">
        <f t="shared" si="3"/>
        <v/>
      </c>
      <c r="AA363" s="523" t="str">
        <f t="array" ref="AA363">IF(ISBLANK(C363),"",XLOOKUP(A363,'Crop Chart'!$A$5:$A$201,'Crop Chart'!$F$5:$F$201,0))</f>
        <v/>
      </c>
      <c r="AB363" s="523" t="str">
        <f t="array" ref="AB363">IF(ISBLANK(C363),"",XLOOKUP(A363,'Crop Chart'!$A$5:$A$201,'Crop Chart'!$G$5:$G$201,FALSE))</f>
        <v/>
      </c>
      <c r="AC363" s="526" t="str">
        <f t="shared" si="19"/>
        <v/>
      </c>
      <c r="AD363" s="526" t="str">
        <f t="shared" si="4"/>
        <v/>
      </c>
      <c r="AE363" s="527" t="str">
        <f t="array" ref="AE363">IF(ISBLANK(C363),"",XLOOKUP(C363,'Codified Game Plan'!$M$3:$M$477,'Codified Game Plan'!$J$3:$J$477,0))</f>
        <v/>
      </c>
      <c r="AF363" s="528" t="str">
        <f t="array" ref="AF363">IF(ISBLANK(C363),"",XLOOKUP(A363,'Crop Chart'!$A$5:$A$201,'Crop Chart'!$L$5:$L$201,FALSE))</f>
        <v/>
      </c>
      <c r="AG363" s="529"/>
      <c r="AH363" s="530"/>
      <c r="AI363" s="530" t="str">
        <f t="array" ref="AI363">IF(ISBLANK(C363),"",XLOOKUP(A363,'Crop Chart'!$A$5:$A$201,'Crop Chart'!$AN$5:$AN$201,FALSE))</f>
        <v/>
      </c>
      <c r="AJ363" s="531" t="str">
        <f t="array" ref="AJ363">IF((AI363=""),"",J363+XLOOKUP(A363,'Crop Chart'!$A$5:$A$201,'Crop Chart'!$AO$5:$AO$201,FALSE))</f>
        <v/>
      </c>
      <c r="AK363" s="530" t="str">
        <f t="array" ref="AK363">IF(ISBLANK(C363),"",XLOOKUP(A363,'Crop Chart'!$A$5:$A$201,'Crop Chart'!$AP$5:$AP$201,FALSE))</f>
        <v/>
      </c>
      <c r="AL363" s="531" t="str">
        <f t="array" ref="AL363">IF((AK363=""),"",J363+XLOOKUP(A363,'Crop Chart'!$A$5:$A$201,'Crop Chart'!$AQ$5:$AQ$201,FALSE))</f>
        <v/>
      </c>
      <c r="AM363" s="530" t="str">
        <f t="array" ref="AM363">IF(ISBLANK(C363),"",XLOOKUP(A363,'Crop Chart'!$A$5:$A$201,'Crop Chart'!$AR$5:$AR$201,FALSE))</f>
        <v/>
      </c>
      <c r="AN363" s="531" t="str">
        <f t="array" ref="AN363">IF((AM363=""),"",J363+XLOOKUP(A363,'Crop Chart'!$A$5:$A$201,'Crop Chart'!$AS$5:$AS$201,FALSE))</f>
        <v/>
      </c>
      <c r="AO363" s="530" t="str">
        <f t="array" ref="AO363">IF(ISBLANK(C363),"",XLOOKUP(A363,'Crop Chart'!$A$5:$A$201,'Crop Chart'!$AT$5:$AT$201,FALSE))</f>
        <v/>
      </c>
      <c r="AP363" s="531" t="str">
        <f t="array" ref="AP363">IF((AO363=""),"",J363+XLOOKUP(A363,'Crop Chart'!$A$5:$A$201,'Crop Chart'!$AU$5:$AU$201,FALSE))</f>
        <v/>
      </c>
      <c r="AQ363" s="530" t="str">
        <f t="array" ref="AQ363">IF(ISBLANK(C363),"",XLOOKUP(A363,'Crop Chart'!$A$5:$A$201,'Crop Chart'!$AV$5:$AV$201,FALSE))</f>
        <v/>
      </c>
      <c r="AR363" s="531" t="str">
        <f t="array" ref="AR363">IF((AQ363=""),"",J363+XLOOKUP(A363,'Crop Chart'!$A$5:$A$201,'Crop Chart'!$AW$5:$AW$201,FALSE))</f>
        <v/>
      </c>
      <c r="AS363" s="530" t="str">
        <f t="array" ref="AS363">IF(ISBLANK(C363),"",XLOOKUP(A363,'Crop Chart'!$A$5:$A$201,'Crop Chart'!$AX$5:$AX$201,FALSE))</f>
        <v/>
      </c>
      <c r="AT363" s="531" t="str">
        <f t="array" ref="AT363">IF((AS363=""),"",J363+XLOOKUP(A363,'Crop Chart'!$A$5:$A$201,'Crop Chart'!$AY$5:$AY$201,FALSE))</f>
        <v/>
      </c>
      <c r="AU363" s="530" t="str">
        <f t="array" ref="AU363">IF(ISBLANK(C363),"",XLOOKUP(A363,'Crop Chart'!$A$5:$A$201,'Crop Chart'!$AZ$5:$AZ$201,FALSE))</f>
        <v/>
      </c>
      <c r="AV363" s="531" t="str">
        <f t="array" ref="AV363">IF((AU363=""),"",J363+XLOOKUP(A363,'Crop Chart'!$A$5:$A$201,'Crop Chart'!$BA$5:$BA$201,FALSE))</f>
        <v/>
      </c>
      <c r="AW363" s="530" t="str">
        <f t="array" ref="AW363">IF(ISBLANK(C363),"",XLOOKUP(A363,'Crop Chart'!$A$5:$A$201,'Crop Chart'!$BB$5:$BB$201,FALSE))</f>
        <v/>
      </c>
      <c r="AX363" s="532" t="str">
        <f t="array" ref="AX363">IF((AW363=""),"",J363+XLOOKUP(A363,'Crop Chart'!$A$5:$A$201,'Crop Chart'!$BC$5:$BC$201,FALSE))</f>
        <v/>
      </c>
    </row>
    <row r="364" ht="15.75" hidden="1" customHeight="1">
      <c r="A364" s="520" t="str">
        <f t="array" ref="A364">IF(ISBLANK(C364)," ",XLOOKUP(C364,'Codified Game Plan'!$M$3:$M$477,'Codified Game Plan'!$A$3:$A$477))</f>
        <v> </v>
      </c>
      <c r="B364" s="503" t="str">
        <f t="array" ref="B364">IF(ISBLANK(C364),"",XLOOKUP(C364,'Codified Game Plan'!$M$3:$M$477,'Codified Game Plan'!$B$3:$B$477))</f>
        <v/>
      </c>
      <c r="C364" s="521"/>
      <c r="D364" s="521" t="str">
        <f t="array" ref="D364">IF(ISBLANK(C364)," ",XLOOKUP(C364,'Codified Game Plan'!$M$3:$M$477,'Codified Game Plan'!$C$3:$C$477))</f>
        <v> </v>
      </c>
      <c r="E364" s="522" t="str">
        <f t="array" ref="E364">IF(ISBLANK(C364),"",XLOOKUP(C364,'Codified Game Plan'!$M$3:$M$477,'Codified Game Plan'!$D$3:$D$477,0))</f>
        <v/>
      </c>
      <c r="F364" s="522" t="str">
        <f t="array" ref="F364">IF(ISBLANK(C364),"",XLOOKUP(C364,'Codified Game Plan'!$M$3:$M$477,'Codified Game Plan'!$E$3:$E$477,0))</f>
        <v/>
      </c>
      <c r="G364" s="523" t="str">
        <f t="array" ref="G364">IF(ISBLANK(C364)," ",XLOOKUP(C364,'Codified Game Plan'!$M$3:$M$477,'Codified Game Plan'!$F$3:$F$477))</f>
        <v> </v>
      </c>
      <c r="H364" s="507" t="str">
        <f t="array" ref="H364">IF(ISBLANK(C364)," ",XLOOKUP(C364,'Codified Game Plan'!$M$3:$M$477,'Codified Game Plan'!$G$3:$G$477))</f>
        <v> </v>
      </c>
      <c r="I364" s="523" t="str">
        <f t="array" ref="I364">IF(ISBLANK(C364),"",XLOOKUP(A364,'Crop Chart'!$A$5:$A$201,'Crop Chart'!$B$5:$B$201,0))</f>
        <v/>
      </c>
      <c r="J364" s="507" t="str">
        <f t="shared" si="24"/>
        <v> </v>
      </c>
      <c r="K364" s="511"/>
      <c r="L364" s="523" t="str">
        <f t="array" ref="L364">IF(ISBLANK(C364),"",XLOOKUP(A364,'Crop Chart'!$A$5:$A$201,'Crop Chart'!$C$5:$C$201,0))</f>
        <v/>
      </c>
      <c r="M364" s="506" t="str">
        <f t="array" ref="M364">IF(ISBLANK(C364),"",XLOOKUP(A364,'Crop Chart'!$A$5:$A$201,'Crop Chart'!$E$5:$E$201,0))</f>
        <v/>
      </c>
      <c r="N364" s="535" t="str">
        <f t="shared" si="1"/>
        <v/>
      </c>
      <c r="O364" s="515" t="str">
        <f t="array" ref="O364">IF(ISBLANK(C364),"",XLOOKUP(A364,'Crop Chart'!$A$5:$A$201,'Crop Chart'!$S$5:$S$201,0))</f>
        <v/>
      </c>
      <c r="P364" s="507" t="str">
        <f t="shared" si="2"/>
        <v/>
      </c>
      <c r="Q364" s="524"/>
      <c r="R364" s="523" t="str">
        <f t="array" ref="R364">IF(I364="TR",XLOOKUP(A364,'Crop Chart'!$A$5:$A$201,'Crop Chart'!$I$5:$I$201,FALSE),"")</f>
        <v/>
      </c>
      <c r="S364" s="512" t="str">
        <f t="array" ref="S364">IF(I364="TR",G364*'Crop Chart'!$H$2*12*L364/M364/T364*XLOOKUP(A364,'Crop Chart'!$A$5:$A$203,'Crop Chart'!$T$5:$T$203),"")</f>
        <v/>
      </c>
      <c r="T364" s="523" t="str">
        <f t="array" ref="T364">IF(ISBLANK(C364),"",XLOOKUP(A364,'Crop Chart'!$A$5:$A$201,'Crop Chart'!$P$5:$P$201,FALSE))</f>
        <v/>
      </c>
      <c r="U364" s="525" t="str">
        <f t="array" ref="U364">IF(ISBLANK(C364),"",XLOOKUP(A364,'Crop Chart'!$A$5:$A$201,'Crop Chart'!$Q$5:$Q$201,0))</f>
        <v/>
      </c>
      <c r="V364" s="507" t="str">
        <f t="array" ref="V364">IF(I364="DS",XLOOKUP(A364,'Crop Chart'!$A$6:$A$201,'Crop Chart'!$AH$6:$AH$201,0),"")</f>
        <v/>
      </c>
      <c r="W364" s="507" t="str">
        <f t="array" ref="W364">IF(I364="DS",XLOOKUP(A364,'Crop Chart'!$A$6:$A$201,'Crop Chart'!$AI$6:$AI$201,0),"")</f>
        <v/>
      </c>
      <c r="X364" s="526" t="str">
        <f t="array" ref="X364">IFS(ISTEXT(P364),"",XLOOKUP(A364,'Crop Chart'!$A$5:$A$201,'Crop Chart'!$R$5:$R$201,0)=0,"",XLOOKUP(A364,'Crop Chart'!$A$5:$A$201,'Crop Chart'!$R$5:$R$201,0)&gt;0,XLOOKUP(A364,'Crop Chart'!$A$5:$A$201,'Crop Chart'!$R$5:$R$201,0)+P364)</f>
        <v/>
      </c>
      <c r="Y364" s="523" t="str">
        <f t="array" ref="Y364">IF(ISTEXT(X364),"",XLOOKUP(A364,'Crop Chart'!$A$5:$A$201,'Crop Chart'!$S$5:$S$201,0))</f>
        <v/>
      </c>
      <c r="Z364" s="513" t="str">
        <f t="shared" si="3"/>
        <v/>
      </c>
      <c r="AA364" s="523" t="str">
        <f t="array" ref="AA364">IF(ISBLANK(C364),"",XLOOKUP(A364,'Crop Chart'!$A$5:$A$201,'Crop Chart'!$F$5:$F$201,0))</f>
        <v/>
      </c>
      <c r="AB364" s="523" t="str">
        <f t="array" ref="AB364">IF(ISBLANK(C364),"",XLOOKUP(A364,'Crop Chart'!$A$5:$A$201,'Crop Chart'!$G$5:$G$201,FALSE))</f>
        <v/>
      </c>
      <c r="AC364" s="526" t="str">
        <f t="shared" si="19"/>
        <v/>
      </c>
      <c r="AD364" s="526" t="str">
        <f t="shared" si="4"/>
        <v/>
      </c>
      <c r="AE364" s="527" t="str">
        <f t="array" ref="AE364">IF(ISBLANK(C364),"",XLOOKUP(C364,'Codified Game Plan'!$M$3:$M$477,'Codified Game Plan'!$J$3:$J$477,0))</f>
        <v/>
      </c>
      <c r="AF364" s="528" t="str">
        <f t="array" ref="AF364">IF(ISBLANK(C364),"",XLOOKUP(A364,'Crop Chart'!$A$5:$A$201,'Crop Chart'!$L$5:$L$201,FALSE))</f>
        <v/>
      </c>
      <c r="AG364" s="529"/>
      <c r="AH364" s="530"/>
      <c r="AI364" s="530" t="str">
        <f t="array" ref="AI364">IF(ISBLANK(C364),"",XLOOKUP(A364,'Crop Chart'!$A$5:$A$201,'Crop Chart'!$AN$5:$AN$201,FALSE))</f>
        <v/>
      </c>
      <c r="AJ364" s="531" t="str">
        <f t="array" ref="AJ364">IF((AI364=""),"",J364+XLOOKUP(A364,'Crop Chart'!$A$5:$A$201,'Crop Chart'!$AO$5:$AO$201,FALSE))</f>
        <v/>
      </c>
      <c r="AK364" s="530" t="str">
        <f t="array" ref="AK364">IF(ISBLANK(C364),"",XLOOKUP(A364,'Crop Chart'!$A$5:$A$201,'Crop Chart'!$AP$5:$AP$201,FALSE))</f>
        <v/>
      </c>
      <c r="AL364" s="531" t="str">
        <f t="array" ref="AL364">IF((AK364=""),"",J364+XLOOKUP(A364,'Crop Chart'!$A$5:$A$201,'Crop Chart'!$AQ$5:$AQ$201,FALSE))</f>
        <v/>
      </c>
      <c r="AM364" s="530" t="str">
        <f t="array" ref="AM364">IF(ISBLANK(C364),"",XLOOKUP(A364,'Crop Chart'!$A$5:$A$201,'Crop Chart'!$AR$5:$AR$201,FALSE))</f>
        <v/>
      </c>
      <c r="AN364" s="531" t="str">
        <f t="array" ref="AN364">IF((AM364=""),"",J364+XLOOKUP(A364,'Crop Chart'!$A$5:$A$201,'Crop Chart'!$AS$5:$AS$201,FALSE))</f>
        <v/>
      </c>
      <c r="AO364" s="530" t="str">
        <f t="array" ref="AO364">IF(ISBLANK(C364),"",XLOOKUP(A364,'Crop Chart'!$A$5:$A$201,'Crop Chart'!$AT$5:$AT$201,FALSE))</f>
        <v/>
      </c>
      <c r="AP364" s="531" t="str">
        <f t="array" ref="AP364">IF((AO364=""),"",J364+XLOOKUP(A364,'Crop Chart'!$A$5:$A$201,'Crop Chart'!$AU$5:$AU$201,FALSE))</f>
        <v/>
      </c>
      <c r="AQ364" s="530" t="str">
        <f t="array" ref="AQ364">IF(ISBLANK(C364),"",XLOOKUP(A364,'Crop Chart'!$A$5:$A$201,'Crop Chart'!$AV$5:$AV$201,FALSE))</f>
        <v/>
      </c>
      <c r="AR364" s="531" t="str">
        <f t="array" ref="AR364">IF((AQ364=""),"",J364+XLOOKUP(A364,'Crop Chart'!$A$5:$A$201,'Crop Chart'!$AW$5:$AW$201,FALSE))</f>
        <v/>
      </c>
      <c r="AS364" s="530" t="str">
        <f t="array" ref="AS364">IF(ISBLANK(C364),"",XLOOKUP(A364,'Crop Chart'!$A$5:$A$201,'Crop Chart'!$AX$5:$AX$201,FALSE))</f>
        <v/>
      </c>
      <c r="AT364" s="531" t="str">
        <f t="array" ref="AT364">IF((AS364=""),"",J364+XLOOKUP(A364,'Crop Chart'!$A$5:$A$201,'Crop Chart'!$AY$5:$AY$201,FALSE))</f>
        <v/>
      </c>
      <c r="AU364" s="530" t="str">
        <f t="array" ref="AU364">IF(ISBLANK(C364),"",XLOOKUP(A364,'Crop Chart'!$A$5:$A$201,'Crop Chart'!$AZ$5:$AZ$201,FALSE))</f>
        <v/>
      </c>
      <c r="AV364" s="531" t="str">
        <f t="array" ref="AV364">IF((AU364=""),"",J364+XLOOKUP(A364,'Crop Chart'!$A$5:$A$201,'Crop Chart'!$BA$5:$BA$201,FALSE))</f>
        <v/>
      </c>
      <c r="AW364" s="530" t="str">
        <f t="array" ref="AW364">IF(ISBLANK(C364),"",XLOOKUP(A364,'Crop Chart'!$A$5:$A$201,'Crop Chart'!$BB$5:$BB$201,FALSE))</f>
        <v/>
      </c>
      <c r="AX364" s="532" t="str">
        <f t="array" ref="AX364">IF((AW364=""),"",J364+XLOOKUP(A364,'Crop Chart'!$A$5:$A$201,'Crop Chart'!$BC$5:$BC$201,FALSE))</f>
        <v/>
      </c>
    </row>
    <row r="365" ht="15.75" hidden="1" customHeight="1">
      <c r="A365" s="520" t="str">
        <f t="array" ref="A365">IF(ISBLANK(C365)," ",XLOOKUP(C365,'Codified Game Plan'!$M$3:$M$477,'Codified Game Plan'!$A$3:$A$477))</f>
        <v> </v>
      </c>
      <c r="B365" s="503" t="str">
        <f t="array" ref="B365">IF(ISBLANK(C365),"",XLOOKUP(C365,'Codified Game Plan'!$M$3:$M$477,'Codified Game Plan'!$B$3:$B$477))</f>
        <v/>
      </c>
      <c r="C365" s="521"/>
      <c r="D365" s="521" t="str">
        <f t="array" ref="D365">IF(ISBLANK(C365)," ",XLOOKUP(C365,'Codified Game Plan'!$M$3:$M$477,'Codified Game Plan'!$C$3:$C$477))</f>
        <v> </v>
      </c>
      <c r="E365" s="522" t="str">
        <f t="array" ref="E365">IF(ISBLANK(C365),"",XLOOKUP(C365,'Codified Game Plan'!$M$3:$M$477,'Codified Game Plan'!$D$3:$D$477,0))</f>
        <v/>
      </c>
      <c r="F365" s="522" t="str">
        <f t="array" ref="F365">IF(ISBLANK(C365),"",XLOOKUP(C365,'Codified Game Plan'!$M$3:$M$477,'Codified Game Plan'!$E$3:$E$477,0))</f>
        <v/>
      </c>
      <c r="G365" s="523" t="str">
        <f t="array" ref="G365">IF(ISBLANK(C365)," ",XLOOKUP(C365,'Codified Game Plan'!$M$3:$M$477,'Codified Game Plan'!$F$3:$F$477))</f>
        <v> </v>
      </c>
      <c r="H365" s="507" t="str">
        <f t="array" ref="H365">IF(ISBLANK(C365)," ",XLOOKUP(C365,'Codified Game Plan'!$M$3:$M$477,'Codified Game Plan'!$G$3:$G$477))</f>
        <v> </v>
      </c>
      <c r="I365" s="523" t="str">
        <f t="array" ref="I365">IF(ISBLANK(C365),"",XLOOKUP(A365,'Crop Chart'!$A$5:$A$201,'Crop Chart'!$B$5:$B$201,0))</f>
        <v/>
      </c>
      <c r="J365" s="507" t="str">
        <f t="shared" si="24"/>
        <v> </v>
      </c>
      <c r="K365" s="511"/>
      <c r="L365" s="523" t="str">
        <f t="array" ref="L365">IF(ISBLANK(C365),"",XLOOKUP(A365,'Crop Chart'!$A$5:$A$201,'Crop Chart'!$C$5:$C$201,0))</f>
        <v/>
      </c>
      <c r="M365" s="506" t="str">
        <f t="array" ref="M365">IF(ISBLANK(C365),"",XLOOKUP(A365,'Crop Chart'!$A$5:$A$201,'Crop Chart'!$E$5:$E$201,0))</f>
        <v/>
      </c>
      <c r="N365" s="535" t="str">
        <f t="shared" si="1"/>
        <v/>
      </c>
      <c r="O365" s="515" t="str">
        <f t="array" ref="O365">IF(ISBLANK(C365),"",XLOOKUP(A365,'Crop Chart'!$A$5:$A$201,'Crop Chart'!$S$5:$S$201,0))</f>
        <v/>
      </c>
      <c r="P365" s="507" t="str">
        <f t="shared" si="2"/>
        <v/>
      </c>
      <c r="Q365" s="524"/>
      <c r="R365" s="523" t="str">
        <f t="array" ref="R365">IF(I365="TR",XLOOKUP(A365,'Crop Chart'!$A$5:$A$201,'Crop Chart'!$I$5:$I$201,FALSE),"")</f>
        <v/>
      </c>
      <c r="S365" s="512" t="str">
        <f t="array" ref="S365">IF(I365="TR",G365*'Crop Chart'!$H$2*12*L365/M365/T365*XLOOKUP(A365,'Crop Chart'!$A$5:$A$203,'Crop Chart'!$T$5:$T$203),"")</f>
        <v/>
      </c>
      <c r="T365" s="523" t="str">
        <f t="array" ref="T365">IF(ISBLANK(C365),"",XLOOKUP(A365,'Crop Chart'!$A$5:$A$201,'Crop Chart'!$P$5:$P$201,FALSE))</f>
        <v/>
      </c>
      <c r="U365" s="525" t="str">
        <f t="array" ref="U365">IF(ISBLANK(C365),"",XLOOKUP(A365,'Crop Chart'!$A$5:$A$201,'Crop Chart'!$Q$5:$Q$201,0))</f>
        <v/>
      </c>
      <c r="V365" s="507" t="str">
        <f t="array" ref="V365">IF(I365="DS",XLOOKUP(A365,'Crop Chart'!$A$6:$A$201,'Crop Chart'!$AH$6:$AH$201,0),"")</f>
        <v/>
      </c>
      <c r="W365" s="507" t="str">
        <f t="array" ref="W365">IF(I365="DS",XLOOKUP(A365,'Crop Chart'!$A$6:$A$201,'Crop Chart'!$AI$6:$AI$201,0),"")</f>
        <v/>
      </c>
      <c r="X365" s="526" t="str">
        <f t="array" ref="X365">IFS(ISTEXT(P365),"",XLOOKUP(A365,'Crop Chart'!$A$5:$A$201,'Crop Chart'!$R$5:$R$201,0)=0,"",XLOOKUP(A365,'Crop Chart'!$A$5:$A$201,'Crop Chart'!$R$5:$R$201,0)&gt;0,XLOOKUP(A365,'Crop Chart'!$A$5:$A$201,'Crop Chart'!$R$5:$R$201,0)+P365)</f>
        <v/>
      </c>
      <c r="Y365" s="523" t="str">
        <f t="array" ref="Y365">IF(ISTEXT(X365),"",XLOOKUP(A365,'Crop Chart'!$A$5:$A$201,'Crop Chart'!$S$5:$S$201,0))</f>
        <v/>
      </c>
      <c r="Z365" s="513" t="str">
        <f t="shared" si="3"/>
        <v/>
      </c>
      <c r="AA365" s="523" t="str">
        <f t="array" ref="AA365">IF(ISBLANK(C365),"",XLOOKUP(A365,'Crop Chart'!$A$5:$A$201,'Crop Chart'!$F$5:$F$201,0))</f>
        <v/>
      </c>
      <c r="AB365" s="523" t="str">
        <f t="array" ref="AB365">IF(ISBLANK(C365),"",XLOOKUP(A365,'Crop Chart'!$A$5:$A$201,'Crop Chart'!$G$5:$G$201,FALSE))</f>
        <v/>
      </c>
      <c r="AC365" s="526" t="str">
        <f t="shared" si="19"/>
        <v/>
      </c>
      <c r="AD365" s="526" t="str">
        <f t="shared" si="4"/>
        <v/>
      </c>
      <c r="AE365" s="527" t="str">
        <f t="array" ref="AE365">IF(ISBLANK(C365),"",XLOOKUP(C365,'Codified Game Plan'!$M$3:$M$477,'Codified Game Plan'!$J$3:$J$477,0))</f>
        <v/>
      </c>
      <c r="AF365" s="528" t="str">
        <f t="array" ref="AF365">IF(ISBLANK(C365),"",XLOOKUP(A365,'Crop Chart'!$A$5:$A$201,'Crop Chart'!$L$5:$L$201,FALSE))</f>
        <v/>
      </c>
      <c r="AG365" s="529"/>
      <c r="AH365" s="530"/>
      <c r="AI365" s="530" t="str">
        <f t="array" ref="AI365">IF(ISBLANK(C365),"",XLOOKUP(A365,'Crop Chart'!$A$5:$A$201,'Crop Chart'!$AN$5:$AN$201,FALSE))</f>
        <v/>
      </c>
      <c r="AJ365" s="531" t="str">
        <f t="array" ref="AJ365">IF((AI365=""),"",J365+XLOOKUP(A365,'Crop Chart'!$A$5:$A$201,'Crop Chart'!$AO$5:$AO$201,FALSE))</f>
        <v/>
      </c>
      <c r="AK365" s="530" t="str">
        <f t="array" ref="AK365">IF(ISBLANK(C365),"",XLOOKUP(A365,'Crop Chart'!$A$5:$A$201,'Crop Chart'!$AP$5:$AP$201,FALSE))</f>
        <v/>
      </c>
      <c r="AL365" s="531" t="str">
        <f t="array" ref="AL365">IF((AK365=""),"",J365+XLOOKUP(A365,'Crop Chart'!$A$5:$A$201,'Crop Chart'!$AQ$5:$AQ$201,FALSE))</f>
        <v/>
      </c>
      <c r="AM365" s="530" t="str">
        <f t="array" ref="AM365">IF(ISBLANK(C365),"",XLOOKUP(A365,'Crop Chart'!$A$5:$A$201,'Crop Chart'!$AR$5:$AR$201,FALSE))</f>
        <v/>
      </c>
      <c r="AN365" s="531" t="str">
        <f t="array" ref="AN365">IF((AM365=""),"",J365+XLOOKUP(A365,'Crop Chart'!$A$5:$A$201,'Crop Chart'!$AS$5:$AS$201,FALSE))</f>
        <v/>
      </c>
      <c r="AO365" s="530" t="str">
        <f t="array" ref="AO365">IF(ISBLANK(C365),"",XLOOKUP(A365,'Crop Chart'!$A$5:$A$201,'Crop Chart'!$AT$5:$AT$201,FALSE))</f>
        <v/>
      </c>
      <c r="AP365" s="531" t="str">
        <f t="array" ref="AP365">IF((AO365=""),"",J365+XLOOKUP(A365,'Crop Chart'!$A$5:$A$201,'Crop Chart'!$AU$5:$AU$201,FALSE))</f>
        <v/>
      </c>
      <c r="AQ365" s="530" t="str">
        <f t="array" ref="AQ365">IF(ISBLANK(C365),"",XLOOKUP(A365,'Crop Chart'!$A$5:$A$201,'Crop Chart'!$AV$5:$AV$201,FALSE))</f>
        <v/>
      </c>
      <c r="AR365" s="531" t="str">
        <f t="array" ref="AR365">IF((AQ365=""),"",J365+XLOOKUP(A365,'Crop Chart'!$A$5:$A$201,'Crop Chart'!$AW$5:$AW$201,FALSE))</f>
        <v/>
      </c>
      <c r="AS365" s="530" t="str">
        <f t="array" ref="AS365">IF(ISBLANK(C365),"",XLOOKUP(A365,'Crop Chart'!$A$5:$A$201,'Crop Chart'!$AX$5:$AX$201,FALSE))</f>
        <v/>
      </c>
      <c r="AT365" s="531" t="str">
        <f t="array" ref="AT365">IF((AS365=""),"",J365+XLOOKUP(A365,'Crop Chart'!$A$5:$A$201,'Crop Chart'!$AY$5:$AY$201,FALSE))</f>
        <v/>
      </c>
      <c r="AU365" s="530" t="str">
        <f t="array" ref="AU365">IF(ISBLANK(C365),"",XLOOKUP(A365,'Crop Chart'!$A$5:$A$201,'Crop Chart'!$AZ$5:$AZ$201,FALSE))</f>
        <v/>
      </c>
      <c r="AV365" s="531" t="str">
        <f t="array" ref="AV365">IF((AU365=""),"",J365+XLOOKUP(A365,'Crop Chart'!$A$5:$A$201,'Crop Chart'!$BA$5:$BA$201,FALSE))</f>
        <v/>
      </c>
      <c r="AW365" s="530" t="str">
        <f t="array" ref="AW365">IF(ISBLANK(C365),"",XLOOKUP(A365,'Crop Chart'!$A$5:$A$201,'Crop Chart'!$BB$5:$BB$201,FALSE))</f>
        <v/>
      </c>
      <c r="AX365" s="532" t="str">
        <f t="array" ref="AX365">IF((AW365=""),"",J365+XLOOKUP(A365,'Crop Chart'!$A$5:$A$201,'Crop Chart'!$BC$5:$BC$201,FALSE))</f>
        <v/>
      </c>
    </row>
    <row r="366" ht="15.75" hidden="1" customHeight="1">
      <c r="A366" s="520" t="str">
        <f t="array" ref="A366">IF(ISBLANK(C366)," ",XLOOKUP(C366,'Codified Game Plan'!$M$3:$M$477,'Codified Game Plan'!$A$3:$A$477))</f>
        <v> </v>
      </c>
      <c r="B366" s="503" t="str">
        <f t="array" ref="B366">IF(ISBLANK(C366),"",XLOOKUP(C366,'Codified Game Plan'!$M$3:$M$477,'Codified Game Plan'!$B$3:$B$477))</f>
        <v/>
      </c>
      <c r="C366" s="521"/>
      <c r="D366" s="521" t="str">
        <f t="array" ref="D366">IF(ISBLANK(C366)," ",XLOOKUP(C366,'Codified Game Plan'!$M$3:$M$477,'Codified Game Plan'!$C$3:$C$477))</f>
        <v> </v>
      </c>
      <c r="E366" s="522" t="str">
        <f t="array" ref="E366">IF(ISBLANK(C366),"",XLOOKUP(C366,'Codified Game Plan'!$M$3:$M$477,'Codified Game Plan'!$D$3:$D$477,0))</f>
        <v/>
      </c>
      <c r="F366" s="522" t="str">
        <f t="array" ref="F366">IF(ISBLANK(C366),"",XLOOKUP(C366,'Codified Game Plan'!$M$3:$M$477,'Codified Game Plan'!$E$3:$E$477,0))</f>
        <v/>
      </c>
      <c r="G366" s="523" t="str">
        <f t="array" ref="G366">IF(ISBLANK(C366)," ",XLOOKUP(C366,'Codified Game Plan'!$M$3:$M$477,'Codified Game Plan'!$F$3:$F$477))</f>
        <v> </v>
      </c>
      <c r="H366" s="507" t="str">
        <f t="array" ref="H366">IF(ISBLANK(C366)," ",XLOOKUP(C366,'Codified Game Plan'!$M$3:$M$477,'Codified Game Plan'!$G$3:$G$477))</f>
        <v> </v>
      </c>
      <c r="I366" s="523" t="str">
        <f t="array" ref="I366">IF(ISBLANK(C366),"",XLOOKUP(A366,'Crop Chart'!$A$5:$A$201,'Crop Chart'!$B$5:$B$201,0))</f>
        <v/>
      </c>
      <c r="J366" s="507" t="str">
        <f t="shared" si="24"/>
        <v> </v>
      </c>
      <c r="K366" s="511"/>
      <c r="L366" s="523" t="str">
        <f t="array" ref="L366">IF(ISBLANK(C366),"",XLOOKUP(A366,'Crop Chart'!$A$5:$A$201,'Crop Chart'!$C$5:$C$201,0))</f>
        <v/>
      </c>
      <c r="M366" s="506" t="str">
        <f t="array" ref="M366">IF(ISBLANK(C366),"",XLOOKUP(A366,'Crop Chart'!$A$5:$A$201,'Crop Chart'!$E$5:$E$201,0))</f>
        <v/>
      </c>
      <c r="N366" s="535" t="str">
        <f t="shared" si="1"/>
        <v/>
      </c>
      <c r="O366" s="515" t="str">
        <f t="array" ref="O366">IF(ISBLANK(C366),"",XLOOKUP(A366,'Crop Chart'!$A$5:$A$201,'Crop Chart'!$S$5:$S$201,0))</f>
        <v/>
      </c>
      <c r="P366" s="507" t="str">
        <f t="shared" si="2"/>
        <v/>
      </c>
      <c r="Q366" s="524"/>
      <c r="R366" s="523" t="str">
        <f t="array" ref="R366">IF(I366="TR",XLOOKUP(A366,'Crop Chart'!$A$5:$A$201,'Crop Chart'!$I$5:$I$201,FALSE),"")</f>
        <v/>
      </c>
      <c r="S366" s="512" t="str">
        <f t="array" ref="S366">IF(I366="TR",G366*'Crop Chart'!$H$2*12*L366/M366/T366*XLOOKUP(A366,'Crop Chart'!$A$5:$A$203,'Crop Chart'!$T$5:$T$203),"")</f>
        <v/>
      </c>
      <c r="T366" s="523" t="str">
        <f t="array" ref="T366">IF(ISBLANK(C366),"",XLOOKUP(A366,'Crop Chart'!$A$5:$A$201,'Crop Chart'!$P$5:$P$201,FALSE))</f>
        <v/>
      </c>
      <c r="U366" s="525" t="str">
        <f t="array" ref="U366">IF(ISBLANK(C366),"",XLOOKUP(A366,'Crop Chart'!$A$5:$A$201,'Crop Chart'!$Q$5:$Q$201,0))</f>
        <v/>
      </c>
      <c r="V366" s="507" t="str">
        <f t="array" ref="V366">IF(I366="DS",XLOOKUP(A366,'Crop Chart'!$A$6:$A$201,'Crop Chart'!$AH$6:$AH$201,0),"")</f>
        <v/>
      </c>
      <c r="W366" s="507" t="str">
        <f t="array" ref="W366">IF(I366="DS",XLOOKUP(A366,'Crop Chart'!$A$6:$A$201,'Crop Chart'!$AI$6:$AI$201,0),"")</f>
        <v/>
      </c>
      <c r="X366" s="526" t="str">
        <f t="array" ref="X366">IFS(ISTEXT(P366),"",XLOOKUP(A366,'Crop Chart'!$A$5:$A$201,'Crop Chart'!$R$5:$R$201,0)=0,"",XLOOKUP(A366,'Crop Chart'!$A$5:$A$201,'Crop Chart'!$R$5:$R$201,0)&gt;0,XLOOKUP(A366,'Crop Chart'!$A$5:$A$201,'Crop Chart'!$R$5:$R$201,0)+P366)</f>
        <v/>
      </c>
      <c r="Y366" s="523" t="str">
        <f t="array" ref="Y366">IF(ISTEXT(X366),"",XLOOKUP(A366,'Crop Chart'!$A$5:$A$201,'Crop Chart'!$S$5:$S$201,0))</f>
        <v/>
      </c>
      <c r="Z366" s="513" t="str">
        <f t="shared" si="3"/>
        <v/>
      </c>
      <c r="AA366" s="523" t="str">
        <f t="array" ref="AA366">IF(ISBLANK(C366),"",XLOOKUP(A366,'Crop Chart'!$A$5:$A$201,'Crop Chart'!$F$5:$F$201,0))</f>
        <v/>
      </c>
      <c r="AB366" s="523" t="str">
        <f t="array" ref="AB366">IF(ISBLANK(C366),"",XLOOKUP(A366,'Crop Chart'!$A$5:$A$201,'Crop Chart'!$G$5:$G$201,FALSE))</f>
        <v/>
      </c>
      <c r="AC366" s="526" t="str">
        <f t="shared" si="19"/>
        <v/>
      </c>
      <c r="AD366" s="526" t="str">
        <f t="shared" si="4"/>
        <v/>
      </c>
      <c r="AE366" s="527" t="str">
        <f t="array" ref="AE366">IF(ISBLANK(C366),"",XLOOKUP(C366,'Codified Game Plan'!$M$3:$M$477,'Codified Game Plan'!$J$3:$J$477,0))</f>
        <v/>
      </c>
      <c r="AF366" s="528" t="str">
        <f t="array" ref="AF366">IF(ISBLANK(C366),"",XLOOKUP(A366,'Crop Chart'!$A$5:$A$201,'Crop Chart'!$L$5:$L$201,FALSE))</f>
        <v/>
      </c>
      <c r="AG366" s="529"/>
      <c r="AH366" s="530"/>
      <c r="AI366" s="530" t="str">
        <f t="array" ref="AI366">IF(ISBLANK(C366),"",XLOOKUP(A366,'Crop Chart'!$A$5:$A$201,'Crop Chart'!$AN$5:$AN$201,FALSE))</f>
        <v/>
      </c>
      <c r="AJ366" s="531" t="str">
        <f t="array" ref="AJ366">IF((AI366=""),"",J366+XLOOKUP(A366,'Crop Chart'!$A$5:$A$201,'Crop Chart'!$AO$5:$AO$201,FALSE))</f>
        <v/>
      </c>
      <c r="AK366" s="530" t="str">
        <f t="array" ref="AK366">IF(ISBLANK(C366),"",XLOOKUP(A366,'Crop Chart'!$A$5:$A$201,'Crop Chart'!$AP$5:$AP$201,FALSE))</f>
        <v/>
      </c>
      <c r="AL366" s="531" t="str">
        <f t="array" ref="AL366">IF((AK366=""),"",J366+XLOOKUP(A366,'Crop Chart'!$A$5:$A$201,'Crop Chart'!$AQ$5:$AQ$201,FALSE))</f>
        <v/>
      </c>
      <c r="AM366" s="530" t="str">
        <f t="array" ref="AM366">IF(ISBLANK(C366),"",XLOOKUP(A366,'Crop Chart'!$A$5:$A$201,'Crop Chart'!$AR$5:$AR$201,FALSE))</f>
        <v/>
      </c>
      <c r="AN366" s="531" t="str">
        <f t="array" ref="AN366">IF((AM366=""),"",J366+XLOOKUP(A366,'Crop Chart'!$A$5:$A$201,'Crop Chart'!$AS$5:$AS$201,FALSE))</f>
        <v/>
      </c>
      <c r="AO366" s="530" t="str">
        <f t="array" ref="AO366">IF(ISBLANK(C366),"",XLOOKUP(A366,'Crop Chart'!$A$5:$A$201,'Crop Chart'!$AT$5:$AT$201,FALSE))</f>
        <v/>
      </c>
      <c r="AP366" s="531" t="str">
        <f t="array" ref="AP366">IF((AO366=""),"",J366+XLOOKUP(A366,'Crop Chart'!$A$5:$A$201,'Crop Chart'!$AU$5:$AU$201,FALSE))</f>
        <v/>
      </c>
      <c r="AQ366" s="530" t="str">
        <f t="array" ref="AQ366">IF(ISBLANK(C366),"",XLOOKUP(A366,'Crop Chart'!$A$5:$A$201,'Crop Chart'!$AV$5:$AV$201,FALSE))</f>
        <v/>
      </c>
      <c r="AR366" s="531" t="str">
        <f t="array" ref="AR366">IF((AQ366=""),"",J366+XLOOKUP(A366,'Crop Chart'!$A$5:$A$201,'Crop Chart'!$AW$5:$AW$201,FALSE))</f>
        <v/>
      </c>
      <c r="AS366" s="530" t="str">
        <f t="array" ref="AS366">IF(ISBLANK(C366),"",XLOOKUP(A366,'Crop Chart'!$A$5:$A$201,'Crop Chart'!$AX$5:$AX$201,FALSE))</f>
        <v/>
      </c>
      <c r="AT366" s="531" t="str">
        <f t="array" ref="AT366">IF((AS366=""),"",J366+XLOOKUP(A366,'Crop Chart'!$A$5:$A$201,'Crop Chart'!$AY$5:$AY$201,FALSE))</f>
        <v/>
      </c>
      <c r="AU366" s="530" t="str">
        <f t="array" ref="AU366">IF(ISBLANK(C366),"",XLOOKUP(A366,'Crop Chart'!$A$5:$A$201,'Crop Chart'!$AZ$5:$AZ$201,FALSE))</f>
        <v/>
      </c>
      <c r="AV366" s="531" t="str">
        <f t="array" ref="AV366">IF((AU366=""),"",J366+XLOOKUP(A366,'Crop Chart'!$A$5:$A$201,'Crop Chart'!$BA$5:$BA$201,FALSE))</f>
        <v/>
      </c>
      <c r="AW366" s="530" t="str">
        <f t="array" ref="AW366">IF(ISBLANK(C366),"",XLOOKUP(A366,'Crop Chart'!$A$5:$A$201,'Crop Chart'!$BB$5:$BB$201,FALSE))</f>
        <v/>
      </c>
      <c r="AX366" s="532" t="str">
        <f t="array" ref="AX366">IF((AW366=""),"",J366+XLOOKUP(A366,'Crop Chart'!$A$5:$A$201,'Crop Chart'!$BC$5:$BC$201,FALSE))</f>
        <v/>
      </c>
    </row>
    <row r="367" ht="15.75" hidden="1" customHeight="1">
      <c r="A367" s="520" t="str">
        <f t="array" ref="A367">IF(ISBLANK(C367)," ",XLOOKUP(C367,'Codified Game Plan'!$M$3:$M$477,'Codified Game Plan'!$A$3:$A$477))</f>
        <v> </v>
      </c>
      <c r="B367" s="503" t="str">
        <f t="array" ref="B367">IF(ISBLANK(C367),"",XLOOKUP(C367,'Codified Game Plan'!$M$3:$M$477,'Codified Game Plan'!$B$3:$B$477))</f>
        <v/>
      </c>
      <c r="C367" s="521"/>
      <c r="D367" s="521" t="str">
        <f t="array" ref="D367">IF(ISBLANK(C367)," ",XLOOKUP(C367,'Codified Game Plan'!$M$3:$M$477,'Codified Game Plan'!$C$3:$C$477))</f>
        <v> </v>
      </c>
      <c r="E367" s="522" t="str">
        <f t="array" ref="E367">IF(ISBLANK(C367),"",XLOOKUP(C367,'Codified Game Plan'!$M$3:$M$477,'Codified Game Plan'!$D$3:$D$477,0))</f>
        <v/>
      </c>
      <c r="F367" s="522" t="str">
        <f t="array" ref="F367">IF(ISBLANK(C367),"",XLOOKUP(C367,'Codified Game Plan'!$M$3:$M$477,'Codified Game Plan'!$E$3:$E$477,0))</f>
        <v/>
      </c>
      <c r="G367" s="523" t="str">
        <f t="array" ref="G367">IF(ISBLANK(C367)," ",XLOOKUP(C367,'Codified Game Plan'!$M$3:$M$477,'Codified Game Plan'!$F$3:$F$477))</f>
        <v> </v>
      </c>
      <c r="H367" s="507" t="str">
        <f t="array" ref="H367">IF(ISBLANK(C367)," ",XLOOKUP(C367,'Codified Game Plan'!$M$3:$M$477,'Codified Game Plan'!$G$3:$G$477))</f>
        <v> </v>
      </c>
      <c r="I367" s="523" t="str">
        <f t="array" ref="I367">IF(ISBLANK(C367),"",XLOOKUP(A367,'Crop Chart'!$A$5:$A$201,'Crop Chart'!$B$5:$B$201,0))</f>
        <v/>
      </c>
      <c r="J367" s="507" t="str">
        <f t="shared" si="24"/>
        <v> </v>
      </c>
      <c r="K367" s="511"/>
      <c r="L367" s="523" t="str">
        <f t="array" ref="L367">IF(ISBLANK(C367),"",XLOOKUP(A367,'Crop Chart'!$A$5:$A$201,'Crop Chart'!$C$5:$C$201,0))</f>
        <v/>
      </c>
      <c r="M367" s="506" t="str">
        <f t="array" ref="M367">IF(ISBLANK(C367),"",XLOOKUP(A367,'Crop Chart'!$A$5:$A$201,'Crop Chart'!$E$5:$E$201,0))</f>
        <v/>
      </c>
      <c r="N367" s="535" t="str">
        <f t="shared" si="1"/>
        <v/>
      </c>
      <c r="O367" s="515" t="str">
        <f t="array" ref="O367">IF(ISBLANK(C367),"",XLOOKUP(A367,'Crop Chart'!$A$5:$A$201,'Crop Chart'!$S$5:$S$201,0))</f>
        <v/>
      </c>
      <c r="P367" s="507" t="str">
        <f t="shared" si="2"/>
        <v/>
      </c>
      <c r="Q367" s="524"/>
      <c r="R367" s="523" t="str">
        <f t="array" ref="R367">IF(I367="TR",XLOOKUP(A367,'Crop Chart'!$A$5:$A$201,'Crop Chart'!$I$5:$I$201,FALSE),"")</f>
        <v/>
      </c>
      <c r="S367" s="512" t="str">
        <f t="array" ref="S367">IF(I367="TR",G367*'Crop Chart'!$H$2*12*L367/M367/T367*XLOOKUP(A367,'Crop Chart'!$A$5:$A$203,'Crop Chart'!$T$5:$T$203),"")</f>
        <v/>
      </c>
      <c r="T367" s="523" t="str">
        <f t="array" ref="T367">IF(ISBLANK(C367),"",XLOOKUP(A367,'Crop Chart'!$A$5:$A$201,'Crop Chart'!$P$5:$P$201,FALSE))</f>
        <v/>
      </c>
      <c r="U367" s="525" t="str">
        <f t="array" ref="U367">IF(ISBLANK(C367),"",XLOOKUP(A367,'Crop Chart'!$A$5:$A$201,'Crop Chart'!$Q$5:$Q$201,0))</f>
        <v/>
      </c>
      <c r="V367" s="507" t="str">
        <f t="array" ref="V367">IF(I367="DS",XLOOKUP(A367,'Crop Chart'!$A$6:$A$201,'Crop Chart'!$AH$6:$AH$201,0),"")</f>
        <v/>
      </c>
      <c r="W367" s="507" t="str">
        <f t="array" ref="W367">IF(I367="DS",XLOOKUP(A367,'Crop Chart'!$A$6:$A$201,'Crop Chart'!$AI$6:$AI$201,0),"")</f>
        <v/>
      </c>
      <c r="X367" s="526" t="str">
        <f t="array" ref="X367">IFS(ISTEXT(P367),"",XLOOKUP(A367,'Crop Chart'!$A$5:$A$201,'Crop Chart'!$R$5:$R$201,0)=0,"",XLOOKUP(A367,'Crop Chart'!$A$5:$A$201,'Crop Chart'!$R$5:$R$201,0)&gt;0,XLOOKUP(A367,'Crop Chart'!$A$5:$A$201,'Crop Chart'!$R$5:$R$201,0)+P367)</f>
        <v/>
      </c>
      <c r="Y367" s="523" t="str">
        <f t="array" ref="Y367">IF(ISTEXT(X367),"",XLOOKUP(A367,'Crop Chart'!$A$5:$A$201,'Crop Chart'!$S$5:$S$201,0))</f>
        <v/>
      </c>
      <c r="Z367" s="513" t="str">
        <f t="shared" si="3"/>
        <v/>
      </c>
      <c r="AA367" s="523" t="str">
        <f t="array" ref="AA367">IF(ISBLANK(C367),"",XLOOKUP(A367,'Crop Chart'!$A$5:$A$201,'Crop Chart'!$F$5:$F$201,0))</f>
        <v/>
      </c>
      <c r="AB367" s="523" t="str">
        <f t="array" ref="AB367">IF(ISBLANK(C367),"",XLOOKUP(A367,'Crop Chart'!$A$5:$A$201,'Crop Chart'!$G$5:$G$201,FALSE))</f>
        <v/>
      </c>
      <c r="AC367" s="526" t="str">
        <f t="shared" si="19"/>
        <v/>
      </c>
      <c r="AD367" s="526" t="str">
        <f t="shared" si="4"/>
        <v/>
      </c>
      <c r="AE367" s="527" t="str">
        <f t="array" ref="AE367">IF(ISBLANK(C367),"",XLOOKUP(C367,'Codified Game Plan'!$M$3:$M$477,'Codified Game Plan'!$J$3:$J$477,0))</f>
        <v/>
      </c>
      <c r="AF367" s="528" t="str">
        <f t="array" ref="AF367">IF(ISBLANK(C367),"",XLOOKUP(A367,'Crop Chart'!$A$5:$A$201,'Crop Chart'!$L$5:$L$201,FALSE))</f>
        <v/>
      </c>
      <c r="AG367" s="529"/>
      <c r="AH367" s="530"/>
      <c r="AI367" s="530" t="str">
        <f t="array" ref="AI367">IF(ISBLANK(C367),"",XLOOKUP(A367,'Crop Chart'!$A$5:$A$201,'Crop Chart'!$AN$5:$AN$201,FALSE))</f>
        <v/>
      </c>
      <c r="AJ367" s="531" t="str">
        <f t="array" ref="AJ367">IF((AI367=""),"",J367+XLOOKUP(A367,'Crop Chart'!$A$5:$A$201,'Crop Chart'!$AO$5:$AO$201,FALSE))</f>
        <v/>
      </c>
      <c r="AK367" s="530" t="str">
        <f t="array" ref="AK367">IF(ISBLANK(C367),"",XLOOKUP(A367,'Crop Chart'!$A$5:$A$201,'Crop Chart'!$AP$5:$AP$201,FALSE))</f>
        <v/>
      </c>
      <c r="AL367" s="531" t="str">
        <f t="array" ref="AL367">IF((AK367=""),"",J367+XLOOKUP(A367,'Crop Chart'!$A$5:$A$201,'Crop Chart'!$AQ$5:$AQ$201,FALSE))</f>
        <v/>
      </c>
      <c r="AM367" s="530" t="str">
        <f t="array" ref="AM367">IF(ISBLANK(C367),"",XLOOKUP(A367,'Crop Chart'!$A$5:$A$201,'Crop Chart'!$AR$5:$AR$201,FALSE))</f>
        <v/>
      </c>
      <c r="AN367" s="531" t="str">
        <f t="array" ref="AN367">IF((AM367=""),"",J367+XLOOKUP(A367,'Crop Chart'!$A$5:$A$201,'Crop Chart'!$AS$5:$AS$201,FALSE))</f>
        <v/>
      </c>
      <c r="AO367" s="530" t="str">
        <f t="array" ref="AO367">IF(ISBLANK(C367),"",XLOOKUP(A367,'Crop Chart'!$A$5:$A$201,'Crop Chart'!$AT$5:$AT$201,FALSE))</f>
        <v/>
      </c>
      <c r="AP367" s="531" t="str">
        <f t="array" ref="AP367">IF((AO367=""),"",J367+XLOOKUP(A367,'Crop Chart'!$A$5:$A$201,'Crop Chart'!$AU$5:$AU$201,FALSE))</f>
        <v/>
      </c>
      <c r="AQ367" s="530" t="str">
        <f t="array" ref="AQ367">IF(ISBLANK(C367),"",XLOOKUP(A367,'Crop Chart'!$A$5:$A$201,'Crop Chart'!$AV$5:$AV$201,FALSE))</f>
        <v/>
      </c>
      <c r="AR367" s="531" t="str">
        <f t="array" ref="AR367">IF((AQ367=""),"",J367+XLOOKUP(A367,'Crop Chart'!$A$5:$A$201,'Crop Chart'!$AW$5:$AW$201,FALSE))</f>
        <v/>
      </c>
      <c r="AS367" s="530" t="str">
        <f t="array" ref="AS367">IF(ISBLANK(C367),"",XLOOKUP(A367,'Crop Chart'!$A$5:$A$201,'Crop Chart'!$AX$5:$AX$201,FALSE))</f>
        <v/>
      </c>
      <c r="AT367" s="531" t="str">
        <f t="array" ref="AT367">IF((AS367=""),"",J367+XLOOKUP(A367,'Crop Chart'!$A$5:$A$201,'Crop Chart'!$AY$5:$AY$201,FALSE))</f>
        <v/>
      </c>
      <c r="AU367" s="530" t="str">
        <f t="array" ref="AU367">IF(ISBLANK(C367),"",XLOOKUP(A367,'Crop Chart'!$A$5:$A$201,'Crop Chart'!$AZ$5:$AZ$201,FALSE))</f>
        <v/>
      </c>
      <c r="AV367" s="531" t="str">
        <f t="array" ref="AV367">IF((AU367=""),"",J367+XLOOKUP(A367,'Crop Chart'!$A$5:$A$201,'Crop Chart'!$BA$5:$BA$201,FALSE))</f>
        <v/>
      </c>
      <c r="AW367" s="530" t="str">
        <f t="array" ref="AW367">IF(ISBLANK(C367),"",XLOOKUP(A367,'Crop Chart'!$A$5:$A$201,'Crop Chart'!$BB$5:$BB$201,FALSE))</f>
        <v/>
      </c>
      <c r="AX367" s="532" t="str">
        <f t="array" ref="AX367">IF((AW367=""),"",J367+XLOOKUP(A367,'Crop Chart'!$A$5:$A$201,'Crop Chart'!$BC$5:$BC$201,FALSE))</f>
        <v/>
      </c>
    </row>
    <row r="368" ht="15.75" hidden="1" customHeight="1">
      <c r="A368" s="520" t="str">
        <f t="array" ref="A368">IF(ISBLANK(C368)," ",XLOOKUP(C368,'Codified Game Plan'!$M$3:$M$477,'Codified Game Plan'!$A$3:$A$477))</f>
        <v> </v>
      </c>
      <c r="B368" s="503" t="str">
        <f t="array" ref="B368">IF(ISBLANK(C368),"",XLOOKUP(C368,'Codified Game Plan'!$M$3:$M$477,'Codified Game Plan'!$B$3:$B$477))</f>
        <v/>
      </c>
      <c r="C368" s="521"/>
      <c r="D368" s="521" t="str">
        <f t="array" ref="D368">IF(ISBLANK(C368)," ",XLOOKUP(C368,'Codified Game Plan'!$M$3:$M$477,'Codified Game Plan'!$C$3:$C$477))</f>
        <v> </v>
      </c>
      <c r="E368" s="522" t="str">
        <f t="array" ref="E368">IF(ISBLANK(C368),"",XLOOKUP(C368,'Codified Game Plan'!$M$3:$M$477,'Codified Game Plan'!$D$3:$D$477,0))</f>
        <v/>
      </c>
      <c r="F368" s="522" t="str">
        <f t="array" ref="F368">IF(ISBLANK(C368),"",XLOOKUP(C368,'Codified Game Plan'!$M$3:$M$477,'Codified Game Plan'!$E$3:$E$477,0))</f>
        <v/>
      </c>
      <c r="G368" s="523" t="str">
        <f t="array" ref="G368">IF(ISBLANK(C368)," ",XLOOKUP(C368,'Codified Game Plan'!$M$3:$M$477,'Codified Game Plan'!$F$3:$F$477))</f>
        <v> </v>
      </c>
      <c r="H368" s="507" t="str">
        <f t="array" ref="H368">IF(ISBLANK(C368)," ",XLOOKUP(C368,'Codified Game Plan'!$M$3:$M$477,'Codified Game Plan'!$G$3:$G$477))</f>
        <v> </v>
      </c>
      <c r="I368" s="523" t="str">
        <f t="array" ref="I368">IF(ISBLANK(C368),"",XLOOKUP(A368,'Crop Chart'!$A$5:$A$201,'Crop Chart'!$B$5:$B$201,0))</f>
        <v/>
      </c>
      <c r="J368" s="507" t="str">
        <f t="shared" si="24"/>
        <v> </v>
      </c>
      <c r="K368" s="511"/>
      <c r="L368" s="523" t="str">
        <f t="array" ref="L368">IF(ISBLANK(C368),"",XLOOKUP(A368,'Crop Chart'!$A$5:$A$201,'Crop Chart'!$C$5:$C$201,0))</f>
        <v/>
      </c>
      <c r="M368" s="506" t="str">
        <f t="array" ref="M368">IF(ISBLANK(C368),"",XLOOKUP(A368,'Crop Chart'!$A$5:$A$201,'Crop Chart'!$E$5:$E$201,0))</f>
        <v/>
      </c>
      <c r="N368" s="535" t="str">
        <f t="shared" si="1"/>
        <v/>
      </c>
      <c r="O368" s="515" t="str">
        <f t="array" ref="O368">IF(ISBLANK(C368),"",XLOOKUP(A368,'Crop Chart'!$A$5:$A$201,'Crop Chart'!$S$5:$S$201,0))</f>
        <v/>
      </c>
      <c r="P368" s="507" t="str">
        <f t="shared" si="2"/>
        <v/>
      </c>
      <c r="Q368" s="524"/>
      <c r="R368" s="523" t="str">
        <f t="array" ref="R368">IF(I368="TR",XLOOKUP(A368,'Crop Chart'!$A$5:$A$201,'Crop Chart'!$I$5:$I$201,FALSE),"")</f>
        <v/>
      </c>
      <c r="S368" s="512" t="str">
        <f t="array" ref="S368">IF(I368="TR",G368*'Crop Chart'!$H$2*12*L368/M368/T368*XLOOKUP(A368,'Crop Chart'!$A$5:$A$203,'Crop Chart'!$T$5:$T$203),"")</f>
        <v/>
      </c>
      <c r="T368" s="523" t="str">
        <f t="array" ref="T368">IF(ISBLANK(C368),"",XLOOKUP(A368,'Crop Chart'!$A$5:$A$201,'Crop Chart'!$P$5:$P$201,FALSE))</f>
        <v/>
      </c>
      <c r="U368" s="525" t="str">
        <f t="array" ref="U368">IF(ISBLANK(C368),"",XLOOKUP(A368,'Crop Chart'!$A$5:$A$201,'Crop Chart'!$Q$5:$Q$201,0))</f>
        <v/>
      </c>
      <c r="V368" s="507" t="str">
        <f t="array" ref="V368">IF(I368="DS",XLOOKUP(A368,'Crop Chart'!$A$6:$A$201,'Crop Chart'!$AH$6:$AH$201,0),"")</f>
        <v/>
      </c>
      <c r="W368" s="507" t="str">
        <f t="array" ref="W368">IF(I368="DS",XLOOKUP(A368,'Crop Chart'!$A$6:$A$201,'Crop Chart'!$AI$6:$AI$201,0),"")</f>
        <v/>
      </c>
      <c r="X368" s="526" t="str">
        <f t="array" ref="X368">IFS(ISTEXT(P368),"",XLOOKUP(A368,'Crop Chart'!$A$5:$A$201,'Crop Chart'!$R$5:$R$201,0)=0,"",XLOOKUP(A368,'Crop Chart'!$A$5:$A$201,'Crop Chart'!$R$5:$R$201,0)&gt;0,XLOOKUP(A368,'Crop Chart'!$A$5:$A$201,'Crop Chart'!$R$5:$R$201,0)+P368)</f>
        <v/>
      </c>
      <c r="Y368" s="523" t="str">
        <f t="array" ref="Y368">IF(ISTEXT(X368),"",XLOOKUP(A368,'Crop Chart'!$A$5:$A$201,'Crop Chart'!$S$5:$S$201,0))</f>
        <v/>
      </c>
      <c r="Z368" s="513" t="str">
        <f t="shared" si="3"/>
        <v/>
      </c>
      <c r="AA368" s="523" t="str">
        <f t="array" ref="AA368">IF(ISBLANK(C368),"",XLOOKUP(A368,'Crop Chart'!$A$5:$A$201,'Crop Chart'!$F$5:$F$201,0))</f>
        <v/>
      </c>
      <c r="AB368" s="523" t="str">
        <f t="array" ref="AB368">IF(ISBLANK(C368),"",XLOOKUP(A368,'Crop Chart'!$A$5:$A$201,'Crop Chart'!$G$5:$G$201,FALSE))</f>
        <v/>
      </c>
      <c r="AC368" s="526" t="str">
        <f t="shared" si="19"/>
        <v/>
      </c>
      <c r="AD368" s="526" t="str">
        <f t="shared" si="4"/>
        <v/>
      </c>
      <c r="AE368" s="527" t="str">
        <f t="array" ref="AE368">IF(ISBLANK(C368),"",XLOOKUP(C368,'Codified Game Plan'!$M$3:$M$477,'Codified Game Plan'!$J$3:$J$477,0))</f>
        <v/>
      </c>
      <c r="AF368" s="528" t="str">
        <f t="array" ref="AF368">IF(ISBLANK(C368),"",XLOOKUP(A368,'Crop Chart'!$A$5:$A$201,'Crop Chart'!$L$5:$L$201,FALSE))</f>
        <v/>
      </c>
      <c r="AG368" s="529"/>
      <c r="AH368" s="530"/>
      <c r="AI368" s="530" t="str">
        <f t="array" ref="AI368">IF(ISBLANK(C368),"",XLOOKUP(A368,'Crop Chart'!$A$5:$A$201,'Crop Chart'!$AN$5:$AN$201,FALSE))</f>
        <v/>
      </c>
      <c r="AJ368" s="531" t="str">
        <f t="array" ref="AJ368">IF((AI368=""),"",J368+XLOOKUP(A368,'Crop Chart'!$A$5:$A$201,'Crop Chart'!$AO$5:$AO$201,FALSE))</f>
        <v/>
      </c>
      <c r="AK368" s="530" t="str">
        <f t="array" ref="AK368">IF(ISBLANK(C368),"",XLOOKUP(A368,'Crop Chart'!$A$5:$A$201,'Crop Chart'!$AP$5:$AP$201,FALSE))</f>
        <v/>
      </c>
      <c r="AL368" s="531" t="str">
        <f t="array" ref="AL368">IF((AK368=""),"",J368+XLOOKUP(A368,'Crop Chart'!$A$5:$A$201,'Crop Chart'!$AQ$5:$AQ$201,FALSE))</f>
        <v/>
      </c>
      <c r="AM368" s="530" t="str">
        <f t="array" ref="AM368">IF(ISBLANK(C368),"",XLOOKUP(A368,'Crop Chart'!$A$5:$A$201,'Crop Chart'!$AR$5:$AR$201,FALSE))</f>
        <v/>
      </c>
      <c r="AN368" s="531" t="str">
        <f t="array" ref="AN368">IF((AM368=""),"",J368+XLOOKUP(A368,'Crop Chart'!$A$5:$A$201,'Crop Chart'!$AS$5:$AS$201,FALSE))</f>
        <v/>
      </c>
      <c r="AO368" s="530" t="str">
        <f t="array" ref="AO368">IF(ISBLANK(C368),"",XLOOKUP(A368,'Crop Chart'!$A$5:$A$201,'Crop Chart'!$AT$5:$AT$201,FALSE))</f>
        <v/>
      </c>
      <c r="AP368" s="531" t="str">
        <f t="array" ref="AP368">IF((AO368=""),"",J368+XLOOKUP(A368,'Crop Chart'!$A$5:$A$201,'Crop Chart'!$AU$5:$AU$201,FALSE))</f>
        <v/>
      </c>
      <c r="AQ368" s="530" t="str">
        <f t="array" ref="AQ368">IF(ISBLANK(C368),"",XLOOKUP(A368,'Crop Chart'!$A$5:$A$201,'Crop Chart'!$AV$5:$AV$201,FALSE))</f>
        <v/>
      </c>
      <c r="AR368" s="531" t="str">
        <f t="array" ref="AR368">IF((AQ368=""),"",J368+XLOOKUP(A368,'Crop Chart'!$A$5:$A$201,'Crop Chart'!$AW$5:$AW$201,FALSE))</f>
        <v/>
      </c>
      <c r="AS368" s="530" t="str">
        <f t="array" ref="AS368">IF(ISBLANK(C368),"",XLOOKUP(A368,'Crop Chart'!$A$5:$A$201,'Crop Chart'!$AX$5:$AX$201,FALSE))</f>
        <v/>
      </c>
      <c r="AT368" s="531" t="str">
        <f t="array" ref="AT368">IF((AS368=""),"",J368+XLOOKUP(A368,'Crop Chart'!$A$5:$A$201,'Crop Chart'!$AY$5:$AY$201,FALSE))</f>
        <v/>
      </c>
      <c r="AU368" s="530" t="str">
        <f t="array" ref="AU368">IF(ISBLANK(C368),"",XLOOKUP(A368,'Crop Chart'!$A$5:$A$201,'Crop Chart'!$AZ$5:$AZ$201,FALSE))</f>
        <v/>
      </c>
      <c r="AV368" s="531" t="str">
        <f t="array" ref="AV368">IF((AU368=""),"",J368+XLOOKUP(A368,'Crop Chart'!$A$5:$A$201,'Crop Chart'!$BA$5:$BA$201,FALSE))</f>
        <v/>
      </c>
      <c r="AW368" s="530" t="str">
        <f t="array" ref="AW368">IF(ISBLANK(C368),"",XLOOKUP(A368,'Crop Chart'!$A$5:$A$201,'Crop Chart'!$BB$5:$BB$201,FALSE))</f>
        <v/>
      </c>
      <c r="AX368" s="532" t="str">
        <f t="array" ref="AX368">IF((AW368=""),"",J368+XLOOKUP(A368,'Crop Chart'!$A$5:$A$201,'Crop Chart'!$BC$5:$BC$201,FALSE))</f>
        <v/>
      </c>
    </row>
    <row r="369" ht="15.75" hidden="1" customHeight="1">
      <c r="A369" s="520" t="str">
        <f t="array" ref="A369">IF(ISBLANK(C369)," ",XLOOKUP(C369,'Codified Game Plan'!$M$3:$M$477,'Codified Game Plan'!$A$3:$A$477))</f>
        <v> </v>
      </c>
      <c r="B369" s="503" t="str">
        <f t="array" ref="B369">IF(ISBLANK(C369),"",XLOOKUP(C369,'Codified Game Plan'!$M$3:$M$477,'Codified Game Plan'!$B$3:$B$477))</f>
        <v/>
      </c>
      <c r="C369" s="521"/>
      <c r="D369" s="521" t="str">
        <f t="array" ref="D369">IF(ISBLANK(C369)," ",XLOOKUP(C369,'Codified Game Plan'!$M$3:$M$477,'Codified Game Plan'!$C$3:$C$477))</f>
        <v> </v>
      </c>
      <c r="E369" s="522" t="str">
        <f t="array" ref="E369">IF(ISBLANK(C369),"",XLOOKUP(C369,'Codified Game Plan'!$M$3:$M$477,'Codified Game Plan'!$D$3:$D$477,0))</f>
        <v/>
      </c>
      <c r="F369" s="522" t="str">
        <f t="array" ref="F369">IF(ISBLANK(C369),"",XLOOKUP(C369,'Codified Game Plan'!$M$3:$M$477,'Codified Game Plan'!$E$3:$E$477,0))</f>
        <v/>
      </c>
      <c r="G369" s="523" t="str">
        <f t="array" ref="G369">IF(ISBLANK(C369)," ",XLOOKUP(C369,'Codified Game Plan'!$M$3:$M$477,'Codified Game Plan'!$F$3:$F$477))</f>
        <v> </v>
      </c>
      <c r="H369" s="507" t="str">
        <f t="array" ref="H369">IF(ISBLANK(C369)," ",XLOOKUP(C369,'Codified Game Plan'!$M$3:$M$477,'Codified Game Plan'!$G$3:$G$477))</f>
        <v> </v>
      </c>
      <c r="I369" s="523" t="str">
        <f t="array" ref="I369">IF(ISBLANK(C369),"",XLOOKUP(A369,'Crop Chart'!$A$5:$A$201,'Crop Chart'!$B$5:$B$201,0))</f>
        <v/>
      </c>
      <c r="J369" s="507" t="str">
        <f t="shared" si="24"/>
        <v> </v>
      </c>
      <c r="K369" s="511"/>
      <c r="L369" s="523" t="str">
        <f t="array" ref="L369">IF(ISBLANK(C369),"",XLOOKUP(A369,'Crop Chart'!$A$5:$A$201,'Crop Chart'!$C$5:$C$201,0))</f>
        <v/>
      </c>
      <c r="M369" s="506" t="str">
        <f t="array" ref="M369">IF(ISBLANK(C369),"",XLOOKUP(A369,'Crop Chart'!$A$5:$A$201,'Crop Chart'!$E$5:$E$201,0))</f>
        <v/>
      </c>
      <c r="N369" s="535" t="str">
        <f t="shared" si="1"/>
        <v/>
      </c>
      <c r="O369" s="515" t="str">
        <f t="array" ref="O369">IF(ISBLANK(C369),"",XLOOKUP(A369,'Crop Chart'!$A$5:$A$201,'Crop Chart'!$S$5:$S$201,0))</f>
        <v/>
      </c>
      <c r="P369" s="507" t="str">
        <f t="shared" si="2"/>
        <v/>
      </c>
      <c r="Q369" s="524"/>
      <c r="R369" s="523" t="str">
        <f t="array" ref="R369">IF(I369="TR",XLOOKUP(A369,'Crop Chart'!$A$5:$A$201,'Crop Chart'!$I$5:$I$201,FALSE),"")</f>
        <v/>
      </c>
      <c r="S369" s="512" t="str">
        <f t="array" ref="S369">IF(I369="TR",G369*'Crop Chart'!$H$2*12*L369/M369/T369*XLOOKUP(A369,'Crop Chart'!$A$5:$A$203,'Crop Chart'!$T$5:$T$203),"")</f>
        <v/>
      </c>
      <c r="T369" s="523" t="str">
        <f t="array" ref="T369">IF(ISBLANK(C369),"",XLOOKUP(A369,'Crop Chart'!$A$5:$A$201,'Crop Chart'!$P$5:$P$201,FALSE))</f>
        <v/>
      </c>
      <c r="U369" s="525" t="str">
        <f t="array" ref="U369">IF(ISBLANK(C369),"",XLOOKUP(A369,'Crop Chart'!$A$5:$A$201,'Crop Chart'!$Q$5:$Q$201,0))</f>
        <v/>
      </c>
      <c r="V369" s="507" t="str">
        <f t="array" ref="V369">IF(I369="DS",XLOOKUP(A369,'Crop Chart'!$A$6:$A$201,'Crop Chart'!$AH$6:$AH$201,0),"")</f>
        <v/>
      </c>
      <c r="W369" s="507" t="str">
        <f t="array" ref="W369">IF(I369="DS",XLOOKUP(A369,'Crop Chart'!$A$6:$A$201,'Crop Chart'!$AI$6:$AI$201,0),"")</f>
        <v/>
      </c>
      <c r="X369" s="526" t="str">
        <f t="array" ref="X369">IFS(ISTEXT(P369),"",XLOOKUP(A369,'Crop Chart'!$A$5:$A$201,'Crop Chart'!$R$5:$R$201,0)=0,"",XLOOKUP(A369,'Crop Chart'!$A$5:$A$201,'Crop Chart'!$R$5:$R$201,0)&gt;0,XLOOKUP(A369,'Crop Chart'!$A$5:$A$201,'Crop Chart'!$R$5:$R$201,0)+P369)</f>
        <v/>
      </c>
      <c r="Y369" s="523" t="str">
        <f t="array" ref="Y369">IF(ISTEXT(X369),"",XLOOKUP(A369,'Crop Chart'!$A$5:$A$201,'Crop Chart'!$S$5:$S$201,0))</f>
        <v/>
      </c>
      <c r="Z369" s="513" t="str">
        <f t="shared" si="3"/>
        <v/>
      </c>
      <c r="AA369" s="523" t="str">
        <f t="array" ref="AA369">IF(ISBLANK(C369),"",XLOOKUP(A369,'Crop Chart'!$A$5:$A$201,'Crop Chart'!$F$5:$F$201,0))</f>
        <v/>
      </c>
      <c r="AB369" s="523" t="str">
        <f t="array" ref="AB369">IF(ISBLANK(C369),"",XLOOKUP(A369,'Crop Chart'!$A$5:$A$201,'Crop Chart'!$G$5:$G$201,FALSE))</f>
        <v/>
      </c>
      <c r="AC369" s="526" t="str">
        <f t="shared" si="19"/>
        <v/>
      </c>
      <c r="AD369" s="526" t="str">
        <f t="shared" si="4"/>
        <v/>
      </c>
      <c r="AE369" s="527" t="str">
        <f t="array" ref="AE369">IF(ISBLANK(C369),"",XLOOKUP(C369,'Codified Game Plan'!$M$3:$M$477,'Codified Game Plan'!$J$3:$J$477,0))</f>
        <v/>
      </c>
      <c r="AF369" s="528" t="str">
        <f t="array" ref="AF369">IF(ISBLANK(C369),"",XLOOKUP(A369,'Crop Chart'!$A$5:$A$201,'Crop Chart'!$L$5:$L$201,FALSE))</f>
        <v/>
      </c>
      <c r="AG369" s="529"/>
      <c r="AH369" s="530"/>
      <c r="AI369" s="530" t="str">
        <f t="array" ref="AI369">IF(ISBLANK(C369),"",XLOOKUP(A369,'Crop Chart'!$A$5:$A$201,'Crop Chart'!$AN$5:$AN$201,FALSE))</f>
        <v/>
      </c>
      <c r="AJ369" s="531" t="str">
        <f t="array" ref="AJ369">IF((AI369=""),"",J369+XLOOKUP(A369,'Crop Chart'!$A$5:$A$201,'Crop Chart'!$AO$5:$AO$201,FALSE))</f>
        <v/>
      </c>
      <c r="AK369" s="530" t="str">
        <f t="array" ref="AK369">IF(ISBLANK(C369),"",XLOOKUP(A369,'Crop Chart'!$A$5:$A$201,'Crop Chart'!$AP$5:$AP$201,FALSE))</f>
        <v/>
      </c>
      <c r="AL369" s="531" t="str">
        <f t="array" ref="AL369">IF((AK369=""),"",J369+XLOOKUP(A369,'Crop Chart'!$A$5:$A$201,'Crop Chart'!$AQ$5:$AQ$201,FALSE))</f>
        <v/>
      </c>
      <c r="AM369" s="530" t="str">
        <f t="array" ref="AM369">IF(ISBLANK(C369),"",XLOOKUP(A369,'Crop Chart'!$A$5:$A$201,'Crop Chart'!$AR$5:$AR$201,FALSE))</f>
        <v/>
      </c>
      <c r="AN369" s="531" t="str">
        <f t="array" ref="AN369">IF((AM369=""),"",J369+XLOOKUP(A369,'Crop Chart'!$A$5:$A$201,'Crop Chart'!$AS$5:$AS$201,FALSE))</f>
        <v/>
      </c>
      <c r="AO369" s="530" t="str">
        <f t="array" ref="AO369">IF(ISBLANK(C369),"",XLOOKUP(A369,'Crop Chart'!$A$5:$A$201,'Crop Chart'!$AT$5:$AT$201,FALSE))</f>
        <v/>
      </c>
      <c r="AP369" s="531" t="str">
        <f t="array" ref="AP369">IF((AO369=""),"",J369+XLOOKUP(A369,'Crop Chart'!$A$5:$A$201,'Crop Chart'!$AU$5:$AU$201,FALSE))</f>
        <v/>
      </c>
      <c r="AQ369" s="530" t="str">
        <f t="array" ref="AQ369">IF(ISBLANK(C369),"",XLOOKUP(A369,'Crop Chart'!$A$5:$A$201,'Crop Chart'!$AV$5:$AV$201,FALSE))</f>
        <v/>
      </c>
      <c r="AR369" s="531" t="str">
        <f t="array" ref="AR369">IF((AQ369=""),"",J369+XLOOKUP(A369,'Crop Chart'!$A$5:$A$201,'Crop Chart'!$AW$5:$AW$201,FALSE))</f>
        <v/>
      </c>
      <c r="AS369" s="530" t="str">
        <f t="array" ref="AS369">IF(ISBLANK(C369),"",XLOOKUP(A369,'Crop Chart'!$A$5:$A$201,'Crop Chart'!$AX$5:$AX$201,FALSE))</f>
        <v/>
      </c>
      <c r="AT369" s="531" t="str">
        <f t="array" ref="AT369">IF((AS369=""),"",J369+XLOOKUP(A369,'Crop Chart'!$A$5:$A$201,'Crop Chart'!$AY$5:$AY$201,FALSE))</f>
        <v/>
      </c>
      <c r="AU369" s="530" t="str">
        <f t="array" ref="AU369">IF(ISBLANK(C369),"",XLOOKUP(A369,'Crop Chart'!$A$5:$A$201,'Crop Chart'!$AZ$5:$AZ$201,FALSE))</f>
        <v/>
      </c>
      <c r="AV369" s="531" t="str">
        <f t="array" ref="AV369">IF((AU369=""),"",J369+XLOOKUP(A369,'Crop Chart'!$A$5:$A$201,'Crop Chart'!$BA$5:$BA$201,FALSE))</f>
        <v/>
      </c>
      <c r="AW369" s="530" t="str">
        <f t="array" ref="AW369">IF(ISBLANK(C369),"",XLOOKUP(A369,'Crop Chart'!$A$5:$A$201,'Crop Chart'!$BB$5:$BB$201,FALSE))</f>
        <v/>
      </c>
      <c r="AX369" s="532" t="str">
        <f t="array" ref="AX369">IF((AW369=""),"",J369+XLOOKUP(A369,'Crop Chart'!$A$5:$A$201,'Crop Chart'!$BC$5:$BC$201,FALSE))</f>
        <v/>
      </c>
    </row>
    <row r="370" ht="15.75" hidden="1" customHeight="1">
      <c r="A370" s="520" t="str">
        <f t="array" ref="A370">IF(ISBLANK(C370)," ",XLOOKUP(C370,'Codified Game Plan'!$M$3:$M$477,'Codified Game Plan'!$A$3:$A$477))</f>
        <v> </v>
      </c>
      <c r="B370" s="503" t="str">
        <f t="array" ref="B370">IF(ISBLANK(C370),"",XLOOKUP(C370,'Codified Game Plan'!$M$3:$M$477,'Codified Game Plan'!$B$3:$B$477))</f>
        <v/>
      </c>
      <c r="C370" s="521"/>
      <c r="D370" s="521" t="str">
        <f t="array" ref="D370">IF(ISBLANK(C370)," ",XLOOKUP(C370,'Codified Game Plan'!$M$3:$M$477,'Codified Game Plan'!$C$3:$C$477))</f>
        <v> </v>
      </c>
      <c r="E370" s="522" t="str">
        <f t="array" ref="E370">IF(ISBLANK(C370),"",XLOOKUP(C370,'Codified Game Plan'!$M$3:$M$477,'Codified Game Plan'!$D$3:$D$477,0))</f>
        <v/>
      </c>
      <c r="F370" s="522" t="str">
        <f t="array" ref="F370">IF(ISBLANK(C370),"",XLOOKUP(C370,'Codified Game Plan'!$M$3:$M$477,'Codified Game Plan'!$E$3:$E$477,0))</f>
        <v/>
      </c>
      <c r="G370" s="523" t="str">
        <f t="array" ref="G370">IF(ISBLANK(C370)," ",XLOOKUP(C370,'Codified Game Plan'!$M$3:$M$477,'Codified Game Plan'!$F$3:$F$477))</f>
        <v> </v>
      </c>
      <c r="H370" s="507" t="str">
        <f t="array" ref="H370">IF(ISBLANK(C370)," ",XLOOKUP(C370,'Codified Game Plan'!$M$3:$M$477,'Codified Game Plan'!$G$3:$G$477))</f>
        <v> </v>
      </c>
      <c r="I370" s="523" t="str">
        <f t="array" ref="I370">IF(ISBLANK(C370),"",XLOOKUP(A370,'Crop Chart'!$A$5:$A$201,'Crop Chart'!$B$5:$B$201,0))</f>
        <v/>
      </c>
      <c r="J370" s="507" t="str">
        <f t="shared" si="24"/>
        <v> </v>
      </c>
      <c r="K370" s="511"/>
      <c r="L370" s="523" t="str">
        <f t="array" ref="L370">IF(ISBLANK(C370),"",XLOOKUP(A370,'Crop Chart'!$A$5:$A$201,'Crop Chart'!$C$5:$C$201,0))</f>
        <v/>
      </c>
      <c r="M370" s="506" t="str">
        <f t="array" ref="M370">IF(ISBLANK(C370),"",XLOOKUP(A370,'Crop Chart'!$A$5:$A$201,'Crop Chart'!$E$5:$E$201,0))</f>
        <v/>
      </c>
      <c r="N370" s="535" t="str">
        <f t="shared" si="1"/>
        <v/>
      </c>
      <c r="O370" s="515" t="str">
        <f t="array" ref="O370">IF(ISBLANK(C370),"",XLOOKUP(A370,'Crop Chart'!$A$5:$A$201,'Crop Chart'!$S$5:$S$201,0))</f>
        <v/>
      </c>
      <c r="P370" s="507" t="str">
        <f t="shared" si="2"/>
        <v/>
      </c>
      <c r="Q370" s="524"/>
      <c r="R370" s="523" t="str">
        <f t="array" ref="R370">IF(I370="TR",XLOOKUP(A370,'Crop Chart'!$A$5:$A$201,'Crop Chart'!$I$5:$I$201,FALSE),"")</f>
        <v/>
      </c>
      <c r="S370" s="512" t="str">
        <f t="array" ref="S370">IF(I370="TR",G370*'Crop Chart'!$H$2*12*L370/M370/T370*XLOOKUP(A370,'Crop Chart'!$A$5:$A$203,'Crop Chart'!$T$5:$T$203),"")</f>
        <v/>
      </c>
      <c r="T370" s="523" t="str">
        <f t="array" ref="T370">IF(ISBLANK(C370),"",XLOOKUP(A370,'Crop Chart'!$A$5:$A$201,'Crop Chart'!$P$5:$P$201,FALSE))</f>
        <v/>
      </c>
      <c r="U370" s="525" t="str">
        <f t="array" ref="U370">IF(ISBLANK(C370),"",XLOOKUP(A370,'Crop Chart'!$A$5:$A$201,'Crop Chart'!$Q$5:$Q$201,0))</f>
        <v/>
      </c>
      <c r="V370" s="507" t="str">
        <f t="array" ref="V370">IF(I370="DS",XLOOKUP(A370,'Crop Chart'!$A$6:$A$201,'Crop Chart'!$AH$6:$AH$201,0),"")</f>
        <v/>
      </c>
      <c r="W370" s="507" t="str">
        <f t="array" ref="W370">IF(I370="DS",XLOOKUP(A370,'Crop Chart'!$A$6:$A$201,'Crop Chart'!$AI$6:$AI$201,0),"")</f>
        <v/>
      </c>
      <c r="X370" s="526" t="str">
        <f t="array" ref="X370">IFS(ISTEXT(P370),"",XLOOKUP(A370,'Crop Chart'!$A$5:$A$201,'Crop Chart'!$R$5:$R$201,0)=0,"",XLOOKUP(A370,'Crop Chart'!$A$5:$A$201,'Crop Chart'!$R$5:$R$201,0)&gt;0,XLOOKUP(A370,'Crop Chart'!$A$5:$A$201,'Crop Chart'!$R$5:$R$201,0)+P370)</f>
        <v/>
      </c>
      <c r="Y370" s="523" t="str">
        <f t="array" ref="Y370">IF(ISTEXT(X370),"",XLOOKUP(A370,'Crop Chart'!$A$5:$A$201,'Crop Chart'!$S$5:$S$201,0))</f>
        <v/>
      </c>
      <c r="Z370" s="513" t="str">
        <f t="shared" si="3"/>
        <v/>
      </c>
      <c r="AA370" s="523" t="str">
        <f t="array" ref="AA370">IF(ISBLANK(C370),"",XLOOKUP(A370,'Crop Chart'!$A$5:$A$201,'Crop Chart'!$F$5:$F$201,0))</f>
        <v/>
      </c>
      <c r="AB370" s="523" t="str">
        <f t="array" ref="AB370">IF(ISBLANK(C370),"",XLOOKUP(A370,'Crop Chart'!$A$5:$A$201,'Crop Chart'!$G$5:$G$201,FALSE))</f>
        <v/>
      </c>
      <c r="AC370" s="526" t="str">
        <f t="shared" si="19"/>
        <v/>
      </c>
      <c r="AD370" s="526" t="str">
        <f t="shared" si="4"/>
        <v/>
      </c>
      <c r="AE370" s="527" t="str">
        <f t="array" ref="AE370">IF(ISBLANK(C370),"",XLOOKUP(C370,'Codified Game Plan'!$M$3:$M$477,'Codified Game Plan'!$J$3:$J$477,0))</f>
        <v/>
      </c>
      <c r="AF370" s="528" t="str">
        <f t="array" ref="AF370">IF(ISBLANK(C370),"",XLOOKUP(A370,'Crop Chart'!$A$5:$A$201,'Crop Chart'!$L$5:$L$201,FALSE))</f>
        <v/>
      </c>
      <c r="AG370" s="529"/>
      <c r="AH370" s="530"/>
      <c r="AI370" s="530" t="str">
        <f t="array" ref="AI370">IF(ISBLANK(C370),"",XLOOKUP(A370,'Crop Chart'!$A$5:$A$201,'Crop Chart'!$AN$5:$AN$201,FALSE))</f>
        <v/>
      </c>
      <c r="AJ370" s="531" t="str">
        <f t="array" ref="AJ370">IF((AI370=""),"",J370+XLOOKUP(A370,'Crop Chart'!$A$5:$A$201,'Crop Chart'!$AO$5:$AO$201,FALSE))</f>
        <v/>
      </c>
      <c r="AK370" s="530" t="str">
        <f t="array" ref="AK370">IF(ISBLANK(C370),"",XLOOKUP(A370,'Crop Chart'!$A$5:$A$201,'Crop Chart'!$AP$5:$AP$201,FALSE))</f>
        <v/>
      </c>
      <c r="AL370" s="531" t="str">
        <f t="array" ref="AL370">IF((AK370=""),"",J370+XLOOKUP(A370,'Crop Chart'!$A$5:$A$201,'Crop Chart'!$AQ$5:$AQ$201,FALSE))</f>
        <v/>
      </c>
      <c r="AM370" s="530" t="str">
        <f t="array" ref="AM370">IF(ISBLANK(C370),"",XLOOKUP(A370,'Crop Chart'!$A$5:$A$201,'Crop Chart'!$AR$5:$AR$201,FALSE))</f>
        <v/>
      </c>
      <c r="AN370" s="531" t="str">
        <f t="array" ref="AN370">IF((AM370=""),"",J370+XLOOKUP(A370,'Crop Chart'!$A$5:$A$201,'Crop Chart'!$AS$5:$AS$201,FALSE))</f>
        <v/>
      </c>
      <c r="AO370" s="530" t="str">
        <f t="array" ref="AO370">IF(ISBLANK(C370),"",XLOOKUP(A370,'Crop Chart'!$A$5:$A$201,'Crop Chart'!$AT$5:$AT$201,FALSE))</f>
        <v/>
      </c>
      <c r="AP370" s="531" t="str">
        <f t="array" ref="AP370">IF((AO370=""),"",J370+XLOOKUP(A370,'Crop Chart'!$A$5:$A$201,'Crop Chart'!$AU$5:$AU$201,FALSE))</f>
        <v/>
      </c>
      <c r="AQ370" s="530" t="str">
        <f t="array" ref="AQ370">IF(ISBLANK(C370),"",XLOOKUP(A370,'Crop Chart'!$A$5:$A$201,'Crop Chart'!$AV$5:$AV$201,FALSE))</f>
        <v/>
      </c>
      <c r="AR370" s="531" t="str">
        <f t="array" ref="AR370">IF((AQ370=""),"",J370+XLOOKUP(A370,'Crop Chart'!$A$5:$A$201,'Crop Chart'!$AW$5:$AW$201,FALSE))</f>
        <v/>
      </c>
      <c r="AS370" s="530" t="str">
        <f t="array" ref="AS370">IF(ISBLANK(C370),"",XLOOKUP(A370,'Crop Chart'!$A$5:$A$201,'Crop Chart'!$AX$5:$AX$201,FALSE))</f>
        <v/>
      </c>
      <c r="AT370" s="531" t="str">
        <f t="array" ref="AT370">IF((AS370=""),"",J370+XLOOKUP(A370,'Crop Chart'!$A$5:$A$201,'Crop Chart'!$AY$5:$AY$201,FALSE))</f>
        <v/>
      </c>
      <c r="AU370" s="530" t="str">
        <f t="array" ref="AU370">IF(ISBLANK(C370),"",XLOOKUP(A370,'Crop Chart'!$A$5:$A$201,'Crop Chart'!$AZ$5:$AZ$201,FALSE))</f>
        <v/>
      </c>
      <c r="AV370" s="531" t="str">
        <f t="array" ref="AV370">IF((AU370=""),"",J370+XLOOKUP(A370,'Crop Chart'!$A$5:$A$201,'Crop Chart'!$BA$5:$BA$201,FALSE))</f>
        <v/>
      </c>
      <c r="AW370" s="530" t="str">
        <f t="array" ref="AW370">IF(ISBLANK(C370),"",XLOOKUP(A370,'Crop Chart'!$A$5:$A$201,'Crop Chart'!$BB$5:$BB$201,FALSE))</f>
        <v/>
      </c>
      <c r="AX370" s="532" t="str">
        <f t="array" ref="AX370">IF((AW370=""),"",J370+XLOOKUP(A370,'Crop Chart'!$A$5:$A$201,'Crop Chart'!$BC$5:$BC$201,FALSE))</f>
        <v/>
      </c>
    </row>
    <row r="371" ht="15.75" hidden="1" customHeight="1">
      <c r="A371" s="520" t="str">
        <f t="array" ref="A371">IF(ISBLANK(C371)," ",XLOOKUP(C371,'Codified Game Plan'!$M$3:$M$477,'Codified Game Plan'!$A$3:$A$477))</f>
        <v> </v>
      </c>
      <c r="B371" s="503" t="str">
        <f t="array" ref="B371">IF(ISBLANK(C371),"",XLOOKUP(C371,'Codified Game Plan'!$M$3:$M$477,'Codified Game Plan'!$B$3:$B$477))</f>
        <v/>
      </c>
      <c r="C371" s="521"/>
      <c r="D371" s="521" t="str">
        <f t="array" ref="D371">IF(ISBLANK(C371)," ",XLOOKUP(C371,'Codified Game Plan'!$M$3:$M$477,'Codified Game Plan'!$C$3:$C$477))</f>
        <v> </v>
      </c>
      <c r="E371" s="522" t="str">
        <f t="array" ref="E371">IF(ISBLANK(C371),"",XLOOKUP(C371,'Codified Game Plan'!$M$3:$M$477,'Codified Game Plan'!$D$3:$D$477,0))</f>
        <v/>
      </c>
      <c r="F371" s="522" t="str">
        <f t="array" ref="F371">IF(ISBLANK(C371),"",XLOOKUP(C371,'Codified Game Plan'!$M$3:$M$477,'Codified Game Plan'!$E$3:$E$477,0))</f>
        <v/>
      </c>
      <c r="G371" s="523" t="str">
        <f t="array" ref="G371">IF(ISBLANK(C371)," ",XLOOKUP(C371,'Codified Game Plan'!$M$3:$M$477,'Codified Game Plan'!$F$3:$F$477))</f>
        <v> </v>
      </c>
      <c r="H371" s="507" t="str">
        <f t="array" ref="H371">IF(ISBLANK(C371)," ",XLOOKUP(C371,'Codified Game Plan'!$M$3:$M$477,'Codified Game Plan'!$G$3:$G$477))</f>
        <v> </v>
      </c>
      <c r="I371" s="523" t="str">
        <f t="array" ref="I371">IF(ISBLANK(C371),"",XLOOKUP(A371,'Crop Chart'!$A$5:$A$201,'Crop Chart'!$B$5:$B$201,0))</f>
        <v/>
      </c>
      <c r="J371" s="507" t="str">
        <f t="shared" si="24"/>
        <v> </v>
      </c>
      <c r="K371" s="511"/>
      <c r="L371" s="523" t="str">
        <f t="array" ref="L371">IF(ISBLANK(C371),"",XLOOKUP(A371,'Crop Chart'!$A$5:$A$201,'Crop Chart'!$C$5:$C$201,0))</f>
        <v/>
      </c>
      <c r="M371" s="506" t="str">
        <f t="array" ref="M371">IF(ISBLANK(C371),"",XLOOKUP(A371,'Crop Chart'!$A$5:$A$201,'Crop Chart'!$E$5:$E$201,0))</f>
        <v/>
      </c>
      <c r="N371" s="535" t="str">
        <f t="shared" si="1"/>
        <v/>
      </c>
      <c r="O371" s="515" t="str">
        <f t="array" ref="O371">IF(ISBLANK(C371),"",XLOOKUP(A371,'Crop Chart'!$A$5:$A$201,'Crop Chart'!$S$5:$S$201,0))</f>
        <v/>
      </c>
      <c r="P371" s="507" t="str">
        <f t="shared" si="2"/>
        <v/>
      </c>
      <c r="Q371" s="524"/>
      <c r="R371" s="523" t="str">
        <f t="array" ref="R371">IF(I371="TR",XLOOKUP(A371,'Crop Chart'!$A$5:$A$201,'Crop Chart'!$I$5:$I$201,FALSE),"")</f>
        <v/>
      </c>
      <c r="S371" s="512" t="str">
        <f t="array" ref="S371">IF(I371="TR",G371*'Crop Chart'!$H$2*12*L371/M371/T371*XLOOKUP(A371,'Crop Chart'!$A$5:$A$203,'Crop Chart'!$T$5:$T$203),"")</f>
        <v/>
      </c>
      <c r="T371" s="523" t="str">
        <f t="array" ref="T371">IF(ISBLANK(C371),"",XLOOKUP(A371,'Crop Chart'!$A$5:$A$201,'Crop Chart'!$P$5:$P$201,FALSE))</f>
        <v/>
      </c>
      <c r="U371" s="525" t="str">
        <f t="array" ref="U371">IF(ISBLANK(C371),"",XLOOKUP(A371,'Crop Chart'!$A$5:$A$201,'Crop Chart'!$Q$5:$Q$201,0))</f>
        <v/>
      </c>
      <c r="V371" s="507" t="str">
        <f t="array" ref="V371">IF(I371="DS",XLOOKUP(A371,'Crop Chart'!$A$6:$A$201,'Crop Chart'!$AH$6:$AH$201,0),"")</f>
        <v/>
      </c>
      <c r="W371" s="507" t="str">
        <f t="array" ref="W371">IF(I371="DS",XLOOKUP(A371,'Crop Chart'!$A$6:$A$201,'Crop Chart'!$AI$6:$AI$201,0),"")</f>
        <v/>
      </c>
      <c r="X371" s="526" t="str">
        <f t="array" ref="X371">IFS(ISTEXT(P371),"",XLOOKUP(A371,'Crop Chart'!$A$5:$A$201,'Crop Chart'!$R$5:$R$201,0)=0,"",XLOOKUP(A371,'Crop Chart'!$A$5:$A$201,'Crop Chart'!$R$5:$R$201,0)&gt;0,XLOOKUP(A371,'Crop Chart'!$A$5:$A$201,'Crop Chart'!$R$5:$R$201,0)+P371)</f>
        <v/>
      </c>
      <c r="Y371" s="523" t="str">
        <f t="array" ref="Y371">IF(ISTEXT(X371),"",XLOOKUP(A371,'Crop Chart'!$A$5:$A$201,'Crop Chart'!$S$5:$S$201,0))</f>
        <v/>
      </c>
      <c r="Z371" s="513" t="str">
        <f t="shared" si="3"/>
        <v/>
      </c>
      <c r="AA371" s="523" t="str">
        <f t="array" ref="AA371">IF(ISBLANK(C371),"",XLOOKUP(A371,'Crop Chart'!$A$5:$A$201,'Crop Chart'!$F$5:$F$201,0))</f>
        <v/>
      </c>
      <c r="AB371" s="523" t="str">
        <f t="array" ref="AB371">IF(ISBLANK(C371),"",XLOOKUP(A371,'Crop Chart'!$A$5:$A$201,'Crop Chart'!$G$5:$G$201,FALSE))</f>
        <v/>
      </c>
      <c r="AC371" s="526" t="str">
        <f t="shared" si="19"/>
        <v/>
      </c>
      <c r="AD371" s="526" t="str">
        <f t="shared" si="4"/>
        <v/>
      </c>
      <c r="AE371" s="527" t="str">
        <f t="array" ref="AE371">IF(ISBLANK(C371),"",XLOOKUP(C371,'Codified Game Plan'!$M$3:$M$477,'Codified Game Plan'!$J$3:$J$477,0))</f>
        <v/>
      </c>
      <c r="AF371" s="528" t="str">
        <f t="array" ref="AF371">IF(ISBLANK(C371),"",XLOOKUP(A371,'Crop Chart'!$A$5:$A$201,'Crop Chart'!$L$5:$L$201,FALSE))</f>
        <v/>
      </c>
      <c r="AG371" s="529"/>
      <c r="AH371" s="530"/>
      <c r="AI371" s="530" t="str">
        <f t="array" ref="AI371">IF(ISBLANK(C371),"",XLOOKUP(A371,'Crop Chart'!$A$5:$A$201,'Crop Chart'!$AN$5:$AN$201,FALSE))</f>
        <v/>
      </c>
      <c r="AJ371" s="531" t="str">
        <f t="array" ref="AJ371">IF((AI371=""),"",J371+XLOOKUP(A371,'Crop Chart'!$A$5:$A$201,'Crop Chart'!$AO$5:$AO$201,FALSE))</f>
        <v/>
      </c>
      <c r="AK371" s="530" t="str">
        <f t="array" ref="AK371">IF(ISBLANK(C371),"",XLOOKUP(A371,'Crop Chart'!$A$5:$A$201,'Crop Chart'!$AP$5:$AP$201,FALSE))</f>
        <v/>
      </c>
      <c r="AL371" s="531" t="str">
        <f t="array" ref="AL371">IF((AK371=""),"",J371+XLOOKUP(A371,'Crop Chart'!$A$5:$A$201,'Crop Chart'!$AQ$5:$AQ$201,FALSE))</f>
        <v/>
      </c>
      <c r="AM371" s="530" t="str">
        <f t="array" ref="AM371">IF(ISBLANK(C371),"",XLOOKUP(A371,'Crop Chart'!$A$5:$A$201,'Crop Chart'!$AR$5:$AR$201,FALSE))</f>
        <v/>
      </c>
      <c r="AN371" s="531" t="str">
        <f t="array" ref="AN371">IF((AM371=""),"",J371+XLOOKUP(A371,'Crop Chart'!$A$5:$A$201,'Crop Chart'!$AS$5:$AS$201,FALSE))</f>
        <v/>
      </c>
      <c r="AO371" s="530" t="str">
        <f t="array" ref="AO371">IF(ISBLANK(C371),"",XLOOKUP(A371,'Crop Chart'!$A$5:$A$201,'Crop Chart'!$AT$5:$AT$201,FALSE))</f>
        <v/>
      </c>
      <c r="AP371" s="531" t="str">
        <f t="array" ref="AP371">IF((AO371=""),"",J371+XLOOKUP(A371,'Crop Chart'!$A$5:$A$201,'Crop Chart'!$AU$5:$AU$201,FALSE))</f>
        <v/>
      </c>
      <c r="AQ371" s="530" t="str">
        <f t="array" ref="AQ371">IF(ISBLANK(C371),"",XLOOKUP(A371,'Crop Chart'!$A$5:$A$201,'Crop Chart'!$AV$5:$AV$201,FALSE))</f>
        <v/>
      </c>
      <c r="AR371" s="531" t="str">
        <f t="array" ref="AR371">IF((AQ371=""),"",J371+XLOOKUP(A371,'Crop Chart'!$A$5:$A$201,'Crop Chart'!$AW$5:$AW$201,FALSE))</f>
        <v/>
      </c>
      <c r="AS371" s="530" t="str">
        <f t="array" ref="AS371">IF(ISBLANK(C371),"",XLOOKUP(A371,'Crop Chart'!$A$5:$A$201,'Crop Chart'!$AX$5:$AX$201,FALSE))</f>
        <v/>
      </c>
      <c r="AT371" s="531" t="str">
        <f t="array" ref="AT371">IF((AS371=""),"",J371+XLOOKUP(A371,'Crop Chart'!$A$5:$A$201,'Crop Chart'!$AY$5:$AY$201,FALSE))</f>
        <v/>
      </c>
      <c r="AU371" s="530" t="str">
        <f t="array" ref="AU371">IF(ISBLANK(C371),"",XLOOKUP(A371,'Crop Chart'!$A$5:$A$201,'Crop Chart'!$AZ$5:$AZ$201,FALSE))</f>
        <v/>
      </c>
      <c r="AV371" s="531" t="str">
        <f t="array" ref="AV371">IF((AU371=""),"",J371+XLOOKUP(A371,'Crop Chart'!$A$5:$A$201,'Crop Chart'!$BA$5:$BA$201,FALSE))</f>
        <v/>
      </c>
      <c r="AW371" s="530" t="str">
        <f t="array" ref="AW371">IF(ISBLANK(C371),"",XLOOKUP(A371,'Crop Chart'!$A$5:$A$201,'Crop Chart'!$BB$5:$BB$201,FALSE))</f>
        <v/>
      </c>
      <c r="AX371" s="532" t="str">
        <f t="array" ref="AX371">IF((AW371=""),"",J371+XLOOKUP(A371,'Crop Chart'!$A$5:$A$201,'Crop Chart'!$BC$5:$BC$201,FALSE))</f>
        <v/>
      </c>
    </row>
    <row r="372" ht="15.75" hidden="1" customHeight="1">
      <c r="A372" s="520" t="str">
        <f t="array" ref="A372">IF(ISBLANK(C372)," ",XLOOKUP(C372,'Codified Game Plan'!$M$3:$M$477,'Codified Game Plan'!$A$3:$A$477))</f>
        <v> </v>
      </c>
      <c r="B372" s="503" t="str">
        <f t="array" ref="B372">IF(ISBLANK(C372),"",XLOOKUP(C372,'Codified Game Plan'!$M$3:$M$477,'Codified Game Plan'!$B$3:$B$477))</f>
        <v/>
      </c>
      <c r="C372" s="521"/>
      <c r="D372" s="521" t="str">
        <f t="array" ref="D372">IF(ISBLANK(C372)," ",XLOOKUP(C372,'Codified Game Plan'!$M$3:$M$477,'Codified Game Plan'!$C$3:$C$477))</f>
        <v> </v>
      </c>
      <c r="E372" s="522" t="str">
        <f t="array" ref="E372">IF(ISBLANK(C372),"",XLOOKUP(C372,'Codified Game Plan'!$M$3:$M$477,'Codified Game Plan'!$D$3:$D$477,0))</f>
        <v/>
      </c>
      <c r="F372" s="522" t="str">
        <f t="array" ref="F372">IF(ISBLANK(C372),"",XLOOKUP(C372,'Codified Game Plan'!$M$3:$M$477,'Codified Game Plan'!$E$3:$E$477,0))</f>
        <v/>
      </c>
      <c r="G372" s="523" t="str">
        <f t="array" ref="G372">IF(ISBLANK(C372)," ",XLOOKUP(C372,'Codified Game Plan'!$M$3:$M$477,'Codified Game Plan'!$F$3:$F$477))</f>
        <v> </v>
      </c>
      <c r="H372" s="507" t="str">
        <f t="array" ref="H372">IF(ISBLANK(C372)," ",XLOOKUP(C372,'Codified Game Plan'!$M$3:$M$477,'Codified Game Plan'!$G$3:$G$477))</f>
        <v> </v>
      </c>
      <c r="I372" s="523" t="str">
        <f t="array" ref="I372">IF(ISBLANK(C372),"",XLOOKUP(A372,'Crop Chart'!$A$5:$A$201,'Crop Chart'!$B$5:$B$201,0))</f>
        <v/>
      </c>
      <c r="J372" s="507" t="str">
        <f t="shared" si="24"/>
        <v> </v>
      </c>
      <c r="K372" s="511"/>
      <c r="L372" s="523" t="str">
        <f t="array" ref="L372">IF(ISBLANK(C372),"",XLOOKUP(A372,'Crop Chart'!$A$5:$A$201,'Crop Chart'!$C$5:$C$201,0))</f>
        <v/>
      </c>
      <c r="M372" s="506" t="str">
        <f t="array" ref="M372">IF(ISBLANK(C372),"",XLOOKUP(A372,'Crop Chart'!$A$5:$A$201,'Crop Chart'!$E$5:$E$201,0))</f>
        <v/>
      </c>
      <c r="N372" s="535" t="str">
        <f t="shared" si="1"/>
        <v/>
      </c>
      <c r="O372" s="515" t="str">
        <f t="array" ref="O372">IF(ISBLANK(C372),"",XLOOKUP(A372,'Crop Chart'!$A$5:$A$201,'Crop Chart'!$S$5:$S$201,0))</f>
        <v/>
      </c>
      <c r="P372" s="507" t="str">
        <f t="shared" si="2"/>
        <v/>
      </c>
      <c r="Q372" s="524"/>
      <c r="R372" s="523" t="str">
        <f t="array" ref="R372">IF(I372="TR",XLOOKUP(A372,'Crop Chart'!$A$5:$A$201,'Crop Chart'!$I$5:$I$201,FALSE),"")</f>
        <v/>
      </c>
      <c r="S372" s="512" t="str">
        <f t="array" ref="S372">IF(I372="TR",G372*'Crop Chart'!$H$2*12*L372/M372/T372*XLOOKUP(A372,'Crop Chart'!$A$5:$A$203,'Crop Chart'!$T$5:$T$203),"")</f>
        <v/>
      </c>
      <c r="T372" s="523" t="str">
        <f t="array" ref="T372">IF(ISBLANK(C372),"",XLOOKUP(A372,'Crop Chart'!$A$5:$A$201,'Crop Chart'!$P$5:$P$201,FALSE))</f>
        <v/>
      </c>
      <c r="U372" s="525" t="str">
        <f t="array" ref="U372">IF(ISBLANK(C372),"",XLOOKUP(A372,'Crop Chart'!$A$5:$A$201,'Crop Chart'!$Q$5:$Q$201,0))</f>
        <v/>
      </c>
      <c r="V372" s="507" t="str">
        <f t="array" ref="V372">IF(I372="DS",XLOOKUP(A372,'Crop Chart'!$A$6:$A$201,'Crop Chart'!$AH$6:$AH$201,0),"")</f>
        <v/>
      </c>
      <c r="W372" s="507" t="str">
        <f t="array" ref="W372">IF(I372="DS",XLOOKUP(A372,'Crop Chart'!$A$6:$A$201,'Crop Chart'!$AI$6:$AI$201,0),"")</f>
        <v/>
      </c>
      <c r="X372" s="526" t="str">
        <f t="array" ref="X372">IFS(ISTEXT(P372),"",XLOOKUP(A372,'Crop Chart'!$A$5:$A$201,'Crop Chart'!$R$5:$R$201,0)=0,"",XLOOKUP(A372,'Crop Chart'!$A$5:$A$201,'Crop Chart'!$R$5:$R$201,0)&gt;0,XLOOKUP(A372,'Crop Chart'!$A$5:$A$201,'Crop Chart'!$R$5:$R$201,0)+P372)</f>
        <v/>
      </c>
      <c r="Y372" s="523" t="str">
        <f t="array" ref="Y372">IF(ISTEXT(X372),"",XLOOKUP(A372,'Crop Chart'!$A$5:$A$201,'Crop Chart'!$S$5:$S$201,0))</f>
        <v/>
      </c>
      <c r="Z372" s="513" t="str">
        <f t="shared" si="3"/>
        <v/>
      </c>
      <c r="AA372" s="523" t="str">
        <f t="array" ref="AA372">IF(ISBLANK(C372),"",XLOOKUP(A372,'Crop Chart'!$A$5:$A$201,'Crop Chart'!$F$5:$F$201,0))</f>
        <v/>
      </c>
      <c r="AB372" s="523" t="str">
        <f t="array" ref="AB372">IF(ISBLANK(C372),"",XLOOKUP(A372,'Crop Chart'!$A$5:$A$201,'Crop Chart'!$G$5:$G$201,FALSE))</f>
        <v/>
      </c>
      <c r="AC372" s="526" t="str">
        <f t="shared" si="19"/>
        <v/>
      </c>
      <c r="AD372" s="526" t="str">
        <f t="shared" si="4"/>
        <v/>
      </c>
      <c r="AE372" s="527" t="str">
        <f t="array" ref="AE372">IF(ISBLANK(C372),"",XLOOKUP(C372,'Codified Game Plan'!$M$3:$M$477,'Codified Game Plan'!$J$3:$J$477,0))</f>
        <v/>
      </c>
      <c r="AF372" s="528" t="str">
        <f t="array" ref="AF372">IF(ISBLANK(C372),"",XLOOKUP(A372,'Crop Chart'!$A$5:$A$201,'Crop Chart'!$L$5:$L$201,FALSE))</f>
        <v/>
      </c>
      <c r="AG372" s="529"/>
      <c r="AH372" s="530"/>
      <c r="AI372" s="530" t="str">
        <f t="array" ref="AI372">IF(ISBLANK(C372),"",XLOOKUP(A372,'Crop Chart'!$A$5:$A$201,'Crop Chart'!$AN$5:$AN$201,FALSE))</f>
        <v/>
      </c>
      <c r="AJ372" s="531" t="str">
        <f t="array" ref="AJ372">IF((AI372=""),"",J372+XLOOKUP(A372,'Crop Chart'!$A$5:$A$201,'Crop Chart'!$AO$5:$AO$201,FALSE))</f>
        <v/>
      </c>
      <c r="AK372" s="530" t="str">
        <f t="array" ref="AK372">IF(ISBLANK(C372),"",XLOOKUP(A372,'Crop Chart'!$A$5:$A$201,'Crop Chart'!$AP$5:$AP$201,FALSE))</f>
        <v/>
      </c>
      <c r="AL372" s="531" t="str">
        <f t="array" ref="AL372">IF((AK372=""),"",J372+XLOOKUP(A372,'Crop Chart'!$A$5:$A$201,'Crop Chart'!$AQ$5:$AQ$201,FALSE))</f>
        <v/>
      </c>
      <c r="AM372" s="530" t="str">
        <f t="array" ref="AM372">IF(ISBLANK(C372),"",XLOOKUP(A372,'Crop Chart'!$A$5:$A$201,'Crop Chart'!$AR$5:$AR$201,FALSE))</f>
        <v/>
      </c>
      <c r="AN372" s="531" t="str">
        <f t="array" ref="AN372">IF((AM372=""),"",J372+XLOOKUP(A372,'Crop Chart'!$A$5:$A$201,'Crop Chart'!$AS$5:$AS$201,FALSE))</f>
        <v/>
      </c>
      <c r="AO372" s="530" t="str">
        <f t="array" ref="AO372">IF(ISBLANK(C372),"",XLOOKUP(A372,'Crop Chart'!$A$5:$A$201,'Crop Chart'!$AT$5:$AT$201,FALSE))</f>
        <v/>
      </c>
      <c r="AP372" s="531" t="str">
        <f t="array" ref="AP372">IF((AO372=""),"",J372+XLOOKUP(A372,'Crop Chart'!$A$5:$A$201,'Crop Chart'!$AU$5:$AU$201,FALSE))</f>
        <v/>
      </c>
      <c r="AQ372" s="530" t="str">
        <f t="array" ref="AQ372">IF(ISBLANK(C372),"",XLOOKUP(A372,'Crop Chart'!$A$5:$A$201,'Crop Chart'!$AV$5:$AV$201,FALSE))</f>
        <v/>
      </c>
      <c r="AR372" s="531" t="str">
        <f t="array" ref="AR372">IF((AQ372=""),"",J372+XLOOKUP(A372,'Crop Chart'!$A$5:$A$201,'Crop Chart'!$AW$5:$AW$201,FALSE))</f>
        <v/>
      </c>
      <c r="AS372" s="530" t="str">
        <f t="array" ref="AS372">IF(ISBLANK(C372),"",XLOOKUP(A372,'Crop Chart'!$A$5:$A$201,'Crop Chart'!$AX$5:$AX$201,FALSE))</f>
        <v/>
      </c>
      <c r="AT372" s="531" t="str">
        <f t="array" ref="AT372">IF((AS372=""),"",J372+XLOOKUP(A372,'Crop Chart'!$A$5:$A$201,'Crop Chart'!$AY$5:$AY$201,FALSE))</f>
        <v/>
      </c>
      <c r="AU372" s="530" t="str">
        <f t="array" ref="AU372">IF(ISBLANK(C372),"",XLOOKUP(A372,'Crop Chart'!$A$5:$A$201,'Crop Chart'!$AZ$5:$AZ$201,FALSE))</f>
        <v/>
      </c>
      <c r="AV372" s="531" t="str">
        <f t="array" ref="AV372">IF((AU372=""),"",J372+XLOOKUP(A372,'Crop Chart'!$A$5:$A$201,'Crop Chart'!$BA$5:$BA$201,FALSE))</f>
        <v/>
      </c>
      <c r="AW372" s="530" t="str">
        <f t="array" ref="AW372">IF(ISBLANK(C372),"",XLOOKUP(A372,'Crop Chart'!$A$5:$A$201,'Crop Chart'!$BB$5:$BB$201,FALSE))</f>
        <v/>
      </c>
      <c r="AX372" s="532" t="str">
        <f t="array" ref="AX372">IF((AW372=""),"",J372+XLOOKUP(A372,'Crop Chart'!$A$5:$A$201,'Crop Chart'!$BC$5:$BC$201,FALSE))</f>
        <v/>
      </c>
    </row>
    <row r="373" ht="15.75" hidden="1" customHeight="1">
      <c r="A373" s="520" t="str">
        <f t="array" ref="A373">IF(ISBLANK(C373)," ",XLOOKUP(C373,'Codified Game Plan'!$M$3:$M$477,'Codified Game Plan'!$A$3:$A$477))</f>
        <v> </v>
      </c>
      <c r="B373" s="503" t="str">
        <f t="array" ref="B373">IF(ISBLANK(C373),"",XLOOKUP(C373,'Codified Game Plan'!$M$3:$M$477,'Codified Game Plan'!$B$3:$B$477))</f>
        <v/>
      </c>
      <c r="C373" s="521"/>
      <c r="D373" s="521" t="str">
        <f t="array" ref="D373">IF(ISBLANK(C373)," ",XLOOKUP(C373,'Codified Game Plan'!$M$3:$M$477,'Codified Game Plan'!$C$3:$C$477))</f>
        <v> </v>
      </c>
      <c r="E373" s="522" t="str">
        <f t="array" ref="E373">IF(ISBLANK(C373),"",XLOOKUP(C373,'Codified Game Plan'!$M$3:$M$477,'Codified Game Plan'!$D$3:$D$477,0))</f>
        <v/>
      </c>
      <c r="F373" s="522" t="str">
        <f t="array" ref="F373">IF(ISBLANK(C373),"",XLOOKUP(C373,'Codified Game Plan'!$M$3:$M$477,'Codified Game Plan'!$E$3:$E$477,0))</f>
        <v/>
      </c>
      <c r="G373" s="523" t="str">
        <f t="array" ref="G373">IF(ISBLANK(C373)," ",XLOOKUP(C373,'Codified Game Plan'!$M$3:$M$477,'Codified Game Plan'!$F$3:$F$477))</f>
        <v> </v>
      </c>
      <c r="H373" s="507" t="str">
        <f t="array" ref="H373">IF(ISBLANK(C373)," ",XLOOKUP(C373,'Codified Game Plan'!$M$3:$M$477,'Codified Game Plan'!$G$3:$G$477))</f>
        <v> </v>
      </c>
      <c r="I373" s="523" t="str">
        <f t="array" ref="I373">IF(ISBLANK(C373),"",XLOOKUP(A373,'Crop Chart'!$A$5:$A$201,'Crop Chart'!$B$5:$B$201,0))</f>
        <v/>
      </c>
      <c r="J373" s="507" t="str">
        <f t="shared" si="24"/>
        <v> </v>
      </c>
      <c r="K373" s="511"/>
      <c r="L373" s="523" t="str">
        <f t="array" ref="L373">IF(ISBLANK(C373),"",XLOOKUP(A373,'Crop Chart'!$A$5:$A$201,'Crop Chart'!$C$5:$C$201,0))</f>
        <v/>
      </c>
      <c r="M373" s="506" t="str">
        <f t="array" ref="M373">IF(ISBLANK(C373),"",XLOOKUP(A373,'Crop Chart'!$A$5:$A$201,'Crop Chart'!$E$5:$E$201,0))</f>
        <v/>
      </c>
      <c r="N373" s="535" t="str">
        <f t="shared" si="1"/>
        <v/>
      </c>
      <c r="O373" s="515" t="str">
        <f t="array" ref="O373">IF(ISBLANK(C373),"",XLOOKUP(A373,'Crop Chart'!$A$5:$A$201,'Crop Chart'!$S$5:$S$201,0))</f>
        <v/>
      </c>
      <c r="P373" s="507" t="str">
        <f t="shared" si="2"/>
        <v/>
      </c>
      <c r="Q373" s="524"/>
      <c r="R373" s="523" t="str">
        <f t="array" ref="R373">IF(I373="TR",XLOOKUP(A373,'Crop Chart'!$A$5:$A$201,'Crop Chart'!$I$5:$I$201,FALSE),"")</f>
        <v/>
      </c>
      <c r="S373" s="512" t="str">
        <f t="array" ref="S373">IF(I373="TR",G373*'Crop Chart'!$H$2*12*L373/M373/T373*XLOOKUP(A373,'Crop Chart'!$A$5:$A$203,'Crop Chart'!$T$5:$T$203),"")</f>
        <v/>
      </c>
      <c r="T373" s="523" t="str">
        <f t="array" ref="T373">IF(ISBLANK(C373),"",XLOOKUP(A373,'Crop Chart'!$A$5:$A$201,'Crop Chart'!$P$5:$P$201,FALSE))</f>
        <v/>
      </c>
      <c r="U373" s="525" t="str">
        <f t="array" ref="U373">IF(ISBLANK(C373),"",XLOOKUP(A373,'Crop Chart'!$A$5:$A$201,'Crop Chart'!$Q$5:$Q$201,0))</f>
        <v/>
      </c>
      <c r="V373" s="507" t="str">
        <f t="array" ref="V373">IF(I373="DS",XLOOKUP(A373,'Crop Chart'!$A$6:$A$201,'Crop Chart'!$AH$6:$AH$201,0),"")</f>
        <v/>
      </c>
      <c r="W373" s="507" t="str">
        <f t="array" ref="W373">IF(I373="DS",XLOOKUP(A373,'Crop Chart'!$A$6:$A$201,'Crop Chart'!$AI$6:$AI$201,0),"")</f>
        <v/>
      </c>
      <c r="X373" s="526" t="str">
        <f t="array" ref="X373">IFS(ISTEXT(P373),"",XLOOKUP(A373,'Crop Chart'!$A$5:$A$201,'Crop Chart'!$R$5:$R$201,0)=0,"",XLOOKUP(A373,'Crop Chart'!$A$5:$A$201,'Crop Chart'!$R$5:$R$201,0)&gt;0,XLOOKUP(A373,'Crop Chart'!$A$5:$A$201,'Crop Chart'!$R$5:$R$201,0)+P373)</f>
        <v/>
      </c>
      <c r="Y373" s="523" t="str">
        <f t="array" ref="Y373">IF(ISTEXT(X373),"",XLOOKUP(A373,'Crop Chart'!$A$5:$A$201,'Crop Chart'!$S$5:$S$201,0))</f>
        <v/>
      </c>
      <c r="Z373" s="513" t="str">
        <f t="shared" si="3"/>
        <v/>
      </c>
      <c r="AA373" s="523" t="str">
        <f t="array" ref="AA373">IF(ISBLANK(C373),"",XLOOKUP(A373,'Crop Chart'!$A$5:$A$201,'Crop Chart'!$F$5:$F$201,0))</f>
        <v/>
      </c>
      <c r="AB373" s="523" t="str">
        <f t="array" ref="AB373">IF(ISBLANK(C373),"",XLOOKUP(A373,'Crop Chart'!$A$5:$A$201,'Crop Chart'!$G$5:$G$201,FALSE))</f>
        <v/>
      </c>
      <c r="AC373" s="526" t="str">
        <f t="shared" si="19"/>
        <v/>
      </c>
      <c r="AD373" s="526" t="str">
        <f t="shared" si="4"/>
        <v/>
      </c>
      <c r="AE373" s="527" t="str">
        <f t="array" ref="AE373">IF(ISBLANK(C373),"",XLOOKUP(C373,'Codified Game Plan'!$M$3:$M$477,'Codified Game Plan'!$J$3:$J$477,0))</f>
        <v/>
      </c>
      <c r="AF373" s="528" t="str">
        <f t="array" ref="AF373">IF(ISBLANK(C373),"",XLOOKUP(A373,'Crop Chart'!$A$5:$A$201,'Crop Chart'!$L$5:$L$201,FALSE))</f>
        <v/>
      </c>
      <c r="AG373" s="529"/>
      <c r="AH373" s="530"/>
      <c r="AI373" s="530" t="str">
        <f t="array" ref="AI373">IF(ISBLANK(C373),"",XLOOKUP(A373,'Crop Chart'!$A$5:$A$201,'Crop Chart'!$AN$5:$AN$201,FALSE))</f>
        <v/>
      </c>
      <c r="AJ373" s="531" t="str">
        <f t="array" ref="AJ373">IF((AI373=""),"",J373+XLOOKUP(A373,'Crop Chart'!$A$5:$A$201,'Crop Chart'!$AO$5:$AO$201,FALSE))</f>
        <v/>
      </c>
      <c r="AK373" s="530" t="str">
        <f t="array" ref="AK373">IF(ISBLANK(C373),"",XLOOKUP(A373,'Crop Chart'!$A$5:$A$201,'Crop Chart'!$AP$5:$AP$201,FALSE))</f>
        <v/>
      </c>
      <c r="AL373" s="531" t="str">
        <f t="array" ref="AL373">IF((AK373=""),"",J373+XLOOKUP(A373,'Crop Chart'!$A$5:$A$201,'Crop Chart'!$AQ$5:$AQ$201,FALSE))</f>
        <v/>
      </c>
      <c r="AM373" s="530" t="str">
        <f t="array" ref="AM373">IF(ISBLANK(C373),"",XLOOKUP(A373,'Crop Chart'!$A$5:$A$201,'Crop Chart'!$AR$5:$AR$201,FALSE))</f>
        <v/>
      </c>
      <c r="AN373" s="531" t="str">
        <f t="array" ref="AN373">IF((AM373=""),"",J373+XLOOKUP(A373,'Crop Chart'!$A$5:$A$201,'Crop Chart'!$AS$5:$AS$201,FALSE))</f>
        <v/>
      </c>
      <c r="AO373" s="530" t="str">
        <f t="array" ref="AO373">IF(ISBLANK(C373),"",XLOOKUP(A373,'Crop Chart'!$A$5:$A$201,'Crop Chart'!$AT$5:$AT$201,FALSE))</f>
        <v/>
      </c>
      <c r="AP373" s="531" t="str">
        <f t="array" ref="AP373">IF((AO373=""),"",J373+XLOOKUP(A373,'Crop Chart'!$A$5:$A$201,'Crop Chart'!$AU$5:$AU$201,FALSE))</f>
        <v/>
      </c>
      <c r="AQ373" s="530" t="str">
        <f t="array" ref="AQ373">IF(ISBLANK(C373),"",XLOOKUP(A373,'Crop Chart'!$A$5:$A$201,'Crop Chart'!$AV$5:$AV$201,FALSE))</f>
        <v/>
      </c>
      <c r="AR373" s="531" t="str">
        <f t="array" ref="AR373">IF((AQ373=""),"",J373+XLOOKUP(A373,'Crop Chart'!$A$5:$A$201,'Crop Chart'!$AW$5:$AW$201,FALSE))</f>
        <v/>
      </c>
      <c r="AS373" s="530" t="str">
        <f t="array" ref="AS373">IF(ISBLANK(C373),"",XLOOKUP(A373,'Crop Chart'!$A$5:$A$201,'Crop Chart'!$AX$5:$AX$201,FALSE))</f>
        <v/>
      </c>
      <c r="AT373" s="531" t="str">
        <f t="array" ref="AT373">IF((AS373=""),"",J373+XLOOKUP(A373,'Crop Chart'!$A$5:$A$201,'Crop Chart'!$AY$5:$AY$201,FALSE))</f>
        <v/>
      </c>
      <c r="AU373" s="530" t="str">
        <f t="array" ref="AU373">IF(ISBLANK(C373),"",XLOOKUP(A373,'Crop Chart'!$A$5:$A$201,'Crop Chart'!$AZ$5:$AZ$201,FALSE))</f>
        <v/>
      </c>
      <c r="AV373" s="531" t="str">
        <f t="array" ref="AV373">IF((AU373=""),"",J373+XLOOKUP(A373,'Crop Chart'!$A$5:$A$201,'Crop Chart'!$BA$5:$BA$201,FALSE))</f>
        <v/>
      </c>
      <c r="AW373" s="530" t="str">
        <f t="array" ref="AW373">IF(ISBLANK(C373),"",XLOOKUP(A373,'Crop Chart'!$A$5:$A$201,'Crop Chart'!$BB$5:$BB$201,FALSE))</f>
        <v/>
      </c>
      <c r="AX373" s="532" t="str">
        <f t="array" ref="AX373">IF((AW373=""),"",J373+XLOOKUP(A373,'Crop Chart'!$A$5:$A$201,'Crop Chart'!$BC$5:$BC$201,FALSE))</f>
        <v/>
      </c>
    </row>
    <row r="374" ht="15.75" hidden="1" customHeight="1">
      <c r="A374" s="520" t="str">
        <f t="array" ref="A374">IF(ISBLANK(C374)," ",XLOOKUP(C374,'Codified Game Plan'!$M$3:$M$477,'Codified Game Plan'!$A$3:$A$477))</f>
        <v> </v>
      </c>
      <c r="B374" s="503" t="str">
        <f t="array" ref="B374">IF(ISBLANK(C374),"",XLOOKUP(C374,'Codified Game Plan'!$M$3:$M$477,'Codified Game Plan'!$B$3:$B$477))</f>
        <v/>
      </c>
      <c r="C374" s="521"/>
      <c r="D374" s="521" t="str">
        <f t="array" ref="D374">IF(ISBLANK(C374)," ",XLOOKUP(C374,'Codified Game Plan'!$M$3:$M$477,'Codified Game Plan'!$C$3:$C$477))</f>
        <v> </v>
      </c>
      <c r="E374" s="522" t="str">
        <f t="array" ref="E374">IF(ISBLANK(C374),"",XLOOKUP(C374,'Codified Game Plan'!$M$3:$M$477,'Codified Game Plan'!$D$3:$D$477,0))</f>
        <v/>
      </c>
      <c r="F374" s="522" t="str">
        <f t="array" ref="F374">IF(ISBLANK(C374),"",XLOOKUP(C374,'Codified Game Plan'!$M$3:$M$477,'Codified Game Plan'!$E$3:$E$477,0))</f>
        <v/>
      </c>
      <c r="G374" s="523" t="str">
        <f t="array" ref="G374">IF(ISBLANK(C374)," ",XLOOKUP(C374,'Codified Game Plan'!$M$3:$M$477,'Codified Game Plan'!$F$3:$F$477))</f>
        <v> </v>
      </c>
      <c r="H374" s="507" t="str">
        <f t="array" ref="H374">IF(ISBLANK(C374)," ",XLOOKUP(C374,'Codified Game Plan'!$M$3:$M$477,'Codified Game Plan'!$G$3:$G$477))</f>
        <v> </v>
      </c>
      <c r="I374" s="523" t="str">
        <f t="array" ref="I374">IF(ISBLANK(C374),"",XLOOKUP(A374,'Crop Chart'!$A$5:$A$201,'Crop Chart'!$B$5:$B$201,0))</f>
        <v/>
      </c>
      <c r="J374" s="507" t="str">
        <f t="shared" si="24"/>
        <v> </v>
      </c>
      <c r="K374" s="511"/>
      <c r="L374" s="523" t="str">
        <f t="array" ref="L374">IF(ISBLANK(C374),"",XLOOKUP(A374,'Crop Chart'!$A$5:$A$201,'Crop Chart'!$C$5:$C$201,0))</f>
        <v/>
      </c>
      <c r="M374" s="506" t="str">
        <f t="array" ref="M374">IF(ISBLANK(C374),"",XLOOKUP(A374,'Crop Chart'!$A$5:$A$201,'Crop Chart'!$E$5:$E$201,0))</f>
        <v/>
      </c>
      <c r="N374" s="535" t="str">
        <f t="shared" si="1"/>
        <v/>
      </c>
      <c r="O374" s="515" t="str">
        <f t="array" ref="O374">IF(ISBLANK(C374),"",XLOOKUP(A374,'Crop Chart'!$A$5:$A$201,'Crop Chart'!$S$5:$S$201,0))</f>
        <v/>
      </c>
      <c r="P374" s="507" t="str">
        <f t="shared" si="2"/>
        <v/>
      </c>
      <c r="Q374" s="524"/>
      <c r="R374" s="523" t="str">
        <f t="array" ref="R374">IF(I374="TR",XLOOKUP(A374,'Crop Chart'!$A$5:$A$201,'Crop Chart'!$I$5:$I$201,FALSE),"")</f>
        <v/>
      </c>
      <c r="S374" s="512" t="str">
        <f t="array" ref="S374">IF(I374="TR",G374*'Crop Chart'!$H$2*12*L374/M374/T374*XLOOKUP(A374,'Crop Chart'!$A$5:$A$203,'Crop Chart'!$T$5:$T$203),"")</f>
        <v/>
      </c>
      <c r="T374" s="523" t="str">
        <f t="array" ref="T374">IF(ISBLANK(C374),"",XLOOKUP(A374,'Crop Chart'!$A$5:$A$201,'Crop Chart'!$P$5:$P$201,FALSE))</f>
        <v/>
      </c>
      <c r="U374" s="525" t="str">
        <f t="array" ref="U374">IF(ISBLANK(C374),"",XLOOKUP(A374,'Crop Chart'!$A$5:$A$201,'Crop Chart'!$Q$5:$Q$201,0))</f>
        <v/>
      </c>
      <c r="V374" s="507" t="str">
        <f t="array" ref="V374">IF(I374="DS",XLOOKUP(A374,'Crop Chart'!$A$6:$A$201,'Crop Chart'!$AH$6:$AH$201,0),"")</f>
        <v/>
      </c>
      <c r="W374" s="507" t="str">
        <f t="array" ref="W374">IF(I374="DS",XLOOKUP(A374,'Crop Chart'!$A$6:$A$201,'Crop Chart'!$AI$6:$AI$201,0),"")</f>
        <v/>
      </c>
      <c r="X374" s="526" t="str">
        <f t="array" ref="X374">IFS(ISTEXT(P374),"",XLOOKUP(A374,'Crop Chart'!$A$5:$A$201,'Crop Chart'!$R$5:$R$201,0)=0,"",XLOOKUP(A374,'Crop Chart'!$A$5:$A$201,'Crop Chart'!$R$5:$R$201,0)&gt;0,XLOOKUP(A374,'Crop Chart'!$A$5:$A$201,'Crop Chart'!$R$5:$R$201,0)+P374)</f>
        <v/>
      </c>
      <c r="Y374" s="523" t="str">
        <f t="array" ref="Y374">IF(ISTEXT(X374),"",XLOOKUP(A374,'Crop Chart'!$A$5:$A$201,'Crop Chart'!$S$5:$S$201,0))</f>
        <v/>
      </c>
      <c r="Z374" s="513" t="str">
        <f t="shared" si="3"/>
        <v/>
      </c>
      <c r="AA374" s="523" t="str">
        <f t="array" ref="AA374">IF(ISBLANK(C374),"",XLOOKUP(A374,'Crop Chart'!$A$5:$A$201,'Crop Chart'!$F$5:$F$201,0))</f>
        <v/>
      </c>
      <c r="AB374" s="523" t="str">
        <f t="array" ref="AB374">IF(ISBLANK(C374),"",XLOOKUP(A374,'Crop Chart'!$A$5:$A$201,'Crop Chart'!$G$5:$G$201,FALSE))</f>
        <v/>
      </c>
      <c r="AC374" s="526" t="str">
        <f t="shared" si="19"/>
        <v/>
      </c>
      <c r="AD374" s="526" t="str">
        <f t="shared" si="4"/>
        <v/>
      </c>
      <c r="AE374" s="527" t="str">
        <f t="array" ref="AE374">IF(ISBLANK(C374),"",XLOOKUP(C374,'Codified Game Plan'!$M$3:$M$477,'Codified Game Plan'!$J$3:$J$477,0))</f>
        <v/>
      </c>
      <c r="AF374" s="528" t="str">
        <f t="array" ref="AF374">IF(ISBLANK(C374),"",XLOOKUP(A374,'Crop Chart'!$A$5:$A$201,'Crop Chart'!$L$5:$L$201,FALSE))</f>
        <v/>
      </c>
      <c r="AG374" s="529"/>
      <c r="AH374" s="530"/>
      <c r="AI374" s="530" t="str">
        <f t="array" ref="AI374">IF(ISBLANK(C374),"",XLOOKUP(A374,'Crop Chart'!$A$5:$A$201,'Crop Chart'!$AN$5:$AN$201,FALSE))</f>
        <v/>
      </c>
      <c r="AJ374" s="531" t="str">
        <f t="array" ref="AJ374">IF((AI374=""),"",J374+XLOOKUP(A374,'Crop Chart'!$A$5:$A$201,'Crop Chart'!$AO$5:$AO$201,FALSE))</f>
        <v/>
      </c>
      <c r="AK374" s="530" t="str">
        <f t="array" ref="AK374">IF(ISBLANK(C374),"",XLOOKUP(A374,'Crop Chart'!$A$5:$A$201,'Crop Chart'!$AP$5:$AP$201,FALSE))</f>
        <v/>
      </c>
      <c r="AL374" s="531" t="str">
        <f t="array" ref="AL374">IF((AK374=""),"",J374+XLOOKUP(A374,'Crop Chart'!$A$5:$A$201,'Crop Chart'!$AQ$5:$AQ$201,FALSE))</f>
        <v/>
      </c>
      <c r="AM374" s="530" t="str">
        <f t="array" ref="AM374">IF(ISBLANK(C374),"",XLOOKUP(A374,'Crop Chart'!$A$5:$A$201,'Crop Chart'!$AR$5:$AR$201,FALSE))</f>
        <v/>
      </c>
      <c r="AN374" s="531" t="str">
        <f t="array" ref="AN374">IF((AM374=""),"",J374+XLOOKUP(A374,'Crop Chart'!$A$5:$A$201,'Crop Chart'!$AS$5:$AS$201,FALSE))</f>
        <v/>
      </c>
      <c r="AO374" s="530" t="str">
        <f t="array" ref="AO374">IF(ISBLANK(C374),"",XLOOKUP(A374,'Crop Chart'!$A$5:$A$201,'Crop Chart'!$AT$5:$AT$201,FALSE))</f>
        <v/>
      </c>
      <c r="AP374" s="531" t="str">
        <f t="array" ref="AP374">IF((AO374=""),"",J374+XLOOKUP(A374,'Crop Chart'!$A$5:$A$201,'Crop Chart'!$AU$5:$AU$201,FALSE))</f>
        <v/>
      </c>
      <c r="AQ374" s="530" t="str">
        <f t="array" ref="AQ374">IF(ISBLANK(C374),"",XLOOKUP(A374,'Crop Chart'!$A$5:$A$201,'Crop Chart'!$AV$5:$AV$201,FALSE))</f>
        <v/>
      </c>
      <c r="AR374" s="531" t="str">
        <f t="array" ref="AR374">IF((AQ374=""),"",J374+XLOOKUP(A374,'Crop Chart'!$A$5:$A$201,'Crop Chart'!$AW$5:$AW$201,FALSE))</f>
        <v/>
      </c>
      <c r="AS374" s="530" t="str">
        <f t="array" ref="AS374">IF(ISBLANK(C374),"",XLOOKUP(A374,'Crop Chart'!$A$5:$A$201,'Crop Chart'!$AX$5:$AX$201,FALSE))</f>
        <v/>
      </c>
      <c r="AT374" s="531" t="str">
        <f t="array" ref="AT374">IF((AS374=""),"",J374+XLOOKUP(A374,'Crop Chart'!$A$5:$A$201,'Crop Chart'!$AY$5:$AY$201,FALSE))</f>
        <v/>
      </c>
      <c r="AU374" s="530" t="str">
        <f t="array" ref="AU374">IF(ISBLANK(C374),"",XLOOKUP(A374,'Crop Chart'!$A$5:$A$201,'Crop Chart'!$AZ$5:$AZ$201,FALSE))</f>
        <v/>
      </c>
      <c r="AV374" s="531" t="str">
        <f t="array" ref="AV374">IF((AU374=""),"",J374+XLOOKUP(A374,'Crop Chart'!$A$5:$A$201,'Crop Chart'!$BA$5:$BA$201,FALSE))</f>
        <v/>
      </c>
      <c r="AW374" s="530" t="str">
        <f t="array" ref="AW374">IF(ISBLANK(C374),"",XLOOKUP(A374,'Crop Chart'!$A$5:$A$201,'Crop Chart'!$BB$5:$BB$201,FALSE))</f>
        <v/>
      </c>
      <c r="AX374" s="532" t="str">
        <f t="array" ref="AX374">IF((AW374=""),"",J374+XLOOKUP(A374,'Crop Chart'!$A$5:$A$201,'Crop Chart'!$BC$5:$BC$201,FALSE))</f>
        <v/>
      </c>
    </row>
    <row r="375" ht="15.75" hidden="1" customHeight="1">
      <c r="A375" s="520" t="str">
        <f t="array" ref="A375">IF(ISBLANK(C375)," ",XLOOKUP(C375,'Codified Game Plan'!$M$3:$M$477,'Codified Game Plan'!$A$3:$A$477))</f>
        <v> </v>
      </c>
      <c r="B375" s="503" t="str">
        <f t="array" ref="B375">IF(ISBLANK(C375),"",XLOOKUP(C375,'Codified Game Plan'!$M$3:$M$477,'Codified Game Plan'!$B$3:$B$477))</f>
        <v/>
      </c>
      <c r="C375" s="521"/>
      <c r="D375" s="521" t="str">
        <f t="array" ref="D375">IF(ISBLANK(C375)," ",XLOOKUP(C375,'Codified Game Plan'!$M$3:$M$477,'Codified Game Plan'!$C$3:$C$477))</f>
        <v> </v>
      </c>
      <c r="E375" s="522" t="str">
        <f t="array" ref="E375">IF(ISBLANK(C375),"",XLOOKUP(C375,'Codified Game Plan'!$M$3:$M$477,'Codified Game Plan'!$D$3:$D$477,0))</f>
        <v/>
      </c>
      <c r="F375" s="522" t="str">
        <f t="array" ref="F375">IF(ISBLANK(C375),"",XLOOKUP(C375,'Codified Game Plan'!$M$3:$M$477,'Codified Game Plan'!$E$3:$E$477,0))</f>
        <v/>
      </c>
      <c r="G375" s="523" t="str">
        <f t="array" ref="G375">IF(ISBLANK(C375)," ",XLOOKUP(C375,'Codified Game Plan'!$M$3:$M$477,'Codified Game Plan'!$F$3:$F$477))</f>
        <v> </v>
      </c>
      <c r="H375" s="507" t="str">
        <f t="array" ref="H375">IF(ISBLANK(C375)," ",XLOOKUP(C375,'Codified Game Plan'!$M$3:$M$477,'Codified Game Plan'!$G$3:$G$477))</f>
        <v> </v>
      </c>
      <c r="I375" s="523" t="str">
        <f t="array" ref="I375">IF(ISBLANK(C375),"",XLOOKUP(A375,'Crop Chart'!$A$5:$A$201,'Crop Chart'!$B$5:$B$201,0))</f>
        <v/>
      </c>
      <c r="J375" s="507" t="str">
        <f t="shared" si="24"/>
        <v> </v>
      </c>
      <c r="K375" s="511"/>
      <c r="L375" s="523" t="str">
        <f t="array" ref="L375">IF(ISBLANK(C375),"",XLOOKUP(A375,'Crop Chart'!$A$5:$A$201,'Crop Chart'!$C$5:$C$201,0))</f>
        <v/>
      </c>
      <c r="M375" s="506" t="str">
        <f t="array" ref="M375">IF(ISBLANK(C375),"",XLOOKUP(A375,'Crop Chart'!$A$5:$A$201,'Crop Chart'!$E$5:$E$201,0))</f>
        <v/>
      </c>
      <c r="N375" s="535" t="str">
        <f t="shared" si="1"/>
        <v/>
      </c>
      <c r="O375" s="515" t="str">
        <f t="array" ref="O375">IF(ISBLANK(C375),"",XLOOKUP(A375,'Crop Chart'!$A$5:$A$201,'Crop Chart'!$S$5:$S$201,0))</f>
        <v/>
      </c>
      <c r="P375" s="507" t="str">
        <f t="shared" si="2"/>
        <v/>
      </c>
      <c r="Q375" s="524"/>
      <c r="R375" s="523" t="str">
        <f t="array" ref="R375">IF(I375="TR",XLOOKUP(A375,'Crop Chart'!$A$5:$A$201,'Crop Chart'!$I$5:$I$201,FALSE),"")</f>
        <v/>
      </c>
      <c r="S375" s="512" t="str">
        <f t="array" ref="S375">IF(I375="TR",G375*'Crop Chart'!$H$2*12*L375/M375/T375*XLOOKUP(A375,'Crop Chart'!$A$5:$A$203,'Crop Chart'!$T$5:$T$203),"")</f>
        <v/>
      </c>
      <c r="T375" s="523" t="str">
        <f t="array" ref="T375">IF(ISBLANK(C375),"",XLOOKUP(A375,'Crop Chart'!$A$5:$A$201,'Crop Chart'!$P$5:$P$201,FALSE))</f>
        <v/>
      </c>
      <c r="U375" s="525" t="str">
        <f t="array" ref="U375">IF(ISBLANK(C375),"",XLOOKUP(A375,'Crop Chart'!$A$5:$A$201,'Crop Chart'!$Q$5:$Q$201,0))</f>
        <v/>
      </c>
      <c r="V375" s="507" t="str">
        <f t="array" ref="V375">IF(I375="DS",XLOOKUP(A375,'Crop Chart'!$A$6:$A$201,'Crop Chart'!$AH$6:$AH$201,0),"")</f>
        <v/>
      </c>
      <c r="W375" s="507" t="str">
        <f t="array" ref="W375">IF(I375="DS",XLOOKUP(A375,'Crop Chart'!$A$6:$A$201,'Crop Chart'!$AI$6:$AI$201,0),"")</f>
        <v/>
      </c>
      <c r="X375" s="526" t="str">
        <f t="array" ref="X375">IFS(ISTEXT(P375),"",XLOOKUP(A375,'Crop Chart'!$A$5:$A$201,'Crop Chart'!$R$5:$R$201,0)=0,"",XLOOKUP(A375,'Crop Chart'!$A$5:$A$201,'Crop Chart'!$R$5:$R$201,0)&gt;0,XLOOKUP(A375,'Crop Chart'!$A$5:$A$201,'Crop Chart'!$R$5:$R$201,0)+P375)</f>
        <v/>
      </c>
      <c r="Y375" s="523" t="str">
        <f t="array" ref="Y375">IF(ISTEXT(X375),"",XLOOKUP(A375,'Crop Chart'!$A$5:$A$201,'Crop Chart'!$S$5:$S$201,0))</f>
        <v/>
      </c>
      <c r="Z375" s="513" t="str">
        <f t="shared" si="3"/>
        <v/>
      </c>
      <c r="AA375" s="523" t="str">
        <f t="array" ref="AA375">IF(ISBLANK(C375),"",XLOOKUP(A375,'Crop Chart'!$A$5:$A$201,'Crop Chart'!$F$5:$F$201,0))</f>
        <v/>
      </c>
      <c r="AB375" s="523" t="str">
        <f t="array" ref="AB375">IF(ISBLANK(C375),"",XLOOKUP(A375,'Crop Chart'!$A$5:$A$201,'Crop Chart'!$G$5:$G$201,FALSE))</f>
        <v/>
      </c>
      <c r="AC375" s="526" t="str">
        <f t="shared" si="19"/>
        <v/>
      </c>
      <c r="AD375" s="526" t="str">
        <f t="shared" si="4"/>
        <v/>
      </c>
      <c r="AE375" s="527" t="str">
        <f t="array" ref="AE375">IF(ISBLANK(C375),"",XLOOKUP(C375,'Codified Game Plan'!$M$3:$M$477,'Codified Game Plan'!$J$3:$J$477,0))</f>
        <v/>
      </c>
      <c r="AF375" s="528" t="str">
        <f t="array" ref="AF375">IF(ISBLANK(C375),"",XLOOKUP(A375,'Crop Chart'!$A$5:$A$201,'Crop Chart'!$L$5:$L$201,FALSE))</f>
        <v/>
      </c>
      <c r="AG375" s="529"/>
      <c r="AH375" s="530"/>
      <c r="AI375" s="530" t="str">
        <f t="array" ref="AI375">IF(ISBLANK(C375),"",XLOOKUP(A375,'Crop Chart'!$A$5:$A$201,'Crop Chart'!$AN$5:$AN$201,FALSE))</f>
        <v/>
      </c>
      <c r="AJ375" s="531" t="str">
        <f t="array" ref="AJ375">IF((AI375=""),"",J375+XLOOKUP(A375,'Crop Chart'!$A$5:$A$201,'Crop Chart'!$AO$5:$AO$201,FALSE))</f>
        <v/>
      </c>
      <c r="AK375" s="530" t="str">
        <f t="array" ref="AK375">IF(ISBLANK(C375),"",XLOOKUP(A375,'Crop Chart'!$A$5:$A$201,'Crop Chart'!$AP$5:$AP$201,FALSE))</f>
        <v/>
      </c>
      <c r="AL375" s="531" t="str">
        <f t="array" ref="AL375">IF((AK375=""),"",J375+XLOOKUP(A375,'Crop Chart'!$A$5:$A$201,'Crop Chart'!$AQ$5:$AQ$201,FALSE))</f>
        <v/>
      </c>
      <c r="AM375" s="530" t="str">
        <f t="array" ref="AM375">IF(ISBLANK(C375),"",XLOOKUP(A375,'Crop Chart'!$A$5:$A$201,'Crop Chart'!$AR$5:$AR$201,FALSE))</f>
        <v/>
      </c>
      <c r="AN375" s="531" t="str">
        <f t="array" ref="AN375">IF((AM375=""),"",J375+XLOOKUP(A375,'Crop Chart'!$A$5:$A$201,'Crop Chart'!$AS$5:$AS$201,FALSE))</f>
        <v/>
      </c>
      <c r="AO375" s="530" t="str">
        <f t="array" ref="AO375">IF(ISBLANK(C375),"",XLOOKUP(A375,'Crop Chart'!$A$5:$A$201,'Crop Chart'!$AT$5:$AT$201,FALSE))</f>
        <v/>
      </c>
      <c r="AP375" s="531" t="str">
        <f t="array" ref="AP375">IF((AO375=""),"",J375+XLOOKUP(A375,'Crop Chart'!$A$5:$A$201,'Crop Chart'!$AU$5:$AU$201,FALSE))</f>
        <v/>
      </c>
      <c r="AQ375" s="530" t="str">
        <f t="array" ref="AQ375">IF(ISBLANK(C375),"",XLOOKUP(A375,'Crop Chart'!$A$5:$A$201,'Crop Chart'!$AV$5:$AV$201,FALSE))</f>
        <v/>
      </c>
      <c r="AR375" s="531" t="str">
        <f t="array" ref="AR375">IF((AQ375=""),"",J375+XLOOKUP(A375,'Crop Chart'!$A$5:$A$201,'Crop Chart'!$AW$5:$AW$201,FALSE))</f>
        <v/>
      </c>
      <c r="AS375" s="530" t="str">
        <f t="array" ref="AS375">IF(ISBLANK(C375),"",XLOOKUP(A375,'Crop Chart'!$A$5:$A$201,'Crop Chart'!$AX$5:$AX$201,FALSE))</f>
        <v/>
      </c>
      <c r="AT375" s="531" t="str">
        <f t="array" ref="AT375">IF((AS375=""),"",J375+XLOOKUP(A375,'Crop Chart'!$A$5:$A$201,'Crop Chart'!$AY$5:$AY$201,FALSE))</f>
        <v/>
      </c>
      <c r="AU375" s="530" t="str">
        <f t="array" ref="AU375">IF(ISBLANK(C375),"",XLOOKUP(A375,'Crop Chart'!$A$5:$A$201,'Crop Chart'!$AZ$5:$AZ$201,FALSE))</f>
        <v/>
      </c>
      <c r="AV375" s="531" t="str">
        <f t="array" ref="AV375">IF((AU375=""),"",J375+XLOOKUP(A375,'Crop Chart'!$A$5:$A$201,'Crop Chart'!$BA$5:$BA$201,FALSE))</f>
        <v/>
      </c>
      <c r="AW375" s="530" t="str">
        <f t="array" ref="AW375">IF(ISBLANK(C375),"",XLOOKUP(A375,'Crop Chart'!$A$5:$A$201,'Crop Chart'!$BB$5:$BB$201,FALSE))</f>
        <v/>
      </c>
      <c r="AX375" s="532" t="str">
        <f t="array" ref="AX375">IF((AW375=""),"",J375+XLOOKUP(A375,'Crop Chart'!$A$5:$A$201,'Crop Chart'!$BC$5:$BC$201,FALSE))</f>
        <v/>
      </c>
    </row>
    <row r="376" ht="15.75" hidden="1" customHeight="1">
      <c r="A376" s="520" t="str">
        <f t="array" ref="A376">IF(ISBLANK(C376)," ",XLOOKUP(C376,'Codified Game Plan'!$M$3:$M$477,'Codified Game Plan'!$A$3:$A$477))</f>
        <v> </v>
      </c>
      <c r="B376" s="503" t="str">
        <f t="array" ref="B376">IF(ISBLANK(C376),"",XLOOKUP(C376,'Codified Game Plan'!$M$3:$M$477,'Codified Game Plan'!$B$3:$B$477))</f>
        <v/>
      </c>
      <c r="C376" s="521"/>
      <c r="D376" s="521" t="str">
        <f t="array" ref="D376">IF(ISBLANK(C376)," ",XLOOKUP(C376,'Codified Game Plan'!$M$3:$M$477,'Codified Game Plan'!$C$3:$C$477))</f>
        <v> </v>
      </c>
      <c r="E376" s="522" t="str">
        <f t="array" ref="E376">IF(ISBLANK(C376),"",XLOOKUP(C376,'Codified Game Plan'!$M$3:$M$477,'Codified Game Plan'!$D$3:$D$477,0))</f>
        <v/>
      </c>
      <c r="F376" s="522" t="str">
        <f t="array" ref="F376">IF(ISBLANK(C376),"",XLOOKUP(C376,'Codified Game Plan'!$M$3:$M$477,'Codified Game Plan'!$E$3:$E$477,0))</f>
        <v/>
      </c>
      <c r="G376" s="523" t="str">
        <f t="array" ref="G376">IF(ISBLANK(C376)," ",XLOOKUP(C376,'Codified Game Plan'!$M$3:$M$477,'Codified Game Plan'!$F$3:$F$477))</f>
        <v> </v>
      </c>
      <c r="H376" s="507" t="str">
        <f t="array" ref="H376">IF(ISBLANK(C376)," ",XLOOKUP(C376,'Codified Game Plan'!$M$3:$M$477,'Codified Game Plan'!$G$3:$G$477))</f>
        <v> </v>
      </c>
      <c r="I376" s="523" t="str">
        <f t="array" ref="I376">IF(ISBLANK(C376),"",XLOOKUP(A376,'Crop Chart'!$A$5:$A$201,'Crop Chart'!$B$5:$B$201,0))</f>
        <v/>
      </c>
      <c r="J376" s="507" t="str">
        <f t="shared" si="24"/>
        <v> </v>
      </c>
      <c r="K376" s="511"/>
      <c r="L376" s="523" t="str">
        <f t="array" ref="L376">IF(ISBLANK(C376),"",XLOOKUP(A376,'Crop Chart'!$A$5:$A$201,'Crop Chart'!$C$5:$C$201,0))</f>
        <v/>
      </c>
      <c r="M376" s="506" t="str">
        <f t="array" ref="M376">IF(ISBLANK(C376),"",XLOOKUP(A376,'Crop Chart'!$A$5:$A$201,'Crop Chart'!$E$5:$E$201,0))</f>
        <v/>
      </c>
      <c r="N376" s="535" t="str">
        <f t="shared" si="1"/>
        <v/>
      </c>
      <c r="O376" s="515" t="str">
        <f t="array" ref="O376">IF(ISBLANK(C376),"",XLOOKUP(A376,'Crop Chart'!$A$5:$A$201,'Crop Chart'!$S$5:$S$201,0))</f>
        <v/>
      </c>
      <c r="P376" s="507" t="str">
        <f t="shared" si="2"/>
        <v/>
      </c>
      <c r="Q376" s="524"/>
      <c r="R376" s="523" t="str">
        <f t="array" ref="R376">IF(I376="TR",XLOOKUP(A376,'Crop Chart'!$A$5:$A$201,'Crop Chart'!$I$5:$I$201,FALSE),"")</f>
        <v/>
      </c>
      <c r="S376" s="512" t="str">
        <f t="array" ref="S376">IF(I376="TR",G376*'Crop Chart'!$H$2*12*L376/M376/T376*XLOOKUP(A376,'Crop Chart'!$A$5:$A$203,'Crop Chart'!$T$5:$T$203),"")</f>
        <v/>
      </c>
      <c r="T376" s="523" t="str">
        <f t="array" ref="T376">IF(ISBLANK(C376),"",XLOOKUP(A376,'Crop Chart'!$A$5:$A$201,'Crop Chart'!$P$5:$P$201,FALSE))</f>
        <v/>
      </c>
      <c r="U376" s="525" t="str">
        <f t="array" ref="U376">IF(ISBLANK(C376),"",XLOOKUP(A376,'Crop Chart'!$A$5:$A$201,'Crop Chart'!$Q$5:$Q$201,0))</f>
        <v/>
      </c>
      <c r="V376" s="507" t="str">
        <f t="array" ref="V376">IF(I376="DS",XLOOKUP(A376,'Crop Chart'!$A$6:$A$201,'Crop Chart'!$AH$6:$AH$201,0),"")</f>
        <v/>
      </c>
      <c r="W376" s="507" t="str">
        <f t="array" ref="W376">IF(I376="DS",XLOOKUP(A376,'Crop Chart'!$A$6:$A$201,'Crop Chart'!$AI$6:$AI$201,0),"")</f>
        <v/>
      </c>
      <c r="X376" s="526" t="str">
        <f t="array" ref="X376">IFS(ISTEXT(P376),"",XLOOKUP(A376,'Crop Chart'!$A$5:$A$201,'Crop Chart'!$R$5:$R$201,0)=0,"",XLOOKUP(A376,'Crop Chart'!$A$5:$A$201,'Crop Chart'!$R$5:$R$201,0)&gt;0,XLOOKUP(A376,'Crop Chart'!$A$5:$A$201,'Crop Chart'!$R$5:$R$201,0)+P376)</f>
        <v/>
      </c>
      <c r="Y376" s="523" t="str">
        <f t="array" ref="Y376">IF(ISTEXT(X376),"",XLOOKUP(A376,'Crop Chart'!$A$5:$A$201,'Crop Chart'!$S$5:$S$201,0))</f>
        <v/>
      </c>
      <c r="Z376" s="513" t="str">
        <f t="shared" si="3"/>
        <v/>
      </c>
      <c r="AA376" s="523" t="str">
        <f t="array" ref="AA376">IF(ISBLANK(C376),"",XLOOKUP(A376,'Crop Chart'!$A$5:$A$201,'Crop Chart'!$F$5:$F$201,0))</f>
        <v/>
      </c>
      <c r="AB376" s="523" t="str">
        <f t="array" ref="AB376">IF(ISBLANK(C376),"",XLOOKUP(A376,'Crop Chart'!$A$5:$A$201,'Crop Chart'!$G$5:$G$201,FALSE))</f>
        <v/>
      </c>
      <c r="AC376" s="526" t="str">
        <f t="shared" si="19"/>
        <v/>
      </c>
      <c r="AD376" s="526" t="str">
        <f t="shared" si="4"/>
        <v/>
      </c>
      <c r="AE376" s="527" t="str">
        <f t="array" ref="AE376">IF(ISBLANK(C376),"",XLOOKUP(C376,'Codified Game Plan'!$M$3:$M$477,'Codified Game Plan'!$J$3:$J$477,0))</f>
        <v/>
      </c>
      <c r="AF376" s="528" t="str">
        <f t="array" ref="AF376">IF(ISBLANK(C376),"",XLOOKUP(A376,'Crop Chart'!$A$5:$A$201,'Crop Chart'!$L$5:$L$201,FALSE))</f>
        <v/>
      </c>
      <c r="AG376" s="529"/>
      <c r="AH376" s="530"/>
      <c r="AI376" s="530" t="str">
        <f t="array" ref="AI376">IF(ISBLANK(C376),"",XLOOKUP(A376,'Crop Chart'!$A$5:$A$201,'Crop Chart'!$AN$5:$AN$201,FALSE))</f>
        <v/>
      </c>
      <c r="AJ376" s="531" t="str">
        <f t="array" ref="AJ376">IF((AI376=""),"",J376+XLOOKUP(A376,'Crop Chart'!$A$5:$A$201,'Crop Chart'!$AO$5:$AO$201,FALSE))</f>
        <v/>
      </c>
      <c r="AK376" s="530" t="str">
        <f t="array" ref="AK376">IF(ISBLANK(C376),"",XLOOKUP(A376,'Crop Chart'!$A$5:$A$201,'Crop Chart'!$AP$5:$AP$201,FALSE))</f>
        <v/>
      </c>
      <c r="AL376" s="531" t="str">
        <f t="array" ref="AL376">IF((AK376=""),"",J376+XLOOKUP(A376,'Crop Chart'!$A$5:$A$201,'Crop Chart'!$AQ$5:$AQ$201,FALSE))</f>
        <v/>
      </c>
      <c r="AM376" s="530" t="str">
        <f t="array" ref="AM376">IF(ISBLANK(C376),"",XLOOKUP(A376,'Crop Chart'!$A$5:$A$201,'Crop Chart'!$AR$5:$AR$201,FALSE))</f>
        <v/>
      </c>
      <c r="AN376" s="531" t="str">
        <f t="array" ref="AN376">IF((AM376=""),"",J376+XLOOKUP(A376,'Crop Chart'!$A$5:$A$201,'Crop Chart'!$AS$5:$AS$201,FALSE))</f>
        <v/>
      </c>
      <c r="AO376" s="530" t="str">
        <f t="array" ref="AO376">IF(ISBLANK(C376),"",XLOOKUP(A376,'Crop Chart'!$A$5:$A$201,'Crop Chart'!$AT$5:$AT$201,FALSE))</f>
        <v/>
      </c>
      <c r="AP376" s="531" t="str">
        <f t="array" ref="AP376">IF((AO376=""),"",J376+XLOOKUP(A376,'Crop Chart'!$A$5:$A$201,'Crop Chart'!$AU$5:$AU$201,FALSE))</f>
        <v/>
      </c>
      <c r="AQ376" s="530" t="str">
        <f t="array" ref="AQ376">IF(ISBLANK(C376),"",XLOOKUP(A376,'Crop Chart'!$A$5:$A$201,'Crop Chart'!$AV$5:$AV$201,FALSE))</f>
        <v/>
      </c>
      <c r="AR376" s="531" t="str">
        <f t="array" ref="AR376">IF((AQ376=""),"",J376+XLOOKUP(A376,'Crop Chart'!$A$5:$A$201,'Crop Chart'!$AW$5:$AW$201,FALSE))</f>
        <v/>
      </c>
      <c r="AS376" s="530" t="str">
        <f t="array" ref="AS376">IF(ISBLANK(C376),"",XLOOKUP(A376,'Crop Chart'!$A$5:$A$201,'Crop Chart'!$AX$5:$AX$201,FALSE))</f>
        <v/>
      </c>
      <c r="AT376" s="531" t="str">
        <f t="array" ref="AT376">IF((AS376=""),"",J376+XLOOKUP(A376,'Crop Chart'!$A$5:$A$201,'Crop Chart'!$AY$5:$AY$201,FALSE))</f>
        <v/>
      </c>
      <c r="AU376" s="530" t="str">
        <f t="array" ref="AU376">IF(ISBLANK(C376),"",XLOOKUP(A376,'Crop Chart'!$A$5:$A$201,'Crop Chart'!$AZ$5:$AZ$201,FALSE))</f>
        <v/>
      </c>
      <c r="AV376" s="531" t="str">
        <f t="array" ref="AV376">IF((AU376=""),"",J376+XLOOKUP(A376,'Crop Chart'!$A$5:$A$201,'Crop Chart'!$BA$5:$BA$201,FALSE))</f>
        <v/>
      </c>
      <c r="AW376" s="530" t="str">
        <f t="array" ref="AW376">IF(ISBLANK(C376),"",XLOOKUP(A376,'Crop Chart'!$A$5:$A$201,'Crop Chart'!$BB$5:$BB$201,FALSE))</f>
        <v/>
      </c>
      <c r="AX376" s="532" t="str">
        <f t="array" ref="AX376">IF((AW376=""),"",J376+XLOOKUP(A376,'Crop Chart'!$A$5:$A$201,'Crop Chart'!$BC$5:$BC$201,FALSE))</f>
        <v/>
      </c>
    </row>
    <row r="377" ht="15.75" hidden="1" customHeight="1">
      <c r="A377" s="520" t="str">
        <f t="array" ref="A377">IF(ISBLANK(C377)," ",XLOOKUP(C377,'Codified Game Plan'!$M$3:$M$477,'Codified Game Plan'!$A$3:$A$477))</f>
        <v> </v>
      </c>
      <c r="B377" s="503" t="str">
        <f t="array" ref="B377">IF(ISBLANK(C377),"",XLOOKUP(C377,'Codified Game Plan'!$M$3:$M$477,'Codified Game Plan'!$B$3:$B$477))</f>
        <v/>
      </c>
      <c r="C377" s="521"/>
      <c r="D377" s="521" t="str">
        <f t="array" ref="D377">IF(ISBLANK(C377)," ",XLOOKUP(C377,'Codified Game Plan'!$M$3:$M$477,'Codified Game Plan'!$C$3:$C$477))</f>
        <v> </v>
      </c>
      <c r="E377" s="522" t="str">
        <f t="array" ref="E377">IF(ISBLANK(C377),"",XLOOKUP(C377,'Codified Game Plan'!$M$3:$M$477,'Codified Game Plan'!$D$3:$D$477,0))</f>
        <v/>
      </c>
      <c r="F377" s="522" t="str">
        <f t="array" ref="F377">IF(ISBLANK(C377),"",XLOOKUP(C377,'Codified Game Plan'!$M$3:$M$477,'Codified Game Plan'!$E$3:$E$477,0))</f>
        <v/>
      </c>
      <c r="G377" s="523" t="str">
        <f t="array" ref="G377">IF(ISBLANK(C377)," ",XLOOKUP(C377,'Codified Game Plan'!$M$3:$M$477,'Codified Game Plan'!$F$3:$F$477))</f>
        <v> </v>
      </c>
      <c r="H377" s="507" t="str">
        <f t="array" ref="H377">IF(ISBLANK(C377)," ",XLOOKUP(C377,'Codified Game Plan'!$M$3:$M$477,'Codified Game Plan'!$G$3:$G$477))</f>
        <v> </v>
      </c>
      <c r="I377" s="523" t="str">
        <f t="array" ref="I377">IF(ISBLANK(C377),"",XLOOKUP(A377,'Crop Chart'!$A$5:$A$201,'Crop Chart'!$B$5:$B$201,0))</f>
        <v/>
      </c>
      <c r="J377" s="507" t="str">
        <f t="shared" si="24"/>
        <v> </v>
      </c>
      <c r="K377" s="511"/>
      <c r="L377" s="523" t="str">
        <f t="array" ref="L377">IF(ISBLANK(C377),"",XLOOKUP(A377,'Crop Chart'!$A$5:$A$201,'Crop Chart'!$C$5:$C$201,0))</f>
        <v/>
      </c>
      <c r="M377" s="506" t="str">
        <f t="array" ref="M377">IF(ISBLANK(C377),"",XLOOKUP(A377,'Crop Chart'!$A$5:$A$201,'Crop Chart'!$E$5:$E$201,0))</f>
        <v/>
      </c>
      <c r="N377" s="535" t="str">
        <f t="shared" si="1"/>
        <v/>
      </c>
      <c r="O377" s="515" t="str">
        <f t="array" ref="O377">IF(ISBLANK(C377),"",XLOOKUP(A377,'Crop Chart'!$A$5:$A$201,'Crop Chart'!$S$5:$S$201,0))</f>
        <v/>
      </c>
      <c r="P377" s="507" t="str">
        <f t="shared" si="2"/>
        <v/>
      </c>
      <c r="Q377" s="524"/>
      <c r="R377" s="523" t="str">
        <f t="array" ref="R377">IF(I377="TR",XLOOKUP(A377,'Crop Chart'!$A$5:$A$201,'Crop Chart'!$I$5:$I$201,FALSE),"")</f>
        <v/>
      </c>
      <c r="S377" s="512" t="str">
        <f t="array" ref="S377">IF(I377="TR",G377*'Crop Chart'!$H$2*12*L377/M377/T377*XLOOKUP(A377,'Crop Chart'!$A$5:$A$203,'Crop Chart'!$T$5:$T$203),"")</f>
        <v/>
      </c>
      <c r="T377" s="523" t="str">
        <f t="array" ref="T377">IF(ISBLANK(C377),"",XLOOKUP(A377,'Crop Chart'!$A$5:$A$201,'Crop Chart'!$P$5:$P$201,FALSE))</f>
        <v/>
      </c>
      <c r="U377" s="525" t="str">
        <f t="array" ref="U377">IF(ISBLANK(C377),"",XLOOKUP(A377,'Crop Chart'!$A$5:$A$201,'Crop Chart'!$Q$5:$Q$201,0))</f>
        <v/>
      </c>
      <c r="V377" s="507" t="str">
        <f t="array" ref="V377">IF(I377="DS",XLOOKUP(A377,'Crop Chart'!$A$6:$A$201,'Crop Chart'!$AH$6:$AH$201,0),"")</f>
        <v/>
      </c>
      <c r="W377" s="507" t="str">
        <f t="array" ref="W377">IF(I377="DS",XLOOKUP(A377,'Crop Chart'!$A$6:$A$201,'Crop Chart'!$AI$6:$AI$201,0),"")</f>
        <v/>
      </c>
      <c r="X377" s="526" t="str">
        <f t="array" ref="X377">IFS(ISTEXT(P377),"",XLOOKUP(A377,'Crop Chart'!$A$5:$A$201,'Crop Chart'!$R$5:$R$201,0)=0,"",XLOOKUP(A377,'Crop Chart'!$A$5:$A$201,'Crop Chart'!$R$5:$R$201,0)&gt;0,XLOOKUP(A377,'Crop Chart'!$A$5:$A$201,'Crop Chart'!$R$5:$R$201,0)+P377)</f>
        <v/>
      </c>
      <c r="Y377" s="523" t="str">
        <f t="array" ref="Y377">IF(ISTEXT(X377),"",XLOOKUP(A377,'Crop Chart'!$A$5:$A$201,'Crop Chart'!$S$5:$S$201,0))</f>
        <v/>
      </c>
      <c r="Z377" s="513" t="str">
        <f t="shared" si="3"/>
        <v/>
      </c>
      <c r="AA377" s="523" t="str">
        <f t="array" ref="AA377">IF(ISBLANK(C377),"",XLOOKUP(A377,'Crop Chart'!$A$5:$A$201,'Crop Chart'!$F$5:$F$201,0))</f>
        <v/>
      </c>
      <c r="AB377" s="523" t="str">
        <f t="array" ref="AB377">IF(ISBLANK(C377),"",XLOOKUP(A377,'Crop Chart'!$A$5:$A$201,'Crop Chart'!$G$5:$G$201,FALSE))</f>
        <v/>
      </c>
      <c r="AC377" s="526" t="str">
        <f t="shared" si="19"/>
        <v/>
      </c>
      <c r="AD377" s="526" t="str">
        <f t="shared" si="4"/>
        <v/>
      </c>
      <c r="AE377" s="527" t="str">
        <f t="array" ref="AE377">IF(ISBLANK(C377),"",XLOOKUP(C377,'Codified Game Plan'!$M$3:$M$477,'Codified Game Plan'!$J$3:$J$477,0))</f>
        <v/>
      </c>
      <c r="AF377" s="528" t="str">
        <f t="array" ref="AF377">IF(ISBLANK(C377),"",XLOOKUP(A377,'Crop Chart'!$A$5:$A$201,'Crop Chart'!$L$5:$L$201,FALSE))</f>
        <v/>
      </c>
      <c r="AG377" s="529"/>
      <c r="AH377" s="530"/>
      <c r="AI377" s="530" t="str">
        <f t="array" ref="AI377">IF(ISBLANK(C377),"",XLOOKUP(A377,'Crop Chart'!$A$5:$A$201,'Crop Chart'!$AN$5:$AN$201,FALSE))</f>
        <v/>
      </c>
      <c r="AJ377" s="531" t="str">
        <f t="array" ref="AJ377">IF((AI377=""),"",J377+XLOOKUP(A377,'Crop Chart'!$A$5:$A$201,'Crop Chart'!$AO$5:$AO$201,FALSE))</f>
        <v/>
      </c>
      <c r="AK377" s="530" t="str">
        <f t="array" ref="AK377">IF(ISBLANK(C377),"",XLOOKUP(A377,'Crop Chart'!$A$5:$A$201,'Crop Chart'!$AP$5:$AP$201,FALSE))</f>
        <v/>
      </c>
      <c r="AL377" s="531" t="str">
        <f t="array" ref="AL377">IF((AK377=""),"",J377+XLOOKUP(A377,'Crop Chart'!$A$5:$A$201,'Crop Chart'!$AQ$5:$AQ$201,FALSE))</f>
        <v/>
      </c>
      <c r="AM377" s="530" t="str">
        <f t="array" ref="AM377">IF(ISBLANK(C377),"",XLOOKUP(A377,'Crop Chart'!$A$5:$A$201,'Crop Chart'!$AR$5:$AR$201,FALSE))</f>
        <v/>
      </c>
      <c r="AN377" s="531" t="str">
        <f t="array" ref="AN377">IF((AM377=""),"",J377+XLOOKUP(A377,'Crop Chart'!$A$5:$A$201,'Crop Chart'!$AS$5:$AS$201,FALSE))</f>
        <v/>
      </c>
      <c r="AO377" s="530" t="str">
        <f t="array" ref="AO377">IF(ISBLANK(C377),"",XLOOKUP(A377,'Crop Chart'!$A$5:$A$201,'Crop Chart'!$AT$5:$AT$201,FALSE))</f>
        <v/>
      </c>
      <c r="AP377" s="531" t="str">
        <f t="array" ref="AP377">IF((AO377=""),"",J377+XLOOKUP(A377,'Crop Chart'!$A$5:$A$201,'Crop Chart'!$AU$5:$AU$201,FALSE))</f>
        <v/>
      </c>
      <c r="AQ377" s="530" t="str">
        <f t="array" ref="AQ377">IF(ISBLANK(C377),"",XLOOKUP(A377,'Crop Chart'!$A$5:$A$201,'Crop Chart'!$AV$5:$AV$201,FALSE))</f>
        <v/>
      </c>
      <c r="AR377" s="531" t="str">
        <f t="array" ref="AR377">IF((AQ377=""),"",J377+XLOOKUP(A377,'Crop Chart'!$A$5:$A$201,'Crop Chart'!$AW$5:$AW$201,FALSE))</f>
        <v/>
      </c>
      <c r="AS377" s="530" t="str">
        <f t="array" ref="AS377">IF(ISBLANK(C377),"",XLOOKUP(A377,'Crop Chart'!$A$5:$A$201,'Crop Chart'!$AX$5:$AX$201,FALSE))</f>
        <v/>
      </c>
      <c r="AT377" s="531" t="str">
        <f t="array" ref="AT377">IF((AS377=""),"",J377+XLOOKUP(A377,'Crop Chart'!$A$5:$A$201,'Crop Chart'!$AY$5:$AY$201,FALSE))</f>
        <v/>
      </c>
      <c r="AU377" s="530" t="str">
        <f t="array" ref="AU377">IF(ISBLANK(C377),"",XLOOKUP(A377,'Crop Chart'!$A$5:$A$201,'Crop Chart'!$AZ$5:$AZ$201,FALSE))</f>
        <v/>
      </c>
      <c r="AV377" s="531" t="str">
        <f t="array" ref="AV377">IF((AU377=""),"",J377+XLOOKUP(A377,'Crop Chart'!$A$5:$A$201,'Crop Chart'!$BA$5:$BA$201,FALSE))</f>
        <v/>
      </c>
      <c r="AW377" s="530" t="str">
        <f t="array" ref="AW377">IF(ISBLANK(C377),"",XLOOKUP(A377,'Crop Chart'!$A$5:$A$201,'Crop Chart'!$BB$5:$BB$201,FALSE))</f>
        <v/>
      </c>
      <c r="AX377" s="532" t="str">
        <f t="array" ref="AX377">IF((AW377=""),"",J377+XLOOKUP(A377,'Crop Chart'!$A$5:$A$201,'Crop Chart'!$BC$5:$BC$201,FALSE))</f>
        <v/>
      </c>
    </row>
    <row r="378" ht="15.75" hidden="1" customHeight="1">
      <c r="A378" s="520" t="str">
        <f t="array" ref="A378">IF(ISBLANK(C378)," ",XLOOKUP(C378,'Codified Game Plan'!$M$3:$M$477,'Codified Game Plan'!$A$3:$A$477))</f>
        <v> </v>
      </c>
      <c r="B378" s="503" t="str">
        <f t="array" ref="B378">IF(ISBLANK(C378),"",XLOOKUP(C378,'Codified Game Plan'!$M$3:$M$477,'Codified Game Plan'!$B$3:$B$477))</f>
        <v/>
      </c>
      <c r="C378" s="521"/>
      <c r="D378" s="521" t="str">
        <f t="array" ref="D378">IF(ISBLANK(C378)," ",XLOOKUP(C378,'Codified Game Plan'!$M$3:$M$477,'Codified Game Plan'!$C$3:$C$477))</f>
        <v> </v>
      </c>
      <c r="E378" s="522" t="str">
        <f t="array" ref="E378">IF(ISBLANK(C378),"",XLOOKUP(C378,'Codified Game Plan'!$M$3:$M$477,'Codified Game Plan'!$D$3:$D$477,0))</f>
        <v/>
      </c>
      <c r="F378" s="522" t="str">
        <f t="array" ref="F378">IF(ISBLANK(C378),"",XLOOKUP(C378,'Codified Game Plan'!$M$3:$M$477,'Codified Game Plan'!$E$3:$E$477,0))</f>
        <v/>
      </c>
      <c r="G378" s="523" t="str">
        <f t="array" ref="G378">IF(ISBLANK(C378)," ",XLOOKUP(C378,'Codified Game Plan'!$M$3:$M$477,'Codified Game Plan'!$F$3:$F$477))</f>
        <v> </v>
      </c>
      <c r="H378" s="507" t="str">
        <f t="array" ref="H378">IF(ISBLANK(C378)," ",XLOOKUP(C378,'Codified Game Plan'!$M$3:$M$477,'Codified Game Plan'!$G$3:$G$477))</f>
        <v> </v>
      </c>
      <c r="I378" s="523" t="str">
        <f t="array" ref="I378">IF(ISBLANK(C378),"",XLOOKUP(A378,'Crop Chart'!$A$5:$A$201,'Crop Chart'!$B$5:$B$201,0))</f>
        <v/>
      </c>
      <c r="J378" s="507" t="str">
        <f t="shared" si="24"/>
        <v> </v>
      </c>
      <c r="K378" s="511"/>
      <c r="L378" s="523" t="str">
        <f t="array" ref="L378">IF(ISBLANK(C378),"",XLOOKUP(A378,'Crop Chart'!$A$5:$A$201,'Crop Chart'!$C$5:$C$201,0))</f>
        <v/>
      </c>
      <c r="M378" s="506" t="str">
        <f t="array" ref="M378">IF(ISBLANK(C378),"",XLOOKUP(A378,'Crop Chart'!$A$5:$A$201,'Crop Chart'!$E$5:$E$201,0))</f>
        <v/>
      </c>
      <c r="N378" s="535" t="str">
        <f t="shared" si="1"/>
        <v/>
      </c>
      <c r="O378" s="515" t="str">
        <f t="array" ref="O378">IF(ISBLANK(C378),"",XLOOKUP(A378,'Crop Chart'!$A$5:$A$201,'Crop Chart'!$S$5:$S$201,0))</f>
        <v/>
      </c>
      <c r="P378" s="507" t="str">
        <f t="shared" si="2"/>
        <v/>
      </c>
      <c r="Q378" s="524"/>
      <c r="R378" s="523" t="str">
        <f t="array" ref="R378">IF(I378="TR",XLOOKUP(A378,'Crop Chart'!$A$5:$A$201,'Crop Chart'!$I$5:$I$201,FALSE),"")</f>
        <v/>
      </c>
      <c r="S378" s="512" t="str">
        <f t="array" ref="S378">IF(I378="TR",G378*'Crop Chart'!$H$2*12*L378/M378/T378*XLOOKUP(A378,'Crop Chart'!$A$5:$A$203,'Crop Chart'!$T$5:$T$203),"")</f>
        <v/>
      </c>
      <c r="T378" s="523" t="str">
        <f t="array" ref="T378">IF(ISBLANK(C378),"",XLOOKUP(A378,'Crop Chart'!$A$5:$A$201,'Crop Chart'!$P$5:$P$201,FALSE))</f>
        <v/>
      </c>
      <c r="U378" s="525" t="str">
        <f t="array" ref="U378">IF(ISBLANK(C378),"",XLOOKUP(A378,'Crop Chart'!$A$5:$A$201,'Crop Chart'!$Q$5:$Q$201,0))</f>
        <v/>
      </c>
      <c r="V378" s="507" t="str">
        <f t="array" ref="V378">IF(I378="DS",XLOOKUP(A378,'Crop Chart'!$A$6:$A$201,'Crop Chart'!$AH$6:$AH$201,0),"")</f>
        <v/>
      </c>
      <c r="W378" s="507" t="str">
        <f t="array" ref="W378">IF(I378="DS",XLOOKUP(A378,'Crop Chart'!$A$6:$A$201,'Crop Chart'!$AI$6:$AI$201,0),"")</f>
        <v/>
      </c>
      <c r="X378" s="526" t="str">
        <f t="array" ref="X378">IFS(ISTEXT(P378),"",XLOOKUP(A378,'Crop Chart'!$A$5:$A$201,'Crop Chart'!$R$5:$R$201,0)=0,"",XLOOKUP(A378,'Crop Chart'!$A$5:$A$201,'Crop Chart'!$R$5:$R$201,0)&gt;0,XLOOKUP(A378,'Crop Chart'!$A$5:$A$201,'Crop Chart'!$R$5:$R$201,0)+P378)</f>
        <v/>
      </c>
      <c r="Y378" s="523" t="str">
        <f t="array" ref="Y378">IF(ISTEXT(X378),"",XLOOKUP(A378,'Crop Chart'!$A$5:$A$201,'Crop Chart'!$S$5:$S$201,0))</f>
        <v/>
      </c>
      <c r="Z378" s="513" t="str">
        <f t="shared" si="3"/>
        <v/>
      </c>
      <c r="AA378" s="523" t="str">
        <f t="array" ref="AA378">IF(ISBLANK(C378),"",XLOOKUP(A378,'Crop Chart'!$A$5:$A$201,'Crop Chart'!$F$5:$F$201,0))</f>
        <v/>
      </c>
      <c r="AB378" s="523" t="str">
        <f t="array" ref="AB378">IF(ISBLANK(C378),"",XLOOKUP(A378,'Crop Chart'!$A$5:$A$201,'Crop Chart'!$G$5:$G$201,FALSE))</f>
        <v/>
      </c>
      <c r="AC378" s="526" t="str">
        <f t="shared" si="19"/>
        <v/>
      </c>
      <c r="AD378" s="526" t="str">
        <f t="shared" si="4"/>
        <v/>
      </c>
      <c r="AE378" s="527" t="str">
        <f t="array" ref="AE378">IF(ISBLANK(C378),"",XLOOKUP(C378,'Codified Game Plan'!$M$3:$M$477,'Codified Game Plan'!$J$3:$J$477,0))</f>
        <v/>
      </c>
      <c r="AF378" s="528" t="str">
        <f t="array" ref="AF378">IF(ISBLANK(C378),"",XLOOKUP(A378,'Crop Chart'!$A$5:$A$201,'Crop Chart'!$L$5:$L$201,FALSE))</f>
        <v/>
      </c>
      <c r="AG378" s="529"/>
      <c r="AH378" s="530"/>
      <c r="AI378" s="530" t="str">
        <f t="array" ref="AI378">IF(ISBLANK(C378),"",XLOOKUP(A378,'Crop Chart'!$A$5:$A$201,'Crop Chart'!$AN$5:$AN$201,FALSE))</f>
        <v/>
      </c>
      <c r="AJ378" s="531" t="str">
        <f t="array" ref="AJ378">IF((AI378=""),"",J378+XLOOKUP(A378,'Crop Chart'!$A$5:$A$201,'Crop Chart'!$AO$5:$AO$201,FALSE))</f>
        <v/>
      </c>
      <c r="AK378" s="530" t="str">
        <f t="array" ref="AK378">IF(ISBLANK(C378),"",XLOOKUP(A378,'Crop Chart'!$A$5:$A$201,'Crop Chart'!$AP$5:$AP$201,FALSE))</f>
        <v/>
      </c>
      <c r="AL378" s="531" t="str">
        <f t="array" ref="AL378">IF((AK378=""),"",J378+XLOOKUP(A378,'Crop Chart'!$A$5:$A$201,'Crop Chart'!$AQ$5:$AQ$201,FALSE))</f>
        <v/>
      </c>
      <c r="AM378" s="530" t="str">
        <f t="array" ref="AM378">IF(ISBLANK(C378),"",XLOOKUP(A378,'Crop Chart'!$A$5:$A$201,'Crop Chart'!$AR$5:$AR$201,FALSE))</f>
        <v/>
      </c>
      <c r="AN378" s="531" t="str">
        <f t="array" ref="AN378">IF((AM378=""),"",J378+XLOOKUP(A378,'Crop Chart'!$A$5:$A$201,'Crop Chart'!$AS$5:$AS$201,FALSE))</f>
        <v/>
      </c>
      <c r="AO378" s="530" t="str">
        <f t="array" ref="AO378">IF(ISBLANK(C378),"",XLOOKUP(A378,'Crop Chart'!$A$5:$A$201,'Crop Chart'!$AT$5:$AT$201,FALSE))</f>
        <v/>
      </c>
      <c r="AP378" s="531" t="str">
        <f t="array" ref="AP378">IF((AO378=""),"",J378+XLOOKUP(A378,'Crop Chart'!$A$5:$A$201,'Crop Chart'!$AU$5:$AU$201,FALSE))</f>
        <v/>
      </c>
      <c r="AQ378" s="530" t="str">
        <f t="array" ref="AQ378">IF(ISBLANK(C378),"",XLOOKUP(A378,'Crop Chart'!$A$5:$A$201,'Crop Chart'!$AV$5:$AV$201,FALSE))</f>
        <v/>
      </c>
      <c r="AR378" s="531" t="str">
        <f t="array" ref="AR378">IF((AQ378=""),"",J378+XLOOKUP(A378,'Crop Chart'!$A$5:$A$201,'Crop Chart'!$AW$5:$AW$201,FALSE))</f>
        <v/>
      </c>
      <c r="AS378" s="530" t="str">
        <f t="array" ref="AS378">IF(ISBLANK(C378),"",XLOOKUP(A378,'Crop Chart'!$A$5:$A$201,'Crop Chart'!$AX$5:$AX$201,FALSE))</f>
        <v/>
      </c>
      <c r="AT378" s="531" t="str">
        <f t="array" ref="AT378">IF((AS378=""),"",J378+XLOOKUP(A378,'Crop Chart'!$A$5:$A$201,'Crop Chart'!$AY$5:$AY$201,FALSE))</f>
        <v/>
      </c>
      <c r="AU378" s="530" t="str">
        <f t="array" ref="AU378">IF(ISBLANK(C378),"",XLOOKUP(A378,'Crop Chart'!$A$5:$A$201,'Crop Chart'!$AZ$5:$AZ$201,FALSE))</f>
        <v/>
      </c>
      <c r="AV378" s="531" t="str">
        <f t="array" ref="AV378">IF((AU378=""),"",J378+XLOOKUP(A378,'Crop Chart'!$A$5:$A$201,'Crop Chart'!$BA$5:$BA$201,FALSE))</f>
        <v/>
      </c>
      <c r="AW378" s="530" t="str">
        <f t="array" ref="AW378">IF(ISBLANK(C378),"",XLOOKUP(A378,'Crop Chart'!$A$5:$A$201,'Crop Chart'!$BB$5:$BB$201,FALSE))</f>
        <v/>
      </c>
      <c r="AX378" s="532" t="str">
        <f t="array" ref="AX378">IF((AW378=""),"",J378+XLOOKUP(A378,'Crop Chart'!$A$5:$A$201,'Crop Chart'!$BC$5:$BC$201,FALSE))</f>
        <v/>
      </c>
    </row>
    <row r="379" ht="15.75" hidden="1" customHeight="1">
      <c r="A379" s="520" t="str">
        <f t="array" ref="A379">IF(ISBLANK(C379)," ",XLOOKUP(C379,'Codified Game Plan'!$M$3:$M$477,'Codified Game Plan'!$A$3:$A$477))</f>
        <v> </v>
      </c>
      <c r="B379" s="503" t="str">
        <f t="array" ref="B379">IF(ISBLANK(C379),"",XLOOKUP(C379,'Codified Game Plan'!$M$3:$M$477,'Codified Game Plan'!$B$3:$B$477))</f>
        <v/>
      </c>
      <c r="C379" s="521"/>
      <c r="D379" s="521" t="str">
        <f t="array" ref="D379">IF(ISBLANK(C379)," ",XLOOKUP(C379,'Codified Game Plan'!$M$3:$M$477,'Codified Game Plan'!$C$3:$C$477))</f>
        <v> </v>
      </c>
      <c r="E379" s="522" t="str">
        <f t="array" ref="E379">IF(ISBLANK(C379),"",XLOOKUP(C379,'Codified Game Plan'!$M$3:$M$477,'Codified Game Plan'!$D$3:$D$477,0))</f>
        <v/>
      </c>
      <c r="F379" s="522" t="str">
        <f t="array" ref="F379">IF(ISBLANK(C379),"",XLOOKUP(C379,'Codified Game Plan'!$M$3:$M$477,'Codified Game Plan'!$E$3:$E$477,0))</f>
        <v/>
      </c>
      <c r="G379" s="523" t="str">
        <f t="array" ref="G379">IF(ISBLANK(C379)," ",XLOOKUP(C379,'Codified Game Plan'!$M$3:$M$477,'Codified Game Plan'!$F$3:$F$477))</f>
        <v> </v>
      </c>
      <c r="H379" s="507" t="str">
        <f t="array" ref="H379">IF(ISBLANK(C379)," ",XLOOKUP(C379,'Codified Game Plan'!$M$3:$M$477,'Codified Game Plan'!$G$3:$G$477))</f>
        <v> </v>
      </c>
      <c r="I379" s="523" t="str">
        <f t="array" ref="I379">IF(ISBLANK(C379),"",XLOOKUP(A379,'Crop Chart'!$A$5:$A$201,'Crop Chart'!$B$5:$B$201,0))</f>
        <v/>
      </c>
      <c r="J379" s="507" t="str">
        <f t="shared" si="24"/>
        <v> </v>
      </c>
      <c r="K379" s="511"/>
      <c r="L379" s="523" t="str">
        <f t="array" ref="L379">IF(ISBLANK(C379),"",XLOOKUP(A379,'Crop Chart'!$A$5:$A$201,'Crop Chart'!$C$5:$C$201,0))</f>
        <v/>
      </c>
      <c r="M379" s="506" t="str">
        <f t="array" ref="M379">IF(ISBLANK(C379),"",XLOOKUP(A379,'Crop Chart'!$A$5:$A$201,'Crop Chart'!$E$5:$E$201,0))</f>
        <v/>
      </c>
      <c r="N379" s="535" t="str">
        <f t="shared" si="1"/>
        <v/>
      </c>
      <c r="O379" s="515" t="str">
        <f t="array" ref="O379">IF(ISBLANK(C379),"",XLOOKUP(A379,'Crop Chart'!$A$5:$A$201,'Crop Chart'!$S$5:$S$201,0))</f>
        <v/>
      </c>
      <c r="P379" s="507" t="str">
        <f t="shared" si="2"/>
        <v/>
      </c>
      <c r="Q379" s="524"/>
      <c r="R379" s="523" t="str">
        <f t="array" ref="R379">IF(I379="TR",XLOOKUP(A379,'Crop Chart'!$A$5:$A$201,'Crop Chart'!$I$5:$I$201,FALSE),"")</f>
        <v/>
      </c>
      <c r="S379" s="512" t="str">
        <f t="array" ref="S379">IF(I379="TR",G379*'Crop Chart'!$H$2*12*L379/M379/T379*XLOOKUP(A379,'Crop Chart'!$A$5:$A$203,'Crop Chart'!$T$5:$T$203),"")</f>
        <v/>
      </c>
      <c r="T379" s="523" t="str">
        <f t="array" ref="T379">IF(ISBLANK(C379),"",XLOOKUP(A379,'Crop Chart'!$A$5:$A$201,'Crop Chart'!$P$5:$P$201,FALSE))</f>
        <v/>
      </c>
      <c r="U379" s="525" t="str">
        <f t="array" ref="U379">IF(ISBLANK(C379),"",XLOOKUP(A379,'Crop Chart'!$A$5:$A$201,'Crop Chart'!$Q$5:$Q$201,0))</f>
        <v/>
      </c>
      <c r="V379" s="507" t="str">
        <f t="array" ref="V379">IF(I379="DS",XLOOKUP(A379,'Crop Chart'!$A$6:$A$201,'Crop Chart'!$AH$6:$AH$201,0),"")</f>
        <v/>
      </c>
      <c r="W379" s="507" t="str">
        <f t="array" ref="W379">IF(I379="DS",XLOOKUP(A379,'Crop Chart'!$A$6:$A$201,'Crop Chart'!$AI$6:$AI$201,0),"")</f>
        <v/>
      </c>
      <c r="X379" s="526" t="str">
        <f t="array" ref="X379">IFS(ISTEXT(P379),"",XLOOKUP(A379,'Crop Chart'!$A$5:$A$201,'Crop Chart'!$R$5:$R$201,0)=0,"",XLOOKUP(A379,'Crop Chart'!$A$5:$A$201,'Crop Chart'!$R$5:$R$201,0)&gt;0,XLOOKUP(A379,'Crop Chart'!$A$5:$A$201,'Crop Chart'!$R$5:$R$201,0)+P379)</f>
        <v/>
      </c>
      <c r="Y379" s="523" t="str">
        <f t="array" ref="Y379">IF(ISTEXT(X379),"",XLOOKUP(A379,'Crop Chart'!$A$5:$A$201,'Crop Chart'!$S$5:$S$201,0))</f>
        <v/>
      </c>
      <c r="Z379" s="513" t="str">
        <f t="shared" si="3"/>
        <v/>
      </c>
      <c r="AA379" s="523" t="str">
        <f t="array" ref="AA379">IF(ISBLANK(C379),"",XLOOKUP(A379,'Crop Chart'!$A$5:$A$201,'Crop Chart'!$F$5:$F$201,0))</f>
        <v/>
      </c>
      <c r="AB379" s="523" t="str">
        <f t="array" ref="AB379">IF(ISBLANK(C379),"",XLOOKUP(A379,'Crop Chart'!$A$5:$A$201,'Crop Chart'!$G$5:$G$201,FALSE))</f>
        <v/>
      </c>
      <c r="AC379" s="526" t="str">
        <f t="shared" si="19"/>
        <v/>
      </c>
      <c r="AD379" s="526" t="str">
        <f t="shared" si="4"/>
        <v/>
      </c>
      <c r="AE379" s="527" t="str">
        <f t="array" ref="AE379">IF(ISBLANK(C379),"",XLOOKUP(C379,'Codified Game Plan'!$M$3:$M$477,'Codified Game Plan'!$J$3:$J$477,0))</f>
        <v/>
      </c>
      <c r="AF379" s="528" t="str">
        <f t="array" ref="AF379">IF(ISBLANK(C379),"",XLOOKUP(A379,'Crop Chart'!$A$5:$A$201,'Crop Chart'!$L$5:$L$201,FALSE))</f>
        <v/>
      </c>
      <c r="AG379" s="529"/>
      <c r="AH379" s="530"/>
      <c r="AI379" s="530" t="str">
        <f t="array" ref="AI379">IF(ISBLANK(C379),"",XLOOKUP(A379,'Crop Chart'!$A$5:$A$201,'Crop Chart'!$AN$5:$AN$201,FALSE))</f>
        <v/>
      </c>
      <c r="AJ379" s="531" t="str">
        <f t="array" ref="AJ379">IF((AI379=""),"",J379+XLOOKUP(A379,'Crop Chart'!$A$5:$A$201,'Crop Chart'!$AO$5:$AO$201,FALSE))</f>
        <v/>
      </c>
      <c r="AK379" s="530" t="str">
        <f t="array" ref="AK379">IF(ISBLANK(C379),"",XLOOKUP(A379,'Crop Chart'!$A$5:$A$201,'Crop Chart'!$AP$5:$AP$201,FALSE))</f>
        <v/>
      </c>
      <c r="AL379" s="531" t="str">
        <f t="array" ref="AL379">IF((AK379=""),"",J379+XLOOKUP(A379,'Crop Chart'!$A$5:$A$201,'Crop Chart'!$AQ$5:$AQ$201,FALSE))</f>
        <v/>
      </c>
      <c r="AM379" s="530" t="str">
        <f t="array" ref="AM379">IF(ISBLANK(C379),"",XLOOKUP(A379,'Crop Chart'!$A$5:$A$201,'Crop Chart'!$AR$5:$AR$201,FALSE))</f>
        <v/>
      </c>
      <c r="AN379" s="531" t="str">
        <f t="array" ref="AN379">IF((AM379=""),"",J379+XLOOKUP(A379,'Crop Chart'!$A$5:$A$201,'Crop Chart'!$AS$5:$AS$201,FALSE))</f>
        <v/>
      </c>
      <c r="AO379" s="530" t="str">
        <f t="array" ref="AO379">IF(ISBLANK(C379),"",XLOOKUP(A379,'Crop Chart'!$A$5:$A$201,'Crop Chart'!$AT$5:$AT$201,FALSE))</f>
        <v/>
      </c>
      <c r="AP379" s="531" t="str">
        <f t="array" ref="AP379">IF((AO379=""),"",J379+XLOOKUP(A379,'Crop Chart'!$A$5:$A$201,'Crop Chart'!$AU$5:$AU$201,FALSE))</f>
        <v/>
      </c>
      <c r="AQ379" s="530" t="str">
        <f t="array" ref="AQ379">IF(ISBLANK(C379),"",XLOOKUP(A379,'Crop Chart'!$A$5:$A$201,'Crop Chart'!$AV$5:$AV$201,FALSE))</f>
        <v/>
      </c>
      <c r="AR379" s="531" t="str">
        <f t="array" ref="AR379">IF((AQ379=""),"",J379+XLOOKUP(A379,'Crop Chart'!$A$5:$A$201,'Crop Chart'!$AW$5:$AW$201,FALSE))</f>
        <v/>
      </c>
      <c r="AS379" s="530" t="str">
        <f t="array" ref="AS379">IF(ISBLANK(C379),"",XLOOKUP(A379,'Crop Chart'!$A$5:$A$201,'Crop Chart'!$AX$5:$AX$201,FALSE))</f>
        <v/>
      </c>
      <c r="AT379" s="531" t="str">
        <f t="array" ref="AT379">IF((AS379=""),"",J379+XLOOKUP(A379,'Crop Chart'!$A$5:$A$201,'Crop Chart'!$AY$5:$AY$201,FALSE))</f>
        <v/>
      </c>
      <c r="AU379" s="530" t="str">
        <f t="array" ref="AU379">IF(ISBLANK(C379),"",XLOOKUP(A379,'Crop Chart'!$A$5:$A$201,'Crop Chart'!$AZ$5:$AZ$201,FALSE))</f>
        <v/>
      </c>
      <c r="AV379" s="531" t="str">
        <f t="array" ref="AV379">IF((AU379=""),"",J379+XLOOKUP(A379,'Crop Chart'!$A$5:$A$201,'Crop Chart'!$BA$5:$BA$201,FALSE))</f>
        <v/>
      </c>
      <c r="AW379" s="530" t="str">
        <f t="array" ref="AW379">IF(ISBLANK(C379),"",XLOOKUP(A379,'Crop Chart'!$A$5:$A$201,'Crop Chart'!$BB$5:$BB$201,FALSE))</f>
        <v/>
      </c>
      <c r="AX379" s="532" t="str">
        <f t="array" ref="AX379">IF((AW379=""),"",J379+XLOOKUP(A379,'Crop Chart'!$A$5:$A$201,'Crop Chart'!$BC$5:$BC$201,FALSE))</f>
        <v/>
      </c>
    </row>
    <row r="380" ht="15.75" hidden="1" customHeight="1">
      <c r="A380" s="520" t="str">
        <f t="array" ref="A380">IF(ISBLANK(C380)," ",XLOOKUP(C380,'Codified Game Plan'!$M$3:$M$477,'Codified Game Plan'!$A$3:$A$477))</f>
        <v> </v>
      </c>
      <c r="B380" s="503" t="str">
        <f t="array" ref="B380">IF(ISBLANK(C380),"",XLOOKUP(C380,'Codified Game Plan'!$M$3:$M$477,'Codified Game Plan'!$B$3:$B$477))</f>
        <v/>
      </c>
      <c r="C380" s="521"/>
      <c r="D380" s="521" t="str">
        <f t="array" ref="D380">IF(ISBLANK(C380)," ",XLOOKUP(C380,'Codified Game Plan'!$M$3:$M$477,'Codified Game Plan'!$C$3:$C$477))</f>
        <v> </v>
      </c>
      <c r="E380" s="522" t="str">
        <f t="array" ref="E380">IF(ISBLANK(C380),"",XLOOKUP(C380,'Codified Game Plan'!$M$3:$M$477,'Codified Game Plan'!$D$3:$D$477,0))</f>
        <v/>
      </c>
      <c r="F380" s="522" t="str">
        <f t="array" ref="F380">IF(ISBLANK(C380),"",XLOOKUP(C380,'Codified Game Plan'!$M$3:$M$477,'Codified Game Plan'!$E$3:$E$477,0))</f>
        <v/>
      </c>
      <c r="G380" s="523" t="str">
        <f t="array" ref="G380">IF(ISBLANK(C380)," ",XLOOKUP(C380,'Codified Game Plan'!$M$3:$M$477,'Codified Game Plan'!$F$3:$F$477))</f>
        <v> </v>
      </c>
      <c r="H380" s="507" t="str">
        <f t="array" ref="H380">IF(ISBLANK(C380)," ",XLOOKUP(C380,'Codified Game Plan'!$M$3:$M$477,'Codified Game Plan'!$G$3:$G$477))</f>
        <v> </v>
      </c>
      <c r="I380" s="523" t="str">
        <f t="array" ref="I380">IF(ISBLANK(C380),"",XLOOKUP(A380,'Crop Chart'!$A$5:$A$201,'Crop Chart'!$B$5:$B$201,0))</f>
        <v/>
      </c>
      <c r="J380" s="507" t="str">
        <f t="shared" si="24"/>
        <v> </v>
      </c>
      <c r="K380" s="511"/>
      <c r="L380" s="523" t="str">
        <f t="array" ref="L380">IF(ISBLANK(C380),"",XLOOKUP(A380,'Crop Chart'!$A$5:$A$201,'Crop Chart'!$C$5:$C$201,0))</f>
        <v/>
      </c>
      <c r="M380" s="506" t="str">
        <f t="array" ref="M380">IF(ISBLANK(C380),"",XLOOKUP(A380,'Crop Chart'!$A$5:$A$201,'Crop Chart'!$E$5:$E$201,0))</f>
        <v/>
      </c>
      <c r="N380" s="535" t="str">
        <f t="shared" si="1"/>
        <v/>
      </c>
      <c r="O380" s="515" t="str">
        <f t="array" ref="O380">IF(ISBLANK(C380),"",XLOOKUP(A380,'Crop Chart'!$A$5:$A$201,'Crop Chart'!$S$5:$S$201,0))</f>
        <v/>
      </c>
      <c r="P380" s="507" t="str">
        <f t="shared" si="2"/>
        <v/>
      </c>
      <c r="Q380" s="524"/>
      <c r="R380" s="523" t="str">
        <f t="array" ref="R380">IF(I380="TR",XLOOKUP(A380,'Crop Chart'!$A$5:$A$201,'Crop Chart'!$I$5:$I$201,FALSE),"")</f>
        <v/>
      </c>
      <c r="S380" s="512" t="str">
        <f t="array" ref="S380">IF(I380="TR",G380*'Crop Chart'!$H$2*12*L380/M380/T380*XLOOKUP(A380,'Crop Chart'!$A$5:$A$203,'Crop Chart'!$T$5:$T$203),"")</f>
        <v/>
      </c>
      <c r="T380" s="523" t="str">
        <f t="array" ref="T380">IF(ISBLANK(C380),"",XLOOKUP(A380,'Crop Chart'!$A$5:$A$201,'Crop Chart'!$P$5:$P$201,FALSE))</f>
        <v/>
      </c>
      <c r="U380" s="525" t="str">
        <f t="array" ref="U380">IF(ISBLANK(C380),"",XLOOKUP(A380,'Crop Chart'!$A$5:$A$201,'Crop Chart'!$Q$5:$Q$201,0))</f>
        <v/>
      </c>
      <c r="V380" s="507" t="str">
        <f t="array" ref="V380">IF(I380="DS",XLOOKUP(A380,'Crop Chart'!$A$6:$A$201,'Crop Chart'!$AH$6:$AH$201,0),"")</f>
        <v/>
      </c>
      <c r="W380" s="507" t="str">
        <f t="array" ref="W380">IF(I380="DS",XLOOKUP(A380,'Crop Chart'!$A$6:$A$201,'Crop Chart'!$AI$6:$AI$201,0),"")</f>
        <v/>
      </c>
      <c r="X380" s="526" t="str">
        <f t="array" ref="X380">IFS(ISTEXT(P380),"",XLOOKUP(A380,'Crop Chart'!$A$5:$A$201,'Crop Chart'!$R$5:$R$201,0)=0,"",XLOOKUP(A380,'Crop Chart'!$A$5:$A$201,'Crop Chart'!$R$5:$R$201,0)&gt;0,XLOOKUP(A380,'Crop Chart'!$A$5:$A$201,'Crop Chart'!$R$5:$R$201,0)+P380)</f>
        <v/>
      </c>
      <c r="Y380" s="523" t="str">
        <f t="array" ref="Y380">IF(ISTEXT(X380),"",XLOOKUP(A380,'Crop Chart'!$A$5:$A$201,'Crop Chart'!$S$5:$S$201,0))</f>
        <v/>
      </c>
      <c r="Z380" s="513" t="str">
        <f t="shared" si="3"/>
        <v/>
      </c>
      <c r="AA380" s="523" t="str">
        <f t="array" ref="AA380">IF(ISBLANK(C380),"",XLOOKUP(A380,'Crop Chart'!$A$5:$A$201,'Crop Chart'!$F$5:$F$201,0))</f>
        <v/>
      </c>
      <c r="AB380" s="523" t="str">
        <f t="array" ref="AB380">IF(ISBLANK(C380),"",XLOOKUP(A380,'Crop Chart'!$A$5:$A$201,'Crop Chart'!$G$5:$G$201,FALSE))</f>
        <v/>
      </c>
      <c r="AC380" s="526" t="str">
        <f t="shared" si="19"/>
        <v/>
      </c>
      <c r="AD380" s="526" t="str">
        <f t="shared" si="4"/>
        <v/>
      </c>
      <c r="AE380" s="527" t="str">
        <f t="array" ref="AE380">IF(ISBLANK(C380),"",XLOOKUP(C380,'Codified Game Plan'!$M$3:$M$477,'Codified Game Plan'!$J$3:$J$477,0))</f>
        <v/>
      </c>
      <c r="AF380" s="528" t="str">
        <f t="array" ref="AF380">IF(ISBLANK(C380),"",XLOOKUP(A380,'Crop Chart'!$A$5:$A$201,'Crop Chart'!$L$5:$L$201,FALSE))</f>
        <v/>
      </c>
      <c r="AG380" s="529"/>
      <c r="AH380" s="530"/>
      <c r="AI380" s="530" t="str">
        <f t="array" ref="AI380">IF(ISBLANK(C380),"",XLOOKUP(A380,'Crop Chart'!$A$5:$A$201,'Crop Chart'!$AN$5:$AN$201,FALSE))</f>
        <v/>
      </c>
      <c r="AJ380" s="531" t="str">
        <f t="array" ref="AJ380">IF((AI380=""),"",J380+XLOOKUP(A380,'Crop Chart'!$A$5:$A$201,'Crop Chart'!$AO$5:$AO$201,FALSE))</f>
        <v/>
      </c>
      <c r="AK380" s="530" t="str">
        <f t="array" ref="AK380">IF(ISBLANK(C380),"",XLOOKUP(A380,'Crop Chart'!$A$5:$A$201,'Crop Chart'!$AP$5:$AP$201,FALSE))</f>
        <v/>
      </c>
      <c r="AL380" s="531" t="str">
        <f t="array" ref="AL380">IF((AK380=""),"",J380+XLOOKUP(A380,'Crop Chart'!$A$5:$A$201,'Crop Chart'!$AQ$5:$AQ$201,FALSE))</f>
        <v/>
      </c>
      <c r="AM380" s="530" t="str">
        <f t="array" ref="AM380">IF(ISBLANK(C380),"",XLOOKUP(A380,'Crop Chart'!$A$5:$A$201,'Crop Chart'!$AR$5:$AR$201,FALSE))</f>
        <v/>
      </c>
      <c r="AN380" s="531" t="str">
        <f t="array" ref="AN380">IF((AM380=""),"",J380+XLOOKUP(A380,'Crop Chart'!$A$5:$A$201,'Crop Chart'!$AS$5:$AS$201,FALSE))</f>
        <v/>
      </c>
      <c r="AO380" s="530" t="str">
        <f t="array" ref="AO380">IF(ISBLANK(C380),"",XLOOKUP(A380,'Crop Chart'!$A$5:$A$201,'Crop Chart'!$AT$5:$AT$201,FALSE))</f>
        <v/>
      </c>
      <c r="AP380" s="531" t="str">
        <f t="array" ref="AP380">IF((AO380=""),"",J380+XLOOKUP(A380,'Crop Chart'!$A$5:$A$201,'Crop Chart'!$AU$5:$AU$201,FALSE))</f>
        <v/>
      </c>
      <c r="AQ380" s="530" t="str">
        <f t="array" ref="AQ380">IF(ISBLANK(C380),"",XLOOKUP(A380,'Crop Chart'!$A$5:$A$201,'Crop Chart'!$AV$5:$AV$201,FALSE))</f>
        <v/>
      </c>
      <c r="AR380" s="531" t="str">
        <f t="array" ref="AR380">IF((AQ380=""),"",J380+XLOOKUP(A380,'Crop Chart'!$A$5:$A$201,'Crop Chart'!$AW$5:$AW$201,FALSE))</f>
        <v/>
      </c>
      <c r="AS380" s="530" t="str">
        <f t="array" ref="AS380">IF(ISBLANK(C380),"",XLOOKUP(A380,'Crop Chart'!$A$5:$A$201,'Crop Chart'!$AX$5:$AX$201,FALSE))</f>
        <v/>
      </c>
      <c r="AT380" s="531" t="str">
        <f t="array" ref="AT380">IF((AS380=""),"",J380+XLOOKUP(A380,'Crop Chart'!$A$5:$A$201,'Crop Chart'!$AY$5:$AY$201,FALSE))</f>
        <v/>
      </c>
      <c r="AU380" s="530" t="str">
        <f t="array" ref="AU380">IF(ISBLANK(C380),"",XLOOKUP(A380,'Crop Chart'!$A$5:$A$201,'Crop Chart'!$AZ$5:$AZ$201,FALSE))</f>
        <v/>
      </c>
      <c r="AV380" s="531" t="str">
        <f t="array" ref="AV380">IF((AU380=""),"",J380+XLOOKUP(A380,'Crop Chart'!$A$5:$A$201,'Crop Chart'!$BA$5:$BA$201,FALSE))</f>
        <v/>
      </c>
      <c r="AW380" s="530" t="str">
        <f t="array" ref="AW380">IF(ISBLANK(C380),"",XLOOKUP(A380,'Crop Chart'!$A$5:$A$201,'Crop Chart'!$BB$5:$BB$201,FALSE))</f>
        <v/>
      </c>
      <c r="AX380" s="532" t="str">
        <f t="array" ref="AX380">IF((AW380=""),"",J380+XLOOKUP(A380,'Crop Chart'!$A$5:$A$201,'Crop Chart'!$BC$5:$BC$201,FALSE))</f>
        <v/>
      </c>
    </row>
    <row r="381" ht="15.75" hidden="1" customHeight="1">
      <c r="A381" s="520" t="str">
        <f t="array" ref="A381">IF(ISBLANK(C381)," ",XLOOKUP(C381,'Codified Game Plan'!$M$3:$M$477,'Codified Game Plan'!$A$3:$A$477))</f>
        <v> </v>
      </c>
      <c r="B381" s="503" t="str">
        <f t="array" ref="B381">IF(ISBLANK(C381),"",XLOOKUP(C381,'Codified Game Plan'!$M$3:$M$477,'Codified Game Plan'!$B$3:$B$477))</f>
        <v/>
      </c>
      <c r="C381" s="521"/>
      <c r="D381" s="521" t="str">
        <f t="array" ref="D381">IF(ISBLANK(C381)," ",XLOOKUP(C381,'Codified Game Plan'!$M$3:$M$477,'Codified Game Plan'!$C$3:$C$477))</f>
        <v> </v>
      </c>
      <c r="E381" s="522" t="str">
        <f t="array" ref="E381">IF(ISBLANK(C381),"",XLOOKUP(C381,'Codified Game Plan'!$M$3:$M$477,'Codified Game Plan'!$D$3:$D$477,0))</f>
        <v/>
      </c>
      <c r="F381" s="522" t="str">
        <f t="array" ref="F381">IF(ISBLANK(C381),"",XLOOKUP(C381,'Codified Game Plan'!$M$3:$M$477,'Codified Game Plan'!$E$3:$E$477,0))</f>
        <v/>
      </c>
      <c r="G381" s="523" t="str">
        <f t="array" ref="G381">IF(ISBLANK(C381)," ",XLOOKUP(C381,'Codified Game Plan'!$M$3:$M$477,'Codified Game Plan'!$F$3:$F$477))</f>
        <v> </v>
      </c>
      <c r="H381" s="507" t="str">
        <f t="array" ref="H381">IF(ISBLANK(C381)," ",XLOOKUP(C381,'Codified Game Plan'!$M$3:$M$477,'Codified Game Plan'!$G$3:$G$477))</f>
        <v> </v>
      </c>
      <c r="I381" s="523" t="str">
        <f t="array" ref="I381">IF(ISBLANK(C381),"",XLOOKUP(A381,'Crop Chart'!$A$5:$A$201,'Crop Chart'!$B$5:$B$201,0))</f>
        <v/>
      </c>
      <c r="J381" s="507" t="str">
        <f t="shared" si="24"/>
        <v> </v>
      </c>
      <c r="K381" s="511"/>
      <c r="L381" s="523" t="str">
        <f t="array" ref="L381">IF(ISBLANK(C381),"",XLOOKUP(A381,'Crop Chart'!$A$5:$A$201,'Crop Chart'!$C$5:$C$201,0))</f>
        <v/>
      </c>
      <c r="M381" s="506" t="str">
        <f t="array" ref="M381">IF(ISBLANK(C381),"",XLOOKUP(A381,'Crop Chart'!$A$5:$A$201,'Crop Chart'!$E$5:$E$201,0))</f>
        <v/>
      </c>
      <c r="N381" s="535" t="str">
        <f t="shared" si="1"/>
        <v/>
      </c>
      <c r="O381" s="515" t="str">
        <f t="array" ref="O381">IF(ISBLANK(C381),"",XLOOKUP(A381,'Crop Chart'!$A$5:$A$201,'Crop Chart'!$S$5:$S$201,0))</f>
        <v/>
      </c>
      <c r="P381" s="507" t="str">
        <f t="shared" si="2"/>
        <v/>
      </c>
      <c r="Q381" s="524"/>
      <c r="R381" s="523" t="str">
        <f t="array" ref="R381">IF(I381="TR",XLOOKUP(A381,'Crop Chart'!$A$5:$A$201,'Crop Chart'!$I$5:$I$201,FALSE),"")</f>
        <v/>
      </c>
      <c r="S381" s="512" t="str">
        <f t="array" ref="S381">IF(I381="TR",G381*'Crop Chart'!$H$2*12*L381/M381/T381*XLOOKUP(A381,'Crop Chart'!$A$5:$A$203,'Crop Chart'!$T$5:$T$203),"")</f>
        <v/>
      </c>
      <c r="T381" s="523" t="str">
        <f t="array" ref="T381">IF(ISBLANK(C381),"",XLOOKUP(A381,'Crop Chart'!$A$5:$A$201,'Crop Chart'!$P$5:$P$201,FALSE))</f>
        <v/>
      </c>
      <c r="U381" s="525" t="str">
        <f t="array" ref="U381">IF(ISBLANK(C381),"",XLOOKUP(A381,'Crop Chart'!$A$5:$A$201,'Crop Chart'!$Q$5:$Q$201,0))</f>
        <v/>
      </c>
      <c r="V381" s="507" t="str">
        <f t="array" ref="V381">IF(I381="DS",XLOOKUP(A381,'Crop Chart'!$A$6:$A$201,'Crop Chart'!$AH$6:$AH$201,0),"")</f>
        <v/>
      </c>
      <c r="W381" s="507" t="str">
        <f t="array" ref="W381">IF(I381="DS",XLOOKUP(A381,'Crop Chart'!$A$6:$A$201,'Crop Chart'!$AI$6:$AI$201,0),"")</f>
        <v/>
      </c>
      <c r="X381" s="526" t="str">
        <f t="array" ref="X381">IFS(ISTEXT(P381),"",XLOOKUP(A381,'Crop Chart'!$A$5:$A$201,'Crop Chart'!$R$5:$R$201,0)=0,"",XLOOKUP(A381,'Crop Chart'!$A$5:$A$201,'Crop Chart'!$R$5:$R$201,0)&gt;0,XLOOKUP(A381,'Crop Chart'!$A$5:$A$201,'Crop Chart'!$R$5:$R$201,0)+P381)</f>
        <v/>
      </c>
      <c r="Y381" s="523" t="str">
        <f t="array" ref="Y381">IF(ISTEXT(X381),"",XLOOKUP(A381,'Crop Chart'!$A$5:$A$201,'Crop Chart'!$S$5:$S$201,0))</f>
        <v/>
      </c>
      <c r="Z381" s="513" t="str">
        <f t="shared" si="3"/>
        <v/>
      </c>
      <c r="AA381" s="523" t="str">
        <f t="array" ref="AA381">IF(ISBLANK(C381),"",XLOOKUP(A381,'Crop Chart'!$A$5:$A$201,'Crop Chart'!$F$5:$F$201,0))</f>
        <v/>
      </c>
      <c r="AB381" s="523" t="str">
        <f t="array" ref="AB381">IF(ISBLANK(C381),"",XLOOKUP(A381,'Crop Chart'!$A$5:$A$201,'Crop Chart'!$G$5:$G$201,FALSE))</f>
        <v/>
      </c>
      <c r="AC381" s="526" t="str">
        <f t="shared" si="19"/>
        <v/>
      </c>
      <c r="AD381" s="526" t="str">
        <f t="shared" si="4"/>
        <v/>
      </c>
      <c r="AE381" s="527" t="str">
        <f t="array" ref="AE381">IF(ISBLANK(C381),"",XLOOKUP(C381,'Codified Game Plan'!$M$3:$M$477,'Codified Game Plan'!$J$3:$J$477,0))</f>
        <v/>
      </c>
      <c r="AF381" s="528" t="str">
        <f t="array" ref="AF381">IF(ISBLANK(C381),"",XLOOKUP(A381,'Crop Chart'!$A$5:$A$201,'Crop Chart'!$L$5:$L$201,FALSE))</f>
        <v/>
      </c>
      <c r="AG381" s="529"/>
      <c r="AH381" s="530"/>
      <c r="AI381" s="530" t="str">
        <f t="array" ref="AI381">IF(ISBLANK(C381),"",XLOOKUP(A381,'Crop Chart'!$A$5:$A$201,'Crop Chart'!$AN$5:$AN$201,FALSE))</f>
        <v/>
      </c>
      <c r="AJ381" s="531" t="str">
        <f t="array" ref="AJ381">IF((AI381=""),"",J381+XLOOKUP(A381,'Crop Chart'!$A$5:$A$201,'Crop Chart'!$AO$5:$AO$201,FALSE))</f>
        <v/>
      </c>
      <c r="AK381" s="530" t="str">
        <f t="array" ref="AK381">IF(ISBLANK(C381),"",XLOOKUP(A381,'Crop Chart'!$A$5:$A$201,'Crop Chart'!$AP$5:$AP$201,FALSE))</f>
        <v/>
      </c>
      <c r="AL381" s="531" t="str">
        <f t="array" ref="AL381">IF((AK381=""),"",J381+XLOOKUP(A381,'Crop Chart'!$A$5:$A$201,'Crop Chart'!$AQ$5:$AQ$201,FALSE))</f>
        <v/>
      </c>
      <c r="AM381" s="530" t="str">
        <f t="array" ref="AM381">IF(ISBLANK(C381),"",XLOOKUP(A381,'Crop Chart'!$A$5:$A$201,'Crop Chart'!$AR$5:$AR$201,FALSE))</f>
        <v/>
      </c>
      <c r="AN381" s="531" t="str">
        <f t="array" ref="AN381">IF((AM381=""),"",J381+XLOOKUP(A381,'Crop Chart'!$A$5:$A$201,'Crop Chart'!$AS$5:$AS$201,FALSE))</f>
        <v/>
      </c>
      <c r="AO381" s="530" t="str">
        <f t="array" ref="AO381">IF(ISBLANK(C381),"",XLOOKUP(A381,'Crop Chart'!$A$5:$A$201,'Crop Chart'!$AT$5:$AT$201,FALSE))</f>
        <v/>
      </c>
      <c r="AP381" s="531" t="str">
        <f t="array" ref="AP381">IF((AO381=""),"",J381+XLOOKUP(A381,'Crop Chart'!$A$5:$A$201,'Crop Chart'!$AU$5:$AU$201,FALSE))</f>
        <v/>
      </c>
      <c r="AQ381" s="530" t="str">
        <f t="array" ref="AQ381">IF(ISBLANK(C381),"",XLOOKUP(A381,'Crop Chart'!$A$5:$A$201,'Crop Chart'!$AV$5:$AV$201,FALSE))</f>
        <v/>
      </c>
      <c r="AR381" s="531" t="str">
        <f t="array" ref="AR381">IF((AQ381=""),"",J381+XLOOKUP(A381,'Crop Chart'!$A$5:$A$201,'Crop Chart'!$AW$5:$AW$201,FALSE))</f>
        <v/>
      </c>
      <c r="AS381" s="530" t="str">
        <f t="array" ref="AS381">IF(ISBLANK(C381),"",XLOOKUP(A381,'Crop Chart'!$A$5:$A$201,'Crop Chart'!$AX$5:$AX$201,FALSE))</f>
        <v/>
      </c>
      <c r="AT381" s="531" t="str">
        <f t="array" ref="AT381">IF((AS381=""),"",J381+XLOOKUP(A381,'Crop Chart'!$A$5:$A$201,'Crop Chart'!$AY$5:$AY$201,FALSE))</f>
        <v/>
      </c>
      <c r="AU381" s="530" t="str">
        <f t="array" ref="AU381">IF(ISBLANK(C381),"",XLOOKUP(A381,'Crop Chart'!$A$5:$A$201,'Crop Chart'!$AZ$5:$AZ$201,FALSE))</f>
        <v/>
      </c>
      <c r="AV381" s="531" t="str">
        <f t="array" ref="AV381">IF((AU381=""),"",J381+XLOOKUP(A381,'Crop Chart'!$A$5:$A$201,'Crop Chart'!$BA$5:$BA$201,FALSE))</f>
        <v/>
      </c>
      <c r="AW381" s="530" t="str">
        <f t="array" ref="AW381">IF(ISBLANK(C381),"",XLOOKUP(A381,'Crop Chart'!$A$5:$A$201,'Crop Chart'!$BB$5:$BB$201,FALSE))</f>
        <v/>
      </c>
      <c r="AX381" s="532" t="str">
        <f t="array" ref="AX381">IF((AW381=""),"",J381+XLOOKUP(A381,'Crop Chart'!$A$5:$A$201,'Crop Chart'!$BC$5:$BC$201,FALSE))</f>
        <v/>
      </c>
    </row>
    <row r="382" ht="15.75" hidden="1" customHeight="1">
      <c r="A382" s="520" t="str">
        <f t="array" ref="A382">IF(ISBLANK(C382)," ",XLOOKUP(C382,'Codified Game Plan'!$M$3:$M$477,'Codified Game Plan'!$A$3:$A$477))</f>
        <v> </v>
      </c>
      <c r="B382" s="503" t="str">
        <f t="array" ref="B382">IF(ISBLANK(C382),"",XLOOKUP(C382,'Codified Game Plan'!$M$3:$M$477,'Codified Game Plan'!$B$3:$B$477))</f>
        <v/>
      </c>
      <c r="C382" s="521"/>
      <c r="D382" s="521" t="str">
        <f t="array" ref="D382">IF(ISBLANK(C382)," ",XLOOKUP(C382,'Codified Game Plan'!$M$3:$M$477,'Codified Game Plan'!$C$3:$C$477))</f>
        <v> </v>
      </c>
      <c r="E382" s="522" t="str">
        <f t="array" ref="E382">IF(ISBLANK(C382),"",XLOOKUP(C382,'Codified Game Plan'!$M$3:$M$477,'Codified Game Plan'!$D$3:$D$477,0))</f>
        <v/>
      </c>
      <c r="F382" s="522" t="str">
        <f t="array" ref="F382">IF(ISBLANK(C382),"",XLOOKUP(C382,'Codified Game Plan'!$M$3:$M$477,'Codified Game Plan'!$E$3:$E$477,0))</f>
        <v/>
      </c>
      <c r="G382" s="523" t="str">
        <f t="array" ref="G382">IF(ISBLANK(C382)," ",XLOOKUP(C382,'Codified Game Plan'!$M$3:$M$477,'Codified Game Plan'!$F$3:$F$477))</f>
        <v> </v>
      </c>
      <c r="H382" s="507" t="str">
        <f t="array" ref="H382">IF(ISBLANK(C382)," ",XLOOKUP(C382,'Codified Game Plan'!$M$3:$M$477,'Codified Game Plan'!$G$3:$G$477))</f>
        <v> </v>
      </c>
      <c r="I382" s="523" t="str">
        <f t="array" ref="I382">IF(ISBLANK(C382),"",XLOOKUP(A382,'Crop Chart'!$A$5:$A$201,'Crop Chart'!$B$5:$B$201,0))</f>
        <v/>
      </c>
      <c r="J382" s="507" t="str">
        <f t="shared" si="24"/>
        <v> </v>
      </c>
      <c r="K382" s="511"/>
      <c r="L382" s="523" t="str">
        <f t="array" ref="L382">IF(ISBLANK(C382),"",XLOOKUP(A382,'Crop Chart'!$A$5:$A$201,'Crop Chart'!$C$5:$C$201,0))</f>
        <v/>
      </c>
      <c r="M382" s="506" t="str">
        <f t="array" ref="M382">IF(ISBLANK(C382),"",XLOOKUP(A382,'Crop Chart'!$A$5:$A$201,'Crop Chart'!$E$5:$E$201,0))</f>
        <v/>
      </c>
      <c r="N382" s="535" t="str">
        <f t="shared" si="1"/>
        <v/>
      </c>
      <c r="O382" s="515" t="str">
        <f t="array" ref="O382">IF(ISBLANK(C382),"",XLOOKUP(A382,'Crop Chart'!$A$5:$A$201,'Crop Chart'!$S$5:$S$201,0))</f>
        <v/>
      </c>
      <c r="P382" s="507" t="str">
        <f t="shared" si="2"/>
        <v/>
      </c>
      <c r="Q382" s="524"/>
      <c r="R382" s="523" t="str">
        <f t="array" ref="R382">IF(I382="TR",XLOOKUP(A382,'Crop Chart'!$A$5:$A$201,'Crop Chart'!$I$5:$I$201,FALSE),"")</f>
        <v/>
      </c>
      <c r="S382" s="512" t="str">
        <f t="array" ref="S382">IF(I382="TR",G382*'Crop Chart'!$H$2*12*L382/M382/T382*XLOOKUP(A382,'Crop Chart'!$A$5:$A$203,'Crop Chart'!$T$5:$T$203),"")</f>
        <v/>
      </c>
      <c r="T382" s="523" t="str">
        <f t="array" ref="T382">IF(ISBLANK(C382),"",XLOOKUP(A382,'Crop Chart'!$A$5:$A$201,'Crop Chart'!$P$5:$P$201,FALSE))</f>
        <v/>
      </c>
      <c r="U382" s="525" t="str">
        <f t="array" ref="U382">IF(ISBLANK(C382),"",XLOOKUP(A382,'Crop Chart'!$A$5:$A$201,'Crop Chart'!$Q$5:$Q$201,0))</f>
        <v/>
      </c>
      <c r="V382" s="507" t="str">
        <f t="array" ref="V382">IF(I382="DS",XLOOKUP(A382,'Crop Chart'!$A$6:$A$201,'Crop Chart'!$AH$6:$AH$201,0),"")</f>
        <v/>
      </c>
      <c r="W382" s="507" t="str">
        <f t="array" ref="W382">IF(I382="DS",XLOOKUP(A382,'Crop Chart'!$A$6:$A$201,'Crop Chart'!$AI$6:$AI$201,0),"")</f>
        <v/>
      </c>
      <c r="X382" s="526" t="str">
        <f t="array" ref="X382">IFS(ISTEXT(P382),"",XLOOKUP(A382,'Crop Chart'!$A$5:$A$201,'Crop Chart'!$R$5:$R$201,0)=0,"",XLOOKUP(A382,'Crop Chart'!$A$5:$A$201,'Crop Chart'!$R$5:$R$201,0)&gt;0,XLOOKUP(A382,'Crop Chart'!$A$5:$A$201,'Crop Chart'!$R$5:$R$201,0)+P382)</f>
        <v/>
      </c>
      <c r="Y382" s="523" t="str">
        <f t="array" ref="Y382">IF(ISTEXT(X382),"",XLOOKUP(A382,'Crop Chart'!$A$5:$A$201,'Crop Chart'!$S$5:$S$201,0))</f>
        <v/>
      </c>
      <c r="Z382" s="513" t="str">
        <f t="shared" si="3"/>
        <v/>
      </c>
      <c r="AA382" s="523" t="str">
        <f t="array" ref="AA382">IF(ISBLANK(C382),"",XLOOKUP(A382,'Crop Chart'!$A$5:$A$201,'Crop Chart'!$F$5:$F$201,0))</f>
        <v/>
      </c>
      <c r="AB382" s="523" t="str">
        <f t="array" ref="AB382">IF(ISBLANK(C382),"",XLOOKUP(A382,'Crop Chart'!$A$5:$A$201,'Crop Chart'!$G$5:$G$201,FALSE))</f>
        <v/>
      </c>
      <c r="AC382" s="526" t="str">
        <f t="shared" si="19"/>
        <v/>
      </c>
      <c r="AD382" s="526" t="str">
        <f t="shared" si="4"/>
        <v/>
      </c>
      <c r="AE382" s="527" t="str">
        <f t="array" ref="AE382">IF(ISBLANK(C382),"",XLOOKUP(C382,'Codified Game Plan'!$M$3:$M$477,'Codified Game Plan'!$J$3:$J$477,0))</f>
        <v/>
      </c>
      <c r="AF382" s="528" t="str">
        <f t="array" ref="AF382">IF(ISBLANK(C382),"",XLOOKUP(A382,'Crop Chart'!$A$5:$A$201,'Crop Chart'!$L$5:$L$201,FALSE))</f>
        <v/>
      </c>
      <c r="AG382" s="529"/>
      <c r="AH382" s="530"/>
      <c r="AI382" s="530" t="str">
        <f t="array" ref="AI382">IF(ISBLANK(C382),"",XLOOKUP(A382,'Crop Chart'!$A$5:$A$201,'Crop Chart'!$AN$5:$AN$201,FALSE))</f>
        <v/>
      </c>
      <c r="AJ382" s="531" t="str">
        <f t="array" ref="AJ382">IF((AI382=""),"",J382+XLOOKUP(A382,'Crop Chart'!$A$5:$A$201,'Crop Chart'!$AO$5:$AO$201,FALSE))</f>
        <v/>
      </c>
      <c r="AK382" s="530" t="str">
        <f t="array" ref="AK382">IF(ISBLANK(C382),"",XLOOKUP(A382,'Crop Chart'!$A$5:$A$201,'Crop Chart'!$AP$5:$AP$201,FALSE))</f>
        <v/>
      </c>
      <c r="AL382" s="531" t="str">
        <f t="array" ref="AL382">IF((AK382=""),"",J382+XLOOKUP(A382,'Crop Chart'!$A$5:$A$201,'Crop Chart'!$AQ$5:$AQ$201,FALSE))</f>
        <v/>
      </c>
      <c r="AM382" s="530" t="str">
        <f t="array" ref="AM382">IF(ISBLANK(C382),"",XLOOKUP(A382,'Crop Chart'!$A$5:$A$201,'Crop Chart'!$AR$5:$AR$201,FALSE))</f>
        <v/>
      </c>
      <c r="AN382" s="531" t="str">
        <f t="array" ref="AN382">IF((AM382=""),"",J382+XLOOKUP(A382,'Crop Chart'!$A$5:$A$201,'Crop Chart'!$AS$5:$AS$201,FALSE))</f>
        <v/>
      </c>
      <c r="AO382" s="530" t="str">
        <f t="array" ref="AO382">IF(ISBLANK(C382),"",XLOOKUP(A382,'Crop Chart'!$A$5:$A$201,'Crop Chart'!$AT$5:$AT$201,FALSE))</f>
        <v/>
      </c>
      <c r="AP382" s="531" t="str">
        <f t="array" ref="AP382">IF((AO382=""),"",J382+XLOOKUP(A382,'Crop Chart'!$A$5:$A$201,'Crop Chart'!$AU$5:$AU$201,FALSE))</f>
        <v/>
      </c>
      <c r="AQ382" s="530" t="str">
        <f t="array" ref="AQ382">IF(ISBLANK(C382),"",XLOOKUP(A382,'Crop Chart'!$A$5:$A$201,'Crop Chart'!$AV$5:$AV$201,FALSE))</f>
        <v/>
      </c>
      <c r="AR382" s="531" t="str">
        <f t="array" ref="AR382">IF((AQ382=""),"",J382+XLOOKUP(A382,'Crop Chart'!$A$5:$A$201,'Crop Chart'!$AW$5:$AW$201,FALSE))</f>
        <v/>
      </c>
      <c r="AS382" s="530" t="str">
        <f t="array" ref="AS382">IF(ISBLANK(C382),"",XLOOKUP(A382,'Crop Chart'!$A$5:$A$201,'Crop Chart'!$AX$5:$AX$201,FALSE))</f>
        <v/>
      </c>
      <c r="AT382" s="531" t="str">
        <f t="array" ref="AT382">IF((AS382=""),"",J382+XLOOKUP(A382,'Crop Chart'!$A$5:$A$201,'Crop Chart'!$AY$5:$AY$201,FALSE))</f>
        <v/>
      </c>
      <c r="AU382" s="530" t="str">
        <f t="array" ref="AU382">IF(ISBLANK(C382),"",XLOOKUP(A382,'Crop Chart'!$A$5:$A$201,'Crop Chart'!$AZ$5:$AZ$201,FALSE))</f>
        <v/>
      </c>
      <c r="AV382" s="531" t="str">
        <f t="array" ref="AV382">IF((AU382=""),"",J382+XLOOKUP(A382,'Crop Chart'!$A$5:$A$201,'Crop Chart'!$BA$5:$BA$201,FALSE))</f>
        <v/>
      </c>
      <c r="AW382" s="530" t="str">
        <f t="array" ref="AW382">IF(ISBLANK(C382),"",XLOOKUP(A382,'Crop Chart'!$A$5:$A$201,'Crop Chart'!$BB$5:$BB$201,FALSE))</f>
        <v/>
      </c>
      <c r="AX382" s="532" t="str">
        <f t="array" ref="AX382">IF((AW382=""),"",J382+XLOOKUP(A382,'Crop Chart'!$A$5:$A$201,'Crop Chart'!$BC$5:$BC$201,FALSE))</f>
        <v/>
      </c>
    </row>
    <row r="383" ht="15.75" hidden="1" customHeight="1">
      <c r="A383" s="520" t="str">
        <f t="array" ref="A383">IF(ISBLANK(C383)," ",XLOOKUP(C383,'Codified Game Plan'!$M$3:$M$477,'Codified Game Plan'!$A$3:$A$477))</f>
        <v> </v>
      </c>
      <c r="B383" s="503" t="str">
        <f t="array" ref="B383">IF(ISBLANK(C383),"",XLOOKUP(C383,'Codified Game Plan'!$M$3:$M$477,'Codified Game Plan'!$B$3:$B$477))</f>
        <v/>
      </c>
      <c r="C383" s="521"/>
      <c r="D383" s="521" t="str">
        <f t="array" ref="D383">IF(ISBLANK(C383)," ",XLOOKUP(C383,'Codified Game Plan'!$M$3:$M$477,'Codified Game Plan'!$C$3:$C$477))</f>
        <v> </v>
      </c>
      <c r="E383" s="522" t="str">
        <f t="array" ref="E383">IF(ISBLANK(C383),"",XLOOKUP(C383,'Codified Game Plan'!$M$3:$M$477,'Codified Game Plan'!$D$3:$D$477,0))</f>
        <v/>
      </c>
      <c r="F383" s="522" t="str">
        <f t="array" ref="F383">IF(ISBLANK(C383),"",XLOOKUP(C383,'Codified Game Plan'!$M$3:$M$477,'Codified Game Plan'!$E$3:$E$477,0))</f>
        <v/>
      </c>
      <c r="G383" s="523" t="str">
        <f t="array" ref="G383">IF(ISBLANK(C383)," ",XLOOKUP(C383,'Codified Game Plan'!$M$3:$M$477,'Codified Game Plan'!$F$3:$F$477))</f>
        <v> </v>
      </c>
      <c r="H383" s="507" t="str">
        <f t="array" ref="H383">IF(ISBLANK(C383)," ",XLOOKUP(C383,'Codified Game Plan'!$M$3:$M$477,'Codified Game Plan'!$G$3:$G$477))</f>
        <v> </v>
      </c>
      <c r="I383" s="523" t="str">
        <f t="array" ref="I383">IF(ISBLANK(C383),"",XLOOKUP(A383,'Crop Chart'!$A$5:$A$201,'Crop Chart'!$B$5:$B$201,0))</f>
        <v/>
      </c>
      <c r="J383" s="507" t="str">
        <f t="shared" si="24"/>
        <v> </v>
      </c>
      <c r="K383" s="511"/>
      <c r="L383" s="523" t="str">
        <f t="array" ref="L383">IF(ISBLANK(C383),"",XLOOKUP(A383,'Crop Chart'!$A$5:$A$201,'Crop Chart'!$C$5:$C$201,0))</f>
        <v/>
      </c>
      <c r="M383" s="506" t="str">
        <f t="array" ref="M383">IF(ISBLANK(C383),"",XLOOKUP(A383,'Crop Chart'!$A$5:$A$201,'Crop Chart'!$E$5:$E$201,0))</f>
        <v/>
      </c>
      <c r="N383" s="535" t="str">
        <f t="shared" si="1"/>
        <v/>
      </c>
      <c r="O383" s="515" t="str">
        <f t="array" ref="O383">IF(ISBLANK(C383),"",XLOOKUP(A383,'Crop Chart'!$A$5:$A$201,'Crop Chart'!$S$5:$S$201,0))</f>
        <v/>
      </c>
      <c r="P383" s="507" t="str">
        <f t="shared" si="2"/>
        <v/>
      </c>
      <c r="Q383" s="524"/>
      <c r="R383" s="523" t="str">
        <f t="array" ref="R383">IF(I383="TR",XLOOKUP(A383,'Crop Chart'!$A$5:$A$201,'Crop Chart'!$I$5:$I$201,FALSE),"")</f>
        <v/>
      </c>
      <c r="S383" s="512" t="str">
        <f t="array" ref="S383">IF(I383="TR",G383*'Crop Chart'!$H$2*12*L383/M383/T383*XLOOKUP(A383,'Crop Chart'!$A$5:$A$203,'Crop Chart'!$T$5:$T$203),"")</f>
        <v/>
      </c>
      <c r="T383" s="523" t="str">
        <f t="array" ref="T383">IF(ISBLANK(C383),"",XLOOKUP(A383,'Crop Chart'!$A$5:$A$201,'Crop Chart'!$P$5:$P$201,FALSE))</f>
        <v/>
      </c>
      <c r="U383" s="525" t="str">
        <f t="array" ref="U383">IF(ISBLANK(C383),"",XLOOKUP(A383,'Crop Chart'!$A$5:$A$201,'Crop Chart'!$Q$5:$Q$201,0))</f>
        <v/>
      </c>
      <c r="V383" s="507" t="str">
        <f t="array" ref="V383">IF(I383="DS",XLOOKUP(A383,'Crop Chart'!$A$6:$A$201,'Crop Chart'!$AH$6:$AH$201,0),"")</f>
        <v/>
      </c>
      <c r="W383" s="507" t="str">
        <f t="array" ref="W383">IF(I383="DS",XLOOKUP(A383,'Crop Chart'!$A$6:$A$201,'Crop Chart'!$AI$6:$AI$201,0),"")</f>
        <v/>
      </c>
      <c r="X383" s="526" t="str">
        <f t="array" ref="X383">IFS(ISTEXT(P383),"",XLOOKUP(A383,'Crop Chart'!$A$5:$A$201,'Crop Chart'!$R$5:$R$201,0)=0,"",XLOOKUP(A383,'Crop Chart'!$A$5:$A$201,'Crop Chart'!$R$5:$R$201,0)&gt;0,XLOOKUP(A383,'Crop Chart'!$A$5:$A$201,'Crop Chart'!$R$5:$R$201,0)+P383)</f>
        <v/>
      </c>
      <c r="Y383" s="523" t="str">
        <f t="array" ref="Y383">IF(ISTEXT(X383),"",XLOOKUP(A383,'Crop Chart'!$A$5:$A$201,'Crop Chart'!$S$5:$S$201,0))</f>
        <v/>
      </c>
      <c r="Z383" s="513" t="str">
        <f t="shared" si="3"/>
        <v/>
      </c>
      <c r="AA383" s="523" t="str">
        <f t="array" ref="AA383">IF(ISBLANK(C383),"",XLOOKUP(A383,'Crop Chart'!$A$5:$A$201,'Crop Chart'!$F$5:$F$201,0))</f>
        <v/>
      </c>
      <c r="AB383" s="523" t="str">
        <f t="array" ref="AB383">IF(ISBLANK(C383),"",XLOOKUP(A383,'Crop Chart'!$A$5:$A$201,'Crop Chart'!$G$5:$G$201,FALSE))</f>
        <v/>
      </c>
      <c r="AC383" s="526" t="str">
        <f t="shared" si="19"/>
        <v/>
      </c>
      <c r="AD383" s="526" t="str">
        <f t="shared" si="4"/>
        <v/>
      </c>
      <c r="AE383" s="527" t="str">
        <f t="array" ref="AE383">IF(ISBLANK(C383),"",XLOOKUP(C383,'Codified Game Plan'!$M$3:$M$477,'Codified Game Plan'!$J$3:$J$477,0))</f>
        <v/>
      </c>
      <c r="AF383" s="528" t="str">
        <f t="array" ref="AF383">IF(ISBLANK(C383),"",XLOOKUP(A383,'Crop Chart'!$A$5:$A$201,'Crop Chart'!$L$5:$L$201,FALSE))</f>
        <v/>
      </c>
      <c r="AG383" s="529"/>
      <c r="AH383" s="530"/>
      <c r="AI383" s="530" t="str">
        <f t="array" ref="AI383">IF(ISBLANK(C383),"",XLOOKUP(A383,'Crop Chart'!$A$5:$A$201,'Crop Chart'!$AN$5:$AN$201,FALSE))</f>
        <v/>
      </c>
      <c r="AJ383" s="531" t="str">
        <f t="array" ref="AJ383">IF((AI383=""),"",J383+XLOOKUP(A383,'Crop Chart'!$A$5:$A$201,'Crop Chart'!$AO$5:$AO$201,FALSE))</f>
        <v/>
      </c>
      <c r="AK383" s="530" t="str">
        <f t="array" ref="AK383">IF(ISBLANK(C383),"",XLOOKUP(A383,'Crop Chart'!$A$5:$A$201,'Crop Chart'!$AP$5:$AP$201,FALSE))</f>
        <v/>
      </c>
      <c r="AL383" s="531" t="str">
        <f t="array" ref="AL383">IF((AK383=""),"",J383+XLOOKUP(A383,'Crop Chart'!$A$5:$A$201,'Crop Chart'!$AQ$5:$AQ$201,FALSE))</f>
        <v/>
      </c>
      <c r="AM383" s="530" t="str">
        <f t="array" ref="AM383">IF(ISBLANK(C383),"",XLOOKUP(A383,'Crop Chart'!$A$5:$A$201,'Crop Chart'!$AR$5:$AR$201,FALSE))</f>
        <v/>
      </c>
      <c r="AN383" s="531" t="str">
        <f t="array" ref="AN383">IF((AM383=""),"",J383+XLOOKUP(A383,'Crop Chart'!$A$5:$A$201,'Crop Chart'!$AS$5:$AS$201,FALSE))</f>
        <v/>
      </c>
      <c r="AO383" s="530" t="str">
        <f t="array" ref="AO383">IF(ISBLANK(C383),"",XLOOKUP(A383,'Crop Chart'!$A$5:$A$201,'Crop Chart'!$AT$5:$AT$201,FALSE))</f>
        <v/>
      </c>
      <c r="AP383" s="531" t="str">
        <f t="array" ref="AP383">IF((AO383=""),"",J383+XLOOKUP(A383,'Crop Chart'!$A$5:$A$201,'Crop Chart'!$AU$5:$AU$201,FALSE))</f>
        <v/>
      </c>
      <c r="AQ383" s="530" t="str">
        <f t="array" ref="AQ383">IF(ISBLANK(C383),"",XLOOKUP(A383,'Crop Chart'!$A$5:$A$201,'Crop Chart'!$AV$5:$AV$201,FALSE))</f>
        <v/>
      </c>
      <c r="AR383" s="531" t="str">
        <f t="array" ref="AR383">IF((AQ383=""),"",J383+XLOOKUP(A383,'Crop Chart'!$A$5:$A$201,'Crop Chart'!$AW$5:$AW$201,FALSE))</f>
        <v/>
      </c>
      <c r="AS383" s="530" t="str">
        <f t="array" ref="AS383">IF(ISBLANK(C383),"",XLOOKUP(A383,'Crop Chart'!$A$5:$A$201,'Crop Chart'!$AX$5:$AX$201,FALSE))</f>
        <v/>
      </c>
      <c r="AT383" s="531" t="str">
        <f t="array" ref="AT383">IF((AS383=""),"",J383+XLOOKUP(A383,'Crop Chart'!$A$5:$A$201,'Crop Chart'!$AY$5:$AY$201,FALSE))</f>
        <v/>
      </c>
      <c r="AU383" s="530" t="str">
        <f t="array" ref="AU383">IF(ISBLANK(C383),"",XLOOKUP(A383,'Crop Chart'!$A$5:$A$201,'Crop Chart'!$AZ$5:$AZ$201,FALSE))</f>
        <v/>
      </c>
      <c r="AV383" s="531" t="str">
        <f t="array" ref="AV383">IF((AU383=""),"",J383+XLOOKUP(A383,'Crop Chart'!$A$5:$A$201,'Crop Chart'!$BA$5:$BA$201,FALSE))</f>
        <v/>
      </c>
      <c r="AW383" s="530" t="str">
        <f t="array" ref="AW383">IF(ISBLANK(C383),"",XLOOKUP(A383,'Crop Chart'!$A$5:$A$201,'Crop Chart'!$BB$5:$BB$201,FALSE))</f>
        <v/>
      </c>
      <c r="AX383" s="532" t="str">
        <f t="array" ref="AX383">IF((AW383=""),"",J383+XLOOKUP(A383,'Crop Chart'!$A$5:$A$201,'Crop Chart'!$BC$5:$BC$201,FALSE))</f>
        <v/>
      </c>
    </row>
    <row r="384" ht="15.75" hidden="1" customHeight="1">
      <c r="A384" s="520" t="str">
        <f t="array" ref="A384">IF(ISBLANK(C384)," ",XLOOKUP(C384,'Codified Game Plan'!$M$3:$M$477,'Codified Game Plan'!$A$3:$A$477))</f>
        <v> </v>
      </c>
      <c r="B384" s="503" t="str">
        <f t="array" ref="B384">IF(ISBLANK(C384),"",XLOOKUP(C384,'Codified Game Plan'!$M$3:$M$477,'Codified Game Plan'!$B$3:$B$477))</f>
        <v/>
      </c>
      <c r="C384" s="521"/>
      <c r="D384" s="521" t="str">
        <f t="array" ref="D384">IF(ISBLANK(C384)," ",XLOOKUP(C384,'Codified Game Plan'!$M$3:$M$477,'Codified Game Plan'!$C$3:$C$477))</f>
        <v> </v>
      </c>
      <c r="E384" s="522" t="str">
        <f t="array" ref="E384">IF(ISBLANK(C384),"",XLOOKUP(C384,'Codified Game Plan'!$M$3:$M$477,'Codified Game Plan'!$D$3:$D$477,0))</f>
        <v/>
      </c>
      <c r="F384" s="522" t="str">
        <f t="array" ref="F384">IF(ISBLANK(C384),"",XLOOKUP(C384,'Codified Game Plan'!$M$3:$M$477,'Codified Game Plan'!$E$3:$E$477,0))</f>
        <v/>
      </c>
      <c r="G384" s="523" t="str">
        <f t="array" ref="G384">IF(ISBLANK(C384)," ",XLOOKUP(C384,'Codified Game Plan'!$M$3:$M$477,'Codified Game Plan'!$F$3:$F$477))</f>
        <v> </v>
      </c>
      <c r="H384" s="507" t="str">
        <f t="array" ref="H384">IF(ISBLANK(C384)," ",XLOOKUP(C384,'Codified Game Plan'!$M$3:$M$477,'Codified Game Plan'!$G$3:$G$477))</f>
        <v> </v>
      </c>
      <c r="I384" s="523" t="str">
        <f t="array" ref="I384">IF(ISBLANK(C384),"",XLOOKUP(A384,'Crop Chart'!$A$5:$A$201,'Crop Chart'!$B$5:$B$201,0))</f>
        <v/>
      </c>
      <c r="J384" s="507" t="str">
        <f t="shared" si="24"/>
        <v> </v>
      </c>
      <c r="K384" s="511"/>
      <c r="L384" s="523" t="str">
        <f t="array" ref="L384">IF(ISBLANK(C384),"",XLOOKUP(A384,'Crop Chart'!$A$5:$A$201,'Crop Chart'!$C$5:$C$201,0))</f>
        <v/>
      </c>
      <c r="M384" s="506" t="str">
        <f t="array" ref="M384">IF(ISBLANK(C384),"",XLOOKUP(A384,'Crop Chart'!$A$5:$A$201,'Crop Chart'!$E$5:$E$201,0))</f>
        <v/>
      </c>
      <c r="N384" s="535" t="str">
        <f t="shared" si="1"/>
        <v/>
      </c>
      <c r="O384" s="515" t="str">
        <f t="array" ref="O384">IF(ISBLANK(C384),"",XLOOKUP(A384,'Crop Chart'!$A$5:$A$201,'Crop Chart'!$S$5:$S$201,0))</f>
        <v/>
      </c>
      <c r="P384" s="507" t="str">
        <f t="shared" si="2"/>
        <v/>
      </c>
      <c r="Q384" s="524"/>
      <c r="R384" s="523" t="str">
        <f t="array" ref="R384">IF(I384="TR",XLOOKUP(A384,'Crop Chart'!$A$5:$A$201,'Crop Chart'!$I$5:$I$201,FALSE),"")</f>
        <v/>
      </c>
      <c r="S384" s="512" t="str">
        <f t="array" ref="S384">IF(I384="TR",G384*'Crop Chart'!$H$2*12*L384/M384/T384*XLOOKUP(A384,'Crop Chart'!$A$5:$A$203,'Crop Chart'!$T$5:$T$203),"")</f>
        <v/>
      </c>
      <c r="T384" s="523" t="str">
        <f t="array" ref="T384">IF(ISBLANK(C384),"",XLOOKUP(A384,'Crop Chart'!$A$5:$A$201,'Crop Chart'!$P$5:$P$201,FALSE))</f>
        <v/>
      </c>
      <c r="U384" s="525" t="str">
        <f t="array" ref="U384">IF(ISBLANK(C384),"",XLOOKUP(A384,'Crop Chart'!$A$5:$A$201,'Crop Chart'!$Q$5:$Q$201,0))</f>
        <v/>
      </c>
      <c r="V384" s="507" t="str">
        <f t="array" ref="V384">IF(I384="DS",XLOOKUP(A384,'Crop Chart'!$A$6:$A$201,'Crop Chart'!$AH$6:$AH$201,0),"")</f>
        <v/>
      </c>
      <c r="W384" s="507" t="str">
        <f t="array" ref="W384">IF(I384="DS",XLOOKUP(A384,'Crop Chart'!$A$6:$A$201,'Crop Chart'!$AI$6:$AI$201,0),"")</f>
        <v/>
      </c>
      <c r="X384" s="526" t="str">
        <f t="array" ref="X384">IFS(ISTEXT(P384),"",XLOOKUP(A384,'Crop Chart'!$A$5:$A$201,'Crop Chart'!$R$5:$R$201,0)=0,"",XLOOKUP(A384,'Crop Chart'!$A$5:$A$201,'Crop Chart'!$R$5:$R$201,0)&gt;0,XLOOKUP(A384,'Crop Chart'!$A$5:$A$201,'Crop Chart'!$R$5:$R$201,0)+P384)</f>
        <v/>
      </c>
      <c r="Y384" s="523" t="str">
        <f t="array" ref="Y384">IF(ISTEXT(X384),"",XLOOKUP(A384,'Crop Chart'!$A$5:$A$201,'Crop Chart'!$S$5:$S$201,0))</f>
        <v/>
      </c>
      <c r="Z384" s="513" t="str">
        <f t="shared" si="3"/>
        <v/>
      </c>
      <c r="AA384" s="523" t="str">
        <f t="array" ref="AA384">IF(ISBLANK(C384),"",XLOOKUP(A384,'Crop Chart'!$A$5:$A$201,'Crop Chart'!$F$5:$F$201,0))</f>
        <v/>
      </c>
      <c r="AB384" s="523" t="str">
        <f t="array" ref="AB384">IF(ISBLANK(C384),"",XLOOKUP(A384,'Crop Chart'!$A$5:$A$201,'Crop Chart'!$G$5:$G$201,FALSE))</f>
        <v/>
      </c>
      <c r="AC384" s="526" t="str">
        <f t="shared" si="19"/>
        <v/>
      </c>
      <c r="AD384" s="526" t="str">
        <f t="shared" si="4"/>
        <v/>
      </c>
      <c r="AE384" s="527" t="str">
        <f t="array" ref="AE384">IF(ISBLANK(C384),"",XLOOKUP(C384,'Codified Game Plan'!$M$3:$M$477,'Codified Game Plan'!$J$3:$J$477,0))</f>
        <v/>
      </c>
      <c r="AF384" s="528" t="str">
        <f t="array" ref="AF384">IF(ISBLANK(C384),"",XLOOKUP(A384,'Crop Chart'!$A$5:$A$201,'Crop Chart'!$L$5:$L$201,FALSE))</f>
        <v/>
      </c>
      <c r="AG384" s="529"/>
      <c r="AH384" s="530"/>
      <c r="AI384" s="530" t="str">
        <f t="array" ref="AI384">IF(ISBLANK(C384),"",XLOOKUP(A384,'Crop Chart'!$A$5:$A$201,'Crop Chart'!$AN$5:$AN$201,FALSE))</f>
        <v/>
      </c>
      <c r="AJ384" s="531" t="str">
        <f t="array" ref="AJ384">IF((AI384=""),"",J384+XLOOKUP(A384,'Crop Chart'!$A$5:$A$201,'Crop Chart'!$AO$5:$AO$201,FALSE))</f>
        <v/>
      </c>
      <c r="AK384" s="530" t="str">
        <f t="array" ref="AK384">IF(ISBLANK(C384),"",XLOOKUP(A384,'Crop Chart'!$A$5:$A$201,'Crop Chart'!$AP$5:$AP$201,FALSE))</f>
        <v/>
      </c>
      <c r="AL384" s="531" t="str">
        <f t="array" ref="AL384">IF((AK384=""),"",J384+XLOOKUP(A384,'Crop Chart'!$A$5:$A$201,'Crop Chart'!$AQ$5:$AQ$201,FALSE))</f>
        <v/>
      </c>
      <c r="AM384" s="530" t="str">
        <f t="array" ref="AM384">IF(ISBLANK(C384),"",XLOOKUP(A384,'Crop Chart'!$A$5:$A$201,'Crop Chart'!$AR$5:$AR$201,FALSE))</f>
        <v/>
      </c>
      <c r="AN384" s="531" t="str">
        <f t="array" ref="AN384">IF((AM384=""),"",J384+XLOOKUP(A384,'Crop Chart'!$A$5:$A$201,'Crop Chart'!$AS$5:$AS$201,FALSE))</f>
        <v/>
      </c>
      <c r="AO384" s="530" t="str">
        <f t="array" ref="AO384">IF(ISBLANK(C384),"",XLOOKUP(A384,'Crop Chart'!$A$5:$A$201,'Crop Chart'!$AT$5:$AT$201,FALSE))</f>
        <v/>
      </c>
      <c r="AP384" s="531" t="str">
        <f t="array" ref="AP384">IF((AO384=""),"",J384+XLOOKUP(A384,'Crop Chart'!$A$5:$A$201,'Crop Chart'!$AU$5:$AU$201,FALSE))</f>
        <v/>
      </c>
      <c r="AQ384" s="530" t="str">
        <f t="array" ref="AQ384">IF(ISBLANK(C384),"",XLOOKUP(A384,'Crop Chart'!$A$5:$A$201,'Crop Chart'!$AV$5:$AV$201,FALSE))</f>
        <v/>
      </c>
      <c r="AR384" s="531" t="str">
        <f t="array" ref="AR384">IF((AQ384=""),"",J384+XLOOKUP(A384,'Crop Chart'!$A$5:$A$201,'Crop Chart'!$AW$5:$AW$201,FALSE))</f>
        <v/>
      </c>
      <c r="AS384" s="530" t="str">
        <f t="array" ref="AS384">IF(ISBLANK(C384),"",XLOOKUP(A384,'Crop Chart'!$A$5:$A$201,'Crop Chart'!$AX$5:$AX$201,FALSE))</f>
        <v/>
      </c>
      <c r="AT384" s="531" t="str">
        <f t="array" ref="AT384">IF((AS384=""),"",J384+XLOOKUP(A384,'Crop Chart'!$A$5:$A$201,'Crop Chart'!$AY$5:$AY$201,FALSE))</f>
        <v/>
      </c>
      <c r="AU384" s="530" t="str">
        <f t="array" ref="AU384">IF(ISBLANK(C384),"",XLOOKUP(A384,'Crop Chart'!$A$5:$A$201,'Crop Chart'!$AZ$5:$AZ$201,FALSE))</f>
        <v/>
      </c>
      <c r="AV384" s="531" t="str">
        <f t="array" ref="AV384">IF((AU384=""),"",J384+XLOOKUP(A384,'Crop Chart'!$A$5:$A$201,'Crop Chart'!$BA$5:$BA$201,FALSE))</f>
        <v/>
      </c>
      <c r="AW384" s="530" t="str">
        <f t="array" ref="AW384">IF(ISBLANK(C384),"",XLOOKUP(A384,'Crop Chart'!$A$5:$A$201,'Crop Chart'!$BB$5:$BB$201,FALSE))</f>
        <v/>
      </c>
      <c r="AX384" s="532" t="str">
        <f t="array" ref="AX384">IF((AW384=""),"",J384+XLOOKUP(A384,'Crop Chart'!$A$5:$A$201,'Crop Chart'!$BC$5:$BC$201,FALSE))</f>
        <v/>
      </c>
    </row>
    <row r="385" ht="15.75" hidden="1" customHeight="1">
      <c r="A385" s="520" t="str">
        <f t="array" ref="A385">IF(ISBLANK(C385)," ",XLOOKUP(C385,'Codified Game Plan'!$M$3:$M$477,'Codified Game Plan'!$A$3:$A$477))</f>
        <v> </v>
      </c>
      <c r="B385" s="503" t="str">
        <f t="array" ref="B385">IF(ISBLANK(C385),"",XLOOKUP(C385,'Codified Game Plan'!$M$3:$M$477,'Codified Game Plan'!$B$3:$B$477))</f>
        <v/>
      </c>
      <c r="C385" s="521"/>
      <c r="D385" s="521" t="str">
        <f t="array" ref="D385">IF(ISBLANK(C385)," ",XLOOKUP(C385,'Codified Game Plan'!$M$3:$M$477,'Codified Game Plan'!$C$3:$C$477))</f>
        <v> </v>
      </c>
      <c r="E385" s="522" t="str">
        <f t="array" ref="E385">IF(ISBLANK(C385),"",XLOOKUP(C385,'Codified Game Plan'!$M$3:$M$477,'Codified Game Plan'!$D$3:$D$477,0))</f>
        <v/>
      </c>
      <c r="F385" s="522" t="str">
        <f t="array" ref="F385">IF(ISBLANK(C385),"",XLOOKUP(C385,'Codified Game Plan'!$M$3:$M$477,'Codified Game Plan'!$E$3:$E$477,0))</f>
        <v/>
      </c>
      <c r="G385" s="523" t="str">
        <f t="array" ref="G385">IF(ISBLANK(C385)," ",XLOOKUP(C385,'Codified Game Plan'!$M$3:$M$477,'Codified Game Plan'!$F$3:$F$477))</f>
        <v> </v>
      </c>
      <c r="H385" s="507" t="str">
        <f t="array" ref="H385">IF(ISBLANK(C385)," ",XLOOKUP(C385,'Codified Game Plan'!$M$3:$M$477,'Codified Game Plan'!$G$3:$G$477))</f>
        <v> </v>
      </c>
      <c r="I385" s="523" t="str">
        <f t="array" ref="I385">IF(ISBLANK(C385),"",XLOOKUP(A385,'Crop Chart'!$A$5:$A$201,'Crop Chart'!$B$5:$B$201,0))</f>
        <v/>
      </c>
      <c r="J385" s="507" t="str">
        <f t="shared" si="24"/>
        <v> </v>
      </c>
      <c r="K385" s="511"/>
      <c r="L385" s="523" t="str">
        <f t="array" ref="L385">IF(ISBLANK(C385),"",XLOOKUP(A385,'Crop Chart'!$A$5:$A$201,'Crop Chart'!$C$5:$C$201,0))</f>
        <v/>
      </c>
      <c r="M385" s="506" t="str">
        <f t="array" ref="M385">IF(ISBLANK(C385),"",XLOOKUP(A385,'Crop Chart'!$A$5:$A$201,'Crop Chart'!$E$5:$E$201,0))</f>
        <v/>
      </c>
      <c r="N385" s="535" t="str">
        <f t="shared" si="1"/>
        <v/>
      </c>
      <c r="O385" s="515" t="str">
        <f t="array" ref="O385">IF(ISBLANK(C385),"",XLOOKUP(A385,'Crop Chart'!$A$5:$A$201,'Crop Chart'!$S$5:$S$201,0))</f>
        <v/>
      </c>
      <c r="P385" s="507" t="str">
        <f t="shared" si="2"/>
        <v/>
      </c>
      <c r="Q385" s="524"/>
      <c r="R385" s="523" t="str">
        <f t="array" ref="R385">IF(I385="TR",XLOOKUP(A385,'Crop Chart'!$A$5:$A$201,'Crop Chart'!$I$5:$I$201,FALSE),"")</f>
        <v/>
      </c>
      <c r="S385" s="512" t="str">
        <f t="array" ref="S385">IF(I385="TR",G385*'Crop Chart'!$H$2*12*L385/M385/T385*XLOOKUP(A385,'Crop Chart'!$A$5:$A$203,'Crop Chart'!$T$5:$T$203),"")</f>
        <v/>
      </c>
      <c r="T385" s="523" t="str">
        <f t="array" ref="T385">IF(ISBLANK(C385),"",XLOOKUP(A385,'Crop Chart'!$A$5:$A$201,'Crop Chart'!$P$5:$P$201,FALSE))</f>
        <v/>
      </c>
      <c r="U385" s="525" t="str">
        <f t="array" ref="U385">IF(ISBLANK(C385),"",XLOOKUP(A385,'Crop Chart'!$A$5:$A$201,'Crop Chart'!$Q$5:$Q$201,0))</f>
        <v/>
      </c>
      <c r="V385" s="507" t="str">
        <f t="array" ref="V385">IF(I385="DS",XLOOKUP(A385,'Crop Chart'!$A$6:$A$201,'Crop Chart'!$AH$6:$AH$201,0),"")</f>
        <v/>
      </c>
      <c r="W385" s="507" t="str">
        <f t="array" ref="W385">IF(I385="DS",XLOOKUP(A385,'Crop Chart'!$A$6:$A$201,'Crop Chart'!$AI$6:$AI$201,0),"")</f>
        <v/>
      </c>
      <c r="X385" s="526" t="str">
        <f t="array" ref="X385">IFS(ISTEXT(P385),"",XLOOKUP(A385,'Crop Chart'!$A$5:$A$201,'Crop Chart'!$R$5:$R$201,0)=0,"",XLOOKUP(A385,'Crop Chart'!$A$5:$A$201,'Crop Chart'!$R$5:$R$201,0)&gt;0,XLOOKUP(A385,'Crop Chart'!$A$5:$A$201,'Crop Chart'!$R$5:$R$201,0)+P385)</f>
        <v/>
      </c>
      <c r="Y385" s="523" t="str">
        <f t="array" ref="Y385">IF(ISTEXT(X385),"",XLOOKUP(A385,'Crop Chart'!$A$5:$A$201,'Crop Chart'!$S$5:$S$201,0))</f>
        <v/>
      </c>
      <c r="Z385" s="513" t="str">
        <f t="shared" si="3"/>
        <v/>
      </c>
      <c r="AA385" s="523" t="str">
        <f t="array" ref="AA385">IF(ISBLANK(C385),"",XLOOKUP(A385,'Crop Chart'!$A$5:$A$201,'Crop Chart'!$F$5:$F$201,0))</f>
        <v/>
      </c>
      <c r="AB385" s="523" t="str">
        <f t="array" ref="AB385">IF(ISBLANK(C385),"",XLOOKUP(A385,'Crop Chart'!$A$5:$A$201,'Crop Chart'!$G$5:$G$201,FALSE))</f>
        <v/>
      </c>
      <c r="AC385" s="526" t="str">
        <f t="shared" si="19"/>
        <v/>
      </c>
      <c r="AD385" s="526" t="str">
        <f t="shared" si="4"/>
        <v/>
      </c>
      <c r="AE385" s="527" t="str">
        <f t="array" ref="AE385">IF(ISBLANK(C385),"",XLOOKUP(C385,'Codified Game Plan'!$M$3:$M$477,'Codified Game Plan'!$J$3:$J$477,0))</f>
        <v/>
      </c>
      <c r="AF385" s="528" t="str">
        <f t="array" ref="AF385">IF(ISBLANK(C385),"",XLOOKUP(A385,'Crop Chart'!$A$5:$A$201,'Crop Chart'!$L$5:$L$201,FALSE))</f>
        <v/>
      </c>
      <c r="AG385" s="529"/>
      <c r="AH385" s="530"/>
      <c r="AI385" s="530" t="str">
        <f t="array" ref="AI385">IF(ISBLANK(C385),"",XLOOKUP(A385,'Crop Chart'!$A$5:$A$201,'Crop Chart'!$AN$5:$AN$201,FALSE))</f>
        <v/>
      </c>
      <c r="AJ385" s="531" t="str">
        <f t="array" ref="AJ385">IF((AI385=""),"",J385+XLOOKUP(A385,'Crop Chart'!$A$5:$A$201,'Crop Chart'!$AO$5:$AO$201,FALSE))</f>
        <v/>
      </c>
      <c r="AK385" s="530" t="str">
        <f t="array" ref="AK385">IF(ISBLANK(C385),"",XLOOKUP(A385,'Crop Chart'!$A$5:$A$201,'Crop Chart'!$AP$5:$AP$201,FALSE))</f>
        <v/>
      </c>
      <c r="AL385" s="531" t="str">
        <f t="array" ref="AL385">IF((AK385=""),"",J385+XLOOKUP(A385,'Crop Chart'!$A$5:$A$201,'Crop Chart'!$AQ$5:$AQ$201,FALSE))</f>
        <v/>
      </c>
      <c r="AM385" s="530" t="str">
        <f t="array" ref="AM385">IF(ISBLANK(C385),"",XLOOKUP(A385,'Crop Chart'!$A$5:$A$201,'Crop Chart'!$AR$5:$AR$201,FALSE))</f>
        <v/>
      </c>
      <c r="AN385" s="531" t="str">
        <f t="array" ref="AN385">IF((AM385=""),"",J385+XLOOKUP(A385,'Crop Chart'!$A$5:$A$201,'Crop Chart'!$AS$5:$AS$201,FALSE))</f>
        <v/>
      </c>
      <c r="AO385" s="530" t="str">
        <f t="array" ref="AO385">IF(ISBLANK(C385),"",XLOOKUP(A385,'Crop Chart'!$A$5:$A$201,'Crop Chart'!$AT$5:$AT$201,FALSE))</f>
        <v/>
      </c>
      <c r="AP385" s="531" t="str">
        <f t="array" ref="AP385">IF((AO385=""),"",J385+XLOOKUP(A385,'Crop Chart'!$A$5:$A$201,'Crop Chart'!$AU$5:$AU$201,FALSE))</f>
        <v/>
      </c>
      <c r="AQ385" s="530" t="str">
        <f t="array" ref="AQ385">IF(ISBLANK(C385),"",XLOOKUP(A385,'Crop Chart'!$A$5:$A$201,'Crop Chart'!$AV$5:$AV$201,FALSE))</f>
        <v/>
      </c>
      <c r="AR385" s="531" t="str">
        <f t="array" ref="AR385">IF((AQ385=""),"",J385+XLOOKUP(A385,'Crop Chart'!$A$5:$A$201,'Crop Chart'!$AW$5:$AW$201,FALSE))</f>
        <v/>
      </c>
      <c r="AS385" s="530" t="str">
        <f t="array" ref="AS385">IF(ISBLANK(C385),"",XLOOKUP(A385,'Crop Chart'!$A$5:$A$201,'Crop Chart'!$AX$5:$AX$201,FALSE))</f>
        <v/>
      </c>
      <c r="AT385" s="531" t="str">
        <f t="array" ref="AT385">IF((AS385=""),"",J385+XLOOKUP(A385,'Crop Chart'!$A$5:$A$201,'Crop Chart'!$AY$5:$AY$201,FALSE))</f>
        <v/>
      </c>
      <c r="AU385" s="530" t="str">
        <f t="array" ref="AU385">IF(ISBLANK(C385),"",XLOOKUP(A385,'Crop Chart'!$A$5:$A$201,'Crop Chart'!$AZ$5:$AZ$201,FALSE))</f>
        <v/>
      </c>
      <c r="AV385" s="531" t="str">
        <f t="array" ref="AV385">IF((AU385=""),"",J385+XLOOKUP(A385,'Crop Chart'!$A$5:$A$201,'Crop Chart'!$BA$5:$BA$201,FALSE))</f>
        <v/>
      </c>
      <c r="AW385" s="530" t="str">
        <f t="array" ref="AW385">IF(ISBLANK(C385),"",XLOOKUP(A385,'Crop Chart'!$A$5:$A$201,'Crop Chart'!$BB$5:$BB$201,FALSE))</f>
        <v/>
      </c>
      <c r="AX385" s="532" t="str">
        <f t="array" ref="AX385">IF((AW385=""),"",J385+XLOOKUP(A385,'Crop Chart'!$A$5:$A$201,'Crop Chart'!$BC$5:$BC$201,FALSE))</f>
        <v/>
      </c>
    </row>
    <row r="386" ht="15.75" hidden="1" customHeight="1">
      <c r="A386" s="520" t="str">
        <f t="array" ref="A386">IF(ISBLANK(C386)," ",XLOOKUP(C386,'Codified Game Plan'!$M$3:$M$477,'Codified Game Plan'!$A$3:$A$477))</f>
        <v> </v>
      </c>
      <c r="B386" s="503" t="str">
        <f t="array" ref="B386">IF(ISBLANK(C386),"",XLOOKUP(C386,'Codified Game Plan'!$M$3:$M$477,'Codified Game Plan'!$B$3:$B$477))</f>
        <v/>
      </c>
      <c r="C386" s="521"/>
      <c r="D386" s="521" t="str">
        <f t="array" ref="D386">IF(ISBLANK(C386)," ",XLOOKUP(C386,'Codified Game Plan'!$M$3:$M$477,'Codified Game Plan'!$C$3:$C$477))</f>
        <v> </v>
      </c>
      <c r="E386" s="522" t="str">
        <f t="array" ref="E386">IF(ISBLANK(C386),"",XLOOKUP(C386,'Codified Game Plan'!$M$3:$M$477,'Codified Game Plan'!$D$3:$D$477,0))</f>
        <v/>
      </c>
      <c r="F386" s="522" t="str">
        <f t="array" ref="F386">IF(ISBLANK(C386),"",XLOOKUP(C386,'Codified Game Plan'!$M$3:$M$477,'Codified Game Plan'!$E$3:$E$477,0))</f>
        <v/>
      </c>
      <c r="G386" s="523" t="str">
        <f t="array" ref="G386">IF(ISBLANK(C386)," ",XLOOKUP(C386,'Codified Game Plan'!$M$3:$M$477,'Codified Game Plan'!$F$3:$F$477))</f>
        <v> </v>
      </c>
      <c r="H386" s="507" t="str">
        <f t="array" ref="H386">IF(ISBLANK(C386)," ",XLOOKUP(C386,'Codified Game Plan'!$M$3:$M$477,'Codified Game Plan'!$G$3:$G$477))</f>
        <v> </v>
      </c>
      <c r="I386" s="523" t="str">
        <f t="array" ref="I386">IF(ISBLANK(C386),"",XLOOKUP(A386,'Crop Chart'!$A$5:$A$201,'Crop Chart'!$B$5:$B$201,0))</f>
        <v/>
      </c>
      <c r="J386" s="507" t="str">
        <f t="shared" si="24"/>
        <v> </v>
      </c>
      <c r="K386" s="511"/>
      <c r="L386" s="523" t="str">
        <f t="array" ref="L386">IF(ISBLANK(C386),"",XLOOKUP(A386,'Crop Chart'!$A$5:$A$201,'Crop Chart'!$C$5:$C$201,0))</f>
        <v/>
      </c>
      <c r="M386" s="506" t="str">
        <f t="array" ref="M386">IF(ISBLANK(C386),"",XLOOKUP(A386,'Crop Chart'!$A$5:$A$201,'Crop Chart'!$E$5:$E$201,0))</f>
        <v/>
      </c>
      <c r="N386" s="535" t="str">
        <f t="shared" si="1"/>
        <v/>
      </c>
      <c r="O386" s="515" t="str">
        <f t="array" ref="O386">IF(ISBLANK(C386),"",XLOOKUP(A386,'Crop Chart'!$A$5:$A$201,'Crop Chart'!$S$5:$S$201,0))</f>
        <v/>
      </c>
      <c r="P386" s="507" t="str">
        <f t="shared" si="2"/>
        <v/>
      </c>
      <c r="Q386" s="524"/>
      <c r="R386" s="523" t="str">
        <f t="array" ref="R386">IF(I386="TR",XLOOKUP(A386,'Crop Chart'!$A$5:$A$201,'Crop Chart'!$I$5:$I$201,FALSE),"")</f>
        <v/>
      </c>
      <c r="S386" s="512" t="str">
        <f t="array" ref="S386">IF(I386="TR",G386*'Crop Chart'!$H$2*12*L386/M386/T386*XLOOKUP(A386,'Crop Chart'!$A$5:$A$203,'Crop Chart'!$T$5:$T$203),"")</f>
        <v/>
      </c>
      <c r="T386" s="523" t="str">
        <f t="array" ref="T386">IF(ISBLANK(C386),"",XLOOKUP(A386,'Crop Chart'!$A$5:$A$201,'Crop Chart'!$P$5:$P$201,FALSE))</f>
        <v/>
      </c>
      <c r="U386" s="525" t="str">
        <f t="array" ref="U386">IF(ISBLANK(C386),"",XLOOKUP(A386,'Crop Chart'!$A$5:$A$201,'Crop Chart'!$Q$5:$Q$201,0))</f>
        <v/>
      </c>
      <c r="V386" s="507" t="str">
        <f t="array" ref="V386">IF(I386="DS",XLOOKUP(A386,'Crop Chart'!$A$6:$A$201,'Crop Chart'!$AH$6:$AH$201,0),"")</f>
        <v/>
      </c>
      <c r="W386" s="507" t="str">
        <f t="array" ref="W386">IF(I386="DS",XLOOKUP(A386,'Crop Chart'!$A$6:$A$201,'Crop Chart'!$AI$6:$AI$201,0),"")</f>
        <v/>
      </c>
      <c r="X386" s="526" t="str">
        <f t="array" ref="X386">IFS(ISTEXT(P386),"",XLOOKUP(A386,'Crop Chart'!$A$5:$A$201,'Crop Chart'!$R$5:$R$201,0)=0,"",XLOOKUP(A386,'Crop Chart'!$A$5:$A$201,'Crop Chart'!$R$5:$R$201,0)&gt;0,XLOOKUP(A386,'Crop Chart'!$A$5:$A$201,'Crop Chart'!$R$5:$R$201,0)+P386)</f>
        <v/>
      </c>
      <c r="Y386" s="523" t="str">
        <f t="array" ref="Y386">IF(ISTEXT(X386),"",XLOOKUP(A386,'Crop Chart'!$A$5:$A$201,'Crop Chart'!$S$5:$S$201,0))</f>
        <v/>
      </c>
      <c r="Z386" s="513" t="str">
        <f t="shared" si="3"/>
        <v/>
      </c>
      <c r="AA386" s="523" t="str">
        <f t="array" ref="AA386">IF(ISBLANK(C386),"",XLOOKUP(A386,'Crop Chart'!$A$5:$A$201,'Crop Chart'!$F$5:$F$201,0))</f>
        <v/>
      </c>
      <c r="AB386" s="523" t="str">
        <f t="array" ref="AB386">IF(ISBLANK(C386),"",XLOOKUP(A386,'Crop Chart'!$A$5:$A$201,'Crop Chart'!$G$5:$G$201,FALSE))</f>
        <v/>
      </c>
      <c r="AC386" s="526" t="str">
        <f t="shared" si="19"/>
        <v/>
      </c>
      <c r="AD386" s="526" t="str">
        <f t="shared" si="4"/>
        <v/>
      </c>
      <c r="AE386" s="527" t="str">
        <f t="array" ref="AE386">IF(ISBLANK(C386),"",XLOOKUP(C386,'Codified Game Plan'!$M$3:$M$477,'Codified Game Plan'!$J$3:$J$477,0))</f>
        <v/>
      </c>
      <c r="AF386" s="528" t="str">
        <f t="array" ref="AF386">IF(ISBLANK(C386),"",XLOOKUP(A386,'Crop Chart'!$A$5:$A$201,'Crop Chart'!$L$5:$L$201,FALSE))</f>
        <v/>
      </c>
      <c r="AG386" s="529"/>
      <c r="AH386" s="530"/>
      <c r="AI386" s="530" t="str">
        <f t="array" ref="AI386">IF(ISBLANK(C386),"",XLOOKUP(A386,'Crop Chart'!$A$5:$A$201,'Crop Chart'!$AN$5:$AN$201,FALSE))</f>
        <v/>
      </c>
      <c r="AJ386" s="531" t="str">
        <f t="array" ref="AJ386">IF((AI386=""),"",J386+XLOOKUP(A386,'Crop Chart'!$A$5:$A$201,'Crop Chart'!$AO$5:$AO$201,FALSE))</f>
        <v/>
      </c>
      <c r="AK386" s="530" t="str">
        <f t="array" ref="AK386">IF(ISBLANK(C386),"",XLOOKUP(A386,'Crop Chart'!$A$5:$A$201,'Crop Chart'!$AP$5:$AP$201,FALSE))</f>
        <v/>
      </c>
      <c r="AL386" s="531" t="str">
        <f t="array" ref="AL386">IF((AK386=""),"",J386+XLOOKUP(A386,'Crop Chart'!$A$5:$A$201,'Crop Chart'!$AQ$5:$AQ$201,FALSE))</f>
        <v/>
      </c>
      <c r="AM386" s="530" t="str">
        <f t="array" ref="AM386">IF(ISBLANK(C386),"",XLOOKUP(A386,'Crop Chart'!$A$5:$A$201,'Crop Chart'!$AR$5:$AR$201,FALSE))</f>
        <v/>
      </c>
      <c r="AN386" s="531" t="str">
        <f t="array" ref="AN386">IF((AM386=""),"",J386+XLOOKUP(A386,'Crop Chart'!$A$5:$A$201,'Crop Chart'!$AS$5:$AS$201,FALSE))</f>
        <v/>
      </c>
      <c r="AO386" s="530" t="str">
        <f t="array" ref="AO386">IF(ISBLANK(C386),"",XLOOKUP(A386,'Crop Chart'!$A$5:$A$201,'Crop Chart'!$AT$5:$AT$201,FALSE))</f>
        <v/>
      </c>
      <c r="AP386" s="531" t="str">
        <f t="array" ref="AP386">IF((AO386=""),"",J386+XLOOKUP(A386,'Crop Chart'!$A$5:$A$201,'Crop Chart'!$AU$5:$AU$201,FALSE))</f>
        <v/>
      </c>
      <c r="AQ386" s="530" t="str">
        <f t="array" ref="AQ386">IF(ISBLANK(C386),"",XLOOKUP(A386,'Crop Chart'!$A$5:$A$201,'Crop Chart'!$AV$5:$AV$201,FALSE))</f>
        <v/>
      </c>
      <c r="AR386" s="531" t="str">
        <f t="array" ref="AR386">IF((AQ386=""),"",J386+XLOOKUP(A386,'Crop Chart'!$A$5:$A$201,'Crop Chart'!$AW$5:$AW$201,FALSE))</f>
        <v/>
      </c>
      <c r="AS386" s="530" t="str">
        <f t="array" ref="AS386">IF(ISBLANK(C386),"",XLOOKUP(A386,'Crop Chart'!$A$5:$A$201,'Crop Chart'!$AX$5:$AX$201,FALSE))</f>
        <v/>
      </c>
      <c r="AT386" s="531" t="str">
        <f t="array" ref="AT386">IF((AS386=""),"",J386+XLOOKUP(A386,'Crop Chart'!$A$5:$A$201,'Crop Chart'!$AY$5:$AY$201,FALSE))</f>
        <v/>
      </c>
      <c r="AU386" s="530" t="str">
        <f t="array" ref="AU386">IF(ISBLANK(C386),"",XLOOKUP(A386,'Crop Chart'!$A$5:$A$201,'Crop Chart'!$AZ$5:$AZ$201,FALSE))</f>
        <v/>
      </c>
      <c r="AV386" s="531" t="str">
        <f t="array" ref="AV386">IF((AU386=""),"",J386+XLOOKUP(A386,'Crop Chart'!$A$5:$A$201,'Crop Chart'!$BA$5:$BA$201,FALSE))</f>
        <v/>
      </c>
      <c r="AW386" s="530" t="str">
        <f t="array" ref="AW386">IF(ISBLANK(C386),"",XLOOKUP(A386,'Crop Chart'!$A$5:$A$201,'Crop Chart'!$BB$5:$BB$201,FALSE))</f>
        <v/>
      </c>
      <c r="AX386" s="532" t="str">
        <f t="array" ref="AX386">IF((AW386=""),"",J386+XLOOKUP(A386,'Crop Chart'!$A$5:$A$201,'Crop Chart'!$BC$5:$BC$201,FALSE))</f>
        <v/>
      </c>
    </row>
    <row r="387" ht="15.75" hidden="1" customHeight="1">
      <c r="A387" s="520" t="str">
        <f t="array" ref="A387">IF(ISBLANK(C387)," ",XLOOKUP(C387,'Codified Game Plan'!$M$3:$M$477,'Codified Game Plan'!$A$3:$A$477))</f>
        <v> </v>
      </c>
      <c r="B387" s="503" t="str">
        <f t="array" ref="B387">IF(ISBLANK(C387),"",XLOOKUP(C387,'Codified Game Plan'!$M$3:$M$477,'Codified Game Plan'!$B$3:$B$477))</f>
        <v/>
      </c>
      <c r="C387" s="521"/>
      <c r="D387" s="521" t="str">
        <f t="array" ref="D387">IF(ISBLANK(C387)," ",XLOOKUP(C387,'Codified Game Plan'!$M$3:$M$477,'Codified Game Plan'!$C$3:$C$477))</f>
        <v> </v>
      </c>
      <c r="E387" s="522" t="str">
        <f t="array" ref="E387">IF(ISBLANK(C387),"",XLOOKUP(C387,'Codified Game Plan'!$M$3:$M$477,'Codified Game Plan'!$D$3:$D$477,0))</f>
        <v/>
      </c>
      <c r="F387" s="522" t="str">
        <f t="array" ref="F387">IF(ISBLANK(C387),"",XLOOKUP(C387,'Codified Game Plan'!$M$3:$M$477,'Codified Game Plan'!$E$3:$E$477,0))</f>
        <v/>
      </c>
      <c r="G387" s="523" t="str">
        <f t="array" ref="G387">IF(ISBLANK(C387)," ",XLOOKUP(C387,'Codified Game Plan'!$M$3:$M$477,'Codified Game Plan'!$F$3:$F$477))</f>
        <v> </v>
      </c>
      <c r="H387" s="507" t="str">
        <f t="array" ref="H387">IF(ISBLANK(C387)," ",XLOOKUP(C387,'Codified Game Plan'!$M$3:$M$477,'Codified Game Plan'!$G$3:$G$477))</f>
        <v> </v>
      </c>
      <c r="I387" s="523" t="str">
        <f t="array" ref="I387">IF(ISBLANK(C387),"",XLOOKUP(A387,'Crop Chart'!$A$5:$A$201,'Crop Chart'!$B$5:$B$201,0))</f>
        <v/>
      </c>
      <c r="J387" s="507" t="str">
        <f t="shared" si="24"/>
        <v> </v>
      </c>
      <c r="K387" s="511"/>
      <c r="L387" s="523" t="str">
        <f t="array" ref="L387">IF(ISBLANK(C387),"",XLOOKUP(A387,'Crop Chart'!$A$5:$A$201,'Crop Chart'!$C$5:$C$201,0))</f>
        <v/>
      </c>
      <c r="M387" s="506" t="str">
        <f t="array" ref="M387">IF(ISBLANK(C387),"",XLOOKUP(A387,'Crop Chart'!$A$5:$A$201,'Crop Chart'!$E$5:$E$201,0))</f>
        <v/>
      </c>
      <c r="N387" s="535" t="str">
        <f t="shared" si="1"/>
        <v/>
      </c>
      <c r="O387" s="515" t="str">
        <f t="array" ref="O387">IF(ISBLANK(C387),"",XLOOKUP(A387,'Crop Chart'!$A$5:$A$201,'Crop Chart'!$S$5:$S$201,0))</f>
        <v/>
      </c>
      <c r="P387" s="507" t="str">
        <f t="shared" si="2"/>
        <v/>
      </c>
      <c r="Q387" s="524"/>
      <c r="R387" s="523" t="str">
        <f t="array" ref="R387">IF(I387="TR",XLOOKUP(A387,'Crop Chart'!$A$5:$A$201,'Crop Chart'!$I$5:$I$201,FALSE),"")</f>
        <v/>
      </c>
      <c r="S387" s="512" t="str">
        <f t="array" ref="S387">IF(I387="TR",G387*'Crop Chart'!$H$2*12*L387/M387/T387*XLOOKUP(A387,'Crop Chart'!$A$5:$A$203,'Crop Chart'!$T$5:$T$203),"")</f>
        <v/>
      </c>
      <c r="T387" s="523" t="str">
        <f t="array" ref="T387">IF(ISBLANK(C387),"",XLOOKUP(A387,'Crop Chart'!$A$5:$A$201,'Crop Chart'!$P$5:$P$201,FALSE))</f>
        <v/>
      </c>
      <c r="U387" s="525" t="str">
        <f t="array" ref="U387">IF(ISBLANK(C387),"",XLOOKUP(A387,'Crop Chart'!$A$5:$A$201,'Crop Chart'!$Q$5:$Q$201,0))</f>
        <v/>
      </c>
      <c r="V387" s="507" t="str">
        <f t="array" ref="V387">IF(I387="DS",XLOOKUP(A387,'Crop Chart'!$A$6:$A$201,'Crop Chart'!$AH$6:$AH$201,0),"")</f>
        <v/>
      </c>
      <c r="W387" s="507" t="str">
        <f t="array" ref="W387">IF(I387="DS",XLOOKUP(A387,'Crop Chart'!$A$6:$A$201,'Crop Chart'!$AI$6:$AI$201,0),"")</f>
        <v/>
      </c>
      <c r="X387" s="526" t="str">
        <f t="array" ref="X387">IFS(ISTEXT(P387),"",XLOOKUP(A387,'Crop Chart'!$A$5:$A$201,'Crop Chart'!$R$5:$R$201,0)=0,"",XLOOKUP(A387,'Crop Chart'!$A$5:$A$201,'Crop Chart'!$R$5:$R$201,0)&gt;0,XLOOKUP(A387,'Crop Chart'!$A$5:$A$201,'Crop Chart'!$R$5:$R$201,0)+P387)</f>
        <v/>
      </c>
      <c r="Y387" s="523" t="str">
        <f t="array" ref="Y387">IF(ISTEXT(X387),"",XLOOKUP(A387,'Crop Chart'!$A$5:$A$201,'Crop Chart'!$S$5:$S$201,0))</f>
        <v/>
      </c>
      <c r="Z387" s="513" t="str">
        <f t="shared" si="3"/>
        <v/>
      </c>
      <c r="AA387" s="523" t="str">
        <f t="array" ref="AA387">IF(ISBLANK(C387),"",XLOOKUP(A387,'Crop Chart'!$A$5:$A$201,'Crop Chart'!$F$5:$F$201,0))</f>
        <v/>
      </c>
      <c r="AB387" s="523" t="str">
        <f t="array" ref="AB387">IF(ISBLANK(C387),"",XLOOKUP(A387,'Crop Chart'!$A$5:$A$201,'Crop Chart'!$G$5:$G$201,FALSE))</f>
        <v/>
      </c>
      <c r="AC387" s="526" t="str">
        <f t="shared" si="19"/>
        <v/>
      </c>
      <c r="AD387" s="526" t="str">
        <f t="shared" si="4"/>
        <v/>
      </c>
      <c r="AE387" s="527" t="str">
        <f t="array" ref="AE387">IF(ISBLANK(C387),"",XLOOKUP(C387,'Codified Game Plan'!$M$3:$M$477,'Codified Game Plan'!$J$3:$J$477,0))</f>
        <v/>
      </c>
      <c r="AF387" s="528" t="str">
        <f t="array" ref="AF387">IF(ISBLANK(C387),"",XLOOKUP(A387,'Crop Chart'!$A$5:$A$201,'Crop Chart'!$L$5:$L$201,FALSE))</f>
        <v/>
      </c>
      <c r="AG387" s="529"/>
      <c r="AH387" s="530"/>
      <c r="AI387" s="530" t="str">
        <f t="array" ref="AI387">IF(ISBLANK(C387),"",XLOOKUP(A387,'Crop Chart'!$A$5:$A$201,'Crop Chart'!$AN$5:$AN$201,FALSE))</f>
        <v/>
      </c>
      <c r="AJ387" s="531" t="str">
        <f t="array" ref="AJ387">IF((AI387=""),"",J387+XLOOKUP(A387,'Crop Chart'!$A$5:$A$201,'Crop Chart'!$AO$5:$AO$201,FALSE))</f>
        <v/>
      </c>
      <c r="AK387" s="530" t="str">
        <f t="array" ref="AK387">IF(ISBLANK(C387),"",XLOOKUP(A387,'Crop Chart'!$A$5:$A$201,'Crop Chart'!$AP$5:$AP$201,FALSE))</f>
        <v/>
      </c>
      <c r="AL387" s="531" t="str">
        <f t="array" ref="AL387">IF((AK387=""),"",J387+XLOOKUP(A387,'Crop Chart'!$A$5:$A$201,'Crop Chart'!$AQ$5:$AQ$201,FALSE))</f>
        <v/>
      </c>
      <c r="AM387" s="530" t="str">
        <f t="array" ref="AM387">IF(ISBLANK(C387),"",XLOOKUP(A387,'Crop Chart'!$A$5:$A$201,'Crop Chart'!$AR$5:$AR$201,FALSE))</f>
        <v/>
      </c>
      <c r="AN387" s="531" t="str">
        <f t="array" ref="AN387">IF((AM387=""),"",J387+XLOOKUP(A387,'Crop Chart'!$A$5:$A$201,'Crop Chart'!$AS$5:$AS$201,FALSE))</f>
        <v/>
      </c>
      <c r="AO387" s="530" t="str">
        <f t="array" ref="AO387">IF(ISBLANK(C387),"",XLOOKUP(A387,'Crop Chart'!$A$5:$A$201,'Crop Chart'!$AT$5:$AT$201,FALSE))</f>
        <v/>
      </c>
      <c r="AP387" s="531" t="str">
        <f t="array" ref="AP387">IF((AO387=""),"",J387+XLOOKUP(A387,'Crop Chart'!$A$5:$A$201,'Crop Chart'!$AU$5:$AU$201,FALSE))</f>
        <v/>
      </c>
      <c r="AQ387" s="530" t="str">
        <f t="array" ref="AQ387">IF(ISBLANK(C387),"",XLOOKUP(A387,'Crop Chart'!$A$5:$A$201,'Crop Chart'!$AV$5:$AV$201,FALSE))</f>
        <v/>
      </c>
      <c r="AR387" s="531" t="str">
        <f t="array" ref="AR387">IF((AQ387=""),"",J387+XLOOKUP(A387,'Crop Chart'!$A$5:$A$201,'Crop Chart'!$AW$5:$AW$201,FALSE))</f>
        <v/>
      </c>
      <c r="AS387" s="530" t="str">
        <f t="array" ref="AS387">IF(ISBLANK(C387),"",XLOOKUP(A387,'Crop Chart'!$A$5:$A$201,'Crop Chart'!$AX$5:$AX$201,FALSE))</f>
        <v/>
      </c>
      <c r="AT387" s="531" t="str">
        <f t="array" ref="AT387">IF((AS387=""),"",J387+XLOOKUP(A387,'Crop Chart'!$A$5:$A$201,'Crop Chart'!$AY$5:$AY$201,FALSE))</f>
        <v/>
      </c>
      <c r="AU387" s="530" t="str">
        <f t="array" ref="AU387">IF(ISBLANK(C387),"",XLOOKUP(A387,'Crop Chart'!$A$5:$A$201,'Crop Chart'!$AZ$5:$AZ$201,FALSE))</f>
        <v/>
      </c>
      <c r="AV387" s="531" t="str">
        <f t="array" ref="AV387">IF((AU387=""),"",J387+XLOOKUP(A387,'Crop Chart'!$A$5:$A$201,'Crop Chart'!$BA$5:$BA$201,FALSE))</f>
        <v/>
      </c>
      <c r="AW387" s="530" t="str">
        <f t="array" ref="AW387">IF(ISBLANK(C387),"",XLOOKUP(A387,'Crop Chart'!$A$5:$A$201,'Crop Chart'!$BB$5:$BB$201,FALSE))</f>
        <v/>
      </c>
      <c r="AX387" s="532" t="str">
        <f t="array" ref="AX387">IF((AW387=""),"",J387+XLOOKUP(A387,'Crop Chart'!$A$5:$A$201,'Crop Chart'!$BC$5:$BC$201,FALSE))</f>
        <v/>
      </c>
    </row>
    <row r="388" ht="15.75" hidden="1" customHeight="1">
      <c r="A388" s="520" t="str">
        <f t="array" ref="A388">IF(ISBLANK(C388)," ",XLOOKUP(C388,'Codified Game Plan'!$M$3:$M$477,'Codified Game Plan'!$A$3:$A$477))</f>
        <v> </v>
      </c>
      <c r="B388" s="503" t="str">
        <f t="array" ref="B388">IF(ISBLANK(C388),"",XLOOKUP(C388,'Codified Game Plan'!$M$3:$M$477,'Codified Game Plan'!$B$3:$B$477))</f>
        <v/>
      </c>
      <c r="C388" s="521"/>
      <c r="D388" s="521" t="str">
        <f t="array" ref="D388">IF(ISBLANK(C388)," ",XLOOKUP(C388,'Codified Game Plan'!$M$3:$M$477,'Codified Game Plan'!$C$3:$C$477))</f>
        <v> </v>
      </c>
      <c r="E388" s="522" t="str">
        <f t="array" ref="E388">IF(ISBLANK(C388),"",XLOOKUP(C388,'Codified Game Plan'!$M$3:$M$477,'Codified Game Plan'!$D$3:$D$477,0))</f>
        <v/>
      </c>
      <c r="F388" s="522" t="str">
        <f t="array" ref="F388">IF(ISBLANK(C388),"",XLOOKUP(C388,'Codified Game Plan'!$M$3:$M$477,'Codified Game Plan'!$E$3:$E$477,0))</f>
        <v/>
      </c>
      <c r="G388" s="523" t="str">
        <f t="array" ref="G388">IF(ISBLANK(C388)," ",XLOOKUP(C388,'Codified Game Plan'!$M$3:$M$477,'Codified Game Plan'!$F$3:$F$477))</f>
        <v> </v>
      </c>
      <c r="H388" s="507" t="str">
        <f t="array" ref="H388">IF(ISBLANK(C388)," ",XLOOKUP(C388,'Codified Game Plan'!$M$3:$M$477,'Codified Game Plan'!$G$3:$G$477))</f>
        <v> </v>
      </c>
      <c r="I388" s="523" t="str">
        <f t="array" ref="I388">IF(ISBLANK(C388),"",XLOOKUP(A388,'Crop Chart'!$A$5:$A$201,'Crop Chart'!$B$5:$B$201,0))</f>
        <v/>
      </c>
      <c r="J388" s="507" t="str">
        <f t="shared" si="24"/>
        <v> </v>
      </c>
      <c r="K388" s="511"/>
      <c r="L388" s="523" t="str">
        <f t="array" ref="L388">IF(ISBLANK(C388),"",XLOOKUP(A388,'Crop Chart'!$A$5:$A$201,'Crop Chart'!$C$5:$C$201,0))</f>
        <v/>
      </c>
      <c r="M388" s="506" t="str">
        <f t="array" ref="M388">IF(ISBLANK(C388),"",XLOOKUP(A388,'Crop Chart'!$A$5:$A$201,'Crop Chart'!$E$5:$E$201,0))</f>
        <v/>
      </c>
      <c r="N388" s="535" t="str">
        <f t="shared" si="1"/>
        <v/>
      </c>
      <c r="O388" s="515" t="str">
        <f t="array" ref="O388">IF(ISBLANK(C388),"",XLOOKUP(A388,'Crop Chart'!$A$5:$A$201,'Crop Chart'!$S$5:$S$201,0))</f>
        <v/>
      </c>
      <c r="P388" s="507" t="str">
        <f t="shared" si="2"/>
        <v/>
      </c>
      <c r="Q388" s="524"/>
      <c r="R388" s="523" t="str">
        <f t="array" ref="R388">IF(I388="TR",XLOOKUP(A388,'Crop Chart'!$A$5:$A$201,'Crop Chart'!$I$5:$I$201,FALSE),"")</f>
        <v/>
      </c>
      <c r="S388" s="512" t="str">
        <f t="array" ref="S388">IF(I388="TR",G388*'Crop Chart'!$H$2*12*L388/M388/T388*XLOOKUP(A388,'Crop Chart'!$A$5:$A$203,'Crop Chart'!$T$5:$T$203),"")</f>
        <v/>
      </c>
      <c r="T388" s="523" t="str">
        <f t="array" ref="T388">IF(ISBLANK(C388),"",XLOOKUP(A388,'Crop Chart'!$A$5:$A$201,'Crop Chart'!$P$5:$P$201,FALSE))</f>
        <v/>
      </c>
      <c r="U388" s="525" t="str">
        <f t="array" ref="U388">IF(ISBLANK(C388),"",XLOOKUP(A388,'Crop Chart'!$A$5:$A$201,'Crop Chart'!$Q$5:$Q$201,0))</f>
        <v/>
      </c>
      <c r="V388" s="507" t="str">
        <f t="array" ref="V388">IF(I388="DS",XLOOKUP(A388,'Crop Chart'!$A$6:$A$201,'Crop Chart'!$AH$6:$AH$201,0),"")</f>
        <v/>
      </c>
      <c r="W388" s="507" t="str">
        <f t="array" ref="W388">IF(I388="DS",XLOOKUP(A388,'Crop Chart'!$A$6:$A$201,'Crop Chart'!$AI$6:$AI$201,0),"")</f>
        <v/>
      </c>
      <c r="X388" s="526" t="str">
        <f t="array" ref="X388">IFS(ISTEXT(P388),"",XLOOKUP(A388,'Crop Chart'!$A$5:$A$201,'Crop Chart'!$R$5:$R$201,0)=0,"",XLOOKUP(A388,'Crop Chart'!$A$5:$A$201,'Crop Chart'!$R$5:$R$201,0)&gt;0,XLOOKUP(A388,'Crop Chart'!$A$5:$A$201,'Crop Chart'!$R$5:$R$201,0)+P388)</f>
        <v/>
      </c>
      <c r="Y388" s="523" t="str">
        <f t="array" ref="Y388">IF(ISTEXT(X388),"",XLOOKUP(A388,'Crop Chart'!$A$5:$A$201,'Crop Chart'!$S$5:$S$201,0))</f>
        <v/>
      </c>
      <c r="Z388" s="513" t="str">
        <f t="shared" si="3"/>
        <v/>
      </c>
      <c r="AA388" s="523" t="str">
        <f t="array" ref="AA388">IF(ISBLANK(C388),"",XLOOKUP(A388,'Crop Chart'!$A$5:$A$201,'Crop Chart'!$F$5:$F$201,0))</f>
        <v/>
      </c>
      <c r="AB388" s="523" t="str">
        <f t="array" ref="AB388">IF(ISBLANK(C388),"",XLOOKUP(A388,'Crop Chart'!$A$5:$A$201,'Crop Chart'!$G$5:$G$201,FALSE))</f>
        <v/>
      </c>
      <c r="AC388" s="526" t="str">
        <f t="shared" si="19"/>
        <v/>
      </c>
      <c r="AD388" s="526" t="str">
        <f t="shared" si="4"/>
        <v/>
      </c>
      <c r="AE388" s="527" t="str">
        <f t="array" ref="AE388">IF(ISBLANK(C388),"",XLOOKUP(C388,'Codified Game Plan'!$M$3:$M$477,'Codified Game Plan'!$J$3:$J$477,0))</f>
        <v/>
      </c>
      <c r="AF388" s="528" t="str">
        <f t="array" ref="AF388">IF(ISBLANK(C388),"",XLOOKUP(A388,'Crop Chart'!$A$5:$A$201,'Crop Chart'!$L$5:$L$201,FALSE))</f>
        <v/>
      </c>
      <c r="AG388" s="529"/>
      <c r="AH388" s="530"/>
      <c r="AI388" s="530" t="str">
        <f t="array" ref="AI388">IF(ISBLANK(C388),"",XLOOKUP(A388,'Crop Chart'!$A$5:$A$201,'Crop Chart'!$AN$5:$AN$201,FALSE))</f>
        <v/>
      </c>
      <c r="AJ388" s="531" t="str">
        <f t="array" ref="AJ388">IF((AI388=""),"",J388+XLOOKUP(A388,'Crop Chart'!$A$5:$A$201,'Crop Chart'!$AO$5:$AO$201,FALSE))</f>
        <v/>
      </c>
      <c r="AK388" s="530" t="str">
        <f t="array" ref="AK388">IF(ISBLANK(C388),"",XLOOKUP(A388,'Crop Chart'!$A$5:$A$201,'Crop Chart'!$AP$5:$AP$201,FALSE))</f>
        <v/>
      </c>
      <c r="AL388" s="531" t="str">
        <f t="array" ref="AL388">IF((AK388=""),"",J388+XLOOKUP(A388,'Crop Chart'!$A$5:$A$201,'Crop Chart'!$AQ$5:$AQ$201,FALSE))</f>
        <v/>
      </c>
      <c r="AM388" s="530" t="str">
        <f t="array" ref="AM388">IF(ISBLANK(C388),"",XLOOKUP(A388,'Crop Chart'!$A$5:$A$201,'Crop Chart'!$AR$5:$AR$201,FALSE))</f>
        <v/>
      </c>
      <c r="AN388" s="531" t="str">
        <f t="array" ref="AN388">IF((AM388=""),"",J388+XLOOKUP(A388,'Crop Chart'!$A$5:$A$201,'Crop Chart'!$AS$5:$AS$201,FALSE))</f>
        <v/>
      </c>
      <c r="AO388" s="530" t="str">
        <f t="array" ref="AO388">IF(ISBLANK(C388),"",XLOOKUP(A388,'Crop Chart'!$A$5:$A$201,'Crop Chart'!$AT$5:$AT$201,FALSE))</f>
        <v/>
      </c>
      <c r="AP388" s="531" t="str">
        <f t="array" ref="AP388">IF((AO388=""),"",J388+XLOOKUP(A388,'Crop Chart'!$A$5:$A$201,'Crop Chart'!$AU$5:$AU$201,FALSE))</f>
        <v/>
      </c>
      <c r="AQ388" s="530" t="str">
        <f t="array" ref="AQ388">IF(ISBLANK(C388),"",XLOOKUP(A388,'Crop Chart'!$A$5:$A$201,'Crop Chart'!$AV$5:$AV$201,FALSE))</f>
        <v/>
      </c>
      <c r="AR388" s="531" t="str">
        <f t="array" ref="AR388">IF((AQ388=""),"",J388+XLOOKUP(A388,'Crop Chart'!$A$5:$A$201,'Crop Chart'!$AW$5:$AW$201,FALSE))</f>
        <v/>
      </c>
      <c r="AS388" s="530" t="str">
        <f t="array" ref="AS388">IF(ISBLANK(C388),"",XLOOKUP(A388,'Crop Chart'!$A$5:$A$201,'Crop Chart'!$AX$5:$AX$201,FALSE))</f>
        <v/>
      </c>
      <c r="AT388" s="531" t="str">
        <f t="array" ref="AT388">IF((AS388=""),"",J388+XLOOKUP(A388,'Crop Chart'!$A$5:$A$201,'Crop Chart'!$AY$5:$AY$201,FALSE))</f>
        <v/>
      </c>
      <c r="AU388" s="530" t="str">
        <f t="array" ref="AU388">IF(ISBLANK(C388),"",XLOOKUP(A388,'Crop Chart'!$A$5:$A$201,'Crop Chart'!$AZ$5:$AZ$201,FALSE))</f>
        <v/>
      </c>
      <c r="AV388" s="531" t="str">
        <f t="array" ref="AV388">IF((AU388=""),"",J388+XLOOKUP(A388,'Crop Chart'!$A$5:$A$201,'Crop Chart'!$BA$5:$BA$201,FALSE))</f>
        <v/>
      </c>
      <c r="AW388" s="530" t="str">
        <f t="array" ref="AW388">IF(ISBLANK(C388),"",XLOOKUP(A388,'Crop Chart'!$A$5:$A$201,'Crop Chart'!$BB$5:$BB$201,FALSE))</f>
        <v/>
      </c>
      <c r="AX388" s="532" t="str">
        <f t="array" ref="AX388">IF((AW388=""),"",J388+XLOOKUP(A388,'Crop Chart'!$A$5:$A$201,'Crop Chart'!$BC$5:$BC$201,FALSE))</f>
        <v/>
      </c>
    </row>
    <row r="389" ht="15.75" hidden="1" customHeight="1">
      <c r="A389" s="520" t="str">
        <f t="array" ref="A389">IF(ISBLANK(C389)," ",XLOOKUP(C389,'Codified Game Plan'!$M$3:$M$477,'Codified Game Plan'!$A$3:$A$477))</f>
        <v> </v>
      </c>
      <c r="B389" s="503" t="str">
        <f t="array" ref="B389">IF(ISBLANK(C389),"",XLOOKUP(C389,'Codified Game Plan'!$M$3:$M$477,'Codified Game Plan'!$B$3:$B$477))</f>
        <v/>
      </c>
      <c r="C389" s="521"/>
      <c r="D389" s="521" t="str">
        <f t="array" ref="D389">IF(ISBLANK(C389)," ",XLOOKUP(C389,'Codified Game Plan'!$M$3:$M$477,'Codified Game Plan'!$C$3:$C$477))</f>
        <v> </v>
      </c>
      <c r="E389" s="522" t="str">
        <f t="array" ref="E389">IF(ISBLANK(C389),"",XLOOKUP(C389,'Codified Game Plan'!$M$3:$M$477,'Codified Game Plan'!$D$3:$D$477,0))</f>
        <v/>
      </c>
      <c r="F389" s="522" t="str">
        <f t="array" ref="F389">IF(ISBLANK(C389),"",XLOOKUP(C389,'Codified Game Plan'!$M$3:$M$477,'Codified Game Plan'!$E$3:$E$477,0))</f>
        <v/>
      </c>
      <c r="G389" s="523" t="str">
        <f t="array" ref="G389">IF(ISBLANK(C389)," ",XLOOKUP(C389,'Codified Game Plan'!$M$3:$M$477,'Codified Game Plan'!$F$3:$F$477))</f>
        <v> </v>
      </c>
      <c r="H389" s="507" t="str">
        <f t="array" ref="H389">IF(ISBLANK(C389)," ",XLOOKUP(C389,'Codified Game Plan'!$M$3:$M$477,'Codified Game Plan'!$G$3:$G$477))</f>
        <v> </v>
      </c>
      <c r="I389" s="523" t="str">
        <f t="array" ref="I389">IF(ISBLANK(C389),"",XLOOKUP(A389,'Crop Chart'!$A$5:$A$201,'Crop Chart'!$B$5:$B$201,0))</f>
        <v/>
      </c>
      <c r="J389" s="507" t="str">
        <f t="shared" si="24"/>
        <v> </v>
      </c>
      <c r="K389" s="511"/>
      <c r="L389" s="523" t="str">
        <f t="array" ref="L389">IF(ISBLANK(C389),"",XLOOKUP(A389,'Crop Chart'!$A$5:$A$201,'Crop Chart'!$C$5:$C$201,0))</f>
        <v/>
      </c>
      <c r="M389" s="506" t="str">
        <f t="array" ref="M389">IF(ISBLANK(C389),"",XLOOKUP(A389,'Crop Chart'!$A$5:$A$201,'Crop Chart'!$E$5:$E$201,0))</f>
        <v/>
      </c>
      <c r="N389" s="535" t="str">
        <f t="shared" si="1"/>
        <v/>
      </c>
      <c r="O389" s="515" t="str">
        <f t="array" ref="O389">IF(ISBLANK(C389),"",XLOOKUP(A389,'Crop Chart'!$A$5:$A$201,'Crop Chart'!$S$5:$S$201,0))</f>
        <v/>
      </c>
      <c r="P389" s="507" t="str">
        <f t="shared" si="2"/>
        <v/>
      </c>
      <c r="Q389" s="524"/>
      <c r="R389" s="523" t="str">
        <f t="array" ref="R389">IF(I389="TR",XLOOKUP(A389,'Crop Chart'!$A$5:$A$201,'Crop Chart'!$I$5:$I$201,FALSE),"")</f>
        <v/>
      </c>
      <c r="S389" s="512" t="str">
        <f t="array" ref="S389">IF(I389="TR",G389*'Crop Chart'!$H$2*12*L389/M389/T389*XLOOKUP(A389,'Crop Chart'!$A$5:$A$203,'Crop Chart'!$T$5:$T$203),"")</f>
        <v/>
      </c>
      <c r="T389" s="523" t="str">
        <f t="array" ref="T389">IF(ISBLANK(C389),"",XLOOKUP(A389,'Crop Chart'!$A$5:$A$201,'Crop Chart'!$P$5:$P$201,FALSE))</f>
        <v/>
      </c>
      <c r="U389" s="525" t="str">
        <f t="array" ref="U389">IF(ISBLANK(C389),"",XLOOKUP(A389,'Crop Chart'!$A$5:$A$201,'Crop Chart'!$Q$5:$Q$201,0))</f>
        <v/>
      </c>
      <c r="V389" s="507" t="str">
        <f t="array" ref="V389">IF(I389="DS",XLOOKUP(A389,'Crop Chart'!$A$6:$A$201,'Crop Chart'!$AH$6:$AH$201,0),"")</f>
        <v/>
      </c>
      <c r="W389" s="507" t="str">
        <f t="array" ref="W389">IF(I389="DS",XLOOKUP(A389,'Crop Chart'!$A$6:$A$201,'Crop Chart'!$AI$6:$AI$201,0),"")</f>
        <v/>
      </c>
      <c r="X389" s="526" t="str">
        <f t="array" ref="X389">IFS(ISTEXT(P389),"",XLOOKUP(A389,'Crop Chart'!$A$5:$A$201,'Crop Chart'!$R$5:$R$201,0)=0,"",XLOOKUP(A389,'Crop Chart'!$A$5:$A$201,'Crop Chart'!$R$5:$R$201,0)&gt;0,XLOOKUP(A389,'Crop Chart'!$A$5:$A$201,'Crop Chart'!$R$5:$R$201,0)+P389)</f>
        <v/>
      </c>
      <c r="Y389" s="523" t="str">
        <f t="array" ref="Y389">IF(ISTEXT(X389),"",XLOOKUP(A389,'Crop Chart'!$A$5:$A$201,'Crop Chart'!$S$5:$S$201,0))</f>
        <v/>
      </c>
      <c r="Z389" s="513" t="str">
        <f t="shared" si="3"/>
        <v/>
      </c>
      <c r="AA389" s="523" t="str">
        <f t="array" ref="AA389">IF(ISBLANK(C389),"",XLOOKUP(A389,'Crop Chart'!$A$5:$A$201,'Crop Chart'!$F$5:$F$201,0))</f>
        <v/>
      </c>
      <c r="AB389" s="523" t="str">
        <f t="array" ref="AB389">IF(ISBLANK(C389),"",XLOOKUP(A389,'Crop Chart'!$A$5:$A$201,'Crop Chart'!$G$5:$G$201,FALSE))</f>
        <v/>
      </c>
      <c r="AC389" s="526" t="str">
        <f t="shared" si="19"/>
        <v/>
      </c>
      <c r="AD389" s="526" t="str">
        <f t="shared" si="4"/>
        <v/>
      </c>
      <c r="AE389" s="527" t="str">
        <f t="array" ref="AE389">IF(ISBLANK(C389),"",XLOOKUP(C389,'Codified Game Plan'!$M$3:$M$477,'Codified Game Plan'!$J$3:$J$477,0))</f>
        <v/>
      </c>
      <c r="AF389" s="528" t="str">
        <f t="array" ref="AF389">IF(ISBLANK(C389),"",XLOOKUP(A389,'Crop Chart'!$A$5:$A$201,'Crop Chart'!$L$5:$L$201,FALSE))</f>
        <v/>
      </c>
      <c r="AG389" s="529"/>
      <c r="AH389" s="530"/>
      <c r="AI389" s="530" t="str">
        <f t="array" ref="AI389">IF(ISBLANK(C389),"",XLOOKUP(A389,'Crop Chart'!$A$5:$A$201,'Crop Chart'!$AN$5:$AN$201,FALSE))</f>
        <v/>
      </c>
      <c r="AJ389" s="531" t="str">
        <f t="array" ref="AJ389">IF((AI389=""),"",J389+XLOOKUP(A389,'Crop Chart'!$A$5:$A$201,'Crop Chart'!$AO$5:$AO$201,FALSE))</f>
        <v/>
      </c>
      <c r="AK389" s="530" t="str">
        <f t="array" ref="AK389">IF(ISBLANK(C389),"",XLOOKUP(A389,'Crop Chart'!$A$5:$A$201,'Crop Chart'!$AP$5:$AP$201,FALSE))</f>
        <v/>
      </c>
      <c r="AL389" s="531" t="str">
        <f t="array" ref="AL389">IF((AK389=""),"",J389+XLOOKUP(A389,'Crop Chart'!$A$5:$A$201,'Crop Chart'!$AQ$5:$AQ$201,FALSE))</f>
        <v/>
      </c>
      <c r="AM389" s="530" t="str">
        <f t="array" ref="AM389">IF(ISBLANK(C389),"",XLOOKUP(A389,'Crop Chart'!$A$5:$A$201,'Crop Chart'!$AR$5:$AR$201,FALSE))</f>
        <v/>
      </c>
      <c r="AN389" s="531" t="str">
        <f t="array" ref="AN389">IF((AM389=""),"",J389+XLOOKUP(A389,'Crop Chart'!$A$5:$A$201,'Crop Chart'!$AS$5:$AS$201,FALSE))</f>
        <v/>
      </c>
      <c r="AO389" s="530" t="str">
        <f t="array" ref="AO389">IF(ISBLANK(C389),"",XLOOKUP(A389,'Crop Chart'!$A$5:$A$201,'Crop Chart'!$AT$5:$AT$201,FALSE))</f>
        <v/>
      </c>
      <c r="AP389" s="531" t="str">
        <f t="array" ref="AP389">IF((AO389=""),"",J389+XLOOKUP(A389,'Crop Chart'!$A$5:$A$201,'Crop Chart'!$AU$5:$AU$201,FALSE))</f>
        <v/>
      </c>
      <c r="AQ389" s="530" t="str">
        <f t="array" ref="AQ389">IF(ISBLANK(C389),"",XLOOKUP(A389,'Crop Chart'!$A$5:$A$201,'Crop Chart'!$AV$5:$AV$201,FALSE))</f>
        <v/>
      </c>
      <c r="AR389" s="531" t="str">
        <f t="array" ref="AR389">IF((AQ389=""),"",J389+XLOOKUP(A389,'Crop Chart'!$A$5:$A$201,'Crop Chart'!$AW$5:$AW$201,FALSE))</f>
        <v/>
      </c>
      <c r="AS389" s="530" t="str">
        <f t="array" ref="AS389">IF(ISBLANK(C389),"",XLOOKUP(A389,'Crop Chart'!$A$5:$A$201,'Crop Chart'!$AX$5:$AX$201,FALSE))</f>
        <v/>
      </c>
      <c r="AT389" s="531" t="str">
        <f t="array" ref="AT389">IF((AS389=""),"",J389+XLOOKUP(A389,'Crop Chart'!$A$5:$A$201,'Crop Chart'!$AY$5:$AY$201,FALSE))</f>
        <v/>
      </c>
      <c r="AU389" s="530" t="str">
        <f t="array" ref="AU389">IF(ISBLANK(C389),"",XLOOKUP(A389,'Crop Chart'!$A$5:$A$201,'Crop Chart'!$AZ$5:$AZ$201,FALSE))</f>
        <v/>
      </c>
      <c r="AV389" s="531" t="str">
        <f t="array" ref="AV389">IF((AU389=""),"",J389+XLOOKUP(A389,'Crop Chart'!$A$5:$A$201,'Crop Chart'!$BA$5:$BA$201,FALSE))</f>
        <v/>
      </c>
      <c r="AW389" s="530" t="str">
        <f t="array" ref="AW389">IF(ISBLANK(C389),"",XLOOKUP(A389,'Crop Chart'!$A$5:$A$201,'Crop Chart'!$BB$5:$BB$201,FALSE))</f>
        <v/>
      </c>
      <c r="AX389" s="532" t="str">
        <f t="array" ref="AX389">IF((AW389=""),"",J389+XLOOKUP(A389,'Crop Chart'!$A$5:$A$201,'Crop Chart'!$BC$5:$BC$201,FALSE))</f>
        <v/>
      </c>
    </row>
    <row r="390" ht="15.75" hidden="1" customHeight="1">
      <c r="A390" s="520" t="str">
        <f t="array" ref="A390">IF(ISBLANK(C390)," ",XLOOKUP(C390,'Codified Game Plan'!$M$3:$M$477,'Codified Game Plan'!$A$3:$A$477))</f>
        <v> </v>
      </c>
      <c r="B390" s="503" t="str">
        <f t="array" ref="B390">IF(ISBLANK(C390),"",XLOOKUP(C390,'Codified Game Plan'!$M$3:$M$477,'Codified Game Plan'!$B$3:$B$477))</f>
        <v/>
      </c>
      <c r="C390" s="521"/>
      <c r="D390" s="521" t="str">
        <f t="array" ref="D390">IF(ISBLANK(C390)," ",XLOOKUP(C390,'Codified Game Plan'!$M$3:$M$477,'Codified Game Plan'!$C$3:$C$477))</f>
        <v> </v>
      </c>
      <c r="E390" s="522" t="str">
        <f t="array" ref="E390">IF(ISBLANK(C390),"",XLOOKUP(C390,'Codified Game Plan'!$M$3:$M$477,'Codified Game Plan'!$D$3:$D$477,0))</f>
        <v/>
      </c>
      <c r="F390" s="522" t="str">
        <f t="array" ref="F390">IF(ISBLANK(C390),"",XLOOKUP(C390,'Codified Game Plan'!$M$3:$M$477,'Codified Game Plan'!$E$3:$E$477,0))</f>
        <v/>
      </c>
      <c r="G390" s="523" t="str">
        <f t="array" ref="G390">IF(ISBLANK(C390)," ",XLOOKUP(C390,'Codified Game Plan'!$M$3:$M$477,'Codified Game Plan'!$F$3:$F$477))</f>
        <v> </v>
      </c>
      <c r="H390" s="507" t="str">
        <f t="array" ref="H390">IF(ISBLANK(C390)," ",XLOOKUP(C390,'Codified Game Plan'!$M$3:$M$477,'Codified Game Plan'!$G$3:$G$477))</f>
        <v> </v>
      </c>
      <c r="I390" s="523" t="str">
        <f t="array" ref="I390">IF(ISBLANK(C390),"",XLOOKUP(A390,'Crop Chart'!$A$5:$A$201,'Crop Chart'!$B$5:$B$201,0))</f>
        <v/>
      </c>
      <c r="J390" s="507" t="str">
        <f t="shared" si="24"/>
        <v> </v>
      </c>
      <c r="K390" s="511"/>
      <c r="L390" s="523" t="str">
        <f t="array" ref="L390">IF(ISBLANK(C390),"",XLOOKUP(A390,'Crop Chart'!$A$5:$A$201,'Crop Chart'!$C$5:$C$201,0))</f>
        <v/>
      </c>
      <c r="M390" s="506" t="str">
        <f t="array" ref="M390">IF(ISBLANK(C390),"",XLOOKUP(A390,'Crop Chart'!$A$5:$A$201,'Crop Chart'!$E$5:$E$201,0))</f>
        <v/>
      </c>
      <c r="N390" s="535" t="str">
        <f t="shared" si="1"/>
        <v/>
      </c>
      <c r="O390" s="515" t="str">
        <f t="array" ref="O390">IF(ISBLANK(C390),"",XLOOKUP(A390,'Crop Chart'!$A$5:$A$201,'Crop Chart'!$S$5:$S$201,0))</f>
        <v/>
      </c>
      <c r="P390" s="507" t="str">
        <f t="shared" si="2"/>
        <v/>
      </c>
      <c r="Q390" s="524"/>
      <c r="R390" s="523" t="str">
        <f t="array" ref="R390">IF(I390="TR",XLOOKUP(A390,'Crop Chart'!$A$5:$A$201,'Crop Chart'!$I$5:$I$201,FALSE),"")</f>
        <v/>
      </c>
      <c r="S390" s="512" t="str">
        <f t="array" ref="S390">IF(I390="TR",G390*'Crop Chart'!$H$2*12*L390/M390/T390*XLOOKUP(A390,'Crop Chart'!$A$5:$A$203,'Crop Chart'!$T$5:$T$203),"")</f>
        <v/>
      </c>
      <c r="T390" s="523" t="str">
        <f t="array" ref="T390">IF(ISBLANK(C390),"",XLOOKUP(A390,'Crop Chart'!$A$5:$A$201,'Crop Chart'!$P$5:$P$201,FALSE))</f>
        <v/>
      </c>
      <c r="U390" s="525" t="str">
        <f t="array" ref="U390">IF(ISBLANK(C390),"",XLOOKUP(A390,'Crop Chart'!$A$5:$A$201,'Crop Chart'!$Q$5:$Q$201,0))</f>
        <v/>
      </c>
      <c r="V390" s="507" t="str">
        <f t="array" ref="V390">IF(I390="DS",XLOOKUP(A390,'Crop Chart'!$A$6:$A$201,'Crop Chart'!$AH$6:$AH$201,0),"")</f>
        <v/>
      </c>
      <c r="W390" s="507" t="str">
        <f t="array" ref="W390">IF(I390="DS",XLOOKUP(A390,'Crop Chart'!$A$6:$A$201,'Crop Chart'!$AI$6:$AI$201,0),"")</f>
        <v/>
      </c>
      <c r="X390" s="526" t="str">
        <f t="array" ref="X390">IFS(ISTEXT(P390),"",XLOOKUP(A390,'Crop Chart'!$A$5:$A$201,'Crop Chart'!$R$5:$R$201,0)=0,"",XLOOKUP(A390,'Crop Chart'!$A$5:$A$201,'Crop Chart'!$R$5:$R$201,0)&gt;0,XLOOKUP(A390,'Crop Chart'!$A$5:$A$201,'Crop Chart'!$R$5:$R$201,0)+P390)</f>
        <v/>
      </c>
      <c r="Y390" s="523" t="str">
        <f t="array" ref="Y390">IF(ISTEXT(X390),"",XLOOKUP(A390,'Crop Chart'!$A$5:$A$201,'Crop Chart'!$S$5:$S$201,0))</f>
        <v/>
      </c>
      <c r="Z390" s="513" t="str">
        <f t="shared" si="3"/>
        <v/>
      </c>
      <c r="AA390" s="523" t="str">
        <f t="array" ref="AA390">IF(ISBLANK(C390),"",XLOOKUP(A390,'Crop Chart'!$A$5:$A$201,'Crop Chart'!$F$5:$F$201,0))</f>
        <v/>
      </c>
      <c r="AB390" s="523" t="str">
        <f t="array" ref="AB390">IF(ISBLANK(C390),"",XLOOKUP(A390,'Crop Chart'!$A$5:$A$201,'Crop Chart'!$G$5:$G$201,FALSE))</f>
        <v/>
      </c>
      <c r="AC390" s="526" t="str">
        <f t="shared" si="19"/>
        <v/>
      </c>
      <c r="AD390" s="526" t="str">
        <f t="shared" si="4"/>
        <v/>
      </c>
      <c r="AE390" s="527" t="str">
        <f t="array" ref="AE390">IF(ISBLANK(C390),"",XLOOKUP(C390,'Codified Game Plan'!$M$3:$M$477,'Codified Game Plan'!$J$3:$J$477,0))</f>
        <v/>
      </c>
      <c r="AF390" s="528" t="str">
        <f t="array" ref="AF390">IF(ISBLANK(C390),"",XLOOKUP(A390,'Crop Chart'!$A$5:$A$201,'Crop Chart'!$L$5:$L$201,FALSE))</f>
        <v/>
      </c>
      <c r="AG390" s="529"/>
      <c r="AH390" s="530"/>
      <c r="AI390" s="530" t="str">
        <f t="array" ref="AI390">IF(ISBLANK(C390),"",XLOOKUP(A390,'Crop Chart'!$A$5:$A$201,'Crop Chart'!$AN$5:$AN$201,FALSE))</f>
        <v/>
      </c>
      <c r="AJ390" s="531" t="str">
        <f t="array" ref="AJ390">IF((AI390=""),"",J390+XLOOKUP(A390,'Crop Chart'!$A$5:$A$201,'Crop Chart'!$AO$5:$AO$201,FALSE))</f>
        <v/>
      </c>
      <c r="AK390" s="530" t="str">
        <f t="array" ref="AK390">IF(ISBLANK(C390),"",XLOOKUP(A390,'Crop Chart'!$A$5:$A$201,'Crop Chart'!$AP$5:$AP$201,FALSE))</f>
        <v/>
      </c>
      <c r="AL390" s="531" t="str">
        <f t="array" ref="AL390">IF((AK390=""),"",J390+XLOOKUP(A390,'Crop Chart'!$A$5:$A$201,'Crop Chart'!$AQ$5:$AQ$201,FALSE))</f>
        <v/>
      </c>
      <c r="AM390" s="530" t="str">
        <f t="array" ref="AM390">IF(ISBLANK(C390),"",XLOOKUP(A390,'Crop Chart'!$A$5:$A$201,'Crop Chart'!$AR$5:$AR$201,FALSE))</f>
        <v/>
      </c>
      <c r="AN390" s="531" t="str">
        <f t="array" ref="AN390">IF((AM390=""),"",J390+XLOOKUP(A390,'Crop Chart'!$A$5:$A$201,'Crop Chart'!$AS$5:$AS$201,FALSE))</f>
        <v/>
      </c>
      <c r="AO390" s="530" t="str">
        <f t="array" ref="AO390">IF(ISBLANK(C390),"",XLOOKUP(A390,'Crop Chart'!$A$5:$A$201,'Crop Chart'!$AT$5:$AT$201,FALSE))</f>
        <v/>
      </c>
      <c r="AP390" s="531" t="str">
        <f t="array" ref="AP390">IF((AO390=""),"",J390+XLOOKUP(A390,'Crop Chart'!$A$5:$A$201,'Crop Chart'!$AU$5:$AU$201,FALSE))</f>
        <v/>
      </c>
      <c r="AQ390" s="530" t="str">
        <f t="array" ref="AQ390">IF(ISBLANK(C390),"",XLOOKUP(A390,'Crop Chart'!$A$5:$A$201,'Crop Chart'!$AV$5:$AV$201,FALSE))</f>
        <v/>
      </c>
      <c r="AR390" s="531" t="str">
        <f t="array" ref="AR390">IF((AQ390=""),"",J390+XLOOKUP(A390,'Crop Chart'!$A$5:$A$201,'Crop Chart'!$AW$5:$AW$201,FALSE))</f>
        <v/>
      </c>
      <c r="AS390" s="530" t="str">
        <f t="array" ref="AS390">IF(ISBLANK(C390),"",XLOOKUP(A390,'Crop Chart'!$A$5:$A$201,'Crop Chart'!$AX$5:$AX$201,FALSE))</f>
        <v/>
      </c>
      <c r="AT390" s="531" t="str">
        <f t="array" ref="AT390">IF((AS390=""),"",J390+XLOOKUP(A390,'Crop Chart'!$A$5:$A$201,'Crop Chart'!$AY$5:$AY$201,FALSE))</f>
        <v/>
      </c>
      <c r="AU390" s="530" t="str">
        <f t="array" ref="AU390">IF(ISBLANK(C390),"",XLOOKUP(A390,'Crop Chart'!$A$5:$A$201,'Crop Chart'!$AZ$5:$AZ$201,FALSE))</f>
        <v/>
      </c>
      <c r="AV390" s="531" t="str">
        <f t="array" ref="AV390">IF((AU390=""),"",J390+XLOOKUP(A390,'Crop Chart'!$A$5:$A$201,'Crop Chart'!$BA$5:$BA$201,FALSE))</f>
        <v/>
      </c>
      <c r="AW390" s="530" t="str">
        <f t="array" ref="AW390">IF(ISBLANK(C390),"",XLOOKUP(A390,'Crop Chart'!$A$5:$A$201,'Crop Chart'!$BB$5:$BB$201,FALSE))</f>
        <v/>
      </c>
      <c r="AX390" s="532" t="str">
        <f t="array" ref="AX390">IF((AW390=""),"",J390+XLOOKUP(A390,'Crop Chart'!$A$5:$A$201,'Crop Chart'!$BC$5:$BC$201,FALSE))</f>
        <v/>
      </c>
    </row>
    <row r="391" ht="15.75" hidden="1" customHeight="1">
      <c r="A391" s="520" t="str">
        <f t="array" ref="A391">IF(ISBLANK(C391)," ",XLOOKUP(C391,'Codified Game Plan'!$M$3:$M$477,'Codified Game Plan'!$A$3:$A$477))</f>
        <v> </v>
      </c>
      <c r="B391" s="503" t="str">
        <f t="array" ref="B391">IF(ISBLANK(C391),"",XLOOKUP(C391,'Codified Game Plan'!$M$3:$M$477,'Codified Game Plan'!$B$3:$B$477))</f>
        <v/>
      </c>
      <c r="C391" s="521"/>
      <c r="D391" s="521" t="str">
        <f t="array" ref="D391">IF(ISBLANK(C391)," ",XLOOKUP(C391,'Codified Game Plan'!$M$3:$M$477,'Codified Game Plan'!$C$3:$C$477))</f>
        <v> </v>
      </c>
      <c r="E391" s="522" t="str">
        <f t="array" ref="E391">IF(ISBLANK(C391),"",XLOOKUP(C391,'Codified Game Plan'!$M$3:$M$477,'Codified Game Plan'!$D$3:$D$477,0))</f>
        <v/>
      </c>
      <c r="F391" s="522" t="str">
        <f t="array" ref="F391">IF(ISBLANK(C391),"",XLOOKUP(C391,'Codified Game Plan'!$M$3:$M$477,'Codified Game Plan'!$E$3:$E$477,0))</f>
        <v/>
      </c>
      <c r="G391" s="523" t="str">
        <f t="array" ref="G391">IF(ISBLANK(C391)," ",XLOOKUP(C391,'Codified Game Plan'!$M$3:$M$477,'Codified Game Plan'!$F$3:$F$477))</f>
        <v> </v>
      </c>
      <c r="H391" s="507" t="str">
        <f t="array" ref="H391">IF(ISBLANK(C391)," ",XLOOKUP(C391,'Codified Game Plan'!$M$3:$M$477,'Codified Game Plan'!$G$3:$G$477))</f>
        <v> </v>
      </c>
      <c r="I391" s="523" t="str">
        <f t="array" ref="I391">IF(ISBLANK(C391),"",XLOOKUP(A391,'Crop Chart'!$A$5:$A$201,'Crop Chart'!$B$5:$B$201,0))</f>
        <v/>
      </c>
      <c r="J391" s="507" t="str">
        <f t="shared" si="24"/>
        <v> </v>
      </c>
      <c r="K391" s="511"/>
      <c r="L391" s="523" t="str">
        <f t="array" ref="L391">IF(ISBLANK(C391),"",XLOOKUP(A391,'Crop Chart'!$A$5:$A$201,'Crop Chart'!$C$5:$C$201,0))</f>
        <v/>
      </c>
      <c r="M391" s="506" t="str">
        <f t="array" ref="M391">IF(ISBLANK(C391),"",XLOOKUP(A391,'Crop Chart'!$A$5:$A$201,'Crop Chart'!$E$5:$E$201,0))</f>
        <v/>
      </c>
      <c r="N391" s="535" t="str">
        <f t="shared" si="1"/>
        <v/>
      </c>
      <c r="O391" s="515" t="str">
        <f t="array" ref="O391">IF(ISBLANK(C391),"",XLOOKUP(A391,'Crop Chart'!$A$5:$A$201,'Crop Chart'!$S$5:$S$201,0))</f>
        <v/>
      </c>
      <c r="P391" s="507" t="str">
        <f t="shared" si="2"/>
        <v/>
      </c>
      <c r="Q391" s="524"/>
      <c r="R391" s="523" t="str">
        <f t="array" ref="R391">IF(I391="TR",XLOOKUP(A391,'Crop Chart'!$A$5:$A$201,'Crop Chart'!$I$5:$I$201,FALSE),"")</f>
        <v/>
      </c>
      <c r="S391" s="512" t="str">
        <f t="array" ref="S391">IF(I391="TR",G391*'Crop Chart'!$H$2*12*L391/M391/T391*XLOOKUP(A391,'Crop Chart'!$A$5:$A$203,'Crop Chart'!$T$5:$T$203),"")</f>
        <v/>
      </c>
      <c r="T391" s="523" t="str">
        <f t="array" ref="T391">IF(ISBLANK(C391),"",XLOOKUP(A391,'Crop Chart'!$A$5:$A$201,'Crop Chart'!$P$5:$P$201,FALSE))</f>
        <v/>
      </c>
      <c r="U391" s="525" t="str">
        <f t="array" ref="U391">IF(ISBLANK(C391),"",XLOOKUP(A391,'Crop Chart'!$A$5:$A$201,'Crop Chart'!$Q$5:$Q$201,0))</f>
        <v/>
      </c>
      <c r="V391" s="507" t="str">
        <f t="array" ref="V391">IF(I391="DS",XLOOKUP(A391,'Crop Chart'!$A$6:$A$201,'Crop Chart'!$AH$6:$AH$201,0),"")</f>
        <v/>
      </c>
      <c r="W391" s="507" t="str">
        <f t="array" ref="W391">IF(I391="DS",XLOOKUP(A391,'Crop Chart'!$A$6:$A$201,'Crop Chart'!$AI$6:$AI$201,0),"")</f>
        <v/>
      </c>
      <c r="X391" s="526" t="str">
        <f t="array" ref="X391">IFS(ISTEXT(P391),"",XLOOKUP(A391,'Crop Chart'!$A$5:$A$201,'Crop Chart'!$R$5:$R$201,0)=0,"",XLOOKUP(A391,'Crop Chart'!$A$5:$A$201,'Crop Chart'!$R$5:$R$201,0)&gt;0,XLOOKUP(A391,'Crop Chart'!$A$5:$A$201,'Crop Chart'!$R$5:$R$201,0)+P391)</f>
        <v/>
      </c>
      <c r="Y391" s="523" t="str">
        <f t="array" ref="Y391">IF(ISTEXT(X391),"",XLOOKUP(A391,'Crop Chart'!$A$5:$A$201,'Crop Chart'!$S$5:$S$201,0))</f>
        <v/>
      </c>
      <c r="Z391" s="513" t="str">
        <f t="shared" si="3"/>
        <v/>
      </c>
      <c r="AA391" s="523" t="str">
        <f t="array" ref="AA391">IF(ISBLANK(C391),"",XLOOKUP(A391,'Crop Chart'!$A$5:$A$201,'Crop Chart'!$F$5:$F$201,0))</f>
        <v/>
      </c>
      <c r="AB391" s="523" t="str">
        <f t="array" ref="AB391">IF(ISBLANK(C391),"",XLOOKUP(A391,'Crop Chart'!$A$5:$A$201,'Crop Chart'!$G$5:$G$201,FALSE))</f>
        <v/>
      </c>
      <c r="AC391" s="526" t="str">
        <f t="shared" si="19"/>
        <v/>
      </c>
      <c r="AD391" s="526" t="str">
        <f t="shared" si="4"/>
        <v/>
      </c>
      <c r="AE391" s="527" t="str">
        <f t="array" ref="AE391">IF(ISBLANK(C391),"",XLOOKUP(C391,'Codified Game Plan'!$M$3:$M$477,'Codified Game Plan'!$J$3:$J$477,0))</f>
        <v/>
      </c>
      <c r="AF391" s="528" t="str">
        <f t="array" ref="AF391">IF(ISBLANK(C391),"",XLOOKUP(A391,'Crop Chart'!$A$5:$A$201,'Crop Chart'!$L$5:$L$201,FALSE))</f>
        <v/>
      </c>
      <c r="AG391" s="529"/>
      <c r="AH391" s="530"/>
      <c r="AI391" s="530" t="str">
        <f t="array" ref="AI391">IF(ISBLANK(C391),"",XLOOKUP(A391,'Crop Chart'!$A$5:$A$201,'Crop Chart'!$AN$5:$AN$201,FALSE))</f>
        <v/>
      </c>
      <c r="AJ391" s="531" t="str">
        <f t="array" ref="AJ391">IF((AI391=""),"",J391+XLOOKUP(A391,'Crop Chart'!$A$5:$A$201,'Crop Chart'!$AO$5:$AO$201,FALSE))</f>
        <v/>
      </c>
      <c r="AK391" s="530" t="str">
        <f t="array" ref="AK391">IF(ISBLANK(C391),"",XLOOKUP(A391,'Crop Chart'!$A$5:$A$201,'Crop Chart'!$AP$5:$AP$201,FALSE))</f>
        <v/>
      </c>
      <c r="AL391" s="531" t="str">
        <f t="array" ref="AL391">IF((AK391=""),"",J391+XLOOKUP(A391,'Crop Chart'!$A$5:$A$201,'Crop Chart'!$AQ$5:$AQ$201,FALSE))</f>
        <v/>
      </c>
      <c r="AM391" s="530" t="str">
        <f t="array" ref="AM391">IF(ISBLANK(C391),"",XLOOKUP(A391,'Crop Chart'!$A$5:$A$201,'Crop Chart'!$AR$5:$AR$201,FALSE))</f>
        <v/>
      </c>
      <c r="AN391" s="531" t="str">
        <f t="array" ref="AN391">IF((AM391=""),"",J391+XLOOKUP(A391,'Crop Chart'!$A$5:$A$201,'Crop Chart'!$AS$5:$AS$201,FALSE))</f>
        <v/>
      </c>
      <c r="AO391" s="530" t="str">
        <f t="array" ref="AO391">IF(ISBLANK(C391),"",XLOOKUP(A391,'Crop Chart'!$A$5:$A$201,'Crop Chart'!$AT$5:$AT$201,FALSE))</f>
        <v/>
      </c>
      <c r="AP391" s="531" t="str">
        <f t="array" ref="AP391">IF((AO391=""),"",J391+XLOOKUP(A391,'Crop Chart'!$A$5:$A$201,'Crop Chart'!$AU$5:$AU$201,FALSE))</f>
        <v/>
      </c>
      <c r="AQ391" s="530" t="str">
        <f t="array" ref="AQ391">IF(ISBLANK(C391),"",XLOOKUP(A391,'Crop Chart'!$A$5:$A$201,'Crop Chart'!$AV$5:$AV$201,FALSE))</f>
        <v/>
      </c>
      <c r="AR391" s="531" t="str">
        <f t="array" ref="AR391">IF((AQ391=""),"",J391+XLOOKUP(A391,'Crop Chart'!$A$5:$A$201,'Crop Chart'!$AW$5:$AW$201,FALSE))</f>
        <v/>
      </c>
      <c r="AS391" s="530" t="str">
        <f t="array" ref="AS391">IF(ISBLANK(C391),"",XLOOKUP(A391,'Crop Chart'!$A$5:$A$201,'Crop Chart'!$AX$5:$AX$201,FALSE))</f>
        <v/>
      </c>
      <c r="AT391" s="531" t="str">
        <f t="array" ref="AT391">IF((AS391=""),"",J391+XLOOKUP(A391,'Crop Chart'!$A$5:$A$201,'Crop Chart'!$AY$5:$AY$201,FALSE))</f>
        <v/>
      </c>
      <c r="AU391" s="530" t="str">
        <f t="array" ref="AU391">IF(ISBLANK(C391),"",XLOOKUP(A391,'Crop Chart'!$A$5:$A$201,'Crop Chart'!$AZ$5:$AZ$201,FALSE))</f>
        <v/>
      </c>
      <c r="AV391" s="531" t="str">
        <f t="array" ref="AV391">IF((AU391=""),"",J391+XLOOKUP(A391,'Crop Chart'!$A$5:$A$201,'Crop Chart'!$BA$5:$BA$201,FALSE))</f>
        <v/>
      </c>
      <c r="AW391" s="530" t="str">
        <f t="array" ref="AW391">IF(ISBLANK(C391),"",XLOOKUP(A391,'Crop Chart'!$A$5:$A$201,'Crop Chart'!$BB$5:$BB$201,FALSE))</f>
        <v/>
      </c>
      <c r="AX391" s="532" t="str">
        <f t="array" ref="AX391">IF((AW391=""),"",J391+XLOOKUP(A391,'Crop Chart'!$A$5:$A$201,'Crop Chart'!$BC$5:$BC$201,FALSE))</f>
        <v/>
      </c>
    </row>
    <row r="392" ht="15.75" hidden="1" customHeight="1">
      <c r="A392" s="520" t="str">
        <f t="array" ref="A392">IF(ISBLANK(C392)," ",XLOOKUP(C392,'Codified Game Plan'!$M$3:$M$477,'Codified Game Plan'!$A$3:$A$477))</f>
        <v> </v>
      </c>
      <c r="B392" s="503" t="str">
        <f t="array" ref="B392">IF(ISBLANK(C392),"",XLOOKUP(C392,'Codified Game Plan'!$M$3:$M$477,'Codified Game Plan'!$B$3:$B$477))</f>
        <v/>
      </c>
      <c r="C392" s="521"/>
      <c r="D392" s="521" t="str">
        <f t="array" ref="D392">IF(ISBLANK(C392)," ",XLOOKUP(C392,'Codified Game Plan'!$M$3:$M$477,'Codified Game Plan'!$C$3:$C$477))</f>
        <v> </v>
      </c>
      <c r="E392" s="522" t="str">
        <f t="array" ref="E392">IF(ISBLANK(C392),"",XLOOKUP(C392,'Codified Game Plan'!$M$3:$M$477,'Codified Game Plan'!$D$3:$D$477,0))</f>
        <v/>
      </c>
      <c r="F392" s="522" t="str">
        <f t="array" ref="F392">IF(ISBLANK(C392),"",XLOOKUP(C392,'Codified Game Plan'!$M$3:$M$477,'Codified Game Plan'!$E$3:$E$477,0))</f>
        <v/>
      </c>
      <c r="G392" s="523" t="str">
        <f t="array" ref="G392">IF(ISBLANK(C392)," ",XLOOKUP(C392,'Codified Game Plan'!$M$3:$M$477,'Codified Game Plan'!$F$3:$F$477))</f>
        <v> </v>
      </c>
      <c r="H392" s="507" t="str">
        <f t="array" ref="H392">IF(ISBLANK(C392)," ",XLOOKUP(C392,'Codified Game Plan'!$M$3:$M$477,'Codified Game Plan'!$G$3:$G$477))</f>
        <v> </v>
      </c>
      <c r="I392" s="523" t="str">
        <f t="array" ref="I392">IF(ISBLANK(C392),"",XLOOKUP(A392,'Crop Chart'!$A$5:$A$201,'Crop Chart'!$B$5:$B$201,0))</f>
        <v/>
      </c>
      <c r="J392" s="507" t="str">
        <f t="shared" si="24"/>
        <v> </v>
      </c>
      <c r="K392" s="511"/>
      <c r="L392" s="523" t="str">
        <f t="array" ref="L392">IF(ISBLANK(C392),"",XLOOKUP(A392,'Crop Chart'!$A$5:$A$201,'Crop Chart'!$C$5:$C$201,0))</f>
        <v/>
      </c>
      <c r="M392" s="506" t="str">
        <f t="array" ref="M392">IF(ISBLANK(C392),"",XLOOKUP(A392,'Crop Chart'!$A$5:$A$201,'Crop Chart'!$E$5:$E$201,0))</f>
        <v/>
      </c>
      <c r="N392" s="535" t="str">
        <f t="shared" si="1"/>
        <v/>
      </c>
      <c r="O392" s="515" t="str">
        <f t="array" ref="O392">IF(ISBLANK(C392),"",XLOOKUP(A392,'Crop Chart'!$A$5:$A$201,'Crop Chart'!$S$5:$S$201,0))</f>
        <v/>
      </c>
      <c r="P392" s="507" t="str">
        <f t="shared" si="2"/>
        <v/>
      </c>
      <c r="Q392" s="524"/>
      <c r="R392" s="523" t="str">
        <f t="array" ref="R392">IF(I392="TR",XLOOKUP(A392,'Crop Chart'!$A$5:$A$201,'Crop Chart'!$I$5:$I$201,FALSE),"")</f>
        <v/>
      </c>
      <c r="S392" s="512" t="str">
        <f t="array" ref="S392">IF(I392="TR",G392*'Crop Chart'!$H$2*12*L392/M392/T392*XLOOKUP(A392,'Crop Chart'!$A$5:$A$203,'Crop Chart'!$T$5:$T$203),"")</f>
        <v/>
      </c>
      <c r="T392" s="523" t="str">
        <f t="array" ref="T392">IF(ISBLANK(C392),"",XLOOKUP(A392,'Crop Chart'!$A$5:$A$201,'Crop Chart'!$P$5:$P$201,FALSE))</f>
        <v/>
      </c>
      <c r="U392" s="525" t="str">
        <f t="array" ref="U392">IF(ISBLANK(C392),"",XLOOKUP(A392,'Crop Chart'!$A$5:$A$201,'Crop Chart'!$Q$5:$Q$201,0))</f>
        <v/>
      </c>
      <c r="V392" s="507" t="str">
        <f t="array" ref="V392">IF(I392="DS",XLOOKUP(A392,'Crop Chart'!$A$6:$A$201,'Crop Chart'!$AH$6:$AH$201,0),"")</f>
        <v/>
      </c>
      <c r="W392" s="507" t="str">
        <f t="array" ref="W392">IF(I392="DS",XLOOKUP(A392,'Crop Chart'!$A$6:$A$201,'Crop Chart'!$AI$6:$AI$201,0),"")</f>
        <v/>
      </c>
      <c r="X392" s="526" t="str">
        <f t="array" ref="X392">IFS(ISTEXT(P392),"",XLOOKUP(A392,'Crop Chart'!$A$5:$A$201,'Crop Chart'!$R$5:$R$201,0)=0,"",XLOOKUP(A392,'Crop Chart'!$A$5:$A$201,'Crop Chart'!$R$5:$R$201,0)&gt;0,XLOOKUP(A392,'Crop Chart'!$A$5:$A$201,'Crop Chart'!$R$5:$R$201,0)+P392)</f>
        <v/>
      </c>
      <c r="Y392" s="523" t="str">
        <f t="array" ref="Y392">IF(ISTEXT(X392),"",XLOOKUP(A392,'Crop Chart'!$A$5:$A$201,'Crop Chart'!$S$5:$S$201,0))</f>
        <v/>
      </c>
      <c r="Z392" s="513" t="str">
        <f t="shared" si="3"/>
        <v/>
      </c>
      <c r="AA392" s="523" t="str">
        <f t="array" ref="AA392">IF(ISBLANK(C392),"",XLOOKUP(A392,'Crop Chart'!$A$5:$A$201,'Crop Chart'!$F$5:$F$201,0))</f>
        <v/>
      </c>
      <c r="AB392" s="523" t="str">
        <f t="array" ref="AB392">IF(ISBLANK(C392),"",XLOOKUP(A392,'Crop Chart'!$A$5:$A$201,'Crop Chart'!$G$5:$G$201,FALSE))</f>
        <v/>
      </c>
      <c r="AC392" s="526" t="str">
        <f t="shared" si="19"/>
        <v/>
      </c>
      <c r="AD392" s="526" t="str">
        <f t="shared" si="4"/>
        <v/>
      </c>
      <c r="AE392" s="527" t="str">
        <f t="array" ref="AE392">IF(ISBLANK(C392),"",XLOOKUP(C392,'Codified Game Plan'!$M$3:$M$477,'Codified Game Plan'!$J$3:$J$477,0))</f>
        <v/>
      </c>
      <c r="AF392" s="528" t="str">
        <f t="array" ref="AF392">IF(ISBLANK(C392),"",XLOOKUP(A392,'Crop Chart'!$A$5:$A$201,'Crop Chart'!$L$5:$L$201,FALSE))</f>
        <v/>
      </c>
      <c r="AG392" s="529"/>
      <c r="AH392" s="530"/>
      <c r="AI392" s="530" t="str">
        <f t="array" ref="AI392">IF(ISBLANK(C392),"",XLOOKUP(A392,'Crop Chart'!$A$5:$A$201,'Crop Chart'!$AN$5:$AN$201,FALSE))</f>
        <v/>
      </c>
      <c r="AJ392" s="531" t="str">
        <f t="array" ref="AJ392">IF((AI392=""),"",J392+XLOOKUP(A392,'Crop Chart'!$A$5:$A$201,'Crop Chart'!$AO$5:$AO$201,FALSE))</f>
        <v/>
      </c>
      <c r="AK392" s="530" t="str">
        <f t="array" ref="AK392">IF(ISBLANK(C392),"",XLOOKUP(A392,'Crop Chart'!$A$5:$A$201,'Crop Chart'!$AP$5:$AP$201,FALSE))</f>
        <v/>
      </c>
      <c r="AL392" s="531" t="str">
        <f t="array" ref="AL392">IF((AK392=""),"",J392+XLOOKUP(A392,'Crop Chart'!$A$5:$A$201,'Crop Chart'!$AQ$5:$AQ$201,FALSE))</f>
        <v/>
      </c>
      <c r="AM392" s="530" t="str">
        <f t="array" ref="AM392">IF(ISBLANK(C392),"",XLOOKUP(A392,'Crop Chart'!$A$5:$A$201,'Crop Chart'!$AR$5:$AR$201,FALSE))</f>
        <v/>
      </c>
      <c r="AN392" s="531" t="str">
        <f t="array" ref="AN392">IF((AM392=""),"",J392+XLOOKUP(A392,'Crop Chart'!$A$5:$A$201,'Crop Chart'!$AS$5:$AS$201,FALSE))</f>
        <v/>
      </c>
      <c r="AO392" s="530" t="str">
        <f t="array" ref="AO392">IF(ISBLANK(C392),"",XLOOKUP(A392,'Crop Chart'!$A$5:$A$201,'Crop Chart'!$AT$5:$AT$201,FALSE))</f>
        <v/>
      </c>
      <c r="AP392" s="531" t="str">
        <f t="array" ref="AP392">IF((AO392=""),"",J392+XLOOKUP(A392,'Crop Chart'!$A$5:$A$201,'Crop Chart'!$AU$5:$AU$201,FALSE))</f>
        <v/>
      </c>
      <c r="AQ392" s="530" t="str">
        <f t="array" ref="AQ392">IF(ISBLANK(C392),"",XLOOKUP(A392,'Crop Chart'!$A$5:$A$201,'Crop Chart'!$AV$5:$AV$201,FALSE))</f>
        <v/>
      </c>
      <c r="AR392" s="531" t="str">
        <f t="array" ref="AR392">IF((AQ392=""),"",J392+XLOOKUP(A392,'Crop Chart'!$A$5:$A$201,'Crop Chart'!$AW$5:$AW$201,FALSE))</f>
        <v/>
      </c>
      <c r="AS392" s="530" t="str">
        <f t="array" ref="AS392">IF(ISBLANK(C392),"",XLOOKUP(A392,'Crop Chart'!$A$5:$A$201,'Crop Chart'!$AX$5:$AX$201,FALSE))</f>
        <v/>
      </c>
      <c r="AT392" s="531" t="str">
        <f t="array" ref="AT392">IF((AS392=""),"",J392+XLOOKUP(A392,'Crop Chart'!$A$5:$A$201,'Crop Chart'!$AY$5:$AY$201,FALSE))</f>
        <v/>
      </c>
      <c r="AU392" s="530" t="str">
        <f t="array" ref="AU392">IF(ISBLANK(C392),"",XLOOKUP(A392,'Crop Chart'!$A$5:$A$201,'Crop Chart'!$AZ$5:$AZ$201,FALSE))</f>
        <v/>
      </c>
      <c r="AV392" s="531" t="str">
        <f t="array" ref="AV392">IF((AU392=""),"",J392+XLOOKUP(A392,'Crop Chart'!$A$5:$A$201,'Crop Chart'!$BA$5:$BA$201,FALSE))</f>
        <v/>
      </c>
      <c r="AW392" s="530" t="str">
        <f t="array" ref="AW392">IF(ISBLANK(C392),"",XLOOKUP(A392,'Crop Chart'!$A$5:$A$201,'Crop Chart'!$BB$5:$BB$201,FALSE))</f>
        <v/>
      </c>
      <c r="AX392" s="532" t="str">
        <f t="array" ref="AX392">IF((AW392=""),"",J392+XLOOKUP(A392,'Crop Chart'!$A$5:$A$201,'Crop Chart'!$BC$5:$BC$201,FALSE))</f>
        <v/>
      </c>
    </row>
    <row r="393" ht="15.75" hidden="1" customHeight="1">
      <c r="A393" s="520" t="str">
        <f t="array" ref="A393">IF(ISBLANK(C393)," ",XLOOKUP(C393,'Codified Game Plan'!$M$3:$M$477,'Codified Game Plan'!$A$3:$A$477))</f>
        <v> </v>
      </c>
      <c r="B393" s="503" t="str">
        <f t="array" ref="B393">IF(ISBLANK(C393),"",XLOOKUP(C393,'Codified Game Plan'!$M$3:$M$477,'Codified Game Plan'!$B$3:$B$477))</f>
        <v/>
      </c>
      <c r="C393" s="521"/>
      <c r="D393" s="521" t="str">
        <f t="array" ref="D393">IF(ISBLANK(C393)," ",XLOOKUP(C393,'Codified Game Plan'!$M$3:$M$477,'Codified Game Plan'!$C$3:$C$477))</f>
        <v> </v>
      </c>
      <c r="E393" s="522" t="str">
        <f t="array" ref="E393">IF(ISBLANK(C393),"",XLOOKUP(C393,'Codified Game Plan'!$M$3:$M$477,'Codified Game Plan'!$D$3:$D$477,0))</f>
        <v/>
      </c>
      <c r="F393" s="522" t="str">
        <f t="array" ref="F393">IF(ISBLANK(C393),"",XLOOKUP(C393,'Codified Game Plan'!$M$3:$M$477,'Codified Game Plan'!$E$3:$E$477,0))</f>
        <v/>
      </c>
      <c r="G393" s="523" t="str">
        <f t="array" ref="G393">IF(ISBLANK(C393)," ",XLOOKUP(C393,'Codified Game Plan'!$M$3:$M$477,'Codified Game Plan'!$F$3:$F$477))</f>
        <v> </v>
      </c>
      <c r="H393" s="507" t="str">
        <f t="array" ref="H393">IF(ISBLANK(C393)," ",XLOOKUP(C393,'Codified Game Plan'!$M$3:$M$477,'Codified Game Plan'!$G$3:$G$477))</f>
        <v> </v>
      </c>
      <c r="I393" s="523" t="str">
        <f t="array" ref="I393">IF(ISBLANK(C393),"",XLOOKUP(A393,'Crop Chart'!$A$5:$A$201,'Crop Chart'!$B$5:$B$201,0))</f>
        <v/>
      </c>
      <c r="J393" s="507" t="str">
        <f t="shared" si="24"/>
        <v> </v>
      </c>
      <c r="K393" s="511"/>
      <c r="L393" s="523" t="str">
        <f t="array" ref="L393">IF(ISBLANK(C393),"",XLOOKUP(A393,'Crop Chart'!$A$5:$A$201,'Crop Chart'!$C$5:$C$201,0))</f>
        <v/>
      </c>
      <c r="M393" s="506" t="str">
        <f t="array" ref="M393">IF(ISBLANK(C393),"",XLOOKUP(A393,'Crop Chart'!$A$5:$A$201,'Crop Chart'!$E$5:$E$201,0))</f>
        <v/>
      </c>
      <c r="N393" s="535" t="str">
        <f t="shared" si="1"/>
        <v/>
      </c>
      <c r="O393" s="515" t="str">
        <f t="array" ref="O393">IF(ISBLANK(C393),"",XLOOKUP(A393,'Crop Chart'!$A$5:$A$201,'Crop Chart'!$S$5:$S$201,0))</f>
        <v/>
      </c>
      <c r="P393" s="507" t="str">
        <f t="shared" si="2"/>
        <v/>
      </c>
      <c r="Q393" s="524"/>
      <c r="R393" s="523" t="str">
        <f t="array" ref="R393">IF(I393="TR",XLOOKUP(A393,'Crop Chart'!$A$5:$A$201,'Crop Chart'!$I$5:$I$201,FALSE),"")</f>
        <v/>
      </c>
      <c r="S393" s="512" t="str">
        <f t="array" ref="S393">IF(I393="TR",G393*'Crop Chart'!$H$2*12*L393/M393/T393*XLOOKUP(A393,'Crop Chart'!$A$5:$A$203,'Crop Chart'!$T$5:$T$203),"")</f>
        <v/>
      </c>
      <c r="T393" s="523" t="str">
        <f t="array" ref="T393">IF(ISBLANK(C393),"",XLOOKUP(A393,'Crop Chart'!$A$5:$A$201,'Crop Chart'!$P$5:$P$201,FALSE))</f>
        <v/>
      </c>
      <c r="U393" s="525" t="str">
        <f t="array" ref="U393">IF(ISBLANK(C393),"",XLOOKUP(A393,'Crop Chart'!$A$5:$A$201,'Crop Chart'!$Q$5:$Q$201,0))</f>
        <v/>
      </c>
      <c r="V393" s="507" t="str">
        <f t="array" ref="V393">IF(I393="DS",XLOOKUP(A393,'Crop Chart'!$A$6:$A$201,'Crop Chart'!$AH$6:$AH$201,0),"")</f>
        <v/>
      </c>
      <c r="W393" s="507" t="str">
        <f t="array" ref="W393">IF(I393="DS",XLOOKUP(A393,'Crop Chart'!$A$6:$A$201,'Crop Chart'!$AI$6:$AI$201,0),"")</f>
        <v/>
      </c>
      <c r="X393" s="526" t="str">
        <f t="array" ref="X393">IFS(ISTEXT(P393),"",XLOOKUP(A393,'Crop Chart'!$A$5:$A$201,'Crop Chart'!$R$5:$R$201,0)=0,"",XLOOKUP(A393,'Crop Chart'!$A$5:$A$201,'Crop Chart'!$R$5:$R$201,0)&gt;0,XLOOKUP(A393,'Crop Chart'!$A$5:$A$201,'Crop Chart'!$R$5:$R$201,0)+P393)</f>
        <v/>
      </c>
      <c r="Y393" s="523" t="str">
        <f t="array" ref="Y393">IF(ISTEXT(X393),"",XLOOKUP(A393,'Crop Chart'!$A$5:$A$201,'Crop Chart'!$S$5:$S$201,0))</f>
        <v/>
      </c>
      <c r="Z393" s="513" t="str">
        <f t="shared" si="3"/>
        <v/>
      </c>
      <c r="AA393" s="523" t="str">
        <f t="array" ref="AA393">IF(ISBLANK(C393),"",XLOOKUP(A393,'Crop Chart'!$A$5:$A$201,'Crop Chart'!$F$5:$F$201,0))</f>
        <v/>
      </c>
      <c r="AB393" s="523" t="str">
        <f t="array" ref="AB393">IF(ISBLANK(C393),"",XLOOKUP(A393,'Crop Chart'!$A$5:$A$201,'Crop Chart'!$G$5:$G$201,FALSE))</f>
        <v/>
      </c>
      <c r="AC393" s="526" t="str">
        <f t="shared" si="19"/>
        <v/>
      </c>
      <c r="AD393" s="526" t="str">
        <f t="shared" si="4"/>
        <v/>
      </c>
      <c r="AE393" s="527" t="str">
        <f t="array" ref="AE393">IF(ISBLANK(C393),"",XLOOKUP(C393,'Codified Game Plan'!$M$3:$M$477,'Codified Game Plan'!$J$3:$J$477,0))</f>
        <v/>
      </c>
      <c r="AF393" s="528" t="str">
        <f t="array" ref="AF393">IF(ISBLANK(C393),"",XLOOKUP(A393,'Crop Chart'!$A$5:$A$201,'Crop Chart'!$L$5:$L$201,FALSE))</f>
        <v/>
      </c>
      <c r="AG393" s="529"/>
      <c r="AH393" s="530"/>
      <c r="AI393" s="530" t="str">
        <f t="array" ref="AI393">IF(ISBLANK(C393),"",XLOOKUP(A393,'Crop Chart'!$A$5:$A$201,'Crop Chart'!$AN$5:$AN$201,FALSE))</f>
        <v/>
      </c>
      <c r="AJ393" s="531" t="str">
        <f t="array" ref="AJ393">IF((AI393=""),"",J393+XLOOKUP(A393,'Crop Chart'!$A$5:$A$201,'Crop Chart'!$AO$5:$AO$201,FALSE))</f>
        <v/>
      </c>
      <c r="AK393" s="530" t="str">
        <f t="array" ref="AK393">IF(ISBLANK(C393),"",XLOOKUP(A393,'Crop Chart'!$A$5:$A$201,'Crop Chart'!$AP$5:$AP$201,FALSE))</f>
        <v/>
      </c>
      <c r="AL393" s="531" t="str">
        <f t="array" ref="AL393">IF((AK393=""),"",J393+XLOOKUP(A393,'Crop Chart'!$A$5:$A$201,'Crop Chart'!$AQ$5:$AQ$201,FALSE))</f>
        <v/>
      </c>
      <c r="AM393" s="530" t="str">
        <f t="array" ref="AM393">IF(ISBLANK(C393),"",XLOOKUP(A393,'Crop Chart'!$A$5:$A$201,'Crop Chart'!$AR$5:$AR$201,FALSE))</f>
        <v/>
      </c>
      <c r="AN393" s="531" t="str">
        <f t="array" ref="AN393">IF((AM393=""),"",J393+XLOOKUP(A393,'Crop Chart'!$A$5:$A$201,'Crop Chart'!$AS$5:$AS$201,FALSE))</f>
        <v/>
      </c>
      <c r="AO393" s="530" t="str">
        <f t="array" ref="AO393">IF(ISBLANK(C393),"",XLOOKUP(A393,'Crop Chart'!$A$5:$A$201,'Crop Chart'!$AT$5:$AT$201,FALSE))</f>
        <v/>
      </c>
      <c r="AP393" s="531" t="str">
        <f t="array" ref="AP393">IF((AO393=""),"",J393+XLOOKUP(A393,'Crop Chart'!$A$5:$A$201,'Crop Chart'!$AU$5:$AU$201,FALSE))</f>
        <v/>
      </c>
      <c r="AQ393" s="530" t="str">
        <f t="array" ref="AQ393">IF(ISBLANK(C393),"",XLOOKUP(A393,'Crop Chart'!$A$5:$A$201,'Crop Chart'!$AV$5:$AV$201,FALSE))</f>
        <v/>
      </c>
      <c r="AR393" s="531" t="str">
        <f t="array" ref="AR393">IF((AQ393=""),"",J393+XLOOKUP(A393,'Crop Chart'!$A$5:$A$201,'Crop Chart'!$AW$5:$AW$201,FALSE))</f>
        <v/>
      </c>
      <c r="AS393" s="530" t="str">
        <f t="array" ref="AS393">IF(ISBLANK(C393),"",XLOOKUP(A393,'Crop Chart'!$A$5:$A$201,'Crop Chart'!$AX$5:$AX$201,FALSE))</f>
        <v/>
      </c>
      <c r="AT393" s="531" t="str">
        <f t="array" ref="AT393">IF((AS393=""),"",J393+XLOOKUP(A393,'Crop Chart'!$A$5:$A$201,'Crop Chart'!$AY$5:$AY$201,FALSE))</f>
        <v/>
      </c>
      <c r="AU393" s="530" t="str">
        <f t="array" ref="AU393">IF(ISBLANK(C393),"",XLOOKUP(A393,'Crop Chart'!$A$5:$A$201,'Crop Chart'!$AZ$5:$AZ$201,FALSE))</f>
        <v/>
      </c>
      <c r="AV393" s="531" t="str">
        <f t="array" ref="AV393">IF((AU393=""),"",J393+XLOOKUP(A393,'Crop Chart'!$A$5:$A$201,'Crop Chart'!$BA$5:$BA$201,FALSE))</f>
        <v/>
      </c>
      <c r="AW393" s="530" t="str">
        <f t="array" ref="AW393">IF(ISBLANK(C393),"",XLOOKUP(A393,'Crop Chart'!$A$5:$A$201,'Crop Chart'!$BB$5:$BB$201,FALSE))</f>
        <v/>
      </c>
      <c r="AX393" s="532" t="str">
        <f t="array" ref="AX393">IF((AW393=""),"",J393+XLOOKUP(A393,'Crop Chart'!$A$5:$A$201,'Crop Chart'!$BC$5:$BC$201,FALSE))</f>
        <v/>
      </c>
    </row>
    <row r="394" ht="15.75" hidden="1" customHeight="1">
      <c r="A394" s="520" t="str">
        <f t="array" ref="A394">IF(ISBLANK(C394)," ",XLOOKUP(C394,'Codified Game Plan'!$M$3:$M$477,'Codified Game Plan'!$A$3:$A$477))</f>
        <v> </v>
      </c>
      <c r="B394" s="503" t="str">
        <f t="array" ref="B394">IF(ISBLANK(C394),"",XLOOKUP(C394,'Codified Game Plan'!$M$3:$M$477,'Codified Game Plan'!$B$3:$B$477))</f>
        <v/>
      </c>
      <c r="C394" s="521"/>
      <c r="D394" s="521" t="str">
        <f t="array" ref="D394">IF(ISBLANK(C394)," ",XLOOKUP(C394,'Codified Game Plan'!$M$3:$M$477,'Codified Game Plan'!$C$3:$C$477))</f>
        <v> </v>
      </c>
      <c r="E394" s="522" t="str">
        <f t="array" ref="E394">IF(ISBLANK(C394),"",XLOOKUP(C394,'Codified Game Plan'!$M$3:$M$477,'Codified Game Plan'!$D$3:$D$477,0))</f>
        <v/>
      </c>
      <c r="F394" s="522" t="str">
        <f t="array" ref="F394">IF(ISBLANK(C394),"",XLOOKUP(C394,'Codified Game Plan'!$M$3:$M$477,'Codified Game Plan'!$E$3:$E$477,0))</f>
        <v/>
      </c>
      <c r="G394" s="523" t="str">
        <f t="array" ref="G394">IF(ISBLANK(C394)," ",XLOOKUP(C394,'Codified Game Plan'!$M$3:$M$477,'Codified Game Plan'!$F$3:$F$477))</f>
        <v> </v>
      </c>
      <c r="H394" s="507" t="str">
        <f t="array" ref="H394">IF(ISBLANK(C394)," ",XLOOKUP(C394,'Codified Game Plan'!$M$3:$M$477,'Codified Game Plan'!$G$3:$G$477))</f>
        <v> </v>
      </c>
      <c r="I394" s="523" t="str">
        <f t="array" ref="I394">IF(ISBLANK(C394),"",XLOOKUP(A394,'Crop Chart'!$A$5:$A$201,'Crop Chart'!$B$5:$B$201,0))</f>
        <v/>
      </c>
      <c r="J394" s="507" t="str">
        <f t="shared" si="24"/>
        <v> </v>
      </c>
      <c r="K394" s="511"/>
      <c r="L394" s="523" t="str">
        <f t="array" ref="L394">IF(ISBLANK(C394),"",XLOOKUP(A394,'Crop Chart'!$A$5:$A$201,'Crop Chart'!$C$5:$C$201,0))</f>
        <v/>
      </c>
      <c r="M394" s="506" t="str">
        <f t="array" ref="M394">IF(ISBLANK(C394),"",XLOOKUP(A394,'Crop Chart'!$A$5:$A$201,'Crop Chart'!$E$5:$E$201,0))</f>
        <v/>
      </c>
      <c r="N394" s="535" t="str">
        <f t="shared" si="1"/>
        <v/>
      </c>
      <c r="O394" s="515" t="str">
        <f t="array" ref="O394">IF(ISBLANK(C394),"",XLOOKUP(A394,'Crop Chart'!$A$5:$A$201,'Crop Chart'!$S$5:$S$201,0))</f>
        <v/>
      </c>
      <c r="P394" s="507" t="str">
        <f t="shared" si="2"/>
        <v/>
      </c>
      <c r="Q394" s="524"/>
      <c r="R394" s="523" t="str">
        <f t="array" ref="R394">IF(I394="TR",XLOOKUP(A394,'Crop Chart'!$A$5:$A$201,'Crop Chart'!$I$5:$I$201,FALSE),"")</f>
        <v/>
      </c>
      <c r="S394" s="512" t="str">
        <f t="array" ref="S394">IF(I394="TR",G394*'Crop Chart'!$H$2*12*L394/M394/T394*XLOOKUP(A394,'Crop Chart'!$A$5:$A$203,'Crop Chart'!$T$5:$T$203),"")</f>
        <v/>
      </c>
      <c r="T394" s="523" t="str">
        <f t="array" ref="T394">IF(ISBLANK(C394),"",XLOOKUP(A394,'Crop Chart'!$A$5:$A$201,'Crop Chart'!$P$5:$P$201,FALSE))</f>
        <v/>
      </c>
      <c r="U394" s="525" t="str">
        <f t="array" ref="U394">IF(ISBLANK(C394),"",XLOOKUP(A394,'Crop Chart'!$A$5:$A$201,'Crop Chart'!$Q$5:$Q$201,0))</f>
        <v/>
      </c>
      <c r="V394" s="507" t="str">
        <f t="array" ref="V394">IF(I394="DS",XLOOKUP(A394,'Crop Chart'!$A$6:$A$201,'Crop Chart'!$AH$6:$AH$201,0),"")</f>
        <v/>
      </c>
      <c r="W394" s="507" t="str">
        <f t="array" ref="W394">IF(I394="DS",XLOOKUP(A394,'Crop Chart'!$A$6:$A$201,'Crop Chart'!$AI$6:$AI$201,0),"")</f>
        <v/>
      </c>
      <c r="X394" s="526" t="str">
        <f t="array" ref="X394">IFS(ISTEXT(P394),"",XLOOKUP(A394,'Crop Chart'!$A$5:$A$201,'Crop Chart'!$R$5:$R$201,0)=0,"",XLOOKUP(A394,'Crop Chart'!$A$5:$A$201,'Crop Chart'!$R$5:$R$201,0)&gt;0,XLOOKUP(A394,'Crop Chart'!$A$5:$A$201,'Crop Chart'!$R$5:$R$201,0)+P394)</f>
        <v/>
      </c>
      <c r="Y394" s="523" t="str">
        <f t="array" ref="Y394">IF(ISTEXT(X394),"",XLOOKUP(A394,'Crop Chart'!$A$5:$A$201,'Crop Chart'!$S$5:$S$201,0))</f>
        <v/>
      </c>
      <c r="Z394" s="513" t="str">
        <f t="shared" si="3"/>
        <v/>
      </c>
      <c r="AA394" s="523" t="str">
        <f t="array" ref="AA394">IF(ISBLANK(C394),"",XLOOKUP(A394,'Crop Chart'!$A$5:$A$201,'Crop Chart'!$F$5:$F$201,0))</f>
        <v/>
      </c>
      <c r="AB394" s="523" t="str">
        <f t="array" ref="AB394">IF(ISBLANK(C394),"",XLOOKUP(A394,'Crop Chart'!$A$5:$A$201,'Crop Chart'!$G$5:$G$201,FALSE))</f>
        <v/>
      </c>
      <c r="AC394" s="526" t="str">
        <f t="shared" si="19"/>
        <v/>
      </c>
      <c r="AD394" s="526" t="str">
        <f t="shared" si="4"/>
        <v/>
      </c>
      <c r="AE394" s="527" t="str">
        <f t="array" ref="AE394">IF(ISBLANK(C394),"",XLOOKUP(C394,'Codified Game Plan'!$M$3:$M$477,'Codified Game Plan'!$J$3:$J$477,0))</f>
        <v/>
      </c>
      <c r="AF394" s="528" t="str">
        <f t="array" ref="AF394">IF(ISBLANK(C394),"",XLOOKUP(A394,'Crop Chart'!$A$5:$A$201,'Crop Chart'!$L$5:$L$201,FALSE))</f>
        <v/>
      </c>
      <c r="AG394" s="529"/>
      <c r="AH394" s="530"/>
      <c r="AI394" s="530" t="str">
        <f t="array" ref="AI394">IF(ISBLANK(C394),"",XLOOKUP(A394,'Crop Chart'!$A$5:$A$201,'Crop Chart'!$AN$5:$AN$201,FALSE))</f>
        <v/>
      </c>
      <c r="AJ394" s="531" t="str">
        <f t="array" ref="AJ394">IF((AI394=""),"",J394+XLOOKUP(A394,'Crop Chart'!$A$5:$A$201,'Crop Chart'!$AO$5:$AO$201,FALSE))</f>
        <v/>
      </c>
      <c r="AK394" s="530" t="str">
        <f t="array" ref="AK394">IF(ISBLANK(C394),"",XLOOKUP(A394,'Crop Chart'!$A$5:$A$201,'Crop Chart'!$AP$5:$AP$201,FALSE))</f>
        <v/>
      </c>
      <c r="AL394" s="531" t="str">
        <f t="array" ref="AL394">IF((AK394=""),"",J394+XLOOKUP(A394,'Crop Chart'!$A$5:$A$201,'Crop Chart'!$AQ$5:$AQ$201,FALSE))</f>
        <v/>
      </c>
      <c r="AM394" s="530" t="str">
        <f t="array" ref="AM394">IF(ISBLANK(C394),"",XLOOKUP(A394,'Crop Chart'!$A$5:$A$201,'Crop Chart'!$AR$5:$AR$201,FALSE))</f>
        <v/>
      </c>
      <c r="AN394" s="531" t="str">
        <f t="array" ref="AN394">IF((AM394=""),"",J394+XLOOKUP(A394,'Crop Chart'!$A$5:$A$201,'Crop Chart'!$AS$5:$AS$201,FALSE))</f>
        <v/>
      </c>
      <c r="AO394" s="530" t="str">
        <f t="array" ref="AO394">IF(ISBLANK(C394),"",XLOOKUP(A394,'Crop Chart'!$A$5:$A$201,'Crop Chart'!$AT$5:$AT$201,FALSE))</f>
        <v/>
      </c>
      <c r="AP394" s="531" t="str">
        <f t="array" ref="AP394">IF((AO394=""),"",J394+XLOOKUP(A394,'Crop Chart'!$A$5:$A$201,'Crop Chart'!$AU$5:$AU$201,FALSE))</f>
        <v/>
      </c>
      <c r="AQ394" s="530" t="str">
        <f t="array" ref="AQ394">IF(ISBLANK(C394),"",XLOOKUP(A394,'Crop Chart'!$A$5:$A$201,'Crop Chart'!$AV$5:$AV$201,FALSE))</f>
        <v/>
      </c>
      <c r="AR394" s="531" t="str">
        <f t="array" ref="AR394">IF((AQ394=""),"",J394+XLOOKUP(A394,'Crop Chart'!$A$5:$A$201,'Crop Chart'!$AW$5:$AW$201,FALSE))</f>
        <v/>
      </c>
      <c r="AS394" s="530" t="str">
        <f t="array" ref="AS394">IF(ISBLANK(C394),"",XLOOKUP(A394,'Crop Chart'!$A$5:$A$201,'Crop Chart'!$AX$5:$AX$201,FALSE))</f>
        <v/>
      </c>
      <c r="AT394" s="531" t="str">
        <f t="array" ref="AT394">IF((AS394=""),"",J394+XLOOKUP(A394,'Crop Chart'!$A$5:$A$201,'Crop Chart'!$AY$5:$AY$201,FALSE))</f>
        <v/>
      </c>
      <c r="AU394" s="530" t="str">
        <f t="array" ref="AU394">IF(ISBLANK(C394),"",XLOOKUP(A394,'Crop Chart'!$A$5:$A$201,'Crop Chart'!$AZ$5:$AZ$201,FALSE))</f>
        <v/>
      </c>
      <c r="AV394" s="531" t="str">
        <f t="array" ref="AV394">IF((AU394=""),"",J394+XLOOKUP(A394,'Crop Chart'!$A$5:$A$201,'Crop Chart'!$BA$5:$BA$201,FALSE))</f>
        <v/>
      </c>
      <c r="AW394" s="530" t="str">
        <f t="array" ref="AW394">IF(ISBLANK(C394),"",XLOOKUP(A394,'Crop Chart'!$A$5:$A$201,'Crop Chart'!$BB$5:$BB$201,FALSE))</f>
        <v/>
      </c>
      <c r="AX394" s="532" t="str">
        <f t="array" ref="AX394">IF((AW394=""),"",J394+XLOOKUP(A394,'Crop Chart'!$A$5:$A$201,'Crop Chart'!$BC$5:$BC$201,FALSE))</f>
        <v/>
      </c>
    </row>
    <row r="395" ht="15.75" hidden="1" customHeight="1">
      <c r="A395" s="520" t="str">
        <f t="array" ref="A395">IF(ISBLANK(C395)," ",XLOOKUP(C395,'Codified Game Plan'!$M$3:$M$477,'Codified Game Plan'!$A$3:$A$477))</f>
        <v> </v>
      </c>
      <c r="B395" s="503" t="str">
        <f t="array" ref="B395">IF(ISBLANK(C395),"",XLOOKUP(C395,'Codified Game Plan'!$M$3:$M$477,'Codified Game Plan'!$B$3:$B$477))</f>
        <v/>
      </c>
      <c r="C395" s="521"/>
      <c r="D395" s="521" t="str">
        <f t="array" ref="D395">IF(ISBLANK(C395)," ",XLOOKUP(C395,'Codified Game Plan'!$M$3:$M$477,'Codified Game Plan'!$C$3:$C$477))</f>
        <v> </v>
      </c>
      <c r="E395" s="522" t="str">
        <f t="array" ref="E395">IF(ISBLANK(C395),"",XLOOKUP(C395,'Codified Game Plan'!$M$3:$M$477,'Codified Game Plan'!$D$3:$D$477,0))</f>
        <v/>
      </c>
      <c r="F395" s="522" t="str">
        <f t="array" ref="F395">IF(ISBLANK(C395),"",XLOOKUP(C395,'Codified Game Plan'!$M$3:$M$477,'Codified Game Plan'!$E$3:$E$477,0))</f>
        <v/>
      </c>
      <c r="G395" s="523" t="str">
        <f t="array" ref="G395">IF(ISBLANK(C395)," ",XLOOKUP(C395,'Codified Game Plan'!$M$3:$M$477,'Codified Game Plan'!$F$3:$F$477))</f>
        <v> </v>
      </c>
      <c r="H395" s="507" t="str">
        <f t="array" ref="H395">IF(ISBLANK(C395)," ",XLOOKUP(C395,'Codified Game Plan'!$M$3:$M$477,'Codified Game Plan'!$G$3:$G$477))</f>
        <v> </v>
      </c>
      <c r="I395" s="523" t="str">
        <f t="array" ref="I395">IF(ISBLANK(C395),"",XLOOKUP(A395,'Crop Chart'!$A$5:$A$201,'Crop Chart'!$B$5:$B$201,0))</f>
        <v/>
      </c>
      <c r="J395" s="507" t="str">
        <f t="shared" si="24"/>
        <v> </v>
      </c>
      <c r="K395" s="511"/>
      <c r="L395" s="523" t="str">
        <f t="array" ref="L395">IF(ISBLANK(C395),"",XLOOKUP(A395,'Crop Chart'!$A$5:$A$201,'Crop Chart'!$C$5:$C$201,0))</f>
        <v/>
      </c>
      <c r="M395" s="506" t="str">
        <f t="array" ref="M395">IF(ISBLANK(C395),"",XLOOKUP(A395,'Crop Chart'!$A$5:$A$201,'Crop Chart'!$E$5:$E$201,0))</f>
        <v/>
      </c>
      <c r="N395" s="535" t="str">
        <f t="shared" si="1"/>
        <v/>
      </c>
      <c r="O395" s="515" t="str">
        <f t="array" ref="O395">IF(ISBLANK(C395),"",XLOOKUP(A395,'Crop Chart'!$A$5:$A$201,'Crop Chart'!$S$5:$S$201,0))</f>
        <v/>
      </c>
      <c r="P395" s="507" t="str">
        <f t="shared" si="2"/>
        <v/>
      </c>
      <c r="Q395" s="524"/>
      <c r="R395" s="523" t="str">
        <f t="array" ref="R395">IF(I395="TR",XLOOKUP(A395,'Crop Chart'!$A$5:$A$201,'Crop Chart'!$I$5:$I$201,FALSE),"")</f>
        <v/>
      </c>
      <c r="S395" s="512" t="str">
        <f t="array" ref="S395">IF(I395="TR",G395*'Crop Chart'!$H$2*12*L395/M395/T395*XLOOKUP(A395,'Crop Chart'!$A$5:$A$203,'Crop Chart'!$T$5:$T$203),"")</f>
        <v/>
      </c>
      <c r="T395" s="523" t="str">
        <f t="array" ref="T395">IF(ISBLANK(C395),"",XLOOKUP(A395,'Crop Chart'!$A$5:$A$201,'Crop Chart'!$P$5:$P$201,FALSE))</f>
        <v/>
      </c>
      <c r="U395" s="525" t="str">
        <f t="array" ref="U395">IF(ISBLANK(C395),"",XLOOKUP(A395,'Crop Chart'!$A$5:$A$201,'Crop Chart'!$Q$5:$Q$201,0))</f>
        <v/>
      </c>
      <c r="V395" s="507" t="str">
        <f t="array" ref="V395">IF(I395="DS",XLOOKUP(A395,'Crop Chart'!$A$6:$A$201,'Crop Chart'!$AH$6:$AH$201,0),"")</f>
        <v/>
      </c>
      <c r="W395" s="507" t="str">
        <f t="array" ref="W395">IF(I395="DS",XLOOKUP(A395,'Crop Chart'!$A$6:$A$201,'Crop Chart'!$AI$6:$AI$201,0),"")</f>
        <v/>
      </c>
      <c r="X395" s="526" t="str">
        <f t="array" ref="X395">IFS(ISTEXT(P395),"",XLOOKUP(A395,'Crop Chart'!$A$5:$A$201,'Crop Chart'!$R$5:$R$201,0)=0,"",XLOOKUP(A395,'Crop Chart'!$A$5:$A$201,'Crop Chart'!$R$5:$R$201,0)&gt;0,XLOOKUP(A395,'Crop Chart'!$A$5:$A$201,'Crop Chart'!$R$5:$R$201,0)+P395)</f>
        <v/>
      </c>
      <c r="Y395" s="523" t="str">
        <f t="array" ref="Y395">IF(ISTEXT(X395),"",XLOOKUP(A395,'Crop Chart'!$A$5:$A$201,'Crop Chart'!$S$5:$S$201,0))</f>
        <v/>
      </c>
      <c r="Z395" s="513" t="str">
        <f t="shared" si="3"/>
        <v/>
      </c>
      <c r="AA395" s="523" t="str">
        <f t="array" ref="AA395">IF(ISBLANK(C395),"",XLOOKUP(A395,'Crop Chart'!$A$5:$A$201,'Crop Chart'!$F$5:$F$201,0))</f>
        <v/>
      </c>
      <c r="AB395" s="523" t="str">
        <f t="array" ref="AB395">IF(ISBLANK(C395),"",XLOOKUP(A395,'Crop Chart'!$A$5:$A$201,'Crop Chart'!$G$5:$G$201,FALSE))</f>
        <v/>
      </c>
      <c r="AC395" s="526" t="str">
        <f t="shared" si="19"/>
        <v/>
      </c>
      <c r="AD395" s="526" t="str">
        <f t="shared" si="4"/>
        <v/>
      </c>
      <c r="AE395" s="527" t="str">
        <f t="array" ref="AE395">IF(ISBLANK(C395),"",XLOOKUP(C395,'Codified Game Plan'!$M$3:$M$477,'Codified Game Plan'!$J$3:$J$477,0))</f>
        <v/>
      </c>
      <c r="AF395" s="528" t="str">
        <f t="array" ref="AF395">IF(ISBLANK(C395),"",XLOOKUP(A395,'Crop Chart'!$A$5:$A$201,'Crop Chart'!$L$5:$L$201,FALSE))</f>
        <v/>
      </c>
      <c r="AG395" s="529"/>
      <c r="AH395" s="530"/>
      <c r="AI395" s="530" t="str">
        <f t="array" ref="AI395">IF(ISBLANK(C395),"",XLOOKUP(A395,'Crop Chart'!$A$5:$A$201,'Crop Chart'!$AN$5:$AN$201,FALSE))</f>
        <v/>
      </c>
      <c r="AJ395" s="531" t="str">
        <f t="array" ref="AJ395">IF((AI395=""),"",J395+XLOOKUP(A395,'Crop Chart'!$A$5:$A$201,'Crop Chart'!$AO$5:$AO$201,FALSE))</f>
        <v/>
      </c>
      <c r="AK395" s="530" t="str">
        <f t="array" ref="AK395">IF(ISBLANK(C395),"",XLOOKUP(A395,'Crop Chart'!$A$5:$A$201,'Crop Chart'!$AP$5:$AP$201,FALSE))</f>
        <v/>
      </c>
      <c r="AL395" s="531" t="str">
        <f t="array" ref="AL395">IF((AK395=""),"",J395+XLOOKUP(A395,'Crop Chart'!$A$5:$A$201,'Crop Chart'!$AQ$5:$AQ$201,FALSE))</f>
        <v/>
      </c>
      <c r="AM395" s="530" t="str">
        <f t="array" ref="AM395">IF(ISBLANK(C395),"",XLOOKUP(A395,'Crop Chart'!$A$5:$A$201,'Crop Chart'!$AR$5:$AR$201,FALSE))</f>
        <v/>
      </c>
      <c r="AN395" s="531" t="str">
        <f t="array" ref="AN395">IF((AM395=""),"",J395+XLOOKUP(A395,'Crop Chart'!$A$5:$A$201,'Crop Chart'!$AS$5:$AS$201,FALSE))</f>
        <v/>
      </c>
      <c r="AO395" s="530" t="str">
        <f t="array" ref="AO395">IF(ISBLANK(C395),"",XLOOKUP(A395,'Crop Chart'!$A$5:$A$201,'Crop Chart'!$AT$5:$AT$201,FALSE))</f>
        <v/>
      </c>
      <c r="AP395" s="531" t="str">
        <f t="array" ref="AP395">IF((AO395=""),"",J395+XLOOKUP(A395,'Crop Chart'!$A$5:$A$201,'Crop Chart'!$AU$5:$AU$201,FALSE))</f>
        <v/>
      </c>
      <c r="AQ395" s="530" t="str">
        <f t="array" ref="AQ395">IF(ISBLANK(C395),"",XLOOKUP(A395,'Crop Chart'!$A$5:$A$201,'Crop Chart'!$AV$5:$AV$201,FALSE))</f>
        <v/>
      </c>
      <c r="AR395" s="531" t="str">
        <f t="array" ref="AR395">IF((AQ395=""),"",J395+XLOOKUP(A395,'Crop Chart'!$A$5:$A$201,'Crop Chart'!$AW$5:$AW$201,FALSE))</f>
        <v/>
      </c>
      <c r="AS395" s="530" t="str">
        <f t="array" ref="AS395">IF(ISBLANK(C395),"",XLOOKUP(A395,'Crop Chart'!$A$5:$A$201,'Crop Chart'!$AX$5:$AX$201,FALSE))</f>
        <v/>
      </c>
      <c r="AT395" s="531" t="str">
        <f t="array" ref="AT395">IF((AS395=""),"",J395+XLOOKUP(A395,'Crop Chart'!$A$5:$A$201,'Crop Chart'!$AY$5:$AY$201,FALSE))</f>
        <v/>
      </c>
      <c r="AU395" s="530" t="str">
        <f t="array" ref="AU395">IF(ISBLANK(C395),"",XLOOKUP(A395,'Crop Chart'!$A$5:$A$201,'Crop Chart'!$AZ$5:$AZ$201,FALSE))</f>
        <v/>
      </c>
      <c r="AV395" s="531" t="str">
        <f t="array" ref="AV395">IF((AU395=""),"",J395+XLOOKUP(A395,'Crop Chart'!$A$5:$A$201,'Crop Chart'!$BA$5:$BA$201,FALSE))</f>
        <v/>
      </c>
      <c r="AW395" s="530" t="str">
        <f t="array" ref="AW395">IF(ISBLANK(C395),"",XLOOKUP(A395,'Crop Chart'!$A$5:$A$201,'Crop Chart'!$BB$5:$BB$201,FALSE))</f>
        <v/>
      </c>
      <c r="AX395" s="532" t="str">
        <f t="array" ref="AX395">IF((AW395=""),"",J395+XLOOKUP(A395,'Crop Chart'!$A$5:$A$201,'Crop Chart'!$BC$5:$BC$201,FALSE))</f>
        <v/>
      </c>
    </row>
    <row r="396" ht="15.75" hidden="1" customHeight="1">
      <c r="A396" s="520" t="str">
        <f t="array" ref="A396">IF(ISBLANK(C396)," ",XLOOKUP(C396,'Codified Game Plan'!$M$3:$M$477,'Codified Game Plan'!$A$3:$A$477))</f>
        <v> </v>
      </c>
      <c r="B396" s="503" t="str">
        <f t="array" ref="B396">IF(ISBLANK(C396),"",XLOOKUP(C396,'Codified Game Plan'!$M$3:$M$477,'Codified Game Plan'!$B$3:$B$477))</f>
        <v/>
      </c>
      <c r="C396" s="521"/>
      <c r="D396" s="521" t="str">
        <f t="array" ref="D396">IF(ISBLANK(C396)," ",XLOOKUP(C396,'Codified Game Plan'!$M$3:$M$477,'Codified Game Plan'!$C$3:$C$477))</f>
        <v> </v>
      </c>
      <c r="E396" s="522" t="str">
        <f t="array" ref="E396">IF(ISBLANK(C396),"",XLOOKUP(C396,'Codified Game Plan'!$M$3:$M$477,'Codified Game Plan'!$D$3:$D$477,0))</f>
        <v/>
      </c>
      <c r="F396" s="522" t="str">
        <f t="array" ref="F396">IF(ISBLANK(C396),"",XLOOKUP(C396,'Codified Game Plan'!$M$3:$M$477,'Codified Game Plan'!$E$3:$E$477,0))</f>
        <v/>
      </c>
      <c r="G396" s="523" t="str">
        <f t="array" ref="G396">IF(ISBLANK(C396)," ",XLOOKUP(C396,'Codified Game Plan'!$M$3:$M$477,'Codified Game Plan'!$F$3:$F$477))</f>
        <v> </v>
      </c>
      <c r="H396" s="507" t="str">
        <f t="array" ref="H396">IF(ISBLANK(C396)," ",XLOOKUP(C396,'Codified Game Plan'!$M$3:$M$477,'Codified Game Plan'!$G$3:$G$477))</f>
        <v> </v>
      </c>
      <c r="I396" s="523" t="str">
        <f t="array" ref="I396">IF(ISBLANK(C396),"",XLOOKUP(A396,'Crop Chart'!$A$5:$A$201,'Crop Chart'!$B$5:$B$201,0))</f>
        <v/>
      </c>
      <c r="J396" s="507" t="str">
        <f t="shared" si="24"/>
        <v> </v>
      </c>
      <c r="K396" s="511"/>
      <c r="L396" s="523" t="str">
        <f t="array" ref="L396">IF(ISBLANK(C396),"",XLOOKUP(A396,'Crop Chart'!$A$5:$A$201,'Crop Chart'!$C$5:$C$201,0))</f>
        <v/>
      </c>
      <c r="M396" s="506" t="str">
        <f t="array" ref="M396">IF(ISBLANK(C396),"",XLOOKUP(A396,'Crop Chart'!$A$5:$A$201,'Crop Chart'!$E$5:$E$201,0))</f>
        <v/>
      </c>
      <c r="N396" s="535" t="str">
        <f t="shared" si="1"/>
        <v/>
      </c>
      <c r="O396" s="515" t="str">
        <f t="array" ref="O396">IF(ISBLANK(C396),"",XLOOKUP(A396,'Crop Chart'!$A$5:$A$201,'Crop Chart'!$S$5:$S$201,0))</f>
        <v/>
      </c>
      <c r="P396" s="507" t="str">
        <f t="shared" si="2"/>
        <v/>
      </c>
      <c r="Q396" s="524"/>
      <c r="R396" s="523" t="str">
        <f t="array" ref="R396">IF(I396="TR",XLOOKUP(A396,'Crop Chart'!$A$5:$A$201,'Crop Chart'!$I$5:$I$201,FALSE),"")</f>
        <v/>
      </c>
      <c r="S396" s="512" t="str">
        <f t="array" ref="S396">IF(I396="TR",G396*'Crop Chart'!$H$2*12*L396/M396/T396*XLOOKUP(A396,'Crop Chart'!$A$5:$A$203,'Crop Chart'!$T$5:$T$203),"")</f>
        <v/>
      </c>
      <c r="T396" s="523" t="str">
        <f t="array" ref="T396">IF(ISBLANK(C396),"",XLOOKUP(A396,'Crop Chart'!$A$5:$A$201,'Crop Chart'!$P$5:$P$201,FALSE))</f>
        <v/>
      </c>
      <c r="U396" s="525" t="str">
        <f t="array" ref="U396">IF(ISBLANK(C396),"",XLOOKUP(A396,'Crop Chart'!$A$5:$A$201,'Crop Chart'!$Q$5:$Q$201,0))</f>
        <v/>
      </c>
      <c r="V396" s="507" t="str">
        <f t="array" ref="V396">IF(I396="DS",XLOOKUP(A396,'Crop Chart'!$A$6:$A$201,'Crop Chart'!$AH$6:$AH$201,0),"")</f>
        <v/>
      </c>
      <c r="W396" s="507" t="str">
        <f t="array" ref="W396">IF(I396="DS",XLOOKUP(A396,'Crop Chart'!$A$6:$A$201,'Crop Chart'!$AI$6:$AI$201,0),"")</f>
        <v/>
      </c>
      <c r="X396" s="526" t="str">
        <f t="array" ref="X396">IFS(ISTEXT(P396),"",XLOOKUP(A396,'Crop Chart'!$A$5:$A$201,'Crop Chart'!$R$5:$R$201,0)=0,"",XLOOKUP(A396,'Crop Chart'!$A$5:$A$201,'Crop Chart'!$R$5:$R$201,0)&gt;0,XLOOKUP(A396,'Crop Chart'!$A$5:$A$201,'Crop Chart'!$R$5:$R$201,0)+P396)</f>
        <v/>
      </c>
      <c r="Y396" s="523" t="str">
        <f t="array" ref="Y396">IF(ISTEXT(X396),"",XLOOKUP(A396,'Crop Chart'!$A$5:$A$201,'Crop Chart'!$S$5:$S$201,0))</f>
        <v/>
      </c>
      <c r="Z396" s="513" t="str">
        <f t="shared" si="3"/>
        <v/>
      </c>
      <c r="AA396" s="523" t="str">
        <f t="array" ref="AA396">IF(ISBLANK(C396),"",XLOOKUP(A396,'Crop Chart'!$A$5:$A$201,'Crop Chart'!$F$5:$F$201,0))</f>
        <v/>
      </c>
      <c r="AB396" s="523" t="str">
        <f t="array" ref="AB396">IF(ISBLANK(C396),"",XLOOKUP(A396,'Crop Chart'!$A$5:$A$201,'Crop Chart'!$G$5:$G$201,FALSE))</f>
        <v/>
      </c>
      <c r="AC396" s="526" t="str">
        <f t="shared" si="19"/>
        <v/>
      </c>
      <c r="AD396" s="526" t="str">
        <f t="shared" si="4"/>
        <v/>
      </c>
      <c r="AE396" s="527" t="str">
        <f t="array" ref="AE396">IF(ISBLANK(C396),"",XLOOKUP(C396,'Codified Game Plan'!$M$3:$M$477,'Codified Game Plan'!$J$3:$J$477,0))</f>
        <v/>
      </c>
      <c r="AF396" s="528" t="str">
        <f t="array" ref="AF396">IF(ISBLANK(C396),"",XLOOKUP(A396,'Crop Chart'!$A$5:$A$201,'Crop Chart'!$L$5:$L$201,FALSE))</f>
        <v/>
      </c>
      <c r="AG396" s="529"/>
      <c r="AH396" s="530"/>
      <c r="AI396" s="530" t="str">
        <f t="array" ref="AI396">IF(ISBLANK(C396),"",XLOOKUP(A396,'Crop Chart'!$A$5:$A$201,'Crop Chart'!$AN$5:$AN$201,FALSE))</f>
        <v/>
      </c>
      <c r="AJ396" s="531" t="str">
        <f t="array" ref="AJ396">IF((AI396=""),"",J396+XLOOKUP(A396,'Crop Chart'!$A$5:$A$201,'Crop Chart'!$AO$5:$AO$201,FALSE))</f>
        <v/>
      </c>
      <c r="AK396" s="530" t="str">
        <f t="array" ref="AK396">IF(ISBLANK(C396),"",XLOOKUP(A396,'Crop Chart'!$A$5:$A$201,'Crop Chart'!$AP$5:$AP$201,FALSE))</f>
        <v/>
      </c>
      <c r="AL396" s="531" t="str">
        <f t="array" ref="AL396">IF((AK396=""),"",J396+XLOOKUP(A396,'Crop Chart'!$A$5:$A$201,'Crop Chart'!$AQ$5:$AQ$201,FALSE))</f>
        <v/>
      </c>
      <c r="AM396" s="530" t="str">
        <f t="array" ref="AM396">IF(ISBLANK(C396),"",XLOOKUP(A396,'Crop Chart'!$A$5:$A$201,'Crop Chart'!$AR$5:$AR$201,FALSE))</f>
        <v/>
      </c>
      <c r="AN396" s="531" t="str">
        <f t="array" ref="AN396">IF((AM396=""),"",J396+XLOOKUP(A396,'Crop Chart'!$A$5:$A$201,'Crop Chart'!$AS$5:$AS$201,FALSE))</f>
        <v/>
      </c>
      <c r="AO396" s="530" t="str">
        <f t="array" ref="AO396">IF(ISBLANK(C396),"",XLOOKUP(A396,'Crop Chart'!$A$5:$A$201,'Crop Chart'!$AT$5:$AT$201,FALSE))</f>
        <v/>
      </c>
      <c r="AP396" s="531" t="str">
        <f t="array" ref="AP396">IF((AO396=""),"",J396+XLOOKUP(A396,'Crop Chart'!$A$5:$A$201,'Crop Chart'!$AU$5:$AU$201,FALSE))</f>
        <v/>
      </c>
      <c r="AQ396" s="530" t="str">
        <f t="array" ref="AQ396">IF(ISBLANK(C396),"",XLOOKUP(A396,'Crop Chart'!$A$5:$A$201,'Crop Chart'!$AV$5:$AV$201,FALSE))</f>
        <v/>
      </c>
      <c r="AR396" s="531" t="str">
        <f t="array" ref="AR396">IF((AQ396=""),"",J396+XLOOKUP(A396,'Crop Chart'!$A$5:$A$201,'Crop Chart'!$AW$5:$AW$201,FALSE))</f>
        <v/>
      </c>
      <c r="AS396" s="530" t="str">
        <f t="array" ref="AS396">IF(ISBLANK(C396),"",XLOOKUP(A396,'Crop Chart'!$A$5:$A$201,'Crop Chart'!$AX$5:$AX$201,FALSE))</f>
        <v/>
      </c>
      <c r="AT396" s="531" t="str">
        <f t="array" ref="AT396">IF((AS396=""),"",J396+XLOOKUP(A396,'Crop Chart'!$A$5:$A$201,'Crop Chart'!$AY$5:$AY$201,FALSE))</f>
        <v/>
      </c>
      <c r="AU396" s="530" t="str">
        <f t="array" ref="AU396">IF(ISBLANK(C396),"",XLOOKUP(A396,'Crop Chart'!$A$5:$A$201,'Crop Chart'!$AZ$5:$AZ$201,FALSE))</f>
        <v/>
      </c>
      <c r="AV396" s="531" t="str">
        <f t="array" ref="AV396">IF((AU396=""),"",J396+XLOOKUP(A396,'Crop Chart'!$A$5:$A$201,'Crop Chart'!$BA$5:$BA$201,FALSE))</f>
        <v/>
      </c>
      <c r="AW396" s="530" t="str">
        <f t="array" ref="AW396">IF(ISBLANK(C396),"",XLOOKUP(A396,'Crop Chart'!$A$5:$A$201,'Crop Chart'!$BB$5:$BB$201,FALSE))</f>
        <v/>
      </c>
      <c r="AX396" s="532" t="str">
        <f t="array" ref="AX396">IF((AW396=""),"",J396+XLOOKUP(A396,'Crop Chart'!$A$5:$A$201,'Crop Chart'!$BC$5:$BC$201,FALSE))</f>
        <v/>
      </c>
    </row>
    <row r="397" ht="15.75" hidden="1" customHeight="1">
      <c r="A397" s="520" t="str">
        <f t="array" ref="A397">IF(ISBLANK(C397)," ",XLOOKUP(C397,'Codified Game Plan'!$M$3:$M$477,'Codified Game Plan'!$A$3:$A$477))</f>
        <v> </v>
      </c>
      <c r="B397" s="503" t="str">
        <f t="array" ref="B397">IF(ISBLANK(C397),"",XLOOKUP(C397,'Codified Game Plan'!$M$3:$M$477,'Codified Game Plan'!$B$3:$B$477))</f>
        <v/>
      </c>
      <c r="C397" s="521"/>
      <c r="D397" s="521" t="str">
        <f t="array" ref="D397">IF(ISBLANK(C397)," ",XLOOKUP(C397,'Codified Game Plan'!$M$3:$M$477,'Codified Game Plan'!$C$3:$C$477))</f>
        <v> </v>
      </c>
      <c r="E397" s="522" t="str">
        <f t="array" ref="E397">IF(ISBLANK(C397),"",XLOOKUP(C397,'Codified Game Plan'!$M$3:$M$477,'Codified Game Plan'!$D$3:$D$477,0))</f>
        <v/>
      </c>
      <c r="F397" s="522" t="str">
        <f t="array" ref="F397">IF(ISBLANK(C397),"",XLOOKUP(C397,'Codified Game Plan'!$M$3:$M$477,'Codified Game Plan'!$E$3:$E$477,0))</f>
        <v/>
      </c>
      <c r="G397" s="523" t="str">
        <f t="array" ref="G397">IF(ISBLANK(C397)," ",XLOOKUP(C397,'Codified Game Plan'!$M$3:$M$477,'Codified Game Plan'!$F$3:$F$477))</f>
        <v> </v>
      </c>
      <c r="H397" s="507" t="str">
        <f t="array" ref="H397">IF(ISBLANK(C397)," ",XLOOKUP(C397,'Codified Game Plan'!$M$3:$M$477,'Codified Game Plan'!$G$3:$G$477))</f>
        <v> </v>
      </c>
      <c r="I397" s="523" t="str">
        <f t="array" ref="I397">IF(ISBLANK(C397),"",XLOOKUP(A397,'Crop Chart'!$A$5:$A$201,'Crop Chart'!$B$5:$B$201,0))</f>
        <v/>
      </c>
      <c r="J397" s="507" t="str">
        <f t="shared" si="24"/>
        <v> </v>
      </c>
      <c r="K397" s="511"/>
      <c r="L397" s="523" t="str">
        <f t="array" ref="L397">IF(ISBLANK(C397),"",XLOOKUP(A397,'Crop Chart'!$A$5:$A$201,'Crop Chart'!$C$5:$C$201,0))</f>
        <v/>
      </c>
      <c r="M397" s="506" t="str">
        <f t="array" ref="M397">IF(ISBLANK(C397),"",XLOOKUP(A397,'Crop Chart'!$A$5:$A$201,'Crop Chart'!$E$5:$E$201,0))</f>
        <v/>
      </c>
      <c r="N397" s="535" t="str">
        <f t="shared" si="1"/>
        <v/>
      </c>
      <c r="O397" s="515" t="str">
        <f t="array" ref="O397">IF(ISBLANK(C397),"",XLOOKUP(A397,'Crop Chart'!$A$5:$A$201,'Crop Chart'!$S$5:$S$201,0))</f>
        <v/>
      </c>
      <c r="P397" s="507" t="str">
        <f t="shared" si="2"/>
        <v/>
      </c>
      <c r="Q397" s="524"/>
      <c r="R397" s="523" t="str">
        <f t="array" ref="R397">IF(I397="TR",XLOOKUP(A397,'Crop Chart'!$A$5:$A$201,'Crop Chart'!$I$5:$I$201,FALSE),"")</f>
        <v/>
      </c>
      <c r="S397" s="512" t="str">
        <f t="array" ref="S397">IF(I397="TR",G397*'Crop Chart'!$H$2*12*L397/M397/T397*XLOOKUP(A397,'Crop Chart'!$A$5:$A$203,'Crop Chart'!$T$5:$T$203),"")</f>
        <v/>
      </c>
      <c r="T397" s="523" t="str">
        <f t="array" ref="T397">IF(ISBLANK(C397),"",XLOOKUP(A397,'Crop Chart'!$A$5:$A$201,'Crop Chart'!$P$5:$P$201,FALSE))</f>
        <v/>
      </c>
      <c r="U397" s="525" t="str">
        <f t="array" ref="U397">IF(ISBLANK(C397),"",XLOOKUP(A397,'Crop Chart'!$A$5:$A$201,'Crop Chart'!$Q$5:$Q$201,0))</f>
        <v/>
      </c>
      <c r="V397" s="507" t="str">
        <f t="array" ref="V397">IF(I397="DS",XLOOKUP(A397,'Crop Chart'!$A$6:$A$201,'Crop Chart'!$AH$6:$AH$201,0),"")</f>
        <v/>
      </c>
      <c r="W397" s="507" t="str">
        <f t="array" ref="W397">IF(I397="DS",XLOOKUP(A397,'Crop Chart'!$A$6:$A$201,'Crop Chart'!$AI$6:$AI$201,0),"")</f>
        <v/>
      </c>
      <c r="X397" s="526" t="str">
        <f t="array" ref="X397">IFS(ISTEXT(P397),"",XLOOKUP(A397,'Crop Chart'!$A$5:$A$201,'Crop Chart'!$R$5:$R$201,0)=0,"",XLOOKUP(A397,'Crop Chart'!$A$5:$A$201,'Crop Chart'!$R$5:$R$201,0)&gt;0,XLOOKUP(A397,'Crop Chart'!$A$5:$A$201,'Crop Chart'!$R$5:$R$201,0)+P397)</f>
        <v/>
      </c>
      <c r="Y397" s="523" t="str">
        <f t="array" ref="Y397">IF(ISTEXT(X397),"",XLOOKUP(A397,'Crop Chart'!$A$5:$A$201,'Crop Chart'!$S$5:$S$201,0))</f>
        <v/>
      </c>
      <c r="Z397" s="513" t="str">
        <f t="shared" si="3"/>
        <v/>
      </c>
      <c r="AA397" s="523" t="str">
        <f t="array" ref="AA397">IF(ISBLANK(C397),"",XLOOKUP(A397,'Crop Chart'!$A$5:$A$201,'Crop Chart'!$F$5:$F$201,0))</f>
        <v/>
      </c>
      <c r="AB397" s="523" t="str">
        <f t="array" ref="AB397">IF(ISBLANK(C397),"",XLOOKUP(A397,'Crop Chart'!$A$5:$A$201,'Crop Chart'!$G$5:$G$201,FALSE))</f>
        <v/>
      </c>
      <c r="AC397" s="526" t="str">
        <f t="shared" si="19"/>
        <v/>
      </c>
      <c r="AD397" s="526" t="str">
        <f t="shared" si="4"/>
        <v/>
      </c>
      <c r="AE397" s="527" t="str">
        <f t="array" ref="AE397">IF(ISBLANK(C397),"",XLOOKUP(C397,'Codified Game Plan'!$M$3:$M$477,'Codified Game Plan'!$J$3:$J$477,0))</f>
        <v/>
      </c>
      <c r="AF397" s="528" t="str">
        <f t="array" ref="AF397">IF(ISBLANK(C397),"",XLOOKUP(A397,'Crop Chart'!$A$5:$A$201,'Crop Chart'!$L$5:$L$201,FALSE))</f>
        <v/>
      </c>
      <c r="AG397" s="529"/>
      <c r="AH397" s="530"/>
      <c r="AI397" s="530" t="str">
        <f t="array" ref="AI397">IF(ISBLANK(C397),"",XLOOKUP(A397,'Crop Chart'!$A$5:$A$201,'Crop Chart'!$AN$5:$AN$201,FALSE))</f>
        <v/>
      </c>
      <c r="AJ397" s="531" t="str">
        <f t="array" ref="AJ397">IF((AI397=""),"",J397+XLOOKUP(A397,'Crop Chart'!$A$5:$A$201,'Crop Chart'!$AO$5:$AO$201,FALSE))</f>
        <v/>
      </c>
      <c r="AK397" s="530" t="str">
        <f t="array" ref="AK397">IF(ISBLANK(C397),"",XLOOKUP(A397,'Crop Chart'!$A$5:$A$201,'Crop Chart'!$AP$5:$AP$201,FALSE))</f>
        <v/>
      </c>
      <c r="AL397" s="531" t="str">
        <f t="array" ref="AL397">IF((AK397=""),"",J397+XLOOKUP(A397,'Crop Chart'!$A$5:$A$201,'Crop Chart'!$AQ$5:$AQ$201,FALSE))</f>
        <v/>
      </c>
      <c r="AM397" s="530" t="str">
        <f t="array" ref="AM397">IF(ISBLANK(C397),"",XLOOKUP(A397,'Crop Chart'!$A$5:$A$201,'Crop Chart'!$AR$5:$AR$201,FALSE))</f>
        <v/>
      </c>
      <c r="AN397" s="531" t="str">
        <f t="array" ref="AN397">IF((AM397=""),"",J397+XLOOKUP(A397,'Crop Chart'!$A$5:$A$201,'Crop Chart'!$AS$5:$AS$201,FALSE))</f>
        <v/>
      </c>
      <c r="AO397" s="530" t="str">
        <f t="array" ref="AO397">IF(ISBLANK(C397),"",XLOOKUP(A397,'Crop Chart'!$A$5:$A$201,'Crop Chart'!$AT$5:$AT$201,FALSE))</f>
        <v/>
      </c>
      <c r="AP397" s="531" t="str">
        <f t="array" ref="AP397">IF((AO397=""),"",J397+XLOOKUP(A397,'Crop Chart'!$A$5:$A$201,'Crop Chart'!$AU$5:$AU$201,FALSE))</f>
        <v/>
      </c>
      <c r="AQ397" s="530" t="str">
        <f t="array" ref="AQ397">IF(ISBLANK(C397),"",XLOOKUP(A397,'Crop Chart'!$A$5:$A$201,'Crop Chart'!$AV$5:$AV$201,FALSE))</f>
        <v/>
      </c>
      <c r="AR397" s="531" t="str">
        <f t="array" ref="AR397">IF((AQ397=""),"",J397+XLOOKUP(A397,'Crop Chart'!$A$5:$A$201,'Crop Chart'!$AW$5:$AW$201,FALSE))</f>
        <v/>
      </c>
      <c r="AS397" s="530" t="str">
        <f t="array" ref="AS397">IF(ISBLANK(C397),"",XLOOKUP(A397,'Crop Chart'!$A$5:$A$201,'Crop Chart'!$AX$5:$AX$201,FALSE))</f>
        <v/>
      </c>
      <c r="AT397" s="531" t="str">
        <f t="array" ref="AT397">IF((AS397=""),"",J397+XLOOKUP(A397,'Crop Chart'!$A$5:$A$201,'Crop Chart'!$AY$5:$AY$201,FALSE))</f>
        <v/>
      </c>
      <c r="AU397" s="530" t="str">
        <f t="array" ref="AU397">IF(ISBLANK(C397),"",XLOOKUP(A397,'Crop Chart'!$A$5:$A$201,'Crop Chart'!$AZ$5:$AZ$201,FALSE))</f>
        <v/>
      </c>
      <c r="AV397" s="531" t="str">
        <f t="array" ref="AV397">IF((AU397=""),"",J397+XLOOKUP(A397,'Crop Chart'!$A$5:$A$201,'Crop Chart'!$BA$5:$BA$201,FALSE))</f>
        <v/>
      </c>
      <c r="AW397" s="530" t="str">
        <f t="array" ref="AW397">IF(ISBLANK(C397),"",XLOOKUP(A397,'Crop Chart'!$A$5:$A$201,'Crop Chart'!$BB$5:$BB$201,FALSE))</f>
        <v/>
      </c>
      <c r="AX397" s="532" t="str">
        <f t="array" ref="AX397">IF((AW397=""),"",J397+XLOOKUP(A397,'Crop Chart'!$A$5:$A$201,'Crop Chart'!$BC$5:$BC$201,FALSE))</f>
        <v/>
      </c>
    </row>
    <row r="398" ht="15.75" hidden="1" customHeight="1">
      <c r="A398" s="520" t="str">
        <f t="array" ref="A398">IF(ISBLANK(C398)," ",XLOOKUP(C398,'Codified Game Plan'!$M$3:$M$477,'Codified Game Plan'!$A$3:$A$477))</f>
        <v> </v>
      </c>
      <c r="B398" s="503" t="str">
        <f t="array" ref="B398">IF(ISBLANK(C398),"",XLOOKUP(C398,'Codified Game Plan'!$M$3:$M$477,'Codified Game Plan'!$B$3:$B$477))</f>
        <v/>
      </c>
      <c r="C398" s="521"/>
      <c r="D398" s="521" t="str">
        <f t="array" ref="D398">IF(ISBLANK(C398)," ",XLOOKUP(C398,'Codified Game Plan'!$M$3:$M$477,'Codified Game Plan'!$C$3:$C$477))</f>
        <v> </v>
      </c>
      <c r="E398" s="522" t="str">
        <f t="array" ref="E398">IF(ISBLANK(C398),"",XLOOKUP(C398,'Codified Game Plan'!$M$3:$M$477,'Codified Game Plan'!$D$3:$D$477,0))</f>
        <v/>
      </c>
      <c r="F398" s="522" t="str">
        <f t="array" ref="F398">IF(ISBLANK(C398),"",XLOOKUP(C398,'Codified Game Plan'!$M$3:$M$477,'Codified Game Plan'!$E$3:$E$477,0))</f>
        <v/>
      </c>
      <c r="G398" s="523" t="str">
        <f t="array" ref="G398">IF(ISBLANK(C398)," ",XLOOKUP(C398,'Codified Game Plan'!$M$3:$M$477,'Codified Game Plan'!$F$3:$F$477))</f>
        <v> </v>
      </c>
      <c r="H398" s="507" t="str">
        <f t="array" ref="H398">IF(ISBLANK(C398)," ",XLOOKUP(C398,'Codified Game Plan'!$M$3:$M$477,'Codified Game Plan'!$G$3:$G$477))</f>
        <v> </v>
      </c>
      <c r="I398" s="523" t="str">
        <f t="array" ref="I398">IF(ISBLANK(C398),"",XLOOKUP(A398,'Crop Chart'!$A$5:$A$201,'Crop Chart'!$B$5:$B$201,0))</f>
        <v/>
      </c>
      <c r="J398" s="507" t="str">
        <f t="shared" si="24"/>
        <v> </v>
      </c>
      <c r="K398" s="511"/>
      <c r="L398" s="523" t="str">
        <f t="array" ref="L398">IF(ISBLANK(C398),"",XLOOKUP(A398,'Crop Chart'!$A$5:$A$201,'Crop Chart'!$C$5:$C$201,0))</f>
        <v/>
      </c>
      <c r="M398" s="506" t="str">
        <f t="array" ref="M398">IF(ISBLANK(C398),"",XLOOKUP(A398,'Crop Chart'!$A$5:$A$201,'Crop Chart'!$E$5:$E$201,0))</f>
        <v/>
      </c>
      <c r="N398" s="535" t="str">
        <f t="shared" si="1"/>
        <v/>
      </c>
      <c r="O398" s="515" t="str">
        <f t="array" ref="O398">IF(ISBLANK(C398),"",XLOOKUP(A398,'Crop Chart'!$A$5:$A$201,'Crop Chart'!$S$5:$S$201,0))</f>
        <v/>
      </c>
      <c r="P398" s="507" t="str">
        <f t="shared" si="2"/>
        <v/>
      </c>
      <c r="Q398" s="524"/>
      <c r="R398" s="523" t="str">
        <f t="array" ref="R398">IF(I398="TR",XLOOKUP(A398,'Crop Chart'!$A$5:$A$201,'Crop Chart'!$I$5:$I$201,FALSE),"")</f>
        <v/>
      </c>
      <c r="S398" s="512" t="str">
        <f t="array" ref="S398">IF(I398="TR",G398*'Crop Chart'!$H$2*12*L398/M398/T398*XLOOKUP(A398,'Crop Chart'!$A$5:$A$203,'Crop Chart'!$T$5:$T$203),"")</f>
        <v/>
      </c>
      <c r="T398" s="523" t="str">
        <f t="array" ref="T398">IF(ISBLANK(C398),"",XLOOKUP(A398,'Crop Chart'!$A$5:$A$201,'Crop Chart'!$P$5:$P$201,FALSE))</f>
        <v/>
      </c>
      <c r="U398" s="525" t="str">
        <f t="array" ref="U398">IF(ISBLANK(C398),"",XLOOKUP(A398,'Crop Chart'!$A$5:$A$201,'Crop Chart'!$Q$5:$Q$201,0))</f>
        <v/>
      </c>
      <c r="V398" s="507" t="str">
        <f t="array" ref="V398">IF(I398="DS",XLOOKUP(A398,'Crop Chart'!$A$6:$A$201,'Crop Chart'!$AH$6:$AH$201,0),"")</f>
        <v/>
      </c>
      <c r="W398" s="507" t="str">
        <f t="array" ref="W398">IF(I398="DS",XLOOKUP(A398,'Crop Chart'!$A$6:$A$201,'Crop Chart'!$AI$6:$AI$201,0),"")</f>
        <v/>
      </c>
      <c r="X398" s="526" t="str">
        <f t="array" ref="X398">IFS(ISTEXT(P398),"",XLOOKUP(A398,'Crop Chart'!$A$5:$A$201,'Crop Chart'!$R$5:$R$201,0)=0,"",XLOOKUP(A398,'Crop Chart'!$A$5:$A$201,'Crop Chart'!$R$5:$R$201,0)&gt;0,XLOOKUP(A398,'Crop Chart'!$A$5:$A$201,'Crop Chart'!$R$5:$R$201,0)+P398)</f>
        <v/>
      </c>
      <c r="Y398" s="523" t="str">
        <f t="array" ref="Y398">IF(ISTEXT(X398),"",XLOOKUP(A398,'Crop Chart'!$A$5:$A$201,'Crop Chart'!$S$5:$S$201,0))</f>
        <v/>
      </c>
      <c r="Z398" s="513" t="str">
        <f t="shared" si="3"/>
        <v/>
      </c>
      <c r="AA398" s="523" t="str">
        <f t="array" ref="AA398">IF(ISBLANK(C398),"",XLOOKUP(A398,'Crop Chart'!$A$5:$A$201,'Crop Chart'!$F$5:$F$201,0))</f>
        <v/>
      </c>
      <c r="AB398" s="523" t="str">
        <f t="array" ref="AB398">IF(ISBLANK(C398),"",XLOOKUP(A398,'Crop Chart'!$A$5:$A$201,'Crop Chart'!$G$5:$G$201,FALSE))</f>
        <v/>
      </c>
      <c r="AC398" s="526" t="str">
        <f t="shared" si="19"/>
        <v/>
      </c>
      <c r="AD398" s="526" t="str">
        <f t="shared" si="4"/>
        <v/>
      </c>
      <c r="AE398" s="527" t="str">
        <f t="array" ref="AE398">IF(ISBLANK(C398),"",XLOOKUP(C398,'Codified Game Plan'!$M$3:$M$477,'Codified Game Plan'!$J$3:$J$477,0))</f>
        <v/>
      </c>
      <c r="AF398" s="528" t="str">
        <f t="array" ref="AF398">IF(ISBLANK(C398),"",XLOOKUP(A398,'Crop Chart'!$A$5:$A$201,'Crop Chart'!$L$5:$L$201,FALSE))</f>
        <v/>
      </c>
      <c r="AG398" s="529"/>
      <c r="AH398" s="530"/>
      <c r="AI398" s="530" t="str">
        <f t="array" ref="AI398">IF(ISBLANK(C398),"",XLOOKUP(A398,'Crop Chart'!$A$5:$A$201,'Crop Chart'!$AN$5:$AN$201,FALSE))</f>
        <v/>
      </c>
      <c r="AJ398" s="531" t="str">
        <f t="array" ref="AJ398">IF((AI398=""),"",J398+XLOOKUP(A398,'Crop Chart'!$A$5:$A$201,'Crop Chart'!$AO$5:$AO$201,FALSE))</f>
        <v/>
      </c>
      <c r="AK398" s="530" t="str">
        <f t="array" ref="AK398">IF(ISBLANK(C398),"",XLOOKUP(A398,'Crop Chart'!$A$5:$A$201,'Crop Chart'!$AP$5:$AP$201,FALSE))</f>
        <v/>
      </c>
      <c r="AL398" s="531" t="str">
        <f t="array" ref="AL398">IF((AK398=""),"",J398+XLOOKUP(A398,'Crop Chart'!$A$5:$A$201,'Crop Chart'!$AQ$5:$AQ$201,FALSE))</f>
        <v/>
      </c>
      <c r="AM398" s="530" t="str">
        <f t="array" ref="AM398">IF(ISBLANK(C398),"",XLOOKUP(A398,'Crop Chart'!$A$5:$A$201,'Crop Chart'!$AR$5:$AR$201,FALSE))</f>
        <v/>
      </c>
      <c r="AN398" s="531" t="str">
        <f t="array" ref="AN398">IF((AM398=""),"",J398+XLOOKUP(A398,'Crop Chart'!$A$5:$A$201,'Crop Chart'!$AS$5:$AS$201,FALSE))</f>
        <v/>
      </c>
      <c r="AO398" s="530" t="str">
        <f t="array" ref="AO398">IF(ISBLANK(C398),"",XLOOKUP(A398,'Crop Chart'!$A$5:$A$201,'Crop Chart'!$AT$5:$AT$201,FALSE))</f>
        <v/>
      </c>
      <c r="AP398" s="531" t="str">
        <f t="array" ref="AP398">IF((AO398=""),"",J398+XLOOKUP(A398,'Crop Chart'!$A$5:$A$201,'Crop Chart'!$AU$5:$AU$201,FALSE))</f>
        <v/>
      </c>
      <c r="AQ398" s="530" t="str">
        <f t="array" ref="AQ398">IF(ISBLANK(C398),"",XLOOKUP(A398,'Crop Chart'!$A$5:$A$201,'Crop Chart'!$AV$5:$AV$201,FALSE))</f>
        <v/>
      </c>
      <c r="AR398" s="531" t="str">
        <f t="array" ref="AR398">IF((AQ398=""),"",J398+XLOOKUP(A398,'Crop Chart'!$A$5:$A$201,'Crop Chart'!$AW$5:$AW$201,FALSE))</f>
        <v/>
      </c>
      <c r="AS398" s="530" t="str">
        <f t="array" ref="AS398">IF(ISBLANK(C398),"",XLOOKUP(A398,'Crop Chart'!$A$5:$A$201,'Crop Chart'!$AX$5:$AX$201,FALSE))</f>
        <v/>
      </c>
      <c r="AT398" s="531" t="str">
        <f t="array" ref="AT398">IF((AS398=""),"",J398+XLOOKUP(A398,'Crop Chart'!$A$5:$A$201,'Crop Chart'!$AY$5:$AY$201,FALSE))</f>
        <v/>
      </c>
      <c r="AU398" s="530" t="str">
        <f t="array" ref="AU398">IF(ISBLANK(C398),"",XLOOKUP(A398,'Crop Chart'!$A$5:$A$201,'Crop Chart'!$AZ$5:$AZ$201,FALSE))</f>
        <v/>
      </c>
      <c r="AV398" s="531" t="str">
        <f t="array" ref="AV398">IF((AU398=""),"",J398+XLOOKUP(A398,'Crop Chart'!$A$5:$A$201,'Crop Chart'!$BA$5:$BA$201,FALSE))</f>
        <v/>
      </c>
      <c r="AW398" s="530" t="str">
        <f t="array" ref="AW398">IF(ISBLANK(C398),"",XLOOKUP(A398,'Crop Chart'!$A$5:$A$201,'Crop Chart'!$BB$5:$BB$201,FALSE))</f>
        <v/>
      </c>
      <c r="AX398" s="532" t="str">
        <f t="array" ref="AX398">IF((AW398=""),"",J398+XLOOKUP(A398,'Crop Chart'!$A$5:$A$201,'Crop Chart'!$BC$5:$BC$201,FALSE))</f>
        <v/>
      </c>
    </row>
    <row r="399" ht="15.75" hidden="1" customHeight="1">
      <c r="A399" s="520" t="str">
        <f t="array" ref="A399">IF(ISBLANK(C399)," ",XLOOKUP(C399,'Codified Game Plan'!$M$3:$M$477,'Codified Game Plan'!$A$3:$A$477))</f>
        <v> </v>
      </c>
      <c r="B399" s="503" t="str">
        <f t="array" ref="B399">IF(ISBLANK(C399),"",XLOOKUP(C399,'Codified Game Plan'!$M$3:$M$477,'Codified Game Plan'!$B$3:$B$477))</f>
        <v/>
      </c>
      <c r="C399" s="521"/>
      <c r="D399" s="521" t="str">
        <f t="array" ref="D399">IF(ISBLANK(C399)," ",XLOOKUP(C399,'Codified Game Plan'!$M$3:$M$477,'Codified Game Plan'!$C$3:$C$477))</f>
        <v> </v>
      </c>
      <c r="E399" s="522" t="str">
        <f t="array" ref="E399">IF(ISBLANK(C399),"",XLOOKUP(C399,'Codified Game Plan'!$M$3:$M$477,'Codified Game Plan'!$D$3:$D$477,0))</f>
        <v/>
      </c>
      <c r="F399" s="522" t="str">
        <f t="array" ref="F399">IF(ISBLANK(C399),"",XLOOKUP(C399,'Codified Game Plan'!$M$3:$M$477,'Codified Game Plan'!$E$3:$E$477,0))</f>
        <v/>
      </c>
      <c r="G399" s="523" t="str">
        <f t="array" ref="G399">IF(ISBLANK(C399)," ",XLOOKUP(C399,'Codified Game Plan'!$M$3:$M$477,'Codified Game Plan'!$F$3:$F$477))</f>
        <v> </v>
      </c>
      <c r="H399" s="507" t="str">
        <f t="array" ref="H399">IF(ISBLANK(C399)," ",XLOOKUP(C399,'Codified Game Plan'!$M$3:$M$477,'Codified Game Plan'!$G$3:$G$477))</f>
        <v> </v>
      </c>
      <c r="I399" s="523" t="str">
        <f t="array" ref="I399">IF(ISBLANK(C399),"",XLOOKUP(A399,'Crop Chart'!$A$5:$A$201,'Crop Chart'!$B$5:$B$201,0))</f>
        <v/>
      </c>
      <c r="J399" s="507" t="str">
        <f t="shared" si="24"/>
        <v> </v>
      </c>
      <c r="K399" s="511"/>
      <c r="L399" s="523" t="str">
        <f t="array" ref="L399">IF(ISBLANK(C399),"",XLOOKUP(A399,'Crop Chart'!$A$5:$A$201,'Crop Chart'!$C$5:$C$201,0))</f>
        <v/>
      </c>
      <c r="M399" s="506" t="str">
        <f t="array" ref="M399">IF(ISBLANK(C399),"",XLOOKUP(A399,'Crop Chart'!$A$5:$A$201,'Crop Chart'!$E$5:$E$201,0))</f>
        <v/>
      </c>
      <c r="N399" s="535" t="str">
        <f t="shared" si="1"/>
        <v/>
      </c>
      <c r="O399" s="515" t="str">
        <f t="array" ref="O399">IF(ISBLANK(C399),"",XLOOKUP(A399,'Crop Chart'!$A$5:$A$201,'Crop Chart'!$S$5:$S$201,0))</f>
        <v/>
      </c>
      <c r="P399" s="507" t="str">
        <f t="shared" si="2"/>
        <v/>
      </c>
      <c r="Q399" s="524"/>
      <c r="R399" s="523" t="str">
        <f t="array" ref="R399">IF(I399="TR",XLOOKUP(A399,'Crop Chart'!$A$5:$A$201,'Crop Chart'!$I$5:$I$201,FALSE),"")</f>
        <v/>
      </c>
      <c r="S399" s="512" t="str">
        <f t="array" ref="S399">IF(I399="TR",G399*'Crop Chart'!$H$2*12*L399/M399/T399*XLOOKUP(A399,'Crop Chart'!$A$5:$A$203,'Crop Chart'!$T$5:$T$203),"")</f>
        <v/>
      </c>
      <c r="T399" s="523" t="str">
        <f t="array" ref="T399">IF(ISBLANK(C399),"",XLOOKUP(A399,'Crop Chart'!$A$5:$A$201,'Crop Chart'!$P$5:$P$201,FALSE))</f>
        <v/>
      </c>
      <c r="U399" s="525" t="str">
        <f t="array" ref="U399">IF(ISBLANK(C399),"",XLOOKUP(A399,'Crop Chart'!$A$5:$A$201,'Crop Chart'!$Q$5:$Q$201,0))</f>
        <v/>
      </c>
      <c r="V399" s="507" t="str">
        <f t="array" ref="V399">IF(I399="DS",XLOOKUP(A399,'Crop Chart'!$A$6:$A$201,'Crop Chart'!$AH$6:$AH$201,0),"")</f>
        <v/>
      </c>
      <c r="W399" s="507" t="str">
        <f t="array" ref="W399">IF(I399="DS",XLOOKUP(A399,'Crop Chart'!$A$6:$A$201,'Crop Chart'!$AI$6:$AI$201,0),"")</f>
        <v/>
      </c>
      <c r="X399" s="526" t="str">
        <f t="array" ref="X399">IFS(ISTEXT(P399),"",XLOOKUP(A399,'Crop Chart'!$A$5:$A$201,'Crop Chart'!$R$5:$R$201,0)=0,"",XLOOKUP(A399,'Crop Chart'!$A$5:$A$201,'Crop Chart'!$R$5:$R$201,0)&gt;0,XLOOKUP(A399,'Crop Chart'!$A$5:$A$201,'Crop Chart'!$R$5:$R$201,0)+P399)</f>
        <v/>
      </c>
      <c r="Y399" s="523" t="str">
        <f t="array" ref="Y399">IF(ISTEXT(X399),"",XLOOKUP(A399,'Crop Chart'!$A$5:$A$201,'Crop Chart'!$S$5:$S$201,0))</f>
        <v/>
      </c>
      <c r="Z399" s="513" t="str">
        <f t="shared" si="3"/>
        <v/>
      </c>
      <c r="AA399" s="523" t="str">
        <f t="array" ref="AA399">IF(ISBLANK(C399),"",XLOOKUP(A399,'Crop Chart'!$A$5:$A$201,'Crop Chart'!$F$5:$F$201,0))</f>
        <v/>
      </c>
      <c r="AB399" s="523" t="str">
        <f t="array" ref="AB399">IF(ISBLANK(C399),"",XLOOKUP(A399,'Crop Chart'!$A$5:$A$201,'Crop Chart'!$G$5:$G$201,FALSE))</f>
        <v/>
      </c>
      <c r="AC399" s="526" t="str">
        <f t="shared" si="19"/>
        <v/>
      </c>
      <c r="AD399" s="526" t="str">
        <f t="shared" si="4"/>
        <v/>
      </c>
      <c r="AE399" s="527" t="str">
        <f t="array" ref="AE399">IF(ISBLANK(C399),"",XLOOKUP(C399,'Codified Game Plan'!$M$3:$M$477,'Codified Game Plan'!$J$3:$J$477,0))</f>
        <v/>
      </c>
      <c r="AF399" s="528" t="str">
        <f t="array" ref="AF399">IF(ISBLANK(C399),"",XLOOKUP(A399,'Crop Chart'!$A$5:$A$201,'Crop Chart'!$L$5:$L$201,FALSE))</f>
        <v/>
      </c>
      <c r="AG399" s="529"/>
      <c r="AH399" s="530"/>
      <c r="AI399" s="530" t="str">
        <f t="array" ref="AI399">IF(ISBLANK(C399),"",XLOOKUP(A399,'Crop Chart'!$A$5:$A$201,'Crop Chart'!$AN$5:$AN$201,FALSE))</f>
        <v/>
      </c>
      <c r="AJ399" s="531" t="str">
        <f t="array" ref="AJ399">IF((AI399=""),"",J399+XLOOKUP(A399,'Crop Chart'!$A$5:$A$201,'Crop Chart'!$AO$5:$AO$201,FALSE))</f>
        <v/>
      </c>
      <c r="AK399" s="530" t="str">
        <f t="array" ref="AK399">IF(ISBLANK(C399),"",XLOOKUP(A399,'Crop Chart'!$A$5:$A$201,'Crop Chart'!$AP$5:$AP$201,FALSE))</f>
        <v/>
      </c>
      <c r="AL399" s="531" t="str">
        <f t="array" ref="AL399">IF((AK399=""),"",J399+XLOOKUP(A399,'Crop Chart'!$A$5:$A$201,'Crop Chart'!$AQ$5:$AQ$201,FALSE))</f>
        <v/>
      </c>
      <c r="AM399" s="530" t="str">
        <f t="array" ref="AM399">IF(ISBLANK(C399),"",XLOOKUP(A399,'Crop Chart'!$A$5:$A$201,'Crop Chart'!$AR$5:$AR$201,FALSE))</f>
        <v/>
      </c>
      <c r="AN399" s="531" t="str">
        <f t="array" ref="AN399">IF((AM399=""),"",J399+XLOOKUP(A399,'Crop Chart'!$A$5:$A$201,'Crop Chart'!$AS$5:$AS$201,FALSE))</f>
        <v/>
      </c>
      <c r="AO399" s="530" t="str">
        <f t="array" ref="AO399">IF(ISBLANK(C399),"",XLOOKUP(A399,'Crop Chart'!$A$5:$A$201,'Crop Chart'!$AT$5:$AT$201,FALSE))</f>
        <v/>
      </c>
      <c r="AP399" s="531" t="str">
        <f t="array" ref="AP399">IF((AO399=""),"",J399+XLOOKUP(A399,'Crop Chart'!$A$5:$A$201,'Crop Chart'!$AU$5:$AU$201,FALSE))</f>
        <v/>
      </c>
      <c r="AQ399" s="530" t="str">
        <f t="array" ref="AQ399">IF(ISBLANK(C399),"",XLOOKUP(A399,'Crop Chart'!$A$5:$A$201,'Crop Chart'!$AV$5:$AV$201,FALSE))</f>
        <v/>
      </c>
      <c r="AR399" s="531" t="str">
        <f t="array" ref="AR399">IF((AQ399=""),"",J399+XLOOKUP(A399,'Crop Chart'!$A$5:$A$201,'Crop Chart'!$AW$5:$AW$201,FALSE))</f>
        <v/>
      </c>
      <c r="AS399" s="530" t="str">
        <f t="array" ref="AS399">IF(ISBLANK(C399),"",XLOOKUP(A399,'Crop Chart'!$A$5:$A$201,'Crop Chart'!$AX$5:$AX$201,FALSE))</f>
        <v/>
      </c>
      <c r="AT399" s="531" t="str">
        <f t="array" ref="AT399">IF((AS399=""),"",J399+XLOOKUP(A399,'Crop Chart'!$A$5:$A$201,'Crop Chart'!$AY$5:$AY$201,FALSE))</f>
        <v/>
      </c>
      <c r="AU399" s="530" t="str">
        <f t="array" ref="AU399">IF(ISBLANK(C399),"",XLOOKUP(A399,'Crop Chart'!$A$5:$A$201,'Crop Chart'!$AZ$5:$AZ$201,FALSE))</f>
        <v/>
      </c>
      <c r="AV399" s="531" t="str">
        <f t="array" ref="AV399">IF((AU399=""),"",J399+XLOOKUP(A399,'Crop Chart'!$A$5:$A$201,'Crop Chart'!$BA$5:$BA$201,FALSE))</f>
        <v/>
      </c>
      <c r="AW399" s="530" t="str">
        <f t="array" ref="AW399">IF(ISBLANK(C399),"",XLOOKUP(A399,'Crop Chart'!$A$5:$A$201,'Crop Chart'!$BB$5:$BB$201,FALSE))</f>
        <v/>
      </c>
      <c r="AX399" s="532" t="str">
        <f t="array" ref="AX399">IF((AW399=""),"",J399+XLOOKUP(A399,'Crop Chart'!$A$5:$A$201,'Crop Chart'!$BC$5:$BC$201,FALSE))</f>
        <v/>
      </c>
    </row>
    <row r="400" ht="15.75" hidden="1" customHeight="1">
      <c r="A400" s="520" t="str">
        <f t="array" ref="A400">IF(ISBLANK(C400)," ",XLOOKUP(C400,'Codified Game Plan'!$M$3:$M$477,'Codified Game Plan'!$A$3:$A$477))</f>
        <v> </v>
      </c>
      <c r="B400" s="503" t="str">
        <f t="array" ref="B400">IF(ISBLANK(C400),"",XLOOKUP(C400,'Codified Game Plan'!$M$3:$M$477,'Codified Game Plan'!$B$3:$B$477))</f>
        <v/>
      </c>
      <c r="C400" s="521"/>
      <c r="D400" s="521" t="str">
        <f t="array" ref="D400">IF(ISBLANK(C400)," ",XLOOKUP(C400,'Codified Game Plan'!$M$3:$M$477,'Codified Game Plan'!$C$3:$C$477))</f>
        <v> </v>
      </c>
      <c r="E400" s="522" t="str">
        <f t="array" ref="E400">IF(ISBLANK(C400),"",XLOOKUP(C400,'Codified Game Plan'!$M$3:$M$477,'Codified Game Plan'!$D$3:$D$477,0))</f>
        <v/>
      </c>
      <c r="F400" s="522" t="str">
        <f t="array" ref="F400">IF(ISBLANK(C400),"",XLOOKUP(C400,'Codified Game Plan'!$M$3:$M$477,'Codified Game Plan'!$E$3:$E$477,0))</f>
        <v/>
      </c>
      <c r="G400" s="523" t="str">
        <f t="array" ref="G400">IF(ISBLANK(C400)," ",XLOOKUP(C400,'Codified Game Plan'!$M$3:$M$477,'Codified Game Plan'!$F$3:$F$477))</f>
        <v> </v>
      </c>
      <c r="H400" s="507" t="str">
        <f t="array" ref="H400">IF(ISBLANK(C400)," ",XLOOKUP(C400,'Codified Game Plan'!$M$3:$M$477,'Codified Game Plan'!$G$3:$G$477))</f>
        <v> </v>
      </c>
      <c r="I400" s="523" t="str">
        <f t="array" ref="I400">IF(ISBLANK(C400),"",XLOOKUP(A400,'Crop Chart'!$A$5:$A$201,'Crop Chart'!$B$5:$B$201,0))</f>
        <v/>
      </c>
      <c r="J400" s="507" t="str">
        <f t="shared" si="24"/>
        <v> </v>
      </c>
      <c r="K400" s="511"/>
      <c r="L400" s="523" t="str">
        <f t="array" ref="L400">IF(ISBLANK(C400),"",XLOOKUP(A400,'Crop Chart'!$A$5:$A$201,'Crop Chart'!$C$5:$C$201,0))</f>
        <v/>
      </c>
      <c r="M400" s="506" t="str">
        <f t="array" ref="M400">IF(ISBLANK(C400),"",XLOOKUP(A400,'Crop Chart'!$A$5:$A$201,'Crop Chart'!$E$5:$E$201,0))</f>
        <v/>
      </c>
      <c r="N400" s="535" t="str">
        <f t="shared" si="1"/>
        <v/>
      </c>
      <c r="O400" s="515" t="str">
        <f t="array" ref="O400">IF(ISBLANK(C400),"",XLOOKUP(A400,'Crop Chart'!$A$5:$A$201,'Crop Chart'!$S$5:$S$201,0))</f>
        <v/>
      </c>
      <c r="P400" s="507" t="str">
        <f t="shared" si="2"/>
        <v/>
      </c>
      <c r="Q400" s="524"/>
      <c r="R400" s="523" t="str">
        <f t="array" ref="R400">IF(I400="TR",XLOOKUP(A400,'Crop Chart'!$A$5:$A$201,'Crop Chart'!$I$5:$I$201,FALSE),"")</f>
        <v/>
      </c>
      <c r="S400" s="512" t="str">
        <f t="array" ref="S400">IF(I400="TR",G400*'Crop Chart'!$H$2*12*L400/M400/T400*XLOOKUP(A400,'Crop Chart'!$A$5:$A$203,'Crop Chart'!$T$5:$T$203),"")</f>
        <v/>
      </c>
      <c r="T400" s="523" t="str">
        <f t="array" ref="T400">IF(ISBLANK(C400),"",XLOOKUP(A400,'Crop Chart'!$A$5:$A$201,'Crop Chart'!$P$5:$P$201,FALSE))</f>
        <v/>
      </c>
      <c r="U400" s="525" t="str">
        <f t="array" ref="U400">IF(ISBLANK(C400),"",XLOOKUP(A400,'Crop Chart'!$A$5:$A$201,'Crop Chart'!$Q$5:$Q$201,0))</f>
        <v/>
      </c>
      <c r="V400" s="507" t="str">
        <f t="array" ref="V400">IF(I400="DS",XLOOKUP(A400,'Crop Chart'!$A$6:$A$201,'Crop Chart'!$AH$6:$AH$201,0),"")</f>
        <v/>
      </c>
      <c r="W400" s="507" t="str">
        <f t="array" ref="W400">IF(I400="DS",XLOOKUP(A400,'Crop Chart'!$A$6:$A$201,'Crop Chart'!$AI$6:$AI$201,0),"")</f>
        <v/>
      </c>
      <c r="X400" s="526" t="str">
        <f t="array" ref="X400">IFS(ISTEXT(P400),"",XLOOKUP(A400,'Crop Chart'!$A$5:$A$201,'Crop Chart'!$R$5:$R$201,0)=0,"",XLOOKUP(A400,'Crop Chart'!$A$5:$A$201,'Crop Chart'!$R$5:$R$201,0)&gt;0,XLOOKUP(A400,'Crop Chart'!$A$5:$A$201,'Crop Chart'!$R$5:$R$201,0)+P400)</f>
        <v/>
      </c>
      <c r="Y400" s="523" t="str">
        <f t="array" ref="Y400">IF(ISTEXT(X400),"",XLOOKUP(A400,'Crop Chart'!$A$5:$A$201,'Crop Chart'!$S$5:$S$201,0))</f>
        <v/>
      </c>
      <c r="Z400" s="513" t="str">
        <f t="shared" si="3"/>
        <v/>
      </c>
      <c r="AA400" s="523" t="str">
        <f t="array" ref="AA400">IF(ISBLANK(C400),"",XLOOKUP(A400,'Crop Chart'!$A$5:$A$201,'Crop Chart'!$F$5:$F$201,0))</f>
        <v/>
      </c>
      <c r="AB400" s="523" t="str">
        <f t="array" ref="AB400">IF(ISBLANK(C400),"",XLOOKUP(A400,'Crop Chart'!$A$5:$A$201,'Crop Chart'!$G$5:$G$201,FALSE))</f>
        <v/>
      </c>
      <c r="AC400" s="526" t="str">
        <f t="shared" si="19"/>
        <v/>
      </c>
      <c r="AD400" s="526" t="str">
        <f t="shared" si="4"/>
        <v/>
      </c>
      <c r="AE400" s="527" t="str">
        <f t="array" ref="AE400">IF(ISBLANK(C400),"",XLOOKUP(C400,'Codified Game Plan'!$M$3:$M$477,'Codified Game Plan'!$J$3:$J$477,0))</f>
        <v/>
      </c>
      <c r="AF400" s="528" t="str">
        <f t="array" ref="AF400">IF(ISBLANK(C400),"",XLOOKUP(A400,'Crop Chart'!$A$5:$A$201,'Crop Chart'!$L$5:$L$201,FALSE))</f>
        <v/>
      </c>
      <c r="AG400" s="529"/>
      <c r="AH400" s="530"/>
      <c r="AI400" s="530" t="str">
        <f t="array" ref="AI400">IF(ISBLANK(C400),"",XLOOKUP(A400,'Crop Chart'!$A$5:$A$201,'Crop Chart'!$AN$5:$AN$201,FALSE))</f>
        <v/>
      </c>
      <c r="AJ400" s="531" t="str">
        <f t="array" ref="AJ400">IF((AI400=""),"",J400+XLOOKUP(A400,'Crop Chart'!$A$5:$A$201,'Crop Chart'!$AO$5:$AO$201,FALSE))</f>
        <v/>
      </c>
      <c r="AK400" s="530" t="str">
        <f t="array" ref="AK400">IF(ISBLANK(C400),"",XLOOKUP(A400,'Crop Chart'!$A$5:$A$201,'Crop Chart'!$AP$5:$AP$201,FALSE))</f>
        <v/>
      </c>
      <c r="AL400" s="531" t="str">
        <f t="array" ref="AL400">IF((AK400=""),"",J400+XLOOKUP(A400,'Crop Chart'!$A$5:$A$201,'Crop Chart'!$AQ$5:$AQ$201,FALSE))</f>
        <v/>
      </c>
      <c r="AM400" s="530" t="str">
        <f t="array" ref="AM400">IF(ISBLANK(C400),"",XLOOKUP(A400,'Crop Chart'!$A$5:$A$201,'Crop Chart'!$AR$5:$AR$201,FALSE))</f>
        <v/>
      </c>
      <c r="AN400" s="531" t="str">
        <f t="array" ref="AN400">IF((AM400=""),"",J400+XLOOKUP(A400,'Crop Chart'!$A$5:$A$201,'Crop Chart'!$AS$5:$AS$201,FALSE))</f>
        <v/>
      </c>
      <c r="AO400" s="530" t="str">
        <f t="array" ref="AO400">IF(ISBLANK(C400),"",XLOOKUP(A400,'Crop Chart'!$A$5:$A$201,'Crop Chart'!$AT$5:$AT$201,FALSE))</f>
        <v/>
      </c>
      <c r="AP400" s="531" t="str">
        <f t="array" ref="AP400">IF((AO400=""),"",J400+XLOOKUP(A400,'Crop Chart'!$A$5:$A$201,'Crop Chart'!$AU$5:$AU$201,FALSE))</f>
        <v/>
      </c>
      <c r="AQ400" s="530" t="str">
        <f t="array" ref="AQ400">IF(ISBLANK(C400),"",XLOOKUP(A400,'Crop Chart'!$A$5:$A$201,'Crop Chart'!$AV$5:$AV$201,FALSE))</f>
        <v/>
      </c>
      <c r="AR400" s="531" t="str">
        <f t="array" ref="AR400">IF((AQ400=""),"",J400+XLOOKUP(A400,'Crop Chart'!$A$5:$A$201,'Crop Chart'!$AW$5:$AW$201,FALSE))</f>
        <v/>
      </c>
      <c r="AS400" s="530" t="str">
        <f t="array" ref="AS400">IF(ISBLANK(C400),"",XLOOKUP(A400,'Crop Chart'!$A$5:$A$201,'Crop Chart'!$AX$5:$AX$201,FALSE))</f>
        <v/>
      </c>
      <c r="AT400" s="531" t="str">
        <f t="array" ref="AT400">IF((AS400=""),"",J400+XLOOKUP(A400,'Crop Chart'!$A$5:$A$201,'Crop Chart'!$AY$5:$AY$201,FALSE))</f>
        <v/>
      </c>
      <c r="AU400" s="530" t="str">
        <f t="array" ref="AU400">IF(ISBLANK(C400),"",XLOOKUP(A400,'Crop Chart'!$A$5:$A$201,'Crop Chart'!$AZ$5:$AZ$201,FALSE))</f>
        <v/>
      </c>
      <c r="AV400" s="531" t="str">
        <f t="array" ref="AV400">IF((AU400=""),"",J400+XLOOKUP(A400,'Crop Chart'!$A$5:$A$201,'Crop Chart'!$BA$5:$BA$201,FALSE))</f>
        <v/>
      </c>
      <c r="AW400" s="530" t="str">
        <f t="array" ref="AW400">IF(ISBLANK(C400),"",XLOOKUP(A400,'Crop Chart'!$A$5:$A$201,'Crop Chart'!$BB$5:$BB$201,FALSE))</f>
        <v/>
      </c>
      <c r="AX400" s="532" t="str">
        <f t="array" ref="AX400">IF((AW400=""),"",J400+XLOOKUP(A400,'Crop Chart'!$A$5:$A$201,'Crop Chart'!$BC$5:$BC$201,FALSE))</f>
        <v/>
      </c>
    </row>
    <row r="401" ht="15.75" hidden="1" customHeight="1">
      <c r="A401" s="520" t="str">
        <f t="array" ref="A401">IF(ISBLANK(C401)," ",XLOOKUP(C401,'Codified Game Plan'!$M$3:$M$477,'Codified Game Plan'!$A$3:$A$477))</f>
        <v> </v>
      </c>
      <c r="B401" s="503" t="str">
        <f t="array" ref="B401">IF(ISBLANK(C401),"",XLOOKUP(C401,'Codified Game Plan'!$M$3:$M$477,'Codified Game Plan'!$B$3:$B$477))</f>
        <v/>
      </c>
      <c r="C401" s="521"/>
      <c r="D401" s="521" t="str">
        <f t="array" ref="D401">IF(ISBLANK(C401)," ",XLOOKUP(C401,'Codified Game Plan'!$M$3:$M$477,'Codified Game Plan'!$C$3:$C$477))</f>
        <v> </v>
      </c>
      <c r="E401" s="522" t="str">
        <f t="array" ref="E401">IF(ISBLANK(C401),"",XLOOKUP(C401,'Codified Game Plan'!$M$3:$M$477,'Codified Game Plan'!$D$3:$D$477,0))</f>
        <v/>
      </c>
      <c r="F401" s="522" t="str">
        <f t="array" ref="F401">IF(ISBLANK(C401),"",XLOOKUP(C401,'Codified Game Plan'!$M$3:$M$477,'Codified Game Plan'!$E$3:$E$477,0))</f>
        <v/>
      </c>
      <c r="G401" s="523" t="str">
        <f t="array" ref="G401">IF(ISBLANK(C401)," ",XLOOKUP(C401,'Codified Game Plan'!$M$3:$M$477,'Codified Game Plan'!$F$3:$F$477))</f>
        <v> </v>
      </c>
      <c r="H401" s="507" t="str">
        <f t="array" ref="H401">IF(ISBLANK(C401)," ",XLOOKUP(C401,'Codified Game Plan'!$M$3:$M$477,'Codified Game Plan'!$G$3:$G$477))</f>
        <v> </v>
      </c>
      <c r="I401" s="523" t="str">
        <f t="array" ref="I401">IF(ISBLANK(C401),"",XLOOKUP(A401,'Crop Chart'!$A$5:$A$201,'Crop Chart'!$B$5:$B$201,0))</f>
        <v/>
      </c>
      <c r="J401" s="507" t="str">
        <f t="shared" si="24"/>
        <v> </v>
      </c>
      <c r="K401" s="511"/>
      <c r="L401" s="523" t="str">
        <f t="array" ref="L401">IF(ISBLANK(C401),"",XLOOKUP(A401,'Crop Chart'!$A$5:$A$201,'Crop Chart'!$C$5:$C$201,0))</f>
        <v/>
      </c>
      <c r="M401" s="506" t="str">
        <f t="array" ref="M401">IF(ISBLANK(C401),"",XLOOKUP(A401,'Crop Chart'!$A$5:$A$201,'Crop Chart'!$E$5:$E$201,0))</f>
        <v/>
      </c>
      <c r="N401" s="535" t="str">
        <f t="shared" si="1"/>
        <v/>
      </c>
      <c r="O401" s="515" t="str">
        <f t="array" ref="O401">IF(ISBLANK(C401),"",XLOOKUP(A401,'Crop Chart'!$A$5:$A$201,'Crop Chart'!$S$5:$S$201,0))</f>
        <v/>
      </c>
      <c r="P401" s="507" t="str">
        <f t="shared" si="2"/>
        <v/>
      </c>
      <c r="Q401" s="524"/>
      <c r="R401" s="523" t="str">
        <f t="array" ref="R401">IF(I401="TR",XLOOKUP(A401,'Crop Chart'!$A$5:$A$201,'Crop Chart'!$I$5:$I$201,FALSE),"")</f>
        <v/>
      </c>
      <c r="S401" s="512" t="str">
        <f t="array" ref="S401">IF(I401="TR",G401*'Crop Chart'!$H$2*12*L401/M401/T401*XLOOKUP(A401,'Crop Chart'!$A$5:$A$203,'Crop Chart'!$T$5:$T$203),"")</f>
        <v/>
      </c>
      <c r="T401" s="523" t="str">
        <f t="array" ref="T401">IF(ISBLANK(C401),"",XLOOKUP(A401,'Crop Chart'!$A$5:$A$201,'Crop Chart'!$P$5:$P$201,FALSE))</f>
        <v/>
      </c>
      <c r="U401" s="525" t="str">
        <f t="array" ref="U401">IF(ISBLANK(C401),"",XLOOKUP(A401,'Crop Chart'!$A$5:$A$201,'Crop Chart'!$Q$5:$Q$201,0))</f>
        <v/>
      </c>
      <c r="V401" s="507" t="str">
        <f t="array" ref="V401">IF(I401="DS",XLOOKUP(A401,'Crop Chart'!$A$6:$A$201,'Crop Chart'!$AH$6:$AH$201,0),"")</f>
        <v/>
      </c>
      <c r="W401" s="507" t="str">
        <f t="array" ref="W401">IF(I401="DS",XLOOKUP(A401,'Crop Chart'!$A$6:$A$201,'Crop Chart'!$AI$6:$AI$201,0),"")</f>
        <v/>
      </c>
      <c r="X401" s="526" t="str">
        <f t="array" ref="X401">IFS(ISTEXT(P401),"",XLOOKUP(A401,'Crop Chart'!$A$5:$A$201,'Crop Chart'!$R$5:$R$201,0)=0,"",XLOOKUP(A401,'Crop Chart'!$A$5:$A$201,'Crop Chart'!$R$5:$R$201,0)&gt;0,XLOOKUP(A401,'Crop Chart'!$A$5:$A$201,'Crop Chart'!$R$5:$R$201,0)+P401)</f>
        <v/>
      </c>
      <c r="Y401" s="523" t="str">
        <f t="array" ref="Y401">IF(ISTEXT(X401),"",XLOOKUP(A401,'Crop Chart'!$A$5:$A$201,'Crop Chart'!$S$5:$S$201,0))</f>
        <v/>
      </c>
      <c r="Z401" s="513" t="str">
        <f t="shared" si="3"/>
        <v/>
      </c>
      <c r="AA401" s="523" t="str">
        <f t="array" ref="AA401">IF(ISBLANK(C401),"",XLOOKUP(A401,'Crop Chart'!$A$5:$A$201,'Crop Chart'!$F$5:$F$201,0))</f>
        <v/>
      </c>
      <c r="AB401" s="523" t="str">
        <f t="array" ref="AB401">IF(ISBLANK(C401),"",XLOOKUP(A401,'Crop Chart'!$A$5:$A$201,'Crop Chart'!$G$5:$G$201,FALSE))</f>
        <v/>
      </c>
      <c r="AC401" s="526" t="str">
        <f t="shared" si="19"/>
        <v/>
      </c>
      <c r="AD401" s="526" t="str">
        <f t="shared" si="4"/>
        <v/>
      </c>
      <c r="AE401" s="527" t="str">
        <f t="array" ref="AE401">IF(ISBLANK(C401),"",XLOOKUP(C401,'Codified Game Plan'!$M$3:$M$477,'Codified Game Plan'!$J$3:$J$477,0))</f>
        <v/>
      </c>
      <c r="AF401" s="528" t="str">
        <f t="array" ref="AF401">IF(ISBLANK(C401),"",XLOOKUP(A401,'Crop Chart'!$A$5:$A$201,'Crop Chart'!$L$5:$L$201,FALSE))</f>
        <v/>
      </c>
      <c r="AG401" s="529"/>
      <c r="AH401" s="530"/>
      <c r="AI401" s="530" t="str">
        <f t="array" ref="AI401">IF(ISBLANK(C401),"",XLOOKUP(A401,'Crop Chart'!$A$5:$A$201,'Crop Chart'!$AN$5:$AN$201,FALSE))</f>
        <v/>
      </c>
      <c r="AJ401" s="531" t="str">
        <f t="array" ref="AJ401">IF((AI401=""),"",J401+XLOOKUP(A401,'Crop Chart'!$A$5:$A$201,'Crop Chart'!$AO$5:$AO$201,FALSE))</f>
        <v/>
      </c>
      <c r="AK401" s="530" t="str">
        <f t="array" ref="AK401">IF(ISBLANK(C401),"",XLOOKUP(A401,'Crop Chart'!$A$5:$A$201,'Crop Chart'!$AP$5:$AP$201,FALSE))</f>
        <v/>
      </c>
      <c r="AL401" s="531" t="str">
        <f t="array" ref="AL401">IF((AK401=""),"",J401+XLOOKUP(A401,'Crop Chart'!$A$5:$A$201,'Crop Chart'!$AQ$5:$AQ$201,FALSE))</f>
        <v/>
      </c>
      <c r="AM401" s="530" t="str">
        <f t="array" ref="AM401">IF(ISBLANK(C401),"",XLOOKUP(A401,'Crop Chart'!$A$5:$A$201,'Crop Chart'!$AR$5:$AR$201,FALSE))</f>
        <v/>
      </c>
      <c r="AN401" s="531" t="str">
        <f t="array" ref="AN401">IF((AM401=""),"",J401+XLOOKUP(A401,'Crop Chart'!$A$5:$A$201,'Crop Chart'!$AS$5:$AS$201,FALSE))</f>
        <v/>
      </c>
      <c r="AO401" s="530" t="str">
        <f t="array" ref="AO401">IF(ISBLANK(C401),"",XLOOKUP(A401,'Crop Chart'!$A$5:$A$201,'Crop Chart'!$AT$5:$AT$201,FALSE))</f>
        <v/>
      </c>
      <c r="AP401" s="531" t="str">
        <f t="array" ref="AP401">IF((AO401=""),"",J401+XLOOKUP(A401,'Crop Chart'!$A$5:$A$201,'Crop Chart'!$AU$5:$AU$201,FALSE))</f>
        <v/>
      </c>
      <c r="AQ401" s="530" t="str">
        <f t="array" ref="AQ401">IF(ISBLANK(C401),"",XLOOKUP(A401,'Crop Chart'!$A$5:$A$201,'Crop Chart'!$AV$5:$AV$201,FALSE))</f>
        <v/>
      </c>
      <c r="AR401" s="531" t="str">
        <f t="array" ref="AR401">IF((AQ401=""),"",J401+XLOOKUP(A401,'Crop Chart'!$A$5:$A$201,'Crop Chart'!$AW$5:$AW$201,FALSE))</f>
        <v/>
      </c>
      <c r="AS401" s="530" t="str">
        <f t="array" ref="AS401">IF(ISBLANK(C401),"",XLOOKUP(A401,'Crop Chart'!$A$5:$A$201,'Crop Chart'!$AX$5:$AX$201,FALSE))</f>
        <v/>
      </c>
      <c r="AT401" s="531" t="str">
        <f t="array" ref="AT401">IF((AS401=""),"",J401+XLOOKUP(A401,'Crop Chart'!$A$5:$A$201,'Crop Chart'!$AY$5:$AY$201,FALSE))</f>
        <v/>
      </c>
      <c r="AU401" s="530" t="str">
        <f t="array" ref="AU401">IF(ISBLANK(C401),"",XLOOKUP(A401,'Crop Chart'!$A$5:$A$201,'Crop Chart'!$AZ$5:$AZ$201,FALSE))</f>
        <v/>
      </c>
      <c r="AV401" s="531" t="str">
        <f t="array" ref="AV401">IF((AU401=""),"",J401+XLOOKUP(A401,'Crop Chart'!$A$5:$A$201,'Crop Chart'!$BA$5:$BA$201,FALSE))</f>
        <v/>
      </c>
      <c r="AW401" s="530" t="str">
        <f t="array" ref="AW401">IF(ISBLANK(C401),"",XLOOKUP(A401,'Crop Chart'!$A$5:$A$201,'Crop Chart'!$BB$5:$BB$201,FALSE))</f>
        <v/>
      </c>
      <c r="AX401" s="532" t="str">
        <f t="array" ref="AX401">IF((AW401=""),"",J401+XLOOKUP(A401,'Crop Chart'!$A$5:$A$201,'Crop Chart'!$BC$5:$BC$201,FALSE))</f>
        <v/>
      </c>
    </row>
    <row r="402" ht="15.75" hidden="1" customHeight="1">
      <c r="A402" s="520" t="str">
        <f t="array" ref="A402">IF(ISBLANK(C402)," ",XLOOKUP(C402,'Codified Game Plan'!$M$3:$M$477,'Codified Game Plan'!$A$3:$A$477))</f>
        <v> </v>
      </c>
      <c r="B402" s="503" t="str">
        <f t="array" ref="B402">IF(ISBLANK(C402),"",XLOOKUP(C402,'Codified Game Plan'!$M$3:$M$477,'Codified Game Plan'!$B$3:$B$477))</f>
        <v/>
      </c>
      <c r="C402" s="521"/>
      <c r="D402" s="521" t="str">
        <f t="array" ref="D402">IF(ISBLANK(C402)," ",XLOOKUP(C402,'Codified Game Plan'!$M$3:$M$477,'Codified Game Plan'!$C$3:$C$477))</f>
        <v> </v>
      </c>
      <c r="E402" s="522" t="str">
        <f t="array" ref="E402">IF(ISBLANK(C402),"",XLOOKUP(C402,'Codified Game Plan'!$M$3:$M$477,'Codified Game Plan'!$D$3:$D$477,0))</f>
        <v/>
      </c>
      <c r="F402" s="522" t="str">
        <f t="array" ref="F402">IF(ISBLANK(C402),"",XLOOKUP(C402,'Codified Game Plan'!$M$3:$M$477,'Codified Game Plan'!$E$3:$E$477,0))</f>
        <v/>
      </c>
      <c r="G402" s="523" t="str">
        <f t="array" ref="G402">IF(ISBLANK(C402)," ",XLOOKUP(C402,'Codified Game Plan'!$M$3:$M$477,'Codified Game Plan'!$F$3:$F$477))</f>
        <v> </v>
      </c>
      <c r="H402" s="507" t="str">
        <f t="array" ref="H402">IF(ISBLANK(C402)," ",XLOOKUP(C402,'Codified Game Plan'!$M$3:$M$477,'Codified Game Plan'!$G$3:$G$477))</f>
        <v> </v>
      </c>
      <c r="I402" s="523" t="str">
        <f t="array" ref="I402">IF(ISBLANK(C402),"",XLOOKUP(A402,'Crop Chart'!$A$5:$A$201,'Crop Chart'!$B$5:$B$201,0))</f>
        <v/>
      </c>
      <c r="J402" s="507" t="str">
        <f t="shared" si="24"/>
        <v> </v>
      </c>
      <c r="K402" s="511"/>
      <c r="L402" s="523" t="str">
        <f t="array" ref="L402">IF(ISBLANK(C402),"",XLOOKUP(A402,'Crop Chart'!$A$5:$A$201,'Crop Chart'!$C$5:$C$201,0))</f>
        <v/>
      </c>
      <c r="M402" s="506" t="str">
        <f t="array" ref="M402">IF(ISBLANK(C402),"",XLOOKUP(A402,'Crop Chart'!$A$5:$A$201,'Crop Chart'!$E$5:$E$201,0))</f>
        <v/>
      </c>
      <c r="N402" s="535" t="str">
        <f t="shared" si="1"/>
        <v/>
      </c>
      <c r="O402" s="515" t="str">
        <f t="array" ref="O402">IF(ISBLANK(C402),"",XLOOKUP(A402,'Crop Chart'!$A$5:$A$201,'Crop Chart'!$S$5:$S$201,0))</f>
        <v/>
      </c>
      <c r="P402" s="507" t="str">
        <f t="shared" si="2"/>
        <v/>
      </c>
      <c r="Q402" s="524"/>
      <c r="R402" s="523" t="str">
        <f t="array" ref="R402">IF(I402="TR",XLOOKUP(A402,'Crop Chart'!$A$5:$A$201,'Crop Chart'!$I$5:$I$201,FALSE),"")</f>
        <v/>
      </c>
      <c r="S402" s="512" t="str">
        <f t="array" ref="S402">IF(I402="TR",G402*'Crop Chart'!$H$2*12*L402/M402/T402*XLOOKUP(A402,'Crop Chart'!$A$5:$A$203,'Crop Chart'!$T$5:$T$203),"")</f>
        <v/>
      </c>
      <c r="T402" s="523" t="str">
        <f t="array" ref="T402">IF(ISBLANK(C402),"",XLOOKUP(A402,'Crop Chart'!$A$5:$A$201,'Crop Chart'!$P$5:$P$201,FALSE))</f>
        <v/>
      </c>
      <c r="U402" s="525" t="str">
        <f t="array" ref="U402">IF(ISBLANK(C402),"",XLOOKUP(A402,'Crop Chart'!$A$5:$A$201,'Crop Chart'!$Q$5:$Q$201,0))</f>
        <v/>
      </c>
      <c r="V402" s="507" t="str">
        <f t="array" ref="V402">IF(I402="DS",XLOOKUP(A402,'Crop Chart'!$A$6:$A$201,'Crop Chart'!$AH$6:$AH$201,0),"")</f>
        <v/>
      </c>
      <c r="W402" s="507" t="str">
        <f t="array" ref="W402">IF(I402="DS",XLOOKUP(A402,'Crop Chart'!$A$6:$A$201,'Crop Chart'!$AI$6:$AI$201,0),"")</f>
        <v/>
      </c>
      <c r="X402" s="526" t="str">
        <f t="array" ref="X402">IFS(ISTEXT(P402),"",XLOOKUP(A402,'Crop Chart'!$A$5:$A$201,'Crop Chart'!$R$5:$R$201,0)=0,"",XLOOKUP(A402,'Crop Chart'!$A$5:$A$201,'Crop Chart'!$R$5:$R$201,0)&gt;0,XLOOKUP(A402,'Crop Chart'!$A$5:$A$201,'Crop Chart'!$R$5:$R$201,0)+P402)</f>
        <v/>
      </c>
      <c r="Y402" s="523" t="str">
        <f t="array" ref="Y402">IF(ISTEXT(X402),"",XLOOKUP(A402,'Crop Chart'!$A$5:$A$201,'Crop Chart'!$S$5:$S$201,0))</f>
        <v/>
      </c>
      <c r="Z402" s="513" t="str">
        <f t="shared" si="3"/>
        <v/>
      </c>
      <c r="AA402" s="523" t="str">
        <f t="array" ref="AA402">IF(ISBLANK(C402),"",XLOOKUP(A402,'Crop Chart'!$A$5:$A$201,'Crop Chart'!$F$5:$F$201,0))</f>
        <v/>
      </c>
      <c r="AB402" s="523" t="str">
        <f t="array" ref="AB402">IF(ISBLANK(C402),"",XLOOKUP(A402,'Crop Chart'!$A$5:$A$201,'Crop Chart'!$G$5:$G$201,FALSE))</f>
        <v/>
      </c>
      <c r="AC402" s="526" t="str">
        <f t="shared" si="19"/>
        <v/>
      </c>
      <c r="AD402" s="526" t="str">
        <f t="shared" si="4"/>
        <v/>
      </c>
      <c r="AE402" s="527" t="str">
        <f t="array" ref="AE402">IF(ISBLANK(C402),"",XLOOKUP(C402,'Codified Game Plan'!$M$3:$M$477,'Codified Game Plan'!$J$3:$J$477,0))</f>
        <v/>
      </c>
      <c r="AF402" s="528" t="str">
        <f t="array" ref="AF402">IF(ISBLANK(C402),"",XLOOKUP(A402,'Crop Chart'!$A$5:$A$201,'Crop Chart'!$L$5:$L$201,FALSE))</f>
        <v/>
      </c>
      <c r="AG402" s="529"/>
      <c r="AH402" s="530"/>
      <c r="AI402" s="530" t="str">
        <f t="array" ref="AI402">IF(ISBLANK(C402),"",XLOOKUP(A402,'Crop Chart'!$A$5:$A$201,'Crop Chart'!$AN$5:$AN$201,FALSE))</f>
        <v/>
      </c>
      <c r="AJ402" s="531" t="str">
        <f t="array" ref="AJ402">IF((AI402=""),"",J402+XLOOKUP(A402,'Crop Chart'!$A$5:$A$201,'Crop Chart'!$AO$5:$AO$201,FALSE))</f>
        <v/>
      </c>
      <c r="AK402" s="530" t="str">
        <f t="array" ref="AK402">IF(ISBLANK(C402),"",XLOOKUP(A402,'Crop Chart'!$A$5:$A$201,'Crop Chart'!$AP$5:$AP$201,FALSE))</f>
        <v/>
      </c>
      <c r="AL402" s="531" t="str">
        <f t="array" ref="AL402">IF((AK402=""),"",J402+XLOOKUP(A402,'Crop Chart'!$A$5:$A$201,'Crop Chart'!$AQ$5:$AQ$201,FALSE))</f>
        <v/>
      </c>
      <c r="AM402" s="530" t="str">
        <f t="array" ref="AM402">IF(ISBLANK(C402),"",XLOOKUP(A402,'Crop Chart'!$A$5:$A$201,'Crop Chart'!$AR$5:$AR$201,FALSE))</f>
        <v/>
      </c>
      <c r="AN402" s="531" t="str">
        <f t="array" ref="AN402">IF((AM402=""),"",J402+XLOOKUP(A402,'Crop Chart'!$A$5:$A$201,'Crop Chart'!$AS$5:$AS$201,FALSE))</f>
        <v/>
      </c>
      <c r="AO402" s="530" t="str">
        <f t="array" ref="AO402">IF(ISBLANK(C402),"",XLOOKUP(A402,'Crop Chart'!$A$5:$A$201,'Crop Chart'!$AT$5:$AT$201,FALSE))</f>
        <v/>
      </c>
      <c r="AP402" s="531" t="str">
        <f t="array" ref="AP402">IF((AO402=""),"",J402+XLOOKUP(A402,'Crop Chart'!$A$5:$A$201,'Crop Chart'!$AU$5:$AU$201,FALSE))</f>
        <v/>
      </c>
      <c r="AQ402" s="530" t="str">
        <f t="array" ref="AQ402">IF(ISBLANK(C402),"",XLOOKUP(A402,'Crop Chart'!$A$5:$A$201,'Crop Chart'!$AV$5:$AV$201,FALSE))</f>
        <v/>
      </c>
      <c r="AR402" s="531" t="str">
        <f t="array" ref="AR402">IF((AQ402=""),"",J402+XLOOKUP(A402,'Crop Chart'!$A$5:$A$201,'Crop Chart'!$AW$5:$AW$201,FALSE))</f>
        <v/>
      </c>
      <c r="AS402" s="530" t="str">
        <f t="array" ref="AS402">IF(ISBLANK(C402),"",XLOOKUP(A402,'Crop Chart'!$A$5:$A$201,'Crop Chart'!$AX$5:$AX$201,FALSE))</f>
        <v/>
      </c>
      <c r="AT402" s="531" t="str">
        <f t="array" ref="AT402">IF((AS402=""),"",J402+XLOOKUP(A402,'Crop Chart'!$A$5:$A$201,'Crop Chart'!$AY$5:$AY$201,FALSE))</f>
        <v/>
      </c>
      <c r="AU402" s="530" t="str">
        <f t="array" ref="AU402">IF(ISBLANK(C402),"",XLOOKUP(A402,'Crop Chart'!$A$5:$A$201,'Crop Chart'!$AZ$5:$AZ$201,FALSE))</f>
        <v/>
      </c>
      <c r="AV402" s="531" t="str">
        <f t="array" ref="AV402">IF((AU402=""),"",J402+XLOOKUP(A402,'Crop Chart'!$A$5:$A$201,'Crop Chart'!$BA$5:$BA$201,FALSE))</f>
        <v/>
      </c>
      <c r="AW402" s="530" t="str">
        <f t="array" ref="AW402">IF(ISBLANK(C402),"",XLOOKUP(A402,'Crop Chart'!$A$5:$A$201,'Crop Chart'!$BB$5:$BB$201,FALSE))</f>
        <v/>
      </c>
      <c r="AX402" s="532" t="str">
        <f t="array" ref="AX402">IF((AW402=""),"",J402+XLOOKUP(A402,'Crop Chart'!$A$5:$A$201,'Crop Chart'!$BC$5:$BC$201,FALSE))</f>
        <v/>
      </c>
    </row>
    <row r="403" ht="15.75" hidden="1" customHeight="1">
      <c r="A403" s="520" t="str">
        <f t="array" ref="A403">IF(ISBLANK(C403)," ",XLOOKUP(C403,'Codified Game Plan'!$M$3:$M$477,'Codified Game Plan'!$A$3:$A$477))</f>
        <v> </v>
      </c>
      <c r="B403" s="503" t="str">
        <f t="array" ref="B403">IF(ISBLANK(C403),"",XLOOKUP(C403,'Codified Game Plan'!$M$3:$M$477,'Codified Game Plan'!$B$3:$B$477))</f>
        <v/>
      </c>
      <c r="C403" s="521"/>
      <c r="D403" s="521" t="str">
        <f t="array" ref="D403">IF(ISBLANK(C403)," ",XLOOKUP(C403,'Codified Game Plan'!$M$3:$M$477,'Codified Game Plan'!$C$3:$C$477))</f>
        <v> </v>
      </c>
      <c r="E403" s="522" t="str">
        <f t="array" ref="E403">IF(ISBLANK(C403),"",XLOOKUP(C403,'Codified Game Plan'!$M$3:$M$477,'Codified Game Plan'!$D$3:$D$477,0))</f>
        <v/>
      </c>
      <c r="F403" s="522" t="str">
        <f t="array" ref="F403">IF(ISBLANK(C403),"",XLOOKUP(C403,'Codified Game Plan'!$M$3:$M$477,'Codified Game Plan'!$E$3:$E$477,0))</f>
        <v/>
      </c>
      <c r="G403" s="523" t="str">
        <f t="array" ref="G403">IF(ISBLANK(C403)," ",XLOOKUP(C403,'Codified Game Plan'!$M$3:$M$477,'Codified Game Plan'!$F$3:$F$477))</f>
        <v> </v>
      </c>
      <c r="H403" s="507" t="str">
        <f t="array" ref="H403">IF(ISBLANK(C403)," ",XLOOKUP(C403,'Codified Game Plan'!$M$3:$M$477,'Codified Game Plan'!$G$3:$G$477))</f>
        <v> </v>
      </c>
      <c r="I403" s="523" t="str">
        <f t="array" ref="I403">IF(ISBLANK(C403),"",XLOOKUP(A403,'Crop Chart'!$A$5:$A$201,'Crop Chart'!$B$5:$B$201,0))</f>
        <v/>
      </c>
      <c r="J403" s="507" t="str">
        <f t="shared" si="24"/>
        <v> </v>
      </c>
      <c r="K403" s="511"/>
      <c r="L403" s="523" t="str">
        <f t="array" ref="L403">IF(ISBLANK(C403),"",XLOOKUP(A403,'Crop Chart'!$A$5:$A$201,'Crop Chart'!$C$5:$C$201,0))</f>
        <v/>
      </c>
      <c r="M403" s="506" t="str">
        <f t="array" ref="M403">IF(ISBLANK(C403),"",XLOOKUP(A403,'Crop Chart'!$A$5:$A$201,'Crop Chart'!$E$5:$E$201,0))</f>
        <v/>
      </c>
      <c r="N403" s="535" t="str">
        <f t="shared" si="1"/>
        <v/>
      </c>
      <c r="O403" s="515" t="str">
        <f t="array" ref="O403">IF(ISBLANK(C403),"",XLOOKUP(A403,'Crop Chart'!$A$5:$A$201,'Crop Chart'!$S$5:$S$201,0))</f>
        <v/>
      </c>
      <c r="P403" s="507" t="str">
        <f t="shared" si="2"/>
        <v/>
      </c>
      <c r="Q403" s="524"/>
      <c r="R403" s="523" t="str">
        <f t="array" ref="R403">IF(I403="TR",XLOOKUP(A403,'Crop Chart'!$A$5:$A$201,'Crop Chart'!$I$5:$I$201,FALSE),"")</f>
        <v/>
      </c>
      <c r="S403" s="512" t="str">
        <f t="array" ref="S403">IF(I403="TR",G403*'Crop Chart'!$H$2*12*L403/M403/T403*XLOOKUP(A403,'Crop Chart'!$A$5:$A$203,'Crop Chart'!$T$5:$T$203),"")</f>
        <v/>
      </c>
      <c r="T403" s="523" t="str">
        <f t="array" ref="T403">IF(ISBLANK(C403),"",XLOOKUP(A403,'Crop Chart'!$A$5:$A$201,'Crop Chart'!$P$5:$P$201,FALSE))</f>
        <v/>
      </c>
      <c r="U403" s="525" t="str">
        <f t="array" ref="U403">IF(ISBLANK(C403),"",XLOOKUP(A403,'Crop Chart'!$A$5:$A$201,'Crop Chart'!$Q$5:$Q$201,0))</f>
        <v/>
      </c>
      <c r="V403" s="507" t="str">
        <f t="array" ref="V403">IF(I403="DS",XLOOKUP(A403,'Crop Chart'!$A$6:$A$201,'Crop Chart'!$AH$6:$AH$201,0),"")</f>
        <v/>
      </c>
      <c r="W403" s="507" t="str">
        <f t="array" ref="W403">IF(I403="DS",XLOOKUP(A403,'Crop Chart'!$A$6:$A$201,'Crop Chart'!$AI$6:$AI$201,0),"")</f>
        <v/>
      </c>
      <c r="X403" s="526" t="str">
        <f t="array" ref="X403">IFS(ISTEXT(P403),"",XLOOKUP(A403,'Crop Chart'!$A$5:$A$201,'Crop Chart'!$R$5:$R$201,0)=0,"",XLOOKUP(A403,'Crop Chart'!$A$5:$A$201,'Crop Chart'!$R$5:$R$201,0)&gt;0,XLOOKUP(A403,'Crop Chart'!$A$5:$A$201,'Crop Chart'!$R$5:$R$201,0)+P403)</f>
        <v/>
      </c>
      <c r="Y403" s="523" t="str">
        <f t="array" ref="Y403">IF(ISTEXT(X403),"",XLOOKUP(A403,'Crop Chart'!$A$5:$A$201,'Crop Chart'!$S$5:$S$201,0))</f>
        <v/>
      </c>
      <c r="Z403" s="513" t="str">
        <f t="shared" si="3"/>
        <v/>
      </c>
      <c r="AA403" s="523" t="str">
        <f t="array" ref="AA403">IF(ISBLANK(C403),"",XLOOKUP(A403,'Crop Chart'!$A$5:$A$201,'Crop Chart'!$F$5:$F$201,0))</f>
        <v/>
      </c>
      <c r="AB403" s="523" t="str">
        <f t="array" ref="AB403">IF(ISBLANK(C403),"",XLOOKUP(A403,'Crop Chart'!$A$5:$A$201,'Crop Chart'!$G$5:$G$201,FALSE))</f>
        <v/>
      </c>
      <c r="AC403" s="526" t="str">
        <f t="shared" si="19"/>
        <v/>
      </c>
      <c r="AD403" s="526" t="str">
        <f t="shared" si="4"/>
        <v/>
      </c>
      <c r="AE403" s="527" t="str">
        <f t="array" ref="AE403">IF(ISBLANK(C403),"",XLOOKUP(C403,'Codified Game Plan'!$M$3:$M$477,'Codified Game Plan'!$J$3:$J$477,0))</f>
        <v/>
      </c>
      <c r="AF403" s="528" t="str">
        <f t="array" ref="AF403">IF(ISBLANK(C403),"",XLOOKUP(A403,'Crop Chart'!$A$5:$A$201,'Crop Chart'!$L$5:$L$201,FALSE))</f>
        <v/>
      </c>
      <c r="AG403" s="529"/>
      <c r="AH403" s="530"/>
      <c r="AI403" s="530" t="str">
        <f t="array" ref="AI403">IF(ISBLANK(C403),"",XLOOKUP(A403,'Crop Chart'!$A$5:$A$201,'Crop Chart'!$AN$5:$AN$201,FALSE))</f>
        <v/>
      </c>
      <c r="AJ403" s="531" t="str">
        <f t="array" ref="AJ403">IF((AI403=""),"",J403+XLOOKUP(A403,'Crop Chart'!$A$5:$A$201,'Crop Chart'!$AO$5:$AO$201,FALSE))</f>
        <v/>
      </c>
      <c r="AK403" s="530" t="str">
        <f t="array" ref="AK403">IF(ISBLANK(C403),"",XLOOKUP(A403,'Crop Chart'!$A$5:$A$201,'Crop Chart'!$AP$5:$AP$201,FALSE))</f>
        <v/>
      </c>
      <c r="AL403" s="531" t="str">
        <f t="array" ref="AL403">IF((AK403=""),"",J403+XLOOKUP(A403,'Crop Chart'!$A$5:$A$201,'Crop Chart'!$AQ$5:$AQ$201,FALSE))</f>
        <v/>
      </c>
      <c r="AM403" s="530" t="str">
        <f t="array" ref="AM403">IF(ISBLANK(C403),"",XLOOKUP(A403,'Crop Chart'!$A$5:$A$201,'Crop Chart'!$AR$5:$AR$201,FALSE))</f>
        <v/>
      </c>
      <c r="AN403" s="531" t="str">
        <f t="array" ref="AN403">IF((AM403=""),"",J403+XLOOKUP(A403,'Crop Chart'!$A$5:$A$201,'Crop Chart'!$AS$5:$AS$201,FALSE))</f>
        <v/>
      </c>
      <c r="AO403" s="530" t="str">
        <f t="array" ref="AO403">IF(ISBLANK(C403),"",XLOOKUP(A403,'Crop Chart'!$A$5:$A$201,'Crop Chart'!$AT$5:$AT$201,FALSE))</f>
        <v/>
      </c>
      <c r="AP403" s="531" t="str">
        <f t="array" ref="AP403">IF((AO403=""),"",J403+XLOOKUP(A403,'Crop Chart'!$A$5:$A$201,'Crop Chart'!$AU$5:$AU$201,FALSE))</f>
        <v/>
      </c>
      <c r="AQ403" s="530" t="str">
        <f t="array" ref="AQ403">IF(ISBLANK(C403),"",XLOOKUP(A403,'Crop Chart'!$A$5:$A$201,'Crop Chart'!$AV$5:$AV$201,FALSE))</f>
        <v/>
      </c>
      <c r="AR403" s="531" t="str">
        <f t="array" ref="AR403">IF((AQ403=""),"",J403+XLOOKUP(A403,'Crop Chart'!$A$5:$A$201,'Crop Chart'!$AW$5:$AW$201,FALSE))</f>
        <v/>
      </c>
      <c r="AS403" s="530" t="str">
        <f t="array" ref="AS403">IF(ISBLANK(C403),"",XLOOKUP(A403,'Crop Chart'!$A$5:$A$201,'Crop Chart'!$AX$5:$AX$201,FALSE))</f>
        <v/>
      </c>
      <c r="AT403" s="531" t="str">
        <f t="array" ref="AT403">IF((AS403=""),"",J403+XLOOKUP(A403,'Crop Chart'!$A$5:$A$201,'Crop Chart'!$AY$5:$AY$201,FALSE))</f>
        <v/>
      </c>
      <c r="AU403" s="530" t="str">
        <f t="array" ref="AU403">IF(ISBLANK(C403),"",XLOOKUP(A403,'Crop Chart'!$A$5:$A$201,'Crop Chart'!$AZ$5:$AZ$201,FALSE))</f>
        <v/>
      </c>
      <c r="AV403" s="531" t="str">
        <f t="array" ref="AV403">IF((AU403=""),"",J403+XLOOKUP(A403,'Crop Chart'!$A$5:$A$201,'Crop Chart'!$BA$5:$BA$201,FALSE))</f>
        <v/>
      </c>
      <c r="AW403" s="530" t="str">
        <f t="array" ref="AW403">IF(ISBLANK(C403),"",XLOOKUP(A403,'Crop Chart'!$A$5:$A$201,'Crop Chart'!$BB$5:$BB$201,FALSE))</f>
        <v/>
      </c>
      <c r="AX403" s="532" t="str">
        <f t="array" ref="AX403">IF((AW403=""),"",J403+XLOOKUP(A403,'Crop Chart'!$A$5:$A$201,'Crop Chart'!$BC$5:$BC$201,FALSE))</f>
        <v/>
      </c>
    </row>
    <row r="404" ht="15.75" hidden="1" customHeight="1">
      <c r="A404" s="520" t="str">
        <f t="array" ref="A404">IF(ISBLANK(C404)," ",XLOOKUP(C404,'Codified Game Plan'!$M$3:$M$477,'Codified Game Plan'!$A$3:$A$477))</f>
        <v> </v>
      </c>
      <c r="B404" s="503" t="str">
        <f t="array" ref="B404">IF(ISBLANK(C404),"",XLOOKUP(C404,'Codified Game Plan'!$M$3:$M$477,'Codified Game Plan'!$B$3:$B$477))</f>
        <v/>
      </c>
      <c r="C404" s="521"/>
      <c r="D404" s="521" t="str">
        <f t="array" ref="D404">IF(ISBLANK(C404)," ",XLOOKUP(C404,'Codified Game Plan'!$M$3:$M$477,'Codified Game Plan'!$C$3:$C$477))</f>
        <v> </v>
      </c>
      <c r="E404" s="522" t="str">
        <f t="array" ref="E404">IF(ISBLANK(C404),"",XLOOKUP(C404,'Codified Game Plan'!$M$3:$M$477,'Codified Game Plan'!$D$3:$D$477,0))</f>
        <v/>
      </c>
      <c r="F404" s="522" t="str">
        <f t="array" ref="F404">IF(ISBLANK(C404),"",XLOOKUP(C404,'Codified Game Plan'!$M$3:$M$477,'Codified Game Plan'!$E$3:$E$477,0))</f>
        <v/>
      </c>
      <c r="G404" s="523" t="str">
        <f t="array" ref="G404">IF(ISBLANK(C404)," ",XLOOKUP(C404,'Codified Game Plan'!$M$3:$M$477,'Codified Game Plan'!$F$3:$F$477))</f>
        <v> </v>
      </c>
      <c r="H404" s="507" t="str">
        <f t="array" ref="H404">IF(ISBLANK(C404)," ",XLOOKUP(C404,'Codified Game Plan'!$M$3:$M$477,'Codified Game Plan'!$G$3:$G$477))</f>
        <v> </v>
      </c>
      <c r="I404" s="523" t="str">
        <f t="array" ref="I404">IF(ISBLANK(C404),"",XLOOKUP(A404,'Crop Chart'!$A$5:$A$201,'Crop Chart'!$B$5:$B$201,0))</f>
        <v/>
      </c>
      <c r="J404" s="507" t="str">
        <f t="shared" si="24"/>
        <v> </v>
      </c>
      <c r="K404" s="511"/>
      <c r="L404" s="523" t="str">
        <f t="array" ref="L404">IF(ISBLANK(C404),"",XLOOKUP(A404,'Crop Chart'!$A$5:$A$201,'Crop Chart'!$C$5:$C$201,0))</f>
        <v/>
      </c>
      <c r="M404" s="506" t="str">
        <f t="array" ref="M404">IF(ISBLANK(C404),"",XLOOKUP(A404,'Crop Chart'!$A$5:$A$201,'Crop Chart'!$E$5:$E$201,0))</f>
        <v/>
      </c>
      <c r="N404" s="535" t="str">
        <f t="shared" si="1"/>
        <v/>
      </c>
      <c r="O404" s="515" t="str">
        <f t="array" ref="O404">IF(ISBLANK(C404),"",XLOOKUP(A404,'Crop Chart'!$A$5:$A$201,'Crop Chart'!$S$5:$S$201,0))</f>
        <v/>
      </c>
      <c r="P404" s="507" t="str">
        <f t="shared" si="2"/>
        <v/>
      </c>
      <c r="Q404" s="524"/>
      <c r="R404" s="523" t="str">
        <f t="array" ref="R404">IF(I404="TR",XLOOKUP(A404,'Crop Chart'!$A$5:$A$201,'Crop Chart'!$I$5:$I$201,FALSE),"")</f>
        <v/>
      </c>
      <c r="S404" s="512" t="str">
        <f t="array" ref="S404">IF(I404="TR",G404*'Crop Chart'!$H$2*12*L404/M404/T404*XLOOKUP(A404,'Crop Chart'!$A$5:$A$203,'Crop Chart'!$T$5:$T$203),"")</f>
        <v/>
      </c>
      <c r="T404" s="523" t="str">
        <f t="array" ref="T404">IF(ISBLANK(C404),"",XLOOKUP(A404,'Crop Chart'!$A$5:$A$201,'Crop Chart'!$P$5:$P$201,FALSE))</f>
        <v/>
      </c>
      <c r="U404" s="525" t="str">
        <f t="array" ref="U404">IF(ISBLANK(C404),"",XLOOKUP(A404,'Crop Chart'!$A$5:$A$201,'Crop Chart'!$Q$5:$Q$201,0))</f>
        <v/>
      </c>
      <c r="V404" s="507" t="str">
        <f t="array" ref="V404">IF(I404="DS",XLOOKUP(A404,'Crop Chart'!$A$6:$A$201,'Crop Chart'!$AH$6:$AH$201,0),"")</f>
        <v/>
      </c>
      <c r="W404" s="507" t="str">
        <f t="array" ref="W404">IF(I404="DS",XLOOKUP(A404,'Crop Chart'!$A$6:$A$201,'Crop Chart'!$AI$6:$AI$201,0),"")</f>
        <v/>
      </c>
      <c r="X404" s="526" t="str">
        <f t="array" ref="X404">IFS(ISTEXT(P404),"",XLOOKUP(A404,'Crop Chart'!$A$5:$A$201,'Crop Chart'!$R$5:$R$201,0)=0,"",XLOOKUP(A404,'Crop Chart'!$A$5:$A$201,'Crop Chart'!$R$5:$R$201,0)&gt;0,XLOOKUP(A404,'Crop Chart'!$A$5:$A$201,'Crop Chart'!$R$5:$R$201,0)+P404)</f>
        <v/>
      </c>
      <c r="Y404" s="523" t="str">
        <f t="array" ref="Y404">IF(ISTEXT(X404),"",XLOOKUP(A404,'Crop Chart'!$A$5:$A$201,'Crop Chart'!$S$5:$S$201,0))</f>
        <v/>
      </c>
      <c r="Z404" s="513" t="str">
        <f t="shared" si="3"/>
        <v/>
      </c>
      <c r="AA404" s="523" t="str">
        <f t="array" ref="AA404">IF(ISBLANK(C404),"",XLOOKUP(A404,'Crop Chart'!$A$5:$A$201,'Crop Chart'!$F$5:$F$201,0))</f>
        <v/>
      </c>
      <c r="AB404" s="523" t="str">
        <f t="array" ref="AB404">IF(ISBLANK(C404),"",XLOOKUP(A404,'Crop Chart'!$A$5:$A$201,'Crop Chart'!$G$5:$G$201,FALSE))</f>
        <v/>
      </c>
      <c r="AC404" s="526" t="str">
        <f t="shared" si="19"/>
        <v/>
      </c>
      <c r="AD404" s="526" t="str">
        <f t="shared" si="4"/>
        <v/>
      </c>
      <c r="AE404" s="527" t="str">
        <f t="array" ref="AE404">IF(ISBLANK(C404),"",XLOOKUP(C404,'Codified Game Plan'!$M$3:$M$477,'Codified Game Plan'!$J$3:$J$477,0))</f>
        <v/>
      </c>
      <c r="AF404" s="528" t="str">
        <f t="array" ref="AF404">IF(ISBLANK(C404),"",XLOOKUP(A404,'Crop Chart'!$A$5:$A$201,'Crop Chart'!$L$5:$L$201,FALSE))</f>
        <v/>
      </c>
      <c r="AG404" s="529"/>
      <c r="AH404" s="530"/>
      <c r="AI404" s="530" t="str">
        <f t="array" ref="AI404">IF(ISBLANK(C404),"",XLOOKUP(A404,'Crop Chart'!$A$5:$A$201,'Crop Chart'!$AN$5:$AN$201,FALSE))</f>
        <v/>
      </c>
      <c r="AJ404" s="531" t="str">
        <f t="array" ref="AJ404">IF((AI404=""),"",J404+XLOOKUP(A404,'Crop Chart'!$A$5:$A$201,'Crop Chart'!$AO$5:$AO$201,FALSE))</f>
        <v/>
      </c>
      <c r="AK404" s="530" t="str">
        <f t="array" ref="AK404">IF(ISBLANK(C404),"",XLOOKUP(A404,'Crop Chart'!$A$5:$A$201,'Crop Chart'!$AP$5:$AP$201,FALSE))</f>
        <v/>
      </c>
      <c r="AL404" s="531" t="str">
        <f t="array" ref="AL404">IF((AK404=""),"",J404+XLOOKUP(A404,'Crop Chart'!$A$5:$A$201,'Crop Chart'!$AQ$5:$AQ$201,FALSE))</f>
        <v/>
      </c>
      <c r="AM404" s="530" t="str">
        <f t="array" ref="AM404">IF(ISBLANK(C404),"",XLOOKUP(A404,'Crop Chart'!$A$5:$A$201,'Crop Chart'!$AR$5:$AR$201,FALSE))</f>
        <v/>
      </c>
      <c r="AN404" s="531" t="str">
        <f t="array" ref="AN404">IF((AM404=""),"",J404+XLOOKUP(A404,'Crop Chart'!$A$5:$A$201,'Crop Chart'!$AS$5:$AS$201,FALSE))</f>
        <v/>
      </c>
      <c r="AO404" s="530" t="str">
        <f t="array" ref="AO404">IF(ISBLANK(C404),"",XLOOKUP(A404,'Crop Chart'!$A$5:$A$201,'Crop Chart'!$AT$5:$AT$201,FALSE))</f>
        <v/>
      </c>
      <c r="AP404" s="531" t="str">
        <f t="array" ref="AP404">IF((AO404=""),"",J404+XLOOKUP(A404,'Crop Chart'!$A$5:$A$201,'Crop Chart'!$AU$5:$AU$201,FALSE))</f>
        <v/>
      </c>
      <c r="AQ404" s="530" t="str">
        <f t="array" ref="AQ404">IF(ISBLANK(C404),"",XLOOKUP(A404,'Crop Chart'!$A$5:$A$201,'Crop Chart'!$AV$5:$AV$201,FALSE))</f>
        <v/>
      </c>
      <c r="AR404" s="531" t="str">
        <f t="array" ref="AR404">IF((AQ404=""),"",J404+XLOOKUP(A404,'Crop Chart'!$A$5:$A$201,'Crop Chart'!$AW$5:$AW$201,FALSE))</f>
        <v/>
      </c>
      <c r="AS404" s="530" t="str">
        <f t="array" ref="AS404">IF(ISBLANK(C404),"",XLOOKUP(A404,'Crop Chart'!$A$5:$A$201,'Crop Chart'!$AX$5:$AX$201,FALSE))</f>
        <v/>
      </c>
      <c r="AT404" s="531" t="str">
        <f t="array" ref="AT404">IF((AS404=""),"",J404+XLOOKUP(A404,'Crop Chart'!$A$5:$A$201,'Crop Chart'!$AY$5:$AY$201,FALSE))</f>
        <v/>
      </c>
      <c r="AU404" s="530" t="str">
        <f t="array" ref="AU404">IF(ISBLANK(C404),"",XLOOKUP(A404,'Crop Chart'!$A$5:$A$201,'Crop Chart'!$AZ$5:$AZ$201,FALSE))</f>
        <v/>
      </c>
      <c r="AV404" s="531" t="str">
        <f t="array" ref="AV404">IF((AU404=""),"",J404+XLOOKUP(A404,'Crop Chart'!$A$5:$A$201,'Crop Chart'!$BA$5:$BA$201,FALSE))</f>
        <v/>
      </c>
      <c r="AW404" s="530" t="str">
        <f t="array" ref="AW404">IF(ISBLANK(C404),"",XLOOKUP(A404,'Crop Chart'!$A$5:$A$201,'Crop Chart'!$BB$5:$BB$201,FALSE))</f>
        <v/>
      </c>
      <c r="AX404" s="532" t="str">
        <f t="array" ref="AX404">IF((AW404=""),"",J404+XLOOKUP(A404,'Crop Chart'!$A$5:$A$201,'Crop Chart'!$BC$5:$BC$201,FALSE))</f>
        <v/>
      </c>
    </row>
    <row r="405" ht="15.75" hidden="1" customHeight="1">
      <c r="A405" s="520" t="str">
        <f t="array" ref="A405">IF(ISBLANK(C405)," ",XLOOKUP(C405,'Codified Game Plan'!$M$3:$M$477,'Codified Game Plan'!$A$3:$A$477))</f>
        <v> </v>
      </c>
      <c r="B405" s="503" t="str">
        <f t="array" ref="B405">IF(ISBLANK(C405),"",XLOOKUP(C405,'Codified Game Plan'!$M$3:$M$477,'Codified Game Plan'!$B$3:$B$477))</f>
        <v/>
      </c>
      <c r="C405" s="521"/>
      <c r="D405" s="521" t="str">
        <f t="array" ref="D405">IF(ISBLANK(C405)," ",XLOOKUP(C405,'Codified Game Plan'!$M$3:$M$477,'Codified Game Plan'!$C$3:$C$477))</f>
        <v> </v>
      </c>
      <c r="E405" s="522" t="str">
        <f t="array" ref="E405">IF(ISBLANK(C405),"",XLOOKUP(C405,'Codified Game Plan'!$M$3:$M$477,'Codified Game Plan'!$D$3:$D$477,0))</f>
        <v/>
      </c>
      <c r="F405" s="522" t="str">
        <f t="array" ref="F405">IF(ISBLANK(C405),"",XLOOKUP(C405,'Codified Game Plan'!$M$3:$M$477,'Codified Game Plan'!$E$3:$E$477,0))</f>
        <v/>
      </c>
      <c r="G405" s="523" t="str">
        <f t="array" ref="G405">IF(ISBLANK(C405)," ",XLOOKUP(C405,'Codified Game Plan'!$M$3:$M$477,'Codified Game Plan'!$F$3:$F$477))</f>
        <v> </v>
      </c>
      <c r="H405" s="507" t="str">
        <f t="array" ref="H405">IF(ISBLANK(C405)," ",XLOOKUP(C405,'Codified Game Plan'!$M$3:$M$477,'Codified Game Plan'!$G$3:$G$477))</f>
        <v> </v>
      </c>
      <c r="I405" s="523" t="str">
        <f t="array" ref="I405">IF(ISBLANK(C405),"",XLOOKUP(A405,'Crop Chart'!$A$5:$A$201,'Crop Chart'!$B$5:$B$201,0))</f>
        <v/>
      </c>
      <c r="J405" s="507" t="str">
        <f t="shared" si="24"/>
        <v> </v>
      </c>
      <c r="K405" s="511"/>
      <c r="L405" s="523" t="str">
        <f t="array" ref="L405">IF(ISBLANK(C405),"",XLOOKUP(A405,'Crop Chart'!$A$5:$A$201,'Crop Chart'!$C$5:$C$201,0))</f>
        <v/>
      </c>
      <c r="M405" s="506" t="str">
        <f t="array" ref="M405">IF(ISBLANK(C405),"",XLOOKUP(A405,'Crop Chart'!$A$5:$A$201,'Crop Chart'!$E$5:$E$201,0))</f>
        <v/>
      </c>
      <c r="N405" s="535" t="str">
        <f t="shared" si="1"/>
        <v/>
      </c>
      <c r="O405" s="515" t="str">
        <f t="array" ref="O405">IF(ISBLANK(C405),"",XLOOKUP(A405,'Crop Chart'!$A$5:$A$201,'Crop Chart'!$S$5:$S$201,0))</f>
        <v/>
      </c>
      <c r="P405" s="507" t="str">
        <f t="shared" si="2"/>
        <v/>
      </c>
      <c r="Q405" s="524"/>
      <c r="R405" s="523" t="str">
        <f t="array" ref="R405">IF(I405="TR",XLOOKUP(A405,'Crop Chart'!$A$5:$A$201,'Crop Chart'!$I$5:$I$201,FALSE),"")</f>
        <v/>
      </c>
      <c r="S405" s="512" t="str">
        <f t="array" ref="S405">IF(I405="TR",G405*'Crop Chart'!$H$2*12*L405/M405/T405*XLOOKUP(A405,'Crop Chart'!$A$5:$A$203,'Crop Chart'!$T$5:$T$203),"")</f>
        <v/>
      </c>
      <c r="T405" s="523" t="str">
        <f t="array" ref="T405">IF(ISBLANK(C405),"",XLOOKUP(A405,'Crop Chart'!$A$5:$A$201,'Crop Chart'!$P$5:$P$201,FALSE))</f>
        <v/>
      </c>
      <c r="U405" s="525" t="str">
        <f t="array" ref="U405">IF(ISBLANK(C405),"",XLOOKUP(A405,'Crop Chart'!$A$5:$A$201,'Crop Chart'!$Q$5:$Q$201,0))</f>
        <v/>
      </c>
      <c r="V405" s="507" t="str">
        <f t="array" ref="V405">IF(I405="DS",XLOOKUP(A405,'Crop Chart'!$A$6:$A$201,'Crop Chart'!$AH$6:$AH$201,0),"")</f>
        <v/>
      </c>
      <c r="W405" s="507" t="str">
        <f t="array" ref="W405">IF(I405="DS",XLOOKUP(A405,'Crop Chart'!$A$6:$A$201,'Crop Chart'!$AI$6:$AI$201,0),"")</f>
        <v/>
      </c>
      <c r="X405" s="526" t="str">
        <f t="array" ref="X405">IFS(ISTEXT(P405),"",XLOOKUP(A405,'Crop Chart'!$A$5:$A$201,'Crop Chart'!$R$5:$R$201,0)=0,"",XLOOKUP(A405,'Crop Chart'!$A$5:$A$201,'Crop Chart'!$R$5:$R$201,0)&gt;0,XLOOKUP(A405,'Crop Chart'!$A$5:$A$201,'Crop Chart'!$R$5:$R$201,0)+P405)</f>
        <v/>
      </c>
      <c r="Y405" s="523" t="str">
        <f t="array" ref="Y405">IF(ISTEXT(X405),"",XLOOKUP(A405,'Crop Chart'!$A$5:$A$201,'Crop Chart'!$S$5:$S$201,0))</f>
        <v/>
      </c>
      <c r="Z405" s="513" t="str">
        <f t="shared" si="3"/>
        <v/>
      </c>
      <c r="AA405" s="523" t="str">
        <f t="array" ref="AA405">IF(ISBLANK(C405),"",XLOOKUP(A405,'Crop Chart'!$A$5:$A$201,'Crop Chart'!$F$5:$F$201,0))</f>
        <v/>
      </c>
      <c r="AB405" s="523" t="str">
        <f t="array" ref="AB405">IF(ISBLANK(C405),"",XLOOKUP(A405,'Crop Chart'!$A$5:$A$201,'Crop Chart'!$G$5:$G$201,FALSE))</f>
        <v/>
      </c>
      <c r="AC405" s="526" t="str">
        <f t="shared" si="19"/>
        <v/>
      </c>
      <c r="AD405" s="526" t="str">
        <f t="shared" si="4"/>
        <v/>
      </c>
      <c r="AE405" s="527" t="str">
        <f t="array" ref="AE405">IF(ISBLANK(C405),"",XLOOKUP(C405,'Codified Game Plan'!$M$3:$M$477,'Codified Game Plan'!$J$3:$J$477,0))</f>
        <v/>
      </c>
      <c r="AF405" s="528" t="str">
        <f t="array" ref="AF405">IF(ISBLANK(C405),"",XLOOKUP(A405,'Crop Chart'!$A$5:$A$201,'Crop Chart'!$L$5:$L$201,FALSE))</f>
        <v/>
      </c>
      <c r="AG405" s="529"/>
      <c r="AH405" s="530"/>
      <c r="AI405" s="530" t="str">
        <f t="array" ref="AI405">IF(ISBLANK(C405),"",XLOOKUP(A405,'Crop Chart'!$A$5:$A$201,'Crop Chart'!$AN$5:$AN$201,FALSE))</f>
        <v/>
      </c>
      <c r="AJ405" s="531" t="str">
        <f t="array" ref="AJ405">IF((AI405=""),"",J405+XLOOKUP(A405,'Crop Chart'!$A$5:$A$201,'Crop Chart'!$AO$5:$AO$201,FALSE))</f>
        <v/>
      </c>
      <c r="AK405" s="530" t="str">
        <f t="array" ref="AK405">IF(ISBLANK(C405),"",XLOOKUP(A405,'Crop Chart'!$A$5:$A$201,'Crop Chart'!$AP$5:$AP$201,FALSE))</f>
        <v/>
      </c>
      <c r="AL405" s="531" t="str">
        <f t="array" ref="AL405">IF((AK405=""),"",J405+XLOOKUP(A405,'Crop Chart'!$A$5:$A$201,'Crop Chart'!$AQ$5:$AQ$201,FALSE))</f>
        <v/>
      </c>
      <c r="AM405" s="530" t="str">
        <f t="array" ref="AM405">IF(ISBLANK(C405),"",XLOOKUP(A405,'Crop Chart'!$A$5:$A$201,'Crop Chart'!$AR$5:$AR$201,FALSE))</f>
        <v/>
      </c>
      <c r="AN405" s="531" t="str">
        <f t="array" ref="AN405">IF((AM405=""),"",J405+XLOOKUP(A405,'Crop Chart'!$A$5:$A$201,'Crop Chart'!$AS$5:$AS$201,FALSE))</f>
        <v/>
      </c>
      <c r="AO405" s="530" t="str">
        <f t="array" ref="AO405">IF(ISBLANK(C405),"",XLOOKUP(A405,'Crop Chart'!$A$5:$A$201,'Crop Chart'!$AT$5:$AT$201,FALSE))</f>
        <v/>
      </c>
      <c r="AP405" s="531" t="str">
        <f t="array" ref="AP405">IF((AO405=""),"",J405+XLOOKUP(A405,'Crop Chart'!$A$5:$A$201,'Crop Chart'!$AU$5:$AU$201,FALSE))</f>
        <v/>
      </c>
      <c r="AQ405" s="530" t="str">
        <f t="array" ref="AQ405">IF(ISBLANK(C405),"",XLOOKUP(A405,'Crop Chart'!$A$5:$A$201,'Crop Chart'!$AV$5:$AV$201,FALSE))</f>
        <v/>
      </c>
      <c r="AR405" s="531" t="str">
        <f t="array" ref="AR405">IF((AQ405=""),"",J405+XLOOKUP(A405,'Crop Chart'!$A$5:$A$201,'Crop Chart'!$AW$5:$AW$201,FALSE))</f>
        <v/>
      </c>
      <c r="AS405" s="530" t="str">
        <f t="array" ref="AS405">IF(ISBLANK(C405),"",XLOOKUP(A405,'Crop Chart'!$A$5:$A$201,'Crop Chart'!$AX$5:$AX$201,FALSE))</f>
        <v/>
      </c>
      <c r="AT405" s="531" t="str">
        <f t="array" ref="AT405">IF((AS405=""),"",J405+XLOOKUP(A405,'Crop Chart'!$A$5:$A$201,'Crop Chart'!$AY$5:$AY$201,FALSE))</f>
        <v/>
      </c>
      <c r="AU405" s="530" t="str">
        <f t="array" ref="AU405">IF(ISBLANK(C405),"",XLOOKUP(A405,'Crop Chart'!$A$5:$A$201,'Crop Chart'!$AZ$5:$AZ$201,FALSE))</f>
        <v/>
      </c>
      <c r="AV405" s="531" t="str">
        <f t="array" ref="AV405">IF((AU405=""),"",J405+XLOOKUP(A405,'Crop Chart'!$A$5:$A$201,'Crop Chart'!$BA$5:$BA$201,FALSE))</f>
        <v/>
      </c>
      <c r="AW405" s="530" t="str">
        <f t="array" ref="AW405">IF(ISBLANK(C405),"",XLOOKUP(A405,'Crop Chart'!$A$5:$A$201,'Crop Chart'!$BB$5:$BB$201,FALSE))</f>
        <v/>
      </c>
      <c r="AX405" s="532" t="str">
        <f t="array" ref="AX405">IF((AW405=""),"",J405+XLOOKUP(A405,'Crop Chart'!$A$5:$A$201,'Crop Chart'!$BC$5:$BC$201,FALSE))</f>
        <v/>
      </c>
    </row>
    <row r="406" ht="15.75" hidden="1" customHeight="1">
      <c r="A406" s="520" t="str">
        <f t="array" ref="A406">IF(ISBLANK(C406)," ",XLOOKUP(C406,'Codified Game Plan'!$M$3:$M$477,'Codified Game Plan'!$A$3:$A$477))</f>
        <v> </v>
      </c>
      <c r="B406" s="503" t="str">
        <f t="array" ref="B406">IF(ISBLANK(C406),"",XLOOKUP(C406,'Codified Game Plan'!$M$3:$M$477,'Codified Game Plan'!$B$3:$B$477))</f>
        <v/>
      </c>
      <c r="C406" s="521"/>
      <c r="D406" s="521" t="str">
        <f t="array" ref="D406">IF(ISBLANK(C406)," ",XLOOKUP(C406,'Codified Game Plan'!$M$3:$M$477,'Codified Game Plan'!$C$3:$C$477))</f>
        <v> </v>
      </c>
      <c r="E406" s="522" t="str">
        <f t="array" ref="E406">IF(ISBLANK(C406),"",XLOOKUP(C406,'Codified Game Plan'!$M$3:$M$477,'Codified Game Plan'!$D$3:$D$477,0))</f>
        <v/>
      </c>
      <c r="F406" s="522" t="str">
        <f t="array" ref="F406">IF(ISBLANK(C406),"",XLOOKUP(C406,'Codified Game Plan'!$M$3:$M$477,'Codified Game Plan'!$E$3:$E$477,0))</f>
        <v/>
      </c>
      <c r="G406" s="523" t="str">
        <f t="array" ref="G406">IF(ISBLANK(C406)," ",XLOOKUP(C406,'Codified Game Plan'!$M$3:$M$477,'Codified Game Plan'!$F$3:$F$477))</f>
        <v> </v>
      </c>
      <c r="H406" s="507" t="str">
        <f t="array" ref="H406">IF(ISBLANK(C406)," ",XLOOKUP(C406,'Codified Game Plan'!$M$3:$M$477,'Codified Game Plan'!$G$3:$G$477))</f>
        <v> </v>
      </c>
      <c r="I406" s="523" t="str">
        <f t="array" ref="I406">IF(ISBLANK(C406),"",XLOOKUP(A406,'Crop Chart'!$A$5:$A$201,'Crop Chart'!$B$5:$B$201,0))</f>
        <v/>
      </c>
      <c r="J406" s="507" t="str">
        <f t="shared" si="24"/>
        <v> </v>
      </c>
      <c r="K406" s="511"/>
      <c r="L406" s="523" t="str">
        <f t="array" ref="L406">IF(ISBLANK(C406),"",XLOOKUP(A406,'Crop Chart'!$A$5:$A$201,'Crop Chart'!$C$5:$C$201,0))</f>
        <v/>
      </c>
      <c r="M406" s="506" t="str">
        <f t="array" ref="M406">IF(ISBLANK(C406),"",XLOOKUP(A406,'Crop Chart'!$A$5:$A$201,'Crop Chart'!$E$5:$E$201,0))</f>
        <v/>
      </c>
      <c r="N406" s="535" t="str">
        <f t="shared" si="1"/>
        <v/>
      </c>
      <c r="O406" s="515" t="str">
        <f t="array" ref="O406">IF(ISBLANK(C406),"",XLOOKUP(A406,'Crop Chart'!$A$5:$A$201,'Crop Chart'!$S$5:$S$201,0))</f>
        <v/>
      </c>
      <c r="P406" s="507" t="str">
        <f t="shared" si="2"/>
        <v/>
      </c>
      <c r="Q406" s="524"/>
      <c r="R406" s="523" t="str">
        <f t="array" ref="R406">IF(I406="TR",XLOOKUP(A406,'Crop Chart'!$A$5:$A$201,'Crop Chart'!$I$5:$I$201,FALSE),"")</f>
        <v/>
      </c>
      <c r="S406" s="512" t="str">
        <f t="array" ref="S406">IF(I406="TR",G406*'Crop Chart'!$H$2*12*L406/M406/T406*XLOOKUP(A406,'Crop Chart'!$A$5:$A$203,'Crop Chart'!$T$5:$T$203),"")</f>
        <v/>
      </c>
      <c r="T406" s="523" t="str">
        <f t="array" ref="T406">IF(ISBLANK(C406),"",XLOOKUP(A406,'Crop Chart'!$A$5:$A$201,'Crop Chart'!$P$5:$P$201,FALSE))</f>
        <v/>
      </c>
      <c r="U406" s="525" t="str">
        <f t="array" ref="U406">IF(ISBLANK(C406),"",XLOOKUP(A406,'Crop Chart'!$A$5:$A$201,'Crop Chart'!$Q$5:$Q$201,0))</f>
        <v/>
      </c>
      <c r="V406" s="507" t="str">
        <f t="array" ref="V406">IF(I406="DS",XLOOKUP(A406,'Crop Chart'!$A$6:$A$201,'Crop Chart'!$AH$6:$AH$201,0),"")</f>
        <v/>
      </c>
      <c r="W406" s="507" t="str">
        <f t="array" ref="W406">IF(I406="DS",XLOOKUP(A406,'Crop Chart'!$A$6:$A$201,'Crop Chart'!$AI$6:$AI$201,0),"")</f>
        <v/>
      </c>
      <c r="X406" s="526" t="str">
        <f t="array" ref="X406">IFS(ISTEXT(P406),"",XLOOKUP(A406,'Crop Chart'!$A$5:$A$201,'Crop Chart'!$R$5:$R$201,0)=0,"",XLOOKUP(A406,'Crop Chart'!$A$5:$A$201,'Crop Chart'!$R$5:$R$201,0)&gt;0,XLOOKUP(A406,'Crop Chart'!$A$5:$A$201,'Crop Chart'!$R$5:$R$201,0)+P406)</f>
        <v/>
      </c>
      <c r="Y406" s="523" t="str">
        <f t="array" ref="Y406">IF(ISTEXT(X406),"",XLOOKUP(A406,'Crop Chart'!$A$5:$A$201,'Crop Chart'!$S$5:$S$201,0))</f>
        <v/>
      </c>
      <c r="Z406" s="513" t="str">
        <f t="shared" si="3"/>
        <v/>
      </c>
      <c r="AA406" s="523" t="str">
        <f t="array" ref="AA406">IF(ISBLANK(C406),"",XLOOKUP(A406,'Crop Chart'!$A$5:$A$201,'Crop Chart'!$F$5:$F$201,0))</f>
        <v/>
      </c>
      <c r="AB406" s="523" t="str">
        <f t="array" ref="AB406">IF(ISBLANK(C406),"",XLOOKUP(A406,'Crop Chart'!$A$5:$A$201,'Crop Chart'!$G$5:$G$201,FALSE))</f>
        <v/>
      </c>
      <c r="AC406" s="526" t="str">
        <f t="shared" si="19"/>
        <v/>
      </c>
      <c r="AD406" s="526" t="str">
        <f t="shared" si="4"/>
        <v/>
      </c>
      <c r="AE406" s="527" t="str">
        <f t="array" ref="AE406">IF(ISBLANK(C406),"",XLOOKUP(C406,'Codified Game Plan'!$M$3:$M$477,'Codified Game Plan'!$J$3:$J$477,0))</f>
        <v/>
      </c>
      <c r="AF406" s="528" t="str">
        <f t="array" ref="AF406">IF(ISBLANK(C406),"",XLOOKUP(A406,'Crop Chart'!$A$5:$A$201,'Crop Chart'!$L$5:$L$201,FALSE))</f>
        <v/>
      </c>
      <c r="AG406" s="529"/>
      <c r="AH406" s="530"/>
      <c r="AI406" s="530" t="str">
        <f t="array" ref="AI406">IF(ISBLANK(C406),"",XLOOKUP(A406,'Crop Chart'!$A$5:$A$201,'Crop Chart'!$AN$5:$AN$201,FALSE))</f>
        <v/>
      </c>
      <c r="AJ406" s="531" t="str">
        <f t="array" ref="AJ406">IF((AI406=""),"",J406+XLOOKUP(A406,'Crop Chart'!$A$5:$A$201,'Crop Chart'!$AO$5:$AO$201,FALSE))</f>
        <v/>
      </c>
      <c r="AK406" s="530" t="str">
        <f t="array" ref="AK406">IF(ISBLANK(C406),"",XLOOKUP(A406,'Crop Chart'!$A$5:$A$201,'Crop Chart'!$AP$5:$AP$201,FALSE))</f>
        <v/>
      </c>
      <c r="AL406" s="531" t="str">
        <f t="array" ref="AL406">IF((AK406=""),"",J406+XLOOKUP(A406,'Crop Chart'!$A$5:$A$201,'Crop Chart'!$AQ$5:$AQ$201,FALSE))</f>
        <v/>
      </c>
      <c r="AM406" s="530" t="str">
        <f t="array" ref="AM406">IF(ISBLANK(C406),"",XLOOKUP(A406,'Crop Chart'!$A$5:$A$201,'Crop Chart'!$AR$5:$AR$201,FALSE))</f>
        <v/>
      </c>
      <c r="AN406" s="531" t="str">
        <f t="array" ref="AN406">IF((AM406=""),"",J406+XLOOKUP(A406,'Crop Chart'!$A$5:$A$201,'Crop Chart'!$AS$5:$AS$201,FALSE))</f>
        <v/>
      </c>
      <c r="AO406" s="530" t="str">
        <f t="array" ref="AO406">IF(ISBLANK(C406),"",XLOOKUP(A406,'Crop Chart'!$A$5:$A$201,'Crop Chart'!$AT$5:$AT$201,FALSE))</f>
        <v/>
      </c>
      <c r="AP406" s="531" t="str">
        <f t="array" ref="AP406">IF((AO406=""),"",J406+XLOOKUP(A406,'Crop Chart'!$A$5:$A$201,'Crop Chart'!$AU$5:$AU$201,FALSE))</f>
        <v/>
      </c>
      <c r="AQ406" s="530" t="str">
        <f t="array" ref="AQ406">IF(ISBLANK(C406),"",XLOOKUP(A406,'Crop Chart'!$A$5:$A$201,'Crop Chart'!$AV$5:$AV$201,FALSE))</f>
        <v/>
      </c>
      <c r="AR406" s="531" t="str">
        <f t="array" ref="AR406">IF((AQ406=""),"",J406+XLOOKUP(A406,'Crop Chart'!$A$5:$A$201,'Crop Chart'!$AW$5:$AW$201,FALSE))</f>
        <v/>
      </c>
      <c r="AS406" s="530" t="str">
        <f t="array" ref="AS406">IF(ISBLANK(C406),"",XLOOKUP(A406,'Crop Chart'!$A$5:$A$201,'Crop Chart'!$AX$5:$AX$201,FALSE))</f>
        <v/>
      </c>
      <c r="AT406" s="531" t="str">
        <f t="array" ref="AT406">IF((AS406=""),"",J406+XLOOKUP(A406,'Crop Chart'!$A$5:$A$201,'Crop Chart'!$AY$5:$AY$201,FALSE))</f>
        <v/>
      </c>
      <c r="AU406" s="530" t="str">
        <f t="array" ref="AU406">IF(ISBLANK(C406),"",XLOOKUP(A406,'Crop Chart'!$A$5:$A$201,'Crop Chart'!$AZ$5:$AZ$201,FALSE))</f>
        <v/>
      </c>
      <c r="AV406" s="531" t="str">
        <f t="array" ref="AV406">IF((AU406=""),"",J406+XLOOKUP(A406,'Crop Chart'!$A$5:$A$201,'Crop Chart'!$BA$5:$BA$201,FALSE))</f>
        <v/>
      </c>
      <c r="AW406" s="530" t="str">
        <f t="array" ref="AW406">IF(ISBLANK(C406),"",XLOOKUP(A406,'Crop Chart'!$A$5:$A$201,'Crop Chart'!$BB$5:$BB$201,FALSE))</f>
        <v/>
      </c>
      <c r="AX406" s="532" t="str">
        <f t="array" ref="AX406">IF((AW406=""),"",J406+XLOOKUP(A406,'Crop Chart'!$A$5:$A$201,'Crop Chart'!$BC$5:$BC$201,FALSE))</f>
        <v/>
      </c>
    </row>
    <row r="407" ht="15.75" hidden="1" customHeight="1">
      <c r="A407" s="520" t="str">
        <f t="array" ref="A407">IF(ISBLANK(C407)," ",XLOOKUP(C407,'Codified Game Plan'!$M$3:$M$477,'Codified Game Plan'!$A$3:$A$477))</f>
        <v> </v>
      </c>
      <c r="B407" s="503" t="str">
        <f t="array" ref="B407">IF(ISBLANK(C407),"",XLOOKUP(C407,'Codified Game Plan'!$M$3:$M$477,'Codified Game Plan'!$B$3:$B$477))</f>
        <v/>
      </c>
      <c r="C407" s="521"/>
      <c r="D407" s="521" t="str">
        <f t="array" ref="D407">IF(ISBLANK(C407)," ",XLOOKUP(C407,'Codified Game Plan'!$M$3:$M$477,'Codified Game Plan'!$C$3:$C$477))</f>
        <v> </v>
      </c>
      <c r="E407" s="522" t="str">
        <f t="array" ref="E407">IF(ISBLANK(C407),"",XLOOKUP(C407,'Codified Game Plan'!$M$3:$M$477,'Codified Game Plan'!$D$3:$D$477,0))</f>
        <v/>
      </c>
      <c r="F407" s="522" t="str">
        <f t="array" ref="F407">IF(ISBLANK(C407),"",XLOOKUP(C407,'Codified Game Plan'!$M$3:$M$477,'Codified Game Plan'!$E$3:$E$477,0))</f>
        <v/>
      </c>
      <c r="G407" s="523" t="str">
        <f t="array" ref="G407">IF(ISBLANK(C407)," ",XLOOKUP(C407,'Codified Game Plan'!$M$3:$M$477,'Codified Game Plan'!$F$3:$F$477))</f>
        <v> </v>
      </c>
      <c r="H407" s="507" t="str">
        <f t="array" ref="H407">IF(ISBLANK(C407)," ",XLOOKUP(C407,'Codified Game Plan'!$M$3:$M$477,'Codified Game Plan'!$G$3:$G$477))</f>
        <v> </v>
      </c>
      <c r="I407" s="523" t="str">
        <f t="array" ref="I407">IF(ISBLANK(C407),"",XLOOKUP(A407,'Crop Chart'!$A$5:$A$201,'Crop Chart'!$B$5:$B$201,0))</f>
        <v/>
      </c>
      <c r="J407" s="507" t="str">
        <f t="shared" si="24"/>
        <v> </v>
      </c>
      <c r="K407" s="511"/>
      <c r="L407" s="523" t="str">
        <f t="array" ref="L407">IF(ISBLANK(C407),"",XLOOKUP(A407,'Crop Chart'!$A$5:$A$201,'Crop Chart'!$C$5:$C$201,0))</f>
        <v/>
      </c>
      <c r="M407" s="506" t="str">
        <f t="array" ref="M407">IF(ISBLANK(C407),"",XLOOKUP(A407,'Crop Chart'!$A$5:$A$201,'Crop Chart'!$E$5:$E$201,0))</f>
        <v/>
      </c>
      <c r="N407" s="535" t="str">
        <f t="shared" si="1"/>
        <v/>
      </c>
      <c r="O407" s="515" t="str">
        <f t="array" ref="O407">IF(ISBLANK(C407),"",XLOOKUP(A407,'Crop Chart'!$A$5:$A$201,'Crop Chart'!$S$5:$S$201,0))</f>
        <v/>
      </c>
      <c r="P407" s="507" t="str">
        <f t="shared" si="2"/>
        <v/>
      </c>
      <c r="Q407" s="524"/>
      <c r="R407" s="523" t="str">
        <f t="array" ref="R407">IF(I407="TR",XLOOKUP(A407,'Crop Chart'!$A$5:$A$201,'Crop Chart'!$I$5:$I$201,FALSE),"")</f>
        <v/>
      </c>
      <c r="S407" s="512" t="str">
        <f t="array" ref="S407">IF(I407="TR",G407*'Crop Chart'!$H$2*12*L407/M407/T407*XLOOKUP(A407,'Crop Chart'!$A$5:$A$203,'Crop Chart'!$T$5:$T$203),"")</f>
        <v/>
      </c>
      <c r="T407" s="523" t="str">
        <f t="array" ref="T407">IF(ISBLANK(C407),"",XLOOKUP(A407,'Crop Chart'!$A$5:$A$201,'Crop Chart'!$P$5:$P$201,FALSE))</f>
        <v/>
      </c>
      <c r="U407" s="525" t="str">
        <f t="array" ref="U407">IF(ISBLANK(C407),"",XLOOKUP(A407,'Crop Chart'!$A$5:$A$201,'Crop Chart'!$Q$5:$Q$201,0))</f>
        <v/>
      </c>
      <c r="V407" s="507" t="str">
        <f t="array" ref="V407">IF(I407="DS",XLOOKUP(A407,'Crop Chart'!$A$6:$A$201,'Crop Chart'!$AH$6:$AH$201,0),"")</f>
        <v/>
      </c>
      <c r="W407" s="507" t="str">
        <f t="array" ref="W407">IF(I407="DS",XLOOKUP(A407,'Crop Chart'!$A$6:$A$201,'Crop Chart'!$AI$6:$AI$201,0),"")</f>
        <v/>
      </c>
      <c r="X407" s="526" t="str">
        <f t="array" ref="X407">IFS(ISTEXT(P407),"",XLOOKUP(A407,'Crop Chart'!$A$5:$A$201,'Crop Chart'!$R$5:$R$201,0)=0,"",XLOOKUP(A407,'Crop Chart'!$A$5:$A$201,'Crop Chart'!$R$5:$R$201,0)&gt;0,XLOOKUP(A407,'Crop Chart'!$A$5:$A$201,'Crop Chart'!$R$5:$R$201,0)+P407)</f>
        <v/>
      </c>
      <c r="Y407" s="523" t="str">
        <f t="array" ref="Y407">IF(ISTEXT(X407),"",XLOOKUP(A407,'Crop Chart'!$A$5:$A$201,'Crop Chart'!$S$5:$S$201,0))</f>
        <v/>
      </c>
      <c r="Z407" s="513" t="str">
        <f t="shared" si="3"/>
        <v/>
      </c>
      <c r="AA407" s="523" t="str">
        <f t="array" ref="AA407">IF(ISBLANK(C407),"",XLOOKUP(A407,'Crop Chart'!$A$5:$A$201,'Crop Chart'!$F$5:$F$201,0))</f>
        <v/>
      </c>
      <c r="AB407" s="523" t="str">
        <f t="array" ref="AB407">IF(ISBLANK(C407),"",XLOOKUP(A407,'Crop Chart'!$A$5:$A$201,'Crop Chart'!$G$5:$G$201,FALSE))</f>
        <v/>
      </c>
      <c r="AC407" s="526" t="str">
        <f t="shared" si="19"/>
        <v/>
      </c>
      <c r="AD407" s="526" t="str">
        <f t="shared" si="4"/>
        <v/>
      </c>
      <c r="AE407" s="527" t="str">
        <f t="array" ref="AE407">IF(ISBLANK(C407),"",XLOOKUP(C407,'Codified Game Plan'!$M$3:$M$477,'Codified Game Plan'!$J$3:$J$477,0))</f>
        <v/>
      </c>
      <c r="AF407" s="528" t="str">
        <f t="array" ref="AF407">IF(ISBLANK(C407),"",XLOOKUP(A407,'Crop Chart'!$A$5:$A$201,'Crop Chart'!$L$5:$L$201,FALSE))</f>
        <v/>
      </c>
      <c r="AG407" s="529"/>
      <c r="AH407" s="530"/>
      <c r="AI407" s="530" t="str">
        <f t="array" ref="AI407">IF(ISBLANK(C407),"",XLOOKUP(A407,'Crop Chart'!$A$5:$A$201,'Crop Chart'!$AN$5:$AN$201,FALSE))</f>
        <v/>
      </c>
      <c r="AJ407" s="531" t="str">
        <f t="array" ref="AJ407">IF((AI407=""),"",J407+XLOOKUP(A407,'Crop Chart'!$A$5:$A$201,'Crop Chart'!$AO$5:$AO$201,FALSE))</f>
        <v/>
      </c>
      <c r="AK407" s="530" t="str">
        <f t="array" ref="AK407">IF(ISBLANK(C407),"",XLOOKUP(A407,'Crop Chart'!$A$5:$A$201,'Crop Chart'!$AP$5:$AP$201,FALSE))</f>
        <v/>
      </c>
      <c r="AL407" s="531" t="str">
        <f t="array" ref="AL407">IF((AK407=""),"",J407+XLOOKUP(A407,'Crop Chart'!$A$5:$A$201,'Crop Chart'!$AQ$5:$AQ$201,FALSE))</f>
        <v/>
      </c>
      <c r="AM407" s="530" t="str">
        <f t="array" ref="AM407">IF(ISBLANK(C407),"",XLOOKUP(A407,'Crop Chart'!$A$5:$A$201,'Crop Chart'!$AR$5:$AR$201,FALSE))</f>
        <v/>
      </c>
      <c r="AN407" s="531" t="str">
        <f t="array" ref="AN407">IF((AM407=""),"",J407+XLOOKUP(A407,'Crop Chart'!$A$5:$A$201,'Crop Chart'!$AS$5:$AS$201,FALSE))</f>
        <v/>
      </c>
      <c r="AO407" s="530" t="str">
        <f t="array" ref="AO407">IF(ISBLANK(C407),"",XLOOKUP(A407,'Crop Chart'!$A$5:$A$201,'Crop Chart'!$AT$5:$AT$201,FALSE))</f>
        <v/>
      </c>
      <c r="AP407" s="531" t="str">
        <f t="array" ref="AP407">IF((AO407=""),"",J407+XLOOKUP(A407,'Crop Chart'!$A$5:$A$201,'Crop Chart'!$AU$5:$AU$201,FALSE))</f>
        <v/>
      </c>
      <c r="AQ407" s="530" t="str">
        <f t="array" ref="AQ407">IF(ISBLANK(C407),"",XLOOKUP(A407,'Crop Chart'!$A$5:$A$201,'Crop Chart'!$AV$5:$AV$201,FALSE))</f>
        <v/>
      </c>
      <c r="AR407" s="531" t="str">
        <f t="array" ref="AR407">IF((AQ407=""),"",J407+XLOOKUP(A407,'Crop Chart'!$A$5:$A$201,'Crop Chart'!$AW$5:$AW$201,FALSE))</f>
        <v/>
      </c>
      <c r="AS407" s="530" t="str">
        <f t="array" ref="AS407">IF(ISBLANK(C407),"",XLOOKUP(A407,'Crop Chart'!$A$5:$A$201,'Crop Chart'!$AX$5:$AX$201,FALSE))</f>
        <v/>
      </c>
      <c r="AT407" s="531" t="str">
        <f t="array" ref="AT407">IF((AS407=""),"",J407+XLOOKUP(A407,'Crop Chart'!$A$5:$A$201,'Crop Chart'!$AY$5:$AY$201,FALSE))</f>
        <v/>
      </c>
      <c r="AU407" s="530" t="str">
        <f t="array" ref="AU407">IF(ISBLANK(C407),"",XLOOKUP(A407,'Crop Chart'!$A$5:$A$201,'Crop Chart'!$AZ$5:$AZ$201,FALSE))</f>
        <v/>
      </c>
      <c r="AV407" s="531" t="str">
        <f t="array" ref="AV407">IF((AU407=""),"",J407+XLOOKUP(A407,'Crop Chart'!$A$5:$A$201,'Crop Chart'!$BA$5:$BA$201,FALSE))</f>
        <v/>
      </c>
      <c r="AW407" s="530" t="str">
        <f t="array" ref="AW407">IF(ISBLANK(C407),"",XLOOKUP(A407,'Crop Chart'!$A$5:$A$201,'Crop Chart'!$BB$5:$BB$201,FALSE))</f>
        <v/>
      </c>
      <c r="AX407" s="532" t="str">
        <f t="array" ref="AX407">IF((AW407=""),"",J407+XLOOKUP(A407,'Crop Chart'!$A$5:$A$201,'Crop Chart'!$BC$5:$BC$201,FALSE))</f>
        <v/>
      </c>
    </row>
    <row r="408" ht="15.75" hidden="1" customHeight="1">
      <c r="A408" s="520" t="str">
        <f t="array" ref="A408">IF(ISBLANK(C408)," ",XLOOKUP(C408,'Codified Game Plan'!$M$3:$M$477,'Codified Game Plan'!$A$3:$A$477))</f>
        <v> </v>
      </c>
      <c r="B408" s="503" t="str">
        <f t="array" ref="B408">IF(ISBLANK(C408),"",XLOOKUP(C408,'Codified Game Plan'!$M$3:$M$477,'Codified Game Plan'!$B$3:$B$477))</f>
        <v/>
      </c>
      <c r="C408" s="521"/>
      <c r="D408" s="521" t="str">
        <f t="array" ref="D408">IF(ISBLANK(C408)," ",XLOOKUP(C408,'Codified Game Plan'!$M$3:$M$477,'Codified Game Plan'!$C$3:$C$477))</f>
        <v> </v>
      </c>
      <c r="E408" s="522" t="str">
        <f t="array" ref="E408">IF(ISBLANK(C408),"",XLOOKUP(C408,'Codified Game Plan'!$M$3:$M$477,'Codified Game Plan'!$D$3:$D$477,0))</f>
        <v/>
      </c>
      <c r="F408" s="522" t="str">
        <f t="array" ref="F408">IF(ISBLANK(C408),"",XLOOKUP(C408,'Codified Game Plan'!$M$3:$M$477,'Codified Game Plan'!$E$3:$E$477,0))</f>
        <v/>
      </c>
      <c r="G408" s="523" t="str">
        <f t="array" ref="G408">IF(ISBLANK(C408)," ",XLOOKUP(C408,'Codified Game Plan'!$M$3:$M$477,'Codified Game Plan'!$F$3:$F$477))</f>
        <v> </v>
      </c>
      <c r="H408" s="507" t="str">
        <f t="array" ref="H408">IF(ISBLANK(C408)," ",XLOOKUP(C408,'Codified Game Plan'!$M$3:$M$477,'Codified Game Plan'!$G$3:$G$477))</f>
        <v> </v>
      </c>
      <c r="I408" s="523" t="str">
        <f t="array" ref="I408">IF(ISBLANK(C408),"",XLOOKUP(A408,'Crop Chart'!$A$5:$A$201,'Crop Chart'!$B$5:$B$201,0))</f>
        <v/>
      </c>
      <c r="J408" s="507" t="str">
        <f t="shared" si="24"/>
        <v> </v>
      </c>
      <c r="K408" s="511"/>
      <c r="L408" s="523" t="str">
        <f t="array" ref="L408">IF(ISBLANK(C408),"",XLOOKUP(A408,'Crop Chart'!$A$5:$A$201,'Crop Chart'!$C$5:$C$201,0))</f>
        <v/>
      </c>
      <c r="M408" s="506" t="str">
        <f t="array" ref="M408">IF(ISBLANK(C408),"",XLOOKUP(A408,'Crop Chart'!$A$5:$A$201,'Crop Chart'!$E$5:$E$201,0))</f>
        <v/>
      </c>
      <c r="N408" s="535" t="str">
        <f t="shared" si="1"/>
        <v/>
      </c>
      <c r="O408" s="515" t="str">
        <f t="array" ref="O408">IF(ISBLANK(C408),"",XLOOKUP(A408,'Crop Chart'!$A$5:$A$201,'Crop Chart'!$S$5:$S$201,0))</f>
        <v/>
      </c>
      <c r="P408" s="507" t="str">
        <f t="shared" si="2"/>
        <v/>
      </c>
      <c r="Q408" s="524"/>
      <c r="R408" s="523" t="str">
        <f t="array" ref="R408">IF(I408="TR",XLOOKUP(A408,'Crop Chart'!$A$5:$A$201,'Crop Chart'!$I$5:$I$201,FALSE),"")</f>
        <v/>
      </c>
      <c r="S408" s="512" t="str">
        <f t="array" ref="S408">IF(I408="TR",G408*'Crop Chart'!$H$2*12*L408/M408/T408*XLOOKUP(A408,'Crop Chart'!$A$5:$A$203,'Crop Chart'!$T$5:$T$203),"")</f>
        <v/>
      </c>
      <c r="T408" s="523" t="str">
        <f t="array" ref="T408">IF(ISBLANK(C408),"",XLOOKUP(A408,'Crop Chart'!$A$5:$A$201,'Crop Chart'!$P$5:$P$201,FALSE))</f>
        <v/>
      </c>
      <c r="U408" s="525" t="str">
        <f t="array" ref="U408">IF(ISBLANK(C408),"",XLOOKUP(A408,'Crop Chart'!$A$5:$A$201,'Crop Chart'!$Q$5:$Q$201,0))</f>
        <v/>
      </c>
      <c r="V408" s="507" t="str">
        <f t="array" ref="V408">IF(I408="DS",XLOOKUP(A408,'Crop Chart'!$A$6:$A$201,'Crop Chart'!$AH$6:$AH$201,0),"")</f>
        <v/>
      </c>
      <c r="W408" s="507" t="str">
        <f t="array" ref="W408">IF(I408="DS",XLOOKUP(A408,'Crop Chart'!$A$6:$A$201,'Crop Chart'!$AI$6:$AI$201,0),"")</f>
        <v/>
      </c>
      <c r="X408" s="526" t="str">
        <f t="array" ref="X408">IFS(ISTEXT(P408),"",XLOOKUP(A408,'Crop Chart'!$A$5:$A$201,'Crop Chart'!$R$5:$R$201,0)=0,"",XLOOKUP(A408,'Crop Chart'!$A$5:$A$201,'Crop Chart'!$R$5:$R$201,0)&gt;0,XLOOKUP(A408,'Crop Chart'!$A$5:$A$201,'Crop Chart'!$R$5:$R$201,0)+P408)</f>
        <v/>
      </c>
      <c r="Y408" s="523" t="str">
        <f t="array" ref="Y408">IF(ISTEXT(X408),"",XLOOKUP(A408,'Crop Chart'!$A$5:$A$201,'Crop Chart'!$S$5:$S$201,0))</f>
        <v/>
      </c>
      <c r="Z408" s="513" t="str">
        <f t="shared" si="3"/>
        <v/>
      </c>
      <c r="AA408" s="523" t="str">
        <f t="array" ref="AA408">IF(ISBLANK(C408),"",XLOOKUP(A408,'Crop Chart'!$A$5:$A$201,'Crop Chart'!$F$5:$F$201,0))</f>
        <v/>
      </c>
      <c r="AB408" s="523" t="str">
        <f t="array" ref="AB408">IF(ISBLANK(C408),"",XLOOKUP(A408,'Crop Chart'!$A$5:$A$201,'Crop Chart'!$G$5:$G$201,FALSE))</f>
        <v/>
      </c>
      <c r="AC408" s="526" t="str">
        <f t="shared" si="19"/>
        <v/>
      </c>
      <c r="AD408" s="526" t="str">
        <f t="shared" si="4"/>
        <v/>
      </c>
      <c r="AE408" s="527" t="str">
        <f t="array" ref="AE408">IF(ISBLANK(C408),"",XLOOKUP(C408,'Codified Game Plan'!$M$3:$M$477,'Codified Game Plan'!$J$3:$J$477,0))</f>
        <v/>
      </c>
      <c r="AF408" s="528" t="str">
        <f t="array" ref="AF408">IF(ISBLANK(C408),"",XLOOKUP(A408,'Crop Chart'!$A$5:$A$201,'Crop Chart'!$L$5:$L$201,FALSE))</f>
        <v/>
      </c>
      <c r="AG408" s="529"/>
      <c r="AH408" s="530"/>
      <c r="AI408" s="530" t="str">
        <f t="array" ref="AI408">IF(ISBLANK(C408),"",XLOOKUP(A408,'Crop Chart'!$A$5:$A$201,'Crop Chart'!$AN$5:$AN$201,FALSE))</f>
        <v/>
      </c>
      <c r="AJ408" s="531" t="str">
        <f t="array" ref="AJ408">IF((AI408=""),"",J408+XLOOKUP(A408,'Crop Chart'!$A$5:$A$201,'Crop Chart'!$AO$5:$AO$201,FALSE))</f>
        <v/>
      </c>
      <c r="AK408" s="530" t="str">
        <f t="array" ref="AK408">IF(ISBLANK(C408),"",XLOOKUP(A408,'Crop Chart'!$A$5:$A$201,'Crop Chart'!$AP$5:$AP$201,FALSE))</f>
        <v/>
      </c>
      <c r="AL408" s="531" t="str">
        <f t="array" ref="AL408">IF((AK408=""),"",J408+XLOOKUP(A408,'Crop Chart'!$A$5:$A$201,'Crop Chart'!$AQ$5:$AQ$201,FALSE))</f>
        <v/>
      </c>
      <c r="AM408" s="530" t="str">
        <f t="array" ref="AM408">IF(ISBLANK(C408),"",XLOOKUP(A408,'Crop Chart'!$A$5:$A$201,'Crop Chart'!$AR$5:$AR$201,FALSE))</f>
        <v/>
      </c>
      <c r="AN408" s="531" t="str">
        <f t="array" ref="AN408">IF((AM408=""),"",J408+XLOOKUP(A408,'Crop Chart'!$A$5:$A$201,'Crop Chart'!$AS$5:$AS$201,FALSE))</f>
        <v/>
      </c>
      <c r="AO408" s="530" t="str">
        <f t="array" ref="AO408">IF(ISBLANK(C408),"",XLOOKUP(A408,'Crop Chart'!$A$5:$A$201,'Crop Chart'!$AT$5:$AT$201,FALSE))</f>
        <v/>
      </c>
      <c r="AP408" s="531" t="str">
        <f t="array" ref="AP408">IF((AO408=""),"",J408+XLOOKUP(A408,'Crop Chart'!$A$5:$A$201,'Crop Chart'!$AU$5:$AU$201,FALSE))</f>
        <v/>
      </c>
      <c r="AQ408" s="530" t="str">
        <f t="array" ref="AQ408">IF(ISBLANK(C408),"",XLOOKUP(A408,'Crop Chart'!$A$5:$A$201,'Crop Chart'!$AV$5:$AV$201,FALSE))</f>
        <v/>
      </c>
      <c r="AR408" s="531" t="str">
        <f t="array" ref="AR408">IF((AQ408=""),"",J408+XLOOKUP(A408,'Crop Chart'!$A$5:$A$201,'Crop Chart'!$AW$5:$AW$201,FALSE))</f>
        <v/>
      </c>
      <c r="AS408" s="530" t="str">
        <f t="array" ref="AS408">IF(ISBLANK(C408),"",XLOOKUP(A408,'Crop Chart'!$A$5:$A$201,'Crop Chart'!$AX$5:$AX$201,FALSE))</f>
        <v/>
      </c>
      <c r="AT408" s="531" t="str">
        <f t="array" ref="AT408">IF((AS408=""),"",J408+XLOOKUP(A408,'Crop Chart'!$A$5:$A$201,'Crop Chart'!$AY$5:$AY$201,FALSE))</f>
        <v/>
      </c>
      <c r="AU408" s="530" t="str">
        <f t="array" ref="AU408">IF(ISBLANK(C408),"",XLOOKUP(A408,'Crop Chart'!$A$5:$A$201,'Crop Chart'!$AZ$5:$AZ$201,FALSE))</f>
        <v/>
      </c>
      <c r="AV408" s="531" t="str">
        <f t="array" ref="AV408">IF((AU408=""),"",J408+XLOOKUP(A408,'Crop Chart'!$A$5:$A$201,'Crop Chart'!$BA$5:$BA$201,FALSE))</f>
        <v/>
      </c>
      <c r="AW408" s="530" t="str">
        <f t="array" ref="AW408">IF(ISBLANK(C408),"",XLOOKUP(A408,'Crop Chart'!$A$5:$A$201,'Crop Chart'!$BB$5:$BB$201,FALSE))</f>
        <v/>
      </c>
      <c r="AX408" s="532" t="str">
        <f t="array" ref="AX408">IF((AW408=""),"",J408+XLOOKUP(A408,'Crop Chart'!$A$5:$A$201,'Crop Chart'!$BC$5:$BC$201,FALSE))</f>
        <v/>
      </c>
    </row>
    <row r="409" ht="15.75" hidden="1" customHeight="1">
      <c r="A409" s="520" t="str">
        <f t="array" ref="A409">IF(ISBLANK(C409)," ",XLOOKUP(C409,'Codified Game Plan'!$M$3:$M$477,'Codified Game Plan'!$A$3:$A$477))</f>
        <v> </v>
      </c>
      <c r="B409" s="503" t="str">
        <f t="array" ref="B409">IF(ISBLANK(C409),"",XLOOKUP(C409,'Codified Game Plan'!$M$3:$M$477,'Codified Game Plan'!$B$3:$B$477))</f>
        <v/>
      </c>
      <c r="C409" s="521"/>
      <c r="D409" s="521" t="str">
        <f t="array" ref="D409">IF(ISBLANK(C409)," ",XLOOKUP(C409,'Codified Game Plan'!$M$3:$M$477,'Codified Game Plan'!$C$3:$C$477))</f>
        <v> </v>
      </c>
      <c r="E409" s="522" t="str">
        <f t="array" ref="E409">IF(ISBLANK(C409),"",XLOOKUP(C409,'Codified Game Plan'!$M$3:$M$477,'Codified Game Plan'!$D$3:$D$477,0))</f>
        <v/>
      </c>
      <c r="F409" s="522" t="str">
        <f t="array" ref="F409">IF(ISBLANK(C409),"",XLOOKUP(C409,'Codified Game Plan'!$M$3:$M$477,'Codified Game Plan'!$E$3:$E$477,0))</f>
        <v/>
      </c>
      <c r="G409" s="523" t="str">
        <f t="array" ref="G409">IF(ISBLANK(C409)," ",XLOOKUP(C409,'Codified Game Plan'!$M$3:$M$477,'Codified Game Plan'!$F$3:$F$477))</f>
        <v> </v>
      </c>
      <c r="H409" s="507" t="str">
        <f t="array" ref="H409">IF(ISBLANK(C409)," ",XLOOKUP(C409,'Codified Game Plan'!$M$3:$M$477,'Codified Game Plan'!$G$3:$G$477))</f>
        <v> </v>
      </c>
      <c r="I409" s="523" t="str">
        <f t="array" ref="I409">IF(ISBLANK(C409),"",XLOOKUP(A409,'Crop Chart'!$A$5:$A$201,'Crop Chart'!$B$5:$B$201,0))</f>
        <v/>
      </c>
      <c r="J409" s="507" t="str">
        <f t="shared" si="24"/>
        <v> </v>
      </c>
      <c r="K409" s="511"/>
      <c r="L409" s="523" t="str">
        <f t="array" ref="L409">IF(ISBLANK(C409),"",XLOOKUP(A409,'Crop Chart'!$A$5:$A$201,'Crop Chart'!$C$5:$C$201,0))</f>
        <v/>
      </c>
      <c r="M409" s="506" t="str">
        <f t="array" ref="M409">IF(ISBLANK(C409),"",XLOOKUP(A409,'Crop Chart'!$A$5:$A$201,'Crop Chart'!$E$5:$E$201,0))</f>
        <v/>
      </c>
      <c r="N409" s="535" t="str">
        <f t="shared" si="1"/>
        <v/>
      </c>
      <c r="O409" s="515" t="str">
        <f t="array" ref="O409">IF(ISBLANK(C409),"",XLOOKUP(A409,'Crop Chart'!$A$5:$A$201,'Crop Chart'!$S$5:$S$201,0))</f>
        <v/>
      </c>
      <c r="P409" s="507" t="str">
        <f t="shared" si="2"/>
        <v/>
      </c>
      <c r="Q409" s="524"/>
      <c r="R409" s="523" t="str">
        <f t="array" ref="R409">IF(I409="TR",XLOOKUP(A409,'Crop Chart'!$A$5:$A$201,'Crop Chart'!$I$5:$I$201,FALSE),"")</f>
        <v/>
      </c>
      <c r="S409" s="512" t="str">
        <f t="array" ref="S409">IF(I409="TR",G409*'Crop Chart'!$H$2*12*L409/M409/T409*XLOOKUP(A409,'Crop Chart'!$A$5:$A$203,'Crop Chart'!$T$5:$T$203),"")</f>
        <v/>
      </c>
      <c r="T409" s="523" t="str">
        <f t="array" ref="T409">IF(ISBLANK(C409),"",XLOOKUP(A409,'Crop Chart'!$A$5:$A$201,'Crop Chart'!$P$5:$P$201,FALSE))</f>
        <v/>
      </c>
      <c r="U409" s="525" t="str">
        <f t="array" ref="U409">IF(ISBLANK(C409),"",XLOOKUP(A409,'Crop Chart'!$A$5:$A$201,'Crop Chart'!$Q$5:$Q$201,0))</f>
        <v/>
      </c>
      <c r="V409" s="507" t="str">
        <f t="array" ref="V409">IF(I409="DS",XLOOKUP(A409,'Crop Chart'!$A$6:$A$201,'Crop Chart'!$AH$6:$AH$201,0),"")</f>
        <v/>
      </c>
      <c r="W409" s="507" t="str">
        <f t="array" ref="W409">IF(I409="DS",XLOOKUP(A409,'Crop Chart'!$A$6:$A$201,'Crop Chart'!$AI$6:$AI$201,0),"")</f>
        <v/>
      </c>
      <c r="X409" s="526" t="str">
        <f t="array" ref="X409">IFS(ISTEXT(P409),"",XLOOKUP(A409,'Crop Chart'!$A$5:$A$201,'Crop Chart'!$R$5:$R$201,0)=0,"",XLOOKUP(A409,'Crop Chart'!$A$5:$A$201,'Crop Chart'!$R$5:$R$201,0)&gt;0,XLOOKUP(A409,'Crop Chart'!$A$5:$A$201,'Crop Chart'!$R$5:$R$201,0)+P409)</f>
        <v/>
      </c>
      <c r="Y409" s="523" t="str">
        <f t="array" ref="Y409">IF(ISTEXT(X409),"",XLOOKUP(A409,'Crop Chart'!$A$5:$A$201,'Crop Chart'!$S$5:$S$201,0))</f>
        <v/>
      </c>
      <c r="Z409" s="513" t="str">
        <f t="shared" si="3"/>
        <v/>
      </c>
      <c r="AA409" s="523" t="str">
        <f t="array" ref="AA409">IF(ISBLANK(C409),"",XLOOKUP(A409,'Crop Chart'!$A$5:$A$201,'Crop Chart'!$F$5:$F$201,0))</f>
        <v/>
      </c>
      <c r="AB409" s="523" t="str">
        <f t="array" ref="AB409">IF(ISBLANK(C409),"",XLOOKUP(A409,'Crop Chart'!$A$5:$A$201,'Crop Chart'!$G$5:$G$201,FALSE))</f>
        <v/>
      </c>
      <c r="AC409" s="526" t="str">
        <f t="shared" si="19"/>
        <v/>
      </c>
      <c r="AD409" s="526" t="str">
        <f t="shared" si="4"/>
        <v/>
      </c>
      <c r="AE409" s="527" t="str">
        <f t="array" ref="AE409">IF(ISBLANK(C409),"",XLOOKUP(C409,'Codified Game Plan'!$M$3:$M$477,'Codified Game Plan'!$J$3:$J$477,0))</f>
        <v/>
      </c>
      <c r="AF409" s="528" t="str">
        <f t="array" ref="AF409">IF(ISBLANK(C409),"",XLOOKUP(A409,'Crop Chart'!$A$5:$A$201,'Crop Chart'!$L$5:$L$201,FALSE))</f>
        <v/>
      </c>
      <c r="AG409" s="529"/>
      <c r="AH409" s="530"/>
      <c r="AI409" s="530" t="str">
        <f t="array" ref="AI409">IF(ISBLANK(C409),"",XLOOKUP(A409,'Crop Chart'!$A$5:$A$201,'Crop Chart'!$AN$5:$AN$201,FALSE))</f>
        <v/>
      </c>
      <c r="AJ409" s="531" t="str">
        <f t="array" ref="AJ409">IF((AI409=""),"",J409+XLOOKUP(A409,'Crop Chart'!$A$5:$A$201,'Crop Chart'!$AO$5:$AO$201,FALSE))</f>
        <v/>
      </c>
      <c r="AK409" s="530" t="str">
        <f t="array" ref="AK409">IF(ISBLANK(C409),"",XLOOKUP(A409,'Crop Chart'!$A$5:$A$201,'Crop Chart'!$AP$5:$AP$201,FALSE))</f>
        <v/>
      </c>
      <c r="AL409" s="531" t="str">
        <f t="array" ref="AL409">IF((AK409=""),"",J409+XLOOKUP(A409,'Crop Chart'!$A$5:$A$201,'Crop Chart'!$AQ$5:$AQ$201,FALSE))</f>
        <v/>
      </c>
      <c r="AM409" s="530" t="str">
        <f t="array" ref="AM409">IF(ISBLANK(C409),"",XLOOKUP(A409,'Crop Chart'!$A$5:$A$201,'Crop Chart'!$AR$5:$AR$201,FALSE))</f>
        <v/>
      </c>
      <c r="AN409" s="531" t="str">
        <f t="array" ref="AN409">IF((AM409=""),"",J409+XLOOKUP(A409,'Crop Chart'!$A$5:$A$201,'Crop Chart'!$AS$5:$AS$201,FALSE))</f>
        <v/>
      </c>
      <c r="AO409" s="530" t="str">
        <f t="array" ref="AO409">IF(ISBLANK(C409),"",XLOOKUP(A409,'Crop Chart'!$A$5:$A$201,'Crop Chart'!$AT$5:$AT$201,FALSE))</f>
        <v/>
      </c>
      <c r="AP409" s="531" t="str">
        <f t="array" ref="AP409">IF((AO409=""),"",J409+XLOOKUP(A409,'Crop Chart'!$A$5:$A$201,'Crop Chart'!$AU$5:$AU$201,FALSE))</f>
        <v/>
      </c>
      <c r="AQ409" s="530" t="str">
        <f t="array" ref="AQ409">IF(ISBLANK(C409),"",XLOOKUP(A409,'Crop Chart'!$A$5:$A$201,'Crop Chart'!$AV$5:$AV$201,FALSE))</f>
        <v/>
      </c>
      <c r="AR409" s="531" t="str">
        <f t="array" ref="AR409">IF((AQ409=""),"",J409+XLOOKUP(A409,'Crop Chart'!$A$5:$A$201,'Crop Chart'!$AW$5:$AW$201,FALSE))</f>
        <v/>
      </c>
      <c r="AS409" s="530" t="str">
        <f t="array" ref="AS409">IF(ISBLANK(C409),"",XLOOKUP(A409,'Crop Chart'!$A$5:$A$201,'Crop Chart'!$AX$5:$AX$201,FALSE))</f>
        <v/>
      </c>
      <c r="AT409" s="531" t="str">
        <f t="array" ref="AT409">IF((AS409=""),"",J409+XLOOKUP(A409,'Crop Chart'!$A$5:$A$201,'Crop Chart'!$AY$5:$AY$201,FALSE))</f>
        <v/>
      </c>
      <c r="AU409" s="530" t="str">
        <f t="array" ref="AU409">IF(ISBLANK(C409),"",XLOOKUP(A409,'Crop Chart'!$A$5:$A$201,'Crop Chart'!$AZ$5:$AZ$201,FALSE))</f>
        <v/>
      </c>
      <c r="AV409" s="531" t="str">
        <f t="array" ref="AV409">IF((AU409=""),"",J409+XLOOKUP(A409,'Crop Chart'!$A$5:$A$201,'Crop Chart'!$BA$5:$BA$201,FALSE))</f>
        <v/>
      </c>
      <c r="AW409" s="530" t="str">
        <f t="array" ref="AW409">IF(ISBLANK(C409),"",XLOOKUP(A409,'Crop Chart'!$A$5:$A$201,'Crop Chart'!$BB$5:$BB$201,FALSE))</f>
        <v/>
      </c>
      <c r="AX409" s="532" t="str">
        <f t="array" ref="AX409">IF((AW409=""),"",J409+XLOOKUP(A409,'Crop Chart'!$A$5:$A$201,'Crop Chart'!$BC$5:$BC$201,FALSE))</f>
        <v/>
      </c>
    </row>
    <row r="410" ht="15.75" hidden="1" customHeight="1">
      <c r="A410" s="520" t="str">
        <f t="array" ref="A410">IF(ISBLANK(C410)," ",XLOOKUP(C410,'Codified Game Plan'!$M$3:$M$477,'Codified Game Plan'!$A$3:$A$477))</f>
        <v> </v>
      </c>
      <c r="B410" s="503" t="str">
        <f t="array" ref="B410">IF(ISBLANK(C410),"",XLOOKUP(C410,'Codified Game Plan'!$M$3:$M$477,'Codified Game Plan'!$B$3:$B$477))</f>
        <v/>
      </c>
      <c r="C410" s="521"/>
      <c r="D410" s="521" t="str">
        <f t="array" ref="D410">IF(ISBLANK(C410)," ",XLOOKUP(C410,'Codified Game Plan'!$M$3:$M$477,'Codified Game Plan'!$C$3:$C$477))</f>
        <v> </v>
      </c>
      <c r="E410" s="522" t="str">
        <f t="array" ref="E410">IF(ISBLANK(C410),"",XLOOKUP(C410,'Codified Game Plan'!$M$3:$M$477,'Codified Game Plan'!$D$3:$D$477,0))</f>
        <v/>
      </c>
      <c r="F410" s="522" t="str">
        <f t="array" ref="F410">IF(ISBLANK(C410),"",XLOOKUP(C410,'Codified Game Plan'!$M$3:$M$477,'Codified Game Plan'!$E$3:$E$477,0))</f>
        <v/>
      </c>
      <c r="G410" s="523" t="str">
        <f t="array" ref="G410">IF(ISBLANK(C410)," ",XLOOKUP(C410,'Codified Game Plan'!$M$3:$M$477,'Codified Game Plan'!$F$3:$F$477))</f>
        <v> </v>
      </c>
      <c r="H410" s="507" t="str">
        <f t="array" ref="H410">IF(ISBLANK(C410)," ",XLOOKUP(C410,'Codified Game Plan'!$M$3:$M$477,'Codified Game Plan'!$G$3:$G$477))</f>
        <v> </v>
      </c>
      <c r="I410" s="523" t="str">
        <f t="array" ref="I410">IF(ISBLANK(C410),"",XLOOKUP(A410,'Crop Chart'!$A$5:$A$201,'Crop Chart'!$B$5:$B$201,0))</f>
        <v/>
      </c>
      <c r="J410" s="507" t="str">
        <f t="shared" si="24"/>
        <v> </v>
      </c>
      <c r="K410" s="511"/>
      <c r="L410" s="523" t="str">
        <f t="array" ref="L410">IF(ISBLANK(C410),"",XLOOKUP(A410,'Crop Chart'!$A$5:$A$201,'Crop Chart'!$C$5:$C$201,0))</f>
        <v/>
      </c>
      <c r="M410" s="506" t="str">
        <f t="array" ref="M410">IF(ISBLANK(C410),"",XLOOKUP(A410,'Crop Chart'!$A$5:$A$201,'Crop Chart'!$E$5:$E$201,0))</f>
        <v/>
      </c>
      <c r="N410" s="535" t="str">
        <f t="shared" si="1"/>
        <v/>
      </c>
      <c r="O410" s="515" t="str">
        <f t="array" ref="O410">IF(ISBLANK(C410),"",XLOOKUP(A410,'Crop Chart'!$A$5:$A$201,'Crop Chart'!$S$5:$S$201,0))</f>
        <v/>
      </c>
      <c r="P410" s="507" t="str">
        <f t="shared" si="2"/>
        <v/>
      </c>
      <c r="Q410" s="524"/>
      <c r="R410" s="523" t="str">
        <f t="array" ref="R410">IF(I410="TR",XLOOKUP(A410,'Crop Chart'!$A$5:$A$201,'Crop Chart'!$I$5:$I$201,FALSE),"")</f>
        <v/>
      </c>
      <c r="S410" s="512" t="str">
        <f t="array" ref="S410">IF(I410="TR",G410*'Crop Chart'!$H$2*12*L410/M410/T410*XLOOKUP(A410,'Crop Chart'!$A$5:$A$203,'Crop Chart'!$T$5:$T$203),"")</f>
        <v/>
      </c>
      <c r="T410" s="523" t="str">
        <f t="array" ref="T410">IF(ISBLANK(C410),"",XLOOKUP(A410,'Crop Chart'!$A$5:$A$201,'Crop Chart'!$P$5:$P$201,FALSE))</f>
        <v/>
      </c>
      <c r="U410" s="525" t="str">
        <f t="array" ref="U410">IF(ISBLANK(C410),"",XLOOKUP(A410,'Crop Chart'!$A$5:$A$201,'Crop Chart'!$Q$5:$Q$201,0))</f>
        <v/>
      </c>
      <c r="V410" s="507" t="str">
        <f t="array" ref="V410">IF(I410="DS",XLOOKUP(A410,'Crop Chart'!$A$6:$A$201,'Crop Chart'!$AH$6:$AH$201,0),"")</f>
        <v/>
      </c>
      <c r="W410" s="507" t="str">
        <f t="array" ref="W410">IF(I410="DS",XLOOKUP(A410,'Crop Chart'!$A$6:$A$201,'Crop Chart'!$AI$6:$AI$201,0),"")</f>
        <v/>
      </c>
      <c r="X410" s="526" t="str">
        <f t="array" ref="X410">IFS(ISTEXT(P410),"",XLOOKUP(A410,'Crop Chart'!$A$5:$A$201,'Crop Chart'!$R$5:$R$201,0)=0,"",XLOOKUP(A410,'Crop Chart'!$A$5:$A$201,'Crop Chart'!$R$5:$R$201,0)&gt;0,XLOOKUP(A410,'Crop Chart'!$A$5:$A$201,'Crop Chart'!$R$5:$R$201,0)+P410)</f>
        <v/>
      </c>
      <c r="Y410" s="523" t="str">
        <f t="array" ref="Y410">IF(ISTEXT(X410),"",XLOOKUP(A410,'Crop Chart'!$A$5:$A$201,'Crop Chart'!$S$5:$S$201,0))</f>
        <v/>
      </c>
      <c r="Z410" s="513" t="str">
        <f t="shared" si="3"/>
        <v/>
      </c>
      <c r="AA410" s="523" t="str">
        <f t="array" ref="AA410">IF(ISBLANK(C410),"",XLOOKUP(A410,'Crop Chart'!$A$5:$A$201,'Crop Chart'!$F$5:$F$201,0))</f>
        <v/>
      </c>
      <c r="AB410" s="523" t="str">
        <f t="array" ref="AB410">IF(ISBLANK(C410),"",XLOOKUP(A410,'Crop Chart'!$A$5:$A$201,'Crop Chart'!$G$5:$G$201,FALSE))</f>
        <v/>
      </c>
      <c r="AC410" s="526" t="str">
        <f t="shared" si="19"/>
        <v/>
      </c>
      <c r="AD410" s="526" t="str">
        <f t="shared" si="4"/>
        <v/>
      </c>
      <c r="AE410" s="527" t="str">
        <f t="array" ref="AE410">IF(ISBLANK(C410),"",XLOOKUP(C410,'Codified Game Plan'!$M$3:$M$477,'Codified Game Plan'!$J$3:$J$477,0))</f>
        <v/>
      </c>
      <c r="AF410" s="528" t="str">
        <f t="array" ref="AF410">IF(ISBLANK(C410),"",XLOOKUP(A410,'Crop Chart'!$A$5:$A$201,'Crop Chart'!$L$5:$L$201,FALSE))</f>
        <v/>
      </c>
      <c r="AG410" s="529"/>
      <c r="AH410" s="530"/>
      <c r="AI410" s="530" t="str">
        <f t="array" ref="AI410">IF(ISBLANK(C410),"",XLOOKUP(A410,'Crop Chart'!$A$5:$A$201,'Crop Chart'!$AN$5:$AN$201,FALSE))</f>
        <v/>
      </c>
      <c r="AJ410" s="531" t="str">
        <f t="array" ref="AJ410">IF((AI410=""),"",J410+XLOOKUP(A410,'Crop Chart'!$A$5:$A$201,'Crop Chart'!$AO$5:$AO$201,FALSE))</f>
        <v/>
      </c>
      <c r="AK410" s="530" t="str">
        <f t="array" ref="AK410">IF(ISBLANK(C410),"",XLOOKUP(A410,'Crop Chart'!$A$5:$A$201,'Crop Chart'!$AP$5:$AP$201,FALSE))</f>
        <v/>
      </c>
      <c r="AL410" s="531" t="str">
        <f t="array" ref="AL410">IF((AK410=""),"",J410+XLOOKUP(A410,'Crop Chart'!$A$5:$A$201,'Crop Chart'!$AQ$5:$AQ$201,FALSE))</f>
        <v/>
      </c>
      <c r="AM410" s="530" t="str">
        <f t="array" ref="AM410">IF(ISBLANK(C410),"",XLOOKUP(A410,'Crop Chart'!$A$5:$A$201,'Crop Chart'!$AR$5:$AR$201,FALSE))</f>
        <v/>
      </c>
      <c r="AN410" s="531" t="str">
        <f t="array" ref="AN410">IF((AM410=""),"",J410+XLOOKUP(A410,'Crop Chart'!$A$5:$A$201,'Crop Chart'!$AS$5:$AS$201,FALSE))</f>
        <v/>
      </c>
      <c r="AO410" s="530" t="str">
        <f t="array" ref="AO410">IF(ISBLANK(C410),"",XLOOKUP(A410,'Crop Chart'!$A$5:$A$201,'Crop Chart'!$AT$5:$AT$201,FALSE))</f>
        <v/>
      </c>
      <c r="AP410" s="531" t="str">
        <f t="array" ref="AP410">IF((AO410=""),"",J410+XLOOKUP(A410,'Crop Chart'!$A$5:$A$201,'Crop Chart'!$AU$5:$AU$201,FALSE))</f>
        <v/>
      </c>
      <c r="AQ410" s="530" t="str">
        <f t="array" ref="AQ410">IF(ISBLANK(C410),"",XLOOKUP(A410,'Crop Chart'!$A$5:$A$201,'Crop Chart'!$AV$5:$AV$201,FALSE))</f>
        <v/>
      </c>
      <c r="AR410" s="531" t="str">
        <f t="array" ref="AR410">IF((AQ410=""),"",J410+XLOOKUP(A410,'Crop Chart'!$A$5:$A$201,'Crop Chart'!$AW$5:$AW$201,FALSE))</f>
        <v/>
      </c>
      <c r="AS410" s="530" t="str">
        <f t="array" ref="AS410">IF(ISBLANK(C410),"",XLOOKUP(A410,'Crop Chart'!$A$5:$A$201,'Crop Chart'!$AX$5:$AX$201,FALSE))</f>
        <v/>
      </c>
      <c r="AT410" s="531" t="str">
        <f t="array" ref="AT410">IF((AS410=""),"",J410+XLOOKUP(A410,'Crop Chart'!$A$5:$A$201,'Crop Chart'!$AY$5:$AY$201,FALSE))</f>
        <v/>
      </c>
      <c r="AU410" s="530" t="str">
        <f t="array" ref="AU410">IF(ISBLANK(C410),"",XLOOKUP(A410,'Crop Chart'!$A$5:$A$201,'Crop Chart'!$AZ$5:$AZ$201,FALSE))</f>
        <v/>
      </c>
      <c r="AV410" s="531" t="str">
        <f t="array" ref="AV410">IF((AU410=""),"",J410+XLOOKUP(A410,'Crop Chart'!$A$5:$A$201,'Crop Chart'!$BA$5:$BA$201,FALSE))</f>
        <v/>
      </c>
      <c r="AW410" s="530" t="str">
        <f t="array" ref="AW410">IF(ISBLANK(C410),"",XLOOKUP(A410,'Crop Chart'!$A$5:$A$201,'Crop Chart'!$BB$5:$BB$201,FALSE))</f>
        <v/>
      </c>
      <c r="AX410" s="532" t="str">
        <f t="array" ref="AX410">IF((AW410=""),"",J410+XLOOKUP(A410,'Crop Chart'!$A$5:$A$201,'Crop Chart'!$BC$5:$BC$201,FALSE))</f>
        <v/>
      </c>
    </row>
    <row r="411" ht="15.75" hidden="1" customHeight="1">
      <c r="A411" s="520" t="str">
        <f t="array" ref="A411">IF(ISBLANK(C411)," ",XLOOKUP(C411,'Codified Game Plan'!$M$3:$M$477,'Codified Game Plan'!$A$3:$A$477))</f>
        <v> </v>
      </c>
      <c r="B411" s="503" t="str">
        <f t="array" ref="B411">IF(ISBLANK(C411),"",XLOOKUP(C411,'Codified Game Plan'!$M$3:$M$477,'Codified Game Plan'!$B$3:$B$477))</f>
        <v/>
      </c>
      <c r="C411" s="521"/>
      <c r="D411" s="521" t="str">
        <f t="array" ref="D411">IF(ISBLANK(C411)," ",XLOOKUP(C411,'Codified Game Plan'!$M$3:$M$477,'Codified Game Plan'!$C$3:$C$477))</f>
        <v> </v>
      </c>
      <c r="E411" s="522" t="str">
        <f t="array" ref="E411">IF(ISBLANK(C411),"",XLOOKUP(C411,'Codified Game Plan'!$M$3:$M$477,'Codified Game Plan'!$D$3:$D$477,0))</f>
        <v/>
      </c>
      <c r="F411" s="522" t="str">
        <f t="array" ref="F411">IF(ISBLANK(C411),"",XLOOKUP(C411,'Codified Game Plan'!$M$3:$M$477,'Codified Game Plan'!$E$3:$E$477,0))</f>
        <v/>
      </c>
      <c r="G411" s="523" t="str">
        <f t="array" ref="G411">IF(ISBLANK(C411)," ",XLOOKUP(C411,'Codified Game Plan'!$M$3:$M$477,'Codified Game Plan'!$F$3:$F$477))</f>
        <v> </v>
      </c>
      <c r="H411" s="507" t="str">
        <f t="array" ref="H411">IF(ISBLANK(C411)," ",XLOOKUP(C411,'Codified Game Plan'!$M$3:$M$477,'Codified Game Plan'!$G$3:$G$477))</f>
        <v> </v>
      </c>
      <c r="I411" s="523" t="str">
        <f t="array" ref="I411">IF(ISBLANK(C411),"",XLOOKUP(A411,'Crop Chart'!$A$5:$A$201,'Crop Chart'!$B$5:$B$201,0))</f>
        <v/>
      </c>
      <c r="J411" s="507" t="str">
        <f t="shared" si="24"/>
        <v> </v>
      </c>
      <c r="K411" s="511"/>
      <c r="L411" s="523" t="str">
        <f t="array" ref="L411">IF(ISBLANK(C411),"",XLOOKUP(A411,'Crop Chart'!$A$5:$A$201,'Crop Chart'!$C$5:$C$201,0))</f>
        <v/>
      </c>
      <c r="M411" s="506" t="str">
        <f t="array" ref="M411">IF(ISBLANK(C411),"",XLOOKUP(A411,'Crop Chart'!$A$5:$A$201,'Crop Chart'!$E$5:$E$201,0))</f>
        <v/>
      </c>
      <c r="N411" s="535" t="str">
        <f t="shared" si="1"/>
        <v/>
      </c>
      <c r="O411" s="515" t="str">
        <f t="array" ref="O411">IF(ISBLANK(C411),"",XLOOKUP(A411,'Crop Chart'!$A$5:$A$201,'Crop Chart'!$S$5:$S$201,0))</f>
        <v/>
      </c>
      <c r="P411" s="507" t="str">
        <f t="shared" si="2"/>
        <v/>
      </c>
      <c r="Q411" s="524"/>
      <c r="R411" s="523" t="str">
        <f t="array" ref="R411">IF(I411="TR",XLOOKUP(A411,'Crop Chart'!$A$5:$A$201,'Crop Chart'!$I$5:$I$201,FALSE),"")</f>
        <v/>
      </c>
      <c r="S411" s="512" t="str">
        <f t="array" ref="S411">IF(I411="TR",G411*'Crop Chart'!$H$2*12*L411/M411/T411*XLOOKUP(A411,'Crop Chart'!$A$5:$A$203,'Crop Chart'!$T$5:$T$203),"")</f>
        <v/>
      </c>
      <c r="T411" s="523" t="str">
        <f t="array" ref="T411">IF(ISBLANK(C411),"",XLOOKUP(A411,'Crop Chart'!$A$5:$A$201,'Crop Chart'!$P$5:$P$201,FALSE))</f>
        <v/>
      </c>
      <c r="U411" s="525" t="str">
        <f t="array" ref="U411">IF(ISBLANK(C411),"",XLOOKUP(A411,'Crop Chart'!$A$5:$A$201,'Crop Chart'!$Q$5:$Q$201,0))</f>
        <v/>
      </c>
      <c r="V411" s="507" t="str">
        <f t="array" ref="V411">IF(I411="DS",XLOOKUP(A411,'Crop Chart'!$A$6:$A$201,'Crop Chart'!$AH$6:$AH$201,0),"")</f>
        <v/>
      </c>
      <c r="W411" s="507" t="str">
        <f t="array" ref="W411">IF(I411="DS",XLOOKUP(A411,'Crop Chart'!$A$6:$A$201,'Crop Chart'!$AI$6:$AI$201,0),"")</f>
        <v/>
      </c>
      <c r="X411" s="526" t="str">
        <f t="array" ref="X411">IFS(ISTEXT(P411),"",XLOOKUP(A411,'Crop Chart'!$A$5:$A$201,'Crop Chart'!$R$5:$R$201,0)=0,"",XLOOKUP(A411,'Crop Chart'!$A$5:$A$201,'Crop Chart'!$R$5:$R$201,0)&gt;0,XLOOKUP(A411,'Crop Chart'!$A$5:$A$201,'Crop Chart'!$R$5:$R$201,0)+P411)</f>
        <v/>
      </c>
      <c r="Y411" s="523" t="str">
        <f t="array" ref="Y411">IF(ISTEXT(X411),"",XLOOKUP(A411,'Crop Chart'!$A$5:$A$201,'Crop Chart'!$S$5:$S$201,0))</f>
        <v/>
      </c>
      <c r="Z411" s="513" t="str">
        <f t="shared" si="3"/>
        <v/>
      </c>
      <c r="AA411" s="523" t="str">
        <f t="array" ref="AA411">IF(ISBLANK(C411),"",XLOOKUP(A411,'Crop Chart'!$A$5:$A$201,'Crop Chart'!$F$5:$F$201,0))</f>
        <v/>
      </c>
      <c r="AB411" s="523" t="str">
        <f t="array" ref="AB411">IF(ISBLANK(C411),"",XLOOKUP(A411,'Crop Chart'!$A$5:$A$201,'Crop Chart'!$G$5:$G$201,FALSE))</f>
        <v/>
      </c>
      <c r="AC411" s="526" t="str">
        <f t="shared" si="19"/>
        <v/>
      </c>
      <c r="AD411" s="526" t="str">
        <f t="shared" si="4"/>
        <v/>
      </c>
      <c r="AE411" s="527" t="str">
        <f t="array" ref="AE411">IF(ISBLANK(C411),"",XLOOKUP(C411,'Codified Game Plan'!$M$3:$M$477,'Codified Game Plan'!$J$3:$J$477,0))</f>
        <v/>
      </c>
      <c r="AF411" s="528" t="str">
        <f t="array" ref="AF411">IF(ISBLANK(C411),"",XLOOKUP(A411,'Crop Chart'!$A$5:$A$201,'Crop Chart'!$L$5:$L$201,FALSE))</f>
        <v/>
      </c>
      <c r="AG411" s="529"/>
      <c r="AH411" s="530"/>
      <c r="AI411" s="530" t="str">
        <f t="array" ref="AI411">IF(ISBLANK(C411),"",XLOOKUP(A411,'Crop Chart'!$A$5:$A$201,'Crop Chart'!$AN$5:$AN$201,FALSE))</f>
        <v/>
      </c>
      <c r="AJ411" s="531" t="str">
        <f t="array" ref="AJ411">IF((AI411=""),"",J411+XLOOKUP(A411,'Crop Chart'!$A$5:$A$201,'Crop Chart'!$AO$5:$AO$201,FALSE))</f>
        <v/>
      </c>
      <c r="AK411" s="530" t="str">
        <f t="array" ref="AK411">IF(ISBLANK(C411),"",XLOOKUP(A411,'Crop Chart'!$A$5:$A$201,'Crop Chart'!$AP$5:$AP$201,FALSE))</f>
        <v/>
      </c>
      <c r="AL411" s="531" t="str">
        <f t="array" ref="AL411">IF((AK411=""),"",J411+XLOOKUP(A411,'Crop Chart'!$A$5:$A$201,'Crop Chart'!$AQ$5:$AQ$201,FALSE))</f>
        <v/>
      </c>
      <c r="AM411" s="530" t="str">
        <f t="array" ref="AM411">IF(ISBLANK(C411),"",XLOOKUP(A411,'Crop Chart'!$A$5:$A$201,'Crop Chart'!$AR$5:$AR$201,FALSE))</f>
        <v/>
      </c>
      <c r="AN411" s="531" t="str">
        <f t="array" ref="AN411">IF((AM411=""),"",J411+XLOOKUP(A411,'Crop Chart'!$A$5:$A$201,'Crop Chart'!$AS$5:$AS$201,FALSE))</f>
        <v/>
      </c>
      <c r="AO411" s="530" t="str">
        <f t="array" ref="AO411">IF(ISBLANK(C411),"",XLOOKUP(A411,'Crop Chart'!$A$5:$A$201,'Crop Chart'!$AT$5:$AT$201,FALSE))</f>
        <v/>
      </c>
      <c r="AP411" s="531" t="str">
        <f t="array" ref="AP411">IF((AO411=""),"",J411+XLOOKUP(A411,'Crop Chart'!$A$5:$A$201,'Crop Chart'!$AU$5:$AU$201,FALSE))</f>
        <v/>
      </c>
      <c r="AQ411" s="530" t="str">
        <f t="array" ref="AQ411">IF(ISBLANK(C411),"",XLOOKUP(A411,'Crop Chart'!$A$5:$A$201,'Crop Chart'!$AV$5:$AV$201,FALSE))</f>
        <v/>
      </c>
      <c r="AR411" s="531" t="str">
        <f t="array" ref="AR411">IF((AQ411=""),"",J411+XLOOKUP(A411,'Crop Chart'!$A$5:$A$201,'Crop Chart'!$AW$5:$AW$201,FALSE))</f>
        <v/>
      </c>
      <c r="AS411" s="530" t="str">
        <f t="array" ref="AS411">IF(ISBLANK(C411),"",XLOOKUP(A411,'Crop Chart'!$A$5:$A$201,'Crop Chart'!$AX$5:$AX$201,FALSE))</f>
        <v/>
      </c>
      <c r="AT411" s="531" t="str">
        <f t="array" ref="AT411">IF((AS411=""),"",J411+XLOOKUP(A411,'Crop Chart'!$A$5:$A$201,'Crop Chart'!$AY$5:$AY$201,FALSE))</f>
        <v/>
      </c>
      <c r="AU411" s="530" t="str">
        <f t="array" ref="AU411">IF(ISBLANK(C411),"",XLOOKUP(A411,'Crop Chart'!$A$5:$A$201,'Crop Chart'!$AZ$5:$AZ$201,FALSE))</f>
        <v/>
      </c>
      <c r="AV411" s="531" t="str">
        <f t="array" ref="AV411">IF((AU411=""),"",J411+XLOOKUP(A411,'Crop Chart'!$A$5:$A$201,'Crop Chart'!$BA$5:$BA$201,FALSE))</f>
        <v/>
      </c>
      <c r="AW411" s="530" t="str">
        <f t="array" ref="AW411">IF(ISBLANK(C411),"",XLOOKUP(A411,'Crop Chart'!$A$5:$A$201,'Crop Chart'!$BB$5:$BB$201,FALSE))</f>
        <v/>
      </c>
      <c r="AX411" s="532" t="str">
        <f t="array" ref="AX411">IF((AW411=""),"",J411+XLOOKUP(A411,'Crop Chart'!$A$5:$A$201,'Crop Chart'!$BC$5:$BC$201,FALSE))</f>
        <v/>
      </c>
    </row>
    <row r="412" ht="15.75" hidden="1" customHeight="1">
      <c r="A412" s="520" t="str">
        <f t="array" ref="A412">IF(ISBLANK(C412)," ",XLOOKUP(C412,'Codified Game Plan'!$M$3:$M$477,'Codified Game Plan'!$A$3:$A$477))</f>
        <v> </v>
      </c>
      <c r="B412" s="503" t="str">
        <f t="array" ref="B412">IF(ISBLANK(C412),"",XLOOKUP(C412,'Codified Game Plan'!$M$3:$M$477,'Codified Game Plan'!$B$3:$B$477))</f>
        <v/>
      </c>
      <c r="C412" s="521"/>
      <c r="D412" s="521" t="str">
        <f t="array" ref="D412">IF(ISBLANK(C412)," ",XLOOKUP(C412,'Codified Game Plan'!$M$3:$M$477,'Codified Game Plan'!$C$3:$C$477))</f>
        <v> </v>
      </c>
      <c r="E412" s="522" t="str">
        <f t="array" ref="E412">IF(ISBLANK(C412),"",XLOOKUP(C412,'Codified Game Plan'!$M$3:$M$477,'Codified Game Plan'!$D$3:$D$477,0))</f>
        <v/>
      </c>
      <c r="F412" s="522" t="str">
        <f t="array" ref="F412">IF(ISBLANK(C412),"",XLOOKUP(C412,'Codified Game Plan'!$M$3:$M$477,'Codified Game Plan'!$E$3:$E$477,0))</f>
        <v/>
      </c>
      <c r="G412" s="523" t="str">
        <f t="array" ref="G412">IF(ISBLANK(C412)," ",XLOOKUP(C412,'Codified Game Plan'!$M$3:$M$477,'Codified Game Plan'!$F$3:$F$477))</f>
        <v> </v>
      </c>
      <c r="H412" s="507" t="str">
        <f t="array" ref="H412">IF(ISBLANK(C412)," ",XLOOKUP(C412,'Codified Game Plan'!$M$3:$M$477,'Codified Game Plan'!$G$3:$G$477))</f>
        <v> </v>
      </c>
      <c r="I412" s="523" t="str">
        <f t="array" ref="I412">IF(ISBLANK(C412),"",XLOOKUP(A412,'Crop Chart'!$A$5:$A$201,'Crop Chart'!$B$5:$B$201,0))</f>
        <v/>
      </c>
      <c r="J412" s="507" t="str">
        <f t="shared" si="24"/>
        <v> </v>
      </c>
      <c r="K412" s="511"/>
      <c r="L412" s="523" t="str">
        <f t="array" ref="L412">IF(ISBLANK(C412),"",XLOOKUP(A412,'Crop Chart'!$A$5:$A$201,'Crop Chart'!$C$5:$C$201,0))</f>
        <v/>
      </c>
      <c r="M412" s="506" t="str">
        <f t="array" ref="M412">IF(ISBLANK(C412),"",XLOOKUP(A412,'Crop Chart'!$A$5:$A$201,'Crop Chart'!$E$5:$E$201,0))</f>
        <v/>
      </c>
      <c r="N412" s="535" t="str">
        <f t="shared" si="1"/>
        <v/>
      </c>
      <c r="O412" s="515" t="str">
        <f t="array" ref="O412">IF(ISBLANK(C412),"",XLOOKUP(A412,'Crop Chart'!$A$5:$A$201,'Crop Chart'!$S$5:$S$201,0))</f>
        <v/>
      </c>
      <c r="P412" s="507" t="str">
        <f t="shared" si="2"/>
        <v/>
      </c>
      <c r="Q412" s="524"/>
      <c r="R412" s="523" t="str">
        <f t="array" ref="R412">IF(I412="TR",XLOOKUP(A412,'Crop Chart'!$A$5:$A$201,'Crop Chart'!$I$5:$I$201,FALSE),"")</f>
        <v/>
      </c>
      <c r="S412" s="512" t="str">
        <f t="array" ref="S412">IF(I412="TR",G412*'Crop Chart'!$H$2*12*L412/M412/T412*XLOOKUP(A412,'Crop Chart'!$A$5:$A$203,'Crop Chart'!$T$5:$T$203),"")</f>
        <v/>
      </c>
      <c r="T412" s="523" t="str">
        <f t="array" ref="T412">IF(ISBLANK(C412),"",XLOOKUP(A412,'Crop Chart'!$A$5:$A$201,'Crop Chart'!$P$5:$P$201,FALSE))</f>
        <v/>
      </c>
      <c r="U412" s="525" t="str">
        <f t="array" ref="U412">IF(ISBLANK(C412),"",XLOOKUP(A412,'Crop Chart'!$A$5:$A$201,'Crop Chart'!$Q$5:$Q$201,0))</f>
        <v/>
      </c>
      <c r="V412" s="507" t="str">
        <f t="array" ref="V412">IF(I412="DS",XLOOKUP(A412,'Crop Chart'!$A$6:$A$201,'Crop Chart'!$AH$6:$AH$201,0),"")</f>
        <v/>
      </c>
      <c r="W412" s="507" t="str">
        <f t="array" ref="W412">IF(I412="DS",XLOOKUP(A412,'Crop Chart'!$A$6:$A$201,'Crop Chart'!$AI$6:$AI$201,0),"")</f>
        <v/>
      </c>
      <c r="X412" s="526" t="str">
        <f t="array" ref="X412">IFS(ISTEXT(P412),"",XLOOKUP(A412,'Crop Chart'!$A$5:$A$201,'Crop Chart'!$R$5:$R$201,0)=0,"",XLOOKUP(A412,'Crop Chart'!$A$5:$A$201,'Crop Chart'!$R$5:$R$201,0)&gt;0,XLOOKUP(A412,'Crop Chart'!$A$5:$A$201,'Crop Chart'!$R$5:$R$201,0)+P412)</f>
        <v/>
      </c>
      <c r="Y412" s="523" t="str">
        <f t="array" ref="Y412">IF(ISTEXT(X412),"",XLOOKUP(A412,'Crop Chart'!$A$5:$A$201,'Crop Chart'!$S$5:$S$201,0))</f>
        <v/>
      </c>
      <c r="Z412" s="513" t="str">
        <f t="shared" si="3"/>
        <v/>
      </c>
      <c r="AA412" s="523" t="str">
        <f t="array" ref="AA412">IF(ISBLANK(C412),"",XLOOKUP(A412,'Crop Chart'!$A$5:$A$201,'Crop Chart'!$F$5:$F$201,0))</f>
        <v/>
      </c>
      <c r="AB412" s="523" t="str">
        <f t="array" ref="AB412">IF(ISBLANK(C412),"",XLOOKUP(A412,'Crop Chart'!$A$5:$A$201,'Crop Chart'!$G$5:$G$201,FALSE))</f>
        <v/>
      </c>
      <c r="AC412" s="526" t="str">
        <f t="shared" si="19"/>
        <v/>
      </c>
      <c r="AD412" s="526" t="str">
        <f t="shared" si="4"/>
        <v/>
      </c>
      <c r="AE412" s="527" t="str">
        <f t="array" ref="AE412">IF(ISBLANK(C412),"",XLOOKUP(C412,'Codified Game Plan'!$M$3:$M$477,'Codified Game Plan'!$J$3:$J$477,0))</f>
        <v/>
      </c>
      <c r="AF412" s="528" t="str">
        <f t="array" ref="AF412">IF(ISBLANK(C412),"",XLOOKUP(A412,'Crop Chart'!$A$5:$A$201,'Crop Chart'!$L$5:$L$201,FALSE))</f>
        <v/>
      </c>
      <c r="AG412" s="529"/>
      <c r="AH412" s="530"/>
      <c r="AI412" s="530" t="str">
        <f t="array" ref="AI412">IF(ISBLANK(C412),"",XLOOKUP(A412,'Crop Chart'!$A$5:$A$201,'Crop Chart'!$AN$5:$AN$201,FALSE))</f>
        <v/>
      </c>
      <c r="AJ412" s="531" t="str">
        <f t="array" ref="AJ412">IF((AI412=""),"",J412+XLOOKUP(A412,'Crop Chart'!$A$5:$A$201,'Crop Chart'!$AO$5:$AO$201,FALSE))</f>
        <v/>
      </c>
      <c r="AK412" s="530" t="str">
        <f t="array" ref="AK412">IF(ISBLANK(C412),"",XLOOKUP(A412,'Crop Chart'!$A$5:$A$201,'Crop Chart'!$AP$5:$AP$201,FALSE))</f>
        <v/>
      </c>
      <c r="AL412" s="531" t="str">
        <f t="array" ref="AL412">IF((AK412=""),"",J412+XLOOKUP(A412,'Crop Chart'!$A$5:$A$201,'Crop Chart'!$AQ$5:$AQ$201,FALSE))</f>
        <v/>
      </c>
      <c r="AM412" s="530" t="str">
        <f t="array" ref="AM412">IF(ISBLANK(C412),"",XLOOKUP(A412,'Crop Chart'!$A$5:$A$201,'Crop Chart'!$AR$5:$AR$201,FALSE))</f>
        <v/>
      </c>
      <c r="AN412" s="531" t="str">
        <f t="array" ref="AN412">IF((AM412=""),"",J412+XLOOKUP(A412,'Crop Chart'!$A$5:$A$201,'Crop Chart'!$AS$5:$AS$201,FALSE))</f>
        <v/>
      </c>
      <c r="AO412" s="530" t="str">
        <f t="array" ref="AO412">IF(ISBLANK(C412),"",XLOOKUP(A412,'Crop Chart'!$A$5:$A$201,'Crop Chart'!$AT$5:$AT$201,FALSE))</f>
        <v/>
      </c>
      <c r="AP412" s="531" t="str">
        <f t="array" ref="AP412">IF((AO412=""),"",J412+XLOOKUP(A412,'Crop Chart'!$A$5:$A$201,'Crop Chart'!$AU$5:$AU$201,FALSE))</f>
        <v/>
      </c>
      <c r="AQ412" s="530" t="str">
        <f t="array" ref="AQ412">IF(ISBLANK(C412),"",XLOOKUP(A412,'Crop Chart'!$A$5:$A$201,'Crop Chart'!$AV$5:$AV$201,FALSE))</f>
        <v/>
      </c>
      <c r="AR412" s="531" t="str">
        <f t="array" ref="AR412">IF((AQ412=""),"",J412+XLOOKUP(A412,'Crop Chart'!$A$5:$A$201,'Crop Chart'!$AW$5:$AW$201,FALSE))</f>
        <v/>
      </c>
      <c r="AS412" s="530" t="str">
        <f t="array" ref="AS412">IF(ISBLANK(C412),"",XLOOKUP(A412,'Crop Chart'!$A$5:$A$201,'Crop Chart'!$AX$5:$AX$201,FALSE))</f>
        <v/>
      </c>
      <c r="AT412" s="531" t="str">
        <f t="array" ref="AT412">IF((AS412=""),"",J412+XLOOKUP(A412,'Crop Chart'!$A$5:$A$201,'Crop Chart'!$AY$5:$AY$201,FALSE))</f>
        <v/>
      </c>
      <c r="AU412" s="530" t="str">
        <f t="array" ref="AU412">IF(ISBLANK(C412),"",XLOOKUP(A412,'Crop Chart'!$A$5:$A$201,'Crop Chart'!$AZ$5:$AZ$201,FALSE))</f>
        <v/>
      </c>
      <c r="AV412" s="531" t="str">
        <f t="array" ref="AV412">IF((AU412=""),"",J412+XLOOKUP(A412,'Crop Chart'!$A$5:$A$201,'Crop Chart'!$BA$5:$BA$201,FALSE))</f>
        <v/>
      </c>
      <c r="AW412" s="530" t="str">
        <f t="array" ref="AW412">IF(ISBLANK(C412),"",XLOOKUP(A412,'Crop Chart'!$A$5:$A$201,'Crop Chart'!$BB$5:$BB$201,FALSE))</f>
        <v/>
      </c>
      <c r="AX412" s="532" t="str">
        <f t="array" ref="AX412">IF((AW412=""),"",J412+XLOOKUP(A412,'Crop Chart'!$A$5:$A$201,'Crop Chart'!$BC$5:$BC$201,FALSE))</f>
        <v/>
      </c>
    </row>
    <row r="413" ht="15.75" hidden="1" customHeight="1">
      <c r="A413" s="520" t="str">
        <f t="array" ref="A413">IF(ISBLANK(C413)," ",XLOOKUP(C413,'Codified Game Plan'!$M$3:$M$477,'Codified Game Plan'!$A$3:$A$477))</f>
        <v> </v>
      </c>
      <c r="B413" s="503" t="str">
        <f t="array" ref="B413">IF(ISBLANK(C413),"",XLOOKUP(C413,'Codified Game Plan'!$M$3:$M$477,'Codified Game Plan'!$B$3:$B$477))</f>
        <v/>
      </c>
      <c r="C413" s="521"/>
      <c r="D413" s="521" t="str">
        <f t="array" ref="D413">IF(ISBLANK(C413)," ",XLOOKUP(C413,'Codified Game Plan'!$M$3:$M$477,'Codified Game Plan'!$C$3:$C$477))</f>
        <v> </v>
      </c>
      <c r="E413" s="522" t="str">
        <f t="array" ref="E413">IF(ISBLANK(C413),"",XLOOKUP(C413,'Codified Game Plan'!$M$3:$M$477,'Codified Game Plan'!$D$3:$D$477,0))</f>
        <v/>
      </c>
      <c r="F413" s="522" t="str">
        <f t="array" ref="F413">IF(ISBLANK(C413),"",XLOOKUP(C413,'Codified Game Plan'!$M$3:$M$477,'Codified Game Plan'!$E$3:$E$477,0))</f>
        <v/>
      </c>
      <c r="G413" s="523" t="str">
        <f t="array" ref="G413">IF(ISBLANK(C413)," ",XLOOKUP(C413,'Codified Game Plan'!$M$3:$M$477,'Codified Game Plan'!$F$3:$F$477))</f>
        <v> </v>
      </c>
      <c r="H413" s="507" t="str">
        <f t="array" ref="H413">IF(ISBLANK(C413)," ",XLOOKUP(C413,'Codified Game Plan'!$M$3:$M$477,'Codified Game Plan'!$G$3:$G$477))</f>
        <v> </v>
      </c>
      <c r="I413" s="523" t="str">
        <f t="array" ref="I413">IF(ISBLANK(C413),"",XLOOKUP(A413,'Crop Chart'!$A$5:$A$201,'Crop Chart'!$B$5:$B$201,0))</f>
        <v/>
      </c>
      <c r="J413" s="507" t="str">
        <f t="shared" si="24"/>
        <v> </v>
      </c>
      <c r="K413" s="511"/>
      <c r="L413" s="523" t="str">
        <f t="array" ref="L413">IF(ISBLANK(C413),"",XLOOKUP(A413,'Crop Chart'!$A$5:$A$201,'Crop Chart'!$C$5:$C$201,0))</f>
        <v/>
      </c>
      <c r="M413" s="506" t="str">
        <f t="array" ref="M413">IF(ISBLANK(C413),"",XLOOKUP(A413,'Crop Chart'!$A$5:$A$201,'Crop Chart'!$E$5:$E$201,0))</f>
        <v/>
      </c>
      <c r="N413" s="535" t="str">
        <f t="shared" si="1"/>
        <v/>
      </c>
      <c r="O413" s="515" t="str">
        <f t="array" ref="O413">IF(ISBLANK(C413),"",XLOOKUP(A413,'Crop Chart'!$A$5:$A$201,'Crop Chart'!$S$5:$S$201,0))</f>
        <v/>
      </c>
      <c r="P413" s="507" t="str">
        <f t="shared" si="2"/>
        <v/>
      </c>
      <c r="Q413" s="524"/>
      <c r="R413" s="523" t="str">
        <f t="array" ref="R413">IF(I413="TR",XLOOKUP(A413,'Crop Chart'!$A$5:$A$201,'Crop Chart'!$I$5:$I$201,FALSE),"")</f>
        <v/>
      </c>
      <c r="S413" s="512" t="str">
        <f t="array" ref="S413">IF(I413="TR",G413*'Crop Chart'!$H$2*12*L413/M413/T413*XLOOKUP(A413,'Crop Chart'!$A$5:$A$203,'Crop Chart'!$T$5:$T$203),"")</f>
        <v/>
      </c>
      <c r="T413" s="523" t="str">
        <f t="array" ref="T413">IF(ISBLANK(C413),"",XLOOKUP(A413,'Crop Chart'!$A$5:$A$201,'Crop Chart'!$P$5:$P$201,FALSE))</f>
        <v/>
      </c>
      <c r="U413" s="525" t="str">
        <f t="array" ref="U413">IF(ISBLANK(C413),"",XLOOKUP(A413,'Crop Chart'!$A$5:$A$201,'Crop Chart'!$Q$5:$Q$201,0))</f>
        <v/>
      </c>
      <c r="V413" s="507" t="str">
        <f t="array" ref="V413">IF(I413="DS",XLOOKUP(A413,'Crop Chart'!$A$6:$A$201,'Crop Chart'!$AH$6:$AH$201,0),"")</f>
        <v/>
      </c>
      <c r="W413" s="507" t="str">
        <f t="array" ref="W413">IF(I413="DS",XLOOKUP(A413,'Crop Chart'!$A$6:$A$201,'Crop Chart'!$AI$6:$AI$201,0),"")</f>
        <v/>
      </c>
      <c r="X413" s="526" t="str">
        <f t="array" ref="X413">IFS(ISTEXT(P413),"",XLOOKUP(A413,'Crop Chart'!$A$5:$A$201,'Crop Chart'!$R$5:$R$201,0)=0,"",XLOOKUP(A413,'Crop Chart'!$A$5:$A$201,'Crop Chart'!$R$5:$R$201,0)&gt;0,XLOOKUP(A413,'Crop Chart'!$A$5:$A$201,'Crop Chart'!$R$5:$R$201,0)+P413)</f>
        <v/>
      </c>
      <c r="Y413" s="523" t="str">
        <f t="array" ref="Y413">IF(ISTEXT(X413),"",XLOOKUP(A413,'Crop Chart'!$A$5:$A$201,'Crop Chart'!$S$5:$S$201,0))</f>
        <v/>
      </c>
      <c r="Z413" s="513" t="str">
        <f t="shared" si="3"/>
        <v/>
      </c>
      <c r="AA413" s="523" t="str">
        <f t="array" ref="AA413">IF(ISBLANK(C413),"",XLOOKUP(A413,'Crop Chart'!$A$5:$A$201,'Crop Chart'!$F$5:$F$201,0))</f>
        <v/>
      </c>
      <c r="AB413" s="523" t="str">
        <f t="array" ref="AB413">IF(ISBLANK(C413),"",XLOOKUP(A413,'Crop Chart'!$A$5:$A$201,'Crop Chart'!$G$5:$G$201,FALSE))</f>
        <v/>
      </c>
      <c r="AC413" s="526" t="str">
        <f t="shared" si="19"/>
        <v/>
      </c>
      <c r="AD413" s="526" t="str">
        <f t="shared" si="4"/>
        <v/>
      </c>
      <c r="AE413" s="527" t="str">
        <f t="array" ref="AE413">IF(ISBLANK(C413),"",XLOOKUP(C413,'Codified Game Plan'!$M$3:$M$477,'Codified Game Plan'!$J$3:$J$477,0))</f>
        <v/>
      </c>
      <c r="AF413" s="528" t="str">
        <f t="array" ref="AF413">IF(ISBLANK(C413),"",XLOOKUP(A413,'Crop Chart'!$A$5:$A$201,'Crop Chart'!$L$5:$L$201,FALSE))</f>
        <v/>
      </c>
      <c r="AG413" s="529"/>
      <c r="AH413" s="530"/>
      <c r="AI413" s="530" t="str">
        <f t="array" ref="AI413">IF(ISBLANK(C413),"",XLOOKUP(A413,'Crop Chart'!$A$5:$A$201,'Crop Chart'!$AN$5:$AN$201,FALSE))</f>
        <v/>
      </c>
      <c r="AJ413" s="531" t="str">
        <f t="array" ref="AJ413">IF((AI413=""),"",J413+XLOOKUP(A413,'Crop Chart'!$A$5:$A$201,'Crop Chart'!$AO$5:$AO$201,FALSE))</f>
        <v/>
      </c>
      <c r="AK413" s="530" t="str">
        <f t="array" ref="AK413">IF(ISBLANK(C413),"",XLOOKUP(A413,'Crop Chart'!$A$5:$A$201,'Crop Chart'!$AP$5:$AP$201,FALSE))</f>
        <v/>
      </c>
      <c r="AL413" s="531" t="str">
        <f t="array" ref="AL413">IF((AK413=""),"",J413+XLOOKUP(A413,'Crop Chart'!$A$5:$A$201,'Crop Chart'!$AQ$5:$AQ$201,FALSE))</f>
        <v/>
      </c>
      <c r="AM413" s="530" t="str">
        <f t="array" ref="AM413">IF(ISBLANK(C413),"",XLOOKUP(A413,'Crop Chart'!$A$5:$A$201,'Crop Chart'!$AR$5:$AR$201,FALSE))</f>
        <v/>
      </c>
      <c r="AN413" s="531" t="str">
        <f t="array" ref="AN413">IF((AM413=""),"",J413+XLOOKUP(A413,'Crop Chart'!$A$5:$A$201,'Crop Chart'!$AS$5:$AS$201,FALSE))</f>
        <v/>
      </c>
      <c r="AO413" s="530" t="str">
        <f t="array" ref="AO413">IF(ISBLANK(C413),"",XLOOKUP(A413,'Crop Chart'!$A$5:$A$201,'Crop Chart'!$AT$5:$AT$201,FALSE))</f>
        <v/>
      </c>
      <c r="AP413" s="531" t="str">
        <f t="array" ref="AP413">IF((AO413=""),"",J413+XLOOKUP(A413,'Crop Chart'!$A$5:$A$201,'Crop Chart'!$AU$5:$AU$201,FALSE))</f>
        <v/>
      </c>
      <c r="AQ413" s="530" t="str">
        <f t="array" ref="AQ413">IF(ISBLANK(C413),"",XLOOKUP(A413,'Crop Chart'!$A$5:$A$201,'Crop Chart'!$AV$5:$AV$201,FALSE))</f>
        <v/>
      </c>
      <c r="AR413" s="531" t="str">
        <f t="array" ref="AR413">IF((AQ413=""),"",J413+XLOOKUP(A413,'Crop Chart'!$A$5:$A$201,'Crop Chart'!$AW$5:$AW$201,FALSE))</f>
        <v/>
      </c>
      <c r="AS413" s="530" t="str">
        <f t="array" ref="AS413">IF(ISBLANK(C413),"",XLOOKUP(A413,'Crop Chart'!$A$5:$A$201,'Crop Chart'!$AX$5:$AX$201,FALSE))</f>
        <v/>
      </c>
      <c r="AT413" s="531" t="str">
        <f t="array" ref="AT413">IF((AS413=""),"",J413+XLOOKUP(A413,'Crop Chart'!$A$5:$A$201,'Crop Chart'!$AY$5:$AY$201,FALSE))</f>
        <v/>
      </c>
      <c r="AU413" s="530" t="str">
        <f t="array" ref="AU413">IF(ISBLANK(C413),"",XLOOKUP(A413,'Crop Chart'!$A$5:$A$201,'Crop Chart'!$AZ$5:$AZ$201,FALSE))</f>
        <v/>
      </c>
      <c r="AV413" s="531" t="str">
        <f t="array" ref="AV413">IF((AU413=""),"",J413+XLOOKUP(A413,'Crop Chart'!$A$5:$A$201,'Crop Chart'!$BA$5:$BA$201,FALSE))</f>
        <v/>
      </c>
      <c r="AW413" s="530" t="str">
        <f t="array" ref="AW413">IF(ISBLANK(C413),"",XLOOKUP(A413,'Crop Chart'!$A$5:$A$201,'Crop Chart'!$BB$5:$BB$201,FALSE))</f>
        <v/>
      </c>
      <c r="AX413" s="532" t="str">
        <f t="array" ref="AX413">IF((AW413=""),"",J413+XLOOKUP(A413,'Crop Chart'!$A$5:$A$201,'Crop Chart'!$BC$5:$BC$201,FALSE))</f>
        <v/>
      </c>
    </row>
    <row r="414" ht="15.75" hidden="1" customHeight="1">
      <c r="A414" s="520" t="str">
        <f t="array" ref="A414">IF(ISBLANK(C414)," ",XLOOKUP(C414,'Codified Game Plan'!$M$3:$M$477,'Codified Game Plan'!$A$3:$A$477))</f>
        <v> </v>
      </c>
      <c r="B414" s="503" t="str">
        <f t="array" ref="B414">IF(ISBLANK(C414),"",XLOOKUP(C414,'Codified Game Plan'!$M$3:$M$477,'Codified Game Plan'!$B$3:$B$477))</f>
        <v/>
      </c>
      <c r="C414" s="521"/>
      <c r="D414" s="521" t="str">
        <f t="array" ref="D414">IF(ISBLANK(C414)," ",XLOOKUP(C414,'Codified Game Plan'!$M$3:$M$477,'Codified Game Plan'!$C$3:$C$477))</f>
        <v> </v>
      </c>
      <c r="E414" s="522" t="str">
        <f t="array" ref="E414">IF(ISBLANK(C414),"",XLOOKUP(C414,'Codified Game Plan'!$M$3:$M$477,'Codified Game Plan'!$D$3:$D$477,0))</f>
        <v/>
      </c>
      <c r="F414" s="522" t="str">
        <f t="array" ref="F414">IF(ISBLANK(C414),"",XLOOKUP(C414,'Codified Game Plan'!$M$3:$M$477,'Codified Game Plan'!$E$3:$E$477,0))</f>
        <v/>
      </c>
      <c r="G414" s="523" t="str">
        <f t="array" ref="G414">IF(ISBLANK(C414)," ",XLOOKUP(C414,'Codified Game Plan'!$M$3:$M$477,'Codified Game Plan'!$F$3:$F$477))</f>
        <v> </v>
      </c>
      <c r="H414" s="507" t="str">
        <f t="array" ref="H414">IF(ISBLANK(C414)," ",XLOOKUP(C414,'Codified Game Plan'!$M$3:$M$477,'Codified Game Plan'!$G$3:$G$477))</f>
        <v> </v>
      </c>
      <c r="I414" s="523" t="str">
        <f t="array" ref="I414">IF(ISBLANK(C414),"",XLOOKUP(A414,'Crop Chart'!$A$5:$A$201,'Crop Chart'!$B$5:$B$201,0))</f>
        <v/>
      </c>
      <c r="J414" s="507" t="str">
        <f t="shared" si="24"/>
        <v> </v>
      </c>
      <c r="K414" s="511"/>
      <c r="L414" s="523" t="str">
        <f t="array" ref="L414">IF(ISBLANK(C414),"",XLOOKUP(A414,'Crop Chart'!$A$5:$A$201,'Crop Chart'!$C$5:$C$201,0))</f>
        <v/>
      </c>
      <c r="M414" s="506" t="str">
        <f t="array" ref="M414">IF(ISBLANK(C414),"",XLOOKUP(A414,'Crop Chart'!$A$5:$A$201,'Crop Chart'!$E$5:$E$201,0))</f>
        <v/>
      </c>
      <c r="N414" s="535" t="str">
        <f t="shared" si="1"/>
        <v/>
      </c>
      <c r="O414" s="515" t="str">
        <f t="array" ref="O414">IF(ISBLANK(C414),"",XLOOKUP(A414,'Crop Chart'!$A$5:$A$201,'Crop Chart'!$S$5:$S$201,0))</f>
        <v/>
      </c>
      <c r="P414" s="507" t="str">
        <f t="shared" si="2"/>
        <v/>
      </c>
      <c r="Q414" s="524"/>
      <c r="R414" s="523" t="str">
        <f t="array" ref="R414">IF(I414="TR",XLOOKUP(A414,'Crop Chart'!$A$5:$A$201,'Crop Chart'!$I$5:$I$201,FALSE),"")</f>
        <v/>
      </c>
      <c r="S414" s="512" t="str">
        <f t="array" ref="S414">IF(I414="TR",G414*'Crop Chart'!$H$2*12*L414/M414/T414*XLOOKUP(A414,'Crop Chart'!$A$5:$A$203,'Crop Chart'!$T$5:$T$203),"")</f>
        <v/>
      </c>
      <c r="T414" s="523" t="str">
        <f t="array" ref="T414">IF(ISBLANK(C414),"",XLOOKUP(A414,'Crop Chart'!$A$5:$A$201,'Crop Chart'!$P$5:$P$201,FALSE))</f>
        <v/>
      </c>
      <c r="U414" s="525" t="str">
        <f t="array" ref="U414">IF(ISBLANK(C414),"",XLOOKUP(A414,'Crop Chart'!$A$5:$A$201,'Crop Chart'!$Q$5:$Q$201,0))</f>
        <v/>
      </c>
      <c r="V414" s="507" t="str">
        <f t="array" ref="V414">IF(I414="DS",XLOOKUP(A414,'Crop Chart'!$A$6:$A$201,'Crop Chart'!$AH$6:$AH$201,0),"")</f>
        <v/>
      </c>
      <c r="W414" s="507" t="str">
        <f t="array" ref="W414">IF(I414="DS",XLOOKUP(A414,'Crop Chart'!$A$6:$A$201,'Crop Chart'!$AI$6:$AI$201,0),"")</f>
        <v/>
      </c>
      <c r="X414" s="526" t="str">
        <f t="array" ref="X414">IFS(ISTEXT(P414),"",XLOOKUP(A414,'Crop Chart'!$A$5:$A$201,'Crop Chart'!$R$5:$R$201,0)=0,"",XLOOKUP(A414,'Crop Chart'!$A$5:$A$201,'Crop Chart'!$R$5:$R$201,0)&gt;0,XLOOKUP(A414,'Crop Chart'!$A$5:$A$201,'Crop Chart'!$R$5:$R$201,0)+P414)</f>
        <v/>
      </c>
      <c r="Y414" s="523" t="str">
        <f t="array" ref="Y414">IF(ISTEXT(X414),"",XLOOKUP(A414,'Crop Chart'!$A$5:$A$201,'Crop Chart'!$S$5:$S$201,0))</f>
        <v/>
      </c>
      <c r="Z414" s="513" t="str">
        <f t="shared" si="3"/>
        <v/>
      </c>
      <c r="AA414" s="523" t="str">
        <f t="array" ref="AA414">IF(ISBLANK(C414),"",XLOOKUP(A414,'Crop Chart'!$A$5:$A$201,'Crop Chart'!$F$5:$F$201,0))</f>
        <v/>
      </c>
      <c r="AB414" s="523" t="str">
        <f t="array" ref="AB414">IF(ISBLANK(C414),"",XLOOKUP(A414,'Crop Chart'!$A$5:$A$201,'Crop Chart'!$G$5:$G$201,FALSE))</f>
        <v/>
      </c>
      <c r="AC414" s="526" t="str">
        <f t="shared" si="19"/>
        <v/>
      </c>
      <c r="AD414" s="526" t="str">
        <f t="shared" si="4"/>
        <v/>
      </c>
      <c r="AE414" s="527" t="str">
        <f t="array" ref="AE414">IF(ISBLANK(C414),"",XLOOKUP(C414,'Codified Game Plan'!$M$3:$M$477,'Codified Game Plan'!$J$3:$J$477,0))</f>
        <v/>
      </c>
      <c r="AF414" s="528" t="str">
        <f t="array" ref="AF414">IF(ISBLANK(C414),"",XLOOKUP(A414,'Crop Chart'!$A$5:$A$201,'Crop Chart'!$L$5:$L$201,FALSE))</f>
        <v/>
      </c>
      <c r="AG414" s="529"/>
      <c r="AH414" s="530"/>
      <c r="AI414" s="530" t="str">
        <f t="array" ref="AI414">IF(ISBLANK(C414),"",XLOOKUP(A414,'Crop Chart'!$A$5:$A$201,'Crop Chart'!$AN$5:$AN$201,FALSE))</f>
        <v/>
      </c>
      <c r="AJ414" s="531" t="str">
        <f t="array" ref="AJ414">IF((AI414=""),"",J414+XLOOKUP(A414,'Crop Chart'!$A$5:$A$201,'Crop Chart'!$AO$5:$AO$201,FALSE))</f>
        <v/>
      </c>
      <c r="AK414" s="530" t="str">
        <f t="array" ref="AK414">IF(ISBLANK(C414),"",XLOOKUP(A414,'Crop Chart'!$A$5:$A$201,'Crop Chart'!$AP$5:$AP$201,FALSE))</f>
        <v/>
      </c>
      <c r="AL414" s="531" t="str">
        <f t="array" ref="AL414">IF((AK414=""),"",J414+XLOOKUP(A414,'Crop Chart'!$A$5:$A$201,'Crop Chart'!$AQ$5:$AQ$201,FALSE))</f>
        <v/>
      </c>
      <c r="AM414" s="530" t="str">
        <f t="array" ref="AM414">IF(ISBLANK(C414),"",XLOOKUP(A414,'Crop Chart'!$A$5:$A$201,'Crop Chart'!$AR$5:$AR$201,FALSE))</f>
        <v/>
      </c>
      <c r="AN414" s="531" t="str">
        <f t="array" ref="AN414">IF((AM414=""),"",J414+XLOOKUP(A414,'Crop Chart'!$A$5:$A$201,'Crop Chart'!$AS$5:$AS$201,FALSE))</f>
        <v/>
      </c>
      <c r="AO414" s="530" t="str">
        <f t="array" ref="AO414">IF(ISBLANK(C414),"",XLOOKUP(A414,'Crop Chart'!$A$5:$A$201,'Crop Chart'!$AT$5:$AT$201,FALSE))</f>
        <v/>
      </c>
      <c r="AP414" s="531" t="str">
        <f t="array" ref="AP414">IF((AO414=""),"",J414+XLOOKUP(A414,'Crop Chart'!$A$5:$A$201,'Crop Chart'!$AU$5:$AU$201,FALSE))</f>
        <v/>
      </c>
      <c r="AQ414" s="530" t="str">
        <f t="array" ref="AQ414">IF(ISBLANK(C414),"",XLOOKUP(A414,'Crop Chart'!$A$5:$A$201,'Crop Chart'!$AV$5:$AV$201,FALSE))</f>
        <v/>
      </c>
      <c r="AR414" s="531" t="str">
        <f t="array" ref="AR414">IF((AQ414=""),"",J414+XLOOKUP(A414,'Crop Chart'!$A$5:$A$201,'Crop Chart'!$AW$5:$AW$201,FALSE))</f>
        <v/>
      </c>
      <c r="AS414" s="530" t="str">
        <f t="array" ref="AS414">IF(ISBLANK(C414),"",XLOOKUP(A414,'Crop Chart'!$A$5:$A$201,'Crop Chart'!$AX$5:$AX$201,FALSE))</f>
        <v/>
      </c>
      <c r="AT414" s="531" t="str">
        <f t="array" ref="AT414">IF((AS414=""),"",J414+XLOOKUP(A414,'Crop Chart'!$A$5:$A$201,'Crop Chart'!$AY$5:$AY$201,FALSE))</f>
        <v/>
      </c>
      <c r="AU414" s="530" t="str">
        <f t="array" ref="AU414">IF(ISBLANK(C414),"",XLOOKUP(A414,'Crop Chart'!$A$5:$A$201,'Crop Chart'!$AZ$5:$AZ$201,FALSE))</f>
        <v/>
      </c>
      <c r="AV414" s="531" t="str">
        <f t="array" ref="AV414">IF((AU414=""),"",J414+XLOOKUP(A414,'Crop Chart'!$A$5:$A$201,'Crop Chart'!$BA$5:$BA$201,FALSE))</f>
        <v/>
      </c>
      <c r="AW414" s="530" t="str">
        <f t="array" ref="AW414">IF(ISBLANK(C414),"",XLOOKUP(A414,'Crop Chart'!$A$5:$A$201,'Crop Chart'!$BB$5:$BB$201,FALSE))</f>
        <v/>
      </c>
      <c r="AX414" s="532" t="str">
        <f t="array" ref="AX414">IF((AW414=""),"",J414+XLOOKUP(A414,'Crop Chart'!$A$5:$A$201,'Crop Chart'!$BC$5:$BC$201,FALSE))</f>
        <v/>
      </c>
    </row>
    <row r="415" ht="15.75" hidden="1" customHeight="1">
      <c r="A415" s="520" t="str">
        <f t="array" ref="A415">IF(ISBLANK(C415)," ",XLOOKUP(C415,'Codified Game Plan'!$M$3:$M$477,'Codified Game Plan'!$A$3:$A$477))</f>
        <v> </v>
      </c>
      <c r="B415" s="503" t="str">
        <f t="array" ref="B415">IF(ISBLANK(C415),"",XLOOKUP(C415,'Codified Game Plan'!$M$3:$M$477,'Codified Game Plan'!$B$3:$B$477))</f>
        <v/>
      </c>
      <c r="C415" s="521"/>
      <c r="D415" s="521" t="str">
        <f t="array" ref="D415">IF(ISBLANK(C415)," ",XLOOKUP(C415,'Codified Game Plan'!$M$3:$M$477,'Codified Game Plan'!$C$3:$C$477))</f>
        <v> </v>
      </c>
      <c r="E415" s="522" t="str">
        <f t="array" ref="E415">IF(ISBLANK(C415),"",XLOOKUP(C415,'Codified Game Plan'!$M$3:$M$477,'Codified Game Plan'!$D$3:$D$477,0))</f>
        <v/>
      </c>
      <c r="F415" s="522" t="str">
        <f t="array" ref="F415">IF(ISBLANK(C415),"",XLOOKUP(C415,'Codified Game Plan'!$M$3:$M$477,'Codified Game Plan'!$E$3:$E$477,0))</f>
        <v/>
      </c>
      <c r="G415" s="523" t="str">
        <f t="array" ref="G415">IF(ISBLANK(C415)," ",XLOOKUP(C415,'Codified Game Plan'!$M$3:$M$477,'Codified Game Plan'!$F$3:$F$477))</f>
        <v> </v>
      </c>
      <c r="H415" s="507" t="str">
        <f t="array" ref="H415">IF(ISBLANK(C415)," ",XLOOKUP(C415,'Codified Game Plan'!$M$3:$M$477,'Codified Game Plan'!$G$3:$G$477))</f>
        <v> </v>
      </c>
      <c r="I415" s="523" t="str">
        <f t="array" ref="I415">IF(ISBLANK(C415),"",XLOOKUP(A415,'Crop Chart'!$A$5:$A$201,'Crop Chart'!$B$5:$B$201,0))</f>
        <v/>
      </c>
      <c r="J415" s="507" t="str">
        <f t="shared" si="24"/>
        <v> </v>
      </c>
      <c r="K415" s="511"/>
      <c r="L415" s="523" t="str">
        <f t="array" ref="L415">IF(ISBLANK(C415),"",XLOOKUP(A415,'Crop Chart'!$A$5:$A$201,'Crop Chart'!$C$5:$C$201,0))</f>
        <v/>
      </c>
      <c r="M415" s="506" t="str">
        <f t="array" ref="M415">IF(ISBLANK(C415),"",XLOOKUP(A415,'Crop Chart'!$A$5:$A$201,'Crop Chart'!$E$5:$E$201,0))</f>
        <v/>
      </c>
      <c r="N415" s="535" t="str">
        <f t="shared" si="1"/>
        <v/>
      </c>
      <c r="O415" s="515" t="str">
        <f t="array" ref="O415">IF(ISBLANK(C415),"",XLOOKUP(A415,'Crop Chart'!$A$5:$A$201,'Crop Chart'!$S$5:$S$201,0))</f>
        <v/>
      </c>
      <c r="P415" s="507" t="str">
        <f t="shared" si="2"/>
        <v/>
      </c>
      <c r="Q415" s="524"/>
      <c r="R415" s="523" t="str">
        <f t="array" ref="R415">IF(I415="TR",XLOOKUP(A415,'Crop Chart'!$A$5:$A$201,'Crop Chart'!$I$5:$I$201,FALSE),"")</f>
        <v/>
      </c>
      <c r="S415" s="512" t="str">
        <f t="array" ref="S415">IF(I415="TR",G415*'Crop Chart'!$H$2*12*L415/M415/T415*XLOOKUP(A415,'Crop Chart'!$A$5:$A$203,'Crop Chart'!$T$5:$T$203),"")</f>
        <v/>
      </c>
      <c r="T415" s="523" t="str">
        <f t="array" ref="T415">IF(ISBLANK(C415),"",XLOOKUP(A415,'Crop Chart'!$A$5:$A$201,'Crop Chart'!$P$5:$P$201,FALSE))</f>
        <v/>
      </c>
      <c r="U415" s="525" t="str">
        <f t="array" ref="U415">IF(ISBLANK(C415),"",XLOOKUP(A415,'Crop Chart'!$A$5:$A$201,'Crop Chart'!$Q$5:$Q$201,0))</f>
        <v/>
      </c>
      <c r="V415" s="507" t="str">
        <f t="array" ref="V415">IF(I415="DS",XLOOKUP(A415,'Crop Chart'!$A$6:$A$201,'Crop Chart'!$AH$6:$AH$201,0),"")</f>
        <v/>
      </c>
      <c r="W415" s="507" t="str">
        <f t="array" ref="W415">IF(I415="DS",XLOOKUP(A415,'Crop Chart'!$A$6:$A$201,'Crop Chart'!$AI$6:$AI$201,0),"")</f>
        <v/>
      </c>
      <c r="X415" s="526" t="str">
        <f t="array" ref="X415">IFS(ISTEXT(P415),"",XLOOKUP(A415,'Crop Chart'!$A$5:$A$201,'Crop Chart'!$R$5:$R$201,0)=0,"",XLOOKUP(A415,'Crop Chart'!$A$5:$A$201,'Crop Chart'!$R$5:$R$201,0)&gt;0,XLOOKUP(A415,'Crop Chart'!$A$5:$A$201,'Crop Chart'!$R$5:$R$201,0)+P415)</f>
        <v/>
      </c>
      <c r="Y415" s="523" t="str">
        <f t="array" ref="Y415">IF(ISTEXT(X415),"",XLOOKUP(A415,'Crop Chart'!$A$5:$A$201,'Crop Chart'!$S$5:$S$201,0))</f>
        <v/>
      </c>
      <c r="Z415" s="513" t="str">
        <f t="shared" si="3"/>
        <v/>
      </c>
      <c r="AA415" s="523" t="str">
        <f t="array" ref="AA415">IF(ISBLANK(C415),"",XLOOKUP(A415,'Crop Chart'!$A$5:$A$201,'Crop Chart'!$F$5:$F$201,0))</f>
        <v/>
      </c>
      <c r="AB415" s="523" t="str">
        <f t="array" ref="AB415">IF(ISBLANK(C415),"",XLOOKUP(A415,'Crop Chart'!$A$5:$A$201,'Crop Chart'!$G$5:$G$201,FALSE))</f>
        <v/>
      </c>
      <c r="AC415" s="526" t="str">
        <f t="shared" si="19"/>
        <v/>
      </c>
      <c r="AD415" s="526" t="str">
        <f t="shared" si="4"/>
        <v/>
      </c>
      <c r="AE415" s="527" t="str">
        <f t="array" ref="AE415">IF(ISBLANK(C415),"",XLOOKUP(C415,'Codified Game Plan'!$M$3:$M$477,'Codified Game Plan'!$J$3:$J$477,0))</f>
        <v/>
      </c>
      <c r="AF415" s="528" t="str">
        <f t="array" ref="AF415">IF(ISBLANK(C415),"",XLOOKUP(A415,'Crop Chart'!$A$5:$A$201,'Crop Chart'!$L$5:$L$201,FALSE))</f>
        <v/>
      </c>
      <c r="AG415" s="529"/>
      <c r="AH415" s="530"/>
      <c r="AI415" s="530" t="str">
        <f t="array" ref="AI415">IF(ISBLANK(C415),"",XLOOKUP(A415,'Crop Chart'!$A$5:$A$201,'Crop Chart'!$AN$5:$AN$201,FALSE))</f>
        <v/>
      </c>
      <c r="AJ415" s="531" t="str">
        <f t="array" ref="AJ415">IF((AI415=""),"",J415+XLOOKUP(A415,'Crop Chart'!$A$5:$A$201,'Crop Chart'!$AO$5:$AO$201,FALSE))</f>
        <v/>
      </c>
      <c r="AK415" s="530" t="str">
        <f t="array" ref="AK415">IF(ISBLANK(C415),"",XLOOKUP(A415,'Crop Chart'!$A$5:$A$201,'Crop Chart'!$AP$5:$AP$201,FALSE))</f>
        <v/>
      </c>
      <c r="AL415" s="531" t="str">
        <f t="array" ref="AL415">IF((AK415=""),"",J415+XLOOKUP(A415,'Crop Chart'!$A$5:$A$201,'Crop Chart'!$AQ$5:$AQ$201,FALSE))</f>
        <v/>
      </c>
      <c r="AM415" s="530" t="str">
        <f t="array" ref="AM415">IF(ISBLANK(C415),"",XLOOKUP(A415,'Crop Chart'!$A$5:$A$201,'Crop Chart'!$AR$5:$AR$201,FALSE))</f>
        <v/>
      </c>
      <c r="AN415" s="531" t="str">
        <f t="array" ref="AN415">IF((AM415=""),"",J415+XLOOKUP(A415,'Crop Chart'!$A$5:$A$201,'Crop Chart'!$AS$5:$AS$201,FALSE))</f>
        <v/>
      </c>
      <c r="AO415" s="530" t="str">
        <f t="array" ref="AO415">IF(ISBLANK(C415),"",XLOOKUP(A415,'Crop Chart'!$A$5:$A$201,'Crop Chart'!$AT$5:$AT$201,FALSE))</f>
        <v/>
      </c>
      <c r="AP415" s="531" t="str">
        <f t="array" ref="AP415">IF((AO415=""),"",J415+XLOOKUP(A415,'Crop Chart'!$A$5:$A$201,'Crop Chart'!$AU$5:$AU$201,FALSE))</f>
        <v/>
      </c>
      <c r="AQ415" s="530" t="str">
        <f t="array" ref="AQ415">IF(ISBLANK(C415),"",XLOOKUP(A415,'Crop Chart'!$A$5:$A$201,'Crop Chart'!$AV$5:$AV$201,FALSE))</f>
        <v/>
      </c>
      <c r="AR415" s="531" t="str">
        <f t="array" ref="AR415">IF((AQ415=""),"",J415+XLOOKUP(A415,'Crop Chart'!$A$5:$A$201,'Crop Chart'!$AW$5:$AW$201,FALSE))</f>
        <v/>
      </c>
      <c r="AS415" s="530" t="str">
        <f t="array" ref="AS415">IF(ISBLANK(C415),"",XLOOKUP(A415,'Crop Chart'!$A$5:$A$201,'Crop Chart'!$AX$5:$AX$201,FALSE))</f>
        <v/>
      </c>
      <c r="AT415" s="531" t="str">
        <f t="array" ref="AT415">IF((AS415=""),"",J415+XLOOKUP(A415,'Crop Chart'!$A$5:$A$201,'Crop Chart'!$AY$5:$AY$201,FALSE))</f>
        <v/>
      </c>
      <c r="AU415" s="530" t="str">
        <f t="array" ref="AU415">IF(ISBLANK(C415),"",XLOOKUP(A415,'Crop Chart'!$A$5:$A$201,'Crop Chart'!$AZ$5:$AZ$201,FALSE))</f>
        <v/>
      </c>
      <c r="AV415" s="531" t="str">
        <f t="array" ref="AV415">IF((AU415=""),"",J415+XLOOKUP(A415,'Crop Chart'!$A$5:$A$201,'Crop Chart'!$BA$5:$BA$201,FALSE))</f>
        <v/>
      </c>
      <c r="AW415" s="530" t="str">
        <f t="array" ref="AW415">IF(ISBLANK(C415),"",XLOOKUP(A415,'Crop Chart'!$A$5:$A$201,'Crop Chart'!$BB$5:$BB$201,FALSE))</f>
        <v/>
      </c>
      <c r="AX415" s="532" t="str">
        <f t="array" ref="AX415">IF((AW415=""),"",J415+XLOOKUP(A415,'Crop Chart'!$A$5:$A$201,'Crop Chart'!$BC$5:$BC$201,FALSE))</f>
        <v/>
      </c>
    </row>
    <row r="416" ht="15.75" hidden="1" customHeight="1">
      <c r="A416" s="520" t="str">
        <f t="array" ref="A416">IF(ISBLANK(C416)," ",XLOOKUP(C416,'Codified Game Plan'!$M$3:$M$477,'Codified Game Plan'!$A$3:$A$477))</f>
        <v> </v>
      </c>
      <c r="B416" s="503" t="str">
        <f t="array" ref="B416">IF(ISBLANK(C416),"",XLOOKUP(C416,'Codified Game Plan'!$M$3:$M$477,'Codified Game Plan'!$B$3:$B$477))</f>
        <v/>
      </c>
      <c r="C416" s="521"/>
      <c r="D416" s="521" t="str">
        <f t="array" ref="D416">IF(ISBLANK(C416)," ",XLOOKUP(C416,'Codified Game Plan'!$M$3:$M$477,'Codified Game Plan'!$C$3:$C$477))</f>
        <v> </v>
      </c>
      <c r="E416" s="522" t="str">
        <f t="array" ref="E416">IF(ISBLANK(C416),"",XLOOKUP(C416,'Codified Game Plan'!$M$3:$M$477,'Codified Game Plan'!$D$3:$D$477,0))</f>
        <v/>
      </c>
      <c r="F416" s="522" t="str">
        <f t="array" ref="F416">IF(ISBLANK(C416),"",XLOOKUP(C416,'Codified Game Plan'!$M$3:$M$477,'Codified Game Plan'!$E$3:$E$477,0))</f>
        <v/>
      </c>
      <c r="G416" s="523" t="str">
        <f t="array" ref="G416">IF(ISBLANK(C416)," ",XLOOKUP(C416,'Codified Game Plan'!$M$3:$M$477,'Codified Game Plan'!$F$3:$F$477))</f>
        <v> </v>
      </c>
      <c r="H416" s="507" t="str">
        <f t="array" ref="H416">IF(ISBLANK(C416)," ",XLOOKUP(C416,'Codified Game Plan'!$M$3:$M$477,'Codified Game Plan'!$G$3:$G$477))</f>
        <v> </v>
      </c>
      <c r="I416" s="523" t="str">
        <f t="array" ref="I416">IF(ISBLANK(C416),"",XLOOKUP(A416,'Crop Chart'!$A$5:$A$201,'Crop Chart'!$B$5:$B$201,0))</f>
        <v/>
      </c>
      <c r="J416" s="507" t="str">
        <f t="shared" si="24"/>
        <v> </v>
      </c>
      <c r="K416" s="511"/>
      <c r="L416" s="523" t="str">
        <f t="array" ref="L416">IF(ISBLANK(C416),"",XLOOKUP(A416,'Crop Chart'!$A$5:$A$201,'Crop Chart'!$C$5:$C$201,0))</f>
        <v/>
      </c>
      <c r="M416" s="506" t="str">
        <f t="array" ref="M416">IF(ISBLANK(C416),"",XLOOKUP(A416,'Crop Chart'!$A$5:$A$201,'Crop Chart'!$E$5:$E$201,0))</f>
        <v/>
      </c>
      <c r="N416" s="535" t="str">
        <f t="shared" si="1"/>
        <v/>
      </c>
      <c r="O416" s="515" t="str">
        <f t="array" ref="O416">IF(ISBLANK(C416),"",XLOOKUP(A416,'Crop Chart'!$A$5:$A$201,'Crop Chart'!$S$5:$S$201,0))</f>
        <v/>
      </c>
      <c r="P416" s="507" t="str">
        <f t="shared" si="2"/>
        <v/>
      </c>
      <c r="Q416" s="524"/>
      <c r="R416" s="523" t="str">
        <f t="array" ref="R416">IF(I416="TR",XLOOKUP(A416,'Crop Chart'!$A$5:$A$201,'Crop Chart'!$I$5:$I$201,FALSE),"")</f>
        <v/>
      </c>
      <c r="S416" s="512" t="str">
        <f t="array" ref="S416">IF(I416="TR",G416*'Crop Chart'!$H$2*12*L416/M416/T416*XLOOKUP(A416,'Crop Chart'!$A$5:$A$203,'Crop Chart'!$T$5:$T$203),"")</f>
        <v/>
      </c>
      <c r="T416" s="523" t="str">
        <f t="array" ref="T416">IF(ISBLANK(C416),"",XLOOKUP(A416,'Crop Chart'!$A$5:$A$201,'Crop Chart'!$P$5:$P$201,FALSE))</f>
        <v/>
      </c>
      <c r="U416" s="525" t="str">
        <f t="array" ref="U416">IF(ISBLANK(C416),"",XLOOKUP(A416,'Crop Chart'!$A$5:$A$201,'Crop Chart'!$Q$5:$Q$201,0))</f>
        <v/>
      </c>
      <c r="V416" s="507" t="str">
        <f t="array" ref="V416">IF(I416="DS",XLOOKUP(A416,'Crop Chart'!$A$6:$A$201,'Crop Chart'!$AH$6:$AH$201,0),"")</f>
        <v/>
      </c>
      <c r="W416" s="507" t="str">
        <f t="array" ref="W416">IF(I416="DS",XLOOKUP(A416,'Crop Chart'!$A$6:$A$201,'Crop Chart'!$AI$6:$AI$201,0),"")</f>
        <v/>
      </c>
      <c r="X416" s="526" t="str">
        <f t="array" ref="X416">IFS(ISTEXT(P416),"",XLOOKUP(A416,'Crop Chart'!$A$5:$A$201,'Crop Chart'!$R$5:$R$201,0)=0,"",XLOOKUP(A416,'Crop Chart'!$A$5:$A$201,'Crop Chart'!$R$5:$R$201,0)&gt;0,XLOOKUP(A416,'Crop Chart'!$A$5:$A$201,'Crop Chart'!$R$5:$R$201,0)+P416)</f>
        <v/>
      </c>
      <c r="Y416" s="523" t="str">
        <f t="array" ref="Y416">IF(ISTEXT(X416),"",XLOOKUP(A416,'Crop Chart'!$A$5:$A$201,'Crop Chart'!$S$5:$S$201,0))</f>
        <v/>
      </c>
      <c r="Z416" s="513" t="str">
        <f t="shared" si="3"/>
        <v/>
      </c>
      <c r="AA416" s="523" t="str">
        <f t="array" ref="AA416">IF(ISBLANK(C416),"",XLOOKUP(A416,'Crop Chart'!$A$5:$A$201,'Crop Chart'!$F$5:$F$201,0))</f>
        <v/>
      </c>
      <c r="AB416" s="523" t="str">
        <f t="array" ref="AB416">IF(ISBLANK(C416),"",XLOOKUP(A416,'Crop Chart'!$A$5:$A$201,'Crop Chart'!$G$5:$G$201,FALSE))</f>
        <v/>
      </c>
      <c r="AC416" s="526" t="str">
        <f t="shared" si="19"/>
        <v/>
      </c>
      <c r="AD416" s="526" t="str">
        <f t="shared" si="4"/>
        <v/>
      </c>
      <c r="AE416" s="527" t="str">
        <f t="array" ref="AE416">IF(ISBLANK(C416),"",XLOOKUP(C416,'Codified Game Plan'!$M$3:$M$477,'Codified Game Plan'!$J$3:$J$477,0))</f>
        <v/>
      </c>
      <c r="AF416" s="528" t="str">
        <f t="array" ref="AF416">IF(ISBLANK(C416),"",XLOOKUP(A416,'Crop Chart'!$A$5:$A$201,'Crop Chart'!$L$5:$L$201,FALSE))</f>
        <v/>
      </c>
      <c r="AG416" s="529"/>
      <c r="AH416" s="530"/>
      <c r="AI416" s="530" t="str">
        <f t="array" ref="AI416">IF(ISBLANK(C416),"",XLOOKUP(A416,'Crop Chart'!$A$5:$A$201,'Crop Chart'!$AN$5:$AN$201,FALSE))</f>
        <v/>
      </c>
      <c r="AJ416" s="531" t="str">
        <f t="array" ref="AJ416">IF((AI416=""),"",J416+XLOOKUP(A416,'Crop Chart'!$A$5:$A$201,'Crop Chart'!$AO$5:$AO$201,FALSE))</f>
        <v/>
      </c>
      <c r="AK416" s="530" t="str">
        <f t="array" ref="AK416">IF(ISBLANK(C416),"",XLOOKUP(A416,'Crop Chart'!$A$5:$A$201,'Crop Chart'!$AP$5:$AP$201,FALSE))</f>
        <v/>
      </c>
      <c r="AL416" s="531" t="str">
        <f t="array" ref="AL416">IF((AK416=""),"",J416+XLOOKUP(A416,'Crop Chart'!$A$5:$A$201,'Crop Chart'!$AQ$5:$AQ$201,FALSE))</f>
        <v/>
      </c>
      <c r="AM416" s="530" t="str">
        <f t="array" ref="AM416">IF(ISBLANK(C416),"",XLOOKUP(A416,'Crop Chart'!$A$5:$A$201,'Crop Chart'!$AR$5:$AR$201,FALSE))</f>
        <v/>
      </c>
      <c r="AN416" s="531" t="str">
        <f t="array" ref="AN416">IF((AM416=""),"",J416+XLOOKUP(A416,'Crop Chart'!$A$5:$A$201,'Crop Chart'!$AS$5:$AS$201,FALSE))</f>
        <v/>
      </c>
      <c r="AO416" s="530" t="str">
        <f t="array" ref="AO416">IF(ISBLANK(C416),"",XLOOKUP(A416,'Crop Chart'!$A$5:$A$201,'Crop Chart'!$AT$5:$AT$201,FALSE))</f>
        <v/>
      </c>
      <c r="AP416" s="531" t="str">
        <f t="array" ref="AP416">IF((AO416=""),"",J416+XLOOKUP(A416,'Crop Chart'!$A$5:$A$201,'Crop Chart'!$AU$5:$AU$201,FALSE))</f>
        <v/>
      </c>
      <c r="AQ416" s="530" t="str">
        <f t="array" ref="AQ416">IF(ISBLANK(C416),"",XLOOKUP(A416,'Crop Chart'!$A$5:$A$201,'Crop Chart'!$AV$5:$AV$201,FALSE))</f>
        <v/>
      </c>
      <c r="AR416" s="531" t="str">
        <f t="array" ref="AR416">IF((AQ416=""),"",J416+XLOOKUP(A416,'Crop Chart'!$A$5:$A$201,'Crop Chart'!$AW$5:$AW$201,FALSE))</f>
        <v/>
      </c>
      <c r="AS416" s="530" t="str">
        <f t="array" ref="AS416">IF(ISBLANK(C416),"",XLOOKUP(A416,'Crop Chart'!$A$5:$A$201,'Crop Chart'!$AX$5:$AX$201,FALSE))</f>
        <v/>
      </c>
      <c r="AT416" s="531" t="str">
        <f t="array" ref="AT416">IF((AS416=""),"",J416+XLOOKUP(A416,'Crop Chart'!$A$5:$A$201,'Crop Chart'!$AY$5:$AY$201,FALSE))</f>
        <v/>
      </c>
      <c r="AU416" s="530" t="str">
        <f t="array" ref="AU416">IF(ISBLANK(C416),"",XLOOKUP(A416,'Crop Chart'!$A$5:$A$201,'Crop Chart'!$AZ$5:$AZ$201,FALSE))</f>
        <v/>
      </c>
      <c r="AV416" s="531" t="str">
        <f t="array" ref="AV416">IF((AU416=""),"",J416+XLOOKUP(A416,'Crop Chart'!$A$5:$A$201,'Crop Chart'!$BA$5:$BA$201,FALSE))</f>
        <v/>
      </c>
      <c r="AW416" s="530" t="str">
        <f t="array" ref="AW416">IF(ISBLANK(C416),"",XLOOKUP(A416,'Crop Chart'!$A$5:$A$201,'Crop Chart'!$BB$5:$BB$201,FALSE))</f>
        <v/>
      </c>
      <c r="AX416" s="532" t="str">
        <f t="array" ref="AX416">IF((AW416=""),"",J416+XLOOKUP(A416,'Crop Chart'!$A$5:$A$201,'Crop Chart'!$BC$5:$BC$201,FALSE))</f>
        <v/>
      </c>
    </row>
    <row r="417" ht="15.75" hidden="1" customHeight="1">
      <c r="A417" s="520" t="str">
        <f t="array" ref="A417">IF(ISBLANK(C417)," ",XLOOKUP(C417,'Codified Game Plan'!$M$3:$M$477,'Codified Game Plan'!$A$3:$A$477))</f>
        <v> </v>
      </c>
      <c r="B417" s="503" t="str">
        <f t="array" ref="B417">IF(ISBLANK(C417),"",XLOOKUP(C417,'Codified Game Plan'!$M$3:$M$477,'Codified Game Plan'!$B$3:$B$477))</f>
        <v/>
      </c>
      <c r="C417" s="521"/>
      <c r="D417" s="521" t="str">
        <f t="array" ref="D417">IF(ISBLANK(C417)," ",XLOOKUP(C417,'Codified Game Plan'!$M$3:$M$477,'Codified Game Plan'!$C$3:$C$477))</f>
        <v> </v>
      </c>
      <c r="E417" s="522" t="str">
        <f t="array" ref="E417">IF(ISBLANK(C417),"",XLOOKUP(C417,'Codified Game Plan'!$M$3:$M$477,'Codified Game Plan'!$D$3:$D$477,0))</f>
        <v/>
      </c>
      <c r="F417" s="522" t="str">
        <f t="array" ref="F417">IF(ISBLANK(C417),"",XLOOKUP(C417,'Codified Game Plan'!$M$3:$M$477,'Codified Game Plan'!$E$3:$E$477,0))</f>
        <v/>
      </c>
      <c r="G417" s="523" t="str">
        <f t="array" ref="G417">IF(ISBLANK(C417)," ",XLOOKUP(C417,'Codified Game Plan'!$M$3:$M$477,'Codified Game Plan'!$F$3:$F$477))</f>
        <v> </v>
      </c>
      <c r="H417" s="507" t="str">
        <f t="array" ref="H417">IF(ISBLANK(C417)," ",XLOOKUP(C417,'Codified Game Plan'!$M$3:$M$477,'Codified Game Plan'!$G$3:$G$477))</f>
        <v> </v>
      </c>
      <c r="I417" s="523" t="str">
        <f t="array" ref="I417">IF(ISBLANK(C417),"",XLOOKUP(A417,'Crop Chart'!$A$5:$A$201,'Crop Chart'!$B$5:$B$201,0))</f>
        <v/>
      </c>
      <c r="J417" s="507" t="str">
        <f t="shared" si="24"/>
        <v> </v>
      </c>
      <c r="K417" s="511"/>
      <c r="L417" s="523" t="str">
        <f t="array" ref="L417">IF(ISBLANK(C417),"",XLOOKUP(A417,'Crop Chart'!$A$5:$A$201,'Crop Chart'!$C$5:$C$201,0))</f>
        <v/>
      </c>
      <c r="M417" s="506" t="str">
        <f t="array" ref="M417">IF(ISBLANK(C417),"",XLOOKUP(A417,'Crop Chart'!$A$5:$A$201,'Crop Chart'!$E$5:$E$201,0))</f>
        <v/>
      </c>
      <c r="N417" s="535" t="str">
        <f t="shared" si="1"/>
        <v/>
      </c>
      <c r="O417" s="515" t="str">
        <f t="array" ref="O417">IF(ISBLANK(C417),"",XLOOKUP(A417,'Crop Chart'!$A$5:$A$201,'Crop Chart'!$S$5:$S$201,0))</f>
        <v/>
      </c>
      <c r="P417" s="507" t="str">
        <f t="shared" si="2"/>
        <v/>
      </c>
      <c r="Q417" s="524"/>
      <c r="R417" s="523" t="str">
        <f t="array" ref="R417">IF(I417="TR",XLOOKUP(A417,'Crop Chart'!$A$5:$A$201,'Crop Chart'!$I$5:$I$201,FALSE),"")</f>
        <v/>
      </c>
      <c r="S417" s="512" t="str">
        <f t="array" ref="S417">IF(I417="TR",G417*'Crop Chart'!$H$2*12*L417/M417/T417*XLOOKUP(A417,'Crop Chart'!$A$5:$A$203,'Crop Chart'!$T$5:$T$203),"")</f>
        <v/>
      </c>
      <c r="T417" s="523" t="str">
        <f t="array" ref="T417">IF(ISBLANK(C417),"",XLOOKUP(A417,'Crop Chart'!$A$5:$A$201,'Crop Chart'!$P$5:$P$201,FALSE))</f>
        <v/>
      </c>
      <c r="U417" s="525" t="str">
        <f t="array" ref="U417">IF(ISBLANK(C417),"",XLOOKUP(A417,'Crop Chart'!$A$5:$A$201,'Crop Chart'!$Q$5:$Q$201,0))</f>
        <v/>
      </c>
      <c r="V417" s="507" t="str">
        <f t="array" ref="V417">IF(I417="DS",XLOOKUP(A417,'Crop Chart'!$A$6:$A$201,'Crop Chart'!$AH$6:$AH$201,0),"")</f>
        <v/>
      </c>
      <c r="W417" s="507" t="str">
        <f t="array" ref="W417">IF(I417="DS",XLOOKUP(A417,'Crop Chart'!$A$6:$A$201,'Crop Chart'!$AI$6:$AI$201,0),"")</f>
        <v/>
      </c>
      <c r="X417" s="526" t="str">
        <f t="array" ref="X417">IFS(ISTEXT(P417),"",XLOOKUP(A417,'Crop Chart'!$A$5:$A$201,'Crop Chart'!$R$5:$R$201,0)=0,"",XLOOKUP(A417,'Crop Chart'!$A$5:$A$201,'Crop Chart'!$R$5:$R$201,0)&gt;0,XLOOKUP(A417,'Crop Chart'!$A$5:$A$201,'Crop Chart'!$R$5:$R$201,0)+P417)</f>
        <v/>
      </c>
      <c r="Y417" s="523" t="str">
        <f t="array" ref="Y417">IF(ISTEXT(X417),"",XLOOKUP(A417,'Crop Chart'!$A$5:$A$201,'Crop Chart'!$S$5:$S$201,0))</f>
        <v/>
      </c>
      <c r="Z417" s="513" t="str">
        <f t="shared" si="3"/>
        <v/>
      </c>
      <c r="AA417" s="523" t="str">
        <f t="array" ref="AA417">IF(ISBLANK(C417),"",XLOOKUP(A417,'Crop Chart'!$A$5:$A$201,'Crop Chart'!$F$5:$F$201,0))</f>
        <v/>
      </c>
      <c r="AB417" s="523" t="str">
        <f t="array" ref="AB417">IF(ISBLANK(C417),"",XLOOKUP(A417,'Crop Chart'!$A$5:$A$201,'Crop Chart'!$G$5:$G$201,FALSE))</f>
        <v/>
      </c>
      <c r="AC417" s="526" t="str">
        <f t="shared" si="19"/>
        <v/>
      </c>
      <c r="AD417" s="526" t="str">
        <f t="shared" si="4"/>
        <v/>
      </c>
      <c r="AE417" s="527" t="str">
        <f t="array" ref="AE417">IF(ISBLANK(C417),"",XLOOKUP(C417,'Codified Game Plan'!$M$3:$M$477,'Codified Game Plan'!$J$3:$J$477,0))</f>
        <v/>
      </c>
      <c r="AF417" s="528" t="str">
        <f t="array" ref="AF417">IF(ISBLANK(C417),"",XLOOKUP(A417,'Crop Chart'!$A$5:$A$201,'Crop Chart'!$L$5:$L$201,FALSE))</f>
        <v/>
      </c>
      <c r="AG417" s="529"/>
      <c r="AH417" s="530"/>
      <c r="AI417" s="530" t="str">
        <f t="array" ref="AI417">IF(ISBLANK(C417),"",XLOOKUP(A417,'Crop Chart'!$A$5:$A$201,'Crop Chart'!$AN$5:$AN$201,FALSE))</f>
        <v/>
      </c>
      <c r="AJ417" s="531" t="str">
        <f t="array" ref="AJ417">IF((AI417=""),"",J417+XLOOKUP(A417,'Crop Chart'!$A$5:$A$201,'Crop Chart'!$AO$5:$AO$201,FALSE))</f>
        <v/>
      </c>
      <c r="AK417" s="530" t="str">
        <f t="array" ref="AK417">IF(ISBLANK(C417),"",XLOOKUP(A417,'Crop Chart'!$A$5:$A$201,'Crop Chart'!$AP$5:$AP$201,FALSE))</f>
        <v/>
      </c>
      <c r="AL417" s="531" t="str">
        <f t="array" ref="AL417">IF((AK417=""),"",J417+XLOOKUP(A417,'Crop Chart'!$A$5:$A$201,'Crop Chart'!$AQ$5:$AQ$201,FALSE))</f>
        <v/>
      </c>
      <c r="AM417" s="530" t="str">
        <f t="array" ref="AM417">IF(ISBLANK(C417),"",XLOOKUP(A417,'Crop Chart'!$A$5:$A$201,'Crop Chart'!$AR$5:$AR$201,FALSE))</f>
        <v/>
      </c>
      <c r="AN417" s="531" t="str">
        <f t="array" ref="AN417">IF((AM417=""),"",J417+XLOOKUP(A417,'Crop Chart'!$A$5:$A$201,'Crop Chart'!$AS$5:$AS$201,FALSE))</f>
        <v/>
      </c>
      <c r="AO417" s="530" t="str">
        <f t="array" ref="AO417">IF(ISBLANK(C417),"",XLOOKUP(A417,'Crop Chart'!$A$5:$A$201,'Crop Chart'!$AT$5:$AT$201,FALSE))</f>
        <v/>
      </c>
      <c r="AP417" s="531" t="str">
        <f t="array" ref="AP417">IF((AO417=""),"",J417+XLOOKUP(A417,'Crop Chart'!$A$5:$A$201,'Crop Chart'!$AU$5:$AU$201,FALSE))</f>
        <v/>
      </c>
      <c r="AQ417" s="530" t="str">
        <f t="array" ref="AQ417">IF(ISBLANK(C417),"",XLOOKUP(A417,'Crop Chart'!$A$5:$A$201,'Crop Chart'!$AV$5:$AV$201,FALSE))</f>
        <v/>
      </c>
      <c r="AR417" s="531" t="str">
        <f t="array" ref="AR417">IF((AQ417=""),"",J417+XLOOKUP(A417,'Crop Chart'!$A$5:$A$201,'Crop Chart'!$AW$5:$AW$201,FALSE))</f>
        <v/>
      </c>
      <c r="AS417" s="530" t="str">
        <f t="array" ref="AS417">IF(ISBLANK(C417),"",XLOOKUP(A417,'Crop Chart'!$A$5:$A$201,'Crop Chart'!$AX$5:$AX$201,FALSE))</f>
        <v/>
      </c>
      <c r="AT417" s="531" t="str">
        <f t="array" ref="AT417">IF((AS417=""),"",J417+XLOOKUP(A417,'Crop Chart'!$A$5:$A$201,'Crop Chart'!$AY$5:$AY$201,FALSE))</f>
        <v/>
      </c>
      <c r="AU417" s="530" t="str">
        <f t="array" ref="AU417">IF(ISBLANK(C417),"",XLOOKUP(A417,'Crop Chart'!$A$5:$A$201,'Crop Chart'!$AZ$5:$AZ$201,FALSE))</f>
        <v/>
      </c>
      <c r="AV417" s="531" t="str">
        <f t="array" ref="AV417">IF((AU417=""),"",J417+XLOOKUP(A417,'Crop Chart'!$A$5:$A$201,'Crop Chart'!$BA$5:$BA$201,FALSE))</f>
        <v/>
      </c>
      <c r="AW417" s="530" t="str">
        <f t="array" ref="AW417">IF(ISBLANK(C417),"",XLOOKUP(A417,'Crop Chart'!$A$5:$A$201,'Crop Chart'!$BB$5:$BB$201,FALSE))</f>
        <v/>
      </c>
      <c r="AX417" s="532" t="str">
        <f t="array" ref="AX417">IF((AW417=""),"",J417+XLOOKUP(A417,'Crop Chart'!$A$5:$A$201,'Crop Chart'!$BC$5:$BC$201,FALSE))</f>
        <v/>
      </c>
    </row>
    <row r="418" ht="15.75" hidden="1" customHeight="1">
      <c r="A418" s="520" t="str">
        <f t="array" ref="A418">IF(ISBLANK(C418)," ",XLOOKUP(C418,'Codified Game Plan'!$M$3:$M$477,'Codified Game Plan'!$A$3:$A$477))</f>
        <v> </v>
      </c>
      <c r="B418" s="503" t="str">
        <f t="array" ref="B418">IF(ISBLANK(C418),"",XLOOKUP(C418,'Codified Game Plan'!$M$3:$M$477,'Codified Game Plan'!$B$3:$B$477))</f>
        <v/>
      </c>
      <c r="C418" s="521"/>
      <c r="D418" s="521" t="str">
        <f t="array" ref="D418">IF(ISBLANK(C418)," ",XLOOKUP(C418,'Codified Game Plan'!$M$3:$M$477,'Codified Game Plan'!$C$3:$C$477))</f>
        <v> </v>
      </c>
      <c r="E418" s="522" t="str">
        <f t="array" ref="E418">IF(ISBLANK(C418),"",XLOOKUP(C418,'Codified Game Plan'!$M$3:$M$477,'Codified Game Plan'!$D$3:$D$477,0))</f>
        <v/>
      </c>
      <c r="F418" s="522" t="str">
        <f t="array" ref="F418">IF(ISBLANK(C418),"",XLOOKUP(C418,'Codified Game Plan'!$M$3:$M$477,'Codified Game Plan'!$E$3:$E$477,0))</f>
        <v/>
      </c>
      <c r="G418" s="523" t="str">
        <f t="array" ref="G418">IF(ISBLANK(C418)," ",XLOOKUP(C418,'Codified Game Plan'!$M$3:$M$477,'Codified Game Plan'!$F$3:$F$477))</f>
        <v> </v>
      </c>
      <c r="H418" s="507" t="str">
        <f t="array" ref="H418">IF(ISBLANK(C418)," ",XLOOKUP(C418,'Codified Game Plan'!$M$3:$M$477,'Codified Game Plan'!$G$3:$G$477))</f>
        <v> </v>
      </c>
      <c r="I418" s="523" t="str">
        <f t="array" ref="I418">IF(ISBLANK(C418),"",XLOOKUP(A418,'Crop Chart'!$A$5:$A$201,'Crop Chart'!$B$5:$B$201,0))</f>
        <v/>
      </c>
      <c r="J418" s="507" t="str">
        <f t="shared" si="24"/>
        <v> </v>
      </c>
      <c r="K418" s="511"/>
      <c r="L418" s="523" t="str">
        <f t="array" ref="L418">IF(ISBLANK(C418),"",XLOOKUP(A418,'Crop Chart'!$A$5:$A$201,'Crop Chart'!$C$5:$C$201,0))</f>
        <v/>
      </c>
      <c r="M418" s="506" t="str">
        <f t="array" ref="M418">IF(ISBLANK(C418),"",XLOOKUP(A418,'Crop Chart'!$A$5:$A$201,'Crop Chart'!$E$5:$E$201,0))</f>
        <v/>
      </c>
      <c r="N418" s="535" t="str">
        <f t="shared" si="1"/>
        <v/>
      </c>
      <c r="O418" s="515" t="str">
        <f t="array" ref="O418">IF(ISBLANK(C418),"",XLOOKUP(A418,'Crop Chart'!$A$5:$A$201,'Crop Chart'!$S$5:$S$201,0))</f>
        <v/>
      </c>
      <c r="P418" s="507" t="str">
        <f t="shared" si="2"/>
        <v/>
      </c>
      <c r="Q418" s="524"/>
      <c r="R418" s="523" t="str">
        <f t="array" ref="R418">IF(I418="TR",XLOOKUP(A418,'Crop Chart'!$A$5:$A$201,'Crop Chart'!$I$5:$I$201,FALSE),"")</f>
        <v/>
      </c>
      <c r="S418" s="512" t="str">
        <f t="array" ref="S418">IF(I418="TR",G418*'Crop Chart'!$H$2*12*L418/M418/T418*XLOOKUP(A418,'Crop Chart'!$A$5:$A$203,'Crop Chart'!$T$5:$T$203),"")</f>
        <v/>
      </c>
      <c r="T418" s="523" t="str">
        <f t="array" ref="T418">IF(ISBLANK(C418),"",XLOOKUP(A418,'Crop Chart'!$A$5:$A$201,'Crop Chart'!$P$5:$P$201,FALSE))</f>
        <v/>
      </c>
      <c r="U418" s="525" t="str">
        <f t="array" ref="U418">IF(ISBLANK(C418),"",XLOOKUP(A418,'Crop Chart'!$A$5:$A$201,'Crop Chart'!$Q$5:$Q$201,0))</f>
        <v/>
      </c>
      <c r="V418" s="507" t="str">
        <f t="array" ref="V418">IF(I418="DS",XLOOKUP(A418,'Crop Chart'!$A$6:$A$201,'Crop Chart'!$AH$6:$AH$201,0),"")</f>
        <v/>
      </c>
      <c r="W418" s="507" t="str">
        <f t="array" ref="W418">IF(I418="DS",XLOOKUP(A418,'Crop Chart'!$A$6:$A$201,'Crop Chart'!$AI$6:$AI$201,0),"")</f>
        <v/>
      </c>
      <c r="X418" s="526" t="str">
        <f t="array" ref="X418">IFS(ISTEXT(P418),"",XLOOKUP(A418,'Crop Chart'!$A$5:$A$201,'Crop Chart'!$R$5:$R$201,0)=0,"",XLOOKUP(A418,'Crop Chart'!$A$5:$A$201,'Crop Chart'!$R$5:$R$201,0)&gt;0,XLOOKUP(A418,'Crop Chart'!$A$5:$A$201,'Crop Chart'!$R$5:$R$201,0)+P418)</f>
        <v/>
      </c>
      <c r="Y418" s="523" t="str">
        <f t="array" ref="Y418">IF(ISTEXT(X418),"",XLOOKUP(A418,'Crop Chart'!$A$5:$A$201,'Crop Chart'!$S$5:$S$201,0))</f>
        <v/>
      </c>
      <c r="Z418" s="513" t="str">
        <f t="shared" si="3"/>
        <v/>
      </c>
      <c r="AA418" s="523" t="str">
        <f t="array" ref="AA418">IF(ISBLANK(C418),"",XLOOKUP(A418,'Crop Chart'!$A$5:$A$201,'Crop Chart'!$F$5:$F$201,0))</f>
        <v/>
      </c>
      <c r="AB418" s="523" t="str">
        <f t="array" ref="AB418">IF(ISBLANK(C418),"",XLOOKUP(A418,'Crop Chart'!$A$5:$A$201,'Crop Chart'!$G$5:$G$201,FALSE))</f>
        <v/>
      </c>
      <c r="AC418" s="526" t="str">
        <f t="shared" si="19"/>
        <v/>
      </c>
      <c r="AD418" s="526" t="str">
        <f t="shared" si="4"/>
        <v/>
      </c>
      <c r="AE418" s="527" t="str">
        <f t="array" ref="AE418">IF(ISBLANK(C418),"",XLOOKUP(C418,'Codified Game Plan'!$M$3:$M$477,'Codified Game Plan'!$J$3:$J$477,0))</f>
        <v/>
      </c>
      <c r="AF418" s="528" t="str">
        <f t="array" ref="AF418">IF(ISBLANK(C418),"",XLOOKUP(A418,'Crop Chart'!$A$5:$A$201,'Crop Chart'!$L$5:$L$201,FALSE))</f>
        <v/>
      </c>
      <c r="AG418" s="529"/>
      <c r="AH418" s="530"/>
      <c r="AI418" s="530" t="str">
        <f t="array" ref="AI418">IF(ISBLANK(C418),"",XLOOKUP(A418,'Crop Chart'!$A$5:$A$201,'Crop Chart'!$AN$5:$AN$201,FALSE))</f>
        <v/>
      </c>
      <c r="AJ418" s="531" t="str">
        <f t="array" ref="AJ418">IF((AI418=""),"",J418+XLOOKUP(A418,'Crop Chart'!$A$5:$A$201,'Crop Chart'!$AO$5:$AO$201,FALSE))</f>
        <v/>
      </c>
      <c r="AK418" s="530" t="str">
        <f t="array" ref="AK418">IF(ISBLANK(C418),"",XLOOKUP(A418,'Crop Chart'!$A$5:$A$201,'Crop Chart'!$AP$5:$AP$201,FALSE))</f>
        <v/>
      </c>
      <c r="AL418" s="531" t="str">
        <f t="array" ref="AL418">IF((AK418=""),"",J418+XLOOKUP(A418,'Crop Chart'!$A$5:$A$201,'Crop Chart'!$AQ$5:$AQ$201,FALSE))</f>
        <v/>
      </c>
      <c r="AM418" s="530" t="str">
        <f t="array" ref="AM418">IF(ISBLANK(C418),"",XLOOKUP(A418,'Crop Chart'!$A$5:$A$201,'Crop Chart'!$AR$5:$AR$201,FALSE))</f>
        <v/>
      </c>
      <c r="AN418" s="531" t="str">
        <f t="array" ref="AN418">IF((AM418=""),"",J418+XLOOKUP(A418,'Crop Chart'!$A$5:$A$201,'Crop Chart'!$AS$5:$AS$201,FALSE))</f>
        <v/>
      </c>
      <c r="AO418" s="530" t="str">
        <f t="array" ref="AO418">IF(ISBLANK(C418),"",XLOOKUP(A418,'Crop Chart'!$A$5:$A$201,'Crop Chart'!$AT$5:$AT$201,FALSE))</f>
        <v/>
      </c>
      <c r="AP418" s="531" t="str">
        <f t="array" ref="AP418">IF((AO418=""),"",J418+XLOOKUP(A418,'Crop Chart'!$A$5:$A$201,'Crop Chart'!$AU$5:$AU$201,FALSE))</f>
        <v/>
      </c>
      <c r="AQ418" s="530" t="str">
        <f t="array" ref="AQ418">IF(ISBLANK(C418),"",XLOOKUP(A418,'Crop Chart'!$A$5:$A$201,'Crop Chart'!$AV$5:$AV$201,FALSE))</f>
        <v/>
      </c>
      <c r="AR418" s="531" t="str">
        <f t="array" ref="AR418">IF((AQ418=""),"",J418+XLOOKUP(A418,'Crop Chart'!$A$5:$A$201,'Crop Chart'!$AW$5:$AW$201,FALSE))</f>
        <v/>
      </c>
      <c r="AS418" s="530" t="str">
        <f t="array" ref="AS418">IF(ISBLANK(C418),"",XLOOKUP(A418,'Crop Chart'!$A$5:$A$201,'Crop Chart'!$AX$5:$AX$201,FALSE))</f>
        <v/>
      </c>
      <c r="AT418" s="531" t="str">
        <f t="array" ref="AT418">IF((AS418=""),"",J418+XLOOKUP(A418,'Crop Chart'!$A$5:$A$201,'Crop Chart'!$AY$5:$AY$201,FALSE))</f>
        <v/>
      </c>
      <c r="AU418" s="530" t="str">
        <f t="array" ref="AU418">IF(ISBLANK(C418),"",XLOOKUP(A418,'Crop Chart'!$A$5:$A$201,'Crop Chart'!$AZ$5:$AZ$201,FALSE))</f>
        <v/>
      </c>
      <c r="AV418" s="531" t="str">
        <f t="array" ref="AV418">IF((AU418=""),"",J418+XLOOKUP(A418,'Crop Chart'!$A$5:$A$201,'Crop Chart'!$BA$5:$BA$201,FALSE))</f>
        <v/>
      </c>
      <c r="AW418" s="530" t="str">
        <f t="array" ref="AW418">IF(ISBLANK(C418),"",XLOOKUP(A418,'Crop Chart'!$A$5:$A$201,'Crop Chart'!$BB$5:$BB$201,FALSE))</f>
        <v/>
      </c>
      <c r="AX418" s="532" t="str">
        <f t="array" ref="AX418">IF((AW418=""),"",J418+XLOOKUP(A418,'Crop Chart'!$A$5:$A$201,'Crop Chart'!$BC$5:$BC$201,FALSE))</f>
        <v/>
      </c>
    </row>
    <row r="419" ht="15.75" hidden="1" customHeight="1">
      <c r="A419" s="520" t="str">
        <f t="array" ref="A419">IF(ISBLANK(C419)," ",XLOOKUP(C419,'Codified Game Plan'!$M$3:$M$477,'Codified Game Plan'!$A$3:$A$477))</f>
        <v> </v>
      </c>
      <c r="B419" s="503" t="str">
        <f t="array" ref="B419">IF(ISBLANK(C419),"",XLOOKUP(C419,'Codified Game Plan'!$M$3:$M$477,'Codified Game Plan'!$B$3:$B$477))</f>
        <v/>
      </c>
      <c r="C419" s="521"/>
      <c r="D419" s="521" t="str">
        <f t="array" ref="D419">IF(ISBLANK(C419)," ",XLOOKUP(C419,'Codified Game Plan'!$M$3:$M$477,'Codified Game Plan'!$C$3:$C$477))</f>
        <v> </v>
      </c>
      <c r="E419" s="522" t="str">
        <f t="array" ref="E419">IF(ISBLANK(C419),"",XLOOKUP(C419,'Codified Game Plan'!$M$3:$M$477,'Codified Game Plan'!$D$3:$D$477,0))</f>
        <v/>
      </c>
      <c r="F419" s="522" t="str">
        <f t="array" ref="F419">IF(ISBLANK(C419),"",XLOOKUP(C419,'Codified Game Plan'!$M$3:$M$477,'Codified Game Plan'!$E$3:$E$477,0))</f>
        <v/>
      </c>
      <c r="G419" s="523" t="str">
        <f t="array" ref="G419">IF(ISBLANK(C419)," ",XLOOKUP(C419,'Codified Game Plan'!$M$3:$M$477,'Codified Game Plan'!$F$3:$F$477))</f>
        <v> </v>
      </c>
      <c r="H419" s="507" t="str">
        <f t="array" ref="H419">IF(ISBLANK(C419)," ",XLOOKUP(C419,'Codified Game Plan'!$M$3:$M$477,'Codified Game Plan'!$G$3:$G$477))</f>
        <v> </v>
      </c>
      <c r="I419" s="523" t="str">
        <f t="array" ref="I419">IF(ISBLANK(C419),"",XLOOKUP(A419,'Crop Chart'!$A$5:$A$201,'Crop Chart'!$B$5:$B$201,0))</f>
        <v/>
      </c>
      <c r="J419" s="507" t="str">
        <f t="shared" si="24"/>
        <v> </v>
      </c>
      <c r="K419" s="511"/>
      <c r="L419" s="523" t="str">
        <f t="array" ref="L419">IF(ISBLANK(C419),"",XLOOKUP(A419,'Crop Chart'!$A$5:$A$201,'Crop Chart'!$C$5:$C$201,0))</f>
        <v/>
      </c>
      <c r="M419" s="506" t="str">
        <f t="array" ref="M419">IF(ISBLANK(C419),"",XLOOKUP(A419,'Crop Chart'!$A$5:$A$201,'Crop Chart'!$E$5:$E$201,0))</f>
        <v/>
      </c>
      <c r="N419" s="535" t="str">
        <f t="shared" si="1"/>
        <v/>
      </c>
      <c r="O419" s="515" t="str">
        <f t="array" ref="O419">IF(ISBLANK(C419),"",XLOOKUP(A419,'Crop Chart'!$A$5:$A$201,'Crop Chart'!$S$5:$S$201,0))</f>
        <v/>
      </c>
      <c r="P419" s="507" t="str">
        <f t="shared" si="2"/>
        <v/>
      </c>
      <c r="Q419" s="524"/>
      <c r="R419" s="523" t="str">
        <f t="array" ref="R419">IF(I419="TR",XLOOKUP(A419,'Crop Chart'!$A$5:$A$201,'Crop Chart'!$I$5:$I$201,FALSE),"")</f>
        <v/>
      </c>
      <c r="S419" s="512" t="str">
        <f t="array" ref="S419">IF(I419="TR",G419*'Crop Chart'!$H$2*12*L419/M419/T419*XLOOKUP(A419,'Crop Chart'!$A$5:$A$203,'Crop Chart'!$T$5:$T$203),"")</f>
        <v/>
      </c>
      <c r="T419" s="523" t="str">
        <f t="array" ref="T419">IF(ISBLANK(C419),"",XLOOKUP(A419,'Crop Chart'!$A$5:$A$201,'Crop Chart'!$P$5:$P$201,FALSE))</f>
        <v/>
      </c>
      <c r="U419" s="525" t="str">
        <f t="array" ref="U419">IF(ISBLANK(C419),"",XLOOKUP(A419,'Crop Chart'!$A$5:$A$201,'Crop Chart'!$Q$5:$Q$201,0))</f>
        <v/>
      </c>
      <c r="V419" s="507" t="str">
        <f t="array" ref="V419">IF(I419="DS",XLOOKUP(A419,'Crop Chart'!$A$6:$A$201,'Crop Chart'!$AH$6:$AH$201,0),"")</f>
        <v/>
      </c>
      <c r="W419" s="507" t="str">
        <f t="array" ref="W419">IF(I419="DS",XLOOKUP(A419,'Crop Chart'!$A$6:$A$201,'Crop Chart'!$AI$6:$AI$201,0),"")</f>
        <v/>
      </c>
      <c r="X419" s="526" t="str">
        <f t="array" ref="X419">IFS(ISTEXT(P419),"",XLOOKUP(A419,'Crop Chart'!$A$5:$A$201,'Crop Chart'!$R$5:$R$201,0)=0,"",XLOOKUP(A419,'Crop Chart'!$A$5:$A$201,'Crop Chart'!$R$5:$R$201,0)&gt;0,XLOOKUP(A419,'Crop Chart'!$A$5:$A$201,'Crop Chart'!$R$5:$R$201,0)+P419)</f>
        <v/>
      </c>
      <c r="Y419" s="523" t="str">
        <f t="array" ref="Y419">IF(ISTEXT(X419),"",XLOOKUP(A419,'Crop Chart'!$A$5:$A$201,'Crop Chart'!$S$5:$S$201,0))</f>
        <v/>
      </c>
      <c r="Z419" s="513" t="str">
        <f t="shared" si="3"/>
        <v/>
      </c>
      <c r="AA419" s="523" t="str">
        <f t="array" ref="AA419">IF(ISBLANK(C419),"",XLOOKUP(A419,'Crop Chart'!$A$5:$A$201,'Crop Chart'!$F$5:$F$201,0))</f>
        <v/>
      </c>
      <c r="AB419" s="523" t="str">
        <f t="array" ref="AB419">IF(ISBLANK(C419),"",XLOOKUP(A419,'Crop Chart'!$A$5:$A$201,'Crop Chart'!$G$5:$G$201,FALSE))</f>
        <v/>
      </c>
      <c r="AC419" s="526" t="str">
        <f t="shared" si="19"/>
        <v/>
      </c>
      <c r="AD419" s="526" t="str">
        <f t="shared" si="4"/>
        <v/>
      </c>
      <c r="AE419" s="527" t="str">
        <f t="array" ref="AE419">IF(ISBLANK(C419),"",XLOOKUP(C419,'Codified Game Plan'!$M$3:$M$477,'Codified Game Plan'!$J$3:$J$477,0))</f>
        <v/>
      </c>
      <c r="AF419" s="528" t="str">
        <f t="array" ref="AF419">IF(ISBLANK(C419),"",XLOOKUP(A419,'Crop Chart'!$A$5:$A$201,'Crop Chart'!$L$5:$L$201,FALSE))</f>
        <v/>
      </c>
      <c r="AG419" s="529"/>
      <c r="AH419" s="530"/>
      <c r="AI419" s="530" t="str">
        <f t="array" ref="AI419">IF(ISBLANK(C419),"",XLOOKUP(A419,'Crop Chart'!$A$5:$A$201,'Crop Chart'!$AN$5:$AN$201,FALSE))</f>
        <v/>
      </c>
      <c r="AJ419" s="531" t="str">
        <f t="array" ref="AJ419">IF((AI419=""),"",J419+XLOOKUP(A419,'Crop Chart'!$A$5:$A$201,'Crop Chart'!$AO$5:$AO$201,FALSE))</f>
        <v/>
      </c>
      <c r="AK419" s="530" t="str">
        <f t="array" ref="AK419">IF(ISBLANK(C419),"",XLOOKUP(A419,'Crop Chart'!$A$5:$A$201,'Crop Chart'!$AP$5:$AP$201,FALSE))</f>
        <v/>
      </c>
      <c r="AL419" s="531" t="str">
        <f t="array" ref="AL419">IF((AK419=""),"",J419+XLOOKUP(A419,'Crop Chart'!$A$5:$A$201,'Crop Chart'!$AQ$5:$AQ$201,FALSE))</f>
        <v/>
      </c>
      <c r="AM419" s="530" t="str">
        <f t="array" ref="AM419">IF(ISBLANK(C419),"",XLOOKUP(A419,'Crop Chart'!$A$5:$A$201,'Crop Chart'!$AR$5:$AR$201,FALSE))</f>
        <v/>
      </c>
      <c r="AN419" s="531" t="str">
        <f t="array" ref="AN419">IF((AM419=""),"",J419+XLOOKUP(A419,'Crop Chart'!$A$5:$A$201,'Crop Chart'!$AS$5:$AS$201,FALSE))</f>
        <v/>
      </c>
      <c r="AO419" s="530" t="str">
        <f t="array" ref="AO419">IF(ISBLANK(C419),"",XLOOKUP(A419,'Crop Chart'!$A$5:$A$201,'Crop Chart'!$AT$5:$AT$201,FALSE))</f>
        <v/>
      </c>
      <c r="AP419" s="531" t="str">
        <f t="array" ref="AP419">IF((AO419=""),"",J419+XLOOKUP(A419,'Crop Chart'!$A$5:$A$201,'Crop Chart'!$AU$5:$AU$201,FALSE))</f>
        <v/>
      </c>
      <c r="AQ419" s="530" t="str">
        <f t="array" ref="AQ419">IF(ISBLANK(C419),"",XLOOKUP(A419,'Crop Chart'!$A$5:$A$201,'Crop Chart'!$AV$5:$AV$201,FALSE))</f>
        <v/>
      </c>
      <c r="AR419" s="531" t="str">
        <f t="array" ref="AR419">IF((AQ419=""),"",J419+XLOOKUP(A419,'Crop Chart'!$A$5:$A$201,'Crop Chart'!$AW$5:$AW$201,FALSE))</f>
        <v/>
      </c>
      <c r="AS419" s="530" t="str">
        <f t="array" ref="AS419">IF(ISBLANK(C419),"",XLOOKUP(A419,'Crop Chart'!$A$5:$A$201,'Crop Chart'!$AX$5:$AX$201,FALSE))</f>
        <v/>
      </c>
      <c r="AT419" s="531" t="str">
        <f t="array" ref="AT419">IF((AS419=""),"",J419+XLOOKUP(A419,'Crop Chart'!$A$5:$A$201,'Crop Chart'!$AY$5:$AY$201,FALSE))</f>
        <v/>
      </c>
      <c r="AU419" s="530" t="str">
        <f t="array" ref="AU419">IF(ISBLANK(C419),"",XLOOKUP(A419,'Crop Chart'!$A$5:$A$201,'Crop Chart'!$AZ$5:$AZ$201,FALSE))</f>
        <v/>
      </c>
      <c r="AV419" s="531" t="str">
        <f t="array" ref="AV419">IF((AU419=""),"",J419+XLOOKUP(A419,'Crop Chart'!$A$5:$A$201,'Crop Chart'!$BA$5:$BA$201,FALSE))</f>
        <v/>
      </c>
      <c r="AW419" s="530" t="str">
        <f t="array" ref="AW419">IF(ISBLANK(C419),"",XLOOKUP(A419,'Crop Chart'!$A$5:$A$201,'Crop Chart'!$BB$5:$BB$201,FALSE))</f>
        <v/>
      </c>
      <c r="AX419" s="532" t="str">
        <f t="array" ref="AX419">IF((AW419=""),"",J419+XLOOKUP(A419,'Crop Chart'!$A$5:$A$201,'Crop Chart'!$BC$5:$BC$201,FALSE))</f>
        <v/>
      </c>
    </row>
    <row r="420" ht="15.75" hidden="1" customHeight="1">
      <c r="A420" s="520" t="str">
        <f t="array" ref="A420">IF(ISBLANK(C420)," ",XLOOKUP(C420,'Codified Game Plan'!$M$3:$M$477,'Codified Game Plan'!$A$3:$A$477))</f>
        <v> </v>
      </c>
      <c r="B420" s="503" t="str">
        <f t="array" ref="B420">IF(ISBLANK(C420),"",XLOOKUP(C420,'Codified Game Plan'!$M$3:$M$477,'Codified Game Plan'!$B$3:$B$477))</f>
        <v/>
      </c>
      <c r="C420" s="521"/>
      <c r="D420" s="521" t="str">
        <f t="array" ref="D420">IF(ISBLANK(C420)," ",XLOOKUP(C420,'Codified Game Plan'!$M$3:$M$477,'Codified Game Plan'!$C$3:$C$477))</f>
        <v> </v>
      </c>
      <c r="E420" s="522" t="str">
        <f t="array" ref="E420">IF(ISBLANK(C420),"",XLOOKUP(C420,'Codified Game Plan'!$M$3:$M$477,'Codified Game Plan'!$D$3:$D$477,0))</f>
        <v/>
      </c>
      <c r="F420" s="522" t="str">
        <f t="array" ref="F420">IF(ISBLANK(C420),"",XLOOKUP(C420,'Codified Game Plan'!$M$3:$M$477,'Codified Game Plan'!$E$3:$E$477,0))</f>
        <v/>
      </c>
      <c r="G420" s="523" t="str">
        <f t="array" ref="G420">IF(ISBLANK(C420)," ",XLOOKUP(C420,'Codified Game Plan'!$M$3:$M$477,'Codified Game Plan'!$F$3:$F$477))</f>
        <v> </v>
      </c>
      <c r="H420" s="507" t="str">
        <f t="array" ref="H420">IF(ISBLANK(C420)," ",XLOOKUP(C420,'Codified Game Plan'!$M$3:$M$477,'Codified Game Plan'!$G$3:$G$477))</f>
        <v> </v>
      </c>
      <c r="I420" s="523" t="str">
        <f t="array" ref="I420">IF(ISBLANK(C420),"",XLOOKUP(A420,'Crop Chart'!$A$5:$A$201,'Crop Chart'!$B$5:$B$201,0))</f>
        <v/>
      </c>
      <c r="J420" s="507" t="str">
        <f t="shared" si="24"/>
        <v> </v>
      </c>
      <c r="K420" s="511"/>
      <c r="L420" s="523" t="str">
        <f t="array" ref="L420">IF(ISBLANK(C420),"",XLOOKUP(A420,'Crop Chart'!$A$5:$A$201,'Crop Chart'!$C$5:$C$201,0))</f>
        <v/>
      </c>
      <c r="M420" s="506" t="str">
        <f t="array" ref="M420">IF(ISBLANK(C420),"",XLOOKUP(A420,'Crop Chart'!$A$5:$A$201,'Crop Chart'!$E$5:$E$201,0))</f>
        <v/>
      </c>
      <c r="N420" s="535" t="str">
        <f t="shared" si="1"/>
        <v/>
      </c>
      <c r="O420" s="515" t="str">
        <f t="array" ref="O420">IF(ISBLANK(C420),"",XLOOKUP(A420,'Crop Chart'!$A$5:$A$201,'Crop Chart'!$S$5:$S$201,0))</f>
        <v/>
      </c>
      <c r="P420" s="507" t="str">
        <f t="shared" si="2"/>
        <v/>
      </c>
      <c r="Q420" s="524"/>
      <c r="R420" s="523" t="str">
        <f t="array" ref="R420">IF(I420="TR",XLOOKUP(A420,'Crop Chart'!$A$5:$A$201,'Crop Chart'!$I$5:$I$201,FALSE),"")</f>
        <v/>
      </c>
      <c r="S420" s="512" t="str">
        <f t="array" ref="S420">IF(I420="TR",G420*'Crop Chart'!$H$2*12*L420/M420/T420*XLOOKUP(A420,'Crop Chart'!$A$5:$A$203,'Crop Chart'!$T$5:$T$203),"")</f>
        <v/>
      </c>
      <c r="T420" s="523" t="str">
        <f t="array" ref="T420">IF(ISBLANK(C420),"",XLOOKUP(A420,'Crop Chart'!$A$5:$A$201,'Crop Chart'!$P$5:$P$201,FALSE))</f>
        <v/>
      </c>
      <c r="U420" s="525" t="str">
        <f t="array" ref="U420">IF(ISBLANK(C420),"",XLOOKUP(A420,'Crop Chart'!$A$5:$A$201,'Crop Chart'!$Q$5:$Q$201,0))</f>
        <v/>
      </c>
      <c r="V420" s="507" t="str">
        <f t="array" ref="V420">IF(I420="DS",XLOOKUP(A420,'Crop Chart'!$A$6:$A$201,'Crop Chart'!$AH$6:$AH$201,0),"")</f>
        <v/>
      </c>
      <c r="W420" s="507" t="str">
        <f t="array" ref="W420">IF(I420="DS",XLOOKUP(A420,'Crop Chart'!$A$6:$A$201,'Crop Chart'!$AI$6:$AI$201,0),"")</f>
        <v/>
      </c>
      <c r="X420" s="526" t="str">
        <f t="array" ref="X420">IFS(ISTEXT(P420),"",XLOOKUP(A420,'Crop Chart'!$A$5:$A$201,'Crop Chart'!$R$5:$R$201,0)=0,"",XLOOKUP(A420,'Crop Chart'!$A$5:$A$201,'Crop Chart'!$R$5:$R$201,0)&gt;0,XLOOKUP(A420,'Crop Chart'!$A$5:$A$201,'Crop Chart'!$R$5:$R$201,0)+P420)</f>
        <v/>
      </c>
      <c r="Y420" s="523" t="str">
        <f t="array" ref="Y420">IF(ISTEXT(X420),"",XLOOKUP(A420,'Crop Chart'!$A$5:$A$201,'Crop Chart'!$S$5:$S$201,0))</f>
        <v/>
      </c>
      <c r="Z420" s="513" t="str">
        <f t="shared" si="3"/>
        <v/>
      </c>
      <c r="AA420" s="523" t="str">
        <f t="array" ref="AA420">IF(ISBLANK(C420),"",XLOOKUP(A420,'Crop Chart'!$A$5:$A$201,'Crop Chart'!$F$5:$F$201,0))</f>
        <v/>
      </c>
      <c r="AB420" s="523" t="str">
        <f t="array" ref="AB420">IF(ISBLANK(C420),"",XLOOKUP(A420,'Crop Chart'!$A$5:$A$201,'Crop Chart'!$G$5:$G$201,FALSE))</f>
        <v/>
      </c>
      <c r="AC420" s="526" t="str">
        <f t="shared" si="19"/>
        <v/>
      </c>
      <c r="AD420" s="526" t="str">
        <f t="shared" si="4"/>
        <v/>
      </c>
      <c r="AE420" s="527" t="str">
        <f t="array" ref="AE420">IF(ISBLANK(C420),"",XLOOKUP(C420,'Codified Game Plan'!$M$3:$M$477,'Codified Game Plan'!$J$3:$J$477,0))</f>
        <v/>
      </c>
      <c r="AF420" s="528" t="str">
        <f t="array" ref="AF420">IF(ISBLANK(C420),"",XLOOKUP(A420,'Crop Chart'!$A$5:$A$201,'Crop Chart'!$L$5:$L$201,FALSE))</f>
        <v/>
      </c>
      <c r="AG420" s="529"/>
      <c r="AH420" s="530"/>
      <c r="AI420" s="530" t="str">
        <f t="array" ref="AI420">IF(ISBLANK(C420),"",XLOOKUP(A420,'Crop Chart'!$A$5:$A$201,'Crop Chart'!$AN$5:$AN$201,FALSE))</f>
        <v/>
      </c>
      <c r="AJ420" s="531" t="str">
        <f t="array" ref="AJ420">IF((AI420=""),"",J420+XLOOKUP(A420,'Crop Chart'!$A$5:$A$201,'Crop Chart'!$AO$5:$AO$201,FALSE))</f>
        <v/>
      </c>
      <c r="AK420" s="530" t="str">
        <f t="array" ref="AK420">IF(ISBLANK(C420),"",XLOOKUP(A420,'Crop Chart'!$A$5:$A$201,'Crop Chart'!$AP$5:$AP$201,FALSE))</f>
        <v/>
      </c>
      <c r="AL420" s="531" t="str">
        <f t="array" ref="AL420">IF((AK420=""),"",J420+XLOOKUP(A420,'Crop Chart'!$A$5:$A$201,'Crop Chart'!$AQ$5:$AQ$201,FALSE))</f>
        <v/>
      </c>
      <c r="AM420" s="530" t="str">
        <f t="array" ref="AM420">IF(ISBLANK(C420),"",XLOOKUP(A420,'Crop Chart'!$A$5:$A$201,'Crop Chart'!$AR$5:$AR$201,FALSE))</f>
        <v/>
      </c>
      <c r="AN420" s="531" t="str">
        <f t="array" ref="AN420">IF((AM420=""),"",J420+XLOOKUP(A420,'Crop Chart'!$A$5:$A$201,'Crop Chart'!$AS$5:$AS$201,FALSE))</f>
        <v/>
      </c>
      <c r="AO420" s="530" t="str">
        <f t="array" ref="AO420">IF(ISBLANK(C420),"",XLOOKUP(A420,'Crop Chart'!$A$5:$A$201,'Crop Chart'!$AT$5:$AT$201,FALSE))</f>
        <v/>
      </c>
      <c r="AP420" s="531" t="str">
        <f t="array" ref="AP420">IF((AO420=""),"",J420+XLOOKUP(A420,'Crop Chart'!$A$5:$A$201,'Crop Chart'!$AU$5:$AU$201,FALSE))</f>
        <v/>
      </c>
      <c r="AQ420" s="530" t="str">
        <f t="array" ref="AQ420">IF(ISBLANK(C420),"",XLOOKUP(A420,'Crop Chart'!$A$5:$A$201,'Crop Chart'!$AV$5:$AV$201,FALSE))</f>
        <v/>
      </c>
      <c r="AR420" s="531" t="str">
        <f t="array" ref="AR420">IF((AQ420=""),"",J420+XLOOKUP(A420,'Crop Chart'!$A$5:$A$201,'Crop Chart'!$AW$5:$AW$201,FALSE))</f>
        <v/>
      </c>
      <c r="AS420" s="530" t="str">
        <f t="array" ref="AS420">IF(ISBLANK(C420),"",XLOOKUP(A420,'Crop Chart'!$A$5:$A$201,'Crop Chart'!$AX$5:$AX$201,FALSE))</f>
        <v/>
      </c>
      <c r="AT420" s="531" t="str">
        <f t="array" ref="AT420">IF((AS420=""),"",J420+XLOOKUP(A420,'Crop Chart'!$A$5:$A$201,'Crop Chart'!$AY$5:$AY$201,FALSE))</f>
        <v/>
      </c>
      <c r="AU420" s="530" t="str">
        <f t="array" ref="AU420">IF(ISBLANK(C420),"",XLOOKUP(A420,'Crop Chart'!$A$5:$A$201,'Crop Chart'!$AZ$5:$AZ$201,FALSE))</f>
        <v/>
      </c>
      <c r="AV420" s="531" t="str">
        <f t="array" ref="AV420">IF((AU420=""),"",J420+XLOOKUP(A420,'Crop Chart'!$A$5:$A$201,'Crop Chart'!$BA$5:$BA$201,FALSE))</f>
        <v/>
      </c>
      <c r="AW420" s="530" t="str">
        <f t="array" ref="AW420">IF(ISBLANK(C420),"",XLOOKUP(A420,'Crop Chart'!$A$5:$A$201,'Crop Chart'!$BB$5:$BB$201,FALSE))</f>
        <v/>
      </c>
      <c r="AX420" s="532" t="str">
        <f t="array" ref="AX420">IF((AW420=""),"",J420+XLOOKUP(A420,'Crop Chart'!$A$5:$A$201,'Crop Chart'!$BC$5:$BC$201,FALSE))</f>
        <v/>
      </c>
    </row>
    <row r="421" ht="15.75" hidden="1" customHeight="1">
      <c r="A421" s="520" t="str">
        <f t="array" ref="A421">IF(ISBLANK(C421)," ",XLOOKUP(C421,'Codified Game Plan'!$M$3:$M$477,'Codified Game Plan'!$A$3:$A$477))</f>
        <v> </v>
      </c>
      <c r="B421" s="503" t="str">
        <f t="array" ref="B421">IF(ISBLANK(C421),"",XLOOKUP(C421,'Codified Game Plan'!$M$3:$M$477,'Codified Game Plan'!$B$3:$B$477))</f>
        <v/>
      </c>
      <c r="C421" s="521"/>
      <c r="D421" s="521" t="str">
        <f t="array" ref="D421">IF(ISBLANK(C421)," ",XLOOKUP(C421,'Codified Game Plan'!$M$3:$M$477,'Codified Game Plan'!$C$3:$C$477))</f>
        <v> </v>
      </c>
      <c r="E421" s="522" t="str">
        <f t="array" ref="E421">IF(ISBLANK(C421),"",XLOOKUP(C421,'Codified Game Plan'!$M$3:$M$477,'Codified Game Plan'!$D$3:$D$477,0))</f>
        <v/>
      </c>
      <c r="F421" s="522" t="str">
        <f t="array" ref="F421">IF(ISBLANK(C421),"",XLOOKUP(C421,'Codified Game Plan'!$M$3:$M$477,'Codified Game Plan'!$E$3:$E$477,0))</f>
        <v/>
      </c>
      <c r="G421" s="523" t="str">
        <f t="array" ref="G421">IF(ISBLANK(C421)," ",XLOOKUP(C421,'Codified Game Plan'!$M$3:$M$477,'Codified Game Plan'!$F$3:$F$477))</f>
        <v> </v>
      </c>
      <c r="H421" s="507" t="str">
        <f t="array" ref="H421">IF(ISBLANK(C421)," ",XLOOKUP(C421,'Codified Game Plan'!$M$3:$M$477,'Codified Game Plan'!$G$3:$G$477))</f>
        <v> </v>
      </c>
      <c r="I421" s="523" t="str">
        <f t="array" ref="I421">IF(ISBLANK(C421),"",XLOOKUP(A421,'Crop Chart'!$A$5:$A$201,'Crop Chart'!$B$5:$B$201,0))</f>
        <v/>
      </c>
      <c r="J421" s="507" t="str">
        <f t="shared" si="24"/>
        <v> </v>
      </c>
      <c r="K421" s="511"/>
      <c r="L421" s="523" t="str">
        <f t="array" ref="L421">IF(ISBLANK(C421),"",XLOOKUP(A421,'Crop Chart'!$A$5:$A$201,'Crop Chart'!$C$5:$C$201,0))</f>
        <v/>
      </c>
      <c r="M421" s="506" t="str">
        <f t="array" ref="M421">IF(ISBLANK(C421),"",XLOOKUP(A421,'Crop Chart'!$A$5:$A$201,'Crop Chart'!$E$5:$E$201,0))</f>
        <v/>
      </c>
      <c r="N421" s="535" t="str">
        <f t="shared" si="1"/>
        <v/>
      </c>
      <c r="O421" s="515" t="str">
        <f t="array" ref="O421">IF(ISBLANK(C421),"",XLOOKUP(A421,'Crop Chart'!$A$5:$A$201,'Crop Chart'!$S$5:$S$201,0))</f>
        <v/>
      </c>
      <c r="P421" s="507" t="str">
        <f t="shared" si="2"/>
        <v/>
      </c>
      <c r="Q421" s="524"/>
      <c r="R421" s="523" t="str">
        <f t="array" ref="R421">IF(I421="TR",XLOOKUP(A421,'Crop Chart'!$A$5:$A$201,'Crop Chart'!$I$5:$I$201,FALSE),"")</f>
        <v/>
      </c>
      <c r="S421" s="512" t="str">
        <f t="array" ref="S421">IF(I421="TR",G421*'Crop Chart'!$H$2*12*L421/M421/T421*XLOOKUP(A421,'Crop Chart'!$A$5:$A$203,'Crop Chart'!$T$5:$T$203),"")</f>
        <v/>
      </c>
      <c r="T421" s="523" t="str">
        <f t="array" ref="T421">IF(ISBLANK(C421),"",XLOOKUP(A421,'Crop Chart'!$A$5:$A$201,'Crop Chart'!$P$5:$P$201,FALSE))</f>
        <v/>
      </c>
      <c r="U421" s="525" t="str">
        <f t="array" ref="U421">IF(ISBLANK(C421),"",XLOOKUP(A421,'Crop Chart'!$A$5:$A$201,'Crop Chart'!$Q$5:$Q$201,0))</f>
        <v/>
      </c>
      <c r="V421" s="507" t="str">
        <f t="array" ref="V421">IF(I421="DS",XLOOKUP(A421,'Crop Chart'!$A$6:$A$201,'Crop Chart'!$AH$6:$AH$201,0),"")</f>
        <v/>
      </c>
      <c r="W421" s="507" t="str">
        <f t="array" ref="W421">IF(I421="DS",XLOOKUP(A421,'Crop Chart'!$A$6:$A$201,'Crop Chart'!$AI$6:$AI$201,0),"")</f>
        <v/>
      </c>
      <c r="X421" s="526" t="str">
        <f t="array" ref="X421">IFS(ISTEXT(P421),"",XLOOKUP(A421,'Crop Chart'!$A$5:$A$201,'Crop Chart'!$R$5:$R$201,0)=0,"",XLOOKUP(A421,'Crop Chart'!$A$5:$A$201,'Crop Chart'!$R$5:$R$201,0)&gt;0,XLOOKUP(A421,'Crop Chart'!$A$5:$A$201,'Crop Chart'!$R$5:$R$201,0)+P421)</f>
        <v/>
      </c>
      <c r="Y421" s="523" t="str">
        <f t="array" ref="Y421">IF(ISTEXT(X421),"",XLOOKUP(A421,'Crop Chart'!$A$5:$A$201,'Crop Chart'!$S$5:$S$201,0))</f>
        <v/>
      </c>
      <c r="Z421" s="513" t="str">
        <f t="shared" si="3"/>
        <v/>
      </c>
      <c r="AA421" s="523" t="str">
        <f t="array" ref="AA421">IF(ISBLANK(C421),"",XLOOKUP(A421,'Crop Chart'!$A$5:$A$201,'Crop Chart'!$F$5:$F$201,0))</f>
        <v/>
      </c>
      <c r="AB421" s="523" t="str">
        <f t="array" ref="AB421">IF(ISBLANK(C421),"",XLOOKUP(A421,'Crop Chart'!$A$5:$A$201,'Crop Chart'!$G$5:$G$201,FALSE))</f>
        <v/>
      </c>
      <c r="AC421" s="526" t="str">
        <f t="shared" si="19"/>
        <v/>
      </c>
      <c r="AD421" s="526" t="str">
        <f t="shared" si="4"/>
        <v/>
      </c>
      <c r="AE421" s="527" t="str">
        <f t="array" ref="AE421">IF(ISBLANK(C421),"",XLOOKUP(C421,'Codified Game Plan'!$M$3:$M$477,'Codified Game Plan'!$J$3:$J$477,0))</f>
        <v/>
      </c>
      <c r="AF421" s="528" t="str">
        <f t="array" ref="AF421">IF(ISBLANK(C421),"",XLOOKUP(A421,'Crop Chart'!$A$5:$A$201,'Crop Chart'!$L$5:$L$201,FALSE))</f>
        <v/>
      </c>
      <c r="AG421" s="529"/>
      <c r="AH421" s="530"/>
      <c r="AI421" s="530" t="str">
        <f t="array" ref="AI421">IF(ISBLANK(C421),"",XLOOKUP(A421,'Crop Chart'!$A$5:$A$201,'Crop Chart'!$AN$5:$AN$201,FALSE))</f>
        <v/>
      </c>
      <c r="AJ421" s="531" t="str">
        <f t="array" ref="AJ421">IF((AI421=""),"",J421+XLOOKUP(A421,'Crop Chart'!$A$5:$A$201,'Crop Chart'!$AO$5:$AO$201,FALSE))</f>
        <v/>
      </c>
      <c r="AK421" s="530" t="str">
        <f t="array" ref="AK421">IF(ISBLANK(C421),"",XLOOKUP(A421,'Crop Chart'!$A$5:$A$201,'Crop Chart'!$AP$5:$AP$201,FALSE))</f>
        <v/>
      </c>
      <c r="AL421" s="531" t="str">
        <f t="array" ref="AL421">IF((AK421=""),"",J421+XLOOKUP(A421,'Crop Chart'!$A$5:$A$201,'Crop Chart'!$AQ$5:$AQ$201,FALSE))</f>
        <v/>
      </c>
      <c r="AM421" s="530" t="str">
        <f t="array" ref="AM421">IF(ISBLANK(C421),"",XLOOKUP(A421,'Crop Chart'!$A$5:$A$201,'Crop Chart'!$AR$5:$AR$201,FALSE))</f>
        <v/>
      </c>
      <c r="AN421" s="531" t="str">
        <f t="array" ref="AN421">IF((AM421=""),"",J421+XLOOKUP(A421,'Crop Chart'!$A$5:$A$201,'Crop Chart'!$AS$5:$AS$201,FALSE))</f>
        <v/>
      </c>
      <c r="AO421" s="530" t="str">
        <f t="array" ref="AO421">IF(ISBLANK(C421),"",XLOOKUP(A421,'Crop Chart'!$A$5:$A$201,'Crop Chart'!$AT$5:$AT$201,FALSE))</f>
        <v/>
      </c>
      <c r="AP421" s="531" t="str">
        <f t="array" ref="AP421">IF((AO421=""),"",J421+XLOOKUP(A421,'Crop Chart'!$A$5:$A$201,'Crop Chart'!$AU$5:$AU$201,FALSE))</f>
        <v/>
      </c>
      <c r="AQ421" s="530" t="str">
        <f t="array" ref="AQ421">IF(ISBLANK(C421),"",XLOOKUP(A421,'Crop Chart'!$A$5:$A$201,'Crop Chart'!$AV$5:$AV$201,FALSE))</f>
        <v/>
      </c>
      <c r="AR421" s="531" t="str">
        <f t="array" ref="AR421">IF((AQ421=""),"",J421+XLOOKUP(A421,'Crop Chart'!$A$5:$A$201,'Crop Chart'!$AW$5:$AW$201,FALSE))</f>
        <v/>
      </c>
      <c r="AS421" s="530" t="str">
        <f t="array" ref="AS421">IF(ISBLANK(C421),"",XLOOKUP(A421,'Crop Chart'!$A$5:$A$201,'Crop Chart'!$AX$5:$AX$201,FALSE))</f>
        <v/>
      </c>
      <c r="AT421" s="531" t="str">
        <f t="array" ref="AT421">IF((AS421=""),"",J421+XLOOKUP(A421,'Crop Chart'!$A$5:$A$201,'Crop Chart'!$AY$5:$AY$201,FALSE))</f>
        <v/>
      </c>
      <c r="AU421" s="530" t="str">
        <f t="array" ref="AU421">IF(ISBLANK(C421),"",XLOOKUP(A421,'Crop Chart'!$A$5:$A$201,'Crop Chart'!$AZ$5:$AZ$201,FALSE))</f>
        <v/>
      </c>
      <c r="AV421" s="531" t="str">
        <f t="array" ref="AV421">IF((AU421=""),"",J421+XLOOKUP(A421,'Crop Chart'!$A$5:$A$201,'Crop Chart'!$BA$5:$BA$201,FALSE))</f>
        <v/>
      </c>
      <c r="AW421" s="530" t="str">
        <f t="array" ref="AW421">IF(ISBLANK(C421),"",XLOOKUP(A421,'Crop Chart'!$A$5:$A$201,'Crop Chart'!$BB$5:$BB$201,FALSE))</f>
        <v/>
      </c>
      <c r="AX421" s="532" t="str">
        <f t="array" ref="AX421">IF((AW421=""),"",J421+XLOOKUP(A421,'Crop Chart'!$A$5:$A$201,'Crop Chart'!$BC$5:$BC$201,FALSE))</f>
        <v/>
      </c>
    </row>
    <row r="422" ht="15.75" hidden="1" customHeight="1">
      <c r="A422" s="520" t="str">
        <f t="array" ref="A422">IF(ISBLANK(C422)," ",XLOOKUP(C422,'Codified Game Plan'!$M$3:$M$477,'Codified Game Plan'!$A$3:$A$477))</f>
        <v> </v>
      </c>
      <c r="B422" s="503" t="str">
        <f t="array" ref="B422">IF(ISBLANK(C422),"",XLOOKUP(C422,'Codified Game Plan'!$M$3:$M$477,'Codified Game Plan'!$B$3:$B$477))</f>
        <v/>
      </c>
      <c r="C422" s="521"/>
      <c r="D422" s="521" t="str">
        <f t="array" ref="D422">IF(ISBLANK(C422)," ",XLOOKUP(C422,'Codified Game Plan'!$M$3:$M$477,'Codified Game Plan'!$C$3:$C$477))</f>
        <v> </v>
      </c>
      <c r="E422" s="522" t="str">
        <f t="array" ref="E422">IF(ISBLANK(C422),"",XLOOKUP(C422,'Codified Game Plan'!$M$3:$M$477,'Codified Game Plan'!$D$3:$D$477,0))</f>
        <v/>
      </c>
      <c r="F422" s="522" t="str">
        <f t="array" ref="F422">IF(ISBLANK(C422),"",XLOOKUP(C422,'Codified Game Plan'!$M$3:$M$477,'Codified Game Plan'!$E$3:$E$477,0))</f>
        <v/>
      </c>
      <c r="G422" s="523" t="str">
        <f t="array" ref="G422">IF(ISBLANK(C422)," ",XLOOKUP(C422,'Codified Game Plan'!$M$3:$M$477,'Codified Game Plan'!$F$3:$F$477))</f>
        <v> </v>
      </c>
      <c r="H422" s="507" t="str">
        <f t="array" ref="H422">IF(ISBLANK(C422)," ",XLOOKUP(C422,'Codified Game Plan'!$M$3:$M$477,'Codified Game Plan'!$G$3:$G$477))</f>
        <v> </v>
      </c>
      <c r="I422" s="523" t="str">
        <f t="array" ref="I422">IF(ISBLANK(C422),"",XLOOKUP(A422,'Crop Chart'!$A$5:$A$201,'Crop Chart'!$B$5:$B$201,0))</f>
        <v/>
      </c>
      <c r="J422" s="507" t="str">
        <f t="shared" si="24"/>
        <v> </v>
      </c>
      <c r="K422" s="511"/>
      <c r="L422" s="523" t="str">
        <f t="array" ref="L422">IF(ISBLANK(C422),"",XLOOKUP(A422,'Crop Chart'!$A$5:$A$201,'Crop Chart'!$C$5:$C$201,0))</f>
        <v/>
      </c>
      <c r="M422" s="506" t="str">
        <f t="array" ref="M422">IF(ISBLANK(C422),"",XLOOKUP(A422,'Crop Chart'!$A$5:$A$201,'Crop Chart'!$E$5:$E$201,0))</f>
        <v/>
      </c>
      <c r="N422" s="535" t="str">
        <f t="shared" si="1"/>
        <v/>
      </c>
      <c r="O422" s="515" t="str">
        <f t="array" ref="O422">IF(ISBLANK(C422),"",XLOOKUP(A422,'Crop Chart'!$A$5:$A$201,'Crop Chart'!$S$5:$S$201,0))</f>
        <v/>
      </c>
      <c r="P422" s="507" t="str">
        <f t="shared" si="2"/>
        <v/>
      </c>
      <c r="Q422" s="524"/>
      <c r="R422" s="523" t="str">
        <f t="array" ref="R422">IF(I422="TR",XLOOKUP(A422,'Crop Chart'!$A$5:$A$201,'Crop Chart'!$I$5:$I$201,FALSE),"")</f>
        <v/>
      </c>
      <c r="S422" s="512" t="str">
        <f t="array" ref="S422">IF(I422="TR",G422*'Crop Chart'!$H$2*12*L422/M422/T422*XLOOKUP(A422,'Crop Chart'!$A$5:$A$203,'Crop Chart'!$T$5:$T$203),"")</f>
        <v/>
      </c>
      <c r="T422" s="523" t="str">
        <f t="array" ref="T422">IF(ISBLANK(C422),"",XLOOKUP(A422,'Crop Chart'!$A$5:$A$201,'Crop Chart'!$P$5:$P$201,FALSE))</f>
        <v/>
      </c>
      <c r="U422" s="525" t="str">
        <f t="array" ref="U422">IF(ISBLANK(C422),"",XLOOKUP(A422,'Crop Chart'!$A$5:$A$201,'Crop Chart'!$Q$5:$Q$201,0))</f>
        <v/>
      </c>
      <c r="V422" s="507" t="str">
        <f t="array" ref="V422">IF(I422="DS",XLOOKUP(A422,'Crop Chart'!$A$6:$A$201,'Crop Chart'!$AH$6:$AH$201,0),"")</f>
        <v/>
      </c>
      <c r="W422" s="507" t="str">
        <f t="array" ref="W422">IF(I422="DS",XLOOKUP(A422,'Crop Chart'!$A$6:$A$201,'Crop Chart'!$AI$6:$AI$201,0),"")</f>
        <v/>
      </c>
      <c r="X422" s="526" t="str">
        <f t="array" ref="X422">IFS(ISTEXT(P422),"",XLOOKUP(A422,'Crop Chart'!$A$5:$A$201,'Crop Chart'!$R$5:$R$201,0)=0,"",XLOOKUP(A422,'Crop Chart'!$A$5:$A$201,'Crop Chart'!$R$5:$R$201,0)&gt;0,XLOOKUP(A422,'Crop Chart'!$A$5:$A$201,'Crop Chart'!$R$5:$R$201,0)+P422)</f>
        <v/>
      </c>
      <c r="Y422" s="523" t="str">
        <f t="array" ref="Y422">IF(ISTEXT(X422),"",XLOOKUP(A422,'Crop Chart'!$A$5:$A$201,'Crop Chart'!$S$5:$S$201,0))</f>
        <v/>
      </c>
      <c r="Z422" s="513" t="str">
        <f t="shared" si="3"/>
        <v/>
      </c>
      <c r="AA422" s="523" t="str">
        <f t="array" ref="AA422">IF(ISBLANK(C422),"",XLOOKUP(A422,'Crop Chart'!$A$5:$A$201,'Crop Chart'!$F$5:$F$201,0))</f>
        <v/>
      </c>
      <c r="AB422" s="523" t="str">
        <f t="array" ref="AB422">IF(ISBLANK(C422),"",XLOOKUP(A422,'Crop Chart'!$A$5:$A$201,'Crop Chart'!$G$5:$G$201,FALSE))</f>
        <v/>
      </c>
      <c r="AC422" s="526" t="str">
        <f t="shared" si="19"/>
        <v/>
      </c>
      <c r="AD422" s="526" t="str">
        <f t="shared" si="4"/>
        <v/>
      </c>
      <c r="AE422" s="527" t="str">
        <f t="array" ref="AE422">IF(ISBLANK(C422),"",XLOOKUP(C422,'Codified Game Plan'!$M$3:$M$477,'Codified Game Plan'!$J$3:$J$477,0))</f>
        <v/>
      </c>
      <c r="AF422" s="528" t="str">
        <f t="array" ref="AF422">IF(ISBLANK(C422),"",XLOOKUP(A422,'Crop Chart'!$A$5:$A$201,'Crop Chart'!$L$5:$L$201,FALSE))</f>
        <v/>
      </c>
      <c r="AG422" s="529"/>
      <c r="AH422" s="530"/>
      <c r="AI422" s="530" t="str">
        <f t="array" ref="AI422">IF(ISBLANK(C422),"",XLOOKUP(A422,'Crop Chart'!$A$5:$A$201,'Crop Chart'!$AN$5:$AN$201,FALSE))</f>
        <v/>
      </c>
      <c r="AJ422" s="531" t="str">
        <f t="array" ref="AJ422">IF((AI422=""),"",J422+XLOOKUP(A422,'Crop Chart'!$A$5:$A$201,'Crop Chart'!$AO$5:$AO$201,FALSE))</f>
        <v/>
      </c>
      <c r="AK422" s="530" t="str">
        <f t="array" ref="AK422">IF(ISBLANK(C422),"",XLOOKUP(A422,'Crop Chart'!$A$5:$A$201,'Crop Chart'!$AP$5:$AP$201,FALSE))</f>
        <v/>
      </c>
      <c r="AL422" s="531" t="str">
        <f t="array" ref="AL422">IF((AK422=""),"",J422+XLOOKUP(A422,'Crop Chart'!$A$5:$A$201,'Crop Chart'!$AQ$5:$AQ$201,FALSE))</f>
        <v/>
      </c>
      <c r="AM422" s="530" t="str">
        <f t="array" ref="AM422">IF(ISBLANK(C422),"",XLOOKUP(A422,'Crop Chart'!$A$5:$A$201,'Crop Chart'!$AR$5:$AR$201,FALSE))</f>
        <v/>
      </c>
      <c r="AN422" s="531" t="str">
        <f t="array" ref="AN422">IF((AM422=""),"",J422+XLOOKUP(A422,'Crop Chart'!$A$5:$A$201,'Crop Chart'!$AS$5:$AS$201,FALSE))</f>
        <v/>
      </c>
      <c r="AO422" s="530" t="str">
        <f t="array" ref="AO422">IF(ISBLANK(C422),"",XLOOKUP(A422,'Crop Chart'!$A$5:$A$201,'Crop Chart'!$AT$5:$AT$201,FALSE))</f>
        <v/>
      </c>
      <c r="AP422" s="531" t="str">
        <f t="array" ref="AP422">IF((AO422=""),"",J422+XLOOKUP(A422,'Crop Chart'!$A$5:$A$201,'Crop Chart'!$AU$5:$AU$201,FALSE))</f>
        <v/>
      </c>
      <c r="AQ422" s="530" t="str">
        <f t="array" ref="AQ422">IF(ISBLANK(C422),"",XLOOKUP(A422,'Crop Chart'!$A$5:$A$201,'Crop Chart'!$AV$5:$AV$201,FALSE))</f>
        <v/>
      </c>
      <c r="AR422" s="531" t="str">
        <f t="array" ref="AR422">IF((AQ422=""),"",J422+XLOOKUP(A422,'Crop Chart'!$A$5:$A$201,'Crop Chart'!$AW$5:$AW$201,FALSE))</f>
        <v/>
      </c>
      <c r="AS422" s="530" t="str">
        <f t="array" ref="AS422">IF(ISBLANK(C422),"",XLOOKUP(A422,'Crop Chart'!$A$5:$A$201,'Crop Chart'!$AX$5:$AX$201,FALSE))</f>
        <v/>
      </c>
      <c r="AT422" s="531" t="str">
        <f t="array" ref="AT422">IF((AS422=""),"",J422+XLOOKUP(A422,'Crop Chart'!$A$5:$A$201,'Crop Chart'!$AY$5:$AY$201,FALSE))</f>
        <v/>
      </c>
      <c r="AU422" s="530" t="str">
        <f t="array" ref="AU422">IF(ISBLANK(C422),"",XLOOKUP(A422,'Crop Chart'!$A$5:$A$201,'Crop Chart'!$AZ$5:$AZ$201,FALSE))</f>
        <v/>
      </c>
      <c r="AV422" s="531" t="str">
        <f t="array" ref="AV422">IF((AU422=""),"",J422+XLOOKUP(A422,'Crop Chart'!$A$5:$A$201,'Crop Chart'!$BA$5:$BA$201,FALSE))</f>
        <v/>
      </c>
      <c r="AW422" s="530" t="str">
        <f t="array" ref="AW422">IF(ISBLANK(C422),"",XLOOKUP(A422,'Crop Chart'!$A$5:$A$201,'Crop Chart'!$BB$5:$BB$201,FALSE))</f>
        <v/>
      </c>
      <c r="AX422" s="532" t="str">
        <f t="array" ref="AX422">IF((AW422=""),"",J422+XLOOKUP(A422,'Crop Chart'!$A$5:$A$201,'Crop Chart'!$BC$5:$BC$201,FALSE))</f>
        <v/>
      </c>
    </row>
    <row r="423" ht="15.75" hidden="1" customHeight="1">
      <c r="A423" s="520" t="str">
        <f t="array" ref="A423">IF(ISBLANK(C423)," ",XLOOKUP(C423,'Codified Game Plan'!$M$3:$M$477,'Codified Game Plan'!$A$3:$A$477))</f>
        <v> </v>
      </c>
      <c r="B423" s="503" t="str">
        <f t="array" ref="B423">IF(ISBLANK(C423),"",XLOOKUP(C423,'Codified Game Plan'!$M$3:$M$477,'Codified Game Plan'!$B$3:$B$477))</f>
        <v/>
      </c>
      <c r="C423" s="521"/>
      <c r="D423" s="521" t="str">
        <f t="array" ref="D423">IF(ISBLANK(C423)," ",XLOOKUP(C423,'Codified Game Plan'!$M$3:$M$477,'Codified Game Plan'!$C$3:$C$477))</f>
        <v> </v>
      </c>
      <c r="E423" s="522" t="str">
        <f t="array" ref="E423">IF(ISBLANK(C423),"",XLOOKUP(C423,'Codified Game Plan'!$M$3:$M$477,'Codified Game Plan'!$D$3:$D$477,0))</f>
        <v/>
      </c>
      <c r="F423" s="522" t="str">
        <f t="array" ref="F423">IF(ISBLANK(C423),"",XLOOKUP(C423,'Codified Game Plan'!$M$3:$M$477,'Codified Game Plan'!$E$3:$E$477,0))</f>
        <v/>
      </c>
      <c r="G423" s="523" t="str">
        <f t="array" ref="G423">IF(ISBLANK(C423)," ",XLOOKUP(C423,'Codified Game Plan'!$M$3:$M$477,'Codified Game Plan'!$F$3:$F$477))</f>
        <v> </v>
      </c>
      <c r="H423" s="507" t="str">
        <f t="array" ref="H423">IF(ISBLANK(C423)," ",XLOOKUP(C423,'Codified Game Plan'!$M$3:$M$477,'Codified Game Plan'!$G$3:$G$477))</f>
        <v> </v>
      </c>
      <c r="I423" s="523" t="str">
        <f t="array" ref="I423">IF(ISBLANK(C423),"",XLOOKUP(A423,'Crop Chart'!$A$5:$A$201,'Crop Chart'!$B$5:$B$201,0))</f>
        <v/>
      </c>
      <c r="J423" s="507" t="str">
        <f t="shared" si="24"/>
        <v> </v>
      </c>
      <c r="K423" s="511"/>
      <c r="L423" s="523" t="str">
        <f t="array" ref="L423">IF(ISBLANK(C423),"",XLOOKUP(A423,'Crop Chart'!$A$5:$A$201,'Crop Chart'!$C$5:$C$201,0))</f>
        <v/>
      </c>
      <c r="M423" s="506" t="str">
        <f t="array" ref="M423">IF(ISBLANK(C423),"",XLOOKUP(A423,'Crop Chart'!$A$5:$A$201,'Crop Chart'!$E$5:$E$201,0))</f>
        <v/>
      </c>
      <c r="N423" s="535" t="str">
        <f t="shared" si="1"/>
        <v/>
      </c>
      <c r="O423" s="515" t="str">
        <f t="array" ref="O423">IF(ISBLANK(C423),"",XLOOKUP(A423,'Crop Chart'!$A$5:$A$201,'Crop Chart'!$S$5:$S$201,0))</f>
        <v/>
      </c>
      <c r="P423" s="507" t="str">
        <f t="shared" si="2"/>
        <v/>
      </c>
      <c r="Q423" s="524"/>
      <c r="R423" s="523" t="str">
        <f t="array" ref="R423">IF(I423="TR",XLOOKUP(A423,'Crop Chart'!$A$5:$A$201,'Crop Chart'!$I$5:$I$201,FALSE),"")</f>
        <v/>
      </c>
      <c r="S423" s="512" t="str">
        <f t="array" ref="S423">IF(I423="TR",G423*'Crop Chart'!$H$2*12*L423/M423/T423*XLOOKUP(A423,'Crop Chart'!$A$5:$A$203,'Crop Chart'!$T$5:$T$203),"")</f>
        <v/>
      </c>
      <c r="T423" s="523" t="str">
        <f t="array" ref="T423">IF(ISBLANK(C423),"",XLOOKUP(A423,'Crop Chart'!$A$5:$A$201,'Crop Chart'!$P$5:$P$201,FALSE))</f>
        <v/>
      </c>
      <c r="U423" s="525" t="str">
        <f t="array" ref="U423">IF(ISBLANK(C423),"",XLOOKUP(A423,'Crop Chart'!$A$5:$A$201,'Crop Chart'!$Q$5:$Q$201,0))</f>
        <v/>
      </c>
      <c r="V423" s="507" t="str">
        <f t="array" ref="V423">IF(I423="DS",XLOOKUP(A423,'Crop Chart'!$A$6:$A$201,'Crop Chart'!$AH$6:$AH$201,0),"")</f>
        <v/>
      </c>
      <c r="W423" s="507" t="str">
        <f t="array" ref="W423">IF(I423="DS",XLOOKUP(A423,'Crop Chart'!$A$6:$A$201,'Crop Chart'!$AI$6:$AI$201,0),"")</f>
        <v/>
      </c>
      <c r="X423" s="526" t="str">
        <f t="array" ref="X423">IFS(ISTEXT(P423),"",XLOOKUP(A423,'Crop Chart'!$A$5:$A$201,'Crop Chart'!$R$5:$R$201,0)=0,"",XLOOKUP(A423,'Crop Chart'!$A$5:$A$201,'Crop Chart'!$R$5:$R$201,0)&gt;0,XLOOKUP(A423,'Crop Chart'!$A$5:$A$201,'Crop Chart'!$R$5:$R$201,0)+P423)</f>
        <v/>
      </c>
      <c r="Y423" s="523" t="str">
        <f t="array" ref="Y423">IF(ISTEXT(X423),"",XLOOKUP(A423,'Crop Chart'!$A$5:$A$201,'Crop Chart'!$S$5:$S$201,0))</f>
        <v/>
      </c>
      <c r="Z423" s="513" t="str">
        <f t="shared" si="3"/>
        <v/>
      </c>
      <c r="AA423" s="523" t="str">
        <f t="array" ref="AA423">IF(ISBLANK(C423),"",XLOOKUP(A423,'Crop Chart'!$A$5:$A$201,'Crop Chart'!$F$5:$F$201,0))</f>
        <v/>
      </c>
      <c r="AB423" s="523" t="str">
        <f t="array" ref="AB423">IF(ISBLANK(C423),"",XLOOKUP(A423,'Crop Chart'!$A$5:$A$201,'Crop Chart'!$G$5:$G$201,FALSE))</f>
        <v/>
      </c>
      <c r="AC423" s="526" t="str">
        <f t="shared" si="19"/>
        <v/>
      </c>
      <c r="AD423" s="526" t="str">
        <f t="shared" si="4"/>
        <v/>
      </c>
      <c r="AE423" s="527" t="str">
        <f t="array" ref="AE423">IF(ISBLANK(C423),"",XLOOKUP(C423,'Codified Game Plan'!$M$3:$M$477,'Codified Game Plan'!$J$3:$J$477,0))</f>
        <v/>
      </c>
      <c r="AF423" s="528" t="str">
        <f t="array" ref="AF423">IF(ISBLANK(C423),"",XLOOKUP(A423,'Crop Chart'!$A$5:$A$201,'Crop Chart'!$L$5:$L$201,FALSE))</f>
        <v/>
      </c>
      <c r="AG423" s="529"/>
      <c r="AH423" s="530"/>
      <c r="AI423" s="530" t="str">
        <f t="array" ref="AI423">IF(ISBLANK(C423),"",XLOOKUP(A423,'Crop Chart'!$A$5:$A$201,'Crop Chart'!$AN$5:$AN$201,FALSE))</f>
        <v/>
      </c>
      <c r="AJ423" s="531" t="str">
        <f t="array" ref="AJ423">IF((AI423=""),"",J423+XLOOKUP(A423,'Crop Chart'!$A$5:$A$201,'Crop Chart'!$AO$5:$AO$201,FALSE))</f>
        <v/>
      </c>
      <c r="AK423" s="530" t="str">
        <f t="array" ref="AK423">IF(ISBLANK(C423),"",XLOOKUP(A423,'Crop Chart'!$A$5:$A$201,'Crop Chart'!$AP$5:$AP$201,FALSE))</f>
        <v/>
      </c>
      <c r="AL423" s="531" t="str">
        <f t="array" ref="AL423">IF((AK423=""),"",J423+XLOOKUP(A423,'Crop Chart'!$A$5:$A$201,'Crop Chart'!$AQ$5:$AQ$201,FALSE))</f>
        <v/>
      </c>
      <c r="AM423" s="530" t="str">
        <f t="array" ref="AM423">IF(ISBLANK(C423),"",XLOOKUP(A423,'Crop Chart'!$A$5:$A$201,'Crop Chart'!$AR$5:$AR$201,FALSE))</f>
        <v/>
      </c>
      <c r="AN423" s="531" t="str">
        <f t="array" ref="AN423">IF((AM423=""),"",J423+XLOOKUP(A423,'Crop Chart'!$A$5:$A$201,'Crop Chart'!$AS$5:$AS$201,FALSE))</f>
        <v/>
      </c>
      <c r="AO423" s="530" t="str">
        <f t="array" ref="AO423">IF(ISBLANK(C423),"",XLOOKUP(A423,'Crop Chart'!$A$5:$A$201,'Crop Chart'!$AT$5:$AT$201,FALSE))</f>
        <v/>
      </c>
      <c r="AP423" s="531" t="str">
        <f t="array" ref="AP423">IF((AO423=""),"",J423+XLOOKUP(A423,'Crop Chart'!$A$5:$A$201,'Crop Chart'!$AU$5:$AU$201,FALSE))</f>
        <v/>
      </c>
      <c r="AQ423" s="530" t="str">
        <f t="array" ref="AQ423">IF(ISBLANK(C423),"",XLOOKUP(A423,'Crop Chart'!$A$5:$A$201,'Crop Chart'!$AV$5:$AV$201,FALSE))</f>
        <v/>
      </c>
      <c r="AR423" s="531" t="str">
        <f t="array" ref="AR423">IF((AQ423=""),"",J423+XLOOKUP(A423,'Crop Chart'!$A$5:$A$201,'Crop Chart'!$AW$5:$AW$201,FALSE))</f>
        <v/>
      </c>
      <c r="AS423" s="530" t="str">
        <f t="array" ref="AS423">IF(ISBLANK(C423),"",XLOOKUP(A423,'Crop Chart'!$A$5:$A$201,'Crop Chart'!$AX$5:$AX$201,FALSE))</f>
        <v/>
      </c>
      <c r="AT423" s="531" t="str">
        <f t="array" ref="AT423">IF((AS423=""),"",J423+XLOOKUP(A423,'Crop Chart'!$A$5:$A$201,'Crop Chart'!$AY$5:$AY$201,FALSE))</f>
        <v/>
      </c>
      <c r="AU423" s="530" t="str">
        <f t="array" ref="AU423">IF(ISBLANK(C423),"",XLOOKUP(A423,'Crop Chart'!$A$5:$A$201,'Crop Chart'!$AZ$5:$AZ$201,FALSE))</f>
        <v/>
      </c>
      <c r="AV423" s="531" t="str">
        <f t="array" ref="AV423">IF((AU423=""),"",J423+XLOOKUP(A423,'Crop Chart'!$A$5:$A$201,'Crop Chart'!$BA$5:$BA$201,FALSE))</f>
        <v/>
      </c>
      <c r="AW423" s="530" t="str">
        <f t="array" ref="AW423">IF(ISBLANK(C423),"",XLOOKUP(A423,'Crop Chart'!$A$5:$A$201,'Crop Chart'!$BB$5:$BB$201,FALSE))</f>
        <v/>
      </c>
      <c r="AX423" s="532" t="str">
        <f t="array" ref="AX423">IF((AW423=""),"",J423+XLOOKUP(A423,'Crop Chart'!$A$5:$A$201,'Crop Chart'!$BC$5:$BC$201,FALSE))</f>
        <v/>
      </c>
    </row>
    <row r="424" ht="15.75" hidden="1" customHeight="1">
      <c r="A424" s="520" t="str">
        <f t="array" ref="A424">IF(ISBLANK(C424)," ",XLOOKUP(C424,'Codified Game Plan'!$M$3:$M$477,'Codified Game Plan'!$A$3:$A$477))</f>
        <v> </v>
      </c>
      <c r="B424" s="503" t="str">
        <f t="array" ref="B424">IF(ISBLANK(C424),"",XLOOKUP(C424,'Codified Game Plan'!$M$3:$M$477,'Codified Game Plan'!$B$3:$B$477))</f>
        <v/>
      </c>
      <c r="C424" s="521"/>
      <c r="D424" s="521" t="str">
        <f t="array" ref="D424">IF(ISBLANK(C424)," ",XLOOKUP(C424,'Codified Game Plan'!$M$3:$M$477,'Codified Game Plan'!$C$3:$C$477))</f>
        <v> </v>
      </c>
      <c r="E424" s="522" t="str">
        <f t="array" ref="E424">IF(ISBLANK(C424),"",XLOOKUP(C424,'Codified Game Plan'!$M$3:$M$477,'Codified Game Plan'!$D$3:$D$477,0))</f>
        <v/>
      </c>
      <c r="F424" s="522" t="str">
        <f t="array" ref="F424">IF(ISBLANK(C424),"",XLOOKUP(C424,'Codified Game Plan'!$M$3:$M$477,'Codified Game Plan'!$E$3:$E$477,0))</f>
        <v/>
      </c>
      <c r="G424" s="523" t="str">
        <f t="array" ref="G424">IF(ISBLANK(C424)," ",XLOOKUP(C424,'Codified Game Plan'!$M$3:$M$477,'Codified Game Plan'!$F$3:$F$477))</f>
        <v> </v>
      </c>
      <c r="H424" s="507" t="str">
        <f t="array" ref="H424">IF(ISBLANK(C424)," ",XLOOKUP(C424,'Codified Game Plan'!$M$3:$M$477,'Codified Game Plan'!$G$3:$G$477))</f>
        <v> </v>
      </c>
      <c r="I424" s="523" t="str">
        <f t="array" ref="I424">IF(ISBLANK(C424),"",XLOOKUP(A424,'Crop Chart'!$A$5:$A$201,'Crop Chart'!$B$5:$B$201,0))</f>
        <v/>
      </c>
      <c r="J424" s="507" t="str">
        <f t="shared" si="24"/>
        <v> </v>
      </c>
      <c r="K424" s="511"/>
      <c r="L424" s="523" t="str">
        <f t="array" ref="L424">IF(ISBLANK(C424),"",XLOOKUP(A424,'Crop Chart'!$A$5:$A$201,'Crop Chart'!$C$5:$C$201,0))</f>
        <v/>
      </c>
      <c r="M424" s="506" t="str">
        <f t="array" ref="M424">IF(ISBLANK(C424),"",XLOOKUP(A424,'Crop Chart'!$A$5:$A$201,'Crop Chart'!$E$5:$E$201,0))</f>
        <v/>
      </c>
      <c r="N424" s="535" t="str">
        <f t="shared" si="1"/>
        <v/>
      </c>
      <c r="O424" s="515" t="str">
        <f t="array" ref="O424">IF(ISBLANK(C424),"",XLOOKUP(A424,'Crop Chart'!$A$5:$A$201,'Crop Chart'!$S$5:$S$201,0))</f>
        <v/>
      </c>
      <c r="P424" s="507" t="str">
        <f t="shared" si="2"/>
        <v/>
      </c>
      <c r="Q424" s="524"/>
      <c r="R424" s="523" t="str">
        <f t="array" ref="R424">IF(I424="TR",XLOOKUP(A424,'Crop Chart'!$A$5:$A$201,'Crop Chart'!$I$5:$I$201,FALSE),"")</f>
        <v/>
      </c>
      <c r="S424" s="512" t="str">
        <f t="array" ref="S424">IF(I424="TR",G424*'Crop Chart'!$H$2*12*L424/M424/T424*XLOOKUP(A424,'Crop Chart'!$A$5:$A$203,'Crop Chart'!$T$5:$T$203),"")</f>
        <v/>
      </c>
      <c r="T424" s="523" t="str">
        <f t="array" ref="T424">IF(ISBLANK(C424),"",XLOOKUP(A424,'Crop Chart'!$A$5:$A$201,'Crop Chart'!$P$5:$P$201,FALSE))</f>
        <v/>
      </c>
      <c r="U424" s="525" t="str">
        <f t="array" ref="U424">IF(ISBLANK(C424),"",XLOOKUP(A424,'Crop Chart'!$A$5:$A$201,'Crop Chart'!$Q$5:$Q$201,0))</f>
        <v/>
      </c>
      <c r="V424" s="507" t="str">
        <f t="array" ref="V424">IF(I424="DS",XLOOKUP(A424,'Crop Chart'!$A$6:$A$201,'Crop Chart'!$AH$6:$AH$201,0),"")</f>
        <v/>
      </c>
      <c r="W424" s="507" t="str">
        <f t="array" ref="W424">IF(I424="DS",XLOOKUP(A424,'Crop Chart'!$A$6:$A$201,'Crop Chart'!$AI$6:$AI$201,0),"")</f>
        <v/>
      </c>
      <c r="X424" s="526" t="str">
        <f t="array" ref="X424">IFS(ISTEXT(P424),"",XLOOKUP(A424,'Crop Chart'!$A$5:$A$201,'Crop Chart'!$R$5:$R$201,0)=0,"",XLOOKUP(A424,'Crop Chart'!$A$5:$A$201,'Crop Chart'!$R$5:$R$201,0)&gt;0,XLOOKUP(A424,'Crop Chart'!$A$5:$A$201,'Crop Chart'!$R$5:$R$201,0)+P424)</f>
        <v/>
      </c>
      <c r="Y424" s="523" t="str">
        <f t="array" ref="Y424">IF(ISTEXT(X424),"",XLOOKUP(A424,'Crop Chart'!$A$5:$A$201,'Crop Chart'!$S$5:$S$201,0))</f>
        <v/>
      </c>
      <c r="Z424" s="513" t="str">
        <f t="shared" si="3"/>
        <v/>
      </c>
      <c r="AA424" s="523" t="str">
        <f t="array" ref="AA424">IF(ISBLANK(C424),"",XLOOKUP(A424,'Crop Chart'!$A$5:$A$201,'Crop Chart'!$F$5:$F$201,0))</f>
        <v/>
      </c>
      <c r="AB424" s="523" t="str">
        <f t="array" ref="AB424">IF(ISBLANK(C424),"",XLOOKUP(A424,'Crop Chart'!$A$5:$A$201,'Crop Chart'!$G$5:$G$201,FALSE))</f>
        <v/>
      </c>
      <c r="AC424" s="526" t="str">
        <f t="shared" si="19"/>
        <v/>
      </c>
      <c r="AD424" s="526" t="str">
        <f t="shared" si="4"/>
        <v/>
      </c>
      <c r="AE424" s="527" t="str">
        <f t="array" ref="AE424">IF(ISBLANK(C424),"",XLOOKUP(C424,'Codified Game Plan'!$M$3:$M$477,'Codified Game Plan'!$J$3:$J$477,0))</f>
        <v/>
      </c>
      <c r="AF424" s="528" t="str">
        <f t="array" ref="AF424">IF(ISBLANK(C424),"",XLOOKUP(A424,'Crop Chart'!$A$5:$A$201,'Crop Chart'!$L$5:$L$201,FALSE))</f>
        <v/>
      </c>
      <c r="AG424" s="529"/>
      <c r="AH424" s="530"/>
      <c r="AI424" s="530" t="str">
        <f t="array" ref="AI424">IF(ISBLANK(C424),"",XLOOKUP(A424,'Crop Chart'!$A$5:$A$201,'Crop Chart'!$AN$5:$AN$201,FALSE))</f>
        <v/>
      </c>
      <c r="AJ424" s="531" t="str">
        <f t="array" ref="AJ424">IF((AI424=""),"",J424+XLOOKUP(A424,'Crop Chart'!$A$5:$A$201,'Crop Chart'!$AO$5:$AO$201,FALSE))</f>
        <v/>
      </c>
      <c r="AK424" s="530" t="str">
        <f t="array" ref="AK424">IF(ISBLANK(C424),"",XLOOKUP(A424,'Crop Chart'!$A$5:$A$201,'Crop Chart'!$AP$5:$AP$201,FALSE))</f>
        <v/>
      </c>
      <c r="AL424" s="531" t="str">
        <f t="array" ref="AL424">IF((AK424=""),"",J424+XLOOKUP(A424,'Crop Chart'!$A$5:$A$201,'Crop Chart'!$AQ$5:$AQ$201,FALSE))</f>
        <v/>
      </c>
      <c r="AM424" s="530" t="str">
        <f t="array" ref="AM424">IF(ISBLANK(C424),"",XLOOKUP(A424,'Crop Chart'!$A$5:$A$201,'Crop Chart'!$AR$5:$AR$201,FALSE))</f>
        <v/>
      </c>
      <c r="AN424" s="531" t="str">
        <f t="array" ref="AN424">IF((AM424=""),"",J424+XLOOKUP(A424,'Crop Chart'!$A$5:$A$201,'Crop Chart'!$AS$5:$AS$201,FALSE))</f>
        <v/>
      </c>
      <c r="AO424" s="530" t="str">
        <f t="array" ref="AO424">IF(ISBLANK(C424),"",XLOOKUP(A424,'Crop Chart'!$A$5:$A$201,'Crop Chart'!$AT$5:$AT$201,FALSE))</f>
        <v/>
      </c>
      <c r="AP424" s="531" t="str">
        <f t="array" ref="AP424">IF((AO424=""),"",J424+XLOOKUP(A424,'Crop Chart'!$A$5:$A$201,'Crop Chart'!$AU$5:$AU$201,FALSE))</f>
        <v/>
      </c>
      <c r="AQ424" s="530" t="str">
        <f t="array" ref="AQ424">IF(ISBLANK(C424),"",XLOOKUP(A424,'Crop Chart'!$A$5:$A$201,'Crop Chart'!$AV$5:$AV$201,FALSE))</f>
        <v/>
      </c>
      <c r="AR424" s="531" t="str">
        <f t="array" ref="AR424">IF((AQ424=""),"",J424+XLOOKUP(A424,'Crop Chart'!$A$5:$A$201,'Crop Chart'!$AW$5:$AW$201,FALSE))</f>
        <v/>
      </c>
      <c r="AS424" s="530" t="str">
        <f t="array" ref="AS424">IF(ISBLANK(C424),"",XLOOKUP(A424,'Crop Chart'!$A$5:$A$201,'Crop Chart'!$AX$5:$AX$201,FALSE))</f>
        <v/>
      </c>
      <c r="AT424" s="531" t="str">
        <f t="array" ref="AT424">IF((AS424=""),"",J424+XLOOKUP(A424,'Crop Chart'!$A$5:$A$201,'Crop Chart'!$AY$5:$AY$201,FALSE))</f>
        <v/>
      </c>
      <c r="AU424" s="530" t="str">
        <f t="array" ref="AU424">IF(ISBLANK(C424),"",XLOOKUP(A424,'Crop Chart'!$A$5:$A$201,'Crop Chart'!$AZ$5:$AZ$201,FALSE))</f>
        <v/>
      </c>
      <c r="AV424" s="531" t="str">
        <f t="array" ref="AV424">IF((AU424=""),"",J424+XLOOKUP(A424,'Crop Chart'!$A$5:$A$201,'Crop Chart'!$BA$5:$BA$201,FALSE))</f>
        <v/>
      </c>
      <c r="AW424" s="530" t="str">
        <f t="array" ref="AW424">IF(ISBLANK(C424),"",XLOOKUP(A424,'Crop Chart'!$A$5:$A$201,'Crop Chart'!$BB$5:$BB$201,FALSE))</f>
        <v/>
      </c>
      <c r="AX424" s="532" t="str">
        <f t="array" ref="AX424">IF((AW424=""),"",J424+XLOOKUP(A424,'Crop Chart'!$A$5:$A$201,'Crop Chart'!$BC$5:$BC$201,FALSE))</f>
        <v/>
      </c>
    </row>
    <row r="425" ht="15.75" hidden="1" customHeight="1">
      <c r="A425" s="520" t="str">
        <f t="array" ref="A425">IF(ISBLANK(C425)," ",XLOOKUP(C425,'Codified Game Plan'!$M$3:$M$477,'Codified Game Plan'!$A$3:$A$477))</f>
        <v> </v>
      </c>
      <c r="B425" s="503" t="str">
        <f t="array" ref="B425">IF(ISBLANK(C425),"",XLOOKUP(C425,'Codified Game Plan'!$M$3:$M$477,'Codified Game Plan'!$B$3:$B$477))</f>
        <v/>
      </c>
      <c r="C425" s="521"/>
      <c r="D425" s="521" t="str">
        <f t="array" ref="D425">IF(ISBLANK(C425)," ",XLOOKUP(C425,'Codified Game Plan'!$M$3:$M$477,'Codified Game Plan'!$C$3:$C$477))</f>
        <v> </v>
      </c>
      <c r="E425" s="522" t="str">
        <f t="array" ref="E425">IF(ISBLANK(C425),"",XLOOKUP(C425,'Codified Game Plan'!$M$3:$M$477,'Codified Game Plan'!$D$3:$D$477,0))</f>
        <v/>
      </c>
      <c r="F425" s="522" t="str">
        <f t="array" ref="F425">IF(ISBLANK(C425),"",XLOOKUP(C425,'Codified Game Plan'!$M$3:$M$477,'Codified Game Plan'!$E$3:$E$477,0))</f>
        <v/>
      </c>
      <c r="G425" s="523" t="str">
        <f t="array" ref="G425">IF(ISBLANK(C425)," ",XLOOKUP(C425,'Codified Game Plan'!$M$3:$M$477,'Codified Game Plan'!$F$3:$F$477))</f>
        <v> </v>
      </c>
      <c r="H425" s="507" t="str">
        <f t="array" ref="H425">IF(ISBLANK(C425)," ",XLOOKUP(C425,'Codified Game Plan'!$M$3:$M$477,'Codified Game Plan'!$G$3:$G$477))</f>
        <v> </v>
      </c>
      <c r="I425" s="523" t="str">
        <f t="array" ref="I425">IF(ISBLANK(C425),"",XLOOKUP(A425,'Crop Chart'!$A$5:$A$201,'Crop Chart'!$B$5:$B$201,0))</f>
        <v/>
      </c>
      <c r="J425" s="507" t="str">
        <f t="shared" si="24"/>
        <v> </v>
      </c>
      <c r="K425" s="511"/>
      <c r="L425" s="523" t="str">
        <f t="array" ref="L425">IF(ISBLANK(C425),"",XLOOKUP(A425,'Crop Chart'!$A$5:$A$201,'Crop Chart'!$C$5:$C$201,0))</f>
        <v/>
      </c>
      <c r="M425" s="506" t="str">
        <f t="array" ref="M425">IF(ISBLANK(C425),"",XLOOKUP(A425,'Crop Chart'!$A$5:$A$201,'Crop Chart'!$E$5:$E$201,0))</f>
        <v/>
      </c>
      <c r="N425" s="535" t="str">
        <f t="shared" si="1"/>
        <v/>
      </c>
      <c r="O425" s="515" t="str">
        <f t="array" ref="O425">IF(ISBLANK(C425),"",XLOOKUP(A425,'Crop Chart'!$A$5:$A$201,'Crop Chart'!$S$5:$S$201,0))</f>
        <v/>
      </c>
      <c r="P425" s="507" t="str">
        <f t="shared" si="2"/>
        <v/>
      </c>
      <c r="Q425" s="524"/>
      <c r="R425" s="523" t="str">
        <f t="array" ref="R425">IF(I425="TR",XLOOKUP(A425,'Crop Chart'!$A$5:$A$201,'Crop Chart'!$I$5:$I$201,FALSE),"")</f>
        <v/>
      </c>
      <c r="S425" s="512" t="str">
        <f t="array" ref="S425">IF(I425="TR",G425*'Crop Chart'!$H$2*12*L425/M425/T425*XLOOKUP(A425,'Crop Chart'!$A$5:$A$203,'Crop Chart'!$T$5:$T$203),"")</f>
        <v/>
      </c>
      <c r="T425" s="523" t="str">
        <f t="array" ref="T425">IF(ISBLANK(C425),"",XLOOKUP(A425,'Crop Chart'!$A$5:$A$201,'Crop Chart'!$P$5:$P$201,FALSE))</f>
        <v/>
      </c>
      <c r="U425" s="525" t="str">
        <f t="array" ref="U425">IF(ISBLANK(C425),"",XLOOKUP(A425,'Crop Chart'!$A$5:$A$201,'Crop Chart'!$Q$5:$Q$201,0))</f>
        <v/>
      </c>
      <c r="V425" s="507" t="str">
        <f t="array" ref="V425">IF(I425="DS",XLOOKUP(A425,'Crop Chart'!$A$6:$A$201,'Crop Chart'!$AH$6:$AH$201,0),"")</f>
        <v/>
      </c>
      <c r="W425" s="507" t="str">
        <f t="array" ref="W425">IF(I425="DS",XLOOKUP(A425,'Crop Chart'!$A$6:$A$201,'Crop Chart'!$AI$6:$AI$201,0),"")</f>
        <v/>
      </c>
      <c r="X425" s="526" t="str">
        <f t="array" ref="X425">IFS(ISTEXT(P425),"",XLOOKUP(A425,'Crop Chart'!$A$5:$A$201,'Crop Chart'!$R$5:$R$201,0)=0,"",XLOOKUP(A425,'Crop Chart'!$A$5:$A$201,'Crop Chart'!$R$5:$R$201,0)&gt;0,XLOOKUP(A425,'Crop Chart'!$A$5:$A$201,'Crop Chart'!$R$5:$R$201,0)+P425)</f>
        <v/>
      </c>
      <c r="Y425" s="523" t="str">
        <f t="array" ref="Y425">IF(ISTEXT(X425),"",XLOOKUP(A425,'Crop Chart'!$A$5:$A$201,'Crop Chart'!$S$5:$S$201,0))</f>
        <v/>
      </c>
      <c r="Z425" s="513" t="str">
        <f t="shared" si="3"/>
        <v/>
      </c>
      <c r="AA425" s="523" t="str">
        <f t="array" ref="AA425">IF(ISBLANK(C425),"",XLOOKUP(A425,'Crop Chart'!$A$5:$A$201,'Crop Chart'!$F$5:$F$201,0))</f>
        <v/>
      </c>
      <c r="AB425" s="523" t="str">
        <f t="array" ref="AB425">IF(ISBLANK(C425),"",XLOOKUP(A425,'Crop Chart'!$A$5:$A$201,'Crop Chart'!$G$5:$G$201,FALSE))</f>
        <v/>
      </c>
      <c r="AC425" s="526" t="str">
        <f t="shared" si="19"/>
        <v/>
      </c>
      <c r="AD425" s="526" t="str">
        <f t="shared" si="4"/>
        <v/>
      </c>
      <c r="AE425" s="527" t="str">
        <f t="array" ref="AE425">IF(ISBLANK(C425),"",XLOOKUP(C425,'Codified Game Plan'!$M$3:$M$477,'Codified Game Plan'!$J$3:$J$477,0))</f>
        <v/>
      </c>
      <c r="AF425" s="528" t="str">
        <f t="array" ref="AF425">IF(ISBLANK(C425),"",XLOOKUP(A425,'Crop Chart'!$A$5:$A$201,'Crop Chart'!$L$5:$L$201,FALSE))</f>
        <v/>
      </c>
      <c r="AG425" s="529"/>
      <c r="AH425" s="530"/>
      <c r="AI425" s="530" t="str">
        <f t="array" ref="AI425">IF(ISBLANK(C425),"",XLOOKUP(A425,'Crop Chart'!$A$5:$A$201,'Crop Chart'!$AN$5:$AN$201,FALSE))</f>
        <v/>
      </c>
      <c r="AJ425" s="531" t="str">
        <f t="array" ref="AJ425">IF((AI425=""),"",J425+XLOOKUP(A425,'Crop Chart'!$A$5:$A$201,'Crop Chart'!$AO$5:$AO$201,FALSE))</f>
        <v/>
      </c>
      <c r="AK425" s="530" t="str">
        <f t="array" ref="AK425">IF(ISBLANK(C425),"",XLOOKUP(A425,'Crop Chart'!$A$5:$A$201,'Crop Chart'!$AP$5:$AP$201,FALSE))</f>
        <v/>
      </c>
      <c r="AL425" s="531" t="str">
        <f t="array" ref="AL425">IF((AK425=""),"",J425+XLOOKUP(A425,'Crop Chart'!$A$5:$A$201,'Crop Chart'!$AQ$5:$AQ$201,FALSE))</f>
        <v/>
      </c>
      <c r="AM425" s="530" t="str">
        <f t="array" ref="AM425">IF(ISBLANK(C425),"",XLOOKUP(A425,'Crop Chart'!$A$5:$A$201,'Crop Chart'!$AR$5:$AR$201,FALSE))</f>
        <v/>
      </c>
      <c r="AN425" s="531" t="str">
        <f t="array" ref="AN425">IF((AM425=""),"",J425+XLOOKUP(A425,'Crop Chart'!$A$5:$A$201,'Crop Chart'!$AS$5:$AS$201,FALSE))</f>
        <v/>
      </c>
      <c r="AO425" s="530" t="str">
        <f t="array" ref="AO425">IF(ISBLANK(C425),"",XLOOKUP(A425,'Crop Chart'!$A$5:$A$201,'Crop Chart'!$AT$5:$AT$201,FALSE))</f>
        <v/>
      </c>
      <c r="AP425" s="531" t="str">
        <f t="array" ref="AP425">IF((AO425=""),"",J425+XLOOKUP(A425,'Crop Chart'!$A$5:$A$201,'Crop Chart'!$AU$5:$AU$201,FALSE))</f>
        <v/>
      </c>
      <c r="AQ425" s="530" t="str">
        <f t="array" ref="AQ425">IF(ISBLANK(C425),"",XLOOKUP(A425,'Crop Chart'!$A$5:$A$201,'Crop Chart'!$AV$5:$AV$201,FALSE))</f>
        <v/>
      </c>
      <c r="AR425" s="531" t="str">
        <f t="array" ref="AR425">IF((AQ425=""),"",J425+XLOOKUP(A425,'Crop Chart'!$A$5:$A$201,'Crop Chart'!$AW$5:$AW$201,FALSE))</f>
        <v/>
      </c>
      <c r="AS425" s="530" t="str">
        <f t="array" ref="AS425">IF(ISBLANK(C425),"",XLOOKUP(A425,'Crop Chart'!$A$5:$A$201,'Crop Chart'!$AX$5:$AX$201,FALSE))</f>
        <v/>
      </c>
      <c r="AT425" s="531" t="str">
        <f t="array" ref="AT425">IF((AS425=""),"",J425+XLOOKUP(A425,'Crop Chart'!$A$5:$A$201,'Crop Chart'!$AY$5:$AY$201,FALSE))</f>
        <v/>
      </c>
      <c r="AU425" s="530" t="str">
        <f t="array" ref="AU425">IF(ISBLANK(C425),"",XLOOKUP(A425,'Crop Chart'!$A$5:$A$201,'Crop Chart'!$AZ$5:$AZ$201,FALSE))</f>
        <v/>
      </c>
      <c r="AV425" s="531" t="str">
        <f t="array" ref="AV425">IF((AU425=""),"",J425+XLOOKUP(A425,'Crop Chart'!$A$5:$A$201,'Crop Chart'!$BA$5:$BA$201,FALSE))</f>
        <v/>
      </c>
      <c r="AW425" s="530" t="str">
        <f t="array" ref="AW425">IF(ISBLANK(C425),"",XLOOKUP(A425,'Crop Chart'!$A$5:$A$201,'Crop Chart'!$BB$5:$BB$201,FALSE))</f>
        <v/>
      </c>
      <c r="AX425" s="532" t="str">
        <f t="array" ref="AX425">IF((AW425=""),"",J425+XLOOKUP(A425,'Crop Chart'!$A$5:$A$201,'Crop Chart'!$BC$5:$BC$201,FALSE))</f>
        <v/>
      </c>
    </row>
    <row r="426" ht="15.75" hidden="1" customHeight="1">
      <c r="A426" s="520" t="str">
        <f t="array" ref="A426">IF(ISBLANK(C426)," ",XLOOKUP(C426,'Codified Game Plan'!$M$3:$M$477,'Codified Game Plan'!$A$3:$A$477))</f>
        <v> </v>
      </c>
      <c r="B426" s="503" t="str">
        <f t="array" ref="B426">IF(ISBLANK(C426),"",XLOOKUP(C426,'Codified Game Plan'!$M$3:$M$477,'Codified Game Plan'!$B$3:$B$477))</f>
        <v/>
      </c>
      <c r="C426" s="521"/>
      <c r="D426" s="521" t="str">
        <f t="array" ref="D426">IF(ISBLANK(C426)," ",XLOOKUP(C426,'Codified Game Plan'!$M$3:$M$477,'Codified Game Plan'!$C$3:$C$477))</f>
        <v> </v>
      </c>
      <c r="E426" s="522" t="str">
        <f t="array" ref="E426">IF(ISBLANK(C426),"",XLOOKUP(C426,'Codified Game Plan'!$M$3:$M$477,'Codified Game Plan'!$D$3:$D$477,0))</f>
        <v/>
      </c>
      <c r="F426" s="522" t="str">
        <f t="array" ref="F426">IF(ISBLANK(C426),"",XLOOKUP(C426,'Codified Game Plan'!$M$3:$M$477,'Codified Game Plan'!$E$3:$E$477,0))</f>
        <v/>
      </c>
      <c r="G426" s="523" t="str">
        <f t="array" ref="G426">IF(ISBLANK(C426)," ",XLOOKUP(C426,'Codified Game Plan'!$M$3:$M$477,'Codified Game Plan'!$F$3:$F$477))</f>
        <v> </v>
      </c>
      <c r="H426" s="507" t="str">
        <f t="array" ref="H426">IF(ISBLANK(C426)," ",XLOOKUP(C426,'Codified Game Plan'!$M$3:$M$477,'Codified Game Plan'!$G$3:$G$477))</f>
        <v> </v>
      </c>
      <c r="I426" s="523" t="str">
        <f t="array" ref="I426">IF(ISBLANK(C426),"",XLOOKUP(A426,'Crop Chart'!$A$5:$A$201,'Crop Chart'!$B$5:$B$201,0))</f>
        <v/>
      </c>
      <c r="J426" s="507" t="str">
        <f t="shared" si="24"/>
        <v> </v>
      </c>
      <c r="K426" s="511"/>
      <c r="L426" s="523" t="str">
        <f t="array" ref="L426">IF(ISBLANK(C426),"",XLOOKUP(A426,'Crop Chart'!$A$5:$A$201,'Crop Chart'!$C$5:$C$201,0))</f>
        <v/>
      </c>
      <c r="M426" s="506" t="str">
        <f t="array" ref="M426">IF(ISBLANK(C426),"",XLOOKUP(A426,'Crop Chart'!$A$5:$A$201,'Crop Chart'!$E$5:$E$201,0))</f>
        <v/>
      </c>
      <c r="N426" s="535" t="str">
        <f t="shared" si="1"/>
        <v/>
      </c>
      <c r="O426" s="515" t="str">
        <f t="array" ref="O426">IF(ISBLANK(C426),"",XLOOKUP(A426,'Crop Chart'!$A$5:$A$201,'Crop Chart'!$S$5:$S$201,0))</f>
        <v/>
      </c>
      <c r="P426" s="507" t="str">
        <f t="shared" si="2"/>
        <v/>
      </c>
      <c r="Q426" s="524"/>
      <c r="R426" s="523" t="str">
        <f t="array" ref="R426">IF(I426="TR",XLOOKUP(A426,'Crop Chart'!$A$5:$A$201,'Crop Chart'!$I$5:$I$201,FALSE),"")</f>
        <v/>
      </c>
      <c r="S426" s="512" t="str">
        <f t="array" ref="S426">IF(I426="TR",G426*'Crop Chart'!$H$2*12*L426/M426/T426*XLOOKUP(A426,'Crop Chart'!$A$5:$A$203,'Crop Chart'!$T$5:$T$203),"")</f>
        <v/>
      </c>
      <c r="T426" s="523" t="str">
        <f t="array" ref="T426">IF(ISBLANK(C426),"",XLOOKUP(A426,'Crop Chart'!$A$5:$A$201,'Crop Chart'!$P$5:$P$201,FALSE))</f>
        <v/>
      </c>
      <c r="U426" s="525" t="str">
        <f t="array" ref="U426">IF(ISBLANK(C426),"",XLOOKUP(A426,'Crop Chart'!$A$5:$A$201,'Crop Chart'!$Q$5:$Q$201,0))</f>
        <v/>
      </c>
      <c r="V426" s="507" t="str">
        <f t="array" ref="V426">IF(I426="DS",XLOOKUP(A426,'Crop Chart'!$A$6:$A$201,'Crop Chart'!$AH$6:$AH$201,0),"")</f>
        <v/>
      </c>
      <c r="W426" s="507" t="str">
        <f t="array" ref="W426">IF(I426="DS",XLOOKUP(A426,'Crop Chart'!$A$6:$A$201,'Crop Chart'!$AI$6:$AI$201,0),"")</f>
        <v/>
      </c>
      <c r="X426" s="526" t="str">
        <f t="array" ref="X426">IFS(ISTEXT(P426),"",XLOOKUP(A426,'Crop Chart'!$A$5:$A$201,'Crop Chart'!$R$5:$R$201,0)=0,"",XLOOKUP(A426,'Crop Chart'!$A$5:$A$201,'Crop Chart'!$R$5:$R$201,0)&gt;0,XLOOKUP(A426,'Crop Chart'!$A$5:$A$201,'Crop Chart'!$R$5:$R$201,0)+P426)</f>
        <v/>
      </c>
      <c r="Y426" s="523" t="str">
        <f t="array" ref="Y426">IF(ISTEXT(X426),"",XLOOKUP(A426,'Crop Chart'!$A$5:$A$201,'Crop Chart'!$S$5:$S$201,0))</f>
        <v/>
      </c>
      <c r="Z426" s="513" t="str">
        <f t="shared" si="3"/>
        <v/>
      </c>
      <c r="AA426" s="523" t="str">
        <f t="array" ref="AA426">IF(ISBLANK(C426),"",XLOOKUP(A426,'Crop Chart'!$A$5:$A$201,'Crop Chart'!$F$5:$F$201,0))</f>
        <v/>
      </c>
      <c r="AB426" s="523" t="str">
        <f t="array" ref="AB426">IF(ISBLANK(C426),"",XLOOKUP(A426,'Crop Chart'!$A$5:$A$201,'Crop Chart'!$G$5:$G$201,FALSE))</f>
        <v/>
      </c>
      <c r="AC426" s="526" t="str">
        <f t="shared" si="19"/>
        <v/>
      </c>
      <c r="AD426" s="526" t="str">
        <f t="shared" si="4"/>
        <v/>
      </c>
      <c r="AE426" s="527" t="str">
        <f t="array" ref="AE426">IF(ISBLANK(C426),"",XLOOKUP(C426,'Codified Game Plan'!$M$3:$M$477,'Codified Game Plan'!$J$3:$J$477,0))</f>
        <v/>
      </c>
      <c r="AF426" s="528" t="str">
        <f t="array" ref="AF426">IF(ISBLANK(C426),"",XLOOKUP(A426,'Crop Chart'!$A$5:$A$201,'Crop Chart'!$L$5:$L$201,FALSE))</f>
        <v/>
      </c>
      <c r="AG426" s="529"/>
      <c r="AH426" s="530"/>
      <c r="AI426" s="530" t="str">
        <f t="array" ref="AI426">IF(ISBLANK(C426),"",XLOOKUP(A426,'Crop Chart'!$A$5:$A$201,'Crop Chart'!$AN$5:$AN$201,FALSE))</f>
        <v/>
      </c>
      <c r="AJ426" s="531" t="str">
        <f t="array" ref="AJ426">IF((AI426=""),"",J426+XLOOKUP(A426,'Crop Chart'!$A$5:$A$201,'Crop Chart'!$AO$5:$AO$201,FALSE))</f>
        <v/>
      </c>
      <c r="AK426" s="530" t="str">
        <f t="array" ref="AK426">IF(ISBLANK(C426),"",XLOOKUP(A426,'Crop Chart'!$A$5:$A$201,'Crop Chart'!$AP$5:$AP$201,FALSE))</f>
        <v/>
      </c>
      <c r="AL426" s="531" t="str">
        <f t="array" ref="AL426">IF((AK426=""),"",J426+XLOOKUP(A426,'Crop Chart'!$A$5:$A$201,'Crop Chart'!$AQ$5:$AQ$201,FALSE))</f>
        <v/>
      </c>
      <c r="AM426" s="530" t="str">
        <f t="array" ref="AM426">IF(ISBLANK(C426),"",XLOOKUP(A426,'Crop Chart'!$A$5:$A$201,'Crop Chart'!$AR$5:$AR$201,FALSE))</f>
        <v/>
      </c>
      <c r="AN426" s="531" t="str">
        <f t="array" ref="AN426">IF((AM426=""),"",J426+XLOOKUP(A426,'Crop Chart'!$A$5:$A$201,'Crop Chart'!$AS$5:$AS$201,FALSE))</f>
        <v/>
      </c>
      <c r="AO426" s="530" t="str">
        <f t="array" ref="AO426">IF(ISBLANK(C426),"",XLOOKUP(A426,'Crop Chart'!$A$5:$A$201,'Crop Chart'!$AT$5:$AT$201,FALSE))</f>
        <v/>
      </c>
      <c r="AP426" s="531" t="str">
        <f t="array" ref="AP426">IF((AO426=""),"",J426+XLOOKUP(A426,'Crop Chart'!$A$5:$A$201,'Crop Chart'!$AU$5:$AU$201,FALSE))</f>
        <v/>
      </c>
      <c r="AQ426" s="530" t="str">
        <f t="array" ref="AQ426">IF(ISBLANK(C426),"",XLOOKUP(A426,'Crop Chart'!$A$5:$A$201,'Crop Chart'!$AV$5:$AV$201,FALSE))</f>
        <v/>
      </c>
      <c r="AR426" s="531" t="str">
        <f t="array" ref="AR426">IF((AQ426=""),"",J426+XLOOKUP(A426,'Crop Chart'!$A$5:$A$201,'Crop Chart'!$AW$5:$AW$201,FALSE))</f>
        <v/>
      </c>
      <c r="AS426" s="530" t="str">
        <f t="array" ref="AS426">IF(ISBLANK(C426),"",XLOOKUP(A426,'Crop Chart'!$A$5:$A$201,'Crop Chart'!$AX$5:$AX$201,FALSE))</f>
        <v/>
      </c>
      <c r="AT426" s="531" t="str">
        <f t="array" ref="AT426">IF((AS426=""),"",J426+XLOOKUP(A426,'Crop Chart'!$A$5:$A$201,'Crop Chart'!$AY$5:$AY$201,FALSE))</f>
        <v/>
      </c>
      <c r="AU426" s="530" t="str">
        <f t="array" ref="AU426">IF(ISBLANK(C426),"",XLOOKUP(A426,'Crop Chart'!$A$5:$A$201,'Crop Chart'!$AZ$5:$AZ$201,FALSE))</f>
        <v/>
      </c>
      <c r="AV426" s="531" t="str">
        <f t="array" ref="AV426">IF((AU426=""),"",J426+XLOOKUP(A426,'Crop Chart'!$A$5:$A$201,'Crop Chart'!$BA$5:$BA$201,FALSE))</f>
        <v/>
      </c>
      <c r="AW426" s="530" t="str">
        <f t="array" ref="AW426">IF(ISBLANK(C426),"",XLOOKUP(A426,'Crop Chart'!$A$5:$A$201,'Crop Chart'!$BB$5:$BB$201,FALSE))</f>
        <v/>
      </c>
      <c r="AX426" s="532" t="str">
        <f t="array" ref="AX426">IF((AW426=""),"",J426+XLOOKUP(A426,'Crop Chart'!$A$5:$A$201,'Crop Chart'!$BC$5:$BC$201,FALSE))</f>
        <v/>
      </c>
    </row>
    <row r="427" ht="15.75" hidden="1" customHeight="1">
      <c r="A427" s="520" t="str">
        <f t="array" ref="A427">IF(ISBLANK(C427)," ",XLOOKUP(C427,'Codified Game Plan'!$M$3:$M$477,'Codified Game Plan'!$A$3:$A$477))</f>
        <v> </v>
      </c>
      <c r="B427" s="503" t="str">
        <f t="array" ref="B427">IF(ISBLANK(C427),"",XLOOKUP(C427,'Codified Game Plan'!$M$3:$M$477,'Codified Game Plan'!$B$3:$B$477))</f>
        <v/>
      </c>
      <c r="C427" s="521"/>
      <c r="D427" s="521" t="str">
        <f t="array" ref="D427">IF(ISBLANK(C427)," ",XLOOKUP(C427,'Codified Game Plan'!$M$3:$M$477,'Codified Game Plan'!$C$3:$C$477))</f>
        <v> </v>
      </c>
      <c r="E427" s="522" t="str">
        <f t="array" ref="E427">IF(ISBLANK(C427),"",XLOOKUP(C427,'Codified Game Plan'!$M$3:$M$477,'Codified Game Plan'!$D$3:$D$477,0))</f>
        <v/>
      </c>
      <c r="F427" s="522" t="str">
        <f t="array" ref="F427">IF(ISBLANK(C427),"",XLOOKUP(C427,'Codified Game Plan'!$M$3:$M$477,'Codified Game Plan'!$E$3:$E$477,0))</f>
        <v/>
      </c>
      <c r="G427" s="523" t="str">
        <f t="array" ref="G427">IF(ISBLANK(C427)," ",XLOOKUP(C427,'Codified Game Plan'!$M$3:$M$477,'Codified Game Plan'!$F$3:$F$477))</f>
        <v> </v>
      </c>
      <c r="H427" s="507" t="str">
        <f t="array" ref="H427">IF(ISBLANK(C427)," ",XLOOKUP(C427,'Codified Game Plan'!$M$3:$M$477,'Codified Game Plan'!$G$3:$G$477))</f>
        <v> </v>
      </c>
      <c r="I427" s="523" t="str">
        <f t="array" ref="I427">IF(ISBLANK(C427),"",XLOOKUP(A427,'Crop Chart'!$A$5:$A$201,'Crop Chart'!$B$5:$B$201,0))</f>
        <v/>
      </c>
      <c r="J427" s="507" t="str">
        <f t="shared" si="24"/>
        <v> </v>
      </c>
      <c r="K427" s="511"/>
      <c r="L427" s="523" t="str">
        <f t="array" ref="L427">IF(ISBLANK(C427),"",XLOOKUP(A427,'Crop Chart'!$A$5:$A$201,'Crop Chart'!$C$5:$C$201,0))</f>
        <v/>
      </c>
      <c r="M427" s="506" t="str">
        <f t="array" ref="M427">IF(ISBLANK(C427),"",XLOOKUP(A427,'Crop Chart'!$A$5:$A$201,'Crop Chart'!$E$5:$E$201,0))</f>
        <v/>
      </c>
      <c r="N427" s="535" t="str">
        <f t="shared" si="1"/>
        <v/>
      </c>
      <c r="O427" s="515" t="str">
        <f t="array" ref="O427">IF(ISBLANK(C427),"",XLOOKUP(A427,'Crop Chart'!$A$5:$A$201,'Crop Chart'!$S$5:$S$201,0))</f>
        <v/>
      </c>
      <c r="P427" s="507" t="str">
        <f t="shared" si="2"/>
        <v/>
      </c>
      <c r="Q427" s="524"/>
      <c r="R427" s="523" t="str">
        <f t="array" ref="R427">IF(I427="TR",XLOOKUP(A427,'Crop Chart'!$A$5:$A$201,'Crop Chart'!$I$5:$I$201,FALSE),"")</f>
        <v/>
      </c>
      <c r="S427" s="512" t="str">
        <f t="array" ref="S427">IF(I427="TR",G427*'Crop Chart'!$H$2*12*L427/M427/T427*XLOOKUP(A427,'Crop Chart'!$A$5:$A$203,'Crop Chart'!$T$5:$T$203),"")</f>
        <v/>
      </c>
      <c r="T427" s="523" t="str">
        <f t="array" ref="T427">IF(ISBLANK(C427),"",XLOOKUP(A427,'Crop Chart'!$A$5:$A$201,'Crop Chart'!$P$5:$P$201,FALSE))</f>
        <v/>
      </c>
      <c r="U427" s="525" t="str">
        <f t="array" ref="U427">IF(ISBLANK(C427),"",XLOOKUP(A427,'Crop Chart'!$A$5:$A$201,'Crop Chart'!$Q$5:$Q$201,0))</f>
        <v/>
      </c>
      <c r="V427" s="507" t="str">
        <f t="array" ref="V427">IF(I427="DS",XLOOKUP(A427,'Crop Chart'!$A$6:$A$201,'Crop Chart'!$AH$6:$AH$201,0),"")</f>
        <v/>
      </c>
      <c r="W427" s="507" t="str">
        <f t="array" ref="W427">IF(I427="DS",XLOOKUP(A427,'Crop Chart'!$A$6:$A$201,'Crop Chart'!$AI$6:$AI$201,0),"")</f>
        <v/>
      </c>
      <c r="X427" s="526" t="str">
        <f t="array" ref="X427">IFS(ISTEXT(P427),"",XLOOKUP(A427,'Crop Chart'!$A$5:$A$201,'Crop Chart'!$R$5:$R$201,0)=0,"",XLOOKUP(A427,'Crop Chart'!$A$5:$A$201,'Crop Chart'!$R$5:$R$201,0)&gt;0,XLOOKUP(A427,'Crop Chart'!$A$5:$A$201,'Crop Chart'!$R$5:$R$201,0)+P427)</f>
        <v/>
      </c>
      <c r="Y427" s="523" t="str">
        <f t="array" ref="Y427">IF(ISTEXT(X427),"",XLOOKUP(A427,'Crop Chart'!$A$5:$A$201,'Crop Chart'!$S$5:$S$201,0))</f>
        <v/>
      </c>
      <c r="Z427" s="513" t="str">
        <f t="shared" si="3"/>
        <v/>
      </c>
      <c r="AA427" s="523" t="str">
        <f t="array" ref="AA427">IF(ISBLANK(C427),"",XLOOKUP(A427,'Crop Chart'!$A$5:$A$201,'Crop Chart'!$F$5:$F$201,0))</f>
        <v/>
      </c>
      <c r="AB427" s="523" t="str">
        <f t="array" ref="AB427">IF(ISBLANK(C427),"",XLOOKUP(A427,'Crop Chart'!$A$5:$A$201,'Crop Chart'!$G$5:$G$201,FALSE))</f>
        <v/>
      </c>
      <c r="AC427" s="526" t="str">
        <f t="shared" si="19"/>
        <v/>
      </c>
      <c r="AD427" s="526" t="str">
        <f t="shared" si="4"/>
        <v/>
      </c>
      <c r="AE427" s="527" t="str">
        <f t="array" ref="AE427">IF(ISBLANK(C427),"",XLOOKUP(C427,'Codified Game Plan'!$M$3:$M$477,'Codified Game Plan'!$J$3:$J$477,0))</f>
        <v/>
      </c>
      <c r="AF427" s="528" t="str">
        <f t="array" ref="AF427">IF(ISBLANK(C427),"",XLOOKUP(A427,'Crop Chart'!$A$5:$A$201,'Crop Chart'!$L$5:$L$201,FALSE))</f>
        <v/>
      </c>
      <c r="AG427" s="529"/>
      <c r="AH427" s="530"/>
      <c r="AI427" s="530" t="str">
        <f t="array" ref="AI427">IF(ISBLANK(C427),"",XLOOKUP(A427,'Crop Chart'!$A$5:$A$201,'Crop Chart'!$AN$5:$AN$201,FALSE))</f>
        <v/>
      </c>
      <c r="AJ427" s="531" t="str">
        <f t="array" ref="AJ427">IF((AI427=""),"",J427+XLOOKUP(A427,'Crop Chart'!$A$5:$A$201,'Crop Chart'!$AO$5:$AO$201,FALSE))</f>
        <v/>
      </c>
      <c r="AK427" s="530" t="str">
        <f t="array" ref="AK427">IF(ISBLANK(C427),"",XLOOKUP(A427,'Crop Chart'!$A$5:$A$201,'Crop Chart'!$AP$5:$AP$201,FALSE))</f>
        <v/>
      </c>
      <c r="AL427" s="531" t="str">
        <f t="array" ref="AL427">IF((AK427=""),"",J427+XLOOKUP(A427,'Crop Chart'!$A$5:$A$201,'Crop Chart'!$AQ$5:$AQ$201,FALSE))</f>
        <v/>
      </c>
      <c r="AM427" s="530" t="str">
        <f t="array" ref="AM427">IF(ISBLANK(C427),"",XLOOKUP(A427,'Crop Chart'!$A$5:$A$201,'Crop Chart'!$AR$5:$AR$201,FALSE))</f>
        <v/>
      </c>
      <c r="AN427" s="531" t="str">
        <f t="array" ref="AN427">IF((AM427=""),"",J427+XLOOKUP(A427,'Crop Chart'!$A$5:$A$201,'Crop Chart'!$AS$5:$AS$201,FALSE))</f>
        <v/>
      </c>
      <c r="AO427" s="530" t="str">
        <f t="array" ref="AO427">IF(ISBLANK(C427),"",XLOOKUP(A427,'Crop Chart'!$A$5:$A$201,'Crop Chart'!$AT$5:$AT$201,FALSE))</f>
        <v/>
      </c>
      <c r="AP427" s="531" t="str">
        <f t="array" ref="AP427">IF((AO427=""),"",J427+XLOOKUP(A427,'Crop Chart'!$A$5:$A$201,'Crop Chart'!$AU$5:$AU$201,FALSE))</f>
        <v/>
      </c>
      <c r="AQ427" s="530" t="str">
        <f t="array" ref="AQ427">IF(ISBLANK(C427),"",XLOOKUP(A427,'Crop Chart'!$A$5:$A$201,'Crop Chart'!$AV$5:$AV$201,FALSE))</f>
        <v/>
      </c>
      <c r="AR427" s="531" t="str">
        <f t="array" ref="AR427">IF((AQ427=""),"",J427+XLOOKUP(A427,'Crop Chart'!$A$5:$A$201,'Crop Chart'!$AW$5:$AW$201,FALSE))</f>
        <v/>
      </c>
      <c r="AS427" s="530" t="str">
        <f t="array" ref="AS427">IF(ISBLANK(C427),"",XLOOKUP(A427,'Crop Chart'!$A$5:$A$201,'Crop Chart'!$AX$5:$AX$201,FALSE))</f>
        <v/>
      </c>
      <c r="AT427" s="531" t="str">
        <f t="array" ref="AT427">IF((AS427=""),"",J427+XLOOKUP(A427,'Crop Chart'!$A$5:$A$201,'Crop Chart'!$AY$5:$AY$201,FALSE))</f>
        <v/>
      </c>
      <c r="AU427" s="530" t="str">
        <f t="array" ref="AU427">IF(ISBLANK(C427),"",XLOOKUP(A427,'Crop Chart'!$A$5:$A$201,'Crop Chart'!$AZ$5:$AZ$201,FALSE))</f>
        <v/>
      </c>
      <c r="AV427" s="531" t="str">
        <f t="array" ref="AV427">IF((AU427=""),"",J427+XLOOKUP(A427,'Crop Chart'!$A$5:$A$201,'Crop Chart'!$BA$5:$BA$201,FALSE))</f>
        <v/>
      </c>
      <c r="AW427" s="530" t="str">
        <f t="array" ref="AW427">IF(ISBLANK(C427),"",XLOOKUP(A427,'Crop Chart'!$A$5:$A$201,'Crop Chart'!$BB$5:$BB$201,FALSE))</f>
        <v/>
      </c>
      <c r="AX427" s="532" t="str">
        <f t="array" ref="AX427">IF((AW427=""),"",J427+XLOOKUP(A427,'Crop Chart'!$A$5:$A$201,'Crop Chart'!$BC$5:$BC$201,FALSE))</f>
        <v/>
      </c>
    </row>
    <row r="428" ht="15.75" hidden="1" customHeight="1">
      <c r="A428" s="520" t="str">
        <f t="array" ref="A428">IF(ISBLANK(C428)," ",XLOOKUP(C428,'Codified Game Plan'!$M$3:$M$477,'Codified Game Plan'!$A$3:$A$477))</f>
        <v> </v>
      </c>
      <c r="B428" s="503" t="str">
        <f t="array" ref="B428">IF(ISBLANK(C428),"",XLOOKUP(C428,'Codified Game Plan'!$M$3:$M$477,'Codified Game Plan'!$B$3:$B$477))</f>
        <v/>
      </c>
      <c r="C428" s="521"/>
      <c r="D428" s="521" t="str">
        <f t="array" ref="D428">IF(ISBLANK(C428)," ",XLOOKUP(C428,'Codified Game Plan'!$M$3:$M$477,'Codified Game Plan'!$C$3:$C$477))</f>
        <v> </v>
      </c>
      <c r="E428" s="522" t="str">
        <f t="array" ref="E428">IF(ISBLANK(C428),"",XLOOKUP(C428,'Codified Game Plan'!$M$3:$M$477,'Codified Game Plan'!$D$3:$D$477,0))</f>
        <v/>
      </c>
      <c r="F428" s="522" t="str">
        <f t="array" ref="F428">IF(ISBLANK(C428),"",XLOOKUP(C428,'Codified Game Plan'!$M$3:$M$477,'Codified Game Plan'!$E$3:$E$477,0))</f>
        <v/>
      </c>
      <c r="G428" s="523" t="str">
        <f t="array" ref="G428">IF(ISBLANK(C428)," ",XLOOKUP(C428,'Codified Game Plan'!$M$3:$M$477,'Codified Game Plan'!$F$3:$F$477))</f>
        <v> </v>
      </c>
      <c r="H428" s="507" t="str">
        <f t="array" ref="H428">IF(ISBLANK(C428)," ",XLOOKUP(C428,'Codified Game Plan'!$M$3:$M$477,'Codified Game Plan'!$G$3:$G$477))</f>
        <v> </v>
      </c>
      <c r="I428" s="523" t="str">
        <f t="array" ref="I428">IF(ISBLANK(C428),"",XLOOKUP(A428,'Crop Chart'!$A$5:$A$201,'Crop Chart'!$B$5:$B$201,0))</f>
        <v/>
      </c>
      <c r="J428" s="507" t="str">
        <f t="shared" si="24"/>
        <v> </v>
      </c>
      <c r="K428" s="511"/>
      <c r="L428" s="523" t="str">
        <f t="array" ref="L428">IF(ISBLANK(C428),"",XLOOKUP(A428,'Crop Chart'!$A$5:$A$201,'Crop Chart'!$C$5:$C$201,0))</f>
        <v/>
      </c>
      <c r="M428" s="506" t="str">
        <f t="array" ref="M428">IF(ISBLANK(C428),"",XLOOKUP(A428,'Crop Chart'!$A$5:$A$201,'Crop Chart'!$E$5:$E$201,0))</f>
        <v/>
      </c>
      <c r="N428" s="535" t="str">
        <f t="shared" si="1"/>
        <v/>
      </c>
      <c r="O428" s="515" t="str">
        <f t="array" ref="O428">IF(ISBLANK(C428),"",XLOOKUP(A428,'Crop Chart'!$A$5:$A$201,'Crop Chart'!$S$5:$S$201,0))</f>
        <v/>
      </c>
      <c r="P428" s="507" t="str">
        <f t="shared" si="2"/>
        <v/>
      </c>
      <c r="Q428" s="524"/>
      <c r="R428" s="523" t="str">
        <f t="array" ref="R428">IF(I428="TR",XLOOKUP(A428,'Crop Chart'!$A$5:$A$201,'Crop Chart'!$I$5:$I$201,FALSE),"")</f>
        <v/>
      </c>
      <c r="S428" s="512" t="str">
        <f t="array" ref="S428">IF(I428="TR",G428*'Crop Chart'!$H$2*12*L428/M428/T428*XLOOKUP(A428,'Crop Chart'!$A$5:$A$203,'Crop Chart'!$T$5:$T$203),"")</f>
        <v/>
      </c>
      <c r="T428" s="523" t="str">
        <f t="array" ref="T428">IF(ISBLANK(C428),"",XLOOKUP(A428,'Crop Chart'!$A$5:$A$201,'Crop Chart'!$P$5:$P$201,FALSE))</f>
        <v/>
      </c>
      <c r="U428" s="525" t="str">
        <f t="array" ref="U428">IF(ISBLANK(C428),"",XLOOKUP(A428,'Crop Chart'!$A$5:$A$201,'Crop Chart'!$Q$5:$Q$201,0))</f>
        <v/>
      </c>
      <c r="V428" s="507" t="str">
        <f t="array" ref="V428">IF(I428="DS",XLOOKUP(A428,'Crop Chart'!$A$6:$A$201,'Crop Chart'!$AH$6:$AH$201,0),"")</f>
        <v/>
      </c>
      <c r="W428" s="507" t="str">
        <f t="array" ref="W428">IF(I428="DS",XLOOKUP(A428,'Crop Chart'!$A$6:$A$201,'Crop Chart'!$AI$6:$AI$201,0),"")</f>
        <v/>
      </c>
      <c r="X428" s="526" t="str">
        <f t="array" ref="X428">IFS(ISTEXT(P428),"",XLOOKUP(A428,'Crop Chart'!$A$5:$A$201,'Crop Chart'!$R$5:$R$201,0)=0,"",XLOOKUP(A428,'Crop Chart'!$A$5:$A$201,'Crop Chart'!$R$5:$R$201,0)&gt;0,XLOOKUP(A428,'Crop Chart'!$A$5:$A$201,'Crop Chart'!$R$5:$R$201,0)+P428)</f>
        <v/>
      </c>
      <c r="Y428" s="523" t="str">
        <f t="array" ref="Y428">IF(ISTEXT(X428),"",XLOOKUP(A428,'Crop Chart'!$A$5:$A$201,'Crop Chart'!$S$5:$S$201,0))</f>
        <v/>
      </c>
      <c r="Z428" s="513" t="str">
        <f t="shared" si="3"/>
        <v/>
      </c>
      <c r="AA428" s="523" t="str">
        <f t="array" ref="AA428">IF(ISBLANK(C428),"",XLOOKUP(A428,'Crop Chart'!$A$5:$A$201,'Crop Chart'!$F$5:$F$201,0))</f>
        <v/>
      </c>
      <c r="AB428" s="523" t="str">
        <f t="array" ref="AB428">IF(ISBLANK(C428),"",XLOOKUP(A428,'Crop Chart'!$A$5:$A$201,'Crop Chart'!$G$5:$G$201,FALSE))</f>
        <v/>
      </c>
      <c r="AC428" s="526" t="str">
        <f t="shared" si="19"/>
        <v/>
      </c>
      <c r="AD428" s="526" t="str">
        <f t="shared" si="4"/>
        <v/>
      </c>
      <c r="AE428" s="527" t="str">
        <f t="array" ref="AE428">IF(ISBLANK(C428),"",XLOOKUP(C428,'Codified Game Plan'!$M$3:$M$477,'Codified Game Plan'!$J$3:$J$477,0))</f>
        <v/>
      </c>
      <c r="AF428" s="528" t="str">
        <f t="array" ref="AF428">IF(ISBLANK(C428),"",XLOOKUP(A428,'Crop Chart'!$A$5:$A$201,'Crop Chart'!$L$5:$L$201,FALSE))</f>
        <v/>
      </c>
      <c r="AG428" s="529"/>
      <c r="AH428" s="530"/>
      <c r="AI428" s="530" t="str">
        <f t="array" ref="AI428">IF(ISBLANK(C428),"",XLOOKUP(A428,'Crop Chart'!$A$5:$A$201,'Crop Chart'!$AN$5:$AN$201,FALSE))</f>
        <v/>
      </c>
      <c r="AJ428" s="531" t="str">
        <f t="array" ref="AJ428">IF((AI428=""),"",J428+XLOOKUP(A428,'Crop Chart'!$A$5:$A$201,'Crop Chart'!$AO$5:$AO$201,FALSE))</f>
        <v/>
      </c>
      <c r="AK428" s="530" t="str">
        <f t="array" ref="AK428">IF(ISBLANK(C428),"",XLOOKUP(A428,'Crop Chart'!$A$5:$A$201,'Crop Chart'!$AP$5:$AP$201,FALSE))</f>
        <v/>
      </c>
      <c r="AL428" s="531" t="str">
        <f t="array" ref="AL428">IF((AK428=""),"",J428+XLOOKUP(A428,'Crop Chart'!$A$5:$A$201,'Crop Chart'!$AQ$5:$AQ$201,FALSE))</f>
        <v/>
      </c>
      <c r="AM428" s="530" t="str">
        <f t="array" ref="AM428">IF(ISBLANK(C428),"",XLOOKUP(A428,'Crop Chart'!$A$5:$A$201,'Crop Chart'!$AR$5:$AR$201,FALSE))</f>
        <v/>
      </c>
      <c r="AN428" s="531" t="str">
        <f t="array" ref="AN428">IF((AM428=""),"",J428+XLOOKUP(A428,'Crop Chart'!$A$5:$A$201,'Crop Chart'!$AS$5:$AS$201,FALSE))</f>
        <v/>
      </c>
      <c r="AO428" s="530" t="str">
        <f t="array" ref="AO428">IF(ISBLANK(C428),"",XLOOKUP(A428,'Crop Chart'!$A$5:$A$201,'Crop Chart'!$AT$5:$AT$201,FALSE))</f>
        <v/>
      </c>
      <c r="AP428" s="531" t="str">
        <f t="array" ref="AP428">IF((AO428=""),"",J428+XLOOKUP(A428,'Crop Chart'!$A$5:$A$201,'Crop Chart'!$AU$5:$AU$201,FALSE))</f>
        <v/>
      </c>
      <c r="AQ428" s="530" t="str">
        <f t="array" ref="AQ428">IF(ISBLANK(C428),"",XLOOKUP(A428,'Crop Chart'!$A$5:$A$201,'Crop Chart'!$AV$5:$AV$201,FALSE))</f>
        <v/>
      </c>
      <c r="AR428" s="531" t="str">
        <f t="array" ref="AR428">IF((AQ428=""),"",J428+XLOOKUP(A428,'Crop Chart'!$A$5:$A$201,'Crop Chart'!$AW$5:$AW$201,FALSE))</f>
        <v/>
      </c>
      <c r="AS428" s="530" t="str">
        <f t="array" ref="AS428">IF(ISBLANK(C428),"",XLOOKUP(A428,'Crop Chart'!$A$5:$A$201,'Crop Chart'!$AX$5:$AX$201,FALSE))</f>
        <v/>
      </c>
      <c r="AT428" s="531" t="str">
        <f t="array" ref="AT428">IF((AS428=""),"",J428+XLOOKUP(A428,'Crop Chart'!$A$5:$A$201,'Crop Chart'!$AY$5:$AY$201,FALSE))</f>
        <v/>
      </c>
      <c r="AU428" s="530" t="str">
        <f t="array" ref="AU428">IF(ISBLANK(C428),"",XLOOKUP(A428,'Crop Chart'!$A$5:$A$201,'Crop Chart'!$AZ$5:$AZ$201,FALSE))</f>
        <v/>
      </c>
      <c r="AV428" s="531" t="str">
        <f t="array" ref="AV428">IF((AU428=""),"",J428+XLOOKUP(A428,'Crop Chart'!$A$5:$A$201,'Crop Chart'!$BA$5:$BA$201,FALSE))</f>
        <v/>
      </c>
      <c r="AW428" s="530" t="str">
        <f t="array" ref="AW428">IF(ISBLANK(C428),"",XLOOKUP(A428,'Crop Chart'!$A$5:$A$201,'Crop Chart'!$BB$5:$BB$201,FALSE))</f>
        <v/>
      </c>
      <c r="AX428" s="532" t="str">
        <f t="array" ref="AX428">IF((AW428=""),"",J428+XLOOKUP(A428,'Crop Chart'!$A$5:$A$201,'Crop Chart'!$BC$5:$BC$201,FALSE))</f>
        <v/>
      </c>
    </row>
    <row r="429" ht="15.75" hidden="1" customHeight="1">
      <c r="A429" s="520" t="str">
        <f t="array" ref="A429">IF(ISBLANK(C429)," ",XLOOKUP(C429,'Codified Game Plan'!$M$3:$M$477,'Codified Game Plan'!$A$3:$A$477))</f>
        <v> </v>
      </c>
      <c r="B429" s="503" t="str">
        <f t="array" ref="B429">IF(ISBLANK(C429),"",XLOOKUP(C429,'Codified Game Plan'!$M$3:$M$477,'Codified Game Plan'!$B$3:$B$477))</f>
        <v/>
      </c>
      <c r="C429" s="521"/>
      <c r="D429" s="521" t="str">
        <f t="array" ref="D429">IF(ISBLANK(C429)," ",XLOOKUP(C429,'Codified Game Plan'!$M$3:$M$477,'Codified Game Plan'!$C$3:$C$477))</f>
        <v> </v>
      </c>
      <c r="E429" s="522" t="str">
        <f t="array" ref="E429">IF(ISBLANK(C429),"",XLOOKUP(C429,'Codified Game Plan'!$M$3:$M$477,'Codified Game Plan'!$D$3:$D$477,0))</f>
        <v/>
      </c>
      <c r="F429" s="522" t="str">
        <f t="array" ref="F429">IF(ISBLANK(C429),"",XLOOKUP(C429,'Codified Game Plan'!$M$3:$M$477,'Codified Game Plan'!$E$3:$E$477,0))</f>
        <v/>
      </c>
      <c r="G429" s="523" t="str">
        <f t="array" ref="G429">IF(ISBLANK(C429)," ",XLOOKUP(C429,'Codified Game Plan'!$M$3:$M$477,'Codified Game Plan'!$F$3:$F$477))</f>
        <v> </v>
      </c>
      <c r="H429" s="507" t="str">
        <f t="array" ref="H429">IF(ISBLANK(C429)," ",XLOOKUP(C429,'Codified Game Plan'!$M$3:$M$477,'Codified Game Plan'!$G$3:$G$477))</f>
        <v> </v>
      </c>
      <c r="I429" s="523" t="str">
        <f t="array" ref="I429">IF(ISBLANK(C429),"",XLOOKUP(A429,'Crop Chart'!$A$5:$A$201,'Crop Chart'!$B$5:$B$201,0))</f>
        <v/>
      </c>
      <c r="J429" s="507" t="str">
        <f t="shared" si="24"/>
        <v> </v>
      </c>
      <c r="K429" s="511"/>
      <c r="L429" s="523" t="str">
        <f t="array" ref="L429">IF(ISBLANK(C429),"",XLOOKUP(A429,'Crop Chart'!$A$5:$A$201,'Crop Chart'!$C$5:$C$201,0))</f>
        <v/>
      </c>
      <c r="M429" s="506" t="str">
        <f t="array" ref="M429">IF(ISBLANK(C429),"",XLOOKUP(A429,'Crop Chart'!$A$5:$A$201,'Crop Chart'!$E$5:$E$201,0))</f>
        <v/>
      </c>
      <c r="N429" s="535" t="str">
        <f t="shared" si="1"/>
        <v/>
      </c>
      <c r="O429" s="515" t="str">
        <f t="array" ref="O429">IF(ISBLANK(C429),"",XLOOKUP(A429,'Crop Chart'!$A$5:$A$201,'Crop Chart'!$S$5:$S$201,0))</f>
        <v/>
      </c>
      <c r="P429" s="507" t="str">
        <f t="shared" si="2"/>
        <v/>
      </c>
      <c r="Q429" s="524"/>
      <c r="R429" s="523" t="str">
        <f t="array" ref="R429">IF(I429="TR",XLOOKUP(A429,'Crop Chart'!$A$5:$A$201,'Crop Chart'!$I$5:$I$201,FALSE),"")</f>
        <v/>
      </c>
      <c r="S429" s="512" t="str">
        <f t="array" ref="S429">IF(I429="TR",G429*'Crop Chart'!$H$2*12*L429/M429/T429*XLOOKUP(A429,'Crop Chart'!$A$5:$A$203,'Crop Chart'!$T$5:$T$203),"")</f>
        <v/>
      </c>
      <c r="T429" s="523" t="str">
        <f t="array" ref="T429">IF(ISBLANK(C429),"",XLOOKUP(A429,'Crop Chart'!$A$5:$A$201,'Crop Chart'!$P$5:$P$201,FALSE))</f>
        <v/>
      </c>
      <c r="U429" s="525" t="str">
        <f t="array" ref="U429">IF(ISBLANK(C429),"",XLOOKUP(A429,'Crop Chart'!$A$5:$A$201,'Crop Chart'!$Q$5:$Q$201,0))</f>
        <v/>
      </c>
      <c r="V429" s="507" t="str">
        <f t="array" ref="V429">IF(I429="DS",XLOOKUP(A429,'Crop Chart'!$A$6:$A$201,'Crop Chart'!$AH$6:$AH$201,0),"")</f>
        <v/>
      </c>
      <c r="W429" s="507" t="str">
        <f t="array" ref="W429">IF(I429="DS",XLOOKUP(A429,'Crop Chart'!$A$6:$A$201,'Crop Chart'!$AI$6:$AI$201,0),"")</f>
        <v/>
      </c>
      <c r="X429" s="526" t="str">
        <f t="array" ref="X429">IFS(ISTEXT(P429),"",XLOOKUP(A429,'Crop Chart'!$A$5:$A$201,'Crop Chart'!$R$5:$R$201,0)=0,"",XLOOKUP(A429,'Crop Chart'!$A$5:$A$201,'Crop Chart'!$R$5:$R$201,0)&gt;0,XLOOKUP(A429,'Crop Chart'!$A$5:$A$201,'Crop Chart'!$R$5:$R$201,0)+P429)</f>
        <v/>
      </c>
      <c r="Y429" s="523" t="str">
        <f t="array" ref="Y429">IF(ISTEXT(X429),"",XLOOKUP(A429,'Crop Chart'!$A$5:$A$201,'Crop Chart'!$S$5:$S$201,0))</f>
        <v/>
      </c>
      <c r="Z429" s="513" t="str">
        <f t="shared" si="3"/>
        <v/>
      </c>
      <c r="AA429" s="523" t="str">
        <f t="array" ref="AA429">IF(ISBLANK(C429),"",XLOOKUP(A429,'Crop Chart'!$A$5:$A$201,'Crop Chart'!$F$5:$F$201,0))</f>
        <v/>
      </c>
      <c r="AB429" s="523" t="str">
        <f t="array" ref="AB429">IF(ISBLANK(C429),"",XLOOKUP(A429,'Crop Chart'!$A$5:$A$201,'Crop Chart'!$G$5:$G$201,FALSE))</f>
        <v/>
      </c>
      <c r="AC429" s="526" t="str">
        <f t="shared" si="19"/>
        <v/>
      </c>
      <c r="AD429" s="526" t="str">
        <f t="shared" si="4"/>
        <v/>
      </c>
      <c r="AE429" s="527" t="str">
        <f t="array" ref="AE429">IF(ISBLANK(C429),"",XLOOKUP(C429,'Codified Game Plan'!$M$3:$M$477,'Codified Game Plan'!$J$3:$J$477,0))</f>
        <v/>
      </c>
      <c r="AF429" s="528" t="str">
        <f t="array" ref="AF429">IF(ISBLANK(C429),"",XLOOKUP(A429,'Crop Chart'!$A$5:$A$201,'Crop Chart'!$L$5:$L$201,FALSE))</f>
        <v/>
      </c>
      <c r="AG429" s="529"/>
      <c r="AH429" s="530"/>
      <c r="AI429" s="530" t="str">
        <f t="array" ref="AI429">IF(ISBLANK(C429),"",XLOOKUP(A429,'Crop Chart'!$A$5:$A$201,'Crop Chart'!$AN$5:$AN$201,FALSE))</f>
        <v/>
      </c>
      <c r="AJ429" s="531" t="str">
        <f t="array" ref="AJ429">IF((AI429=""),"",J429+XLOOKUP(A429,'Crop Chart'!$A$5:$A$201,'Crop Chart'!$AO$5:$AO$201,FALSE))</f>
        <v/>
      </c>
      <c r="AK429" s="530" t="str">
        <f t="array" ref="AK429">IF(ISBLANK(C429),"",XLOOKUP(A429,'Crop Chart'!$A$5:$A$201,'Crop Chart'!$AP$5:$AP$201,FALSE))</f>
        <v/>
      </c>
      <c r="AL429" s="531" t="str">
        <f t="array" ref="AL429">IF((AK429=""),"",J429+XLOOKUP(A429,'Crop Chart'!$A$5:$A$201,'Crop Chart'!$AQ$5:$AQ$201,FALSE))</f>
        <v/>
      </c>
      <c r="AM429" s="530" t="str">
        <f t="array" ref="AM429">IF(ISBLANK(C429),"",XLOOKUP(A429,'Crop Chart'!$A$5:$A$201,'Crop Chart'!$AR$5:$AR$201,FALSE))</f>
        <v/>
      </c>
      <c r="AN429" s="531" t="str">
        <f t="array" ref="AN429">IF((AM429=""),"",J429+XLOOKUP(A429,'Crop Chart'!$A$5:$A$201,'Crop Chart'!$AS$5:$AS$201,FALSE))</f>
        <v/>
      </c>
      <c r="AO429" s="530" t="str">
        <f t="array" ref="AO429">IF(ISBLANK(C429),"",XLOOKUP(A429,'Crop Chart'!$A$5:$A$201,'Crop Chart'!$AT$5:$AT$201,FALSE))</f>
        <v/>
      </c>
      <c r="AP429" s="531" t="str">
        <f t="array" ref="AP429">IF((AO429=""),"",J429+XLOOKUP(A429,'Crop Chart'!$A$5:$A$201,'Crop Chart'!$AU$5:$AU$201,FALSE))</f>
        <v/>
      </c>
      <c r="AQ429" s="530" t="str">
        <f t="array" ref="AQ429">IF(ISBLANK(C429),"",XLOOKUP(A429,'Crop Chart'!$A$5:$A$201,'Crop Chart'!$AV$5:$AV$201,FALSE))</f>
        <v/>
      </c>
      <c r="AR429" s="531" t="str">
        <f t="array" ref="AR429">IF((AQ429=""),"",J429+XLOOKUP(A429,'Crop Chart'!$A$5:$A$201,'Crop Chart'!$AW$5:$AW$201,FALSE))</f>
        <v/>
      </c>
      <c r="AS429" s="530" t="str">
        <f t="array" ref="AS429">IF(ISBLANK(C429),"",XLOOKUP(A429,'Crop Chart'!$A$5:$A$201,'Crop Chart'!$AX$5:$AX$201,FALSE))</f>
        <v/>
      </c>
      <c r="AT429" s="531" t="str">
        <f t="array" ref="AT429">IF((AS429=""),"",J429+XLOOKUP(A429,'Crop Chart'!$A$5:$A$201,'Crop Chart'!$AY$5:$AY$201,FALSE))</f>
        <v/>
      </c>
      <c r="AU429" s="530" t="str">
        <f t="array" ref="AU429">IF(ISBLANK(C429),"",XLOOKUP(A429,'Crop Chart'!$A$5:$A$201,'Crop Chart'!$AZ$5:$AZ$201,FALSE))</f>
        <v/>
      </c>
      <c r="AV429" s="531" t="str">
        <f t="array" ref="AV429">IF((AU429=""),"",J429+XLOOKUP(A429,'Crop Chart'!$A$5:$A$201,'Crop Chart'!$BA$5:$BA$201,FALSE))</f>
        <v/>
      </c>
      <c r="AW429" s="530" t="str">
        <f t="array" ref="AW429">IF(ISBLANK(C429),"",XLOOKUP(A429,'Crop Chart'!$A$5:$A$201,'Crop Chart'!$BB$5:$BB$201,FALSE))</f>
        <v/>
      </c>
      <c r="AX429" s="532" t="str">
        <f t="array" ref="AX429">IF((AW429=""),"",J429+XLOOKUP(A429,'Crop Chart'!$A$5:$A$201,'Crop Chart'!$BC$5:$BC$201,FALSE))</f>
        <v/>
      </c>
    </row>
    <row r="430" ht="15.75" hidden="1" customHeight="1">
      <c r="A430" s="520" t="str">
        <f t="array" ref="A430">IF(ISBLANK(C430)," ",XLOOKUP(C430,'Codified Game Plan'!$M$3:$M$477,'Codified Game Plan'!$A$3:$A$477))</f>
        <v> </v>
      </c>
      <c r="B430" s="503" t="str">
        <f t="array" ref="B430">IF(ISBLANK(C430),"",XLOOKUP(C430,'Codified Game Plan'!$M$3:$M$477,'Codified Game Plan'!$B$3:$B$477))</f>
        <v/>
      </c>
      <c r="C430" s="521"/>
      <c r="D430" s="521" t="str">
        <f t="array" ref="D430">IF(ISBLANK(C430)," ",XLOOKUP(C430,'Codified Game Plan'!$M$3:$M$477,'Codified Game Plan'!$C$3:$C$477))</f>
        <v> </v>
      </c>
      <c r="E430" s="522" t="str">
        <f t="array" ref="E430">IF(ISBLANK(C430),"",XLOOKUP(C430,'Codified Game Plan'!$M$3:$M$477,'Codified Game Plan'!$D$3:$D$477,0))</f>
        <v/>
      </c>
      <c r="F430" s="522" t="str">
        <f t="array" ref="F430">IF(ISBLANK(C430),"",XLOOKUP(C430,'Codified Game Plan'!$M$3:$M$477,'Codified Game Plan'!$E$3:$E$477,0))</f>
        <v/>
      </c>
      <c r="G430" s="523" t="str">
        <f t="array" ref="G430">IF(ISBLANK(C430)," ",XLOOKUP(C430,'Codified Game Plan'!$M$3:$M$477,'Codified Game Plan'!$F$3:$F$477))</f>
        <v> </v>
      </c>
      <c r="H430" s="507" t="str">
        <f t="array" ref="H430">IF(ISBLANK(C430)," ",XLOOKUP(C430,'Codified Game Plan'!$M$3:$M$477,'Codified Game Plan'!$G$3:$G$477))</f>
        <v> </v>
      </c>
      <c r="I430" s="523" t="str">
        <f t="array" ref="I430">IF(ISBLANK(C430),"",XLOOKUP(A430,'Crop Chart'!$A$5:$A$201,'Crop Chart'!$B$5:$B$201,0))</f>
        <v/>
      </c>
      <c r="J430" s="507" t="str">
        <f t="shared" si="24"/>
        <v> </v>
      </c>
      <c r="K430" s="511"/>
      <c r="L430" s="523" t="str">
        <f t="array" ref="L430">IF(ISBLANK(C430),"",XLOOKUP(A430,'Crop Chart'!$A$5:$A$201,'Crop Chart'!$C$5:$C$201,0))</f>
        <v/>
      </c>
      <c r="M430" s="506" t="str">
        <f t="array" ref="M430">IF(ISBLANK(C430),"",XLOOKUP(A430,'Crop Chart'!$A$5:$A$201,'Crop Chart'!$E$5:$E$201,0))</f>
        <v/>
      </c>
      <c r="N430" s="535" t="str">
        <f t="shared" si="1"/>
        <v/>
      </c>
      <c r="O430" s="515" t="str">
        <f t="array" ref="O430">IF(ISBLANK(C430),"",XLOOKUP(A430,'Crop Chart'!$A$5:$A$201,'Crop Chart'!$S$5:$S$201,0))</f>
        <v/>
      </c>
      <c r="P430" s="507" t="str">
        <f t="shared" si="2"/>
        <v/>
      </c>
      <c r="Q430" s="524"/>
      <c r="R430" s="523" t="str">
        <f t="array" ref="R430">IF(I430="TR",XLOOKUP(A430,'Crop Chart'!$A$5:$A$201,'Crop Chart'!$I$5:$I$201,FALSE),"")</f>
        <v/>
      </c>
      <c r="S430" s="512" t="str">
        <f t="array" ref="S430">IF(I430="TR",G430*'Crop Chart'!$H$2*12*L430/M430/T430*XLOOKUP(A430,'Crop Chart'!$A$5:$A$203,'Crop Chart'!$T$5:$T$203),"")</f>
        <v/>
      </c>
      <c r="T430" s="523" t="str">
        <f t="array" ref="T430">IF(ISBLANK(C430),"",XLOOKUP(A430,'Crop Chart'!$A$5:$A$201,'Crop Chart'!$P$5:$P$201,FALSE))</f>
        <v/>
      </c>
      <c r="U430" s="525" t="str">
        <f t="array" ref="U430">IF(ISBLANK(C430),"",XLOOKUP(A430,'Crop Chart'!$A$5:$A$201,'Crop Chart'!$Q$5:$Q$201,0))</f>
        <v/>
      </c>
      <c r="V430" s="507" t="str">
        <f t="array" ref="V430">IF(I430="DS",XLOOKUP(A430,'Crop Chart'!$A$6:$A$201,'Crop Chart'!$AH$6:$AH$201,0),"")</f>
        <v/>
      </c>
      <c r="W430" s="507" t="str">
        <f t="array" ref="W430">IF(I430="DS",XLOOKUP(A430,'Crop Chart'!$A$6:$A$201,'Crop Chart'!$AI$6:$AI$201,0),"")</f>
        <v/>
      </c>
      <c r="X430" s="526" t="str">
        <f t="array" ref="X430">IFS(ISTEXT(P430),"",XLOOKUP(A430,'Crop Chart'!$A$5:$A$201,'Crop Chart'!$R$5:$R$201,0)=0,"",XLOOKUP(A430,'Crop Chart'!$A$5:$A$201,'Crop Chart'!$R$5:$R$201,0)&gt;0,XLOOKUP(A430,'Crop Chart'!$A$5:$A$201,'Crop Chart'!$R$5:$R$201,0)+P430)</f>
        <v/>
      </c>
      <c r="Y430" s="523" t="str">
        <f t="array" ref="Y430">IF(ISTEXT(X430),"",XLOOKUP(A430,'Crop Chart'!$A$5:$A$201,'Crop Chart'!$S$5:$S$201,0))</f>
        <v/>
      </c>
      <c r="Z430" s="513" t="str">
        <f t="shared" si="3"/>
        <v/>
      </c>
      <c r="AA430" s="523" t="str">
        <f t="array" ref="AA430">IF(ISBLANK(C430),"",XLOOKUP(A430,'Crop Chart'!$A$5:$A$201,'Crop Chart'!$F$5:$F$201,0))</f>
        <v/>
      </c>
      <c r="AB430" s="523" t="str">
        <f t="array" ref="AB430">IF(ISBLANK(C430),"",XLOOKUP(A430,'Crop Chart'!$A$5:$A$201,'Crop Chart'!$G$5:$G$201,FALSE))</f>
        <v/>
      </c>
      <c r="AC430" s="526" t="str">
        <f t="shared" si="19"/>
        <v/>
      </c>
      <c r="AD430" s="526" t="str">
        <f t="shared" si="4"/>
        <v/>
      </c>
      <c r="AE430" s="527" t="str">
        <f t="array" ref="AE430">IF(ISBLANK(C430),"",XLOOKUP(C430,'Codified Game Plan'!$M$3:$M$477,'Codified Game Plan'!$J$3:$J$477,0))</f>
        <v/>
      </c>
      <c r="AF430" s="528" t="str">
        <f t="array" ref="AF430">IF(ISBLANK(C430),"",XLOOKUP(A430,'Crop Chart'!$A$5:$A$201,'Crop Chart'!$L$5:$L$201,FALSE))</f>
        <v/>
      </c>
      <c r="AG430" s="529"/>
      <c r="AH430" s="530"/>
      <c r="AI430" s="530" t="str">
        <f t="array" ref="AI430">IF(ISBLANK(C430),"",XLOOKUP(A430,'Crop Chart'!$A$5:$A$201,'Crop Chart'!$AN$5:$AN$201,FALSE))</f>
        <v/>
      </c>
      <c r="AJ430" s="531" t="str">
        <f t="array" ref="AJ430">IF((AI430=""),"",J430+XLOOKUP(A430,'Crop Chart'!$A$5:$A$201,'Crop Chart'!$AO$5:$AO$201,FALSE))</f>
        <v/>
      </c>
      <c r="AK430" s="530" t="str">
        <f t="array" ref="AK430">IF(ISBLANK(C430),"",XLOOKUP(A430,'Crop Chart'!$A$5:$A$201,'Crop Chart'!$AP$5:$AP$201,FALSE))</f>
        <v/>
      </c>
      <c r="AL430" s="531" t="str">
        <f t="array" ref="AL430">IF((AK430=""),"",J430+XLOOKUP(A430,'Crop Chart'!$A$5:$A$201,'Crop Chart'!$AQ$5:$AQ$201,FALSE))</f>
        <v/>
      </c>
      <c r="AM430" s="530" t="str">
        <f t="array" ref="AM430">IF(ISBLANK(C430),"",XLOOKUP(A430,'Crop Chart'!$A$5:$A$201,'Crop Chart'!$AR$5:$AR$201,FALSE))</f>
        <v/>
      </c>
      <c r="AN430" s="531" t="str">
        <f t="array" ref="AN430">IF((AM430=""),"",J430+XLOOKUP(A430,'Crop Chart'!$A$5:$A$201,'Crop Chart'!$AS$5:$AS$201,FALSE))</f>
        <v/>
      </c>
      <c r="AO430" s="530" t="str">
        <f t="array" ref="AO430">IF(ISBLANK(C430),"",XLOOKUP(A430,'Crop Chart'!$A$5:$A$201,'Crop Chart'!$AT$5:$AT$201,FALSE))</f>
        <v/>
      </c>
      <c r="AP430" s="531" t="str">
        <f t="array" ref="AP430">IF((AO430=""),"",J430+XLOOKUP(A430,'Crop Chart'!$A$5:$A$201,'Crop Chart'!$AU$5:$AU$201,FALSE))</f>
        <v/>
      </c>
      <c r="AQ430" s="530" t="str">
        <f t="array" ref="AQ430">IF(ISBLANK(C430),"",XLOOKUP(A430,'Crop Chart'!$A$5:$A$201,'Crop Chart'!$AV$5:$AV$201,FALSE))</f>
        <v/>
      </c>
      <c r="AR430" s="531" t="str">
        <f t="array" ref="AR430">IF((AQ430=""),"",J430+XLOOKUP(A430,'Crop Chart'!$A$5:$A$201,'Crop Chart'!$AW$5:$AW$201,FALSE))</f>
        <v/>
      </c>
      <c r="AS430" s="530" t="str">
        <f t="array" ref="AS430">IF(ISBLANK(C430),"",XLOOKUP(A430,'Crop Chart'!$A$5:$A$201,'Crop Chart'!$AX$5:$AX$201,FALSE))</f>
        <v/>
      </c>
      <c r="AT430" s="531" t="str">
        <f t="array" ref="AT430">IF((AS430=""),"",J430+XLOOKUP(A430,'Crop Chart'!$A$5:$A$201,'Crop Chart'!$AY$5:$AY$201,FALSE))</f>
        <v/>
      </c>
      <c r="AU430" s="530" t="str">
        <f t="array" ref="AU430">IF(ISBLANK(C430),"",XLOOKUP(A430,'Crop Chart'!$A$5:$A$201,'Crop Chart'!$AZ$5:$AZ$201,FALSE))</f>
        <v/>
      </c>
      <c r="AV430" s="531" t="str">
        <f t="array" ref="AV430">IF((AU430=""),"",J430+XLOOKUP(A430,'Crop Chart'!$A$5:$A$201,'Crop Chart'!$BA$5:$BA$201,FALSE))</f>
        <v/>
      </c>
      <c r="AW430" s="530" t="str">
        <f t="array" ref="AW430">IF(ISBLANK(C430),"",XLOOKUP(A430,'Crop Chart'!$A$5:$A$201,'Crop Chart'!$BB$5:$BB$201,FALSE))</f>
        <v/>
      </c>
      <c r="AX430" s="532" t="str">
        <f t="array" ref="AX430">IF((AW430=""),"",J430+XLOOKUP(A430,'Crop Chart'!$A$5:$A$201,'Crop Chart'!$BC$5:$BC$201,FALSE))</f>
        <v/>
      </c>
    </row>
    <row r="431" ht="15.75" hidden="1" customHeight="1">
      <c r="A431" s="520" t="str">
        <f t="array" ref="A431">IF(ISBLANK(C431)," ",XLOOKUP(C431,'Codified Game Plan'!$M$3:$M$477,'Codified Game Plan'!$A$3:$A$477))</f>
        <v> </v>
      </c>
      <c r="B431" s="503" t="str">
        <f t="array" ref="B431">IF(ISBLANK(C431),"",XLOOKUP(C431,'Codified Game Plan'!$M$3:$M$477,'Codified Game Plan'!$B$3:$B$477))</f>
        <v/>
      </c>
      <c r="C431" s="521"/>
      <c r="D431" s="521" t="str">
        <f t="array" ref="D431">IF(ISBLANK(C431)," ",XLOOKUP(C431,'Codified Game Plan'!$M$3:$M$477,'Codified Game Plan'!$C$3:$C$477))</f>
        <v> </v>
      </c>
      <c r="E431" s="522" t="str">
        <f t="array" ref="E431">IF(ISBLANK(C431),"",XLOOKUP(C431,'Codified Game Plan'!$M$3:$M$477,'Codified Game Plan'!$D$3:$D$477,0))</f>
        <v/>
      </c>
      <c r="F431" s="522" t="str">
        <f t="array" ref="F431">IF(ISBLANK(C431),"",XLOOKUP(C431,'Codified Game Plan'!$M$3:$M$477,'Codified Game Plan'!$E$3:$E$477,0))</f>
        <v/>
      </c>
      <c r="G431" s="523" t="str">
        <f t="array" ref="G431">IF(ISBLANK(C431)," ",XLOOKUP(C431,'Codified Game Plan'!$M$3:$M$477,'Codified Game Plan'!$F$3:$F$477))</f>
        <v> </v>
      </c>
      <c r="H431" s="507" t="str">
        <f t="array" ref="H431">IF(ISBLANK(C431)," ",XLOOKUP(C431,'Codified Game Plan'!$M$3:$M$477,'Codified Game Plan'!$G$3:$G$477))</f>
        <v> </v>
      </c>
      <c r="I431" s="523" t="str">
        <f t="array" ref="I431">IF(ISBLANK(C431),"",XLOOKUP(A431,'Crop Chart'!$A$5:$A$201,'Crop Chart'!$B$5:$B$201,0))</f>
        <v/>
      </c>
      <c r="J431" s="507" t="str">
        <f t="shared" si="24"/>
        <v> </v>
      </c>
      <c r="K431" s="511"/>
      <c r="L431" s="523" t="str">
        <f t="array" ref="L431">IF(ISBLANK(C431),"",XLOOKUP(A431,'Crop Chart'!$A$5:$A$201,'Crop Chart'!$C$5:$C$201,0))</f>
        <v/>
      </c>
      <c r="M431" s="506" t="str">
        <f t="array" ref="M431">IF(ISBLANK(C431),"",XLOOKUP(A431,'Crop Chart'!$A$5:$A$201,'Crop Chart'!$E$5:$E$201,0))</f>
        <v/>
      </c>
      <c r="N431" s="535" t="str">
        <f t="shared" si="1"/>
        <v/>
      </c>
      <c r="O431" s="515" t="str">
        <f t="array" ref="O431">IF(ISBLANK(C431),"",XLOOKUP(A431,'Crop Chart'!$A$5:$A$201,'Crop Chart'!$S$5:$S$201,0))</f>
        <v/>
      </c>
      <c r="P431" s="507" t="str">
        <f t="shared" si="2"/>
        <v/>
      </c>
      <c r="Q431" s="524"/>
      <c r="R431" s="523" t="str">
        <f t="array" ref="R431">IF(I431="TR",XLOOKUP(A431,'Crop Chart'!$A$5:$A$201,'Crop Chart'!$I$5:$I$201,FALSE),"")</f>
        <v/>
      </c>
      <c r="S431" s="512" t="str">
        <f t="array" ref="S431">IF(I431="TR",G431*'Crop Chart'!$H$2*12*L431/M431/T431*XLOOKUP(A431,'Crop Chart'!$A$5:$A$203,'Crop Chart'!$T$5:$T$203),"")</f>
        <v/>
      </c>
      <c r="T431" s="523" t="str">
        <f t="array" ref="T431">IF(ISBLANK(C431),"",XLOOKUP(A431,'Crop Chart'!$A$5:$A$201,'Crop Chart'!$P$5:$P$201,FALSE))</f>
        <v/>
      </c>
      <c r="U431" s="525" t="str">
        <f t="array" ref="U431">IF(ISBLANK(C431),"",XLOOKUP(A431,'Crop Chart'!$A$5:$A$201,'Crop Chart'!$Q$5:$Q$201,0))</f>
        <v/>
      </c>
      <c r="V431" s="507" t="str">
        <f t="array" ref="V431">IF(I431="DS",XLOOKUP(A431,'Crop Chart'!$A$6:$A$201,'Crop Chart'!$AH$6:$AH$201,0),"")</f>
        <v/>
      </c>
      <c r="W431" s="507" t="str">
        <f t="array" ref="W431">IF(I431="DS",XLOOKUP(A431,'Crop Chart'!$A$6:$A$201,'Crop Chart'!$AI$6:$AI$201,0),"")</f>
        <v/>
      </c>
      <c r="X431" s="526" t="str">
        <f t="array" ref="X431">IFS(ISTEXT(P431),"",XLOOKUP(A431,'Crop Chart'!$A$5:$A$201,'Crop Chart'!$R$5:$R$201,0)=0,"",XLOOKUP(A431,'Crop Chart'!$A$5:$A$201,'Crop Chart'!$R$5:$R$201,0)&gt;0,XLOOKUP(A431,'Crop Chart'!$A$5:$A$201,'Crop Chart'!$R$5:$R$201,0)+P431)</f>
        <v/>
      </c>
      <c r="Y431" s="523" t="str">
        <f t="array" ref="Y431">IF(ISTEXT(X431),"",XLOOKUP(A431,'Crop Chart'!$A$5:$A$201,'Crop Chart'!$S$5:$S$201,0))</f>
        <v/>
      </c>
      <c r="Z431" s="513" t="str">
        <f t="shared" si="3"/>
        <v/>
      </c>
      <c r="AA431" s="523" t="str">
        <f t="array" ref="AA431">IF(ISBLANK(C431),"",XLOOKUP(A431,'Crop Chart'!$A$5:$A$201,'Crop Chart'!$F$5:$F$201,0))</f>
        <v/>
      </c>
      <c r="AB431" s="523" t="str">
        <f t="array" ref="AB431">IF(ISBLANK(C431),"",XLOOKUP(A431,'Crop Chart'!$A$5:$A$201,'Crop Chart'!$G$5:$G$201,FALSE))</f>
        <v/>
      </c>
      <c r="AC431" s="526" t="str">
        <f t="shared" si="19"/>
        <v/>
      </c>
      <c r="AD431" s="526" t="str">
        <f t="shared" si="4"/>
        <v/>
      </c>
      <c r="AE431" s="527" t="str">
        <f t="array" ref="AE431">IF(ISBLANK(C431),"",XLOOKUP(C431,'Codified Game Plan'!$M$3:$M$477,'Codified Game Plan'!$J$3:$J$477,0))</f>
        <v/>
      </c>
      <c r="AF431" s="528" t="str">
        <f t="array" ref="AF431">IF(ISBLANK(C431),"",XLOOKUP(A431,'Crop Chart'!$A$5:$A$201,'Crop Chart'!$L$5:$L$201,FALSE))</f>
        <v/>
      </c>
      <c r="AG431" s="529"/>
      <c r="AH431" s="530"/>
      <c r="AI431" s="530" t="str">
        <f t="array" ref="AI431">IF(ISBLANK(C431),"",XLOOKUP(A431,'Crop Chart'!$A$5:$A$201,'Crop Chart'!$AN$5:$AN$201,FALSE))</f>
        <v/>
      </c>
      <c r="AJ431" s="531" t="str">
        <f t="array" ref="AJ431">IF((AI431=""),"",J431+XLOOKUP(A431,'Crop Chart'!$A$5:$A$201,'Crop Chart'!$AO$5:$AO$201,FALSE))</f>
        <v/>
      </c>
      <c r="AK431" s="530" t="str">
        <f t="array" ref="AK431">IF(ISBLANK(C431),"",XLOOKUP(A431,'Crop Chart'!$A$5:$A$201,'Crop Chart'!$AP$5:$AP$201,FALSE))</f>
        <v/>
      </c>
      <c r="AL431" s="531" t="str">
        <f t="array" ref="AL431">IF((AK431=""),"",J431+XLOOKUP(A431,'Crop Chart'!$A$5:$A$201,'Crop Chart'!$AQ$5:$AQ$201,FALSE))</f>
        <v/>
      </c>
      <c r="AM431" s="530" t="str">
        <f t="array" ref="AM431">IF(ISBLANK(C431),"",XLOOKUP(A431,'Crop Chart'!$A$5:$A$201,'Crop Chart'!$AR$5:$AR$201,FALSE))</f>
        <v/>
      </c>
      <c r="AN431" s="531" t="str">
        <f t="array" ref="AN431">IF((AM431=""),"",J431+XLOOKUP(A431,'Crop Chart'!$A$5:$A$201,'Crop Chart'!$AS$5:$AS$201,FALSE))</f>
        <v/>
      </c>
      <c r="AO431" s="530" t="str">
        <f t="array" ref="AO431">IF(ISBLANK(C431),"",XLOOKUP(A431,'Crop Chart'!$A$5:$A$201,'Crop Chart'!$AT$5:$AT$201,FALSE))</f>
        <v/>
      </c>
      <c r="AP431" s="531" t="str">
        <f t="array" ref="AP431">IF((AO431=""),"",J431+XLOOKUP(A431,'Crop Chart'!$A$5:$A$201,'Crop Chart'!$AU$5:$AU$201,FALSE))</f>
        <v/>
      </c>
      <c r="AQ431" s="530" t="str">
        <f t="array" ref="AQ431">IF(ISBLANK(C431),"",XLOOKUP(A431,'Crop Chart'!$A$5:$A$201,'Crop Chart'!$AV$5:$AV$201,FALSE))</f>
        <v/>
      </c>
      <c r="AR431" s="531" t="str">
        <f t="array" ref="AR431">IF((AQ431=""),"",J431+XLOOKUP(A431,'Crop Chart'!$A$5:$A$201,'Crop Chart'!$AW$5:$AW$201,FALSE))</f>
        <v/>
      </c>
      <c r="AS431" s="530" t="str">
        <f t="array" ref="AS431">IF(ISBLANK(C431),"",XLOOKUP(A431,'Crop Chart'!$A$5:$A$201,'Crop Chart'!$AX$5:$AX$201,FALSE))</f>
        <v/>
      </c>
      <c r="AT431" s="531" t="str">
        <f t="array" ref="AT431">IF((AS431=""),"",J431+XLOOKUP(A431,'Crop Chart'!$A$5:$A$201,'Crop Chart'!$AY$5:$AY$201,FALSE))</f>
        <v/>
      </c>
      <c r="AU431" s="530" t="str">
        <f t="array" ref="AU431">IF(ISBLANK(C431),"",XLOOKUP(A431,'Crop Chart'!$A$5:$A$201,'Crop Chart'!$AZ$5:$AZ$201,FALSE))</f>
        <v/>
      </c>
      <c r="AV431" s="531" t="str">
        <f t="array" ref="AV431">IF((AU431=""),"",J431+XLOOKUP(A431,'Crop Chart'!$A$5:$A$201,'Crop Chart'!$BA$5:$BA$201,FALSE))</f>
        <v/>
      </c>
      <c r="AW431" s="530" t="str">
        <f t="array" ref="AW431">IF(ISBLANK(C431),"",XLOOKUP(A431,'Crop Chart'!$A$5:$A$201,'Crop Chart'!$BB$5:$BB$201,FALSE))</f>
        <v/>
      </c>
      <c r="AX431" s="532" t="str">
        <f t="array" ref="AX431">IF((AW431=""),"",J431+XLOOKUP(A431,'Crop Chart'!$A$5:$A$201,'Crop Chart'!$BC$5:$BC$201,FALSE))</f>
        <v/>
      </c>
    </row>
    <row r="432" ht="15.75" hidden="1" customHeight="1">
      <c r="A432" s="520" t="str">
        <f t="array" ref="A432">IF(ISBLANK(C432)," ",XLOOKUP(C432,'Codified Game Plan'!$M$3:$M$477,'Codified Game Plan'!$A$3:$A$477))</f>
        <v> </v>
      </c>
      <c r="B432" s="503" t="str">
        <f t="array" ref="B432">IF(ISBLANK(C432),"",XLOOKUP(C432,'Codified Game Plan'!$M$3:$M$477,'Codified Game Plan'!$B$3:$B$477))</f>
        <v/>
      </c>
      <c r="C432" s="521"/>
      <c r="D432" s="521" t="str">
        <f t="array" ref="D432">IF(ISBLANK(C432)," ",XLOOKUP(C432,'Codified Game Plan'!$M$3:$M$477,'Codified Game Plan'!$C$3:$C$477))</f>
        <v> </v>
      </c>
      <c r="E432" s="522" t="str">
        <f t="array" ref="E432">IF(ISBLANK(C432),"",XLOOKUP(C432,'Codified Game Plan'!$M$3:$M$477,'Codified Game Plan'!$D$3:$D$477,0))</f>
        <v/>
      </c>
      <c r="F432" s="522" t="str">
        <f t="array" ref="F432">IF(ISBLANK(C432),"",XLOOKUP(C432,'Codified Game Plan'!$M$3:$M$477,'Codified Game Plan'!$E$3:$E$477,0))</f>
        <v/>
      </c>
      <c r="G432" s="523" t="str">
        <f t="array" ref="G432">IF(ISBLANK(C432)," ",XLOOKUP(C432,'Codified Game Plan'!$M$3:$M$477,'Codified Game Plan'!$F$3:$F$477))</f>
        <v> </v>
      </c>
      <c r="H432" s="507" t="str">
        <f t="array" ref="H432">IF(ISBLANK(C432)," ",XLOOKUP(C432,'Codified Game Plan'!$M$3:$M$477,'Codified Game Plan'!$G$3:$G$477))</f>
        <v> </v>
      </c>
      <c r="I432" s="523" t="str">
        <f t="array" ref="I432">IF(ISBLANK(C432),"",XLOOKUP(A432,'Crop Chart'!$A$5:$A$201,'Crop Chart'!$B$5:$B$201,0))</f>
        <v/>
      </c>
      <c r="J432" s="507" t="str">
        <f t="shared" si="24"/>
        <v> </v>
      </c>
      <c r="K432" s="511"/>
      <c r="L432" s="523" t="str">
        <f t="array" ref="L432">IF(ISBLANK(C432),"",XLOOKUP(A432,'Crop Chart'!$A$5:$A$201,'Crop Chart'!$C$5:$C$201,0))</f>
        <v/>
      </c>
      <c r="M432" s="506" t="str">
        <f t="array" ref="M432">IF(ISBLANK(C432),"",XLOOKUP(A432,'Crop Chart'!$A$5:$A$201,'Crop Chart'!$E$5:$E$201,0))</f>
        <v/>
      </c>
      <c r="N432" s="535" t="str">
        <f t="shared" si="1"/>
        <v/>
      </c>
      <c r="O432" s="515" t="str">
        <f t="array" ref="O432">IF(ISBLANK(C432),"",XLOOKUP(A432,'Crop Chart'!$A$5:$A$201,'Crop Chart'!$S$5:$S$201,0))</f>
        <v/>
      </c>
      <c r="P432" s="507" t="str">
        <f t="shared" si="2"/>
        <v/>
      </c>
      <c r="Q432" s="524"/>
      <c r="R432" s="523" t="str">
        <f t="array" ref="R432">IF(I432="TR",XLOOKUP(A432,'Crop Chart'!$A$5:$A$201,'Crop Chart'!$I$5:$I$201,FALSE),"")</f>
        <v/>
      </c>
      <c r="S432" s="512" t="str">
        <f t="array" ref="S432">IF(I432="TR",G432*'Crop Chart'!$H$2*12*L432/M432/T432*XLOOKUP(A432,'Crop Chart'!$A$5:$A$203,'Crop Chart'!$T$5:$T$203),"")</f>
        <v/>
      </c>
      <c r="T432" s="523" t="str">
        <f t="array" ref="T432">IF(ISBLANK(C432),"",XLOOKUP(A432,'Crop Chart'!$A$5:$A$201,'Crop Chart'!$P$5:$P$201,FALSE))</f>
        <v/>
      </c>
      <c r="U432" s="525" t="str">
        <f t="array" ref="U432">IF(ISBLANK(C432),"",XLOOKUP(A432,'Crop Chart'!$A$5:$A$201,'Crop Chart'!$Q$5:$Q$201,0))</f>
        <v/>
      </c>
      <c r="V432" s="507" t="str">
        <f t="array" ref="V432">IF(I432="DS",XLOOKUP(A432,'Crop Chart'!$A$6:$A$201,'Crop Chart'!$AH$6:$AH$201,0),"")</f>
        <v/>
      </c>
      <c r="W432" s="507" t="str">
        <f t="array" ref="W432">IF(I432="DS",XLOOKUP(A432,'Crop Chart'!$A$6:$A$201,'Crop Chart'!$AI$6:$AI$201,0),"")</f>
        <v/>
      </c>
      <c r="X432" s="526" t="str">
        <f t="array" ref="X432">IFS(ISTEXT(P432),"",XLOOKUP(A432,'Crop Chart'!$A$5:$A$201,'Crop Chart'!$R$5:$R$201,0)=0,"",XLOOKUP(A432,'Crop Chart'!$A$5:$A$201,'Crop Chart'!$R$5:$R$201,0)&gt;0,XLOOKUP(A432,'Crop Chart'!$A$5:$A$201,'Crop Chart'!$R$5:$R$201,0)+P432)</f>
        <v/>
      </c>
      <c r="Y432" s="523" t="str">
        <f t="array" ref="Y432">IF(ISTEXT(X432),"",XLOOKUP(A432,'Crop Chart'!$A$5:$A$201,'Crop Chart'!$S$5:$S$201,0))</f>
        <v/>
      </c>
      <c r="Z432" s="513" t="str">
        <f t="shared" si="3"/>
        <v/>
      </c>
      <c r="AA432" s="523" t="str">
        <f t="array" ref="AA432">IF(ISBLANK(C432),"",XLOOKUP(A432,'Crop Chart'!$A$5:$A$201,'Crop Chart'!$F$5:$F$201,0))</f>
        <v/>
      </c>
      <c r="AB432" s="523" t="str">
        <f t="array" ref="AB432">IF(ISBLANK(C432),"",XLOOKUP(A432,'Crop Chart'!$A$5:$A$201,'Crop Chart'!$G$5:$G$201,FALSE))</f>
        <v/>
      </c>
      <c r="AC432" s="526" t="str">
        <f t="shared" si="19"/>
        <v/>
      </c>
      <c r="AD432" s="526" t="str">
        <f t="shared" si="4"/>
        <v/>
      </c>
      <c r="AE432" s="527" t="str">
        <f t="array" ref="AE432">IF(ISBLANK(C432),"",XLOOKUP(C432,'Codified Game Plan'!$M$3:$M$477,'Codified Game Plan'!$J$3:$J$477,0))</f>
        <v/>
      </c>
      <c r="AF432" s="528" t="str">
        <f t="array" ref="AF432">IF(ISBLANK(C432),"",XLOOKUP(A432,'Crop Chart'!$A$5:$A$201,'Crop Chart'!$L$5:$L$201,FALSE))</f>
        <v/>
      </c>
      <c r="AG432" s="529"/>
      <c r="AH432" s="530"/>
      <c r="AI432" s="530" t="str">
        <f t="array" ref="AI432">IF(ISBLANK(C432),"",XLOOKUP(A432,'Crop Chart'!$A$5:$A$201,'Crop Chart'!$AN$5:$AN$201,FALSE))</f>
        <v/>
      </c>
      <c r="AJ432" s="531" t="str">
        <f t="array" ref="AJ432">IF((AI432=""),"",J432+XLOOKUP(A432,'Crop Chart'!$A$5:$A$201,'Crop Chart'!$AO$5:$AO$201,FALSE))</f>
        <v/>
      </c>
      <c r="AK432" s="530" t="str">
        <f t="array" ref="AK432">IF(ISBLANK(C432),"",XLOOKUP(A432,'Crop Chart'!$A$5:$A$201,'Crop Chart'!$AP$5:$AP$201,FALSE))</f>
        <v/>
      </c>
      <c r="AL432" s="531" t="str">
        <f t="array" ref="AL432">IF((AK432=""),"",J432+XLOOKUP(A432,'Crop Chart'!$A$5:$A$201,'Crop Chart'!$AQ$5:$AQ$201,FALSE))</f>
        <v/>
      </c>
      <c r="AM432" s="530" t="str">
        <f t="array" ref="AM432">IF(ISBLANK(C432),"",XLOOKUP(A432,'Crop Chart'!$A$5:$A$201,'Crop Chart'!$AR$5:$AR$201,FALSE))</f>
        <v/>
      </c>
      <c r="AN432" s="531" t="str">
        <f t="array" ref="AN432">IF((AM432=""),"",J432+XLOOKUP(A432,'Crop Chart'!$A$5:$A$201,'Crop Chart'!$AS$5:$AS$201,FALSE))</f>
        <v/>
      </c>
      <c r="AO432" s="530" t="str">
        <f t="array" ref="AO432">IF(ISBLANK(C432),"",XLOOKUP(A432,'Crop Chart'!$A$5:$A$201,'Crop Chart'!$AT$5:$AT$201,FALSE))</f>
        <v/>
      </c>
      <c r="AP432" s="531" t="str">
        <f t="array" ref="AP432">IF((AO432=""),"",J432+XLOOKUP(A432,'Crop Chart'!$A$5:$A$201,'Crop Chart'!$AU$5:$AU$201,FALSE))</f>
        <v/>
      </c>
      <c r="AQ432" s="530" t="str">
        <f t="array" ref="AQ432">IF(ISBLANK(C432),"",XLOOKUP(A432,'Crop Chart'!$A$5:$A$201,'Crop Chart'!$AV$5:$AV$201,FALSE))</f>
        <v/>
      </c>
      <c r="AR432" s="531" t="str">
        <f t="array" ref="AR432">IF((AQ432=""),"",J432+XLOOKUP(A432,'Crop Chart'!$A$5:$A$201,'Crop Chart'!$AW$5:$AW$201,FALSE))</f>
        <v/>
      </c>
      <c r="AS432" s="530" t="str">
        <f t="array" ref="AS432">IF(ISBLANK(C432),"",XLOOKUP(A432,'Crop Chart'!$A$5:$A$201,'Crop Chart'!$AX$5:$AX$201,FALSE))</f>
        <v/>
      </c>
      <c r="AT432" s="531" t="str">
        <f t="array" ref="AT432">IF((AS432=""),"",J432+XLOOKUP(A432,'Crop Chart'!$A$5:$A$201,'Crop Chart'!$AY$5:$AY$201,FALSE))</f>
        <v/>
      </c>
      <c r="AU432" s="530" t="str">
        <f t="array" ref="AU432">IF(ISBLANK(C432),"",XLOOKUP(A432,'Crop Chart'!$A$5:$A$201,'Crop Chart'!$AZ$5:$AZ$201,FALSE))</f>
        <v/>
      </c>
      <c r="AV432" s="531" t="str">
        <f t="array" ref="AV432">IF((AU432=""),"",J432+XLOOKUP(A432,'Crop Chart'!$A$5:$A$201,'Crop Chart'!$BA$5:$BA$201,FALSE))</f>
        <v/>
      </c>
      <c r="AW432" s="530" t="str">
        <f t="array" ref="AW432">IF(ISBLANK(C432),"",XLOOKUP(A432,'Crop Chart'!$A$5:$A$201,'Crop Chart'!$BB$5:$BB$201,FALSE))</f>
        <v/>
      </c>
      <c r="AX432" s="532" t="str">
        <f t="array" ref="AX432">IF((AW432=""),"",J432+XLOOKUP(A432,'Crop Chart'!$A$5:$A$201,'Crop Chart'!$BC$5:$BC$201,FALSE))</f>
        <v/>
      </c>
    </row>
    <row r="433" ht="15.75" hidden="1" customHeight="1">
      <c r="A433" s="520" t="str">
        <f t="array" ref="A433">IF(ISBLANK(C433)," ",XLOOKUP(C433,'Codified Game Plan'!$M$3:$M$477,'Codified Game Plan'!$A$3:$A$477))</f>
        <v> </v>
      </c>
      <c r="B433" s="503" t="str">
        <f t="array" ref="B433">IF(ISBLANK(C433),"",XLOOKUP(C433,'Codified Game Plan'!$M$3:$M$477,'Codified Game Plan'!$B$3:$B$477))</f>
        <v/>
      </c>
      <c r="C433" s="521"/>
      <c r="D433" s="521" t="str">
        <f t="array" ref="D433">IF(ISBLANK(C433)," ",XLOOKUP(C433,'Codified Game Plan'!$M$3:$M$477,'Codified Game Plan'!$C$3:$C$477))</f>
        <v> </v>
      </c>
      <c r="E433" s="522" t="str">
        <f t="array" ref="E433">IF(ISBLANK(C433),"",XLOOKUP(C433,'Codified Game Plan'!$M$3:$M$477,'Codified Game Plan'!$D$3:$D$477,0))</f>
        <v/>
      </c>
      <c r="F433" s="522" t="str">
        <f t="array" ref="F433">IF(ISBLANK(C433),"",XLOOKUP(C433,'Codified Game Plan'!$M$3:$M$477,'Codified Game Plan'!$E$3:$E$477,0))</f>
        <v/>
      </c>
      <c r="G433" s="523" t="str">
        <f t="array" ref="G433">IF(ISBLANK(C433)," ",XLOOKUP(C433,'Codified Game Plan'!$M$3:$M$477,'Codified Game Plan'!$F$3:$F$477))</f>
        <v> </v>
      </c>
      <c r="H433" s="507" t="str">
        <f t="array" ref="H433">IF(ISBLANK(C433)," ",XLOOKUP(C433,'Codified Game Plan'!$M$3:$M$477,'Codified Game Plan'!$G$3:$G$477))</f>
        <v> </v>
      </c>
      <c r="I433" s="523" t="str">
        <f t="array" ref="I433">IF(ISBLANK(C433),"",XLOOKUP(A433,'Crop Chart'!$A$5:$A$201,'Crop Chart'!$B$5:$B$201,0))</f>
        <v/>
      </c>
      <c r="J433" s="507" t="str">
        <f t="shared" si="24"/>
        <v> </v>
      </c>
      <c r="K433" s="511"/>
      <c r="L433" s="523" t="str">
        <f t="array" ref="L433">IF(ISBLANK(C433),"",XLOOKUP(A433,'Crop Chart'!$A$5:$A$201,'Crop Chart'!$C$5:$C$201,0))</f>
        <v/>
      </c>
      <c r="M433" s="506" t="str">
        <f t="array" ref="M433">IF(ISBLANK(C433),"",XLOOKUP(A433,'Crop Chart'!$A$5:$A$201,'Crop Chart'!$E$5:$E$201,0))</f>
        <v/>
      </c>
      <c r="N433" s="535" t="str">
        <f t="shared" si="1"/>
        <v/>
      </c>
      <c r="O433" s="515" t="str">
        <f t="array" ref="O433">IF(ISBLANK(C433),"",XLOOKUP(A433,'Crop Chart'!$A$5:$A$201,'Crop Chart'!$S$5:$S$201,0))</f>
        <v/>
      </c>
      <c r="P433" s="507" t="str">
        <f t="shared" si="2"/>
        <v/>
      </c>
      <c r="Q433" s="524"/>
      <c r="R433" s="523" t="str">
        <f t="array" ref="R433">IF(I433="TR",XLOOKUP(A433,'Crop Chart'!$A$5:$A$201,'Crop Chart'!$I$5:$I$201,FALSE),"")</f>
        <v/>
      </c>
      <c r="S433" s="512" t="str">
        <f t="array" ref="S433">IF(I433="TR",G433*'Crop Chart'!$H$2*12*L433/M433/T433*XLOOKUP(A433,'Crop Chart'!$A$5:$A$203,'Crop Chart'!$T$5:$T$203),"")</f>
        <v/>
      </c>
      <c r="T433" s="523" t="str">
        <f t="array" ref="T433">IF(ISBLANK(C433),"",XLOOKUP(A433,'Crop Chart'!$A$5:$A$201,'Crop Chart'!$P$5:$P$201,FALSE))</f>
        <v/>
      </c>
      <c r="U433" s="525" t="str">
        <f t="array" ref="U433">IF(ISBLANK(C433),"",XLOOKUP(A433,'Crop Chart'!$A$5:$A$201,'Crop Chart'!$Q$5:$Q$201,0))</f>
        <v/>
      </c>
      <c r="V433" s="507" t="str">
        <f t="array" ref="V433">IF(I433="DS",XLOOKUP(A433,'Crop Chart'!$A$6:$A$201,'Crop Chart'!$AH$6:$AH$201,0),"")</f>
        <v/>
      </c>
      <c r="W433" s="507" t="str">
        <f t="array" ref="W433">IF(I433="DS",XLOOKUP(A433,'Crop Chart'!$A$6:$A$201,'Crop Chart'!$AI$6:$AI$201,0),"")</f>
        <v/>
      </c>
      <c r="X433" s="526" t="str">
        <f t="array" ref="X433">IFS(ISTEXT(P433),"",XLOOKUP(A433,'Crop Chart'!$A$5:$A$201,'Crop Chart'!$R$5:$R$201,0)=0,"",XLOOKUP(A433,'Crop Chart'!$A$5:$A$201,'Crop Chart'!$R$5:$R$201,0)&gt;0,XLOOKUP(A433,'Crop Chart'!$A$5:$A$201,'Crop Chart'!$R$5:$R$201,0)+P433)</f>
        <v/>
      </c>
      <c r="Y433" s="523" t="str">
        <f t="array" ref="Y433">IF(ISTEXT(X433),"",XLOOKUP(A433,'Crop Chart'!$A$5:$A$201,'Crop Chart'!$S$5:$S$201,0))</f>
        <v/>
      </c>
      <c r="Z433" s="513" t="str">
        <f t="shared" si="3"/>
        <v/>
      </c>
      <c r="AA433" s="523" t="str">
        <f t="array" ref="AA433">IF(ISBLANK(C433),"",XLOOKUP(A433,'Crop Chart'!$A$5:$A$201,'Crop Chart'!$F$5:$F$201,0))</f>
        <v/>
      </c>
      <c r="AB433" s="523" t="str">
        <f t="array" ref="AB433">IF(ISBLANK(C433),"",XLOOKUP(A433,'Crop Chart'!$A$5:$A$201,'Crop Chart'!$G$5:$G$201,FALSE))</f>
        <v/>
      </c>
      <c r="AC433" s="526" t="str">
        <f t="shared" si="19"/>
        <v/>
      </c>
      <c r="AD433" s="526" t="str">
        <f t="shared" si="4"/>
        <v/>
      </c>
      <c r="AE433" s="527" t="str">
        <f t="array" ref="AE433">IF(ISBLANK(C433),"",XLOOKUP(C433,'Codified Game Plan'!$M$3:$M$477,'Codified Game Plan'!$J$3:$J$477,0))</f>
        <v/>
      </c>
      <c r="AF433" s="528" t="str">
        <f t="array" ref="AF433">IF(ISBLANK(C433),"",XLOOKUP(A433,'Crop Chart'!$A$5:$A$201,'Crop Chart'!$L$5:$L$201,FALSE))</f>
        <v/>
      </c>
      <c r="AG433" s="529"/>
      <c r="AH433" s="530"/>
      <c r="AI433" s="530" t="str">
        <f t="array" ref="AI433">IF(ISBLANK(C433),"",XLOOKUP(A433,'Crop Chart'!$A$5:$A$201,'Crop Chart'!$AN$5:$AN$201,FALSE))</f>
        <v/>
      </c>
      <c r="AJ433" s="531" t="str">
        <f t="array" ref="AJ433">IF((AI433=""),"",J433+XLOOKUP(A433,'Crop Chart'!$A$5:$A$201,'Crop Chart'!$AO$5:$AO$201,FALSE))</f>
        <v/>
      </c>
      <c r="AK433" s="530" t="str">
        <f t="array" ref="AK433">IF(ISBLANK(C433),"",XLOOKUP(A433,'Crop Chart'!$A$5:$A$201,'Crop Chart'!$AP$5:$AP$201,FALSE))</f>
        <v/>
      </c>
      <c r="AL433" s="531" t="str">
        <f t="array" ref="AL433">IF((AK433=""),"",J433+XLOOKUP(A433,'Crop Chart'!$A$5:$A$201,'Crop Chart'!$AQ$5:$AQ$201,FALSE))</f>
        <v/>
      </c>
      <c r="AM433" s="530" t="str">
        <f t="array" ref="AM433">IF(ISBLANK(C433),"",XLOOKUP(A433,'Crop Chart'!$A$5:$A$201,'Crop Chart'!$AR$5:$AR$201,FALSE))</f>
        <v/>
      </c>
      <c r="AN433" s="531" t="str">
        <f t="array" ref="AN433">IF((AM433=""),"",J433+XLOOKUP(A433,'Crop Chart'!$A$5:$A$201,'Crop Chart'!$AS$5:$AS$201,FALSE))</f>
        <v/>
      </c>
      <c r="AO433" s="530" t="str">
        <f t="array" ref="AO433">IF(ISBLANK(C433),"",XLOOKUP(A433,'Crop Chart'!$A$5:$A$201,'Crop Chart'!$AT$5:$AT$201,FALSE))</f>
        <v/>
      </c>
      <c r="AP433" s="531" t="str">
        <f t="array" ref="AP433">IF((AO433=""),"",J433+XLOOKUP(A433,'Crop Chart'!$A$5:$A$201,'Crop Chart'!$AU$5:$AU$201,FALSE))</f>
        <v/>
      </c>
      <c r="AQ433" s="530" t="str">
        <f t="array" ref="AQ433">IF(ISBLANK(C433),"",XLOOKUP(A433,'Crop Chart'!$A$5:$A$201,'Crop Chart'!$AV$5:$AV$201,FALSE))</f>
        <v/>
      </c>
      <c r="AR433" s="531" t="str">
        <f t="array" ref="AR433">IF((AQ433=""),"",J433+XLOOKUP(A433,'Crop Chart'!$A$5:$A$201,'Crop Chart'!$AW$5:$AW$201,FALSE))</f>
        <v/>
      </c>
      <c r="AS433" s="530" t="str">
        <f t="array" ref="AS433">IF(ISBLANK(C433),"",XLOOKUP(A433,'Crop Chart'!$A$5:$A$201,'Crop Chart'!$AX$5:$AX$201,FALSE))</f>
        <v/>
      </c>
      <c r="AT433" s="531" t="str">
        <f t="array" ref="AT433">IF((AS433=""),"",J433+XLOOKUP(A433,'Crop Chart'!$A$5:$A$201,'Crop Chart'!$AY$5:$AY$201,FALSE))</f>
        <v/>
      </c>
      <c r="AU433" s="530" t="str">
        <f t="array" ref="AU433">IF(ISBLANK(C433),"",XLOOKUP(A433,'Crop Chart'!$A$5:$A$201,'Crop Chart'!$AZ$5:$AZ$201,FALSE))</f>
        <v/>
      </c>
      <c r="AV433" s="531" t="str">
        <f t="array" ref="AV433">IF((AU433=""),"",J433+XLOOKUP(A433,'Crop Chart'!$A$5:$A$201,'Crop Chart'!$BA$5:$BA$201,FALSE))</f>
        <v/>
      </c>
      <c r="AW433" s="530" t="str">
        <f t="array" ref="AW433">IF(ISBLANK(C433),"",XLOOKUP(A433,'Crop Chart'!$A$5:$A$201,'Crop Chart'!$BB$5:$BB$201,FALSE))</f>
        <v/>
      </c>
      <c r="AX433" s="532" t="str">
        <f t="array" ref="AX433">IF((AW433=""),"",J433+XLOOKUP(A433,'Crop Chart'!$A$5:$A$201,'Crop Chart'!$BC$5:$BC$201,FALSE))</f>
        <v/>
      </c>
    </row>
    <row r="434" ht="15.75" hidden="1" customHeight="1">
      <c r="A434" s="520" t="str">
        <f t="array" ref="A434">IF(ISBLANK(C434)," ",XLOOKUP(C434,'Codified Game Plan'!$M$3:$M$477,'Codified Game Plan'!$A$3:$A$477))</f>
        <v> </v>
      </c>
      <c r="B434" s="503" t="str">
        <f t="array" ref="B434">IF(ISBLANK(C434),"",XLOOKUP(C434,'Codified Game Plan'!$M$3:$M$477,'Codified Game Plan'!$B$3:$B$477))</f>
        <v/>
      </c>
      <c r="C434" s="521"/>
      <c r="D434" s="521" t="str">
        <f t="array" ref="D434">IF(ISBLANK(C434)," ",XLOOKUP(C434,'Codified Game Plan'!$M$3:$M$477,'Codified Game Plan'!$C$3:$C$477))</f>
        <v> </v>
      </c>
      <c r="E434" s="522" t="str">
        <f t="array" ref="E434">IF(ISBLANK(C434),"",XLOOKUP(C434,'Codified Game Plan'!$M$3:$M$477,'Codified Game Plan'!$D$3:$D$477,0))</f>
        <v/>
      </c>
      <c r="F434" s="522" t="str">
        <f t="array" ref="F434">IF(ISBLANK(C434),"",XLOOKUP(C434,'Codified Game Plan'!$M$3:$M$477,'Codified Game Plan'!$E$3:$E$477,0))</f>
        <v/>
      </c>
      <c r="G434" s="523" t="str">
        <f t="array" ref="G434">IF(ISBLANK(C434)," ",XLOOKUP(C434,'Codified Game Plan'!$M$3:$M$477,'Codified Game Plan'!$F$3:$F$477))</f>
        <v> </v>
      </c>
      <c r="H434" s="507" t="str">
        <f t="array" ref="H434">IF(ISBLANK(C434)," ",XLOOKUP(C434,'Codified Game Plan'!$M$3:$M$477,'Codified Game Plan'!$G$3:$G$477))</f>
        <v> </v>
      </c>
      <c r="I434" s="523" t="str">
        <f t="array" ref="I434">IF(ISBLANK(C434),"",XLOOKUP(A434,'Crop Chart'!$A$5:$A$201,'Crop Chart'!$B$5:$B$201,0))</f>
        <v/>
      </c>
      <c r="J434" s="507" t="str">
        <f t="shared" si="24"/>
        <v> </v>
      </c>
      <c r="K434" s="511"/>
      <c r="L434" s="523" t="str">
        <f t="array" ref="L434">IF(ISBLANK(C434),"",XLOOKUP(A434,'Crop Chart'!$A$5:$A$201,'Crop Chart'!$C$5:$C$201,0))</f>
        <v/>
      </c>
      <c r="M434" s="506" t="str">
        <f t="array" ref="M434">IF(ISBLANK(C434),"",XLOOKUP(A434,'Crop Chart'!$A$5:$A$201,'Crop Chart'!$E$5:$E$201,0))</f>
        <v/>
      </c>
      <c r="N434" s="535" t="str">
        <f t="shared" si="1"/>
        <v/>
      </c>
      <c r="O434" s="515" t="str">
        <f t="array" ref="O434">IF(ISBLANK(C434),"",XLOOKUP(A434,'Crop Chart'!$A$5:$A$201,'Crop Chart'!$S$5:$S$201,0))</f>
        <v/>
      </c>
      <c r="P434" s="507" t="str">
        <f t="shared" si="2"/>
        <v/>
      </c>
      <c r="Q434" s="524"/>
      <c r="R434" s="523" t="str">
        <f t="array" ref="R434">IF(I434="TR",XLOOKUP(A434,'Crop Chart'!$A$5:$A$201,'Crop Chart'!$I$5:$I$201,FALSE),"")</f>
        <v/>
      </c>
      <c r="S434" s="512" t="str">
        <f t="array" ref="S434">IF(I434="TR",G434*'Crop Chart'!$H$2*12*L434/M434/T434*XLOOKUP(A434,'Crop Chart'!$A$5:$A$203,'Crop Chart'!$T$5:$T$203),"")</f>
        <v/>
      </c>
      <c r="T434" s="523" t="str">
        <f t="array" ref="T434">IF(ISBLANK(C434),"",XLOOKUP(A434,'Crop Chart'!$A$5:$A$201,'Crop Chart'!$P$5:$P$201,FALSE))</f>
        <v/>
      </c>
      <c r="U434" s="525" t="str">
        <f t="array" ref="U434">IF(ISBLANK(C434),"",XLOOKUP(A434,'Crop Chart'!$A$5:$A$201,'Crop Chart'!$Q$5:$Q$201,0))</f>
        <v/>
      </c>
      <c r="V434" s="507" t="str">
        <f t="array" ref="V434">IF(I434="DS",XLOOKUP(A434,'Crop Chart'!$A$6:$A$201,'Crop Chart'!$AH$6:$AH$201,0),"")</f>
        <v/>
      </c>
      <c r="W434" s="507" t="str">
        <f t="array" ref="W434">IF(I434="DS",XLOOKUP(A434,'Crop Chart'!$A$6:$A$201,'Crop Chart'!$AI$6:$AI$201,0),"")</f>
        <v/>
      </c>
      <c r="X434" s="526" t="str">
        <f t="array" ref="X434">IFS(ISTEXT(P434),"",XLOOKUP(A434,'Crop Chart'!$A$5:$A$201,'Crop Chart'!$R$5:$R$201,0)=0,"",XLOOKUP(A434,'Crop Chart'!$A$5:$A$201,'Crop Chart'!$R$5:$R$201,0)&gt;0,XLOOKUP(A434,'Crop Chart'!$A$5:$A$201,'Crop Chart'!$R$5:$R$201,0)+P434)</f>
        <v/>
      </c>
      <c r="Y434" s="523" t="str">
        <f t="array" ref="Y434">IF(ISTEXT(X434),"",XLOOKUP(A434,'Crop Chart'!$A$5:$A$201,'Crop Chart'!$S$5:$S$201,0))</f>
        <v/>
      </c>
      <c r="Z434" s="513" t="str">
        <f t="shared" si="3"/>
        <v/>
      </c>
      <c r="AA434" s="523" t="str">
        <f t="array" ref="AA434">IF(ISBLANK(C434),"",XLOOKUP(A434,'Crop Chart'!$A$5:$A$201,'Crop Chart'!$F$5:$F$201,0))</f>
        <v/>
      </c>
      <c r="AB434" s="523" t="str">
        <f t="array" ref="AB434">IF(ISBLANK(C434),"",XLOOKUP(A434,'Crop Chart'!$A$5:$A$201,'Crop Chart'!$G$5:$G$201,FALSE))</f>
        <v/>
      </c>
      <c r="AC434" s="526" t="str">
        <f t="shared" si="19"/>
        <v/>
      </c>
      <c r="AD434" s="526" t="str">
        <f t="shared" si="4"/>
        <v/>
      </c>
      <c r="AE434" s="527" t="str">
        <f t="array" ref="AE434">IF(ISBLANK(C434),"",XLOOKUP(C434,'Codified Game Plan'!$M$3:$M$477,'Codified Game Plan'!$J$3:$J$477,0))</f>
        <v/>
      </c>
      <c r="AF434" s="528" t="str">
        <f t="array" ref="AF434">IF(ISBLANK(C434),"",XLOOKUP(A434,'Crop Chart'!$A$5:$A$201,'Crop Chart'!$L$5:$L$201,FALSE))</f>
        <v/>
      </c>
      <c r="AG434" s="529"/>
      <c r="AH434" s="530"/>
      <c r="AI434" s="530" t="str">
        <f t="array" ref="AI434">IF(ISBLANK(C434),"",XLOOKUP(A434,'Crop Chart'!$A$5:$A$201,'Crop Chart'!$AN$5:$AN$201,FALSE))</f>
        <v/>
      </c>
      <c r="AJ434" s="531" t="str">
        <f t="array" ref="AJ434">IF((AI434=""),"",J434+XLOOKUP(A434,'Crop Chart'!$A$5:$A$201,'Crop Chart'!$AO$5:$AO$201,FALSE))</f>
        <v/>
      </c>
      <c r="AK434" s="530" t="str">
        <f t="array" ref="AK434">IF(ISBLANK(C434),"",XLOOKUP(A434,'Crop Chart'!$A$5:$A$201,'Crop Chart'!$AP$5:$AP$201,FALSE))</f>
        <v/>
      </c>
      <c r="AL434" s="531" t="str">
        <f t="array" ref="AL434">IF((AK434=""),"",J434+XLOOKUP(A434,'Crop Chart'!$A$5:$A$201,'Crop Chart'!$AQ$5:$AQ$201,FALSE))</f>
        <v/>
      </c>
      <c r="AM434" s="530" t="str">
        <f t="array" ref="AM434">IF(ISBLANK(C434),"",XLOOKUP(A434,'Crop Chart'!$A$5:$A$201,'Crop Chart'!$AR$5:$AR$201,FALSE))</f>
        <v/>
      </c>
      <c r="AN434" s="531" t="str">
        <f t="array" ref="AN434">IF((AM434=""),"",J434+XLOOKUP(A434,'Crop Chart'!$A$5:$A$201,'Crop Chart'!$AS$5:$AS$201,FALSE))</f>
        <v/>
      </c>
      <c r="AO434" s="530" t="str">
        <f t="array" ref="AO434">IF(ISBLANK(C434),"",XLOOKUP(A434,'Crop Chart'!$A$5:$A$201,'Crop Chart'!$AT$5:$AT$201,FALSE))</f>
        <v/>
      </c>
      <c r="AP434" s="531" t="str">
        <f t="array" ref="AP434">IF((AO434=""),"",J434+XLOOKUP(A434,'Crop Chart'!$A$5:$A$201,'Crop Chart'!$AU$5:$AU$201,FALSE))</f>
        <v/>
      </c>
      <c r="AQ434" s="530" t="str">
        <f t="array" ref="AQ434">IF(ISBLANK(C434),"",XLOOKUP(A434,'Crop Chart'!$A$5:$A$201,'Crop Chart'!$AV$5:$AV$201,FALSE))</f>
        <v/>
      </c>
      <c r="AR434" s="531" t="str">
        <f t="array" ref="AR434">IF((AQ434=""),"",J434+XLOOKUP(A434,'Crop Chart'!$A$5:$A$201,'Crop Chart'!$AW$5:$AW$201,FALSE))</f>
        <v/>
      </c>
      <c r="AS434" s="530" t="str">
        <f t="array" ref="AS434">IF(ISBLANK(C434),"",XLOOKUP(A434,'Crop Chart'!$A$5:$A$201,'Crop Chart'!$AX$5:$AX$201,FALSE))</f>
        <v/>
      </c>
      <c r="AT434" s="531" t="str">
        <f t="array" ref="AT434">IF((AS434=""),"",J434+XLOOKUP(A434,'Crop Chart'!$A$5:$A$201,'Crop Chart'!$AY$5:$AY$201,FALSE))</f>
        <v/>
      </c>
      <c r="AU434" s="530" t="str">
        <f t="array" ref="AU434">IF(ISBLANK(C434),"",XLOOKUP(A434,'Crop Chart'!$A$5:$A$201,'Crop Chart'!$AZ$5:$AZ$201,FALSE))</f>
        <v/>
      </c>
      <c r="AV434" s="531" t="str">
        <f t="array" ref="AV434">IF((AU434=""),"",J434+XLOOKUP(A434,'Crop Chart'!$A$5:$A$201,'Crop Chart'!$BA$5:$BA$201,FALSE))</f>
        <v/>
      </c>
      <c r="AW434" s="530" t="str">
        <f t="array" ref="AW434">IF(ISBLANK(C434),"",XLOOKUP(A434,'Crop Chart'!$A$5:$A$201,'Crop Chart'!$BB$5:$BB$201,FALSE))</f>
        <v/>
      </c>
      <c r="AX434" s="532" t="str">
        <f t="array" ref="AX434">IF((AW434=""),"",J434+XLOOKUP(A434,'Crop Chart'!$A$5:$A$201,'Crop Chart'!$BC$5:$BC$201,FALSE))</f>
        <v/>
      </c>
    </row>
    <row r="435" ht="15.75" hidden="1" customHeight="1">
      <c r="A435" s="520" t="str">
        <f t="array" ref="A435">IF(ISBLANK(C435)," ",XLOOKUP(C435,'Codified Game Plan'!$M$3:$M$477,'Codified Game Plan'!$A$3:$A$477))</f>
        <v> </v>
      </c>
      <c r="B435" s="503" t="str">
        <f t="array" ref="B435">IF(ISBLANK(C435),"",XLOOKUP(C435,'Codified Game Plan'!$M$3:$M$477,'Codified Game Plan'!$B$3:$B$477))</f>
        <v/>
      </c>
      <c r="C435" s="521"/>
      <c r="D435" s="521" t="str">
        <f t="array" ref="D435">IF(ISBLANK(C435)," ",XLOOKUP(C435,'Codified Game Plan'!$M$3:$M$477,'Codified Game Plan'!$C$3:$C$477))</f>
        <v> </v>
      </c>
      <c r="E435" s="522" t="str">
        <f t="array" ref="E435">IF(ISBLANK(C435),"",XLOOKUP(C435,'Codified Game Plan'!$M$3:$M$477,'Codified Game Plan'!$D$3:$D$477,0))</f>
        <v/>
      </c>
      <c r="F435" s="522" t="str">
        <f t="array" ref="F435">IF(ISBLANK(C435),"",XLOOKUP(C435,'Codified Game Plan'!$M$3:$M$477,'Codified Game Plan'!$E$3:$E$477,0))</f>
        <v/>
      </c>
      <c r="G435" s="523" t="str">
        <f t="array" ref="G435">IF(ISBLANK(C435)," ",XLOOKUP(C435,'Codified Game Plan'!$M$3:$M$477,'Codified Game Plan'!$F$3:$F$477))</f>
        <v> </v>
      </c>
      <c r="H435" s="507" t="str">
        <f t="array" ref="H435">IF(ISBLANK(C435)," ",XLOOKUP(C435,'Codified Game Plan'!$M$3:$M$477,'Codified Game Plan'!$G$3:$G$477))</f>
        <v> </v>
      </c>
      <c r="I435" s="523" t="str">
        <f t="array" ref="I435">IF(ISBLANK(C435),"",XLOOKUP(A435,'Crop Chart'!$A$5:$A$201,'Crop Chart'!$B$5:$B$201,0))</f>
        <v/>
      </c>
      <c r="J435" s="507" t="str">
        <f t="shared" si="24"/>
        <v> </v>
      </c>
      <c r="K435" s="511"/>
      <c r="L435" s="523" t="str">
        <f t="array" ref="L435">IF(ISBLANK(C435),"",XLOOKUP(A435,'Crop Chart'!$A$5:$A$201,'Crop Chart'!$C$5:$C$201,0))</f>
        <v/>
      </c>
      <c r="M435" s="506" t="str">
        <f t="array" ref="M435">IF(ISBLANK(C435),"",XLOOKUP(A435,'Crop Chart'!$A$5:$A$201,'Crop Chart'!$E$5:$E$201,0))</f>
        <v/>
      </c>
      <c r="N435" s="535" t="str">
        <f t="shared" si="1"/>
        <v/>
      </c>
      <c r="O435" s="515" t="str">
        <f t="array" ref="O435">IF(ISBLANK(C435),"",XLOOKUP(A435,'Crop Chart'!$A$5:$A$201,'Crop Chart'!$S$5:$S$201,0))</f>
        <v/>
      </c>
      <c r="P435" s="507" t="str">
        <f t="shared" si="2"/>
        <v/>
      </c>
      <c r="Q435" s="524"/>
      <c r="R435" s="523" t="str">
        <f t="array" ref="R435">IF(I435="TR",XLOOKUP(A435,'Crop Chart'!$A$5:$A$201,'Crop Chart'!$I$5:$I$201,FALSE),"")</f>
        <v/>
      </c>
      <c r="S435" s="512" t="str">
        <f t="array" ref="S435">IF(I435="TR",G435*'Crop Chart'!$H$2*12*L435/M435/T435*XLOOKUP(A435,'Crop Chart'!$A$5:$A$203,'Crop Chart'!$T$5:$T$203),"")</f>
        <v/>
      </c>
      <c r="T435" s="523" t="str">
        <f t="array" ref="T435">IF(ISBLANK(C435),"",XLOOKUP(A435,'Crop Chart'!$A$5:$A$201,'Crop Chart'!$P$5:$P$201,FALSE))</f>
        <v/>
      </c>
      <c r="U435" s="525" t="str">
        <f t="array" ref="U435">IF(ISBLANK(C435),"",XLOOKUP(A435,'Crop Chart'!$A$5:$A$201,'Crop Chart'!$Q$5:$Q$201,0))</f>
        <v/>
      </c>
      <c r="V435" s="507" t="str">
        <f t="array" ref="V435">IF(I435="DS",XLOOKUP(A435,'Crop Chart'!$A$6:$A$201,'Crop Chart'!$AH$6:$AH$201,0),"")</f>
        <v/>
      </c>
      <c r="W435" s="507" t="str">
        <f t="array" ref="W435">IF(I435="DS",XLOOKUP(A435,'Crop Chart'!$A$6:$A$201,'Crop Chart'!$AI$6:$AI$201,0),"")</f>
        <v/>
      </c>
      <c r="X435" s="526" t="str">
        <f t="array" ref="X435">IFS(ISTEXT(P435),"",XLOOKUP(A435,'Crop Chart'!$A$5:$A$201,'Crop Chart'!$R$5:$R$201,0)=0,"",XLOOKUP(A435,'Crop Chart'!$A$5:$A$201,'Crop Chart'!$R$5:$R$201,0)&gt;0,XLOOKUP(A435,'Crop Chart'!$A$5:$A$201,'Crop Chart'!$R$5:$R$201,0)+P435)</f>
        <v/>
      </c>
      <c r="Y435" s="523" t="str">
        <f t="array" ref="Y435">IF(ISTEXT(X435),"",XLOOKUP(A435,'Crop Chart'!$A$5:$A$201,'Crop Chart'!$S$5:$S$201,0))</f>
        <v/>
      </c>
      <c r="Z435" s="513" t="str">
        <f t="shared" si="3"/>
        <v/>
      </c>
      <c r="AA435" s="523" t="str">
        <f t="array" ref="AA435">IF(ISBLANK(C435),"",XLOOKUP(A435,'Crop Chart'!$A$5:$A$201,'Crop Chart'!$F$5:$F$201,0))</f>
        <v/>
      </c>
      <c r="AB435" s="523" t="str">
        <f t="array" ref="AB435">IF(ISBLANK(C435),"",XLOOKUP(A435,'Crop Chart'!$A$5:$A$201,'Crop Chart'!$G$5:$G$201,FALSE))</f>
        <v/>
      </c>
      <c r="AC435" s="526" t="str">
        <f t="shared" si="19"/>
        <v/>
      </c>
      <c r="AD435" s="526" t="str">
        <f t="shared" si="4"/>
        <v/>
      </c>
      <c r="AE435" s="527" t="str">
        <f t="array" ref="AE435">IF(ISBLANK(C435),"",XLOOKUP(C435,'Codified Game Plan'!$M$3:$M$477,'Codified Game Plan'!$J$3:$J$477,0))</f>
        <v/>
      </c>
      <c r="AF435" s="528" t="str">
        <f t="array" ref="AF435">IF(ISBLANK(C435),"",XLOOKUP(A435,'Crop Chart'!$A$5:$A$201,'Crop Chart'!$L$5:$L$201,FALSE))</f>
        <v/>
      </c>
      <c r="AG435" s="529"/>
      <c r="AH435" s="530"/>
      <c r="AI435" s="530" t="str">
        <f t="array" ref="AI435">IF(ISBLANK(C435),"",XLOOKUP(A435,'Crop Chart'!$A$5:$A$201,'Crop Chart'!$AN$5:$AN$201,FALSE))</f>
        <v/>
      </c>
      <c r="AJ435" s="531" t="str">
        <f t="array" ref="AJ435">IF((AI435=""),"",J435+XLOOKUP(A435,'Crop Chart'!$A$5:$A$201,'Crop Chart'!$AO$5:$AO$201,FALSE))</f>
        <v/>
      </c>
      <c r="AK435" s="530" t="str">
        <f t="array" ref="AK435">IF(ISBLANK(C435),"",XLOOKUP(A435,'Crop Chart'!$A$5:$A$201,'Crop Chart'!$AP$5:$AP$201,FALSE))</f>
        <v/>
      </c>
      <c r="AL435" s="531" t="str">
        <f t="array" ref="AL435">IF((AK435=""),"",J435+XLOOKUP(A435,'Crop Chart'!$A$5:$A$201,'Crop Chart'!$AQ$5:$AQ$201,FALSE))</f>
        <v/>
      </c>
      <c r="AM435" s="530" t="str">
        <f t="array" ref="AM435">IF(ISBLANK(C435),"",XLOOKUP(A435,'Crop Chart'!$A$5:$A$201,'Crop Chart'!$AR$5:$AR$201,FALSE))</f>
        <v/>
      </c>
      <c r="AN435" s="531" t="str">
        <f t="array" ref="AN435">IF((AM435=""),"",J435+XLOOKUP(A435,'Crop Chart'!$A$5:$A$201,'Crop Chart'!$AS$5:$AS$201,FALSE))</f>
        <v/>
      </c>
      <c r="AO435" s="530" t="str">
        <f t="array" ref="AO435">IF(ISBLANK(C435),"",XLOOKUP(A435,'Crop Chart'!$A$5:$A$201,'Crop Chart'!$AT$5:$AT$201,FALSE))</f>
        <v/>
      </c>
      <c r="AP435" s="531" t="str">
        <f t="array" ref="AP435">IF((AO435=""),"",J435+XLOOKUP(A435,'Crop Chart'!$A$5:$A$201,'Crop Chart'!$AU$5:$AU$201,FALSE))</f>
        <v/>
      </c>
      <c r="AQ435" s="530" t="str">
        <f t="array" ref="AQ435">IF(ISBLANK(C435),"",XLOOKUP(A435,'Crop Chart'!$A$5:$A$201,'Crop Chart'!$AV$5:$AV$201,FALSE))</f>
        <v/>
      </c>
      <c r="AR435" s="531" t="str">
        <f t="array" ref="AR435">IF((AQ435=""),"",J435+XLOOKUP(A435,'Crop Chart'!$A$5:$A$201,'Crop Chart'!$AW$5:$AW$201,FALSE))</f>
        <v/>
      </c>
      <c r="AS435" s="530" t="str">
        <f t="array" ref="AS435">IF(ISBLANK(C435),"",XLOOKUP(A435,'Crop Chart'!$A$5:$A$201,'Crop Chart'!$AX$5:$AX$201,FALSE))</f>
        <v/>
      </c>
      <c r="AT435" s="531" t="str">
        <f t="array" ref="AT435">IF((AS435=""),"",J435+XLOOKUP(A435,'Crop Chart'!$A$5:$A$201,'Crop Chart'!$AY$5:$AY$201,FALSE))</f>
        <v/>
      </c>
      <c r="AU435" s="530" t="str">
        <f t="array" ref="AU435">IF(ISBLANK(C435),"",XLOOKUP(A435,'Crop Chart'!$A$5:$A$201,'Crop Chart'!$AZ$5:$AZ$201,FALSE))</f>
        <v/>
      </c>
      <c r="AV435" s="531" t="str">
        <f t="array" ref="AV435">IF((AU435=""),"",J435+XLOOKUP(A435,'Crop Chart'!$A$5:$A$201,'Crop Chart'!$BA$5:$BA$201,FALSE))</f>
        <v/>
      </c>
      <c r="AW435" s="530" t="str">
        <f t="array" ref="AW435">IF(ISBLANK(C435),"",XLOOKUP(A435,'Crop Chart'!$A$5:$A$201,'Crop Chart'!$BB$5:$BB$201,FALSE))</f>
        <v/>
      </c>
      <c r="AX435" s="532" t="str">
        <f t="array" ref="AX435">IF((AW435=""),"",J435+XLOOKUP(A435,'Crop Chart'!$A$5:$A$201,'Crop Chart'!$BC$5:$BC$201,FALSE))</f>
        <v/>
      </c>
    </row>
    <row r="436" ht="15.75" hidden="1" customHeight="1">
      <c r="A436" s="520" t="str">
        <f t="array" ref="A436">IF(ISBLANK(C436)," ",XLOOKUP(C436,'Codified Game Plan'!$M$3:$M$477,'Codified Game Plan'!$A$3:$A$477))</f>
        <v> </v>
      </c>
      <c r="B436" s="503" t="str">
        <f t="array" ref="B436">IF(ISBLANK(C436),"",XLOOKUP(C436,'Codified Game Plan'!$M$3:$M$477,'Codified Game Plan'!$B$3:$B$477))</f>
        <v/>
      </c>
      <c r="C436" s="521"/>
      <c r="D436" s="521" t="str">
        <f t="array" ref="D436">IF(ISBLANK(C436)," ",XLOOKUP(C436,'Codified Game Plan'!$M$3:$M$477,'Codified Game Plan'!$C$3:$C$477))</f>
        <v> </v>
      </c>
      <c r="E436" s="522" t="str">
        <f t="array" ref="E436">IF(ISBLANK(C436),"",XLOOKUP(C436,'Codified Game Plan'!$M$3:$M$477,'Codified Game Plan'!$D$3:$D$477,0))</f>
        <v/>
      </c>
      <c r="F436" s="522" t="str">
        <f t="array" ref="F436">IF(ISBLANK(C436),"",XLOOKUP(C436,'Codified Game Plan'!$M$3:$M$477,'Codified Game Plan'!$E$3:$E$477,0))</f>
        <v/>
      </c>
      <c r="G436" s="523" t="str">
        <f t="array" ref="G436">IF(ISBLANK(C436)," ",XLOOKUP(C436,'Codified Game Plan'!$M$3:$M$477,'Codified Game Plan'!$F$3:$F$477))</f>
        <v> </v>
      </c>
      <c r="H436" s="507" t="str">
        <f t="array" ref="H436">IF(ISBLANK(C436)," ",XLOOKUP(C436,'Codified Game Plan'!$M$3:$M$477,'Codified Game Plan'!$G$3:$G$477))</f>
        <v> </v>
      </c>
      <c r="I436" s="523" t="str">
        <f t="array" ref="I436">IF(ISBLANK(C436),"",XLOOKUP(A436,'Crop Chart'!$A$5:$A$201,'Crop Chart'!$B$5:$B$201,0))</f>
        <v/>
      </c>
      <c r="J436" s="507" t="str">
        <f t="shared" si="24"/>
        <v> </v>
      </c>
      <c r="K436" s="511"/>
      <c r="L436" s="523" t="str">
        <f t="array" ref="L436">IF(ISBLANK(C436),"",XLOOKUP(A436,'Crop Chart'!$A$5:$A$201,'Crop Chart'!$C$5:$C$201,0))</f>
        <v/>
      </c>
      <c r="M436" s="506" t="str">
        <f t="array" ref="M436">IF(ISBLANK(C436),"",XLOOKUP(A436,'Crop Chart'!$A$5:$A$201,'Crop Chart'!$E$5:$E$201,0))</f>
        <v/>
      </c>
      <c r="N436" s="535" t="str">
        <f t="shared" si="1"/>
        <v/>
      </c>
      <c r="O436" s="515" t="str">
        <f t="array" ref="O436">IF(ISBLANK(C436),"",XLOOKUP(A436,'Crop Chart'!$A$5:$A$201,'Crop Chart'!$S$5:$S$201,0))</f>
        <v/>
      </c>
      <c r="P436" s="507" t="str">
        <f t="shared" si="2"/>
        <v/>
      </c>
      <c r="Q436" s="524"/>
      <c r="R436" s="523" t="str">
        <f t="array" ref="R436">IF(I436="TR",XLOOKUP(A436,'Crop Chart'!$A$5:$A$201,'Crop Chart'!$I$5:$I$201,FALSE),"")</f>
        <v/>
      </c>
      <c r="S436" s="512" t="str">
        <f t="array" ref="S436">IF(I436="TR",G436*'Crop Chart'!$H$2*12*L436/M436/T436*XLOOKUP(A436,'Crop Chart'!$A$5:$A$203,'Crop Chart'!$T$5:$T$203),"")</f>
        <v/>
      </c>
      <c r="T436" s="523" t="str">
        <f t="array" ref="T436">IF(ISBLANK(C436),"",XLOOKUP(A436,'Crop Chart'!$A$5:$A$201,'Crop Chart'!$P$5:$P$201,FALSE))</f>
        <v/>
      </c>
      <c r="U436" s="525" t="str">
        <f t="array" ref="U436">IF(ISBLANK(C436),"",XLOOKUP(A436,'Crop Chart'!$A$5:$A$201,'Crop Chart'!$Q$5:$Q$201,0))</f>
        <v/>
      </c>
      <c r="V436" s="507" t="str">
        <f t="array" ref="V436">IF(I436="DS",XLOOKUP(A436,'Crop Chart'!$A$6:$A$201,'Crop Chart'!$AH$6:$AH$201,0),"")</f>
        <v/>
      </c>
      <c r="W436" s="507" t="str">
        <f t="array" ref="W436">IF(I436="DS",XLOOKUP(A436,'Crop Chart'!$A$6:$A$201,'Crop Chart'!$AI$6:$AI$201,0),"")</f>
        <v/>
      </c>
      <c r="X436" s="526" t="str">
        <f t="array" ref="X436">IFS(ISTEXT(P436),"",XLOOKUP(A436,'Crop Chart'!$A$5:$A$201,'Crop Chart'!$R$5:$R$201,0)=0,"",XLOOKUP(A436,'Crop Chart'!$A$5:$A$201,'Crop Chart'!$R$5:$R$201,0)&gt;0,XLOOKUP(A436,'Crop Chart'!$A$5:$A$201,'Crop Chart'!$R$5:$R$201,0)+P436)</f>
        <v/>
      </c>
      <c r="Y436" s="523" t="str">
        <f t="array" ref="Y436">IF(ISTEXT(X436),"",XLOOKUP(A436,'Crop Chart'!$A$5:$A$201,'Crop Chart'!$S$5:$S$201,0))</f>
        <v/>
      </c>
      <c r="Z436" s="513" t="str">
        <f t="shared" si="3"/>
        <v/>
      </c>
      <c r="AA436" s="523" t="str">
        <f t="array" ref="AA436">IF(ISBLANK(C436),"",XLOOKUP(A436,'Crop Chart'!$A$5:$A$201,'Crop Chart'!$F$5:$F$201,0))</f>
        <v/>
      </c>
      <c r="AB436" s="523" t="str">
        <f t="array" ref="AB436">IF(ISBLANK(C436),"",XLOOKUP(A436,'Crop Chart'!$A$5:$A$201,'Crop Chart'!$G$5:$G$201,FALSE))</f>
        <v/>
      </c>
      <c r="AC436" s="526" t="str">
        <f t="shared" si="19"/>
        <v/>
      </c>
      <c r="AD436" s="526" t="str">
        <f t="shared" si="4"/>
        <v/>
      </c>
      <c r="AE436" s="527" t="str">
        <f t="array" ref="AE436">IF(ISBLANK(C436),"",XLOOKUP(C436,'Codified Game Plan'!$M$3:$M$477,'Codified Game Plan'!$J$3:$J$477,0))</f>
        <v/>
      </c>
      <c r="AF436" s="528" t="str">
        <f t="array" ref="AF436">IF(ISBLANK(C436),"",XLOOKUP(A436,'Crop Chart'!$A$5:$A$201,'Crop Chart'!$L$5:$L$201,FALSE))</f>
        <v/>
      </c>
      <c r="AG436" s="529"/>
      <c r="AH436" s="530"/>
      <c r="AI436" s="530" t="str">
        <f t="array" ref="AI436">IF(ISBLANK(C436),"",XLOOKUP(A436,'Crop Chart'!$A$5:$A$201,'Crop Chart'!$AN$5:$AN$201,FALSE))</f>
        <v/>
      </c>
      <c r="AJ436" s="531" t="str">
        <f t="array" ref="AJ436">IF((AI436=""),"",J436+XLOOKUP(A436,'Crop Chart'!$A$5:$A$201,'Crop Chart'!$AO$5:$AO$201,FALSE))</f>
        <v/>
      </c>
      <c r="AK436" s="530" t="str">
        <f t="array" ref="AK436">IF(ISBLANK(C436),"",XLOOKUP(A436,'Crop Chart'!$A$5:$A$201,'Crop Chart'!$AP$5:$AP$201,FALSE))</f>
        <v/>
      </c>
      <c r="AL436" s="531" t="str">
        <f t="array" ref="AL436">IF((AK436=""),"",J436+XLOOKUP(A436,'Crop Chart'!$A$5:$A$201,'Crop Chart'!$AQ$5:$AQ$201,FALSE))</f>
        <v/>
      </c>
      <c r="AM436" s="530" t="str">
        <f t="array" ref="AM436">IF(ISBLANK(C436),"",XLOOKUP(A436,'Crop Chart'!$A$5:$A$201,'Crop Chart'!$AR$5:$AR$201,FALSE))</f>
        <v/>
      </c>
      <c r="AN436" s="531" t="str">
        <f t="array" ref="AN436">IF((AM436=""),"",J436+XLOOKUP(A436,'Crop Chart'!$A$5:$A$201,'Crop Chart'!$AS$5:$AS$201,FALSE))</f>
        <v/>
      </c>
      <c r="AO436" s="530" t="str">
        <f t="array" ref="AO436">IF(ISBLANK(C436),"",XLOOKUP(A436,'Crop Chart'!$A$5:$A$201,'Crop Chart'!$AT$5:$AT$201,FALSE))</f>
        <v/>
      </c>
      <c r="AP436" s="531" t="str">
        <f t="array" ref="AP436">IF((AO436=""),"",J436+XLOOKUP(A436,'Crop Chart'!$A$5:$A$201,'Crop Chart'!$AU$5:$AU$201,FALSE))</f>
        <v/>
      </c>
      <c r="AQ436" s="530" t="str">
        <f t="array" ref="AQ436">IF(ISBLANK(C436),"",XLOOKUP(A436,'Crop Chart'!$A$5:$A$201,'Crop Chart'!$AV$5:$AV$201,FALSE))</f>
        <v/>
      </c>
      <c r="AR436" s="531" t="str">
        <f t="array" ref="AR436">IF((AQ436=""),"",J436+XLOOKUP(A436,'Crop Chart'!$A$5:$A$201,'Crop Chart'!$AW$5:$AW$201,FALSE))</f>
        <v/>
      </c>
      <c r="AS436" s="530" t="str">
        <f t="array" ref="AS436">IF(ISBLANK(C436),"",XLOOKUP(A436,'Crop Chart'!$A$5:$A$201,'Crop Chart'!$AX$5:$AX$201,FALSE))</f>
        <v/>
      </c>
      <c r="AT436" s="531" t="str">
        <f t="array" ref="AT436">IF((AS436=""),"",J436+XLOOKUP(A436,'Crop Chart'!$A$5:$A$201,'Crop Chart'!$AY$5:$AY$201,FALSE))</f>
        <v/>
      </c>
      <c r="AU436" s="530" t="str">
        <f t="array" ref="AU436">IF(ISBLANK(C436),"",XLOOKUP(A436,'Crop Chart'!$A$5:$A$201,'Crop Chart'!$AZ$5:$AZ$201,FALSE))</f>
        <v/>
      </c>
      <c r="AV436" s="531" t="str">
        <f t="array" ref="AV436">IF((AU436=""),"",J436+XLOOKUP(A436,'Crop Chart'!$A$5:$A$201,'Crop Chart'!$BA$5:$BA$201,FALSE))</f>
        <v/>
      </c>
      <c r="AW436" s="530" t="str">
        <f t="array" ref="AW436">IF(ISBLANK(C436),"",XLOOKUP(A436,'Crop Chart'!$A$5:$A$201,'Crop Chart'!$BB$5:$BB$201,FALSE))</f>
        <v/>
      </c>
      <c r="AX436" s="532" t="str">
        <f t="array" ref="AX436">IF((AW436=""),"",J436+XLOOKUP(A436,'Crop Chart'!$A$5:$A$201,'Crop Chart'!$BC$5:$BC$201,FALSE))</f>
        <v/>
      </c>
    </row>
    <row r="437" ht="15.75" hidden="1" customHeight="1">
      <c r="A437" s="520" t="str">
        <f t="array" ref="A437">IF(ISBLANK(C437)," ",XLOOKUP(C437,'Codified Game Plan'!$M$3:$M$477,'Codified Game Plan'!$A$3:$A$477))</f>
        <v> </v>
      </c>
      <c r="B437" s="503" t="str">
        <f t="array" ref="B437">IF(ISBLANK(C437),"",XLOOKUP(C437,'Codified Game Plan'!$M$3:$M$477,'Codified Game Plan'!$B$3:$B$477))</f>
        <v/>
      </c>
      <c r="C437" s="521"/>
      <c r="D437" s="521" t="str">
        <f t="array" ref="D437">IF(ISBLANK(C437)," ",XLOOKUP(C437,'Codified Game Plan'!$M$3:$M$477,'Codified Game Plan'!$C$3:$C$477))</f>
        <v> </v>
      </c>
      <c r="E437" s="522" t="str">
        <f t="array" ref="E437">IF(ISBLANK(C437),"",XLOOKUP(C437,'Codified Game Plan'!$M$3:$M$477,'Codified Game Plan'!$D$3:$D$477,0))</f>
        <v/>
      </c>
      <c r="F437" s="522" t="str">
        <f t="array" ref="F437">IF(ISBLANK(C437),"",XLOOKUP(C437,'Codified Game Plan'!$M$3:$M$477,'Codified Game Plan'!$E$3:$E$477,0))</f>
        <v/>
      </c>
      <c r="G437" s="523" t="str">
        <f t="array" ref="G437">IF(ISBLANK(C437)," ",XLOOKUP(C437,'Codified Game Plan'!$M$3:$M$477,'Codified Game Plan'!$F$3:$F$477))</f>
        <v> </v>
      </c>
      <c r="H437" s="507" t="str">
        <f t="array" ref="H437">IF(ISBLANK(C437)," ",XLOOKUP(C437,'Codified Game Plan'!$M$3:$M$477,'Codified Game Plan'!$G$3:$G$477))</f>
        <v> </v>
      </c>
      <c r="I437" s="523" t="str">
        <f t="array" ref="I437">IF(ISBLANK(C437),"",XLOOKUP(A437,'Crop Chart'!$A$5:$A$201,'Crop Chart'!$B$5:$B$201,0))</f>
        <v/>
      </c>
      <c r="J437" s="507" t="str">
        <f t="shared" si="24"/>
        <v> </v>
      </c>
      <c r="K437" s="511"/>
      <c r="L437" s="523" t="str">
        <f t="array" ref="L437">IF(ISBLANK(C437),"",XLOOKUP(A437,'Crop Chart'!$A$5:$A$201,'Crop Chart'!$C$5:$C$201,0))</f>
        <v/>
      </c>
      <c r="M437" s="506" t="str">
        <f t="array" ref="M437">IF(ISBLANK(C437),"",XLOOKUP(A437,'Crop Chart'!$A$5:$A$201,'Crop Chart'!$E$5:$E$201,0))</f>
        <v/>
      </c>
      <c r="N437" s="535" t="str">
        <f t="shared" si="1"/>
        <v/>
      </c>
      <c r="O437" s="515" t="str">
        <f t="array" ref="O437">IF(ISBLANK(C437),"",XLOOKUP(A437,'Crop Chart'!$A$5:$A$201,'Crop Chart'!$S$5:$S$201,0))</f>
        <v/>
      </c>
      <c r="P437" s="507" t="str">
        <f t="shared" si="2"/>
        <v/>
      </c>
      <c r="Q437" s="524"/>
      <c r="R437" s="523" t="str">
        <f t="array" ref="R437">IF(I437="TR",XLOOKUP(A437,'Crop Chart'!$A$5:$A$201,'Crop Chart'!$I$5:$I$201,FALSE),"")</f>
        <v/>
      </c>
      <c r="S437" s="512" t="str">
        <f t="array" ref="S437">IF(I437="TR",G437*'Crop Chart'!$H$2*12*L437/M437/T437*XLOOKUP(A437,'Crop Chart'!$A$5:$A$203,'Crop Chart'!$T$5:$T$203),"")</f>
        <v/>
      </c>
      <c r="T437" s="523" t="str">
        <f t="array" ref="T437">IF(ISBLANK(C437),"",XLOOKUP(A437,'Crop Chart'!$A$5:$A$201,'Crop Chart'!$P$5:$P$201,FALSE))</f>
        <v/>
      </c>
      <c r="U437" s="525" t="str">
        <f t="array" ref="U437">IF(ISBLANK(C437),"",XLOOKUP(A437,'Crop Chart'!$A$5:$A$201,'Crop Chart'!$Q$5:$Q$201,0))</f>
        <v/>
      </c>
      <c r="V437" s="507" t="str">
        <f t="array" ref="V437">IF(I437="DS",XLOOKUP(A437,'Crop Chart'!$A$6:$A$201,'Crop Chart'!$AH$6:$AH$201,0),"")</f>
        <v/>
      </c>
      <c r="W437" s="507" t="str">
        <f t="array" ref="W437">IF(I437="DS",XLOOKUP(A437,'Crop Chart'!$A$6:$A$201,'Crop Chart'!$AI$6:$AI$201,0),"")</f>
        <v/>
      </c>
      <c r="X437" s="526" t="str">
        <f t="array" ref="X437">IFS(ISTEXT(P437),"",XLOOKUP(A437,'Crop Chart'!$A$5:$A$201,'Crop Chart'!$R$5:$R$201,0)=0,"",XLOOKUP(A437,'Crop Chart'!$A$5:$A$201,'Crop Chart'!$R$5:$R$201,0)&gt;0,XLOOKUP(A437,'Crop Chart'!$A$5:$A$201,'Crop Chart'!$R$5:$R$201,0)+P437)</f>
        <v/>
      </c>
      <c r="Y437" s="523" t="str">
        <f t="array" ref="Y437">IF(ISTEXT(X437),"",XLOOKUP(A437,'Crop Chart'!$A$5:$A$201,'Crop Chart'!$S$5:$S$201,0))</f>
        <v/>
      </c>
      <c r="Z437" s="513" t="str">
        <f t="shared" si="3"/>
        <v/>
      </c>
      <c r="AA437" s="523" t="str">
        <f t="array" ref="AA437">IF(ISBLANK(C437),"",XLOOKUP(A437,'Crop Chart'!$A$5:$A$201,'Crop Chart'!$F$5:$F$201,0))</f>
        <v/>
      </c>
      <c r="AB437" s="523" t="str">
        <f t="array" ref="AB437">IF(ISBLANK(C437),"",XLOOKUP(A437,'Crop Chart'!$A$5:$A$201,'Crop Chart'!$G$5:$G$201,FALSE))</f>
        <v/>
      </c>
      <c r="AC437" s="526" t="str">
        <f t="shared" si="19"/>
        <v/>
      </c>
      <c r="AD437" s="526" t="str">
        <f t="shared" si="4"/>
        <v/>
      </c>
      <c r="AE437" s="527" t="str">
        <f t="array" ref="AE437">IF(ISBLANK(C437),"",XLOOKUP(C437,'Codified Game Plan'!$M$3:$M$477,'Codified Game Plan'!$J$3:$J$477,0))</f>
        <v/>
      </c>
      <c r="AF437" s="528" t="str">
        <f t="array" ref="AF437">IF(ISBLANK(C437),"",XLOOKUP(A437,'Crop Chart'!$A$5:$A$201,'Crop Chart'!$L$5:$L$201,FALSE))</f>
        <v/>
      </c>
      <c r="AG437" s="529"/>
      <c r="AH437" s="530"/>
      <c r="AI437" s="530" t="str">
        <f t="array" ref="AI437">IF(ISBLANK(C437),"",XLOOKUP(A437,'Crop Chart'!$A$5:$A$201,'Crop Chart'!$AN$5:$AN$201,FALSE))</f>
        <v/>
      </c>
      <c r="AJ437" s="531" t="str">
        <f t="array" ref="AJ437">IF((AI437=""),"",J437+XLOOKUP(A437,'Crop Chart'!$A$5:$A$201,'Crop Chart'!$AO$5:$AO$201,FALSE))</f>
        <v/>
      </c>
      <c r="AK437" s="530" t="str">
        <f t="array" ref="AK437">IF(ISBLANK(C437),"",XLOOKUP(A437,'Crop Chart'!$A$5:$A$201,'Crop Chart'!$AP$5:$AP$201,FALSE))</f>
        <v/>
      </c>
      <c r="AL437" s="531" t="str">
        <f t="array" ref="AL437">IF((AK437=""),"",J437+XLOOKUP(A437,'Crop Chart'!$A$5:$A$201,'Crop Chart'!$AQ$5:$AQ$201,FALSE))</f>
        <v/>
      </c>
      <c r="AM437" s="530" t="str">
        <f t="array" ref="AM437">IF(ISBLANK(C437),"",XLOOKUP(A437,'Crop Chart'!$A$5:$A$201,'Crop Chart'!$AR$5:$AR$201,FALSE))</f>
        <v/>
      </c>
      <c r="AN437" s="531" t="str">
        <f t="array" ref="AN437">IF((AM437=""),"",J437+XLOOKUP(A437,'Crop Chart'!$A$5:$A$201,'Crop Chart'!$AS$5:$AS$201,FALSE))</f>
        <v/>
      </c>
      <c r="AO437" s="530" t="str">
        <f t="array" ref="AO437">IF(ISBLANK(C437),"",XLOOKUP(A437,'Crop Chart'!$A$5:$A$201,'Crop Chart'!$AT$5:$AT$201,FALSE))</f>
        <v/>
      </c>
      <c r="AP437" s="531" t="str">
        <f t="array" ref="AP437">IF((AO437=""),"",J437+XLOOKUP(A437,'Crop Chart'!$A$5:$A$201,'Crop Chart'!$AU$5:$AU$201,FALSE))</f>
        <v/>
      </c>
      <c r="AQ437" s="530" t="str">
        <f t="array" ref="AQ437">IF(ISBLANK(C437),"",XLOOKUP(A437,'Crop Chart'!$A$5:$A$201,'Crop Chart'!$AV$5:$AV$201,FALSE))</f>
        <v/>
      </c>
      <c r="AR437" s="531" t="str">
        <f t="array" ref="AR437">IF((AQ437=""),"",J437+XLOOKUP(A437,'Crop Chart'!$A$5:$A$201,'Crop Chart'!$AW$5:$AW$201,FALSE))</f>
        <v/>
      </c>
      <c r="AS437" s="530" t="str">
        <f t="array" ref="AS437">IF(ISBLANK(C437),"",XLOOKUP(A437,'Crop Chart'!$A$5:$A$201,'Crop Chart'!$AX$5:$AX$201,FALSE))</f>
        <v/>
      </c>
      <c r="AT437" s="531" t="str">
        <f t="array" ref="AT437">IF((AS437=""),"",J437+XLOOKUP(A437,'Crop Chart'!$A$5:$A$201,'Crop Chart'!$AY$5:$AY$201,FALSE))</f>
        <v/>
      </c>
      <c r="AU437" s="530" t="str">
        <f t="array" ref="AU437">IF(ISBLANK(C437),"",XLOOKUP(A437,'Crop Chart'!$A$5:$A$201,'Crop Chart'!$AZ$5:$AZ$201,FALSE))</f>
        <v/>
      </c>
      <c r="AV437" s="531" t="str">
        <f t="array" ref="AV437">IF((AU437=""),"",J437+XLOOKUP(A437,'Crop Chart'!$A$5:$A$201,'Crop Chart'!$BA$5:$BA$201,FALSE))</f>
        <v/>
      </c>
      <c r="AW437" s="530" t="str">
        <f t="array" ref="AW437">IF(ISBLANK(C437),"",XLOOKUP(A437,'Crop Chart'!$A$5:$A$201,'Crop Chart'!$BB$5:$BB$201,FALSE))</f>
        <v/>
      </c>
      <c r="AX437" s="532" t="str">
        <f t="array" ref="AX437">IF((AW437=""),"",J437+XLOOKUP(A437,'Crop Chart'!$A$5:$A$201,'Crop Chart'!$BC$5:$BC$201,FALSE))</f>
        <v/>
      </c>
    </row>
    <row r="438" ht="15.75" hidden="1" customHeight="1">
      <c r="A438" s="520" t="str">
        <f t="array" ref="A438">IF(ISBLANK(C438)," ",XLOOKUP(C438,'Codified Game Plan'!$M$3:$M$477,'Codified Game Plan'!$A$3:$A$477))</f>
        <v> </v>
      </c>
      <c r="B438" s="503" t="str">
        <f t="array" ref="B438">IF(ISBLANK(C438),"",XLOOKUP(C438,'Codified Game Plan'!$M$3:$M$477,'Codified Game Plan'!$B$3:$B$477))</f>
        <v/>
      </c>
      <c r="C438" s="521"/>
      <c r="D438" s="521" t="str">
        <f t="array" ref="D438">IF(ISBLANK(C438)," ",XLOOKUP(C438,'Codified Game Plan'!$M$3:$M$477,'Codified Game Plan'!$C$3:$C$477))</f>
        <v> </v>
      </c>
      <c r="E438" s="522" t="str">
        <f t="array" ref="E438">IF(ISBLANK(C438),"",XLOOKUP(C438,'Codified Game Plan'!$M$3:$M$477,'Codified Game Plan'!$D$3:$D$477,0))</f>
        <v/>
      </c>
      <c r="F438" s="522" t="str">
        <f t="array" ref="F438">IF(ISBLANK(C438),"",XLOOKUP(C438,'Codified Game Plan'!$M$3:$M$477,'Codified Game Plan'!$E$3:$E$477,0))</f>
        <v/>
      </c>
      <c r="G438" s="523" t="str">
        <f t="array" ref="G438">IF(ISBLANK(C438)," ",XLOOKUP(C438,'Codified Game Plan'!$M$3:$M$477,'Codified Game Plan'!$F$3:$F$477))</f>
        <v> </v>
      </c>
      <c r="H438" s="507" t="str">
        <f t="array" ref="H438">IF(ISBLANK(C438)," ",XLOOKUP(C438,'Codified Game Plan'!$M$3:$M$477,'Codified Game Plan'!$G$3:$G$477))</f>
        <v> </v>
      </c>
      <c r="I438" s="523" t="str">
        <f t="array" ref="I438">IF(ISBLANK(C438),"",XLOOKUP(A438,'Crop Chart'!$A$5:$A$201,'Crop Chart'!$B$5:$B$201,0))</f>
        <v/>
      </c>
      <c r="J438" s="507" t="str">
        <f t="shared" si="24"/>
        <v> </v>
      </c>
      <c r="K438" s="511"/>
      <c r="L438" s="523" t="str">
        <f t="array" ref="L438">IF(ISBLANK(C438),"",XLOOKUP(A438,'Crop Chart'!$A$5:$A$201,'Crop Chart'!$C$5:$C$201,0))</f>
        <v/>
      </c>
      <c r="M438" s="506" t="str">
        <f t="array" ref="M438">IF(ISBLANK(C438),"",XLOOKUP(A438,'Crop Chart'!$A$5:$A$201,'Crop Chart'!$E$5:$E$201,0))</f>
        <v/>
      </c>
      <c r="N438" s="535" t="str">
        <f t="shared" si="1"/>
        <v/>
      </c>
      <c r="O438" s="515" t="str">
        <f t="array" ref="O438">IF(ISBLANK(C438),"",XLOOKUP(A438,'Crop Chart'!$A$5:$A$201,'Crop Chart'!$S$5:$S$201,0))</f>
        <v/>
      </c>
      <c r="P438" s="507" t="str">
        <f t="shared" si="2"/>
        <v/>
      </c>
      <c r="Q438" s="524"/>
      <c r="R438" s="523" t="str">
        <f t="array" ref="R438">IF(I438="TR",XLOOKUP(A438,'Crop Chart'!$A$5:$A$201,'Crop Chart'!$I$5:$I$201,FALSE),"")</f>
        <v/>
      </c>
      <c r="S438" s="512" t="str">
        <f t="array" ref="S438">IF(I438="TR",G438*'Crop Chart'!$H$2*12*L438/M438/T438*XLOOKUP(A438,'Crop Chart'!$A$5:$A$203,'Crop Chart'!$T$5:$T$203),"")</f>
        <v/>
      </c>
      <c r="T438" s="523" t="str">
        <f t="array" ref="T438">IF(ISBLANK(C438),"",XLOOKUP(A438,'Crop Chart'!$A$5:$A$201,'Crop Chart'!$P$5:$P$201,FALSE))</f>
        <v/>
      </c>
      <c r="U438" s="525" t="str">
        <f t="array" ref="U438">IF(ISBLANK(C438),"",XLOOKUP(A438,'Crop Chart'!$A$5:$A$201,'Crop Chart'!$Q$5:$Q$201,0))</f>
        <v/>
      </c>
      <c r="V438" s="507" t="str">
        <f t="array" ref="V438">IF(I438="DS",XLOOKUP(A438,'Crop Chart'!$A$6:$A$201,'Crop Chart'!$AH$6:$AH$201,0),"")</f>
        <v/>
      </c>
      <c r="W438" s="507" t="str">
        <f t="array" ref="W438">IF(I438="DS",XLOOKUP(A438,'Crop Chart'!$A$6:$A$201,'Crop Chart'!$AI$6:$AI$201,0),"")</f>
        <v/>
      </c>
      <c r="X438" s="526" t="str">
        <f t="array" ref="X438">IFS(ISTEXT(P438),"",XLOOKUP(A438,'Crop Chart'!$A$5:$A$201,'Crop Chart'!$R$5:$R$201,0)=0,"",XLOOKUP(A438,'Crop Chart'!$A$5:$A$201,'Crop Chart'!$R$5:$R$201,0)&gt;0,XLOOKUP(A438,'Crop Chart'!$A$5:$A$201,'Crop Chart'!$R$5:$R$201,0)+P438)</f>
        <v/>
      </c>
      <c r="Y438" s="523" t="str">
        <f t="array" ref="Y438">IF(ISTEXT(X438),"",XLOOKUP(A438,'Crop Chart'!$A$5:$A$201,'Crop Chart'!$S$5:$S$201,0))</f>
        <v/>
      </c>
      <c r="Z438" s="513" t="str">
        <f t="shared" si="3"/>
        <v/>
      </c>
      <c r="AA438" s="523" t="str">
        <f t="array" ref="AA438">IF(ISBLANK(C438),"",XLOOKUP(A438,'Crop Chart'!$A$5:$A$201,'Crop Chart'!$F$5:$F$201,0))</f>
        <v/>
      </c>
      <c r="AB438" s="523" t="str">
        <f t="array" ref="AB438">IF(ISBLANK(C438),"",XLOOKUP(A438,'Crop Chart'!$A$5:$A$201,'Crop Chart'!$G$5:$G$201,FALSE))</f>
        <v/>
      </c>
      <c r="AC438" s="526" t="str">
        <f t="shared" si="19"/>
        <v/>
      </c>
      <c r="AD438" s="526" t="str">
        <f t="shared" si="4"/>
        <v/>
      </c>
      <c r="AE438" s="527" t="str">
        <f t="array" ref="AE438">IF(ISBLANK(C438),"",XLOOKUP(C438,'Codified Game Plan'!$M$3:$M$477,'Codified Game Plan'!$J$3:$J$477,0))</f>
        <v/>
      </c>
      <c r="AF438" s="528" t="str">
        <f t="array" ref="AF438">IF(ISBLANK(C438),"",XLOOKUP(A438,'Crop Chart'!$A$5:$A$201,'Crop Chart'!$L$5:$L$201,FALSE))</f>
        <v/>
      </c>
      <c r="AG438" s="529"/>
      <c r="AH438" s="530"/>
      <c r="AI438" s="530" t="str">
        <f t="array" ref="AI438">IF(ISBLANK(C438),"",XLOOKUP(A438,'Crop Chart'!$A$5:$A$201,'Crop Chart'!$AN$5:$AN$201,FALSE))</f>
        <v/>
      </c>
      <c r="AJ438" s="531" t="str">
        <f t="array" ref="AJ438">IF((AI438=""),"",J438+XLOOKUP(A438,'Crop Chart'!$A$5:$A$201,'Crop Chart'!$AO$5:$AO$201,FALSE))</f>
        <v/>
      </c>
      <c r="AK438" s="530" t="str">
        <f t="array" ref="AK438">IF(ISBLANK(C438),"",XLOOKUP(A438,'Crop Chart'!$A$5:$A$201,'Crop Chart'!$AP$5:$AP$201,FALSE))</f>
        <v/>
      </c>
      <c r="AL438" s="531" t="str">
        <f t="array" ref="AL438">IF((AK438=""),"",J438+XLOOKUP(A438,'Crop Chart'!$A$5:$A$201,'Crop Chart'!$AQ$5:$AQ$201,FALSE))</f>
        <v/>
      </c>
      <c r="AM438" s="530" t="str">
        <f t="array" ref="AM438">IF(ISBLANK(C438),"",XLOOKUP(A438,'Crop Chart'!$A$5:$A$201,'Crop Chart'!$AR$5:$AR$201,FALSE))</f>
        <v/>
      </c>
      <c r="AN438" s="531" t="str">
        <f t="array" ref="AN438">IF((AM438=""),"",J438+XLOOKUP(A438,'Crop Chart'!$A$5:$A$201,'Crop Chart'!$AS$5:$AS$201,FALSE))</f>
        <v/>
      </c>
      <c r="AO438" s="530" t="str">
        <f t="array" ref="AO438">IF(ISBLANK(C438),"",XLOOKUP(A438,'Crop Chart'!$A$5:$A$201,'Crop Chart'!$AT$5:$AT$201,FALSE))</f>
        <v/>
      </c>
      <c r="AP438" s="531" t="str">
        <f t="array" ref="AP438">IF((AO438=""),"",J438+XLOOKUP(A438,'Crop Chart'!$A$5:$A$201,'Crop Chart'!$AU$5:$AU$201,FALSE))</f>
        <v/>
      </c>
      <c r="AQ438" s="530" t="str">
        <f t="array" ref="AQ438">IF(ISBLANK(C438),"",XLOOKUP(A438,'Crop Chart'!$A$5:$A$201,'Crop Chart'!$AV$5:$AV$201,FALSE))</f>
        <v/>
      </c>
      <c r="AR438" s="531" t="str">
        <f t="array" ref="AR438">IF((AQ438=""),"",J438+XLOOKUP(A438,'Crop Chart'!$A$5:$A$201,'Crop Chart'!$AW$5:$AW$201,FALSE))</f>
        <v/>
      </c>
      <c r="AS438" s="530" t="str">
        <f t="array" ref="AS438">IF(ISBLANK(C438),"",XLOOKUP(A438,'Crop Chart'!$A$5:$A$201,'Crop Chart'!$AX$5:$AX$201,FALSE))</f>
        <v/>
      </c>
      <c r="AT438" s="531" t="str">
        <f t="array" ref="AT438">IF((AS438=""),"",J438+XLOOKUP(A438,'Crop Chart'!$A$5:$A$201,'Crop Chart'!$AY$5:$AY$201,FALSE))</f>
        <v/>
      </c>
      <c r="AU438" s="530" t="str">
        <f t="array" ref="AU438">IF(ISBLANK(C438),"",XLOOKUP(A438,'Crop Chart'!$A$5:$A$201,'Crop Chart'!$AZ$5:$AZ$201,FALSE))</f>
        <v/>
      </c>
      <c r="AV438" s="531" t="str">
        <f t="array" ref="AV438">IF((AU438=""),"",J438+XLOOKUP(A438,'Crop Chart'!$A$5:$A$201,'Crop Chart'!$BA$5:$BA$201,FALSE))</f>
        <v/>
      </c>
      <c r="AW438" s="530" t="str">
        <f t="array" ref="AW438">IF(ISBLANK(C438),"",XLOOKUP(A438,'Crop Chart'!$A$5:$A$201,'Crop Chart'!$BB$5:$BB$201,FALSE))</f>
        <v/>
      </c>
      <c r="AX438" s="532" t="str">
        <f t="array" ref="AX438">IF((AW438=""),"",J438+XLOOKUP(A438,'Crop Chart'!$A$5:$A$201,'Crop Chart'!$BC$5:$BC$201,FALSE))</f>
        <v/>
      </c>
    </row>
    <row r="439" ht="15.75" hidden="1" customHeight="1">
      <c r="A439" s="520" t="str">
        <f t="array" ref="A439">IF(ISBLANK(C439)," ",XLOOKUP(C439,'Codified Game Plan'!$M$3:$M$477,'Codified Game Plan'!$A$3:$A$477))</f>
        <v> </v>
      </c>
      <c r="B439" s="503" t="str">
        <f t="array" ref="B439">IF(ISBLANK(C439),"",XLOOKUP(C439,'Codified Game Plan'!$M$3:$M$477,'Codified Game Plan'!$B$3:$B$477))</f>
        <v/>
      </c>
      <c r="C439" s="521"/>
      <c r="D439" s="521" t="str">
        <f t="array" ref="D439">IF(ISBLANK(C439)," ",XLOOKUP(C439,'Codified Game Plan'!$M$3:$M$477,'Codified Game Plan'!$C$3:$C$477))</f>
        <v> </v>
      </c>
      <c r="E439" s="522" t="str">
        <f t="array" ref="E439">IF(ISBLANK(C439),"",XLOOKUP(C439,'Codified Game Plan'!$M$3:$M$477,'Codified Game Plan'!$D$3:$D$477,0))</f>
        <v/>
      </c>
      <c r="F439" s="522" t="str">
        <f t="array" ref="F439">IF(ISBLANK(C439),"",XLOOKUP(C439,'Codified Game Plan'!$M$3:$M$477,'Codified Game Plan'!$E$3:$E$477,0))</f>
        <v/>
      </c>
      <c r="G439" s="523" t="str">
        <f t="array" ref="G439">IF(ISBLANK(C439)," ",XLOOKUP(C439,'Codified Game Plan'!$M$3:$M$477,'Codified Game Plan'!$F$3:$F$477))</f>
        <v> </v>
      </c>
      <c r="H439" s="507" t="str">
        <f t="array" ref="H439">IF(ISBLANK(C439)," ",XLOOKUP(C439,'Codified Game Plan'!$M$3:$M$477,'Codified Game Plan'!$G$3:$G$477))</f>
        <v> </v>
      </c>
      <c r="I439" s="523" t="str">
        <f t="array" ref="I439">IF(ISBLANK(C439),"",XLOOKUP(A439,'Crop Chart'!$A$5:$A$201,'Crop Chart'!$B$5:$B$201,0))</f>
        <v/>
      </c>
      <c r="J439" s="507" t="str">
        <f t="shared" si="24"/>
        <v> </v>
      </c>
      <c r="K439" s="511"/>
      <c r="L439" s="523" t="str">
        <f t="array" ref="L439">IF(ISBLANK(C439),"",XLOOKUP(A439,'Crop Chart'!$A$5:$A$201,'Crop Chart'!$C$5:$C$201,0))</f>
        <v/>
      </c>
      <c r="M439" s="506" t="str">
        <f t="array" ref="M439">IF(ISBLANK(C439),"",XLOOKUP(A439,'Crop Chart'!$A$5:$A$201,'Crop Chart'!$E$5:$E$201,0))</f>
        <v/>
      </c>
      <c r="N439" s="535" t="str">
        <f t="shared" si="1"/>
        <v/>
      </c>
      <c r="O439" s="515" t="str">
        <f t="array" ref="O439">IF(ISBLANK(C439),"",XLOOKUP(A439,'Crop Chart'!$A$5:$A$201,'Crop Chart'!$S$5:$S$201,0))</f>
        <v/>
      </c>
      <c r="P439" s="507" t="str">
        <f t="shared" si="2"/>
        <v/>
      </c>
      <c r="Q439" s="524"/>
      <c r="R439" s="523" t="str">
        <f t="array" ref="R439">IF(I439="TR",XLOOKUP(A439,'Crop Chart'!$A$5:$A$201,'Crop Chart'!$I$5:$I$201,FALSE),"")</f>
        <v/>
      </c>
      <c r="S439" s="512" t="str">
        <f t="array" ref="S439">IF(I439="TR",G439*'Crop Chart'!$H$2*12*L439/M439/T439*XLOOKUP(A439,'Crop Chart'!$A$5:$A$203,'Crop Chart'!$T$5:$T$203),"")</f>
        <v/>
      </c>
      <c r="T439" s="523" t="str">
        <f t="array" ref="T439">IF(ISBLANK(C439),"",XLOOKUP(A439,'Crop Chart'!$A$5:$A$201,'Crop Chart'!$P$5:$P$201,FALSE))</f>
        <v/>
      </c>
      <c r="U439" s="525" t="str">
        <f t="array" ref="U439">IF(ISBLANK(C439),"",XLOOKUP(A439,'Crop Chart'!$A$5:$A$201,'Crop Chart'!$Q$5:$Q$201,0))</f>
        <v/>
      </c>
      <c r="V439" s="507" t="str">
        <f t="array" ref="V439">IF(I439="DS",XLOOKUP(A439,'Crop Chart'!$A$6:$A$201,'Crop Chart'!$AH$6:$AH$201,0),"")</f>
        <v/>
      </c>
      <c r="W439" s="507" t="str">
        <f t="array" ref="W439">IF(I439="DS",XLOOKUP(A439,'Crop Chart'!$A$6:$A$201,'Crop Chart'!$AI$6:$AI$201,0),"")</f>
        <v/>
      </c>
      <c r="X439" s="526" t="str">
        <f t="array" ref="X439">IFS(ISTEXT(P439),"",XLOOKUP(A439,'Crop Chart'!$A$5:$A$201,'Crop Chart'!$R$5:$R$201,0)=0,"",XLOOKUP(A439,'Crop Chart'!$A$5:$A$201,'Crop Chart'!$R$5:$R$201,0)&gt;0,XLOOKUP(A439,'Crop Chart'!$A$5:$A$201,'Crop Chart'!$R$5:$R$201,0)+P439)</f>
        <v/>
      </c>
      <c r="Y439" s="523" t="str">
        <f t="array" ref="Y439">IF(ISTEXT(X439),"",XLOOKUP(A439,'Crop Chart'!$A$5:$A$201,'Crop Chart'!$S$5:$S$201,0))</f>
        <v/>
      </c>
      <c r="Z439" s="513" t="str">
        <f t="shared" si="3"/>
        <v/>
      </c>
      <c r="AA439" s="523" t="str">
        <f t="array" ref="AA439">IF(ISBLANK(C439),"",XLOOKUP(A439,'Crop Chart'!$A$5:$A$201,'Crop Chart'!$F$5:$F$201,0))</f>
        <v/>
      </c>
      <c r="AB439" s="523" t="str">
        <f t="array" ref="AB439">IF(ISBLANK(C439),"",XLOOKUP(A439,'Crop Chart'!$A$5:$A$201,'Crop Chart'!$G$5:$G$201,FALSE))</f>
        <v/>
      </c>
      <c r="AC439" s="526" t="str">
        <f t="shared" si="19"/>
        <v/>
      </c>
      <c r="AD439" s="526" t="str">
        <f t="shared" si="4"/>
        <v/>
      </c>
      <c r="AE439" s="527" t="str">
        <f t="array" ref="AE439">IF(ISBLANK(C439),"",XLOOKUP(C439,'Codified Game Plan'!$M$3:$M$477,'Codified Game Plan'!$J$3:$J$477,0))</f>
        <v/>
      </c>
      <c r="AF439" s="528" t="str">
        <f t="array" ref="AF439">IF(ISBLANK(C439),"",XLOOKUP(A439,'Crop Chart'!$A$5:$A$201,'Crop Chart'!$L$5:$L$201,FALSE))</f>
        <v/>
      </c>
      <c r="AG439" s="529"/>
      <c r="AH439" s="530"/>
      <c r="AI439" s="530" t="str">
        <f t="array" ref="AI439">IF(ISBLANK(C439),"",XLOOKUP(A439,'Crop Chart'!$A$5:$A$201,'Crop Chart'!$AN$5:$AN$201,FALSE))</f>
        <v/>
      </c>
      <c r="AJ439" s="531" t="str">
        <f t="array" ref="AJ439">IF((AI439=""),"",J439+XLOOKUP(A439,'Crop Chart'!$A$5:$A$201,'Crop Chart'!$AO$5:$AO$201,FALSE))</f>
        <v/>
      </c>
      <c r="AK439" s="530" t="str">
        <f t="array" ref="AK439">IF(ISBLANK(C439),"",XLOOKUP(A439,'Crop Chart'!$A$5:$A$201,'Crop Chart'!$AP$5:$AP$201,FALSE))</f>
        <v/>
      </c>
      <c r="AL439" s="531" t="str">
        <f t="array" ref="AL439">IF((AK439=""),"",J439+XLOOKUP(A439,'Crop Chart'!$A$5:$A$201,'Crop Chart'!$AQ$5:$AQ$201,FALSE))</f>
        <v/>
      </c>
      <c r="AM439" s="530" t="str">
        <f t="array" ref="AM439">IF(ISBLANK(C439),"",XLOOKUP(A439,'Crop Chart'!$A$5:$A$201,'Crop Chart'!$AR$5:$AR$201,FALSE))</f>
        <v/>
      </c>
      <c r="AN439" s="531" t="str">
        <f t="array" ref="AN439">IF((AM439=""),"",J439+XLOOKUP(A439,'Crop Chart'!$A$5:$A$201,'Crop Chart'!$AS$5:$AS$201,FALSE))</f>
        <v/>
      </c>
      <c r="AO439" s="530" t="str">
        <f t="array" ref="AO439">IF(ISBLANK(C439),"",XLOOKUP(A439,'Crop Chart'!$A$5:$A$201,'Crop Chart'!$AT$5:$AT$201,FALSE))</f>
        <v/>
      </c>
      <c r="AP439" s="531" t="str">
        <f t="array" ref="AP439">IF((AO439=""),"",J439+XLOOKUP(A439,'Crop Chart'!$A$5:$A$201,'Crop Chart'!$AU$5:$AU$201,FALSE))</f>
        <v/>
      </c>
      <c r="AQ439" s="530" t="str">
        <f t="array" ref="AQ439">IF(ISBLANK(C439),"",XLOOKUP(A439,'Crop Chart'!$A$5:$A$201,'Crop Chart'!$AV$5:$AV$201,FALSE))</f>
        <v/>
      </c>
      <c r="AR439" s="531" t="str">
        <f t="array" ref="AR439">IF((AQ439=""),"",J439+XLOOKUP(A439,'Crop Chart'!$A$5:$A$201,'Crop Chart'!$AW$5:$AW$201,FALSE))</f>
        <v/>
      </c>
      <c r="AS439" s="530" t="str">
        <f t="array" ref="AS439">IF(ISBLANK(C439),"",XLOOKUP(A439,'Crop Chart'!$A$5:$A$201,'Crop Chart'!$AX$5:$AX$201,FALSE))</f>
        <v/>
      </c>
      <c r="AT439" s="531" t="str">
        <f t="array" ref="AT439">IF((AS439=""),"",J439+XLOOKUP(A439,'Crop Chart'!$A$5:$A$201,'Crop Chart'!$AY$5:$AY$201,FALSE))</f>
        <v/>
      </c>
      <c r="AU439" s="530" t="str">
        <f t="array" ref="AU439">IF(ISBLANK(C439),"",XLOOKUP(A439,'Crop Chart'!$A$5:$A$201,'Crop Chart'!$AZ$5:$AZ$201,FALSE))</f>
        <v/>
      </c>
      <c r="AV439" s="531" t="str">
        <f t="array" ref="AV439">IF((AU439=""),"",J439+XLOOKUP(A439,'Crop Chart'!$A$5:$A$201,'Crop Chart'!$BA$5:$BA$201,FALSE))</f>
        <v/>
      </c>
      <c r="AW439" s="530" t="str">
        <f t="array" ref="AW439">IF(ISBLANK(C439),"",XLOOKUP(A439,'Crop Chart'!$A$5:$A$201,'Crop Chart'!$BB$5:$BB$201,FALSE))</f>
        <v/>
      </c>
      <c r="AX439" s="532" t="str">
        <f t="array" ref="AX439">IF((AW439=""),"",J439+XLOOKUP(A439,'Crop Chart'!$A$5:$A$201,'Crop Chart'!$BC$5:$BC$201,FALSE))</f>
        <v/>
      </c>
    </row>
    <row r="440" ht="15.75" hidden="1" customHeight="1">
      <c r="A440" s="520" t="str">
        <f t="array" ref="A440">IF(ISBLANK(C440)," ",XLOOKUP(C440,'Codified Game Plan'!$M$3:$M$477,'Codified Game Plan'!$A$3:$A$477))</f>
        <v> </v>
      </c>
      <c r="B440" s="503" t="str">
        <f t="array" ref="B440">IF(ISBLANK(C440),"",XLOOKUP(C440,'Codified Game Plan'!$M$3:$M$477,'Codified Game Plan'!$B$3:$B$477))</f>
        <v/>
      </c>
      <c r="C440" s="521"/>
      <c r="D440" s="521" t="str">
        <f t="array" ref="D440">IF(ISBLANK(C440)," ",XLOOKUP(C440,'Codified Game Plan'!$M$3:$M$477,'Codified Game Plan'!$C$3:$C$477))</f>
        <v> </v>
      </c>
      <c r="E440" s="522" t="str">
        <f t="array" ref="E440">IF(ISBLANK(C440),"",XLOOKUP(C440,'Codified Game Plan'!$M$3:$M$477,'Codified Game Plan'!$D$3:$D$477,0))</f>
        <v/>
      </c>
      <c r="F440" s="522" t="str">
        <f t="array" ref="F440">IF(ISBLANK(C440),"",XLOOKUP(C440,'Codified Game Plan'!$M$3:$M$477,'Codified Game Plan'!$E$3:$E$477,0))</f>
        <v/>
      </c>
      <c r="G440" s="523" t="str">
        <f t="array" ref="G440">IF(ISBLANK(C440)," ",XLOOKUP(C440,'Codified Game Plan'!$M$3:$M$477,'Codified Game Plan'!$F$3:$F$477))</f>
        <v> </v>
      </c>
      <c r="H440" s="507" t="str">
        <f t="array" ref="H440">IF(ISBLANK(C440)," ",XLOOKUP(C440,'Codified Game Plan'!$M$3:$M$477,'Codified Game Plan'!$G$3:$G$477))</f>
        <v> </v>
      </c>
      <c r="I440" s="523" t="str">
        <f t="array" ref="I440">IF(ISBLANK(C440),"",XLOOKUP(A440,'Crop Chart'!$A$5:$A$201,'Crop Chart'!$B$5:$B$201,0))</f>
        <v/>
      </c>
      <c r="J440" s="507" t="str">
        <f t="shared" si="24"/>
        <v> </v>
      </c>
      <c r="K440" s="511"/>
      <c r="L440" s="523" t="str">
        <f t="array" ref="L440">IF(ISBLANK(C440),"",XLOOKUP(A440,'Crop Chart'!$A$5:$A$201,'Crop Chart'!$C$5:$C$201,0))</f>
        <v/>
      </c>
      <c r="M440" s="506" t="str">
        <f t="array" ref="M440">IF(ISBLANK(C440),"",XLOOKUP(A440,'Crop Chart'!$A$5:$A$201,'Crop Chart'!$E$5:$E$201,0))</f>
        <v/>
      </c>
      <c r="N440" s="535" t="str">
        <f t="shared" si="1"/>
        <v/>
      </c>
      <c r="O440" s="515" t="str">
        <f t="array" ref="O440">IF(ISBLANK(C440),"",XLOOKUP(A440,'Crop Chart'!$A$5:$A$201,'Crop Chart'!$S$5:$S$201,0))</f>
        <v/>
      </c>
      <c r="P440" s="507" t="str">
        <f t="shared" si="2"/>
        <v/>
      </c>
      <c r="Q440" s="524"/>
      <c r="R440" s="523" t="str">
        <f t="array" ref="R440">IF(I440="TR",XLOOKUP(A440,'Crop Chart'!$A$5:$A$201,'Crop Chart'!$I$5:$I$201,FALSE),"")</f>
        <v/>
      </c>
      <c r="S440" s="512" t="str">
        <f t="array" ref="S440">IF(I440="TR",G440*'Crop Chart'!$H$2*12*L440/M440/T440*XLOOKUP(A440,'Crop Chart'!$A$5:$A$203,'Crop Chart'!$T$5:$T$203),"")</f>
        <v/>
      </c>
      <c r="T440" s="523" t="str">
        <f t="array" ref="T440">IF(ISBLANK(C440),"",XLOOKUP(A440,'Crop Chart'!$A$5:$A$201,'Crop Chart'!$P$5:$P$201,FALSE))</f>
        <v/>
      </c>
      <c r="U440" s="525" t="str">
        <f t="array" ref="U440">IF(ISBLANK(C440),"",XLOOKUP(A440,'Crop Chart'!$A$5:$A$201,'Crop Chart'!$Q$5:$Q$201,0))</f>
        <v/>
      </c>
      <c r="V440" s="507" t="str">
        <f t="array" ref="V440">IF(I440="DS",XLOOKUP(A440,'Crop Chart'!$A$6:$A$201,'Crop Chart'!$AH$6:$AH$201,0),"")</f>
        <v/>
      </c>
      <c r="W440" s="507" t="str">
        <f t="array" ref="W440">IF(I440="DS",XLOOKUP(A440,'Crop Chart'!$A$6:$A$201,'Crop Chart'!$AI$6:$AI$201,0),"")</f>
        <v/>
      </c>
      <c r="X440" s="526" t="str">
        <f t="array" ref="X440">IFS(ISTEXT(P440),"",XLOOKUP(A440,'Crop Chart'!$A$5:$A$201,'Crop Chart'!$R$5:$R$201,0)=0,"",XLOOKUP(A440,'Crop Chart'!$A$5:$A$201,'Crop Chart'!$R$5:$R$201,0)&gt;0,XLOOKUP(A440,'Crop Chart'!$A$5:$A$201,'Crop Chart'!$R$5:$R$201,0)+P440)</f>
        <v/>
      </c>
      <c r="Y440" s="523" t="str">
        <f t="array" ref="Y440">IF(ISTEXT(X440),"",XLOOKUP(A440,'Crop Chart'!$A$5:$A$201,'Crop Chart'!$S$5:$S$201,0))</f>
        <v/>
      </c>
      <c r="Z440" s="513" t="str">
        <f t="shared" si="3"/>
        <v/>
      </c>
      <c r="AA440" s="523" t="str">
        <f t="array" ref="AA440">IF(ISBLANK(C440),"",XLOOKUP(A440,'Crop Chart'!$A$5:$A$201,'Crop Chart'!$F$5:$F$201,0))</f>
        <v/>
      </c>
      <c r="AB440" s="523" t="str">
        <f t="array" ref="AB440">IF(ISBLANK(C440),"",XLOOKUP(A440,'Crop Chart'!$A$5:$A$201,'Crop Chart'!$G$5:$G$201,FALSE))</f>
        <v/>
      </c>
      <c r="AC440" s="526" t="str">
        <f t="shared" si="19"/>
        <v/>
      </c>
      <c r="AD440" s="526" t="str">
        <f t="shared" si="4"/>
        <v/>
      </c>
      <c r="AE440" s="527" t="str">
        <f t="array" ref="AE440">IF(ISBLANK(C440),"",XLOOKUP(C440,'Codified Game Plan'!$M$3:$M$477,'Codified Game Plan'!$J$3:$J$477,0))</f>
        <v/>
      </c>
      <c r="AF440" s="528" t="str">
        <f t="array" ref="AF440">IF(ISBLANK(C440),"",XLOOKUP(A440,'Crop Chart'!$A$5:$A$201,'Crop Chart'!$L$5:$L$201,FALSE))</f>
        <v/>
      </c>
      <c r="AG440" s="529"/>
      <c r="AH440" s="530"/>
      <c r="AI440" s="530" t="str">
        <f t="array" ref="AI440">IF(ISBLANK(C440),"",XLOOKUP(A440,'Crop Chart'!$A$5:$A$201,'Crop Chart'!$AN$5:$AN$201,FALSE))</f>
        <v/>
      </c>
      <c r="AJ440" s="531" t="str">
        <f t="array" ref="AJ440">IF((AI440=""),"",J440+XLOOKUP(A440,'Crop Chart'!$A$5:$A$201,'Crop Chart'!$AO$5:$AO$201,FALSE))</f>
        <v/>
      </c>
      <c r="AK440" s="530" t="str">
        <f t="array" ref="AK440">IF(ISBLANK(C440),"",XLOOKUP(A440,'Crop Chart'!$A$5:$A$201,'Crop Chart'!$AP$5:$AP$201,FALSE))</f>
        <v/>
      </c>
      <c r="AL440" s="531" t="str">
        <f t="array" ref="AL440">IF((AK440=""),"",J440+XLOOKUP(A440,'Crop Chart'!$A$5:$A$201,'Crop Chart'!$AQ$5:$AQ$201,FALSE))</f>
        <v/>
      </c>
      <c r="AM440" s="530" t="str">
        <f t="array" ref="AM440">IF(ISBLANK(C440),"",XLOOKUP(A440,'Crop Chart'!$A$5:$A$201,'Crop Chart'!$AR$5:$AR$201,FALSE))</f>
        <v/>
      </c>
      <c r="AN440" s="531" t="str">
        <f t="array" ref="AN440">IF((AM440=""),"",J440+XLOOKUP(A440,'Crop Chart'!$A$5:$A$201,'Crop Chart'!$AS$5:$AS$201,FALSE))</f>
        <v/>
      </c>
      <c r="AO440" s="530" t="str">
        <f t="array" ref="AO440">IF(ISBLANK(C440),"",XLOOKUP(A440,'Crop Chart'!$A$5:$A$201,'Crop Chart'!$AT$5:$AT$201,FALSE))</f>
        <v/>
      </c>
      <c r="AP440" s="531" t="str">
        <f t="array" ref="AP440">IF((AO440=""),"",J440+XLOOKUP(A440,'Crop Chart'!$A$5:$A$201,'Crop Chart'!$AU$5:$AU$201,FALSE))</f>
        <v/>
      </c>
      <c r="AQ440" s="530" t="str">
        <f t="array" ref="AQ440">IF(ISBLANK(C440),"",XLOOKUP(A440,'Crop Chart'!$A$5:$A$201,'Crop Chart'!$AV$5:$AV$201,FALSE))</f>
        <v/>
      </c>
      <c r="AR440" s="531" t="str">
        <f t="array" ref="AR440">IF((AQ440=""),"",J440+XLOOKUP(A440,'Crop Chart'!$A$5:$A$201,'Crop Chart'!$AW$5:$AW$201,FALSE))</f>
        <v/>
      </c>
      <c r="AS440" s="530" t="str">
        <f t="array" ref="AS440">IF(ISBLANK(C440),"",XLOOKUP(A440,'Crop Chart'!$A$5:$A$201,'Crop Chart'!$AX$5:$AX$201,FALSE))</f>
        <v/>
      </c>
      <c r="AT440" s="531" t="str">
        <f t="array" ref="AT440">IF((AS440=""),"",J440+XLOOKUP(A440,'Crop Chart'!$A$5:$A$201,'Crop Chart'!$AY$5:$AY$201,FALSE))</f>
        <v/>
      </c>
      <c r="AU440" s="530" t="str">
        <f t="array" ref="AU440">IF(ISBLANK(C440),"",XLOOKUP(A440,'Crop Chart'!$A$5:$A$201,'Crop Chart'!$AZ$5:$AZ$201,FALSE))</f>
        <v/>
      </c>
      <c r="AV440" s="531" t="str">
        <f t="array" ref="AV440">IF((AU440=""),"",J440+XLOOKUP(A440,'Crop Chart'!$A$5:$A$201,'Crop Chart'!$BA$5:$BA$201,FALSE))</f>
        <v/>
      </c>
      <c r="AW440" s="530" t="str">
        <f t="array" ref="AW440">IF(ISBLANK(C440),"",XLOOKUP(A440,'Crop Chart'!$A$5:$A$201,'Crop Chart'!$BB$5:$BB$201,FALSE))</f>
        <v/>
      </c>
      <c r="AX440" s="532" t="str">
        <f t="array" ref="AX440">IF((AW440=""),"",J440+XLOOKUP(A440,'Crop Chart'!$A$5:$A$201,'Crop Chart'!$BC$5:$BC$201,FALSE))</f>
        <v/>
      </c>
    </row>
    <row r="441" ht="15.75" hidden="1" customHeight="1">
      <c r="A441" s="520" t="str">
        <f t="array" ref="A441">IF(ISBLANK(C441)," ",XLOOKUP(C441,'Codified Game Plan'!$M$3:$M$477,'Codified Game Plan'!$A$3:$A$477))</f>
        <v> </v>
      </c>
      <c r="B441" s="503" t="str">
        <f t="array" ref="B441">IF(ISBLANK(C441),"",XLOOKUP(C441,'Codified Game Plan'!$M$3:$M$477,'Codified Game Plan'!$B$3:$B$477))</f>
        <v/>
      </c>
      <c r="C441" s="521"/>
      <c r="D441" s="521" t="str">
        <f t="array" ref="D441">IF(ISBLANK(C441)," ",XLOOKUP(C441,'Codified Game Plan'!$M$3:$M$477,'Codified Game Plan'!$C$3:$C$477))</f>
        <v> </v>
      </c>
      <c r="E441" s="522" t="str">
        <f t="array" ref="E441">IF(ISBLANK(C441),"",XLOOKUP(C441,'Codified Game Plan'!$M$3:$M$477,'Codified Game Plan'!$D$3:$D$477,0))</f>
        <v/>
      </c>
      <c r="F441" s="522" t="str">
        <f t="array" ref="F441">IF(ISBLANK(C441),"",XLOOKUP(C441,'Codified Game Plan'!$M$3:$M$477,'Codified Game Plan'!$E$3:$E$477,0))</f>
        <v/>
      </c>
      <c r="G441" s="523" t="str">
        <f t="array" ref="G441">IF(ISBLANK(C441)," ",XLOOKUP(C441,'Codified Game Plan'!$M$3:$M$477,'Codified Game Plan'!$F$3:$F$477))</f>
        <v> </v>
      </c>
      <c r="H441" s="507" t="str">
        <f t="array" ref="H441">IF(ISBLANK(C441)," ",XLOOKUP(C441,'Codified Game Plan'!$M$3:$M$477,'Codified Game Plan'!$G$3:$G$477))</f>
        <v> </v>
      </c>
      <c r="I441" s="523" t="str">
        <f t="array" ref="I441">IF(ISBLANK(C441),"",XLOOKUP(A441,'Crop Chart'!$A$5:$A$201,'Crop Chart'!$B$5:$B$201,0))</f>
        <v/>
      </c>
      <c r="J441" s="507" t="str">
        <f t="shared" si="24"/>
        <v> </v>
      </c>
      <c r="K441" s="511"/>
      <c r="L441" s="523" t="str">
        <f t="array" ref="L441">IF(ISBLANK(C441),"",XLOOKUP(A441,'Crop Chart'!$A$5:$A$201,'Crop Chart'!$C$5:$C$201,0))</f>
        <v/>
      </c>
      <c r="M441" s="506" t="str">
        <f t="array" ref="M441">IF(ISBLANK(C441),"",XLOOKUP(A441,'Crop Chart'!$A$5:$A$201,'Crop Chart'!$E$5:$E$201,0))</f>
        <v/>
      </c>
      <c r="N441" s="535" t="str">
        <f t="shared" si="1"/>
        <v/>
      </c>
      <c r="O441" s="515" t="str">
        <f t="array" ref="O441">IF(ISBLANK(C441),"",XLOOKUP(A441,'Crop Chart'!$A$5:$A$201,'Crop Chart'!$S$5:$S$201,0))</f>
        <v/>
      </c>
      <c r="P441" s="507" t="str">
        <f t="shared" si="2"/>
        <v/>
      </c>
      <c r="Q441" s="524"/>
      <c r="R441" s="523" t="str">
        <f t="array" ref="R441">IF(I441="TR",XLOOKUP(A441,'Crop Chart'!$A$5:$A$201,'Crop Chart'!$I$5:$I$201,FALSE),"")</f>
        <v/>
      </c>
      <c r="S441" s="512" t="str">
        <f t="array" ref="S441">IF(I441="TR",G441*'Crop Chart'!$H$2*12*L441/M441/T441*XLOOKUP(A441,'Crop Chart'!$A$5:$A$203,'Crop Chart'!$T$5:$T$203),"")</f>
        <v/>
      </c>
      <c r="T441" s="523" t="str">
        <f t="array" ref="T441">IF(ISBLANK(C441),"",XLOOKUP(A441,'Crop Chart'!$A$5:$A$201,'Crop Chart'!$P$5:$P$201,FALSE))</f>
        <v/>
      </c>
      <c r="U441" s="525" t="str">
        <f t="array" ref="U441">IF(ISBLANK(C441),"",XLOOKUP(A441,'Crop Chart'!$A$5:$A$201,'Crop Chart'!$Q$5:$Q$201,0))</f>
        <v/>
      </c>
      <c r="V441" s="507" t="str">
        <f t="array" ref="V441">IF(I441="DS",XLOOKUP(A441,'Crop Chart'!$A$6:$A$201,'Crop Chart'!$AH$6:$AH$201,0),"")</f>
        <v/>
      </c>
      <c r="W441" s="507" t="str">
        <f t="array" ref="W441">IF(I441="DS",XLOOKUP(A441,'Crop Chart'!$A$6:$A$201,'Crop Chart'!$AI$6:$AI$201,0),"")</f>
        <v/>
      </c>
      <c r="X441" s="526" t="str">
        <f t="array" ref="X441">IFS(ISTEXT(P441),"",XLOOKUP(A441,'Crop Chart'!$A$5:$A$201,'Crop Chart'!$R$5:$R$201,0)=0,"",XLOOKUP(A441,'Crop Chart'!$A$5:$A$201,'Crop Chart'!$R$5:$R$201,0)&gt;0,XLOOKUP(A441,'Crop Chart'!$A$5:$A$201,'Crop Chart'!$R$5:$R$201,0)+P441)</f>
        <v/>
      </c>
      <c r="Y441" s="523" t="str">
        <f t="array" ref="Y441">IF(ISTEXT(X441),"",XLOOKUP(A441,'Crop Chart'!$A$5:$A$201,'Crop Chart'!$S$5:$S$201,0))</f>
        <v/>
      </c>
      <c r="Z441" s="513" t="str">
        <f t="shared" si="3"/>
        <v/>
      </c>
      <c r="AA441" s="523" t="str">
        <f t="array" ref="AA441">IF(ISBLANK(C441),"",XLOOKUP(A441,'Crop Chart'!$A$5:$A$201,'Crop Chart'!$F$5:$F$201,0))</f>
        <v/>
      </c>
      <c r="AB441" s="523" t="str">
        <f t="array" ref="AB441">IF(ISBLANK(C441),"",XLOOKUP(A441,'Crop Chart'!$A$5:$A$201,'Crop Chart'!$G$5:$G$201,FALSE))</f>
        <v/>
      </c>
      <c r="AC441" s="526" t="str">
        <f t="shared" si="19"/>
        <v/>
      </c>
      <c r="AD441" s="526" t="str">
        <f t="shared" si="4"/>
        <v/>
      </c>
      <c r="AE441" s="527" t="str">
        <f t="array" ref="AE441">IF(ISBLANK(C441),"",XLOOKUP(C441,'Codified Game Plan'!$M$3:$M$477,'Codified Game Plan'!$J$3:$J$477,0))</f>
        <v/>
      </c>
      <c r="AF441" s="528" t="str">
        <f t="array" ref="AF441">IF(ISBLANK(C441),"",XLOOKUP(A441,'Crop Chart'!$A$5:$A$201,'Crop Chart'!$L$5:$L$201,FALSE))</f>
        <v/>
      </c>
      <c r="AG441" s="529"/>
      <c r="AH441" s="530"/>
      <c r="AI441" s="530" t="str">
        <f t="array" ref="AI441">IF(ISBLANK(C441),"",XLOOKUP(A441,'Crop Chart'!$A$5:$A$201,'Crop Chart'!$AN$5:$AN$201,FALSE))</f>
        <v/>
      </c>
      <c r="AJ441" s="531" t="str">
        <f t="array" ref="AJ441">IF((AI441=""),"",J441+XLOOKUP(A441,'Crop Chart'!$A$5:$A$201,'Crop Chart'!$AO$5:$AO$201,FALSE))</f>
        <v/>
      </c>
      <c r="AK441" s="530" t="str">
        <f t="array" ref="AK441">IF(ISBLANK(C441),"",XLOOKUP(A441,'Crop Chart'!$A$5:$A$201,'Crop Chart'!$AP$5:$AP$201,FALSE))</f>
        <v/>
      </c>
      <c r="AL441" s="531" t="str">
        <f t="array" ref="AL441">IF((AK441=""),"",J441+XLOOKUP(A441,'Crop Chart'!$A$5:$A$201,'Crop Chart'!$AQ$5:$AQ$201,FALSE))</f>
        <v/>
      </c>
      <c r="AM441" s="530" t="str">
        <f t="array" ref="AM441">IF(ISBLANK(C441),"",XLOOKUP(A441,'Crop Chart'!$A$5:$A$201,'Crop Chart'!$AR$5:$AR$201,FALSE))</f>
        <v/>
      </c>
      <c r="AN441" s="531" t="str">
        <f t="array" ref="AN441">IF((AM441=""),"",J441+XLOOKUP(A441,'Crop Chart'!$A$5:$A$201,'Crop Chart'!$AS$5:$AS$201,FALSE))</f>
        <v/>
      </c>
      <c r="AO441" s="530" t="str">
        <f t="array" ref="AO441">IF(ISBLANK(C441),"",XLOOKUP(A441,'Crop Chart'!$A$5:$A$201,'Crop Chart'!$AT$5:$AT$201,FALSE))</f>
        <v/>
      </c>
      <c r="AP441" s="531" t="str">
        <f t="array" ref="AP441">IF((AO441=""),"",J441+XLOOKUP(A441,'Crop Chart'!$A$5:$A$201,'Crop Chart'!$AU$5:$AU$201,FALSE))</f>
        <v/>
      </c>
      <c r="AQ441" s="530" t="str">
        <f t="array" ref="AQ441">IF(ISBLANK(C441),"",XLOOKUP(A441,'Crop Chart'!$A$5:$A$201,'Crop Chart'!$AV$5:$AV$201,FALSE))</f>
        <v/>
      </c>
      <c r="AR441" s="531" t="str">
        <f t="array" ref="AR441">IF((AQ441=""),"",J441+XLOOKUP(A441,'Crop Chart'!$A$5:$A$201,'Crop Chart'!$AW$5:$AW$201,FALSE))</f>
        <v/>
      </c>
      <c r="AS441" s="530" t="str">
        <f t="array" ref="AS441">IF(ISBLANK(C441),"",XLOOKUP(A441,'Crop Chart'!$A$5:$A$201,'Crop Chart'!$AX$5:$AX$201,FALSE))</f>
        <v/>
      </c>
      <c r="AT441" s="531" t="str">
        <f t="array" ref="AT441">IF((AS441=""),"",J441+XLOOKUP(A441,'Crop Chart'!$A$5:$A$201,'Crop Chart'!$AY$5:$AY$201,FALSE))</f>
        <v/>
      </c>
      <c r="AU441" s="530" t="str">
        <f t="array" ref="AU441">IF(ISBLANK(C441),"",XLOOKUP(A441,'Crop Chart'!$A$5:$A$201,'Crop Chart'!$AZ$5:$AZ$201,FALSE))</f>
        <v/>
      </c>
      <c r="AV441" s="531" t="str">
        <f t="array" ref="AV441">IF((AU441=""),"",J441+XLOOKUP(A441,'Crop Chart'!$A$5:$A$201,'Crop Chart'!$BA$5:$BA$201,FALSE))</f>
        <v/>
      </c>
      <c r="AW441" s="530" t="str">
        <f t="array" ref="AW441">IF(ISBLANK(C441),"",XLOOKUP(A441,'Crop Chart'!$A$5:$A$201,'Crop Chart'!$BB$5:$BB$201,FALSE))</f>
        <v/>
      </c>
      <c r="AX441" s="532" t="str">
        <f t="array" ref="AX441">IF((AW441=""),"",J441+XLOOKUP(A441,'Crop Chart'!$A$5:$A$201,'Crop Chart'!$BC$5:$BC$201,FALSE))</f>
        <v/>
      </c>
    </row>
    <row r="442" ht="15.75" hidden="1" customHeight="1">
      <c r="A442" s="520" t="str">
        <f t="array" ref="A442">IF(ISBLANK(C442)," ",XLOOKUP(C442,'Codified Game Plan'!$M$3:$M$477,'Codified Game Plan'!$A$3:$A$477))</f>
        <v> </v>
      </c>
      <c r="B442" s="503" t="str">
        <f t="array" ref="B442">IF(ISBLANK(C442),"",XLOOKUP(C442,'Codified Game Plan'!$M$3:$M$477,'Codified Game Plan'!$B$3:$B$477))</f>
        <v/>
      </c>
      <c r="C442" s="521"/>
      <c r="D442" s="521" t="str">
        <f t="array" ref="D442">IF(ISBLANK(C442)," ",XLOOKUP(C442,'Codified Game Plan'!$M$3:$M$477,'Codified Game Plan'!$C$3:$C$477))</f>
        <v> </v>
      </c>
      <c r="E442" s="522" t="str">
        <f t="array" ref="E442">IF(ISBLANK(C442),"",XLOOKUP(C442,'Codified Game Plan'!$M$3:$M$477,'Codified Game Plan'!$D$3:$D$477,0))</f>
        <v/>
      </c>
      <c r="F442" s="522" t="str">
        <f t="array" ref="F442">IF(ISBLANK(C442),"",XLOOKUP(C442,'Codified Game Plan'!$M$3:$M$477,'Codified Game Plan'!$E$3:$E$477,0))</f>
        <v/>
      </c>
      <c r="G442" s="523" t="str">
        <f t="array" ref="G442">IF(ISBLANK(C442)," ",XLOOKUP(C442,'Codified Game Plan'!$M$3:$M$477,'Codified Game Plan'!$F$3:$F$477))</f>
        <v> </v>
      </c>
      <c r="H442" s="507" t="str">
        <f t="array" ref="H442">IF(ISBLANK(C442)," ",XLOOKUP(C442,'Codified Game Plan'!$M$3:$M$477,'Codified Game Plan'!$G$3:$G$477))</f>
        <v> </v>
      </c>
      <c r="I442" s="523" t="str">
        <f t="array" ref="I442">IF(ISBLANK(C442),"",XLOOKUP(A442,'Crop Chart'!$A$5:$A$201,'Crop Chart'!$B$5:$B$201,0))</f>
        <v/>
      </c>
      <c r="J442" s="507" t="str">
        <f t="shared" si="24"/>
        <v> </v>
      </c>
      <c r="K442" s="511"/>
      <c r="L442" s="523" t="str">
        <f t="array" ref="L442">IF(ISBLANK(C442),"",XLOOKUP(A442,'Crop Chart'!$A$5:$A$201,'Crop Chart'!$C$5:$C$201,0))</f>
        <v/>
      </c>
      <c r="M442" s="506" t="str">
        <f t="array" ref="M442">IF(ISBLANK(C442),"",XLOOKUP(A442,'Crop Chart'!$A$5:$A$201,'Crop Chart'!$E$5:$E$201,0))</f>
        <v/>
      </c>
      <c r="N442" s="535" t="str">
        <f t="shared" si="1"/>
        <v/>
      </c>
      <c r="O442" s="515" t="str">
        <f t="array" ref="O442">IF(ISBLANK(C442),"",XLOOKUP(A442,'Crop Chart'!$A$5:$A$201,'Crop Chart'!$S$5:$S$201,0))</f>
        <v/>
      </c>
      <c r="P442" s="507" t="str">
        <f t="shared" si="2"/>
        <v/>
      </c>
      <c r="Q442" s="524"/>
      <c r="R442" s="523" t="str">
        <f t="array" ref="R442">IF(I442="TR",XLOOKUP(A442,'Crop Chart'!$A$5:$A$201,'Crop Chart'!$I$5:$I$201,FALSE),"")</f>
        <v/>
      </c>
      <c r="S442" s="512" t="str">
        <f t="array" ref="S442">IF(I442="TR",G442*'Crop Chart'!$H$2*12*L442/M442/T442*XLOOKUP(A442,'Crop Chart'!$A$5:$A$203,'Crop Chart'!$T$5:$T$203),"")</f>
        <v/>
      </c>
      <c r="T442" s="523" t="str">
        <f t="array" ref="T442">IF(ISBLANK(C442),"",XLOOKUP(A442,'Crop Chart'!$A$5:$A$201,'Crop Chart'!$P$5:$P$201,FALSE))</f>
        <v/>
      </c>
      <c r="U442" s="525" t="str">
        <f t="array" ref="U442">IF(ISBLANK(C442),"",XLOOKUP(A442,'Crop Chart'!$A$5:$A$201,'Crop Chart'!$Q$5:$Q$201,0))</f>
        <v/>
      </c>
      <c r="V442" s="507" t="str">
        <f t="array" ref="V442">IF(I442="DS",XLOOKUP(A442,'Crop Chart'!$A$6:$A$201,'Crop Chart'!$AH$6:$AH$201,0),"")</f>
        <v/>
      </c>
      <c r="W442" s="507" t="str">
        <f t="array" ref="W442">IF(I442="DS",XLOOKUP(A442,'Crop Chart'!$A$6:$A$201,'Crop Chart'!$AI$6:$AI$201,0),"")</f>
        <v/>
      </c>
      <c r="X442" s="526" t="str">
        <f t="array" ref="X442">IFS(ISTEXT(P442),"",XLOOKUP(A442,'Crop Chart'!$A$5:$A$201,'Crop Chart'!$R$5:$R$201,0)=0,"",XLOOKUP(A442,'Crop Chart'!$A$5:$A$201,'Crop Chart'!$R$5:$R$201,0)&gt;0,XLOOKUP(A442,'Crop Chart'!$A$5:$A$201,'Crop Chart'!$R$5:$R$201,0)+P442)</f>
        <v/>
      </c>
      <c r="Y442" s="523" t="str">
        <f t="array" ref="Y442">IF(ISTEXT(X442),"",XLOOKUP(A442,'Crop Chart'!$A$5:$A$201,'Crop Chart'!$S$5:$S$201,0))</f>
        <v/>
      </c>
      <c r="Z442" s="513" t="str">
        <f t="shared" si="3"/>
        <v/>
      </c>
      <c r="AA442" s="523" t="str">
        <f t="array" ref="AA442">IF(ISBLANK(C442),"",XLOOKUP(A442,'Crop Chart'!$A$5:$A$201,'Crop Chart'!$F$5:$F$201,0))</f>
        <v/>
      </c>
      <c r="AB442" s="523" t="str">
        <f t="array" ref="AB442">IF(ISBLANK(C442),"",XLOOKUP(A442,'Crop Chart'!$A$5:$A$201,'Crop Chart'!$G$5:$G$201,FALSE))</f>
        <v/>
      </c>
      <c r="AC442" s="526" t="str">
        <f t="shared" si="19"/>
        <v/>
      </c>
      <c r="AD442" s="526" t="str">
        <f t="shared" si="4"/>
        <v/>
      </c>
      <c r="AE442" s="527" t="str">
        <f t="array" ref="AE442">IF(ISBLANK(C442),"",XLOOKUP(C442,'Codified Game Plan'!$M$3:$M$477,'Codified Game Plan'!$J$3:$J$477,0))</f>
        <v/>
      </c>
      <c r="AF442" s="528" t="str">
        <f t="array" ref="AF442">IF(ISBLANK(C442),"",XLOOKUP(A442,'Crop Chart'!$A$5:$A$201,'Crop Chart'!$L$5:$L$201,FALSE))</f>
        <v/>
      </c>
      <c r="AG442" s="529"/>
      <c r="AH442" s="530"/>
      <c r="AI442" s="530" t="str">
        <f t="array" ref="AI442">IF(ISBLANK(C442),"",XLOOKUP(A442,'Crop Chart'!$A$5:$A$201,'Crop Chart'!$AN$5:$AN$201,FALSE))</f>
        <v/>
      </c>
      <c r="AJ442" s="531" t="str">
        <f t="array" ref="AJ442">IF((AI442=""),"",J442+XLOOKUP(A442,'Crop Chart'!$A$5:$A$201,'Crop Chart'!$AO$5:$AO$201,FALSE))</f>
        <v/>
      </c>
      <c r="AK442" s="530" t="str">
        <f t="array" ref="AK442">IF(ISBLANK(C442),"",XLOOKUP(A442,'Crop Chart'!$A$5:$A$201,'Crop Chart'!$AP$5:$AP$201,FALSE))</f>
        <v/>
      </c>
      <c r="AL442" s="531" t="str">
        <f t="array" ref="AL442">IF((AK442=""),"",J442+XLOOKUP(A442,'Crop Chart'!$A$5:$A$201,'Crop Chart'!$AQ$5:$AQ$201,FALSE))</f>
        <v/>
      </c>
      <c r="AM442" s="530" t="str">
        <f t="array" ref="AM442">IF(ISBLANK(C442),"",XLOOKUP(A442,'Crop Chart'!$A$5:$A$201,'Crop Chart'!$AR$5:$AR$201,FALSE))</f>
        <v/>
      </c>
      <c r="AN442" s="531" t="str">
        <f t="array" ref="AN442">IF((AM442=""),"",J442+XLOOKUP(A442,'Crop Chart'!$A$5:$A$201,'Crop Chart'!$AS$5:$AS$201,FALSE))</f>
        <v/>
      </c>
      <c r="AO442" s="530" t="str">
        <f t="array" ref="AO442">IF(ISBLANK(C442),"",XLOOKUP(A442,'Crop Chart'!$A$5:$A$201,'Crop Chart'!$AT$5:$AT$201,FALSE))</f>
        <v/>
      </c>
      <c r="AP442" s="531" t="str">
        <f t="array" ref="AP442">IF((AO442=""),"",J442+XLOOKUP(A442,'Crop Chart'!$A$5:$A$201,'Crop Chart'!$AU$5:$AU$201,FALSE))</f>
        <v/>
      </c>
      <c r="AQ442" s="530" t="str">
        <f t="array" ref="AQ442">IF(ISBLANK(C442),"",XLOOKUP(A442,'Crop Chart'!$A$5:$A$201,'Crop Chart'!$AV$5:$AV$201,FALSE))</f>
        <v/>
      </c>
      <c r="AR442" s="531" t="str">
        <f t="array" ref="AR442">IF((AQ442=""),"",J442+XLOOKUP(A442,'Crop Chart'!$A$5:$A$201,'Crop Chart'!$AW$5:$AW$201,FALSE))</f>
        <v/>
      </c>
      <c r="AS442" s="530" t="str">
        <f t="array" ref="AS442">IF(ISBLANK(C442),"",XLOOKUP(A442,'Crop Chart'!$A$5:$A$201,'Crop Chart'!$AX$5:$AX$201,FALSE))</f>
        <v/>
      </c>
      <c r="AT442" s="531" t="str">
        <f t="array" ref="AT442">IF((AS442=""),"",J442+XLOOKUP(A442,'Crop Chart'!$A$5:$A$201,'Crop Chart'!$AY$5:$AY$201,FALSE))</f>
        <v/>
      </c>
      <c r="AU442" s="530" t="str">
        <f t="array" ref="AU442">IF(ISBLANK(C442),"",XLOOKUP(A442,'Crop Chart'!$A$5:$A$201,'Crop Chart'!$AZ$5:$AZ$201,FALSE))</f>
        <v/>
      </c>
      <c r="AV442" s="531" t="str">
        <f t="array" ref="AV442">IF((AU442=""),"",J442+XLOOKUP(A442,'Crop Chart'!$A$5:$A$201,'Crop Chart'!$BA$5:$BA$201,FALSE))</f>
        <v/>
      </c>
      <c r="AW442" s="530" t="str">
        <f t="array" ref="AW442">IF(ISBLANK(C442),"",XLOOKUP(A442,'Crop Chart'!$A$5:$A$201,'Crop Chart'!$BB$5:$BB$201,FALSE))</f>
        <v/>
      </c>
      <c r="AX442" s="532" t="str">
        <f t="array" ref="AX442">IF((AW442=""),"",J442+XLOOKUP(A442,'Crop Chart'!$A$5:$A$201,'Crop Chart'!$BC$5:$BC$201,FALSE))</f>
        <v/>
      </c>
    </row>
    <row r="443" ht="15.75" hidden="1" customHeight="1">
      <c r="A443" s="520" t="str">
        <f t="array" ref="A443">IF(ISBLANK(C443)," ",XLOOKUP(C443,'Codified Game Plan'!$M$3:$M$477,'Codified Game Plan'!$A$3:$A$477))</f>
        <v> </v>
      </c>
      <c r="B443" s="503" t="str">
        <f t="array" ref="B443">IF(ISBLANK(C443),"",XLOOKUP(C443,'Codified Game Plan'!$M$3:$M$477,'Codified Game Plan'!$B$3:$B$477))</f>
        <v/>
      </c>
      <c r="C443" s="521"/>
      <c r="D443" s="521" t="str">
        <f t="array" ref="D443">IF(ISBLANK(C443)," ",XLOOKUP(C443,'Codified Game Plan'!$M$3:$M$477,'Codified Game Plan'!$C$3:$C$477))</f>
        <v> </v>
      </c>
      <c r="E443" s="522" t="str">
        <f t="array" ref="E443">IF(ISBLANK(C443),"",XLOOKUP(C443,'Codified Game Plan'!$M$3:$M$477,'Codified Game Plan'!$D$3:$D$477,0))</f>
        <v/>
      </c>
      <c r="F443" s="522" t="str">
        <f t="array" ref="F443">IF(ISBLANK(C443),"",XLOOKUP(C443,'Codified Game Plan'!$M$3:$M$477,'Codified Game Plan'!$E$3:$E$477,0))</f>
        <v/>
      </c>
      <c r="G443" s="523" t="str">
        <f t="array" ref="G443">IF(ISBLANK(C443)," ",XLOOKUP(C443,'Codified Game Plan'!$M$3:$M$477,'Codified Game Plan'!$F$3:$F$477))</f>
        <v> </v>
      </c>
      <c r="H443" s="507" t="str">
        <f t="array" ref="H443">IF(ISBLANK(C443)," ",XLOOKUP(C443,'Codified Game Plan'!$M$3:$M$477,'Codified Game Plan'!$G$3:$G$477))</f>
        <v> </v>
      </c>
      <c r="I443" s="523" t="str">
        <f t="array" ref="I443">IF(ISBLANK(C443),"",XLOOKUP(A443,'Crop Chart'!$A$5:$A$201,'Crop Chart'!$B$5:$B$201,0))</f>
        <v/>
      </c>
      <c r="J443" s="507" t="str">
        <f t="shared" si="24"/>
        <v> </v>
      </c>
      <c r="K443" s="511"/>
      <c r="L443" s="523" t="str">
        <f t="array" ref="L443">IF(ISBLANK(C443),"",XLOOKUP(A443,'Crop Chart'!$A$5:$A$201,'Crop Chart'!$C$5:$C$201,0))</f>
        <v/>
      </c>
      <c r="M443" s="506" t="str">
        <f t="array" ref="M443">IF(ISBLANK(C443),"",XLOOKUP(A443,'Crop Chart'!$A$5:$A$201,'Crop Chart'!$E$5:$E$201,0))</f>
        <v/>
      </c>
      <c r="N443" s="535" t="str">
        <f t="shared" si="1"/>
        <v/>
      </c>
      <c r="O443" s="515" t="str">
        <f t="array" ref="O443">IF(ISBLANK(C443),"",XLOOKUP(A443,'Crop Chart'!$A$5:$A$201,'Crop Chart'!$S$5:$S$201,0))</f>
        <v/>
      </c>
      <c r="P443" s="507" t="str">
        <f t="shared" si="2"/>
        <v/>
      </c>
      <c r="Q443" s="524"/>
      <c r="R443" s="523" t="str">
        <f t="array" ref="R443">IF(I443="TR",XLOOKUP(A443,'Crop Chart'!$A$5:$A$201,'Crop Chart'!$I$5:$I$201,FALSE),"")</f>
        <v/>
      </c>
      <c r="S443" s="512" t="str">
        <f t="array" ref="S443">IF(I443="TR",G443*'Crop Chart'!$H$2*12*L443/M443/T443*XLOOKUP(A443,'Crop Chart'!$A$5:$A$203,'Crop Chart'!$T$5:$T$203),"")</f>
        <v/>
      </c>
      <c r="T443" s="523" t="str">
        <f t="array" ref="T443">IF(ISBLANK(C443),"",XLOOKUP(A443,'Crop Chart'!$A$5:$A$201,'Crop Chart'!$P$5:$P$201,FALSE))</f>
        <v/>
      </c>
      <c r="U443" s="525" t="str">
        <f t="array" ref="U443">IF(ISBLANK(C443),"",XLOOKUP(A443,'Crop Chart'!$A$5:$A$201,'Crop Chart'!$Q$5:$Q$201,0))</f>
        <v/>
      </c>
      <c r="V443" s="507" t="str">
        <f t="array" ref="V443">IF(I443="DS",XLOOKUP(A443,'Crop Chart'!$A$6:$A$201,'Crop Chart'!$AH$6:$AH$201,0),"")</f>
        <v/>
      </c>
      <c r="W443" s="507" t="str">
        <f t="array" ref="W443">IF(I443="DS",XLOOKUP(A443,'Crop Chart'!$A$6:$A$201,'Crop Chart'!$AI$6:$AI$201,0),"")</f>
        <v/>
      </c>
      <c r="X443" s="526" t="str">
        <f t="array" ref="X443">IFS(ISTEXT(P443),"",XLOOKUP(A443,'Crop Chart'!$A$5:$A$201,'Crop Chart'!$R$5:$R$201,0)=0,"",XLOOKUP(A443,'Crop Chart'!$A$5:$A$201,'Crop Chart'!$R$5:$R$201,0)&gt;0,XLOOKUP(A443,'Crop Chart'!$A$5:$A$201,'Crop Chart'!$R$5:$R$201,0)+P443)</f>
        <v/>
      </c>
      <c r="Y443" s="523" t="str">
        <f t="array" ref="Y443">IF(ISTEXT(X443),"",XLOOKUP(A443,'Crop Chart'!$A$5:$A$201,'Crop Chart'!$S$5:$S$201,0))</f>
        <v/>
      </c>
      <c r="Z443" s="513" t="str">
        <f t="shared" si="3"/>
        <v/>
      </c>
      <c r="AA443" s="523" t="str">
        <f t="array" ref="AA443">IF(ISBLANK(C443),"",XLOOKUP(A443,'Crop Chart'!$A$5:$A$201,'Crop Chart'!$F$5:$F$201,0))</f>
        <v/>
      </c>
      <c r="AB443" s="523" t="str">
        <f t="array" ref="AB443">IF(ISBLANK(C443),"",XLOOKUP(A443,'Crop Chart'!$A$5:$A$201,'Crop Chart'!$G$5:$G$201,FALSE))</f>
        <v/>
      </c>
      <c r="AC443" s="526" t="str">
        <f t="shared" si="19"/>
        <v/>
      </c>
      <c r="AD443" s="526" t="str">
        <f t="shared" si="4"/>
        <v/>
      </c>
      <c r="AE443" s="527" t="str">
        <f t="array" ref="AE443">IF(ISBLANK(C443),"",XLOOKUP(C443,'Codified Game Plan'!$M$3:$M$477,'Codified Game Plan'!$J$3:$J$477,0))</f>
        <v/>
      </c>
      <c r="AF443" s="528" t="str">
        <f t="array" ref="AF443">IF(ISBLANK(C443),"",XLOOKUP(A443,'Crop Chart'!$A$5:$A$201,'Crop Chart'!$L$5:$L$201,FALSE))</f>
        <v/>
      </c>
      <c r="AG443" s="529"/>
      <c r="AH443" s="530"/>
      <c r="AI443" s="530" t="str">
        <f t="array" ref="AI443">IF(ISBLANK(C443),"",XLOOKUP(A443,'Crop Chart'!$A$5:$A$201,'Crop Chart'!$AN$5:$AN$201,FALSE))</f>
        <v/>
      </c>
      <c r="AJ443" s="531" t="str">
        <f t="array" ref="AJ443">IF((AI443=""),"",J443+XLOOKUP(A443,'Crop Chart'!$A$5:$A$201,'Crop Chart'!$AO$5:$AO$201,FALSE))</f>
        <v/>
      </c>
      <c r="AK443" s="530" t="str">
        <f t="array" ref="AK443">IF(ISBLANK(C443),"",XLOOKUP(A443,'Crop Chart'!$A$5:$A$201,'Crop Chart'!$AP$5:$AP$201,FALSE))</f>
        <v/>
      </c>
      <c r="AL443" s="531" t="str">
        <f t="array" ref="AL443">IF((AK443=""),"",J443+XLOOKUP(A443,'Crop Chart'!$A$5:$A$201,'Crop Chart'!$AQ$5:$AQ$201,FALSE))</f>
        <v/>
      </c>
      <c r="AM443" s="530" t="str">
        <f t="array" ref="AM443">IF(ISBLANK(C443),"",XLOOKUP(A443,'Crop Chart'!$A$5:$A$201,'Crop Chart'!$AR$5:$AR$201,FALSE))</f>
        <v/>
      </c>
      <c r="AN443" s="531" t="str">
        <f t="array" ref="AN443">IF((AM443=""),"",J443+XLOOKUP(A443,'Crop Chart'!$A$5:$A$201,'Crop Chart'!$AS$5:$AS$201,FALSE))</f>
        <v/>
      </c>
      <c r="AO443" s="530" t="str">
        <f t="array" ref="AO443">IF(ISBLANK(C443),"",XLOOKUP(A443,'Crop Chart'!$A$5:$A$201,'Crop Chart'!$AT$5:$AT$201,FALSE))</f>
        <v/>
      </c>
      <c r="AP443" s="531" t="str">
        <f t="array" ref="AP443">IF((AO443=""),"",J443+XLOOKUP(A443,'Crop Chart'!$A$5:$A$201,'Crop Chart'!$AU$5:$AU$201,FALSE))</f>
        <v/>
      </c>
      <c r="AQ443" s="530" t="str">
        <f t="array" ref="AQ443">IF(ISBLANK(C443),"",XLOOKUP(A443,'Crop Chart'!$A$5:$A$201,'Crop Chart'!$AV$5:$AV$201,FALSE))</f>
        <v/>
      </c>
      <c r="AR443" s="531" t="str">
        <f t="array" ref="AR443">IF((AQ443=""),"",J443+XLOOKUP(A443,'Crop Chart'!$A$5:$A$201,'Crop Chart'!$AW$5:$AW$201,FALSE))</f>
        <v/>
      </c>
      <c r="AS443" s="530" t="str">
        <f t="array" ref="AS443">IF(ISBLANK(C443),"",XLOOKUP(A443,'Crop Chart'!$A$5:$A$201,'Crop Chart'!$AX$5:$AX$201,FALSE))</f>
        <v/>
      </c>
      <c r="AT443" s="531" t="str">
        <f t="array" ref="AT443">IF((AS443=""),"",J443+XLOOKUP(A443,'Crop Chart'!$A$5:$A$201,'Crop Chart'!$AY$5:$AY$201,FALSE))</f>
        <v/>
      </c>
      <c r="AU443" s="530" t="str">
        <f t="array" ref="AU443">IF(ISBLANK(C443),"",XLOOKUP(A443,'Crop Chart'!$A$5:$A$201,'Crop Chart'!$AZ$5:$AZ$201,FALSE))</f>
        <v/>
      </c>
      <c r="AV443" s="531" t="str">
        <f t="array" ref="AV443">IF((AU443=""),"",J443+XLOOKUP(A443,'Crop Chart'!$A$5:$A$201,'Crop Chart'!$BA$5:$BA$201,FALSE))</f>
        <v/>
      </c>
      <c r="AW443" s="530" t="str">
        <f t="array" ref="AW443">IF(ISBLANK(C443),"",XLOOKUP(A443,'Crop Chart'!$A$5:$A$201,'Crop Chart'!$BB$5:$BB$201,FALSE))</f>
        <v/>
      </c>
      <c r="AX443" s="532" t="str">
        <f t="array" ref="AX443">IF((AW443=""),"",J443+XLOOKUP(A443,'Crop Chart'!$A$5:$A$201,'Crop Chart'!$BC$5:$BC$201,FALSE))</f>
        <v/>
      </c>
    </row>
    <row r="444" ht="15.75" hidden="1" customHeight="1">
      <c r="A444" s="520" t="str">
        <f t="array" ref="A444">IF(ISBLANK(C444)," ",XLOOKUP(C444,'Codified Game Plan'!$M$3:$M$477,'Codified Game Plan'!$A$3:$A$477))</f>
        <v> </v>
      </c>
      <c r="B444" s="503" t="str">
        <f t="array" ref="B444">IF(ISBLANK(C444),"",XLOOKUP(C444,'Codified Game Plan'!$M$3:$M$477,'Codified Game Plan'!$B$3:$B$477))</f>
        <v/>
      </c>
      <c r="C444" s="521"/>
      <c r="D444" s="521" t="str">
        <f t="array" ref="D444">IF(ISBLANK(C444)," ",XLOOKUP(C444,'Codified Game Plan'!$M$3:$M$477,'Codified Game Plan'!$C$3:$C$477))</f>
        <v> </v>
      </c>
      <c r="E444" s="522" t="str">
        <f t="array" ref="E444">IF(ISBLANK(C444),"",XLOOKUP(C444,'Codified Game Plan'!$M$3:$M$477,'Codified Game Plan'!$D$3:$D$477,0))</f>
        <v/>
      </c>
      <c r="F444" s="522" t="str">
        <f t="array" ref="F444">IF(ISBLANK(C444),"",XLOOKUP(C444,'Codified Game Plan'!$M$3:$M$477,'Codified Game Plan'!$E$3:$E$477,0))</f>
        <v/>
      </c>
      <c r="G444" s="523" t="str">
        <f t="array" ref="G444">IF(ISBLANK(C444)," ",XLOOKUP(C444,'Codified Game Plan'!$M$3:$M$477,'Codified Game Plan'!$F$3:$F$477))</f>
        <v> </v>
      </c>
      <c r="H444" s="507" t="str">
        <f t="array" ref="H444">IF(ISBLANK(C444)," ",XLOOKUP(C444,'Codified Game Plan'!$M$3:$M$477,'Codified Game Plan'!$G$3:$G$477))</f>
        <v> </v>
      </c>
      <c r="I444" s="523" t="str">
        <f t="array" ref="I444">IF(ISBLANK(C444),"",XLOOKUP(A444,'Crop Chart'!$A$5:$A$201,'Crop Chart'!$B$5:$B$201,0))</f>
        <v/>
      </c>
      <c r="J444" s="507" t="str">
        <f t="shared" si="24"/>
        <v> </v>
      </c>
      <c r="K444" s="511"/>
      <c r="L444" s="523" t="str">
        <f t="array" ref="L444">IF(ISBLANK(C444),"",XLOOKUP(A444,'Crop Chart'!$A$5:$A$201,'Crop Chart'!$C$5:$C$201,0))</f>
        <v/>
      </c>
      <c r="M444" s="506" t="str">
        <f t="array" ref="M444">IF(ISBLANK(C444),"",XLOOKUP(A444,'Crop Chart'!$A$5:$A$201,'Crop Chart'!$E$5:$E$201,0))</f>
        <v/>
      </c>
      <c r="N444" s="535" t="str">
        <f t="shared" si="1"/>
        <v/>
      </c>
      <c r="O444" s="515" t="str">
        <f t="array" ref="O444">IF(ISBLANK(C444),"",XLOOKUP(A444,'Crop Chart'!$A$5:$A$201,'Crop Chart'!$S$5:$S$201,0))</f>
        <v/>
      </c>
      <c r="P444" s="507" t="str">
        <f t="shared" si="2"/>
        <v/>
      </c>
      <c r="Q444" s="524"/>
      <c r="R444" s="523" t="str">
        <f t="array" ref="R444">IF(I444="TR",XLOOKUP(A444,'Crop Chart'!$A$5:$A$201,'Crop Chart'!$I$5:$I$201,FALSE),"")</f>
        <v/>
      </c>
      <c r="S444" s="512" t="str">
        <f t="array" ref="S444">IF(I444="TR",G444*'Crop Chart'!$H$2*12*L444/M444/T444*XLOOKUP(A444,'Crop Chart'!$A$5:$A$203,'Crop Chart'!$T$5:$T$203),"")</f>
        <v/>
      </c>
      <c r="T444" s="523" t="str">
        <f t="array" ref="T444">IF(ISBLANK(C444),"",XLOOKUP(A444,'Crop Chart'!$A$5:$A$201,'Crop Chart'!$P$5:$P$201,FALSE))</f>
        <v/>
      </c>
      <c r="U444" s="525" t="str">
        <f t="array" ref="U444">IF(ISBLANK(C444),"",XLOOKUP(A444,'Crop Chart'!$A$5:$A$201,'Crop Chart'!$Q$5:$Q$201,0))</f>
        <v/>
      </c>
      <c r="V444" s="507" t="str">
        <f t="array" ref="V444">IF(I444="DS",XLOOKUP(A444,'Crop Chart'!$A$6:$A$201,'Crop Chart'!$AH$6:$AH$201,0),"")</f>
        <v/>
      </c>
      <c r="W444" s="507" t="str">
        <f t="array" ref="W444">IF(I444="DS",XLOOKUP(A444,'Crop Chart'!$A$6:$A$201,'Crop Chart'!$AI$6:$AI$201,0),"")</f>
        <v/>
      </c>
      <c r="X444" s="526" t="str">
        <f t="array" ref="X444">IFS(ISTEXT(P444),"",XLOOKUP(A444,'Crop Chart'!$A$5:$A$201,'Crop Chart'!$R$5:$R$201,0)=0,"",XLOOKUP(A444,'Crop Chart'!$A$5:$A$201,'Crop Chart'!$R$5:$R$201,0)&gt;0,XLOOKUP(A444,'Crop Chart'!$A$5:$A$201,'Crop Chart'!$R$5:$R$201,0)+P444)</f>
        <v/>
      </c>
      <c r="Y444" s="523" t="str">
        <f t="array" ref="Y444">IF(ISTEXT(X444),"",XLOOKUP(A444,'Crop Chart'!$A$5:$A$201,'Crop Chart'!$S$5:$S$201,0))</f>
        <v/>
      </c>
      <c r="Z444" s="513" t="str">
        <f t="shared" si="3"/>
        <v/>
      </c>
      <c r="AA444" s="523" t="str">
        <f t="array" ref="AA444">IF(ISBLANK(C444),"",XLOOKUP(A444,'Crop Chart'!$A$5:$A$201,'Crop Chart'!$F$5:$F$201,0))</f>
        <v/>
      </c>
      <c r="AB444" s="523" t="str">
        <f t="array" ref="AB444">IF(ISBLANK(C444),"",XLOOKUP(A444,'Crop Chart'!$A$5:$A$201,'Crop Chart'!$G$5:$G$201,FALSE))</f>
        <v/>
      </c>
      <c r="AC444" s="526" t="str">
        <f t="shared" si="19"/>
        <v/>
      </c>
      <c r="AD444" s="526" t="str">
        <f t="shared" si="4"/>
        <v/>
      </c>
      <c r="AE444" s="527" t="str">
        <f t="array" ref="AE444">IF(ISBLANK(C444),"",XLOOKUP(C444,'Codified Game Plan'!$M$3:$M$477,'Codified Game Plan'!$J$3:$J$477,0))</f>
        <v/>
      </c>
      <c r="AF444" s="528" t="str">
        <f t="array" ref="AF444">IF(ISBLANK(C444),"",XLOOKUP(A444,'Crop Chart'!$A$5:$A$201,'Crop Chart'!$L$5:$L$201,FALSE))</f>
        <v/>
      </c>
      <c r="AG444" s="529"/>
      <c r="AH444" s="530"/>
      <c r="AI444" s="530" t="str">
        <f t="array" ref="AI444">IF(ISBLANK(C444),"",XLOOKUP(A444,'Crop Chart'!$A$5:$A$201,'Crop Chart'!$AN$5:$AN$201,FALSE))</f>
        <v/>
      </c>
      <c r="AJ444" s="531" t="str">
        <f t="array" ref="AJ444">IF((AI444=""),"",J444+XLOOKUP(A444,'Crop Chart'!$A$5:$A$201,'Crop Chart'!$AO$5:$AO$201,FALSE))</f>
        <v/>
      </c>
      <c r="AK444" s="530" t="str">
        <f t="array" ref="AK444">IF(ISBLANK(C444),"",XLOOKUP(A444,'Crop Chart'!$A$5:$A$201,'Crop Chart'!$AP$5:$AP$201,FALSE))</f>
        <v/>
      </c>
      <c r="AL444" s="531" t="str">
        <f t="array" ref="AL444">IF((AK444=""),"",J444+XLOOKUP(A444,'Crop Chart'!$A$5:$A$201,'Crop Chart'!$AQ$5:$AQ$201,FALSE))</f>
        <v/>
      </c>
      <c r="AM444" s="530" t="str">
        <f t="array" ref="AM444">IF(ISBLANK(C444),"",XLOOKUP(A444,'Crop Chart'!$A$5:$A$201,'Crop Chart'!$AR$5:$AR$201,FALSE))</f>
        <v/>
      </c>
      <c r="AN444" s="531" t="str">
        <f t="array" ref="AN444">IF((AM444=""),"",J444+XLOOKUP(A444,'Crop Chart'!$A$5:$A$201,'Crop Chart'!$AS$5:$AS$201,FALSE))</f>
        <v/>
      </c>
      <c r="AO444" s="530" t="str">
        <f t="array" ref="AO444">IF(ISBLANK(C444),"",XLOOKUP(A444,'Crop Chart'!$A$5:$A$201,'Crop Chart'!$AT$5:$AT$201,FALSE))</f>
        <v/>
      </c>
      <c r="AP444" s="531" t="str">
        <f t="array" ref="AP444">IF((AO444=""),"",J444+XLOOKUP(A444,'Crop Chart'!$A$5:$A$201,'Crop Chart'!$AU$5:$AU$201,FALSE))</f>
        <v/>
      </c>
      <c r="AQ444" s="530" t="str">
        <f t="array" ref="AQ444">IF(ISBLANK(C444),"",XLOOKUP(A444,'Crop Chart'!$A$5:$A$201,'Crop Chart'!$AV$5:$AV$201,FALSE))</f>
        <v/>
      </c>
      <c r="AR444" s="531" t="str">
        <f t="array" ref="AR444">IF((AQ444=""),"",J444+XLOOKUP(A444,'Crop Chart'!$A$5:$A$201,'Crop Chart'!$AW$5:$AW$201,FALSE))</f>
        <v/>
      </c>
      <c r="AS444" s="530" t="str">
        <f t="array" ref="AS444">IF(ISBLANK(C444),"",XLOOKUP(A444,'Crop Chart'!$A$5:$A$201,'Crop Chart'!$AX$5:$AX$201,FALSE))</f>
        <v/>
      </c>
      <c r="AT444" s="531" t="str">
        <f t="array" ref="AT444">IF((AS444=""),"",J444+XLOOKUP(A444,'Crop Chart'!$A$5:$A$201,'Crop Chart'!$AY$5:$AY$201,FALSE))</f>
        <v/>
      </c>
      <c r="AU444" s="530" t="str">
        <f t="array" ref="AU444">IF(ISBLANK(C444),"",XLOOKUP(A444,'Crop Chart'!$A$5:$A$201,'Crop Chart'!$AZ$5:$AZ$201,FALSE))</f>
        <v/>
      </c>
      <c r="AV444" s="531" t="str">
        <f t="array" ref="AV444">IF((AU444=""),"",J444+XLOOKUP(A444,'Crop Chart'!$A$5:$A$201,'Crop Chart'!$BA$5:$BA$201,FALSE))</f>
        <v/>
      </c>
      <c r="AW444" s="530" t="str">
        <f t="array" ref="AW444">IF(ISBLANK(C444),"",XLOOKUP(A444,'Crop Chart'!$A$5:$A$201,'Crop Chart'!$BB$5:$BB$201,FALSE))</f>
        <v/>
      </c>
      <c r="AX444" s="532" t="str">
        <f t="array" ref="AX444">IF((AW444=""),"",J444+XLOOKUP(A444,'Crop Chart'!$A$5:$A$201,'Crop Chart'!$BC$5:$BC$201,FALSE))</f>
        <v/>
      </c>
    </row>
    <row r="445" ht="15.75" hidden="1" customHeight="1">
      <c r="A445" s="520" t="str">
        <f t="array" ref="A445">IF(ISBLANK(C445)," ",XLOOKUP(C445,'Codified Game Plan'!$M$3:$M$477,'Codified Game Plan'!$A$3:$A$477))</f>
        <v> </v>
      </c>
      <c r="B445" s="503" t="str">
        <f t="array" ref="B445">IF(ISBLANK(C445),"",XLOOKUP(C445,'Codified Game Plan'!$M$3:$M$477,'Codified Game Plan'!$B$3:$B$477))</f>
        <v/>
      </c>
      <c r="C445" s="521"/>
      <c r="D445" s="521" t="str">
        <f t="array" ref="D445">IF(ISBLANK(C445)," ",XLOOKUP(C445,'Codified Game Plan'!$M$3:$M$477,'Codified Game Plan'!$C$3:$C$477))</f>
        <v> </v>
      </c>
      <c r="E445" s="522" t="str">
        <f t="array" ref="E445">IF(ISBLANK(C445),"",XLOOKUP(C445,'Codified Game Plan'!$M$3:$M$477,'Codified Game Plan'!$D$3:$D$477,0))</f>
        <v/>
      </c>
      <c r="F445" s="522" t="str">
        <f t="array" ref="F445">IF(ISBLANK(C445),"",XLOOKUP(C445,'Codified Game Plan'!$M$3:$M$477,'Codified Game Plan'!$E$3:$E$477,0))</f>
        <v/>
      </c>
      <c r="G445" s="523" t="str">
        <f t="array" ref="G445">IF(ISBLANK(C445)," ",XLOOKUP(C445,'Codified Game Plan'!$M$3:$M$477,'Codified Game Plan'!$F$3:$F$477))</f>
        <v> </v>
      </c>
      <c r="H445" s="507" t="str">
        <f t="array" ref="H445">IF(ISBLANK(C445)," ",XLOOKUP(C445,'Codified Game Plan'!$M$3:$M$477,'Codified Game Plan'!$G$3:$G$477))</f>
        <v> </v>
      </c>
      <c r="I445" s="523" t="str">
        <f t="array" ref="I445">IF(ISBLANK(C445),"",XLOOKUP(A445,'Crop Chart'!$A$5:$A$201,'Crop Chart'!$B$5:$B$201,0))</f>
        <v/>
      </c>
      <c r="J445" s="507" t="str">
        <f t="shared" si="24"/>
        <v> </v>
      </c>
      <c r="K445" s="511"/>
      <c r="L445" s="523" t="str">
        <f t="array" ref="L445">IF(ISBLANK(C445),"",XLOOKUP(A445,'Crop Chart'!$A$5:$A$201,'Crop Chart'!$C$5:$C$201,0))</f>
        <v/>
      </c>
      <c r="M445" s="506" t="str">
        <f t="array" ref="M445">IF(ISBLANK(C445),"",XLOOKUP(A445,'Crop Chart'!$A$5:$A$201,'Crop Chart'!$E$5:$E$201,0))</f>
        <v/>
      </c>
      <c r="N445" s="535" t="str">
        <f t="shared" si="1"/>
        <v/>
      </c>
      <c r="O445" s="515" t="str">
        <f t="array" ref="O445">IF(ISBLANK(C445),"",XLOOKUP(A445,'Crop Chart'!$A$5:$A$201,'Crop Chart'!$S$5:$S$201,0))</f>
        <v/>
      </c>
      <c r="P445" s="507" t="str">
        <f t="shared" si="2"/>
        <v/>
      </c>
      <c r="Q445" s="524"/>
      <c r="R445" s="523" t="str">
        <f t="array" ref="R445">IF(I445="TR",XLOOKUP(A445,'Crop Chart'!$A$5:$A$201,'Crop Chart'!$I$5:$I$201,FALSE),"")</f>
        <v/>
      </c>
      <c r="S445" s="512" t="str">
        <f t="array" ref="S445">IF(I445="TR",G445*'Crop Chart'!$H$2*12*L445/M445/T445*XLOOKUP(A445,'Crop Chart'!$A$5:$A$203,'Crop Chart'!$T$5:$T$203),"")</f>
        <v/>
      </c>
      <c r="T445" s="523" t="str">
        <f t="array" ref="T445">IF(ISBLANK(C445),"",XLOOKUP(A445,'Crop Chart'!$A$5:$A$201,'Crop Chart'!$P$5:$P$201,FALSE))</f>
        <v/>
      </c>
      <c r="U445" s="525" t="str">
        <f t="array" ref="U445">IF(ISBLANK(C445),"",XLOOKUP(A445,'Crop Chart'!$A$5:$A$201,'Crop Chart'!$Q$5:$Q$201,0))</f>
        <v/>
      </c>
      <c r="V445" s="507" t="str">
        <f t="array" ref="V445">IF(I445="DS",XLOOKUP(A445,'Crop Chart'!$A$6:$A$201,'Crop Chart'!$AH$6:$AH$201,0),"")</f>
        <v/>
      </c>
      <c r="W445" s="507" t="str">
        <f t="array" ref="W445">IF(I445="DS",XLOOKUP(A445,'Crop Chart'!$A$6:$A$201,'Crop Chart'!$AI$6:$AI$201,0),"")</f>
        <v/>
      </c>
      <c r="X445" s="526" t="str">
        <f t="array" ref="X445">IFS(ISTEXT(P445),"",XLOOKUP(A445,'Crop Chart'!$A$5:$A$201,'Crop Chart'!$R$5:$R$201,0)=0,"",XLOOKUP(A445,'Crop Chart'!$A$5:$A$201,'Crop Chart'!$R$5:$R$201,0)&gt;0,XLOOKUP(A445,'Crop Chart'!$A$5:$A$201,'Crop Chart'!$R$5:$R$201,0)+P445)</f>
        <v/>
      </c>
      <c r="Y445" s="523" t="str">
        <f t="array" ref="Y445">IF(ISTEXT(X445),"",XLOOKUP(A445,'Crop Chart'!$A$5:$A$201,'Crop Chart'!$S$5:$S$201,0))</f>
        <v/>
      </c>
      <c r="Z445" s="513" t="str">
        <f t="shared" si="3"/>
        <v/>
      </c>
      <c r="AA445" s="523" t="str">
        <f t="array" ref="AA445">IF(ISBLANK(C445),"",XLOOKUP(A445,'Crop Chart'!$A$5:$A$201,'Crop Chart'!$F$5:$F$201,0))</f>
        <v/>
      </c>
      <c r="AB445" s="523" t="str">
        <f t="array" ref="AB445">IF(ISBLANK(C445),"",XLOOKUP(A445,'Crop Chart'!$A$5:$A$201,'Crop Chart'!$G$5:$G$201,FALSE))</f>
        <v/>
      </c>
      <c r="AC445" s="526" t="str">
        <f t="shared" si="19"/>
        <v/>
      </c>
      <c r="AD445" s="526" t="str">
        <f t="shared" si="4"/>
        <v/>
      </c>
      <c r="AE445" s="527" t="str">
        <f t="array" ref="AE445">IF(ISBLANK(C445),"",XLOOKUP(C445,'Codified Game Plan'!$M$3:$M$477,'Codified Game Plan'!$J$3:$J$477,0))</f>
        <v/>
      </c>
      <c r="AF445" s="528" t="str">
        <f t="array" ref="AF445">IF(ISBLANK(C445),"",XLOOKUP(A445,'Crop Chart'!$A$5:$A$201,'Crop Chart'!$L$5:$L$201,FALSE))</f>
        <v/>
      </c>
      <c r="AG445" s="529"/>
      <c r="AH445" s="530"/>
      <c r="AI445" s="530" t="str">
        <f t="array" ref="AI445">IF(ISBLANK(C445),"",XLOOKUP(A445,'Crop Chart'!$A$5:$A$201,'Crop Chart'!$AN$5:$AN$201,FALSE))</f>
        <v/>
      </c>
      <c r="AJ445" s="531" t="str">
        <f t="array" ref="AJ445">IF((AI445=""),"",J445+XLOOKUP(A445,'Crop Chart'!$A$5:$A$201,'Crop Chart'!$AO$5:$AO$201,FALSE))</f>
        <v/>
      </c>
      <c r="AK445" s="530" t="str">
        <f t="array" ref="AK445">IF(ISBLANK(C445),"",XLOOKUP(A445,'Crop Chart'!$A$5:$A$201,'Crop Chart'!$AP$5:$AP$201,FALSE))</f>
        <v/>
      </c>
      <c r="AL445" s="531" t="str">
        <f t="array" ref="AL445">IF((AK445=""),"",J445+XLOOKUP(A445,'Crop Chart'!$A$5:$A$201,'Crop Chart'!$AQ$5:$AQ$201,FALSE))</f>
        <v/>
      </c>
      <c r="AM445" s="530" t="str">
        <f t="array" ref="AM445">IF(ISBLANK(C445),"",XLOOKUP(A445,'Crop Chart'!$A$5:$A$201,'Crop Chart'!$AR$5:$AR$201,FALSE))</f>
        <v/>
      </c>
      <c r="AN445" s="531" t="str">
        <f t="array" ref="AN445">IF((AM445=""),"",J445+XLOOKUP(A445,'Crop Chart'!$A$5:$A$201,'Crop Chart'!$AS$5:$AS$201,FALSE))</f>
        <v/>
      </c>
      <c r="AO445" s="530" t="str">
        <f t="array" ref="AO445">IF(ISBLANK(C445),"",XLOOKUP(A445,'Crop Chart'!$A$5:$A$201,'Crop Chart'!$AT$5:$AT$201,FALSE))</f>
        <v/>
      </c>
      <c r="AP445" s="531" t="str">
        <f t="array" ref="AP445">IF((AO445=""),"",J445+XLOOKUP(A445,'Crop Chart'!$A$5:$A$201,'Crop Chart'!$AU$5:$AU$201,FALSE))</f>
        <v/>
      </c>
      <c r="AQ445" s="530" t="str">
        <f t="array" ref="AQ445">IF(ISBLANK(C445),"",XLOOKUP(A445,'Crop Chart'!$A$5:$A$201,'Crop Chart'!$AV$5:$AV$201,FALSE))</f>
        <v/>
      </c>
      <c r="AR445" s="531" t="str">
        <f t="array" ref="AR445">IF((AQ445=""),"",J445+XLOOKUP(A445,'Crop Chart'!$A$5:$A$201,'Crop Chart'!$AW$5:$AW$201,FALSE))</f>
        <v/>
      </c>
      <c r="AS445" s="530" t="str">
        <f t="array" ref="AS445">IF(ISBLANK(C445),"",XLOOKUP(A445,'Crop Chart'!$A$5:$A$201,'Crop Chart'!$AX$5:$AX$201,FALSE))</f>
        <v/>
      </c>
      <c r="AT445" s="531" t="str">
        <f t="array" ref="AT445">IF((AS445=""),"",J445+XLOOKUP(A445,'Crop Chart'!$A$5:$A$201,'Crop Chart'!$AY$5:$AY$201,FALSE))</f>
        <v/>
      </c>
      <c r="AU445" s="530" t="str">
        <f t="array" ref="AU445">IF(ISBLANK(C445),"",XLOOKUP(A445,'Crop Chart'!$A$5:$A$201,'Crop Chart'!$AZ$5:$AZ$201,FALSE))</f>
        <v/>
      </c>
      <c r="AV445" s="531" t="str">
        <f t="array" ref="AV445">IF((AU445=""),"",J445+XLOOKUP(A445,'Crop Chart'!$A$5:$A$201,'Crop Chart'!$BA$5:$BA$201,FALSE))</f>
        <v/>
      </c>
      <c r="AW445" s="530" t="str">
        <f t="array" ref="AW445">IF(ISBLANK(C445),"",XLOOKUP(A445,'Crop Chart'!$A$5:$A$201,'Crop Chart'!$BB$5:$BB$201,FALSE))</f>
        <v/>
      </c>
      <c r="AX445" s="532" t="str">
        <f t="array" ref="AX445">IF((AW445=""),"",J445+XLOOKUP(A445,'Crop Chart'!$A$5:$A$201,'Crop Chart'!$BC$5:$BC$201,FALSE))</f>
        <v/>
      </c>
    </row>
    <row r="446" ht="15.75" hidden="1" customHeight="1">
      <c r="A446" s="520" t="str">
        <f t="array" ref="A446">IF(ISBLANK(C446)," ",XLOOKUP(C446,'Codified Game Plan'!$M$3:$M$477,'Codified Game Plan'!$A$3:$A$477))</f>
        <v> </v>
      </c>
      <c r="B446" s="503" t="str">
        <f t="array" ref="B446">IF(ISBLANK(C446),"",XLOOKUP(C446,'Codified Game Plan'!$M$3:$M$477,'Codified Game Plan'!$B$3:$B$477))</f>
        <v/>
      </c>
      <c r="C446" s="521"/>
      <c r="D446" s="521" t="str">
        <f t="array" ref="D446">IF(ISBLANK(C446)," ",XLOOKUP(C446,'Codified Game Plan'!$M$3:$M$477,'Codified Game Plan'!$C$3:$C$477))</f>
        <v> </v>
      </c>
      <c r="E446" s="522" t="str">
        <f t="array" ref="E446">IF(ISBLANK(C446),"",XLOOKUP(C446,'Codified Game Plan'!$M$3:$M$477,'Codified Game Plan'!$D$3:$D$477,0))</f>
        <v/>
      </c>
      <c r="F446" s="522" t="str">
        <f t="array" ref="F446">IF(ISBLANK(C446),"",XLOOKUP(C446,'Codified Game Plan'!$M$3:$M$477,'Codified Game Plan'!$E$3:$E$477,0))</f>
        <v/>
      </c>
      <c r="G446" s="523" t="str">
        <f t="array" ref="G446">IF(ISBLANK(C446)," ",XLOOKUP(C446,'Codified Game Plan'!$M$3:$M$477,'Codified Game Plan'!$F$3:$F$477))</f>
        <v> </v>
      </c>
      <c r="H446" s="507" t="str">
        <f t="array" ref="H446">IF(ISBLANK(C446)," ",XLOOKUP(C446,'Codified Game Plan'!$M$3:$M$477,'Codified Game Plan'!$G$3:$G$477))</f>
        <v> </v>
      </c>
      <c r="I446" s="523" t="str">
        <f t="array" ref="I446">IF(ISBLANK(C446),"",XLOOKUP(A446,'Crop Chart'!$A$5:$A$201,'Crop Chart'!$B$5:$B$201,0))</f>
        <v/>
      </c>
      <c r="J446" s="507" t="str">
        <f t="shared" si="24"/>
        <v> </v>
      </c>
      <c r="K446" s="511"/>
      <c r="L446" s="523" t="str">
        <f t="array" ref="L446">IF(ISBLANK(C446),"",XLOOKUP(A446,'Crop Chart'!$A$5:$A$201,'Crop Chart'!$C$5:$C$201,0))</f>
        <v/>
      </c>
      <c r="M446" s="506" t="str">
        <f t="array" ref="M446">IF(ISBLANK(C446),"",XLOOKUP(A446,'Crop Chart'!$A$5:$A$201,'Crop Chart'!$E$5:$E$201,0))</f>
        <v/>
      </c>
      <c r="N446" s="535" t="str">
        <f t="shared" si="1"/>
        <v/>
      </c>
      <c r="O446" s="515" t="str">
        <f t="array" ref="O446">IF(ISBLANK(C446),"",XLOOKUP(A446,'Crop Chart'!$A$5:$A$201,'Crop Chart'!$S$5:$S$201,0))</f>
        <v/>
      </c>
      <c r="P446" s="507" t="str">
        <f t="shared" si="2"/>
        <v/>
      </c>
      <c r="Q446" s="524"/>
      <c r="R446" s="523" t="str">
        <f t="array" ref="R446">IF(I446="TR",XLOOKUP(A446,'Crop Chart'!$A$5:$A$201,'Crop Chart'!$I$5:$I$201,FALSE),"")</f>
        <v/>
      </c>
      <c r="S446" s="512" t="str">
        <f t="array" ref="S446">IF(I446="TR",G446*'Crop Chart'!$H$2*12*L446/M446/T446*XLOOKUP(A446,'Crop Chart'!$A$5:$A$203,'Crop Chart'!$T$5:$T$203),"")</f>
        <v/>
      </c>
      <c r="T446" s="523" t="str">
        <f t="array" ref="T446">IF(ISBLANK(C446),"",XLOOKUP(A446,'Crop Chart'!$A$5:$A$201,'Crop Chart'!$P$5:$P$201,FALSE))</f>
        <v/>
      </c>
      <c r="U446" s="525" t="str">
        <f t="array" ref="U446">IF(ISBLANK(C446),"",XLOOKUP(A446,'Crop Chart'!$A$5:$A$201,'Crop Chart'!$Q$5:$Q$201,0))</f>
        <v/>
      </c>
      <c r="V446" s="507" t="str">
        <f t="array" ref="V446">IF(I446="DS",XLOOKUP(A446,'Crop Chart'!$A$6:$A$201,'Crop Chart'!$AH$6:$AH$201,0),"")</f>
        <v/>
      </c>
      <c r="W446" s="507" t="str">
        <f t="array" ref="W446">IF(I446="DS",XLOOKUP(A446,'Crop Chart'!$A$6:$A$201,'Crop Chart'!$AI$6:$AI$201,0),"")</f>
        <v/>
      </c>
      <c r="X446" s="526" t="str">
        <f t="array" ref="X446">IFS(ISTEXT(P446),"",XLOOKUP(A446,'Crop Chart'!$A$5:$A$201,'Crop Chart'!$R$5:$R$201,0)=0,"",XLOOKUP(A446,'Crop Chart'!$A$5:$A$201,'Crop Chart'!$R$5:$R$201,0)&gt;0,XLOOKUP(A446,'Crop Chart'!$A$5:$A$201,'Crop Chart'!$R$5:$R$201,0)+P446)</f>
        <v/>
      </c>
      <c r="Y446" s="523" t="str">
        <f t="array" ref="Y446">IF(ISTEXT(X446),"",XLOOKUP(A446,'Crop Chart'!$A$5:$A$201,'Crop Chart'!$S$5:$S$201,0))</f>
        <v/>
      </c>
      <c r="Z446" s="513" t="str">
        <f t="shared" si="3"/>
        <v/>
      </c>
      <c r="AA446" s="523" t="str">
        <f t="array" ref="AA446">IF(ISBLANK(C446),"",XLOOKUP(A446,'Crop Chart'!$A$5:$A$201,'Crop Chart'!$F$5:$F$201,0))</f>
        <v/>
      </c>
      <c r="AB446" s="523" t="str">
        <f t="array" ref="AB446">IF(ISBLANK(C446),"",XLOOKUP(A446,'Crop Chart'!$A$5:$A$201,'Crop Chart'!$G$5:$G$201,FALSE))</f>
        <v/>
      </c>
      <c r="AC446" s="526" t="str">
        <f t="shared" si="19"/>
        <v/>
      </c>
      <c r="AD446" s="526" t="str">
        <f t="shared" si="4"/>
        <v/>
      </c>
      <c r="AE446" s="527" t="str">
        <f t="array" ref="AE446">IF(ISBLANK(C446),"",XLOOKUP(C446,'Codified Game Plan'!$M$3:$M$477,'Codified Game Plan'!$J$3:$J$477,0))</f>
        <v/>
      </c>
      <c r="AF446" s="528" t="str">
        <f t="array" ref="AF446">IF(ISBLANK(C446),"",XLOOKUP(A446,'Crop Chart'!$A$5:$A$201,'Crop Chart'!$L$5:$L$201,FALSE))</f>
        <v/>
      </c>
      <c r="AG446" s="529"/>
      <c r="AH446" s="530"/>
      <c r="AI446" s="530" t="str">
        <f t="array" ref="AI446">IF(ISBLANK(C446),"",XLOOKUP(A446,'Crop Chart'!$A$5:$A$201,'Crop Chart'!$AN$5:$AN$201,FALSE))</f>
        <v/>
      </c>
      <c r="AJ446" s="531" t="str">
        <f t="array" ref="AJ446">IF((AI446=""),"",J446+XLOOKUP(A446,'Crop Chart'!$A$5:$A$201,'Crop Chart'!$AO$5:$AO$201,FALSE))</f>
        <v/>
      </c>
      <c r="AK446" s="530" t="str">
        <f t="array" ref="AK446">IF(ISBLANK(C446),"",XLOOKUP(A446,'Crop Chart'!$A$5:$A$201,'Crop Chart'!$AP$5:$AP$201,FALSE))</f>
        <v/>
      </c>
      <c r="AL446" s="531" t="str">
        <f t="array" ref="AL446">IF((AK446=""),"",J446+XLOOKUP(A446,'Crop Chart'!$A$5:$A$201,'Crop Chart'!$AQ$5:$AQ$201,FALSE))</f>
        <v/>
      </c>
      <c r="AM446" s="530" t="str">
        <f t="array" ref="AM446">IF(ISBLANK(C446),"",XLOOKUP(A446,'Crop Chart'!$A$5:$A$201,'Crop Chart'!$AR$5:$AR$201,FALSE))</f>
        <v/>
      </c>
      <c r="AN446" s="531" t="str">
        <f t="array" ref="AN446">IF((AM446=""),"",J446+XLOOKUP(A446,'Crop Chart'!$A$5:$A$201,'Crop Chart'!$AS$5:$AS$201,FALSE))</f>
        <v/>
      </c>
      <c r="AO446" s="530" t="str">
        <f t="array" ref="AO446">IF(ISBLANK(C446),"",XLOOKUP(A446,'Crop Chart'!$A$5:$A$201,'Crop Chart'!$AT$5:$AT$201,FALSE))</f>
        <v/>
      </c>
      <c r="AP446" s="531" t="str">
        <f t="array" ref="AP446">IF((AO446=""),"",J446+XLOOKUP(A446,'Crop Chart'!$A$5:$A$201,'Crop Chart'!$AU$5:$AU$201,FALSE))</f>
        <v/>
      </c>
      <c r="AQ446" s="530" t="str">
        <f t="array" ref="AQ446">IF(ISBLANK(C446),"",XLOOKUP(A446,'Crop Chart'!$A$5:$A$201,'Crop Chart'!$AV$5:$AV$201,FALSE))</f>
        <v/>
      </c>
      <c r="AR446" s="531" t="str">
        <f t="array" ref="AR446">IF((AQ446=""),"",J446+XLOOKUP(A446,'Crop Chart'!$A$5:$A$201,'Crop Chart'!$AW$5:$AW$201,FALSE))</f>
        <v/>
      </c>
      <c r="AS446" s="530" t="str">
        <f t="array" ref="AS446">IF(ISBLANK(C446),"",XLOOKUP(A446,'Crop Chart'!$A$5:$A$201,'Crop Chart'!$AX$5:$AX$201,FALSE))</f>
        <v/>
      </c>
      <c r="AT446" s="531" t="str">
        <f t="array" ref="AT446">IF((AS446=""),"",J446+XLOOKUP(A446,'Crop Chart'!$A$5:$A$201,'Crop Chart'!$AY$5:$AY$201,FALSE))</f>
        <v/>
      </c>
      <c r="AU446" s="530" t="str">
        <f t="array" ref="AU446">IF(ISBLANK(C446),"",XLOOKUP(A446,'Crop Chart'!$A$5:$A$201,'Crop Chart'!$AZ$5:$AZ$201,FALSE))</f>
        <v/>
      </c>
      <c r="AV446" s="531" t="str">
        <f t="array" ref="AV446">IF((AU446=""),"",J446+XLOOKUP(A446,'Crop Chart'!$A$5:$A$201,'Crop Chart'!$BA$5:$BA$201,FALSE))</f>
        <v/>
      </c>
      <c r="AW446" s="530" t="str">
        <f t="array" ref="AW446">IF(ISBLANK(C446),"",XLOOKUP(A446,'Crop Chart'!$A$5:$A$201,'Crop Chart'!$BB$5:$BB$201,FALSE))</f>
        <v/>
      </c>
      <c r="AX446" s="532" t="str">
        <f t="array" ref="AX446">IF((AW446=""),"",J446+XLOOKUP(A446,'Crop Chart'!$A$5:$A$201,'Crop Chart'!$BC$5:$BC$201,FALSE))</f>
        <v/>
      </c>
    </row>
    <row r="447" ht="15.75" hidden="1" customHeight="1">
      <c r="A447" s="520" t="str">
        <f t="array" ref="A447">IF(ISBLANK(C447)," ",XLOOKUP(C447,'Codified Game Plan'!$M$3:$M$477,'Codified Game Plan'!$A$3:$A$477))</f>
        <v> </v>
      </c>
      <c r="B447" s="503" t="str">
        <f t="array" ref="B447">IF(ISBLANK(C447),"",XLOOKUP(C447,'Codified Game Plan'!$M$3:$M$477,'Codified Game Plan'!$B$3:$B$477))</f>
        <v/>
      </c>
      <c r="C447" s="521"/>
      <c r="D447" s="521" t="str">
        <f t="array" ref="D447">IF(ISBLANK(C447)," ",XLOOKUP(C447,'Codified Game Plan'!$M$3:$M$477,'Codified Game Plan'!$C$3:$C$477))</f>
        <v> </v>
      </c>
      <c r="E447" s="522" t="str">
        <f t="array" ref="E447">IF(ISBLANK(C447),"",XLOOKUP(C447,'Codified Game Plan'!$M$3:$M$477,'Codified Game Plan'!$D$3:$D$477,0))</f>
        <v/>
      </c>
      <c r="F447" s="522" t="str">
        <f t="array" ref="F447">IF(ISBLANK(C447),"",XLOOKUP(C447,'Codified Game Plan'!$M$3:$M$477,'Codified Game Plan'!$E$3:$E$477,0))</f>
        <v/>
      </c>
      <c r="G447" s="523" t="str">
        <f t="array" ref="G447">IF(ISBLANK(C447)," ",XLOOKUP(C447,'Codified Game Plan'!$M$3:$M$477,'Codified Game Plan'!$F$3:$F$477))</f>
        <v> </v>
      </c>
      <c r="H447" s="507" t="str">
        <f t="array" ref="H447">IF(ISBLANK(C447)," ",XLOOKUP(C447,'Codified Game Plan'!$M$3:$M$477,'Codified Game Plan'!$G$3:$G$477))</f>
        <v> </v>
      </c>
      <c r="I447" s="523" t="str">
        <f t="array" ref="I447">IF(ISBLANK(C447),"",XLOOKUP(A447,'Crop Chart'!$A$5:$A$201,'Crop Chart'!$B$5:$B$201,0))</f>
        <v/>
      </c>
      <c r="J447" s="507" t="str">
        <f t="shared" si="24"/>
        <v> </v>
      </c>
      <c r="K447" s="511"/>
      <c r="L447" s="523" t="str">
        <f t="array" ref="L447">IF(ISBLANK(C447),"",XLOOKUP(A447,'Crop Chart'!$A$5:$A$201,'Crop Chart'!$C$5:$C$201,0))</f>
        <v/>
      </c>
      <c r="M447" s="506" t="str">
        <f t="array" ref="M447">IF(ISBLANK(C447),"",XLOOKUP(A447,'Crop Chart'!$A$5:$A$201,'Crop Chart'!$E$5:$E$201,0))</f>
        <v/>
      </c>
      <c r="N447" s="535" t="str">
        <f t="shared" si="1"/>
        <v/>
      </c>
      <c r="O447" s="515" t="str">
        <f t="array" ref="O447">IF(ISBLANK(C447),"",XLOOKUP(A447,'Crop Chart'!$A$5:$A$201,'Crop Chart'!$S$5:$S$201,0))</f>
        <v/>
      </c>
      <c r="P447" s="507" t="str">
        <f t="shared" si="2"/>
        <v/>
      </c>
      <c r="Q447" s="524"/>
      <c r="R447" s="523" t="str">
        <f t="array" ref="R447">IF(I447="TR",XLOOKUP(A447,'Crop Chart'!$A$5:$A$201,'Crop Chart'!$I$5:$I$201,FALSE),"")</f>
        <v/>
      </c>
      <c r="S447" s="512" t="str">
        <f t="array" ref="S447">IF(I447="TR",G447*'Crop Chart'!$H$2*12*L447/M447/T447*XLOOKUP(A447,'Crop Chart'!$A$5:$A$203,'Crop Chart'!$T$5:$T$203),"")</f>
        <v/>
      </c>
      <c r="T447" s="523" t="str">
        <f t="array" ref="T447">IF(ISBLANK(C447),"",XLOOKUP(A447,'Crop Chart'!$A$5:$A$201,'Crop Chart'!$P$5:$P$201,FALSE))</f>
        <v/>
      </c>
      <c r="U447" s="525" t="str">
        <f t="array" ref="U447">IF(ISBLANK(C447),"",XLOOKUP(A447,'Crop Chart'!$A$5:$A$201,'Crop Chart'!$Q$5:$Q$201,0))</f>
        <v/>
      </c>
      <c r="V447" s="507" t="str">
        <f t="array" ref="V447">IF(I447="DS",XLOOKUP(A447,'Crop Chart'!$A$6:$A$201,'Crop Chart'!$AH$6:$AH$201,0),"")</f>
        <v/>
      </c>
      <c r="W447" s="507" t="str">
        <f t="array" ref="W447">IF(I447="DS",XLOOKUP(A447,'Crop Chart'!$A$6:$A$201,'Crop Chart'!$AI$6:$AI$201,0),"")</f>
        <v/>
      </c>
      <c r="X447" s="526" t="str">
        <f t="array" ref="X447">IFS(ISTEXT(P447),"",XLOOKUP(A447,'Crop Chart'!$A$5:$A$201,'Crop Chart'!$R$5:$R$201,0)=0,"",XLOOKUP(A447,'Crop Chart'!$A$5:$A$201,'Crop Chart'!$R$5:$R$201,0)&gt;0,XLOOKUP(A447,'Crop Chart'!$A$5:$A$201,'Crop Chart'!$R$5:$R$201,0)+P447)</f>
        <v/>
      </c>
      <c r="Y447" s="523" t="str">
        <f t="array" ref="Y447">IF(ISTEXT(X447),"",XLOOKUP(A447,'Crop Chart'!$A$5:$A$201,'Crop Chart'!$S$5:$S$201,0))</f>
        <v/>
      </c>
      <c r="Z447" s="513" t="str">
        <f t="shared" si="3"/>
        <v/>
      </c>
      <c r="AA447" s="523" t="str">
        <f t="array" ref="AA447">IF(ISBLANK(C447),"",XLOOKUP(A447,'Crop Chart'!$A$5:$A$201,'Crop Chart'!$F$5:$F$201,0))</f>
        <v/>
      </c>
      <c r="AB447" s="523" t="str">
        <f t="array" ref="AB447">IF(ISBLANK(C447),"",XLOOKUP(A447,'Crop Chart'!$A$5:$A$201,'Crop Chart'!$G$5:$G$201,FALSE))</f>
        <v/>
      </c>
      <c r="AC447" s="526" t="str">
        <f t="shared" si="19"/>
        <v/>
      </c>
      <c r="AD447" s="526" t="str">
        <f t="shared" si="4"/>
        <v/>
      </c>
      <c r="AE447" s="527" t="str">
        <f t="array" ref="AE447">IF(ISBLANK(C447),"",XLOOKUP(C447,'Codified Game Plan'!$M$3:$M$477,'Codified Game Plan'!$J$3:$J$477,0))</f>
        <v/>
      </c>
      <c r="AF447" s="528" t="str">
        <f t="array" ref="AF447">IF(ISBLANK(C447),"",XLOOKUP(A447,'Crop Chart'!$A$5:$A$201,'Crop Chart'!$L$5:$L$201,FALSE))</f>
        <v/>
      </c>
      <c r="AG447" s="529"/>
      <c r="AH447" s="530"/>
      <c r="AI447" s="530" t="str">
        <f t="array" ref="AI447">IF(ISBLANK(C447),"",XLOOKUP(A447,'Crop Chart'!$A$5:$A$201,'Crop Chart'!$AN$5:$AN$201,FALSE))</f>
        <v/>
      </c>
      <c r="AJ447" s="531" t="str">
        <f t="array" ref="AJ447">IF((AI447=""),"",J447+XLOOKUP(A447,'Crop Chart'!$A$5:$A$201,'Crop Chart'!$AO$5:$AO$201,FALSE))</f>
        <v/>
      </c>
      <c r="AK447" s="530" t="str">
        <f t="array" ref="AK447">IF(ISBLANK(C447),"",XLOOKUP(A447,'Crop Chart'!$A$5:$A$201,'Crop Chart'!$AP$5:$AP$201,FALSE))</f>
        <v/>
      </c>
      <c r="AL447" s="531" t="str">
        <f t="array" ref="AL447">IF((AK447=""),"",J447+XLOOKUP(A447,'Crop Chart'!$A$5:$A$201,'Crop Chart'!$AQ$5:$AQ$201,FALSE))</f>
        <v/>
      </c>
      <c r="AM447" s="530" t="str">
        <f t="array" ref="AM447">IF(ISBLANK(C447),"",XLOOKUP(A447,'Crop Chart'!$A$5:$A$201,'Crop Chart'!$AR$5:$AR$201,FALSE))</f>
        <v/>
      </c>
      <c r="AN447" s="531" t="str">
        <f t="array" ref="AN447">IF((AM447=""),"",J447+XLOOKUP(A447,'Crop Chart'!$A$5:$A$201,'Crop Chart'!$AS$5:$AS$201,FALSE))</f>
        <v/>
      </c>
      <c r="AO447" s="530" t="str">
        <f t="array" ref="AO447">IF(ISBLANK(C447),"",XLOOKUP(A447,'Crop Chart'!$A$5:$A$201,'Crop Chart'!$AT$5:$AT$201,FALSE))</f>
        <v/>
      </c>
      <c r="AP447" s="531" t="str">
        <f t="array" ref="AP447">IF((AO447=""),"",J447+XLOOKUP(A447,'Crop Chart'!$A$5:$A$201,'Crop Chart'!$AU$5:$AU$201,FALSE))</f>
        <v/>
      </c>
      <c r="AQ447" s="530" t="str">
        <f t="array" ref="AQ447">IF(ISBLANK(C447),"",XLOOKUP(A447,'Crop Chart'!$A$5:$A$201,'Crop Chart'!$AV$5:$AV$201,FALSE))</f>
        <v/>
      </c>
      <c r="AR447" s="531" t="str">
        <f t="array" ref="AR447">IF((AQ447=""),"",J447+XLOOKUP(A447,'Crop Chart'!$A$5:$A$201,'Crop Chart'!$AW$5:$AW$201,FALSE))</f>
        <v/>
      </c>
      <c r="AS447" s="530" t="str">
        <f t="array" ref="AS447">IF(ISBLANK(C447),"",XLOOKUP(A447,'Crop Chart'!$A$5:$A$201,'Crop Chart'!$AX$5:$AX$201,FALSE))</f>
        <v/>
      </c>
      <c r="AT447" s="531" t="str">
        <f t="array" ref="AT447">IF((AS447=""),"",J447+XLOOKUP(A447,'Crop Chart'!$A$5:$A$201,'Crop Chart'!$AY$5:$AY$201,FALSE))</f>
        <v/>
      </c>
      <c r="AU447" s="530" t="str">
        <f t="array" ref="AU447">IF(ISBLANK(C447),"",XLOOKUP(A447,'Crop Chart'!$A$5:$A$201,'Crop Chart'!$AZ$5:$AZ$201,FALSE))</f>
        <v/>
      </c>
      <c r="AV447" s="531" t="str">
        <f t="array" ref="AV447">IF((AU447=""),"",J447+XLOOKUP(A447,'Crop Chart'!$A$5:$A$201,'Crop Chart'!$BA$5:$BA$201,FALSE))</f>
        <v/>
      </c>
      <c r="AW447" s="530" t="str">
        <f t="array" ref="AW447">IF(ISBLANK(C447),"",XLOOKUP(A447,'Crop Chart'!$A$5:$A$201,'Crop Chart'!$BB$5:$BB$201,FALSE))</f>
        <v/>
      </c>
      <c r="AX447" s="532" t="str">
        <f t="array" ref="AX447">IF((AW447=""),"",J447+XLOOKUP(A447,'Crop Chart'!$A$5:$A$201,'Crop Chart'!$BC$5:$BC$201,FALSE))</f>
        <v/>
      </c>
    </row>
    <row r="448" ht="15.75" hidden="1" customHeight="1">
      <c r="A448" s="520" t="str">
        <f t="array" ref="A448">IF(ISBLANK(C448)," ",XLOOKUP(C448,'Codified Game Plan'!$M$3:$M$477,'Codified Game Plan'!$A$3:$A$477))</f>
        <v> </v>
      </c>
      <c r="B448" s="503" t="str">
        <f t="array" ref="B448">IF(ISBLANK(C448),"",XLOOKUP(C448,'Codified Game Plan'!$M$3:$M$477,'Codified Game Plan'!$B$3:$B$477))</f>
        <v/>
      </c>
      <c r="C448" s="521"/>
      <c r="D448" s="521" t="str">
        <f t="array" ref="D448">IF(ISBLANK(C448)," ",XLOOKUP(C448,'Codified Game Plan'!$M$3:$M$477,'Codified Game Plan'!$C$3:$C$477))</f>
        <v> </v>
      </c>
      <c r="E448" s="522" t="str">
        <f t="array" ref="E448">IF(ISBLANK(C448),"",XLOOKUP(C448,'Codified Game Plan'!$M$3:$M$477,'Codified Game Plan'!$D$3:$D$477,0))</f>
        <v/>
      </c>
      <c r="F448" s="522" t="str">
        <f t="array" ref="F448">IF(ISBLANK(C448),"",XLOOKUP(C448,'Codified Game Plan'!$M$3:$M$477,'Codified Game Plan'!$E$3:$E$477,0))</f>
        <v/>
      </c>
      <c r="G448" s="523" t="str">
        <f t="array" ref="G448">IF(ISBLANK(C448)," ",XLOOKUP(C448,'Codified Game Plan'!$M$3:$M$477,'Codified Game Plan'!$F$3:$F$477))</f>
        <v> </v>
      </c>
      <c r="H448" s="507" t="str">
        <f t="array" ref="H448">IF(ISBLANK(C448)," ",XLOOKUP(C448,'Codified Game Plan'!$M$3:$M$477,'Codified Game Plan'!$G$3:$G$477))</f>
        <v> </v>
      </c>
      <c r="I448" s="523" t="str">
        <f t="array" ref="I448">IF(ISBLANK(C448),"",XLOOKUP(A448,'Crop Chart'!$A$5:$A$201,'Crop Chart'!$B$5:$B$201,0))</f>
        <v/>
      </c>
      <c r="J448" s="507" t="str">
        <f t="shared" si="24"/>
        <v> </v>
      </c>
      <c r="K448" s="511"/>
      <c r="L448" s="523" t="str">
        <f t="array" ref="L448">IF(ISBLANK(C448),"",XLOOKUP(A448,'Crop Chart'!$A$5:$A$201,'Crop Chart'!$C$5:$C$201,0))</f>
        <v/>
      </c>
      <c r="M448" s="506" t="str">
        <f t="array" ref="M448">IF(ISBLANK(C448),"",XLOOKUP(A448,'Crop Chart'!$A$5:$A$201,'Crop Chart'!$E$5:$E$201,0))</f>
        <v/>
      </c>
      <c r="N448" s="535" t="str">
        <f t="shared" si="1"/>
        <v/>
      </c>
      <c r="O448" s="515" t="str">
        <f t="array" ref="O448">IF(ISBLANK(C448),"",XLOOKUP(A448,'Crop Chart'!$A$5:$A$201,'Crop Chart'!$S$5:$S$201,0))</f>
        <v/>
      </c>
      <c r="P448" s="507" t="str">
        <f t="shared" si="2"/>
        <v/>
      </c>
      <c r="Q448" s="524"/>
      <c r="R448" s="523" t="str">
        <f t="array" ref="R448">IF(I448="TR",XLOOKUP(A448,'Crop Chart'!$A$5:$A$201,'Crop Chart'!$I$5:$I$201,FALSE),"")</f>
        <v/>
      </c>
      <c r="S448" s="512" t="str">
        <f t="array" ref="S448">IF(I448="TR",G448*'Crop Chart'!$H$2*12*L448/M448/T448*XLOOKUP(A448,'Crop Chart'!$A$5:$A$203,'Crop Chart'!$T$5:$T$203),"")</f>
        <v/>
      </c>
      <c r="T448" s="523" t="str">
        <f t="array" ref="T448">IF(ISBLANK(C448),"",XLOOKUP(A448,'Crop Chart'!$A$5:$A$201,'Crop Chart'!$P$5:$P$201,FALSE))</f>
        <v/>
      </c>
      <c r="U448" s="525" t="str">
        <f t="array" ref="U448">IF(ISBLANK(C448),"",XLOOKUP(A448,'Crop Chart'!$A$5:$A$201,'Crop Chart'!$Q$5:$Q$201,0))</f>
        <v/>
      </c>
      <c r="V448" s="507" t="str">
        <f t="array" ref="V448">IF(I448="DS",XLOOKUP(A448,'Crop Chart'!$A$6:$A$201,'Crop Chart'!$AH$6:$AH$201,0),"")</f>
        <v/>
      </c>
      <c r="W448" s="507" t="str">
        <f t="array" ref="W448">IF(I448="DS",XLOOKUP(A448,'Crop Chart'!$A$6:$A$201,'Crop Chart'!$AI$6:$AI$201,0),"")</f>
        <v/>
      </c>
      <c r="X448" s="526" t="str">
        <f t="array" ref="X448">IFS(ISTEXT(P448),"",XLOOKUP(A448,'Crop Chart'!$A$5:$A$201,'Crop Chart'!$R$5:$R$201,0)=0,"",XLOOKUP(A448,'Crop Chart'!$A$5:$A$201,'Crop Chart'!$R$5:$R$201,0)&gt;0,XLOOKUP(A448,'Crop Chart'!$A$5:$A$201,'Crop Chart'!$R$5:$R$201,0)+P448)</f>
        <v/>
      </c>
      <c r="Y448" s="523" t="str">
        <f t="array" ref="Y448">IF(ISTEXT(X448),"",XLOOKUP(A448,'Crop Chart'!$A$5:$A$201,'Crop Chart'!$S$5:$S$201,0))</f>
        <v/>
      </c>
      <c r="Z448" s="513" t="str">
        <f t="shared" si="3"/>
        <v/>
      </c>
      <c r="AA448" s="523" t="str">
        <f t="array" ref="AA448">IF(ISBLANK(C448),"",XLOOKUP(A448,'Crop Chart'!$A$5:$A$201,'Crop Chart'!$F$5:$F$201,0))</f>
        <v/>
      </c>
      <c r="AB448" s="523" t="str">
        <f t="array" ref="AB448">IF(ISBLANK(C448),"",XLOOKUP(A448,'Crop Chart'!$A$5:$A$201,'Crop Chart'!$G$5:$G$201,FALSE))</f>
        <v/>
      </c>
      <c r="AC448" s="526" t="str">
        <f t="shared" si="19"/>
        <v/>
      </c>
      <c r="AD448" s="526" t="str">
        <f t="shared" si="4"/>
        <v/>
      </c>
      <c r="AE448" s="527" t="str">
        <f t="array" ref="AE448">IF(ISBLANK(C448),"",XLOOKUP(C448,'Codified Game Plan'!$M$3:$M$477,'Codified Game Plan'!$J$3:$J$477,0))</f>
        <v/>
      </c>
      <c r="AF448" s="528" t="str">
        <f t="array" ref="AF448">IF(ISBLANK(C448),"",XLOOKUP(A448,'Crop Chart'!$A$5:$A$201,'Crop Chart'!$L$5:$L$201,FALSE))</f>
        <v/>
      </c>
      <c r="AG448" s="529"/>
      <c r="AH448" s="530"/>
      <c r="AI448" s="530" t="str">
        <f t="array" ref="AI448">IF(ISBLANK(C448),"",XLOOKUP(A448,'Crop Chart'!$A$5:$A$201,'Crop Chart'!$AN$5:$AN$201,FALSE))</f>
        <v/>
      </c>
      <c r="AJ448" s="531" t="str">
        <f t="array" ref="AJ448">IF((AI448=""),"",J448+XLOOKUP(A448,'Crop Chart'!$A$5:$A$201,'Crop Chart'!$AO$5:$AO$201,FALSE))</f>
        <v/>
      </c>
      <c r="AK448" s="530" t="str">
        <f t="array" ref="AK448">IF(ISBLANK(C448),"",XLOOKUP(A448,'Crop Chart'!$A$5:$A$201,'Crop Chart'!$AP$5:$AP$201,FALSE))</f>
        <v/>
      </c>
      <c r="AL448" s="531" t="str">
        <f t="array" ref="AL448">IF((AK448=""),"",J448+XLOOKUP(A448,'Crop Chart'!$A$5:$A$201,'Crop Chart'!$AQ$5:$AQ$201,FALSE))</f>
        <v/>
      </c>
      <c r="AM448" s="530" t="str">
        <f t="array" ref="AM448">IF(ISBLANK(C448),"",XLOOKUP(A448,'Crop Chart'!$A$5:$A$201,'Crop Chart'!$AR$5:$AR$201,FALSE))</f>
        <v/>
      </c>
      <c r="AN448" s="531" t="str">
        <f t="array" ref="AN448">IF((AM448=""),"",J448+XLOOKUP(A448,'Crop Chart'!$A$5:$A$201,'Crop Chart'!$AS$5:$AS$201,FALSE))</f>
        <v/>
      </c>
      <c r="AO448" s="530" t="str">
        <f t="array" ref="AO448">IF(ISBLANK(C448),"",XLOOKUP(A448,'Crop Chart'!$A$5:$A$201,'Crop Chart'!$AT$5:$AT$201,FALSE))</f>
        <v/>
      </c>
      <c r="AP448" s="531" t="str">
        <f t="array" ref="AP448">IF((AO448=""),"",J448+XLOOKUP(A448,'Crop Chart'!$A$5:$A$201,'Crop Chart'!$AU$5:$AU$201,FALSE))</f>
        <v/>
      </c>
      <c r="AQ448" s="530" t="str">
        <f t="array" ref="AQ448">IF(ISBLANK(C448),"",XLOOKUP(A448,'Crop Chart'!$A$5:$A$201,'Crop Chart'!$AV$5:$AV$201,FALSE))</f>
        <v/>
      </c>
      <c r="AR448" s="531" t="str">
        <f t="array" ref="AR448">IF((AQ448=""),"",J448+XLOOKUP(A448,'Crop Chart'!$A$5:$A$201,'Crop Chart'!$AW$5:$AW$201,FALSE))</f>
        <v/>
      </c>
      <c r="AS448" s="530" t="str">
        <f t="array" ref="AS448">IF(ISBLANK(C448),"",XLOOKUP(A448,'Crop Chart'!$A$5:$A$201,'Crop Chart'!$AX$5:$AX$201,FALSE))</f>
        <v/>
      </c>
      <c r="AT448" s="531" t="str">
        <f t="array" ref="AT448">IF((AS448=""),"",J448+XLOOKUP(A448,'Crop Chart'!$A$5:$A$201,'Crop Chart'!$AY$5:$AY$201,FALSE))</f>
        <v/>
      </c>
      <c r="AU448" s="530" t="str">
        <f t="array" ref="AU448">IF(ISBLANK(C448),"",XLOOKUP(A448,'Crop Chart'!$A$5:$A$201,'Crop Chart'!$AZ$5:$AZ$201,FALSE))</f>
        <v/>
      </c>
      <c r="AV448" s="531" t="str">
        <f t="array" ref="AV448">IF((AU448=""),"",J448+XLOOKUP(A448,'Crop Chart'!$A$5:$A$201,'Crop Chart'!$BA$5:$BA$201,FALSE))</f>
        <v/>
      </c>
      <c r="AW448" s="530" t="str">
        <f t="array" ref="AW448">IF(ISBLANK(C448),"",XLOOKUP(A448,'Crop Chart'!$A$5:$A$201,'Crop Chart'!$BB$5:$BB$201,FALSE))</f>
        <v/>
      </c>
      <c r="AX448" s="532" t="str">
        <f t="array" ref="AX448">IF((AW448=""),"",J448+XLOOKUP(A448,'Crop Chart'!$A$5:$A$201,'Crop Chart'!$BC$5:$BC$201,FALSE))</f>
        <v/>
      </c>
    </row>
    <row r="449" ht="15.75" hidden="1" customHeight="1">
      <c r="A449" s="520" t="str">
        <f t="array" ref="A449">IF(ISBLANK(C449)," ",XLOOKUP(C449,'Codified Game Plan'!$M$3:$M$477,'Codified Game Plan'!$A$3:$A$477))</f>
        <v> </v>
      </c>
      <c r="B449" s="503" t="str">
        <f t="array" ref="B449">IF(ISBLANK(C449),"",XLOOKUP(C449,'Codified Game Plan'!$M$3:$M$477,'Codified Game Plan'!$B$3:$B$477))</f>
        <v/>
      </c>
      <c r="C449" s="521"/>
      <c r="D449" s="521" t="str">
        <f t="array" ref="D449">IF(ISBLANK(C449)," ",XLOOKUP(C449,'Codified Game Plan'!$M$3:$M$477,'Codified Game Plan'!$C$3:$C$477))</f>
        <v> </v>
      </c>
      <c r="E449" s="522" t="str">
        <f t="array" ref="E449">IF(ISBLANK(C449),"",XLOOKUP(C449,'Codified Game Plan'!$M$3:$M$477,'Codified Game Plan'!$D$3:$D$477,0))</f>
        <v/>
      </c>
      <c r="F449" s="522" t="str">
        <f t="array" ref="F449">IF(ISBLANK(C449),"",XLOOKUP(C449,'Codified Game Plan'!$M$3:$M$477,'Codified Game Plan'!$E$3:$E$477,0))</f>
        <v/>
      </c>
      <c r="G449" s="523" t="str">
        <f t="array" ref="G449">IF(ISBLANK(C449)," ",XLOOKUP(C449,'Codified Game Plan'!$M$3:$M$477,'Codified Game Plan'!$F$3:$F$477))</f>
        <v> </v>
      </c>
      <c r="H449" s="507" t="str">
        <f t="array" ref="H449">IF(ISBLANK(C449)," ",XLOOKUP(C449,'Codified Game Plan'!$M$3:$M$477,'Codified Game Plan'!$G$3:$G$477))</f>
        <v> </v>
      </c>
      <c r="I449" s="523" t="str">
        <f t="array" ref="I449">IF(ISBLANK(C449),"",XLOOKUP(A449,'Crop Chart'!$A$5:$A$201,'Crop Chart'!$B$5:$B$201,0))</f>
        <v/>
      </c>
      <c r="J449" s="507" t="str">
        <f t="shared" si="24"/>
        <v> </v>
      </c>
      <c r="K449" s="511"/>
      <c r="L449" s="523" t="str">
        <f t="array" ref="L449">IF(ISBLANK(C449),"",XLOOKUP(A449,'Crop Chart'!$A$5:$A$201,'Crop Chart'!$C$5:$C$201,0))</f>
        <v/>
      </c>
      <c r="M449" s="506" t="str">
        <f t="array" ref="M449">IF(ISBLANK(C449),"",XLOOKUP(A449,'Crop Chart'!$A$5:$A$201,'Crop Chart'!$E$5:$E$201,0))</f>
        <v/>
      </c>
      <c r="N449" s="535" t="str">
        <f t="shared" si="1"/>
        <v/>
      </c>
      <c r="O449" s="515" t="str">
        <f t="array" ref="O449">IF(ISBLANK(C449),"",XLOOKUP(A449,'Crop Chart'!$A$5:$A$201,'Crop Chart'!$S$5:$S$201,0))</f>
        <v/>
      </c>
      <c r="P449" s="507" t="str">
        <f t="shared" si="2"/>
        <v/>
      </c>
      <c r="Q449" s="524"/>
      <c r="R449" s="523" t="str">
        <f t="array" ref="R449">IF(I449="TR",XLOOKUP(A449,'Crop Chart'!$A$5:$A$201,'Crop Chart'!$I$5:$I$201,FALSE),"")</f>
        <v/>
      </c>
      <c r="S449" s="512" t="str">
        <f t="array" ref="S449">IF(I449="TR",G449*'Crop Chart'!$H$2*12*L449/M449/T449*XLOOKUP(A449,'Crop Chart'!$A$5:$A$203,'Crop Chart'!$T$5:$T$203),"")</f>
        <v/>
      </c>
      <c r="T449" s="523" t="str">
        <f t="array" ref="T449">IF(ISBLANK(C449),"",XLOOKUP(A449,'Crop Chart'!$A$5:$A$201,'Crop Chart'!$P$5:$P$201,FALSE))</f>
        <v/>
      </c>
      <c r="U449" s="525" t="str">
        <f t="array" ref="U449">IF(ISBLANK(C449),"",XLOOKUP(A449,'Crop Chart'!$A$5:$A$201,'Crop Chart'!$Q$5:$Q$201,0))</f>
        <v/>
      </c>
      <c r="V449" s="507" t="str">
        <f t="array" ref="V449">IF(I449="DS",XLOOKUP(A449,'Crop Chart'!$A$6:$A$201,'Crop Chart'!$AH$6:$AH$201,0),"")</f>
        <v/>
      </c>
      <c r="W449" s="507" t="str">
        <f t="array" ref="W449">IF(I449="DS",XLOOKUP(A449,'Crop Chart'!$A$6:$A$201,'Crop Chart'!$AI$6:$AI$201,0),"")</f>
        <v/>
      </c>
      <c r="X449" s="526" t="str">
        <f t="array" ref="X449">IFS(ISTEXT(P449),"",XLOOKUP(A449,'Crop Chart'!$A$5:$A$201,'Crop Chart'!$R$5:$R$201,0)=0,"",XLOOKUP(A449,'Crop Chart'!$A$5:$A$201,'Crop Chart'!$R$5:$R$201,0)&gt;0,XLOOKUP(A449,'Crop Chart'!$A$5:$A$201,'Crop Chart'!$R$5:$R$201,0)+P449)</f>
        <v/>
      </c>
      <c r="Y449" s="523" t="str">
        <f t="array" ref="Y449">IF(ISTEXT(X449),"",XLOOKUP(A449,'Crop Chart'!$A$5:$A$201,'Crop Chart'!$S$5:$S$201,0))</f>
        <v/>
      </c>
      <c r="Z449" s="513" t="str">
        <f t="shared" si="3"/>
        <v/>
      </c>
      <c r="AA449" s="523" t="str">
        <f t="array" ref="AA449">IF(ISBLANK(C449),"",XLOOKUP(A449,'Crop Chart'!$A$5:$A$201,'Crop Chart'!$F$5:$F$201,0))</f>
        <v/>
      </c>
      <c r="AB449" s="523" t="str">
        <f t="array" ref="AB449">IF(ISBLANK(C449),"",XLOOKUP(A449,'Crop Chart'!$A$5:$A$201,'Crop Chart'!$G$5:$G$201,FALSE))</f>
        <v/>
      </c>
      <c r="AC449" s="526" t="str">
        <f t="shared" si="19"/>
        <v/>
      </c>
      <c r="AD449" s="526" t="str">
        <f t="shared" si="4"/>
        <v/>
      </c>
      <c r="AE449" s="527" t="str">
        <f t="array" ref="AE449">IF(ISBLANK(C449),"",XLOOKUP(C449,'Codified Game Plan'!$M$3:$M$477,'Codified Game Plan'!$J$3:$J$477,0))</f>
        <v/>
      </c>
      <c r="AF449" s="528" t="str">
        <f t="array" ref="AF449">IF(ISBLANK(C449),"",XLOOKUP(A449,'Crop Chart'!$A$5:$A$201,'Crop Chart'!$L$5:$L$201,FALSE))</f>
        <v/>
      </c>
      <c r="AG449" s="529"/>
      <c r="AH449" s="530"/>
      <c r="AI449" s="530" t="str">
        <f t="array" ref="AI449">IF(ISBLANK(C449),"",XLOOKUP(A449,'Crop Chart'!$A$5:$A$201,'Crop Chart'!$AN$5:$AN$201,FALSE))</f>
        <v/>
      </c>
      <c r="AJ449" s="531" t="str">
        <f t="array" ref="AJ449">IF((AI449=""),"",J449+XLOOKUP(A449,'Crop Chart'!$A$5:$A$201,'Crop Chart'!$AO$5:$AO$201,FALSE))</f>
        <v/>
      </c>
      <c r="AK449" s="530" t="str">
        <f t="array" ref="AK449">IF(ISBLANK(C449),"",XLOOKUP(A449,'Crop Chart'!$A$5:$A$201,'Crop Chart'!$AP$5:$AP$201,FALSE))</f>
        <v/>
      </c>
      <c r="AL449" s="531" t="str">
        <f t="array" ref="AL449">IF((AK449=""),"",J449+XLOOKUP(A449,'Crop Chart'!$A$5:$A$201,'Crop Chart'!$AQ$5:$AQ$201,FALSE))</f>
        <v/>
      </c>
      <c r="AM449" s="530" t="str">
        <f t="array" ref="AM449">IF(ISBLANK(C449),"",XLOOKUP(A449,'Crop Chart'!$A$5:$A$201,'Crop Chart'!$AR$5:$AR$201,FALSE))</f>
        <v/>
      </c>
      <c r="AN449" s="531" t="str">
        <f t="array" ref="AN449">IF((AM449=""),"",J449+XLOOKUP(A449,'Crop Chart'!$A$5:$A$201,'Crop Chart'!$AS$5:$AS$201,FALSE))</f>
        <v/>
      </c>
      <c r="AO449" s="530" t="str">
        <f t="array" ref="AO449">IF(ISBLANK(C449),"",XLOOKUP(A449,'Crop Chart'!$A$5:$A$201,'Crop Chart'!$AT$5:$AT$201,FALSE))</f>
        <v/>
      </c>
      <c r="AP449" s="531" t="str">
        <f t="array" ref="AP449">IF((AO449=""),"",J449+XLOOKUP(A449,'Crop Chart'!$A$5:$A$201,'Crop Chart'!$AU$5:$AU$201,FALSE))</f>
        <v/>
      </c>
      <c r="AQ449" s="530" t="str">
        <f t="array" ref="AQ449">IF(ISBLANK(C449),"",XLOOKUP(A449,'Crop Chart'!$A$5:$A$201,'Crop Chart'!$AV$5:$AV$201,FALSE))</f>
        <v/>
      </c>
      <c r="AR449" s="531" t="str">
        <f t="array" ref="AR449">IF((AQ449=""),"",J449+XLOOKUP(A449,'Crop Chart'!$A$5:$A$201,'Crop Chart'!$AW$5:$AW$201,FALSE))</f>
        <v/>
      </c>
      <c r="AS449" s="530" t="str">
        <f t="array" ref="AS449">IF(ISBLANK(C449),"",XLOOKUP(A449,'Crop Chart'!$A$5:$A$201,'Crop Chart'!$AX$5:$AX$201,FALSE))</f>
        <v/>
      </c>
      <c r="AT449" s="531" t="str">
        <f t="array" ref="AT449">IF((AS449=""),"",J449+XLOOKUP(A449,'Crop Chart'!$A$5:$A$201,'Crop Chart'!$AY$5:$AY$201,FALSE))</f>
        <v/>
      </c>
      <c r="AU449" s="530" t="str">
        <f t="array" ref="AU449">IF(ISBLANK(C449),"",XLOOKUP(A449,'Crop Chart'!$A$5:$A$201,'Crop Chart'!$AZ$5:$AZ$201,FALSE))</f>
        <v/>
      </c>
      <c r="AV449" s="531" t="str">
        <f t="array" ref="AV449">IF((AU449=""),"",J449+XLOOKUP(A449,'Crop Chart'!$A$5:$A$201,'Crop Chart'!$BA$5:$BA$201,FALSE))</f>
        <v/>
      </c>
      <c r="AW449" s="530" t="str">
        <f t="array" ref="AW449">IF(ISBLANK(C449),"",XLOOKUP(A449,'Crop Chart'!$A$5:$A$201,'Crop Chart'!$BB$5:$BB$201,FALSE))</f>
        <v/>
      </c>
      <c r="AX449" s="532" t="str">
        <f t="array" ref="AX449">IF((AW449=""),"",J449+XLOOKUP(A449,'Crop Chart'!$A$5:$A$201,'Crop Chart'!$BC$5:$BC$201,FALSE))</f>
        <v/>
      </c>
    </row>
    <row r="450" ht="15.75" hidden="1" customHeight="1">
      <c r="A450" s="520" t="str">
        <f t="array" ref="A450">IF(ISBLANK(C450)," ",XLOOKUP(C450,'Codified Game Plan'!$M$3:$M$477,'Codified Game Plan'!$A$3:$A$477))</f>
        <v> </v>
      </c>
      <c r="B450" s="503" t="str">
        <f t="array" ref="B450">IF(ISBLANK(C450),"",XLOOKUP(C450,'Codified Game Plan'!$M$3:$M$477,'Codified Game Plan'!$B$3:$B$477))</f>
        <v/>
      </c>
      <c r="C450" s="521"/>
      <c r="D450" s="521" t="str">
        <f t="array" ref="D450">IF(ISBLANK(C450)," ",XLOOKUP(C450,'Codified Game Plan'!$M$3:$M$477,'Codified Game Plan'!$C$3:$C$477))</f>
        <v> </v>
      </c>
      <c r="E450" s="522" t="str">
        <f t="array" ref="E450">IF(ISBLANK(C450),"",XLOOKUP(C450,'Codified Game Plan'!$M$3:$M$477,'Codified Game Plan'!$D$3:$D$477,0))</f>
        <v/>
      </c>
      <c r="F450" s="522" t="str">
        <f t="array" ref="F450">IF(ISBLANK(C450),"",XLOOKUP(C450,'Codified Game Plan'!$M$3:$M$477,'Codified Game Plan'!$E$3:$E$477,0))</f>
        <v/>
      </c>
      <c r="G450" s="523" t="str">
        <f t="array" ref="G450">IF(ISBLANK(C450)," ",XLOOKUP(C450,'Codified Game Plan'!$M$3:$M$477,'Codified Game Plan'!$F$3:$F$477))</f>
        <v> </v>
      </c>
      <c r="H450" s="507" t="str">
        <f t="array" ref="H450">IF(ISBLANK(C450)," ",XLOOKUP(C450,'Codified Game Plan'!$M$3:$M$477,'Codified Game Plan'!$G$3:$G$477))</f>
        <v> </v>
      </c>
      <c r="I450" s="523" t="str">
        <f t="array" ref="I450">IF(ISBLANK(C450),"",XLOOKUP(A450,'Crop Chart'!$A$5:$A$201,'Crop Chart'!$B$5:$B$201,0))</f>
        <v/>
      </c>
      <c r="J450" s="507" t="str">
        <f t="shared" si="24"/>
        <v> </v>
      </c>
      <c r="K450" s="511"/>
      <c r="L450" s="523" t="str">
        <f t="array" ref="L450">IF(ISBLANK(C450),"",XLOOKUP(A450,'Crop Chart'!$A$5:$A$201,'Crop Chart'!$C$5:$C$201,0))</f>
        <v/>
      </c>
      <c r="M450" s="506" t="str">
        <f t="array" ref="M450">IF(ISBLANK(C450),"",XLOOKUP(A450,'Crop Chart'!$A$5:$A$201,'Crop Chart'!$E$5:$E$201,0))</f>
        <v/>
      </c>
      <c r="N450" s="535" t="str">
        <f t="shared" si="1"/>
        <v/>
      </c>
      <c r="O450" s="515" t="str">
        <f t="array" ref="O450">IF(ISBLANK(C450),"",XLOOKUP(A450,'Crop Chart'!$A$5:$A$201,'Crop Chart'!$S$5:$S$201,0))</f>
        <v/>
      </c>
      <c r="P450" s="507" t="str">
        <f t="shared" si="2"/>
        <v/>
      </c>
      <c r="Q450" s="524"/>
      <c r="R450" s="523" t="str">
        <f t="array" ref="R450">IF(I450="TR",XLOOKUP(A450,'Crop Chart'!$A$5:$A$201,'Crop Chart'!$I$5:$I$201,FALSE),"")</f>
        <v/>
      </c>
      <c r="S450" s="512" t="str">
        <f t="array" ref="S450">IF(I450="TR",G450*'Crop Chart'!$H$2*12*L450/M450/T450*XLOOKUP(A450,'Crop Chart'!$A$5:$A$203,'Crop Chart'!$T$5:$T$203),"")</f>
        <v/>
      </c>
      <c r="T450" s="523" t="str">
        <f t="array" ref="T450">IF(ISBLANK(C450),"",XLOOKUP(A450,'Crop Chart'!$A$5:$A$201,'Crop Chart'!$P$5:$P$201,FALSE))</f>
        <v/>
      </c>
      <c r="U450" s="525" t="str">
        <f t="array" ref="U450">IF(ISBLANK(C450),"",XLOOKUP(A450,'Crop Chart'!$A$5:$A$201,'Crop Chart'!$Q$5:$Q$201,0))</f>
        <v/>
      </c>
      <c r="V450" s="507" t="str">
        <f t="array" ref="V450">IF(I450="DS",XLOOKUP(A450,'Crop Chart'!$A$6:$A$201,'Crop Chart'!$AH$6:$AH$201,0),"")</f>
        <v/>
      </c>
      <c r="W450" s="507" t="str">
        <f t="array" ref="W450">IF(I450="DS",XLOOKUP(A450,'Crop Chart'!$A$6:$A$201,'Crop Chart'!$AI$6:$AI$201,0),"")</f>
        <v/>
      </c>
      <c r="X450" s="526" t="str">
        <f t="array" ref="X450">IFS(ISTEXT(P450),"",XLOOKUP(A450,'Crop Chart'!$A$5:$A$201,'Crop Chart'!$R$5:$R$201,0)=0,"",XLOOKUP(A450,'Crop Chart'!$A$5:$A$201,'Crop Chart'!$R$5:$R$201,0)&gt;0,XLOOKUP(A450,'Crop Chart'!$A$5:$A$201,'Crop Chart'!$R$5:$R$201,0)+P450)</f>
        <v/>
      </c>
      <c r="Y450" s="523" t="str">
        <f t="array" ref="Y450">IF(ISTEXT(X450),"",XLOOKUP(A450,'Crop Chart'!$A$5:$A$201,'Crop Chart'!$S$5:$S$201,0))</f>
        <v/>
      </c>
      <c r="Z450" s="513" t="str">
        <f t="shared" si="3"/>
        <v/>
      </c>
      <c r="AA450" s="523" t="str">
        <f t="array" ref="AA450">IF(ISBLANK(C450),"",XLOOKUP(A450,'Crop Chart'!$A$5:$A$201,'Crop Chart'!$F$5:$F$201,0))</f>
        <v/>
      </c>
      <c r="AB450" s="523" t="str">
        <f t="array" ref="AB450">IF(ISBLANK(C450),"",XLOOKUP(A450,'Crop Chart'!$A$5:$A$201,'Crop Chart'!$G$5:$G$201,FALSE))</f>
        <v/>
      </c>
      <c r="AC450" s="526" t="str">
        <f t="shared" si="19"/>
        <v/>
      </c>
      <c r="AD450" s="526" t="str">
        <f t="shared" si="4"/>
        <v/>
      </c>
      <c r="AE450" s="527" t="str">
        <f t="array" ref="AE450">IF(ISBLANK(C450),"",XLOOKUP(C450,'Codified Game Plan'!$M$3:$M$477,'Codified Game Plan'!$J$3:$J$477,0))</f>
        <v/>
      </c>
      <c r="AF450" s="528" t="str">
        <f t="array" ref="AF450">IF(ISBLANK(C450),"",XLOOKUP(A450,'Crop Chart'!$A$5:$A$201,'Crop Chart'!$L$5:$L$201,FALSE))</f>
        <v/>
      </c>
      <c r="AG450" s="529"/>
      <c r="AH450" s="530"/>
      <c r="AI450" s="530" t="str">
        <f t="array" ref="AI450">IF(ISBLANK(C450),"",XLOOKUP(A450,'Crop Chart'!$A$5:$A$201,'Crop Chart'!$AN$5:$AN$201,FALSE))</f>
        <v/>
      </c>
      <c r="AJ450" s="531" t="str">
        <f t="array" ref="AJ450">IF((AI450=""),"",J450+XLOOKUP(A450,'Crop Chart'!$A$5:$A$201,'Crop Chart'!$AO$5:$AO$201,FALSE))</f>
        <v/>
      </c>
      <c r="AK450" s="530" t="str">
        <f t="array" ref="AK450">IF(ISBLANK(C450),"",XLOOKUP(A450,'Crop Chart'!$A$5:$A$201,'Crop Chart'!$AP$5:$AP$201,FALSE))</f>
        <v/>
      </c>
      <c r="AL450" s="531" t="str">
        <f t="array" ref="AL450">IF((AK450=""),"",J450+XLOOKUP(A450,'Crop Chart'!$A$5:$A$201,'Crop Chart'!$AQ$5:$AQ$201,FALSE))</f>
        <v/>
      </c>
      <c r="AM450" s="530" t="str">
        <f t="array" ref="AM450">IF(ISBLANK(C450),"",XLOOKUP(A450,'Crop Chart'!$A$5:$A$201,'Crop Chart'!$AR$5:$AR$201,FALSE))</f>
        <v/>
      </c>
      <c r="AN450" s="531" t="str">
        <f t="array" ref="AN450">IF((AM450=""),"",J450+XLOOKUP(A450,'Crop Chart'!$A$5:$A$201,'Crop Chart'!$AS$5:$AS$201,FALSE))</f>
        <v/>
      </c>
      <c r="AO450" s="530" t="str">
        <f t="array" ref="AO450">IF(ISBLANK(C450),"",XLOOKUP(A450,'Crop Chart'!$A$5:$A$201,'Crop Chart'!$AT$5:$AT$201,FALSE))</f>
        <v/>
      </c>
      <c r="AP450" s="531" t="str">
        <f t="array" ref="AP450">IF((AO450=""),"",J450+XLOOKUP(A450,'Crop Chart'!$A$5:$A$201,'Crop Chart'!$AU$5:$AU$201,FALSE))</f>
        <v/>
      </c>
      <c r="AQ450" s="530" t="str">
        <f t="array" ref="AQ450">IF(ISBLANK(C450),"",XLOOKUP(A450,'Crop Chart'!$A$5:$A$201,'Crop Chart'!$AV$5:$AV$201,FALSE))</f>
        <v/>
      </c>
      <c r="AR450" s="531" t="str">
        <f t="array" ref="AR450">IF((AQ450=""),"",J450+XLOOKUP(A450,'Crop Chart'!$A$5:$A$201,'Crop Chart'!$AW$5:$AW$201,FALSE))</f>
        <v/>
      </c>
      <c r="AS450" s="530" t="str">
        <f t="array" ref="AS450">IF(ISBLANK(C450),"",XLOOKUP(A450,'Crop Chart'!$A$5:$A$201,'Crop Chart'!$AX$5:$AX$201,FALSE))</f>
        <v/>
      </c>
      <c r="AT450" s="531" t="str">
        <f t="array" ref="AT450">IF((AS450=""),"",J450+XLOOKUP(A450,'Crop Chart'!$A$5:$A$201,'Crop Chart'!$AY$5:$AY$201,FALSE))</f>
        <v/>
      </c>
      <c r="AU450" s="530" t="str">
        <f t="array" ref="AU450">IF(ISBLANK(C450),"",XLOOKUP(A450,'Crop Chart'!$A$5:$A$201,'Crop Chart'!$AZ$5:$AZ$201,FALSE))</f>
        <v/>
      </c>
      <c r="AV450" s="531" t="str">
        <f t="array" ref="AV450">IF((AU450=""),"",J450+XLOOKUP(A450,'Crop Chart'!$A$5:$A$201,'Crop Chart'!$BA$5:$BA$201,FALSE))</f>
        <v/>
      </c>
      <c r="AW450" s="530" t="str">
        <f t="array" ref="AW450">IF(ISBLANK(C450),"",XLOOKUP(A450,'Crop Chart'!$A$5:$A$201,'Crop Chart'!$BB$5:$BB$201,FALSE))</f>
        <v/>
      </c>
      <c r="AX450" s="532" t="str">
        <f t="array" ref="AX450">IF((AW450=""),"",J450+XLOOKUP(A450,'Crop Chart'!$A$5:$A$201,'Crop Chart'!$BC$5:$BC$201,FALSE))</f>
        <v/>
      </c>
    </row>
    <row r="451" ht="15.75" hidden="1" customHeight="1">
      <c r="A451" s="520" t="str">
        <f t="array" ref="A451">IF(ISBLANK(C451)," ",XLOOKUP(C451,'Codified Game Plan'!$M$3:$M$477,'Codified Game Plan'!$A$3:$A$477))</f>
        <v> </v>
      </c>
      <c r="B451" s="503" t="str">
        <f t="array" ref="B451">IF(ISBLANK(C451),"",XLOOKUP(C451,'Codified Game Plan'!$M$3:$M$477,'Codified Game Plan'!$B$3:$B$477))</f>
        <v/>
      </c>
      <c r="C451" s="521"/>
      <c r="D451" s="521" t="str">
        <f t="array" ref="D451">IF(ISBLANK(C451)," ",XLOOKUP(C451,'Codified Game Plan'!$M$3:$M$477,'Codified Game Plan'!$C$3:$C$477))</f>
        <v> </v>
      </c>
      <c r="E451" s="522" t="str">
        <f t="array" ref="E451">IF(ISBLANK(C451),"",XLOOKUP(C451,'Codified Game Plan'!$M$3:$M$477,'Codified Game Plan'!$D$3:$D$477,0))</f>
        <v/>
      </c>
      <c r="F451" s="522" t="str">
        <f t="array" ref="F451">IF(ISBLANK(C451),"",XLOOKUP(C451,'Codified Game Plan'!$M$3:$M$477,'Codified Game Plan'!$E$3:$E$477,0))</f>
        <v/>
      </c>
      <c r="G451" s="523" t="str">
        <f t="array" ref="G451">IF(ISBLANK(C451)," ",XLOOKUP(C451,'Codified Game Plan'!$M$3:$M$477,'Codified Game Plan'!$F$3:$F$477))</f>
        <v> </v>
      </c>
      <c r="H451" s="507" t="str">
        <f t="array" ref="H451">IF(ISBLANK(C451)," ",XLOOKUP(C451,'Codified Game Plan'!$M$3:$M$477,'Codified Game Plan'!$G$3:$G$477))</f>
        <v> </v>
      </c>
      <c r="I451" s="523" t="str">
        <f t="array" ref="I451">IF(ISBLANK(C451),"",XLOOKUP(A451,'Crop Chart'!$A$5:$A$201,'Crop Chart'!$B$5:$B$201,0))</f>
        <v/>
      </c>
      <c r="J451" s="507" t="str">
        <f t="shared" si="24"/>
        <v> </v>
      </c>
      <c r="K451" s="511"/>
      <c r="L451" s="523" t="str">
        <f t="array" ref="L451">IF(ISBLANK(C451),"",XLOOKUP(A451,'Crop Chart'!$A$5:$A$201,'Crop Chart'!$C$5:$C$201,0))</f>
        <v/>
      </c>
      <c r="M451" s="506" t="str">
        <f t="array" ref="M451">IF(ISBLANK(C451),"",XLOOKUP(A451,'Crop Chart'!$A$5:$A$201,'Crop Chart'!$E$5:$E$201,0))</f>
        <v/>
      </c>
      <c r="N451" s="535" t="str">
        <f t="shared" si="1"/>
        <v/>
      </c>
      <c r="O451" s="515" t="str">
        <f t="array" ref="O451">IF(ISBLANK(C451),"",XLOOKUP(A451,'Crop Chart'!$A$5:$A$201,'Crop Chart'!$S$5:$S$201,0))</f>
        <v/>
      </c>
      <c r="P451" s="507" t="str">
        <f t="shared" si="2"/>
        <v/>
      </c>
      <c r="Q451" s="524"/>
      <c r="R451" s="523" t="str">
        <f t="array" ref="R451">IF(I451="TR",XLOOKUP(A451,'Crop Chart'!$A$5:$A$201,'Crop Chart'!$I$5:$I$201,FALSE),"")</f>
        <v/>
      </c>
      <c r="S451" s="512" t="str">
        <f t="array" ref="S451">IF(I451="TR",G451*'Crop Chart'!$H$2*12*L451/M451/T451*XLOOKUP(A451,'Crop Chart'!$A$5:$A$203,'Crop Chart'!$T$5:$T$203),"")</f>
        <v/>
      </c>
      <c r="T451" s="523" t="str">
        <f t="array" ref="T451">IF(ISBLANK(C451),"",XLOOKUP(A451,'Crop Chart'!$A$5:$A$201,'Crop Chart'!$P$5:$P$201,FALSE))</f>
        <v/>
      </c>
      <c r="U451" s="525" t="str">
        <f t="array" ref="U451">IF(ISBLANK(C451),"",XLOOKUP(A451,'Crop Chart'!$A$5:$A$201,'Crop Chart'!$Q$5:$Q$201,0))</f>
        <v/>
      </c>
      <c r="V451" s="507" t="str">
        <f t="array" ref="V451">IF(I451="DS",XLOOKUP(A451,'Crop Chart'!$A$6:$A$201,'Crop Chart'!$AH$6:$AH$201,0),"")</f>
        <v/>
      </c>
      <c r="W451" s="507" t="str">
        <f t="array" ref="W451">IF(I451="DS",XLOOKUP(A451,'Crop Chart'!$A$6:$A$201,'Crop Chart'!$AI$6:$AI$201,0),"")</f>
        <v/>
      </c>
      <c r="X451" s="526" t="str">
        <f t="array" ref="X451">IFS(ISTEXT(P451),"",XLOOKUP(A451,'Crop Chart'!$A$5:$A$201,'Crop Chart'!$R$5:$R$201,0)=0,"",XLOOKUP(A451,'Crop Chart'!$A$5:$A$201,'Crop Chart'!$R$5:$R$201,0)&gt;0,XLOOKUP(A451,'Crop Chart'!$A$5:$A$201,'Crop Chart'!$R$5:$R$201,0)+P451)</f>
        <v/>
      </c>
      <c r="Y451" s="523" t="str">
        <f t="array" ref="Y451">IF(ISTEXT(X451),"",XLOOKUP(A451,'Crop Chart'!$A$5:$A$201,'Crop Chart'!$S$5:$S$201,0))</f>
        <v/>
      </c>
      <c r="Z451" s="513" t="str">
        <f t="shared" si="3"/>
        <v/>
      </c>
      <c r="AA451" s="523" t="str">
        <f t="array" ref="AA451">IF(ISBLANK(C451),"",XLOOKUP(A451,'Crop Chart'!$A$5:$A$201,'Crop Chart'!$F$5:$F$201,0))</f>
        <v/>
      </c>
      <c r="AB451" s="523" t="str">
        <f t="array" ref="AB451">IF(ISBLANK(C451),"",XLOOKUP(A451,'Crop Chart'!$A$5:$A$201,'Crop Chart'!$G$5:$G$201,FALSE))</f>
        <v/>
      </c>
      <c r="AC451" s="526" t="str">
        <f t="shared" si="19"/>
        <v/>
      </c>
      <c r="AD451" s="526" t="str">
        <f t="shared" si="4"/>
        <v/>
      </c>
      <c r="AE451" s="527" t="str">
        <f t="array" ref="AE451">IF(ISBLANK(C451),"",XLOOKUP(C451,'Codified Game Plan'!$M$3:$M$477,'Codified Game Plan'!$J$3:$J$477,0))</f>
        <v/>
      </c>
      <c r="AF451" s="528" t="str">
        <f t="array" ref="AF451">IF(ISBLANK(C451),"",XLOOKUP(A451,'Crop Chart'!$A$5:$A$201,'Crop Chart'!$L$5:$L$201,FALSE))</f>
        <v/>
      </c>
      <c r="AG451" s="529"/>
      <c r="AH451" s="530"/>
      <c r="AI451" s="530" t="str">
        <f t="array" ref="AI451">IF(ISBLANK(C451),"",XLOOKUP(A451,'Crop Chart'!$A$5:$A$201,'Crop Chart'!$AN$5:$AN$201,FALSE))</f>
        <v/>
      </c>
      <c r="AJ451" s="531" t="str">
        <f t="array" ref="AJ451">IF((AI451=""),"",J451+XLOOKUP(A451,'Crop Chart'!$A$5:$A$201,'Crop Chart'!$AO$5:$AO$201,FALSE))</f>
        <v/>
      </c>
      <c r="AK451" s="530" t="str">
        <f t="array" ref="AK451">IF(ISBLANK(C451),"",XLOOKUP(A451,'Crop Chart'!$A$5:$A$201,'Crop Chart'!$AP$5:$AP$201,FALSE))</f>
        <v/>
      </c>
      <c r="AL451" s="531" t="str">
        <f t="array" ref="AL451">IF((AK451=""),"",J451+XLOOKUP(A451,'Crop Chart'!$A$5:$A$201,'Crop Chart'!$AQ$5:$AQ$201,FALSE))</f>
        <v/>
      </c>
      <c r="AM451" s="530" t="str">
        <f t="array" ref="AM451">IF(ISBLANK(C451),"",XLOOKUP(A451,'Crop Chart'!$A$5:$A$201,'Crop Chart'!$AR$5:$AR$201,FALSE))</f>
        <v/>
      </c>
      <c r="AN451" s="531" t="str">
        <f t="array" ref="AN451">IF((AM451=""),"",J451+XLOOKUP(A451,'Crop Chart'!$A$5:$A$201,'Crop Chart'!$AS$5:$AS$201,FALSE))</f>
        <v/>
      </c>
      <c r="AO451" s="530" t="str">
        <f t="array" ref="AO451">IF(ISBLANK(C451),"",XLOOKUP(A451,'Crop Chart'!$A$5:$A$201,'Crop Chart'!$AT$5:$AT$201,FALSE))</f>
        <v/>
      </c>
      <c r="AP451" s="531" t="str">
        <f t="array" ref="AP451">IF((AO451=""),"",J451+XLOOKUP(A451,'Crop Chart'!$A$5:$A$201,'Crop Chart'!$AU$5:$AU$201,FALSE))</f>
        <v/>
      </c>
      <c r="AQ451" s="530" t="str">
        <f t="array" ref="AQ451">IF(ISBLANK(C451),"",XLOOKUP(A451,'Crop Chart'!$A$5:$A$201,'Crop Chart'!$AV$5:$AV$201,FALSE))</f>
        <v/>
      </c>
      <c r="AR451" s="531" t="str">
        <f t="array" ref="AR451">IF((AQ451=""),"",J451+XLOOKUP(A451,'Crop Chart'!$A$5:$A$201,'Crop Chart'!$AW$5:$AW$201,FALSE))</f>
        <v/>
      </c>
      <c r="AS451" s="530" t="str">
        <f t="array" ref="AS451">IF(ISBLANK(C451),"",XLOOKUP(A451,'Crop Chart'!$A$5:$A$201,'Crop Chart'!$AX$5:$AX$201,FALSE))</f>
        <v/>
      </c>
      <c r="AT451" s="531" t="str">
        <f t="array" ref="AT451">IF((AS451=""),"",J451+XLOOKUP(A451,'Crop Chart'!$A$5:$A$201,'Crop Chart'!$AY$5:$AY$201,FALSE))</f>
        <v/>
      </c>
      <c r="AU451" s="530" t="str">
        <f t="array" ref="AU451">IF(ISBLANK(C451),"",XLOOKUP(A451,'Crop Chart'!$A$5:$A$201,'Crop Chart'!$AZ$5:$AZ$201,FALSE))</f>
        <v/>
      </c>
      <c r="AV451" s="531" t="str">
        <f t="array" ref="AV451">IF((AU451=""),"",J451+XLOOKUP(A451,'Crop Chart'!$A$5:$A$201,'Crop Chart'!$BA$5:$BA$201,FALSE))</f>
        <v/>
      </c>
      <c r="AW451" s="530" t="str">
        <f t="array" ref="AW451">IF(ISBLANK(C451),"",XLOOKUP(A451,'Crop Chart'!$A$5:$A$201,'Crop Chart'!$BB$5:$BB$201,FALSE))</f>
        <v/>
      </c>
      <c r="AX451" s="532" t="str">
        <f t="array" ref="AX451">IF((AW451=""),"",J451+XLOOKUP(A451,'Crop Chart'!$A$5:$A$201,'Crop Chart'!$BC$5:$BC$201,FALSE))</f>
        <v/>
      </c>
    </row>
    <row r="452" ht="15.75" hidden="1" customHeight="1">
      <c r="A452" s="520" t="str">
        <f t="array" ref="A452">IF(ISBLANK(C452)," ",XLOOKUP(C452,'Codified Game Plan'!$M$3:$M$477,'Codified Game Plan'!$A$3:$A$477))</f>
        <v> </v>
      </c>
      <c r="B452" s="503" t="str">
        <f t="array" ref="B452">IF(ISBLANK(C452),"",XLOOKUP(C452,'Codified Game Plan'!$M$3:$M$477,'Codified Game Plan'!$B$3:$B$477))</f>
        <v/>
      </c>
      <c r="C452" s="521"/>
      <c r="D452" s="521" t="str">
        <f t="array" ref="D452">IF(ISBLANK(C452)," ",XLOOKUP(C452,'Codified Game Plan'!$M$3:$M$477,'Codified Game Plan'!$C$3:$C$477))</f>
        <v> </v>
      </c>
      <c r="E452" s="522" t="str">
        <f t="array" ref="E452">IF(ISBLANK(C452),"",XLOOKUP(C452,'Codified Game Plan'!$M$3:$M$477,'Codified Game Plan'!$D$3:$D$477,0))</f>
        <v/>
      </c>
      <c r="F452" s="522" t="str">
        <f t="array" ref="F452">IF(ISBLANK(C452),"",XLOOKUP(C452,'Codified Game Plan'!$M$3:$M$477,'Codified Game Plan'!$E$3:$E$477,0))</f>
        <v/>
      </c>
      <c r="G452" s="523" t="str">
        <f t="array" ref="G452">IF(ISBLANK(C452)," ",XLOOKUP(C452,'Codified Game Plan'!$M$3:$M$477,'Codified Game Plan'!$F$3:$F$477))</f>
        <v> </v>
      </c>
      <c r="H452" s="507" t="str">
        <f t="array" ref="H452">IF(ISBLANK(C452)," ",XLOOKUP(C452,'Codified Game Plan'!$M$3:$M$477,'Codified Game Plan'!$G$3:$G$477))</f>
        <v> </v>
      </c>
      <c r="I452" s="523" t="str">
        <f t="array" ref="I452">IF(ISBLANK(C452),"",XLOOKUP(A452,'Crop Chart'!$A$5:$A$201,'Crop Chart'!$B$5:$B$201,0))</f>
        <v/>
      </c>
      <c r="J452" s="507" t="str">
        <f t="shared" si="24"/>
        <v> </v>
      </c>
      <c r="K452" s="511"/>
      <c r="L452" s="523" t="str">
        <f t="array" ref="L452">IF(ISBLANK(C452),"",XLOOKUP(A452,'Crop Chart'!$A$5:$A$201,'Crop Chart'!$C$5:$C$201,0))</f>
        <v/>
      </c>
      <c r="M452" s="506" t="str">
        <f t="array" ref="M452">IF(ISBLANK(C452),"",XLOOKUP(A452,'Crop Chart'!$A$5:$A$201,'Crop Chart'!$E$5:$E$201,0))</f>
        <v/>
      </c>
      <c r="N452" s="535" t="str">
        <f t="shared" si="1"/>
        <v/>
      </c>
      <c r="O452" s="515" t="str">
        <f t="array" ref="O452">IF(ISBLANK(C452),"",XLOOKUP(A452,'Crop Chart'!$A$5:$A$201,'Crop Chart'!$S$5:$S$201,0))</f>
        <v/>
      </c>
      <c r="P452" s="507" t="str">
        <f t="shared" si="2"/>
        <v/>
      </c>
      <c r="Q452" s="524"/>
      <c r="R452" s="523" t="str">
        <f t="array" ref="R452">IF(I452="TR",XLOOKUP(A452,'Crop Chart'!$A$5:$A$201,'Crop Chart'!$I$5:$I$201,FALSE),"")</f>
        <v/>
      </c>
      <c r="S452" s="512" t="str">
        <f t="array" ref="S452">IF(I452="TR",G452*'Crop Chart'!$H$2*12*L452/M452/T452*XLOOKUP(A452,'Crop Chart'!$A$5:$A$203,'Crop Chart'!$T$5:$T$203),"")</f>
        <v/>
      </c>
      <c r="T452" s="523" t="str">
        <f t="array" ref="T452">IF(ISBLANK(C452),"",XLOOKUP(A452,'Crop Chart'!$A$5:$A$201,'Crop Chart'!$P$5:$P$201,FALSE))</f>
        <v/>
      </c>
      <c r="U452" s="525" t="str">
        <f t="array" ref="U452">IF(ISBLANK(C452),"",XLOOKUP(A452,'Crop Chart'!$A$5:$A$201,'Crop Chart'!$Q$5:$Q$201,0))</f>
        <v/>
      </c>
      <c r="V452" s="507" t="str">
        <f t="array" ref="V452">IF(I452="DS",XLOOKUP(A452,'Crop Chart'!$A$6:$A$201,'Crop Chart'!$AH$6:$AH$201,0),"")</f>
        <v/>
      </c>
      <c r="W452" s="507" t="str">
        <f t="array" ref="W452">IF(I452="DS",XLOOKUP(A452,'Crop Chart'!$A$6:$A$201,'Crop Chart'!$AI$6:$AI$201,0),"")</f>
        <v/>
      </c>
      <c r="X452" s="526" t="str">
        <f t="array" ref="X452">IFS(ISTEXT(P452),"",XLOOKUP(A452,'Crop Chart'!$A$5:$A$201,'Crop Chart'!$R$5:$R$201,0)=0,"",XLOOKUP(A452,'Crop Chart'!$A$5:$A$201,'Crop Chart'!$R$5:$R$201,0)&gt;0,XLOOKUP(A452,'Crop Chart'!$A$5:$A$201,'Crop Chart'!$R$5:$R$201,0)+P452)</f>
        <v/>
      </c>
      <c r="Y452" s="523" t="str">
        <f t="array" ref="Y452">IF(ISTEXT(X452),"",XLOOKUP(A452,'Crop Chart'!$A$5:$A$201,'Crop Chart'!$S$5:$S$201,0))</f>
        <v/>
      </c>
      <c r="Z452" s="513" t="str">
        <f t="shared" si="3"/>
        <v/>
      </c>
      <c r="AA452" s="523" t="str">
        <f t="array" ref="AA452">IF(ISBLANK(C452),"",XLOOKUP(A452,'Crop Chart'!$A$5:$A$201,'Crop Chart'!$F$5:$F$201,0))</f>
        <v/>
      </c>
      <c r="AB452" s="523" t="str">
        <f t="array" ref="AB452">IF(ISBLANK(C452),"",XLOOKUP(A452,'Crop Chart'!$A$5:$A$201,'Crop Chart'!$G$5:$G$201,FALSE))</f>
        <v/>
      </c>
      <c r="AC452" s="526" t="str">
        <f t="shared" si="19"/>
        <v/>
      </c>
      <c r="AD452" s="526" t="str">
        <f t="shared" si="4"/>
        <v/>
      </c>
      <c r="AE452" s="527" t="str">
        <f t="array" ref="AE452">IF(ISBLANK(C452),"",XLOOKUP(C452,'Codified Game Plan'!$M$3:$M$477,'Codified Game Plan'!$J$3:$J$477,0))</f>
        <v/>
      </c>
      <c r="AF452" s="528" t="str">
        <f t="array" ref="AF452">IF(ISBLANK(C452),"",XLOOKUP(A452,'Crop Chart'!$A$5:$A$201,'Crop Chart'!$L$5:$L$201,FALSE))</f>
        <v/>
      </c>
      <c r="AG452" s="529"/>
      <c r="AH452" s="530"/>
      <c r="AI452" s="530" t="str">
        <f t="array" ref="AI452">IF(ISBLANK(C452),"",XLOOKUP(A452,'Crop Chart'!$A$5:$A$201,'Crop Chart'!$AN$5:$AN$201,FALSE))</f>
        <v/>
      </c>
      <c r="AJ452" s="531" t="str">
        <f t="array" ref="AJ452">IF((AI452=""),"",J452+XLOOKUP(A452,'Crop Chart'!$A$5:$A$201,'Crop Chart'!$AO$5:$AO$201,FALSE))</f>
        <v/>
      </c>
      <c r="AK452" s="530" t="str">
        <f t="array" ref="AK452">IF(ISBLANK(C452),"",XLOOKUP(A452,'Crop Chart'!$A$5:$A$201,'Crop Chart'!$AP$5:$AP$201,FALSE))</f>
        <v/>
      </c>
      <c r="AL452" s="531" t="str">
        <f t="array" ref="AL452">IF((AK452=""),"",J452+XLOOKUP(A452,'Crop Chart'!$A$5:$A$201,'Crop Chart'!$AQ$5:$AQ$201,FALSE))</f>
        <v/>
      </c>
      <c r="AM452" s="530" t="str">
        <f t="array" ref="AM452">IF(ISBLANK(C452),"",XLOOKUP(A452,'Crop Chart'!$A$5:$A$201,'Crop Chart'!$AR$5:$AR$201,FALSE))</f>
        <v/>
      </c>
      <c r="AN452" s="531" t="str">
        <f t="array" ref="AN452">IF((AM452=""),"",J452+XLOOKUP(A452,'Crop Chart'!$A$5:$A$201,'Crop Chart'!$AS$5:$AS$201,FALSE))</f>
        <v/>
      </c>
      <c r="AO452" s="530" t="str">
        <f t="array" ref="AO452">IF(ISBLANK(C452),"",XLOOKUP(A452,'Crop Chart'!$A$5:$A$201,'Crop Chart'!$AT$5:$AT$201,FALSE))</f>
        <v/>
      </c>
      <c r="AP452" s="531" t="str">
        <f t="array" ref="AP452">IF((AO452=""),"",J452+XLOOKUP(A452,'Crop Chart'!$A$5:$A$201,'Crop Chart'!$AU$5:$AU$201,FALSE))</f>
        <v/>
      </c>
      <c r="AQ452" s="530" t="str">
        <f t="array" ref="AQ452">IF(ISBLANK(C452),"",XLOOKUP(A452,'Crop Chart'!$A$5:$A$201,'Crop Chart'!$AV$5:$AV$201,FALSE))</f>
        <v/>
      </c>
      <c r="AR452" s="531" t="str">
        <f t="array" ref="AR452">IF((AQ452=""),"",J452+XLOOKUP(A452,'Crop Chart'!$A$5:$A$201,'Crop Chart'!$AW$5:$AW$201,FALSE))</f>
        <v/>
      </c>
      <c r="AS452" s="530" t="str">
        <f t="array" ref="AS452">IF(ISBLANK(C452),"",XLOOKUP(A452,'Crop Chart'!$A$5:$A$201,'Crop Chart'!$AX$5:$AX$201,FALSE))</f>
        <v/>
      </c>
      <c r="AT452" s="531" t="str">
        <f t="array" ref="AT452">IF((AS452=""),"",J452+XLOOKUP(A452,'Crop Chart'!$A$5:$A$201,'Crop Chart'!$AY$5:$AY$201,FALSE))</f>
        <v/>
      </c>
      <c r="AU452" s="530" t="str">
        <f t="array" ref="AU452">IF(ISBLANK(C452),"",XLOOKUP(A452,'Crop Chart'!$A$5:$A$201,'Crop Chart'!$AZ$5:$AZ$201,FALSE))</f>
        <v/>
      </c>
      <c r="AV452" s="531" t="str">
        <f t="array" ref="AV452">IF((AU452=""),"",J452+XLOOKUP(A452,'Crop Chart'!$A$5:$A$201,'Crop Chart'!$BA$5:$BA$201,FALSE))</f>
        <v/>
      </c>
      <c r="AW452" s="530" t="str">
        <f t="array" ref="AW452">IF(ISBLANK(C452),"",XLOOKUP(A452,'Crop Chart'!$A$5:$A$201,'Crop Chart'!$BB$5:$BB$201,FALSE))</f>
        <v/>
      </c>
      <c r="AX452" s="532" t="str">
        <f t="array" ref="AX452">IF((AW452=""),"",J452+XLOOKUP(A452,'Crop Chart'!$A$5:$A$201,'Crop Chart'!$BC$5:$BC$201,FALSE))</f>
        <v/>
      </c>
    </row>
    <row r="453" ht="15.75" hidden="1" customHeight="1">
      <c r="A453" s="520" t="str">
        <f t="array" ref="A453">IF(ISBLANK(C453)," ",XLOOKUP(C453,'Codified Game Plan'!$M$3:$M$477,'Codified Game Plan'!$A$3:$A$477))</f>
        <v> </v>
      </c>
      <c r="B453" s="503" t="str">
        <f t="array" ref="B453">IF(ISBLANK(C453),"",XLOOKUP(C453,'Codified Game Plan'!$M$3:$M$477,'Codified Game Plan'!$B$3:$B$477))</f>
        <v/>
      </c>
      <c r="C453" s="521"/>
      <c r="D453" s="521" t="str">
        <f t="array" ref="D453">IF(ISBLANK(C453)," ",XLOOKUP(C453,'Codified Game Plan'!$M$3:$M$477,'Codified Game Plan'!$C$3:$C$477))</f>
        <v> </v>
      </c>
      <c r="E453" s="522" t="str">
        <f t="array" ref="E453">IF(ISBLANK(C453),"",XLOOKUP(C453,'Codified Game Plan'!$M$3:$M$477,'Codified Game Plan'!$D$3:$D$477,0))</f>
        <v/>
      </c>
      <c r="F453" s="522" t="str">
        <f t="array" ref="F453">IF(ISBLANK(C453),"",XLOOKUP(C453,'Codified Game Plan'!$M$3:$M$477,'Codified Game Plan'!$E$3:$E$477,0))</f>
        <v/>
      </c>
      <c r="G453" s="523" t="str">
        <f t="array" ref="G453">IF(ISBLANK(C453)," ",XLOOKUP(C453,'Codified Game Plan'!$M$3:$M$477,'Codified Game Plan'!$F$3:$F$477))</f>
        <v> </v>
      </c>
      <c r="H453" s="507" t="str">
        <f t="array" ref="H453">IF(ISBLANK(C453)," ",XLOOKUP(C453,'Codified Game Plan'!$M$3:$M$477,'Codified Game Plan'!$G$3:$G$477))</f>
        <v> </v>
      </c>
      <c r="I453" s="523" t="str">
        <f t="array" ref="I453">IF(ISBLANK(C453),"",XLOOKUP(A453,'Crop Chart'!$A$5:$A$201,'Crop Chart'!$B$5:$B$201,0))</f>
        <v/>
      </c>
      <c r="J453" s="507" t="str">
        <f t="shared" si="24"/>
        <v> </v>
      </c>
      <c r="K453" s="511"/>
      <c r="L453" s="523" t="str">
        <f t="array" ref="L453">IF(ISBLANK(C453),"",XLOOKUP(A453,'Crop Chart'!$A$5:$A$201,'Crop Chart'!$C$5:$C$201,0))</f>
        <v/>
      </c>
      <c r="M453" s="506" t="str">
        <f t="array" ref="M453">IF(ISBLANK(C453),"",XLOOKUP(A453,'Crop Chart'!$A$5:$A$201,'Crop Chart'!$E$5:$E$201,0))</f>
        <v/>
      </c>
      <c r="N453" s="535" t="str">
        <f t="shared" si="1"/>
        <v/>
      </c>
      <c r="O453" s="515" t="str">
        <f t="array" ref="O453">IF(ISBLANK(C453),"",XLOOKUP(A453,'Crop Chart'!$A$5:$A$201,'Crop Chart'!$S$5:$S$201,0))</f>
        <v/>
      </c>
      <c r="P453" s="507" t="str">
        <f t="shared" si="2"/>
        <v/>
      </c>
      <c r="Q453" s="524"/>
      <c r="R453" s="523" t="str">
        <f t="array" ref="R453">IF(I453="TR",XLOOKUP(A453,'Crop Chart'!$A$5:$A$201,'Crop Chart'!$I$5:$I$201,FALSE),"")</f>
        <v/>
      </c>
      <c r="S453" s="512" t="str">
        <f t="array" ref="S453">IF(I453="TR",G453*'Crop Chart'!$H$2*12*L453/M453/T453*XLOOKUP(A453,'Crop Chart'!$A$5:$A$203,'Crop Chart'!$T$5:$T$203),"")</f>
        <v/>
      </c>
      <c r="T453" s="523" t="str">
        <f t="array" ref="T453">IF(ISBLANK(C453),"",XLOOKUP(A453,'Crop Chart'!$A$5:$A$201,'Crop Chart'!$P$5:$P$201,FALSE))</f>
        <v/>
      </c>
      <c r="U453" s="525" t="str">
        <f t="array" ref="U453">IF(ISBLANK(C453),"",XLOOKUP(A453,'Crop Chart'!$A$5:$A$201,'Crop Chart'!$Q$5:$Q$201,0))</f>
        <v/>
      </c>
      <c r="V453" s="507" t="str">
        <f t="array" ref="V453">IF(I453="DS",XLOOKUP(A453,'Crop Chart'!$A$6:$A$201,'Crop Chart'!$AH$6:$AH$201,0),"")</f>
        <v/>
      </c>
      <c r="W453" s="507" t="str">
        <f t="array" ref="W453">IF(I453="DS",XLOOKUP(A453,'Crop Chart'!$A$6:$A$201,'Crop Chart'!$AI$6:$AI$201,0),"")</f>
        <v/>
      </c>
      <c r="X453" s="526" t="str">
        <f t="array" ref="X453">IFS(ISTEXT(P453),"",XLOOKUP(A453,'Crop Chart'!$A$5:$A$201,'Crop Chart'!$R$5:$R$201,0)=0,"",XLOOKUP(A453,'Crop Chart'!$A$5:$A$201,'Crop Chart'!$R$5:$R$201,0)&gt;0,XLOOKUP(A453,'Crop Chart'!$A$5:$A$201,'Crop Chart'!$R$5:$R$201,0)+P453)</f>
        <v/>
      </c>
      <c r="Y453" s="523" t="str">
        <f t="array" ref="Y453">IF(ISTEXT(X453),"",XLOOKUP(A453,'Crop Chart'!$A$5:$A$201,'Crop Chart'!$S$5:$S$201,0))</f>
        <v/>
      </c>
      <c r="Z453" s="513" t="str">
        <f t="shared" si="3"/>
        <v/>
      </c>
      <c r="AA453" s="523" t="str">
        <f t="array" ref="AA453">IF(ISBLANK(C453),"",XLOOKUP(A453,'Crop Chart'!$A$5:$A$201,'Crop Chart'!$F$5:$F$201,0))</f>
        <v/>
      </c>
      <c r="AB453" s="523" t="str">
        <f t="array" ref="AB453">IF(ISBLANK(C453),"",XLOOKUP(A453,'Crop Chart'!$A$5:$A$201,'Crop Chart'!$G$5:$G$201,FALSE))</f>
        <v/>
      </c>
      <c r="AC453" s="526" t="str">
        <f t="shared" si="19"/>
        <v/>
      </c>
      <c r="AD453" s="526" t="str">
        <f t="shared" si="4"/>
        <v/>
      </c>
      <c r="AE453" s="527" t="str">
        <f t="array" ref="AE453">IF(ISBLANK(C453),"",XLOOKUP(C453,'Codified Game Plan'!$M$3:$M$477,'Codified Game Plan'!$J$3:$J$477,0))</f>
        <v/>
      </c>
      <c r="AF453" s="528" t="str">
        <f t="array" ref="AF453">IF(ISBLANK(C453),"",XLOOKUP(A453,'Crop Chart'!$A$5:$A$201,'Crop Chart'!$L$5:$L$201,FALSE))</f>
        <v/>
      </c>
      <c r="AG453" s="529"/>
      <c r="AH453" s="530"/>
      <c r="AI453" s="530" t="str">
        <f t="array" ref="AI453">IF(ISBLANK(C453),"",XLOOKUP(A453,'Crop Chart'!$A$5:$A$201,'Crop Chart'!$AN$5:$AN$201,FALSE))</f>
        <v/>
      </c>
      <c r="AJ453" s="531" t="str">
        <f t="array" ref="AJ453">IF((AI453=""),"",J453+XLOOKUP(A453,'Crop Chart'!$A$5:$A$201,'Crop Chart'!$AO$5:$AO$201,FALSE))</f>
        <v/>
      </c>
      <c r="AK453" s="530" t="str">
        <f t="array" ref="AK453">IF(ISBLANK(C453),"",XLOOKUP(A453,'Crop Chart'!$A$5:$A$201,'Crop Chart'!$AP$5:$AP$201,FALSE))</f>
        <v/>
      </c>
      <c r="AL453" s="531" t="str">
        <f t="array" ref="AL453">IF((AK453=""),"",J453+XLOOKUP(A453,'Crop Chart'!$A$5:$A$201,'Crop Chart'!$AQ$5:$AQ$201,FALSE))</f>
        <v/>
      </c>
      <c r="AM453" s="530" t="str">
        <f t="array" ref="AM453">IF(ISBLANK(C453),"",XLOOKUP(A453,'Crop Chart'!$A$5:$A$201,'Crop Chart'!$AR$5:$AR$201,FALSE))</f>
        <v/>
      </c>
      <c r="AN453" s="531" t="str">
        <f t="array" ref="AN453">IF((AM453=""),"",J453+XLOOKUP(A453,'Crop Chart'!$A$5:$A$201,'Crop Chart'!$AS$5:$AS$201,FALSE))</f>
        <v/>
      </c>
      <c r="AO453" s="530" t="str">
        <f t="array" ref="AO453">IF(ISBLANK(C453),"",XLOOKUP(A453,'Crop Chart'!$A$5:$A$201,'Crop Chart'!$AT$5:$AT$201,FALSE))</f>
        <v/>
      </c>
      <c r="AP453" s="531" t="str">
        <f t="array" ref="AP453">IF((AO453=""),"",J453+XLOOKUP(A453,'Crop Chart'!$A$5:$A$201,'Crop Chart'!$AU$5:$AU$201,FALSE))</f>
        <v/>
      </c>
      <c r="AQ453" s="530" t="str">
        <f t="array" ref="AQ453">IF(ISBLANK(C453),"",XLOOKUP(A453,'Crop Chart'!$A$5:$A$201,'Crop Chart'!$AV$5:$AV$201,FALSE))</f>
        <v/>
      </c>
      <c r="AR453" s="531" t="str">
        <f t="array" ref="AR453">IF((AQ453=""),"",J453+XLOOKUP(A453,'Crop Chart'!$A$5:$A$201,'Crop Chart'!$AW$5:$AW$201,FALSE))</f>
        <v/>
      </c>
      <c r="AS453" s="530" t="str">
        <f t="array" ref="AS453">IF(ISBLANK(C453),"",XLOOKUP(A453,'Crop Chart'!$A$5:$A$201,'Crop Chart'!$AX$5:$AX$201,FALSE))</f>
        <v/>
      </c>
      <c r="AT453" s="531" t="str">
        <f t="array" ref="AT453">IF((AS453=""),"",J453+XLOOKUP(A453,'Crop Chart'!$A$5:$A$201,'Crop Chart'!$AY$5:$AY$201,FALSE))</f>
        <v/>
      </c>
      <c r="AU453" s="530" t="str">
        <f t="array" ref="AU453">IF(ISBLANK(C453),"",XLOOKUP(A453,'Crop Chart'!$A$5:$A$201,'Crop Chart'!$AZ$5:$AZ$201,FALSE))</f>
        <v/>
      </c>
      <c r="AV453" s="531" t="str">
        <f t="array" ref="AV453">IF((AU453=""),"",J453+XLOOKUP(A453,'Crop Chart'!$A$5:$A$201,'Crop Chart'!$BA$5:$BA$201,FALSE))</f>
        <v/>
      </c>
      <c r="AW453" s="530" t="str">
        <f t="array" ref="AW453">IF(ISBLANK(C453),"",XLOOKUP(A453,'Crop Chart'!$A$5:$A$201,'Crop Chart'!$BB$5:$BB$201,FALSE))</f>
        <v/>
      </c>
      <c r="AX453" s="532" t="str">
        <f t="array" ref="AX453">IF((AW453=""),"",J453+XLOOKUP(A453,'Crop Chart'!$A$5:$A$201,'Crop Chart'!$BC$5:$BC$201,FALSE))</f>
        <v/>
      </c>
    </row>
    <row r="454" ht="15.75" hidden="1" customHeight="1">
      <c r="A454" s="520" t="str">
        <f t="array" ref="A454">IF(ISBLANK(C454)," ",XLOOKUP(C454,'Codified Game Plan'!$M$3:$M$477,'Codified Game Plan'!$A$3:$A$477))</f>
        <v> </v>
      </c>
      <c r="B454" s="503" t="str">
        <f t="array" ref="B454">IF(ISBLANK(C454),"",XLOOKUP(C454,'Codified Game Plan'!$M$3:$M$477,'Codified Game Plan'!$B$3:$B$477))</f>
        <v/>
      </c>
      <c r="C454" s="521"/>
      <c r="D454" s="521" t="str">
        <f t="array" ref="D454">IF(ISBLANK(C454)," ",XLOOKUP(C454,'Codified Game Plan'!$M$3:$M$477,'Codified Game Plan'!$C$3:$C$477))</f>
        <v> </v>
      </c>
      <c r="E454" s="522" t="str">
        <f t="array" ref="E454">IF(ISBLANK(C454),"",XLOOKUP(C454,'Codified Game Plan'!$M$3:$M$477,'Codified Game Plan'!$D$3:$D$477,0))</f>
        <v/>
      </c>
      <c r="F454" s="522" t="str">
        <f t="array" ref="F454">IF(ISBLANK(C454),"",XLOOKUP(C454,'Codified Game Plan'!$M$3:$M$477,'Codified Game Plan'!$E$3:$E$477,0))</f>
        <v/>
      </c>
      <c r="G454" s="523" t="str">
        <f t="array" ref="G454">IF(ISBLANK(C454)," ",XLOOKUP(C454,'Codified Game Plan'!$M$3:$M$477,'Codified Game Plan'!$F$3:$F$477))</f>
        <v> </v>
      </c>
      <c r="H454" s="507" t="str">
        <f t="array" ref="H454">IF(ISBLANK(C454)," ",XLOOKUP(C454,'Codified Game Plan'!$M$3:$M$477,'Codified Game Plan'!$G$3:$G$477))</f>
        <v> </v>
      </c>
      <c r="I454" s="523" t="str">
        <f t="array" ref="I454">IF(ISBLANK(C454),"",XLOOKUP(A454,'Crop Chart'!$A$5:$A$201,'Crop Chart'!$B$5:$B$201,0))</f>
        <v/>
      </c>
      <c r="J454" s="507" t="str">
        <f t="shared" si="24"/>
        <v> </v>
      </c>
      <c r="K454" s="511"/>
      <c r="L454" s="523" t="str">
        <f t="array" ref="L454">IF(ISBLANK(C454),"",XLOOKUP(A454,'Crop Chart'!$A$5:$A$201,'Crop Chart'!$C$5:$C$201,0))</f>
        <v/>
      </c>
      <c r="M454" s="506" t="str">
        <f t="array" ref="M454">IF(ISBLANK(C454),"",XLOOKUP(A454,'Crop Chart'!$A$5:$A$201,'Crop Chart'!$E$5:$E$201,0))</f>
        <v/>
      </c>
      <c r="N454" s="535" t="str">
        <f t="shared" si="1"/>
        <v/>
      </c>
      <c r="O454" s="515" t="str">
        <f t="array" ref="O454">IF(ISBLANK(C454),"",XLOOKUP(A454,'Crop Chart'!$A$5:$A$201,'Crop Chart'!$S$5:$S$201,0))</f>
        <v/>
      </c>
      <c r="P454" s="507" t="str">
        <f t="shared" si="2"/>
        <v/>
      </c>
      <c r="Q454" s="524"/>
      <c r="R454" s="523" t="str">
        <f t="array" ref="R454">IF(I454="TR",XLOOKUP(A454,'Crop Chart'!$A$5:$A$201,'Crop Chart'!$I$5:$I$201,FALSE),"")</f>
        <v/>
      </c>
      <c r="S454" s="512" t="str">
        <f t="array" ref="S454">IF(I454="TR",G454*'Crop Chart'!$H$2*12*L454/M454/T454*XLOOKUP(A454,'Crop Chart'!$A$5:$A$203,'Crop Chart'!$T$5:$T$203),"")</f>
        <v/>
      </c>
      <c r="T454" s="523" t="str">
        <f t="array" ref="T454">IF(ISBLANK(C454),"",XLOOKUP(A454,'Crop Chart'!$A$5:$A$201,'Crop Chart'!$P$5:$P$201,FALSE))</f>
        <v/>
      </c>
      <c r="U454" s="525" t="str">
        <f t="array" ref="U454">IF(ISBLANK(C454),"",XLOOKUP(A454,'Crop Chart'!$A$5:$A$201,'Crop Chart'!$Q$5:$Q$201,0))</f>
        <v/>
      </c>
      <c r="V454" s="507" t="str">
        <f t="array" ref="V454">IF(I454="DS",XLOOKUP(A454,'Crop Chart'!$A$6:$A$201,'Crop Chart'!$AH$6:$AH$201,0),"")</f>
        <v/>
      </c>
      <c r="W454" s="507" t="str">
        <f t="array" ref="W454">IF(I454="DS",XLOOKUP(A454,'Crop Chart'!$A$6:$A$201,'Crop Chart'!$AI$6:$AI$201,0),"")</f>
        <v/>
      </c>
      <c r="X454" s="526" t="str">
        <f t="array" ref="X454">IFS(ISTEXT(P454),"",XLOOKUP(A454,'Crop Chart'!$A$5:$A$201,'Crop Chart'!$R$5:$R$201,0)=0,"",XLOOKUP(A454,'Crop Chart'!$A$5:$A$201,'Crop Chart'!$R$5:$R$201,0)&gt;0,XLOOKUP(A454,'Crop Chart'!$A$5:$A$201,'Crop Chart'!$R$5:$R$201,0)+P454)</f>
        <v/>
      </c>
      <c r="Y454" s="523" t="str">
        <f t="array" ref="Y454">IF(ISTEXT(X454),"",XLOOKUP(A454,'Crop Chart'!$A$5:$A$201,'Crop Chart'!$S$5:$S$201,0))</f>
        <v/>
      </c>
      <c r="Z454" s="513" t="str">
        <f t="shared" si="3"/>
        <v/>
      </c>
      <c r="AA454" s="523" t="str">
        <f t="array" ref="AA454">IF(ISBLANK(C454),"",XLOOKUP(A454,'Crop Chart'!$A$5:$A$201,'Crop Chart'!$F$5:$F$201,0))</f>
        <v/>
      </c>
      <c r="AB454" s="523" t="str">
        <f t="array" ref="AB454">IF(ISBLANK(C454),"",XLOOKUP(A454,'Crop Chart'!$A$5:$A$201,'Crop Chart'!$G$5:$G$201,FALSE))</f>
        <v/>
      </c>
      <c r="AC454" s="526" t="str">
        <f t="shared" si="19"/>
        <v/>
      </c>
      <c r="AD454" s="526" t="str">
        <f t="shared" si="4"/>
        <v/>
      </c>
      <c r="AE454" s="527" t="str">
        <f t="array" ref="AE454">IF(ISBLANK(C454),"",XLOOKUP(C454,'Codified Game Plan'!$M$3:$M$477,'Codified Game Plan'!$J$3:$J$477,0))</f>
        <v/>
      </c>
      <c r="AF454" s="528" t="str">
        <f t="array" ref="AF454">IF(ISBLANK(C454),"",XLOOKUP(A454,'Crop Chart'!$A$5:$A$201,'Crop Chart'!$L$5:$L$201,FALSE))</f>
        <v/>
      </c>
      <c r="AG454" s="529"/>
      <c r="AH454" s="530"/>
      <c r="AI454" s="530" t="str">
        <f t="array" ref="AI454">IF(ISBLANK(C454),"",XLOOKUP(A454,'Crop Chart'!$A$5:$A$201,'Crop Chart'!$AN$5:$AN$201,FALSE))</f>
        <v/>
      </c>
      <c r="AJ454" s="531" t="str">
        <f t="array" ref="AJ454">IF((AI454=""),"",J454+XLOOKUP(A454,'Crop Chart'!$A$5:$A$201,'Crop Chart'!$AO$5:$AO$201,FALSE))</f>
        <v/>
      </c>
      <c r="AK454" s="530" t="str">
        <f t="array" ref="AK454">IF(ISBLANK(C454),"",XLOOKUP(A454,'Crop Chart'!$A$5:$A$201,'Crop Chart'!$AP$5:$AP$201,FALSE))</f>
        <v/>
      </c>
      <c r="AL454" s="531" t="str">
        <f t="array" ref="AL454">IF((AK454=""),"",J454+XLOOKUP(A454,'Crop Chart'!$A$5:$A$201,'Crop Chart'!$AQ$5:$AQ$201,FALSE))</f>
        <v/>
      </c>
      <c r="AM454" s="530" t="str">
        <f t="array" ref="AM454">IF(ISBLANK(C454),"",XLOOKUP(A454,'Crop Chart'!$A$5:$A$201,'Crop Chart'!$AR$5:$AR$201,FALSE))</f>
        <v/>
      </c>
      <c r="AN454" s="531" t="str">
        <f t="array" ref="AN454">IF((AM454=""),"",J454+XLOOKUP(A454,'Crop Chart'!$A$5:$A$201,'Crop Chart'!$AS$5:$AS$201,FALSE))</f>
        <v/>
      </c>
      <c r="AO454" s="530" t="str">
        <f t="array" ref="AO454">IF(ISBLANK(C454),"",XLOOKUP(A454,'Crop Chart'!$A$5:$A$201,'Crop Chart'!$AT$5:$AT$201,FALSE))</f>
        <v/>
      </c>
      <c r="AP454" s="531" t="str">
        <f t="array" ref="AP454">IF((AO454=""),"",J454+XLOOKUP(A454,'Crop Chart'!$A$5:$A$201,'Crop Chart'!$AU$5:$AU$201,FALSE))</f>
        <v/>
      </c>
      <c r="AQ454" s="530" t="str">
        <f t="array" ref="AQ454">IF(ISBLANK(C454),"",XLOOKUP(A454,'Crop Chart'!$A$5:$A$201,'Crop Chart'!$AV$5:$AV$201,FALSE))</f>
        <v/>
      </c>
      <c r="AR454" s="531" t="str">
        <f t="array" ref="AR454">IF((AQ454=""),"",J454+XLOOKUP(A454,'Crop Chart'!$A$5:$A$201,'Crop Chart'!$AW$5:$AW$201,FALSE))</f>
        <v/>
      </c>
      <c r="AS454" s="530" t="str">
        <f t="array" ref="AS454">IF(ISBLANK(C454),"",XLOOKUP(A454,'Crop Chart'!$A$5:$A$201,'Crop Chart'!$AX$5:$AX$201,FALSE))</f>
        <v/>
      </c>
      <c r="AT454" s="531" t="str">
        <f t="array" ref="AT454">IF((AS454=""),"",J454+XLOOKUP(A454,'Crop Chart'!$A$5:$A$201,'Crop Chart'!$AY$5:$AY$201,FALSE))</f>
        <v/>
      </c>
      <c r="AU454" s="530" t="str">
        <f t="array" ref="AU454">IF(ISBLANK(C454),"",XLOOKUP(A454,'Crop Chart'!$A$5:$A$201,'Crop Chart'!$AZ$5:$AZ$201,FALSE))</f>
        <v/>
      </c>
      <c r="AV454" s="531" t="str">
        <f t="array" ref="AV454">IF((AU454=""),"",J454+XLOOKUP(A454,'Crop Chart'!$A$5:$A$201,'Crop Chart'!$BA$5:$BA$201,FALSE))</f>
        <v/>
      </c>
      <c r="AW454" s="530" t="str">
        <f t="array" ref="AW454">IF(ISBLANK(C454),"",XLOOKUP(A454,'Crop Chart'!$A$5:$A$201,'Crop Chart'!$BB$5:$BB$201,FALSE))</f>
        <v/>
      </c>
      <c r="AX454" s="532" t="str">
        <f t="array" ref="AX454">IF((AW454=""),"",J454+XLOOKUP(A454,'Crop Chart'!$A$5:$A$201,'Crop Chart'!$BC$5:$BC$201,FALSE))</f>
        <v/>
      </c>
    </row>
    <row r="455" ht="15.75" hidden="1" customHeight="1">
      <c r="A455" s="520" t="str">
        <f t="array" ref="A455">IF(ISBLANK(C455)," ",XLOOKUP(C455,'Codified Game Plan'!$M$3:$M$477,'Codified Game Plan'!$A$3:$A$477))</f>
        <v> </v>
      </c>
      <c r="B455" s="503" t="str">
        <f t="array" ref="B455">IF(ISBLANK(C455),"",XLOOKUP(C455,'Codified Game Plan'!$M$3:$M$477,'Codified Game Plan'!$B$3:$B$477))</f>
        <v/>
      </c>
      <c r="C455" s="521"/>
      <c r="D455" s="521" t="str">
        <f t="array" ref="D455">IF(ISBLANK(C455)," ",XLOOKUP(C455,'Codified Game Plan'!$M$3:$M$477,'Codified Game Plan'!$C$3:$C$477))</f>
        <v> </v>
      </c>
      <c r="E455" s="522" t="str">
        <f t="array" ref="E455">IF(ISBLANK(C455),"",XLOOKUP(C455,'Codified Game Plan'!$M$3:$M$477,'Codified Game Plan'!$D$3:$D$477,0))</f>
        <v/>
      </c>
      <c r="F455" s="522" t="str">
        <f t="array" ref="F455">IF(ISBLANK(C455),"",XLOOKUP(C455,'Codified Game Plan'!$M$3:$M$477,'Codified Game Plan'!$E$3:$E$477,0))</f>
        <v/>
      </c>
      <c r="G455" s="523" t="str">
        <f t="array" ref="G455">IF(ISBLANK(C455)," ",XLOOKUP(C455,'Codified Game Plan'!$M$3:$M$477,'Codified Game Plan'!$F$3:$F$477))</f>
        <v> </v>
      </c>
      <c r="H455" s="507" t="str">
        <f t="array" ref="H455">IF(ISBLANK(C455)," ",XLOOKUP(C455,'Codified Game Plan'!$M$3:$M$477,'Codified Game Plan'!$G$3:$G$477))</f>
        <v> </v>
      </c>
      <c r="I455" s="523" t="str">
        <f t="array" ref="I455">IF(ISBLANK(C455),"",XLOOKUP(A455,'Crop Chart'!$A$5:$A$201,'Crop Chart'!$B$5:$B$201,0))</f>
        <v/>
      </c>
      <c r="J455" s="507" t="str">
        <f t="shared" si="24"/>
        <v> </v>
      </c>
      <c r="K455" s="511"/>
      <c r="L455" s="523" t="str">
        <f t="array" ref="L455">IF(ISBLANK(C455),"",XLOOKUP(A455,'Crop Chart'!$A$5:$A$201,'Crop Chart'!$C$5:$C$201,0))</f>
        <v/>
      </c>
      <c r="M455" s="506" t="str">
        <f t="array" ref="M455">IF(ISBLANK(C455),"",XLOOKUP(A455,'Crop Chart'!$A$5:$A$201,'Crop Chart'!$E$5:$E$201,0))</f>
        <v/>
      </c>
      <c r="N455" s="535" t="str">
        <f t="shared" si="1"/>
        <v/>
      </c>
      <c r="O455" s="515" t="str">
        <f t="array" ref="O455">IF(ISBLANK(C455),"",XLOOKUP(A455,'Crop Chart'!$A$5:$A$201,'Crop Chart'!$S$5:$S$201,0))</f>
        <v/>
      </c>
      <c r="P455" s="507" t="str">
        <f t="shared" si="2"/>
        <v/>
      </c>
      <c r="Q455" s="524"/>
      <c r="R455" s="523" t="str">
        <f t="array" ref="R455">IF(I455="TR",XLOOKUP(A455,'Crop Chart'!$A$5:$A$201,'Crop Chart'!$I$5:$I$201,FALSE),"")</f>
        <v/>
      </c>
      <c r="S455" s="512" t="str">
        <f t="array" ref="S455">IF(I455="TR",G455*'Crop Chart'!$H$2*12*L455/M455/T455*XLOOKUP(A455,'Crop Chart'!$A$5:$A$203,'Crop Chart'!$T$5:$T$203),"")</f>
        <v/>
      </c>
      <c r="T455" s="523" t="str">
        <f t="array" ref="T455">IF(ISBLANK(C455),"",XLOOKUP(A455,'Crop Chart'!$A$5:$A$201,'Crop Chart'!$P$5:$P$201,FALSE))</f>
        <v/>
      </c>
      <c r="U455" s="525" t="str">
        <f t="array" ref="U455">IF(ISBLANK(C455),"",XLOOKUP(A455,'Crop Chart'!$A$5:$A$201,'Crop Chart'!$Q$5:$Q$201,0))</f>
        <v/>
      </c>
      <c r="V455" s="507" t="str">
        <f t="array" ref="V455">IF(I455="DS",XLOOKUP(A455,'Crop Chart'!$A$6:$A$201,'Crop Chart'!$AH$6:$AH$201,0),"")</f>
        <v/>
      </c>
      <c r="W455" s="507" t="str">
        <f t="array" ref="W455">IF(I455="DS",XLOOKUP(A455,'Crop Chart'!$A$6:$A$201,'Crop Chart'!$AI$6:$AI$201,0),"")</f>
        <v/>
      </c>
      <c r="X455" s="526" t="str">
        <f t="array" ref="X455">IFS(ISTEXT(P455),"",XLOOKUP(A455,'Crop Chart'!$A$5:$A$201,'Crop Chart'!$R$5:$R$201,0)=0,"",XLOOKUP(A455,'Crop Chart'!$A$5:$A$201,'Crop Chart'!$R$5:$R$201,0)&gt;0,XLOOKUP(A455,'Crop Chart'!$A$5:$A$201,'Crop Chart'!$R$5:$R$201,0)+P455)</f>
        <v/>
      </c>
      <c r="Y455" s="523" t="str">
        <f t="array" ref="Y455">IF(ISTEXT(X455),"",XLOOKUP(A455,'Crop Chart'!$A$5:$A$201,'Crop Chart'!$S$5:$S$201,0))</f>
        <v/>
      </c>
      <c r="Z455" s="513" t="str">
        <f t="shared" si="3"/>
        <v/>
      </c>
      <c r="AA455" s="523" t="str">
        <f t="array" ref="AA455">IF(ISBLANK(C455),"",XLOOKUP(A455,'Crop Chart'!$A$5:$A$201,'Crop Chart'!$F$5:$F$201,0))</f>
        <v/>
      </c>
      <c r="AB455" s="523" t="str">
        <f t="array" ref="AB455">IF(ISBLANK(C455),"",XLOOKUP(A455,'Crop Chart'!$A$5:$A$201,'Crop Chart'!$G$5:$G$201,FALSE))</f>
        <v/>
      </c>
      <c r="AC455" s="526" t="str">
        <f t="shared" si="19"/>
        <v/>
      </c>
      <c r="AD455" s="526" t="str">
        <f t="shared" si="4"/>
        <v/>
      </c>
      <c r="AE455" s="527" t="str">
        <f t="array" ref="AE455">IF(ISBLANK(C455),"",XLOOKUP(C455,'Codified Game Plan'!$M$3:$M$477,'Codified Game Plan'!$J$3:$J$477,0))</f>
        <v/>
      </c>
      <c r="AF455" s="528" t="str">
        <f t="array" ref="AF455">IF(ISBLANK(C455),"",XLOOKUP(A455,'Crop Chart'!$A$5:$A$201,'Crop Chart'!$L$5:$L$201,FALSE))</f>
        <v/>
      </c>
      <c r="AG455" s="529"/>
      <c r="AH455" s="530"/>
      <c r="AI455" s="530" t="str">
        <f t="array" ref="AI455">IF(ISBLANK(C455),"",XLOOKUP(A455,'Crop Chart'!$A$5:$A$201,'Crop Chart'!$AN$5:$AN$201,FALSE))</f>
        <v/>
      </c>
      <c r="AJ455" s="531" t="str">
        <f t="array" ref="AJ455">IF((AI455=""),"",J455+XLOOKUP(A455,'Crop Chart'!$A$5:$A$201,'Crop Chart'!$AO$5:$AO$201,FALSE))</f>
        <v/>
      </c>
      <c r="AK455" s="530" t="str">
        <f t="array" ref="AK455">IF(ISBLANK(C455),"",XLOOKUP(A455,'Crop Chart'!$A$5:$A$201,'Crop Chart'!$AP$5:$AP$201,FALSE))</f>
        <v/>
      </c>
      <c r="AL455" s="531" t="str">
        <f t="array" ref="AL455">IF((AK455=""),"",J455+XLOOKUP(A455,'Crop Chart'!$A$5:$A$201,'Crop Chart'!$AQ$5:$AQ$201,FALSE))</f>
        <v/>
      </c>
      <c r="AM455" s="530" t="str">
        <f t="array" ref="AM455">IF(ISBLANK(C455),"",XLOOKUP(A455,'Crop Chart'!$A$5:$A$201,'Crop Chart'!$AR$5:$AR$201,FALSE))</f>
        <v/>
      </c>
      <c r="AN455" s="531" t="str">
        <f t="array" ref="AN455">IF((AM455=""),"",J455+XLOOKUP(A455,'Crop Chart'!$A$5:$A$201,'Crop Chart'!$AS$5:$AS$201,FALSE))</f>
        <v/>
      </c>
      <c r="AO455" s="530" t="str">
        <f t="array" ref="AO455">IF(ISBLANK(C455),"",XLOOKUP(A455,'Crop Chart'!$A$5:$A$201,'Crop Chart'!$AT$5:$AT$201,FALSE))</f>
        <v/>
      </c>
      <c r="AP455" s="531" t="str">
        <f t="array" ref="AP455">IF((AO455=""),"",J455+XLOOKUP(A455,'Crop Chart'!$A$5:$A$201,'Crop Chart'!$AU$5:$AU$201,FALSE))</f>
        <v/>
      </c>
      <c r="AQ455" s="530" t="str">
        <f t="array" ref="AQ455">IF(ISBLANK(C455),"",XLOOKUP(A455,'Crop Chart'!$A$5:$A$201,'Crop Chart'!$AV$5:$AV$201,FALSE))</f>
        <v/>
      </c>
      <c r="AR455" s="531" t="str">
        <f t="array" ref="AR455">IF((AQ455=""),"",J455+XLOOKUP(A455,'Crop Chart'!$A$5:$A$201,'Crop Chart'!$AW$5:$AW$201,FALSE))</f>
        <v/>
      </c>
      <c r="AS455" s="530" t="str">
        <f t="array" ref="AS455">IF(ISBLANK(C455),"",XLOOKUP(A455,'Crop Chart'!$A$5:$A$201,'Crop Chart'!$AX$5:$AX$201,FALSE))</f>
        <v/>
      </c>
      <c r="AT455" s="531" t="str">
        <f t="array" ref="AT455">IF((AS455=""),"",J455+XLOOKUP(A455,'Crop Chart'!$A$5:$A$201,'Crop Chart'!$AY$5:$AY$201,FALSE))</f>
        <v/>
      </c>
      <c r="AU455" s="530" t="str">
        <f t="array" ref="AU455">IF(ISBLANK(C455),"",XLOOKUP(A455,'Crop Chart'!$A$5:$A$201,'Crop Chart'!$AZ$5:$AZ$201,FALSE))</f>
        <v/>
      </c>
      <c r="AV455" s="531" t="str">
        <f t="array" ref="AV455">IF((AU455=""),"",J455+XLOOKUP(A455,'Crop Chart'!$A$5:$A$201,'Crop Chart'!$BA$5:$BA$201,FALSE))</f>
        <v/>
      </c>
      <c r="AW455" s="530" t="str">
        <f t="array" ref="AW455">IF(ISBLANK(C455),"",XLOOKUP(A455,'Crop Chart'!$A$5:$A$201,'Crop Chart'!$BB$5:$BB$201,FALSE))</f>
        <v/>
      </c>
      <c r="AX455" s="532" t="str">
        <f t="array" ref="AX455">IF((AW455=""),"",J455+XLOOKUP(A455,'Crop Chart'!$A$5:$A$201,'Crop Chart'!$BC$5:$BC$201,FALSE))</f>
        <v/>
      </c>
    </row>
    <row r="456" ht="15.75" hidden="1" customHeight="1">
      <c r="A456" s="520" t="str">
        <f t="array" ref="A456">IF(ISBLANK(C456)," ",XLOOKUP(C456,'Codified Game Plan'!$M$3:$M$477,'Codified Game Plan'!$A$3:$A$477))</f>
        <v> </v>
      </c>
      <c r="B456" s="503" t="str">
        <f t="array" ref="B456">IF(ISBLANK(C456),"",XLOOKUP(C456,'Codified Game Plan'!$M$3:$M$477,'Codified Game Plan'!$B$3:$B$477))</f>
        <v/>
      </c>
      <c r="C456" s="521"/>
      <c r="D456" s="521" t="str">
        <f t="array" ref="D456">IF(ISBLANK(C456)," ",XLOOKUP(C456,'Codified Game Plan'!$M$3:$M$477,'Codified Game Plan'!$C$3:$C$477))</f>
        <v> </v>
      </c>
      <c r="E456" s="522" t="str">
        <f t="array" ref="E456">IF(ISBLANK(C456),"",XLOOKUP(C456,'Codified Game Plan'!$M$3:$M$477,'Codified Game Plan'!$D$3:$D$477,0))</f>
        <v/>
      </c>
      <c r="F456" s="522" t="str">
        <f t="array" ref="F456">IF(ISBLANK(C456),"",XLOOKUP(C456,'Codified Game Plan'!$M$3:$M$477,'Codified Game Plan'!$E$3:$E$477,0))</f>
        <v/>
      </c>
      <c r="G456" s="523" t="str">
        <f t="array" ref="G456">IF(ISBLANK(C456)," ",XLOOKUP(C456,'Codified Game Plan'!$M$3:$M$477,'Codified Game Plan'!$F$3:$F$477))</f>
        <v> </v>
      </c>
      <c r="H456" s="507" t="str">
        <f t="array" ref="H456">IF(ISBLANK(C456)," ",XLOOKUP(C456,'Codified Game Plan'!$M$3:$M$477,'Codified Game Plan'!$G$3:$G$477))</f>
        <v> </v>
      </c>
      <c r="I456" s="523" t="str">
        <f t="array" ref="I456">IF(ISBLANK(C456),"",XLOOKUP(A456,'Crop Chart'!$A$5:$A$201,'Crop Chart'!$B$5:$B$201,0))</f>
        <v/>
      </c>
      <c r="J456" s="507" t="str">
        <f t="shared" si="24"/>
        <v> </v>
      </c>
      <c r="K456" s="511"/>
      <c r="L456" s="523" t="str">
        <f t="array" ref="L456">IF(ISBLANK(C456),"",XLOOKUP(A456,'Crop Chart'!$A$5:$A$201,'Crop Chart'!$C$5:$C$201,0))</f>
        <v/>
      </c>
      <c r="M456" s="506" t="str">
        <f t="array" ref="M456">IF(ISBLANK(C456),"",XLOOKUP(A456,'Crop Chart'!$A$5:$A$201,'Crop Chart'!$E$5:$E$201,0))</f>
        <v/>
      </c>
      <c r="N456" s="535" t="str">
        <f t="shared" si="1"/>
        <v/>
      </c>
      <c r="O456" s="515" t="str">
        <f t="array" ref="O456">IF(ISBLANK(C456),"",XLOOKUP(A456,'Crop Chart'!$A$5:$A$201,'Crop Chart'!$S$5:$S$201,0))</f>
        <v/>
      </c>
      <c r="P456" s="507" t="str">
        <f t="shared" si="2"/>
        <v/>
      </c>
      <c r="Q456" s="524"/>
      <c r="R456" s="523" t="str">
        <f t="array" ref="R456">IF(I456="TR",XLOOKUP(A456,'Crop Chart'!$A$5:$A$201,'Crop Chart'!$I$5:$I$201,FALSE),"")</f>
        <v/>
      </c>
      <c r="S456" s="512" t="str">
        <f t="array" ref="S456">IF(I456="TR",G456*'Crop Chart'!$H$2*12*L456/M456/T456*XLOOKUP(A456,'Crop Chart'!$A$5:$A$203,'Crop Chart'!$T$5:$T$203),"")</f>
        <v/>
      </c>
      <c r="T456" s="523" t="str">
        <f t="array" ref="T456">IF(ISBLANK(C456),"",XLOOKUP(A456,'Crop Chart'!$A$5:$A$201,'Crop Chart'!$P$5:$P$201,FALSE))</f>
        <v/>
      </c>
      <c r="U456" s="525" t="str">
        <f t="array" ref="U456">IF(ISBLANK(C456),"",XLOOKUP(A456,'Crop Chart'!$A$5:$A$201,'Crop Chart'!$Q$5:$Q$201,0))</f>
        <v/>
      </c>
      <c r="V456" s="507" t="str">
        <f t="array" ref="V456">IF(I456="DS",XLOOKUP(A456,'Crop Chart'!$A$6:$A$201,'Crop Chart'!$AH$6:$AH$201,0),"")</f>
        <v/>
      </c>
      <c r="W456" s="507" t="str">
        <f t="array" ref="W456">IF(I456="DS",XLOOKUP(A456,'Crop Chart'!$A$6:$A$201,'Crop Chart'!$AI$6:$AI$201,0),"")</f>
        <v/>
      </c>
      <c r="X456" s="526" t="str">
        <f t="array" ref="X456">IFS(ISTEXT(P456),"",XLOOKUP(A456,'Crop Chart'!$A$5:$A$201,'Crop Chart'!$R$5:$R$201,0)=0,"",XLOOKUP(A456,'Crop Chart'!$A$5:$A$201,'Crop Chart'!$R$5:$R$201,0)&gt;0,XLOOKUP(A456,'Crop Chart'!$A$5:$A$201,'Crop Chart'!$R$5:$R$201,0)+P456)</f>
        <v/>
      </c>
      <c r="Y456" s="523" t="str">
        <f t="array" ref="Y456">IF(ISTEXT(X456),"",XLOOKUP(A456,'Crop Chart'!$A$5:$A$201,'Crop Chart'!$S$5:$S$201,0))</f>
        <v/>
      </c>
      <c r="Z456" s="513" t="str">
        <f t="shared" si="3"/>
        <v/>
      </c>
      <c r="AA456" s="523" t="str">
        <f t="array" ref="AA456">IF(ISBLANK(C456),"",XLOOKUP(A456,'Crop Chart'!$A$5:$A$201,'Crop Chart'!$F$5:$F$201,0))</f>
        <v/>
      </c>
      <c r="AB456" s="523" t="str">
        <f t="array" ref="AB456">IF(ISBLANK(C456),"",XLOOKUP(A456,'Crop Chart'!$A$5:$A$201,'Crop Chart'!$G$5:$G$201,FALSE))</f>
        <v/>
      </c>
      <c r="AC456" s="526" t="str">
        <f t="shared" si="19"/>
        <v/>
      </c>
      <c r="AD456" s="526" t="str">
        <f t="shared" si="4"/>
        <v/>
      </c>
      <c r="AE456" s="527" t="str">
        <f t="array" ref="AE456">IF(ISBLANK(C456),"",XLOOKUP(C456,'Codified Game Plan'!$M$3:$M$477,'Codified Game Plan'!$J$3:$J$477,0))</f>
        <v/>
      </c>
      <c r="AF456" s="528" t="str">
        <f t="array" ref="AF456">IF(ISBLANK(C456),"",XLOOKUP(A456,'Crop Chart'!$A$5:$A$201,'Crop Chart'!$L$5:$L$201,FALSE))</f>
        <v/>
      </c>
      <c r="AG456" s="529"/>
      <c r="AH456" s="530"/>
      <c r="AI456" s="530" t="str">
        <f t="array" ref="AI456">IF(ISBLANK(C456),"",XLOOKUP(A456,'Crop Chart'!$A$5:$A$201,'Crop Chart'!$AN$5:$AN$201,FALSE))</f>
        <v/>
      </c>
      <c r="AJ456" s="531" t="str">
        <f t="array" ref="AJ456">IF((AI456=""),"",J456+XLOOKUP(A456,'Crop Chart'!$A$5:$A$201,'Crop Chart'!$AO$5:$AO$201,FALSE))</f>
        <v/>
      </c>
      <c r="AK456" s="530" t="str">
        <f t="array" ref="AK456">IF(ISBLANK(C456),"",XLOOKUP(A456,'Crop Chart'!$A$5:$A$201,'Crop Chart'!$AP$5:$AP$201,FALSE))</f>
        <v/>
      </c>
      <c r="AL456" s="531" t="str">
        <f t="array" ref="AL456">IF((AK456=""),"",J456+XLOOKUP(A456,'Crop Chart'!$A$5:$A$201,'Crop Chart'!$AQ$5:$AQ$201,FALSE))</f>
        <v/>
      </c>
      <c r="AM456" s="530" t="str">
        <f t="array" ref="AM456">IF(ISBLANK(C456),"",XLOOKUP(A456,'Crop Chart'!$A$5:$A$201,'Crop Chart'!$AR$5:$AR$201,FALSE))</f>
        <v/>
      </c>
      <c r="AN456" s="531" t="str">
        <f t="array" ref="AN456">IF((AM456=""),"",J456+XLOOKUP(A456,'Crop Chart'!$A$5:$A$201,'Crop Chart'!$AS$5:$AS$201,FALSE))</f>
        <v/>
      </c>
      <c r="AO456" s="530" t="str">
        <f t="array" ref="AO456">IF(ISBLANK(C456),"",XLOOKUP(A456,'Crop Chart'!$A$5:$A$201,'Crop Chart'!$AT$5:$AT$201,FALSE))</f>
        <v/>
      </c>
      <c r="AP456" s="531" t="str">
        <f t="array" ref="AP456">IF((AO456=""),"",J456+XLOOKUP(A456,'Crop Chart'!$A$5:$A$201,'Crop Chart'!$AU$5:$AU$201,FALSE))</f>
        <v/>
      </c>
      <c r="AQ456" s="530" t="str">
        <f t="array" ref="AQ456">IF(ISBLANK(C456),"",XLOOKUP(A456,'Crop Chart'!$A$5:$A$201,'Crop Chart'!$AV$5:$AV$201,FALSE))</f>
        <v/>
      </c>
      <c r="AR456" s="531" t="str">
        <f t="array" ref="AR456">IF((AQ456=""),"",J456+XLOOKUP(A456,'Crop Chart'!$A$5:$A$201,'Crop Chart'!$AW$5:$AW$201,FALSE))</f>
        <v/>
      </c>
      <c r="AS456" s="530" t="str">
        <f t="array" ref="AS456">IF(ISBLANK(C456),"",XLOOKUP(A456,'Crop Chart'!$A$5:$A$201,'Crop Chart'!$AX$5:$AX$201,FALSE))</f>
        <v/>
      </c>
      <c r="AT456" s="531" t="str">
        <f t="array" ref="AT456">IF((AS456=""),"",J456+XLOOKUP(A456,'Crop Chart'!$A$5:$A$201,'Crop Chart'!$AY$5:$AY$201,FALSE))</f>
        <v/>
      </c>
      <c r="AU456" s="530" t="str">
        <f t="array" ref="AU456">IF(ISBLANK(C456),"",XLOOKUP(A456,'Crop Chart'!$A$5:$A$201,'Crop Chart'!$AZ$5:$AZ$201,FALSE))</f>
        <v/>
      </c>
      <c r="AV456" s="531" t="str">
        <f t="array" ref="AV456">IF((AU456=""),"",J456+XLOOKUP(A456,'Crop Chart'!$A$5:$A$201,'Crop Chart'!$BA$5:$BA$201,FALSE))</f>
        <v/>
      </c>
      <c r="AW456" s="530" t="str">
        <f t="array" ref="AW456">IF(ISBLANK(C456),"",XLOOKUP(A456,'Crop Chart'!$A$5:$A$201,'Crop Chart'!$BB$5:$BB$201,FALSE))</f>
        <v/>
      </c>
      <c r="AX456" s="532" t="str">
        <f t="array" ref="AX456">IF((AW456=""),"",J456+XLOOKUP(A456,'Crop Chart'!$A$5:$A$201,'Crop Chart'!$BC$5:$BC$201,FALSE))</f>
        <v/>
      </c>
    </row>
    <row r="457" ht="15.75" hidden="1" customHeight="1">
      <c r="A457" s="520" t="str">
        <f t="array" ref="A457">IF(ISBLANK(C457)," ",XLOOKUP(C457,'Codified Game Plan'!$M$3:$M$477,'Codified Game Plan'!$A$3:$A$477))</f>
        <v> </v>
      </c>
      <c r="B457" s="503" t="str">
        <f t="array" ref="B457">IF(ISBLANK(C457),"",XLOOKUP(C457,'Codified Game Plan'!$M$3:$M$477,'Codified Game Plan'!$B$3:$B$477))</f>
        <v/>
      </c>
      <c r="C457" s="521"/>
      <c r="D457" s="521" t="str">
        <f t="array" ref="D457">IF(ISBLANK(C457)," ",XLOOKUP(C457,'Codified Game Plan'!$M$3:$M$477,'Codified Game Plan'!$C$3:$C$477))</f>
        <v> </v>
      </c>
      <c r="E457" s="522" t="str">
        <f t="array" ref="E457">IF(ISBLANK(C457),"",XLOOKUP(C457,'Codified Game Plan'!$M$3:$M$477,'Codified Game Plan'!$D$3:$D$477,0))</f>
        <v/>
      </c>
      <c r="F457" s="522" t="str">
        <f t="array" ref="F457">IF(ISBLANK(C457),"",XLOOKUP(C457,'Codified Game Plan'!$M$3:$M$477,'Codified Game Plan'!$E$3:$E$477,0))</f>
        <v/>
      </c>
      <c r="G457" s="523" t="str">
        <f t="array" ref="G457">IF(ISBLANK(C457)," ",XLOOKUP(C457,'Codified Game Plan'!$M$3:$M$477,'Codified Game Plan'!$F$3:$F$477))</f>
        <v> </v>
      </c>
      <c r="H457" s="507" t="str">
        <f t="array" ref="H457">IF(ISBLANK(C457)," ",XLOOKUP(C457,'Codified Game Plan'!$M$3:$M$477,'Codified Game Plan'!$G$3:$G$477))</f>
        <v> </v>
      </c>
      <c r="I457" s="523" t="str">
        <f t="array" ref="I457">IF(ISBLANK(C457),"",XLOOKUP(A457,'Crop Chart'!$A$5:$A$201,'Crop Chart'!$B$5:$B$201,0))</f>
        <v/>
      </c>
      <c r="J457" s="507" t="str">
        <f t="shared" si="24"/>
        <v> </v>
      </c>
      <c r="K457" s="511"/>
      <c r="L457" s="523" t="str">
        <f t="array" ref="L457">IF(ISBLANK(C457),"",XLOOKUP(A457,'Crop Chart'!$A$5:$A$201,'Crop Chart'!$C$5:$C$201,0))</f>
        <v/>
      </c>
      <c r="M457" s="506" t="str">
        <f t="array" ref="M457">IF(ISBLANK(C457),"",XLOOKUP(A457,'Crop Chart'!$A$5:$A$201,'Crop Chart'!$E$5:$E$201,0))</f>
        <v/>
      </c>
      <c r="N457" s="535" t="str">
        <f t="shared" si="1"/>
        <v/>
      </c>
      <c r="O457" s="515" t="str">
        <f t="array" ref="O457">IF(ISBLANK(C457),"",XLOOKUP(A457,'Crop Chart'!$A$5:$A$201,'Crop Chart'!$S$5:$S$201,0))</f>
        <v/>
      </c>
      <c r="P457" s="507" t="str">
        <f t="shared" si="2"/>
        <v/>
      </c>
      <c r="Q457" s="524"/>
      <c r="R457" s="523" t="str">
        <f t="array" ref="R457">IF(I457="TR",XLOOKUP(A457,'Crop Chart'!$A$5:$A$201,'Crop Chart'!$I$5:$I$201,FALSE),"")</f>
        <v/>
      </c>
      <c r="S457" s="512" t="str">
        <f t="array" ref="S457">IF(I457="TR",G457*'Crop Chart'!$H$2*12*L457/M457/T457*XLOOKUP(A457,'Crop Chart'!$A$5:$A$203,'Crop Chart'!$T$5:$T$203),"")</f>
        <v/>
      </c>
      <c r="T457" s="523" t="str">
        <f t="array" ref="T457">IF(ISBLANK(C457),"",XLOOKUP(A457,'Crop Chart'!$A$5:$A$201,'Crop Chart'!$P$5:$P$201,FALSE))</f>
        <v/>
      </c>
      <c r="U457" s="525" t="str">
        <f t="array" ref="U457">IF(ISBLANK(C457),"",XLOOKUP(A457,'Crop Chart'!$A$5:$A$201,'Crop Chart'!$Q$5:$Q$201,0))</f>
        <v/>
      </c>
      <c r="V457" s="507" t="str">
        <f t="array" ref="V457">IF(I457="DS",XLOOKUP(A457,'Crop Chart'!$A$6:$A$201,'Crop Chart'!$AH$6:$AH$201,0),"")</f>
        <v/>
      </c>
      <c r="W457" s="507" t="str">
        <f t="array" ref="W457">IF(I457="DS",XLOOKUP(A457,'Crop Chart'!$A$6:$A$201,'Crop Chart'!$AI$6:$AI$201,0),"")</f>
        <v/>
      </c>
      <c r="X457" s="526" t="str">
        <f t="array" ref="X457">IFS(ISTEXT(P457),"",XLOOKUP(A457,'Crop Chart'!$A$5:$A$201,'Crop Chart'!$R$5:$R$201,0)=0,"",XLOOKUP(A457,'Crop Chart'!$A$5:$A$201,'Crop Chart'!$R$5:$R$201,0)&gt;0,XLOOKUP(A457,'Crop Chart'!$A$5:$A$201,'Crop Chart'!$R$5:$R$201,0)+P457)</f>
        <v/>
      </c>
      <c r="Y457" s="523" t="str">
        <f t="array" ref="Y457">IF(ISTEXT(X457),"",XLOOKUP(A457,'Crop Chart'!$A$5:$A$201,'Crop Chart'!$S$5:$S$201,0))</f>
        <v/>
      </c>
      <c r="Z457" s="513" t="str">
        <f t="shared" si="3"/>
        <v/>
      </c>
      <c r="AA457" s="523" t="str">
        <f t="array" ref="AA457">IF(ISBLANK(C457),"",XLOOKUP(A457,'Crop Chart'!$A$5:$A$201,'Crop Chart'!$F$5:$F$201,0))</f>
        <v/>
      </c>
      <c r="AB457" s="523" t="str">
        <f t="array" ref="AB457">IF(ISBLANK(C457),"",XLOOKUP(A457,'Crop Chart'!$A$5:$A$201,'Crop Chart'!$G$5:$G$201,FALSE))</f>
        <v/>
      </c>
      <c r="AC457" s="526" t="str">
        <f t="shared" si="19"/>
        <v/>
      </c>
      <c r="AD457" s="526" t="str">
        <f t="shared" si="4"/>
        <v/>
      </c>
      <c r="AE457" s="527" t="str">
        <f t="array" ref="AE457">IF(ISBLANK(C457),"",XLOOKUP(C457,'Codified Game Plan'!$M$3:$M$477,'Codified Game Plan'!$J$3:$J$477,0))</f>
        <v/>
      </c>
      <c r="AF457" s="528" t="str">
        <f t="array" ref="AF457">IF(ISBLANK(C457),"",XLOOKUP(A457,'Crop Chart'!$A$5:$A$201,'Crop Chart'!$L$5:$L$201,FALSE))</f>
        <v/>
      </c>
      <c r="AG457" s="529"/>
      <c r="AH457" s="530"/>
      <c r="AI457" s="530" t="str">
        <f t="array" ref="AI457">IF(ISBLANK(C457),"",XLOOKUP(A457,'Crop Chart'!$A$5:$A$201,'Crop Chart'!$AN$5:$AN$201,FALSE))</f>
        <v/>
      </c>
      <c r="AJ457" s="531" t="str">
        <f t="array" ref="AJ457">IF((AI457=""),"",J457+XLOOKUP(A457,'Crop Chart'!$A$5:$A$201,'Crop Chart'!$AO$5:$AO$201,FALSE))</f>
        <v/>
      </c>
      <c r="AK457" s="530" t="str">
        <f t="array" ref="AK457">IF(ISBLANK(C457),"",XLOOKUP(A457,'Crop Chart'!$A$5:$A$201,'Crop Chart'!$AP$5:$AP$201,FALSE))</f>
        <v/>
      </c>
      <c r="AL457" s="531" t="str">
        <f t="array" ref="AL457">IF((AK457=""),"",J457+XLOOKUP(A457,'Crop Chart'!$A$5:$A$201,'Crop Chart'!$AQ$5:$AQ$201,FALSE))</f>
        <v/>
      </c>
      <c r="AM457" s="530" t="str">
        <f t="array" ref="AM457">IF(ISBLANK(C457),"",XLOOKUP(A457,'Crop Chart'!$A$5:$A$201,'Crop Chart'!$AR$5:$AR$201,FALSE))</f>
        <v/>
      </c>
      <c r="AN457" s="531" t="str">
        <f t="array" ref="AN457">IF((AM457=""),"",J457+XLOOKUP(A457,'Crop Chart'!$A$5:$A$201,'Crop Chart'!$AS$5:$AS$201,FALSE))</f>
        <v/>
      </c>
      <c r="AO457" s="530" t="str">
        <f t="array" ref="AO457">IF(ISBLANK(C457),"",XLOOKUP(A457,'Crop Chart'!$A$5:$A$201,'Crop Chart'!$AT$5:$AT$201,FALSE))</f>
        <v/>
      </c>
      <c r="AP457" s="531" t="str">
        <f t="array" ref="AP457">IF((AO457=""),"",J457+XLOOKUP(A457,'Crop Chart'!$A$5:$A$201,'Crop Chart'!$AU$5:$AU$201,FALSE))</f>
        <v/>
      </c>
      <c r="AQ457" s="530" t="str">
        <f t="array" ref="AQ457">IF(ISBLANK(C457),"",XLOOKUP(A457,'Crop Chart'!$A$5:$A$201,'Crop Chart'!$AV$5:$AV$201,FALSE))</f>
        <v/>
      </c>
      <c r="AR457" s="531" t="str">
        <f t="array" ref="AR457">IF((AQ457=""),"",J457+XLOOKUP(A457,'Crop Chart'!$A$5:$A$201,'Crop Chart'!$AW$5:$AW$201,FALSE))</f>
        <v/>
      </c>
      <c r="AS457" s="530" t="str">
        <f t="array" ref="AS457">IF(ISBLANK(C457),"",XLOOKUP(A457,'Crop Chart'!$A$5:$A$201,'Crop Chart'!$AX$5:$AX$201,FALSE))</f>
        <v/>
      </c>
      <c r="AT457" s="531" t="str">
        <f t="array" ref="AT457">IF((AS457=""),"",J457+XLOOKUP(A457,'Crop Chart'!$A$5:$A$201,'Crop Chart'!$AY$5:$AY$201,FALSE))</f>
        <v/>
      </c>
      <c r="AU457" s="530" t="str">
        <f t="array" ref="AU457">IF(ISBLANK(C457),"",XLOOKUP(A457,'Crop Chart'!$A$5:$A$201,'Crop Chart'!$AZ$5:$AZ$201,FALSE))</f>
        <v/>
      </c>
      <c r="AV457" s="531" t="str">
        <f t="array" ref="AV457">IF((AU457=""),"",J457+XLOOKUP(A457,'Crop Chart'!$A$5:$A$201,'Crop Chart'!$BA$5:$BA$201,FALSE))</f>
        <v/>
      </c>
      <c r="AW457" s="530" t="str">
        <f t="array" ref="AW457">IF(ISBLANK(C457),"",XLOOKUP(A457,'Crop Chart'!$A$5:$A$201,'Crop Chart'!$BB$5:$BB$201,FALSE))</f>
        <v/>
      </c>
      <c r="AX457" s="532" t="str">
        <f t="array" ref="AX457">IF((AW457=""),"",J457+XLOOKUP(A457,'Crop Chart'!$A$5:$A$201,'Crop Chart'!$BC$5:$BC$201,FALSE))</f>
        <v/>
      </c>
    </row>
    <row r="458" ht="15.75" hidden="1" customHeight="1">
      <c r="A458" s="520" t="str">
        <f t="array" ref="A458">IF(ISBLANK(C458)," ",XLOOKUP(C458,'Codified Game Plan'!$M$3:$M$477,'Codified Game Plan'!$A$3:$A$477))</f>
        <v> </v>
      </c>
      <c r="B458" s="503" t="str">
        <f t="array" ref="B458">IF(ISBLANK(C458),"",XLOOKUP(C458,'Codified Game Plan'!$M$3:$M$477,'Codified Game Plan'!$B$3:$B$477))</f>
        <v/>
      </c>
      <c r="C458" s="521"/>
      <c r="D458" s="521" t="str">
        <f t="array" ref="D458">IF(ISBLANK(C458)," ",XLOOKUP(C458,'Codified Game Plan'!$M$3:$M$477,'Codified Game Plan'!$C$3:$C$477))</f>
        <v> </v>
      </c>
      <c r="E458" s="522" t="str">
        <f t="array" ref="E458">IF(ISBLANK(C458),"",XLOOKUP(C458,'Codified Game Plan'!$M$3:$M$477,'Codified Game Plan'!$D$3:$D$477,0))</f>
        <v/>
      </c>
      <c r="F458" s="522" t="str">
        <f t="array" ref="F458">IF(ISBLANK(C458),"",XLOOKUP(C458,'Codified Game Plan'!$M$3:$M$477,'Codified Game Plan'!$E$3:$E$477,0))</f>
        <v/>
      </c>
      <c r="G458" s="523" t="str">
        <f t="array" ref="G458">IF(ISBLANK(C458)," ",XLOOKUP(C458,'Codified Game Plan'!$M$3:$M$477,'Codified Game Plan'!$F$3:$F$477))</f>
        <v> </v>
      </c>
      <c r="H458" s="507" t="str">
        <f t="array" ref="H458">IF(ISBLANK(C458)," ",XLOOKUP(C458,'Codified Game Plan'!$M$3:$M$477,'Codified Game Plan'!$G$3:$G$477))</f>
        <v> </v>
      </c>
      <c r="I458" s="523" t="str">
        <f t="array" ref="I458">IF(ISBLANK(C458),"",XLOOKUP(A458,'Crop Chart'!$A$5:$A$201,'Crop Chart'!$B$5:$B$201,0))</f>
        <v/>
      </c>
      <c r="J458" s="507" t="str">
        <f t="shared" si="24"/>
        <v> </v>
      </c>
      <c r="K458" s="511"/>
      <c r="L458" s="523" t="str">
        <f t="array" ref="L458">IF(ISBLANK(C458),"",XLOOKUP(A458,'Crop Chart'!$A$5:$A$201,'Crop Chart'!$C$5:$C$201,0))</f>
        <v/>
      </c>
      <c r="M458" s="506" t="str">
        <f t="array" ref="M458">IF(ISBLANK(C458),"",XLOOKUP(A458,'Crop Chart'!$A$5:$A$201,'Crop Chart'!$E$5:$E$201,0))</f>
        <v/>
      </c>
      <c r="N458" s="535" t="str">
        <f t="shared" si="1"/>
        <v/>
      </c>
      <c r="O458" s="515" t="str">
        <f t="array" ref="O458">IF(ISBLANK(C458),"",XLOOKUP(A458,'Crop Chart'!$A$5:$A$201,'Crop Chart'!$S$5:$S$201,0))</f>
        <v/>
      </c>
      <c r="P458" s="507" t="str">
        <f t="shared" si="2"/>
        <v/>
      </c>
      <c r="Q458" s="524"/>
      <c r="R458" s="523" t="str">
        <f t="array" ref="R458">IF(I458="TR",XLOOKUP(A458,'Crop Chart'!$A$5:$A$201,'Crop Chart'!$I$5:$I$201,FALSE),"")</f>
        <v/>
      </c>
      <c r="S458" s="512" t="str">
        <f t="array" ref="S458">IF(I458="TR",G458*'Crop Chart'!$H$2*12*L458/M458/T458*XLOOKUP(A458,'Crop Chart'!$A$5:$A$203,'Crop Chart'!$T$5:$T$203),"")</f>
        <v/>
      </c>
      <c r="T458" s="523" t="str">
        <f t="array" ref="T458">IF(ISBLANK(C458),"",XLOOKUP(A458,'Crop Chart'!$A$5:$A$201,'Crop Chart'!$P$5:$P$201,FALSE))</f>
        <v/>
      </c>
      <c r="U458" s="525" t="str">
        <f t="array" ref="U458">IF(ISBLANK(C458),"",XLOOKUP(A458,'Crop Chart'!$A$5:$A$201,'Crop Chart'!$Q$5:$Q$201,0))</f>
        <v/>
      </c>
      <c r="V458" s="507" t="str">
        <f t="array" ref="V458">IF(I458="DS",XLOOKUP(A458,'Crop Chart'!$A$6:$A$201,'Crop Chart'!$AH$6:$AH$201,0),"")</f>
        <v/>
      </c>
      <c r="W458" s="507" t="str">
        <f t="array" ref="W458">IF(I458="DS",XLOOKUP(A458,'Crop Chart'!$A$6:$A$201,'Crop Chart'!$AI$6:$AI$201,0),"")</f>
        <v/>
      </c>
      <c r="X458" s="526" t="str">
        <f t="array" ref="X458">IFS(ISTEXT(P458),"",XLOOKUP(A458,'Crop Chart'!$A$5:$A$201,'Crop Chart'!$R$5:$R$201,0)=0,"",XLOOKUP(A458,'Crop Chart'!$A$5:$A$201,'Crop Chart'!$R$5:$R$201,0)&gt;0,XLOOKUP(A458,'Crop Chart'!$A$5:$A$201,'Crop Chart'!$R$5:$R$201,0)+P458)</f>
        <v/>
      </c>
      <c r="Y458" s="523" t="str">
        <f t="array" ref="Y458">IF(ISTEXT(X458),"",XLOOKUP(A458,'Crop Chart'!$A$5:$A$201,'Crop Chart'!$S$5:$S$201,0))</f>
        <v/>
      </c>
      <c r="Z458" s="513" t="str">
        <f t="shared" si="3"/>
        <v/>
      </c>
      <c r="AA458" s="523" t="str">
        <f t="array" ref="AA458">IF(ISBLANK(C458),"",XLOOKUP(A458,'Crop Chart'!$A$5:$A$201,'Crop Chart'!$F$5:$F$201,0))</f>
        <v/>
      </c>
      <c r="AB458" s="523" t="str">
        <f t="array" ref="AB458">IF(ISBLANK(C458),"",XLOOKUP(A458,'Crop Chart'!$A$5:$A$201,'Crop Chart'!$G$5:$G$201,FALSE))</f>
        <v/>
      </c>
      <c r="AC458" s="526" t="str">
        <f t="shared" si="19"/>
        <v/>
      </c>
      <c r="AD458" s="526" t="str">
        <f t="shared" si="4"/>
        <v/>
      </c>
      <c r="AE458" s="527" t="str">
        <f t="array" ref="AE458">IF(ISBLANK(C458),"",XLOOKUP(C458,'Codified Game Plan'!$M$3:$M$477,'Codified Game Plan'!$J$3:$J$477,0))</f>
        <v/>
      </c>
      <c r="AF458" s="528" t="str">
        <f t="array" ref="AF458">IF(ISBLANK(C458),"",XLOOKUP(A458,'Crop Chart'!$A$5:$A$201,'Crop Chart'!$L$5:$L$201,FALSE))</f>
        <v/>
      </c>
      <c r="AG458" s="529"/>
      <c r="AH458" s="530"/>
      <c r="AI458" s="530" t="str">
        <f t="array" ref="AI458">IF(ISBLANK(C458),"",XLOOKUP(A458,'Crop Chart'!$A$5:$A$201,'Crop Chart'!$AN$5:$AN$201,FALSE))</f>
        <v/>
      </c>
      <c r="AJ458" s="531" t="str">
        <f t="array" ref="AJ458">IF((AI458=""),"",J458+XLOOKUP(A458,'Crop Chart'!$A$5:$A$201,'Crop Chart'!$AO$5:$AO$201,FALSE))</f>
        <v/>
      </c>
      <c r="AK458" s="530" t="str">
        <f t="array" ref="AK458">IF(ISBLANK(C458),"",XLOOKUP(A458,'Crop Chart'!$A$5:$A$201,'Crop Chart'!$AP$5:$AP$201,FALSE))</f>
        <v/>
      </c>
      <c r="AL458" s="531" t="str">
        <f t="array" ref="AL458">IF((AK458=""),"",J458+XLOOKUP(A458,'Crop Chart'!$A$5:$A$201,'Crop Chart'!$AQ$5:$AQ$201,FALSE))</f>
        <v/>
      </c>
      <c r="AM458" s="530" t="str">
        <f t="array" ref="AM458">IF(ISBLANK(C458),"",XLOOKUP(A458,'Crop Chart'!$A$5:$A$201,'Crop Chart'!$AR$5:$AR$201,FALSE))</f>
        <v/>
      </c>
      <c r="AN458" s="531" t="str">
        <f t="array" ref="AN458">IF((AM458=""),"",J458+XLOOKUP(A458,'Crop Chart'!$A$5:$A$201,'Crop Chart'!$AS$5:$AS$201,FALSE))</f>
        <v/>
      </c>
      <c r="AO458" s="530" t="str">
        <f t="array" ref="AO458">IF(ISBLANK(C458),"",XLOOKUP(A458,'Crop Chart'!$A$5:$A$201,'Crop Chart'!$AT$5:$AT$201,FALSE))</f>
        <v/>
      </c>
      <c r="AP458" s="531" t="str">
        <f t="array" ref="AP458">IF((AO458=""),"",J458+XLOOKUP(A458,'Crop Chart'!$A$5:$A$201,'Crop Chart'!$AU$5:$AU$201,FALSE))</f>
        <v/>
      </c>
      <c r="AQ458" s="530" t="str">
        <f t="array" ref="AQ458">IF(ISBLANK(C458),"",XLOOKUP(A458,'Crop Chart'!$A$5:$A$201,'Crop Chart'!$AV$5:$AV$201,FALSE))</f>
        <v/>
      </c>
      <c r="AR458" s="531" t="str">
        <f t="array" ref="AR458">IF((AQ458=""),"",J458+XLOOKUP(A458,'Crop Chart'!$A$5:$A$201,'Crop Chart'!$AW$5:$AW$201,FALSE))</f>
        <v/>
      </c>
      <c r="AS458" s="530" t="str">
        <f t="array" ref="AS458">IF(ISBLANK(C458),"",XLOOKUP(A458,'Crop Chart'!$A$5:$A$201,'Crop Chart'!$AX$5:$AX$201,FALSE))</f>
        <v/>
      </c>
      <c r="AT458" s="531" t="str">
        <f t="array" ref="AT458">IF((AS458=""),"",J458+XLOOKUP(A458,'Crop Chart'!$A$5:$A$201,'Crop Chart'!$AY$5:$AY$201,FALSE))</f>
        <v/>
      </c>
      <c r="AU458" s="530" t="str">
        <f t="array" ref="AU458">IF(ISBLANK(C458),"",XLOOKUP(A458,'Crop Chart'!$A$5:$A$201,'Crop Chart'!$AZ$5:$AZ$201,FALSE))</f>
        <v/>
      </c>
      <c r="AV458" s="531" t="str">
        <f t="array" ref="AV458">IF((AU458=""),"",J458+XLOOKUP(A458,'Crop Chart'!$A$5:$A$201,'Crop Chart'!$BA$5:$BA$201,FALSE))</f>
        <v/>
      </c>
      <c r="AW458" s="530" t="str">
        <f t="array" ref="AW458">IF(ISBLANK(C458),"",XLOOKUP(A458,'Crop Chart'!$A$5:$A$201,'Crop Chart'!$BB$5:$BB$201,FALSE))</f>
        <v/>
      </c>
      <c r="AX458" s="532" t="str">
        <f t="array" ref="AX458">IF((AW458=""),"",J458+XLOOKUP(A458,'Crop Chart'!$A$5:$A$201,'Crop Chart'!$BC$5:$BC$201,FALSE))</f>
        <v/>
      </c>
    </row>
    <row r="459" ht="15.75" hidden="1" customHeight="1">
      <c r="A459" s="520" t="str">
        <f t="array" ref="A459">IF(ISBLANK(C459)," ",XLOOKUP(C459,'Codified Game Plan'!$M$3:$M$477,'Codified Game Plan'!$A$3:$A$477))</f>
        <v> </v>
      </c>
      <c r="B459" s="503" t="str">
        <f t="array" ref="B459">IF(ISBLANK(C459),"",XLOOKUP(C459,'Codified Game Plan'!$M$3:$M$477,'Codified Game Plan'!$B$3:$B$477))</f>
        <v/>
      </c>
      <c r="C459" s="521"/>
      <c r="D459" s="521" t="str">
        <f t="array" ref="D459">IF(ISBLANK(C459)," ",XLOOKUP(C459,'Codified Game Plan'!$M$3:$M$477,'Codified Game Plan'!$C$3:$C$477))</f>
        <v> </v>
      </c>
      <c r="E459" s="522" t="str">
        <f t="array" ref="E459">IF(ISBLANK(C459),"",XLOOKUP(C459,'Codified Game Plan'!$M$3:$M$477,'Codified Game Plan'!$D$3:$D$477,0))</f>
        <v/>
      </c>
      <c r="F459" s="522" t="str">
        <f t="array" ref="F459">IF(ISBLANK(C459),"",XLOOKUP(C459,'Codified Game Plan'!$M$3:$M$477,'Codified Game Plan'!$E$3:$E$477,0))</f>
        <v/>
      </c>
      <c r="G459" s="523" t="str">
        <f t="array" ref="G459">IF(ISBLANK(C459)," ",XLOOKUP(C459,'Codified Game Plan'!$M$3:$M$477,'Codified Game Plan'!$F$3:$F$477))</f>
        <v> </v>
      </c>
      <c r="H459" s="507" t="str">
        <f t="array" ref="H459">IF(ISBLANK(C459)," ",XLOOKUP(C459,'Codified Game Plan'!$M$3:$M$477,'Codified Game Plan'!$G$3:$G$477))</f>
        <v> </v>
      </c>
      <c r="I459" s="523" t="str">
        <f t="array" ref="I459">IF(ISBLANK(C459),"",XLOOKUP(A459,'Crop Chart'!$A$5:$A$201,'Crop Chart'!$B$5:$B$201,0))</f>
        <v/>
      </c>
      <c r="J459" s="507" t="str">
        <f t="shared" si="24"/>
        <v> </v>
      </c>
      <c r="K459" s="511"/>
      <c r="L459" s="523" t="str">
        <f t="array" ref="L459">IF(ISBLANK(C459),"",XLOOKUP(A459,'Crop Chart'!$A$5:$A$201,'Crop Chart'!$C$5:$C$201,0))</f>
        <v/>
      </c>
      <c r="M459" s="506" t="str">
        <f t="array" ref="M459">IF(ISBLANK(C459),"",XLOOKUP(A459,'Crop Chart'!$A$5:$A$201,'Crop Chart'!$E$5:$E$201,0))</f>
        <v/>
      </c>
      <c r="N459" s="535" t="str">
        <f t="shared" si="1"/>
        <v/>
      </c>
      <c r="O459" s="515" t="str">
        <f t="array" ref="O459">IF(ISBLANK(C459),"",XLOOKUP(A459,'Crop Chart'!$A$5:$A$201,'Crop Chart'!$S$5:$S$201,0))</f>
        <v/>
      </c>
      <c r="P459" s="507" t="str">
        <f t="shared" si="2"/>
        <v/>
      </c>
      <c r="Q459" s="524"/>
      <c r="R459" s="523" t="str">
        <f t="array" ref="R459">IF(I459="TR",XLOOKUP(A459,'Crop Chart'!$A$5:$A$201,'Crop Chart'!$I$5:$I$201,FALSE),"")</f>
        <v/>
      </c>
      <c r="S459" s="512" t="str">
        <f t="array" ref="S459">IF(I459="TR",G459*'Crop Chart'!$H$2*12*L459/M459/T459*XLOOKUP(A459,'Crop Chart'!$A$5:$A$203,'Crop Chart'!$T$5:$T$203),"")</f>
        <v/>
      </c>
      <c r="T459" s="523" t="str">
        <f t="array" ref="T459">IF(ISBLANK(C459),"",XLOOKUP(A459,'Crop Chart'!$A$5:$A$201,'Crop Chart'!$P$5:$P$201,FALSE))</f>
        <v/>
      </c>
      <c r="U459" s="525" t="str">
        <f t="array" ref="U459">IF(ISBLANK(C459),"",XLOOKUP(A459,'Crop Chart'!$A$5:$A$201,'Crop Chart'!$Q$5:$Q$201,0))</f>
        <v/>
      </c>
      <c r="V459" s="507" t="str">
        <f t="array" ref="V459">IF(I459="DS",XLOOKUP(A459,'Crop Chart'!$A$6:$A$201,'Crop Chart'!$AH$6:$AH$201,0),"")</f>
        <v/>
      </c>
      <c r="W459" s="507" t="str">
        <f t="array" ref="W459">IF(I459="DS",XLOOKUP(A459,'Crop Chart'!$A$6:$A$201,'Crop Chart'!$AI$6:$AI$201,0),"")</f>
        <v/>
      </c>
      <c r="X459" s="526" t="str">
        <f t="array" ref="X459">IFS(ISTEXT(P459),"",XLOOKUP(A459,'Crop Chart'!$A$5:$A$201,'Crop Chart'!$R$5:$R$201,0)=0,"",XLOOKUP(A459,'Crop Chart'!$A$5:$A$201,'Crop Chart'!$R$5:$R$201,0)&gt;0,XLOOKUP(A459,'Crop Chart'!$A$5:$A$201,'Crop Chart'!$R$5:$R$201,0)+P459)</f>
        <v/>
      </c>
      <c r="Y459" s="523" t="str">
        <f t="array" ref="Y459">IF(ISTEXT(X459),"",XLOOKUP(A459,'Crop Chart'!$A$5:$A$201,'Crop Chart'!$S$5:$S$201,0))</f>
        <v/>
      </c>
      <c r="Z459" s="513" t="str">
        <f t="shared" si="3"/>
        <v/>
      </c>
      <c r="AA459" s="523" t="str">
        <f t="array" ref="AA459">IF(ISBLANK(C459),"",XLOOKUP(A459,'Crop Chart'!$A$5:$A$201,'Crop Chart'!$F$5:$F$201,0))</f>
        <v/>
      </c>
      <c r="AB459" s="523" t="str">
        <f t="array" ref="AB459">IF(ISBLANK(C459),"",XLOOKUP(A459,'Crop Chart'!$A$5:$A$201,'Crop Chart'!$G$5:$G$201,FALSE))</f>
        <v/>
      </c>
      <c r="AC459" s="526" t="str">
        <f t="shared" si="19"/>
        <v/>
      </c>
      <c r="AD459" s="526" t="str">
        <f t="shared" si="4"/>
        <v/>
      </c>
      <c r="AE459" s="527" t="str">
        <f t="array" ref="AE459">IF(ISBLANK(C459),"",XLOOKUP(C459,'Codified Game Plan'!$M$3:$M$477,'Codified Game Plan'!$J$3:$J$477,0))</f>
        <v/>
      </c>
      <c r="AF459" s="528" t="str">
        <f t="array" ref="AF459">IF(ISBLANK(C459),"",XLOOKUP(A459,'Crop Chart'!$A$5:$A$201,'Crop Chart'!$L$5:$L$201,FALSE))</f>
        <v/>
      </c>
      <c r="AG459" s="529"/>
      <c r="AH459" s="530"/>
      <c r="AI459" s="530" t="str">
        <f t="array" ref="AI459">IF(ISBLANK(C459),"",XLOOKUP(A459,'Crop Chart'!$A$5:$A$201,'Crop Chart'!$AN$5:$AN$201,FALSE))</f>
        <v/>
      </c>
      <c r="AJ459" s="531" t="str">
        <f t="array" ref="AJ459">IF((AI459=""),"",J459+XLOOKUP(A459,'Crop Chart'!$A$5:$A$201,'Crop Chart'!$AO$5:$AO$201,FALSE))</f>
        <v/>
      </c>
      <c r="AK459" s="530" t="str">
        <f t="array" ref="AK459">IF(ISBLANK(C459),"",XLOOKUP(A459,'Crop Chart'!$A$5:$A$201,'Crop Chart'!$AP$5:$AP$201,FALSE))</f>
        <v/>
      </c>
      <c r="AL459" s="531" t="str">
        <f t="array" ref="AL459">IF((AK459=""),"",J459+XLOOKUP(A459,'Crop Chart'!$A$5:$A$201,'Crop Chart'!$AQ$5:$AQ$201,FALSE))</f>
        <v/>
      </c>
      <c r="AM459" s="530" t="str">
        <f t="array" ref="AM459">IF(ISBLANK(C459),"",XLOOKUP(A459,'Crop Chart'!$A$5:$A$201,'Crop Chart'!$AR$5:$AR$201,FALSE))</f>
        <v/>
      </c>
      <c r="AN459" s="531" t="str">
        <f t="array" ref="AN459">IF((AM459=""),"",J459+XLOOKUP(A459,'Crop Chart'!$A$5:$A$201,'Crop Chart'!$AS$5:$AS$201,FALSE))</f>
        <v/>
      </c>
      <c r="AO459" s="530" t="str">
        <f t="array" ref="AO459">IF(ISBLANK(C459),"",XLOOKUP(A459,'Crop Chart'!$A$5:$A$201,'Crop Chart'!$AT$5:$AT$201,FALSE))</f>
        <v/>
      </c>
      <c r="AP459" s="531" t="str">
        <f t="array" ref="AP459">IF((AO459=""),"",J459+XLOOKUP(A459,'Crop Chart'!$A$5:$A$201,'Crop Chart'!$AU$5:$AU$201,FALSE))</f>
        <v/>
      </c>
      <c r="AQ459" s="530" t="str">
        <f t="array" ref="AQ459">IF(ISBLANK(C459),"",XLOOKUP(A459,'Crop Chart'!$A$5:$A$201,'Crop Chart'!$AV$5:$AV$201,FALSE))</f>
        <v/>
      </c>
      <c r="AR459" s="531" t="str">
        <f t="array" ref="AR459">IF((AQ459=""),"",J459+XLOOKUP(A459,'Crop Chart'!$A$5:$A$201,'Crop Chart'!$AW$5:$AW$201,FALSE))</f>
        <v/>
      </c>
      <c r="AS459" s="530" t="str">
        <f t="array" ref="AS459">IF(ISBLANK(C459),"",XLOOKUP(A459,'Crop Chart'!$A$5:$A$201,'Crop Chart'!$AX$5:$AX$201,FALSE))</f>
        <v/>
      </c>
      <c r="AT459" s="531" t="str">
        <f t="array" ref="AT459">IF((AS459=""),"",J459+XLOOKUP(A459,'Crop Chart'!$A$5:$A$201,'Crop Chart'!$AY$5:$AY$201,FALSE))</f>
        <v/>
      </c>
      <c r="AU459" s="530" t="str">
        <f t="array" ref="AU459">IF(ISBLANK(C459),"",XLOOKUP(A459,'Crop Chart'!$A$5:$A$201,'Crop Chart'!$AZ$5:$AZ$201,FALSE))</f>
        <v/>
      </c>
      <c r="AV459" s="531" t="str">
        <f t="array" ref="AV459">IF((AU459=""),"",J459+XLOOKUP(A459,'Crop Chart'!$A$5:$A$201,'Crop Chart'!$BA$5:$BA$201,FALSE))</f>
        <v/>
      </c>
      <c r="AW459" s="530" t="str">
        <f t="array" ref="AW459">IF(ISBLANK(C459),"",XLOOKUP(A459,'Crop Chart'!$A$5:$A$201,'Crop Chart'!$BB$5:$BB$201,FALSE))</f>
        <v/>
      </c>
      <c r="AX459" s="532" t="str">
        <f t="array" ref="AX459">IF((AW459=""),"",J459+XLOOKUP(A459,'Crop Chart'!$A$5:$A$201,'Crop Chart'!$BC$5:$BC$201,FALSE))</f>
        <v/>
      </c>
    </row>
    <row r="460" ht="15.75" hidden="1" customHeight="1">
      <c r="A460" s="520" t="str">
        <f t="array" ref="A460">IF(ISBLANK(C460)," ",XLOOKUP(C460,'Codified Game Plan'!$M$3:$M$477,'Codified Game Plan'!$A$3:$A$477))</f>
        <v> </v>
      </c>
      <c r="B460" s="503" t="str">
        <f t="array" ref="B460">IF(ISBLANK(C460),"",XLOOKUP(C460,'Codified Game Plan'!$M$3:$M$477,'Codified Game Plan'!$B$3:$B$477))</f>
        <v/>
      </c>
      <c r="C460" s="521"/>
      <c r="D460" s="521" t="str">
        <f t="array" ref="D460">IF(ISBLANK(C460)," ",XLOOKUP(C460,'Codified Game Plan'!$M$3:$M$477,'Codified Game Plan'!$C$3:$C$477))</f>
        <v> </v>
      </c>
      <c r="E460" s="522" t="str">
        <f t="array" ref="E460">IF(ISBLANK(C460),"",XLOOKUP(C460,'Codified Game Plan'!$M$3:$M$477,'Codified Game Plan'!$D$3:$D$477,0))</f>
        <v/>
      </c>
      <c r="F460" s="522" t="str">
        <f t="array" ref="F460">IF(ISBLANK(C460),"",XLOOKUP(C460,'Codified Game Plan'!$M$3:$M$477,'Codified Game Plan'!$E$3:$E$477,0))</f>
        <v/>
      </c>
      <c r="G460" s="523" t="str">
        <f t="array" ref="G460">IF(ISBLANK(C460)," ",XLOOKUP(C460,'Codified Game Plan'!$M$3:$M$477,'Codified Game Plan'!$F$3:$F$477))</f>
        <v> </v>
      </c>
      <c r="H460" s="507" t="str">
        <f t="array" ref="H460">IF(ISBLANK(C460)," ",XLOOKUP(C460,'Codified Game Plan'!$M$3:$M$477,'Codified Game Plan'!$G$3:$G$477))</f>
        <v> </v>
      </c>
      <c r="I460" s="523" t="str">
        <f t="array" ref="I460">IF(ISBLANK(C460),"",XLOOKUP(A460,'Crop Chart'!$A$5:$A$201,'Crop Chart'!$B$5:$B$201,0))</f>
        <v/>
      </c>
      <c r="J460" s="507" t="str">
        <f t="shared" si="24"/>
        <v> </v>
      </c>
      <c r="K460" s="511"/>
      <c r="L460" s="523" t="str">
        <f t="array" ref="L460">IF(ISBLANK(C460),"",XLOOKUP(A460,'Crop Chart'!$A$5:$A$201,'Crop Chart'!$C$5:$C$201,0))</f>
        <v/>
      </c>
      <c r="M460" s="506" t="str">
        <f t="array" ref="M460">IF(ISBLANK(C460),"",XLOOKUP(A460,'Crop Chart'!$A$5:$A$201,'Crop Chart'!$E$5:$E$201,0))</f>
        <v/>
      </c>
      <c r="N460" s="535" t="str">
        <f t="shared" si="1"/>
        <v/>
      </c>
      <c r="O460" s="515" t="str">
        <f t="array" ref="O460">IF(ISBLANK(C460),"",XLOOKUP(A460,'Crop Chart'!$A$5:$A$201,'Crop Chart'!$S$5:$S$201,0))</f>
        <v/>
      </c>
      <c r="P460" s="507" t="str">
        <f t="shared" si="2"/>
        <v/>
      </c>
      <c r="Q460" s="524"/>
      <c r="R460" s="523" t="str">
        <f t="array" ref="R460">IF(I460="TR",XLOOKUP(A460,'Crop Chart'!$A$5:$A$201,'Crop Chart'!$I$5:$I$201,FALSE),"")</f>
        <v/>
      </c>
      <c r="S460" s="512" t="str">
        <f t="array" ref="S460">IF(I460="TR",G460*'Crop Chart'!$H$2*12*L460/M460/T460*XLOOKUP(A460,'Crop Chart'!$A$5:$A$203,'Crop Chart'!$T$5:$T$203),"")</f>
        <v/>
      </c>
      <c r="T460" s="523" t="str">
        <f t="array" ref="T460">IF(ISBLANK(C460),"",XLOOKUP(A460,'Crop Chart'!$A$5:$A$201,'Crop Chart'!$P$5:$P$201,FALSE))</f>
        <v/>
      </c>
      <c r="U460" s="525" t="str">
        <f t="array" ref="U460">IF(ISBLANK(C460),"",XLOOKUP(A460,'Crop Chart'!$A$5:$A$201,'Crop Chart'!$Q$5:$Q$201,0))</f>
        <v/>
      </c>
      <c r="V460" s="507" t="str">
        <f t="array" ref="V460">IF(I460="DS",XLOOKUP(A460,'Crop Chart'!$A$6:$A$201,'Crop Chart'!$AH$6:$AH$201,0),"")</f>
        <v/>
      </c>
      <c r="W460" s="507" t="str">
        <f t="array" ref="W460">IF(I460="DS",XLOOKUP(A460,'Crop Chart'!$A$6:$A$201,'Crop Chart'!$AI$6:$AI$201,0),"")</f>
        <v/>
      </c>
      <c r="X460" s="526" t="str">
        <f t="array" ref="X460">IFS(ISTEXT(P460),"",XLOOKUP(A460,'Crop Chart'!$A$5:$A$201,'Crop Chart'!$R$5:$R$201,0)=0,"",XLOOKUP(A460,'Crop Chart'!$A$5:$A$201,'Crop Chart'!$R$5:$R$201,0)&gt;0,XLOOKUP(A460,'Crop Chart'!$A$5:$A$201,'Crop Chart'!$R$5:$R$201,0)+P460)</f>
        <v/>
      </c>
      <c r="Y460" s="523" t="str">
        <f t="array" ref="Y460">IF(ISTEXT(X460),"",XLOOKUP(A460,'Crop Chart'!$A$5:$A$201,'Crop Chart'!$S$5:$S$201,0))</f>
        <v/>
      </c>
      <c r="Z460" s="513" t="str">
        <f t="shared" si="3"/>
        <v/>
      </c>
      <c r="AA460" s="523" t="str">
        <f t="array" ref="AA460">IF(ISBLANK(C460),"",XLOOKUP(A460,'Crop Chart'!$A$5:$A$201,'Crop Chart'!$F$5:$F$201,0))</f>
        <v/>
      </c>
      <c r="AB460" s="523" t="str">
        <f t="array" ref="AB460">IF(ISBLANK(C460),"",XLOOKUP(A460,'Crop Chart'!$A$5:$A$201,'Crop Chart'!$G$5:$G$201,FALSE))</f>
        <v/>
      </c>
      <c r="AC460" s="526" t="str">
        <f t="shared" si="19"/>
        <v/>
      </c>
      <c r="AD460" s="526" t="str">
        <f t="shared" si="4"/>
        <v/>
      </c>
      <c r="AE460" s="527" t="str">
        <f t="array" ref="AE460">IF(ISBLANK(C460),"",XLOOKUP(C460,'Codified Game Plan'!$M$3:$M$477,'Codified Game Plan'!$J$3:$J$477,0))</f>
        <v/>
      </c>
      <c r="AF460" s="528" t="str">
        <f t="array" ref="AF460">IF(ISBLANK(C460),"",XLOOKUP(A460,'Crop Chart'!$A$5:$A$201,'Crop Chart'!$L$5:$L$201,FALSE))</f>
        <v/>
      </c>
      <c r="AG460" s="529"/>
      <c r="AH460" s="530"/>
      <c r="AI460" s="530" t="str">
        <f t="array" ref="AI460">IF(ISBLANK(C460),"",XLOOKUP(A460,'Crop Chart'!$A$5:$A$201,'Crop Chart'!$AN$5:$AN$201,FALSE))</f>
        <v/>
      </c>
      <c r="AJ460" s="531" t="str">
        <f t="array" ref="AJ460">IF((AI460=""),"",J460+XLOOKUP(A460,'Crop Chart'!$A$5:$A$201,'Crop Chart'!$AO$5:$AO$201,FALSE))</f>
        <v/>
      </c>
      <c r="AK460" s="530" t="str">
        <f t="array" ref="AK460">IF(ISBLANK(C460),"",XLOOKUP(A460,'Crop Chart'!$A$5:$A$201,'Crop Chart'!$AP$5:$AP$201,FALSE))</f>
        <v/>
      </c>
      <c r="AL460" s="531" t="str">
        <f t="array" ref="AL460">IF((AK460=""),"",J460+XLOOKUP(A460,'Crop Chart'!$A$5:$A$201,'Crop Chart'!$AQ$5:$AQ$201,FALSE))</f>
        <v/>
      </c>
      <c r="AM460" s="530" t="str">
        <f t="array" ref="AM460">IF(ISBLANK(C460),"",XLOOKUP(A460,'Crop Chart'!$A$5:$A$201,'Crop Chart'!$AR$5:$AR$201,FALSE))</f>
        <v/>
      </c>
      <c r="AN460" s="531" t="str">
        <f t="array" ref="AN460">IF((AM460=""),"",J460+XLOOKUP(A460,'Crop Chart'!$A$5:$A$201,'Crop Chart'!$AS$5:$AS$201,FALSE))</f>
        <v/>
      </c>
      <c r="AO460" s="530" t="str">
        <f t="array" ref="AO460">IF(ISBLANK(C460),"",XLOOKUP(A460,'Crop Chart'!$A$5:$A$201,'Crop Chart'!$AT$5:$AT$201,FALSE))</f>
        <v/>
      </c>
      <c r="AP460" s="531" t="str">
        <f t="array" ref="AP460">IF((AO460=""),"",J460+XLOOKUP(A460,'Crop Chart'!$A$5:$A$201,'Crop Chart'!$AU$5:$AU$201,FALSE))</f>
        <v/>
      </c>
      <c r="AQ460" s="530" t="str">
        <f t="array" ref="AQ460">IF(ISBLANK(C460),"",XLOOKUP(A460,'Crop Chart'!$A$5:$A$201,'Crop Chart'!$AV$5:$AV$201,FALSE))</f>
        <v/>
      </c>
      <c r="AR460" s="531" t="str">
        <f t="array" ref="AR460">IF((AQ460=""),"",J460+XLOOKUP(A460,'Crop Chart'!$A$5:$A$201,'Crop Chart'!$AW$5:$AW$201,FALSE))</f>
        <v/>
      </c>
      <c r="AS460" s="530" t="str">
        <f t="array" ref="AS460">IF(ISBLANK(C460),"",XLOOKUP(A460,'Crop Chart'!$A$5:$A$201,'Crop Chart'!$AX$5:$AX$201,FALSE))</f>
        <v/>
      </c>
      <c r="AT460" s="531" t="str">
        <f t="array" ref="AT460">IF((AS460=""),"",J460+XLOOKUP(A460,'Crop Chart'!$A$5:$A$201,'Crop Chart'!$AY$5:$AY$201,FALSE))</f>
        <v/>
      </c>
      <c r="AU460" s="530" t="str">
        <f t="array" ref="AU460">IF(ISBLANK(C460),"",XLOOKUP(A460,'Crop Chart'!$A$5:$A$201,'Crop Chart'!$AZ$5:$AZ$201,FALSE))</f>
        <v/>
      </c>
      <c r="AV460" s="531" t="str">
        <f t="array" ref="AV460">IF((AU460=""),"",J460+XLOOKUP(A460,'Crop Chart'!$A$5:$A$201,'Crop Chart'!$BA$5:$BA$201,FALSE))</f>
        <v/>
      </c>
      <c r="AW460" s="530" t="str">
        <f t="array" ref="AW460">IF(ISBLANK(C460),"",XLOOKUP(A460,'Crop Chart'!$A$5:$A$201,'Crop Chart'!$BB$5:$BB$201,FALSE))</f>
        <v/>
      </c>
      <c r="AX460" s="532" t="str">
        <f t="array" ref="AX460">IF((AW460=""),"",J460+XLOOKUP(A460,'Crop Chart'!$A$5:$A$201,'Crop Chart'!$BC$5:$BC$201,FALSE))</f>
        <v/>
      </c>
    </row>
    <row r="461" ht="15.75" hidden="1" customHeight="1">
      <c r="A461" s="520" t="str">
        <f t="array" ref="A461">IF(ISBLANK(C461)," ",XLOOKUP(C461,'Codified Game Plan'!$M$3:$M$477,'Codified Game Plan'!$A$3:$A$477))</f>
        <v> </v>
      </c>
      <c r="B461" s="503" t="str">
        <f t="array" ref="B461">IF(ISBLANK(C461),"",XLOOKUP(C461,'Codified Game Plan'!$M$3:$M$477,'Codified Game Plan'!$B$3:$B$477))</f>
        <v/>
      </c>
      <c r="C461" s="521"/>
      <c r="D461" s="521" t="str">
        <f t="array" ref="D461">IF(ISBLANK(C461)," ",XLOOKUP(C461,'Codified Game Plan'!$M$3:$M$477,'Codified Game Plan'!$C$3:$C$477))</f>
        <v> </v>
      </c>
      <c r="E461" s="522" t="str">
        <f t="array" ref="E461">IF(ISBLANK(C461),"",XLOOKUP(C461,'Codified Game Plan'!$M$3:$M$477,'Codified Game Plan'!$D$3:$D$477,0))</f>
        <v/>
      </c>
      <c r="F461" s="522" t="str">
        <f t="array" ref="F461">IF(ISBLANK(C461),"",XLOOKUP(C461,'Codified Game Plan'!$M$3:$M$477,'Codified Game Plan'!$E$3:$E$477,0))</f>
        <v/>
      </c>
      <c r="G461" s="523" t="str">
        <f t="array" ref="G461">IF(ISBLANK(C461)," ",XLOOKUP(C461,'Codified Game Plan'!$M$3:$M$477,'Codified Game Plan'!$F$3:$F$477))</f>
        <v> </v>
      </c>
      <c r="H461" s="507" t="str">
        <f t="array" ref="H461">IF(ISBLANK(C461)," ",XLOOKUP(C461,'Codified Game Plan'!$M$3:$M$477,'Codified Game Plan'!$G$3:$G$477))</f>
        <v> </v>
      </c>
      <c r="I461" s="523" t="str">
        <f t="array" ref="I461">IF(ISBLANK(C461),"",XLOOKUP(A461,'Crop Chart'!$A$5:$A$201,'Crop Chart'!$B$5:$B$201,0))</f>
        <v/>
      </c>
      <c r="J461" s="507" t="str">
        <f t="shared" si="24"/>
        <v> </v>
      </c>
      <c r="K461" s="511"/>
      <c r="L461" s="523" t="str">
        <f t="array" ref="L461">IF(ISBLANK(C461),"",XLOOKUP(A461,'Crop Chart'!$A$5:$A$201,'Crop Chart'!$C$5:$C$201,0))</f>
        <v/>
      </c>
      <c r="M461" s="506" t="str">
        <f t="array" ref="M461">IF(ISBLANK(C461),"",XLOOKUP(A461,'Crop Chart'!$A$5:$A$201,'Crop Chart'!$E$5:$E$201,0))</f>
        <v/>
      </c>
      <c r="N461" s="535" t="str">
        <f t="shared" si="1"/>
        <v/>
      </c>
      <c r="O461" s="515" t="str">
        <f t="array" ref="O461">IF(ISBLANK(C461),"",XLOOKUP(A461,'Crop Chart'!$A$5:$A$201,'Crop Chart'!$S$5:$S$201,0))</f>
        <v/>
      </c>
      <c r="P461" s="507" t="str">
        <f t="shared" si="2"/>
        <v/>
      </c>
      <c r="Q461" s="524"/>
      <c r="R461" s="523" t="str">
        <f t="array" ref="R461">IF(I461="TR",XLOOKUP(A461,'Crop Chart'!$A$5:$A$201,'Crop Chart'!$I$5:$I$201,FALSE),"")</f>
        <v/>
      </c>
      <c r="S461" s="512" t="str">
        <f t="array" ref="S461">IF(I461="TR",G461*'Crop Chart'!$H$2*12*L461/M461/T461*XLOOKUP(A461,'Crop Chart'!$A$5:$A$203,'Crop Chart'!$T$5:$T$203),"")</f>
        <v/>
      </c>
      <c r="T461" s="523" t="str">
        <f t="array" ref="T461">IF(ISBLANK(C461),"",XLOOKUP(A461,'Crop Chart'!$A$5:$A$201,'Crop Chart'!$P$5:$P$201,FALSE))</f>
        <v/>
      </c>
      <c r="U461" s="525" t="str">
        <f t="array" ref="U461">IF(ISBLANK(C461),"",XLOOKUP(A461,'Crop Chart'!$A$5:$A$201,'Crop Chart'!$Q$5:$Q$201,0))</f>
        <v/>
      </c>
      <c r="V461" s="507" t="str">
        <f t="array" ref="V461">IF(I461="DS",XLOOKUP(A461,'Crop Chart'!$A$6:$A$201,'Crop Chart'!$AH$6:$AH$201,0),"")</f>
        <v/>
      </c>
      <c r="W461" s="507" t="str">
        <f t="array" ref="W461">IF(I461="DS",XLOOKUP(A461,'Crop Chart'!$A$6:$A$201,'Crop Chart'!$AI$6:$AI$201,0),"")</f>
        <v/>
      </c>
      <c r="X461" s="526" t="str">
        <f t="array" ref="X461">IFS(ISTEXT(P461),"",XLOOKUP(A461,'Crop Chart'!$A$5:$A$201,'Crop Chart'!$R$5:$R$201,0)=0,"",XLOOKUP(A461,'Crop Chart'!$A$5:$A$201,'Crop Chart'!$R$5:$R$201,0)&gt;0,XLOOKUP(A461,'Crop Chart'!$A$5:$A$201,'Crop Chart'!$R$5:$R$201,0)+P461)</f>
        <v/>
      </c>
      <c r="Y461" s="523" t="str">
        <f t="array" ref="Y461">IF(ISTEXT(X461),"",XLOOKUP(A461,'Crop Chart'!$A$5:$A$201,'Crop Chart'!$S$5:$S$201,0))</f>
        <v/>
      </c>
      <c r="Z461" s="513" t="str">
        <f t="shared" si="3"/>
        <v/>
      </c>
      <c r="AA461" s="523" t="str">
        <f t="array" ref="AA461">IF(ISBLANK(C461),"",XLOOKUP(A461,'Crop Chart'!$A$5:$A$201,'Crop Chart'!$F$5:$F$201,0))</f>
        <v/>
      </c>
      <c r="AB461" s="523" t="str">
        <f t="array" ref="AB461">IF(ISBLANK(C461),"",XLOOKUP(A461,'Crop Chart'!$A$5:$A$201,'Crop Chart'!$G$5:$G$201,FALSE))</f>
        <v/>
      </c>
      <c r="AC461" s="526" t="str">
        <f t="shared" si="19"/>
        <v/>
      </c>
      <c r="AD461" s="526" t="str">
        <f t="shared" si="4"/>
        <v/>
      </c>
      <c r="AE461" s="527" t="str">
        <f t="array" ref="AE461">IF(ISBLANK(C461),"",XLOOKUP(C461,'Codified Game Plan'!$M$3:$M$477,'Codified Game Plan'!$J$3:$J$477,0))</f>
        <v/>
      </c>
      <c r="AF461" s="528" t="str">
        <f t="array" ref="AF461">IF(ISBLANK(C461),"",XLOOKUP(A461,'Crop Chart'!$A$5:$A$201,'Crop Chart'!$L$5:$L$201,FALSE))</f>
        <v/>
      </c>
      <c r="AG461" s="529"/>
      <c r="AH461" s="530"/>
      <c r="AI461" s="530" t="str">
        <f t="array" ref="AI461">IF(ISBLANK(C461),"",XLOOKUP(A461,'Crop Chart'!$A$5:$A$201,'Crop Chart'!$AN$5:$AN$201,FALSE))</f>
        <v/>
      </c>
      <c r="AJ461" s="531" t="str">
        <f t="array" ref="AJ461">IF((AI461=""),"",J461+XLOOKUP(A461,'Crop Chart'!$A$5:$A$201,'Crop Chart'!$AO$5:$AO$201,FALSE))</f>
        <v/>
      </c>
      <c r="AK461" s="530" t="str">
        <f t="array" ref="AK461">IF(ISBLANK(C461),"",XLOOKUP(A461,'Crop Chart'!$A$5:$A$201,'Crop Chart'!$AP$5:$AP$201,FALSE))</f>
        <v/>
      </c>
      <c r="AL461" s="531" t="str">
        <f t="array" ref="AL461">IF((AK461=""),"",J461+XLOOKUP(A461,'Crop Chart'!$A$5:$A$201,'Crop Chart'!$AQ$5:$AQ$201,FALSE))</f>
        <v/>
      </c>
      <c r="AM461" s="530" t="str">
        <f t="array" ref="AM461">IF(ISBLANK(C461),"",XLOOKUP(A461,'Crop Chart'!$A$5:$A$201,'Crop Chart'!$AR$5:$AR$201,FALSE))</f>
        <v/>
      </c>
      <c r="AN461" s="531" t="str">
        <f t="array" ref="AN461">IF((AM461=""),"",J461+XLOOKUP(A461,'Crop Chart'!$A$5:$A$201,'Crop Chart'!$AS$5:$AS$201,FALSE))</f>
        <v/>
      </c>
      <c r="AO461" s="530" t="str">
        <f t="array" ref="AO461">IF(ISBLANK(C461),"",XLOOKUP(A461,'Crop Chart'!$A$5:$A$201,'Crop Chart'!$AT$5:$AT$201,FALSE))</f>
        <v/>
      </c>
      <c r="AP461" s="531" t="str">
        <f t="array" ref="AP461">IF((AO461=""),"",J461+XLOOKUP(A461,'Crop Chart'!$A$5:$A$201,'Crop Chart'!$AU$5:$AU$201,FALSE))</f>
        <v/>
      </c>
      <c r="AQ461" s="530" t="str">
        <f t="array" ref="AQ461">IF(ISBLANK(C461),"",XLOOKUP(A461,'Crop Chart'!$A$5:$A$201,'Crop Chart'!$AV$5:$AV$201,FALSE))</f>
        <v/>
      </c>
      <c r="AR461" s="531" t="str">
        <f t="array" ref="AR461">IF((AQ461=""),"",J461+XLOOKUP(A461,'Crop Chart'!$A$5:$A$201,'Crop Chart'!$AW$5:$AW$201,FALSE))</f>
        <v/>
      </c>
      <c r="AS461" s="530" t="str">
        <f t="array" ref="AS461">IF(ISBLANK(C461),"",XLOOKUP(A461,'Crop Chart'!$A$5:$A$201,'Crop Chart'!$AX$5:$AX$201,FALSE))</f>
        <v/>
      </c>
      <c r="AT461" s="531" t="str">
        <f t="array" ref="AT461">IF((AS461=""),"",J461+XLOOKUP(A461,'Crop Chart'!$A$5:$A$201,'Crop Chart'!$AY$5:$AY$201,FALSE))</f>
        <v/>
      </c>
      <c r="AU461" s="530" t="str">
        <f t="array" ref="AU461">IF(ISBLANK(C461),"",XLOOKUP(A461,'Crop Chart'!$A$5:$A$201,'Crop Chart'!$AZ$5:$AZ$201,FALSE))</f>
        <v/>
      </c>
      <c r="AV461" s="531" t="str">
        <f t="array" ref="AV461">IF((AU461=""),"",J461+XLOOKUP(A461,'Crop Chart'!$A$5:$A$201,'Crop Chart'!$BA$5:$BA$201,FALSE))</f>
        <v/>
      </c>
      <c r="AW461" s="530" t="str">
        <f t="array" ref="AW461">IF(ISBLANK(C461),"",XLOOKUP(A461,'Crop Chart'!$A$5:$A$201,'Crop Chart'!$BB$5:$BB$201,FALSE))</f>
        <v/>
      </c>
      <c r="AX461" s="532" t="str">
        <f t="array" ref="AX461">IF((AW461=""),"",J461+XLOOKUP(A461,'Crop Chart'!$A$5:$A$201,'Crop Chart'!$BC$5:$BC$201,FALSE))</f>
        <v/>
      </c>
    </row>
    <row r="462" ht="15.75" hidden="1" customHeight="1">
      <c r="A462" s="520" t="str">
        <f t="array" ref="A462">IF(ISBLANK(C462)," ",XLOOKUP(C462,'Codified Game Plan'!$M$3:$M$477,'Codified Game Plan'!$A$3:$A$477))</f>
        <v> </v>
      </c>
      <c r="B462" s="503" t="str">
        <f t="array" ref="B462">IF(ISBLANK(C462),"",XLOOKUP(C462,'Codified Game Plan'!$M$3:$M$477,'Codified Game Plan'!$B$3:$B$477))</f>
        <v/>
      </c>
      <c r="C462" s="521"/>
      <c r="D462" s="521" t="str">
        <f t="array" ref="D462">IF(ISBLANK(C462)," ",XLOOKUP(C462,'Codified Game Plan'!$M$3:$M$477,'Codified Game Plan'!$C$3:$C$477))</f>
        <v> </v>
      </c>
      <c r="E462" s="522" t="str">
        <f t="array" ref="E462">IF(ISBLANK(C462),"",XLOOKUP(C462,'Codified Game Plan'!$M$3:$M$477,'Codified Game Plan'!$D$3:$D$477,0))</f>
        <v/>
      </c>
      <c r="F462" s="522" t="str">
        <f t="array" ref="F462">IF(ISBLANK(C462),"",XLOOKUP(C462,'Codified Game Plan'!$M$3:$M$477,'Codified Game Plan'!$E$3:$E$477,0))</f>
        <v/>
      </c>
      <c r="G462" s="523" t="str">
        <f t="array" ref="G462">IF(ISBLANK(C462)," ",XLOOKUP(C462,'Codified Game Plan'!$M$3:$M$477,'Codified Game Plan'!$F$3:$F$477))</f>
        <v> </v>
      </c>
      <c r="H462" s="507" t="str">
        <f t="array" ref="H462">IF(ISBLANK(C462)," ",XLOOKUP(C462,'Codified Game Plan'!$M$3:$M$477,'Codified Game Plan'!$G$3:$G$477))</f>
        <v> </v>
      </c>
      <c r="I462" s="523" t="str">
        <f t="array" ref="I462">IF(ISBLANK(C462),"",XLOOKUP(A462,'Crop Chart'!$A$5:$A$201,'Crop Chart'!$B$5:$B$201,0))</f>
        <v/>
      </c>
      <c r="J462" s="507" t="str">
        <f t="shared" si="24"/>
        <v> </v>
      </c>
      <c r="K462" s="511"/>
      <c r="L462" s="523" t="str">
        <f t="array" ref="L462">IF(ISBLANK(C462),"",XLOOKUP(A462,'Crop Chart'!$A$5:$A$201,'Crop Chart'!$C$5:$C$201,0))</f>
        <v/>
      </c>
      <c r="M462" s="506" t="str">
        <f t="array" ref="M462">IF(ISBLANK(C462),"",XLOOKUP(A462,'Crop Chart'!$A$5:$A$201,'Crop Chart'!$E$5:$E$201,0))</f>
        <v/>
      </c>
      <c r="N462" s="535" t="str">
        <f t="shared" si="1"/>
        <v/>
      </c>
      <c r="O462" s="515" t="str">
        <f t="array" ref="O462">IF(ISBLANK(C462),"",XLOOKUP(A462,'Crop Chart'!$A$5:$A$201,'Crop Chart'!$S$5:$S$201,0))</f>
        <v/>
      </c>
      <c r="P462" s="507" t="str">
        <f t="shared" si="2"/>
        <v/>
      </c>
      <c r="Q462" s="524"/>
      <c r="R462" s="523" t="str">
        <f t="array" ref="R462">IF(I462="TR",XLOOKUP(A462,'Crop Chart'!$A$5:$A$201,'Crop Chart'!$I$5:$I$201,FALSE),"")</f>
        <v/>
      </c>
      <c r="S462" s="512" t="str">
        <f t="array" ref="S462">IF(I462="TR",G462*'Crop Chart'!$H$2*12*L462/M462/T462*XLOOKUP(A462,'Crop Chart'!$A$5:$A$203,'Crop Chart'!$T$5:$T$203),"")</f>
        <v/>
      </c>
      <c r="T462" s="523" t="str">
        <f t="array" ref="T462">IF(ISBLANK(C462),"",XLOOKUP(A462,'Crop Chart'!$A$5:$A$201,'Crop Chart'!$P$5:$P$201,FALSE))</f>
        <v/>
      </c>
      <c r="U462" s="525" t="str">
        <f t="array" ref="U462">IF(ISBLANK(C462),"",XLOOKUP(A462,'Crop Chart'!$A$5:$A$201,'Crop Chart'!$Q$5:$Q$201,0))</f>
        <v/>
      </c>
      <c r="V462" s="507" t="str">
        <f t="array" ref="V462">IF(I462="DS",XLOOKUP(A462,'Crop Chart'!$A$6:$A$201,'Crop Chart'!$AH$6:$AH$201,0),"")</f>
        <v/>
      </c>
      <c r="W462" s="507" t="str">
        <f t="array" ref="W462">IF(I462="DS",XLOOKUP(A462,'Crop Chart'!$A$6:$A$201,'Crop Chart'!$AI$6:$AI$201,0),"")</f>
        <v/>
      </c>
      <c r="X462" s="526" t="str">
        <f t="array" ref="X462">IFS(ISTEXT(P462),"",XLOOKUP(A462,'Crop Chart'!$A$5:$A$201,'Crop Chart'!$R$5:$R$201,0)=0,"",XLOOKUP(A462,'Crop Chart'!$A$5:$A$201,'Crop Chart'!$R$5:$R$201,0)&gt;0,XLOOKUP(A462,'Crop Chart'!$A$5:$A$201,'Crop Chart'!$R$5:$R$201,0)+P462)</f>
        <v/>
      </c>
      <c r="Y462" s="523" t="str">
        <f t="array" ref="Y462">IF(ISTEXT(X462),"",XLOOKUP(A462,'Crop Chart'!$A$5:$A$201,'Crop Chart'!$S$5:$S$201,0))</f>
        <v/>
      </c>
      <c r="Z462" s="513" t="str">
        <f t="shared" si="3"/>
        <v/>
      </c>
      <c r="AA462" s="523" t="str">
        <f t="array" ref="AA462">IF(ISBLANK(C462),"",XLOOKUP(A462,'Crop Chart'!$A$5:$A$201,'Crop Chart'!$F$5:$F$201,0))</f>
        <v/>
      </c>
      <c r="AB462" s="523" t="str">
        <f t="array" ref="AB462">IF(ISBLANK(C462),"",XLOOKUP(A462,'Crop Chart'!$A$5:$A$201,'Crop Chart'!$G$5:$G$201,FALSE))</f>
        <v/>
      </c>
      <c r="AC462" s="526" t="str">
        <f t="shared" si="19"/>
        <v/>
      </c>
      <c r="AD462" s="526" t="str">
        <f t="shared" si="4"/>
        <v/>
      </c>
      <c r="AE462" s="527" t="str">
        <f t="array" ref="AE462">IF(ISBLANK(C462),"",XLOOKUP(C462,'Codified Game Plan'!$M$3:$M$477,'Codified Game Plan'!$J$3:$J$477,0))</f>
        <v/>
      </c>
      <c r="AF462" s="528" t="str">
        <f t="array" ref="AF462">IF(ISBLANK(C462),"",XLOOKUP(A462,'Crop Chart'!$A$5:$A$201,'Crop Chart'!$L$5:$L$201,FALSE))</f>
        <v/>
      </c>
      <c r="AG462" s="529"/>
      <c r="AH462" s="530"/>
      <c r="AI462" s="530" t="str">
        <f t="array" ref="AI462">IF(ISBLANK(C462),"",XLOOKUP(A462,'Crop Chart'!$A$5:$A$201,'Crop Chart'!$AN$5:$AN$201,FALSE))</f>
        <v/>
      </c>
      <c r="AJ462" s="531" t="str">
        <f t="array" ref="AJ462">IF((AI462=""),"",J462+XLOOKUP(A462,'Crop Chart'!$A$5:$A$201,'Crop Chart'!$AO$5:$AO$201,FALSE))</f>
        <v/>
      </c>
      <c r="AK462" s="530" t="str">
        <f t="array" ref="AK462">IF(ISBLANK(C462),"",XLOOKUP(A462,'Crop Chart'!$A$5:$A$201,'Crop Chart'!$AP$5:$AP$201,FALSE))</f>
        <v/>
      </c>
      <c r="AL462" s="531" t="str">
        <f t="array" ref="AL462">IF((AK462=""),"",J462+XLOOKUP(A462,'Crop Chart'!$A$5:$A$201,'Crop Chart'!$AQ$5:$AQ$201,FALSE))</f>
        <v/>
      </c>
      <c r="AM462" s="530" t="str">
        <f t="array" ref="AM462">IF(ISBLANK(C462),"",XLOOKUP(A462,'Crop Chart'!$A$5:$A$201,'Crop Chart'!$AR$5:$AR$201,FALSE))</f>
        <v/>
      </c>
      <c r="AN462" s="531" t="str">
        <f t="array" ref="AN462">IF((AM462=""),"",J462+XLOOKUP(A462,'Crop Chart'!$A$5:$A$201,'Crop Chart'!$AS$5:$AS$201,FALSE))</f>
        <v/>
      </c>
      <c r="AO462" s="530" t="str">
        <f t="array" ref="AO462">IF(ISBLANK(C462),"",XLOOKUP(A462,'Crop Chart'!$A$5:$A$201,'Crop Chart'!$AT$5:$AT$201,FALSE))</f>
        <v/>
      </c>
      <c r="AP462" s="531" t="str">
        <f t="array" ref="AP462">IF((AO462=""),"",J462+XLOOKUP(A462,'Crop Chart'!$A$5:$A$201,'Crop Chart'!$AU$5:$AU$201,FALSE))</f>
        <v/>
      </c>
      <c r="AQ462" s="530" t="str">
        <f t="array" ref="AQ462">IF(ISBLANK(C462),"",XLOOKUP(A462,'Crop Chart'!$A$5:$A$201,'Crop Chart'!$AV$5:$AV$201,FALSE))</f>
        <v/>
      </c>
      <c r="AR462" s="531" t="str">
        <f t="array" ref="AR462">IF((AQ462=""),"",J462+XLOOKUP(A462,'Crop Chart'!$A$5:$A$201,'Crop Chart'!$AW$5:$AW$201,FALSE))</f>
        <v/>
      </c>
      <c r="AS462" s="530" t="str">
        <f t="array" ref="AS462">IF(ISBLANK(C462),"",XLOOKUP(A462,'Crop Chart'!$A$5:$A$201,'Crop Chart'!$AX$5:$AX$201,FALSE))</f>
        <v/>
      </c>
      <c r="AT462" s="531" t="str">
        <f t="array" ref="AT462">IF((AS462=""),"",J462+XLOOKUP(A462,'Crop Chart'!$A$5:$A$201,'Crop Chart'!$AY$5:$AY$201,FALSE))</f>
        <v/>
      </c>
      <c r="AU462" s="530" t="str">
        <f t="array" ref="AU462">IF(ISBLANK(C462),"",XLOOKUP(A462,'Crop Chart'!$A$5:$A$201,'Crop Chart'!$AZ$5:$AZ$201,FALSE))</f>
        <v/>
      </c>
      <c r="AV462" s="531" t="str">
        <f t="array" ref="AV462">IF((AU462=""),"",J462+XLOOKUP(A462,'Crop Chart'!$A$5:$A$201,'Crop Chart'!$BA$5:$BA$201,FALSE))</f>
        <v/>
      </c>
      <c r="AW462" s="530" t="str">
        <f t="array" ref="AW462">IF(ISBLANK(C462),"",XLOOKUP(A462,'Crop Chart'!$A$5:$A$201,'Crop Chart'!$BB$5:$BB$201,FALSE))</f>
        <v/>
      </c>
      <c r="AX462" s="532" t="str">
        <f t="array" ref="AX462">IF((AW462=""),"",J462+XLOOKUP(A462,'Crop Chart'!$A$5:$A$201,'Crop Chart'!$BC$5:$BC$201,FALSE))</f>
        <v/>
      </c>
    </row>
    <row r="463" ht="15.75" hidden="1" customHeight="1">
      <c r="A463" s="520" t="str">
        <f t="array" ref="A463">IF(ISBLANK(C463)," ",XLOOKUP(C463,'Codified Game Plan'!$M$3:$M$477,'Codified Game Plan'!$A$3:$A$477))</f>
        <v> </v>
      </c>
      <c r="B463" s="503" t="str">
        <f t="array" ref="B463">IF(ISBLANK(C463),"",XLOOKUP(C463,'Codified Game Plan'!$M$3:$M$477,'Codified Game Plan'!$B$3:$B$477))</f>
        <v/>
      </c>
      <c r="C463" s="521"/>
      <c r="D463" s="521" t="str">
        <f t="array" ref="D463">IF(ISBLANK(C463)," ",XLOOKUP(C463,'Codified Game Plan'!$M$3:$M$477,'Codified Game Plan'!$C$3:$C$477))</f>
        <v> </v>
      </c>
      <c r="E463" s="522" t="str">
        <f t="array" ref="E463">IF(ISBLANK(C463),"",XLOOKUP(C463,'Codified Game Plan'!$M$3:$M$477,'Codified Game Plan'!$D$3:$D$477,0))</f>
        <v/>
      </c>
      <c r="F463" s="522" t="str">
        <f t="array" ref="F463">IF(ISBLANK(C463),"",XLOOKUP(C463,'Codified Game Plan'!$M$3:$M$477,'Codified Game Plan'!$E$3:$E$477,0))</f>
        <v/>
      </c>
      <c r="G463" s="523" t="str">
        <f t="array" ref="G463">IF(ISBLANK(C463)," ",XLOOKUP(C463,'Codified Game Plan'!$M$3:$M$477,'Codified Game Plan'!$F$3:$F$477))</f>
        <v> </v>
      </c>
      <c r="H463" s="507" t="str">
        <f t="array" ref="H463">IF(ISBLANK(C463)," ",XLOOKUP(C463,'Codified Game Plan'!$M$3:$M$477,'Codified Game Plan'!$G$3:$G$477))</f>
        <v> </v>
      </c>
      <c r="I463" s="523" t="str">
        <f t="array" ref="I463">IF(ISBLANK(C463),"",XLOOKUP(A463,'Crop Chart'!$A$5:$A$201,'Crop Chart'!$B$5:$B$201,0))</f>
        <v/>
      </c>
      <c r="J463" s="507" t="str">
        <f t="shared" si="24"/>
        <v> </v>
      </c>
      <c r="K463" s="511"/>
      <c r="L463" s="523" t="str">
        <f t="array" ref="L463">IF(ISBLANK(C463),"",XLOOKUP(A463,'Crop Chart'!$A$5:$A$201,'Crop Chart'!$C$5:$C$201,0))</f>
        <v/>
      </c>
      <c r="M463" s="506" t="str">
        <f t="array" ref="M463">IF(ISBLANK(C463),"",XLOOKUP(A463,'Crop Chart'!$A$5:$A$201,'Crop Chart'!$E$5:$E$201,0))</f>
        <v/>
      </c>
      <c r="N463" s="535" t="str">
        <f t="shared" si="1"/>
        <v/>
      </c>
      <c r="O463" s="515" t="str">
        <f t="array" ref="O463">IF(ISBLANK(C463),"",XLOOKUP(A463,'Crop Chart'!$A$5:$A$201,'Crop Chart'!$S$5:$S$201,0))</f>
        <v/>
      </c>
      <c r="P463" s="507" t="str">
        <f t="shared" si="2"/>
        <v/>
      </c>
      <c r="Q463" s="524"/>
      <c r="R463" s="523" t="str">
        <f t="array" ref="R463">IF(I463="TR",XLOOKUP(A463,'Crop Chart'!$A$5:$A$201,'Crop Chart'!$I$5:$I$201,FALSE),"")</f>
        <v/>
      </c>
      <c r="S463" s="512" t="str">
        <f t="array" ref="S463">IF(I463="TR",G463*'Crop Chart'!$H$2*12*L463/M463/T463*XLOOKUP(A463,'Crop Chart'!$A$5:$A$203,'Crop Chart'!$T$5:$T$203),"")</f>
        <v/>
      </c>
      <c r="T463" s="523" t="str">
        <f t="array" ref="T463">IF(ISBLANK(C463),"",XLOOKUP(A463,'Crop Chart'!$A$5:$A$201,'Crop Chart'!$P$5:$P$201,FALSE))</f>
        <v/>
      </c>
      <c r="U463" s="525" t="str">
        <f t="array" ref="U463">IF(ISBLANK(C463),"",XLOOKUP(A463,'Crop Chart'!$A$5:$A$201,'Crop Chart'!$Q$5:$Q$201,0))</f>
        <v/>
      </c>
      <c r="V463" s="507" t="str">
        <f t="array" ref="V463">IF(I463="DS",XLOOKUP(A463,'Crop Chart'!$A$6:$A$201,'Crop Chart'!$AH$6:$AH$201,0),"")</f>
        <v/>
      </c>
      <c r="W463" s="507" t="str">
        <f t="array" ref="W463">IF(I463="DS",XLOOKUP(A463,'Crop Chart'!$A$6:$A$201,'Crop Chart'!$AI$6:$AI$201,0),"")</f>
        <v/>
      </c>
      <c r="X463" s="526" t="str">
        <f t="array" ref="X463">IFS(ISTEXT(P463),"",XLOOKUP(A463,'Crop Chart'!$A$5:$A$201,'Crop Chart'!$R$5:$R$201,0)=0,"",XLOOKUP(A463,'Crop Chart'!$A$5:$A$201,'Crop Chart'!$R$5:$R$201,0)&gt;0,XLOOKUP(A463,'Crop Chart'!$A$5:$A$201,'Crop Chart'!$R$5:$R$201,0)+P463)</f>
        <v/>
      </c>
      <c r="Y463" s="523" t="str">
        <f t="array" ref="Y463">IF(ISTEXT(X463),"",XLOOKUP(A463,'Crop Chart'!$A$5:$A$201,'Crop Chart'!$S$5:$S$201,0))</f>
        <v/>
      </c>
      <c r="Z463" s="513" t="str">
        <f t="shared" si="3"/>
        <v/>
      </c>
      <c r="AA463" s="523" t="str">
        <f t="array" ref="AA463">IF(ISBLANK(C463),"",XLOOKUP(A463,'Crop Chart'!$A$5:$A$201,'Crop Chart'!$F$5:$F$201,0))</f>
        <v/>
      </c>
      <c r="AB463" s="523" t="str">
        <f t="array" ref="AB463">IF(ISBLANK(C463),"",XLOOKUP(A463,'Crop Chart'!$A$5:$A$201,'Crop Chart'!$G$5:$G$201,FALSE))</f>
        <v/>
      </c>
      <c r="AC463" s="526" t="str">
        <f t="shared" si="19"/>
        <v/>
      </c>
      <c r="AD463" s="526" t="str">
        <f t="shared" si="4"/>
        <v/>
      </c>
      <c r="AE463" s="527" t="str">
        <f t="array" ref="AE463">IF(ISBLANK(C463),"",XLOOKUP(C463,'Codified Game Plan'!$M$3:$M$477,'Codified Game Plan'!$J$3:$J$477,0))</f>
        <v/>
      </c>
      <c r="AF463" s="528" t="str">
        <f t="array" ref="AF463">IF(ISBLANK(C463),"",XLOOKUP(A463,'Crop Chart'!$A$5:$A$201,'Crop Chart'!$L$5:$L$201,FALSE))</f>
        <v/>
      </c>
      <c r="AG463" s="529"/>
      <c r="AH463" s="530"/>
      <c r="AI463" s="530" t="str">
        <f t="array" ref="AI463">IF(ISBLANK(C463),"",XLOOKUP(A463,'Crop Chart'!$A$5:$A$201,'Crop Chart'!$AN$5:$AN$201,FALSE))</f>
        <v/>
      </c>
      <c r="AJ463" s="531" t="str">
        <f t="array" ref="AJ463">IF((AI463=""),"",J463+XLOOKUP(A463,'Crop Chart'!$A$5:$A$201,'Crop Chart'!$AO$5:$AO$201,FALSE))</f>
        <v/>
      </c>
      <c r="AK463" s="530" t="str">
        <f t="array" ref="AK463">IF(ISBLANK(C463),"",XLOOKUP(A463,'Crop Chart'!$A$5:$A$201,'Crop Chart'!$AP$5:$AP$201,FALSE))</f>
        <v/>
      </c>
      <c r="AL463" s="531" t="str">
        <f t="array" ref="AL463">IF((AK463=""),"",J463+XLOOKUP(A463,'Crop Chart'!$A$5:$A$201,'Crop Chart'!$AQ$5:$AQ$201,FALSE))</f>
        <v/>
      </c>
      <c r="AM463" s="530" t="str">
        <f t="array" ref="AM463">IF(ISBLANK(C463),"",XLOOKUP(A463,'Crop Chart'!$A$5:$A$201,'Crop Chart'!$AR$5:$AR$201,FALSE))</f>
        <v/>
      </c>
      <c r="AN463" s="531" t="str">
        <f t="array" ref="AN463">IF((AM463=""),"",J463+XLOOKUP(A463,'Crop Chart'!$A$5:$A$201,'Crop Chart'!$AS$5:$AS$201,FALSE))</f>
        <v/>
      </c>
      <c r="AO463" s="530" t="str">
        <f t="array" ref="AO463">IF(ISBLANK(C463),"",XLOOKUP(A463,'Crop Chart'!$A$5:$A$201,'Crop Chart'!$AT$5:$AT$201,FALSE))</f>
        <v/>
      </c>
      <c r="AP463" s="531" t="str">
        <f t="array" ref="AP463">IF((AO463=""),"",J463+XLOOKUP(A463,'Crop Chart'!$A$5:$A$201,'Crop Chart'!$AU$5:$AU$201,FALSE))</f>
        <v/>
      </c>
      <c r="AQ463" s="530" t="str">
        <f t="array" ref="AQ463">IF(ISBLANK(C463),"",XLOOKUP(A463,'Crop Chart'!$A$5:$A$201,'Crop Chart'!$AV$5:$AV$201,FALSE))</f>
        <v/>
      </c>
      <c r="AR463" s="531" t="str">
        <f t="array" ref="AR463">IF((AQ463=""),"",J463+XLOOKUP(A463,'Crop Chart'!$A$5:$A$201,'Crop Chart'!$AW$5:$AW$201,FALSE))</f>
        <v/>
      </c>
      <c r="AS463" s="530" t="str">
        <f t="array" ref="AS463">IF(ISBLANK(C463),"",XLOOKUP(A463,'Crop Chart'!$A$5:$A$201,'Crop Chart'!$AX$5:$AX$201,FALSE))</f>
        <v/>
      </c>
      <c r="AT463" s="531" t="str">
        <f t="array" ref="AT463">IF((AS463=""),"",J463+XLOOKUP(A463,'Crop Chart'!$A$5:$A$201,'Crop Chart'!$AY$5:$AY$201,FALSE))</f>
        <v/>
      </c>
      <c r="AU463" s="530" t="str">
        <f t="array" ref="AU463">IF(ISBLANK(C463),"",XLOOKUP(A463,'Crop Chart'!$A$5:$A$201,'Crop Chart'!$AZ$5:$AZ$201,FALSE))</f>
        <v/>
      </c>
      <c r="AV463" s="531" t="str">
        <f t="array" ref="AV463">IF((AU463=""),"",J463+XLOOKUP(A463,'Crop Chart'!$A$5:$A$201,'Crop Chart'!$BA$5:$BA$201,FALSE))</f>
        <v/>
      </c>
      <c r="AW463" s="530" t="str">
        <f t="array" ref="AW463">IF(ISBLANK(C463),"",XLOOKUP(A463,'Crop Chart'!$A$5:$A$201,'Crop Chart'!$BB$5:$BB$201,FALSE))</f>
        <v/>
      </c>
      <c r="AX463" s="532" t="str">
        <f t="array" ref="AX463">IF((AW463=""),"",J463+XLOOKUP(A463,'Crop Chart'!$A$5:$A$201,'Crop Chart'!$BC$5:$BC$201,FALSE))</f>
        <v/>
      </c>
    </row>
    <row r="464" ht="15.75" hidden="1" customHeight="1">
      <c r="A464" s="520" t="str">
        <f t="array" ref="A464">IF(ISBLANK(C464)," ",XLOOKUP(C464,'Codified Game Plan'!$M$3:$M$477,'Codified Game Plan'!$A$3:$A$477))</f>
        <v> </v>
      </c>
      <c r="B464" s="503" t="str">
        <f t="array" ref="B464">IF(ISBLANK(C464),"",XLOOKUP(C464,'Codified Game Plan'!$M$3:$M$477,'Codified Game Plan'!$B$3:$B$477))</f>
        <v/>
      </c>
      <c r="C464" s="521"/>
      <c r="D464" s="521" t="str">
        <f t="array" ref="D464">IF(ISBLANK(C464)," ",XLOOKUP(C464,'Codified Game Plan'!$M$3:$M$477,'Codified Game Plan'!$C$3:$C$477))</f>
        <v> </v>
      </c>
      <c r="E464" s="522" t="str">
        <f t="array" ref="E464">IF(ISBLANK(C464),"",XLOOKUP(C464,'Codified Game Plan'!$M$3:$M$477,'Codified Game Plan'!$D$3:$D$477,0))</f>
        <v/>
      </c>
      <c r="F464" s="522" t="str">
        <f t="array" ref="F464">IF(ISBLANK(C464),"",XLOOKUP(C464,'Codified Game Plan'!$M$3:$M$477,'Codified Game Plan'!$E$3:$E$477,0))</f>
        <v/>
      </c>
      <c r="G464" s="523" t="str">
        <f t="array" ref="G464">IF(ISBLANK(C464)," ",XLOOKUP(C464,'Codified Game Plan'!$M$3:$M$477,'Codified Game Plan'!$F$3:$F$477))</f>
        <v> </v>
      </c>
      <c r="H464" s="507" t="str">
        <f t="array" ref="H464">IF(ISBLANK(C464)," ",XLOOKUP(C464,'Codified Game Plan'!$M$3:$M$477,'Codified Game Plan'!$G$3:$G$477))</f>
        <v> </v>
      </c>
      <c r="I464" s="523" t="str">
        <f t="array" ref="I464">IF(ISBLANK(C464),"",XLOOKUP(A464,'Crop Chart'!$A$5:$A$201,'Crop Chart'!$B$5:$B$201,0))</f>
        <v/>
      </c>
      <c r="J464" s="507" t="str">
        <f t="shared" si="24"/>
        <v> </v>
      </c>
      <c r="K464" s="511"/>
      <c r="L464" s="523" t="str">
        <f t="array" ref="L464">IF(ISBLANK(C464),"",XLOOKUP(A464,'Crop Chart'!$A$5:$A$201,'Crop Chart'!$C$5:$C$201,0))</f>
        <v/>
      </c>
      <c r="M464" s="506" t="str">
        <f t="array" ref="M464">IF(ISBLANK(C464),"",XLOOKUP(A464,'Crop Chart'!$A$5:$A$201,'Crop Chart'!$E$5:$E$201,0))</f>
        <v/>
      </c>
      <c r="N464" s="535" t="str">
        <f t="shared" si="1"/>
        <v/>
      </c>
      <c r="O464" s="515" t="str">
        <f t="array" ref="O464">IF(ISBLANK(C464),"",XLOOKUP(A464,'Crop Chart'!$A$5:$A$201,'Crop Chart'!$S$5:$S$201,0))</f>
        <v/>
      </c>
      <c r="P464" s="507" t="str">
        <f t="shared" si="2"/>
        <v/>
      </c>
      <c r="Q464" s="524"/>
      <c r="R464" s="523" t="str">
        <f t="array" ref="R464">IF(I464="TR",XLOOKUP(A464,'Crop Chart'!$A$5:$A$201,'Crop Chart'!$I$5:$I$201,FALSE),"")</f>
        <v/>
      </c>
      <c r="S464" s="512" t="str">
        <f t="array" ref="S464">IF(I464="TR",G464*'Crop Chart'!$H$2*12*L464/M464/T464*XLOOKUP(A464,'Crop Chart'!$A$5:$A$203,'Crop Chart'!$T$5:$T$203),"")</f>
        <v/>
      </c>
      <c r="T464" s="523" t="str">
        <f t="array" ref="T464">IF(ISBLANK(C464),"",XLOOKUP(A464,'Crop Chart'!$A$5:$A$201,'Crop Chart'!$P$5:$P$201,FALSE))</f>
        <v/>
      </c>
      <c r="U464" s="525" t="str">
        <f t="array" ref="U464">IF(ISBLANK(C464),"",XLOOKUP(A464,'Crop Chart'!$A$5:$A$201,'Crop Chart'!$Q$5:$Q$201,0))</f>
        <v/>
      </c>
      <c r="V464" s="507" t="str">
        <f t="array" ref="V464">IF(I464="DS",XLOOKUP(A464,'Crop Chart'!$A$6:$A$201,'Crop Chart'!$AH$6:$AH$201,0),"")</f>
        <v/>
      </c>
      <c r="W464" s="507" t="str">
        <f t="array" ref="W464">IF(I464="DS",XLOOKUP(A464,'Crop Chart'!$A$6:$A$201,'Crop Chart'!$AI$6:$AI$201,0),"")</f>
        <v/>
      </c>
      <c r="X464" s="526" t="str">
        <f t="array" ref="X464">IFS(ISTEXT(P464),"",XLOOKUP(A464,'Crop Chart'!$A$5:$A$201,'Crop Chart'!$R$5:$R$201,0)=0,"",XLOOKUP(A464,'Crop Chart'!$A$5:$A$201,'Crop Chart'!$R$5:$R$201,0)&gt;0,XLOOKUP(A464,'Crop Chart'!$A$5:$A$201,'Crop Chart'!$R$5:$R$201,0)+P464)</f>
        <v/>
      </c>
      <c r="Y464" s="523" t="str">
        <f t="array" ref="Y464">IF(ISTEXT(X464),"",XLOOKUP(A464,'Crop Chart'!$A$5:$A$201,'Crop Chart'!$S$5:$S$201,0))</f>
        <v/>
      </c>
      <c r="Z464" s="513" t="str">
        <f t="shared" si="3"/>
        <v/>
      </c>
      <c r="AA464" s="523" t="str">
        <f t="array" ref="AA464">IF(ISBLANK(C464),"",XLOOKUP(A464,'Crop Chart'!$A$5:$A$201,'Crop Chart'!$F$5:$F$201,0))</f>
        <v/>
      </c>
      <c r="AB464" s="523" t="str">
        <f t="array" ref="AB464">IF(ISBLANK(C464),"",XLOOKUP(A464,'Crop Chart'!$A$5:$A$201,'Crop Chart'!$G$5:$G$201,FALSE))</f>
        <v/>
      </c>
      <c r="AC464" s="526" t="str">
        <f t="shared" si="19"/>
        <v/>
      </c>
      <c r="AD464" s="526" t="str">
        <f t="shared" si="4"/>
        <v/>
      </c>
      <c r="AE464" s="527" t="str">
        <f t="array" ref="AE464">IF(ISBLANK(C464),"",XLOOKUP(C464,'Codified Game Plan'!$M$3:$M$477,'Codified Game Plan'!$J$3:$J$477,0))</f>
        <v/>
      </c>
      <c r="AF464" s="528" t="str">
        <f t="array" ref="AF464">IF(ISBLANK(C464),"",XLOOKUP(A464,'Crop Chart'!$A$5:$A$201,'Crop Chart'!$L$5:$L$201,FALSE))</f>
        <v/>
      </c>
      <c r="AG464" s="529"/>
      <c r="AH464" s="530"/>
      <c r="AI464" s="530" t="str">
        <f t="array" ref="AI464">IF(ISBLANK(C464),"",XLOOKUP(A464,'Crop Chart'!$A$5:$A$201,'Crop Chart'!$AN$5:$AN$201,FALSE))</f>
        <v/>
      </c>
      <c r="AJ464" s="531" t="str">
        <f t="array" ref="AJ464">IF((AI464=""),"",J464+XLOOKUP(A464,'Crop Chart'!$A$5:$A$201,'Crop Chart'!$AO$5:$AO$201,FALSE))</f>
        <v/>
      </c>
      <c r="AK464" s="530" t="str">
        <f t="array" ref="AK464">IF(ISBLANK(C464),"",XLOOKUP(A464,'Crop Chart'!$A$5:$A$201,'Crop Chart'!$AP$5:$AP$201,FALSE))</f>
        <v/>
      </c>
      <c r="AL464" s="531" t="str">
        <f t="array" ref="AL464">IF((AK464=""),"",J464+XLOOKUP(A464,'Crop Chart'!$A$5:$A$201,'Crop Chart'!$AQ$5:$AQ$201,FALSE))</f>
        <v/>
      </c>
      <c r="AM464" s="530" t="str">
        <f t="array" ref="AM464">IF(ISBLANK(C464),"",XLOOKUP(A464,'Crop Chart'!$A$5:$A$201,'Crop Chart'!$AR$5:$AR$201,FALSE))</f>
        <v/>
      </c>
      <c r="AN464" s="531" t="str">
        <f t="array" ref="AN464">IF((AM464=""),"",J464+XLOOKUP(A464,'Crop Chart'!$A$5:$A$201,'Crop Chart'!$AS$5:$AS$201,FALSE))</f>
        <v/>
      </c>
      <c r="AO464" s="530" t="str">
        <f t="array" ref="AO464">IF(ISBLANK(C464),"",XLOOKUP(A464,'Crop Chart'!$A$5:$A$201,'Crop Chart'!$AT$5:$AT$201,FALSE))</f>
        <v/>
      </c>
      <c r="AP464" s="531" t="str">
        <f t="array" ref="AP464">IF((AO464=""),"",J464+XLOOKUP(A464,'Crop Chart'!$A$5:$A$201,'Crop Chart'!$AU$5:$AU$201,FALSE))</f>
        <v/>
      </c>
      <c r="AQ464" s="530" t="str">
        <f t="array" ref="AQ464">IF(ISBLANK(C464),"",XLOOKUP(A464,'Crop Chart'!$A$5:$A$201,'Crop Chart'!$AV$5:$AV$201,FALSE))</f>
        <v/>
      </c>
      <c r="AR464" s="531" t="str">
        <f t="array" ref="AR464">IF((AQ464=""),"",J464+XLOOKUP(A464,'Crop Chart'!$A$5:$A$201,'Crop Chart'!$AW$5:$AW$201,FALSE))</f>
        <v/>
      </c>
      <c r="AS464" s="530" t="str">
        <f t="array" ref="AS464">IF(ISBLANK(C464),"",XLOOKUP(A464,'Crop Chart'!$A$5:$A$201,'Crop Chart'!$AX$5:$AX$201,FALSE))</f>
        <v/>
      </c>
      <c r="AT464" s="531" t="str">
        <f t="array" ref="AT464">IF((AS464=""),"",J464+XLOOKUP(A464,'Crop Chart'!$A$5:$A$201,'Crop Chart'!$AY$5:$AY$201,FALSE))</f>
        <v/>
      </c>
      <c r="AU464" s="530" t="str">
        <f t="array" ref="AU464">IF(ISBLANK(C464),"",XLOOKUP(A464,'Crop Chart'!$A$5:$A$201,'Crop Chart'!$AZ$5:$AZ$201,FALSE))</f>
        <v/>
      </c>
      <c r="AV464" s="531" t="str">
        <f t="array" ref="AV464">IF((AU464=""),"",J464+XLOOKUP(A464,'Crop Chart'!$A$5:$A$201,'Crop Chart'!$BA$5:$BA$201,FALSE))</f>
        <v/>
      </c>
      <c r="AW464" s="530" t="str">
        <f t="array" ref="AW464">IF(ISBLANK(C464),"",XLOOKUP(A464,'Crop Chart'!$A$5:$A$201,'Crop Chart'!$BB$5:$BB$201,FALSE))</f>
        <v/>
      </c>
      <c r="AX464" s="532" t="str">
        <f t="array" ref="AX464">IF((AW464=""),"",J464+XLOOKUP(A464,'Crop Chart'!$A$5:$A$201,'Crop Chart'!$BC$5:$BC$201,FALSE))</f>
        <v/>
      </c>
    </row>
    <row r="465" ht="15.75" hidden="1" customHeight="1">
      <c r="A465" s="520" t="str">
        <f t="array" ref="A465">IF(ISBLANK(C465)," ",XLOOKUP(C465,'Codified Game Plan'!$M$3:$M$477,'Codified Game Plan'!$A$3:$A$477))</f>
        <v> </v>
      </c>
      <c r="B465" s="503" t="str">
        <f t="array" ref="B465">IF(ISBLANK(C465),"",XLOOKUP(C465,'Codified Game Plan'!$M$3:$M$477,'Codified Game Plan'!$B$3:$B$477))</f>
        <v/>
      </c>
      <c r="C465" s="521"/>
      <c r="D465" s="521" t="str">
        <f t="array" ref="D465">IF(ISBLANK(C465)," ",XLOOKUP(C465,'Codified Game Plan'!$M$3:$M$477,'Codified Game Plan'!$C$3:$C$477))</f>
        <v> </v>
      </c>
      <c r="E465" s="522" t="str">
        <f t="array" ref="E465">IF(ISBLANK(C465),"",XLOOKUP(C465,'Codified Game Plan'!$M$3:$M$477,'Codified Game Plan'!$D$3:$D$477,0))</f>
        <v/>
      </c>
      <c r="F465" s="522" t="str">
        <f t="array" ref="F465">IF(ISBLANK(C465),"",XLOOKUP(C465,'Codified Game Plan'!$M$3:$M$477,'Codified Game Plan'!$E$3:$E$477,0))</f>
        <v/>
      </c>
      <c r="G465" s="523" t="str">
        <f t="array" ref="G465">IF(ISBLANK(C465)," ",XLOOKUP(C465,'Codified Game Plan'!$M$3:$M$477,'Codified Game Plan'!$F$3:$F$477))</f>
        <v> </v>
      </c>
      <c r="H465" s="507" t="str">
        <f t="array" ref="H465">IF(ISBLANK(C465)," ",XLOOKUP(C465,'Codified Game Plan'!$M$3:$M$477,'Codified Game Plan'!$G$3:$G$477))</f>
        <v> </v>
      </c>
      <c r="I465" s="523" t="str">
        <f t="array" ref="I465">IF(ISBLANK(C465),"",XLOOKUP(A465,'Crop Chart'!$A$5:$A$201,'Crop Chart'!$B$5:$B$201,0))</f>
        <v/>
      </c>
      <c r="J465" s="507" t="str">
        <f t="shared" si="24"/>
        <v> </v>
      </c>
      <c r="K465" s="511"/>
      <c r="L465" s="523" t="str">
        <f t="array" ref="L465">IF(ISBLANK(C465),"",XLOOKUP(A465,'Crop Chart'!$A$5:$A$201,'Crop Chart'!$C$5:$C$201,0))</f>
        <v/>
      </c>
      <c r="M465" s="506" t="str">
        <f t="array" ref="M465">IF(ISBLANK(C465),"",XLOOKUP(A465,'Crop Chart'!$A$5:$A$201,'Crop Chart'!$E$5:$E$201,0))</f>
        <v/>
      </c>
      <c r="N465" s="535" t="str">
        <f t="shared" si="1"/>
        <v/>
      </c>
      <c r="O465" s="515" t="str">
        <f t="array" ref="O465">IF(ISBLANK(C465),"",XLOOKUP(A465,'Crop Chart'!$A$5:$A$201,'Crop Chart'!$S$5:$S$201,0))</f>
        <v/>
      </c>
      <c r="P465" s="507" t="str">
        <f t="shared" si="2"/>
        <v/>
      </c>
      <c r="Q465" s="524"/>
      <c r="R465" s="523" t="str">
        <f t="array" ref="R465">IF(I465="TR",XLOOKUP(A465,'Crop Chart'!$A$5:$A$201,'Crop Chart'!$I$5:$I$201,FALSE),"")</f>
        <v/>
      </c>
      <c r="S465" s="512" t="str">
        <f t="array" ref="S465">IF(I465="TR",G465*'Crop Chart'!$H$2*12*L465/M465/T465*XLOOKUP(A465,'Crop Chart'!$A$5:$A$203,'Crop Chart'!$T$5:$T$203),"")</f>
        <v/>
      </c>
      <c r="T465" s="523" t="str">
        <f t="array" ref="T465">IF(ISBLANK(C465),"",XLOOKUP(A465,'Crop Chart'!$A$5:$A$201,'Crop Chart'!$P$5:$P$201,FALSE))</f>
        <v/>
      </c>
      <c r="U465" s="525" t="str">
        <f t="array" ref="U465">IF(ISBLANK(C465),"",XLOOKUP(A465,'Crop Chart'!$A$5:$A$201,'Crop Chart'!$Q$5:$Q$201,0))</f>
        <v/>
      </c>
      <c r="V465" s="507" t="str">
        <f t="array" ref="V465">IF(I465="DS",XLOOKUP(A465,'Crop Chart'!$A$6:$A$201,'Crop Chart'!$AH$6:$AH$201,0),"")</f>
        <v/>
      </c>
      <c r="W465" s="507" t="str">
        <f t="array" ref="W465">IF(I465="DS",XLOOKUP(A465,'Crop Chart'!$A$6:$A$201,'Crop Chart'!$AI$6:$AI$201,0),"")</f>
        <v/>
      </c>
      <c r="X465" s="526" t="str">
        <f t="array" ref="X465">IFS(ISTEXT(P465),"",XLOOKUP(A465,'Crop Chart'!$A$5:$A$201,'Crop Chart'!$R$5:$R$201,0)=0,"",XLOOKUP(A465,'Crop Chart'!$A$5:$A$201,'Crop Chart'!$R$5:$R$201,0)&gt;0,XLOOKUP(A465,'Crop Chart'!$A$5:$A$201,'Crop Chart'!$R$5:$R$201,0)+P465)</f>
        <v/>
      </c>
      <c r="Y465" s="523" t="str">
        <f t="array" ref="Y465">IF(ISTEXT(X465),"",XLOOKUP(A465,'Crop Chart'!$A$5:$A$201,'Crop Chart'!$S$5:$S$201,0))</f>
        <v/>
      </c>
      <c r="Z465" s="513" t="str">
        <f t="shared" si="3"/>
        <v/>
      </c>
      <c r="AA465" s="523" t="str">
        <f t="array" ref="AA465">IF(ISBLANK(C465),"",XLOOKUP(A465,'Crop Chart'!$A$5:$A$201,'Crop Chart'!$F$5:$F$201,0))</f>
        <v/>
      </c>
      <c r="AB465" s="523" t="str">
        <f t="array" ref="AB465">IF(ISBLANK(C465),"",XLOOKUP(A465,'Crop Chart'!$A$5:$A$201,'Crop Chart'!$G$5:$G$201,FALSE))</f>
        <v/>
      </c>
      <c r="AC465" s="526" t="str">
        <f t="shared" si="19"/>
        <v/>
      </c>
      <c r="AD465" s="526" t="str">
        <f t="shared" si="4"/>
        <v/>
      </c>
      <c r="AE465" s="527" t="str">
        <f t="array" ref="AE465">IF(ISBLANK(C465),"",XLOOKUP(C465,'Codified Game Plan'!$M$3:$M$477,'Codified Game Plan'!$J$3:$J$477,0))</f>
        <v/>
      </c>
      <c r="AF465" s="528" t="str">
        <f t="array" ref="AF465">IF(ISBLANK(C465),"",XLOOKUP(A465,'Crop Chart'!$A$5:$A$201,'Crop Chart'!$L$5:$L$201,FALSE))</f>
        <v/>
      </c>
      <c r="AG465" s="529"/>
      <c r="AH465" s="530"/>
      <c r="AI465" s="530" t="str">
        <f t="array" ref="AI465">IF(ISBLANK(C465),"",XLOOKUP(A465,'Crop Chart'!$A$5:$A$201,'Crop Chart'!$AN$5:$AN$201,FALSE))</f>
        <v/>
      </c>
      <c r="AJ465" s="531" t="str">
        <f t="array" ref="AJ465">IF((AI465=""),"",J465+XLOOKUP(A465,'Crop Chart'!$A$5:$A$201,'Crop Chart'!$AO$5:$AO$201,FALSE))</f>
        <v/>
      </c>
      <c r="AK465" s="530" t="str">
        <f t="array" ref="AK465">IF(ISBLANK(C465),"",XLOOKUP(A465,'Crop Chart'!$A$5:$A$201,'Crop Chart'!$AP$5:$AP$201,FALSE))</f>
        <v/>
      </c>
      <c r="AL465" s="531" t="str">
        <f t="array" ref="AL465">IF((AK465=""),"",J465+XLOOKUP(A465,'Crop Chart'!$A$5:$A$201,'Crop Chart'!$AQ$5:$AQ$201,FALSE))</f>
        <v/>
      </c>
      <c r="AM465" s="530" t="str">
        <f t="array" ref="AM465">IF(ISBLANK(C465),"",XLOOKUP(A465,'Crop Chart'!$A$5:$A$201,'Crop Chart'!$AR$5:$AR$201,FALSE))</f>
        <v/>
      </c>
      <c r="AN465" s="531" t="str">
        <f t="array" ref="AN465">IF((AM465=""),"",J465+XLOOKUP(A465,'Crop Chart'!$A$5:$A$201,'Crop Chart'!$AS$5:$AS$201,FALSE))</f>
        <v/>
      </c>
      <c r="AO465" s="530" t="str">
        <f t="array" ref="AO465">IF(ISBLANK(C465),"",XLOOKUP(A465,'Crop Chart'!$A$5:$A$201,'Crop Chart'!$AT$5:$AT$201,FALSE))</f>
        <v/>
      </c>
      <c r="AP465" s="531" t="str">
        <f t="array" ref="AP465">IF((AO465=""),"",J465+XLOOKUP(A465,'Crop Chart'!$A$5:$A$201,'Crop Chart'!$AU$5:$AU$201,FALSE))</f>
        <v/>
      </c>
      <c r="AQ465" s="530" t="str">
        <f t="array" ref="AQ465">IF(ISBLANK(C465),"",XLOOKUP(A465,'Crop Chart'!$A$5:$A$201,'Crop Chart'!$AV$5:$AV$201,FALSE))</f>
        <v/>
      </c>
      <c r="AR465" s="531" t="str">
        <f t="array" ref="AR465">IF((AQ465=""),"",J465+XLOOKUP(A465,'Crop Chart'!$A$5:$A$201,'Crop Chart'!$AW$5:$AW$201,FALSE))</f>
        <v/>
      </c>
      <c r="AS465" s="530" t="str">
        <f t="array" ref="AS465">IF(ISBLANK(C465),"",XLOOKUP(A465,'Crop Chart'!$A$5:$A$201,'Crop Chart'!$AX$5:$AX$201,FALSE))</f>
        <v/>
      </c>
      <c r="AT465" s="531" t="str">
        <f t="array" ref="AT465">IF((AS465=""),"",J465+XLOOKUP(A465,'Crop Chart'!$A$5:$A$201,'Crop Chart'!$AY$5:$AY$201,FALSE))</f>
        <v/>
      </c>
      <c r="AU465" s="530" t="str">
        <f t="array" ref="AU465">IF(ISBLANK(C465),"",XLOOKUP(A465,'Crop Chart'!$A$5:$A$201,'Crop Chart'!$AZ$5:$AZ$201,FALSE))</f>
        <v/>
      </c>
      <c r="AV465" s="531" t="str">
        <f t="array" ref="AV465">IF((AU465=""),"",J465+XLOOKUP(A465,'Crop Chart'!$A$5:$A$201,'Crop Chart'!$BA$5:$BA$201,FALSE))</f>
        <v/>
      </c>
      <c r="AW465" s="530" t="str">
        <f t="array" ref="AW465">IF(ISBLANK(C465),"",XLOOKUP(A465,'Crop Chart'!$A$5:$A$201,'Crop Chart'!$BB$5:$BB$201,FALSE))</f>
        <v/>
      </c>
      <c r="AX465" s="532" t="str">
        <f t="array" ref="AX465">IF((AW465=""),"",J465+XLOOKUP(A465,'Crop Chart'!$A$5:$A$201,'Crop Chart'!$BC$5:$BC$201,FALSE))</f>
        <v/>
      </c>
    </row>
    <row r="466" ht="15.75" hidden="1" customHeight="1">
      <c r="A466" s="520" t="str">
        <f t="array" ref="A466">IF(ISBLANK(C466)," ",XLOOKUP(C466,'Codified Game Plan'!$M$3:$M$477,'Codified Game Plan'!$A$3:$A$477))</f>
        <v> </v>
      </c>
      <c r="B466" s="503" t="str">
        <f t="array" ref="B466">IF(ISBLANK(C466),"",XLOOKUP(C466,'Codified Game Plan'!$M$3:$M$477,'Codified Game Plan'!$B$3:$B$477))</f>
        <v/>
      </c>
      <c r="C466" s="521"/>
      <c r="D466" s="521" t="str">
        <f t="array" ref="D466">IF(ISBLANK(C466)," ",XLOOKUP(C466,'Codified Game Plan'!$M$3:$M$477,'Codified Game Plan'!$C$3:$C$477))</f>
        <v> </v>
      </c>
      <c r="E466" s="522" t="str">
        <f t="array" ref="E466">IF(ISBLANK(C466),"",XLOOKUP(C466,'Codified Game Plan'!$M$3:$M$477,'Codified Game Plan'!$D$3:$D$477,0))</f>
        <v/>
      </c>
      <c r="F466" s="522" t="str">
        <f t="array" ref="F466">IF(ISBLANK(C466),"",XLOOKUP(C466,'Codified Game Plan'!$M$3:$M$477,'Codified Game Plan'!$E$3:$E$477,0))</f>
        <v/>
      </c>
      <c r="G466" s="523" t="str">
        <f t="array" ref="G466">IF(ISBLANK(C466)," ",XLOOKUP(C466,'Codified Game Plan'!$M$3:$M$477,'Codified Game Plan'!$F$3:$F$477))</f>
        <v> </v>
      </c>
      <c r="H466" s="507" t="str">
        <f t="array" ref="H466">IF(ISBLANK(C466)," ",XLOOKUP(C466,'Codified Game Plan'!$M$3:$M$477,'Codified Game Plan'!$G$3:$G$477))</f>
        <v> </v>
      </c>
      <c r="I466" s="523" t="str">
        <f t="array" ref="I466">IF(ISBLANK(C466),"",XLOOKUP(A466,'Crop Chart'!$A$5:$A$201,'Crop Chart'!$B$5:$B$201,0))</f>
        <v/>
      </c>
      <c r="J466" s="507" t="str">
        <f t="shared" si="24"/>
        <v> </v>
      </c>
      <c r="K466" s="511"/>
      <c r="L466" s="523" t="str">
        <f t="array" ref="L466">IF(ISBLANK(C466),"",XLOOKUP(A466,'Crop Chart'!$A$5:$A$201,'Crop Chart'!$C$5:$C$201,0))</f>
        <v/>
      </c>
      <c r="M466" s="506" t="str">
        <f t="array" ref="M466">IF(ISBLANK(C466),"",XLOOKUP(A466,'Crop Chart'!$A$5:$A$201,'Crop Chart'!$E$5:$E$201,0))</f>
        <v/>
      </c>
      <c r="N466" s="535" t="str">
        <f t="shared" si="1"/>
        <v/>
      </c>
      <c r="O466" s="515" t="str">
        <f t="array" ref="O466">IF(ISBLANK(C466),"",XLOOKUP(A466,'Crop Chart'!$A$5:$A$201,'Crop Chart'!$S$5:$S$201,0))</f>
        <v/>
      </c>
      <c r="P466" s="507" t="str">
        <f t="shared" si="2"/>
        <v/>
      </c>
      <c r="Q466" s="524"/>
      <c r="R466" s="523" t="str">
        <f t="array" ref="R466">IF(I466="TR",XLOOKUP(A466,'Crop Chart'!$A$5:$A$201,'Crop Chart'!$I$5:$I$201,FALSE),"")</f>
        <v/>
      </c>
      <c r="S466" s="512" t="str">
        <f t="array" ref="S466">IF(I466="TR",G466*'Crop Chart'!$H$2*12*L466/M466/T466*XLOOKUP(A466,'Crop Chart'!$A$5:$A$203,'Crop Chart'!$T$5:$T$203),"")</f>
        <v/>
      </c>
      <c r="T466" s="523" t="str">
        <f t="array" ref="T466">IF(ISBLANK(C466),"",XLOOKUP(A466,'Crop Chart'!$A$5:$A$201,'Crop Chart'!$P$5:$P$201,FALSE))</f>
        <v/>
      </c>
      <c r="U466" s="525" t="str">
        <f t="array" ref="U466">IF(ISBLANK(C466),"",XLOOKUP(A466,'Crop Chart'!$A$5:$A$201,'Crop Chart'!$Q$5:$Q$201,0))</f>
        <v/>
      </c>
      <c r="V466" s="507" t="str">
        <f t="array" ref="V466">IF(I466="DS",XLOOKUP(A466,'Crop Chart'!$A$6:$A$201,'Crop Chart'!$AH$6:$AH$201,0),"")</f>
        <v/>
      </c>
      <c r="W466" s="507" t="str">
        <f t="array" ref="W466">IF(I466="DS",XLOOKUP(A466,'Crop Chart'!$A$6:$A$201,'Crop Chart'!$AI$6:$AI$201,0),"")</f>
        <v/>
      </c>
      <c r="X466" s="526" t="str">
        <f t="array" ref="X466">IFS(ISTEXT(P466),"",XLOOKUP(A466,'Crop Chart'!$A$5:$A$201,'Crop Chart'!$R$5:$R$201,0)=0,"",XLOOKUP(A466,'Crop Chart'!$A$5:$A$201,'Crop Chart'!$R$5:$R$201,0)&gt;0,XLOOKUP(A466,'Crop Chart'!$A$5:$A$201,'Crop Chart'!$R$5:$R$201,0)+P466)</f>
        <v/>
      </c>
      <c r="Y466" s="523" t="str">
        <f t="array" ref="Y466">IF(ISTEXT(X466),"",XLOOKUP(A466,'Crop Chart'!$A$5:$A$201,'Crop Chart'!$S$5:$S$201,0))</f>
        <v/>
      </c>
      <c r="Z466" s="513" t="str">
        <f t="shared" si="3"/>
        <v/>
      </c>
      <c r="AA466" s="523" t="str">
        <f t="array" ref="AA466">IF(ISBLANK(C466),"",XLOOKUP(A466,'Crop Chart'!$A$5:$A$201,'Crop Chart'!$F$5:$F$201,0))</f>
        <v/>
      </c>
      <c r="AB466" s="523" t="str">
        <f t="array" ref="AB466">IF(ISBLANK(C466),"",XLOOKUP(A466,'Crop Chart'!$A$5:$A$201,'Crop Chart'!$G$5:$G$201,FALSE))</f>
        <v/>
      </c>
      <c r="AC466" s="526" t="str">
        <f t="shared" si="19"/>
        <v/>
      </c>
      <c r="AD466" s="526" t="str">
        <f t="shared" si="4"/>
        <v/>
      </c>
      <c r="AE466" s="527" t="str">
        <f t="array" ref="AE466">IF(ISBLANK(C466),"",XLOOKUP(C466,'Codified Game Plan'!$M$3:$M$477,'Codified Game Plan'!$J$3:$J$477,0))</f>
        <v/>
      </c>
      <c r="AF466" s="528" t="str">
        <f t="array" ref="AF466">IF(ISBLANK(C466),"",XLOOKUP(A466,'Crop Chart'!$A$5:$A$201,'Crop Chart'!$L$5:$L$201,FALSE))</f>
        <v/>
      </c>
      <c r="AG466" s="529"/>
      <c r="AH466" s="530"/>
      <c r="AI466" s="530" t="str">
        <f t="array" ref="AI466">IF(ISBLANK(C466),"",XLOOKUP(A466,'Crop Chart'!$A$5:$A$201,'Crop Chart'!$AN$5:$AN$201,FALSE))</f>
        <v/>
      </c>
      <c r="AJ466" s="531" t="str">
        <f t="array" ref="AJ466">IF((AI466=""),"",J466+XLOOKUP(A466,'Crop Chart'!$A$5:$A$201,'Crop Chart'!$AO$5:$AO$201,FALSE))</f>
        <v/>
      </c>
      <c r="AK466" s="530" t="str">
        <f t="array" ref="AK466">IF(ISBLANK(C466),"",XLOOKUP(A466,'Crop Chart'!$A$5:$A$201,'Crop Chart'!$AP$5:$AP$201,FALSE))</f>
        <v/>
      </c>
      <c r="AL466" s="531" t="str">
        <f t="array" ref="AL466">IF((AK466=""),"",J466+XLOOKUP(A466,'Crop Chart'!$A$5:$A$201,'Crop Chart'!$AQ$5:$AQ$201,FALSE))</f>
        <v/>
      </c>
      <c r="AM466" s="530" t="str">
        <f t="array" ref="AM466">IF(ISBLANK(C466),"",XLOOKUP(A466,'Crop Chart'!$A$5:$A$201,'Crop Chart'!$AR$5:$AR$201,FALSE))</f>
        <v/>
      </c>
      <c r="AN466" s="531" t="str">
        <f t="array" ref="AN466">IF((AM466=""),"",J466+XLOOKUP(A466,'Crop Chart'!$A$5:$A$201,'Crop Chart'!$AS$5:$AS$201,FALSE))</f>
        <v/>
      </c>
      <c r="AO466" s="530" t="str">
        <f t="array" ref="AO466">IF(ISBLANK(C466),"",XLOOKUP(A466,'Crop Chart'!$A$5:$A$201,'Crop Chart'!$AT$5:$AT$201,FALSE))</f>
        <v/>
      </c>
      <c r="AP466" s="531" t="str">
        <f t="array" ref="AP466">IF((AO466=""),"",J466+XLOOKUP(A466,'Crop Chart'!$A$5:$A$201,'Crop Chart'!$AU$5:$AU$201,FALSE))</f>
        <v/>
      </c>
      <c r="AQ466" s="530" t="str">
        <f t="array" ref="AQ466">IF(ISBLANK(C466),"",XLOOKUP(A466,'Crop Chart'!$A$5:$A$201,'Crop Chart'!$AV$5:$AV$201,FALSE))</f>
        <v/>
      </c>
      <c r="AR466" s="531" t="str">
        <f t="array" ref="AR466">IF((AQ466=""),"",J466+XLOOKUP(A466,'Crop Chart'!$A$5:$A$201,'Crop Chart'!$AW$5:$AW$201,FALSE))</f>
        <v/>
      </c>
      <c r="AS466" s="530" t="str">
        <f t="array" ref="AS466">IF(ISBLANK(C466),"",XLOOKUP(A466,'Crop Chart'!$A$5:$A$201,'Crop Chart'!$AX$5:$AX$201,FALSE))</f>
        <v/>
      </c>
      <c r="AT466" s="531" t="str">
        <f t="array" ref="AT466">IF((AS466=""),"",J466+XLOOKUP(A466,'Crop Chart'!$A$5:$A$201,'Crop Chart'!$AY$5:$AY$201,FALSE))</f>
        <v/>
      </c>
      <c r="AU466" s="530" t="str">
        <f t="array" ref="AU466">IF(ISBLANK(C466),"",XLOOKUP(A466,'Crop Chart'!$A$5:$A$201,'Crop Chart'!$AZ$5:$AZ$201,FALSE))</f>
        <v/>
      </c>
      <c r="AV466" s="531" t="str">
        <f t="array" ref="AV466">IF((AU466=""),"",J466+XLOOKUP(A466,'Crop Chart'!$A$5:$A$201,'Crop Chart'!$BA$5:$BA$201,FALSE))</f>
        <v/>
      </c>
      <c r="AW466" s="530" t="str">
        <f t="array" ref="AW466">IF(ISBLANK(C466),"",XLOOKUP(A466,'Crop Chart'!$A$5:$A$201,'Crop Chart'!$BB$5:$BB$201,FALSE))</f>
        <v/>
      </c>
      <c r="AX466" s="532" t="str">
        <f t="array" ref="AX466">IF((AW466=""),"",J466+XLOOKUP(A466,'Crop Chart'!$A$5:$A$201,'Crop Chart'!$BC$5:$BC$201,FALSE))</f>
        <v/>
      </c>
    </row>
    <row r="467" ht="15.75" hidden="1" customHeight="1">
      <c r="A467" s="520" t="str">
        <f t="array" ref="A467">IF(ISBLANK(C467)," ",XLOOKUP(C467,'Codified Game Plan'!$M$3:$M$477,'Codified Game Plan'!$A$3:$A$477))</f>
        <v> </v>
      </c>
      <c r="B467" s="503" t="str">
        <f t="array" ref="B467">IF(ISBLANK(C467),"",XLOOKUP(C467,'Codified Game Plan'!$M$3:$M$477,'Codified Game Plan'!$B$3:$B$477))</f>
        <v/>
      </c>
      <c r="C467" s="521"/>
      <c r="D467" s="521" t="str">
        <f t="array" ref="D467">IF(ISBLANK(C467)," ",XLOOKUP(C467,'Codified Game Plan'!$M$3:$M$477,'Codified Game Plan'!$C$3:$C$477))</f>
        <v> </v>
      </c>
      <c r="E467" s="522" t="str">
        <f t="array" ref="E467">IF(ISBLANK(C467),"",XLOOKUP(C467,'Codified Game Plan'!$M$3:$M$477,'Codified Game Plan'!$D$3:$D$477,0))</f>
        <v/>
      </c>
      <c r="F467" s="522" t="str">
        <f t="array" ref="F467">IF(ISBLANK(C467),"",XLOOKUP(C467,'Codified Game Plan'!$M$3:$M$477,'Codified Game Plan'!$E$3:$E$477,0))</f>
        <v/>
      </c>
      <c r="G467" s="523" t="str">
        <f t="array" ref="G467">IF(ISBLANK(C467)," ",XLOOKUP(C467,'Codified Game Plan'!$M$3:$M$477,'Codified Game Plan'!$F$3:$F$477))</f>
        <v> </v>
      </c>
      <c r="H467" s="507" t="str">
        <f t="array" ref="H467">IF(ISBLANK(C467)," ",XLOOKUP(C467,'Codified Game Plan'!$M$3:$M$477,'Codified Game Plan'!$G$3:$G$477))</f>
        <v> </v>
      </c>
      <c r="I467" s="523" t="str">
        <f t="array" ref="I467">IF(ISBLANK(C467),"",XLOOKUP(A467,'Crop Chart'!$A$5:$A$201,'Crop Chart'!$B$5:$B$201,0))</f>
        <v/>
      </c>
      <c r="J467" s="507" t="str">
        <f t="shared" si="24"/>
        <v> </v>
      </c>
      <c r="K467" s="511"/>
      <c r="L467" s="523" t="str">
        <f t="array" ref="L467">IF(ISBLANK(C467),"",XLOOKUP(A467,'Crop Chart'!$A$5:$A$201,'Crop Chart'!$C$5:$C$201,0))</f>
        <v/>
      </c>
      <c r="M467" s="506" t="str">
        <f t="array" ref="M467">IF(ISBLANK(C467),"",XLOOKUP(A467,'Crop Chart'!$A$5:$A$201,'Crop Chart'!$E$5:$E$201,0))</f>
        <v/>
      </c>
      <c r="N467" s="535" t="str">
        <f t="shared" si="1"/>
        <v/>
      </c>
      <c r="O467" s="515" t="str">
        <f t="array" ref="O467">IF(ISBLANK(C467),"",XLOOKUP(A467,'Crop Chart'!$A$5:$A$201,'Crop Chart'!$S$5:$S$201,0))</f>
        <v/>
      </c>
      <c r="P467" s="507" t="str">
        <f t="shared" si="2"/>
        <v/>
      </c>
      <c r="Q467" s="524"/>
      <c r="R467" s="523" t="str">
        <f t="array" ref="R467">IF(I467="TR",XLOOKUP(A467,'Crop Chart'!$A$5:$A$201,'Crop Chart'!$I$5:$I$201,FALSE),"")</f>
        <v/>
      </c>
      <c r="S467" s="512" t="str">
        <f t="array" ref="S467">IF(I467="TR",G467*'Crop Chart'!$H$2*12*L467/M467/T467*XLOOKUP(A467,'Crop Chart'!$A$5:$A$203,'Crop Chart'!$T$5:$T$203),"")</f>
        <v/>
      </c>
      <c r="T467" s="523" t="str">
        <f t="array" ref="T467">IF(ISBLANK(C467),"",XLOOKUP(A467,'Crop Chart'!$A$5:$A$201,'Crop Chart'!$P$5:$P$201,FALSE))</f>
        <v/>
      </c>
      <c r="U467" s="525" t="str">
        <f t="array" ref="U467">IF(ISBLANK(C467),"",XLOOKUP(A467,'Crop Chart'!$A$5:$A$201,'Crop Chart'!$Q$5:$Q$201,0))</f>
        <v/>
      </c>
      <c r="V467" s="507" t="str">
        <f t="array" ref="V467">IF(I467="DS",XLOOKUP(A467,'Crop Chart'!$A$6:$A$201,'Crop Chart'!$AH$6:$AH$201,0),"")</f>
        <v/>
      </c>
      <c r="W467" s="507" t="str">
        <f t="array" ref="W467">IF(I467="DS",XLOOKUP(A467,'Crop Chart'!$A$6:$A$201,'Crop Chart'!$AI$6:$AI$201,0),"")</f>
        <v/>
      </c>
      <c r="X467" s="526" t="str">
        <f t="array" ref="X467">IFS(ISTEXT(P467),"",XLOOKUP(A467,'Crop Chart'!$A$5:$A$201,'Crop Chart'!$R$5:$R$201,0)=0,"",XLOOKUP(A467,'Crop Chart'!$A$5:$A$201,'Crop Chart'!$R$5:$R$201,0)&gt;0,XLOOKUP(A467,'Crop Chart'!$A$5:$A$201,'Crop Chart'!$R$5:$R$201,0)+P467)</f>
        <v/>
      </c>
      <c r="Y467" s="523" t="str">
        <f t="array" ref="Y467">IF(ISTEXT(X467),"",XLOOKUP(A467,'Crop Chart'!$A$5:$A$201,'Crop Chart'!$S$5:$S$201,0))</f>
        <v/>
      </c>
      <c r="Z467" s="513" t="str">
        <f t="shared" si="3"/>
        <v/>
      </c>
      <c r="AA467" s="523" t="str">
        <f t="array" ref="AA467">IF(ISBLANK(C467),"",XLOOKUP(A467,'Crop Chart'!$A$5:$A$201,'Crop Chart'!$F$5:$F$201,0))</f>
        <v/>
      </c>
      <c r="AB467" s="523" t="str">
        <f t="array" ref="AB467">IF(ISBLANK(C467),"",XLOOKUP(A467,'Crop Chart'!$A$5:$A$201,'Crop Chart'!$G$5:$G$201,FALSE))</f>
        <v/>
      </c>
      <c r="AC467" s="526" t="str">
        <f t="shared" si="19"/>
        <v/>
      </c>
      <c r="AD467" s="526" t="str">
        <f t="shared" si="4"/>
        <v/>
      </c>
      <c r="AE467" s="527" t="str">
        <f t="array" ref="AE467">IF(ISBLANK(C467),"",XLOOKUP(C467,'Codified Game Plan'!$M$3:$M$477,'Codified Game Plan'!$J$3:$J$477,0))</f>
        <v/>
      </c>
      <c r="AF467" s="528" t="str">
        <f t="array" ref="AF467">IF(ISBLANK(C467),"",XLOOKUP(A467,'Crop Chart'!$A$5:$A$201,'Crop Chart'!$L$5:$L$201,FALSE))</f>
        <v/>
      </c>
      <c r="AG467" s="529"/>
      <c r="AH467" s="530"/>
      <c r="AI467" s="530" t="str">
        <f t="array" ref="AI467">IF(ISBLANK(C467),"",XLOOKUP(A467,'Crop Chart'!$A$5:$A$201,'Crop Chart'!$AN$5:$AN$201,FALSE))</f>
        <v/>
      </c>
      <c r="AJ467" s="531" t="str">
        <f t="array" ref="AJ467">IF((AI467=""),"",J467+XLOOKUP(A467,'Crop Chart'!$A$5:$A$201,'Crop Chart'!$AO$5:$AO$201,FALSE))</f>
        <v/>
      </c>
      <c r="AK467" s="530" t="str">
        <f t="array" ref="AK467">IF(ISBLANK(C467),"",XLOOKUP(A467,'Crop Chart'!$A$5:$A$201,'Crop Chart'!$AP$5:$AP$201,FALSE))</f>
        <v/>
      </c>
      <c r="AL467" s="531" t="str">
        <f t="array" ref="AL467">IF((AK467=""),"",J467+XLOOKUP(A467,'Crop Chart'!$A$5:$A$201,'Crop Chart'!$AQ$5:$AQ$201,FALSE))</f>
        <v/>
      </c>
      <c r="AM467" s="530" t="str">
        <f t="array" ref="AM467">IF(ISBLANK(C467),"",XLOOKUP(A467,'Crop Chart'!$A$5:$A$201,'Crop Chart'!$AR$5:$AR$201,FALSE))</f>
        <v/>
      </c>
      <c r="AN467" s="531" t="str">
        <f t="array" ref="AN467">IF((AM467=""),"",J467+XLOOKUP(A467,'Crop Chart'!$A$5:$A$201,'Crop Chart'!$AS$5:$AS$201,FALSE))</f>
        <v/>
      </c>
      <c r="AO467" s="530" t="str">
        <f t="array" ref="AO467">IF(ISBLANK(C467),"",XLOOKUP(A467,'Crop Chart'!$A$5:$A$201,'Crop Chart'!$AT$5:$AT$201,FALSE))</f>
        <v/>
      </c>
      <c r="AP467" s="531" t="str">
        <f t="array" ref="AP467">IF((AO467=""),"",J467+XLOOKUP(A467,'Crop Chart'!$A$5:$A$201,'Crop Chart'!$AU$5:$AU$201,FALSE))</f>
        <v/>
      </c>
      <c r="AQ467" s="530" t="str">
        <f t="array" ref="AQ467">IF(ISBLANK(C467),"",XLOOKUP(A467,'Crop Chart'!$A$5:$A$201,'Crop Chart'!$AV$5:$AV$201,FALSE))</f>
        <v/>
      </c>
      <c r="AR467" s="531" t="str">
        <f t="array" ref="AR467">IF((AQ467=""),"",J467+XLOOKUP(A467,'Crop Chart'!$A$5:$A$201,'Crop Chart'!$AW$5:$AW$201,FALSE))</f>
        <v/>
      </c>
      <c r="AS467" s="530" t="str">
        <f t="array" ref="AS467">IF(ISBLANK(C467),"",XLOOKUP(A467,'Crop Chart'!$A$5:$A$201,'Crop Chart'!$AX$5:$AX$201,FALSE))</f>
        <v/>
      </c>
      <c r="AT467" s="531" t="str">
        <f t="array" ref="AT467">IF((AS467=""),"",J467+XLOOKUP(A467,'Crop Chart'!$A$5:$A$201,'Crop Chart'!$AY$5:$AY$201,FALSE))</f>
        <v/>
      </c>
      <c r="AU467" s="530" t="str">
        <f t="array" ref="AU467">IF(ISBLANK(C467),"",XLOOKUP(A467,'Crop Chart'!$A$5:$A$201,'Crop Chart'!$AZ$5:$AZ$201,FALSE))</f>
        <v/>
      </c>
      <c r="AV467" s="531" t="str">
        <f t="array" ref="AV467">IF((AU467=""),"",J467+XLOOKUP(A467,'Crop Chart'!$A$5:$A$201,'Crop Chart'!$BA$5:$BA$201,FALSE))</f>
        <v/>
      </c>
      <c r="AW467" s="530" t="str">
        <f t="array" ref="AW467">IF(ISBLANK(C467),"",XLOOKUP(A467,'Crop Chart'!$A$5:$A$201,'Crop Chart'!$BB$5:$BB$201,FALSE))</f>
        <v/>
      </c>
      <c r="AX467" s="532" t="str">
        <f t="array" ref="AX467">IF((AW467=""),"",J467+XLOOKUP(A467,'Crop Chart'!$A$5:$A$201,'Crop Chart'!$BC$5:$BC$201,FALSE))</f>
        <v/>
      </c>
    </row>
    <row r="468" ht="15.75" hidden="1" customHeight="1">
      <c r="A468" s="520" t="str">
        <f t="array" ref="A468">IF(ISBLANK(C468)," ",XLOOKUP(C468,'Codified Game Plan'!$M$3:$M$477,'Codified Game Plan'!$A$3:$A$477))</f>
        <v> </v>
      </c>
      <c r="B468" s="503" t="str">
        <f t="array" ref="B468">IF(ISBLANK(C468),"",XLOOKUP(C468,'Codified Game Plan'!$M$3:$M$477,'Codified Game Plan'!$B$3:$B$477))</f>
        <v/>
      </c>
      <c r="C468" s="521"/>
      <c r="D468" s="521" t="str">
        <f t="array" ref="D468">IF(ISBLANK(C468)," ",XLOOKUP(C468,'Codified Game Plan'!$M$3:$M$477,'Codified Game Plan'!$C$3:$C$477))</f>
        <v> </v>
      </c>
      <c r="E468" s="522" t="str">
        <f t="array" ref="E468">IF(ISBLANK(C468),"",XLOOKUP(C468,'Codified Game Plan'!$M$3:$M$477,'Codified Game Plan'!$D$3:$D$477,0))</f>
        <v/>
      </c>
      <c r="F468" s="522" t="str">
        <f t="array" ref="F468">IF(ISBLANK(C468),"",XLOOKUP(C468,'Codified Game Plan'!$M$3:$M$477,'Codified Game Plan'!$E$3:$E$477,0))</f>
        <v/>
      </c>
      <c r="G468" s="523" t="str">
        <f t="array" ref="G468">IF(ISBLANK(C468)," ",XLOOKUP(C468,'Codified Game Plan'!$M$3:$M$477,'Codified Game Plan'!$F$3:$F$477))</f>
        <v> </v>
      </c>
      <c r="H468" s="507" t="str">
        <f t="array" ref="H468">IF(ISBLANK(C468)," ",XLOOKUP(C468,'Codified Game Plan'!$M$3:$M$477,'Codified Game Plan'!$G$3:$G$477))</f>
        <v> </v>
      </c>
      <c r="I468" s="523" t="str">
        <f t="array" ref="I468">IF(ISBLANK(C468),"",XLOOKUP(A468,'Crop Chart'!$A$5:$A$201,'Crop Chart'!$B$5:$B$201,0))</f>
        <v/>
      </c>
      <c r="J468" s="507" t="str">
        <f t="shared" si="24"/>
        <v> </v>
      </c>
      <c r="K468" s="511"/>
      <c r="L468" s="523" t="str">
        <f t="array" ref="L468">IF(ISBLANK(C468),"",XLOOKUP(A468,'Crop Chart'!$A$5:$A$201,'Crop Chart'!$C$5:$C$201,0))</f>
        <v/>
      </c>
      <c r="M468" s="506" t="str">
        <f t="array" ref="M468">IF(ISBLANK(C468),"",XLOOKUP(A468,'Crop Chart'!$A$5:$A$201,'Crop Chart'!$E$5:$E$201,0))</f>
        <v/>
      </c>
      <c r="N468" s="535" t="str">
        <f t="shared" si="1"/>
        <v/>
      </c>
      <c r="O468" s="515" t="str">
        <f t="array" ref="O468">IF(ISBLANK(C468),"",XLOOKUP(A468,'Crop Chart'!$A$5:$A$201,'Crop Chart'!$S$5:$S$201,0))</f>
        <v/>
      </c>
      <c r="P468" s="507" t="str">
        <f t="shared" si="2"/>
        <v/>
      </c>
      <c r="Q468" s="524"/>
      <c r="R468" s="523" t="str">
        <f t="array" ref="R468">IF(I468="TR",XLOOKUP(A468,'Crop Chart'!$A$5:$A$201,'Crop Chart'!$I$5:$I$201,FALSE),"")</f>
        <v/>
      </c>
      <c r="S468" s="512" t="str">
        <f t="array" ref="S468">IF(I468="TR",G468*'Crop Chart'!$H$2*12*L468/M468/T468*XLOOKUP(A468,'Crop Chart'!$A$5:$A$203,'Crop Chart'!$T$5:$T$203),"")</f>
        <v/>
      </c>
      <c r="T468" s="523" t="str">
        <f t="array" ref="T468">IF(ISBLANK(C468),"",XLOOKUP(A468,'Crop Chart'!$A$5:$A$201,'Crop Chart'!$P$5:$P$201,FALSE))</f>
        <v/>
      </c>
      <c r="U468" s="525" t="str">
        <f t="array" ref="U468">IF(ISBLANK(C468),"",XLOOKUP(A468,'Crop Chart'!$A$5:$A$201,'Crop Chart'!$Q$5:$Q$201,0))</f>
        <v/>
      </c>
      <c r="V468" s="507" t="str">
        <f t="array" ref="V468">IF(I468="DS",XLOOKUP(A468,'Crop Chart'!$A$6:$A$201,'Crop Chart'!$AH$6:$AH$201,0),"")</f>
        <v/>
      </c>
      <c r="W468" s="507" t="str">
        <f t="array" ref="W468">IF(I468="DS",XLOOKUP(A468,'Crop Chart'!$A$6:$A$201,'Crop Chart'!$AI$6:$AI$201,0),"")</f>
        <v/>
      </c>
      <c r="X468" s="526" t="str">
        <f t="array" ref="X468">IFS(ISTEXT(P468),"",XLOOKUP(A468,'Crop Chart'!$A$5:$A$201,'Crop Chart'!$R$5:$R$201,0)=0,"",XLOOKUP(A468,'Crop Chart'!$A$5:$A$201,'Crop Chart'!$R$5:$R$201,0)&gt;0,XLOOKUP(A468,'Crop Chart'!$A$5:$A$201,'Crop Chart'!$R$5:$R$201,0)+P468)</f>
        <v/>
      </c>
      <c r="Y468" s="523" t="str">
        <f t="array" ref="Y468">IF(ISTEXT(X468),"",XLOOKUP(A468,'Crop Chart'!$A$5:$A$201,'Crop Chart'!$S$5:$S$201,0))</f>
        <v/>
      </c>
      <c r="Z468" s="513" t="str">
        <f t="shared" si="3"/>
        <v/>
      </c>
      <c r="AA468" s="523" t="str">
        <f t="array" ref="AA468">IF(ISBLANK(C468),"",XLOOKUP(A468,'Crop Chart'!$A$5:$A$201,'Crop Chart'!$F$5:$F$201,0))</f>
        <v/>
      </c>
      <c r="AB468" s="523" t="str">
        <f t="array" ref="AB468">IF(ISBLANK(C468),"",XLOOKUP(A468,'Crop Chart'!$A$5:$A$201,'Crop Chart'!$G$5:$G$201,FALSE))</f>
        <v/>
      </c>
      <c r="AC468" s="526" t="str">
        <f t="shared" si="19"/>
        <v/>
      </c>
      <c r="AD468" s="526" t="str">
        <f t="shared" si="4"/>
        <v/>
      </c>
      <c r="AE468" s="527" t="str">
        <f t="array" ref="AE468">IF(ISBLANK(C468),"",XLOOKUP(C468,'Codified Game Plan'!$M$3:$M$477,'Codified Game Plan'!$J$3:$J$477,0))</f>
        <v/>
      </c>
      <c r="AF468" s="528" t="str">
        <f t="array" ref="AF468">IF(ISBLANK(C468),"",XLOOKUP(A468,'Crop Chart'!$A$5:$A$201,'Crop Chart'!$L$5:$L$201,FALSE))</f>
        <v/>
      </c>
      <c r="AG468" s="529"/>
      <c r="AH468" s="530"/>
      <c r="AI468" s="530" t="str">
        <f t="array" ref="AI468">IF(ISBLANK(C468),"",XLOOKUP(A468,'Crop Chart'!$A$5:$A$201,'Crop Chart'!$AN$5:$AN$201,FALSE))</f>
        <v/>
      </c>
      <c r="AJ468" s="531" t="str">
        <f t="array" ref="AJ468">IF((AI468=""),"",J468+XLOOKUP(A468,'Crop Chart'!$A$5:$A$201,'Crop Chart'!$AO$5:$AO$201,FALSE))</f>
        <v/>
      </c>
      <c r="AK468" s="530" t="str">
        <f t="array" ref="AK468">IF(ISBLANK(C468),"",XLOOKUP(A468,'Crop Chart'!$A$5:$A$201,'Crop Chart'!$AP$5:$AP$201,FALSE))</f>
        <v/>
      </c>
      <c r="AL468" s="531" t="str">
        <f t="array" ref="AL468">IF((AK468=""),"",J468+XLOOKUP(A468,'Crop Chart'!$A$5:$A$201,'Crop Chart'!$AQ$5:$AQ$201,FALSE))</f>
        <v/>
      </c>
      <c r="AM468" s="530" t="str">
        <f t="array" ref="AM468">IF(ISBLANK(C468),"",XLOOKUP(A468,'Crop Chart'!$A$5:$A$201,'Crop Chart'!$AR$5:$AR$201,FALSE))</f>
        <v/>
      </c>
      <c r="AN468" s="531" t="str">
        <f t="array" ref="AN468">IF((AM468=""),"",J468+XLOOKUP(A468,'Crop Chart'!$A$5:$A$201,'Crop Chart'!$AS$5:$AS$201,FALSE))</f>
        <v/>
      </c>
      <c r="AO468" s="530" t="str">
        <f t="array" ref="AO468">IF(ISBLANK(C468),"",XLOOKUP(A468,'Crop Chart'!$A$5:$A$201,'Crop Chart'!$AT$5:$AT$201,FALSE))</f>
        <v/>
      </c>
      <c r="AP468" s="531" t="str">
        <f t="array" ref="AP468">IF((AO468=""),"",J468+XLOOKUP(A468,'Crop Chart'!$A$5:$A$201,'Crop Chart'!$AU$5:$AU$201,FALSE))</f>
        <v/>
      </c>
      <c r="AQ468" s="530" t="str">
        <f t="array" ref="AQ468">IF(ISBLANK(C468),"",XLOOKUP(A468,'Crop Chart'!$A$5:$A$201,'Crop Chart'!$AV$5:$AV$201,FALSE))</f>
        <v/>
      </c>
      <c r="AR468" s="531" t="str">
        <f t="array" ref="AR468">IF((AQ468=""),"",J468+XLOOKUP(A468,'Crop Chart'!$A$5:$A$201,'Crop Chart'!$AW$5:$AW$201,FALSE))</f>
        <v/>
      </c>
      <c r="AS468" s="530" t="str">
        <f t="array" ref="AS468">IF(ISBLANK(C468),"",XLOOKUP(A468,'Crop Chart'!$A$5:$A$201,'Crop Chart'!$AX$5:$AX$201,FALSE))</f>
        <v/>
      </c>
      <c r="AT468" s="531" t="str">
        <f t="array" ref="AT468">IF((AS468=""),"",J468+XLOOKUP(A468,'Crop Chart'!$A$5:$A$201,'Crop Chart'!$AY$5:$AY$201,FALSE))</f>
        <v/>
      </c>
      <c r="AU468" s="530" t="str">
        <f t="array" ref="AU468">IF(ISBLANK(C468),"",XLOOKUP(A468,'Crop Chart'!$A$5:$A$201,'Crop Chart'!$AZ$5:$AZ$201,FALSE))</f>
        <v/>
      </c>
      <c r="AV468" s="531" t="str">
        <f t="array" ref="AV468">IF((AU468=""),"",J468+XLOOKUP(A468,'Crop Chart'!$A$5:$A$201,'Crop Chart'!$BA$5:$BA$201,FALSE))</f>
        <v/>
      </c>
      <c r="AW468" s="530" t="str">
        <f t="array" ref="AW468">IF(ISBLANK(C468),"",XLOOKUP(A468,'Crop Chart'!$A$5:$A$201,'Crop Chart'!$BB$5:$BB$201,FALSE))</f>
        <v/>
      </c>
      <c r="AX468" s="532" t="str">
        <f t="array" ref="AX468">IF((AW468=""),"",J468+XLOOKUP(A468,'Crop Chart'!$A$5:$A$201,'Crop Chart'!$BC$5:$BC$201,FALSE))</f>
        <v/>
      </c>
    </row>
    <row r="469" ht="15.75" hidden="1" customHeight="1">
      <c r="A469" s="520" t="str">
        <f t="array" ref="A469">IF(ISBLANK(C469)," ",XLOOKUP(C469,'Codified Game Plan'!$M$3:$M$477,'Codified Game Plan'!$A$3:$A$477))</f>
        <v> </v>
      </c>
      <c r="B469" s="503" t="str">
        <f t="array" ref="B469">IF(ISBLANK(C469),"",XLOOKUP(C469,'Codified Game Plan'!$M$3:$M$477,'Codified Game Plan'!$B$3:$B$477))</f>
        <v/>
      </c>
      <c r="C469" s="521"/>
      <c r="D469" s="521" t="str">
        <f t="array" ref="D469">IF(ISBLANK(C469)," ",XLOOKUP(C469,'Codified Game Plan'!$M$3:$M$477,'Codified Game Plan'!$C$3:$C$477))</f>
        <v> </v>
      </c>
      <c r="E469" s="522" t="str">
        <f t="array" ref="E469">IF(ISBLANK(C469),"",XLOOKUP(C469,'Codified Game Plan'!$M$3:$M$477,'Codified Game Plan'!$D$3:$D$477,0))</f>
        <v/>
      </c>
      <c r="F469" s="522" t="str">
        <f t="array" ref="F469">IF(ISBLANK(C469),"",XLOOKUP(C469,'Codified Game Plan'!$M$3:$M$477,'Codified Game Plan'!$E$3:$E$477,0))</f>
        <v/>
      </c>
      <c r="G469" s="523" t="str">
        <f t="array" ref="G469">IF(ISBLANK(C469)," ",XLOOKUP(C469,'Codified Game Plan'!$M$3:$M$477,'Codified Game Plan'!$F$3:$F$477))</f>
        <v> </v>
      </c>
      <c r="H469" s="507" t="str">
        <f t="array" ref="H469">IF(ISBLANK(C469)," ",XLOOKUP(C469,'Codified Game Plan'!$M$3:$M$477,'Codified Game Plan'!$G$3:$G$477))</f>
        <v> </v>
      </c>
      <c r="I469" s="523" t="str">
        <f t="array" ref="I469">IF(ISBLANK(C469),"",XLOOKUP(A469,'Crop Chart'!$A$5:$A$201,'Crop Chart'!$B$5:$B$201,0))</f>
        <v/>
      </c>
      <c r="J469" s="507" t="str">
        <f t="shared" si="24"/>
        <v> </v>
      </c>
      <c r="K469" s="511"/>
      <c r="L469" s="523" t="str">
        <f t="array" ref="L469">IF(ISBLANK(C469),"",XLOOKUP(A469,'Crop Chart'!$A$5:$A$201,'Crop Chart'!$C$5:$C$201,0))</f>
        <v/>
      </c>
      <c r="M469" s="506" t="str">
        <f t="array" ref="M469">IF(ISBLANK(C469),"",XLOOKUP(A469,'Crop Chart'!$A$5:$A$201,'Crop Chart'!$E$5:$E$201,0))</f>
        <v/>
      </c>
      <c r="N469" s="535" t="str">
        <f t="shared" si="1"/>
        <v/>
      </c>
      <c r="O469" s="515" t="str">
        <f t="array" ref="O469">IF(ISBLANK(C469),"",XLOOKUP(A469,'Crop Chart'!$A$5:$A$201,'Crop Chart'!$S$5:$S$201,0))</f>
        <v/>
      </c>
      <c r="P469" s="507" t="str">
        <f t="shared" si="2"/>
        <v/>
      </c>
      <c r="Q469" s="524"/>
      <c r="R469" s="523" t="str">
        <f t="array" ref="R469">IF(I469="TR",XLOOKUP(A469,'Crop Chart'!$A$5:$A$201,'Crop Chart'!$I$5:$I$201,FALSE),"")</f>
        <v/>
      </c>
      <c r="S469" s="512" t="str">
        <f t="array" ref="S469">IF(I469="TR",G469*'Crop Chart'!$H$2*12*L469/M469/T469*XLOOKUP(A469,'Crop Chart'!$A$5:$A$203,'Crop Chart'!$T$5:$T$203),"")</f>
        <v/>
      </c>
      <c r="T469" s="523" t="str">
        <f t="array" ref="T469">IF(ISBLANK(C469),"",XLOOKUP(A469,'Crop Chart'!$A$5:$A$201,'Crop Chart'!$P$5:$P$201,FALSE))</f>
        <v/>
      </c>
      <c r="U469" s="525" t="str">
        <f t="array" ref="U469">IF(ISBLANK(C469),"",XLOOKUP(A469,'Crop Chart'!$A$5:$A$201,'Crop Chart'!$Q$5:$Q$201,0))</f>
        <v/>
      </c>
      <c r="V469" s="507" t="str">
        <f t="array" ref="V469">IF(I469="DS",XLOOKUP(A469,'Crop Chart'!$A$6:$A$201,'Crop Chart'!$AH$6:$AH$201,0),"")</f>
        <v/>
      </c>
      <c r="W469" s="507" t="str">
        <f t="array" ref="W469">IF(I469="DS",XLOOKUP(A469,'Crop Chart'!$A$6:$A$201,'Crop Chart'!$AI$6:$AI$201,0),"")</f>
        <v/>
      </c>
      <c r="X469" s="526" t="str">
        <f t="array" ref="X469">IFS(ISTEXT(P469),"",XLOOKUP(A469,'Crop Chart'!$A$5:$A$201,'Crop Chart'!$R$5:$R$201,0)=0,"",XLOOKUP(A469,'Crop Chart'!$A$5:$A$201,'Crop Chart'!$R$5:$R$201,0)&gt;0,XLOOKUP(A469,'Crop Chart'!$A$5:$A$201,'Crop Chart'!$R$5:$R$201,0)+P469)</f>
        <v/>
      </c>
      <c r="Y469" s="523" t="str">
        <f t="array" ref="Y469">IF(ISTEXT(X469),"",XLOOKUP(A469,'Crop Chart'!$A$5:$A$201,'Crop Chart'!$S$5:$S$201,0))</f>
        <v/>
      </c>
      <c r="Z469" s="513" t="str">
        <f t="shared" si="3"/>
        <v/>
      </c>
      <c r="AA469" s="523" t="str">
        <f t="array" ref="AA469">IF(ISBLANK(C469),"",XLOOKUP(A469,'Crop Chart'!$A$5:$A$201,'Crop Chart'!$F$5:$F$201,0))</f>
        <v/>
      </c>
      <c r="AB469" s="523" t="str">
        <f t="array" ref="AB469">IF(ISBLANK(C469),"",XLOOKUP(A469,'Crop Chart'!$A$5:$A$201,'Crop Chart'!$G$5:$G$201,FALSE))</f>
        <v/>
      </c>
      <c r="AC469" s="526" t="str">
        <f t="shared" si="19"/>
        <v/>
      </c>
      <c r="AD469" s="526" t="str">
        <f t="shared" si="4"/>
        <v/>
      </c>
      <c r="AE469" s="527" t="str">
        <f t="array" ref="AE469">IF(ISBLANK(C469),"",XLOOKUP(C469,'Codified Game Plan'!$M$3:$M$477,'Codified Game Plan'!$J$3:$J$477,0))</f>
        <v/>
      </c>
      <c r="AF469" s="528" t="str">
        <f t="array" ref="AF469">IF(ISBLANK(C469),"",XLOOKUP(A469,'Crop Chart'!$A$5:$A$201,'Crop Chart'!$L$5:$L$201,FALSE))</f>
        <v/>
      </c>
      <c r="AG469" s="529"/>
      <c r="AH469" s="530"/>
      <c r="AI469" s="530" t="str">
        <f t="array" ref="AI469">IF(ISBLANK(C469),"",XLOOKUP(A469,'Crop Chart'!$A$5:$A$201,'Crop Chart'!$AN$5:$AN$201,FALSE))</f>
        <v/>
      </c>
      <c r="AJ469" s="531" t="str">
        <f t="array" ref="AJ469">IF((AI469=""),"",J469+XLOOKUP(A469,'Crop Chart'!$A$5:$A$201,'Crop Chart'!$AO$5:$AO$201,FALSE))</f>
        <v/>
      </c>
      <c r="AK469" s="530" t="str">
        <f t="array" ref="AK469">IF(ISBLANK(C469),"",XLOOKUP(A469,'Crop Chart'!$A$5:$A$201,'Crop Chart'!$AP$5:$AP$201,FALSE))</f>
        <v/>
      </c>
      <c r="AL469" s="531" t="str">
        <f t="array" ref="AL469">IF((AK469=""),"",J469+XLOOKUP(A469,'Crop Chart'!$A$5:$A$201,'Crop Chart'!$AQ$5:$AQ$201,FALSE))</f>
        <v/>
      </c>
      <c r="AM469" s="530" t="str">
        <f t="array" ref="AM469">IF(ISBLANK(C469),"",XLOOKUP(A469,'Crop Chart'!$A$5:$A$201,'Crop Chart'!$AR$5:$AR$201,FALSE))</f>
        <v/>
      </c>
      <c r="AN469" s="531" t="str">
        <f t="array" ref="AN469">IF((AM469=""),"",J469+XLOOKUP(A469,'Crop Chart'!$A$5:$A$201,'Crop Chart'!$AS$5:$AS$201,FALSE))</f>
        <v/>
      </c>
      <c r="AO469" s="530" t="str">
        <f t="array" ref="AO469">IF(ISBLANK(C469),"",XLOOKUP(A469,'Crop Chart'!$A$5:$A$201,'Crop Chart'!$AT$5:$AT$201,FALSE))</f>
        <v/>
      </c>
      <c r="AP469" s="531" t="str">
        <f t="array" ref="AP469">IF((AO469=""),"",J469+XLOOKUP(A469,'Crop Chart'!$A$5:$A$201,'Crop Chart'!$AU$5:$AU$201,FALSE))</f>
        <v/>
      </c>
      <c r="AQ469" s="530" t="str">
        <f t="array" ref="AQ469">IF(ISBLANK(C469),"",XLOOKUP(A469,'Crop Chart'!$A$5:$A$201,'Crop Chart'!$AV$5:$AV$201,FALSE))</f>
        <v/>
      </c>
      <c r="AR469" s="531" t="str">
        <f t="array" ref="AR469">IF((AQ469=""),"",J469+XLOOKUP(A469,'Crop Chart'!$A$5:$A$201,'Crop Chart'!$AW$5:$AW$201,FALSE))</f>
        <v/>
      </c>
      <c r="AS469" s="530" t="str">
        <f t="array" ref="AS469">IF(ISBLANK(C469),"",XLOOKUP(A469,'Crop Chart'!$A$5:$A$201,'Crop Chart'!$AX$5:$AX$201,FALSE))</f>
        <v/>
      </c>
      <c r="AT469" s="531" t="str">
        <f t="array" ref="AT469">IF((AS469=""),"",J469+XLOOKUP(A469,'Crop Chart'!$A$5:$A$201,'Crop Chart'!$AY$5:$AY$201,FALSE))</f>
        <v/>
      </c>
      <c r="AU469" s="530" t="str">
        <f t="array" ref="AU469">IF(ISBLANK(C469),"",XLOOKUP(A469,'Crop Chart'!$A$5:$A$201,'Crop Chart'!$AZ$5:$AZ$201,FALSE))</f>
        <v/>
      </c>
      <c r="AV469" s="531" t="str">
        <f t="array" ref="AV469">IF((AU469=""),"",J469+XLOOKUP(A469,'Crop Chart'!$A$5:$A$201,'Crop Chart'!$BA$5:$BA$201,FALSE))</f>
        <v/>
      </c>
      <c r="AW469" s="530" t="str">
        <f t="array" ref="AW469">IF(ISBLANK(C469),"",XLOOKUP(A469,'Crop Chart'!$A$5:$A$201,'Crop Chart'!$BB$5:$BB$201,FALSE))</f>
        <v/>
      </c>
      <c r="AX469" s="532" t="str">
        <f t="array" ref="AX469">IF((AW469=""),"",J469+XLOOKUP(A469,'Crop Chart'!$A$5:$A$201,'Crop Chart'!$BC$5:$BC$201,FALSE))</f>
        <v/>
      </c>
    </row>
    <row r="470" ht="15.75" hidden="1" customHeight="1">
      <c r="A470" s="520" t="str">
        <f t="array" ref="A470">IF(ISBLANK(C470)," ",XLOOKUP(C470,'Codified Game Plan'!$M$3:$M$477,'Codified Game Plan'!$A$3:$A$477))</f>
        <v> </v>
      </c>
      <c r="B470" s="503" t="str">
        <f t="array" ref="B470">IF(ISBLANK(C470),"",XLOOKUP(C470,'Codified Game Plan'!$M$3:$M$477,'Codified Game Plan'!$B$3:$B$477))</f>
        <v/>
      </c>
      <c r="C470" s="521"/>
      <c r="D470" s="521" t="str">
        <f t="array" ref="D470">IF(ISBLANK(C470)," ",XLOOKUP(C470,'Codified Game Plan'!$M$3:$M$477,'Codified Game Plan'!$C$3:$C$477))</f>
        <v> </v>
      </c>
      <c r="E470" s="522" t="str">
        <f t="array" ref="E470">IF(ISBLANK(C470),"",XLOOKUP(C470,'Codified Game Plan'!$M$3:$M$477,'Codified Game Plan'!$D$3:$D$477,0))</f>
        <v/>
      </c>
      <c r="F470" s="522" t="str">
        <f t="array" ref="F470">IF(ISBLANK(C470),"",XLOOKUP(C470,'Codified Game Plan'!$M$3:$M$477,'Codified Game Plan'!$E$3:$E$477,0))</f>
        <v/>
      </c>
      <c r="G470" s="523" t="str">
        <f t="array" ref="G470">IF(ISBLANK(C470)," ",XLOOKUP(C470,'Codified Game Plan'!$M$3:$M$477,'Codified Game Plan'!$F$3:$F$477))</f>
        <v> </v>
      </c>
      <c r="H470" s="507" t="str">
        <f t="array" ref="H470">IF(ISBLANK(C470)," ",XLOOKUP(C470,'Codified Game Plan'!$M$3:$M$477,'Codified Game Plan'!$G$3:$G$477))</f>
        <v> </v>
      </c>
      <c r="I470" s="523" t="str">
        <f t="array" ref="I470">IF(ISBLANK(C470),"",XLOOKUP(A470,'Crop Chart'!$A$5:$A$201,'Crop Chart'!$B$5:$B$201,0))</f>
        <v/>
      </c>
      <c r="J470" s="507" t="str">
        <f t="shared" si="24"/>
        <v> </v>
      </c>
      <c r="K470" s="511"/>
      <c r="L470" s="523" t="str">
        <f t="array" ref="L470">IF(ISBLANK(C470),"",XLOOKUP(A470,'Crop Chart'!$A$5:$A$201,'Crop Chart'!$C$5:$C$201,0))</f>
        <v/>
      </c>
      <c r="M470" s="506" t="str">
        <f t="array" ref="M470">IF(ISBLANK(C470),"",XLOOKUP(A470,'Crop Chart'!$A$5:$A$201,'Crop Chart'!$E$5:$E$201,0))</f>
        <v/>
      </c>
      <c r="N470" s="535" t="str">
        <f t="shared" si="1"/>
        <v/>
      </c>
      <c r="O470" s="515" t="str">
        <f t="array" ref="O470">IF(ISBLANK(C470),"",XLOOKUP(A470,'Crop Chart'!$A$5:$A$201,'Crop Chart'!$S$5:$S$201,0))</f>
        <v/>
      </c>
      <c r="P470" s="507" t="str">
        <f t="shared" si="2"/>
        <v/>
      </c>
      <c r="Q470" s="524"/>
      <c r="R470" s="523" t="str">
        <f t="array" ref="R470">IF(I470="TR",XLOOKUP(A470,'Crop Chart'!$A$5:$A$201,'Crop Chart'!$I$5:$I$201,FALSE),"")</f>
        <v/>
      </c>
      <c r="S470" s="512" t="str">
        <f t="array" ref="S470">IF(I470="TR",G470*'Crop Chart'!$H$2*12*L470/M470/T470*XLOOKUP(A470,'Crop Chart'!$A$5:$A$203,'Crop Chart'!$T$5:$T$203),"")</f>
        <v/>
      </c>
      <c r="T470" s="523" t="str">
        <f t="array" ref="T470">IF(ISBLANK(C470),"",XLOOKUP(A470,'Crop Chart'!$A$5:$A$201,'Crop Chart'!$P$5:$P$201,FALSE))</f>
        <v/>
      </c>
      <c r="U470" s="525" t="str">
        <f t="array" ref="U470">IF(ISBLANK(C470),"",XLOOKUP(A470,'Crop Chart'!$A$5:$A$201,'Crop Chart'!$Q$5:$Q$201,0))</f>
        <v/>
      </c>
      <c r="V470" s="507" t="str">
        <f t="array" ref="V470">IF(I470="DS",XLOOKUP(A470,'Crop Chart'!$A$6:$A$201,'Crop Chart'!$AH$6:$AH$201,0),"")</f>
        <v/>
      </c>
      <c r="W470" s="507" t="str">
        <f t="array" ref="W470">IF(I470="DS",XLOOKUP(A470,'Crop Chart'!$A$6:$A$201,'Crop Chart'!$AI$6:$AI$201,0),"")</f>
        <v/>
      </c>
      <c r="X470" s="526" t="str">
        <f t="array" ref="X470">IFS(ISTEXT(P470),"",XLOOKUP(A470,'Crop Chart'!$A$5:$A$201,'Crop Chart'!$R$5:$R$201,0)=0,"",XLOOKUP(A470,'Crop Chart'!$A$5:$A$201,'Crop Chart'!$R$5:$R$201,0)&gt;0,XLOOKUP(A470,'Crop Chart'!$A$5:$A$201,'Crop Chart'!$R$5:$R$201,0)+P470)</f>
        <v/>
      </c>
      <c r="Y470" s="523" t="str">
        <f t="array" ref="Y470">IF(ISTEXT(X470),"",XLOOKUP(A470,'Crop Chart'!$A$5:$A$201,'Crop Chart'!$S$5:$S$201,0))</f>
        <v/>
      </c>
      <c r="Z470" s="513" t="str">
        <f t="shared" si="3"/>
        <v/>
      </c>
      <c r="AA470" s="523" t="str">
        <f t="array" ref="AA470">IF(ISBLANK(C470),"",XLOOKUP(A470,'Crop Chart'!$A$5:$A$201,'Crop Chart'!$F$5:$F$201,0))</f>
        <v/>
      </c>
      <c r="AB470" s="523" t="str">
        <f t="array" ref="AB470">IF(ISBLANK(C470),"",XLOOKUP(A470,'Crop Chart'!$A$5:$A$201,'Crop Chart'!$G$5:$G$201,FALSE))</f>
        <v/>
      </c>
      <c r="AC470" s="526" t="str">
        <f t="shared" si="19"/>
        <v/>
      </c>
      <c r="AD470" s="526" t="str">
        <f t="shared" si="4"/>
        <v/>
      </c>
      <c r="AE470" s="527" t="str">
        <f t="array" ref="AE470">IF(ISBLANK(C470),"",XLOOKUP(C470,'Codified Game Plan'!$M$3:$M$477,'Codified Game Plan'!$J$3:$J$477,0))</f>
        <v/>
      </c>
      <c r="AF470" s="528" t="str">
        <f t="array" ref="AF470">IF(ISBLANK(C470),"",XLOOKUP(A470,'Crop Chart'!$A$5:$A$201,'Crop Chart'!$L$5:$L$201,FALSE))</f>
        <v/>
      </c>
      <c r="AG470" s="529"/>
      <c r="AH470" s="530"/>
      <c r="AI470" s="530" t="str">
        <f t="array" ref="AI470">IF(ISBLANK(C470),"",XLOOKUP(A470,'Crop Chart'!$A$5:$A$201,'Crop Chart'!$AN$5:$AN$201,FALSE))</f>
        <v/>
      </c>
      <c r="AJ470" s="531" t="str">
        <f t="array" ref="AJ470">IF((AI470=""),"",J470+XLOOKUP(A470,'Crop Chart'!$A$5:$A$201,'Crop Chart'!$AO$5:$AO$201,FALSE))</f>
        <v/>
      </c>
      <c r="AK470" s="530" t="str">
        <f t="array" ref="AK470">IF(ISBLANK(C470),"",XLOOKUP(A470,'Crop Chart'!$A$5:$A$201,'Crop Chart'!$AP$5:$AP$201,FALSE))</f>
        <v/>
      </c>
      <c r="AL470" s="531" t="str">
        <f t="array" ref="AL470">IF((AK470=""),"",J470+XLOOKUP(A470,'Crop Chart'!$A$5:$A$201,'Crop Chart'!$AQ$5:$AQ$201,FALSE))</f>
        <v/>
      </c>
      <c r="AM470" s="530" t="str">
        <f t="array" ref="AM470">IF(ISBLANK(C470),"",XLOOKUP(A470,'Crop Chart'!$A$5:$A$201,'Crop Chart'!$AR$5:$AR$201,FALSE))</f>
        <v/>
      </c>
      <c r="AN470" s="531" t="str">
        <f t="array" ref="AN470">IF((AM470=""),"",J470+XLOOKUP(A470,'Crop Chart'!$A$5:$A$201,'Crop Chart'!$AS$5:$AS$201,FALSE))</f>
        <v/>
      </c>
      <c r="AO470" s="530" t="str">
        <f t="array" ref="AO470">IF(ISBLANK(C470),"",XLOOKUP(A470,'Crop Chart'!$A$5:$A$201,'Crop Chart'!$AT$5:$AT$201,FALSE))</f>
        <v/>
      </c>
      <c r="AP470" s="531" t="str">
        <f t="array" ref="AP470">IF((AO470=""),"",J470+XLOOKUP(A470,'Crop Chart'!$A$5:$A$201,'Crop Chart'!$AU$5:$AU$201,FALSE))</f>
        <v/>
      </c>
      <c r="AQ470" s="530" t="str">
        <f t="array" ref="AQ470">IF(ISBLANK(C470),"",XLOOKUP(A470,'Crop Chart'!$A$5:$A$201,'Crop Chart'!$AV$5:$AV$201,FALSE))</f>
        <v/>
      </c>
      <c r="AR470" s="531" t="str">
        <f t="array" ref="AR470">IF((AQ470=""),"",J470+XLOOKUP(A470,'Crop Chart'!$A$5:$A$201,'Crop Chart'!$AW$5:$AW$201,FALSE))</f>
        <v/>
      </c>
      <c r="AS470" s="530" t="str">
        <f t="array" ref="AS470">IF(ISBLANK(C470),"",XLOOKUP(A470,'Crop Chart'!$A$5:$A$201,'Crop Chart'!$AX$5:$AX$201,FALSE))</f>
        <v/>
      </c>
      <c r="AT470" s="531" t="str">
        <f t="array" ref="AT470">IF((AS470=""),"",J470+XLOOKUP(A470,'Crop Chart'!$A$5:$A$201,'Crop Chart'!$AY$5:$AY$201,FALSE))</f>
        <v/>
      </c>
      <c r="AU470" s="530" t="str">
        <f t="array" ref="AU470">IF(ISBLANK(C470),"",XLOOKUP(A470,'Crop Chart'!$A$5:$A$201,'Crop Chart'!$AZ$5:$AZ$201,FALSE))</f>
        <v/>
      </c>
      <c r="AV470" s="531" t="str">
        <f t="array" ref="AV470">IF((AU470=""),"",J470+XLOOKUP(A470,'Crop Chart'!$A$5:$A$201,'Crop Chart'!$BA$5:$BA$201,FALSE))</f>
        <v/>
      </c>
      <c r="AW470" s="530" t="str">
        <f t="array" ref="AW470">IF(ISBLANK(C470),"",XLOOKUP(A470,'Crop Chart'!$A$5:$A$201,'Crop Chart'!$BB$5:$BB$201,FALSE))</f>
        <v/>
      </c>
      <c r="AX470" s="532" t="str">
        <f t="array" ref="AX470">IF((AW470=""),"",J470+XLOOKUP(A470,'Crop Chart'!$A$5:$A$201,'Crop Chart'!$BC$5:$BC$201,FALSE))</f>
        <v/>
      </c>
    </row>
    <row r="471" ht="15.75" hidden="1" customHeight="1">
      <c r="A471" s="520" t="str">
        <f t="array" ref="A471">IF(ISBLANK(C471)," ",XLOOKUP(C471,'Codified Game Plan'!$M$3:$M$477,'Codified Game Plan'!$A$3:$A$477))</f>
        <v> </v>
      </c>
      <c r="B471" s="503" t="str">
        <f t="array" ref="B471">IF(ISBLANK(C471),"",XLOOKUP(C471,'Codified Game Plan'!$M$3:$M$477,'Codified Game Plan'!$B$3:$B$477))</f>
        <v/>
      </c>
      <c r="C471" s="521"/>
      <c r="D471" s="521" t="str">
        <f t="array" ref="D471">IF(ISBLANK(C471)," ",XLOOKUP(C471,'Codified Game Plan'!$M$3:$M$477,'Codified Game Plan'!$C$3:$C$477))</f>
        <v> </v>
      </c>
      <c r="E471" s="522" t="str">
        <f t="array" ref="E471">IF(ISBLANK(C471),"",XLOOKUP(C471,'Codified Game Plan'!$M$3:$M$477,'Codified Game Plan'!$D$3:$D$477,0))</f>
        <v/>
      </c>
      <c r="F471" s="522" t="str">
        <f t="array" ref="F471">IF(ISBLANK(C471),"",XLOOKUP(C471,'Codified Game Plan'!$M$3:$M$477,'Codified Game Plan'!$E$3:$E$477,0))</f>
        <v/>
      </c>
      <c r="G471" s="523" t="str">
        <f t="array" ref="G471">IF(ISBLANK(C471)," ",XLOOKUP(C471,'Codified Game Plan'!$M$3:$M$477,'Codified Game Plan'!$F$3:$F$477))</f>
        <v> </v>
      </c>
      <c r="H471" s="507" t="str">
        <f t="array" ref="H471">IF(ISBLANK(C471)," ",XLOOKUP(C471,'Codified Game Plan'!$M$3:$M$477,'Codified Game Plan'!$G$3:$G$477))</f>
        <v> </v>
      </c>
      <c r="I471" s="523" t="str">
        <f t="array" ref="I471">IF(ISBLANK(C471),"",XLOOKUP(A471,'Crop Chart'!$A$5:$A$201,'Crop Chart'!$B$5:$B$201,0))</f>
        <v/>
      </c>
      <c r="J471" s="507" t="str">
        <f t="shared" si="24"/>
        <v> </v>
      </c>
      <c r="K471" s="511"/>
      <c r="L471" s="523" t="str">
        <f t="array" ref="L471">IF(ISBLANK(C471),"",XLOOKUP(A471,'Crop Chart'!$A$5:$A$201,'Crop Chart'!$C$5:$C$201,0))</f>
        <v/>
      </c>
      <c r="M471" s="506" t="str">
        <f t="array" ref="M471">IF(ISBLANK(C471),"",XLOOKUP(A471,'Crop Chart'!$A$5:$A$201,'Crop Chart'!$E$5:$E$201,0))</f>
        <v/>
      </c>
      <c r="N471" s="535" t="str">
        <f t="shared" si="1"/>
        <v/>
      </c>
      <c r="O471" s="515" t="str">
        <f t="array" ref="O471">IF(ISBLANK(C471),"",XLOOKUP(A471,'Crop Chart'!$A$5:$A$201,'Crop Chart'!$S$5:$S$201,0))</f>
        <v/>
      </c>
      <c r="P471" s="507" t="str">
        <f t="shared" si="2"/>
        <v/>
      </c>
      <c r="Q471" s="524"/>
      <c r="R471" s="523" t="str">
        <f t="array" ref="R471">IF(I471="TR",XLOOKUP(A471,'Crop Chart'!$A$5:$A$201,'Crop Chart'!$I$5:$I$201,FALSE),"")</f>
        <v/>
      </c>
      <c r="S471" s="512" t="str">
        <f t="array" ref="S471">IF(I471="TR",G471*'Crop Chart'!$H$2*12*L471/M471/T471*XLOOKUP(A471,'Crop Chart'!$A$5:$A$203,'Crop Chart'!$T$5:$T$203),"")</f>
        <v/>
      </c>
      <c r="T471" s="523" t="str">
        <f t="array" ref="T471">IF(ISBLANK(C471),"",XLOOKUP(A471,'Crop Chart'!$A$5:$A$201,'Crop Chart'!$P$5:$P$201,FALSE))</f>
        <v/>
      </c>
      <c r="U471" s="525" t="str">
        <f t="array" ref="U471">IF(ISBLANK(C471),"",XLOOKUP(A471,'Crop Chart'!$A$5:$A$201,'Crop Chart'!$Q$5:$Q$201,0))</f>
        <v/>
      </c>
      <c r="V471" s="507" t="str">
        <f t="array" ref="V471">IF(I471="DS",XLOOKUP(A471,'Crop Chart'!$A$6:$A$201,'Crop Chart'!$AH$6:$AH$201,0),"")</f>
        <v/>
      </c>
      <c r="W471" s="507" t="str">
        <f t="array" ref="W471">IF(I471="DS",XLOOKUP(A471,'Crop Chart'!$A$6:$A$201,'Crop Chart'!$AI$6:$AI$201,0),"")</f>
        <v/>
      </c>
      <c r="X471" s="526" t="str">
        <f t="array" ref="X471">IFS(ISTEXT(P471),"",XLOOKUP(A471,'Crop Chart'!$A$5:$A$201,'Crop Chart'!$R$5:$R$201,0)=0,"",XLOOKUP(A471,'Crop Chart'!$A$5:$A$201,'Crop Chart'!$R$5:$R$201,0)&gt;0,XLOOKUP(A471,'Crop Chart'!$A$5:$A$201,'Crop Chart'!$R$5:$R$201,0)+P471)</f>
        <v/>
      </c>
      <c r="Y471" s="523" t="str">
        <f t="array" ref="Y471">IF(ISTEXT(X471),"",XLOOKUP(A471,'Crop Chart'!$A$5:$A$201,'Crop Chart'!$S$5:$S$201,0))</f>
        <v/>
      </c>
      <c r="Z471" s="513" t="str">
        <f t="shared" si="3"/>
        <v/>
      </c>
      <c r="AA471" s="523" t="str">
        <f t="array" ref="AA471">IF(ISBLANK(C471),"",XLOOKUP(A471,'Crop Chart'!$A$5:$A$201,'Crop Chart'!$F$5:$F$201,0))</f>
        <v/>
      </c>
      <c r="AB471" s="523" t="str">
        <f t="array" ref="AB471">IF(ISBLANK(C471),"",XLOOKUP(A471,'Crop Chart'!$A$5:$A$201,'Crop Chart'!$G$5:$G$201,FALSE))</f>
        <v/>
      </c>
      <c r="AC471" s="526" t="str">
        <f t="shared" si="19"/>
        <v/>
      </c>
      <c r="AD471" s="526" t="str">
        <f t="shared" si="4"/>
        <v/>
      </c>
      <c r="AE471" s="527" t="str">
        <f t="array" ref="AE471">IF(ISBLANK(C471),"",XLOOKUP(C471,'Codified Game Plan'!$M$3:$M$477,'Codified Game Plan'!$J$3:$J$477,0))</f>
        <v/>
      </c>
      <c r="AF471" s="528" t="str">
        <f t="array" ref="AF471">IF(ISBLANK(C471),"",XLOOKUP(A471,'Crop Chart'!$A$5:$A$201,'Crop Chart'!$L$5:$L$201,FALSE))</f>
        <v/>
      </c>
      <c r="AG471" s="529"/>
      <c r="AH471" s="530"/>
      <c r="AI471" s="530" t="str">
        <f t="array" ref="AI471">IF(ISBLANK(C471),"",XLOOKUP(A471,'Crop Chart'!$A$5:$A$201,'Crop Chart'!$AN$5:$AN$201,FALSE))</f>
        <v/>
      </c>
      <c r="AJ471" s="531" t="str">
        <f t="array" ref="AJ471">IF((AI471=""),"",J471+XLOOKUP(A471,'Crop Chart'!$A$5:$A$201,'Crop Chart'!$AO$5:$AO$201,FALSE))</f>
        <v/>
      </c>
      <c r="AK471" s="530" t="str">
        <f t="array" ref="AK471">IF(ISBLANK(C471),"",XLOOKUP(A471,'Crop Chart'!$A$5:$A$201,'Crop Chart'!$AP$5:$AP$201,FALSE))</f>
        <v/>
      </c>
      <c r="AL471" s="531" t="str">
        <f t="array" ref="AL471">IF((AK471=""),"",J471+XLOOKUP(A471,'Crop Chart'!$A$5:$A$201,'Crop Chart'!$AQ$5:$AQ$201,FALSE))</f>
        <v/>
      </c>
      <c r="AM471" s="530" t="str">
        <f t="array" ref="AM471">IF(ISBLANK(C471),"",XLOOKUP(A471,'Crop Chart'!$A$5:$A$201,'Crop Chart'!$AR$5:$AR$201,FALSE))</f>
        <v/>
      </c>
      <c r="AN471" s="531" t="str">
        <f t="array" ref="AN471">IF((AM471=""),"",J471+XLOOKUP(A471,'Crop Chart'!$A$5:$A$201,'Crop Chart'!$AS$5:$AS$201,FALSE))</f>
        <v/>
      </c>
      <c r="AO471" s="530" t="str">
        <f t="array" ref="AO471">IF(ISBLANK(C471),"",XLOOKUP(A471,'Crop Chart'!$A$5:$A$201,'Crop Chart'!$AT$5:$AT$201,FALSE))</f>
        <v/>
      </c>
      <c r="AP471" s="531" t="str">
        <f t="array" ref="AP471">IF((AO471=""),"",J471+XLOOKUP(A471,'Crop Chart'!$A$5:$A$201,'Crop Chart'!$AU$5:$AU$201,FALSE))</f>
        <v/>
      </c>
      <c r="AQ471" s="530" t="str">
        <f t="array" ref="AQ471">IF(ISBLANK(C471),"",XLOOKUP(A471,'Crop Chart'!$A$5:$A$201,'Crop Chart'!$AV$5:$AV$201,FALSE))</f>
        <v/>
      </c>
      <c r="AR471" s="531" t="str">
        <f t="array" ref="AR471">IF((AQ471=""),"",J471+XLOOKUP(A471,'Crop Chart'!$A$5:$A$201,'Crop Chart'!$AW$5:$AW$201,FALSE))</f>
        <v/>
      </c>
      <c r="AS471" s="530" t="str">
        <f t="array" ref="AS471">IF(ISBLANK(C471),"",XLOOKUP(A471,'Crop Chart'!$A$5:$A$201,'Crop Chart'!$AX$5:$AX$201,FALSE))</f>
        <v/>
      </c>
      <c r="AT471" s="531" t="str">
        <f t="array" ref="AT471">IF((AS471=""),"",J471+XLOOKUP(A471,'Crop Chart'!$A$5:$A$201,'Crop Chart'!$AY$5:$AY$201,FALSE))</f>
        <v/>
      </c>
      <c r="AU471" s="530" t="str">
        <f t="array" ref="AU471">IF(ISBLANK(C471),"",XLOOKUP(A471,'Crop Chart'!$A$5:$A$201,'Crop Chart'!$AZ$5:$AZ$201,FALSE))</f>
        <v/>
      </c>
      <c r="AV471" s="531" t="str">
        <f t="array" ref="AV471">IF((AU471=""),"",J471+XLOOKUP(A471,'Crop Chart'!$A$5:$A$201,'Crop Chart'!$BA$5:$BA$201,FALSE))</f>
        <v/>
      </c>
      <c r="AW471" s="530" t="str">
        <f t="array" ref="AW471">IF(ISBLANK(C471),"",XLOOKUP(A471,'Crop Chart'!$A$5:$A$201,'Crop Chart'!$BB$5:$BB$201,FALSE))</f>
        <v/>
      </c>
      <c r="AX471" s="532" t="str">
        <f t="array" ref="AX471">IF((AW471=""),"",J471+XLOOKUP(A471,'Crop Chart'!$A$5:$A$201,'Crop Chart'!$BC$5:$BC$201,FALSE))</f>
        <v/>
      </c>
    </row>
    <row r="472" ht="15.75" hidden="1" customHeight="1">
      <c r="A472" s="520" t="str">
        <f t="array" ref="A472">IF(ISBLANK(C472)," ",XLOOKUP(C472,'Codified Game Plan'!$M$3:$M$477,'Codified Game Plan'!$A$3:$A$477))</f>
        <v> </v>
      </c>
      <c r="B472" s="503" t="str">
        <f t="array" ref="B472">IF(ISBLANK(C472),"",XLOOKUP(C472,'Codified Game Plan'!$M$3:$M$477,'Codified Game Plan'!$B$3:$B$477))</f>
        <v/>
      </c>
      <c r="C472" s="521"/>
      <c r="D472" s="521" t="str">
        <f t="array" ref="D472">IF(ISBLANK(C472)," ",XLOOKUP(C472,'Codified Game Plan'!$M$3:$M$477,'Codified Game Plan'!$C$3:$C$477))</f>
        <v> </v>
      </c>
      <c r="E472" s="522" t="str">
        <f t="array" ref="E472">IF(ISBLANK(C472),"",XLOOKUP(C472,'Codified Game Plan'!$M$3:$M$477,'Codified Game Plan'!$D$3:$D$477,0))</f>
        <v/>
      </c>
      <c r="F472" s="522" t="str">
        <f t="array" ref="F472">IF(ISBLANK(C472),"",XLOOKUP(C472,'Codified Game Plan'!$M$3:$M$477,'Codified Game Plan'!$E$3:$E$477,0))</f>
        <v/>
      </c>
      <c r="G472" s="523" t="str">
        <f t="array" ref="G472">IF(ISBLANK(C472)," ",XLOOKUP(C472,'Codified Game Plan'!$M$3:$M$477,'Codified Game Plan'!$F$3:$F$477))</f>
        <v> </v>
      </c>
      <c r="H472" s="507" t="str">
        <f t="array" ref="H472">IF(ISBLANK(C472)," ",XLOOKUP(C472,'Codified Game Plan'!$M$3:$M$477,'Codified Game Plan'!$G$3:$G$477))</f>
        <v> </v>
      </c>
      <c r="I472" s="523" t="str">
        <f t="array" ref="I472">IF(ISBLANK(C472),"",XLOOKUP(A472,'Crop Chart'!$A$5:$A$201,'Crop Chart'!$B$5:$B$201,0))</f>
        <v/>
      </c>
      <c r="J472" s="507" t="str">
        <f t="shared" si="24"/>
        <v> </v>
      </c>
      <c r="K472" s="511"/>
      <c r="L472" s="523" t="str">
        <f t="array" ref="L472">IF(ISBLANK(C472),"",XLOOKUP(A472,'Crop Chart'!$A$5:$A$201,'Crop Chart'!$C$5:$C$201,0))</f>
        <v/>
      </c>
      <c r="M472" s="506" t="str">
        <f t="array" ref="M472">IF(ISBLANK(C472),"",XLOOKUP(A472,'Crop Chart'!$A$5:$A$201,'Crop Chart'!$E$5:$E$201,0))</f>
        <v/>
      </c>
      <c r="N472" s="535" t="str">
        <f t="shared" si="1"/>
        <v/>
      </c>
      <c r="O472" s="515" t="str">
        <f t="array" ref="O472">IF(ISBLANK(C472),"",XLOOKUP(A472,'Crop Chart'!$A$5:$A$201,'Crop Chart'!$S$5:$S$201,0))</f>
        <v/>
      </c>
      <c r="P472" s="507" t="str">
        <f t="shared" si="2"/>
        <v/>
      </c>
      <c r="Q472" s="524"/>
      <c r="R472" s="523" t="str">
        <f t="array" ref="R472">IF(I472="TR",XLOOKUP(A472,'Crop Chart'!$A$5:$A$201,'Crop Chart'!$I$5:$I$201,FALSE),"")</f>
        <v/>
      </c>
      <c r="S472" s="512" t="str">
        <f t="array" ref="S472">IF(I472="TR",G472*'Crop Chart'!$H$2*12*L472/M472/T472*XLOOKUP(A472,'Crop Chart'!$A$5:$A$203,'Crop Chart'!$T$5:$T$203),"")</f>
        <v/>
      </c>
      <c r="T472" s="523" t="str">
        <f t="array" ref="T472">IF(ISBLANK(C472),"",XLOOKUP(A472,'Crop Chart'!$A$5:$A$201,'Crop Chart'!$P$5:$P$201,FALSE))</f>
        <v/>
      </c>
      <c r="U472" s="525" t="str">
        <f t="array" ref="U472">IF(ISBLANK(C472),"",XLOOKUP(A472,'Crop Chart'!$A$5:$A$201,'Crop Chart'!$Q$5:$Q$201,0))</f>
        <v/>
      </c>
      <c r="V472" s="507" t="str">
        <f t="array" ref="V472">IF(I472="DS",XLOOKUP(A472,'Crop Chart'!$A$6:$A$201,'Crop Chart'!$AH$6:$AH$201,0),"")</f>
        <v/>
      </c>
      <c r="W472" s="507" t="str">
        <f t="array" ref="W472">IF(I472="DS",XLOOKUP(A472,'Crop Chart'!$A$6:$A$201,'Crop Chart'!$AI$6:$AI$201,0),"")</f>
        <v/>
      </c>
      <c r="X472" s="526" t="str">
        <f t="array" ref="X472">IFS(ISTEXT(P472),"",XLOOKUP(A472,'Crop Chart'!$A$5:$A$201,'Crop Chart'!$R$5:$R$201,0)=0,"",XLOOKUP(A472,'Crop Chart'!$A$5:$A$201,'Crop Chart'!$R$5:$R$201,0)&gt;0,XLOOKUP(A472,'Crop Chart'!$A$5:$A$201,'Crop Chart'!$R$5:$R$201,0)+P472)</f>
        <v/>
      </c>
      <c r="Y472" s="523" t="str">
        <f t="array" ref="Y472">IF(ISTEXT(X472),"",XLOOKUP(A472,'Crop Chart'!$A$5:$A$201,'Crop Chart'!$S$5:$S$201,0))</f>
        <v/>
      </c>
      <c r="Z472" s="513" t="str">
        <f t="shared" si="3"/>
        <v/>
      </c>
      <c r="AA472" s="523" t="str">
        <f t="array" ref="AA472">IF(ISBLANK(C472),"",XLOOKUP(A472,'Crop Chart'!$A$5:$A$201,'Crop Chart'!$F$5:$F$201,0))</f>
        <v/>
      </c>
      <c r="AB472" s="523" t="str">
        <f t="array" ref="AB472">IF(ISBLANK(C472),"",XLOOKUP(A472,'Crop Chart'!$A$5:$A$201,'Crop Chart'!$G$5:$G$201,FALSE))</f>
        <v/>
      </c>
      <c r="AC472" s="526" t="str">
        <f t="shared" si="19"/>
        <v/>
      </c>
      <c r="AD472" s="526" t="str">
        <f t="shared" si="4"/>
        <v/>
      </c>
      <c r="AE472" s="527" t="str">
        <f t="array" ref="AE472">IF(ISBLANK(C472),"",XLOOKUP(C472,'Codified Game Plan'!$M$3:$M$477,'Codified Game Plan'!$J$3:$J$477,0))</f>
        <v/>
      </c>
      <c r="AF472" s="528" t="str">
        <f t="array" ref="AF472">IF(ISBLANK(C472),"",XLOOKUP(A472,'Crop Chart'!$A$5:$A$201,'Crop Chart'!$L$5:$L$201,FALSE))</f>
        <v/>
      </c>
      <c r="AG472" s="529"/>
      <c r="AH472" s="530"/>
      <c r="AI472" s="530" t="str">
        <f t="array" ref="AI472">IF(ISBLANK(C472),"",XLOOKUP(A472,'Crop Chart'!$A$5:$A$201,'Crop Chart'!$AN$5:$AN$201,FALSE))</f>
        <v/>
      </c>
      <c r="AJ472" s="531" t="str">
        <f t="array" ref="AJ472">IF((AI472=""),"",J472+XLOOKUP(A472,'Crop Chart'!$A$5:$A$201,'Crop Chart'!$AO$5:$AO$201,FALSE))</f>
        <v/>
      </c>
      <c r="AK472" s="530" t="str">
        <f t="array" ref="AK472">IF(ISBLANK(C472),"",XLOOKUP(A472,'Crop Chart'!$A$5:$A$201,'Crop Chart'!$AP$5:$AP$201,FALSE))</f>
        <v/>
      </c>
      <c r="AL472" s="531" t="str">
        <f t="array" ref="AL472">IF((AK472=""),"",J472+XLOOKUP(A472,'Crop Chart'!$A$5:$A$201,'Crop Chart'!$AQ$5:$AQ$201,FALSE))</f>
        <v/>
      </c>
      <c r="AM472" s="530" t="str">
        <f t="array" ref="AM472">IF(ISBLANK(C472),"",XLOOKUP(A472,'Crop Chart'!$A$5:$A$201,'Crop Chart'!$AR$5:$AR$201,FALSE))</f>
        <v/>
      </c>
      <c r="AN472" s="531" t="str">
        <f t="array" ref="AN472">IF((AM472=""),"",J472+XLOOKUP(A472,'Crop Chart'!$A$5:$A$201,'Crop Chart'!$AS$5:$AS$201,FALSE))</f>
        <v/>
      </c>
      <c r="AO472" s="530" t="str">
        <f t="array" ref="AO472">IF(ISBLANK(C472),"",XLOOKUP(A472,'Crop Chart'!$A$5:$A$201,'Crop Chart'!$AT$5:$AT$201,FALSE))</f>
        <v/>
      </c>
      <c r="AP472" s="531" t="str">
        <f t="array" ref="AP472">IF((AO472=""),"",J472+XLOOKUP(A472,'Crop Chart'!$A$5:$A$201,'Crop Chart'!$AU$5:$AU$201,FALSE))</f>
        <v/>
      </c>
      <c r="AQ472" s="530" t="str">
        <f t="array" ref="AQ472">IF(ISBLANK(C472),"",XLOOKUP(A472,'Crop Chart'!$A$5:$A$201,'Crop Chart'!$AV$5:$AV$201,FALSE))</f>
        <v/>
      </c>
      <c r="AR472" s="531" t="str">
        <f t="array" ref="AR472">IF((AQ472=""),"",J472+XLOOKUP(A472,'Crop Chart'!$A$5:$A$201,'Crop Chart'!$AW$5:$AW$201,FALSE))</f>
        <v/>
      </c>
      <c r="AS472" s="530" t="str">
        <f t="array" ref="AS472">IF(ISBLANK(C472),"",XLOOKUP(A472,'Crop Chart'!$A$5:$A$201,'Crop Chart'!$AX$5:$AX$201,FALSE))</f>
        <v/>
      </c>
      <c r="AT472" s="531" t="str">
        <f t="array" ref="AT472">IF((AS472=""),"",J472+XLOOKUP(A472,'Crop Chart'!$A$5:$A$201,'Crop Chart'!$AY$5:$AY$201,FALSE))</f>
        <v/>
      </c>
      <c r="AU472" s="530" t="str">
        <f t="array" ref="AU472">IF(ISBLANK(C472),"",XLOOKUP(A472,'Crop Chart'!$A$5:$A$201,'Crop Chart'!$AZ$5:$AZ$201,FALSE))</f>
        <v/>
      </c>
      <c r="AV472" s="531" t="str">
        <f t="array" ref="AV472">IF((AU472=""),"",J472+XLOOKUP(A472,'Crop Chart'!$A$5:$A$201,'Crop Chart'!$BA$5:$BA$201,FALSE))</f>
        <v/>
      </c>
      <c r="AW472" s="530" t="str">
        <f t="array" ref="AW472">IF(ISBLANK(C472),"",XLOOKUP(A472,'Crop Chart'!$A$5:$A$201,'Crop Chart'!$BB$5:$BB$201,FALSE))</f>
        <v/>
      </c>
      <c r="AX472" s="532" t="str">
        <f t="array" ref="AX472">IF((AW472=""),"",J472+XLOOKUP(A472,'Crop Chart'!$A$5:$A$201,'Crop Chart'!$BC$5:$BC$201,FALSE))</f>
        <v/>
      </c>
    </row>
    <row r="473" ht="15.75" hidden="1" customHeight="1">
      <c r="A473" s="520" t="str">
        <f t="array" ref="A473">IF(ISBLANK(C473)," ",XLOOKUP(C473,'Codified Game Plan'!$M$3:$M$477,'Codified Game Plan'!$A$3:$A$477))</f>
        <v> </v>
      </c>
      <c r="B473" s="503" t="str">
        <f t="array" ref="B473">IF(ISBLANK(C473),"",XLOOKUP(C473,'Codified Game Plan'!$M$3:$M$477,'Codified Game Plan'!$B$3:$B$477))</f>
        <v/>
      </c>
      <c r="C473" s="521"/>
      <c r="D473" s="521" t="str">
        <f t="array" ref="D473">IF(ISBLANK(C473)," ",XLOOKUP(C473,'Codified Game Plan'!$M$3:$M$477,'Codified Game Plan'!$C$3:$C$477))</f>
        <v> </v>
      </c>
      <c r="E473" s="522" t="str">
        <f t="array" ref="E473">IF(ISBLANK(C473),"",XLOOKUP(C473,'Codified Game Plan'!$M$3:$M$477,'Codified Game Plan'!$D$3:$D$477,0))</f>
        <v/>
      </c>
      <c r="F473" s="522" t="str">
        <f t="array" ref="F473">IF(ISBLANK(C473),"",XLOOKUP(C473,'Codified Game Plan'!$M$3:$M$477,'Codified Game Plan'!$E$3:$E$477,0))</f>
        <v/>
      </c>
      <c r="G473" s="523" t="str">
        <f t="array" ref="G473">IF(ISBLANK(C473)," ",XLOOKUP(C473,'Codified Game Plan'!$M$3:$M$477,'Codified Game Plan'!$F$3:$F$477))</f>
        <v> </v>
      </c>
      <c r="H473" s="507" t="str">
        <f t="array" ref="H473">IF(ISBLANK(C473)," ",XLOOKUP(C473,'Codified Game Plan'!$M$3:$M$477,'Codified Game Plan'!$G$3:$G$477))</f>
        <v> </v>
      </c>
      <c r="I473" s="523" t="str">
        <f t="array" ref="I473">IF(ISBLANK(C473),"",XLOOKUP(A473,'Crop Chart'!$A$5:$A$201,'Crop Chart'!$B$5:$B$201,0))</f>
        <v/>
      </c>
      <c r="J473" s="507" t="str">
        <f t="shared" si="24"/>
        <v> </v>
      </c>
      <c r="K473" s="511"/>
      <c r="L473" s="523" t="str">
        <f t="array" ref="L473">IF(ISBLANK(C473),"",XLOOKUP(A473,'Crop Chart'!$A$5:$A$201,'Crop Chart'!$C$5:$C$201,0))</f>
        <v/>
      </c>
      <c r="M473" s="506" t="str">
        <f t="array" ref="M473">IF(ISBLANK(C473),"",XLOOKUP(A473,'Crop Chart'!$A$5:$A$201,'Crop Chart'!$E$5:$E$201,0))</f>
        <v/>
      </c>
      <c r="N473" s="535" t="str">
        <f t="shared" si="1"/>
        <v/>
      </c>
      <c r="O473" s="515" t="str">
        <f t="array" ref="O473">IF(ISBLANK(C473),"",XLOOKUP(A473,'Crop Chart'!$A$5:$A$201,'Crop Chart'!$S$5:$S$201,0))</f>
        <v/>
      </c>
      <c r="P473" s="507" t="str">
        <f t="shared" si="2"/>
        <v/>
      </c>
      <c r="Q473" s="524"/>
      <c r="R473" s="523" t="str">
        <f t="array" ref="R473">IF(I473="TR",XLOOKUP(A473,'Crop Chart'!$A$5:$A$201,'Crop Chart'!$I$5:$I$201,FALSE),"")</f>
        <v/>
      </c>
      <c r="S473" s="512" t="str">
        <f t="array" ref="S473">IF(I473="TR",G473*'Crop Chart'!$H$2*12*L473/M473/T473*XLOOKUP(A473,'Crop Chart'!$A$5:$A$203,'Crop Chart'!$T$5:$T$203),"")</f>
        <v/>
      </c>
      <c r="T473" s="523" t="str">
        <f t="array" ref="T473">IF(ISBLANK(C473),"",XLOOKUP(A473,'Crop Chart'!$A$5:$A$201,'Crop Chart'!$P$5:$P$201,FALSE))</f>
        <v/>
      </c>
      <c r="U473" s="525" t="str">
        <f t="array" ref="U473">IF(ISBLANK(C473),"",XLOOKUP(A473,'Crop Chart'!$A$5:$A$201,'Crop Chart'!$Q$5:$Q$201,0))</f>
        <v/>
      </c>
      <c r="V473" s="507" t="str">
        <f t="array" ref="V473">IF(I473="DS",XLOOKUP(A473,'Crop Chart'!$A$6:$A$201,'Crop Chart'!$AH$6:$AH$201,0),"")</f>
        <v/>
      </c>
      <c r="W473" s="507" t="str">
        <f t="array" ref="W473">IF(I473="DS",XLOOKUP(A473,'Crop Chart'!$A$6:$A$201,'Crop Chart'!$AI$6:$AI$201,0),"")</f>
        <v/>
      </c>
      <c r="X473" s="526" t="str">
        <f t="array" ref="X473">IFS(ISTEXT(P473),"",XLOOKUP(A473,'Crop Chart'!$A$5:$A$201,'Crop Chart'!$R$5:$R$201,0)=0,"",XLOOKUP(A473,'Crop Chart'!$A$5:$A$201,'Crop Chart'!$R$5:$R$201,0)&gt;0,XLOOKUP(A473,'Crop Chart'!$A$5:$A$201,'Crop Chart'!$R$5:$R$201,0)+P473)</f>
        <v/>
      </c>
      <c r="Y473" s="523" t="str">
        <f t="array" ref="Y473">IF(ISTEXT(X473),"",XLOOKUP(A473,'Crop Chart'!$A$5:$A$201,'Crop Chart'!$S$5:$S$201,0))</f>
        <v/>
      </c>
      <c r="Z473" s="513" t="str">
        <f t="shared" si="3"/>
        <v/>
      </c>
      <c r="AA473" s="523" t="str">
        <f t="array" ref="AA473">IF(ISBLANK(C473),"",XLOOKUP(A473,'Crop Chart'!$A$5:$A$201,'Crop Chart'!$F$5:$F$201,0))</f>
        <v/>
      </c>
      <c r="AB473" s="523" t="str">
        <f t="array" ref="AB473">IF(ISBLANK(C473),"",XLOOKUP(A473,'Crop Chart'!$A$5:$A$201,'Crop Chart'!$G$5:$G$201,FALSE))</f>
        <v/>
      </c>
      <c r="AC473" s="526" t="str">
        <f t="shared" si="19"/>
        <v/>
      </c>
      <c r="AD473" s="526" t="str">
        <f t="shared" si="4"/>
        <v/>
      </c>
      <c r="AE473" s="527" t="str">
        <f t="array" ref="AE473">IF(ISBLANK(C473),"",XLOOKUP(C473,'Codified Game Plan'!$M$3:$M$477,'Codified Game Plan'!$J$3:$J$477,0))</f>
        <v/>
      </c>
      <c r="AF473" s="528" t="str">
        <f t="array" ref="AF473">IF(ISBLANK(C473),"",XLOOKUP(A473,'Crop Chart'!$A$5:$A$201,'Crop Chart'!$L$5:$L$201,FALSE))</f>
        <v/>
      </c>
      <c r="AG473" s="529"/>
      <c r="AH473" s="530"/>
      <c r="AI473" s="530" t="str">
        <f t="array" ref="AI473">IF(ISBLANK(C473),"",XLOOKUP(A473,'Crop Chart'!$A$5:$A$201,'Crop Chart'!$AN$5:$AN$201,FALSE))</f>
        <v/>
      </c>
      <c r="AJ473" s="531" t="str">
        <f t="array" ref="AJ473">IF((AI473=""),"",J473+XLOOKUP(A473,'Crop Chart'!$A$5:$A$201,'Crop Chart'!$AO$5:$AO$201,FALSE))</f>
        <v/>
      </c>
      <c r="AK473" s="530" t="str">
        <f t="array" ref="AK473">IF(ISBLANK(C473),"",XLOOKUP(A473,'Crop Chart'!$A$5:$A$201,'Crop Chart'!$AP$5:$AP$201,FALSE))</f>
        <v/>
      </c>
      <c r="AL473" s="531" t="str">
        <f t="array" ref="AL473">IF((AK473=""),"",J473+XLOOKUP(A473,'Crop Chart'!$A$5:$A$201,'Crop Chart'!$AQ$5:$AQ$201,FALSE))</f>
        <v/>
      </c>
      <c r="AM473" s="530" t="str">
        <f t="array" ref="AM473">IF(ISBLANK(C473),"",XLOOKUP(A473,'Crop Chart'!$A$5:$A$201,'Crop Chart'!$AR$5:$AR$201,FALSE))</f>
        <v/>
      </c>
      <c r="AN473" s="531" t="str">
        <f t="array" ref="AN473">IF((AM473=""),"",J473+XLOOKUP(A473,'Crop Chart'!$A$5:$A$201,'Crop Chart'!$AS$5:$AS$201,FALSE))</f>
        <v/>
      </c>
      <c r="AO473" s="530" t="str">
        <f t="array" ref="AO473">IF(ISBLANK(C473),"",XLOOKUP(A473,'Crop Chart'!$A$5:$A$201,'Crop Chart'!$AT$5:$AT$201,FALSE))</f>
        <v/>
      </c>
      <c r="AP473" s="531" t="str">
        <f t="array" ref="AP473">IF((AO473=""),"",J473+XLOOKUP(A473,'Crop Chart'!$A$5:$A$201,'Crop Chart'!$AU$5:$AU$201,FALSE))</f>
        <v/>
      </c>
      <c r="AQ473" s="530" t="str">
        <f t="array" ref="AQ473">IF(ISBLANK(C473),"",XLOOKUP(A473,'Crop Chart'!$A$5:$A$201,'Crop Chart'!$AV$5:$AV$201,FALSE))</f>
        <v/>
      </c>
      <c r="AR473" s="531" t="str">
        <f t="array" ref="AR473">IF((AQ473=""),"",J473+XLOOKUP(A473,'Crop Chart'!$A$5:$A$201,'Crop Chart'!$AW$5:$AW$201,FALSE))</f>
        <v/>
      </c>
      <c r="AS473" s="530" t="str">
        <f t="array" ref="AS473">IF(ISBLANK(C473),"",XLOOKUP(A473,'Crop Chart'!$A$5:$A$201,'Crop Chart'!$AX$5:$AX$201,FALSE))</f>
        <v/>
      </c>
      <c r="AT473" s="531" t="str">
        <f t="array" ref="AT473">IF((AS473=""),"",J473+XLOOKUP(A473,'Crop Chart'!$A$5:$A$201,'Crop Chart'!$AY$5:$AY$201,FALSE))</f>
        <v/>
      </c>
      <c r="AU473" s="530" t="str">
        <f t="array" ref="AU473">IF(ISBLANK(C473),"",XLOOKUP(A473,'Crop Chart'!$A$5:$A$201,'Crop Chart'!$AZ$5:$AZ$201,FALSE))</f>
        <v/>
      </c>
      <c r="AV473" s="531" t="str">
        <f t="array" ref="AV473">IF((AU473=""),"",J473+XLOOKUP(A473,'Crop Chart'!$A$5:$A$201,'Crop Chart'!$BA$5:$BA$201,FALSE))</f>
        <v/>
      </c>
      <c r="AW473" s="530" t="str">
        <f t="array" ref="AW473">IF(ISBLANK(C473),"",XLOOKUP(A473,'Crop Chart'!$A$5:$A$201,'Crop Chart'!$BB$5:$BB$201,FALSE))</f>
        <v/>
      </c>
      <c r="AX473" s="532" t="str">
        <f t="array" ref="AX473">IF((AW473=""),"",J473+XLOOKUP(A473,'Crop Chart'!$A$5:$A$201,'Crop Chart'!$BC$5:$BC$201,FALSE))</f>
        <v/>
      </c>
    </row>
    <row r="474" ht="15.75" hidden="1" customHeight="1">
      <c r="A474" s="520" t="str">
        <f t="array" ref="A474">IF(ISBLANK(C474)," ",XLOOKUP(C474,'Codified Game Plan'!$M$3:$M$477,'Codified Game Plan'!$A$3:$A$477))</f>
        <v> </v>
      </c>
      <c r="B474" s="503" t="str">
        <f t="array" ref="B474">IF(ISBLANK(C474),"",XLOOKUP(C474,'Codified Game Plan'!$M$3:$M$477,'Codified Game Plan'!$B$3:$B$477))</f>
        <v/>
      </c>
      <c r="C474" s="521"/>
      <c r="D474" s="521" t="str">
        <f t="array" ref="D474">IF(ISBLANK(C474)," ",XLOOKUP(C474,'Codified Game Plan'!$M$3:$M$477,'Codified Game Plan'!$C$3:$C$477))</f>
        <v> </v>
      </c>
      <c r="E474" s="522" t="str">
        <f t="array" ref="E474">IF(ISBLANK(C474),"",XLOOKUP(C474,'Codified Game Plan'!$M$3:$M$477,'Codified Game Plan'!$D$3:$D$477,0))</f>
        <v/>
      </c>
      <c r="F474" s="522" t="str">
        <f t="array" ref="F474">IF(ISBLANK(C474),"",XLOOKUP(C474,'Codified Game Plan'!$M$3:$M$477,'Codified Game Plan'!$E$3:$E$477,0))</f>
        <v/>
      </c>
      <c r="G474" s="523" t="str">
        <f t="array" ref="G474">IF(ISBLANK(C474)," ",XLOOKUP(C474,'Codified Game Plan'!$M$3:$M$477,'Codified Game Plan'!$F$3:$F$477))</f>
        <v> </v>
      </c>
      <c r="H474" s="507" t="str">
        <f t="array" ref="H474">IF(ISBLANK(C474)," ",XLOOKUP(C474,'Codified Game Plan'!$M$3:$M$477,'Codified Game Plan'!$G$3:$G$477))</f>
        <v> </v>
      </c>
      <c r="I474" s="523" t="str">
        <f t="array" ref="I474">IF(ISBLANK(C474),"",XLOOKUP(A474,'Crop Chart'!$A$5:$A$201,'Crop Chart'!$B$5:$B$201,0))</f>
        <v/>
      </c>
      <c r="J474" s="507" t="str">
        <f t="shared" si="24"/>
        <v> </v>
      </c>
      <c r="K474" s="511"/>
      <c r="L474" s="523" t="str">
        <f t="array" ref="L474">IF(ISBLANK(C474),"",XLOOKUP(A474,'Crop Chart'!$A$5:$A$201,'Crop Chart'!$C$5:$C$201,0))</f>
        <v/>
      </c>
      <c r="M474" s="506" t="str">
        <f t="array" ref="M474">IF(ISBLANK(C474),"",XLOOKUP(A474,'Crop Chart'!$A$5:$A$201,'Crop Chart'!$E$5:$E$201,0))</f>
        <v/>
      </c>
      <c r="N474" s="535" t="str">
        <f t="shared" si="1"/>
        <v/>
      </c>
      <c r="O474" s="515" t="str">
        <f t="array" ref="O474">IF(ISBLANK(C474),"",XLOOKUP(A474,'Crop Chart'!$A$5:$A$201,'Crop Chart'!$S$5:$S$201,0))</f>
        <v/>
      </c>
      <c r="P474" s="507" t="str">
        <f t="shared" si="2"/>
        <v/>
      </c>
      <c r="Q474" s="524"/>
      <c r="R474" s="523" t="str">
        <f t="array" ref="R474">IF(I474="TR",XLOOKUP(A474,'Crop Chart'!$A$5:$A$201,'Crop Chart'!$I$5:$I$201,FALSE),"")</f>
        <v/>
      </c>
      <c r="S474" s="512" t="str">
        <f t="array" ref="S474">IF(I474="TR",G474*'Crop Chart'!$H$2*12*L474/M474/T474*XLOOKUP(A474,'Crop Chart'!$A$5:$A$203,'Crop Chart'!$T$5:$T$203),"")</f>
        <v/>
      </c>
      <c r="T474" s="523" t="str">
        <f t="array" ref="T474">IF(ISBLANK(C474),"",XLOOKUP(A474,'Crop Chart'!$A$5:$A$201,'Crop Chart'!$P$5:$P$201,FALSE))</f>
        <v/>
      </c>
      <c r="U474" s="525" t="str">
        <f t="array" ref="U474">IF(ISBLANK(C474),"",XLOOKUP(A474,'Crop Chart'!$A$5:$A$201,'Crop Chart'!$Q$5:$Q$201,0))</f>
        <v/>
      </c>
      <c r="V474" s="507" t="str">
        <f t="array" ref="V474">IF(I474="DS",XLOOKUP(A474,'Crop Chart'!$A$6:$A$201,'Crop Chart'!$AH$6:$AH$201,0),"")</f>
        <v/>
      </c>
      <c r="W474" s="507" t="str">
        <f t="array" ref="W474">IF(I474="DS",XLOOKUP(A474,'Crop Chart'!$A$6:$A$201,'Crop Chart'!$AI$6:$AI$201,0),"")</f>
        <v/>
      </c>
      <c r="X474" s="526" t="str">
        <f t="array" ref="X474">IFS(ISTEXT(P474),"",XLOOKUP(A474,'Crop Chart'!$A$5:$A$201,'Crop Chart'!$R$5:$R$201,0)=0,"",XLOOKUP(A474,'Crop Chart'!$A$5:$A$201,'Crop Chart'!$R$5:$R$201,0)&gt;0,XLOOKUP(A474,'Crop Chart'!$A$5:$A$201,'Crop Chart'!$R$5:$R$201,0)+P474)</f>
        <v/>
      </c>
      <c r="Y474" s="523" t="str">
        <f t="array" ref="Y474">IF(ISTEXT(X474),"",XLOOKUP(A474,'Crop Chart'!$A$5:$A$201,'Crop Chart'!$S$5:$S$201,0))</f>
        <v/>
      </c>
      <c r="Z474" s="513" t="str">
        <f t="shared" si="3"/>
        <v/>
      </c>
      <c r="AA474" s="523" t="str">
        <f t="array" ref="AA474">IF(ISBLANK(C474),"",XLOOKUP(A474,'Crop Chart'!$A$5:$A$201,'Crop Chart'!$F$5:$F$201,0))</f>
        <v/>
      </c>
      <c r="AB474" s="523" t="str">
        <f t="array" ref="AB474">IF(ISBLANK(C474),"",XLOOKUP(A474,'Crop Chart'!$A$5:$A$201,'Crop Chart'!$G$5:$G$201,FALSE))</f>
        <v/>
      </c>
      <c r="AC474" s="526" t="str">
        <f t="shared" si="19"/>
        <v/>
      </c>
      <c r="AD474" s="526" t="str">
        <f t="shared" si="4"/>
        <v/>
      </c>
      <c r="AE474" s="527" t="str">
        <f t="array" ref="AE474">IF(ISBLANK(C474),"",XLOOKUP(C474,'Codified Game Plan'!$M$3:$M$477,'Codified Game Plan'!$J$3:$J$477,0))</f>
        <v/>
      </c>
      <c r="AF474" s="528" t="str">
        <f t="array" ref="AF474">IF(ISBLANK(C474),"",XLOOKUP(A474,'Crop Chart'!$A$5:$A$201,'Crop Chart'!$L$5:$L$201,FALSE))</f>
        <v/>
      </c>
      <c r="AG474" s="529"/>
      <c r="AH474" s="530"/>
      <c r="AI474" s="530" t="str">
        <f t="array" ref="AI474">IF(ISBLANK(C474),"",XLOOKUP(A474,'Crop Chart'!$A$5:$A$201,'Crop Chart'!$AN$5:$AN$201,FALSE))</f>
        <v/>
      </c>
      <c r="AJ474" s="531" t="str">
        <f t="array" ref="AJ474">IF((AI474=""),"",J474+XLOOKUP(A474,'Crop Chart'!$A$5:$A$201,'Crop Chart'!$AO$5:$AO$201,FALSE))</f>
        <v/>
      </c>
      <c r="AK474" s="530" t="str">
        <f t="array" ref="AK474">IF(ISBLANK(C474),"",XLOOKUP(A474,'Crop Chart'!$A$5:$A$201,'Crop Chart'!$AP$5:$AP$201,FALSE))</f>
        <v/>
      </c>
      <c r="AL474" s="531" t="str">
        <f t="array" ref="AL474">IF((AK474=""),"",J474+XLOOKUP(A474,'Crop Chart'!$A$5:$A$201,'Crop Chart'!$AQ$5:$AQ$201,FALSE))</f>
        <v/>
      </c>
      <c r="AM474" s="530" t="str">
        <f t="array" ref="AM474">IF(ISBLANK(C474),"",XLOOKUP(A474,'Crop Chart'!$A$5:$A$201,'Crop Chart'!$AR$5:$AR$201,FALSE))</f>
        <v/>
      </c>
      <c r="AN474" s="531" t="str">
        <f t="array" ref="AN474">IF((AM474=""),"",J474+XLOOKUP(A474,'Crop Chart'!$A$5:$A$201,'Crop Chart'!$AS$5:$AS$201,FALSE))</f>
        <v/>
      </c>
      <c r="AO474" s="530" t="str">
        <f t="array" ref="AO474">IF(ISBLANK(C474),"",XLOOKUP(A474,'Crop Chart'!$A$5:$A$201,'Crop Chart'!$AT$5:$AT$201,FALSE))</f>
        <v/>
      </c>
      <c r="AP474" s="531" t="str">
        <f t="array" ref="AP474">IF((AO474=""),"",J474+XLOOKUP(A474,'Crop Chart'!$A$5:$A$201,'Crop Chart'!$AU$5:$AU$201,FALSE))</f>
        <v/>
      </c>
      <c r="AQ474" s="530" t="str">
        <f t="array" ref="AQ474">IF(ISBLANK(C474),"",XLOOKUP(A474,'Crop Chart'!$A$5:$A$201,'Crop Chart'!$AV$5:$AV$201,FALSE))</f>
        <v/>
      </c>
      <c r="AR474" s="531" t="str">
        <f t="array" ref="AR474">IF((AQ474=""),"",J474+XLOOKUP(A474,'Crop Chart'!$A$5:$A$201,'Crop Chart'!$AW$5:$AW$201,FALSE))</f>
        <v/>
      </c>
      <c r="AS474" s="530" t="str">
        <f t="array" ref="AS474">IF(ISBLANK(C474),"",XLOOKUP(A474,'Crop Chart'!$A$5:$A$201,'Crop Chart'!$AX$5:$AX$201,FALSE))</f>
        <v/>
      </c>
      <c r="AT474" s="531" t="str">
        <f t="array" ref="AT474">IF((AS474=""),"",J474+XLOOKUP(A474,'Crop Chart'!$A$5:$A$201,'Crop Chart'!$AY$5:$AY$201,FALSE))</f>
        <v/>
      </c>
      <c r="AU474" s="530" t="str">
        <f t="array" ref="AU474">IF(ISBLANK(C474),"",XLOOKUP(A474,'Crop Chart'!$A$5:$A$201,'Crop Chart'!$AZ$5:$AZ$201,FALSE))</f>
        <v/>
      </c>
      <c r="AV474" s="531" t="str">
        <f t="array" ref="AV474">IF((AU474=""),"",J474+XLOOKUP(A474,'Crop Chart'!$A$5:$A$201,'Crop Chart'!$BA$5:$BA$201,FALSE))</f>
        <v/>
      </c>
      <c r="AW474" s="530" t="str">
        <f t="array" ref="AW474">IF(ISBLANK(C474),"",XLOOKUP(A474,'Crop Chart'!$A$5:$A$201,'Crop Chart'!$BB$5:$BB$201,FALSE))</f>
        <v/>
      </c>
      <c r="AX474" s="532" t="str">
        <f t="array" ref="AX474">IF((AW474=""),"",J474+XLOOKUP(A474,'Crop Chart'!$A$5:$A$201,'Crop Chart'!$BC$5:$BC$201,FALSE))</f>
        <v/>
      </c>
    </row>
    <row r="475" ht="15.75" hidden="1" customHeight="1">
      <c r="A475" s="520" t="str">
        <f t="array" ref="A475">IF(ISBLANK(C475)," ",XLOOKUP(C475,'Codified Game Plan'!$M$3:$M$477,'Codified Game Plan'!$A$3:$A$477))</f>
        <v> </v>
      </c>
      <c r="B475" s="503" t="str">
        <f t="array" ref="B475">IF(ISBLANK(C475),"",XLOOKUP(C475,'Codified Game Plan'!$M$3:$M$477,'Codified Game Plan'!$B$3:$B$477))</f>
        <v/>
      </c>
      <c r="C475" s="521"/>
      <c r="D475" s="521" t="str">
        <f t="array" ref="D475">IF(ISBLANK(C475)," ",XLOOKUP(C475,'Codified Game Plan'!$M$3:$M$477,'Codified Game Plan'!$C$3:$C$477))</f>
        <v> </v>
      </c>
      <c r="E475" s="522" t="str">
        <f t="array" ref="E475">IF(ISBLANK(C475),"",XLOOKUP(C475,'Codified Game Plan'!$M$3:$M$477,'Codified Game Plan'!$D$3:$D$477,0))</f>
        <v/>
      </c>
      <c r="F475" s="522" t="str">
        <f t="array" ref="F475">IF(ISBLANK(C475),"",XLOOKUP(C475,'Codified Game Plan'!$M$3:$M$477,'Codified Game Plan'!$E$3:$E$477,0))</f>
        <v/>
      </c>
      <c r="G475" s="523" t="str">
        <f t="array" ref="G475">IF(ISBLANK(C475)," ",XLOOKUP(C475,'Codified Game Plan'!$M$3:$M$477,'Codified Game Plan'!$F$3:$F$477))</f>
        <v> </v>
      </c>
      <c r="H475" s="507" t="str">
        <f t="array" ref="H475">IF(ISBLANK(C475)," ",XLOOKUP(C475,'Codified Game Plan'!$M$3:$M$477,'Codified Game Plan'!$G$3:$G$477))</f>
        <v> </v>
      </c>
      <c r="I475" s="523" t="str">
        <f t="array" ref="I475">IF(ISBLANK(C475),"",XLOOKUP(A475,'Crop Chart'!$A$5:$A$201,'Crop Chart'!$B$5:$B$201,0))</f>
        <v/>
      </c>
      <c r="J475" s="507" t="str">
        <f t="shared" si="24"/>
        <v> </v>
      </c>
      <c r="K475" s="511"/>
      <c r="L475" s="523" t="str">
        <f t="array" ref="L475">IF(ISBLANK(C475),"",XLOOKUP(A475,'Crop Chart'!$A$5:$A$201,'Crop Chart'!$C$5:$C$201,0))</f>
        <v/>
      </c>
      <c r="M475" s="506" t="str">
        <f t="array" ref="M475">IF(ISBLANK(C475),"",XLOOKUP(A475,'Crop Chart'!$A$5:$A$201,'Crop Chart'!$E$5:$E$201,0))</f>
        <v/>
      </c>
      <c r="N475" s="535" t="str">
        <f t="shared" si="1"/>
        <v/>
      </c>
      <c r="O475" s="515" t="str">
        <f t="array" ref="O475">IF(ISBLANK(C475),"",XLOOKUP(A475,'Crop Chart'!$A$5:$A$201,'Crop Chart'!$S$5:$S$201,0))</f>
        <v/>
      </c>
      <c r="P475" s="507" t="str">
        <f t="shared" si="2"/>
        <v/>
      </c>
      <c r="Q475" s="524"/>
      <c r="R475" s="523" t="str">
        <f t="array" ref="R475">IF(I475="TR",XLOOKUP(A475,'Crop Chart'!$A$5:$A$201,'Crop Chart'!$I$5:$I$201,FALSE),"")</f>
        <v/>
      </c>
      <c r="S475" s="512" t="str">
        <f t="array" ref="S475">IF(I475="TR",G475*'Crop Chart'!$H$2*12*L475/M475/T475*XLOOKUP(A475,'Crop Chart'!$A$5:$A$203,'Crop Chart'!$T$5:$T$203),"")</f>
        <v/>
      </c>
      <c r="T475" s="523" t="str">
        <f t="array" ref="T475">IF(ISBLANK(C475),"",XLOOKUP(A475,'Crop Chart'!$A$5:$A$201,'Crop Chart'!$P$5:$P$201,FALSE))</f>
        <v/>
      </c>
      <c r="U475" s="525" t="str">
        <f t="array" ref="U475">IF(ISBLANK(C475),"",XLOOKUP(A475,'Crop Chart'!$A$5:$A$201,'Crop Chart'!$Q$5:$Q$201,0))</f>
        <v/>
      </c>
      <c r="V475" s="507" t="str">
        <f t="array" ref="V475">IF(I475="DS",XLOOKUP(A475,'Crop Chart'!$A$6:$A$201,'Crop Chart'!$AH$6:$AH$201,0),"")</f>
        <v/>
      </c>
      <c r="W475" s="507" t="str">
        <f t="array" ref="W475">IF(I475="DS",XLOOKUP(A475,'Crop Chart'!$A$6:$A$201,'Crop Chart'!$AI$6:$AI$201,0),"")</f>
        <v/>
      </c>
      <c r="X475" s="526" t="str">
        <f t="array" ref="X475">IFS(ISTEXT(P475),"",XLOOKUP(A475,'Crop Chart'!$A$5:$A$201,'Crop Chart'!$R$5:$R$201,0)=0,"",XLOOKUP(A475,'Crop Chart'!$A$5:$A$201,'Crop Chart'!$R$5:$R$201,0)&gt;0,XLOOKUP(A475,'Crop Chart'!$A$5:$A$201,'Crop Chart'!$R$5:$R$201,0)+P475)</f>
        <v/>
      </c>
      <c r="Y475" s="523" t="str">
        <f t="array" ref="Y475">IF(ISTEXT(X475),"",XLOOKUP(A475,'Crop Chart'!$A$5:$A$201,'Crop Chart'!$S$5:$S$201,0))</f>
        <v/>
      </c>
      <c r="Z475" s="513" t="str">
        <f t="shared" si="3"/>
        <v/>
      </c>
      <c r="AA475" s="523" t="str">
        <f t="array" ref="AA475">IF(ISBLANK(C475),"",XLOOKUP(A475,'Crop Chart'!$A$5:$A$201,'Crop Chart'!$F$5:$F$201,0))</f>
        <v/>
      </c>
      <c r="AB475" s="523" t="str">
        <f t="array" ref="AB475">IF(ISBLANK(C475),"",XLOOKUP(A475,'Crop Chart'!$A$5:$A$201,'Crop Chart'!$G$5:$G$201,FALSE))</f>
        <v/>
      </c>
      <c r="AC475" s="526" t="str">
        <f t="shared" si="19"/>
        <v/>
      </c>
      <c r="AD475" s="526" t="str">
        <f t="shared" si="4"/>
        <v/>
      </c>
      <c r="AE475" s="527" t="str">
        <f t="array" ref="AE475">IF(ISBLANK(C475),"",XLOOKUP(C475,'Codified Game Plan'!$M$3:$M$477,'Codified Game Plan'!$J$3:$J$477,0))</f>
        <v/>
      </c>
      <c r="AF475" s="528" t="str">
        <f t="array" ref="AF475">IF(ISBLANK(C475),"",XLOOKUP(A475,'Crop Chart'!$A$5:$A$201,'Crop Chart'!$L$5:$L$201,FALSE))</f>
        <v/>
      </c>
      <c r="AG475" s="529"/>
      <c r="AH475" s="530"/>
      <c r="AI475" s="530" t="str">
        <f t="array" ref="AI475">IF(ISBLANK(C475),"",XLOOKUP(A475,'Crop Chart'!$A$5:$A$201,'Crop Chart'!$AN$5:$AN$201,FALSE))</f>
        <v/>
      </c>
      <c r="AJ475" s="531" t="str">
        <f t="array" ref="AJ475">IF((AI475=""),"",J475+XLOOKUP(A475,'Crop Chart'!$A$5:$A$201,'Crop Chart'!$AO$5:$AO$201,FALSE))</f>
        <v/>
      </c>
      <c r="AK475" s="530" t="str">
        <f t="array" ref="AK475">IF(ISBLANK(C475),"",XLOOKUP(A475,'Crop Chart'!$A$5:$A$201,'Crop Chart'!$AP$5:$AP$201,FALSE))</f>
        <v/>
      </c>
      <c r="AL475" s="531" t="str">
        <f t="array" ref="AL475">IF((AK475=""),"",J475+XLOOKUP(A475,'Crop Chart'!$A$5:$A$201,'Crop Chart'!$AQ$5:$AQ$201,FALSE))</f>
        <v/>
      </c>
      <c r="AM475" s="530" t="str">
        <f t="array" ref="AM475">IF(ISBLANK(C475),"",XLOOKUP(A475,'Crop Chart'!$A$5:$A$201,'Crop Chart'!$AR$5:$AR$201,FALSE))</f>
        <v/>
      </c>
      <c r="AN475" s="531" t="str">
        <f t="array" ref="AN475">IF((AM475=""),"",J475+XLOOKUP(A475,'Crop Chart'!$A$5:$A$201,'Crop Chart'!$AS$5:$AS$201,FALSE))</f>
        <v/>
      </c>
      <c r="AO475" s="530" t="str">
        <f t="array" ref="AO475">IF(ISBLANK(C475),"",XLOOKUP(A475,'Crop Chart'!$A$5:$A$201,'Crop Chart'!$AT$5:$AT$201,FALSE))</f>
        <v/>
      </c>
      <c r="AP475" s="531" t="str">
        <f t="array" ref="AP475">IF((AO475=""),"",J475+XLOOKUP(A475,'Crop Chart'!$A$5:$A$201,'Crop Chart'!$AU$5:$AU$201,FALSE))</f>
        <v/>
      </c>
      <c r="AQ475" s="530" t="str">
        <f t="array" ref="AQ475">IF(ISBLANK(C475),"",XLOOKUP(A475,'Crop Chart'!$A$5:$A$201,'Crop Chart'!$AV$5:$AV$201,FALSE))</f>
        <v/>
      </c>
      <c r="AR475" s="531" t="str">
        <f t="array" ref="AR475">IF((AQ475=""),"",J475+XLOOKUP(A475,'Crop Chart'!$A$5:$A$201,'Crop Chart'!$AW$5:$AW$201,FALSE))</f>
        <v/>
      </c>
      <c r="AS475" s="530" t="str">
        <f t="array" ref="AS475">IF(ISBLANK(C475),"",XLOOKUP(A475,'Crop Chart'!$A$5:$A$201,'Crop Chart'!$AX$5:$AX$201,FALSE))</f>
        <v/>
      </c>
      <c r="AT475" s="531" t="str">
        <f t="array" ref="AT475">IF((AS475=""),"",J475+XLOOKUP(A475,'Crop Chart'!$A$5:$A$201,'Crop Chart'!$AY$5:$AY$201,FALSE))</f>
        <v/>
      </c>
      <c r="AU475" s="530" t="str">
        <f t="array" ref="AU475">IF(ISBLANK(C475),"",XLOOKUP(A475,'Crop Chart'!$A$5:$A$201,'Crop Chart'!$AZ$5:$AZ$201,FALSE))</f>
        <v/>
      </c>
      <c r="AV475" s="531" t="str">
        <f t="array" ref="AV475">IF((AU475=""),"",J475+XLOOKUP(A475,'Crop Chart'!$A$5:$A$201,'Crop Chart'!$BA$5:$BA$201,FALSE))</f>
        <v/>
      </c>
      <c r="AW475" s="530" t="str">
        <f t="array" ref="AW475">IF(ISBLANK(C475),"",XLOOKUP(A475,'Crop Chart'!$A$5:$A$201,'Crop Chart'!$BB$5:$BB$201,FALSE))</f>
        <v/>
      </c>
      <c r="AX475" s="532" t="str">
        <f t="array" ref="AX475">IF((AW475=""),"",J475+XLOOKUP(A475,'Crop Chart'!$A$5:$A$201,'Crop Chart'!$BC$5:$BC$201,FALSE))</f>
        <v/>
      </c>
    </row>
    <row r="476" ht="15.75" hidden="1" customHeight="1">
      <c r="A476" s="520" t="str">
        <f t="array" ref="A476">IF(ISBLANK(C476)," ",XLOOKUP(C476,'Codified Game Plan'!$M$3:$M$477,'Codified Game Plan'!$A$3:$A$477))</f>
        <v> </v>
      </c>
      <c r="B476" s="503" t="str">
        <f t="array" ref="B476">IF(ISBLANK(C476),"",XLOOKUP(C476,'Codified Game Plan'!$M$3:$M$477,'Codified Game Plan'!$B$3:$B$477))</f>
        <v/>
      </c>
      <c r="C476" s="521"/>
      <c r="D476" s="521" t="str">
        <f t="array" ref="D476">IF(ISBLANK(C476)," ",XLOOKUP(C476,'Codified Game Plan'!$M$3:$M$477,'Codified Game Plan'!$C$3:$C$477))</f>
        <v> </v>
      </c>
      <c r="E476" s="522" t="str">
        <f t="array" ref="E476">IF(ISBLANK(C476),"",XLOOKUP(C476,'Codified Game Plan'!$M$3:$M$477,'Codified Game Plan'!$D$3:$D$477,0))</f>
        <v/>
      </c>
      <c r="F476" s="522" t="str">
        <f t="array" ref="F476">IF(ISBLANK(C476),"",XLOOKUP(C476,'Codified Game Plan'!$M$3:$M$477,'Codified Game Plan'!$E$3:$E$477,0))</f>
        <v/>
      </c>
      <c r="G476" s="523" t="str">
        <f t="array" ref="G476">IF(ISBLANK(C476)," ",XLOOKUP(C476,'Codified Game Plan'!$M$3:$M$477,'Codified Game Plan'!$F$3:$F$477))</f>
        <v> </v>
      </c>
      <c r="H476" s="507" t="str">
        <f t="array" ref="H476">IF(ISBLANK(C476)," ",XLOOKUP(C476,'Codified Game Plan'!$M$3:$M$477,'Codified Game Plan'!$G$3:$G$477))</f>
        <v> </v>
      </c>
      <c r="I476" s="523" t="str">
        <f t="array" ref="I476">IF(ISBLANK(C476),"",XLOOKUP(A476,'Crop Chart'!$A$5:$A$201,'Crop Chart'!$B$5:$B$201,0))</f>
        <v/>
      </c>
      <c r="J476" s="507" t="str">
        <f t="shared" si="24"/>
        <v> </v>
      </c>
      <c r="K476" s="511"/>
      <c r="L476" s="523" t="str">
        <f t="array" ref="L476">IF(ISBLANK(C476),"",XLOOKUP(A476,'Crop Chart'!$A$5:$A$201,'Crop Chart'!$C$5:$C$201,0))</f>
        <v/>
      </c>
      <c r="M476" s="506" t="str">
        <f t="array" ref="M476">IF(ISBLANK(C476),"",XLOOKUP(A476,'Crop Chart'!$A$5:$A$201,'Crop Chart'!$E$5:$E$201,0))</f>
        <v/>
      </c>
      <c r="N476" s="535" t="str">
        <f t="shared" si="1"/>
        <v/>
      </c>
      <c r="O476" s="515" t="str">
        <f t="array" ref="O476">IF(ISBLANK(C476),"",XLOOKUP(A476,'Crop Chart'!$A$5:$A$201,'Crop Chart'!$S$5:$S$201,0))</f>
        <v/>
      </c>
      <c r="P476" s="507" t="str">
        <f t="shared" si="2"/>
        <v/>
      </c>
      <c r="Q476" s="524"/>
      <c r="R476" s="523" t="str">
        <f t="array" ref="R476">IF(I476="TR",XLOOKUP(A476,'Crop Chart'!$A$5:$A$201,'Crop Chart'!$I$5:$I$201,FALSE),"")</f>
        <v/>
      </c>
      <c r="S476" s="512" t="str">
        <f t="array" ref="S476">IF(I476="TR",G476*'Crop Chart'!$H$2*12*L476/M476/T476*XLOOKUP(A476,'Crop Chart'!$A$5:$A$203,'Crop Chart'!$T$5:$T$203),"")</f>
        <v/>
      </c>
      <c r="T476" s="523" t="str">
        <f t="array" ref="T476">IF(ISBLANK(C476),"",XLOOKUP(A476,'Crop Chart'!$A$5:$A$201,'Crop Chart'!$P$5:$P$201,FALSE))</f>
        <v/>
      </c>
      <c r="U476" s="525" t="str">
        <f t="array" ref="U476">IF(ISBLANK(C476),"",XLOOKUP(A476,'Crop Chart'!$A$5:$A$201,'Crop Chart'!$Q$5:$Q$201,0))</f>
        <v/>
      </c>
      <c r="V476" s="507" t="str">
        <f t="array" ref="V476">IF(I476="DS",XLOOKUP(A476,'Crop Chart'!$A$6:$A$201,'Crop Chart'!$AH$6:$AH$201,0),"")</f>
        <v/>
      </c>
      <c r="W476" s="507" t="str">
        <f t="array" ref="W476">IF(I476="DS",XLOOKUP(A476,'Crop Chart'!$A$6:$A$201,'Crop Chart'!$AI$6:$AI$201,0),"")</f>
        <v/>
      </c>
      <c r="X476" s="526" t="str">
        <f t="array" ref="X476">IFS(ISTEXT(P476),"",XLOOKUP(A476,'Crop Chart'!$A$5:$A$201,'Crop Chart'!$R$5:$R$201,0)=0,"",XLOOKUP(A476,'Crop Chart'!$A$5:$A$201,'Crop Chart'!$R$5:$R$201,0)&gt;0,XLOOKUP(A476,'Crop Chart'!$A$5:$A$201,'Crop Chart'!$R$5:$R$201,0)+P476)</f>
        <v/>
      </c>
      <c r="Y476" s="523" t="str">
        <f t="array" ref="Y476">IF(ISTEXT(X476),"",XLOOKUP(A476,'Crop Chart'!$A$5:$A$201,'Crop Chart'!$S$5:$S$201,0))</f>
        <v/>
      </c>
      <c r="Z476" s="513" t="str">
        <f t="shared" si="3"/>
        <v/>
      </c>
      <c r="AA476" s="523" t="str">
        <f t="array" ref="AA476">IF(ISBLANK(C476),"",XLOOKUP(A476,'Crop Chart'!$A$5:$A$201,'Crop Chart'!$F$5:$F$201,0))</f>
        <v/>
      </c>
      <c r="AB476" s="523" t="str">
        <f t="array" ref="AB476">IF(ISBLANK(C476),"",XLOOKUP(A476,'Crop Chart'!$A$5:$A$201,'Crop Chart'!$G$5:$G$201,FALSE))</f>
        <v/>
      </c>
      <c r="AC476" s="526" t="str">
        <f t="shared" si="19"/>
        <v/>
      </c>
      <c r="AD476" s="526" t="str">
        <f t="shared" si="4"/>
        <v/>
      </c>
      <c r="AE476" s="527" t="str">
        <f t="array" ref="AE476">IF(ISBLANK(C476),"",XLOOKUP(C476,'Codified Game Plan'!$M$3:$M$477,'Codified Game Plan'!$J$3:$J$477,0))</f>
        <v/>
      </c>
      <c r="AF476" s="528" t="str">
        <f t="array" ref="AF476">IF(ISBLANK(C476),"",XLOOKUP(A476,'Crop Chart'!$A$5:$A$201,'Crop Chart'!$L$5:$L$201,FALSE))</f>
        <v/>
      </c>
      <c r="AG476" s="529"/>
      <c r="AH476" s="530"/>
      <c r="AI476" s="530" t="str">
        <f t="array" ref="AI476">IF(ISBLANK(C476),"",XLOOKUP(A476,'Crop Chart'!$A$5:$A$201,'Crop Chart'!$AN$5:$AN$201,FALSE))</f>
        <v/>
      </c>
      <c r="AJ476" s="531" t="str">
        <f t="array" ref="AJ476">IF((AI476=""),"",J476+XLOOKUP(A476,'Crop Chart'!$A$5:$A$201,'Crop Chart'!$AO$5:$AO$201,FALSE))</f>
        <v/>
      </c>
      <c r="AK476" s="530" t="str">
        <f t="array" ref="AK476">IF(ISBLANK(C476),"",XLOOKUP(A476,'Crop Chart'!$A$5:$A$201,'Crop Chart'!$AP$5:$AP$201,FALSE))</f>
        <v/>
      </c>
      <c r="AL476" s="531" t="str">
        <f t="array" ref="AL476">IF((AK476=""),"",J476+XLOOKUP(A476,'Crop Chart'!$A$5:$A$201,'Crop Chart'!$AQ$5:$AQ$201,FALSE))</f>
        <v/>
      </c>
      <c r="AM476" s="530" t="str">
        <f t="array" ref="AM476">IF(ISBLANK(C476),"",XLOOKUP(A476,'Crop Chart'!$A$5:$A$201,'Crop Chart'!$AR$5:$AR$201,FALSE))</f>
        <v/>
      </c>
      <c r="AN476" s="531" t="str">
        <f t="array" ref="AN476">IF((AM476=""),"",J476+XLOOKUP(A476,'Crop Chart'!$A$5:$A$201,'Crop Chart'!$AS$5:$AS$201,FALSE))</f>
        <v/>
      </c>
      <c r="AO476" s="530" t="str">
        <f t="array" ref="AO476">IF(ISBLANK(C476),"",XLOOKUP(A476,'Crop Chart'!$A$5:$A$201,'Crop Chart'!$AT$5:$AT$201,FALSE))</f>
        <v/>
      </c>
      <c r="AP476" s="531" t="str">
        <f t="array" ref="AP476">IF((AO476=""),"",J476+XLOOKUP(A476,'Crop Chart'!$A$5:$A$201,'Crop Chart'!$AU$5:$AU$201,FALSE))</f>
        <v/>
      </c>
      <c r="AQ476" s="530" t="str">
        <f t="array" ref="AQ476">IF(ISBLANK(C476),"",XLOOKUP(A476,'Crop Chart'!$A$5:$A$201,'Crop Chart'!$AV$5:$AV$201,FALSE))</f>
        <v/>
      </c>
      <c r="AR476" s="531" t="str">
        <f t="array" ref="AR476">IF((AQ476=""),"",J476+XLOOKUP(A476,'Crop Chart'!$A$5:$A$201,'Crop Chart'!$AW$5:$AW$201,FALSE))</f>
        <v/>
      </c>
      <c r="AS476" s="530" t="str">
        <f t="array" ref="AS476">IF(ISBLANK(C476),"",XLOOKUP(A476,'Crop Chart'!$A$5:$A$201,'Crop Chart'!$AX$5:$AX$201,FALSE))</f>
        <v/>
      </c>
      <c r="AT476" s="531" t="str">
        <f t="array" ref="AT476">IF((AS476=""),"",J476+XLOOKUP(A476,'Crop Chart'!$A$5:$A$201,'Crop Chart'!$AY$5:$AY$201,FALSE))</f>
        <v/>
      </c>
      <c r="AU476" s="530" t="str">
        <f t="array" ref="AU476">IF(ISBLANK(C476),"",XLOOKUP(A476,'Crop Chart'!$A$5:$A$201,'Crop Chart'!$AZ$5:$AZ$201,FALSE))</f>
        <v/>
      </c>
      <c r="AV476" s="531" t="str">
        <f t="array" ref="AV476">IF((AU476=""),"",J476+XLOOKUP(A476,'Crop Chart'!$A$5:$A$201,'Crop Chart'!$BA$5:$BA$201,FALSE))</f>
        <v/>
      </c>
      <c r="AW476" s="530" t="str">
        <f t="array" ref="AW476">IF(ISBLANK(C476),"",XLOOKUP(A476,'Crop Chart'!$A$5:$A$201,'Crop Chart'!$BB$5:$BB$201,FALSE))</f>
        <v/>
      </c>
      <c r="AX476" s="532" t="str">
        <f t="array" ref="AX476">IF((AW476=""),"",J476+XLOOKUP(A476,'Crop Chart'!$A$5:$A$201,'Crop Chart'!$BC$5:$BC$201,FALSE))</f>
        <v/>
      </c>
    </row>
    <row r="477" ht="15.75" hidden="1" customHeight="1">
      <c r="A477" s="536" t="str">
        <f t="array" ref="A477">IF(ISBLANK(C477)," ",XLOOKUP(C477,'Codified Game Plan'!$M$3:$M$477,'Codified Game Plan'!$A$3:$A$477))</f>
        <v> </v>
      </c>
      <c r="B477" s="503" t="str">
        <f t="array" ref="B477">IF(ISBLANK(C477),"",XLOOKUP(C477,'Codified Game Plan'!$M$3:$M$477,'Codified Game Plan'!$B$3:$B$477))</f>
        <v/>
      </c>
      <c r="C477" s="537"/>
      <c r="D477" s="537" t="str">
        <f t="array" ref="D477">IF(ISBLANK(C477)," ",XLOOKUP(C477,'Codified Game Plan'!$M$3:$M$477,'Codified Game Plan'!$C$3:$C$477))</f>
        <v> </v>
      </c>
      <c r="E477" s="538" t="str">
        <f t="array" ref="E477">IF(ISBLANK(C477),"",XLOOKUP(C477,'Codified Game Plan'!$M$3:$M$477,'Codified Game Plan'!$D$3:$D$477,0))</f>
        <v/>
      </c>
      <c r="F477" s="538" t="str">
        <f t="array" ref="F477">IF(ISBLANK(C477),"",XLOOKUP(C477,'Codified Game Plan'!$M$3:$M$477,'Codified Game Plan'!$E$3:$E$477,0))</f>
        <v/>
      </c>
      <c r="G477" s="539" t="str">
        <f t="array" ref="G477">IF(ISBLANK(C477)," ",XLOOKUP(C477,'Codified Game Plan'!$M$3:$M$477,'Codified Game Plan'!$F$3:$F$477))</f>
        <v> </v>
      </c>
      <c r="H477" s="507" t="str">
        <f t="array" ref="H477">IF(ISBLANK(C477)," ",XLOOKUP(C477,'Codified Game Plan'!$M$3:$M$477,'Codified Game Plan'!$G$3:$G$477))</f>
        <v> </v>
      </c>
      <c r="I477" s="539" t="str">
        <f t="array" ref="I477">IF(ISBLANK(C477),"",XLOOKUP(A477,'Crop Chart'!$A$5:$A$201,'Crop Chart'!$B$5:$B$201,0))</f>
        <v/>
      </c>
      <c r="J477" s="507" t="str">
        <f t="shared" si="24"/>
        <v> </v>
      </c>
      <c r="K477" s="540"/>
      <c r="L477" s="539" t="str">
        <f t="array" ref="L477">IF(ISBLANK(C477),"",XLOOKUP(A477,'Crop Chart'!$A$5:$A$201,'Crop Chart'!$C$5:$C$201,0))</f>
        <v/>
      </c>
      <c r="M477" s="506" t="str">
        <f t="array" ref="M477">IF(ISBLANK(C477),"",XLOOKUP(A477,'Crop Chart'!$A$5:$A$201,'Crop Chart'!$E$5:$E$201,0))</f>
        <v/>
      </c>
      <c r="N477" s="535" t="str">
        <f t="shared" si="1"/>
        <v/>
      </c>
      <c r="O477" s="515" t="str">
        <f t="array" ref="O477">IF(ISBLANK(C477),"",XLOOKUP(A477,'Crop Chart'!$A$5:$A$201,'Crop Chart'!$S$5:$S$201,0))</f>
        <v/>
      </c>
      <c r="P477" s="507" t="str">
        <f t="shared" si="2"/>
        <v/>
      </c>
      <c r="Q477" s="541"/>
      <c r="R477" s="539" t="str">
        <f t="array" ref="R477">IF(I477="TR",XLOOKUP(A477,'Crop Chart'!$A$5:$A$201,'Crop Chart'!$I$5:$I$201,FALSE),"")</f>
        <v/>
      </c>
      <c r="S477" s="512" t="str">
        <f t="array" ref="S477">IF(I477="TR",G477*'Crop Chart'!$H$2*12*L477/M477/T477*XLOOKUP(A477,'Crop Chart'!$A$5:$A$203,'Crop Chart'!$T$5:$T$203),"")</f>
        <v/>
      </c>
      <c r="T477" s="539" t="str">
        <f t="array" ref="T477">IF(ISBLANK(C477),"",XLOOKUP(A477,'Crop Chart'!$A$5:$A$201,'Crop Chart'!$P$5:$P$201,FALSE))</f>
        <v/>
      </c>
      <c r="U477" s="542" t="str">
        <f t="array" ref="U477">IF(ISBLANK(C477),"",XLOOKUP(A477,'Crop Chart'!$A$5:$A$201,'Crop Chart'!$Q$5:$Q$201,0))</f>
        <v/>
      </c>
      <c r="V477" s="507" t="str">
        <f t="array" ref="V477">IF(I477="DS",XLOOKUP(A477,'Crop Chart'!$A$6:$A$201,'Crop Chart'!$AH$6:$AH$201,0),"")</f>
        <v/>
      </c>
      <c r="W477" s="507" t="str">
        <f t="array" ref="W477">IF(I477="DS",XLOOKUP(A477,'Crop Chart'!$A$6:$A$201,'Crop Chart'!$AI$6:$AI$201,0),"")</f>
        <v/>
      </c>
      <c r="X477" s="543" t="str">
        <f t="array" ref="X477">IFS(ISTEXT(P477),"",XLOOKUP(A477,'Crop Chart'!$A$5:$A$201,'Crop Chart'!$R$5:$R$201,0)=0,"",XLOOKUP(A477,'Crop Chart'!$A$5:$A$201,'Crop Chart'!$R$5:$R$201,0)&gt;0,XLOOKUP(A477,'Crop Chart'!$A$5:$A$201,'Crop Chart'!$R$5:$R$201,0)+P477)</f>
        <v/>
      </c>
      <c r="Y477" s="539" t="str">
        <f t="array" ref="Y477">IF(ISTEXT(X477),"",XLOOKUP(A477,'Crop Chart'!$A$5:$A$201,'Crop Chart'!$S$5:$S$201,0))</f>
        <v/>
      </c>
      <c r="Z477" s="513" t="str">
        <f t="shared" si="3"/>
        <v/>
      </c>
      <c r="AA477" s="539" t="str">
        <f t="array" ref="AA477">IF(ISBLANK(C477),"",XLOOKUP(A477,'Crop Chart'!$A$5:$A$201,'Crop Chart'!$F$5:$F$201,0))</f>
        <v/>
      </c>
      <c r="AB477" s="539" t="str">
        <f t="array" ref="AB477">IF(ISBLANK(C477),"",XLOOKUP(A477,'Crop Chart'!$A$5:$A$201,'Crop Chart'!$G$5:$G$201,FALSE))</f>
        <v/>
      </c>
      <c r="AC477" s="543" t="str">
        <f t="shared" si="19"/>
        <v/>
      </c>
      <c r="AD477" s="543" t="str">
        <f t="shared" si="4"/>
        <v/>
      </c>
      <c r="AE477" s="544" t="str">
        <f t="array" ref="AE477">IF(ISBLANK(C477),"",XLOOKUP(C477,'Codified Game Plan'!$M$3:$M$477,'Codified Game Plan'!$J$3:$J$477,0))</f>
        <v/>
      </c>
      <c r="AF477" s="545" t="str">
        <f t="array" ref="AF477">IF(ISBLANK(C477),"",XLOOKUP(A477,'Crop Chart'!$A$5:$A$201,'Crop Chart'!$L$5:$L$201,FALSE))</f>
        <v/>
      </c>
      <c r="AG477" s="546"/>
      <c r="AH477" s="547"/>
      <c r="AI477" s="547" t="str">
        <f t="array" ref="AI477">IF(ISBLANK(C477),"",XLOOKUP(A477,'Crop Chart'!$A$5:$A$201,'Crop Chart'!$AN$5:$AN$201,FALSE))</f>
        <v/>
      </c>
      <c r="AJ477" s="548" t="str">
        <f t="array" ref="AJ477">IF((AI477=""),"",J477+XLOOKUP(A477,'Crop Chart'!$A$5:$A$201,'Crop Chart'!$AO$5:$AO$201,FALSE))</f>
        <v/>
      </c>
      <c r="AK477" s="547" t="str">
        <f t="array" ref="AK477">IF(ISBLANK(C477),"",XLOOKUP(A477,'Crop Chart'!$A$5:$A$201,'Crop Chart'!$AP$5:$AP$201,FALSE))</f>
        <v/>
      </c>
      <c r="AL477" s="548" t="str">
        <f t="array" ref="AL477">IF((AK477=""),"",J477+XLOOKUP(A477,'Crop Chart'!$A$5:$A$201,'Crop Chart'!$AQ$5:$AQ$201,FALSE))</f>
        <v/>
      </c>
      <c r="AM477" s="547" t="str">
        <f t="array" ref="AM477">IF(ISBLANK(C477),"",XLOOKUP(A477,'Crop Chart'!$A$5:$A$201,'Crop Chart'!$AR$5:$AR$201,FALSE))</f>
        <v/>
      </c>
      <c r="AN477" s="548" t="str">
        <f t="array" ref="AN477">IF((AM477=""),"",J477+XLOOKUP(A477,'Crop Chart'!$A$5:$A$201,'Crop Chart'!$AS$5:$AS$201,FALSE))</f>
        <v/>
      </c>
      <c r="AO477" s="547" t="str">
        <f t="array" ref="AO477">IF(ISBLANK(C477),"",XLOOKUP(A477,'Crop Chart'!$A$5:$A$201,'Crop Chart'!$AT$5:$AT$201,FALSE))</f>
        <v/>
      </c>
      <c r="AP477" s="548" t="str">
        <f t="array" ref="AP477">IF((AO477=""),"",J477+XLOOKUP(A477,'Crop Chart'!$A$5:$A$201,'Crop Chart'!$AU$5:$AU$201,FALSE))</f>
        <v/>
      </c>
      <c r="AQ477" s="547" t="str">
        <f t="array" ref="AQ477">IF(ISBLANK(C477),"",XLOOKUP(A477,'Crop Chart'!$A$5:$A$201,'Crop Chart'!$AV$5:$AV$201,FALSE))</f>
        <v/>
      </c>
      <c r="AR477" s="548" t="str">
        <f t="array" ref="AR477">IF((AQ477=""),"",J477+XLOOKUP(A477,'Crop Chart'!$A$5:$A$201,'Crop Chart'!$AW$5:$AW$201,FALSE))</f>
        <v/>
      </c>
      <c r="AS477" s="547" t="str">
        <f t="array" ref="AS477">IF(ISBLANK(C477),"",XLOOKUP(A477,'Crop Chart'!$A$5:$A$201,'Crop Chart'!$AX$5:$AX$201,FALSE))</f>
        <v/>
      </c>
      <c r="AT477" s="548" t="str">
        <f t="array" ref="AT477">IF((AS477=""),"",J477+XLOOKUP(A477,'Crop Chart'!$A$5:$A$201,'Crop Chart'!$AY$5:$AY$201,FALSE))</f>
        <v/>
      </c>
      <c r="AU477" s="547" t="str">
        <f t="array" ref="AU477">IF(ISBLANK(C477),"",XLOOKUP(A477,'Crop Chart'!$A$5:$A$201,'Crop Chart'!$AZ$5:$AZ$201,FALSE))</f>
        <v/>
      </c>
      <c r="AV477" s="548" t="str">
        <f t="array" ref="AV477">IF((AU477=""),"",J477+XLOOKUP(A477,'Crop Chart'!$A$5:$A$201,'Crop Chart'!$BA$5:$BA$201,FALSE))</f>
        <v/>
      </c>
      <c r="AW477" s="547" t="str">
        <f t="array" ref="AW477">IF(ISBLANK(C477),"",XLOOKUP(A477,'Crop Chart'!$A$5:$A$201,'Crop Chart'!$BB$5:$BB$201,FALSE))</f>
        <v/>
      </c>
      <c r="AX477" s="549" t="str">
        <f t="array" ref="AX477">IF((AW477=""),"",J477+XLOOKUP(A477,'Crop Chart'!$A$5:$A$201,'Crop Chart'!$BC$5:$BC$201,FALSE))</f>
        <v/>
      </c>
    </row>
    <row r="478" ht="15.75" hidden="1" customHeight="1">
      <c r="A478" s="550"/>
      <c r="B478" s="550"/>
      <c r="C478" s="550"/>
      <c r="D478" s="550"/>
      <c r="E478" s="551"/>
      <c r="F478" s="551"/>
      <c r="G478" s="550"/>
      <c r="H478" s="550"/>
      <c r="I478" s="550"/>
      <c r="J478" s="550"/>
      <c r="K478" s="552"/>
      <c r="L478" s="550"/>
      <c r="M478" s="550"/>
      <c r="N478" s="550"/>
      <c r="O478" s="550"/>
      <c r="P478" s="507"/>
      <c r="Q478" s="551"/>
      <c r="R478" s="550"/>
      <c r="S478" s="550"/>
      <c r="T478" s="550"/>
      <c r="U478" s="550"/>
      <c r="V478" s="550"/>
      <c r="W478" s="550"/>
      <c r="X478" s="550"/>
      <c r="Y478" s="550"/>
      <c r="Z478" s="550"/>
      <c r="AA478" s="550"/>
      <c r="AB478" s="550"/>
      <c r="AC478" s="550"/>
      <c r="AD478" s="550"/>
      <c r="AE478" s="550"/>
      <c r="AF478" s="550"/>
      <c r="AG478" s="550"/>
      <c r="AH478" s="550"/>
      <c r="AI478" s="550"/>
      <c r="AJ478" s="553"/>
      <c r="AK478" s="550"/>
      <c r="AL478" s="553"/>
      <c r="AM478" s="550"/>
      <c r="AN478" s="550"/>
      <c r="AO478" s="554"/>
      <c r="AP478" s="550"/>
      <c r="AQ478" s="550"/>
      <c r="AR478" s="550"/>
      <c r="AS478" s="550"/>
      <c r="AT478" s="550"/>
      <c r="AU478" s="550"/>
      <c r="AV478" s="550"/>
      <c r="AW478" s="550"/>
      <c r="AX478" s="550"/>
    </row>
    <row r="479" ht="15.75" hidden="1" customHeight="1">
      <c r="A479" s="550"/>
      <c r="B479" s="550"/>
      <c r="C479" s="550"/>
      <c r="D479" s="550"/>
      <c r="E479" s="551"/>
      <c r="F479" s="551"/>
      <c r="G479" s="550"/>
      <c r="I479" s="551"/>
      <c r="K479" s="555"/>
      <c r="L479" s="556"/>
      <c r="M479" s="556"/>
      <c r="N479" s="550"/>
      <c r="O479" s="553"/>
      <c r="P479" s="507"/>
      <c r="Q479" s="557"/>
      <c r="AF479" s="553"/>
      <c r="AJ479" s="558"/>
      <c r="AL479" s="558"/>
      <c r="AO479" s="559"/>
    </row>
    <row r="480" ht="15.75" hidden="1" customHeight="1">
      <c r="A480" s="550"/>
      <c r="B480" s="550"/>
      <c r="C480" s="550"/>
      <c r="D480" s="550"/>
      <c r="E480" s="551"/>
      <c r="F480" s="551"/>
      <c r="G480" s="550"/>
      <c r="I480" s="551"/>
      <c r="K480" s="555"/>
      <c r="L480" s="556"/>
      <c r="M480" s="556"/>
      <c r="N480" s="550"/>
      <c r="O480" s="553"/>
      <c r="P480" s="507"/>
      <c r="Q480" s="557"/>
      <c r="AF480" s="553"/>
      <c r="AJ480" s="558"/>
      <c r="AL480" s="558"/>
      <c r="AO480" s="559"/>
    </row>
    <row r="481" ht="15.75" hidden="1" customHeight="1">
      <c r="A481" s="550"/>
      <c r="B481" s="550"/>
      <c r="C481" s="550"/>
      <c r="D481" s="550"/>
      <c r="E481" s="551"/>
      <c r="F481" s="551"/>
      <c r="G481" s="550"/>
      <c r="I481" s="551"/>
      <c r="K481" s="555"/>
      <c r="L481" s="556"/>
      <c r="M481" s="556"/>
      <c r="N481" s="550"/>
      <c r="O481" s="553"/>
      <c r="P481" s="507"/>
      <c r="Q481" s="557"/>
      <c r="AF481" s="553"/>
      <c r="AJ481" s="558"/>
      <c r="AL481" s="558"/>
      <c r="AO481" s="559"/>
    </row>
    <row r="482" ht="15.75" hidden="1" customHeight="1">
      <c r="A482" s="550"/>
      <c r="B482" s="550"/>
      <c r="C482" s="550"/>
      <c r="D482" s="550"/>
      <c r="E482" s="551"/>
      <c r="F482" s="551"/>
      <c r="G482" s="550"/>
      <c r="I482" s="551"/>
      <c r="K482" s="555"/>
      <c r="L482" s="556"/>
      <c r="M482" s="556"/>
      <c r="N482" s="550"/>
      <c r="O482" s="553"/>
      <c r="P482" s="507"/>
      <c r="Q482" s="557"/>
      <c r="AF482" s="553"/>
      <c r="AJ482" s="558"/>
      <c r="AL482" s="558"/>
      <c r="AO482" s="559"/>
    </row>
    <row r="483" ht="15.75" hidden="1" customHeight="1">
      <c r="A483" s="550"/>
      <c r="B483" s="550"/>
      <c r="C483" s="550"/>
      <c r="D483" s="550"/>
      <c r="E483" s="551"/>
      <c r="F483" s="551"/>
      <c r="G483" s="550"/>
      <c r="I483" s="551"/>
      <c r="K483" s="555"/>
      <c r="L483" s="556"/>
      <c r="M483" s="556"/>
      <c r="N483" s="550"/>
      <c r="O483" s="553"/>
      <c r="P483" s="507"/>
      <c r="Q483" s="557"/>
      <c r="AF483" s="553"/>
      <c r="AJ483" s="558"/>
      <c r="AL483" s="558"/>
      <c r="AO483" s="559"/>
    </row>
    <row r="484" ht="15.75" hidden="1" customHeight="1">
      <c r="A484" s="550"/>
      <c r="B484" s="550"/>
      <c r="C484" s="550"/>
      <c r="D484" s="550"/>
      <c r="E484" s="551"/>
      <c r="F484" s="551"/>
      <c r="G484" s="550"/>
      <c r="I484" s="551"/>
      <c r="K484" s="555"/>
      <c r="L484" s="556"/>
      <c r="M484" s="556"/>
      <c r="N484" s="550"/>
      <c r="O484" s="553"/>
      <c r="P484" s="507"/>
      <c r="Q484" s="557"/>
      <c r="AF484" s="553"/>
      <c r="AJ484" s="558"/>
      <c r="AL484" s="558"/>
      <c r="AO484" s="559"/>
    </row>
    <row r="485" ht="15.75" hidden="1" customHeight="1">
      <c r="A485" s="550"/>
      <c r="B485" s="550"/>
      <c r="C485" s="550"/>
      <c r="D485" s="550"/>
      <c r="E485" s="551"/>
      <c r="F485" s="551"/>
      <c r="G485" s="550"/>
      <c r="I485" s="551"/>
      <c r="K485" s="555"/>
      <c r="L485" s="556"/>
      <c r="M485" s="556"/>
      <c r="N485" s="550"/>
      <c r="O485" s="553"/>
      <c r="P485" s="507"/>
      <c r="Q485" s="557"/>
      <c r="AF485" s="553"/>
      <c r="AJ485" s="558"/>
      <c r="AL485" s="558"/>
      <c r="AO485" s="559"/>
    </row>
    <row r="486" ht="15.75" hidden="1" customHeight="1">
      <c r="A486" s="550"/>
      <c r="B486" s="550"/>
      <c r="C486" s="550"/>
      <c r="D486" s="550"/>
      <c r="E486" s="551"/>
      <c r="F486" s="551"/>
      <c r="G486" s="550"/>
      <c r="I486" s="551"/>
      <c r="K486" s="555"/>
      <c r="L486" s="556"/>
      <c r="M486" s="556"/>
      <c r="N486" s="550"/>
      <c r="O486" s="553"/>
      <c r="P486" s="507"/>
      <c r="Q486" s="557"/>
      <c r="AF486" s="553"/>
      <c r="AJ486" s="558"/>
      <c r="AL486" s="558"/>
      <c r="AO486" s="559"/>
    </row>
    <row r="487" ht="15.75" hidden="1" customHeight="1">
      <c r="A487" s="550"/>
      <c r="B487" s="550"/>
      <c r="C487" s="550"/>
      <c r="D487" s="550"/>
      <c r="E487" s="551"/>
      <c r="F487" s="551"/>
      <c r="G487" s="550"/>
      <c r="I487" s="551"/>
      <c r="K487" s="555"/>
      <c r="L487" s="556"/>
      <c r="M487" s="556"/>
      <c r="N487" s="550"/>
      <c r="O487" s="553"/>
      <c r="P487" s="507"/>
      <c r="Q487" s="557"/>
      <c r="AF487" s="553"/>
      <c r="AJ487" s="558"/>
      <c r="AL487" s="558"/>
      <c r="AO487" s="559"/>
    </row>
    <row r="488" ht="15.75" hidden="1" customHeight="1">
      <c r="A488" s="550"/>
      <c r="B488" s="550"/>
      <c r="C488" s="550"/>
      <c r="D488" s="550"/>
      <c r="E488" s="551"/>
      <c r="F488" s="551"/>
      <c r="G488" s="550"/>
      <c r="I488" s="551"/>
      <c r="K488" s="555"/>
      <c r="L488" s="556"/>
      <c r="M488" s="556"/>
      <c r="N488" s="550"/>
      <c r="O488" s="553"/>
      <c r="P488" s="507"/>
      <c r="Q488" s="557"/>
      <c r="AF488" s="553"/>
      <c r="AJ488" s="558"/>
      <c r="AL488" s="558"/>
      <c r="AO488" s="559"/>
    </row>
    <row r="489" ht="15.75" hidden="1" customHeight="1">
      <c r="A489" s="550"/>
      <c r="B489" s="550"/>
      <c r="C489" s="550"/>
      <c r="D489" s="550"/>
      <c r="E489" s="551"/>
      <c r="F489" s="551"/>
      <c r="G489" s="550"/>
      <c r="I489" s="551"/>
      <c r="K489" s="555"/>
      <c r="L489" s="556"/>
      <c r="M489" s="556"/>
      <c r="N489" s="550"/>
      <c r="O489" s="553"/>
      <c r="P489" s="507"/>
      <c r="Q489" s="557"/>
      <c r="AF489" s="553"/>
      <c r="AJ489" s="558"/>
      <c r="AL489" s="558"/>
      <c r="AO489" s="559"/>
    </row>
    <row r="490" ht="15.75" hidden="1" customHeight="1">
      <c r="A490" s="550"/>
      <c r="B490" s="550"/>
      <c r="C490" s="550"/>
      <c r="D490" s="550"/>
      <c r="E490" s="551"/>
      <c r="F490" s="551"/>
      <c r="G490" s="550"/>
      <c r="I490" s="551"/>
      <c r="K490" s="555"/>
      <c r="L490" s="556"/>
      <c r="M490" s="556"/>
      <c r="N490" s="550"/>
      <c r="O490" s="553"/>
      <c r="P490" s="507"/>
      <c r="Q490" s="557"/>
      <c r="AF490" s="553"/>
      <c r="AJ490" s="558"/>
      <c r="AL490" s="558"/>
      <c r="AO490" s="559"/>
    </row>
    <row r="491" ht="15.75" hidden="1" customHeight="1">
      <c r="A491" s="550"/>
      <c r="B491" s="550"/>
      <c r="C491" s="550"/>
      <c r="D491" s="550"/>
      <c r="E491" s="551"/>
      <c r="F491" s="551"/>
      <c r="G491" s="550"/>
      <c r="I491" s="551"/>
      <c r="K491" s="555"/>
      <c r="L491" s="556"/>
      <c r="M491" s="556"/>
      <c r="N491" s="550"/>
      <c r="O491" s="553"/>
      <c r="P491" s="507"/>
      <c r="Q491" s="557"/>
      <c r="AF491" s="553"/>
      <c r="AJ491" s="558"/>
      <c r="AL491" s="558"/>
      <c r="AO491" s="559"/>
    </row>
    <row r="492" ht="15.75" hidden="1" customHeight="1">
      <c r="A492" s="550"/>
      <c r="B492" s="550"/>
      <c r="C492" s="550"/>
      <c r="D492" s="550"/>
      <c r="E492" s="551"/>
      <c r="F492" s="551"/>
      <c r="G492" s="550"/>
      <c r="I492" s="551"/>
      <c r="K492" s="555"/>
      <c r="L492" s="556"/>
      <c r="M492" s="556"/>
      <c r="N492" s="550"/>
      <c r="O492" s="553"/>
      <c r="P492" s="507"/>
      <c r="Q492" s="557"/>
      <c r="AF492" s="553"/>
      <c r="AJ492" s="558"/>
      <c r="AL492" s="558"/>
      <c r="AO492" s="559"/>
    </row>
    <row r="493" ht="15.75" hidden="1" customHeight="1">
      <c r="A493" s="550"/>
      <c r="B493" s="550"/>
      <c r="C493" s="550"/>
      <c r="D493" s="550"/>
      <c r="E493" s="551"/>
      <c r="F493" s="551"/>
      <c r="G493" s="550"/>
      <c r="I493" s="551"/>
      <c r="K493" s="555"/>
      <c r="L493" s="556"/>
      <c r="M493" s="556"/>
      <c r="N493" s="550"/>
      <c r="O493" s="553"/>
      <c r="P493" s="507"/>
      <c r="Q493" s="557"/>
      <c r="AF493" s="553"/>
      <c r="AJ493" s="558"/>
      <c r="AL493" s="558"/>
      <c r="AO493" s="559"/>
    </row>
    <row r="494" ht="15.75" hidden="1" customHeight="1">
      <c r="A494" s="550"/>
      <c r="B494" s="550"/>
      <c r="C494" s="550"/>
      <c r="D494" s="550"/>
      <c r="E494" s="551"/>
      <c r="F494" s="551"/>
      <c r="G494" s="550"/>
      <c r="I494" s="551"/>
      <c r="K494" s="555"/>
      <c r="L494" s="556"/>
      <c r="M494" s="556"/>
      <c r="N494" s="550"/>
      <c r="O494" s="553"/>
      <c r="P494" s="507"/>
      <c r="Q494" s="557"/>
      <c r="AF494" s="553"/>
      <c r="AJ494" s="558"/>
      <c r="AL494" s="558"/>
      <c r="AO494" s="559"/>
    </row>
    <row r="495" ht="15.75" hidden="1" customHeight="1">
      <c r="A495" s="550"/>
      <c r="B495" s="550"/>
      <c r="C495" s="550"/>
      <c r="D495" s="550"/>
      <c r="E495" s="551"/>
      <c r="F495" s="551"/>
      <c r="G495" s="550"/>
      <c r="I495" s="551"/>
      <c r="K495" s="555"/>
      <c r="L495" s="556"/>
      <c r="M495" s="556"/>
      <c r="N495" s="550"/>
      <c r="O495" s="553"/>
      <c r="P495" s="507"/>
      <c r="Q495" s="557"/>
      <c r="AF495" s="553"/>
      <c r="AJ495" s="558"/>
      <c r="AL495" s="558"/>
      <c r="AO495" s="559"/>
    </row>
    <row r="496" ht="15.75" hidden="1" customHeight="1">
      <c r="A496" s="550"/>
      <c r="B496" s="550"/>
      <c r="C496" s="550"/>
      <c r="D496" s="550"/>
      <c r="E496" s="551"/>
      <c r="F496" s="551"/>
      <c r="G496" s="550"/>
      <c r="I496" s="551"/>
      <c r="K496" s="555"/>
      <c r="L496" s="556"/>
      <c r="M496" s="556"/>
      <c r="N496" s="550"/>
      <c r="O496" s="553"/>
      <c r="P496" s="507"/>
      <c r="Q496" s="557"/>
      <c r="AF496" s="553"/>
      <c r="AJ496" s="558"/>
      <c r="AL496" s="558"/>
      <c r="AO496" s="559"/>
    </row>
    <row r="497" ht="15.75" hidden="1" customHeight="1">
      <c r="A497" s="550"/>
      <c r="B497" s="550"/>
      <c r="C497" s="550"/>
      <c r="D497" s="550"/>
      <c r="E497" s="551"/>
      <c r="F497" s="551"/>
      <c r="G497" s="550"/>
      <c r="I497" s="551"/>
      <c r="K497" s="555"/>
      <c r="L497" s="556"/>
      <c r="M497" s="556"/>
      <c r="N497" s="550"/>
      <c r="O497" s="553"/>
      <c r="P497" s="507"/>
      <c r="Q497" s="557"/>
      <c r="AF497" s="553"/>
      <c r="AJ497" s="558"/>
      <c r="AL497" s="558"/>
      <c r="AO497" s="559"/>
    </row>
    <row r="498" ht="15.75" hidden="1" customHeight="1">
      <c r="A498" s="550"/>
      <c r="B498" s="550"/>
      <c r="C498" s="550"/>
      <c r="D498" s="550"/>
      <c r="E498" s="551"/>
      <c r="F498" s="551"/>
      <c r="G498" s="550"/>
      <c r="I498" s="551"/>
      <c r="K498" s="555"/>
      <c r="L498" s="556"/>
      <c r="M498" s="556"/>
      <c r="N498" s="550"/>
      <c r="O498" s="553"/>
      <c r="P498" s="507"/>
      <c r="Q498" s="557"/>
      <c r="AF498" s="553"/>
      <c r="AJ498" s="558"/>
      <c r="AL498" s="558"/>
      <c r="AO498" s="559"/>
    </row>
    <row r="499" ht="15.75" hidden="1" customHeight="1">
      <c r="A499" s="550"/>
      <c r="B499" s="550"/>
      <c r="C499" s="550"/>
      <c r="D499" s="550"/>
      <c r="E499" s="551"/>
      <c r="F499" s="551"/>
      <c r="G499" s="550"/>
      <c r="I499" s="551"/>
      <c r="K499" s="555"/>
      <c r="L499" s="556"/>
      <c r="M499" s="556"/>
      <c r="N499" s="550"/>
      <c r="O499" s="553"/>
      <c r="P499" s="507"/>
      <c r="Q499" s="557"/>
      <c r="AF499" s="553"/>
      <c r="AJ499" s="558"/>
      <c r="AL499" s="558"/>
      <c r="AO499" s="559"/>
    </row>
    <row r="500" ht="15.75" hidden="1" customHeight="1">
      <c r="A500" s="550"/>
      <c r="B500" s="550"/>
      <c r="C500" s="550"/>
      <c r="D500" s="550"/>
      <c r="E500" s="551"/>
      <c r="F500" s="551"/>
      <c r="G500" s="550"/>
      <c r="I500" s="551"/>
      <c r="K500" s="555"/>
      <c r="L500" s="556"/>
      <c r="M500" s="556"/>
      <c r="N500" s="550"/>
      <c r="O500" s="553"/>
      <c r="P500" s="507"/>
      <c r="Q500" s="557"/>
      <c r="AF500" s="553"/>
      <c r="AJ500" s="558"/>
      <c r="AL500" s="558"/>
      <c r="AO500" s="559"/>
    </row>
    <row r="501" ht="15.75" hidden="1" customHeight="1">
      <c r="A501" s="550"/>
      <c r="B501" s="550"/>
      <c r="C501" s="550"/>
      <c r="D501" s="550"/>
      <c r="E501" s="551"/>
      <c r="F501" s="551"/>
      <c r="G501" s="550"/>
      <c r="I501" s="551"/>
      <c r="K501" s="555"/>
      <c r="L501" s="556"/>
      <c r="M501" s="556"/>
      <c r="N501" s="550"/>
      <c r="O501" s="553"/>
      <c r="P501" s="507"/>
      <c r="Q501" s="557"/>
      <c r="AF501" s="553"/>
      <c r="AJ501" s="558"/>
      <c r="AL501" s="558"/>
      <c r="AO501" s="559"/>
    </row>
    <row r="502" ht="15.75" hidden="1" customHeight="1">
      <c r="A502" s="550"/>
      <c r="B502" s="550"/>
      <c r="C502" s="550"/>
      <c r="D502" s="550"/>
      <c r="E502" s="551"/>
      <c r="F502" s="551"/>
      <c r="G502" s="550"/>
      <c r="I502" s="551"/>
      <c r="K502" s="555"/>
      <c r="L502" s="556"/>
      <c r="M502" s="556"/>
      <c r="N502" s="550"/>
      <c r="O502" s="553"/>
      <c r="P502" s="507"/>
      <c r="Q502" s="557"/>
      <c r="AF502" s="553"/>
      <c r="AJ502" s="558"/>
      <c r="AL502" s="558"/>
      <c r="AO502" s="559"/>
    </row>
    <row r="503" ht="15.75" hidden="1" customHeight="1">
      <c r="A503" s="550"/>
      <c r="B503" s="550"/>
      <c r="C503" s="550"/>
      <c r="D503" s="550"/>
      <c r="E503" s="551"/>
      <c r="F503" s="551"/>
      <c r="G503" s="550"/>
      <c r="I503" s="551"/>
      <c r="K503" s="555"/>
      <c r="L503" s="556"/>
      <c r="M503" s="556"/>
      <c r="N503" s="550"/>
      <c r="O503" s="553"/>
      <c r="P503" s="507"/>
      <c r="Q503" s="557"/>
      <c r="AF503" s="553"/>
      <c r="AJ503" s="558"/>
      <c r="AL503" s="558"/>
      <c r="AO503" s="559"/>
    </row>
    <row r="504" ht="15.75" hidden="1" customHeight="1">
      <c r="A504" s="550"/>
      <c r="B504" s="550"/>
      <c r="C504" s="550"/>
      <c r="D504" s="550"/>
      <c r="E504" s="551"/>
      <c r="F504" s="551"/>
      <c r="G504" s="550"/>
      <c r="I504" s="551"/>
      <c r="K504" s="555"/>
      <c r="L504" s="556"/>
      <c r="M504" s="556"/>
      <c r="N504" s="550"/>
      <c r="O504" s="553"/>
      <c r="P504" s="507"/>
      <c r="Q504" s="557"/>
      <c r="AF504" s="553"/>
      <c r="AJ504" s="558"/>
      <c r="AL504" s="558"/>
      <c r="AO504" s="559"/>
    </row>
    <row r="505" ht="15.75" hidden="1" customHeight="1">
      <c r="A505" s="550"/>
      <c r="B505" s="550"/>
      <c r="C505" s="550"/>
      <c r="D505" s="550"/>
      <c r="E505" s="551"/>
      <c r="F505" s="551"/>
      <c r="G505" s="550"/>
      <c r="I505" s="551"/>
      <c r="K505" s="555"/>
      <c r="L505" s="556"/>
      <c r="M505" s="556"/>
      <c r="N505" s="550"/>
      <c r="O505" s="553"/>
      <c r="P505" s="507"/>
      <c r="Q505" s="557"/>
      <c r="AF505" s="553"/>
      <c r="AJ505" s="558"/>
      <c r="AL505" s="558"/>
      <c r="AO505" s="559"/>
    </row>
    <row r="506" ht="15.75" hidden="1" customHeight="1">
      <c r="A506" s="550"/>
      <c r="B506" s="550"/>
      <c r="C506" s="550"/>
      <c r="D506" s="550"/>
      <c r="E506" s="551"/>
      <c r="F506" s="551"/>
      <c r="G506" s="550"/>
      <c r="I506" s="551"/>
      <c r="K506" s="555"/>
      <c r="L506" s="556"/>
      <c r="M506" s="556"/>
      <c r="N506" s="550"/>
      <c r="O506" s="553"/>
      <c r="P506" s="507"/>
      <c r="Q506" s="557"/>
      <c r="AF506" s="553"/>
      <c r="AJ506" s="558"/>
      <c r="AL506" s="558"/>
      <c r="AO506" s="559"/>
    </row>
    <row r="507" ht="15.75" hidden="1" customHeight="1">
      <c r="A507" s="550"/>
      <c r="B507" s="550"/>
      <c r="C507" s="550"/>
      <c r="D507" s="550"/>
      <c r="E507" s="551"/>
      <c r="F507" s="551"/>
      <c r="G507" s="550"/>
      <c r="I507" s="551"/>
      <c r="K507" s="555"/>
      <c r="L507" s="556"/>
      <c r="M507" s="556"/>
      <c r="N507" s="550"/>
      <c r="O507" s="553"/>
      <c r="P507" s="507"/>
      <c r="Q507" s="557"/>
      <c r="AF507" s="553"/>
      <c r="AJ507" s="558"/>
      <c r="AL507" s="558"/>
      <c r="AO507" s="559"/>
    </row>
    <row r="508" ht="15.75" hidden="1" customHeight="1">
      <c r="A508" s="550"/>
      <c r="B508" s="550"/>
      <c r="C508" s="550"/>
      <c r="D508" s="550"/>
      <c r="E508" s="551"/>
      <c r="F508" s="551"/>
      <c r="G508" s="550"/>
      <c r="I508" s="551"/>
      <c r="K508" s="555"/>
      <c r="L508" s="556"/>
      <c r="M508" s="556"/>
      <c r="N508" s="550"/>
      <c r="O508" s="553"/>
      <c r="P508" s="507"/>
      <c r="Q508" s="557"/>
      <c r="AF508" s="553"/>
      <c r="AJ508" s="558"/>
      <c r="AL508" s="558"/>
      <c r="AO508" s="559"/>
    </row>
    <row r="509" ht="15.75" hidden="1" customHeight="1">
      <c r="A509" s="550"/>
      <c r="B509" s="550"/>
      <c r="C509" s="550"/>
      <c r="D509" s="550"/>
      <c r="E509" s="551"/>
      <c r="F509" s="551"/>
      <c r="G509" s="550"/>
      <c r="I509" s="551"/>
      <c r="K509" s="555"/>
      <c r="L509" s="556"/>
      <c r="M509" s="556"/>
      <c r="N509" s="550"/>
      <c r="O509" s="553"/>
      <c r="P509" s="507"/>
      <c r="Q509" s="557"/>
      <c r="AF509" s="553"/>
      <c r="AJ509" s="558"/>
      <c r="AL509" s="558"/>
      <c r="AO509" s="559"/>
    </row>
    <row r="510" ht="15.75" hidden="1" customHeight="1">
      <c r="A510" s="550"/>
      <c r="B510" s="550"/>
      <c r="C510" s="550"/>
      <c r="D510" s="550"/>
      <c r="E510" s="551"/>
      <c r="F510" s="551"/>
      <c r="G510" s="550"/>
      <c r="I510" s="551"/>
      <c r="K510" s="555"/>
      <c r="L510" s="556"/>
      <c r="M510" s="556"/>
      <c r="N510" s="550"/>
      <c r="O510" s="553"/>
      <c r="P510" s="507"/>
      <c r="Q510" s="557"/>
      <c r="AF510" s="553"/>
      <c r="AJ510" s="558"/>
      <c r="AL510" s="558"/>
      <c r="AO510" s="559"/>
    </row>
    <row r="511" ht="15.75" hidden="1" customHeight="1">
      <c r="A511" s="550"/>
      <c r="B511" s="550"/>
      <c r="C511" s="550"/>
      <c r="D511" s="550"/>
      <c r="E511" s="551"/>
      <c r="F511" s="551"/>
      <c r="G511" s="550"/>
      <c r="I511" s="551"/>
      <c r="K511" s="555"/>
      <c r="L511" s="556"/>
      <c r="M511" s="556"/>
      <c r="N511" s="550"/>
      <c r="O511" s="553"/>
      <c r="P511" s="507"/>
      <c r="Q511" s="557"/>
      <c r="AF511" s="553"/>
      <c r="AJ511" s="558"/>
      <c r="AL511" s="558"/>
      <c r="AO511" s="559"/>
    </row>
    <row r="512" ht="15.75" hidden="1" customHeight="1">
      <c r="A512" s="550"/>
      <c r="B512" s="550"/>
      <c r="C512" s="550"/>
      <c r="D512" s="550"/>
      <c r="E512" s="551"/>
      <c r="F512" s="551"/>
      <c r="G512" s="550"/>
      <c r="I512" s="551"/>
      <c r="K512" s="555"/>
      <c r="L512" s="556"/>
      <c r="M512" s="556"/>
      <c r="N512" s="550"/>
      <c r="O512" s="553"/>
      <c r="P512" s="507"/>
      <c r="Q512" s="557"/>
      <c r="AF512" s="553"/>
      <c r="AJ512" s="558"/>
      <c r="AL512" s="558"/>
      <c r="AO512" s="559"/>
    </row>
    <row r="513" ht="15.75" hidden="1" customHeight="1">
      <c r="A513" s="550"/>
      <c r="B513" s="550"/>
      <c r="C513" s="550"/>
      <c r="D513" s="550"/>
      <c r="E513" s="551"/>
      <c r="F513" s="551"/>
      <c r="G513" s="550"/>
      <c r="I513" s="551"/>
      <c r="K513" s="555"/>
      <c r="L513" s="556"/>
      <c r="M513" s="556"/>
      <c r="N513" s="550"/>
      <c r="O513" s="553"/>
      <c r="P513" s="507"/>
      <c r="Q513" s="557"/>
      <c r="AF513" s="553"/>
      <c r="AJ513" s="558"/>
      <c r="AL513" s="558"/>
      <c r="AO513" s="559"/>
    </row>
    <row r="514" ht="15.75" hidden="1" customHeight="1">
      <c r="A514" s="550"/>
      <c r="B514" s="550"/>
      <c r="C514" s="550"/>
      <c r="D514" s="550"/>
      <c r="E514" s="551"/>
      <c r="F514" s="551"/>
      <c r="G514" s="550"/>
      <c r="I514" s="551"/>
      <c r="K514" s="555"/>
      <c r="L514" s="556"/>
      <c r="M514" s="556"/>
      <c r="N514" s="550"/>
      <c r="O514" s="553"/>
      <c r="P514" s="507"/>
      <c r="Q514" s="557"/>
      <c r="AF514" s="553"/>
      <c r="AJ514" s="558"/>
      <c r="AL514" s="558"/>
      <c r="AO514" s="559"/>
    </row>
    <row r="515" ht="15.75" hidden="1" customHeight="1">
      <c r="A515" s="550"/>
      <c r="B515" s="550"/>
      <c r="C515" s="550"/>
      <c r="D515" s="550"/>
      <c r="E515" s="551"/>
      <c r="F515" s="551"/>
      <c r="G515" s="550"/>
      <c r="I515" s="551"/>
      <c r="K515" s="555"/>
      <c r="L515" s="556"/>
      <c r="M515" s="556"/>
      <c r="N515" s="550"/>
      <c r="O515" s="553"/>
      <c r="P515" s="507"/>
      <c r="Q515" s="557"/>
      <c r="AF515" s="553"/>
      <c r="AJ515" s="558"/>
      <c r="AL515" s="558"/>
      <c r="AO515" s="559"/>
    </row>
    <row r="516" ht="15.75" hidden="1" customHeight="1">
      <c r="A516" s="550"/>
      <c r="B516" s="550"/>
      <c r="C516" s="550"/>
      <c r="D516" s="550"/>
      <c r="E516" s="551"/>
      <c r="F516" s="551"/>
      <c r="G516" s="550"/>
      <c r="I516" s="551"/>
      <c r="K516" s="555"/>
      <c r="L516" s="556"/>
      <c r="M516" s="556"/>
      <c r="N516" s="550"/>
      <c r="O516" s="553"/>
      <c r="P516" s="507"/>
      <c r="Q516" s="557"/>
      <c r="AF516" s="553"/>
      <c r="AJ516" s="558"/>
      <c r="AL516" s="558"/>
      <c r="AO516" s="559"/>
    </row>
    <row r="517" ht="15.75" hidden="1" customHeight="1">
      <c r="A517" s="550"/>
      <c r="B517" s="550"/>
      <c r="C517" s="550"/>
      <c r="D517" s="550"/>
      <c r="E517" s="551"/>
      <c r="F517" s="551"/>
      <c r="G517" s="550"/>
      <c r="I517" s="551"/>
      <c r="K517" s="555"/>
      <c r="L517" s="556"/>
      <c r="M517" s="556"/>
      <c r="N517" s="550"/>
      <c r="O517" s="553"/>
      <c r="P517" s="507"/>
      <c r="Q517" s="557"/>
      <c r="AF517" s="553"/>
      <c r="AJ517" s="558"/>
      <c r="AL517" s="558"/>
      <c r="AO517" s="559"/>
    </row>
    <row r="518" ht="15.75" hidden="1" customHeight="1">
      <c r="A518" s="550"/>
      <c r="B518" s="550"/>
      <c r="C518" s="550"/>
      <c r="D518" s="550"/>
      <c r="E518" s="551"/>
      <c r="F518" s="551"/>
      <c r="G518" s="550"/>
      <c r="I518" s="551"/>
      <c r="K518" s="555"/>
      <c r="L518" s="556"/>
      <c r="M518" s="556"/>
      <c r="N518" s="550"/>
      <c r="O518" s="553"/>
      <c r="P518" s="507"/>
      <c r="Q518" s="557"/>
      <c r="AF518" s="553"/>
      <c r="AJ518" s="558"/>
      <c r="AL518" s="558"/>
      <c r="AO518" s="559"/>
    </row>
    <row r="519" ht="15.75" hidden="1" customHeight="1">
      <c r="A519" s="550"/>
      <c r="B519" s="550"/>
      <c r="C519" s="550"/>
      <c r="D519" s="550"/>
      <c r="E519" s="551"/>
      <c r="F519" s="551"/>
      <c r="G519" s="550"/>
      <c r="I519" s="551"/>
      <c r="K519" s="555"/>
      <c r="L519" s="556"/>
      <c r="M519" s="556"/>
      <c r="N519" s="550"/>
      <c r="O519" s="553"/>
      <c r="P519" s="507"/>
      <c r="Q519" s="557"/>
      <c r="AF519" s="553"/>
      <c r="AJ519" s="558"/>
      <c r="AL519" s="558"/>
      <c r="AO519" s="559"/>
    </row>
    <row r="520" ht="15.75" hidden="1" customHeight="1">
      <c r="A520" s="550"/>
      <c r="B520" s="550"/>
      <c r="C520" s="550"/>
      <c r="D520" s="550"/>
      <c r="E520" s="551"/>
      <c r="F520" s="551"/>
      <c r="G520" s="550"/>
      <c r="I520" s="551"/>
      <c r="K520" s="555"/>
      <c r="L520" s="556"/>
      <c r="M520" s="556"/>
      <c r="N520" s="550"/>
      <c r="O520" s="553"/>
      <c r="P520" s="507"/>
      <c r="Q520" s="557"/>
      <c r="AF520" s="553"/>
      <c r="AJ520" s="558"/>
      <c r="AL520" s="558"/>
      <c r="AO520" s="559"/>
    </row>
    <row r="521" ht="15.75" hidden="1" customHeight="1">
      <c r="A521" s="550"/>
      <c r="B521" s="550"/>
      <c r="C521" s="550"/>
      <c r="D521" s="550"/>
      <c r="E521" s="551"/>
      <c r="F521" s="551"/>
      <c r="G521" s="550"/>
      <c r="I521" s="551"/>
      <c r="K521" s="555"/>
      <c r="L521" s="556"/>
      <c r="M521" s="556"/>
      <c r="N521" s="550"/>
      <c r="O521" s="553"/>
      <c r="P521" s="507"/>
      <c r="Q521" s="557"/>
      <c r="AF521" s="553"/>
      <c r="AJ521" s="558"/>
      <c r="AL521" s="558"/>
      <c r="AO521" s="559"/>
    </row>
    <row r="522" ht="15.75" hidden="1" customHeight="1">
      <c r="A522" s="550"/>
      <c r="B522" s="550"/>
      <c r="C522" s="550"/>
      <c r="D522" s="550"/>
      <c r="E522" s="551"/>
      <c r="F522" s="551"/>
      <c r="G522" s="550"/>
      <c r="I522" s="551"/>
      <c r="K522" s="555"/>
      <c r="L522" s="556"/>
      <c r="M522" s="556"/>
      <c r="N522" s="550"/>
      <c r="O522" s="553"/>
      <c r="P522" s="507"/>
      <c r="Q522" s="557"/>
      <c r="AF522" s="553"/>
      <c r="AJ522" s="558"/>
      <c r="AL522" s="558"/>
      <c r="AO522" s="559"/>
    </row>
    <row r="523" ht="15.75" hidden="1" customHeight="1">
      <c r="A523" s="550"/>
      <c r="B523" s="550"/>
      <c r="C523" s="550"/>
      <c r="D523" s="550"/>
      <c r="E523" s="551"/>
      <c r="F523" s="551"/>
      <c r="G523" s="550"/>
      <c r="I523" s="551"/>
      <c r="K523" s="555"/>
      <c r="L523" s="556"/>
      <c r="M523" s="556"/>
      <c r="N523" s="550"/>
      <c r="O523" s="553"/>
      <c r="P523" s="507"/>
      <c r="Q523" s="557"/>
      <c r="AF523" s="553"/>
      <c r="AJ523" s="558"/>
      <c r="AL523" s="558"/>
      <c r="AO523" s="559"/>
    </row>
    <row r="524" ht="15.75" hidden="1" customHeight="1">
      <c r="A524" s="550"/>
      <c r="B524" s="550"/>
      <c r="C524" s="550"/>
      <c r="D524" s="550"/>
      <c r="E524" s="551"/>
      <c r="F524" s="551"/>
      <c r="G524" s="550"/>
      <c r="I524" s="551"/>
      <c r="K524" s="555"/>
      <c r="L524" s="556"/>
      <c r="M524" s="556"/>
      <c r="N524" s="550"/>
      <c r="O524" s="553"/>
      <c r="P524" s="507"/>
      <c r="Q524" s="557"/>
      <c r="AF524" s="553"/>
      <c r="AJ524" s="558"/>
      <c r="AL524" s="558"/>
      <c r="AO524" s="559"/>
    </row>
    <row r="525" ht="15.75" hidden="1" customHeight="1">
      <c r="A525" s="550"/>
      <c r="B525" s="550"/>
      <c r="C525" s="550"/>
      <c r="D525" s="550"/>
      <c r="E525" s="551"/>
      <c r="F525" s="551"/>
      <c r="G525" s="550"/>
      <c r="I525" s="551"/>
      <c r="K525" s="555"/>
      <c r="L525" s="556"/>
      <c r="M525" s="556"/>
      <c r="N525" s="550"/>
      <c r="O525" s="553"/>
      <c r="P525" s="507"/>
      <c r="Q525" s="557"/>
      <c r="AF525" s="553"/>
      <c r="AJ525" s="558"/>
      <c r="AL525" s="558"/>
      <c r="AO525" s="559"/>
    </row>
    <row r="526" ht="15.75" hidden="1" customHeight="1">
      <c r="A526" s="550"/>
      <c r="B526" s="550"/>
      <c r="C526" s="550"/>
      <c r="D526" s="550"/>
      <c r="E526" s="551"/>
      <c r="F526" s="551"/>
      <c r="G526" s="550"/>
      <c r="I526" s="551"/>
      <c r="K526" s="555"/>
      <c r="L526" s="556"/>
      <c r="M526" s="556"/>
      <c r="N526" s="550"/>
      <c r="O526" s="553"/>
      <c r="P526" s="507"/>
      <c r="Q526" s="557"/>
      <c r="AF526" s="553"/>
      <c r="AJ526" s="558"/>
      <c r="AL526" s="558"/>
      <c r="AO526" s="559"/>
    </row>
    <row r="527" ht="15.75" hidden="1" customHeight="1">
      <c r="A527" s="550"/>
      <c r="B527" s="550"/>
      <c r="C527" s="550"/>
      <c r="D527" s="550"/>
      <c r="E527" s="551"/>
      <c r="F527" s="551"/>
      <c r="G527" s="550"/>
      <c r="I527" s="551"/>
      <c r="K527" s="555"/>
      <c r="L527" s="556"/>
      <c r="M527" s="556"/>
      <c r="N527" s="550"/>
      <c r="O527" s="553"/>
      <c r="P527" s="507"/>
      <c r="Q527" s="557"/>
      <c r="AF527" s="553"/>
      <c r="AJ527" s="558"/>
      <c r="AL527" s="558"/>
      <c r="AO527" s="559"/>
    </row>
    <row r="528" ht="15.75" hidden="1" customHeight="1">
      <c r="A528" s="550"/>
      <c r="B528" s="550"/>
      <c r="C528" s="550"/>
      <c r="D528" s="550"/>
      <c r="E528" s="551"/>
      <c r="F528" s="551"/>
      <c r="G528" s="550"/>
      <c r="I528" s="551"/>
      <c r="K528" s="555"/>
      <c r="L528" s="556"/>
      <c r="M528" s="556"/>
      <c r="N528" s="550"/>
      <c r="O528" s="553"/>
      <c r="P528" s="507"/>
      <c r="Q528" s="557"/>
      <c r="AF528" s="553"/>
      <c r="AJ528" s="558"/>
      <c r="AL528" s="558"/>
      <c r="AO528" s="559"/>
    </row>
    <row r="529" ht="15.75" hidden="1" customHeight="1">
      <c r="A529" s="550"/>
      <c r="B529" s="550"/>
      <c r="C529" s="550"/>
      <c r="D529" s="550"/>
      <c r="E529" s="551"/>
      <c r="F529" s="551"/>
      <c r="G529" s="550"/>
      <c r="I529" s="551"/>
      <c r="K529" s="555"/>
      <c r="L529" s="556"/>
      <c r="M529" s="556"/>
      <c r="N529" s="550"/>
      <c r="O529" s="553"/>
      <c r="P529" s="507"/>
      <c r="Q529" s="557"/>
      <c r="AF529" s="553"/>
      <c r="AJ529" s="558"/>
      <c r="AL529" s="558"/>
      <c r="AO529" s="559"/>
    </row>
    <row r="530" ht="15.75" hidden="1" customHeight="1">
      <c r="A530" s="550"/>
      <c r="B530" s="550"/>
      <c r="C530" s="550"/>
      <c r="D530" s="550"/>
      <c r="E530" s="551"/>
      <c r="F530" s="551"/>
      <c r="G530" s="550"/>
      <c r="I530" s="551"/>
      <c r="K530" s="555"/>
      <c r="L530" s="556"/>
      <c r="M530" s="556"/>
      <c r="N530" s="550"/>
      <c r="O530" s="553"/>
      <c r="P530" s="507"/>
      <c r="Q530" s="557"/>
      <c r="AF530" s="553"/>
      <c r="AJ530" s="558"/>
      <c r="AL530" s="558"/>
      <c r="AO530" s="559"/>
    </row>
    <row r="531" ht="15.75" hidden="1" customHeight="1">
      <c r="A531" s="550"/>
      <c r="B531" s="550"/>
      <c r="C531" s="550"/>
      <c r="D531" s="550"/>
      <c r="E531" s="551"/>
      <c r="F531" s="551"/>
      <c r="G531" s="550"/>
      <c r="I531" s="551"/>
      <c r="K531" s="555"/>
      <c r="L531" s="556"/>
      <c r="M531" s="556"/>
      <c r="N531" s="550"/>
      <c r="O531" s="553"/>
      <c r="P531" s="507"/>
      <c r="Q531" s="557"/>
      <c r="AF531" s="553"/>
      <c r="AJ531" s="558"/>
      <c r="AL531" s="558"/>
      <c r="AO531" s="559"/>
    </row>
    <row r="532" ht="15.75" hidden="1" customHeight="1">
      <c r="A532" s="550"/>
      <c r="B532" s="550"/>
      <c r="C532" s="550"/>
      <c r="D532" s="550"/>
      <c r="E532" s="551"/>
      <c r="F532" s="551"/>
      <c r="G532" s="550"/>
      <c r="I532" s="551"/>
      <c r="K532" s="555"/>
      <c r="L532" s="556"/>
      <c r="M532" s="556"/>
      <c r="N532" s="550"/>
      <c r="O532" s="553"/>
      <c r="P532" s="507"/>
      <c r="Q532" s="557"/>
      <c r="AF532" s="553"/>
      <c r="AJ532" s="558"/>
      <c r="AL532" s="558"/>
      <c r="AO532" s="559"/>
    </row>
    <row r="533" ht="15.75" hidden="1" customHeight="1">
      <c r="A533" s="550"/>
      <c r="B533" s="550"/>
      <c r="C533" s="550"/>
      <c r="D533" s="550"/>
      <c r="E533" s="551"/>
      <c r="F533" s="551"/>
      <c r="G533" s="550"/>
      <c r="I533" s="551"/>
      <c r="K533" s="555"/>
      <c r="L533" s="556"/>
      <c r="M533" s="556"/>
      <c r="N533" s="550"/>
      <c r="O533" s="553"/>
      <c r="P533" s="507"/>
      <c r="Q533" s="557"/>
      <c r="AF533" s="553"/>
      <c r="AJ533" s="558"/>
      <c r="AL533" s="558"/>
      <c r="AO533" s="559"/>
    </row>
    <row r="534" ht="15.75" hidden="1" customHeight="1">
      <c r="A534" s="550"/>
      <c r="B534" s="550"/>
      <c r="C534" s="550"/>
      <c r="D534" s="550"/>
      <c r="E534" s="551"/>
      <c r="F534" s="551"/>
      <c r="G534" s="550"/>
      <c r="I534" s="551"/>
      <c r="K534" s="555"/>
      <c r="L534" s="556"/>
      <c r="M534" s="556"/>
      <c r="N534" s="550"/>
      <c r="O534" s="553"/>
      <c r="P534" s="507"/>
      <c r="Q534" s="557"/>
      <c r="AF534" s="553"/>
      <c r="AJ534" s="558"/>
      <c r="AL534" s="558"/>
      <c r="AO534" s="559"/>
    </row>
    <row r="535" ht="15.75" hidden="1" customHeight="1">
      <c r="A535" s="550"/>
      <c r="B535" s="550"/>
      <c r="C535" s="550"/>
      <c r="D535" s="550"/>
      <c r="E535" s="551"/>
      <c r="F535" s="551"/>
      <c r="G535" s="550"/>
      <c r="I535" s="551"/>
      <c r="K535" s="555"/>
      <c r="L535" s="556"/>
      <c r="M535" s="556"/>
      <c r="N535" s="550"/>
      <c r="O535" s="553"/>
      <c r="P535" s="507"/>
      <c r="Q535" s="557"/>
      <c r="AF535" s="553"/>
      <c r="AJ535" s="558"/>
      <c r="AL535" s="558"/>
      <c r="AO535" s="559"/>
    </row>
    <row r="536" ht="15.75" hidden="1" customHeight="1">
      <c r="A536" s="550"/>
      <c r="B536" s="550"/>
      <c r="C536" s="550"/>
      <c r="D536" s="550"/>
      <c r="E536" s="551"/>
      <c r="F536" s="551"/>
      <c r="G536" s="550"/>
      <c r="I536" s="551"/>
      <c r="K536" s="555"/>
      <c r="L536" s="556"/>
      <c r="M536" s="556"/>
      <c r="N536" s="550"/>
      <c r="O536" s="553"/>
      <c r="P536" s="507"/>
      <c r="Q536" s="557"/>
      <c r="AF536" s="553"/>
      <c r="AJ536" s="558"/>
      <c r="AL536" s="558"/>
      <c r="AO536" s="559"/>
    </row>
    <row r="537" ht="15.75" hidden="1" customHeight="1">
      <c r="A537" s="550"/>
      <c r="B537" s="550"/>
      <c r="C537" s="550"/>
      <c r="D537" s="550"/>
      <c r="E537" s="551"/>
      <c r="F537" s="551"/>
      <c r="G537" s="550"/>
      <c r="I537" s="551"/>
      <c r="K537" s="555"/>
      <c r="L537" s="556"/>
      <c r="M537" s="556"/>
      <c r="N537" s="550"/>
      <c r="O537" s="553"/>
      <c r="P537" s="507"/>
      <c r="Q537" s="557"/>
      <c r="AF537" s="553"/>
      <c r="AJ537" s="558"/>
      <c r="AL537" s="558"/>
      <c r="AO537" s="559"/>
    </row>
    <row r="538" ht="15.75" hidden="1" customHeight="1">
      <c r="A538" s="550"/>
      <c r="B538" s="550"/>
      <c r="C538" s="550"/>
      <c r="D538" s="550"/>
      <c r="E538" s="551"/>
      <c r="F538" s="551"/>
      <c r="G538" s="550"/>
      <c r="I538" s="551"/>
      <c r="K538" s="555"/>
      <c r="L538" s="556"/>
      <c r="M538" s="556"/>
      <c r="N538" s="550"/>
      <c r="O538" s="553"/>
      <c r="P538" s="507"/>
      <c r="Q538" s="557"/>
      <c r="AF538" s="553"/>
      <c r="AJ538" s="558"/>
      <c r="AL538" s="558"/>
      <c r="AO538" s="559"/>
    </row>
    <row r="539" ht="15.75" hidden="1" customHeight="1">
      <c r="A539" s="550"/>
      <c r="B539" s="550"/>
      <c r="C539" s="550"/>
      <c r="D539" s="550"/>
      <c r="E539" s="551"/>
      <c r="F539" s="551"/>
      <c r="G539" s="550"/>
      <c r="I539" s="551"/>
      <c r="K539" s="555"/>
      <c r="L539" s="556"/>
      <c r="M539" s="556"/>
      <c r="N539" s="550"/>
      <c r="O539" s="553"/>
      <c r="P539" s="507"/>
      <c r="Q539" s="557"/>
      <c r="AF539" s="553"/>
      <c r="AJ539" s="558"/>
      <c r="AL539" s="558"/>
      <c r="AO539" s="559"/>
    </row>
    <row r="540" ht="15.75" hidden="1" customHeight="1">
      <c r="A540" s="550"/>
      <c r="B540" s="550"/>
      <c r="C540" s="550"/>
      <c r="D540" s="550"/>
      <c r="E540" s="551"/>
      <c r="F540" s="551"/>
      <c r="G540" s="550"/>
      <c r="I540" s="551"/>
      <c r="K540" s="555"/>
      <c r="L540" s="556"/>
      <c r="M540" s="556"/>
      <c r="N540" s="550"/>
      <c r="O540" s="553"/>
      <c r="P540" s="507"/>
      <c r="Q540" s="557"/>
      <c r="AF540" s="553"/>
      <c r="AJ540" s="558"/>
      <c r="AL540" s="558"/>
      <c r="AO540" s="559"/>
    </row>
    <row r="541" ht="15.75" hidden="1" customHeight="1">
      <c r="A541" s="550"/>
      <c r="B541" s="550"/>
      <c r="C541" s="550"/>
      <c r="D541" s="550"/>
      <c r="E541" s="551"/>
      <c r="F541" s="551"/>
      <c r="G541" s="550"/>
      <c r="I541" s="551"/>
      <c r="K541" s="555"/>
      <c r="L541" s="556"/>
      <c r="M541" s="556"/>
      <c r="N541" s="550"/>
      <c r="O541" s="553"/>
      <c r="P541" s="507"/>
      <c r="Q541" s="557"/>
      <c r="AF541" s="553"/>
      <c r="AJ541" s="558"/>
      <c r="AL541" s="558"/>
      <c r="AO541" s="559"/>
    </row>
    <row r="542" ht="15.75" hidden="1" customHeight="1">
      <c r="A542" s="550"/>
      <c r="B542" s="550"/>
      <c r="C542" s="550"/>
      <c r="D542" s="550"/>
      <c r="E542" s="551"/>
      <c r="F542" s="551"/>
      <c r="G542" s="550"/>
      <c r="I542" s="551"/>
      <c r="K542" s="555"/>
      <c r="L542" s="556"/>
      <c r="M542" s="556"/>
      <c r="N542" s="550"/>
      <c r="O542" s="553"/>
      <c r="P542" s="507"/>
      <c r="Q542" s="557"/>
      <c r="AF542" s="553"/>
      <c r="AJ542" s="558"/>
      <c r="AL542" s="558"/>
      <c r="AO542" s="559"/>
    </row>
    <row r="543" ht="15.75" hidden="1" customHeight="1">
      <c r="A543" s="550"/>
      <c r="B543" s="550"/>
      <c r="C543" s="550"/>
      <c r="D543" s="550"/>
      <c r="E543" s="551"/>
      <c r="F543" s="551"/>
      <c r="G543" s="550"/>
      <c r="I543" s="551"/>
      <c r="K543" s="555"/>
      <c r="L543" s="556"/>
      <c r="M543" s="556"/>
      <c r="N543" s="550"/>
      <c r="O543" s="553"/>
      <c r="P543" s="507"/>
      <c r="Q543" s="557"/>
      <c r="AF543" s="553"/>
      <c r="AJ543" s="558"/>
      <c r="AL543" s="558"/>
      <c r="AO543" s="559"/>
    </row>
    <row r="544" ht="15.75" hidden="1" customHeight="1">
      <c r="A544" s="550"/>
      <c r="B544" s="550"/>
      <c r="C544" s="550"/>
      <c r="D544" s="550"/>
      <c r="E544" s="551"/>
      <c r="F544" s="551"/>
      <c r="G544" s="550"/>
      <c r="I544" s="551"/>
      <c r="K544" s="555"/>
      <c r="L544" s="556"/>
      <c r="M544" s="556"/>
      <c r="N544" s="550"/>
      <c r="O544" s="553"/>
      <c r="P544" s="507"/>
      <c r="Q544" s="557"/>
      <c r="AF544" s="553"/>
      <c r="AJ544" s="558"/>
      <c r="AL544" s="558"/>
      <c r="AO544" s="559"/>
    </row>
    <row r="545" ht="15.75" hidden="1" customHeight="1">
      <c r="A545" s="550"/>
      <c r="B545" s="550"/>
      <c r="C545" s="550"/>
      <c r="D545" s="550"/>
      <c r="E545" s="551"/>
      <c r="F545" s="551"/>
      <c r="G545" s="550"/>
      <c r="I545" s="551"/>
      <c r="K545" s="555"/>
      <c r="L545" s="556"/>
      <c r="M545" s="556"/>
      <c r="N545" s="550"/>
      <c r="O545" s="553"/>
      <c r="P545" s="507"/>
      <c r="Q545" s="557"/>
      <c r="AF545" s="553"/>
      <c r="AJ545" s="558"/>
      <c r="AL545" s="558"/>
      <c r="AO545" s="559"/>
    </row>
    <row r="546" ht="15.75" hidden="1" customHeight="1">
      <c r="A546" s="550"/>
      <c r="B546" s="550"/>
      <c r="C546" s="550"/>
      <c r="D546" s="550"/>
      <c r="E546" s="551"/>
      <c r="F546" s="551"/>
      <c r="G546" s="550"/>
      <c r="I546" s="551"/>
      <c r="K546" s="555"/>
      <c r="L546" s="556"/>
      <c r="M546" s="556"/>
      <c r="N546" s="550"/>
      <c r="O546" s="553"/>
      <c r="P546" s="507"/>
      <c r="Q546" s="557"/>
      <c r="AF546" s="553"/>
      <c r="AJ546" s="558"/>
      <c r="AL546" s="558"/>
      <c r="AO546" s="559"/>
    </row>
    <row r="547" ht="15.75" hidden="1" customHeight="1">
      <c r="A547" s="550"/>
      <c r="B547" s="550"/>
      <c r="C547" s="550"/>
      <c r="D547" s="550"/>
      <c r="E547" s="551"/>
      <c r="F547" s="551"/>
      <c r="G547" s="550"/>
      <c r="I547" s="551"/>
      <c r="K547" s="555"/>
      <c r="L547" s="556"/>
      <c r="M547" s="556"/>
      <c r="N547" s="550"/>
      <c r="O547" s="553"/>
      <c r="P547" s="507"/>
      <c r="Q547" s="557"/>
      <c r="AF547" s="553"/>
      <c r="AJ547" s="558"/>
      <c r="AL547" s="558"/>
      <c r="AO547" s="559"/>
    </row>
    <row r="548" ht="15.75" hidden="1" customHeight="1">
      <c r="A548" s="550"/>
      <c r="B548" s="550"/>
      <c r="C548" s="550"/>
      <c r="D548" s="550"/>
      <c r="E548" s="551"/>
      <c r="F548" s="551"/>
      <c r="G548" s="550"/>
      <c r="I548" s="551"/>
      <c r="K548" s="555"/>
      <c r="L548" s="556"/>
      <c r="M548" s="556"/>
      <c r="N548" s="550"/>
      <c r="O548" s="553"/>
      <c r="P548" s="507"/>
      <c r="Q548" s="557"/>
      <c r="AF548" s="553"/>
      <c r="AJ548" s="558"/>
      <c r="AL548" s="558"/>
      <c r="AO548" s="559"/>
    </row>
    <row r="549" ht="15.75" hidden="1" customHeight="1">
      <c r="A549" s="550"/>
      <c r="B549" s="550"/>
      <c r="C549" s="550"/>
      <c r="D549" s="550"/>
      <c r="E549" s="551"/>
      <c r="F549" s="551"/>
      <c r="G549" s="550"/>
      <c r="I549" s="551"/>
      <c r="K549" s="555"/>
      <c r="L549" s="556"/>
      <c r="M549" s="556"/>
      <c r="N549" s="550"/>
      <c r="O549" s="553"/>
      <c r="P549" s="507"/>
      <c r="Q549" s="557"/>
      <c r="AF549" s="553"/>
      <c r="AJ549" s="558"/>
      <c r="AL549" s="558"/>
      <c r="AO549" s="559"/>
    </row>
    <row r="550" ht="15.75" hidden="1" customHeight="1">
      <c r="A550" s="550"/>
      <c r="B550" s="550"/>
      <c r="C550" s="550"/>
      <c r="D550" s="550"/>
      <c r="E550" s="551"/>
      <c r="F550" s="551"/>
      <c r="G550" s="550"/>
      <c r="I550" s="551"/>
      <c r="K550" s="555"/>
      <c r="L550" s="556"/>
      <c r="M550" s="556"/>
      <c r="N550" s="550"/>
      <c r="O550" s="553"/>
      <c r="P550" s="507"/>
      <c r="Q550" s="557"/>
      <c r="AF550" s="553"/>
      <c r="AJ550" s="558"/>
      <c r="AL550" s="558"/>
      <c r="AO550" s="559"/>
    </row>
    <row r="551" ht="15.75" hidden="1" customHeight="1">
      <c r="A551" s="550"/>
      <c r="B551" s="550"/>
      <c r="C551" s="550"/>
      <c r="D551" s="550"/>
      <c r="E551" s="551"/>
      <c r="F551" s="551"/>
      <c r="G551" s="550"/>
      <c r="I551" s="551"/>
      <c r="K551" s="555"/>
      <c r="L551" s="556"/>
      <c r="M551" s="556"/>
      <c r="N551" s="550"/>
      <c r="O551" s="553"/>
      <c r="P551" s="507"/>
      <c r="Q551" s="557"/>
      <c r="AF551" s="553"/>
      <c r="AJ551" s="558"/>
      <c r="AL551" s="558"/>
      <c r="AO551" s="559"/>
    </row>
    <row r="552" ht="15.75" hidden="1" customHeight="1">
      <c r="A552" s="550"/>
      <c r="B552" s="550"/>
      <c r="C552" s="550"/>
      <c r="D552" s="550"/>
      <c r="E552" s="551"/>
      <c r="F552" s="551"/>
      <c r="G552" s="550"/>
      <c r="I552" s="551"/>
      <c r="K552" s="555"/>
      <c r="L552" s="556"/>
      <c r="M552" s="556"/>
      <c r="N552" s="550"/>
      <c r="O552" s="553"/>
      <c r="P552" s="507"/>
      <c r="Q552" s="557"/>
      <c r="AF552" s="553"/>
      <c r="AJ552" s="558"/>
      <c r="AL552" s="558"/>
      <c r="AO552" s="559"/>
    </row>
    <row r="553" ht="15.75" hidden="1" customHeight="1">
      <c r="A553" s="550"/>
      <c r="B553" s="550"/>
      <c r="C553" s="550"/>
      <c r="D553" s="550"/>
      <c r="E553" s="551"/>
      <c r="F553" s="551"/>
      <c r="G553" s="550"/>
      <c r="I553" s="551"/>
      <c r="K553" s="555"/>
      <c r="L553" s="556"/>
      <c r="M553" s="556"/>
      <c r="N553" s="550"/>
      <c r="O553" s="553"/>
      <c r="P553" s="507"/>
      <c r="Q553" s="557"/>
      <c r="AF553" s="553"/>
      <c r="AJ553" s="558"/>
      <c r="AL553" s="558"/>
      <c r="AO553" s="559"/>
    </row>
    <row r="554" ht="15.75" hidden="1" customHeight="1">
      <c r="A554" s="550"/>
      <c r="B554" s="550"/>
      <c r="C554" s="550"/>
      <c r="D554" s="550"/>
      <c r="E554" s="551"/>
      <c r="F554" s="551"/>
      <c r="G554" s="550"/>
      <c r="I554" s="551"/>
      <c r="K554" s="555"/>
      <c r="L554" s="556"/>
      <c r="M554" s="556"/>
      <c r="N554" s="550"/>
      <c r="O554" s="553"/>
      <c r="P554" s="507"/>
      <c r="Q554" s="557"/>
      <c r="AF554" s="553"/>
      <c r="AJ554" s="558"/>
      <c r="AL554" s="558"/>
      <c r="AO554" s="559"/>
    </row>
    <row r="555" ht="15.75" hidden="1" customHeight="1">
      <c r="A555" s="550"/>
      <c r="B555" s="550"/>
      <c r="C555" s="550"/>
      <c r="D555" s="550"/>
      <c r="E555" s="551"/>
      <c r="F555" s="551"/>
      <c r="G555" s="550"/>
      <c r="I555" s="551"/>
      <c r="K555" s="555"/>
      <c r="L555" s="556"/>
      <c r="M555" s="556"/>
      <c r="N555" s="550"/>
      <c r="O555" s="553"/>
      <c r="P555" s="507"/>
      <c r="Q555" s="557"/>
      <c r="AF555" s="553"/>
      <c r="AJ555" s="558"/>
      <c r="AL555" s="558"/>
      <c r="AO555" s="559"/>
    </row>
    <row r="556" ht="15.75" hidden="1" customHeight="1">
      <c r="A556" s="550"/>
      <c r="B556" s="550"/>
      <c r="C556" s="550"/>
      <c r="D556" s="550"/>
      <c r="E556" s="551"/>
      <c r="F556" s="551"/>
      <c r="G556" s="550"/>
      <c r="I556" s="551"/>
      <c r="K556" s="555"/>
      <c r="L556" s="556"/>
      <c r="M556" s="556"/>
      <c r="N556" s="550"/>
      <c r="O556" s="553"/>
      <c r="P556" s="507"/>
      <c r="Q556" s="557"/>
      <c r="AF556" s="553"/>
      <c r="AJ556" s="558"/>
      <c r="AL556" s="558"/>
      <c r="AO556" s="559"/>
    </row>
    <row r="557" ht="15.75" hidden="1" customHeight="1">
      <c r="A557" s="550"/>
      <c r="B557" s="550"/>
      <c r="C557" s="550"/>
      <c r="D557" s="550"/>
      <c r="E557" s="551"/>
      <c r="F557" s="551"/>
      <c r="G557" s="550"/>
      <c r="I557" s="551"/>
      <c r="K557" s="555"/>
      <c r="L557" s="556"/>
      <c r="M557" s="556"/>
      <c r="N557" s="550"/>
      <c r="O557" s="553"/>
      <c r="P557" s="507"/>
      <c r="Q557" s="557"/>
      <c r="AF557" s="553"/>
      <c r="AJ557" s="558"/>
      <c r="AL557" s="558"/>
      <c r="AO557" s="559"/>
    </row>
    <row r="558" ht="15.75" hidden="1" customHeight="1">
      <c r="A558" s="550"/>
      <c r="B558" s="550"/>
      <c r="C558" s="550"/>
      <c r="D558" s="550"/>
      <c r="E558" s="551"/>
      <c r="F558" s="551"/>
      <c r="G558" s="550"/>
      <c r="I558" s="551"/>
      <c r="K558" s="555"/>
      <c r="L558" s="556"/>
      <c r="M558" s="556"/>
      <c r="N558" s="550"/>
      <c r="O558" s="553"/>
      <c r="P558" s="507"/>
      <c r="Q558" s="557"/>
      <c r="AF558" s="553"/>
      <c r="AJ558" s="558"/>
      <c r="AL558" s="558"/>
      <c r="AO558" s="559"/>
    </row>
    <row r="559" ht="15.75" hidden="1" customHeight="1">
      <c r="A559" s="550"/>
      <c r="B559" s="550"/>
      <c r="C559" s="550"/>
      <c r="D559" s="550"/>
      <c r="E559" s="551"/>
      <c r="F559" s="551"/>
      <c r="G559" s="550"/>
      <c r="I559" s="551"/>
      <c r="K559" s="555"/>
      <c r="L559" s="556"/>
      <c r="M559" s="556"/>
      <c r="N559" s="550"/>
      <c r="O559" s="553"/>
      <c r="P559" s="507"/>
      <c r="Q559" s="557"/>
      <c r="AF559" s="553"/>
      <c r="AJ559" s="558"/>
      <c r="AL559" s="558"/>
      <c r="AO559" s="559"/>
    </row>
    <row r="560" ht="15.75" hidden="1" customHeight="1">
      <c r="A560" s="550"/>
      <c r="B560" s="550"/>
      <c r="C560" s="550"/>
      <c r="D560" s="550"/>
      <c r="E560" s="551"/>
      <c r="F560" s="551"/>
      <c r="G560" s="550"/>
      <c r="I560" s="551"/>
      <c r="K560" s="555"/>
      <c r="L560" s="556"/>
      <c r="M560" s="556"/>
      <c r="N560" s="550"/>
      <c r="O560" s="553"/>
      <c r="P560" s="507"/>
      <c r="Q560" s="557"/>
      <c r="AF560" s="553"/>
      <c r="AJ560" s="558"/>
      <c r="AL560" s="558"/>
      <c r="AO560" s="559"/>
    </row>
    <row r="561" ht="15.75" hidden="1" customHeight="1">
      <c r="A561" s="550"/>
      <c r="B561" s="550"/>
      <c r="C561" s="550"/>
      <c r="D561" s="550"/>
      <c r="E561" s="551"/>
      <c r="F561" s="551"/>
      <c r="G561" s="550"/>
      <c r="I561" s="551"/>
      <c r="K561" s="555"/>
      <c r="L561" s="556"/>
      <c r="M561" s="556"/>
      <c r="N561" s="550"/>
      <c r="O561" s="553"/>
      <c r="P561" s="507"/>
      <c r="Q561" s="557"/>
      <c r="AF561" s="553"/>
      <c r="AJ561" s="558"/>
      <c r="AL561" s="558"/>
      <c r="AO561" s="559"/>
    </row>
    <row r="562" ht="15.75" hidden="1" customHeight="1">
      <c r="A562" s="550"/>
      <c r="B562" s="550"/>
      <c r="C562" s="550"/>
      <c r="D562" s="550"/>
      <c r="E562" s="551"/>
      <c r="F562" s="551"/>
      <c r="G562" s="550"/>
      <c r="I562" s="551"/>
      <c r="K562" s="555"/>
      <c r="L562" s="556"/>
      <c r="M562" s="556"/>
      <c r="N562" s="550"/>
      <c r="O562" s="553"/>
      <c r="P562" s="507"/>
      <c r="Q562" s="557"/>
      <c r="AF562" s="553"/>
      <c r="AJ562" s="558"/>
      <c r="AL562" s="558"/>
      <c r="AO562" s="559"/>
    </row>
    <row r="563" ht="15.75" hidden="1" customHeight="1">
      <c r="A563" s="550"/>
      <c r="B563" s="550"/>
      <c r="C563" s="550"/>
      <c r="D563" s="550"/>
      <c r="E563" s="551"/>
      <c r="F563" s="551"/>
      <c r="G563" s="550"/>
      <c r="I563" s="551"/>
      <c r="K563" s="555"/>
      <c r="L563" s="556"/>
      <c r="M563" s="556"/>
      <c r="N563" s="550"/>
      <c r="O563" s="553"/>
      <c r="P563" s="507"/>
      <c r="Q563" s="557"/>
      <c r="AF563" s="553"/>
      <c r="AJ563" s="558"/>
      <c r="AL563" s="558"/>
      <c r="AO563" s="559"/>
    </row>
    <row r="564" ht="15.75" hidden="1" customHeight="1">
      <c r="A564" s="550"/>
      <c r="B564" s="550"/>
      <c r="C564" s="550"/>
      <c r="D564" s="550"/>
      <c r="E564" s="551"/>
      <c r="F564" s="551"/>
      <c r="G564" s="550"/>
      <c r="I564" s="551"/>
      <c r="K564" s="555"/>
      <c r="L564" s="556"/>
      <c r="M564" s="556"/>
      <c r="N564" s="550"/>
      <c r="O564" s="553"/>
      <c r="P564" s="507"/>
      <c r="Q564" s="557"/>
      <c r="AF564" s="553"/>
      <c r="AJ564" s="558"/>
      <c r="AL564" s="558"/>
      <c r="AO564" s="559"/>
    </row>
    <row r="565" ht="15.75" hidden="1" customHeight="1">
      <c r="A565" s="550"/>
      <c r="B565" s="550"/>
      <c r="C565" s="550"/>
      <c r="D565" s="550"/>
      <c r="E565" s="551"/>
      <c r="F565" s="551"/>
      <c r="G565" s="550"/>
      <c r="I565" s="551"/>
      <c r="K565" s="555"/>
      <c r="L565" s="556"/>
      <c r="M565" s="556"/>
      <c r="N565" s="550"/>
      <c r="O565" s="553"/>
      <c r="P565" s="507"/>
      <c r="Q565" s="557"/>
      <c r="AF565" s="553"/>
      <c r="AJ565" s="558"/>
      <c r="AL565" s="558"/>
      <c r="AO565" s="559"/>
    </row>
    <row r="566" ht="15.75" hidden="1" customHeight="1">
      <c r="A566" s="550"/>
      <c r="B566" s="550"/>
      <c r="C566" s="550"/>
      <c r="D566" s="550"/>
      <c r="E566" s="551"/>
      <c r="F566" s="551"/>
      <c r="G566" s="550"/>
      <c r="I566" s="551"/>
      <c r="K566" s="555"/>
      <c r="L566" s="556"/>
      <c r="M566" s="556"/>
      <c r="N566" s="550"/>
      <c r="O566" s="553"/>
      <c r="P566" s="507"/>
      <c r="Q566" s="557"/>
      <c r="AF566" s="553"/>
      <c r="AJ566" s="558"/>
      <c r="AL566" s="558"/>
      <c r="AO566" s="559"/>
    </row>
    <row r="567" ht="15.75" hidden="1" customHeight="1">
      <c r="A567" s="550"/>
      <c r="B567" s="550"/>
      <c r="C567" s="550"/>
      <c r="D567" s="550"/>
      <c r="E567" s="551"/>
      <c r="F567" s="551"/>
      <c r="G567" s="550"/>
      <c r="I567" s="551"/>
      <c r="K567" s="555"/>
      <c r="L567" s="556"/>
      <c r="M567" s="556"/>
      <c r="N567" s="550"/>
      <c r="O567" s="553"/>
      <c r="P567" s="507"/>
      <c r="Q567" s="557"/>
      <c r="AF567" s="553"/>
      <c r="AJ567" s="558"/>
      <c r="AL567" s="558"/>
      <c r="AO567" s="559"/>
    </row>
    <row r="568" ht="15.75" hidden="1" customHeight="1">
      <c r="A568" s="550"/>
      <c r="B568" s="550"/>
      <c r="C568" s="550"/>
      <c r="D568" s="550"/>
      <c r="E568" s="551"/>
      <c r="F568" s="551"/>
      <c r="G568" s="550"/>
      <c r="I568" s="551"/>
      <c r="K568" s="555"/>
      <c r="L568" s="556"/>
      <c r="M568" s="556"/>
      <c r="N568" s="550"/>
      <c r="O568" s="553"/>
      <c r="P568" s="507"/>
      <c r="Q568" s="557"/>
      <c r="AF568" s="553"/>
      <c r="AJ568" s="558"/>
      <c r="AL568" s="558"/>
      <c r="AO568" s="559"/>
    </row>
    <row r="569" ht="15.75" hidden="1" customHeight="1">
      <c r="A569" s="550"/>
      <c r="B569" s="550"/>
      <c r="C569" s="550"/>
      <c r="D569" s="550"/>
      <c r="E569" s="551"/>
      <c r="F569" s="551"/>
      <c r="G569" s="550"/>
      <c r="I569" s="551"/>
      <c r="K569" s="555"/>
      <c r="L569" s="556"/>
      <c r="M569" s="556"/>
      <c r="N569" s="550"/>
      <c r="O569" s="553"/>
      <c r="P569" s="507"/>
      <c r="Q569" s="557"/>
      <c r="AF569" s="553"/>
      <c r="AJ569" s="558"/>
      <c r="AL569" s="558"/>
      <c r="AO569" s="559"/>
    </row>
    <row r="570" ht="15.75" hidden="1" customHeight="1">
      <c r="A570" s="550"/>
      <c r="B570" s="550"/>
      <c r="C570" s="550"/>
      <c r="D570" s="550"/>
      <c r="E570" s="551"/>
      <c r="F570" s="551"/>
      <c r="G570" s="550"/>
      <c r="I570" s="551"/>
      <c r="K570" s="555"/>
      <c r="L570" s="556"/>
      <c r="M570" s="556"/>
      <c r="N570" s="550"/>
      <c r="O570" s="553"/>
      <c r="P570" s="507"/>
      <c r="Q570" s="557"/>
      <c r="AF570" s="553"/>
      <c r="AJ570" s="558"/>
      <c r="AL570" s="558"/>
      <c r="AO570" s="559"/>
    </row>
    <row r="571" ht="15.75" hidden="1" customHeight="1">
      <c r="A571" s="550"/>
      <c r="B571" s="550"/>
      <c r="C571" s="550"/>
      <c r="D571" s="550"/>
      <c r="E571" s="551"/>
      <c r="F571" s="551"/>
      <c r="G571" s="550"/>
      <c r="I571" s="551"/>
      <c r="K571" s="555"/>
      <c r="L571" s="556"/>
      <c r="M571" s="556"/>
      <c r="N571" s="550"/>
      <c r="O571" s="553"/>
      <c r="P571" s="507"/>
      <c r="Q571" s="557"/>
      <c r="AF571" s="553"/>
      <c r="AJ571" s="558"/>
      <c r="AL571" s="558"/>
      <c r="AO571" s="559"/>
    </row>
    <row r="572" ht="15.75" hidden="1" customHeight="1">
      <c r="A572" s="550"/>
      <c r="B572" s="550"/>
      <c r="C572" s="550"/>
      <c r="D572" s="550"/>
      <c r="E572" s="551"/>
      <c r="F572" s="551"/>
      <c r="G572" s="550"/>
      <c r="I572" s="551"/>
      <c r="K572" s="555"/>
      <c r="L572" s="556"/>
      <c r="M572" s="556"/>
      <c r="N572" s="550"/>
      <c r="O572" s="553"/>
      <c r="P572" s="507"/>
      <c r="Q572" s="557"/>
      <c r="AF572" s="553"/>
      <c r="AJ572" s="558"/>
      <c r="AL572" s="558"/>
      <c r="AO572" s="559"/>
    </row>
    <row r="573" ht="15.75" hidden="1" customHeight="1">
      <c r="A573" s="550"/>
      <c r="B573" s="550"/>
      <c r="C573" s="550"/>
      <c r="D573" s="550"/>
      <c r="E573" s="551"/>
      <c r="F573" s="551"/>
      <c r="G573" s="550"/>
      <c r="I573" s="551"/>
      <c r="K573" s="555"/>
      <c r="L573" s="556"/>
      <c r="M573" s="556"/>
      <c r="N573" s="550"/>
      <c r="O573" s="553"/>
      <c r="P573" s="507"/>
      <c r="Q573" s="557"/>
      <c r="AF573" s="553"/>
      <c r="AJ573" s="558"/>
      <c r="AL573" s="558"/>
      <c r="AO573" s="559"/>
    </row>
    <row r="574" ht="15.75" hidden="1" customHeight="1">
      <c r="A574" s="550"/>
      <c r="B574" s="550"/>
      <c r="C574" s="550"/>
      <c r="D574" s="550"/>
      <c r="E574" s="551"/>
      <c r="F574" s="551"/>
      <c r="G574" s="550"/>
      <c r="I574" s="551"/>
      <c r="K574" s="555"/>
      <c r="L574" s="556"/>
      <c r="M574" s="556"/>
      <c r="N574" s="550"/>
      <c r="O574" s="553"/>
      <c r="P574" s="507"/>
      <c r="Q574" s="557"/>
      <c r="AF574" s="553"/>
      <c r="AJ574" s="558"/>
      <c r="AL574" s="558"/>
      <c r="AO574" s="559"/>
    </row>
    <row r="575" ht="15.75" hidden="1" customHeight="1">
      <c r="A575" s="550"/>
      <c r="B575" s="550"/>
      <c r="C575" s="550"/>
      <c r="D575" s="550"/>
      <c r="E575" s="551"/>
      <c r="F575" s="551"/>
      <c r="G575" s="550"/>
      <c r="I575" s="551"/>
      <c r="K575" s="555"/>
      <c r="L575" s="556"/>
      <c r="M575" s="556"/>
      <c r="N575" s="550"/>
      <c r="O575" s="553"/>
      <c r="P575" s="507"/>
      <c r="Q575" s="557"/>
      <c r="AF575" s="553"/>
      <c r="AJ575" s="558"/>
      <c r="AL575" s="558"/>
      <c r="AO575" s="559"/>
    </row>
    <row r="576" ht="15.75" hidden="1" customHeight="1">
      <c r="A576" s="550"/>
      <c r="B576" s="550"/>
      <c r="C576" s="550"/>
      <c r="D576" s="550"/>
      <c r="E576" s="551"/>
      <c r="F576" s="551"/>
      <c r="G576" s="550"/>
      <c r="I576" s="551"/>
      <c r="K576" s="555"/>
      <c r="L576" s="556"/>
      <c r="M576" s="556"/>
      <c r="N576" s="550"/>
      <c r="O576" s="553"/>
      <c r="P576" s="507"/>
      <c r="Q576" s="557"/>
      <c r="AF576" s="553"/>
      <c r="AJ576" s="558"/>
      <c r="AL576" s="558"/>
      <c r="AO576" s="559"/>
    </row>
    <row r="577" ht="15.75" hidden="1" customHeight="1">
      <c r="A577" s="550"/>
      <c r="B577" s="550"/>
      <c r="C577" s="550"/>
      <c r="D577" s="550"/>
      <c r="E577" s="551"/>
      <c r="F577" s="551"/>
      <c r="G577" s="550"/>
      <c r="I577" s="551"/>
      <c r="K577" s="555"/>
      <c r="L577" s="556"/>
      <c r="M577" s="556"/>
      <c r="N577" s="550"/>
      <c r="O577" s="553"/>
      <c r="P577" s="507"/>
      <c r="Q577" s="557"/>
      <c r="AF577" s="553"/>
      <c r="AJ577" s="558"/>
      <c r="AL577" s="558"/>
      <c r="AO577" s="559"/>
    </row>
    <row r="578" ht="15.75" hidden="1" customHeight="1">
      <c r="A578" s="550"/>
      <c r="B578" s="550"/>
      <c r="C578" s="550"/>
      <c r="D578" s="550"/>
      <c r="E578" s="551"/>
      <c r="F578" s="551"/>
      <c r="G578" s="550"/>
      <c r="I578" s="551"/>
      <c r="K578" s="555"/>
      <c r="L578" s="556"/>
      <c r="M578" s="556"/>
      <c r="N578" s="550"/>
      <c r="O578" s="553"/>
      <c r="P578" s="507"/>
      <c r="Q578" s="557"/>
      <c r="AF578" s="553"/>
      <c r="AJ578" s="558"/>
      <c r="AL578" s="558"/>
      <c r="AO578" s="559"/>
    </row>
    <row r="579" ht="15.75" hidden="1" customHeight="1">
      <c r="A579" s="550"/>
      <c r="B579" s="550"/>
      <c r="C579" s="550"/>
      <c r="D579" s="550"/>
      <c r="E579" s="551"/>
      <c r="F579" s="551"/>
      <c r="G579" s="550"/>
      <c r="I579" s="551"/>
      <c r="K579" s="555"/>
      <c r="L579" s="556"/>
      <c r="M579" s="556"/>
      <c r="N579" s="550"/>
      <c r="O579" s="553"/>
      <c r="P579" s="507"/>
      <c r="Q579" s="557"/>
      <c r="AF579" s="553"/>
      <c r="AJ579" s="558"/>
      <c r="AL579" s="558"/>
      <c r="AO579" s="559"/>
    </row>
    <row r="580" ht="15.75" hidden="1" customHeight="1">
      <c r="A580" s="550"/>
      <c r="B580" s="550"/>
      <c r="C580" s="550"/>
      <c r="D580" s="550"/>
      <c r="E580" s="551"/>
      <c r="F580" s="551"/>
      <c r="G580" s="550"/>
      <c r="I580" s="551"/>
      <c r="K580" s="555"/>
      <c r="L580" s="556"/>
      <c r="M580" s="556"/>
      <c r="N580" s="550"/>
      <c r="O580" s="553"/>
      <c r="P580" s="507"/>
      <c r="Q580" s="557"/>
      <c r="AF580" s="553"/>
      <c r="AJ580" s="558"/>
      <c r="AL580" s="558"/>
      <c r="AO580" s="559"/>
    </row>
    <row r="581" ht="15.75" hidden="1" customHeight="1">
      <c r="A581" s="550"/>
      <c r="B581" s="550"/>
      <c r="C581" s="550"/>
      <c r="D581" s="550"/>
      <c r="E581" s="551"/>
      <c r="F581" s="551"/>
      <c r="G581" s="550"/>
      <c r="I581" s="551"/>
      <c r="K581" s="555"/>
      <c r="L581" s="556"/>
      <c r="M581" s="556"/>
      <c r="N581" s="550"/>
      <c r="O581" s="553"/>
      <c r="P581" s="507"/>
      <c r="Q581" s="557"/>
      <c r="AF581" s="553"/>
      <c r="AJ581" s="558"/>
      <c r="AL581" s="558"/>
      <c r="AO581" s="559"/>
    </row>
    <row r="582" ht="15.75" hidden="1" customHeight="1">
      <c r="A582" s="550"/>
      <c r="B582" s="550"/>
      <c r="C582" s="550"/>
      <c r="D582" s="550"/>
      <c r="E582" s="551"/>
      <c r="F582" s="551"/>
      <c r="G582" s="550"/>
      <c r="I582" s="551"/>
      <c r="K582" s="555"/>
      <c r="L582" s="556"/>
      <c r="M582" s="556"/>
      <c r="N582" s="550"/>
      <c r="O582" s="553"/>
      <c r="P582" s="507"/>
      <c r="Q582" s="557"/>
      <c r="AF582" s="553"/>
      <c r="AJ582" s="558"/>
      <c r="AL582" s="558"/>
      <c r="AO582" s="559"/>
    </row>
    <row r="583" ht="15.75" hidden="1" customHeight="1">
      <c r="A583" s="550"/>
      <c r="B583" s="550"/>
      <c r="C583" s="550"/>
      <c r="D583" s="550"/>
      <c r="E583" s="551"/>
      <c r="F583" s="551"/>
      <c r="G583" s="550"/>
      <c r="I583" s="551"/>
      <c r="K583" s="555"/>
      <c r="L583" s="556"/>
      <c r="M583" s="556"/>
      <c r="N583" s="550"/>
      <c r="O583" s="553"/>
      <c r="P583" s="507"/>
      <c r="Q583" s="557"/>
      <c r="AF583" s="553"/>
      <c r="AJ583" s="558"/>
      <c r="AL583" s="558"/>
      <c r="AO583" s="559"/>
    </row>
    <row r="584" ht="15.75" hidden="1" customHeight="1">
      <c r="A584" s="550"/>
      <c r="B584" s="550"/>
      <c r="C584" s="550"/>
      <c r="D584" s="550"/>
      <c r="E584" s="551"/>
      <c r="F584" s="551"/>
      <c r="G584" s="550"/>
      <c r="I584" s="551"/>
      <c r="K584" s="555"/>
      <c r="L584" s="556"/>
      <c r="M584" s="556"/>
      <c r="N584" s="550"/>
      <c r="O584" s="553"/>
      <c r="P584" s="507"/>
      <c r="Q584" s="557"/>
      <c r="AF584" s="553"/>
      <c r="AJ584" s="558"/>
      <c r="AL584" s="558"/>
      <c r="AO584" s="559"/>
    </row>
    <row r="585" ht="15.75" hidden="1" customHeight="1">
      <c r="A585" s="550"/>
      <c r="B585" s="550"/>
      <c r="C585" s="550"/>
      <c r="D585" s="550"/>
      <c r="E585" s="551"/>
      <c r="F585" s="551"/>
      <c r="G585" s="550"/>
      <c r="I585" s="551"/>
      <c r="K585" s="555"/>
      <c r="L585" s="556"/>
      <c r="M585" s="556"/>
      <c r="N585" s="550"/>
      <c r="O585" s="553"/>
      <c r="P585" s="507"/>
      <c r="Q585" s="557"/>
      <c r="AF585" s="553"/>
      <c r="AJ585" s="558"/>
      <c r="AL585" s="558"/>
      <c r="AO585" s="559"/>
    </row>
    <row r="586" ht="15.75" hidden="1" customHeight="1">
      <c r="A586" s="550"/>
      <c r="B586" s="550"/>
      <c r="C586" s="550"/>
      <c r="D586" s="550"/>
      <c r="E586" s="551"/>
      <c r="F586" s="551"/>
      <c r="G586" s="550"/>
      <c r="I586" s="551"/>
      <c r="K586" s="555"/>
      <c r="L586" s="556"/>
      <c r="M586" s="556"/>
      <c r="N586" s="550"/>
      <c r="O586" s="553"/>
      <c r="P586" s="507"/>
      <c r="Q586" s="557"/>
      <c r="AF586" s="553"/>
      <c r="AJ586" s="558"/>
      <c r="AL586" s="558"/>
      <c r="AO586" s="559"/>
    </row>
    <row r="587" ht="15.75" hidden="1" customHeight="1">
      <c r="A587" s="550"/>
      <c r="B587" s="550"/>
      <c r="C587" s="550"/>
      <c r="D587" s="550"/>
      <c r="E587" s="551"/>
      <c r="F587" s="551"/>
      <c r="G587" s="550"/>
      <c r="I587" s="551"/>
      <c r="K587" s="555"/>
      <c r="L587" s="556"/>
      <c r="M587" s="556"/>
      <c r="N587" s="550"/>
      <c r="O587" s="553"/>
      <c r="P587" s="507"/>
      <c r="Q587" s="557"/>
      <c r="AF587" s="553"/>
      <c r="AJ587" s="558"/>
      <c r="AL587" s="558"/>
      <c r="AO587" s="559"/>
    </row>
    <row r="588" ht="15.75" hidden="1" customHeight="1">
      <c r="A588" s="550"/>
      <c r="B588" s="550"/>
      <c r="C588" s="550"/>
      <c r="D588" s="550"/>
      <c r="E588" s="551"/>
      <c r="F588" s="551"/>
      <c r="G588" s="550"/>
      <c r="I588" s="551"/>
      <c r="K588" s="555"/>
      <c r="L588" s="556"/>
      <c r="M588" s="556"/>
      <c r="N588" s="550"/>
      <c r="O588" s="553"/>
      <c r="P588" s="507"/>
      <c r="Q588" s="557"/>
      <c r="AF588" s="553"/>
      <c r="AJ588" s="558"/>
      <c r="AL588" s="558"/>
      <c r="AO588" s="559"/>
    </row>
    <row r="589" ht="15.75" hidden="1" customHeight="1">
      <c r="A589" s="550"/>
      <c r="B589" s="550"/>
      <c r="C589" s="550"/>
      <c r="D589" s="550"/>
      <c r="E589" s="551"/>
      <c r="F589" s="551"/>
      <c r="G589" s="550"/>
      <c r="I589" s="551"/>
      <c r="K589" s="555"/>
      <c r="L589" s="556"/>
      <c r="M589" s="556"/>
      <c r="N589" s="550"/>
      <c r="O589" s="553"/>
      <c r="P589" s="507"/>
      <c r="Q589" s="557"/>
      <c r="AF589" s="553"/>
      <c r="AJ589" s="558"/>
      <c r="AL589" s="558"/>
      <c r="AO589" s="559"/>
    </row>
    <row r="590" ht="15.75" hidden="1" customHeight="1">
      <c r="A590" s="550"/>
      <c r="B590" s="550"/>
      <c r="C590" s="550"/>
      <c r="D590" s="550"/>
      <c r="E590" s="551"/>
      <c r="F590" s="551"/>
      <c r="G590" s="550"/>
      <c r="I590" s="551"/>
      <c r="K590" s="555"/>
      <c r="L590" s="556"/>
      <c r="M590" s="556"/>
      <c r="N590" s="550"/>
      <c r="O590" s="553"/>
      <c r="P590" s="507"/>
      <c r="Q590" s="557"/>
      <c r="AF590" s="553"/>
      <c r="AJ590" s="558"/>
      <c r="AL590" s="558"/>
      <c r="AO590" s="559"/>
    </row>
    <row r="591" ht="15.75" hidden="1" customHeight="1">
      <c r="A591" s="550"/>
      <c r="B591" s="550"/>
      <c r="C591" s="550"/>
      <c r="D591" s="550"/>
      <c r="E591" s="551"/>
      <c r="F591" s="551"/>
      <c r="G591" s="550"/>
      <c r="I591" s="551"/>
      <c r="K591" s="555"/>
      <c r="L591" s="556"/>
      <c r="M591" s="556"/>
      <c r="N591" s="550"/>
      <c r="O591" s="553"/>
      <c r="P591" s="507"/>
      <c r="Q591" s="557"/>
      <c r="AF591" s="553"/>
      <c r="AJ591" s="558"/>
      <c r="AL591" s="558"/>
      <c r="AO591" s="559"/>
    </row>
    <row r="592" ht="15.75" hidden="1" customHeight="1">
      <c r="A592" s="550"/>
      <c r="B592" s="550"/>
      <c r="C592" s="550"/>
      <c r="D592" s="550"/>
      <c r="E592" s="551"/>
      <c r="F592" s="551"/>
      <c r="G592" s="550"/>
      <c r="I592" s="551"/>
      <c r="K592" s="555"/>
      <c r="L592" s="556"/>
      <c r="M592" s="556"/>
      <c r="N592" s="550"/>
      <c r="O592" s="553"/>
      <c r="P592" s="507"/>
      <c r="Q592" s="557"/>
      <c r="AF592" s="553"/>
      <c r="AJ592" s="558"/>
      <c r="AL592" s="558"/>
      <c r="AO592" s="559"/>
    </row>
    <row r="593" ht="15.75" hidden="1" customHeight="1">
      <c r="A593" s="550"/>
      <c r="B593" s="550"/>
      <c r="C593" s="550"/>
      <c r="D593" s="550"/>
      <c r="E593" s="551"/>
      <c r="F593" s="551"/>
      <c r="G593" s="550"/>
      <c r="I593" s="551"/>
      <c r="K593" s="555"/>
      <c r="L593" s="556"/>
      <c r="M593" s="556"/>
      <c r="N593" s="550"/>
      <c r="O593" s="553"/>
      <c r="P593" s="507"/>
      <c r="Q593" s="557"/>
      <c r="AF593" s="553"/>
      <c r="AJ593" s="558"/>
      <c r="AL593" s="558"/>
      <c r="AO593" s="559"/>
    </row>
    <row r="594" ht="15.75" hidden="1" customHeight="1">
      <c r="A594" s="550"/>
      <c r="B594" s="550"/>
      <c r="C594" s="550"/>
      <c r="D594" s="550"/>
      <c r="E594" s="551"/>
      <c r="F594" s="551"/>
      <c r="G594" s="550"/>
      <c r="I594" s="551"/>
      <c r="K594" s="555"/>
      <c r="L594" s="556"/>
      <c r="M594" s="556"/>
      <c r="N594" s="550"/>
      <c r="O594" s="553"/>
      <c r="P594" s="507"/>
      <c r="Q594" s="557"/>
      <c r="AF594" s="553"/>
      <c r="AJ594" s="558"/>
      <c r="AL594" s="558"/>
      <c r="AO594" s="559"/>
    </row>
    <row r="595" ht="15.75" hidden="1" customHeight="1">
      <c r="A595" s="550"/>
      <c r="B595" s="550"/>
      <c r="C595" s="550"/>
      <c r="D595" s="550"/>
      <c r="E595" s="551"/>
      <c r="F595" s="551"/>
      <c r="G595" s="550"/>
      <c r="I595" s="551"/>
      <c r="K595" s="555"/>
      <c r="L595" s="556"/>
      <c r="M595" s="556"/>
      <c r="N595" s="550"/>
      <c r="O595" s="553"/>
      <c r="P595" s="507"/>
      <c r="Q595" s="557"/>
      <c r="AF595" s="553"/>
      <c r="AJ595" s="558"/>
      <c r="AL595" s="558"/>
      <c r="AO595" s="559"/>
    </row>
    <row r="596" ht="15.75" hidden="1" customHeight="1">
      <c r="A596" s="550"/>
      <c r="B596" s="550"/>
      <c r="C596" s="550"/>
      <c r="D596" s="550"/>
      <c r="E596" s="551"/>
      <c r="F596" s="551"/>
      <c r="G596" s="550"/>
      <c r="I596" s="551"/>
      <c r="K596" s="555"/>
      <c r="L596" s="556"/>
      <c r="M596" s="556"/>
      <c r="N596" s="550"/>
      <c r="O596" s="553"/>
      <c r="P596" s="507"/>
      <c r="Q596" s="557"/>
      <c r="AF596" s="553"/>
      <c r="AJ596" s="558"/>
      <c r="AL596" s="558"/>
      <c r="AO596" s="559"/>
    </row>
    <row r="597" ht="15.75" hidden="1" customHeight="1">
      <c r="A597" s="550"/>
      <c r="B597" s="550"/>
      <c r="C597" s="550"/>
      <c r="D597" s="550"/>
      <c r="E597" s="551"/>
      <c r="F597" s="551"/>
      <c r="G597" s="550"/>
      <c r="I597" s="551"/>
      <c r="K597" s="555"/>
      <c r="L597" s="556"/>
      <c r="M597" s="556"/>
      <c r="N597" s="550"/>
      <c r="O597" s="553"/>
      <c r="P597" s="507"/>
      <c r="Q597" s="557"/>
      <c r="AF597" s="553"/>
      <c r="AJ597" s="558"/>
      <c r="AL597" s="558"/>
      <c r="AO597" s="559"/>
    </row>
    <row r="598" ht="15.75" hidden="1" customHeight="1">
      <c r="A598" s="550"/>
      <c r="B598" s="550"/>
      <c r="C598" s="550"/>
      <c r="D598" s="550"/>
      <c r="E598" s="551"/>
      <c r="F598" s="551"/>
      <c r="G598" s="550"/>
      <c r="I598" s="551"/>
      <c r="K598" s="555"/>
      <c r="L598" s="556"/>
      <c r="M598" s="556"/>
      <c r="N598" s="550"/>
      <c r="O598" s="553"/>
      <c r="P598" s="507"/>
      <c r="Q598" s="557"/>
      <c r="AF598" s="553"/>
      <c r="AJ598" s="558"/>
      <c r="AL598" s="558"/>
      <c r="AO598" s="559"/>
    </row>
    <row r="599" ht="15.75" hidden="1" customHeight="1">
      <c r="A599" s="550"/>
      <c r="B599" s="550"/>
      <c r="C599" s="550"/>
      <c r="D599" s="550"/>
      <c r="E599" s="551"/>
      <c r="F599" s="551"/>
      <c r="G599" s="550"/>
      <c r="I599" s="551"/>
      <c r="K599" s="555"/>
      <c r="L599" s="556"/>
      <c r="M599" s="556"/>
      <c r="N599" s="550"/>
      <c r="O599" s="553"/>
      <c r="P599" s="507"/>
      <c r="Q599" s="557"/>
      <c r="AF599" s="553"/>
      <c r="AJ599" s="558"/>
      <c r="AL599" s="558"/>
      <c r="AO599" s="559"/>
    </row>
    <row r="600" ht="15.75" hidden="1" customHeight="1">
      <c r="A600" s="550"/>
      <c r="B600" s="550"/>
      <c r="C600" s="550"/>
      <c r="D600" s="550"/>
      <c r="E600" s="551"/>
      <c r="F600" s="551"/>
      <c r="G600" s="550"/>
      <c r="I600" s="551"/>
      <c r="K600" s="555"/>
      <c r="L600" s="556"/>
      <c r="M600" s="556"/>
      <c r="N600" s="550"/>
      <c r="O600" s="553"/>
      <c r="P600" s="507"/>
      <c r="Q600" s="557"/>
      <c r="AF600" s="553"/>
      <c r="AJ600" s="558"/>
      <c r="AL600" s="558"/>
      <c r="AO600" s="559"/>
    </row>
    <row r="601" ht="15.75" hidden="1" customHeight="1">
      <c r="A601" s="550"/>
      <c r="B601" s="550"/>
      <c r="C601" s="550"/>
      <c r="D601" s="550"/>
      <c r="E601" s="551"/>
      <c r="F601" s="551"/>
      <c r="G601" s="550"/>
      <c r="I601" s="551"/>
      <c r="K601" s="555"/>
      <c r="L601" s="556"/>
      <c r="M601" s="556"/>
      <c r="N601" s="550"/>
      <c r="O601" s="553"/>
      <c r="P601" s="507"/>
      <c r="Q601" s="557"/>
      <c r="AF601" s="553"/>
      <c r="AJ601" s="558"/>
      <c r="AL601" s="558"/>
      <c r="AO601" s="559"/>
    </row>
    <row r="602" ht="15.75" hidden="1" customHeight="1">
      <c r="A602" s="550"/>
      <c r="B602" s="550"/>
      <c r="C602" s="550"/>
      <c r="D602" s="550"/>
      <c r="E602" s="551"/>
      <c r="F602" s="551"/>
      <c r="G602" s="550"/>
      <c r="I602" s="551"/>
      <c r="K602" s="555"/>
      <c r="L602" s="556"/>
      <c r="M602" s="556"/>
      <c r="N602" s="550"/>
      <c r="O602" s="553"/>
      <c r="P602" s="507"/>
      <c r="Q602" s="557"/>
      <c r="AF602" s="553"/>
      <c r="AJ602" s="558"/>
      <c r="AL602" s="558"/>
      <c r="AO602" s="559"/>
    </row>
    <row r="603" ht="15.75" hidden="1" customHeight="1">
      <c r="A603" s="550"/>
      <c r="B603" s="550"/>
      <c r="C603" s="550"/>
      <c r="D603" s="550"/>
      <c r="E603" s="551"/>
      <c r="F603" s="551"/>
      <c r="G603" s="550"/>
      <c r="I603" s="551"/>
      <c r="K603" s="555"/>
      <c r="L603" s="556"/>
      <c r="M603" s="556"/>
      <c r="N603" s="550"/>
      <c r="O603" s="553"/>
      <c r="P603" s="507"/>
      <c r="Q603" s="557"/>
      <c r="AF603" s="553"/>
      <c r="AJ603" s="558"/>
      <c r="AL603" s="558"/>
      <c r="AO603" s="559"/>
    </row>
    <row r="604" ht="15.75" hidden="1" customHeight="1">
      <c r="A604" s="550"/>
      <c r="B604" s="550"/>
      <c r="C604" s="550"/>
      <c r="D604" s="550"/>
      <c r="E604" s="551"/>
      <c r="F604" s="551"/>
      <c r="G604" s="550"/>
      <c r="I604" s="551"/>
      <c r="K604" s="555"/>
      <c r="L604" s="556"/>
      <c r="M604" s="556"/>
      <c r="N604" s="550"/>
      <c r="O604" s="553"/>
      <c r="P604" s="507"/>
      <c r="Q604" s="557"/>
      <c r="AF604" s="553"/>
      <c r="AJ604" s="558"/>
      <c r="AL604" s="558"/>
      <c r="AO604" s="559"/>
    </row>
    <row r="605" ht="15.75" hidden="1" customHeight="1">
      <c r="A605" s="550"/>
      <c r="B605" s="550"/>
      <c r="C605" s="550"/>
      <c r="D605" s="550"/>
      <c r="E605" s="551"/>
      <c r="F605" s="551"/>
      <c r="G605" s="550"/>
      <c r="I605" s="551"/>
      <c r="K605" s="555"/>
      <c r="L605" s="556"/>
      <c r="M605" s="556"/>
      <c r="N605" s="550"/>
      <c r="O605" s="553"/>
      <c r="P605" s="507"/>
      <c r="Q605" s="557"/>
      <c r="AF605" s="553"/>
      <c r="AJ605" s="558"/>
      <c r="AL605" s="558"/>
      <c r="AO605" s="559"/>
    </row>
    <row r="606" ht="15.75" hidden="1" customHeight="1">
      <c r="A606" s="550"/>
      <c r="B606" s="550"/>
      <c r="C606" s="550"/>
      <c r="D606" s="550"/>
      <c r="E606" s="551"/>
      <c r="F606" s="551"/>
      <c r="G606" s="550"/>
      <c r="I606" s="551"/>
      <c r="K606" s="555"/>
      <c r="L606" s="556"/>
      <c r="M606" s="556"/>
      <c r="N606" s="550"/>
      <c r="O606" s="553"/>
      <c r="P606" s="507"/>
      <c r="Q606" s="557"/>
      <c r="AF606" s="553"/>
      <c r="AJ606" s="558"/>
      <c r="AL606" s="558"/>
      <c r="AO606" s="559"/>
    </row>
    <row r="607" ht="15.75" hidden="1" customHeight="1">
      <c r="A607" s="550"/>
      <c r="B607" s="550"/>
      <c r="C607" s="550"/>
      <c r="D607" s="550"/>
      <c r="E607" s="551"/>
      <c r="F607" s="551"/>
      <c r="G607" s="550"/>
      <c r="I607" s="551"/>
      <c r="K607" s="555"/>
      <c r="L607" s="556"/>
      <c r="M607" s="556"/>
      <c r="N607" s="550"/>
      <c r="O607" s="553"/>
      <c r="P607" s="507"/>
      <c r="Q607" s="557"/>
      <c r="AF607" s="553"/>
      <c r="AJ607" s="558"/>
      <c r="AL607" s="558"/>
      <c r="AO607" s="559"/>
    </row>
    <row r="608" ht="15.75" hidden="1" customHeight="1">
      <c r="A608" s="550"/>
      <c r="B608" s="550"/>
      <c r="C608" s="550"/>
      <c r="D608" s="550"/>
      <c r="E608" s="551"/>
      <c r="F608" s="551"/>
      <c r="G608" s="550"/>
      <c r="I608" s="551"/>
      <c r="K608" s="555"/>
      <c r="L608" s="556"/>
      <c r="M608" s="556"/>
      <c r="N608" s="550"/>
      <c r="O608" s="553"/>
      <c r="P608" s="507"/>
      <c r="Q608" s="557"/>
      <c r="AF608" s="553"/>
      <c r="AJ608" s="558"/>
      <c r="AL608" s="558"/>
      <c r="AO608" s="559"/>
    </row>
    <row r="609" ht="15.75" hidden="1" customHeight="1">
      <c r="A609" s="550"/>
      <c r="B609" s="550"/>
      <c r="C609" s="550"/>
      <c r="D609" s="550"/>
      <c r="E609" s="551"/>
      <c r="F609" s="551"/>
      <c r="G609" s="550"/>
      <c r="I609" s="551"/>
      <c r="K609" s="555"/>
      <c r="L609" s="556"/>
      <c r="M609" s="556"/>
      <c r="N609" s="550"/>
      <c r="O609" s="553"/>
      <c r="P609" s="507"/>
      <c r="Q609" s="557"/>
      <c r="AF609" s="553"/>
      <c r="AJ609" s="558"/>
      <c r="AL609" s="558"/>
      <c r="AO609" s="559"/>
    </row>
    <row r="610" ht="15.75" hidden="1" customHeight="1">
      <c r="A610" s="550"/>
      <c r="B610" s="550"/>
      <c r="C610" s="550"/>
      <c r="D610" s="550"/>
      <c r="E610" s="551"/>
      <c r="F610" s="551"/>
      <c r="G610" s="550"/>
      <c r="I610" s="551"/>
      <c r="K610" s="555"/>
      <c r="L610" s="556"/>
      <c r="M610" s="556"/>
      <c r="N610" s="550"/>
      <c r="O610" s="553"/>
      <c r="P610" s="507"/>
      <c r="Q610" s="557"/>
      <c r="AF610" s="553"/>
      <c r="AJ610" s="558"/>
      <c r="AL610" s="558"/>
      <c r="AO610" s="559"/>
    </row>
    <row r="611" ht="15.75" hidden="1" customHeight="1">
      <c r="A611" s="550"/>
      <c r="B611" s="550"/>
      <c r="C611" s="550"/>
      <c r="D611" s="550"/>
      <c r="E611" s="551"/>
      <c r="F611" s="551"/>
      <c r="G611" s="550"/>
      <c r="I611" s="551"/>
      <c r="K611" s="555"/>
      <c r="L611" s="556"/>
      <c r="M611" s="556"/>
      <c r="N611" s="550"/>
      <c r="O611" s="553"/>
      <c r="P611" s="507"/>
      <c r="Q611" s="557"/>
      <c r="AF611" s="553"/>
      <c r="AJ611" s="558"/>
      <c r="AL611" s="558"/>
      <c r="AO611" s="559"/>
    </row>
    <row r="612" ht="15.75" hidden="1" customHeight="1">
      <c r="A612" s="550"/>
      <c r="B612" s="550"/>
      <c r="C612" s="550"/>
      <c r="D612" s="550"/>
      <c r="E612" s="551"/>
      <c r="F612" s="551"/>
      <c r="G612" s="550"/>
      <c r="I612" s="551"/>
      <c r="K612" s="555"/>
      <c r="L612" s="556"/>
      <c r="M612" s="556"/>
      <c r="N612" s="550"/>
      <c r="O612" s="553"/>
      <c r="P612" s="507"/>
      <c r="Q612" s="557"/>
      <c r="AF612" s="553"/>
      <c r="AJ612" s="558"/>
      <c r="AL612" s="558"/>
      <c r="AO612" s="559"/>
    </row>
    <row r="613" ht="15.75" hidden="1" customHeight="1">
      <c r="A613" s="550"/>
      <c r="B613" s="550"/>
      <c r="C613" s="550"/>
      <c r="D613" s="550"/>
      <c r="E613" s="551"/>
      <c r="F613" s="551"/>
      <c r="G613" s="550"/>
      <c r="I613" s="551"/>
      <c r="K613" s="555"/>
      <c r="L613" s="556"/>
      <c r="M613" s="556"/>
      <c r="N613" s="550"/>
      <c r="O613" s="553"/>
      <c r="P613" s="507"/>
      <c r="Q613" s="557"/>
      <c r="AF613" s="553"/>
      <c r="AJ613" s="558"/>
      <c r="AL613" s="558"/>
      <c r="AO613" s="559"/>
    </row>
    <row r="614" ht="15.75" hidden="1" customHeight="1">
      <c r="A614" s="550"/>
      <c r="B614" s="550"/>
      <c r="C614" s="550"/>
      <c r="D614" s="550"/>
      <c r="E614" s="551"/>
      <c r="F614" s="551"/>
      <c r="G614" s="550"/>
      <c r="I614" s="551"/>
      <c r="K614" s="555"/>
      <c r="L614" s="556"/>
      <c r="M614" s="556"/>
      <c r="N614" s="550"/>
      <c r="O614" s="553"/>
      <c r="P614" s="507"/>
      <c r="Q614" s="557"/>
      <c r="AF614" s="553"/>
      <c r="AJ614" s="558"/>
      <c r="AL614" s="558"/>
      <c r="AO614" s="559"/>
    </row>
    <row r="615" ht="15.75" hidden="1" customHeight="1">
      <c r="A615" s="550"/>
      <c r="B615" s="550"/>
      <c r="C615" s="550"/>
      <c r="D615" s="550"/>
      <c r="E615" s="551"/>
      <c r="F615" s="551"/>
      <c r="G615" s="550"/>
      <c r="I615" s="551"/>
      <c r="K615" s="555"/>
      <c r="L615" s="556"/>
      <c r="M615" s="556"/>
      <c r="N615" s="550"/>
      <c r="O615" s="553"/>
      <c r="P615" s="507"/>
      <c r="Q615" s="557"/>
      <c r="AF615" s="553"/>
      <c r="AJ615" s="558"/>
      <c r="AL615" s="558"/>
      <c r="AO615" s="559"/>
    </row>
    <row r="616" ht="15.75" hidden="1" customHeight="1">
      <c r="A616" s="550"/>
      <c r="B616" s="550"/>
      <c r="C616" s="550"/>
      <c r="D616" s="550"/>
      <c r="E616" s="551"/>
      <c r="F616" s="551"/>
      <c r="G616" s="550"/>
      <c r="I616" s="551"/>
      <c r="K616" s="555"/>
      <c r="L616" s="556"/>
      <c r="M616" s="556"/>
      <c r="N616" s="550"/>
      <c r="O616" s="553"/>
      <c r="P616" s="507"/>
      <c r="Q616" s="557"/>
      <c r="AF616" s="553"/>
      <c r="AJ616" s="558"/>
      <c r="AL616" s="558"/>
      <c r="AO616" s="559"/>
    </row>
    <row r="617" ht="15.75" hidden="1" customHeight="1">
      <c r="A617" s="550"/>
      <c r="B617" s="550"/>
      <c r="C617" s="550"/>
      <c r="D617" s="550"/>
      <c r="E617" s="551"/>
      <c r="F617" s="551"/>
      <c r="G617" s="550"/>
      <c r="I617" s="551"/>
      <c r="K617" s="555"/>
      <c r="L617" s="556"/>
      <c r="M617" s="556"/>
      <c r="N617" s="550"/>
      <c r="O617" s="553"/>
      <c r="P617" s="507"/>
      <c r="Q617" s="557"/>
      <c r="AF617" s="553"/>
      <c r="AJ617" s="558"/>
      <c r="AL617" s="558"/>
      <c r="AO617" s="559"/>
    </row>
    <row r="618" ht="15.75" hidden="1" customHeight="1">
      <c r="A618" s="550"/>
      <c r="B618" s="550"/>
      <c r="C618" s="550"/>
      <c r="D618" s="550"/>
      <c r="E618" s="551"/>
      <c r="F618" s="551"/>
      <c r="G618" s="550"/>
      <c r="I618" s="551"/>
      <c r="K618" s="555"/>
      <c r="L618" s="556"/>
      <c r="M618" s="556"/>
      <c r="N618" s="550"/>
      <c r="O618" s="553"/>
      <c r="P618" s="507"/>
      <c r="Q618" s="557"/>
      <c r="AF618" s="553"/>
      <c r="AJ618" s="558"/>
      <c r="AL618" s="558"/>
      <c r="AO618" s="559"/>
    </row>
    <row r="619" ht="15.75" hidden="1" customHeight="1">
      <c r="A619" s="550"/>
      <c r="B619" s="550"/>
      <c r="C619" s="550"/>
      <c r="D619" s="550"/>
      <c r="E619" s="551"/>
      <c r="F619" s="551"/>
      <c r="G619" s="550"/>
      <c r="I619" s="551"/>
      <c r="K619" s="555"/>
      <c r="L619" s="556"/>
      <c r="M619" s="556"/>
      <c r="N619" s="550"/>
      <c r="O619" s="553"/>
      <c r="P619" s="507"/>
      <c r="Q619" s="557"/>
      <c r="AF619" s="553"/>
      <c r="AJ619" s="558"/>
      <c r="AL619" s="558"/>
      <c r="AO619" s="559"/>
    </row>
    <row r="620" ht="15.75" hidden="1" customHeight="1">
      <c r="A620" s="550"/>
      <c r="B620" s="550"/>
      <c r="C620" s="550"/>
      <c r="D620" s="550"/>
      <c r="E620" s="551"/>
      <c r="F620" s="551"/>
      <c r="G620" s="550"/>
      <c r="I620" s="551"/>
      <c r="K620" s="555"/>
      <c r="L620" s="556"/>
      <c r="M620" s="556"/>
      <c r="N620" s="550"/>
      <c r="O620" s="553"/>
      <c r="P620" s="507"/>
      <c r="Q620" s="557"/>
      <c r="AF620" s="553"/>
      <c r="AJ620" s="558"/>
      <c r="AL620" s="558"/>
      <c r="AO620" s="559"/>
    </row>
    <row r="621" ht="15.75" hidden="1" customHeight="1">
      <c r="A621" s="550"/>
      <c r="B621" s="550"/>
      <c r="C621" s="550"/>
      <c r="D621" s="550"/>
      <c r="E621" s="551"/>
      <c r="F621" s="551"/>
      <c r="G621" s="550"/>
      <c r="I621" s="551"/>
      <c r="K621" s="555"/>
      <c r="L621" s="556"/>
      <c r="M621" s="556"/>
      <c r="N621" s="550"/>
      <c r="O621" s="553"/>
      <c r="P621" s="507"/>
      <c r="Q621" s="557"/>
      <c r="AF621" s="553"/>
      <c r="AJ621" s="558"/>
      <c r="AL621" s="558"/>
      <c r="AO621" s="559"/>
    </row>
    <row r="622" ht="15.75" hidden="1" customHeight="1">
      <c r="A622" s="550"/>
      <c r="B622" s="550"/>
      <c r="C622" s="550"/>
      <c r="D622" s="550"/>
      <c r="E622" s="551"/>
      <c r="F622" s="551"/>
      <c r="G622" s="550"/>
      <c r="I622" s="551"/>
      <c r="K622" s="555"/>
      <c r="L622" s="556"/>
      <c r="M622" s="556"/>
      <c r="N622" s="550"/>
      <c r="O622" s="553"/>
      <c r="P622" s="507"/>
      <c r="Q622" s="557"/>
      <c r="AF622" s="553"/>
      <c r="AJ622" s="558"/>
      <c r="AL622" s="558"/>
      <c r="AO622" s="559"/>
    </row>
    <row r="623" ht="15.75" hidden="1" customHeight="1">
      <c r="A623" s="550"/>
      <c r="B623" s="550"/>
      <c r="C623" s="550"/>
      <c r="D623" s="550"/>
      <c r="E623" s="551"/>
      <c r="F623" s="551"/>
      <c r="G623" s="550"/>
      <c r="I623" s="551"/>
      <c r="K623" s="555"/>
      <c r="L623" s="556"/>
      <c r="M623" s="556"/>
      <c r="N623" s="550"/>
      <c r="O623" s="553"/>
      <c r="P623" s="507"/>
      <c r="Q623" s="557"/>
      <c r="AF623" s="553"/>
      <c r="AJ623" s="558"/>
      <c r="AL623" s="558"/>
      <c r="AO623" s="559"/>
    </row>
    <row r="624" ht="15.75" hidden="1" customHeight="1">
      <c r="A624" s="550"/>
      <c r="B624" s="550"/>
      <c r="C624" s="550"/>
      <c r="D624" s="550"/>
      <c r="E624" s="551"/>
      <c r="F624" s="551"/>
      <c r="G624" s="550"/>
      <c r="I624" s="551"/>
      <c r="K624" s="555"/>
      <c r="L624" s="556"/>
      <c r="M624" s="556"/>
      <c r="N624" s="550"/>
      <c r="O624" s="553"/>
      <c r="P624" s="507"/>
      <c r="Q624" s="557"/>
      <c r="AF624" s="553"/>
      <c r="AJ624" s="558"/>
      <c r="AL624" s="558"/>
      <c r="AO624" s="559"/>
    </row>
    <row r="625" ht="15.75" hidden="1" customHeight="1">
      <c r="A625" s="550"/>
      <c r="B625" s="550"/>
      <c r="C625" s="550"/>
      <c r="D625" s="550"/>
      <c r="E625" s="551"/>
      <c r="F625" s="551"/>
      <c r="G625" s="550"/>
      <c r="I625" s="551"/>
      <c r="K625" s="555"/>
      <c r="L625" s="556"/>
      <c r="M625" s="556"/>
      <c r="N625" s="550"/>
      <c r="O625" s="553"/>
      <c r="P625" s="507"/>
      <c r="Q625" s="557"/>
      <c r="AF625" s="553"/>
      <c r="AJ625" s="558"/>
      <c r="AL625" s="558"/>
      <c r="AO625" s="559"/>
    </row>
    <row r="626" ht="15.75" hidden="1" customHeight="1">
      <c r="A626" s="550"/>
      <c r="B626" s="550"/>
      <c r="C626" s="550"/>
      <c r="D626" s="550"/>
      <c r="E626" s="551"/>
      <c r="F626" s="551"/>
      <c r="G626" s="550"/>
      <c r="I626" s="551"/>
      <c r="K626" s="555"/>
      <c r="L626" s="556"/>
      <c r="M626" s="556"/>
      <c r="N626" s="550"/>
      <c r="O626" s="553"/>
      <c r="P626" s="507"/>
      <c r="Q626" s="557"/>
      <c r="AF626" s="553"/>
      <c r="AJ626" s="558"/>
      <c r="AL626" s="558"/>
      <c r="AO626" s="559"/>
    </row>
    <row r="627" ht="15.75" hidden="1" customHeight="1">
      <c r="A627" s="550"/>
      <c r="B627" s="550"/>
      <c r="C627" s="550"/>
      <c r="D627" s="550"/>
      <c r="E627" s="551"/>
      <c r="F627" s="551"/>
      <c r="G627" s="550"/>
      <c r="I627" s="551"/>
      <c r="K627" s="555"/>
      <c r="L627" s="556"/>
      <c r="M627" s="556"/>
      <c r="N627" s="550"/>
      <c r="O627" s="553"/>
      <c r="P627" s="507"/>
      <c r="Q627" s="557"/>
      <c r="AF627" s="553"/>
      <c r="AJ627" s="558"/>
      <c r="AL627" s="558"/>
      <c r="AO627" s="559"/>
    </row>
    <row r="628" ht="15.75" hidden="1" customHeight="1">
      <c r="A628" s="550"/>
      <c r="B628" s="550"/>
      <c r="C628" s="550"/>
      <c r="D628" s="550"/>
      <c r="E628" s="551"/>
      <c r="F628" s="551"/>
      <c r="G628" s="550"/>
      <c r="I628" s="551"/>
      <c r="K628" s="555"/>
      <c r="L628" s="556"/>
      <c r="M628" s="556"/>
      <c r="N628" s="550"/>
      <c r="O628" s="553"/>
      <c r="P628" s="507"/>
      <c r="Q628" s="557"/>
      <c r="AF628" s="553"/>
      <c r="AJ628" s="558"/>
      <c r="AL628" s="558"/>
      <c r="AO628" s="559"/>
    </row>
    <row r="629" ht="15.75" hidden="1" customHeight="1">
      <c r="A629" s="550"/>
      <c r="B629" s="550"/>
      <c r="C629" s="550"/>
      <c r="D629" s="550"/>
      <c r="E629" s="551"/>
      <c r="F629" s="551"/>
      <c r="G629" s="550"/>
      <c r="I629" s="551"/>
      <c r="K629" s="555"/>
      <c r="L629" s="556"/>
      <c r="M629" s="556"/>
      <c r="N629" s="550"/>
      <c r="O629" s="553"/>
      <c r="P629" s="507"/>
      <c r="Q629" s="557"/>
      <c r="AF629" s="553"/>
      <c r="AJ629" s="558"/>
      <c r="AL629" s="558"/>
      <c r="AO629" s="559"/>
    </row>
    <row r="630" ht="15.75" hidden="1" customHeight="1">
      <c r="A630" s="550"/>
      <c r="B630" s="550"/>
      <c r="C630" s="550"/>
      <c r="D630" s="550"/>
      <c r="E630" s="551"/>
      <c r="F630" s="551"/>
      <c r="G630" s="550"/>
      <c r="I630" s="551"/>
      <c r="K630" s="555"/>
      <c r="L630" s="556"/>
      <c r="M630" s="556"/>
      <c r="N630" s="550"/>
      <c r="O630" s="553"/>
      <c r="P630" s="507"/>
      <c r="Q630" s="557"/>
      <c r="AF630" s="553"/>
      <c r="AJ630" s="558"/>
      <c r="AL630" s="558"/>
      <c r="AO630" s="559"/>
    </row>
    <row r="631" ht="15.75" hidden="1" customHeight="1">
      <c r="A631" s="550"/>
      <c r="B631" s="550"/>
      <c r="C631" s="550"/>
      <c r="D631" s="550"/>
      <c r="E631" s="551"/>
      <c r="F631" s="551"/>
      <c r="G631" s="550"/>
      <c r="I631" s="551"/>
      <c r="K631" s="555"/>
      <c r="L631" s="556"/>
      <c r="M631" s="556"/>
      <c r="N631" s="550"/>
      <c r="O631" s="553"/>
      <c r="P631" s="507"/>
      <c r="Q631" s="557"/>
      <c r="AF631" s="553"/>
      <c r="AJ631" s="558"/>
      <c r="AL631" s="558"/>
      <c r="AO631" s="559"/>
    </row>
    <row r="632" ht="15.75" hidden="1" customHeight="1">
      <c r="A632" s="550"/>
      <c r="B632" s="550"/>
      <c r="C632" s="550"/>
      <c r="D632" s="550"/>
      <c r="E632" s="551"/>
      <c r="F632" s="551"/>
      <c r="G632" s="550"/>
      <c r="I632" s="551"/>
      <c r="K632" s="555"/>
      <c r="L632" s="556"/>
      <c r="M632" s="556"/>
      <c r="N632" s="550"/>
      <c r="O632" s="553"/>
      <c r="P632" s="507"/>
      <c r="Q632" s="557"/>
      <c r="AF632" s="553"/>
      <c r="AJ632" s="558"/>
      <c r="AL632" s="558"/>
      <c r="AO632" s="559"/>
    </row>
    <row r="633" ht="15.75" hidden="1" customHeight="1">
      <c r="A633" s="550"/>
      <c r="B633" s="550"/>
      <c r="C633" s="550"/>
      <c r="D633" s="550"/>
      <c r="E633" s="551"/>
      <c r="F633" s="551"/>
      <c r="G633" s="550"/>
      <c r="I633" s="551"/>
      <c r="K633" s="555"/>
      <c r="L633" s="556"/>
      <c r="M633" s="556"/>
      <c r="N633" s="550"/>
      <c r="O633" s="553"/>
      <c r="P633" s="507"/>
      <c r="Q633" s="557"/>
      <c r="AF633" s="553"/>
      <c r="AJ633" s="558"/>
      <c r="AL633" s="558"/>
      <c r="AO633" s="559"/>
    </row>
    <row r="634" ht="15.75" hidden="1" customHeight="1">
      <c r="A634" s="550"/>
      <c r="B634" s="550"/>
      <c r="C634" s="550"/>
      <c r="D634" s="550"/>
      <c r="E634" s="551"/>
      <c r="F634" s="551"/>
      <c r="G634" s="550"/>
      <c r="I634" s="551"/>
      <c r="K634" s="555"/>
      <c r="L634" s="556"/>
      <c r="M634" s="556"/>
      <c r="N634" s="550"/>
      <c r="O634" s="553"/>
      <c r="P634" s="507"/>
      <c r="Q634" s="557"/>
      <c r="AF634" s="553"/>
      <c r="AJ634" s="558"/>
      <c r="AL634" s="558"/>
      <c r="AO634" s="559"/>
    </row>
    <row r="635" ht="15.75" hidden="1" customHeight="1">
      <c r="A635" s="550"/>
      <c r="B635" s="550"/>
      <c r="C635" s="550"/>
      <c r="D635" s="550"/>
      <c r="E635" s="551"/>
      <c r="F635" s="551"/>
      <c r="G635" s="550"/>
      <c r="I635" s="551"/>
      <c r="K635" s="555"/>
      <c r="L635" s="556"/>
      <c r="M635" s="556"/>
      <c r="N635" s="550"/>
      <c r="O635" s="553"/>
      <c r="P635" s="507"/>
      <c r="Q635" s="557"/>
      <c r="AF635" s="553"/>
      <c r="AJ635" s="558"/>
      <c r="AL635" s="558"/>
      <c r="AO635" s="559"/>
    </row>
    <row r="636" ht="15.75" hidden="1" customHeight="1">
      <c r="A636" s="550"/>
      <c r="B636" s="550"/>
      <c r="C636" s="550"/>
      <c r="D636" s="550"/>
      <c r="E636" s="551"/>
      <c r="F636" s="551"/>
      <c r="G636" s="550"/>
      <c r="I636" s="551"/>
      <c r="K636" s="555"/>
      <c r="L636" s="556"/>
      <c r="M636" s="556"/>
      <c r="N636" s="550"/>
      <c r="O636" s="553"/>
      <c r="P636" s="507"/>
      <c r="Q636" s="557"/>
      <c r="AF636" s="553"/>
      <c r="AJ636" s="558"/>
      <c r="AL636" s="558"/>
      <c r="AO636" s="559"/>
    </row>
    <row r="637" ht="15.75" hidden="1" customHeight="1">
      <c r="A637" s="550"/>
      <c r="B637" s="550"/>
      <c r="C637" s="550"/>
      <c r="D637" s="550"/>
      <c r="E637" s="551"/>
      <c r="F637" s="551"/>
      <c r="G637" s="550"/>
      <c r="I637" s="551"/>
      <c r="K637" s="555"/>
      <c r="L637" s="556"/>
      <c r="M637" s="556"/>
      <c r="N637" s="550"/>
      <c r="O637" s="553"/>
      <c r="P637" s="507"/>
      <c r="Q637" s="557"/>
      <c r="AF637" s="553"/>
      <c r="AJ637" s="558"/>
      <c r="AL637" s="558"/>
      <c r="AO637" s="559"/>
    </row>
    <row r="638" ht="15.75" hidden="1" customHeight="1">
      <c r="A638" s="550"/>
      <c r="B638" s="550"/>
      <c r="C638" s="550"/>
      <c r="D638" s="550"/>
      <c r="E638" s="551"/>
      <c r="F638" s="551"/>
      <c r="G638" s="550"/>
      <c r="I638" s="551"/>
      <c r="K638" s="555"/>
      <c r="L638" s="556"/>
      <c r="M638" s="556"/>
      <c r="N638" s="550"/>
      <c r="O638" s="553"/>
      <c r="P638" s="507"/>
      <c r="Q638" s="557"/>
      <c r="AF638" s="553"/>
      <c r="AJ638" s="558"/>
      <c r="AL638" s="558"/>
      <c r="AO638" s="559"/>
    </row>
    <row r="639" ht="15.75" hidden="1" customHeight="1">
      <c r="A639" s="550"/>
      <c r="B639" s="550"/>
      <c r="C639" s="550"/>
      <c r="D639" s="550"/>
      <c r="E639" s="551"/>
      <c r="F639" s="551"/>
      <c r="G639" s="550"/>
      <c r="I639" s="551"/>
      <c r="K639" s="555"/>
      <c r="L639" s="556"/>
      <c r="M639" s="556"/>
      <c r="N639" s="550"/>
      <c r="O639" s="553"/>
      <c r="P639" s="507"/>
      <c r="Q639" s="557"/>
      <c r="AF639" s="553"/>
      <c r="AJ639" s="558"/>
      <c r="AL639" s="558"/>
      <c r="AO639" s="559"/>
    </row>
    <row r="640" ht="15.75" hidden="1" customHeight="1">
      <c r="A640" s="550"/>
      <c r="B640" s="550"/>
      <c r="C640" s="550"/>
      <c r="D640" s="550"/>
      <c r="E640" s="551"/>
      <c r="F640" s="551"/>
      <c r="G640" s="550"/>
      <c r="I640" s="551"/>
      <c r="K640" s="555"/>
      <c r="L640" s="556"/>
      <c r="M640" s="556"/>
      <c r="N640" s="550"/>
      <c r="O640" s="553"/>
      <c r="P640" s="507"/>
      <c r="Q640" s="557"/>
      <c r="AF640" s="553"/>
      <c r="AJ640" s="558"/>
      <c r="AL640" s="558"/>
      <c r="AO640" s="559"/>
    </row>
    <row r="641" ht="15.75" hidden="1" customHeight="1">
      <c r="A641" s="550"/>
      <c r="B641" s="550"/>
      <c r="C641" s="550"/>
      <c r="D641" s="550"/>
      <c r="E641" s="551"/>
      <c r="F641" s="551"/>
      <c r="G641" s="550"/>
      <c r="I641" s="551"/>
      <c r="K641" s="555"/>
      <c r="L641" s="556"/>
      <c r="M641" s="556"/>
      <c r="N641" s="550"/>
      <c r="O641" s="553"/>
      <c r="P641" s="507"/>
      <c r="Q641" s="557"/>
      <c r="AF641" s="553"/>
      <c r="AJ641" s="558"/>
      <c r="AL641" s="558"/>
      <c r="AO641" s="559"/>
    </row>
    <row r="642" ht="15.75" hidden="1" customHeight="1">
      <c r="A642" s="550"/>
      <c r="B642" s="550"/>
      <c r="C642" s="550"/>
      <c r="D642" s="550"/>
      <c r="E642" s="551"/>
      <c r="F642" s="551"/>
      <c r="G642" s="550"/>
      <c r="I642" s="551"/>
      <c r="K642" s="555"/>
      <c r="L642" s="556"/>
      <c r="M642" s="556"/>
      <c r="N642" s="550"/>
      <c r="O642" s="553"/>
      <c r="P642" s="507"/>
      <c r="Q642" s="557"/>
      <c r="AF642" s="553"/>
      <c r="AJ642" s="558"/>
      <c r="AL642" s="558"/>
      <c r="AO642" s="559"/>
    </row>
    <row r="643" ht="15.75" hidden="1" customHeight="1">
      <c r="A643" s="550"/>
      <c r="B643" s="550"/>
      <c r="C643" s="550"/>
      <c r="D643" s="550"/>
      <c r="E643" s="551"/>
      <c r="F643" s="551"/>
      <c r="G643" s="550"/>
      <c r="I643" s="551"/>
      <c r="K643" s="555"/>
      <c r="L643" s="556"/>
      <c r="M643" s="556"/>
      <c r="N643" s="550"/>
      <c r="O643" s="553"/>
      <c r="P643" s="507"/>
      <c r="Q643" s="557"/>
      <c r="AF643" s="553"/>
      <c r="AJ643" s="558"/>
      <c r="AL643" s="558"/>
      <c r="AO643" s="559"/>
    </row>
    <row r="644" ht="15.75" hidden="1" customHeight="1">
      <c r="A644" s="550"/>
      <c r="B644" s="550"/>
      <c r="C644" s="550"/>
      <c r="D644" s="550"/>
      <c r="E644" s="551"/>
      <c r="F644" s="551"/>
      <c r="G644" s="550"/>
      <c r="I644" s="551"/>
      <c r="K644" s="555"/>
      <c r="L644" s="556"/>
      <c r="M644" s="556"/>
      <c r="N644" s="550"/>
      <c r="O644" s="553"/>
      <c r="P644" s="507"/>
      <c r="Q644" s="557"/>
      <c r="AF644" s="553"/>
      <c r="AJ644" s="558"/>
      <c r="AL644" s="558"/>
      <c r="AO644" s="559"/>
    </row>
    <row r="645" ht="15.75" hidden="1" customHeight="1">
      <c r="A645" s="550"/>
      <c r="B645" s="550"/>
      <c r="C645" s="550"/>
      <c r="D645" s="550"/>
      <c r="E645" s="551"/>
      <c r="F645" s="551"/>
      <c r="G645" s="550"/>
      <c r="I645" s="551"/>
      <c r="K645" s="555"/>
      <c r="L645" s="556"/>
      <c r="M645" s="556"/>
      <c r="N645" s="550"/>
      <c r="O645" s="553"/>
      <c r="P645" s="507"/>
      <c r="Q645" s="557"/>
      <c r="AF645" s="553"/>
      <c r="AJ645" s="558"/>
      <c r="AL645" s="558"/>
      <c r="AO645" s="559"/>
    </row>
    <row r="646" ht="15.75" hidden="1" customHeight="1">
      <c r="A646" s="550"/>
      <c r="B646" s="550"/>
      <c r="C646" s="550"/>
      <c r="D646" s="550"/>
      <c r="E646" s="551"/>
      <c r="F646" s="551"/>
      <c r="G646" s="550"/>
      <c r="I646" s="551"/>
      <c r="K646" s="555"/>
      <c r="L646" s="556"/>
      <c r="M646" s="556"/>
      <c r="N646" s="550"/>
      <c r="O646" s="553"/>
      <c r="P646" s="507"/>
      <c r="Q646" s="557"/>
      <c r="AF646" s="553"/>
      <c r="AJ646" s="558"/>
      <c r="AL646" s="558"/>
      <c r="AO646" s="559"/>
    </row>
    <row r="647" ht="15.75" hidden="1" customHeight="1">
      <c r="A647" s="550"/>
      <c r="B647" s="550"/>
      <c r="C647" s="550"/>
      <c r="D647" s="550"/>
      <c r="E647" s="551"/>
      <c r="F647" s="551"/>
      <c r="G647" s="550"/>
      <c r="I647" s="551"/>
      <c r="K647" s="555"/>
      <c r="L647" s="556"/>
      <c r="M647" s="556"/>
      <c r="N647" s="550"/>
      <c r="O647" s="553"/>
      <c r="P647" s="507"/>
      <c r="Q647" s="557"/>
      <c r="AF647" s="553"/>
      <c r="AJ647" s="558"/>
      <c r="AL647" s="558"/>
      <c r="AO647" s="559"/>
    </row>
    <row r="648" ht="15.75" hidden="1" customHeight="1">
      <c r="A648" s="550"/>
      <c r="B648" s="550"/>
      <c r="C648" s="550"/>
      <c r="D648" s="550"/>
      <c r="E648" s="551"/>
      <c r="F648" s="551"/>
      <c r="G648" s="550"/>
      <c r="I648" s="551"/>
      <c r="K648" s="555"/>
      <c r="L648" s="556"/>
      <c r="M648" s="556"/>
      <c r="N648" s="550"/>
      <c r="O648" s="553"/>
      <c r="P648" s="507"/>
      <c r="Q648" s="557"/>
      <c r="AF648" s="553"/>
      <c r="AJ648" s="558"/>
      <c r="AL648" s="558"/>
      <c r="AO648" s="559"/>
    </row>
    <row r="649" ht="15.75" hidden="1" customHeight="1">
      <c r="A649" s="550"/>
      <c r="B649" s="550"/>
      <c r="C649" s="550"/>
      <c r="D649" s="550"/>
      <c r="E649" s="551"/>
      <c r="F649" s="551"/>
      <c r="G649" s="550"/>
      <c r="I649" s="551"/>
      <c r="K649" s="555"/>
      <c r="L649" s="556"/>
      <c r="M649" s="556"/>
      <c r="N649" s="550"/>
      <c r="O649" s="553"/>
      <c r="P649" s="507"/>
      <c r="Q649" s="557"/>
      <c r="AF649" s="553"/>
      <c r="AJ649" s="558"/>
      <c r="AL649" s="558"/>
      <c r="AO649" s="559"/>
    </row>
    <row r="650" ht="15.75" hidden="1" customHeight="1">
      <c r="A650" s="550"/>
      <c r="B650" s="550"/>
      <c r="C650" s="550"/>
      <c r="D650" s="550"/>
      <c r="E650" s="551"/>
      <c r="F650" s="551"/>
      <c r="G650" s="550"/>
      <c r="I650" s="551"/>
      <c r="K650" s="555"/>
      <c r="L650" s="556"/>
      <c r="M650" s="556"/>
      <c r="N650" s="550"/>
      <c r="O650" s="553"/>
      <c r="P650" s="507"/>
      <c r="Q650" s="557"/>
      <c r="AF650" s="553"/>
      <c r="AJ650" s="558"/>
      <c r="AL650" s="558"/>
      <c r="AO650" s="559"/>
    </row>
    <row r="651" ht="15.75" hidden="1" customHeight="1">
      <c r="A651" s="550"/>
      <c r="B651" s="550"/>
      <c r="C651" s="550"/>
      <c r="D651" s="550"/>
      <c r="E651" s="551"/>
      <c r="F651" s="551"/>
      <c r="G651" s="550"/>
      <c r="I651" s="551"/>
      <c r="K651" s="555"/>
      <c r="L651" s="556"/>
      <c r="M651" s="556"/>
      <c r="N651" s="550"/>
      <c r="O651" s="553"/>
      <c r="P651" s="507"/>
      <c r="Q651" s="557"/>
      <c r="AF651" s="553"/>
      <c r="AJ651" s="558"/>
      <c r="AL651" s="558"/>
      <c r="AO651" s="559"/>
    </row>
    <row r="652" ht="15.75" hidden="1" customHeight="1">
      <c r="A652" s="550"/>
      <c r="B652" s="550"/>
      <c r="C652" s="550"/>
      <c r="D652" s="550"/>
      <c r="E652" s="551"/>
      <c r="F652" s="551"/>
      <c r="G652" s="550"/>
      <c r="I652" s="551"/>
      <c r="K652" s="555"/>
      <c r="L652" s="556"/>
      <c r="M652" s="556"/>
      <c r="N652" s="550"/>
      <c r="O652" s="553"/>
      <c r="P652" s="507"/>
      <c r="Q652" s="557"/>
      <c r="AF652" s="553"/>
      <c r="AJ652" s="558"/>
      <c r="AL652" s="558"/>
      <c r="AO652" s="559"/>
    </row>
    <row r="653" ht="15.75" hidden="1" customHeight="1">
      <c r="A653" s="550"/>
      <c r="B653" s="550"/>
      <c r="C653" s="550"/>
      <c r="D653" s="550"/>
      <c r="E653" s="551"/>
      <c r="F653" s="551"/>
      <c r="G653" s="550"/>
      <c r="I653" s="551"/>
      <c r="K653" s="555"/>
      <c r="L653" s="556"/>
      <c r="M653" s="556"/>
      <c r="N653" s="550"/>
      <c r="O653" s="553"/>
      <c r="P653" s="507"/>
      <c r="Q653" s="557"/>
      <c r="AF653" s="553"/>
      <c r="AJ653" s="558"/>
      <c r="AL653" s="558"/>
      <c r="AO653" s="559"/>
    </row>
    <row r="654" ht="15.75" hidden="1" customHeight="1">
      <c r="A654" s="550"/>
      <c r="B654" s="550"/>
      <c r="C654" s="550"/>
      <c r="D654" s="550"/>
      <c r="E654" s="551"/>
      <c r="F654" s="551"/>
      <c r="G654" s="550"/>
      <c r="I654" s="551"/>
      <c r="K654" s="555"/>
      <c r="L654" s="556"/>
      <c r="M654" s="556"/>
      <c r="N654" s="550"/>
      <c r="O654" s="553"/>
      <c r="P654" s="507"/>
      <c r="Q654" s="557"/>
      <c r="AF654" s="553"/>
      <c r="AJ654" s="558"/>
      <c r="AL654" s="558"/>
      <c r="AO654" s="559"/>
    </row>
    <row r="655" ht="15.75" hidden="1" customHeight="1">
      <c r="A655" s="550"/>
      <c r="B655" s="550"/>
      <c r="C655" s="550"/>
      <c r="D655" s="550"/>
      <c r="E655" s="551"/>
      <c r="F655" s="551"/>
      <c r="G655" s="550"/>
      <c r="I655" s="551"/>
      <c r="K655" s="555"/>
      <c r="L655" s="556"/>
      <c r="M655" s="556"/>
      <c r="N655" s="550"/>
      <c r="O655" s="553"/>
      <c r="P655" s="507"/>
      <c r="Q655" s="557"/>
      <c r="AF655" s="553"/>
      <c r="AJ655" s="558"/>
      <c r="AL655" s="558"/>
      <c r="AO655" s="559"/>
    </row>
    <row r="656" ht="15.75" hidden="1" customHeight="1">
      <c r="A656" s="550"/>
      <c r="B656" s="550"/>
      <c r="C656" s="550"/>
      <c r="D656" s="550"/>
      <c r="E656" s="551"/>
      <c r="F656" s="551"/>
      <c r="G656" s="550"/>
      <c r="I656" s="551"/>
      <c r="K656" s="555"/>
      <c r="L656" s="556"/>
      <c r="M656" s="556"/>
      <c r="N656" s="550"/>
      <c r="O656" s="553"/>
      <c r="P656" s="507"/>
      <c r="Q656" s="557"/>
      <c r="AF656" s="553"/>
      <c r="AJ656" s="558"/>
      <c r="AL656" s="558"/>
      <c r="AO656" s="559"/>
    </row>
    <row r="657" ht="15.75" hidden="1" customHeight="1">
      <c r="A657" s="550"/>
      <c r="B657" s="550"/>
      <c r="C657" s="550"/>
      <c r="D657" s="550"/>
      <c r="E657" s="551"/>
      <c r="F657" s="551"/>
      <c r="G657" s="550"/>
      <c r="I657" s="551"/>
      <c r="K657" s="555"/>
      <c r="L657" s="556"/>
      <c r="M657" s="556"/>
      <c r="N657" s="550"/>
      <c r="O657" s="553"/>
      <c r="P657" s="507"/>
      <c r="Q657" s="557"/>
      <c r="AF657" s="553"/>
      <c r="AJ657" s="558"/>
      <c r="AL657" s="558"/>
      <c r="AO657" s="559"/>
    </row>
    <row r="658" ht="15.75" hidden="1" customHeight="1">
      <c r="A658" s="550"/>
      <c r="B658" s="550"/>
      <c r="C658" s="550"/>
      <c r="D658" s="550"/>
      <c r="E658" s="551"/>
      <c r="F658" s="551"/>
      <c r="G658" s="550"/>
      <c r="I658" s="551"/>
      <c r="K658" s="555"/>
      <c r="L658" s="556"/>
      <c r="M658" s="556"/>
      <c r="N658" s="550"/>
      <c r="O658" s="553"/>
      <c r="P658" s="507"/>
      <c r="Q658" s="557"/>
      <c r="AF658" s="553"/>
      <c r="AJ658" s="558"/>
      <c r="AL658" s="558"/>
      <c r="AO658" s="559"/>
    </row>
    <row r="659" ht="15.75" hidden="1" customHeight="1">
      <c r="A659" s="550"/>
      <c r="B659" s="550"/>
      <c r="C659" s="550"/>
      <c r="D659" s="550"/>
      <c r="E659" s="551"/>
      <c r="F659" s="551"/>
      <c r="G659" s="550"/>
      <c r="I659" s="551"/>
      <c r="K659" s="555"/>
      <c r="L659" s="556"/>
      <c r="M659" s="556"/>
      <c r="N659" s="550"/>
      <c r="O659" s="553"/>
      <c r="P659" s="507"/>
      <c r="Q659" s="557"/>
      <c r="AF659" s="553"/>
      <c r="AJ659" s="558"/>
      <c r="AL659" s="558"/>
      <c r="AO659" s="559"/>
    </row>
    <row r="660" ht="15.75" hidden="1" customHeight="1">
      <c r="A660" s="550"/>
      <c r="B660" s="550"/>
      <c r="C660" s="550"/>
      <c r="D660" s="550"/>
      <c r="E660" s="551"/>
      <c r="F660" s="551"/>
      <c r="G660" s="550"/>
      <c r="I660" s="551"/>
      <c r="K660" s="555"/>
      <c r="L660" s="556"/>
      <c r="M660" s="556"/>
      <c r="N660" s="550"/>
      <c r="O660" s="553"/>
      <c r="P660" s="507"/>
      <c r="Q660" s="557"/>
      <c r="AF660" s="553"/>
      <c r="AJ660" s="558"/>
      <c r="AL660" s="558"/>
      <c r="AO660" s="559"/>
    </row>
    <row r="661" ht="15.75" hidden="1" customHeight="1">
      <c r="A661" s="550"/>
      <c r="B661" s="550"/>
      <c r="C661" s="550"/>
      <c r="D661" s="550"/>
      <c r="E661" s="551"/>
      <c r="F661" s="551"/>
      <c r="G661" s="550"/>
      <c r="I661" s="551"/>
      <c r="K661" s="555"/>
      <c r="L661" s="556"/>
      <c r="M661" s="556"/>
      <c r="N661" s="550"/>
      <c r="O661" s="553"/>
      <c r="P661" s="507"/>
      <c r="Q661" s="557"/>
      <c r="AF661" s="553"/>
      <c r="AJ661" s="558"/>
      <c r="AL661" s="558"/>
      <c r="AO661" s="559"/>
    </row>
    <row r="662" ht="15.75" hidden="1" customHeight="1">
      <c r="A662" s="550"/>
      <c r="B662" s="550"/>
      <c r="C662" s="550"/>
      <c r="D662" s="550"/>
      <c r="E662" s="551"/>
      <c r="F662" s="551"/>
      <c r="G662" s="550"/>
      <c r="I662" s="551"/>
      <c r="K662" s="555"/>
      <c r="L662" s="556"/>
      <c r="M662" s="556"/>
      <c r="N662" s="550"/>
      <c r="O662" s="553"/>
      <c r="P662" s="507"/>
      <c r="Q662" s="557"/>
      <c r="AF662" s="553"/>
      <c r="AJ662" s="558"/>
      <c r="AL662" s="558"/>
      <c r="AO662" s="559"/>
    </row>
    <row r="663" ht="15.75" hidden="1" customHeight="1">
      <c r="A663" s="550"/>
      <c r="B663" s="550"/>
      <c r="C663" s="550"/>
      <c r="D663" s="550"/>
      <c r="E663" s="551"/>
      <c r="F663" s="551"/>
      <c r="G663" s="550"/>
      <c r="I663" s="551"/>
      <c r="K663" s="555"/>
      <c r="L663" s="556"/>
      <c r="M663" s="556"/>
      <c r="N663" s="550"/>
      <c r="O663" s="553"/>
      <c r="P663" s="507"/>
      <c r="Q663" s="557"/>
      <c r="AF663" s="553"/>
      <c r="AJ663" s="558"/>
      <c r="AL663" s="558"/>
      <c r="AO663" s="559"/>
    </row>
    <row r="664" ht="15.75" hidden="1" customHeight="1">
      <c r="A664" s="550"/>
      <c r="B664" s="550"/>
      <c r="C664" s="550"/>
      <c r="D664" s="550"/>
      <c r="E664" s="551"/>
      <c r="F664" s="551"/>
      <c r="G664" s="550"/>
      <c r="I664" s="551"/>
      <c r="K664" s="555"/>
      <c r="L664" s="556"/>
      <c r="M664" s="556"/>
      <c r="N664" s="550"/>
      <c r="O664" s="553"/>
      <c r="P664" s="507"/>
      <c r="Q664" s="557"/>
      <c r="AF664" s="553"/>
      <c r="AJ664" s="558"/>
      <c r="AL664" s="558"/>
      <c r="AO664" s="559"/>
    </row>
    <row r="665" ht="15.75" hidden="1" customHeight="1">
      <c r="A665" s="550"/>
      <c r="B665" s="550"/>
      <c r="C665" s="550"/>
      <c r="D665" s="550"/>
      <c r="E665" s="551"/>
      <c r="F665" s="551"/>
      <c r="G665" s="550"/>
      <c r="I665" s="551"/>
      <c r="K665" s="555"/>
      <c r="L665" s="556"/>
      <c r="M665" s="556"/>
      <c r="N665" s="550"/>
      <c r="O665" s="553"/>
      <c r="P665" s="507"/>
      <c r="Q665" s="557"/>
      <c r="AF665" s="553"/>
      <c r="AJ665" s="558"/>
      <c r="AL665" s="558"/>
      <c r="AO665" s="559"/>
    </row>
    <row r="666" ht="15.75" hidden="1" customHeight="1">
      <c r="A666" s="550"/>
      <c r="B666" s="550"/>
      <c r="C666" s="550"/>
      <c r="D666" s="550"/>
      <c r="E666" s="551"/>
      <c r="F666" s="551"/>
      <c r="G666" s="550"/>
      <c r="I666" s="551"/>
      <c r="K666" s="555"/>
      <c r="L666" s="556"/>
      <c r="M666" s="556"/>
      <c r="N666" s="550"/>
      <c r="O666" s="553"/>
      <c r="P666" s="507"/>
      <c r="Q666" s="557"/>
      <c r="AF666" s="553"/>
      <c r="AJ666" s="558"/>
      <c r="AL666" s="558"/>
      <c r="AO666" s="559"/>
    </row>
    <row r="667" ht="15.75" hidden="1" customHeight="1">
      <c r="A667" s="550"/>
      <c r="B667" s="550"/>
      <c r="C667" s="550"/>
      <c r="D667" s="550"/>
      <c r="E667" s="551"/>
      <c r="F667" s="551"/>
      <c r="G667" s="550"/>
      <c r="I667" s="551"/>
      <c r="K667" s="555"/>
      <c r="L667" s="556"/>
      <c r="M667" s="556"/>
      <c r="N667" s="550"/>
      <c r="O667" s="553"/>
      <c r="P667" s="507"/>
      <c r="Q667" s="557"/>
      <c r="AF667" s="553"/>
      <c r="AJ667" s="558"/>
      <c r="AL667" s="558"/>
      <c r="AO667" s="559"/>
    </row>
    <row r="668" ht="15.75" hidden="1" customHeight="1">
      <c r="A668" s="550"/>
      <c r="B668" s="550"/>
      <c r="C668" s="550"/>
      <c r="D668" s="550"/>
      <c r="E668" s="551"/>
      <c r="F668" s="551"/>
      <c r="G668" s="550"/>
      <c r="I668" s="551"/>
      <c r="K668" s="555"/>
      <c r="L668" s="556"/>
      <c r="M668" s="556"/>
      <c r="N668" s="550"/>
      <c r="O668" s="553"/>
      <c r="P668" s="507"/>
      <c r="Q668" s="557"/>
      <c r="AF668" s="553"/>
      <c r="AJ668" s="558"/>
      <c r="AL668" s="558"/>
      <c r="AO668" s="559"/>
    </row>
    <row r="669" ht="15.75" hidden="1" customHeight="1">
      <c r="A669" s="550"/>
      <c r="B669" s="550"/>
      <c r="C669" s="550"/>
      <c r="D669" s="550"/>
      <c r="E669" s="551"/>
      <c r="F669" s="551"/>
      <c r="G669" s="550"/>
      <c r="I669" s="551"/>
      <c r="K669" s="555"/>
      <c r="L669" s="556"/>
      <c r="M669" s="556"/>
      <c r="N669" s="550"/>
      <c r="O669" s="553"/>
      <c r="P669" s="507"/>
      <c r="Q669" s="557"/>
      <c r="AF669" s="553"/>
      <c r="AJ669" s="558"/>
      <c r="AL669" s="558"/>
      <c r="AO669" s="559"/>
    </row>
    <row r="670" ht="15.75" hidden="1" customHeight="1">
      <c r="A670" s="550"/>
      <c r="B670" s="550"/>
      <c r="C670" s="550"/>
      <c r="D670" s="550"/>
      <c r="E670" s="551"/>
      <c r="F670" s="551"/>
      <c r="G670" s="550"/>
      <c r="I670" s="551"/>
      <c r="K670" s="555"/>
      <c r="L670" s="556"/>
      <c r="M670" s="556"/>
      <c r="N670" s="550"/>
      <c r="O670" s="553"/>
      <c r="P670" s="507"/>
      <c r="Q670" s="557"/>
      <c r="AF670" s="553"/>
      <c r="AJ670" s="558"/>
      <c r="AL670" s="558"/>
      <c r="AO670" s="559"/>
    </row>
    <row r="671" ht="15.75" hidden="1" customHeight="1">
      <c r="A671" s="550"/>
      <c r="B671" s="550"/>
      <c r="C671" s="550"/>
      <c r="D671" s="550"/>
      <c r="E671" s="551"/>
      <c r="F671" s="551"/>
      <c r="G671" s="550"/>
      <c r="I671" s="551"/>
      <c r="K671" s="555"/>
      <c r="L671" s="556"/>
      <c r="M671" s="556"/>
      <c r="N671" s="550"/>
      <c r="O671" s="553"/>
      <c r="P671" s="507"/>
      <c r="Q671" s="557"/>
      <c r="AF671" s="553"/>
      <c r="AJ671" s="558"/>
      <c r="AL671" s="558"/>
      <c r="AO671" s="559"/>
    </row>
    <row r="672" ht="15.75" hidden="1" customHeight="1">
      <c r="A672" s="550"/>
      <c r="B672" s="550"/>
      <c r="C672" s="550"/>
      <c r="D672" s="550"/>
      <c r="E672" s="551"/>
      <c r="F672" s="551"/>
      <c r="G672" s="550"/>
      <c r="I672" s="551"/>
      <c r="K672" s="555"/>
      <c r="L672" s="556"/>
      <c r="M672" s="556"/>
      <c r="N672" s="550"/>
      <c r="O672" s="553"/>
      <c r="P672" s="507"/>
      <c r="Q672" s="557"/>
      <c r="AF672" s="553"/>
      <c r="AJ672" s="558"/>
      <c r="AL672" s="558"/>
      <c r="AO672" s="559"/>
    </row>
    <row r="673" ht="15.75" hidden="1" customHeight="1">
      <c r="A673" s="550"/>
      <c r="B673" s="550"/>
      <c r="C673" s="550"/>
      <c r="D673" s="550"/>
      <c r="E673" s="551"/>
      <c r="F673" s="551"/>
      <c r="G673" s="550"/>
      <c r="I673" s="551"/>
      <c r="K673" s="555"/>
      <c r="L673" s="556"/>
      <c r="M673" s="556"/>
      <c r="N673" s="550"/>
      <c r="O673" s="553"/>
      <c r="P673" s="507"/>
      <c r="Q673" s="557"/>
      <c r="AF673" s="553"/>
      <c r="AJ673" s="558"/>
      <c r="AL673" s="558"/>
      <c r="AO673" s="559"/>
    </row>
    <row r="674" ht="15.75" hidden="1" customHeight="1">
      <c r="A674" s="550"/>
      <c r="B674" s="550"/>
      <c r="C674" s="550"/>
      <c r="D674" s="550"/>
      <c r="E674" s="551"/>
      <c r="F674" s="551"/>
      <c r="G674" s="550"/>
      <c r="I674" s="551"/>
      <c r="K674" s="555"/>
      <c r="L674" s="556"/>
      <c r="M674" s="556"/>
      <c r="N674" s="550"/>
      <c r="O674" s="553"/>
      <c r="P674" s="507"/>
      <c r="Q674" s="557"/>
      <c r="AF674" s="553"/>
      <c r="AJ674" s="558"/>
      <c r="AL674" s="558"/>
      <c r="AO674" s="559"/>
    </row>
    <row r="675" ht="15.75" hidden="1" customHeight="1">
      <c r="A675" s="550"/>
      <c r="B675" s="550"/>
      <c r="C675" s="550"/>
      <c r="D675" s="550"/>
      <c r="E675" s="551"/>
      <c r="F675" s="551"/>
      <c r="G675" s="550"/>
      <c r="I675" s="551"/>
      <c r="K675" s="555"/>
      <c r="L675" s="556"/>
      <c r="M675" s="556"/>
      <c r="N675" s="550"/>
      <c r="O675" s="553"/>
      <c r="P675" s="507"/>
      <c r="Q675" s="557"/>
      <c r="AF675" s="553"/>
      <c r="AJ675" s="558"/>
      <c r="AL675" s="558"/>
      <c r="AO675" s="559"/>
    </row>
    <row r="676" ht="15.75" hidden="1" customHeight="1">
      <c r="A676" s="550"/>
      <c r="B676" s="550"/>
      <c r="C676" s="550"/>
      <c r="D676" s="550"/>
      <c r="E676" s="551"/>
      <c r="F676" s="551"/>
      <c r="G676" s="550"/>
      <c r="I676" s="551"/>
      <c r="K676" s="555"/>
      <c r="L676" s="556"/>
      <c r="M676" s="556"/>
      <c r="N676" s="550"/>
      <c r="O676" s="553"/>
      <c r="P676" s="507"/>
      <c r="Q676" s="557"/>
      <c r="AF676" s="553"/>
      <c r="AJ676" s="558"/>
      <c r="AL676" s="558"/>
      <c r="AO676" s="559"/>
    </row>
    <row r="677" ht="15.75" hidden="1" customHeight="1">
      <c r="A677" s="550"/>
      <c r="B677" s="550"/>
      <c r="C677" s="550"/>
      <c r="D677" s="550"/>
      <c r="E677" s="551"/>
      <c r="F677" s="551"/>
      <c r="G677" s="550"/>
      <c r="I677" s="551"/>
      <c r="K677" s="555"/>
      <c r="L677" s="556"/>
      <c r="M677" s="556"/>
      <c r="N677" s="550"/>
      <c r="O677" s="553"/>
      <c r="P677" s="507"/>
      <c r="Q677" s="557"/>
      <c r="AF677" s="553"/>
      <c r="AJ677" s="558"/>
      <c r="AL677" s="558"/>
      <c r="AO677" s="559"/>
    </row>
    <row r="678" ht="15.75" hidden="1" customHeight="1">
      <c r="A678" s="550"/>
      <c r="B678" s="550"/>
      <c r="C678" s="550"/>
      <c r="D678" s="550"/>
      <c r="E678" s="551"/>
      <c r="F678" s="551"/>
      <c r="G678" s="550"/>
      <c r="I678" s="551"/>
      <c r="K678" s="555"/>
      <c r="L678" s="556"/>
      <c r="M678" s="556"/>
      <c r="N678" s="550"/>
      <c r="O678" s="553"/>
      <c r="P678" s="507"/>
      <c r="Q678" s="557"/>
      <c r="AF678" s="553"/>
      <c r="AJ678" s="558"/>
      <c r="AL678" s="558"/>
      <c r="AO678" s="559"/>
    </row>
    <row r="679" ht="15.75" hidden="1" customHeight="1">
      <c r="A679" s="550"/>
      <c r="B679" s="550"/>
      <c r="C679" s="550"/>
      <c r="D679" s="550"/>
      <c r="E679" s="551"/>
      <c r="F679" s="551"/>
      <c r="G679" s="550"/>
      <c r="I679" s="551"/>
      <c r="K679" s="555"/>
      <c r="L679" s="556"/>
      <c r="M679" s="556"/>
      <c r="N679" s="550"/>
      <c r="O679" s="553"/>
      <c r="P679" s="507"/>
      <c r="Q679" s="557"/>
      <c r="AF679" s="553"/>
      <c r="AJ679" s="558"/>
      <c r="AL679" s="558"/>
      <c r="AO679" s="559"/>
    </row>
    <row r="680" ht="15.75" hidden="1" customHeight="1">
      <c r="A680" s="550"/>
      <c r="B680" s="550"/>
      <c r="C680" s="550"/>
      <c r="D680" s="550"/>
      <c r="E680" s="551"/>
      <c r="F680" s="551"/>
      <c r="G680" s="550"/>
      <c r="I680" s="551"/>
      <c r="K680" s="555"/>
      <c r="L680" s="556"/>
      <c r="M680" s="556"/>
      <c r="N680" s="550"/>
      <c r="O680" s="553"/>
      <c r="P680" s="507"/>
      <c r="Q680" s="557"/>
      <c r="AF680" s="553"/>
      <c r="AJ680" s="558"/>
      <c r="AL680" s="558"/>
      <c r="AO680" s="559"/>
    </row>
    <row r="681" ht="15.75" hidden="1" customHeight="1">
      <c r="A681" s="550"/>
      <c r="B681" s="550"/>
      <c r="C681" s="550"/>
      <c r="D681" s="550"/>
      <c r="E681" s="551"/>
      <c r="F681" s="551"/>
      <c r="G681" s="550"/>
      <c r="I681" s="551"/>
      <c r="K681" s="555"/>
      <c r="L681" s="556"/>
      <c r="M681" s="556"/>
      <c r="N681" s="550"/>
      <c r="O681" s="553"/>
      <c r="P681" s="507"/>
      <c r="Q681" s="557"/>
      <c r="AF681" s="553"/>
      <c r="AJ681" s="558"/>
      <c r="AL681" s="558"/>
      <c r="AO681" s="559"/>
    </row>
    <row r="682" ht="15.75" hidden="1" customHeight="1">
      <c r="A682" s="550"/>
      <c r="B682" s="550"/>
      <c r="C682" s="550"/>
      <c r="D682" s="550"/>
      <c r="E682" s="551"/>
      <c r="F682" s="551"/>
      <c r="G682" s="550"/>
      <c r="I682" s="551"/>
      <c r="K682" s="555"/>
      <c r="L682" s="556"/>
      <c r="M682" s="556"/>
      <c r="N682" s="550"/>
      <c r="O682" s="553"/>
      <c r="P682" s="507"/>
      <c r="Q682" s="557"/>
      <c r="AF682" s="553"/>
      <c r="AJ682" s="558"/>
      <c r="AL682" s="558"/>
      <c r="AO682" s="559"/>
    </row>
    <row r="683" ht="15.75" hidden="1" customHeight="1">
      <c r="A683" s="550"/>
      <c r="B683" s="550"/>
      <c r="C683" s="550"/>
      <c r="D683" s="550"/>
      <c r="E683" s="551"/>
      <c r="F683" s="551"/>
      <c r="G683" s="550"/>
      <c r="I683" s="551"/>
      <c r="K683" s="555"/>
      <c r="L683" s="556"/>
      <c r="M683" s="556"/>
      <c r="N683" s="550"/>
      <c r="O683" s="553"/>
      <c r="P683" s="507"/>
      <c r="Q683" s="557"/>
      <c r="AF683" s="553"/>
      <c r="AJ683" s="558"/>
      <c r="AL683" s="558"/>
      <c r="AO683" s="559"/>
    </row>
    <row r="684" ht="15.75" hidden="1" customHeight="1">
      <c r="A684" s="550"/>
      <c r="B684" s="550"/>
      <c r="C684" s="550"/>
      <c r="D684" s="550"/>
      <c r="E684" s="551"/>
      <c r="F684" s="551"/>
      <c r="G684" s="550"/>
      <c r="I684" s="551"/>
      <c r="K684" s="555"/>
      <c r="L684" s="556"/>
      <c r="M684" s="556"/>
      <c r="N684" s="550"/>
      <c r="O684" s="553"/>
      <c r="P684" s="507"/>
      <c r="Q684" s="557"/>
      <c r="AF684" s="553"/>
      <c r="AJ684" s="558"/>
      <c r="AL684" s="558"/>
      <c r="AO684" s="559"/>
    </row>
    <row r="685" ht="15.75" hidden="1" customHeight="1">
      <c r="A685" s="550"/>
      <c r="B685" s="550"/>
      <c r="C685" s="550"/>
      <c r="D685" s="550"/>
      <c r="E685" s="551"/>
      <c r="F685" s="551"/>
      <c r="G685" s="550"/>
      <c r="I685" s="551"/>
      <c r="K685" s="555"/>
      <c r="L685" s="556"/>
      <c r="M685" s="556"/>
      <c r="N685" s="550"/>
      <c r="O685" s="553"/>
      <c r="P685" s="507"/>
      <c r="Q685" s="557"/>
      <c r="AF685" s="553"/>
      <c r="AJ685" s="558"/>
      <c r="AL685" s="558"/>
      <c r="AO685" s="559"/>
    </row>
    <row r="686" ht="15.75" hidden="1" customHeight="1">
      <c r="A686" s="550"/>
      <c r="B686" s="550"/>
      <c r="C686" s="550"/>
      <c r="D686" s="550"/>
      <c r="E686" s="551"/>
      <c r="F686" s="551"/>
      <c r="G686" s="550"/>
      <c r="I686" s="551"/>
      <c r="K686" s="555"/>
      <c r="L686" s="556"/>
      <c r="M686" s="556"/>
      <c r="N686" s="550"/>
      <c r="O686" s="553"/>
      <c r="P686" s="507"/>
      <c r="Q686" s="557"/>
      <c r="AF686" s="553"/>
      <c r="AJ686" s="558"/>
      <c r="AL686" s="558"/>
      <c r="AO686" s="559"/>
    </row>
    <row r="687" ht="15.75" hidden="1" customHeight="1">
      <c r="A687" s="550"/>
      <c r="B687" s="550"/>
      <c r="C687" s="550"/>
      <c r="D687" s="550"/>
      <c r="E687" s="551"/>
      <c r="F687" s="551"/>
      <c r="G687" s="550"/>
      <c r="I687" s="551"/>
      <c r="K687" s="555"/>
      <c r="L687" s="556"/>
      <c r="M687" s="556"/>
      <c r="N687" s="550"/>
      <c r="O687" s="553"/>
      <c r="P687" s="507"/>
      <c r="Q687" s="557"/>
      <c r="AF687" s="553"/>
      <c r="AJ687" s="558"/>
      <c r="AL687" s="558"/>
      <c r="AO687" s="559"/>
    </row>
    <row r="688" ht="15.75" hidden="1" customHeight="1">
      <c r="A688" s="550"/>
      <c r="B688" s="550"/>
      <c r="C688" s="550"/>
      <c r="D688" s="550"/>
      <c r="E688" s="551"/>
      <c r="F688" s="551"/>
      <c r="G688" s="550"/>
      <c r="I688" s="551"/>
      <c r="K688" s="555"/>
      <c r="L688" s="556"/>
      <c r="M688" s="556"/>
      <c r="N688" s="550"/>
      <c r="O688" s="553"/>
      <c r="P688" s="507"/>
      <c r="Q688" s="557"/>
      <c r="AF688" s="553"/>
      <c r="AJ688" s="558"/>
      <c r="AL688" s="558"/>
      <c r="AO688" s="559"/>
    </row>
    <row r="689" ht="15.75" hidden="1" customHeight="1">
      <c r="A689" s="550"/>
      <c r="B689" s="550"/>
      <c r="C689" s="550"/>
      <c r="D689" s="550"/>
      <c r="E689" s="551"/>
      <c r="F689" s="551"/>
      <c r="G689" s="550"/>
      <c r="I689" s="551"/>
      <c r="K689" s="555"/>
      <c r="L689" s="556"/>
      <c r="M689" s="556"/>
      <c r="N689" s="550"/>
      <c r="O689" s="553"/>
      <c r="P689" s="507"/>
      <c r="Q689" s="557"/>
      <c r="AF689" s="553"/>
      <c r="AJ689" s="558"/>
      <c r="AL689" s="558"/>
      <c r="AO689" s="559"/>
    </row>
    <row r="690" ht="15.75" hidden="1" customHeight="1">
      <c r="A690" s="550"/>
      <c r="B690" s="550"/>
      <c r="C690" s="550"/>
      <c r="D690" s="550"/>
      <c r="E690" s="551"/>
      <c r="F690" s="551"/>
      <c r="G690" s="550"/>
      <c r="I690" s="551"/>
      <c r="K690" s="555"/>
      <c r="L690" s="556"/>
      <c r="M690" s="556"/>
      <c r="N690" s="550"/>
      <c r="O690" s="553"/>
      <c r="P690" s="507"/>
      <c r="Q690" s="557"/>
      <c r="AF690" s="553"/>
      <c r="AJ690" s="558"/>
      <c r="AL690" s="558"/>
      <c r="AO690" s="559"/>
    </row>
    <row r="691" ht="15.75" hidden="1" customHeight="1">
      <c r="A691" s="550"/>
      <c r="B691" s="550"/>
      <c r="C691" s="550"/>
      <c r="D691" s="550"/>
      <c r="E691" s="551"/>
      <c r="F691" s="551"/>
      <c r="G691" s="550"/>
      <c r="I691" s="551"/>
      <c r="K691" s="555"/>
      <c r="L691" s="556"/>
      <c r="M691" s="556"/>
      <c r="N691" s="550"/>
      <c r="O691" s="553"/>
      <c r="P691" s="507"/>
      <c r="Q691" s="557"/>
      <c r="AF691" s="553"/>
      <c r="AJ691" s="558"/>
      <c r="AL691" s="558"/>
      <c r="AO691" s="559"/>
    </row>
    <row r="692" ht="15.75" hidden="1" customHeight="1">
      <c r="A692" s="550"/>
      <c r="B692" s="550"/>
      <c r="C692" s="550"/>
      <c r="D692" s="550"/>
      <c r="E692" s="551"/>
      <c r="F692" s="551"/>
      <c r="G692" s="550"/>
      <c r="I692" s="551"/>
      <c r="K692" s="555"/>
      <c r="L692" s="556"/>
      <c r="M692" s="556"/>
      <c r="N692" s="550"/>
      <c r="O692" s="553"/>
      <c r="P692" s="507"/>
      <c r="Q692" s="557"/>
      <c r="AF692" s="553"/>
      <c r="AJ692" s="558"/>
      <c r="AL692" s="558"/>
      <c r="AO692" s="559"/>
    </row>
    <row r="693" ht="15.75" hidden="1" customHeight="1">
      <c r="A693" s="550"/>
      <c r="B693" s="550"/>
      <c r="C693" s="550"/>
      <c r="D693" s="550"/>
      <c r="E693" s="551"/>
      <c r="F693" s="551"/>
      <c r="G693" s="550"/>
      <c r="I693" s="551"/>
      <c r="K693" s="555"/>
      <c r="L693" s="556"/>
      <c r="M693" s="556"/>
      <c r="N693" s="550"/>
      <c r="O693" s="553"/>
      <c r="P693" s="507"/>
      <c r="Q693" s="557"/>
      <c r="AF693" s="553"/>
      <c r="AJ693" s="558"/>
      <c r="AL693" s="558"/>
      <c r="AO693" s="559"/>
    </row>
    <row r="694" ht="15.75" hidden="1" customHeight="1">
      <c r="A694" s="550"/>
      <c r="B694" s="550"/>
      <c r="C694" s="550"/>
      <c r="D694" s="550"/>
      <c r="E694" s="551"/>
      <c r="F694" s="551"/>
      <c r="G694" s="550"/>
      <c r="I694" s="551"/>
      <c r="K694" s="555"/>
      <c r="L694" s="556"/>
      <c r="M694" s="556"/>
      <c r="N694" s="550"/>
      <c r="O694" s="553"/>
      <c r="P694" s="507"/>
      <c r="Q694" s="557"/>
      <c r="AF694" s="553"/>
      <c r="AJ694" s="558"/>
      <c r="AL694" s="558"/>
      <c r="AO694" s="559"/>
    </row>
    <row r="695" ht="15.75" hidden="1" customHeight="1">
      <c r="A695" s="550"/>
      <c r="B695" s="550"/>
      <c r="C695" s="550"/>
      <c r="D695" s="550"/>
      <c r="E695" s="551"/>
      <c r="F695" s="551"/>
      <c r="G695" s="550"/>
      <c r="I695" s="551"/>
      <c r="K695" s="555"/>
      <c r="L695" s="556"/>
      <c r="M695" s="556"/>
      <c r="N695" s="550"/>
      <c r="O695" s="553"/>
      <c r="P695" s="507"/>
      <c r="Q695" s="557"/>
      <c r="AF695" s="553"/>
      <c r="AJ695" s="558"/>
      <c r="AL695" s="558"/>
      <c r="AO695" s="559"/>
    </row>
    <row r="696" ht="15.75" hidden="1" customHeight="1">
      <c r="A696" s="550"/>
      <c r="B696" s="550"/>
      <c r="C696" s="550"/>
      <c r="D696" s="550"/>
      <c r="E696" s="551"/>
      <c r="F696" s="551"/>
      <c r="G696" s="550"/>
      <c r="I696" s="551"/>
      <c r="K696" s="555"/>
      <c r="L696" s="556"/>
      <c r="M696" s="556"/>
      <c r="N696" s="550"/>
      <c r="O696" s="553"/>
      <c r="P696" s="507"/>
      <c r="Q696" s="557"/>
      <c r="AF696" s="553"/>
      <c r="AJ696" s="558"/>
      <c r="AL696" s="558"/>
      <c r="AO696" s="559"/>
    </row>
    <row r="697" ht="15.75" hidden="1" customHeight="1">
      <c r="A697" s="550"/>
      <c r="B697" s="550"/>
      <c r="C697" s="550"/>
      <c r="D697" s="550"/>
      <c r="E697" s="551"/>
      <c r="F697" s="551"/>
      <c r="G697" s="550"/>
      <c r="I697" s="551"/>
      <c r="K697" s="555"/>
      <c r="L697" s="556"/>
      <c r="M697" s="556"/>
      <c r="N697" s="550"/>
      <c r="O697" s="553"/>
      <c r="P697" s="507"/>
      <c r="Q697" s="557"/>
      <c r="AF697" s="553"/>
      <c r="AJ697" s="558"/>
      <c r="AL697" s="558"/>
      <c r="AO697" s="559"/>
    </row>
    <row r="698" ht="15.75" hidden="1" customHeight="1">
      <c r="A698" s="550"/>
      <c r="B698" s="550"/>
      <c r="C698" s="550"/>
      <c r="D698" s="550"/>
      <c r="E698" s="551"/>
      <c r="F698" s="551"/>
      <c r="G698" s="550"/>
      <c r="I698" s="551"/>
      <c r="K698" s="555"/>
      <c r="L698" s="556"/>
      <c r="M698" s="556"/>
      <c r="N698" s="550"/>
      <c r="O698" s="553"/>
      <c r="P698" s="507"/>
      <c r="Q698" s="557"/>
      <c r="AF698" s="553"/>
      <c r="AJ698" s="558"/>
      <c r="AL698" s="558"/>
      <c r="AO698" s="559"/>
    </row>
    <row r="699" ht="15.75" hidden="1" customHeight="1">
      <c r="A699" s="550"/>
      <c r="B699" s="550"/>
      <c r="C699" s="550"/>
      <c r="D699" s="550"/>
      <c r="E699" s="551"/>
      <c r="F699" s="551"/>
      <c r="G699" s="550"/>
      <c r="I699" s="551"/>
      <c r="K699" s="555"/>
      <c r="L699" s="556"/>
      <c r="M699" s="556"/>
      <c r="N699" s="550"/>
      <c r="O699" s="553"/>
      <c r="P699" s="507"/>
      <c r="Q699" s="557"/>
      <c r="AF699" s="553"/>
      <c r="AJ699" s="558"/>
      <c r="AL699" s="558"/>
      <c r="AO699" s="559"/>
    </row>
    <row r="700" ht="15.75" hidden="1" customHeight="1">
      <c r="A700" s="550"/>
      <c r="B700" s="550"/>
      <c r="C700" s="550"/>
      <c r="D700" s="550"/>
      <c r="E700" s="551"/>
      <c r="F700" s="551"/>
      <c r="G700" s="550"/>
      <c r="I700" s="551"/>
      <c r="K700" s="555"/>
      <c r="L700" s="556"/>
      <c r="M700" s="556"/>
      <c r="N700" s="550"/>
      <c r="O700" s="553"/>
      <c r="P700" s="507"/>
      <c r="Q700" s="557"/>
      <c r="AF700" s="553"/>
      <c r="AJ700" s="558"/>
      <c r="AL700" s="558"/>
      <c r="AO700" s="559"/>
    </row>
    <row r="701" ht="15.75" hidden="1" customHeight="1">
      <c r="A701" s="550"/>
      <c r="B701" s="550"/>
      <c r="C701" s="550"/>
      <c r="D701" s="550"/>
      <c r="E701" s="551"/>
      <c r="F701" s="551"/>
      <c r="G701" s="550"/>
      <c r="I701" s="551"/>
      <c r="K701" s="555"/>
      <c r="L701" s="556"/>
      <c r="M701" s="556"/>
      <c r="N701" s="550"/>
      <c r="O701" s="553"/>
      <c r="P701" s="507"/>
      <c r="Q701" s="557"/>
      <c r="AF701" s="553"/>
      <c r="AJ701" s="558"/>
      <c r="AL701" s="558"/>
      <c r="AO701" s="559"/>
    </row>
    <row r="702" ht="15.75" hidden="1" customHeight="1">
      <c r="A702" s="550"/>
      <c r="B702" s="550"/>
      <c r="C702" s="550"/>
      <c r="D702" s="550"/>
      <c r="E702" s="551"/>
      <c r="F702" s="551"/>
      <c r="G702" s="550"/>
      <c r="I702" s="551"/>
      <c r="K702" s="555"/>
      <c r="L702" s="556"/>
      <c r="M702" s="556"/>
      <c r="N702" s="550"/>
      <c r="O702" s="553"/>
      <c r="P702" s="507"/>
      <c r="Q702" s="557"/>
      <c r="AF702" s="553"/>
      <c r="AJ702" s="558"/>
      <c r="AL702" s="558"/>
      <c r="AO702" s="559"/>
    </row>
    <row r="703" ht="15.75" hidden="1" customHeight="1">
      <c r="A703" s="550"/>
      <c r="B703" s="550"/>
      <c r="C703" s="550"/>
      <c r="D703" s="550"/>
      <c r="E703" s="551"/>
      <c r="F703" s="551"/>
      <c r="G703" s="550"/>
      <c r="I703" s="551"/>
      <c r="K703" s="555"/>
      <c r="L703" s="556"/>
      <c r="M703" s="556"/>
      <c r="N703" s="550"/>
      <c r="O703" s="553"/>
      <c r="P703" s="507"/>
      <c r="Q703" s="557"/>
      <c r="AF703" s="553"/>
      <c r="AJ703" s="558"/>
      <c r="AL703" s="558"/>
      <c r="AO703" s="559"/>
    </row>
    <row r="704" ht="15.75" hidden="1" customHeight="1">
      <c r="A704" s="550"/>
      <c r="B704" s="550"/>
      <c r="C704" s="550"/>
      <c r="D704" s="550"/>
      <c r="E704" s="551"/>
      <c r="F704" s="551"/>
      <c r="G704" s="550"/>
      <c r="I704" s="551"/>
      <c r="K704" s="555"/>
      <c r="L704" s="556"/>
      <c r="M704" s="556"/>
      <c r="N704" s="550"/>
      <c r="O704" s="553"/>
      <c r="P704" s="507"/>
      <c r="Q704" s="557"/>
      <c r="AF704" s="553"/>
      <c r="AJ704" s="558"/>
      <c r="AL704" s="558"/>
      <c r="AO704" s="559"/>
    </row>
    <row r="705" ht="15.75" hidden="1" customHeight="1">
      <c r="A705" s="550"/>
      <c r="B705" s="550"/>
      <c r="C705" s="550"/>
      <c r="D705" s="550"/>
      <c r="E705" s="551"/>
      <c r="F705" s="551"/>
      <c r="G705" s="550"/>
      <c r="I705" s="551"/>
      <c r="K705" s="555"/>
      <c r="L705" s="556"/>
      <c r="M705" s="556"/>
      <c r="N705" s="550"/>
      <c r="O705" s="553"/>
      <c r="P705" s="507"/>
      <c r="Q705" s="557"/>
      <c r="AF705" s="553"/>
      <c r="AJ705" s="558"/>
      <c r="AL705" s="558"/>
      <c r="AO705" s="559"/>
    </row>
    <row r="706" ht="15.75" hidden="1" customHeight="1">
      <c r="A706" s="550"/>
      <c r="B706" s="550"/>
      <c r="C706" s="550"/>
      <c r="D706" s="550"/>
      <c r="E706" s="551"/>
      <c r="F706" s="551"/>
      <c r="G706" s="550"/>
      <c r="I706" s="551"/>
      <c r="K706" s="555"/>
      <c r="L706" s="556"/>
      <c r="M706" s="556"/>
      <c r="N706" s="550"/>
      <c r="O706" s="553"/>
      <c r="P706" s="507"/>
      <c r="Q706" s="557"/>
      <c r="AF706" s="553"/>
      <c r="AJ706" s="558"/>
      <c r="AL706" s="558"/>
      <c r="AO706" s="559"/>
    </row>
    <row r="707" ht="15.75" hidden="1" customHeight="1">
      <c r="A707" s="550"/>
      <c r="B707" s="550"/>
      <c r="C707" s="550"/>
      <c r="D707" s="550"/>
      <c r="E707" s="551"/>
      <c r="F707" s="551"/>
      <c r="G707" s="550"/>
      <c r="I707" s="551"/>
      <c r="K707" s="555"/>
      <c r="L707" s="556"/>
      <c r="M707" s="556"/>
      <c r="N707" s="550"/>
      <c r="O707" s="553"/>
      <c r="P707" s="507"/>
      <c r="Q707" s="557"/>
      <c r="AF707" s="553"/>
      <c r="AJ707" s="558"/>
      <c r="AL707" s="558"/>
      <c r="AO707" s="559"/>
    </row>
    <row r="708" ht="15.75" hidden="1" customHeight="1">
      <c r="A708" s="550"/>
      <c r="B708" s="550"/>
      <c r="C708" s="550"/>
      <c r="D708" s="550"/>
      <c r="E708" s="551"/>
      <c r="F708" s="551"/>
      <c r="G708" s="550"/>
      <c r="I708" s="551"/>
      <c r="K708" s="555"/>
      <c r="L708" s="556"/>
      <c r="M708" s="556"/>
      <c r="N708" s="550"/>
      <c r="O708" s="553"/>
      <c r="P708" s="507"/>
      <c r="Q708" s="557"/>
      <c r="AF708" s="553"/>
      <c r="AJ708" s="558"/>
      <c r="AL708" s="558"/>
      <c r="AO708" s="559"/>
    </row>
    <row r="709" ht="15.75" hidden="1" customHeight="1">
      <c r="A709" s="550"/>
      <c r="B709" s="550"/>
      <c r="C709" s="550"/>
      <c r="D709" s="550"/>
      <c r="E709" s="551"/>
      <c r="F709" s="551"/>
      <c r="G709" s="550"/>
      <c r="I709" s="551"/>
      <c r="K709" s="555"/>
      <c r="L709" s="556"/>
      <c r="M709" s="556"/>
      <c r="N709" s="550"/>
      <c r="O709" s="553"/>
      <c r="P709" s="507"/>
      <c r="Q709" s="557"/>
      <c r="AF709" s="553"/>
      <c r="AJ709" s="558"/>
      <c r="AL709" s="558"/>
      <c r="AO709" s="559"/>
    </row>
    <row r="710" ht="15.75" hidden="1" customHeight="1">
      <c r="A710" s="550"/>
      <c r="B710" s="550"/>
      <c r="C710" s="550"/>
      <c r="D710" s="550"/>
      <c r="E710" s="551"/>
      <c r="F710" s="551"/>
      <c r="G710" s="550"/>
      <c r="I710" s="551"/>
      <c r="K710" s="555"/>
      <c r="L710" s="556"/>
      <c r="M710" s="556"/>
      <c r="N710" s="550"/>
      <c r="O710" s="553"/>
      <c r="P710" s="507"/>
      <c r="Q710" s="557"/>
      <c r="AF710" s="553"/>
      <c r="AJ710" s="558"/>
      <c r="AL710" s="558"/>
      <c r="AO710" s="559"/>
    </row>
    <row r="711" ht="15.75" hidden="1" customHeight="1">
      <c r="A711" s="550"/>
      <c r="B711" s="550"/>
      <c r="C711" s="550"/>
      <c r="D711" s="550"/>
      <c r="E711" s="551"/>
      <c r="F711" s="551"/>
      <c r="G711" s="550"/>
      <c r="I711" s="551"/>
      <c r="K711" s="555"/>
      <c r="L711" s="556"/>
      <c r="M711" s="556"/>
      <c r="N711" s="550"/>
      <c r="O711" s="553"/>
      <c r="P711" s="507"/>
      <c r="Q711" s="557"/>
      <c r="AF711" s="553"/>
      <c r="AJ711" s="558"/>
      <c r="AL711" s="558"/>
      <c r="AO711" s="559"/>
    </row>
    <row r="712" ht="15.75" hidden="1" customHeight="1">
      <c r="A712" s="550"/>
      <c r="B712" s="550"/>
      <c r="C712" s="550"/>
      <c r="D712" s="550"/>
      <c r="E712" s="551"/>
      <c r="F712" s="551"/>
      <c r="G712" s="550"/>
      <c r="I712" s="551"/>
      <c r="K712" s="555"/>
      <c r="L712" s="556"/>
      <c r="M712" s="556"/>
      <c r="N712" s="550"/>
      <c r="O712" s="553"/>
      <c r="P712" s="507"/>
      <c r="Q712" s="557"/>
      <c r="AF712" s="553"/>
      <c r="AJ712" s="558"/>
      <c r="AL712" s="558"/>
      <c r="AO712" s="559"/>
    </row>
    <row r="713" ht="15.75" hidden="1" customHeight="1">
      <c r="A713" s="550"/>
      <c r="B713" s="550"/>
      <c r="C713" s="550"/>
      <c r="D713" s="550"/>
      <c r="E713" s="551"/>
      <c r="F713" s="551"/>
      <c r="G713" s="550"/>
      <c r="I713" s="551"/>
      <c r="K713" s="555"/>
      <c r="L713" s="556"/>
      <c r="M713" s="556"/>
      <c r="N713" s="550"/>
      <c r="O713" s="553"/>
      <c r="P713" s="507"/>
      <c r="Q713" s="557"/>
      <c r="AF713" s="553"/>
      <c r="AJ713" s="558"/>
      <c r="AL713" s="558"/>
      <c r="AO713" s="559"/>
    </row>
    <row r="714" ht="15.75" hidden="1" customHeight="1">
      <c r="A714" s="550"/>
      <c r="B714" s="550"/>
      <c r="C714" s="550"/>
      <c r="D714" s="550"/>
      <c r="E714" s="551"/>
      <c r="F714" s="551"/>
      <c r="G714" s="550"/>
      <c r="I714" s="551"/>
      <c r="K714" s="555"/>
      <c r="L714" s="556"/>
      <c r="M714" s="556"/>
      <c r="N714" s="550"/>
      <c r="O714" s="553"/>
      <c r="P714" s="507"/>
      <c r="Q714" s="557"/>
      <c r="AF714" s="553"/>
      <c r="AJ714" s="558"/>
      <c r="AL714" s="558"/>
      <c r="AO714" s="559"/>
    </row>
    <row r="715" ht="15.75" hidden="1" customHeight="1">
      <c r="A715" s="550"/>
      <c r="B715" s="550"/>
      <c r="C715" s="550"/>
      <c r="D715" s="550"/>
      <c r="E715" s="551"/>
      <c r="F715" s="551"/>
      <c r="G715" s="550"/>
      <c r="I715" s="551"/>
      <c r="K715" s="555"/>
      <c r="L715" s="556"/>
      <c r="M715" s="556"/>
      <c r="N715" s="550"/>
      <c r="O715" s="553"/>
      <c r="P715" s="507"/>
      <c r="Q715" s="557"/>
      <c r="AF715" s="553"/>
      <c r="AJ715" s="558"/>
      <c r="AL715" s="558"/>
      <c r="AO715" s="559"/>
    </row>
    <row r="716" ht="15.75" hidden="1" customHeight="1">
      <c r="A716" s="550"/>
      <c r="B716" s="550"/>
      <c r="C716" s="550"/>
      <c r="D716" s="550"/>
      <c r="E716" s="551"/>
      <c r="F716" s="551"/>
      <c r="G716" s="550"/>
      <c r="I716" s="551"/>
      <c r="K716" s="555"/>
      <c r="L716" s="556"/>
      <c r="M716" s="556"/>
      <c r="N716" s="550"/>
      <c r="O716" s="553"/>
      <c r="P716" s="507"/>
      <c r="Q716" s="557"/>
      <c r="AF716" s="553"/>
      <c r="AJ716" s="558"/>
      <c r="AL716" s="558"/>
      <c r="AO716" s="559"/>
    </row>
    <row r="717" ht="15.75" hidden="1" customHeight="1">
      <c r="A717" s="550"/>
      <c r="B717" s="550"/>
      <c r="C717" s="550"/>
      <c r="D717" s="550"/>
      <c r="E717" s="551"/>
      <c r="F717" s="551"/>
      <c r="G717" s="550"/>
      <c r="I717" s="551"/>
      <c r="K717" s="555"/>
      <c r="L717" s="556"/>
      <c r="M717" s="556"/>
      <c r="N717" s="550"/>
      <c r="O717" s="553"/>
      <c r="P717" s="507"/>
      <c r="Q717" s="557"/>
      <c r="AF717" s="553"/>
      <c r="AJ717" s="558"/>
      <c r="AL717" s="558"/>
      <c r="AO717" s="559"/>
    </row>
    <row r="718" ht="15.75" hidden="1" customHeight="1">
      <c r="A718" s="550"/>
      <c r="B718" s="550"/>
      <c r="C718" s="550"/>
      <c r="D718" s="550"/>
      <c r="E718" s="551"/>
      <c r="F718" s="551"/>
      <c r="G718" s="550"/>
      <c r="I718" s="551"/>
      <c r="K718" s="555"/>
      <c r="L718" s="556"/>
      <c r="M718" s="556"/>
      <c r="N718" s="550"/>
      <c r="O718" s="553"/>
      <c r="P718" s="507"/>
      <c r="Q718" s="557"/>
      <c r="AF718" s="553"/>
      <c r="AJ718" s="558"/>
      <c r="AL718" s="558"/>
      <c r="AO718" s="559"/>
    </row>
    <row r="719" ht="15.75" hidden="1" customHeight="1">
      <c r="A719" s="550"/>
      <c r="B719" s="550"/>
      <c r="C719" s="550"/>
      <c r="D719" s="550"/>
      <c r="E719" s="551"/>
      <c r="F719" s="551"/>
      <c r="G719" s="550"/>
      <c r="I719" s="551"/>
      <c r="K719" s="555"/>
      <c r="L719" s="556"/>
      <c r="M719" s="556"/>
      <c r="N719" s="550"/>
      <c r="O719" s="553"/>
      <c r="P719" s="507"/>
      <c r="Q719" s="557"/>
      <c r="AF719" s="553"/>
      <c r="AJ719" s="558"/>
      <c r="AL719" s="558"/>
      <c r="AO719" s="559"/>
    </row>
    <row r="720" ht="15.75" hidden="1" customHeight="1">
      <c r="A720" s="550"/>
      <c r="B720" s="550"/>
      <c r="C720" s="550"/>
      <c r="D720" s="550"/>
      <c r="E720" s="551"/>
      <c r="F720" s="551"/>
      <c r="G720" s="550"/>
      <c r="I720" s="551"/>
      <c r="K720" s="555"/>
      <c r="L720" s="556"/>
      <c r="M720" s="556"/>
      <c r="N720" s="550"/>
      <c r="O720" s="553"/>
      <c r="P720" s="507"/>
      <c r="Q720" s="557"/>
      <c r="AF720" s="553"/>
      <c r="AJ720" s="558"/>
      <c r="AL720" s="558"/>
      <c r="AO720" s="559"/>
    </row>
    <row r="721" ht="15.75" hidden="1" customHeight="1">
      <c r="A721" s="550"/>
      <c r="B721" s="550"/>
      <c r="C721" s="550"/>
      <c r="D721" s="550"/>
      <c r="E721" s="551"/>
      <c r="F721" s="551"/>
      <c r="G721" s="550"/>
      <c r="I721" s="551"/>
      <c r="K721" s="555"/>
      <c r="L721" s="556"/>
      <c r="M721" s="556"/>
      <c r="N721" s="550"/>
      <c r="O721" s="553"/>
      <c r="P721" s="507"/>
      <c r="Q721" s="557"/>
      <c r="AF721" s="553"/>
      <c r="AJ721" s="558"/>
      <c r="AL721" s="558"/>
      <c r="AO721" s="559"/>
    </row>
    <row r="722" ht="15.75" hidden="1" customHeight="1">
      <c r="A722" s="550"/>
      <c r="B722" s="550"/>
      <c r="C722" s="550"/>
      <c r="D722" s="550"/>
      <c r="E722" s="551"/>
      <c r="F722" s="551"/>
      <c r="G722" s="550"/>
      <c r="I722" s="551"/>
      <c r="K722" s="555"/>
      <c r="L722" s="556"/>
      <c r="M722" s="556"/>
      <c r="N722" s="550"/>
      <c r="O722" s="553"/>
      <c r="P722" s="507"/>
      <c r="Q722" s="557"/>
      <c r="AF722" s="553"/>
      <c r="AJ722" s="558"/>
      <c r="AL722" s="558"/>
      <c r="AO722" s="559"/>
    </row>
    <row r="723" ht="15.75" hidden="1" customHeight="1">
      <c r="A723" s="550"/>
      <c r="B723" s="550"/>
      <c r="C723" s="550"/>
      <c r="D723" s="550"/>
      <c r="E723" s="551"/>
      <c r="F723" s="551"/>
      <c r="G723" s="550"/>
      <c r="I723" s="551"/>
      <c r="K723" s="555"/>
      <c r="L723" s="556"/>
      <c r="M723" s="556"/>
      <c r="N723" s="550"/>
      <c r="O723" s="553"/>
      <c r="P723" s="507"/>
      <c r="Q723" s="557"/>
      <c r="AF723" s="553"/>
      <c r="AJ723" s="558"/>
      <c r="AL723" s="558"/>
      <c r="AO723" s="559"/>
    </row>
    <row r="724" ht="15.75" hidden="1" customHeight="1">
      <c r="A724" s="550"/>
      <c r="B724" s="550"/>
      <c r="C724" s="550"/>
      <c r="D724" s="550"/>
      <c r="E724" s="551"/>
      <c r="F724" s="551"/>
      <c r="G724" s="550"/>
      <c r="I724" s="551"/>
      <c r="K724" s="555"/>
      <c r="L724" s="556"/>
      <c r="M724" s="556"/>
      <c r="N724" s="550"/>
      <c r="O724" s="553"/>
      <c r="P724" s="507"/>
      <c r="Q724" s="557"/>
      <c r="AF724" s="553"/>
      <c r="AJ724" s="558"/>
      <c r="AL724" s="558"/>
      <c r="AO724" s="559"/>
    </row>
    <row r="725" ht="15.75" hidden="1" customHeight="1">
      <c r="A725" s="550"/>
      <c r="B725" s="550"/>
      <c r="C725" s="550"/>
      <c r="D725" s="550"/>
      <c r="E725" s="551"/>
      <c r="F725" s="551"/>
      <c r="G725" s="550"/>
      <c r="I725" s="551"/>
      <c r="K725" s="555"/>
      <c r="L725" s="556"/>
      <c r="M725" s="556"/>
      <c r="N725" s="550"/>
      <c r="O725" s="553"/>
      <c r="P725" s="507"/>
      <c r="Q725" s="557"/>
      <c r="AF725" s="553"/>
      <c r="AJ725" s="558"/>
      <c r="AL725" s="558"/>
      <c r="AO725" s="559"/>
    </row>
    <row r="726" ht="15.75" hidden="1" customHeight="1">
      <c r="A726" s="550"/>
      <c r="B726" s="550"/>
      <c r="C726" s="550"/>
      <c r="D726" s="550"/>
      <c r="E726" s="551"/>
      <c r="F726" s="551"/>
      <c r="G726" s="550"/>
      <c r="I726" s="551"/>
      <c r="K726" s="555"/>
      <c r="L726" s="556"/>
      <c r="M726" s="556"/>
      <c r="N726" s="550"/>
      <c r="O726" s="553"/>
      <c r="P726" s="507"/>
      <c r="Q726" s="557"/>
      <c r="AF726" s="553"/>
      <c r="AJ726" s="558"/>
      <c r="AL726" s="558"/>
      <c r="AO726" s="559"/>
    </row>
    <row r="727" ht="15.75" hidden="1" customHeight="1">
      <c r="A727" s="550"/>
      <c r="B727" s="550"/>
      <c r="C727" s="550"/>
      <c r="D727" s="550"/>
      <c r="E727" s="551"/>
      <c r="F727" s="551"/>
      <c r="G727" s="550"/>
      <c r="I727" s="551"/>
      <c r="K727" s="555"/>
      <c r="L727" s="556"/>
      <c r="M727" s="556"/>
      <c r="N727" s="550"/>
      <c r="O727" s="553"/>
      <c r="P727" s="507"/>
      <c r="Q727" s="557"/>
      <c r="AF727" s="553"/>
      <c r="AJ727" s="558"/>
      <c r="AL727" s="558"/>
      <c r="AO727" s="559"/>
    </row>
    <row r="728" ht="15.75" hidden="1" customHeight="1">
      <c r="A728" s="550"/>
      <c r="B728" s="550"/>
      <c r="C728" s="550"/>
      <c r="D728" s="550"/>
      <c r="E728" s="551"/>
      <c r="F728" s="551"/>
      <c r="G728" s="550"/>
      <c r="I728" s="551"/>
      <c r="K728" s="555"/>
      <c r="L728" s="556"/>
      <c r="M728" s="556"/>
      <c r="N728" s="550"/>
      <c r="O728" s="553"/>
      <c r="P728" s="507"/>
      <c r="Q728" s="557"/>
      <c r="AF728" s="553"/>
      <c r="AJ728" s="558"/>
      <c r="AL728" s="558"/>
      <c r="AO728" s="559"/>
    </row>
    <row r="729" ht="15.75" hidden="1" customHeight="1">
      <c r="A729" s="550"/>
      <c r="B729" s="550"/>
      <c r="C729" s="550"/>
      <c r="D729" s="550"/>
      <c r="E729" s="551"/>
      <c r="F729" s="551"/>
      <c r="G729" s="550"/>
      <c r="I729" s="551"/>
      <c r="K729" s="555"/>
      <c r="L729" s="556"/>
      <c r="M729" s="556"/>
      <c r="N729" s="550"/>
      <c r="O729" s="553"/>
      <c r="P729" s="507"/>
      <c r="Q729" s="557"/>
      <c r="AF729" s="553"/>
      <c r="AJ729" s="558"/>
      <c r="AL729" s="558"/>
      <c r="AO729" s="559"/>
    </row>
    <row r="730" ht="15.75" hidden="1" customHeight="1">
      <c r="A730" s="550"/>
      <c r="B730" s="550"/>
      <c r="C730" s="550"/>
      <c r="D730" s="550"/>
      <c r="E730" s="551"/>
      <c r="F730" s="551"/>
      <c r="G730" s="550"/>
      <c r="I730" s="551"/>
      <c r="K730" s="555"/>
      <c r="L730" s="556"/>
      <c r="M730" s="556"/>
      <c r="N730" s="550"/>
      <c r="O730" s="553"/>
      <c r="P730" s="507"/>
      <c r="Q730" s="557"/>
      <c r="AF730" s="553"/>
      <c r="AJ730" s="558"/>
      <c r="AL730" s="558"/>
      <c r="AO730" s="559"/>
    </row>
    <row r="731" ht="15.75" hidden="1" customHeight="1">
      <c r="A731" s="550"/>
      <c r="B731" s="550"/>
      <c r="C731" s="550"/>
      <c r="D731" s="550"/>
      <c r="E731" s="551"/>
      <c r="F731" s="551"/>
      <c r="G731" s="550"/>
      <c r="I731" s="551"/>
      <c r="K731" s="555"/>
      <c r="L731" s="556"/>
      <c r="M731" s="556"/>
      <c r="N731" s="550"/>
      <c r="O731" s="553"/>
      <c r="P731" s="507"/>
      <c r="Q731" s="557"/>
      <c r="AF731" s="553"/>
      <c r="AJ731" s="558"/>
      <c r="AL731" s="558"/>
      <c r="AO731" s="559"/>
    </row>
    <row r="732" ht="15.75" hidden="1" customHeight="1">
      <c r="A732" s="550"/>
      <c r="B732" s="550"/>
      <c r="C732" s="550"/>
      <c r="D732" s="550"/>
      <c r="E732" s="551"/>
      <c r="F732" s="551"/>
      <c r="G732" s="550"/>
      <c r="I732" s="551"/>
      <c r="K732" s="555"/>
      <c r="L732" s="556"/>
      <c r="M732" s="556"/>
      <c r="N732" s="550"/>
      <c r="O732" s="553"/>
      <c r="P732" s="507"/>
      <c r="Q732" s="557"/>
      <c r="AF732" s="553"/>
      <c r="AJ732" s="558"/>
      <c r="AL732" s="558"/>
      <c r="AO732" s="559"/>
    </row>
    <row r="733" ht="15.75" hidden="1" customHeight="1">
      <c r="A733" s="550"/>
      <c r="B733" s="550"/>
      <c r="C733" s="550"/>
      <c r="D733" s="550"/>
      <c r="E733" s="551"/>
      <c r="F733" s="551"/>
      <c r="G733" s="550"/>
      <c r="I733" s="551"/>
      <c r="K733" s="555"/>
      <c r="L733" s="556"/>
      <c r="M733" s="556"/>
      <c r="N733" s="550"/>
      <c r="O733" s="553"/>
      <c r="P733" s="507"/>
      <c r="Q733" s="557"/>
      <c r="AF733" s="553"/>
      <c r="AJ733" s="558"/>
      <c r="AL733" s="558"/>
      <c r="AO733" s="559"/>
    </row>
    <row r="734" ht="15.75" hidden="1" customHeight="1">
      <c r="A734" s="550"/>
      <c r="B734" s="550"/>
      <c r="C734" s="550"/>
      <c r="D734" s="550"/>
      <c r="E734" s="551"/>
      <c r="F734" s="551"/>
      <c r="G734" s="550"/>
      <c r="I734" s="551"/>
      <c r="K734" s="555"/>
      <c r="L734" s="556"/>
      <c r="M734" s="556"/>
      <c r="N734" s="550"/>
      <c r="O734" s="553"/>
      <c r="P734" s="507"/>
      <c r="Q734" s="557"/>
      <c r="AF734" s="553"/>
      <c r="AJ734" s="558"/>
      <c r="AL734" s="558"/>
      <c r="AO734" s="559"/>
    </row>
    <row r="735" ht="15.75" hidden="1" customHeight="1">
      <c r="A735" s="550"/>
      <c r="B735" s="550"/>
      <c r="C735" s="550"/>
      <c r="D735" s="550"/>
      <c r="E735" s="551"/>
      <c r="F735" s="551"/>
      <c r="G735" s="550"/>
      <c r="I735" s="551"/>
      <c r="K735" s="555"/>
      <c r="L735" s="556"/>
      <c r="M735" s="556"/>
      <c r="N735" s="550"/>
      <c r="O735" s="553"/>
      <c r="P735" s="507"/>
      <c r="Q735" s="557"/>
      <c r="AF735" s="553"/>
      <c r="AJ735" s="558"/>
      <c r="AL735" s="558"/>
      <c r="AO735" s="559"/>
    </row>
    <row r="736" ht="15.75" hidden="1" customHeight="1">
      <c r="A736" s="550"/>
      <c r="B736" s="550"/>
      <c r="C736" s="550"/>
      <c r="D736" s="550"/>
      <c r="E736" s="551"/>
      <c r="F736" s="551"/>
      <c r="G736" s="550"/>
      <c r="I736" s="551"/>
      <c r="K736" s="555"/>
      <c r="L736" s="556"/>
      <c r="M736" s="556"/>
      <c r="N736" s="550"/>
      <c r="O736" s="553"/>
      <c r="P736" s="507"/>
      <c r="Q736" s="557"/>
      <c r="AF736" s="553"/>
      <c r="AJ736" s="558"/>
      <c r="AL736" s="558"/>
      <c r="AO736" s="559"/>
    </row>
    <row r="737" ht="15.75" hidden="1" customHeight="1">
      <c r="A737" s="550"/>
      <c r="B737" s="550"/>
      <c r="C737" s="550"/>
      <c r="D737" s="550"/>
      <c r="E737" s="551"/>
      <c r="F737" s="551"/>
      <c r="G737" s="550"/>
      <c r="I737" s="551"/>
      <c r="K737" s="555"/>
      <c r="L737" s="556"/>
      <c r="M737" s="556"/>
      <c r="N737" s="550"/>
      <c r="O737" s="553"/>
      <c r="P737" s="507"/>
      <c r="Q737" s="557"/>
      <c r="AF737" s="553"/>
      <c r="AJ737" s="558"/>
      <c r="AL737" s="558"/>
      <c r="AO737" s="559"/>
    </row>
    <row r="738" ht="15.75" hidden="1" customHeight="1">
      <c r="A738" s="550"/>
      <c r="B738" s="550"/>
      <c r="C738" s="550"/>
      <c r="D738" s="550"/>
      <c r="E738" s="551"/>
      <c r="F738" s="551"/>
      <c r="G738" s="550"/>
      <c r="I738" s="551"/>
      <c r="K738" s="555"/>
      <c r="L738" s="556"/>
      <c r="M738" s="556"/>
      <c r="N738" s="550"/>
      <c r="O738" s="553"/>
      <c r="P738" s="507"/>
      <c r="Q738" s="557"/>
      <c r="AF738" s="553"/>
      <c r="AJ738" s="558"/>
      <c r="AL738" s="558"/>
      <c r="AO738" s="559"/>
    </row>
    <row r="739" ht="15.75" hidden="1" customHeight="1">
      <c r="A739" s="550"/>
      <c r="B739" s="550"/>
      <c r="C739" s="550"/>
      <c r="D739" s="550"/>
      <c r="E739" s="551"/>
      <c r="F739" s="551"/>
      <c r="G739" s="550"/>
      <c r="I739" s="551"/>
      <c r="K739" s="555"/>
      <c r="L739" s="556"/>
      <c r="M739" s="556"/>
      <c r="N739" s="550"/>
      <c r="O739" s="553"/>
      <c r="P739" s="507"/>
      <c r="Q739" s="557"/>
      <c r="AF739" s="553"/>
      <c r="AJ739" s="558"/>
      <c r="AL739" s="558"/>
      <c r="AO739" s="559"/>
    </row>
    <row r="740" ht="15.75" hidden="1" customHeight="1">
      <c r="A740" s="550"/>
      <c r="B740" s="550"/>
      <c r="C740" s="550"/>
      <c r="D740" s="550"/>
      <c r="E740" s="551"/>
      <c r="F740" s="551"/>
      <c r="G740" s="550"/>
      <c r="I740" s="551"/>
      <c r="K740" s="555"/>
      <c r="L740" s="556"/>
      <c r="M740" s="556"/>
      <c r="N740" s="550"/>
      <c r="O740" s="553"/>
      <c r="P740" s="507"/>
      <c r="Q740" s="557"/>
      <c r="AF740" s="553"/>
      <c r="AJ740" s="558"/>
      <c r="AL740" s="558"/>
      <c r="AO740" s="559"/>
    </row>
    <row r="741" ht="15.75" hidden="1" customHeight="1">
      <c r="A741" s="550"/>
      <c r="B741" s="550"/>
      <c r="C741" s="550"/>
      <c r="D741" s="550"/>
      <c r="E741" s="551"/>
      <c r="F741" s="551"/>
      <c r="G741" s="550"/>
      <c r="I741" s="551"/>
      <c r="K741" s="555"/>
      <c r="L741" s="556"/>
      <c r="M741" s="556"/>
      <c r="N741" s="550"/>
      <c r="O741" s="553"/>
      <c r="P741" s="507"/>
      <c r="Q741" s="557"/>
      <c r="AF741" s="553"/>
      <c r="AJ741" s="558"/>
      <c r="AL741" s="558"/>
      <c r="AO741" s="559"/>
    </row>
    <row r="742" ht="15.75" hidden="1" customHeight="1">
      <c r="A742" s="550"/>
      <c r="B742" s="550"/>
      <c r="C742" s="550"/>
      <c r="D742" s="550"/>
      <c r="E742" s="551"/>
      <c r="F742" s="551"/>
      <c r="G742" s="550"/>
      <c r="I742" s="551"/>
      <c r="K742" s="555"/>
      <c r="L742" s="556"/>
      <c r="M742" s="556"/>
      <c r="N742" s="550"/>
      <c r="O742" s="553"/>
      <c r="P742" s="507"/>
      <c r="Q742" s="557"/>
      <c r="AF742" s="553"/>
      <c r="AJ742" s="558"/>
      <c r="AL742" s="558"/>
      <c r="AO742" s="559"/>
    </row>
    <row r="743" ht="15.75" hidden="1" customHeight="1">
      <c r="A743" s="550"/>
      <c r="B743" s="550"/>
      <c r="C743" s="550"/>
      <c r="D743" s="550"/>
      <c r="E743" s="551"/>
      <c r="F743" s="551"/>
      <c r="G743" s="550"/>
      <c r="I743" s="551"/>
      <c r="K743" s="555"/>
      <c r="L743" s="556"/>
      <c r="M743" s="556"/>
      <c r="N743" s="550"/>
      <c r="O743" s="553"/>
      <c r="P743" s="507"/>
      <c r="Q743" s="557"/>
      <c r="AF743" s="553"/>
      <c r="AJ743" s="558"/>
      <c r="AL743" s="558"/>
      <c r="AO743" s="559"/>
    </row>
    <row r="744" ht="15.75" hidden="1" customHeight="1">
      <c r="A744" s="550"/>
      <c r="B744" s="550"/>
      <c r="C744" s="550"/>
      <c r="D744" s="550"/>
      <c r="E744" s="551"/>
      <c r="F744" s="551"/>
      <c r="G744" s="550"/>
      <c r="I744" s="551"/>
      <c r="K744" s="555"/>
      <c r="L744" s="556"/>
      <c r="M744" s="556"/>
      <c r="N744" s="550"/>
      <c r="O744" s="553"/>
      <c r="P744" s="507"/>
      <c r="Q744" s="557"/>
      <c r="AF744" s="553"/>
      <c r="AJ744" s="558"/>
      <c r="AL744" s="558"/>
      <c r="AO744" s="559"/>
    </row>
    <row r="745" ht="15.75" hidden="1" customHeight="1">
      <c r="A745" s="550"/>
      <c r="B745" s="550"/>
      <c r="C745" s="550"/>
      <c r="D745" s="550"/>
      <c r="E745" s="551"/>
      <c r="F745" s="551"/>
      <c r="G745" s="550"/>
      <c r="I745" s="551"/>
      <c r="K745" s="555"/>
      <c r="L745" s="556"/>
      <c r="M745" s="556"/>
      <c r="N745" s="550"/>
      <c r="O745" s="553"/>
      <c r="P745" s="507"/>
      <c r="Q745" s="557"/>
      <c r="AF745" s="553"/>
      <c r="AJ745" s="558"/>
      <c r="AL745" s="558"/>
      <c r="AO745" s="559"/>
    </row>
    <row r="746" ht="15.75" hidden="1" customHeight="1">
      <c r="A746" s="550"/>
      <c r="B746" s="550"/>
      <c r="C746" s="550"/>
      <c r="D746" s="550"/>
      <c r="E746" s="551"/>
      <c r="F746" s="551"/>
      <c r="G746" s="550"/>
      <c r="I746" s="551"/>
      <c r="K746" s="555"/>
      <c r="L746" s="556"/>
      <c r="M746" s="556"/>
      <c r="N746" s="550"/>
      <c r="O746" s="553"/>
      <c r="P746" s="507"/>
      <c r="Q746" s="557"/>
      <c r="AF746" s="553"/>
      <c r="AJ746" s="558"/>
      <c r="AL746" s="558"/>
      <c r="AO746" s="559"/>
    </row>
    <row r="747" ht="15.75" hidden="1" customHeight="1">
      <c r="A747" s="550"/>
      <c r="B747" s="550"/>
      <c r="C747" s="550"/>
      <c r="D747" s="550"/>
      <c r="E747" s="551"/>
      <c r="F747" s="551"/>
      <c r="G747" s="550"/>
      <c r="I747" s="551"/>
      <c r="K747" s="555"/>
      <c r="L747" s="556"/>
      <c r="M747" s="556"/>
      <c r="N747" s="550"/>
      <c r="O747" s="553"/>
      <c r="P747" s="507"/>
      <c r="Q747" s="557"/>
      <c r="AF747" s="553"/>
      <c r="AJ747" s="558"/>
      <c r="AL747" s="558"/>
      <c r="AO747" s="559"/>
    </row>
    <row r="748" ht="15.75" hidden="1" customHeight="1">
      <c r="A748" s="550"/>
      <c r="B748" s="550"/>
      <c r="C748" s="550"/>
      <c r="D748" s="550"/>
      <c r="E748" s="551"/>
      <c r="F748" s="551"/>
      <c r="G748" s="550"/>
      <c r="I748" s="551"/>
      <c r="K748" s="555"/>
      <c r="L748" s="556"/>
      <c r="M748" s="556"/>
      <c r="N748" s="550"/>
      <c r="O748" s="553"/>
      <c r="P748" s="507"/>
      <c r="Q748" s="557"/>
      <c r="AF748" s="553"/>
      <c r="AJ748" s="558"/>
      <c r="AL748" s="558"/>
      <c r="AO748" s="559"/>
    </row>
    <row r="749" ht="15.75" hidden="1" customHeight="1">
      <c r="A749" s="550"/>
      <c r="B749" s="550"/>
      <c r="C749" s="550"/>
      <c r="D749" s="550"/>
      <c r="E749" s="551"/>
      <c r="F749" s="551"/>
      <c r="G749" s="550"/>
      <c r="I749" s="551"/>
      <c r="K749" s="555"/>
      <c r="L749" s="556"/>
      <c r="M749" s="556"/>
      <c r="N749" s="550"/>
      <c r="O749" s="553"/>
      <c r="P749" s="507"/>
      <c r="Q749" s="557"/>
      <c r="AF749" s="553"/>
      <c r="AJ749" s="558"/>
      <c r="AL749" s="558"/>
      <c r="AO749" s="559"/>
    </row>
    <row r="750" ht="15.75" hidden="1" customHeight="1">
      <c r="A750" s="550"/>
      <c r="B750" s="550"/>
      <c r="C750" s="550"/>
      <c r="D750" s="550"/>
      <c r="E750" s="551"/>
      <c r="F750" s="551"/>
      <c r="G750" s="550"/>
      <c r="I750" s="551"/>
      <c r="K750" s="555"/>
      <c r="L750" s="556"/>
      <c r="M750" s="556"/>
      <c r="N750" s="550"/>
      <c r="O750" s="553"/>
      <c r="P750" s="507"/>
      <c r="Q750" s="557"/>
      <c r="AF750" s="553"/>
      <c r="AJ750" s="558"/>
      <c r="AL750" s="558"/>
      <c r="AO750" s="559"/>
    </row>
    <row r="751" ht="15.75" hidden="1" customHeight="1">
      <c r="A751" s="550"/>
      <c r="B751" s="550"/>
      <c r="C751" s="550"/>
      <c r="D751" s="550"/>
      <c r="E751" s="551"/>
      <c r="F751" s="551"/>
      <c r="G751" s="550"/>
      <c r="I751" s="551"/>
      <c r="K751" s="555"/>
      <c r="L751" s="556"/>
      <c r="M751" s="556"/>
      <c r="N751" s="550"/>
      <c r="O751" s="553"/>
      <c r="P751" s="507"/>
      <c r="Q751" s="557"/>
      <c r="AF751" s="553"/>
      <c r="AJ751" s="558"/>
      <c r="AL751" s="558"/>
      <c r="AO751" s="559"/>
    </row>
    <row r="752" ht="15.75" hidden="1" customHeight="1">
      <c r="A752" s="550"/>
      <c r="B752" s="550"/>
      <c r="C752" s="550"/>
      <c r="D752" s="550"/>
      <c r="E752" s="551"/>
      <c r="F752" s="551"/>
      <c r="G752" s="550"/>
      <c r="I752" s="551"/>
      <c r="K752" s="555"/>
      <c r="L752" s="556"/>
      <c r="M752" s="556"/>
      <c r="N752" s="550"/>
      <c r="O752" s="553"/>
      <c r="P752" s="507"/>
      <c r="Q752" s="557"/>
      <c r="AF752" s="553"/>
      <c r="AJ752" s="558"/>
      <c r="AL752" s="558"/>
      <c r="AO752" s="559"/>
    </row>
    <row r="753" ht="15.75" hidden="1" customHeight="1">
      <c r="A753" s="550"/>
      <c r="B753" s="550"/>
      <c r="C753" s="550"/>
      <c r="D753" s="550"/>
      <c r="E753" s="551"/>
      <c r="F753" s="551"/>
      <c r="G753" s="550"/>
      <c r="I753" s="551"/>
      <c r="K753" s="555"/>
      <c r="L753" s="556"/>
      <c r="M753" s="556"/>
      <c r="N753" s="550"/>
      <c r="O753" s="553"/>
      <c r="P753" s="507"/>
      <c r="Q753" s="557"/>
      <c r="AF753" s="553"/>
      <c r="AJ753" s="558"/>
      <c r="AL753" s="558"/>
      <c r="AO753" s="559"/>
    </row>
    <row r="754" ht="15.75" hidden="1" customHeight="1">
      <c r="A754" s="550"/>
      <c r="B754" s="550"/>
      <c r="C754" s="550"/>
      <c r="D754" s="550"/>
      <c r="E754" s="551"/>
      <c r="F754" s="551"/>
      <c r="G754" s="550"/>
      <c r="I754" s="551"/>
      <c r="K754" s="555"/>
      <c r="L754" s="556"/>
      <c r="M754" s="556"/>
      <c r="N754" s="550"/>
      <c r="O754" s="553"/>
      <c r="P754" s="507"/>
      <c r="Q754" s="557"/>
      <c r="AF754" s="553"/>
      <c r="AJ754" s="558"/>
      <c r="AL754" s="558"/>
      <c r="AO754" s="559"/>
    </row>
    <row r="755" ht="15.75" hidden="1" customHeight="1">
      <c r="A755" s="550"/>
      <c r="B755" s="550"/>
      <c r="C755" s="550"/>
      <c r="D755" s="550"/>
      <c r="E755" s="551"/>
      <c r="F755" s="551"/>
      <c r="G755" s="550"/>
      <c r="I755" s="551"/>
      <c r="K755" s="555"/>
      <c r="L755" s="556"/>
      <c r="M755" s="556"/>
      <c r="N755" s="550"/>
      <c r="O755" s="553"/>
      <c r="P755" s="507"/>
      <c r="Q755" s="557"/>
      <c r="AF755" s="553"/>
      <c r="AJ755" s="558"/>
      <c r="AL755" s="558"/>
      <c r="AO755" s="559"/>
    </row>
    <row r="756" ht="15.75" hidden="1" customHeight="1">
      <c r="A756" s="550"/>
      <c r="B756" s="550"/>
      <c r="C756" s="550"/>
      <c r="D756" s="550"/>
      <c r="E756" s="551"/>
      <c r="F756" s="551"/>
      <c r="G756" s="550"/>
      <c r="I756" s="551"/>
      <c r="K756" s="555"/>
      <c r="L756" s="556"/>
      <c r="M756" s="556"/>
      <c r="N756" s="550"/>
      <c r="O756" s="553"/>
      <c r="P756" s="507"/>
      <c r="Q756" s="557"/>
      <c r="AF756" s="553"/>
      <c r="AJ756" s="558"/>
      <c r="AL756" s="558"/>
      <c r="AO756" s="559"/>
    </row>
    <row r="757" ht="15.75" hidden="1" customHeight="1">
      <c r="A757" s="550"/>
      <c r="B757" s="550"/>
      <c r="C757" s="550"/>
      <c r="D757" s="550"/>
      <c r="E757" s="551"/>
      <c r="F757" s="551"/>
      <c r="G757" s="550"/>
      <c r="I757" s="551"/>
      <c r="K757" s="555"/>
      <c r="L757" s="556"/>
      <c r="M757" s="556"/>
      <c r="N757" s="550"/>
      <c r="O757" s="553"/>
      <c r="P757" s="507"/>
      <c r="Q757" s="557"/>
      <c r="AF757" s="553"/>
      <c r="AJ757" s="558"/>
      <c r="AL757" s="558"/>
      <c r="AO757" s="559"/>
    </row>
    <row r="758" ht="15.75" hidden="1" customHeight="1">
      <c r="A758" s="550"/>
      <c r="B758" s="550"/>
      <c r="C758" s="550"/>
      <c r="D758" s="550"/>
      <c r="E758" s="551"/>
      <c r="F758" s="551"/>
      <c r="G758" s="550"/>
      <c r="I758" s="551"/>
      <c r="K758" s="555"/>
      <c r="L758" s="556"/>
      <c r="M758" s="556"/>
      <c r="N758" s="550"/>
      <c r="O758" s="553"/>
      <c r="P758" s="507"/>
      <c r="Q758" s="557"/>
      <c r="AF758" s="553"/>
      <c r="AJ758" s="558"/>
      <c r="AL758" s="558"/>
      <c r="AO758" s="559"/>
    </row>
    <row r="759" ht="15.75" hidden="1" customHeight="1">
      <c r="A759" s="550"/>
      <c r="B759" s="550"/>
      <c r="C759" s="550"/>
      <c r="D759" s="550"/>
      <c r="E759" s="551"/>
      <c r="F759" s="551"/>
      <c r="G759" s="550"/>
      <c r="I759" s="551"/>
      <c r="K759" s="555"/>
      <c r="L759" s="556"/>
      <c r="M759" s="556"/>
      <c r="N759" s="550"/>
      <c r="O759" s="553"/>
      <c r="P759" s="507"/>
      <c r="Q759" s="557"/>
      <c r="AF759" s="553"/>
      <c r="AJ759" s="558"/>
      <c r="AL759" s="558"/>
      <c r="AO759" s="559"/>
    </row>
    <row r="760" ht="15.75" hidden="1" customHeight="1">
      <c r="A760" s="550"/>
      <c r="B760" s="550"/>
      <c r="C760" s="550"/>
      <c r="D760" s="550"/>
      <c r="E760" s="551"/>
      <c r="F760" s="551"/>
      <c r="G760" s="550"/>
      <c r="I760" s="551"/>
      <c r="K760" s="555"/>
      <c r="L760" s="556"/>
      <c r="M760" s="556"/>
      <c r="N760" s="550"/>
      <c r="O760" s="553"/>
      <c r="P760" s="507"/>
      <c r="Q760" s="557"/>
      <c r="AF760" s="553"/>
      <c r="AJ760" s="558"/>
      <c r="AL760" s="558"/>
      <c r="AO760" s="559"/>
    </row>
    <row r="761" ht="15.75" hidden="1" customHeight="1">
      <c r="A761" s="550"/>
      <c r="B761" s="550"/>
      <c r="C761" s="550"/>
      <c r="D761" s="550"/>
      <c r="E761" s="551"/>
      <c r="F761" s="551"/>
      <c r="G761" s="550"/>
      <c r="I761" s="551"/>
      <c r="K761" s="555"/>
      <c r="L761" s="556"/>
      <c r="M761" s="556"/>
      <c r="N761" s="550"/>
      <c r="O761" s="553"/>
      <c r="P761" s="507"/>
      <c r="Q761" s="557"/>
      <c r="AF761" s="553"/>
      <c r="AJ761" s="558"/>
      <c r="AL761" s="558"/>
      <c r="AO761" s="559"/>
    </row>
    <row r="762" ht="15.75" hidden="1" customHeight="1">
      <c r="A762" s="550"/>
      <c r="B762" s="550"/>
      <c r="C762" s="550"/>
      <c r="D762" s="550"/>
      <c r="E762" s="551"/>
      <c r="F762" s="551"/>
      <c r="G762" s="550"/>
      <c r="I762" s="551"/>
      <c r="K762" s="555"/>
      <c r="L762" s="556"/>
      <c r="M762" s="556"/>
      <c r="N762" s="550"/>
      <c r="O762" s="553"/>
      <c r="P762" s="507"/>
      <c r="Q762" s="557"/>
      <c r="AF762" s="553"/>
      <c r="AJ762" s="558"/>
      <c r="AL762" s="558"/>
      <c r="AO762" s="559"/>
    </row>
    <row r="763" ht="15.75" hidden="1" customHeight="1">
      <c r="A763" s="550"/>
      <c r="B763" s="550"/>
      <c r="C763" s="550"/>
      <c r="D763" s="550"/>
      <c r="E763" s="551"/>
      <c r="F763" s="551"/>
      <c r="G763" s="550"/>
      <c r="I763" s="551"/>
      <c r="K763" s="555"/>
      <c r="L763" s="556"/>
      <c r="M763" s="556"/>
      <c r="N763" s="550"/>
      <c r="O763" s="553"/>
      <c r="P763" s="507"/>
      <c r="Q763" s="557"/>
      <c r="AF763" s="553"/>
      <c r="AJ763" s="558"/>
      <c r="AL763" s="558"/>
      <c r="AO763" s="559"/>
    </row>
    <row r="764" ht="15.75" hidden="1" customHeight="1">
      <c r="A764" s="550"/>
      <c r="B764" s="550"/>
      <c r="C764" s="550"/>
      <c r="D764" s="550"/>
      <c r="E764" s="551"/>
      <c r="F764" s="551"/>
      <c r="G764" s="550"/>
      <c r="I764" s="551"/>
      <c r="K764" s="555"/>
      <c r="L764" s="556"/>
      <c r="M764" s="556"/>
      <c r="N764" s="550"/>
      <c r="O764" s="553"/>
      <c r="P764" s="507"/>
      <c r="Q764" s="557"/>
      <c r="AF764" s="553"/>
      <c r="AJ764" s="558"/>
      <c r="AL764" s="558"/>
      <c r="AO764" s="559"/>
    </row>
    <row r="765" ht="15.75" hidden="1" customHeight="1">
      <c r="A765" s="550"/>
      <c r="B765" s="550"/>
      <c r="C765" s="550"/>
      <c r="D765" s="550"/>
      <c r="E765" s="551"/>
      <c r="F765" s="551"/>
      <c r="G765" s="550"/>
      <c r="I765" s="551"/>
      <c r="K765" s="555"/>
      <c r="L765" s="556"/>
      <c r="M765" s="556"/>
      <c r="N765" s="550"/>
      <c r="O765" s="553"/>
      <c r="P765" s="507"/>
      <c r="Q765" s="557"/>
      <c r="AF765" s="553"/>
      <c r="AJ765" s="558"/>
      <c r="AL765" s="558"/>
      <c r="AO765" s="559"/>
    </row>
    <row r="766" ht="15.75" hidden="1" customHeight="1">
      <c r="A766" s="550"/>
      <c r="B766" s="550"/>
      <c r="C766" s="550"/>
      <c r="D766" s="550"/>
      <c r="E766" s="551"/>
      <c r="F766" s="551"/>
      <c r="G766" s="550"/>
      <c r="I766" s="551"/>
      <c r="K766" s="555"/>
      <c r="L766" s="556"/>
      <c r="M766" s="556"/>
      <c r="N766" s="550"/>
      <c r="O766" s="553"/>
      <c r="P766" s="507"/>
      <c r="Q766" s="557"/>
      <c r="AF766" s="553"/>
      <c r="AJ766" s="558"/>
      <c r="AL766" s="558"/>
      <c r="AO766" s="559"/>
    </row>
    <row r="767" ht="15.75" hidden="1" customHeight="1">
      <c r="A767" s="550"/>
      <c r="B767" s="550"/>
      <c r="C767" s="550"/>
      <c r="D767" s="550"/>
      <c r="E767" s="551"/>
      <c r="F767" s="551"/>
      <c r="G767" s="550"/>
      <c r="I767" s="551"/>
      <c r="K767" s="555"/>
      <c r="L767" s="556"/>
      <c r="M767" s="556"/>
      <c r="N767" s="550"/>
      <c r="O767" s="553"/>
      <c r="P767" s="507"/>
      <c r="Q767" s="557"/>
      <c r="AF767" s="553"/>
      <c r="AJ767" s="558"/>
      <c r="AL767" s="558"/>
      <c r="AO767" s="559"/>
    </row>
    <row r="768" ht="15.75" hidden="1" customHeight="1">
      <c r="A768" s="550"/>
      <c r="B768" s="550"/>
      <c r="C768" s="550"/>
      <c r="D768" s="550"/>
      <c r="E768" s="551"/>
      <c r="F768" s="551"/>
      <c r="G768" s="550"/>
      <c r="I768" s="551"/>
      <c r="K768" s="555"/>
      <c r="L768" s="556"/>
      <c r="M768" s="556"/>
      <c r="N768" s="550"/>
      <c r="O768" s="553"/>
      <c r="P768" s="507"/>
      <c r="Q768" s="557"/>
      <c r="AF768" s="553"/>
      <c r="AJ768" s="558"/>
      <c r="AL768" s="558"/>
      <c r="AO768" s="559"/>
    </row>
    <row r="769" ht="15.75" hidden="1" customHeight="1">
      <c r="A769" s="550"/>
      <c r="B769" s="550"/>
      <c r="C769" s="550"/>
      <c r="D769" s="550"/>
      <c r="E769" s="551"/>
      <c r="F769" s="551"/>
      <c r="G769" s="550"/>
      <c r="I769" s="551"/>
      <c r="K769" s="555"/>
      <c r="L769" s="556"/>
      <c r="M769" s="556"/>
      <c r="N769" s="550"/>
      <c r="O769" s="553"/>
      <c r="P769" s="507"/>
      <c r="Q769" s="557"/>
      <c r="AF769" s="553"/>
      <c r="AJ769" s="558"/>
      <c r="AL769" s="558"/>
      <c r="AO769" s="559"/>
    </row>
    <row r="770" ht="15.75" hidden="1" customHeight="1">
      <c r="A770" s="550"/>
      <c r="B770" s="550"/>
      <c r="C770" s="550"/>
      <c r="D770" s="550"/>
      <c r="E770" s="551"/>
      <c r="F770" s="551"/>
      <c r="G770" s="550"/>
      <c r="I770" s="551"/>
      <c r="K770" s="555"/>
      <c r="L770" s="556"/>
      <c r="M770" s="556"/>
      <c r="N770" s="550"/>
      <c r="O770" s="553"/>
      <c r="P770" s="507"/>
      <c r="Q770" s="557"/>
      <c r="AF770" s="553"/>
      <c r="AJ770" s="558"/>
      <c r="AL770" s="558"/>
      <c r="AO770" s="559"/>
    </row>
    <row r="771" ht="15.75" hidden="1" customHeight="1">
      <c r="A771" s="550"/>
      <c r="B771" s="550"/>
      <c r="C771" s="550"/>
      <c r="D771" s="550"/>
      <c r="E771" s="551"/>
      <c r="F771" s="551"/>
      <c r="G771" s="550"/>
      <c r="I771" s="551"/>
      <c r="K771" s="555"/>
      <c r="L771" s="556"/>
      <c r="M771" s="556"/>
      <c r="N771" s="550"/>
      <c r="O771" s="553"/>
      <c r="P771" s="507"/>
      <c r="Q771" s="557"/>
      <c r="AF771" s="553"/>
      <c r="AJ771" s="558"/>
      <c r="AL771" s="558"/>
      <c r="AO771" s="559"/>
    </row>
    <row r="772" ht="15.75" hidden="1" customHeight="1">
      <c r="A772" s="550"/>
      <c r="B772" s="550"/>
      <c r="C772" s="550"/>
      <c r="D772" s="550"/>
      <c r="E772" s="551"/>
      <c r="F772" s="551"/>
      <c r="G772" s="550"/>
      <c r="I772" s="551"/>
      <c r="K772" s="555"/>
      <c r="L772" s="556"/>
      <c r="M772" s="556"/>
      <c r="N772" s="550"/>
      <c r="O772" s="553"/>
      <c r="P772" s="507"/>
      <c r="Q772" s="557"/>
      <c r="AF772" s="553"/>
      <c r="AJ772" s="558"/>
      <c r="AL772" s="558"/>
      <c r="AO772" s="559"/>
    </row>
    <row r="773" ht="15.75" hidden="1" customHeight="1">
      <c r="A773" s="550"/>
      <c r="B773" s="550"/>
      <c r="C773" s="550"/>
      <c r="D773" s="550"/>
      <c r="E773" s="551"/>
      <c r="F773" s="551"/>
      <c r="G773" s="550"/>
      <c r="I773" s="551"/>
      <c r="K773" s="555"/>
      <c r="L773" s="556"/>
      <c r="M773" s="556"/>
      <c r="N773" s="550"/>
      <c r="O773" s="553"/>
      <c r="P773" s="507"/>
      <c r="Q773" s="557"/>
      <c r="AF773" s="553"/>
      <c r="AJ773" s="558"/>
      <c r="AL773" s="558"/>
      <c r="AO773" s="559"/>
    </row>
    <row r="774" ht="15.75" hidden="1" customHeight="1">
      <c r="A774" s="550"/>
      <c r="B774" s="550"/>
      <c r="C774" s="550"/>
      <c r="D774" s="550"/>
      <c r="E774" s="551"/>
      <c r="F774" s="551"/>
      <c r="G774" s="550"/>
      <c r="I774" s="551"/>
      <c r="K774" s="555"/>
      <c r="L774" s="556"/>
      <c r="M774" s="556"/>
      <c r="N774" s="550"/>
      <c r="O774" s="553"/>
      <c r="P774" s="507"/>
      <c r="Q774" s="557"/>
      <c r="AF774" s="553"/>
      <c r="AJ774" s="558"/>
      <c r="AL774" s="558"/>
      <c r="AO774" s="559"/>
    </row>
    <row r="775" ht="15.75" hidden="1" customHeight="1">
      <c r="A775" s="550"/>
      <c r="B775" s="550"/>
      <c r="C775" s="550"/>
      <c r="D775" s="550"/>
      <c r="E775" s="551"/>
      <c r="F775" s="551"/>
      <c r="G775" s="550"/>
      <c r="I775" s="551"/>
      <c r="K775" s="555"/>
      <c r="L775" s="556"/>
      <c r="M775" s="556"/>
      <c r="N775" s="550"/>
      <c r="O775" s="553"/>
      <c r="P775" s="507"/>
      <c r="Q775" s="557"/>
      <c r="AF775" s="553"/>
      <c r="AJ775" s="558"/>
      <c r="AL775" s="558"/>
      <c r="AO775" s="559"/>
    </row>
    <row r="776" ht="15.75" hidden="1" customHeight="1">
      <c r="A776" s="550"/>
      <c r="B776" s="550"/>
      <c r="C776" s="550"/>
      <c r="D776" s="550"/>
      <c r="E776" s="551"/>
      <c r="F776" s="551"/>
      <c r="G776" s="550"/>
      <c r="I776" s="551"/>
      <c r="K776" s="555"/>
      <c r="L776" s="556"/>
      <c r="M776" s="556"/>
      <c r="N776" s="550"/>
      <c r="O776" s="553"/>
      <c r="P776" s="507"/>
      <c r="Q776" s="557"/>
      <c r="AF776" s="553"/>
      <c r="AJ776" s="558"/>
      <c r="AL776" s="558"/>
      <c r="AO776" s="559"/>
    </row>
    <row r="777" ht="15.75" hidden="1" customHeight="1">
      <c r="A777" s="550"/>
      <c r="B777" s="550"/>
      <c r="C777" s="550"/>
      <c r="D777" s="550"/>
      <c r="E777" s="551"/>
      <c r="F777" s="551"/>
      <c r="G777" s="550"/>
      <c r="I777" s="551"/>
      <c r="K777" s="555"/>
      <c r="L777" s="556"/>
      <c r="M777" s="556"/>
      <c r="N777" s="550"/>
      <c r="O777" s="553"/>
      <c r="P777" s="507"/>
      <c r="Q777" s="557"/>
      <c r="AF777" s="553"/>
      <c r="AJ777" s="558"/>
      <c r="AL777" s="558"/>
      <c r="AO777" s="559"/>
    </row>
    <row r="778" ht="15.75" hidden="1" customHeight="1">
      <c r="A778" s="550"/>
      <c r="B778" s="550"/>
      <c r="C778" s="550"/>
      <c r="D778" s="550"/>
      <c r="E778" s="551"/>
      <c r="F778" s="551"/>
      <c r="G778" s="550"/>
      <c r="I778" s="551"/>
      <c r="K778" s="555"/>
      <c r="L778" s="556"/>
      <c r="M778" s="556"/>
      <c r="N778" s="550"/>
      <c r="O778" s="553"/>
      <c r="P778" s="507"/>
      <c r="Q778" s="557"/>
      <c r="AF778" s="553"/>
      <c r="AJ778" s="558"/>
      <c r="AL778" s="558"/>
      <c r="AO778" s="559"/>
    </row>
    <row r="779" ht="15.75" hidden="1" customHeight="1">
      <c r="A779" s="550"/>
      <c r="B779" s="550"/>
      <c r="C779" s="550"/>
      <c r="D779" s="550"/>
      <c r="E779" s="551"/>
      <c r="F779" s="551"/>
      <c r="G779" s="550"/>
      <c r="I779" s="551"/>
      <c r="K779" s="555"/>
      <c r="L779" s="556"/>
      <c r="M779" s="556"/>
      <c r="N779" s="550"/>
      <c r="O779" s="553"/>
      <c r="P779" s="507"/>
      <c r="Q779" s="557"/>
      <c r="AF779" s="553"/>
      <c r="AJ779" s="558"/>
      <c r="AL779" s="558"/>
      <c r="AO779" s="559"/>
    </row>
    <row r="780" ht="15.75" hidden="1" customHeight="1">
      <c r="A780" s="550"/>
      <c r="B780" s="550"/>
      <c r="C780" s="550"/>
      <c r="D780" s="550"/>
      <c r="E780" s="551"/>
      <c r="F780" s="551"/>
      <c r="G780" s="550"/>
      <c r="I780" s="551"/>
      <c r="K780" s="555"/>
      <c r="L780" s="556"/>
      <c r="M780" s="556"/>
      <c r="N780" s="550"/>
      <c r="O780" s="553"/>
      <c r="P780" s="507"/>
      <c r="Q780" s="557"/>
      <c r="AF780" s="553"/>
      <c r="AJ780" s="558"/>
      <c r="AL780" s="558"/>
      <c r="AO780" s="559"/>
    </row>
    <row r="781" ht="15.75" hidden="1" customHeight="1">
      <c r="A781" s="550"/>
      <c r="B781" s="550"/>
      <c r="C781" s="550"/>
      <c r="D781" s="550"/>
      <c r="E781" s="551"/>
      <c r="F781" s="551"/>
      <c r="G781" s="550"/>
      <c r="I781" s="551"/>
      <c r="K781" s="555"/>
      <c r="L781" s="556"/>
      <c r="M781" s="556"/>
      <c r="N781" s="550"/>
      <c r="O781" s="553"/>
      <c r="P781" s="507"/>
      <c r="Q781" s="557"/>
      <c r="AF781" s="553"/>
      <c r="AJ781" s="558"/>
      <c r="AL781" s="558"/>
      <c r="AO781" s="559"/>
    </row>
    <row r="782" ht="15.75" hidden="1" customHeight="1">
      <c r="A782" s="550"/>
      <c r="B782" s="550"/>
      <c r="C782" s="550"/>
      <c r="D782" s="550"/>
      <c r="E782" s="551"/>
      <c r="F782" s="551"/>
      <c r="G782" s="550"/>
      <c r="I782" s="551"/>
      <c r="K782" s="555"/>
      <c r="L782" s="556"/>
      <c r="M782" s="556"/>
      <c r="N782" s="550"/>
      <c r="O782" s="553"/>
      <c r="P782" s="507"/>
      <c r="Q782" s="557"/>
      <c r="AF782" s="553"/>
      <c r="AJ782" s="558"/>
      <c r="AL782" s="558"/>
      <c r="AO782" s="559"/>
    </row>
    <row r="783" ht="15.75" hidden="1" customHeight="1">
      <c r="A783" s="550"/>
      <c r="B783" s="550"/>
      <c r="C783" s="550"/>
      <c r="D783" s="550"/>
      <c r="E783" s="551"/>
      <c r="F783" s="551"/>
      <c r="G783" s="550"/>
      <c r="I783" s="551"/>
      <c r="K783" s="555"/>
      <c r="L783" s="556"/>
      <c r="M783" s="556"/>
      <c r="N783" s="550"/>
      <c r="O783" s="553"/>
      <c r="P783" s="507"/>
      <c r="Q783" s="557"/>
      <c r="AF783" s="553"/>
      <c r="AJ783" s="558"/>
      <c r="AL783" s="558"/>
      <c r="AO783" s="559"/>
    </row>
    <row r="784" ht="15.75" hidden="1" customHeight="1">
      <c r="A784" s="550"/>
      <c r="B784" s="550"/>
      <c r="C784" s="550"/>
      <c r="D784" s="550"/>
      <c r="E784" s="551"/>
      <c r="F784" s="551"/>
      <c r="G784" s="550"/>
      <c r="I784" s="551"/>
      <c r="K784" s="555"/>
      <c r="L784" s="556"/>
      <c r="M784" s="556"/>
      <c r="N784" s="550"/>
      <c r="O784" s="553"/>
      <c r="P784" s="507"/>
      <c r="Q784" s="557"/>
      <c r="AF784" s="553"/>
      <c r="AJ784" s="558"/>
      <c r="AL784" s="558"/>
      <c r="AO784" s="559"/>
    </row>
    <row r="785" ht="15.75" hidden="1" customHeight="1">
      <c r="A785" s="550"/>
      <c r="B785" s="550"/>
      <c r="C785" s="550"/>
      <c r="D785" s="550"/>
      <c r="E785" s="551"/>
      <c r="F785" s="551"/>
      <c r="G785" s="550"/>
      <c r="I785" s="551"/>
      <c r="K785" s="555"/>
      <c r="L785" s="556"/>
      <c r="M785" s="556"/>
      <c r="N785" s="550"/>
      <c r="O785" s="553"/>
      <c r="P785" s="507"/>
      <c r="Q785" s="557"/>
      <c r="AF785" s="553"/>
      <c r="AJ785" s="558"/>
      <c r="AL785" s="558"/>
      <c r="AO785" s="559"/>
    </row>
    <row r="786" ht="15.75" hidden="1" customHeight="1">
      <c r="A786" s="550"/>
      <c r="B786" s="550"/>
      <c r="C786" s="550"/>
      <c r="D786" s="550"/>
      <c r="E786" s="551"/>
      <c r="F786" s="551"/>
      <c r="G786" s="550"/>
      <c r="I786" s="551"/>
      <c r="K786" s="555"/>
      <c r="L786" s="556"/>
      <c r="M786" s="556"/>
      <c r="N786" s="550"/>
      <c r="O786" s="553"/>
      <c r="P786" s="507"/>
      <c r="Q786" s="557"/>
      <c r="AF786" s="553"/>
      <c r="AJ786" s="558"/>
      <c r="AL786" s="558"/>
      <c r="AO786" s="559"/>
    </row>
    <row r="787" ht="15.75" hidden="1" customHeight="1">
      <c r="A787" s="550"/>
      <c r="B787" s="550"/>
      <c r="C787" s="550"/>
      <c r="D787" s="550"/>
      <c r="E787" s="551"/>
      <c r="F787" s="551"/>
      <c r="G787" s="550"/>
      <c r="I787" s="551"/>
      <c r="K787" s="555"/>
      <c r="L787" s="556"/>
      <c r="M787" s="556"/>
      <c r="N787" s="550"/>
      <c r="O787" s="553"/>
      <c r="P787" s="507"/>
      <c r="Q787" s="557"/>
      <c r="AF787" s="553"/>
      <c r="AJ787" s="558"/>
      <c r="AL787" s="558"/>
      <c r="AO787" s="559"/>
    </row>
    <row r="788" ht="15.75" hidden="1" customHeight="1">
      <c r="A788" s="550"/>
      <c r="B788" s="550"/>
      <c r="C788" s="550"/>
      <c r="D788" s="550"/>
      <c r="E788" s="551"/>
      <c r="F788" s="551"/>
      <c r="G788" s="550"/>
      <c r="I788" s="551"/>
      <c r="K788" s="555"/>
      <c r="L788" s="556"/>
      <c r="M788" s="556"/>
      <c r="N788" s="550"/>
      <c r="O788" s="553"/>
      <c r="P788" s="507"/>
      <c r="Q788" s="557"/>
      <c r="AF788" s="553"/>
      <c r="AJ788" s="558"/>
      <c r="AL788" s="558"/>
      <c r="AO788" s="559"/>
    </row>
    <row r="789" ht="15.75" hidden="1" customHeight="1">
      <c r="A789" s="550"/>
      <c r="B789" s="550"/>
      <c r="C789" s="550"/>
      <c r="D789" s="550"/>
      <c r="E789" s="551"/>
      <c r="F789" s="551"/>
      <c r="G789" s="550"/>
      <c r="I789" s="551"/>
      <c r="K789" s="555"/>
      <c r="L789" s="556"/>
      <c r="M789" s="556"/>
      <c r="N789" s="550"/>
      <c r="O789" s="553"/>
      <c r="P789" s="507"/>
      <c r="Q789" s="557"/>
      <c r="AF789" s="553"/>
      <c r="AJ789" s="558"/>
      <c r="AL789" s="558"/>
      <c r="AO789" s="559"/>
    </row>
    <row r="790" ht="15.75" hidden="1" customHeight="1">
      <c r="A790" s="550"/>
      <c r="B790" s="550"/>
      <c r="C790" s="550"/>
      <c r="D790" s="550"/>
      <c r="E790" s="551"/>
      <c r="F790" s="551"/>
      <c r="G790" s="550"/>
      <c r="I790" s="551"/>
      <c r="K790" s="555"/>
      <c r="L790" s="556"/>
      <c r="M790" s="556"/>
      <c r="N790" s="550"/>
      <c r="O790" s="553"/>
      <c r="P790" s="507"/>
      <c r="Q790" s="557"/>
      <c r="AF790" s="553"/>
      <c r="AJ790" s="558"/>
      <c r="AL790" s="558"/>
      <c r="AO790" s="559"/>
    </row>
    <row r="791" ht="15.75" hidden="1" customHeight="1">
      <c r="A791" s="550"/>
      <c r="B791" s="550"/>
      <c r="C791" s="550"/>
      <c r="D791" s="550"/>
      <c r="E791" s="551"/>
      <c r="F791" s="551"/>
      <c r="G791" s="550"/>
      <c r="I791" s="551"/>
      <c r="K791" s="555"/>
      <c r="L791" s="556"/>
      <c r="M791" s="556"/>
      <c r="N791" s="550"/>
      <c r="O791" s="553"/>
      <c r="P791" s="507"/>
      <c r="Q791" s="557"/>
      <c r="AF791" s="553"/>
      <c r="AJ791" s="558"/>
      <c r="AL791" s="558"/>
      <c r="AO791" s="559"/>
    </row>
    <row r="792" ht="15.75" hidden="1" customHeight="1">
      <c r="A792" s="550"/>
      <c r="B792" s="550"/>
      <c r="C792" s="550"/>
      <c r="D792" s="550"/>
      <c r="E792" s="551"/>
      <c r="F792" s="551"/>
      <c r="G792" s="550"/>
      <c r="I792" s="551"/>
      <c r="K792" s="555"/>
      <c r="L792" s="556"/>
      <c r="M792" s="556"/>
      <c r="N792" s="550"/>
      <c r="O792" s="553"/>
      <c r="P792" s="507"/>
      <c r="Q792" s="557"/>
      <c r="AF792" s="553"/>
      <c r="AJ792" s="558"/>
      <c r="AL792" s="558"/>
      <c r="AO792" s="559"/>
    </row>
    <row r="793" ht="15.75" hidden="1" customHeight="1">
      <c r="A793" s="550"/>
      <c r="B793" s="550"/>
      <c r="C793" s="550"/>
      <c r="D793" s="550"/>
      <c r="E793" s="551"/>
      <c r="F793" s="551"/>
      <c r="G793" s="550"/>
      <c r="I793" s="551"/>
      <c r="K793" s="555"/>
      <c r="L793" s="556"/>
      <c r="M793" s="556"/>
      <c r="N793" s="550"/>
      <c r="O793" s="553"/>
      <c r="P793" s="507"/>
      <c r="Q793" s="557"/>
      <c r="AF793" s="553"/>
      <c r="AJ793" s="558"/>
      <c r="AL793" s="558"/>
      <c r="AO793" s="559"/>
    </row>
    <row r="794" ht="15.75" hidden="1" customHeight="1">
      <c r="A794" s="550"/>
      <c r="B794" s="550"/>
      <c r="C794" s="550"/>
      <c r="D794" s="550"/>
      <c r="E794" s="551"/>
      <c r="F794" s="551"/>
      <c r="G794" s="550"/>
      <c r="I794" s="551"/>
      <c r="K794" s="555"/>
      <c r="L794" s="556"/>
      <c r="M794" s="556"/>
      <c r="N794" s="550"/>
      <c r="O794" s="553"/>
      <c r="P794" s="507"/>
      <c r="Q794" s="557"/>
      <c r="AF794" s="553"/>
      <c r="AJ794" s="558"/>
      <c r="AL794" s="558"/>
      <c r="AO794" s="559"/>
    </row>
    <row r="795" ht="15.75" hidden="1" customHeight="1">
      <c r="A795" s="550"/>
      <c r="B795" s="550"/>
      <c r="C795" s="550"/>
      <c r="D795" s="550"/>
      <c r="E795" s="551"/>
      <c r="F795" s="551"/>
      <c r="G795" s="550"/>
      <c r="I795" s="551"/>
      <c r="K795" s="555"/>
      <c r="L795" s="556"/>
      <c r="M795" s="556"/>
      <c r="N795" s="550"/>
      <c r="O795" s="553"/>
      <c r="P795" s="507"/>
      <c r="Q795" s="557"/>
      <c r="AF795" s="553"/>
      <c r="AJ795" s="558"/>
      <c r="AL795" s="558"/>
      <c r="AO795" s="559"/>
    </row>
    <row r="796" ht="15.75" hidden="1" customHeight="1">
      <c r="A796" s="550"/>
      <c r="B796" s="550"/>
      <c r="C796" s="550"/>
      <c r="D796" s="550"/>
      <c r="E796" s="551"/>
      <c r="F796" s="551"/>
      <c r="G796" s="550"/>
      <c r="I796" s="551"/>
      <c r="K796" s="555"/>
      <c r="L796" s="556"/>
      <c r="M796" s="556"/>
      <c r="N796" s="550"/>
      <c r="O796" s="553"/>
      <c r="P796" s="507"/>
      <c r="Q796" s="557"/>
      <c r="AF796" s="553"/>
      <c r="AJ796" s="558"/>
      <c r="AL796" s="558"/>
      <c r="AO796" s="559"/>
    </row>
    <row r="797" ht="15.75" hidden="1" customHeight="1">
      <c r="A797" s="550"/>
      <c r="B797" s="550"/>
      <c r="C797" s="550"/>
      <c r="D797" s="550"/>
      <c r="E797" s="551"/>
      <c r="F797" s="551"/>
      <c r="G797" s="550"/>
      <c r="I797" s="551"/>
      <c r="K797" s="555"/>
      <c r="L797" s="556"/>
      <c r="M797" s="556"/>
      <c r="N797" s="550"/>
      <c r="O797" s="553"/>
      <c r="P797" s="507"/>
      <c r="Q797" s="557"/>
      <c r="AF797" s="553"/>
      <c r="AJ797" s="558"/>
      <c r="AL797" s="558"/>
      <c r="AO797" s="559"/>
    </row>
    <row r="798" ht="15.75" hidden="1" customHeight="1">
      <c r="A798" s="550"/>
      <c r="B798" s="550"/>
      <c r="C798" s="550"/>
      <c r="D798" s="550"/>
      <c r="E798" s="551"/>
      <c r="F798" s="551"/>
      <c r="G798" s="550"/>
      <c r="I798" s="551"/>
      <c r="K798" s="555"/>
      <c r="L798" s="556"/>
      <c r="M798" s="556"/>
      <c r="N798" s="550"/>
      <c r="O798" s="553"/>
      <c r="P798" s="507"/>
      <c r="Q798" s="557"/>
      <c r="AF798" s="553"/>
      <c r="AJ798" s="558"/>
      <c r="AL798" s="558"/>
      <c r="AO798" s="559"/>
    </row>
    <row r="799" ht="15.75" hidden="1" customHeight="1">
      <c r="A799" s="550"/>
      <c r="B799" s="550"/>
      <c r="C799" s="550"/>
      <c r="D799" s="550"/>
      <c r="E799" s="551"/>
      <c r="F799" s="551"/>
      <c r="G799" s="550"/>
      <c r="I799" s="551"/>
      <c r="K799" s="555"/>
      <c r="L799" s="556"/>
      <c r="M799" s="556"/>
      <c r="N799" s="550"/>
      <c r="O799" s="553"/>
      <c r="P799" s="507"/>
      <c r="Q799" s="557"/>
      <c r="AF799" s="553"/>
      <c r="AJ799" s="558"/>
      <c r="AL799" s="558"/>
      <c r="AO799" s="559"/>
    </row>
    <row r="800" ht="15.75" hidden="1" customHeight="1">
      <c r="A800" s="550"/>
      <c r="B800" s="550"/>
      <c r="C800" s="550"/>
      <c r="D800" s="550"/>
      <c r="E800" s="551"/>
      <c r="F800" s="551"/>
      <c r="G800" s="550"/>
      <c r="I800" s="551"/>
      <c r="K800" s="555"/>
      <c r="L800" s="556"/>
      <c r="M800" s="556"/>
      <c r="N800" s="550"/>
      <c r="O800" s="553"/>
      <c r="P800" s="507"/>
      <c r="Q800" s="557"/>
      <c r="AF800" s="553"/>
      <c r="AJ800" s="558"/>
      <c r="AL800" s="558"/>
      <c r="AO800" s="559"/>
    </row>
    <row r="801" ht="15.75" hidden="1" customHeight="1">
      <c r="A801" s="550"/>
      <c r="B801" s="550"/>
      <c r="C801" s="550"/>
      <c r="D801" s="550"/>
      <c r="E801" s="551"/>
      <c r="F801" s="551"/>
      <c r="G801" s="550"/>
      <c r="I801" s="551"/>
      <c r="K801" s="555"/>
      <c r="L801" s="556"/>
      <c r="M801" s="556"/>
      <c r="N801" s="550"/>
      <c r="O801" s="553"/>
      <c r="P801" s="507"/>
      <c r="Q801" s="557"/>
      <c r="AF801" s="553"/>
      <c r="AJ801" s="558"/>
      <c r="AL801" s="558"/>
      <c r="AO801" s="559"/>
    </row>
    <row r="802" ht="15.75" hidden="1" customHeight="1">
      <c r="A802" s="550"/>
      <c r="B802" s="550"/>
      <c r="C802" s="550"/>
      <c r="D802" s="550"/>
      <c r="E802" s="551"/>
      <c r="F802" s="551"/>
      <c r="G802" s="550"/>
      <c r="I802" s="551"/>
      <c r="K802" s="555"/>
      <c r="L802" s="556"/>
      <c r="M802" s="556"/>
      <c r="N802" s="550"/>
      <c r="O802" s="553"/>
      <c r="P802" s="507"/>
      <c r="Q802" s="557"/>
      <c r="AF802" s="553"/>
      <c r="AJ802" s="558"/>
      <c r="AL802" s="558"/>
      <c r="AO802" s="559"/>
    </row>
    <row r="803" ht="15.75" hidden="1" customHeight="1">
      <c r="A803" s="550"/>
      <c r="B803" s="550"/>
      <c r="C803" s="550"/>
      <c r="D803" s="550"/>
      <c r="E803" s="551"/>
      <c r="F803" s="551"/>
      <c r="G803" s="550"/>
      <c r="I803" s="551"/>
      <c r="K803" s="555"/>
      <c r="L803" s="556"/>
      <c r="M803" s="556"/>
      <c r="N803" s="550"/>
      <c r="O803" s="553"/>
      <c r="P803" s="507"/>
      <c r="Q803" s="557"/>
      <c r="AF803" s="553"/>
      <c r="AJ803" s="558"/>
      <c r="AL803" s="558"/>
      <c r="AO803" s="559"/>
    </row>
    <row r="804" ht="15.75" hidden="1" customHeight="1">
      <c r="A804" s="550"/>
      <c r="B804" s="550"/>
      <c r="C804" s="550"/>
      <c r="D804" s="550"/>
      <c r="E804" s="551"/>
      <c r="F804" s="551"/>
      <c r="G804" s="550"/>
      <c r="I804" s="551"/>
      <c r="K804" s="555"/>
      <c r="L804" s="556"/>
      <c r="M804" s="556"/>
      <c r="N804" s="550"/>
      <c r="O804" s="553"/>
      <c r="P804" s="507"/>
      <c r="Q804" s="557"/>
      <c r="AF804" s="553"/>
      <c r="AJ804" s="558"/>
      <c r="AL804" s="558"/>
      <c r="AO804" s="559"/>
    </row>
    <row r="805" ht="15.75" hidden="1" customHeight="1">
      <c r="A805" s="550"/>
      <c r="B805" s="550"/>
      <c r="C805" s="550"/>
      <c r="D805" s="550"/>
      <c r="E805" s="551"/>
      <c r="F805" s="551"/>
      <c r="G805" s="550"/>
      <c r="I805" s="551"/>
      <c r="K805" s="555"/>
      <c r="L805" s="556"/>
      <c r="M805" s="556"/>
      <c r="N805" s="550"/>
      <c r="O805" s="553"/>
      <c r="P805" s="507"/>
      <c r="Q805" s="557"/>
      <c r="AF805" s="553"/>
      <c r="AJ805" s="558"/>
      <c r="AL805" s="558"/>
      <c r="AO805" s="559"/>
    </row>
    <row r="806" ht="15.75" hidden="1" customHeight="1">
      <c r="A806" s="550"/>
      <c r="B806" s="550"/>
      <c r="C806" s="550"/>
      <c r="D806" s="550"/>
      <c r="E806" s="551"/>
      <c r="F806" s="551"/>
      <c r="G806" s="550"/>
      <c r="I806" s="551"/>
      <c r="K806" s="555"/>
      <c r="L806" s="556"/>
      <c r="M806" s="556"/>
      <c r="N806" s="550"/>
      <c r="O806" s="553"/>
      <c r="P806" s="507"/>
      <c r="Q806" s="557"/>
      <c r="AF806" s="553"/>
      <c r="AJ806" s="558"/>
      <c r="AL806" s="558"/>
      <c r="AO806" s="559"/>
    </row>
    <row r="807" ht="15.75" hidden="1" customHeight="1">
      <c r="A807" s="550"/>
      <c r="B807" s="550"/>
      <c r="C807" s="550"/>
      <c r="D807" s="550"/>
      <c r="E807" s="551"/>
      <c r="F807" s="551"/>
      <c r="G807" s="550"/>
      <c r="I807" s="551"/>
      <c r="K807" s="555"/>
      <c r="L807" s="556"/>
      <c r="M807" s="556"/>
      <c r="N807" s="550"/>
      <c r="O807" s="553"/>
      <c r="P807" s="507"/>
      <c r="Q807" s="557"/>
      <c r="AF807" s="553"/>
      <c r="AJ807" s="558"/>
      <c r="AL807" s="558"/>
      <c r="AO807" s="559"/>
    </row>
    <row r="808" ht="15.75" hidden="1" customHeight="1">
      <c r="A808" s="550"/>
      <c r="B808" s="550"/>
      <c r="C808" s="550"/>
      <c r="D808" s="550"/>
      <c r="E808" s="551"/>
      <c r="F808" s="551"/>
      <c r="G808" s="550"/>
      <c r="I808" s="551"/>
      <c r="K808" s="555"/>
      <c r="L808" s="556"/>
      <c r="M808" s="556"/>
      <c r="N808" s="550"/>
      <c r="O808" s="553"/>
      <c r="P808" s="507"/>
      <c r="Q808" s="557"/>
      <c r="AF808" s="553"/>
      <c r="AJ808" s="558"/>
      <c r="AL808" s="558"/>
      <c r="AO808" s="559"/>
    </row>
    <row r="809" ht="15.75" hidden="1" customHeight="1">
      <c r="A809" s="550"/>
      <c r="B809" s="550"/>
      <c r="C809" s="550"/>
      <c r="D809" s="550"/>
      <c r="E809" s="551"/>
      <c r="F809" s="551"/>
      <c r="G809" s="550"/>
      <c r="I809" s="551"/>
      <c r="K809" s="555"/>
      <c r="L809" s="556"/>
      <c r="M809" s="556"/>
      <c r="N809" s="550"/>
      <c r="O809" s="553"/>
      <c r="P809" s="507"/>
      <c r="Q809" s="557"/>
      <c r="AF809" s="553"/>
      <c r="AJ809" s="558"/>
      <c r="AL809" s="558"/>
      <c r="AO809" s="559"/>
    </row>
    <row r="810" ht="15.75" hidden="1" customHeight="1">
      <c r="A810" s="550"/>
      <c r="B810" s="550"/>
      <c r="C810" s="550"/>
      <c r="D810" s="550"/>
      <c r="E810" s="551"/>
      <c r="F810" s="551"/>
      <c r="G810" s="550"/>
      <c r="I810" s="551"/>
      <c r="K810" s="555"/>
      <c r="L810" s="556"/>
      <c r="M810" s="556"/>
      <c r="N810" s="550"/>
      <c r="O810" s="553"/>
      <c r="P810" s="507"/>
      <c r="Q810" s="557"/>
      <c r="AF810" s="553"/>
      <c r="AJ810" s="558"/>
      <c r="AL810" s="558"/>
      <c r="AO810" s="559"/>
    </row>
    <row r="811" ht="15.75" hidden="1" customHeight="1">
      <c r="A811" s="550"/>
      <c r="B811" s="550"/>
      <c r="C811" s="550"/>
      <c r="D811" s="550"/>
      <c r="E811" s="551"/>
      <c r="F811" s="551"/>
      <c r="G811" s="550"/>
      <c r="I811" s="551"/>
      <c r="K811" s="555"/>
      <c r="L811" s="556"/>
      <c r="M811" s="556"/>
      <c r="N811" s="550"/>
      <c r="O811" s="553"/>
      <c r="P811" s="507"/>
      <c r="Q811" s="557"/>
      <c r="AF811" s="553"/>
      <c r="AJ811" s="558"/>
      <c r="AL811" s="558"/>
      <c r="AO811" s="559"/>
    </row>
    <row r="812" ht="15.75" hidden="1" customHeight="1">
      <c r="A812" s="550"/>
      <c r="B812" s="550"/>
      <c r="C812" s="550"/>
      <c r="D812" s="550"/>
      <c r="E812" s="551"/>
      <c r="F812" s="551"/>
      <c r="G812" s="550"/>
      <c r="I812" s="551"/>
      <c r="K812" s="555"/>
      <c r="L812" s="556"/>
      <c r="M812" s="556"/>
      <c r="N812" s="550"/>
      <c r="O812" s="553"/>
      <c r="P812" s="507"/>
      <c r="Q812" s="557"/>
      <c r="AF812" s="553"/>
      <c r="AJ812" s="558"/>
      <c r="AL812" s="558"/>
      <c r="AO812" s="559"/>
    </row>
    <row r="813" ht="15.75" hidden="1" customHeight="1">
      <c r="A813" s="550"/>
      <c r="B813" s="550"/>
      <c r="C813" s="550"/>
      <c r="D813" s="550"/>
      <c r="E813" s="551"/>
      <c r="F813" s="551"/>
      <c r="G813" s="550"/>
      <c r="I813" s="551"/>
      <c r="K813" s="555"/>
      <c r="L813" s="556"/>
      <c r="M813" s="556"/>
      <c r="N813" s="550"/>
      <c r="O813" s="553"/>
      <c r="P813" s="507"/>
      <c r="Q813" s="557"/>
      <c r="AF813" s="553"/>
      <c r="AJ813" s="558"/>
      <c r="AL813" s="558"/>
      <c r="AO813" s="559"/>
    </row>
    <row r="814" ht="15.75" hidden="1" customHeight="1">
      <c r="A814" s="550"/>
      <c r="B814" s="550"/>
      <c r="C814" s="550"/>
      <c r="D814" s="550"/>
      <c r="E814" s="551"/>
      <c r="F814" s="551"/>
      <c r="G814" s="550"/>
      <c r="I814" s="551"/>
      <c r="K814" s="555"/>
      <c r="L814" s="556"/>
      <c r="M814" s="556"/>
      <c r="N814" s="550"/>
      <c r="O814" s="553"/>
      <c r="P814" s="507"/>
      <c r="Q814" s="557"/>
      <c r="AF814" s="553"/>
      <c r="AJ814" s="558"/>
      <c r="AL814" s="558"/>
      <c r="AO814" s="559"/>
    </row>
    <row r="815" ht="15.75" hidden="1" customHeight="1">
      <c r="A815" s="550"/>
      <c r="B815" s="550"/>
      <c r="C815" s="550"/>
      <c r="D815" s="550"/>
      <c r="E815" s="551"/>
      <c r="F815" s="551"/>
      <c r="G815" s="550"/>
      <c r="I815" s="551"/>
      <c r="K815" s="555"/>
      <c r="L815" s="556"/>
      <c r="M815" s="556"/>
      <c r="N815" s="550"/>
      <c r="O815" s="553"/>
      <c r="P815" s="507"/>
      <c r="Q815" s="557"/>
      <c r="AF815" s="553"/>
      <c r="AJ815" s="558"/>
      <c r="AL815" s="558"/>
      <c r="AO815" s="559"/>
    </row>
    <row r="816" ht="15.75" hidden="1" customHeight="1">
      <c r="A816" s="550"/>
      <c r="B816" s="550"/>
      <c r="C816" s="550"/>
      <c r="D816" s="550"/>
      <c r="E816" s="551"/>
      <c r="F816" s="551"/>
      <c r="G816" s="550"/>
      <c r="I816" s="551"/>
      <c r="K816" s="555"/>
      <c r="L816" s="556"/>
      <c r="M816" s="556"/>
      <c r="N816" s="550"/>
      <c r="O816" s="553"/>
      <c r="P816" s="507"/>
      <c r="Q816" s="557"/>
      <c r="AF816" s="553"/>
      <c r="AJ816" s="558"/>
      <c r="AL816" s="558"/>
      <c r="AO816" s="559"/>
    </row>
    <row r="817" ht="15.75" hidden="1" customHeight="1">
      <c r="A817" s="550"/>
      <c r="B817" s="550"/>
      <c r="C817" s="550"/>
      <c r="D817" s="550"/>
      <c r="E817" s="551"/>
      <c r="F817" s="551"/>
      <c r="G817" s="550"/>
      <c r="I817" s="551"/>
      <c r="K817" s="555"/>
      <c r="L817" s="556"/>
      <c r="M817" s="556"/>
      <c r="N817" s="550"/>
      <c r="O817" s="553"/>
      <c r="P817" s="507"/>
      <c r="Q817" s="557"/>
      <c r="AF817" s="553"/>
      <c r="AJ817" s="558"/>
      <c r="AL817" s="558"/>
      <c r="AO817" s="559"/>
    </row>
    <row r="818" ht="15.75" hidden="1" customHeight="1">
      <c r="A818" s="550"/>
      <c r="B818" s="550"/>
      <c r="C818" s="550"/>
      <c r="D818" s="550"/>
      <c r="E818" s="551"/>
      <c r="F818" s="551"/>
      <c r="G818" s="550"/>
      <c r="I818" s="551"/>
      <c r="K818" s="555"/>
      <c r="L818" s="556"/>
      <c r="M818" s="556"/>
      <c r="N818" s="550"/>
      <c r="O818" s="553"/>
      <c r="P818" s="507"/>
      <c r="Q818" s="557"/>
      <c r="AF818" s="553"/>
      <c r="AJ818" s="558"/>
      <c r="AL818" s="558"/>
      <c r="AO818" s="559"/>
    </row>
    <row r="819" ht="15.75" hidden="1" customHeight="1">
      <c r="A819" s="550"/>
      <c r="B819" s="550"/>
      <c r="C819" s="550"/>
      <c r="D819" s="550"/>
      <c r="E819" s="551"/>
      <c r="F819" s="551"/>
      <c r="G819" s="550"/>
      <c r="I819" s="551"/>
      <c r="K819" s="555"/>
      <c r="L819" s="556"/>
      <c r="M819" s="556"/>
      <c r="N819" s="550"/>
      <c r="O819" s="553"/>
      <c r="P819" s="507"/>
      <c r="Q819" s="557"/>
      <c r="AF819" s="553"/>
      <c r="AJ819" s="558"/>
      <c r="AL819" s="558"/>
      <c r="AO819" s="559"/>
    </row>
    <row r="820" ht="15.75" hidden="1" customHeight="1">
      <c r="A820" s="550"/>
      <c r="B820" s="550"/>
      <c r="C820" s="550"/>
      <c r="D820" s="550"/>
      <c r="E820" s="551"/>
      <c r="F820" s="551"/>
      <c r="G820" s="550"/>
      <c r="I820" s="551"/>
      <c r="K820" s="555"/>
      <c r="L820" s="556"/>
      <c r="M820" s="556"/>
      <c r="N820" s="550"/>
      <c r="O820" s="553"/>
      <c r="P820" s="507"/>
      <c r="Q820" s="557"/>
      <c r="AF820" s="553"/>
      <c r="AJ820" s="558"/>
      <c r="AL820" s="558"/>
      <c r="AO820" s="559"/>
    </row>
    <row r="821" ht="15.75" hidden="1" customHeight="1">
      <c r="A821" s="550"/>
      <c r="B821" s="550"/>
      <c r="C821" s="550"/>
      <c r="D821" s="550"/>
      <c r="E821" s="551"/>
      <c r="F821" s="551"/>
      <c r="G821" s="550"/>
      <c r="I821" s="551"/>
      <c r="K821" s="555"/>
      <c r="L821" s="556"/>
      <c r="M821" s="556"/>
      <c r="N821" s="550"/>
      <c r="O821" s="553"/>
      <c r="P821" s="507"/>
      <c r="Q821" s="557"/>
      <c r="AF821" s="553"/>
      <c r="AJ821" s="558"/>
      <c r="AL821" s="558"/>
      <c r="AO821" s="559"/>
    </row>
    <row r="822" ht="15.75" hidden="1" customHeight="1">
      <c r="A822" s="550"/>
      <c r="B822" s="550"/>
      <c r="C822" s="550"/>
      <c r="D822" s="550"/>
      <c r="E822" s="551"/>
      <c r="F822" s="551"/>
      <c r="G822" s="550"/>
      <c r="I822" s="551"/>
      <c r="K822" s="555"/>
      <c r="L822" s="556"/>
      <c r="M822" s="556"/>
      <c r="N822" s="550"/>
      <c r="O822" s="553"/>
      <c r="P822" s="507"/>
      <c r="Q822" s="557"/>
      <c r="AF822" s="553"/>
      <c r="AJ822" s="558"/>
      <c r="AL822" s="558"/>
      <c r="AO822" s="559"/>
    </row>
    <row r="823" ht="15.75" hidden="1" customHeight="1">
      <c r="A823" s="550"/>
      <c r="B823" s="550"/>
      <c r="C823" s="550"/>
      <c r="D823" s="550"/>
      <c r="E823" s="551"/>
      <c r="F823" s="551"/>
      <c r="G823" s="550"/>
      <c r="I823" s="551"/>
      <c r="K823" s="555"/>
      <c r="L823" s="556"/>
      <c r="M823" s="556"/>
      <c r="N823" s="550"/>
      <c r="O823" s="553"/>
      <c r="P823" s="507"/>
      <c r="Q823" s="557"/>
      <c r="AF823" s="553"/>
      <c r="AJ823" s="558"/>
      <c r="AL823" s="558"/>
      <c r="AO823" s="559"/>
    </row>
    <row r="824" ht="15.75" hidden="1" customHeight="1">
      <c r="A824" s="550"/>
      <c r="B824" s="550"/>
      <c r="C824" s="550"/>
      <c r="D824" s="550"/>
      <c r="E824" s="551"/>
      <c r="F824" s="551"/>
      <c r="G824" s="550"/>
      <c r="I824" s="551"/>
      <c r="K824" s="555"/>
      <c r="L824" s="556"/>
      <c r="M824" s="556"/>
      <c r="N824" s="550"/>
      <c r="O824" s="553"/>
      <c r="P824" s="507"/>
      <c r="Q824" s="557"/>
      <c r="AF824" s="553"/>
      <c r="AJ824" s="558"/>
      <c r="AL824" s="558"/>
      <c r="AO824" s="559"/>
    </row>
    <row r="825" ht="15.75" hidden="1" customHeight="1">
      <c r="A825" s="550"/>
      <c r="B825" s="550"/>
      <c r="C825" s="550"/>
      <c r="D825" s="550"/>
      <c r="E825" s="551"/>
      <c r="F825" s="551"/>
      <c r="G825" s="550"/>
      <c r="I825" s="551"/>
      <c r="K825" s="555"/>
      <c r="L825" s="556"/>
      <c r="M825" s="556"/>
      <c r="N825" s="550"/>
      <c r="O825" s="553"/>
      <c r="P825" s="507"/>
      <c r="Q825" s="557"/>
      <c r="AF825" s="553"/>
      <c r="AJ825" s="558"/>
      <c r="AL825" s="558"/>
      <c r="AO825" s="559"/>
    </row>
    <row r="826" ht="15.75" hidden="1" customHeight="1">
      <c r="A826" s="550"/>
      <c r="B826" s="550"/>
      <c r="C826" s="550"/>
      <c r="D826" s="550"/>
      <c r="E826" s="551"/>
      <c r="F826" s="551"/>
      <c r="G826" s="550"/>
      <c r="I826" s="551"/>
      <c r="K826" s="555"/>
      <c r="L826" s="556"/>
      <c r="M826" s="556"/>
      <c r="N826" s="550"/>
      <c r="O826" s="553"/>
      <c r="P826" s="507"/>
      <c r="Q826" s="557"/>
      <c r="AF826" s="553"/>
      <c r="AJ826" s="558"/>
      <c r="AL826" s="558"/>
      <c r="AO826" s="559"/>
    </row>
    <row r="827" ht="15.75" hidden="1" customHeight="1">
      <c r="A827" s="550"/>
      <c r="B827" s="550"/>
      <c r="C827" s="550"/>
      <c r="D827" s="550"/>
      <c r="E827" s="551"/>
      <c r="F827" s="551"/>
      <c r="G827" s="550"/>
      <c r="I827" s="551"/>
      <c r="K827" s="555"/>
      <c r="L827" s="556"/>
      <c r="M827" s="556"/>
      <c r="N827" s="550"/>
      <c r="O827" s="553"/>
      <c r="P827" s="507"/>
      <c r="Q827" s="557"/>
      <c r="AF827" s="553"/>
      <c r="AJ827" s="558"/>
      <c r="AL827" s="558"/>
      <c r="AO827" s="559"/>
    </row>
    <row r="828" ht="15.75" hidden="1" customHeight="1">
      <c r="A828" s="550"/>
      <c r="B828" s="550"/>
      <c r="C828" s="550"/>
      <c r="D828" s="550"/>
      <c r="E828" s="551"/>
      <c r="F828" s="551"/>
      <c r="G828" s="550"/>
      <c r="I828" s="551"/>
      <c r="K828" s="555"/>
      <c r="L828" s="556"/>
      <c r="M828" s="556"/>
      <c r="N828" s="550"/>
      <c r="O828" s="553"/>
      <c r="P828" s="507"/>
      <c r="Q828" s="557"/>
      <c r="AF828" s="553"/>
      <c r="AJ828" s="558"/>
      <c r="AL828" s="558"/>
      <c r="AO828" s="559"/>
    </row>
    <row r="829" ht="15.75" hidden="1" customHeight="1">
      <c r="A829" s="550"/>
      <c r="B829" s="550"/>
      <c r="C829" s="550"/>
      <c r="D829" s="550"/>
      <c r="E829" s="551"/>
      <c r="F829" s="551"/>
      <c r="G829" s="550"/>
      <c r="I829" s="551"/>
      <c r="K829" s="555"/>
      <c r="L829" s="556"/>
      <c r="M829" s="556"/>
      <c r="N829" s="550"/>
      <c r="O829" s="553"/>
      <c r="P829" s="507"/>
      <c r="Q829" s="557"/>
      <c r="AF829" s="553"/>
      <c r="AJ829" s="558"/>
      <c r="AL829" s="558"/>
      <c r="AO829" s="559"/>
    </row>
    <row r="830" ht="15.75" hidden="1" customHeight="1">
      <c r="A830" s="550"/>
      <c r="B830" s="550"/>
      <c r="C830" s="550"/>
      <c r="D830" s="550"/>
      <c r="E830" s="551"/>
      <c r="F830" s="551"/>
      <c r="G830" s="550"/>
      <c r="I830" s="551"/>
      <c r="K830" s="555"/>
      <c r="L830" s="556"/>
      <c r="M830" s="556"/>
      <c r="N830" s="550"/>
      <c r="O830" s="553"/>
      <c r="P830" s="507"/>
      <c r="Q830" s="557"/>
      <c r="AF830" s="553"/>
      <c r="AJ830" s="558"/>
      <c r="AL830" s="558"/>
      <c r="AO830" s="559"/>
    </row>
    <row r="831" ht="15.75" hidden="1" customHeight="1">
      <c r="A831" s="550"/>
      <c r="B831" s="550"/>
      <c r="C831" s="550"/>
      <c r="D831" s="550"/>
      <c r="E831" s="551"/>
      <c r="F831" s="551"/>
      <c r="G831" s="550"/>
      <c r="I831" s="551"/>
      <c r="K831" s="555"/>
      <c r="L831" s="556"/>
      <c r="M831" s="556"/>
      <c r="N831" s="550"/>
      <c r="O831" s="553"/>
      <c r="P831" s="507"/>
      <c r="Q831" s="557"/>
      <c r="AF831" s="553"/>
      <c r="AJ831" s="558"/>
      <c r="AL831" s="558"/>
      <c r="AO831" s="559"/>
    </row>
    <row r="832" ht="15.75" hidden="1" customHeight="1">
      <c r="A832" s="550"/>
      <c r="B832" s="550"/>
      <c r="C832" s="550"/>
      <c r="D832" s="550"/>
      <c r="E832" s="551"/>
      <c r="F832" s="551"/>
      <c r="G832" s="550"/>
      <c r="I832" s="551"/>
      <c r="K832" s="555"/>
      <c r="L832" s="556"/>
      <c r="M832" s="556"/>
      <c r="N832" s="550"/>
      <c r="O832" s="553"/>
      <c r="P832" s="507"/>
      <c r="Q832" s="557"/>
      <c r="AF832" s="553"/>
      <c r="AJ832" s="558"/>
      <c r="AL832" s="558"/>
      <c r="AO832" s="559"/>
    </row>
    <row r="833" ht="15.75" hidden="1" customHeight="1">
      <c r="A833" s="550"/>
      <c r="B833" s="550"/>
      <c r="C833" s="550"/>
      <c r="D833" s="550"/>
      <c r="E833" s="551"/>
      <c r="F833" s="551"/>
      <c r="G833" s="550"/>
      <c r="I833" s="551"/>
      <c r="K833" s="555"/>
      <c r="L833" s="556"/>
      <c r="M833" s="556"/>
      <c r="N833" s="550"/>
      <c r="O833" s="553"/>
      <c r="P833" s="507"/>
      <c r="Q833" s="557"/>
      <c r="AF833" s="553"/>
      <c r="AJ833" s="558"/>
      <c r="AL833" s="558"/>
      <c r="AO833" s="559"/>
    </row>
    <row r="834" ht="15.75" hidden="1" customHeight="1">
      <c r="A834" s="550"/>
      <c r="B834" s="550"/>
      <c r="C834" s="550"/>
      <c r="D834" s="550"/>
      <c r="E834" s="551"/>
      <c r="F834" s="551"/>
      <c r="G834" s="550"/>
      <c r="I834" s="551"/>
      <c r="K834" s="555"/>
      <c r="L834" s="556"/>
      <c r="M834" s="556"/>
      <c r="N834" s="550"/>
      <c r="O834" s="553"/>
      <c r="P834" s="507"/>
      <c r="Q834" s="557"/>
      <c r="AF834" s="553"/>
      <c r="AJ834" s="558"/>
      <c r="AL834" s="558"/>
      <c r="AO834" s="559"/>
    </row>
    <row r="835" ht="15.75" hidden="1" customHeight="1">
      <c r="A835" s="550"/>
      <c r="B835" s="550"/>
      <c r="C835" s="550"/>
      <c r="D835" s="550"/>
      <c r="E835" s="551"/>
      <c r="F835" s="551"/>
      <c r="G835" s="550"/>
      <c r="I835" s="551"/>
      <c r="K835" s="555"/>
      <c r="L835" s="556"/>
      <c r="M835" s="556"/>
      <c r="N835" s="550"/>
      <c r="O835" s="553"/>
      <c r="P835" s="507"/>
      <c r="Q835" s="557"/>
      <c r="AF835" s="553"/>
      <c r="AJ835" s="558"/>
      <c r="AL835" s="558"/>
      <c r="AO835" s="559"/>
    </row>
    <row r="836" ht="15.75" hidden="1" customHeight="1">
      <c r="A836" s="550"/>
      <c r="B836" s="550"/>
      <c r="C836" s="550"/>
      <c r="D836" s="550"/>
      <c r="E836" s="551"/>
      <c r="F836" s="551"/>
      <c r="G836" s="550"/>
      <c r="I836" s="551"/>
      <c r="K836" s="555"/>
      <c r="L836" s="556"/>
      <c r="M836" s="556"/>
      <c r="N836" s="550"/>
      <c r="O836" s="553"/>
      <c r="P836" s="507"/>
      <c r="Q836" s="557"/>
      <c r="AF836" s="553"/>
      <c r="AJ836" s="558"/>
      <c r="AL836" s="558"/>
      <c r="AO836" s="559"/>
    </row>
    <row r="837" ht="15.75" hidden="1" customHeight="1">
      <c r="A837" s="550"/>
      <c r="B837" s="550"/>
      <c r="C837" s="550"/>
      <c r="D837" s="550"/>
      <c r="E837" s="551"/>
      <c r="F837" s="551"/>
      <c r="G837" s="550"/>
      <c r="I837" s="551"/>
      <c r="K837" s="555"/>
      <c r="L837" s="556"/>
      <c r="M837" s="556"/>
      <c r="N837" s="550"/>
      <c r="O837" s="553"/>
      <c r="P837" s="507"/>
      <c r="Q837" s="557"/>
      <c r="AF837" s="553"/>
      <c r="AJ837" s="558"/>
      <c r="AL837" s="558"/>
      <c r="AO837" s="559"/>
    </row>
    <row r="838" ht="15.75" hidden="1" customHeight="1">
      <c r="A838" s="550"/>
      <c r="B838" s="550"/>
      <c r="C838" s="550"/>
      <c r="D838" s="550"/>
      <c r="E838" s="551"/>
      <c r="F838" s="551"/>
      <c r="G838" s="550"/>
      <c r="I838" s="551"/>
      <c r="K838" s="555"/>
      <c r="L838" s="556"/>
      <c r="M838" s="556"/>
      <c r="N838" s="550"/>
      <c r="O838" s="553"/>
      <c r="P838" s="507"/>
      <c r="Q838" s="557"/>
      <c r="AF838" s="553"/>
      <c r="AJ838" s="558"/>
      <c r="AL838" s="558"/>
      <c r="AO838" s="559"/>
    </row>
    <row r="839" ht="15.75" hidden="1" customHeight="1">
      <c r="A839" s="550"/>
      <c r="B839" s="550"/>
      <c r="C839" s="550"/>
      <c r="D839" s="550"/>
      <c r="E839" s="551"/>
      <c r="F839" s="551"/>
      <c r="G839" s="550"/>
      <c r="I839" s="551"/>
      <c r="K839" s="555"/>
      <c r="L839" s="556"/>
      <c r="M839" s="556"/>
      <c r="N839" s="550"/>
      <c r="O839" s="553"/>
      <c r="P839" s="507"/>
      <c r="Q839" s="557"/>
      <c r="AF839" s="553"/>
      <c r="AJ839" s="558"/>
      <c r="AL839" s="558"/>
      <c r="AO839" s="559"/>
    </row>
    <row r="840" ht="15.75" hidden="1" customHeight="1">
      <c r="A840" s="550"/>
      <c r="B840" s="550"/>
      <c r="C840" s="550"/>
      <c r="D840" s="550"/>
      <c r="E840" s="551"/>
      <c r="F840" s="551"/>
      <c r="G840" s="550"/>
      <c r="I840" s="551"/>
      <c r="K840" s="555"/>
      <c r="L840" s="556"/>
      <c r="M840" s="556"/>
      <c r="N840" s="550"/>
      <c r="O840" s="553"/>
      <c r="P840" s="507"/>
      <c r="Q840" s="557"/>
      <c r="AF840" s="553"/>
      <c r="AJ840" s="558"/>
      <c r="AL840" s="558"/>
      <c r="AO840" s="559"/>
    </row>
    <row r="841" ht="15.75" hidden="1" customHeight="1">
      <c r="A841" s="550"/>
      <c r="B841" s="550"/>
      <c r="C841" s="550"/>
      <c r="D841" s="550"/>
      <c r="E841" s="551"/>
      <c r="F841" s="551"/>
      <c r="G841" s="550"/>
      <c r="I841" s="551"/>
      <c r="K841" s="555"/>
      <c r="L841" s="556"/>
      <c r="M841" s="556"/>
      <c r="N841" s="550"/>
      <c r="O841" s="553"/>
      <c r="P841" s="507"/>
      <c r="Q841" s="557"/>
      <c r="AF841" s="553"/>
      <c r="AJ841" s="558"/>
      <c r="AL841" s="558"/>
      <c r="AO841" s="559"/>
    </row>
    <row r="842" ht="15.75" hidden="1" customHeight="1">
      <c r="A842" s="550"/>
      <c r="B842" s="550"/>
      <c r="C842" s="550"/>
      <c r="D842" s="550"/>
      <c r="E842" s="551"/>
      <c r="F842" s="551"/>
      <c r="G842" s="550"/>
      <c r="I842" s="551"/>
      <c r="K842" s="555"/>
      <c r="L842" s="556"/>
      <c r="M842" s="556"/>
      <c r="N842" s="550"/>
      <c r="O842" s="553"/>
      <c r="P842" s="507"/>
      <c r="Q842" s="557"/>
      <c r="AF842" s="553"/>
      <c r="AJ842" s="558"/>
      <c r="AL842" s="558"/>
      <c r="AO842" s="559"/>
    </row>
    <row r="843" ht="15.75" hidden="1" customHeight="1">
      <c r="A843" s="550"/>
      <c r="B843" s="550"/>
      <c r="C843" s="550"/>
      <c r="D843" s="550"/>
      <c r="E843" s="551"/>
      <c r="F843" s="551"/>
      <c r="G843" s="550"/>
      <c r="I843" s="551"/>
      <c r="K843" s="555"/>
      <c r="L843" s="556"/>
      <c r="M843" s="556"/>
      <c r="N843" s="550"/>
      <c r="O843" s="553"/>
      <c r="P843" s="507"/>
      <c r="Q843" s="557"/>
      <c r="AF843" s="553"/>
      <c r="AJ843" s="558"/>
      <c r="AL843" s="558"/>
      <c r="AO843" s="559"/>
    </row>
    <row r="844" ht="15.75" hidden="1" customHeight="1">
      <c r="A844" s="550"/>
      <c r="B844" s="550"/>
      <c r="C844" s="550"/>
      <c r="D844" s="550"/>
      <c r="E844" s="551"/>
      <c r="F844" s="551"/>
      <c r="G844" s="550"/>
      <c r="I844" s="551"/>
      <c r="K844" s="555"/>
      <c r="L844" s="556"/>
      <c r="M844" s="556"/>
      <c r="N844" s="550"/>
      <c r="O844" s="553"/>
      <c r="P844" s="507"/>
      <c r="Q844" s="557"/>
      <c r="AF844" s="553"/>
      <c r="AJ844" s="558"/>
      <c r="AL844" s="558"/>
      <c r="AO844" s="559"/>
    </row>
    <row r="845" ht="15.75" hidden="1" customHeight="1">
      <c r="A845" s="550"/>
      <c r="B845" s="550"/>
      <c r="C845" s="550"/>
      <c r="D845" s="550"/>
      <c r="E845" s="551"/>
      <c r="F845" s="551"/>
      <c r="G845" s="550"/>
      <c r="I845" s="551"/>
      <c r="K845" s="555"/>
      <c r="L845" s="556"/>
      <c r="M845" s="556"/>
      <c r="N845" s="550"/>
      <c r="O845" s="553"/>
      <c r="P845" s="507"/>
      <c r="Q845" s="557"/>
      <c r="AF845" s="553"/>
      <c r="AJ845" s="558"/>
      <c r="AL845" s="558"/>
      <c r="AO845" s="559"/>
    </row>
    <row r="846" ht="15.75" hidden="1" customHeight="1">
      <c r="A846" s="550"/>
      <c r="B846" s="550"/>
      <c r="C846" s="550"/>
      <c r="D846" s="550"/>
      <c r="E846" s="551"/>
      <c r="F846" s="551"/>
      <c r="G846" s="550"/>
      <c r="I846" s="551"/>
      <c r="K846" s="555"/>
      <c r="L846" s="556"/>
      <c r="M846" s="556"/>
      <c r="N846" s="550"/>
      <c r="O846" s="553"/>
      <c r="P846" s="507"/>
      <c r="Q846" s="557"/>
      <c r="AF846" s="553"/>
      <c r="AJ846" s="558"/>
      <c r="AL846" s="558"/>
      <c r="AO846" s="559"/>
    </row>
    <row r="847" ht="15.75" hidden="1" customHeight="1">
      <c r="A847" s="550"/>
      <c r="B847" s="550"/>
      <c r="C847" s="550"/>
      <c r="D847" s="550"/>
      <c r="E847" s="551"/>
      <c r="F847" s="551"/>
      <c r="G847" s="550"/>
      <c r="I847" s="551"/>
      <c r="K847" s="555"/>
      <c r="L847" s="556"/>
      <c r="M847" s="556"/>
      <c r="N847" s="550"/>
      <c r="O847" s="553"/>
      <c r="P847" s="507"/>
      <c r="Q847" s="557"/>
      <c r="AF847" s="553"/>
      <c r="AJ847" s="558"/>
      <c r="AL847" s="558"/>
      <c r="AO847" s="559"/>
    </row>
    <row r="848" ht="15.75" hidden="1" customHeight="1">
      <c r="A848" s="550"/>
      <c r="B848" s="550"/>
      <c r="C848" s="550"/>
      <c r="D848" s="550"/>
      <c r="E848" s="551"/>
      <c r="F848" s="551"/>
      <c r="G848" s="550"/>
      <c r="I848" s="551"/>
      <c r="K848" s="555"/>
      <c r="L848" s="556"/>
      <c r="M848" s="556"/>
      <c r="N848" s="550"/>
      <c r="O848" s="553"/>
      <c r="P848" s="507"/>
      <c r="Q848" s="557"/>
      <c r="AF848" s="553"/>
      <c r="AJ848" s="558"/>
      <c r="AL848" s="558"/>
      <c r="AO848" s="559"/>
    </row>
    <row r="849" ht="15.75" hidden="1" customHeight="1">
      <c r="A849" s="550"/>
      <c r="B849" s="550"/>
      <c r="C849" s="550"/>
      <c r="D849" s="550"/>
      <c r="E849" s="551"/>
      <c r="F849" s="551"/>
      <c r="G849" s="550"/>
      <c r="I849" s="551"/>
      <c r="K849" s="555"/>
      <c r="L849" s="556"/>
      <c r="M849" s="556"/>
      <c r="N849" s="550"/>
      <c r="O849" s="553"/>
      <c r="P849" s="507"/>
      <c r="Q849" s="557"/>
      <c r="AF849" s="553"/>
      <c r="AJ849" s="558"/>
      <c r="AL849" s="558"/>
      <c r="AO849" s="559"/>
    </row>
    <row r="850" ht="15.75" hidden="1" customHeight="1">
      <c r="A850" s="550"/>
      <c r="B850" s="550"/>
      <c r="C850" s="550"/>
      <c r="D850" s="550"/>
      <c r="E850" s="551"/>
      <c r="F850" s="551"/>
      <c r="G850" s="550"/>
      <c r="I850" s="551"/>
      <c r="K850" s="555"/>
      <c r="L850" s="556"/>
      <c r="M850" s="556"/>
      <c r="N850" s="550"/>
      <c r="O850" s="553"/>
      <c r="P850" s="507"/>
      <c r="Q850" s="557"/>
      <c r="AF850" s="553"/>
      <c r="AJ850" s="558"/>
      <c r="AL850" s="558"/>
      <c r="AO850" s="559"/>
    </row>
    <row r="851" ht="15.75" hidden="1" customHeight="1">
      <c r="A851" s="550"/>
      <c r="B851" s="550"/>
      <c r="C851" s="550"/>
      <c r="D851" s="550"/>
      <c r="E851" s="551"/>
      <c r="F851" s="551"/>
      <c r="G851" s="550"/>
      <c r="I851" s="551"/>
      <c r="K851" s="555"/>
      <c r="L851" s="556"/>
      <c r="M851" s="556"/>
      <c r="N851" s="550"/>
      <c r="O851" s="553"/>
      <c r="P851" s="507"/>
      <c r="Q851" s="557"/>
      <c r="AF851" s="553"/>
      <c r="AJ851" s="558"/>
      <c r="AL851" s="558"/>
      <c r="AO851" s="559"/>
    </row>
    <row r="852" ht="15.75" hidden="1" customHeight="1">
      <c r="A852" s="550"/>
      <c r="B852" s="550"/>
      <c r="C852" s="550"/>
      <c r="D852" s="550"/>
      <c r="E852" s="551"/>
      <c r="F852" s="551"/>
      <c r="G852" s="550"/>
      <c r="I852" s="551"/>
      <c r="K852" s="555"/>
      <c r="L852" s="556"/>
      <c r="M852" s="556"/>
      <c r="N852" s="550"/>
      <c r="O852" s="553"/>
      <c r="P852" s="507"/>
      <c r="Q852" s="557"/>
      <c r="AF852" s="553"/>
      <c r="AJ852" s="558"/>
      <c r="AL852" s="558"/>
      <c r="AO852" s="559"/>
    </row>
    <row r="853" ht="15.75" hidden="1" customHeight="1">
      <c r="A853" s="550"/>
      <c r="B853" s="550"/>
      <c r="C853" s="550"/>
      <c r="D853" s="550"/>
      <c r="E853" s="551"/>
      <c r="F853" s="551"/>
      <c r="G853" s="550"/>
      <c r="I853" s="551"/>
      <c r="K853" s="555"/>
      <c r="L853" s="556"/>
      <c r="M853" s="556"/>
      <c r="N853" s="550"/>
      <c r="O853" s="553"/>
      <c r="P853" s="507"/>
      <c r="Q853" s="557"/>
      <c r="AF853" s="553"/>
      <c r="AJ853" s="558"/>
      <c r="AL853" s="558"/>
      <c r="AO853" s="559"/>
    </row>
    <row r="854" ht="15.75" hidden="1" customHeight="1">
      <c r="A854" s="550"/>
      <c r="B854" s="550"/>
      <c r="C854" s="550"/>
      <c r="D854" s="550"/>
      <c r="E854" s="551"/>
      <c r="F854" s="551"/>
      <c r="G854" s="550"/>
      <c r="I854" s="551"/>
      <c r="K854" s="555"/>
      <c r="L854" s="556"/>
      <c r="M854" s="556"/>
      <c r="N854" s="550"/>
      <c r="O854" s="553"/>
      <c r="P854" s="507"/>
      <c r="Q854" s="557"/>
      <c r="AF854" s="553"/>
      <c r="AJ854" s="558"/>
      <c r="AL854" s="558"/>
      <c r="AO854" s="559"/>
    </row>
    <row r="855" ht="15.75" hidden="1" customHeight="1">
      <c r="A855" s="550"/>
      <c r="B855" s="550"/>
      <c r="C855" s="550"/>
      <c r="D855" s="550"/>
      <c r="E855" s="551"/>
      <c r="F855" s="551"/>
      <c r="G855" s="550"/>
      <c r="I855" s="551"/>
      <c r="K855" s="555"/>
      <c r="L855" s="556"/>
      <c r="M855" s="556"/>
      <c r="N855" s="550"/>
      <c r="O855" s="553"/>
      <c r="P855" s="507"/>
      <c r="Q855" s="557"/>
      <c r="AF855" s="553"/>
      <c r="AJ855" s="558"/>
      <c r="AL855" s="558"/>
      <c r="AO855" s="559"/>
    </row>
    <row r="856" ht="15.75" hidden="1" customHeight="1">
      <c r="A856" s="550"/>
      <c r="B856" s="550"/>
      <c r="C856" s="550"/>
      <c r="D856" s="550"/>
      <c r="E856" s="551"/>
      <c r="F856" s="551"/>
      <c r="G856" s="550"/>
      <c r="I856" s="551"/>
      <c r="K856" s="555"/>
      <c r="L856" s="556"/>
      <c r="M856" s="556"/>
      <c r="N856" s="550"/>
      <c r="O856" s="553"/>
      <c r="P856" s="507"/>
      <c r="Q856" s="557"/>
      <c r="AF856" s="553"/>
      <c r="AJ856" s="558"/>
      <c r="AL856" s="558"/>
      <c r="AO856" s="559"/>
    </row>
    <row r="857" ht="15.75" hidden="1" customHeight="1">
      <c r="A857" s="550"/>
      <c r="B857" s="550"/>
      <c r="C857" s="550"/>
      <c r="D857" s="550"/>
      <c r="E857" s="551"/>
      <c r="F857" s="551"/>
      <c r="G857" s="550"/>
      <c r="I857" s="551"/>
      <c r="K857" s="555"/>
      <c r="L857" s="556"/>
      <c r="M857" s="556"/>
      <c r="N857" s="550"/>
      <c r="O857" s="553"/>
      <c r="P857" s="507"/>
      <c r="Q857" s="557"/>
      <c r="AF857" s="553"/>
      <c r="AJ857" s="558"/>
      <c r="AL857" s="558"/>
      <c r="AO857" s="559"/>
    </row>
    <row r="858" ht="15.75" hidden="1" customHeight="1">
      <c r="A858" s="550"/>
      <c r="B858" s="550"/>
      <c r="C858" s="550"/>
      <c r="D858" s="550"/>
      <c r="E858" s="551"/>
      <c r="F858" s="551"/>
      <c r="G858" s="550"/>
      <c r="I858" s="551"/>
      <c r="K858" s="555"/>
      <c r="L858" s="556"/>
      <c r="M858" s="556"/>
      <c r="N858" s="550"/>
      <c r="O858" s="553"/>
      <c r="P858" s="507"/>
      <c r="Q858" s="557"/>
      <c r="AF858" s="553"/>
      <c r="AJ858" s="558"/>
      <c r="AL858" s="558"/>
      <c r="AO858" s="559"/>
    </row>
    <row r="859" ht="15.75" hidden="1" customHeight="1">
      <c r="A859" s="550"/>
      <c r="B859" s="550"/>
      <c r="C859" s="550"/>
      <c r="D859" s="550"/>
      <c r="E859" s="551"/>
      <c r="F859" s="551"/>
      <c r="G859" s="550"/>
      <c r="I859" s="551"/>
      <c r="K859" s="555"/>
      <c r="L859" s="556"/>
      <c r="M859" s="556"/>
      <c r="N859" s="550"/>
      <c r="O859" s="553"/>
      <c r="P859" s="507"/>
      <c r="Q859" s="557"/>
      <c r="AF859" s="553"/>
      <c r="AJ859" s="558"/>
      <c r="AL859" s="558"/>
      <c r="AO859" s="559"/>
    </row>
    <row r="860" ht="15.75" hidden="1" customHeight="1">
      <c r="A860" s="550"/>
      <c r="B860" s="550"/>
      <c r="C860" s="550"/>
      <c r="D860" s="550"/>
      <c r="E860" s="551"/>
      <c r="F860" s="551"/>
      <c r="G860" s="550"/>
      <c r="I860" s="551"/>
      <c r="K860" s="555"/>
      <c r="L860" s="556"/>
      <c r="M860" s="556"/>
      <c r="N860" s="550"/>
      <c r="O860" s="553"/>
      <c r="P860" s="507"/>
      <c r="Q860" s="557"/>
      <c r="AF860" s="553"/>
      <c r="AJ860" s="558"/>
      <c r="AL860" s="558"/>
      <c r="AO860" s="559"/>
    </row>
    <row r="861" ht="15.75" hidden="1" customHeight="1">
      <c r="A861" s="550"/>
      <c r="B861" s="550"/>
      <c r="C861" s="550"/>
      <c r="D861" s="550"/>
      <c r="E861" s="551"/>
      <c r="F861" s="551"/>
      <c r="G861" s="550"/>
      <c r="I861" s="551"/>
      <c r="K861" s="555"/>
      <c r="L861" s="556"/>
      <c r="M861" s="556"/>
      <c r="N861" s="550"/>
      <c r="O861" s="553"/>
      <c r="P861" s="507"/>
      <c r="Q861" s="557"/>
      <c r="AF861" s="553"/>
      <c r="AJ861" s="558"/>
      <c r="AL861" s="558"/>
      <c r="AO861" s="559"/>
    </row>
    <row r="862" ht="15.75" hidden="1" customHeight="1">
      <c r="A862" s="550"/>
      <c r="B862" s="550"/>
      <c r="C862" s="550"/>
      <c r="D862" s="550"/>
      <c r="E862" s="551"/>
      <c r="F862" s="551"/>
      <c r="G862" s="550"/>
      <c r="I862" s="551"/>
      <c r="K862" s="555"/>
      <c r="L862" s="556"/>
      <c r="M862" s="556"/>
      <c r="N862" s="550"/>
      <c r="O862" s="553"/>
      <c r="P862" s="507"/>
      <c r="Q862" s="557"/>
      <c r="AF862" s="553"/>
      <c r="AJ862" s="558"/>
      <c r="AL862" s="558"/>
      <c r="AO862" s="559"/>
    </row>
    <row r="863" ht="15.75" hidden="1" customHeight="1">
      <c r="A863" s="550"/>
      <c r="B863" s="550"/>
      <c r="C863" s="550"/>
      <c r="D863" s="550"/>
      <c r="E863" s="551"/>
      <c r="F863" s="551"/>
      <c r="G863" s="550"/>
      <c r="I863" s="551"/>
      <c r="K863" s="555"/>
      <c r="L863" s="556"/>
      <c r="M863" s="556"/>
      <c r="N863" s="550"/>
      <c r="O863" s="553"/>
      <c r="P863" s="507"/>
      <c r="Q863" s="557"/>
      <c r="AF863" s="553"/>
      <c r="AJ863" s="558"/>
      <c r="AL863" s="558"/>
      <c r="AO863" s="559"/>
    </row>
    <row r="864" ht="15.75" hidden="1" customHeight="1">
      <c r="A864" s="550"/>
      <c r="B864" s="550"/>
      <c r="C864" s="550"/>
      <c r="D864" s="550"/>
      <c r="E864" s="551"/>
      <c r="F864" s="551"/>
      <c r="G864" s="550"/>
      <c r="I864" s="551"/>
      <c r="K864" s="555"/>
      <c r="L864" s="556"/>
      <c r="M864" s="556"/>
      <c r="N864" s="550"/>
      <c r="O864" s="553"/>
      <c r="P864" s="507"/>
      <c r="Q864" s="557"/>
      <c r="AF864" s="553"/>
      <c r="AJ864" s="558"/>
      <c r="AL864" s="558"/>
      <c r="AO864" s="559"/>
    </row>
    <row r="865" ht="15.75" hidden="1" customHeight="1">
      <c r="A865" s="550"/>
      <c r="B865" s="550"/>
      <c r="C865" s="550"/>
      <c r="D865" s="550"/>
      <c r="E865" s="551"/>
      <c r="F865" s="551"/>
      <c r="G865" s="550"/>
      <c r="I865" s="551"/>
      <c r="K865" s="555"/>
      <c r="L865" s="556"/>
      <c r="M865" s="556"/>
      <c r="N865" s="550"/>
      <c r="O865" s="553"/>
      <c r="P865" s="507"/>
      <c r="Q865" s="557"/>
      <c r="AF865" s="553"/>
      <c r="AJ865" s="558"/>
      <c r="AL865" s="558"/>
      <c r="AO865" s="559"/>
    </row>
    <row r="866" ht="15.75" hidden="1" customHeight="1">
      <c r="A866" s="550"/>
      <c r="B866" s="550"/>
      <c r="C866" s="550"/>
      <c r="D866" s="550"/>
      <c r="E866" s="551"/>
      <c r="F866" s="551"/>
      <c r="G866" s="550"/>
      <c r="I866" s="551"/>
      <c r="K866" s="555"/>
      <c r="L866" s="556"/>
      <c r="M866" s="556"/>
      <c r="N866" s="550"/>
      <c r="O866" s="553"/>
      <c r="P866" s="507"/>
      <c r="Q866" s="557"/>
      <c r="AF866" s="553"/>
      <c r="AJ866" s="558"/>
      <c r="AL866" s="558"/>
      <c r="AO866" s="559"/>
    </row>
    <row r="867" ht="15.75" hidden="1" customHeight="1">
      <c r="A867" s="550"/>
      <c r="B867" s="550"/>
      <c r="C867" s="550"/>
      <c r="D867" s="550"/>
      <c r="E867" s="551"/>
      <c r="F867" s="551"/>
      <c r="G867" s="550"/>
      <c r="I867" s="551"/>
      <c r="K867" s="555"/>
      <c r="L867" s="556"/>
      <c r="M867" s="556"/>
      <c r="N867" s="550"/>
      <c r="O867" s="553"/>
      <c r="P867" s="507"/>
      <c r="Q867" s="557"/>
      <c r="AF867" s="553"/>
      <c r="AJ867" s="558"/>
      <c r="AL867" s="558"/>
      <c r="AO867" s="559"/>
    </row>
    <row r="868" ht="15.75" hidden="1" customHeight="1">
      <c r="A868" s="550"/>
      <c r="B868" s="550"/>
      <c r="C868" s="550"/>
      <c r="D868" s="550"/>
      <c r="E868" s="551"/>
      <c r="F868" s="551"/>
      <c r="G868" s="550"/>
      <c r="I868" s="551"/>
      <c r="K868" s="555"/>
      <c r="L868" s="556"/>
      <c r="M868" s="556"/>
      <c r="N868" s="550"/>
      <c r="O868" s="553"/>
      <c r="P868" s="507"/>
      <c r="Q868" s="557"/>
      <c r="AF868" s="553"/>
      <c r="AJ868" s="558"/>
      <c r="AL868" s="558"/>
      <c r="AO868" s="559"/>
    </row>
    <row r="869" ht="15.75" hidden="1" customHeight="1">
      <c r="A869" s="550"/>
      <c r="B869" s="550"/>
      <c r="C869" s="550"/>
      <c r="D869" s="550"/>
      <c r="E869" s="551"/>
      <c r="F869" s="551"/>
      <c r="G869" s="550"/>
      <c r="I869" s="551"/>
      <c r="K869" s="555"/>
      <c r="L869" s="556"/>
      <c r="M869" s="556"/>
      <c r="N869" s="550"/>
      <c r="O869" s="553"/>
      <c r="P869" s="507"/>
      <c r="Q869" s="557"/>
      <c r="AF869" s="553"/>
      <c r="AJ869" s="558"/>
      <c r="AL869" s="558"/>
      <c r="AO869" s="559"/>
    </row>
    <row r="870" ht="15.75" hidden="1" customHeight="1">
      <c r="A870" s="550"/>
      <c r="B870" s="550"/>
      <c r="C870" s="550"/>
      <c r="D870" s="550"/>
      <c r="E870" s="551"/>
      <c r="F870" s="551"/>
      <c r="G870" s="550"/>
      <c r="I870" s="551"/>
      <c r="K870" s="555"/>
      <c r="L870" s="556"/>
      <c r="M870" s="556"/>
      <c r="N870" s="550"/>
      <c r="O870" s="553"/>
      <c r="P870" s="507"/>
      <c r="Q870" s="557"/>
      <c r="AF870" s="553"/>
      <c r="AJ870" s="558"/>
      <c r="AL870" s="558"/>
      <c r="AO870" s="559"/>
    </row>
    <row r="871" ht="15.75" hidden="1" customHeight="1">
      <c r="A871" s="550"/>
      <c r="B871" s="550"/>
      <c r="C871" s="550"/>
      <c r="D871" s="550"/>
      <c r="E871" s="551"/>
      <c r="F871" s="551"/>
      <c r="G871" s="550"/>
      <c r="I871" s="551"/>
      <c r="K871" s="555"/>
      <c r="L871" s="556"/>
      <c r="M871" s="556"/>
      <c r="N871" s="550"/>
      <c r="O871" s="553"/>
      <c r="P871" s="507"/>
      <c r="Q871" s="557"/>
      <c r="AF871" s="553"/>
      <c r="AJ871" s="558"/>
      <c r="AL871" s="558"/>
      <c r="AO871" s="559"/>
    </row>
    <row r="872" ht="15.75" hidden="1" customHeight="1">
      <c r="A872" s="550"/>
      <c r="B872" s="550"/>
      <c r="C872" s="550"/>
      <c r="D872" s="550"/>
      <c r="E872" s="551"/>
      <c r="F872" s="551"/>
      <c r="G872" s="550"/>
      <c r="I872" s="551"/>
      <c r="K872" s="555"/>
      <c r="L872" s="556"/>
      <c r="M872" s="556"/>
      <c r="N872" s="550"/>
      <c r="O872" s="553"/>
      <c r="P872" s="507"/>
      <c r="Q872" s="557"/>
      <c r="AF872" s="553"/>
      <c r="AJ872" s="558"/>
      <c r="AL872" s="558"/>
      <c r="AO872" s="559"/>
    </row>
    <row r="873" ht="15.75" hidden="1" customHeight="1">
      <c r="A873" s="550"/>
      <c r="B873" s="550"/>
      <c r="C873" s="550"/>
      <c r="D873" s="550"/>
      <c r="E873" s="551"/>
      <c r="F873" s="551"/>
      <c r="G873" s="550"/>
      <c r="I873" s="551"/>
      <c r="K873" s="555"/>
      <c r="L873" s="556"/>
      <c r="M873" s="556"/>
      <c r="N873" s="550"/>
      <c r="O873" s="553"/>
      <c r="P873" s="507"/>
      <c r="Q873" s="557"/>
      <c r="AF873" s="553"/>
      <c r="AJ873" s="558"/>
      <c r="AL873" s="558"/>
      <c r="AO873" s="559"/>
    </row>
    <row r="874" ht="15.75" hidden="1" customHeight="1">
      <c r="A874" s="550"/>
      <c r="B874" s="550"/>
      <c r="C874" s="550"/>
      <c r="D874" s="550"/>
      <c r="E874" s="551"/>
      <c r="F874" s="551"/>
      <c r="G874" s="550"/>
      <c r="I874" s="551"/>
      <c r="K874" s="555"/>
      <c r="L874" s="556"/>
      <c r="M874" s="556"/>
      <c r="N874" s="550"/>
      <c r="O874" s="553"/>
      <c r="P874" s="507"/>
      <c r="Q874" s="557"/>
      <c r="AF874" s="553"/>
      <c r="AJ874" s="558"/>
      <c r="AL874" s="558"/>
      <c r="AO874" s="559"/>
    </row>
    <row r="875" ht="15.75" hidden="1" customHeight="1">
      <c r="A875" s="550"/>
      <c r="B875" s="550"/>
      <c r="C875" s="550"/>
      <c r="D875" s="550"/>
      <c r="E875" s="551"/>
      <c r="F875" s="551"/>
      <c r="G875" s="550"/>
      <c r="I875" s="551"/>
      <c r="K875" s="555"/>
      <c r="L875" s="556"/>
      <c r="M875" s="556"/>
      <c r="N875" s="550"/>
      <c r="O875" s="553"/>
      <c r="P875" s="507"/>
      <c r="Q875" s="557"/>
      <c r="AF875" s="553"/>
      <c r="AJ875" s="558"/>
      <c r="AL875" s="558"/>
      <c r="AO875" s="559"/>
    </row>
    <row r="876" ht="15.75" hidden="1" customHeight="1">
      <c r="A876" s="550"/>
      <c r="B876" s="550"/>
      <c r="C876" s="550"/>
      <c r="D876" s="550"/>
      <c r="E876" s="551"/>
      <c r="F876" s="551"/>
      <c r="G876" s="550"/>
      <c r="I876" s="551"/>
      <c r="K876" s="555"/>
      <c r="L876" s="556"/>
      <c r="M876" s="556"/>
      <c r="N876" s="550"/>
      <c r="O876" s="553"/>
      <c r="P876" s="507"/>
      <c r="Q876" s="557"/>
      <c r="AF876" s="553"/>
      <c r="AJ876" s="558"/>
      <c r="AL876" s="558"/>
      <c r="AO876" s="559"/>
    </row>
    <row r="877" ht="15.75" hidden="1" customHeight="1">
      <c r="A877" s="550"/>
      <c r="B877" s="550"/>
      <c r="C877" s="550"/>
      <c r="D877" s="550"/>
      <c r="E877" s="551"/>
      <c r="F877" s="551"/>
      <c r="G877" s="550"/>
      <c r="I877" s="551"/>
      <c r="K877" s="555"/>
      <c r="L877" s="556"/>
      <c r="M877" s="556"/>
      <c r="N877" s="550"/>
      <c r="O877" s="553"/>
      <c r="P877" s="507"/>
      <c r="Q877" s="557"/>
      <c r="AF877" s="553"/>
      <c r="AJ877" s="558"/>
      <c r="AL877" s="558"/>
      <c r="AO877" s="559"/>
    </row>
    <row r="878" ht="15.75" hidden="1" customHeight="1">
      <c r="A878" s="550"/>
      <c r="B878" s="550"/>
      <c r="C878" s="550"/>
      <c r="D878" s="550"/>
      <c r="E878" s="551"/>
      <c r="F878" s="551"/>
      <c r="G878" s="550"/>
      <c r="I878" s="551"/>
      <c r="K878" s="555"/>
      <c r="L878" s="556"/>
      <c r="M878" s="556"/>
      <c r="N878" s="550"/>
      <c r="O878" s="553"/>
      <c r="P878" s="507"/>
      <c r="Q878" s="557"/>
      <c r="AF878" s="553"/>
      <c r="AJ878" s="558"/>
      <c r="AL878" s="558"/>
      <c r="AO878" s="559"/>
    </row>
    <row r="879" ht="15.75" hidden="1" customHeight="1">
      <c r="A879" s="550"/>
      <c r="B879" s="550"/>
      <c r="C879" s="550"/>
      <c r="D879" s="550"/>
      <c r="E879" s="551"/>
      <c r="F879" s="551"/>
      <c r="G879" s="550"/>
      <c r="I879" s="551"/>
      <c r="K879" s="555"/>
      <c r="L879" s="556"/>
      <c r="M879" s="556"/>
      <c r="N879" s="550"/>
      <c r="O879" s="553"/>
      <c r="P879" s="507"/>
      <c r="Q879" s="557"/>
      <c r="AF879" s="553"/>
      <c r="AJ879" s="558"/>
      <c r="AL879" s="558"/>
      <c r="AO879" s="559"/>
    </row>
    <row r="880" ht="15.75" hidden="1" customHeight="1">
      <c r="A880" s="550"/>
      <c r="B880" s="550"/>
      <c r="C880" s="550"/>
      <c r="D880" s="550"/>
      <c r="E880" s="551"/>
      <c r="F880" s="551"/>
      <c r="G880" s="550"/>
      <c r="I880" s="551"/>
      <c r="K880" s="555"/>
      <c r="L880" s="556"/>
      <c r="M880" s="556"/>
      <c r="N880" s="550"/>
      <c r="O880" s="553"/>
      <c r="P880" s="507"/>
      <c r="Q880" s="557"/>
      <c r="AF880" s="553"/>
      <c r="AJ880" s="558"/>
      <c r="AL880" s="558"/>
      <c r="AO880" s="559"/>
    </row>
    <row r="881" ht="15.75" hidden="1" customHeight="1">
      <c r="A881" s="550"/>
      <c r="B881" s="550"/>
      <c r="C881" s="550"/>
      <c r="D881" s="550"/>
      <c r="E881" s="551"/>
      <c r="F881" s="551"/>
      <c r="G881" s="550"/>
      <c r="I881" s="551"/>
      <c r="K881" s="555"/>
      <c r="L881" s="556"/>
      <c r="M881" s="556"/>
      <c r="N881" s="550"/>
      <c r="O881" s="553"/>
      <c r="P881" s="507"/>
      <c r="Q881" s="557"/>
      <c r="AF881" s="553"/>
      <c r="AJ881" s="558"/>
      <c r="AL881" s="558"/>
      <c r="AO881" s="559"/>
    </row>
    <row r="882" ht="15.75" hidden="1" customHeight="1">
      <c r="A882" s="550"/>
      <c r="B882" s="550"/>
      <c r="C882" s="550"/>
      <c r="D882" s="550"/>
      <c r="E882" s="551"/>
      <c r="F882" s="551"/>
      <c r="G882" s="550"/>
      <c r="I882" s="551"/>
      <c r="K882" s="555"/>
      <c r="L882" s="556"/>
      <c r="M882" s="556"/>
      <c r="N882" s="550"/>
      <c r="O882" s="553"/>
      <c r="P882" s="507"/>
      <c r="Q882" s="557"/>
      <c r="AF882" s="553"/>
      <c r="AJ882" s="558"/>
      <c r="AL882" s="558"/>
      <c r="AO882" s="559"/>
    </row>
    <row r="883" ht="15.75" hidden="1" customHeight="1">
      <c r="A883" s="550"/>
      <c r="B883" s="550"/>
      <c r="C883" s="550"/>
      <c r="D883" s="550"/>
      <c r="E883" s="551"/>
      <c r="F883" s="551"/>
      <c r="G883" s="550"/>
      <c r="I883" s="551"/>
      <c r="K883" s="555"/>
      <c r="L883" s="556"/>
      <c r="M883" s="556"/>
      <c r="N883" s="550"/>
      <c r="O883" s="553"/>
      <c r="P883" s="507"/>
      <c r="Q883" s="557"/>
      <c r="AF883" s="553"/>
      <c r="AJ883" s="558"/>
      <c r="AL883" s="558"/>
      <c r="AO883" s="559"/>
    </row>
    <row r="884" ht="15.75" hidden="1" customHeight="1">
      <c r="A884" s="550"/>
      <c r="B884" s="550"/>
      <c r="C884" s="550"/>
      <c r="D884" s="550"/>
      <c r="E884" s="551"/>
      <c r="F884" s="551"/>
      <c r="G884" s="550"/>
      <c r="I884" s="551"/>
      <c r="K884" s="555"/>
      <c r="L884" s="556"/>
      <c r="M884" s="556"/>
      <c r="N884" s="550"/>
      <c r="O884" s="553"/>
      <c r="P884" s="507"/>
      <c r="Q884" s="557"/>
      <c r="AF884" s="553"/>
      <c r="AJ884" s="558"/>
      <c r="AL884" s="558"/>
      <c r="AO884" s="559"/>
    </row>
    <row r="885" ht="15.75" hidden="1" customHeight="1">
      <c r="A885" s="550"/>
      <c r="B885" s="550"/>
      <c r="C885" s="550"/>
      <c r="D885" s="550"/>
      <c r="E885" s="551"/>
      <c r="F885" s="551"/>
      <c r="G885" s="550"/>
      <c r="I885" s="551"/>
      <c r="K885" s="555"/>
      <c r="L885" s="556"/>
      <c r="M885" s="556"/>
      <c r="N885" s="550"/>
      <c r="O885" s="553"/>
      <c r="P885" s="507"/>
      <c r="Q885" s="557"/>
      <c r="AF885" s="553"/>
      <c r="AJ885" s="558"/>
      <c r="AL885" s="558"/>
      <c r="AO885" s="559"/>
    </row>
    <row r="886" ht="15.75" hidden="1" customHeight="1">
      <c r="A886" s="550"/>
      <c r="B886" s="550"/>
      <c r="C886" s="550"/>
      <c r="D886" s="550"/>
      <c r="E886" s="551"/>
      <c r="F886" s="551"/>
      <c r="G886" s="550"/>
      <c r="I886" s="551"/>
      <c r="K886" s="555"/>
      <c r="L886" s="556"/>
      <c r="M886" s="556"/>
      <c r="N886" s="550"/>
      <c r="O886" s="553"/>
      <c r="P886" s="507"/>
      <c r="Q886" s="557"/>
      <c r="AF886" s="553"/>
      <c r="AJ886" s="558"/>
      <c r="AL886" s="558"/>
      <c r="AO886" s="559"/>
    </row>
    <row r="887" ht="15.75" hidden="1" customHeight="1">
      <c r="A887" s="550"/>
      <c r="B887" s="550"/>
      <c r="C887" s="550"/>
      <c r="D887" s="550"/>
      <c r="E887" s="551"/>
      <c r="F887" s="551"/>
      <c r="G887" s="550"/>
      <c r="I887" s="551"/>
      <c r="K887" s="555"/>
      <c r="L887" s="556"/>
      <c r="M887" s="556"/>
      <c r="N887" s="550"/>
      <c r="O887" s="553"/>
      <c r="P887" s="507"/>
      <c r="Q887" s="557"/>
      <c r="AF887" s="553"/>
      <c r="AJ887" s="558"/>
      <c r="AL887" s="558"/>
      <c r="AO887" s="559"/>
    </row>
    <row r="888" ht="15.75" hidden="1" customHeight="1">
      <c r="A888" s="550"/>
      <c r="B888" s="550"/>
      <c r="C888" s="550"/>
      <c r="D888" s="550"/>
      <c r="E888" s="551"/>
      <c r="F888" s="551"/>
      <c r="G888" s="550"/>
      <c r="I888" s="551"/>
      <c r="K888" s="555"/>
      <c r="L888" s="556"/>
      <c r="M888" s="556"/>
      <c r="N888" s="550"/>
      <c r="O888" s="553"/>
      <c r="P888" s="507"/>
      <c r="Q888" s="557"/>
      <c r="AF888" s="553"/>
      <c r="AJ888" s="558"/>
      <c r="AL888" s="558"/>
      <c r="AO888" s="559"/>
    </row>
    <row r="889" ht="15.75" hidden="1" customHeight="1">
      <c r="A889" s="550"/>
      <c r="B889" s="550"/>
      <c r="C889" s="550"/>
      <c r="D889" s="550"/>
      <c r="E889" s="551"/>
      <c r="F889" s="551"/>
      <c r="G889" s="550"/>
      <c r="I889" s="551"/>
      <c r="K889" s="555"/>
      <c r="L889" s="556"/>
      <c r="M889" s="556"/>
      <c r="N889" s="550"/>
      <c r="O889" s="553"/>
      <c r="P889" s="507"/>
      <c r="Q889" s="557"/>
      <c r="AF889" s="553"/>
      <c r="AJ889" s="558"/>
      <c r="AL889" s="558"/>
      <c r="AO889" s="559"/>
    </row>
    <row r="890" ht="15.75" hidden="1" customHeight="1">
      <c r="A890" s="550"/>
      <c r="B890" s="550"/>
      <c r="C890" s="550"/>
      <c r="D890" s="550"/>
      <c r="E890" s="551"/>
      <c r="F890" s="551"/>
      <c r="G890" s="550"/>
      <c r="I890" s="551"/>
      <c r="K890" s="555"/>
      <c r="L890" s="556"/>
      <c r="M890" s="556"/>
      <c r="N890" s="550"/>
      <c r="O890" s="553"/>
      <c r="P890" s="507"/>
      <c r="Q890" s="557"/>
      <c r="AF890" s="553"/>
      <c r="AJ890" s="558"/>
      <c r="AL890" s="558"/>
      <c r="AO890" s="559"/>
    </row>
    <row r="891" ht="15.75" hidden="1" customHeight="1">
      <c r="A891" s="550"/>
      <c r="B891" s="550"/>
      <c r="C891" s="550"/>
      <c r="D891" s="550"/>
      <c r="E891" s="551"/>
      <c r="F891" s="551"/>
      <c r="G891" s="550"/>
      <c r="I891" s="551"/>
      <c r="K891" s="555"/>
      <c r="L891" s="556"/>
      <c r="M891" s="556"/>
      <c r="N891" s="550"/>
      <c r="O891" s="553"/>
      <c r="P891" s="507"/>
      <c r="Q891" s="557"/>
      <c r="AF891" s="553"/>
      <c r="AJ891" s="558"/>
      <c r="AL891" s="558"/>
      <c r="AO891" s="559"/>
    </row>
    <row r="892" ht="15.75" hidden="1" customHeight="1">
      <c r="A892" s="550"/>
      <c r="B892" s="550"/>
      <c r="C892" s="550"/>
      <c r="D892" s="550"/>
      <c r="E892" s="551"/>
      <c r="F892" s="551"/>
      <c r="G892" s="550"/>
      <c r="I892" s="551"/>
      <c r="K892" s="555"/>
      <c r="L892" s="556"/>
      <c r="M892" s="556"/>
      <c r="N892" s="550"/>
      <c r="O892" s="553"/>
      <c r="P892" s="507"/>
      <c r="Q892" s="557"/>
      <c r="AF892" s="553"/>
      <c r="AJ892" s="558"/>
      <c r="AL892" s="558"/>
      <c r="AO892" s="559"/>
    </row>
    <row r="893" ht="15.75" hidden="1" customHeight="1">
      <c r="A893" s="550"/>
      <c r="B893" s="550"/>
      <c r="C893" s="550"/>
      <c r="D893" s="550"/>
      <c r="E893" s="551"/>
      <c r="F893" s="551"/>
      <c r="G893" s="550"/>
      <c r="I893" s="551"/>
      <c r="K893" s="555"/>
      <c r="L893" s="556"/>
      <c r="M893" s="556"/>
      <c r="N893" s="550"/>
      <c r="O893" s="553"/>
      <c r="P893" s="507"/>
      <c r="Q893" s="557"/>
      <c r="AF893" s="553"/>
      <c r="AJ893" s="558"/>
      <c r="AL893" s="558"/>
      <c r="AO893" s="559"/>
    </row>
    <row r="894" ht="15.75" hidden="1" customHeight="1">
      <c r="A894" s="550"/>
      <c r="B894" s="550"/>
      <c r="C894" s="550"/>
      <c r="D894" s="550"/>
      <c r="E894" s="551"/>
      <c r="F894" s="551"/>
      <c r="G894" s="550"/>
      <c r="I894" s="551"/>
      <c r="K894" s="555"/>
      <c r="L894" s="556"/>
      <c r="M894" s="556"/>
      <c r="N894" s="550"/>
      <c r="O894" s="553"/>
      <c r="P894" s="507"/>
      <c r="Q894" s="557"/>
      <c r="AF894" s="553"/>
      <c r="AJ894" s="558"/>
      <c r="AL894" s="558"/>
      <c r="AO894" s="559"/>
    </row>
    <row r="895" ht="15.75" hidden="1" customHeight="1">
      <c r="A895" s="550"/>
      <c r="B895" s="550"/>
      <c r="C895" s="550"/>
      <c r="D895" s="550"/>
      <c r="E895" s="551"/>
      <c r="F895" s="551"/>
      <c r="G895" s="550"/>
      <c r="I895" s="551"/>
      <c r="K895" s="555"/>
      <c r="L895" s="556"/>
      <c r="M895" s="556"/>
      <c r="N895" s="550"/>
      <c r="O895" s="553"/>
      <c r="P895" s="507"/>
      <c r="Q895" s="557"/>
      <c r="AF895" s="553"/>
      <c r="AJ895" s="558"/>
      <c r="AL895" s="558"/>
      <c r="AO895" s="559"/>
    </row>
    <row r="896" ht="15.75" hidden="1" customHeight="1">
      <c r="A896" s="550"/>
      <c r="B896" s="550"/>
      <c r="C896" s="550"/>
      <c r="D896" s="550"/>
      <c r="E896" s="551"/>
      <c r="F896" s="551"/>
      <c r="G896" s="550"/>
      <c r="I896" s="551"/>
      <c r="K896" s="555"/>
      <c r="L896" s="556"/>
      <c r="M896" s="556"/>
      <c r="N896" s="550"/>
      <c r="O896" s="553"/>
      <c r="P896" s="507"/>
      <c r="Q896" s="557"/>
      <c r="AF896" s="553"/>
      <c r="AJ896" s="558"/>
      <c r="AL896" s="558"/>
      <c r="AO896" s="559"/>
    </row>
    <row r="897" ht="15.75" hidden="1" customHeight="1">
      <c r="A897" s="550"/>
      <c r="B897" s="550"/>
      <c r="C897" s="550"/>
      <c r="D897" s="550"/>
      <c r="E897" s="551"/>
      <c r="F897" s="551"/>
      <c r="G897" s="550"/>
      <c r="I897" s="551"/>
      <c r="K897" s="555"/>
      <c r="L897" s="556"/>
      <c r="M897" s="556"/>
      <c r="N897" s="550"/>
      <c r="O897" s="553"/>
      <c r="P897" s="507"/>
      <c r="Q897" s="557"/>
      <c r="AF897" s="553"/>
      <c r="AJ897" s="558"/>
      <c r="AL897" s="558"/>
      <c r="AO897" s="559"/>
    </row>
    <row r="898" ht="15.75" hidden="1" customHeight="1">
      <c r="A898" s="550"/>
      <c r="B898" s="550"/>
      <c r="C898" s="550"/>
      <c r="D898" s="550"/>
      <c r="E898" s="551"/>
      <c r="F898" s="551"/>
      <c r="G898" s="550"/>
      <c r="I898" s="551"/>
      <c r="K898" s="555"/>
      <c r="L898" s="556"/>
      <c r="M898" s="556"/>
      <c r="N898" s="550"/>
      <c r="O898" s="553"/>
      <c r="P898" s="507"/>
      <c r="Q898" s="557"/>
      <c r="AF898" s="553"/>
      <c r="AJ898" s="558"/>
      <c r="AL898" s="558"/>
      <c r="AO898" s="559"/>
    </row>
    <row r="899" ht="15.75" hidden="1" customHeight="1">
      <c r="A899" s="550"/>
      <c r="B899" s="550"/>
      <c r="C899" s="550"/>
      <c r="D899" s="550"/>
      <c r="E899" s="551"/>
      <c r="F899" s="551"/>
      <c r="G899" s="550"/>
      <c r="I899" s="551"/>
      <c r="K899" s="555"/>
      <c r="L899" s="556"/>
      <c r="M899" s="556"/>
      <c r="N899" s="550"/>
      <c r="O899" s="553"/>
      <c r="P899" s="507"/>
      <c r="Q899" s="557"/>
      <c r="AF899" s="553"/>
      <c r="AJ899" s="558"/>
      <c r="AL899" s="558"/>
      <c r="AO899" s="559"/>
    </row>
    <row r="900" ht="15.75" hidden="1" customHeight="1">
      <c r="A900" s="550"/>
      <c r="B900" s="550"/>
      <c r="C900" s="550"/>
      <c r="D900" s="550"/>
      <c r="E900" s="551"/>
      <c r="F900" s="551"/>
      <c r="G900" s="550"/>
      <c r="I900" s="551"/>
      <c r="K900" s="555"/>
      <c r="L900" s="556"/>
      <c r="M900" s="556"/>
      <c r="N900" s="550"/>
      <c r="O900" s="553"/>
      <c r="P900" s="507"/>
      <c r="Q900" s="557"/>
      <c r="AF900" s="553"/>
      <c r="AJ900" s="558"/>
      <c r="AL900" s="558"/>
      <c r="AO900" s="559"/>
    </row>
    <row r="901" ht="15.75" hidden="1" customHeight="1">
      <c r="A901" s="550"/>
      <c r="B901" s="550"/>
      <c r="C901" s="550"/>
      <c r="D901" s="550"/>
      <c r="E901" s="551"/>
      <c r="F901" s="551"/>
      <c r="G901" s="550"/>
      <c r="I901" s="551"/>
      <c r="K901" s="555"/>
      <c r="L901" s="556"/>
      <c r="M901" s="556"/>
      <c r="N901" s="550"/>
      <c r="O901" s="553"/>
      <c r="P901" s="507"/>
      <c r="Q901" s="557"/>
      <c r="AF901" s="553"/>
      <c r="AJ901" s="558"/>
      <c r="AL901" s="558"/>
      <c r="AO901" s="559"/>
    </row>
    <row r="902" ht="15.75" hidden="1" customHeight="1">
      <c r="A902" s="550"/>
      <c r="B902" s="550"/>
      <c r="C902" s="550"/>
      <c r="D902" s="550"/>
      <c r="E902" s="551"/>
      <c r="F902" s="551"/>
      <c r="G902" s="550"/>
      <c r="I902" s="551"/>
      <c r="K902" s="555"/>
      <c r="L902" s="556"/>
      <c r="M902" s="556"/>
      <c r="N902" s="550"/>
      <c r="O902" s="553"/>
      <c r="P902" s="507"/>
      <c r="Q902" s="557"/>
      <c r="AF902" s="553"/>
      <c r="AJ902" s="558"/>
      <c r="AL902" s="558"/>
      <c r="AO902" s="559"/>
    </row>
    <row r="903" ht="15.75" hidden="1" customHeight="1">
      <c r="A903" s="550"/>
      <c r="B903" s="550"/>
      <c r="C903" s="550"/>
      <c r="D903" s="550"/>
      <c r="E903" s="551"/>
      <c r="F903" s="551"/>
      <c r="G903" s="550"/>
      <c r="I903" s="551"/>
      <c r="K903" s="555"/>
      <c r="L903" s="556"/>
      <c r="M903" s="556"/>
      <c r="N903" s="550"/>
      <c r="O903" s="553"/>
      <c r="P903" s="507"/>
      <c r="Q903" s="557"/>
      <c r="AF903" s="553"/>
      <c r="AJ903" s="558"/>
      <c r="AL903" s="558"/>
      <c r="AO903" s="559"/>
    </row>
    <row r="904" ht="15.75" hidden="1" customHeight="1">
      <c r="A904" s="550"/>
      <c r="B904" s="550"/>
      <c r="C904" s="550"/>
      <c r="D904" s="550"/>
      <c r="E904" s="551"/>
      <c r="F904" s="551"/>
      <c r="G904" s="550"/>
      <c r="I904" s="551"/>
      <c r="K904" s="555"/>
      <c r="L904" s="556"/>
      <c r="M904" s="556"/>
      <c r="N904" s="550"/>
      <c r="O904" s="553"/>
      <c r="P904" s="507"/>
      <c r="Q904" s="557"/>
      <c r="AF904" s="553"/>
      <c r="AJ904" s="558"/>
      <c r="AL904" s="558"/>
      <c r="AO904" s="559"/>
    </row>
    <row r="905" ht="15.75" hidden="1" customHeight="1">
      <c r="A905" s="550"/>
      <c r="B905" s="550"/>
      <c r="C905" s="550"/>
      <c r="D905" s="550"/>
      <c r="E905" s="551"/>
      <c r="F905" s="551"/>
      <c r="G905" s="550"/>
      <c r="I905" s="551"/>
      <c r="K905" s="555"/>
      <c r="L905" s="556"/>
      <c r="M905" s="556"/>
      <c r="N905" s="550"/>
      <c r="O905" s="553"/>
      <c r="P905" s="507"/>
      <c r="Q905" s="557"/>
      <c r="AF905" s="553"/>
      <c r="AJ905" s="558"/>
      <c r="AL905" s="558"/>
      <c r="AO905" s="559"/>
    </row>
    <row r="906" ht="15.75" hidden="1" customHeight="1">
      <c r="A906" s="550"/>
      <c r="B906" s="550"/>
      <c r="C906" s="550"/>
      <c r="D906" s="550"/>
      <c r="E906" s="551"/>
      <c r="F906" s="551"/>
      <c r="G906" s="550"/>
      <c r="I906" s="551"/>
      <c r="K906" s="555"/>
      <c r="L906" s="556"/>
      <c r="M906" s="556"/>
      <c r="N906" s="550"/>
      <c r="O906" s="553"/>
      <c r="P906" s="507"/>
      <c r="Q906" s="557"/>
      <c r="AF906" s="553"/>
      <c r="AJ906" s="558"/>
      <c r="AL906" s="558"/>
      <c r="AO906" s="559"/>
    </row>
    <row r="907" ht="15.75" hidden="1" customHeight="1">
      <c r="A907" s="550"/>
      <c r="B907" s="550"/>
      <c r="C907" s="550"/>
      <c r="D907" s="550"/>
      <c r="E907" s="551"/>
      <c r="F907" s="551"/>
      <c r="G907" s="550"/>
      <c r="I907" s="551"/>
      <c r="K907" s="555"/>
      <c r="L907" s="556"/>
      <c r="M907" s="556"/>
      <c r="N907" s="550"/>
      <c r="O907" s="553"/>
      <c r="P907" s="507"/>
      <c r="Q907" s="557"/>
      <c r="AF907" s="553"/>
      <c r="AJ907" s="558"/>
      <c r="AL907" s="558"/>
      <c r="AO907" s="559"/>
    </row>
    <row r="908" ht="15.75" hidden="1" customHeight="1">
      <c r="A908" s="550"/>
      <c r="B908" s="550"/>
      <c r="C908" s="550"/>
      <c r="D908" s="550"/>
      <c r="E908" s="551"/>
      <c r="F908" s="551"/>
      <c r="G908" s="550"/>
      <c r="I908" s="551"/>
      <c r="K908" s="555"/>
      <c r="L908" s="556"/>
      <c r="M908" s="556"/>
      <c r="N908" s="550"/>
      <c r="O908" s="553"/>
      <c r="P908" s="507"/>
      <c r="Q908" s="557"/>
      <c r="AF908" s="553"/>
      <c r="AJ908" s="558"/>
      <c r="AL908" s="558"/>
      <c r="AO908" s="559"/>
    </row>
    <row r="909" ht="15.75" hidden="1" customHeight="1">
      <c r="A909" s="550"/>
      <c r="B909" s="550"/>
      <c r="C909" s="550"/>
      <c r="D909" s="550"/>
      <c r="E909" s="551"/>
      <c r="F909" s="551"/>
      <c r="G909" s="550"/>
      <c r="I909" s="551"/>
      <c r="K909" s="555"/>
      <c r="L909" s="556"/>
      <c r="M909" s="556"/>
      <c r="N909" s="550"/>
      <c r="O909" s="553"/>
      <c r="P909" s="507"/>
      <c r="Q909" s="557"/>
      <c r="AF909" s="553"/>
      <c r="AJ909" s="558"/>
      <c r="AL909" s="558"/>
      <c r="AO909" s="559"/>
    </row>
    <row r="910" ht="15.75" hidden="1" customHeight="1">
      <c r="A910" s="550"/>
      <c r="B910" s="550"/>
      <c r="C910" s="550"/>
      <c r="D910" s="550"/>
      <c r="E910" s="551"/>
      <c r="F910" s="551"/>
      <c r="G910" s="550"/>
      <c r="I910" s="551"/>
      <c r="K910" s="555"/>
      <c r="L910" s="556"/>
      <c r="M910" s="556"/>
      <c r="N910" s="550"/>
      <c r="O910" s="553"/>
      <c r="P910" s="507"/>
      <c r="Q910" s="557"/>
      <c r="AF910" s="553"/>
      <c r="AJ910" s="558"/>
      <c r="AL910" s="558"/>
      <c r="AO910" s="559"/>
    </row>
    <row r="911" ht="15.75" hidden="1" customHeight="1">
      <c r="A911" s="550"/>
      <c r="B911" s="550"/>
      <c r="C911" s="550"/>
      <c r="D911" s="550"/>
      <c r="E911" s="551"/>
      <c r="F911" s="551"/>
      <c r="G911" s="550"/>
      <c r="I911" s="551"/>
      <c r="K911" s="555"/>
      <c r="L911" s="556"/>
      <c r="M911" s="556"/>
      <c r="N911" s="550"/>
      <c r="O911" s="553"/>
      <c r="P911" s="507"/>
      <c r="Q911" s="557"/>
      <c r="AF911" s="553"/>
      <c r="AJ911" s="558"/>
      <c r="AL911" s="558"/>
      <c r="AO911" s="559"/>
    </row>
    <row r="912" ht="15.75" hidden="1" customHeight="1">
      <c r="A912" s="550"/>
      <c r="B912" s="550"/>
      <c r="C912" s="550"/>
      <c r="D912" s="550"/>
      <c r="E912" s="551"/>
      <c r="F912" s="551"/>
      <c r="G912" s="550"/>
      <c r="I912" s="551"/>
      <c r="K912" s="555"/>
      <c r="L912" s="556"/>
      <c r="M912" s="556"/>
      <c r="N912" s="550"/>
      <c r="O912" s="553"/>
      <c r="P912" s="507"/>
      <c r="Q912" s="557"/>
      <c r="AF912" s="553"/>
      <c r="AJ912" s="558"/>
      <c r="AL912" s="558"/>
      <c r="AO912" s="559"/>
    </row>
    <row r="913" ht="15.75" hidden="1" customHeight="1">
      <c r="A913" s="550"/>
      <c r="B913" s="550"/>
      <c r="C913" s="550"/>
      <c r="D913" s="550"/>
      <c r="E913" s="551"/>
      <c r="F913" s="551"/>
      <c r="G913" s="550"/>
      <c r="I913" s="551"/>
      <c r="K913" s="555"/>
      <c r="L913" s="556"/>
      <c r="M913" s="556"/>
      <c r="N913" s="550"/>
      <c r="O913" s="553"/>
      <c r="P913" s="507"/>
      <c r="Q913" s="557"/>
      <c r="AF913" s="553"/>
      <c r="AJ913" s="558"/>
      <c r="AL913" s="558"/>
      <c r="AO913" s="559"/>
    </row>
    <row r="914" ht="15.75" hidden="1" customHeight="1">
      <c r="A914" s="550"/>
      <c r="B914" s="550"/>
      <c r="C914" s="550"/>
      <c r="D914" s="550"/>
      <c r="E914" s="551"/>
      <c r="F914" s="551"/>
      <c r="G914" s="550"/>
      <c r="I914" s="551"/>
      <c r="K914" s="555"/>
      <c r="L914" s="556"/>
      <c r="M914" s="556"/>
      <c r="N914" s="550"/>
      <c r="O914" s="553"/>
      <c r="P914" s="507"/>
      <c r="Q914" s="557"/>
      <c r="AF914" s="553"/>
      <c r="AJ914" s="558"/>
      <c r="AL914" s="558"/>
      <c r="AO914" s="559"/>
    </row>
    <row r="915" ht="15.75" hidden="1" customHeight="1">
      <c r="A915" s="550"/>
      <c r="B915" s="550"/>
      <c r="C915" s="550"/>
      <c r="D915" s="550"/>
      <c r="E915" s="551"/>
      <c r="F915" s="551"/>
      <c r="G915" s="550"/>
      <c r="I915" s="551"/>
      <c r="K915" s="555"/>
      <c r="L915" s="556"/>
      <c r="M915" s="556"/>
      <c r="N915" s="550"/>
      <c r="O915" s="553"/>
      <c r="P915" s="507"/>
      <c r="Q915" s="557"/>
      <c r="AF915" s="553"/>
      <c r="AJ915" s="558"/>
      <c r="AL915" s="558"/>
      <c r="AO915" s="559"/>
    </row>
    <row r="916" ht="15.75" hidden="1" customHeight="1">
      <c r="A916" s="550"/>
      <c r="B916" s="550"/>
      <c r="C916" s="550"/>
      <c r="D916" s="550"/>
      <c r="E916" s="551"/>
      <c r="F916" s="551"/>
      <c r="G916" s="550"/>
      <c r="I916" s="551"/>
      <c r="K916" s="555"/>
      <c r="L916" s="556"/>
      <c r="M916" s="556"/>
      <c r="N916" s="550"/>
      <c r="O916" s="553"/>
      <c r="P916" s="507"/>
      <c r="Q916" s="557"/>
      <c r="AF916" s="553"/>
      <c r="AJ916" s="558"/>
      <c r="AL916" s="558"/>
      <c r="AO916" s="559"/>
    </row>
    <row r="917" ht="15.75" hidden="1" customHeight="1">
      <c r="A917" s="550"/>
      <c r="B917" s="550"/>
      <c r="C917" s="550"/>
      <c r="D917" s="550"/>
      <c r="E917" s="551"/>
      <c r="F917" s="551"/>
      <c r="G917" s="550"/>
      <c r="I917" s="551"/>
      <c r="K917" s="555"/>
      <c r="L917" s="556"/>
      <c r="M917" s="556"/>
      <c r="N917" s="550"/>
      <c r="O917" s="553"/>
      <c r="P917" s="507"/>
      <c r="Q917" s="557"/>
      <c r="AF917" s="553"/>
      <c r="AJ917" s="558"/>
      <c r="AL917" s="558"/>
      <c r="AO917" s="559"/>
    </row>
    <row r="918" ht="15.75" hidden="1" customHeight="1">
      <c r="A918" s="550"/>
      <c r="B918" s="550"/>
      <c r="C918" s="550"/>
      <c r="D918" s="550"/>
      <c r="E918" s="551"/>
      <c r="F918" s="551"/>
      <c r="G918" s="550"/>
      <c r="I918" s="551"/>
      <c r="K918" s="555"/>
      <c r="L918" s="556"/>
      <c r="M918" s="556"/>
      <c r="N918" s="550"/>
      <c r="O918" s="553"/>
      <c r="P918" s="507"/>
      <c r="Q918" s="557"/>
      <c r="AF918" s="553"/>
      <c r="AJ918" s="558"/>
      <c r="AL918" s="558"/>
      <c r="AO918" s="559"/>
    </row>
    <row r="919" ht="15.75" hidden="1" customHeight="1">
      <c r="A919" s="550"/>
      <c r="B919" s="550"/>
      <c r="C919" s="550"/>
      <c r="D919" s="550"/>
      <c r="E919" s="551"/>
      <c r="F919" s="551"/>
      <c r="G919" s="550"/>
      <c r="I919" s="551"/>
      <c r="K919" s="555"/>
      <c r="L919" s="556"/>
      <c r="M919" s="556"/>
      <c r="N919" s="550"/>
      <c r="O919" s="553"/>
      <c r="P919" s="507"/>
      <c r="Q919" s="557"/>
      <c r="AF919" s="553"/>
      <c r="AJ919" s="558"/>
      <c r="AL919" s="558"/>
      <c r="AO919" s="559"/>
    </row>
    <row r="920" ht="15.75" hidden="1" customHeight="1">
      <c r="A920" s="550"/>
      <c r="B920" s="550"/>
      <c r="C920" s="550"/>
      <c r="D920" s="550"/>
      <c r="E920" s="551"/>
      <c r="F920" s="551"/>
      <c r="G920" s="550"/>
      <c r="I920" s="551"/>
      <c r="K920" s="555"/>
      <c r="L920" s="556"/>
      <c r="M920" s="556"/>
      <c r="N920" s="550"/>
      <c r="O920" s="553"/>
      <c r="P920" s="507"/>
      <c r="Q920" s="557"/>
      <c r="AF920" s="553"/>
      <c r="AJ920" s="558"/>
      <c r="AL920" s="558"/>
      <c r="AO920" s="559"/>
    </row>
    <row r="921" ht="15.75" hidden="1" customHeight="1">
      <c r="A921" s="550"/>
      <c r="B921" s="550"/>
      <c r="C921" s="550"/>
      <c r="D921" s="550"/>
      <c r="E921" s="551"/>
      <c r="F921" s="551"/>
      <c r="G921" s="550"/>
      <c r="I921" s="551"/>
      <c r="K921" s="555"/>
      <c r="L921" s="556"/>
      <c r="M921" s="556"/>
      <c r="N921" s="550"/>
      <c r="O921" s="553"/>
      <c r="P921" s="507"/>
      <c r="Q921" s="557"/>
      <c r="AF921" s="553"/>
      <c r="AJ921" s="558"/>
      <c r="AL921" s="558"/>
      <c r="AO921" s="559"/>
    </row>
    <row r="922" ht="15.75" hidden="1" customHeight="1">
      <c r="A922" s="550"/>
      <c r="B922" s="550"/>
      <c r="C922" s="550"/>
      <c r="D922" s="550"/>
      <c r="E922" s="551"/>
      <c r="F922" s="551"/>
      <c r="G922" s="550"/>
      <c r="I922" s="551"/>
      <c r="K922" s="555"/>
      <c r="L922" s="556"/>
      <c r="M922" s="556"/>
      <c r="N922" s="550"/>
      <c r="O922" s="553"/>
      <c r="P922" s="507"/>
      <c r="Q922" s="557"/>
      <c r="AF922" s="553"/>
      <c r="AJ922" s="558"/>
      <c r="AL922" s="558"/>
      <c r="AO922" s="559"/>
    </row>
    <row r="923" ht="15.75" hidden="1" customHeight="1">
      <c r="A923" s="550"/>
      <c r="B923" s="550"/>
      <c r="C923" s="550"/>
      <c r="D923" s="550"/>
      <c r="E923" s="551"/>
      <c r="F923" s="551"/>
      <c r="G923" s="550"/>
      <c r="I923" s="551"/>
      <c r="K923" s="555"/>
      <c r="L923" s="556"/>
      <c r="M923" s="556"/>
      <c r="N923" s="550"/>
      <c r="O923" s="553"/>
      <c r="P923" s="507"/>
      <c r="Q923" s="557"/>
      <c r="AF923" s="553"/>
      <c r="AJ923" s="558"/>
      <c r="AL923" s="558"/>
      <c r="AO923" s="559"/>
    </row>
    <row r="924" ht="15.75" hidden="1" customHeight="1">
      <c r="A924" s="550"/>
      <c r="B924" s="550"/>
      <c r="C924" s="550"/>
      <c r="D924" s="550"/>
      <c r="E924" s="551"/>
      <c r="F924" s="551"/>
      <c r="G924" s="550"/>
      <c r="I924" s="551"/>
      <c r="K924" s="555"/>
      <c r="L924" s="556"/>
      <c r="M924" s="556"/>
      <c r="N924" s="550"/>
      <c r="O924" s="553"/>
      <c r="P924" s="507"/>
      <c r="Q924" s="557"/>
      <c r="AF924" s="553"/>
      <c r="AJ924" s="558"/>
      <c r="AL924" s="558"/>
      <c r="AO924" s="559"/>
    </row>
    <row r="925" ht="15.75" hidden="1" customHeight="1">
      <c r="A925" s="550"/>
      <c r="B925" s="550"/>
      <c r="C925" s="550"/>
      <c r="D925" s="550"/>
      <c r="E925" s="551"/>
      <c r="F925" s="551"/>
      <c r="G925" s="550"/>
      <c r="I925" s="551"/>
      <c r="K925" s="555"/>
      <c r="L925" s="556"/>
      <c r="M925" s="556"/>
      <c r="N925" s="550"/>
      <c r="O925" s="553"/>
      <c r="P925" s="507"/>
      <c r="Q925" s="557"/>
      <c r="AF925" s="553"/>
      <c r="AJ925" s="558"/>
      <c r="AL925" s="558"/>
      <c r="AO925" s="559"/>
    </row>
    <row r="926" ht="15.75" hidden="1" customHeight="1">
      <c r="A926" s="550"/>
      <c r="B926" s="550"/>
      <c r="C926" s="550"/>
      <c r="D926" s="550"/>
      <c r="E926" s="551"/>
      <c r="F926" s="551"/>
      <c r="G926" s="550"/>
      <c r="I926" s="551"/>
      <c r="K926" s="555"/>
      <c r="L926" s="556"/>
      <c r="M926" s="556"/>
      <c r="N926" s="550"/>
      <c r="O926" s="553"/>
      <c r="P926" s="507"/>
      <c r="Q926" s="557"/>
      <c r="AF926" s="553"/>
      <c r="AJ926" s="558"/>
      <c r="AL926" s="558"/>
      <c r="AO926" s="559"/>
    </row>
    <row r="927" ht="15.75" hidden="1" customHeight="1">
      <c r="A927" s="550"/>
      <c r="B927" s="550"/>
      <c r="C927" s="550"/>
      <c r="D927" s="550"/>
      <c r="E927" s="551"/>
      <c r="F927" s="551"/>
      <c r="G927" s="550"/>
      <c r="I927" s="551"/>
      <c r="K927" s="555"/>
      <c r="L927" s="556"/>
      <c r="M927" s="556"/>
      <c r="N927" s="550"/>
      <c r="O927" s="553"/>
      <c r="P927" s="507"/>
      <c r="Q927" s="557"/>
      <c r="AF927" s="553"/>
      <c r="AJ927" s="558"/>
      <c r="AL927" s="558"/>
      <c r="AO927" s="559"/>
    </row>
    <row r="928" ht="15.75" hidden="1" customHeight="1">
      <c r="A928" s="550"/>
      <c r="B928" s="550"/>
      <c r="C928" s="550"/>
      <c r="D928" s="550"/>
      <c r="E928" s="551"/>
      <c r="F928" s="551"/>
      <c r="G928" s="550"/>
      <c r="I928" s="551"/>
      <c r="K928" s="555"/>
      <c r="L928" s="556"/>
      <c r="M928" s="556"/>
      <c r="N928" s="550"/>
      <c r="O928" s="553"/>
      <c r="P928" s="507"/>
      <c r="Q928" s="557"/>
      <c r="AF928" s="553"/>
      <c r="AJ928" s="558"/>
      <c r="AL928" s="558"/>
      <c r="AO928" s="559"/>
    </row>
    <row r="929" ht="15.75" hidden="1" customHeight="1">
      <c r="A929" s="550"/>
      <c r="B929" s="550"/>
      <c r="C929" s="550"/>
      <c r="D929" s="550"/>
      <c r="E929" s="551"/>
      <c r="F929" s="551"/>
      <c r="G929" s="550"/>
      <c r="I929" s="551"/>
      <c r="K929" s="555"/>
      <c r="L929" s="556"/>
      <c r="M929" s="556"/>
      <c r="N929" s="550"/>
      <c r="O929" s="553"/>
      <c r="P929" s="507"/>
      <c r="Q929" s="557"/>
      <c r="AF929" s="553"/>
      <c r="AJ929" s="558"/>
      <c r="AL929" s="558"/>
      <c r="AO929" s="559"/>
    </row>
    <row r="930" ht="15.75" hidden="1" customHeight="1">
      <c r="A930" s="550"/>
      <c r="B930" s="550"/>
      <c r="C930" s="550"/>
      <c r="D930" s="550"/>
      <c r="E930" s="551"/>
      <c r="F930" s="551"/>
      <c r="G930" s="550"/>
      <c r="I930" s="551"/>
      <c r="K930" s="555"/>
      <c r="L930" s="556"/>
      <c r="M930" s="556"/>
      <c r="N930" s="550"/>
      <c r="O930" s="553"/>
      <c r="P930" s="507"/>
      <c r="Q930" s="557"/>
      <c r="AF930" s="553"/>
      <c r="AJ930" s="558"/>
      <c r="AL930" s="558"/>
      <c r="AO930" s="559"/>
    </row>
    <row r="931" ht="15.75" hidden="1" customHeight="1">
      <c r="A931" s="550"/>
      <c r="B931" s="550"/>
      <c r="C931" s="550"/>
      <c r="D931" s="550"/>
      <c r="E931" s="551"/>
      <c r="F931" s="551"/>
      <c r="G931" s="550"/>
      <c r="I931" s="551"/>
      <c r="K931" s="555"/>
      <c r="L931" s="556"/>
      <c r="M931" s="556"/>
      <c r="N931" s="550"/>
      <c r="O931" s="553"/>
      <c r="P931" s="507"/>
      <c r="Q931" s="557"/>
      <c r="AF931" s="553"/>
      <c r="AJ931" s="558"/>
      <c r="AL931" s="558"/>
      <c r="AO931" s="559"/>
    </row>
    <row r="932" ht="15.75" hidden="1" customHeight="1">
      <c r="A932" s="550"/>
      <c r="B932" s="550"/>
      <c r="C932" s="550"/>
      <c r="D932" s="550"/>
      <c r="E932" s="551"/>
      <c r="F932" s="551"/>
      <c r="G932" s="550"/>
      <c r="I932" s="551"/>
      <c r="K932" s="555"/>
      <c r="L932" s="556"/>
      <c r="M932" s="556"/>
      <c r="N932" s="550"/>
      <c r="O932" s="553"/>
      <c r="P932" s="507"/>
      <c r="Q932" s="557"/>
      <c r="AF932" s="553"/>
      <c r="AJ932" s="558"/>
      <c r="AL932" s="558"/>
      <c r="AO932" s="559"/>
    </row>
    <row r="933" ht="15.75" hidden="1" customHeight="1">
      <c r="A933" s="550"/>
      <c r="B933" s="550"/>
      <c r="C933" s="550"/>
      <c r="D933" s="550"/>
      <c r="E933" s="551"/>
      <c r="F933" s="551"/>
      <c r="G933" s="550"/>
      <c r="I933" s="551"/>
      <c r="K933" s="555"/>
      <c r="L933" s="556"/>
      <c r="M933" s="556"/>
      <c r="N933" s="550"/>
      <c r="O933" s="553"/>
      <c r="P933" s="507"/>
      <c r="Q933" s="557"/>
      <c r="AF933" s="553"/>
      <c r="AJ933" s="558"/>
      <c r="AL933" s="558"/>
      <c r="AO933" s="559"/>
    </row>
    <row r="934" ht="15.75" hidden="1" customHeight="1">
      <c r="A934" s="550"/>
      <c r="B934" s="550"/>
      <c r="C934" s="550"/>
      <c r="D934" s="550"/>
      <c r="E934" s="551"/>
      <c r="F934" s="551"/>
      <c r="G934" s="550"/>
      <c r="I934" s="551"/>
      <c r="K934" s="555"/>
      <c r="L934" s="556"/>
      <c r="M934" s="556"/>
      <c r="N934" s="550"/>
      <c r="O934" s="553"/>
      <c r="P934" s="507"/>
      <c r="Q934" s="557"/>
      <c r="AF934" s="553"/>
      <c r="AJ934" s="558"/>
      <c r="AL934" s="558"/>
      <c r="AO934" s="559"/>
    </row>
    <row r="935" ht="15.75" hidden="1" customHeight="1">
      <c r="A935" s="550"/>
      <c r="B935" s="550"/>
      <c r="C935" s="550"/>
      <c r="D935" s="550"/>
      <c r="E935" s="551"/>
      <c r="F935" s="551"/>
      <c r="G935" s="550"/>
      <c r="I935" s="551"/>
      <c r="K935" s="555"/>
      <c r="L935" s="556"/>
      <c r="M935" s="556"/>
      <c r="N935" s="550"/>
      <c r="O935" s="553"/>
      <c r="P935" s="507"/>
      <c r="Q935" s="557"/>
      <c r="AF935" s="553"/>
      <c r="AJ935" s="558"/>
      <c r="AL935" s="558"/>
      <c r="AO935" s="559"/>
    </row>
    <row r="936" ht="15.75" hidden="1" customHeight="1">
      <c r="A936" s="550"/>
      <c r="B936" s="550"/>
      <c r="C936" s="550"/>
      <c r="D936" s="550"/>
      <c r="E936" s="551"/>
      <c r="F936" s="551"/>
      <c r="G936" s="550"/>
      <c r="I936" s="551"/>
      <c r="K936" s="555"/>
      <c r="L936" s="556"/>
      <c r="M936" s="556"/>
      <c r="N936" s="550"/>
      <c r="O936" s="553"/>
      <c r="P936" s="507"/>
      <c r="Q936" s="557"/>
      <c r="AF936" s="553"/>
      <c r="AJ936" s="558"/>
      <c r="AL936" s="558"/>
      <c r="AO936" s="559"/>
    </row>
    <row r="937" ht="15.75" hidden="1" customHeight="1">
      <c r="A937" s="550"/>
      <c r="B937" s="550"/>
      <c r="C937" s="550"/>
      <c r="D937" s="550"/>
      <c r="E937" s="551"/>
      <c r="F937" s="551"/>
      <c r="G937" s="550"/>
      <c r="I937" s="551"/>
      <c r="K937" s="555"/>
      <c r="L937" s="556"/>
      <c r="M937" s="556"/>
      <c r="N937" s="550"/>
      <c r="O937" s="553"/>
      <c r="P937" s="507"/>
      <c r="Q937" s="557"/>
      <c r="AF937" s="553"/>
      <c r="AJ937" s="558"/>
      <c r="AL937" s="558"/>
      <c r="AO937" s="559"/>
    </row>
    <row r="938" ht="15.75" hidden="1" customHeight="1">
      <c r="A938" s="550"/>
      <c r="B938" s="550"/>
      <c r="C938" s="550"/>
      <c r="D938" s="550"/>
      <c r="E938" s="551"/>
      <c r="F938" s="551"/>
      <c r="G938" s="550"/>
      <c r="I938" s="551"/>
      <c r="K938" s="555"/>
      <c r="L938" s="556"/>
      <c r="M938" s="556"/>
      <c r="N938" s="550"/>
      <c r="O938" s="553"/>
      <c r="P938" s="507"/>
      <c r="Q938" s="557"/>
      <c r="AF938" s="553"/>
      <c r="AJ938" s="558"/>
      <c r="AL938" s="558"/>
      <c r="AO938" s="559"/>
    </row>
    <row r="939" ht="15.75" hidden="1" customHeight="1">
      <c r="A939" s="550"/>
      <c r="B939" s="550"/>
      <c r="C939" s="550"/>
      <c r="D939" s="550"/>
      <c r="E939" s="551"/>
      <c r="F939" s="551"/>
      <c r="G939" s="550"/>
      <c r="I939" s="551"/>
      <c r="K939" s="555"/>
      <c r="L939" s="556"/>
      <c r="M939" s="556"/>
      <c r="N939" s="550"/>
      <c r="O939" s="553"/>
      <c r="P939" s="507"/>
      <c r="Q939" s="557"/>
      <c r="AF939" s="553"/>
      <c r="AJ939" s="558"/>
      <c r="AL939" s="558"/>
      <c r="AO939" s="559"/>
    </row>
    <row r="940" ht="15.75" hidden="1" customHeight="1">
      <c r="A940" s="550"/>
      <c r="B940" s="550"/>
      <c r="C940" s="550"/>
      <c r="D940" s="550"/>
      <c r="E940" s="551"/>
      <c r="F940" s="551"/>
      <c r="G940" s="550"/>
      <c r="I940" s="551"/>
      <c r="K940" s="555"/>
      <c r="L940" s="556"/>
      <c r="M940" s="556"/>
      <c r="N940" s="550"/>
      <c r="O940" s="553"/>
      <c r="P940" s="507"/>
      <c r="Q940" s="557"/>
      <c r="AF940" s="553"/>
      <c r="AJ940" s="558"/>
      <c r="AL940" s="558"/>
      <c r="AO940" s="559"/>
    </row>
    <row r="941" ht="15.75" hidden="1" customHeight="1">
      <c r="A941" s="550"/>
      <c r="B941" s="550"/>
      <c r="C941" s="550"/>
      <c r="D941" s="550"/>
      <c r="E941" s="551"/>
      <c r="F941" s="551"/>
      <c r="G941" s="550"/>
      <c r="I941" s="551"/>
      <c r="K941" s="555"/>
      <c r="L941" s="556"/>
      <c r="M941" s="556"/>
      <c r="N941" s="550"/>
      <c r="O941" s="553"/>
      <c r="P941" s="507"/>
      <c r="Q941" s="557"/>
      <c r="AF941" s="553"/>
      <c r="AJ941" s="558"/>
      <c r="AL941" s="558"/>
      <c r="AO941" s="559"/>
    </row>
    <row r="942" ht="15.75" hidden="1" customHeight="1">
      <c r="A942" s="550"/>
      <c r="B942" s="550"/>
      <c r="C942" s="550"/>
      <c r="D942" s="550"/>
      <c r="E942" s="551"/>
      <c r="F942" s="551"/>
      <c r="G942" s="550"/>
      <c r="I942" s="551"/>
      <c r="K942" s="555"/>
      <c r="L942" s="556"/>
      <c r="M942" s="556"/>
      <c r="N942" s="550"/>
      <c r="O942" s="553"/>
      <c r="P942" s="507"/>
      <c r="Q942" s="557"/>
      <c r="AF942" s="553"/>
      <c r="AJ942" s="558"/>
      <c r="AL942" s="558"/>
      <c r="AO942" s="559"/>
    </row>
    <row r="943" ht="15.75" hidden="1" customHeight="1">
      <c r="A943" s="550"/>
      <c r="B943" s="550"/>
      <c r="C943" s="550"/>
      <c r="D943" s="550"/>
      <c r="E943" s="551"/>
      <c r="F943" s="551"/>
      <c r="G943" s="550"/>
      <c r="I943" s="551"/>
      <c r="K943" s="555"/>
      <c r="L943" s="556"/>
      <c r="M943" s="556"/>
      <c r="N943" s="550"/>
      <c r="O943" s="553"/>
      <c r="P943" s="507"/>
      <c r="Q943" s="557"/>
      <c r="AF943" s="553"/>
      <c r="AJ943" s="558"/>
      <c r="AL943" s="558"/>
      <c r="AO943" s="559"/>
    </row>
    <row r="944" ht="15.75" hidden="1" customHeight="1">
      <c r="A944" s="550"/>
      <c r="B944" s="550"/>
      <c r="C944" s="550"/>
      <c r="D944" s="550"/>
      <c r="E944" s="551"/>
      <c r="F944" s="551"/>
      <c r="G944" s="550"/>
      <c r="I944" s="551"/>
      <c r="K944" s="555"/>
      <c r="L944" s="556"/>
      <c r="M944" s="556"/>
      <c r="N944" s="550"/>
      <c r="O944" s="553"/>
      <c r="P944" s="507"/>
      <c r="Q944" s="557"/>
      <c r="AF944" s="553"/>
      <c r="AJ944" s="558"/>
      <c r="AL944" s="558"/>
      <c r="AO944" s="559"/>
    </row>
    <row r="945" ht="15.75" hidden="1" customHeight="1">
      <c r="A945" s="550"/>
      <c r="B945" s="550"/>
      <c r="C945" s="550"/>
      <c r="D945" s="550"/>
      <c r="E945" s="551"/>
      <c r="F945" s="551"/>
      <c r="G945" s="550"/>
      <c r="I945" s="551"/>
      <c r="K945" s="555"/>
      <c r="L945" s="556"/>
      <c r="M945" s="556"/>
      <c r="N945" s="550"/>
      <c r="O945" s="553"/>
      <c r="P945" s="507"/>
      <c r="Q945" s="557"/>
      <c r="AF945" s="553"/>
      <c r="AJ945" s="558"/>
      <c r="AL945" s="558"/>
      <c r="AO945" s="559"/>
    </row>
    <row r="946" ht="15.75" hidden="1" customHeight="1">
      <c r="A946" s="550"/>
      <c r="B946" s="550"/>
      <c r="C946" s="550"/>
      <c r="D946" s="550"/>
      <c r="E946" s="551"/>
      <c r="F946" s="551"/>
      <c r="G946" s="550"/>
      <c r="I946" s="551"/>
      <c r="K946" s="555"/>
      <c r="L946" s="556"/>
      <c r="M946" s="556"/>
      <c r="N946" s="550"/>
      <c r="O946" s="553"/>
      <c r="P946" s="507"/>
      <c r="Q946" s="557"/>
      <c r="AF946" s="553"/>
      <c r="AJ946" s="558"/>
      <c r="AL946" s="558"/>
      <c r="AO946" s="559"/>
    </row>
    <row r="947" ht="15.75" hidden="1" customHeight="1">
      <c r="A947" s="550"/>
      <c r="B947" s="550"/>
      <c r="C947" s="550"/>
      <c r="D947" s="550"/>
      <c r="E947" s="551"/>
      <c r="F947" s="551"/>
      <c r="G947" s="550"/>
      <c r="I947" s="551"/>
      <c r="K947" s="555"/>
      <c r="L947" s="556"/>
      <c r="M947" s="556"/>
      <c r="N947" s="550"/>
      <c r="O947" s="553"/>
      <c r="P947" s="507"/>
      <c r="Q947" s="557"/>
      <c r="AF947" s="553"/>
      <c r="AJ947" s="558"/>
      <c r="AL947" s="558"/>
      <c r="AO947" s="559"/>
    </row>
    <row r="948" ht="15.75" hidden="1" customHeight="1">
      <c r="A948" s="550"/>
      <c r="B948" s="550"/>
      <c r="C948" s="550"/>
      <c r="D948" s="550"/>
      <c r="E948" s="551"/>
      <c r="F948" s="551"/>
      <c r="G948" s="550"/>
      <c r="I948" s="551"/>
      <c r="K948" s="555"/>
      <c r="L948" s="556"/>
      <c r="M948" s="556"/>
      <c r="N948" s="550"/>
      <c r="O948" s="553"/>
      <c r="P948" s="507"/>
      <c r="Q948" s="557"/>
      <c r="AF948" s="553"/>
      <c r="AJ948" s="558"/>
      <c r="AL948" s="558"/>
      <c r="AO948" s="559"/>
    </row>
    <row r="949" ht="15.75" hidden="1" customHeight="1">
      <c r="A949" s="550"/>
      <c r="B949" s="550"/>
      <c r="C949" s="550"/>
      <c r="D949" s="550"/>
      <c r="E949" s="551"/>
      <c r="F949" s="551"/>
      <c r="G949" s="550"/>
      <c r="I949" s="551"/>
      <c r="K949" s="555"/>
      <c r="L949" s="556"/>
      <c r="M949" s="556"/>
      <c r="N949" s="550"/>
      <c r="O949" s="553"/>
      <c r="P949" s="507"/>
      <c r="Q949" s="557"/>
      <c r="AF949" s="553"/>
      <c r="AJ949" s="558"/>
      <c r="AL949" s="558"/>
      <c r="AO949" s="559"/>
    </row>
    <row r="950" ht="15.75" hidden="1" customHeight="1">
      <c r="A950" s="550"/>
      <c r="B950" s="550"/>
      <c r="C950" s="550"/>
      <c r="D950" s="550"/>
      <c r="E950" s="551"/>
      <c r="F950" s="551"/>
      <c r="G950" s="550"/>
      <c r="I950" s="551"/>
      <c r="K950" s="555"/>
      <c r="L950" s="556"/>
      <c r="M950" s="556"/>
      <c r="N950" s="550"/>
      <c r="O950" s="553"/>
      <c r="P950" s="507"/>
      <c r="Q950" s="557"/>
      <c r="AF950" s="553"/>
      <c r="AJ950" s="558"/>
      <c r="AL950" s="558"/>
      <c r="AO950" s="559"/>
    </row>
    <row r="951" ht="15.75" hidden="1" customHeight="1">
      <c r="A951" s="550"/>
      <c r="B951" s="550"/>
      <c r="C951" s="550"/>
      <c r="D951" s="550"/>
      <c r="E951" s="551"/>
      <c r="F951" s="551"/>
      <c r="G951" s="550"/>
      <c r="I951" s="551"/>
      <c r="K951" s="555"/>
      <c r="L951" s="556"/>
      <c r="M951" s="556"/>
      <c r="N951" s="550"/>
      <c r="O951" s="553"/>
      <c r="P951" s="507"/>
      <c r="Q951" s="557"/>
      <c r="AF951" s="553"/>
      <c r="AJ951" s="558"/>
      <c r="AL951" s="558"/>
      <c r="AO951" s="559"/>
    </row>
    <row r="952" ht="15.75" hidden="1" customHeight="1">
      <c r="A952" s="550"/>
      <c r="B952" s="550"/>
      <c r="C952" s="550"/>
      <c r="D952" s="550"/>
      <c r="E952" s="551"/>
      <c r="F952" s="551"/>
      <c r="G952" s="550"/>
      <c r="I952" s="551"/>
      <c r="K952" s="555"/>
      <c r="L952" s="556"/>
      <c r="M952" s="556"/>
      <c r="N952" s="550"/>
      <c r="O952" s="553"/>
      <c r="P952" s="507"/>
      <c r="Q952" s="557"/>
      <c r="AF952" s="553"/>
      <c r="AJ952" s="558"/>
      <c r="AL952" s="558"/>
      <c r="AO952" s="559"/>
    </row>
    <row r="953" ht="15.75" hidden="1" customHeight="1">
      <c r="A953" s="550"/>
      <c r="B953" s="550"/>
      <c r="C953" s="550"/>
      <c r="D953" s="550"/>
      <c r="E953" s="551"/>
      <c r="F953" s="551"/>
      <c r="G953" s="550"/>
      <c r="I953" s="551"/>
      <c r="K953" s="555"/>
      <c r="L953" s="556"/>
      <c r="M953" s="556"/>
      <c r="N953" s="550"/>
      <c r="O953" s="553"/>
      <c r="P953" s="507"/>
      <c r="Q953" s="557"/>
      <c r="AF953" s="553"/>
      <c r="AJ953" s="558"/>
      <c r="AL953" s="558"/>
      <c r="AO953" s="559"/>
    </row>
    <row r="954" ht="15.75" hidden="1" customHeight="1">
      <c r="A954" s="550"/>
      <c r="B954" s="550"/>
      <c r="C954" s="550"/>
      <c r="D954" s="550"/>
      <c r="E954" s="551"/>
      <c r="F954" s="551"/>
      <c r="G954" s="550"/>
      <c r="I954" s="551"/>
      <c r="K954" s="555"/>
      <c r="L954" s="556"/>
      <c r="M954" s="556"/>
      <c r="N954" s="550"/>
      <c r="O954" s="553"/>
      <c r="P954" s="507"/>
      <c r="Q954" s="557"/>
      <c r="AF954" s="553"/>
      <c r="AJ954" s="558"/>
      <c r="AL954" s="558"/>
      <c r="AO954" s="559"/>
    </row>
    <row r="955" ht="15.75" hidden="1" customHeight="1">
      <c r="A955" s="550"/>
      <c r="B955" s="550"/>
      <c r="C955" s="550"/>
      <c r="D955" s="550"/>
      <c r="E955" s="551"/>
      <c r="F955" s="551"/>
      <c r="G955" s="550"/>
      <c r="I955" s="551"/>
      <c r="K955" s="555"/>
      <c r="L955" s="556"/>
      <c r="M955" s="556"/>
      <c r="N955" s="550"/>
      <c r="O955" s="553"/>
      <c r="P955" s="507"/>
      <c r="Q955" s="557"/>
      <c r="AF955" s="553"/>
      <c r="AJ955" s="558"/>
      <c r="AL955" s="558"/>
      <c r="AO955" s="559"/>
    </row>
    <row r="956" ht="15.75" hidden="1" customHeight="1">
      <c r="A956" s="550"/>
      <c r="B956" s="550"/>
      <c r="C956" s="550"/>
      <c r="D956" s="550"/>
      <c r="E956" s="551"/>
      <c r="F956" s="551"/>
      <c r="G956" s="550"/>
      <c r="I956" s="551"/>
      <c r="K956" s="555"/>
      <c r="L956" s="556"/>
      <c r="M956" s="556"/>
      <c r="N956" s="550"/>
      <c r="O956" s="553"/>
      <c r="P956" s="507"/>
      <c r="Q956" s="557"/>
      <c r="AF956" s="553"/>
      <c r="AJ956" s="558"/>
      <c r="AL956" s="558"/>
      <c r="AO956" s="559"/>
    </row>
    <row r="957" ht="15.75" hidden="1" customHeight="1">
      <c r="A957" s="550"/>
      <c r="B957" s="550"/>
      <c r="C957" s="550"/>
      <c r="D957" s="550"/>
      <c r="E957" s="551"/>
      <c r="F957" s="551"/>
      <c r="G957" s="550"/>
      <c r="I957" s="551"/>
      <c r="K957" s="555"/>
      <c r="L957" s="556"/>
      <c r="M957" s="556"/>
      <c r="N957" s="550"/>
      <c r="O957" s="553"/>
      <c r="P957" s="507"/>
      <c r="Q957" s="557"/>
      <c r="AF957" s="553"/>
      <c r="AJ957" s="558"/>
      <c r="AL957" s="558"/>
      <c r="AO957" s="559"/>
    </row>
    <row r="958" ht="15.75" hidden="1" customHeight="1">
      <c r="A958" s="550"/>
      <c r="B958" s="550"/>
      <c r="C958" s="550"/>
      <c r="D958" s="550"/>
      <c r="E958" s="551"/>
      <c r="F958" s="551"/>
      <c r="G958" s="550"/>
      <c r="I958" s="551"/>
      <c r="K958" s="555"/>
      <c r="L958" s="556"/>
      <c r="M958" s="556"/>
      <c r="N958" s="550"/>
      <c r="O958" s="553"/>
      <c r="P958" s="507"/>
      <c r="Q958" s="557"/>
      <c r="AF958" s="553"/>
      <c r="AJ958" s="558"/>
      <c r="AL958" s="558"/>
      <c r="AO958" s="559"/>
    </row>
    <row r="959" ht="15.75" hidden="1" customHeight="1">
      <c r="A959" s="550"/>
      <c r="B959" s="550"/>
      <c r="C959" s="550"/>
      <c r="D959" s="550"/>
      <c r="E959" s="551"/>
      <c r="F959" s="551"/>
      <c r="G959" s="550"/>
      <c r="I959" s="551"/>
      <c r="K959" s="555"/>
      <c r="L959" s="556"/>
      <c r="M959" s="556"/>
      <c r="N959" s="550"/>
      <c r="O959" s="553"/>
      <c r="P959" s="507"/>
      <c r="Q959" s="557"/>
      <c r="AF959" s="553"/>
      <c r="AJ959" s="558"/>
      <c r="AL959" s="558"/>
      <c r="AO959" s="559"/>
    </row>
    <row r="960" ht="15.75" hidden="1" customHeight="1">
      <c r="A960" s="550"/>
      <c r="B960" s="550"/>
      <c r="C960" s="550"/>
      <c r="D960" s="550"/>
      <c r="E960" s="551"/>
      <c r="F960" s="551"/>
      <c r="G960" s="550"/>
      <c r="I960" s="551"/>
      <c r="K960" s="555"/>
      <c r="L960" s="556"/>
      <c r="M960" s="556"/>
      <c r="N960" s="550"/>
      <c r="O960" s="553"/>
      <c r="P960" s="507"/>
      <c r="Q960" s="557"/>
      <c r="AF960" s="553"/>
      <c r="AJ960" s="558"/>
      <c r="AL960" s="558"/>
      <c r="AO960" s="559"/>
    </row>
    <row r="961" ht="15.75" hidden="1" customHeight="1">
      <c r="A961" s="550"/>
      <c r="B961" s="550"/>
      <c r="C961" s="550"/>
      <c r="D961" s="550"/>
      <c r="E961" s="551"/>
      <c r="F961" s="551"/>
      <c r="G961" s="550"/>
      <c r="I961" s="551"/>
      <c r="K961" s="555"/>
      <c r="L961" s="556"/>
      <c r="M961" s="556"/>
      <c r="N961" s="550"/>
      <c r="O961" s="553"/>
      <c r="P961" s="507"/>
      <c r="Q961" s="557"/>
      <c r="AF961" s="553"/>
      <c r="AJ961" s="558"/>
      <c r="AL961" s="558"/>
      <c r="AO961" s="559"/>
    </row>
    <row r="962" ht="15.75" hidden="1" customHeight="1">
      <c r="A962" s="550"/>
      <c r="B962" s="550"/>
      <c r="C962" s="550"/>
      <c r="D962" s="550"/>
      <c r="E962" s="551"/>
      <c r="F962" s="551"/>
      <c r="G962" s="550"/>
      <c r="I962" s="551"/>
      <c r="K962" s="555"/>
      <c r="L962" s="556"/>
      <c r="M962" s="556"/>
      <c r="N962" s="550"/>
      <c r="O962" s="553"/>
      <c r="P962" s="507"/>
      <c r="Q962" s="557"/>
      <c r="AF962" s="553"/>
      <c r="AJ962" s="558"/>
      <c r="AL962" s="558"/>
      <c r="AO962" s="559"/>
    </row>
    <row r="963" ht="15.75" hidden="1" customHeight="1">
      <c r="A963" s="550"/>
      <c r="B963" s="550"/>
      <c r="C963" s="550"/>
      <c r="D963" s="550"/>
      <c r="E963" s="551"/>
      <c r="F963" s="551"/>
      <c r="G963" s="550"/>
      <c r="I963" s="551"/>
      <c r="K963" s="555"/>
      <c r="L963" s="556"/>
      <c r="M963" s="556"/>
      <c r="N963" s="550"/>
      <c r="O963" s="553"/>
      <c r="P963" s="507"/>
      <c r="Q963" s="557"/>
      <c r="AF963" s="553"/>
      <c r="AJ963" s="558"/>
      <c r="AL963" s="558"/>
      <c r="AO963" s="559"/>
    </row>
    <row r="964" ht="15.75" hidden="1" customHeight="1">
      <c r="A964" s="550"/>
      <c r="B964" s="550"/>
      <c r="C964" s="550"/>
      <c r="D964" s="550"/>
      <c r="E964" s="551"/>
      <c r="F964" s="551"/>
      <c r="G964" s="550"/>
      <c r="I964" s="551"/>
      <c r="K964" s="555"/>
      <c r="L964" s="556"/>
      <c r="M964" s="556"/>
      <c r="N964" s="550"/>
      <c r="O964" s="553"/>
      <c r="P964" s="507"/>
      <c r="Q964" s="557"/>
      <c r="AF964" s="553"/>
      <c r="AJ964" s="558"/>
      <c r="AL964" s="558"/>
      <c r="AO964" s="559"/>
    </row>
    <row r="965" ht="15.75" hidden="1" customHeight="1">
      <c r="A965" s="550"/>
      <c r="B965" s="550"/>
      <c r="C965" s="550"/>
      <c r="D965" s="550"/>
      <c r="E965" s="551"/>
      <c r="F965" s="551"/>
      <c r="G965" s="550"/>
      <c r="I965" s="551"/>
      <c r="K965" s="555"/>
      <c r="L965" s="556"/>
      <c r="M965" s="556"/>
      <c r="N965" s="550"/>
      <c r="O965" s="553"/>
      <c r="P965" s="507"/>
      <c r="Q965" s="557"/>
      <c r="AF965" s="553"/>
      <c r="AJ965" s="558"/>
      <c r="AL965" s="558"/>
      <c r="AO965" s="559"/>
    </row>
    <row r="966" ht="15.75" hidden="1" customHeight="1">
      <c r="A966" s="550"/>
      <c r="B966" s="550"/>
      <c r="C966" s="550"/>
      <c r="D966" s="550"/>
      <c r="E966" s="551"/>
      <c r="F966" s="551"/>
      <c r="G966" s="550"/>
      <c r="I966" s="551"/>
      <c r="K966" s="555"/>
      <c r="L966" s="556"/>
      <c r="M966" s="556"/>
      <c r="N966" s="550"/>
      <c r="O966" s="553"/>
      <c r="P966" s="507"/>
      <c r="Q966" s="557"/>
      <c r="AF966" s="553"/>
      <c r="AJ966" s="558"/>
      <c r="AL966" s="558"/>
      <c r="AO966" s="559"/>
    </row>
    <row r="967" ht="15.75" hidden="1" customHeight="1">
      <c r="A967" s="550"/>
      <c r="B967" s="550"/>
      <c r="C967" s="550"/>
      <c r="D967" s="550"/>
      <c r="E967" s="551"/>
      <c r="F967" s="551"/>
      <c r="G967" s="550"/>
      <c r="I967" s="551"/>
      <c r="K967" s="555"/>
      <c r="L967" s="556"/>
      <c r="M967" s="556"/>
      <c r="N967" s="550"/>
      <c r="O967" s="553"/>
      <c r="P967" s="507"/>
      <c r="Q967" s="557"/>
      <c r="AF967" s="553"/>
      <c r="AJ967" s="558"/>
      <c r="AL967" s="558"/>
      <c r="AO967" s="559"/>
    </row>
    <row r="968" ht="15.75" hidden="1" customHeight="1">
      <c r="A968" s="550"/>
      <c r="B968" s="550"/>
      <c r="C968" s="550"/>
      <c r="D968" s="550"/>
      <c r="E968" s="551"/>
      <c r="F968" s="551"/>
      <c r="G968" s="550"/>
      <c r="I968" s="551"/>
      <c r="K968" s="555"/>
      <c r="L968" s="556"/>
      <c r="M968" s="556"/>
      <c r="N968" s="550"/>
      <c r="O968" s="553"/>
      <c r="P968" s="507"/>
      <c r="Q968" s="557"/>
      <c r="AF968" s="553"/>
      <c r="AJ968" s="558"/>
      <c r="AL968" s="558"/>
      <c r="AO968" s="559"/>
    </row>
    <row r="969" ht="15.75" hidden="1" customHeight="1">
      <c r="A969" s="550"/>
      <c r="B969" s="550"/>
      <c r="C969" s="550"/>
      <c r="D969" s="550"/>
      <c r="E969" s="551"/>
      <c r="F969" s="551"/>
      <c r="G969" s="550"/>
      <c r="I969" s="551"/>
      <c r="K969" s="555"/>
      <c r="L969" s="556"/>
      <c r="M969" s="556"/>
      <c r="N969" s="550"/>
      <c r="O969" s="553"/>
      <c r="P969" s="507"/>
      <c r="Q969" s="557"/>
      <c r="AF969" s="553"/>
      <c r="AJ969" s="558"/>
      <c r="AL969" s="558"/>
      <c r="AO969" s="559"/>
    </row>
    <row r="970" ht="15.75" hidden="1" customHeight="1">
      <c r="A970" s="550"/>
      <c r="B970" s="550"/>
      <c r="C970" s="550"/>
      <c r="D970" s="550"/>
      <c r="E970" s="551"/>
      <c r="F970" s="551"/>
      <c r="G970" s="550"/>
      <c r="I970" s="551"/>
      <c r="K970" s="555"/>
      <c r="L970" s="556"/>
      <c r="M970" s="556"/>
      <c r="N970" s="550"/>
      <c r="O970" s="553"/>
      <c r="P970" s="507"/>
      <c r="Q970" s="557"/>
      <c r="AF970" s="553"/>
      <c r="AJ970" s="558"/>
      <c r="AL970" s="558"/>
      <c r="AO970" s="559"/>
    </row>
    <row r="971" ht="15.75" hidden="1" customHeight="1">
      <c r="A971" s="550"/>
      <c r="B971" s="550"/>
      <c r="C971" s="550"/>
      <c r="D971" s="550"/>
      <c r="E971" s="551"/>
      <c r="F971" s="551"/>
      <c r="G971" s="550"/>
      <c r="I971" s="551"/>
      <c r="K971" s="555"/>
      <c r="L971" s="556"/>
      <c r="M971" s="556"/>
      <c r="N971" s="550"/>
      <c r="O971" s="553"/>
      <c r="P971" s="507"/>
      <c r="Q971" s="557"/>
      <c r="AF971" s="553"/>
      <c r="AJ971" s="558"/>
      <c r="AL971" s="558"/>
      <c r="AO971" s="559"/>
    </row>
    <row r="972" ht="15.75" hidden="1" customHeight="1">
      <c r="A972" s="550"/>
      <c r="B972" s="550"/>
      <c r="C972" s="550"/>
      <c r="D972" s="550"/>
      <c r="E972" s="551"/>
      <c r="F972" s="551"/>
      <c r="G972" s="550"/>
      <c r="I972" s="551"/>
      <c r="K972" s="555"/>
      <c r="L972" s="556"/>
      <c r="M972" s="556"/>
      <c r="N972" s="550"/>
      <c r="O972" s="553"/>
      <c r="P972" s="507"/>
      <c r="Q972" s="557"/>
      <c r="AF972" s="553"/>
      <c r="AJ972" s="558"/>
      <c r="AL972" s="558"/>
      <c r="AO972" s="559"/>
    </row>
    <row r="973" ht="15.75" hidden="1" customHeight="1">
      <c r="A973" s="550"/>
      <c r="B973" s="550"/>
      <c r="C973" s="550"/>
      <c r="D973" s="550"/>
      <c r="E973" s="551"/>
      <c r="F973" s="551"/>
      <c r="G973" s="550"/>
      <c r="I973" s="551"/>
      <c r="K973" s="555"/>
      <c r="L973" s="556"/>
      <c r="M973" s="556"/>
      <c r="N973" s="550"/>
      <c r="O973" s="553"/>
      <c r="P973" s="507"/>
      <c r="Q973" s="557"/>
      <c r="AF973" s="553"/>
      <c r="AJ973" s="558"/>
      <c r="AL973" s="558"/>
      <c r="AO973" s="559"/>
    </row>
    <row r="974" ht="15.75" customHeight="1">
      <c r="A974" s="550"/>
      <c r="B974" s="550"/>
      <c r="C974" s="550"/>
      <c r="D974" s="550"/>
      <c r="E974" s="551"/>
      <c r="F974" s="551"/>
      <c r="G974" s="550"/>
      <c r="I974" s="551"/>
      <c r="K974" s="555"/>
      <c r="L974" s="556"/>
      <c r="M974" s="556"/>
      <c r="N974" s="550"/>
      <c r="O974" s="553"/>
      <c r="P974" s="560"/>
      <c r="Q974" s="557"/>
      <c r="AF974" s="553"/>
      <c r="AJ974" s="558"/>
      <c r="AL974" s="558"/>
      <c r="AO974" s="559"/>
    </row>
    <row r="975" ht="15.75" customHeight="1">
      <c r="A975" s="550"/>
      <c r="B975" s="550"/>
      <c r="C975" s="550"/>
      <c r="D975" s="550"/>
      <c r="E975" s="551"/>
      <c r="F975" s="551"/>
      <c r="G975" s="550"/>
      <c r="I975" s="551"/>
      <c r="K975" s="555"/>
      <c r="L975" s="556"/>
      <c r="M975" s="556"/>
      <c r="N975" s="550"/>
      <c r="O975" s="553"/>
      <c r="P975" s="560"/>
      <c r="Q975" s="557"/>
      <c r="AF975" s="553"/>
      <c r="AJ975" s="558"/>
      <c r="AL975" s="558"/>
      <c r="AO975" s="559"/>
    </row>
    <row r="976" ht="15.75" customHeight="1">
      <c r="A976" s="550"/>
      <c r="B976" s="550"/>
      <c r="C976" s="550"/>
      <c r="D976" s="550"/>
      <c r="E976" s="551"/>
      <c r="F976" s="551"/>
      <c r="G976" s="550"/>
      <c r="I976" s="551"/>
      <c r="K976" s="555"/>
      <c r="L976" s="556"/>
      <c r="M976" s="556"/>
      <c r="N976" s="550"/>
      <c r="O976" s="553"/>
      <c r="P976" s="560"/>
      <c r="Q976" s="557"/>
      <c r="AF976" s="553"/>
      <c r="AJ976" s="558"/>
      <c r="AL976" s="558"/>
      <c r="AO976" s="559"/>
    </row>
    <row r="977" ht="15.75" customHeight="1">
      <c r="A977" s="550"/>
      <c r="B977" s="550"/>
      <c r="C977" s="550"/>
      <c r="D977" s="550"/>
      <c r="E977" s="551"/>
      <c r="F977" s="551"/>
      <c r="G977" s="550"/>
      <c r="I977" s="551"/>
      <c r="K977" s="555"/>
      <c r="L977" s="556"/>
      <c r="M977" s="556"/>
      <c r="N977" s="550"/>
      <c r="O977" s="553"/>
      <c r="P977" s="560"/>
      <c r="Q977" s="557"/>
      <c r="AF977" s="553"/>
      <c r="AJ977" s="558"/>
      <c r="AL977" s="558"/>
      <c r="AO977" s="559"/>
    </row>
    <row r="978" ht="15.75" customHeight="1">
      <c r="A978" s="550"/>
      <c r="B978" s="550"/>
      <c r="C978" s="550"/>
      <c r="D978" s="550"/>
      <c r="E978" s="551"/>
      <c r="F978" s="551"/>
      <c r="G978" s="550"/>
      <c r="I978" s="551"/>
      <c r="K978" s="555"/>
      <c r="L978" s="556"/>
      <c r="M978" s="556"/>
      <c r="N978" s="550"/>
      <c r="O978" s="553"/>
      <c r="P978" s="560"/>
      <c r="Q978" s="557"/>
      <c r="AF978" s="553"/>
      <c r="AJ978" s="558"/>
      <c r="AL978" s="558"/>
      <c r="AO978" s="559"/>
    </row>
    <row r="979" ht="15.75" customHeight="1">
      <c r="A979" s="550"/>
      <c r="B979" s="550"/>
      <c r="C979" s="550"/>
      <c r="D979" s="550"/>
      <c r="E979" s="551"/>
      <c r="F979" s="551"/>
      <c r="G979" s="550"/>
      <c r="I979" s="551"/>
      <c r="K979" s="555"/>
      <c r="L979" s="556"/>
      <c r="M979" s="556"/>
      <c r="N979" s="550"/>
      <c r="O979" s="553"/>
      <c r="P979" s="560"/>
      <c r="Q979" s="557"/>
      <c r="AF979" s="553"/>
      <c r="AJ979" s="558"/>
      <c r="AL979" s="558"/>
      <c r="AO979" s="559"/>
    </row>
    <row r="980" ht="15.75" customHeight="1">
      <c r="A980" s="550"/>
      <c r="B980" s="550"/>
      <c r="C980" s="550"/>
      <c r="D980" s="550"/>
      <c r="E980" s="551"/>
      <c r="F980" s="551"/>
      <c r="G980" s="550"/>
      <c r="I980" s="551"/>
      <c r="K980" s="555"/>
      <c r="L980" s="556"/>
      <c r="M980" s="556"/>
      <c r="N980" s="550"/>
      <c r="O980" s="553"/>
      <c r="P980" s="560"/>
      <c r="Q980" s="557"/>
      <c r="AF980" s="553"/>
      <c r="AJ980" s="558"/>
      <c r="AL980" s="558"/>
      <c r="AO980" s="559"/>
    </row>
    <row r="981" ht="15.75" customHeight="1">
      <c r="A981" s="550"/>
      <c r="B981" s="550"/>
      <c r="C981" s="550"/>
      <c r="D981" s="550"/>
      <c r="E981" s="551"/>
      <c r="F981" s="551"/>
      <c r="G981" s="550"/>
      <c r="I981" s="551"/>
      <c r="K981" s="555"/>
      <c r="L981" s="556"/>
      <c r="M981" s="556"/>
      <c r="N981" s="550"/>
      <c r="O981" s="553"/>
      <c r="P981" s="560"/>
      <c r="Q981" s="557"/>
      <c r="AF981" s="553"/>
      <c r="AJ981" s="558"/>
      <c r="AL981" s="558"/>
      <c r="AO981" s="559"/>
    </row>
    <row r="982" ht="15.75" customHeight="1">
      <c r="A982" s="550"/>
      <c r="B982" s="550"/>
      <c r="C982" s="550"/>
      <c r="D982" s="550"/>
      <c r="E982" s="551"/>
      <c r="F982" s="551"/>
      <c r="G982" s="550"/>
      <c r="I982" s="551"/>
      <c r="K982" s="555"/>
      <c r="L982" s="556"/>
      <c r="M982" s="556"/>
      <c r="N982" s="550"/>
      <c r="O982" s="553"/>
      <c r="P982" s="560"/>
      <c r="Q982" s="557"/>
      <c r="AF982" s="553"/>
      <c r="AJ982" s="558"/>
      <c r="AL982" s="558"/>
      <c r="AO982" s="559"/>
    </row>
    <row r="983" ht="15.75" customHeight="1">
      <c r="A983" s="550"/>
      <c r="B983" s="550"/>
      <c r="C983" s="550"/>
      <c r="D983" s="550"/>
      <c r="E983" s="551"/>
      <c r="F983" s="551"/>
      <c r="G983" s="550"/>
      <c r="I983" s="551"/>
      <c r="K983" s="555"/>
      <c r="L983" s="556"/>
      <c r="M983" s="556"/>
      <c r="N983" s="550"/>
      <c r="O983" s="553"/>
      <c r="P983" s="560"/>
      <c r="Q983" s="557"/>
      <c r="AF983" s="553"/>
      <c r="AJ983" s="558"/>
      <c r="AL983" s="558"/>
      <c r="AO983" s="559"/>
    </row>
    <row r="984" ht="15.75" customHeight="1">
      <c r="A984" s="550"/>
      <c r="B984" s="550"/>
      <c r="C984" s="550"/>
      <c r="D984" s="550"/>
      <c r="E984" s="551"/>
      <c r="F984" s="551"/>
      <c r="G984" s="550"/>
      <c r="I984" s="551"/>
      <c r="K984" s="555"/>
      <c r="L984" s="556"/>
      <c r="M984" s="556"/>
      <c r="N984" s="550"/>
      <c r="O984" s="553"/>
      <c r="P984" s="560"/>
      <c r="Q984" s="557"/>
      <c r="AF984" s="553"/>
      <c r="AJ984" s="558"/>
      <c r="AL984" s="558"/>
      <c r="AO984" s="559"/>
    </row>
    <row r="985" ht="15.75" customHeight="1">
      <c r="A985" s="550"/>
      <c r="B985" s="550"/>
      <c r="C985" s="550"/>
      <c r="D985" s="550"/>
      <c r="E985" s="551"/>
      <c r="F985" s="551"/>
      <c r="G985" s="550"/>
      <c r="I985" s="551"/>
      <c r="K985" s="555"/>
      <c r="L985" s="556"/>
      <c r="M985" s="556"/>
      <c r="N985" s="550"/>
      <c r="O985" s="553"/>
      <c r="P985" s="560"/>
      <c r="Q985" s="557"/>
      <c r="AF985" s="553"/>
      <c r="AJ985" s="558"/>
      <c r="AL985" s="558"/>
      <c r="AO985" s="559"/>
    </row>
    <row r="986" ht="15.75" customHeight="1">
      <c r="A986" s="550"/>
      <c r="B986" s="550"/>
      <c r="C986" s="550"/>
      <c r="D986" s="550"/>
      <c r="E986" s="551"/>
      <c r="F986" s="551"/>
      <c r="G986" s="550"/>
      <c r="I986" s="551"/>
      <c r="K986" s="555"/>
      <c r="L986" s="556"/>
      <c r="M986" s="556"/>
      <c r="N986" s="550"/>
      <c r="O986" s="553"/>
      <c r="P986" s="560"/>
      <c r="Q986" s="557"/>
      <c r="AF986" s="553"/>
      <c r="AJ986" s="558"/>
      <c r="AL986" s="558"/>
      <c r="AO986" s="559"/>
    </row>
    <row r="987" ht="15.75" customHeight="1">
      <c r="A987" s="550"/>
      <c r="B987" s="550"/>
      <c r="C987" s="550"/>
      <c r="D987" s="550"/>
      <c r="E987" s="551"/>
      <c r="F987" s="551"/>
      <c r="G987" s="550"/>
      <c r="I987" s="551"/>
      <c r="K987" s="555"/>
      <c r="L987" s="556"/>
      <c r="M987" s="556"/>
      <c r="N987" s="550"/>
      <c r="O987" s="553"/>
      <c r="P987" s="560"/>
      <c r="Q987" s="557"/>
      <c r="AF987" s="553"/>
      <c r="AJ987" s="558"/>
      <c r="AL987" s="558"/>
      <c r="AO987" s="559"/>
    </row>
    <row r="988" ht="15.75" customHeight="1">
      <c r="A988" s="550"/>
      <c r="B988" s="550"/>
      <c r="C988" s="550"/>
      <c r="D988" s="550"/>
      <c r="E988" s="551"/>
      <c r="F988" s="551"/>
      <c r="G988" s="550"/>
      <c r="I988" s="551"/>
      <c r="K988" s="555"/>
      <c r="L988" s="556"/>
      <c r="M988" s="556"/>
      <c r="N988" s="550"/>
      <c r="O988" s="553"/>
      <c r="P988" s="560"/>
      <c r="Q988" s="557"/>
      <c r="AF988" s="553"/>
      <c r="AJ988" s="558"/>
      <c r="AL988" s="558"/>
      <c r="AO988" s="559"/>
    </row>
    <row r="989" ht="15.75" customHeight="1">
      <c r="A989" s="550"/>
      <c r="B989" s="550"/>
      <c r="C989" s="550"/>
      <c r="D989" s="550"/>
      <c r="E989" s="551"/>
      <c r="F989" s="551"/>
      <c r="G989" s="550"/>
      <c r="I989" s="551"/>
      <c r="K989" s="555"/>
      <c r="L989" s="556"/>
      <c r="M989" s="556"/>
      <c r="N989" s="550"/>
      <c r="O989" s="553"/>
      <c r="P989" s="560"/>
      <c r="Q989" s="557"/>
      <c r="AF989" s="553"/>
      <c r="AJ989" s="558"/>
      <c r="AL989" s="558"/>
      <c r="AO989" s="559"/>
    </row>
    <row r="990" ht="15.75" customHeight="1">
      <c r="A990" s="550"/>
      <c r="B990" s="550"/>
      <c r="C990" s="550"/>
      <c r="D990" s="550"/>
      <c r="E990" s="551"/>
      <c r="F990" s="551"/>
      <c r="G990" s="550"/>
      <c r="I990" s="551"/>
      <c r="K990" s="555"/>
      <c r="L990" s="556"/>
      <c r="M990" s="556"/>
      <c r="N990" s="550"/>
      <c r="O990" s="553"/>
      <c r="P990" s="560"/>
      <c r="Q990" s="557"/>
      <c r="AF990" s="553"/>
      <c r="AJ990" s="558"/>
      <c r="AL990" s="558"/>
      <c r="AO990" s="559"/>
    </row>
    <row r="991" ht="15.75" customHeight="1">
      <c r="A991" s="550"/>
      <c r="B991" s="550"/>
      <c r="C991" s="550"/>
      <c r="D991" s="550"/>
      <c r="E991" s="551"/>
      <c r="F991" s="551"/>
      <c r="G991" s="550"/>
      <c r="I991" s="551"/>
      <c r="K991" s="555"/>
      <c r="L991" s="556"/>
      <c r="M991" s="556"/>
      <c r="N991" s="550"/>
      <c r="O991" s="553"/>
      <c r="P991" s="560"/>
      <c r="Q991" s="557"/>
      <c r="AF991" s="553"/>
      <c r="AJ991" s="558"/>
      <c r="AL991" s="558"/>
      <c r="AO991" s="559"/>
    </row>
    <row r="992" ht="15.75" customHeight="1">
      <c r="A992" s="550"/>
      <c r="B992" s="550"/>
      <c r="C992" s="550"/>
      <c r="D992" s="550"/>
      <c r="E992" s="551"/>
      <c r="F992" s="551"/>
      <c r="G992" s="550"/>
      <c r="I992" s="551"/>
      <c r="K992" s="555"/>
      <c r="L992" s="556"/>
      <c r="M992" s="556"/>
      <c r="N992" s="550"/>
      <c r="O992" s="553"/>
      <c r="P992" s="560"/>
      <c r="Q992" s="557"/>
      <c r="AF992" s="553"/>
      <c r="AJ992" s="558"/>
      <c r="AL992" s="558"/>
      <c r="AO992" s="559"/>
    </row>
    <row r="993" ht="15.75" customHeight="1">
      <c r="A993" s="550"/>
      <c r="B993" s="550"/>
      <c r="C993" s="550"/>
      <c r="D993" s="550"/>
      <c r="E993" s="551"/>
      <c r="F993" s="551"/>
      <c r="G993" s="550"/>
      <c r="I993" s="551"/>
      <c r="K993" s="555"/>
      <c r="L993" s="556"/>
      <c r="M993" s="556"/>
      <c r="N993" s="550"/>
      <c r="O993" s="553"/>
      <c r="P993" s="560"/>
      <c r="Q993" s="557"/>
      <c r="AF993" s="553"/>
      <c r="AJ993" s="558"/>
      <c r="AL993" s="558"/>
      <c r="AO993" s="559"/>
    </row>
    <row r="994" ht="15.75" customHeight="1">
      <c r="A994" s="550"/>
      <c r="B994" s="550"/>
      <c r="C994" s="550"/>
      <c r="D994" s="550"/>
      <c r="E994" s="551"/>
      <c r="F994" s="551"/>
      <c r="G994" s="550"/>
      <c r="I994" s="551"/>
      <c r="K994" s="555"/>
      <c r="L994" s="556"/>
      <c r="M994" s="556"/>
      <c r="N994" s="550"/>
      <c r="O994" s="553"/>
      <c r="P994" s="560"/>
      <c r="Q994" s="557"/>
      <c r="AF994" s="553"/>
      <c r="AJ994" s="558"/>
      <c r="AL994" s="558"/>
      <c r="AO994" s="559"/>
    </row>
    <row r="995" ht="15.75" customHeight="1">
      <c r="A995" s="550"/>
      <c r="B995" s="550"/>
      <c r="C995" s="550"/>
      <c r="D995" s="550"/>
      <c r="E995" s="551"/>
      <c r="F995" s="551"/>
      <c r="G995" s="550"/>
      <c r="I995" s="551"/>
      <c r="K995" s="555"/>
      <c r="L995" s="556"/>
      <c r="M995" s="556"/>
      <c r="N995" s="550"/>
      <c r="O995" s="553"/>
      <c r="P995" s="560"/>
      <c r="Q995" s="557"/>
      <c r="AF995" s="553"/>
      <c r="AJ995" s="558"/>
      <c r="AL995" s="558"/>
      <c r="AO995" s="559"/>
    </row>
    <row r="996" ht="15.75" customHeight="1">
      <c r="A996" s="550"/>
      <c r="B996" s="550"/>
      <c r="C996" s="550"/>
      <c r="D996" s="550"/>
      <c r="E996" s="551"/>
      <c r="F996" s="551"/>
      <c r="G996" s="550"/>
      <c r="I996" s="551"/>
      <c r="K996" s="555"/>
      <c r="L996" s="556"/>
      <c r="M996" s="556"/>
      <c r="N996" s="550"/>
      <c r="O996" s="553"/>
      <c r="P996" s="560"/>
      <c r="Q996" s="557"/>
      <c r="AF996" s="553"/>
      <c r="AJ996" s="558"/>
      <c r="AL996" s="558"/>
      <c r="AO996" s="559"/>
    </row>
    <row r="997" ht="15.75" customHeight="1">
      <c r="A997" s="550"/>
      <c r="B997" s="550"/>
      <c r="C997" s="550"/>
      <c r="D997" s="550"/>
      <c r="E997" s="551"/>
      <c r="F997" s="551"/>
      <c r="G997" s="550"/>
      <c r="I997" s="551"/>
      <c r="K997" s="555"/>
      <c r="L997" s="556"/>
      <c r="M997" s="556"/>
      <c r="N997" s="550"/>
      <c r="O997" s="553"/>
      <c r="P997" s="560"/>
      <c r="Q997" s="557"/>
      <c r="AF997" s="553"/>
      <c r="AJ997" s="558"/>
      <c r="AL997" s="558"/>
      <c r="AO997" s="559"/>
    </row>
    <row r="998" ht="15.75" customHeight="1">
      <c r="A998" s="550"/>
      <c r="B998" s="550"/>
      <c r="C998" s="550"/>
      <c r="D998" s="550"/>
      <c r="E998" s="551"/>
      <c r="F998" s="551"/>
      <c r="G998" s="550"/>
      <c r="I998" s="551"/>
      <c r="K998" s="555"/>
      <c r="L998" s="556"/>
      <c r="M998" s="556"/>
      <c r="N998" s="550"/>
      <c r="O998" s="553"/>
      <c r="P998" s="560"/>
      <c r="Q998" s="557"/>
      <c r="AF998" s="553"/>
      <c r="AJ998" s="558"/>
      <c r="AL998" s="558"/>
      <c r="AO998" s="559"/>
    </row>
    <row r="999" ht="15.75" customHeight="1">
      <c r="A999" s="550"/>
      <c r="B999" s="550"/>
      <c r="C999" s="550"/>
      <c r="D999" s="550"/>
      <c r="E999" s="551"/>
      <c r="F999" s="551"/>
      <c r="G999" s="550"/>
      <c r="I999" s="551"/>
      <c r="K999" s="555"/>
      <c r="L999" s="556"/>
      <c r="M999" s="556"/>
      <c r="N999" s="550"/>
      <c r="O999" s="553"/>
      <c r="P999" s="560"/>
      <c r="Q999" s="557"/>
      <c r="AF999" s="553"/>
      <c r="AJ999" s="558"/>
      <c r="AL999" s="558"/>
      <c r="AO999" s="559"/>
    </row>
    <row r="1000" ht="15.75" customHeight="1">
      <c r="A1000" s="550"/>
      <c r="B1000" s="550"/>
      <c r="C1000" s="550"/>
      <c r="D1000" s="550"/>
      <c r="E1000" s="551"/>
      <c r="F1000" s="551"/>
      <c r="G1000" s="550"/>
      <c r="I1000" s="551"/>
      <c r="K1000" s="555"/>
      <c r="L1000" s="556"/>
      <c r="M1000" s="556"/>
      <c r="N1000" s="550"/>
      <c r="O1000" s="553"/>
      <c r="P1000" s="560"/>
      <c r="Q1000" s="557"/>
      <c r="AF1000" s="553"/>
      <c r="AJ1000" s="558"/>
      <c r="AL1000" s="558"/>
      <c r="AO1000" s="559"/>
    </row>
    <row r="1001" ht="15.75" customHeight="1">
      <c r="A1001" s="550"/>
      <c r="B1001" s="550"/>
      <c r="C1001" s="550"/>
      <c r="D1001" s="550"/>
      <c r="E1001" s="551"/>
      <c r="F1001" s="551"/>
      <c r="G1001" s="550"/>
      <c r="I1001" s="551"/>
      <c r="K1001" s="555"/>
      <c r="L1001" s="556"/>
      <c r="M1001" s="556"/>
      <c r="N1001" s="550"/>
      <c r="O1001" s="553"/>
      <c r="P1001" s="560"/>
      <c r="Q1001" s="557"/>
      <c r="AF1001" s="553"/>
      <c r="AJ1001" s="558"/>
      <c r="AL1001" s="558"/>
      <c r="AO1001" s="559"/>
    </row>
    <row r="1002" ht="15.75" customHeight="1">
      <c r="A1002" s="550"/>
      <c r="B1002" s="550"/>
      <c r="C1002" s="550"/>
      <c r="D1002" s="550"/>
      <c r="E1002" s="551"/>
      <c r="F1002" s="551"/>
      <c r="G1002" s="550"/>
      <c r="I1002" s="551"/>
      <c r="K1002" s="555"/>
      <c r="L1002" s="556"/>
      <c r="M1002" s="556"/>
      <c r="N1002" s="550"/>
      <c r="O1002" s="553"/>
      <c r="P1002" s="560"/>
      <c r="Q1002" s="557"/>
      <c r="AF1002" s="553"/>
      <c r="AJ1002" s="558"/>
      <c r="AL1002" s="558"/>
      <c r="AO1002" s="559"/>
    </row>
    <row r="1003" ht="15.75" customHeight="1">
      <c r="A1003" s="550"/>
      <c r="B1003" s="550"/>
      <c r="C1003" s="550"/>
      <c r="D1003" s="550"/>
      <c r="E1003" s="551"/>
      <c r="F1003" s="551"/>
      <c r="G1003" s="550"/>
      <c r="I1003" s="551"/>
      <c r="K1003" s="555"/>
      <c r="L1003" s="556"/>
      <c r="M1003" s="556"/>
      <c r="N1003" s="550"/>
      <c r="O1003" s="553"/>
      <c r="P1003" s="560"/>
      <c r="Q1003" s="557"/>
      <c r="AF1003" s="553"/>
      <c r="AJ1003" s="558"/>
      <c r="AL1003" s="558"/>
      <c r="AO1003" s="559"/>
    </row>
    <row r="1004" ht="15.75" customHeight="1">
      <c r="A1004" s="550"/>
      <c r="B1004" s="550"/>
      <c r="C1004" s="550"/>
      <c r="D1004" s="550"/>
      <c r="E1004" s="551"/>
      <c r="F1004" s="551"/>
      <c r="G1004" s="550"/>
      <c r="I1004" s="551"/>
      <c r="K1004" s="555"/>
      <c r="L1004" s="556"/>
      <c r="M1004" s="556"/>
      <c r="N1004" s="550"/>
      <c r="O1004" s="553"/>
      <c r="P1004" s="560"/>
      <c r="Q1004" s="557"/>
      <c r="AF1004" s="553"/>
      <c r="AJ1004" s="558"/>
      <c r="AL1004" s="558"/>
      <c r="AO1004" s="559"/>
    </row>
    <row r="1005" ht="15.75" customHeight="1">
      <c r="A1005" s="550"/>
      <c r="B1005" s="550"/>
      <c r="C1005" s="550"/>
      <c r="D1005" s="550"/>
      <c r="E1005" s="551"/>
      <c r="F1005" s="551"/>
      <c r="G1005" s="550"/>
      <c r="I1005" s="551"/>
      <c r="K1005" s="555"/>
      <c r="L1005" s="556"/>
      <c r="M1005" s="556"/>
      <c r="N1005" s="550"/>
      <c r="O1005" s="553"/>
      <c r="P1005" s="560"/>
      <c r="Q1005" s="557"/>
      <c r="AF1005" s="553"/>
      <c r="AJ1005" s="558"/>
      <c r="AL1005" s="558"/>
      <c r="AO1005" s="559"/>
    </row>
    <row r="1006" ht="15.75" customHeight="1">
      <c r="A1006" s="550"/>
      <c r="B1006" s="550"/>
      <c r="C1006" s="550"/>
      <c r="D1006" s="550"/>
      <c r="E1006" s="551"/>
      <c r="F1006" s="551"/>
      <c r="G1006" s="550"/>
      <c r="I1006" s="551"/>
      <c r="K1006" s="555"/>
      <c r="L1006" s="556"/>
      <c r="M1006" s="556"/>
      <c r="N1006" s="550"/>
      <c r="O1006" s="553"/>
      <c r="P1006" s="560"/>
      <c r="Q1006" s="557"/>
      <c r="AF1006" s="553"/>
      <c r="AJ1006" s="558"/>
      <c r="AL1006" s="558"/>
      <c r="AO1006" s="559"/>
    </row>
    <row r="1007" ht="15.75" customHeight="1">
      <c r="A1007" s="550"/>
      <c r="B1007" s="550"/>
      <c r="C1007" s="550"/>
      <c r="D1007" s="550"/>
      <c r="E1007" s="551"/>
      <c r="F1007" s="551"/>
      <c r="G1007" s="550"/>
      <c r="I1007" s="551"/>
      <c r="K1007" s="555"/>
      <c r="L1007" s="556"/>
      <c r="M1007" s="556"/>
      <c r="N1007" s="550"/>
      <c r="O1007" s="553"/>
      <c r="P1007" s="560"/>
      <c r="Q1007" s="557"/>
      <c r="AF1007" s="553"/>
      <c r="AJ1007" s="558"/>
      <c r="AL1007" s="558"/>
      <c r="AO1007" s="559"/>
    </row>
    <row r="1008" ht="15.75" customHeight="1">
      <c r="A1008" s="550"/>
      <c r="B1008" s="550"/>
      <c r="C1008" s="550"/>
      <c r="D1008" s="550"/>
      <c r="E1008" s="551"/>
      <c r="F1008" s="551"/>
      <c r="G1008" s="550"/>
      <c r="I1008" s="551"/>
      <c r="K1008" s="555"/>
      <c r="L1008" s="556"/>
      <c r="M1008" s="556"/>
      <c r="N1008" s="550"/>
      <c r="O1008" s="553"/>
      <c r="P1008" s="560"/>
      <c r="Q1008" s="557"/>
      <c r="AF1008" s="553"/>
      <c r="AJ1008" s="558"/>
      <c r="AL1008" s="558"/>
      <c r="AO1008" s="559"/>
    </row>
    <row r="1009" ht="15.75" customHeight="1">
      <c r="A1009" s="550"/>
      <c r="B1009" s="550"/>
      <c r="C1009" s="550"/>
      <c r="D1009" s="550"/>
      <c r="E1009" s="551"/>
      <c r="F1009" s="551"/>
      <c r="G1009" s="550"/>
      <c r="I1009" s="551"/>
      <c r="K1009" s="555"/>
      <c r="L1009" s="556"/>
      <c r="M1009" s="556"/>
      <c r="N1009" s="550"/>
      <c r="O1009" s="553"/>
      <c r="P1009" s="560"/>
      <c r="Q1009" s="557"/>
      <c r="AF1009" s="553"/>
      <c r="AJ1009" s="558"/>
      <c r="AL1009" s="558"/>
      <c r="AO1009" s="559"/>
    </row>
    <row r="1010" ht="15.75" customHeight="1">
      <c r="A1010" s="550"/>
      <c r="B1010" s="550"/>
      <c r="C1010" s="550"/>
      <c r="D1010" s="550"/>
      <c r="E1010" s="551"/>
      <c r="F1010" s="551"/>
      <c r="G1010" s="550"/>
      <c r="I1010" s="551"/>
      <c r="K1010" s="555"/>
      <c r="L1010" s="556"/>
      <c r="M1010" s="556"/>
      <c r="N1010" s="550"/>
      <c r="O1010" s="553"/>
      <c r="P1010" s="560"/>
      <c r="Q1010" s="557"/>
      <c r="AF1010" s="553"/>
      <c r="AJ1010" s="558"/>
      <c r="AL1010" s="558"/>
      <c r="AO1010" s="559"/>
    </row>
    <row r="1011" ht="15.75" customHeight="1">
      <c r="A1011" s="550"/>
      <c r="B1011" s="550"/>
      <c r="C1011" s="550"/>
      <c r="D1011" s="550"/>
      <c r="E1011" s="551"/>
      <c r="F1011" s="551"/>
      <c r="G1011" s="550"/>
      <c r="I1011" s="551"/>
      <c r="K1011" s="555"/>
      <c r="L1011" s="556"/>
      <c r="M1011" s="556"/>
      <c r="N1011" s="550"/>
      <c r="O1011" s="553"/>
      <c r="P1011" s="560"/>
      <c r="Q1011" s="557"/>
      <c r="AF1011" s="553"/>
      <c r="AJ1011" s="558"/>
      <c r="AL1011" s="558"/>
      <c r="AO1011" s="559"/>
    </row>
    <row r="1012" ht="15.75" customHeight="1">
      <c r="A1012" s="550"/>
      <c r="B1012" s="550"/>
      <c r="C1012" s="550"/>
      <c r="D1012" s="550"/>
      <c r="E1012" s="551"/>
      <c r="F1012" s="551"/>
      <c r="G1012" s="550"/>
      <c r="I1012" s="551"/>
      <c r="K1012" s="555"/>
      <c r="L1012" s="556"/>
      <c r="M1012" s="556"/>
      <c r="N1012" s="550"/>
      <c r="O1012" s="553"/>
      <c r="P1012" s="560"/>
      <c r="Q1012" s="557"/>
      <c r="AF1012" s="553"/>
      <c r="AJ1012" s="558"/>
      <c r="AL1012" s="558"/>
      <c r="AO1012" s="559"/>
    </row>
    <row r="1013" ht="15.75" customHeight="1">
      <c r="A1013" s="550"/>
      <c r="B1013" s="550"/>
      <c r="C1013" s="550"/>
      <c r="D1013" s="550"/>
      <c r="E1013" s="551"/>
      <c r="F1013" s="551"/>
      <c r="G1013" s="550"/>
      <c r="I1013" s="551"/>
      <c r="K1013" s="555"/>
      <c r="L1013" s="556"/>
      <c r="M1013" s="556"/>
      <c r="N1013" s="550"/>
      <c r="O1013" s="553"/>
      <c r="P1013" s="560"/>
      <c r="Q1013" s="557"/>
      <c r="AF1013" s="553"/>
      <c r="AJ1013" s="558"/>
      <c r="AL1013" s="558"/>
      <c r="AO1013" s="559"/>
    </row>
    <row r="1014" ht="15.75" customHeight="1">
      <c r="A1014" s="550"/>
      <c r="B1014" s="550"/>
      <c r="C1014" s="550"/>
      <c r="D1014" s="550"/>
      <c r="E1014" s="551"/>
      <c r="F1014" s="551"/>
      <c r="G1014" s="550"/>
      <c r="I1014" s="551"/>
      <c r="K1014" s="555"/>
      <c r="L1014" s="556"/>
      <c r="M1014" s="556"/>
      <c r="N1014" s="550"/>
      <c r="O1014" s="553"/>
      <c r="P1014" s="560"/>
      <c r="Q1014" s="557"/>
      <c r="AF1014" s="553"/>
      <c r="AJ1014" s="558"/>
      <c r="AL1014" s="558"/>
      <c r="AO1014" s="559"/>
    </row>
    <row r="1015" ht="15.75" customHeight="1">
      <c r="A1015" s="550"/>
      <c r="B1015" s="550"/>
      <c r="C1015" s="550"/>
      <c r="D1015" s="550"/>
      <c r="E1015" s="551"/>
      <c r="F1015" s="551"/>
      <c r="G1015" s="550"/>
      <c r="I1015" s="551"/>
      <c r="K1015" s="555"/>
      <c r="L1015" s="556"/>
      <c r="M1015" s="556"/>
      <c r="N1015" s="550"/>
      <c r="O1015" s="553"/>
      <c r="P1015" s="560"/>
      <c r="Q1015" s="557"/>
      <c r="AF1015" s="553"/>
      <c r="AJ1015" s="558"/>
      <c r="AL1015" s="558"/>
      <c r="AO1015" s="559"/>
    </row>
    <row r="1016" ht="15.75" customHeight="1">
      <c r="A1016" s="550"/>
      <c r="B1016" s="550"/>
      <c r="C1016" s="550"/>
      <c r="D1016" s="550"/>
      <c r="E1016" s="551"/>
      <c r="F1016" s="551"/>
      <c r="G1016" s="550"/>
      <c r="I1016" s="551"/>
      <c r="K1016" s="555"/>
      <c r="L1016" s="556"/>
      <c r="M1016" s="556"/>
      <c r="N1016" s="550"/>
      <c r="O1016" s="553"/>
      <c r="P1016" s="560"/>
      <c r="Q1016" s="557"/>
      <c r="AF1016" s="553"/>
      <c r="AJ1016" s="558"/>
      <c r="AL1016" s="558"/>
      <c r="AO1016" s="559"/>
    </row>
    <row r="1017" ht="15.75" customHeight="1">
      <c r="A1017" s="550"/>
      <c r="B1017" s="550"/>
      <c r="C1017" s="550"/>
      <c r="D1017" s="550"/>
      <c r="E1017" s="551"/>
      <c r="F1017" s="551"/>
      <c r="G1017" s="550"/>
      <c r="I1017" s="551"/>
      <c r="K1017" s="555"/>
      <c r="L1017" s="556"/>
      <c r="M1017" s="556"/>
      <c r="N1017" s="550"/>
      <c r="O1017" s="553"/>
      <c r="P1017" s="560"/>
      <c r="Q1017" s="557"/>
      <c r="AF1017" s="553"/>
      <c r="AJ1017" s="558"/>
      <c r="AL1017" s="558"/>
      <c r="AO1017" s="559"/>
    </row>
    <row r="1018" ht="15.75" customHeight="1">
      <c r="A1018" s="550"/>
      <c r="B1018" s="550"/>
      <c r="C1018" s="550"/>
      <c r="D1018" s="550"/>
      <c r="E1018" s="551"/>
      <c r="F1018" s="551"/>
      <c r="G1018" s="550"/>
      <c r="I1018" s="551"/>
      <c r="K1018" s="555"/>
      <c r="L1018" s="556"/>
      <c r="M1018" s="556"/>
      <c r="N1018" s="550"/>
      <c r="O1018" s="553"/>
      <c r="P1018" s="560"/>
      <c r="Q1018" s="557"/>
      <c r="AF1018" s="553"/>
      <c r="AJ1018" s="558"/>
      <c r="AL1018" s="558"/>
      <c r="AO1018" s="559"/>
    </row>
    <row r="1019" ht="15.75" customHeight="1">
      <c r="A1019" s="550"/>
      <c r="B1019" s="550"/>
      <c r="C1019" s="550"/>
      <c r="D1019" s="550"/>
      <c r="E1019" s="551"/>
      <c r="F1019" s="551"/>
      <c r="G1019" s="550"/>
      <c r="I1019" s="551"/>
      <c r="K1019" s="555"/>
      <c r="L1019" s="556"/>
      <c r="M1019" s="556"/>
      <c r="N1019" s="550"/>
      <c r="O1019" s="553"/>
      <c r="P1019" s="560"/>
      <c r="Q1019" s="557"/>
      <c r="AF1019" s="553"/>
      <c r="AJ1019" s="558"/>
      <c r="AL1019" s="558"/>
      <c r="AO1019" s="559"/>
    </row>
    <row r="1020" ht="15.75" customHeight="1">
      <c r="A1020" s="550"/>
      <c r="B1020" s="550"/>
      <c r="C1020" s="550"/>
      <c r="D1020" s="550"/>
      <c r="E1020" s="551"/>
      <c r="F1020" s="551"/>
      <c r="G1020" s="550"/>
      <c r="I1020" s="551"/>
      <c r="K1020" s="555"/>
      <c r="L1020" s="556"/>
      <c r="M1020" s="556"/>
      <c r="N1020" s="550"/>
      <c r="O1020" s="553"/>
      <c r="P1020" s="560"/>
      <c r="Q1020" s="557"/>
      <c r="AF1020" s="553"/>
      <c r="AJ1020" s="558"/>
      <c r="AL1020" s="558"/>
      <c r="AO1020" s="559"/>
    </row>
    <row r="1021" ht="15.75" customHeight="1">
      <c r="A1021" s="550"/>
      <c r="B1021" s="550"/>
      <c r="C1021" s="550"/>
      <c r="D1021" s="550"/>
      <c r="E1021" s="551"/>
      <c r="F1021" s="551"/>
      <c r="G1021" s="550"/>
      <c r="I1021" s="551"/>
      <c r="K1021" s="555"/>
      <c r="L1021" s="556"/>
      <c r="M1021" s="556"/>
      <c r="N1021" s="550"/>
      <c r="O1021" s="553"/>
      <c r="P1021" s="560"/>
      <c r="Q1021" s="557"/>
      <c r="AF1021" s="553"/>
      <c r="AJ1021" s="558"/>
      <c r="AL1021" s="558"/>
      <c r="AO1021" s="559"/>
    </row>
    <row r="1022" ht="15.75" customHeight="1">
      <c r="A1022" s="550"/>
      <c r="B1022" s="550"/>
      <c r="C1022" s="550"/>
      <c r="D1022" s="550"/>
      <c r="E1022" s="551"/>
      <c r="F1022" s="551"/>
      <c r="G1022" s="550"/>
      <c r="I1022" s="551"/>
      <c r="K1022" s="555"/>
      <c r="L1022" s="556"/>
      <c r="M1022" s="556"/>
      <c r="N1022" s="550"/>
      <c r="O1022" s="553"/>
      <c r="P1022" s="560"/>
      <c r="Q1022" s="557"/>
      <c r="AF1022" s="553"/>
      <c r="AJ1022" s="558"/>
      <c r="AL1022" s="558"/>
      <c r="AO1022" s="559"/>
    </row>
    <row r="1023" ht="15.75" customHeight="1">
      <c r="A1023" s="550"/>
      <c r="B1023" s="550"/>
      <c r="C1023" s="550"/>
      <c r="D1023" s="550"/>
      <c r="E1023" s="551"/>
      <c r="F1023" s="551"/>
      <c r="G1023" s="550"/>
      <c r="I1023" s="551"/>
      <c r="K1023" s="555"/>
      <c r="L1023" s="556"/>
      <c r="M1023" s="556"/>
      <c r="N1023" s="550"/>
      <c r="O1023" s="553"/>
      <c r="P1023" s="560"/>
      <c r="Q1023" s="557"/>
      <c r="AF1023" s="553"/>
      <c r="AJ1023" s="558"/>
      <c r="AL1023" s="558"/>
      <c r="AO1023" s="559"/>
    </row>
    <row r="1024" ht="15.75" customHeight="1">
      <c r="A1024" s="550"/>
      <c r="B1024" s="550"/>
      <c r="C1024" s="550"/>
      <c r="D1024" s="550"/>
      <c r="E1024" s="551"/>
      <c r="F1024" s="551"/>
      <c r="G1024" s="550"/>
      <c r="I1024" s="551"/>
      <c r="K1024" s="555"/>
      <c r="L1024" s="556"/>
      <c r="M1024" s="556"/>
      <c r="N1024" s="550"/>
      <c r="O1024" s="553"/>
      <c r="P1024" s="560"/>
      <c r="Q1024" s="557"/>
      <c r="AF1024" s="553"/>
      <c r="AJ1024" s="558"/>
      <c r="AL1024" s="558"/>
      <c r="AO1024" s="559"/>
    </row>
    <row r="1025" ht="15.75" customHeight="1">
      <c r="A1025" s="550"/>
      <c r="B1025" s="550"/>
      <c r="C1025" s="550"/>
      <c r="D1025" s="550"/>
      <c r="E1025" s="551"/>
      <c r="F1025" s="551"/>
      <c r="G1025" s="550"/>
      <c r="I1025" s="551"/>
      <c r="K1025" s="555"/>
      <c r="L1025" s="556"/>
      <c r="M1025" s="556"/>
      <c r="N1025" s="550"/>
      <c r="O1025" s="553"/>
      <c r="P1025" s="560"/>
      <c r="Q1025" s="557"/>
      <c r="AF1025" s="553"/>
      <c r="AJ1025" s="558"/>
      <c r="AL1025" s="558"/>
      <c r="AO1025" s="559"/>
    </row>
    <row r="1026" ht="15.75" customHeight="1">
      <c r="A1026" s="550"/>
      <c r="B1026" s="550"/>
      <c r="C1026" s="550"/>
      <c r="D1026" s="550"/>
      <c r="E1026" s="551"/>
      <c r="F1026" s="551"/>
      <c r="G1026" s="550"/>
      <c r="I1026" s="551"/>
      <c r="K1026" s="555"/>
      <c r="L1026" s="556"/>
      <c r="M1026" s="556"/>
      <c r="N1026" s="550"/>
      <c r="O1026" s="553"/>
      <c r="P1026" s="560"/>
      <c r="Q1026" s="557"/>
      <c r="AF1026" s="553"/>
      <c r="AJ1026" s="558"/>
      <c r="AL1026" s="558"/>
      <c r="AO1026" s="559"/>
    </row>
    <row r="1027" ht="15.75" customHeight="1">
      <c r="A1027" s="550"/>
      <c r="B1027" s="550"/>
      <c r="C1027" s="550"/>
      <c r="D1027" s="550"/>
      <c r="E1027" s="551"/>
      <c r="F1027" s="551"/>
      <c r="G1027" s="550"/>
      <c r="I1027" s="551"/>
      <c r="K1027" s="555"/>
      <c r="L1027" s="556"/>
      <c r="M1027" s="556"/>
      <c r="N1027" s="550"/>
      <c r="O1027" s="553"/>
      <c r="P1027" s="560"/>
      <c r="Q1027" s="557"/>
      <c r="AF1027" s="553"/>
      <c r="AJ1027" s="558"/>
      <c r="AL1027" s="558"/>
      <c r="AO1027" s="559"/>
    </row>
    <row r="1028" ht="15.75" customHeight="1">
      <c r="A1028" s="550"/>
      <c r="B1028" s="550"/>
      <c r="C1028" s="550"/>
      <c r="D1028" s="550"/>
      <c r="E1028" s="551"/>
      <c r="F1028" s="551"/>
      <c r="G1028" s="550"/>
      <c r="I1028" s="551"/>
      <c r="K1028" s="555"/>
      <c r="L1028" s="556"/>
      <c r="M1028" s="556"/>
      <c r="N1028" s="550"/>
      <c r="O1028" s="553"/>
      <c r="P1028" s="560"/>
      <c r="Q1028" s="557"/>
      <c r="AF1028" s="553"/>
      <c r="AJ1028" s="558"/>
      <c r="AL1028" s="558"/>
      <c r="AO1028" s="559"/>
    </row>
    <row r="1029" ht="15.75" customHeight="1">
      <c r="A1029" s="550"/>
      <c r="B1029" s="550"/>
      <c r="C1029" s="550"/>
      <c r="D1029" s="550"/>
      <c r="E1029" s="551"/>
      <c r="F1029" s="551"/>
      <c r="G1029" s="550"/>
      <c r="I1029" s="551"/>
      <c r="K1029" s="555"/>
      <c r="L1029" s="556"/>
      <c r="M1029" s="556"/>
      <c r="N1029" s="550"/>
      <c r="O1029" s="553"/>
      <c r="P1029" s="560"/>
      <c r="Q1029" s="557"/>
      <c r="AF1029" s="553"/>
      <c r="AJ1029" s="558"/>
      <c r="AL1029" s="558"/>
      <c r="AO1029" s="559"/>
    </row>
    <row r="1030" ht="15.75" customHeight="1">
      <c r="A1030" s="550"/>
      <c r="B1030" s="550"/>
      <c r="C1030" s="550"/>
      <c r="D1030" s="550"/>
      <c r="E1030" s="551"/>
      <c r="F1030" s="551"/>
      <c r="G1030" s="550"/>
      <c r="I1030" s="551"/>
      <c r="K1030" s="555"/>
      <c r="L1030" s="556"/>
      <c r="M1030" s="556"/>
      <c r="N1030" s="550"/>
      <c r="O1030" s="553"/>
      <c r="P1030" s="560"/>
      <c r="Q1030" s="557"/>
      <c r="AF1030" s="553"/>
      <c r="AJ1030" s="558"/>
      <c r="AL1030" s="558"/>
      <c r="AO1030" s="559"/>
    </row>
    <row r="1031" ht="15.75" customHeight="1">
      <c r="A1031" s="550"/>
      <c r="B1031" s="550"/>
      <c r="C1031" s="550"/>
      <c r="D1031" s="550"/>
      <c r="E1031" s="551"/>
      <c r="F1031" s="551"/>
      <c r="G1031" s="550"/>
      <c r="I1031" s="551"/>
      <c r="K1031" s="555"/>
      <c r="L1031" s="556"/>
      <c r="M1031" s="556"/>
      <c r="N1031" s="550"/>
      <c r="O1031" s="553"/>
      <c r="P1031" s="560"/>
      <c r="Q1031" s="557"/>
      <c r="AF1031" s="553"/>
      <c r="AJ1031" s="558"/>
      <c r="AL1031" s="558"/>
      <c r="AO1031" s="559"/>
    </row>
    <row r="1032" ht="15.75" customHeight="1">
      <c r="A1032" s="550"/>
      <c r="B1032" s="550"/>
      <c r="C1032" s="550"/>
      <c r="D1032" s="550"/>
      <c r="E1032" s="551"/>
      <c r="F1032" s="551"/>
      <c r="G1032" s="550"/>
      <c r="I1032" s="551"/>
      <c r="K1032" s="555"/>
      <c r="L1032" s="556"/>
      <c r="M1032" s="556"/>
      <c r="N1032" s="550"/>
      <c r="O1032" s="553"/>
      <c r="P1032" s="560"/>
      <c r="Q1032" s="557"/>
      <c r="AF1032" s="553"/>
      <c r="AJ1032" s="558"/>
      <c r="AL1032" s="558"/>
      <c r="AO1032" s="559"/>
    </row>
    <row r="1033" ht="15.75" customHeight="1">
      <c r="A1033" s="550"/>
      <c r="B1033" s="550"/>
      <c r="C1033" s="550"/>
      <c r="D1033" s="550"/>
      <c r="E1033" s="551"/>
      <c r="F1033" s="551"/>
      <c r="G1033" s="550"/>
      <c r="I1033" s="551"/>
      <c r="K1033" s="555"/>
      <c r="L1033" s="556"/>
      <c r="M1033" s="556"/>
      <c r="N1033" s="550"/>
      <c r="O1033" s="553"/>
      <c r="P1033" s="560"/>
      <c r="Q1033" s="557"/>
      <c r="AF1033" s="553"/>
      <c r="AJ1033" s="558"/>
      <c r="AL1033" s="558"/>
      <c r="AO1033" s="559"/>
    </row>
    <row r="1034" ht="15.75" customHeight="1">
      <c r="A1034" s="550"/>
      <c r="B1034" s="550"/>
      <c r="C1034" s="550"/>
      <c r="D1034" s="550"/>
      <c r="E1034" s="551"/>
      <c r="F1034" s="551"/>
      <c r="G1034" s="550"/>
      <c r="I1034" s="551"/>
      <c r="K1034" s="555"/>
      <c r="L1034" s="556"/>
      <c r="M1034" s="556"/>
      <c r="N1034" s="550"/>
      <c r="O1034" s="553"/>
      <c r="P1034" s="560"/>
      <c r="Q1034" s="557"/>
      <c r="AF1034" s="553"/>
      <c r="AJ1034" s="558"/>
      <c r="AL1034" s="558"/>
      <c r="AO1034" s="559"/>
    </row>
    <row r="1035" ht="15.75" customHeight="1">
      <c r="A1035" s="550"/>
      <c r="B1035" s="550"/>
      <c r="C1035" s="550"/>
      <c r="D1035" s="550"/>
      <c r="E1035" s="551"/>
      <c r="F1035" s="551"/>
      <c r="G1035" s="550"/>
      <c r="I1035" s="551"/>
      <c r="K1035" s="555"/>
      <c r="L1035" s="556"/>
      <c r="M1035" s="556"/>
      <c r="N1035" s="550"/>
      <c r="O1035" s="553"/>
      <c r="P1035" s="560"/>
      <c r="Q1035" s="557"/>
      <c r="AF1035" s="553"/>
      <c r="AJ1035" s="558"/>
      <c r="AL1035" s="558"/>
      <c r="AO1035" s="559"/>
    </row>
    <row r="1036" ht="15.75" customHeight="1">
      <c r="A1036" s="550"/>
      <c r="B1036" s="550"/>
      <c r="C1036" s="550"/>
      <c r="D1036" s="550"/>
      <c r="E1036" s="551"/>
      <c r="F1036" s="551"/>
      <c r="G1036" s="550"/>
      <c r="I1036" s="551"/>
      <c r="K1036" s="555"/>
      <c r="L1036" s="556"/>
      <c r="M1036" s="556"/>
      <c r="N1036" s="550"/>
      <c r="O1036" s="553"/>
      <c r="P1036" s="560"/>
      <c r="Q1036" s="557"/>
      <c r="AF1036" s="553"/>
      <c r="AJ1036" s="558"/>
      <c r="AL1036" s="558"/>
      <c r="AO1036" s="559"/>
    </row>
    <row r="1037" ht="15.75" customHeight="1">
      <c r="A1037" s="550"/>
      <c r="B1037" s="550"/>
      <c r="C1037" s="550"/>
      <c r="D1037" s="550"/>
      <c r="E1037" s="551"/>
      <c r="F1037" s="551"/>
      <c r="G1037" s="550"/>
      <c r="I1037" s="551"/>
      <c r="K1037" s="555"/>
      <c r="L1037" s="556"/>
      <c r="M1037" s="556"/>
      <c r="N1037" s="550"/>
      <c r="O1037" s="553"/>
      <c r="P1037" s="560"/>
      <c r="Q1037" s="557"/>
      <c r="AF1037" s="553"/>
      <c r="AJ1037" s="558"/>
      <c r="AL1037" s="558"/>
      <c r="AO1037" s="559"/>
    </row>
    <row r="1038" ht="15.75" customHeight="1">
      <c r="A1038" s="550"/>
      <c r="B1038" s="550"/>
      <c r="C1038" s="550"/>
      <c r="D1038" s="550"/>
      <c r="E1038" s="551"/>
      <c r="F1038" s="551"/>
      <c r="G1038" s="550"/>
      <c r="I1038" s="551"/>
      <c r="K1038" s="555"/>
      <c r="L1038" s="556"/>
      <c r="M1038" s="556"/>
      <c r="N1038" s="550"/>
      <c r="O1038" s="553"/>
      <c r="P1038" s="560"/>
      <c r="Q1038" s="557"/>
      <c r="AF1038" s="553"/>
      <c r="AJ1038" s="558"/>
      <c r="AL1038" s="558"/>
      <c r="AO1038" s="559"/>
    </row>
    <row r="1039" ht="15.75" customHeight="1">
      <c r="A1039" s="550"/>
      <c r="B1039" s="550"/>
      <c r="C1039" s="550"/>
      <c r="D1039" s="550"/>
      <c r="E1039" s="551"/>
      <c r="F1039" s="551"/>
      <c r="G1039" s="550"/>
      <c r="I1039" s="551"/>
      <c r="K1039" s="555"/>
      <c r="L1039" s="556"/>
      <c r="M1039" s="556"/>
      <c r="N1039" s="550"/>
      <c r="O1039" s="553"/>
      <c r="P1039" s="560"/>
      <c r="Q1039" s="557"/>
      <c r="AF1039" s="553"/>
      <c r="AJ1039" s="558"/>
      <c r="AL1039" s="558"/>
      <c r="AO1039" s="559"/>
    </row>
    <row r="1040" ht="15.75" customHeight="1">
      <c r="A1040" s="550"/>
      <c r="B1040" s="550"/>
      <c r="C1040" s="550"/>
      <c r="D1040" s="550"/>
      <c r="E1040" s="551"/>
      <c r="F1040" s="551"/>
      <c r="G1040" s="550"/>
      <c r="I1040" s="551"/>
      <c r="K1040" s="555"/>
      <c r="L1040" s="556"/>
      <c r="M1040" s="556"/>
      <c r="N1040" s="550"/>
      <c r="O1040" s="553"/>
      <c r="P1040" s="560"/>
      <c r="Q1040" s="557"/>
      <c r="AF1040" s="553"/>
      <c r="AJ1040" s="558"/>
      <c r="AL1040" s="558"/>
      <c r="AO1040" s="559"/>
    </row>
    <row r="1041" ht="15.75" customHeight="1">
      <c r="A1041" s="550"/>
      <c r="B1041" s="550"/>
      <c r="C1041" s="550"/>
      <c r="D1041" s="550"/>
      <c r="E1041" s="551"/>
      <c r="F1041" s="551"/>
      <c r="G1041" s="550"/>
      <c r="I1041" s="551"/>
      <c r="K1041" s="555"/>
      <c r="L1041" s="556"/>
      <c r="M1041" s="556"/>
      <c r="N1041" s="550"/>
      <c r="O1041" s="553"/>
      <c r="P1041" s="560"/>
      <c r="Q1041" s="557"/>
      <c r="AF1041" s="553"/>
      <c r="AJ1041" s="558"/>
      <c r="AL1041" s="558"/>
      <c r="AO1041" s="559"/>
    </row>
    <row r="1042" ht="15.75" customHeight="1">
      <c r="A1042" s="550"/>
      <c r="B1042" s="550"/>
      <c r="C1042" s="550"/>
      <c r="D1042" s="550"/>
      <c r="E1042" s="551"/>
      <c r="F1042" s="551"/>
      <c r="G1042" s="550"/>
      <c r="I1042" s="551"/>
      <c r="K1042" s="555"/>
      <c r="L1042" s="556"/>
      <c r="M1042" s="556"/>
      <c r="N1042" s="550"/>
      <c r="O1042" s="553"/>
      <c r="P1042" s="560"/>
      <c r="Q1042" s="557"/>
      <c r="AF1042" s="553"/>
      <c r="AJ1042" s="558"/>
      <c r="AL1042" s="558"/>
      <c r="AO1042" s="559"/>
    </row>
    <row r="1043" ht="15.75" customHeight="1">
      <c r="A1043" s="550"/>
      <c r="B1043" s="550"/>
      <c r="C1043" s="550"/>
      <c r="D1043" s="550"/>
      <c r="E1043" s="551"/>
      <c r="F1043" s="551"/>
      <c r="G1043" s="550"/>
      <c r="I1043" s="551"/>
      <c r="K1043" s="555"/>
      <c r="L1043" s="556"/>
      <c r="M1043" s="556"/>
      <c r="N1043" s="550"/>
      <c r="O1043" s="553"/>
      <c r="P1043" s="560"/>
      <c r="Q1043" s="557"/>
      <c r="AF1043" s="553"/>
      <c r="AJ1043" s="558"/>
      <c r="AL1043" s="558"/>
      <c r="AO1043" s="559"/>
    </row>
    <row r="1044" ht="15.75" customHeight="1">
      <c r="A1044" s="550"/>
      <c r="B1044" s="550"/>
      <c r="C1044" s="550"/>
      <c r="D1044" s="550"/>
      <c r="E1044" s="551"/>
      <c r="F1044" s="551"/>
      <c r="G1044" s="550"/>
      <c r="I1044" s="551"/>
      <c r="K1044" s="555"/>
      <c r="L1044" s="556"/>
      <c r="M1044" s="556"/>
      <c r="N1044" s="550"/>
      <c r="O1044" s="553"/>
      <c r="P1044" s="560"/>
      <c r="Q1044" s="557"/>
      <c r="AF1044" s="553"/>
      <c r="AJ1044" s="558"/>
      <c r="AL1044" s="558"/>
      <c r="AO1044" s="559"/>
    </row>
    <row r="1045" ht="15.75" customHeight="1">
      <c r="A1045" s="550"/>
      <c r="B1045" s="550"/>
      <c r="C1045" s="550"/>
      <c r="D1045" s="550"/>
      <c r="E1045" s="551"/>
      <c r="F1045" s="551"/>
      <c r="G1045" s="550"/>
      <c r="I1045" s="551"/>
      <c r="K1045" s="555"/>
      <c r="L1045" s="556"/>
      <c r="M1045" s="556"/>
      <c r="N1045" s="550"/>
      <c r="O1045" s="553"/>
      <c r="P1045" s="560"/>
      <c r="Q1045" s="557"/>
      <c r="AF1045" s="553"/>
      <c r="AJ1045" s="558"/>
      <c r="AL1045" s="558"/>
      <c r="AO1045" s="559"/>
    </row>
    <row r="1046" ht="15.75" customHeight="1">
      <c r="A1046" s="550"/>
      <c r="B1046" s="550"/>
      <c r="C1046" s="550"/>
      <c r="D1046" s="550"/>
      <c r="E1046" s="551"/>
      <c r="F1046" s="551"/>
      <c r="G1046" s="550"/>
      <c r="I1046" s="551"/>
      <c r="K1046" s="555"/>
      <c r="L1046" s="556"/>
      <c r="M1046" s="556"/>
      <c r="N1046" s="550"/>
      <c r="O1046" s="553"/>
      <c r="P1046" s="560"/>
      <c r="Q1046" s="557"/>
      <c r="AF1046" s="553"/>
      <c r="AJ1046" s="558"/>
      <c r="AL1046" s="558"/>
      <c r="AO1046" s="559"/>
    </row>
    <row r="1047" ht="15.75" customHeight="1">
      <c r="A1047" s="550"/>
      <c r="B1047" s="550"/>
      <c r="C1047" s="550"/>
      <c r="D1047" s="550"/>
      <c r="E1047" s="551"/>
      <c r="F1047" s="551"/>
      <c r="G1047" s="550"/>
      <c r="I1047" s="551"/>
      <c r="K1047" s="555"/>
      <c r="L1047" s="556"/>
      <c r="M1047" s="556"/>
      <c r="N1047" s="550"/>
      <c r="O1047" s="553"/>
      <c r="P1047" s="560"/>
      <c r="Q1047" s="557"/>
      <c r="AF1047" s="553"/>
      <c r="AJ1047" s="558"/>
      <c r="AL1047" s="558"/>
      <c r="AO1047" s="559"/>
    </row>
    <row r="1048" ht="15.75" customHeight="1">
      <c r="A1048" s="550"/>
      <c r="B1048" s="550"/>
      <c r="C1048" s="550"/>
      <c r="D1048" s="550"/>
      <c r="E1048" s="551"/>
      <c r="F1048" s="551"/>
      <c r="G1048" s="550"/>
      <c r="I1048" s="551"/>
      <c r="K1048" s="555"/>
      <c r="L1048" s="556"/>
      <c r="M1048" s="556"/>
      <c r="N1048" s="550"/>
      <c r="O1048" s="553"/>
      <c r="P1048" s="560"/>
      <c r="Q1048" s="557"/>
      <c r="AF1048" s="553"/>
      <c r="AJ1048" s="558"/>
      <c r="AL1048" s="558"/>
      <c r="AO1048" s="559"/>
    </row>
    <row r="1049" ht="15.75" customHeight="1">
      <c r="A1049" s="550"/>
      <c r="B1049" s="550"/>
      <c r="C1049" s="550"/>
      <c r="D1049" s="550"/>
      <c r="E1049" s="551"/>
      <c r="F1049" s="551"/>
      <c r="G1049" s="550"/>
      <c r="I1049" s="551"/>
      <c r="K1049" s="555"/>
      <c r="L1049" s="556"/>
      <c r="M1049" s="556"/>
      <c r="N1049" s="550"/>
      <c r="O1049" s="553"/>
      <c r="P1049" s="560"/>
      <c r="Q1049" s="557"/>
      <c r="AF1049" s="553"/>
      <c r="AJ1049" s="558"/>
      <c r="AL1049" s="558"/>
      <c r="AO1049" s="559"/>
    </row>
    <row r="1050" ht="15.75" customHeight="1">
      <c r="A1050" s="550"/>
      <c r="B1050" s="550"/>
      <c r="C1050" s="550"/>
      <c r="D1050" s="550"/>
      <c r="E1050" s="551"/>
      <c r="F1050" s="551"/>
      <c r="G1050" s="550"/>
      <c r="I1050" s="551"/>
      <c r="K1050" s="555"/>
      <c r="L1050" s="556"/>
      <c r="M1050" s="556"/>
      <c r="N1050" s="550"/>
      <c r="O1050" s="553"/>
      <c r="P1050" s="560"/>
      <c r="Q1050" s="557"/>
      <c r="AF1050" s="553"/>
      <c r="AJ1050" s="558"/>
      <c r="AL1050" s="558"/>
      <c r="AO1050" s="559"/>
    </row>
    <row r="1051" ht="15.75" customHeight="1">
      <c r="A1051" s="550"/>
      <c r="B1051" s="550"/>
      <c r="C1051" s="550"/>
      <c r="D1051" s="550"/>
      <c r="E1051" s="551"/>
      <c r="F1051" s="551"/>
      <c r="G1051" s="550"/>
      <c r="I1051" s="551"/>
      <c r="K1051" s="555"/>
      <c r="L1051" s="556"/>
      <c r="M1051" s="556"/>
      <c r="N1051" s="550"/>
      <c r="O1051" s="553"/>
      <c r="P1051" s="560"/>
      <c r="Q1051" s="557"/>
      <c r="AF1051" s="553"/>
      <c r="AJ1051" s="558"/>
      <c r="AL1051" s="558"/>
      <c r="AO1051" s="559"/>
    </row>
    <row r="1052" ht="15.75" customHeight="1">
      <c r="A1052" s="550"/>
      <c r="B1052" s="550"/>
      <c r="C1052" s="550"/>
      <c r="D1052" s="550"/>
      <c r="E1052" s="551"/>
      <c r="F1052" s="551"/>
      <c r="G1052" s="550"/>
      <c r="I1052" s="551"/>
      <c r="K1052" s="555"/>
      <c r="L1052" s="556"/>
      <c r="M1052" s="556"/>
      <c r="N1052" s="550"/>
      <c r="O1052" s="553"/>
      <c r="P1052" s="560"/>
      <c r="Q1052" s="557"/>
      <c r="AF1052" s="553"/>
      <c r="AJ1052" s="558"/>
      <c r="AL1052" s="558"/>
      <c r="AO1052" s="559"/>
    </row>
    <row r="1053" ht="15.75" customHeight="1">
      <c r="A1053" s="550"/>
      <c r="B1053" s="550"/>
      <c r="C1053" s="550"/>
      <c r="D1053" s="550"/>
      <c r="E1053" s="551"/>
      <c r="F1053" s="551"/>
      <c r="G1053" s="550"/>
      <c r="I1053" s="551"/>
      <c r="K1053" s="555"/>
      <c r="L1053" s="556"/>
      <c r="M1053" s="556"/>
      <c r="N1053" s="550"/>
      <c r="O1053" s="553"/>
      <c r="P1053" s="560"/>
      <c r="Q1053" s="557"/>
      <c r="AF1053" s="553"/>
      <c r="AJ1053" s="558"/>
      <c r="AL1053" s="558"/>
      <c r="AO1053" s="559"/>
    </row>
    <row r="1054" ht="15.75" customHeight="1">
      <c r="A1054" s="550"/>
      <c r="B1054" s="550"/>
      <c r="C1054" s="550"/>
      <c r="D1054" s="550"/>
      <c r="E1054" s="551"/>
      <c r="F1054" s="551"/>
      <c r="G1054" s="550"/>
      <c r="I1054" s="551"/>
      <c r="K1054" s="555"/>
      <c r="L1054" s="556"/>
      <c r="M1054" s="556"/>
      <c r="N1054" s="550"/>
      <c r="O1054" s="553"/>
      <c r="P1054" s="560"/>
      <c r="Q1054" s="557"/>
      <c r="AF1054" s="553"/>
      <c r="AJ1054" s="558"/>
      <c r="AL1054" s="558"/>
      <c r="AO1054" s="559"/>
    </row>
    <row r="1055" ht="15.75" customHeight="1">
      <c r="A1055" s="550"/>
      <c r="B1055" s="550"/>
      <c r="C1055" s="550"/>
      <c r="D1055" s="550"/>
      <c r="E1055" s="551"/>
      <c r="F1055" s="551"/>
      <c r="G1055" s="550"/>
      <c r="I1055" s="551"/>
      <c r="K1055" s="555"/>
      <c r="L1055" s="556"/>
      <c r="M1055" s="556"/>
      <c r="N1055" s="550"/>
      <c r="O1055" s="553"/>
      <c r="P1055" s="560"/>
      <c r="Q1055" s="557"/>
      <c r="AF1055" s="553"/>
      <c r="AJ1055" s="558"/>
      <c r="AL1055" s="558"/>
      <c r="AO1055" s="559"/>
    </row>
    <row r="1056" ht="15.75" customHeight="1">
      <c r="A1056" s="550"/>
      <c r="B1056" s="550"/>
      <c r="C1056" s="550"/>
      <c r="D1056" s="550"/>
      <c r="E1056" s="551"/>
      <c r="F1056" s="551"/>
      <c r="G1056" s="550"/>
      <c r="I1056" s="551"/>
      <c r="K1056" s="555"/>
      <c r="L1056" s="556"/>
      <c r="M1056" s="556"/>
      <c r="N1056" s="550"/>
      <c r="O1056" s="553"/>
      <c r="P1056" s="560"/>
      <c r="Q1056" s="557"/>
      <c r="AF1056" s="553"/>
      <c r="AJ1056" s="558"/>
      <c r="AL1056" s="558"/>
      <c r="AO1056" s="559"/>
    </row>
    <row r="1057" ht="15.75" customHeight="1">
      <c r="A1057" s="550"/>
      <c r="B1057" s="550"/>
      <c r="C1057" s="550"/>
      <c r="D1057" s="550"/>
      <c r="E1057" s="551"/>
      <c r="F1057" s="551"/>
      <c r="G1057" s="550"/>
      <c r="I1057" s="551"/>
      <c r="K1057" s="555"/>
      <c r="L1057" s="556"/>
      <c r="M1057" s="556"/>
      <c r="N1057" s="550"/>
      <c r="O1057" s="553"/>
      <c r="P1057" s="560"/>
      <c r="Q1057" s="557"/>
      <c r="AF1057" s="553"/>
      <c r="AJ1057" s="558"/>
      <c r="AL1057" s="558"/>
      <c r="AO1057" s="559"/>
    </row>
    <row r="1058" ht="15.75" customHeight="1">
      <c r="A1058" s="550"/>
      <c r="B1058" s="550"/>
      <c r="C1058" s="550"/>
      <c r="D1058" s="550"/>
      <c r="E1058" s="551"/>
      <c r="F1058" s="551"/>
      <c r="G1058" s="550"/>
      <c r="I1058" s="551"/>
      <c r="K1058" s="555"/>
      <c r="L1058" s="556"/>
      <c r="M1058" s="556"/>
      <c r="N1058" s="550"/>
      <c r="O1058" s="553"/>
      <c r="P1058" s="560"/>
      <c r="Q1058" s="557"/>
      <c r="AF1058" s="553"/>
      <c r="AJ1058" s="558"/>
      <c r="AL1058" s="558"/>
      <c r="AO1058" s="559"/>
    </row>
    <row r="1059" ht="15.75" customHeight="1">
      <c r="A1059" s="550"/>
      <c r="B1059" s="550"/>
      <c r="C1059" s="550"/>
      <c r="D1059" s="550"/>
      <c r="E1059" s="551"/>
      <c r="F1059" s="551"/>
      <c r="G1059" s="550"/>
      <c r="I1059" s="551"/>
      <c r="K1059" s="555"/>
      <c r="L1059" s="556"/>
      <c r="M1059" s="556"/>
      <c r="N1059" s="550"/>
      <c r="O1059" s="553"/>
      <c r="P1059" s="560"/>
      <c r="Q1059" s="557"/>
      <c r="AF1059" s="553"/>
      <c r="AJ1059" s="558"/>
      <c r="AL1059" s="558"/>
      <c r="AO1059" s="559"/>
    </row>
    <row r="1060" ht="15.75" customHeight="1">
      <c r="A1060" s="550"/>
      <c r="B1060" s="550"/>
      <c r="C1060" s="550"/>
      <c r="D1060" s="550"/>
      <c r="E1060" s="551"/>
      <c r="F1060" s="551"/>
      <c r="G1060" s="550"/>
      <c r="I1060" s="551"/>
      <c r="K1060" s="555"/>
      <c r="L1060" s="556"/>
      <c r="M1060" s="556"/>
      <c r="N1060" s="550"/>
      <c r="O1060" s="553"/>
      <c r="P1060" s="560"/>
      <c r="Q1060" s="557"/>
      <c r="AF1060" s="553"/>
      <c r="AJ1060" s="558"/>
      <c r="AL1060" s="558"/>
      <c r="AO1060" s="559"/>
    </row>
    <row r="1061" ht="15.75" customHeight="1">
      <c r="A1061" s="550"/>
      <c r="B1061" s="550"/>
      <c r="C1061" s="550"/>
      <c r="D1061" s="550"/>
      <c r="E1061" s="551"/>
      <c r="F1061" s="551"/>
      <c r="G1061" s="550"/>
      <c r="I1061" s="551"/>
      <c r="K1061" s="555"/>
      <c r="L1061" s="556"/>
      <c r="M1061" s="556"/>
      <c r="N1061" s="550"/>
      <c r="O1061" s="553"/>
      <c r="P1061" s="560"/>
      <c r="Q1061" s="557"/>
      <c r="AF1061" s="553"/>
      <c r="AJ1061" s="558"/>
      <c r="AL1061" s="558"/>
      <c r="AO1061" s="559"/>
    </row>
    <row r="1062" ht="15.75" customHeight="1">
      <c r="A1062" s="550"/>
      <c r="B1062" s="550"/>
      <c r="C1062" s="550"/>
      <c r="D1062" s="550"/>
      <c r="E1062" s="551"/>
      <c r="F1062" s="551"/>
      <c r="G1062" s="550"/>
      <c r="I1062" s="551"/>
      <c r="K1062" s="555"/>
      <c r="L1062" s="556"/>
      <c r="M1062" s="556"/>
      <c r="N1062" s="550"/>
      <c r="O1062" s="553"/>
      <c r="P1062" s="560"/>
      <c r="Q1062" s="557"/>
      <c r="AF1062" s="553"/>
      <c r="AJ1062" s="558"/>
      <c r="AL1062" s="558"/>
      <c r="AO1062" s="559"/>
    </row>
    <row r="1063" ht="15.75" customHeight="1">
      <c r="A1063" s="550"/>
      <c r="B1063" s="550"/>
      <c r="C1063" s="550"/>
      <c r="D1063" s="550"/>
      <c r="E1063" s="551"/>
      <c r="F1063" s="551"/>
      <c r="G1063" s="550"/>
      <c r="I1063" s="551"/>
      <c r="K1063" s="555"/>
      <c r="L1063" s="556"/>
      <c r="M1063" s="556"/>
      <c r="N1063" s="550"/>
      <c r="O1063" s="553"/>
      <c r="P1063" s="560"/>
      <c r="Q1063" s="557"/>
      <c r="AF1063" s="553"/>
      <c r="AJ1063" s="558"/>
      <c r="AL1063" s="558"/>
      <c r="AO1063" s="559"/>
    </row>
    <row r="1064" ht="15.75" customHeight="1">
      <c r="A1064" s="550"/>
      <c r="B1064" s="550"/>
      <c r="C1064" s="550"/>
      <c r="D1064" s="550"/>
      <c r="E1064" s="551"/>
      <c r="F1064" s="551"/>
      <c r="G1064" s="550"/>
      <c r="I1064" s="551"/>
      <c r="K1064" s="555"/>
      <c r="L1064" s="556"/>
      <c r="M1064" s="556"/>
      <c r="N1064" s="550"/>
      <c r="O1064" s="553"/>
      <c r="P1064" s="560"/>
      <c r="Q1064" s="557"/>
      <c r="AF1064" s="553"/>
      <c r="AJ1064" s="558"/>
      <c r="AL1064" s="558"/>
      <c r="AO1064" s="559"/>
    </row>
    <row r="1065" ht="15.75" customHeight="1">
      <c r="A1065" s="550"/>
      <c r="B1065" s="550"/>
      <c r="C1065" s="550"/>
      <c r="D1065" s="550"/>
      <c r="E1065" s="551"/>
      <c r="F1065" s="551"/>
      <c r="G1065" s="550"/>
      <c r="I1065" s="551"/>
      <c r="K1065" s="555"/>
      <c r="L1065" s="556"/>
      <c r="M1065" s="556"/>
      <c r="N1065" s="550"/>
      <c r="O1065" s="553"/>
      <c r="P1065" s="560"/>
      <c r="Q1065" s="557"/>
      <c r="AF1065" s="553"/>
      <c r="AJ1065" s="558"/>
      <c r="AL1065" s="558"/>
      <c r="AO1065" s="559"/>
    </row>
    <row r="1066" ht="15.75" customHeight="1">
      <c r="A1066" s="550"/>
      <c r="B1066" s="550"/>
      <c r="C1066" s="550"/>
      <c r="D1066" s="550"/>
      <c r="E1066" s="551"/>
      <c r="F1066" s="551"/>
      <c r="G1066" s="550"/>
      <c r="I1066" s="551"/>
      <c r="K1066" s="555"/>
      <c r="L1066" s="556"/>
      <c r="M1066" s="556"/>
      <c r="N1066" s="550"/>
      <c r="O1066" s="553"/>
      <c r="P1066" s="560"/>
      <c r="Q1066" s="557"/>
      <c r="AF1066" s="553"/>
      <c r="AJ1066" s="558"/>
      <c r="AL1066" s="558"/>
      <c r="AO1066" s="559"/>
    </row>
    <row r="1067" ht="15.75" customHeight="1">
      <c r="A1067" s="550"/>
      <c r="B1067" s="550"/>
      <c r="C1067" s="550"/>
      <c r="D1067" s="550"/>
      <c r="E1067" s="551"/>
      <c r="F1067" s="551"/>
      <c r="G1067" s="550"/>
      <c r="I1067" s="551"/>
      <c r="K1067" s="555"/>
      <c r="L1067" s="556"/>
      <c r="M1067" s="556"/>
      <c r="N1067" s="550"/>
      <c r="O1067" s="553"/>
      <c r="P1067" s="560"/>
      <c r="Q1067" s="557"/>
      <c r="AF1067" s="553"/>
      <c r="AJ1067" s="558"/>
      <c r="AL1067" s="558"/>
      <c r="AO1067" s="559"/>
    </row>
    <row r="1068" ht="15.75" customHeight="1">
      <c r="A1068" s="550"/>
      <c r="B1068" s="550"/>
      <c r="C1068" s="550"/>
      <c r="D1068" s="550"/>
      <c r="E1068" s="551"/>
      <c r="F1068" s="551"/>
      <c r="G1068" s="550"/>
      <c r="I1068" s="551"/>
      <c r="K1068" s="555"/>
      <c r="L1068" s="556"/>
      <c r="M1068" s="556"/>
      <c r="N1068" s="550"/>
      <c r="O1068" s="553"/>
      <c r="P1068" s="560"/>
      <c r="Q1068" s="557"/>
      <c r="AF1068" s="553"/>
      <c r="AJ1068" s="558"/>
      <c r="AL1068" s="558"/>
      <c r="AO1068" s="559"/>
    </row>
    <row r="1069" ht="15.75" customHeight="1">
      <c r="A1069" s="550"/>
      <c r="B1069" s="550"/>
      <c r="C1069" s="550"/>
      <c r="D1069" s="550"/>
      <c r="E1069" s="551"/>
      <c r="F1069" s="551"/>
      <c r="G1069" s="550"/>
      <c r="I1069" s="551"/>
      <c r="K1069" s="555"/>
      <c r="L1069" s="556"/>
      <c r="M1069" s="556"/>
      <c r="N1069" s="550"/>
      <c r="O1069" s="553"/>
      <c r="P1069" s="560"/>
      <c r="Q1069" s="557"/>
      <c r="AF1069" s="553"/>
      <c r="AJ1069" s="558"/>
      <c r="AL1069" s="558"/>
      <c r="AO1069" s="559"/>
    </row>
    <row r="1070" ht="15.75" customHeight="1">
      <c r="A1070" s="550"/>
      <c r="B1070" s="550"/>
      <c r="C1070" s="550"/>
      <c r="D1070" s="550"/>
      <c r="E1070" s="551"/>
      <c r="F1070" s="551"/>
      <c r="G1070" s="550"/>
      <c r="I1070" s="551"/>
      <c r="K1070" s="555"/>
      <c r="L1070" s="556"/>
      <c r="M1070" s="556"/>
      <c r="N1070" s="550"/>
      <c r="O1070" s="553"/>
      <c r="P1070" s="560"/>
      <c r="Q1070" s="557"/>
      <c r="AF1070" s="553"/>
      <c r="AJ1070" s="558"/>
      <c r="AL1070" s="558"/>
      <c r="AO1070" s="559"/>
    </row>
    <row r="1071" ht="15.75" customHeight="1">
      <c r="A1071" s="550"/>
      <c r="B1071" s="550"/>
      <c r="C1071" s="550"/>
      <c r="D1071" s="550"/>
      <c r="E1071" s="551"/>
      <c r="F1071" s="551"/>
      <c r="G1071" s="550"/>
      <c r="I1071" s="551"/>
      <c r="K1071" s="555"/>
      <c r="L1071" s="556"/>
      <c r="M1071" s="556"/>
      <c r="N1071" s="550"/>
      <c r="O1071" s="553"/>
      <c r="P1071" s="560"/>
      <c r="Q1071" s="557"/>
      <c r="AF1071" s="553"/>
      <c r="AJ1071" s="558"/>
      <c r="AL1071" s="558"/>
      <c r="AO1071" s="559"/>
    </row>
    <row r="1072" ht="15.75" customHeight="1">
      <c r="A1072" s="550"/>
      <c r="B1072" s="550"/>
      <c r="C1072" s="550"/>
      <c r="D1072" s="550"/>
      <c r="E1072" s="551"/>
      <c r="F1072" s="551"/>
      <c r="G1072" s="550"/>
      <c r="I1072" s="551"/>
      <c r="K1072" s="555"/>
      <c r="L1072" s="556"/>
      <c r="M1072" s="556"/>
      <c r="N1072" s="550"/>
      <c r="O1072" s="553"/>
      <c r="P1072" s="560"/>
      <c r="Q1072" s="557"/>
      <c r="AF1072" s="553"/>
      <c r="AJ1072" s="558"/>
      <c r="AL1072" s="558"/>
      <c r="AO1072" s="559"/>
    </row>
    <row r="1073" ht="15.75" customHeight="1">
      <c r="A1073" s="550"/>
      <c r="B1073" s="550"/>
      <c r="C1073" s="550"/>
      <c r="D1073" s="550"/>
      <c r="E1073" s="551"/>
      <c r="F1073" s="551"/>
      <c r="G1073" s="550"/>
      <c r="I1073" s="551"/>
      <c r="K1073" s="555"/>
      <c r="L1073" s="556"/>
      <c r="M1073" s="556"/>
      <c r="N1073" s="550"/>
      <c r="O1073" s="553"/>
      <c r="P1073" s="560"/>
      <c r="Q1073" s="557"/>
      <c r="AF1073" s="553"/>
      <c r="AJ1073" s="558"/>
      <c r="AL1073" s="558"/>
      <c r="AO1073" s="559"/>
    </row>
    <row r="1074" ht="15.75" customHeight="1">
      <c r="A1074" s="550"/>
      <c r="B1074" s="550"/>
      <c r="C1074" s="550"/>
      <c r="D1074" s="550"/>
      <c r="E1074" s="551"/>
      <c r="F1074" s="551"/>
      <c r="G1074" s="550"/>
      <c r="I1074" s="551"/>
      <c r="K1074" s="555"/>
      <c r="L1074" s="556"/>
      <c r="M1074" s="556"/>
      <c r="N1074" s="550"/>
      <c r="O1074" s="553"/>
      <c r="P1074" s="560"/>
      <c r="Q1074" s="557"/>
      <c r="AF1074" s="553"/>
      <c r="AJ1074" s="558"/>
      <c r="AL1074" s="558"/>
      <c r="AO1074" s="559"/>
    </row>
    <row r="1075" ht="15.75" customHeight="1">
      <c r="A1075" s="550"/>
      <c r="B1075" s="550"/>
      <c r="C1075" s="550"/>
      <c r="D1075" s="550"/>
      <c r="E1075" s="551"/>
      <c r="F1075" s="551"/>
      <c r="G1075" s="550"/>
      <c r="I1075" s="551"/>
      <c r="K1075" s="555"/>
      <c r="L1075" s="556"/>
      <c r="M1075" s="556"/>
      <c r="N1075" s="550"/>
      <c r="O1075" s="553"/>
      <c r="P1075" s="560"/>
      <c r="Q1075" s="557"/>
      <c r="AF1075" s="553"/>
      <c r="AJ1075" s="558"/>
      <c r="AL1075" s="558"/>
      <c r="AO1075" s="559"/>
    </row>
    <row r="1076" ht="15.75" customHeight="1">
      <c r="A1076" s="550"/>
      <c r="B1076" s="550"/>
      <c r="C1076" s="550"/>
      <c r="D1076" s="550"/>
      <c r="E1076" s="551"/>
      <c r="F1076" s="551"/>
      <c r="G1076" s="550"/>
      <c r="I1076" s="551"/>
      <c r="K1076" s="555"/>
      <c r="L1076" s="556"/>
      <c r="M1076" s="556"/>
      <c r="N1076" s="550"/>
      <c r="O1076" s="553"/>
      <c r="P1076" s="560"/>
      <c r="Q1076" s="557"/>
      <c r="AF1076" s="553"/>
      <c r="AJ1076" s="558"/>
      <c r="AL1076" s="558"/>
      <c r="AO1076" s="559"/>
    </row>
    <row r="1077" ht="15.75" customHeight="1">
      <c r="A1077" s="550"/>
      <c r="B1077" s="550"/>
      <c r="C1077" s="550"/>
      <c r="D1077" s="550"/>
      <c r="E1077" s="551"/>
      <c r="F1077" s="551"/>
      <c r="G1077" s="550"/>
      <c r="I1077" s="551"/>
      <c r="K1077" s="555"/>
      <c r="L1077" s="556"/>
      <c r="M1077" s="556"/>
      <c r="N1077" s="550"/>
      <c r="O1077" s="553"/>
      <c r="P1077" s="560"/>
      <c r="Q1077" s="557"/>
      <c r="AF1077" s="553"/>
      <c r="AJ1077" s="558"/>
      <c r="AL1077" s="558"/>
      <c r="AO1077" s="559"/>
    </row>
    <row r="1078" ht="15.75" customHeight="1">
      <c r="A1078" s="550"/>
      <c r="B1078" s="550"/>
      <c r="C1078" s="550"/>
      <c r="D1078" s="550"/>
      <c r="E1078" s="551"/>
      <c r="F1078" s="551"/>
      <c r="G1078" s="550"/>
      <c r="I1078" s="551"/>
      <c r="K1078" s="555"/>
      <c r="L1078" s="556"/>
      <c r="M1078" s="556"/>
      <c r="N1078" s="550"/>
      <c r="O1078" s="553"/>
      <c r="P1078" s="560"/>
      <c r="Q1078" s="557"/>
      <c r="AF1078" s="553"/>
      <c r="AJ1078" s="558"/>
      <c r="AL1078" s="558"/>
      <c r="AO1078" s="559"/>
    </row>
    <row r="1079" ht="15.75" customHeight="1">
      <c r="A1079" s="550"/>
      <c r="B1079" s="550"/>
      <c r="C1079" s="550"/>
      <c r="D1079" s="550"/>
      <c r="E1079" s="551"/>
      <c r="F1079" s="551"/>
      <c r="G1079" s="550"/>
      <c r="I1079" s="551"/>
      <c r="K1079" s="555"/>
      <c r="L1079" s="556"/>
      <c r="M1079" s="556"/>
      <c r="N1079" s="550"/>
      <c r="O1079" s="553"/>
      <c r="P1079" s="560"/>
      <c r="Q1079" s="557"/>
      <c r="AF1079" s="553"/>
      <c r="AJ1079" s="558"/>
      <c r="AL1079" s="558"/>
      <c r="AO1079" s="559"/>
    </row>
    <row r="1080" ht="15.75" customHeight="1">
      <c r="A1080" s="550"/>
      <c r="B1080" s="550"/>
      <c r="C1080" s="550"/>
      <c r="D1080" s="550"/>
      <c r="E1080" s="551"/>
      <c r="F1080" s="551"/>
      <c r="G1080" s="550"/>
      <c r="I1080" s="551"/>
      <c r="K1080" s="555"/>
      <c r="L1080" s="556"/>
      <c r="M1080" s="556"/>
      <c r="N1080" s="550"/>
      <c r="O1080" s="553"/>
      <c r="P1080" s="560"/>
      <c r="Q1080" s="557"/>
      <c r="AF1080" s="553"/>
      <c r="AJ1080" s="558"/>
      <c r="AL1080" s="558"/>
      <c r="AO1080" s="559"/>
    </row>
    <row r="1081" ht="15.75" customHeight="1">
      <c r="A1081" s="550"/>
      <c r="B1081" s="550"/>
      <c r="C1081" s="550"/>
      <c r="D1081" s="550"/>
      <c r="E1081" s="551"/>
      <c r="F1081" s="551"/>
      <c r="G1081" s="550"/>
      <c r="I1081" s="551"/>
      <c r="K1081" s="555"/>
      <c r="L1081" s="556"/>
      <c r="M1081" s="556"/>
      <c r="N1081" s="550"/>
      <c r="O1081" s="553"/>
      <c r="P1081" s="560"/>
      <c r="Q1081" s="557"/>
      <c r="AF1081" s="553"/>
      <c r="AJ1081" s="558"/>
      <c r="AL1081" s="558"/>
      <c r="AO1081" s="559"/>
    </row>
    <row r="1082" ht="15.75" customHeight="1">
      <c r="A1082" s="550"/>
      <c r="B1082" s="550"/>
      <c r="C1082" s="550"/>
      <c r="D1082" s="550"/>
      <c r="E1082" s="551"/>
      <c r="F1082" s="551"/>
      <c r="G1082" s="550"/>
      <c r="I1082" s="551"/>
      <c r="K1082" s="555"/>
      <c r="L1082" s="556"/>
      <c r="M1082" s="556"/>
      <c r="N1082" s="550"/>
      <c r="O1082" s="553"/>
      <c r="P1082" s="560"/>
      <c r="Q1082" s="557"/>
      <c r="AF1082" s="553"/>
      <c r="AJ1082" s="558"/>
      <c r="AL1082" s="558"/>
      <c r="AO1082" s="559"/>
    </row>
    <row r="1083" ht="15.75" customHeight="1">
      <c r="A1083" s="550"/>
      <c r="B1083" s="550"/>
      <c r="C1083" s="550"/>
      <c r="D1083" s="550"/>
      <c r="E1083" s="551"/>
      <c r="F1083" s="551"/>
      <c r="G1083" s="550"/>
      <c r="I1083" s="551"/>
      <c r="K1083" s="555"/>
      <c r="L1083" s="556"/>
      <c r="M1083" s="556"/>
      <c r="N1083" s="550"/>
      <c r="O1083" s="553"/>
      <c r="P1083" s="560"/>
      <c r="Q1083" s="557"/>
      <c r="AF1083" s="553"/>
      <c r="AJ1083" s="558"/>
      <c r="AL1083" s="558"/>
      <c r="AO1083" s="559"/>
    </row>
    <row r="1084" ht="15.75" customHeight="1">
      <c r="A1084" s="550"/>
      <c r="B1084" s="550"/>
      <c r="C1084" s="550"/>
      <c r="D1084" s="550"/>
      <c r="E1084" s="551"/>
      <c r="F1084" s="551"/>
      <c r="G1084" s="550"/>
      <c r="I1084" s="551"/>
      <c r="K1084" s="555"/>
      <c r="L1084" s="556"/>
      <c r="M1084" s="556"/>
      <c r="N1084" s="550"/>
      <c r="O1084" s="553"/>
      <c r="P1084" s="560"/>
      <c r="Q1084" s="557"/>
      <c r="AF1084" s="553"/>
      <c r="AJ1084" s="558"/>
      <c r="AL1084" s="558"/>
      <c r="AO1084" s="559"/>
    </row>
    <row r="1085" ht="15.75" customHeight="1">
      <c r="A1085" s="550"/>
      <c r="B1085" s="550"/>
      <c r="C1085" s="550"/>
      <c r="D1085" s="550"/>
      <c r="E1085" s="551"/>
      <c r="F1085" s="551"/>
      <c r="G1085" s="550"/>
      <c r="I1085" s="551"/>
      <c r="K1085" s="555"/>
      <c r="L1085" s="556"/>
      <c r="M1085" s="556"/>
      <c r="N1085" s="550"/>
      <c r="O1085" s="553"/>
      <c r="P1085" s="560"/>
      <c r="Q1085" s="557"/>
      <c r="AF1085" s="553"/>
      <c r="AJ1085" s="558"/>
      <c r="AL1085" s="558"/>
      <c r="AO1085" s="559"/>
    </row>
    <row r="1086" ht="15.75" customHeight="1">
      <c r="A1086" s="550"/>
      <c r="B1086" s="550"/>
      <c r="C1086" s="550"/>
      <c r="D1086" s="550"/>
      <c r="E1086" s="551"/>
      <c r="F1086" s="551"/>
      <c r="G1086" s="550"/>
      <c r="I1086" s="551"/>
      <c r="K1086" s="555"/>
      <c r="L1086" s="556"/>
      <c r="M1086" s="556"/>
      <c r="N1086" s="550"/>
      <c r="O1086" s="553"/>
      <c r="P1086" s="560"/>
      <c r="Q1086" s="557"/>
      <c r="AF1086" s="553"/>
      <c r="AJ1086" s="558"/>
      <c r="AL1086" s="558"/>
      <c r="AO1086" s="559"/>
    </row>
    <row r="1087" ht="15.75" customHeight="1">
      <c r="A1087" s="550"/>
      <c r="B1087" s="550"/>
      <c r="C1087" s="550"/>
      <c r="D1087" s="550"/>
      <c r="E1087" s="551"/>
      <c r="F1087" s="551"/>
      <c r="G1087" s="550"/>
      <c r="I1087" s="551"/>
      <c r="K1087" s="555"/>
      <c r="L1087" s="556"/>
      <c r="M1087" s="556"/>
      <c r="N1087" s="550"/>
      <c r="O1087" s="553"/>
      <c r="P1087" s="560"/>
      <c r="Q1087" s="557"/>
      <c r="AF1087" s="553"/>
      <c r="AJ1087" s="558"/>
      <c r="AL1087" s="558"/>
      <c r="AO1087" s="559"/>
    </row>
    <row r="1088" ht="15.75" customHeight="1">
      <c r="A1088" s="550"/>
      <c r="B1088" s="550"/>
      <c r="C1088" s="550"/>
      <c r="D1088" s="550"/>
      <c r="E1088" s="551"/>
      <c r="F1088" s="551"/>
      <c r="G1088" s="550"/>
      <c r="I1088" s="551"/>
      <c r="K1088" s="555"/>
      <c r="L1088" s="556"/>
      <c r="M1088" s="556"/>
      <c r="N1088" s="550"/>
      <c r="O1088" s="553"/>
      <c r="P1088" s="560"/>
      <c r="Q1088" s="557"/>
      <c r="AF1088" s="553"/>
      <c r="AJ1088" s="558"/>
      <c r="AL1088" s="558"/>
      <c r="AO1088" s="559"/>
    </row>
    <row r="1089" ht="15.75" customHeight="1">
      <c r="A1089" s="550"/>
      <c r="B1089" s="550"/>
      <c r="C1089" s="550"/>
      <c r="D1089" s="550"/>
      <c r="E1089" s="551"/>
      <c r="F1089" s="551"/>
      <c r="G1089" s="550"/>
      <c r="I1089" s="551"/>
      <c r="K1089" s="555"/>
      <c r="L1089" s="556"/>
      <c r="M1089" s="556"/>
      <c r="N1089" s="550"/>
      <c r="O1089" s="553"/>
      <c r="P1089" s="560"/>
      <c r="Q1089" s="557"/>
      <c r="AF1089" s="553"/>
      <c r="AJ1089" s="558"/>
      <c r="AL1089" s="558"/>
      <c r="AO1089" s="559"/>
    </row>
    <row r="1090" ht="15.75" customHeight="1">
      <c r="A1090" s="550"/>
      <c r="B1090" s="550"/>
      <c r="C1090" s="550"/>
      <c r="D1090" s="550"/>
      <c r="E1090" s="551"/>
      <c r="F1090" s="551"/>
      <c r="G1090" s="550"/>
      <c r="I1090" s="551"/>
      <c r="K1090" s="555"/>
      <c r="L1090" s="556"/>
      <c r="M1090" s="556"/>
      <c r="N1090" s="550"/>
      <c r="O1090" s="553"/>
      <c r="P1090" s="560"/>
      <c r="Q1090" s="557"/>
      <c r="AF1090" s="553"/>
      <c r="AJ1090" s="558"/>
      <c r="AL1090" s="558"/>
      <c r="AO1090" s="559"/>
    </row>
    <row r="1091" ht="15.75" customHeight="1">
      <c r="A1091" s="550"/>
      <c r="B1091" s="550"/>
      <c r="C1091" s="550"/>
      <c r="D1091" s="550"/>
      <c r="E1091" s="551"/>
      <c r="F1091" s="551"/>
      <c r="G1091" s="550"/>
      <c r="I1091" s="551"/>
      <c r="K1091" s="555"/>
      <c r="L1091" s="556"/>
      <c r="M1091" s="556"/>
      <c r="N1091" s="550"/>
      <c r="O1091" s="553"/>
      <c r="P1091" s="560"/>
      <c r="Q1091" s="557"/>
      <c r="AF1091" s="553"/>
      <c r="AJ1091" s="558"/>
      <c r="AL1091" s="558"/>
      <c r="AO1091" s="559"/>
    </row>
    <row r="1092" ht="15.75" customHeight="1">
      <c r="A1092" s="550"/>
      <c r="B1092" s="550"/>
      <c r="C1092" s="550"/>
      <c r="D1092" s="550"/>
      <c r="E1092" s="551"/>
      <c r="F1092" s="551"/>
      <c r="G1092" s="550"/>
      <c r="I1092" s="551"/>
      <c r="K1092" s="555"/>
      <c r="L1092" s="556"/>
      <c r="M1092" s="556"/>
      <c r="N1092" s="550"/>
      <c r="O1092" s="553"/>
      <c r="P1092" s="560"/>
      <c r="Q1092" s="557"/>
      <c r="AF1092" s="553"/>
      <c r="AJ1092" s="558"/>
      <c r="AL1092" s="558"/>
      <c r="AO1092" s="559"/>
    </row>
    <row r="1093" ht="15.75" customHeight="1">
      <c r="A1093" s="550"/>
      <c r="B1093" s="550"/>
      <c r="C1093" s="550"/>
      <c r="D1093" s="550"/>
      <c r="E1093" s="551"/>
      <c r="F1093" s="551"/>
      <c r="G1093" s="550"/>
      <c r="I1093" s="551"/>
      <c r="K1093" s="555"/>
      <c r="L1093" s="556"/>
      <c r="M1093" s="556"/>
      <c r="N1093" s="550"/>
      <c r="O1093" s="553"/>
      <c r="P1093" s="560"/>
      <c r="Q1093" s="557"/>
      <c r="AF1093" s="553"/>
      <c r="AJ1093" s="558"/>
      <c r="AL1093" s="558"/>
      <c r="AO1093" s="559"/>
    </row>
    <row r="1094" ht="15.75" customHeight="1">
      <c r="A1094" s="550"/>
      <c r="B1094" s="550"/>
      <c r="C1094" s="550"/>
      <c r="D1094" s="550"/>
      <c r="E1094" s="551"/>
      <c r="F1094" s="551"/>
      <c r="G1094" s="550"/>
      <c r="I1094" s="551"/>
      <c r="K1094" s="555"/>
      <c r="L1094" s="556"/>
      <c r="M1094" s="556"/>
      <c r="N1094" s="550"/>
      <c r="O1094" s="553"/>
      <c r="P1094" s="560"/>
      <c r="Q1094" s="557"/>
      <c r="AF1094" s="553"/>
      <c r="AJ1094" s="558"/>
      <c r="AL1094" s="558"/>
      <c r="AO1094" s="559"/>
    </row>
    <row r="1095" ht="15.75" customHeight="1">
      <c r="A1095" s="550"/>
      <c r="B1095" s="550"/>
      <c r="C1095" s="550"/>
      <c r="D1095" s="550"/>
      <c r="E1095" s="551"/>
      <c r="F1095" s="551"/>
      <c r="G1095" s="550"/>
      <c r="I1095" s="551"/>
      <c r="K1095" s="555"/>
      <c r="L1095" s="556"/>
      <c r="M1095" s="556"/>
      <c r="N1095" s="550"/>
      <c r="O1095" s="553"/>
      <c r="P1095" s="560"/>
      <c r="Q1095" s="557"/>
      <c r="AF1095" s="553"/>
      <c r="AJ1095" s="558"/>
      <c r="AL1095" s="558"/>
      <c r="AO1095" s="559"/>
    </row>
    <row r="1096" ht="15.75" customHeight="1">
      <c r="A1096" s="550"/>
      <c r="B1096" s="550"/>
      <c r="C1096" s="550"/>
      <c r="D1096" s="550"/>
      <c r="E1096" s="551"/>
      <c r="F1096" s="551"/>
      <c r="G1096" s="550"/>
      <c r="I1096" s="551"/>
      <c r="K1096" s="555"/>
      <c r="L1096" s="556"/>
      <c r="M1096" s="556"/>
      <c r="N1096" s="550"/>
      <c r="O1096" s="553"/>
      <c r="P1096" s="560"/>
      <c r="Q1096" s="557"/>
      <c r="AF1096" s="553"/>
      <c r="AJ1096" s="558"/>
      <c r="AL1096" s="558"/>
      <c r="AO1096" s="559"/>
    </row>
    <row r="1097" ht="15.75" customHeight="1">
      <c r="A1097" s="550"/>
      <c r="B1097" s="550"/>
      <c r="C1097" s="550"/>
      <c r="D1097" s="550"/>
      <c r="E1097" s="551"/>
      <c r="F1097" s="551"/>
      <c r="G1097" s="550"/>
      <c r="I1097" s="551"/>
      <c r="K1097" s="555"/>
      <c r="L1097" s="556"/>
      <c r="M1097" s="556"/>
      <c r="N1097" s="550"/>
      <c r="O1097" s="553"/>
      <c r="P1097" s="560"/>
      <c r="Q1097" s="557"/>
      <c r="AF1097" s="553"/>
      <c r="AJ1097" s="558"/>
      <c r="AL1097" s="558"/>
      <c r="AO1097" s="559"/>
    </row>
    <row r="1098" ht="15.75" customHeight="1">
      <c r="A1098" s="550"/>
      <c r="B1098" s="550"/>
      <c r="C1098" s="550"/>
      <c r="D1098" s="550"/>
      <c r="E1098" s="551"/>
      <c r="F1098" s="551"/>
      <c r="G1098" s="550"/>
      <c r="I1098" s="551"/>
      <c r="K1098" s="555"/>
      <c r="L1098" s="556"/>
      <c r="M1098" s="556"/>
      <c r="N1098" s="550"/>
      <c r="O1098" s="553"/>
      <c r="P1098" s="560"/>
      <c r="Q1098" s="557"/>
      <c r="AF1098" s="553"/>
      <c r="AJ1098" s="558"/>
      <c r="AL1098" s="558"/>
      <c r="AO1098" s="559"/>
    </row>
    <row r="1099" ht="15.75" customHeight="1">
      <c r="A1099" s="550"/>
      <c r="B1099" s="550"/>
      <c r="C1099" s="550"/>
      <c r="D1099" s="550"/>
      <c r="E1099" s="551"/>
      <c r="F1099" s="551"/>
      <c r="G1099" s="550"/>
      <c r="I1099" s="551"/>
      <c r="K1099" s="555"/>
      <c r="L1099" s="556"/>
      <c r="M1099" s="556"/>
      <c r="N1099" s="550"/>
      <c r="O1099" s="553"/>
      <c r="P1099" s="560"/>
      <c r="Q1099" s="557"/>
      <c r="AF1099" s="553"/>
      <c r="AJ1099" s="558"/>
      <c r="AL1099" s="558"/>
      <c r="AO1099" s="559"/>
    </row>
    <row r="1100" ht="15.75" customHeight="1">
      <c r="A1100" s="550"/>
      <c r="B1100" s="550"/>
      <c r="C1100" s="550"/>
      <c r="D1100" s="550"/>
      <c r="E1100" s="551"/>
      <c r="F1100" s="551"/>
      <c r="G1100" s="550"/>
      <c r="I1100" s="551"/>
      <c r="K1100" s="555"/>
      <c r="L1100" s="556"/>
      <c r="M1100" s="556"/>
      <c r="N1100" s="550"/>
      <c r="O1100" s="553"/>
      <c r="P1100" s="560"/>
      <c r="Q1100" s="557"/>
      <c r="AF1100" s="553"/>
      <c r="AJ1100" s="558"/>
      <c r="AL1100" s="558"/>
      <c r="AO1100" s="559"/>
    </row>
    <row r="1101" ht="15.75" customHeight="1">
      <c r="A1101" s="550"/>
      <c r="B1101" s="550"/>
      <c r="C1101" s="550"/>
      <c r="D1101" s="550"/>
      <c r="E1101" s="551"/>
      <c r="F1101" s="551"/>
      <c r="G1101" s="550"/>
      <c r="I1101" s="551"/>
      <c r="K1101" s="555"/>
      <c r="L1101" s="556"/>
      <c r="M1101" s="556"/>
      <c r="N1101" s="550"/>
      <c r="O1101" s="553"/>
      <c r="P1101" s="560"/>
      <c r="Q1101" s="557"/>
      <c r="AF1101" s="553"/>
      <c r="AJ1101" s="558"/>
      <c r="AL1101" s="558"/>
      <c r="AO1101" s="559"/>
    </row>
    <row r="1102" ht="15.75" customHeight="1">
      <c r="A1102" s="550"/>
      <c r="B1102" s="550"/>
      <c r="C1102" s="550"/>
      <c r="D1102" s="550"/>
      <c r="E1102" s="551"/>
      <c r="F1102" s="551"/>
      <c r="G1102" s="550"/>
      <c r="I1102" s="551"/>
      <c r="K1102" s="555"/>
      <c r="L1102" s="556"/>
      <c r="M1102" s="556"/>
      <c r="N1102" s="550"/>
      <c r="O1102" s="553"/>
      <c r="P1102" s="560"/>
      <c r="Q1102" s="557"/>
      <c r="AF1102" s="553"/>
      <c r="AJ1102" s="558"/>
      <c r="AL1102" s="558"/>
      <c r="AO1102" s="559"/>
    </row>
    <row r="1103" ht="15.75" customHeight="1">
      <c r="A1103" s="550"/>
      <c r="B1103" s="550"/>
      <c r="C1103" s="550"/>
      <c r="D1103" s="550"/>
      <c r="E1103" s="551"/>
      <c r="F1103" s="551"/>
      <c r="G1103" s="550"/>
      <c r="I1103" s="551"/>
      <c r="K1103" s="555"/>
      <c r="L1103" s="556"/>
      <c r="M1103" s="556"/>
      <c r="N1103" s="550"/>
      <c r="O1103" s="553"/>
      <c r="P1103" s="560"/>
      <c r="Q1103" s="557"/>
      <c r="AF1103" s="553"/>
      <c r="AJ1103" s="558"/>
      <c r="AL1103" s="558"/>
      <c r="AO1103" s="559"/>
    </row>
    <row r="1104" ht="15.75" customHeight="1">
      <c r="A1104" s="550"/>
      <c r="B1104" s="550"/>
      <c r="C1104" s="550"/>
      <c r="D1104" s="550"/>
      <c r="E1104" s="551"/>
      <c r="F1104" s="551"/>
      <c r="G1104" s="550"/>
      <c r="I1104" s="551"/>
      <c r="K1104" s="555"/>
      <c r="L1104" s="556"/>
      <c r="M1104" s="556"/>
      <c r="N1104" s="550"/>
      <c r="O1104" s="553"/>
      <c r="P1104" s="560"/>
      <c r="Q1104" s="557"/>
      <c r="AF1104" s="553"/>
      <c r="AJ1104" s="558"/>
      <c r="AL1104" s="558"/>
      <c r="AO1104" s="559"/>
    </row>
    <row r="1105" ht="15.75" customHeight="1">
      <c r="A1105" s="550"/>
      <c r="B1105" s="550"/>
      <c r="C1105" s="550"/>
      <c r="D1105" s="550"/>
      <c r="E1105" s="551"/>
      <c r="F1105" s="551"/>
      <c r="G1105" s="550"/>
      <c r="I1105" s="551"/>
      <c r="K1105" s="555"/>
      <c r="L1105" s="556"/>
      <c r="M1105" s="556"/>
      <c r="N1105" s="550"/>
      <c r="O1105" s="553"/>
      <c r="P1105" s="560"/>
      <c r="Q1105" s="557"/>
      <c r="AF1105" s="553"/>
      <c r="AJ1105" s="558"/>
      <c r="AL1105" s="558"/>
      <c r="AO1105" s="559"/>
    </row>
    <row r="1106" ht="15.75" customHeight="1">
      <c r="A1106" s="550"/>
      <c r="B1106" s="550"/>
      <c r="C1106" s="550"/>
      <c r="D1106" s="550"/>
      <c r="E1106" s="551"/>
      <c r="F1106" s="551"/>
      <c r="G1106" s="550"/>
      <c r="I1106" s="551"/>
      <c r="K1106" s="555"/>
      <c r="L1106" s="556"/>
      <c r="M1106" s="556"/>
      <c r="N1106" s="550"/>
      <c r="O1106" s="553"/>
      <c r="P1106" s="560"/>
      <c r="Q1106" s="557"/>
      <c r="AF1106" s="553"/>
      <c r="AJ1106" s="558"/>
      <c r="AL1106" s="558"/>
      <c r="AO1106" s="559"/>
    </row>
    <row r="1107" ht="15.75" customHeight="1">
      <c r="A1107" s="550"/>
      <c r="B1107" s="550"/>
      <c r="C1107" s="550"/>
      <c r="D1107" s="550"/>
      <c r="E1107" s="551"/>
      <c r="F1107" s="551"/>
      <c r="G1107" s="550"/>
      <c r="I1107" s="551"/>
      <c r="K1107" s="555"/>
      <c r="L1107" s="556"/>
      <c r="M1107" s="556"/>
      <c r="N1107" s="550"/>
      <c r="O1107" s="553"/>
      <c r="P1107" s="560"/>
      <c r="Q1107" s="557"/>
      <c r="AF1107" s="553"/>
      <c r="AJ1107" s="558"/>
      <c r="AL1107" s="558"/>
      <c r="AO1107" s="559"/>
    </row>
    <row r="1108" ht="15.75" customHeight="1">
      <c r="A1108" s="550"/>
      <c r="B1108" s="550"/>
      <c r="C1108" s="550"/>
      <c r="D1108" s="550"/>
      <c r="E1108" s="551"/>
      <c r="F1108" s="551"/>
      <c r="G1108" s="550"/>
      <c r="I1108" s="551"/>
      <c r="K1108" s="555"/>
      <c r="L1108" s="556"/>
      <c r="M1108" s="556"/>
      <c r="N1108" s="550"/>
      <c r="O1108" s="553"/>
      <c r="P1108" s="560"/>
      <c r="Q1108" s="557"/>
      <c r="AF1108" s="553"/>
      <c r="AJ1108" s="558"/>
      <c r="AL1108" s="558"/>
      <c r="AO1108" s="559"/>
    </row>
    <row r="1109" ht="15.75" customHeight="1">
      <c r="A1109" s="550"/>
      <c r="B1109" s="550"/>
      <c r="C1109" s="550"/>
      <c r="D1109" s="550"/>
      <c r="E1109" s="551"/>
      <c r="F1109" s="551"/>
      <c r="G1109" s="550"/>
      <c r="I1109" s="551"/>
      <c r="K1109" s="555"/>
      <c r="L1109" s="556"/>
      <c r="M1109" s="556"/>
      <c r="N1109" s="550"/>
      <c r="O1109" s="553"/>
      <c r="P1109" s="560"/>
      <c r="Q1109" s="557"/>
      <c r="AF1109" s="553"/>
      <c r="AJ1109" s="558"/>
      <c r="AL1109" s="558"/>
      <c r="AO1109" s="559"/>
    </row>
    <row r="1110" ht="15.75" customHeight="1">
      <c r="A1110" s="550"/>
      <c r="B1110" s="550"/>
      <c r="C1110" s="550"/>
      <c r="D1110" s="550"/>
      <c r="E1110" s="551"/>
      <c r="F1110" s="551"/>
      <c r="G1110" s="550"/>
      <c r="I1110" s="551"/>
      <c r="K1110" s="555"/>
      <c r="L1110" s="556"/>
      <c r="M1110" s="556"/>
      <c r="N1110" s="550"/>
      <c r="O1110" s="553"/>
      <c r="P1110" s="560"/>
      <c r="Q1110" s="557"/>
      <c r="AF1110" s="553"/>
      <c r="AJ1110" s="558"/>
      <c r="AL1110" s="558"/>
      <c r="AO1110" s="559"/>
    </row>
    <row r="1111" ht="15.75" customHeight="1">
      <c r="A1111" s="550"/>
      <c r="B1111" s="550"/>
      <c r="C1111" s="550"/>
      <c r="D1111" s="550"/>
      <c r="E1111" s="551"/>
      <c r="F1111" s="551"/>
      <c r="G1111" s="550"/>
      <c r="I1111" s="551"/>
      <c r="K1111" s="555"/>
      <c r="L1111" s="556"/>
      <c r="M1111" s="556"/>
      <c r="N1111" s="550"/>
      <c r="O1111" s="553"/>
      <c r="P1111" s="560"/>
      <c r="Q1111" s="557"/>
      <c r="AF1111" s="553"/>
      <c r="AJ1111" s="558"/>
      <c r="AL1111" s="558"/>
      <c r="AO1111" s="559"/>
    </row>
    <row r="1112" ht="15.75" customHeight="1">
      <c r="A1112" s="550"/>
      <c r="B1112" s="550"/>
      <c r="C1112" s="550"/>
      <c r="D1112" s="550"/>
      <c r="E1112" s="551"/>
      <c r="F1112" s="551"/>
      <c r="G1112" s="550"/>
      <c r="I1112" s="551"/>
      <c r="K1112" s="555"/>
      <c r="L1112" s="556"/>
      <c r="M1112" s="556"/>
      <c r="N1112" s="550"/>
      <c r="O1112" s="553"/>
      <c r="P1112" s="560"/>
      <c r="Q1112" s="557"/>
      <c r="AF1112" s="553"/>
      <c r="AJ1112" s="558"/>
      <c r="AL1112" s="558"/>
      <c r="AO1112" s="559"/>
    </row>
    <row r="1113" ht="15.75" customHeight="1">
      <c r="A1113" s="550"/>
      <c r="B1113" s="550"/>
      <c r="C1113" s="550"/>
      <c r="D1113" s="550"/>
      <c r="E1113" s="551"/>
      <c r="F1113" s="551"/>
      <c r="G1113" s="550"/>
      <c r="I1113" s="551"/>
      <c r="K1113" s="555"/>
      <c r="L1113" s="556"/>
      <c r="M1113" s="556"/>
      <c r="N1113" s="550"/>
      <c r="O1113" s="553"/>
      <c r="P1113" s="560"/>
      <c r="Q1113" s="557"/>
      <c r="AF1113" s="553"/>
      <c r="AJ1113" s="558"/>
      <c r="AL1113" s="558"/>
      <c r="AO1113" s="559"/>
    </row>
    <row r="1114" ht="15.75" customHeight="1">
      <c r="A1114" s="550"/>
      <c r="B1114" s="550"/>
      <c r="C1114" s="550"/>
      <c r="D1114" s="550"/>
      <c r="E1114" s="551"/>
      <c r="F1114" s="551"/>
      <c r="G1114" s="550"/>
      <c r="I1114" s="551"/>
      <c r="K1114" s="555"/>
      <c r="L1114" s="556"/>
      <c r="M1114" s="556"/>
      <c r="N1114" s="550"/>
      <c r="O1114" s="553"/>
      <c r="P1114" s="560"/>
      <c r="Q1114" s="557"/>
      <c r="AF1114" s="553"/>
      <c r="AJ1114" s="558"/>
      <c r="AL1114" s="558"/>
      <c r="AO1114" s="559"/>
    </row>
    <row r="1115" ht="15.75" customHeight="1">
      <c r="A1115" s="550"/>
      <c r="B1115" s="550"/>
      <c r="C1115" s="550"/>
      <c r="D1115" s="550"/>
      <c r="E1115" s="551"/>
      <c r="F1115" s="551"/>
      <c r="G1115" s="550"/>
      <c r="I1115" s="551"/>
      <c r="K1115" s="555"/>
      <c r="L1115" s="556"/>
      <c r="M1115" s="556"/>
      <c r="N1115" s="550"/>
      <c r="O1115" s="553"/>
      <c r="P1115" s="560"/>
      <c r="Q1115" s="557"/>
      <c r="AF1115" s="553"/>
      <c r="AJ1115" s="558"/>
      <c r="AL1115" s="558"/>
      <c r="AO1115" s="559"/>
    </row>
    <row r="1116" ht="15.75" customHeight="1">
      <c r="A1116" s="550"/>
      <c r="B1116" s="550"/>
      <c r="C1116" s="550"/>
      <c r="D1116" s="550"/>
      <c r="E1116" s="551"/>
      <c r="F1116" s="551"/>
      <c r="G1116" s="550"/>
      <c r="I1116" s="551"/>
      <c r="K1116" s="555"/>
      <c r="L1116" s="556"/>
      <c r="M1116" s="556"/>
      <c r="N1116" s="550"/>
      <c r="O1116" s="553"/>
      <c r="P1116" s="560"/>
      <c r="Q1116" s="557"/>
      <c r="AF1116" s="553"/>
      <c r="AJ1116" s="558"/>
      <c r="AL1116" s="558"/>
      <c r="AO1116" s="559"/>
    </row>
    <row r="1117" ht="15.75" customHeight="1">
      <c r="A1117" s="550"/>
      <c r="B1117" s="550"/>
      <c r="C1117" s="550"/>
      <c r="D1117" s="550"/>
      <c r="E1117" s="551"/>
      <c r="F1117" s="551"/>
      <c r="G1117" s="550"/>
      <c r="I1117" s="551"/>
      <c r="K1117" s="555"/>
      <c r="L1117" s="556"/>
      <c r="M1117" s="556"/>
      <c r="N1117" s="550"/>
      <c r="O1117" s="553"/>
      <c r="P1117" s="560"/>
      <c r="Q1117" s="557"/>
      <c r="AF1117" s="553"/>
      <c r="AJ1117" s="558"/>
      <c r="AL1117" s="558"/>
      <c r="AO1117" s="559"/>
    </row>
    <row r="1118" ht="15.75" customHeight="1">
      <c r="A1118" s="550"/>
      <c r="B1118" s="550"/>
      <c r="C1118" s="550"/>
      <c r="D1118" s="550"/>
      <c r="E1118" s="551"/>
      <c r="F1118" s="551"/>
      <c r="G1118" s="550"/>
      <c r="I1118" s="551"/>
      <c r="K1118" s="555"/>
      <c r="L1118" s="556"/>
      <c r="M1118" s="556"/>
      <c r="N1118" s="550"/>
      <c r="O1118" s="553"/>
      <c r="P1118" s="560"/>
      <c r="Q1118" s="557"/>
      <c r="AF1118" s="553"/>
      <c r="AJ1118" s="558"/>
      <c r="AL1118" s="558"/>
      <c r="AO1118" s="559"/>
    </row>
    <row r="1119" ht="15.75" customHeight="1">
      <c r="A1119" s="550"/>
      <c r="B1119" s="550"/>
      <c r="C1119" s="550"/>
      <c r="D1119" s="550"/>
      <c r="E1119" s="551"/>
      <c r="F1119" s="551"/>
      <c r="G1119" s="550"/>
      <c r="I1119" s="551"/>
      <c r="K1119" s="555"/>
      <c r="L1119" s="556"/>
      <c r="M1119" s="556"/>
      <c r="N1119" s="550"/>
      <c r="O1119" s="553"/>
      <c r="P1119" s="560"/>
      <c r="Q1119" s="557"/>
      <c r="AF1119" s="553"/>
      <c r="AJ1119" s="558"/>
      <c r="AL1119" s="558"/>
      <c r="AO1119" s="559"/>
    </row>
    <row r="1120" ht="15.75" customHeight="1">
      <c r="A1120" s="550"/>
      <c r="B1120" s="550"/>
      <c r="C1120" s="550"/>
      <c r="D1120" s="550"/>
      <c r="E1120" s="551"/>
      <c r="F1120" s="551"/>
      <c r="G1120" s="550"/>
      <c r="I1120" s="551"/>
      <c r="K1120" s="555"/>
      <c r="L1120" s="556"/>
      <c r="M1120" s="556"/>
      <c r="N1120" s="550"/>
      <c r="O1120" s="553"/>
      <c r="P1120" s="560"/>
      <c r="Q1120" s="557"/>
      <c r="AF1120" s="553"/>
      <c r="AJ1120" s="558"/>
      <c r="AL1120" s="558"/>
      <c r="AO1120" s="559"/>
    </row>
    <row r="1121" ht="15.75" customHeight="1">
      <c r="A1121" s="550"/>
      <c r="B1121" s="550"/>
      <c r="C1121" s="550"/>
      <c r="D1121" s="550"/>
      <c r="E1121" s="551"/>
      <c r="F1121" s="551"/>
      <c r="G1121" s="550"/>
      <c r="I1121" s="551"/>
      <c r="K1121" s="555"/>
      <c r="L1121" s="556"/>
      <c r="M1121" s="556"/>
      <c r="N1121" s="550"/>
      <c r="O1121" s="553"/>
      <c r="P1121" s="560"/>
      <c r="Q1121" s="557"/>
      <c r="AF1121" s="553"/>
      <c r="AJ1121" s="558"/>
      <c r="AL1121" s="558"/>
      <c r="AO1121" s="559"/>
    </row>
    <row r="1122" ht="15.75" customHeight="1">
      <c r="A1122" s="550"/>
      <c r="B1122" s="550"/>
      <c r="C1122" s="550"/>
      <c r="D1122" s="550"/>
      <c r="E1122" s="551"/>
      <c r="F1122" s="551"/>
      <c r="G1122" s="550"/>
      <c r="I1122" s="551"/>
      <c r="K1122" s="555"/>
      <c r="L1122" s="556"/>
      <c r="M1122" s="556"/>
      <c r="N1122" s="550"/>
      <c r="O1122" s="553"/>
      <c r="P1122" s="560"/>
      <c r="Q1122" s="557"/>
      <c r="AF1122" s="553"/>
      <c r="AJ1122" s="558"/>
      <c r="AL1122" s="558"/>
      <c r="AO1122" s="559"/>
    </row>
    <row r="1123" ht="15.75" customHeight="1">
      <c r="A1123" s="550"/>
      <c r="B1123" s="550"/>
      <c r="C1123" s="550"/>
      <c r="D1123" s="550"/>
      <c r="E1123" s="551"/>
      <c r="F1123" s="551"/>
      <c r="G1123" s="550"/>
      <c r="I1123" s="551"/>
      <c r="K1123" s="555"/>
      <c r="L1123" s="556"/>
      <c r="M1123" s="556"/>
      <c r="N1123" s="550"/>
      <c r="O1123" s="553"/>
      <c r="P1123" s="560"/>
      <c r="Q1123" s="557"/>
      <c r="AF1123" s="553"/>
      <c r="AJ1123" s="558"/>
      <c r="AL1123" s="558"/>
      <c r="AO1123" s="559"/>
    </row>
    <row r="1124" ht="15.75" customHeight="1">
      <c r="A1124" s="550"/>
      <c r="B1124" s="550"/>
      <c r="C1124" s="550"/>
      <c r="D1124" s="550"/>
      <c r="E1124" s="551"/>
      <c r="F1124" s="551"/>
      <c r="G1124" s="550"/>
      <c r="I1124" s="551"/>
      <c r="K1124" s="555"/>
      <c r="L1124" s="556"/>
      <c r="M1124" s="556"/>
      <c r="N1124" s="550"/>
      <c r="O1124" s="553"/>
      <c r="P1124" s="560"/>
      <c r="Q1124" s="557"/>
      <c r="AF1124" s="553"/>
      <c r="AJ1124" s="558"/>
      <c r="AL1124" s="558"/>
      <c r="AO1124" s="559"/>
    </row>
    <row r="1125" ht="15.75" customHeight="1">
      <c r="A1125" s="550"/>
      <c r="B1125" s="550"/>
      <c r="C1125" s="550"/>
      <c r="D1125" s="550"/>
      <c r="E1125" s="551"/>
      <c r="F1125" s="551"/>
      <c r="G1125" s="550"/>
      <c r="I1125" s="551"/>
      <c r="K1125" s="555"/>
      <c r="L1125" s="556"/>
      <c r="M1125" s="556"/>
      <c r="N1125" s="550"/>
      <c r="O1125" s="553"/>
      <c r="P1125" s="560"/>
      <c r="Q1125" s="557"/>
      <c r="AF1125" s="553"/>
      <c r="AJ1125" s="558"/>
      <c r="AL1125" s="558"/>
      <c r="AO1125" s="559"/>
    </row>
    <row r="1126" ht="15.75" customHeight="1">
      <c r="A1126" s="550"/>
      <c r="B1126" s="550"/>
      <c r="C1126" s="550"/>
      <c r="D1126" s="550"/>
      <c r="E1126" s="551"/>
      <c r="F1126" s="551"/>
      <c r="G1126" s="550"/>
      <c r="I1126" s="551"/>
      <c r="K1126" s="555"/>
      <c r="L1126" s="556"/>
      <c r="M1126" s="556"/>
      <c r="N1126" s="550"/>
      <c r="O1126" s="553"/>
      <c r="P1126" s="560"/>
      <c r="Q1126" s="557"/>
      <c r="AF1126" s="553"/>
      <c r="AJ1126" s="558"/>
      <c r="AL1126" s="558"/>
      <c r="AO1126" s="559"/>
    </row>
    <row r="1127" ht="15.75" customHeight="1">
      <c r="A1127" s="550"/>
      <c r="B1127" s="550"/>
      <c r="C1127" s="550"/>
      <c r="D1127" s="550"/>
      <c r="E1127" s="551"/>
      <c r="F1127" s="551"/>
      <c r="G1127" s="550"/>
      <c r="I1127" s="551"/>
      <c r="K1127" s="555"/>
      <c r="L1127" s="556"/>
      <c r="M1127" s="556"/>
      <c r="N1127" s="550"/>
      <c r="O1127" s="553"/>
      <c r="P1127" s="560"/>
      <c r="Q1127" s="557"/>
      <c r="AF1127" s="553"/>
      <c r="AJ1127" s="558"/>
      <c r="AL1127" s="558"/>
      <c r="AO1127" s="559"/>
    </row>
    <row r="1128" ht="15.75" customHeight="1">
      <c r="A1128" s="550"/>
      <c r="B1128" s="550"/>
      <c r="C1128" s="550"/>
      <c r="D1128" s="550"/>
      <c r="E1128" s="551"/>
      <c r="F1128" s="551"/>
      <c r="G1128" s="550"/>
      <c r="I1128" s="551"/>
      <c r="K1128" s="555"/>
      <c r="L1128" s="556"/>
      <c r="M1128" s="556"/>
      <c r="N1128" s="550"/>
      <c r="O1128" s="553"/>
      <c r="P1128" s="560"/>
      <c r="Q1128" s="557"/>
      <c r="AF1128" s="553"/>
      <c r="AJ1128" s="558"/>
      <c r="AL1128" s="558"/>
      <c r="AO1128" s="559"/>
    </row>
    <row r="1129" ht="15.75" customHeight="1">
      <c r="A1129" s="550"/>
      <c r="B1129" s="550"/>
      <c r="C1129" s="550"/>
      <c r="D1129" s="550"/>
      <c r="E1129" s="551"/>
      <c r="F1129" s="551"/>
      <c r="G1129" s="550"/>
      <c r="I1129" s="551"/>
      <c r="K1129" s="555"/>
      <c r="L1129" s="556"/>
      <c r="M1129" s="556"/>
      <c r="N1129" s="550"/>
      <c r="O1129" s="553"/>
      <c r="P1129" s="560"/>
      <c r="Q1129" s="557"/>
      <c r="AF1129" s="553"/>
      <c r="AJ1129" s="558"/>
      <c r="AL1129" s="558"/>
      <c r="AO1129" s="559"/>
    </row>
    <row r="1130" ht="15.75" customHeight="1">
      <c r="A1130" s="550"/>
      <c r="B1130" s="550"/>
      <c r="C1130" s="550"/>
      <c r="D1130" s="550"/>
      <c r="E1130" s="551"/>
      <c r="F1130" s="551"/>
      <c r="G1130" s="550"/>
      <c r="I1130" s="551"/>
      <c r="K1130" s="555"/>
      <c r="L1130" s="556"/>
      <c r="M1130" s="556"/>
      <c r="N1130" s="550"/>
      <c r="O1130" s="553"/>
      <c r="P1130" s="560"/>
      <c r="Q1130" s="557"/>
      <c r="AF1130" s="553"/>
      <c r="AJ1130" s="558"/>
      <c r="AL1130" s="558"/>
      <c r="AO1130" s="559"/>
    </row>
    <row r="1131" ht="15.75" customHeight="1">
      <c r="A1131" s="550"/>
      <c r="B1131" s="550"/>
      <c r="C1131" s="550"/>
      <c r="D1131" s="550"/>
      <c r="E1131" s="551"/>
      <c r="F1131" s="551"/>
      <c r="G1131" s="550"/>
      <c r="I1131" s="551"/>
      <c r="K1131" s="555"/>
      <c r="L1131" s="556"/>
      <c r="M1131" s="556"/>
      <c r="N1131" s="550"/>
      <c r="O1131" s="553"/>
      <c r="P1131" s="560"/>
      <c r="Q1131" s="557"/>
      <c r="AF1131" s="553"/>
      <c r="AJ1131" s="558"/>
      <c r="AL1131" s="558"/>
      <c r="AO1131" s="559"/>
    </row>
    <row r="1132" ht="15.75" customHeight="1">
      <c r="A1132" s="550"/>
      <c r="B1132" s="550"/>
      <c r="C1132" s="550"/>
      <c r="D1132" s="550"/>
      <c r="E1132" s="551"/>
      <c r="F1132" s="551"/>
      <c r="G1132" s="550"/>
      <c r="I1132" s="551"/>
      <c r="K1132" s="555"/>
      <c r="L1132" s="556"/>
      <c r="M1132" s="556"/>
      <c r="N1132" s="550"/>
      <c r="O1132" s="553"/>
      <c r="P1132" s="560"/>
      <c r="Q1132" s="557"/>
      <c r="AF1132" s="553"/>
      <c r="AJ1132" s="558"/>
      <c r="AL1132" s="558"/>
      <c r="AO1132" s="559"/>
    </row>
    <row r="1133" ht="15.75" customHeight="1">
      <c r="A1133" s="550"/>
      <c r="B1133" s="550"/>
      <c r="C1133" s="550"/>
      <c r="D1133" s="550"/>
      <c r="E1133" s="551"/>
      <c r="F1133" s="551"/>
      <c r="G1133" s="550"/>
      <c r="I1133" s="551"/>
      <c r="K1133" s="555"/>
      <c r="L1133" s="556"/>
      <c r="M1133" s="556"/>
      <c r="N1133" s="550"/>
      <c r="O1133" s="553"/>
      <c r="P1133" s="560"/>
      <c r="Q1133" s="557"/>
      <c r="AF1133" s="553"/>
      <c r="AJ1133" s="558"/>
      <c r="AL1133" s="558"/>
      <c r="AO1133" s="559"/>
    </row>
    <row r="1134" ht="15.75" customHeight="1">
      <c r="A1134" s="550"/>
      <c r="B1134" s="550"/>
      <c r="C1134" s="550"/>
      <c r="D1134" s="550"/>
      <c r="E1134" s="551"/>
      <c r="F1134" s="551"/>
      <c r="G1134" s="550"/>
      <c r="I1134" s="551"/>
      <c r="K1134" s="555"/>
      <c r="L1134" s="556"/>
      <c r="M1134" s="556"/>
      <c r="N1134" s="550"/>
      <c r="O1134" s="553"/>
      <c r="P1134" s="560"/>
      <c r="Q1134" s="557"/>
      <c r="AF1134" s="553"/>
      <c r="AJ1134" s="558"/>
      <c r="AL1134" s="558"/>
      <c r="AO1134" s="559"/>
    </row>
    <row r="1135" ht="15.75" customHeight="1">
      <c r="A1135" s="550"/>
      <c r="B1135" s="550"/>
      <c r="C1135" s="550"/>
      <c r="D1135" s="550"/>
      <c r="E1135" s="551"/>
      <c r="F1135" s="551"/>
      <c r="G1135" s="550"/>
      <c r="I1135" s="551"/>
      <c r="K1135" s="555"/>
      <c r="L1135" s="556"/>
      <c r="M1135" s="556"/>
      <c r="N1135" s="550"/>
      <c r="O1135" s="553"/>
      <c r="P1135" s="560"/>
      <c r="Q1135" s="557"/>
      <c r="AF1135" s="553"/>
      <c r="AJ1135" s="558"/>
      <c r="AL1135" s="558"/>
      <c r="AO1135" s="559"/>
    </row>
    <row r="1136" ht="15.75" customHeight="1">
      <c r="A1136" s="550"/>
      <c r="B1136" s="550"/>
      <c r="C1136" s="550"/>
      <c r="D1136" s="550"/>
      <c r="E1136" s="551"/>
      <c r="F1136" s="551"/>
      <c r="G1136" s="550"/>
      <c r="I1136" s="551"/>
      <c r="K1136" s="555"/>
      <c r="L1136" s="556"/>
      <c r="M1136" s="556"/>
      <c r="N1136" s="550"/>
      <c r="O1136" s="553"/>
      <c r="P1136" s="560"/>
      <c r="Q1136" s="557"/>
      <c r="AF1136" s="553"/>
      <c r="AJ1136" s="558"/>
      <c r="AL1136" s="558"/>
      <c r="AO1136" s="559"/>
    </row>
    <row r="1137" ht="15.75" customHeight="1">
      <c r="A1137" s="550"/>
      <c r="B1137" s="550"/>
      <c r="C1137" s="550"/>
      <c r="D1137" s="550"/>
      <c r="E1137" s="551"/>
      <c r="F1137" s="551"/>
      <c r="G1137" s="550"/>
      <c r="I1137" s="551"/>
      <c r="K1137" s="555"/>
      <c r="L1137" s="556"/>
      <c r="M1137" s="556"/>
      <c r="N1137" s="550"/>
      <c r="O1137" s="553"/>
      <c r="P1137" s="560"/>
      <c r="Q1137" s="557"/>
      <c r="AF1137" s="553"/>
      <c r="AJ1137" s="558"/>
      <c r="AL1137" s="558"/>
      <c r="AO1137" s="559"/>
    </row>
    <row r="1138" ht="15.75" customHeight="1">
      <c r="A1138" s="550"/>
      <c r="B1138" s="550"/>
      <c r="C1138" s="550"/>
      <c r="D1138" s="550"/>
      <c r="E1138" s="551"/>
      <c r="F1138" s="551"/>
      <c r="G1138" s="550"/>
      <c r="I1138" s="551"/>
      <c r="K1138" s="555"/>
      <c r="L1138" s="556"/>
      <c r="M1138" s="556"/>
      <c r="N1138" s="550"/>
      <c r="O1138" s="553"/>
      <c r="P1138" s="560"/>
      <c r="Q1138" s="557"/>
      <c r="AF1138" s="553"/>
      <c r="AJ1138" s="558"/>
      <c r="AL1138" s="558"/>
      <c r="AO1138" s="559"/>
    </row>
    <row r="1139" ht="15.75" customHeight="1">
      <c r="A1139" s="550"/>
      <c r="B1139" s="550"/>
      <c r="C1139" s="550"/>
      <c r="D1139" s="550"/>
      <c r="E1139" s="551"/>
      <c r="F1139" s="551"/>
      <c r="G1139" s="550"/>
      <c r="I1139" s="551"/>
      <c r="K1139" s="555"/>
      <c r="L1139" s="556"/>
      <c r="M1139" s="556"/>
      <c r="N1139" s="550"/>
      <c r="O1139" s="553"/>
      <c r="P1139" s="560"/>
      <c r="Q1139" s="557"/>
      <c r="AF1139" s="553"/>
      <c r="AJ1139" s="558"/>
      <c r="AL1139" s="558"/>
      <c r="AO1139" s="559"/>
    </row>
    <row r="1140" ht="15.75" customHeight="1">
      <c r="A1140" s="550"/>
      <c r="B1140" s="550"/>
      <c r="C1140" s="550"/>
      <c r="D1140" s="550"/>
      <c r="E1140" s="551"/>
      <c r="F1140" s="551"/>
      <c r="G1140" s="550"/>
      <c r="I1140" s="551"/>
      <c r="K1140" s="555"/>
      <c r="L1140" s="556"/>
      <c r="M1140" s="556"/>
      <c r="N1140" s="550"/>
      <c r="O1140" s="553"/>
      <c r="P1140" s="560"/>
      <c r="Q1140" s="557"/>
      <c r="AF1140" s="553"/>
      <c r="AJ1140" s="558"/>
      <c r="AL1140" s="558"/>
      <c r="AO1140" s="559"/>
    </row>
    <row r="1141" ht="15.75" customHeight="1">
      <c r="A1141" s="550"/>
      <c r="B1141" s="550"/>
      <c r="C1141" s="550"/>
      <c r="D1141" s="550"/>
      <c r="E1141" s="551"/>
      <c r="F1141" s="551"/>
      <c r="G1141" s="550"/>
      <c r="I1141" s="551"/>
      <c r="K1141" s="555"/>
      <c r="L1141" s="556"/>
      <c r="M1141" s="556"/>
      <c r="N1141" s="550"/>
      <c r="O1141" s="553"/>
      <c r="P1141" s="560"/>
      <c r="Q1141" s="557"/>
      <c r="AF1141" s="553"/>
      <c r="AJ1141" s="558"/>
      <c r="AL1141" s="558"/>
      <c r="AO1141" s="559"/>
    </row>
    <row r="1142" ht="15.75" customHeight="1">
      <c r="A1142" s="550"/>
      <c r="B1142" s="550"/>
      <c r="C1142" s="550"/>
      <c r="D1142" s="550"/>
      <c r="E1142" s="551"/>
      <c r="F1142" s="551"/>
      <c r="G1142" s="550"/>
      <c r="I1142" s="551"/>
      <c r="K1142" s="555"/>
      <c r="L1142" s="556"/>
      <c r="M1142" s="556"/>
      <c r="N1142" s="550"/>
      <c r="O1142" s="553"/>
      <c r="P1142" s="560"/>
      <c r="Q1142" s="557"/>
      <c r="AF1142" s="553"/>
      <c r="AJ1142" s="558"/>
      <c r="AL1142" s="558"/>
      <c r="AO1142" s="559"/>
    </row>
    <row r="1143" ht="15.75" customHeight="1">
      <c r="A1143" s="550"/>
      <c r="B1143" s="550"/>
      <c r="C1143" s="550"/>
      <c r="D1143" s="550"/>
      <c r="E1143" s="551"/>
      <c r="F1143" s="551"/>
      <c r="G1143" s="550"/>
      <c r="I1143" s="551"/>
      <c r="K1143" s="555"/>
      <c r="L1143" s="556"/>
      <c r="M1143" s="556"/>
      <c r="N1143" s="550"/>
      <c r="O1143" s="553"/>
      <c r="P1143" s="560"/>
      <c r="Q1143" s="557"/>
      <c r="AF1143" s="553"/>
      <c r="AJ1143" s="558"/>
      <c r="AL1143" s="558"/>
      <c r="AO1143" s="559"/>
    </row>
    <row r="1144" ht="15.75" customHeight="1">
      <c r="A1144" s="550"/>
      <c r="B1144" s="550"/>
      <c r="C1144" s="550"/>
      <c r="D1144" s="550"/>
      <c r="E1144" s="551"/>
      <c r="F1144" s="551"/>
      <c r="G1144" s="550"/>
      <c r="I1144" s="551"/>
      <c r="K1144" s="555"/>
      <c r="L1144" s="556"/>
      <c r="M1144" s="556"/>
      <c r="N1144" s="550"/>
      <c r="O1144" s="553"/>
      <c r="P1144" s="560"/>
      <c r="Q1144" s="557"/>
      <c r="AF1144" s="553"/>
      <c r="AJ1144" s="558"/>
      <c r="AL1144" s="558"/>
      <c r="AO1144" s="559"/>
    </row>
    <row r="1145" ht="15.75" customHeight="1">
      <c r="A1145" s="550"/>
      <c r="B1145" s="550"/>
      <c r="C1145" s="550"/>
      <c r="D1145" s="550"/>
      <c r="E1145" s="551"/>
      <c r="F1145" s="551"/>
      <c r="G1145" s="550"/>
      <c r="I1145" s="551"/>
      <c r="K1145" s="555"/>
      <c r="L1145" s="556"/>
      <c r="M1145" s="556"/>
      <c r="N1145" s="550"/>
      <c r="O1145" s="553"/>
      <c r="P1145" s="560"/>
      <c r="Q1145" s="557"/>
      <c r="AF1145" s="553"/>
      <c r="AJ1145" s="558"/>
      <c r="AL1145" s="558"/>
      <c r="AO1145" s="559"/>
    </row>
    <row r="1146" ht="15.75" customHeight="1">
      <c r="A1146" s="550"/>
      <c r="B1146" s="550"/>
      <c r="C1146" s="550"/>
      <c r="D1146" s="550"/>
      <c r="E1146" s="551"/>
      <c r="F1146" s="551"/>
      <c r="G1146" s="550"/>
      <c r="I1146" s="551"/>
      <c r="K1146" s="555"/>
      <c r="L1146" s="556"/>
      <c r="M1146" s="556"/>
      <c r="N1146" s="550"/>
      <c r="O1146" s="553"/>
      <c r="P1146" s="560"/>
      <c r="Q1146" s="557"/>
      <c r="AF1146" s="553"/>
      <c r="AJ1146" s="558"/>
      <c r="AL1146" s="558"/>
      <c r="AO1146" s="559"/>
    </row>
    <row r="1147" ht="15.75" customHeight="1">
      <c r="A1147" s="550"/>
      <c r="B1147" s="550"/>
      <c r="C1147" s="550"/>
      <c r="D1147" s="550"/>
      <c r="E1147" s="551"/>
      <c r="F1147" s="551"/>
      <c r="G1147" s="550"/>
      <c r="I1147" s="551"/>
      <c r="K1147" s="555"/>
      <c r="L1147" s="556"/>
      <c r="M1147" s="556"/>
      <c r="N1147" s="550"/>
      <c r="O1147" s="553"/>
      <c r="P1147" s="560"/>
      <c r="Q1147" s="557"/>
      <c r="AF1147" s="553"/>
      <c r="AJ1147" s="558"/>
      <c r="AL1147" s="558"/>
      <c r="AO1147" s="559"/>
    </row>
    <row r="1148" ht="15.75" customHeight="1">
      <c r="A1148" s="550"/>
      <c r="B1148" s="550"/>
      <c r="C1148" s="550"/>
      <c r="D1148" s="550"/>
      <c r="E1148" s="551"/>
      <c r="F1148" s="551"/>
      <c r="G1148" s="550"/>
      <c r="I1148" s="551"/>
      <c r="K1148" s="555"/>
      <c r="L1148" s="556"/>
      <c r="M1148" s="556"/>
      <c r="N1148" s="550"/>
      <c r="O1148" s="553"/>
      <c r="P1148" s="560"/>
      <c r="Q1148" s="557"/>
      <c r="AF1148" s="553"/>
      <c r="AJ1148" s="558"/>
      <c r="AL1148" s="558"/>
      <c r="AO1148" s="559"/>
    </row>
    <row r="1149" ht="15.75" customHeight="1">
      <c r="A1149" s="550"/>
      <c r="B1149" s="550"/>
      <c r="C1149" s="550"/>
      <c r="D1149" s="550"/>
      <c r="E1149" s="551"/>
      <c r="F1149" s="551"/>
      <c r="G1149" s="550"/>
      <c r="I1149" s="551"/>
      <c r="K1149" s="555"/>
      <c r="L1149" s="556"/>
      <c r="M1149" s="556"/>
      <c r="N1149" s="550"/>
      <c r="O1149" s="553"/>
      <c r="P1149" s="560"/>
      <c r="Q1149" s="557"/>
      <c r="AF1149" s="553"/>
      <c r="AJ1149" s="558"/>
      <c r="AL1149" s="558"/>
      <c r="AO1149" s="559"/>
    </row>
    <row r="1150" ht="15.75" customHeight="1">
      <c r="A1150" s="550"/>
      <c r="B1150" s="550"/>
      <c r="C1150" s="550"/>
      <c r="D1150" s="550"/>
      <c r="E1150" s="551"/>
      <c r="F1150" s="551"/>
      <c r="G1150" s="550"/>
      <c r="I1150" s="551"/>
      <c r="K1150" s="555"/>
      <c r="L1150" s="556"/>
      <c r="M1150" s="556"/>
      <c r="N1150" s="550"/>
      <c r="O1150" s="553"/>
      <c r="P1150" s="560"/>
      <c r="Q1150" s="557"/>
      <c r="AF1150" s="553"/>
      <c r="AJ1150" s="558"/>
      <c r="AL1150" s="558"/>
      <c r="AO1150" s="559"/>
    </row>
    <row r="1151" ht="15.75" customHeight="1">
      <c r="A1151" s="550"/>
      <c r="B1151" s="550"/>
      <c r="C1151" s="550"/>
      <c r="D1151" s="550"/>
      <c r="E1151" s="551"/>
      <c r="F1151" s="551"/>
      <c r="G1151" s="550"/>
      <c r="I1151" s="551"/>
      <c r="K1151" s="555"/>
      <c r="L1151" s="556"/>
      <c r="M1151" s="556"/>
      <c r="N1151" s="550"/>
      <c r="O1151" s="553"/>
      <c r="P1151" s="560"/>
      <c r="Q1151" s="557"/>
      <c r="AF1151" s="553"/>
      <c r="AJ1151" s="558"/>
      <c r="AL1151" s="558"/>
      <c r="AO1151" s="559"/>
    </row>
    <row r="1152" ht="15.75" customHeight="1">
      <c r="A1152" s="550"/>
      <c r="B1152" s="550"/>
      <c r="C1152" s="550"/>
      <c r="D1152" s="550"/>
      <c r="E1152" s="551"/>
      <c r="F1152" s="551"/>
      <c r="G1152" s="550"/>
      <c r="I1152" s="551"/>
      <c r="K1152" s="555"/>
      <c r="L1152" s="556"/>
      <c r="M1152" s="556"/>
      <c r="N1152" s="550"/>
      <c r="O1152" s="553"/>
      <c r="P1152" s="560"/>
      <c r="Q1152" s="557"/>
      <c r="AF1152" s="553"/>
      <c r="AJ1152" s="558"/>
      <c r="AL1152" s="558"/>
      <c r="AO1152" s="559"/>
    </row>
    <row r="1153" ht="15.75" customHeight="1">
      <c r="A1153" s="550"/>
      <c r="B1153" s="550"/>
      <c r="C1153" s="550"/>
      <c r="D1153" s="550"/>
      <c r="E1153" s="551"/>
      <c r="F1153" s="551"/>
      <c r="G1153" s="550"/>
      <c r="I1153" s="551"/>
      <c r="K1153" s="555"/>
      <c r="L1153" s="556"/>
      <c r="M1153" s="556"/>
      <c r="N1153" s="550"/>
      <c r="O1153" s="553"/>
      <c r="P1153" s="560"/>
      <c r="Q1153" s="557"/>
      <c r="AF1153" s="553"/>
      <c r="AJ1153" s="558"/>
      <c r="AL1153" s="558"/>
      <c r="AO1153" s="559"/>
    </row>
    <row r="1154" ht="15.75" customHeight="1">
      <c r="A1154" s="550"/>
      <c r="B1154" s="550"/>
      <c r="C1154" s="550"/>
      <c r="D1154" s="550"/>
      <c r="E1154" s="551"/>
      <c r="F1154" s="551"/>
      <c r="G1154" s="550"/>
      <c r="I1154" s="551"/>
      <c r="K1154" s="555"/>
      <c r="L1154" s="556"/>
      <c r="M1154" s="556"/>
      <c r="N1154" s="550"/>
      <c r="O1154" s="553"/>
      <c r="P1154" s="560"/>
      <c r="Q1154" s="557"/>
      <c r="AF1154" s="553"/>
      <c r="AJ1154" s="558"/>
      <c r="AL1154" s="558"/>
      <c r="AO1154" s="559"/>
    </row>
    <row r="1155" ht="15.75" customHeight="1">
      <c r="A1155" s="550"/>
      <c r="B1155" s="550"/>
      <c r="C1155" s="550"/>
      <c r="D1155" s="550"/>
      <c r="E1155" s="551"/>
      <c r="F1155" s="551"/>
      <c r="G1155" s="550"/>
      <c r="I1155" s="551"/>
      <c r="K1155" s="555"/>
      <c r="L1155" s="556"/>
      <c r="M1155" s="556"/>
      <c r="N1155" s="550"/>
      <c r="O1155" s="553"/>
      <c r="P1155" s="560"/>
      <c r="Q1155" s="557"/>
      <c r="AF1155" s="553"/>
      <c r="AJ1155" s="558"/>
      <c r="AL1155" s="558"/>
      <c r="AO1155" s="559"/>
    </row>
    <row r="1156" ht="15.75" customHeight="1">
      <c r="A1156" s="550"/>
      <c r="B1156" s="550"/>
      <c r="C1156" s="550"/>
      <c r="D1156" s="550"/>
      <c r="E1156" s="551"/>
      <c r="F1156" s="551"/>
      <c r="G1156" s="550"/>
      <c r="I1156" s="551"/>
      <c r="K1156" s="555"/>
      <c r="L1156" s="556"/>
      <c r="M1156" s="556"/>
      <c r="N1156" s="550"/>
      <c r="O1156" s="553"/>
      <c r="P1156" s="560"/>
      <c r="Q1156" s="557"/>
      <c r="AF1156" s="553"/>
      <c r="AJ1156" s="558"/>
      <c r="AL1156" s="558"/>
      <c r="AO1156" s="559"/>
    </row>
    <row r="1157" ht="15.75" customHeight="1">
      <c r="A1157" s="550"/>
      <c r="B1157" s="550"/>
      <c r="C1157" s="550"/>
      <c r="D1157" s="550"/>
      <c r="E1157" s="551"/>
      <c r="F1157" s="551"/>
      <c r="G1157" s="550"/>
      <c r="I1157" s="551"/>
      <c r="K1157" s="555"/>
      <c r="L1157" s="556"/>
      <c r="M1157" s="556"/>
      <c r="N1157" s="550"/>
      <c r="O1157" s="553"/>
      <c r="P1157" s="560"/>
      <c r="Q1157" s="557"/>
      <c r="AF1157" s="553"/>
      <c r="AJ1157" s="558"/>
      <c r="AL1157" s="558"/>
      <c r="AO1157" s="559"/>
    </row>
    <row r="1158" ht="15.75" customHeight="1">
      <c r="A1158" s="550"/>
      <c r="B1158" s="550"/>
      <c r="C1158" s="550"/>
      <c r="D1158" s="550"/>
      <c r="E1158" s="551"/>
      <c r="F1158" s="551"/>
      <c r="G1158" s="550"/>
      <c r="I1158" s="551"/>
      <c r="K1158" s="555"/>
      <c r="L1158" s="556"/>
      <c r="M1158" s="556"/>
      <c r="N1158" s="550"/>
      <c r="O1158" s="553"/>
      <c r="P1158" s="560"/>
      <c r="Q1158" s="557"/>
      <c r="AF1158" s="553"/>
      <c r="AJ1158" s="558"/>
      <c r="AL1158" s="558"/>
      <c r="AO1158" s="559"/>
    </row>
    <row r="1159" ht="15.75" customHeight="1">
      <c r="A1159" s="550"/>
      <c r="B1159" s="550"/>
      <c r="C1159" s="550"/>
      <c r="D1159" s="550"/>
      <c r="E1159" s="551"/>
      <c r="F1159" s="551"/>
      <c r="G1159" s="550"/>
      <c r="I1159" s="551"/>
      <c r="K1159" s="555"/>
      <c r="L1159" s="556"/>
      <c r="M1159" s="556"/>
      <c r="N1159" s="550"/>
      <c r="O1159" s="553"/>
      <c r="P1159" s="560"/>
      <c r="Q1159" s="557"/>
      <c r="AF1159" s="553"/>
      <c r="AJ1159" s="558"/>
      <c r="AL1159" s="558"/>
      <c r="AO1159" s="559"/>
    </row>
    <row r="1160" ht="15.75" customHeight="1">
      <c r="A1160" s="550"/>
      <c r="B1160" s="550"/>
      <c r="C1160" s="550"/>
      <c r="D1160" s="550"/>
      <c r="E1160" s="551"/>
      <c r="F1160" s="551"/>
      <c r="G1160" s="550"/>
      <c r="I1160" s="551"/>
      <c r="K1160" s="555"/>
      <c r="L1160" s="556"/>
      <c r="M1160" s="556"/>
      <c r="N1160" s="550"/>
      <c r="O1160" s="553"/>
      <c r="P1160" s="560"/>
      <c r="Q1160" s="557"/>
      <c r="AF1160" s="553"/>
      <c r="AJ1160" s="558"/>
      <c r="AL1160" s="558"/>
      <c r="AO1160" s="559"/>
    </row>
    <row r="1161" ht="15.75" customHeight="1">
      <c r="A1161" s="550"/>
      <c r="B1161" s="550"/>
      <c r="C1161" s="550"/>
      <c r="D1161" s="550"/>
      <c r="E1161" s="551"/>
      <c r="F1161" s="551"/>
      <c r="G1161" s="550"/>
      <c r="I1161" s="551"/>
      <c r="K1161" s="555"/>
      <c r="L1161" s="556"/>
      <c r="M1161" s="556"/>
      <c r="N1161" s="550"/>
      <c r="O1161" s="553"/>
      <c r="P1161" s="560"/>
      <c r="Q1161" s="557"/>
      <c r="AF1161" s="553"/>
      <c r="AJ1161" s="558"/>
      <c r="AL1161" s="558"/>
      <c r="AO1161" s="559"/>
    </row>
    <row r="1162" ht="15.75" customHeight="1">
      <c r="A1162" s="550"/>
      <c r="B1162" s="550"/>
      <c r="C1162" s="550"/>
      <c r="D1162" s="550"/>
      <c r="E1162" s="551"/>
      <c r="F1162" s="551"/>
      <c r="G1162" s="550"/>
      <c r="I1162" s="551"/>
      <c r="K1162" s="555"/>
      <c r="L1162" s="556"/>
      <c r="M1162" s="556"/>
      <c r="N1162" s="550"/>
      <c r="O1162" s="553"/>
      <c r="P1162" s="560"/>
      <c r="Q1162" s="557"/>
      <c r="AF1162" s="553"/>
      <c r="AJ1162" s="558"/>
      <c r="AL1162" s="558"/>
      <c r="AO1162" s="559"/>
    </row>
    <row r="1163" ht="15.75" customHeight="1">
      <c r="A1163" s="550"/>
      <c r="B1163" s="550"/>
      <c r="C1163" s="550"/>
      <c r="D1163" s="550"/>
      <c r="E1163" s="551"/>
      <c r="F1163" s="551"/>
      <c r="G1163" s="550"/>
      <c r="I1163" s="551"/>
      <c r="K1163" s="555"/>
      <c r="L1163" s="556"/>
      <c r="M1163" s="556"/>
      <c r="N1163" s="550"/>
      <c r="O1163" s="553"/>
      <c r="P1163" s="560"/>
      <c r="Q1163" s="557"/>
      <c r="AF1163" s="553"/>
      <c r="AJ1163" s="558"/>
      <c r="AL1163" s="558"/>
      <c r="AO1163" s="559"/>
    </row>
    <row r="1164" ht="15.75" customHeight="1">
      <c r="A1164" s="550"/>
      <c r="B1164" s="550"/>
      <c r="C1164" s="550"/>
      <c r="D1164" s="550"/>
      <c r="E1164" s="551"/>
      <c r="F1164" s="551"/>
      <c r="G1164" s="550"/>
      <c r="I1164" s="551"/>
      <c r="K1164" s="555"/>
      <c r="L1164" s="556"/>
      <c r="M1164" s="556"/>
      <c r="N1164" s="550"/>
      <c r="O1164" s="553"/>
      <c r="P1164" s="560"/>
      <c r="Q1164" s="557"/>
      <c r="AF1164" s="553"/>
      <c r="AJ1164" s="558"/>
      <c r="AL1164" s="558"/>
      <c r="AO1164" s="559"/>
    </row>
    <row r="1165" ht="15.75" customHeight="1">
      <c r="A1165" s="550"/>
      <c r="B1165" s="550"/>
      <c r="C1165" s="550"/>
      <c r="D1165" s="550"/>
      <c r="E1165" s="551"/>
      <c r="F1165" s="551"/>
      <c r="G1165" s="550"/>
      <c r="I1165" s="551"/>
      <c r="K1165" s="555"/>
      <c r="L1165" s="556"/>
      <c r="M1165" s="556"/>
      <c r="N1165" s="550"/>
      <c r="O1165" s="553"/>
      <c r="P1165" s="560"/>
      <c r="Q1165" s="557"/>
      <c r="AF1165" s="553"/>
      <c r="AJ1165" s="558"/>
      <c r="AL1165" s="558"/>
      <c r="AO1165" s="559"/>
    </row>
    <row r="1166" ht="15.75" customHeight="1">
      <c r="A1166" s="550"/>
      <c r="B1166" s="550"/>
      <c r="C1166" s="550"/>
      <c r="D1166" s="550"/>
      <c r="E1166" s="551"/>
      <c r="F1166" s="551"/>
      <c r="G1166" s="550"/>
      <c r="I1166" s="551"/>
      <c r="K1166" s="555"/>
      <c r="L1166" s="556"/>
      <c r="M1166" s="556"/>
      <c r="N1166" s="550"/>
      <c r="O1166" s="553"/>
      <c r="P1166" s="560"/>
      <c r="Q1166" s="557"/>
      <c r="AF1166" s="553"/>
      <c r="AJ1166" s="558"/>
      <c r="AL1166" s="558"/>
      <c r="AO1166" s="559"/>
    </row>
    <row r="1167" ht="15.75" customHeight="1">
      <c r="A1167" s="550"/>
      <c r="B1167" s="550"/>
      <c r="C1167" s="550"/>
      <c r="D1167" s="550"/>
      <c r="E1167" s="551"/>
      <c r="F1167" s="551"/>
      <c r="G1167" s="550"/>
      <c r="I1167" s="551"/>
      <c r="K1167" s="555"/>
      <c r="L1167" s="556"/>
      <c r="M1167" s="556"/>
      <c r="N1167" s="550"/>
      <c r="O1167" s="553"/>
      <c r="P1167" s="560"/>
      <c r="Q1167" s="557"/>
      <c r="AF1167" s="553"/>
      <c r="AJ1167" s="558"/>
      <c r="AL1167" s="558"/>
      <c r="AO1167" s="559"/>
    </row>
    <row r="1168" ht="15.75" customHeight="1">
      <c r="A1168" s="550"/>
      <c r="B1168" s="550"/>
      <c r="C1168" s="550"/>
      <c r="D1168" s="550"/>
      <c r="E1168" s="551"/>
      <c r="F1168" s="551"/>
      <c r="G1168" s="550"/>
      <c r="I1168" s="551"/>
      <c r="K1168" s="555"/>
      <c r="L1168" s="556"/>
      <c r="M1168" s="556"/>
      <c r="N1168" s="550"/>
      <c r="O1168" s="553"/>
      <c r="P1168" s="560"/>
      <c r="Q1168" s="557"/>
      <c r="AF1168" s="553"/>
      <c r="AJ1168" s="558"/>
      <c r="AL1168" s="558"/>
      <c r="AO1168" s="559"/>
    </row>
    <row r="1169" ht="15.75" customHeight="1">
      <c r="A1169" s="550"/>
      <c r="B1169" s="550"/>
      <c r="C1169" s="550"/>
      <c r="D1169" s="550"/>
      <c r="E1169" s="551"/>
      <c r="F1169" s="551"/>
      <c r="G1169" s="550"/>
      <c r="I1169" s="551"/>
      <c r="K1169" s="555"/>
      <c r="L1169" s="556"/>
      <c r="M1169" s="556"/>
      <c r="N1169" s="550"/>
      <c r="O1169" s="553"/>
      <c r="P1169" s="560"/>
      <c r="Q1169" s="557"/>
      <c r="AF1169" s="553"/>
      <c r="AJ1169" s="558"/>
      <c r="AL1169" s="558"/>
      <c r="AO1169" s="559"/>
    </row>
    <row r="1170" ht="15.75" customHeight="1">
      <c r="A1170" s="550"/>
      <c r="B1170" s="550"/>
      <c r="C1170" s="550"/>
      <c r="D1170" s="550"/>
      <c r="E1170" s="551"/>
      <c r="F1170" s="551"/>
      <c r="G1170" s="550"/>
      <c r="I1170" s="551"/>
      <c r="K1170" s="555"/>
      <c r="L1170" s="556"/>
      <c r="M1170" s="556"/>
      <c r="N1170" s="550"/>
      <c r="O1170" s="553"/>
      <c r="P1170" s="560"/>
      <c r="Q1170" s="557"/>
      <c r="AF1170" s="553"/>
      <c r="AJ1170" s="558"/>
      <c r="AL1170" s="558"/>
      <c r="AO1170" s="559"/>
    </row>
    <row r="1171" ht="15.75" customHeight="1">
      <c r="A1171" s="550"/>
      <c r="B1171" s="550"/>
      <c r="C1171" s="550"/>
      <c r="D1171" s="550"/>
      <c r="E1171" s="551"/>
      <c r="F1171" s="551"/>
      <c r="G1171" s="550"/>
      <c r="I1171" s="551"/>
      <c r="K1171" s="555"/>
      <c r="L1171" s="556"/>
      <c r="M1171" s="556"/>
      <c r="N1171" s="550"/>
      <c r="O1171" s="553"/>
      <c r="P1171" s="560"/>
      <c r="Q1171" s="557"/>
      <c r="AF1171" s="553"/>
      <c r="AJ1171" s="558"/>
      <c r="AL1171" s="558"/>
      <c r="AO1171" s="559"/>
    </row>
    <row r="1172" ht="15.75" customHeight="1">
      <c r="A1172" s="550"/>
      <c r="B1172" s="550"/>
      <c r="C1172" s="550"/>
      <c r="D1172" s="550"/>
      <c r="E1172" s="551"/>
      <c r="F1172" s="551"/>
      <c r="G1172" s="550"/>
      <c r="I1172" s="551"/>
      <c r="K1172" s="555"/>
      <c r="L1172" s="556"/>
      <c r="M1172" s="556"/>
      <c r="N1172" s="550"/>
      <c r="O1172" s="553"/>
      <c r="P1172" s="560"/>
      <c r="Q1172" s="557"/>
      <c r="AF1172" s="553"/>
      <c r="AJ1172" s="558"/>
      <c r="AL1172" s="558"/>
      <c r="AO1172" s="559"/>
    </row>
    <row r="1173" ht="15.75" customHeight="1">
      <c r="A1173" s="550"/>
      <c r="B1173" s="550"/>
      <c r="C1173" s="550"/>
      <c r="D1173" s="550"/>
      <c r="E1173" s="551"/>
      <c r="F1173" s="551"/>
      <c r="G1173" s="550"/>
      <c r="I1173" s="551"/>
      <c r="K1173" s="555"/>
      <c r="L1173" s="556"/>
      <c r="M1173" s="556"/>
      <c r="N1173" s="550"/>
      <c r="O1173" s="553"/>
      <c r="P1173" s="560"/>
      <c r="Q1173" s="557"/>
      <c r="AF1173" s="553"/>
      <c r="AJ1173" s="558"/>
      <c r="AL1173" s="558"/>
      <c r="AO1173" s="559"/>
    </row>
    <row r="1174" ht="15.75" customHeight="1">
      <c r="A1174" s="550"/>
      <c r="B1174" s="550"/>
      <c r="C1174" s="550"/>
      <c r="D1174" s="550"/>
      <c r="E1174" s="551"/>
      <c r="F1174" s="551"/>
      <c r="G1174" s="550"/>
      <c r="I1174" s="551"/>
      <c r="K1174" s="555"/>
      <c r="L1174" s="556"/>
      <c r="M1174" s="556"/>
      <c r="N1174" s="550"/>
      <c r="O1174" s="553"/>
      <c r="P1174" s="560"/>
      <c r="Q1174" s="557"/>
      <c r="AF1174" s="553"/>
      <c r="AJ1174" s="558"/>
      <c r="AL1174" s="558"/>
      <c r="AO1174" s="559"/>
    </row>
    <row r="1175" ht="15.75" customHeight="1">
      <c r="A1175" s="550"/>
      <c r="B1175" s="550"/>
      <c r="C1175" s="550"/>
      <c r="D1175" s="550"/>
      <c r="E1175" s="551"/>
      <c r="F1175" s="551"/>
      <c r="G1175" s="550"/>
      <c r="I1175" s="551"/>
      <c r="K1175" s="555"/>
      <c r="L1175" s="556"/>
      <c r="M1175" s="556"/>
      <c r="N1175" s="550"/>
      <c r="O1175" s="553"/>
      <c r="P1175" s="560"/>
      <c r="Q1175" s="557"/>
      <c r="AF1175" s="553"/>
      <c r="AJ1175" s="558"/>
      <c r="AL1175" s="558"/>
      <c r="AO1175" s="559"/>
    </row>
    <row r="1176" ht="15.75" customHeight="1">
      <c r="A1176" s="550"/>
      <c r="B1176" s="550"/>
      <c r="C1176" s="550"/>
      <c r="D1176" s="550"/>
      <c r="E1176" s="551"/>
      <c r="F1176" s="551"/>
      <c r="G1176" s="550"/>
      <c r="I1176" s="551"/>
      <c r="K1176" s="555"/>
      <c r="L1176" s="556"/>
      <c r="M1176" s="556"/>
      <c r="N1176" s="550"/>
      <c r="O1176" s="553"/>
      <c r="P1176" s="560"/>
      <c r="Q1176" s="557"/>
      <c r="AF1176" s="553"/>
      <c r="AJ1176" s="558"/>
      <c r="AL1176" s="558"/>
      <c r="AO1176" s="559"/>
    </row>
    <row r="1177" ht="15.75" customHeight="1">
      <c r="A1177" s="550"/>
      <c r="B1177" s="550"/>
      <c r="C1177" s="550"/>
      <c r="D1177" s="550"/>
      <c r="E1177" s="551"/>
      <c r="F1177" s="551"/>
      <c r="G1177" s="550"/>
      <c r="I1177" s="551"/>
      <c r="K1177" s="555"/>
      <c r="L1177" s="556"/>
      <c r="M1177" s="556"/>
      <c r="N1177" s="550"/>
      <c r="O1177" s="553"/>
      <c r="P1177" s="560"/>
      <c r="Q1177" s="557"/>
      <c r="AF1177" s="553"/>
      <c r="AJ1177" s="558"/>
      <c r="AL1177" s="558"/>
      <c r="AO1177" s="559"/>
    </row>
    <row r="1178" ht="15.75" customHeight="1">
      <c r="A1178" s="550"/>
      <c r="B1178" s="550"/>
      <c r="C1178" s="550"/>
      <c r="D1178" s="550"/>
      <c r="E1178" s="551"/>
      <c r="F1178" s="551"/>
      <c r="G1178" s="550"/>
      <c r="I1178" s="551"/>
      <c r="K1178" s="555"/>
      <c r="L1178" s="556"/>
      <c r="M1178" s="556"/>
      <c r="N1178" s="550"/>
      <c r="O1178" s="553"/>
      <c r="P1178" s="560"/>
      <c r="Q1178" s="557"/>
      <c r="AF1178" s="553"/>
      <c r="AJ1178" s="558"/>
      <c r="AL1178" s="558"/>
      <c r="AO1178" s="559"/>
    </row>
    <row r="1179" ht="15.75" customHeight="1">
      <c r="A1179" s="550"/>
      <c r="B1179" s="550"/>
      <c r="C1179" s="550"/>
      <c r="D1179" s="550"/>
      <c r="E1179" s="551"/>
      <c r="F1179" s="551"/>
      <c r="G1179" s="550"/>
      <c r="I1179" s="551"/>
      <c r="K1179" s="555"/>
      <c r="L1179" s="556"/>
      <c r="M1179" s="556"/>
      <c r="N1179" s="550"/>
      <c r="O1179" s="553"/>
      <c r="P1179" s="560"/>
      <c r="Q1179" s="557"/>
      <c r="AF1179" s="553"/>
      <c r="AJ1179" s="558"/>
      <c r="AL1179" s="558"/>
      <c r="AO1179" s="559"/>
    </row>
    <row r="1180" ht="15.75" customHeight="1">
      <c r="A1180" s="550"/>
      <c r="B1180" s="550"/>
      <c r="C1180" s="550"/>
      <c r="D1180" s="550"/>
      <c r="E1180" s="551"/>
      <c r="F1180" s="551"/>
      <c r="G1180" s="550"/>
      <c r="I1180" s="551"/>
      <c r="K1180" s="555"/>
      <c r="L1180" s="556"/>
      <c r="M1180" s="556"/>
      <c r="N1180" s="550"/>
      <c r="O1180" s="553"/>
      <c r="P1180" s="560"/>
      <c r="Q1180" s="557"/>
      <c r="AF1180" s="553"/>
      <c r="AJ1180" s="558"/>
      <c r="AL1180" s="558"/>
      <c r="AO1180" s="559"/>
    </row>
    <row r="1181" ht="15.75" customHeight="1">
      <c r="A1181" s="550"/>
      <c r="B1181" s="550"/>
      <c r="C1181" s="550"/>
      <c r="D1181" s="550"/>
      <c r="E1181" s="551"/>
      <c r="F1181" s="551"/>
      <c r="G1181" s="550"/>
      <c r="I1181" s="551"/>
      <c r="K1181" s="555"/>
      <c r="L1181" s="556"/>
      <c r="M1181" s="556"/>
      <c r="N1181" s="550"/>
      <c r="O1181" s="553"/>
      <c r="P1181" s="560"/>
      <c r="Q1181" s="557"/>
      <c r="AF1181" s="553"/>
      <c r="AJ1181" s="558"/>
      <c r="AL1181" s="558"/>
      <c r="AO1181" s="559"/>
    </row>
    <row r="1182" ht="15.75" customHeight="1">
      <c r="A1182" s="550"/>
      <c r="B1182" s="550"/>
      <c r="C1182" s="550"/>
      <c r="D1182" s="550"/>
      <c r="E1182" s="551"/>
      <c r="F1182" s="551"/>
      <c r="G1182" s="550"/>
      <c r="I1182" s="551"/>
      <c r="K1182" s="555"/>
      <c r="L1182" s="556"/>
      <c r="M1182" s="556"/>
      <c r="N1182" s="550"/>
      <c r="O1182" s="553"/>
      <c r="P1182" s="560"/>
      <c r="Q1182" s="557"/>
      <c r="AF1182" s="553"/>
      <c r="AJ1182" s="558"/>
      <c r="AL1182" s="558"/>
      <c r="AO1182" s="559"/>
    </row>
    <row r="1183" ht="15.75" customHeight="1">
      <c r="A1183" s="550"/>
      <c r="B1183" s="550"/>
      <c r="C1183" s="550"/>
      <c r="D1183" s="550"/>
      <c r="E1183" s="551"/>
      <c r="F1183" s="551"/>
      <c r="G1183" s="550"/>
      <c r="I1183" s="551"/>
      <c r="K1183" s="555"/>
      <c r="L1183" s="556"/>
      <c r="M1183" s="556"/>
      <c r="N1183" s="550"/>
      <c r="O1183" s="553"/>
      <c r="P1183" s="560"/>
      <c r="Q1183" s="557"/>
      <c r="AF1183" s="553"/>
      <c r="AJ1183" s="558"/>
      <c r="AL1183" s="558"/>
      <c r="AO1183" s="559"/>
    </row>
    <row r="1184" ht="15.75" customHeight="1">
      <c r="A1184" s="550"/>
      <c r="B1184" s="550"/>
      <c r="C1184" s="550"/>
      <c r="D1184" s="550"/>
      <c r="E1184" s="551"/>
      <c r="F1184" s="551"/>
      <c r="G1184" s="550"/>
      <c r="I1184" s="551"/>
      <c r="K1184" s="555"/>
      <c r="L1184" s="556"/>
      <c r="M1184" s="556"/>
      <c r="N1184" s="550"/>
      <c r="O1184" s="553"/>
      <c r="P1184" s="560"/>
      <c r="Q1184" s="557"/>
      <c r="AF1184" s="553"/>
      <c r="AJ1184" s="558"/>
      <c r="AL1184" s="558"/>
      <c r="AO1184" s="559"/>
    </row>
    <row r="1185" ht="15.75" customHeight="1">
      <c r="A1185" s="550"/>
      <c r="B1185" s="550"/>
      <c r="C1185" s="550"/>
      <c r="D1185" s="550"/>
      <c r="E1185" s="551"/>
      <c r="F1185" s="551"/>
      <c r="G1185" s="550"/>
      <c r="I1185" s="551"/>
      <c r="K1185" s="555"/>
      <c r="L1185" s="556"/>
      <c r="M1185" s="556"/>
      <c r="N1185" s="550"/>
      <c r="O1185" s="553"/>
      <c r="P1185" s="560"/>
      <c r="Q1185" s="557"/>
      <c r="AF1185" s="553"/>
      <c r="AJ1185" s="558"/>
      <c r="AL1185" s="558"/>
      <c r="AO1185" s="559"/>
    </row>
    <row r="1186" ht="15.75" customHeight="1">
      <c r="A1186" s="550"/>
      <c r="B1186" s="550"/>
      <c r="C1186" s="550"/>
      <c r="D1186" s="550"/>
      <c r="E1186" s="551"/>
      <c r="F1186" s="551"/>
      <c r="G1186" s="550"/>
      <c r="I1186" s="551"/>
      <c r="K1186" s="555"/>
      <c r="L1186" s="556"/>
      <c r="M1186" s="556"/>
      <c r="N1186" s="550"/>
      <c r="O1186" s="553"/>
      <c r="P1186" s="560"/>
      <c r="Q1186" s="557"/>
      <c r="AF1186" s="553"/>
      <c r="AJ1186" s="558"/>
      <c r="AL1186" s="558"/>
      <c r="AO1186" s="559"/>
    </row>
    <row r="1187" ht="15.75" customHeight="1">
      <c r="A1187" s="550"/>
      <c r="B1187" s="550"/>
      <c r="C1187" s="550"/>
      <c r="D1187" s="550"/>
      <c r="E1187" s="551"/>
      <c r="F1187" s="551"/>
      <c r="G1187" s="550"/>
      <c r="I1187" s="551"/>
      <c r="K1187" s="555"/>
      <c r="L1187" s="556"/>
      <c r="M1187" s="556"/>
      <c r="N1187" s="550"/>
      <c r="O1187" s="553"/>
      <c r="P1187" s="560"/>
      <c r="Q1187" s="557"/>
      <c r="AF1187" s="553"/>
      <c r="AJ1187" s="558"/>
      <c r="AL1187" s="558"/>
      <c r="AO1187" s="559"/>
    </row>
    <row r="1188" ht="15.75" customHeight="1">
      <c r="A1188" s="550"/>
      <c r="B1188" s="550"/>
      <c r="C1188" s="550"/>
      <c r="D1188" s="550"/>
      <c r="E1188" s="551"/>
      <c r="F1188" s="551"/>
      <c r="G1188" s="550"/>
      <c r="I1188" s="551"/>
      <c r="K1188" s="555"/>
      <c r="L1188" s="556"/>
      <c r="M1188" s="556"/>
      <c r="N1188" s="550"/>
      <c r="O1188" s="553"/>
      <c r="P1188" s="560"/>
      <c r="Q1188" s="557"/>
      <c r="AF1188" s="553"/>
      <c r="AJ1188" s="558"/>
      <c r="AL1188" s="558"/>
      <c r="AO1188" s="559"/>
    </row>
    <row r="1189" ht="15.75" customHeight="1">
      <c r="A1189" s="550"/>
      <c r="B1189" s="550"/>
      <c r="C1189" s="550"/>
      <c r="D1189" s="550"/>
      <c r="E1189" s="551"/>
      <c r="F1189" s="551"/>
      <c r="G1189" s="550"/>
      <c r="I1189" s="551"/>
      <c r="K1189" s="555"/>
      <c r="L1189" s="556"/>
      <c r="M1189" s="556"/>
      <c r="N1189" s="550"/>
      <c r="O1189" s="553"/>
      <c r="P1189" s="560"/>
      <c r="Q1189" s="557"/>
      <c r="AF1189" s="553"/>
      <c r="AJ1189" s="558"/>
      <c r="AL1189" s="558"/>
      <c r="AO1189" s="559"/>
    </row>
    <row r="1190" ht="15.75" customHeight="1">
      <c r="A1190" s="550"/>
      <c r="B1190" s="550"/>
      <c r="C1190" s="550"/>
      <c r="D1190" s="550"/>
      <c r="E1190" s="551"/>
      <c r="F1190" s="551"/>
      <c r="G1190" s="550"/>
      <c r="I1190" s="551"/>
      <c r="K1190" s="555"/>
      <c r="L1190" s="556"/>
      <c r="M1190" s="556"/>
      <c r="N1190" s="550"/>
      <c r="O1190" s="553"/>
      <c r="P1190" s="560"/>
      <c r="Q1190" s="557"/>
      <c r="AF1190" s="553"/>
      <c r="AJ1190" s="558"/>
      <c r="AL1190" s="558"/>
      <c r="AO1190" s="559"/>
    </row>
    <row r="1191" ht="15.75" customHeight="1">
      <c r="A1191" s="550"/>
      <c r="B1191" s="550"/>
      <c r="C1191" s="550"/>
      <c r="D1191" s="550"/>
      <c r="E1191" s="551"/>
      <c r="F1191" s="551"/>
      <c r="G1191" s="550"/>
      <c r="I1191" s="551"/>
      <c r="K1191" s="555"/>
      <c r="L1191" s="556"/>
      <c r="M1191" s="556"/>
      <c r="N1191" s="550"/>
      <c r="O1191" s="553"/>
      <c r="P1191" s="560"/>
      <c r="Q1191" s="557"/>
      <c r="AF1191" s="553"/>
      <c r="AJ1191" s="558"/>
      <c r="AL1191" s="558"/>
      <c r="AO1191" s="559"/>
    </row>
    <row r="1192" ht="15.75" customHeight="1">
      <c r="A1192" s="550"/>
      <c r="B1192" s="550"/>
      <c r="C1192" s="550"/>
      <c r="D1192" s="550"/>
      <c r="E1192" s="551"/>
      <c r="F1192" s="551"/>
      <c r="G1192" s="550"/>
      <c r="I1192" s="551"/>
      <c r="K1192" s="555"/>
      <c r="L1192" s="556"/>
      <c r="M1192" s="556"/>
      <c r="N1192" s="550"/>
      <c r="O1192" s="553"/>
      <c r="P1192" s="560"/>
      <c r="Q1192" s="557"/>
      <c r="AF1192" s="553"/>
      <c r="AJ1192" s="558"/>
      <c r="AL1192" s="558"/>
      <c r="AO1192" s="559"/>
    </row>
    <row r="1193" ht="15.75" customHeight="1">
      <c r="A1193" s="550"/>
      <c r="B1193" s="550"/>
      <c r="C1193" s="550"/>
      <c r="D1193" s="550"/>
      <c r="E1193" s="551"/>
      <c r="F1193" s="551"/>
      <c r="G1193" s="550"/>
      <c r="I1193" s="551"/>
      <c r="K1193" s="555"/>
      <c r="L1193" s="556"/>
      <c r="M1193" s="556"/>
      <c r="N1193" s="550"/>
      <c r="O1193" s="553"/>
      <c r="P1193" s="560"/>
      <c r="Q1193" s="557"/>
      <c r="AF1193" s="553"/>
      <c r="AJ1193" s="558"/>
      <c r="AL1193" s="558"/>
      <c r="AO1193" s="559"/>
    </row>
    <row r="1194" ht="15.75" customHeight="1">
      <c r="A1194" s="550"/>
      <c r="B1194" s="550"/>
      <c r="C1194" s="550"/>
      <c r="D1194" s="550"/>
      <c r="E1194" s="551"/>
      <c r="F1194" s="551"/>
      <c r="G1194" s="550"/>
      <c r="I1194" s="551"/>
      <c r="K1194" s="555"/>
      <c r="L1194" s="556"/>
      <c r="M1194" s="556"/>
      <c r="N1194" s="550"/>
      <c r="O1194" s="553"/>
      <c r="P1194" s="560"/>
      <c r="Q1194" s="557"/>
      <c r="AF1194" s="553"/>
      <c r="AJ1194" s="558"/>
      <c r="AL1194" s="558"/>
      <c r="AO1194" s="559"/>
    </row>
    <row r="1195" ht="15.75" customHeight="1">
      <c r="A1195" s="550"/>
      <c r="B1195" s="550"/>
      <c r="C1195" s="550"/>
      <c r="D1195" s="550"/>
      <c r="E1195" s="551"/>
      <c r="F1195" s="551"/>
      <c r="G1195" s="550"/>
      <c r="I1195" s="551"/>
      <c r="K1195" s="555"/>
      <c r="L1195" s="556"/>
      <c r="M1195" s="556"/>
      <c r="N1195" s="550"/>
      <c r="O1195" s="553"/>
      <c r="P1195" s="560"/>
      <c r="Q1195" s="557"/>
      <c r="AF1195" s="553"/>
      <c r="AJ1195" s="558"/>
      <c r="AL1195" s="558"/>
      <c r="AO1195" s="559"/>
    </row>
    <row r="1196" ht="15.75" customHeight="1">
      <c r="A1196" s="550"/>
      <c r="B1196" s="550"/>
      <c r="C1196" s="550"/>
      <c r="D1196" s="550"/>
      <c r="E1196" s="551"/>
      <c r="F1196" s="551"/>
      <c r="G1196" s="550"/>
      <c r="I1196" s="551"/>
      <c r="K1196" s="555"/>
      <c r="L1196" s="556"/>
      <c r="M1196" s="556"/>
      <c r="N1196" s="550"/>
      <c r="O1196" s="553"/>
      <c r="P1196" s="560"/>
      <c r="Q1196" s="557"/>
      <c r="AF1196" s="553"/>
      <c r="AJ1196" s="558"/>
      <c r="AL1196" s="558"/>
      <c r="AO1196" s="559"/>
    </row>
    <row r="1197" ht="15.75" customHeight="1">
      <c r="A1197" s="550"/>
      <c r="B1197" s="550"/>
      <c r="C1197" s="550"/>
      <c r="D1197" s="550"/>
      <c r="E1197" s="551"/>
      <c r="F1197" s="551"/>
      <c r="G1197" s="550"/>
      <c r="I1197" s="551"/>
      <c r="K1197" s="555"/>
      <c r="L1197" s="556"/>
      <c r="M1197" s="556"/>
      <c r="N1197" s="550"/>
      <c r="O1197" s="553"/>
      <c r="P1197" s="560"/>
      <c r="Q1197" s="557"/>
      <c r="AF1197" s="553"/>
      <c r="AJ1197" s="558"/>
      <c r="AL1197" s="558"/>
      <c r="AO1197" s="559"/>
    </row>
    <row r="1198" ht="15.75" customHeight="1">
      <c r="A1198" s="550"/>
      <c r="B1198" s="550"/>
      <c r="C1198" s="550"/>
      <c r="D1198" s="550"/>
      <c r="E1198" s="551"/>
      <c r="F1198" s="551"/>
      <c r="G1198" s="550"/>
      <c r="I1198" s="551"/>
      <c r="K1198" s="555"/>
      <c r="L1198" s="556"/>
      <c r="M1198" s="556"/>
      <c r="N1198" s="550"/>
      <c r="O1198" s="553"/>
      <c r="P1198" s="560"/>
      <c r="Q1198" s="557"/>
      <c r="AF1198" s="553"/>
      <c r="AJ1198" s="558"/>
      <c r="AL1198" s="558"/>
      <c r="AO1198" s="559"/>
    </row>
    <row r="1199" ht="15.75" customHeight="1">
      <c r="A1199" s="550"/>
      <c r="B1199" s="550"/>
      <c r="C1199" s="550"/>
      <c r="D1199" s="550"/>
      <c r="E1199" s="551"/>
      <c r="F1199" s="551"/>
      <c r="G1199" s="550"/>
      <c r="I1199" s="551"/>
      <c r="K1199" s="555"/>
      <c r="L1199" s="556"/>
      <c r="M1199" s="556"/>
      <c r="N1199" s="550"/>
      <c r="O1199" s="553"/>
      <c r="P1199" s="560"/>
      <c r="Q1199" s="557"/>
      <c r="AF1199" s="553"/>
      <c r="AJ1199" s="558"/>
      <c r="AL1199" s="558"/>
      <c r="AO1199" s="559"/>
    </row>
    <row r="1200" ht="15.75" customHeight="1">
      <c r="A1200" s="550"/>
      <c r="B1200" s="550"/>
      <c r="C1200" s="550"/>
      <c r="D1200" s="550"/>
      <c r="E1200" s="551"/>
      <c r="F1200" s="551"/>
      <c r="G1200" s="550"/>
      <c r="I1200" s="551"/>
      <c r="K1200" s="555"/>
      <c r="L1200" s="556"/>
      <c r="M1200" s="556"/>
      <c r="N1200" s="550"/>
      <c r="O1200" s="553"/>
      <c r="P1200" s="560"/>
      <c r="Q1200" s="557"/>
      <c r="AF1200" s="553"/>
      <c r="AJ1200" s="558"/>
      <c r="AL1200" s="558"/>
      <c r="AO1200" s="559"/>
    </row>
    <row r="1201" ht="15.75" customHeight="1">
      <c r="A1201" s="550"/>
      <c r="B1201" s="550"/>
      <c r="C1201" s="550"/>
      <c r="D1201" s="550"/>
      <c r="E1201" s="551"/>
      <c r="F1201" s="551"/>
      <c r="G1201" s="550"/>
      <c r="I1201" s="551"/>
      <c r="K1201" s="555"/>
      <c r="L1201" s="556"/>
      <c r="M1201" s="556"/>
      <c r="N1201" s="550"/>
      <c r="O1201" s="553"/>
      <c r="P1201" s="560"/>
      <c r="Q1201" s="557"/>
      <c r="AF1201" s="553"/>
      <c r="AJ1201" s="558"/>
      <c r="AL1201" s="558"/>
      <c r="AO1201" s="559"/>
    </row>
    <row r="1202" ht="15.75" customHeight="1">
      <c r="A1202" s="550"/>
      <c r="B1202" s="550"/>
      <c r="C1202" s="550"/>
      <c r="D1202" s="550"/>
      <c r="E1202" s="551"/>
      <c r="F1202" s="551"/>
      <c r="G1202" s="550"/>
      <c r="I1202" s="551"/>
      <c r="K1202" s="555"/>
      <c r="L1202" s="556"/>
      <c r="M1202" s="556"/>
      <c r="N1202" s="550"/>
      <c r="O1202" s="553"/>
      <c r="P1202" s="560"/>
      <c r="Q1202" s="557"/>
      <c r="AF1202" s="553"/>
      <c r="AJ1202" s="558"/>
      <c r="AL1202" s="558"/>
      <c r="AO1202" s="559"/>
    </row>
    <row r="1203" ht="15.75" customHeight="1">
      <c r="A1203" s="550"/>
      <c r="B1203" s="550"/>
      <c r="C1203" s="550"/>
      <c r="D1203" s="550"/>
      <c r="E1203" s="551"/>
      <c r="F1203" s="551"/>
      <c r="G1203" s="550"/>
      <c r="I1203" s="551"/>
      <c r="K1203" s="555"/>
      <c r="L1203" s="556"/>
      <c r="M1203" s="556"/>
      <c r="N1203" s="550"/>
      <c r="O1203" s="553"/>
      <c r="P1203" s="560"/>
      <c r="Q1203" s="557"/>
      <c r="AF1203" s="553"/>
      <c r="AJ1203" s="558"/>
      <c r="AL1203" s="558"/>
      <c r="AO1203" s="559"/>
    </row>
    <row r="1204" ht="15.75" customHeight="1">
      <c r="A1204" s="550"/>
      <c r="B1204" s="550"/>
      <c r="C1204" s="550"/>
      <c r="D1204" s="550"/>
      <c r="E1204" s="551"/>
      <c r="F1204" s="551"/>
      <c r="G1204" s="550"/>
      <c r="I1204" s="551"/>
      <c r="K1204" s="555"/>
      <c r="L1204" s="556"/>
      <c r="M1204" s="556"/>
      <c r="N1204" s="550"/>
      <c r="O1204" s="553"/>
      <c r="P1204" s="560"/>
      <c r="Q1204" s="557"/>
      <c r="AF1204" s="553"/>
      <c r="AJ1204" s="558"/>
      <c r="AL1204" s="558"/>
      <c r="AO1204" s="559"/>
    </row>
    <row r="1205" ht="15.75" customHeight="1">
      <c r="A1205" s="550"/>
      <c r="B1205" s="550"/>
      <c r="C1205" s="550"/>
      <c r="D1205" s="550"/>
      <c r="E1205" s="551"/>
      <c r="F1205" s="551"/>
      <c r="G1205" s="550"/>
      <c r="I1205" s="551"/>
      <c r="K1205" s="555"/>
      <c r="L1205" s="556"/>
      <c r="M1205" s="556"/>
      <c r="N1205" s="550"/>
      <c r="O1205" s="553"/>
      <c r="P1205" s="560"/>
      <c r="Q1205" s="557"/>
      <c r="AF1205" s="553"/>
      <c r="AJ1205" s="558"/>
      <c r="AL1205" s="558"/>
      <c r="AO1205" s="559"/>
    </row>
    <row r="1206" ht="15.75" customHeight="1">
      <c r="A1206" s="550"/>
      <c r="B1206" s="550"/>
      <c r="C1206" s="550"/>
      <c r="D1206" s="550"/>
      <c r="E1206" s="551"/>
      <c r="F1206" s="551"/>
      <c r="G1206" s="550"/>
      <c r="I1206" s="551"/>
      <c r="K1206" s="555"/>
      <c r="L1206" s="556"/>
      <c r="M1206" s="556"/>
      <c r="N1206" s="550"/>
      <c r="O1206" s="553"/>
      <c r="P1206" s="560"/>
      <c r="Q1206" s="557"/>
      <c r="AF1206" s="553"/>
      <c r="AJ1206" s="558"/>
      <c r="AL1206" s="558"/>
      <c r="AO1206" s="559"/>
    </row>
    <row r="1207" ht="15.75" customHeight="1">
      <c r="A1207" s="550"/>
      <c r="B1207" s="550"/>
      <c r="C1207" s="550"/>
      <c r="D1207" s="550"/>
      <c r="E1207" s="551"/>
      <c r="F1207" s="551"/>
      <c r="G1207" s="550"/>
      <c r="I1207" s="551"/>
      <c r="K1207" s="555"/>
      <c r="L1207" s="556"/>
      <c r="M1207" s="556"/>
      <c r="N1207" s="550"/>
      <c r="O1207" s="553"/>
      <c r="P1207" s="560"/>
      <c r="Q1207" s="557"/>
      <c r="AF1207" s="553"/>
      <c r="AJ1207" s="558"/>
      <c r="AL1207" s="558"/>
      <c r="AO1207" s="559"/>
    </row>
    <row r="1208" ht="15.75" customHeight="1">
      <c r="A1208" s="550"/>
      <c r="B1208" s="550"/>
      <c r="C1208" s="550"/>
      <c r="D1208" s="550"/>
      <c r="E1208" s="551"/>
      <c r="F1208" s="551"/>
      <c r="G1208" s="550"/>
      <c r="I1208" s="551"/>
      <c r="K1208" s="555"/>
      <c r="L1208" s="556"/>
      <c r="M1208" s="556"/>
      <c r="N1208" s="550"/>
      <c r="O1208" s="553"/>
      <c r="P1208" s="560"/>
      <c r="Q1208" s="557"/>
      <c r="AF1208" s="553"/>
      <c r="AJ1208" s="558"/>
      <c r="AL1208" s="558"/>
      <c r="AO1208" s="559"/>
    </row>
    <row r="1209" ht="15.75" customHeight="1">
      <c r="A1209" s="550"/>
      <c r="B1209" s="550"/>
      <c r="C1209" s="550"/>
      <c r="D1209" s="550"/>
      <c r="E1209" s="551"/>
      <c r="F1209" s="551"/>
      <c r="G1209" s="550"/>
      <c r="I1209" s="551"/>
      <c r="K1209" s="555"/>
      <c r="L1209" s="556"/>
      <c r="M1209" s="556"/>
      <c r="N1209" s="550"/>
      <c r="O1209" s="553"/>
      <c r="P1209" s="560"/>
      <c r="Q1209" s="557"/>
      <c r="AF1209" s="553"/>
      <c r="AJ1209" s="558"/>
      <c r="AL1209" s="558"/>
      <c r="AO1209" s="559"/>
    </row>
    <row r="1210" ht="15.75" customHeight="1">
      <c r="A1210" s="550"/>
      <c r="B1210" s="550"/>
      <c r="C1210" s="550"/>
      <c r="D1210" s="550"/>
      <c r="E1210" s="551"/>
      <c r="F1210" s="551"/>
      <c r="G1210" s="550"/>
      <c r="I1210" s="551"/>
      <c r="K1210" s="555"/>
      <c r="L1210" s="556"/>
      <c r="M1210" s="556"/>
      <c r="N1210" s="550"/>
      <c r="O1210" s="553"/>
      <c r="P1210" s="560"/>
      <c r="Q1210" s="557"/>
      <c r="AF1210" s="553"/>
      <c r="AJ1210" s="558"/>
      <c r="AL1210" s="558"/>
      <c r="AO1210" s="559"/>
    </row>
    <row r="1211" ht="15.75" customHeight="1">
      <c r="A1211" s="550"/>
      <c r="B1211" s="550"/>
      <c r="C1211" s="550"/>
      <c r="D1211" s="550"/>
      <c r="E1211" s="551"/>
      <c r="F1211" s="551"/>
      <c r="G1211" s="550"/>
      <c r="I1211" s="551"/>
      <c r="K1211" s="555"/>
      <c r="L1211" s="556"/>
      <c r="M1211" s="556"/>
      <c r="N1211" s="550"/>
      <c r="O1211" s="553"/>
      <c r="P1211" s="560"/>
      <c r="Q1211" s="557"/>
      <c r="AF1211" s="553"/>
      <c r="AJ1211" s="558"/>
      <c r="AL1211" s="558"/>
      <c r="AO1211" s="559"/>
    </row>
    <row r="1212" ht="15.75" customHeight="1">
      <c r="A1212" s="550"/>
      <c r="B1212" s="550"/>
      <c r="C1212" s="550"/>
      <c r="D1212" s="550"/>
      <c r="E1212" s="551"/>
      <c r="F1212" s="551"/>
      <c r="G1212" s="550"/>
      <c r="I1212" s="551"/>
      <c r="K1212" s="555"/>
      <c r="L1212" s="556"/>
      <c r="M1212" s="556"/>
      <c r="N1212" s="550"/>
      <c r="O1212" s="553"/>
      <c r="P1212" s="560"/>
      <c r="Q1212" s="557"/>
      <c r="AF1212" s="553"/>
      <c r="AJ1212" s="558"/>
      <c r="AL1212" s="558"/>
      <c r="AO1212" s="559"/>
    </row>
    <row r="1213" ht="15.75" customHeight="1">
      <c r="A1213" s="550"/>
      <c r="B1213" s="550"/>
      <c r="C1213" s="550"/>
      <c r="D1213" s="550"/>
      <c r="E1213" s="551"/>
      <c r="F1213" s="551"/>
      <c r="G1213" s="550"/>
      <c r="I1213" s="551"/>
      <c r="K1213" s="555"/>
      <c r="L1213" s="556"/>
      <c r="M1213" s="556"/>
      <c r="N1213" s="550"/>
      <c r="O1213" s="553"/>
      <c r="P1213" s="560"/>
      <c r="Q1213" s="557"/>
      <c r="AF1213" s="553"/>
      <c r="AJ1213" s="558"/>
      <c r="AL1213" s="558"/>
      <c r="AO1213" s="559"/>
    </row>
    <row r="1214" ht="15.75" customHeight="1">
      <c r="A1214" s="550"/>
      <c r="B1214" s="550"/>
      <c r="C1214" s="550"/>
      <c r="D1214" s="550"/>
      <c r="E1214" s="551"/>
      <c r="F1214" s="551"/>
      <c r="G1214" s="550"/>
      <c r="I1214" s="551"/>
      <c r="K1214" s="555"/>
      <c r="L1214" s="556"/>
      <c r="M1214" s="556"/>
      <c r="N1214" s="550"/>
      <c r="O1214" s="553"/>
      <c r="P1214" s="560"/>
      <c r="Q1214" s="557"/>
      <c r="AF1214" s="553"/>
      <c r="AJ1214" s="558"/>
      <c r="AL1214" s="558"/>
      <c r="AO1214" s="559"/>
    </row>
    <row r="1215" ht="15.75" customHeight="1">
      <c r="A1215" s="550"/>
      <c r="B1215" s="550"/>
      <c r="C1215" s="550"/>
      <c r="D1215" s="550"/>
      <c r="E1215" s="551"/>
      <c r="F1215" s="551"/>
      <c r="G1215" s="550"/>
      <c r="I1215" s="551"/>
      <c r="K1215" s="555"/>
      <c r="L1215" s="556"/>
      <c r="M1215" s="556"/>
      <c r="N1215" s="550"/>
      <c r="O1215" s="553"/>
      <c r="P1215" s="560"/>
      <c r="Q1215" s="557"/>
      <c r="AF1215" s="553"/>
      <c r="AJ1215" s="558"/>
      <c r="AL1215" s="558"/>
      <c r="AO1215" s="559"/>
    </row>
    <row r="1216" ht="15.75" customHeight="1">
      <c r="A1216" s="550"/>
      <c r="B1216" s="550"/>
      <c r="C1216" s="550"/>
      <c r="D1216" s="550"/>
      <c r="E1216" s="551"/>
      <c r="F1216" s="551"/>
      <c r="G1216" s="550"/>
      <c r="I1216" s="551"/>
      <c r="K1216" s="555"/>
      <c r="L1216" s="556"/>
      <c r="M1216" s="556"/>
      <c r="N1216" s="550"/>
      <c r="O1216" s="553"/>
      <c r="P1216" s="560"/>
      <c r="Q1216" s="557"/>
      <c r="AF1216" s="553"/>
      <c r="AJ1216" s="558"/>
      <c r="AL1216" s="558"/>
      <c r="AO1216" s="559"/>
    </row>
    <row r="1217" ht="15.75" customHeight="1">
      <c r="A1217" s="550"/>
      <c r="B1217" s="550"/>
      <c r="C1217" s="550"/>
      <c r="D1217" s="550"/>
      <c r="E1217" s="551"/>
      <c r="F1217" s="551"/>
      <c r="G1217" s="550"/>
      <c r="I1217" s="551"/>
      <c r="K1217" s="555"/>
      <c r="L1217" s="556"/>
      <c r="M1217" s="556"/>
      <c r="N1217" s="550"/>
      <c r="O1217" s="553"/>
      <c r="P1217" s="560"/>
      <c r="Q1217" s="557"/>
      <c r="AF1217" s="553"/>
      <c r="AJ1217" s="558"/>
      <c r="AL1217" s="558"/>
      <c r="AO1217" s="559"/>
    </row>
    <row r="1218" ht="15.75" customHeight="1">
      <c r="A1218" s="550"/>
      <c r="B1218" s="550"/>
      <c r="C1218" s="550"/>
      <c r="D1218" s="550"/>
      <c r="E1218" s="551"/>
      <c r="F1218" s="551"/>
      <c r="G1218" s="550"/>
      <c r="I1218" s="551"/>
      <c r="K1218" s="555"/>
      <c r="L1218" s="556"/>
      <c r="M1218" s="556"/>
      <c r="N1218" s="550"/>
      <c r="O1218" s="553"/>
      <c r="P1218" s="560"/>
      <c r="Q1218" s="557"/>
      <c r="AF1218" s="553"/>
      <c r="AJ1218" s="558"/>
      <c r="AL1218" s="558"/>
      <c r="AO1218" s="559"/>
    </row>
    <row r="1219" ht="15.75" customHeight="1">
      <c r="A1219" s="550"/>
      <c r="B1219" s="550"/>
      <c r="C1219" s="550"/>
      <c r="D1219" s="550"/>
      <c r="E1219" s="551"/>
      <c r="F1219" s="551"/>
      <c r="G1219" s="550"/>
      <c r="I1219" s="551"/>
      <c r="K1219" s="555"/>
      <c r="L1219" s="556"/>
      <c r="M1219" s="556"/>
      <c r="N1219" s="550"/>
      <c r="O1219" s="553"/>
      <c r="P1219" s="560"/>
      <c r="Q1219" s="557"/>
      <c r="AF1219" s="553"/>
      <c r="AJ1219" s="558"/>
      <c r="AL1219" s="558"/>
      <c r="AO1219" s="559"/>
    </row>
    <row r="1220" ht="15.75" customHeight="1">
      <c r="A1220" s="550"/>
      <c r="B1220" s="550"/>
      <c r="C1220" s="550"/>
      <c r="D1220" s="550"/>
      <c r="E1220" s="551"/>
      <c r="F1220" s="551"/>
      <c r="G1220" s="550"/>
      <c r="I1220" s="551"/>
      <c r="K1220" s="555"/>
      <c r="L1220" s="556"/>
      <c r="M1220" s="556"/>
      <c r="N1220" s="550"/>
      <c r="O1220" s="553"/>
      <c r="P1220" s="560"/>
      <c r="Q1220" s="557"/>
      <c r="AF1220" s="553"/>
      <c r="AJ1220" s="558"/>
      <c r="AL1220" s="558"/>
      <c r="AO1220" s="559"/>
    </row>
    <row r="1221" ht="15.75" customHeight="1">
      <c r="A1221" s="550"/>
      <c r="B1221" s="550"/>
      <c r="C1221" s="550"/>
      <c r="D1221" s="550"/>
      <c r="E1221" s="551"/>
      <c r="F1221" s="551"/>
      <c r="G1221" s="550"/>
      <c r="I1221" s="551"/>
      <c r="K1221" s="555"/>
      <c r="L1221" s="556"/>
      <c r="M1221" s="556"/>
      <c r="N1221" s="550"/>
      <c r="O1221" s="553"/>
      <c r="P1221" s="560"/>
      <c r="Q1221" s="557"/>
      <c r="AF1221" s="553"/>
      <c r="AJ1221" s="558"/>
      <c r="AL1221" s="558"/>
      <c r="AO1221" s="559"/>
    </row>
    <row r="1222" ht="15.75" customHeight="1">
      <c r="A1222" s="550"/>
      <c r="B1222" s="550"/>
      <c r="C1222" s="550"/>
      <c r="D1222" s="550"/>
      <c r="E1222" s="551"/>
      <c r="F1222" s="551"/>
      <c r="G1222" s="550"/>
      <c r="I1222" s="551"/>
      <c r="K1222" s="555"/>
      <c r="L1222" s="556"/>
      <c r="M1222" s="556"/>
      <c r="N1222" s="550"/>
      <c r="O1222" s="553"/>
      <c r="P1222" s="560"/>
      <c r="Q1222" s="557"/>
      <c r="AF1222" s="553"/>
      <c r="AJ1222" s="558"/>
      <c r="AL1222" s="558"/>
      <c r="AO1222" s="559"/>
    </row>
    <row r="1223" ht="15.75" customHeight="1">
      <c r="A1223" s="550"/>
      <c r="B1223" s="550"/>
      <c r="C1223" s="550"/>
      <c r="D1223" s="550"/>
      <c r="E1223" s="551"/>
      <c r="F1223" s="551"/>
      <c r="G1223" s="550"/>
      <c r="I1223" s="551"/>
      <c r="K1223" s="555"/>
      <c r="L1223" s="556"/>
      <c r="M1223" s="556"/>
      <c r="N1223" s="550"/>
      <c r="O1223" s="553"/>
      <c r="P1223" s="560"/>
      <c r="Q1223" s="557"/>
      <c r="AF1223" s="553"/>
      <c r="AJ1223" s="558"/>
      <c r="AL1223" s="558"/>
      <c r="AO1223" s="559"/>
    </row>
    <row r="1224" ht="15.75" customHeight="1">
      <c r="A1224" s="550"/>
      <c r="B1224" s="550"/>
      <c r="C1224" s="550"/>
      <c r="D1224" s="550"/>
      <c r="E1224" s="551"/>
      <c r="F1224" s="551"/>
      <c r="G1224" s="550"/>
      <c r="I1224" s="551"/>
      <c r="K1224" s="555"/>
      <c r="L1224" s="556"/>
      <c r="M1224" s="556"/>
      <c r="N1224" s="550"/>
      <c r="O1224" s="553"/>
      <c r="P1224" s="560"/>
      <c r="Q1224" s="557"/>
      <c r="AF1224" s="553"/>
      <c r="AJ1224" s="558"/>
      <c r="AL1224" s="558"/>
      <c r="AO1224" s="559"/>
    </row>
    <row r="1225" ht="15.75" customHeight="1">
      <c r="A1225" s="550"/>
      <c r="B1225" s="550"/>
      <c r="C1225" s="550"/>
      <c r="D1225" s="550"/>
      <c r="E1225" s="551"/>
      <c r="F1225" s="551"/>
      <c r="G1225" s="550"/>
      <c r="I1225" s="551"/>
      <c r="K1225" s="555"/>
      <c r="L1225" s="556"/>
      <c r="M1225" s="556"/>
      <c r="N1225" s="550"/>
      <c r="O1225" s="553"/>
      <c r="P1225" s="560"/>
      <c r="Q1225" s="557"/>
      <c r="AF1225" s="553"/>
      <c r="AJ1225" s="558"/>
      <c r="AL1225" s="558"/>
      <c r="AO1225" s="559"/>
    </row>
    <row r="1226" ht="15.75" customHeight="1">
      <c r="A1226" s="550"/>
      <c r="B1226" s="550"/>
      <c r="C1226" s="550"/>
      <c r="D1226" s="550"/>
      <c r="E1226" s="551"/>
      <c r="F1226" s="551"/>
      <c r="G1226" s="550"/>
      <c r="I1226" s="551"/>
      <c r="K1226" s="555"/>
      <c r="L1226" s="556"/>
      <c r="M1226" s="556"/>
      <c r="N1226" s="550"/>
      <c r="O1226" s="553"/>
      <c r="P1226" s="560"/>
      <c r="Q1226" s="557"/>
      <c r="AF1226" s="553"/>
      <c r="AJ1226" s="558"/>
      <c r="AL1226" s="558"/>
      <c r="AO1226" s="559"/>
    </row>
    <row r="1227" ht="15.75" customHeight="1">
      <c r="A1227" s="550"/>
      <c r="B1227" s="550"/>
      <c r="C1227" s="550"/>
      <c r="D1227" s="550"/>
      <c r="E1227" s="551"/>
      <c r="F1227" s="551"/>
      <c r="G1227" s="550"/>
      <c r="I1227" s="551"/>
      <c r="K1227" s="555"/>
      <c r="L1227" s="556"/>
      <c r="M1227" s="556"/>
      <c r="N1227" s="550"/>
      <c r="O1227" s="553"/>
      <c r="P1227" s="560"/>
      <c r="Q1227" s="557"/>
      <c r="AF1227" s="553"/>
      <c r="AJ1227" s="558"/>
      <c r="AL1227" s="558"/>
      <c r="AO1227" s="559"/>
    </row>
    <row r="1228" ht="15.75" customHeight="1">
      <c r="A1228" s="550"/>
      <c r="B1228" s="550"/>
      <c r="C1228" s="550"/>
      <c r="D1228" s="550"/>
      <c r="E1228" s="551"/>
      <c r="F1228" s="551"/>
      <c r="G1228" s="550"/>
      <c r="I1228" s="551"/>
      <c r="K1228" s="555"/>
      <c r="L1228" s="556"/>
      <c r="M1228" s="556"/>
      <c r="N1228" s="550"/>
      <c r="O1228" s="553"/>
      <c r="P1228" s="560"/>
      <c r="Q1228" s="557"/>
      <c r="AF1228" s="553"/>
      <c r="AJ1228" s="558"/>
      <c r="AL1228" s="558"/>
      <c r="AO1228" s="559"/>
    </row>
    <row r="1229" ht="15.75" customHeight="1">
      <c r="A1229" s="550"/>
      <c r="B1229" s="550"/>
      <c r="C1229" s="550"/>
      <c r="D1229" s="550"/>
      <c r="E1229" s="551"/>
      <c r="F1229" s="551"/>
      <c r="G1229" s="550"/>
      <c r="I1229" s="551"/>
      <c r="K1229" s="555"/>
      <c r="L1229" s="556"/>
      <c r="M1229" s="556"/>
      <c r="N1229" s="550"/>
      <c r="O1229" s="553"/>
      <c r="P1229" s="560"/>
      <c r="Q1229" s="557"/>
      <c r="AF1229" s="553"/>
      <c r="AJ1229" s="558"/>
      <c r="AL1229" s="558"/>
      <c r="AO1229" s="559"/>
    </row>
    <row r="1230" ht="15.75" customHeight="1">
      <c r="A1230" s="550"/>
      <c r="B1230" s="550"/>
      <c r="C1230" s="550"/>
      <c r="D1230" s="550"/>
      <c r="E1230" s="551"/>
      <c r="F1230" s="551"/>
      <c r="G1230" s="550"/>
      <c r="I1230" s="551"/>
      <c r="K1230" s="555"/>
      <c r="L1230" s="556"/>
      <c r="M1230" s="556"/>
      <c r="N1230" s="550"/>
      <c r="O1230" s="553"/>
      <c r="P1230" s="560"/>
      <c r="Q1230" s="557"/>
      <c r="AF1230" s="553"/>
      <c r="AJ1230" s="558"/>
      <c r="AL1230" s="558"/>
      <c r="AO1230" s="559"/>
    </row>
    <row r="1231" ht="15.75" customHeight="1">
      <c r="A1231" s="550"/>
      <c r="B1231" s="550"/>
      <c r="C1231" s="550"/>
      <c r="D1231" s="550"/>
      <c r="E1231" s="551"/>
      <c r="F1231" s="551"/>
      <c r="G1231" s="550"/>
      <c r="I1231" s="551"/>
      <c r="K1231" s="555"/>
      <c r="L1231" s="556"/>
      <c r="M1231" s="556"/>
      <c r="N1231" s="550"/>
      <c r="O1231" s="553"/>
      <c r="P1231" s="560"/>
      <c r="Q1231" s="557"/>
      <c r="AF1231" s="553"/>
      <c r="AJ1231" s="558"/>
      <c r="AL1231" s="558"/>
      <c r="AO1231" s="559"/>
    </row>
    <row r="1232" ht="15.75" customHeight="1">
      <c r="A1232" s="550"/>
      <c r="B1232" s="550"/>
      <c r="C1232" s="550"/>
      <c r="D1232" s="550"/>
      <c r="E1232" s="551"/>
      <c r="F1232" s="551"/>
      <c r="G1232" s="550"/>
      <c r="I1232" s="551"/>
      <c r="K1232" s="555"/>
      <c r="L1232" s="556"/>
      <c r="M1232" s="556"/>
      <c r="N1232" s="550"/>
      <c r="O1232" s="553"/>
      <c r="P1232" s="560"/>
      <c r="Q1232" s="557"/>
      <c r="AF1232" s="553"/>
      <c r="AJ1232" s="558"/>
      <c r="AL1232" s="558"/>
      <c r="AO1232" s="559"/>
    </row>
    <row r="1233" ht="15.75" customHeight="1">
      <c r="A1233" s="550"/>
      <c r="B1233" s="550"/>
      <c r="C1233" s="550"/>
      <c r="D1233" s="550"/>
      <c r="E1233" s="551"/>
      <c r="F1233" s="551"/>
      <c r="G1233" s="550"/>
      <c r="I1233" s="551"/>
      <c r="K1233" s="555"/>
      <c r="L1233" s="556"/>
      <c r="M1233" s="556"/>
      <c r="N1233" s="550"/>
      <c r="O1233" s="553"/>
      <c r="P1233" s="560"/>
      <c r="Q1233" s="557"/>
      <c r="AF1233" s="553"/>
      <c r="AJ1233" s="558"/>
      <c r="AL1233" s="558"/>
      <c r="AO1233" s="559"/>
    </row>
    <row r="1234" ht="15.75" customHeight="1">
      <c r="A1234" s="550"/>
      <c r="B1234" s="550"/>
      <c r="C1234" s="550"/>
      <c r="D1234" s="550"/>
      <c r="E1234" s="551"/>
      <c r="F1234" s="551"/>
      <c r="G1234" s="550"/>
      <c r="I1234" s="551"/>
      <c r="K1234" s="555"/>
      <c r="L1234" s="556"/>
      <c r="M1234" s="556"/>
      <c r="N1234" s="550"/>
      <c r="O1234" s="553"/>
      <c r="P1234" s="560"/>
      <c r="Q1234" s="557"/>
      <c r="AF1234" s="553"/>
      <c r="AJ1234" s="558"/>
      <c r="AL1234" s="558"/>
      <c r="AO1234" s="559"/>
    </row>
    <row r="1235" ht="15.75" customHeight="1">
      <c r="A1235" s="550"/>
      <c r="B1235" s="550"/>
      <c r="C1235" s="550"/>
      <c r="D1235" s="550"/>
      <c r="E1235" s="551"/>
      <c r="F1235" s="551"/>
      <c r="G1235" s="550"/>
      <c r="I1235" s="551"/>
      <c r="K1235" s="555"/>
      <c r="L1235" s="556"/>
      <c r="M1235" s="556"/>
      <c r="N1235" s="550"/>
      <c r="O1235" s="553"/>
      <c r="P1235" s="560"/>
      <c r="Q1235" s="557"/>
      <c r="AF1235" s="553"/>
      <c r="AJ1235" s="558"/>
      <c r="AL1235" s="558"/>
      <c r="AO1235" s="559"/>
    </row>
    <row r="1236" ht="15.75" customHeight="1">
      <c r="A1236" s="550"/>
      <c r="B1236" s="550"/>
      <c r="C1236" s="550"/>
      <c r="D1236" s="550"/>
      <c r="E1236" s="551"/>
      <c r="F1236" s="551"/>
      <c r="G1236" s="550"/>
      <c r="I1236" s="551"/>
      <c r="K1236" s="555"/>
      <c r="L1236" s="556"/>
      <c r="M1236" s="556"/>
      <c r="N1236" s="550"/>
      <c r="O1236" s="553"/>
      <c r="P1236" s="560"/>
      <c r="Q1236" s="557"/>
      <c r="AF1236" s="553"/>
      <c r="AJ1236" s="558"/>
      <c r="AL1236" s="558"/>
      <c r="AO1236" s="559"/>
    </row>
    <row r="1237" ht="15.75" customHeight="1">
      <c r="A1237" s="550"/>
      <c r="B1237" s="550"/>
      <c r="C1237" s="550"/>
      <c r="D1237" s="550"/>
      <c r="E1237" s="551"/>
      <c r="F1237" s="551"/>
      <c r="G1237" s="550"/>
      <c r="I1237" s="551"/>
      <c r="K1237" s="555"/>
      <c r="L1237" s="556"/>
      <c r="M1237" s="556"/>
      <c r="N1237" s="550"/>
      <c r="O1237" s="553"/>
      <c r="P1237" s="560"/>
      <c r="Q1237" s="557"/>
      <c r="AF1237" s="553"/>
      <c r="AJ1237" s="558"/>
      <c r="AL1237" s="558"/>
      <c r="AO1237" s="559"/>
    </row>
    <row r="1238" ht="15.75" customHeight="1">
      <c r="A1238" s="550"/>
      <c r="B1238" s="550"/>
      <c r="C1238" s="550"/>
      <c r="D1238" s="550"/>
      <c r="E1238" s="551"/>
      <c r="F1238" s="551"/>
      <c r="G1238" s="550"/>
      <c r="I1238" s="551"/>
      <c r="K1238" s="555"/>
      <c r="L1238" s="556"/>
      <c r="M1238" s="556"/>
      <c r="N1238" s="550"/>
      <c r="O1238" s="553"/>
      <c r="P1238" s="560"/>
      <c r="Q1238" s="557"/>
      <c r="AF1238" s="553"/>
      <c r="AJ1238" s="558"/>
      <c r="AL1238" s="558"/>
      <c r="AO1238" s="559"/>
    </row>
    <row r="1239" ht="15.75" customHeight="1">
      <c r="A1239" s="550"/>
      <c r="B1239" s="550"/>
      <c r="C1239" s="550"/>
      <c r="D1239" s="550"/>
      <c r="E1239" s="551"/>
      <c r="F1239" s="551"/>
      <c r="G1239" s="550"/>
      <c r="I1239" s="551"/>
      <c r="K1239" s="555"/>
      <c r="L1239" s="556"/>
      <c r="M1239" s="556"/>
      <c r="N1239" s="550"/>
      <c r="O1239" s="553"/>
      <c r="P1239" s="560"/>
      <c r="Q1239" s="557"/>
      <c r="AF1239" s="553"/>
      <c r="AJ1239" s="558"/>
      <c r="AL1239" s="558"/>
      <c r="AO1239" s="559"/>
    </row>
    <row r="1240" ht="15.75" customHeight="1">
      <c r="A1240" s="550"/>
      <c r="B1240" s="550"/>
      <c r="C1240" s="550"/>
      <c r="D1240" s="550"/>
      <c r="E1240" s="551"/>
      <c r="F1240" s="551"/>
      <c r="G1240" s="550"/>
      <c r="I1240" s="551"/>
      <c r="K1240" s="555"/>
      <c r="L1240" s="556"/>
      <c r="M1240" s="556"/>
      <c r="N1240" s="550"/>
      <c r="O1240" s="553"/>
      <c r="P1240" s="560"/>
      <c r="Q1240" s="557"/>
      <c r="AF1240" s="553"/>
      <c r="AJ1240" s="558"/>
      <c r="AL1240" s="558"/>
      <c r="AO1240" s="559"/>
    </row>
    <row r="1241" ht="15.75" customHeight="1">
      <c r="A1241" s="550"/>
      <c r="B1241" s="550"/>
      <c r="C1241" s="550"/>
      <c r="D1241" s="550"/>
      <c r="E1241" s="551"/>
      <c r="F1241" s="551"/>
      <c r="G1241" s="550"/>
      <c r="I1241" s="551"/>
      <c r="K1241" s="555"/>
      <c r="L1241" s="556"/>
      <c r="M1241" s="556"/>
      <c r="N1241" s="550"/>
      <c r="O1241" s="553"/>
      <c r="P1241" s="560"/>
      <c r="Q1241" s="557"/>
      <c r="AF1241" s="553"/>
      <c r="AJ1241" s="558"/>
      <c r="AL1241" s="558"/>
      <c r="AO1241" s="559"/>
    </row>
    <row r="1242" ht="15.75" customHeight="1">
      <c r="A1242" s="550"/>
      <c r="B1242" s="550"/>
      <c r="C1242" s="550"/>
      <c r="D1242" s="550"/>
      <c r="E1242" s="551"/>
      <c r="F1242" s="551"/>
      <c r="G1242" s="550"/>
      <c r="I1242" s="551"/>
      <c r="K1242" s="555"/>
      <c r="L1242" s="556"/>
      <c r="M1242" s="556"/>
      <c r="N1242" s="550"/>
      <c r="O1242" s="553"/>
      <c r="P1242" s="560"/>
      <c r="Q1242" s="557"/>
      <c r="AF1242" s="553"/>
      <c r="AJ1242" s="558"/>
      <c r="AL1242" s="558"/>
      <c r="AO1242" s="559"/>
    </row>
    <row r="1243" ht="15.75" customHeight="1">
      <c r="A1243" s="550"/>
      <c r="B1243" s="550"/>
      <c r="C1243" s="550"/>
      <c r="D1243" s="550"/>
      <c r="E1243" s="551"/>
      <c r="F1243" s="551"/>
      <c r="G1243" s="550"/>
      <c r="I1243" s="551"/>
      <c r="K1243" s="555"/>
      <c r="L1243" s="556"/>
      <c r="M1243" s="556"/>
      <c r="N1243" s="550"/>
      <c r="O1243" s="553"/>
      <c r="P1243" s="560"/>
      <c r="Q1243" s="557"/>
      <c r="AF1243" s="553"/>
      <c r="AJ1243" s="558"/>
      <c r="AL1243" s="558"/>
      <c r="AO1243" s="559"/>
    </row>
    <row r="1244" ht="15.75" customHeight="1">
      <c r="A1244" s="550"/>
      <c r="B1244" s="550"/>
      <c r="C1244" s="550"/>
      <c r="D1244" s="550"/>
      <c r="E1244" s="551"/>
      <c r="F1244" s="551"/>
      <c r="G1244" s="550"/>
      <c r="I1244" s="551"/>
      <c r="K1244" s="555"/>
      <c r="L1244" s="556"/>
      <c r="M1244" s="556"/>
      <c r="N1244" s="550"/>
      <c r="O1244" s="553"/>
      <c r="P1244" s="560"/>
      <c r="Q1244" s="557"/>
      <c r="AF1244" s="553"/>
      <c r="AJ1244" s="558"/>
      <c r="AL1244" s="558"/>
      <c r="AO1244" s="559"/>
    </row>
    <row r="1245" ht="15.75" customHeight="1">
      <c r="A1245" s="550"/>
      <c r="B1245" s="550"/>
      <c r="C1245" s="550"/>
      <c r="D1245" s="550"/>
      <c r="E1245" s="551"/>
      <c r="F1245" s="551"/>
      <c r="G1245" s="550"/>
      <c r="I1245" s="551"/>
      <c r="K1245" s="555"/>
      <c r="L1245" s="556"/>
      <c r="M1245" s="556"/>
      <c r="N1245" s="550"/>
      <c r="O1245" s="553"/>
      <c r="P1245" s="560"/>
      <c r="Q1245" s="557"/>
      <c r="AF1245" s="553"/>
      <c r="AJ1245" s="558"/>
      <c r="AL1245" s="558"/>
      <c r="AO1245" s="559"/>
    </row>
    <row r="1246" ht="15.75" customHeight="1">
      <c r="A1246" s="550"/>
      <c r="B1246" s="550"/>
      <c r="C1246" s="550"/>
      <c r="D1246" s="550"/>
      <c r="E1246" s="551"/>
      <c r="F1246" s="551"/>
      <c r="G1246" s="550"/>
      <c r="I1246" s="551"/>
      <c r="K1246" s="555"/>
      <c r="L1246" s="556"/>
      <c r="M1246" s="556"/>
      <c r="N1246" s="550"/>
      <c r="O1246" s="553"/>
      <c r="P1246" s="560"/>
      <c r="Q1246" s="557"/>
      <c r="AF1246" s="553"/>
      <c r="AJ1246" s="558"/>
      <c r="AL1246" s="558"/>
      <c r="AO1246" s="559"/>
    </row>
    <row r="1247" ht="15.75" customHeight="1">
      <c r="A1247" s="550"/>
      <c r="B1247" s="550"/>
      <c r="C1247" s="550"/>
      <c r="D1247" s="550"/>
      <c r="E1247" s="551"/>
      <c r="F1247" s="551"/>
      <c r="G1247" s="550"/>
      <c r="I1247" s="551"/>
      <c r="K1247" s="555"/>
      <c r="L1247" s="556"/>
      <c r="M1247" s="556"/>
      <c r="N1247" s="550"/>
      <c r="O1247" s="553"/>
      <c r="P1247" s="560"/>
      <c r="Q1247" s="557"/>
      <c r="AF1247" s="553"/>
      <c r="AJ1247" s="558"/>
      <c r="AL1247" s="558"/>
      <c r="AO1247" s="559"/>
    </row>
    <row r="1248" ht="15.75" customHeight="1">
      <c r="A1248" s="550"/>
      <c r="B1248" s="550"/>
      <c r="C1248" s="550"/>
      <c r="D1248" s="550"/>
      <c r="E1248" s="551"/>
      <c r="F1248" s="551"/>
      <c r="G1248" s="550"/>
      <c r="I1248" s="551"/>
      <c r="K1248" s="555"/>
      <c r="L1248" s="556"/>
      <c r="M1248" s="556"/>
      <c r="N1248" s="550"/>
      <c r="O1248" s="553"/>
      <c r="P1248" s="560"/>
      <c r="Q1248" s="557"/>
      <c r="AF1248" s="553"/>
      <c r="AJ1248" s="558"/>
      <c r="AL1248" s="558"/>
      <c r="AO1248" s="559"/>
    </row>
    <row r="1249" ht="15.75" customHeight="1">
      <c r="A1249" s="550"/>
      <c r="B1249" s="550"/>
      <c r="C1249" s="550"/>
      <c r="D1249" s="550"/>
      <c r="E1249" s="551"/>
      <c r="F1249" s="551"/>
      <c r="G1249" s="550"/>
      <c r="I1249" s="551"/>
      <c r="K1249" s="555"/>
      <c r="L1249" s="556"/>
      <c r="M1249" s="556"/>
      <c r="N1249" s="550"/>
      <c r="O1249" s="553"/>
      <c r="P1249" s="560"/>
      <c r="Q1249" s="557"/>
      <c r="AF1249" s="553"/>
      <c r="AJ1249" s="558"/>
      <c r="AL1249" s="558"/>
      <c r="AO1249" s="559"/>
    </row>
    <row r="1250" ht="15.75" customHeight="1">
      <c r="A1250" s="550"/>
      <c r="B1250" s="550"/>
      <c r="C1250" s="550"/>
      <c r="D1250" s="550"/>
      <c r="E1250" s="551"/>
      <c r="F1250" s="551"/>
      <c r="G1250" s="550"/>
      <c r="I1250" s="551"/>
      <c r="K1250" s="555"/>
      <c r="L1250" s="556"/>
      <c r="M1250" s="556"/>
      <c r="N1250" s="550"/>
      <c r="O1250" s="553"/>
      <c r="P1250" s="560"/>
      <c r="Q1250" s="557"/>
      <c r="AF1250" s="553"/>
      <c r="AJ1250" s="558"/>
      <c r="AL1250" s="558"/>
      <c r="AO1250" s="559"/>
    </row>
    <row r="1251" ht="15.75" customHeight="1">
      <c r="A1251" s="550"/>
      <c r="B1251" s="550"/>
      <c r="C1251" s="550"/>
      <c r="D1251" s="550"/>
      <c r="E1251" s="551"/>
      <c r="F1251" s="551"/>
      <c r="G1251" s="550"/>
      <c r="I1251" s="551"/>
      <c r="K1251" s="555"/>
      <c r="L1251" s="556"/>
      <c r="M1251" s="556"/>
      <c r="N1251" s="550"/>
      <c r="O1251" s="553"/>
      <c r="P1251" s="560"/>
      <c r="Q1251" s="557"/>
      <c r="AF1251" s="553"/>
      <c r="AJ1251" s="558"/>
      <c r="AL1251" s="558"/>
      <c r="AO1251" s="559"/>
    </row>
    <row r="1252" ht="15.75" customHeight="1">
      <c r="A1252" s="550"/>
      <c r="B1252" s="550"/>
      <c r="C1252" s="550"/>
      <c r="D1252" s="550"/>
      <c r="E1252" s="551"/>
      <c r="F1252" s="551"/>
      <c r="G1252" s="550"/>
      <c r="I1252" s="551"/>
      <c r="K1252" s="555"/>
      <c r="L1252" s="556"/>
      <c r="M1252" s="556"/>
      <c r="N1252" s="550"/>
      <c r="O1252" s="553"/>
      <c r="P1252" s="560"/>
      <c r="Q1252" s="557"/>
      <c r="AF1252" s="553"/>
      <c r="AJ1252" s="558"/>
      <c r="AL1252" s="558"/>
      <c r="AO1252" s="559"/>
    </row>
    <row r="1253" ht="15.75" customHeight="1">
      <c r="A1253" s="550"/>
      <c r="B1253" s="550"/>
      <c r="C1253" s="550"/>
      <c r="D1253" s="550"/>
      <c r="E1253" s="551"/>
      <c r="F1253" s="551"/>
      <c r="G1253" s="550"/>
      <c r="I1253" s="551"/>
      <c r="K1253" s="555"/>
      <c r="L1253" s="556"/>
      <c r="M1253" s="556"/>
      <c r="N1253" s="550"/>
      <c r="O1253" s="553"/>
      <c r="P1253" s="560"/>
      <c r="Q1253" s="557"/>
      <c r="AF1253" s="553"/>
      <c r="AJ1253" s="558"/>
      <c r="AL1253" s="558"/>
      <c r="AO1253" s="559"/>
    </row>
    <row r="1254" ht="15.75" customHeight="1">
      <c r="A1254" s="550"/>
      <c r="B1254" s="550"/>
      <c r="C1254" s="550"/>
      <c r="D1254" s="550"/>
      <c r="E1254" s="551"/>
      <c r="F1254" s="551"/>
      <c r="G1254" s="550"/>
      <c r="I1254" s="551"/>
      <c r="K1254" s="555"/>
      <c r="L1254" s="556"/>
      <c r="M1254" s="556"/>
      <c r="N1254" s="550"/>
      <c r="O1254" s="553"/>
      <c r="P1254" s="560"/>
      <c r="Q1254" s="557"/>
      <c r="AF1254" s="553"/>
      <c r="AJ1254" s="558"/>
      <c r="AL1254" s="558"/>
      <c r="AO1254" s="559"/>
    </row>
    <row r="1255" ht="15.75" customHeight="1">
      <c r="A1255" s="550"/>
      <c r="B1255" s="550"/>
      <c r="C1255" s="550"/>
      <c r="D1255" s="550"/>
      <c r="E1255" s="551"/>
      <c r="F1255" s="551"/>
      <c r="G1255" s="550"/>
      <c r="I1255" s="551"/>
      <c r="K1255" s="555"/>
      <c r="L1255" s="556"/>
      <c r="M1255" s="556"/>
      <c r="N1255" s="550"/>
      <c r="O1255" s="553"/>
      <c r="P1255" s="560"/>
      <c r="Q1255" s="557"/>
      <c r="AF1255" s="553"/>
      <c r="AJ1255" s="558"/>
      <c r="AL1255" s="558"/>
      <c r="AO1255" s="559"/>
    </row>
    <row r="1256" ht="15.75" customHeight="1">
      <c r="A1256" s="550"/>
      <c r="B1256" s="550"/>
      <c r="C1256" s="550"/>
      <c r="D1256" s="550"/>
      <c r="E1256" s="551"/>
      <c r="F1256" s="551"/>
      <c r="G1256" s="550"/>
      <c r="I1256" s="551"/>
      <c r="K1256" s="555"/>
      <c r="L1256" s="556"/>
      <c r="M1256" s="556"/>
      <c r="N1256" s="550"/>
      <c r="O1256" s="553"/>
      <c r="P1256" s="560"/>
      <c r="Q1256" s="557"/>
      <c r="AF1256" s="553"/>
      <c r="AJ1256" s="558"/>
      <c r="AL1256" s="558"/>
      <c r="AO1256" s="559"/>
    </row>
    <row r="1257" ht="15.75" customHeight="1">
      <c r="A1257" s="550"/>
      <c r="B1257" s="550"/>
      <c r="C1257" s="550"/>
      <c r="D1257" s="550"/>
      <c r="E1257" s="551"/>
      <c r="F1257" s="551"/>
      <c r="G1257" s="550"/>
      <c r="I1257" s="551"/>
      <c r="K1257" s="555"/>
      <c r="L1257" s="556"/>
      <c r="M1257" s="556"/>
      <c r="N1257" s="550"/>
      <c r="O1257" s="553"/>
      <c r="P1257" s="560"/>
      <c r="Q1257" s="557"/>
      <c r="AF1257" s="553"/>
      <c r="AJ1257" s="558"/>
      <c r="AL1257" s="558"/>
      <c r="AO1257" s="559"/>
    </row>
    <row r="1258" ht="15.75" customHeight="1">
      <c r="A1258" s="550"/>
      <c r="B1258" s="550"/>
      <c r="C1258" s="550"/>
      <c r="D1258" s="550"/>
      <c r="E1258" s="551"/>
      <c r="F1258" s="551"/>
      <c r="G1258" s="550"/>
      <c r="I1258" s="551"/>
      <c r="K1258" s="555"/>
      <c r="L1258" s="556"/>
      <c r="M1258" s="556"/>
      <c r="N1258" s="550"/>
      <c r="O1258" s="553"/>
      <c r="P1258" s="560"/>
      <c r="Q1258" s="557"/>
      <c r="AF1258" s="553"/>
      <c r="AJ1258" s="558"/>
      <c r="AL1258" s="558"/>
      <c r="AO1258" s="559"/>
    </row>
    <row r="1259" ht="15.75" customHeight="1">
      <c r="A1259" s="550"/>
      <c r="B1259" s="550"/>
      <c r="C1259" s="550"/>
      <c r="D1259" s="550"/>
      <c r="E1259" s="551"/>
      <c r="F1259" s="551"/>
      <c r="G1259" s="550"/>
      <c r="I1259" s="551"/>
      <c r="K1259" s="555"/>
      <c r="L1259" s="556"/>
      <c r="M1259" s="556"/>
      <c r="N1259" s="550"/>
      <c r="O1259" s="553"/>
      <c r="P1259" s="560"/>
      <c r="Q1259" s="557"/>
      <c r="AF1259" s="553"/>
      <c r="AJ1259" s="558"/>
      <c r="AL1259" s="558"/>
      <c r="AO1259" s="559"/>
    </row>
    <row r="1260" ht="15.75" customHeight="1">
      <c r="A1260" s="550"/>
      <c r="B1260" s="550"/>
      <c r="C1260" s="550"/>
      <c r="D1260" s="550"/>
      <c r="E1260" s="551"/>
      <c r="F1260" s="551"/>
      <c r="G1260" s="550"/>
      <c r="I1260" s="551"/>
      <c r="K1260" s="555"/>
      <c r="L1260" s="556"/>
      <c r="M1260" s="556"/>
      <c r="N1260" s="550"/>
      <c r="O1260" s="553"/>
      <c r="P1260" s="560"/>
      <c r="Q1260" s="557"/>
      <c r="AF1260" s="553"/>
      <c r="AJ1260" s="558"/>
      <c r="AL1260" s="558"/>
      <c r="AO1260" s="559"/>
    </row>
    <row r="1261" ht="15.75" customHeight="1">
      <c r="A1261" s="550"/>
      <c r="B1261" s="550"/>
      <c r="C1261" s="550"/>
      <c r="D1261" s="550"/>
      <c r="E1261" s="551"/>
      <c r="F1261" s="551"/>
      <c r="G1261" s="550"/>
      <c r="I1261" s="551"/>
      <c r="K1261" s="555"/>
      <c r="L1261" s="556"/>
      <c r="M1261" s="556"/>
      <c r="N1261" s="550"/>
      <c r="O1261" s="553"/>
      <c r="P1261" s="560"/>
      <c r="Q1261" s="557"/>
      <c r="AF1261" s="553"/>
      <c r="AJ1261" s="558"/>
      <c r="AL1261" s="558"/>
      <c r="AO1261" s="559"/>
    </row>
    <row r="1262" ht="15.75" customHeight="1">
      <c r="A1262" s="550"/>
      <c r="B1262" s="550"/>
      <c r="C1262" s="550"/>
      <c r="D1262" s="550"/>
      <c r="E1262" s="551"/>
      <c r="F1262" s="551"/>
      <c r="G1262" s="550"/>
      <c r="I1262" s="551"/>
      <c r="K1262" s="555"/>
      <c r="L1262" s="556"/>
      <c r="M1262" s="556"/>
      <c r="N1262" s="550"/>
      <c r="O1262" s="553"/>
      <c r="P1262" s="560"/>
      <c r="Q1262" s="557"/>
      <c r="AF1262" s="553"/>
      <c r="AJ1262" s="558"/>
      <c r="AL1262" s="558"/>
      <c r="AO1262" s="559"/>
    </row>
    <row r="1263" ht="15.75" customHeight="1">
      <c r="A1263" s="550"/>
      <c r="B1263" s="550"/>
      <c r="C1263" s="550"/>
      <c r="D1263" s="550"/>
      <c r="E1263" s="551"/>
      <c r="F1263" s="551"/>
      <c r="G1263" s="550"/>
      <c r="I1263" s="551"/>
      <c r="K1263" s="555"/>
      <c r="L1263" s="556"/>
      <c r="M1263" s="556"/>
      <c r="N1263" s="550"/>
      <c r="O1263" s="553"/>
      <c r="P1263" s="560"/>
      <c r="Q1263" s="557"/>
      <c r="AF1263" s="553"/>
      <c r="AJ1263" s="558"/>
      <c r="AL1263" s="558"/>
      <c r="AO1263" s="559"/>
    </row>
    <row r="1264" ht="15.75" customHeight="1">
      <c r="A1264" s="550"/>
      <c r="B1264" s="550"/>
      <c r="C1264" s="550"/>
      <c r="D1264" s="550"/>
      <c r="E1264" s="551"/>
      <c r="F1264" s="551"/>
      <c r="G1264" s="550"/>
      <c r="I1264" s="551"/>
      <c r="K1264" s="555"/>
      <c r="L1264" s="556"/>
      <c r="M1264" s="556"/>
      <c r="N1264" s="550"/>
      <c r="O1264" s="553"/>
      <c r="P1264" s="560"/>
      <c r="Q1264" s="557"/>
      <c r="AF1264" s="553"/>
      <c r="AJ1264" s="558"/>
      <c r="AL1264" s="558"/>
      <c r="AO1264" s="559"/>
    </row>
    <row r="1265" ht="15.75" customHeight="1">
      <c r="A1265" s="550"/>
      <c r="B1265" s="550"/>
      <c r="C1265" s="550"/>
      <c r="D1265" s="550"/>
      <c r="E1265" s="551"/>
      <c r="F1265" s="551"/>
      <c r="G1265" s="550"/>
      <c r="I1265" s="551"/>
      <c r="K1265" s="555"/>
      <c r="L1265" s="556"/>
      <c r="M1265" s="556"/>
      <c r="N1265" s="550"/>
      <c r="O1265" s="553"/>
      <c r="P1265" s="560"/>
      <c r="Q1265" s="557"/>
      <c r="AF1265" s="553"/>
      <c r="AJ1265" s="558"/>
      <c r="AL1265" s="558"/>
      <c r="AO1265" s="559"/>
    </row>
    <row r="1266" ht="15.75" customHeight="1">
      <c r="A1266" s="550"/>
      <c r="B1266" s="550"/>
      <c r="C1266" s="550"/>
      <c r="D1266" s="550"/>
      <c r="E1266" s="551"/>
      <c r="F1266" s="551"/>
      <c r="G1266" s="550"/>
      <c r="I1266" s="551"/>
      <c r="K1266" s="555"/>
      <c r="L1266" s="556"/>
      <c r="M1266" s="556"/>
      <c r="N1266" s="550"/>
      <c r="O1266" s="553"/>
      <c r="P1266" s="560"/>
      <c r="Q1266" s="557"/>
      <c r="AF1266" s="553"/>
      <c r="AJ1266" s="558"/>
      <c r="AL1266" s="558"/>
      <c r="AO1266" s="559"/>
    </row>
    <row r="1267" ht="15.75" customHeight="1">
      <c r="A1267" s="550"/>
      <c r="B1267" s="550"/>
      <c r="C1267" s="550"/>
      <c r="D1267" s="550"/>
      <c r="E1267" s="551"/>
      <c r="F1267" s="551"/>
      <c r="G1267" s="550"/>
      <c r="I1267" s="551"/>
      <c r="K1267" s="555"/>
      <c r="L1267" s="556"/>
      <c r="M1267" s="556"/>
      <c r="N1267" s="550"/>
      <c r="O1267" s="553"/>
      <c r="P1267" s="560"/>
      <c r="Q1267" s="557"/>
      <c r="AF1267" s="553"/>
      <c r="AJ1267" s="558"/>
      <c r="AL1267" s="558"/>
      <c r="AO1267" s="559"/>
    </row>
    <row r="1268" ht="15.75" customHeight="1">
      <c r="A1268" s="550"/>
      <c r="B1268" s="550"/>
      <c r="C1268" s="550"/>
      <c r="D1268" s="550"/>
      <c r="E1268" s="551"/>
      <c r="F1268" s="551"/>
      <c r="G1268" s="550"/>
      <c r="I1268" s="551"/>
      <c r="K1268" s="555"/>
      <c r="L1268" s="556"/>
      <c r="M1268" s="556"/>
      <c r="N1268" s="550"/>
      <c r="O1268" s="553"/>
      <c r="P1268" s="560"/>
      <c r="Q1268" s="557"/>
      <c r="AF1268" s="553"/>
      <c r="AJ1268" s="558"/>
      <c r="AL1268" s="558"/>
      <c r="AO1268" s="559"/>
    </row>
    <row r="1269" ht="15.75" customHeight="1">
      <c r="A1269" s="550"/>
      <c r="B1269" s="550"/>
      <c r="C1269" s="550"/>
      <c r="D1269" s="550"/>
      <c r="E1269" s="551"/>
      <c r="F1269" s="551"/>
      <c r="G1269" s="550"/>
      <c r="I1269" s="551"/>
      <c r="K1269" s="555"/>
      <c r="L1269" s="556"/>
      <c r="M1269" s="556"/>
      <c r="N1269" s="550"/>
      <c r="O1269" s="553"/>
      <c r="P1269" s="560"/>
      <c r="Q1269" s="557"/>
      <c r="AF1269" s="553"/>
      <c r="AJ1269" s="558"/>
      <c r="AL1269" s="558"/>
      <c r="AO1269" s="559"/>
    </row>
    <row r="1270" ht="15.75" customHeight="1">
      <c r="A1270" s="550"/>
      <c r="B1270" s="550"/>
      <c r="C1270" s="550"/>
      <c r="D1270" s="550"/>
      <c r="E1270" s="551"/>
      <c r="F1270" s="551"/>
      <c r="G1270" s="550"/>
      <c r="I1270" s="551"/>
      <c r="K1270" s="555"/>
      <c r="L1270" s="556"/>
      <c r="M1270" s="556"/>
      <c r="N1270" s="550"/>
      <c r="O1270" s="553"/>
      <c r="P1270" s="560"/>
      <c r="Q1270" s="557"/>
      <c r="AF1270" s="553"/>
      <c r="AJ1270" s="558"/>
      <c r="AL1270" s="558"/>
      <c r="AO1270" s="559"/>
    </row>
    <row r="1271" ht="15.75" customHeight="1">
      <c r="A1271" s="550"/>
      <c r="B1271" s="550"/>
      <c r="C1271" s="550"/>
      <c r="D1271" s="550"/>
      <c r="E1271" s="551"/>
      <c r="F1271" s="551"/>
      <c r="G1271" s="550"/>
      <c r="I1271" s="551"/>
      <c r="K1271" s="555"/>
      <c r="L1271" s="556"/>
      <c r="M1271" s="556"/>
      <c r="N1271" s="550"/>
      <c r="O1271" s="553"/>
      <c r="P1271" s="560"/>
      <c r="Q1271" s="557"/>
      <c r="AF1271" s="553"/>
      <c r="AJ1271" s="558"/>
      <c r="AL1271" s="558"/>
      <c r="AO1271" s="559"/>
    </row>
    <row r="1272" ht="15.75" customHeight="1">
      <c r="A1272" s="550"/>
      <c r="B1272" s="550"/>
      <c r="C1272" s="550"/>
      <c r="D1272" s="550"/>
      <c r="E1272" s="551"/>
      <c r="F1272" s="551"/>
      <c r="G1272" s="550"/>
      <c r="I1272" s="551"/>
      <c r="K1272" s="555"/>
      <c r="L1272" s="556"/>
      <c r="M1272" s="556"/>
      <c r="N1272" s="550"/>
      <c r="O1272" s="553"/>
      <c r="P1272" s="560"/>
      <c r="Q1272" s="557"/>
      <c r="AF1272" s="553"/>
      <c r="AJ1272" s="558"/>
      <c r="AL1272" s="558"/>
      <c r="AO1272" s="559"/>
    </row>
    <row r="1273" ht="15.75" customHeight="1">
      <c r="A1273" s="550"/>
      <c r="B1273" s="550"/>
      <c r="C1273" s="550"/>
      <c r="D1273" s="550"/>
      <c r="E1273" s="551"/>
      <c r="F1273" s="551"/>
      <c r="G1273" s="550"/>
      <c r="I1273" s="551"/>
      <c r="K1273" s="555"/>
      <c r="L1273" s="556"/>
      <c r="M1273" s="556"/>
      <c r="N1273" s="550"/>
      <c r="O1273" s="553"/>
      <c r="P1273" s="560"/>
      <c r="Q1273" s="557"/>
      <c r="AF1273" s="553"/>
      <c r="AJ1273" s="558"/>
      <c r="AL1273" s="558"/>
      <c r="AO1273" s="559"/>
    </row>
    <row r="1274" ht="15.75" customHeight="1">
      <c r="A1274" s="550"/>
      <c r="B1274" s="550"/>
      <c r="C1274" s="550"/>
      <c r="D1274" s="550"/>
      <c r="E1274" s="551"/>
      <c r="F1274" s="551"/>
      <c r="G1274" s="550"/>
      <c r="I1274" s="551"/>
      <c r="K1274" s="555"/>
      <c r="L1274" s="556"/>
      <c r="M1274" s="556"/>
      <c r="N1274" s="550"/>
      <c r="O1274" s="553"/>
      <c r="P1274" s="560"/>
      <c r="Q1274" s="557"/>
      <c r="AF1274" s="553"/>
      <c r="AJ1274" s="558"/>
      <c r="AL1274" s="558"/>
      <c r="AO1274" s="559"/>
    </row>
    <row r="1275" ht="15.75" customHeight="1">
      <c r="A1275" s="550"/>
      <c r="B1275" s="550"/>
      <c r="C1275" s="550"/>
      <c r="D1275" s="550"/>
      <c r="E1275" s="551"/>
      <c r="F1275" s="551"/>
      <c r="G1275" s="550"/>
      <c r="I1275" s="551"/>
      <c r="K1275" s="555"/>
      <c r="L1275" s="556"/>
      <c r="M1275" s="556"/>
      <c r="N1275" s="550"/>
      <c r="O1275" s="553"/>
      <c r="P1275" s="560"/>
      <c r="Q1275" s="557"/>
      <c r="AF1275" s="553"/>
      <c r="AJ1275" s="558"/>
      <c r="AL1275" s="558"/>
      <c r="AO1275" s="559"/>
    </row>
    <row r="1276" ht="15.75" customHeight="1">
      <c r="A1276" s="550"/>
      <c r="B1276" s="550"/>
      <c r="C1276" s="550"/>
      <c r="D1276" s="550"/>
      <c r="E1276" s="551"/>
      <c r="F1276" s="551"/>
      <c r="G1276" s="550"/>
      <c r="I1276" s="551"/>
      <c r="K1276" s="555"/>
      <c r="L1276" s="556"/>
      <c r="M1276" s="556"/>
      <c r="N1276" s="550"/>
      <c r="O1276" s="553"/>
      <c r="P1276" s="560"/>
      <c r="Q1276" s="557"/>
      <c r="AF1276" s="553"/>
      <c r="AJ1276" s="558"/>
      <c r="AL1276" s="558"/>
      <c r="AO1276" s="559"/>
    </row>
    <row r="1277" ht="15.75" customHeight="1">
      <c r="A1277" s="550"/>
      <c r="B1277" s="550"/>
      <c r="C1277" s="550"/>
      <c r="D1277" s="550"/>
      <c r="E1277" s="551"/>
      <c r="F1277" s="551"/>
      <c r="G1277" s="550"/>
      <c r="I1277" s="551"/>
      <c r="K1277" s="555"/>
      <c r="L1277" s="556"/>
      <c r="M1277" s="556"/>
      <c r="N1277" s="550"/>
      <c r="O1277" s="553"/>
      <c r="P1277" s="560"/>
      <c r="Q1277" s="557"/>
      <c r="AF1277" s="553"/>
      <c r="AJ1277" s="558"/>
      <c r="AL1277" s="558"/>
      <c r="AO1277" s="559"/>
    </row>
    <row r="1278" ht="15.75" customHeight="1">
      <c r="A1278" s="550"/>
      <c r="B1278" s="550"/>
      <c r="C1278" s="550"/>
      <c r="D1278" s="550"/>
      <c r="E1278" s="551"/>
      <c r="F1278" s="551"/>
      <c r="G1278" s="550"/>
      <c r="I1278" s="551"/>
      <c r="K1278" s="555"/>
      <c r="L1278" s="556"/>
      <c r="M1278" s="556"/>
      <c r="N1278" s="550"/>
      <c r="O1278" s="553"/>
      <c r="P1278" s="560"/>
      <c r="Q1278" s="557"/>
      <c r="AF1278" s="553"/>
      <c r="AJ1278" s="558"/>
      <c r="AL1278" s="558"/>
      <c r="AO1278" s="559"/>
    </row>
    <row r="1279" ht="15.75" customHeight="1">
      <c r="A1279" s="550"/>
      <c r="B1279" s="550"/>
      <c r="C1279" s="550"/>
      <c r="D1279" s="550"/>
      <c r="E1279" s="551"/>
      <c r="F1279" s="551"/>
      <c r="G1279" s="550"/>
      <c r="I1279" s="551"/>
      <c r="K1279" s="555"/>
      <c r="L1279" s="556"/>
      <c r="M1279" s="556"/>
      <c r="N1279" s="550"/>
      <c r="O1279" s="553"/>
      <c r="P1279" s="560"/>
      <c r="Q1279" s="557"/>
      <c r="AF1279" s="553"/>
      <c r="AJ1279" s="558"/>
      <c r="AL1279" s="558"/>
      <c r="AO1279" s="559"/>
    </row>
    <row r="1280" ht="15.75" customHeight="1">
      <c r="A1280" s="550"/>
      <c r="B1280" s="550"/>
      <c r="C1280" s="550"/>
      <c r="D1280" s="550"/>
      <c r="E1280" s="551"/>
      <c r="F1280" s="551"/>
      <c r="G1280" s="550"/>
      <c r="I1280" s="551"/>
      <c r="K1280" s="555"/>
      <c r="L1280" s="556"/>
      <c r="M1280" s="556"/>
      <c r="N1280" s="550"/>
      <c r="O1280" s="553"/>
      <c r="P1280" s="560"/>
      <c r="Q1280" s="557"/>
      <c r="AF1280" s="553"/>
      <c r="AJ1280" s="558"/>
      <c r="AL1280" s="558"/>
      <c r="AO1280" s="559"/>
    </row>
    <row r="1281" ht="15.75" customHeight="1">
      <c r="A1281" s="550"/>
      <c r="B1281" s="550"/>
      <c r="C1281" s="550"/>
      <c r="D1281" s="550"/>
      <c r="E1281" s="551"/>
      <c r="F1281" s="551"/>
      <c r="G1281" s="550"/>
      <c r="I1281" s="551"/>
      <c r="K1281" s="555"/>
      <c r="L1281" s="556"/>
      <c r="M1281" s="556"/>
      <c r="N1281" s="550"/>
      <c r="O1281" s="553"/>
      <c r="P1281" s="560"/>
      <c r="Q1281" s="557"/>
      <c r="AF1281" s="553"/>
      <c r="AJ1281" s="558"/>
      <c r="AL1281" s="558"/>
      <c r="AO1281" s="559"/>
    </row>
    <row r="1282" ht="15.75" customHeight="1">
      <c r="A1282" s="550"/>
      <c r="B1282" s="550"/>
      <c r="C1282" s="550"/>
      <c r="D1282" s="550"/>
      <c r="E1282" s="551"/>
      <c r="F1282" s="551"/>
      <c r="G1282" s="550"/>
      <c r="I1282" s="551"/>
      <c r="K1282" s="555"/>
      <c r="L1282" s="556"/>
      <c r="M1282" s="556"/>
      <c r="N1282" s="550"/>
      <c r="O1282" s="553"/>
      <c r="P1282" s="560"/>
      <c r="Q1282" s="557"/>
      <c r="AF1282" s="553"/>
      <c r="AJ1282" s="558"/>
      <c r="AL1282" s="558"/>
      <c r="AO1282" s="559"/>
    </row>
    <row r="1283" ht="15.75" customHeight="1">
      <c r="A1283" s="550"/>
      <c r="B1283" s="550"/>
      <c r="C1283" s="550"/>
      <c r="D1283" s="550"/>
      <c r="E1283" s="551"/>
      <c r="F1283" s="551"/>
      <c r="G1283" s="550"/>
      <c r="I1283" s="551"/>
      <c r="K1283" s="555"/>
      <c r="L1283" s="556"/>
      <c r="M1283" s="556"/>
      <c r="N1283" s="550"/>
      <c r="O1283" s="553"/>
      <c r="P1283" s="560"/>
      <c r="Q1283" s="557"/>
      <c r="AF1283" s="553"/>
      <c r="AJ1283" s="558"/>
      <c r="AL1283" s="558"/>
      <c r="AO1283" s="559"/>
    </row>
    <row r="1284" ht="15.75" customHeight="1">
      <c r="A1284" s="550"/>
      <c r="B1284" s="550"/>
      <c r="C1284" s="550"/>
      <c r="D1284" s="550"/>
      <c r="E1284" s="551"/>
      <c r="F1284" s="551"/>
      <c r="G1284" s="550"/>
      <c r="I1284" s="551"/>
      <c r="K1284" s="555"/>
      <c r="L1284" s="556"/>
      <c r="M1284" s="556"/>
      <c r="N1284" s="550"/>
      <c r="O1284" s="553"/>
      <c r="P1284" s="560"/>
      <c r="Q1284" s="557"/>
      <c r="AF1284" s="553"/>
      <c r="AJ1284" s="558"/>
      <c r="AL1284" s="558"/>
      <c r="AO1284" s="559"/>
    </row>
    <row r="1285" ht="15.75" customHeight="1">
      <c r="A1285" s="550"/>
      <c r="B1285" s="550"/>
      <c r="C1285" s="550"/>
      <c r="D1285" s="550"/>
      <c r="E1285" s="551"/>
      <c r="F1285" s="551"/>
      <c r="G1285" s="550"/>
      <c r="I1285" s="551"/>
      <c r="K1285" s="555"/>
      <c r="L1285" s="556"/>
      <c r="M1285" s="556"/>
      <c r="N1285" s="550"/>
      <c r="O1285" s="553"/>
      <c r="P1285" s="560"/>
      <c r="Q1285" s="557"/>
      <c r="AF1285" s="553"/>
      <c r="AJ1285" s="558"/>
      <c r="AL1285" s="558"/>
      <c r="AO1285" s="559"/>
    </row>
    <row r="1286" ht="15.75" customHeight="1">
      <c r="A1286" s="550"/>
      <c r="B1286" s="550"/>
      <c r="C1286" s="550"/>
      <c r="D1286" s="550"/>
      <c r="E1286" s="551"/>
      <c r="F1286" s="551"/>
      <c r="G1286" s="550"/>
      <c r="I1286" s="551"/>
      <c r="K1286" s="555"/>
      <c r="L1286" s="556"/>
      <c r="M1286" s="556"/>
      <c r="N1286" s="550"/>
      <c r="O1286" s="553"/>
      <c r="P1286" s="560"/>
      <c r="Q1286" s="557"/>
      <c r="AF1286" s="553"/>
      <c r="AJ1286" s="558"/>
      <c r="AL1286" s="558"/>
      <c r="AO1286" s="559"/>
    </row>
    <row r="1287" ht="15.75" customHeight="1">
      <c r="A1287" s="550"/>
      <c r="B1287" s="550"/>
      <c r="C1287" s="550"/>
      <c r="D1287" s="550"/>
      <c r="E1287" s="551"/>
      <c r="F1287" s="551"/>
      <c r="G1287" s="550"/>
      <c r="I1287" s="551"/>
      <c r="K1287" s="555"/>
      <c r="L1287" s="556"/>
      <c r="M1287" s="556"/>
      <c r="N1287" s="550"/>
      <c r="O1287" s="553"/>
      <c r="P1287" s="560"/>
      <c r="Q1287" s="557"/>
      <c r="AF1287" s="553"/>
      <c r="AJ1287" s="558"/>
      <c r="AL1287" s="558"/>
      <c r="AO1287" s="559"/>
    </row>
    <row r="1288" ht="15.75" customHeight="1">
      <c r="A1288" s="550"/>
      <c r="B1288" s="550"/>
      <c r="C1288" s="550"/>
      <c r="D1288" s="550"/>
      <c r="E1288" s="551"/>
      <c r="F1288" s="551"/>
      <c r="G1288" s="550"/>
      <c r="I1288" s="551"/>
      <c r="K1288" s="555"/>
      <c r="L1288" s="556"/>
      <c r="M1288" s="556"/>
      <c r="N1288" s="550"/>
      <c r="O1288" s="553"/>
      <c r="P1288" s="560"/>
      <c r="Q1288" s="557"/>
      <c r="AF1288" s="553"/>
      <c r="AJ1288" s="558"/>
      <c r="AL1288" s="558"/>
      <c r="AO1288" s="559"/>
    </row>
    <row r="1289" ht="15.75" customHeight="1">
      <c r="A1289" s="550"/>
      <c r="B1289" s="550"/>
      <c r="C1289" s="550"/>
      <c r="D1289" s="550"/>
      <c r="E1289" s="551"/>
      <c r="F1289" s="551"/>
      <c r="G1289" s="550"/>
      <c r="I1289" s="551"/>
      <c r="K1289" s="555"/>
      <c r="L1289" s="556"/>
      <c r="M1289" s="556"/>
      <c r="N1289" s="550"/>
      <c r="O1289" s="553"/>
      <c r="P1289" s="560"/>
      <c r="Q1289" s="557"/>
      <c r="AF1289" s="553"/>
      <c r="AJ1289" s="558"/>
      <c r="AL1289" s="558"/>
      <c r="AO1289" s="559"/>
    </row>
    <row r="1290" ht="15.75" customHeight="1">
      <c r="A1290" s="550"/>
      <c r="B1290" s="550"/>
      <c r="C1290" s="550"/>
      <c r="D1290" s="550"/>
      <c r="E1290" s="551"/>
      <c r="F1290" s="551"/>
      <c r="G1290" s="550"/>
      <c r="I1290" s="551"/>
      <c r="K1290" s="555"/>
      <c r="L1290" s="556"/>
      <c r="M1290" s="556"/>
      <c r="N1290" s="550"/>
      <c r="O1290" s="553"/>
      <c r="P1290" s="560"/>
      <c r="Q1290" s="557"/>
      <c r="AF1290" s="553"/>
      <c r="AJ1290" s="558"/>
      <c r="AL1290" s="558"/>
      <c r="AO1290" s="559"/>
    </row>
    <row r="1291" ht="15.75" customHeight="1">
      <c r="A1291" s="550"/>
      <c r="B1291" s="550"/>
      <c r="C1291" s="550"/>
      <c r="D1291" s="550"/>
      <c r="E1291" s="551"/>
      <c r="F1291" s="551"/>
      <c r="G1291" s="550"/>
      <c r="I1291" s="551"/>
      <c r="K1291" s="555"/>
      <c r="L1291" s="556"/>
      <c r="M1291" s="556"/>
      <c r="N1291" s="550"/>
      <c r="O1291" s="553"/>
      <c r="P1291" s="560"/>
      <c r="Q1291" s="557"/>
      <c r="AF1291" s="553"/>
      <c r="AJ1291" s="558"/>
      <c r="AL1291" s="558"/>
      <c r="AO1291" s="559"/>
    </row>
    <row r="1292" ht="15.75" customHeight="1">
      <c r="A1292" s="550"/>
      <c r="B1292" s="550"/>
      <c r="C1292" s="550"/>
      <c r="D1292" s="550"/>
      <c r="E1292" s="551"/>
      <c r="F1292" s="551"/>
      <c r="G1292" s="550"/>
      <c r="I1292" s="551"/>
      <c r="K1292" s="555"/>
      <c r="L1292" s="556"/>
      <c r="M1292" s="556"/>
      <c r="N1292" s="550"/>
      <c r="O1292" s="553"/>
      <c r="P1292" s="560"/>
      <c r="Q1292" s="557"/>
      <c r="AF1292" s="553"/>
      <c r="AJ1292" s="558"/>
      <c r="AL1292" s="558"/>
      <c r="AO1292" s="559"/>
    </row>
    <row r="1293" ht="15.75" customHeight="1">
      <c r="A1293" s="550"/>
      <c r="B1293" s="550"/>
      <c r="C1293" s="550"/>
      <c r="D1293" s="550"/>
      <c r="E1293" s="551"/>
      <c r="F1293" s="551"/>
      <c r="G1293" s="550"/>
      <c r="I1293" s="551"/>
      <c r="K1293" s="555"/>
      <c r="L1293" s="556"/>
      <c r="M1293" s="556"/>
      <c r="N1293" s="550"/>
      <c r="O1293" s="553"/>
      <c r="P1293" s="560"/>
      <c r="Q1293" s="557"/>
      <c r="AF1293" s="553"/>
      <c r="AJ1293" s="558"/>
      <c r="AL1293" s="558"/>
      <c r="AO1293" s="559"/>
    </row>
    <row r="1294" ht="15.75" customHeight="1">
      <c r="A1294" s="550"/>
      <c r="B1294" s="550"/>
      <c r="C1294" s="550"/>
      <c r="D1294" s="550"/>
      <c r="E1294" s="551"/>
      <c r="F1294" s="551"/>
      <c r="G1294" s="550"/>
      <c r="I1294" s="551"/>
      <c r="K1294" s="555"/>
      <c r="L1294" s="556"/>
      <c r="M1294" s="556"/>
      <c r="N1294" s="550"/>
      <c r="O1294" s="553"/>
      <c r="P1294" s="560"/>
      <c r="Q1294" s="557"/>
      <c r="AF1294" s="553"/>
      <c r="AJ1294" s="558"/>
      <c r="AL1294" s="558"/>
      <c r="AO1294" s="559"/>
    </row>
    <row r="1295" ht="15.75" customHeight="1">
      <c r="A1295" s="550"/>
      <c r="B1295" s="550"/>
      <c r="C1295" s="550"/>
      <c r="D1295" s="550"/>
      <c r="E1295" s="551"/>
      <c r="F1295" s="551"/>
      <c r="G1295" s="550"/>
      <c r="I1295" s="551"/>
      <c r="K1295" s="555"/>
      <c r="L1295" s="556"/>
      <c r="M1295" s="556"/>
      <c r="N1295" s="550"/>
      <c r="O1295" s="553"/>
      <c r="P1295" s="560"/>
      <c r="Q1295" s="557"/>
      <c r="AF1295" s="553"/>
      <c r="AJ1295" s="558"/>
      <c r="AL1295" s="558"/>
      <c r="AO1295" s="559"/>
    </row>
    <row r="1296" ht="15.75" customHeight="1">
      <c r="A1296" s="550"/>
      <c r="B1296" s="550"/>
      <c r="C1296" s="550"/>
      <c r="D1296" s="550"/>
      <c r="E1296" s="551"/>
      <c r="F1296" s="551"/>
      <c r="G1296" s="550"/>
      <c r="I1296" s="551"/>
      <c r="K1296" s="555"/>
      <c r="L1296" s="556"/>
      <c r="M1296" s="556"/>
      <c r="N1296" s="550"/>
      <c r="O1296" s="553"/>
      <c r="P1296" s="560"/>
      <c r="Q1296" s="557"/>
      <c r="AF1296" s="553"/>
      <c r="AJ1296" s="558"/>
      <c r="AL1296" s="558"/>
      <c r="AO1296" s="559"/>
    </row>
    <row r="1297" ht="15.75" customHeight="1">
      <c r="A1297" s="550"/>
      <c r="B1297" s="550"/>
      <c r="C1297" s="550"/>
      <c r="D1297" s="550"/>
      <c r="E1297" s="551"/>
      <c r="F1297" s="551"/>
      <c r="G1297" s="550"/>
      <c r="I1297" s="551"/>
      <c r="K1297" s="555"/>
      <c r="L1297" s="556"/>
      <c r="M1297" s="556"/>
      <c r="N1297" s="550"/>
      <c r="O1297" s="553"/>
      <c r="P1297" s="560"/>
      <c r="Q1297" s="557"/>
      <c r="AF1297" s="553"/>
      <c r="AJ1297" s="558"/>
      <c r="AL1297" s="558"/>
      <c r="AO1297" s="559"/>
    </row>
    <row r="1298" ht="15.75" customHeight="1">
      <c r="A1298" s="550"/>
      <c r="B1298" s="550"/>
      <c r="C1298" s="550"/>
      <c r="D1298" s="550"/>
      <c r="E1298" s="551"/>
      <c r="F1298" s="551"/>
      <c r="G1298" s="550"/>
      <c r="I1298" s="551"/>
      <c r="K1298" s="555"/>
      <c r="L1298" s="556"/>
      <c r="M1298" s="556"/>
      <c r="N1298" s="550"/>
      <c r="O1298" s="553"/>
      <c r="P1298" s="560"/>
      <c r="Q1298" s="557"/>
      <c r="AF1298" s="553"/>
      <c r="AJ1298" s="558"/>
      <c r="AL1298" s="558"/>
      <c r="AO1298" s="559"/>
    </row>
    <row r="1299" ht="15.75" customHeight="1">
      <c r="A1299" s="550"/>
      <c r="B1299" s="550"/>
      <c r="C1299" s="550"/>
      <c r="D1299" s="550"/>
      <c r="E1299" s="551"/>
      <c r="F1299" s="551"/>
      <c r="G1299" s="550"/>
      <c r="I1299" s="551"/>
      <c r="K1299" s="555"/>
      <c r="L1299" s="556"/>
      <c r="M1299" s="556"/>
      <c r="N1299" s="550"/>
      <c r="O1299" s="553"/>
      <c r="P1299" s="560"/>
      <c r="Q1299" s="557"/>
      <c r="AF1299" s="553"/>
      <c r="AJ1299" s="558"/>
      <c r="AL1299" s="558"/>
      <c r="AO1299" s="559"/>
    </row>
    <row r="1300" ht="15.75" customHeight="1">
      <c r="A1300" s="550"/>
      <c r="B1300" s="550"/>
      <c r="C1300" s="550"/>
      <c r="D1300" s="550"/>
      <c r="E1300" s="551"/>
      <c r="F1300" s="551"/>
      <c r="G1300" s="550"/>
      <c r="I1300" s="551"/>
      <c r="K1300" s="555"/>
      <c r="L1300" s="556"/>
      <c r="M1300" s="556"/>
      <c r="N1300" s="550"/>
      <c r="O1300" s="553"/>
      <c r="P1300" s="560"/>
      <c r="Q1300" s="557"/>
      <c r="AF1300" s="553"/>
      <c r="AJ1300" s="558"/>
      <c r="AL1300" s="558"/>
      <c r="AO1300" s="559"/>
    </row>
    <row r="1301" ht="15.75" customHeight="1">
      <c r="A1301" s="550"/>
      <c r="B1301" s="550"/>
      <c r="C1301" s="550"/>
      <c r="D1301" s="550"/>
      <c r="E1301" s="551"/>
      <c r="F1301" s="551"/>
      <c r="G1301" s="550"/>
      <c r="I1301" s="551"/>
      <c r="K1301" s="555"/>
      <c r="L1301" s="556"/>
      <c r="M1301" s="556"/>
      <c r="N1301" s="550"/>
      <c r="O1301" s="553"/>
      <c r="P1301" s="560"/>
      <c r="Q1301" s="557"/>
      <c r="AF1301" s="553"/>
      <c r="AJ1301" s="558"/>
      <c r="AL1301" s="558"/>
      <c r="AO1301" s="559"/>
    </row>
    <row r="1302" ht="15.75" customHeight="1">
      <c r="A1302" s="550"/>
      <c r="B1302" s="550"/>
      <c r="C1302" s="550"/>
      <c r="D1302" s="550"/>
      <c r="E1302" s="551"/>
      <c r="F1302" s="551"/>
      <c r="G1302" s="550"/>
      <c r="I1302" s="551"/>
      <c r="K1302" s="555"/>
      <c r="L1302" s="556"/>
      <c r="M1302" s="556"/>
      <c r="N1302" s="550"/>
      <c r="O1302" s="553"/>
      <c r="P1302" s="560"/>
      <c r="Q1302" s="557"/>
      <c r="AF1302" s="553"/>
      <c r="AJ1302" s="558"/>
      <c r="AL1302" s="558"/>
      <c r="AO1302" s="559"/>
    </row>
    <row r="1303" ht="15.75" customHeight="1">
      <c r="A1303" s="550"/>
      <c r="B1303" s="550"/>
      <c r="C1303" s="550"/>
      <c r="D1303" s="550"/>
      <c r="E1303" s="551"/>
      <c r="F1303" s="551"/>
      <c r="G1303" s="550"/>
      <c r="I1303" s="551"/>
      <c r="K1303" s="555"/>
      <c r="L1303" s="556"/>
      <c r="M1303" s="556"/>
      <c r="N1303" s="550"/>
      <c r="O1303" s="553"/>
      <c r="P1303" s="560"/>
      <c r="Q1303" s="557"/>
      <c r="AF1303" s="553"/>
      <c r="AJ1303" s="558"/>
      <c r="AL1303" s="558"/>
      <c r="AO1303" s="559"/>
    </row>
    <row r="1304" ht="15.75" customHeight="1">
      <c r="A1304" s="550"/>
      <c r="B1304" s="550"/>
      <c r="C1304" s="550"/>
      <c r="D1304" s="550"/>
      <c r="E1304" s="551"/>
      <c r="F1304" s="551"/>
      <c r="G1304" s="550"/>
      <c r="I1304" s="551"/>
      <c r="K1304" s="555"/>
      <c r="L1304" s="556"/>
      <c r="M1304" s="556"/>
      <c r="N1304" s="550"/>
      <c r="O1304" s="553"/>
      <c r="P1304" s="560"/>
      <c r="Q1304" s="557"/>
      <c r="AF1304" s="553"/>
      <c r="AJ1304" s="558"/>
      <c r="AL1304" s="558"/>
      <c r="AO1304" s="559"/>
    </row>
    <row r="1305" ht="15.75" customHeight="1">
      <c r="A1305" s="550"/>
      <c r="B1305" s="550"/>
      <c r="C1305" s="550"/>
      <c r="D1305" s="550"/>
      <c r="E1305" s="551"/>
      <c r="F1305" s="551"/>
      <c r="G1305" s="550"/>
      <c r="I1305" s="551"/>
      <c r="K1305" s="555"/>
      <c r="L1305" s="556"/>
      <c r="M1305" s="556"/>
      <c r="N1305" s="550"/>
      <c r="O1305" s="553"/>
      <c r="P1305" s="560"/>
      <c r="Q1305" s="557"/>
      <c r="AF1305" s="553"/>
      <c r="AJ1305" s="558"/>
      <c r="AL1305" s="558"/>
      <c r="AO1305" s="559"/>
    </row>
    <row r="1306" ht="15.75" customHeight="1">
      <c r="A1306" s="550"/>
      <c r="B1306" s="550"/>
      <c r="C1306" s="550"/>
      <c r="D1306" s="550"/>
      <c r="E1306" s="551"/>
      <c r="F1306" s="551"/>
      <c r="G1306" s="550"/>
      <c r="I1306" s="551"/>
      <c r="K1306" s="555"/>
      <c r="L1306" s="556"/>
      <c r="M1306" s="556"/>
      <c r="N1306" s="550"/>
      <c r="O1306" s="553"/>
      <c r="P1306" s="560"/>
      <c r="Q1306" s="557"/>
      <c r="AF1306" s="553"/>
      <c r="AJ1306" s="558"/>
      <c r="AL1306" s="558"/>
      <c r="AO1306" s="559"/>
    </row>
    <row r="1307" ht="15.75" customHeight="1">
      <c r="A1307" s="550"/>
      <c r="B1307" s="550"/>
      <c r="C1307" s="550"/>
      <c r="D1307" s="550"/>
      <c r="E1307" s="551"/>
      <c r="F1307" s="551"/>
      <c r="G1307" s="550"/>
      <c r="I1307" s="551"/>
      <c r="K1307" s="555"/>
      <c r="L1307" s="556"/>
      <c r="M1307" s="556"/>
      <c r="N1307" s="550"/>
      <c r="O1307" s="553"/>
      <c r="P1307" s="560"/>
      <c r="Q1307" s="557"/>
      <c r="AF1307" s="553"/>
      <c r="AJ1307" s="558"/>
      <c r="AL1307" s="558"/>
      <c r="AO1307" s="559"/>
    </row>
    <row r="1308" ht="15.75" customHeight="1">
      <c r="A1308" s="550"/>
      <c r="B1308" s="550"/>
      <c r="C1308" s="550"/>
      <c r="D1308" s="550"/>
      <c r="E1308" s="551"/>
      <c r="F1308" s="551"/>
      <c r="G1308" s="550"/>
      <c r="I1308" s="551"/>
      <c r="K1308" s="555"/>
      <c r="L1308" s="556"/>
      <c r="M1308" s="556"/>
      <c r="N1308" s="550"/>
      <c r="O1308" s="553"/>
      <c r="P1308" s="560"/>
      <c r="Q1308" s="557"/>
      <c r="AF1308" s="553"/>
      <c r="AJ1308" s="558"/>
      <c r="AL1308" s="558"/>
      <c r="AO1308" s="559"/>
    </row>
    <row r="1309" ht="15.75" customHeight="1">
      <c r="A1309" s="550"/>
      <c r="B1309" s="550"/>
      <c r="C1309" s="550"/>
      <c r="D1309" s="550"/>
      <c r="E1309" s="551"/>
      <c r="F1309" s="551"/>
      <c r="G1309" s="550"/>
      <c r="I1309" s="551"/>
      <c r="K1309" s="555"/>
      <c r="L1309" s="556"/>
      <c r="M1309" s="556"/>
      <c r="N1309" s="550"/>
      <c r="O1309" s="553"/>
      <c r="P1309" s="560"/>
      <c r="Q1309" s="557"/>
      <c r="AF1309" s="553"/>
      <c r="AJ1309" s="558"/>
      <c r="AL1309" s="558"/>
      <c r="AO1309" s="559"/>
    </row>
    <row r="1310" ht="15.75" customHeight="1">
      <c r="A1310" s="550"/>
      <c r="B1310" s="550"/>
      <c r="C1310" s="550"/>
      <c r="D1310" s="550"/>
      <c r="E1310" s="551"/>
      <c r="F1310" s="551"/>
      <c r="G1310" s="550"/>
      <c r="I1310" s="551"/>
      <c r="K1310" s="555"/>
      <c r="L1310" s="556"/>
      <c r="M1310" s="556"/>
      <c r="N1310" s="550"/>
      <c r="O1310" s="553"/>
      <c r="P1310" s="560"/>
      <c r="Q1310" s="557"/>
      <c r="AF1310" s="553"/>
      <c r="AJ1310" s="558"/>
      <c r="AL1310" s="558"/>
      <c r="AO1310" s="559"/>
    </row>
    <row r="1311" ht="15.75" customHeight="1">
      <c r="A1311" s="550"/>
      <c r="B1311" s="550"/>
      <c r="C1311" s="550"/>
      <c r="D1311" s="550"/>
      <c r="E1311" s="551"/>
      <c r="F1311" s="551"/>
      <c r="G1311" s="550"/>
      <c r="I1311" s="551"/>
      <c r="K1311" s="555"/>
      <c r="L1311" s="556"/>
      <c r="M1311" s="556"/>
      <c r="N1311" s="550"/>
      <c r="O1311" s="553"/>
      <c r="P1311" s="560"/>
      <c r="Q1311" s="557"/>
      <c r="AF1311" s="553"/>
      <c r="AJ1311" s="558"/>
      <c r="AL1311" s="558"/>
      <c r="AO1311" s="559"/>
    </row>
    <row r="1312" ht="15.75" customHeight="1">
      <c r="A1312" s="550"/>
      <c r="B1312" s="550"/>
      <c r="C1312" s="550"/>
      <c r="D1312" s="550"/>
      <c r="E1312" s="551"/>
      <c r="F1312" s="551"/>
      <c r="G1312" s="550"/>
      <c r="I1312" s="551"/>
      <c r="K1312" s="555"/>
      <c r="L1312" s="556"/>
      <c r="M1312" s="556"/>
      <c r="N1312" s="550"/>
      <c r="O1312" s="553"/>
      <c r="P1312" s="560"/>
      <c r="Q1312" s="557"/>
      <c r="AF1312" s="553"/>
      <c r="AJ1312" s="558"/>
      <c r="AL1312" s="558"/>
      <c r="AO1312" s="559"/>
    </row>
    <row r="1313" ht="15.75" customHeight="1">
      <c r="A1313" s="550"/>
      <c r="B1313" s="550"/>
      <c r="C1313" s="550"/>
      <c r="D1313" s="550"/>
      <c r="E1313" s="551"/>
      <c r="F1313" s="551"/>
      <c r="G1313" s="550"/>
      <c r="I1313" s="551"/>
      <c r="K1313" s="555"/>
      <c r="L1313" s="556"/>
      <c r="M1313" s="556"/>
      <c r="N1313" s="550"/>
      <c r="O1313" s="553"/>
      <c r="P1313" s="560"/>
      <c r="Q1313" s="557"/>
      <c r="AF1313" s="553"/>
      <c r="AJ1313" s="558"/>
      <c r="AL1313" s="558"/>
      <c r="AO1313" s="559"/>
    </row>
    <row r="1314" ht="15.75" customHeight="1">
      <c r="A1314" s="550"/>
      <c r="B1314" s="550"/>
      <c r="C1314" s="550"/>
      <c r="D1314" s="550"/>
      <c r="E1314" s="551"/>
      <c r="F1314" s="551"/>
      <c r="G1314" s="550"/>
      <c r="I1314" s="551"/>
      <c r="K1314" s="555"/>
      <c r="L1314" s="556"/>
      <c r="M1314" s="556"/>
      <c r="N1314" s="550"/>
      <c r="O1314" s="553"/>
      <c r="P1314" s="560"/>
      <c r="Q1314" s="557"/>
      <c r="AF1314" s="553"/>
      <c r="AJ1314" s="558"/>
      <c r="AL1314" s="558"/>
      <c r="AO1314" s="559"/>
    </row>
    <row r="1315" ht="15.75" customHeight="1">
      <c r="A1315" s="550"/>
      <c r="B1315" s="550"/>
      <c r="C1315" s="550"/>
      <c r="D1315" s="550"/>
      <c r="E1315" s="551"/>
      <c r="F1315" s="551"/>
      <c r="G1315" s="550"/>
      <c r="I1315" s="551"/>
      <c r="K1315" s="555"/>
      <c r="L1315" s="556"/>
      <c r="M1315" s="556"/>
      <c r="N1315" s="550"/>
      <c r="O1315" s="553"/>
      <c r="P1315" s="560"/>
      <c r="Q1315" s="557"/>
      <c r="AF1315" s="553"/>
      <c r="AJ1315" s="558"/>
      <c r="AL1315" s="558"/>
      <c r="AO1315" s="559"/>
    </row>
    <row r="1316" ht="15.75" customHeight="1">
      <c r="A1316" s="550"/>
      <c r="B1316" s="550"/>
      <c r="C1316" s="550"/>
      <c r="D1316" s="550"/>
      <c r="E1316" s="551"/>
      <c r="F1316" s="551"/>
      <c r="G1316" s="550"/>
      <c r="I1316" s="551"/>
      <c r="K1316" s="555"/>
      <c r="L1316" s="556"/>
      <c r="M1316" s="556"/>
      <c r="N1316" s="550"/>
      <c r="O1316" s="553"/>
      <c r="P1316" s="560"/>
      <c r="Q1316" s="557"/>
      <c r="AF1316" s="553"/>
      <c r="AJ1316" s="558"/>
      <c r="AL1316" s="558"/>
      <c r="AO1316" s="559"/>
    </row>
    <row r="1317" ht="15.75" customHeight="1">
      <c r="A1317" s="550"/>
      <c r="B1317" s="550"/>
      <c r="C1317" s="550"/>
      <c r="D1317" s="550"/>
      <c r="E1317" s="551"/>
      <c r="F1317" s="551"/>
      <c r="G1317" s="550"/>
      <c r="I1317" s="551"/>
      <c r="K1317" s="555"/>
      <c r="L1317" s="556"/>
      <c r="M1317" s="556"/>
      <c r="N1317" s="550"/>
      <c r="O1317" s="553"/>
      <c r="P1317" s="560"/>
      <c r="Q1317" s="557"/>
      <c r="AF1317" s="553"/>
      <c r="AJ1317" s="558"/>
      <c r="AL1317" s="558"/>
      <c r="AO1317" s="559"/>
    </row>
    <row r="1318" ht="15.75" customHeight="1">
      <c r="A1318" s="550"/>
      <c r="B1318" s="550"/>
      <c r="C1318" s="550"/>
      <c r="D1318" s="550"/>
      <c r="E1318" s="551"/>
      <c r="F1318" s="551"/>
      <c r="G1318" s="550"/>
      <c r="I1318" s="551"/>
      <c r="K1318" s="555"/>
      <c r="L1318" s="556"/>
      <c r="M1318" s="556"/>
      <c r="N1318" s="550"/>
      <c r="O1318" s="553"/>
      <c r="P1318" s="560"/>
      <c r="Q1318" s="557"/>
      <c r="AF1318" s="553"/>
      <c r="AJ1318" s="558"/>
      <c r="AL1318" s="558"/>
      <c r="AO1318" s="559"/>
    </row>
    <row r="1319" ht="15.75" customHeight="1">
      <c r="A1319" s="550"/>
      <c r="B1319" s="550"/>
      <c r="C1319" s="550"/>
      <c r="D1319" s="550"/>
      <c r="E1319" s="551"/>
      <c r="F1319" s="551"/>
      <c r="G1319" s="550"/>
      <c r="I1319" s="551"/>
      <c r="K1319" s="555"/>
      <c r="L1319" s="556"/>
      <c r="M1319" s="556"/>
      <c r="N1319" s="550"/>
      <c r="O1319" s="553"/>
      <c r="P1319" s="560"/>
      <c r="Q1319" s="557"/>
      <c r="AF1319" s="553"/>
      <c r="AJ1319" s="558"/>
      <c r="AL1319" s="558"/>
      <c r="AO1319" s="559"/>
    </row>
    <row r="1320" ht="15.75" customHeight="1">
      <c r="A1320" s="550"/>
      <c r="B1320" s="550"/>
      <c r="C1320" s="550"/>
      <c r="D1320" s="550"/>
      <c r="E1320" s="551"/>
      <c r="F1320" s="551"/>
      <c r="G1320" s="550"/>
      <c r="I1320" s="551"/>
      <c r="K1320" s="555"/>
      <c r="L1320" s="556"/>
      <c r="M1320" s="556"/>
      <c r="N1320" s="550"/>
      <c r="O1320" s="553"/>
      <c r="P1320" s="560"/>
      <c r="Q1320" s="557"/>
      <c r="AF1320" s="553"/>
      <c r="AJ1320" s="558"/>
      <c r="AL1320" s="558"/>
      <c r="AO1320" s="559"/>
    </row>
    <row r="1321" ht="15.75" customHeight="1">
      <c r="A1321" s="550"/>
      <c r="B1321" s="550"/>
      <c r="C1321" s="550"/>
      <c r="D1321" s="550"/>
      <c r="E1321" s="551"/>
      <c r="F1321" s="551"/>
      <c r="G1321" s="550"/>
      <c r="I1321" s="551"/>
      <c r="K1321" s="555"/>
      <c r="L1321" s="556"/>
      <c r="M1321" s="556"/>
      <c r="N1321" s="550"/>
      <c r="O1321" s="553"/>
      <c r="P1321" s="560"/>
      <c r="Q1321" s="557"/>
      <c r="AF1321" s="553"/>
      <c r="AJ1321" s="558"/>
      <c r="AL1321" s="558"/>
      <c r="AO1321" s="559"/>
    </row>
    <row r="1322" ht="15.75" customHeight="1">
      <c r="A1322" s="550"/>
      <c r="B1322" s="550"/>
      <c r="C1322" s="550"/>
      <c r="D1322" s="550"/>
      <c r="E1322" s="551"/>
      <c r="F1322" s="551"/>
      <c r="G1322" s="550"/>
      <c r="I1322" s="551"/>
      <c r="K1322" s="555"/>
      <c r="L1322" s="556"/>
      <c r="M1322" s="556"/>
      <c r="N1322" s="550"/>
      <c r="O1322" s="553"/>
      <c r="P1322" s="560"/>
      <c r="Q1322" s="557"/>
      <c r="AF1322" s="553"/>
      <c r="AJ1322" s="558"/>
      <c r="AL1322" s="558"/>
      <c r="AO1322" s="559"/>
    </row>
    <row r="1323" ht="15.75" customHeight="1">
      <c r="A1323" s="550"/>
      <c r="B1323" s="550"/>
      <c r="C1323" s="550"/>
      <c r="D1323" s="550"/>
      <c r="E1323" s="551"/>
      <c r="F1323" s="551"/>
      <c r="G1323" s="550"/>
      <c r="I1323" s="551"/>
      <c r="K1323" s="555"/>
      <c r="L1323" s="556"/>
      <c r="M1323" s="556"/>
      <c r="N1323" s="550"/>
      <c r="O1323" s="553"/>
      <c r="P1323" s="560"/>
      <c r="Q1323" s="557"/>
      <c r="AF1323" s="553"/>
      <c r="AJ1323" s="558"/>
      <c r="AL1323" s="558"/>
      <c r="AO1323" s="559"/>
    </row>
    <row r="1324" ht="15.75" customHeight="1">
      <c r="A1324" s="550"/>
      <c r="B1324" s="550"/>
      <c r="C1324" s="550"/>
      <c r="D1324" s="550"/>
      <c r="E1324" s="551"/>
      <c r="F1324" s="551"/>
      <c r="G1324" s="550"/>
      <c r="I1324" s="551"/>
      <c r="K1324" s="555"/>
      <c r="L1324" s="556"/>
      <c r="M1324" s="556"/>
      <c r="N1324" s="550"/>
      <c r="O1324" s="553"/>
      <c r="P1324" s="560"/>
      <c r="Q1324" s="557"/>
      <c r="AF1324" s="553"/>
      <c r="AJ1324" s="558"/>
      <c r="AL1324" s="558"/>
      <c r="AO1324" s="559"/>
    </row>
    <row r="1325" ht="15.75" customHeight="1">
      <c r="A1325" s="550"/>
      <c r="B1325" s="550"/>
      <c r="C1325" s="550"/>
      <c r="D1325" s="550"/>
      <c r="E1325" s="551"/>
      <c r="F1325" s="551"/>
      <c r="G1325" s="550"/>
      <c r="I1325" s="551"/>
      <c r="K1325" s="555"/>
      <c r="L1325" s="556"/>
      <c r="M1325" s="556"/>
      <c r="N1325" s="550"/>
      <c r="O1325" s="553"/>
      <c r="P1325" s="560"/>
      <c r="Q1325" s="557"/>
      <c r="AF1325" s="553"/>
      <c r="AJ1325" s="558"/>
      <c r="AL1325" s="558"/>
      <c r="AO1325" s="559"/>
    </row>
    <row r="1326" ht="15.75" customHeight="1">
      <c r="A1326" s="550"/>
      <c r="B1326" s="550"/>
      <c r="C1326" s="550"/>
      <c r="D1326" s="550"/>
      <c r="E1326" s="551"/>
      <c r="F1326" s="551"/>
      <c r="G1326" s="550"/>
      <c r="I1326" s="551"/>
      <c r="K1326" s="555"/>
      <c r="L1326" s="556"/>
      <c r="M1326" s="556"/>
      <c r="N1326" s="550"/>
      <c r="O1326" s="553"/>
      <c r="P1326" s="560"/>
      <c r="Q1326" s="557"/>
      <c r="AF1326" s="553"/>
      <c r="AJ1326" s="558"/>
      <c r="AL1326" s="558"/>
      <c r="AO1326" s="559"/>
    </row>
    <row r="1327" ht="15.75" customHeight="1">
      <c r="A1327" s="550"/>
      <c r="B1327" s="550"/>
      <c r="C1327" s="550"/>
      <c r="D1327" s="550"/>
      <c r="E1327" s="551"/>
      <c r="F1327" s="551"/>
      <c r="G1327" s="550"/>
      <c r="I1327" s="551"/>
      <c r="K1327" s="555"/>
      <c r="L1327" s="556"/>
      <c r="M1327" s="556"/>
      <c r="N1327" s="550"/>
      <c r="O1327" s="553"/>
      <c r="P1327" s="560"/>
      <c r="Q1327" s="557"/>
      <c r="AF1327" s="553"/>
      <c r="AJ1327" s="558"/>
      <c r="AL1327" s="558"/>
      <c r="AO1327" s="559"/>
    </row>
    <row r="1328" ht="15.75" customHeight="1">
      <c r="A1328" s="550"/>
      <c r="B1328" s="550"/>
      <c r="C1328" s="550"/>
      <c r="D1328" s="550"/>
      <c r="E1328" s="551"/>
      <c r="F1328" s="551"/>
      <c r="G1328" s="550"/>
      <c r="I1328" s="551"/>
      <c r="K1328" s="555"/>
      <c r="L1328" s="556"/>
      <c r="M1328" s="556"/>
      <c r="N1328" s="550"/>
      <c r="O1328" s="553"/>
      <c r="P1328" s="560"/>
      <c r="Q1328" s="557"/>
      <c r="AF1328" s="553"/>
      <c r="AJ1328" s="558"/>
      <c r="AL1328" s="558"/>
      <c r="AO1328" s="559"/>
    </row>
    <row r="1329" ht="15.75" customHeight="1">
      <c r="A1329" s="550"/>
      <c r="B1329" s="550"/>
      <c r="C1329" s="550"/>
      <c r="D1329" s="550"/>
      <c r="E1329" s="551"/>
      <c r="F1329" s="551"/>
      <c r="G1329" s="550"/>
      <c r="I1329" s="551"/>
      <c r="K1329" s="555"/>
      <c r="L1329" s="556"/>
      <c r="M1329" s="556"/>
      <c r="N1329" s="550"/>
      <c r="O1329" s="553"/>
      <c r="P1329" s="560"/>
      <c r="Q1329" s="557"/>
      <c r="AF1329" s="553"/>
      <c r="AJ1329" s="558"/>
      <c r="AL1329" s="558"/>
      <c r="AO1329" s="559"/>
    </row>
    <row r="1330" ht="15.75" customHeight="1">
      <c r="A1330" s="550"/>
      <c r="B1330" s="550"/>
      <c r="C1330" s="550"/>
      <c r="D1330" s="550"/>
      <c r="E1330" s="551"/>
      <c r="F1330" s="551"/>
      <c r="G1330" s="550"/>
      <c r="I1330" s="551"/>
      <c r="K1330" s="555"/>
      <c r="L1330" s="556"/>
      <c r="M1330" s="556"/>
      <c r="N1330" s="550"/>
      <c r="O1330" s="553"/>
      <c r="P1330" s="560"/>
      <c r="Q1330" s="557"/>
      <c r="AF1330" s="553"/>
      <c r="AJ1330" s="558"/>
      <c r="AL1330" s="558"/>
      <c r="AO1330" s="559"/>
    </row>
    <row r="1331" ht="15.75" customHeight="1">
      <c r="A1331" s="550"/>
      <c r="B1331" s="550"/>
      <c r="C1331" s="550"/>
      <c r="D1331" s="550"/>
      <c r="E1331" s="551"/>
      <c r="F1331" s="551"/>
      <c r="G1331" s="550"/>
      <c r="I1331" s="551"/>
      <c r="K1331" s="555"/>
      <c r="L1331" s="556"/>
      <c r="M1331" s="556"/>
      <c r="N1331" s="550"/>
      <c r="O1331" s="553"/>
      <c r="P1331" s="560"/>
      <c r="Q1331" s="557"/>
      <c r="AF1331" s="553"/>
      <c r="AJ1331" s="558"/>
      <c r="AL1331" s="558"/>
      <c r="AO1331" s="559"/>
    </row>
    <row r="1332" ht="15.75" customHeight="1">
      <c r="A1332" s="550"/>
      <c r="B1332" s="550"/>
      <c r="C1332" s="550"/>
      <c r="D1332" s="550"/>
      <c r="E1332" s="551"/>
      <c r="F1332" s="551"/>
      <c r="G1332" s="550"/>
      <c r="I1332" s="551"/>
      <c r="K1332" s="555"/>
      <c r="L1332" s="556"/>
      <c r="M1332" s="556"/>
      <c r="N1332" s="550"/>
      <c r="O1332" s="553"/>
      <c r="P1332" s="560"/>
      <c r="Q1332" s="557"/>
      <c r="AF1332" s="553"/>
      <c r="AJ1332" s="558"/>
      <c r="AL1332" s="558"/>
      <c r="AO1332" s="559"/>
    </row>
    <row r="1333" ht="15.75" customHeight="1">
      <c r="A1333" s="550"/>
      <c r="B1333" s="550"/>
      <c r="C1333" s="550"/>
      <c r="D1333" s="550"/>
      <c r="E1333" s="551"/>
      <c r="F1333" s="551"/>
      <c r="G1333" s="550"/>
      <c r="I1333" s="551"/>
      <c r="K1333" s="555"/>
      <c r="L1333" s="556"/>
      <c r="M1333" s="556"/>
      <c r="N1333" s="550"/>
      <c r="O1333" s="553"/>
      <c r="P1333" s="560"/>
      <c r="Q1333" s="557"/>
      <c r="AF1333" s="553"/>
      <c r="AJ1333" s="558"/>
      <c r="AL1333" s="558"/>
      <c r="AO1333" s="559"/>
    </row>
    <row r="1334" ht="15.75" customHeight="1">
      <c r="A1334" s="550"/>
      <c r="B1334" s="550"/>
      <c r="C1334" s="550"/>
      <c r="D1334" s="550"/>
      <c r="E1334" s="551"/>
      <c r="F1334" s="551"/>
      <c r="G1334" s="550"/>
      <c r="I1334" s="551"/>
      <c r="K1334" s="555"/>
      <c r="L1334" s="556"/>
      <c r="M1334" s="556"/>
      <c r="N1334" s="550"/>
      <c r="O1334" s="553"/>
      <c r="P1334" s="560"/>
      <c r="Q1334" s="557"/>
      <c r="AF1334" s="553"/>
      <c r="AJ1334" s="558"/>
      <c r="AL1334" s="558"/>
      <c r="AO1334" s="559"/>
    </row>
    <row r="1335" ht="15.75" customHeight="1">
      <c r="A1335" s="550"/>
      <c r="B1335" s="550"/>
      <c r="C1335" s="550"/>
      <c r="D1335" s="550"/>
      <c r="E1335" s="551"/>
      <c r="F1335" s="551"/>
      <c r="G1335" s="550"/>
      <c r="I1335" s="551"/>
      <c r="K1335" s="555"/>
      <c r="L1335" s="556"/>
      <c r="M1335" s="556"/>
      <c r="N1335" s="550"/>
      <c r="O1335" s="553"/>
      <c r="P1335" s="560"/>
      <c r="Q1335" s="557"/>
      <c r="AF1335" s="553"/>
      <c r="AJ1335" s="558"/>
      <c r="AL1335" s="558"/>
      <c r="AO1335" s="559"/>
    </row>
    <row r="1336" ht="15.75" customHeight="1">
      <c r="A1336" s="550"/>
      <c r="B1336" s="550"/>
      <c r="C1336" s="550"/>
      <c r="D1336" s="550"/>
      <c r="E1336" s="551"/>
      <c r="F1336" s="551"/>
      <c r="G1336" s="550"/>
      <c r="I1336" s="551"/>
      <c r="K1336" s="555"/>
      <c r="L1336" s="556"/>
      <c r="M1336" s="556"/>
      <c r="N1336" s="550"/>
      <c r="O1336" s="553"/>
      <c r="P1336" s="560"/>
      <c r="Q1336" s="557"/>
      <c r="AF1336" s="553"/>
      <c r="AJ1336" s="558"/>
      <c r="AL1336" s="558"/>
      <c r="AO1336" s="559"/>
    </row>
    <row r="1337" ht="15.75" customHeight="1">
      <c r="A1337" s="550"/>
      <c r="B1337" s="550"/>
      <c r="C1337" s="550"/>
      <c r="D1337" s="550"/>
      <c r="E1337" s="551"/>
      <c r="F1337" s="551"/>
      <c r="G1337" s="550"/>
      <c r="I1337" s="551"/>
      <c r="K1337" s="555"/>
      <c r="L1337" s="556"/>
      <c r="M1337" s="556"/>
      <c r="N1337" s="550"/>
      <c r="O1337" s="553"/>
      <c r="P1337" s="560"/>
      <c r="Q1337" s="557"/>
      <c r="AF1337" s="553"/>
      <c r="AJ1337" s="558"/>
      <c r="AL1337" s="558"/>
      <c r="AO1337" s="559"/>
    </row>
    <row r="1338" ht="15.75" customHeight="1">
      <c r="A1338" s="550"/>
      <c r="B1338" s="550"/>
      <c r="C1338" s="550"/>
      <c r="D1338" s="550"/>
      <c r="E1338" s="551"/>
      <c r="F1338" s="551"/>
      <c r="G1338" s="550"/>
      <c r="I1338" s="551"/>
      <c r="K1338" s="555"/>
      <c r="L1338" s="556"/>
      <c r="M1338" s="556"/>
      <c r="N1338" s="550"/>
      <c r="O1338" s="553"/>
      <c r="P1338" s="560"/>
      <c r="Q1338" s="557"/>
      <c r="AF1338" s="553"/>
      <c r="AJ1338" s="558"/>
      <c r="AL1338" s="558"/>
      <c r="AO1338" s="559"/>
    </row>
    <row r="1339" ht="15.75" customHeight="1">
      <c r="A1339" s="550"/>
      <c r="B1339" s="550"/>
      <c r="C1339" s="550"/>
      <c r="D1339" s="550"/>
      <c r="E1339" s="551"/>
      <c r="F1339" s="551"/>
      <c r="G1339" s="550"/>
      <c r="I1339" s="551"/>
      <c r="K1339" s="555"/>
      <c r="L1339" s="556"/>
      <c r="M1339" s="556"/>
      <c r="N1339" s="550"/>
      <c r="O1339" s="553"/>
      <c r="P1339" s="560"/>
      <c r="Q1339" s="557"/>
      <c r="AF1339" s="553"/>
      <c r="AJ1339" s="558"/>
      <c r="AL1339" s="558"/>
      <c r="AO1339" s="559"/>
    </row>
    <row r="1340" ht="15.75" customHeight="1">
      <c r="A1340" s="550"/>
      <c r="B1340" s="550"/>
      <c r="C1340" s="550"/>
      <c r="D1340" s="550"/>
      <c r="E1340" s="551"/>
      <c r="F1340" s="551"/>
      <c r="G1340" s="550"/>
      <c r="I1340" s="551"/>
      <c r="K1340" s="555"/>
      <c r="L1340" s="556"/>
      <c r="M1340" s="556"/>
      <c r="N1340" s="550"/>
      <c r="O1340" s="553"/>
      <c r="P1340" s="560"/>
      <c r="Q1340" s="557"/>
      <c r="AF1340" s="553"/>
      <c r="AJ1340" s="558"/>
      <c r="AL1340" s="558"/>
      <c r="AO1340" s="559"/>
    </row>
    <row r="1341" ht="15.75" customHeight="1">
      <c r="A1341" s="550"/>
      <c r="B1341" s="550"/>
      <c r="C1341" s="550"/>
      <c r="D1341" s="550"/>
      <c r="E1341" s="551"/>
      <c r="F1341" s="551"/>
      <c r="G1341" s="550"/>
      <c r="I1341" s="551"/>
      <c r="K1341" s="555"/>
      <c r="L1341" s="556"/>
      <c r="M1341" s="556"/>
      <c r="N1341" s="550"/>
      <c r="O1341" s="553"/>
      <c r="P1341" s="560"/>
      <c r="Q1341" s="557"/>
      <c r="AF1341" s="553"/>
      <c r="AJ1341" s="558"/>
      <c r="AL1341" s="558"/>
      <c r="AO1341" s="559"/>
    </row>
    <row r="1342" ht="15.75" customHeight="1">
      <c r="A1342" s="550"/>
      <c r="B1342" s="550"/>
      <c r="C1342" s="550"/>
      <c r="D1342" s="550"/>
      <c r="E1342" s="551"/>
      <c r="F1342" s="551"/>
      <c r="G1342" s="550"/>
      <c r="I1342" s="551"/>
      <c r="K1342" s="555"/>
      <c r="L1342" s="556"/>
      <c r="M1342" s="556"/>
      <c r="N1342" s="550"/>
      <c r="O1342" s="553"/>
      <c r="P1342" s="560"/>
      <c r="Q1342" s="557"/>
      <c r="AF1342" s="553"/>
      <c r="AJ1342" s="558"/>
      <c r="AL1342" s="558"/>
      <c r="AO1342" s="559"/>
    </row>
    <row r="1343" ht="15.75" customHeight="1">
      <c r="A1343" s="550"/>
      <c r="B1343" s="550"/>
      <c r="C1343" s="550"/>
      <c r="D1343" s="550"/>
      <c r="E1343" s="551"/>
      <c r="F1343" s="551"/>
      <c r="G1343" s="550"/>
      <c r="I1343" s="551"/>
      <c r="K1343" s="555"/>
      <c r="L1343" s="556"/>
      <c r="M1343" s="556"/>
      <c r="N1343" s="550"/>
      <c r="O1343" s="553"/>
      <c r="P1343" s="560"/>
      <c r="Q1343" s="557"/>
      <c r="AF1343" s="553"/>
      <c r="AJ1343" s="558"/>
      <c r="AL1343" s="558"/>
      <c r="AO1343" s="559"/>
    </row>
    <row r="1344" ht="15.75" customHeight="1">
      <c r="A1344" s="550"/>
      <c r="B1344" s="550"/>
      <c r="C1344" s="550"/>
      <c r="D1344" s="550"/>
      <c r="E1344" s="551"/>
      <c r="F1344" s="551"/>
      <c r="G1344" s="550"/>
      <c r="I1344" s="551"/>
      <c r="K1344" s="555"/>
      <c r="L1344" s="556"/>
      <c r="M1344" s="556"/>
      <c r="N1344" s="550"/>
      <c r="O1344" s="553"/>
      <c r="P1344" s="560"/>
      <c r="Q1344" s="557"/>
      <c r="AF1344" s="553"/>
      <c r="AJ1344" s="558"/>
      <c r="AL1344" s="558"/>
      <c r="AO1344" s="559"/>
    </row>
    <row r="1345" ht="15.75" customHeight="1">
      <c r="A1345" s="550"/>
      <c r="B1345" s="550"/>
      <c r="C1345" s="550"/>
      <c r="D1345" s="550"/>
      <c r="E1345" s="551"/>
      <c r="F1345" s="551"/>
      <c r="G1345" s="550"/>
      <c r="I1345" s="551"/>
      <c r="K1345" s="555"/>
      <c r="L1345" s="556"/>
      <c r="M1345" s="556"/>
      <c r="N1345" s="550"/>
      <c r="O1345" s="553"/>
      <c r="P1345" s="560"/>
      <c r="Q1345" s="557"/>
      <c r="AF1345" s="553"/>
      <c r="AJ1345" s="558"/>
      <c r="AL1345" s="558"/>
      <c r="AO1345" s="559"/>
    </row>
    <row r="1346" ht="15.75" customHeight="1">
      <c r="A1346" s="550"/>
      <c r="B1346" s="550"/>
      <c r="C1346" s="550"/>
      <c r="D1346" s="550"/>
      <c r="E1346" s="551"/>
      <c r="F1346" s="551"/>
      <c r="G1346" s="550"/>
      <c r="I1346" s="551"/>
      <c r="K1346" s="555"/>
      <c r="L1346" s="556"/>
      <c r="M1346" s="556"/>
      <c r="N1346" s="550"/>
      <c r="O1346" s="553"/>
      <c r="P1346" s="560"/>
      <c r="Q1346" s="557"/>
      <c r="AF1346" s="553"/>
      <c r="AJ1346" s="558"/>
      <c r="AL1346" s="558"/>
      <c r="AO1346" s="559"/>
    </row>
    <row r="1347" ht="15.75" customHeight="1">
      <c r="A1347" s="550"/>
      <c r="B1347" s="550"/>
      <c r="C1347" s="550"/>
      <c r="D1347" s="550"/>
      <c r="E1347" s="551"/>
      <c r="F1347" s="551"/>
      <c r="G1347" s="550"/>
      <c r="I1347" s="551"/>
      <c r="K1347" s="555"/>
      <c r="L1347" s="556"/>
      <c r="M1347" s="556"/>
      <c r="N1347" s="550"/>
      <c r="O1347" s="553"/>
      <c r="P1347" s="560"/>
      <c r="Q1347" s="557"/>
      <c r="AF1347" s="553"/>
      <c r="AJ1347" s="558"/>
      <c r="AL1347" s="558"/>
      <c r="AO1347" s="559"/>
    </row>
    <row r="1348" ht="15.75" customHeight="1">
      <c r="A1348" s="550"/>
      <c r="B1348" s="550"/>
      <c r="C1348" s="550"/>
      <c r="D1348" s="550"/>
      <c r="E1348" s="551"/>
      <c r="F1348" s="551"/>
      <c r="G1348" s="550"/>
      <c r="I1348" s="551"/>
      <c r="K1348" s="555"/>
      <c r="L1348" s="556"/>
      <c r="M1348" s="556"/>
      <c r="N1348" s="550"/>
      <c r="O1348" s="553"/>
      <c r="P1348" s="560"/>
      <c r="Q1348" s="557"/>
      <c r="AF1348" s="553"/>
      <c r="AJ1348" s="558"/>
      <c r="AL1348" s="558"/>
      <c r="AO1348" s="559"/>
    </row>
    <row r="1349" ht="15.75" customHeight="1">
      <c r="A1349" s="550"/>
      <c r="B1349" s="550"/>
      <c r="C1349" s="550"/>
      <c r="D1349" s="550"/>
      <c r="E1349" s="551"/>
      <c r="F1349" s="551"/>
      <c r="G1349" s="550"/>
      <c r="I1349" s="551"/>
      <c r="K1349" s="555"/>
      <c r="L1349" s="556"/>
      <c r="M1349" s="556"/>
      <c r="N1349" s="550"/>
      <c r="O1349" s="553"/>
      <c r="P1349" s="560"/>
      <c r="Q1349" s="557"/>
      <c r="AF1349" s="553"/>
      <c r="AJ1349" s="558"/>
      <c r="AL1349" s="558"/>
      <c r="AO1349" s="559"/>
    </row>
    <row r="1350" ht="15.75" customHeight="1">
      <c r="A1350" s="550"/>
      <c r="B1350" s="550"/>
      <c r="C1350" s="550"/>
      <c r="D1350" s="550"/>
      <c r="E1350" s="551"/>
      <c r="F1350" s="551"/>
      <c r="G1350" s="550"/>
      <c r="I1350" s="551"/>
      <c r="K1350" s="555"/>
      <c r="L1350" s="556"/>
      <c r="M1350" s="556"/>
      <c r="N1350" s="550"/>
      <c r="O1350" s="553"/>
      <c r="P1350" s="560"/>
      <c r="Q1350" s="557"/>
      <c r="AF1350" s="553"/>
      <c r="AJ1350" s="558"/>
      <c r="AL1350" s="558"/>
      <c r="AO1350" s="559"/>
    </row>
    <row r="1351" ht="15.75" customHeight="1">
      <c r="A1351" s="550"/>
      <c r="B1351" s="550"/>
      <c r="C1351" s="550"/>
      <c r="D1351" s="550"/>
      <c r="E1351" s="551"/>
      <c r="F1351" s="551"/>
      <c r="G1351" s="550"/>
      <c r="I1351" s="551"/>
      <c r="K1351" s="555"/>
      <c r="L1351" s="556"/>
      <c r="M1351" s="556"/>
      <c r="N1351" s="550"/>
      <c r="O1351" s="553"/>
      <c r="P1351" s="560"/>
      <c r="Q1351" s="557"/>
      <c r="AF1351" s="553"/>
      <c r="AJ1351" s="558"/>
      <c r="AL1351" s="558"/>
      <c r="AO1351" s="559"/>
    </row>
    <row r="1352" ht="15.75" customHeight="1">
      <c r="A1352" s="550"/>
      <c r="B1352" s="550"/>
      <c r="C1352" s="550"/>
      <c r="D1352" s="550"/>
      <c r="E1352" s="551"/>
      <c r="F1352" s="551"/>
      <c r="G1352" s="550"/>
      <c r="I1352" s="551"/>
      <c r="K1352" s="555"/>
      <c r="L1352" s="556"/>
      <c r="M1352" s="556"/>
      <c r="N1352" s="550"/>
      <c r="O1352" s="553"/>
      <c r="P1352" s="560"/>
      <c r="Q1352" s="557"/>
      <c r="AF1352" s="553"/>
      <c r="AJ1352" s="558"/>
      <c r="AL1352" s="558"/>
      <c r="AO1352" s="559"/>
    </row>
    <row r="1353" ht="15.75" customHeight="1">
      <c r="A1353" s="550"/>
      <c r="B1353" s="550"/>
      <c r="C1353" s="550"/>
      <c r="D1353" s="550"/>
      <c r="E1353" s="551"/>
      <c r="F1353" s="551"/>
      <c r="G1353" s="550"/>
      <c r="I1353" s="551"/>
      <c r="K1353" s="555"/>
      <c r="L1353" s="556"/>
      <c r="M1353" s="556"/>
      <c r="N1353" s="550"/>
      <c r="O1353" s="553"/>
      <c r="P1353" s="560"/>
      <c r="Q1353" s="557"/>
      <c r="AF1353" s="553"/>
      <c r="AJ1353" s="558"/>
      <c r="AL1353" s="558"/>
      <c r="AO1353" s="559"/>
    </row>
    <row r="1354" ht="15.75" customHeight="1">
      <c r="A1354" s="550"/>
      <c r="B1354" s="550"/>
      <c r="C1354" s="550"/>
      <c r="D1354" s="550"/>
      <c r="E1354" s="551"/>
      <c r="F1354" s="551"/>
      <c r="G1354" s="550"/>
      <c r="I1354" s="551"/>
      <c r="K1354" s="555"/>
      <c r="L1354" s="556"/>
      <c r="M1354" s="556"/>
      <c r="N1354" s="550"/>
      <c r="O1354" s="553"/>
      <c r="P1354" s="560"/>
      <c r="Q1354" s="557"/>
      <c r="AF1354" s="553"/>
      <c r="AJ1354" s="558"/>
      <c r="AL1354" s="558"/>
      <c r="AO1354" s="559"/>
    </row>
    <row r="1355" ht="15.75" customHeight="1">
      <c r="A1355" s="550"/>
      <c r="B1355" s="550"/>
      <c r="C1355" s="550"/>
      <c r="D1355" s="550"/>
      <c r="E1355" s="551"/>
      <c r="F1355" s="551"/>
      <c r="G1355" s="550"/>
      <c r="I1355" s="551"/>
      <c r="K1355" s="555"/>
      <c r="L1355" s="556"/>
      <c r="M1355" s="556"/>
      <c r="N1355" s="550"/>
      <c r="O1355" s="553"/>
      <c r="P1355" s="560"/>
      <c r="Q1355" s="557"/>
      <c r="AF1355" s="553"/>
      <c r="AJ1355" s="558"/>
      <c r="AL1355" s="558"/>
      <c r="AO1355" s="559"/>
    </row>
    <row r="1356" ht="15.75" customHeight="1">
      <c r="A1356" s="550"/>
      <c r="B1356" s="550"/>
      <c r="C1356" s="550"/>
      <c r="D1356" s="550"/>
      <c r="E1356" s="551"/>
      <c r="F1356" s="551"/>
      <c r="G1356" s="550"/>
      <c r="I1356" s="551"/>
      <c r="K1356" s="555"/>
      <c r="L1356" s="556"/>
      <c r="M1356" s="556"/>
      <c r="N1356" s="550"/>
      <c r="O1356" s="553"/>
      <c r="P1356" s="560"/>
      <c r="Q1356" s="557"/>
      <c r="AF1356" s="553"/>
      <c r="AJ1356" s="558"/>
      <c r="AL1356" s="558"/>
      <c r="AO1356" s="559"/>
    </row>
    <row r="1357" ht="15.75" customHeight="1">
      <c r="A1357" s="550"/>
      <c r="B1357" s="550"/>
      <c r="C1357" s="550"/>
      <c r="D1357" s="550"/>
      <c r="E1357" s="551"/>
      <c r="F1357" s="551"/>
      <c r="G1357" s="550"/>
      <c r="I1357" s="551"/>
      <c r="K1357" s="555"/>
      <c r="L1357" s="556"/>
      <c r="M1357" s="556"/>
      <c r="N1357" s="550"/>
      <c r="O1357" s="553"/>
      <c r="P1357" s="560"/>
      <c r="Q1357" s="557"/>
      <c r="AF1357" s="553"/>
      <c r="AJ1357" s="558"/>
      <c r="AL1357" s="558"/>
      <c r="AO1357" s="559"/>
    </row>
    <row r="1358" ht="15.75" customHeight="1">
      <c r="A1358" s="550"/>
      <c r="B1358" s="550"/>
      <c r="C1358" s="550"/>
      <c r="D1358" s="550"/>
      <c r="E1358" s="551"/>
      <c r="F1358" s="551"/>
      <c r="G1358" s="550"/>
      <c r="I1358" s="551"/>
      <c r="K1358" s="555"/>
      <c r="L1358" s="556"/>
      <c r="M1358" s="556"/>
      <c r="N1358" s="550"/>
      <c r="O1358" s="553"/>
      <c r="P1358" s="560"/>
      <c r="Q1358" s="557"/>
      <c r="AF1358" s="553"/>
      <c r="AJ1358" s="558"/>
      <c r="AL1358" s="558"/>
      <c r="AO1358" s="559"/>
    </row>
    <row r="1359" ht="15.75" customHeight="1">
      <c r="A1359" s="550"/>
      <c r="B1359" s="550"/>
      <c r="C1359" s="550"/>
      <c r="D1359" s="550"/>
      <c r="E1359" s="551"/>
      <c r="F1359" s="551"/>
      <c r="G1359" s="550"/>
      <c r="I1359" s="551"/>
      <c r="K1359" s="555"/>
      <c r="L1359" s="556"/>
      <c r="M1359" s="556"/>
      <c r="N1359" s="550"/>
      <c r="O1359" s="553"/>
      <c r="P1359" s="560"/>
      <c r="Q1359" s="557"/>
      <c r="AF1359" s="553"/>
      <c r="AJ1359" s="558"/>
      <c r="AL1359" s="558"/>
      <c r="AO1359" s="559"/>
    </row>
    <row r="1360" ht="15.75" customHeight="1">
      <c r="A1360" s="550"/>
      <c r="B1360" s="550"/>
      <c r="C1360" s="550"/>
      <c r="D1360" s="550"/>
      <c r="E1360" s="551"/>
      <c r="F1360" s="551"/>
      <c r="G1360" s="550"/>
      <c r="I1360" s="551"/>
      <c r="K1360" s="555"/>
      <c r="L1360" s="556"/>
      <c r="M1360" s="556"/>
      <c r="N1360" s="550"/>
      <c r="O1360" s="553"/>
      <c r="P1360" s="560"/>
      <c r="Q1360" s="557"/>
      <c r="AF1360" s="553"/>
      <c r="AJ1360" s="558"/>
      <c r="AL1360" s="558"/>
      <c r="AO1360" s="559"/>
    </row>
    <row r="1361" ht="15.75" customHeight="1">
      <c r="A1361" s="550"/>
      <c r="B1361" s="550"/>
      <c r="C1361" s="550"/>
      <c r="D1361" s="550"/>
      <c r="E1361" s="551"/>
      <c r="F1361" s="551"/>
      <c r="G1361" s="550"/>
      <c r="I1361" s="551"/>
      <c r="K1361" s="555"/>
      <c r="L1361" s="556"/>
      <c r="M1361" s="556"/>
      <c r="N1361" s="550"/>
      <c r="O1361" s="553"/>
      <c r="P1361" s="560"/>
      <c r="Q1361" s="557"/>
      <c r="AF1361" s="553"/>
      <c r="AJ1361" s="558"/>
      <c r="AL1361" s="558"/>
      <c r="AO1361" s="559"/>
    </row>
    <row r="1362" ht="15.75" customHeight="1">
      <c r="A1362" s="550"/>
      <c r="B1362" s="550"/>
      <c r="C1362" s="550"/>
      <c r="D1362" s="550"/>
      <c r="E1362" s="551"/>
      <c r="F1362" s="551"/>
      <c r="G1362" s="550"/>
      <c r="I1362" s="551"/>
      <c r="K1362" s="555"/>
      <c r="L1362" s="556"/>
      <c r="M1362" s="556"/>
      <c r="N1362" s="550"/>
      <c r="O1362" s="553"/>
      <c r="P1362" s="560"/>
      <c r="Q1362" s="557"/>
      <c r="AF1362" s="553"/>
      <c r="AJ1362" s="558"/>
      <c r="AL1362" s="558"/>
      <c r="AO1362" s="559"/>
    </row>
    <row r="1363" ht="15.75" customHeight="1">
      <c r="A1363" s="550"/>
      <c r="B1363" s="550"/>
      <c r="C1363" s="550"/>
      <c r="D1363" s="550"/>
      <c r="E1363" s="551"/>
      <c r="F1363" s="551"/>
      <c r="G1363" s="550"/>
      <c r="I1363" s="551"/>
      <c r="K1363" s="555"/>
      <c r="L1363" s="556"/>
      <c r="M1363" s="556"/>
      <c r="N1363" s="550"/>
      <c r="O1363" s="553"/>
      <c r="P1363" s="560"/>
      <c r="Q1363" s="557"/>
      <c r="AF1363" s="553"/>
      <c r="AJ1363" s="558"/>
      <c r="AL1363" s="558"/>
      <c r="AO1363" s="559"/>
    </row>
    <row r="1364" ht="15.75" customHeight="1">
      <c r="A1364" s="550"/>
      <c r="B1364" s="550"/>
      <c r="C1364" s="550"/>
      <c r="D1364" s="550"/>
      <c r="E1364" s="551"/>
      <c r="F1364" s="551"/>
      <c r="G1364" s="550"/>
      <c r="I1364" s="551"/>
      <c r="K1364" s="555"/>
      <c r="L1364" s="556"/>
      <c r="M1364" s="556"/>
      <c r="N1364" s="550"/>
      <c r="O1364" s="553"/>
      <c r="P1364" s="560"/>
      <c r="Q1364" s="557"/>
      <c r="AF1364" s="553"/>
      <c r="AJ1364" s="558"/>
      <c r="AL1364" s="558"/>
      <c r="AO1364" s="559"/>
    </row>
    <row r="1365" ht="15.75" customHeight="1">
      <c r="A1365" s="550"/>
      <c r="B1365" s="550"/>
      <c r="C1365" s="550"/>
      <c r="D1365" s="550"/>
      <c r="E1365" s="551"/>
      <c r="F1365" s="551"/>
      <c r="G1365" s="550"/>
      <c r="I1365" s="551"/>
      <c r="K1365" s="555"/>
      <c r="L1365" s="556"/>
      <c r="M1365" s="556"/>
      <c r="N1365" s="550"/>
      <c r="O1365" s="553"/>
      <c r="P1365" s="560"/>
      <c r="Q1365" s="557"/>
      <c r="AF1365" s="553"/>
      <c r="AJ1365" s="558"/>
      <c r="AL1365" s="558"/>
      <c r="AO1365" s="559"/>
    </row>
    <row r="1366" ht="15.75" customHeight="1">
      <c r="A1366" s="550"/>
      <c r="B1366" s="550"/>
      <c r="C1366" s="550"/>
      <c r="D1366" s="550"/>
      <c r="E1366" s="551"/>
      <c r="F1366" s="551"/>
      <c r="G1366" s="550"/>
      <c r="I1366" s="551"/>
      <c r="K1366" s="555"/>
      <c r="L1366" s="556"/>
      <c r="M1366" s="556"/>
      <c r="N1366" s="550"/>
      <c r="O1366" s="553"/>
      <c r="P1366" s="560"/>
      <c r="Q1366" s="557"/>
      <c r="AF1366" s="553"/>
      <c r="AJ1366" s="558"/>
      <c r="AL1366" s="558"/>
      <c r="AO1366" s="559"/>
    </row>
    <row r="1367" ht="15.75" customHeight="1">
      <c r="A1367" s="550"/>
      <c r="B1367" s="550"/>
      <c r="C1367" s="550"/>
      <c r="D1367" s="550"/>
      <c r="E1367" s="551"/>
      <c r="F1367" s="551"/>
      <c r="G1367" s="550"/>
      <c r="I1367" s="551"/>
      <c r="K1367" s="555"/>
      <c r="L1367" s="556"/>
      <c r="M1367" s="556"/>
      <c r="N1367" s="550"/>
      <c r="O1367" s="553"/>
      <c r="P1367" s="560"/>
      <c r="Q1367" s="557"/>
      <c r="AF1367" s="553"/>
      <c r="AJ1367" s="558"/>
      <c r="AL1367" s="558"/>
      <c r="AO1367" s="559"/>
    </row>
    <row r="1368" ht="15.75" customHeight="1">
      <c r="A1368" s="550"/>
      <c r="B1368" s="550"/>
      <c r="C1368" s="550"/>
      <c r="D1368" s="550"/>
      <c r="E1368" s="551"/>
      <c r="F1368" s="551"/>
      <c r="G1368" s="550"/>
      <c r="I1368" s="551"/>
      <c r="K1368" s="555"/>
      <c r="L1368" s="556"/>
      <c r="M1368" s="556"/>
      <c r="N1368" s="550"/>
      <c r="O1368" s="553"/>
      <c r="P1368" s="560"/>
      <c r="Q1368" s="557"/>
      <c r="AF1368" s="553"/>
      <c r="AJ1368" s="558"/>
      <c r="AL1368" s="558"/>
      <c r="AO1368" s="559"/>
    </row>
    <row r="1369" ht="15.75" customHeight="1">
      <c r="A1369" s="550"/>
      <c r="B1369" s="550"/>
      <c r="C1369" s="550"/>
      <c r="D1369" s="550"/>
      <c r="E1369" s="551"/>
      <c r="F1369" s="551"/>
      <c r="G1369" s="550"/>
      <c r="I1369" s="551"/>
      <c r="K1369" s="555"/>
      <c r="L1369" s="556"/>
      <c r="M1369" s="556"/>
      <c r="N1369" s="550"/>
      <c r="O1369" s="553"/>
      <c r="P1369" s="560"/>
      <c r="Q1369" s="557"/>
      <c r="AF1369" s="553"/>
      <c r="AJ1369" s="558"/>
      <c r="AL1369" s="558"/>
      <c r="AO1369" s="559"/>
    </row>
    <row r="1370" ht="15.75" customHeight="1">
      <c r="A1370" s="550"/>
      <c r="B1370" s="550"/>
      <c r="C1370" s="550"/>
      <c r="D1370" s="550"/>
      <c r="E1370" s="551"/>
      <c r="F1370" s="551"/>
      <c r="G1370" s="550"/>
      <c r="I1370" s="551"/>
      <c r="K1370" s="555"/>
      <c r="L1370" s="556"/>
      <c r="M1370" s="556"/>
      <c r="N1370" s="550"/>
      <c r="O1370" s="553"/>
      <c r="P1370" s="560"/>
      <c r="Q1370" s="557"/>
      <c r="AF1370" s="553"/>
      <c r="AJ1370" s="558"/>
      <c r="AL1370" s="558"/>
      <c r="AO1370" s="559"/>
    </row>
    <row r="1371" ht="15.75" customHeight="1">
      <c r="A1371" s="550"/>
      <c r="B1371" s="550"/>
      <c r="C1371" s="550"/>
      <c r="D1371" s="550"/>
      <c r="E1371" s="551"/>
      <c r="F1371" s="551"/>
      <c r="G1371" s="550"/>
      <c r="I1371" s="551"/>
      <c r="K1371" s="555"/>
      <c r="L1371" s="556"/>
      <c r="M1371" s="556"/>
      <c r="N1371" s="550"/>
      <c r="O1371" s="553"/>
      <c r="P1371" s="560"/>
      <c r="Q1371" s="557"/>
      <c r="AF1371" s="553"/>
      <c r="AJ1371" s="558"/>
      <c r="AL1371" s="558"/>
      <c r="AO1371" s="559"/>
    </row>
    <row r="1372" ht="15.75" customHeight="1">
      <c r="A1372" s="550"/>
      <c r="B1372" s="550"/>
      <c r="C1372" s="550"/>
      <c r="D1372" s="550"/>
      <c r="E1372" s="551"/>
      <c r="F1372" s="551"/>
      <c r="G1372" s="550"/>
      <c r="I1372" s="551"/>
      <c r="K1372" s="555"/>
      <c r="L1372" s="556"/>
      <c r="M1372" s="556"/>
      <c r="N1372" s="550"/>
      <c r="O1372" s="553"/>
      <c r="P1372" s="560"/>
      <c r="Q1372" s="557"/>
      <c r="AF1372" s="553"/>
      <c r="AJ1372" s="558"/>
      <c r="AL1372" s="558"/>
      <c r="AO1372" s="559"/>
    </row>
    <row r="1373" ht="15.75" customHeight="1">
      <c r="A1373" s="550"/>
      <c r="B1373" s="550"/>
      <c r="C1373" s="550"/>
      <c r="D1373" s="550"/>
      <c r="E1373" s="551"/>
      <c r="F1373" s="551"/>
      <c r="G1373" s="550"/>
      <c r="I1373" s="551"/>
      <c r="K1373" s="555"/>
      <c r="L1373" s="556"/>
      <c r="M1373" s="556"/>
      <c r="N1373" s="550"/>
      <c r="O1373" s="553"/>
      <c r="P1373" s="560"/>
      <c r="Q1373" s="557"/>
      <c r="AF1373" s="553"/>
      <c r="AJ1373" s="558"/>
      <c r="AL1373" s="558"/>
      <c r="AO1373" s="559"/>
    </row>
    <row r="1374" ht="15.75" customHeight="1">
      <c r="A1374" s="550"/>
      <c r="B1374" s="550"/>
      <c r="C1374" s="550"/>
      <c r="D1374" s="550"/>
      <c r="E1374" s="551"/>
      <c r="F1374" s="551"/>
      <c r="G1374" s="550"/>
      <c r="I1374" s="551"/>
      <c r="K1374" s="555"/>
      <c r="L1374" s="556"/>
      <c r="M1374" s="556"/>
      <c r="N1374" s="550"/>
      <c r="O1374" s="553"/>
      <c r="P1374" s="560"/>
      <c r="Q1374" s="557"/>
      <c r="AF1374" s="553"/>
      <c r="AJ1374" s="558"/>
      <c r="AL1374" s="558"/>
      <c r="AO1374" s="559"/>
    </row>
    <row r="1375" ht="15.75" customHeight="1">
      <c r="A1375" s="550"/>
      <c r="B1375" s="550"/>
      <c r="C1375" s="550"/>
      <c r="D1375" s="550"/>
      <c r="E1375" s="551"/>
      <c r="F1375" s="551"/>
      <c r="G1375" s="550"/>
      <c r="I1375" s="551"/>
      <c r="K1375" s="555"/>
      <c r="L1375" s="556"/>
      <c r="M1375" s="556"/>
      <c r="N1375" s="550"/>
      <c r="O1375" s="553"/>
      <c r="P1375" s="560"/>
      <c r="Q1375" s="557"/>
      <c r="AF1375" s="553"/>
      <c r="AJ1375" s="558"/>
      <c r="AL1375" s="558"/>
      <c r="AO1375" s="559"/>
    </row>
    <row r="1376" ht="15.75" customHeight="1">
      <c r="A1376" s="550"/>
      <c r="B1376" s="550"/>
      <c r="C1376" s="550"/>
      <c r="D1376" s="550"/>
      <c r="E1376" s="551"/>
      <c r="F1376" s="551"/>
      <c r="G1376" s="550"/>
      <c r="I1376" s="551"/>
      <c r="K1376" s="555"/>
      <c r="L1376" s="556"/>
      <c r="M1376" s="556"/>
      <c r="N1376" s="550"/>
      <c r="O1376" s="553"/>
      <c r="P1376" s="560"/>
      <c r="Q1376" s="557"/>
      <c r="AF1376" s="553"/>
      <c r="AJ1376" s="558"/>
      <c r="AL1376" s="558"/>
      <c r="AO1376" s="559"/>
    </row>
    <row r="1377" ht="15.75" customHeight="1">
      <c r="A1377" s="550"/>
      <c r="B1377" s="550"/>
      <c r="C1377" s="550"/>
      <c r="D1377" s="550"/>
      <c r="E1377" s="551"/>
      <c r="F1377" s="551"/>
      <c r="G1377" s="550"/>
      <c r="I1377" s="551"/>
      <c r="K1377" s="555"/>
      <c r="L1377" s="556"/>
      <c r="M1377" s="556"/>
      <c r="N1377" s="550"/>
      <c r="O1377" s="553"/>
      <c r="P1377" s="560"/>
      <c r="Q1377" s="557"/>
      <c r="AF1377" s="553"/>
      <c r="AJ1377" s="558"/>
      <c r="AL1377" s="558"/>
      <c r="AO1377" s="559"/>
    </row>
    <row r="1378" ht="15.75" customHeight="1">
      <c r="A1378" s="550"/>
      <c r="B1378" s="550"/>
      <c r="C1378" s="550"/>
      <c r="D1378" s="550"/>
      <c r="E1378" s="551"/>
      <c r="F1378" s="551"/>
      <c r="G1378" s="550"/>
      <c r="I1378" s="551"/>
      <c r="K1378" s="555"/>
      <c r="L1378" s="556"/>
      <c r="M1378" s="556"/>
      <c r="N1378" s="550"/>
      <c r="O1378" s="553"/>
      <c r="P1378" s="560"/>
      <c r="Q1378" s="557"/>
      <c r="AF1378" s="553"/>
      <c r="AJ1378" s="558"/>
      <c r="AL1378" s="558"/>
      <c r="AO1378" s="559"/>
    </row>
    <row r="1379" ht="15.75" customHeight="1">
      <c r="A1379" s="550"/>
      <c r="B1379" s="550"/>
      <c r="C1379" s="550"/>
      <c r="D1379" s="550"/>
      <c r="E1379" s="551"/>
      <c r="F1379" s="551"/>
      <c r="G1379" s="550"/>
      <c r="I1379" s="551"/>
      <c r="K1379" s="555"/>
      <c r="L1379" s="556"/>
      <c r="M1379" s="556"/>
      <c r="N1379" s="550"/>
      <c r="O1379" s="553"/>
      <c r="P1379" s="560"/>
      <c r="Q1379" s="557"/>
      <c r="AF1379" s="553"/>
      <c r="AJ1379" s="558"/>
      <c r="AL1379" s="558"/>
      <c r="AO1379" s="559"/>
    </row>
    <row r="1380" ht="15.75" customHeight="1">
      <c r="A1380" s="550"/>
      <c r="B1380" s="550"/>
      <c r="C1380" s="550"/>
      <c r="D1380" s="550"/>
      <c r="E1380" s="551"/>
      <c r="F1380" s="551"/>
      <c r="G1380" s="550"/>
      <c r="I1380" s="551"/>
      <c r="K1380" s="555"/>
      <c r="L1380" s="556"/>
      <c r="M1380" s="556"/>
      <c r="N1380" s="550"/>
      <c r="O1380" s="553"/>
      <c r="P1380" s="560"/>
      <c r="Q1380" s="557"/>
      <c r="AF1380" s="553"/>
      <c r="AJ1380" s="558"/>
      <c r="AL1380" s="558"/>
      <c r="AO1380" s="559"/>
    </row>
    <row r="1381" ht="15.75" customHeight="1">
      <c r="A1381" s="550"/>
      <c r="B1381" s="550"/>
      <c r="C1381" s="550"/>
      <c r="D1381" s="550"/>
      <c r="E1381" s="551"/>
      <c r="F1381" s="551"/>
      <c r="G1381" s="550"/>
      <c r="I1381" s="551"/>
      <c r="K1381" s="555"/>
      <c r="L1381" s="556"/>
      <c r="M1381" s="556"/>
      <c r="N1381" s="550"/>
      <c r="O1381" s="553"/>
      <c r="P1381" s="560"/>
      <c r="Q1381" s="557"/>
      <c r="AF1381" s="553"/>
      <c r="AJ1381" s="558"/>
      <c r="AL1381" s="558"/>
      <c r="AO1381" s="559"/>
    </row>
    <row r="1382" ht="15.75" customHeight="1">
      <c r="A1382" s="550"/>
      <c r="B1382" s="550"/>
      <c r="C1382" s="550"/>
      <c r="D1382" s="550"/>
      <c r="E1382" s="551"/>
      <c r="F1382" s="551"/>
      <c r="G1382" s="550"/>
      <c r="I1382" s="551"/>
      <c r="K1382" s="555"/>
      <c r="L1382" s="556"/>
      <c r="M1382" s="556"/>
      <c r="N1382" s="550"/>
      <c r="O1382" s="553"/>
      <c r="P1382" s="560"/>
      <c r="Q1382" s="557"/>
      <c r="AF1382" s="553"/>
      <c r="AJ1382" s="558"/>
      <c r="AL1382" s="558"/>
      <c r="AO1382" s="559"/>
    </row>
    <row r="1383" ht="15.75" customHeight="1">
      <c r="A1383" s="550"/>
      <c r="B1383" s="550"/>
      <c r="C1383" s="550"/>
      <c r="D1383" s="550"/>
      <c r="E1383" s="551"/>
      <c r="F1383" s="551"/>
      <c r="G1383" s="550"/>
      <c r="I1383" s="551"/>
      <c r="K1383" s="555"/>
      <c r="L1383" s="556"/>
      <c r="M1383" s="556"/>
      <c r="N1383" s="550"/>
      <c r="O1383" s="553"/>
      <c r="P1383" s="560"/>
      <c r="Q1383" s="557"/>
      <c r="AF1383" s="553"/>
      <c r="AJ1383" s="558"/>
      <c r="AL1383" s="558"/>
      <c r="AO1383" s="559"/>
    </row>
    <row r="1384" ht="15.75" customHeight="1">
      <c r="A1384" s="550"/>
      <c r="B1384" s="550"/>
      <c r="C1384" s="550"/>
      <c r="D1384" s="550"/>
      <c r="E1384" s="551"/>
      <c r="F1384" s="551"/>
      <c r="G1384" s="550"/>
      <c r="I1384" s="551"/>
      <c r="K1384" s="555"/>
      <c r="L1384" s="556"/>
      <c r="M1384" s="556"/>
      <c r="N1384" s="550"/>
      <c r="O1384" s="553"/>
      <c r="P1384" s="560"/>
      <c r="Q1384" s="557"/>
      <c r="AF1384" s="553"/>
      <c r="AJ1384" s="558"/>
      <c r="AL1384" s="558"/>
      <c r="AO1384" s="559"/>
    </row>
    <row r="1385" ht="15.75" customHeight="1">
      <c r="A1385" s="550"/>
      <c r="B1385" s="550"/>
      <c r="C1385" s="550"/>
      <c r="D1385" s="550"/>
      <c r="E1385" s="551"/>
      <c r="F1385" s="551"/>
      <c r="G1385" s="550"/>
      <c r="I1385" s="551"/>
      <c r="K1385" s="555"/>
      <c r="L1385" s="556"/>
      <c r="M1385" s="556"/>
      <c r="N1385" s="550"/>
      <c r="O1385" s="553"/>
      <c r="P1385" s="560"/>
      <c r="Q1385" s="557"/>
      <c r="AF1385" s="553"/>
      <c r="AJ1385" s="558"/>
      <c r="AL1385" s="558"/>
      <c r="AO1385" s="559"/>
    </row>
    <row r="1386" ht="15.75" customHeight="1">
      <c r="A1386" s="550"/>
      <c r="B1386" s="550"/>
      <c r="C1386" s="550"/>
      <c r="D1386" s="550"/>
      <c r="E1386" s="551"/>
      <c r="F1386" s="551"/>
      <c r="G1386" s="550"/>
      <c r="I1386" s="551"/>
      <c r="K1386" s="555"/>
      <c r="L1386" s="556"/>
      <c r="M1386" s="556"/>
      <c r="N1386" s="550"/>
      <c r="O1386" s="553"/>
      <c r="P1386" s="560"/>
      <c r="Q1386" s="557"/>
      <c r="AF1386" s="553"/>
      <c r="AJ1386" s="558"/>
      <c r="AL1386" s="558"/>
      <c r="AO1386" s="559"/>
    </row>
    <row r="1387" ht="15.75" customHeight="1">
      <c r="A1387" s="550"/>
      <c r="B1387" s="550"/>
      <c r="C1387" s="550"/>
      <c r="D1387" s="550"/>
      <c r="E1387" s="551"/>
      <c r="F1387" s="551"/>
      <c r="G1387" s="550"/>
      <c r="I1387" s="551"/>
      <c r="K1387" s="555"/>
      <c r="L1387" s="556"/>
      <c r="M1387" s="556"/>
      <c r="N1387" s="550"/>
      <c r="O1387" s="553"/>
      <c r="P1387" s="560"/>
      <c r="Q1387" s="557"/>
      <c r="AF1387" s="553"/>
      <c r="AJ1387" s="558"/>
      <c r="AL1387" s="558"/>
      <c r="AO1387" s="559"/>
    </row>
    <row r="1388" ht="15.75" customHeight="1">
      <c r="A1388" s="550"/>
      <c r="B1388" s="550"/>
      <c r="C1388" s="550"/>
      <c r="D1388" s="550"/>
      <c r="E1388" s="551"/>
      <c r="F1388" s="551"/>
      <c r="G1388" s="550"/>
      <c r="I1388" s="551"/>
      <c r="K1388" s="555"/>
      <c r="L1388" s="556"/>
      <c r="M1388" s="556"/>
      <c r="N1388" s="550"/>
      <c r="O1388" s="553"/>
      <c r="P1388" s="560"/>
      <c r="Q1388" s="557"/>
      <c r="AF1388" s="553"/>
      <c r="AJ1388" s="558"/>
      <c r="AL1388" s="558"/>
      <c r="AO1388" s="559"/>
    </row>
    <row r="1389" ht="15.75" customHeight="1">
      <c r="A1389" s="550"/>
      <c r="B1389" s="550"/>
      <c r="C1389" s="550"/>
      <c r="D1389" s="550"/>
      <c r="E1389" s="551"/>
      <c r="F1389" s="551"/>
      <c r="G1389" s="550"/>
      <c r="I1389" s="551"/>
      <c r="K1389" s="555"/>
      <c r="L1389" s="556"/>
      <c r="M1389" s="556"/>
      <c r="N1389" s="550"/>
      <c r="O1389" s="553"/>
      <c r="P1389" s="560"/>
      <c r="Q1389" s="557"/>
      <c r="AF1389" s="553"/>
      <c r="AJ1389" s="558"/>
      <c r="AL1389" s="558"/>
      <c r="AO1389" s="559"/>
    </row>
    <row r="1390" ht="15.75" customHeight="1">
      <c r="A1390" s="550"/>
      <c r="B1390" s="550"/>
      <c r="C1390" s="550"/>
      <c r="D1390" s="550"/>
      <c r="E1390" s="551"/>
      <c r="F1390" s="551"/>
      <c r="G1390" s="550"/>
      <c r="I1390" s="551"/>
      <c r="K1390" s="555"/>
      <c r="L1390" s="556"/>
      <c r="M1390" s="556"/>
      <c r="N1390" s="550"/>
      <c r="O1390" s="553"/>
      <c r="P1390" s="560"/>
      <c r="Q1390" s="557"/>
      <c r="AF1390" s="553"/>
      <c r="AJ1390" s="558"/>
      <c r="AL1390" s="558"/>
      <c r="AO1390" s="559"/>
    </row>
    <row r="1391" ht="15.75" customHeight="1">
      <c r="A1391" s="550"/>
      <c r="B1391" s="550"/>
      <c r="C1391" s="550"/>
      <c r="D1391" s="550"/>
      <c r="E1391" s="551"/>
      <c r="F1391" s="551"/>
      <c r="G1391" s="550"/>
      <c r="I1391" s="551"/>
      <c r="K1391" s="555"/>
      <c r="L1391" s="556"/>
      <c r="M1391" s="556"/>
      <c r="N1391" s="550"/>
      <c r="O1391" s="553"/>
      <c r="P1391" s="560"/>
      <c r="Q1391" s="557"/>
      <c r="AF1391" s="553"/>
      <c r="AJ1391" s="558"/>
      <c r="AL1391" s="558"/>
      <c r="AO1391" s="559"/>
    </row>
    <row r="1392" ht="15.75" customHeight="1">
      <c r="A1392" s="550"/>
      <c r="B1392" s="550"/>
      <c r="C1392" s="550"/>
      <c r="D1392" s="550"/>
      <c r="E1392" s="551"/>
      <c r="F1392" s="551"/>
      <c r="G1392" s="550"/>
      <c r="I1392" s="551"/>
      <c r="K1392" s="555"/>
      <c r="L1392" s="556"/>
      <c r="M1392" s="556"/>
      <c r="N1392" s="550"/>
      <c r="O1392" s="553"/>
      <c r="P1392" s="560"/>
      <c r="Q1392" s="557"/>
      <c r="AF1392" s="553"/>
      <c r="AJ1392" s="558"/>
      <c r="AL1392" s="558"/>
      <c r="AO1392" s="559"/>
    </row>
    <row r="1393" ht="15.75" customHeight="1">
      <c r="A1393" s="550"/>
      <c r="B1393" s="550"/>
      <c r="C1393" s="550"/>
      <c r="D1393" s="550"/>
      <c r="E1393" s="551"/>
      <c r="F1393" s="551"/>
      <c r="G1393" s="550"/>
      <c r="I1393" s="551"/>
      <c r="K1393" s="555"/>
      <c r="L1393" s="556"/>
      <c r="M1393" s="556"/>
      <c r="N1393" s="550"/>
      <c r="O1393" s="553"/>
      <c r="P1393" s="560"/>
      <c r="Q1393" s="557"/>
      <c r="AF1393" s="553"/>
      <c r="AJ1393" s="558"/>
      <c r="AL1393" s="558"/>
      <c r="AO1393" s="559"/>
    </row>
    <row r="1394" ht="15.75" customHeight="1">
      <c r="A1394" s="550"/>
      <c r="B1394" s="550"/>
      <c r="C1394" s="550"/>
      <c r="D1394" s="550"/>
      <c r="E1394" s="551"/>
      <c r="F1394" s="551"/>
      <c r="G1394" s="550"/>
      <c r="I1394" s="551"/>
      <c r="K1394" s="555"/>
      <c r="L1394" s="556"/>
      <c r="M1394" s="556"/>
      <c r="N1394" s="550"/>
      <c r="O1394" s="553"/>
      <c r="P1394" s="560"/>
      <c r="Q1394" s="557"/>
      <c r="AF1394" s="553"/>
      <c r="AJ1394" s="558"/>
      <c r="AL1394" s="558"/>
      <c r="AO1394" s="559"/>
    </row>
    <row r="1395" ht="15.75" customHeight="1">
      <c r="A1395" s="550"/>
      <c r="B1395" s="550"/>
      <c r="C1395" s="550"/>
      <c r="D1395" s="550"/>
      <c r="E1395" s="551"/>
      <c r="F1395" s="551"/>
      <c r="G1395" s="550"/>
      <c r="I1395" s="551"/>
      <c r="K1395" s="555"/>
      <c r="L1395" s="556"/>
      <c r="M1395" s="556"/>
      <c r="N1395" s="550"/>
      <c r="O1395" s="553"/>
      <c r="P1395" s="560"/>
      <c r="Q1395" s="557"/>
      <c r="AF1395" s="553"/>
      <c r="AJ1395" s="558"/>
      <c r="AL1395" s="558"/>
      <c r="AO1395" s="559"/>
    </row>
    <row r="1396" ht="15.75" customHeight="1">
      <c r="A1396" s="550"/>
      <c r="B1396" s="550"/>
      <c r="C1396" s="550"/>
      <c r="D1396" s="550"/>
      <c r="E1396" s="551"/>
      <c r="F1396" s="551"/>
      <c r="G1396" s="550"/>
      <c r="I1396" s="551"/>
      <c r="K1396" s="555"/>
      <c r="L1396" s="556"/>
      <c r="M1396" s="556"/>
      <c r="N1396" s="550"/>
      <c r="O1396" s="553"/>
      <c r="P1396" s="560"/>
      <c r="Q1396" s="557"/>
      <c r="AF1396" s="553"/>
      <c r="AJ1396" s="558"/>
      <c r="AL1396" s="558"/>
      <c r="AO1396" s="559"/>
    </row>
    <row r="1397" ht="15.75" customHeight="1">
      <c r="A1397" s="550"/>
      <c r="B1397" s="550"/>
      <c r="C1397" s="550"/>
      <c r="D1397" s="550"/>
      <c r="E1397" s="551"/>
      <c r="F1397" s="551"/>
      <c r="G1397" s="550"/>
      <c r="I1397" s="551"/>
      <c r="K1397" s="555"/>
      <c r="L1397" s="556"/>
      <c r="M1397" s="556"/>
      <c r="N1397" s="550"/>
      <c r="O1397" s="553"/>
      <c r="P1397" s="560"/>
      <c r="Q1397" s="557"/>
      <c r="AF1397" s="553"/>
      <c r="AJ1397" s="558"/>
      <c r="AL1397" s="558"/>
      <c r="AO1397" s="559"/>
    </row>
    <row r="1398" ht="15.75" customHeight="1">
      <c r="A1398" s="550"/>
      <c r="B1398" s="550"/>
      <c r="C1398" s="550"/>
      <c r="D1398" s="550"/>
      <c r="E1398" s="551"/>
      <c r="F1398" s="551"/>
      <c r="G1398" s="550"/>
      <c r="I1398" s="551"/>
      <c r="K1398" s="555"/>
      <c r="L1398" s="556"/>
      <c r="M1398" s="556"/>
      <c r="N1398" s="550"/>
      <c r="O1398" s="553"/>
      <c r="P1398" s="560"/>
      <c r="Q1398" s="557"/>
      <c r="AF1398" s="553"/>
      <c r="AJ1398" s="558"/>
      <c r="AL1398" s="558"/>
      <c r="AO1398" s="559"/>
    </row>
    <row r="1399" ht="15.75" customHeight="1">
      <c r="A1399" s="550"/>
      <c r="B1399" s="550"/>
      <c r="C1399" s="550"/>
      <c r="D1399" s="550"/>
      <c r="E1399" s="551"/>
      <c r="F1399" s="551"/>
      <c r="G1399" s="550"/>
      <c r="I1399" s="551"/>
      <c r="K1399" s="555"/>
      <c r="L1399" s="556"/>
      <c r="M1399" s="556"/>
      <c r="N1399" s="550"/>
      <c r="O1399" s="553"/>
      <c r="P1399" s="560"/>
      <c r="Q1399" s="557"/>
      <c r="AF1399" s="553"/>
      <c r="AJ1399" s="558"/>
      <c r="AL1399" s="558"/>
      <c r="AO1399" s="559"/>
    </row>
    <row r="1400" ht="15.75" customHeight="1">
      <c r="A1400" s="550"/>
      <c r="B1400" s="550"/>
      <c r="C1400" s="550"/>
      <c r="D1400" s="550"/>
      <c r="E1400" s="551"/>
      <c r="F1400" s="551"/>
      <c r="G1400" s="550"/>
      <c r="I1400" s="551"/>
      <c r="K1400" s="555"/>
      <c r="L1400" s="556"/>
      <c r="M1400" s="556"/>
      <c r="N1400" s="550"/>
      <c r="O1400" s="553"/>
      <c r="P1400" s="560"/>
      <c r="Q1400" s="557"/>
      <c r="AF1400" s="553"/>
      <c r="AJ1400" s="558"/>
      <c r="AL1400" s="558"/>
      <c r="AO1400" s="559"/>
    </row>
    <row r="1401" ht="15.75" customHeight="1">
      <c r="A1401" s="550"/>
      <c r="B1401" s="550"/>
      <c r="C1401" s="550"/>
      <c r="D1401" s="550"/>
      <c r="E1401" s="551"/>
      <c r="F1401" s="551"/>
      <c r="G1401" s="550"/>
      <c r="I1401" s="551"/>
      <c r="K1401" s="555"/>
      <c r="L1401" s="556"/>
      <c r="M1401" s="556"/>
      <c r="N1401" s="550"/>
      <c r="O1401" s="553"/>
      <c r="P1401" s="560"/>
      <c r="Q1401" s="557"/>
      <c r="AF1401" s="553"/>
      <c r="AJ1401" s="558"/>
      <c r="AL1401" s="558"/>
      <c r="AO1401" s="559"/>
    </row>
    <row r="1402" ht="15.75" customHeight="1">
      <c r="A1402" s="550"/>
      <c r="B1402" s="550"/>
      <c r="C1402" s="550"/>
      <c r="D1402" s="550"/>
      <c r="E1402" s="551"/>
      <c r="F1402" s="551"/>
      <c r="G1402" s="550"/>
      <c r="I1402" s="551"/>
      <c r="K1402" s="555"/>
      <c r="L1402" s="556"/>
      <c r="M1402" s="556"/>
      <c r="N1402" s="550"/>
      <c r="O1402" s="553"/>
      <c r="P1402" s="560"/>
      <c r="Q1402" s="557"/>
      <c r="AF1402" s="553"/>
      <c r="AJ1402" s="558"/>
      <c r="AL1402" s="558"/>
      <c r="AO1402" s="559"/>
    </row>
    <row r="1403" ht="15.75" customHeight="1">
      <c r="A1403" s="550"/>
      <c r="B1403" s="550"/>
      <c r="C1403" s="550"/>
      <c r="D1403" s="550"/>
      <c r="E1403" s="551"/>
      <c r="F1403" s="551"/>
      <c r="G1403" s="550"/>
      <c r="I1403" s="551"/>
      <c r="K1403" s="555"/>
      <c r="L1403" s="556"/>
      <c r="M1403" s="556"/>
      <c r="N1403" s="550"/>
      <c r="O1403" s="553"/>
      <c r="P1403" s="560"/>
      <c r="Q1403" s="557"/>
      <c r="AF1403" s="553"/>
      <c r="AJ1403" s="558"/>
      <c r="AL1403" s="558"/>
      <c r="AO1403" s="559"/>
    </row>
    <row r="1404" ht="15.75" customHeight="1">
      <c r="A1404" s="550"/>
      <c r="B1404" s="550"/>
      <c r="C1404" s="550"/>
      <c r="D1404" s="550"/>
      <c r="E1404" s="551"/>
      <c r="F1404" s="551"/>
      <c r="G1404" s="550"/>
      <c r="I1404" s="551"/>
      <c r="K1404" s="555"/>
      <c r="L1404" s="556"/>
      <c r="M1404" s="556"/>
      <c r="N1404" s="550"/>
      <c r="O1404" s="553"/>
      <c r="P1404" s="560"/>
      <c r="Q1404" s="557"/>
      <c r="AF1404" s="553"/>
      <c r="AJ1404" s="558"/>
      <c r="AL1404" s="558"/>
      <c r="AO1404" s="559"/>
    </row>
    <row r="1405" ht="15.75" customHeight="1">
      <c r="A1405" s="550"/>
      <c r="B1405" s="550"/>
      <c r="C1405" s="550"/>
      <c r="D1405" s="550"/>
      <c r="E1405" s="551"/>
      <c r="F1405" s="551"/>
      <c r="G1405" s="550"/>
      <c r="I1405" s="551"/>
      <c r="K1405" s="555"/>
      <c r="L1405" s="556"/>
      <c r="M1405" s="556"/>
      <c r="N1405" s="550"/>
      <c r="O1405" s="553"/>
      <c r="P1405" s="560"/>
      <c r="Q1405" s="557"/>
      <c r="AF1405" s="553"/>
      <c r="AJ1405" s="558"/>
      <c r="AL1405" s="558"/>
      <c r="AO1405" s="559"/>
    </row>
    <row r="1406" ht="15.75" customHeight="1">
      <c r="A1406" s="550"/>
      <c r="B1406" s="550"/>
      <c r="C1406" s="550"/>
      <c r="D1406" s="550"/>
      <c r="E1406" s="551"/>
      <c r="F1406" s="551"/>
      <c r="G1406" s="550"/>
      <c r="I1406" s="551"/>
      <c r="K1406" s="555"/>
      <c r="L1406" s="556"/>
      <c r="M1406" s="556"/>
      <c r="N1406" s="550"/>
      <c r="O1406" s="553"/>
      <c r="P1406" s="560"/>
      <c r="Q1406" s="557"/>
      <c r="AF1406" s="553"/>
      <c r="AJ1406" s="558"/>
      <c r="AL1406" s="558"/>
      <c r="AO1406" s="559"/>
    </row>
    <row r="1407" ht="15.75" customHeight="1">
      <c r="A1407" s="550"/>
      <c r="B1407" s="550"/>
      <c r="C1407" s="550"/>
      <c r="D1407" s="550"/>
      <c r="E1407" s="551"/>
      <c r="F1407" s="551"/>
      <c r="G1407" s="550"/>
      <c r="I1407" s="551"/>
      <c r="K1407" s="555"/>
      <c r="L1407" s="556"/>
      <c r="M1407" s="556"/>
      <c r="N1407" s="550"/>
      <c r="O1407" s="553"/>
      <c r="P1407" s="560"/>
      <c r="Q1407" s="557"/>
      <c r="AF1407" s="553"/>
      <c r="AJ1407" s="558"/>
      <c r="AL1407" s="558"/>
      <c r="AO1407" s="559"/>
    </row>
    <row r="1408" ht="15.75" customHeight="1">
      <c r="A1408" s="550"/>
      <c r="B1408" s="550"/>
      <c r="C1408" s="550"/>
      <c r="D1408" s="550"/>
      <c r="E1408" s="551"/>
      <c r="F1408" s="551"/>
      <c r="G1408" s="550"/>
      <c r="I1408" s="551"/>
      <c r="K1408" s="555"/>
      <c r="L1408" s="556"/>
      <c r="M1408" s="556"/>
      <c r="N1408" s="550"/>
      <c r="O1408" s="553"/>
      <c r="P1408" s="560"/>
      <c r="Q1408" s="557"/>
      <c r="AF1408" s="553"/>
      <c r="AJ1408" s="558"/>
      <c r="AL1408" s="558"/>
      <c r="AO1408" s="559"/>
    </row>
    <row r="1409" ht="15.75" customHeight="1">
      <c r="A1409" s="550"/>
      <c r="B1409" s="550"/>
      <c r="C1409" s="550"/>
      <c r="D1409" s="550"/>
      <c r="E1409" s="551"/>
      <c r="F1409" s="551"/>
      <c r="G1409" s="550"/>
      <c r="I1409" s="551"/>
      <c r="K1409" s="555"/>
      <c r="L1409" s="556"/>
      <c r="M1409" s="556"/>
      <c r="N1409" s="550"/>
      <c r="O1409" s="553"/>
      <c r="P1409" s="560"/>
      <c r="Q1409" s="557"/>
      <c r="AF1409" s="553"/>
      <c r="AJ1409" s="558"/>
      <c r="AL1409" s="558"/>
      <c r="AO1409" s="559"/>
    </row>
    <row r="1410" ht="15.75" customHeight="1">
      <c r="A1410" s="550"/>
      <c r="B1410" s="550"/>
      <c r="C1410" s="550"/>
      <c r="D1410" s="550"/>
      <c r="E1410" s="551"/>
      <c r="F1410" s="551"/>
      <c r="G1410" s="550"/>
      <c r="I1410" s="551"/>
      <c r="K1410" s="555"/>
      <c r="L1410" s="556"/>
      <c r="M1410" s="556"/>
      <c r="N1410" s="550"/>
      <c r="O1410" s="553"/>
      <c r="P1410" s="560"/>
      <c r="Q1410" s="557"/>
      <c r="AF1410" s="553"/>
      <c r="AJ1410" s="558"/>
      <c r="AL1410" s="558"/>
      <c r="AO1410" s="559"/>
    </row>
    <row r="1411" ht="15.75" customHeight="1">
      <c r="A1411" s="550"/>
      <c r="B1411" s="550"/>
      <c r="C1411" s="550"/>
      <c r="D1411" s="550"/>
      <c r="E1411" s="551"/>
      <c r="F1411" s="551"/>
      <c r="G1411" s="550"/>
      <c r="I1411" s="551"/>
      <c r="K1411" s="555"/>
      <c r="L1411" s="556"/>
      <c r="M1411" s="556"/>
      <c r="N1411" s="550"/>
      <c r="O1411" s="553"/>
      <c r="P1411" s="560"/>
      <c r="Q1411" s="557"/>
      <c r="AF1411" s="553"/>
      <c r="AJ1411" s="558"/>
      <c r="AL1411" s="558"/>
      <c r="AO1411" s="559"/>
    </row>
    <row r="1412" ht="15.75" customHeight="1">
      <c r="A1412" s="550"/>
      <c r="B1412" s="550"/>
      <c r="C1412" s="550"/>
      <c r="D1412" s="550"/>
      <c r="E1412" s="551"/>
      <c r="F1412" s="551"/>
      <c r="G1412" s="550"/>
      <c r="I1412" s="551"/>
      <c r="K1412" s="555"/>
      <c r="L1412" s="556"/>
      <c r="M1412" s="556"/>
      <c r="N1412" s="550"/>
      <c r="O1412" s="553"/>
      <c r="P1412" s="560"/>
      <c r="Q1412" s="557"/>
      <c r="AF1412" s="553"/>
      <c r="AJ1412" s="558"/>
      <c r="AL1412" s="558"/>
      <c r="AO1412" s="559"/>
    </row>
    <row r="1413" ht="15.75" customHeight="1">
      <c r="A1413" s="550"/>
      <c r="B1413" s="550"/>
      <c r="C1413" s="550"/>
      <c r="D1413" s="550"/>
      <c r="E1413" s="551"/>
      <c r="F1413" s="551"/>
      <c r="G1413" s="550"/>
      <c r="I1413" s="551"/>
      <c r="K1413" s="555"/>
      <c r="L1413" s="556"/>
      <c r="M1413" s="556"/>
      <c r="N1413" s="550"/>
      <c r="O1413" s="553"/>
      <c r="P1413" s="560"/>
      <c r="Q1413" s="557"/>
      <c r="AF1413" s="553"/>
      <c r="AJ1413" s="558"/>
      <c r="AL1413" s="558"/>
      <c r="AO1413" s="559"/>
    </row>
    <row r="1414" ht="15.75" customHeight="1">
      <c r="A1414" s="550"/>
      <c r="B1414" s="550"/>
      <c r="C1414" s="550"/>
      <c r="D1414" s="550"/>
      <c r="E1414" s="551"/>
      <c r="F1414" s="551"/>
      <c r="G1414" s="550"/>
      <c r="I1414" s="551"/>
      <c r="K1414" s="555"/>
      <c r="L1414" s="556"/>
      <c r="M1414" s="556"/>
      <c r="N1414" s="550"/>
      <c r="O1414" s="553"/>
      <c r="P1414" s="560"/>
      <c r="Q1414" s="557"/>
      <c r="AF1414" s="553"/>
      <c r="AJ1414" s="558"/>
      <c r="AL1414" s="558"/>
      <c r="AO1414" s="559"/>
    </row>
    <row r="1415" ht="15.75" customHeight="1">
      <c r="A1415" s="550"/>
      <c r="B1415" s="550"/>
      <c r="C1415" s="550"/>
      <c r="D1415" s="550"/>
      <c r="E1415" s="551"/>
      <c r="F1415" s="551"/>
      <c r="G1415" s="550"/>
      <c r="I1415" s="551"/>
      <c r="K1415" s="555"/>
      <c r="L1415" s="556"/>
      <c r="M1415" s="556"/>
      <c r="N1415" s="550"/>
      <c r="O1415" s="553"/>
      <c r="P1415" s="560"/>
      <c r="Q1415" s="557"/>
      <c r="AF1415" s="553"/>
      <c r="AJ1415" s="558"/>
      <c r="AL1415" s="558"/>
      <c r="AO1415" s="559"/>
    </row>
    <row r="1416" ht="15.75" customHeight="1">
      <c r="A1416" s="550"/>
      <c r="B1416" s="550"/>
      <c r="C1416" s="550"/>
      <c r="D1416" s="550"/>
      <c r="E1416" s="551"/>
      <c r="F1416" s="551"/>
      <c r="G1416" s="550"/>
      <c r="I1416" s="551"/>
      <c r="K1416" s="555"/>
      <c r="L1416" s="556"/>
      <c r="M1416" s="556"/>
      <c r="N1416" s="550"/>
      <c r="O1416" s="553"/>
      <c r="P1416" s="560"/>
      <c r="Q1416" s="557"/>
      <c r="AF1416" s="553"/>
      <c r="AJ1416" s="558"/>
      <c r="AL1416" s="558"/>
      <c r="AO1416" s="559"/>
    </row>
    <row r="1417" ht="15.75" customHeight="1">
      <c r="A1417" s="550"/>
      <c r="B1417" s="550"/>
      <c r="C1417" s="550"/>
      <c r="D1417" s="550"/>
      <c r="E1417" s="551"/>
      <c r="F1417" s="551"/>
      <c r="G1417" s="550"/>
      <c r="I1417" s="551"/>
      <c r="K1417" s="555"/>
      <c r="L1417" s="556"/>
      <c r="M1417" s="556"/>
      <c r="N1417" s="550"/>
      <c r="O1417" s="553"/>
      <c r="P1417" s="560"/>
      <c r="Q1417" s="557"/>
      <c r="AF1417" s="553"/>
      <c r="AJ1417" s="558"/>
      <c r="AL1417" s="558"/>
      <c r="AO1417" s="559"/>
    </row>
    <row r="1418" ht="15.75" customHeight="1">
      <c r="A1418" s="550"/>
      <c r="B1418" s="550"/>
      <c r="C1418" s="550"/>
      <c r="D1418" s="550"/>
      <c r="E1418" s="551"/>
      <c r="F1418" s="551"/>
      <c r="G1418" s="550"/>
      <c r="I1418" s="551"/>
      <c r="K1418" s="555"/>
      <c r="L1418" s="556"/>
      <c r="M1418" s="556"/>
      <c r="N1418" s="550"/>
      <c r="O1418" s="553"/>
      <c r="P1418" s="560"/>
      <c r="Q1418" s="557"/>
      <c r="AF1418" s="553"/>
      <c r="AJ1418" s="558"/>
      <c r="AL1418" s="558"/>
      <c r="AO1418" s="559"/>
    </row>
    <row r="1419" ht="15.75" customHeight="1">
      <c r="A1419" s="550"/>
      <c r="B1419" s="550"/>
      <c r="C1419" s="550"/>
      <c r="D1419" s="550"/>
      <c r="E1419" s="551"/>
      <c r="F1419" s="551"/>
      <c r="G1419" s="550"/>
      <c r="I1419" s="551"/>
      <c r="K1419" s="555"/>
      <c r="L1419" s="556"/>
      <c r="M1419" s="556"/>
      <c r="N1419" s="550"/>
      <c r="O1419" s="553"/>
      <c r="P1419" s="560"/>
      <c r="Q1419" s="557"/>
      <c r="AF1419" s="553"/>
      <c r="AJ1419" s="558"/>
      <c r="AL1419" s="558"/>
      <c r="AO1419" s="559"/>
    </row>
    <row r="1420" ht="15.75" customHeight="1">
      <c r="A1420" s="550"/>
      <c r="B1420" s="550"/>
      <c r="C1420" s="550"/>
      <c r="D1420" s="550"/>
      <c r="E1420" s="551"/>
      <c r="F1420" s="551"/>
      <c r="G1420" s="550"/>
      <c r="I1420" s="551"/>
      <c r="K1420" s="555"/>
      <c r="L1420" s="556"/>
      <c r="M1420" s="556"/>
      <c r="N1420" s="550"/>
      <c r="O1420" s="553"/>
      <c r="P1420" s="560"/>
      <c r="Q1420" s="557"/>
      <c r="AF1420" s="553"/>
      <c r="AJ1420" s="558"/>
      <c r="AL1420" s="558"/>
      <c r="AO1420" s="559"/>
    </row>
    <row r="1421" ht="15.75" customHeight="1">
      <c r="A1421" s="550"/>
      <c r="B1421" s="550"/>
      <c r="C1421" s="550"/>
      <c r="D1421" s="550"/>
      <c r="E1421" s="551"/>
      <c r="F1421" s="551"/>
      <c r="G1421" s="550"/>
      <c r="I1421" s="551"/>
      <c r="K1421" s="555"/>
      <c r="L1421" s="556"/>
      <c r="M1421" s="556"/>
      <c r="N1421" s="550"/>
      <c r="O1421" s="553"/>
      <c r="P1421" s="560"/>
      <c r="Q1421" s="557"/>
      <c r="AF1421" s="553"/>
      <c r="AJ1421" s="558"/>
      <c r="AL1421" s="558"/>
      <c r="AO1421" s="559"/>
    </row>
    <row r="1422" ht="15.75" customHeight="1">
      <c r="A1422" s="550"/>
      <c r="B1422" s="550"/>
      <c r="C1422" s="550"/>
      <c r="D1422" s="550"/>
      <c r="E1422" s="551"/>
      <c r="F1422" s="551"/>
      <c r="G1422" s="550"/>
      <c r="I1422" s="551"/>
      <c r="K1422" s="555"/>
      <c r="L1422" s="556"/>
      <c r="M1422" s="556"/>
      <c r="N1422" s="550"/>
      <c r="O1422" s="553"/>
      <c r="P1422" s="560"/>
      <c r="Q1422" s="557"/>
      <c r="AF1422" s="553"/>
      <c r="AJ1422" s="558"/>
      <c r="AL1422" s="558"/>
      <c r="AO1422" s="559"/>
    </row>
    <row r="1423" ht="15.75" customHeight="1">
      <c r="A1423" s="550"/>
      <c r="B1423" s="550"/>
      <c r="C1423" s="550"/>
      <c r="D1423" s="550"/>
      <c r="E1423" s="551"/>
      <c r="F1423" s="551"/>
      <c r="G1423" s="550"/>
      <c r="I1423" s="551"/>
      <c r="K1423" s="555"/>
      <c r="L1423" s="556"/>
      <c r="M1423" s="556"/>
      <c r="N1423" s="550"/>
      <c r="O1423" s="553"/>
      <c r="P1423" s="560"/>
      <c r="Q1423" s="557"/>
      <c r="AF1423" s="553"/>
      <c r="AJ1423" s="558"/>
      <c r="AL1423" s="558"/>
      <c r="AO1423" s="559"/>
    </row>
    <row r="1424" ht="15.75" customHeight="1">
      <c r="A1424" s="550"/>
      <c r="B1424" s="550"/>
      <c r="C1424" s="550"/>
      <c r="D1424" s="550"/>
      <c r="E1424" s="551"/>
      <c r="F1424" s="551"/>
      <c r="G1424" s="550"/>
      <c r="I1424" s="551"/>
      <c r="K1424" s="555"/>
      <c r="L1424" s="556"/>
      <c r="M1424" s="556"/>
      <c r="N1424" s="550"/>
      <c r="O1424" s="553"/>
      <c r="P1424" s="560"/>
      <c r="Q1424" s="557"/>
      <c r="AF1424" s="553"/>
      <c r="AJ1424" s="558"/>
      <c r="AL1424" s="558"/>
      <c r="AO1424" s="559"/>
    </row>
    <row r="1425" ht="15.75" customHeight="1">
      <c r="A1425" s="550"/>
      <c r="B1425" s="550"/>
      <c r="C1425" s="550"/>
      <c r="D1425" s="550"/>
      <c r="E1425" s="551"/>
      <c r="F1425" s="551"/>
      <c r="G1425" s="550"/>
      <c r="I1425" s="551"/>
      <c r="K1425" s="555"/>
      <c r="L1425" s="556"/>
      <c r="M1425" s="556"/>
      <c r="N1425" s="550"/>
      <c r="O1425" s="553"/>
      <c r="P1425" s="560"/>
      <c r="Q1425" s="557"/>
      <c r="AF1425" s="553"/>
      <c r="AJ1425" s="558"/>
      <c r="AL1425" s="558"/>
      <c r="AO1425" s="559"/>
    </row>
    <row r="1426" ht="15.75" customHeight="1">
      <c r="A1426" s="550"/>
      <c r="B1426" s="550"/>
      <c r="C1426" s="550"/>
      <c r="D1426" s="550"/>
      <c r="E1426" s="551"/>
      <c r="F1426" s="551"/>
      <c r="G1426" s="550"/>
      <c r="I1426" s="551"/>
      <c r="K1426" s="555"/>
      <c r="L1426" s="556"/>
      <c r="M1426" s="556"/>
      <c r="N1426" s="550"/>
      <c r="O1426" s="553"/>
      <c r="P1426" s="560"/>
      <c r="Q1426" s="557"/>
      <c r="AF1426" s="553"/>
      <c r="AJ1426" s="558"/>
      <c r="AL1426" s="558"/>
      <c r="AO1426" s="559"/>
    </row>
    <row r="1427" ht="15.75" customHeight="1">
      <c r="A1427" s="550"/>
      <c r="B1427" s="550"/>
      <c r="C1427" s="550"/>
      <c r="D1427" s="550"/>
      <c r="E1427" s="551"/>
      <c r="F1427" s="551"/>
      <c r="G1427" s="550"/>
      <c r="I1427" s="551"/>
      <c r="K1427" s="555"/>
      <c r="L1427" s="556"/>
      <c r="M1427" s="556"/>
      <c r="N1427" s="550"/>
      <c r="O1427" s="553"/>
      <c r="P1427" s="560"/>
      <c r="Q1427" s="557"/>
      <c r="AF1427" s="553"/>
      <c r="AJ1427" s="558"/>
      <c r="AL1427" s="558"/>
      <c r="AO1427" s="559"/>
    </row>
    <row r="1428" ht="15.75" customHeight="1">
      <c r="A1428" s="550"/>
      <c r="B1428" s="550"/>
      <c r="C1428" s="550"/>
      <c r="D1428" s="550"/>
      <c r="E1428" s="551"/>
      <c r="F1428" s="551"/>
      <c r="G1428" s="550"/>
      <c r="I1428" s="551"/>
      <c r="K1428" s="555"/>
      <c r="L1428" s="556"/>
      <c r="M1428" s="556"/>
      <c r="N1428" s="550"/>
      <c r="O1428" s="553"/>
      <c r="P1428" s="560"/>
      <c r="Q1428" s="557"/>
      <c r="AF1428" s="553"/>
      <c r="AJ1428" s="558"/>
      <c r="AL1428" s="558"/>
      <c r="AO1428" s="559"/>
    </row>
    <row r="1429" ht="15.75" customHeight="1">
      <c r="A1429" s="550"/>
      <c r="B1429" s="550"/>
      <c r="C1429" s="550"/>
      <c r="D1429" s="550"/>
      <c r="E1429" s="551"/>
      <c r="F1429" s="551"/>
      <c r="G1429" s="550"/>
      <c r="I1429" s="551"/>
      <c r="K1429" s="555"/>
      <c r="L1429" s="556"/>
      <c r="M1429" s="556"/>
      <c r="N1429" s="550"/>
      <c r="O1429" s="553"/>
      <c r="P1429" s="560"/>
      <c r="Q1429" s="557"/>
      <c r="AF1429" s="553"/>
      <c r="AJ1429" s="558"/>
      <c r="AL1429" s="558"/>
      <c r="AO1429" s="559"/>
    </row>
    <row r="1430" ht="15.75" customHeight="1">
      <c r="A1430" s="550"/>
      <c r="B1430" s="550"/>
      <c r="C1430" s="550"/>
      <c r="D1430" s="550"/>
      <c r="E1430" s="551"/>
      <c r="F1430" s="551"/>
      <c r="G1430" s="550"/>
      <c r="I1430" s="551"/>
      <c r="K1430" s="555"/>
      <c r="L1430" s="556"/>
      <c r="M1430" s="556"/>
      <c r="N1430" s="550"/>
      <c r="O1430" s="553"/>
      <c r="P1430" s="560"/>
      <c r="Q1430" s="557"/>
      <c r="AF1430" s="553"/>
      <c r="AJ1430" s="558"/>
      <c r="AL1430" s="558"/>
      <c r="AO1430" s="559"/>
    </row>
    <row r="1431" ht="15.75" customHeight="1">
      <c r="A1431" s="550"/>
      <c r="B1431" s="550"/>
      <c r="C1431" s="550"/>
      <c r="D1431" s="550"/>
      <c r="E1431" s="551"/>
      <c r="F1431" s="551"/>
      <c r="G1431" s="550"/>
      <c r="I1431" s="551"/>
      <c r="K1431" s="555"/>
      <c r="L1431" s="556"/>
      <c r="M1431" s="556"/>
      <c r="N1431" s="550"/>
      <c r="O1431" s="553"/>
      <c r="P1431" s="560"/>
      <c r="Q1431" s="557"/>
      <c r="AF1431" s="553"/>
      <c r="AJ1431" s="558"/>
      <c r="AL1431" s="558"/>
      <c r="AO1431" s="559"/>
    </row>
    <row r="1432" ht="15.75" customHeight="1">
      <c r="A1432" s="550"/>
      <c r="B1432" s="550"/>
      <c r="C1432" s="550"/>
      <c r="D1432" s="550"/>
      <c r="E1432" s="551"/>
      <c r="F1432" s="551"/>
      <c r="G1432" s="550"/>
      <c r="I1432" s="551"/>
      <c r="K1432" s="555"/>
      <c r="L1432" s="556"/>
      <c r="M1432" s="556"/>
      <c r="N1432" s="550"/>
      <c r="O1432" s="553"/>
      <c r="P1432" s="560"/>
      <c r="Q1432" s="557"/>
      <c r="AF1432" s="553"/>
      <c r="AJ1432" s="558"/>
      <c r="AL1432" s="558"/>
      <c r="AO1432" s="559"/>
    </row>
    <row r="1433" ht="15.75" customHeight="1">
      <c r="A1433" s="550"/>
      <c r="B1433" s="550"/>
      <c r="C1433" s="550"/>
      <c r="D1433" s="550"/>
      <c r="E1433" s="551"/>
      <c r="F1433" s="551"/>
      <c r="G1433" s="550"/>
      <c r="I1433" s="551"/>
      <c r="K1433" s="555"/>
      <c r="L1433" s="556"/>
      <c r="M1433" s="556"/>
      <c r="N1433" s="550"/>
      <c r="O1433" s="553"/>
      <c r="P1433" s="560"/>
      <c r="Q1433" s="557"/>
      <c r="AF1433" s="553"/>
      <c r="AJ1433" s="558"/>
      <c r="AL1433" s="558"/>
      <c r="AO1433" s="559"/>
    </row>
    <row r="1434" ht="15.75" customHeight="1">
      <c r="A1434" s="550"/>
      <c r="B1434" s="550"/>
      <c r="C1434" s="550"/>
      <c r="D1434" s="550"/>
      <c r="E1434" s="551"/>
      <c r="F1434" s="551"/>
      <c r="G1434" s="550"/>
      <c r="I1434" s="551"/>
      <c r="K1434" s="555"/>
      <c r="L1434" s="556"/>
      <c r="M1434" s="556"/>
      <c r="N1434" s="550"/>
      <c r="O1434" s="553"/>
      <c r="P1434" s="560"/>
      <c r="Q1434" s="557"/>
      <c r="AF1434" s="553"/>
      <c r="AJ1434" s="558"/>
      <c r="AL1434" s="558"/>
      <c r="AO1434" s="559"/>
    </row>
    <row r="1435" ht="15.75" customHeight="1">
      <c r="A1435" s="550"/>
      <c r="B1435" s="550"/>
      <c r="C1435" s="550"/>
      <c r="D1435" s="550"/>
      <c r="E1435" s="551"/>
      <c r="F1435" s="551"/>
      <c r="G1435" s="550"/>
      <c r="I1435" s="551"/>
      <c r="K1435" s="555"/>
      <c r="L1435" s="556"/>
      <c r="M1435" s="556"/>
      <c r="N1435" s="550"/>
      <c r="O1435" s="553"/>
      <c r="P1435" s="560"/>
      <c r="Q1435" s="557"/>
      <c r="AF1435" s="553"/>
      <c r="AJ1435" s="558"/>
      <c r="AL1435" s="558"/>
      <c r="AO1435" s="559"/>
    </row>
    <row r="1436" ht="15.75" customHeight="1">
      <c r="A1436" s="550"/>
      <c r="B1436" s="550"/>
      <c r="C1436" s="550"/>
      <c r="D1436" s="550"/>
      <c r="E1436" s="551"/>
      <c r="F1436" s="551"/>
      <c r="G1436" s="550"/>
      <c r="I1436" s="551"/>
      <c r="K1436" s="555"/>
      <c r="L1436" s="556"/>
      <c r="M1436" s="556"/>
      <c r="N1436" s="550"/>
      <c r="O1436" s="553"/>
      <c r="P1436" s="560"/>
      <c r="Q1436" s="557"/>
      <c r="AF1436" s="553"/>
      <c r="AJ1436" s="558"/>
      <c r="AL1436" s="558"/>
      <c r="AO1436" s="559"/>
    </row>
    <row r="1437" ht="15.75" customHeight="1">
      <c r="A1437" s="550"/>
      <c r="B1437" s="550"/>
      <c r="C1437" s="550"/>
      <c r="D1437" s="550"/>
      <c r="E1437" s="551"/>
      <c r="F1437" s="551"/>
      <c r="G1437" s="550"/>
      <c r="I1437" s="551"/>
      <c r="K1437" s="555"/>
      <c r="L1437" s="556"/>
      <c r="M1437" s="556"/>
      <c r="N1437" s="550"/>
      <c r="O1437" s="553"/>
      <c r="P1437" s="560"/>
      <c r="Q1437" s="557"/>
      <c r="AF1437" s="553"/>
      <c r="AJ1437" s="558"/>
      <c r="AL1437" s="558"/>
      <c r="AO1437" s="559"/>
    </row>
    <row r="1438" ht="15.75" customHeight="1">
      <c r="A1438" s="550"/>
      <c r="B1438" s="550"/>
      <c r="C1438" s="550"/>
      <c r="D1438" s="550"/>
      <c r="E1438" s="551"/>
      <c r="F1438" s="551"/>
      <c r="G1438" s="550"/>
      <c r="I1438" s="551"/>
      <c r="K1438" s="555"/>
      <c r="L1438" s="556"/>
      <c r="M1438" s="556"/>
      <c r="N1438" s="550"/>
      <c r="O1438" s="553"/>
      <c r="P1438" s="560"/>
      <c r="Q1438" s="557"/>
      <c r="AF1438" s="553"/>
      <c r="AJ1438" s="558"/>
      <c r="AL1438" s="558"/>
      <c r="AO1438" s="559"/>
    </row>
    <row r="1439" ht="15.75" customHeight="1">
      <c r="A1439" s="550"/>
      <c r="B1439" s="550"/>
      <c r="C1439" s="550"/>
      <c r="D1439" s="550"/>
      <c r="E1439" s="551"/>
      <c r="F1439" s="551"/>
      <c r="G1439" s="550"/>
      <c r="I1439" s="551"/>
      <c r="K1439" s="555"/>
      <c r="L1439" s="556"/>
      <c r="M1439" s="556"/>
      <c r="N1439" s="550"/>
      <c r="O1439" s="553"/>
      <c r="P1439" s="560"/>
      <c r="Q1439" s="557"/>
      <c r="AF1439" s="553"/>
      <c r="AJ1439" s="558"/>
      <c r="AL1439" s="558"/>
      <c r="AO1439" s="559"/>
    </row>
    <row r="1440" ht="15.75" customHeight="1">
      <c r="A1440" s="550"/>
      <c r="B1440" s="550"/>
      <c r="C1440" s="550"/>
      <c r="D1440" s="550"/>
      <c r="E1440" s="551"/>
      <c r="F1440" s="551"/>
      <c r="G1440" s="550"/>
      <c r="I1440" s="551"/>
      <c r="K1440" s="555"/>
      <c r="L1440" s="556"/>
      <c r="M1440" s="556"/>
      <c r="N1440" s="550"/>
      <c r="O1440" s="553"/>
      <c r="P1440" s="560"/>
      <c r="Q1440" s="557"/>
      <c r="AF1440" s="553"/>
      <c r="AJ1440" s="558"/>
      <c r="AL1440" s="558"/>
      <c r="AO1440" s="559"/>
    </row>
    <row r="1441" ht="15.75" customHeight="1">
      <c r="A1441" s="550"/>
      <c r="B1441" s="550"/>
      <c r="C1441" s="550"/>
      <c r="D1441" s="550"/>
      <c r="E1441" s="551"/>
      <c r="F1441" s="551"/>
      <c r="G1441" s="550"/>
      <c r="I1441" s="551"/>
      <c r="K1441" s="555"/>
      <c r="L1441" s="556"/>
      <c r="M1441" s="556"/>
      <c r="N1441" s="550"/>
      <c r="O1441" s="553"/>
      <c r="P1441" s="560"/>
      <c r="Q1441" s="557"/>
      <c r="AF1441" s="553"/>
      <c r="AJ1441" s="558"/>
      <c r="AL1441" s="558"/>
      <c r="AO1441" s="559"/>
    </row>
    <row r="1442" ht="15.75" customHeight="1">
      <c r="A1442" s="550"/>
      <c r="B1442" s="550"/>
      <c r="C1442" s="550"/>
      <c r="D1442" s="550"/>
      <c r="E1442" s="551"/>
      <c r="F1442" s="551"/>
      <c r="G1442" s="550"/>
      <c r="I1442" s="551"/>
      <c r="K1442" s="555"/>
      <c r="L1442" s="556"/>
      <c r="M1442" s="556"/>
      <c r="N1442" s="550"/>
      <c r="O1442" s="553"/>
      <c r="P1442" s="560"/>
      <c r="Q1442" s="557"/>
      <c r="AF1442" s="553"/>
      <c r="AJ1442" s="558"/>
      <c r="AL1442" s="558"/>
      <c r="AO1442" s="559"/>
    </row>
    <row r="1443" ht="15.75" customHeight="1">
      <c r="A1443" s="550"/>
      <c r="B1443" s="550"/>
      <c r="C1443" s="550"/>
      <c r="D1443" s="550"/>
      <c r="E1443" s="551"/>
      <c r="F1443" s="551"/>
      <c r="G1443" s="550"/>
      <c r="I1443" s="551"/>
      <c r="K1443" s="555"/>
      <c r="L1443" s="556"/>
      <c r="M1443" s="556"/>
      <c r="N1443" s="550"/>
      <c r="O1443" s="553"/>
      <c r="P1443" s="560"/>
      <c r="Q1443" s="557"/>
      <c r="AF1443" s="553"/>
      <c r="AJ1443" s="558"/>
      <c r="AL1443" s="558"/>
      <c r="AO1443" s="559"/>
    </row>
    <row r="1444" ht="15.75" customHeight="1">
      <c r="A1444" s="550"/>
      <c r="B1444" s="550"/>
      <c r="C1444" s="550"/>
      <c r="D1444" s="550"/>
      <c r="E1444" s="551"/>
      <c r="F1444" s="551"/>
      <c r="G1444" s="550"/>
      <c r="I1444" s="551"/>
      <c r="K1444" s="555"/>
      <c r="L1444" s="556"/>
      <c r="M1444" s="556"/>
      <c r="N1444" s="550"/>
      <c r="O1444" s="553"/>
      <c r="P1444" s="560"/>
      <c r="Q1444" s="557"/>
      <c r="AF1444" s="553"/>
      <c r="AJ1444" s="558"/>
      <c r="AL1444" s="558"/>
      <c r="AO1444" s="559"/>
    </row>
    <row r="1445" ht="15.75" customHeight="1">
      <c r="A1445" s="550"/>
      <c r="B1445" s="550"/>
      <c r="C1445" s="550"/>
      <c r="D1445" s="550"/>
      <c r="E1445" s="551"/>
      <c r="F1445" s="551"/>
      <c r="G1445" s="550"/>
      <c r="I1445" s="551"/>
      <c r="K1445" s="555"/>
      <c r="L1445" s="556"/>
      <c r="M1445" s="556"/>
      <c r="N1445" s="550"/>
      <c r="O1445" s="553"/>
      <c r="P1445" s="560"/>
      <c r="Q1445" s="557"/>
      <c r="AF1445" s="553"/>
      <c r="AJ1445" s="558"/>
      <c r="AL1445" s="558"/>
      <c r="AO1445" s="559"/>
    </row>
    <row r="1446" ht="15.75" customHeight="1">
      <c r="A1446" s="550"/>
      <c r="B1446" s="550"/>
      <c r="C1446" s="550"/>
      <c r="D1446" s="550"/>
      <c r="E1446" s="551"/>
      <c r="F1446" s="551"/>
      <c r="G1446" s="550"/>
      <c r="I1446" s="551"/>
      <c r="K1446" s="555"/>
      <c r="L1446" s="556"/>
      <c r="M1446" s="556"/>
      <c r="N1446" s="550"/>
      <c r="O1446" s="553"/>
      <c r="P1446" s="560"/>
      <c r="Q1446" s="557"/>
      <c r="AF1446" s="553"/>
      <c r="AJ1446" s="558"/>
      <c r="AL1446" s="558"/>
      <c r="AO1446" s="559"/>
    </row>
    <row r="1447" ht="15.75" customHeight="1">
      <c r="A1447" s="550"/>
      <c r="B1447" s="550"/>
      <c r="C1447" s="550"/>
      <c r="D1447" s="550"/>
      <c r="E1447" s="551"/>
      <c r="F1447" s="551"/>
      <c r="G1447" s="550"/>
      <c r="I1447" s="551"/>
      <c r="K1447" s="555"/>
      <c r="L1447" s="556"/>
      <c r="M1447" s="556"/>
      <c r="N1447" s="550"/>
      <c r="O1447" s="553"/>
      <c r="P1447" s="560"/>
      <c r="Q1447" s="557"/>
      <c r="AF1447" s="553"/>
      <c r="AJ1447" s="558"/>
      <c r="AL1447" s="558"/>
      <c r="AO1447" s="559"/>
    </row>
    <row r="1448" ht="15.75" customHeight="1">
      <c r="A1448" s="550"/>
      <c r="B1448" s="550"/>
      <c r="C1448" s="550"/>
      <c r="D1448" s="550"/>
      <c r="E1448" s="551"/>
      <c r="F1448" s="551"/>
      <c r="G1448" s="550"/>
      <c r="I1448" s="551"/>
      <c r="K1448" s="555"/>
      <c r="L1448" s="556"/>
      <c r="M1448" s="556"/>
      <c r="N1448" s="550"/>
      <c r="O1448" s="553"/>
      <c r="P1448" s="560"/>
      <c r="Q1448" s="557"/>
      <c r="AF1448" s="553"/>
      <c r="AJ1448" s="558"/>
      <c r="AL1448" s="558"/>
      <c r="AO1448" s="559"/>
    </row>
    <row r="1449" ht="15.75" customHeight="1">
      <c r="A1449" s="550"/>
      <c r="B1449" s="550"/>
      <c r="C1449" s="550"/>
      <c r="D1449" s="550"/>
      <c r="E1449" s="551"/>
      <c r="F1449" s="551"/>
      <c r="G1449" s="550"/>
      <c r="I1449" s="551"/>
      <c r="K1449" s="555"/>
      <c r="L1449" s="556"/>
      <c r="M1449" s="556"/>
      <c r="N1449" s="550"/>
      <c r="O1449" s="553"/>
      <c r="P1449" s="560"/>
      <c r="Q1449" s="557"/>
      <c r="AF1449" s="553"/>
      <c r="AJ1449" s="558"/>
      <c r="AL1449" s="558"/>
      <c r="AO1449" s="559"/>
    </row>
    <row r="1450" ht="15.75" customHeight="1">
      <c r="A1450" s="550"/>
      <c r="B1450" s="550"/>
      <c r="C1450" s="550"/>
      <c r="D1450" s="550"/>
      <c r="E1450" s="551"/>
      <c r="F1450" s="551"/>
      <c r="G1450" s="550"/>
      <c r="I1450" s="551"/>
      <c r="K1450" s="555"/>
      <c r="L1450" s="556"/>
      <c r="M1450" s="556"/>
      <c r="N1450" s="550"/>
      <c r="O1450" s="553"/>
      <c r="P1450" s="560"/>
      <c r="Q1450" s="557"/>
      <c r="AF1450" s="553"/>
      <c r="AJ1450" s="558"/>
      <c r="AL1450" s="558"/>
      <c r="AO1450" s="559"/>
    </row>
    <row r="1451" ht="15.75" customHeight="1">
      <c r="A1451" s="550"/>
      <c r="B1451" s="550"/>
      <c r="C1451" s="550"/>
      <c r="D1451" s="550"/>
      <c r="E1451" s="551"/>
      <c r="F1451" s="551"/>
      <c r="G1451" s="550"/>
      <c r="I1451" s="551"/>
      <c r="K1451" s="555"/>
      <c r="L1451" s="556"/>
      <c r="M1451" s="556"/>
      <c r="N1451" s="550"/>
      <c r="O1451" s="553"/>
      <c r="P1451" s="560"/>
      <c r="Q1451" s="557"/>
      <c r="AF1451" s="553"/>
      <c r="AJ1451" s="558"/>
      <c r="AL1451" s="558"/>
      <c r="AO1451" s="559"/>
    </row>
    <row r="1452" ht="15.75" customHeight="1">
      <c r="A1452" s="550"/>
      <c r="B1452" s="550"/>
      <c r="C1452" s="550"/>
      <c r="D1452" s="550"/>
      <c r="E1452" s="551"/>
      <c r="F1452" s="551"/>
      <c r="G1452" s="550"/>
      <c r="I1452" s="551"/>
      <c r="K1452" s="555"/>
      <c r="L1452" s="556"/>
      <c r="M1452" s="556"/>
      <c r="N1452" s="550"/>
      <c r="O1452" s="553"/>
      <c r="P1452" s="560"/>
      <c r="Q1452" s="557"/>
      <c r="AF1452" s="553"/>
      <c r="AJ1452" s="558"/>
      <c r="AL1452" s="558"/>
      <c r="AO1452" s="559"/>
    </row>
    <row r="1453" ht="15.75" customHeight="1">
      <c r="A1453" s="550"/>
      <c r="B1453" s="550"/>
      <c r="C1453" s="550"/>
      <c r="D1453" s="550"/>
      <c r="E1453" s="551"/>
      <c r="F1453" s="551"/>
      <c r="G1453" s="550"/>
      <c r="I1453" s="551"/>
      <c r="K1453" s="555"/>
      <c r="L1453" s="556"/>
      <c r="M1453" s="556"/>
      <c r="N1453" s="550"/>
      <c r="O1453" s="553"/>
      <c r="P1453" s="560"/>
      <c r="Q1453" s="557"/>
      <c r="AF1453" s="553"/>
      <c r="AJ1453" s="558"/>
      <c r="AL1453" s="558"/>
      <c r="AO1453" s="559"/>
    </row>
    <row r="1454" ht="15.75" customHeight="1">
      <c r="A1454" s="550"/>
      <c r="B1454" s="550"/>
      <c r="C1454" s="550"/>
      <c r="D1454" s="550"/>
      <c r="E1454" s="551"/>
      <c r="F1454" s="551"/>
      <c r="G1454" s="550"/>
      <c r="I1454" s="551"/>
      <c r="K1454" s="555"/>
      <c r="L1454" s="556"/>
      <c r="M1454" s="556"/>
      <c r="N1454" s="550"/>
      <c r="O1454" s="553"/>
      <c r="P1454" s="560"/>
      <c r="Q1454" s="557"/>
      <c r="AF1454" s="553"/>
      <c r="AJ1454" s="558"/>
      <c r="AL1454" s="558"/>
      <c r="AO1454" s="559"/>
    </row>
    <row r="1455" ht="15.75" customHeight="1">
      <c r="A1455" s="550"/>
      <c r="B1455" s="550"/>
      <c r="C1455" s="550"/>
      <c r="D1455" s="550"/>
      <c r="E1455" s="551"/>
      <c r="F1455" s="551"/>
      <c r="G1455" s="550"/>
      <c r="I1455" s="551"/>
      <c r="K1455" s="555"/>
      <c r="L1455" s="556"/>
      <c r="M1455" s="556"/>
      <c r="N1455" s="550"/>
      <c r="O1455" s="553"/>
      <c r="P1455" s="560"/>
      <c r="Q1455" s="557"/>
      <c r="AF1455" s="553"/>
      <c r="AJ1455" s="558"/>
      <c r="AL1455" s="558"/>
      <c r="AO1455" s="559"/>
    </row>
    <row r="1456" ht="15.75" customHeight="1">
      <c r="A1456" s="550"/>
      <c r="B1456" s="550"/>
      <c r="C1456" s="550"/>
      <c r="D1456" s="550"/>
      <c r="E1456" s="551"/>
      <c r="F1456" s="551"/>
      <c r="G1456" s="550"/>
      <c r="I1456" s="551"/>
      <c r="K1456" s="555"/>
      <c r="L1456" s="556"/>
      <c r="M1456" s="556"/>
      <c r="N1456" s="550"/>
      <c r="O1456" s="553"/>
      <c r="P1456" s="560"/>
      <c r="Q1456" s="557"/>
      <c r="AF1456" s="553"/>
      <c r="AJ1456" s="558"/>
      <c r="AL1456" s="558"/>
      <c r="AO1456" s="559"/>
    </row>
    <row r="1457" ht="15.75" customHeight="1">
      <c r="A1457" s="550"/>
      <c r="B1457" s="550"/>
      <c r="C1457" s="550"/>
      <c r="D1457" s="550"/>
      <c r="E1457" s="551"/>
      <c r="F1457" s="551"/>
      <c r="G1457" s="550"/>
      <c r="I1457" s="551"/>
      <c r="K1457" s="555"/>
      <c r="L1457" s="556"/>
      <c r="M1457" s="556"/>
      <c r="N1457" s="550"/>
      <c r="O1457" s="553"/>
      <c r="P1457" s="560"/>
      <c r="Q1457" s="557"/>
      <c r="AF1457" s="553"/>
      <c r="AJ1457" s="558"/>
      <c r="AL1457" s="558"/>
      <c r="AO1457" s="559"/>
    </row>
    <row r="1458" ht="15.75" customHeight="1">
      <c r="A1458" s="550"/>
      <c r="B1458" s="550"/>
      <c r="C1458" s="550"/>
      <c r="D1458" s="550"/>
      <c r="E1458" s="551"/>
      <c r="F1458" s="551"/>
      <c r="G1458" s="550"/>
      <c r="I1458" s="551"/>
      <c r="K1458" s="555"/>
      <c r="L1458" s="556"/>
      <c r="M1458" s="556"/>
      <c r="N1458" s="550"/>
      <c r="O1458" s="553"/>
      <c r="P1458" s="560"/>
      <c r="Q1458" s="557"/>
      <c r="AF1458" s="553"/>
      <c r="AJ1458" s="558"/>
      <c r="AL1458" s="558"/>
      <c r="AO1458" s="559"/>
    </row>
    <row r="1459" ht="15.75" customHeight="1">
      <c r="A1459" s="550"/>
      <c r="B1459" s="550"/>
      <c r="C1459" s="550"/>
      <c r="D1459" s="550"/>
      <c r="E1459" s="551"/>
      <c r="F1459" s="551"/>
      <c r="G1459" s="550"/>
      <c r="I1459" s="551"/>
      <c r="K1459" s="555"/>
      <c r="L1459" s="556"/>
      <c r="M1459" s="556"/>
      <c r="N1459" s="550"/>
      <c r="O1459" s="553"/>
      <c r="P1459" s="560"/>
      <c r="Q1459" s="557"/>
      <c r="AF1459" s="553"/>
      <c r="AJ1459" s="558"/>
      <c r="AL1459" s="558"/>
      <c r="AO1459" s="559"/>
    </row>
    <row r="1460" ht="15.75" customHeight="1">
      <c r="A1460" s="550"/>
      <c r="B1460" s="550"/>
      <c r="C1460" s="550"/>
      <c r="D1460" s="550"/>
      <c r="E1460" s="551"/>
      <c r="F1460" s="551"/>
      <c r="G1460" s="550"/>
      <c r="I1460" s="551"/>
      <c r="K1460" s="555"/>
      <c r="L1460" s="556"/>
      <c r="M1460" s="556"/>
      <c r="N1460" s="550"/>
      <c r="O1460" s="553"/>
      <c r="P1460" s="560"/>
      <c r="Q1460" s="557"/>
      <c r="AF1460" s="553"/>
      <c r="AJ1460" s="558"/>
      <c r="AL1460" s="558"/>
      <c r="AO1460" s="559"/>
    </row>
    <row r="1461" ht="15.75" customHeight="1">
      <c r="A1461" s="550"/>
      <c r="B1461" s="550"/>
      <c r="C1461" s="550"/>
      <c r="D1461" s="550"/>
      <c r="E1461" s="551"/>
      <c r="F1461" s="551"/>
      <c r="G1461" s="550"/>
      <c r="I1461" s="551"/>
      <c r="K1461" s="555"/>
      <c r="L1461" s="556"/>
      <c r="M1461" s="556"/>
      <c r="N1461" s="550"/>
      <c r="O1461" s="553"/>
      <c r="P1461" s="560"/>
      <c r="Q1461" s="557"/>
      <c r="AF1461" s="553"/>
      <c r="AJ1461" s="558"/>
      <c r="AL1461" s="558"/>
      <c r="AO1461" s="559"/>
    </row>
    <row r="1462" ht="15.75" customHeight="1">
      <c r="A1462" s="550"/>
      <c r="B1462" s="550"/>
      <c r="C1462" s="550"/>
      <c r="D1462" s="550"/>
      <c r="E1462" s="551"/>
      <c r="F1462" s="551"/>
      <c r="G1462" s="550"/>
      <c r="I1462" s="551"/>
      <c r="K1462" s="555"/>
      <c r="L1462" s="556"/>
      <c r="M1462" s="556"/>
      <c r="N1462" s="550"/>
      <c r="O1462" s="553"/>
      <c r="P1462" s="560"/>
      <c r="Q1462" s="557"/>
      <c r="AF1462" s="553"/>
      <c r="AJ1462" s="558"/>
      <c r="AL1462" s="558"/>
      <c r="AO1462" s="559"/>
    </row>
    <row r="1463" ht="15.75" customHeight="1">
      <c r="A1463" s="550"/>
      <c r="B1463" s="550"/>
      <c r="C1463" s="550"/>
      <c r="D1463" s="550"/>
      <c r="E1463" s="551"/>
      <c r="F1463" s="551"/>
      <c r="G1463" s="550"/>
      <c r="I1463" s="551"/>
      <c r="K1463" s="555"/>
      <c r="L1463" s="556"/>
      <c r="M1463" s="556"/>
      <c r="N1463" s="550"/>
      <c r="O1463" s="553"/>
      <c r="P1463" s="560"/>
      <c r="Q1463" s="557"/>
      <c r="AF1463" s="553"/>
      <c r="AJ1463" s="558"/>
      <c r="AL1463" s="558"/>
      <c r="AO1463" s="559"/>
    </row>
    <row r="1464" ht="15.75" customHeight="1">
      <c r="A1464" s="550"/>
      <c r="B1464" s="550"/>
      <c r="C1464" s="550"/>
      <c r="D1464" s="550"/>
      <c r="E1464" s="551"/>
      <c r="F1464" s="551"/>
      <c r="G1464" s="550"/>
      <c r="I1464" s="551"/>
      <c r="K1464" s="555"/>
      <c r="L1464" s="556"/>
      <c r="M1464" s="556"/>
      <c r="N1464" s="550"/>
      <c r="O1464" s="553"/>
      <c r="P1464" s="560"/>
      <c r="Q1464" s="557"/>
      <c r="AF1464" s="553"/>
      <c r="AJ1464" s="558"/>
      <c r="AL1464" s="558"/>
      <c r="AO1464" s="559"/>
    </row>
    <row r="1465" ht="15.75" customHeight="1">
      <c r="A1465" s="550"/>
      <c r="B1465" s="550"/>
      <c r="C1465" s="550"/>
      <c r="D1465" s="550"/>
      <c r="E1465" s="551"/>
      <c r="F1465" s="551"/>
      <c r="G1465" s="550"/>
      <c r="I1465" s="551"/>
      <c r="K1465" s="555"/>
      <c r="L1465" s="556"/>
      <c r="M1465" s="556"/>
      <c r="N1465" s="550"/>
      <c r="O1465" s="553"/>
      <c r="P1465" s="560"/>
      <c r="Q1465" s="557"/>
      <c r="AF1465" s="553"/>
      <c r="AJ1465" s="558"/>
      <c r="AL1465" s="558"/>
      <c r="AO1465" s="559"/>
    </row>
    <row r="1466" ht="15.75" customHeight="1">
      <c r="A1466" s="550"/>
      <c r="B1466" s="550"/>
      <c r="C1466" s="550"/>
      <c r="D1466" s="550"/>
      <c r="E1466" s="551"/>
      <c r="F1466" s="551"/>
      <c r="G1466" s="550"/>
      <c r="I1466" s="551"/>
      <c r="K1466" s="555"/>
      <c r="L1466" s="556"/>
      <c r="M1466" s="556"/>
      <c r="N1466" s="550"/>
      <c r="O1466" s="553"/>
      <c r="P1466" s="560"/>
      <c r="Q1466" s="557"/>
      <c r="AF1466" s="553"/>
      <c r="AJ1466" s="558"/>
      <c r="AL1466" s="558"/>
      <c r="AO1466" s="559"/>
    </row>
    <row r="1467" ht="15.75" customHeight="1">
      <c r="A1467" s="550"/>
      <c r="B1467" s="550"/>
      <c r="C1467" s="550"/>
      <c r="D1467" s="550"/>
      <c r="E1467" s="551"/>
      <c r="F1467" s="551"/>
      <c r="G1467" s="550"/>
      <c r="I1467" s="551"/>
      <c r="K1467" s="555"/>
      <c r="L1467" s="556"/>
      <c r="M1467" s="556"/>
      <c r="N1467" s="550"/>
      <c r="O1467" s="553"/>
      <c r="P1467" s="560"/>
      <c r="Q1467" s="557"/>
      <c r="AF1467" s="553"/>
      <c r="AJ1467" s="558"/>
      <c r="AL1467" s="558"/>
      <c r="AO1467" s="559"/>
    </row>
    <row r="1468" ht="15.75" customHeight="1">
      <c r="A1468" s="550"/>
      <c r="B1468" s="550"/>
      <c r="C1468" s="550"/>
      <c r="D1468" s="550"/>
      <c r="E1468" s="551"/>
      <c r="F1468" s="551"/>
      <c r="G1468" s="550"/>
      <c r="I1468" s="551"/>
      <c r="K1468" s="555"/>
      <c r="L1468" s="556"/>
      <c r="M1468" s="556"/>
      <c r="N1468" s="550"/>
      <c r="O1468" s="553"/>
      <c r="P1468" s="560"/>
      <c r="Q1468" s="557"/>
      <c r="AF1468" s="553"/>
      <c r="AJ1468" s="558"/>
      <c r="AL1468" s="558"/>
      <c r="AO1468" s="559"/>
    </row>
    <row r="1469" ht="15.75" customHeight="1">
      <c r="A1469" s="550"/>
      <c r="B1469" s="550"/>
      <c r="C1469" s="550"/>
      <c r="D1469" s="550"/>
      <c r="E1469" s="551"/>
      <c r="F1469" s="551"/>
      <c r="G1469" s="550"/>
      <c r="I1469" s="551"/>
      <c r="K1469" s="555"/>
      <c r="L1469" s="556"/>
      <c r="M1469" s="556"/>
      <c r="N1469" s="550"/>
      <c r="O1469" s="553"/>
      <c r="P1469" s="560"/>
      <c r="Q1469" s="557"/>
      <c r="AF1469" s="553"/>
      <c r="AJ1469" s="558"/>
      <c r="AL1469" s="558"/>
      <c r="AO1469" s="559"/>
    </row>
    <row r="1470" ht="15.75" customHeight="1">
      <c r="A1470" s="550"/>
      <c r="B1470" s="550"/>
      <c r="C1470" s="550"/>
      <c r="D1470" s="550"/>
      <c r="E1470" s="551"/>
      <c r="F1470" s="551"/>
      <c r="G1470" s="550"/>
      <c r="I1470" s="551"/>
      <c r="K1470" s="555"/>
      <c r="L1470" s="556"/>
      <c r="M1470" s="556"/>
      <c r="N1470" s="550"/>
      <c r="O1470" s="553"/>
      <c r="P1470" s="560"/>
      <c r="Q1470" s="557"/>
      <c r="AF1470" s="553"/>
      <c r="AJ1470" s="558"/>
      <c r="AL1470" s="558"/>
      <c r="AO1470" s="559"/>
    </row>
    <row r="1471" ht="15.75" customHeight="1">
      <c r="A1471" s="550"/>
      <c r="B1471" s="550"/>
      <c r="C1471" s="550"/>
      <c r="D1471" s="550"/>
      <c r="E1471" s="551"/>
      <c r="F1471" s="551"/>
      <c r="G1471" s="550"/>
      <c r="I1471" s="551"/>
      <c r="K1471" s="555"/>
      <c r="L1471" s="556"/>
      <c r="M1471" s="556"/>
      <c r="N1471" s="550"/>
      <c r="O1471" s="553"/>
      <c r="P1471" s="560"/>
      <c r="Q1471" s="557"/>
      <c r="AF1471" s="553"/>
      <c r="AJ1471" s="558"/>
      <c r="AL1471" s="558"/>
      <c r="AO1471" s="559"/>
    </row>
    <row r="1472" ht="15.75" customHeight="1">
      <c r="A1472" s="550"/>
      <c r="B1472" s="550"/>
      <c r="C1472" s="550"/>
      <c r="D1472" s="550"/>
      <c r="E1472" s="551"/>
      <c r="F1472" s="551"/>
      <c r="G1472" s="550"/>
      <c r="I1472" s="551"/>
      <c r="K1472" s="555"/>
      <c r="L1472" s="556"/>
      <c r="M1472" s="556"/>
      <c r="N1472" s="550"/>
      <c r="O1472" s="553"/>
      <c r="P1472" s="560"/>
      <c r="Q1472" s="557"/>
      <c r="AF1472" s="553"/>
      <c r="AJ1472" s="558"/>
      <c r="AL1472" s="558"/>
      <c r="AO1472" s="559"/>
    </row>
    <row r="1473" ht="15.75" customHeight="1">
      <c r="A1473" s="550"/>
      <c r="B1473" s="550"/>
      <c r="C1473" s="550"/>
      <c r="D1473" s="550"/>
      <c r="E1473" s="551"/>
      <c r="F1473" s="551"/>
      <c r="G1473" s="550"/>
      <c r="I1473" s="551"/>
      <c r="K1473" s="555"/>
      <c r="L1473" s="556"/>
      <c r="M1473" s="556"/>
      <c r="N1473" s="550"/>
      <c r="O1473" s="553"/>
      <c r="P1473" s="560"/>
      <c r="Q1473" s="557"/>
      <c r="AF1473" s="553"/>
      <c r="AJ1473" s="558"/>
      <c r="AL1473" s="558"/>
      <c r="AO1473" s="559"/>
    </row>
    <row r="1474" ht="15.75" customHeight="1">
      <c r="A1474" s="550"/>
      <c r="B1474" s="550"/>
      <c r="C1474" s="550"/>
      <c r="D1474" s="550"/>
      <c r="E1474" s="551"/>
      <c r="F1474" s="551"/>
      <c r="G1474" s="550"/>
      <c r="I1474" s="551"/>
      <c r="K1474" s="555"/>
      <c r="L1474" s="556"/>
      <c r="M1474" s="556"/>
      <c r="N1474" s="550"/>
      <c r="O1474" s="553"/>
      <c r="P1474" s="560"/>
      <c r="Q1474" s="557"/>
      <c r="AF1474" s="553"/>
      <c r="AJ1474" s="558"/>
      <c r="AL1474" s="558"/>
      <c r="AO1474" s="559"/>
    </row>
    <row r="1475" ht="15.75" customHeight="1">
      <c r="A1475" s="550"/>
      <c r="B1475" s="550"/>
      <c r="C1475" s="550"/>
      <c r="D1475" s="550"/>
      <c r="E1475" s="551"/>
      <c r="F1475" s="551"/>
      <c r="G1475" s="550"/>
      <c r="I1475" s="551"/>
      <c r="K1475" s="555"/>
      <c r="L1475" s="556"/>
      <c r="M1475" s="556"/>
      <c r="N1475" s="550"/>
      <c r="O1475" s="553"/>
      <c r="P1475" s="560"/>
      <c r="Q1475" s="557"/>
      <c r="AF1475" s="553"/>
      <c r="AJ1475" s="558"/>
      <c r="AL1475" s="558"/>
      <c r="AO1475" s="559"/>
    </row>
    <row r="1476" ht="15.75" customHeight="1">
      <c r="A1476" s="550"/>
      <c r="B1476" s="550"/>
      <c r="C1476" s="550"/>
      <c r="D1476" s="550"/>
      <c r="E1476" s="551"/>
      <c r="F1476" s="551"/>
      <c r="G1476" s="550"/>
      <c r="I1476" s="551"/>
      <c r="K1476" s="555"/>
      <c r="L1476" s="556"/>
      <c r="M1476" s="556"/>
      <c r="N1476" s="550"/>
      <c r="O1476" s="553"/>
      <c r="P1476" s="560"/>
      <c r="Q1476" s="557"/>
      <c r="AF1476" s="553"/>
      <c r="AJ1476" s="558"/>
      <c r="AL1476" s="558"/>
      <c r="AO1476" s="559"/>
    </row>
    <row r="1477" ht="15.75" customHeight="1">
      <c r="A1477" s="550"/>
      <c r="B1477" s="550"/>
      <c r="C1477" s="550"/>
      <c r="D1477" s="550"/>
      <c r="E1477" s="551"/>
      <c r="F1477" s="551"/>
      <c r="G1477" s="550"/>
      <c r="I1477" s="551"/>
      <c r="K1477" s="555"/>
      <c r="L1477" s="556"/>
      <c r="M1477" s="556"/>
      <c r="N1477" s="550"/>
      <c r="O1477" s="553"/>
      <c r="P1477" s="560"/>
      <c r="Q1477" s="557"/>
      <c r="AF1477" s="553"/>
      <c r="AJ1477" s="558"/>
      <c r="AL1477" s="558"/>
      <c r="AO1477" s="559"/>
    </row>
    <row r="1478" ht="15.75" customHeight="1">
      <c r="A1478" s="550"/>
      <c r="B1478" s="550"/>
      <c r="C1478" s="550"/>
      <c r="D1478" s="550"/>
      <c r="E1478" s="551"/>
      <c r="F1478" s="551"/>
      <c r="G1478" s="550"/>
      <c r="I1478" s="551"/>
      <c r="K1478" s="555"/>
      <c r="L1478" s="556"/>
      <c r="M1478" s="556"/>
      <c r="N1478" s="550"/>
      <c r="O1478" s="553"/>
      <c r="P1478" s="560"/>
      <c r="Q1478" s="557"/>
      <c r="AF1478" s="553"/>
      <c r="AJ1478" s="558"/>
      <c r="AL1478" s="558"/>
      <c r="AO1478" s="559"/>
    </row>
    <row r="1479" ht="15.75" customHeight="1">
      <c r="A1479" s="550"/>
      <c r="B1479" s="550"/>
      <c r="C1479" s="550"/>
      <c r="D1479" s="550"/>
      <c r="E1479" s="551"/>
      <c r="F1479" s="551"/>
      <c r="G1479" s="550"/>
      <c r="I1479" s="551"/>
      <c r="K1479" s="555"/>
      <c r="L1479" s="556"/>
      <c r="M1479" s="556"/>
      <c r="N1479" s="550"/>
      <c r="O1479" s="553"/>
      <c r="P1479" s="560"/>
      <c r="Q1479" s="557"/>
      <c r="AF1479" s="553"/>
      <c r="AJ1479" s="558"/>
      <c r="AL1479" s="558"/>
      <c r="AO1479" s="559"/>
    </row>
    <row r="1480" ht="15.75" customHeight="1">
      <c r="A1480" s="550"/>
      <c r="B1480" s="550"/>
      <c r="C1480" s="550"/>
      <c r="D1480" s="550"/>
      <c r="E1480" s="551"/>
      <c r="F1480" s="551"/>
      <c r="G1480" s="550"/>
      <c r="I1480" s="551"/>
      <c r="K1480" s="555"/>
      <c r="L1480" s="556"/>
      <c r="M1480" s="556"/>
      <c r="N1480" s="550"/>
      <c r="O1480" s="553"/>
      <c r="P1480" s="560"/>
      <c r="Q1480" s="557"/>
      <c r="AF1480" s="553"/>
      <c r="AJ1480" s="558"/>
      <c r="AL1480" s="558"/>
      <c r="AO1480" s="559"/>
    </row>
    <row r="1481" ht="15.75" customHeight="1">
      <c r="A1481" s="550"/>
      <c r="B1481" s="550"/>
      <c r="C1481" s="550"/>
      <c r="D1481" s="550"/>
      <c r="E1481" s="551"/>
      <c r="F1481" s="551"/>
      <c r="G1481" s="550"/>
      <c r="I1481" s="551"/>
      <c r="K1481" s="555"/>
      <c r="L1481" s="556"/>
      <c r="M1481" s="556"/>
      <c r="N1481" s="550"/>
      <c r="O1481" s="553"/>
      <c r="P1481" s="560"/>
      <c r="Q1481" s="557"/>
      <c r="AF1481" s="553"/>
      <c r="AJ1481" s="558"/>
      <c r="AL1481" s="558"/>
      <c r="AO1481" s="559"/>
    </row>
    <row r="1482" ht="15.75" customHeight="1">
      <c r="A1482" s="550"/>
      <c r="B1482" s="550"/>
      <c r="C1482" s="550"/>
      <c r="D1482" s="550"/>
      <c r="E1482" s="551"/>
      <c r="F1482" s="551"/>
      <c r="G1482" s="550"/>
      <c r="I1482" s="551"/>
      <c r="K1482" s="555"/>
      <c r="L1482" s="556"/>
      <c r="M1482" s="556"/>
      <c r="N1482" s="550"/>
      <c r="O1482" s="553"/>
      <c r="P1482" s="560"/>
      <c r="Q1482" s="557"/>
      <c r="AF1482" s="553"/>
      <c r="AJ1482" s="558"/>
      <c r="AL1482" s="558"/>
      <c r="AO1482" s="559"/>
    </row>
    <row r="1483" ht="15.75" customHeight="1">
      <c r="A1483" s="550"/>
      <c r="B1483" s="550"/>
      <c r="C1483" s="550"/>
      <c r="D1483" s="550"/>
      <c r="E1483" s="551"/>
      <c r="F1483" s="551"/>
      <c r="G1483" s="550"/>
      <c r="I1483" s="551"/>
      <c r="K1483" s="555"/>
      <c r="L1483" s="556"/>
      <c r="M1483" s="556"/>
      <c r="N1483" s="550"/>
      <c r="O1483" s="553"/>
      <c r="P1483" s="560"/>
      <c r="Q1483" s="557"/>
      <c r="AF1483" s="553"/>
      <c r="AJ1483" s="558"/>
      <c r="AL1483" s="558"/>
      <c r="AO1483" s="559"/>
    </row>
    <row r="1484" ht="15.75" customHeight="1">
      <c r="A1484" s="550"/>
      <c r="B1484" s="550"/>
      <c r="C1484" s="550"/>
      <c r="D1484" s="550"/>
      <c r="E1484" s="551"/>
      <c r="F1484" s="551"/>
      <c r="G1484" s="550"/>
      <c r="I1484" s="551"/>
      <c r="K1484" s="555"/>
      <c r="L1484" s="556"/>
      <c r="M1484" s="556"/>
      <c r="N1484" s="550"/>
      <c r="O1484" s="553"/>
      <c r="P1484" s="560"/>
      <c r="Q1484" s="557"/>
      <c r="AF1484" s="553"/>
      <c r="AJ1484" s="558"/>
      <c r="AL1484" s="558"/>
      <c r="AO1484" s="559"/>
    </row>
    <row r="1485" ht="15.75" customHeight="1">
      <c r="A1485" s="550"/>
      <c r="B1485" s="550"/>
      <c r="C1485" s="550"/>
      <c r="D1485" s="550"/>
      <c r="E1485" s="551"/>
      <c r="F1485" s="551"/>
      <c r="G1485" s="550"/>
      <c r="I1485" s="551"/>
      <c r="K1485" s="555"/>
      <c r="L1485" s="556"/>
      <c r="M1485" s="556"/>
      <c r="N1485" s="550"/>
      <c r="O1485" s="553"/>
      <c r="P1485" s="560"/>
      <c r="Q1485" s="557"/>
      <c r="AF1485" s="553"/>
      <c r="AJ1485" s="558"/>
      <c r="AL1485" s="558"/>
      <c r="AO1485" s="559"/>
    </row>
    <row r="1486" ht="15.75" customHeight="1">
      <c r="A1486" s="550"/>
      <c r="B1486" s="550"/>
      <c r="C1486" s="550"/>
      <c r="D1486" s="550"/>
      <c r="E1486" s="551"/>
      <c r="F1486" s="551"/>
      <c r="G1486" s="550"/>
      <c r="I1486" s="551"/>
      <c r="K1486" s="555"/>
      <c r="L1486" s="556"/>
      <c r="M1486" s="556"/>
      <c r="N1486" s="550"/>
      <c r="O1486" s="553"/>
      <c r="P1486" s="560"/>
      <c r="Q1486" s="557"/>
      <c r="AF1486" s="553"/>
      <c r="AJ1486" s="558"/>
      <c r="AL1486" s="558"/>
      <c r="AO1486" s="559"/>
    </row>
    <row r="1487" ht="15.75" customHeight="1">
      <c r="A1487" s="550"/>
      <c r="B1487" s="550"/>
      <c r="C1487" s="550"/>
      <c r="D1487" s="550"/>
      <c r="E1487" s="551"/>
      <c r="F1487" s="551"/>
      <c r="G1487" s="550"/>
      <c r="I1487" s="551"/>
      <c r="K1487" s="555"/>
      <c r="L1487" s="556"/>
      <c r="M1487" s="556"/>
      <c r="N1487" s="550"/>
      <c r="O1487" s="553"/>
      <c r="P1487" s="560"/>
      <c r="Q1487" s="557"/>
      <c r="AF1487" s="553"/>
      <c r="AJ1487" s="558"/>
      <c r="AL1487" s="558"/>
      <c r="AO1487" s="559"/>
    </row>
    <row r="1488" ht="15.75" customHeight="1">
      <c r="A1488" s="550"/>
      <c r="B1488" s="550"/>
      <c r="C1488" s="550"/>
      <c r="D1488" s="550"/>
      <c r="E1488" s="551"/>
      <c r="F1488" s="551"/>
      <c r="G1488" s="550"/>
      <c r="I1488" s="551"/>
      <c r="K1488" s="555"/>
      <c r="L1488" s="556"/>
      <c r="M1488" s="556"/>
      <c r="N1488" s="550"/>
      <c r="O1488" s="553"/>
      <c r="P1488" s="560"/>
      <c r="Q1488" s="557"/>
      <c r="AF1488" s="553"/>
      <c r="AJ1488" s="558"/>
      <c r="AL1488" s="558"/>
      <c r="AO1488" s="559"/>
    </row>
    <row r="1489" ht="15.75" customHeight="1">
      <c r="A1489" s="550"/>
      <c r="B1489" s="550"/>
      <c r="C1489" s="550"/>
      <c r="D1489" s="550"/>
      <c r="E1489" s="551"/>
      <c r="F1489" s="551"/>
      <c r="G1489" s="550"/>
      <c r="I1489" s="551"/>
      <c r="K1489" s="555"/>
      <c r="L1489" s="556"/>
      <c r="M1489" s="556"/>
      <c r="N1489" s="550"/>
      <c r="O1489" s="553"/>
      <c r="P1489" s="560"/>
      <c r="Q1489" s="557"/>
      <c r="AF1489" s="553"/>
      <c r="AJ1489" s="558"/>
      <c r="AL1489" s="558"/>
      <c r="AO1489" s="559"/>
    </row>
    <row r="1490" ht="15.75" customHeight="1">
      <c r="A1490" s="550"/>
      <c r="B1490" s="550"/>
      <c r="C1490" s="550"/>
      <c r="D1490" s="550"/>
      <c r="E1490" s="551"/>
      <c r="F1490" s="551"/>
      <c r="G1490" s="550"/>
      <c r="I1490" s="551"/>
      <c r="K1490" s="555"/>
      <c r="L1490" s="556"/>
      <c r="M1490" s="556"/>
      <c r="N1490" s="550"/>
      <c r="O1490" s="553"/>
      <c r="P1490" s="560"/>
      <c r="Q1490" s="557"/>
      <c r="AF1490" s="553"/>
      <c r="AJ1490" s="558"/>
      <c r="AL1490" s="558"/>
      <c r="AO1490" s="559"/>
    </row>
    <row r="1491" ht="15.75" customHeight="1">
      <c r="A1491" s="550"/>
      <c r="B1491" s="550"/>
      <c r="C1491" s="550"/>
      <c r="D1491" s="550"/>
      <c r="E1491" s="551"/>
      <c r="F1491" s="551"/>
      <c r="G1491" s="550"/>
      <c r="I1491" s="551"/>
      <c r="K1491" s="555"/>
      <c r="L1491" s="556"/>
      <c r="M1491" s="556"/>
      <c r="N1491" s="550"/>
      <c r="O1491" s="553"/>
      <c r="P1491" s="560"/>
      <c r="Q1491" s="557"/>
      <c r="AF1491" s="553"/>
      <c r="AJ1491" s="558"/>
      <c r="AL1491" s="558"/>
      <c r="AO1491" s="559"/>
    </row>
    <row r="1492" ht="15.75" customHeight="1">
      <c r="A1492" s="550"/>
      <c r="B1492" s="550"/>
      <c r="C1492" s="550"/>
      <c r="D1492" s="550"/>
      <c r="E1492" s="551"/>
      <c r="F1492" s="551"/>
      <c r="G1492" s="550"/>
      <c r="I1492" s="551"/>
      <c r="K1492" s="555"/>
      <c r="L1492" s="556"/>
      <c r="M1492" s="556"/>
      <c r="N1492" s="550"/>
      <c r="O1492" s="553"/>
      <c r="P1492" s="560"/>
      <c r="Q1492" s="557"/>
      <c r="AF1492" s="553"/>
      <c r="AJ1492" s="558"/>
      <c r="AL1492" s="558"/>
      <c r="AO1492" s="559"/>
    </row>
    <row r="1493" ht="15.75" customHeight="1">
      <c r="A1493" s="550"/>
      <c r="B1493" s="550"/>
      <c r="C1493" s="550"/>
      <c r="D1493" s="550"/>
      <c r="E1493" s="551"/>
      <c r="F1493" s="551"/>
      <c r="G1493" s="550"/>
      <c r="I1493" s="551"/>
      <c r="K1493" s="555"/>
      <c r="L1493" s="556"/>
      <c r="M1493" s="556"/>
      <c r="N1493" s="550"/>
      <c r="O1493" s="553"/>
      <c r="P1493" s="560"/>
      <c r="Q1493" s="557"/>
      <c r="AF1493" s="553"/>
      <c r="AJ1493" s="558"/>
      <c r="AL1493" s="558"/>
      <c r="AO1493" s="559"/>
    </row>
    <row r="1494" ht="15.75" customHeight="1">
      <c r="A1494" s="550"/>
      <c r="B1494" s="550"/>
      <c r="C1494" s="550"/>
      <c r="D1494" s="550"/>
      <c r="E1494" s="551"/>
      <c r="F1494" s="551"/>
      <c r="G1494" s="550"/>
      <c r="I1494" s="551"/>
      <c r="K1494" s="555"/>
      <c r="L1494" s="556"/>
      <c r="M1494" s="556"/>
      <c r="N1494" s="550"/>
      <c r="O1494" s="553"/>
      <c r="P1494" s="560"/>
      <c r="Q1494" s="557"/>
      <c r="AF1494" s="553"/>
      <c r="AJ1494" s="558"/>
      <c r="AL1494" s="558"/>
      <c r="AO1494" s="559"/>
    </row>
    <row r="1495" ht="15.75" customHeight="1">
      <c r="A1495" s="550"/>
      <c r="B1495" s="550"/>
      <c r="C1495" s="550"/>
      <c r="D1495" s="550"/>
      <c r="E1495" s="551"/>
      <c r="F1495" s="551"/>
      <c r="G1495" s="550"/>
      <c r="I1495" s="551"/>
      <c r="K1495" s="555"/>
      <c r="L1495" s="556"/>
      <c r="M1495" s="556"/>
      <c r="N1495" s="550"/>
      <c r="O1495" s="553"/>
      <c r="P1495" s="560"/>
      <c r="Q1495" s="557"/>
      <c r="AF1495" s="553"/>
      <c r="AJ1495" s="558"/>
      <c r="AL1495" s="558"/>
      <c r="AO1495" s="559"/>
    </row>
    <row r="1496" ht="15.75" customHeight="1">
      <c r="A1496" s="550"/>
      <c r="B1496" s="550"/>
      <c r="C1496" s="550"/>
      <c r="D1496" s="550"/>
      <c r="E1496" s="551"/>
      <c r="F1496" s="551"/>
      <c r="G1496" s="550"/>
      <c r="I1496" s="551"/>
      <c r="K1496" s="555"/>
      <c r="L1496" s="556"/>
      <c r="M1496" s="556"/>
      <c r="N1496" s="550"/>
      <c r="O1496" s="553"/>
      <c r="P1496" s="560"/>
      <c r="Q1496" s="557"/>
      <c r="AF1496" s="553"/>
      <c r="AJ1496" s="558"/>
      <c r="AL1496" s="558"/>
      <c r="AO1496" s="559"/>
    </row>
    <row r="1497" ht="15.75" customHeight="1">
      <c r="A1497" s="550"/>
      <c r="B1497" s="550"/>
      <c r="C1497" s="550"/>
      <c r="D1497" s="550"/>
      <c r="E1497" s="551"/>
      <c r="F1497" s="551"/>
      <c r="G1497" s="550"/>
      <c r="I1497" s="551"/>
      <c r="K1497" s="555"/>
      <c r="L1497" s="556"/>
      <c r="M1497" s="556"/>
      <c r="N1497" s="550"/>
      <c r="O1497" s="553"/>
      <c r="P1497" s="560"/>
      <c r="Q1497" s="557"/>
      <c r="AF1497" s="553"/>
      <c r="AJ1497" s="558"/>
      <c r="AL1497" s="558"/>
      <c r="AO1497" s="559"/>
    </row>
    <row r="1498" ht="15.75" customHeight="1">
      <c r="A1498" s="550"/>
      <c r="B1498" s="550"/>
      <c r="C1498" s="550"/>
      <c r="D1498" s="550"/>
      <c r="E1498" s="551"/>
      <c r="F1498" s="551"/>
      <c r="G1498" s="550"/>
      <c r="I1498" s="551"/>
      <c r="K1498" s="555"/>
      <c r="L1498" s="556"/>
      <c r="M1498" s="556"/>
      <c r="N1498" s="550"/>
      <c r="O1498" s="553"/>
      <c r="P1498" s="560"/>
      <c r="Q1498" s="557"/>
      <c r="AF1498" s="553"/>
      <c r="AJ1498" s="558"/>
      <c r="AL1498" s="558"/>
      <c r="AO1498" s="559"/>
    </row>
    <row r="1499" ht="15.75" customHeight="1">
      <c r="A1499" s="550"/>
      <c r="B1499" s="550"/>
      <c r="C1499" s="550"/>
      <c r="D1499" s="550"/>
      <c r="E1499" s="551"/>
      <c r="F1499" s="551"/>
      <c r="G1499" s="550"/>
      <c r="I1499" s="551"/>
      <c r="K1499" s="555"/>
      <c r="L1499" s="556"/>
      <c r="M1499" s="556"/>
      <c r="N1499" s="550"/>
      <c r="O1499" s="553"/>
      <c r="P1499" s="560"/>
      <c r="Q1499" s="557"/>
      <c r="AF1499" s="553"/>
      <c r="AJ1499" s="558"/>
      <c r="AL1499" s="558"/>
      <c r="AO1499" s="559"/>
    </row>
    <row r="1500" ht="15.75" customHeight="1">
      <c r="A1500" s="550"/>
      <c r="B1500" s="550"/>
      <c r="C1500" s="550"/>
      <c r="D1500" s="550"/>
      <c r="E1500" s="551"/>
      <c r="F1500" s="551"/>
      <c r="G1500" s="550"/>
      <c r="I1500" s="551"/>
      <c r="K1500" s="555"/>
      <c r="L1500" s="556"/>
      <c r="M1500" s="556"/>
      <c r="N1500" s="550"/>
      <c r="O1500" s="553"/>
      <c r="P1500" s="560"/>
      <c r="Q1500" s="557"/>
      <c r="AF1500" s="553"/>
      <c r="AJ1500" s="558"/>
      <c r="AL1500" s="558"/>
      <c r="AO1500" s="559"/>
    </row>
    <row r="1501" ht="15.75" customHeight="1">
      <c r="A1501" s="550"/>
      <c r="B1501" s="550"/>
      <c r="C1501" s="550"/>
      <c r="D1501" s="550"/>
      <c r="E1501" s="551"/>
      <c r="F1501" s="551"/>
      <c r="G1501" s="550"/>
      <c r="I1501" s="551"/>
      <c r="K1501" s="555"/>
      <c r="L1501" s="556"/>
      <c r="M1501" s="556"/>
      <c r="N1501" s="550"/>
      <c r="O1501" s="553"/>
      <c r="P1501" s="560"/>
      <c r="Q1501" s="557"/>
      <c r="AF1501" s="553"/>
      <c r="AJ1501" s="558"/>
      <c r="AL1501" s="558"/>
      <c r="AO1501" s="559"/>
    </row>
    <row r="1502" ht="15.75" customHeight="1">
      <c r="A1502" s="550"/>
      <c r="B1502" s="550"/>
      <c r="C1502" s="550"/>
      <c r="D1502" s="550"/>
      <c r="E1502" s="551"/>
      <c r="F1502" s="551"/>
      <c r="G1502" s="550"/>
      <c r="I1502" s="551"/>
      <c r="K1502" s="555"/>
      <c r="L1502" s="556"/>
      <c r="M1502" s="556"/>
      <c r="N1502" s="550"/>
      <c r="O1502" s="553"/>
      <c r="P1502" s="560"/>
      <c r="Q1502" s="557"/>
      <c r="AF1502" s="553"/>
      <c r="AJ1502" s="558"/>
      <c r="AL1502" s="558"/>
      <c r="AO1502" s="559"/>
    </row>
    <row r="1503" ht="15.75" customHeight="1">
      <c r="A1503" s="550"/>
      <c r="B1503" s="550"/>
      <c r="C1503" s="550"/>
      <c r="D1503" s="550"/>
      <c r="E1503" s="551"/>
      <c r="F1503" s="551"/>
      <c r="G1503" s="550"/>
      <c r="I1503" s="551"/>
      <c r="K1503" s="555"/>
      <c r="L1503" s="556"/>
      <c r="M1503" s="556"/>
      <c r="N1503" s="550"/>
      <c r="O1503" s="553"/>
      <c r="P1503" s="560"/>
      <c r="Q1503" s="557"/>
      <c r="AF1503" s="553"/>
      <c r="AJ1503" s="558"/>
      <c r="AL1503" s="558"/>
      <c r="AO1503" s="559"/>
    </row>
    <row r="1504" ht="15.75" customHeight="1">
      <c r="A1504" s="550"/>
      <c r="B1504" s="550"/>
      <c r="C1504" s="550"/>
      <c r="D1504" s="550"/>
      <c r="E1504" s="551"/>
      <c r="F1504" s="551"/>
      <c r="G1504" s="550"/>
      <c r="I1504" s="551"/>
      <c r="K1504" s="555"/>
      <c r="L1504" s="556"/>
      <c r="M1504" s="556"/>
      <c r="N1504" s="550"/>
      <c r="O1504" s="553"/>
      <c r="P1504" s="560"/>
      <c r="Q1504" s="557"/>
      <c r="AF1504" s="553"/>
      <c r="AJ1504" s="558"/>
      <c r="AL1504" s="558"/>
      <c r="AO1504" s="559"/>
    </row>
    <row r="1505" ht="15.75" customHeight="1">
      <c r="A1505" s="550"/>
      <c r="B1505" s="550"/>
      <c r="C1505" s="550"/>
      <c r="D1505" s="550"/>
      <c r="E1505" s="551"/>
      <c r="F1505" s="551"/>
      <c r="G1505" s="550"/>
      <c r="I1505" s="551"/>
      <c r="K1505" s="555"/>
      <c r="L1505" s="556"/>
      <c r="M1505" s="556"/>
      <c r="N1505" s="550"/>
      <c r="O1505" s="553"/>
      <c r="P1505" s="560"/>
      <c r="Q1505" s="557"/>
      <c r="AF1505" s="553"/>
      <c r="AJ1505" s="558"/>
      <c r="AL1505" s="558"/>
      <c r="AO1505" s="559"/>
    </row>
    <row r="1506" ht="15.75" customHeight="1">
      <c r="A1506" s="550"/>
      <c r="B1506" s="550"/>
      <c r="C1506" s="550"/>
      <c r="D1506" s="550"/>
      <c r="E1506" s="551"/>
      <c r="F1506" s="551"/>
      <c r="G1506" s="550"/>
      <c r="I1506" s="551"/>
      <c r="K1506" s="555"/>
      <c r="L1506" s="556"/>
      <c r="M1506" s="556"/>
      <c r="N1506" s="550"/>
      <c r="O1506" s="553"/>
      <c r="P1506" s="560"/>
      <c r="Q1506" s="557"/>
      <c r="AF1506" s="553"/>
      <c r="AJ1506" s="558"/>
      <c r="AL1506" s="558"/>
      <c r="AO1506" s="559"/>
    </row>
    <row r="1507" ht="15.75" customHeight="1">
      <c r="A1507" s="550"/>
      <c r="B1507" s="550"/>
      <c r="C1507" s="550"/>
      <c r="D1507" s="550"/>
      <c r="E1507" s="551"/>
      <c r="F1507" s="551"/>
      <c r="G1507" s="550"/>
      <c r="I1507" s="551"/>
      <c r="K1507" s="555"/>
      <c r="L1507" s="556"/>
      <c r="M1507" s="556"/>
      <c r="N1507" s="550"/>
      <c r="O1507" s="553"/>
      <c r="P1507" s="560"/>
      <c r="Q1507" s="557"/>
      <c r="AF1507" s="553"/>
      <c r="AJ1507" s="558"/>
      <c r="AL1507" s="558"/>
      <c r="AO1507" s="559"/>
    </row>
    <row r="1508" ht="15.75" customHeight="1">
      <c r="A1508" s="550"/>
      <c r="B1508" s="550"/>
      <c r="C1508" s="550"/>
      <c r="D1508" s="550"/>
      <c r="E1508" s="551"/>
      <c r="F1508" s="551"/>
      <c r="G1508" s="550"/>
      <c r="I1508" s="551"/>
      <c r="K1508" s="555"/>
      <c r="L1508" s="556"/>
      <c r="M1508" s="556"/>
      <c r="N1508" s="550"/>
      <c r="O1508" s="553"/>
      <c r="P1508" s="560"/>
      <c r="Q1508" s="557"/>
      <c r="AF1508" s="553"/>
      <c r="AJ1508" s="558"/>
      <c r="AL1508" s="558"/>
      <c r="AO1508" s="559"/>
    </row>
    <row r="1509" ht="15.75" customHeight="1">
      <c r="A1509" s="550"/>
      <c r="B1509" s="550"/>
      <c r="C1509" s="550"/>
      <c r="D1509" s="550"/>
      <c r="E1509" s="551"/>
      <c r="F1509" s="551"/>
      <c r="G1509" s="550"/>
      <c r="I1509" s="551"/>
      <c r="K1509" s="555"/>
      <c r="L1509" s="556"/>
      <c r="M1509" s="556"/>
      <c r="N1509" s="550"/>
      <c r="O1509" s="553"/>
      <c r="P1509" s="560"/>
      <c r="Q1509" s="557"/>
      <c r="AF1509" s="553"/>
      <c r="AJ1509" s="558"/>
      <c r="AL1509" s="558"/>
      <c r="AO1509" s="559"/>
    </row>
    <row r="1510" ht="15.75" customHeight="1">
      <c r="A1510" s="550"/>
      <c r="B1510" s="550"/>
      <c r="C1510" s="550"/>
      <c r="D1510" s="550"/>
      <c r="E1510" s="551"/>
      <c r="F1510" s="551"/>
      <c r="G1510" s="550"/>
      <c r="I1510" s="551"/>
      <c r="K1510" s="555"/>
      <c r="L1510" s="556"/>
      <c r="M1510" s="556"/>
      <c r="N1510" s="550"/>
      <c r="O1510" s="553"/>
      <c r="P1510" s="560"/>
      <c r="Q1510" s="557"/>
      <c r="AF1510" s="553"/>
      <c r="AJ1510" s="558"/>
      <c r="AL1510" s="558"/>
      <c r="AO1510" s="559"/>
    </row>
    <row r="1511" ht="15.75" customHeight="1">
      <c r="A1511" s="550"/>
      <c r="B1511" s="550"/>
      <c r="C1511" s="550"/>
      <c r="D1511" s="550"/>
      <c r="E1511" s="551"/>
      <c r="F1511" s="551"/>
      <c r="G1511" s="550"/>
      <c r="I1511" s="551"/>
      <c r="K1511" s="555"/>
      <c r="L1511" s="556"/>
      <c r="M1511" s="556"/>
      <c r="N1511" s="550"/>
      <c r="O1511" s="553"/>
      <c r="P1511" s="560"/>
      <c r="Q1511" s="557"/>
      <c r="AF1511" s="553"/>
      <c r="AJ1511" s="558"/>
      <c r="AL1511" s="558"/>
      <c r="AO1511" s="559"/>
    </row>
    <row r="1512" ht="15.75" customHeight="1">
      <c r="A1512" s="550"/>
      <c r="B1512" s="550"/>
      <c r="C1512" s="550"/>
      <c r="D1512" s="550"/>
      <c r="E1512" s="551"/>
      <c r="F1512" s="551"/>
      <c r="G1512" s="550"/>
      <c r="I1512" s="551"/>
      <c r="K1512" s="555"/>
      <c r="L1512" s="556"/>
      <c r="M1512" s="556"/>
      <c r="N1512" s="550"/>
      <c r="O1512" s="553"/>
      <c r="P1512" s="560"/>
      <c r="Q1512" s="557"/>
      <c r="AF1512" s="553"/>
      <c r="AJ1512" s="558"/>
      <c r="AL1512" s="558"/>
      <c r="AO1512" s="559"/>
    </row>
    <row r="1513" ht="15.75" customHeight="1">
      <c r="A1513" s="550"/>
      <c r="B1513" s="550"/>
      <c r="C1513" s="550"/>
      <c r="D1513" s="550"/>
      <c r="E1513" s="551"/>
      <c r="F1513" s="551"/>
      <c r="G1513" s="550"/>
      <c r="I1513" s="551"/>
      <c r="K1513" s="555"/>
      <c r="L1513" s="556"/>
      <c r="M1513" s="556"/>
      <c r="N1513" s="550"/>
      <c r="O1513" s="553"/>
      <c r="P1513" s="560"/>
      <c r="Q1513" s="557"/>
      <c r="AF1513" s="553"/>
      <c r="AJ1513" s="558"/>
      <c r="AL1513" s="558"/>
      <c r="AO1513" s="559"/>
    </row>
    <row r="1514" ht="15.75" customHeight="1">
      <c r="A1514" s="550"/>
      <c r="B1514" s="550"/>
      <c r="C1514" s="550"/>
      <c r="D1514" s="550"/>
      <c r="E1514" s="551"/>
      <c r="F1514" s="551"/>
      <c r="G1514" s="550"/>
      <c r="I1514" s="551"/>
      <c r="K1514" s="555"/>
      <c r="L1514" s="556"/>
      <c r="M1514" s="556"/>
      <c r="N1514" s="550"/>
      <c r="O1514" s="553"/>
      <c r="P1514" s="560"/>
      <c r="Q1514" s="557"/>
      <c r="AF1514" s="553"/>
      <c r="AJ1514" s="558"/>
      <c r="AL1514" s="558"/>
      <c r="AO1514" s="559"/>
    </row>
    <row r="1515" ht="15.75" customHeight="1">
      <c r="A1515" s="550"/>
      <c r="B1515" s="550"/>
      <c r="C1515" s="550"/>
      <c r="D1515" s="550"/>
      <c r="E1515" s="551"/>
      <c r="F1515" s="551"/>
      <c r="G1515" s="550"/>
      <c r="I1515" s="551"/>
      <c r="K1515" s="555"/>
      <c r="L1515" s="556"/>
      <c r="M1515" s="556"/>
      <c r="N1515" s="550"/>
      <c r="O1515" s="553"/>
      <c r="P1515" s="560"/>
      <c r="Q1515" s="557"/>
      <c r="AF1515" s="553"/>
      <c r="AJ1515" s="558"/>
      <c r="AL1515" s="558"/>
      <c r="AO1515" s="559"/>
    </row>
    <row r="1516" ht="15.75" customHeight="1">
      <c r="A1516" s="550"/>
      <c r="B1516" s="550"/>
      <c r="C1516" s="550"/>
      <c r="D1516" s="550"/>
      <c r="E1516" s="551"/>
      <c r="F1516" s="551"/>
      <c r="G1516" s="550"/>
      <c r="I1516" s="551"/>
      <c r="K1516" s="555"/>
      <c r="L1516" s="556"/>
      <c r="M1516" s="556"/>
      <c r="N1516" s="550"/>
      <c r="O1516" s="553"/>
      <c r="P1516" s="560"/>
      <c r="Q1516" s="557"/>
      <c r="AF1516" s="553"/>
      <c r="AJ1516" s="558"/>
      <c r="AL1516" s="558"/>
      <c r="AO1516" s="559"/>
    </row>
    <row r="1517" ht="15.75" customHeight="1">
      <c r="A1517" s="550"/>
      <c r="B1517" s="550"/>
      <c r="C1517" s="550"/>
      <c r="D1517" s="550"/>
      <c r="E1517" s="551"/>
      <c r="F1517" s="551"/>
      <c r="G1517" s="550"/>
      <c r="I1517" s="551"/>
      <c r="K1517" s="555"/>
      <c r="L1517" s="556"/>
      <c r="M1517" s="556"/>
      <c r="N1517" s="550"/>
      <c r="O1517" s="553"/>
      <c r="P1517" s="560"/>
      <c r="Q1517" s="557"/>
      <c r="AF1517" s="553"/>
      <c r="AJ1517" s="558"/>
      <c r="AL1517" s="558"/>
      <c r="AO1517" s="559"/>
    </row>
    <row r="1518" ht="15.75" customHeight="1">
      <c r="A1518" s="550"/>
      <c r="B1518" s="550"/>
      <c r="C1518" s="550"/>
      <c r="D1518" s="550"/>
      <c r="E1518" s="551"/>
      <c r="F1518" s="551"/>
      <c r="G1518" s="550"/>
      <c r="I1518" s="551"/>
      <c r="K1518" s="555"/>
      <c r="L1518" s="556"/>
      <c r="M1518" s="556"/>
      <c r="N1518" s="550"/>
      <c r="O1518" s="553"/>
      <c r="P1518" s="560"/>
      <c r="Q1518" s="557"/>
      <c r="AF1518" s="553"/>
      <c r="AJ1518" s="558"/>
      <c r="AL1518" s="558"/>
      <c r="AO1518" s="559"/>
    </row>
    <row r="1519" ht="15.75" customHeight="1">
      <c r="A1519" s="550"/>
      <c r="B1519" s="550"/>
      <c r="C1519" s="550"/>
      <c r="D1519" s="550"/>
      <c r="E1519" s="551"/>
      <c r="F1519" s="551"/>
      <c r="G1519" s="550"/>
      <c r="I1519" s="551"/>
      <c r="K1519" s="555"/>
      <c r="L1519" s="556"/>
      <c r="M1519" s="556"/>
      <c r="N1519" s="550"/>
      <c r="O1519" s="553"/>
      <c r="P1519" s="560"/>
      <c r="Q1519" s="557"/>
      <c r="AF1519" s="553"/>
      <c r="AJ1519" s="558"/>
      <c r="AL1519" s="558"/>
      <c r="AO1519" s="559"/>
    </row>
    <row r="1520" ht="15.75" customHeight="1">
      <c r="A1520" s="550"/>
      <c r="B1520" s="550"/>
      <c r="C1520" s="550"/>
      <c r="D1520" s="550"/>
      <c r="E1520" s="551"/>
      <c r="F1520" s="551"/>
      <c r="G1520" s="550"/>
      <c r="I1520" s="551"/>
      <c r="K1520" s="555"/>
      <c r="L1520" s="556"/>
      <c r="M1520" s="556"/>
      <c r="N1520" s="550"/>
      <c r="O1520" s="553"/>
      <c r="P1520" s="560"/>
      <c r="Q1520" s="557"/>
      <c r="AF1520" s="553"/>
      <c r="AJ1520" s="558"/>
      <c r="AL1520" s="558"/>
      <c r="AO1520" s="559"/>
    </row>
    <row r="1521" ht="15.75" customHeight="1">
      <c r="A1521" s="550"/>
      <c r="B1521" s="550"/>
      <c r="C1521" s="550"/>
      <c r="D1521" s="550"/>
      <c r="E1521" s="551"/>
      <c r="F1521" s="551"/>
      <c r="G1521" s="550"/>
      <c r="I1521" s="551"/>
      <c r="K1521" s="555"/>
      <c r="L1521" s="556"/>
      <c r="M1521" s="556"/>
      <c r="N1521" s="550"/>
      <c r="O1521" s="553"/>
      <c r="P1521" s="560"/>
      <c r="Q1521" s="557"/>
      <c r="AF1521" s="553"/>
      <c r="AJ1521" s="558"/>
      <c r="AL1521" s="558"/>
      <c r="AO1521" s="559"/>
    </row>
    <row r="1522" ht="15.75" customHeight="1">
      <c r="A1522" s="550"/>
      <c r="B1522" s="550"/>
      <c r="C1522" s="550"/>
      <c r="D1522" s="550"/>
      <c r="E1522" s="551"/>
      <c r="F1522" s="551"/>
      <c r="G1522" s="550"/>
      <c r="I1522" s="551"/>
      <c r="K1522" s="555"/>
      <c r="L1522" s="556"/>
      <c r="M1522" s="556"/>
      <c r="N1522" s="550"/>
      <c r="O1522" s="553"/>
      <c r="P1522" s="560"/>
      <c r="Q1522" s="557"/>
      <c r="AF1522" s="553"/>
      <c r="AJ1522" s="558"/>
      <c r="AL1522" s="558"/>
      <c r="AO1522" s="559"/>
    </row>
    <row r="1523" ht="15.75" customHeight="1">
      <c r="A1523" s="550"/>
      <c r="B1523" s="550"/>
      <c r="C1523" s="550"/>
      <c r="D1523" s="550"/>
      <c r="E1523" s="551"/>
      <c r="F1523" s="551"/>
      <c r="G1523" s="550"/>
      <c r="I1523" s="551"/>
      <c r="K1523" s="555"/>
      <c r="L1523" s="556"/>
      <c r="M1523" s="556"/>
      <c r="N1523" s="550"/>
      <c r="O1523" s="553"/>
      <c r="P1523" s="560"/>
      <c r="Q1523" s="557"/>
      <c r="AF1523" s="553"/>
      <c r="AJ1523" s="558"/>
      <c r="AL1523" s="558"/>
      <c r="AO1523" s="559"/>
    </row>
    <row r="1524" ht="15.75" customHeight="1">
      <c r="A1524" s="550"/>
      <c r="B1524" s="550"/>
      <c r="C1524" s="550"/>
      <c r="D1524" s="550"/>
      <c r="E1524" s="551"/>
      <c r="F1524" s="551"/>
      <c r="G1524" s="550"/>
      <c r="I1524" s="551"/>
      <c r="K1524" s="555"/>
      <c r="L1524" s="556"/>
      <c r="M1524" s="556"/>
      <c r="N1524" s="550"/>
      <c r="O1524" s="553"/>
      <c r="P1524" s="560"/>
      <c r="Q1524" s="557"/>
      <c r="AF1524" s="553"/>
      <c r="AJ1524" s="558"/>
      <c r="AL1524" s="558"/>
      <c r="AO1524" s="559"/>
    </row>
    <row r="1525" ht="15.75" customHeight="1">
      <c r="A1525" s="550"/>
      <c r="B1525" s="550"/>
      <c r="C1525" s="550"/>
      <c r="D1525" s="550"/>
      <c r="E1525" s="551"/>
      <c r="F1525" s="551"/>
      <c r="G1525" s="550"/>
      <c r="I1525" s="551"/>
      <c r="K1525" s="555"/>
      <c r="L1525" s="556"/>
      <c r="M1525" s="556"/>
      <c r="N1525" s="550"/>
      <c r="O1525" s="553"/>
      <c r="P1525" s="560"/>
      <c r="Q1525" s="557"/>
      <c r="AF1525" s="553"/>
      <c r="AJ1525" s="558"/>
      <c r="AL1525" s="558"/>
      <c r="AO1525" s="559"/>
    </row>
    <row r="1526" ht="15.75" customHeight="1">
      <c r="A1526" s="550"/>
      <c r="B1526" s="550"/>
      <c r="C1526" s="550"/>
      <c r="D1526" s="550"/>
      <c r="E1526" s="551"/>
      <c r="F1526" s="551"/>
      <c r="G1526" s="550"/>
      <c r="I1526" s="551"/>
      <c r="K1526" s="555"/>
      <c r="L1526" s="556"/>
      <c r="M1526" s="556"/>
      <c r="N1526" s="550"/>
      <c r="O1526" s="553"/>
      <c r="P1526" s="560"/>
      <c r="Q1526" s="557"/>
      <c r="AF1526" s="553"/>
      <c r="AJ1526" s="558"/>
      <c r="AL1526" s="558"/>
      <c r="AO1526" s="559"/>
    </row>
    <row r="1527" ht="15.75" customHeight="1">
      <c r="A1527" s="550"/>
      <c r="B1527" s="550"/>
      <c r="C1527" s="550"/>
      <c r="D1527" s="550"/>
      <c r="E1527" s="551"/>
      <c r="F1527" s="551"/>
      <c r="G1527" s="550"/>
      <c r="I1527" s="551"/>
      <c r="K1527" s="555"/>
      <c r="L1527" s="556"/>
      <c r="M1527" s="556"/>
      <c r="N1527" s="550"/>
      <c r="O1527" s="553"/>
      <c r="P1527" s="560"/>
      <c r="Q1527" s="557"/>
      <c r="AF1527" s="553"/>
      <c r="AJ1527" s="558"/>
      <c r="AL1527" s="558"/>
      <c r="AO1527" s="559"/>
    </row>
    <row r="1528" ht="15.75" customHeight="1">
      <c r="A1528" s="550"/>
      <c r="B1528" s="550"/>
      <c r="C1528" s="550"/>
      <c r="D1528" s="550"/>
      <c r="E1528" s="551"/>
      <c r="F1528" s="551"/>
      <c r="G1528" s="550"/>
      <c r="I1528" s="551"/>
      <c r="K1528" s="555"/>
      <c r="L1528" s="556"/>
      <c r="M1528" s="556"/>
      <c r="N1528" s="550"/>
      <c r="O1528" s="553"/>
      <c r="P1528" s="560"/>
      <c r="Q1528" s="557"/>
      <c r="AF1528" s="553"/>
      <c r="AJ1528" s="558"/>
      <c r="AL1528" s="558"/>
      <c r="AO1528" s="559"/>
    </row>
    <row r="1529" ht="15.75" customHeight="1">
      <c r="A1529" s="550"/>
      <c r="B1529" s="550"/>
      <c r="C1529" s="550"/>
      <c r="D1529" s="550"/>
      <c r="E1529" s="551"/>
      <c r="F1529" s="551"/>
      <c r="G1529" s="550"/>
      <c r="I1529" s="551"/>
      <c r="K1529" s="555"/>
      <c r="L1529" s="556"/>
      <c r="M1529" s="556"/>
      <c r="N1529" s="550"/>
      <c r="O1529" s="553"/>
      <c r="P1529" s="560"/>
      <c r="Q1529" s="557"/>
      <c r="AF1529" s="553"/>
      <c r="AJ1529" s="558"/>
      <c r="AL1529" s="558"/>
      <c r="AO1529" s="559"/>
    </row>
    <row r="1530" ht="15.75" customHeight="1">
      <c r="A1530" s="550"/>
      <c r="B1530" s="550"/>
      <c r="C1530" s="550"/>
      <c r="D1530" s="550"/>
      <c r="E1530" s="551"/>
      <c r="F1530" s="551"/>
      <c r="G1530" s="550"/>
      <c r="I1530" s="551"/>
      <c r="K1530" s="555"/>
      <c r="L1530" s="556"/>
      <c r="M1530" s="556"/>
      <c r="N1530" s="550"/>
      <c r="O1530" s="553"/>
      <c r="P1530" s="560"/>
      <c r="Q1530" s="557"/>
      <c r="AF1530" s="553"/>
      <c r="AJ1530" s="558"/>
      <c r="AL1530" s="558"/>
      <c r="AO1530" s="559"/>
    </row>
    <row r="1531" ht="15.75" customHeight="1">
      <c r="A1531" s="550"/>
      <c r="B1531" s="550"/>
      <c r="C1531" s="550"/>
      <c r="D1531" s="550"/>
      <c r="E1531" s="551"/>
      <c r="F1531" s="551"/>
      <c r="G1531" s="550"/>
      <c r="I1531" s="551"/>
      <c r="K1531" s="555"/>
      <c r="L1531" s="556"/>
      <c r="M1531" s="556"/>
      <c r="N1531" s="550"/>
      <c r="O1531" s="553"/>
      <c r="P1531" s="560"/>
      <c r="Q1531" s="557"/>
      <c r="AF1531" s="553"/>
      <c r="AJ1531" s="558"/>
      <c r="AL1531" s="558"/>
      <c r="AO1531" s="559"/>
    </row>
    <row r="1532" ht="15.75" customHeight="1">
      <c r="A1532" s="550"/>
      <c r="B1532" s="550"/>
      <c r="C1532" s="550"/>
      <c r="D1532" s="550"/>
      <c r="E1532" s="551"/>
      <c r="F1532" s="551"/>
      <c r="G1532" s="550"/>
      <c r="I1532" s="551"/>
      <c r="K1532" s="555"/>
      <c r="L1532" s="556"/>
      <c r="M1532" s="556"/>
      <c r="N1532" s="550"/>
      <c r="O1532" s="553"/>
      <c r="P1532" s="560"/>
      <c r="Q1532" s="557"/>
      <c r="AF1532" s="553"/>
      <c r="AJ1532" s="558"/>
      <c r="AL1532" s="558"/>
      <c r="AO1532" s="559"/>
    </row>
    <row r="1533" ht="15.75" customHeight="1">
      <c r="A1533" s="550"/>
      <c r="B1533" s="550"/>
      <c r="C1533" s="550"/>
      <c r="D1533" s="550"/>
      <c r="E1533" s="551"/>
      <c r="F1533" s="551"/>
      <c r="G1533" s="550"/>
      <c r="I1533" s="551"/>
      <c r="K1533" s="555"/>
      <c r="L1533" s="556"/>
      <c r="M1533" s="556"/>
      <c r="N1533" s="550"/>
      <c r="O1533" s="553"/>
      <c r="P1533" s="560"/>
      <c r="Q1533" s="557"/>
      <c r="AF1533" s="553"/>
      <c r="AJ1533" s="558"/>
      <c r="AL1533" s="558"/>
      <c r="AO1533" s="559"/>
    </row>
    <row r="1534" ht="15.75" customHeight="1">
      <c r="A1534" s="550"/>
      <c r="B1534" s="550"/>
      <c r="C1534" s="550"/>
      <c r="D1534" s="550"/>
      <c r="E1534" s="551"/>
      <c r="F1534" s="551"/>
      <c r="G1534" s="550"/>
      <c r="I1534" s="551"/>
      <c r="K1534" s="555"/>
      <c r="L1534" s="556"/>
      <c r="M1534" s="556"/>
      <c r="N1534" s="550"/>
      <c r="O1534" s="553"/>
      <c r="P1534" s="560"/>
      <c r="Q1534" s="557"/>
      <c r="AF1534" s="553"/>
      <c r="AJ1534" s="558"/>
      <c r="AL1534" s="558"/>
      <c r="AO1534" s="559"/>
    </row>
    <row r="1535" ht="15.75" customHeight="1">
      <c r="A1535" s="550"/>
      <c r="B1535" s="550"/>
      <c r="C1535" s="550"/>
      <c r="D1535" s="550"/>
      <c r="E1535" s="551"/>
      <c r="F1535" s="551"/>
      <c r="G1535" s="550"/>
      <c r="I1535" s="551"/>
      <c r="K1535" s="555"/>
      <c r="L1535" s="556"/>
      <c r="M1535" s="556"/>
      <c r="N1535" s="550"/>
      <c r="O1535" s="553"/>
      <c r="P1535" s="560"/>
      <c r="Q1535" s="557"/>
      <c r="AF1535" s="553"/>
      <c r="AJ1535" s="558"/>
      <c r="AL1535" s="558"/>
      <c r="AO1535" s="559"/>
    </row>
    <row r="1536" ht="15.75" customHeight="1">
      <c r="A1536" s="550"/>
      <c r="B1536" s="550"/>
      <c r="C1536" s="550"/>
      <c r="D1536" s="550"/>
      <c r="E1536" s="551"/>
      <c r="F1536" s="551"/>
      <c r="G1536" s="550"/>
      <c r="I1536" s="551"/>
      <c r="K1536" s="555"/>
      <c r="L1536" s="556"/>
      <c r="M1536" s="556"/>
      <c r="N1536" s="550"/>
      <c r="O1536" s="553"/>
      <c r="P1536" s="560"/>
      <c r="Q1536" s="557"/>
      <c r="AF1536" s="553"/>
      <c r="AJ1536" s="558"/>
      <c r="AL1536" s="558"/>
      <c r="AO1536" s="559"/>
    </row>
    <row r="1537" ht="15.75" customHeight="1">
      <c r="A1537" s="550"/>
      <c r="B1537" s="550"/>
      <c r="C1537" s="550"/>
      <c r="D1537" s="550"/>
      <c r="E1537" s="551"/>
      <c r="F1537" s="551"/>
      <c r="G1537" s="550"/>
      <c r="I1537" s="551"/>
      <c r="K1537" s="555"/>
      <c r="L1537" s="556"/>
      <c r="M1537" s="556"/>
      <c r="N1537" s="550"/>
      <c r="O1537" s="553"/>
      <c r="P1537" s="560"/>
      <c r="Q1537" s="557"/>
      <c r="AF1537" s="553"/>
      <c r="AJ1537" s="558"/>
      <c r="AL1537" s="558"/>
      <c r="AO1537" s="559"/>
    </row>
    <row r="1538" ht="15.75" customHeight="1">
      <c r="A1538" s="550"/>
      <c r="B1538" s="550"/>
      <c r="C1538" s="550"/>
      <c r="D1538" s="550"/>
      <c r="E1538" s="551"/>
      <c r="F1538" s="551"/>
      <c r="G1538" s="550"/>
      <c r="I1538" s="551"/>
      <c r="K1538" s="555"/>
      <c r="L1538" s="556"/>
      <c r="M1538" s="556"/>
      <c r="N1538" s="550"/>
      <c r="O1538" s="553"/>
      <c r="P1538" s="560"/>
      <c r="Q1538" s="557"/>
      <c r="AF1538" s="553"/>
      <c r="AJ1538" s="558"/>
      <c r="AL1538" s="558"/>
      <c r="AO1538" s="559"/>
    </row>
    <row r="1539" ht="15.75" customHeight="1">
      <c r="A1539" s="550"/>
      <c r="B1539" s="550"/>
      <c r="C1539" s="550"/>
      <c r="D1539" s="550"/>
      <c r="E1539" s="551"/>
      <c r="F1539" s="551"/>
      <c r="G1539" s="550"/>
      <c r="I1539" s="551"/>
      <c r="K1539" s="555"/>
      <c r="L1539" s="556"/>
      <c r="M1539" s="556"/>
      <c r="N1539" s="550"/>
      <c r="O1539" s="553"/>
      <c r="P1539" s="560"/>
      <c r="Q1539" s="557"/>
      <c r="AF1539" s="553"/>
      <c r="AJ1539" s="558"/>
      <c r="AL1539" s="558"/>
      <c r="AO1539" s="559"/>
    </row>
    <row r="1540" ht="15.75" customHeight="1">
      <c r="A1540" s="550"/>
      <c r="B1540" s="550"/>
      <c r="C1540" s="550"/>
      <c r="D1540" s="550"/>
      <c r="E1540" s="551"/>
      <c r="F1540" s="551"/>
      <c r="G1540" s="550"/>
      <c r="I1540" s="551"/>
      <c r="K1540" s="555"/>
      <c r="L1540" s="556"/>
      <c r="M1540" s="556"/>
      <c r="N1540" s="550"/>
      <c r="O1540" s="553"/>
      <c r="P1540" s="560"/>
      <c r="Q1540" s="557"/>
      <c r="AF1540" s="553"/>
      <c r="AJ1540" s="558"/>
      <c r="AL1540" s="558"/>
      <c r="AO1540" s="559"/>
    </row>
    <row r="1541" ht="15.75" customHeight="1">
      <c r="A1541" s="550"/>
      <c r="B1541" s="550"/>
      <c r="C1541" s="550"/>
      <c r="D1541" s="550"/>
      <c r="E1541" s="551"/>
      <c r="F1541" s="551"/>
      <c r="G1541" s="550"/>
      <c r="I1541" s="551"/>
      <c r="K1541" s="555"/>
      <c r="L1541" s="556"/>
      <c r="M1541" s="556"/>
      <c r="N1541" s="550"/>
      <c r="O1541" s="553"/>
      <c r="P1541" s="560"/>
      <c r="Q1541" s="557"/>
      <c r="AF1541" s="553"/>
      <c r="AJ1541" s="558"/>
      <c r="AL1541" s="558"/>
      <c r="AO1541" s="559"/>
    </row>
    <row r="1542" ht="15.75" customHeight="1">
      <c r="A1542" s="550"/>
      <c r="B1542" s="550"/>
      <c r="C1542" s="550"/>
      <c r="D1542" s="550"/>
      <c r="E1542" s="551"/>
      <c r="F1542" s="551"/>
      <c r="G1542" s="550"/>
      <c r="I1542" s="551"/>
      <c r="K1542" s="555"/>
      <c r="L1542" s="556"/>
      <c r="M1542" s="556"/>
      <c r="N1542" s="550"/>
      <c r="O1542" s="553"/>
      <c r="P1542" s="560"/>
      <c r="Q1542" s="557"/>
      <c r="AF1542" s="553"/>
      <c r="AJ1542" s="558"/>
      <c r="AL1542" s="558"/>
      <c r="AO1542" s="559"/>
    </row>
    <row r="1543" ht="15.75" customHeight="1">
      <c r="A1543" s="550"/>
      <c r="B1543" s="550"/>
      <c r="C1543" s="550"/>
      <c r="D1543" s="550"/>
      <c r="E1543" s="551"/>
      <c r="F1543" s="551"/>
      <c r="G1543" s="550"/>
      <c r="I1543" s="551"/>
      <c r="K1543" s="555"/>
      <c r="L1543" s="556"/>
      <c r="M1543" s="556"/>
      <c r="N1543" s="550"/>
      <c r="O1543" s="553"/>
      <c r="P1543" s="560"/>
      <c r="Q1543" s="557"/>
      <c r="AF1543" s="553"/>
      <c r="AJ1543" s="558"/>
      <c r="AL1543" s="558"/>
      <c r="AO1543" s="559"/>
    </row>
    <row r="1544" ht="15.75" customHeight="1">
      <c r="A1544" s="550"/>
      <c r="B1544" s="550"/>
      <c r="C1544" s="550"/>
      <c r="D1544" s="550"/>
      <c r="E1544" s="551"/>
      <c r="F1544" s="551"/>
      <c r="G1544" s="550"/>
      <c r="I1544" s="551"/>
      <c r="K1544" s="555"/>
      <c r="L1544" s="556"/>
      <c r="M1544" s="556"/>
      <c r="N1544" s="550"/>
      <c r="O1544" s="553"/>
      <c r="P1544" s="560"/>
      <c r="Q1544" s="557"/>
      <c r="AF1544" s="553"/>
      <c r="AJ1544" s="558"/>
      <c r="AL1544" s="558"/>
      <c r="AO1544" s="559"/>
    </row>
    <row r="1545" ht="15.75" customHeight="1">
      <c r="A1545" s="550"/>
      <c r="B1545" s="550"/>
      <c r="C1545" s="550"/>
      <c r="D1545" s="550"/>
      <c r="E1545" s="551"/>
      <c r="F1545" s="551"/>
      <c r="G1545" s="550"/>
      <c r="I1545" s="551"/>
      <c r="K1545" s="555"/>
      <c r="L1545" s="556"/>
      <c r="M1545" s="556"/>
      <c r="N1545" s="550"/>
      <c r="O1545" s="553"/>
      <c r="P1545" s="560"/>
      <c r="Q1545" s="557"/>
      <c r="AF1545" s="553"/>
      <c r="AJ1545" s="558"/>
      <c r="AL1545" s="558"/>
      <c r="AO1545" s="559"/>
    </row>
    <row r="1546" ht="15.75" customHeight="1">
      <c r="A1546" s="550"/>
      <c r="B1546" s="550"/>
      <c r="C1546" s="550"/>
      <c r="D1546" s="550"/>
      <c r="E1546" s="551"/>
      <c r="F1546" s="551"/>
      <c r="G1546" s="550"/>
      <c r="I1546" s="551"/>
      <c r="K1546" s="555"/>
      <c r="L1546" s="556"/>
      <c r="M1546" s="556"/>
      <c r="N1546" s="550"/>
      <c r="O1546" s="553"/>
      <c r="P1546" s="560"/>
      <c r="Q1546" s="557"/>
      <c r="AF1546" s="553"/>
      <c r="AJ1546" s="558"/>
      <c r="AL1546" s="558"/>
      <c r="AO1546" s="559"/>
    </row>
    <row r="1547" ht="15.75" customHeight="1">
      <c r="A1547" s="550"/>
      <c r="B1547" s="550"/>
      <c r="C1547" s="550"/>
      <c r="D1547" s="550"/>
      <c r="E1547" s="551"/>
      <c r="F1547" s="551"/>
      <c r="G1547" s="550"/>
      <c r="I1547" s="551"/>
      <c r="K1547" s="555"/>
      <c r="L1547" s="556"/>
      <c r="M1547" s="556"/>
      <c r="N1547" s="550"/>
      <c r="O1547" s="553"/>
      <c r="P1547" s="560"/>
      <c r="Q1547" s="557"/>
      <c r="AF1547" s="553"/>
      <c r="AJ1547" s="558"/>
      <c r="AL1547" s="558"/>
      <c r="AO1547" s="559"/>
    </row>
    <row r="1548" ht="15.75" customHeight="1">
      <c r="A1548" s="550"/>
      <c r="B1548" s="550"/>
      <c r="C1548" s="550"/>
      <c r="D1548" s="550"/>
      <c r="E1548" s="551"/>
      <c r="F1548" s="551"/>
      <c r="G1548" s="550"/>
      <c r="I1548" s="551"/>
      <c r="K1548" s="555"/>
      <c r="L1548" s="556"/>
      <c r="M1548" s="556"/>
      <c r="N1548" s="550"/>
      <c r="O1548" s="553"/>
      <c r="P1548" s="560"/>
      <c r="Q1548" s="557"/>
      <c r="AF1548" s="553"/>
      <c r="AJ1548" s="558"/>
      <c r="AL1548" s="558"/>
      <c r="AO1548" s="559"/>
    </row>
    <row r="1549" ht="15.75" customHeight="1">
      <c r="A1549" s="550"/>
      <c r="B1549" s="550"/>
      <c r="C1549" s="550"/>
      <c r="D1549" s="550"/>
      <c r="E1549" s="551"/>
      <c r="F1549" s="551"/>
      <c r="G1549" s="550"/>
      <c r="I1549" s="551"/>
      <c r="K1549" s="555"/>
      <c r="L1549" s="556"/>
      <c r="M1549" s="556"/>
      <c r="N1549" s="550"/>
      <c r="O1549" s="553"/>
      <c r="P1549" s="560"/>
      <c r="Q1549" s="557"/>
      <c r="AF1549" s="553"/>
      <c r="AJ1549" s="558"/>
      <c r="AL1549" s="558"/>
      <c r="AO1549" s="559"/>
    </row>
    <row r="1550" ht="15.75" customHeight="1">
      <c r="A1550" s="550"/>
      <c r="B1550" s="550"/>
      <c r="C1550" s="550"/>
      <c r="D1550" s="550"/>
      <c r="E1550" s="551"/>
      <c r="F1550" s="551"/>
      <c r="G1550" s="550"/>
      <c r="I1550" s="551"/>
      <c r="K1550" s="555"/>
      <c r="L1550" s="556"/>
      <c r="M1550" s="556"/>
      <c r="N1550" s="550"/>
      <c r="O1550" s="553"/>
      <c r="P1550" s="560"/>
      <c r="Q1550" s="557"/>
      <c r="AF1550" s="553"/>
      <c r="AJ1550" s="558"/>
      <c r="AL1550" s="558"/>
      <c r="AO1550" s="559"/>
    </row>
    <row r="1551" ht="15.75" customHeight="1">
      <c r="A1551" s="550"/>
      <c r="B1551" s="550"/>
      <c r="C1551" s="550"/>
      <c r="D1551" s="550"/>
      <c r="E1551" s="551"/>
      <c r="F1551" s="551"/>
      <c r="G1551" s="550"/>
      <c r="I1551" s="551"/>
      <c r="K1551" s="555"/>
      <c r="L1551" s="556"/>
      <c r="M1551" s="556"/>
      <c r="N1551" s="550"/>
      <c r="O1551" s="553"/>
      <c r="P1551" s="560"/>
      <c r="Q1551" s="557"/>
      <c r="AF1551" s="553"/>
      <c r="AJ1551" s="558"/>
      <c r="AL1551" s="558"/>
      <c r="AO1551" s="559"/>
    </row>
    <row r="1552" ht="15.75" customHeight="1">
      <c r="A1552" s="550"/>
      <c r="B1552" s="550"/>
      <c r="C1552" s="550"/>
      <c r="D1552" s="550"/>
      <c r="E1552" s="551"/>
      <c r="F1552" s="551"/>
      <c r="G1552" s="550"/>
      <c r="I1552" s="551"/>
      <c r="K1552" s="555"/>
      <c r="L1552" s="556"/>
      <c r="M1552" s="556"/>
      <c r="N1552" s="550"/>
      <c r="O1552" s="553"/>
      <c r="P1552" s="560"/>
      <c r="Q1552" s="557"/>
      <c r="AF1552" s="553"/>
      <c r="AJ1552" s="558"/>
      <c r="AL1552" s="558"/>
      <c r="AO1552" s="559"/>
    </row>
    <row r="1553" ht="15.75" customHeight="1">
      <c r="A1553" s="550"/>
      <c r="B1553" s="550"/>
      <c r="C1553" s="550"/>
      <c r="D1553" s="550"/>
      <c r="E1553" s="551"/>
      <c r="F1553" s="551"/>
      <c r="G1553" s="550"/>
      <c r="I1553" s="551"/>
      <c r="K1553" s="555"/>
      <c r="L1553" s="556"/>
      <c r="M1553" s="556"/>
      <c r="N1553" s="550"/>
      <c r="O1553" s="553"/>
      <c r="P1553" s="560"/>
      <c r="Q1553" s="557"/>
      <c r="AF1553" s="553"/>
      <c r="AJ1553" s="558"/>
      <c r="AL1553" s="558"/>
      <c r="AO1553" s="559"/>
    </row>
    <row r="1554" ht="15.75" customHeight="1">
      <c r="A1554" s="550"/>
      <c r="B1554" s="550"/>
      <c r="C1554" s="550"/>
      <c r="D1554" s="550"/>
      <c r="E1554" s="551"/>
      <c r="F1554" s="551"/>
      <c r="G1554" s="550"/>
      <c r="I1554" s="551"/>
      <c r="K1554" s="555"/>
      <c r="L1554" s="556"/>
      <c r="M1554" s="556"/>
      <c r="N1554" s="550"/>
      <c r="O1554" s="553"/>
      <c r="P1554" s="560"/>
      <c r="Q1554" s="557"/>
      <c r="AF1554" s="553"/>
      <c r="AJ1554" s="558"/>
      <c r="AL1554" s="558"/>
      <c r="AO1554" s="559"/>
    </row>
    <row r="1555" ht="15.75" customHeight="1">
      <c r="A1555" s="550"/>
      <c r="B1555" s="550"/>
      <c r="C1555" s="550"/>
      <c r="D1555" s="550"/>
      <c r="E1555" s="551"/>
      <c r="F1555" s="551"/>
      <c r="G1555" s="550"/>
      <c r="I1555" s="551"/>
      <c r="K1555" s="555"/>
      <c r="L1555" s="556"/>
      <c r="M1555" s="556"/>
      <c r="N1555" s="550"/>
      <c r="O1555" s="553"/>
      <c r="P1555" s="560"/>
      <c r="Q1555" s="557"/>
      <c r="AF1555" s="553"/>
      <c r="AJ1555" s="558"/>
      <c r="AL1555" s="558"/>
      <c r="AO1555" s="559"/>
    </row>
    <row r="1556" ht="15.75" customHeight="1">
      <c r="A1556" s="550"/>
      <c r="B1556" s="550"/>
      <c r="C1556" s="550"/>
      <c r="D1556" s="550"/>
      <c r="E1556" s="551"/>
      <c r="F1556" s="551"/>
      <c r="G1556" s="550"/>
      <c r="I1556" s="551"/>
      <c r="K1556" s="555"/>
      <c r="L1556" s="556"/>
      <c r="M1556" s="556"/>
      <c r="N1556" s="550"/>
      <c r="O1556" s="553"/>
      <c r="P1556" s="560"/>
      <c r="Q1556" s="557"/>
      <c r="AF1556" s="553"/>
      <c r="AJ1556" s="558"/>
      <c r="AL1556" s="558"/>
      <c r="AO1556" s="559"/>
    </row>
    <row r="1557" ht="15.75" customHeight="1">
      <c r="A1557" s="550"/>
      <c r="B1557" s="550"/>
      <c r="C1557" s="550"/>
      <c r="D1557" s="550"/>
      <c r="E1557" s="551"/>
      <c r="F1557" s="551"/>
      <c r="G1557" s="550"/>
      <c r="I1557" s="551"/>
      <c r="K1557" s="555"/>
      <c r="L1557" s="556"/>
      <c r="M1557" s="556"/>
      <c r="N1557" s="550"/>
      <c r="O1557" s="553"/>
      <c r="P1557" s="560"/>
      <c r="Q1557" s="557"/>
      <c r="AF1557" s="553"/>
      <c r="AJ1557" s="558"/>
      <c r="AL1557" s="558"/>
      <c r="AO1557" s="559"/>
    </row>
    <row r="1558" ht="15.75" customHeight="1">
      <c r="A1558" s="550"/>
      <c r="B1558" s="550"/>
      <c r="C1558" s="550"/>
      <c r="D1558" s="550"/>
      <c r="E1558" s="551"/>
      <c r="F1558" s="551"/>
      <c r="G1558" s="550"/>
      <c r="I1558" s="551"/>
      <c r="K1558" s="555"/>
      <c r="L1558" s="556"/>
      <c r="M1558" s="556"/>
      <c r="N1558" s="550"/>
      <c r="O1558" s="553"/>
      <c r="P1558" s="560"/>
      <c r="Q1558" s="557"/>
      <c r="AF1558" s="553"/>
      <c r="AJ1558" s="558"/>
      <c r="AL1558" s="558"/>
      <c r="AO1558" s="559"/>
    </row>
    <row r="1559" ht="15.75" customHeight="1">
      <c r="A1559" s="550"/>
      <c r="B1559" s="550"/>
      <c r="C1559" s="550"/>
      <c r="D1559" s="550"/>
      <c r="E1559" s="551"/>
      <c r="F1559" s="551"/>
      <c r="G1559" s="550"/>
      <c r="I1559" s="551"/>
      <c r="K1559" s="555"/>
      <c r="L1559" s="556"/>
      <c r="M1559" s="556"/>
      <c r="N1559" s="550"/>
      <c r="O1559" s="553"/>
      <c r="P1559" s="560"/>
      <c r="Q1559" s="557"/>
      <c r="AF1559" s="553"/>
      <c r="AJ1559" s="558"/>
      <c r="AL1559" s="558"/>
      <c r="AO1559" s="559"/>
    </row>
    <row r="1560" ht="15.75" customHeight="1">
      <c r="A1560" s="550"/>
      <c r="B1560" s="550"/>
      <c r="C1560" s="550"/>
      <c r="D1560" s="550"/>
      <c r="E1560" s="551"/>
      <c r="F1560" s="551"/>
      <c r="G1560" s="550"/>
      <c r="I1560" s="551"/>
      <c r="K1560" s="555"/>
      <c r="L1560" s="556"/>
      <c r="M1560" s="556"/>
      <c r="N1560" s="550"/>
      <c r="O1560" s="553"/>
      <c r="P1560" s="560"/>
      <c r="Q1560" s="557"/>
      <c r="AF1560" s="553"/>
      <c r="AJ1560" s="558"/>
      <c r="AL1560" s="558"/>
      <c r="AO1560" s="559"/>
    </row>
    <row r="1561" ht="15.75" customHeight="1">
      <c r="A1561" s="550"/>
      <c r="B1561" s="550"/>
      <c r="C1561" s="550"/>
      <c r="D1561" s="550"/>
      <c r="E1561" s="551"/>
      <c r="F1561" s="551"/>
      <c r="G1561" s="550"/>
      <c r="I1561" s="551"/>
      <c r="K1561" s="555"/>
      <c r="L1561" s="556"/>
      <c r="M1561" s="556"/>
      <c r="N1561" s="550"/>
      <c r="O1561" s="553"/>
      <c r="P1561" s="560"/>
      <c r="Q1561" s="557"/>
      <c r="AF1561" s="553"/>
      <c r="AJ1561" s="558"/>
      <c r="AL1561" s="558"/>
      <c r="AO1561" s="559"/>
    </row>
    <row r="1562" ht="15.75" customHeight="1">
      <c r="A1562" s="550"/>
      <c r="B1562" s="550"/>
      <c r="C1562" s="550"/>
      <c r="D1562" s="550"/>
      <c r="E1562" s="551"/>
      <c r="F1562" s="551"/>
      <c r="G1562" s="550"/>
      <c r="I1562" s="551"/>
      <c r="K1562" s="555"/>
      <c r="L1562" s="556"/>
      <c r="M1562" s="556"/>
      <c r="N1562" s="550"/>
      <c r="O1562" s="553"/>
      <c r="P1562" s="560"/>
      <c r="Q1562" s="557"/>
      <c r="AF1562" s="553"/>
      <c r="AJ1562" s="558"/>
      <c r="AL1562" s="558"/>
      <c r="AO1562" s="559"/>
    </row>
    <row r="1563" ht="15.75" customHeight="1">
      <c r="A1563" s="550"/>
      <c r="B1563" s="550"/>
      <c r="C1563" s="550"/>
      <c r="D1563" s="550"/>
      <c r="E1563" s="551"/>
      <c r="F1563" s="551"/>
      <c r="G1563" s="550"/>
      <c r="I1563" s="551"/>
      <c r="K1563" s="555"/>
      <c r="L1563" s="556"/>
      <c r="M1563" s="556"/>
      <c r="N1563" s="550"/>
      <c r="O1563" s="553"/>
      <c r="P1563" s="560"/>
      <c r="Q1563" s="557"/>
      <c r="AF1563" s="553"/>
      <c r="AJ1563" s="558"/>
      <c r="AL1563" s="558"/>
      <c r="AO1563" s="559"/>
    </row>
    <row r="1564" ht="15.75" customHeight="1">
      <c r="A1564" s="550"/>
      <c r="B1564" s="550"/>
      <c r="C1564" s="550"/>
      <c r="D1564" s="550"/>
      <c r="E1564" s="551"/>
      <c r="F1564" s="551"/>
      <c r="G1564" s="550"/>
      <c r="I1564" s="551"/>
      <c r="K1564" s="555"/>
      <c r="L1564" s="556"/>
      <c r="M1564" s="556"/>
      <c r="N1564" s="550"/>
      <c r="O1564" s="553"/>
      <c r="P1564" s="560"/>
      <c r="Q1564" s="557"/>
      <c r="AF1564" s="553"/>
      <c r="AJ1564" s="558"/>
      <c r="AL1564" s="558"/>
      <c r="AO1564" s="559"/>
    </row>
    <row r="1565" ht="15.75" customHeight="1">
      <c r="A1565" s="550"/>
      <c r="B1565" s="550"/>
      <c r="C1565" s="550"/>
      <c r="D1565" s="550"/>
      <c r="E1565" s="551"/>
      <c r="F1565" s="551"/>
      <c r="G1565" s="550"/>
      <c r="I1565" s="551"/>
      <c r="K1565" s="555"/>
      <c r="L1565" s="556"/>
      <c r="M1565" s="556"/>
      <c r="N1565" s="550"/>
      <c r="O1565" s="553"/>
      <c r="P1565" s="560"/>
      <c r="Q1565" s="557"/>
      <c r="AF1565" s="553"/>
      <c r="AJ1565" s="558"/>
      <c r="AL1565" s="558"/>
      <c r="AO1565" s="559"/>
    </row>
    <row r="1566" ht="15.75" customHeight="1">
      <c r="A1566" s="550"/>
      <c r="B1566" s="550"/>
      <c r="C1566" s="550"/>
      <c r="D1566" s="550"/>
      <c r="E1566" s="551"/>
      <c r="F1566" s="551"/>
      <c r="G1566" s="550"/>
      <c r="I1566" s="551"/>
      <c r="K1566" s="555"/>
      <c r="L1566" s="556"/>
      <c r="M1566" s="556"/>
      <c r="N1566" s="550"/>
      <c r="O1566" s="553"/>
      <c r="P1566" s="560"/>
      <c r="Q1566" s="557"/>
      <c r="AF1566" s="553"/>
      <c r="AJ1566" s="558"/>
      <c r="AL1566" s="558"/>
      <c r="AO1566" s="559"/>
    </row>
    <row r="1567" ht="15.75" customHeight="1">
      <c r="A1567" s="550"/>
      <c r="B1567" s="550"/>
      <c r="C1567" s="550"/>
      <c r="D1567" s="550"/>
      <c r="E1567" s="551"/>
      <c r="F1567" s="551"/>
      <c r="G1567" s="550"/>
      <c r="I1567" s="551"/>
      <c r="K1567" s="555"/>
      <c r="L1567" s="556"/>
      <c r="M1567" s="556"/>
      <c r="N1567" s="550"/>
      <c r="O1567" s="553"/>
      <c r="P1567" s="560"/>
      <c r="Q1567" s="557"/>
      <c r="AF1567" s="553"/>
      <c r="AJ1567" s="558"/>
      <c r="AL1567" s="558"/>
      <c r="AO1567" s="559"/>
    </row>
    <row r="1568" ht="15.75" customHeight="1">
      <c r="A1568" s="550"/>
      <c r="B1568" s="550"/>
      <c r="C1568" s="550"/>
      <c r="D1568" s="550"/>
      <c r="E1568" s="551"/>
      <c r="F1568" s="551"/>
      <c r="G1568" s="550"/>
      <c r="I1568" s="551"/>
      <c r="K1568" s="555"/>
      <c r="L1568" s="556"/>
      <c r="M1568" s="556"/>
      <c r="N1568" s="550"/>
      <c r="O1568" s="553"/>
      <c r="P1568" s="560"/>
      <c r="Q1568" s="557"/>
      <c r="AF1568" s="553"/>
      <c r="AJ1568" s="558"/>
      <c r="AL1568" s="558"/>
      <c r="AO1568" s="559"/>
    </row>
    <row r="1569" ht="15.75" customHeight="1">
      <c r="A1569" s="550"/>
      <c r="B1569" s="550"/>
      <c r="C1569" s="550"/>
      <c r="D1569" s="550"/>
      <c r="E1569" s="551"/>
      <c r="F1569" s="551"/>
      <c r="G1569" s="550"/>
      <c r="I1569" s="551"/>
      <c r="K1569" s="555"/>
      <c r="L1569" s="556"/>
      <c r="M1569" s="556"/>
      <c r="N1569" s="550"/>
      <c r="O1569" s="553"/>
      <c r="P1569" s="560"/>
      <c r="Q1569" s="557"/>
      <c r="AF1569" s="553"/>
      <c r="AJ1569" s="558"/>
      <c r="AL1569" s="558"/>
      <c r="AO1569" s="559"/>
    </row>
    <row r="1570" ht="15.75" customHeight="1">
      <c r="A1570" s="550"/>
      <c r="B1570" s="550"/>
      <c r="C1570" s="550"/>
      <c r="D1570" s="550"/>
      <c r="E1570" s="551"/>
      <c r="F1570" s="551"/>
      <c r="G1570" s="550"/>
      <c r="I1570" s="551"/>
      <c r="K1570" s="555"/>
      <c r="L1570" s="556"/>
      <c r="M1570" s="556"/>
      <c r="N1570" s="550"/>
      <c r="O1570" s="553"/>
      <c r="P1570" s="560"/>
      <c r="Q1570" s="557"/>
      <c r="AF1570" s="553"/>
      <c r="AJ1570" s="558"/>
      <c r="AL1570" s="558"/>
      <c r="AO1570" s="559"/>
    </row>
    <row r="1571" ht="15.75" customHeight="1">
      <c r="A1571" s="550"/>
      <c r="B1571" s="550"/>
      <c r="C1571" s="550"/>
      <c r="D1571" s="550"/>
      <c r="E1571" s="551"/>
      <c r="F1571" s="551"/>
      <c r="G1571" s="550"/>
      <c r="I1571" s="551"/>
      <c r="K1571" s="555"/>
      <c r="L1571" s="556"/>
      <c r="M1571" s="556"/>
      <c r="N1571" s="550"/>
      <c r="O1571" s="553"/>
      <c r="P1571" s="560"/>
      <c r="Q1571" s="557"/>
      <c r="AF1571" s="553"/>
      <c r="AJ1571" s="558"/>
      <c r="AL1571" s="558"/>
      <c r="AO1571" s="559"/>
    </row>
    <row r="1572" ht="15.75" customHeight="1">
      <c r="A1572" s="550"/>
      <c r="B1572" s="550"/>
      <c r="C1572" s="550"/>
      <c r="D1572" s="550"/>
      <c r="E1572" s="551"/>
      <c r="F1572" s="551"/>
      <c r="G1572" s="550"/>
      <c r="I1572" s="551"/>
      <c r="K1572" s="555"/>
      <c r="L1572" s="556"/>
      <c r="M1572" s="556"/>
      <c r="N1572" s="550"/>
      <c r="O1572" s="553"/>
      <c r="P1572" s="560"/>
      <c r="Q1572" s="557"/>
      <c r="AF1572" s="553"/>
      <c r="AJ1572" s="558"/>
      <c r="AL1572" s="558"/>
      <c r="AO1572" s="559"/>
    </row>
    <row r="1573" ht="15.75" customHeight="1">
      <c r="A1573" s="550"/>
      <c r="B1573" s="550"/>
      <c r="C1573" s="550"/>
      <c r="D1573" s="550"/>
      <c r="E1573" s="551"/>
      <c r="F1573" s="551"/>
      <c r="G1573" s="550"/>
      <c r="I1573" s="551"/>
      <c r="K1573" s="555"/>
      <c r="L1573" s="556"/>
      <c r="M1573" s="556"/>
      <c r="N1573" s="550"/>
      <c r="O1573" s="553"/>
      <c r="P1573" s="560"/>
      <c r="Q1573" s="557"/>
      <c r="AF1573" s="553"/>
      <c r="AJ1573" s="558"/>
      <c r="AL1573" s="558"/>
      <c r="AO1573" s="559"/>
    </row>
    <row r="1574" ht="15.75" customHeight="1">
      <c r="A1574" s="550"/>
      <c r="B1574" s="550"/>
      <c r="C1574" s="550"/>
      <c r="D1574" s="550"/>
      <c r="E1574" s="551"/>
      <c r="F1574" s="551"/>
      <c r="G1574" s="550"/>
      <c r="I1574" s="551"/>
      <c r="K1574" s="555"/>
      <c r="L1574" s="556"/>
      <c r="M1574" s="556"/>
      <c r="N1574" s="550"/>
      <c r="O1574" s="553"/>
      <c r="P1574" s="560"/>
      <c r="Q1574" s="557"/>
      <c r="AF1574" s="553"/>
      <c r="AJ1574" s="558"/>
      <c r="AL1574" s="558"/>
      <c r="AO1574" s="559"/>
    </row>
    <row r="1575" ht="15.75" customHeight="1">
      <c r="A1575" s="550"/>
      <c r="B1575" s="550"/>
      <c r="C1575" s="550"/>
      <c r="D1575" s="550"/>
      <c r="E1575" s="551"/>
      <c r="F1575" s="551"/>
      <c r="G1575" s="550"/>
      <c r="I1575" s="551"/>
      <c r="K1575" s="555"/>
      <c r="L1575" s="556"/>
      <c r="M1575" s="556"/>
      <c r="N1575" s="550"/>
      <c r="O1575" s="553"/>
      <c r="P1575" s="560"/>
      <c r="Q1575" s="557"/>
      <c r="AF1575" s="553"/>
      <c r="AJ1575" s="558"/>
      <c r="AL1575" s="558"/>
      <c r="AO1575" s="559"/>
    </row>
    <row r="1576" ht="15.75" customHeight="1">
      <c r="A1576" s="550"/>
      <c r="B1576" s="550"/>
      <c r="C1576" s="550"/>
      <c r="D1576" s="550"/>
      <c r="E1576" s="551"/>
      <c r="F1576" s="551"/>
      <c r="G1576" s="550"/>
      <c r="I1576" s="551"/>
      <c r="K1576" s="555"/>
      <c r="L1576" s="556"/>
      <c r="M1576" s="556"/>
      <c r="N1576" s="550"/>
      <c r="O1576" s="553"/>
      <c r="P1576" s="560"/>
      <c r="Q1576" s="557"/>
      <c r="AF1576" s="553"/>
      <c r="AJ1576" s="558"/>
      <c r="AL1576" s="558"/>
      <c r="AO1576" s="559"/>
    </row>
    <row r="1577" ht="15.75" customHeight="1">
      <c r="A1577" s="550"/>
      <c r="B1577" s="550"/>
      <c r="C1577" s="550"/>
      <c r="D1577" s="550"/>
      <c r="E1577" s="551"/>
      <c r="F1577" s="551"/>
      <c r="G1577" s="550"/>
      <c r="I1577" s="551"/>
      <c r="K1577" s="555"/>
      <c r="L1577" s="556"/>
      <c r="M1577" s="556"/>
      <c r="N1577" s="550"/>
      <c r="O1577" s="553"/>
      <c r="P1577" s="560"/>
      <c r="Q1577" s="557"/>
      <c r="AF1577" s="553"/>
      <c r="AJ1577" s="558"/>
      <c r="AL1577" s="558"/>
      <c r="AO1577" s="559"/>
    </row>
    <row r="1578" ht="15.75" customHeight="1">
      <c r="A1578" s="550"/>
      <c r="B1578" s="550"/>
      <c r="C1578" s="550"/>
      <c r="D1578" s="550"/>
      <c r="E1578" s="551"/>
      <c r="F1578" s="551"/>
      <c r="G1578" s="550"/>
      <c r="I1578" s="551"/>
      <c r="K1578" s="555"/>
      <c r="L1578" s="556"/>
      <c r="M1578" s="556"/>
      <c r="N1578" s="550"/>
      <c r="O1578" s="553"/>
      <c r="P1578" s="560"/>
      <c r="Q1578" s="557"/>
      <c r="AF1578" s="553"/>
      <c r="AJ1578" s="558"/>
      <c r="AL1578" s="558"/>
      <c r="AO1578" s="559"/>
    </row>
    <row r="1579" ht="15.75" customHeight="1">
      <c r="A1579" s="550"/>
      <c r="B1579" s="550"/>
      <c r="C1579" s="550"/>
      <c r="D1579" s="550"/>
      <c r="E1579" s="551"/>
      <c r="F1579" s="551"/>
      <c r="G1579" s="550"/>
      <c r="I1579" s="551"/>
      <c r="K1579" s="555"/>
      <c r="L1579" s="556"/>
      <c r="M1579" s="556"/>
      <c r="N1579" s="550"/>
      <c r="O1579" s="553"/>
      <c r="P1579" s="560"/>
      <c r="Q1579" s="557"/>
      <c r="AF1579" s="553"/>
      <c r="AJ1579" s="558"/>
      <c r="AL1579" s="558"/>
      <c r="AO1579" s="559"/>
    </row>
    <row r="1580" ht="15.75" customHeight="1">
      <c r="A1580" s="550"/>
      <c r="B1580" s="550"/>
      <c r="C1580" s="550"/>
      <c r="D1580" s="550"/>
      <c r="E1580" s="551"/>
      <c r="F1580" s="551"/>
      <c r="G1580" s="550"/>
      <c r="I1580" s="551"/>
      <c r="K1580" s="555"/>
      <c r="L1580" s="556"/>
      <c r="M1580" s="556"/>
      <c r="N1580" s="550"/>
      <c r="O1580" s="553"/>
      <c r="P1580" s="560"/>
      <c r="Q1580" s="557"/>
      <c r="AF1580" s="553"/>
      <c r="AJ1580" s="558"/>
      <c r="AL1580" s="558"/>
      <c r="AO1580" s="559"/>
    </row>
    <row r="1581" ht="15.75" customHeight="1">
      <c r="A1581" s="550"/>
      <c r="B1581" s="550"/>
      <c r="C1581" s="550"/>
      <c r="D1581" s="550"/>
      <c r="E1581" s="551"/>
      <c r="F1581" s="551"/>
      <c r="G1581" s="550"/>
      <c r="I1581" s="551"/>
      <c r="K1581" s="555"/>
      <c r="L1581" s="556"/>
      <c r="M1581" s="556"/>
      <c r="N1581" s="550"/>
      <c r="O1581" s="553"/>
      <c r="P1581" s="560"/>
      <c r="Q1581" s="557"/>
      <c r="AF1581" s="553"/>
      <c r="AJ1581" s="558"/>
      <c r="AL1581" s="558"/>
      <c r="AO1581" s="559"/>
    </row>
    <row r="1582" ht="15.75" customHeight="1">
      <c r="A1582" s="550"/>
      <c r="B1582" s="550"/>
      <c r="C1582" s="550"/>
      <c r="D1582" s="550"/>
      <c r="E1582" s="551"/>
      <c r="F1582" s="551"/>
      <c r="G1582" s="550"/>
      <c r="I1582" s="551"/>
      <c r="K1582" s="555"/>
      <c r="L1582" s="556"/>
      <c r="M1582" s="556"/>
      <c r="N1582" s="550"/>
      <c r="O1582" s="553"/>
      <c r="P1582" s="560"/>
      <c r="Q1582" s="557"/>
      <c r="AF1582" s="553"/>
      <c r="AJ1582" s="558"/>
      <c r="AL1582" s="558"/>
      <c r="AO1582" s="559"/>
    </row>
    <row r="1583" ht="15.75" customHeight="1">
      <c r="A1583" s="550"/>
      <c r="B1583" s="550"/>
      <c r="C1583" s="550"/>
      <c r="D1583" s="550"/>
      <c r="E1583" s="551"/>
      <c r="F1583" s="551"/>
      <c r="G1583" s="550"/>
      <c r="I1583" s="551"/>
      <c r="K1583" s="555"/>
      <c r="L1583" s="556"/>
      <c r="M1583" s="556"/>
      <c r="N1583" s="550"/>
      <c r="O1583" s="553"/>
      <c r="P1583" s="560"/>
      <c r="Q1583" s="557"/>
      <c r="AF1583" s="553"/>
      <c r="AJ1583" s="558"/>
      <c r="AL1583" s="558"/>
      <c r="AO1583" s="559"/>
    </row>
    <row r="1584" ht="15.75" customHeight="1">
      <c r="A1584" s="550"/>
      <c r="B1584" s="550"/>
      <c r="C1584" s="550"/>
      <c r="D1584" s="550"/>
      <c r="E1584" s="551"/>
      <c r="F1584" s="551"/>
      <c r="G1584" s="550"/>
      <c r="I1584" s="551"/>
      <c r="K1584" s="555"/>
      <c r="L1584" s="556"/>
      <c r="M1584" s="556"/>
      <c r="N1584" s="550"/>
      <c r="O1584" s="553"/>
      <c r="P1584" s="560"/>
      <c r="Q1584" s="557"/>
      <c r="AF1584" s="553"/>
      <c r="AJ1584" s="558"/>
      <c r="AL1584" s="558"/>
      <c r="AO1584" s="559"/>
    </row>
    <row r="1585" ht="15.75" customHeight="1">
      <c r="A1585" s="550"/>
      <c r="B1585" s="550"/>
      <c r="C1585" s="550"/>
      <c r="D1585" s="550"/>
      <c r="E1585" s="551"/>
      <c r="F1585" s="551"/>
      <c r="G1585" s="550"/>
      <c r="I1585" s="551"/>
      <c r="K1585" s="555"/>
      <c r="L1585" s="556"/>
      <c r="M1585" s="556"/>
      <c r="N1585" s="550"/>
      <c r="O1585" s="553"/>
      <c r="P1585" s="560"/>
      <c r="Q1585" s="557"/>
      <c r="AF1585" s="553"/>
      <c r="AJ1585" s="558"/>
      <c r="AL1585" s="558"/>
      <c r="AO1585" s="559"/>
    </row>
    <row r="1586" ht="15.75" customHeight="1">
      <c r="A1586" s="550"/>
      <c r="B1586" s="550"/>
      <c r="C1586" s="550"/>
      <c r="D1586" s="550"/>
      <c r="E1586" s="551"/>
      <c r="F1586" s="551"/>
      <c r="G1586" s="550"/>
      <c r="I1586" s="551"/>
      <c r="K1586" s="555"/>
      <c r="L1586" s="556"/>
      <c r="M1586" s="556"/>
      <c r="N1586" s="550"/>
      <c r="O1586" s="553"/>
      <c r="P1586" s="560"/>
      <c r="Q1586" s="557"/>
      <c r="AF1586" s="553"/>
      <c r="AJ1586" s="558"/>
      <c r="AL1586" s="558"/>
      <c r="AO1586" s="559"/>
    </row>
    <row r="1587" ht="15.75" customHeight="1">
      <c r="A1587" s="550"/>
      <c r="B1587" s="550"/>
      <c r="C1587" s="550"/>
      <c r="D1587" s="550"/>
      <c r="E1587" s="551"/>
      <c r="F1587" s="551"/>
      <c r="G1587" s="550"/>
      <c r="I1587" s="551"/>
      <c r="K1587" s="555"/>
      <c r="L1587" s="556"/>
      <c r="M1587" s="556"/>
      <c r="N1587" s="550"/>
      <c r="O1587" s="553"/>
      <c r="P1587" s="560"/>
      <c r="Q1587" s="557"/>
      <c r="AF1587" s="553"/>
      <c r="AJ1587" s="558"/>
      <c r="AL1587" s="558"/>
      <c r="AO1587" s="559"/>
    </row>
    <row r="1588" ht="15.75" customHeight="1">
      <c r="A1588" s="550"/>
      <c r="B1588" s="550"/>
      <c r="C1588" s="550"/>
      <c r="D1588" s="550"/>
      <c r="E1588" s="551"/>
      <c r="F1588" s="551"/>
      <c r="G1588" s="550"/>
      <c r="I1588" s="551"/>
      <c r="K1588" s="555"/>
      <c r="L1588" s="556"/>
      <c r="M1588" s="556"/>
      <c r="N1588" s="550"/>
      <c r="O1588" s="553"/>
      <c r="P1588" s="560"/>
      <c r="Q1588" s="557"/>
      <c r="AF1588" s="553"/>
      <c r="AJ1588" s="558"/>
      <c r="AL1588" s="558"/>
      <c r="AO1588" s="559"/>
    </row>
    <row r="1589" ht="15.75" customHeight="1">
      <c r="A1589" s="550"/>
      <c r="B1589" s="550"/>
      <c r="C1589" s="550"/>
      <c r="D1589" s="550"/>
      <c r="E1589" s="551"/>
      <c r="F1589" s="551"/>
      <c r="G1589" s="550"/>
      <c r="I1589" s="551"/>
      <c r="K1589" s="555"/>
      <c r="L1589" s="556"/>
      <c r="M1589" s="556"/>
      <c r="N1589" s="550"/>
      <c r="O1589" s="553"/>
      <c r="P1589" s="560"/>
      <c r="Q1589" s="557"/>
      <c r="AF1589" s="553"/>
      <c r="AJ1589" s="558"/>
      <c r="AL1589" s="558"/>
      <c r="AO1589" s="559"/>
    </row>
    <row r="1590" ht="15.75" customHeight="1">
      <c r="A1590" s="550"/>
      <c r="B1590" s="550"/>
      <c r="C1590" s="550"/>
      <c r="D1590" s="550"/>
      <c r="E1590" s="551"/>
      <c r="F1590" s="551"/>
      <c r="G1590" s="550"/>
      <c r="I1590" s="551"/>
      <c r="K1590" s="555"/>
      <c r="L1590" s="556"/>
      <c r="M1590" s="556"/>
      <c r="N1590" s="550"/>
      <c r="O1590" s="553"/>
      <c r="P1590" s="560"/>
      <c r="Q1590" s="557"/>
      <c r="AF1590" s="553"/>
      <c r="AJ1590" s="558"/>
      <c r="AL1590" s="558"/>
      <c r="AO1590" s="559"/>
    </row>
    <row r="1591" ht="15.75" customHeight="1">
      <c r="A1591" s="550"/>
      <c r="B1591" s="550"/>
      <c r="C1591" s="550"/>
      <c r="D1591" s="550"/>
      <c r="E1591" s="551"/>
      <c r="F1591" s="551"/>
      <c r="G1591" s="550"/>
      <c r="I1591" s="551"/>
      <c r="K1591" s="555"/>
      <c r="L1591" s="556"/>
      <c r="M1591" s="556"/>
      <c r="N1591" s="550"/>
      <c r="O1591" s="553"/>
      <c r="P1591" s="560"/>
      <c r="Q1591" s="557"/>
      <c r="AF1591" s="553"/>
      <c r="AJ1591" s="558"/>
      <c r="AL1591" s="558"/>
      <c r="AO1591" s="559"/>
    </row>
    <row r="1592" ht="15.75" customHeight="1">
      <c r="A1592" s="550"/>
      <c r="B1592" s="550"/>
      <c r="C1592" s="550"/>
      <c r="D1592" s="550"/>
      <c r="E1592" s="551"/>
      <c r="F1592" s="551"/>
      <c r="G1592" s="550"/>
      <c r="I1592" s="551"/>
      <c r="K1592" s="555"/>
      <c r="L1592" s="556"/>
      <c r="M1592" s="556"/>
      <c r="N1592" s="550"/>
      <c r="O1592" s="553"/>
      <c r="P1592" s="560"/>
      <c r="Q1592" s="557"/>
      <c r="AF1592" s="553"/>
      <c r="AJ1592" s="558"/>
      <c r="AL1592" s="558"/>
      <c r="AO1592" s="559"/>
    </row>
    <row r="1593" ht="15.75" customHeight="1">
      <c r="A1593" s="550"/>
      <c r="B1593" s="550"/>
      <c r="C1593" s="550"/>
      <c r="D1593" s="550"/>
      <c r="E1593" s="551"/>
      <c r="F1593" s="551"/>
      <c r="G1593" s="550"/>
      <c r="I1593" s="551"/>
      <c r="K1593" s="555"/>
      <c r="L1593" s="556"/>
      <c r="M1593" s="556"/>
      <c r="N1593" s="550"/>
      <c r="O1593" s="553"/>
      <c r="P1593" s="560"/>
      <c r="Q1593" s="557"/>
      <c r="AF1593" s="553"/>
      <c r="AJ1593" s="558"/>
      <c r="AL1593" s="558"/>
      <c r="AO1593" s="559"/>
    </row>
    <row r="1594" ht="15.75" customHeight="1">
      <c r="A1594" s="550"/>
      <c r="B1594" s="550"/>
      <c r="C1594" s="550"/>
      <c r="D1594" s="550"/>
      <c r="E1594" s="551"/>
      <c r="F1594" s="551"/>
      <c r="G1594" s="550"/>
      <c r="I1594" s="551"/>
      <c r="K1594" s="555"/>
      <c r="L1594" s="556"/>
      <c r="M1594" s="556"/>
      <c r="N1594" s="550"/>
      <c r="O1594" s="553"/>
      <c r="P1594" s="560"/>
      <c r="Q1594" s="557"/>
      <c r="AF1594" s="553"/>
      <c r="AJ1594" s="558"/>
      <c r="AL1594" s="558"/>
      <c r="AO1594" s="559"/>
    </row>
    <row r="1595" ht="15.75" customHeight="1">
      <c r="A1595" s="550"/>
      <c r="B1595" s="550"/>
      <c r="C1595" s="550"/>
      <c r="D1595" s="550"/>
      <c r="E1595" s="551"/>
      <c r="F1595" s="551"/>
      <c r="G1595" s="550"/>
      <c r="I1595" s="551"/>
      <c r="K1595" s="555"/>
      <c r="L1595" s="556"/>
      <c r="M1595" s="556"/>
      <c r="N1595" s="550"/>
      <c r="O1595" s="553"/>
      <c r="P1595" s="560"/>
      <c r="Q1595" s="557"/>
      <c r="AF1595" s="553"/>
      <c r="AJ1595" s="558"/>
      <c r="AL1595" s="558"/>
      <c r="AO1595" s="559"/>
    </row>
    <row r="1596" ht="15.75" customHeight="1">
      <c r="A1596" s="550"/>
      <c r="B1596" s="550"/>
      <c r="C1596" s="550"/>
      <c r="D1596" s="550"/>
      <c r="E1596" s="551"/>
      <c r="F1596" s="551"/>
      <c r="G1596" s="550"/>
      <c r="I1596" s="551"/>
      <c r="K1596" s="555"/>
      <c r="L1596" s="556"/>
      <c r="M1596" s="556"/>
      <c r="N1596" s="550"/>
      <c r="O1596" s="553"/>
      <c r="P1596" s="560"/>
      <c r="Q1596" s="557"/>
      <c r="AF1596" s="553"/>
      <c r="AJ1596" s="558"/>
      <c r="AL1596" s="558"/>
      <c r="AO1596" s="559"/>
    </row>
    <row r="1597" ht="15.75" customHeight="1">
      <c r="A1597" s="550"/>
      <c r="B1597" s="550"/>
      <c r="C1597" s="550"/>
      <c r="D1597" s="550"/>
      <c r="E1597" s="551"/>
      <c r="F1597" s="551"/>
      <c r="G1597" s="550"/>
      <c r="I1597" s="551"/>
      <c r="K1597" s="555"/>
      <c r="L1597" s="556"/>
      <c r="M1597" s="556"/>
      <c r="N1597" s="550"/>
      <c r="O1597" s="553"/>
      <c r="P1597" s="560"/>
      <c r="Q1597" s="557"/>
      <c r="AF1597" s="553"/>
      <c r="AJ1597" s="558"/>
      <c r="AL1597" s="558"/>
      <c r="AO1597" s="559"/>
    </row>
    <row r="1598" ht="15.75" customHeight="1">
      <c r="A1598" s="550"/>
      <c r="B1598" s="550"/>
      <c r="C1598" s="550"/>
      <c r="D1598" s="550"/>
      <c r="E1598" s="551"/>
      <c r="F1598" s="551"/>
      <c r="G1598" s="550"/>
      <c r="I1598" s="551"/>
      <c r="K1598" s="555"/>
      <c r="L1598" s="556"/>
      <c r="M1598" s="556"/>
      <c r="N1598" s="550"/>
      <c r="O1598" s="553"/>
      <c r="P1598" s="560"/>
      <c r="Q1598" s="557"/>
      <c r="AF1598" s="553"/>
      <c r="AJ1598" s="558"/>
      <c r="AL1598" s="558"/>
      <c r="AO1598" s="559"/>
    </row>
    <row r="1599" ht="15.75" customHeight="1">
      <c r="A1599" s="550"/>
      <c r="B1599" s="550"/>
      <c r="C1599" s="550"/>
      <c r="D1599" s="550"/>
      <c r="E1599" s="551"/>
      <c r="F1599" s="551"/>
      <c r="G1599" s="550"/>
      <c r="I1599" s="551"/>
      <c r="K1599" s="555"/>
      <c r="L1599" s="556"/>
      <c r="M1599" s="556"/>
      <c r="N1599" s="550"/>
      <c r="O1599" s="553"/>
      <c r="P1599" s="560"/>
      <c r="Q1599" s="557"/>
      <c r="AF1599" s="553"/>
      <c r="AJ1599" s="558"/>
      <c r="AL1599" s="558"/>
      <c r="AO1599" s="559"/>
    </row>
    <row r="1600" ht="15.75" customHeight="1">
      <c r="A1600" s="550"/>
      <c r="B1600" s="550"/>
      <c r="C1600" s="550"/>
      <c r="D1600" s="550"/>
      <c r="E1600" s="551"/>
      <c r="F1600" s="551"/>
      <c r="G1600" s="550"/>
      <c r="I1600" s="551"/>
      <c r="K1600" s="555"/>
      <c r="L1600" s="556"/>
      <c r="M1600" s="556"/>
      <c r="N1600" s="550"/>
      <c r="O1600" s="553"/>
      <c r="P1600" s="560"/>
      <c r="Q1600" s="557"/>
      <c r="AF1600" s="553"/>
      <c r="AJ1600" s="558"/>
      <c r="AL1600" s="558"/>
      <c r="AO1600" s="559"/>
    </row>
    <row r="1601" ht="15.75" customHeight="1">
      <c r="A1601" s="550"/>
      <c r="B1601" s="550"/>
      <c r="C1601" s="550"/>
      <c r="D1601" s="550"/>
      <c r="E1601" s="551"/>
      <c r="F1601" s="551"/>
      <c r="G1601" s="550"/>
      <c r="I1601" s="551"/>
      <c r="K1601" s="555"/>
      <c r="L1601" s="556"/>
      <c r="M1601" s="556"/>
      <c r="N1601" s="550"/>
      <c r="O1601" s="553"/>
      <c r="P1601" s="560"/>
      <c r="Q1601" s="557"/>
      <c r="AF1601" s="553"/>
      <c r="AJ1601" s="558"/>
      <c r="AL1601" s="558"/>
      <c r="AO1601" s="559"/>
    </row>
    <row r="1602" ht="15.75" customHeight="1">
      <c r="A1602" s="550"/>
      <c r="B1602" s="550"/>
      <c r="C1602" s="550"/>
      <c r="D1602" s="550"/>
      <c r="E1602" s="551"/>
      <c r="F1602" s="551"/>
      <c r="G1602" s="550"/>
      <c r="I1602" s="551"/>
      <c r="K1602" s="555"/>
      <c r="L1602" s="556"/>
      <c r="M1602" s="556"/>
      <c r="N1602" s="550"/>
      <c r="O1602" s="553"/>
      <c r="P1602" s="560"/>
      <c r="Q1602" s="557"/>
      <c r="AF1602" s="553"/>
      <c r="AJ1602" s="558"/>
      <c r="AL1602" s="558"/>
      <c r="AO1602" s="559"/>
    </row>
    <row r="1603" ht="15.75" customHeight="1">
      <c r="A1603" s="550"/>
      <c r="B1603" s="550"/>
      <c r="C1603" s="550"/>
      <c r="D1603" s="550"/>
      <c r="E1603" s="551"/>
      <c r="F1603" s="551"/>
      <c r="G1603" s="550"/>
      <c r="I1603" s="551"/>
      <c r="K1603" s="555"/>
      <c r="L1603" s="556"/>
      <c r="M1603" s="556"/>
      <c r="N1603" s="550"/>
      <c r="O1603" s="553"/>
      <c r="P1603" s="560"/>
      <c r="Q1603" s="557"/>
      <c r="AF1603" s="553"/>
      <c r="AJ1603" s="558"/>
      <c r="AL1603" s="558"/>
      <c r="AO1603" s="559"/>
    </row>
    <row r="1604" ht="15.75" customHeight="1">
      <c r="A1604" s="550"/>
      <c r="B1604" s="550"/>
      <c r="C1604" s="550"/>
      <c r="D1604" s="550"/>
      <c r="E1604" s="551"/>
      <c r="F1604" s="551"/>
      <c r="G1604" s="550"/>
      <c r="I1604" s="551"/>
      <c r="K1604" s="555"/>
      <c r="L1604" s="556"/>
      <c r="M1604" s="556"/>
      <c r="N1604" s="550"/>
      <c r="O1604" s="553"/>
      <c r="P1604" s="560"/>
      <c r="Q1604" s="557"/>
      <c r="AF1604" s="553"/>
      <c r="AJ1604" s="558"/>
      <c r="AL1604" s="558"/>
      <c r="AO1604" s="559"/>
    </row>
    <row r="1605" ht="15.75" customHeight="1">
      <c r="A1605" s="550"/>
      <c r="B1605" s="550"/>
      <c r="C1605" s="550"/>
      <c r="D1605" s="550"/>
      <c r="E1605" s="551"/>
      <c r="F1605" s="551"/>
      <c r="G1605" s="550"/>
      <c r="I1605" s="551"/>
      <c r="K1605" s="555"/>
      <c r="L1605" s="556"/>
      <c r="M1605" s="556"/>
      <c r="N1605" s="550"/>
      <c r="O1605" s="553"/>
      <c r="P1605" s="560"/>
      <c r="Q1605" s="557"/>
      <c r="AF1605" s="553"/>
      <c r="AJ1605" s="558"/>
      <c r="AL1605" s="558"/>
      <c r="AO1605" s="559"/>
    </row>
    <row r="1606" ht="15.75" customHeight="1">
      <c r="A1606" s="550"/>
      <c r="B1606" s="550"/>
      <c r="C1606" s="550"/>
      <c r="D1606" s="550"/>
      <c r="E1606" s="551"/>
      <c r="F1606" s="551"/>
      <c r="G1606" s="550"/>
      <c r="I1606" s="551"/>
      <c r="K1606" s="555"/>
      <c r="L1606" s="556"/>
      <c r="M1606" s="556"/>
      <c r="N1606" s="550"/>
      <c r="O1606" s="553"/>
      <c r="P1606" s="560"/>
      <c r="Q1606" s="557"/>
      <c r="AF1606" s="553"/>
      <c r="AJ1606" s="558"/>
      <c r="AL1606" s="558"/>
      <c r="AO1606" s="559"/>
    </row>
    <row r="1607" ht="15.75" customHeight="1">
      <c r="A1607" s="550"/>
      <c r="B1607" s="550"/>
      <c r="C1607" s="550"/>
      <c r="D1607" s="550"/>
      <c r="E1607" s="551"/>
      <c r="F1607" s="551"/>
      <c r="G1607" s="550"/>
      <c r="I1607" s="551"/>
      <c r="K1607" s="555"/>
      <c r="L1607" s="556"/>
      <c r="M1607" s="556"/>
      <c r="N1607" s="550"/>
      <c r="O1607" s="553"/>
      <c r="P1607" s="560"/>
      <c r="Q1607" s="557"/>
      <c r="AF1607" s="553"/>
      <c r="AJ1607" s="558"/>
      <c r="AL1607" s="558"/>
      <c r="AO1607" s="559"/>
    </row>
    <row r="1608" ht="15.75" customHeight="1">
      <c r="A1608" s="550"/>
      <c r="B1608" s="550"/>
      <c r="C1608" s="550"/>
      <c r="D1608" s="550"/>
      <c r="E1608" s="551"/>
      <c r="F1608" s="551"/>
      <c r="G1608" s="550"/>
      <c r="I1608" s="551"/>
      <c r="K1608" s="555"/>
      <c r="L1608" s="556"/>
      <c r="M1608" s="556"/>
      <c r="N1608" s="550"/>
      <c r="O1608" s="553"/>
      <c r="P1608" s="560"/>
      <c r="Q1608" s="557"/>
      <c r="AF1608" s="553"/>
      <c r="AJ1608" s="558"/>
      <c r="AL1608" s="558"/>
      <c r="AO1608" s="559"/>
    </row>
    <row r="1609" ht="15.75" customHeight="1">
      <c r="A1609" s="550"/>
      <c r="B1609" s="550"/>
      <c r="C1609" s="550"/>
      <c r="D1609" s="550"/>
      <c r="E1609" s="551"/>
      <c r="F1609" s="551"/>
      <c r="G1609" s="550"/>
      <c r="I1609" s="551"/>
      <c r="K1609" s="555"/>
      <c r="L1609" s="556"/>
      <c r="M1609" s="556"/>
      <c r="N1609" s="550"/>
      <c r="O1609" s="553"/>
      <c r="P1609" s="560"/>
      <c r="Q1609" s="557"/>
      <c r="AF1609" s="553"/>
      <c r="AJ1609" s="558"/>
      <c r="AL1609" s="558"/>
      <c r="AO1609" s="559"/>
    </row>
    <row r="1610" ht="15.75" customHeight="1">
      <c r="A1610" s="550"/>
      <c r="B1610" s="550"/>
      <c r="C1610" s="550"/>
      <c r="D1610" s="550"/>
      <c r="E1610" s="551"/>
      <c r="F1610" s="551"/>
      <c r="G1610" s="550"/>
      <c r="I1610" s="551"/>
      <c r="K1610" s="555"/>
      <c r="L1610" s="556"/>
      <c r="M1610" s="556"/>
      <c r="N1610" s="550"/>
      <c r="O1610" s="553"/>
      <c r="P1610" s="560"/>
      <c r="Q1610" s="557"/>
      <c r="AF1610" s="553"/>
      <c r="AJ1610" s="558"/>
      <c r="AL1610" s="558"/>
      <c r="AO1610" s="559"/>
    </row>
    <row r="1611" ht="15.75" customHeight="1">
      <c r="A1611" s="550"/>
      <c r="B1611" s="550"/>
      <c r="C1611" s="550"/>
      <c r="D1611" s="550"/>
      <c r="E1611" s="551"/>
      <c r="F1611" s="551"/>
      <c r="G1611" s="550"/>
      <c r="I1611" s="551"/>
      <c r="K1611" s="555"/>
      <c r="L1611" s="556"/>
      <c r="M1611" s="556"/>
      <c r="N1611" s="550"/>
      <c r="O1611" s="553"/>
      <c r="P1611" s="560"/>
      <c r="Q1611" s="557"/>
      <c r="AF1611" s="553"/>
      <c r="AJ1611" s="558"/>
      <c r="AL1611" s="558"/>
      <c r="AO1611" s="559"/>
    </row>
    <row r="1612" ht="15.75" customHeight="1">
      <c r="A1612" s="550"/>
      <c r="B1612" s="550"/>
      <c r="C1612" s="550"/>
      <c r="D1612" s="550"/>
      <c r="E1612" s="551"/>
      <c r="F1612" s="551"/>
      <c r="G1612" s="550"/>
      <c r="I1612" s="551"/>
      <c r="K1612" s="555"/>
      <c r="L1612" s="556"/>
      <c r="M1612" s="556"/>
      <c r="N1612" s="550"/>
      <c r="O1612" s="553"/>
      <c r="P1612" s="560"/>
      <c r="Q1612" s="557"/>
      <c r="AF1612" s="553"/>
      <c r="AJ1612" s="558"/>
      <c r="AL1612" s="558"/>
      <c r="AO1612" s="559"/>
    </row>
    <row r="1613" ht="15.75" customHeight="1">
      <c r="A1613" s="550"/>
      <c r="B1613" s="550"/>
      <c r="C1613" s="550"/>
      <c r="D1613" s="550"/>
      <c r="E1613" s="551"/>
      <c r="F1613" s="551"/>
      <c r="G1613" s="550"/>
      <c r="I1613" s="551"/>
      <c r="K1613" s="555"/>
      <c r="L1613" s="556"/>
      <c r="M1613" s="556"/>
      <c r="N1613" s="550"/>
      <c r="O1613" s="553"/>
      <c r="P1613" s="560"/>
      <c r="Q1613" s="557"/>
      <c r="AF1613" s="553"/>
      <c r="AJ1613" s="558"/>
      <c r="AL1613" s="558"/>
      <c r="AO1613" s="559"/>
    </row>
    <row r="1614" ht="15.75" customHeight="1">
      <c r="A1614" s="550"/>
      <c r="B1614" s="550"/>
      <c r="C1614" s="550"/>
      <c r="D1614" s="550"/>
      <c r="E1614" s="551"/>
      <c r="F1614" s="551"/>
      <c r="G1614" s="550"/>
      <c r="I1614" s="551"/>
      <c r="K1614" s="555"/>
      <c r="L1614" s="556"/>
      <c r="M1614" s="556"/>
      <c r="N1614" s="550"/>
      <c r="O1614" s="553"/>
      <c r="P1614" s="560"/>
      <c r="Q1614" s="557"/>
      <c r="AF1614" s="553"/>
      <c r="AJ1614" s="558"/>
      <c r="AL1614" s="558"/>
      <c r="AO1614" s="559"/>
    </row>
    <row r="1615" ht="15.75" customHeight="1">
      <c r="A1615" s="550"/>
      <c r="B1615" s="550"/>
      <c r="C1615" s="550"/>
      <c r="D1615" s="550"/>
      <c r="E1615" s="551"/>
      <c r="F1615" s="551"/>
      <c r="G1615" s="550"/>
      <c r="I1615" s="551"/>
      <c r="K1615" s="555"/>
      <c r="L1615" s="556"/>
      <c r="M1615" s="556"/>
      <c r="N1615" s="550"/>
      <c r="O1615" s="553"/>
      <c r="P1615" s="560"/>
      <c r="Q1615" s="557"/>
      <c r="AF1615" s="553"/>
      <c r="AJ1615" s="558"/>
      <c r="AL1615" s="558"/>
      <c r="AO1615" s="559"/>
    </row>
    <row r="1616" ht="15.75" customHeight="1">
      <c r="A1616" s="550"/>
      <c r="B1616" s="550"/>
      <c r="C1616" s="550"/>
      <c r="D1616" s="550"/>
      <c r="E1616" s="551"/>
      <c r="F1616" s="551"/>
      <c r="G1616" s="550"/>
      <c r="I1616" s="551"/>
      <c r="K1616" s="555"/>
      <c r="L1616" s="556"/>
      <c r="M1616" s="556"/>
      <c r="N1616" s="550"/>
      <c r="O1616" s="553"/>
      <c r="P1616" s="560"/>
      <c r="Q1616" s="557"/>
      <c r="AF1616" s="553"/>
      <c r="AJ1616" s="558"/>
      <c r="AL1616" s="558"/>
      <c r="AO1616" s="559"/>
    </row>
    <row r="1617" ht="15.75" customHeight="1">
      <c r="A1617" s="550"/>
      <c r="B1617" s="550"/>
      <c r="C1617" s="550"/>
      <c r="D1617" s="550"/>
      <c r="E1617" s="551"/>
      <c r="F1617" s="551"/>
      <c r="G1617" s="550"/>
      <c r="I1617" s="551"/>
      <c r="K1617" s="555"/>
      <c r="L1617" s="556"/>
      <c r="M1617" s="556"/>
      <c r="N1617" s="550"/>
      <c r="O1617" s="553"/>
      <c r="P1617" s="560"/>
      <c r="Q1617" s="557"/>
      <c r="AF1617" s="553"/>
      <c r="AJ1617" s="558"/>
      <c r="AL1617" s="558"/>
      <c r="AO1617" s="559"/>
    </row>
    <row r="1618" ht="15.75" customHeight="1">
      <c r="A1618" s="550"/>
      <c r="B1618" s="550"/>
      <c r="C1618" s="550"/>
      <c r="D1618" s="550"/>
      <c r="E1618" s="551"/>
      <c r="F1618" s="551"/>
      <c r="G1618" s="550"/>
      <c r="I1618" s="551"/>
      <c r="K1618" s="555"/>
      <c r="L1618" s="556"/>
      <c r="M1618" s="556"/>
      <c r="N1618" s="550"/>
      <c r="O1618" s="553"/>
      <c r="P1618" s="560"/>
      <c r="Q1618" s="557"/>
      <c r="AF1618" s="553"/>
      <c r="AJ1618" s="558"/>
      <c r="AL1618" s="558"/>
      <c r="AO1618" s="559"/>
    </row>
    <row r="1619" ht="15.75" customHeight="1">
      <c r="A1619" s="550"/>
      <c r="B1619" s="550"/>
      <c r="C1619" s="550"/>
      <c r="D1619" s="550"/>
      <c r="E1619" s="551"/>
      <c r="F1619" s="551"/>
      <c r="G1619" s="550"/>
      <c r="I1619" s="551"/>
      <c r="K1619" s="555"/>
      <c r="L1619" s="556"/>
      <c r="M1619" s="556"/>
      <c r="N1619" s="550"/>
      <c r="O1619" s="553"/>
      <c r="P1619" s="560"/>
      <c r="Q1619" s="557"/>
      <c r="AF1619" s="553"/>
      <c r="AJ1619" s="558"/>
      <c r="AL1619" s="558"/>
      <c r="AO1619" s="559"/>
    </row>
    <row r="1620" ht="15.75" customHeight="1">
      <c r="A1620" s="550"/>
      <c r="B1620" s="550"/>
      <c r="C1620" s="550"/>
      <c r="D1620" s="550"/>
      <c r="E1620" s="551"/>
      <c r="F1620" s="551"/>
      <c r="G1620" s="550"/>
      <c r="I1620" s="551"/>
      <c r="K1620" s="555"/>
      <c r="L1620" s="556"/>
      <c r="M1620" s="556"/>
      <c r="N1620" s="550"/>
      <c r="O1620" s="553"/>
      <c r="P1620" s="560"/>
      <c r="Q1620" s="557"/>
      <c r="AF1620" s="553"/>
      <c r="AJ1620" s="558"/>
      <c r="AL1620" s="558"/>
      <c r="AO1620" s="559"/>
    </row>
    <row r="1621" ht="15.75" customHeight="1">
      <c r="A1621" s="550"/>
      <c r="B1621" s="550"/>
      <c r="C1621" s="550"/>
      <c r="D1621" s="550"/>
      <c r="E1621" s="551"/>
      <c r="F1621" s="551"/>
      <c r="G1621" s="550"/>
      <c r="I1621" s="551"/>
      <c r="K1621" s="555"/>
      <c r="L1621" s="556"/>
      <c r="M1621" s="556"/>
      <c r="N1621" s="550"/>
      <c r="O1621" s="553"/>
      <c r="P1621" s="560"/>
      <c r="Q1621" s="557"/>
      <c r="AF1621" s="553"/>
      <c r="AJ1621" s="558"/>
      <c r="AL1621" s="558"/>
      <c r="AO1621" s="559"/>
    </row>
    <row r="1622" ht="15.75" customHeight="1">
      <c r="A1622" s="550"/>
      <c r="B1622" s="550"/>
      <c r="C1622" s="550"/>
      <c r="D1622" s="550"/>
      <c r="E1622" s="551"/>
      <c r="F1622" s="551"/>
      <c r="G1622" s="550"/>
      <c r="I1622" s="551"/>
      <c r="K1622" s="555"/>
      <c r="L1622" s="556"/>
      <c r="M1622" s="556"/>
      <c r="N1622" s="550"/>
      <c r="O1622" s="553"/>
      <c r="P1622" s="560"/>
      <c r="Q1622" s="557"/>
      <c r="AF1622" s="553"/>
      <c r="AJ1622" s="558"/>
      <c r="AL1622" s="558"/>
      <c r="AO1622" s="559"/>
    </row>
    <row r="1623" ht="15.75" customHeight="1">
      <c r="A1623" s="550"/>
      <c r="B1623" s="550"/>
      <c r="C1623" s="550"/>
      <c r="D1623" s="550"/>
      <c r="E1623" s="551"/>
      <c r="F1623" s="551"/>
      <c r="G1623" s="550"/>
      <c r="I1623" s="551"/>
      <c r="K1623" s="555"/>
      <c r="L1623" s="556"/>
      <c r="M1623" s="556"/>
      <c r="N1623" s="550"/>
      <c r="O1623" s="553"/>
      <c r="P1623" s="560"/>
      <c r="Q1623" s="557"/>
      <c r="AF1623" s="553"/>
      <c r="AJ1623" s="558"/>
      <c r="AL1623" s="558"/>
      <c r="AO1623" s="559"/>
    </row>
    <row r="1624" ht="15.75" customHeight="1">
      <c r="A1624" s="550"/>
      <c r="B1624" s="550"/>
      <c r="C1624" s="550"/>
      <c r="D1624" s="550"/>
      <c r="E1624" s="551"/>
      <c r="F1624" s="551"/>
      <c r="G1624" s="550"/>
      <c r="I1624" s="551"/>
      <c r="K1624" s="555"/>
      <c r="L1624" s="556"/>
      <c r="M1624" s="556"/>
      <c r="N1624" s="550"/>
      <c r="O1624" s="553"/>
      <c r="P1624" s="560"/>
      <c r="Q1624" s="557"/>
      <c r="AF1624" s="553"/>
      <c r="AJ1624" s="558"/>
      <c r="AL1624" s="558"/>
      <c r="AO1624" s="559"/>
    </row>
    <row r="1625" ht="15.75" customHeight="1">
      <c r="A1625" s="550"/>
      <c r="B1625" s="550"/>
      <c r="C1625" s="550"/>
      <c r="D1625" s="550"/>
      <c r="E1625" s="551"/>
      <c r="F1625" s="551"/>
      <c r="G1625" s="550"/>
      <c r="I1625" s="551"/>
      <c r="K1625" s="555"/>
      <c r="L1625" s="556"/>
      <c r="M1625" s="556"/>
      <c r="N1625" s="550"/>
      <c r="O1625" s="553"/>
      <c r="P1625" s="560"/>
      <c r="Q1625" s="557"/>
      <c r="AF1625" s="553"/>
      <c r="AJ1625" s="558"/>
      <c r="AL1625" s="558"/>
      <c r="AO1625" s="559"/>
    </row>
    <row r="1626" ht="15.75" customHeight="1">
      <c r="A1626" s="550"/>
      <c r="B1626" s="550"/>
      <c r="C1626" s="550"/>
      <c r="D1626" s="550"/>
      <c r="E1626" s="551"/>
      <c r="F1626" s="551"/>
      <c r="G1626" s="550"/>
      <c r="I1626" s="551"/>
      <c r="K1626" s="555"/>
      <c r="L1626" s="556"/>
      <c r="M1626" s="556"/>
      <c r="N1626" s="550"/>
      <c r="O1626" s="553"/>
      <c r="P1626" s="560"/>
      <c r="Q1626" s="557"/>
      <c r="AF1626" s="553"/>
      <c r="AJ1626" s="558"/>
      <c r="AL1626" s="558"/>
      <c r="AO1626" s="559"/>
    </row>
    <row r="1627" ht="15.75" customHeight="1">
      <c r="A1627" s="550"/>
      <c r="B1627" s="550"/>
      <c r="C1627" s="550"/>
      <c r="D1627" s="550"/>
      <c r="E1627" s="551"/>
      <c r="F1627" s="551"/>
      <c r="G1627" s="550"/>
      <c r="I1627" s="551"/>
      <c r="K1627" s="555"/>
      <c r="L1627" s="556"/>
      <c r="M1627" s="556"/>
      <c r="N1627" s="550"/>
      <c r="O1627" s="553"/>
      <c r="P1627" s="560"/>
      <c r="Q1627" s="557"/>
      <c r="AF1627" s="553"/>
      <c r="AJ1627" s="558"/>
      <c r="AL1627" s="558"/>
      <c r="AO1627" s="559"/>
    </row>
    <row r="1628" ht="15.75" customHeight="1">
      <c r="A1628" s="550"/>
      <c r="B1628" s="550"/>
      <c r="C1628" s="550"/>
      <c r="D1628" s="550"/>
      <c r="E1628" s="551"/>
      <c r="F1628" s="551"/>
      <c r="G1628" s="550"/>
      <c r="I1628" s="551"/>
      <c r="K1628" s="555"/>
      <c r="L1628" s="556"/>
      <c r="M1628" s="556"/>
      <c r="N1628" s="550"/>
      <c r="O1628" s="553"/>
      <c r="P1628" s="560"/>
      <c r="Q1628" s="557"/>
      <c r="AF1628" s="553"/>
      <c r="AJ1628" s="558"/>
      <c r="AL1628" s="558"/>
      <c r="AO1628" s="559"/>
    </row>
    <row r="1629" ht="15.75" customHeight="1">
      <c r="A1629" s="550"/>
      <c r="B1629" s="550"/>
      <c r="C1629" s="550"/>
      <c r="D1629" s="550"/>
      <c r="E1629" s="551"/>
      <c r="F1629" s="551"/>
      <c r="G1629" s="550"/>
      <c r="I1629" s="551"/>
      <c r="K1629" s="555"/>
      <c r="L1629" s="556"/>
      <c r="M1629" s="556"/>
      <c r="N1629" s="550"/>
      <c r="O1629" s="553"/>
      <c r="P1629" s="560"/>
      <c r="Q1629" s="557"/>
      <c r="AF1629" s="553"/>
      <c r="AJ1629" s="558"/>
      <c r="AL1629" s="558"/>
      <c r="AO1629" s="559"/>
    </row>
    <row r="1630" ht="15.75" customHeight="1">
      <c r="A1630" s="550"/>
      <c r="B1630" s="550"/>
      <c r="C1630" s="550"/>
      <c r="D1630" s="550"/>
      <c r="E1630" s="551"/>
      <c r="F1630" s="551"/>
      <c r="G1630" s="550"/>
      <c r="I1630" s="551"/>
      <c r="K1630" s="555"/>
      <c r="L1630" s="556"/>
      <c r="M1630" s="556"/>
      <c r="N1630" s="550"/>
      <c r="O1630" s="553"/>
      <c r="P1630" s="560"/>
      <c r="Q1630" s="557"/>
      <c r="AF1630" s="553"/>
      <c r="AJ1630" s="558"/>
      <c r="AL1630" s="558"/>
      <c r="AO1630" s="559"/>
    </row>
    <row r="1631" ht="15.75" customHeight="1">
      <c r="A1631" s="550"/>
      <c r="B1631" s="550"/>
      <c r="C1631" s="550"/>
      <c r="D1631" s="550"/>
      <c r="E1631" s="551"/>
      <c r="F1631" s="551"/>
      <c r="G1631" s="550"/>
      <c r="I1631" s="551"/>
      <c r="K1631" s="555"/>
      <c r="L1631" s="556"/>
      <c r="M1631" s="556"/>
      <c r="N1631" s="550"/>
      <c r="O1631" s="553"/>
      <c r="P1631" s="560"/>
      <c r="Q1631" s="557"/>
      <c r="AF1631" s="553"/>
      <c r="AJ1631" s="558"/>
      <c r="AL1631" s="558"/>
      <c r="AO1631" s="559"/>
    </row>
    <row r="1632" ht="15.75" customHeight="1">
      <c r="A1632" s="550"/>
      <c r="B1632" s="550"/>
      <c r="C1632" s="550"/>
      <c r="D1632" s="550"/>
      <c r="E1632" s="551"/>
      <c r="F1632" s="551"/>
      <c r="G1632" s="550"/>
      <c r="I1632" s="551"/>
      <c r="K1632" s="555"/>
      <c r="L1632" s="556"/>
      <c r="M1632" s="556"/>
      <c r="N1632" s="550"/>
      <c r="O1632" s="553"/>
      <c r="P1632" s="560"/>
      <c r="Q1632" s="557"/>
      <c r="AF1632" s="553"/>
      <c r="AJ1632" s="558"/>
      <c r="AL1632" s="558"/>
      <c r="AO1632" s="559"/>
    </row>
    <row r="1633" ht="15.75" customHeight="1">
      <c r="A1633" s="550"/>
      <c r="B1633" s="550"/>
      <c r="C1633" s="550"/>
      <c r="D1633" s="550"/>
      <c r="E1633" s="551"/>
      <c r="F1633" s="551"/>
      <c r="G1633" s="550"/>
      <c r="I1633" s="551"/>
      <c r="K1633" s="555"/>
      <c r="L1633" s="556"/>
      <c r="M1633" s="556"/>
      <c r="N1633" s="550"/>
      <c r="O1633" s="553"/>
      <c r="P1633" s="560"/>
      <c r="Q1633" s="557"/>
      <c r="AF1633" s="553"/>
      <c r="AJ1633" s="558"/>
      <c r="AL1633" s="558"/>
      <c r="AO1633" s="559"/>
    </row>
    <row r="1634" ht="15.75" customHeight="1">
      <c r="A1634" s="550"/>
      <c r="B1634" s="550"/>
      <c r="C1634" s="550"/>
      <c r="D1634" s="550"/>
      <c r="E1634" s="551"/>
      <c r="F1634" s="551"/>
      <c r="G1634" s="550"/>
      <c r="I1634" s="551"/>
      <c r="K1634" s="555"/>
      <c r="L1634" s="556"/>
      <c r="M1634" s="556"/>
      <c r="N1634" s="550"/>
      <c r="O1634" s="553"/>
      <c r="P1634" s="560"/>
      <c r="Q1634" s="557"/>
      <c r="AF1634" s="553"/>
      <c r="AJ1634" s="558"/>
      <c r="AL1634" s="558"/>
      <c r="AO1634" s="559"/>
    </row>
    <row r="1635" ht="15.75" customHeight="1">
      <c r="A1635" s="550"/>
      <c r="B1635" s="550"/>
      <c r="C1635" s="550"/>
      <c r="D1635" s="550"/>
      <c r="E1635" s="551"/>
      <c r="F1635" s="551"/>
      <c r="G1635" s="550"/>
      <c r="I1635" s="551"/>
      <c r="K1635" s="555"/>
      <c r="L1635" s="556"/>
      <c r="M1635" s="556"/>
      <c r="N1635" s="550"/>
      <c r="O1635" s="553"/>
      <c r="P1635" s="560"/>
      <c r="Q1635" s="557"/>
      <c r="AF1635" s="553"/>
      <c r="AJ1635" s="558"/>
      <c r="AL1635" s="558"/>
      <c r="AO1635" s="559"/>
    </row>
    <row r="1636" ht="15.75" customHeight="1">
      <c r="A1636" s="550"/>
      <c r="B1636" s="550"/>
      <c r="C1636" s="550"/>
      <c r="D1636" s="550"/>
      <c r="E1636" s="551"/>
      <c r="F1636" s="551"/>
      <c r="G1636" s="550"/>
      <c r="I1636" s="551"/>
      <c r="K1636" s="555"/>
      <c r="L1636" s="556"/>
      <c r="M1636" s="556"/>
      <c r="N1636" s="550"/>
      <c r="O1636" s="553"/>
      <c r="P1636" s="560"/>
      <c r="Q1636" s="557"/>
      <c r="AF1636" s="553"/>
      <c r="AJ1636" s="558"/>
      <c r="AL1636" s="558"/>
      <c r="AO1636" s="559"/>
    </row>
    <row r="1637" ht="15.75" customHeight="1">
      <c r="A1637" s="550"/>
      <c r="B1637" s="550"/>
      <c r="C1637" s="550"/>
      <c r="D1637" s="550"/>
      <c r="E1637" s="551"/>
      <c r="F1637" s="551"/>
      <c r="G1637" s="550"/>
      <c r="I1637" s="551"/>
      <c r="K1637" s="555"/>
      <c r="L1637" s="556"/>
      <c r="M1637" s="556"/>
      <c r="N1637" s="550"/>
      <c r="O1637" s="553"/>
      <c r="P1637" s="560"/>
      <c r="Q1637" s="557"/>
      <c r="AF1637" s="553"/>
      <c r="AJ1637" s="558"/>
      <c r="AL1637" s="558"/>
      <c r="AO1637" s="559"/>
    </row>
    <row r="1638" ht="15.75" customHeight="1">
      <c r="A1638" s="550"/>
      <c r="B1638" s="550"/>
      <c r="C1638" s="550"/>
      <c r="D1638" s="550"/>
      <c r="E1638" s="551"/>
      <c r="F1638" s="551"/>
      <c r="G1638" s="550"/>
      <c r="I1638" s="551"/>
      <c r="K1638" s="555"/>
      <c r="L1638" s="556"/>
      <c r="M1638" s="556"/>
      <c r="N1638" s="550"/>
      <c r="O1638" s="553"/>
      <c r="P1638" s="560"/>
      <c r="Q1638" s="557"/>
      <c r="AF1638" s="553"/>
      <c r="AJ1638" s="558"/>
      <c r="AL1638" s="558"/>
      <c r="AO1638" s="559"/>
    </row>
    <row r="1639" ht="15.75" customHeight="1">
      <c r="A1639" s="550"/>
      <c r="B1639" s="550"/>
      <c r="C1639" s="550"/>
      <c r="D1639" s="550"/>
      <c r="E1639" s="551"/>
      <c r="F1639" s="551"/>
      <c r="G1639" s="550"/>
      <c r="I1639" s="551"/>
      <c r="K1639" s="555"/>
      <c r="L1639" s="556"/>
      <c r="M1639" s="556"/>
      <c r="N1639" s="550"/>
      <c r="O1639" s="553"/>
      <c r="P1639" s="560"/>
      <c r="Q1639" s="557"/>
      <c r="AF1639" s="553"/>
      <c r="AJ1639" s="558"/>
      <c r="AL1639" s="558"/>
      <c r="AO1639" s="559"/>
    </row>
    <row r="1640" ht="15.75" customHeight="1">
      <c r="A1640" s="550"/>
      <c r="B1640" s="550"/>
      <c r="C1640" s="550"/>
      <c r="D1640" s="550"/>
      <c r="E1640" s="551"/>
      <c r="F1640" s="551"/>
      <c r="G1640" s="550"/>
      <c r="I1640" s="551"/>
      <c r="K1640" s="555"/>
      <c r="L1640" s="556"/>
      <c r="M1640" s="556"/>
      <c r="N1640" s="550"/>
      <c r="O1640" s="553"/>
      <c r="P1640" s="560"/>
      <c r="Q1640" s="557"/>
      <c r="AF1640" s="553"/>
      <c r="AJ1640" s="558"/>
      <c r="AL1640" s="558"/>
      <c r="AO1640" s="559"/>
    </row>
    <row r="1641" ht="15.75" customHeight="1">
      <c r="A1641" s="550"/>
      <c r="B1641" s="550"/>
      <c r="C1641" s="550"/>
      <c r="D1641" s="550"/>
      <c r="E1641" s="551"/>
      <c r="F1641" s="551"/>
      <c r="G1641" s="550"/>
      <c r="I1641" s="551"/>
      <c r="K1641" s="555"/>
      <c r="L1641" s="556"/>
      <c r="M1641" s="556"/>
      <c r="N1641" s="550"/>
      <c r="O1641" s="553"/>
      <c r="P1641" s="560"/>
      <c r="Q1641" s="557"/>
      <c r="AF1641" s="553"/>
      <c r="AJ1641" s="558"/>
      <c r="AL1641" s="558"/>
      <c r="AO1641" s="559"/>
    </row>
    <row r="1642" ht="15.75" customHeight="1">
      <c r="A1642" s="550"/>
      <c r="B1642" s="550"/>
      <c r="C1642" s="550"/>
      <c r="D1642" s="550"/>
      <c r="E1642" s="551"/>
      <c r="F1642" s="551"/>
      <c r="G1642" s="550"/>
      <c r="I1642" s="551"/>
      <c r="K1642" s="555"/>
      <c r="L1642" s="556"/>
      <c r="M1642" s="556"/>
      <c r="N1642" s="550"/>
      <c r="O1642" s="553"/>
      <c r="P1642" s="560"/>
      <c r="Q1642" s="557"/>
      <c r="AF1642" s="553"/>
      <c r="AJ1642" s="558"/>
      <c r="AL1642" s="558"/>
      <c r="AO1642" s="559"/>
    </row>
    <row r="1643" ht="15.75" customHeight="1">
      <c r="A1643" s="550"/>
      <c r="B1643" s="550"/>
      <c r="C1643" s="550"/>
      <c r="D1643" s="550"/>
      <c r="E1643" s="551"/>
      <c r="F1643" s="551"/>
      <c r="G1643" s="550"/>
      <c r="I1643" s="551"/>
      <c r="K1643" s="555"/>
      <c r="L1643" s="556"/>
      <c r="M1643" s="556"/>
      <c r="N1643" s="550"/>
      <c r="O1643" s="553"/>
      <c r="P1643" s="560"/>
      <c r="Q1643" s="557"/>
      <c r="AF1643" s="553"/>
      <c r="AJ1643" s="558"/>
      <c r="AL1643" s="558"/>
      <c r="AO1643" s="559"/>
    </row>
    <row r="1644" ht="15.75" customHeight="1">
      <c r="A1644" s="550"/>
      <c r="B1644" s="550"/>
      <c r="C1644" s="550"/>
      <c r="D1644" s="550"/>
      <c r="E1644" s="551"/>
      <c r="F1644" s="551"/>
      <c r="G1644" s="550"/>
      <c r="I1644" s="551"/>
      <c r="K1644" s="555"/>
      <c r="L1644" s="556"/>
      <c r="M1644" s="556"/>
      <c r="N1644" s="550"/>
      <c r="O1644" s="553"/>
      <c r="P1644" s="560"/>
      <c r="Q1644" s="557"/>
      <c r="AF1644" s="553"/>
      <c r="AJ1644" s="558"/>
      <c r="AL1644" s="558"/>
      <c r="AO1644" s="559"/>
    </row>
    <row r="1645" ht="15.75" customHeight="1">
      <c r="A1645" s="550"/>
      <c r="B1645" s="550"/>
      <c r="C1645" s="550"/>
      <c r="D1645" s="550"/>
      <c r="E1645" s="551"/>
      <c r="F1645" s="551"/>
      <c r="G1645" s="550"/>
      <c r="I1645" s="551"/>
      <c r="K1645" s="555"/>
      <c r="L1645" s="556"/>
      <c r="M1645" s="556"/>
      <c r="N1645" s="550"/>
      <c r="O1645" s="553"/>
      <c r="P1645" s="560"/>
      <c r="Q1645" s="557"/>
      <c r="AF1645" s="553"/>
      <c r="AJ1645" s="558"/>
      <c r="AL1645" s="558"/>
      <c r="AO1645" s="559"/>
    </row>
    <row r="1646" ht="15.75" customHeight="1">
      <c r="A1646" s="550"/>
      <c r="B1646" s="550"/>
      <c r="C1646" s="550"/>
      <c r="D1646" s="550"/>
      <c r="E1646" s="551"/>
      <c r="F1646" s="551"/>
      <c r="G1646" s="550"/>
      <c r="I1646" s="551"/>
      <c r="K1646" s="555"/>
      <c r="L1646" s="556"/>
      <c r="M1646" s="556"/>
      <c r="N1646" s="550"/>
      <c r="O1646" s="553"/>
      <c r="P1646" s="560"/>
      <c r="Q1646" s="557"/>
      <c r="AF1646" s="553"/>
      <c r="AJ1646" s="558"/>
      <c r="AL1646" s="558"/>
      <c r="AO1646" s="559"/>
    </row>
    <row r="1647" ht="15.75" customHeight="1">
      <c r="A1647" s="550"/>
      <c r="B1647" s="550"/>
      <c r="C1647" s="550"/>
      <c r="D1647" s="550"/>
      <c r="E1647" s="551"/>
      <c r="F1647" s="551"/>
      <c r="G1647" s="550"/>
      <c r="I1647" s="551"/>
      <c r="K1647" s="555"/>
      <c r="L1647" s="556"/>
      <c r="M1647" s="556"/>
      <c r="N1647" s="550"/>
      <c r="O1647" s="553"/>
      <c r="P1647" s="560"/>
      <c r="Q1647" s="557"/>
      <c r="AF1647" s="553"/>
      <c r="AJ1647" s="558"/>
      <c r="AL1647" s="558"/>
      <c r="AO1647" s="559"/>
    </row>
    <row r="1648" ht="15.75" customHeight="1">
      <c r="A1648" s="550"/>
      <c r="B1648" s="550"/>
      <c r="C1648" s="550"/>
      <c r="D1648" s="550"/>
      <c r="E1648" s="551"/>
      <c r="F1648" s="551"/>
      <c r="G1648" s="550"/>
      <c r="I1648" s="551"/>
      <c r="K1648" s="555"/>
      <c r="L1648" s="556"/>
      <c r="M1648" s="556"/>
      <c r="N1648" s="550"/>
      <c r="O1648" s="553"/>
      <c r="P1648" s="560"/>
      <c r="Q1648" s="557"/>
      <c r="AF1648" s="553"/>
      <c r="AJ1648" s="558"/>
      <c r="AL1648" s="558"/>
      <c r="AO1648" s="559"/>
    </row>
    <row r="1649" ht="15.75" customHeight="1">
      <c r="A1649" s="550"/>
      <c r="B1649" s="550"/>
      <c r="C1649" s="550"/>
      <c r="D1649" s="550"/>
      <c r="E1649" s="551"/>
      <c r="F1649" s="551"/>
      <c r="G1649" s="550"/>
      <c r="I1649" s="551"/>
      <c r="K1649" s="555"/>
      <c r="L1649" s="556"/>
      <c r="M1649" s="556"/>
      <c r="N1649" s="550"/>
      <c r="O1649" s="553"/>
      <c r="P1649" s="560"/>
      <c r="Q1649" s="557"/>
      <c r="AF1649" s="553"/>
      <c r="AJ1649" s="558"/>
      <c r="AL1649" s="558"/>
      <c r="AO1649" s="559"/>
    </row>
    <row r="1650" ht="15.75" customHeight="1">
      <c r="A1650" s="550"/>
      <c r="B1650" s="550"/>
      <c r="C1650" s="550"/>
      <c r="D1650" s="550"/>
      <c r="E1650" s="551"/>
      <c r="F1650" s="551"/>
      <c r="G1650" s="550"/>
      <c r="I1650" s="551"/>
      <c r="K1650" s="555"/>
      <c r="L1650" s="556"/>
      <c r="M1650" s="556"/>
      <c r="N1650" s="550"/>
      <c r="O1650" s="553"/>
      <c r="P1650" s="560"/>
      <c r="Q1650" s="557"/>
      <c r="AF1650" s="553"/>
      <c r="AJ1650" s="558"/>
      <c r="AL1650" s="558"/>
      <c r="AO1650" s="559"/>
    </row>
    <row r="1651" ht="15.75" customHeight="1">
      <c r="A1651" s="550"/>
      <c r="B1651" s="550"/>
      <c r="C1651" s="550"/>
      <c r="D1651" s="550"/>
      <c r="E1651" s="551"/>
      <c r="F1651" s="551"/>
      <c r="G1651" s="550"/>
      <c r="I1651" s="551"/>
      <c r="K1651" s="555"/>
      <c r="L1651" s="556"/>
      <c r="M1651" s="556"/>
      <c r="N1651" s="550"/>
      <c r="O1651" s="553"/>
      <c r="P1651" s="560"/>
      <c r="Q1651" s="557"/>
      <c r="AF1651" s="553"/>
      <c r="AJ1651" s="558"/>
      <c r="AL1651" s="558"/>
      <c r="AO1651" s="559"/>
    </row>
    <row r="1652" ht="15.75" customHeight="1">
      <c r="A1652" s="550"/>
      <c r="B1652" s="550"/>
      <c r="C1652" s="550"/>
      <c r="D1652" s="550"/>
      <c r="E1652" s="551"/>
      <c r="F1652" s="551"/>
      <c r="G1652" s="550"/>
      <c r="I1652" s="551"/>
      <c r="K1652" s="555"/>
      <c r="L1652" s="556"/>
      <c r="M1652" s="556"/>
      <c r="N1652" s="550"/>
      <c r="O1652" s="553"/>
      <c r="P1652" s="560"/>
      <c r="Q1652" s="557"/>
      <c r="AF1652" s="553"/>
      <c r="AJ1652" s="558"/>
      <c r="AL1652" s="558"/>
      <c r="AO1652" s="559"/>
    </row>
    <row r="1653" ht="15.75" customHeight="1">
      <c r="A1653" s="550"/>
      <c r="B1653" s="550"/>
      <c r="C1653" s="550"/>
      <c r="D1653" s="550"/>
      <c r="E1653" s="551"/>
      <c r="F1653" s="551"/>
      <c r="G1653" s="550"/>
      <c r="I1653" s="551"/>
      <c r="K1653" s="555"/>
      <c r="L1653" s="556"/>
      <c r="M1653" s="556"/>
      <c r="N1653" s="550"/>
      <c r="O1653" s="553"/>
      <c r="P1653" s="560"/>
      <c r="Q1653" s="557"/>
      <c r="AF1653" s="553"/>
      <c r="AJ1653" s="558"/>
      <c r="AL1653" s="558"/>
      <c r="AO1653" s="559"/>
    </row>
    <row r="1654" ht="15.75" customHeight="1">
      <c r="A1654" s="550"/>
      <c r="B1654" s="550"/>
      <c r="C1654" s="550"/>
      <c r="D1654" s="550"/>
      <c r="E1654" s="551"/>
      <c r="F1654" s="551"/>
      <c r="G1654" s="550"/>
      <c r="I1654" s="551"/>
      <c r="K1654" s="555"/>
      <c r="L1654" s="556"/>
      <c r="M1654" s="556"/>
      <c r="N1654" s="550"/>
      <c r="O1654" s="553"/>
      <c r="P1654" s="560"/>
      <c r="Q1654" s="557"/>
      <c r="AF1654" s="553"/>
      <c r="AJ1654" s="558"/>
      <c r="AL1654" s="558"/>
      <c r="AO1654" s="559"/>
    </row>
    <row r="1655" ht="15.75" customHeight="1">
      <c r="A1655" s="550"/>
      <c r="B1655" s="550"/>
      <c r="C1655" s="550"/>
      <c r="D1655" s="550"/>
      <c r="E1655" s="551"/>
      <c r="F1655" s="551"/>
      <c r="G1655" s="550"/>
      <c r="I1655" s="551"/>
      <c r="K1655" s="555"/>
      <c r="L1655" s="556"/>
      <c r="M1655" s="556"/>
      <c r="N1655" s="550"/>
      <c r="O1655" s="553"/>
      <c r="P1655" s="560"/>
      <c r="Q1655" s="557"/>
      <c r="AF1655" s="553"/>
      <c r="AJ1655" s="558"/>
      <c r="AL1655" s="558"/>
      <c r="AO1655" s="559"/>
    </row>
    <row r="1656" ht="15.75" customHeight="1">
      <c r="A1656" s="550"/>
      <c r="B1656" s="550"/>
      <c r="C1656" s="550"/>
      <c r="D1656" s="550"/>
      <c r="E1656" s="551"/>
      <c r="F1656" s="551"/>
      <c r="G1656" s="550"/>
      <c r="I1656" s="551"/>
      <c r="K1656" s="555"/>
      <c r="L1656" s="556"/>
      <c r="M1656" s="556"/>
      <c r="N1656" s="550"/>
      <c r="O1656" s="553"/>
      <c r="P1656" s="560"/>
      <c r="Q1656" s="557"/>
      <c r="AF1656" s="553"/>
      <c r="AJ1656" s="558"/>
      <c r="AL1656" s="558"/>
      <c r="AO1656" s="559"/>
    </row>
    <row r="1657" ht="15.75" customHeight="1">
      <c r="A1657" s="550"/>
      <c r="B1657" s="550"/>
      <c r="C1657" s="550"/>
      <c r="D1657" s="550"/>
      <c r="E1657" s="551"/>
      <c r="F1657" s="551"/>
      <c r="G1657" s="550"/>
      <c r="I1657" s="551"/>
      <c r="K1657" s="555"/>
      <c r="L1657" s="556"/>
      <c r="M1657" s="556"/>
      <c r="N1657" s="550"/>
      <c r="O1657" s="553"/>
      <c r="P1657" s="560"/>
      <c r="Q1657" s="557"/>
      <c r="AF1657" s="553"/>
      <c r="AJ1657" s="558"/>
      <c r="AL1657" s="558"/>
      <c r="AO1657" s="559"/>
    </row>
    <row r="1658" ht="15.75" customHeight="1">
      <c r="A1658" s="550"/>
      <c r="B1658" s="550"/>
      <c r="C1658" s="550"/>
      <c r="D1658" s="550"/>
      <c r="E1658" s="551"/>
      <c r="F1658" s="551"/>
      <c r="G1658" s="550"/>
      <c r="I1658" s="551"/>
      <c r="K1658" s="555"/>
      <c r="L1658" s="556"/>
      <c r="M1658" s="556"/>
      <c r="N1658" s="550"/>
      <c r="O1658" s="553"/>
      <c r="P1658" s="560"/>
      <c r="Q1658" s="557"/>
      <c r="AF1658" s="553"/>
      <c r="AJ1658" s="558"/>
      <c r="AL1658" s="558"/>
      <c r="AO1658" s="559"/>
    </row>
    <row r="1659" ht="15.75" customHeight="1">
      <c r="A1659" s="550"/>
      <c r="B1659" s="550"/>
      <c r="C1659" s="550"/>
      <c r="D1659" s="550"/>
      <c r="E1659" s="551"/>
      <c r="F1659" s="551"/>
      <c r="G1659" s="550"/>
      <c r="I1659" s="551"/>
      <c r="K1659" s="555"/>
      <c r="L1659" s="556"/>
      <c r="M1659" s="556"/>
      <c r="N1659" s="550"/>
      <c r="O1659" s="553"/>
      <c r="P1659" s="560"/>
      <c r="Q1659" s="557"/>
      <c r="AF1659" s="553"/>
      <c r="AJ1659" s="558"/>
      <c r="AL1659" s="558"/>
      <c r="AO1659" s="559"/>
    </row>
    <row r="1660" ht="15.75" customHeight="1">
      <c r="A1660" s="550"/>
      <c r="B1660" s="550"/>
      <c r="C1660" s="550"/>
      <c r="D1660" s="550"/>
      <c r="E1660" s="551"/>
      <c r="F1660" s="551"/>
      <c r="G1660" s="550"/>
      <c r="I1660" s="551"/>
      <c r="K1660" s="555"/>
      <c r="L1660" s="556"/>
      <c r="M1660" s="556"/>
      <c r="N1660" s="550"/>
      <c r="O1660" s="553"/>
      <c r="P1660" s="560"/>
      <c r="Q1660" s="557"/>
      <c r="AF1660" s="553"/>
      <c r="AJ1660" s="558"/>
      <c r="AL1660" s="558"/>
      <c r="AO1660" s="559"/>
    </row>
    <row r="1661" ht="15.75" customHeight="1">
      <c r="A1661" s="550"/>
      <c r="B1661" s="550"/>
      <c r="C1661" s="550"/>
      <c r="D1661" s="550"/>
      <c r="E1661" s="551"/>
      <c r="F1661" s="551"/>
      <c r="G1661" s="550"/>
      <c r="I1661" s="551"/>
      <c r="K1661" s="555"/>
      <c r="L1661" s="556"/>
      <c r="M1661" s="556"/>
      <c r="N1661" s="550"/>
      <c r="O1661" s="553"/>
      <c r="P1661" s="560"/>
      <c r="Q1661" s="557"/>
      <c r="AF1661" s="553"/>
      <c r="AJ1661" s="558"/>
      <c r="AL1661" s="558"/>
      <c r="AO1661" s="559"/>
    </row>
    <row r="1662" ht="15.75" customHeight="1">
      <c r="A1662" s="550"/>
      <c r="B1662" s="550"/>
      <c r="C1662" s="550"/>
      <c r="D1662" s="550"/>
      <c r="E1662" s="551"/>
      <c r="F1662" s="551"/>
      <c r="G1662" s="550"/>
      <c r="I1662" s="551"/>
      <c r="K1662" s="555"/>
      <c r="L1662" s="556"/>
      <c r="M1662" s="556"/>
      <c r="N1662" s="550"/>
      <c r="O1662" s="553"/>
      <c r="P1662" s="560"/>
      <c r="Q1662" s="557"/>
      <c r="AF1662" s="553"/>
      <c r="AJ1662" s="558"/>
      <c r="AL1662" s="558"/>
      <c r="AO1662" s="559"/>
    </row>
    <row r="1663" ht="15.75" customHeight="1">
      <c r="A1663" s="550"/>
      <c r="B1663" s="550"/>
      <c r="C1663" s="550"/>
      <c r="D1663" s="550"/>
      <c r="E1663" s="551"/>
      <c r="F1663" s="551"/>
      <c r="G1663" s="550"/>
      <c r="I1663" s="551"/>
      <c r="K1663" s="555"/>
      <c r="L1663" s="556"/>
      <c r="M1663" s="556"/>
      <c r="N1663" s="550"/>
      <c r="O1663" s="553"/>
      <c r="P1663" s="560"/>
      <c r="Q1663" s="557"/>
      <c r="AF1663" s="553"/>
      <c r="AJ1663" s="558"/>
      <c r="AL1663" s="558"/>
      <c r="AO1663" s="559"/>
    </row>
    <row r="1664" ht="15.75" customHeight="1">
      <c r="A1664" s="550"/>
      <c r="B1664" s="550"/>
      <c r="C1664" s="550"/>
      <c r="D1664" s="550"/>
      <c r="E1664" s="551"/>
      <c r="F1664" s="551"/>
      <c r="G1664" s="550"/>
      <c r="I1664" s="551"/>
      <c r="K1664" s="555"/>
      <c r="L1664" s="556"/>
      <c r="M1664" s="556"/>
      <c r="N1664" s="550"/>
      <c r="O1664" s="553"/>
      <c r="P1664" s="560"/>
      <c r="Q1664" s="557"/>
      <c r="AF1664" s="553"/>
      <c r="AJ1664" s="558"/>
      <c r="AL1664" s="558"/>
      <c r="AO1664" s="559"/>
    </row>
    <row r="1665" ht="15.75" customHeight="1">
      <c r="A1665" s="550"/>
      <c r="B1665" s="550"/>
      <c r="C1665" s="550"/>
      <c r="D1665" s="550"/>
      <c r="E1665" s="551"/>
      <c r="F1665" s="551"/>
      <c r="G1665" s="550"/>
      <c r="I1665" s="551"/>
      <c r="K1665" s="555"/>
      <c r="L1665" s="556"/>
      <c r="M1665" s="556"/>
      <c r="N1665" s="550"/>
      <c r="O1665" s="553"/>
      <c r="P1665" s="560"/>
      <c r="Q1665" s="557"/>
      <c r="AF1665" s="553"/>
      <c r="AJ1665" s="558"/>
      <c r="AL1665" s="558"/>
      <c r="AO1665" s="559"/>
    </row>
    <row r="1666" ht="15.75" customHeight="1">
      <c r="A1666" s="550"/>
      <c r="B1666" s="550"/>
      <c r="C1666" s="550"/>
      <c r="D1666" s="550"/>
      <c r="E1666" s="551"/>
      <c r="F1666" s="551"/>
      <c r="G1666" s="550"/>
      <c r="I1666" s="551"/>
      <c r="K1666" s="555"/>
      <c r="L1666" s="556"/>
      <c r="M1666" s="556"/>
      <c r="N1666" s="550"/>
      <c r="O1666" s="553"/>
      <c r="P1666" s="560"/>
      <c r="Q1666" s="557"/>
      <c r="AF1666" s="553"/>
      <c r="AJ1666" s="558"/>
      <c r="AL1666" s="558"/>
      <c r="AO1666" s="559"/>
    </row>
    <row r="1667" ht="15.75" customHeight="1">
      <c r="A1667" s="550"/>
      <c r="B1667" s="550"/>
      <c r="C1667" s="550"/>
      <c r="D1667" s="550"/>
      <c r="E1667" s="551"/>
      <c r="F1667" s="551"/>
      <c r="G1667" s="550"/>
      <c r="I1667" s="551"/>
      <c r="K1667" s="555"/>
      <c r="L1667" s="556"/>
      <c r="M1667" s="556"/>
      <c r="N1667" s="550"/>
      <c r="O1667" s="553"/>
      <c r="P1667" s="560"/>
      <c r="Q1667" s="557"/>
      <c r="AF1667" s="553"/>
      <c r="AJ1667" s="558"/>
      <c r="AL1667" s="558"/>
      <c r="AO1667" s="559"/>
    </row>
    <row r="1668" ht="15.75" customHeight="1">
      <c r="A1668" s="550"/>
      <c r="B1668" s="550"/>
      <c r="C1668" s="550"/>
      <c r="D1668" s="550"/>
      <c r="E1668" s="551"/>
      <c r="F1668" s="551"/>
      <c r="G1668" s="550"/>
      <c r="I1668" s="551"/>
      <c r="K1668" s="555"/>
      <c r="L1668" s="556"/>
      <c r="M1668" s="556"/>
      <c r="N1668" s="550"/>
      <c r="O1668" s="553"/>
      <c r="P1668" s="560"/>
      <c r="Q1668" s="557"/>
      <c r="AF1668" s="553"/>
      <c r="AJ1668" s="558"/>
      <c r="AL1668" s="558"/>
      <c r="AO1668" s="559"/>
    </row>
    <row r="1669" ht="15.75" customHeight="1">
      <c r="A1669" s="550"/>
      <c r="B1669" s="550"/>
      <c r="C1669" s="550"/>
      <c r="D1669" s="550"/>
      <c r="E1669" s="551"/>
      <c r="F1669" s="551"/>
      <c r="G1669" s="550"/>
      <c r="I1669" s="551"/>
      <c r="K1669" s="555"/>
      <c r="L1669" s="556"/>
      <c r="M1669" s="556"/>
      <c r="N1669" s="550"/>
      <c r="O1669" s="553"/>
      <c r="P1669" s="560"/>
      <c r="Q1669" s="557"/>
      <c r="AF1669" s="553"/>
      <c r="AJ1669" s="558"/>
      <c r="AL1669" s="558"/>
      <c r="AO1669" s="559"/>
    </row>
    <row r="1670" ht="15.75" customHeight="1">
      <c r="A1670" s="550"/>
      <c r="B1670" s="550"/>
      <c r="C1670" s="550"/>
      <c r="D1670" s="550"/>
      <c r="E1670" s="551"/>
      <c r="F1670" s="551"/>
      <c r="G1670" s="550"/>
      <c r="I1670" s="551"/>
      <c r="K1670" s="555"/>
      <c r="L1670" s="556"/>
      <c r="M1670" s="556"/>
      <c r="N1670" s="550"/>
      <c r="O1670" s="553"/>
      <c r="P1670" s="560"/>
      <c r="Q1670" s="557"/>
      <c r="AF1670" s="553"/>
      <c r="AJ1670" s="558"/>
      <c r="AL1670" s="558"/>
      <c r="AO1670" s="559"/>
    </row>
    <row r="1671" ht="15.75" customHeight="1">
      <c r="A1671" s="550"/>
      <c r="B1671" s="550"/>
      <c r="C1671" s="550"/>
      <c r="D1671" s="550"/>
      <c r="E1671" s="551"/>
      <c r="F1671" s="551"/>
      <c r="G1671" s="550"/>
      <c r="I1671" s="551"/>
      <c r="K1671" s="555"/>
      <c r="L1671" s="556"/>
      <c r="M1671" s="556"/>
      <c r="N1671" s="550"/>
      <c r="O1671" s="553"/>
      <c r="P1671" s="560"/>
      <c r="Q1671" s="557"/>
      <c r="AF1671" s="553"/>
      <c r="AJ1671" s="558"/>
      <c r="AL1671" s="558"/>
      <c r="AO1671" s="559"/>
    </row>
    <row r="1672" ht="15.75" customHeight="1">
      <c r="A1672" s="550"/>
      <c r="B1672" s="550"/>
      <c r="C1672" s="550"/>
      <c r="D1672" s="550"/>
      <c r="E1672" s="551"/>
      <c r="F1672" s="551"/>
      <c r="G1672" s="550"/>
      <c r="I1672" s="551"/>
      <c r="K1672" s="555"/>
      <c r="L1672" s="556"/>
      <c r="M1672" s="556"/>
      <c r="N1672" s="550"/>
      <c r="O1672" s="553"/>
      <c r="P1672" s="560"/>
      <c r="Q1672" s="557"/>
      <c r="AF1672" s="553"/>
      <c r="AJ1672" s="558"/>
      <c r="AL1672" s="558"/>
      <c r="AO1672" s="559"/>
    </row>
    <row r="1673" ht="15.75" customHeight="1">
      <c r="A1673" s="550"/>
      <c r="B1673" s="550"/>
      <c r="C1673" s="550"/>
      <c r="D1673" s="550"/>
      <c r="E1673" s="551"/>
      <c r="F1673" s="551"/>
      <c r="G1673" s="550"/>
      <c r="I1673" s="551"/>
      <c r="K1673" s="555"/>
      <c r="L1673" s="556"/>
      <c r="M1673" s="556"/>
      <c r="N1673" s="550"/>
      <c r="O1673" s="553"/>
      <c r="P1673" s="560"/>
      <c r="Q1673" s="557"/>
      <c r="AF1673" s="553"/>
      <c r="AJ1673" s="558"/>
      <c r="AL1673" s="558"/>
      <c r="AO1673" s="559"/>
    </row>
    <row r="1674" ht="15.75" customHeight="1">
      <c r="A1674" s="550"/>
      <c r="B1674" s="550"/>
      <c r="C1674" s="550"/>
      <c r="D1674" s="550"/>
      <c r="E1674" s="551"/>
      <c r="F1674" s="551"/>
      <c r="G1674" s="550"/>
      <c r="I1674" s="551"/>
      <c r="K1674" s="555"/>
      <c r="L1674" s="556"/>
      <c r="M1674" s="556"/>
      <c r="N1674" s="550"/>
      <c r="O1674" s="553"/>
      <c r="P1674" s="560"/>
      <c r="Q1674" s="557"/>
      <c r="AF1674" s="553"/>
      <c r="AJ1674" s="558"/>
      <c r="AL1674" s="558"/>
      <c r="AO1674" s="559"/>
    </row>
    <row r="1675" ht="15.75" customHeight="1">
      <c r="A1675" s="550"/>
      <c r="B1675" s="550"/>
      <c r="C1675" s="550"/>
      <c r="D1675" s="550"/>
      <c r="E1675" s="551"/>
      <c r="F1675" s="551"/>
      <c r="G1675" s="550"/>
      <c r="I1675" s="551"/>
      <c r="K1675" s="555"/>
      <c r="L1675" s="556"/>
      <c r="M1675" s="556"/>
      <c r="N1675" s="550"/>
      <c r="O1675" s="553"/>
      <c r="P1675" s="560"/>
      <c r="Q1675" s="557"/>
      <c r="AF1675" s="553"/>
      <c r="AJ1675" s="558"/>
      <c r="AL1675" s="558"/>
      <c r="AO1675" s="559"/>
    </row>
    <row r="1676" ht="15.75" customHeight="1">
      <c r="A1676" s="550"/>
      <c r="B1676" s="550"/>
      <c r="C1676" s="550"/>
      <c r="D1676" s="550"/>
      <c r="E1676" s="551"/>
      <c r="F1676" s="551"/>
      <c r="G1676" s="550"/>
      <c r="I1676" s="551"/>
      <c r="K1676" s="555"/>
      <c r="L1676" s="556"/>
      <c r="M1676" s="556"/>
      <c r="N1676" s="550"/>
      <c r="O1676" s="553"/>
      <c r="P1676" s="560"/>
      <c r="Q1676" s="557"/>
      <c r="AF1676" s="553"/>
      <c r="AJ1676" s="558"/>
      <c r="AL1676" s="558"/>
      <c r="AO1676" s="559"/>
    </row>
    <row r="1677" ht="15.75" customHeight="1">
      <c r="A1677" s="550"/>
      <c r="B1677" s="550"/>
      <c r="C1677" s="550"/>
      <c r="D1677" s="550"/>
      <c r="E1677" s="551"/>
      <c r="F1677" s="551"/>
      <c r="G1677" s="550"/>
      <c r="I1677" s="551"/>
      <c r="K1677" s="555"/>
      <c r="L1677" s="556"/>
      <c r="M1677" s="556"/>
      <c r="N1677" s="550"/>
      <c r="O1677" s="553"/>
      <c r="P1677" s="560"/>
      <c r="Q1677" s="557"/>
      <c r="AF1677" s="553"/>
      <c r="AJ1677" s="558"/>
      <c r="AL1677" s="558"/>
      <c r="AO1677" s="559"/>
    </row>
    <row r="1678" ht="15.75" customHeight="1">
      <c r="A1678" s="550"/>
      <c r="B1678" s="550"/>
      <c r="C1678" s="550"/>
      <c r="D1678" s="550"/>
      <c r="E1678" s="551"/>
      <c r="F1678" s="551"/>
      <c r="G1678" s="550"/>
      <c r="I1678" s="551"/>
      <c r="K1678" s="555"/>
      <c r="L1678" s="556"/>
      <c r="M1678" s="556"/>
      <c r="N1678" s="550"/>
      <c r="O1678" s="553"/>
      <c r="P1678" s="560"/>
      <c r="Q1678" s="557"/>
      <c r="AF1678" s="553"/>
      <c r="AJ1678" s="558"/>
      <c r="AL1678" s="558"/>
      <c r="AO1678" s="559"/>
    </row>
    <row r="1679" ht="15.75" customHeight="1">
      <c r="A1679" s="550"/>
      <c r="B1679" s="550"/>
      <c r="C1679" s="550"/>
      <c r="D1679" s="550"/>
      <c r="E1679" s="551"/>
      <c r="F1679" s="551"/>
      <c r="G1679" s="550"/>
      <c r="I1679" s="551"/>
      <c r="K1679" s="555"/>
      <c r="L1679" s="556"/>
      <c r="M1679" s="556"/>
      <c r="N1679" s="550"/>
      <c r="O1679" s="553"/>
      <c r="P1679" s="560"/>
      <c r="Q1679" s="557"/>
      <c r="AF1679" s="553"/>
      <c r="AJ1679" s="558"/>
      <c r="AL1679" s="558"/>
      <c r="AO1679" s="559"/>
    </row>
    <row r="1680" ht="15.75" customHeight="1">
      <c r="A1680" s="550"/>
      <c r="B1680" s="550"/>
      <c r="C1680" s="550"/>
      <c r="D1680" s="550"/>
      <c r="E1680" s="551"/>
      <c r="F1680" s="551"/>
      <c r="G1680" s="550"/>
      <c r="I1680" s="551"/>
      <c r="K1680" s="555"/>
      <c r="L1680" s="556"/>
      <c r="M1680" s="556"/>
      <c r="N1680" s="550"/>
      <c r="O1680" s="553"/>
      <c r="P1680" s="560"/>
      <c r="Q1680" s="557"/>
      <c r="AF1680" s="553"/>
      <c r="AJ1680" s="558"/>
      <c r="AL1680" s="558"/>
      <c r="AO1680" s="559"/>
    </row>
    <row r="1681" ht="15.75" customHeight="1">
      <c r="A1681" s="550"/>
      <c r="B1681" s="550"/>
      <c r="C1681" s="550"/>
      <c r="D1681" s="550"/>
      <c r="E1681" s="551"/>
      <c r="F1681" s="551"/>
      <c r="G1681" s="550"/>
      <c r="I1681" s="551"/>
      <c r="K1681" s="555"/>
      <c r="L1681" s="556"/>
      <c r="M1681" s="556"/>
      <c r="N1681" s="550"/>
      <c r="O1681" s="553"/>
      <c r="P1681" s="560"/>
      <c r="Q1681" s="557"/>
      <c r="AF1681" s="553"/>
      <c r="AJ1681" s="558"/>
      <c r="AL1681" s="558"/>
      <c r="AO1681" s="559"/>
    </row>
    <row r="1682" ht="15.75" customHeight="1">
      <c r="A1682" s="550"/>
      <c r="B1682" s="550"/>
      <c r="C1682" s="550"/>
      <c r="D1682" s="550"/>
      <c r="E1682" s="551"/>
      <c r="F1682" s="551"/>
      <c r="G1682" s="550"/>
      <c r="I1682" s="551"/>
      <c r="K1682" s="555"/>
      <c r="L1682" s="556"/>
      <c r="M1682" s="556"/>
      <c r="N1682" s="550"/>
      <c r="O1682" s="553"/>
      <c r="P1682" s="560"/>
      <c r="Q1682" s="557"/>
      <c r="AF1682" s="553"/>
      <c r="AJ1682" s="558"/>
      <c r="AL1682" s="558"/>
      <c r="AO1682" s="559"/>
    </row>
    <row r="1683" ht="15.75" customHeight="1">
      <c r="A1683" s="550"/>
      <c r="B1683" s="550"/>
      <c r="C1683" s="550"/>
      <c r="D1683" s="550"/>
      <c r="E1683" s="551"/>
      <c r="F1683" s="551"/>
      <c r="G1683" s="550"/>
      <c r="I1683" s="551"/>
      <c r="K1683" s="555"/>
      <c r="L1683" s="556"/>
      <c r="M1683" s="556"/>
      <c r="N1683" s="550"/>
      <c r="O1683" s="553"/>
      <c r="P1683" s="560"/>
      <c r="Q1683" s="557"/>
      <c r="AF1683" s="553"/>
      <c r="AJ1683" s="558"/>
      <c r="AL1683" s="558"/>
      <c r="AO1683" s="559"/>
    </row>
    <row r="1684" ht="15.75" customHeight="1">
      <c r="A1684" s="550"/>
      <c r="B1684" s="550"/>
      <c r="C1684" s="550"/>
      <c r="D1684" s="550"/>
      <c r="E1684" s="551"/>
      <c r="F1684" s="551"/>
      <c r="G1684" s="550"/>
      <c r="I1684" s="551"/>
      <c r="K1684" s="555"/>
      <c r="L1684" s="556"/>
      <c r="M1684" s="556"/>
      <c r="N1684" s="550"/>
      <c r="O1684" s="553"/>
      <c r="P1684" s="560"/>
      <c r="Q1684" s="557"/>
      <c r="AF1684" s="553"/>
      <c r="AJ1684" s="558"/>
      <c r="AL1684" s="558"/>
      <c r="AO1684" s="559"/>
    </row>
    <row r="1685" ht="15.75" customHeight="1">
      <c r="A1685" s="550"/>
      <c r="B1685" s="550"/>
      <c r="C1685" s="550"/>
      <c r="D1685" s="550"/>
      <c r="E1685" s="551"/>
      <c r="F1685" s="551"/>
      <c r="G1685" s="550"/>
      <c r="I1685" s="551"/>
      <c r="K1685" s="555"/>
      <c r="L1685" s="556"/>
      <c r="M1685" s="556"/>
      <c r="N1685" s="550"/>
      <c r="O1685" s="553"/>
      <c r="P1685" s="560"/>
      <c r="Q1685" s="557"/>
      <c r="AF1685" s="553"/>
      <c r="AJ1685" s="558"/>
      <c r="AL1685" s="558"/>
      <c r="AO1685" s="559"/>
    </row>
    <row r="1686" ht="15.75" customHeight="1">
      <c r="A1686" s="550"/>
      <c r="B1686" s="550"/>
      <c r="C1686" s="550"/>
      <c r="D1686" s="550"/>
      <c r="E1686" s="551"/>
      <c r="F1686" s="551"/>
      <c r="G1686" s="550"/>
      <c r="I1686" s="551"/>
      <c r="K1686" s="555"/>
      <c r="L1686" s="556"/>
      <c r="M1686" s="556"/>
      <c r="N1686" s="550"/>
      <c r="O1686" s="553"/>
      <c r="P1686" s="560"/>
      <c r="Q1686" s="557"/>
      <c r="AF1686" s="553"/>
      <c r="AJ1686" s="558"/>
      <c r="AL1686" s="558"/>
      <c r="AO1686" s="559"/>
    </row>
    <row r="1687" ht="15.75" customHeight="1">
      <c r="A1687" s="550"/>
      <c r="B1687" s="550"/>
      <c r="C1687" s="550"/>
      <c r="D1687" s="550"/>
      <c r="E1687" s="551"/>
      <c r="F1687" s="551"/>
      <c r="G1687" s="550"/>
      <c r="I1687" s="551"/>
      <c r="K1687" s="555"/>
      <c r="L1687" s="556"/>
      <c r="M1687" s="556"/>
      <c r="N1687" s="550"/>
      <c r="O1687" s="553"/>
      <c r="P1687" s="560"/>
      <c r="Q1687" s="557"/>
      <c r="AF1687" s="553"/>
      <c r="AJ1687" s="558"/>
      <c r="AL1687" s="558"/>
      <c r="AO1687" s="559"/>
    </row>
    <row r="1688" ht="15.75" customHeight="1">
      <c r="A1688" s="550"/>
      <c r="B1688" s="550"/>
      <c r="C1688" s="550"/>
      <c r="D1688" s="550"/>
      <c r="E1688" s="551"/>
      <c r="F1688" s="551"/>
      <c r="G1688" s="550"/>
      <c r="I1688" s="551"/>
      <c r="K1688" s="555"/>
      <c r="L1688" s="556"/>
      <c r="M1688" s="556"/>
      <c r="N1688" s="550"/>
      <c r="O1688" s="553"/>
      <c r="P1688" s="560"/>
      <c r="Q1688" s="557"/>
      <c r="AF1688" s="553"/>
      <c r="AJ1688" s="558"/>
      <c r="AL1688" s="558"/>
      <c r="AO1688" s="559"/>
    </row>
    <row r="1689" ht="15.75" customHeight="1">
      <c r="A1689" s="550"/>
      <c r="B1689" s="550"/>
      <c r="C1689" s="550"/>
      <c r="D1689" s="550"/>
      <c r="E1689" s="551"/>
      <c r="F1689" s="551"/>
      <c r="G1689" s="550"/>
      <c r="I1689" s="551"/>
      <c r="K1689" s="555"/>
      <c r="L1689" s="556"/>
      <c r="M1689" s="556"/>
      <c r="N1689" s="550"/>
      <c r="O1689" s="553"/>
      <c r="P1689" s="560"/>
      <c r="Q1689" s="557"/>
      <c r="AF1689" s="553"/>
      <c r="AJ1689" s="558"/>
      <c r="AL1689" s="558"/>
      <c r="AO1689" s="559"/>
    </row>
    <row r="1690" ht="15.75" customHeight="1">
      <c r="A1690" s="550"/>
      <c r="B1690" s="550"/>
      <c r="C1690" s="550"/>
      <c r="D1690" s="550"/>
      <c r="E1690" s="551"/>
      <c r="F1690" s="551"/>
      <c r="G1690" s="550"/>
      <c r="I1690" s="551"/>
      <c r="K1690" s="555"/>
      <c r="L1690" s="556"/>
      <c r="M1690" s="556"/>
      <c r="N1690" s="550"/>
      <c r="O1690" s="553"/>
      <c r="P1690" s="560"/>
      <c r="Q1690" s="557"/>
      <c r="AF1690" s="553"/>
      <c r="AJ1690" s="558"/>
      <c r="AL1690" s="558"/>
      <c r="AO1690" s="559"/>
    </row>
    <row r="1691" ht="15.75" customHeight="1">
      <c r="A1691" s="550"/>
      <c r="B1691" s="550"/>
      <c r="C1691" s="550"/>
      <c r="D1691" s="550"/>
      <c r="E1691" s="551"/>
      <c r="F1691" s="551"/>
      <c r="G1691" s="550"/>
      <c r="I1691" s="551"/>
      <c r="K1691" s="555"/>
      <c r="L1691" s="556"/>
      <c r="M1691" s="556"/>
      <c r="N1691" s="550"/>
      <c r="O1691" s="553"/>
      <c r="P1691" s="560"/>
      <c r="Q1691" s="557"/>
      <c r="AF1691" s="553"/>
      <c r="AJ1691" s="558"/>
      <c r="AL1691" s="558"/>
      <c r="AO1691" s="559"/>
    </row>
    <row r="1692" ht="15.75" customHeight="1">
      <c r="A1692" s="550"/>
      <c r="B1692" s="550"/>
      <c r="C1692" s="550"/>
      <c r="D1692" s="550"/>
      <c r="E1692" s="551"/>
      <c r="F1692" s="551"/>
      <c r="G1692" s="550"/>
      <c r="I1692" s="551"/>
      <c r="K1692" s="555"/>
      <c r="L1692" s="556"/>
      <c r="M1692" s="556"/>
      <c r="N1692" s="550"/>
      <c r="O1692" s="553"/>
      <c r="P1692" s="560"/>
      <c r="Q1692" s="557"/>
      <c r="AF1692" s="553"/>
      <c r="AJ1692" s="558"/>
      <c r="AL1692" s="558"/>
      <c r="AO1692" s="559"/>
    </row>
    <row r="1693" ht="15.75" customHeight="1">
      <c r="A1693" s="550"/>
      <c r="B1693" s="550"/>
      <c r="C1693" s="550"/>
      <c r="D1693" s="550"/>
      <c r="E1693" s="551"/>
      <c r="F1693" s="551"/>
      <c r="G1693" s="550"/>
      <c r="I1693" s="551"/>
      <c r="K1693" s="555"/>
      <c r="L1693" s="556"/>
      <c r="M1693" s="556"/>
      <c r="N1693" s="550"/>
      <c r="O1693" s="553"/>
      <c r="P1693" s="560"/>
      <c r="Q1693" s="557"/>
      <c r="AF1693" s="553"/>
      <c r="AJ1693" s="558"/>
      <c r="AL1693" s="558"/>
      <c r="AO1693" s="559"/>
    </row>
    <row r="1694" ht="15.75" customHeight="1">
      <c r="A1694" s="550"/>
      <c r="B1694" s="550"/>
      <c r="C1694" s="550"/>
      <c r="D1694" s="550"/>
      <c r="E1694" s="551"/>
      <c r="F1694" s="551"/>
      <c r="G1694" s="550"/>
      <c r="I1694" s="551"/>
      <c r="K1694" s="555"/>
      <c r="L1694" s="556"/>
      <c r="M1694" s="556"/>
      <c r="N1694" s="550"/>
      <c r="O1694" s="553"/>
      <c r="P1694" s="560"/>
      <c r="Q1694" s="557"/>
      <c r="AF1694" s="553"/>
      <c r="AJ1694" s="558"/>
      <c r="AL1694" s="558"/>
      <c r="AO1694" s="559"/>
    </row>
    <row r="1695" ht="15.75" customHeight="1">
      <c r="A1695" s="550"/>
      <c r="B1695" s="550"/>
      <c r="C1695" s="550"/>
      <c r="D1695" s="550"/>
      <c r="E1695" s="551"/>
      <c r="F1695" s="551"/>
      <c r="G1695" s="550"/>
      <c r="I1695" s="551"/>
      <c r="K1695" s="555"/>
      <c r="L1695" s="556"/>
      <c r="M1695" s="556"/>
      <c r="N1695" s="550"/>
      <c r="O1695" s="553"/>
      <c r="P1695" s="560"/>
      <c r="Q1695" s="557"/>
      <c r="AF1695" s="553"/>
      <c r="AJ1695" s="558"/>
      <c r="AL1695" s="558"/>
      <c r="AO1695" s="559"/>
    </row>
    <row r="1696" ht="15.75" customHeight="1">
      <c r="A1696" s="550"/>
      <c r="B1696" s="550"/>
      <c r="C1696" s="550"/>
      <c r="D1696" s="550"/>
      <c r="E1696" s="551"/>
      <c r="F1696" s="551"/>
      <c r="G1696" s="550"/>
      <c r="I1696" s="551"/>
      <c r="K1696" s="555"/>
      <c r="L1696" s="556"/>
      <c r="M1696" s="556"/>
      <c r="N1696" s="550"/>
      <c r="O1696" s="553"/>
      <c r="P1696" s="560"/>
      <c r="Q1696" s="557"/>
      <c r="AF1696" s="553"/>
      <c r="AJ1696" s="558"/>
      <c r="AL1696" s="558"/>
      <c r="AO1696" s="559"/>
    </row>
    <row r="1697" ht="15.75" customHeight="1">
      <c r="A1697" s="550"/>
      <c r="B1697" s="550"/>
      <c r="C1697" s="550"/>
      <c r="D1697" s="550"/>
      <c r="E1697" s="551"/>
      <c r="F1697" s="551"/>
      <c r="G1697" s="550"/>
      <c r="I1697" s="551"/>
      <c r="K1697" s="555"/>
      <c r="L1697" s="556"/>
      <c r="M1697" s="556"/>
      <c r="N1697" s="550"/>
      <c r="O1697" s="553"/>
      <c r="P1697" s="560"/>
      <c r="Q1697" s="557"/>
      <c r="AF1697" s="553"/>
      <c r="AJ1697" s="558"/>
      <c r="AL1697" s="558"/>
      <c r="AO1697" s="559"/>
    </row>
    <row r="1698" ht="15.75" customHeight="1">
      <c r="A1698" s="550"/>
      <c r="B1698" s="550"/>
      <c r="C1698" s="550"/>
      <c r="D1698" s="550"/>
      <c r="E1698" s="551"/>
      <c r="F1698" s="551"/>
      <c r="G1698" s="550"/>
      <c r="I1698" s="551"/>
      <c r="K1698" s="555"/>
      <c r="L1698" s="556"/>
      <c r="M1698" s="556"/>
      <c r="N1698" s="550"/>
      <c r="O1698" s="553"/>
      <c r="P1698" s="560"/>
      <c r="Q1698" s="557"/>
      <c r="AF1698" s="553"/>
      <c r="AJ1698" s="558"/>
      <c r="AL1698" s="558"/>
      <c r="AO1698" s="559"/>
    </row>
    <row r="1699" ht="15.75" customHeight="1">
      <c r="A1699" s="550"/>
      <c r="B1699" s="550"/>
      <c r="C1699" s="550"/>
      <c r="D1699" s="550"/>
      <c r="E1699" s="551"/>
      <c r="F1699" s="551"/>
      <c r="G1699" s="550"/>
      <c r="I1699" s="551"/>
      <c r="K1699" s="555"/>
      <c r="L1699" s="556"/>
      <c r="M1699" s="556"/>
      <c r="N1699" s="550"/>
      <c r="O1699" s="553"/>
      <c r="P1699" s="560"/>
      <c r="Q1699" s="557"/>
      <c r="AF1699" s="553"/>
      <c r="AJ1699" s="558"/>
      <c r="AL1699" s="558"/>
      <c r="AO1699" s="559"/>
    </row>
    <row r="1700" ht="15.75" customHeight="1">
      <c r="A1700" s="550"/>
      <c r="B1700" s="550"/>
      <c r="C1700" s="550"/>
      <c r="D1700" s="550"/>
      <c r="E1700" s="551"/>
      <c r="F1700" s="551"/>
      <c r="G1700" s="550"/>
      <c r="I1700" s="551"/>
      <c r="K1700" s="555"/>
      <c r="L1700" s="556"/>
      <c r="M1700" s="556"/>
      <c r="N1700" s="550"/>
      <c r="O1700" s="553"/>
      <c r="P1700" s="560"/>
      <c r="Q1700" s="557"/>
      <c r="AF1700" s="553"/>
      <c r="AJ1700" s="558"/>
      <c r="AL1700" s="558"/>
      <c r="AO1700" s="559"/>
    </row>
    <row r="1701" ht="15.75" customHeight="1">
      <c r="A1701" s="550"/>
      <c r="B1701" s="550"/>
      <c r="C1701" s="550"/>
      <c r="D1701" s="550"/>
      <c r="E1701" s="551"/>
      <c r="F1701" s="551"/>
      <c r="G1701" s="550"/>
      <c r="I1701" s="551"/>
      <c r="K1701" s="555"/>
      <c r="L1701" s="556"/>
      <c r="M1701" s="556"/>
      <c r="N1701" s="550"/>
      <c r="O1701" s="553"/>
      <c r="P1701" s="560"/>
      <c r="Q1701" s="557"/>
      <c r="AF1701" s="553"/>
      <c r="AJ1701" s="558"/>
      <c r="AL1701" s="558"/>
      <c r="AO1701" s="559"/>
    </row>
    <row r="1702" ht="15.75" customHeight="1">
      <c r="A1702" s="550"/>
      <c r="B1702" s="550"/>
      <c r="C1702" s="550"/>
      <c r="D1702" s="550"/>
      <c r="E1702" s="551"/>
      <c r="F1702" s="551"/>
      <c r="G1702" s="550"/>
      <c r="I1702" s="551"/>
      <c r="K1702" s="555"/>
      <c r="L1702" s="556"/>
      <c r="M1702" s="556"/>
      <c r="N1702" s="550"/>
      <c r="O1702" s="553"/>
      <c r="P1702" s="560"/>
      <c r="Q1702" s="557"/>
      <c r="AF1702" s="553"/>
      <c r="AJ1702" s="558"/>
      <c r="AL1702" s="558"/>
      <c r="AO1702" s="559"/>
    </row>
    <row r="1703" ht="15.75" customHeight="1">
      <c r="A1703" s="550"/>
      <c r="B1703" s="550"/>
      <c r="C1703" s="550"/>
      <c r="D1703" s="550"/>
      <c r="E1703" s="551"/>
      <c r="F1703" s="551"/>
      <c r="G1703" s="550"/>
      <c r="I1703" s="551"/>
      <c r="K1703" s="555"/>
      <c r="L1703" s="556"/>
      <c r="M1703" s="556"/>
      <c r="N1703" s="550"/>
      <c r="O1703" s="553"/>
      <c r="P1703" s="560"/>
      <c r="Q1703" s="557"/>
      <c r="AF1703" s="553"/>
      <c r="AJ1703" s="558"/>
      <c r="AL1703" s="558"/>
      <c r="AO1703" s="559"/>
    </row>
    <row r="1704" ht="15.75" customHeight="1">
      <c r="A1704" s="550"/>
      <c r="B1704" s="550"/>
      <c r="C1704" s="550"/>
      <c r="D1704" s="550"/>
      <c r="E1704" s="551"/>
      <c r="F1704" s="551"/>
      <c r="G1704" s="550"/>
      <c r="I1704" s="551"/>
      <c r="K1704" s="555"/>
      <c r="L1704" s="556"/>
      <c r="M1704" s="556"/>
      <c r="N1704" s="550"/>
      <c r="O1704" s="553"/>
      <c r="P1704" s="560"/>
      <c r="Q1704" s="557"/>
      <c r="AF1704" s="553"/>
      <c r="AJ1704" s="558"/>
      <c r="AL1704" s="558"/>
      <c r="AO1704" s="559"/>
    </row>
    <row r="1705" ht="15.75" customHeight="1">
      <c r="A1705" s="550"/>
      <c r="B1705" s="550"/>
      <c r="C1705" s="550"/>
      <c r="D1705" s="550"/>
      <c r="E1705" s="551"/>
      <c r="F1705" s="551"/>
      <c r="G1705" s="550"/>
      <c r="I1705" s="551"/>
      <c r="K1705" s="555"/>
      <c r="L1705" s="556"/>
      <c r="M1705" s="556"/>
      <c r="N1705" s="550"/>
      <c r="O1705" s="553"/>
      <c r="P1705" s="560"/>
      <c r="Q1705" s="557"/>
      <c r="AF1705" s="553"/>
      <c r="AJ1705" s="558"/>
      <c r="AL1705" s="558"/>
      <c r="AO1705" s="559"/>
    </row>
    <row r="1706" ht="15.75" customHeight="1">
      <c r="A1706" s="550"/>
      <c r="B1706" s="550"/>
      <c r="C1706" s="550"/>
      <c r="D1706" s="550"/>
      <c r="E1706" s="551"/>
      <c r="F1706" s="551"/>
      <c r="G1706" s="550"/>
      <c r="I1706" s="551"/>
      <c r="K1706" s="555"/>
      <c r="L1706" s="556"/>
      <c r="M1706" s="556"/>
      <c r="N1706" s="550"/>
      <c r="O1706" s="553"/>
      <c r="P1706" s="560"/>
      <c r="Q1706" s="557"/>
      <c r="AF1706" s="553"/>
      <c r="AJ1706" s="558"/>
      <c r="AL1706" s="558"/>
      <c r="AO1706" s="559"/>
    </row>
    <row r="1707" ht="15.75" customHeight="1">
      <c r="A1707" s="550"/>
      <c r="B1707" s="550"/>
      <c r="C1707" s="550"/>
      <c r="D1707" s="550"/>
      <c r="E1707" s="551"/>
      <c r="F1707" s="551"/>
      <c r="G1707" s="550"/>
      <c r="I1707" s="551"/>
      <c r="K1707" s="555"/>
      <c r="L1707" s="556"/>
      <c r="M1707" s="556"/>
      <c r="N1707" s="550"/>
      <c r="O1707" s="553"/>
      <c r="P1707" s="560"/>
      <c r="Q1707" s="557"/>
      <c r="AF1707" s="553"/>
      <c r="AJ1707" s="558"/>
      <c r="AL1707" s="558"/>
      <c r="AO1707" s="559"/>
    </row>
    <row r="1708" ht="15.75" customHeight="1">
      <c r="A1708" s="550"/>
      <c r="B1708" s="550"/>
      <c r="C1708" s="550"/>
      <c r="D1708" s="550"/>
      <c r="E1708" s="551"/>
      <c r="F1708" s="551"/>
      <c r="G1708" s="550"/>
      <c r="I1708" s="551"/>
      <c r="K1708" s="555"/>
      <c r="L1708" s="556"/>
      <c r="M1708" s="556"/>
      <c r="N1708" s="550"/>
      <c r="O1708" s="553"/>
      <c r="P1708" s="560"/>
      <c r="Q1708" s="557"/>
      <c r="AF1708" s="553"/>
      <c r="AJ1708" s="558"/>
      <c r="AL1708" s="558"/>
      <c r="AO1708" s="559"/>
    </row>
    <row r="1709" ht="15.75" customHeight="1">
      <c r="A1709" s="550"/>
      <c r="B1709" s="550"/>
      <c r="C1709" s="550"/>
      <c r="D1709" s="550"/>
      <c r="E1709" s="551"/>
      <c r="F1709" s="551"/>
      <c r="G1709" s="550"/>
      <c r="I1709" s="551"/>
      <c r="K1709" s="555"/>
      <c r="L1709" s="556"/>
      <c r="M1709" s="556"/>
      <c r="N1709" s="550"/>
      <c r="O1709" s="553"/>
      <c r="P1709" s="560"/>
      <c r="Q1709" s="557"/>
      <c r="AF1709" s="553"/>
      <c r="AJ1709" s="558"/>
      <c r="AL1709" s="558"/>
      <c r="AO1709" s="559"/>
    </row>
    <row r="1710" ht="15.75" customHeight="1">
      <c r="A1710" s="550"/>
      <c r="B1710" s="550"/>
      <c r="C1710" s="550"/>
      <c r="D1710" s="550"/>
      <c r="E1710" s="551"/>
      <c r="F1710" s="551"/>
      <c r="G1710" s="550"/>
      <c r="I1710" s="551"/>
      <c r="K1710" s="555"/>
      <c r="L1710" s="556"/>
      <c r="M1710" s="556"/>
      <c r="N1710" s="550"/>
      <c r="O1710" s="553"/>
      <c r="P1710" s="560"/>
      <c r="Q1710" s="557"/>
      <c r="AF1710" s="553"/>
      <c r="AJ1710" s="558"/>
      <c r="AL1710" s="558"/>
      <c r="AO1710" s="559"/>
    </row>
    <row r="1711" ht="15.75" customHeight="1">
      <c r="A1711" s="550"/>
      <c r="B1711" s="550"/>
      <c r="C1711" s="550"/>
      <c r="D1711" s="550"/>
      <c r="E1711" s="551"/>
      <c r="F1711" s="551"/>
      <c r="G1711" s="550"/>
      <c r="I1711" s="551"/>
      <c r="K1711" s="555"/>
      <c r="L1711" s="556"/>
      <c r="M1711" s="556"/>
      <c r="N1711" s="550"/>
      <c r="O1711" s="553"/>
      <c r="P1711" s="560"/>
      <c r="Q1711" s="557"/>
      <c r="AF1711" s="553"/>
      <c r="AJ1711" s="558"/>
      <c r="AL1711" s="558"/>
      <c r="AO1711" s="559"/>
    </row>
    <row r="1712" ht="15.75" customHeight="1">
      <c r="A1712" s="550"/>
      <c r="B1712" s="550"/>
      <c r="C1712" s="550"/>
      <c r="D1712" s="550"/>
      <c r="E1712" s="551"/>
      <c r="F1712" s="551"/>
      <c r="G1712" s="550"/>
      <c r="I1712" s="551"/>
      <c r="K1712" s="555"/>
      <c r="L1712" s="556"/>
      <c r="M1712" s="556"/>
      <c r="N1712" s="550"/>
      <c r="O1712" s="553"/>
      <c r="P1712" s="560"/>
      <c r="Q1712" s="557"/>
      <c r="AF1712" s="553"/>
      <c r="AJ1712" s="558"/>
      <c r="AL1712" s="558"/>
      <c r="AO1712" s="559"/>
    </row>
    <row r="1713" ht="15.75" customHeight="1">
      <c r="A1713" s="550"/>
      <c r="B1713" s="550"/>
      <c r="C1713" s="550"/>
      <c r="D1713" s="550"/>
      <c r="E1713" s="551"/>
      <c r="F1713" s="551"/>
      <c r="G1713" s="550"/>
      <c r="I1713" s="551"/>
      <c r="K1713" s="555"/>
      <c r="L1713" s="556"/>
      <c r="M1713" s="556"/>
      <c r="N1713" s="550"/>
      <c r="O1713" s="553"/>
      <c r="P1713" s="560"/>
      <c r="Q1713" s="557"/>
      <c r="AF1713" s="553"/>
      <c r="AJ1713" s="558"/>
      <c r="AL1713" s="558"/>
      <c r="AO1713" s="559"/>
    </row>
    <row r="1714" ht="15.75" customHeight="1">
      <c r="A1714" s="550"/>
      <c r="B1714" s="550"/>
      <c r="C1714" s="550"/>
      <c r="D1714" s="550"/>
      <c r="E1714" s="551"/>
      <c r="F1714" s="551"/>
      <c r="G1714" s="550"/>
      <c r="I1714" s="551"/>
      <c r="K1714" s="555"/>
      <c r="L1714" s="556"/>
      <c r="M1714" s="556"/>
      <c r="N1714" s="550"/>
      <c r="O1714" s="553"/>
      <c r="P1714" s="560"/>
      <c r="Q1714" s="557"/>
      <c r="AF1714" s="553"/>
      <c r="AJ1714" s="558"/>
      <c r="AL1714" s="558"/>
      <c r="AO1714" s="559"/>
    </row>
    <row r="1715" ht="15.75" customHeight="1">
      <c r="A1715" s="550"/>
      <c r="B1715" s="550"/>
      <c r="C1715" s="550"/>
      <c r="D1715" s="550"/>
      <c r="E1715" s="551"/>
      <c r="F1715" s="551"/>
      <c r="G1715" s="550"/>
      <c r="I1715" s="551"/>
      <c r="K1715" s="555"/>
      <c r="L1715" s="556"/>
      <c r="M1715" s="556"/>
      <c r="N1715" s="550"/>
      <c r="O1715" s="553"/>
      <c r="P1715" s="560"/>
      <c r="Q1715" s="557"/>
      <c r="AF1715" s="553"/>
      <c r="AJ1715" s="558"/>
      <c r="AL1715" s="558"/>
      <c r="AO1715" s="559"/>
    </row>
    <row r="1716" ht="15.75" customHeight="1">
      <c r="A1716" s="550"/>
      <c r="B1716" s="550"/>
      <c r="C1716" s="550"/>
      <c r="D1716" s="550"/>
      <c r="E1716" s="551"/>
      <c r="F1716" s="551"/>
      <c r="G1716" s="550"/>
      <c r="I1716" s="551"/>
      <c r="K1716" s="555"/>
      <c r="L1716" s="556"/>
      <c r="M1716" s="556"/>
      <c r="N1716" s="550"/>
      <c r="O1716" s="553"/>
      <c r="P1716" s="560"/>
      <c r="Q1716" s="557"/>
      <c r="AF1716" s="553"/>
      <c r="AJ1716" s="558"/>
      <c r="AL1716" s="558"/>
      <c r="AO1716" s="559"/>
    </row>
    <row r="1717" ht="15.75" customHeight="1">
      <c r="A1717" s="550"/>
      <c r="B1717" s="550"/>
      <c r="C1717" s="550"/>
      <c r="D1717" s="550"/>
      <c r="E1717" s="551"/>
      <c r="F1717" s="551"/>
      <c r="G1717" s="550"/>
      <c r="I1717" s="551"/>
      <c r="K1717" s="555"/>
      <c r="L1717" s="556"/>
      <c r="M1717" s="556"/>
      <c r="N1717" s="550"/>
      <c r="O1717" s="553"/>
      <c r="P1717" s="560"/>
      <c r="Q1717" s="557"/>
      <c r="AF1717" s="553"/>
      <c r="AJ1717" s="558"/>
      <c r="AL1717" s="558"/>
      <c r="AO1717" s="559"/>
    </row>
    <row r="1718" ht="15.75" customHeight="1">
      <c r="A1718" s="550"/>
      <c r="B1718" s="550"/>
      <c r="C1718" s="550"/>
      <c r="D1718" s="550"/>
      <c r="E1718" s="551"/>
      <c r="F1718" s="551"/>
      <c r="G1718" s="550"/>
      <c r="I1718" s="551"/>
      <c r="K1718" s="555"/>
      <c r="L1718" s="556"/>
      <c r="M1718" s="556"/>
      <c r="N1718" s="550"/>
      <c r="O1718" s="553"/>
      <c r="P1718" s="560"/>
      <c r="Q1718" s="557"/>
      <c r="AF1718" s="553"/>
      <c r="AJ1718" s="558"/>
      <c r="AL1718" s="558"/>
      <c r="AO1718" s="559"/>
    </row>
    <row r="1719" ht="15.75" customHeight="1">
      <c r="A1719" s="550"/>
      <c r="B1719" s="550"/>
      <c r="C1719" s="550"/>
      <c r="D1719" s="550"/>
      <c r="E1719" s="551"/>
      <c r="F1719" s="551"/>
      <c r="G1719" s="550"/>
      <c r="I1719" s="551"/>
      <c r="K1719" s="555"/>
      <c r="L1719" s="556"/>
      <c r="M1719" s="556"/>
      <c r="N1719" s="550"/>
      <c r="O1719" s="553"/>
      <c r="P1719" s="560"/>
      <c r="Q1719" s="557"/>
      <c r="AF1719" s="553"/>
      <c r="AJ1719" s="558"/>
      <c r="AL1719" s="558"/>
      <c r="AO1719" s="559"/>
    </row>
    <row r="1720" ht="15.75" customHeight="1">
      <c r="A1720" s="550"/>
      <c r="B1720" s="550"/>
      <c r="C1720" s="550"/>
      <c r="D1720" s="550"/>
      <c r="E1720" s="551"/>
      <c r="F1720" s="551"/>
      <c r="G1720" s="550"/>
      <c r="I1720" s="551"/>
      <c r="K1720" s="555"/>
      <c r="L1720" s="556"/>
      <c r="M1720" s="556"/>
      <c r="N1720" s="550"/>
      <c r="O1720" s="553"/>
      <c r="P1720" s="560"/>
      <c r="Q1720" s="557"/>
      <c r="AF1720" s="553"/>
      <c r="AJ1720" s="558"/>
      <c r="AL1720" s="558"/>
      <c r="AO1720" s="559"/>
    </row>
    <row r="1721" ht="15.75" customHeight="1">
      <c r="A1721" s="550"/>
      <c r="B1721" s="550"/>
      <c r="C1721" s="550"/>
      <c r="D1721" s="550"/>
      <c r="E1721" s="551"/>
      <c r="F1721" s="551"/>
      <c r="G1721" s="550"/>
      <c r="I1721" s="551"/>
      <c r="K1721" s="555"/>
      <c r="L1721" s="556"/>
      <c r="M1721" s="556"/>
      <c r="N1721" s="550"/>
      <c r="O1721" s="553"/>
      <c r="P1721" s="560"/>
      <c r="Q1721" s="557"/>
      <c r="AF1721" s="553"/>
      <c r="AJ1721" s="558"/>
      <c r="AL1721" s="558"/>
      <c r="AO1721" s="559"/>
    </row>
    <row r="1722" ht="15.75" customHeight="1">
      <c r="A1722" s="550"/>
      <c r="B1722" s="550"/>
      <c r="C1722" s="550"/>
      <c r="D1722" s="550"/>
      <c r="E1722" s="551"/>
      <c r="F1722" s="551"/>
      <c r="G1722" s="550"/>
      <c r="I1722" s="551"/>
      <c r="K1722" s="555"/>
      <c r="L1722" s="556"/>
      <c r="M1722" s="556"/>
      <c r="N1722" s="550"/>
      <c r="O1722" s="553"/>
      <c r="P1722" s="560"/>
      <c r="Q1722" s="557"/>
      <c r="AF1722" s="553"/>
      <c r="AJ1722" s="558"/>
      <c r="AL1722" s="558"/>
      <c r="AO1722" s="559"/>
    </row>
    <row r="1723" ht="15.75" customHeight="1">
      <c r="A1723" s="550"/>
      <c r="B1723" s="550"/>
      <c r="C1723" s="550"/>
      <c r="D1723" s="550"/>
      <c r="E1723" s="551"/>
      <c r="F1723" s="551"/>
      <c r="G1723" s="550"/>
      <c r="I1723" s="551"/>
      <c r="K1723" s="555"/>
      <c r="L1723" s="556"/>
      <c r="M1723" s="556"/>
      <c r="N1723" s="550"/>
      <c r="O1723" s="553"/>
      <c r="P1723" s="560"/>
      <c r="Q1723" s="557"/>
      <c r="AF1723" s="553"/>
      <c r="AJ1723" s="558"/>
      <c r="AL1723" s="558"/>
      <c r="AO1723" s="559"/>
    </row>
    <row r="1724" ht="15.75" customHeight="1">
      <c r="A1724" s="550"/>
      <c r="B1724" s="550"/>
      <c r="C1724" s="550"/>
      <c r="D1724" s="550"/>
      <c r="E1724" s="551"/>
      <c r="F1724" s="551"/>
      <c r="G1724" s="550"/>
      <c r="I1724" s="551"/>
      <c r="K1724" s="555"/>
      <c r="L1724" s="556"/>
      <c r="M1724" s="556"/>
      <c r="N1724" s="550"/>
      <c r="O1724" s="553"/>
      <c r="P1724" s="560"/>
      <c r="Q1724" s="557"/>
      <c r="AF1724" s="553"/>
      <c r="AJ1724" s="558"/>
      <c r="AL1724" s="558"/>
      <c r="AO1724" s="559"/>
    </row>
    <row r="1725" ht="15.75" customHeight="1">
      <c r="A1725" s="550"/>
      <c r="B1725" s="550"/>
      <c r="C1725" s="550"/>
      <c r="D1725" s="550"/>
      <c r="E1725" s="551"/>
      <c r="F1725" s="551"/>
      <c r="G1725" s="550"/>
      <c r="I1725" s="551"/>
      <c r="K1725" s="555"/>
      <c r="L1725" s="556"/>
      <c r="M1725" s="556"/>
      <c r="N1725" s="550"/>
      <c r="O1725" s="553"/>
      <c r="P1725" s="560"/>
      <c r="Q1725" s="557"/>
      <c r="AF1725" s="553"/>
      <c r="AJ1725" s="558"/>
      <c r="AL1725" s="558"/>
      <c r="AO1725" s="559"/>
    </row>
    <row r="1726" ht="15.75" customHeight="1">
      <c r="A1726" s="550"/>
      <c r="B1726" s="550"/>
      <c r="C1726" s="550"/>
      <c r="D1726" s="550"/>
      <c r="E1726" s="551"/>
      <c r="F1726" s="551"/>
      <c r="G1726" s="550"/>
      <c r="I1726" s="551"/>
      <c r="K1726" s="555"/>
      <c r="L1726" s="556"/>
      <c r="M1726" s="556"/>
      <c r="N1726" s="550"/>
      <c r="O1726" s="553"/>
      <c r="P1726" s="560"/>
      <c r="Q1726" s="557"/>
      <c r="AF1726" s="553"/>
      <c r="AJ1726" s="558"/>
      <c r="AL1726" s="558"/>
      <c r="AO1726" s="559"/>
    </row>
    <row r="1727" ht="15.75" customHeight="1">
      <c r="A1727" s="550"/>
      <c r="B1727" s="550"/>
      <c r="C1727" s="550"/>
      <c r="D1727" s="550"/>
      <c r="E1727" s="551"/>
      <c r="F1727" s="551"/>
      <c r="G1727" s="550"/>
      <c r="I1727" s="551"/>
      <c r="K1727" s="555"/>
      <c r="L1727" s="556"/>
      <c r="M1727" s="556"/>
      <c r="N1727" s="550"/>
      <c r="O1727" s="553"/>
      <c r="P1727" s="560"/>
      <c r="Q1727" s="557"/>
      <c r="AF1727" s="553"/>
      <c r="AJ1727" s="558"/>
      <c r="AL1727" s="558"/>
      <c r="AO1727" s="559"/>
    </row>
    <row r="1728" ht="15.75" customHeight="1">
      <c r="A1728" s="550"/>
      <c r="B1728" s="550"/>
      <c r="C1728" s="550"/>
      <c r="D1728" s="550"/>
      <c r="E1728" s="551"/>
      <c r="F1728" s="551"/>
      <c r="G1728" s="550"/>
      <c r="I1728" s="551"/>
      <c r="K1728" s="555"/>
      <c r="L1728" s="556"/>
      <c r="M1728" s="556"/>
      <c r="N1728" s="550"/>
      <c r="O1728" s="553"/>
      <c r="P1728" s="560"/>
      <c r="Q1728" s="557"/>
      <c r="AF1728" s="553"/>
      <c r="AJ1728" s="558"/>
      <c r="AL1728" s="558"/>
      <c r="AO1728" s="559"/>
    </row>
    <row r="1729" ht="15.75" customHeight="1">
      <c r="A1729" s="550"/>
      <c r="B1729" s="550"/>
      <c r="C1729" s="550"/>
      <c r="D1729" s="550"/>
      <c r="E1729" s="551"/>
      <c r="F1729" s="551"/>
      <c r="G1729" s="550"/>
      <c r="I1729" s="551"/>
      <c r="K1729" s="555"/>
      <c r="L1729" s="556"/>
      <c r="M1729" s="556"/>
      <c r="N1729" s="550"/>
      <c r="O1729" s="553"/>
      <c r="P1729" s="560"/>
      <c r="Q1729" s="557"/>
      <c r="AF1729" s="553"/>
      <c r="AJ1729" s="558"/>
      <c r="AL1729" s="558"/>
      <c r="AO1729" s="559"/>
    </row>
    <row r="1730" ht="15.75" customHeight="1">
      <c r="A1730" s="550"/>
      <c r="B1730" s="550"/>
      <c r="C1730" s="550"/>
      <c r="D1730" s="550"/>
      <c r="E1730" s="551"/>
      <c r="F1730" s="551"/>
      <c r="G1730" s="550"/>
      <c r="I1730" s="551"/>
      <c r="K1730" s="555"/>
      <c r="L1730" s="556"/>
      <c r="M1730" s="556"/>
      <c r="N1730" s="550"/>
      <c r="O1730" s="553"/>
      <c r="P1730" s="560"/>
      <c r="Q1730" s="557"/>
      <c r="AF1730" s="553"/>
      <c r="AJ1730" s="558"/>
      <c r="AL1730" s="558"/>
      <c r="AO1730" s="559"/>
    </row>
    <row r="1731" ht="15.75" customHeight="1">
      <c r="A1731" s="550"/>
      <c r="B1731" s="550"/>
      <c r="C1731" s="550"/>
      <c r="D1731" s="550"/>
      <c r="E1731" s="551"/>
      <c r="F1731" s="551"/>
      <c r="G1731" s="550"/>
      <c r="I1731" s="551"/>
      <c r="K1731" s="555"/>
      <c r="L1731" s="556"/>
      <c r="M1731" s="556"/>
      <c r="N1731" s="550"/>
      <c r="O1731" s="553"/>
      <c r="P1731" s="560"/>
      <c r="Q1731" s="557"/>
      <c r="AF1731" s="553"/>
      <c r="AJ1731" s="558"/>
      <c r="AL1731" s="558"/>
      <c r="AO1731" s="559"/>
    </row>
    <row r="1732" ht="15.75" customHeight="1">
      <c r="A1732" s="550"/>
      <c r="B1732" s="550"/>
      <c r="C1732" s="550"/>
      <c r="D1732" s="550"/>
      <c r="E1732" s="551"/>
      <c r="F1732" s="551"/>
      <c r="G1732" s="550"/>
      <c r="I1732" s="551"/>
      <c r="K1732" s="555"/>
      <c r="L1732" s="556"/>
      <c r="M1732" s="556"/>
      <c r="N1732" s="550"/>
      <c r="O1732" s="553"/>
      <c r="P1732" s="560"/>
      <c r="Q1732" s="557"/>
      <c r="AF1732" s="553"/>
      <c r="AJ1732" s="558"/>
      <c r="AL1732" s="558"/>
      <c r="AO1732" s="559"/>
    </row>
    <row r="1733" ht="15.75" customHeight="1">
      <c r="A1733" s="550"/>
      <c r="B1733" s="550"/>
      <c r="C1733" s="550"/>
      <c r="D1733" s="550"/>
      <c r="E1733" s="551"/>
      <c r="F1733" s="551"/>
      <c r="G1733" s="550"/>
      <c r="I1733" s="551"/>
      <c r="K1733" s="555"/>
      <c r="L1733" s="556"/>
      <c r="M1733" s="556"/>
      <c r="N1733" s="550"/>
      <c r="O1733" s="553"/>
      <c r="P1733" s="560"/>
      <c r="Q1733" s="557"/>
      <c r="AF1733" s="553"/>
      <c r="AJ1733" s="558"/>
      <c r="AL1733" s="558"/>
      <c r="AO1733" s="559"/>
    </row>
    <row r="1734" ht="15.75" customHeight="1">
      <c r="A1734" s="550"/>
      <c r="B1734" s="550"/>
      <c r="C1734" s="550"/>
      <c r="D1734" s="550"/>
      <c r="E1734" s="551"/>
      <c r="F1734" s="551"/>
      <c r="G1734" s="550"/>
      <c r="I1734" s="551"/>
      <c r="K1734" s="555"/>
      <c r="L1734" s="556"/>
      <c r="M1734" s="556"/>
      <c r="N1734" s="550"/>
      <c r="O1734" s="553"/>
      <c r="P1734" s="560"/>
      <c r="Q1734" s="557"/>
      <c r="AF1734" s="553"/>
      <c r="AJ1734" s="558"/>
      <c r="AL1734" s="558"/>
      <c r="AO1734" s="559"/>
    </row>
    <row r="1735" ht="15.75" customHeight="1">
      <c r="A1735" s="550"/>
      <c r="B1735" s="550"/>
      <c r="C1735" s="550"/>
      <c r="D1735" s="550"/>
      <c r="E1735" s="551"/>
      <c r="F1735" s="551"/>
      <c r="G1735" s="550"/>
      <c r="I1735" s="551"/>
      <c r="K1735" s="555"/>
      <c r="L1735" s="556"/>
      <c r="M1735" s="556"/>
      <c r="N1735" s="550"/>
      <c r="O1735" s="553"/>
      <c r="P1735" s="560"/>
      <c r="Q1735" s="557"/>
      <c r="AF1735" s="553"/>
      <c r="AJ1735" s="558"/>
      <c r="AL1735" s="558"/>
      <c r="AO1735" s="559"/>
    </row>
    <row r="1736" ht="15.75" customHeight="1">
      <c r="A1736" s="550"/>
      <c r="B1736" s="550"/>
      <c r="C1736" s="550"/>
      <c r="D1736" s="550"/>
      <c r="E1736" s="551"/>
      <c r="F1736" s="551"/>
      <c r="G1736" s="550"/>
      <c r="I1736" s="551"/>
      <c r="K1736" s="555"/>
      <c r="L1736" s="556"/>
      <c r="M1736" s="556"/>
      <c r="N1736" s="550"/>
      <c r="O1736" s="553"/>
      <c r="P1736" s="560"/>
      <c r="Q1736" s="557"/>
      <c r="AF1736" s="553"/>
      <c r="AJ1736" s="558"/>
      <c r="AL1736" s="558"/>
      <c r="AO1736" s="559"/>
    </row>
    <row r="1737" ht="15.75" customHeight="1">
      <c r="A1737" s="550"/>
      <c r="B1737" s="550"/>
      <c r="C1737" s="550"/>
      <c r="D1737" s="550"/>
      <c r="E1737" s="551"/>
      <c r="F1737" s="551"/>
      <c r="G1737" s="550"/>
      <c r="I1737" s="551"/>
      <c r="K1737" s="555"/>
      <c r="L1737" s="556"/>
      <c r="M1737" s="556"/>
      <c r="N1737" s="550"/>
      <c r="O1737" s="553"/>
      <c r="P1737" s="560"/>
      <c r="Q1737" s="557"/>
      <c r="AF1737" s="553"/>
      <c r="AJ1737" s="558"/>
      <c r="AL1737" s="558"/>
      <c r="AO1737" s="559"/>
    </row>
    <row r="1738" ht="15.75" customHeight="1">
      <c r="A1738" s="550"/>
      <c r="B1738" s="550"/>
      <c r="C1738" s="550"/>
      <c r="D1738" s="550"/>
      <c r="E1738" s="551"/>
      <c r="F1738" s="551"/>
      <c r="G1738" s="550"/>
      <c r="I1738" s="551"/>
      <c r="K1738" s="555"/>
      <c r="L1738" s="556"/>
      <c r="M1738" s="556"/>
      <c r="N1738" s="550"/>
      <c r="O1738" s="553"/>
      <c r="P1738" s="560"/>
      <c r="Q1738" s="557"/>
      <c r="AF1738" s="553"/>
      <c r="AJ1738" s="558"/>
      <c r="AL1738" s="558"/>
      <c r="AO1738" s="559"/>
    </row>
    <row r="1739" ht="15.75" customHeight="1">
      <c r="A1739" s="550"/>
      <c r="B1739" s="550"/>
      <c r="C1739" s="550"/>
      <c r="D1739" s="550"/>
      <c r="E1739" s="551"/>
      <c r="F1739" s="551"/>
      <c r="G1739" s="550"/>
      <c r="I1739" s="551"/>
      <c r="K1739" s="555"/>
      <c r="L1739" s="556"/>
      <c r="M1739" s="556"/>
      <c r="N1739" s="550"/>
      <c r="O1739" s="553"/>
      <c r="P1739" s="560"/>
      <c r="Q1739" s="557"/>
      <c r="AF1739" s="553"/>
      <c r="AJ1739" s="558"/>
      <c r="AL1739" s="558"/>
      <c r="AO1739" s="559"/>
    </row>
    <row r="1740" ht="15.75" customHeight="1">
      <c r="A1740" s="550"/>
      <c r="B1740" s="550"/>
      <c r="C1740" s="550"/>
      <c r="D1740" s="550"/>
      <c r="E1740" s="551"/>
      <c r="F1740" s="551"/>
      <c r="G1740" s="550"/>
      <c r="I1740" s="551"/>
      <c r="K1740" s="555"/>
      <c r="L1740" s="556"/>
      <c r="M1740" s="556"/>
      <c r="N1740" s="550"/>
      <c r="O1740" s="553"/>
      <c r="P1740" s="560"/>
      <c r="Q1740" s="557"/>
      <c r="AF1740" s="553"/>
      <c r="AJ1740" s="558"/>
      <c r="AL1740" s="558"/>
      <c r="AO1740" s="559"/>
    </row>
    <row r="1741" ht="15.75" customHeight="1">
      <c r="A1741" s="550"/>
      <c r="B1741" s="550"/>
      <c r="C1741" s="550"/>
      <c r="D1741" s="550"/>
      <c r="E1741" s="551"/>
      <c r="F1741" s="551"/>
      <c r="G1741" s="550"/>
      <c r="I1741" s="551"/>
      <c r="K1741" s="555"/>
      <c r="L1741" s="556"/>
      <c r="M1741" s="556"/>
      <c r="N1741" s="550"/>
      <c r="O1741" s="553"/>
      <c r="P1741" s="560"/>
      <c r="Q1741" s="557"/>
      <c r="AF1741" s="553"/>
      <c r="AJ1741" s="558"/>
      <c r="AL1741" s="558"/>
      <c r="AO1741" s="559"/>
    </row>
    <row r="1742" ht="15.75" customHeight="1">
      <c r="A1742" s="550"/>
      <c r="B1742" s="550"/>
      <c r="C1742" s="550"/>
      <c r="D1742" s="550"/>
      <c r="E1742" s="551"/>
      <c r="F1742" s="551"/>
      <c r="G1742" s="550"/>
      <c r="I1742" s="551"/>
      <c r="K1742" s="555"/>
      <c r="L1742" s="556"/>
      <c r="M1742" s="556"/>
      <c r="N1742" s="550"/>
      <c r="O1742" s="553"/>
      <c r="P1742" s="560"/>
      <c r="Q1742" s="557"/>
      <c r="AF1742" s="553"/>
      <c r="AJ1742" s="558"/>
      <c r="AL1742" s="558"/>
      <c r="AO1742" s="559"/>
    </row>
    <row r="1743" ht="15.75" customHeight="1">
      <c r="A1743" s="550"/>
      <c r="B1743" s="550"/>
      <c r="C1743" s="550"/>
      <c r="D1743" s="550"/>
      <c r="E1743" s="551"/>
      <c r="F1743" s="551"/>
      <c r="G1743" s="550"/>
      <c r="I1743" s="551"/>
      <c r="K1743" s="555"/>
      <c r="L1743" s="556"/>
      <c r="M1743" s="556"/>
      <c r="N1743" s="550"/>
      <c r="O1743" s="553"/>
      <c r="P1743" s="560"/>
      <c r="Q1743" s="557"/>
      <c r="AF1743" s="553"/>
      <c r="AJ1743" s="558"/>
      <c r="AL1743" s="558"/>
      <c r="AO1743" s="559"/>
    </row>
    <row r="1744" ht="15.75" customHeight="1">
      <c r="A1744" s="550"/>
      <c r="B1744" s="550"/>
      <c r="C1744" s="550"/>
      <c r="D1744" s="550"/>
      <c r="E1744" s="551"/>
      <c r="F1744" s="551"/>
      <c r="G1744" s="550"/>
      <c r="I1744" s="551"/>
      <c r="K1744" s="555"/>
      <c r="L1744" s="556"/>
      <c r="M1744" s="556"/>
      <c r="N1744" s="550"/>
      <c r="O1744" s="553"/>
      <c r="P1744" s="560"/>
      <c r="Q1744" s="557"/>
      <c r="AF1744" s="553"/>
      <c r="AJ1744" s="558"/>
      <c r="AL1744" s="558"/>
      <c r="AO1744" s="559"/>
    </row>
    <row r="1745" ht="15.75" customHeight="1">
      <c r="A1745" s="550"/>
      <c r="B1745" s="550"/>
      <c r="C1745" s="550"/>
      <c r="D1745" s="550"/>
      <c r="E1745" s="551"/>
      <c r="F1745" s="551"/>
      <c r="G1745" s="550"/>
      <c r="I1745" s="551"/>
      <c r="K1745" s="555"/>
      <c r="L1745" s="556"/>
      <c r="M1745" s="556"/>
      <c r="N1745" s="550"/>
      <c r="O1745" s="553"/>
      <c r="P1745" s="560"/>
      <c r="Q1745" s="557"/>
      <c r="AF1745" s="553"/>
      <c r="AJ1745" s="558"/>
      <c r="AL1745" s="558"/>
      <c r="AO1745" s="559"/>
    </row>
    <row r="1746" ht="15.75" customHeight="1">
      <c r="A1746" s="550"/>
      <c r="B1746" s="550"/>
      <c r="C1746" s="550"/>
      <c r="D1746" s="550"/>
      <c r="E1746" s="551"/>
      <c r="F1746" s="551"/>
      <c r="G1746" s="550"/>
      <c r="I1746" s="551"/>
      <c r="K1746" s="555"/>
      <c r="L1746" s="556"/>
      <c r="M1746" s="556"/>
      <c r="N1746" s="550"/>
      <c r="O1746" s="553"/>
      <c r="P1746" s="560"/>
      <c r="Q1746" s="557"/>
      <c r="AF1746" s="553"/>
      <c r="AJ1746" s="558"/>
      <c r="AL1746" s="558"/>
      <c r="AO1746" s="559"/>
    </row>
    <row r="1747" ht="15.75" customHeight="1">
      <c r="A1747" s="550"/>
      <c r="B1747" s="550"/>
      <c r="C1747" s="550"/>
      <c r="D1747" s="550"/>
      <c r="E1747" s="551"/>
      <c r="F1747" s="551"/>
      <c r="G1747" s="550"/>
      <c r="I1747" s="551"/>
      <c r="K1747" s="555"/>
      <c r="L1747" s="556"/>
      <c r="M1747" s="556"/>
      <c r="N1747" s="550"/>
      <c r="O1747" s="553"/>
      <c r="P1747" s="560"/>
      <c r="Q1747" s="557"/>
      <c r="AF1747" s="553"/>
      <c r="AJ1747" s="558"/>
      <c r="AL1747" s="558"/>
      <c r="AO1747" s="559"/>
    </row>
    <row r="1748" ht="15.75" customHeight="1">
      <c r="A1748" s="550"/>
      <c r="B1748" s="550"/>
      <c r="C1748" s="550"/>
      <c r="D1748" s="550"/>
      <c r="E1748" s="551"/>
      <c r="F1748" s="551"/>
      <c r="G1748" s="550"/>
      <c r="I1748" s="551"/>
      <c r="K1748" s="555"/>
      <c r="L1748" s="556"/>
      <c r="M1748" s="556"/>
      <c r="N1748" s="550"/>
      <c r="O1748" s="553"/>
      <c r="P1748" s="560"/>
      <c r="Q1748" s="557"/>
      <c r="AF1748" s="553"/>
      <c r="AJ1748" s="558"/>
      <c r="AL1748" s="558"/>
      <c r="AO1748" s="559"/>
    </row>
    <row r="1749" ht="15.75" customHeight="1">
      <c r="A1749" s="550"/>
      <c r="B1749" s="550"/>
      <c r="C1749" s="550"/>
      <c r="D1749" s="550"/>
      <c r="E1749" s="551"/>
      <c r="F1749" s="551"/>
      <c r="G1749" s="550"/>
      <c r="I1749" s="551"/>
      <c r="K1749" s="555"/>
      <c r="L1749" s="556"/>
      <c r="M1749" s="556"/>
      <c r="N1749" s="550"/>
      <c r="O1749" s="553"/>
      <c r="P1749" s="560"/>
      <c r="Q1749" s="557"/>
      <c r="AF1749" s="553"/>
      <c r="AJ1749" s="558"/>
      <c r="AL1749" s="558"/>
      <c r="AO1749" s="559"/>
    </row>
    <row r="1750" ht="15.75" customHeight="1">
      <c r="A1750" s="550"/>
      <c r="B1750" s="550"/>
      <c r="C1750" s="550"/>
      <c r="D1750" s="550"/>
      <c r="E1750" s="551"/>
      <c r="F1750" s="551"/>
      <c r="G1750" s="550"/>
      <c r="I1750" s="551"/>
      <c r="K1750" s="555"/>
      <c r="L1750" s="556"/>
      <c r="M1750" s="556"/>
      <c r="N1750" s="550"/>
      <c r="O1750" s="553"/>
      <c r="P1750" s="560"/>
      <c r="Q1750" s="557"/>
      <c r="AF1750" s="553"/>
      <c r="AJ1750" s="558"/>
      <c r="AL1750" s="558"/>
      <c r="AO1750" s="559"/>
    </row>
    <row r="1751" ht="15.75" customHeight="1">
      <c r="A1751" s="550"/>
      <c r="B1751" s="550"/>
      <c r="C1751" s="550"/>
      <c r="D1751" s="550"/>
      <c r="E1751" s="551"/>
      <c r="F1751" s="551"/>
      <c r="G1751" s="550"/>
      <c r="I1751" s="551"/>
      <c r="K1751" s="555"/>
      <c r="L1751" s="556"/>
      <c r="M1751" s="556"/>
      <c r="N1751" s="550"/>
      <c r="O1751" s="553"/>
      <c r="P1751" s="560"/>
      <c r="Q1751" s="557"/>
      <c r="AF1751" s="553"/>
      <c r="AJ1751" s="558"/>
      <c r="AL1751" s="558"/>
      <c r="AO1751" s="559"/>
    </row>
    <row r="1752" ht="15.75" customHeight="1">
      <c r="A1752" s="550"/>
      <c r="B1752" s="550"/>
      <c r="C1752" s="550"/>
      <c r="D1752" s="550"/>
      <c r="E1752" s="551"/>
      <c r="F1752" s="551"/>
      <c r="G1752" s="550"/>
      <c r="I1752" s="551"/>
      <c r="K1752" s="555"/>
      <c r="L1752" s="556"/>
      <c r="M1752" s="556"/>
      <c r="N1752" s="550"/>
      <c r="O1752" s="553"/>
      <c r="P1752" s="560"/>
      <c r="Q1752" s="557"/>
      <c r="AF1752" s="553"/>
      <c r="AJ1752" s="558"/>
      <c r="AL1752" s="558"/>
      <c r="AO1752" s="559"/>
    </row>
    <row r="1753" ht="15.75" customHeight="1">
      <c r="A1753" s="550"/>
      <c r="B1753" s="550"/>
      <c r="C1753" s="550"/>
      <c r="D1753" s="550"/>
      <c r="E1753" s="551"/>
      <c r="F1753" s="551"/>
      <c r="G1753" s="550"/>
      <c r="I1753" s="551"/>
      <c r="K1753" s="555"/>
      <c r="L1753" s="556"/>
      <c r="M1753" s="556"/>
      <c r="N1753" s="550"/>
      <c r="O1753" s="553"/>
      <c r="P1753" s="560"/>
      <c r="Q1753" s="557"/>
      <c r="AF1753" s="553"/>
      <c r="AJ1753" s="558"/>
      <c r="AL1753" s="558"/>
      <c r="AO1753" s="559"/>
    </row>
    <row r="1754" ht="15.75" customHeight="1">
      <c r="A1754" s="550"/>
      <c r="B1754" s="550"/>
      <c r="C1754" s="550"/>
      <c r="D1754" s="550"/>
      <c r="E1754" s="551"/>
      <c r="F1754" s="551"/>
      <c r="G1754" s="550"/>
      <c r="I1754" s="551"/>
      <c r="K1754" s="555"/>
      <c r="L1754" s="556"/>
      <c r="M1754" s="556"/>
      <c r="N1754" s="550"/>
      <c r="O1754" s="553"/>
      <c r="P1754" s="560"/>
      <c r="Q1754" s="557"/>
      <c r="AF1754" s="553"/>
      <c r="AJ1754" s="558"/>
      <c r="AL1754" s="558"/>
      <c r="AO1754" s="559"/>
    </row>
    <row r="1755" ht="15.75" customHeight="1">
      <c r="A1755" s="550"/>
      <c r="B1755" s="550"/>
      <c r="C1755" s="550"/>
      <c r="D1755" s="550"/>
      <c r="E1755" s="551"/>
      <c r="F1755" s="551"/>
      <c r="G1755" s="550"/>
      <c r="I1755" s="551"/>
      <c r="K1755" s="555"/>
      <c r="L1755" s="556"/>
      <c r="M1755" s="556"/>
      <c r="N1755" s="550"/>
      <c r="O1755" s="553"/>
      <c r="P1755" s="560"/>
      <c r="Q1755" s="557"/>
      <c r="AF1755" s="553"/>
      <c r="AJ1755" s="558"/>
      <c r="AL1755" s="558"/>
      <c r="AO1755" s="559"/>
    </row>
    <row r="1756" ht="15.75" customHeight="1">
      <c r="A1756" s="550"/>
      <c r="B1756" s="550"/>
      <c r="C1756" s="550"/>
      <c r="D1756" s="550"/>
      <c r="E1756" s="551"/>
      <c r="F1756" s="551"/>
      <c r="G1756" s="550"/>
      <c r="I1756" s="551"/>
      <c r="K1756" s="555"/>
      <c r="L1756" s="556"/>
      <c r="M1756" s="556"/>
      <c r="N1756" s="550"/>
      <c r="O1756" s="553"/>
      <c r="P1756" s="560"/>
      <c r="Q1756" s="557"/>
      <c r="AF1756" s="553"/>
      <c r="AJ1756" s="558"/>
      <c r="AL1756" s="558"/>
      <c r="AO1756" s="559"/>
    </row>
    <row r="1757" ht="15.75" customHeight="1">
      <c r="A1757" s="550"/>
      <c r="B1757" s="550"/>
      <c r="C1757" s="550"/>
      <c r="D1757" s="550"/>
      <c r="E1757" s="551"/>
      <c r="F1757" s="551"/>
      <c r="G1757" s="550"/>
      <c r="I1757" s="551"/>
      <c r="K1757" s="555"/>
      <c r="L1757" s="556"/>
      <c r="M1757" s="556"/>
      <c r="N1757" s="550"/>
      <c r="O1757" s="553"/>
      <c r="P1757" s="560"/>
      <c r="Q1757" s="557"/>
      <c r="AF1757" s="553"/>
      <c r="AJ1757" s="558"/>
      <c r="AL1757" s="558"/>
      <c r="AO1757" s="559"/>
    </row>
    <row r="1758" ht="15.75" customHeight="1">
      <c r="A1758" s="550"/>
      <c r="B1758" s="550"/>
      <c r="C1758" s="550"/>
      <c r="D1758" s="550"/>
      <c r="E1758" s="551"/>
      <c r="F1758" s="551"/>
      <c r="G1758" s="550"/>
      <c r="I1758" s="551"/>
      <c r="K1758" s="555"/>
      <c r="L1758" s="556"/>
      <c r="M1758" s="556"/>
      <c r="N1758" s="550"/>
      <c r="O1758" s="553"/>
      <c r="P1758" s="560"/>
      <c r="Q1758" s="557"/>
      <c r="AF1758" s="553"/>
      <c r="AJ1758" s="558"/>
      <c r="AL1758" s="558"/>
      <c r="AO1758" s="559"/>
    </row>
    <row r="1759" ht="15.75" customHeight="1">
      <c r="A1759" s="550"/>
      <c r="B1759" s="550"/>
      <c r="C1759" s="550"/>
      <c r="D1759" s="550"/>
      <c r="E1759" s="551"/>
      <c r="F1759" s="551"/>
      <c r="G1759" s="550"/>
      <c r="I1759" s="551"/>
      <c r="K1759" s="555"/>
      <c r="L1759" s="556"/>
      <c r="M1759" s="556"/>
      <c r="N1759" s="550"/>
      <c r="O1759" s="553"/>
      <c r="P1759" s="560"/>
      <c r="Q1759" s="557"/>
      <c r="AF1759" s="553"/>
      <c r="AJ1759" s="558"/>
      <c r="AL1759" s="558"/>
      <c r="AO1759" s="559"/>
    </row>
    <row r="1760" ht="15.75" customHeight="1">
      <c r="A1760" s="550"/>
      <c r="B1760" s="550"/>
      <c r="C1760" s="550"/>
      <c r="D1760" s="550"/>
      <c r="E1760" s="551"/>
      <c r="F1760" s="551"/>
      <c r="G1760" s="550"/>
      <c r="I1760" s="551"/>
      <c r="K1760" s="555"/>
      <c r="L1760" s="556"/>
      <c r="M1760" s="556"/>
      <c r="N1760" s="550"/>
      <c r="O1760" s="553"/>
      <c r="P1760" s="560"/>
      <c r="Q1760" s="557"/>
      <c r="AF1760" s="553"/>
      <c r="AJ1760" s="558"/>
      <c r="AL1760" s="558"/>
      <c r="AO1760" s="559"/>
    </row>
    <row r="1761" ht="15.75" customHeight="1">
      <c r="A1761" s="550"/>
      <c r="B1761" s="550"/>
      <c r="C1761" s="550"/>
      <c r="D1761" s="550"/>
      <c r="E1761" s="551"/>
      <c r="F1761" s="551"/>
      <c r="G1761" s="550"/>
      <c r="I1761" s="551"/>
      <c r="K1761" s="555"/>
      <c r="L1761" s="556"/>
      <c r="M1761" s="556"/>
      <c r="N1761" s="550"/>
      <c r="O1761" s="553"/>
      <c r="P1761" s="560"/>
      <c r="Q1761" s="557"/>
      <c r="AF1761" s="553"/>
      <c r="AJ1761" s="558"/>
      <c r="AL1761" s="558"/>
      <c r="AO1761" s="559"/>
    </row>
    <row r="1762" ht="15.75" customHeight="1">
      <c r="A1762" s="550"/>
      <c r="B1762" s="550"/>
      <c r="C1762" s="550"/>
      <c r="D1762" s="550"/>
      <c r="E1762" s="551"/>
      <c r="F1762" s="551"/>
      <c r="G1762" s="550"/>
      <c r="I1762" s="551"/>
      <c r="K1762" s="555"/>
      <c r="L1762" s="556"/>
      <c r="M1762" s="556"/>
      <c r="N1762" s="550"/>
      <c r="O1762" s="553"/>
      <c r="P1762" s="560"/>
      <c r="Q1762" s="557"/>
      <c r="AF1762" s="553"/>
      <c r="AJ1762" s="558"/>
      <c r="AL1762" s="558"/>
      <c r="AO1762" s="559"/>
    </row>
    <row r="1763" ht="15.75" customHeight="1">
      <c r="A1763" s="550"/>
      <c r="B1763" s="550"/>
      <c r="C1763" s="550"/>
      <c r="D1763" s="550"/>
      <c r="E1763" s="551"/>
      <c r="F1763" s="551"/>
      <c r="G1763" s="550"/>
      <c r="I1763" s="551"/>
      <c r="K1763" s="555"/>
      <c r="L1763" s="556"/>
      <c r="M1763" s="556"/>
      <c r="N1763" s="550"/>
      <c r="O1763" s="553"/>
      <c r="P1763" s="560"/>
      <c r="Q1763" s="557"/>
      <c r="AF1763" s="553"/>
      <c r="AJ1763" s="558"/>
      <c r="AL1763" s="558"/>
      <c r="AO1763" s="559"/>
    </row>
    <row r="1764" ht="15.75" customHeight="1">
      <c r="A1764" s="550"/>
      <c r="B1764" s="550"/>
      <c r="C1764" s="550"/>
      <c r="D1764" s="550"/>
      <c r="E1764" s="551"/>
      <c r="F1764" s="551"/>
      <c r="G1764" s="550"/>
      <c r="I1764" s="551"/>
      <c r="K1764" s="555"/>
      <c r="L1764" s="556"/>
      <c r="M1764" s="556"/>
      <c r="N1764" s="550"/>
      <c r="O1764" s="553"/>
      <c r="P1764" s="560"/>
      <c r="Q1764" s="557"/>
      <c r="AF1764" s="553"/>
      <c r="AJ1764" s="558"/>
      <c r="AL1764" s="558"/>
      <c r="AO1764" s="559"/>
    </row>
    <row r="1765" ht="15.75" customHeight="1">
      <c r="A1765" s="550"/>
      <c r="B1765" s="550"/>
      <c r="C1765" s="550"/>
      <c r="D1765" s="550"/>
      <c r="E1765" s="551"/>
      <c r="F1765" s="551"/>
      <c r="G1765" s="550"/>
      <c r="I1765" s="551"/>
      <c r="K1765" s="555"/>
      <c r="L1765" s="556"/>
      <c r="M1765" s="556"/>
      <c r="N1765" s="550"/>
      <c r="O1765" s="553"/>
      <c r="P1765" s="560"/>
      <c r="Q1765" s="557"/>
      <c r="AF1765" s="553"/>
      <c r="AJ1765" s="558"/>
      <c r="AL1765" s="558"/>
      <c r="AO1765" s="559"/>
    </row>
    <row r="1766" ht="15.75" customHeight="1">
      <c r="A1766" s="550"/>
      <c r="B1766" s="550"/>
      <c r="C1766" s="550"/>
      <c r="D1766" s="550"/>
      <c r="E1766" s="551"/>
      <c r="F1766" s="551"/>
      <c r="G1766" s="550"/>
      <c r="I1766" s="551"/>
      <c r="K1766" s="555"/>
      <c r="L1766" s="556"/>
      <c r="M1766" s="556"/>
      <c r="N1766" s="550"/>
      <c r="O1766" s="553"/>
      <c r="P1766" s="560"/>
      <c r="Q1766" s="557"/>
      <c r="AF1766" s="553"/>
      <c r="AJ1766" s="558"/>
      <c r="AL1766" s="558"/>
      <c r="AO1766" s="559"/>
    </row>
    <row r="1767" ht="15.75" customHeight="1">
      <c r="A1767" s="550"/>
      <c r="B1767" s="550"/>
      <c r="C1767" s="550"/>
      <c r="D1767" s="550"/>
      <c r="E1767" s="551"/>
      <c r="F1767" s="551"/>
      <c r="G1767" s="550"/>
      <c r="I1767" s="551"/>
      <c r="K1767" s="555"/>
      <c r="L1767" s="556"/>
      <c r="M1767" s="556"/>
      <c r="N1767" s="550"/>
      <c r="O1767" s="553"/>
      <c r="P1767" s="560"/>
      <c r="Q1767" s="557"/>
      <c r="AF1767" s="553"/>
      <c r="AJ1767" s="558"/>
      <c r="AL1767" s="558"/>
      <c r="AO1767" s="559"/>
    </row>
    <row r="1768" ht="15.75" customHeight="1">
      <c r="A1768" s="550"/>
      <c r="B1768" s="550"/>
      <c r="C1768" s="550"/>
      <c r="D1768" s="550"/>
      <c r="E1768" s="551"/>
      <c r="F1768" s="551"/>
      <c r="G1768" s="550"/>
      <c r="I1768" s="551"/>
      <c r="K1768" s="555"/>
      <c r="L1768" s="556"/>
      <c r="M1768" s="556"/>
      <c r="N1768" s="550"/>
      <c r="O1768" s="553"/>
      <c r="P1768" s="560"/>
      <c r="Q1768" s="557"/>
      <c r="AF1768" s="553"/>
      <c r="AJ1768" s="558"/>
      <c r="AL1768" s="558"/>
      <c r="AO1768" s="559"/>
    </row>
    <row r="1769" ht="15.75" customHeight="1">
      <c r="A1769" s="550"/>
      <c r="B1769" s="550"/>
      <c r="C1769" s="550"/>
      <c r="D1769" s="550"/>
      <c r="E1769" s="551"/>
      <c r="F1769" s="551"/>
      <c r="G1769" s="550"/>
      <c r="I1769" s="551"/>
      <c r="K1769" s="555"/>
      <c r="L1769" s="556"/>
      <c r="M1769" s="556"/>
      <c r="N1769" s="550"/>
      <c r="O1769" s="553"/>
      <c r="P1769" s="560"/>
      <c r="Q1769" s="557"/>
      <c r="AF1769" s="553"/>
      <c r="AJ1769" s="558"/>
      <c r="AL1769" s="558"/>
      <c r="AO1769" s="559"/>
    </row>
    <row r="1770" ht="15.75" customHeight="1">
      <c r="A1770" s="550"/>
      <c r="B1770" s="550"/>
      <c r="C1770" s="550"/>
      <c r="D1770" s="550"/>
      <c r="E1770" s="551"/>
      <c r="F1770" s="551"/>
      <c r="G1770" s="550"/>
      <c r="I1770" s="551"/>
      <c r="K1770" s="555"/>
      <c r="L1770" s="556"/>
      <c r="M1770" s="556"/>
      <c r="N1770" s="550"/>
      <c r="O1770" s="553"/>
      <c r="P1770" s="560"/>
      <c r="Q1770" s="557"/>
      <c r="AF1770" s="553"/>
      <c r="AJ1770" s="558"/>
      <c r="AL1770" s="558"/>
      <c r="AO1770" s="559"/>
    </row>
    <row r="1771" ht="15.75" customHeight="1">
      <c r="A1771" s="550"/>
      <c r="B1771" s="550"/>
      <c r="C1771" s="550"/>
      <c r="D1771" s="550"/>
      <c r="E1771" s="551"/>
      <c r="F1771" s="551"/>
      <c r="G1771" s="550"/>
      <c r="I1771" s="551"/>
      <c r="K1771" s="555"/>
      <c r="L1771" s="556"/>
      <c r="M1771" s="556"/>
      <c r="N1771" s="550"/>
      <c r="O1771" s="553"/>
      <c r="P1771" s="560"/>
      <c r="Q1771" s="557"/>
      <c r="AF1771" s="553"/>
      <c r="AJ1771" s="558"/>
      <c r="AL1771" s="558"/>
      <c r="AO1771" s="559"/>
    </row>
    <row r="1772" ht="15.75" customHeight="1">
      <c r="A1772" s="550"/>
      <c r="B1772" s="550"/>
      <c r="C1772" s="550"/>
      <c r="D1772" s="550"/>
      <c r="E1772" s="551"/>
      <c r="F1772" s="551"/>
      <c r="G1772" s="550"/>
      <c r="I1772" s="551"/>
      <c r="K1772" s="555"/>
      <c r="L1772" s="556"/>
      <c r="M1772" s="556"/>
      <c r="N1772" s="550"/>
      <c r="O1772" s="553"/>
      <c r="P1772" s="560"/>
      <c r="Q1772" s="557"/>
      <c r="AF1772" s="553"/>
      <c r="AJ1772" s="558"/>
      <c r="AL1772" s="558"/>
      <c r="AO1772" s="559"/>
    </row>
    <row r="1773" ht="15.75" customHeight="1">
      <c r="A1773" s="550"/>
      <c r="B1773" s="550"/>
      <c r="C1773" s="550"/>
      <c r="D1773" s="550"/>
      <c r="E1773" s="551"/>
      <c r="F1773" s="551"/>
      <c r="G1773" s="550"/>
      <c r="I1773" s="551"/>
      <c r="K1773" s="555"/>
      <c r="L1773" s="556"/>
      <c r="M1773" s="556"/>
      <c r="N1773" s="550"/>
      <c r="O1773" s="553"/>
      <c r="P1773" s="560"/>
      <c r="Q1773" s="557"/>
      <c r="AF1773" s="553"/>
      <c r="AJ1773" s="558"/>
      <c r="AL1773" s="558"/>
      <c r="AO1773" s="559"/>
    </row>
    <row r="1774" ht="15.75" customHeight="1">
      <c r="A1774" s="550"/>
      <c r="B1774" s="550"/>
      <c r="C1774" s="550"/>
      <c r="D1774" s="550"/>
      <c r="E1774" s="551"/>
      <c r="F1774" s="551"/>
      <c r="G1774" s="550"/>
      <c r="I1774" s="551"/>
      <c r="K1774" s="555"/>
      <c r="L1774" s="556"/>
      <c r="M1774" s="556"/>
      <c r="N1774" s="550"/>
      <c r="O1774" s="553"/>
      <c r="P1774" s="560"/>
      <c r="Q1774" s="557"/>
      <c r="AF1774" s="553"/>
      <c r="AJ1774" s="558"/>
      <c r="AL1774" s="558"/>
      <c r="AO1774" s="559"/>
    </row>
    <row r="1775" ht="15.75" customHeight="1">
      <c r="A1775" s="550"/>
      <c r="B1775" s="550"/>
      <c r="C1775" s="550"/>
      <c r="D1775" s="550"/>
      <c r="E1775" s="551"/>
      <c r="F1775" s="551"/>
      <c r="G1775" s="550"/>
      <c r="I1775" s="551"/>
      <c r="K1775" s="555"/>
      <c r="L1775" s="556"/>
      <c r="M1775" s="556"/>
      <c r="N1775" s="550"/>
      <c r="O1775" s="553"/>
      <c r="P1775" s="560"/>
      <c r="Q1775" s="557"/>
      <c r="AF1775" s="553"/>
      <c r="AJ1775" s="558"/>
      <c r="AL1775" s="558"/>
      <c r="AO1775" s="559"/>
    </row>
    <row r="1776" ht="15.75" customHeight="1">
      <c r="A1776" s="550"/>
      <c r="B1776" s="550"/>
      <c r="C1776" s="550"/>
      <c r="D1776" s="550"/>
      <c r="E1776" s="551"/>
      <c r="F1776" s="551"/>
      <c r="G1776" s="550"/>
      <c r="I1776" s="551"/>
      <c r="K1776" s="555"/>
      <c r="L1776" s="556"/>
      <c r="M1776" s="556"/>
      <c r="N1776" s="550"/>
      <c r="O1776" s="553"/>
      <c r="P1776" s="560"/>
      <c r="Q1776" s="557"/>
      <c r="AF1776" s="553"/>
      <c r="AJ1776" s="558"/>
      <c r="AL1776" s="558"/>
      <c r="AO1776" s="559"/>
    </row>
    <row r="1777" ht="15.75" customHeight="1">
      <c r="A1777" s="550"/>
      <c r="B1777" s="550"/>
      <c r="C1777" s="550"/>
      <c r="D1777" s="550"/>
      <c r="E1777" s="551"/>
      <c r="F1777" s="551"/>
      <c r="G1777" s="550"/>
      <c r="I1777" s="551"/>
      <c r="K1777" s="555"/>
      <c r="L1777" s="556"/>
      <c r="M1777" s="556"/>
      <c r="N1777" s="550"/>
      <c r="O1777" s="553"/>
      <c r="P1777" s="560"/>
      <c r="Q1777" s="557"/>
      <c r="AF1777" s="553"/>
      <c r="AJ1777" s="558"/>
      <c r="AL1777" s="558"/>
      <c r="AO1777" s="559"/>
    </row>
    <row r="1778" ht="15.75" customHeight="1">
      <c r="A1778" s="550"/>
      <c r="B1778" s="550"/>
      <c r="C1778" s="550"/>
      <c r="D1778" s="550"/>
      <c r="E1778" s="551"/>
      <c r="F1778" s="551"/>
      <c r="G1778" s="550"/>
      <c r="I1778" s="551"/>
      <c r="K1778" s="555"/>
      <c r="L1778" s="556"/>
      <c r="M1778" s="556"/>
      <c r="N1778" s="550"/>
      <c r="O1778" s="553"/>
      <c r="P1778" s="560"/>
      <c r="Q1778" s="557"/>
      <c r="AF1778" s="553"/>
      <c r="AJ1778" s="558"/>
      <c r="AL1778" s="558"/>
      <c r="AO1778" s="559"/>
    </row>
    <row r="1779" ht="15.75" customHeight="1">
      <c r="A1779" s="550"/>
      <c r="B1779" s="550"/>
      <c r="C1779" s="550"/>
      <c r="D1779" s="550"/>
      <c r="E1779" s="551"/>
      <c r="F1779" s="551"/>
      <c r="G1779" s="550"/>
      <c r="I1779" s="551"/>
      <c r="K1779" s="555"/>
      <c r="L1779" s="556"/>
      <c r="M1779" s="556"/>
      <c r="N1779" s="550"/>
      <c r="O1779" s="553"/>
      <c r="P1779" s="560"/>
      <c r="Q1779" s="557"/>
      <c r="AF1779" s="553"/>
      <c r="AJ1779" s="558"/>
      <c r="AL1779" s="558"/>
      <c r="AO1779" s="559"/>
    </row>
    <row r="1780" ht="15.75" customHeight="1">
      <c r="A1780" s="550"/>
      <c r="B1780" s="550"/>
      <c r="C1780" s="550"/>
      <c r="D1780" s="550"/>
      <c r="E1780" s="551"/>
      <c r="F1780" s="551"/>
      <c r="G1780" s="550"/>
      <c r="I1780" s="551"/>
      <c r="K1780" s="555"/>
      <c r="L1780" s="556"/>
      <c r="M1780" s="556"/>
      <c r="N1780" s="550"/>
      <c r="O1780" s="553"/>
      <c r="P1780" s="560"/>
      <c r="Q1780" s="557"/>
      <c r="AF1780" s="553"/>
      <c r="AJ1780" s="558"/>
      <c r="AL1780" s="558"/>
      <c r="AO1780" s="559"/>
    </row>
    <row r="1781" ht="15.75" customHeight="1">
      <c r="A1781" s="550"/>
      <c r="B1781" s="550"/>
      <c r="C1781" s="550"/>
      <c r="D1781" s="550"/>
      <c r="E1781" s="551"/>
      <c r="F1781" s="551"/>
      <c r="G1781" s="550"/>
      <c r="I1781" s="551"/>
      <c r="K1781" s="555"/>
      <c r="L1781" s="556"/>
      <c r="M1781" s="556"/>
      <c r="N1781" s="550"/>
      <c r="O1781" s="553"/>
      <c r="P1781" s="560"/>
      <c r="Q1781" s="557"/>
      <c r="AF1781" s="553"/>
      <c r="AJ1781" s="558"/>
      <c r="AL1781" s="558"/>
      <c r="AO1781" s="559"/>
    </row>
    <row r="1782" ht="15.75" customHeight="1">
      <c r="A1782" s="550"/>
      <c r="B1782" s="550"/>
      <c r="C1782" s="550"/>
      <c r="D1782" s="550"/>
      <c r="E1782" s="551"/>
      <c r="F1782" s="551"/>
      <c r="G1782" s="550"/>
      <c r="I1782" s="551"/>
      <c r="K1782" s="555"/>
      <c r="L1782" s="556"/>
      <c r="M1782" s="556"/>
      <c r="N1782" s="550"/>
      <c r="O1782" s="553"/>
      <c r="P1782" s="560"/>
      <c r="Q1782" s="557"/>
      <c r="AF1782" s="553"/>
      <c r="AJ1782" s="558"/>
      <c r="AL1782" s="558"/>
      <c r="AO1782" s="559"/>
    </row>
    <row r="1783" ht="15.75" customHeight="1">
      <c r="A1783" s="550"/>
      <c r="B1783" s="550"/>
      <c r="C1783" s="550"/>
      <c r="D1783" s="550"/>
      <c r="E1783" s="551"/>
      <c r="F1783" s="551"/>
      <c r="G1783" s="550"/>
      <c r="I1783" s="551"/>
      <c r="K1783" s="555"/>
      <c r="L1783" s="556"/>
      <c r="M1783" s="556"/>
      <c r="N1783" s="550"/>
      <c r="O1783" s="553"/>
      <c r="P1783" s="560"/>
      <c r="Q1783" s="557"/>
      <c r="AF1783" s="553"/>
      <c r="AJ1783" s="558"/>
      <c r="AL1783" s="558"/>
      <c r="AO1783" s="559"/>
    </row>
    <row r="1784" ht="15.75" customHeight="1">
      <c r="A1784" s="550"/>
      <c r="B1784" s="550"/>
      <c r="C1784" s="550"/>
      <c r="D1784" s="550"/>
      <c r="E1784" s="551"/>
      <c r="F1784" s="551"/>
      <c r="G1784" s="550"/>
      <c r="I1784" s="551"/>
      <c r="K1784" s="555"/>
      <c r="L1784" s="556"/>
      <c r="M1784" s="556"/>
      <c r="N1784" s="550"/>
      <c r="O1784" s="553"/>
      <c r="P1784" s="560"/>
      <c r="Q1784" s="557"/>
      <c r="AF1784" s="553"/>
      <c r="AJ1784" s="558"/>
      <c r="AL1784" s="558"/>
      <c r="AO1784" s="559"/>
    </row>
    <row r="1785" ht="15.75" customHeight="1">
      <c r="A1785" s="550"/>
      <c r="B1785" s="550"/>
      <c r="C1785" s="550"/>
      <c r="D1785" s="550"/>
      <c r="E1785" s="551"/>
      <c r="F1785" s="551"/>
      <c r="G1785" s="550"/>
      <c r="I1785" s="551"/>
      <c r="K1785" s="555"/>
      <c r="L1785" s="556"/>
      <c r="M1785" s="556"/>
      <c r="N1785" s="550"/>
      <c r="O1785" s="553"/>
      <c r="P1785" s="560"/>
      <c r="Q1785" s="557"/>
      <c r="AF1785" s="553"/>
      <c r="AJ1785" s="558"/>
      <c r="AL1785" s="558"/>
      <c r="AO1785" s="559"/>
    </row>
    <row r="1786" ht="15.75" customHeight="1">
      <c r="A1786" s="550"/>
      <c r="B1786" s="550"/>
      <c r="C1786" s="550"/>
      <c r="D1786" s="550"/>
      <c r="E1786" s="551"/>
      <c r="F1786" s="551"/>
      <c r="G1786" s="550"/>
      <c r="I1786" s="551"/>
      <c r="K1786" s="555"/>
      <c r="L1786" s="556"/>
      <c r="M1786" s="556"/>
      <c r="N1786" s="550"/>
      <c r="O1786" s="553"/>
      <c r="P1786" s="560"/>
      <c r="Q1786" s="557"/>
      <c r="AF1786" s="553"/>
      <c r="AJ1786" s="558"/>
      <c r="AL1786" s="558"/>
      <c r="AO1786" s="559"/>
    </row>
    <row r="1787" ht="15.75" customHeight="1">
      <c r="A1787" s="550"/>
      <c r="B1787" s="550"/>
      <c r="C1787" s="550"/>
      <c r="D1787" s="550"/>
      <c r="E1787" s="551"/>
      <c r="F1787" s="551"/>
      <c r="G1787" s="550"/>
      <c r="I1787" s="551"/>
      <c r="K1787" s="555"/>
      <c r="L1787" s="556"/>
      <c r="M1787" s="556"/>
      <c r="N1787" s="550"/>
      <c r="O1787" s="553"/>
      <c r="P1787" s="560"/>
      <c r="Q1787" s="557"/>
      <c r="AF1787" s="553"/>
      <c r="AJ1787" s="558"/>
      <c r="AL1787" s="558"/>
      <c r="AO1787" s="559"/>
    </row>
    <row r="1788" ht="15.75" customHeight="1">
      <c r="A1788" s="550"/>
      <c r="B1788" s="550"/>
      <c r="C1788" s="550"/>
      <c r="D1788" s="550"/>
      <c r="E1788" s="551"/>
      <c r="F1788" s="551"/>
      <c r="G1788" s="550"/>
      <c r="I1788" s="551"/>
      <c r="K1788" s="555"/>
      <c r="L1788" s="556"/>
      <c r="M1788" s="556"/>
      <c r="N1788" s="550"/>
      <c r="O1788" s="553"/>
      <c r="P1788" s="560"/>
      <c r="Q1788" s="557"/>
      <c r="AF1788" s="553"/>
      <c r="AJ1788" s="558"/>
      <c r="AL1788" s="558"/>
      <c r="AO1788" s="559"/>
    </row>
    <row r="1789" ht="15.75" customHeight="1">
      <c r="A1789" s="550"/>
      <c r="B1789" s="550"/>
      <c r="C1789" s="550"/>
      <c r="D1789" s="550"/>
      <c r="E1789" s="551"/>
      <c r="F1789" s="551"/>
      <c r="G1789" s="550"/>
      <c r="I1789" s="551"/>
      <c r="K1789" s="555"/>
      <c r="L1789" s="556"/>
      <c r="M1789" s="556"/>
      <c r="N1789" s="550"/>
      <c r="O1789" s="553"/>
      <c r="P1789" s="560"/>
      <c r="Q1789" s="557"/>
      <c r="AF1789" s="553"/>
      <c r="AJ1789" s="558"/>
      <c r="AL1789" s="558"/>
      <c r="AO1789" s="559"/>
    </row>
    <row r="1790" ht="15.75" customHeight="1">
      <c r="A1790" s="550"/>
      <c r="B1790" s="550"/>
      <c r="C1790" s="550"/>
      <c r="D1790" s="550"/>
      <c r="E1790" s="551"/>
      <c r="F1790" s="551"/>
      <c r="G1790" s="550"/>
      <c r="I1790" s="551"/>
      <c r="K1790" s="555"/>
      <c r="L1790" s="556"/>
      <c r="M1790" s="556"/>
      <c r="N1790" s="550"/>
      <c r="O1790" s="553"/>
      <c r="P1790" s="560"/>
      <c r="Q1790" s="557"/>
      <c r="AF1790" s="553"/>
      <c r="AJ1790" s="558"/>
      <c r="AL1790" s="558"/>
      <c r="AO1790" s="559"/>
    </row>
    <row r="1791" ht="15.75" customHeight="1">
      <c r="A1791" s="550"/>
      <c r="B1791" s="550"/>
      <c r="C1791" s="550"/>
      <c r="D1791" s="550"/>
      <c r="E1791" s="551"/>
      <c r="F1791" s="551"/>
      <c r="G1791" s="550"/>
      <c r="I1791" s="551"/>
      <c r="K1791" s="555"/>
      <c r="L1791" s="556"/>
      <c r="M1791" s="556"/>
      <c r="N1791" s="550"/>
      <c r="O1791" s="553"/>
      <c r="P1791" s="560"/>
      <c r="Q1791" s="557"/>
      <c r="AF1791" s="553"/>
      <c r="AJ1791" s="558"/>
      <c r="AL1791" s="558"/>
      <c r="AO1791" s="559"/>
    </row>
    <row r="1792" ht="15.75" customHeight="1">
      <c r="A1792" s="550"/>
      <c r="B1792" s="550"/>
      <c r="C1792" s="550"/>
      <c r="D1792" s="550"/>
      <c r="E1792" s="551"/>
      <c r="F1792" s="551"/>
      <c r="G1792" s="550"/>
      <c r="I1792" s="551"/>
      <c r="K1792" s="555"/>
      <c r="L1792" s="556"/>
      <c r="M1792" s="556"/>
      <c r="N1792" s="550"/>
      <c r="O1792" s="553"/>
      <c r="P1792" s="560"/>
      <c r="Q1792" s="557"/>
      <c r="AF1792" s="553"/>
      <c r="AJ1792" s="558"/>
      <c r="AL1792" s="558"/>
      <c r="AO1792" s="559"/>
    </row>
    <row r="1793" ht="15.75" customHeight="1">
      <c r="A1793" s="550"/>
      <c r="B1793" s="550"/>
      <c r="C1793" s="550"/>
      <c r="D1793" s="550"/>
      <c r="E1793" s="551"/>
      <c r="F1793" s="551"/>
      <c r="G1793" s="550"/>
      <c r="I1793" s="551"/>
      <c r="K1793" s="555"/>
      <c r="L1793" s="556"/>
      <c r="M1793" s="556"/>
      <c r="N1793" s="550"/>
      <c r="O1793" s="553"/>
      <c r="P1793" s="560"/>
      <c r="Q1793" s="557"/>
      <c r="AF1793" s="553"/>
      <c r="AJ1793" s="558"/>
      <c r="AL1793" s="558"/>
      <c r="AO1793" s="559"/>
    </row>
    <row r="1794" ht="15.75" customHeight="1">
      <c r="A1794" s="550"/>
      <c r="B1794" s="550"/>
      <c r="C1794" s="550"/>
      <c r="D1794" s="550"/>
      <c r="E1794" s="551"/>
      <c r="F1794" s="551"/>
      <c r="G1794" s="550"/>
      <c r="I1794" s="551"/>
      <c r="K1794" s="555"/>
      <c r="L1794" s="556"/>
      <c r="M1794" s="556"/>
      <c r="N1794" s="550"/>
      <c r="O1794" s="553"/>
      <c r="P1794" s="560"/>
      <c r="Q1794" s="557"/>
      <c r="AF1794" s="553"/>
      <c r="AJ1794" s="558"/>
      <c r="AL1794" s="558"/>
      <c r="AO1794" s="559"/>
    </row>
    <row r="1795" ht="15.75" customHeight="1">
      <c r="A1795" s="550"/>
      <c r="B1795" s="550"/>
      <c r="C1795" s="550"/>
      <c r="D1795" s="550"/>
      <c r="E1795" s="551"/>
      <c r="F1795" s="551"/>
      <c r="G1795" s="550"/>
      <c r="I1795" s="551"/>
      <c r="K1795" s="555"/>
      <c r="L1795" s="556"/>
      <c r="M1795" s="556"/>
      <c r="N1795" s="550"/>
      <c r="O1795" s="553"/>
      <c r="P1795" s="560"/>
      <c r="Q1795" s="557"/>
      <c r="AF1795" s="553"/>
      <c r="AJ1795" s="558"/>
      <c r="AL1795" s="558"/>
      <c r="AO1795" s="559"/>
    </row>
    <row r="1796" ht="15.75" customHeight="1">
      <c r="A1796" s="550"/>
      <c r="B1796" s="550"/>
      <c r="C1796" s="550"/>
      <c r="D1796" s="550"/>
      <c r="E1796" s="551"/>
      <c r="F1796" s="551"/>
      <c r="G1796" s="550"/>
      <c r="I1796" s="551"/>
      <c r="K1796" s="555"/>
      <c r="L1796" s="556"/>
      <c r="M1796" s="556"/>
      <c r="N1796" s="550"/>
      <c r="O1796" s="553"/>
      <c r="P1796" s="560"/>
      <c r="Q1796" s="557"/>
      <c r="AF1796" s="553"/>
      <c r="AJ1796" s="558"/>
      <c r="AL1796" s="558"/>
      <c r="AO1796" s="559"/>
    </row>
    <row r="1797" ht="15.75" customHeight="1">
      <c r="A1797" s="550"/>
      <c r="B1797" s="550"/>
      <c r="C1797" s="550"/>
      <c r="D1797" s="550"/>
      <c r="E1797" s="551"/>
      <c r="F1797" s="551"/>
      <c r="G1797" s="550"/>
      <c r="I1797" s="551"/>
      <c r="K1797" s="555"/>
      <c r="L1797" s="556"/>
      <c r="M1797" s="556"/>
      <c r="N1797" s="550"/>
      <c r="O1797" s="553"/>
      <c r="P1797" s="560"/>
      <c r="Q1797" s="557"/>
      <c r="AF1797" s="553"/>
      <c r="AJ1797" s="558"/>
      <c r="AL1797" s="558"/>
      <c r="AO1797" s="559"/>
    </row>
    <row r="1798" ht="15.75" customHeight="1">
      <c r="A1798" s="550"/>
      <c r="B1798" s="550"/>
      <c r="C1798" s="550"/>
      <c r="D1798" s="550"/>
      <c r="E1798" s="551"/>
      <c r="F1798" s="551"/>
      <c r="G1798" s="550"/>
      <c r="I1798" s="551"/>
      <c r="K1798" s="555"/>
      <c r="L1798" s="556"/>
      <c r="M1798" s="556"/>
      <c r="N1798" s="550"/>
      <c r="O1798" s="553"/>
      <c r="P1798" s="560"/>
      <c r="Q1798" s="557"/>
      <c r="AF1798" s="553"/>
      <c r="AJ1798" s="558"/>
      <c r="AL1798" s="558"/>
      <c r="AO1798" s="559"/>
    </row>
    <row r="1799" ht="15.75" customHeight="1">
      <c r="A1799" s="550"/>
      <c r="B1799" s="550"/>
      <c r="C1799" s="550"/>
      <c r="D1799" s="550"/>
      <c r="E1799" s="551"/>
      <c r="F1799" s="551"/>
      <c r="G1799" s="550"/>
      <c r="I1799" s="551"/>
      <c r="K1799" s="555"/>
      <c r="L1799" s="556"/>
      <c r="M1799" s="556"/>
      <c r="N1799" s="550"/>
      <c r="O1799" s="553"/>
      <c r="P1799" s="560"/>
      <c r="Q1799" s="557"/>
      <c r="AF1799" s="553"/>
      <c r="AJ1799" s="558"/>
      <c r="AL1799" s="558"/>
      <c r="AO1799" s="559"/>
    </row>
    <row r="1800" ht="15.75" customHeight="1">
      <c r="A1800" s="550"/>
      <c r="B1800" s="550"/>
      <c r="C1800" s="550"/>
      <c r="D1800" s="550"/>
      <c r="E1800" s="551"/>
      <c r="F1800" s="551"/>
      <c r="G1800" s="550"/>
      <c r="I1800" s="551"/>
      <c r="K1800" s="555"/>
      <c r="L1800" s="556"/>
      <c r="M1800" s="556"/>
      <c r="N1800" s="550"/>
      <c r="O1800" s="553"/>
      <c r="P1800" s="560"/>
      <c r="Q1800" s="557"/>
      <c r="AF1800" s="553"/>
      <c r="AJ1800" s="558"/>
      <c r="AL1800" s="558"/>
      <c r="AO1800" s="559"/>
    </row>
    <row r="1801" ht="15.75" customHeight="1">
      <c r="A1801" s="550"/>
      <c r="B1801" s="550"/>
      <c r="C1801" s="550"/>
      <c r="D1801" s="550"/>
      <c r="E1801" s="551"/>
      <c r="F1801" s="551"/>
      <c r="G1801" s="550"/>
      <c r="I1801" s="551"/>
      <c r="K1801" s="555"/>
      <c r="L1801" s="556"/>
      <c r="M1801" s="556"/>
      <c r="N1801" s="550"/>
      <c r="O1801" s="553"/>
      <c r="P1801" s="560"/>
      <c r="Q1801" s="557"/>
      <c r="AF1801" s="553"/>
      <c r="AJ1801" s="558"/>
      <c r="AL1801" s="558"/>
      <c r="AO1801" s="559"/>
    </row>
    <row r="1802" ht="15.75" customHeight="1">
      <c r="A1802" s="550"/>
      <c r="B1802" s="550"/>
      <c r="C1802" s="550"/>
      <c r="D1802" s="550"/>
      <c r="E1802" s="551"/>
      <c r="F1802" s="551"/>
      <c r="G1802" s="550"/>
      <c r="I1802" s="551"/>
      <c r="K1802" s="555"/>
      <c r="L1802" s="556"/>
      <c r="M1802" s="556"/>
      <c r="N1802" s="550"/>
      <c r="O1802" s="553"/>
      <c r="P1802" s="560"/>
      <c r="Q1802" s="557"/>
      <c r="AF1802" s="553"/>
      <c r="AJ1802" s="558"/>
      <c r="AL1802" s="558"/>
      <c r="AO1802" s="559"/>
    </row>
    <row r="1803" ht="15.75" customHeight="1">
      <c r="A1803" s="550"/>
      <c r="B1803" s="550"/>
      <c r="C1803" s="550"/>
      <c r="D1803" s="550"/>
      <c r="E1803" s="551"/>
      <c r="F1803" s="551"/>
      <c r="G1803" s="550"/>
      <c r="I1803" s="551"/>
      <c r="K1803" s="555"/>
      <c r="L1803" s="556"/>
      <c r="M1803" s="556"/>
      <c r="N1803" s="550"/>
      <c r="O1803" s="553"/>
      <c r="P1803" s="560"/>
      <c r="Q1803" s="557"/>
      <c r="AF1803" s="553"/>
      <c r="AJ1803" s="558"/>
      <c r="AL1803" s="558"/>
      <c r="AO1803" s="559"/>
    </row>
    <row r="1804" ht="15.75" customHeight="1">
      <c r="A1804" s="550"/>
      <c r="B1804" s="550"/>
      <c r="C1804" s="550"/>
      <c r="D1804" s="550"/>
      <c r="E1804" s="551"/>
      <c r="F1804" s="551"/>
      <c r="G1804" s="550"/>
      <c r="I1804" s="551"/>
      <c r="K1804" s="555"/>
      <c r="L1804" s="556"/>
      <c r="M1804" s="556"/>
      <c r="N1804" s="550"/>
      <c r="O1804" s="553"/>
      <c r="P1804" s="560"/>
      <c r="Q1804" s="557"/>
      <c r="AF1804" s="553"/>
      <c r="AJ1804" s="558"/>
      <c r="AL1804" s="558"/>
      <c r="AO1804" s="559"/>
    </row>
    <row r="1805" ht="15.75" customHeight="1">
      <c r="A1805" s="550"/>
      <c r="B1805" s="550"/>
      <c r="C1805" s="550"/>
      <c r="D1805" s="550"/>
      <c r="E1805" s="551"/>
      <c r="F1805" s="551"/>
      <c r="G1805" s="550"/>
      <c r="I1805" s="551"/>
      <c r="K1805" s="555"/>
      <c r="L1805" s="556"/>
      <c r="M1805" s="556"/>
      <c r="N1805" s="550"/>
      <c r="O1805" s="553"/>
      <c r="P1805" s="560"/>
      <c r="Q1805" s="557"/>
      <c r="AF1805" s="553"/>
      <c r="AJ1805" s="558"/>
      <c r="AL1805" s="558"/>
      <c r="AO1805" s="559"/>
    </row>
    <row r="1806" ht="15.75" customHeight="1">
      <c r="A1806" s="550"/>
      <c r="B1806" s="550"/>
      <c r="C1806" s="550"/>
      <c r="D1806" s="550"/>
      <c r="E1806" s="551"/>
      <c r="F1806" s="551"/>
      <c r="G1806" s="550"/>
      <c r="I1806" s="551"/>
      <c r="K1806" s="555"/>
      <c r="L1806" s="556"/>
      <c r="M1806" s="556"/>
      <c r="N1806" s="550"/>
      <c r="O1806" s="553"/>
      <c r="P1806" s="560"/>
      <c r="Q1806" s="557"/>
      <c r="AF1806" s="553"/>
      <c r="AJ1806" s="558"/>
      <c r="AL1806" s="558"/>
      <c r="AO1806" s="559"/>
    </row>
    <row r="1807" ht="15.75" customHeight="1">
      <c r="A1807" s="550"/>
      <c r="B1807" s="550"/>
      <c r="C1807" s="550"/>
      <c r="D1807" s="550"/>
      <c r="E1807" s="551"/>
      <c r="F1807" s="551"/>
      <c r="G1807" s="550"/>
      <c r="I1807" s="551"/>
      <c r="K1807" s="555"/>
      <c r="L1807" s="556"/>
      <c r="M1807" s="556"/>
      <c r="N1807" s="550"/>
      <c r="O1807" s="553"/>
      <c r="P1807" s="560"/>
      <c r="Q1807" s="557"/>
      <c r="AF1807" s="553"/>
      <c r="AJ1807" s="558"/>
      <c r="AL1807" s="558"/>
      <c r="AO1807" s="559"/>
    </row>
    <row r="1808" ht="15.75" customHeight="1">
      <c r="A1808" s="550"/>
      <c r="B1808" s="550"/>
      <c r="C1808" s="550"/>
      <c r="D1808" s="550"/>
      <c r="E1808" s="551"/>
      <c r="F1808" s="551"/>
      <c r="G1808" s="550"/>
      <c r="I1808" s="551"/>
      <c r="K1808" s="555"/>
      <c r="L1808" s="556"/>
      <c r="M1808" s="556"/>
      <c r="N1808" s="550"/>
      <c r="O1808" s="553"/>
      <c r="P1808" s="560"/>
      <c r="Q1808" s="557"/>
      <c r="AF1808" s="553"/>
      <c r="AJ1808" s="558"/>
      <c r="AL1808" s="558"/>
      <c r="AO1808" s="559"/>
    </row>
    <row r="1809" ht="15.75" customHeight="1">
      <c r="A1809" s="550"/>
      <c r="B1809" s="550"/>
      <c r="C1809" s="550"/>
      <c r="D1809" s="550"/>
      <c r="E1809" s="551"/>
      <c r="F1809" s="551"/>
      <c r="G1809" s="550"/>
      <c r="I1809" s="551"/>
      <c r="K1809" s="555"/>
      <c r="L1809" s="556"/>
      <c r="M1809" s="556"/>
      <c r="N1809" s="550"/>
      <c r="O1809" s="553"/>
      <c r="P1809" s="560"/>
      <c r="Q1809" s="557"/>
      <c r="AF1809" s="553"/>
      <c r="AJ1809" s="558"/>
      <c r="AL1809" s="558"/>
      <c r="AO1809" s="559"/>
    </row>
    <row r="1810" ht="15.75" customHeight="1">
      <c r="A1810" s="550"/>
      <c r="B1810" s="550"/>
      <c r="C1810" s="550"/>
      <c r="D1810" s="550"/>
      <c r="E1810" s="551"/>
      <c r="F1810" s="551"/>
      <c r="G1810" s="550"/>
      <c r="I1810" s="551"/>
      <c r="K1810" s="555"/>
      <c r="L1810" s="556"/>
      <c r="M1810" s="556"/>
      <c r="N1810" s="550"/>
      <c r="O1810" s="553"/>
      <c r="P1810" s="560"/>
      <c r="Q1810" s="557"/>
      <c r="AF1810" s="553"/>
      <c r="AJ1810" s="558"/>
      <c r="AL1810" s="558"/>
      <c r="AO1810" s="559"/>
    </row>
    <row r="1811" ht="15.75" customHeight="1">
      <c r="A1811" s="550"/>
      <c r="B1811" s="550"/>
      <c r="C1811" s="550"/>
      <c r="D1811" s="550"/>
      <c r="E1811" s="551"/>
      <c r="F1811" s="551"/>
      <c r="G1811" s="550"/>
      <c r="I1811" s="551"/>
      <c r="K1811" s="555"/>
      <c r="L1811" s="556"/>
      <c r="M1811" s="556"/>
      <c r="N1811" s="550"/>
      <c r="O1811" s="553"/>
      <c r="P1811" s="560"/>
      <c r="Q1811" s="557"/>
      <c r="AF1811" s="553"/>
      <c r="AJ1811" s="558"/>
      <c r="AL1811" s="558"/>
      <c r="AO1811" s="559"/>
    </row>
    <row r="1812" ht="15.75" customHeight="1">
      <c r="A1812" s="550"/>
      <c r="B1812" s="550"/>
      <c r="C1812" s="550"/>
      <c r="D1812" s="550"/>
      <c r="E1812" s="551"/>
      <c r="F1812" s="551"/>
      <c r="G1812" s="550"/>
      <c r="I1812" s="551"/>
      <c r="K1812" s="555"/>
      <c r="L1812" s="556"/>
      <c r="M1812" s="556"/>
      <c r="N1812" s="550"/>
      <c r="O1812" s="553"/>
      <c r="P1812" s="560"/>
      <c r="Q1812" s="557"/>
      <c r="AF1812" s="553"/>
      <c r="AJ1812" s="558"/>
      <c r="AL1812" s="558"/>
      <c r="AO1812" s="559"/>
    </row>
    <row r="1813" ht="15.75" customHeight="1">
      <c r="A1813" s="550"/>
      <c r="B1813" s="550"/>
      <c r="C1813" s="550"/>
      <c r="D1813" s="550"/>
      <c r="E1813" s="551"/>
      <c r="F1813" s="551"/>
      <c r="G1813" s="550"/>
      <c r="I1813" s="551"/>
      <c r="K1813" s="555"/>
      <c r="L1813" s="556"/>
      <c r="M1813" s="556"/>
      <c r="N1813" s="550"/>
      <c r="O1813" s="553"/>
      <c r="P1813" s="560"/>
      <c r="Q1813" s="557"/>
      <c r="AF1813" s="553"/>
      <c r="AJ1813" s="558"/>
      <c r="AL1813" s="558"/>
      <c r="AO1813" s="559"/>
    </row>
    <row r="1814" ht="15.75" customHeight="1">
      <c r="A1814" s="550"/>
      <c r="B1814" s="550"/>
      <c r="C1814" s="550"/>
      <c r="D1814" s="550"/>
      <c r="E1814" s="551"/>
      <c r="F1814" s="551"/>
      <c r="G1814" s="550"/>
      <c r="I1814" s="551"/>
      <c r="K1814" s="555"/>
      <c r="L1814" s="556"/>
      <c r="M1814" s="556"/>
      <c r="N1814" s="550"/>
      <c r="O1814" s="553"/>
      <c r="P1814" s="560"/>
      <c r="Q1814" s="557"/>
      <c r="AF1814" s="553"/>
      <c r="AJ1814" s="558"/>
      <c r="AL1814" s="558"/>
      <c r="AO1814" s="559"/>
    </row>
    <row r="1815" ht="15.75" customHeight="1">
      <c r="A1815" s="550"/>
      <c r="B1815" s="550"/>
      <c r="C1815" s="550"/>
      <c r="D1815" s="550"/>
      <c r="E1815" s="551"/>
      <c r="F1815" s="551"/>
      <c r="G1815" s="550"/>
      <c r="I1815" s="551"/>
      <c r="K1815" s="555"/>
      <c r="L1815" s="556"/>
      <c r="M1815" s="556"/>
      <c r="N1815" s="550"/>
      <c r="O1815" s="553"/>
      <c r="P1815" s="560"/>
      <c r="Q1815" s="557"/>
      <c r="AF1815" s="553"/>
      <c r="AJ1815" s="558"/>
      <c r="AL1815" s="558"/>
      <c r="AO1815" s="559"/>
    </row>
    <row r="1816" ht="15.75" customHeight="1">
      <c r="A1816" s="550"/>
      <c r="B1816" s="550"/>
      <c r="C1816" s="550"/>
      <c r="D1816" s="550"/>
      <c r="E1816" s="551"/>
      <c r="F1816" s="551"/>
      <c r="G1816" s="550"/>
      <c r="I1816" s="551"/>
      <c r="K1816" s="555"/>
      <c r="L1816" s="556"/>
      <c r="M1816" s="556"/>
      <c r="N1816" s="550"/>
      <c r="O1816" s="553"/>
      <c r="P1816" s="560"/>
      <c r="Q1816" s="557"/>
      <c r="AF1816" s="553"/>
      <c r="AJ1816" s="558"/>
      <c r="AL1816" s="558"/>
      <c r="AO1816" s="559"/>
    </row>
    <row r="1817" ht="15.75" customHeight="1">
      <c r="A1817" s="550"/>
      <c r="B1817" s="550"/>
      <c r="C1817" s="550"/>
      <c r="D1817" s="550"/>
      <c r="E1817" s="551"/>
      <c r="F1817" s="551"/>
      <c r="G1817" s="550"/>
      <c r="I1817" s="551"/>
      <c r="K1817" s="555"/>
      <c r="L1817" s="556"/>
      <c r="M1817" s="556"/>
      <c r="N1817" s="550"/>
      <c r="O1817" s="553"/>
      <c r="P1817" s="560"/>
      <c r="Q1817" s="557"/>
      <c r="AF1817" s="553"/>
      <c r="AJ1817" s="558"/>
      <c r="AL1817" s="558"/>
      <c r="AO1817" s="559"/>
    </row>
    <row r="1818" ht="15.75" customHeight="1">
      <c r="A1818" s="550"/>
      <c r="B1818" s="550"/>
      <c r="C1818" s="550"/>
      <c r="D1818" s="550"/>
      <c r="E1818" s="551"/>
      <c r="F1818" s="551"/>
      <c r="G1818" s="550"/>
      <c r="I1818" s="551"/>
      <c r="K1818" s="555"/>
      <c r="L1818" s="556"/>
      <c r="M1818" s="556"/>
      <c r="N1818" s="550"/>
      <c r="O1818" s="553"/>
      <c r="P1818" s="560"/>
      <c r="Q1818" s="557"/>
      <c r="AF1818" s="553"/>
      <c r="AJ1818" s="558"/>
      <c r="AL1818" s="558"/>
      <c r="AO1818" s="559"/>
    </row>
    <row r="1819" ht="15.75" customHeight="1">
      <c r="A1819" s="550"/>
      <c r="B1819" s="550"/>
      <c r="C1819" s="550"/>
      <c r="D1819" s="550"/>
      <c r="E1819" s="551"/>
      <c r="F1819" s="551"/>
      <c r="G1819" s="550"/>
      <c r="I1819" s="551"/>
      <c r="K1819" s="555"/>
      <c r="L1819" s="556"/>
      <c r="M1819" s="556"/>
      <c r="N1819" s="550"/>
      <c r="O1819" s="553"/>
      <c r="P1819" s="560"/>
      <c r="Q1819" s="557"/>
      <c r="AF1819" s="553"/>
      <c r="AJ1819" s="558"/>
      <c r="AL1819" s="558"/>
      <c r="AO1819" s="559"/>
    </row>
    <row r="1820" ht="15.75" customHeight="1">
      <c r="A1820" s="550"/>
      <c r="B1820" s="550"/>
      <c r="C1820" s="550"/>
      <c r="D1820" s="550"/>
      <c r="E1820" s="551"/>
      <c r="F1820" s="551"/>
      <c r="G1820" s="550"/>
      <c r="I1820" s="551"/>
      <c r="K1820" s="555"/>
      <c r="L1820" s="556"/>
      <c r="M1820" s="556"/>
      <c r="N1820" s="550"/>
      <c r="O1820" s="553"/>
      <c r="P1820" s="560"/>
      <c r="Q1820" s="557"/>
      <c r="AF1820" s="553"/>
      <c r="AJ1820" s="558"/>
      <c r="AL1820" s="558"/>
      <c r="AO1820" s="559"/>
    </row>
    <row r="1821" ht="15.75" customHeight="1">
      <c r="A1821" s="550"/>
      <c r="B1821" s="550"/>
      <c r="C1821" s="550"/>
      <c r="D1821" s="550"/>
      <c r="E1821" s="551"/>
      <c r="F1821" s="551"/>
      <c r="G1821" s="550"/>
      <c r="I1821" s="551"/>
      <c r="K1821" s="555"/>
      <c r="L1821" s="556"/>
      <c r="M1821" s="556"/>
      <c r="N1821" s="550"/>
      <c r="O1821" s="553"/>
      <c r="P1821" s="560"/>
      <c r="Q1821" s="557"/>
      <c r="AF1821" s="553"/>
      <c r="AJ1821" s="558"/>
      <c r="AL1821" s="558"/>
      <c r="AO1821" s="559"/>
    </row>
    <row r="1822" ht="15.75" customHeight="1">
      <c r="A1822" s="550"/>
      <c r="B1822" s="550"/>
      <c r="C1822" s="550"/>
      <c r="D1822" s="550"/>
      <c r="E1822" s="551"/>
      <c r="F1822" s="551"/>
      <c r="G1822" s="550"/>
      <c r="I1822" s="551"/>
      <c r="K1822" s="555"/>
      <c r="L1822" s="556"/>
      <c r="M1822" s="556"/>
      <c r="N1822" s="550"/>
      <c r="O1822" s="553"/>
      <c r="P1822" s="560"/>
      <c r="Q1822" s="557"/>
      <c r="AF1822" s="553"/>
      <c r="AJ1822" s="558"/>
      <c r="AL1822" s="558"/>
      <c r="AO1822" s="559"/>
    </row>
    <row r="1823" ht="15.75" customHeight="1">
      <c r="A1823" s="550"/>
      <c r="B1823" s="550"/>
      <c r="C1823" s="550"/>
      <c r="D1823" s="550"/>
      <c r="E1823" s="551"/>
      <c r="F1823" s="551"/>
      <c r="G1823" s="550"/>
      <c r="I1823" s="551"/>
      <c r="K1823" s="555"/>
      <c r="L1823" s="556"/>
      <c r="M1823" s="556"/>
      <c r="N1823" s="550"/>
      <c r="O1823" s="553"/>
      <c r="P1823" s="560"/>
      <c r="Q1823" s="557"/>
      <c r="AF1823" s="553"/>
      <c r="AJ1823" s="558"/>
      <c r="AL1823" s="558"/>
      <c r="AO1823" s="559"/>
    </row>
    <row r="1824" ht="15.75" customHeight="1">
      <c r="A1824" s="550"/>
      <c r="B1824" s="550"/>
      <c r="C1824" s="550"/>
      <c r="D1824" s="550"/>
      <c r="E1824" s="551"/>
      <c r="F1824" s="551"/>
      <c r="G1824" s="550"/>
      <c r="I1824" s="551"/>
      <c r="K1824" s="555"/>
      <c r="L1824" s="556"/>
      <c r="M1824" s="556"/>
      <c r="N1824" s="550"/>
      <c r="O1824" s="553"/>
      <c r="P1824" s="560"/>
      <c r="Q1824" s="557"/>
      <c r="AF1824" s="553"/>
      <c r="AJ1824" s="558"/>
      <c r="AL1824" s="558"/>
      <c r="AO1824" s="559"/>
    </row>
    <row r="1825" ht="15.75" customHeight="1">
      <c r="A1825" s="550"/>
      <c r="B1825" s="550"/>
      <c r="C1825" s="550"/>
      <c r="D1825" s="550"/>
      <c r="E1825" s="551"/>
      <c r="F1825" s="551"/>
      <c r="G1825" s="550"/>
      <c r="I1825" s="551"/>
      <c r="K1825" s="555"/>
      <c r="L1825" s="556"/>
      <c r="M1825" s="556"/>
      <c r="N1825" s="550"/>
      <c r="O1825" s="553"/>
      <c r="P1825" s="560"/>
      <c r="Q1825" s="557"/>
      <c r="AF1825" s="553"/>
      <c r="AJ1825" s="558"/>
      <c r="AL1825" s="558"/>
      <c r="AO1825" s="559"/>
    </row>
    <row r="1826" ht="15.75" customHeight="1">
      <c r="A1826" s="550"/>
      <c r="B1826" s="550"/>
      <c r="C1826" s="550"/>
      <c r="D1826" s="550"/>
      <c r="E1826" s="551"/>
      <c r="F1826" s="551"/>
      <c r="G1826" s="550"/>
      <c r="I1826" s="551"/>
      <c r="K1826" s="555"/>
      <c r="L1826" s="556"/>
      <c r="M1826" s="556"/>
      <c r="N1826" s="550"/>
      <c r="O1826" s="553"/>
      <c r="P1826" s="560"/>
      <c r="Q1826" s="557"/>
      <c r="AF1826" s="553"/>
      <c r="AJ1826" s="558"/>
      <c r="AL1826" s="558"/>
      <c r="AO1826" s="559"/>
    </row>
    <row r="1827" ht="15.75" customHeight="1">
      <c r="A1827" s="550"/>
      <c r="B1827" s="550"/>
      <c r="C1827" s="550"/>
      <c r="D1827" s="550"/>
      <c r="E1827" s="551"/>
      <c r="F1827" s="551"/>
      <c r="G1827" s="550"/>
      <c r="I1827" s="551"/>
      <c r="K1827" s="555"/>
      <c r="L1827" s="556"/>
      <c r="M1827" s="556"/>
      <c r="N1827" s="550"/>
      <c r="O1827" s="553"/>
      <c r="P1827" s="560"/>
      <c r="Q1827" s="557"/>
      <c r="AF1827" s="553"/>
      <c r="AJ1827" s="558"/>
      <c r="AL1827" s="558"/>
      <c r="AO1827" s="559"/>
    </row>
    <row r="1828" ht="15.75" customHeight="1">
      <c r="A1828" s="550"/>
      <c r="B1828" s="550"/>
      <c r="C1828" s="550"/>
      <c r="D1828" s="550"/>
      <c r="E1828" s="551"/>
      <c r="F1828" s="551"/>
      <c r="G1828" s="550"/>
      <c r="I1828" s="551"/>
      <c r="K1828" s="555"/>
      <c r="L1828" s="556"/>
      <c r="M1828" s="556"/>
      <c r="N1828" s="550"/>
      <c r="O1828" s="553"/>
      <c r="P1828" s="560"/>
      <c r="Q1828" s="557"/>
      <c r="AF1828" s="553"/>
      <c r="AJ1828" s="558"/>
      <c r="AL1828" s="558"/>
      <c r="AO1828" s="559"/>
    </row>
    <row r="1829" ht="15.75" customHeight="1">
      <c r="A1829" s="550"/>
      <c r="B1829" s="550"/>
      <c r="C1829" s="550"/>
      <c r="D1829" s="550"/>
      <c r="E1829" s="551"/>
      <c r="F1829" s="551"/>
      <c r="G1829" s="550"/>
      <c r="I1829" s="551"/>
      <c r="K1829" s="555"/>
      <c r="L1829" s="556"/>
      <c r="M1829" s="556"/>
      <c r="N1829" s="550"/>
      <c r="O1829" s="553"/>
      <c r="P1829" s="560"/>
      <c r="Q1829" s="557"/>
      <c r="AF1829" s="553"/>
      <c r="AJ1829" s="558"/>
      <c r="AL1829" s="558"/>
      <c r="AO1829" s="559"/>
    </row>
    <row r="1830" ht="15.75" customHeight="1">
      <c r="A1830" s="550"/>
      <c r="B1830" s="550"/>
      <c r="C1830" s="550"/>
      <c r="D1830" s="550"/>
      <c r="E1830" s="551"/>
      <c r="F1830" s="551"/>
      <c r="G1830" s="550"/>
      <c r="I1830" s="551"/>
      <c r="K1830" s="555"/>
      <c r="L1830" s="556"/>
      <c r="M1830" s="556"/>
      <c r="N1830" s="550"/>
      <c r="O1830" s="553"/>
      <c r="P1830" s="560"/>
      <c r="Q1830" s="557"/>
      <c r="AF1830" s="553"/>
      <c r="AJ1830" s="558"/>
      <c r="AL1830" s="558"/>
      <c r="AO1830" s="559"/>
    </row>
    <row r="1831" ht="15.75" customHeight="1">
      <c r="A1831" s="550"/>
      <c r="B1831" s="550"/>
      <c r="C1831" s="550"/>
      <c r="D1831" s="550"/>
      <c r="E1831" s="551"/>
      <c r="F1831" s="551"/>
      <c r="G1831" s="550"/>
      <c r="I1831" s="551"/>
      <c r="K1831" s="555"/>
      <c r="L1831" s="556"/>
      <c r="M1831" s="556"/>
      <c r="N1831" s="550"/>
      <c r="O1831" s="553"/>
      <c r="P1831" s="560"/>
      <c r="Q1831" s="557"/>
      <c r="AF1831" s="553"/>
      <c r="AJ1831" s="558"/>
      <c r="AL1831" s="558"/>
      <c r="AO1831" s="559"/>
    </row>
    <row r="1832" ht="15.75" customHeight="1">
      <c r="A1832" s="550"/>
      <c r="B1832" s="550"/>
      <c r="C1832" s="550"/>
      <c r="D1832" s="550"/>
      <c r="E1832" s="551"/>
      <c r="F1832" s="551"/>
      <c r="G1832" s="550"/>
      <c r="I1832" s="551"/>
      <c r="K1832" s="555"/>
      <c r="L1832" s="556"/>
      <c r="M1832" s="556"/>
      <c r="N1832" s="550"/>
      <c r="O1832" s="553"/>
      <c r="P1832" s="560"/>
      <c r="Q1832" s="557"/>
      <c r="AF1832" s="553"/>
      <c r="AJ1832" s="558"/>
      <c r="AL1832" s="558"/>
      <c r="AO1832" s="559"/>
    </row>
    <row r="1833" ht="15.75" customHeight="1">
      <c r="A1833" s="550"/>
      <c r="B1833" s="550"/>
      <c r="C1833" s="550"/>
      <c r="D1833" s="550"/>
      <c r="E1833" s="551"/>
      <c r="F1833" s="551"/>
      <c r="G1833" s="550"/>
      <c r="I1833" s="551"/>
      <c r="K1833" s="555"/>
      <c r="L1833" s="556"/>
      <c r="M1833" s="556"/>
      <c r="N1833" s="550"/>
      <c r="O1833" s="553"/>
      <c r="P1833" s="560"/>
      <c r="Q1833" s="557"/>
      <c r="AF1833" s="553"/>
      <c r="AJ1833" s="558"/>
      <c r="AL1833" s="558"/>
      <c r="AO1833" s="559"/>
    </row>
    <row r="1834" ht="15.75" customHeight="1">
      <c r="A1834" s="550"/>
      <c r="B1834" s="550"/>
      <c r="C1834" s="550"/>
      <c r="D1834" s="550"/>
      <c r="E1834" s="551"/>
      <c r="F1834" s="551"/>
      <c r="G1834" s="550"/>
      <c r="I1834" s="551"/>
      <c r="K1834" s="555"/>
      <c r="L1834" s="556"/>
      <c r="M1834" s="556"/>
      <c r="N1834" s="550"/>
      <c r="O1834" s="553"/>
      <c r="P1834" s="560"/>
      <c r="Q1834" s="557"/>
      <c r="AF1834" s="553"/>
      <c r="AJ1834" s="558"/>
      <c r="AL1834" s="558"/>
      <c r="AO1834" s="559"/>
    </row>
    <row r="1835" ht="15.75" customHeight="1">
      <c r="A1835" s="550"/>
      <c r="B1835" s="550"/>
      <c r="C1835" s="550"/>
      <c r="D1835" s="550"/>
      <c r="E1835" s="551"/>
      <c r="F1835" s="551"/>
      <c r="G1835" s="550"/>
      <c r="I1835" s="551"/>
      <c r="K1835" s="555"/>
      <c r="L1835" s="556"/>
      <c r="M1835" s="556"/>
      <c r="N1835" s="550"/>
      <c r="O1835" s="553"/>
      <c r="P1835" s="560"/>
      <c r="Q1835" s="557"/>
      <c r="AF1835" s="553"/>
      <c r="AJ1835" s="558"/>
      <c r="AL1835" s="558"/>
      <c r="AO1835" s="559"/>
    </row>
    <row r="1836" ht="15.75" customHeight="1">
      <c r="A1836" s="550"/>
      <c r="B1836" s="550"/>
      <c r="C1836" s="550"/>
      <c r="D1836" s="550"/>
      <c r="E1836" s="551"/>
      <c r="F1836" s="551"/>
      <c r="G1836" s="550"/>
      <c r="I1836" s="551"/>
      <c r="K1836" s="555"/>
      <c r="L1836" s="556"/>
      <c r="M1836" s="556"/>
      <c r="N1836" s="550"/>
      <c r="O1836" s="553"/>
      <c r="P1836" s="560"/>
      <c r="Q1836" s="557"/>
      <c r="AF1836" s="553"/>
      <c r="AJ1836" s="558"/>
      <c r="AL1836" s="558"/>
      <c r="AO1836" s="559"/>
    </row>
    <row r="1837" ht="15.75" customHeight="1">
      <c r="A1837" s="550"/>
      <c r="B1837" s="550"/>
      <c r="C1837" s="550"/>
      <c r="D1837" s="550"/>
      <c r="E1837" s="551"/>
      <c r="F1837" s="551"/>
      <c r="G1837" s="550"/>
      <c r="I1837" s="551"/>
      <c r="K1837" s="555"/>
      <c r="L1837" s="556"/>
      <c r="M1837" s="556"/>
      <c r="N1837" s="550"/>
      <c r="O1837" s="553"/>
      <c r="P1837" s="560"/>
      <c r="Q1837" s="557"/>
      <c r="AF1837" s="553"/>
      <c r="AJ1837" s="558"/>
      <c r="AL1837" s="558"/>
      <c r="AO1837" s="559"/>
    </row>
    <row r="1838" ht="15.75" customHeight="1">
      <c r="A1838" s="550"/>
      <c r="B1838" s="550"/>
      <c r="C1838" s="550"/>
      <c r="D1838" s="550"/>
      <c r="E1838" s="551"/>
      <c r="F1838" s="551"/>
      <c r="G1838" s="550"/>
      <c r="I1838" s="551"/>
      <c r="K1838" s="555"/>
      <c r="L1838" s="556"/>
      <c r="M1838" s="556"/>
      <c r="N1838" s="550"/>
      <c r="O1838" s="553"/>
      <c r="P1838" s="560"/>
      <c r="Q1838" s="557"/>
      <c r="AF1838" s="553"/>
      <c r="AJ1838" s="558"/>
      <c r="AL1838" s="558"/>
      <c r="AO1838" s="559"/>
    </row>
    <row r="1839" ht="15.75" customHeight="1">
      <c r="A1839" s="550"/>
      <c r="B1839" s="550"/>
      <c r="C1839" s="550"/>
      <c r="D1839" s="550"/>
      <c r="E1839" s="551"/>
      <c r="F1839" s="551"/>
      <c r="G1839" s="550"/>
      <c r="I1839" s="551"/>
      <c r="K1839" s="555"/>
      <c r="L1839" s="556"/>
      <c r="M1839" s="556"/>
      <c r="N1839" s="550"/>
      <c r="O1839" s="553"/>
      <c r="P1839" s="560"/>
      <c r="Q1839" s="557"/>
      <c r="AF1839" s="553"/>
      <c r="AJ1839" s="558"/>
      <c r="AL1839" s="558"/>
      <c r="AO1839" s="559"/>
    </row>
    <row r="1840" ht="15.75" customHeight="1">
      <c r="A1840" s="550"/>
      <c r="B1840" s="550"/>
      <c r="C1840" s="550"/>
      <c r="D1840" s="550"/>
      <c r="E1840" s="551"/>
      <c r="F1840" s="551"/>
      <c r="G1840" s="550"/>
      <c r="I1840" s="551"/>
      <c r="K1840" s="555"/>
      <c r="L1840" s="556"/>
      <c r="M1840" s="556"/>
      <c r="N1840" s="550"/>
      <c r="O1840" s="553"/>
      <c r="P1840" s="560"/>
      <c r="Q1840" s="557"/>
      <c r="AF1840" s="553"/>
      <c r="AJ1840" s="558"/>
      <c r="AL1840" s="558"/>
      <c r="AO1840" s="559"/>
    </row>
    <row r="1841" ht="15.75" customHeight="1">
      <c r="A1841" s="550"/>
      <c r="B1841" s="550"/>
      <c r="C1841" s="550"/>
      <c r="D1841" s="550"/>
      <c r="E1841" s="551"/>
      <c r="F1841" s="551"/>
      <c r="G1841" s="550"/>
      <c r="I1841" s="551"/>
      <c r="K1841" s="555"/>
      <c r="L1841" s="556"/>
      <c r="M1841" s="556"/>
      <c r="N1841" s="550"/>
      <c r="O1841" s="553"/>
      <c r="P1841" s="560"/>
      <c r="Q1841" s="557"/>
      <c r="AF1841" s="553"/>
      <c r="AJ1841" s="558"/>
      <c r="AL1841" s="558"/>
      <c r="AO1841" s="559"/>
    </row>
    <row r="1842" ht="15.75" customHeight="1">
      <c r="A1842" s="550"/>
      <c r="B1842" s="550"/>
      <c r="C1842" s="550"/>
      <c r="D1842" s="550"/>
      <c r="E1842" s="551"/>
      <c r="F1842" s="551"/>
      <c r="G1842" s="550"/>
      <c r="I1842" s="551"/>
      <c r="K1842" s="555"/>
      <c r="L1842" s="556"/>
      <c r="M1842" s="556"/>
      <c r="N1842" s="550"/>
      <c r="O1842" s="553"/>
      <c r="P1842" s="560"/>
      <c r="Q1842" s="557"/>
      <c r="AF1842" s="553"/>
      <c r="AJ1842" s="558"/>
      <c r="AL1842" s="558"/>
      <c r="AO1842" s="559"/>
    </row>
    <row r="1843" ht="15.75" customHeight="1">
      <c r="A1843" s="550"/>
      <c r="B1843" s="550"/>
      <c r="C1843" s="550"/>
      <c r="D1843" s="550"/>
      <c r="E1843" s="551"/>
      <c r="F1843" s="551"/>
      <c r="G1843" s="550"/>
      <c r="I1843" s="551"/>
      <c r="K1843" s="555"/>
      <c r="L1843" s="556"/>
      <c r="M1843" s="556"/>
      <c r="N1843" s="550"/>
      <c r="O1843" s="553"/>
      <c r="P1843" s="560"/>
      <c r="Q1843" s="557"/>
      <c r="AF1843" s="553"/>
      <c r="AJ1843" s="558"/>
      <c r="AL1843" s="558"/>
      <c r="AO1843" s="559"/>
    </row>
    <row r="1844" ht="15.75" customHeight="1">
      <c r="A1844" s="550"/>
      <c r="B1844" s="550"/>
      <c r="C1844" s="550"/>
      <c r="D1844" s="550"/>
      <c r="E1844" s="551"/>
      <c r="F1844" s="551"/>
      <c r="G1844" s="550"/>
      <c r="I1844" s="551"/>
      <c r="K1844" s="555"/>
      <c r="L1844" s="556"/>
      <c r="M1844" s="556"/>
      <c r="N1844" s="550"/>
      <c r="O1844" s="553"/>
      <c r="P1844" s="560"/>
      <c r="Q1844" s="557"/>
      <c r="AF1844" s="553"/>
      <c r="AJ1844" s="558"/>
      <c r="AL1844" s="558"/>
      <c r="AO1844" s="559"/>
    </row>
    <row r="1845" ht="15.75" customHeight="1">
      <c r="A1845" s="550"/>
      <c r="B1845" s="550"/>
      <c r="C1845" s="550"/>
      <c r="D1845" s="550"/>
      <c r="E1845" s="551"/>
      <c r="F1845" s="551"/>
      <c r="G1845" s="550"/>
      <c r="I1845" s="551"/>
      <c r="K1845" s="555"/>
      <c r="L1845" s="556"/>
      <c r="M1845" s="556"/>
      <c r="N1845" s="550"/>
      <c r="O1845" s="553"/>
      <c r="P1845" s="560"/>
      <c r="Q1845" s="557"/>
      <c r="AF1845" s="553"/>
      <c r="AJ1845" s="558"/>
      <c r="AL1845" s="558"/>
      <c r="AO1845" s="559"/>
    </row>
    <row r="1846" ht="15.75" customHeight="1">
      <c r="A1846" s="550"/>
      <c r="B1846" s="550"/>
      <c r="C1846" s="550"/>
      <c r="D1846" s="550"/>
      <c r="E1846" s="551"/>
      <c r="F1846" s="551"/>
      <c r="G1846" s="550"/>
      <c r="I1846" s="551"/>
      <c r="K1846" s="555"/>
      <c r="L1846" s="556"/>
      <c r="M1846" s="556"/>
      <c r="N1846" s="550"/>
      <c r="O1846" s="553"/>
      <c r="P1846" s="560"/>
      <c r="Q1846" s="557"/>
      <c r="AF1846" s="553"/>
      <c r="AJ1846" s="558"/>
      <c r="AL1846" s="558"/>
      <c r="AO1846" s="559"/>
    </row>
    <row r="1847" ht="15.75" customHeight="1">
      <c r="A1847" s="550"/>
      <c r="B1847" s="550"/>
      <c r="C1847" s="550"/>
      <c r="D1847" s="550"/>
      <c r="E1847" s="551"/>
      <c r="F1847" s="551"/>
      <c r="G1847" s="550"/>
      <c r="I1847" s="551"/>
      <c r="K1847" s="555"/>
      <c r="L1847" s="556"/>
      <c r="M1847" s="556"/>
      <c r="N1847" s="550"/>
      <c r="O1847" s="553"/>
      <c r="P1847" s="560"/>
      <c r="Q1847" s="557"/>
      <c r="AF1847" s="553"/>
      <c r="AJ1847" s="558"/>
      <c r="AL1847" s="558"/>
      <c r="AO1847" s="559"/>
    </row>
    <row r="1848" ht="15.75" customHeight="1">
      <c r="A1848" s="550"/>
      <c r="B1848" s="550"/>
      <c r="C1848" s="550"/>
      <c r="D1848" s="550"/>
      <c r="E1848" s="551"/>
      <c r="F1848" s="551"/>
      <c r="G1848" s="550"/>
      <c r="I1848" s="551"/>
      <c r="K1848" s="555"/>
      <c r="L1848" s="556"/>
      <c r="M1848" s="556"/>
      <c r="N1848" s="550"/>
      <c r="O1848" s="553"/>
      <c r="P1848" s="560"/>
      <c r="Q1848" s="557"/>
      <c r="AF1848" s="553"/>
      <c r="AJ1848" s="558"/>
      <c r="AL1848" s="558"/>
      <c r="AO1848" s="559"/>
    </row>
    <row r="1849" ht="15.75" customHeight="1">
      <c r="A1849" s="550"/>
      <c r="B1849" s="550"/>
      <c r="C1849" s="550"/>
      <c r="D1849" s="550"/>
      <c r="E1849" s="551"/>
      <c r="F1849" s="551"/>
      <c r="G1849" s="550"/>
      <c r="I1849" s="551"/>
      <c r="K1849" s="555"/>
      <c r="L1849" s="556"/>
      <c r="M1849" s="556"/>
      <c r="N1849" s="550"/>
      <c r="O1849" s="553"/>
      <c r="P1849" s="560"/>
      <c r="Q1849" s="557"/>
      <c r="AF1849" s="553"/>
      <c r="AJ1849" s="558"/>
      <c r="AL1849" s="558"/>
      <c r="AO1849" s="559"/>
    </row>
    <row r="1850" ht="15.75" customHeight="1">
      <c r="A1850" s="550"/>
      <c r="B1850" s="550"/>
      <c r="C1850" s="550"/>
      <c r="D1850" s="550"/>
      <c r="E1850" s="551"/>
      <c r="F1850" s="551"/>
      <c r="G1850" s="550"/>
      <c r="I1850" s="551"/>
      <c r="K1850" s="555"/>
      <c r="L1850" s="556"/>
      <c r="M1850" s="556"/>
      <c r="N1850" s="550"/>
      <c r="O1850" s="553"/>
      <c r="P1850" s="560"/>
      <c r="Q1850" s="557"/>
      <c r="AF1850" s="553"/>
      <c r="AJ1850" s="558"/>
      <c r="AL1850" s="558"/>
      <c r="AO1850" s="559"/>
    </row>
    <row r="1851" ht="15.75" customHeight="1">
      <c r="A1851" s="550"/>
      <c r="B1851" s="550"/>
      <c r="C1851" s="550"/>
      <c r="D1851" s="550"/>
      <c r="E1851" s="551"/>
      <c r="F1851" s="551"/>
      <c r="G1851" s="550"/>
      <c r="I1851" s="551"/>
      <c r="K1851" s="555"/>
      <c r="L1851" s="556"/>
      <c r="M1851" s="556"/>
      <c r="N1851" s="550"/>
      <c r="O1851" s="553"/>
      <c r="P1851" s="560"/>
      <c r="Q1851" s="557"/>
      <c r="AF1851" s="553"/>
      <c r="AJ1851" s="558"/>
      <c r="AL1851" s="558"/>
      <c r="AO1851" s="559"/>
    </row>
    <row r="1852" ht="15.75" customHeight="1">
      <c r="A1852" s="550"/>
      <c r="B1852" s="550"/>
      <c r="C1852" s="550"/>
      <c r="D1852" s="550"/>
      <c r="E1852" s="551"/>
      <c r="F1852" s="551"/>
      <c r="G1852" s="550"/>
      <c r="I1852" s="551"/>
      <c r="K1852" s="555"/>
      <c r="L1852" s="556"/>
      <c r="M1852" s="556"/>
      <c r="N1852" s="550"/>
      <c r="O1852" s="553"/>
      <c r="P1852" s="560"/>
      <c r="Q1852" s="557"/>
      <c r="AF1852" s="553"/>
      <c r="AJ1852" s="558"/>
      <c r="AL1852" s="558"/>
      <c r="AO1852" s="559"/>
    </row>
    <row r="1853" ht="15.75" customHeight="1">
      <c r="A1853" s="550"/>
      <c r="B1853" s="550"/>
      <c r="C1853" s="550"/>
      <c r="D1853" s="550"/>
      <c r="E1853" s="551"/>
      <c r="F1853" s="551"/>
      <c r="G1853" s="550"/>
      <c r="I1853" s="551"/>
      <c r="K1853" s="555"/>
      <c r="L1853" s="556"/>
      <c r="M1853" s="556"/>
      <c r="N1853" s="550"/>
      <c r="O1853" s="553"/>
      <c r="P1853" s="560"/>
      <c r="Q1853" s="557"/>
      <c r="AF1853" s="553"/>
      <c r="AJ1853" s="558"/>
      <c r="AL1853" s="558"/>
      <c r="AO1853" s="559"/>
    </row>
    <row r="1854" ht="15.75" customHeight="1">
      <c r="A1854" s="550"/>
      <c r="B1854" s="550"/>
      <c r="C1854" s="550"/>
      <c r="D1854" s="550"/>
      <c r="E1854" s="551"/>
      <c r="F1854" s="551"/>
      <c r="G1854" s="550"/>
      <c r="I1854" s="551"/>
      <c r="K1854" s="555"/>
      <c r="L1854" s="556"/>
      <c r="M1854" s="556"/>
      <c r="N1854" s="550"/>
      <c r="O1854" s="553"/>
      <c r="P1854" s="560"/>
      <c r="Q1854" s="557"/>
      <c r="AF1854" s="553"/>
      <c r="AJ1854" s="558"/>
      <c r="AL1854" s="558"/>
      <c r="AO1854" s="559"/>
    </row>
    <row r="1855" ht="15.75" customHeight="1">
      <c r="A1855" s="550"/>
      <c r="B1855" s="550"/>
      <c r="C1855" s="550"/>
      <c r="D1855" s="550"/>
      <c r="E1855" s="551"/>
      <c r="F1855" s="551"/>
      <c r="G1855" s="550"/>
      <c r="I1855" s="551"/>
      <c r="K1855" s="555"/>
      <c r="L1855" s="556"/>
      <c r="M1855" s="556"/>
      <c r="N1855" s="550"/>
      <c r="O1855" s="553"/>
      <c r="P1855" s="560"/>
      <c r="Q1855" s="557"/>
      <c r="AF1855" s="553"/>
      <c r="AJ1855" s="558"/>
      <c r="AL1855" s="558"/>
      <c r="AO1855" s="559"/>
    </row>
    <row r="1856" ht="15.75" customHeight="1">
      <c r="A1856" s="550"/>
      <c r="B1856" s="550"/>
      <c r="C1856" s="550"/>
      <c r="D1856" s="550"/>
      <c r="E1856" s="551"/>
      <c r="F1856" s="551"/>
      <c r="G1856" s="550"/>
      <c r="I1856" s="551"/>
      <c r="K1856" s="555"/>
      <c r="L1856" s="556"/>
      <c r="M1856" s="556"/>
      <c r="N1856" s="550"/>
      <c r="O1856" s="553"/>
      <c r="P1856" s="560"/>
      <c r="Q1856" s="557"/>
      <c r="AF1856" s="553"/>
      <c r="AJ1856" s="558"/>
      <c r="AL1856" s="558"/>
      <c r="AO1856" s="559"/>
    </row>
    <row r="1857" ht="15.75" customHeight="1">
      <c r="A1857" s="550"/>
      <c r="B1857" s="550"/>
      <c r="C1857" s="550"/>
      <c r="D1857" s="550"/>
      <c r="E1857" s="551"/>
      <c r="F1857" s="551"/>
      <c r="G1857" s="550"/>
      <c r="I1857" s="551"/>
      <c r="K1857" s="555"/>
      <c r="L1857" s="556"/>
      <c r="M1857" s="556"/>
      <c r="N1857" s="550"/>
      <c r="O1857" s="553"/>
      <c r="P1857" s="560"/>
      <c r="Q1857" s="557"/>
      <c r="AF1857" s="553"/>
      <c r="AJ1857" s="558"/>
      <c r="AL1857" s="558"/>
      <c r="AO1857" s="559"/>
    </row>
    <row r="1858" ht="15.75" customHeight="1">
      <c r="A1858" s="550"/>
      <c r="B1858" s="550"/>
      <c r="C1858" s="550"/>
      <c r="D1858" s="550"/>
      <c r="E1858" s="551"/>
      <c r="F1858" s="551"/>
      <c r="G1858" s="550"/>
      <c r="I1858" s="551"/>
      <c r="K1858" s="555"/>
      <c r="L1858" s="556"/>
      <c r="M1858" s="556"/>
      <c r="N1858" s="550"/>
      <c r="O1858" s="553"/>
      <c r="P1858" s="560"/>
      <c r="Q1858" s="557"/>
      <c r="AF1858" s="553"/>
      <c r="AJ1858" s="558"/>
      <c r="AL1858" s="558"/>
      <c r="AO1858" s="559"/>
    </row>
    <row r="1859" ht="15.75" customHeight="1">
      <c r="A1859" s="550"/>
      <c r="B1859" s="550"/>
      <c r="C1859" s="550"/>
      <c r="D1859" s="550"/>
      <c r="E1859" s="551"/>
      <c r="F1859" s="551"/>
      <c r="G1859" s="550"/>
      <c r="I1859" s="551"/>
      <c r="K1859" s="555"/>
      <c r="L1859" s="556"/>
      <c r="M1859" s="556"/>
      <c r="N1859" s="550"/>
      <c r="O1859" s="553"/>
      <c r="P1859" s="560"/>
      <c r="Q1859" s="557"/>
      <c r="AF1859" s="553"/>
      <c r="AJ1859" s="558"/>
      <c r="AL1859" s="558"/>
      <c r="AO1859" s="559"/>
    </row>
    <row r="1860" ht="15.75" customHeight="1">
      <c r="A1860" s="550"/>
      <c r="B1860" s="550"/>
      <c r="C1860" s="550"/>
      <c r="D1860" s="550"/>
      <c r="E1860" s="551"/>
      <c r="F1860" s="551"/>
      <c r="G1860" s="550"/>
      <c r="I1860" s="551"/>
      <c r="K1860" s="555"/>
      <c r="L1860" s="556"/>
      <c r="M1860" s="556"/>
      <c r="N1860" s="550"/>
      <c r="O1860" s="553"/>
      <c r="P1860" s="560"/>
      <c r="Q1860" s="557"/>
      <c r="AF1860" s="553"/>
      <c r="AJ1860" s="558"/>
      <c r="AL1860" s="558"/>
      <c r="AO1860" s="559"/>
    </row>
    <row r="1861" ht="15.75" customHeight="1">
      <c r="A1861" s="550"/>
      <c r="B1861" s="550"/>
      <c r="C1861" s="550"/>
      <c r="D1861" s="550"/>
      <c r="E1861" s="551"/>
      <c r="F1861" s="551"/>
      <c r="G1861" s="550"/>
      <c r="I1861" s="551"/>
      <c r="K1861" s="555"/>
      <c r="L1861" s="556"/>
      <c r="M1861" s="556"/>
      <c r="N1861" s="550"/>
      <c r="O1861" s="553"/>
      <c r="P1861" s="560"/>
      <c r="Q1861" s="557"/>
      <c r="AF1861" s="553"/>
      <c r="AJ1861" s="558"/>
      <c r="AL1861" s="558"/>
      <c r="AO1861" s="559"/>
    </row>
    <row r="1862" ht="15.75" customHeight="1">
      <c r="A1862" s="550"/>
      <c r="B1862" s="550"/>
      <c r="C1862" s="550"/>
      <c r="D1862" s="550"/>
      <c r="E1862" s="551"/>
      <c r="F1862" s="551"/>
      <c r="G1862" s="550"/>
      <c r="I1862" s="551"/>
      <c r="K1862" s="555"/>
      <c r="L1862" s="556"/>
      <c r="M1862" s="556"/>
      <c r="N1862" s="550"/>
      <c r="O1862" s="553"/>
      <c r="P1862" s="560"/>
      <c r="Q1862" s="557"/>
      <c r="AF1862" s="553"/>
      <c r="AJ1862" s="558"/>
      <c r="AL1862" s="558"/>
      <c r="AO1862" s="559"/>
    </row>
    <row r="1863" ht="15.75" customHeight="1">
      <c r="A1863" s="550"/>
      <c r="B1863" s="550"/>
      <c r="C1863" s="550"/>
      <c r="D1863" s="550"/>
      <c r="E1863" s="551"/>
      <c r="F1863" s="551"/>
      <c r="G1863" s="550"/>
      <c r="I1863" s="551"/>
      <c r="K1863" s="555"/>
      <c r="L1863" s="556"/>
      <c r="M1863" s="556"/>
      <c r="N1863" s="550"/>
      <c r="O1863" s="553"/>
      <c r="P1863" s="560"/>
      <c r="Q1863" s="557"/>
      <c r="AF1863" s="553"/>
      <c r="AJ1863" s="558"/>
      <c r="AL1863" s="558"/>
      <c r="AO1863" s="559"/>
    </row>
    <row r="1864" ht="15.75" customHeight="1">
      <c r="A1864" s="550"/>
      <c r="B1864" s="550"/>
      <c r="C1864" s="550"/>
      <c r="D1864" s="550"/>
      <c r="E1864" s="551"/>
      <c r="F1864" s="551"/>
      <c r="G1864" s="550"/>
      <c r="I1864" s="551"/>
      <c r="K1864" s="555"/>
      <c r="L1864" s="556"/>
      <c r="M1864" s="556"/>
      <c r="N1864" s="550"/>
      <c r="O1864" s="553"/>
      <c r="P1864" s="560"/>
      <c r="Q1864" s="557"/>
      <c r="AF1864" s="553"/>
      <c r="AJ1864" s="558"/>
      <c r="AL1864" s="558"/>
      <c r="AO1864" s="559"/>
    </row>
    <row r="1865" ht="15.75" customHeight="1">
      <c r="A1865" s="550"/>
      <c r="B1865" s="550"/>
      <c r="C1865" s="550"/>
      <c r="D1865" s="550"/>
      <c r="E1865" s="551"/>
      <c r="F1865" s="551"/>
      <c r="G1865" s="550"/>
      <c r="I1865" s="551"/>
      <c r="K1865" s="555"/>
      <c r="L1865" s="556"/>
      <c r="M1865" s="556"/>
      <c r="N1865" s="550"/>
      <c r="O1865" s="553"/>
      <c r="P1865" s="560"/>
      <c r="Q1865" s="557"/>
      <c r="AF1865" s="553"/>
      <c r="AJ1865" s="558"/>
      <c r="AL1865" s="558"/>
      <c r="AO1865" s="559"/>
    </row>
    <row r="1866" ht="15.75" customHeight="1">
      <c r="A1866" s="550"/>
      <c r="B1866" s="550"/>
      <c r="C1866" s="550"/>
      <c r="D1866" s="550"/>
      <c r="E1866" s="551"/>
      <c r="F1866" s="551"/>
      <c r="G1866" s="550"/>
      <c r="I1866" s="551"/>
      <c r="K1866" s="555"/>
      <c r="L1866" s="556"/>
      <c r="M1866" s="556"/>
      <c r="N1866" s="550"/>
      <c r="O1866" s="553"/>
      <c r="P1866" s="560"/>
      <c r="Q1866" s="557"/>
      <c r="AF1866" s="553"/>
      <c r="AJ1866" s="558"/>
      <c r="AL1866" s="558"/>
      <c r="AO1866" s="559"/>
    </row>
    <row r="1867" ht="15.75" customHeight="1">
      <c r="A1867" s="550"/>
      <c r="B1867" s="550"/>
      <c r="C1867" s="550"/>
      <c r="D1867" s="550"/>
      <c r="E1867" s="551"/>
      <c r="F1867" s="551"/>
      <c r="G1867" s="550"/>
      <c r="I1867" s="551"/>
      <c r="K1867" s="555"/>
      <c r="L1867" s="556"/>
      <c r="M1867" s="556"/>
      <c r="N1867" s="550"/>
      <c r="O1867" s="553"/>
      <c r="P1867" s="560"/>
      <c r="Q1867" s="557"/>
      <c r="AF1867" s="553"/>
      <c r="AJ1867" s="558"/>
      <c r="AL1867" s="558"/>
      <c r="AO1867" s="559"/>
    </row>
    <row r="1868" ht="15.75" customHeight="1">
      <c r="A1868" s="550"/>
      <c r="B1868" s="550"/>
      <c r="C1868" s="550"/>
      <c r="D1868" s="550"/>
      <c r="E1868" s="551"/>
      <c r="F1868" s="551"/>
      <c r="G1868" s="550"/>
      <c r="I1868" s="551"/>
      <c r="K1868" s="555"/>
      <c r="L1868" s="556"/>
      <c r="M1868" s="556"/>
      <c r="N1868" s="550"/>
      <c r="O1868" s="553"/>
      <c r="P1868" s="560"/>
      <c r="Q1868" s="557"/>
      <c r="AF1868" s="553"/>
      <c r="AJ1868" s="558"/>
      <c r="AL1868" s="558"/>
      <c r="AO1868" s="559"/>
    </row>
    <row r="1869" ht="15.75" customHeight="1">
      <c r="A1869" s="550"/>
      <c r="B1869" s="550"/>
      <c r="C1869" s="550"/>
      <c r="D1869" s="550"/>
      <c r="E1869" s="551"/>
      <c r="F1869" s="551"/>
      <c r="G1869" s="550"/>
      <c r="I1869" s="551"/>
      <c r="K1869" s="555"/>
      <c r="L1869" s="556"/>
      <c r="M1869" s="556"/>
      <c r="N1869" s="550"/>
      <c r="O1869" s="553"/>
      <c r="P1869" s="560"/>
      <c r="Q1869" s="557"/>
      <c r="AF1869" s="553"/>
      <c r="AJ1869" s="558"/>
      <c r="AL1869" s="558"/>
      <c r="AO1869" s="559"/>
    </row>
    <row r="1870" ht="15.75" customHeight="1">
      <c r="A1870" s="550"/>
      <c r="B1870" s="550"/>
      <c r="C1870" s="550"/>
      <c r="D1870" s="550"/>
      <c r="E1870" s="551"/>
      <c r="F1870" s="551"/>
      <c r="G1870" s="550"/>
      <c r="I1870" s="551"/>
      <c r="K1870" s="555"/>
      <c r="L1870" s="556"/>
      <c r="M1870" s="556"/>
      <c r="N1870" s="550"/>
      <c r="O1870" s="553"/>
      <c r="P1870" s="560"/>
      <c r="Q1870" s="557"/>
      <c r="AF1870" s="553"/>
      <c r="AJ1870" s="558"/>
      <c r="AL1870" s="558"/>
      <c r="AO1870" s="559"/>
    </row>
    <row r="1871" ht="15.75" customHeight="1">
      <c r="A1871" s="550"/>
      <c r="B1871" s="550"/>
      <c r="C1871" s="550"/>
      <c r="D1871" s="550"/>
      <c r="E1871" s="551"/>
      <c r="F1871" s="551"/>
      <c r="G1871" s="550"/>
      <c r="I1871" s="551"/>
      <c r="K1871" s="555"/>
      <c r="L1871" s="556"/>
      <c r="M1871" s="556"/>
      <c r="N1871" s="550"/>
      <c r="O1871" s="553"/>
      <c r="P1871" s="560"/>
      <c r="Q1871" s="557"/>
      <c r="AF1871" s="553"/>
      <c r="AJ1871" s="558"/>
      <c r="AL1871" s="558"/>
      <c r="AO1871" s="559"/>
    </row>
    <row r="1872" ht="15.75" customHeight="1">
      <c r="A1872" s="550"/>
      <c r="B1872" s="550"/>
      <c r="C1872" s="550"/>
      <c r="D1872" s="550"/>
      <c r="E1872" s="551"/>
      <c r="F1872" s="551"/>
      <c r="G1872" s="550"/>
      <c r="I1872" s="551"/>
      <c r="K1872" s="555"/>
      <c r="L1872" s="556"/>
      <c r="M1872" s="556"/>
      <c r="N1872" s="550"/>
      <c r="O1872" s="553"/>
      <c r="P1872" s="560"/>
      <c r="Q1872" s="557"/>
      <c r="AF1872" s="553"/>
      <c r="AJ1872" s="558"/>
      <c r="AL1872" s="558"/>
      <c r="AO1872" s="559"/>
    </row>
    <row r="1873" ht="15.75" customHeight="1">
      <c r="A1873" s="550"/>
      <c r="B1873" s="550"/>
      <c r="C1873" s="550"/>
      <c r="D1873" s="550"/>
      <c r="E1873" s="551"/>
      <c r="F1873" s="551"/>
      <c r="G1873" s="550"/>
      <c r="I1873" s="551"/>
      <c r="K1873" s="555"/>
      <c r="L1873" s="556"/>
      <c r="M1873" s="556"/>
      <c r="N1873" s="550"/>
      <c r="O1873" s="553"/>
      <c r="P1873" s="560"/>
      <c r="Q1873" s="557"/>
      <c r="AF1873" s="553"/>
      <c r="AJ1873" s="558"/>
      <c r="AL1873" s="558"/>
      <c r="AO1873" s="559"/>
    </row>
    <row r="1874" ht="15.75" customHeight="1">
      <c r="A1874" s="550"/>
      <c r="B1874" s="550"/>
      <c r="C1874" s="550"/>
      <c r="D1874" s="550"/>
      <c r="E1874" s="551"/>
      <c r="F1874" s="551"/>
      <c r="G1874" s="550"/>
      <c r="I1874" s="551"/>
      <c r="K1874" s="555"/>
      <c r="L1874" s="556"/>
      <c r="M1874" s="556"/>
      <c r="N1874" s="550"/>
      <c r="O1874" s="553"/>
      <c r="P1874" s="560"/>
      <c r="Q1874" s="557"/>
      <c r="AF1874" s="553"/>
      <c r="AJ1874" s="558"/>
      <c r="AL1874" s="558"/>
      <c r="AO1874" s="559"/>
    </row>
    <row r="1875" ht="15.75" customHeight="1">
      <c r="A1875" s="550"/>
      <c r="B1875" s="550"/>
      <c r="C1875" s="550"/>
      <c r="D1875" s="550"/>
      <c r="E1875" s="551"/>
      <c r="F1875" s="551"/>
      <c r="G1875" s="550"/>
      <c r="I1875" s="551"/>
      <c r="K1875" s="555"/>
      <c r="L1875" s="556"/>
      <c r="M1875" s="556"/>
      <c r="N1875" s="550"/>
      <c r="O1875" s="553"/>
      <c r="P1875" s="560"/>
      <c r="Q1875" s="557"/>
      <c r="AF1875" s="553"/>
      <c r="AJ1875" s="558"/>
      <c r="AL1875" s="558"/>
      <c r="AO1875" s="559"/>
    </row>
    <row r="1876" ht="15.75" customHeight="1">
      <c r="A1876" s="550"/>
      <c r="B1876" s="550"/>
      <c r="C1876" s="550"/>
      <c r="D1876" s="550"/>
      <c r="E1876" s="551"/>
      <c r="F1876" s="551"/>
      <c r="G1876" s="550"/>
      <c r="I1876" s="551"/>
      <c r="K1876" s="555"/>
      <c r="L1876" s="556"/>
      <c r="M1876" s="556"/>
      <c r="N1876" s="550"/>
      <c r="O1876" s="553"/>
      <c r="P1876" s="560"/>
      <c r="Q1876" s="557"/>
      <c r="AF1876" s="553"/>
      <c r="AJ1876" s="558"/>
      <c r="AL1876" s="558"/>
      <c r="AO1876" s="559"/>
    </row>
    <row r="1877" ht="15.75" customHeight="1">
      <c r="A1877" s="550"/>
      <c r="B1877" s="550"/>
      <c r="C1877" s="550"/>
      <c r="D1877" s="550"/>
      <c r="E1877" s="551"/>
      <c r="F1877" s="551"/>
      <c r="G1877" s="550"/>
      <c r="I1877" s="551"/>
      <c r="K1877" s="555"/>
      <c r="L1877" s="556"/>
      <c r="M1877" s="556"/>
      <c r="N1877" s="550"/>
      <c r="O1877" s="553"/>
      <c r="P1877" s="560"/>
      <c r="Q1877" s="557"/>
      <c r="AF1877" s="553"/>
      <c r="AJ1877" s="558"/>
      <c r="AL1877" s="558"/>
      <c r="AO1877" s="559"/>
    </row>
    <row r="1878" ht="15.75" customHeight="1">
      <c r="A1878" s="550"/>
      <c r="B1878" s="550"/>
      <c r="C1878" s="550"/>
      <c r="D1878" s="550"/>
      <c r="E1878" s="551"/>
      <c r="F1878" s="551"/>
      <c r="G1878" s="550"/>
      <c r="I1878" s="551"/>
      <c r="K1878" s="555"/>
      <c r="L1878" s="556"/>
      <c r="M1878" s="556"/>
      <c r="N1878" s="550"/>
      <c r="O1878" s="553"/>
      <c r="P1878" s="560"/>
      <c r="Q1878" s="557"/>
      <c r="AF1878" s="553"/>
      <c r="AJ1878" s="558"/>
      <c r="AL1878" s="558"/>
      <c r="AO1878" s="559"/>
    </row>
    <row r="1879" ht="15.75" customHeight="1">
      <c r="A1879" s="550"/>
      <c r="B1879" s="550"/>
      <c r="C1879" s="550"/>
      <c r="D1879" s="550"/>
      <c r="E1879" s="551"/>
      <c r="F1879" s="551"/>
      <c r="G1879" s="550"/>
      <c r="I1879" s="551"/>
      <c r="K1879" s="555"/>
      <c r="L1879" s="556"/>
      <c r="M1879" s="556"/>
      <c r="N1879" s="550"/>
      <c r="O1879" s="553"/>
      <c r="P1879" s="560"/>
      <c r="Q1879" s="557"/>
      <c r="AF1879" s="553"/>
      <c r="AJ1879" s="558"/>
      <c r="AL1879" s="558"/>
      <c r="AO1879" s="559"/>
    </row>
    <row r="1880" ht="15.75" customHeight="1">
      <c r="A1880" s="550"/>
      <c r="B1880" s="550"/>
      <c r="C1880" s="550"/>
      <c r="D1880" s="550"/>
      <c r="E1880" s="551"/>
      <c r="F1880" s="551"/>
      <c r="G1880" s="550"/>
      <c r="I1880" s="551"/>
      <c r="K1880" s="555"/>
      <c r="L1880" s="556"/>
      <c r="M1880" s="556"/>
      <c r="N1880" s="550"/>
      <c r="O1880" s="553"/>
      <c r="P1880" s="560"/>
      <c r="Q1880" s="557"/>
      <c r="AF1880" s="553"/>
      <c r="AJ1880" s="558"/>
      <c r="AL1880" s="558"/>
      <c r="AO1880" s="559"/>
    </row>
    <row r="1881" ht="15.75" customHeight="1">
      <c r="A1881" s="550"/>
      <c r="B1881" s="550"/>
      <c r="C1881" s="550"/>
      <c r="D1881" s="550"/>
      <c r="E1881" s="551"/>
      <c r="F1881" s="551"/>
      <c r="G1881" s="550"/>
      <c r="I1881" s="551"/>
      <c r="K1881" s="555"/>
      <c r="L1881" s="556"/>
      <c r="M1881" s="556"/>
      <c r="N1881" s="550"/>
      <c r="O1881" s="553"/>
      <c r="P1881" s="560"/>
      <c r="Q1881" s="557"/>
      <c r="AF1881" s="553"/>
      <c r="AJ1881" s="558"/>
      <c r="AL1881" s="558"/>
      <c r="AO1881" s="559"/>
    </row>
    <row r="1882" ht="15.75" customHeight="1">
      <c r="A1882" s="550"/>
      <c r="B1882" s="550"/>
      <c r="C1882" s="550"/>
      <c r="D1882" s="550"/>
      <c r="E1882" s="551"/>
      <c r="F1882" s="551"/>
      <c r="G1882" s="550"/>
      <c r="I1882" s="551"/>
      <c r="K1882" s="555"/>
      <c r="L1882" s="556"/>
      <c r="M1882" s="556"/>
      <c r="N1882" s="550"/>
      <c r="O1882" s="553"/>
      <c r="P1882" s="560"/>
      <c r="Q1882" s="557"/>
      <c r="AF1882" s="553"/>
      <c r="AJ1882" s="558"/>
      <c r="AL1882" s="558"/>
      <c r="AO1882" s="559"/>
    </row>
    <row r="1883" ht="15.75" customHeight="1">
      <c r="A1883" s="550"/>
      <c r="B1883" s="550"/>
      <c r="C1883" s="550"/>
      <c r="D1883" s="550"/>
      <c r="E1883" s="551"/>
      <c r="F1883" s="551"/>
      <c r="G1883" s="550"/>
      <c r="I1883" s="551"/>
      <c r="K1883" s="555"/>
      <c r="L1883" s="556"/>
      <c r="M1883" s="556"/>
      <c r="N1883" s="550"/>
      <c r="O1883" s="553"/>
      <c r="P1883" s="560"/>
      <c r="Q1883" s="557"/>
      <c r="AF1883" s="553"/>
      <c r="AJ1883" s="558"/>
      <c r="AL1883" s="558"/>
      <c r="AO1883" s="559"/>
    </row>
    <row r="1884" ht="15.75" customHeight="1">
      <c r="A1884" s="550"/>
      <c r="B1884" s="550"/>
      <c r="C1884" s="550"/>
      <c r="D1884" s="550"/>
      <c r="E1884" s="551"/>
      <c r="F1884" s="551"/>
      <c r="G1884" s="550"/>
      <c r="I1884" s="551"/>
      <c r="K1884" s="555"/>
      <c r="L1884" s="556"/>
      <c r="M1884" s="556"/>
      <c r="N1884" s="550"/>
      <c r="O1884" s="553"/>
      <c r="P1884" s="560"/>
      <c r="Q1884" s="557"/>
      <c r="AF1884" s="553"/>
      <c r="AJ1884" s="558"/>
      <c r="AL1884" s="558"/>
      <c r="AO1884" s="559"/>
    </row>
    <row r="1885" ht="15.75" customHeight="1">
      <c r="A1885" s="550"/>
      <c r="B1885" s="550"/>
      <c r="C1885" s="550"/>
      <c r="D1885" s="550"/>
      <c r="E1885" s="551"/>
      <c r="F1885" s="551"/>
      <c r="G1885" s="550"/>
      <c r="I1885" s="551"/>
      <c r="K1885" s="555"/>
      <c r="L1885" s="556"/>
      <c r="M1885" s="556"/>
      <c r="N1885" s="550"/>
      <c r="O1885" s="553"/>
      <c r="P1885" s="560"/>
      <c r="Q1885" s="557"/>
      <c r="AF1885" s="553"/>
      <c r="AJ1885" s="558"/>
      <c r="AL1885" s="558"/>
      <c r="AO1885" s="559"/>
    </row>
    <row r="1886" ht="15.75" customHeight="1">
      <c r="A1886" s="550"/>
      <c r="B1886" s="550"/>
      <c r="C1886" s="550"/>
      <c r="D1886" s="550"/>
      <c r="E1886" s="551"/>
      <c r="F1886" s="551"/>
      <c r="G1886" s="550"/>
      <c r="I1886" s="551"/>
      <c r="K1886" s="555"/>
      <c r="L1886" s="556"/>
      <c r="M1886" s="556"/>
      <c r="N1886" s="550"/>
      <c r="O1886" s="553"/>
      <c r="P1886" s="560"/>
      <c r="Q1886" s="557"/>
      <c r="AF1886" s="553"/>
      <c r="AJ1886" s="558"/>
      <c r="AL1886" s="558"/>
      <c r="AO1886" s="559"/>
    </row>
    <row r="1887" ht="15.75" customHeight="1">
      <c r="A1887" s="550"/>
      <c r="B1887" s="550"/>
      <c r="C1887" s="550"/>
      <c r="D1887" s="550"/>
      <c r="E1887" s="551"/>
      <c r="F1887" s="551"/>
      <c r="G1887" s="550"/>
      <c r="I1887" s="551"/>
      <c r="K1887" s="555"/>
      <c r="L1887" s="556"/>
      <c r="M1887" s="556"/>
      <c r="N1887" s="550"/>
      <c r="O1887" s="553"/>
      <c r="P1887" s="560"/>
      <c r="Q1887" s="557"/>
      <c r="AF1887" s="553"/>
      <c r="AJ1887" s="558"/>
      <c r="AL1887" s="558"/>
      <c r="AO1887" s="559"/>
    </row>
    <row r="1888" ht="15.75" customHeight="1">
      <c r="A1888" s="550"/>
      <c r="B1888" s="550"/>
      <c r="C1888" s="550"/>
      <c r="D1888" s="550"/>
      <c r="E1888" s="551"/>
      <c r="F1888" s="551"/>
      <c r="G1888" s="550"/>
      <c r="I1888" s="551"/>
      <c r="K1888" s="555"/>
      <c r="L1888" s="556"/>
      <c r="M1888" s="556"/>
      <c r="N1888" s="550"/>
      <c r="O1888" s="553"/>
      <c r="P1888" s="560"/>
      <c r="Q1888" s="557"/>
      <c r="AF1888" s="553"/>
      <c r="AJ1888" s="558"/>
      <c r="AL1888" s="558"/>
      <c r="AO1888" s="559"/>
    </row>
    <row r="1889" ht="15.75" customHeight="1">
      <c r="A1889" s="550"/>
      <c r="B1889" s="550"/>
      <c r="C1889" s="550"/>
      <c r="D1889" s="550"/>
      <c r="E1889" s="551"/>
      <c r="F1889" s="551"/>
      <c r="G1889" s="550"/>
      <c r="I1889" s="551"/>
      <c r="K1889" s="555"/>
      <c r="L1889" s="556"/>
      <c r="M1889" s="556"/>
      <c r="N1889" s="550"/>
      <c r="O1889" s="553"/>
      <c r="P1889" s="560"/>
      <c r="Q1889" s="557"/>
      <c r="AF1889" s="553"/>
      <c r="AJ1889" s="558"/>
      <c r="AL1889" s="558"/>
      <c r="AO1889" s="559"/>
    </row>
    <row r="1890" ht="15.75" customHeight="1">
      <c r="A1890" s="550"/>
      <c r="B1890" s="550"/>
      <c r="C1890" s="550"/>
      <c r="D1890" s="550"/>
      <c r="E1890" s="551"/>
      <c r="F1890" s="551"/>
      <c r="G1890" s="550"/>
      <c r="I1890" s="551"/>
      <c r="K1890" s="555"/>
      <c r="L1890" s="556"/>
      <c r="M1890" s="556"/>
      <c r="N1890" s="550"/>
      <c r="O1890" s="553"/>
      <c r="P1890" s="560"/>
      <c r="Q1890" s="557"/>
      <c r="AF1890" s="553"/>
      <c r="AJ1890" s="558"/>
      <c r="AL1890" s="558"/>
      <c r="AO1890" s="559"/>
    </row>
    <row r="1891" ht="15.75" customHeight="1">
      <c r="A1891" s="550"/>
      <c r="B1891" s="550"/>
      <c r="C1891" s="550"/>
      <c r="D1891" s="550"/>
      <c r="E1891" s="551"/>
      <c r="F1891" s="551"/>
      <c r="G1891" s="550"/>
      <c r="I1891" s="551"/>
      <c r="K1891" s="555"/>
      <c r="L1891" s="556"/>
      <c r="M1891" s="556"/>
      <c r="N1891" s="550"/>
      <c r="O1891" s="553"/>
      <c r="P1891" s="560"/>
      <c r="Q1891" s="557"/>
      <c r="AF1891" s="553"/>
      <c r="AJ1891" s="558"/>
      <c r="AL1891" s="558"/>
      <c r="AO1891" s="559"/>
    </row>
    <row r="1892" ht="15.75" customHeight="1">
      <c r="A1892" s="550"/>
      <c r="B1892" s="550"/>
      <c r="C1892" s="550"/>
      <c r="D1892" s="550"/>
      <c r="E1892" s="551"/>
      <c r="F1892" s="551"/>
      <c r="G1892" s="550"/>
      <c r="I1892" s="551"/>
      <c r="K1892" s="555"/>
      <c r="L1892" s="556"/>
      <c r="M1892" s="556"/>
      <c r="N1892" s="550"/>
      <c r="O1892" s="553"/>
      <c r="P1892" s="560"/>
      <c r="Q1892" s="557"/>
      <c r="AF1892" s="553"/>
      <c r="AJ1892" s="558"/>
      <c r="AL1892" s="558"/>
      <c r="AO1892" s="559"/>
    </row>
    <row r="1893" ht="15.75" customHeight="1">
      <c r="A1893" s="550"/>
      <c r="B1893" s="550"/>
      <c r="C1893" s="550"/>
      <c r="D1893" s="550"/>
      <c r="E1893" s="551"/>
      <c r="F1893" s="551"/>
      <c r="G1893" s="550"/>
      <c r="I1893" s="551"/>
      <c r="K1893" s="555"/>
      <c r="L1893" s="556"/>
      <c r="M1893" s="556"/>
      <c r="N1893" s="550"/>
      <c r="O1893" s="553"/>
      <c r="P1893" s="560"/>
      <c r="Q1893" s="557"/>
      <c r="AF1893" s="553"/>
      <c r="AJ1893" s="558"/>
      <c r="AL1893" s="558"/>
      <c r="AO1893" s="559"/>
    </row>
    <row r="1894" ht="15.75" customHeight="1">
      <c r="A1894" s="550"/>
      <c r="B1894" s="550"/>
      <c r="C1894" s="550"/>
      <c r="D1894" s="550"/>
      <c r="E1894" s="551"/>
      <c r="F1894" s="551"/>
      <c r="G1894" s="550"/>
      <c r="I1894" s="551"/>
      <c r="K1894" s="555"/>
      <c r="L1894" s="556"/>
      <c r="M1894" s="556"/>
      <c r="N1894" s="550"/>
      <c r="O1894" s="553"/>
      <c r="P1894" s="560"/>
      <c r="Q1894" s="557"/>
      <c r="AF1894" s="553"/>
      <c r="AJ1894" s="558"/>
      <c r="AL1894" s="558"/>
      <c r="AO1894" s="559"/>
    </row>
    <row r="1895" ht="15.75" customHeight="1">
      <c r="A1895" s="550"/>
      <c r="B1895" s="550"/>
      <c r="C1895" s="550"/>
      <c r="D1895" s="550"/>
      <c r="E1895" s="551"/>
      <c r="F1895" s="551"/>
      <c r="G1895" s="550"/>
      <c r="I1895" s="551"/>
      <c r="K1895" s="555"/>
      <c r="L1895" s="556"/>
      <c r="M1895" s="556"/>
      <c r="N1895" s="550"/>
      <c r="O1895" s="553"/>
      <c r="P1895" s="560"/>
      <c r="Q1895" s="557"/>
      <c r="AF1895" s="553"/>
      <c r="AJ1895" s="558"/>
      <c r="AL1895" s="558"/>
      <c r="AO1895" s="559"/>
    </row>
    <row r="1896" ht="15.75" customHeight="1">
      <c r="A1896" s="550"/>
      <c r="B1896" s="550"/>
      <c r="C1896" s="550"/>
      <c r="D1896" s="550"/>
      <c r="E1896" s="551"/>
      <c r="F1896" s="551"/>
      <c r="G1896" s="550"/>
      <c r="I1896" s="551"/>
      <c r="K1896" s="555"/>
      <c r="L1896" s="556"/>
      <c r="M1896" s="556"/>
      <c r="N1896" s="550"/>
      <c r="O1896" s="553"/>
      <c r="P1896" s="560"/>
      <c r="Q1896" s="557"/>
      <c r="AF1896" s="553"/>
      <c r="AJ1896" s="558"/>
      <c r="AL1896" s="558"/>
      <c r="AO1896" s="559"/>
    </row>
    <row r="1897" ht="15.75" customHeight="1">
      <c r="A1897" s="550"/>
      <c r="B1897" s="550"/>
      <c r="C1897" s="550"/>
      <c r="D1897" s="550"/>
      <c r="E1897" s="551"/>
      <c r="F1897" s="551"/>
      <c r="G1897" s="550"/>
      <c r="I1897" s="551"/>
      <c r="K1897" s="555"/>
      <c r="L1897" s="556"/>
      <c r="M1897" s="556"/>
      <c r="N1897" s="550"/>
      <c r="O1897" s="553"/>
      <c r="P1897" s="560"/>
      <c r="Q1897" s="557"/>
      <c r="AF1897" s="553"/>
      <c r="AJ1897" s="558"/>
      <c r="AL1897" s="558"/>
      <c r="AO1897" s="559"/>
    </row>
    <row r="1898" ht="15.75" customHeight="1">
      <c r="A1898" s="550"/>
      <c r="B1898" s="550"/>
      <c r="C1898" s="550"/>
      <c r="D1898" s="550"/>
      <c r="E1898" s="551"/>
      <c r="F1898" s="551"/>
      <c r="G1898" s="550"/>
      <c r="I1898" s="551"/>
      <c r="K1898" s="555"/>
      <c r="L1898" s="556"/>
      <c r="M1898" s="556"/>
      <c r="N1898" s="550"/>
      <c r="O1898" s="553"/>
      <c r="P1898" s="560"/>
      <c r="Q1898" s="557"/>
      <c r="AF1898" s="553"/>
      <c r="AJ1898" s="558"/>
      <c r="AL1898" s="558"/>
      <c r="AO1898" s="559"/>
    </row>
    <row r="1899" ht="15.75" customHeight="1">
      <c r="A1899" s="550"/>
      <c r="B1899" s="550"/>
      <c r="C1899" s="550"/>
      <c r="D1899" s="550"/>
      <c r="E1899" s="551"/>
      <c r="F1899" s="551"/>
      <c r="G1899" s="550"/>
      <c r="I1899" s="551"/>
      <c r="K1899" s="555"/>
      <c r="L1899" s="556"/>
      <c r="M1899" s="556"/>
      <c r="N1899" s="550"/>
      <c r="O1899" s="553"/>
      <c r="P1899" s="560"/>
      <c r="Q1899" s="557"/>
      <c r="AF1899" s="553"/>
      <c r="AJ1899" s="558"/>
      <c r="AL1899" s="558"/>
      <c r="AO1899" s="559"/>
    </row>
    <row r="1900" ht="15.75" customHeight="1">
      <c r="A1900" s="550"/>
      <c r="B1900" s="550"/>
      <c r="C1900" s="550"/>
      <c r="D1900" s="550"/>
      <c r="E1900" s="551"/>
      <c r="F1900" s="551"/>
      <c r="G1900" s="550"/>
      <c r="I1900" s="551"/>
      <c r="K1900" s="555"/>
      <c r="L1900" s="556"/>
      <c r="M1900" s="556"/>
      <c r="N1900" s="550"/>
      <c r="O1900" s="553"/>
      <c r="P1900" s="560"/>
      <c r="Q1900" s="557"/>
      <c r="AF1900" s="553"/>
      <c r="AJ1900" s="558"/>
      <c r="AL1900" s="558"/>
      <c r="AO1900" s="559"/>
    </row>
    <row r="1901" ht="15.75" customHeight="1">
      <c r="A1901" s="550"/>
      <c r="B1901" s="550"/>
      <c r="C1901" s="550"/>
      <c r="D1901" s="550"/>
      <c r="E1901" s="551"/>
      <c r="F1901" s="551"/>
      <c r="G1901" s="550"/>
      <c r="I1901" s="551"/>
      <c r="K1901" s="555"/>
      <c r="L1901" s="556"/>
      <c r="M1901" s="556"/>
      <c r="N1901" s="550"/>
      <c r="O1901" s="553"/>
      <c r="P1901" s="560"/>
      <c r="Q1901" s="557"/>
      <c r="AF1901" s="553"/>
      <c r="AJ1901" s="558"/>
      <c r="AL1901" s="558"/>
      <c r="AO1901" s="559"/>
    </row>
    <row r="1902" ht="15.75" customHeight="1">
      <c r="A1902" s="550"/>
      <c r="B1902" s="550"/>
      <c r="C1902" s="550"/>
      <c r="D1902" s="550"/>
      <c r="E1902" s="551"/>
      <c r="F1902" s="551"/>
      <c r="G1902" s="550"/>
      <c r="I1902" s="551"/>
      <c r="K1902" s="555"/>
      <c r="L1902" s="556"/>
      <c r="M1902" s="556"/>
      <c r="N1902" s="550"/>
      <c r="O1902" s="553"/>
      <c r="P1902" s="560"/>
      <c r="Q1902" s="557"/>
      <c r="AF1902" s="553"/>
      <c r="AJ1902" s="558"/>
      <c r="AL1902" s="558"/>
      <c r="AO1902" s="559"/>
    </row>
    <row r="1903" ht="15.75" customHeight="1">
      <c r="A1903" s="550"/>
      <c r="B1903" s="550"/>
      <c r="C1903" s="550"/>
      <c r="D1903" s="550"/>
      <c r="E1903" s="551"/>
      <c r="F1903" s="551"/>
      <c r="G1903" s="550"/>
      <c r="I1903" s="551"/>
      <c r="K1903" s="555"/>
      <c r="L1903" s="556"/>
      <c r="M1903" s="556"/>
      <c r="N1903" s="550"/>
      <c r="O1903" s="553"/>
      <c r="P1903" s="560"/>
      <c r="Q1903" s="557"/>
      <c r="AF1903" s="553"/>
      <c r="AJ1903" s="558"/>
      <c r="AL1903" s="558"/>
      <c r="AO1903" s="559"/>
    </row>
    <row r="1904" ht="15.75" customHeight="1">
      <c r="A1904" s="550"/>
      <c r="B1904" s="550"/>
      <c r="C1904" s="550"/>
      <c r="D1904" s="550"/>
      <c r="E1904" s="551"/>
      <c r="F1904" s="551"/>
      <c r="G1904" s="550"/>
      <c r="I1904" s="551"/>
      <c r="K1904" s="555"/>
      <c r="L1904" s="556"/>
      <c r="M1904" s="556"/>
      <c r="N1904" s="550"/>
      <c r="O1904" s="553"/>
      <c r="P1904" s="560"/>
      <c r="Q1904" s="557"/>
      <c r="AF1904" s="553"/>
      <c r="AJ1904" s="558"/>
      <c r="AL1904" s="558"/>
      <c r="AO1904" s="559"/>
    </row>
    <row r="1905" ht="15.75" customHeight="1">
      <c r="A1905" s="550"/>
      <c r="B1905" s="550"/>
      <c r="C1905" s="550"/>
      <c r="D1905" s="550"/>
      <c r="E1905" s="551"/>
      <c r="F1905" s="551"/>
      <c r="G1905" s="550"/>
      <c r="I1905" s="551"/>
      <c r="K1905" s="555"/>
      <c r="L1905" s="556"/>
      <c r="M1905" s="556"/>
      <c r="N1905" s="550"/>
      <c r="O1905" s="553"/>
      <c r="P1905" s="560"/>
      <c r="Q1905" s="557"/>
      <c r="AF1905" s="553"/>
      <c r="AJ1905" s="558"/>
      <c r="AL1905" s="558"/>
      <c r="AO1905" s="559"/>
    </row>
    <row r="1906" ht="15.75" customHeight="1">
      <c r="A1906" s="550"/>
      <c r="B1906" s="550"/>
      <c r="C1906" s="550"/>
      <c r="D1906" s="550"/>
      <c r="E1906" s="551"/>
      <c r="F1906" s="551"/>
      <c r="G1906" s="550"/>
      <c r="I1906" s="551"/>
      <c r="K1906" s="555"/>
      <c r="L1906" s="556"/>
      <c r="M1906" s="556"/>
      <c r="N1906" s="550"/>
      <c r="O1906" s="553"/>
      <c r="P1906" s="560"/>
      <c r="Q1906" s="557"/>
      <c r="AF1906" s="553"/>
      <c r="AJ1906" s="558"/>
      <c r="AL1906" s="558"/>
      <c r="AO1906" s="559"/>
    </row>
    <row r="1907" ht="15.75" customHeight="1">
      <c r="A1907" s="550"/>
      <c r="B1907" s="550"/>
      <c r="C1907" s="550"/>
      <c r="D1907" s="550"/>
      <c r="E1907" s="551"/>
      <c r="F1907" s="551"/>
      <c r="G1907" s="550"/>
      <c r="I1907" s="551"/>
      <c r="K1907" s="555"/>
      <c r="L1907" s="556"/>
      <c r="M1907" s="556"/>
      <c r="N1907" s="550"/>
      <c r="O1907" s="553"/>
      <c r="P1907" s="560"/>
      <c r="Q1907" s="557"/>
      <c r="AF1907" s="553"/>
      <c r="AJ1907" s="558"/>
      <c r="AL1907" s="558"/>
      <c r="AO1907" s="559"/>
    </row>
    <row r="1908" ht="15.75" customHeight="1">
      <c r="A1908" s="550"/>
      <c r="B1908" s="550"/>
      <c r="C1908" s="550"/>
      <c r="D1908" s="550"/>
      <c r="E1908" s="551"/>
      <c r="F1908" s="551"/>
      <c r="G1908" s="550"/>
      <c r="I1908" s="551"/>
      <c r="K1908" s="555"/>
      <c r="L1908" s="556"/>
      <c r="M1908" s="556"/>
      <c r="N1908" s="550"/>
      <c r="O1908" s="553"/>
      <c r="P1908" s="560"/>
      <c r="Q1908" s="557"/>
      <c r="AF1908" s="553"/>
      <c r="AJ1908" s="558"/>
      <c r="AL1908" s="558"/>
      <c r="AO1908" s="559"/>
    </row>
    <row r="1909" ht="15.75" customHeight="1">
      <c r="A1909" s="550"/>
      <c r="B1909" s="550"/>
      <c r="C1909" s="550"/>
      <c r="D1909" s="550"/>
      <c r="E1909" s="551"/>
      <c r="F1909" s="551"/>
      <c r="G1909" s="550"/>
      <c r="I1909" s="551"/>
      <c r="K1909" s="555"/>
      <c r="L1909" s="556"/>
      <c r="M1909" s="556"/>
      <c r="N1909" s="550"/>
      <c r="O1909" s="553"/>
      <c r="P1909" s="560"/>
      <c r="Q1909" s="557"/>
      <c r="AF1909" s="553"/>
      <c r="AJ1909" s="558"/>
      <c r="AL1909" s="558"/>
      <c r="AO1909" s="559"/>
    </row>
    <row r="1910" ht="15.75" customHeight="1">
      <c r="A1910" s="550"/>
      <c r="B1910" s="550"/>
      <c r="C1910" s="550"/>
      <c r="D1910" s="550"/>
      <c r="E1910" s="551"/>
      <c r="F1910" s="551"/>
      <c r="G1910" s="550"/>
      <c r="I1910" s="551"/>
      <c r="K1910" s="555"/>
      <c r="L1910" s="556"/>
      <c r="M1910" s="556"/>
      <c r="N1910" s="550"/>
      <c r="O1910" s="553"/>
      <c r="P1910" s="560"/>
      <c r="Q1910" s="557"/>
      <c r="AF1910" s="553"/>
      <c r="AJ1910" s="558"/>
      <c r="AL1910" s="558"/>
      <c r="AO1910" s="559"/>
    </row>
    <row r="1911" ht="15.75" customHeight="1">
      <c r="A1911" s="550"/>
      <c r="B1911" s="550"/>
      <c r="C1911" s="550"/>
      <c r="D1911" s="550"/>
      <c r="E1911" s="551"/>
      <c r="F1911" s="551"/>
      <c r="G1911" s="550"/>
      <c r="I1911" s="551"/>
      <c r="K1911" s="555"/>
      <c r="L1911" s="556"/>
      <c r="M1911" s="556"/>
      <c r="N1911" s="550"/>
      <c r="O1911" s="553"/>
      <c r="P1911" s="560"/>
      <c r="Q1911" s="557"/>
      <c r="AF1911" s="553"/>
      <c r="AJ1911" s="558"/>
      <c r="AL1911" s="558"/>
      <c r="AO1911" s="559"/>
    </row>
    <row r="1912" ht="15.75" customHeight="1">
      <c r="A1912" s="550"/>
      <c r="B1912" s="550"/>
      <c r="C1912" s="550"/>
      <c r="D1912" s="550"/>
      <c r="E1912" s="551"/>
      <c r="F1912" s="551"/>
      <c r="G1912" s="550"/>
      <c r="I1912" s="551"/>
      <c r="K1912" s="555"/>
      <c r="L1912" s="556"/>
      <c r="M1912" s="556"/>
      <c r="N1912" s="550"/>
      <c r="O1912" s="553"/>
      <c r="P1912" s="560"/>
      <c r="Q1912" s="557"/>
      <c r="AF1912" s="553"/>
      <c r="AJ1912" s="558"/>
      <c r="AL1912" s="558"/>
      <c r="AO1912" s="559"/>
    </row>
    <row r="1913" ht="15.75" customHeight="1">
      <c r="A1913" s="550"/>
      <c r="B1913" s="550"/>
      <c r="C1913" s="550"/>
      <c r="D1913" s="550"/>
      <c r="E1913" s="551"/>
      <c r="F1913" s="551"/>
      <c r="G1913" s="550"/>
      <c r="I1913" s="551"/>
      <c r="K1913" s="555"/>
      <c r="L1913" s="556"/>
      <c r="M1913" s="556"/>
      <c r="N1913" s="550"/>
      <c r="O1913" s="553"/>
      <c r="P1913" s="560"/>
      <c r="Q1913" s="557"/>
      <c r="AF1913" s="553"/>
      <c r="AJ1913" s="558"/>
      <c r="AL1913" s="558"/>
      <c r="AO1913" s="559"/>
    </row>
    <row r="1914" ht="15.75" customHeight="1">
      <c r="A1914" s="550"/>
      <c r="B1914" s="550"/>
      <c r="C1914" s="550"/>
      <c r="D1914" s="550"/>
      <c r="E1914" s="551"/>
      <c r="F1914" s="551"/>
      <c r="G1914" s="550"/>
      <c r="I1914" s="551"/>
      <c r="K1914" s="555"/>
      <c r="L1914" s="556"/>
      <c r="M1914" s="556"/>
      <c r="N1914" s="550"/>
      <c r="O1914" s="553"/>
      <c r="P1914" s="560"/>
      <c r="Q1914" s="557"/>
      <c r="AF1914" s="553"/>
      <c r="AJ1914" s="558"/>
      <c r="AL1914" s="558"/>
      <c r="AO1914" s="559"/>
    </row>
    <row r="1915" ht="15.75" customHeight="1">
      <c r="A1915" s="550"/>
      <c r="B1915" s="550"/>
      <c r="C1915" s="550"/>
      <c r="D1915" s="550"/>
      <c r="E1915" s="551"/>
      <c r="F1915" s="551"/>
      <c r="G1915" s="550"/>
      <c r="I1915" s="551"/>
      <c r="K1915" s="555"/>
      <c r="L1915" s="556"/>
      <c r="M1915" s="556"/>
      <c r="N1915" s="550"/>
      <c r="O1915" s="553"/>
      <c r="P1915" s="560"/>
      <c r="Q1915" s="557"/>
      <c r="AF1915" s="553"/>
      <c r="AJ1915" s="558"/>
      <c r="AL1915" s="558"/>
      <c r="AO1915" s="559"/>
    </row>
    <row r="1916" ht="15.75" customHeight="1">
      <c r="A1916" s="550"/>
      <c r="B1916" s="550"/>
      <c r="C1916" s="550"/>
      <c r="D1916" s="550"/>
      <c r="E1916" s="551"/>
      <c r="F1916" s="551"/>
      <c r="G1916" s="550"/>
      <c r="I1916" s="551"/>
      <c r="K1916" s="555"/>
      <c r="L1916" s="556"/>
      <c r="M1916" s="556"/>
      <c r="N1916" s="550"/>
      <c r="O1916" s="553"/>
      <c r="P1916" s="560"/>
      <c r="Q1916" s="557"/>
      <c r="AF1916" s="553"/>
      <c r="AJ1916" s="558"/>
      <c r="AL1916" s="558"/>
      <c r="AO1916" s="559"/>
    </row>
    <row r="1917" ht="15.75" customHeight="1">
      <c r="A1917" s="550"/>
      <c r="B1917" s="550"/>
      <c r="C1917" s="550"/>
      <c r="D1917" s="550"/>
      <c r="E1917" s="551"/>
      <c r="F1917" s="551"/>
      <c r="G1917" s="550"/>
      <c r="I1917" s="551"/>
      <c r="K1917" s="555"/>
      <c r="L1917" s="556"/>
      <c r="M1917" s="556"/>
      <c r="N1917" s="550"/>
      <c r="O1917" s="553"/>
      <c r="P1917" s="560"/>
      <c r="Q1917" s="557"/>
      <c r="AF1917" s="553"/>
      <c r="AJ1917" s="558"/>
      <c r="AL1917" s="558"/>
      <c r="AO1917" s="559"/>
    </row>
    <row r="1918" ht="15.75" customHeight="1">
      <c r="A1918" s="550"/>
      <c r="B1918" s="550"/>
      <c r="C1918" s="550"/>
      <c r="D1918" s="550"/>
      <c r="E1918" s="551"/>
      <c r="F1918" s="551"/>
      <c r="G1918" s="550"/>
      <c r="I1918" s="551"/>
      <c r="K1918" s="555"/>
      <c r="L1918" s="556"/>
      <c r="M1918" s="556"/>
      <c r="N1918" s="550"/>
      <c r="O1918" s="553"/>
      <c r="P1918" s="560"/>
      <c r="Q1918" s="557"/>
      <c r="AF1918" s="553"/>
      <c r="AJ1918" s="558"/>
      <c r="AL1918" s="558"/>
      <c r="AO1918" s="559"/>
    </row>
    <row r="1919" ht="15.75" customHeight="1">
      <c r="A1919" s="550"/>
      <c r="B1919" s="550"/>
      <c r="C1919" s="550"/>
      <c r="D1919" s="550"/>
      <c r="E1919" s="551"/>
      <c r="F1919" s="551"/>
      <c r="G1919" s="550"/>
      <c r="I1919" s="551"/>
      <c r="K1919" s="555"/>
      <c r="L1919" s="556"/>
      <c r="M1919" s="556"/>
      <c r="N1919" s="550"/>
      <c r="O1919" s="553"/>
      <c r="P1919" s="560"/>
      <c r="Q1919" s="557"/>
      <c r="AF1919" s="553"/>
      <c r="AJ1919" s="558"/>
      <c r="AL1919" s="558"/>
      <c r="AO1919" s="559"/>
    </row>
    <row r="1920" ht="15.75" customHeight="1">
      <c r="A1920" s="550"/>
      <c r="B1920" s="550"/>
      <c r="C1920" s="550"/>
      <c r="D1920" s="550"/>
      <c r="E1920" s="551"/>
      <c r="F1920" s="551"/>
      <c r="G1920" s="550"/>
      <c r="I1920" s="551"/>
      <c r="K1920" s="555"/>
      <c r="L1920" s="556"/>
      <c r="M1920" s="556"/>
      <c r="N1920" s="550"/>
      <c r="O1920" s="553"/>
      <c r="P1920" s="560"/>
      <c r="Q1920" s="557"/>
      <c r="AF1920" s="553"/>
      <c r="AJ1920" s="558"/>
      <c r="AL1920" s="558"/>
      <c r="AO1920" s="559"/>
    </row>
    <row r="1921" ht="15.75" customHeight="1">
      <c r="A1921" s="550"/>
      <c r="B1921" s="550"/>
      <c r="C1921" s="550"/>
      <c r="D1921" s="550"/>
      <c r="E1921" s="551"/>
      <c r="F1921" s="551"/>
      <c r="G1921" s="550"/>
      <c r="I1921" s="551"/>
      <c r="K1921" s="555"/>
      <c r="L1921" s="556"/>
      <c r="M1921" s="556"/>
      <c r="N1921" s="550"/>
      <c r="O1921" s="553"/>
      <c r="P1921" s="560"/>
      <c r="Q1921" s="557"/>
      <c r="AF1921" s="553"/>
      <c r="AJ1921" s="558"/>
      <c r="AL1921" s="558"/>
      <c r="AO1921" s="559"/>
    </row>
    <row r="1922" ht="15.75" customHeight="1">
      <c r="A1922" s="550"/>
      <c r="B1922" s="550"/>
      <c r="C1922" s="550"/>
      <c r="D1922" s="550"/>
      <c r="E1922" s="551"/>
      <c r="F1922" s="551"/>
      <c r="G1922" s="550"/>
      <c r="I1922" s="551"/>
      <c r="K1922" s="555"/>
      <c r="L1922" s="556"/>
      <c r="M1922" s="556"/>
      <c r="N1922" s="550"/>
      <c r="O1922" s="553"/>
      <c r="P1922" s="560"/>
      <c r="Q1922" s="557"/>
      <c r="AF1922" s="553"/>
      <c r="AJ1922" s="558"/>
      <c r="AL1922" s="558"/>
      <c r="AO1922" s="559"/>
    </row>
    <row r="1923" ht="15.75" customHeight="1">
      <c r="A1923" s="550"/>
      <c r="B1923" s="550"/>
      <c r="C1923" s="550"/>
      <c r="D1923" s="550"/>
      <c r="E1923" s="551"/>
      <c r="F1923" s="551"/>
      <c r="G1923" s="550"/>
      <c r="I1923" s="551"/>
      <c r="K1923" s="555"/>
      <c r="L1923" s="556"/>
      <c r="M1923" s="556"/>
      <c r="N1923" s="550"/>
      <c r="O1923" s="553"/>
      <c r="P1923" s="560"/>
      <c r="Q1923" s="557"/>
      <c r="AF1923" s="553"/>
      <c r="AJ1923" s="558"/>
      <c r="AL1923" s="558"/>
      <c r="AO1923" s="559"/>
    </row>
    <row r="1924" ht="15.75" customHeight="1">
      <c r="A1924" s="550"/>
      <c r="B1924" s="550"/>
      <c r="C1924" s="550"/>
      <c r="D1924" s="550"/>
      <c r="E1924" s="551"/>
      <c r="F1924" s="551"/>
      <c r="G1924" s="550"/>
      <c r="I1924" s="551"/>
      <c r="K1924" s="555"/>
      <c r="L1924" s="556"/>
      <c r="M1924" s="556"/>
      <c r="N1924" s="550"/>
      <c r="O1924" s="553"/>
      <c r="P1924" s="560"/>
      <c r="Q1924" s="557"/>
      <c r="AF1924" s="553"/>
      <c r="AJ1924" s="558"/>
      <c r="AL1924" s="558"/>
      <c r="AO1924" s="559"/>
    </row>
    <row r="1925" ht="15.75" customHeight="1">
      <c r="A1925" s="550"/>
      <c r="B1925" s="550"/>
      <c r="C1925" s="550"/>
      <c r="D1925" s="550"/>
      <c r="E1925" s="551"/>
      <c r="F1925" s="551"/>
      <c r="G1925" s="550"/>
      <c r="I1925" s="551"/>
      <c r="K1925" s="555"/>
      <c r="L1925" s="556"/>
      <c r="M1925" s="556"/>
      <c r="N1925" s="550"/>
      <c r="O1925" s="553"/>
      <c r="P1925" s="560"/>
      <c r="Q1925" s="557"/>
      <c r="AF1925" s="553"/>
      <c r="AJ1925" s="558"/>
      <c r="AL1925" s="558"/>
      <c r="AO1925" s="559"/>
    </row>
    <row r="1926" ht="15.75" customHeight="1">
      <c r="A1926" s="550"/>
      <c r="B1926" s="550"/>
      <c r="C1926" s="550"/>
      <c r="D1926" s="550"/>
      <c r="E1926" s="551"/>
      <c r="F1926" s="551"/>
      <c r="G1926" s="550"/>
      <c r="I1926" s="551"/>
      <c r="K1926" s="555"/>
      <c r="L1926" s="556"/>
      <c r="M1926" s="556"/>
      <c r="N1926" s="550"/>
      <c r="O1926" s="553"/>
      <c r="P1926" s="560"/>
      <c r="Q1926" s="557"/>
      <c r="AF1926" s="553"/>
      <c r="AJ1926" s="558"/>
      <c r="AL1926" s="558"/>
      <c r="AO1926" s="559"/>
    </row>
    <row r="1927" ht="15.75" customHeight="1">
      <c r="A1927" s="550"/>
      <c r="B1927" s="550"/>
      <c r="C1927" s="550"/>
      <c r="D1927" s="550"/>
      <c r="E1927" s="551"/>
      <c r="F1927" s="551"/>
      <c r="G1927" s="550"/>
      <c r="I1927" s="551"/>
      <c r="K1927" s="555"/>
      <c r="L1927" s="556"/>
      <c r="M1927" s="556"/>
      <c r="N1927" s="550"/>
      <c r="O1927" s="553"/>
      <c r="P1927" s="560"/>
      <c r="Q1927" s="557"/>
      <c r="AF1927" s="553"/>
      <c r="AJ1927" s="558"/>
      <c r="AL1927" s="558"/>
      <c r="AO1927" s="559"/>
    </row>
    <row r="1928" ht="15.75" customHeight="1">
      <c r="A1928" s="550"/>
      <c r="B1928" s="550"/>
      <c r="C1928" s="550"/>
      <c r="D1928" s="550"/>
      <c r="E1928" s="551"/>
      <c r="F1928" s="551"/>
      <c r="G1928" s="550"/>
      <c r="I1928" s="551"/>
      <c r="K1928" s="555"/>
      <c r="L1928" s="556"/>
      <c r="M1928" s="556"/>
      <c r="N1928" s="550"/>
      <c r="O1928" s="553"/>
      <c r="P1928" s="560"/>
      <c r="Q1928" s="557"/>
      <c r="AF1928" s="553"/>
      <c r="AJ1928" s="558"/>
      <c r="AL1928" s="558"/>
      <c r="AO1928" s="559"/>
    </row>
    <row r="1929" ht="15.75" customHeight="1">
      <c r="A1929" s="550"/>
      <c r="B1929" s="550"/>
      <c r="C1929" s="550"/>
      <c r="D1929" s="550"/>
      <c r="E1929" s="551"/>
      <c r="F1929" s="551"/>
      <c r="G1929" s="550"/>
      <c r="I1929" s="551"/>
      <c r="K1929" s="555"/>
      <c r="L1929" s="556"/>
      <c r="M1929" s="556"/>
      <c r="N1929" s="550"/>
      <c r="O1929" s="553"/>
      <c r="P1929" s="560"/>
      <c r="Q1929" s="557"/>
      <c r="AF1929" s="553"/>
      <c r="AJ1929" s="558"/>
      <c r="AL1929" s="558"/>
      <c r="AO1929" s="559"/>
    </row>
    <row r="1930" ht="15.75" customHeight="1">
      <c r="A1930" s="550"/>
      <c r="B1930" s="550"/>
      <c r="C1930" s="550"/>
      <c r="D1930" s="550"/>
      <c r="E1930" s="551"/>
      <c r="F1930" s="551"/>
      <c r="G1930" s="550"/>
      <c r="I1930" s="551"/>
      <c r="K1930" s="555"/>
      <c r="L1930" s="556"/>
      <c r="M1930" s="556"/>
      <c r="N1930" s="550"/>
      <c r="O1930" s="553"/>
      <c r="P1930" s="560"/>
      <c r="Q1930" s="557"/>
      <c r="AF1930" s="553"/>
      <c r="AJ1930" s="558"/>
      <c r="AL1930" s="558"/>
      <c r="AO1930" s="559"/>
    </row>
    <row r="1931" ht="15.75" customHeight="1">
      <c r="A1931" s="550"/>
      <c r="B1931" s="550"/>
      <c r="C1931" s="550"/>
      <c r="D1931" s="550"/>
      <c r="E1931" s="551"/>
      <c r="F1931" s="551"/>
      <c r="G1931" s="550"/>
      <c r="I1931" s="551"/>
      <c r="K1931" s="555"/>
      <c r="L1931" s="556"/>
      <c r="M1931" s="556"/>
      <c r="N1931" s="550"/>
      <c r="O1931" s="553"/>
      <c r="P1931" s="560"/>
      <c r="Q1931" s="557"/>
      <c r="AF1931" s="553"/>
      <c r="AJ1931" s="558"/>
      <c r="AL1931" s="558"/>
      <c r="AO1931" s="559"/>
    </row>
    <row r="1932" ht="15.75" customHeight="1">
      <c r="A1932" s="550"/>
      <c r="B1932" s="550"/>
      <c r="C1932" s="550"/>
      <c r="D1932" s="550"/>
      <c r="E1932" s="551"/>
      <c r="F1932" s="551"/>
      <c r="G1932" s="550"/>
      <c r="I1932" s="551"/>
      <c r="K1932" s="555"/>
      <c r="L1932" s="556"/>
      <c r="M1932" s="556"/>
      <c r="N1932" s="550"/>
      <c r="O1932" s="553"/>
      <c r="P1932" s="560"/>
      <c r="Q1932" s="557"/>
      <c r="AF1932" s="553"/>
      <c r="AJ1932" s="558"/>
      <c r="AL1932" s="558"/>
      <c r="AO1932" s="559"/>
    </row>
    <row r="1933" ht="15.75" customHeight="1">
      <c r="A1933" s="550"/>
      <c r="B1933" s="550"/>
      <c r="C1933" s="550"/>
      <c r="D1933" s="550"/>
      <c r="E1933" s="551"/>
      <c r="F1933" s="551"/>
      <c r="G1933" s="550"/>
      <c r="I1933" s="551"/>
      <c r="K1933" s="555"/>
      <c r="L1933" s="556"/>
      <c r="M1933" s="556"/>
      <c r="N1933" s="550"/>
      <c r="O1933" s="553"/>
      <c r="P1933" s="560"/>
      <c r="Q1933" s="557"/>
      <c r="AF1933" s="553"/>
      <c r="AJ1933" s="558"/>
      <c r="AL1933" s="558"/>
      <c r="AO1933" s="559"/>
    </row>
    <row r="1934" ht="15.75" customHeight="1">
      <c r="A1934" s="550"/>
      <c r="B1934" s="550"/>
      <c r="C1934" s="550"/>
      <c r="D1934" s="550"/>
      <c r="E1934" s="551"/>
      <c r="F1934" s="551"/>
      <c r="G1934" s="550"/>
      <c r="I1934" s="551"/>
      <c r="K1934" s="555"/>
      <c r="L1934" s="556"/>
      <c r="M1934" s="556"/>
      <c r="N1934" s="550"/>
      <c r="O1934" s="553"/>
      <c r="P1934" s="560"/>
      <c r="Q1934" s="557"/>
      <c r="AF1934" s="553"/>
      <c r="AJ1934" s="558"/>
      <c r="AL1934" s="558"/>
      <c r="AO1934" s="559"/>
    </row>
    <row r="1935" ht="15.75" customHeight="1">
      <c r="A1935" s="550"/>
      <c r="B1935" s="550"/>
      <c r="C1935" s="550"/>
      <c r="D1935" s="550"/>
      <c r="E1935" s="551"/>
      <c r="F1935" s="551"/>
      <c r="G1935" s="550"/>
      <c r="I1935" s="551"/>
      <c r="K1935" s="555"/>
      <c r="L1935" s="556"/>
      <c r="M1935" s="556"/>
      <c r="N1935" s="550"/>
      <c r="O1935" s="553"/>
      <c r="P1935" s="560"/>
      <c r="Q1935" s="557"/>
      <c r="AF1935" s="553"/>
      <c r="AJ1935" s="558"/>
      <c r="AL1935" s="558"/>
      <c r="AO1935" s="559"/>
    </row>
    <row r="1936" ht="15.75" customHeight="1">
      <c r="A1936" s="550"/>
      <c r="B1936" s="550"/>
      <c r="C1936" s="550"/>
      <c r="D1936" s="550"/>
      <c r="E1936" s="551"/>
      <c r="F1936" s="551"/>
      <c r="G1936" s="550"/>
      <c r="I1936" s="551"/>
      <c r="K1936" s="555"/>
      <c r="L1936" s="556"/>
      <c r="M1936" s="556"/>
      <c r="N1936" s="550"/>
      <c r="O1936" s="553"/>
      <c r="P1936" s="560"/>
      <c r="Q1936" s="557"/>
      <c r="AF1936" s="553"/>
      <c r="AJ1936" s="558"/>
      <c r="AL1936" s="558"/>
      <c r="AO1936" s="559"/>
    </row>
    <row r="1937" ht="15.75" customHeight="1">
      <c r="A1937" s="550"/>
      <c r="B1937" s="550"/>
      <c r="C1937" s="550"/>
      <c r="D1937" s="550"/>
      <c r="E1937" s="551"/>
      <c r="F1937" s="551"/>
      <c r="G1937" s="550"/>
      <c r="I1937" s="551"/>
      <c r="K1937" s="555"/>
      <c r="L1937" s="556"/>
      <c r="M1937" s="556"/>
      <c r="N1937" s="550"/>
      <c r="O1937" s="553"/>
      <c r="P1937" s="560"/>
      <c r="Q1937" s="557"/>
      <c r="AF1937" s="553"/>
      <c r="AJ1937" s="558"/>
      <c r="AL1937" s="558"/>
      <c r="AO1937" s="559"/>
    </row>
    <row r="1938" ht="15.75" customHeight="1">
      <c r="A1938" s="550"/>
      <c r="B1938" s="550"/>
      <c r="C1938" s="550"/>
      <c r="D1938" s="550"/>
      <c r="E1938" s="551"/>
      <c r="F1938" s="551"/>
      <c r="G1938" s="550"/>
      <c r="I1938" s="551"/>
      <c r="K1938" s="555"/>
      <c r="L1938" s="556"/>
      <c r="M1938" s="556"/>
      <c r="N1938" s="550"/>
      <c r="O1938" s="553"/>
      <c r="P1938" s="560"/>
      <c r="Q1938" s="557"/>
      <c r="AF1938" s="553"/>
      <c r="AJ1938" s="558"/>
      <c r="AL1938" s="558"/>
      <c r="AO1938" s="559"/>
    </row>
    <row r="1939" ht="15.75" customHeight="1">
      <c r="A1939" s="550"/>
      <c r="B1939" s="550"/>
      <c r="C1939" s="550"/>
      <c r="D1939" s="550"/>
      <c r="E1939" s="551"/>
      <c r="F1939" s="551"/>
      <c r="G1939" s="550"/>
      <c r="I1939" s="551"/>
      <c r="K1939" s="555"/>
      <c r="L1939" s="556"/>
      <c r="M1939" s="556"/>
      <c r="N1939" s="550"/>
      <c r="O1939" s="553"/>
      <c r="P1939" s="560"/>
      <c r="Q1939" s="557"/>
      <c r="AF1939" s="553"/>
      <c r="AJ1939" s="558"/>
      <c r="AL1939" s="558"/>
      <c r="AO1939" s="559"/>
    </row>
    <row r="1940" ht="15.75" customHeight="1">
      <c r="A1940" s="550"/>
      <c r="B1940" s="550"/>
      <c r="C1940" s="550"/>
      <c r="D1940" s="550"/>
      <c r="E1940" s="551"/>
      <c r="F1940" s="551"/>
      <c r="G1940" s="550"/>
      <c r="I1940" s="551"/>
      <c r="K1940" s="555"/>
      <c r="L1940" s="556"/>
      <c r="M1940" s="556"/>
      <c r="N1940" s="550"/>
      <c r="O1940" s="553"/>
      <c r="P1940" s="560"/>
      <c r="Q1940" s="557"/>
      <c r="AF1940" s="553"/>
      <c r="AJ1940" s="558"/>
      <c r="AL1940" s="558"/>
      <c r="AO1940" s="559"/>
    </row>
    <row r="1941" ht="15.75" customHeight="1">
      <c r="A1941" s="550"/>
      <c r="B1941" s="550"/>
      <c r="C1941" s="550"/>
      <c r="D1941" s="550"/>
      <c r="E1941" s="551"/>
      <c r="F1941" s="551"/>
      <c r="G1941" s="550"/>
      <c r="I1941" s="551"/>
      <c r="K1941" s="555"/>
      <c r="L1941" s="556"/>
      <c r="M1941" s="556"/>
      <c r="N1941" s="550"/>
      <c r="O1941" s="553"/>
      <c r="P1941" s="560"/>
      <c r="Q1941" s="557"/>
      <c r="AF1941" s="553"/>
      <c r="AJ1941" s="558"/>
      <c r="AL1941" s="558"/>
      <c r="AO1941" s="559"/>
    </row>
    <row r="1942" ht="15.75" customHeight="1">
      <c r="A1942" s="550"/>
      <c r="B1942" s="550"/>
      <c r="C1942" s="550"/>
      <c r="D1942" s="550"/>
      <c r="E1942" s="551"/>
      <c r="F1942" s="551"/>
      <c r="G1942" s="550"/>
      <c r="I1942" s="551"/>
      <c r="K1942" s="555"/>
      <c r="L1942" s="556"/>
      <c r="M1942" s="556"/>
      <c r="N1942" s="550"/>
      <c r="O1942" s="553"/>
      <c r="P1942" s="560"/>
      <c r="Q1942" s="557"/>
      <c r="AF1942" s="553"/>
      <c r="AJ1942" s="558"/>
      <c r="AL1942" s="558"/>
      <c r="AO1942" s="559"/>
    </row>
    <row r="1943" ht="15.75" customHeight="1">
      <c r="A1943" s="550"/>
      <c r="B1943" s="550"/>
      <c r="C1943" s="550"/>
      <c r="D1943" s="550"/>
      <c r="E1943" s="551"/>
      <c r="F1943" s="551"/>
      <c r="G1943" s="550"/>
      <c r="I1943" s="551"/>
      <c r="K1943" s="555"/>
      <c r="L1943" s="556"/>
      <c r="M1943" s="556"/>
      <c r="N1943" s="550"/>
      <c r="O1943" s="553"/>
      <c r="P1943" s="560"/>
      <c r="Q1943" s="557"/>
      <c r="AF1943" s="553"/>
      <c r="AJ1943" s="558"/>
      <c r="AL1943" s="558"/>
      <c r="AO1943" s="559"/>
    </row>
    <row r="1944" ht="15.75" customHeight="1">
      <c r="A1944" s="550"/>
      <c r="B1944" s="550"/>
      <c r="C1944" s="550"/>
      <c r="D1944" s="550"/>
      <c r="E1944" s="551"/>
      <c r="F1944" s="551"/>
      <c r="G1944" s="550"/>
      <c r="I1944" s="551"/>
      <c r="K1944" s="555"/>
      <c r="L1944" s="556"/>
      <c r="M1944" s="556"/>
      <c r="N1944" s="550"/>
      <c r="O1944" s="553"/>
      <c r="P1944" s="560"/>
      <c r="Q1944" s="557"/>
      <c r="AF1944" s="553"/>
      <c r="AJ1944" s="558"/>
      <c r="AL1944" s="558"/>
      <c r="AO1944" s="559"/>
    </row>
    <row r="1945" ht="15.75" customHeight="1">
      <c r="A1945" s="550"/>
      <c r="B1945" s="550"/>
      <c r="C1945" s="550"/>
      <c r="D1945" s="550"/>
      <c r="E1945" s="551"/>
      <c r="F1945" s="551"/>
      <c r="G1945" s="550"/>
      <c r="I1945" s="551"/>
      <c r="K1945" s="555"/>
      <c r="L1945" s="556"/>
      <c r="M1945" s="556"/>
      <c r="N1945" s="550"/>
      <c r="O1945" s="553"/>
      <c r="P1945" s="560"/>
      <c r="Q1945" s="557"/>
      <c r="AF1945" s="553"/>
      <c r="AJ1945" s="558"/>
      <c r="AL1945" s="558"/>
      <c r="AO1945" s="559"/>
    </row>
    <row r="1946" ht="15.75" customHeight="1">
      <c r="A1946" s="550"/>
      <c r="B1946" s="550"/>
      <c r="C1946" s="550"/>
      <c r="D1946" s="550"/>
      <c r="E1946" s="551"/>
      <c r="F1946" s="551"/>
      <c r="G1946" s="550"/>
      <c r="I1946" s="551"/>
      <c r="K1946" s="555"/>
      <c r="L1946" s="556"/>
      <c r="M1946" s="556"/>
      <c r="N1946" s="550"/>
      <c r="O1946" s="553"/>
      <c r="P1946" s="560"/>
      <c r="Q1946" s="557"/>
      <c r="AF1946" s="553"/>
      <c r="AJ1946" s="558"/>
      <c r="AL1946" s="558"/>
      <c r="AO1946" s="559"/>
    </row>
    <row r="1947" ht="15.75" customHeight="1">
      <c r="A1947" s="550"/>
      <c r="B1947" s="550"/>
      <c r="C1947" s="550"/>
      <c r="D1947" s="550"/>
      <c r="E1947" s="551"/>
      <c r="F1947" s="551"/>
      <c r="G1947" s="550"/>
      <c r="I1947" s="551"/>
      <c r="K1947" s="555"/>
      <c r="L1947" s="556"/>
      <c r="M1947" s="556"/>
      <c r="N1947" s="550"/>
      <c r="O1947" s="553"/>
      <c r="P1947" s="560"/>
      <c r="Q1947" s="557"/>
      <c r="AF1947" s="553"/>
      <c r="AJ1947" s="558"/>
      <c r="AL1947" s="558"/>
      <c r="AO1947" s="559"/>
    </row>
    <row r="1948" ht="15.75" customHeight="1">
      <c r="A1948" s="550"/>
      <c r="B1948" s="550"/>
      <c r="C1948" s="550"/>
      <c r="D1948" s="550"/>
      <c r="E1948" s="551"/>
      <c r="F1948" s="551"/>
      <c r="G1948" s="550"/>
      <c r="I1948" s="551"/>
      <c r="K1948" s="555"/>
      <c r="L1948" s="556"/>
      <c r="M1948" s="556"/>
      <c r="N1948" s="550"/>
      <c r="O1948" s="553"/>
      <c r="P1948" s="560"/>
      <c r="Q1948" s="557"/>
      <c r="AF1948" s="553"/>
      <c r="AJ1948" s="558"/>
      <c r="AL1948" s="558"/>
      <c r="AO1948" s="559"/>
    </row>
    <row r="1949" ht="15.75" customHeight="1">
      <c r="A1949" s="550"/>
      <c r="B1949" s="550"/>
      <c r="C1949" s="550"/>
      <c r="D1949" s="550"/>
      <c r="E1949" s="551"/>
      <c r="F1949" s="551"/>
      <c r="G1949" s="550"/>
      <c r="I1949" s="551"/>
      <c r="K1949" s="555"/>
      <c r="L1949" s="556"/>
      <c r="M1949" s="556"/>
      <c r="N1949" s="550"/>
      <c r="O1949" s="553"/>
      <c r="P1949" s="560"/>
      <c r="Q1949" s="557"/>
      <c r="AF1949" s="553"/>
      <c r="AJ1949" s="558"/>
      <c r="AL1949" s="558"/>
      <c r="AO1949" s="559"/>
    </row>
    <row r="1950" ht="15.75" customHeight="1">
      <c r="A1950" s="550"/>
      <c r="B1950" s="550"/>
      <c r="C1950" s="550"/>
      <c r="D1950" s="550"/>
      <c r="E1950" s="551"/>
      <c r="F1950" s="551"/>
      <c r="G1950" s="550"/>
      <c r="I1950" s="551"/>
      <c r="K1950" s="555"/>
      <c r="L1950" s="556"/>
      <c r="M1950" s="556"/>
      <c r="N1950" s="550"/>
      <c r="O1950" s="553"/>
      <c r="P1950" s="560"/>
      <c r="Q1950" s="557"/>
      <c r="AF1950" s="553"/>
      <c r="AJ1950" s="558"/>
      <c r="AL1950" s="558"/>
      <c r="AO1950" s="559"/>
    </row>
    <row r="1951" ht="15.75" customHeight="1">
      <c r="A1951" s="550"/>
      <c r="B1951" s="550"/>
      <c r="C1951" s="550"/>
      <c r="D1951" s="550"/>
      <c r="E1951" s="551"/>
      <c r="F1951" s="551"/>
      <c r="G1951" s="550"/>
      <c r="I1951" s="551"/>
      <c r="K1951" s="555"/>
      <c r="L1951" s="556"/>
      <c r="M1951" s="556"/>
      <c r="N1951" s="550"/>
      <c r="O1951" s="553"/>
      <c r="P1951" s="560"/>
      <c r="Q1951" s="557"/>
      <c r="AF1951" s="553"/>
      <c r="AJ1951" s="558"/>
      <c r="AL1951" s="558"/>
      <c r="AO1951" s="559"/>
    </row>
    <row r="1952" ht="15.75" customHeight="1">
      <c r="A1952" s="550"/>
      <c r="B1952" s="550"/>
      <c r="C1952" s="550"/>
      <c r="D1952" s="550"/>
      <c r="E1952" s="551"/>
      <c r="F1952" s="551"/>
      <c r="G1952" s="550"/>
      <c r="I1952" s="551"/>
      <c r="K1952" s="555"/>
      <c r="L1952" s="556"/>
      <c r="M1952" s="556"/>
      <c r="N1952" s="550"/>
      <c r="O1952" s="553"/>
      <c r="P1952" s="560"/>
      <c r="Q1952" s="557"/>
      <c r="AF1952" s="553"/>
      <c r="AJ1952" s="558"/>
      <c r="AL1952" s="558"/>
      <c r="AO1952" s="559"/>
    </row>
    <row r="1953" ht="15.75" customHeight="1">
      <c r="A1953" s="550"/>
      <c r="B1953" s="550"/>
      <c r="C1953" s="550"/>
      <c r="D1953" s="550"/>
      <c r="E1953" s="551"/>
      <c r="F1953" s="551"/>
      <c r="G1953" s="550"/>
      <c r="I1953" s="551"/>
      <c r="K1953" s="555"/>
      <c r="L1953" s="556"/>
      <c r="M1953" s="556"/>
      <c r="N1953" s="550"/>
      <c r="O1953" s="553"/>
      <c r="P1953" s="560"/>
      <c r="Q1953" s="557"/>
      <c r="AF1953" s="553"/>
      <c r="AJ1953" s="558"/>
      <c r="AL1953" s="558"/>
      <c r="AO1953" s="559"/>
    </row>
    <row r="1954" ht="15.75" customHeight="1">
      <c r="A1954" s="550"/>
      <c r="B1954" s="550"/>
      <c r="C1954" s="550"/>
      <c r="D1954" s="550"/>
      <c r="E1954" s="551"/>
      <c r="F1954" s="551"/>
      <c r="G1954" s="550"/>
      <c r="I1954" s="551"/>
      <c r="K1954" s="555"/>
      <c r="L1954" s="556"/>
      <c r="M1954" s="556"/>
      <c r="N1954" s="550"/>
      <c r="O1954" s="553"/>
      <c r="P1954" s="560"/>
      <c r="Q1954" s="557"/>
      <c r="AF1954" s="553"/>
      <c r="AJ1954" s="558"/>
      <c r="AL1954" s="558"/>
      <c r="AO1954" s="559"/>
    </row>
    <row r="1955" ht="15.75" customHeight="1">
      <c r="A1955" s="550"/>
      <c r="B1955" s="550"/>
      <c r="C1955" s="550"/>
      <c r="D1955" s="550"/>
      <c r="E1955" s="551"/>
      <c r="F1955" s="551"/>
      <c r="G1955" s="550"/>
      <c r="I1955" s="551"/>
      <c r="K1955" s="555"/>
      <c r="L1955" s="556"/>
      <c r="M1955" s="556"/>
      <c r="N1955" s="550"/>
      <c r="O1955" s="553"/>
      <c r="P1955" s="560"/>
      <c r="Q1955" s="557"/>
      <c r="AF1955" s="553"/>
      <c r="AJ1955" s="558"/>
      <c r="AL1955" s="558"/>
      <c r="AO1955" s="559"/>
    </row>
    <row r="1956" ht="15.75" customHeight="1">
      <c r="A1956" s="550"/>
      <c r="B1956" s="550"/>
      <c r="C1956" s="550"/>
      <c r="D1956" s="550"/>
      <c r="E1956" s="551"/>
      <c r="F1956" s="551"/>
      <c r="G1956" s="550"/>
      <c r="I1956" s="551"/>
      <c r="K1956" s="555"/>
      <c r="L1956" s="556"/>
      <c r="M1956" s="556"/>
      <c r="N1956" s="550"/>
      <c r="O1956" s="553"/>
      <c r="P1956" s="560"/>
      <c r="Q1956" s="557"/>
      <c r="AF1956" s="553"/>
      <c r="AJ1956" s="558"/>
      <c r="AL1956" s="558"/>
      <c r="AO1956" s="559"/>
    </row>
    <row r="1957" ht="15.75" customHeight="1">
      <c r="A1957" s="550"/>
      <c r="B1957" s="550"/>
      <c r="C1957" s="550"/>
      <c r="D1957" s="550"/>
      <c r="E1957" s="551"/>
      <c r="F1957" s="551"/>
      <c r="G1957" s="550"/>
      <c r="I1957" s="551"/>
      <c r="K1957" s="555"/>
      <c r="L1957" s="556"/>
      <c r="M1957" s="556"/>
      <c r="N1957" s="550"/>
      <c r="O1957" s="553"/>
      <c r="P1957" s="560"/>
      <c r="Q1957" s="557"/>
      <c r="AF1957" s="553"/>
      <c r="AJ1957" s="558"/>
      <c r="AL1957" s="558"/>
      <c r="AO1957" s="559"/>
    </row>
    <row r="1958" ht="15.75" customHeight="1">
      <c r="A1958" s="550"/>
      <c r="B1958" s="550"/>
      <c r="C1958" s="550"/>
      <c r="D1958" s="550"/>
      <c r="E1958" s="551"/>
      <c r="F1958" s="551"/>
      <c r="G1958" s="550"/>
      <c r="I1958" s="551"/>
      <c r="K1958" s="555"/>
      <c r="L1958" s="556"/>
      <c r="M1958" s="556"/>
      <c r="N1958" s="550"/>
      <c r="O1958" s="553"/>
      <c r="P1958" s="560"/>
      <c r="Q1958" s="557"/>
      <c r="AF1958" s="553"/>
      <c r="AJ1958" s="558"/>
      <c r="AL1958" s="558"/>
      <c r="AO1958" s="559"/>
    </row>
    <row r="1959" ht="15.75" customHeight="1">
      <c r="A1959" s="550"/>
      <c r="B1959" s="550"/>
      <c r="C1959" s="550"/>
      <c r="D1959" s="550"/>
      <c r="E1959" s="551"/>
      <c r="F1959" s="551"/>
      <c r="G1959" s="550"/>
      <c r="I1959" s="551"/>
      <c r="K1959" s="555"/>
      <c r="L1959" s="556"/>
      <c r="M1959" s="556"/>
      <c r="N1959" s="550"/>
      <c r="O1959" s="553"/>
      <c r="P1959" s="560"/>
      <c r="Q1959" s="557"/>
      <c r="AF1959" s="553"/>
      <c r="AJ1959" s="558"/>
      <c r="AL1959" s="558"/>
      <c r="AO1959" s="559"/>
    </row>
    <row r="1960" ht="15.75" customHeight="1">
      <c r="A1960" s="550"/>
      <c r="B1960" s="550"/>
      <c r="C1960" s="550"/>
      <c r="D1960" s="550"/>
      <c r="E1960" s="551"/>
      <c r="F1960" s="551"/>
      <c r="G1960" s="550"/>
      <c r="I1960" s="551"/>
      <c r="K1960" s="555"/>
      <c r="L1960" s="556"/>
      <c r="M1960" s="556"/>
      <c r="N1960" s="550"/>
      <c r="O1960" s="553"/>
      <c r="P1960" s="560"/>
      <c r="Q1960" s="557"/>
      <c r="AF1960" s="553"/>
      <c r="AJ1960" s="558"/>
      <c r="AL1960" s="558"/>
      <c r="AO1960" s="559"/>
    </row>
    <row r="1961" ht="15.75" customHeight="1">
      <c r="A1961" s="550"/>
      <c r="B1961" s="550"/>
      <c r="C1961" s="550"/>
      <c r="D1961" s="550"/>
      <c r="E1961" s="551"/>
      <c r="F1961" s="551"/>
      <c r="G1961" s="550"/>
      <c r="I1961" s="551"/>
      <c r="K1961" s="555"/>
      <c r="L1961" s="556"/>
      <c r="M1961" s="556"/>
      <c r="N1961" s="550"/>
      <c r="O1961" s="553"/>
      <c r="P1961" s="560"/>
      <c r="Q1961" s="557"/>
      <c r="AF1961" s="553"/>
      <c r="AJ1961" s="558"/>
      <c r="AL1961" s="558"/>
      <c r="AO1961" s="559"/>
    </row>
    <row r="1962" ht="15.75" customHeight="1">
      <c r="A1962" s="550"/>
      <c r="B1962" s="550"/>
      <c r="C1962" s="550"/>
      <c r="D1962" s="550"/>
      <c r="E1962" s="551"/>
      <c r="F1962" s="551"/>
      <c r="G1962" s="550"/>
      <c r="I1962" s="551"/>
      <c r="K1962" s="555"/>
      <c r="L1962" s="556"/>
      <c r="M1962" s="556"/>
      <c r="N1962" s="550"/>
      <c r="O1962" s="553"/>
      <c r="P1962" s="560"/>
      <c r="Q1962" s="557"/>
      <c r="AF1962" s="553"/>
      <c r="AJ1962" s="558"/>
      <c r="AL1962" s="558"/>
      <c r="AO1962" s="559"/>
    </row>
    <row r="1963" ht="15.75" customHeight="1">
      <c r="A1963" s="550"/>
      <c r="B1963" s="550"/>
      <c r="C1963" s="550"/>
      <c r="D1963" s="550"/>
      <c r="E1963" s="551"/>
      <c r="F1963" s="551"/>
      <c r="G1963" s="550"/>
      <c r="I1963" s="551"/>
      <c r="K1963" s="555"/>
      <c r="L1963" s="556"/>
      <c r="M1963" s="556"/>
      <c r="N1963" s="550"/>
      <c r="O1963" s="553"/>
      <c r="P1963" s="560"/>
      <c r="Q1963" s="557"/>
      <c r="AF1963" s="553"/>
      <c r="AJ1963" s="558"/>
      <c r="AL1963" s="558"/>
      <c r="AO1963" s="559"/>
    </row>
    <row r="1964" ht="15.75" customHeight="1">
      <c r="A1964" s="550"/>
      <c r="B1964" s="550"/>
      <c r="C1964" s="550"/>
      <c r="D1964" s="550"/>
      <c r="E1964" s="551"/>
      <c r="F1964" s="551"/>
      <c r="G1964" s="550"/>
      <c r="I1964" s="551"/>
      <c r="K1964" s="555"/>
      <c r="L1964" s="556"/>
      <c r="M1964" s="556"/>
      <c r="N1964" s="550"/>
      <c r="O1964" s="553"/>
      <c r="P1964" s="560"/>
      <c r="Q1964" s="557"/>
      <c r="AF1964" s="553"/>
      <c r="AJ1964" s="558"/>
      <c r="AL1964" s="558"/>
      <c r="AO1964" s="559"/>
    </row>
    <row r="1965" ht="15.75" customHeight="1">
      <c r="A1965" s="550"/>
      <c r="B1965" s="550"/>
      <c r="C1965" s="550"/>
      <c r="D1965" s="550"/>
      <c r="E1965" s="551"/>
      <c r="F1965" s="551"/>
      <c r="G1965" s="550"/>
      <c r="I1965" s="551"/>
      <c r="K1965" s="555"/>
      <c r="L1965" s="556"/>
      <c r="M1965" s="556"/>
      <c r="N1965" s="550"/>
      <c r="O1965" s="553"/>
      <c r="P1965" s="560"/>
      <c r="Q1965" s="557"/>
      <c r="AF1965" s="553"/>
      <c r="AJ1965" s="558"/>
      <c r="AL1965" s="558"/>
      <c r="AO1965" s="559"/>
    </row>
    <row r="1966" ht="15.75" customHeight="1">
      <c r="A1966" s="550"/>
      <c r="B1966" s="550"/>
      <c r="C1966" s="550"/>
      <c r="D1966" s="550"/>
      <c r="E1966" s="551"/>
      <c r="F1966" s="551"/>
      <c r="G1966" s="550"/>
      <c r="I1966" s="551"/>
      <c r="K1966" s="555"/>
      <c r="L1966" s="556"/>
      <c r="M1966" s="556"/>
      <c r="N1966" s="550"/>
      <c r="O1966" s="553"/>
      <c r="P1966" s="560"/>
      <c r="Q1966" s="557"/>
      <c r="AF1966" s="553"/>
      <c r="AJ1966" s="558"/>
      <c r="AL1966" s="558"/>
      <c r="AO1966" s="559"/>
    </row>
    <row r="1967" ht="15.75" customHeight="1">
      <c r="A1967" s="550"/>
      <c r="B1967" s="550"/>
      <c r="C1967" s="550"/>
      <c r="D1967" s="550"/>
      <c r="E1967" s="551"/>
      <c r="F1967" s="551"/>
      <c r="G1967" s="550"/>
      <c r="I1967" s="551"/>
      <c r="K1967" s="555"/>
      <c r="L1967" s="556"/>
      <c r="M1967" s="556"/>
      <c r="N1967" s="550"/>
      <c r="O1967" s="553"/>
      <c r="P1967" s="560"/>
      <c r="Q1967" s="557"/>
      <c r="AF1967" s="553"/>
      <c r="AJ1967" s="558"/>
      <c r="AL1967" s="558"/>
      <c r="AO1967" s="559"/>
    </row>
    <row r="1968" ht="15.75" customHeight="1">
      <c r="A1968" s="550"/>
      <c r="B1968" s="550"/>
      <c r="C1968" s="550"/>
      <c r="D1968" s="550"/>
      <c r="E1968" s="551"/>
      <c r="F1968" s="551"/>
      <c r="G1968" s="550"/>
      <c r="I1968" s="551"/>
      <c r="K1968" s="555"/>
      <c r="L1968" s="556"/>
      <c r="M1968" s="556"/>
      <c r="N1968" s="550"/>
      <c r="O1968" s="553"/>
      <c r="P1968" s="560"/>
      <c r="Q1968" s="557"/>
      <c r="AF1968" s="553"/>
      <c r="AJ1968" s="558"/>
      <c r="AL1968" s="558"/>
      <c r="AO1968" s="559"/>
    </row>
    <row r="1969" ht="15.75" customHeight="1">
      <c r="A1969" s="550"/>
      <c r="B1969" s="550"/>
      <c r="C1969" s="550"/>
      <c r="D1969" s="550"/>
      <c r="E1969" s="551"/>
      <c r="F1969" s="551"/>
      <c r="G1969" s="550"/>
      <c r="I1969" s="551"/>
      <c r="K1969" s="555"/>
      <c r="L1969" s="556"/>
      <c r="M1969" s="556"/>
      <c r="N1969" s="550"/>
      <c r="O1969" s="553"/>
      <c r="P1969" s="560"/>
      <c r="Q1969" s="557"/>
      <c r="AF1969" s="553"/>
      <c r="AJ1969" s="558"/>
      <c r="AL1969" s="558"/>
      <c r="AO1969" s="559"/>
    </row>
    <row r="1970" ht="15.75" customHeight="1">
      <c r="A1970" s="550"/>
      <c r="B1970" s="550"/>
      <c r="C1970" s="550"/>
      <c r="D1970" s="550"/>
      <c r="E1970" s="551"/>
      <c r="F1970" s="551"/>
      <c r="G1970" s="550"/>
      <c r="I1970" s="551"/>
      <c r="K1970" s="555"/>
      <c r="L1970" s="556"/>
      <c r="M1970" s="556"/>
      <c r="N1970" s="550"/>
      <c r="O1970" s="553"/>
      <c r="P1970" s="560"/>
      <c r="Q1970" s="557"/>
      <c r="AF1970" s="553"/>
      <c r="AJ1970" s="558"/>
      <c r="AL1970" s="558"/>
      <c r="AO1970" s="559"/>
    </row>
    <row r="1971" ht="15.75" customHeight="1">
      <c r="A1971" s="550"/>
      <c r="B1971" s="550"/>
      <c r="C1971" s="550"/>
      <c r="D1971" s="550"/>
      <c r="E1971" s="551"/>
      <c r="F1971" s="551"/>
      <c r="G1971" s="550"/>
      <c r="I1971" s="551"/>
      <c r="K1971" s="555"/>
      <c r="L1971" s="556"/>
      <c r="M1971" s="556"/>
      <c r="N1971" s="550"/>
      <c r="O1971" s="553"/>
      <c r="P1971" s="560"/>
      <c r="Q1971" s="557"/>
      <c r="AF1971" s="553"/>
      <c r="AJ1971" s="558"/>
      <c r="AL1971" s="558"/>
      <c r="AO1971" s="559"/>
    </row>
    <row r="1972" ht="15.75" customHeight="1">
      <c r="A1972" s="550"/>
      <c r="B1972" s="550"/>
      <c r="C1972" s="550"/>
      <c r="D1972" s="550"/>
      <c r="E1972" s="551"/>
      <c r="F1972" s="551"/>
      <c r="G1972" s="550"/>
      <c r="I1972" s="551"/>
      <c r="K1972" s="555"/>
      <c r="L1972" s="556"/>
      <c r="M1972" s="556"/>
      <c r="N1972" s="550"/>
      <c r="O1972" s="553"/>
      <c r="P1972" s="560"/>
      <c r="Q1972" s="557"/>
      <c r="AF1972" s="553"/>
      <c r="AJ1972" s="558"/>
      <c r="AL1972" s="558"/>
      <c r="AO1972" s="559"/>
    </row>
    <row r="1973" ht="15.75" customHeight="1">
      <c r="A1973" s="550"/>
      <c r="B1973" s="550"/>
      <c r="C1973" s="550"/>
      <c r="D1973" s="550"/>
      <c r="E1973" s="551"/>
      <c r="F1973" s="551"/>
      <c r="G1973" s="550"/>
      <c r="I1973" s="551"/>
      <c r="K1973" s="555"/>
      <c r="L1973" s="556"/>
      <c r="M1973" s="556"/>
      <c r="N1973" s="550"/>
      <c r="O1973" s="553"/>
      <c r="P1973" s="560"/>
      <c r="Q1973" s="557"/>
      <c r="AF1973" s="553"/>
      <c r="AJ1973" s="558"/>
      <c r="AL1973" s="558"/>
      <c r="AO1973" s="559"/>
    </row>
  </sheetData>
  <autoFilter ref="$A$2:$AX$974">
    <filterColumn colId="7">
      <filters/>
    </filterColumn>
    <sortState ref="A2:AX974">
      <sortCondition ref="P2:P974"/>
      <sortCondition ref="F2:F974"/>
      <sortCondition descending="1" ref="A2:A974"/>
      <sortCondition ref="H2:H974"/>
      <sortCondition ref="X2:X974"/>
      <sortCondition ref="AC2:AC974"/>
    </sortState>
  </autoFilter>
  <mergeCells count="7">
    <mergeCell ref="A1:B1"/>
    <mergeCell ref="D1:O1"/>
    <mergeCell ref="P1:U1"/>
    <mergeCell ref="V1:W1"/>
    <mergeCell ref="X1:Z1"/>
    <mergeCell ref="AA1:AH1"/>
    <mergeCell ref="AI1:AX1"/>
  </mergeCells>
  <printOptions/>
  <pageMargins bottom="0.75" footer="0.0" header="0.0" left="0.7" right="0.7" top="0.75"/>
  <pageSetup orientation="landscape"/>
  <headerFooter>
    <oddFooter>&amp;C000000&amp;P</oddFooter>
  </headerFooter>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cols>
    <col customWidth="1" min="1" max="1" width="12.14"/>
    <col customWidth="1" min="2" max="2" width="13.0"/>
    <col customWidth="1" min="3" max="3" width="12.29"/>
    <col customWidth="1" min="4" max="4" width="11.43"/>
    <col customWidth="1" min="5" max="5" width="14.14"/>
    <col customWidth="1" min="6" max="6" width="8.86"/>
    <col customWidth="1" min="7" max="7" width="49.0"/>
    <col customWidth="1" min="8" max="8" width="8.86"/>
    <col customWidth="1" min="9" max="9" width="16.0"/>
    <col customWidth="1" min="10" max="23" width="8.86"/>
  </cols>
  <sheetData>
    <row r="1" ht="30.0" customHeight="1">
      <c r="A1" s="561" t="s">
        <v>649</v>
      </c>
      <c r="B1" s="562"/>
      <c r="C1" s="20" t="s">
        <v>650</v>
      </c>
      <c r="F1" s="563"/>
      <c r="G1" s="564"/>
      <c r="H1" s="565"/>
      <c r="I1" s="566"/>
      <c r="J1" s="566"/>
      <c r="K1" s="566"/>
      <c r="L1" s="566"/>
      <c r="M1" s="566"/>
      <c r="N1" s="566"/>
      <c r="O1" s="566"/>
      <c r="P1" s="566"/>
      <c r="Q1" s="566"/>
      <c r="R1" s="566"/>
      <c r="S1" s="566"/>
      <c r="T1" s="566"/>
      <c r="U1" s="566"/>
      <c r="V1" s="566"/>
      <c r="W1" s="566"/>
      <c r="X1" s="566"/>
      <c r="Y1" s="566"/>
      <c r="Z1" s="567"/>
      <c r="AA1" s="568"/>
      <c r="AB1" s="568"/>
    </row>
    <row r="2" ht="34.5" customHeight="1">
      <c r="A2" s="569" t="s">
        <v>651</v>
      </c>
      <c r="B2" s="569" t="s">
        <v>652</v>
      </c>
      <c r="C2" s="569" t="s">
        <v>653</v>
      </c>
      <c r="D2" s="569" t="s">
        <v>654</v>
      </c>
      <c r="E2" s="569" t="s">
        <v>655</v>
      </c>
      <c r="F2" s="570" t="s">
        <v>656</v>
      </c>
      <c r="G2" s="571"/>
      <c r="H2" s="571"/>
      <c r="I2" s="571"/>
      <c r="J2" s="571"/>
      <c r="K2" s="571"/>
      <c r="L2" s="571"/>
      <c r="M2" s="571"/>
      <c r="N2" s="571"/>
      <c r="O2" s="571"/>
      <c r="P2" s="572"/>
      <c r="Q2" s="572"/>
      <c r="R2" s="572"/>
      <c r="S2" s="572"/>
      <c r="T2" s="572"/>
      <c r="U2" s="572"/>
      <c r="V2" s="572"/>
      <c r="W2" s="572"/>
      <c r="X2" s="573"/>
      <c r="Y2" s="574"/>
      <c r="Z2" s="574"/>
      <c r="AA2" s="574"/>
      <c r="AB2" s="574"/>
    </row>
    <row r="3" ht="16.5" customHeight="1">
      <c r="A3" s="575">
        <f t="shared" ref="A3:A54" si="1">WEEKNUM(B3)</f>
        <v>1</v>
      </c>
      <c r="B3" s="576">
        <v>45294.0</v>
      </c>
      <c r="C3" s="577" t="str">
        <f>SUMIFS('Production Calendar'!$G$3:$G$477,'Production Calendar'!$H$3:$H$4,"&gt;="&amp;$B3,'Production Calendar'!$H$3:$H$4,"&lt;"&amp;$B4)</f>
        <v>#VALUE!</v>
      </c>
      <c r="D3" s="578">
        <f>SUMIFS('Production Calendar'!$G$3:$G$477,'Production Calendar'!$AD$3:$AD$477,"&gt;="&amp;$B3,'Production Calendar'!$AD$3:$AD$477,"&lt;"&amp;$B4)</f>
        <v>0</v>
      </c>
      <c r="E3" s="579" t="str">
        <f>C3</f>
        <v>#VALUE!</v>
      </c>
      <c r="F3" s="580"/>
      <c r="G3" s="581"/>
      <c r="H3" s="581"/>
      <c r="I3" s="581"/>
      <c r="J3" s="581"/>
      <c r="K3" s="581"/>
      <c r="L3" s="581"/>
      <c r="M3" s="581"/>
      <c r="N3" s="581"/>
      <c r="O3" s="581"/>
      <c r="P3" s="437"/>
      <c r="Q3" s="437"/>
      <c r="R3" s="437"/>
      <c r="S3" s="437"/>
      <c r="T3" s="437"/>
      <c r="U3" s="437"/>
      <c r="V3" s="437"/>
      <c r="W3" s="437"/>
      <c r="X3" s="421"/>
    </row>
    <row r="4" ht="18.0" customHeight="1">
      <c r="A4" s="575">
        <f t="shared" si="1"/>
        <v>2</v>
      </c>
      <c r="B4" s="582">
        <f t="shared" ref="B4:B54" si="2">B3+7</f>
        <v>45301</v>
      </c>
      <c r="C4" s="583" t="str">
        <f>SUMIFS('Production Calendar'!$G$3:$G$477,'Production Calendar'!$H$3:$H$4,"&gt;="&amp;$B4,'Production Calendar'!$H$3:$H$4,"&lt;"&amp;$B5)</f>
        <v>#VALUE!</v>
      </c>
      <c r="D4" s="584">
        <f>SUMIFS('Production Calendar'!$G$3:$G$477,'Production Calendar'!$AD$3:$AD$477,"&gt;="&amp;$B4,'Production Calendar'!$AD$3:$AD$477,"&lt;"&amp;$B5)</f>
        <v>0</v>
      </c>
      <c r="E4" s="585" t="str">
        <f t="shared" ref="E4:E54" si="3">E3+C4-D4</f>
        <v>#VALUE!</v>
      </c>
      <c r="F4" s="580"/>
      <c r="G4" s="581"/>
      <c r="H4" s="581"/>
      <c r="I4" s="581"/>
      <c r="J4" s="581"/>
      <c r="K4" s="581"/>
      <c r="L4" s="581"/>
      <c r="M4" s="581"/>
      <c r="N4" s="581"/>
      <c r="O4" s="581"/>
      <c r="P4" s="437"/>
      <c r="Q4" s="437"/>
      <c r="R4" s="437"/>
      <c r="S4" s="437"/>
      <c r="T4" s="437"/>
      <c r="U4" s="437"/>
      <c r="V4" s="437"/>
      <c r="W4" s="437"/>
      <c r="X4" s="421"/>
    </row>
    <row r="5" ht="16.5" customHeight="1">
      <c r="A5" s="575">
        <f t="shared" si="1"/>
        <v>3</v>
      </c>
      <c r="B5" s="582">
        <f t="shared" si="2"/>
        <v>45308</v>
      </c>
      <c r="C5" s="583" t="str">
        <f>SUMIFS('Production Calendar'!$G$3:$G$477,'Production Calendar'!$H$3:$H$4,"&gt;="&amp;$B5,'Production Calendar'!$H$3:$H$4,"&lt;"&amp;$B6)</f>
        <v>#VALUE!</v>
      </c>
      <c r="D5" s="584">
        <f>SUMIFS('Production Calendar'!$G$3:$G$477,'Production Calendar'!$AD$3:$AD$477,"&gt;="&amp;$B5,'Production Calendar'!$AD$3:$AD$477,"&lt;"&amp;$B6)</f>
        <v>0</v>
      </c>
      <c r="E5" s="585" t="str">
        <f t="shared" si="3"/>
        <v>#VALUE!</v>
      </c>
      <c r="F5" s="580"/>
      <c r="G5" s="581"/>
      <c r="H5" s="581"/>
      <c r="I5" s="581"/>
      <c r="J5" s="581"/>
      <c r="K5" s="581"/>
      <c r="L5" s="581"/>
      <c r="M5" s="581"/>
      <c r="N5" s="581"/>
      <c r="O5" s="581"/>
      <c r="P5" s="437"/>
      <c r="Q5" s="437"/>
      <c r="R5" s="437"/>
      <c r="S5" s="437"/>
      <c r="T5" s="437"/>
      <c r="U5" s="437"/>
      <c r="V5" s="437"/>
      <c r="W5" s="437"/>
      <c r="X5" s="421"/>
    </row>
    <row r="6" ht="16.5" customHeight="1">
      <c r="A6" s="575">
        <f t="shared" si="1"/>
        <v>4</v>
      </c>
      <c r="B6" s="582">
        <f t="shared" si="2"/>
        <v>45315</v>
      </c>
      <c r="C6" s="583" t="str">
        <f>SUMIFS('Production Calendar'!$G$3:$G$477,'Production Calendar'!$H$3:$H$4,"&gt;="&amp;$B6,'Production Calendar'!$H$3:$H$4,"&lt;"&amp;$B7)</f>
        <v>#VALUE!</v>
      </c>
      <c r="D6" s="584">
        <f>SUMIFS('Production Calendar'!$G$3:$G$477,'Production Calendar'!$AD$3:$AD$477,"&gt;="&amp;$B6,'Production Calendar'!$AD$3:$AD$477,"&lt;"&amp;$B7)</f>
        <v>0</v>
      </c>
      <c r="E6" s="585" t="str">
        <f t="shared" si="3"/>
        <v>#VALUE!</v>
      </c>
      <c r="F6" s="580"/>
      <c r="G6" s="581"/>
      <c r="H6" s="581"/>
      <c r="I6" s="581"/>
      <c r="J6" s="581"/>
      <c r="K6" s="581"/>
      <c r="L6" s="581"/>
      <c r="M6" s="581"/>
      <c r="N6" s="581"/>
      <c r="O6" s="581"/>
      <c r="P6" s="437"/>
      <c r="Q6" s="437"/>
      <c r="R6" s="437"/>
      <c r="S6" s="437"/>
      <c r="T6" s="437"/>
      <c r="U6" s="437"/>
      <c r="V6" s="437"/>
      <c r="W6" s="437"/>
      <c r="X6" s="421"/>
    </row>
    <row r="7" ht="16.5" customHeight="1">
      <c r="A7" s="575">
        <f t="shared" si="1"/>
        <v>5</v>
      </c>
      <c r="B7" s="582">
        <f t="shared" si="2"/>
        <v>45322</v>
      </c>
      <c r="C7" s="583" t="str">
        <f>SUMIFS('Production Calendar'!$G$3:$G$477,'Production Calendar'!$H$3:$H$4,"&gt;="&amp;$B7,'Production Calendar'!$H$3:$H$4,"&lt;"&amp;$B8)</f>
        <v>#VALUE!</v>
      </c>
      <c r="D7" s="584">
        <f>SUMIFS('Production Calendar'!$G$3:$G$477,'Production Calendar'!$AD$3:$AD$477,"&gt;="&amp;$B7,'Production Calendar'!$AD$3:$AD$477,"&lt;"&amp;$B8)</f>
        <v>0</v>
      </c>
      <c r="E7" s="585" t="str">
        <f t="shared" si="3"/>
        <v>#VALUE!</v>
      </c>
      <c r="F7" s="580"/>
      <c r="G7" s="581"/>
      <c r="H7" s="581"/>
      <c r="I7" s="581"/>
      <c r="J7" s="581"/>
      <c r="K7" s="581"/>
      <c r="L7" s="581"/>
      <c r="M7" s="581"/>
      <c r="N7" s="581"/>
      <c r="O7" s="581"/>
      <c r="P7" s="437"/>
      <c r="Q7" s="437"/>
      <c r="R7" s="437"/>
      <c r="S7" s="437"/>
      <c r="T7" s="437"/>
      <c r="U7" s="437"/>
      <c r="V7" s="437"/>
      <c r="W7" s="437"/>
      <c r="X7" s="421"/>
    </row>
    <row r="8" ht="16.5" customHeight="1">
      <c r="A8" s="575">
        <f t="shared" si="1"/>
        <v>6</v>
      </c>
      <c r="B8" s="582">
        <f t="shared" si="2"/>
        <v>45329</v>
      </c>
      <c r="C8" s="583" t="str">
        <f>SUMIFS('Production Calendar'!$G$3:$G$477,'Production Calendar'!$H$3:$H$4,"&gt;="&amp;$B8,'Production Calendar'!$H$3:$H$4,"&lt;"&amp;$B9)</f>
        <v>#VALUE!</v>
      </c>
      <c r="D8" s="584">
        <f>SUMIFS('Production Calendar'!$G$3:$G$477,'Production Calendar'!$AD$3:$AD$477,"&gt;="&amp;$B8,'Production Calendar'!$AD$3:$AD$477,"&lt;"&amp;$B9)</f>
        <v>0</v>
      </c>
      <c r="E8" s="585" t="str">
        <f t="shared" si="3"/>
        <v>#VALUE!</v>
      </c>
      <c r="F8" s="580"/>
      <c r="G8" s="581"/>
      <c r="H8" s="581"/>
      <c r="I8" s="581"/>
      <c r="J8" s="581"/>
      <c r="K8" s="581"/>
      <c r="L8" s="581"/>
      <c r="M8" s="581"/>
      <c r="N8" s="581"/>
      <c r="O8" s="581"/>
      <c r="P8" s="437"/>
      <c r="Q8" s="437"/>
      <c r="R8" s="437"/>
      <c r="S8" s="437"/>
      <c r="T8" s="437"/>
      <c r="U8" s="437"/>
      <c r="V8" s="437"/>
      <c r="W8" s="437"/>
      <c r="X8" s="421"/>
    </row>
    <row r="9" ht="16.5" customHeight="1">
      <c r="A9" s="575">
        <f t="shared" si="1"/>
        <v>7</v>
      </c>
      <c r="B9" s="582">
        <f t="shared" si="2"/>
        <v>45336</v>
      </c>
      <c r="C9" s="583" t="str">
        <f>SUMIFS('Production Calendar'!$G$3:$G$477,'Production Calendar'!$H$3:$H$4,"&gt;="&amp;$B9,'Production Calendar'!$H$3:$H$4,"&lt;"&amp;$B10)</f>
        <v>#VALUE!</v>
      </c>
      <c r="D9" s="584">
        <f>SUMIFS('Production Calendar'!$G$3:$G$477,'Production Calendar'!$AD$3:$AD$477,"&gt;="&amp;$B9,'Production Calendar'!$AD$3:$AD$477,"&lt;"&amp;$B10)</f>
        <v>0</v>
      </c>
      <c r="E9" s="585" t="str">
        <f t="shared" si="3"/>
        <v>#VALUE!</v>
      </c>
      <c r="F9" s="580"/>
      <c r="G9" s="581"/>
      <c r="H9" s="581"/>
      <c r="I9" s="581"/>
      <c r="J9" s="581"/>
      <c r="K9" s="581"/>
      <c r="L9" s="581"/>
      <c r="M9" s="581"/>
      <c r="N9" s="581"/>
      <c r="O9" s="581"/>
      <c r="P9" s="437"/>
      <c r="Q9" s="437"/>
      <c r="R9" s="437"/>
      <c r="S9" s="437"/>
      <c r="T9" s="437"/>
      <c r="U9" s="437"/>
      <c r="V9" s="437"/>
      <c r="W9" s="437"/>
      <c r="X9" s="421"/>
    </row>
    <row r="10" ht="16.5" customHeight="1">
      <c r="A10" s="575">
        <f t="shared" si="1"/>
        <v>8</v>
      </c>
      <c r="B10" s="582">
        <f t="shared" si="2"/>
        <v>45343</v>
      </c>
      <c r="C10" s="583" t="str">
        <f>SUMIFS('Production Calendar'!$G$3:$G$477,'Production Calendar'!$H$3:$H$4,"&gt;="&amp;$B10,'Production Calendar'!$H$3:$H$4,"&lt;"&amp;$B11)</f>
        <v>#VALUE!</v>
      </c>
      <c r="D10" s="584">
        <f>SUMIFS('Production Calendar'!$G$3:$G$477,'Production Calendar'!$AD$3:$AD$477,"&gt;="&amp;$B10,'Production Calendar'!$AD$3:$AD$477,"&lt;"&amp;$B11)</f>
        <v>0</v>
      </c>
      <c r="E10" s="585" t="str">
        <f t="shared" si="3"/>
        <v>#VALUE!</v>
      </c>
      <c r="F10" s="580"/>
      <c r="G10" s="581"/>
      <c r="H10" s="581"/>
      <c r="I10" s="581"/>
      <c r="J10" s="581"/>
      <c r="K10" s="581"/>
      <c r="L10" s="581"/>
      <c r="M10" s="581"/>
      <c r="N10" s="581"/>
      <c r="O10" s="581"/>
      <c r="P10" s="437"/>
      <c r="Q10" s="437"/>
      <c r="R10" s="437"/>
      <c r="S10" s="437"/>
      <c r="T10" s="437"/>
      <c r="U10" s="437"/>
      <c r="V10" s="437"/>
      <c r="W10" s="437"/>
      <c r="X10" s="421"/>
    </row>
    <row r="11" ht="16.5" customHeight="1">
      <c r="A11" s="575">
        <f t="shared" si="1"/>
        <v>9</v>
      </c>
      <c r="B11" s="582">
        <f t="shared" si="2"/>
        <v>45350</v>
      </c>
      <c r="C11" s="583" t="str">
        <f>SUMIFS('Production Calendar'!$G$3:$G$477,'Production Calendar'!$H$3:$H$4,"&gt;="&amp;$B11,'Production Calendar'!$H$3:$H$4,"&lt;"&amp;$B12)</f>
        <v>#VALUE!</v>
      </c>
      <c r="D11" s="584">
        <f>SUMIFS('Production Calendar'!$G$3:$G$477,'Production Calendar'!$AD$3:$AD$477,"&gt;="&amp;$B11,'Production Calendar'!$AD$3:$AD$477,"&lt;"&amp;$B12)</f>
        <v>0</v>
      </c>
      <c r="E11" s="585" t="str">
        <f t="shared" si="3"/>
        <v>#VALUE!</v>
      </c>
      <c r="F11" s="580"/>
      <c r="G11" s="581"/>
      <c r="H11" s="581"/>
      <c r="I11" s="581"/>
      <c r="J11" s="581"/>
      <c r="K11" s="581"/>
      <c r="L11" s="581"/>
      <c r="M11" s="581"/>
      <c r="N11" s="581"/>
      <c r="O11" s="581"/>
      <c r="P11" s="437"/>
      <c r="Q11" s="437"/>
      <c r="R11" s="437"/>
      <c r="S11" s="437"/>
      <c r="T11" s="437"/>
      <c r="U11" s="437"/>
      <c r="V11" s="437"/>
      <c r="W11" s="437"/>
      <c r="X11" s="421"/>
    </row>
    <row r="12" ht="16.5" customHeight="1">
      <c r="A12" s="575">
        <f t="shared" si="1"/>
        <v>10</v>
      </c>
      <c r="B12" s="582">
        <f t="shared" si="2"/>
        <v>45357</v>
      </c>
      <c r="C12" s="583" t="str">
        <f>SUMIFS('Production Calendar'!$G$3:$G$477,'Production Calendar'!$H$3:$H$4,"&gt;="&amp;$B12,'Production Calendar'!$H$3:$H$4,"&lt;"&amp;$B13)</f>
        <v>#VALUE!</v>
      </c>
      <c r="D12" s="584">
        <f>SUMIFS('Production Calendar'!$G$3:$G$477,'Production Calendar'!$AD$3:$AD$477,"&gt;="&amp;$B12,'Production Calendar'!$AD$3:$AD$477,"&lt;"&amp;$B13)</f>
        <v>0</v>
      </c>
      <c r="E12" s="585" t="str">
        <f t="shared" si="3"/>
        <v>#VALUE!</v>
      </c>
      <c r="F12" s="580"/>
      <c r="G12" s="581"/>
      <c r="H12" s="581"/>
      <c r="I12" s="581"/>
      <c r="J12" s="581"/>
      <c r="K12" s="581"/>
      <c r="L12" s="581"/>
      <c r="M12" s="581"/>
      <c r="N12" s="581"/>
      <c r="O12" s="581"/>
      <c r="P12" s="437"/>
      <c r="Q12" s="437"/>
      <c r="R12" s="437"/>
      <c r="S12" s="437"/>
      <c r="T12" s="437"/>
      <c r="U12" s="437"/>
      <c r="V12" s="437"/>
      <c r="W12" s="437"/>
      <c r="X12" s="421"/>
    </row>
    <row r="13" ht="16.5" customHeight="1">
      <c r="A13" s="575">
        <f t="shared" si="1"/>
        <v>11</v>
      </c>
      <c r="B13" s="582">
        <f t="shared" si="2"/>
        <v>45364</v>
      </c>
      <c r="C13" s="583" t="str">
        <f>SUMIFS('Production Calendar'!$G$3:$G$477,'Production Calendar'!$H$3:$H$4,"&gt;="&amp;$B13,'Production Calendar'!$H$3:$H$4,"&lt;"&amp;$B14)</f>
        <v>#VALUE!</v>
      </c>
      <c r="D13" s="584">
        <f>SUMIFS('Production Calendar'!$G$3:$G$477,'Production Calendar'!$AD$3:$AD$477,"&gt;="&amp;$B13,'Production Calendar'!$AD$3:$AD$477,"&lt;"&amp;$B14)</f>
        <v>0</v>
      </c>
      <c r="E13" s="585" t="str">
        <f t="shared" si="3"/>
        <v>#VALUE!</v>
      </c>
      <c r="F13" s="580"/>
      <c r="G13" s="581"/>
      <c r="H13" s="581"/>
      <c r="I13" s="581"/>
      <c r="J13" s="581"/>
      <c r="K13" s="581"/>
      <c r="L13" s="581"/>
      <c r="M13" s="581"/>
      <c r="N13" s="581"/>
      <c r="O13" s="581"/>
      <c r="P13" s="437"/>
      <c r="Q13" s="437"/>
      <c r="R13" s="437"/>
      <c r="S13" s="437"/>
      <c r="T13" s="437"/>
      <c r="U13" s="437"/>
      <c r="V13" s="437"/>
      <c r="W13" s="437"/>
      <c r="X13" s="421"/>
    </row>
    <row r="14" ht="16.5" customHeight="1">
      <c r="A14" s="575">
        <f t="shared" si="1"/>
        <v>12</v>
      </c>
      <c r="B14" s="582">
        <f t="shared" si="2"/>
        <v>45371</v>
      </c>
      <c r="C14" s="583" t="str">
        <f>SUMIFS('Production Calendar'!$G$3:$G$477,'Production Calendar'!$H$3:$H$4,"&gt;="&amp;$B14,'Production Calendar'!$H$3:$H$4,"&lt;"&amp;$B15)</f>
        <v>#VALUE!</v>
      </c>
      <c r="D14" s="584">
        <f>SUMIFS('Production Calendar'!$G$3:$G$477,'Production Calendar'!$AD$3:$AD$477,"&gt;="&amp;$B14,'Production Calendar'!$AD$3:$AD$477,"&lt;"&amp;$B15)</f>
        <v>0</v>
      </c>
      <c r="E14" s="585" t="str">
        <f t="shared" si="3"/>
        <v>#VALUE!</v>
      </c>
      <c r="F14" s="580"/>
      <c r="G14" s="581"/>
      <c r="H14" s="581"/>
      <c r="I14" s="581"/>
      <c r="J14" s="581"/>
      <c r="K14" s="581"/>
      <c r="L14" s="581"/>
      <c r="M14" s="581"/>
      <c r="N14" s="581"/>
      <c r="O14" s="581"/>
      <c r="P14" s="437"/>
      <c r="Q14" s="437"/>
      <c r="R14" s="437"/>
      <c r="S14" s="437"/>
      <c r="T14" s="437"/>
      <c r="U14" s="437"/>
      <c r="V14" s="437"/>
      <c r="W14" s="437"/>
      <c r="X14" s="421"/>
    </row>
    <row r="15" ht="16.5" customHeight="1">
      <c r="A15" s="575">
        <f t="shared" si="1"/>
        <v>13</v>
      </c>
      <c r="B15" s="582">
        <f t="shared" si="2"/>
        <v>45378</v>
      </c>
      <c r="C15" s="583" t="str">
        <f>SUMIFS('Production Calendar'!$G$3:$G$477,'Production Calendar'!$H$3:$H$4,"&gt;="&amp;$B15,'Production Calendar'!$H$3:$H$4,"&lt;"&amp;$B16)</f>
        <v>#VALUE!</v>
      </c>
      <c r="D15" s="584">
        <f>SUMIFS('Production Calendar'!$G$3:$G$477,'Production Calendar'!$AD$3:$AD$477,"&gt;="&amp;$B15,'Production Calendar'!$AD$3:$AD$477,"&lt;"&amp;$B16)</f>
        <v>0</v>
      </c>
      <c r="E15" s="585" t="str">
        <f t="shared" si="3"/>
        <v>#VALUE!</v>
      </c>
      <c r="F15" s="580"/>
      <c r="G15" s="581"/>
      <c r="H15" s="581"/>
      <c r="I15" s="581"/>
      <c r="J15" s="581"/>
      <c r="K15" s="581"/>
      <c r="L15" s="581"/>
      <c r="M15" s="581"/>
      <c r="N15" s="581"/>
      <c r="O15" s="581"/>
      <c r="P15" s="437"/>
      <c r="Q15" s="437"/>
      <c r="R15" s="437"/>
      <c r="S15" s="437"/>
      <c r="T15" s="437"/>
      <c r="U15" s="437"/>
      <c r="V15" s="437"/>
      <c r="W15" s="437"/>
      <c r="X15" s="421"/>
    </row>
    <row r="16" ht="16.5" customHeight="1">
      <c r="A16" s="575">
        <f t="shared" si="1"/>
        <v>14</v>
      </c>
      <c r="B16" s="582">
        <f t="shared" si="2"/>
        <v>45385</v>
      </c>
      <c r="C16" s="583" t="str">
        <f>SUMIFS('Production Calendar'!$G$3:$G$477,'Production Calendar'!$H$3:$H$4,"&gt;="&amp;$B16,'Production Calendar'!$H$3:$H$4,"&lt;"&amp;$B17)</f>
        <v>#VALUE!</v>
      </c>
      <c r="D16" s="584">
        <f>SUMIFS('Production Calendar'!$G$3:$G$477,'Production Calendar'!$AD$3:$AD$477,"&gt;="&amp;$B16,'Production Calendar'!$AD$3:$AD$477,"&lt;"&amp;$B17)</f>
        <v>0</v>
      </c>
      <c r="E16" s="585" t="str">
        <f t="shared" si="3"/>
        <v>#VALUE!</v>
      </c>
      <c r="F16" s="580"/>
      <c r="G16" s="581"/>
      <c r="H16" s="581"/>
      <c r="I16" s="581"/>
      <c r="J16" s="581"/>
      <c r="K16" s="581"/>
      <c r="L16" s="581"/>
      <c r="M16" s="581"/>
      <c r="N16" s="581"/>
      <c r="O16" s="581"/>
      <c r="P16" s="437"/>
      <c r="Q16" s="437"/>
      <c r="R16" s="437"/>
      <c r="S16" s="437"/>
      <c r="T16" s="437"/>
      <c r="U16" s="437"/>
      <c r="V16" s="437"/>
      <c r="W16" s="437"/>
      <c r="X16" s="421"/>
    </row>
    <row r="17" ht="16.5" customHeight="1">
      <c r="A17" s="575">
        <f t="shared" si="1"/>
        <v>15</v>
      </c>
      <c r="B17" s="582">
        <f t="shared" si="2"/>
        <v>45392</v>
      </c>
      <c r="C17" s="583" t="str">
        <f>SUMIFS('Production Calendar'!$G$3:$G$477,'Production Calendar'!$H$3:$H$4,"&gt;="&amp;$B17,'Production Calendar'!$H$3:$H$4,"&lt;"&amp;$B18)</f>
        <v>#VALUE!</v>
      </c>
      <c r="D17" s="584">
        <f>SUMIFS('Production Calendar'!$G$3:$G$477,'Production Calendar'!$AD$3:$AD$477,"&gt;="&amp;$B17,'Production Calendar'!$AD$3:$AD$477,"&lt;"&amp;$B18)</f>
        <v>0</v>
      </c>
      <c r="E17" s="585" t="str">
        <f t="shared" si="3"/>
        <v>#VALUE!</v>
      </c>
      <c r="F17" s="580"/>
      <c r="G17" s="581"/>
      <c r="H17" s="581"/>
      <c r="I17" s="581"/>
      <c r="J17" s="581"/>
      <c r="K17" s="581"/>
      <c r="L17" s="581"/>
      <c r="M17" s="581"/>
      <c r="N17" s="581"/>
      <c r="O17" s="581"/>
      <c r="P17" s="437"/>
      <c r="Q17" s="437"/>
      <c r="R17" s="437"/>
      <c r="S17" s="437"/>
      <c r="T17" s="437"/>
      <c r="U17" s="437"/>
      <c r="V17" s="437"/>
      <c r="W17" s="437"/>
      <c r="X17" s="421"/>
    </row>
    <row r="18" ht="16.5" customHeight="1">
      <c r="A18" s="575">
        <f t="shared" si="1"/>
        <v>16</v>
      </c>
      <c r="B18" s="582">
        <f t="shared" si="2"/>
        <v>45399</v>
      </c>
      <c r="C18" s="583" t="str">
        <f>SUMIFS('Production Calendar'!$G$3:$G$477,'Production Calendar'!$H$3:$H$4,"&gt;="&amp;$B18,'Production Calendar'!$H$3:$H$4,"&lt;"&amp;$B19)</f>
        <v>#VALUE!</v>
      </c>
      <c r="D18" s="584">
        <f>SUMIFS('Production Calendar'!$G$3:$G$477,'Production Calendar'!$AD$3:$AD$477,"&gt;="&amp;$B18,'Production Calendar'!$AD$3:$AD$477,"&lt;"&amp;$B19)</f>
        <v>0</v>
      </c>
      <c r="E18" s="585" t="str">
        <f t="shared" si="3"/>
        <v>#VALUE!</v>
      </c>
      <c r="F18" s="580"/>
      <c r="G18" s="581"/>
      <c r="H18" s="581"/>
      <c r="I18" s="581"/>
      <c r="J18" s="581"/>
      <c r="K18" s="581"/>
      <c r="L18" s="581"/>
      <c r="M18" s="581"/>
      <c r="N18" s="581"/>
      <c r="O18" s="581"/>
      <c r="P18" s="437"/>
      <c r="Q18" s="437"/>
      <c r="R18" s="437"/>
      <c r="S18" s="437"/>
      <c r="T18" s="437"/>
      <c r="U18" s="437"/>
      <c r="V18" s="437"/>
      <c r="W18" s="437"/>
      <c r="X18" s="421"/>
    </row>
    <row r="19" ht="16.5" customHeight="1">
      <c r="A19" s="575">
        <f t="shared" si="1"/>
        <v>17</v>
      </c>
      <c r="B19" s="582">
        <f t="shared" si="2"/>
        <v>45406</v>
      </c>
      <c r="C19" s="583" t="str">
        <f>SUMIFS('Production Calendar'!$G$3:$G$477,'Production Calendar'!$H$3:$H$4,"&gt;="&amp;$B19,'Production Calendar'!$H$3:$H$4,"&lt;"&amp;$B20)</f>
        <v>#VALUE!</v>
      </c>
      <c r="D19" s="584">
        <f>SUMIFS('Production Calendar'!$G$3:$G$477,'Production Calendar'!$AD$3:$AD$477,"&gt;="&amp;$B19,'Production Calendar'!$AD$3:$AD$477,"&lt;"&amp;$B20)</f>
        <v>0</v>
      </c>
      <c r="E19" s="585" t="str">
        <f t="shared" si="3"/>
        <v>#VALUE!</v>
      </c>
      <c r="F19" s="580"/>
      <c r="G19" s="581"/>
      <c r="H19" s="581"/>
      <c r="I19" s="581"/>
      <c r="J19" s="581"/>
      <c r="K19" s="581"/>
      <c r="L19" s="581"/>
      <c r="M19" s="581"/>
      <c r="N19" s="581"/>
      <c r="O19" s="581"/>
      <c r="P19" s="437"/>
      <c r="Q19" s="437"/>
      <c r="R19" s="437"/>
      <c r="S19" s="437"/>
      <c r="T19" s="437"/>
      <c r="U19" s="437"/>
      <c r="V19" s="437"/>
      <c r="W19" s="437"/>
      <c r="X19" s="421"/>
    </row>
    <row r="20" ht="16.5" customHeight="1">
      <c r="A20" s="575">
        <f t="shared" si="1"/>
        <v>18</v>
      </c>
      <c r="B20" s="582">
        <f t="shared" si="2"/>
        <v>45413</v>
      </c>
      <c r="C20" s="583" t="str">
        <f>SUMIFS('Production Calendar'!$G$3:$G$477,'Production Calendar'!$H$3:$H$4,"&gt;="&amp;$B20,'Production Calendar'!$H$3:$H$4,"&lt;"&amp;$B21)</f>
        <v>#VALUE!</v>
      </c>
      <c r="D20" s="584">
        <f>SUMIFS('Production Calendar'!$G$3:$G$477,'Production Calendar'!$AD$3:$AD$477,"&gt;="&amp;$B20,'Production Calendar'!$AD$3:$AD$477,"&lt;"&amp;$B21)</f>
        <v>0</v>
      </c>
      <c r="E20" s="585" t="str">
        <f t="shared" si="3"/>
        <v>#VALUE!</v>
      </c>
      <c r="F20" s="580"/>
      <c r="G20" s="581"/>
      <c r="H20" s="581"/>
      <c r="I20" s="581"/>
      <c r="J20" s="581"/>
      <c r="K20" s="581"/>
      <c r="L20" s="581"/>
      <c r="M20" s="581"/>
      <c r="N20" s="581"/>
      <c r="O20" s="581"/>
      <c r="P20" s="437"/>
      <c r="Q20" s="437"/>
      <c r="R20" s="437"/>
      <c r="S20" s="437"/>
      <c r="T20" s="437"/>
      <c r="U20" s="437"/>
      <c r="V20" s="437"/>
      <c r="W20" s="437"/>
      <c r="X20" s="421"/>
    </row>
    <row r="21" ht="16.5" customHeight="1">
      <c r="A21" s="575">
        <f t="shared" si="1"/>
        <v>19</v>
      </c>
      <c r="B21" s="582">
        <f t="shared" si="2"/>
        <v>45420</v>
      </c>
      <c r="C21" s="583" t="str">
        <f>SUMIFS('Production Calendar'!$G$3:$G$477,'Production Calendar'!$H$3:$H$4,"&gt;="&amp;$B21,'Production Calendar'!$H$3:$H$4,"&lt;"&amp;$B22)</f>
        <v>#VALUE!</v>
      </c>
      <c r="D21" s="584">
        <f>SUMIFS('Production Calendar'!$G$3:$G$477,'Production Calendar'!$AD$3:$AD$477,"&gt;="&amp;$B21,'Production Calendar'!$AD$3:$AD$477,"&lt;"&amp;$B22)</f>
        <v>0</v>
      </c>
      <c r="E21" s="585" t="str">
        <f t="shared" si="3"/>
        <v>#VALUE!</v>
      </c>
      <c r="F21" s="580"/>
      <c r="G21" s="581"/>
      <c r="H21" s="581"/>
      <c r="I21" s="581"/>
      <c r="J21" s="581"/>
      <c r="K21" s="581"/>
      <c r="L21" s="581"/>
      <c r="M21" s="581"/>
      <c r="N21" s="581"/>
      <c r="O21" s="581"/>
      <c r="P21" s="437"/>
      <c r="Q21" s="437"/>
      <c r="R21" s="437"/>
      <c r="S21" s="437"/>
      <c r="T21" s="437"/>
      <c r="U21" s="437"/>
      <c r="V21" s="437"/>
      <c r="W21" s="437"/>
      <c r="X21" s="421"/>
    </row>
    <row r="22" ht="16.5" customHeight="1">
      <c r="A22" s="575">
        <f t="shared" si="1"/>
        <v>20</v>
      </c>
      <c r="B22" s="582">
        <f t="shared" si="2"/>
        <v>45427</v>
      </c>
      <c r="C22" s="583" t="str">
        <f>SUMIFS('Production Calendar'!$G$3:$G$477,'Production Calendar'!$H$3:$H$4,"&gt;="&amp;$B22,'Production Calendar'!$H$3:$H$4,"&lt;"&amp;$B23)</f>
        <v>#VALUE!</v>
      </c>
      <c r="D22" s="584">
        <f>SUMIFS('Production Calendar'!$G$3:$G$477,'Production Calendar'!$AD$3:$AD$477,"&gt;="&amp;$B22,'Production Calendar'!$AD$3:$AD$477,"&lt;"&amp;$B23)</f>
        <v>0</v>
      </c>
      <c r="E22" s="585" t="str">
        <f t="shared" si="3"/>
        <v>#VALUE!</v>
      </c>
      <c r="F22" s="580"/>
      <c r="G22" s="581"/>
      <c r="H22" s="581"/>
      <c r="I22" s="581"/>
      <c r="J22" s="581"/>
      <c r="K22" s="581"/>
      <c r="L22" s="581"/>
      <c r="M22" s="581"/>
      <c r="N22" s="581"/>
      <c r="O22" s="581"/>
      <c r="P22" s="437"/>
      <c r="Q22" s="437"/>
      <c r="R22" s="437"/>
      <c r="S22" s="437"/>
      <c r="T22" s="437"/>
      <c r="U22" s="437"/>
      <c r="V22" s="437"/>
      <c r="W22" s="437"/>
      <c r="X22" s="421"/>
    </row>
    <row r="23" ht="16.5" customHeight="1">
      <c r="A23" s="575">
        <f t="shared" si="1"/>
        <v>21</v>
      </c>
      <c r="B23" s="582">
        <f t="shared" si="2"/>
        <v>45434</v>
      </c>
      <c r="C23" s="583" t="str">
        <f>SUMIFS('Production Calendar'!$G$3:$G$477,'Production Calendar'!$H$3:$H$4,"&gt;="&amp;$B23,'Production Calendar'!$H$3:$H$4,"&lt;"&amp;$B24)</f>
        <v>#VALUE!</v>
      </c>
      <c r="D23" s="584">
        <f>SUMIFS('Production Calendar'!$G$3:$G$477,'Production Calendar'!$AD$3:$AD$477,"&gt;="&amp;$B23,'Production Calendar'!$AD$3:$AD$477,"&lt;"&amp;$B24)</f>
        <v>0</v>
      </c>
      <c r="E23" s="585" t="str">
        <f t="shared" si="3"/>
        <v>#VALUE!</v>
      </c>
      <c r="F23" s="580"/>
      <c r="G23" s="581"/>
      <c r="H23" s="581"/>
      <c r="I23" s="581"/>
      <c r="J23" s="581"/>
      <c r="K23" s="581"/>
      <c r="L23" s="581"/>
      <c r="M23" s="581"/>
      <c r="N23" s="581"/>
      <c r="O23" s="581"/>
      <c r="P23" s="437"/>
      <c r="Q23" s="437"/>
      <c r="R23" s="437"/>
      <c r="S23" s="437"/>
      <c r="T23" s="437"/>
      <c r="U23" s="437"/>
      <c r="V23" s="437"/>
      <c r="W23" s="437"/>
      <c r="X23" s="421"/>
    </row>
    <row r="24" ht="16.5" customHeight="1">
      <c r="A24" s="575">
        <f t="shared" si="1"/>
        <v>22</v>
      </c>
      <c r="B24" s="582">
        <f t="shared" si="2"/>
        <v>45441</v>
      </c>
      <c r="C24" s="583" t="str">
        <f>SUMIFS('Production Calendar'!$G$3:$G$477,'Production Calendar'!$H$3:$H$4,"&gt;="&amp;$B24,'Production Calendar'!$H$3:$H$4,"&lt;"&amp;$B25)</f>
        <v>#VALUE!</v>
      </c>
      <c r="D24" s="584">
        <f>SUMIFS('Production Calendar'!$G$3:$G$477,'Production Calendar'!$AD$3:$AD$477,"&gt;="&amp;$B24,'Production Calendar'!$AD$3:$AD$477,"&lt;"&amp;$B25)</f>
        <v>0</v>
      </c>
      <c r="E24" s="585" t="str">
        <f t="shared" si="3"/>
        <v>#VALUE!</v>
      </c>
      <c r="F24" s="580"/>
      <c r="G24" s="581"/>
      <c r="H24" s="581"/>
      <c r="I24" s="581"/>
      <c r="J24" s="581"/>
      <c r="K24" s="581"/>
      <c r="L24" s="581"/>
      <c r="M24" s="581"/>
      <c r="N24" s="581"/>
      <c r="O24" s="581"/>
      <c r="P24" s="437"/>
      <c r="Q24" s="437"/>
      <c r="R24" s="437"/>
      <c r="S24" s="437"/>
      <c r="T24" s="437"/>
      <c r="U24" s="437"/>
      <c r="V24" s="437"/>
      <c r="W24" s="437"/>
      <c r="X24" s="421"/>
    </row>
    <row r="25" ht="16.5" customHeight="1">
      <c r="A25" s="575">
        <f t="shared" si="1"/>
        <v>23</v>
      </c>
      <c r="B25" s="582">
        <f t="shared" si="2"/>
        <v>45448</v>
      </c>
      <c r="C25" s="583" t="str">
        <f>SUMIFS('Production Calendar'!$G$3:$G$477,'Production Calendar'!$H$3:$H$4,"&gt;="&amp;$B25,'Production Calendar'!$H$3:$H$4,"&lt;"&amp;$B26)</f>
        <v>#VALUE!</v>
      </c>
      <c r="D25" s="584">
        <f>SUMIFS('Production Calendar'!$G$3:$G$477,'Production Calendar'!$AD$3:$AD$477,"&gt;="&amp;$B25,'Production Calendar'!$AD$3:$AD$477,"&lt;"&amp;$B26)</f>
        <v>0</v>
      </c>
      <c r="E25" s="585" t="str">
        <f t="shared" si="3"/>
        <v>#VALUE!</v>
      </c>
      <c r="F25" s="580"/>
      <c r="G25" s="581"/>
      <c r="H25" s="581"/>
      <c r="I25" s="581"/>
      <c r="J25" s="581"/>
      <c r="K25" s="581"/>
      <c r="L25" s="581"/>
      <c r="M25" s="581"/>
      <c r="N25" s="581"/>
      <c r="O25" s="581"/>
      <c r="P25" s="437"/>
      <c r="Q25" s="437"/>
      <c r="R25" s="437"/>
      <c r="S25" s="437"/>
      <c r="T25" s="437"/>
      <c r="U25" s="437"/>
      <c r="V25" s="437"/>
      <c r="W25" s="437"/>
      <c r="X25" s="421"/>
    </row>
    <row r="26" ht="16.5" customHeight="1">
      <c r="A26" s="575">
        <f t="shared" si="1"/>
        <v>24</v>
      </c>
      <c r="B26" s="582">
        <f t="shared" si="2"/>
        <v>45455</v>
      </c>
      <c r="C26" s="583" t="str">
        <f>SUMIFS('Production Calendar'!$G$3:$G$477,'Production Calendar'!$H$3:$H$4,"&gt;="&amp;$B26,'Production Calendar'!$H$3:$H$4,"&lt;"&amp;$B27)</f>
        <v>#VALUE!</v>
      </c>
      <c r="D26" s="584">
        <f>SUMIFS('Production Calendar'!$G$3:$G$477,'Production Calendar'!$AD$3:$AD$477,"&gt;="&amp;$B26,'Production Calendar'!$AD$3:$AD$477,"&lt;"&amp;$B27)</f>
        <v>0</v>
      </c>
      <c r="E26" s="585" t="str">
        <f t="shared" si="3"/>
        <v>#VALUE!</v>
      </c>
      <c r="F26" s="580"/>
      <c r="G26" s="581"/>
      <c r="H26" s="581"/>
      <c r="I26" s="581"/>
      <c r="J26" s="581"/>
      <c r="K26" s="581"/>
      <c r="L26" s="581"/>
      <c r="M26" s="581"/>
      <c r="N26" s="581"/>
      <c r="O26" s="581"/>
      <c r="P26" s="437"/>
      <c r="Q26" s="437"/>
      <c r="R26" s="437"/>
      <c r="S26" s="437"/>
      <c r="T26" s="437"/>
      <c r="U26" s="437"/>
      <c r="V26" s="437"/>
      <c r="W26" s="437"/>
      <c r="X26" s="421"/>
    </row>
    <row r="27" ht="16.5" customHeight="1">
      <c r="A27" s="575">
        <f t="shared" si="1"/>
        <v>25</v>
      </c>
      <c r="B27" s="582">
        <f t="shared" si="2"/>
        <v>45462</v>
      </c>
      <c r="C27" s="583" t="str">
        <f>SUMIFS('Production Calendar'!$G$3:$G$477,'Production Calendar'!$H$3:$H$4,"&gt;="&amp;$B27,'Production Calendar'!$H$3:$H$4,"&lt;"&amp;$B28)</f>
        <v>#VALUE!</v>
      </c>
      <c r="D27" s="584">
        <f>SUMIFS('Production Calendar'!$G$3:$G$477,'Production Calendar'!$AD$3:$AD$477,"&gt;="&amp;$B27,'Production Calendar'!$AD$3:$AD$477,"&lt;"&amp;$B28)</f>
        <v>0</v>
      </c>
      <c r="E27" s="585" t="str">
        <f t="shared" si="3"/>
        <v>#VALUE!</v>
      </c>
      <c r="F27" s="580"/>
      <c r="G27" s="581"/>
      <c r="H27" s="581"/>
      <c r="I27" s="581"/>
      <c r="J27" s="581"/>
      <c r="K27" s="581"/>
      <c r="L27" s="581"/>
      <c r="M27" s="581"/>
      <c r="N27" s="581"/>
      <c r="O27" s="581"/>
      <c r="P27" s="437"/>
      <c r="Q27" s="437"/>
      <c r="R27" s="437"/>
      <c r="S27" s="437"/>
      <c r="T27" s="437"/>
      <c r="U27" s="437"/>
      <c r="V27" s="437"/>
      <c r="W27" s="437"/>
      <c r="X27" s="421"/>
    </row>
    <row r="28" ht="16.5" customHeight="1">
      <c r="A28" s="575">
        <f t="shared" si="1"/>
        <v>26</v>
      </c>
      <c r="B28" s="582">
        <f t="shared" si="2"/>
        <v>45469</v>
      </c>
      <c r="C28" s="583" t="str">
        <f>SUMIFS('Production Calendar'!$G$3:$G$477,'Production Calendar'!$H$3:$H$4,"&gt;="&amp;$B28,'Production Calendar'!$H$3:$H$4,"&lt;"&amp;$B29)</f>
        <v>#VALUE!</v>
      </c>
      <c r="D28" s="584">
        <f>SUMIFS('Production Calendar'!$G$3:$G$477,'Production Calendar'!$AD$3:$AD$477,"&gt;="&amp;$B28,'Production Calendar'!$AD$3:$AD$477,"&lt;"&amp;$B29)</f>
        <v>0</v>
      </c>
      <c r="E28" s="585" t="str">
        <f t="shared" si="3"/>
        <v>#VALUE!</v>
      </c>
      <c r="F28" s="580"/>
      <c r="G28" s="581"/>
      <c r="H28" s="581"/>
      <c r="I28" s="581"/>
      <c r="J28" s="581"/>
      <c r="K28" s="581"/>
      <c r="L28" s="581"/>
      <c r="M28" s="581"/>
      <c r="N28" s="581"/>
      <c r="O28" s="581"/>
      <c r="P28" s="437"/>
      <c r="Q28" s="437"/>
      <c r="R28" s="437"/>
      <c r="S28" s="437"/>
      <c r="T28" s="437"/>
      <c r="U28" s="437"/>
      <c r="V28" s="437"/>
      <c r="W28" s="437"/>
      <c r="X28" s="421"/>
    </row>
    <row r="29" ht="16.5" customHeight="1">
      <c r="A29" s="575">
        <f t="shared" si="1"/>
        <v>27</v>
      </c>
      <c r="B29" s="582">
        <f t="shared" si="2"/>
        <v>45476</v>
      </c>
      <c r="C29" s="583" t="str">
        <f>SUMIFS('Production Calendar'!$G$3:$G$477,'Production Calendar'!$H$3:$H$4,"&gt;="&amp;$B29,'Production Calendar'!$H$3:$H$4,"&lt;"&amp;$B30)</f>
        <v>#VALUE!</v>
      </c>
      <c r="D29" s="584">
        <f>SUMIFS('Production Calendar'!$G$3:$G$477,'Production Calendar'!$AD$3:$AD$477,"&gt;="&amp;$B29,'Production Calendar'!$AD$3:$AD$477,"&lt;"&amp;$B30)</f>
        <v>0</v>
      </c>
      <c r="E29" s="585" t="str">
        <f t="shared" si="3"/>
        <v>#VALUE!</v>
      </c>
      <c r="F29" s="580"/>
      <c r="G29" s="581"/>
      <c r="H29" s="581"/>
      <c r="I29" s="581"/>
      <c r="J29" s="581"/>
      <c r="K29" s="581"/>
      <c r="L29" s="581"/>
      <c r="M29" s="581"/>
      <c r="N29" s="581"/>
      <c r="O29" s="581"/>
      <c r="P29" s="437"/>
      <c r="Q29" s="437"/>
      <c r="R29" s="437"/>
      <c r="S29" s="437"/>
      <c r="T29" s="437"/>
      <c r="U29" s="437"/>
      <c r="V29" s="437"/>
      <c r="W29" s="437"/>
      <c r="X29" s="421"/>
    </row>
    <row r="30" ht="16.5" customHeight="1">
      <c r="A30" s="575">
        <f t="shared" si="1"/>
        <v>28</v>
      </c>
      <c r="B30" s="582">
        <f t="shared" si="2"/>
        <v>45483</v>
      </c>
      <c r="C30" s="583" t="str">
        <f>SUMIFS('Production Calendar'!$G$3:$G$477,'Production Calendar'!$H$3:$H$4,"&gt;="&amp;$B30,'Production Calendar'!$H$3:$H$4,"&lt;"&amp;$B31)</f>
        <v>#VALUE!</v>
      </c>
      <c r="D30" s="584">
        <f>SUMIFS('Production Calendar'!$G$3:$G$477,'Production Calendar'!$AD$3:$AD$477,"&gt;="&amp;$B30,'Production Calendar'!$AD$3:$AD$477,"&lt;"&amp;$B31)</f>
        <v>0</v>
      </c>
      <c r="E30" s="585" t="str">
        <f t="shared" si="3"/>
        <v>#VALUE!</v>
      </c>
      <c r="F30" s="580"/>
      <c r="G30" s="581"/>
      <c r="H30" s="581"/>
      <c r="I30" s="581"/>
      <c r="J30" s="581"/>
      <c r="K30" s="581"/>
      <c r="L30" s="581"/>
      <c r="M30" s="581"/>
      <c r="N30" s="581"/>
      <c r="O30" s="581"/>
      <c r="P30" s="437"/>
      <c r="Q30" s="437"/>
      <c r="R30" s="437"/>
      <c r="S30" s="437"/>
      <c r="T30" s="437"/>
      <c r="U30" s="437"/>
      <c r="V30" s="437"/>
      <c r="W30" s="437"/>
      <c r="X30" s="421"/>
    </row>
    <row r="31" ht="16.5" customHeight="1">
      <c r="A31" s="575">
        <f t="shared" si="1"/>
        <v>29</v>
      </c>
      <c r="B31" s="582">
        <f t="shared" si="2"/>
        <v>45490</v>
      </c>
      <c r="C31" s="583" t="str">
        <f>SUMIFS('Production Calendar'!$G$3:$G$477,'Production Calendar'!$H$3:$H$4,"&gt;="&amp;$B31,'Production Calendar'!$H$3:$H$4,"&lt;"&amp;$B32)</f>
        <v>#VALUE!</v>
      </c>
      <c r="D31" s="584">
        <f>SUMIFS('Production Calendar'!$G$3:$G$477,'Production Calendar'!$AD$3:$AD$477,"&gt;="&amp;$B31,'Production Calendar'!$AD$3:$AD$477,"&lt;"&amp;$B32)</f>
        <v>0</v>
      </c>
      <c r="E31" s="585" t="str">
        <f t="shared" si="3"/>
        <v>#VALUE!</v>
      </c>
      <c r="F31" s="580"/>
      <c r="G31" s="581"/>
      <c r="H31" s="581"/>
      <c r="I31" s="581"/>
      <c r="J31" s="581"/>
      <c r="K31" s="581"/>
      <c r="L31" s="581"/>
      <c r="M31" s="581"/>
      <c r="N31" s="581"/>
      <c r="O31" s="581"/>
      <c r="P31" s="437"/>
      <c r="Q31" s="437"/>
      <c r="R31" s="437"/>
      <c r="S31" s="437"/>
      <c r="T31" s="437"/>
      <c r="U31" s="437"/>
      <c r="V31" s="437"/>
      <c r="W31" s="437"/>
      <c r="X31" s="421"/>
    </row>
    <row r="32" ht="16.5" customHeight="1">
      <c r="A32" s="575">
        <f t="shared" si="1"/>
        <v>30</v>
      </c>
      <c r="B32" s="582">
        <f t="shared" si="2"/>
        <v>45497</v>
      </c>
      <c r="C32" s="583" t="str">
        <f>SUMIFS('Production Calendar'!$G$3:$G$477,'Production Calendar'!$H$3:$H$4,"&gt;="&amp;$B32,'Production Calendar'!$H$3:$H$4,"&lt;"&amp;$B33)</f>
        <v>#VALUE!</v>
      </c>
      <c r="D32" s="584">
        <f>SUMIFS('Production Calendar'!$G$3:$G$477,'Production Calendar'!$AD$3:$AD$477,"&gt;="&amp;$B32,'Production Calendar'!$AD$3:$AD$477,"&lt;"&amp;$B33)</f>
        <v>0</v>
      </c>
      <c r="E32" s="585" t="str">
        <f t="shared" si="3"/>
        <v>#VALUE!</v>
      </c>
      <c r="F32" s="580"/>
      <c r="G32" s="581"/>
      <c r="H32" s="581"/>
      <c r="I32" s="581"/>
      <c r="J32" s="581"/>
      <c r="K32" s="581"/>
      <c r="L32" s="581"/>
      <c r="M32" s="581"/>
      <c r="N32" s="581"/>
      <c r="O32" s="581"/>
      <c r="P32" s="437"/>
      <c r="Q32" s="437"/>
      <c r="R32" s="437"/>
      <c r="S32" s="437"/>
      <c r="T32" s="437"/>
      <c r="U32" s="437"/>
      <c r="V32" s="437"/>
      <c r="W32" s="437"/>
      <c r="X32" s="421"/>
    </row>
    <row r="33" ht="16.5" customHeight="1">
      <c r="A33" s="575">
        <f t="shared" si="1"/>
        <v>31</v>
      </c>
      <c r="B33" s="582">
        <f t="shared" si="2"/>
        <v>45504</v>
      </c>
      <c r="C33" s="583" t="str">
        <f>SUMIFS('Production Calendar'!$G$3:$G$477,'Production Calendar'!$H$3:$H$4,"&gt;="&amp;$B33,'Production Calendar'!$H$3:$H$4,"&lt;"&amp;$B34)</f>
        <v>#VALUE!</v>
      </c>
      <c r="D33" s="584">
        <f>SUMIFS('Production Calendar'!$G$3:$G$477,'Production Calendar'!$AD$3:$AD$477,"&gt;="&amp;$B33,'Production Calendar'!$AD$3:$AD$477,"&lt;"&amp;$B34)</f>
        <v>0</v>
      </c>
      <c r="E33" s="585" t="str">
        <f t="shared" si="3"/>
        <v>#VALUE!</v>
      </c>
      <c r="F33" s="580"/>
      <c r="G33" s="581"/>
      <c r="H33" s="581"/>
      <c r="I33" s="581"/>
      <c r="J33" s="581"/>
      <c r="K33" s="581"/>
      <c r="L33" s="581"/>
      <c r="M33" s="581"/>
      <c r="N33" s="581"/>
      <c r="O33" s="581"/>
      <c r="P33" s="437"/>
      <c r="Q33" s="437"/>
      <c r="R33" s="437"/>
      <c r="S33" s="437"/>
      <c r="T33" s="437"/>
      <c r="U33" s="437"/>
      <c r="V33" s="437"/>
      <c r="W33" s="437"/>
      <c r="X33" s="421"/>
    </row>
    <row r="34" ht="16.5" customHeight="1">
      <c r="A34" s="575">
        <f t="shared" si="1"/>
        <v>32</v>
      </c>
      <c r="B34" s="582">
        <f t="shared" si="2"/>
        <v>45511</v>
      </c>
      <c r="C34" s="583" t="str">
        <f>SUMIFS('Production Calendar'!$G$3:$G$477,'Production Calendar'!$H$3:$H$4,"&gt;="&amp;$B34,'Production Calendar'!$H$3:$H$4,"&lt;"&amp;$B35)</f>
        <v>#VALUE!</v>
      </c>
      <c r="D34" s="584">
        <f>SUMIFS('Production Calendar'!$G$3:$G$477,'Production Calendar'!$AD$3:$AD$477,"&gt;="&amp;$B34,'Production Calendar'!$AD$3:$AD$477,"&lt;"&amp;$B35)</f>
        <v>0</v>
      </c>
      <c r="E34" s="585" t="str">
        <f t="shared" si="3"/>
        <v>#VALUE!</v>
      </c>
      <c r="F34" s="580"/>
      <c r="G34" s="581"/>
      <c r="H34" s="581"/>
      <c r="I34" s="581"/>
      <c r="J34" s="581"/>
      <c r="K34" s="581"/>
      <c r="L34" s="581"/>
      <c r="M34" s="581"/>
      <c r="N34" s="581"/>
      <c r="O34" s="581"/>
      <c r="P34" s="437"/>
      <c r="Q34" s="437"/>
      <c r="R34" s="437"/>
      <c r="S34" s="437"/>
      <c r="T34" s="437"/>
      <c r="U34" s="437"/>
      <c r="V34" s="437"/>
      <c r="W34" s="437"/>
      <c r="X34" s="421"/>
    </row>
    <row r="35" ht="16.5" customHeight="1">
      <c r="A35" s="575">
        <f t="shared" si="1"/>
        <v>33</v>
      </c>
      <c r="B35" s="582">
        <f t="shared" si="2"/>
        <v>45518</v>
      </c>
      <c r="C35" s="583" t="str">
        <f>SUMIFS('Production Calendar'!$G$3:$G$477,'Production Calendar'!$H$3:$H$4,"&gt;="&amp;$B35,'Production Calendar'!$H$3:$H$4,"&lt;"&amp;$B36)</f>
        <v>#VALUE!</v>
      </c>
      <c r="D35" s="584">
        <f>SUMIFS('Production Calendar'!$G$3:$G$477,'Production Calendar'!$AD$3:$AD$477,"&gt;="&amp;$B35,'Production Calendar'!$AD$3:$AD$477,"&lt;"&amp;$B36)</f>
        <v>0</v>
      </c>
      <c r="E35" s="585" t="str">
        <f t="shared" si="3"/>
        <v>#VALUE!</v>
      </c>
      <c r="F35" s="580"/>
      <c r="G35" s="581"/>
      <c r="H35" s="581"/>
      <c r="I35" s="581"/>
      <c r="J35" s="581"/>
      <c r="K35" s="581"/>
      <c r="L35" s="581"/>
      <c r="M35" s="581"/>
      <c r="N35" s="581"/>
      <c r="O35" s="581"/>
      <c r="P35" s="437"/>
      <c r="Q35" s="437"/>
      <c r="R35" s="437"/>
      <c r="S35" s="437"/>
      <c r="T35" s="437"/>
      <c r="U35" s="437"/>
      <c r="V35" s="437"/>
      <c r="W35" s="437"/>
      <c r="X35" s="421"/>
    </row>
    <row r="36" ht="16.5" customHeight="1">
      <c r="A36" s="575">
        <f t="shared" si="1"/>
        <v>34</v>
      </c>
      <c r="B36" s="582">
        <f t="shared" si="2"/>
        <v>45525</v>
      </c>
      <c r="C36" s="583" t="str">
        <f>SUMIFS('Production Calendar'!$G$3:$G$477,'Production Calendar'!$H$3:$H$4,"&gt;="&amp;$B36,'Production Calendar'!$H$3:$H$4,"&lt;"&amp;$B37)</f>
        <v>#VALUE!</v>
      </c>
      <c r="D36" s="584">
        <f>SUMIFS('Production Calendar'!$G$3:$G$477,'Production Calendar'!$AD$3:$AD$477,"&gt;="&amp;$B36,'Production Calendar'!$AD$3:$AD$477,"&lt;"&amp;$B37)</f>
        <v>0</v>
      </c>
      <c r="E36" s="585" t="str">
        <f t="shared" si="3"/>
        <v>#VALUE!</v>
      </c>
      <c r="F36" s="580"/>
      <c r="G36" s="581"/>
      <c r="H36" s="581"/>
      <c r="I36" s="581"/>
      <c r="J36" s="581"/>
      <c r="K36" s="581"/>
      <c r="L36" s="581"/>
      <c r="M36" s="581"/>
      <c r="N36" s="581"/>
      <c r="O36" s="581"/>
      <c r="P36" s="437"/>
      <c r="Q36" s="437"/>
      <c r="R36" s="437"/>
      <c r="S36" s="437"/>
      <c r="T36" s="437"/>
      <c r="U36" s="437"/>
      <c r="V36" s="437"/>
      <c r="W36" s="437"/>
      <c r="X36" s="421"/>
    </row>
    <row r="37" ht="16.5" customHeight="1">
      <c r="A37" s="575">
        <f t="shared" si="1"/>
        <v>35</v>
      </c>
      <c r="B37" s="582">
        <f t="shared" si="2"/>
        <v>45532</v>
      </c>
      <c r="C37" s="583" t="str">
        <f>SUMIFS('Production Calendar'!$G$3:$G$477,'Production Calendar'!$H$3:$H$4,"&gt;="&amp;$B37,'Production Calendar'!$H$3:$H$4,"&lt;"&amp;$B38)</f>
        <v>#VALUE!</v>
      </c>
      <c r="D37" s="584">
        <f>SUMIFS('Production Calendar'!$G$3:$G$477,'Production Calendar'!$AD$3:$AD$477,"&gt;="&amp;$B37,'Production Calendar'!$AD$3:$AD$477,"&lt;"&amp;$B38)</f>
        <v>0</v>
      </c>
      <c r="E37" s="585" t="str">
        <f t="shared" si="3"/>
        <v>#VALUE!</v>
      </c>
      <c r="F37" s="580"/>
      <c r="G37" s="581"/>
      <c r="H37" s="581"/>
      <c r="I37" s="581"/>
      <c r="J37" s="581"/>
      <c r="K37" s="581"/>
      <c r="L37" s="581"/>
      <c r="M37" s="581"/>
      <c r="N37" s="581"/>
      <c r="O37" s="581"/>
      <c r="P37" s="437"/>
      <c r="Q37" s="437"/>
      <c r="R37" s="437"/>
      <c r="S37" s="437"/>
      <c r="T37" s="437"/>
      <c r="U37" s="437"/>
      <c r="V37" s="437"/>
      <c r="W37" s="437"/>
      <c r="X37" s="421"/>
    </row>
    <row r="38" ht="16.5" customHeight="1">
      <c r="A38" s="575">
        <f t="shared" si="1"/>
        <v>36</v>
      </c>
      <c r="B38" s="582">
        <f t="shared" si="2"/>
        <v>45539</v>
      </c>
      <c r="C38" s="583" t="str">
        <f>SUMIFS('Production Calendar'!$G$3:$G$477,'Production Calendar'!$H$3:$H$4,"&gt;="&amp;$B38,'Production Calendar'!$H$3:$H$4,"&lt;"&amp;$B39)</f>
        <v>#VALUE!</v>
      </c>
      <c r="D38" s="584">
        <f>SUMIFS('Production Calendar'!$G$3:$G$477,'Production Calendar'!$AD$3:$AD$477,"&gt;="&amp;$B38,'Production Calendar'!$AD$3:$AD$477,"&lt;"&amp;$B39)</f>
        <v>0</v>
      </c>
      <c r="E38" s="585" t="str">
        <f t="shared" si="3"/>
        <v>#VALUE!</v>
      </c>
      <c r="F38" s="580"/>
      <c r="G38" s="581"/>
      <c r="H38" s="581"/>
      <c r="I38" s="581"/>
      <c r="J38" s="581"/>
      <c r="K38" s="581"/>
      <c r="L38" s="581"/>
      <c r="M38" s="581"/>
      <c r="N38" s="581"/>
      <c r="O38" s="581"/>
      <c r="P38" s="437"/>
      <c r="Q38" s="437"/>
      <c r="R38" s="437"/>
      <c r="S38" s="437"/>
      <c r="T38" s="437"/>
      <c r="U38" s="437"/>
      <c r="V38" s="437"/>
      <c r="W38" s="437"/>
      <c r="X38" s="421"/>
    </row>
    <row r="39" ht="16.5" customHeight="1">
      <c r="A39" s="575">
        <f t="shared" si="1"/>
        <v>37</v>
      </c>
      <c r="B39" s="582">
        <f t="shared" si="2"/>
        <v>45546</v>
      </c>
      <c r="C39" s="583" t="str">
        <f>SUMIFS('Production Calendar'!$G$3:$G$477,'Production Calendar'!$H$3:$H$4,"&gt;="&amp;$B39,'Production Calendar'!$H$3:$H$4,"&lt;"&amp;$B40)</f>
        <v>#VALUE!</v>
      </c>
      <c r="D39" s="584">
        <f>SUMIFS('Production Calendar'!$G$3:$G$477,'Production Calendar'!$AD$3:$AD$477,"&gt;="&amp;$B39,'Production Calendar'!$AD$3:$AD$477,"&lt;"&amp;$B40)</f>
        <v>0</v>
      </c>
      <c r="E39" s="585" t="str">
        <f t="shared" si="3"/>
        <v>#VALUE!</v>
      </c>
      <c r="F39" s="580"/>
      <c r="G39" s="581"/>
      <c r="H39" s="581"/>
      <c r="I39" s="581"/>
      <c r="J39" s="581"/>
      <c r="K39" s="581"/>
      <c r="L39" s="581"/>
      <c r="M39" s="581"/>
      <c r="N39" s="581"/>
      <c r="O39" s="581"/>
      <c r="P39" s="437"/>
      <c r="Q39" s="437"/>
      <c r="R39" s="437"/>
      <c r="S39" s="437"/>
      <c r="T39" s="437"/>
      <c r="U39" s="437"/>
      <c r="V39" s="437"/>
      <c r="W39" s="437"/>
      <c r="X39" s="421"/>
    </row>
    <row r="40" ht="16.5" customHeight="1">
      <c r="A40" s="575">
        <f t="shared" si="1"/>
        <v>38</v>
      </c>
      <c r="B40" s="582">
        <f t="shared" si="2"/>
        <v>45553</v>
      </c>
      <c r="C40" s="583" t="str">
        <f>SUMIFS('Production Calendar'!$G$3:$G$477,'Production Calendar'!$H$3:$H$4,"&gt;="&amp;$B40,'Production Calendar'!$H$3:$H$4,"&lt;"&amp;$B41)</f>
        <v>#VALUE!</v>
      </c>
      <c r="D40" s="584">
        <f>SUMIFS('Production Calendar'!$G$3:$G$477,'Production Calendar'!$AD$3:$AD$477,"&gt;="&amp;$B40,'Production Calendar'!$AD$3:$AD$477,"&lt;"&amp;$B41)</f>
        <v>0</v>
      </c>
      <c r="E40" s="585" t="str">
        <f t="shared" si="3"/>
        <v>#VALUE!</v>
      </c>
      <c r="F40" s="580"/>
      <c r="G40" s="581"/>
      <c r="H40" s="581"/>
      <c r="I40" s="581"/>
      <c r="J40" s="581"/>
      <c r="K40" s="581"/>
      <c r="L40" s="581"/>
      <c r="M40" s="581"/>
      <c r="N40" s="581"/>
      <c r="O40" s="581"/>
      <c r="P40" s="437"/>
      <c r="Q40" s="437"/>
      <c r="R40" s="437"/>
      <c r="S40" s="437"/>
      <c r="T40" s="437"/>
      <c r="U40" s="437"/>
      <c r="V40" s="437"/>
      <c r="W40" s="437"/>
      <c r="X40" s="421"/>
    </row>
    <row r="41" ht="16.5" customHeight="1">
      <c r="A41" s="575">
        <f t="shared" si="1"/>
        <v>39</v>
      </c>
      <c r="B41" s="582">
        <f t="shared" si="2"/>
        <v>45560</v>
      </c>
      <c r="C41" s="583" t="str">
        <f>SUMIFS('Production Calendar'!$G$3:$G$477,'Production Calendar'!$H$3:$H$4,"&gt;="&amp;$B41,'Production Calendar'!$H$3:$H$4,"&lt;"&amp;$B42)</f>
        <v>#VALUE!</v>
      </c>
      <c r="D41" s="584">
        <f>SUMIFS('Production Calendar'!$G$3:$G$477,'Production Calendar'!$AD$3:$AD$477,"&gt;="&amp;$B41,'Production Calendar'!$AD$3:$AD$477,"&lt;"&amp;$B42)</f>
        <v>0</v>
      </c>
      <c r="E41" s="585" t="str">
        <f t="shared" si="3"/>
        <v>#VALUE!</v>
      </c>
      <c r="F41" s="580"/>
      <c r="G41" s="581"/>
      <c r="H41" s="581"/>
      <c r="I41" s="581"/>
      <c r="J41" s="581"/>
      <c r="K41" s="581"/>
      <c r="L41" s="581"/>
      <c r="M41" s="581"/>
      <c r="N41" s="581"/>
      <c r="O41" s="581"/>
      <c r="P41" s="437"/>
      <c r="Q41" s="437"/>
      <c r="R41" s="437"/>
      <c r="S41" s="437"/>
      <c r="T41" s="437"/>
      <c r="U41" s="437"/>
      <c r="V41" s="437"/>
      <c r="W41" s="437"/>
      <c r="X41" s="421"/>
    </row>
    <row r="42" ht="16.5" customHeight="1">
      <c r="A42" s="575">
        <f t="shared" si="1"/>
        <v>40</v>
      </c>
      <c r="B42" s="582">
        <f t="shared" si="2"/>
        <v>45567</v>
      </c>
      <c r="C42" s="583" t="str">
        <f>SUMIFS('Production Calendar'!$G$3:$G$477,'Production Calendar'!$H$3:$H$4,"&gt;="&amp;$B42,'Production Calendar'!$H$3:$H$4,"&lt;"&amp;$B43)</f>
        <v>#VALUE!</v>
      </c>
      <c r="D42" s="584">
        <f>SUMIFS('Production Calendar'!$G$3:$G$477,'Production Calendar'!$AD$3:$AD$477,"&gt;="&amp;$B42,'Production Calendar'!$AD$3:$AD$477,"&lt;"&amp;$B43)</f>
        <v>0</v>
      </c>
      <c r="E42" s="585" t="str">
        <f t="shared" si="3"/>
        <v>#VALUE!</v>
      </c>
      <c r="F42" s="580"/>
      <c r="G42" s="581"/>
      <c r="H42" s="581"/>
      <c r="I42" s="581"/>
      <c r="J42" s="581"/>
      <c r="K42" s="581"/>
      <c r="L42" s="581"/>
      <c r="M42" s="581"/>
      <c r="N42" s="581"/>
      <c r="O42" s="581"/>
      <c r="P42" s="437"/>
      <c r="Q42" s="437"/>
      <c r="R42" s="437"/>
      <c r="S42" s="437"/>
      <c r="T42" s="437"/>
      <c r="U42" s="437"/>
      <c r="V42" s="437"/>
      <c r="W42" s="437"/>
      <c r="X42" s="421"/>
    </row>
    <row r="43" ht="16.5" customHeight="1">
      <c r="A43" s="575">
        <f t="shared" si="1"/>
        <v>41</v>
      </c>
      <c r="B43" s="582">
        <f t="shared" si="2"/>
        <v>45574</v>
      </c>
      <c r="C43" s="583" t="str">
        <f>SUMIFS('Production Calendar'!$G$3:$G$477,'Production Calendar'!$H$3:$H$4,"&gt;="&amp;$B43,'Production Calendar'!$H$3:$H$4,"&lt;"&amp;$B44)</f>
        <v>#VALUE!</v>
      </c>
      <c r="D43" s="584">
        <f>SUMIFS('Production Calendar'!$G$3:$G$477,'Production Calendar'!$AD$3:$AD$477,"&gt;="&amp;$B43,'Production Calendar'!$AD$3:$AD$477,"&lt;"&amp;$B44)</f>
        <v>0</v>
      </c>
      <c r="E43" s="585" t="str">
        <f t="shared" si="3"/>
        <v>#VALUE!</v>
      </c>
      <c r="F43" s="580"/>
      <c r="G43" s="581"/>
      <c r="H43" s="581"/>
      <c r="I43" s="581"/>
      <c r="J43" s="581"/>
      <c r="K43" s="581"/>
      <c r="L43" s="581"/>
      <c r="M43" s="581"/>
      <c r="N43" s="581"/>
      <c r="O43" s="581"/>
      <c r="P43" s="437"/>
      <c r="Q43" s="437"/>
      <c r="R43" s="437"/>
      <c r="S43" s="437"/>
      <c r="T43" s="437"/>
      <c r="U43" s="437"/>
      <c r="V43" s="437"/>
      <c r="W43" s="437"/>
      <c r="X43" s="421"/>
    </row>
    <row r="44" ht="16.5" customHeight="1">
      <c r="A44" s="575">
        <f t="shared" si="1"/>
        <v>42</v>
      </c>
      <c r="B44" s="582">
        <f t="shared" si="2"/>
        <v>45581</v>
      </c>
      <c r="C44" s="583" t="str">
        <f>SUMIFS('Production Calendar'!$G$3:$G$477,'Production Calendar'!$H$3:$H$4,"&gt;="&amp;$B44,'Production Calendar'!$H$3:$H$4,"&lt;"&amp;$B45)</f>
        <v>#VALUE!</v>
      </c>
      <c r="D44" s="584">
        <f>SUMIFS('Production Calendar'!$G$3:$G$477,'Production Calendar'!$AD$3:$AD$477,"&gt;="&amp;$B44,'Production Calendar'!$AD$3:$AD$477,"&lt;"&amp;$B45)</f>
        <v>0</v>
      </c>
      <c r="E44" s="585" t="str">
        <f t="shared" si="3"/>
        <v>#VALUE!</v>
      </c>
      <c r="F44" s="580"/>
      <c r="G44" s="581"/>
      <c r="H44" s="581"/>
      <c r="I44" s="581"/>
      <c r="J44" s="581"/>
      <c r="K44" s="581"/>
      <c r="L44" s="581"/>
      <c r="M44" s="581"/>
      <c r="N44" s="581"/>
      <c r="O44" s="581"/>
      <c r="P44" s="437"/>
      <c r="Q44" s="437"/>
      <c r="R44" s="437"/>
      <c r="S44" s="437"/>
      <c r="T44" s="437"/>
      <c r="U44" s="437"/>
      <c r="V44" s="437"/>
      <c r="W44" s="437"/>
      <c r="X44" s="421"/>
    </row>
    <row r="45" ht="16.5" customHeight="1">
      <c r="A45" s="575">
        <f t="shared" si="1"/>
        <v>43</v>
      </c>
      <c r="B45" s="582">
        <f t="shared" si="2"/>
        <v>45588</v>
      </c>
      <c r="C45" s="583" t="str">
        <f>SUMIFS('Production Calendar'!$G$3:$G$477,'Production Calendar'!$H$3:$H$4,"&gt;="&amp;$B45,'Production Calendar'!$H$3:$H$4,"&lt;"&amp;$B46)</f>
        <v>#VALUE!</v>
      </c>
      <c r="D45" s="584">
        <f>SUMIFS('Production Calendar'!$G$3:$G$477,'Production Calendar'!$AD$3:$AD$477,"&gt;="&amp;$B45,'Production Calendar'!$AD$3:$AD$477,"&lt;"&amp;$B46)</f>
        <v>0</v>
      </c>
      <c r="E45" s="585" t="str">
        <f t="shared" si="3"/>
        <v>#VALUE!</v>
      </c>
      <c r="F45" s="580"/>
      <c r="G45" s="581"/>
      <c r="H45" s="581"/>
      <c r="I45" s="581"/>
      <c r="J45" s="581"/>
      <c r="K45" s="581"/>
      <c r="L45" s="581"/>
      <c r="M45" s="581"/>
      <c r="N45" s="581"/>
      <c r="O45" s="581"/>
      <c r="P45" s="437"/>
      <c r="Q45" s="437"/>
      <c r="R45" s="437"/>
      <c r="S45" s="437"/>
      <c r="T45" s="437"/>
      <c r="U45" s="437"/>
      <c r="V45" s="437"/>
      <c r="W45" s="437"/>
      <c r="X45" s="421"/>
    </row>
    <row r="46" ht="16.5" customHeight="1">
      <c r="A46" s="575">
        <f t="shared" si="1"/>
        <v>44</v>
      </c>
      <c r="B46" s="582">
        <f t="shared" si="2"/>
        <v>45595</v>
      </c>
      <c r="C46" s="583" t="str">
        <f>SUMIFS('Production Calendar'!$G$3:$G$477,'Production Calendar'!$H$3:$H$4,"&gt;="&amp;$B46,'Production Calendar'!$H$3:$H$4,"&lt;"&amp;$B47)</f>
        <v>#VALUE!</v>
      </c>
      <c r="D46" s="584">
        <f>SUMIFS('Production Calendar'!$G$3:$G$477,'Production Calendar'!$AD$3:$AD$477,"&gt;="&amp;$B46,'Production Calendar'!$AD$3:$AD$477,"&lt;"&amp;$B47)</f>
        <v>0</v>
      </c>
      <c r="E46" s="585" t="str">
        <f t="shared" si="3"/>
        <v>#VALUE!</v>
      </c>
      <c r="F46" s="580"/>
      <c r="G46" s="581"/>
      <c r="H46" s="581"/>
      <c r="I46" s="581"/>
      <c r="J46" s="581"/>
      <c r="K46" s="581"/>
      <c r="L46" s="581"/>
      <c r="M46" s="581"/>
      <c r="N46" s="581"/>
      <c r="O46" s="581"/>
      <c r="P46" s="437"/>
      <c r="Q46" s="437"/>
      <c r="R46" s="437"/>
      <c r="S46" s="437"/>
      <c r="T46" s="437"/>
      <c r="U46" s="437"/>
      <c r="V46" s="437"/>
      <c r="W46" s="437"/>
      <c r="X46" s="421"/>
    </row>
    <row r="47" ht="16.5" customHeight="1">
      <c r="A47" s="575">
        <f t="shared" si="1"/>
        <v>45</v>
      </c>
      <c r="B47" s="582">
        <f t="shared" si="2"/>
        <v>45602</v>
      </c>
      <c r="C47" s="583" t="str">
        <f>SUMIFS('Production Calendar'!$G$3:$G$477,'Production Calendar'!$H$3:$H$4,"&gt;="&amp;$B47,'Production Calendar'!$H$3:$H$4,"&lt;"&amp;$B48)</f>
        <v>#VALUE!</v>
      </c>
      <c r="D47" s="584">
        <f>SUMIFS('Production Calendar'!$G$3:$G$477,'Production Calendar'!$AD$3:$AD$477,"&gt;="&amp;$B47,'Production Calendar'!$AD$3:$AD$477,"&lt;"&amp;$B48)</f>
        <v>0</v>
      </c>
      <c r="E47" s="585" t="str">
        <f t="shared" si="3"/>
        <v>#VALUE!</v>
      </c>
      <c r="F47" s="580"/>
      <c r="G47" s="581"/>
      <c r="H47" s="581"/>
      <c r="I47" s="581"/>
      <c r="J47" s="581"/>
      <c r="K47" s="581"/>
      <c r="L47" s="581"/>
      <c r="M47" s="581"/>
      <c r="N47" s="581"/>
      <c r="O47" s="581"/>
      <c r="P47" s="437"/>
      <c r="Q47" s="437"/>
      <c r="R47" s="437"/>
      <c r="S47" s="437"/>
      <c r="T47" s="437"/>
      <c r="U47" s="437"/>
      <c r="V47" s="437"/>
      <c r="W47" s="437"/>
      <c r="X47" s="421"/>
    </row>
    <row r="48" ht="16.5" customHeight="1">
      <c r="A48" s="575">
        <f t="shared" si="1"/>
        <v>46</v>
      </c>
      <c r="B48" s="582">
        <f t="shared" si="2"/>
        <v>45609</v>
      </c>
      <c r="C48" s="583" t="str">
        <f>SUMIFS('Production Calendar'!$G$3:$G$477,'Production Calendar'!$H$3:$H$4,"&gt;="&amp;$B48,'Production Calendar'!$H$3:$H$4,"&lt;"&amp;$B49)</f>
        <v>#VALUE!</v>
      </c>
      <c r="D48" s="584">
        <f>SUMIFS('Production Calendar'!$G$3:$G$477,'Production Calendar'!$AD$3:$AD$477,"&gt;="&amp;$B48,'Production Calendar'!$AD$3:$AD$477,"&lt;"&amp;$B49)</f>
        <v>0</v>
      </c>
      <c r="E48" s="585" t="str">
        <f t="shared" si="3"/>
        <v>#VALUE!</v>
      </c>
      <c r="F48" s="580"/>
      <c r="G48" s="581"/>
      <c r="H48" s="581"/>
      <c r="I48" s="581"/>
      <c r="J48" s="581"/>
      <c r="K48" s="581"/>
      <c r="L48" s="581"/>
      <c r="M48" s="581"/>
      <c r="N48" s="581"/>
      <c r="O48" s="581"/>
      <c r="P48" s="437"/>
      <c r="Q48" s="437"/>
      <c r="R48" s="437"/>
      <c r="S48" s="437"/>
      <c r="T48" s="437"/>
      <c r="U48" s="437"/>
      <c r="V48" s="437"/>
      <c r="W48" s="437"/>
      <c r="X48" s="421"/>
    </row>
    <row r="49" ht="16.5" customHeight="1">
      <c r="A49" s="575">
        <f t="shared" si="1"/>
        <v>47</v>
      </c>
      <c r="B49" s="582">
        <f t="shared" si="2"/>
        <v>45616</v>
      </c>
      <c r="C49" s="583" t="str">
        <f>SUMIFS('Production Calendar'!$G$3:$G$477,'Production Calendar'!$H$3:$H$4,"&gt;="&amp;$B49,'Production Calendar'!$H$3:$H$4,"&lt;"&amp;$B50)</f>
        <v>#VALUE!</v>
      </c>
      <c r="D49" s="584">
        <f>SUMIFS('Production Calendar'!$G$3:$G$477,'Production Calendar'!$AD$3:$AD$477,"&gt;="&amp;$B49,'Production Calendar'!$AD$3:$AD$477,"&lt;"&amp;$B50)</f>
        <v>0</v>
      </c>
      <c r="E49" s="585" t="str">
        <f t="shared" si="3"/>
        <v>#VALUE!</v>
      </c>
      <c r="F49" s="580"/>
      <c r="G49" s="581"/>
      <c r="H49" s="581"/>
      <c r="I49" s="581"/>
      <c r="J49" s="581"/>
      <c r="K49" s="581"/>
      <c r="L49" s="581"/>
      <c r="M49" s="581"/>
      <c r="N49" s="581"/>
      <c r="O49" s="581"/>
      <c r="P49" s="437"/>
      <c r="Q49" s="437"/>
      <c r="R49" s="437"/>
      <c r="S49" s="437"/>
      <c r="T49" s="437"/>
      <c r="U49" s="437"/>
      <c r="V49" s="437"/>
      <c r="W49" s="437"/>
      <c r="X49" s="421"/>
    </row>
    <row r="50" ht="16.5" customHeight="1">
      <c r="A50" s="575">
        <f t="shared" si="1"/>
        <v>48</v>
      </c>
      <c r="B50" s="582">
        <f t="shared" si="2"/>
        <v>45623</v>
      </c>
      <c r="C50" s="583" t="str">
        <f>SUMIFS('Production Calendar'!$G$3:$G$477,'Production Calendar'!$H$3:$H$4,"&gt;="&amp;$B50,'Production Calendar'!$H$3:$H$4,"&lt;"&amp;$B51)</f>
        <v>#VALUE!</v>
      </c>
      <c r="D50" s="584">
        <f>SUMIFS('Production Calendar'!$G$3:$G$477,'Production Calendar'!$AD$3:$AD$477,"&gt;="&amp;$B50,'Production Calendar'!$AD$3:$AD$477,"&lt;"&amp;$B51)</f>
        <v>0</v>
      </c>
      <c r="E50" s="585" t="str">
        <f t="shared" si="3"/>
        <v>#VALUE!</v>
      </c>
      <c r="F50" s="580"/>
      <c r="G50" s="581"/>
      <c r="H50" s="581"/>
      <c r="I50" s="581"/>
      <c r="J50" s="581"/>
      <c r="K50" s="581"/>
      <c r="L50" s="581"/>
      <c r="M50" s="581"/>
      <c r="N50" s="581"/>
      <c r="O50" s="581"/>
      <c r="P50" s="437"/>
      <c r="Q50" s="437"/>
      <c r="R50" s="437"/>
      <c r="S50" s="437"/>
      <c r="T50" s="437"/>
      <c r="U50" s="437"/>
      <c r="V50" s="437"/>
      <c r="W50" s="437"/>
      <c r="X50" s="421"/>
    </row>
    <row r="51" ht="16.5" customHeight="1">
      <c r="A51" s="575">
        <f t="shared" si="1"/>
        <v>49</v>
      </c>
      <c r="B51" s="582">
        <f t="shared" si="2"/>
        <v>45630</v>
      </c>
      <c r="C51" s="583" t="str">
        <f>SUMIFS('Production Calendar'!$G$3:$G$477,'Production Calendar'!$H$3:$H$4,"&gt;="&amp;$B51,'Production Calendar'!$H$3:$H$4,"&lt;"&amp;$B52)</f>
        <v>#VALUE!</v>
      </c>
      <c r="D51" s="584">
        <f>SUMIFS('Production Calendar'!$G$3:$G$477,'Production Calendar'!$AD$3:$AD$477,"&gt;="&amp;$B51,'Production Calendar'!$AD$3:$AD$477,"&lt;"&amp;$B52)</f>
        <v>0</v>
      </c>
      <c r="E51" s="585" t="str">
        <f t="shared" si="3"/>
        <v>#VALUE!</v>
      </c>
      <c r="F51" s="580"/>
      <c r="G51" s="581"/>
      <c r="H51" s="581"/>
      <c r="I51" s="581"/>
      <c r="J51" s="581"/>
      <c r="K51" s="581"/>
      <c r="L51" s="581"/>
      <c r="M51" s="581"/>
      <c r="N51" s="581"/>
      <c r="O51" s="581"/>
      <c r="P51" s="437"/>
      <c r="Q51" s="437"/>
      <c r="R51" s="437"/>
      <c r="S51" s="437"/>
      <c r="T51" s="437"/>
      <c r="U51" s="437"/>
      <c r="V51" s="437"/>
      <c r="W51" s="437"/>
      <c r="X51" s="421"/>
    </row>
    <row r="52" ht="16.5" customHeight="1">
      <c r="A52" s="575">
        <f t="shared" si="1"/>
        <v>50</v>
      </c>
      <c r="B52" s="582">
        <f t="shared" si="2"/>
        <v>45637</v>
      </c>
      <c r="C52" s="583" t="str">
        <f>SUMIFS('Production Calendar'!$G$3:$G$477,'Production Calendar'!$H$3:$H$4,"&gt;="&amp;$B52,'Production Calendar'!$H$3:$H$4,"&lt;"&amp;$B53)</f>
        <v>#VALUE!</v>
      </c>
      <c r="D52" s="584">
        <f>SUMIFS('Production Calendar'!$G$3:$G$477,'Production Calendar'!$AD$3:$AD$477,"&gt;="&amp;$B52,'Production Calendar'!$AD$3:$AD$477,"&lt;"&amp;$B53)</f>
        <v>0</v>
      </c>
      <c r="E52" s="585" t="str">
        <f t="shared" si="3"/>
        <v>#VALUE!</v>
      </c>
      <c r="F52" s="580"/>
      <c r="G52" s="581"/>
      <c r="H52" s="581"/>
      <c r="I52" s="581"/>
      <c r="J52" s="581"/>
      <c r="K52" s="581"/>
      <c r="L52" s="581"/>
      <c r="M52" s="581"/>
      <c r="N52" s="581"/>
      <c r="O52" s="581"/>
      <c r="P52" s="437"/>
      <c r="Q52" s="437"/>
      <c r="R52" s="437"/>
      <c r="S52" s="437"/>
      <c r="T52" s="437"/>
      <c r="U52" s="437"/>
      <c r="V52" s="437"/>
      <c r="W52" s="437"/>
      <c r="X52" s="421"/>
    </row>
    <row r="53" ht="16.5" customHeight="1">
      <c r="A53" s="575">
        <f t="shared" si="1"/>
        <v>51</v>
      </c>
      <c r="B53" s="582">
        <f t="shared" si="2"/>
        <v>45644</v>
      </c>
      <c r="C53" s="583" t="str">
        <f>SUMIFS('Production Calendar'!$G$3:$G$477,'Production Calendar'!$H$3:$H$4,"&gt;="&amp;$B53,'Production Calendar'!$H$3:$H$4,"&lt;"&amp;$B54)</f>
        <v>#VALUE!</v>
      </c>
      <c r="D53" s="584">
        <f>SUMIFS('Production Calendar'!$G$3:$G$477,'Production Calendar'!$AD$3:$AD$477,"&gt;="&amp;$B53,'Production Calendar'!$AD$3:$AD$477,"&lt;"&amp;$B54)</f>
        <v>0</v>
      </c>
      <c r="E53" s="585" t="str">
        <f t="shared" si="3"/>
        <v>#VALUE!</v>
      </c>
      <c r="F53" s="580"/>
      <c r="G53" s="581"/>
      <c r="H53" s="581"/>
      <c r="I53" s="581"/>
      <c r="J53" s="581"/>
      <c r="K53" s="581"/>
      <c r="L53" s="581"/>
      <c r="M53" s="581"/>
      <c r="N53" s="581"/>
      <c r="O53" s="581"/>
      <c r="P53" s="437"/>
      <c r="Q53" s="437"/>
      <c r="R53" s="437"/>
      <c r="S53" s="437"/>
      <c r="T53" s="437"/>
      <c r="U53" s="437"/>
      <c r="V53" s="437"/>
      <c r="W53" s="437"/>
      <c r="X53" s="421"/>
    </row>
    <row r="54" ht="16.5" customHeight="1">
      <c r="A54" s="575">
        <f t="shared" si="1"/>
        <v>52</v>
      </c>
      <c r="B54" s="582">
        <f t="shared" si="2"/>
        <v>45651</v>
      </c>
      <c r="C54" s="586" t="str">
        <f>SUMIFS('Production Calendar'!$G$3:$G$477,'Production Calendar'!$H$3:$H$4,"&gt;="&amp;$B54,'Production Calendar'!$H$3:$H$4,"&lt;"&amp;$B55)</f>
        <v>#VALUE!</v>
      </c>
      <c r="D54" s="587">
        <f>SUMIFS('Production Calendar'!$G$3:$G$477,'Production Calendar'!$AD$3:$AD$477,"&gt;="&amp;$B54,'Production Calendar'!$AD$3:$AD$477,"&lt;"&amp;$B55)</f>
        <v>0</v>
      </c>
      <c r="E54" s="588" t="str">
        <f t="shared" si="3"/>
        <v>#VALUE!</v>
      </c>
      <c r="F54" s="580"/>
      <c r="G54" s="581"/>
      <c r="H54" s="581"/>
      <c r="I54" s="581"/>
      <c r="J54" s="581"/>
      <c r="K54" s="581"/>
      <c r="L54" s="581"/>
      <c r="M54" s="581"/>
      <c r="N54" s="581"/>
      <c r="O54" s="581"/>
      <c r="P54" s="437"/>
      <c r="Q54" s="437"/>
      <c r="R54" s="437"/>
      <c r="S54" s="437"/>
      <c r="T54" s="437"/>
      <c r="U54" s="437"/>
      <c r="V54" s="437"/>
      <c r="W54" s="437"/>
      <c r="X54" s="421"/>
    </row>
    <row r="55" ht="12.75" customHeight="1">
      <c r="A55" s="589"/>
      <c r="B55" s="590"/>
      <c r="C55" s="591"/>
      <c r="D55" s="592"/>
      <c r="E55" s="593"/>
      <c r="F55" s="437"/>
      <c r="G55" s="437"/>
      <c r="H55" s="437"/>
      <c r="I55" s="437"/>
      <c r="J55" s="437"/>
      <c r="K55" s="437"/>
      <c r="L55" s="437"/>
      <c r="M55" s="437"/>
      <c r="N55" s="437"/>
      <c r="O55" s="437"/>
      <c r="P55" s="437"/>
      <c r="Q55" s="437"/>
      <c r="R55" s="437"/>
      <c r="S55" s="437"/>
      <c r="T55" s="437"/>
      <c r="U55" s="437"/>
      <c r="V55" s="437"/>
      <c r="W55" s="437"/>
      <c r="X55" s="421"/>
    </row>
    <row r="56" ht="12.75" customHeight="1">
      <c r="A56" s="421"/>
      <c r="B56" s="594" t="s">
        <v>657</v>
      </c>
      <c r="C56" s="594" t="str">
        <f t="shared" ref="C56:D56" si="4">SUM(C3:C54)</f>
        <v>#VALUE!</v>
      </c>
      <c r="D56" s="595">
        <f t="shared" si="4"/>
        <v>0</v>
      </c>
      <c r="E56" s="593"/>
      <c r="F56" s="437"/>
      <c r="G56" s="437"/>
      <c r="H56" s="437"/>
      <c r="I56" s="437"/>
      <c r="J56" s="437"/>
      <c r="K56" s="437"/>
      <c r="L56" s="437"/>
      <c r="M56" s="437"/>
      <c r="N56" s="437"/>
      <c r="O56" s="437"/>
      <c r="P56" s="437"/>
      <c r="Q56" s="437"/>
      <c r="R56" s="437"/>
      <c r="S56" s="437"/>
      <c r="T56" s="437"/>
      <c r="U56" s="437"/>
      <c r="V56" s="437"/>
      <c r="W56" s="437"/>
      <c r="X56" s="421"/>
    </row>
    <row r="57" ht="12.75" customHeight="1">
      <c r="A57" s="589"/>
      <c r="B57" s="590"/>
      <c r="C57" s="591"/>
      <c r="D57" s="591"/>
      <c r="E57" s="593"/>
      <c r="F57" s="437"/>
      <c r="G57" s="437"/>
      <c r="H57" s="437"/>
      <c r="I57" s="437"/>
      <c r="J57" s="437"/>
      <c r="K57" s="437"/>
      <c r="L57" s="437"/>
      <c r="M57" s="437"/>
      <c r="N57" s="437"/>
      <c r="O57" s="437"/>
      <c r="P57" s="437"/>
      <c r="Q57" s="437"/>
      <c r="R57" s="437"/>
      <c r="S57" s="437"/>
      <c r="T57" s="437"/>
      <c r="U57" s="437"/>
      <c r="V57" s="437"/>
      <c r="W57" s="437"/>
      <c r="X57" s="421"/>
    </row>
    <row r="58" ht="12.75" customHeight="1">
      <c r="A58" s="589"/>
      <c r="B58" s="590"/>
      <c r="C58" s="591"/>
      <c r="D58" s="591"/>
      <c r="E58" s="593"/>
      <c r="F58" s="437"/>
      <c r="G58" s="437"/>
      <c r="H58" s="437"/>
      <c r="I58" s="437"/>
      <c r="J58" s="437"/>
      <c r="K58" s="437"/>
      <c r="L58" s="437"/>
      <c r="M58" s="437"/>
      <c r="N58" s="437"/>
      <c r="O58" s="437"/>
      <c r="P58" s="437"/>
      <c r="Q58" s="437"/>
      <c r="R58" s="437"/>
      <c r="S58" s="437"/>
      <c r="T58" s="437"/>
      <c r="U58" s="437"/>
      <c r="V58" s="437"/>
      <c r="W58" s="437"/>
      <c r="X58" s="421"/>
    </row>
    <row r="59" ht="12.75" customHeight="1">
      <c r="A59" s="589"/>
      <c r="B59" s="590"/>
      <c r="C59" s="591"/>
      <c r="D59" s="591"/>
      <c r="E59" s="593"/>
      <c r="F59" s="437"/>
      <c r="G59" s="437"/>
      <c r="H59" s="437"/>
      <c r="I59" s="437"/>
      <c r="J59" s="437"/>
      <c r="K59" s="437"/>
      <c r="L59" s="437"/>
      <c r="M59" s="437"/>
      <c r="N59" s="437"/>
      <c r="O59" s="437"/>
      <c r="P59" s="437"/>
      <c r="Q59" s="437"/>
      <c r="R59" s="437"/>
      <c r="S59" s="437"/>
      <c r="T59" s="437"/>
      <c r="U59" s="437"/>
      <c r="V59" s="437"/>
      <c r="W59" s="437"/>
      <c r="X59" s="421"/>
    </row>
    <row r="60" ht="12.75" customHeight="1">
      <c r="A60" s="589"/>
      <c r="B60" s="590"/>
      <c r="C60" s="591"/>
      <c r="D60" s="591"/>
      <c r="E60" s="593"/>
      <c r="F60" s="437"/>
      <c r="G60" s="437"/>
      <c r="H60" s="437"/>
      <c r="I60" s="437"/>
      <c r="J60" s="437"/>
      <c r="K60" s="437"/>
      <c r="L60" s="437"/>
      <c r="M60" s="437"/>
      <c r="N60" s="437"/>
      <c r="O60" s="437"/>
      <c r="P60" s="437"/>
      <c r="Q60" s="437"/>
      <c r="R60" s="437"/>
      <c r="S60" s="437"/>
      <c r="T60" s="437"/>
      <c r="U60" s="437"/>
      <c r="V60" s="437"/>
      <c r="W60" s="437"/>
      <c r="X60" s="421"/>
    </row>
    <row r="61" ht="12.75" customHeight="1">
      <c r="A61" s="589"/>
      <c r="B61" s="590"/>
      <c r="C61" s="591"/>
      <c r="D61" s="591"/>
      <c r="E61" s="593"/>
      <c r="F61" s="437"/>
      <c r="G61" s="437"/>
      <c r="H61" s="437"/>
      <c r="I61" s="437"/>
      <c r="J61" s="437"/>
      <c r="K61" s="437"/>
      <c r="L61" s="437"/>
      <c r="M61" s="437"/>
      <c r="N61" s="437"/>
      <c r="O61" s="437"/>
      <c r="P61" s="437"/>
      <c r="Q61" s="437"/>
      <c r="R61" s="437"/>
      <c r="S61" s="437"/>
      <c r="T61" s="437"/>
      <c r="U61" s="437"/>
      <c r="V61" s="437"/>
      <c r="W61" s="437"/>
      <c r="X61" s="421"/>
    </row>
    <row r="62" ht="12.75" customHeight="1">
      <c r="A62" s="589"/>
      <c r="B62" s="590"/>
      <c r="C62" s="591"/>
      <c r="D62" s="591"/>
      <c r="E62" s="593"/>
      <c r="F62" s="437"/>
      <c r="G62" s="437"/>
      <c r="H62" s="437"/>
      <c r="I62" s="437"/>
      <c r="J62" s="437"/>
      <c r="K62" s="437"/>
      <c r="L62" s="437"/>
      <c r="M62" s="437"/>
      <c r="N62" s="437"/>
      <c r="O62" s="437"/>
      <c r="P62" s="437"/>
      <c r="Q62" s="437"/>
      <c r="R62" s="437"/>
      <c r="S62" s="437"/>
      <c r="T62" s="437"/>
      <c r="U62" s="437"/>
      <c r="V62" s="437"/>
      <c r="W62" s="437"/>
      <c r="X62" s="421"/>
    </row>
    <row r="63" ht="12.75" customHeight="1">
      <c r="A63" s="589"/>
      <c r="B63" s="590"/>
      <c r="C63" s="591"/>
      <c r="D63" s="591"/>
      <c r="E63" s="593"/>
      <c r="F63" s="437"/>
      <c r="G63" s="437"/>
      <c r="H63" s="437"/>
      <c r="I63" s="437"/>
      <c r="J63" s="437"/>
      <c r="K63" s="437"/>
      <c r="L63" s="437"/>
      <c r="M63" s="437"/>
      <c r="N63" s="437"/>
      <c r="O63" s="437"/>
      <c r="P63" s="437"/>
      <c r="Q63" s="437"/>
      <c r="R63" s="437"/>
      <c r="S63" s="437"/>
      <c r="T63" s="437"/>
      <c r="U63" s="437"/>
      <c r="V63" s="437"/>
      <c r="W63" s="437"/>
      <c r="X63" s="421"/>
    </row>
    <row r="64" ht="12.75" customHeight="1">
      <c r="A64" s="589"/>
      <c r="B64" s="590"/>
      <c r="C64" s="591"/>
      <c r="D64" s="591"/>
      <c r="E64" s="593"/>
      <c r="F64" s="437"/>
      <c r="G64" s="437"/>
      <c r="H64" s="437"/>
      <c r="I64" s="437"/>
      <c r="J64" s="437"/>
      <c r="K64" s="437"/>
      <c r="L64" s="437"/>
      <c r="M64" s="437"/>
      <c r="N64" s="437"/>
      <c r="O64" s="437"/>
      <c r="P64" s="437"/>
      <c r="Q64" s="437"/>
      <c r="R64" s="437"/>
      <c r="S64" s="437"/>
      <c r="T64" s="437"/>
      <c r="U64" s="437"/>
      <c r="V64" s="437"/>
      <c r="W64" s="437"/>
      <c r="X64" s="421"/>
    </row>
    <row r="65" ht="12.75" customHeight="1">
      <c r="A65" s="589"/>
      <c r="B65" s="590"/>
      <c r="C65" s="591"/>
      <c r="D65" s="591"/>
      <c r="E65" s="593"/>
      <c r="F65" s="437"/>
      <c r="G65" s="437"/>
      <c r="H65" s="437"/>
      <c r="I65" s="437"/>
      <c r="J65" s="437"/>
      <c r="K65" s="437"/>
      <c r="L65" s="437"/>
      <c r="M65" s="437"/>
      <c r="N65" s="437"/>
      <c r="O65" s="437"/>
      <c r="P65" s="437"/>
      <c r="Q65" s="437"/>
      <c r="R65" s="437"/>
      <c r="S65" s="437"/>
      <c r="T65" s="437"/>
      <c r="U65" s="437"/>
      <c r="V65" s="437"/>
      <c r="W65" s="437"/>
      <c r="X65" s="421"/>
    </row>
    <row r="66" ht="12.75" customHeight="1">
      <c r="A66" s="589"/>
      <c r="B66" s="590"/>
      <c r="C66" s="591"/>
      <c r="D66" s="591"/>
      <c r="E66" s="593"/>
      <c r="F66" s="437"/>
      <c r="G66" s="437"/>
      <c r="H66" s="437"/>
      <c r="I66" s="437"/>
      <c r="J66" s="437"/>
      <c r="K66" s="437"/>
      <c r="L66" s="437"/>
      <c r="M66" s="437"/>
      <c r="N66" s="437"/>
      <c r="O66" s="437"/>
      <c r="P66" s="437"/>
      <c r="Q66" s="437"/>
      <c r="R66" s="437"/>
      <c r="S66" s="437"/>
      <c r="T66" s="437"/>
      <c r="U66" s="437"/>
      <c r="V66" s="437"/>
      <c r="W66" s="437"/>
      <c r="X66" s="421"/>
    </row>
    <row r="67" ht="12.75" customHeight="1">
      <c r="A67" s="589"/>
      <c r="B67" s="590"/>
      <c r="C67" s="591"/>
      <c r="D67" s="591"/>
      <c r="E67" s="593"/>
      <c r="F67" s="437"/>
      <c r="G67" s="437"/>
      <c r="H67" s="437"/>
      <c r="I67" s="437"/>
      <c r="J67" s="437"/>
      <c r="K67" s="437"/>
      <c r="L67" s="437"/>
      <c r="M67" s="437"/>
      <c r="N67" s="437"/>
      <c r="O67" s="437"/>
      <c r="P67" s="437"/>
      <c r="Q67" s="437"/>
      <c r="R67" s="437"/>
      <c r="S67" s="437"/>
      <c r="T67" s="437"/>
      <c r="U67" s="437"/>
      <c r="V67" s="437"/>
      <c r="W67" s="437"/>
      <c r="X67" s="421"/>
    </row>
    <row r="68" ht="12.75" customHeight="1">
      <c r="A68" s="589"/>
      <c r="B68" s="590"/>
      <c r="C68" s="591"/>
      <c r="D68" s="591"/>
      <c r="E68" s="593"/>
      <c r="F68" s="437"/>
      <c r="G68" s="437"/>
      <c r="H68" s="437"/>
      <c r="I68" s="437"/>
      <c r="J68" s="437"/>
      <c r="K68" s="437"/>
      <c r="L68" s="437"/>
      <c r="M68" s="437"/>
      <c r="N68" s="437"/>
      <c r="O68" s="437"/>
      <c r="P68" s="437"/>
      <c r="Q68" s="437"/>
      <c r="R68" s="437"/>
      <c r="S68" s="437"/>
      <c r="T68" s="437"/>
      <c r="U68" s="437"/>
      <c r="V68" s="437"/>
      <c r="W68" s="437"/>
      <c r="X68" s="421"/>
    </row>
    <row r="69" ht="12.75" customHeight="1">
      <c r="A69" s="589"/>
      <c r="B69" s="590"/>
      <c r="C69" s="591"/>
      <c r="D69" s="591"/>
      <c r="E69" s="593"/>
      <c r="F69" s="437"/>
      <c r="G69" s="437"/>
      <c r="H69" s="437"/>
      <c r="I69" s="437"/>
      <c r="J69" s="437"/>
      <c r="K69" s="437"/>
      <c r="L69" s="437"/>
      <c r="M69" s="437"/>
      <c r="N69" s="437"/>
      <c r="O69" s="437"/>
      <c r="P69" s="437"/>
      <c r="Q69" s="437"/>
      <c r="R69" s="437"/>
      <c r="S69" s="437"/>
      <c r="T69" s="437"/>
      <c r="U69" s="437"/>
      <c r="V69" s="437"/>
      <c r="W69" s="437"/>
      <c r="X69" s="421"/>
    </row>
    <row r="70" ht="12.75" customHeight="1">
      <c r="A70" s="589"/>
      <c r="B70" s="590"/>
      <c r="C70" s="591"/>
      <c r="D70" s="591"/>
      <c r="E70" s="593"/>
      <c r="F70" s="437"/>
      <c r="G70" s="437"/>
      <c r="H70" s="437"/>
      <c r="I70" s="437"/>
      <c r="J70" s="437"/>
      <c r="K70" s="437"/>
      <c r="L70" s="437"/>
      <c r="M70" s="437"/>
      <c r="N70" s="437"/>
      <c r="O70" s="437"/>
      <c r="P70" s="437"/>
      <c r="Q70" s="437"/>
      <c r="R70" s="437"/>
      <c r="S70" s="437"/>
      <c r="T70" s="437"/>
      <c r="U70" s="437"/>
      <c r="V70" s="437"/>
      <c r="W70" s="437"/>
      <c r="X70" s="421"/>
    </row>
    <row r="71" ht="12.75" customHeight="1">
      <c r="A71" s="589"/>
      <c r="B71" s="590"/>
      <c r="C71" s="591"/>
      <c r="D71" s="591"/>
      <c r="E71" s="593"/>
      <c r="F71" s="437"/>
      <c r="G71" s="437"/>
      <c r="H71" s="437"/>
      <c r="I71" s="437"/>
      <c r="J71" s="437"/>
      <c r="K71" s="437"/>
      <c r="L71" s="437"/>
      <c r="M71" s="437"/>
      <c r="N71" s="437"/>
      <c r="O71" s="437"/>
      <c r="P71" s="437"/>
      <c r="Q71" s="437"/>
      <c r="R71" s="437"/>
      <c r="S71" s="437"/>
      <c r="T71" s="437"/>
      <c r="U71" s="437"/>
      <c r="V71" s="437"/>
      <c r="W71" s="437"/>
      <c r="X71" s="421"/>
    </row>
    <row r="72" ht="12.75" customHeight="1">
      <c r="A72" s="589"/>
      <c r="B72" s="590"/>
      <c r="C72" s="591"/>
      <c r="D72" s="591"/>
      <c r="E72" s="593"/>
      <c r="F72" s="437"/>
      <c r="G72" s="437"/>
      <c r="H72" s="437"/>
      <c r="I72" s="437"/>
      <c r="J72" s="437"/>
      <c r="K72" s="437"/>
      <c r="L72" s="437"/>
      <c r="M72" s="437"/>
      <c r="N72" s="437"/>
      <c r="O72" s="437"/>
      <c r="P72" s="437"/>
      <c r="Q72" s="437"/>
      <c r="R72" s="437"/>
      <c r="S72" s="437"/>
      <c r="T72" s="437"/>
      <c r="U72" s="437"/>
      <c r="V72" s="437"/>
      <c r="W72" s="437"/>
      <c r="X72" s="421"/>
    </row>
    <row r="73" ht="12.75" customHeight="1">
      <c r="A73" s="589"/>
      <c r="B73" s="590"/>
      <c r="C73" s="591"/>
      <c r="D73" s="591"/>
      <c r="E73" s="593"/>
      <c r="F73" s="437"/>
      <c r="G73" s="437"/>
      <c r="H73" s="437"/>
      <c r="I73" s="437"/>
      <c r="J73" s="437"/>
      <c r="K73" s="437"/>
      <c r="L73" s="437"/>
      <c r="M73" s="437"/>
      <c r="N73" s="437"/>
      <c r="O73" s="437"/>
      <c r="P73" s="437"/>
      <c r="Q73" s="437"/>
      <c r="R73" s="437"/>
      <c r="S73" s="437"/>
      <c r="T73" s="437"/>
      <c r="U73" s="437"/>
      <c r="V73" s="437"/>
      <c r="W73" s="437"/>
      <c r="X73" s="421"/>
    </row>
    <row r="74" ht="12.75" customHeight="1">
      <c r="A74" s="589"/>
      <c r="B74" s="590"/>
      <c r="C74" s="591"/>
      <c r="D74" s="591"/>
      <c r="E74" s="593"/>
      <c r="F74" s="437"/>
      <c r="G74" s="437"/>
      <c r="H74" s="437"/>
      <c r="I74" s="437"/>
      <c r="J74" s="437"/>
      <c r="K74" s="437"/>
      <c r="L74" s="437"/>
      <c r="M74" s="437"/>
      <c r="N74" s="437"/>
      <c r="O74" s="437"/>
      <c r="P74" s="437"/>
      <c r="Q74" s="437"/>
      <c r="R74" s="437"/>
      <c r="S74" s="437"/>
      <c r="T74" s="437"/>
      <c r="U74" s="437"/>
      <c r="V74" s="437"/>
      <c r="W74" s="437"/>
      <c r="X74" s="421"/>
    </row>
    <row r="75" ht="12.75" customHeight="1">
      <c r="A75" s="589"/>
      <c r="B75" s="590"/>
      <c r="C75" s="591"/>
      <c r="D75" s="591"/>
      <c r="E75" s="593"/>
      <c r="F75" s="437"/>
      <c r="G75" s="437"/>
      <c r="H75" s="437"/>
      <c r="I75" s="437"/>
      <c r="J75" s="437"/>
      <c r="K75" s="437"/>
      <c r="L75" s="437"/>
      <c r="M75" s="437"/>
      <c r="N75" s="437"/>
      <c r="O75" s="437"/>
      <c r="P75" s="437"/>
      <c r="Q75" s="437"/>
      <c r="R75" s="437"/>
      <c r="S75" s="437"/>
      <c r="T75" s="437"/>
      <c r="U75" s="437"/>
      <c r="V75" s="437"/>
      <c r="W75" s="437"/>
      <c r="X75" s="421"/>
    </row>
    <row r="76" ht="12.75" customHeight="1">
      <c r="A76" s="589"/>
      <c r="B76" s="590"/>
      <c r="C76" s="591"/>
      <c r="D76" s="591"/>
      <c r="E76" s="593"/>
      <c r="F76" s="437"/>
      <c r="G76" s="437"/>
      <c r="H76" s="437"/>
      <c r="I76" s="437"/>
      <c r="J76" s="437"/>
      <c r="K76" s="437"/>
      <c r="L76" s="437"/>
      <c r="M76" s="437"/>
      <c r="N76" s="437"/>
      <c r="O76" s="437"/>
      <c r="P76" s="437"/>
      <c r="Q76" s="437"/>
      <c r="R76" s="437"/>
      <c r="S76" s="437"/>
      <c r="T76" s="437"/>
      <c r="U76" s="437"/>
      <c r="V76" s="437"/>
      <c r="W76" s="437"/>
      <c r="X76" s="421"/>
    </row>
    <row r="77" ht="12.75" customHeight="1">
      <c r="A77" s="589"/>
      <c r="B77" s="590"/>
      <c r="C77" s="591"/>
      <c r="D77" s="591"/>
      <c r="E77" s="593"/>
      <c r="F77" s="437"/>
      <c r="G77" s="437"/>
      <c r="H77" s="437"/>
      <c r="I77" s="437"/>
      <c r="J77" s="437"/>
      <c r="K77" s="437"/>
      <c r="L77" s="437"/>
      <c r="M77" s="437"/>
      <c r="N77" s="437"/>
      <c r="O77" s="437"/>
      <c r="P77" s="437"/>
      <c r="Q77" s="437"/>
      <c r="R77" s="437"/>
      <c r="S77" s="437"/>
      <c r="T77" s="437"/>
      <c r="U77" s="437"/>
      <c r="V77" s="437"/>
      <c r="W77" s="437"/>
      <c r="X77" s="421"/>
    </row>
    <row r="78" ht="12.75" customHeight="1">
      <c r="A78" s="589"/>
      <c r="B78" s="590"/>
      <c r="C78" s="591"/>
      <c r="D78" s="591"/>
      <c r="E78" s="593"/>
      <c r="F78" s="437"/>
      <c r="G78" s="437"/>
      <c r="H78" s="437"/>
      <c r="I78" s="437"/>
      <c r="J78" s="437"/>
      <c r="K78" s="437"/>
      <c r="L78" s="437"/>
      <c r="M78" s="437"/>
      <c r="N78" s="437"/>
      <c r="O78" s="437"/>
      <c r="P78" s="437"/>
      <c r="Q78" s="437"/>
      <c r="R78" s="437"/>
      <c r="S78" s="437"/>
      <c r="T78" s="437"/>
      <c r="U78" s="437"/>
      <c r="V78" s="437"/>
      <c r="W78" s="437"/>
      <c r="X78" s="421"/>
    </row>
    <row r="79" ht="12.75" customHeight="1">
      <c r="A79" s="589"/>
      <c r="B79" s="590"/>
      <c r="C79" s="591"/>
      <c r="D79" s="591"/>
      <c r="E79" s="593"/>
      <c r="F79" s="437"/>
      <c r="G79" s="437"/>
      <c r="H79" s="437"/>
      <c r="I79" s="437"/>
      <c r="J79" s="437"/>
      <c r="K79" s="437"/>
      <c r="L79" s="437"/>
      <c r="M79" s="437"/>
      <c r="N79" s="437"/>
      <c r="O79" s="437"/>
      <c r="P79" s="437"/>
      <c r="Q79" s="437"/>
      <c r="R79" s="437"/>
      <c r="S79" s="437"/>
      <c r="T79" s="437"/>
      <c r="U79" s="437"/>
      <c r="V79" s="437"/>
      <c r="W79" s="437"/>
      <c r="X79" s="421"/>
    </row>
    <row r="80" ht="12.75" customHeight="1">
      <c r="A80" s="589"/>
      <c r="B80" s="590"/>
      <c r="C80" s="591"/>
      <c r="D80" s="591"/>
      <c r="E80" s="593"/>
      <c r="F80" s="437"/>
      <c r="G80" s="437"/>
      <c r="H80" s="437"/>
      <c r="I80" s="437"/>
      <c r="J80" s="437"/>
      <c r="K80" s="437"/>
      <c r="L80" s="437"/>
      <c r="M80" s="437"/>
      <c r="N80" s="437"/>
      <c r="O80" s="437"/>
      <c r="P80" s="437"/>
      <c r="Q80" s="437"/>
      <c r="R80" s="437"/>
      <c r="S80" s="437"/>
      <c r="T80" s="437"/>
      <c r="U80" s="437"/>
      <c r="V80" s="437"/>
      <c r="W80" s="437"/>
      <c r="X80" s="421"/>
    </row>
    <row r="81" ht="12.75" customHeight="1">
      <c r="A81" s="589"/>
      <c r="B81" s="590"/>
      <c r="C81" s="591"/>
      <c r="D81" s="591"/>
      <c r="E81" s="593"/>
      <c r="F81" s="437"/>
      <c r="G81" s="437"/>
      <c r="H81" s="437"/>
      <c r="I81" s="437"/>
      <c r="J81" s="437"/>
      <c r="K81" s="437"/>
      <c r="L81" s="437"/>
      <c r="M81" s="437"/>
      <c r="N81" s="437"/>
      <c r="O81" s="437"/>
      <c r="P81" s="437"/>
      <c r="Q81" s="437"/>
      <c r="R81" s="437"/>
      <c r="S81" s="437"/>
      <c r="T81" s="437"/>
      <c r="U81" s="437"/>
      <c r="V81" s="437"/>
      <c r="W81" s="437"/>
      <c r="X81" s="421"/>
    </row>
    <row r="82" ht="12.75" customHeight="1">
      <c r="A82" s="589"/>
      <c r="B82" s="590"/>
      <c r="C82" s="591"/>
      <c r="D82" s="591"/>
      <c r="E82" s="593"/>
      <c r="F82" s="437"/>
      <c r="G82" s="437"/>
      <c r="H82" s="437"/>
      <c r="I82" s="437"/>
      <c r="J82" s="437"/>
      <c r="K82" s="437"/>
      <c r="L82" s="437"/>
      <c r="M82" s="437"/>
      <c r="N82" s="437"/>
      <c r="O82" s="437"/>
      <c r="P82" s="437"/>
      <c r="Q82" s="437"/>
      <c r="R82" s="437"/>
      <c r="S82" s="437"/>
      <c r="T82" s="437"/>
      <c r="U82" s="437"/>
      <c r="V82" s="437"/>
      <c r="W82" s="437"/>
      <c r="X82" s="421"/>
    </row>
    <row r="83" ht="12.75" customHeight="1">
      <c r="A83" s="589"/>
      <c r="B83" s="590"/>
      <c r="C83" s="591"/>
      <c r="D83" s="591"/>
      <c r="E83" s="593"/>
      <c r="F83" s="437"/>
      <c r="G83" s="437"/>
      <c r="H83" s="437"/>
      <c r="I83" s="437"/>
      <c r="J83" s="437"/>
      <c r="K83" s="437"/>
      <c r="L83" s="437"/>
      <c r="M83" s="437"/>
      <c r="N83" s="437"/>
      <c r="O83" s="437"/>
      <c r="P83" s="437"/>
      <c r="Q83" s="437"/>
      <c r="R83" s="437"/>
      <c r="S83" s="437"/>
      <c r="T83" s="437"/>
      <c r="U83" s="437"/>
      <c r="V83" s="437"/>
      <c r="W83" s="437"/>
      <c r="X83" s="421"/>
    </row>
    <row r="84" ht="12.75" customHeight="1">
      <c r="A84" s="589"/>
      <c r="B84" s="590"/>
      <c r="C84" s="591"/>
      <c r="D84" s="591"/>
      <c r="E84" s="593"/>
      <c r="F84" s="437"/>
      <c r="G84" s="437"/>
      <c r="H84" s="437"/>
      <c r="I84" s="437"/>
      <c r="J84" s="437"/>
      <c r="K84" s="437"/>
      <c r="L84" s="437"/>
      <c r="M84" s="437"/>
      <c r="N84" s="437"/>
      <c r="O84" s="437"/>
      <c r="P84" s="437"/>
      <c r="Q84" s="437"/>
      <c r="R84" s="437"/>
      <c r="S84" s="437"/>
      <c r="T84" s="437"/>
      <c r="U84" s="437"/>
      <c r="V84" s="437"/>
      <c r="W84" s="437"/>
      <c r="X84" s="421"/>
    </row>
    <row r="85" ht="12.75" customHeight="1">
      <c r="A85" s="589"/>
      <c r="B85" s="590"/>
      <c r="C85" s="591"/>
      <c r="D85" s="591"/>
      <c r="E85" s="593"/>
      <c r="F85" s="437"/>
      <c r="G85" s="437"/>
      <c r="H85" s="437"/>
      <c r="I85" s="437"/>
      <c r="J85" s="437"/>
      <c r="K85" s="437"/>
      <c r="L85" s="437"/>
      <c r="M85" s="437"/>
      <c r="N85" s="437"/>
      <c r="O85" s="437"/>
      <c r="P85" s="437"/>
      <c r="Q85" s="437"/>
      <c r="R85" s="437"/>
      <c r="S85" s="437"/>
      <c r="T85" s="437"/>
      <c r="U85" s="437"/>
      <c r="V85" s="437"/>
      <c r="W85" s="437"/>
      <c r="X85" s="421"/>
    </row>
    <row r="86" ht="12.75" customHeight="1">
      <c r="A86" s="589"/>
      <c r="B86" s="590"/>
      <c r="C86" s="591"/>
      <c r="D86" s="591"/>
      <c r="E86" s="593"/>
      <c r="F86" s="437"/>
      <c r="G86" s="437"/>
      <c r="H86" s="437"/>
      <c r="I86" s="437"/>
      <c r="J86" s="437"/>
      <c r="K86" s="437"/>
      <c r="L86" s="437"/>
      <c r="M86" s="437"/>
      <c r="N86" s="437"/>
      <c r="O86" s="437"/>
      <c r="P86" s="437"/>
      <c r="Q86" s="437"/>
      <c r="R86" s="437"/>
      <c r="S86" s="437"/>
      <c r="T86" s="437"/>
      <c r="U86" s="437"/>
      <c r="V86" s="437"/>
      <c r="W86" s="437"/>
      <c r="X86" s="421"/>
    </row>
    <row r="87" ht="12.75" customHeight="1">
      <c r="A87" s="596"/>
      <c r="B87" s="597"/>
      <c r="C87" s="598"/>
      <c r="D87" s="598"/>
      <c r="E87" s="437"/>
      <c r="F87" s="437"/>
      <c r="G87" s="437"/>
      <c r="H87" s="437"/>
      <c r="I87" s="437"/>
      <c r="J87" s="437"/>
      <c r="K87" s="437"/>
      <c r="L87" s="437"/>
      <c r="M87" s="437"/>
      <c r="N87" s="437"/>
      <c r="O87" s="437"/>
      <c r="P87" s="437"/>
      <c r="Q87" s="437"/>
      <c r="R87" s="437"/>
      <c r="S87" s="437"/>
      <c r="T87" s="437"/>
      <c r="U87" s="437"/>
      <c r="V87" s="437"/>
      <c r="W87" s="437"/>
      <c r="X87" s="421"/>
    </row>
    <row r="88" ht="12.75" customHeight="1">
      <c r="A88" s="596"/>
      <c r="B88" s="597"/>
      <c r="C88" s="598"/>
      <c r="D88" s="598"/>
      <c r="E88" s="437"/>
      <c r="F88" s="437"/>
      <c r="G88" s="437"/>
      <c r="H88" s="437"/>
      <c r="I88" s="437"/>
      <c r="J88" s="437"/>
      <c r="K88" s="437"/>
      <c r="L88" s="437"/>
      <c r="M88" s="437"/>
      <c r="N88" s="437"/>
      <c r="O88" s="437"/>
      <c r="P88" s="437"/>
      <c r="Q88" s="437"/>
      <c r="R88" s="437"/>
      <c r="S88" s="437"/>
      <c r="T88" s="437"/>
      <c r="U88" s="437"/>
      <c r="V88" s="437"/>
      <c r="W88" s="437"/>
      <c r="X88" s="421"/>
    </row>
    <row r="89" ht="12.75" customHeight="1">
      <c r="A89" s="596"/>
      <c r="B89" s="597"/>
      <c r="C89" s="598"/>
      <c r="D89" s="598"/>
      <c r="E89" s="437"/>
      <c r="F89" s="437"/>
      <c r="G89" s="437"/>
      <c r="H89" s="437"/>
      <c r="I89" s="437"/>
      <c r="J89" s="437"/>
      <c r="K89" s="437"/>
      <c r="L89" s="437"/>
      <c r="M89" s="437"/>
      <c r="N89" s="437"/>
      <c r="O89" s="437"/>
      <c r="P89" s="437"/>
      <c r="Q89" s="437"/>
      <c r="R89" s="437"/>
      <c r="S89" s="437"/>
      <c r="T89" s="437"/>
      <c r="U89" s="437"/>
      <c r="V89" s="437"/>
      <c r="W89" s="437"/>
      <c r="X89" s="421"/>
    </row>
    <row r="90" ht="12.75" customHeight="1">
      <c r="A90" s="596"/>
      <c r="B90" s="597"/>
      <c r="C90" s="598"/>
      <c r="D90" s="598"/>
      <c r="E90" s="437"/>
      <c r="F90" s="437"/>
      <c r="G90" s="437"/>
      <c r="H90" s="437"/>
      <c r="I90" s="437"/>
      <c r="J90" s="437"/>
      <c r="K90" s="437"/>
      <c r="L90" s="437"/>
      <c r="M90" s="437"/>
      <c r="N90" s="437"/>
      <c r="O90" s="437"/>
      <c r="P90" s="437"/>
      <c r="Q90" s="437"/>
      <c r="R90" s="437"/>
      <c r="S90" s="437"/>
      <c r="T90" s="437"/>
      <c r="U90" s="437"/>
      <c r="V90" s="437"/>
      <c r="W90" s="437"/>
      <c r="X90" s="421"/>
    </row>
    <row r="91" ht="12.75" customHeight="1">
      <c r="A91" s="596"/>
      <c r="B91" s="597"/>
      <c r="C91" s="598"/>
      <c r="D91" s="598"/>
      <c r="E91" s="437"/>
      <c r="F91" s="437"/>
      <c r="G91" s="437"/>
      <c r="H91" s="437"/>
      <c r="I91" s="437"/>
      <c r="J91" s="437"/>
      <c r="K91" s="437"/>
      <c r="L91" s="437"/>
      <c r="M91" s="437"/>
      <c r="N91" s="437"/>
      <c r="O91" s="437"/>
      <c r="P91" s="437"/>
      <c r="Q91" s="437"/>
      <c r="R91" s="437"/>
      <c r="S91" s="437"/>
      <c r="T91" s="437"/>
      <c r="U91" s="437"/>
      <c r="V91" s="437"/>
      <c r="W91" s="437"/>
      <c r="X91" s="421"/>
    </row>
    <row r="92" ht="12.75" customHeight="1">
      <c r="A92" s="596"/>
      <c r="B92" s="597"/>
      <c r="C92" s="598"/>
      <c r="D92" s="598"/>
      <c r="E92" s="437"/>
      <c r="F92" s="437"/>
      <c r="G92" s="437"/>
      <c r="H92" s="437"/>
      <c r="I92" s="437"/>
      <c r="J92" s="437"/>
      <c r="K92" s="437"/>
      <c r="L92" s="437"/>
      <c r="M92" s="437"/>
      <c r="N92" s="437"/>
      <c r="O92" s="437"/>
      <c r="P92" s="437"/>
      <c r="Q92" s="437"/>
      <c r="R92" s="437"/>
      <c r="S92" s="437"/>
      <c r="T92" s="437"/>
      <c r="U92" s="437"/>
      <c r="V92" s="437"/>
      <c r="W92" s="437"/>
      <c r="X92" s="421"/>
    </row>
    <row r="93" ht="12.75" customHeight="1">
      <c r="A93" s="596"/>
      <c r="B93" s="597"/>
      <c r="C93" s="598"/>
      <c r="D93" s="598"/>
      <c r="E93" s="437"/>
      <c r="F93" s="437"/>
      <c r="G93" s="437"/>
      <c r="H93" s="437"/>
      <c r="I93" s="437"/>
      <c r="J93" s="437"/>
      <c r="K93" s="437"/>
      <c r="L93" s="437"/>
      <c r="M93" s="437"/>
      <c r="N93" s="437"/>
      <c r="O93" s="437"/>
      <c r="P93" s="437"/>
      <c r="Q93" s="437"/>
      <c r="R93" s="437"/>
      <c r="S93" s="437"/>
      <c r="T93" s="437"/>
      <c r="U93" s="437"/>
      <c r="V93" s="437"/>
      <c r="W93" s="437"/>
      <c r="X93" s="421"/>
    </row>
    <row r="94" ht="12.75" customHeight="1">
      <c r="A94" s="596"/>
      <c r="B94" s="597"/>
      <c r="C94" s="598"/>
      <c r="D94" s="598"/>
      <c r="E94" s="437"/>
      <c r="F94" s="437"/>
      <c r="G94" s="437"/>
      <c r="H94" s="437"/>
      <c r="I94" s="437"/>
      <c r="J94" s="437"/>
      <c r="K94" s="437"/>
      <c r="L94" s="437"/>
      <c r="M94" s="437"/>
      <c r="N94" s="437"/>
      <c r="O94" s="437"/>
      <c r="P94" s="437"/>
      <c r="Q94" s="437"/>
      <c r="R94" s="437"/>
      <c r="S94" s="437"/>
      <c r="T94" s="437"/>
      <c r="U94" s="437"/>
      <c r="V94" s="437"/>
      <c r="W94" s="437"/>
      <c r="X94" s="421"/>
    </row>
    <row r="95" ht="12.75" customHeight="1">
      <c r="A95" s="596"/>
      <c r="B95" s="597"/>
      <c r="C95" s="598"/>
      <c r="D95" s="598"/>
      <c r="E95" s="437"/>
      <c r="F95" s="437"/>
      <c r="G95" s="437"/>
      <c r="H95" s="437"/>
      <c r="I95" s="437"/>
      <c r="J95" s="437"/>
      <c r="K95" s="437"/>
      <c r="L95" s="437"/>
      <c r="M95" s="437"/>
      <c r="N95" s="437"/>
      <c r="O95" s="437"/>
      <c r="P95" s="437"/>
      <c r="Q95" s="437"/>
      <c r="R95" s="437"/>
      <c r="S95" s="437"/>
      <c r="T95" s="437"/>
      <c r="U95" s="437"/>
      <c r="V95" s="437"/>
      <c r="W95" s="437"/>
      <c r="X95" s="421"/>
    </row>
    <row r="96" ht="12.75" customHeight="1">
      <c r="A96" s="596"/>
      <c r="B96" s="597"/>
      <c r="C96" s="598"/>
      <c r="D96" s="598"/>
      <c r="E96" s="437"/>
      <c r="F96" s="437"/>
      <c r="G96" s="437"/>
      <c r="H96" s="437"/>
      <c r="I96" s="437"/>
      <c r="J96" s="437"/>
      <c r="K96" s="437"/>
      <c r="L96" s="437"/>
      <c r="M96" s="437"/>
      <c r="N96" s="437"/>
      <c r="O96" s="437"/>
      <c r="P96" s="437"/>
      <c r="Q96" s="437"/>
      <c r="R96" s="437"/>
      <c r="S96" s="437"/>
      <c r="T96" s="437"/>
      <c r="U96" s="437"/>
      <c r="V96" s="437"/>
      <c r="W96" s="437"/>
      <c r="X96" s="421"/>
    </row>
    <row r="97" ht="12.75" customHeight="1">
      <c r="A97" s="596"/>
      <c r="B97" s="597"/>
      <c r="C97" s="598"/>
      <c r="D97" s="598"/>
      <c r="E97" s="437"/>
      <c r="F97" s="437"/>
      <c r="G97" s="437"/>
      <c r="H97" s="437"/>
      <c r="I97" s="437"/>
      <c r="J97" s="437"/>
      <c r="K97" s="437"/>
      <c r="L97" s="437"/>
      <c r="M97" s="437"/>
      <c r="N97" s="437"/>
      <c r="O97" s="437"/>
      <c r="P97" s="437"/>
      <c r="Q97" s="437"/>
      <c r="R97" s="437"/>
      <c r="S97" s="437"/>
      <c r="T97" s="437"/>
      <c r="U97" s="437"/>
      <c r="V97" s="437"/>
      <c r="W97" s="437"/>
      <c r="X97" s="421"/>
    </row>
    <row r="98" ht="12.75" customHeight="1">
      <c r="A98" s="596"/>
      <c r="B98" s="597"/>
      <c r="C98" s="598"/>
      <c r="D98" s="598"/>
      <c r="E98" s="437"/>
      <c r="F98" s="437"/>
      <c r="G98" s="437"/>
      <c r="H98" s="437"/>
      <c r="I98" s="437"/>
      <c r="J98" s="437"/>
      <c r="K98" s="437"/>
      <c r="L98" s="437"/>
      <c r="M98" s="437"/>
      <c r="N98" s="437"/>
      <c r="O98" s="437"/>
      <c r="P98" s="437"/>
      <c r="Q98" s="437"/>
      <c r="R98" s="437"/>
      <c r="S98" s="437"/>
      <c r="T98" s="437"/>
      <c r="U98" s="437"/>
      <c r="V98" s="437"/>
      <c r="W98" s="437"/>
      <c r="X98" s="421"/>
    </row>
    <row r="99" ht="12.75" customHeight="1">
      <c r="A99" s="596"/>
      <c r="B99" s="597"/>
      <c r="C99" s="598"/>
      <c r="D99" s="598"/>
      <c r="E99" s="437"/>
      <c r="F99" s="437"/>
      <c r="G99" s="437"/>
      <c r="H99" s="437"/>
      <c r="I99" s="437"/>
      <c r="J99" s="437"/>
      <c r="K99" s="437"/>
      <c r="L99" s="437"/>
      <c r="M99" s="437"/>
      <c r="N99" s="437"/>
      <c r="O99" s="437"/>
      <c r="P99" s="437"/>
      <c r="Q99" s="437"/>
      <c r="R99" s="437"/>
      <c r="S99" s="437"/>
      <c r="T99" s="437"/>
      <c r="U99" s="437"/>
      <c r="V99" s="437"/>
      <c r="W99" s="437"/>
      <c r="X99" s="421"/>
    </row>
    <row r="100" ht="12.75" customHeight="1">
      <c r="A100" s="596"/>
      <c r="B100" s="597"/>
      <c r="C100" s="598"/>
      <c r="D100" s="598"/>
      <c r="E100" s="437"/>
      <c r="F100" s="437"/>
      <c r="G100" s="437"/>
      <c r="H100" s="437"/>
      <c r="I100" s="437"/>
      <c r="J100" s="437"/>
      <c r="K100" s="437"/>
      <c r="L100" s="437"/>
      <c r="M100" s="437"/>
      <c r="N100" s="437"/>
      <c r="O100" s="437"/>
      <c r="P100" s="437"/>
      <c r="Q100" s="437"/>
      <c r="R100" s="437"/>
      <c r="S100" s="437"/>
      <c r="T100" s="437"/>
      <c r="U100" s="437"/>
      <c r="V100" s="437"/>
      <c r="W100" s="437"/>
      <c r="X100" s="421"/>
    </row>
    <row r="101" ht="12.75" customHeight="1">
      <c r="A101" s="596"/>
      <c r="B101" s="597"/>
      <c r="C101" s="598"/>
      <c r="D101" s="598"/>
      <c r="E101" s="437"/>
      <c r="F101" s="437"/>
      <c r="G101" s="437"/>
      <c r="H101" s="437"/>
      <c r="I101" s="437"/>
      <c r="J101" s="437"/>
      <c r="K101" s="437"/>
      <c r="L101" s="437"/>
      <c r="M101" s="437"/>
      <c r="N101" s="437"/>
      <c r="O101" s="437"/>
      <c r="P101" s="437"/>
      <c r="Q101" s="437"/>
      <c r="R101" s="437"/>
      <c r="S101" s="437"/>
      <c r="T101" s="437"/>
      <c r="U101" s="437"/>
      <c r="V101" s="437"/>
      <c r="W101" s="437"/>
      <c r="X101" s="421"/>
    </row>
    <row r="102" ht="12.75" customHeight="1">
      <c r="A102" s="596"/>
      <c r="B102" s="597"/>
      <c r="C102" s="598"/>
      <c r="D102" s="598"/>
      <c r="E102" s="437"/>
      <c r="F102" s="437"/>
      <c r="G102" s="437"/>
      <c r="H102" s="437"/>
      <c r="I102" s="437"/>
      <c r="J102" s="437"/>
      <c r="K102" s="437"/>
      <c r="L102" s="437"/>
      <c r="M102" s="437"/>
      <c r="N102" s="437"/>
      <c r="O102" s="437"/>
      <c r="P102" s="437"/>
      <c r="Q102" s="437"/>
      <c r="R102" s="437"/>
      <c r="S102" s="437"/>
      <c r="T102" s="437"/>
      <c r="U102" s="437"/>
      <c r="V102" s="437"/>
      <c r="W102" s="437"/>
      <c r="X102" s="421"/>
    </row>
    <row r="103" ht="12.75" customHeight="1">
      <c r="A103" s="596"/>
      <c r="B103" s="597"/>
      <c r="C103" s="598"/>
      <c r="D103" s="598"/>
      <c r="E103" s="437"/>
      <c r="F103" s="437"/>
      <c r="G103" s="437"/>
      <c r="H103" s="437"/>
      <c r="I103" s="437"/>
      <c r="J103" s="437"/>
      <c r="K103" s="437"/>
      <c r="L103" s="437"/>
      <c r="M103" s="437"/>
      <c r="N103" s="437"/>
      <c r="O103" s="437"/>
      <c r="P103" s="437"/>
      <c r="Q103" s="437"/>
      <c r="R103" s="437"/>
      <c r="S103" s="437"/>
      <c r="T103" s="437"/>
      <c r="U103" s="437"/>
      <c r="V103" s="437"/>
      <c r="W103" s="437"/>
      <c r="X103" s="421"/>
    </row>
    <row r="104" ht="12.75" customHeight="1">
      <c r="A104" s="596"/>
      <c r="B104" s="597"/>
      <c r="C104" s="598"/>
      <c r="D104" s="598"/>
      <c r="E104" s="437"/>
      <c r="F104" s="437"/>
      <c r="G104" s="437"/>
      <c r="H104" s="437"/>
      <c r="I104" s="437"/>
      <c r="J104" s="437"/>
      <c r="K104" s="437"/>
      <c r="L104" s="437"/>
      <c r="M104" s="437"/>
      <c r="N104" s="437"/>
      <c r="O104" s="437"/>
      <c r="P104" s="437"/>
      <c r="Q104" s="437"/>
      <c r="R104" s="437"/>
      <c r="S104" s="437"/>
      <c r="T104" s="437"/>
      <c r="U104" s="437"/>
      <c r="V104" s="437"/>
      <c r="W104" s="437"/>
      <c r="X104" s="421"/>
    </row>
    <row r="105" ht="12.75" customHeight="1">
      <c r="A105" s="596"/>
      <c r="B105" s="597"/>
      <c r="C105" s="598"/>
      <c r="D105" s="598"/>
      <c r="E105" s="437"/>
      <c r="F105" s="437"/>
      <c r="G105" s="437"/>
      <c r="H105" s="437"/>
      <c r="I105" s="437"/>
      <c r="J105" s="437"/>
      <c r="K105" s="437"/>
      <c r="L105" s="437"/>
      <c r="M105" s="437"/>
      <c r="N105" s="437"/>
      <c r="O105" s="437"/>
      <c r="P105" s="437"/>
      <c r="Q105" s="437"/>
      <c r="R105" s="437"/>
      <c r="S105" s="437"/>
      <c r="T105" s="437"/>
      <c r="U105" s="437"/>
      <c r="V105" s="437"/>
      <c r="W105" s="437"/>
      <c r="X105" s="421"/>
    </row>
    <row r="106" ht="12.75" customHeight="1">
      <c r="A106" s="596"/>
      <c r="B106" s="597"/>
      <c r="C106" s="598"/>
      <c r="D106" s="598"/>
      <c r="E106" s="437"/>
      <c r="F106" s="437"/>
      <c r="G106" s="437"/>
      <c r="H106" s="437"/>
      <c r="I106" s="437"/>
      <c r="J106" s="437"/>
      <c r="K106" s="437"/>
      <c r="L106" s="437"/>
      <c r="M106" s="437"/>
      <c r="N106" s="437"/>
      <c r="O106" s="437"/>
      <c r="P106" s="437"/>
      <c r="Q106" s="437"/>
      <c r="R106" s="437"/>
      <c r="S106" s="437"/>
      <c r="T106" s="437"/>
      <c r="U106" s="437"/>
      <c r="V106" s="437"/>
      <c r="W106" s="437"/>
      <c r="X106" s="421"/>
    </row>
    <row r="107" ht="12.75" customHeight="1">
      <c r="A107" s="596"/>
      <c r="B107" s="597"/>
      <c r="C107" s="598"/>
      <c r="D107" s="598"/>
      <c r="E107" s="437"/>
      <c r="F107" s="437"/>
      <c r="G107" s="437"/>
      <c r="H107" s="437"/>
      <c r="I107" s="437"/>
      <c r="J107" s="437"/>
      <c r="K107" s="437"/>
      <c r="L107" s="437"/>
      <c r="M107" s="437"/>
      <c r="N107" s="437"/>
      <c r="O107" s="437"/>
      <c r="P107" s="437"/>
      <c r="Q107" s="437"/>
      <c r="R107" s="437"/>
      <c r="S107" s="437"/>
      <c r="T107" s="437"/>
      <c r="U107" s="437"/>
      <c r="V107" s="437"/>
      <c r="W107" s="437"/>
      <c r="X107" s="421"/>
    </row>
    <row r="108" ht="12.75" customHeight="1">
      <c r="A108" s="596"/>
      <c r="B108" s="597"/>
      <c r="C108" s="598"/>
      <c r="D108" s="598"/>
      <c r="E108" s="437"/>
      <c r="F108" s="437"/>
      <c r="G108" s="437"/>
      <c r="H108" s="437"/>
      <c r="I108" s="437"/>
      <c r="J108" s="437"/>
      <c r="K108" s="437"/>
      <c r="L108" s="437"/>
      <c r="M108" s="437"/>
      <c r="N108" s="437"/>
      <c r="O108" s="437"/>
      <c r="P108" s="437"/>
      <c r="Q108" s="437"/>
      <c r="R108" s="437"/>
      <c r="S108" s="437"/>
      <c r="T108" s="437"/>
      <c r="U108" s="437"/>
      <c r="V108" s="437"/>
      <c r="W108" s="437"/>
      <c r="X108" s="421"/>
    </row>
    <row r="109" ht="12.75" customHeight="1">
      <c r="A109" s="596"/>
      <c r="B109" s="597"/>
      <c r="C109" s="598"/>
      <c r="D109" s="598"/>
      <c r="E109" s="437"/>
      <c r="F109" s="437"/>
      <c r="G109" s="437"/>
      <c r="H109" s="437"/>
      <c r="I109" s="437"/>
      <c r="J109" s="437"/>
      <c r="K109" s="437"/>
      <c r="L109" s="437"/>
      <c r="M109" s="437"/>
      <c r="N109" s="437"/>
      <c r="O109" s="437"/>
      <c r="P109" s="437"/>
      <c r="Q109" s="437"/>
      <c r="R109" s="437"/>
      <c r="S109" s="437"/>
      <c r="T109" s="437"/>
      <c r="U109" s="437"/>
      <c r="V109" s="437"/>
      <c r="W109" s="437"/>
      <c r="X109" s="421"/>
    </row>
    <row r="110" ht="12.75" customHeight="1">
      <c r="A110" s="596"/>
      <c r="B110" s="597"/>
      <c r="C110" s="598"/>
      <c r="D110" s="598"/>
      <c r="E110" s="437"/>
      <c r="F110" s="437"/>
      <c r="G110" s="437"/>
      <c r="H110" s="437"/>
      <c r="I110" s="437"/>
      <c r="J110" s="437"/>
      <c r="K110" s="437"/>
      <c r="L110" s="437"/>
      <c r="M110" s="437"/>
      <c r="N110" s="437"/>
      <c r="O110" s="437"/>
      <c r="P110" s="437"/>
      <c r="Q110" s="437"/>
      <c r="R110" s="437"/>
      <c r="S110" s="437"/>
      <c r="T110" s="437"/>
      <c r="U110" s="437"/>
      <c r="V110" s="437"/>
      <c r="W110" s="437"/>
      <c r="X110" s="421"/>
    </row>
    <row r="111" ht="12.75" customHeight="1">
      <c r="A111" s="596"/>
      <c r="B111" s="597"/>
      <c r="C111" s="598"/>
      <c r="D111" s="598"/>
      <c r="E111" s="437"/>
      <c r="F111" s="437"/>
      <c r="G111" s="437"/>
      <c r="H111" s="437"/>
      <c r="I111" s="437"/>
      <c r="J111" s="437"/>
      <c r="K111" s="437"/>
      <c r="L111" s="437"/>
      <c r="M111" s="437"/>
      <c r="N111" s="437"/>
      <c r="O111" s="437"/>
      <c r="P111" s="437"/>
      <c r="Q111" s="437"/>
      <c r="R111" s="437"/>
      <c r="S111" s="437"/>
      <c r="T111" s="437"/>
      <c r="U111" s="437"/>
      <c r="V111" s="437"/>
      <c r="W111" s="437"/>
      <c r="X111" s="421"/>
    </row>
    <row r="112" ht="12.75" customHeight="1">
      <c r="A112" s="596"/>
      <c r="B112" s="597"/>
      <c r="C112" s="598"/>
      <c r="D112" s="598"/>
      <c r="E112" s="437"/>
      <c r="F112" s="437"/>
      <c r="G112" s="437"/>
      <c r="H112" s="437"/>
      <c r="I112" s="437"/>
      <c r="J112" s="437"/>
      <c r="K112" s="437"/>
      <c r="L112" s="437"/>
      <c r="M112" s="437"/>
      <c r="N112" s="437"/>
      <c r="O112" s="437"/>
      <c r="P112" s="437"/>
      <c r="Q112" s="437"/>
      <c r="R112" s="437"/>
      <c r="S112" s="437"/>
      <c r="T112" s="437"/>
      <c r="U112" s="437"/>
      <c r="V112" s="437"/>
      <c r="W112" s="437"/>
      <c r="X112" s="421"/>
    </row>
    <row r="113" ht="12.75" customHeight="1">
      <c r="A113" s="596"/>
      <c r="B113" s="597"/>
      <c r="C113" s="598"/>
      <c r="D113" s="598"/>
      <c r="E113" s="437"/>
      <c r="F113" s="437"/>
      <c r="G113" s="437"/>
      <c r="H113" s="437"/>
      <c r="I113" s="437"/>
      <c r="J113" s="437"/>
      <c r="K113" s="437"/>
      <c r="L113" s="437"/>
      <c r="M113" s="437"/>
      <c r="N113" s="437"/>
      <c r="O113" s="437"/>
      <c r="P113" s="437"/>
      <c r="Q113" s="437"/>
      <c r="R113" s="437"/>
      <c r="S113" s="437"/>
      <c r="T113" s="437"/>
      <c r="U113" s="437"/>
      <c r="V113" s="437"/>
      <c r="W113" s="437"/>
      <c r="X113" s="421"/>
    </row>
    <row r="114" ht="12.75" customHeight="1">
      <c r="A114" s="596"/>
      <c r="B114" s="597"/>
      <c r="C114" s="598"/>
      <c r="D114" s="598"/>
      <c r="E114" s="437"/>
      <c r="F114" s="437"/>
      <c r="G114" s="437"/>
      <c r="H114" s="437"/>
      <c r="I114" s="437"/>
      <c r="J114" s="437"/>
      <c r="K114" s="437"/>
      <c r="L114" s="437"/>
      <c r="M114" s="437"/>
      <c r="N114" s="437"/>
      <c r="O114" s="437"/>
      <c r="P114" s="437"/>
      <c r="Q114" s="437"/>
      <c r="R114" s="437"/>
      <c r="S114" s="437"/>
      <c r="T114" s="437"/>
      <c r="U114" s="437"/>
      <c r="V114" s="437"/>
      <c r="W114" s="437"/>
      <c r="X114" s="421"/>
    </row>
    <row r="115" ht="12.75" customHeight="1">
      <c r="A115" s="596"/>
      <c r="B115" s="597"/>
      <c r="C115" s="598"/>
      <c r="D115" s="598"/>
      <c r="E115" s="437"/>
      <c r="F115" s="437"/>
      <c r="G115" s="437"/>
      <c r="H115" s="437"/>
      <c r="I115" s="437"/>
      <c r="J115" s="437"/>
      <c r="K115" s="437"/>
      <c r="L115" s="437"/>
      <c r="M115" s="437"/>
      <c r="N115" s="437"/>
      <c r="O115" s="437"/>
      <c r="P115" s="437"/>
      <c r="Q115" s="437"/>
      <c r="R115" s="437"/>
      <c r="S115" s="437"/>
      <c r="T115" s="437"/>
      <c r="U115" s="437"/>
      <c r="V115" s="437"/>
      <c r="W115" s="437"/>
      <c r="X115" s="421"/>
    </row>
    <row r="116" ht="12.75" customHeight="1">
      <c r="A116" s="596"/>
      <c r="B116" s="597"/>
      <c r="C116" s="598"/>
      <c r="D116" s="598"/>
      <c r="E116" s="437"/>
      <c r="F116" s="437"/>
      <c r="G116" s="437"/>
      <c r="H116" s="437"/>
      <c r="I116" s="437"/>
      <c r="J116" s="437"/>
      <c r="K116" s="437"/>
      <c r="L116" s="437"/>
      <c r="M116" s="437"/>
      <c r="N116" s="437"/>
      <c r="O116" s="437"/>
      <c r="P116" s="437"/>
      <c r="Q116" s="437"/>
      <c r="R116" s="437"/>
      <c r="S116" s="437"/>
      <c r="T116" s="437"/>
      <c r="U116" s="437"/>
      <c r="V116" s="437"/>
      <c r="W116" s="437"/>
      <c r="X116" s="421"/>
    </row>
    <row r="117" ht="12.75" customHeight="1">
      <c r="A117" s="596"/>
      <c r="B117" s="597"/>
      <c r="C117" s="598"/>
      <c r="D117" s="598"/>
      <c r="E117" s="437"/>
      <c r="F117" s="437"/>
      <c r="G117" s="437"/>
      <c r="H117" s="437"/>
      <c r="I117" s="437"/>
      <c r="J117" s="437"/>
      <c r="K117" s="437"/>
      <c r="L117" s="437"/>
      <c r="M117" s="437"/>
      <c r="N117" s="437"/>
      <c r="O117" s="437"/>
      <c r="P117" s="437"/>
      <c r="Q117" s="437"/>
      <c r="R117" s="437"/>
      <c r="S117" s="437"/>
      <c r="T117" s="437"/>
      <c r="U117" s="437"/>
      <c r="V117" s="437"/>
      <c r="W117" s="437"/>
      <c r="X117" s="421"/>
    </row>
    <row r="118" ht="12.75" customHeight="1">
      <c r="A118" s="596"/>
      <c r="B118" s="597"/>
      <c r="C118" s="598"/>
      <c r="D118" s="598"/>
      <c r="E118" s="437"/>
      <c r="F118" s="437"/>
      <c r="G118" s="437"/>
      <c r="H118" s="437"/>
      <c r="I118" s="437"/>
      <c r="J118" s="437"/>
      <c r="K118" s="437"/>
      <c r="L118" s="437"/>
      <c r="M118" s="437"/>
      <c r="N118" s="437"/>
      <c r="O118" s="437"/>
      <c r="P118" s="437"/>
      <c r="Q118" s="437"/>
      <c r="R118" s="437"/>
      <c r="S118" s="437"/>
      <c r="T118" s="437"/>
      <c r="U118" s="437"/>
      <c r="V118" s="437"/>
      <c r="W118" s="437"/>
      <c r="X118" s="421"/>
    </row>
    <row r="119" ht="12.75" customHeight="1">
      <c r="A119" s="596"/>
      <c r="B119" s="597"/>
      <c r="C119" s="598"/>
      <c r="D119" s="598"/>
      <c r="E119" s="437"/>
      <c r="F119" s="437"/>
      <c r="G119" s="437"/>
      <c r="H119" s="437"/>
      <c r="I119" s="437"/>
      <c r="J119" s="437"/>
      <c r="K119" s="437"/>
      <c r="L119" s="437"/>
      <c r="M119" s="437"/>
      <c r="N119" s="437"/>
      <c r="O119" s="437"/>
      <c r="P119" s="437"/>
      <c r="Q119" s="437"/>
      <c r="R119" s="437"/>
      <c r="S119" s="437"/>
      <c r="T119" s="437"/>
      <c r="U119" s="437"/>
      <c r="V119" s="437"/>
      <c r="W119" s="437"/>
      <c r="X119" s="421"/>
    </row>
    <row r="120" ht="12.75" customHeight="1">
      <c r="A120" s="596"/>
      <c r="B120" s="597"/>
      <c r="C120" s="598"/>
      <c r="D120" s="598"/>
      <c r="E120" s="437"/>
      <c r="F120" s="437"/>
      <c r="G120" s="437"/>
      <c r="H120" s="437"/>
      <c r="I120" s="437"/>
      <c r="J120" s="437"/>
      <c r="K120" s="437"/>
      <c r="L120" s="437"/>
      <c r="M120" s="437"/>
      <c r="N120" s="437"/>
      <c r="O120" s="437"/>
      <c r="P120" s="437"/>
      <c r="Q120" s="437"/>
      <c r="R120" s="437"/>
      <c r="S120" s="437"/>
      <c r="T120" s="437"/>
      <c r="U120" s="437"/>
      <c r="V120" s="437"/>
      <c r="W120" s="437"/>
      <c r="X120" s="421"/>
    </row>
    <row r="121" ht="12.75" customHeight="1">
      <c r="A121" s="596"/>
      <c r="B121" s="597"/>
      <c r="C121" s="598"/>
      <c r="D121" s="598"/>
      <c r="E121" s="437"/>
      <c r="F121" s="437"/>
      <c r="G121" s="437"/>
      <c r="H121" s="437"/>
      <c r="I121" s="437"/>
      <c r="J121" s="437"/>
      <c r="K121" s="437"/>
      <c r="L121" s="437"/>
      <c r="M121" s="437"/>
      <c r="N121" s="437"/>
      <c r="O121" s="437"/>
      <c r="P121" s="437"/>
      <c r="Q121" s="437"/>
      <c r="R121" s="437"/>
      <c r="S121" s="437"/>
      <c r="T121" s="437"/>
      <c r="U121" s="437"/>
      <c r="V121" s="437"/>
      <c r="W121" s="437"/>
      <c r="X121" s="421"/>
    </row>
    <row r="122" ht="12.75" customHeight="1">
      <c r="A122" s="596"/>
      <c r="B122" s="597"/>
      <c r="C122" s="598"/>
      <c r="D122" s="598"/>
      <c r="E122" s="437"/>
      <c r="F122" s="437"/>
      <c r="G122" s="437"/>
      <c r="H122" s="437"/>
      <c r="I122" s="437"/>
      <c r="J122" s="437"/>
      <c r="K122" s="437"/>
      <c r="L122" s="437"/>
      <c r="M122" s="437"/>
      <c r="N122" s="437"/>
      <c r="O122" s="437"/>
      <c r="P122" s="437"/>
      <c r="Q122" s="437"/>
      <c r="R122" s="437"/>
      <c r="S122" s="437"/>
      <c r="T122" s="437"/>
      <c r="U122" s="437"/>
      <c r="V122" s="437"/>
      <c r="W122" s="437"/>
      <c r="X122" s="421"/>
    </row>
    <row r="123" ht="12.75" customHeight="1">
      <c r="A123" s="596"/>
      <c r="B123" s="597"/>
      <c r="C123" s="598"/>
      <c r="D123" s="598"/>
      <c r="E123" s="437"/>
      <c r="F123" s="437"/>
      <c r="G123" s="437"/>
      <c r="H123" s="437"/>
      <c r="I123" s="437"/>
      <c r="J123" s="437"/>
      <c r="K123" s="437"/>
      <c r="L123" s="437"/>
      <c r="M123" s="437"/>
      <c r="N123" s="437"/>
      <c r="O123" s="437"/>
      <c r="P123" s="437"/>
      <c r="Q123" s="437"/>
      <c r="R123" s="437"/>
      <c r="S123" s="437"/>
      <c r="T123" s="437"/>
      <c r="U123" s="437"/>
      <c r="V123" s="437"/>
      <c r="W123" s="437"/>
      <c r="X123" s="421"/>
    </row>
    <row r="124" ht="12.75" customHeight="1">
      <c r="A124" s="596"/>
      <c r="B124" s="597"/>
      <c r="C124" s="598"/>
      <c r="D124" s="598"/>
      <c r="E124" s="437"/>
      <c r="F124" s="437"/>
      <c r="G124" s="437"/>
      <c r="H124" s="437"/>
      <c r="I124" s="437"/>
      <c r="J124" s="437"/>
      <c r="K124" s="437"/>
      <c r="L124" s="437"/>
      <c r="M124" s="437"/>
      <c r="N124" s="437"/>
      <c r="O124" s="437"/>
      <c r="P124" s="437"/>
      <c r="Q124" s="437"/>
      <c r="R124" s="437"/>
      <c r="S124" s="437"/>
      <c r="T124" s="437"/>
      <c r="U124" s="437"/>
      <c r="V124" s="437"/>
      <c r="W124" s="437"/>
      <c r="X124" s="421"/>
    </row>
    <row r="125" ht="12.75" customHeight="1">
      <c r="A125" s="596"/>
      <c r="B125" s="597"/>
      <c r="C125" s="598"/>
      <c r="D125" s="598"/>
      <c r="E125" s="437"/>
      <c r="F125" s="437"/>
      <c r="G125" s="437"/>
      <c r="H125" s="437"/>
      <c r="I125" s="437"/>
      <c r="J125" s="437"/>
      <c r="K125" s="437"/>
      <c r="L125" s="437"/>
      <c r="M125" s="437"/>
      <c r="N125" s="437"/>
      <c r="O125" s="437"/>
      <c r="P125" s="437"/>
      <c r="Q125" s="437"/>
      <c r="R125" s="437"/>
      <c r="S125" s="437"/>
      <c r="T125" s="437"/>
      <c r="U125" s="437"/>
      <c r="V125" s="437"/>
      <c r="W125" s="437"/>
      <c r="X125" s="421"/>
    </row>
    <row r="126" ht="12.75" customHeight="1">
      <c r="A126" s="596"/>
      <c r="B126" s="597"/>
      <c r="C126" s="598"/>
      <c r="D126" s="598"/>
      <c r="E126" s="437"/>
      <c r="F126" s="437"/>
      <c r="G126" s="437"/>
      <c r="H126" s="437"/>
      <c r="I126" s="437"/>
      <c r="J126" s="437"/>
      <c r="K126" s="437"/>
      <c r="L126" s="437"/>
      <c r="M126" s="437"/>
      <c r="N126" s="437"/>
      <c r="O126" s="437"/>
      <c r="P126" s="437"/>
      <c r="Q126" s="437"/>
      <c r="R126" s="437"/>
      <c r="S126" s="437"/>
      <c r="T126" s="437"/>
      <c r="U126" s="437"/>
      <c r="V126" s="437"/>
      <c r="W126" s="437"/>
      <c r="X126" s="421"/>
    </row>
    <row r="127" ht="12.75" customHeight="1">
      <c r="A127" s="596"/>
      <c r="B127" s="597"/>
      <c r="C127" s="598"/>
      <c r="D127" s="598"/>
      <c r="E127" s="437"/>
      <c r="F127" s="437"/>
      <c r="G127" s="437"/>
      <c r="H127" s="437"/>
      <c r="I127" s="437"/>
      <c r="J127" s="437"/>
      <c r="K127" s="437"/>
      <c r="L127" s="437"/>
      <c r="M127" s="437"/>
      <c r="N127" s="437"/>
      <c r="O127" s="437"/>
      <c r="P127" s="437"/>
      <c r="Q127" s="437"/>
      <c r="R127" s="437"/>
      <c r="S127" s="437"/>
      <c r="T127" s="437"/>
      <c r="U127" s="437"/>
      <c r="V127" s="437"/>
      <c r="W127" s="437"/>
      <c r="X127" s="421"/>
    </row>
    <row r="128" ht="12.75" customHeight="1">
      <c r="A128" s="596"/>
      <c r="B128" s="597"/>
      <c r="C128" s="598"/>
      <c r="D128" s="598"/>
      <c r="E128" s="437"/>
      <c r="F128" s="437"/>
      <c r="G128" s="437"/>
      <c r="H128" s="437"/>
      <c r="I128" s="437"/>
      <c r="J128" s="437"/>
      <c r="K128" s="437"/>
      <c r="L128" s="437"/>
      <c r="M128" s="437"/>
      <c r="N128" s="437"/>
      <c r="O128" s="437"/>
      <c r="P128" s="437"/>
      <c r="Q128" s="437"/>
      <c r="R128" s="437"/>
      <c r="S128" s="437"/>
      <c r="T128" s="437"/>
      <c r="U128" s="437"/>
      <c r="V128" s="437"/>
      <c r="W128" s="437"/>
      <c r="X128" s="421"/>
    </row>
    <row r="129" ht="12.75" customHeight="1">
      <c r="A129" s="596"/>
      <c r="B129" s="597"/>
      <c r="C129" s="598"/>
      <c r="D129" s="598"/>
      <c r="E129" s="437"/>
      <c r="F129" s="437"/>
      <c r="G129" s="437"/>
      <c r="H129" s="437"/>
      <c r="I129" s="437"/>
      <c r="J129" s="437"/>
      <c r="K129" s="437"/>
      <c r="L129" s="437"/>
      <c r="M129" s="437"/>
      <c r="N129" s="437"/>
      <c r="O129" s="437"/>
      <c r="P129" s="437"/>
      <c r="Q129" s="437"/>
      <c r="R129" s="437"/>
      <c r="S129" s="437"/>
      <c r="T129" s="437"/>
      <c r="U129" s="437"/>
      <c r="V129" s="437"/>
      <c r="W129" s="437"/>
      <c r="X129" s="421"/>
    </row>
    <row r="130" ht="12.75" customHeight="1">
      <c r="A130" s="596"/>
      <c r="B130" s="597"/>
      <c r="C130" s="598"/>
      <c r="D130" s="598"/>
      <c r="E130" s="437"/>
      <c r="F130" s="437"/>
      <c r="G130" s="437"/>
      <c r="H130" s="437"/>
      <c r="I130" s="437"/>
      <c r="J130" s="437"/>
      <c r="K130" s="437"/>
      <c r="L130" s="437"/>
      <c r="M130" s="437"/>
      <c r="N130" s="437"/>
      <c r="O130" s="437"/>
      <c r="P130" s="437"/>
      <c r="Q130" s="437"/>
      <c r="R130" s="437"/>
      <c r="S130" s="437"/>
      <c r="T130" s="437"/>
      <c r="U130" s="437"/>
      <c r="V130" s="437"/>
      <c r="W130" s="437"/>
      <c r="X130" s="421"/>
    </row>
    <row r="131" ht="12.75" customHeight="1">
      <c r="A131" s="596"/>
      <c r="B131" s="597"/>
      <c r="C131" s="598"/>
      <c r="D131" s="598"/>
      <c r="E131" s="437"/>
      <c r="F131" s="437"/>
      <c r="G131" s="437"/>
      <c r="H131" s="437"/>
      <c r="I131" s="437"/>
      <c r="J131" s="437"/>
      <c r="K131" s="437"/>
      <c r="L131" s="437"/>
      <c r="M131" s="437"/>
      <c r="N131" s="437"/>
      <c r="O131" s="437"/>
      <c r="P131" s="437"/>
      <c r="Q131" s="437"/>
      <c r="R131" s="437"/>
      <c r="S131" s="437"/>
      <c r="T131" s="437"/>
      <c r="U131" s="437"/>
      <c r="V131" s="437"/>
      <c r="W131" s="437"/>
      <c r="X131" s="421"/>
    </row>
    <row r="132" ht="12.75" customHeight="1">
      <c r="A132" s="596"/>
      <c r="B132" s="597"/>
      <c r="C132" s="598"/>
      <c r="D132" s="598"/>
      <c r="E132" s="437"/>
      <c r="F132" s="437"/>
      <c r="G132" s="437"/>
      <c r="H132" s="437"/>
      <c r="I132" s="437"/>
      <c r="J132" s="437"/>
      <c r="K132" s="437"/>
      <c r="L132" s="437"/>
      <c r="M132" s="437"/>
      <c r="N132" s="437"/>
      <c r="O132" s="437"/>
      <c r="P132" s="437"/>
      <c r="Q132" s="437"/>
      <c r="R132" s="437"/>
      <c r="S132" s="437"/>
      <c r="T132" s="437"/>
      <c r="U132" s="437"/>
      <c r="V132" s="437"/>
      <c r="W132" s="437"/>
      <c r="X132" s="421"/>
    </row>
    <row r="133" ht="12.75" customHeight="1">
      <c r="A133" s="596"/>
      <c r="B133" s="597"/>
      <c r="C133" s="598"/>
      <c r="D133" s="598"/>
      <c r="E133" s="437"/>
      <c r="F133" s="437"/>
      <c r="G133" s="437"/>
      <c r="H133" s="437"/>
      <c r="I133" s="437"/>
      <c r="J133" s="437"/>
      <c r="K133" s="437"/>
      <c r="L133" s="437"/>
      <c r="M133" s="437"/>
      <c r="N133" s="437"/>
      <c r="O133" s="437"/>
      <c r="P133" s="437"/>
      <c r="Q133" s="437"/>
      <c r="R133" s="437"/>
      <c r="S133" s="437"/>
      <c r="T133" s="437"/>
      <c r="U133" s="437"/>
      <c r="V133" s="437"/>
      <c r="W133" s="437"/>
      <c r="X133" s="421"/>
    </row>
    <row r="134" ht="12.75" customHeight="1">
      <c r="A134" s="596"/>
      <c r="B134" s="597"/>
      <c r="C134" s="598"/>
      <c r="D134" s="598"/>
      <c r="E134" s="437"/>
      <c r="F134" s="437"/>
      <c r="G134" s="437"/>
      <c r="H134" s="437"/>
      <c r="I134" s="437"/>
      <c r="J134" s="437"/>
      <c r="K134" s="437"/>
      <c r="L134" s="437"/>
      <c r="M134" s="437"/>
      <c r="N134" s="437"/>
      <c r="O134" s="437"/>
      <c r="P134" s="437"/>
      <c r="Q134" s="437"/>
      <c r="R134" s="437"/>
      <c r="S134" s="437"/>
      <c r="T134" s="437"/>
      <c r="U134" s="437"/>
      <c r="V134" s="437"/>
      <c r="W134" s="437"/>
      <c r="X134" s="421"/>
    </row>
    <row r="135" ht="12.75" customHeight="1">
      <c r="A135" s="596"/>
      <c r="B135" s="597"/>
      <c r="C135" s="598"/>
      <c r="D135" s="598"/>
      <c r="E135" s="437"/>
      <c r="F135" s="437"/>
      <c r="G135" s="437"/>
      <c r="H135" s="437"/>
      <c r="I135" s="437"/>
      <c r="J135" s="437"/>
      <c r="K135" s="437"/>
      <c r="L135" s="437"/>
      <c r="M135" s="437"/>
      <c r="N135" s="437"/>
      <c r="O135" s="437"/>
      <c r="P135" s="437"/>
      <c r="Q135" s="437"/>
      <c r="R135" s="437"/>
      <c r="S135" s="437"/>
      <c r="T135" s="437"/>
      <c r="U135" s="437"/>
      <c r="V135" s="437"/>
      <c r="W135" s="437"/>
      <c r="X135" s="421"/>
    </row>
    <row r="136" ht="12.75" customHeight="1">
      <c r="A136" s="596"/>
      <c r="B136" s="597"/>
      <c r="C136" s="598"/>
      <c r="D136" s="598"/>
      <c r="E136" s="437"/>
      <c r="F136" s="437"/>
      <c r="G136" s="437"/>
      <c r="H136" s="437"/>
      <c r="I136" s="437"/>
      <c r="J136" s="437"/>
      <c r="K136" s="437"/>
      <c r="L136" s="437"/>
      <c r="M136" s="437"/>
      <c r="N136" s="437"/>
      <c r="O136" s="437"/>
      <c r="P136" s="437"/>
      <c r="Q136" s="437"/>
      <c r="R136" s="437"/>
      <c r="S136" s="437"/>
      <c r="T136" s="437"/>
      <c r="U136" s="437"/>
      <c r="V136" s="437"/>
      <c r="W136" s="437"/>
      <c r="X136" s="421"/>
    </row>
    <row r="137" ht="12.75" customHeight="1">
      <c r="A137" s="596"/>
      <c r="B137" s="597"/>
      <c r="C137" s="598"/>
      <c r="D137" s="598"/>
      <c r="E137" s="437"/>
      <c r="F137" s="437"/>
      <c r="G137" s="437"/>
      <c r="H137" s="437"/>
      <c r="I137" s="437"/>
      <c r="J137" s="437"/>
      <c r="K137" s="437"/>
      <c r="L137" s="437"/>
      <c r="M137" s="437"/>
      <c r="N137" s="437"/>
      <c r="O137" s="437"/>
      <c r="P137" s="437"/>
      <c r="Q137" s="437"/>
      <c r="R137" s="437"/>
      <c r="S137" s="437"/>
      <c r="T137" s="437"/>
      <c r="U137" s="437"/>
      <c r="V137" s="437"/>
      <c r="W137" s="437"/>
      <c r="X137" s="421"/>
    </row>
    <row r="138" ht="12.75" customHeight="1">
      <c r="A138" s="596"/>
      <c r="B138" s="597"/>
      <c r="C138" s="598"/>
      <c r="D138" s="598"/>
      <c r="E138" s="437"/>
      <c r="F138" s="437"/>
      <c r="G138" s="437"/>
      <c r="H138" s="437"/>
      <c r="I138" s="437"/>
      <c r="J138" s="437"/>
      <c r="K138" s="437"/>
      <c r="L138" s="437"/>
      <c r="M138" s="437"/>
      <c r="N138" s="437"/>
      <c r="O138" s="437"/>
      <c r="P138" s="437"/>
      <c r="Q138" s="437"/>
      <c r="R138" s="437"/>
      <c r="S138" s="437"/>
      <c r="T138" s="437"/>
      <c r="U138" s="437"/>
      <c r="V138" s="437"/>
      <c r="W138" s="437"/>
      <c r="X138" s="421"/>
    </row>
    <row r="139" ht="12.75" customHeight="1">
      <c r="A139" s="596"/>
      <c r="B139" s="597"/>
      <c r="C139" s="598"/>
      <c r="D139" s="598"/>
      <c r="E139" s="437"/>
      <c r="F139" s="437"/>
      <c r="G139" s="437"/>
      <c r="H139" s="437"/>
      <c r="I139" s="437"/>
      <c r="J139" s="437"/>
      <c r="K139" s="437"/>
      <c r="L139" s="437"/>
      <c r="M139" s="437"/>
      <c r="N139" s="437"/>
      <c r="O139" s="437"/>
      <c r="P139" s="437"/>
      <c r="Q139" s="437"/>
      <c r="R139" s="437"/>
      <c r="S139" s="437"/>
      <c r="T139" s="437"/>
      <c r="U139" s="437"/>
      <c r="V139" s="437"/>
      <c r="W139" s="437"/>
      <c r="X139" s="421"/>
    </row>
    <row r="140" ht="12.75" customHeight="1">
      <c r="A140" s="596"/>
      <c r="B140" s="597"/>
      <c r="C140" s="598"/>
      <c r="D140" s="598"/>
      <c r="E140" s="437"/>
      <c r="F140" s="437"/>
      <c r="G140" s="437"/>
      <c r="H140" s="437"/>
      <c r="I140" s="437"/>
      <c r="J140" s="437"/>
      <c r="K140" s="437"/>
      <c r="L140" s="437"/>
      <c r="M140" s="437"/>
      <c r="N140" s="437"/>
      <c r="O140" s="437"/>
      <c r="P140" s="437"/>
      <c r="Q140" s="437"/>
      <c r="R140" s="437"/>
      <c r="S140" s="437"/>
      <c r="T140" s="437"/>
      <c r="U140" s="437"/>
      <c r="V140" s="437"/>
      <c r="W140" s="437"/>
      <c r="X140" s="421"/>
    </row>
    <row r="141" ht="12.75" customHeight="1">
      <c r="A141" s="596"/>
      <c r="B141" s="597"/>
      <c r="C141" s="598"/>
      <c r="D141" s="598"/>
      <c r="E141" s="437"/>
      <c r="F141" s="437"/>
      <c r="G141" s="437"/>
      <c r="H141" s="437"/>
      <c r="I141" s="437"/>
      <c r="J141" s="437"/>
      <c r="K141" s="437"/>
      <c r="L141" s="437"/>
      <c r="M141" s="437"/>
      <c r="N141" s="437"/>
      <c r="O141" s="437"/>
      <c r="P141" s="437"/>
      <c r="Q141" s="437"/>
      <c r="R141" s="437"/>
      <c r="S141" s="437"/>
      <c r="T141" s="437"/>
      <c r="U141" s="437"/>
      <c r="V141" s="437"/>
      <c r="W141" s="437"/>
      <c r="X141" s="421"/>
    </row>
    <row r="142" ht="12.75" customHeight="1">
      <c r="A142" s="596"/>
      <c r="B142" s="597"/>
      <c r="C142" s="598"/>
      <c r="D142" s="598"/>
      <c r="E142" s="437"/>
      <c r="F142" s="437"/>
      <c r="G142" s="437"/>
      <c r="H142" s="437"/>
      <c r="I142" s="437"/>
      <c r="J142" s="437"/>
      <c r="K142" s="437"/>
      <c r="L142" s="437"/>
      <c r="M142" s="437"/>
      <c r="N142" s="437"/>
      <c r="O142" s="437"/>
      <c r="P142" s="437"/>
      <c r="Q142" s="437"/>
      <c r="R142" s="437"/>
      <c r="S142" s="437"/>
      <c r="T142" s="437"/>
      <c r="U142" s="437"/>
      <c r="V142" s="437"/>
      <c r="W142" s="437"/>
      <c r="X142" s="421"/>
    </row>
    <row r="143" ht="12.75" customHeight="1">
      <c r="A143" s="596"/>
      <c r="B143" s="597"/>
      <c r="C143" s="598"/>
      <c r="D143" s="598"/>
      <c r="E143" s="437"/>
      <c r="F143" s="437"/>
      <c r="G143" s="437"/>
      <c r="H143" s="437"/>
      <c r="I143" s="437"/>
      <c r="J143" s="437"/>
      <c r="K143" s="437"/>
      <c r="L143" s="437"/>
      <c r="M143" s="437"/>
      <c r="N143" s="437"/>
      <c r="O143" s="437"/>
      <c r="P143" s="437"/>
      <c r="Q143" s="437"/>
      <c r="R143" s="437"/>
      <c r="S143" s="437"/>
      <c r="T143" s="437"/>
      <c r="U143" s="437"/>
      <c r="V143" s="437"/>
      <c r="W143" s="437"/>
      <c r="X143" s="421"/>
    </row>
    <row r="144" ht="12.75" customHeight="1">
      <c r="A144" s="596"/>
      <c r="B144" s="597"/>
      <c r="C144" s="598"/>
      <c r="D144" s="598"/>
      <c r="E144" s="437"/>
      <c r="F144" s="437"/>
      <c r="G144" s="437"/>
      <c r="H144" s="437"/>
      <c r="I144" s="437"/>
      <c r="J144" s="437"/>
      <c r="K144" s="437"/>
      <c r="L144" s="437"/>
      <c r="M144" s="437"/>
      <c r="N144" s="437"/>
      <c r="O144" s="437"/>
      <c r="P144" s="437"/>
      <c r="Q144" s="437"/>
      <c r="R144" s="437"/>
      <c r="S144" s="437"/>
      <c r="T144" s="437"/>
      <c r="U144" s="437"/>
      <c r="V144" s="437"/>
      <c r="W144" s="437"/>
      <c r="X144" s="421"/>
    </row>
    <row r="145" ht="12.75" customHeight="1">
      <c r="A145" s="596"/>
      <c r="B145" s="597"/>
      <c r="C145" s="598"/>
      <c r="D145" s="598"/>
      <c r="E145" s="437"/>
      <c r="F145" s="437"/>
      <c r="G145" s="437"/>
      <c r="H145" s="437"/>
      <c r="I145" s="437"/>
      <c r="J145" s="437"/>
      <c r="K145" s="437"/>
      <c r="L145" s="437"/>
      <c r="M145" s="437"/>
      <c r="N145" s="437"/>
      <c r="O145" s="437"/>
      <c r="P145" s="437"/>
      <c r="Q145" s="437"/>
      <c r="R145" s="437"/>
      <c r="S145" s="437"/>
      <c r="T145" s="437"/>
      <c r="U145" s="437"/>
      <c r="V145" s="437"/>
      <c r="W145" s="437"/>
      <c r="X145" s="421"/>
    </row>
    <row r="146" ht="12.75" customHeight="1">
      <c r="A146" s="596"/>
      <c r="B146" s="597"/>
      <c r="C146" s="598"/>
      <c r="D146" s="598"/>
      <c r="E146" s="437"/>
      <c r="F146" s="437"/>
      <c r="G146" s="437"/>
      <c r="H146" s="437"/>
      <c r="I146" s="437"/>
      <c r="J146" s="437"/>
      <c r="K146" s="437"/>
      <c r="L146" s="437"/>
      <c r="M146" s="437"/>
      <c r="N146" s="437"/>
      <c r="O146" s="437"/>
      <c r="P146" s="437"/>
      <c r="Q146" s="437"/>
      <c r="R146" s="437"/>
      <c r="S146" s="437"/>
      <c r="T146" s="437"/>
      <c r="U146" s="437"/>
      <c r="V146" s="437"/>
      <c r="W146" s="437"/>
      <c r="X146" s="421"/>
    </row>
    <row r="147" ht="12.75" customHeight="1">
      <c r="A147" s="596"/>
      <c r="B147" s="597"/>
      <c r="C147" s="598"/>
      <c r="D147" s="598"/>
      <c r="E147" s="437"/>
      <c r="F147" s="437"/>
      <c r="G147" s="437"/>
      <c r="H147" s="437"/>
      <c r="I147" s="437"/>
      <c r="J147" s="437"/>
      <c r="K147" s="437"/>
      <c r="L147" s="437"/>
      <c r="M147" s="437"/>
      <c r="N147" s="437"/>
      <c r="O147" s="437"/>
      <c r="P147" s="437"/>
      <c r="Q147" s="437"/>
      <c r="R147" s="437"/>
      <c r="S147" s="437"/>
      <c r="T147" s="437"/>
      <c r="U147" s="437"/>
      <c r="V147" s="437"/>
      <c r="W147" s="437"/>
      <c r="X147" s="421"/>
    </row>
    <row r="148" ht="12.75" customHeight="1">
      <c r="A148" s="596"/>
      <c r="B148" s="597"/>
      <c r="C148" s="598"/>
      <c r="D148" s="598"/>
      <c r="E148" s="437"/>
      <c r="F148" s="437"/>
      <c r="G148" s="437"/>
      <c r="H148" s="437"/>
      <c r="I148" s="437"/>
      <c r="J148" s="437"/>
      <c r="K148" s="437"/>
      <c r="L148" s="437"/>
      <c r="M148" s="437"/>
      <c r="N148" s="437"/>
      <c r="O148" s="437"/>
      <c r="P148" s="437"/>
      <c r="Q148" s="437"/>
      <c r="R148" s="437"/>
      <c r="S148" s="437"/>
      <c r="T148" s="437"/>
      <c r="U148" s="437"/>
      <c r="V148" s="437"/>
      <c r="W148" s="437"/>
      <c r="X148" s="421"/>
    </row>
    <row r="149" ht="12.75" customHeight="1">
      <c r="A149" s="596"/>
      <c r="B149" s="597"/>
      <c r="C149" s="598"/>
      <c r="D149" s="598"/>
      <c r="E149" s="437"/>
      <c r="F149" s="437"/>
      <c r="G149" s="437"/>
      <c r="H149" s="437"/>
      <c r="I149" s="437"/>
      <c r="J149" s="437"/>
      <c r="K149" s="437"/>
      <c r="L149" s="437"/>
      <c r="M149" s="437"/>
      <c r="N149" s="437"/>
      <c r="O149" s="437"/>
      <c r="P149" s="437"/>
      <c r="Q149" s="437"/>
      <c r="R149" s="437"/>
      <c r="S149" s="437"/>
      <c r="T149" s="437"/>
      <c r="U149" s="437"/>
      <c r="V149" s="437"/>
      <c r="W149" s="437"/>
      <c r="X149" s="421"/>
    </row>
    <row r="150" ht="12.75" customHeight="1">
      <c r="A150" s="596"/>
      <c r="B150" s="597"/>
      <c r="C150" s="598"/>
      <c r="D150" s="598"/>
      <c r="E150" s="437"/>
      <c r="F150" s="437"/>
      <c r="G150" s="437"/>
      <c r="H150" s="437"/>
      <c r="I150" s="437"/>
      <c r="J150" s="437"/>
      <c r="K150" s="437"/>
      <c r="L150" s="437"/>
      <c r="M150" s="437"/>
      <c r="N150" s="437"/>
      <c r="O150" s="437"/>
      <c r="P150" s="437"/>
      <c r="Q150" s="437"/>
      <c r="R150" s="437"/>
      <c r="S150" s="437"/>
      <c r="T150" s="437"/>
      <c r="U150" s="437"/>
      <c r="V150" s="437"/>
      <c r="W150" s="437"/>
      <c r="X150" s="421"/>
    </row>
    <row r="151" ht="12.75" customHeight="1">
      <c r="A151" s="596"/>
      <c r="B151" s="597"/>
      <c r="C151" s="598"/>
      <c r="D151" s="598"/>
      <c r="E151" s="437"/>
      <c r="F151" s="437"/>
      <c r="G151" s="437"/>
      <c r="H151" s="437"/>
      <c r="I151" s="437"/>
      <c r="J151" s="437"/>
      <c r="K151" s="437"/>
      <c r="L151" s="437"/>
      <c r="M151" s="437"/>
      <c r="N151" s="437"/>
      <c r="O151" s="437"/>
      <c r="P151" s="437"/>
      <c r="Q151" s="437"/>
      <c r="R151" s="437"/>
      <c r="S151" s="437"/>
      <c r="T151" s="437"/>
      <c r="U151" s="437"/>
      <c r="V151" s="437"/>
      <c r="W151" s="437"/>
      <c r="X151" s="421"/>
    </row>
    <row r="152" ht="12.75" customHeight="1">
      <c r="A152" s="596"/>
      <c r="B152" s="597"/>
      <c r="C152" s="598"/>
      <c r="D152" s="598"/>
      <c r="E152" s="437"/>
      <c r="F152" s="437"/>
      <c r="G152" s="437"/>
      <c r="H152" s="437"/>
      <c r="I152" s="437"/>
      <c r="J152" s="437"/>
      <c r="K152" s="437"/>
      <c r="L152" s="437"/>
      <c r="M152" s="437"/>
      <c r="N152" s="437"/>
      <c r="O152" s="437"/>
      <c r="P152" s="437"/>
      <c r="Q152" s="437"/>
      <c r="R152" s="437"/>
      <c r="S152" s="437"/>
      <c r="T152" s="437"/>
      <c r="U152" s="437"/>
      <c r="V152" s="437"/>
      <c r="W152" s="437"/>
      <c r="X152" s="421"/>
    </row>
    <row r="153" ht="12.75" customHeight="1">
      <c r="A153" s="596"/>
      <c r="B153" s="597"/>
      <c r="C153" s="598"/>
      <c r="D153" s="598"/>
      <c r="E153" s="437"/>
      <c r="F153" s="437"/>
      <c r="G153" s="437"/>
      <c r="H153" s="437"/>
      <c r="I153" s="437"/>
      <c r="J153" s="437"/>
      <c r="K153" s="437"/>
      <c r="L153" s="437"/>
      <c r="M153" s="437"/>
      <c r="N153" s="437"/>
      <c r="O153" s="437"/>
      <c r="P153" s="437"/>
      <c r="Q153" s="437"/>
      <c r="R153" s="437"/>
      <c r="S153" s="437"/>
      <c r="T153" s="437"/>
      <c r="U153" s="437"/>
      <c r="V153" s="437"/>
      <c r="W153" s="437"/>
      <c r="X153" s="421"/>
    </row>
    <row r="154" ht="12.75" customHeight="1">
      <c r="A154" s="596"/>
      <c r="B154" s="597"/>
      <c r="C154" s="598"/>
      <c r="D154" s="598"/>
      <c r="E154" s="437"/>
      <c r="F154" s="437"/>
      <c r="G154" s="437"/>
      <c r="H154" s="437"/>
      <c r="I154" s="437"/>
      <c r="J154" s="437"/>
      <c r="K154" s="437"/>
      <c r="L154" s="437"/>
      <c r="M154" s="437"/>
      <c r="N154" s="437"/>
      <c r="O154" s="437"/>
      <c r="P154" s="437"/>
      <c r="Q154" s="437"/>
      <c r="R154" s="437"/>
      <c r="S154" s="437"/>
      <c r="T154" s="437"/>
      <c r="U154" s="437"/>
      <c r="V154" s="437"/>
      <c r="W154" s="437"/>
      <c r="X154" s="421"/>
    </row>
    <row r="155" ht="12.75" customHeight="1">
      <c r="A155" s="596"/>
      <c r="B155" s="597"/>
      <c r="C155" s="598"/>
      <c r="D155" s="598"/>
      <c r="E155" s="437"/>
      <c r="F155" s="437"/>
      <c r="G155" s="437"/>
      <c r="H155" s="437"/>
      <c r="I155" s="437"/>
      <c r="J155" s="437"/>
      <c r="K155" s="437"/>
      <c r="L155" s="437"/>
      <c r="M155" s="437"/>
      <c r="N155" s="437"/>
      <c r="O155" s="437"/>
      <c r="P155" s="437"/>
      <c r="Q155" s="437"/>
      <c r="R155" s="437"/>
      <c r="S155" s="437"/>
      <c r="T155" s="437"/>
      <c r="U155" s="437"/>
      <c r="V155" s="437"/>
      <c r="W155" s="437"/>
      <c r="X155" s="421"/>
    </row>
    <row r="156" ht="12.75" customHeight="1">
      <c r="A156" s="596"/>
      <c r="B156" s="597"/>
      <c r="C156" s="598"/>
      <c r="D156" s="598"/>
      <c r="E156" s="437"/>
      <c r="F156" s="437"/>
      <c r="G156" s="437"/>
      <c r="H156" s="437"/>
      <c r="I156" s="437"/>
      <c r="J156" s="437"/>
      <c r="K156" s="437"/>
      <c r="L156" s="437"/>
      <c r="M156" s="437"/>
      <c r="N156" s="437"/>
      <c r="O156" s="437"/>
      <c r="P156" s="437"/>
      <c r="Q156" s="437"/>
      <c r="R156" s="437"/>
      <c r="S156" s="437"/>
      <c r="T156" s="437"/>
      <c r="U156" s="437"/>
      <c r="V156" s="437"/>
      <c r="W156" s="437"/>
      <c r="X156" s="421"/>
    </row>
    <row r="157" ht="12.75" customHeight="1">
      <c r="A157" s="596"/>
      <c r="B157" s="597"/>
      <c r="C157" s="598"/>
      <c r="D157" s="598"/>
      <c r="E157" s="437"/>
      <c r="F157" s="437"/>
      <c r="G157" s="437"/>
      <c r="H157" s="437"/>
      <c r="I157" s="437"/>
      <c r="J157" s="437"/>
      <c r="K157" s="437"/>
      <c r="L157" s="437"/>
      <c r="M157" s="437"/>
      <c r="N157" s="437"/>
      <c r="O157" s="437"/>
      <c r="P157" s="437"/>
      <c r="Q157" s="437"/>
      <c r="R157" s="437"/>
      <c r="S157" s="437"/>
      <c r="T157" s="437"/>
      <c r="U157" s="437"/>
      <c r="V157" s="437"/>
      <c r="W157" s="437"/>
      <c r="X157" s="421"/>
    </row>
    <row r="158" ht="12.75" customHeight="1">
      <c r="A158" s="596"/>
      <c r="B158" s="597"/>
      <c r="C158" s="598"/>
      <c r="D158" s="598"/>
      <c r="E158" s="437"/>
      <c r="F158" s="437"/>
      <c r="G158" s="437"/>
      <c r="H158" s="437"/>
      <c r="I158" s="437"/>
      <c r="J158" s="437"/>
      <c r="K158" s="437"/>
      <c r="L158" s="437"/>
      <c r="M158" s="437"/>
      <c r="N158" s="437"/>
      <c r="O158" s="437"/>
      <c r="P158" s="437"/>
      <c r="Q158" s="437"/>
      <c r="R158" s="437"/>
      <c r="S158" s="437"/>
      <c r="T158" s="437"/>
      <c r="U158" s="437"/>
      <c r="V158" s="437"/>
      <c r="W158" s="437"/>
      <c r="X158" s="421"/>
    </row>
    <row r="159" ht="12.75" customHeight="1">
      <c r="A159" s="596"/>
      <c r="B159" s="597"/>
      <c r="C159" s="598"/>
      <c r="D159" s="598"/>
      <c r="E159" s="437"/>
      <c r="F159" s="437"/>
      <c r="G159" s="437"/>
      <c r="H159" s="437"/>
      <c r="I159" s="437"/>
      <c r="J159" s="437"/>
      <c r="K159" s="437"/>
      <c r="L159" s="437"/>
      <c r="M159" s="437"/>
      <c r="N159" s="437"/>
      <c r="O159" s="437"/>
      <c r="P159" s="437"/>
      <c r="Q159" s="437"/>
      <c r="R159" s="437"/>
      <c r="S159" s="437"/>
      <c r="T159" s="437"/>
      <c r="U159" s="437"/>
      <c r="V159" s="437"/>
      <c r="W159" s="437"/>
      <c r="X159" s="421"/>
    </row>
    <row r="160" ht="12.75" customHeight="1">
      <c r="A160" s="596"/>
      <c r="B160" s="597"/>
      <c r="C160" s="598"/>
      <c r="D160" s="598"/>
      <c r="E160" s="437"/>
      <c r="F160" s="437"/>
      <c r="G160" s="437"/>
      <c r="H160" s="437"/>
      <c r="I160" s="437"/>
      <c r="J160" s="437"/>
      <c r="K160" s="437"/>
      <c r="L160" s="437"/>
      <c r="M160" s="437"/>
      <c r="N160" s="437"/>
      <c r="O160" s="437"/>
      <c r="P160" s="437"/>
      <c r="Q160" s="437"/>
      <c r="R160" s="437"/>
      <c r="S160" s="437"/>
      <c r="T160" s="437"/>
      <c r="U160" s="437"/>
      <c r="V160" s="437"/>
      <c r="W160" s="437"/>
      <c r="X160" s="421"/>
    </row>
    <row r="161" ht="12.75" customHeight="1">
      <c r="A161" s="596"/>
      <c r="B161" s="597"/>
      <c r="C161" s="598"/>
      <c r="D161" s="598"/>
      <c r="E161" s="437"/>
      <c r="F161" s="437"/>
      <c r="G161" s="437"/>
      <c r="H161" s="437"/>
      <c r="I161" s="437"/>
      <c r="J161" s="437"/>
      <c r="K161" s="437"/>
      <c r="L161" s="437"/>
      <c r="M161" s="437"/>
      <c r="N161" s="437"/>
      <c r="O161" s="437"/>
      <c r="P161" s="437"/>
      <c r="Q161" s="437"/>
      <c r="R161" s="437"/>
      <c r="S161" s="437"/>
      <c r="T161" s="437"/>
      <c r="U161" s="437"/>
      <c r="V161" s="437"/>
      <c r="W161" s="437"/>
      <c r="X161" s="421"/>
    </row>
    <row r="162" ht="12.75" customHeight="1">
      <c r="A162" s="596"/>
      <c r="B162" s="597"/>
      <c r="C162" s="598"/>
      <c r="D162" s="598"/>
      <c r="E162" s="437"/>
      <c r="F162" s="437"/>
      <c r="G162" s="437"/>
      <c r="H162" s="437"/>
      <c r="I162" s="437"/>
      <c r="J162" s="437"/>
      <c r="K162" s="437"/>
      <c r="L162" s="437"/>
      <c r="M162" s="437"/>
      <c r="N162" s="437"/>
      <c r="O162" s="437"/>
      <c r="P162" s="437"/>
      <c r="Q162" s="437"/>
      <c r="R162" s="437"/>
      <c r="S162" s="437"/>
      <c r="T162" s="437"/>
      <c r="U162" s="437"/>
      <c r="V162" s="437"/>
      <c r="W162" s="437"/>
      <c r="X162" s="421"/>
    </row>
    <row r="163" ht="12.75" customHeight="1">
      <c r="A163" s="596"/>
      <c r="B163" s="597"/>
      <c r="C163" s="598"/>
      <c r="D163" s="598"/>
      <c r="E163" s="437"/>
      <c r="F163" s="437"/>
      <c r="G163" s="437"/>
      <c r="H163" s="437"/>
      <c r="I163" s="437"/>
      <c r="J163" s="437"/>
      <c r="K163" s="437"/>
      <c r="L163" s="437"/>
      <c r="M163" s="437"/>
      <c r="N163" s="437"/>
      <c r="O163" s="437"/>
      <c r="P163" s="437"/>
      <c r="Q163" s="437"/>
      <c r="R163" s="437"/>
      <c r="S163" s="437"/>
      <c r="T163" s="437"/>
      <c r="U163" s="437"/>
      <c r="V163" s="437"/>
      <c r="W163" s="437"/>
      <c r="X163" s="421"/>
    </row>
    <row r="164" ht="12.75" customHeight="1">
      <c r="A164" s="596"/>
      <c r="B164" s="597"/>
      <c r="C164" s="598"/>
      <c r="D164" s="598"/>
      <c r="E164" s="437"/>
      <c r="F164" s="437"/>
      <c r="G164" s="437"/>
      <c r="H164" s="437"/>
      <c r="I164" s="437"/>
      <c r="J164" s="437"/>
      <c r="K164" s="437"/>
      <c r="L164" s="437"/>
      <c r="M164" s="437"/>
      <c r="N164" s="437"/>
      <c r="O164" s="437"/>
      <c r="P164" s="437"/>
      <c r="Q164" s="437"/>
      <c r="R164" s="437"/>
      <c r="S164" s="437"/>
      <c r="T164" s="437"/>
      <c r="U164" s="437"/>
      <c r="V164" s="437"/>
      <c r="W164" s="437"/>
      <c r="X164" s="421"/>
    </row>
    <row r="165" ht="12.75" customHeight="1">
      <c r="A165" s="596"/>
      <c r="B165" s="597"/>
      <c r="C165" s="598"/>
      <c r="D165" s="598"/>
      <c r="E165" s="437"/>
      <c r="F165" s="437"/>
      <c r="G165" s="437"/>
      <c r="H165" s="437"/>
      <c r="I165" s="437"/>
      <c r="J165" s="437"/>
      <c r="K165" s="437"/>
      <c r="L165" s="437"/>
      <c r="M165" s="437"/>
      <c r="N165" s="437"/>
      <c r="O165" s="437"/>
      <c r="P165" s="437"/>
      <c r="Q165" s="437"/>
      <c r="R165" s="437"/>
      <c r="S165" s="437"/>
      <c r="T165" s="437"/>
      <c r="U165" s="437"/>
      <c r="V165" s="437"/>
      <c r="W165" s="437"/>
      <c r="X165" s="421"/>
    </row>
    <row r="166" ht="12.75" customHeight="1">
      <c r="A166" s="596"/>
      <c r="B166" s="597"/>
      <c r="C166" s="598"/>
      <c r="D166" s="598"/>
      <c r="E166" s="437"/>
      <c r="F166" s="437"/>
      <c r="G166" s="437"/>
      <c r="H166" s="437"/>
      <c r="I166" s="437"/>
      <c r="J166" s="437"/>
      <c r="K166" s="437"/>
      <c r="L166" s="437"/>
      <c r="M166" s="437"/>
      <c r="N166" s="437"/>
      <c r="O166" s="437"/>
      <c r="P166" s="437"/>
      <c r="Q166" s="437"/>
      <c r="R166" s="437"/>
      <c r="S166" s="437"/>
      <c r="T166" s="437"/>
      <c r="U166" s="437"/>
      <c r="V166" s="437"/>
      <c r="W166" s="437"/>
      <c r="X166" s="421"/>
    </row>
    <row r="167" ht="12.75" customHeight="1">
      <c r="A167" s="596"/>
      <c r="B167" s="597"/>
      <c r="C167" s="598"/>
      <c r="D167" s="598"/>
      <c r="E167" s="437"/>
      <c r="F167" s="437"/>
      <c r="G167" s="437"/>
      <c r="H167" s="437"/>
      <c r="I167" s="437"/>
      <c r="J167" s="437"/>
      <c r="K167" s="437"/>
      <c r="L167" s="437"/>
      <c r="M167" s="437"/>
      <c r="N167" s="437"/>
      <c r="O167" s="437"/>
      <c r="P167" s="437"/>
      <c r="Q167" s="437"/>
      <c r="R167" s="437"/>
      <c r="S167" s="437"/>
      <c r="T167" s="437"/>
      <c r="U167" s="437"/>
      <c r="V167" s="437"/>
      <c r="W167" s="437"/>
      <c r="X167" s="421"/>
    </row>
    <row r="168" ht="12.75" customHeight="1">
      <c r="A168" s="596"/>
      <c r="B168" s="597"/>
      <c r="C168" s="598"/>
      <c r="D168" s="598"/>
      <c r="E168" s="437"/>
      <c r="F168" s="437"/>
      <c r="G168" s="437"/>
      <c r="H168" s="437"/>
      <c r="I168" s="437"/>
      <c r="J168" s="437"/>
      <c r="K168" s="437"/>
      <c r="L168" s="437"/>
      <c r="M168" s="437"/>
      <c r="N168" s="437"/>
      <c r="O168" s="437"/>
      <c r="P168" s="437"/>
      <c r="Q168" s="437"/>
      <c r="R168" s="437"/>
      <c r="S168" s="437"/>
      <c r="T168" s="437"/>
      <c r="U168" s="437"/>
      <c r="V168" s="437"/>
      <c r="W168" s="437"/>
      <c r="X168" s="421"/>
    </row>
    <row r="169" ht="12.75" customHeight="1">
      <c r="A169" s="596"/>
      <c r="B169" s="597"/>
      <c r="C169" s="598"/>
      <c r="D169" s="598"/>
      <c r="E169" s="437"/>
      <c r="F169" s="437"/>
      <c r="G169" s="437"/>
      <c r="H169" s="437"/>
      <c r="I169" s="437"/>
      <c r="J169" s="437"/>
      <c r="K169" s="437"/>
      <c r="L169" s="437"/>
      <c r="M169" s="437"/>
      <c r="N169" s="437"/>
      <c r="O169" s="437"/>
      <c r="P169" s="437"/>
      <c r="Q169" s="437"/>
      <c r="R169" s="437"/>
      <c r="S169" s="437"/>
      <c r="T169" s="437"/>
      <c r="U169" s="437"/>
      <c r="V169" s="437"/>
      <c r="W169" s="437"/>
      <c r="X169" s="421"/>
    </row>
    <row r="170" ht="12.75" customHeight="1">
      <c r="A170" s="596"/>
      <c r="B170" s="597"/>
      <c r="C170" s="598"/>
      <c r="D170" s="598"/>
      <c r="E170" s="437"/>
      <c r="F170" s="437"/>
      <c r="G170" s="437"/>
      <c r="H170" s="437"/>
      <c r="I170" s="437"/>
      <c r="J170" s="437"/>
      <c r="K170" s="437"/>
      <c r="L170" s="437"/>
      <c r="M170" s="437"/>
      <c r="N170" s="437"/>
      <c r="O170" s="437"/>
      <c r="P170" s="437"/>
      <c r="Q170" s="437"/>
      <c r="R170" s="437"/>
      <c r="S170" s="437"/>
      <c r="T170" s="437"/>
      <c r="U170" s="437"/>
      <c r="V170" s="437"/>
      <c r="W170" s="437"/>
      <c r="X170" s="421"/>
    </row>
    <row r="171" ht="12.75" customHeight="1">
      <c r="A171" s="596"/>
      <c r="B171" s="597"/>
      <c r="C171" s="598"/>
      <c r="D171" s="598"/>
      <c r="E171" s="437"/>
      <c r="F171" s="437"/>
      <c r="G171" s="437"/>
      <c r="H171" s="437"/>
      <c r="I171" s="437"/>
      <c r="J171" s="437"/>
      <c r="K171" s="437"/>
      <c r="L171" s="437"/>
      <c r="M171" s="437"/>
      <c r="N171" s="437"/>
      <c r="O171" s="437"/>
      <c r="P171" s="437"/>
      <c r="Q171" s="437"/>
      <c r="R171" s="437"/>
      <c r="S171" s="437"/>
      <c r="T171" s="437"/>
      <c r="U171" s="437"/>
      <c r="V171" s="437"/>
      <c r="W171" s="437"/>
      <c r="X171" s="421"/>
    </row>
    <row r="172" ht="12.75" customHeight="1">
      <c r="A172" s="596"/>
      <c r="B172" s="597"/>
      <c r="C172" s="598"/>
      <c r="D172" s="598"/>
      <c r="E172" s="437"/>
      <c r="F172" s="437"/>
      <c r="G172" s="437"/>
      <c r="H172" s="437"/>
      <c r="I172" s="437"/>
      <c r="J172" s="437"/>
      <c r="K172" s="437"/>
      <c r="L172" s="437"/>
      <c r="M172" s="437"/>
      <c r="N172" s="437"/>
      <c r="O172" s="437"/>
      <c r="P172" s="437"/>
      <c r="Q172" s="437"/>
      <c r="R172" s="437"/>
      <c r="S172" s="437"/>
      <c r="T172" s="437"/>
      <c r="U172" s="437"/>
      <c r="V172" s="437"/>
      <c r="W172" s="437"/>
      <c r="X172" s="421"/>
    </row>
    <row r="173" ht="12.75" customHeight="1">
      <c r="A173" s="596"/>
      <c r="B173" s="597"/>
      <c r="C173" s="598"/>
      <c r="D173" s="598"/>
      <c r="E173" s="437"/>
      <c r="F173" s="437"/>
      <c r="G173" s="437"/>
      <c r="H173" s="437"/>
      <c r="I173" s="437"/>
      <c r="J173" s="437"/>
      <c r="K173" s="437"/>
      <c r="L173" s="437"/>
      <c r="M173" s="437"/>
      <c r="N173" s="437"/>
      <c r="O173" s="437"/>
      <c r="P173" s="437"/>
      <c r="Q173" s="437"/>
      <c r="R173" s="437"/>
      <c r="S173" s="437"/>
      <c r="T173" s="437"/>
      <c r="U173" s="437"/>
      <c r="V173" s="437"/>
      <c r="W173" s="437"/>
      <c r="X173" s="421"/>
    </row>
    <row r="174" ht="12.75" customHeight="1">
      <c r="A174" s="596"/>
      <c r="B174" s="597"/>
      <c r="C174" s="598"/>
      <c r="D174" s="598"/>
      <c r="E174" s="437"/>
      <c r="F174" s="437"/>
      <c r="G174" s="437"/>
      <c r="H174" s="437"/>
      <c r="I174" s="437"/>
      <c r="J174" s="437"/>
      <c r="K174" s="437"/>
      <c r="L174" s="437"/>
      <c r="M174" s="437"/>
      <c r="N174" s="437"/>
      <c r="O174" s="437"/>
      <c r="P174" s="437"/>
      <c r="Q174" s="437"/>
      <c r="R174" s="437"/>
      <c r="S174" s="437"/>
      <c r="T174" s="437"/>
      <c r="U174" s="437"/>
      <c r="V174" s="437"/>
      <c r="W174" s="437"/>
      <c r="X174" s="421"/>
    </row>
    <row r="175" ht="12.75" customHeight="1">
      <c r="A175" s="596"/>
      <c r="B175" s="597"/>
      <c r="C175" s="598"/>
      <c r="D175" s="598"/>
      <c r="E175" s="437"/>
      <c r="F175" s="437"/>
      <c r="G175" s="437"/>
      <c r="H175" s="437"/>
      <c r="I175" s="437"/>
      <c r="J175" s="437"/>
      <c r="K175" s="437"/>
      <c r="L175" s="437"/>
      <c r="M175" s="437"/>
      <c r="N175" s="437"/>
      <c r="O175" s="437"/>
      <c r="P175" s="437"/>
      <c r="Q175" s="437"/>
      <c r="R175" s="437"/>
      <c r="S175" s="437"/>
      <c r="T175" s="437"/>
      <c r="U175" s="437"/>
      <c r="V175" s="437"/>
      <c r="W175" s="437"/>
      <c r="X175" s="421"/>
    </row>
    <row r="176" ht="12.75" customHeight="1">
      <c r="A176" s="596"/>
      <c r="B176" s="597"/>
      <c r="C176" s="598"/>
      <c r="D176" s="598"/>
      <c r="E176" s="437"/>
      <c r="F176" s="437"/>
      <c r="G176" s="437"/>
      <c r="H176" s="437"/>
      <c r="I176" s="437"/>
      <c r="J176" s="437"/>
      <c r="K176" s="437"/>
      <c r="L176" s="437"/>
      <c r="M176" s="437"/>
      <c r="N176" s="437"/>
      <c r="O176" s="437"/>
      <c r="P176" s="437"/>
      <c r="Q176" s="437"/>
      <c r="R176" s="437"/>
      <c r="S176" s="437"/>
      <c r="T176" s="437"/>
      <c r="U176" s="437"/>
      <c r="V176" s="437"/>
      <c r="W176" s="437"/>
      <c r="X176" s="421"/>
    </row>
    <row r="177" ht="12.75" customHeight="1">
      <c r="A177" s="596"/>
      <c r="B177" s="597"/>
      <c r="C177" s="598"/>
      <c r="D177" s="598"/>
      <c r="E177" s="437"/>
      <c r="F177" s="437"/>
      <c r="G177" s="437"/>
      <c r="H177" s="437"/>
      <c r="I177" s="437"/>
      <c r="J177" s="437"/>
      <c r="K177" s="437"/>
      <c r="L177" s="437"/>
      <c r="M177" s="437"/>
      <c r="N177" s="437"/>
      <c r="O177" s="437"/>
      <c r="P177" s="437"/>
      <c r="Q177" s="437"/>
      <c r="R177" s="437"/>
      <c r="S177" s="437"/>
      <c r="T177" s="437"/>
      <c r="U177" s="437"/>
      <c r="V177" s="437"/>
      <c r="W177" s="437"/>
      <c r="X177" s="421"/>
    </row>
    <row r="178" ht="12.75" customHeight="1">
      <c r="A178" s="596"/>
      <c r="B178" s="597"/>
      <c r="C178" s="598"/>
      <c r="D178" s="598"/>
      <c r="E178" s="437"/>
      <c r="F178" s="437"/>
      <c r="G178" s="437"/>
      <c r="H178" s="437"/>
      <c r="I178" s="437"/>
      <c r="J178" s="437"/>
      <c r="K178" s="437"/>
      <c r="L178" s="437"/>
      <c r="M178" s="437"/>
      <c r="N178" s="437"/>
      <c r="O178" s="437"/>
      <c r="P178" s="437"/>
      <c r="Q178" s="437"/>
      <c r="R178" s="437"/>
      <c r="S178" s="437"/>
      <c r="T178" s="437"/>
      <c r="U178" s="437"/>
      <c r="V178" s="437"/>
      <c r="W178" s="437"/>
      <c r="X178" s="421"/>
    </row>
    <row r="179" ht="12.75" customHeight="1">
      <c r="A179" s="596"/>
      <c r="B179" s="597"/>
      <c r="C179" s="598"/>
      <c r="D179" s="598"/>
      <c r="E179" s="437"/>
      <c r="F179" s="437"/>
      <c r="G179" s="437"/>
      <c r="H179" s="437"/>
      <c r="I179" s="437"/>
      <c r="J179" s="437"/>
      <c r="K179" s="437"/>
      <c r="L179" s="437"/>
      <c r="M179" s="437"/>
      <c r="N179" s="437"/>
      <c r="O179" s="437"/>
      <c r="P179" s="437"/>
      <c r="Q179" s="437"/>
      <c r="R179" s="437"/>
      <c r="S179" s="437"/>
      <c r="T179" s="437"/>
      <c r="U179" s="437"/>
      <c r="V179" s="437"/>
      <c r="W179" s="437"/>
      <c r="X179" s="421"/>
    </row>
    <row r="180" ht="12.75" customHeight="1">
      <c r="A180" s="596"/>
      <c r="B180" s="597"/>
      <c r="C180" s="598"/>
      <c r="D180" s="598"/>
      <c r="E180" s="437"/>
      <c r="F180" s="437"/>
      <c r="G180" s="437"/>
      <c r="H180" s="437"/>
      <c r="I180" s="437"/>
      <c r="J180" s="437"/>
      <c r="K180" s="437"/>
      <c r="L180" s="437"/>
      <c r="M180" s="437"/>
      <c r="N180" s="437"/>
      <c r="O180" s="437"/>
      <c r="P180" s="437"/>
      <c r="Q180" s="437"/>
      <c r="R180" s="437"/>
      <c r="S180" s="437"/>
      <c r="T180" s="437"/>
      <c r="U180" s="437"/>
      <c r="V180" s="437"/>
      <c r="W180" s="437"/>
      <c r="X180" s="421"/>
    </row>
    <row r="181" ht="12.75" customHeight="1">
      <c r="A181" s="596"/>
      <c r="B181" s="597"/>
      <c r="C181" s="598"/>
      <c r="D181" s="598"/>
      <c r="E181" s="437"/>
      <c r="F181" s="437"/>
      <c r="G181" s="437"/>
      <c r="H181" s="437"/>
      <c r="I181" s="437"/>
      <c r="J181" s="437"/>
      <c r="K181" s="437"/>
      <c r="L181" s="437"/>
      <c r="M181" s="437"/>
      <c r="N181" s="437"/>
      <c r="O181" s="437"/>
      <c r="P181" s="437"/>
      <c r="Q181" s="437"/>
      <c r="R181" s="437"/>
      <c r="S181" s="437"/>
      <c r="T181" s="437"/>
      <c r="U181" s="437"/>
      <c r="V181" s="437"/>
      <c r="W181" s="437"/>
      <c r="X181" s="421"/>
    </row>
    <row r="182" ht="12.75" customHeight="1">
      <c r="A182" s="596"/>
      <c r="B182" s="597"/>
      <c r="C182" s="598"/>
      <c r="D182" s="598"/>
      <c r="E182" s="437"/>
      <c r="F182" s="437"/>
      <c r="G182" s="437"/>
      <c r="H182" s="437"/>
      <c r="I182" s="437"/>
      <c r="J182" s="437"/>
      <c r="K182" s="437"/>
      <c r="L182" s="437"/>
      <c r="M182" s="437"/>
      <c r="N182" s="437"/>
      <c r="O182" s="437"/>
      <c r="P182" s="437"/>
      <c r="Q182" s="437"/>
      <c r="R182" s="437"/>
      <c r="S182" s="437"/>
      <c r="T182" s="437"/>
      <c r="U182" s="437"/>
      <c r="V182" s="437"/>
      <c r="W182" s="437"/>
      <c r="X182" s="421"/>
    </row>
    <row r="183" ht="12.75" customHeight="1">
      <c r="A183" s="596"/>
      <c r="B183" s="597"/>
      <c r="C183" s="598"/>
      <c r="D183" s="598"/>
      <c r="E183" s="437"/>
      <c r="F183" s="437"/>
      <c r="G183" s="437"/>
      <c r="H183" s="437"/>
      <c r="I183" s="437"/>
      <c r="J183" s="437"/>
      <c r="K183" s="437"/>
      <c r="L183" s="437"/>
      <c r="M183" s="437"/>
      <c r="N183" s="437"/>
      <c r="O183" s="437"/>
      <c r="P183" s="437"/>
      <c r="Q183" s="437"/>
      <c r="R183" s="437"/>
      <c r="S183" s="437"/>
      <c r="T183" s="437"/>
      <c r="U183" s="437"/>
      <c r="V183" s="437"/>
      <c r="W183" s="437"/>
      <c r="X183" s="421"/>
    </row>
    <row r="184" ht="12.75" customHeight="1">
      <c r="A184" s="596"/>
      <c r="B184" s="597"/>
      <c r="C184" s="598"/>
      <c r="D184" s="598"/>
      <c r="E184" s="437"/>
      <c r="F184" s="437"/>
      <c r="G184" s="437"/>
      <c r="H184" s="437"/>
      <c r="I184" s="437"/>
      <c r="J184" s="437"/>
      <c r="K184" s="437"/>
      <c r="L184" s="437"/>
      <c r="M184" s="437"/>
      <c r="N184" s="437"/>
      <c r="O184" s="437"/>
      <c r="P184" s="437"/>
      <c r="Q184" s="437"/>
      <c r="R184" s="437"/>
      <c r="S184" s="437"/>
      <c r="T184" s="437"/>
      <c r="U184" s="437"/>
      <c r="V184" s="437"/>
      <c r="W184" s="437"/>
      <c r="X184" s="421"/>
    </row>
    <row r="185" ht="12.75" customHeight="1">
      <c r="A185" s="596"/>
      <c r="B185" s="597"/>
      <c r="C185" s="598"/>
      <c r="D185" s="598"/>
      <c r="E185" s="437"/>
      <c r="F185" s="437"/>
      <c r="G185" s="437"/>
      <c r="H185" s="437"/>
      <c r="I185" s="437"/>
      <c r="J185" s="437"/>
      <c r="K185" s="437"/>
      <c r="L185" s="437"/>
      <c r="M185" s="437"/>
      <c r="N185" s="437"/>
      <c r="O185" s="437"/>
      <c r="P185" s="437"/>
      <c r="Q185" s="437"/>
      <c r="R185" s="437"/>
      <c r="S185" s="437"/>
      <c r="T185" s="437"/>
      <c r="U185" s="437"/>
      <c r="V185" s="437"/>
      <c r="W185" s="437"/>
      <c r="X185" s="421"/>
    </row>
    <row r="186" ht="12.75" customHeight="1">
      <c r="A186" s="596"/>
      <c r="B186" s="597"/>
      <c r="C186" s="598"/>
      <c r="D186" s="598"/>
      <c r="E186" s="437"/>
      <c r="F186" s="437"/>
      <c r="G186" s="437"/>
      <c r="H186" s="437"/>
      <c r="I186" s="437"/>
      <c r="J186" s="437"/>
      <c r="K186" s="437"/>
      <c r="L186" s="437"/>
      <c r="M186" s="437"/>
      <c r="N186" s="437"/>
      <c r="O186" s="437"/>
      <c r="P186" s="437"/>
      <c r="Q186" s="437"/>
      <c r="R186" s="437"/>
      <c r="S186" s="437"/>
      <c r="T186" s="437"/>
      <c r="U186" s="437"/>
      <c r="V186" s="437"/>
      <c r="W186" s="437"/>
      <c r="X186" s="421"/>
    </row>
    <row r="187" ht="12.75" customHeight="1">
      <c r="A187" s="596"/>
      <c r="B187" s="597"/>
      <c r="C187" s="598"/>
      <c r="D187" s="598"/>
      <c r="E187" s="437"/>
      <c r="F187" s="437"/>
      <c r="G187" s="437"/>
      <c r="H187" s="437"/>
      <c r="I187" s="437"/>
      <c r="J187" s="437"/>
      <c r="K187" s="437"/>
      <c r="L187" s="437"/>
      <c r="M187" s="437"/>
      <c r="N187" s="437"/>
      <c r="O187" s="437"/>
      <c r="P187" s="437"/>
      <c r="Q187" s="437"/>
      <c r="R187" s="437"/>
      <c r="S187" s="437"/>
      <c r="T187" s="437"/>
      <c r="U187" s="437"/>
      <c r="V187" s="437"/>
      <c r="W187" s="437"/>
      <c r="X187" s="421"/>
    </row>
    <row r="188" ht="12.75" customHeight="1">
      <c r="A188" s="596"/>
      <c r="B188" s="597"/>
      <c r="C188" s="598"/>
      <c r="D188" s="598"/>
      <c r="E188" s="437"/>
      <c r="F188" s="437"/>
      <c r="G188" s="437"/>
      <c r="H188" s="437"/>
      <c r="I188" s="437"/>
      <c r="J188" s="437"/>
      <c r="K188" s="437"/>
      <c r="L188" s="437"/>
      <c r="M188" s="437"/>
      <c r="N188" s="437"/>
      <c r="O188" s="437"/>
      <c r="P188" s="437"/>
      <c r="Q188" s="437"/>
      <c r="R188" s="437"/>
      <c r="S188" s="437"/>
      <c r="T188" s="437"/>
      <c r="U188" s="437"/>
      <c r="V188" s="437"/>
      <c r="W188" s="437"/>
      <c r="X188" s="421"/>
    </row>
    <row r="189" ht="12.75" customHeight="1">
      <c r="A189" s="596"/>
      <c r="B189" s="597"/>
      <c r="C189" s="598"/>
      <c r="D189" s="598"/>
      <c r="E189" s="437"/>
      <c r="F189" s="437"/>
      <c r="G189" s="437"/>
      <c r="H189" s="437"/>
      <c r="I189" s="437"/>
      <c r="J189" s="437"/>
      <c r="K189" s="437"/>
      <c r="L189" s="437"/>
      <c r="M189" s="437"/>
      <c r="N189" s="437"/>
      <c r="O189" s="437"/>
      <c r="P189" s="437"/>
      <c r="Q189" s="437"/>
      <c r="R189" s="437"/>
      <c r="S189" s="437"/>
      <c r="T189" s="437"/>
      <c r="U189" s="437"/>
      <c r="V189" s="437"/>
      <c r="W189" s="437"/>
      <c r="X189" s="421"/>
    </row>
    <row r="190" ht="12.75" customHeight="1">
      <c r="A190" s="596"/>
      <c r="B190" s="597"/>
      <c r="C190" s="598"/>
      <c r="D190" s="598"/>
      <c r="E190" s="437"/>
      <c r="F190" s="437"/>
      <c r="G190" s="437"/>
      <c r="H190" s="437"/>
      <c r="I190" s="437"/>
      <c r="J190" s="437"/>
      <c r="K190" s="437"/>
      <c r="L190" s="437"/>
      <c r="M190" s="437"/>
      <c r="N190" s="437"/>
      <c r="O190" s="437"/>
      <c r="P190" s="437"/>
      <c r="Q190" s="437"/>
      <c r="R190" s="437"/>
      <c r="S190" s="437"/>
      <c r="T190" s="437"/>
      <c r="U190" s="437"/>
      <c r="V190" s="437"/>
      <c r="W190" s="437"/>
      <c r="X190" s="421"/>
    </row>
    <row r="191" ht="12.75" customHeight="1">
      <c r="A191" s="596"/>
      <c r="B191" s="597"/>
      <c r="C191" s="598"/>
      <c r="D191" s="598"/>
      <c r="E191" s="437"/>
      <c r="F191" s="437"/>
      <c r="G191" s="437"/>
      <c r="H191" s="437"/>
      <c r="I191" s="437"/>
      <c r="J191" s="437"/>
      <c r="K191" s="437"/>
      <c r="L191" s="437"/>
      <c r="M191" s="437"/>
      <c r="N191" s="437"/>
      <c r="O191" s="437"/>
      <c r="P191" s="437"/>
      <c r="Q191" s="437"/>
      <c r="R191" s="437"/>
      <c r="S191" s="437"/>
      <c r="T191" s="437"/>
      <c r="U191" s="437"/>
      <c r="V191" s="437"/>
      <c r="W191" s="437"/>
      <c r="X191" s="421"/>
    </row>
    <row r="192" ht="12.75" customHeight="1">
      <c r="A192" s="596"/>
      <c r="B192" s="597"/>
      <c r="C192" s="598"/>
      <c r="D192" s="598"/>
      <c r="E192" s="437"/>
      <c r="F192" s="437"/>
      <c r="G192" s="437"/>
      <c r="H192" s="437"/>
      <c r="I192" s="437"/>
      <c r="J192" s="437"/>
      <c r="K192" s="437"/>
      <c r="L192" s="437"/>
      <c r="M192" s="437"/>
      <c r="N192" s="437"/>
      <c r="O192" s="437"/>
      <c r="P192" s="437"/>
      <c r="Q192" s="437"/>
      <c r="R192" s="437"/>
      <c r="S192" s="437"/>
      <c r="T192" s="437"/>
      <c r="U192" s="437"/>
      <c r="V192" s="437"/>
      <c r="W192" s="437"/>
      <c r="X192" s="421"/>
    </row>
    <row r="193" ht="12.75" customHeight="1">
      <c r="A193" s="596"/>
      <c r="B193" s="597"/>
      <c r="C193" s="598"/>
      <c r="D193" s="598"/>
      <c r="E193" s="437"/>
      <c r="F193" s="437"/>
      <c r="G193" s="437"/>
      <c r="H193" s="437"/>
      <c r="I193" s="437"/>
      <c r="J193" s="437"/>
      <c r="K193" s="437"/>
      <c r="L193" s="437"/>
      <c r="M193" s="437"/>
      <c r="N193" s="437"/>
      <c r="O193" s="437"/>
      <c r="P193" s="437"/>
      <c r="Q193" s="437"/>
      <c r="R193" s="437"/>
      <c r="S193" s="437"/>
      <c r="T193" s="437"/>
      <c r="U193" s="437"/>
      <c r="V193" s="437"/>
      <c r="W193" s="437"/>
      <c r="X193" s="421"/>
    </row>
    <row r="194" ht="12.75" customHeight="1">
      <c r="A194" s="596"/>
      <c r="B194" s="597"/>
      <c r="C194" s="598"/>
      <c r="D194" s="598"/>
      <c r="E194" s="437"/>
      <c r="F194" s="437"/>
      <c r="G194" s="437"/>
      <c r="H194" s="437"/>
      <c r="I194" s="437"/>
      <c r="J194" s="437"/>
      <c r="K194" s="437"/>
      <c r="L194" s="437"/>
      <c r="M194" s="437"/>
      <c r="N194" s="437"/>
      <c r="O194" s="437"/>
      <c r="P194" s="437"/>
      <c r="Q194" s="437"/>
      <c r="R194" s="437"/>
      <c r="S194" s="437"/>
      <c r="T194" s="437"/>
      <c r="U194" s="437"/>
      <c r="V194" s="437"/>
      <c r="W194" s="437"/>
      <c r="X194" s="421"/>
    </row>
    <row r="195" ht="12.75" customHeight="1">
      <c r="A195" s="596"/>
      <c r="B195" s="597"/>
      <c r="C195" s="598"/>
      <c r="D195" s="598"/>
      <c r="E195" s="437"/>
      <c r="F195" s="437"/>
      <c r="G195" s="437"/>
      <c r="H195" s="437"/>
      <c r="I195" s="437"/>
      <c r="J195" s="437"/>
      <c r="K195" s="437"/>
      <c r="L195" s="437"/>
      <c r="M195" s="437"/>
      <c r="N195" s="437"/>
      <c r="O195" s="437"/>
      <c r="P195" s="437"/>
      <c r="Q195" s="437"/>
      <c r="R195" s="437"/>
      <c r="S195" s="437"/>
      <c r="T195" s="437"/>
      <c r="U195" s="437"/>
      <c r="V195" s="437"/>
      <c r="W195" s="437"/>
      <c r="X195" s="421"/>
    </row>
    <row r="196" ht="12.75" customHeight="1">
      <c r="A196" s="596"/>
      <c r="B196" s="597"/>
      <c r="C196" s="598"/>
      <c r="D196" s="598"/>
      <c r="E196" s="437"/>
      <c r="F196" s="437"/>
      <c r="G196" s="437"/>
      <c r="H196" s="437"/>
      <c r="I196" s="437"/>
      <c r="J196" s="437"/>
      <c r="K196" s="437"/>
      <c r="L196" s="437"/>
      <c r="M196" s="437"/>
      <c r="N196" s="437"/>
      <c r="O196" s="437"/>
      <c r="P196" s="437"/>
      <c r="Q196" s="437"/>
      <c r="R196" s="437"/>
      <c r="S196" s="437"/>
      <c r="T196" s="437"/>
      <c r="U196" s="437"/>
      <c r="V196" s="437"/>
      <c r="W196" s="437"/>
      <c r="X196" s="421"/>
    </row>
    <row r="197" ht="12.75" customHeight="1">
      <c r="A197" s="596"/>
      <c r="B197" s="597"/>
      <c r="C197" s="598"/>
      <c r="D197" s="598"/>
      <c r="E197" s="437"/>
      <c r="F197" s="437"/>
      <c r="G197" s="437"/>
      <c r="H197" s="437"/>
      <c r="I197" s="437"/>
      <c r="J197" s="437"/>
      <c r="K197" s="437"/>
      <c r="L197" s="437"/>
      <c r="M197" s="437"/>
      <c r="N197" s="437"/>
      <c r="O197" s="437"/>
      <c r="P197" s="437"/>
      <c r="Q197" s="437"/>
      <c r="R197" s="437"/>
      <c r="S197" s="437"/>
      <c r="T197" s="437"/>
      <c r="U197" s="437"/>
      <c r="V197" s="437"/>
      <c r="W197" s="437"/>
      <c r="X197" s="421"/>
    </row>
    <row r="198" ht="12.75" customHeight="1">
      <c r="A198" s="596"/>
      <c r="B198" s="597"/>
      <c r="C198" s="598"/>
      <c r="D198" s="598"/>
      <c r="E198" s="437"/>
      <c r="F198" s="437"/>
      <c r="G198" s="437"/>
      <c r="H198" s="437"/>
      <c r="I198" s="437"/>
      <c r="J198" s="437"/>
      <c r="K198" s="437"/>
      <c r="L198" s="437"/>
      <c r="M198" s="437"/>
      <c r="N198" s="437"/>
      <c r="O198" s="437"/>
      <c r="P198" s="437"/>
      <c r="Q198" s="437"/>
      <c r="R198" s="437"/>
      <c r="S198" s="437"/>
      <c r="T198" s="437"/>
      <c r="U198" s="437"/>
      <c r="V198" s="437"/>
      <c r="W198" s="437"/>
      <c r="X198" s="421"/>
    </row>
    <row r="199" ht="12.75" customHeight="1">
      <c r="A199" s="596"/>
      <c r="B199" s="597"/>
      <c r="C199" s="598"/>
      <c r="D199" s="598"/>
      <c r="E199" s="437"/>
      <c r="F199" s="437"/>
      <c r="G199" s="437"/>
      <c r="H199" s="437"/>
      <c r="I199" s="437"/>
      <c r="J199" s="437"/>
      <c r="K199" s="437"/>
      <c r="L199" s="437"/>
      <c r="M199" s="437"/>
      <c r="N199" s="437"/>
      <c r="O199" s="437"/>
      <c r="P199" s="437"/>
      <c r="Q199" s="437"/>
      <c r="R199" s="437"/>
      <c r="S199" s="437"/>
      <c r="T199" s="437"/>
      <c r="U199" s="437"/>
      <c r="V199" s="437"/>
      <c r="W199" s="437"/>
      <c r="X199" s="421"/>
    </row>
    <row r="200" ht="12.75" customHeight="1">
      <c r="A200" s="596"/>
      <c r="B200" s="597"/>
      <c r="C200" s="598"/>
      <c r="D200" s="598"/>
      <c r="E200" s="437"/>
      <c r="F200" s="437"/>
      <c r="G200" s="437"/>
      <c r="H200" s="437"/>
      <c r="I200" s="437"/>
      <c r="J200" s="437"/>
      <c r="K200" s="437"/>
      <c r="L200" s="437"/>
      <c r="M200" s="437"/>
      <c r="N200" s="437"/>
      <c r="O200" s="437"/>
      <c r="P200" s="437"/>
      <c r="Q200" s="437"/>
      <c r="R200" s="437"/>
      <c r="S200" s="437"/>
      <c r="T200" s="437"/>
      <c r="U200" s="437"/>
      <c r="V200" s="437"/>
      <c r="W200" s="437"/>
      <c r="X200" s="421"/>
    </row>
    <row r="201" ht="12.75" customHeight="1">
      <c r="A201" s="596"/>
      <c r="B201" s="597"/>
      <c r="C201" s="598"/>
      <c r="D201" s="598"/>
      <c r="E201" s="437"/>
      <c r="F201" s="437"/>
      <c r="G201" s="437"/>
      <c r="H201" s="437"/>
      <c r="I201" s="437"/>
      <c r="J201" s="437"/>
      <c r="K201" s="437"/>
      <c r="L201" s="437"/>
      <c r="M201" s="437"/>
      <c r="N201" s="437"/>
      <c r="O201" s="437"/>
      <c r="P201" s="437"/>
      <c r="Q201" s="437"/>
      <c r="R201" s="437"/>
      <c r="S201" s="437"/>
      <c r="T201" s="437"/>
      <c r="U201" s="437"/>
      <c r="V201" s="437"/>
      <c r="W201" s="437"/>
      <c r="X201" s="421"/>
    </row>
    <row r="202" ht="12.75" customHeight="1">
      <c r="A202" s="596"/>
      <c r="B202" s="597"/>
      <c r="C202" s="598"/>
      <c r="D202" s="598"/>
      <c r="E202" s="437"/>
      <c r="F202" s="437"/>
      <c r="G202" s="437"/>
      <c r="H202" s="437"/>
      <c r="I202" s="437"/>
      <c r="J202" s="437"/>
      <c r="K202" s="437"/>
      <c r="L202" s="437"/>
      <c r="M202" s="437"/>
      <c r="N202" s="437"/>
      <c r="O202" s="437"/>
      <c r="P202" s="437"/>
      <c r="Q202" s="437"/>
      <c r="R202" s="437"/>
      <c r="S202" s="437"/>
      <c r="T202" s="437"/>
      <c r="U202" s="437"/>
      <c r="V202" s="437"/>
      <c r="W202" s="437"/>
      <c r="X202" s="421"/>
    </row>
    <row r="203" ht="12.75" customHeight="1">
      <c r="A203" s="596"/>
      <c r="B203" s="597"/>
      <c r="C203" s="598"/>
      <c r="D203" s="598"/>
      <c r="E203" s="437"/>
      <c r="F203" s="437"/>
      <c r="G203" s="437"/>
      <c r="H203" s="437"/>
      <c r="I203" s="437"/>
      <c r="J203" s="437"/>
      <c r="K203" s="437"/>
      <c r="L203" s="437"/>
      <c r="M203" s="437"/>
      <c r="N203" s="437"/>
      <c r="O203" s="437"/>
      <c r="P203" s="437"/>
      <c r="Q203" s="437"/>
      <c r="R203" s="437"/>
      <c r="S203" s="437"/>
      <c r="T203" s="437"/>
      <c r="U203" s="437"/>
      <c r="V203" s="437"/>
      <c r="W203" s="437"/>
      <c r="X203" s="421"/>
    </row>
    <row r="204" ht="12.75" customHeight="1">
      <c r="A204" s="596"/>
      <c r="B204" s="597"/>
      <c r="C204" s="598"/>
      <c r="D204" s="598"/>
      <c r="E204" s="437"/>
      <c r="F204" s="437"/>
      <c r="G204" s="437"/>
      <c r="H204" s="437"/>
      <c r="I204" s="437"/>
      <c r="J204" s="437"/>
      <c r="K204" s="437"/>
      <c r="L204" s="437"/>
      <c r="M204" s="437"/>
      <c r="N204" s="437"/>
      <c r="O204" s="437"/>
      <c r="P204" s="437"/>
      <c r="Q204" s="437"/>
      <c r="R204" s="437"/>
      <c r="S204" s="437"/>
      <c r="T204" s="437"/>
      <c r="U204" s="437"/>
      <c r="V204" s="437"/>
      <c r="W204" s="437"/>
      <c r="X204" s="421"/>
    </row>
    <row r="205" ht="12.75" customHeight="1">
      <c r="A205" s="596"/>
      <c r="B205" s="597"/>
      <c r="C205" s="598"/>
      <c r="D205" s="598"/>
      <c r="E205" s="437"/>
      <c r="F205" s="437"/>
      <c r="G205" s="437"/>
      <c r="H205" s="437"/>
      <c r="I205" s="437"/>
      <c r="J205" s="437"/>
      <c r="K205" s="437"/>
      <c r="L205" s="437"/>
      <c r="M205" s="437"/>
      <c r="N205" s="437"/>
      <c r="O205" s="437"/>
      <c r="P205" s="437"/>
      <c r="Q205" s="437"/>
      <c r="R205" s="437"/>
      <c r="S205" s="437"/>
      <c r="T205" s="437"/>
      <c r="U205" s="437"/>
      <c r="V205" s="437"/>
      <c r="W205" s="437"/>
      <c r="X205" s="421"/>
    </row>
    <row r="206" ht="12.75" customHeight="1">
      <c r="A206" s="596"/>
      <c r="B206" s="597"/>
      <c r="C206" s="598"/>
      <c r="D206" s="598"/>
      <c r="E206" s="437"/>
      <c r="F206" s="437"/>
      <c r="G206" s="437"/>
      <c r="H206" s="437"/>
      <c r="I206" s="437"/>
      <c r="J206" s="437"/>
      <c r="K206" s="437"/>
      <c r="L206" s="437"/>
      <c r="M206" s="437"/>
      <c r="N206" s="437"/>
      <c r="O206" s="437"/>
      <c r="P206" s="437"/>
      <c r="Q206" s="437"/>
      <c r="R206" s="437"/>
      <c r="S206" s="437"/>
      <c r="T206" s="437"/>
      <c r="U206" s="437"/>
      <c r="V206" s="437"/>
      <c r="W206" s="437"/>
      <c r="X206" s="421"/>
    </row>
    <row r="207" ht="12.75" customHeight="1">
      <c r="A207" s="596"/>
      <c r="B207" s="597"/>
      <c r="C207" s="598"/>
      <c r="D207" s="598"/>
      <c r="E207" s="437"/>
      <c r="F207" s="437"/>
      <c r="G207" s="437"/>
      <c r="H207" s="437"/>
      <c r="I207" s="437"/>
      <c r="J207" s="437"/>
      <c r="K207" s="437"/>
      <c r="L207" s="437"/>
      <c r="M207" s="437"/>
      <c r="N207" s="437"/>
      <c r="O207" s="437"/>
      <c r="P207" s="437"/>
      <c r="Q207" s="437"/>
      <c r="R207" s="437"/>
      <c r="S207" s="437"/>
      <c r="T207" s="437"/>
      <c r="U207" s="437"/>
      <c r="V207" s="437"/>
      <c r="W207" s="437"/>
      <c r="X207" s="421"/>
    </row>
    <row r="208" ht="12.75" customHeight="1">
      <c r="A208" s="596"/>
      <c r="B208" s="597"/>
      <c r="C208" s="598"/>
      <c r="D208" s="598"/>
      <c r="E208" s="437"/>
      <c r="F208" s="437"/>
      <c r="G208" s="437"/>
      <c r="H208" s="437"/>
      <c r="I208" s="437"/>
      <c r="J208" s="437"/>
      <c r="K208" s="437"/>
      <c r="L208" s="437"/>
      <c r="M208" s="437"/>
      <c r="N208" s="437"/>
      <c r="O208" s="437"/>
      <c r="P208" s="437"/>
      <c r="Q208" s="437"/>
      <c r="R208" s="437"/>
      <c r="S208" s="437"/>
      <c r="T208" s="437"/>
      <c r="U208" s="437"/>
      <c r="V208" s="437"/>
      <c r="W208" s="437"/>
      <c r="X208" s="421"/>
    </row>
    <row r="209" ht="12.75" customHeight="1">
      <c r="A209" s="596"/>
      <c r="B209" s="597"/>
      <c r="C209" s="598"/>
      <c r="D209" s="598"/>
      <c r="E209" s="437"/>
      <c r="F209" s="437"/>
      <c r="G209" s="437"/>
      <c r="H209" s="437"/>
      <c r="I209" s="437"/>
      <c r="J209" s="437"/>
      <c r="K209" s="437"/>
      <c r="L209" s="437"/>
      <c r="M209" s="437"/>
      <c r="N209" s="437"/>
      <c r="O209" s="437"/>
      <c r="P209" s="437"/>
      <c r="Q209" s="437"/>
      <c r="R209" s="437"/>
      <c r="S209" s="437"/>
      <c r="T209" s="437"/>
      <c r="U209" s="437"/>
      <c r="V209" s="437"/>
      <c r="W209" s="437"/>
      <c r="X209" s="421"/>
    </row>
    <row r="210" ht="12.75" customHeight="1">
      <c r="A210" s="596"/>
      <c r="B210" s="597"/>
      <c r="C210" s="598"/>
      <c r="D210" s="598"/>
      <c r="E210" s="437"/>
      <c r="F210" s="437"/>
      <c r="G210" s="437"/>
      <c r="H210" s="437"/>
      <c r="I210" s="437"/>
      <c r="J210" s="437"/>
      <c r="K210" s="437"/>
      <c r="L210" s="437"/>
      <c r="M210" s="437"/>
      <c r="N210" s="437"/>
      <c r="O210" s="437"/>
      <c r="P210" s="437"/>
      <c r="Q210" s="437"/>
      <c r="R210" s="437"/>
      <c r="S210" s="437"/>
      <c r="T210" s="437"/>
      <c r="U210" s="437"/>
      <c r="V210" s="437"/>
      <c r="W210" s="437"/>
      <c r="X210" s="421"/>
    </row>
    <row r="211" ht="12.75" customHeight="1">
      <c r="A211" s="596"/>
      <c r="B211" s="597"/>
      <c r="C211" s="598"/>
      <c r="D211" s="598"/>
      <c r="E211" s="437"/>
      <c r="F211" s="437"/>
      <c r="G211" s="437"/>
      <c r="H211" s="437"/>
      <c r="I211" s="437"/>
      <c r="J211" s="437"/>
      <c r="K211" s="437"/>
      <c r="L211" s="437"/>
      <c r="M211" s="437"/>
      <c r="N211" s="437"/>
      <c r="O211" s="437"/>
      <c r="P211" s="437"/>
      <c r="Q211" s="437"/>
      <c r="R211" s="437"/>
      <c r="S211" s="437"/>
      <c r="T211" s="437"/>
      <c r="U211" s="437"/>
      <c r="V211" s="437"/>
      <c r="W211" s="437"/>
      <c r="X211" s="421"/>
    </row>
    <row r="212" ht="12.75" customHeight="1">
      <c r="A212" s="596"/>
      <c r="B212" s="597"/>
      <c r="C212" s="598"/>
      <c r="D212" s="598"/>
      <c r="E212" s="437"/>
      <c r="F212" s="437"/>
      <c r="G212" s="437"/>
      <c r="H212" s="437"/>
      <c r="I212" s="437"/>
      <c r="J212" s="437"/>
      <c r="K212" s="437"/>
      <c r="L212" s="437"/>
      <c r="M212" s="437"/>
      <c r="N212" s="437"/>
      <c r="O212" s="437"/>
      <c r="P212" s="437"/>
      <c r="Q212" s="437"/>
      <c r="R212" s="437"/>
      <c r="S212" s="437"/>
      <c r="T212" s="437"/>
      <c r="U212" s="437"/>
      <c r="V212" s="437"/>
      <c r="W212" s="437"/>
      <c r="X212" s="421"/>
    </row>
    <row r="213" ht="12.75" customHeight="1">
      <c r="A213" s="596"/>
      <c r="B213" s="597"/>
      <c r="C213" s="598"/>
      <c r="D213" s="598"/>
      <c r="E213" s="437"/>
      <c r="F213" s="437"/>
      <c r="G213" s="437"/>
      <c r="H213" s="437"/>
      <c r="I213" s="437"/>
      <c r="J213" s="437"/>
      <c r="K213" s="437"/>
      <c r="L213" s="437"/>
      <c r="M213" s="437"/>
      <c r="N213" s="437"/>
      <c r="O213" s="437"/>
      <c r="P213" s="437"/>
      <c r="Q213" s="437"/>
      <c r="R213" s="437"/>
      <c r="S213" s="437"/>
      <c r="T213" s="437"/>
      <c r="U213" s="437"/>
      <c r="V213" s="437"/>
      <c r="W213" s="437"/>
      <c r="X213" s="421"/>
    </row>
    <row r="214" ht="12.75" customHeight="1">
      <c r="A214" s="596"/>
      <c r="B214" s="597"/>
      <c r="C214" s="598"/>
      <c r="D214" s="598"/>
      <c r="E214" s="437"/>
      <c r="F214" s="437"/>
      <c r="G214" s="437"/>
      <c r="H214" s="437"/>
      <c r="I214" s="437"/>
      <c r="J214" s="437"/>
      <c r="K214" s="437"/>
      <c r="L214" s="437"/>
      <c r="M214" s="437"/>
      <c r="N214" s="437"/>
      <c r="O214" s="437"/>
      <c r="P214" s="437"/>
      <c r="Q214" s="437"/>
      <c r="R214" s="437"/>
      <c r="S214" s="437"/>
      <c r="T214" s="437"/>
      <c r="U214" s="437"/>
      <c r="V214" s="437"/>
      <c r="W214" s="437"/>
      <c r="X214" s="421"/>
    </row>
    <row r="215" ht="12.75" customHeight="1">
      <c r="A215" s="596"/>
      <c r="B215" s="597"/>
      <c r="C215" s="598"/>
      <c r="D215" s="598"/>
      <c r="E215" s="437"/>
      <c r="F215" s="437"/>
      <c r="G215" s="437"/>
      <c r="H215" s="437"/>
      <c r="I215" s="437"/>
      <c r="J215" s="437"/>
      <c r="K215" s="437"/>
      <c r="L215" s="437"/>
      <c r="M215" s="437"/>
      <c r="N215" s="437"/>
      <c r="O215" s="437"/>
      <c r="P215" s="437"/>
      <c r="Q215" s="437"/>
      <c r="R215" s="437"/>
      <c r="S215" s="437"/>
      <c r="T215" s="437"/>
      <c r="U215" s="437"/>
      <c r="V215" s="437"/>
      <c r="W215" s="437"/>
      <c r="X215" s="421"/>
    </row>
    <row r="216" ht="12.75" customHeight="1">
      <c r="A216" s="596"/>
      <c r="B216" s="597"/>
      <c r="C216" s="598"/>
      <c r="D216" s="598"/>
      <c r="E216" s="437"/>
      <c r="F216" s="437"/>
      <c r="G216" s="437"/>
      <c r="H216" s="437"/>
      <c r="I216" s="437"/>
      <c r="J216" s="437"/>
      <c r="K216" s="437"/>
      <c r="L216" s="437"/>
      <c r="M216" s="437"/>
      <c r="N216" s="437"/>
      <c r="O216" s="437"/>
      <c r="P216" s="437"/>
      <c r="Q216" s="437"/>
      <c r="R216" s="437"/>
      <c r="S216" s="437"/>
      <c r="T216" s="437"/>
      <c r="U216" s="437"/>
      <c r="V216" s="437"/>
      <c r="W216" s="437"/>
      <c r="X216" s="421"/>
    </row>
    <row r="217" ht="12.75" customHeight="1">
      <c r="A217" s="596"/>
      <c r="B217" s="597"/>
      <c r="C217" s="598"/>
      <c r="D217" s="598"/>
      <c r="E217" s="437"/>
      <c r="F217" s="437"/>
      <c r="G217" s="437"/>
      <c r="H217" s="437"/>
      <c r="I217" s="437"/>
      <c r="J217" s="437"/>
      <c r="K217" s="437"/>
      <c r="L217" s="437"/>
      <c r="M217" s="437"/>
      <c r="N217" s="437"/>
      <c r="O217" s="437"/>
      <c r="P217" s="437"/>
      <c r="Q217" s="437"/>
      <c r="R217" s="437"/>
      <c r="S217" s="437"/>
      <c r="T217" s="437"/>
      <c r="U217" s="437"/>
      <c r="V217" s="437"/>
      <c r="W217" s="437"/>
      <c r="X217" s="421"/>
    </row>
    <row r="218" ht="12.75" customHeight="1">
      <c r="A218" s="596"/>
      <c r="B218" s="597"/>
      <c r="C218" s="598"/>
      <c r="D218" s="598"/>
      <c r="E218" s="437"/>
      <c r="F218" s="437"/>
      <c r="G218" s="437"/>
      <c r="H218" s="437"/>
      <c r="I218" s="437"/>
      <c r="J218" s="437"/>
      <c r="K218" s="437"/>
      <c r="L218" s="437"/>
      <c r="M218" s="437"/>
      <c r="N218" s="437"/>
      <c r="O218" s="437"/>
      <c r="P218" s="437"/>
      <c r="Q218" s="437"/>
      <c r="R218" s="437"/>
      <c r="S218" s="437"/>
      <c r="T218" s="437"/>
      <c r="U218" s="437"/>
      <c r="V218" s="437"/>
      <c r="W218" s="437"/>
      <c r="X218" s="421"/>
    </row>
    <row r="219" ht="12.75" customHeight="1">
      <c r="A219" s="596"/>
      <c r="B219" s="597"/>
      <c r="C219" s="598"/>
      <c r="D219" s="598"/>
      <c r="E219" s="437"/>
      <c r="F219" s="437"/>
      <c r="G219" s="437"/>
      <c r="H219" s="437"/>
      <c r="I219" s="437"/>
      <c r="J219" s="437"/>
      <c r="K219" s="437"/>
      <c r="L219" s="437"/>
      <c r="M219" s="437"/>
      <c r="N219" s="437"/>
      <c r="O219" s="437"/>
      <c r="P219" s="437"/>
      <c r="Q219" s="437"/>
      <c r="R219" s="437"/>
      <c r="S219" s="437"/>
      <c r="T219" s="437"/>
      <c r="U219" s="437"/>
      <c r="V219" s="437"/>
      <c r="W219" s="437"/>
      <c r="X219" s="421"/>
    </row>
    <row r="220" ht="12.75" customHeight="1">
      <c r="A220" s="596"/>
      <c r="B220" s="597"/>
      <c r="C220" s="598"/>
      <c r="D220" s="598"/>
      <c r="E220" s="437"/>
      <c r="F220" s="437"/>
      <c r="G220" s="437"/>
      <c r="H220" s="437"/>
      <c r="I220" s="437"/>
      <c r="J220" s="437"/>
      <c r="K220" s="437"/>
      <c r="L220" s="437"/>
      <c r="M220" s="437"/>
      <c r="N220" s="437"/>
      <c r="O220" s="437"/>
      <c r="P220" s="437"/>
      <c r="Q220" s="437"/>
      <c r="R220" s="437"/>
      <c r="S220" s="437"/>
      <c r="T220" s="437"/>
      <c r="U220" s="437"/>
      <c r="V220" s="437"/>
      <c r="W220" s="437"/>
      <c r="X220" s="421"/>
    </row>
    <row r="221" ht="12.75" customHeight="1">
      <c r="A221" s="596"/>
      <c r="B221" s="597"/>
      <c r="C221" s="598"/>
      <c r="D221" s="598"/>
      <c r="E221" s="437"/>
      <c r="F221" s="437"/>
      <c r="G221" s="437"/>
      <c r="H221" s="437"/>
      <c r="I221" s="437"/>
      <c r="J221" s="437"/>
      <c r="K221" s="437"/>
      <c r="L221" s="437"/>
      <c r="M221" s="437"/>
      <c r="N221" s="437"/>
      <c r="O221" s="437"/>
      <c r="P221" s="437"/>
      <c r="Q221" s="437"/>
      <c r="R221" s="437"/>
      <c r="S221" s="437"/>
      <c r="T221" s="437"/>
      <c r="U221" s="437"/>
      <c r="V221" s="437"/>
      <c r="W221" s="437"/>
      <c r="X221" s="421"/>
    </row>
    <row r="222" ht="12.75" customHeight="1">
      <c r="A222" s="596"/>
      <c r="B222" s="597"/>
      <c r="C222" s="598"/>
      <c r="D222" s="598"/>
      <c r="E222" s="437"/>
      <c r="F222" s="437"/>
      <c r="G222" s="437"/>
      <c r="H222" s="437"/>
      <c r="I222" s="437"/>
      <c r="J222" s="437"/>
      <c r="K222" s="437"/>
      <c r="L222" s="437"/>
      <c r="M222" s="437"/>
      <c r="N222" s="437"/>
      <c r="O222" s="437"/>
      <c r="P222" s="437"/>
      <c r="Q222" s="437"/>
      <c r="R222" s="437"/>
      <c r="S222" s="437"/>
      <c r="T222" s="437"/>
      <c r="U222" s="437"/>
      <c r="V222" s="437"/>
      <c r="W222" s="437"/>
      <c r="X222" s="421"/>
    </row>
    <row r="223" ht="12.75" customHeight="1">
      <c r="A223" s="596"/>
      <c r="B223" s="597"/>
      <c r="C223" s="598"/>
      <c r="D223" s="598"/>
      <c r="E223" s="437"/>
      <c r="F223" s="437"/>
      <c r="G223" s="437"/>
      <c r="H223" s="437"/>
      <c r="I223" s="437"/>
      <c r="J223" s="437"/>
      <c r="K223" s="437"/>
      <c r="L223" s="437"/>
      <c r="M223" s="437"/>
      <c r="N223" s="437"/>
      <c r="O223" s="437"/>
      <c r="P223" s="437"/>
      <c r="Q223" s="437"/>
      <c r="R223" s="437"/>
      <c r="S223" s="437"/>
      <c r="T223" s="437"/>
      <c r="U223" s="437"/>
      <c r="V223" s="437"/>
      <c r="W223" s="437"/>
      <c r="X223" s="421"/>
    </row>
    <row r="224" ht="12.75" customHeight="1">
      <c r="A224" s="596"/>
      <c r="B224" s="597"/>
      <c r="C224" s="598"/>
      <c r="D224" s="598"/>
      <c r="E224" s="437"/>
      <c r="F224" s="437"/>
      <c r="G224" s="437"/>
      <c r="H224" s="437"/>
      <c r="I224" s="437"/>
      <c r="J224" s="437"/>
      <c r="K224" s="437"/>
      <c r="L224" s="437"/>
      <c r="M224" s="437"/>
      <c r="N224" s="437"/>
      <c r="O224" s="437"/>
      <c r="P224" s="437"/>
      <c r="Q224" s="437"/>
      <c r="R224" s="437"/>
      <c r="S224" s="437"/>
      <c r="T224" s="437"/>
      <c r="U224" s="437"/>
      <c r="V224" s="437"/>
      <c r="W224" s="437"/>
      <c r="X224" s="421"/>
    </row>
    <row r="225" ht="12.75" customHeight="1">
      <c r="A225" s="596"/>
      <c r="B225" s="597"/>
      <c r="C225" s="598"/>
      <c r="D225" s="598"/>
      <c r="E225" s="437"/>
      <c r="F225" s="437"/>
      <c r="G225" s="437"/>
      <c r="H225" s="437"/>
      <c r="I225" s="437"/>
      <c r="J225" s="437"/>
      <c r="K225" s="437"/>
      <c r="L225" s="437"/>
      <c r="M225" s="437"/>
      <c r="N225" s="437"/>
      <c r="O225" s="437"/>
      <c r="P225" s="437"/>
      <c r="Q225" s="437"/>
      <c r="R225" s="437"/>
      <c r="S225" s="437"/>
      <c r="T225" s="437"/>
      <c r="U225" s="437"/>
      <c r="V225" s="437"/>
      <c r="W225" s="437"/>
      <c r="X225" s="421"/>
    </row>
    <row r="226" ht="12.75" customHeight="1">
      <c r="A226" s="596"/>
      <c r="B226" s="597"/>
      <c r="C226" s="598"/>
      <c r="D226" s="598"/>
      <c r="E226" s="437"/>
      <c r="F226" s="437"/>
      <c r="G226" s="437"/>
      <c r="H226" s="437"/>
      <c r="I226" s="437"/>
      <c r="J226" s="437"/>
      <c r="K226" s="437"/>
      <c r="L226" s="437"/>
      <c r="M226" s="437"/>
      <c r="N226" s="437"/>
      <c r="O226" s="437"/>
      <c r="P226" s="437"/>
      <c r="Q226" s="437"/>
      <c r="R226" s="437"/>
      <c r="S226" s="437"/>
      <c r="T226" s="437"/>
      <c r="U226" s="437"/>
      <c r="V226" s="437"/>
      <c r="W226" s="437"/>
      <c r="X226" s="421"/>
    </row>
    <row r="227" ht="12.75" customHeight="1">
      <c r="A227" s="596"/>
      <c r="B227" s="597"/>
      <c r="C227" s="598"/>
      <c r="D227" s="598"/>
      <c r="E227" s="437"/>
      <c r="F227" s="437"/>
      <c r="G227" s="437"/>
      <c r="H227" s="437"/>
      <c r="I227" s="437"/>
      <c r="J227" s="437"/>
      <c r="K227" s="437"/>
      <c r="L227" s="437"/>
      <c r="M227" s="437"/>
      <c r="N227" s="437"/>
      <c r="O227" s="437"/>
      <c r="P227" s="437"/>
      <c r="Q227" s="437"/>
      <c r="R227" s="437"/>
      <c r="S227" s="437"/>
      <c r="T227" s="437"/>
      <c r="U227" s="437"/>
      <c r="V227" s="437"/>
      <c r="W227" s="437"/>
      <c r="X227" s="421"/>
    </row>
    <row r="228" ht="12.75" customHeight="1">
      <c r="A228" s="596"/>
      <c r="B228" s="597"/>
      <c r="C228" s="598"/>
      <c r="D228" s="598"/>
      <c r="E228" s="437"/>
      <c r="F228" s="437"/>
      <c r="G228" s="437"/>
      <c r="H228" s="437"/>
      <c r="I228" s="437"/>
      <c r="J228" s="437"/>
      <c r="K228" s="437"/>
      <c r="L228" s="437"/>
      <c r="M228" s="437"/>
      <c r="N228" s="437"/>
      <c r="O228" s="437"/>
      <c r="P228" s="437"/>
      <c r="Q228" s="437"/>
      <c r="R228" s="437"/>
      <c r="S228" s="437"/>
      <c r="T228" s="437"/>
      <c r="U228" s="437"/>
      <c r="V228" s="437"/>
      <c r="W228" s="437"/>
      <c r="X228" s="421"/>
    </row>
    <row r="229" ht="12.75" customHeight="1">
      <c r="A229" s="596"/>
      <c r="B229" s="597"/>
      <c r="C229" s="598"/>
      <c r="D229" s="598"/>
      <c r="E229" s="437"/>
      <c r="F229" s="437"/>
      <c r="G229" s="437"/>
      <c r="H229" s="437"/>
      <c r="I229" s="437"/>
      <c r="J229" s="437"/>
      <c r="K229" s="437"/>
      <c r="L229" s="437"/>
      <c r="M229" s="437"/>
      <c r="N229" s="437"/>
      <c r="O229" s="437"/>
      <c r="P229" s="437"/>
      <c r="Q229" s="437"/>
      <c r="R229" s="437"/>
      <c r="S229" s="437"/>
      <c r="T229" s="437"/>
      <c r="U229" s="437"/>
      <c r="V229" s="437"/>
      <c r="W229" s="437"/>
      <c r="X229" s="421"/>
    </row>
    <row r="230" ht="12.75" customHeight="1">
      <c r="A230" s="596"/>
      <c r="B230" s="597"/>
      <c r="C230" s="598"/>
      <c r="D230" s="598"/>
      <c r="E230" s="437"/>
      <c r="F230" s="437"/>
      <c r="G230" s="437"/>
      <c r="H230" s="437"/>
      <c r="I230" s="437"/>
      <c r="J230" s="437"/>
      <c r="K230" s="437"/>
      <c r="L230" s="437"/>
      <c r="M230" s="437"/>
      <c r="N230" s="437"/>
      <c r="O230" s="437"/>
      <c r="P230" s="437"/>
      <c r="Q230" s="437"/>
      <c r="R230" s="437"/>
      <c r="S230" s="437"/>
      <c r="T230" s="437"/>
      <c r="U230" s="437"/>
      <c r="V230" s="437"/>
      <c r="W230" s="437"/>
      <c r="X230" s="421"/>
    </row>
    <row r="231" ht="12.75" customHeight="1">
      <c r="A231" s="596"/>
      <c r="B231" s="597"/>
      <c r="C231" s="598"/>
      <c r="D231" s="598"/>
      <c r="E231" s="437"/>
      <c r="F231" s="437"/>
      <c r="G231" s="437"/>
      <c r="H231" s="437"/>
      <c r="I231" s="437"/>
      <c r="J231" s="437"/>
      <c r="K231" s="437"/>
      <c r="L231" s="437"/>
      <c r="M231" s="437"/>
      <c r="N231" s="437"/>
      <c r="O231" s="437"/>
      <c r="P231" s="437"/>
      <c r="Q231" s="437"/>
      <c r="R231" s="437"/>
      <c r="S231" s="437"/>
      <c r="T231" s="437"/>
      <c r="U231" s="437"/>
      <c r="V231" s="437"/>
      <c r="W231" s="437"/>
      <c r="X231" s="421"/>
    </row>
    <row r="232" ht="12.75" customHeight="1">
      <c r="A232" s="596"/>
      <c r="B232" s="597"/>
      <c r="C232" s="598"/>
      <c r="D232" s="598"/>
      <c r="E232" s="437"/>
      <c r="F232" s="437"/>
      <c r="G232" s="437"/>
      <c r="H232" s="437"/>
      <c r="I232" s="437"/>
      <c r="J232" s="437"/>
      <c r="K232" s="437"/>
      <c r="L232" s="437"/>
      <c r="M232" s="437"/>
      <c r="N232" s="437"/>
      <c r="O232" s="437"/>
      <c r="P232" s="437"/>
      <c r="Q232" s="437"/>
      <c r="R232" s="437"/>
      <c r="S232" s="437"/>
      <c r="T232" s="437"/>
      <c r="U232" s="437"/>
      <c r="V232" s="437"/>
      <c r="W232" s="437"/>
      <c r="X232" s="421"/>
    </row>
    <row r="233" ht="12.75" customHeight="1">
      <c r="A233" s="596"/>
      <c r="B233" s="597"/>
      <c r="C233" s="598"/>
      <c r="D233" s="598"/>
      <c r="E233" s="437"/>
      <c r="F233" s="437"/>
      <c r="G233" s="437"/>
      <c r="H233" s="437"/>
      <c r="I233" s="437"/>
      <c r="J233" s="437"/>
      <c r="K233" s="437"/>
      <c r="L233" s="437"/>
      <c r="M233" s="437"/>
      <c r="N233" s="437"/>
      <c r="O233" s="437"/>
      <c r="P233" s="437"/>
      <c r="Q233" s="437"/>
      <c r="R233" s="437"/>
      <c r="S233" s="437"/>
      <c r="T233" s="437"/>
      <c r="U233" s="437"/>
      <c r="V233" s="437"/>
      <c r="W233" s="437"/>
      <c r="X233" s="421"/>
    </row>
    <row r="234" ht="12.75" customHeight="1">
      <c r="A234" s="596"/>
      <c r="B234" s="597"/>
      <c r="C234" s="598"/>
      <c r="D234" s="598"/>
      <c r="E234" s="437"/>
      <c r="F234" s="437"/>
      <c r="G234" s="437"/>
      <c r="H234" s="437"/>
      <c r="I234" s="437"/>
      <c r="J234" s="437"/>
      <c r="K234" s="437"/>
      <c r="L234" s="437"/>
      <c r="M234" s="437"/>
      <c r="N234" s="437"/>
      <c r="O234" s="437"/>
      <c r="P234" s="437"/>
      <c r="Q234" s="437"/>
      <c r="R234" s="437"/>
      <c r="S234" s="437"/>
      <c r="T234" s="437"/>
      <c r="U234" s="437"/>
      <c r="V234" s="437"/>
      <c r="W234" s="437"/>
      <c r="X234" s="421"/>
    </row>
    <row r="235" ht="12.75" customHeight="1">
      <c r="A235" s="596"/>
      <c r="B235" s="597"/>
      <c r="C235" s="598"/>
      <c r="D235" s="598"/>
      <c r="E235" s="437"/>
      <c r="F235" s="437"/>
      <c r="G235" s="437"/>
      <c r="H235" s="437"/>
      <c r="I235" s="437"/>
      <c r="J235" s="437"/>
      <c r="K235" s="437"/>
      <c r="L235" s="437"/>
      <c r="M235" s="437"/>
      <c r="N235" s="437"/>
      <c r="O235" s="437"/>
      <c r="P235" s="437"/>
      <c r="Q235" s="437"/>
      <c r="R235" s="437"/>
      <c r="S235" s="437"/>
      <c r="T235" s="437"/>
      <c r="U235" s="437"/>
      <c r="V235" s="437"/>
      <c r="W235" s="437"/>
      <c r="X235" s="421"/>
    </row>
    <row r="236" ht="12.75" customHeight="1">
      <c r="A236" s="596"/>
      <c r="B236" s="597"/>
      <c r="C236" s="598"/>
      <c r="D236" s="598"/>
      <c r="E236" s="437"/>
      <c r="F236" s="437"/>
      <c r="G236" s="437"/>
      <c r="H236" s="437"/>
      <c r="I236" s="437"/>
      <c r="J236" s="437"/>
      <c r="K236" s="437"/>
      <c r="L236" s="437"/>
      <c r="M236" s="437"/>
      <c r="N236" s="437"/>
      <c r="O236" s="437"/>
      <c r="P236" s="437"/>
      <c r="Q236" s="437"/>
      <c r="R236" s="437"/>
      <c r="S236" s="437"/>
      <c r="T236" s="437"/>
      <c r="U236" s="437"/>
      <c r="V236" s="437"/>
      <c r="W236" s="437"/>
      <c r="X236" s="421"/>
    </row>
    <row r="237" ht="12.75" customHeight="1">
      <c r="A237" s="596"/>
      <c r="B237" s="597"/>
      <c r="C237" s="598"/>
      <c r="D237" s="598"/>
      <c r="E237" s="437"/>
      <c r="F237" s="437"/>
      <c r="G237" s="437"/>
      <c r="H237" s="437"/>
      <c r="I237" s="437"/>
      <c r="J237" s="437"/>
      <c r="K237" s="437"/>
      <c r="L237" s="437"/>
      <c r="M237" s="437"/>
      <c r="N237" s="437"/>
      <c r="O237" s="437"/>
      <c r="P237" s="437"/>
      <c r="Q237" s="437"/>
      <c r="R237" s="437"/>
      <c r="S237" s="437"/>
      <c r="T237" s="437"/>
      <c r="U237" s="437"/>
      <c r="V237" s="437"/>
      <c r="W237" s="437"/>
      <c r="X237" s="421"/>
    </row>
    <row r="238" ht="12.75" customHeight="1">
      <c r="A238" s="596"/>
      <c r="B238" s="597"/>
      <c r="C238" s="598"/>
      <c r="D238" s="598"/>
      <c r="E238" s="437"/>
      <c r="F238" s="437"/>
      <c r="G238" s="437"/>
      <c r="H238" s="437"/>
      <c r="I238" s="437"/>
      <c r="J238" s="437"/>
      <c r="K238" s="437"/>
      <c r="L238" s="437"/>
      <c r="M238" s="437"/>
      <c r="N238" s="437"/>
      <c r="O238" s="437"/>
      <c r="P238" s="437"/>
      <c r="Q238" s="437"/>
      <c r="R238" s="437"/>
      <c r="S238" s="437"/>
      <c r="T238" s="437"/>
      <c r="U238" s="437"/>
      <c r="V238" s="437"/>
      <c r="W238" s="437"/>
      <c r="X238" s="421"/>
    </row>
    <row r="239" ht="12.75" customHeight="1">
      <c r="A239" s="596"/>
      <c r="B239" s="597"/>
      <c r="C239" s="598"/>
      <c r="D239" s="598"/>
      <c r="E239" s="437"/>
      <c r="F239" s="437"/>
      <c r="G239" s="437"/>
      <c r="H239" s="437"/>
      <c r="I239" s="437"/>
      <c r="J239" s="437"/>
      <c r="K239" s="437"/>
      <c r="L239" s="437"/>
      <c r="M239" s="437"/>
      <c r="N239" s="437"/>
      <c r="O239" s="437"/>
      <c r="P239" s="437"/>
      <c r="Q239" s="437"/>
      <c r="R239" s="437"/>
      <c r="S239" s="437"/>
      <c r="T239" s="437"/>
      <c r="U239" s="437"/>
      <c r="V239" s="437"/>
      <c r="W239" s="437"/>
      <c r="X239" s="421"/>
    </row>
    <row r="240" ht="12.75" customHeight="1">
      <c r="A240" s="596"/>
      <c r="B240" s="597"/>
      <c r="C240" s="598"/>
      <c r="D240" s="598"/>
      <c r="E240" s="437"/>
      <c r="F240" s="437"/>
      <c r="G240" s="437"/>
      <c r="H240" s="437"/>
      <c r="I240" s="437"/>
      <c r="J240" s="437"/>
      <c r="K240" s="437"/>
      <c r="L240" s="437"/>
      <c r="M240" s="437"/>
      <c r="N240" s="437"/>
      <c r="O240" s="437"/>
      <c r="P240" s="437"/>
      <c r="Q240" s="437"/>
      <c r="R240" s="437"/>
      <c r="S240" s="437"/>
      <c r="T240" s="437"/>
      <c r="U240" s="437"/>
      <c r="V240" s="437"/>
      <c r="W240" s="437"/>
      <c r="X240" s="421"/>
    </row>
    <row r="241" ht="12.75" customHeight="1">
      <c r="A241" s="596"/>
      <c r="B241" s="597"/>
      <c r="C241" s="598"/>
      <c r="D241" s="598"/>
      <c r="E241" s="437"/>
      <c r="F241" s="437"/>
      <c r="G241" s="437"/>
      <c r="H241" s="437"/>
      <c r="I241" s="437"/>
      <c r="J241" s="437"/>
      <c r="K241" s="437"/>
      <c r="L241" s="437"/>
      <c r="M241" s="437"/>
      <c r="N241" s="437"/>
      <c r="O241" s="437"/>
      <c r="P241" s="437"/>
      <c r="Q241" s="437"/>
      <c r="R241" s="437"/>
      <c r="S241" s="437"/>
      <c r="T241" s="437"/>
      <c r="U241" s="437"/>
      <c r="V241" s="437"/>
      <c r="W241" s="437"/>
      <c r="X241" s="421"/>
    </row>
    <row r="242" ht="12.75" customHeight="1">
      <c r="A242" s="596"/>
      <c r="B242" s="597"/>
      <c r="C242" s="598"/>
      <c r="D242" s="598"/>
      <c r="E242" s="437"/>
      <c r="F242" s="437"/>
      <c r="G242" s="437"/>
      <c r="H242" s="437"/>
      <c r="I242" s="437"/>
      <c r="J242" s="437"/>
      <c r="K242" s="437"/>
      <c r="L242" s="437"/>
      <c r="M242" s="437"/>
      <c r="N242" s="437"/>
      <c r="O242" s="437"/>
      <c r="P242" s="437"/>
      <c r="Q242" s="437"/>
      <c r="R242" s="437"/>
      <c r="S242" s="437"/>
      <c r="T242" s="437"/>
      <c r="U242" s="437"/>
      <c r="V242" s="437"/>
      <c r="W242" s="437"/>
      <c r="X242" s="421"/>
    </row>
    <row r="243" ht="12.75" customHeight="1">
      <c r="A243" s="596"/>
      <c r="B243" s="597"/>
      <c r="C243" s="598"/>
      <c r="D243" s="598"/>
      <c r="E243" s="437"/>
      <c r="F243" s="437"/>
      <c r="G243" s="437"/>
      <c r="H243" s="437"/>
      <c r="I243" s="437"/>
      <c r="J243" s="437"/>
      <c r="K243" s="437"/>
      <c r="L243" s="437"/>
      <c r="M243" s="437"/>
      <c r="N243" s="437"/>
      <c r="O243" s="437"/>
      <c r="P243" s="437"/>
      <c r="Q243" s="437"/>
      <c r="R243" s="437"/>
      <c r="S243" s="437"/>
      <c r="T243" s="437"/>
      <c r="U243" s="437"/>
      <c r="V243" s="437"/>
      <c r="W243" s="437"/>
      <c r="X243" s="421"/>
    </row>
    <row r="244" ht="12.75" customHeight="1">
      <c r="A244" s="596"/>
      <c r="B244" s="597"/>
      <c r="C244" s="598"/>
      <c r="D244" s="598"/>
      <c r="E244" s="437"/>
      <c r="F244" s="437"/>
      <c r="G244" s="437"/>
      <c r="H244" s="437"/>
      <c r="I244" s="437"/>
      <c r="J244" s="437"/>
      <c r="K244" s="437"/>
      <c r="L244" s="437"/>
      <c r="M244" s="437"/>
      <c r="N244" s="437"/>
      <c r="O244" s="437"/>
      <c r="P244" s="437"/>
      <c r="Q244" s="437"/>
      <c r="R244" s="437"/>
      <c r="S244" s="437"/>
      <c r="T244" s="437"/>
      <c r="U244" s="437"/>
      <c r="V244" s="437"/>
      <c r="W244" s="437"/>
      <c r="X244" s="421"/>
    </row>
    <row r="245" ht="12.75" customHeight="1">
      <c r="A245" s="596"/>
      <c r="B245" s="597"/>
      <c r="C245" s="598"/>
      <c r="D245" s="598"/>
      <c r="E245" s="437"/>
      <c r="F245" s="437"/>
      <c r="G245" s="437"/>
      <c r="H245" s="437"/>
      <c r="I245" s="437"/>
      <c r="J245" s="437"/>
      <c r="K245" s="437"/>
      <c r="L245" s="437"/>
      <c r="M245" s="437"/>
      <c r="N245" s="437"/>
      <c r="O245" s="437"/>
      <c r="P245" s="437"/>
      <c r="Q245" s="437"/>
      <c r="R245" s="437"/>
      <c r="S245" s="437"/>
      <c r="T245" s="437"/>
      <c r="U245" s="437"/>
      <c r="V245" s="437"/>
      <c r="W245" s="437"/>
      <c r="X245" s="421"/>
    </row>
    <row r="246" ht="12.75" customHeight="1">
      <c r="A246" s="596"/>
      <c r="B246" s="597"/>
      <c r="C246" s="598"/>
      <c r="D246" s="598"/>
      <c r="E246" s="437"/>
      <c r="F246" s="437"/>
      <c r="G246" s="437"/>
      <c r="H246" s="437"/>
      <c r="I246" s="437"/>
      <c r="J246" s="437"/>
      <c r="K246" s="437"/>
      <c r="L246" s="437"/>
      <c r="M246" s="437"/>
      <c r="N246" s="437"/>
      <c r="O246" s="437"/>
      <c r="P246" s="437"/>
      <c r="Q246" s="437"/>
      <c r="R246" s="437"/>
      <c r="S246" s="437"/>
      <c r="T246" s="437"/>
      <c r="U246" s="437"/>
      <c r="V246" s="437"/>
      <c r="W246" s="437"/>
      <c r="X246" s="421"/>
    </row>
    <row r="247" ht="12.75" customHeight="1">
      <c r="A247" s="596"/>
      <c r="B247" s="597"/>
      <c r="C247" s="598"/>
      <c r="D247" s="598"/>
      <c r="E247" s="437"/>
      <c r="F247" s="437"/>
      <c r="G247" s="437"/>
      <c r="H247" s="437"/>
      <c r="I247" s="437"/>
      <c r="J247" s="437"/>
      <c r="K247" s="437"/>
      <c r="L247" s="437"/>
      <c r="M247" s="437"/>
      <c r="N247" s="437"/>
      <c r="O247" s="437"/>
      <c r="P247" s="437"/>
      <c r="Q247" s="437"/>
      <c r="R247" s="437"/>
      <c r="S247" s="437"/>
      <c r="T247" s="437"/>
      <c r="U247" s="437"/>
      <c r="V247" s="437"/>
      <c r="W247" s="437"/>
      <c r="X247" s="421"/>
    </row>
    <row r="248" ht="12.75" customHeight="1">
      <c r="A248" s="596"/>
      <c r="B248" s="597"/>
      <c r="C248" s="598"/>
      <c r="D248" s="598"/>
      <c r="E248" s="437"/>
      <c r="F248" s="437"/>
      <c r="G248" s="437"/>
      <c r="H248" s="437"/>
      <c r="I248" s="437"/>
      <c r="J248" s="437"/>
      <c r="K248" s="437"/>
      <c r="L248" s="437"/>
      <c r="M248" s="437"/>
      <c r="N248" s="437"/>
      <c r="O248" s="437"/>
      <c r="P248" s="437"/>
      <c r="Q248" s="437"/>
      <c r="R248" s="437"/>
      <c r="S248" s="437"/>
      <c r="T248" s="437"/>
      <c r="U248" s="437"/>
      <c r="V248" s="437"/>
      <c r="W248" s="437"/>
      <c r="X248" s="421"/>
    </row>
    <row r="249" ht="12.75" customHeight="1">
      <c r="A249" s="596"/>
      <c r="B249" s="597"/>
      <c r="C249" s="598"/>
      <c r="D249" s="598"/>
      <c r="E249" s="437"/>
      <c r="F249" s="437"/>
      <c r="G249" s="437"/>
      <c r="H249" s="437"/>
      <c r="I249" s="437"/>
      <c r="J249" s="437"/>
      <c r="K249" s="437"/>
      <c r="L249" s="437"/>
      <c r="M249" s="437"/>
      <c r="N249" s="437"/>
      <c r="O249" s="437"/>
      <c r="P249" s="437"/>
      <c r="Q249" s="437"/>
      <c r="R249" s="437"/>
      <c r="S249" s="437"/>
      <c r="T249" s="437"/>
      <c r="U249" s="437"/>
      <c r="V249" s="437"/>
      <c r="W249" s="437"/>
      <c r="X249" s="421"/>
    </row>
    <row r="250" ht="12.75" customHeight="1">
      <c r="A250" s="596"/>
      <c r="B250" s="597"/>
      <c r="C250" s="598"/>
      <c r="D250" s="598"/>
      <c r="E250" s="437"/>
      <c r="F250" s="437"/>
      <c r="G250" s="437"/>
      <c r="H250" s="437"/>
      <c r="I250" s="437"/>
      <c r="J250" s="437"/>
      <c r="K250" s="437"/>
      <c r="L250" s="437"/>
      <c r="M250" s="437"/>
      <c r="N250" s="437"/>
      <c r="O250" s="437"/>
      <c r="P250" s="437"/>
      <c r="Q250" s="437"/>
      <c r="R250" s="437"/>
      <c r="S250" s="437"/>
      <c r="T250" s="437"/>
      <c r="U250" s="437"/>
      <c r="V250" s="437"/>
      <c r="W250" s="437"/>
      <c r="X250" s="421"/>
    </row>
    <row r="251" ht="12.75" customHeight="1">
      <c r="A251" s="596"/>
      <c r="B251" s="597"/>
      <c r="C251" s="598"/>
      <c r="D251" s="598"/>
      <c r="E251" s="437"/>
      <c r="F251" s="437"/>
      <c r="G251" s="437"/>
      <c r="H251" s="437"/>
      <c r="I251" s="437"/>
      <c r="J251" s="437"/>
      <c r="K251" s="437"/>
      <c r="L251" s="437"/>
      <c r="M251" s="437"/>
      <c r="N251" s="437"/>
      <c r="O251" s="437"/>
      <c r="P251" s="437"/>
      <c r="Q251" s="437"/>
      <c r="R251" s="437"/>
      <c r="S251" s="437"/>
      <c r="T251" s="437"/>
      <c r="U251" s="437"/>
      <c r="V251" s="437"/>
      <c r="W251" s="437"/>
      <c r="X251" s="421"/>
    </row>
    <row r="252" ht="12.75" customHeight="1">
      <c r="A252" s="596"/>
      <c r="B252" s="597"/>
      <c r="C252" s="598"/>
      <c r="D252" s="598"/>
      <c r="E252" s="437"/>
      <c r="F252" s="437"/>
      <c r="G252" s="437"/>
      <c r="H252" s="437"/>
      <c r="I252" s="437"/>
      <c r="J252" s="437"/>
      <c r="K252" s="437"/>
      <c r="L252" s="437"/>
      <c r="M252" s="437"/>
      <c r="N252" s="437"/>
      <c r="O252" s="437"/>
      <c r="P252" s="437"/>
      <c r="Q252" s="437"/>
      <c r="R252" s="437"/>
      <c r="S252" s="437"/>
      <c r="T252" s="437"/>
      <c r="U252" s="437"/>
      <c r="V252" s="437"/>
      <c r="W252" s="437"/>
      <c r="X252" s="421"/>
    </row>
    <row r="253" ht="12.75" customHeight="1">
      <c r="A253" s="596"/>
      <c r="B253" s="597"/>
      <c r="C253" s="598"/>
      <c r="D253" s="598"/>
      <c r="E253" s="437"/>
      <c r="F253" s="437"/>
      <c r="G253" s="437"/>
      <c r="H253" s="437"/>
      <c r="I253" s="437"/>
      <c r="J253" s="437"/>
      <c r="K253" s="437"/>
      <c r="L253" s="437"/>
      <c r="M253" s="437"/>
      <c r="N253" s="437"/>
      <c r="O253" s="437"/>
      <c r="P253" s="437"/>
      <c r="Q253" s="437"/>
      <c r="R253" s="437"/>
      <c r="S253" s="437"/>
      <c r="T253" s="437"/>
      <c r="U253" s="437"/>
      <c r="V253" s="437"/>
      <c r="W253" s="437"/>
      <c r="X253" s="421"/>
    </row>
    <row r="254" ht="12.75" customHeight="1">
      <c r="A254" s="596"/>
      <c r="B254" s="597"/>
      <c r="C254" s="598"/>
      <c r="D254" s="598"/>
      <c r="E254" s="437"/>
      <c r="F254" s="437"/>
      <c r="G254" s="437"/>
      <c r="H254" s="437"/>
      <c r="I254" s="437"/>
      <c r="J254" s="437"/>
      <c r="K254" s="437"/>
      <c r="L254" s="437"/>
      <c r="M254" s="437"/>
      <c r="N254" s="437"/>
      <c r="O254" s="437"/>
      <c r="P254" s="437"/>
      <c r="Q254" s="437"/>
      <c r="R254" s="437"/>
      <c r="S254" s="437"/>
      <c r="T254" s="437"/>
      <c r="U254" s="437"/>
      <c r="V254" s="437"/>
      <c r="W254" s="437"/>
      <c r="X254" s="421"/>
    </row>
    <row r="255" ht="15.7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row>
    <row r="256" ht="15.7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row>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1">
    <mergeCell ref="C1:E1"/>
  </mergeCells>
  <printOptions/>
  <pageMargins bottom="0.75" footer="0.0" header="0.0" left="0.7" right="0.7" top="0.75"/>
  <pageSetup orientation="portrait"/>
  <headerFooter>
    <oddFooter>&amp;C000000&amp;P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cols>
    <col customWidth="1" min="1" max="1" width="11.71"/>
    <col customWidth="1" min="2" max="3" width="12.14"/>
    <col customWidth="1" min="4" max="7" width="14.14"/>
    <col customWidth="1" min="8" max="8" width="8.86"/>
    <col customWidth="1" min="9" max="9" width="49.0"/>
    <col customWidth="1" min="10" max="10" width="8.86"/>
    <col customWidth="1" min="11" max="11" width="16.0"/>
    <col customWidth="1" min="12" max="12" width="11.86"/>
    <col customWidth="1" min="13" max="25" width="8.86"/>
  </cols>
  <sheetData>
    <row r="1" ht="71.25" customHeight="1">
      <c r="A1" s="561"/>
      <c r="B1" s="562"/>
      <c r="C1" s="20" t="s">
        <v>658</v>
      </c>
      <c r="H1" s="565"/>
    </row>
    <row r="2" ht="49.5" customHeight="1">
      <c r="A2" s="569" t="s">
        <v>659</v>
      </c>
      <c r="B2" s="599"/>
      <c r="C2" s="600" t="s">
        <v>660</v>
      </c>
      <c r="D2" s="600" t="s">
        <v>661</v>
      </c>
      <c r="E2" s="600" t="s">
        <v>662</v>
      </c>
      <c r="F2" s="600" t="s">
        <v>663</v>
      </c>
      <c r="G2" s="600" t="s">
        <v>664</v>
      </c>
      <c r="H2" s="601" t="s">
        <v>665</v>
      </c>
      <c r="I2" s="30"/>
      <c r="J2" s="30"/>
      <c r="K2" s="30"/>
      <c r="L2" s="30"/>
      <c r="M2" s="30"/>
      <c r="N2" s="30"/>
      <c r="O2" s="30"/>
      <c r="P2" s="30"/>
      <c r="Q2" s="30"/>
      <c r="R2" s="30"/>
      <c r="S2" s="30"/>
      <c r="T2" s="30"/>
      <c r="U2" s="30"/>
      <c r="V2" s="30"/>
      <c r="W2" s="30"/>
      <c r="X2" s="30"/>
      <c r="Y2" s="30"/>
      <c r="Z2" s="30"/>
      <c r="AA2" s="30"/>
      <c r="AB2" s="31"/>
    </row>
    <row r="3" ht="16.5" customHeight="1">
      <c r="A3" s="602">
        <f t="shared" ref="A3:A54" si="1">WEEKNUM(B3)</f>
        <v>1</v>
      </c>
      <c r="B3" s="603">
        <v>45294.0</v>
      </c>
      <c r="C3" s="604">
        <f>SUMIFS('Production Calendar'!$S$3:$S$477,'Production Calendar'!$P$3:$P$477,"&gt;="&amp;$B3,'Production Calendar'!$P$3:$P$477,"&lt;"&amp;$B4)</f>
        <v>0</v>
      </c>
      <c r="D3" s="578">
        <f>SUMIFS('Production Calendar'!$Z$3:$Z$477,'Production Calendar'!$X$3:$X$477,"&gt;="&amp;$B3,'Production Calendar'!$X$3:$X$477,"&lt;"&amp;$B4)</f>
        <v>0</v>
      </c>
      <c r="E3" s="578">
        <f>SUMIFS('Production Calendar'!$S$3:$S$477,'Production Calendar'!$X$3:$X$477,"&gt;="&amp;$B3,'Production Calendar'!$X$3:$X$477,"&lt;"&amp;$B4)</f>
        <v>0</v>
      </c>
      <c r="F3" s="578" t="str">
        <f>SUMIFS('Production Calendar'!$N$3:$N$477,'Production Calendar'!$H$3:$H$4,"&gt;="&amp;$B3,'Production Calendar'!$H$3:$H$4,"&lt;"&amp;$B4)</f>
        <v>#VALUE!</v>
      </c>
      <c r="G3" s="605">
        <v>0.0</v>
      </c>
      <c r="H3" s="580"/>
      <c r="I3" s="581"/>
      <c r="J3" s="581"/>
      <c r="K3" s="581"/>
      <c r="L3" s="581"/>
      <c r="M3" s="581"/>
      <c r="N3" s="581"/>
      <c r="O3" s="581"/>
      <c r="P3" s="581"/>
      <c r="Q3" s="581"/>
      <c r="R3" s="437"/>
      <c r="S3" s="437"/>
      <c r="T3" s="437"/>
      <c r="U3" s="437"/>
      <c r="V3" s="437"/>
      <c r="W3" s="437"/>
      <c r="X3" s="437"/>
      <c r="Y3" s="437"/>
      <c r="Z3" s="421"/>
    </row>
    <row r="4" ht="16.5" customHeight="1">
      <c r="A4" s="606">
        <f t="shared" si="1"/>
        <v>2</v>
      </c>
      <c r="B4" s="582">
        <f t="shared" ref="B4:B54" si="2">B3+7</f>
        <v>45301</v>
      </c>
      <c r="C4" s="607">
        <f>SUMIFS('Production Calendar'!$S$3:$S$477,'Production Calendar'!$P$3:$P$477,"&gt;="&amp;$B4,'Production Calendar'!$P$3:$P$477,"&lt;"&amp;$B5)</f>
        <v>0</v>
      </c>
      <c r="D4" s="584">
        <f>SUMIFS('Production Calendar'!$Z$3:$Z$477,'Production Calendar'!$X$3:$X$477,"&gt;="&amp;$B4,'Production Calendar'!$X$3:$X$477,"&lt;"&amp;$B5)</f>
        <v>0</v>
      </c>
      <c r="E4" s="584">
        <f>SUMIFS('Production Calendar'!$S$3:$S$477,'Production Calendar'!$X$3:$X$477,"&gt;="&amp;$B4,'Production Calendar'!$X$3:$X$477,"&lt;"&amp;$B5)</f>
        <v>0</v>
      </c>
      <c r="F4" s="584" t="str">
        <f>SUMIFS('Production Calendar'!$N$3:$N$477,'Production Calendar'!$H$3:$H$4,"&gt;="&amp;$B4,'Production Calendar'!$H$3:$H$4,"&lt;"&amp;$B5)</f>
        <v>#VALUE!</v>
      </c>
      <c r="G4" s="585" t="str">
        <f t="shared" ref="G4:G54" si="3">G3+C4+D4-E4-F4</f>
        <v>#VALUE!</v>
      </c>
      <c r="H4" s="580"/>
      <c r="I4" s="581"/>
      <c r="J4" s="581"/>
      <c r="K4" s="581"/>
      <c r="L4" s="581"/>
      <c r="M4" s="581"/>
      <c r="N4" s="581"/>
      <c r="O4" s="581"/>
      <c r="P4" s="581"/>
      <c r="Q4" s="581"/>
      <c r="R4" s="437"/>
      <c r="S4" s="437"/>
      <c r="T4" s="437"/>
      <c r="U4" s="437"/>
      <c r="V4" s="437"/>
      <c r="W4" s="437"/>
      <c r="X4" s="437"/>
      <c r="Y4" s="437"/>
      <c r="Z4" s="421"/>
    </row>
    <row r="5" ht="16.5" customHeight="1">
      <c r="A5" s="606">
        <f t="shared" si="1"/>
        <v>3</v>
      </c>
      <c r="B5" s="582">
        <f t="shared" si="2"/>
        <v>45308</v>
      </c>
      <c r="C5" s="607">
        <f>SUMIFS('Production Calendar'!$S$3:$S$477,'Production Calendar'!$P$3:$P$477,"&gt;="&amp;$B5,'Production Calendar'!$P$3:$P$477,"&lt;"&amp;$B6)</f>
        <v>0</v>
      </c>
      <c r="D5" s="584">
        <f>SUMIFS('Production Calendar'!$Z$3:$Z$477,'Production Calendar'!$X$3:$X$477,"&gt;="&amp;$B5,'Production Calendar'!$X$3:$X$477,"&lt;"&amp;$B6)</f>
        <v>0</v>
      </c>
      <c r="E5" s="584">
        <f>SUMIFS('Production Calendar'!$S$3:$S$477,'Production Calendar'!$X$3:$X$477,"&gt;="&amp;$B5,'Production Calendar'!$X$3:$X$477,"&lt;"&amp;$B6)</f>
        <v>0</v>
      </c>
      <c r="F5" s="584" t="str">
        <f>SUMIFS('Production Calendar'!$N$3:$N$477,'Production Calendar'!$H$3:$H$4,"&gt;="&amp;$B5,'Production Calendar'!$H$3:$H$4,"&lt;"&amp;$B6)</f>
        <v>#VALUE!</v>
      </c>
      <c r="G5" s="585" t="str">
        <f t="shared" si="3"/>
        <v>#VALUE!</v>
      </c>
      <c r="H5" s="580"/>
      <c r="I5" s="581"/>
      <c r="J5" s="581"/>
      <c r="K5" s="581"/>
      <c r="L5" s="581"/>
      <c r="M5" s="581"/>
      <c r="N5" s="581"/>
      <c r="O5" s="581"/>
      <c r="P5" s="581"/>
      <c r="Q5" s="581"/>
      <c r="R5" s="437"/>
      <c r="S5" s="437"/>
      <c r="T5" s="437"/>
      <c r="U5" s="437"/>
      <c r="V5" s="437"/>
      <c r="W5" s="437"/>
      <c r="X5" s="437"/>
      <c r="Y5" s="437"/>
      <c r="Z5" s="421"/>
    </row>
    <row r="6" ht="16.5" customHeight="1">
      <c r="A6" s="606">
        <f t="shared" si="1"/>
        <v>4</v>
      </c>
      <c r="B6" s="582">
        <f t="shared" si="2"/>
        <v>45315</v>
      </c>
      <c r="C6" s="607">
        <f>SUMIFS('Production Calendar'!$S$3:$S$477,'Production Calendar'!$P$3:$P$477,"&gt;="&amp;$B6,'Production Calendar'!$P$3:$P$477,"&lt;"&amp;$B7)</f>
        <v>0</v>
      </c>
      <c r="D6" s="584">
        <f>SUMIFS('Production Calendar'!$Z$3:$Z$477,'Production Calendar'!$X$3:$X$477,"&gt;="&amp;$B6,'Production Calendar'!$X$3:$X$477,"&lt;"&amp;$B7)</f>
        <v>0</v>
      </c>
      <c r="E6" s="584">
        <f>SUMIFS('Production Calendar'!$S$3:$S$477,'Production Calendar'!$X$3:$X$477,"&gt;="&amp;$B6,'Production Calendar'!$X$3:$X$477,"&lt;"&amp;$B7)</f>
        <v>0</v>
      </c>
      <c r="F6" s="584" t="str">
        <f>SUMIFS('Production Calendar'!$N$3:$N$477,'Production Calendar'!$H$3:$H$4,"&gt;="&amp;$B6,'Production Calendar'!$H$3:$H$4,"&lt;"&amp;$B7)</f>
        <v>#VALUE!</v>
      </c>
      <c r="G6" s="585" t="str">
        <f t="shared" si="3"/>
        <v>#VALUE!</v>
      </c>
      <c r="H6" s="580"/>
      <c r="I6" s="581"/>
      <c r="J6" s="581"/>
      <c r="K6" s="581"/>
      <c r="L6" s="581"/>
      <c r="M6" s="581"/>
      <c r="N6" s="581"/>
      <c r="O6" s="581"/>
      <c r="P6" s="581"/>
      <c r="Q6" s="581"/>
      <c r="R6" s="437"/>
      <c r="S6" s="437"/>
      <c r="T6" s="437"/>
      <c r="U6" s="437"/>
      <c r="V6" s="437"/>
      <c r="W6" s="437"/>
      <c r="X6" s="437"/>
      <c r="Y6" s="437"/>
      <c r="Z6" s="421"/>
    </row>
    <row r="7" ht="16.5" customHeight="1">
      <c r="A7" s="606">
        <f t="shared" si="1"/>
        <v>5</v>
      </c>
      <c r="B7" s="582">
        <f t="shared" si="2"/>
        <v>45322</v>
      </c>
      <c r="C7" s="607">
        <f>SUMIFS('Production Calendar'!$S$3:$S$477,'Production Calendar'!$P$3:$P$477,"&gt;="&amp;$B7,'Production Calendar'!$P$3:$P$477,"&lt;"&amp;$B8)</f>
        <v>0</v>
      </c>
      <c r="D7" s="584">
        <f>SUMIFS('Production Calendar'!$Z$3:$Z$477,'Production Calendar'!$X$3:$X$477,"&gt;="&amp;$B7,'Production Calendar'!$X$3:$X$477,"&lt;"&amp;$B8)</f>
        <v>0</v>
      </c>
      <c r="E7" s="584">
        <f>SUMIFS('Production Calendar'!$S$3:$S$477,'Production Calendar'!$X$3:$X$477,"&gt;="&amp;$B7,'Production Calendar'!$X$3:$X$477,"&lt;"&amp;$B8)</f>
        <v>0</v>
      </c>
      <c r="F7" s="584" t="str">
        <f>SUMIFS('Production Calendar'!$N$3:$N$477,'Production Calendar'!$H$3:$H$4,"&gt;="&amp;$B7,'Production Calendar'!$H$3:$H$4,"&lt;"&amp;$B8)</f>
        <v>#VALUE!</v>
      </c>
      <c r="G7" s="585" t="str">
        <f t="shared" si="3"/>
        <v>#VALUE!</v>
      </c>
      <c r="H7" s="580"/>
      <c r="I7" s="581"/>
      <c r="J7" s="581"/>
      <c r="K7" s="581"/>
      <c r="L7" s="581"/>
      <c r="M7" s="581"/>
      <c r="N7" s="581"/>
      <c r="O7" s="581"/>
      <c r="P7" s="581"/>
      <c r="Q7" s="581"/>
      <c r="R7" s="437"/>
      <c r="S7" s="437"/>
      <c r="T7" s="437"/>
      <c r="U7" s="437"/>
      <c r="V7" s="437"/>
      <c r="W7" s="437"/>
      <c r="X7" s="437"/>
      <c r="Y7" s="437"/>
      <c r="Z7" s="421"/>
    </row>
    <row r="8" ht="16.5" customHeight="1">
      <c r="A8" s="606">
        <f t="shared" si="1"/>
        <v>6</v>
      </c>
      <c r="B8" s="582">
        <f t="shared" si="2"/>
        <v>45329</v>
      </c>
      <c r="C8" s="607">
        <f>SUMIFS('Production Calendar'!$S$3:$S$477,'Production Calendar'!$P$3:$P$477,"&gt;="&amp;$B8,'Production Calendar'!$P$3:$P$477,"&lt;"&amp;$B9)</f>
        <v>0</v>
      </c>
      <c r="D8" s="584">
        <f>SUMIFS('Production Calendar'!$Z$3:$Z$477,'Production Calendar'!$X$3:$X$477,"&gt;="&amp;$B8,'Production Calendar'!$X$3:$X$477,"&lt;"&amp;$B9)</f>
        <v>0</v>
      </c>
      <c r="E8" s="584">
        <f>SUMIFS('Production Calendar'!$S$3:$S$477,'Production Calendar'!$X$3:$X$477,"&gt;="&amp;$B8,'Production Calendar'!$X$3:$X$477,"&lt;"&amp;$B9)</f>
        <v>0</v>
      </c>
      <c r="F8" s="584" t="str">
        <f>SUMIFS('Production Calendar'!$N$3:$N$477,'Production Calendar'!$H$3:$H$4,"&gt;="&amp;$B8,'Production Calendar'!$H$3:$H$4,"&lt;"&amp;$B9)</f>
        <v>#VALUE!</v>
      </c>
      <c r="G8" s="585" t="str">
        <f t="shared" si="3"/>
        <v>#VALUE!</v>
      </c>
      <c r="H8" s="580"/>
      <c r="I8" s="581"/>
      <c r="J8" s="581"/>
      <c r="K8" s="581"/>
      <c r="L8" s="581"/>
      <c r="M8" s="581"/>
      <c r="N8" s="581"/>
      <c r="O8" s="581"/>
      <c r="P8" s="581"/>
      <c r="Q8" s="581"/>
      <c r="R8" s="437"/>
      <c r="S8" s="437"/>
      <c r="T8" s="437"/>
      <c r="U8" s="437"/>
      <c r="V8" s="437"/>
      <c r="W8" s="437"/>
      <c r="X8" s="437"/>
      <c r="Y8" s="437"/>
      <c r="Z8" s="421"/>
    </row>
    <row r="9" ht="16.5" customHeight="1">
      <c r="A9" s="606">
        <f t="shared" si="1"/>
        <v>7</v>
      </c>
      <c r="B9" s="582">
        <f t="shared" si="2"/>
        <v>45336</v>
      </c>
      <c r="C9" s="607">
        <f>SUMIFS('Production Calendar'!$S$3:$S$477,'Production Calendar'!$P$3:$P$477,"&gt;="&amp;$B9,'Production Calendar'!$P$3:$P$477,"&lt;"&amp;$B10)</f>
        <v>0</v>
      </c>
      <c r="D9" s="584">
        <f>SUMIFS('Production Calendar'!$Z$3:$Z$477,'Production Calendar'!$X$3:$X$477,"&gt;="&amp;$B9,'Production Calendar'!$X$3:$X$477,"&lt;"&amp;$B10)</f>
        <v>0</v>
      </c>
      <c r="E9" s="584">
        <f>SUMIFS('Production Calendar'!$S$3:$S$477,'Production Calendar'!$X$3:$X$477,"&gt;="&amp;$B9,'Production Calendar'!$X$3:$X$477,"&lt;"&amp;$B10)</f>
        <v>0</v>
      </c>
      <c r="F9" s="584" t="str">
        <f>SUMIFS('Production Calendar'!$N$3:$N$477,'Production Calendar'!$H$3:$H$4,"&gt;="&amp;$B9,'Production Calendar'!$H$3:$H$4,"&lt;"&amp;$B10)</f>
        <v>#VALUE!</v>
      </c>
      <c r="G9" s="585" t="str">
        <f t="shared" si="3"/>
        <v>#VALUE!</v>
      </c>
      <c r="H9" s="580"/>
      <c r="I9" s="581"/>
      <c r="J9" s="581"/>
      <c r="K9" s="581"/>
      <c r="L9" s="581"/>
      <c r="M9" s="581"/>
      <c r="N9" s="581"/>
      <c r="O9" s="581"/>
      <c r="P9" s="581"/>
      <c r="Q9" s="581"/>
      <c r="R9" s="437"/>
      <c r="S9" s="437"/>
      <c r="T9" s="437"/>
      <c r="U9" s="437"/>
      <c r="V9" s="437"/>
      <c r="W9" s="437"/>
      <c r="X9" s="437"/>
      <c r="Y9" s="437"/>
      <c r="Z9" s="421"/>
    </row>
    <row r="10" ht="16.5" customHeight="1">
      <c r="A10" s="606">
        <f t="shared" si="1"/>
        <v>8</v>
      </c>
      <c r="B10" s="582">
        <f t="shared" si="2"/>
        <v>45343</v>
      </c>
      <c r="C10" s="607">
        <f>SUMIFS('Production Calendar'!$S$3:$S$477,'Production Calendar'!$P$3:$P$477,"&gt;="&amp;$B10,'Production Calendar'!$P$3:$P$477,"&lt;"&amp;$B11)</f>
        <v>0</v>
      </c>
      <c r="D10" s="584">
        <f>SUMIFS('Production Calendar'!$Z$3:$Z$477,'Production Calendar'!$X$3:$X$477,"&gt;="&amp;$B10,'Production Calendar'!$X$3:$X$477,"&lt;"&amp;$B11)</f>
        <v>0</v>
      </c>
      <c r="E10" s="584">
        <f>SUMIFS('Production Calendar'!$S$3:$S$477,'Production Calendar'!$X$3:$X$477,"&gt;="&amp;$B10,'Production Calendar'!$X$3:$X$477,"&lt;"&amp;$B11)</f>
        <v>0</v>
      </c>
      <c r="F10" s="584" t="str">
        <f>SUMIFS('Production Calendar'!$N$3:$N$477,'Production Calendar'!$H$3:$H$4,"&gt;="&amp;$B10,'Production Calendar'!$H$3:$H$4,"&lt;"&amp;$B11)</f>
        <v>#VALUE!</v>
      </c>
      <c r="G10" s="585" t="str">
        <f t="shared" si="3"/>
        <v>#VALUE!</v>
      </c>
      <c r="H10" s="580"/>
      <c r="I10" s="581"/>
      <c r="J10" s="581"/>
      <c r="K10" s="581"/>
      <c r="L10" s="581"/>
      <c r="M10" s="581"/>
      <c r="N10" s="581"/>
      <c r="O10" s="581"/>
      <c r="P10" s="581"/>
      <c r="Q10" s="581"/>
      <c r="R10" s="437"/>
      <c r="S10" s="437"/>
      <c r="T10" s="437"/>
      <c r="U10" s="437"/>
      <c r="V10" s="437"/>
      <c r="W10" s="437"/>
      <c r="X10" s="437"/>
      <c r="Y10" s="437"/>
      <c r="Z10" s="421"/>
    </row>
    <row r="11" ht="16.5" customHeight="1">
      <c r="A11" s="606">
        <f t="shared" si="1"/>
        <v>9</v>
      </c>
      <c r="B11" s="582">
        <f t="shared" si="2"/>
        <v>45350</v>
      </c>
      <c r="C11" s="607">
        <f>SUMIFS('Production Calendar'!$S$3:$S$477,'Production Calendar'!$P$3:$P$477,"&gt;="&amp;$B11,'Production Calendar'!$P$3:$P$477,"&lt;"&amp;$B12)</f>
        <v>0</v>
      </c>
      <c r="D11" s="584">
        <f>SUMIFS('Production Calendar'!$Z$3:$Z$477,'Production Calendar'!$X$3:$X$477,"&gt;="&amp;$B11,'Production Calendar'!$X$3:$X$477,"&lt;"&amp;$B12)</f>
        <v>0</v>
      </c>
      <c r="E11" s="584">
        <f>SUMIFS('Production Calendar'!$S$3:$S$477,'Production Calendar'!$X$3:$X$477,"&gt;="&amp;$B11,'Production Calendar'!$X$3:$X$477,"&lt;"&amp;$B12)</f>
        <v>0</v>
      </c>
      <c r="F11" s="584" t="str">
        <f>SUMIFS('Production Calendar'!$N$3:$N$477,'Production Calendar'!$H$3:$H$4,"&gt;="&amp;$B11,'Production Calendar'!$H$3:$H$4,"&lt;"&amp;$B12)</f>
        <v>#VALUE!</v>
      </c>
      <c r="G11" s="585" t="str">
        <f t="shared" si="3"/>
        <v>#VALUE!</v>
      </c>
      <c r="H11" s="580"/>
      <c r="I11" s="581"/>
      <c r="J11" s="581"/>
      <c r="K11" s="581"/>
      <c r="L11" s="581"/>
      <c r="M11" s="581"/>
      <c r="N11" s="581"/>
      <c r="O11" s="581"/>
      <c r="P11" s="581"/>
      <c r="Q11" s="581"/>
      <c r="R11" s="437"/>
      <c r="S11" s="437"/>
      <c r="T11" s="437"/>
      <c r="U11" s="437"/>
      <c r="V11" s="437"/>
      <c r="W11" s="437"/>
      <c r="X11" s="437"/>
      <c r="Y11" s="437"/>
      <c r="Z11" s="421"/>
    </row>
    <row r="12" ht="16.5" customHeight="1">
      <c r="A12" s="606">
        <f t="shared" si="1"/>
        <v>10</v>
      </c>
      <c r="B12" s="582">
        <f t="shared" si="2"/>
        <v>45357</v>
      </c>
      <c r="C12" s="607">
        <f>SUMIFS('Production Calendar'!$S$3:$S$477,'Production Calendar'!$P$3:$P$477,"&gt;="&amp;$B12,'Production Calendar'!$P$3:$P$477,"&lt;"&amp;$B13)</f>
        <v>0</v>
      </c>
      <c r="D12" s="584">
        <f>SUMIFS('Production Calendar'!$Z$3:$Z$477,'Production Calendar'!$X$3:$X$477,"&gt;="&amp;$B12,'Production Calendar'!$X$3:$X$477,"&lt;"&amp;$B13)</f>
        <v>0</v>
      </c>
      <c r="E12" s="584">
        <f>SUMIFS('Production Calendar'!$S$3:$S$477,'Production Calendar'!$X$3:$X$477,"&gt;="&amp;$B12,'Production Calendar'!$X$3:$X$477,"&lt;"&amp;$B13)</f>
        <v>0</v>
      </c>
      <c r="F12" s="584" t="str">
        <f>SUMIFS('Production Calendar'!$N$3:$N$477,'Production Calendar'!$H$3:$H$4,"&gt;="&amp;$B12,'Production Calendar'!$H$3:$H$4,"&lt;"&amp;$B13)</f>
        <v>#VALUE!</v>
      </c>
      <c r="G12" s="585" t="str">
        <f t="shared" si="3"/>
        <v>#VALUE!</v>
      </c>
      <c r="H12" s="580"/>
      <c r="I12" s="581"/>
      <c r="J12" s="581"/>
      <c r="K12" s="581"/>
      <c r="L12" s="581"/>
      <c r="M12" s="581"/>
      <c r="N12" s="581"/>
      <c r="O12" s="581"/>
      <c r="P12" s="581"/>
      <c r="Q12" s="581"/>
      <c r="R12" s="437"/>
      <c r="S12" s="437"/>
      <c r="T12" s="437"/>
      <c r="U12" s="437"/>
      <c r="V12" s="437"/>
      <c r="W12" s="437"/>
      <c r="X12" s="437"/>
      <c r="Y12" s="437"/>
      <c r="Z12" s="421"/>
    </row>
    <row r="13" ht="16.5" customHeight="1">
      <c r="A13" s="606">
        <f t="shared" si="1"/>
        <v>11</v>
      </c>
      <c r="B13" s="582">
        <f t="shared" si="2"/>
        <v>45364</v>
      </c>
      <c r="C13" s="607">
        <f>SUMIFS('Production Calendar'!$S$3:$S$477,'Production Calendar'!$P$3:$P$477,"&gt;="&amp;$B13,'Production Calendar'!$P$3:$P$477,"&lt;"&amp;$B14)</f>
        <v>0</v>
      </c>
      <c r="D13" s="584">
        <f>SUMIFS('Production Calendar'!$Z$3:$Z$477,'Production Calendar'!$X$3:$X$477,"&gt;="&amp;$B13,'Production Calendar'!$X$3:$X$477,"&lt;"&amp;$B14)</f>
        <v>0</v>
      </c>
      <c r="E13" s="584">
        <f>SUMIFS('Production Calendar'!$S$3:$S$477,'Production Calendar'!$X$3:$X$477,"&gt;="&amp;$B13,'Production Calendar'!$X$3:$X$477,"&lt;"&amp;$B14)</f>
        <v>0</v>
      </c>
      <c r="F13" s="584" t="str">
        <f>SUMIFS('Production Calendar'!$N$3:$N$477,'Production Calendar'!$H$3:$H$4,"&gt;="&amp;$B13,'Production Calendar'!$H$3:$H$4,"&lt;"&amp;$B14)</f>
        <v>#VALUE!</v>
      </c>
      <c r="G13" s="585" t="str">
        <f t="shared" si="3"/>
        <v>#VALUE!</v>
      </c>
      <c r="H13" s="580"/>
      <c r="I13" s="581"/>
      <c r="J13" s="581"/>
      <c r="K13" s="581"/>
      <c r="L13" s="581"/>
      <c r="M13" s="581"/>
      <c r="N13" s="581"/>
      <c r="O13" s="581"/>
      <c r="P13" s="581"/>
      <c r="Q13" s="581"/>
      <c r="R13" s="437"/>
      <c r="S13" s="437"/>
      <c r="T13" s="437"/>
      <c r="U13" s="437"/>
      <c r="V13" s="437"/>
      <c r="W13" s="437"/>
      <c r="X13" s="437"/>
      <c r="Y13" s="437"/>
      <c r="Z13" s="421"/>
    </row>
    <row r="14" ht="16.5" customHeight="1">
      <c r="A14" s="606">
        <f t="shared" si="1"/>
        <v>12</v>
      </c>
      <c r="B14" s="582">
        <f t="shared" si="2"/>
        <v>45371</v>
      </c>
      <c r="C14" s="607">
        <f>SUMIFS('Production Calendar'!$S$3:$S$477,'Production Calendar'!$P$3:$P$477,"&gt;="&amp;$B14,'Production Calendar'!$P$3:$P$477,"&lt;"&amp;$B15)</f>
        <v>0</v>
      </c>
      <c r="D14" s="584">
        <f>SUMIFS('Production Calendar'!$Z$3:$Z$477,'Production Calendar'!$X$3:$X$477,"&gt;="&amp;$B14,'Production Calendar'!$X$3:$X$477,"&lt;"&amp;$B15)</f>
        <v>0</v>
      </c>
      <c r="E14" s="584">
        <f>SUMIFS('Production Calendar'!$S$3:$S$477,'Production Calendar'!$X$3:$X$477,"&gt;="&amp;$B14,'Production Calendar'!$X$3:$X$477,"&lt;"&amp;$B15)</f>
        <v>0</v>
      </c>
      <c r="F14" s="584" t="str">
        <f>SUMIFS('Production Calendar'!$N$3:$N$477,'Production Calendar'!$H$3:$H$4,"&gt;="&amp;$B14,'Production Calendar'!$H$3:$H$4,"&lt;"&amp;$B15)</f>
        <v>#VALUE!</v>
      </c>
      <c r="G14" s="585" t="str">
        <f t="shared" si="3"/>
        <v>#VALUE!</v>
      </c>
      <c r="H14" s="580"/>
      <c r="I14" s="581"/>
      <c r="J14" s="581"/>
      <c r="K14" s="581"/>
      <c r="L14" s="581"/>
      <c r="M14" s="581"/>
      <c r="N14" s="581"/>
      <c r="O14" s="581"/>
      <c r="P14" s="581"/>
      <c r="Q14" s="581"/>
      <c r="R14" s="437"/>
      <c r="S14" s="437"/>
      <c r="T14" s="437"/>
      <c r="U14" s="437"/>
      <c r="V14" s="437"/>
      <c r="W14" s="437"/>
      <c r="X14" s="437"/>
      <c r="Y14" s="437"/>
      <c r="Z14" s="421"/>
    </row>
    <row r="15" ht="16.5" customHeight="1">
      <c r="A15" s="606">
        <f t="shared" si="1"/>
        <v>13</v>
      </c>
      <c r="B15" s="582">
        <f t="shared" si="2"/>
        <v>45378</v>
      </c>
      <c r="C15" s="607">
        <f>SUMIFS('Production Calendar'!$S$3:$S$477,'Production Calendar'!$P$3:$P$477,"&gt;="&amp;$B15,'Production Calendar'!$P$3:$P$477,"&lt;"&amp;$B16)</f>
        <v>0</v>
      </c>
      <c r="D15" s="584">
        <f>SUMIFS('Production Calendar'!$Z$3:$Z$477,'Production Calendar'!$X$3:$X$477,"&gt;="&amp;$B15,'Production Calendar'!$X$3:$X$477,"&lt;"&amp;$B16)</f>
        <v>0</v>
      </c>
      <c r="E15" s="584">
        <f>SUMIFS('Production Calendar'!$S$3:$S$477,'Production Calendar'!$X$3:$X$477,"&gt;="&amp;$B15,'Production Calendar'!$X$3:$X$477,"&lt;"&amp;$B16)</f>
        <v>0</v>
      </c>
      <c r="F15" s="584" t="str">
        <f>SUMIFS('Production Calendar'!$N$3:$N$477,'Production Calendar'!$H$3:$H$4,"&gt;="&amp;$B15,'Production Calendar'!$H$3:$H$4,"&lt;"&amp;$B16)</f>
        <v>#VALUE!</v>
      </c>
      <c r="G15" s="585" t="str">
        <f t="shared" si="3"/>
        <v>#VALUE!</v>
      </c>
      <c r="H15" s="580"/>
      <c r="I15" s="581"/>
      <c r="J15" s="581"/>
      <c r="K15" s="581"/>
      <c r="L15" s="581"/>
      <c r="M15" s="581"/>
      <c r="N15" s="581"/>
      <c r="O15" s="581"/>
      <c r="P15" s="581"/>
      <c r="Q15" s="581"/>
      <c r="R15" s="437"/>
      <c r="S15" s="437"/>
      <c r="T15" s="437"/>
      <c r="U15" s="437"/>
      <c r="V15" s="437"/>
      <c r="W15" s="437"/>
      <c r="X15" s="437"/>
      <c r="Y15" s="437"/>
      <c r="Z15" s="421"/>
    </row>
    <row r="16" ht="16.5" customHeight="1">
      <c r="A16" s="606">
        <f t="shared" si="1"/>
        <v>14</v>
      </c>
      <c r="B16" s="582">
        <f t="shared" si="2"/>
        <v>45385</v>
      </c>
      <c r="C16" s="607">
        <f>SUMIFS('Production Calendar'!$S$3:$S$477,'Production Calendar'!$P$3:$P$477,"&gt;="&amp;$B16,'Production Calendar'!$P$3:$P$477,"&lt;"&amp;$B17)</f>
        <v>0</v>
      </c>
      <c r="D16" s="584">
        <f>SUMIFS('Production Calendar'!$Z$3:$Z$477,'Production Calendar'!$X$3:$X$477,"&gt;="&amp;$B16,'Production Calendar'!$X$3:$X$477,"&lt;"&amp;$B17)</f>
        <v>0</v>
      </c>
      <c r="E16" s="584">
        <f>SUMIFS('Production Calendar'!$S$3:$S$477,'Production Calendar'!$X$3:$X$477,"&gt;="&amp;$B16,'Production Calendar'!$X$3:$X$477,"&lt;"&amp;$B17)</f>
        <v>0</v>
      </c>
      <c r="F16" s="584" t="str">
        <f>SUMIFS('Production Calendar'!$N$3:$N$477,'Production Calendar'!$H$3:$H$4,"&gt;="&amp;$B16,'Production Calendar'!$H$3:$H$4,"&lt;"&amp;$B17)</f>
        <v>#VALUE!</v>
      </c>
      <c r="G16" s="585" t="str">
        <f t="shared" si="3"/>
        <v>#VALUE!</v>
      </c>
      <c r="H16" s="580"/>
      <c r="I16" s="581"/>
      <c r="J16" s="581"/>
      <c r="K16" s="581"/>
      <c r="L16" s="581"/>
      <c r="M16" s="581"/>
      <c r="N16" s="581"/>
      <c r="O16" s="581"/>
      <c r="P16" s="581"/>
      <c r="Q16" s="581"/>
      <c r="R16" s="437"/>
      <c r="S16" s="437"/>
      <c r="T16" s="437"/>
      <c r="U16" s="437"/>
      <c r="V16" s="437"/>
      <c r="W16" s="437"/>
      <c r="X16" s="437"/>
      <c r="Y16" s="437"/>
      <c r="Z16" s="421"/>
    </row>
    <row r="17" ht="16.5" customHeight="1">
      <c r="A17" s="606">
        <f t="shared" si="1"/>
        <v>15</v>
      </c>
      <c r="B17" s="582">
        <f t="shared" si="2"/>
        <v>45392</v>
      </c>
      <c r="C17" s="607">
        <f>SUMIFS('Production Calendar'!$S$3:$S$477,'Production Calendar'!$P$3:$P$477,"&gt;="&amp;$B17,'Production Calendar'!$P$3:$P$477,"&lt;"&amp;$B18)</f>
        <v>0</v>
      </c>
      <c r="D17" s="584">
        <f>SUMIFS('Production Calendar'!$Z$3:$Z$477,'Production Calendar'!$X$3:$X$477,"&gt;="&amp;$B17,'Production Calendar'!$X$3:$X$477,"&lt;"&amp;$B18)</f>
        <v>0</v>
      </c>
      <c r="E17" s="584">
        <f>SUMIFS('Production Calendar'!$S$3:$S$477,'Production Calendar'!$X$3:$X$477,"&gt;="&amp;$B17,'Production Calendar'!$X$3:$X$477,"&lt;"&amp;$B18)</f>
        <v>0</v>
      </c>
      <c r="F17" s="584" t="str">
        <f>SUMIFS('Production Calendar'!$N$3:$N$477,'Production Calendar'!$H$3:$H$4,"&gt;="&amp;$B17,'Production Calendar'!$H$3:$H$4,"&lt;"&amp;$B18)</f>
        <v>#VALUE!</v>
      </c>
      <c r="G17" s="585" t="str">
        <f t="shared" si="3"/>
        <v>#VALUE!</v>
      </c>
      <c r="H17" s="580"/>
      <c r="I17" s="581"/>
      <c r="J17" s="581"/>
      <c r="K17" s="581"/>
      <c r="L17" s="581"/>
      <c r="M17" s="581"/>
      <c r="N17" s="581"/>
      <c r="O17" s="581"/>
      <c r="P17" s="581"/>
      <c r="Q17" s="581"/>
      <c r="R17" s="437"/>
      <c r="S17" s="437"/>
      <c r="T17" s="437"/>
      <c r="U17" s="437"/>
      <c r="V17" s="437"/>
      <c r="W17" s="437"/>
      <c r="X17" s="437"/>
      <c r="Y17" s="437"/>
      <c r="Z17" s="421"/>
    </row>
    <row r="18" ht="16.5" customHeight="1">
      <c r="A18" s="606">
        <f t="shared" si="1"/>
        <v>16</v>
      </c>
      <c r="B18" s="582">
        <f t="shared" si="2"/>
        <v>45399</v>
      </c>
      <c r="C18" s="607">
        <f>SUMIFS('Production Calendar'!$S$3:$S$477,'Production Calendar'!$P$3:$P$477,"&gt;="&amp;$B18,'Production Calendar'!$P$3:$P$477,"&lt;"&amp;$B19)</f>
        <v>0</v>
      </c>
      <c r="D18" s="584">
        <f>SUMIFS('Production Calendar'!$Z$3:$Z$477,'Production Calendar'!$X$3:$X$477,"&gt;="&amp;$B18,'Production Calendar'!$X$3:$X$477,"&lt;"&amp;$B19)</f>
        <v>0</v>
      </c>
      <c r="E18" s="584">
        <f>SUMIFS('Production Calendar'!$S$3:$S$477,'Production Calendar'!$X$3:$X$477,"&gt;="&amp;$B18,'Production Calendar'!$X$3:$X$477,"&lt;"&amp;$B19)</f>
        <v>0</v>
      </c>
      <c r="F18" s="584" t="str">
        <f>SUMIFS('Production Calendar'!$N$3:$N$477,'Production Calendar'!$H$3:$H$4,"&gt;="&amp;$B18,'Production Calendar'!$H$3:$H$4,"&lt;"&amp;$B19)</f>
        <v>#VALUE!</v>
      </c>
      <c r="G18" s="585" t="str">
        <f t="shared" si="3"/>
        <v>#VALUE!</v>
      </c>
      <c r="H18" s="580"/>
      <c r="I18" s="581"/>
      <c r="J18" s="581"/>
      <c r="K18" s="581"/>
      <c r="L18" s="581"/>
      <c r="M18" s="581"/>
      <c r="N18" s="581"/>
      <c r="O18" s="581"/>
      <c r="P18" s="581"/>
      <c r="Q18" s="581"/>
      <c r="R18" s="437"/>
      <c r="S18" s="437"/>
      <c r="T18" s="437"/>
      <c r="U18" s="437"/>
      <c r="V18" s="437"/>
      <c r="W18" s="437"/>
      <c r="X18" s="437"/>
      <c r="Y18" s="437"/>
      <c r="Z18" s="421"/>
    </row>
    <row r="19" ht="16.5" customHeight="1">
      <c r="A19" s="606">
        <f t="shared" si="1"/>
        <v>17</v>
      </c>
      <c r="B19" s="582">
        <f t="shared" si="2"/>
        <v>45406</v>
      </c>
      <c r="C19" s="607">
        <f>SUMIFS('Production Calendar'!$S$3:$S$477,'Production Calendar'!$P$3:$P$477,"&gt;="&amp;$B19,'Production Calendar'!$P$3:$P$477,"&lt;"&amp;$B20)</f>
        <v>0</v>
      </c>
      <c r="D19" s="584">
        <f>SUMIFS('Production Calendar'!$Z$3:$Z$477,'Production Calendar'!$X$3:$X$477,"&gt;="&amp;$B19,'Production Calendar'!$X$3:$X$477,"&lt;"&amp;$B20)</f>
        <v>0</v>
      </c>
      <c r="E19" s="584">
        <f>SUMIFS('Production Calendar'!$S$3:$S$477,'Production Calendar'!$X$3:$X$477,"&gt;="&amp;$B19,'Production Calendar'!$X$3:$X$477,"&lt;"&amp;$B20)</f>
        <v>0</v>
      </c>
      <c r="F19" s="584" t="str">
        <f>SUMIFS('Production Calendar'!$N$3:$N$477,'Production Calendar'!$H$3:$H$4,"&gt;="&amp;$B19,'Production Calendar'!$H$3:$H$4,"&lt;"&amp;$B20)</f>
        <v>#VALUE!</v>
      </c>
      <c r="G19" s="585" t="str">
        <f t="shared" si="3"/>
        <v>#VALUE!</v>
      </c>
      <c r="H19" s="580"/>
      <c r="I19" s="581"/>
      <c r="J19" s="581"/>
      <c r="K19" s="581"/>
      <c r="L19" s="581"/>
      <c r="M19" s="581"/>
      <c r="N19" s="581"/>
      <c r="O19" s="581"/>
      <c r="P19" s="581"/>
      <c r="Q19" s="581"/>
      <c r="R19" s="437"/>
      <c r="S19" s="437"/>
      <c r="T19" s="437"/>
      <c r="U19" s="437"/>
      <c r="V19" s="437"/>
      <c r="W19" s="437"/>
      <c r="X19" s="437"/>
      <c r="Y19" s="437"/>
      <c r="Z19" s="421"/>
    </row>
    <row r="20" ht="16.5" customHeight="1">
      <c r="A20" s="606">
        <f t="shared" si="1"/>
        <v>18</v>
      </c>
      <c r="B20" s="582">
        <f t="shared" si="2"/>
        <v>45413</v>
      </c>
      <c r="C20" s="607">
        <f>SUMIFS('Production Calendar'!$S$3:$S$477,'Production Calendar'!$P$3:$P$477,"&gt;="&amp;$B20,'Production Calendar'!$P$3:$P$477,"&lt;"&amp;$B21)</f>
        <v>0</v>
      </c>
      <c r="D20" s="584">
        <f>SUMIFS('Production Calendar'!$Z$3:$Z$477,'Production Calendar'!$X$3:$X$477,"&gt;="&amp;$B20,'Production Calendar'!$X$3:$X$477,"&lt;"&amp;$B21)</f>
        <v>0</v>
      </c>
      <c r="E20" s="584">
        <f>SUMIFS('Production Calendar'!$S$3:$S$477,'Production Calendar'!$X$3:$X$477,"&gt;="&amp;$B20,'Production Calendar'!$X$3:$X$477,"&lt;"&amp;$B21)</f>
        <v>0</v>
      </c>
      <c r="F20" s="584" t="str">
        <f>SUMIFS('Production Calendar'!$N$3:$N$477,'Production Calendar'!$H$3:$H$4,"&gt;="&amp;$B20,'Production Calendar'!$H$3:$H$4,"&lt;"&amp;$B21)</f>
        <v>#VALUE!</v>
      </c>
      <c r="G20" s="585" t="str">
        <f t="shared" si="3"/>
        <v>#VALUE!</v>
      </c>
      <c r="H20" s="580"/>
      <c r="I20" s="581"/>
      <c r="J20" s="581"/>
      <c r="K20" s="581"/>
      <c r="L20" s="581"/>
      <c r="M20" s="581"/>
      <c r="N20" s="581"/>
      <c r="O20" s="581"/>
      <c r="P20" s="581"/>
      <c r="Q20" s="581"/>
      <c r="R20" s="437"/>
      <c r="S20" s="437"/>
      <c r="T20" s="437"/>
      <c r="U20" s="437"/>
      <c r="V20" s="437"/>
      <c r="W20" s="437"/>
      <c r="X20" s="437"/>
      <c r="Y20" s="437"/>
      <c r="Z20" s="421"/>
    </row>
    <row r="21" ht="16.5" customHeight="1">
      <c r="A21" s="606">
        <f t="shared" si="1"/>
        <v>19</v>
      </c>
      <c r="B21" s="582">
        <f t="shared" si="2"/>
        <v>45420</v>
      </c>
      <c r="C21" s="607">
        <f>SUMIFS('Production Calendar'!$S$3:$S$477,'Production Calendar'!$P$3:$P$477,"&gt;="&amp;$B21,'Production Calendar'!$P$3:$P$477,"&lt;"&amp;$B22)</f>
        <v>0</v>
      </c>
      <c r="D21" s="584">
        <f>SUMIFS('Production Calendar'!$Z$3:$Z$477,'Production Calendar'!$X$3:$X$477,"&gt;="&amp;$B21,'Production Calendar'!$X$3:$X$477,"&lt;"&amp;$B22)</f>
        <v>0</v>
      </c>
      <c r="E21" s="584">
        <f>SUMIFS('Production Calendar'!$S$3:$S$477,'Production Calendar'!$X$3:$X$477,"&gt;="&amp;$B21,'Production Calendar'!$X$3:$X$477,"&lt;"&amp;$B22)</f>
        <v>0</v>
      </c>
      <c r="F21" s="584" t="str">
        <f>SUMIFS('Production Calendar'!$N$3:$N$477,'Production Calendar'!$H$3:$H$4,"&gt;="&amp;$B21,'Production Calendar'!$H$3:$H$4,"&lt;"&amp;$B22)</f>
        <v>#VALUE!</v>
      </c>
      <c r="G21" s="585" t="str">
        <f t="shared" si="3"/>
        <v>#VALUE!</v>
      </c>
      <c r="H21" s="580"/>
      <c r="I21" s="581"/>
      <c r="J21" s="581"/>
      <c r="K21" s="581"/>
      <c r="L21" s="581"/>
      <c r="M21" s="581"/>
      <c r="N21" s="581"/>
      <c r="O21" s="581"/>
      <c r="P21" s="581"/>
      <c r="Q21" s="581"/>
      <c r="R21" s="437"/>
      <c r="S21" s="437"/>
      <c r="T21" s="437"/>
      <c r="U21" s="437"/>
      <c r="V21" s="437"/>
      <c r="W21" s="437"/>
      <c r="X21" s="437"/>
      <c r="Y21" s="437"/>
      <c r="Z21" s="421"/>
    </row>
    <row r="22" ht="16.5" customHeight="1">
      <c r="A22" s="606">
        <f t="shared" si="1"/>
        <v>20</v>
      </c>
      <c r="B22" s="582">
        <f t="shared" si="2"/>
        <v>45427</v>
      </c>
      <c r="C22" s="607">
        <f>SUMIFS('Production Calendar'!$S$3:$S$477,'Production Calendar'!$P$3:$P$477,"&gt;="&amp;$B22,'Production Calendar'!$P$3:$P$477,"&lt;"&amp;$B23)</f>
        <v>0</v>
      </c>
      <c r="D22" s="584">
        <f>SUMIFS('Production Calendar'!$Z$3:$Z$477,'Production Calendar'!$X$3:$X$477,"&gt;="&amp;$B22,'Production Calendar'!$X$3:$X$477,"&lt;"&amp;$B23)</f>
        <v>0</v>
      </c>
      <c r="E22" s="584">
        <f>SUMIFS('Production Calendar'!$S$3:$S$477,'Production Calendar'!$X$3:$X$477,"&gt;="&amp;$B22,'Production Calendar'!$X$3:$X$477,"&lt;"&amp;$B23)</f>
        <v>0</v>
      </c>
      <c r="F22" s="584" t="str">
        <f>SUMIFS('Production Calendar'!$N$3:$N$477,'Production Calendar'!$H$3:$H$4,"&gt;="&amp;$B22,'Production Calendar'!$H$3:$H$4,"&lt;"&amp;$B23)</f>
        <v>#VALUE!</v>
      </c>
      <c r="G22" s="585" t="str">
        <f t="shared" si="3"/>
        <v>#VALUE!</v>
      </c>
      <c r="H22" s="580"/>
      <c r="I22" s="581"/>
      <c r="J22" s="581"/>
      <c r="K22" s="581"/>
      <c r="L22" s="581"/>
      <c r="M22" s="581"/>
      <c r="N22" s="581"/>
      <c r="O22" s="581"/>
      <c r="P22" s="581"/>
      <c r="Q22" s="581"/>
      <c r="R22" s="437"/>
      <c r="S22" s="437"/>
      <c r="T22" s="437"/>
      <c r="U22" s="437"/>
      <c r="V22" s="437"/>
      <c r="W22" s="437"/>
      <c r="X22" s="437"/>
      <c r="Y22" s="437"/>
      <c r="Z22" s="421"/>
    </row>
    <row r="23" ht="16.5" customHeight="1">
      <c r="A23" s="606">
        <f t="shared" si="1"/>
        <v>21</v>
      </c>
      <c r="B23" s="582">
        <f t="shared" si="2"/>
        <v>45434</v>
      </c>
      <c r="C23" s="607">
        <f>SUMIFS('Production Calendar'!$S$3:$S$477,'Production Calendar'!$P$3:$P$477,"&gt;="&amp;$B23,'Production Calendar'!$P$3:$P$477,"&lt;"&amp;$B24)</f>
        <v>0</v>
      </c>
      <c r="D23" s="584">
        <f>SUMIFS('Production Calendar'!$Z$3:$Z$477,'Production Calendar'!$X$3:$X$477,"&gt;="&amp;$B23,'Production Calendar'!$X$3:$X$477,"&lt;"&amp;$B24)</f>
        <v>0</v>
      </c>
      <c r="E23" s="584">
        <f>SUMIFS('Production Calendar'!$S$3:$S$477,'Production Calendar'!$X$3:$X$477,"&gt;="&amp;$B23,'Production Calendar'!$X$3:$X$477,"&lt;"&amp;$B24)</f>
        <v>0</v>
      </c>
      <c r="F23" s="584" t="str">
        <f>SUMIFS('Production Calendar'!$N$3:$N$477,'Production Calendar'!$H$3:$H$4,"&gt;="&amp;$B23,'Production Calendar'!$H$3:$H$4,"&lt;"&amp;$B24)</f>
        <v>#VALUE!</v>
      </c>
      <c r="G23" s="585" t="str">
        <f t="shared" si="3"/>
        <v>#VALUE!</v>
      </c>
      <c r="H23" s="580"/>
      <c r="I23" s="581"/>
      <c r="J23" s="581"/>
      <c r="K23" s="581"/>
      <c r="L23" s="581"/>
      <c r="M23" s="581"/>
      <c r="N23" s="581"/>
      <c r="O23" s="581"/>
      <c r="P23" s="581"/>
      <c r="Q23" s="581"/>
      <c r="R23" s="437"/>
      <c r="S23" s="437"/>
      <c r="T23" s="437"/>
      <c r="U23" s="437"/>
      <c r="V23" s="437"/>
      <c r="W23" s="437"/>
      <c r="X23" s="437"/>
      <c r="Y23" s="437"/>
      <c r="Z23" s="421"/>
    </row>
    <row r="24" ht="16.5" customHeight="1">
      <c r="A24" s="606">
        <f t="shared" si="1"/>
        <v>22</v>
      </c>
      <c r="B24" s="582">
        <f t="shared" si="2"/>
        <v>45441</v>
      </c>
      <c r="C24" s="607">
        <f>SUMIFS('Production Calendar'!$S$3:$S$477,'Production Calendar'!$P$3:$P$477,"&gt;="&amp;$B24,'Production Calendar'!$P$3:$P$477,"&lt;"&amp;$B25)</f>
        <v>0</v>
      </c>
      <c r="D24" s="584">
        <f>SUMIFS('Production Calendar'!$Z$3:$Z$477,'Production Calendar'!$X$3:$X$477,"&gt;="&amp;$B24,'Production Calendar'!$X$3:$X$477,"&lt;"&amp;$B25)</f>
        <v>0</v>
      </c>
      <c r="E24" s="584">
        <f>SUMIFS('Production Calendar'!$S$3:$S$477,'Production Calendar'!$X$3:$X$477,"&gt;="&amp;$B24,'Production Calendar'!$X$3:$X$477,"&lt;"&amp;$B25)</f>
        <v>0</v>
      </c>
      <c r="F24" s="584" t="str">
        <f>SUMIFS('Production Calendar'!$N$3:$N$477,'Production Calendar'!$H$3:$H$4,"&gt;="&amp;$B24,'Production Calendar'!$H$3:$H$4,"&lt;"&amp;$B25)</f>
        <v>#VALUE!</v>
      </c>
      <c r="G24" s="585" t="str">
        <f t="shared" si="3"/>
        <v>#VALUE!</v>
      </c>
      <c r="H24" s="580"/>
      <c r="I24" s="581"/>
      <c r="J24" s="581"/>
      <c r="K24" s="581"/>
      <c r="L24" s="581"/>
      <c r="M24" s="581"/>
      <c r="N24" s="581"/>
      <c r="O24" s="581"/>
      <c r="P24" s="581"/>
      <c r="Q24" s="581"/>
      <c r="R24" s="437"/>
      <c r="S24" s="437"/>
      <c r="T24" s="437"/>
      <c r="U24" s="437"/>
      <c r="V24" s="437"/>
      <c r="W24" s="437"/>
      <c r="X24" s="437"/>
      <c r="Y24" s="437"/>
      <c r="Z24" s="421"/>
    </row>
    <row r="25" ht="16.5" customHeight="1">
      <c r="A25" s="606">
        <f t="shared" si="1"/>
        <v>23</v>
      </c>
      <c r="B25" s="582">
        <f t="shared" si="2"/>
        <v>45448</v>
      </c>
      <c r="C25" s="607">
        <f>SUMIFS('Production Calendar'!$S$3:$S$477,'Production Calendar'!$P$3:$P$477,"&gt;="&amp;$B25,'Production Calendar'!$P$3:$P$477,"&lt;"&amp;$B26)</f>
        <v>0</v>
      </c>
      <c r="D25" s="584">
        <f>SUMIFS('Production Calendar'!$Z$3:$Z$477,'Production Calendar'!$X$3:$X$477,"&gt;="&amp;$B25,'Production Calendar'!$X$3:$X$477,"&lt;"&amp;$B26)</f>
        <v>0</v>
      </c>
      <c r="E25" s="584">
        <f>SUMIFS('Production Calendar'!$S$3:$S$477,'Production Calendar'!$X$3:$X$477,"&gt;="&amp;$B25,'Production Calendar'!$X$3:$X$477,"&lt;"&amp;$B26)</f>
        <v>0</v>
      </c>
      <c r="F25" s="584" t="str">
        <f>SUMIFS('Production Calendar'!$N$3:$N$477,'Production Calendar'!$H$3:$H$4,"&gt;="&amp;$B25,'Production Calendar'!$H$3:$H$4,"&lt;"&amp;$B26)</f>
        <v>#VALUE!</v>
      </c>
      <c r="G25" s="585" t="str">
        <f t="shared" si="3"/>
        <v>#VALUE!</v>
      </c>
      <c r="H25" s="580"/>
      <c r="I25" s="581"/>
      <c r="J25" s="581"/>
      <c r="K25" s="581"/>
      <c r="L25" s="581"/>
      <c r="M25" s="581"/>
      <c r="N25" s="581"/>
      <c r="O25" s="581"/>
      <c r="P25" s="581"/>
      <c r="Q25" s="581"/>
      <c r="R25" s="437"/>
      <c r="S25" s="437"/>
      <c r="T25" s="437"/>
      <c r="U25" s="437"/>
      <c r="V25" s="437"/>
      <c r="W25" s="437"/>
      <c r="X25" s="437"/>
      <c r="Y25" s="437"/>
      <c r="Z25" s="421"/>
    </row>
    <row r="26" ht="16.5" customHeight="1">
      <c r="A26" s="606">
        <f t="shared" si="1"/>
        <v>24</v>
      </c>
      <c r="B26" s="582">
        <f t="shared" si="2"/>
        <v>45455</v>
      </c>
      <c r="C26" s="607">
        <f>SUMIFS('Production Calendar'!$S$3:$S$477,'Production Calendar'!$P$3:$P$477,"&gt;="&amp;$B26,'Production Calendar'!$P$3:$P$477,"&lt;"&amp;$B27)</f>
        <v>0</v>
      </c>
      <c r="D26" s="584">
        <f>SUMIFS('Production Calendar'!$Z$3:$Z$477,'Production Calendar'!$X$3:$X$477,"&gt;="&amp;$B26,'Production Calendar'!$X$3:$X$477,"&lt;"&amp;$B27)</f>
        <v>0</v>
      </c>
      <c r="E26" s="584">
        <f>SUMIFS('Production Calendar'!$S$3:$S$477,'Production Calendar'!$X$3:$X$477,"&gt;="&amp;$B26,'Production Calendar'!$X$3:$X$477,"&lt;"&amp;$B27)</f>
        <v>0</v>
      </c>
      <c r="F26" s="584" t="str">
        <f>SUMIFS('Production Calendar'!$N$3:$N$477,'Production Calendar'!$H$3:$H$4,"&gt;="&amp;$B26,'Production Calendar'!$H$3:$H$4,"&lt;"&amp;$B27)</f>
        <v>#VALUE!</v>
      </c>
      <c r="G26" s="585" t="str">
        <f t="shared" si="3"/>
        <v>#VALUE!</v>
      </c>
      <c r="H26" s="580"/>
      <c r="I26" s="581"/>
      <c r="J26" s="581"/>
      <c r="K26" s="581"/>
      <c r="L26" s="581"/>
      <c r="M26" s="581"/>
      <c r="N26" s="581"/>
      <c r="O26" s="581"/>
      <c r="P26" s="581"/>
      <c r="Q26" s="581"/>
      <c r="R26" s="437"/>
      <c r="S26" s="437"/>
      <c r="T26" s="437"/>
      <c r="U26" s="437"/>
      <c r="V26" s="437"/>
      <c r="W26" s="437"/>
      <c r="X26" s="437"/>
      <c r="Y26" s="437"/>
      <c r="Z26" s="421"/>
    </row>
    <row r="27" ht="16.5" customHeight="1">
      <c r="A27" s="606">
        <f t="shared" si="1"/>
        <v>25</v>
      </c>
      <c r="B27" s="582">
        <f t="shared" si="2"/>
        <v>45462</v>
      </c>
      <c r="C27" s="607">
        <f>SUMIFS('Production Calendar'!$S$3:$S$477,'Production Calendar'!$P$3:$P$477,"&gt;="&amp;$B27,'Production Calendar'!$P$3:$P$477,"&lt;"&amp;$B28)</f>
        <v>0</v>
      </c>
      <c r="D27" s="584">
        <f>SUMIFS('Production Calendar'!$Z$3:$Z$477,'Production Calendar'!$X$3:$X$477,"&gt;="&amp;$B27,'Production Calendar'!$X$3:$X$477,"&lt;"&amp;$B28)</f>
        <v>0</v>
      </c>
      <c r="E27" s="584">
        <f>SUMIFS('Production Calendar'!$S$3:$S$477,'Production Calendar'!$X$3:$X$477,"&gt;="&amp;$B27,'Production Calendar'!$X$3:$X$477,"&lt;"&amp;$B28)</f>
        <v>0</v>
      </c>
      <c r="F27" s="584" t="str">
        <f>SUMIFS('Production Calendar'!$N$3:$N$477,'Production Calendar'!$H$3:$H$4,"&gt;="&amp;$B27,'Production Calendar'!$H$3:$H$4,"&lt;"&amp;$B28)</f>
        <v>#VALUE!</v>
      </c>
      <c r="G27" s="585" t="str">
        <f t="shared" si="3"/>
        <v>#VALUE!</v>
      </c>
      <c r="H27" s="580"/>
      <c r="I27" s="581"/>
      <c r="J27" s="581"/>
      <c r="K27" s="581"/>
      <c r="L27" s="581"/>
      <c r="M27" s="581"/>
      <c r="N27" s="581"/>
      <c r="O27" s="581"/>
      <c r="P27" s="581"/>
      <c r="Q27" s="581"/>
      <c r="R27" s="437"/>
      <c r="S27" s="437"/>
      <c r="T27" s="437"/>
      <c r="U27" s="437"/>
      <c r="V27" s="437"/>
      <c r="W27" s="437"/>
      <c r="X27" s="437"/>
      <c r="Y27" s="437"/>
      <c r="Z27" s="421"/>
    </row>
    <row r="28" ht="16.5" customHeight="1">
      <c r="A28" s="606">
        <f t="shared" si="1"/>
        <v>26</v>
      </c>
      <c r="B28" s="582">
        <f t="shared" si="2"/>
        <v>45469</v>
      </c>
      <c r="C28" s="607">
        <f>SUMIFS('Production Calendar'!$S$3:$S$477,'Production Calendar'!$P$3:$P$477,"&gt;="&amp;$B28,'Production Calendar'!$P$3:$P$477,"&lt;"&amp;$B29)</f>
        <v>0</v>
      </c>
      <c r="D28" s="584">
        <f>SUMIFS('Production Calendar'!$Z$3:$Z$477,'Production Calendar'!$X$3:$X$477,"&gt;="&amp;$B28,'Production Calendar'!$X$3:$X$477,"&lt;"&amp;$B29)</f>
        <v>0</v>
      </c>
      <c r="E28" s="584">
        <f>SUMIFS('Production Calendar'!$S$3:$S$477,'Production Calendar'!$X$3:$X$477,"&gt;="&amp;$B28,'Production Calendar'!$X$3:$X$477,"&lt;"&amp;$B29)</f>
        <v>0</v>
      </c>
      <c r="F28" s="584" t="str">
        <f>SUMIFS('Production Calendar'!$N$3:$N$477,'Production Calendar'!$H$3:$H$4,"&gt;="&amp;$B28,'Production Calendar'!$H$3:$H$4,"&lt;"&amp;$B29)</f>
        <v>#VALUE!</v>
      </c>
      <c r="G28" s="585" t="str">
        <f t="shared" si="3"/>
        <v>#VALUE!</v>
      </c>
      <c r="H28" s="580"/>
      <c r="I28" s="581"/>
      <c r="J28" s="581"/>
      <c r="K28" s="581"/>
      <c r="L28" s="581"/>
      <c r="M28" s="581"/>
      <c r="N28" s="581"/>
      <c r="O28" s="581"/>
      <c r="P28" s="581"/>
      <c r="Q28" s="581"/>
      <c r="R28" s="437"/>
      <c r="S28" s="437"/>
      <c r="T28" s="437"/>
      <c r="U28" s="437"/>
      <c r="V28" s="437"/>
      <c r="W28" s="437"/>
      <c r="X28" s="437"/>
      <c r="Y28" s="437"/>
      <c r="Z28" s="421"/>
    </row>
    <row r="29" ht="16.5" customHeight="1">
      <c r="A29" s="606">
        <f t="shared" si="1"/>
        <v>27</v>
      </c>
      <c r="B29" s="582">
        <f t="shared" si="2"/>
        <v>45476</v>
      </c>
      <c r="C29" s="607">
        <f>SUMIFS('Production Calendar'!$S$3:$S$477,'Production Calendar'!$P$3:$P$477,"&gt;="&amp;$B29,'Production Calendar'!$P$3:$P$477,"&lt;"&amp;$B30)</f>
        <v>0</v>
      </c>
      <c r="D29" s="584">
        <f>SUMIFS('Production Calendar'!$Z$3:$Z$477,'Production Calendar'!$X$3:$X$477,"&gt;="&amp;$B29,'Production Calendar'!$X$3:$X$477,"&lt;"&amp;$B30)</f>
        <v>0</v>
      </c>
      <c r="E29" s="584">
        <f>SUMIFS('Production Calendar'!$S$3:$S$477,'Production Calendar'!$X$3:$X$477,"&gt;="&amp;$B29,'Production Calendar'!$X$3:$X$477,"&lt;"&amp;$B30)</f>
        <v>0</v>
      </c>
      <c r="F29" s="584" t="str">
        <f>SUMIFS('Production Calendar'!$N$3:$N$477,'Production Calendar'!$H$3:$H$4,"&gt;="&amp;$B29,'Production Calendar'!$H$3:$H$4,"&lt;"&amp;$B30)</f>
        <v>#VALUE!</v>
      </c>
      <c r="G29" s="585" t="str">
        <f t="shared" si="3"/>
        <v>#VALUE!</v>
      </c>
      <c r="H29" s="580"/>
      <c r="I29" s="581"/>
      <c r="J29" s="581"/>
      <c r="K29" s="581"/>
      <c r="L29" s="581"/>
      <c r="M29" s="581"/>
      <c r="N29" s="581"/>
      <c r="O29" s="581"/>
      <c r="P29" s="581"/>
      <c r="Q29" s="581"/>
      <c r="R29" s="437"/>
      <c r="S29" s="437"/>
      <c r="T29" s="437"/>
      <c r="U29" s="437"/>
      <c r="V29" s="437"/>
      <c r="W29" s="437"/>
      <c r="X29" s="437"/>
      <c r="Y29" s="437"/>
      <c r="Z29" s="421"/>
    </row>
    <row r="30" ht="16.5" customHeight="1">
      <c r="A30" s="606">
        <f t="shared" si="1"/>
        <v>28</v>
      </c>
      <c r="B30" s="582">
        <f t="shared" si="2"/>
        <v>45483</v>
      </c>
      <c r="C30" s="607">
        <f>SUMIFS('Production Calendar'!$S$3:$S$477,'Production Calendar'!$P$3:$P$477,"&gt;="&amp;$B30,'Production Calendar'!$P$3:$P$477,"&lt;"&amp;$B31)</f>
        <v>0</v>
      </c>
      <c r="D30" s="584">
        <f>SUMIFS('Production Calendar'!$Z$3:$Z$477,'Production Calendar'!$X$3:$X$477,"&gt;="&amp;$B30,'Production Calendar'!$X$3:$X$477,"&lt;"&amp;$B31)</f>
        <v>0</v>
      </c>
      <c r="E30" s="584">
        <f>SUMIFS('Production Calendar'!$S$3:$S$477,'Production Calendar'!$X$3:$X$477,"&gt;="&amp;$B30,'Production Calendar'!$X$3:$X$477,"&lt;"&amp;$B31)</f>
        <v>0</v>
      </c>
      <c r="F30" s="584" t="str">
        <f>SUMIFS('Production Calendar'!$N$3:$N$477,'Production Calendar'!$H$3:$H$4,"&gt;="&amp;$B30,'Production Calendar'!$H$3:$H$4,"&lt;"&amp;$B31)</f>
        <v>#VALUE!</v>
      </c>
      <c r="G30" s="585" t="str">
        <f t="shared" si="3"/>
        <v>#VALUE!</v>
      </c>
      <c r="H30" s="580"/>
      <c r="I30" s="581"/>
      <c r="J30" s="581"/>
      <c r="K30" s="581"/>
      <c r="L30" s="581"/>
      <c r="M30" s="581"/>
      <c r="N30" s="581"/>
      <c r="O30" s="581"/>
      <c r="P30" s="581"/>
      <c r="Q30" s="581"/>
      <c r="R30" s="437"/>
      <c r="S30" s="437"/>
      <c r="T30" s="437"/>
      <c r="U30" s="437"/>
      <c r="V30" s="437"/>
      <c r="W30" s="437"/>
      <c r="X30" s="437"/>
      <c r="Y30" s="437"/>
      <c r="Z30" s="421"/>
    </row>
    <row r="31" ht="16.5" customHeight="1">
      <c r="A31" s="606">
        <f t="shared" si="1"/>
        <v>29</v>
      </c>
      <c r="B31" s="582">
        <f t="shared" si="2"/>
        <v>45490</v>
      </c>
      <c r="C31" s="607">
        <f>SUMIFS('Production Calendar'!$S$3:$S$477,'Production Calendar'!$P$3:$P$477,"&gt;="&amp;$B31,'Production Calendar'!$P$3:$P$477,"&lt;"&amp;$B32)</f>
        <v>0</v>
      </c>
      <c r="D31" s="584">
        <f>SUMIFS('Production Calendar'!$Z$3:$Z$477,'Production Calendar'!$X$3:$X$477,"&gt;="&amp;$B31,'Production Calendar'!$X$3:$X$477,"&lt;"&amp;$B32)</f>
        <v>0</v>
      </c>
      <c r="E31" s="584">
        <f>SUMIFS('Production Calendar'!$S$3:$S$477,'Production Calendar'!$X$3:$X$477,"&gt;="&amp;$B31,'Production Calendar'!$X$3:$X$477,"&lt;"&amp;$B32)</f>
        <v>0</v>
      </c>
      <c r="F31" s="584" t="str">
        <f>SUMIFS('Production Calendar'!$N$3:$N$477,'Production Calendar'!$H$3:$H$4,"&gt;="&amp;$B31,'Production Calendar'!$H$3:$H$4,"&lt;"&amp;$B32)</f>
        <v>#VALUE!</v>
      </c>
      <c r="G31" s="585" t="str">
        <f t="shared" si="3"/>
        <v>#VALUE!</v>
      </c>
      <c r="H31" s="580"/>
      <c r="I31" s="581"/>
      <c r="J31" s="581"/>
      <c r="K31" s="581"/>
      <c r="L31" s="581"/>
      <c r="M31" s="581"/>
      <c r="N31" s="581"/>
      <c r="O31" s="581"/>
      <c r="P31" s="581"/>
      <c r="Q31" s="581"/>
      <c r="R31" s="437"/>
      <c r="S31" s="437"/>
      <c r="T31" s="437"/>
      <c r="U31" s="437"/>
      <c r="V31" s="437"/>
      <c r="W31" s="437"/>
      <c r="X31" s="437"/>
      <c r="Y31" s="437"/>
      <c r="Z31" s="421"/>
    </row>
    <row r="32" ht="16.5" customHeight="1">
      <c r="A32" s="606">
        <f t="shared" si="1"/>
        <v>30</v>
      </c>
      <c r="B32" s="582">
        <f t="shared" si="2"/>
        <v>45497</v>
      </c>
      <c r="C32" s="607">
        <f>SUMIFS('Production Calendar'!$S$3:$S$477,'Production Calendar'!$P$3:$P$477,"&gt;="&amp;$B32,'Production Calendar'!$P$3:$P$477,"&lt;"&amp;$B33)</f>
        <v>0</v>
      </c>
      <c r="D32" s="584">
        <f>SUMIFS('Production Calendar'!$Z$3:$Z$477,'Production Calendar'!$X$3:$X$477,"&gt;="&amp;$B32,'Production Calendar'!$X$3:$X$477,"&lt;"&amp;$B33)</f>
        <v>0</v>
      </c>
      <c r="E32" s="584">
        <f>SUMIFS('Production Calendar'!$S$3:$S$477,'Production Calendar'!$X$3:$X$477,"&gt;="&amp;$B32,'Production Calendar'!$X$3:$X$477,"&lt;"&amp;$B33)</f>
        <v>0</v>
      </c>
      <c r="F32" s="584" t="str">
        <f>SUMIFS('Production Calendar'!$N$3:$N$477,'Production Calendar'!$H$3:$H$4,"&gt;="&amp;$B32,'Production Calendar'!$H$3:$H$4,"&lt;"&amp;$B33)</f>
        <v>#VALUE!</v>
      </c>
      <c r="G32" s="585" t="str">
        <f t="shared" si="3"/>
        <v>#VALUE!</v>
      </c>
      <c r="H32" s="580"/>
      <c r="I32" s="581"/>
      <c r="J32" s="581"/>
      <c r="K32" s="581"/>
      <c r="L32" s="581"/>
      <c r="M32" s="581"/>
      <c r="N32" s="581"/>
      <c r="O32" s="581"/>
      <c r="P32" s="581"/>
      <c r="Q32" s="581"/>
      <c r="R32" s="437"/>
      <c r="S32" s="437"/>
      <c r="T32" s="437"/>
      <c r="U32" s="437"/>
      <c r="V32" s="437"/>
      <c r="W32" s="437"/>
      <c r="X32" s="437"/>
      <c r="Y32" s="437"/>
      <c r="Z32" s="421"/>
    </row>
    <row r="33" ht="16.5" customHeight="1">
      <c r="A33" s="606">
        <f t="shared" si="1"/>
        <v>31</v>
      </c>
      <c r="B33" s="582">
        <f t="shared" si="2"/>
        <v>45504</v>
      </c>
      <c r="C33" s="607">
        <f>SUMIFS('Production Calendar'!$S$3:$S$477,'Production Calendar'!$P$3:$P$477,"&gt;="&amp;$B33,'Production Calendar'!$P$3:$P$477,"&lt;"&amp;$B34)</f>
        <v>0</v>
      </c>
      <c r="D33" s="584">
        <f>SUMIFS('Production Calendar'!$Z$3:$Z$477,'Production Calendar'!$X$3:$X$477,"&gt;="&amp;$B33,'Production Calendar'!$X$3:$X$477,"&lt;"&amp;$B34)</f>
        <v>0</v>
      </c>
      <c r="E33" s="584">
        <f>SUMIFS('Production Calendar'!$S$3:$S$477,'Production Calendar'!$X$3:$X$477,"&gt;="&amp;$B33,'Production Calendar'!$X$3:$X$477,"&lt;"&amp;$B34)</f>
        <v>0</v>
      </c>
      <c r="F33" s="584" t="str">
        <f>SUMIFS('Production Calendar'!$N$3:$N$477,'Production Calendar'!$H$3:$H$4,"&gt;="&amp;$B33,'Production Calendar'!$H$3:$H$4,"&lt;"&amp;$B34)</f>
        <v>#VALUE!</v>
      </c>
      <c r="G33" s="585" t="str">
        <f t="shared" si="3"/>
        <v>#VALUE!</v>
      </c>
      <c r="H33" s="580"/>
      <c r="I33" s="581"/>
      <c r="J33" s="581"/>
      <c r="K33" s="581"/>
      <c r="L33" s="581"/>
      <c r="M33" s="581"/>
      <c r="N33" s="581"/>
      <c r="O33" s="581"/>
      <c r="P33" s="581"/>
      <c r="Q33" s="581"/>
      <c r="R33" s="437"/>
      <c r="S33" s="437"/>
      <c r="T33" s="437"/>
      <c r="U33" s="437"/>
      <c r="V33" s="437"/>
      <c r="W33" s="437"/>
      <c r="X33" s="437"/>
      <c r="Y33" s="437"/>
      <c r="Z33" s="421"/>
    </row>
    <row r="34" ht="16.5" customHeight="1">
      <c r="A34" s="606">
        <f t="shared" si="1"/>
        <v>32</v>
      </c>
      <c r="B34" s="582">
        <f t="shared" si="2"/>
        <v>45511</v>
      </c>
      <c r="C34" s="607">
        <f>SUMIFS('Production Calendar'!$S$3:$S$477,'Production Calendar'!$P$3:$P$477,"&gt;="&amp;$B34,'Production Calendar'!$P$3:$P$477,"&lt;"&amp;$B35)</f>
        <v>0</v>
      </c>
      <c r="D34" s="584">
        <f>SUMIFS('Production Calendar'!$Z$3:$Z$477,'Production Calendar'!$X$3:$X$477,"&gt;="&amp;$B34,'Production Calendar'!$X$3:$X$477,"&lt;"&amp;$B35)</f>
        <v>0</v>
      </c>
      <c r="E34" s="584">
        <f>SUMIFS('Production Calendar'!$S$3:$S$477,'Production Calendar'!$X$3:$X$477,"&gt;="&amp;$B34,'Production Calendar'!$X$3:$X$477,"&lt;"&amp;$B35)</f>
        <v>0</v>
      </c>
      <c r="F34" s="584" t="str">
        <f>SUMIFS('Production Calendar'!$N$3:$N$477,'Production Calendar'!$H$3:$H$4,"&gt;="&amp;$B34,'Production Calendar'!$H$3:$H$4,"&lt;"&amp;$B35)</f>
        <v>#VALUE!</v>
      </c>
      <c r="G34" s="585" t="str">
        <f t="shared" si="3"/>
        <v>#VALUE!</v>
      </c>
      <c r="H34" s="580"/>
      <c r="I34" s="581"/>
      <c r="J34" s="581"/>
      <c r="K34" s="581"/>
      <c r="L34" s="581"/>
      <c r="M34" s="581"/>
      <c r="N34" s="581"/>
      <c r="O34" s="581"/>
      <c r="P34" s="581"/>
      <c r="Q34" s="581"/>
      <c r="R34" s="437"/>
      <c r="S34" s="437"/>
      <c r="T34" s="437"/>
      <c r="U34" s="437"/>
      <c r="V34" s="437"/>
      <c r="W34" s="437"/>
      <c r="X34" s="437"/>
      <c r="Y34" s="437"/>
      <c r="Z34" s="421"/>
    </row>
    <row r="35" ht="16.5" customHeight="1">
      <c r="A35" s="606">
        <f t="shared" si="1"/>
        <v>33</v>
      </c>
      <c r="B35" s="582">
        <f t="shared" si="2"/>
        <v>45518</v>
      </c>
      <c r="C35" s="607">
        <f>SUMIFS('Production Calendar'!$S$3:$S$477,'Production Calendar'!$P$3:$P$477,"&gt;="&amp;$B35,'Production Calendar'!$P$3:$P$477,"&lt;"&amp;$B36)</f>
        <v>0</v>
      </c>
      <c r="D35" s="584">
        <f>SUMIFS('Production Calendar'!$Z$3:$Z$477,'Production Calendar'!$X$3:$X$477,"&gt;="&amp;$B35,'Production Calendar'!$X$3:$X$477,"&lt;"&amp;$B36)</f>
        <v>0</v>
      </c>
      <c r="E35" s="584">
        <f>SUMIFS('Production Calendar'!$S$3:$S$477,'Production Calendar'!$X$3:$X$477,"&gt;="&amp;$B35,'Production Calendar'!$X$3:$X$477,"&lt;"&amp;$B36)</f>
        <v>0</v>
      </c>
      <c r="F35" s="584" t="str">
        <f>SUMIFS('Production Calendar'!$N$3:$N$477,'Production Calendar'!$H$3:$H$4,"&gt;="&amp;$B35,'Production Calendar'!$H$3:$H$4,"&lt;"&amp;$B36)</f>
        <v>#VALUE!</v>
      </c>
      <c r="G35" s="585" t="str">
        <f t="shared" si="3"/>
        <v>#VALUE!</v>
      </c>
      <c r="H35" s="580"/>
      <c r="I35" s="581"/>
      <c r="J35" s="581"/>
      <c r="K35" s="581"/>
      <c r="L35" s="581"/>
      <c r="M35" s="581"/>
      <c r="N35" s="581"/>
      <c r="O35" s="581"/>
      <c r="P35" s="581"/>
      <c r="Q35" s="581"/>
      <c r="R35" s="437"/>
      <c r="S35" s="437"/>
      <c r="T35" s="437"/>
      <c r="U35" s="437"/>
      <c r="V35" s="437"/>
      <c r="W35" s="437"/>
      <c r="X35" s="437"/>
      <c r="Y35" s="437"/>
      <c r="Z35" s="421"/>
    </row>
    <row r="36" ht="16.5" customHeight="1">
      <c r="A36" s="606">
        <f t="shared" si="1"/>
        <v>34</v>
      </c>
      <c r="B36" s="582">
        <f t="shared" si="2"/>
        <v>45525</v>
      </c>
      <c r="C36" s="607">
        <f>SUMIFS('Production Calendar'!$S$3:$S$477,'Production Calendar'!$P$3:$P$477,"&gt;="&amp;$B36,'Production Calendar'!$P$3:$P$477,"&lt;"&amp;$B37)</f>
        <v>0</v>
      </c>
      <c r="D36" s="584">
        <f>SUMIFS('Production Calendar'!$Z$3:$Z$477,'Production Calendar'!$X$3:$X$477,"&gt;="&amp;$B36,'Production Calendar'!$X$3:$X$477,"&lt;"&amp;$B37)</f>
        <v>0</v>
      </c>
      <c r="E36" s="584">
        <f>SUMIFS('Production Calendar'!$S$3:$S$477,'Production Calendar'!$X$3:$X$477,"&gt;="&amp;$B36,'Production Calendar'!$X$3:$X$477,"&lt;"&amp;$B37)</f>
        <v>0</v>
      </c>
      <c r="F36" s="584" t="str">
        <f>SUMIFS('Production Calendar'!$N$3:$N$477,'Production Calendar'!$H$3:$H$4,"&gt;="&amp;$B36,'Production Calendar'!$H$3:$H$4,"&lt;"&amp;$B37)</f>
        <v>#VALUE!</v>
      </c>
      <c r="G36" s="585" t="str">
        <f t="shared" si="3"/>
        <v>#VALUE!</v>
      </c>
      <c r="H36" s="580"/>
      <c r="I36" s="581"/>
      <c r="J36" s="581"/>
      <c r="K36" s="581"/>
      <c r="L36" s="581"/>
      <c r="M36" s="581"/>
      <c r="N36" s="581"/>
      <c r="O36" s="581"/>
      <c r="P36" s="581"/>
      <c r="Q36" s="581"/>
      <c r="R36" s="437"/>
      <c r="S36" s="437"/>
      <c r="T36" s="437"/>
      <c r="U36" s="437"/>
      <c r="V36" s="437"/>
      <c r="W36" s="437"/>
      <c r="X36" s="437"/>
      <c r="Y36" s="437"/>
      <c r="Z36" s="421"/>
    </row>
    <row r="37" ht="16.5" customHeight="1">
      <c r="A37" s="606">
        <f t="shared" si="1"/>
        <v>35</v>
      </c>
      <c r="B37" s="582">
        <f t="shared" si="2"/>
        <v>45532</v>
      </c>
      <c r="C37" s="607">
        <f>SUMIFS('Production Calendar'!$S$3:$S$477,'Production Calendar'!$P$3:$P$477,"&gt;="&amp;$B37,'Production Calendar'!$P$3:$P$477,"&lt;"&amp;$B38)</f>
        <v>0</v>
      </c>
      <c r="D37" s="584">
        <f>SUMIFS('Production Calendar'!$Z$3:$Z$477,'Production Calendar'!$X$3:$X$477,"&gt;="&amp;$B37,'Production Calendar'!$X$3:$X$477,"&lt;"&amp;$B38)</f>
        <v>0</v>
      </c>
      <c r="E37" s="584">
        <f>SUMIFS('Production Calendar'!$S$3:$S$477,'Production Calendar'!$X$3:$X$477,"&gt;="&amp;$B37,'Production Calendar'!$X$3:$X$477,"&lt;"&amp;$B38)</f>
        <v>0</v>
      </c>
      <c r="F37" s="584" t="str">
        <f>SUMIFS('Production Calendar'!$N$3:$N$477,'Production Calendar'!$H$3:$H$4,"&gt;="&amp;$B37,'Production Calendar'!$H$3:$H$4,"&lt;"&amp;$B38)</f>
        <v>#VALUE!</v>
      </c>
      <c r="G37" s="585" t="str">
        <f t="shared" si="3"/>
        <v>#VALUE!</v>
      </c>
      <c r="H37" s="580"/>
      <c r="I37" s="581"/>
      <c r="J37" s="581"/>
      <c r="K37" s="581"/>
      <c r="L37" s="581"/>
      <c r="M37" s="581"/>
      <c r="N37" s="581"/>
      <c r="O37" s="581"/>
      <c r="P37" s="581"/>
      <c r="Q37" s="581"/>
      <c r="R37" s="437"/>
      <c r="S37" s="437"/>
      <c r="T37" s="437"/>
      <c r="U37" s="437"/>
      <c r="V37" s="437"/>
      <c r="W37" s="437"/>
      <c r="X37" s="437"/>
      <c r="Y37" s="437"/>
      <c r="Z37" s="421"/>
    </row>
    <row r="38" ht="16.5" customHeight="1">
      <c r="A38" s="606">
        <f t="shared" si="1"/>
        <v>36</v>
      </c>
      <c r="B38" s="582">
        <f t="shared" si="2"/>
        <v>45539</v>
      </c>
      <c r="C38" s="607">
        <f>SUMIFS('Production Calendar'!$S$3:$S$477,'Production Calendar'!$P$3:$P$477,"&gt;="&amp;$B38,'Production Calendar'!$P$3:$P$477,"&lt;"&amp;$B39)</f>
        <v>0</v>
      </c>
      <c r="D38" s="584">
        <f>SUMIFS('Production Calendar'!$Z$3:$Z$477,'Production Calendar'!$X$3:$X$477,"&gt;="&amp;$B38,'Production Calendar'!$X$3:$X$477,"&lt;"&amp;$B39)</f>
        <v>0</v>
      </c>
      <c r="E38" s="584">
        <f>SUMIFS('Production Calendar'!$S$3:$S$477,'Production Calendar'!$X$3:$X$477,"&gt;="&amp;$B38,'Production Calendar'!$X$3:$X$477,"&lt;"&amp;$B39)</f>
        <v>0</v>
      </c>
      <c r="F38" s="584" t="str">
        <f>SUMIFS('Production Calendar'!$N$3:$N$477,'Production Calendar'!$H$3:$H$4,"&gt;="&amp;$B38,'Production Calendar'!$H$3:$H$4,"&lt;"&amp;$B39)</f>
        <v>#VALUE!</v>
      </c>
      <c r="G38" s="585" t="str">
        <f t="shared" si="3"/>
        <v>#VALUE!</v>
      </c>
      <c r="H38" s="580"/>
      <c r="I38" s="581"/>
      <c r="J38" s="581"/>
      <c r="K38" s="581"/>
      <c r="L38" s="581"/>
      <c r="M38" s="581"/>
      <c r="N38" s="581"/>
      <c r="O38" s="581"/>
      <c r="P38" s="581"/>
      <c r="Q38" s="581"/>
      <c r="R38" s="437"/>
      <c r="S38" s="437"/>
      <c r="T38" s="437"/>
      <c r="U38" s="437"/>
      <c r="V38" s="437"/>
      <c r="W38" s="437"/>
      <c r="X38" s="437"/>
      <c r="Y38" s="437"/>
      <c r="Z38" s="421"/>
    </row>
    <row r="39" ht="16.5" customHeight="1">
      <c r="A39" s="606">
        <f t="shared" si="1"/>
        <v>37</v>
      </c>
      <c r="B39" s="582">
        <f t="shared" si="2"/>
        <v>45546</v>
      </c>
      <c r="C39" s="607">
        <f>SUMIFS('Production Calendar'!$S$3:$S$477,'Production Calendar'!$P$3:$P$477,"&gt;="&amp;$B39,'Production Calendar'!$P$3:$P$477,"&lt;"&amp;$B40)</f>
        <v>0</v>
      </c>
      <c r="D39" s="584">
        <f>SUMIFS('Production Calendar'!$Z$3:$Z$477,'Production Calendar'!$X$3:$X$477,"&gt;="&amp;$B39,'Production Calendar'!$X$3:$X$477,"&lt;"&amp;$B40)</f>
        <v>0</v>
      </c>
      <c r="E39" s="584">
        <f>SUMIFS('Production Calendar'!$S$3:$S$477,'Production Calendar'!$X$3:$X$477,"&gt;="&amp;$B39,'Production Calendar'!$X$3:$X$477,"&lt;"&amp;$B40)</f>
        <v>0</v>
      </c>
      <c r="F39" s="584" t="str">
        <f>SUMIFS('Production Calendar'!$N$3:$N$477,'Production Calendar'!$H$3:$H$4,"&gt;="&amp;$B39,'Production Calendar'!$H$3:$H$4,"&lt;"&amp;$B40)</f>
        <v>#VALUE!</v>
      </c>
      <c r="G39" s="585" t="str">
        <f t="shared" si="3"/>
        <v>#VALUE!</v>
      </c>
      <c r="H39" s="580"/>
      <c r="I39" s="581"/>
      <c r="J39" s="581"/>
      <c r="K39" s="581"/>
      <c r="L39" s="581"/>
      <c r="M39" s="581"/>
      <c r="N39" s="581"/>
      <c r="O39" s="581"/>
      <c r="P39" s="581"/>
      <c r="Q39" s="581"/>
      <c r="R39" s="437"/>
      <c r="S39" s="437"/>
      <c r="T39" s="437"/>
      <c r="U39" s="437"/>
      <c r="V39" s="437"/>
      <c r="W39" s="437"/>
      <c r="X39" s="437"/>
      <c r="Y39" s="437"/>
      <c r="Z39" s="421"/>
    </row>
    <row r="40" ht="16.5" customHeight="1">
      <c r="A40" s="606">
        <f t="shared" si="1"/>
        <v>38</v>
      </c>
      <c r="B40" s="582">
        <f t="shared" si="2"/>
        <v>45553</v>
      </c>
      <c r="C40" s="607">
        <f>SUMIFS('Production Calendar'!$S$3:$S$477,'Production Calendar'!$P$3:$P$477,"&gt;="&amp;$B40,'Production Calendar'!$P$3:$P$477,"&lt;"&amp;$B41)</f>
        <v>0</v>
      </c>
      <c r="D40" s="584">
        <f>SUMIFS('Production Calendar'!$Z$3:$Z$477,'Production Calendar'!$X$3:$X$477,"&gt;="&amp;$B40,'Production Calendar'!$X$3:$X$477,"&lt;"&amp;$B41)</f>
        <v>0</v>
      </c>
      <c r="E40" s="584">
        <f>SUMIFS('Production Calendar'!$S$3:$S$477,'Production Calendar'!$X$3:$X$477,"&gt;="&amp;$B40,'Production Calendar'!$X$3:$X$477,"&lt;"&amp;$B41)</f>
        <v>0</v>
      </c>
      <c r="F40" s="584" t="str">
        <f>SUMIFS('Production Calendar'!$N$3:$N$477,'Production Calendar'!$H$3:$H$4,"&gt;="&amp;$B40,'Production Calendar'!$H$3:$H$4,"&lt;"&amp;$B41)</f>
        <v>#VALUE!</v>
      </c>
      <c r="G40" s="585" t="str">
        <f t="shared" si="3"/>
        <v>#VALUE!</v>
      </c>
      <c r="H40" s="580"/>
      <c r="I40" s="581"/>
      <c r="J40" s="581"/>
      <c r="K40" s="581"/>
      <c r="L40" s="581"/>
      <c r="M40" s="581"/>
      <c r="N40" s="581"/>
      <c r="O40" s="581"/>
      <c r="P40" s="581"/>
      <c r="Q40" s="581"/>
      <c r="R40" s="437"/>
      <c r="S40" s="437"/>
      <c r="T40" s="437"/>
      <c r="U40" s="437"/>
      <c r="V40" s="437"/>
      <c r="W40" s="437"/>
      <c r="X40" s="437"/>
      <c r="Y40" s="437"/>
      <c r="Z40" s="421"/>
    </row>
    <row r="41" ht="16.5" customHeight="1">
      <c r="A41" s="606">
        <f t="shared" si="1"/>
        <v>39</v>
      </c>
      <c r="B41" s="582">
        <f t="shared" si="2"/>
        <v>45560</v>
      </c>
      <c r="C41" s="607">
        <f>SUMIFS('Production Calendar'!$S$3:$S$477,'Production Calendar'!$P$3:$P$477,"&gt;="&amp;$B41,'Production Calendar'!$P$3:$P$477,"&lt;"&amp;$B42)</f>
        <v>0</v>
      </c>
      <c r="D41" s="584">
        <f>SUMIFS('Production Calendar'!$Z$3:$Z$477,'Production Calendar'!$X$3:$X$477,"&gt;="&amp;$B41,'Production Calendar'!$X$3:$X$477,"&lt;"&amp;$B42)</f>
        <v>0</v>
      </c>
      <c r="E41" s="584">
        <f>SUMIFS('Production Calendar'!$S$3:$S$477,'Production Calendar'!$X$3:$X$477,"&gt;="&amp;$B41,'Production Calendar'!$X$3:$X$477,"&lt;"&amp;$B42)</f>
        <v>0</v>
      </c>
      <c r="F41" s="584" t="str">
        <f>SUMIFS('Production Calendar'!$N$3:$N$477,'Production Calendar'!$H$3:$H$4,"&gt;="&amp;$B41,'Production Calendar'!$H$3:$H$4,"&lt;"&amp;$B42)</f>
        <v>#VALUE!</v>
      </c>
      <c r="G41" s="585" t="str">
        <f t="shared" si="3"/>
        <v>#VALUE!</v>
      </c>
      <c r="H41" s="580"/>
      <c r="I41" s="581"/>
      <c r="J41" s="581"/>
      <c r="K41" s="581"/>
      <c r="L41" s="581"/>
      <c r="M41" s="581"/>
      <c r="N41" s="581"/>
      <c r="O41" s="581"/>
      <c r="P41" s="581"/>
      <c r="Q41" s="581"/>
      <c r="R41" s="437"/>
      <c r="S41" s="437"/>
      <c r="T41" s="437"/>
      <c r="U41" s="437"/>
      <c r="V41" s="437"/>
      <c r="W41" s="437"/>
      <c r="X41" s="437"/>
      <c r="Y41" s="437"/>
      <c r="Z41" s="421"/>
    </row>
    <row r="42" ht="16.5" customHeight="1">
      <c r="A42" s="606">
        <f t="shared" si="1"/>
        <v>40</v>
      </c>
      <c r="B42" s="582">
        <f t="shared" si="2"/>
        <v>45567</v>
      </c>
      <c r="C42" s="607">
        <f>SUMIFS('Production Calendar'!$S$3:$S$477,'Production Calendar'!$P$3:$P$477,"&gt;="&amp;$B42,'Production Calendar'!$P$3:$P$477,"&lt;"&amp;$B43)</f>
        <v>0</v>
      </c>
      <c r="D42" s="584">
        <f>SUMIFS('Production Calendar'!$Z$3:$Z$477,'Production Calendar'!$X$3:$X$477,"&gt;="&amp;$B42,'Production Calendar'!$X$3:$X$477,"&lt;"&amp;$B43)</f>
        <v>0</v>
      </c>
      <c r="E42" s="584">
        <f>SUMIFS('Production Calendar'!$S$3:$S$477,'Production Calendar'!$X$3:$X$477,"&gt;="&amp;$B42,'Production Calendar'!$X$3:$X$477,"&lt;"&amp;$B43)</f>
        <v>0</v>
      </c>
      <c r="F42" s="584" t="str">
        <f>SUMIFS('Production Calendar'!$N$3:$N$477,'Production Calendar'!$H$3:$H$4,"&gt;="&amp;$B42,'Production Calendar'!$H$3:$H$4,"&lt;"&amp;$B43)</f>
        <v>#VALUE!</v>
      </c>
      <c r="G42" s="585" t="str">
        <f t="shared" si="3"/>
        <v>#VALUE!</v>
      </c>
      <c r="H42" s="580"/>
      <c r="I42" s="581"/>
      <c r="J42" s="581"/>
      <c r="K42" s="581"/>
      <c r="L42" s="581"/>
      <c r="M42" s="581"/>
      <c r="N42" s="581"/>
      <c r="O42" s="581"/>
      <c r="P42" s="581"/>
      <c r="Q42" s="581"/>
      <c r="R42" s="437"/>
      <c r="S42" s="437"/>
      <c r="T42" s="437"/>
      <c r="U42" s="437"/>
      <c r="V42" s="437"/>
      <c r="W42" s="437"/>
      <c r="X42" s="437"/>
      <c r="Y42" s="437"/>
      <c r="Z42" s="421"/>
    </row>
    <row r="43" ht="16.5" customHeight="1">
      <c r="A43" s="606">
        <f t="shared" si="1"/>
        <v>41</v>
      </c>
      <c r="B43" s="582">
        <f t="shared" si="2"/>
        <v>45574</v>
      </c>
      <c r="C43" s="607">
        <f>SUMIFS('Production Calendar'!$S$3:$S$477,'Production Calendar'!$P$3:$P$477,"&gt;="&amp;$B43,'Production Calendar'!$P$3:$P$477,"&lt;"&amp;$B44)</f>
        <v>0</v>
      </c>
      <c r="D43" s="584">
        <f>SUMIFS('Production Calendar'!$Z$3:$Z$477,'Production Calendar'!$X$3:$X$477,"&gt;="&amp;$B43,'Production Calendar'!$X$3:$X$477,"&lt;"&amp;$B44)</f>
        <v>0</v>
      </c>
      <c r="E43" s="584">
        <f>SUMIFS('Production Calendar'!$S$3:$S$477,'Production Calendar'!$X$3:$X$477,"&gt;="&amp;$B43,'Production Calendar'!$X$3:$X$477,"&lt;"&amp;$B44)</f>
        <v>0</v>
      </c>
      <c r="F43" s="584" t="str">
        <f>SUMIFS('Production Calendar'!$N$3:$N$477,'Production Calendar'!$H$3:$H$4,"&gt;="&amp;$B43,'Production Calendar'!$H$3:$H$4,"&lt;"&amp;$B44)</f>
        <v>#VALUE!</v>
      </c>
      <c r="G43" s="585" t="str">
        <f t="shared" si="3"/>
        <v>#VALUE!</v>
      </c>
      <c r="H43" s="580"/>
      <c r="I43" s="581"/>
      <c r="J43" s="581"/>
      <c r="K43" s="581"/>
      <c r="L43" s="581"/>
      <c r="M43" s="581"/>
      <c r="N43" s="581"/>
      <c r="O43" s="581"/>
      <c r="P43" s="581"/>
      <c r="Q43" s="581"/>
      <c r="R43" s="437"/>
      <c r="S43" s="437"/>
      <c r="T43" s="437"/>
      <c r="U43" s="437"/>
      <c r="V43" s="437"/>
      <c r="W43" s="437"/>
      <c r="X43" s="437"/>
      <c r="Y43" s="437"/>
      <c r="Z43" s="421"/>
    </row>
    <row r="44" ht="16.5" customHeight="1">
      <c r="A44" s="606">
        <f t="shared" si="1"/>
        <v>42</v>
      </c>
      <c r="B44" s="582">
        <f t="shared" si="2"/>
        <v>45581</v>
      </c>
      <c r="C44" s="607">
        <f>SUMIFS('Production Calendar'!$S$3:$S$477,'Production Calendar'!$P$3:$P$477,"&gt;="&amp;$B44,'Production Calendar'!$P$3:$P$477,"&lt;"&amp;$B45)</f>
        <v>0</v>
      </c>
      <c r="D44" s="584">
        <f>SUMIFS('Production Calendar'!$Z$3:$Z$477,'Production Calendar'!$X$3:$X$477,"&gt;="&amp;$B44,'Production Calendar'!$X$3:$X$477,"&lt;"&amp;$B45)</f>
        <v>0</v>
      </c>
      <c r="E44" s="584">
        <f>SUMIFS('Production Calendar'!$S$3:$S$477,'Production Calendar'!$X$3:$X$477,"&gt;="&amp;$B44,'Production Calendar'!$X$3:$X$477,"&lt;"&amp;$B45)</f>
        <v>0</v>
      </c>
      <c r="F44" s="584" t="str">
        <f>SUMIFS('Production Calendar'!$N$3:$N$477,'Production Calendar'!$H$3:$H$4,"&gt;="&amp;$B44,'Production Calendar'!$H$3:$H$4,"&lt;"&amp;$B45)</f>
        <v>#VALUE!</v>
      </c>
      <c r="G44" s="585" t="str">
        <f t="shared" si="3"/>
        <v>#VALUE!</v>
      </c>
      <c r="H44" s="580"/>
      <c r="I44" s="581"/>
      <c r="J44" s="581"/>
      <c r="K44" s="581"/>
      <c r="L44" s="581"/>
      <c r="M44" s="581"/>
      <c r="N44" s="581"/>
      <c r="O44" s="581"/>
      <c r="P44" s="581"/>
      <c r="Q44" s="581"/>
      <c r="R44" s="437"/>
      <c r="S44" s="437"/>
      <c r="T44" s="437"/>
      <c r="U44" s="437"/>
      <c r="V44" s="437"/>
      <c r="W44" s="437"/>
      <c r="X44" s="437"/>
      <c r="Y44" s="437"/>
      <c r="Z44" s="421"/>
    </row>
    <row r="45" ht="16.5" customHeight="1">
      <c r="A45" s="606">
        <f t="shared" si="1"/>
        <v>43</v>
      </c>
      <c r="B45" s="582">
        <f t="shared" si="2"/>
        <v>45588</v>
      </c>
      <c r="C45" s="607">
        <f>SUMIFS('Production Calendar'!$S$3:$S$477,'Production Calendar'!$P$3:$P$477,"&gt;="&amp;$B45,'Production Calendar'!$P$3:$P$477,"&lt;"&amp;$B46)</f>
        <v>0</v>
      </c>
      <c r="D45" s="584">
        <f>SUMIFS('Production Calendar'!$Z$3:$Z$477,'Production Calendar'!$X$3:$X$477,"&gt;="&amp;$B45,'Production Calendar'!$X$3:$X$477,"&lt;"&amp;$B46)</f>
        <v>0</v>
      </c>
      <c r="E45" s="584">
        <f>SUMIFS('Production Calendar'!$S$3:$S$477,'Production Calendar'!$X$3:$X$477,"&gt;="&amp;$B45,'Production Calendar'!$X$3:$X$477,"&lt;"&amp;$B46)</f>
        <v>0</v>
      </c>
      <c r="F45" s="584" t="str">
        <f>SUMIFS('Production Calendar'!$N$3:$N$477,'Production Calendar'!$H$3:$H$4,"&gt;="&amp;$B45,'Production Calendar'!$H$3:$H$4,"&lt;"&amp;$B46)</f>
        <v>#VALUE!</v>
      </c>
      <c r="G45" s="585" t="str">
        <f t="shared" si="3"/>
        <v>#VALUE!</v>
      </c>
      <c r="H45" s="580"/>
      <c r="I45" s="581"/>
      <c r="J45" s="581"/>
      <c r="K45" s="581"/>
      <c r="L45" s="581"/>
      <c r="M45" s="581"/>
      <c r="N45" s="581"/>
      <c r="O45" s="581"/>
      <c r="P45" s="581"/>
      <c r="Q45" s="581"/>
      <c r="R45" s="437"/>
      <c r="S45" s="437"/>
      <c r="T45" s="437"/>
      <c r="U45" s="437"/>
      <c r="V45" s="437"/>
      <c r="W45" s="437"/>
      <c r="X45" s="437"/>
      <c r="Y45" s="437"/>
      <c r="Z45" s="421"/>
    </row>
    <row r="46" ht="16.5" customHeight="1">
      <c r="A46" s="606">
        <f t="shared" si="1"/>
        <v>44</v>
      </c>
      <c r="B46" s="582">
        <f t="shared" si="2"/>
        <v>45595</v>
      </c>
      <c r="C46" s="607">
        <f>SUMIFS('Production Calendar'!$S$3:$S$477,'Production Calendar'!$P$3:$P$477,"&gt;="&amp;$B46,'Production Calendar'!$P$3:$P$477,"&lt;"&amp;$B47)</f>
        <v>0</v>
      </c>
      <c r="D46" s="584">
        <f>SUMIFS('Production Calendar'!$Z$3:$Z$477,'Production Calendar'!$X$3:$X$477,"&gt;="&amp;$B46,'Production Calendar'!$X$3:$X$477,"&lt;"&amp;$B47)</f>
        <v>0</v>
      </c>
      <c r="E46" s="584">
        <f>SUMIFS('Production Calendar'!$S$3:$S$477,'Production Calendar'!$X$3:$X$477,"&gt;="&amp;$B46,'Production Calendar'!$X$3:$X$477,"&lt;"&amp;$B47)</f>
        <v>0</v>
      </c>
      <c r="F46" s="584" t="str">
        <f>SUMIFS('Production Calendar'!$N$3:$N$477,'Production Calendar'!$H$3:$H$4,"&gt;="&amp;$B46,'Production Calendar'!$H$3:$H$4,"&lt;"&amp;$B47)</f>
        <v>#VALUE!</v>
      </c>
      <c r="G46" s="585" t="str">
        <f t="shared" si="3"/>
        <v>#VALUE!</v>
      </c>
      <c r="H46" s="580"/>
      <c r="I46" s="581"/>
      <c r="J46" s="581"/>
      <c r="K46" s="581"/>
      <c r="L46" s="581"/>
      <c r="M46" s="581"/>
      <c r="N46" s="581"/>
      <c r="O46" s="581"/>
      <c r="P46" s="581"/>
      <c r="Q46" s="581"/>
      <c r="R46" s="437"/>
      <c r="S46" s="437"/>
      <c r="T46" s="437"/>
      <c r="U46" s="437"/>
      <c r="V46" s="437"/>
      <c r="W46" s="437"/>
      <c r="X46" s="437"/>
      <c r="Y46" s="437"/>
      <c r="Z46" s="421"/>
    </row>
    <row r="47" ht="16.5" customHeight="1">
      <c r="A47" s="606">
        <f t="shared" si="1"/>
        <v>45</v>
      </c>
      <c r="B47" s="582">
        <f t="shared" si="2"/>
        <v>45602</v>
      </c>
      <c r="C47" s="607">
        <f>SUMIFS('Production Calendar'!$S$3:$S$477,'Production Calendar'!$P$3:$P$477,"&gt;="&amp;$B47,'Production Calendar'!$P$3:$P$477,"&lt;"&amp;$B48)</f>
        <v>0</v>
      </c>
      <c r="D47" s="584">
        <f>SUMIFS('Production Calendar'!$Z$3:$Z$477,'Production Calendar'!$X$3:$X$477,"&gt;="&amp;$B47,'Production Calendar'!$X$3:$X$477,"&lt;"&amp;$B48)</f>
        <v>0</v>
      </c>
      <c r="E47" s="584">
        <f>SUMIFS('Production Calendar'!$S$3:$S$477,'Production Calendar'!$X$3:$X$477,"&gt;="&amp;$B47,'Production Calendar'!$X$3:$X$477,"&lt;"&amp;$B48)</f>
        <v>0</v>
      </c>
      <c r="F47" s="584" t="str">
        <f>SUMIFS('Production Calendar'!$N$3:$N$477,'Production Calendar'!$H$3:$H$4,"&gt;="&amp;$B47,'Production Calendar'!$H$3:$H$4,"&lt;"&amp;$B48)</f>
        <v>#VALUE!</v>
      </c>
      <c r="G47" s="585" t="str">
        <f t="shared" si="3"/>
        <v>#VALUE!</v>
      </c>
      <c r="H47" s="580"/>
      <c r="I47" s="581"/>
      <c r="J47" s="581"/>
      <c r="K47" s="581"/>
      <c r="L47" s="581"/>
      <c r="M47" s="581"/>
      <c r="N47" s="581"/>
      <c r="O47" s="581"/>
      <c r="P47" s="581"/>
      <c r="Q47" s="581"/>
      <c r="R47" s="437"/>
      <c r="S47" s="437"/>
      <c r="T47" s="437"/>
      <c r="U47" s="437"/>
      <c r="V47" s="437"/>
      <c r="W47" s="437"/>
      <c r="X47" s="437"/>
      <c r="Y47" s="437"/>
      <c r="Z47" s="421"/>
    </row>
    <row r="48" ht="16.5" customHeight="1">
      <c r="A48" s="606">
        <f t="shared" si="1"/>
        <v>46</v>
      </c>
      <c r="B48" s="582">
        <f t="shared" si="2"/>
        <v>45609</v>
      </c>
      <c r="C48" s="607">
        <f>SUMIFS('Production Calendar'!$S$3:$S$477,'Production Calendar'!$P$3:$P$477,"&gt;="&amp;$B48,'Production Calendar'!$P$3:$P$477,"&lt;"&amp;$B49)</f>
        <v>0</v>
      </c>
      <c r="D48" s="584">
        <f>SUMIFS('Production Calendar'!$Z$3:$Z$477,'Production Calendar'!$X$3:$X$477,"&gt;="&amp;$B48,'Production Calendar'!$X$3:$X$477,"&lt;"&amp;$B49)</f>
        <v>0</v>
      </c>
      <c r="E48" s="584">
        <f>SUMIFS('Production Calendar'!$S$3:$S$477,'Production Calendar'!$X$3:$X$477,"&gt;="&amp;$B48,'Production Calendar'!$X$3:$X$477,"&lt;"&amp;$B49)</f>
        <v>0</v>
      </c>
      <c r="F48" s="584" t="str">
        <f>SUMIFS('Production Calendar'!$N$3:$N$477,'Production Calendar'!$H$3:$H$4,"&gt;="&amp;$B48,'Production Calendar'!$H$3:$H$4,"&lt;"&amp;$B49)</f>
        <v>#VALUE!</v>
      </c>
      <c r="G48" s="585" t="str">
        <f t="shared" si="3"/>
        <v>#VALUE!</v>
      </c>
      <c r="H48" s="580"/>
      <c r="I48" s="581"/>
      <c r="J48" s="581"/>
      <c r="K48" s="581"/>
      <c r="L48" s="581"/>
      <c r="M48" s="581"/>
      <c r="N48" s="581"/>
      <c r="O48" s="581"/>
      <c r="P48" s="581"/>
      <c r="Q48" s="581"/>
      <c r="R48" s="437"/>
      <c r="S48" s="437"/>
      <c r="T48" s="437"/>
      <c r="U48" s="437"/>
      <c r="V48" s="437"/>
      <c r="W48" s="437"/>
      <c r="X48" s="437"/>
      <c r="Y48" s="437"/>
      <c r="Z48" s="421"/>
    </row>
    <row r="49" ht="16.5" customHeight="1">
      <c r="A49" s="606">
        <f t="shared" si="1"/>
        <v>47</v>
      </c>
      <c r="B49" s="582">
        <f t="shared" si="2"/>
        <v>45616</v>
      </c>
      <c r="C49" s="607">
        <f>SUMIFS('Production Calendar'!$S$3:$S$477,'Production Calendar'!$P$3:$P$477,"&gt;="&amp;$B49,'Production Calendar'!$P$3:$P$477,"&lt;"&amp;$B50)</f>
        <v>0</v>
      </c>
      <c r="D49" s="584">
        <f>SUMIFS('Production Calendar'!$Z$3:$Z$477,'Production Calendar'!$X$3:$X$477,"&gt;="&amp;$B49,'Production Calendar'!$X$3:$X$477,"&lt;"&amp;$B50)</f>
        <v>0</v>
      </c>
      <c r="E49" s="584">
        <f>SUMIFS('Production Calendar'!$S$3:$S$477,'Production Calendar'!$X$3:$X$477,"&gt;="&amp;$B49,'Production Calendar'!$X$3:$X$477,"&lt;"&amp;$B50)</f>
        <v>0</v>
      </c>
      <c r="F49" s="584" t="str">
        <f>SUMIFS('Production Calendar'!$N$3:$N$477,'Production Calendar'!$H$3:$H$4,"&gt;="&amp;$B49,'Production Calendar'!$H$3:$H$4,"&lt;"&amp;$B50)</f>
        <v>#VALUE!</v>
      </c>
      <c r="G49" s="585" t="str">
        <f t="shared" si="3"/>
        <v>#VALUE!</v>
      </c>
      <c r="H49" s="580"/>
      <c r="I49" s="581"/>
      <c r="J49" s="581"/>
      <c r="K49" s="581"/>
      <c r="L49" s="581"/>
      <c r="M49" s="581"/>
      <c r="N49" s="581"/>
      <c r="O49" s="581"/>
      <c r="P49" s="581"/>
      <c r="Q49" s="581"/>
      <c r="R49" s="437"/>
      <c r="S49" s="437"/>
      <c r="T49" s="437"/>
      <c r="U49" s="437"/>
      <c r="V49" s="437"/>
      <c r="W49" s="437"/>
      <c r="X49" s="437"/>
      <c r="Y49" s="437"/>
      <c r="Z49" s="421"/>
    </row>
    <row r="50" ht="16.5" customHeight="1">
      <c r="A50" s="606">
        <f t="shared" si="1"/>
        <v>48</v>
      </c>
      <c r="B50" s="582">
        <f t="shared" si="2"/>
        <v>45623</v>
      </c>
      <c r="C50" s="607">
        <f>SUMIFS('Production Calendar'!$S$3:$S$477,'Production Calendar'!$P$3:$P$477,"&gt;="&amp;$B50,'Production Calendar'!$P$3:$P$477,"&lt;"&amp;$B51)</f>
        <v>0</v>
      </c>
      <c r="D50" s="584">
        <f>SUMIFS('Production Calendar'!$Z$3:$Z$477,'Production Calendar'!$X$3:$X$477,"&gt;="&amp;$B50,'Production Calendar'!$X$3:$X$477,"&lt;"&amp;$B51)</f>
        <v>0</v>
      </c>
      <c r="E50" s="584">
        <f>SUMIFS('Production Calendar'!$S$3:$S$477,'Production Calendar'!$X$3:$X$477,"&gt;="&amp;$B50,'Production Calendar'!$X$3:$X$477,"&lt;"&amp;$B51)</f>
        <v>0</v>
      </c>
      <c r="F50" s="584" t="str">
        <f>SUMIFS('Production Calendar'!$N$3:$N$477,'Production Calendar'!$H$3:$H$4,"&gt;="&amp;$B50,'Production Calendar'!$H$3:$H$4,"&lt;"&amp;$B51)</f>
        <v>#VALUE!</v>
      </c>
      <c r="G50" s="585" t="str">
        <f t="shared" si="3"/>
        <v>#VALUE!</v>
      </c>
      <c r="H50" s="580"/>
      <c r="I50" s="581"/>
      <c r="J50" s="581"/>
      <c r="K50" s="581"/>
      <c r="L50" s="581"/>
      <c r="M50" s="581"/>
      <c r="N50" s="581"/>
      <c r="O50" s="581"/>
      <c r="P50" s="581"/>
      <c r="Q50" s="581"/>
      <c r="R50" s="437"/>
      <c r="S50" s="437"/>
      <c r="T50" s="437"/>
      <c r="U50" s="437"/>
      <c r="V50" s="437"/>
      <c r="W50" s="437"/>
      <c r="X50" s="437"/>
      <c r="Y50" s="437"/>
      <c r="Z50" s="421"/>
    </row>
    <row r="51" ht="16.5" customHeight="1">
      <c r="A51" s="606">
        <f t="shared" si="1"/>
        <v>49</v>
      </c>
      <c r="B51" s="582">
        <f t="shared" si="2"/>
        <v>45630</v>
      </c>
      <c r="C51" s="607">
        <f>SUMIFS('Production Calendar'!$S$3:$S$477,'Production Calendar'!$P$3:$P$477,"&gt;="&amp;$B51,'Production Calendar'!$P$3:$P$477,"&lt;"&amp;$B52)</f>
        <v>0</v>
      </c>
      <c r="D51" s="584">
        <f>SUMIFS('Production Calendar'!$Z$3:$Z$477,'Production Calendar'!$X$3:$X$477,"&gt;="&amp;$B51,'Production Calendar'!$X$3:$X$477,"&lt;"&amp;$B52)</f>
        <v>0</v>
      </c>
      <c r="E51" s="584">
        <f>SUMIFS('Production Calendar'!$S$3:$S$477,'Production Calendar'!$X$3:$X$477,"&gt;="&amp;$B51,'Production Calendar'!$X$3:$X$477,"&lt;"&amp;$B52)</f>
        <v>0</v>
      </c>
      <c r="F51" s="584" t="str">
        <f>SUMIFS('Production Calendar'!$N$3:$N$477,'Production Calendar'!$H$3:$H$4,"&gt;="&amp;$B51,'Production Calendar'!$H$3:$H$4,"&lt;"&amp;$B52)</f>
        <v>#VALUE!</v>
      </c>
      <c r="G51" s="585" t="str">
        <f t="shared" si="3"/>
        <v>#VALUE!</v>
      </c>
      <c r="H51" s="580"/>
      <c r="I51" s="581"/>
      <c r="J51" s="581"/>
      <c r="K51" s="581"/>
      <c r="L51" s="581"/>
      <c r="M51" s="581"/>
      <c r="N51" s="581"/>
      <c r="O51" s="581"/>
      <c r="P51" s="581"/>
      <c r="Q51" s="581"/>
      <c r="R51" s="437"/>
      <c r="S51" s="437"/>
      <c r="T51" s="437"/>
      <c r="U51" s="437"/>
      <c r="V51" s="437"/>
      <c r="W51" s="437"/>
      <c r="X51" s="437"/>
      <c r="Y51" s="437"/>
      <c r="Z51" s="421"/>
    </row>
    <row r="52" ht="16.5" customHeight="1">
      <c r="A52" s="606">
        <f t="shared" si="1"/>
        <v>50</v>
      </c>
      <c r="B52" s="582">
        <f t="shared" si="2"/>
        <v>45637</v>
      </c>
      <c r="C52" s="607">
        <f>SUMIFS('Production Calendar'!$S$3:$S$477,'Production Calendar'!$P$3:$P$477,"&gt;="&amp;$B52,'Production Calendar'!$P$3:$P$477,"&lt;"&amp;$B53)</f>
        <v>0</v>
      </c>
      <c r="D52" s="584">
        <f>SUMIFS('Production Calendar'!$Z$3:$Z$477,'Production Calendar'!$X$3:$X$477,"&gt;="&amp;$B52,'Production Calendar'!$X$3:$X$477,"&lt;"&amp;$B53)</f>
        <v>0</v>
      </c>
      <c r="E52" s="584">
        <f>SUMIFS('Production Calendar'!$S$3:$S$477,'Production Calendar'!$X$3:$X$477,"&gt;="&amp;$B52,'Production Calendar'!$X$3:$X$477,"&lt;"&amp;$B53)</f>
        <v>0</v>
      </c>
      <c r="F52" s="584" t="str">
        <f>SUMIFS('Production Calendar'!$N$3:$N$477,'Production Calendar'!$H$3:$H$4,"&gt;="&amp;$B52,'Production Calendar'!$H$3:$H$4,"&lt;"&amp;$B53)</f>
        <v>#VALUE!</v>
      </c>
      <c r="G52" s="585" t="str">
        <f t="shared" si="3"/>
        <v>#VALUE!</v>
      </c>
      <c r="H52" s="580"/>
      <c r="I52" s="581"/>
      <c r="J52" s="581"/>
      <c r="K52" s="581"/>
      <c r="L52" s="581"/>
      <c r="M52" s="581"/>
      <c r="N52" s="581"/>
      <c r="O52" s="581"/>
      <c r="P52" s="581"/>
      <c r="Q52" s="581"/>
      <c r="R52" s="437"/>
      <c r="S52" s="437"/>
      <c r="T52" s="437"/>
      <c r="U52" s="437"/>
      <c r="V52" s="437"/>
      <c r="W52" s="437"/>
      <c r="X52" s="437"/>
      <c r="Y52" s="437"/>
      <c r="Z52" s="421"/>
    </row>
    <row r="53" ht="16.5" customHeight="1">
      <c r="A53" s="606">
        <f t="shared" si="1"/>
        <v>51</v>
      </c>
      <c r="B53" s="582">
        <f t="shared" si="2"/>
        <v>45644</v>
      </c>
      <c r="C53" s="607">
        <f>SUMIFS('Production Calendar'!$S$3:$S$477,'Production Calendar'!$P$3:$P$477,"&gt;="&amp;$B53,'Production Calendar'!$P$3:$P$477,"&lt;"&amp;$B54)</f>
        <v>0</v>
      </c>
      <c r="D53" s="584">
        <f>SUMIFS('Production Calendar'!$Z$3:$Z$477,'Production Calendar'!$X$3:$X$477,"&gt;="&amp;$B53,'Production Calendar'!$X$3:$X$477,"&lt;"&amp;$B54)</f>
        <v>0</v>
      </c>
      <c r="E53" s="584">
        <f>SUMIFS('Production Calendar'!$S$3:$S$477,'Production Calendar'!$X$3:$X$477,"&gt;="&amp;$B53,'Production Calendar'!$X$3:$X$477,"&lt;"&amp;$B54)</f>
        <v>0</v>
      </c>
      <c r="F53" s="584" t="str">
        <f>SUMIFS('Production Calendar'!$N$3:$N$477,'Production Calendar'!$H$3:$H$4,"&gt;="&amp;$B53,'Production Calendar'!$H$3:$H$4,"&lt;"&amp;$B54)</f>
        <v>#VALUE!</v>
      </c>
      <c r="G53" s="585" t="str">
        <f t="shared" si="3"/>
        <v>#VALUE!</v>
      </c>
      <c r="H53" s="580"/>
      <c r="I53" s="581"/>
      <c r="J53" s="581"/>
      <c r="K53" s="581"/>
      <c r="L53" s="581"/>
      <c r="M53" s="581"/>
      <c r="N53" s="581"/>
      <c r="O53" s="581"/>
      <c r="P53" s="581"/>
      <c r="Q53" s="581"/>
      <c r="R53" s="437"/>
      <c r="S53" s="437"/>
      <c r="T53" s="437"/>
      <c r="U53" s="437"/>
      <c r="V53" s="437"/>
      <c r="W53" s="437"/>
      <c r="X53" s="437"/>
      <c r="Y53" s="437"/>
      <c r="Z53" s="421"/>
    </row>
    <row r="54" ht="16.5" customHeight="1">
      <c r="A54" s="608">
        <f t="shared" si="1"/>
        <v>52</v>
      </c>
      <c r="B54" s="609">
        <f t="shared" si="2"/>
        <v>45651</v>
      </c>
      <c r="C54" s="610">
        <f>SUMIFS('Production Calendar'!$S$3:$S$477,'Production Calendar'!$P$3:$P$477,"&gt;="&amp;$B54,'Production Calendar'!$P$3:$P$477,"&lt;"&amp;$B55)</f>
        <v>0</v>
      </c>
      <c r="D54" s="587">
        <f>SUMIFS('Production Calendar'!$Z$3:$Z$477,'Production Calendar'!$X$3:$X$477,"&gt;="&amp;$B54,'Production Calendar'!$X$3:$X$477,"&lt;"&amp;$B55)</f>
        <v>0</v>
      </c>
      <c r="E54" s="587">
        <f>SUMIFS('Production Calendar'!$S$3:$S$477,'Production Calendar'!$X$3:$X$477,"&gt;="&amp;$B54,'Production Calendar'!$X$3:$X$477,"&lt;"&amp;$B55)</f>
        <v>0</v>
      </c>
      <c r="F54" s="587" t="str">
        <f>SUMIFS('Production Calendar'!$N$3:$N$477,'Production Calendar'!$H$3:$H$4,"&gt;="&amp;$B54,'Production Calendar'!$H$3:$H$4,"&lt;"&amp;$B55)</f>
        <v>#VALUE!</v>
      </c>
      <c r="G54" s="588" t="str">
        <f t="shared" si="3"/>
        <v>#VALUE!</v>
      </c>
      <c r="H54" s="580"/>
      <c r="I54" s="581"/>
      <c r="J54" s="581"/>
      <c r="K54" s="581"/>
      <c r="L54" s="581"/>
      <c r="M54" s="581"/>
      <c r="N54" s="581"/>
      <c r="O54" s="581"/>
      <c r="P54" s="581"/>
      <c r="Q54" s="581"/>
      <c r="R54" s="437"/>
      <c r="S54" s="437"/>
      <c r="T54" s="437"/>
      <c r="U54" s="437"/>
      <c r="V54" s="437"/>
      <c r="W54" s="437"/>
      <c r="X54" s="437"/>
      <c r="Y54" s="437"/>
      <c r="Z54" s="421"/>
    </row>
    <row r="55" ht="12.75" customHeight="1">
      <c r="A55" s="589"/>
      <c r="B55" s="590"/>
      <c r="C55" s="592"/>
      <c r="D55" s="593"/>
      <c r="E55" s="593"/>
      <c r="F55" s="593"/>
      <c r="G55" s="593"/>
      <c r="H55" s="437"/>
      <c r="I55" s="437"/>
      <c r="J55" s="437"/>
      <c r="K55" s="437"/>
      <c r="L55" s="437"/>
      <c r="M55" s="437"/>
      <c r="N55" s="437"/>
      <c r="O55" s="437"/>
      <c r="P55" s="437"/>
      <c r="Q55" s="437"/>
      <c r="R55" s="437"/>
      <c r="S55" s="437"/>
      <c r="T55" s="437"/>
      <c r="U55" s="437"/>
      <c r="V55" s="437"/>
      <c r="W55" s="437"/>
      <c r="X55" s="437"/>
      <c r="Y55" s="437"/>
      <c r="Z55" s="421"/>
    </row>
    <row r="56" ht="12.75" customHeight="1">
      <c r="A56" s="421"/>
      <c r="B56" s="594" t="s">
        <v>657</v>
      </c>
      <c r="C56" s="595">
        <f t="shared" ref="C56:F56" si="4">SUM(C3:C54)</f>
        <v>0</v>
      </c>
      <c r="D56" s="595">
        <f t="shared" si="4"/>
        <v>0</v>
      </c>
      <c r="E56" s="595">
        <f t="shared" si="4"/>
        <v>0</v>
      </c>
      <c r="F56" s="595" t="str">
        <f t="shared" si="4"/>
        <v>#VALUE!</v>
      </c>
      <c r="G56" s="593"/>
      <c r="H56" s="437"/>
      <c r="I56" s="437"/>
      <c r="J56" s="437"/>
      <c r="K56" s="437"/>
      <c r="L56" s="437"/>
      <c r="M56" s="437"/>
      <c r="N56" s="437"/>
      <c r="O56" s="437"/>
      <c r="P56" s="437"/>
      <c r="Q56" s="437"/>
      <c r="R56" s="437"/>
      <c r="S56" s="437"/>
      <c r="T56" s="437"/>
      <c r="U56" s="437"/>
      <c r="V56" s="437"/>
      <c r="W56" s="437"/>
      <c r="X56" s="437"/>
      <c r="Y56" s="437"/>
      <c r="Z56" s="421"/>
    </row>
    <row r="57" ht="12.75" customHeight="1">
      <c r="A57" s="589"/>
      <c r="B57" s="590"/>
      <c r="C57" s="591"/>
      <c r="D57" s="593"/>
      <c r="E57" s="593"/>
      <c r="F57" s="593"/>
      <c r="G57" s="593"/>
      <c r="H57" s="437"/>
      <c r="I57" s="437"/>
      <c r="J57" s="437"/>
      <c r="K57" s="437"/>
      <c r="L57" s="437"/>
      <c r="M57" s="437"/>
      <c r="N57" s="437"/>
      <c r="O57" s="437"/>
      <c r="P57" s="437"/>
      <c r="Q57" s="437"/>
      <c r="R57" s="437"/>
      <c r="S57" s="437"/>
      <c r="T57" s="437"/>
      <c r="U57" s="437"/>
      <c r="V57" s="437"/>
      <c r="W57" s="437"/>
      <c r="X57" s="437"/>
      <c r="Y57" s="437"/>
      <c r="Z57" s="421"/>
    </row>
    <row r="58" ht="12.75" customHeight="1">
      <c r="A58" s="589"/>
      <c r="B58" s="590"/>
      <c r="C58" s="591"/>
      <c r="D58" s="593"/>
      <c r="E58" s="593"/>
      <c r="F58" s="593"/>
      <c r="G58" s="593"/>
      <c r="H58" s="437"/>
      <c r="I58" s="437"/>
      <c r="J58" s="437"/>
      <c r="K58" s="437"/>
      <c r="L58" s="437"/>
      <c r="M58" s="437"/>
      <c r="N58" s="437"/>
      <c r="O58" s="437"/>
      <c r="P58" s="437"/>
      <c r="Q58" s="437"/>
      <c r="R58" s="437"/>
      <c r="S58" s="437"/>
      <c r="T58" s="437"/>
      <c r="U58" s="437"/>
      <c r="V58" s="437"/>
      <c r="W58" s="437"/>
      <c r="X58" s="437"/>
      <c r="Y58" s="437"/>
      <c r="Z58" s="421"/>
    </row>
    <row r="59" ht="12.75" customHeight="1">
      <c r="A59" s="589"/>
      <c r="B59" s="590"/>
      <c r="C59" s="591"/>
      <c r="D59" s="593"/>
      <c r="E59" s="593"/>
      <c r="F59" s="593"/>
      <c r="G59" s="593"/>
      <c r="H59" s="437"/>
      <c r="I59" s="437"/>
      <c r="J59" s="437"/>
      <c r="K59" s="437"/>
      <c r="L59" s="437"/>
      <c r="M59" s="437"/>
      <c r="N59" s="437"/>
      <c r="O59" s="437"/>
      <c r="P59" s="437"/>
      <c r="Q59" s="437"/>
      <c r="R59" s="437"/>
      <c r="S59" s="437"/>
      <c r="T59" s="437"/>
      <c r="U59" s="437"/>
      <c r="V59" s="437"/>
      <c r="W59" s="437"/>
      <c r="X59" s="437"/>
      <c r="Y59" s="437"/>
      <c r="Z59" s="421"/>
    </row>
    <row r="60" ht="12.75" customHeight="1">
      <c r="A60" s="589"/>
      <c r="B60" s="590"/>
      <c r="C60" s="591"/>
      <c r="D60" s="593"/>
      <c r="E60" s="593"/>
      <c r="F60" s="593"/>
      <c r="G60" s="593"/>
      <c r="H60" s="437"/>
      <c r="I60" s="437"/>
      <c r="J60" s="437"/>
      <c r="K60" s="437"/>
      <c r="L60" s="437"/>
      <c r="M60" s="437"/>
      <c r="N60" s="437"/>
      <c r="O60" s="437"/>
      <c r="P60" s="437"/>
      <c r="Q60" s="437"/>
      <c r="R60" s="437"/>
      <c r="S60" s="437"/>
      <c r="T60" s="437"/>
      <c r="U60" s="437"/>
      <c r="V60" s="437"/>
      <c r="W60" s="437"/>
      <c r="X60" s="437"/>
      <c r="Y60" s="437"/>
      <c r="Z60" s="421"/>
    </row>
    <row r="61" ht="12.75" customHeight="1">
      <c r="A61" s="589"/>
      <c r="B61" s="590"/>
      <c r="C61" s="591"/>
      <c r="D61" s="593"/>
      <c r="E61" s="593"/>
      <c r="F61" s="593"/>
      <c r="G61" s="593"/>
      <c r="H61" s="437"/>
      <c r="I61" s="437"/>
      <c r="J61" s="437"/>
      <c r="K61" s="437"/>
      <c r="L61" s="437"/>
      <c r="M61" s="437"/>
      <c r="N61" s="437"/>
      <c r="O61" s="437"/>
      <c r="P61" s="437"/>
      <c r="Q61" s="437"/>
      <c r="R61" s="437"/>
      <c r="S61" s="437"/>
      <c r="T61" s="437"/>
      <c r="U61" s="437"/>
      <c r="V61" s="437"/>
      <c r="W61" s="437"/>
      <c r="X61" s="437"/>
      <c r="Y61" s="437"/>
      <c r="Z61" s="421"/>
    </row>
    <row r="62" ht="12.75" customHeight="1">
      <c r="A62" s="589"/>
      <c r="B62" s="590"/>
      <c r="C62" s="591"/>
      <c r="D62" s="593"/>
      <c r="E62" s="593"/>
      <c r="F62" s="593"/>
      <c r="G62" s="593"/>
      <c r="H62" s="437"/>
      <c r="I62" s="437"/>
      <c r="J62" s="437"/>
      <c r="K62" s="437"/>
      <c r="L62" s="437"/>
      <c r="M62" s="437"/>
      <c r="N62" s="437"/>
      <c r="O62" s="437"/>
      <c r="P62" s="437"/>
      <c r="Q62" s="437"/>
      <c r="R62" s="437"/>
      <c r="S62" s="437"/>
      <c r="T62" s="437"/>
      <c r="U62" s="437"/>
      <c r="V62" s="437"/>
      <c r="W62" s="437"/>
      <c r="X62" s="437"/>
      <c r="Y62" s="437"/>
      <c r="Z62" s="421"/>
    </row>
    <row r="63" ht="12.75" customHeight="1">
      <c r="A63" s="589"/>
      <c r="B63" s="590"/>
      <c r="C63" s="591"/>
      <c r="D63" s="593"/>
      <c r="E63" s="593"/>
      <c r="F63" s="593"/>
      <c r="G63" s="593"/>
      <c r="H63" s="437"/>
      <c r="I63" s="437"/>
      <c r="J63" s="437"/>
      <c r="K63" s="437"/>
      <c r="L63" s="437"/>
      <c r="M63" s="437"/>
      <c r="N63" s="437"/>
      <c r="O63" s="437"/>
      <c r="P63" s="437"/>
      <c r="Q63" s="437"/>
      <c r="R63" s="437"/>
      <c r="S63" s="437"/>
      <c r="T63" s="437"/>
      <c r="U63" s="437"/>
      <c r="V63" s="437"/>
      <c r="W63" s="437"/>
      <c r="X63" s="437"/>
      <c r="Y63" s="437"/>
      <c r="Z63" s="421"/>
    </row>
    <row r="64" ht="12.75" customHeight="1">
      <c r="A64" s="589"/>
      <c r="B64" s="590"/>
      <c r="C64" s="591"/>
      <c r="D64" s="593"/>
      <c r="E64" s="593"/>
      <c r="F64" s="593"/>
      <c r="G64" s="593"/>
      <c r="H64" s="437"/>
      <c r="I64" s="437"/>
      <c r="J64" s="437"/>
      <c r="K64" s="437"/>
      <c r="L64" s="437"/>
      <c r="M64" s="437"/>
      <c r="N64" s="437"/>
      <c r="O64" s="437"/>
      <c r="P64" s="437"/>
      <c r="Q64" s="437"/>
      <c r="R64" s="437"/>
      <c r="S64" s="437"/>
      <c r="T64" s="437"/>
      <c r="U64" s="437"/>
      <c r="V64" s="437"/>
      <c r="W64" s="437"/>
      <c r="X64" s="437"/>
      <c r="Y64" s="437"/>
      <c r="Z64" s="421"/>
    </row>
    <row r="65" ht="12.75" customHeight="1">
      <c r="A65" s="589"/>
      <c r="B65" s="590"/>
      <c r="C65" s="591"/>
      <c r="D65" s="593"/>
      <c r="E65" s="593"/>
      <c r="F65" s="593"/>
      <c r="G65" s="593"/>
      <c r="H65" s="437"/>
      <c r="I65" s="437"/>
      <c r="J65" s="437"/>
      <c r="K65" s="437"/>
      <c r="L65" s="437"/>
      <c r="M65" s="437"/>
      <c r="N65" s="437"/>
      <c r="O65" s="437"/>
      <c r="P65" s="437"/>
      <c r="Q65" s="437"/>
      <c r="R65" s="437"/>
      <c r="S65" s="437"/>
      <c r="T65" s="437"/>
      <c r="U65" s="437"/>
      <c r="V65" s="437"/>
      <c r="W65" s="437"/>
      <c r="X65" s="437"/>
      <c r="Y65" s="437"/>
      <c r="Z65" s="421"/>
    </row>
    <row r="66" ht="12.75" customHeight="1">
      <c r="A66" s="589"/>
      <c r="B66" s="590"/>
      <c r="C66" s="591"/>
      <c r="D66" s="593"/>
      <c r="E66" s="593"/>
      <c r="F66" s="593"/>
      <c r="G66" s="593"/>
      <c r="H66" s="437"/>
      <c r="I66" s="437"/>
      <c r="J66" s="437"/>
      <c r="K66" s="437"/>
      <c r="L66" s="437"/>
      <c r="M66" s="437"/>
      <c r="N66" s="437"/>
      <c r="O66" s="437"/>
      <c r="P66" s="437"/>
      <c r="Q66" s="437"/>
      <c r="R66" s="437"/>
      <c r="S66" s="437"/>
      <c r="T66" s="437"/>
      <c r="U66" s="437"/>
      <c r="V66" s="437"/>
      <c r="W66" s="437"/>
      <c r="X66" s="437"/>
      <c r="Y66" s="437"/>
      <c r="Z66" s="421"/>
    </row>
    <row r="67" ht="12.75" customHeight="1">
      <c r="A67" s="589"/>
      <c r="B67" s="590"/>
      <c r="C67" s="591"/>
      <c r="D67" s="593"/>
      <c r="E67" s="593"/>
      <c r="F67" s="593"/>
      <c r="G67" s="593"/>
      <c r="H67" s="437"/>
      <c r="I67" s="437"/>
      <c r="J67" s="437"/>
      <c r="K67" s="437"/>
      <c r="L67" s="437"/>
      <c r="M67" s="437"/>
      <c r="N67" s="437"/>
      <c r="O67" s="437"/>
      <c r="P67" s="437"/>
      <c r="Q67" s="437"/>
      <c r="R67" s="437"/>
      <c r="S67" s="437"/>
      <c r="T67" s="437"/>
      <c r="U67" s="437"/>
      <c r="V67" s="437"/>
      <c r="W67" s="437"/>
      <c r="X67" s="437"/>
      <c r="Y67" s="437"/>
      <c r="Z67" s="421"/>
    </row>
    <row r="68" ht="12.75" customHeight="1">
      <c r="A68" s="589"/>
      <c r="B68" s="590"/>
      <c r="C68" s="591"/>
      <c r="D68" s="593"/>
      <c r="E68" s="593"/>
      <c r="F68" s="593"/>
      <c r="G68" s="593"/>
      <c r="H68" s="437"/>
      <c r="I68" s="437"/>
      <c r="J68" s="437"/>
      <c r="K68" s="437"/>
      <c r="L68" s="437"/>
      <c r="M68" s="437"/>
      <c r="N68" s="437"/>
      <c r="O68" s="437"/>
      <c r="P68" s="437"/>
      <c r="Q68" s="437"/>
      <c r="R68" s="437"/>
      <c r="S68" s="437"/>
      <c r="T68" s="437"/>
      <c r="U68" s="437"/>
      <c r="V68" s="437"/>
      <c r="W68" s="437"/>
      <c r="X68" s="437"/>
      <c r="Y68" s="437"/>
      <c r="Z68" s="421"/>
    </row>
    <row r="69" ht="12.75" customHeight="1">
      <c r="A69" s="589"/>
      <c r="B69" s="590"/>
      <c r="C69" s="591"/>
      <c r="D69" s="593"/>
      <c r="E69" s="593"/>
      <c r="F69" s="593"/>
      <c r="G69" s="593"/>
      <c r="H69" s="437"/>
      <c r="I69" s="437"/>
      <c r="J69" s="437"/>
      <c r="K69" s="437"/>
      <c r="L69" s="437"/>
      <c r="M69" s="437"/>
      <c r="N69" s="437"/>
      <c r="O69" s="437"/>
      <c r="P69" s="437"/>
      <c r="Q69" s="437"/>
      <c r="R69" s="437"/>
      <c r="S69" s="437"/>
      <c r="T69" s="437"/>
      <c r="U69" s="437"/>
      <c r="V69" s="437"/>
      <c r="W69" s="437"/>
      <c r="X69" s="437"/>
      <c r="Y69" s="437"/>
      <c r="Z69" s="421"/>
    </row>
    <row r="70" ht="12.75" customHeight="1">
      <c r="A70" s="589"/>
      <c r="B70" s="590"/>
      <c r="C70" s="591"/>
      <c r="D70" s="593"/>
      <c r="E70" s="593"/>
      <c r="F70" s="593"/>
      <c r="G70" s="593"/>
      <c r="H70" s="437"/>
      <c r="I70" s="437"/>
      <c r="J70" s="437"/>
      <c r="K70" s="437"/>
      <c r="L70" s="437"/>
      <c r="M70" s="437"/>
      <c r="N70" s="437"/>
      <c r="O70" s="437"/>
      <c r="P70" s="437"/>
      <c r="Q70" s="437"/>
      <c r="R70" s="437"/>
      <c r="S70" s="437"/>
      <c r="T70" s="437"/>
      <c r="U70" s="437"/>
      <c r="V70" s="437"/>
      <c r="W70" s="437"/>
      <c r="X70" s="437"/>
      <c r="Y70" s="437"/>
      <c r="Z70" s="421"/>
    </row>
    <row r="71" ht="12.75" customHeight="1">
      <c r="A71" s="589"/>
      <c r="B71" s="590"/>
      <c r="C71" s="591"/>
      <c r="D71" s="593"/>
      <c r="E71" s="593"/>
      <c r="F71" s="593"/>
      <c r="G71" s="593"/>
      <c r="H71" s="437"/>
      <c r="I71" s="437"/>
      <c r="J71" s="437"/>
      <c r="K71" s="437"/>
      <c r="L71" s="437"/>
      <c r="M71" s="437"/>
      <c r="N71" s="437"/>
      <c r="O71" s="437"/>
      <c r="P71" s="437"/>
      <c r="Q71" s="437"/>
      <c r="R71" s="437"/>
      <c r="S71" s="437"/>
      <c r="T71" s="437"/>
      <c r="U71" s="437"/>
      <c r="V71" s="437"/>
      <c r="W71" s="437"/>
      <c r="X71" s="437"/>
      <c r="Y71" s="437"/>
      <c r="Z71" s="421"/>
    </row>
    <row r="72" ht="12.75" customHeight="1">
      <c r="A72" s="589"/>
      <c r="B72" s="590"/>
      <c r="C72" s="591"/>
      <c r="D72" s="593"/>
      <c r="E72" s="593"/>
      <c r="F72" s="593"/>
      <c r="G72" s="593"/>
      <c r="H72" s="437"/>
      <c r="I72" s="437"/>
      <c r="J72" s="437"/>
      <c r="K72" s="437"/>
      <c r="L72" s="437"/>
      <c r="M72" s="437"/>
      <c r="N72" s="437"/>
      <c r="O72" s="437"/>
      <c r="P72" s="437"/>
      <c r="Q72" s="437"/>
      <c r="R72" s="437"/>
      <c r="S72" s="437"/>
      <c r="T72" s="437"/>
      <c r="U72" s="437"/>
      <c r="V72" s="437"/>
      <c r="W72" s="437"/>
      <c r="X72" s="437"/>
      <c r="Y72" s="437"/>
      <c r="Z72" s="421"/>
    </row>
    <row r="73" ht="12.75" customHeight="1">
      <c r="A73" s="589"/>
      <c r="B73" s="590"/>
      <c r="C73" s="591"/>
      <c r="D73" s="593"/>
      <c r="E73" s="593"/>
      <c r="F73" s="593"/>
      <c r="G73" s="593"/>
      <c r="H73" s="437"/>
      <c r="I73" s="437"/>
      <c r="J73" s="437"/>
      <c r="K73" s="437"/>
      <c r="L73" s="437"/>
      <c r="M73" s="437"/>
      <c r="N73" s="437"/>
      <c r="O73" s="437"/>
      <c r="P73" s="437"/>
      <c r="Q73" s="437"/>
      <c r="R73" s="437"/>
      <c r="S73" s="437"/>
      <c r="T73" s="437"/>
      <c r="U73" s="437"/>
      <c r="V73" s="437"/>
      <c r="W73" s="437"/>
      <c r="X73" s="437"/>
      <c r="Y73" s="437"/>
      <c r="Z73" s="421"/>
    </row>
    <row r="74" ht="12.75" customHeight="1">
      <c r="A74" s="589"/>
      <c r="B74" s="590"/>
      <c r="C74" s="591"/>
      <c r="D74" s="593"/>
      <c r="E74" s="593"/>
      <c r="F74" s="593"/>
      <c r="G74" s="593"/>
      <c r="H74" s="437"/>
      <c r="I74" s="437"/>
      <c r="J74" s="437"/>
      <c r="K74" s="437"/>
      <c r="L74" s="437"/>
      <c r="M74" s="437"/>
      <c r="N74" s="437"/>
      <c r="O74" s="437"/>
      <c r="P74" s="437"/>
      <c r="Q74" s="437"/>
      <c r="R74" s="437"/>
      <c r="S74" s="437"/>
      <c r="T74" s="437"/>
      <c r="U74" s="437"/>
      <c r="V74" s="437"/>
      <c r="W74" s="437"/>
      <c r="X74" s="437"/>
      <c r="Y74" s="437"/>
      <c r="Z74" s="421"/>
    </row>
    <row r="75" ht="12.75" customHeight="1">
      <c r="A75" s="589"/>
      <c r="B75" s="590"/>
      <c r="C75" s="591"/>
      <c r="D75" s="593"/>
      <c r="E75" s="593"/>
      <c r="F75" s="593"/>
      <c r="G75" s="593"/>
      <c r="H75" s="437"/>
      <c r="I75" s="437"/>
      <c r="J75" s="437"/>
      <c r="K75" s="437"/>
      <c r="L75" s="437"/>
      <c r="M75" s="437"/>
      <c r="N75" s="437"/>
      <c r="O75" s="437"/>
      <c r="P75" s="437"/>
      <c r="Q75" s="437"/>
      <c r="R75" s="437"/>
      <c r="S75" s="437"/>
      <c r="T75" s="437"/>
      <c r="U75" s="437"/>
      <c r="V75" s="437"/>
      <c r="W75" s="437"/>
      <c r="X75" s="437"/>
      <c r="Y75" s="437"/>
      <c r="Z75" s="421"/>
    </row>
    <row r="76" ht="12.75" customHeight="1">
      <c r="A76" s="589"/>
      <c r="B76" s="590"/>
      <c r="C76" s="591"/>
      <c r="D76" s="593"/>
      <c r="E76" s="593"/>
      <c r="F76" s="593"/>
      <c r="G76" s="593"/>
      <c r="H76" s="437"/>
      <c r="I76" s="437"/>
      <c r="J76" s="437"/>
      <c r="K76" s="437"/>
      <c r="L76" s="437"/>
      <c r="M76" s="437"/>
      <c r="N76" s="437"/>
      <c r="O76" s="437"/>
      <c r="P76" s="437"/>
      <c r="Q76" s="437"/>
      <c r="R76" s="437"/>
      <c r="S76" s="437"/>
      <c r="T76" s="437"/>
      <c r="U76" s="437"/>
      <c r="V76" s="437"/>
      <c r="W76" s="437"/>
      <c r="X76" s="437"/>
      <c r="Y76" s="437"/>
      <c r="Z76" s="421"/>
    </row>
    <row r="77" ht="12.75" customHeight="1">
      <c r="A77" s="589"/>
      <c r="B77" s="590"/>
      <c r="C77" s="591"/>
      <c r="D77" s="593"/>
      <c r="E77" s="593"/>
      <c r="F77" s="593"/>
      <c r="G77" s="593"/>
      <c r="H77" s="437"/>
      <c r="I77" s="437"/>
      <c r="J77" s="437"/>
      <c r="K77" s="437"/>
      <c r="L77" s="437"/>
      <c r="M77" s="437"/>
      <c r="N77" s="437"/>
      <c r="O77" s="437"/>
      <c r="P77" s="437"/>
      <c r="Q77" s="437"/>
      <c r="R77" s="437"/>
      <c r="S77" s="437"/>
      <c r="T77" s="437"/>
      <c r="U77" s="437"/>
      <c r="V77" s="437"/>
      <c r="W77" s="437"/>
      <c r="X77" s="437"/>
      <c r="Y77" s="437"/>
      <c r="Z77" s="421"/>
    </row>
    <row r="78" ht="12.75" customHeight="1">
      <c r="A78" s="589"/>
      <c r="B78" s="590"/>
      <c r="C78" s="591"/>
      <c r="D78" s="593"/>
      <c r="E78" s="593"/>
      <c r="F78" s="593"/>
      <c r="G78" s="593"/>
      <c r="H78" s="437"/>
      <c r="I78" s="437"/>
      <c r="J78" s="437"/>
      <c r="K78" s="437"/>
      <c r="L78" s="437"/>
      <c r="M78" s="437"/>
      <c r="N78" s="437"/>
      <c r="O78" s="437"/>
      <c r="P78" s="437"/>
      <c r="Q78" s="437"/>
      <c r="R78" s="437"/>
      <c r="S78" s="437"/>
      <c r="T78" s="437"/>
      <c r="U78" s="437"/>
      <c r="V78" s="437"/>
      <c r="W78" s="437"/>
      <c r="X78" s="437"/>
      <c r="Y78" s="437"/>
      <c r="Z78" s="421"/>
    </row>
    <row r="79" ht="12.75" customHeight="1">
      <c r="A79" s="589"/>
      <c r="B79" s="590"/>
      <c r="C79" s="591"/>
      <c r="D79" s="593"/>
      <c r="E79" s="593"/>
      <c r="F79" s="593"/>
      <c r="G79" s="593"/>
      <c r="H79" s="437"/>
      <c r="I79" s="437"/>
      <c r="J79" s="437"/>
      <c r="K79" s="437"/>
      <c r="L79" s="437"/>
      <c r="M79" s="437"/>
      <c r="N79" s="437"/>
      <c r="O79" s="437"/>
      <c r="P79" s="437"/>
      <c r="Q79" s="437"/>
      <c r="R79" s="437"/>
      <c r="S79" s="437"/>
      <c r="T79" s="437"/>
      <c r="U79" s="437"/>
      <c r="V79" s="437"/>
      <c r="W79" s="437"/>
      <c r="X79" s="437"/>
      <c r="Y79" s="437"/>
      <c r="Z79" s="421"/>
    </row>
    <row r="80" ht="12.75" customHeight="1">
      <c r="A80" s="589"/>
      <c r="B80" s="590"/>
      <c r="C80" s="591"/>
      <c r="D80" s="593"/>
      <c r="E80" s="593"/>
      <c r="F80" s="593"/>
      <c r="G80" s="593"/>
      <c r="H80" s="437"/>
      <c r="I80" s="437"/>
      <c r="J80" s="437"/>
      <c r="K80" s="437"/>
      <c r="L80" s="437"/>
      <c r="M80" s="437"/>
      <c r="N80" s="437"/>
      <c r="O80" s="437"/>
      <c r="P80" s="437"/>
      <c r="Q80" s="437"/>
      <c r="R80" s="437"/>
      <c r="S80" s="437"/>
      <c r="T80" s="437"/>
      <c r="U80" s="437"/>
      <c r="V80" s="437"/>
      <c r="W80" s="437"/>
      <c r="X80" s="437"/>
      <c r="Y80" s="437"/>
      <c r="Z80" s="421"/>
    </row>
    <row r="81" ht="12.75" customHeight="1">
      <c r="A81" s="589"/>
      <c r="B81" s="590"/>
      <c r="C81" s="591"/>
      <c r="D81" s="593"/>
      <c r="E81" s="593"/>
      <c r="F81" s="593"/>
      <c r="G81" s="593"/>
      <c r="H81" s="437"/>
      <c r="I81" s="437"/>
      <c r="J81" s="437"/>
      <c r="K81" s="437"/>
      <c r="L81" s="437"/>
      <c r="M81" s="437"/>
      <c r="N81" s="437"/>
      <c r="O81" s="437"/>
      <c r="P81" s="437"/>
      <c r="Q81" s="437"/>
      <c r="R81" s="437"/>
      <c r="S81" s="437"/>
      <c r="T81" s="437"/>
      <c r="U81" s="437"/>
      <c r="V81" s="437"/>
      <c r="W81" s="437"/>
      <c r="X81" s="437"/>
      <c r="Y81" s="437"/>
      <c r="Z81" s="421"/>
    </row>
    <row r="82" ht="12.75" customHeight="1">
      <c r="A82" s="589"/>
      <c r="B82" s="590"/>
      <c r="C82" s="591"/>
      <c r="D82" s="593"/>
      <c r="E82" s="593"/>
      <c r="F82" s="593"/>
      <c r="G82" s="593"/>
      <c r="H82" s="437"/>
      <c r="I82" s="437"/>
      <c r="J82" s="437"/>
      <c r="K82" s="437"/>
      <c r="L82" s="437"/>
      <c r="M82" s="437"/>
      <c r="N82" s="437"/>
      <c r="O82" s="437"/>
      <c r="P82" s="437"/>
      <c r="Q82" s="437"/>
      <c r="R82" s="437"/>
      <c r="S82" s="437"/>
      <c r="T82" s="437"/>
      <c r="U82" s="437"/>
      <c r="V82" s="437"/>
      <c r="W82" s="437"/>
      <c r="X82" s="437"/>
      <c r="Y82" s="437"/>
      <c r="Z82" s="421"/>
    </row>
    <row r="83" ht="12.75" customHeight="1">
      <c r="A83" s="589"/>
      <c r="B83" s="590"/>
      <c r="C83" s="591"/>
      <c r="D83" s="593"/>
      <c r="E83" s="593"/>
      <c r="F83" s="593"/>
      <c r="G83" s="593"/>
      <c r="H83" s="437"/>
      <c r="I83" s="437"/>
      <c r="J83" s="437"/>
      <c r="K83" s="437"/>
      <c r="L83" s="437"/>
      <c r="M83" s="437"/>
      <c r="N83" s="437"/>
      <c r="O83" s="437"/>
      <c r="P83" s="437"/>
      <c r="Q83" s="437"/>
      <c r="R83" s="437"/>
      <c r="S83" s="437"/>
      <c r="T83" s="437"/>
      <c r="U83" s="437"/>
      <c r="V83" s="437"/>
      <c r="W83" s="437"/>
      <c r="X83" s="437"/>
      <c r="Y83" s="437"/>
      <c r="Z83" s="421"/>
    </row>
    <row r="84" ht="12.75" customHeight="1">
      <c r="A84" s="589"/>
      <c r="B84" s="590"/>
      <c r="C84" s="591"/>
      <c r="D84" s="593"/>
      <c r="E84" s="593"/>
      <c r="F84" s="593"/>
      <c r="G84" s="593"/>
      <c r="H84" s="437"/>
      <c r="I84" s="437"/>
      <c r="J84" s="437"/>
      <c r="K84" s="437"/>
      <c r="L84" s="437"/>
      <c r="M84" s="437"/>
      <c r="N84" s="437"/>
      <c r="O84" s="437"/>
      <c r="P84" s="437"/>
      <c r="Q84" s="437"/>
      <c r="R84" s="437"/>
      <c r="S84" s="437"/>
      <c r="T84" s="437"/>
      <c r="U84" s="437"/>
      <c r="V84" s="437"/>
      <c r="W84" s="437"/>
      <c r="X84" s="437"/>
      <c r="Y84" s="437"/>
      <c r="Z84" s="421"/>
    </row>
    <row r="85" ht="12.75" customHeight="1">
      <c r="A85" s="589"/>
      <c r="B85" s="590"/>
      <c r="C85" s="591"/>
      <c r="D85" s="593"/>
      <c r="E85" s="593"/>
      <c r="F85" s="593"/>
      <c r="G85" s="593"/>
      <c r="H85" s="437"/>
      <c r="I85" s="437"/>
      <c r="J85" s="437"/>
      <c r="K85" s="437"/>
      <c r="L85" s="437"/>
      <c r="M85" s="437"/>
      <c r="N85" s="437"/>
      <c r="O85" s="437"/>
      <c r="P85" s="437"/>
      <c r="Q85" s="437"/>
      <c r="R85" s="437"/>
      <c r="S85" s="437"/>
      <c r="T85" s="437"/>
      <c r="U85" s="437"/>
      <c r="V85" s="437"/>
      <c r="W85" s="437"/>
      <c r="X85" s="437"/>
      <c r="Y85" s="437"/>
      <c r="Z85" s="421"/>
    </row>
    <row r="86" ht="12.75" customHeight="1">
      <c r="A86" s="589"/>
      <c r="B86" s="590"/>
      <c r="C86" s="591"/>
      <c r="D86" s="593"/>
      <c r="E86" s="593"/>
      <c r="F86" s="593"/>
      <c r="G86" s="593"/>
      <c r="H86" s="437"/>
      <c r="I86" s="437"/>
      <c r="J86" s="437"/>
      <c r="K86" s="437"/>
      <c r="L86" s="437"/>
      <c r="M86" s="437"/>
      <c r="N86" s="437"/>
      <c r="O86" s="437"/>
      <c r="P86" s="437"/>
      <c r="Q86" s="437"/>
      <c r="R86" s="437"/>
      <c r="S86" s="437"/>
      <c r="T86" s="437"/>
      <c r="U86" s="437"/>
      <c r="V86" s="437"/>
      <c r="W86" s="437"/>
      <c r="X86" s="437"/>
      <c r="Y86" s="437"/>
      <c r="Z86" s="421"/>
    </row>
    <row r="87" ht="12.75" customHeight="1">
      <c r="A87" s="596"/>
      <c r="B87" s="597"/>
      <c r="C87" s="598"/>
      <c r="D87" s="437"/>
      <c r="E87" s="437"/>
      <c r="F87" s="437"/>
      <c r="G87" s="437"/>
      <c r="H87" s="437"/>
      <c r="I87" s="437"/>
      <c r="J87" s="437"/>
      <c r="K87" s="437"/>
      <c r="L87" s="437"/>
      <c r="M87" s="437"/>
      <c r="N87" s="437"/>
      <c r="O87" s="437"/>
      <c r="P87" s="437"/>
      <c r="Q87" s="437"/>
      <c r="R87" s="437"/>
      <c r="S87" s="437"/>
      <c r="T87" s="437"/>
      <c r="U87" s="437"/>
      <c r="V87" s="437"/>
      <c r="W87" s="437"/>
      <c r="X87" s="437"/>
      <c r="Y87" s="437"/>
      <c r="Z87" s="421"/>
    </row>
    <row r="88" ht="12.75" customHeight="1">
      <c r="A88" s="596"/>
      <c r="B88" s="597"/>
      <c r="C88" s="598"/>
      <c r="D88" s="437"/>
      <c r="E88" s="437"/>
      <c r="F88" s="437"/>
      <c r="G88" s="437"/>
      <c r="H88" s="437"/>
      <c r="I88" s="437"/>
      <c r="J88" s="437"/>
      <c r="K88" s="437"/>
      <c r="L88" s="437"/>
      <c r="M88" s="437"/>
      <c r="N88" s="437"/>
      <c r="O88" s="437"/>
      <c r="P88" s="437"/>
      <c r="Q88" s="437"/>
      <c r="R88" s="437"/>
      <c r="S88" s="437"/>
      <c r="T88" s="437"/>
      <c r="U88" s="437"/>
      <c r="V88" s="437"/>
      <c r="W88" s="437"/>
      <c r="X88" s="437"/>
      <c r="Y88" s="437"/>
      <c r="Z88" s="421"/>
    </row>
    <row r="89" ht="12.75" customHeight="1">
      <c r="A89" s="596"/>
      <c r="B89" s="597"/>
      <c r="C89" s="598"/>
      <c r="D89" s="437"/>
      <c r="E89" s="437"/>
      <c r="F89" s="437"/>
      <c r="G89" s="437"/>
      <c r="H89" s="437"/>
      <c r="I89" s="437"/>
      <c r="J89" s="437"/>
      <c r="K89" s="437"/>
      <c r="L89" s="437"/>
      <c r="M89" s="437"/>
      <c r="N89" s="437"/>
      <c r="O89" s="437"/>
      <c r="P89" s="437"/>
      <c r="Q89" s="437"/>
      <c r="R89" s="437"/>
      <c r="S89" s="437"/>
      <c r="T89" s="437"/>
      <c r="U89" s="437"/>
      <c r="V89" s="437"/>
      <c r="W89" s="437"/>
      <c r="X89" s="437"/>
      <c r="Y89" s="437"/>
      <c r="Z89" s="421"/>
    </row>
    <row r="90" ht="12.75" customHeight="1">
      <c r="A90" s="596"/>
      <c r="B90" s="597"/>
      <c r="C90" s="598"/>
      <c r="D90" s="437"/>
      <c r="E90" s="437"/>
      <c r="F90" s="437"/>
      <c r="G90" s="437"/>
      <c r="H90" s="437"/>
      <c r="I90" s="437"/>
      <c r="J90" s="437"/>
      <c r="K90" s="437"/>
      <c r="L90" s="437"/>
      <c r="M90" s="437"/>
      <c r="N90" s="437"/>
      <c r="O90" s="437"/>
      <c r="P90" s="437"/>
      <c r="Q90" s="437"/>
      <c r="R90" s="437"/>
      <c r="S90" s="437"/>
      <c r="T90" s="437"/>
      <c r="U90" s="437"/>
      <c r="V90" s="437"/>
      <c r="W90" s="437"/>
      <c r="X90" s="437"/>
      <c r="Y90" s="437"/>
      <c r="Z90" s="421"/>
    </row>
    <row r="91" ht="12.75" customHeight="1">
      <c r="A91" s="596"/>
      <c r="B91" s="597"/>
      <c r="C91" s="598"/>
      <c r="D91" s="437"/>
      <c r="E91" s="437"/>
      <c r="F91" s="437"/>
      <c r="G91" s="437"/>
      <c r="H91" s="437"/>
      <c r="I91" s="437"/>
      <c r="J91" s="437"/>
      <c r="K91" s="437"/>
      <c r="L91" s="437"/>
      <c r="M91" s="437"/>
      <c r="N91" s="437"/>
      <c r="O91" s="437"/>
      <c r="P91" s="437"/>
      <c r="Q91" s="437"/>
      <c r="R91" s="437"/>
      <c r="S91" s="437"/>
      <c r="T91" s="437"/>
      <c r="U91" s="437"/>
      <c r="V91" s="437"/>
      <c r="W91" s="437"/>
      <c r="X91" s="437"/>
      <c r="Y91" s="437"/>
      <c r="Z91" s="421"/>
    </row>
    <row r="92" ht="12.75" customHeight="1">
      <c r="A92" s="596"/>
      <c r="B92" s="597"/>
      <c r="C92" s="598"/>
      <c r="D92" s="437"/>
      <c r="E92" s="437"/>
      <c r="F92" s="437"/>
      <c r="G92" s="437"/>
      <c r="H92" s="437"/>
      <c r="I92" s="437"/>
      <c r="J92" s="437"/>
      <c r="K92" s="437"/>
      <c r="L92" s="437"/>
      <c r="M92" s="437"/>
      <c r="N92" s="437"/>
      <c r="O92" s="437"/>
      <c r="P92" s="437"/>
      <c r="Q92" s="437"/>
      <c r="R92" s="437"/>
      <c r="S92" s="437"/>
      <c r="T92" s="437"/>
      <c r="U92" s="437"/>
      <c r="V92" s="437"/>
      <c r="W92" s="437"/>
      <c r="X92" s="437"/>
      <c r="Y92" s="437"/>
      <c r="Z92" s="421"/>
    </row>
    <row r="93" ht="12.75" customHeight="1">
      <c r="A93" s="596"/>
      <c r="B93" s="597"/>
      <c r="C93" s="598"/>
      <c r="D93" s="437"/>
      <c r="E93" s="437"/>
      <c r="F93" s="437"/>
      <c r="G93" s="437"/>
      <c r="H93" s="437"/>
      <c r="I93" s="437"/>
      <c r="J93" s="437"/>
      <c r="K93" s="437"/>
      <c r="L93" s="437"/>
      <c r="M93" s="437"/>
      <c r="N93" s="437"/>
      <c r="O93" s="437"/>
      <c r="P93" s="437"/>
      <c r="Q93" s="437"/>
      <c r="R93" s="437"/>
      <c r="S93" s="437"/>
      <c r="T93" s="437"/>
      <c r="U93" s="437"/>
      <c r="V93" s="437"/>
      <c r="W93" s="437"/>
      <c r="X93" s="437"/>
      <c r="Y93" s="437"/>
      <c r="Z93" s="421"/>
    </row>
    <row r="94" ht="12.75" customHeight="1">
      <c r="A94" s="596"/>
      <c r="B94" s="597"/>
      <c r="C94" s="598"/>
      <c r="D94" s="437"/>
      <c r="E94" s="437"/>
      <c r="F94" s="437"/>
      <c r="G94" s="437"/>
      <c r="H94" s="437"/>
      <c r="I94" s="437"/>
      <c r="J94" s="437"/>
      <c r="K94" s="437"/>
      <c r="L94" s="437"/>
      <c r="M94" s="437"/>
      <c r="N94" s="437"/>
      <c r="O94" s="437"/>
      <c r="P94" s="437"/>
      <c r="Q94" s="437"/>
      <c r="R94" s="437"/>
      <c r="S94" s="437"/>
      <c r="T94" s="437"/>
      <c r="U94" s="437"/>
      <c r="V94" s="437"/>
      <c r="W94" s="437"/>
      <c r="X94" s="437"/>
      <c r="Y94" s="437"/>
      <c r="Z94" s="421"/>
    </row>
    <row r="95" ht="12.75" customHeight="1">
      <c r="A95" s="596"/>
      <c r="B95" s="597"/>
      <c r="C95" s="598"/>
      <c r="D95" s="437"/>
      <c r="E95" s="437"/>
      <c r="F95" s="437"/>
      <c r="G95" s="437"/>
      <c r="H95" s="437"/>
      <c r="I95" s="437"/>
      <c r="J95" s="437"/>
      <c r="K95" s="437"/>
      <c r="L95" s="437"/>
      <c r="M95" s="437"/>
      <c r="N95" s="437"/>
      <c r="O95" s="437"/>
      <c r="P95" s="437"/>
      <c r="Q95" s="437"/>
      <c r="R95" s="437"/>
      <c r="S95" s="437"/>
      <c r="T95" s="437"/>
      <c r="U95" s="437"/>
      <c r="V95" s="437"/>
      <c r="W95" s="437"/>
      <c r="X95" s="437"/>
      <c r="Y95" s="437"/>
      <c r="Z95" s="421"/>
    </row>
    <row r="96" ht="12.75" customHeight="1">
      <c r="A96" s="596"/>
      <c r="B96" s="597"/>
      <c r="C96" s="598"/>
      <c r="D96" s="437"/>
      <c r="E96" s="437"/>
      <c r="F96" s="437"/>
      <c r="G96" s="437"/>
      <c r="H96" s="437"/>
      <c r="I96" s="437"/>
      <c r="J96" s="437"/>
      <c r="K96" s="437"/>
      <c r="L96" s="437"/>
      <c r="M96" s="437"/>
      <c r="N96" s="437"/>
      <c r="O96" s="437"/>
      <c r="P96" s="437"/>
      <c r="Q96" s="437"/>
      <c r="R96" s="437"/>
      <c r="S96" s="437"/>
      <c r="T96" s="437"/>
      <c r="U96" s="437"/>
      <c r="V96" s="437"/>
      <c r="W96" s="437"/>
      <c r="X96" s="437"/>
      <c r="Y96" s="437"/>
      <c r="Z96" s="421"/>
    </row>
    <row r="97" ht="12.75" customHeight="1">
      <c r="A97" s="596"/>
      <c r="B97" s="597"/>
      <c r="C97" s="598"/>
      <c r="D97" s="437"/>
      <c r="E97" s="437"/>
      <c r="F97" s="437"/>
      <c r="G97" s="437"/>
      <c r="H97" s="437"/>
      <c r="I97" s="437"/>
      <c r="J97" s="437"/>
      <c r="K97" s="437"/>
      <c r="L97" s="437"/>
      <c r="M97" s="437"/>
      <c r="N97" s="437"/>
      <c r="O97" s="437"/>
      <c r="P97" s="437"/>
      <c r="Q97" s="437"/>
      <c r="R97" s="437"/>
      <c r="S97" s="437"/>
      <c r="T97" s="437"/>
      <c r="U97" s="437"/>
      <c r="V97" s="437"/>
      <c r="W97" s="437"/>
      <c r="X97" s="437"/>
      <c r="Y97" s="437"/>
      <c r="Z97" s="421"/>
    </row>
    <row r="98" ht="12.75" customHeight="1">
      <c r="A98" s="596"/>
      <c r="B98" s="597"/>
      <c r="C98" s="598"/>
      <c r="D98" s="437"/>
      <c r="E98" s="437"/>
      <c r="F98" s="437"/>
      <c r="G98" s="437"/>
      <c r="H98" s="437"/>
      <c r="I98" s="437"/>
      <c r="J98" s="437"/>
      <c r="K98" s="437"/>
      <c r="L98" s="437"/>
      <c r="M98" s="437"/>
      <c r="N98" s="437"/>
      <c r="O98" s="437"/>
      <c r="P98" s="437"/>
      <c r="Q98" s="437"/>
      <c r="R98" s="437"/>
      <c r="S98" s="437"/>
      <c r="T98" s="437"/>
      <c r="U98" s="437"/>
      <c r="V98" s="437"/>
      <c r="W98" s="437"/>
      <c r="X98" s="437"/>
      <c r="Y98" s="437"/>
      <c r="Z98" s="421"/>
    </row>
    <row r="99" ht="12.75" customHeight="1">
      <c r="A99" s="596"/>
      <c r="B99" s="597"/>
      <c r="C99" s="598"/>
      <c r="D99" s="437"/>
      <c r="E99" s="437"/>
      <c r="F99" s="437"/>
      <c r="G99" s="437"/>
      <c r="H99" s="437"/>
      <c r="I99" s="437"/>
      <c r="J99" s="437"/>
      <c r="K99" s="437"/>
      <c r="L99" s="437"/>
      <c r="M99" s="437"/>
      <c r="N99" s="437"/>
      <c r="O99" s="437"/>
      <c r="P99" s="437"/>
      <c r="Q99" s="437"/>
      <c r="R99" s="437"/>
      <c r="S99" s="437"/>
      <c r="T99" s="437"/>
      <c r="U99" s="437"/>
      <c r="V99" s="437"/>
      <c r="W99" s="437"/>
      <c r="X99" s="437"/>
      <c r="Y99" s="437"/>
      <c r="Z99" s="421"/>
    </row>
    <row r="100" ht="12.75" customHeight="1">
      <c r="A100" s="596"/>
      <c r="B100" s="597"/>
      <c r="C100" s="598"/>
      <c r="D100" s="437"/>
      <c r="E100" s="437"/>
      <c r="F100" s="437"/>
      <c r="G100" s="437"/>
      <c r="H100" s="437"/>
      <c r="I100" s="437"/>
      <c r="J100" s="437"/>
      <c r="K100" s="437"/>
      <c r="L100" s="437"/>
      <c r="M100" s="437"/>
      <c r="N100" s="437"/>
      <c r="O100" s="437"/>
      <c r="P100" s="437"/>
      <c r="Q100" s="437"/>
      <c r="R100" s="437"/>
      <c r="S100" s="437"/>
      <c r="T100" s="437"/>
      <c r="U100" s="437"/>
      <c r="V100" s="437"/>
      <c r="W100" s="437"/>
      <c r="X100" s="437"/>
      <c r="Y100" s="437"/>
      <c r="Z100" s="421"/>
    </row>
    <row r="101" ht="12.75" customHeight="1">
      <c r="A101" s="596"/>
      <c r="B101" s="597"/>
      <c r="C101" s="598"/>
      <c r="D101" s="437"/>
      <c r="E101" s="437"/>
      <c r="F101" s="437"/>
      <c r="G101" s="437"/>
      <c r="H101" s="437"/>
      <c r="I101" s="437"/>
      <c r="J101" s="437"/>
      <c r="K101" s="437"/>
      <c r="L101" s="437"/>
      <c r="M101" s="437"/>
      <c r="N101" s="437"/>
      <c r="O101" s="437"/>
      <c r="P101" s="437"/>
      <c r="Q101" s="437"/>
      <c r="R101" s="437"/>
      <c r="S101" s="437"/>
      <c r="T101" s="437"/>
      <c r="U101" s="437"/>
      <c r="V101" s="437"/>
      <c r="W101" s="437"/>
      <c r="X101" s="437"/>
      <c r="Y101" s="437"/>
      <c r="Z101" s="421"/>
    </row>
    <row r="102" ht="12.75" customHeight="1">
      <c r="A102" s="596"/>
      <c r="B102" s="597"/>
      <c r="C102" s="598"/>
      <c r="D102" s="437"/>
      <c r="E102" s="437"/>
      <c r="F102" s="437"/>
      <c r="G102" s="437"/>
      <c r="H102" s="437"/>
      <c r="I102" s="437"/>
      <c r="J102" s="437"/>
      <c r="K102" s="437"/>
      <c r="L102" s="437"/>
      <c r="M102" s="437"/>
      <c r="N102" s="437"/>
      <c r="O102" s="437"/>
      <c r="P102" s="437"/>
      <c r="Q102" s="437"/>
      <c r="R102" s="437"/>
      <c r="S102" s="437"/>
      <c r="T102" s="437"/>
      <c r="U102" s="437"/>
      <c r="V102" s="437"/>
      <c r="W102" s="437"/>
      <c r="X102" s="437"/>
      <c r="Y102" s="437"/>
      <c r="Z102" s="421"/>
    </row>
    <row r="103" ht="12.75" customHeight="1">
      <c r="A103" s="596"/>
      <c r="B103" s="597"/>
      <c r="C103" s="598"/>
      <c r="D103" s="437"/>
      <c r="E103" s="437"/>
      <c r="F103" s="437"/>
      <c r="G103" s="437"/>
      <c r="H103" s="437"/>
      <c r="I103" s="437"/>
      <c r="J103" s="437"/>
      <c r="K103" s="437"/>
      <c r="L103" s="437"/>
      <c r="M103" s="437"/>
      <c r="N103" s="437"/>
      <c r="O103" s="437"/>
      <c r="P103" s="437"/>
      <c r="Q103" s="437"/>
      <c r="R103" s="437"/>
      <c r="S103" s="437"/>
      <c r="T103" s="437"/>
      <c r="U103" s="437"/>
      <c r="V103" s="437"/>
      <c r="W103" s="437"/>
      <c r="X103" s="437"/>
      <c r="Y103" s="437"/>
      <c r="Z103" s="421"/>
    </row>
    <row r="104" ht="12.75" customHeight="1">
      <c r="A104" s="596"/>
      <c r="B104" s="597"/>
      <c r="C104" s="598"/>
      <c r="D104" s="437"/>
      <c r="E104" s="437"/>
      <c r="F104" s="437"/>
      <c r="G104" s="437"/>
      <c r="H104" s="437"/>
      <c r="I104" s="437"/>
      <c r="J104" s="437"/>
      <c r="K104" s="437"/>
      <c r="L104" s="437"/>
      <c r="M104" s="437"/>
      <c r="N104" s="437"/>
      <c r="O104" s="437"/>
      <c r="P104" s="437"/>
      <c r="Q104" s="437"/>
      <c r="R104" s="437"/>
      <c r="S104" s="437"/>
      <c r="T104" s="437"/>
      <c r="U104" s="437"/>
      <c r="V104" s="437"/>
      <c r="W104" s="437"/>
      <c r="X104" s="437"/>
      <c r="Y104" s="437"/>
      <c r="Z104" s="421"/>
    </row>
    <row r="105" ht="12.75" customHeight="1">
      <c r="A105" s="596"/>
      <c r="B105" s="597"/>
      <c r="C105" s="598"/>
      <c r="D105" s="437"/>
      <c r="E105" s="437"/>
      <c r="F105" s="437"/>
      <c r="G105" s="437"/>
      <c r="H105" s="437"/>
      <c r="I105" s="437"/>
      <c r="J105" s="437"/>
      <c r="K105" s="437"/>
      <c r="L105" s="437"/>
      <c r="M105" s="437"/>
      <c r="N105" s="437"/>
      <c r="O105" s="437"/>
      <c r="P105" s="437"/>
      <c r="Q105" s="437"/>
      <c r="R105" s="437"/>
      <c r="S105" s="437"/>
      <c r="T105" s="437"/>
      <c r="U105" s="437"/>
      <c r="V105" s="437"/>
      <c r="W105" s="437"/>
      <c r="X105" s="437"/>
      <c r="Y105" s="437"/>
      <c r="Z105" s="421"/>
    </row>
    <row r="106" ht="12.75" customHeight="1">
      <c r="A106" s="596"/>
      <c r="B106" s="597"/>
      <c r="C106" s="598"/>
      <c r="D106" s="437"/>
      <c r="E106" s="437"/>
      <c r="F106" s="437"/>
      <c r="G106" s="437"/>
      <c r="H106" s="437"/>
      <c r="I106" s="437"/>
      <c r="J106" s="437"/>
      <c r="K106" s="437"/>
      <c r="L106" s="437"/>
      <c r="M106" s="437"/>
      <c r="N106" s="437"/>
      <c r="O106" s="437"/>
      <c r="P106" s="437"/>
      <c r="Q106" s="437"/>
      <c r="R106" s="437"/>
      <c r="S106" s="437"/>
      <c r="T106" s="437"/>
      <c r="U106" s="437"/>
      <c r="V106" s="437"/>
      <c r="W106" s="437"/>
      <c r="X106" s="437"/>
      <c r="Y106" s="437"/>
      <c r="Z106" s="421"/>
    </row>
    <row r="107" ht="12.75" customHeight="1">
      <c r="A107" s="596"/>
      <c r="B107" s="597"/>
      <c r="C107" s="598"/>
      <c r="D107" s="437"/>
      <c r="E107" s="437"/>
      <c r="F107" s="437"/>
      <c r="G107" s="437"/>
      <c r="H107" s="437"/>
      <c r="I107" s="437"/>
      <c r="J107" s="437"/>
      <c r="K107" s="437"/>
      <c r="L107" s="437"/>
      <c r="M107" s="437"/>
      <c r="N107" s="437"/>
      <c r="O107" s="437"/>
      <c r="P107" s="437"/>
      <c r="Q107" s="437"/>
      <c r="R107" s="437"/>
      <c r="S107" s="437"/>
      <c r="T107" s="437"/>
      <c r="U107" s="437"/>
      <c r="V107" s="437"/>
      <c r="W107" s="437"/>
      <c r="X107" s="437"/>
      <c r="Y107" s="437"/>
      <c r="Z107" s="421"/>
    </row>
    <row r="108" ht="12.75" customHeight="1">
      <c r="A108" s="596"/>
      <c r="B108" s="597"/>
      <c r="C108" s="598"/>
      <c r="D108" s="437"/>
      <c r="E108" s="437"/>
      <c r="F108" s="437"/>
      <c r="G108" s="437"/>
      <c r="H108" s="437"/>
      <c r="I108" s="437"/>
      <c r="J108" s="437"/>
      <c r="K108" s="437"/>
      <c r="L108" s="437"/>
      <c r="M108" s="437"/>
      <c r="N108" s="437"/>
      <c r="O108" s="437"/>
      <c r="P108" s="437"/>
      <c r="Q108" s="437"/>
      <c r="R108" s="437"/>
      <c r="S108" s="437"/>
      <c r="T108" s="437"/>
      <c r="U108" s="437"/>
      <c r="V108" s="437"/>
      <c r="W108" s="437"/>
      <c r="X108" s="437"/>
      <c r="Y108" s="437"/>
      <c r="Z108" s="421"/>
    </row>
    <row r="109" ht="12.75" customHeight="1">
      <c r="A109" s="596"/>
      <c r="B109" s="597"/>
      <c r="C109" s="598"/>
      <c r="D109" s="437"/>
      <c r="E109" s="437"/>
      <c r="F109" s="437"/>
      <c r="G109" s="437"/>
      <c r="H109" s="437"/>
      <c r="I109" s="437"/>
      <c r="J109" s="437"/>
      <c r="K109" s="437"/>
      <c r="L109" s="437"/>
      <c r="M109" s="437"/>
      <c r="N109" s="437"/>
      <c r="O109" s="437"/>
      <c r="P109" s="437"/>
      <c r="Q109" s="437"/>
      <c r="R109" s="437"/>
      <c r="S109" s="437"/>
      <c r="T109" s="437"/>
      <c r="U109" s="437"/>
      <c r="V109" s="437"/>
      <c r="W109" s="437"/>
      <c r="X109" s="437"/>
      <c r="Y109" s="437"/>
      <c r="Z109" s="421"/>
    </row>
    <row r="110" ht="12.75" customHeight="1">
      <c r="A110" s="596"/>
      <c r="B110" s="597"/>
      <c r="C110" s="598"/>
      <c r="D110" s="437"/>
      <c r="E110" s="437"/>
      <c r="F110" s="437"/>
      <c r="G110" s="437"/>
      <c r="H110" s="437"/>
      <c r="I110" s="437"/>
      <c r="J110" s="437"/>
      <c r="K110" s="437"/>
      <c r="L110" s="437"/>
      <c r="M110" s="437"/>
      <c r="N110" s="437"/>
      <c r="O110" s="437"/>
      <c r="P110" s="437"/>
      <c r="Q110" s="437"/>
      <c r="R110" s="437"/>
      <c r="S110" s="437"/>
      <c r="T110" s="437"/>
      <c r="U110" s="437"/>
      <c r="V110" s="437"/>
      <c r="W110" s="437"/>
      <c r="X110" s="437"/>
      <c r="Y110" s="437"/>
      <c r="Z110" s="421"/>
    </row>
    <row r="111" ht="12.75" customHeight="1">
      <c r="A111" s="596"/>
      <c r="B111" s="597"/>
      <c r="C111" s="598"/>
      <c r="D111" s="437"/>
      <c r="E111" s="437"/>
      <c r="F111" s="437"/>
      <c r="G111" s="437"/>
      <c r="H111" s="437"/>
      <c r="I111" s="437"/>
      <c r="J111" s="437"/>
      <c r="K111" s="437"/>
      <c r="L111" s="437"/>
      <c r="M111" s="437"/>
      <c r="N111" s="437"/>
      <c r="O111" s="437"/>
      <c r="P111" s="437"/>
      <c r="Q111" s="437"/>
      <c r="R111" s="437"/>
      <c r="S111" s="437"/>
      <c r="T111" s="437"/>
      <c r="U111" s="437"/>
      <c r="V111" s="437"/>
      <c r="W111" s="437"/>
      <c r="X111" s="437"/>
      <c r="Y111" s="437"/>
      <c r="Z111" s="421"/>
    </row>
    <row r="112" ht="12.75" customHeight="1">
      <c r="A112" s="596"/>
      <c r="B112" s="597"/>
      <c r="C112" s="598"/>
      <c r="D112" s="437"/>
      <c r="E112" s="437"/>
      <c r="F112" s="437"/>
      <c r="G112" s="437"/>
      <c r="H112" s="437"/>
      <c r="I112" s="437"/>
      <c r="J112" s="437"/>
      <c r="K112" s="437"/>
      <c r="L112" s="437"/>
      <c r="M112" s="437"/>
      <c r="N112" s="437"/>
      <c r="O112" s="437"/>
      <c r="P112" s="437"/>
      <c r="Q112" s="437"/>
      <c r="R112" s="437"/>
      <c r="S112" s="437"/>
      <c r="T112" s="437"/>
      <c r="U112" s="437"/>
      <c r="V112" s="437"/>
      <c r="W112" s="437"/>
      <c r="X112" s="437"/>
      <c r="Y112" s="437"/>
      <c r="Z112" s="421"/>
    </row>
    <row r="113" ht="12.75" customHeight="1">
      <c r="A113" s="596"/>
      <c r="B113" s="597"/>
      <c r="C113" s="598"/>
      <c r="D113" s="437"/>
      <c r="E113" s="437"/>
      <c r="F113" s="437"/>
      <c r="G113" s="437"/>
      <c r="H113" s="437"/>
      <c r="I113" s="437"/>
      <c r="J113" s="437"/>
      <c r="K113" s="437"/>
      <c r="L113" s="437"/>
      <c r="M113" s="437"/>
      <c r="N113" s="437"/>
      <c r="O113" s="437"/>
      <c r="P113" s="437"/>
      <c r="Q113" s="437"/>
      <c r="R113" s="437"/>
      <c r="S113" s="437"/>
      <c r="T113" s="437"/>
      <c r="U113" s="437"/>
      <c r="V113" s="437"/>
      <c r="W113" s="437"/>
      <c r="X113" s="437"/>
      <c r="Y113" s="437"/>
      <c r="Z113" s="421"/>
    </row>
    <row r="114" ht="12.75" customHeight="1">
      <c r="A114" s="596"/>
      <c r="B114" s="597"/>
      <c r="C114" s="598"/>
      <c r="D114" s="437"/>
      <c r="E114" s="437"/>
      <c r="F114" s="437"/>
      <c r="G114" s="437"/>
      <c r="H114" s="437"/>
      <c r="I114" s="437"/>
      <c r="J114" s="437"/>
      <c r="K114" s="437"/>
      <c r="L114" s="437"/>
      <c r="M114" s="437"/>
      <c r="N114" s="437"/>
      <c r="O114" s="437"/>
      <c r="P114" s="437"/>
      <c r="Q114" s="437"/>
      <c r="R114" s="437"/>
      <c r="S114" s="437"/>
      <c r="T114" s="437"/>
      <c r="U114" s="437"/>
      <c r="V114" s="437"/>
      <c r="W114" s="437"/>
      <c r="X114" s="437"/>
      <c r="Y114" s="437"/>
      <c r="Z114" s="421"/>
    </row>
    <row r="115" ht="12.75" customHeight="1">
      <c r="A115" s="596"/>
      <c r="B115" s="597"/>
      <c r="C115" s="598"/>
      <c r="D115" s="437"/>
      <c r="E115" s="437"/>
      <c r="F115" s="437"/>
      <c r="G115" s="437"/>
      <c r="H115" s="437"/>
      <c r="I115" s="437"/>
      <c r="J115" s="437"/>
      <c r="K115" s="437"/>
      <c r="L115" s="437"/>
      <c r="M115" s="437"/>
      <c r="N115" s="437"/>
      <c r="O115" s="437"/>
      <c r="P115" s="437"/>
      <c r="Q115" s="437"/>
      <c r="R115" s="437"/>
      <c r="S115" s="437"/>
      <c r="T115" s="437"/>
      <c r="U115" s="437"/>
      <c r="V115" s="437"/>
      <c r="W115" s="437"/>
      <c r="X115" s="437"/>
      <c r="Y115" s="437"/>
      <c r="Z115" s="421"/>
    </row>
    <row r="116" ht="12.75" customHeight="1">
      <c r="A116" s="596"/>
      <c r="B116" s="597"/>
      <c r="C116" s="598"/>
      <c r="D116" s="437"/>
      <c r="E116" s="437"/>
      <c r="F116" s="437"/>
      <c r="G116" s="437"/>
      <c r="H116" s="437"/>
      <c r="I116" s="437"/>
      <c r="J116" s="437"/>
      <c r="K116" s="437"/>
      <c r="L116" s="437"/>
      <c r="M116" s="437"/>
      <c r="N116" s="437"/>
      <c r="O116" s="437"/>
      <c r="P116" s="437"/>
      <c r="Q116" s="437"/>
      <c r="R116" s="437"/>
      <c r="S116" s="437"/>
      <c r="T116" s="437"/>
      <c r="U116" s="437"/>
      <c r="V116" s="437"/>
      <c r="W116" s="437"/>
      <c r="X116" s="437"/>
      <c r="Y116" s="437"/>
      <c r="Z116" s="421"/>
    </row>
    <row r="117" ht="12.75" customHeight="1">
      <c r="A117" s="596"/>
      <c r="B117" s="597"/>
      <c r="C117" s="598"/>
      <c r="D117" s="437"/>
      <c r="E117" s="437"/>
      <c r="F117" s="437"/>
      <c r="G117" s="437"/>
      <c r="H117" s="437"/>
      <c r="I117" s="437"/>
      <c r="J117" s="437"/>
      <c r="K117" s="437"/>
      <c r="L117" s="437"/>
      <c r="M117" s="437"/>
      <c r="N117" s="437"/>
      <c r="O117" s="437"/>
      <c r="P117" s="437"/>
      <c r="Q117" s="437"/>
      <c r="R117" s="437"/>
      <c r="S117" s="437"/>
      <c r="T117" s="437"/>
      <c r="U117" s="437"/>
      <c r="V117" s="437"/>
      <c r="W117" s="437"/>
      <c r="X117" s="437"/>
      <c r="Y117" s="437"/>
      <c r="Z117" s="421"/>
    </row>
    <row r="118" ht="12.75" customHeight="1">
      <c r="A118" s="596"/>
      <c r="B118" s="597"/>
      <c r="C118" s="598"/>
      <c r="D118" s="437"/>
      <c r="E118" s="437"/>
      <c r="F118" s="437"/>
      <c r="G118" s="437"/>
      <c r="H118" s="437"/>
      <c r="I118" s="437"/>
      <c r="J118" s="437"/>
      <c r="K118" s="437"/>
      <c r="L118" s="437"/>
      <c r="M118" s="437"/>
      <c r="N118" s="437"/>
      <c r="O118" s="437"/>
      <c r="P118" s="437"/>
      <c r="Q118" s="437"/>
      <c r="R118" s="437"/>
      <c r="S118" s="437"/>
      <c r="T118" s="437"/>
      <c r="U118" s="437"/>
      <c r="V118" s="437"/>
      <c r="W118" s="437"/>
      <c r="X118" s="437"/>
      <c r="Y118" s="437"/>
      <c r="Z118" s="421"/>
    </row>
    <row r="119" ht="12.75" customHeight="1">
      <c r="A119" s="596"/>
      <c r="B119" s="597"/>
      <c r="C119" s="598"/>
      <c r="D119" s="437"/>
      <c r="E119" s="437"/>
      <c r="F119" s="437"/>
      <c r="G119" s="437"/>
      <c r="H119" s="437"/>
      <c r="I119" s="437"/>
      <c r="J119" s="437"/>
      <c r="K119" s="437"/>
      <c r="L119" s="437"/>
      <c r="M119" s="437"/>
      <c r="N119" s="437"/>
      <c r="O119" s="437"/>
      <c r="P119" s="437"/>
      <c r="Q119" s="437"/>
      <c r="R119" s="437"/>
      <c r="S119" s="437"/>
      <c r="T119" s="437"/>
      <c r="U119" s="437"/>
      <c r="V119" s="437"/>
      <c r="W119" s="437"/>
      <c r="X119" s="437"/>
      <c r="Y119" s="437"/>
      <c r="Z119" s="421"/>
    </row>
    <row r="120" ht="12.75" customHeight="1">
      <c r="A120" s="596"/>
      <c r="B120" s="597"/>
      <c r="C120" s="598"/>
      <c r="D120" s="437"/>
      <c r="E120" s="437"/>
      <c r="F120" s="437"/>
      <c r="G120" s="437"/>
      <c r="H120" s="437"/>
      <c r="I120" s="437"/>
      <c r="J120" s="437"/>
      <c r="K120" s="437"/>
      <c r="L120" s="437"/>
      <c r="M120" s="437"/>
      <c r="N120" s="437"/>
      <c r="O120" s="437"/>
      <c r="P120" s="437"/>
      <c r="Q120" s="437"/>
      <c r="R120" s="437"/>
      <c r="S120" s="437"/>
      <c r="T120" s="437"/>
      <c r="U120" s="437"/>
      <c r="V120" s="437"/>
      <c r="W120" s="437"/>
      <c r="X120" s="437"/>
      <c r="Y120" s="437"/>
      <c r="Z120" s="421"/>
    </row>
    <row r="121" ht="12.75" customHeight="1">
      <c r="A121" s="596"/>
      <c r="B121" s="597"/>
      <c r="C121" s="598"/>
      <c r="D121" s="437"/>
      <c r="E121" s="437"/>
      <c r="F121" s="437"/>
      <c r="G121" s="437"/>
      <c r="H121" s="437"/>
      <c r="I121" s="437"/>
      <c r="J121" s="437"/>
      <c r="K121" s="437"/>
      <c r="L121" s="437"/>
      <c r="M121" s="437"/>
      <c r="N121" s="437"/>
      <c r="O121" s="437"/>
      <c r="P121" s="437"/>
      <c r="Q121" s="437"/>
      <c r="R121" s="437"/>
      <c r="S121" s="437"/>
      <c r="T121" s="437"/>
      <c r="U121" s="437"/>
      <c r="V121" s="437"/>
      <c r="W121" s="437"/>
      <c r="X121" s="437"/>
      <c r="Y121" s="437"/>
      <c r="Z121" s="421"/>
    </row>
    <row r="122" ht="12.75" customHeight="1">
      <c r="A122" s="596"/>
      <c r="B122" s="597"/>
      <c r="C122" s="598"/>
      <c r="D122" s="437"/>
      <c r="E122" s="437"/>
      <c r="F122" s="437"/>
      <c r="G122" s="437"/>
      <c r="H122" s="437"/>
      <c r="I122" s="437"/>
      <c r="J122" s="437"/>
      <c r="K122" s="437"/>
      <c r="L122" s="437"/>
      <c r="M122" s="437"/>
      <c r="N122" s="437"/>
      <c r="O122" s="437"/>
      <c r="P122" s="437"/>
      <c r="Q122" s="437"/>
      <c r="R122" s="437"/>
      <c r="S122" s="437"/>
      <c r="T122" s="437"/>
      <c r="U122" s="437"/>
      <c r="V122" s="437"/>
      <c r="W122" s="437"/>
      <c r="X122" s="437"/>
      <c r="Y122" s="437"/>
      <c r="Z122" s="421"/>
    </row>
    <row r="123" ht="12.75" customHeight="1">
      <c r="A123" s="596"/>
      <c r="B123" s="597"/>
      <c r="C123" s="598"/>
      <c r="D123" s="437"/>
      <c r="E123" s="437"/>
      <c r="F123" s="437"/>
      <c r="G123" s="437"/>
      <c r="H123" s="437"/>
      <c r="I123" s="437"/>
      <c r="J123" s="437"/>
      <c r="K123" s="437"/>
      <c r="L123" s="437"/>
      <c r="M123" s="437"/>
      <c r="N123" s="437"/>
      <c r="O123" s="437"/>
      <c r="P123" s="437"/>
      <c r="Q123" s="437"/>
      <c r="R123" s="437"/>
      <c r="S123" s="437"/>
      <c r="T123" s="437"/>
      <c r="U123" s="437"/>
      <c r="V123" s="437"/>
      <c r="W123" s="437"/>
      <c r="X123" s="437"/>
      <c r="Y123" s="437"/>
      <c r="Z123" s="421"/>
    </row>
    <row r="124" ht="12.75" customHeight="1">
      <c r="A124" s="596"/>
      <c r="B124" s="597"/>
      <c r="C124" s="598"/>
      <c r="D124" s="437"/>
      <c r="E124" s="437"/>
      <c r="F124" s="437"/>
      <c r="G124" s="437"/>
      <c r="H124" s="437"/>
      <c r="I124" s="437"/>
      <c r="J124" s="437"/>
      <c r="K124" s="437"/>
      <c r="L124" s="437"/>
      <c r="M124" s="437"/>
      <c r="N124" s="437"/>
      <c r="O124" s="437"/>
      <c r="P124" s="437"/>
      <c r="Q124" s="437"/>
      <c r="R124" s="437"/>
      <c r="S124" s="437"/>
      <c r="T124" s="437"/>
      <c r="U124" s="437"/>
      <c r="V124" s="437"/>
      <c r="W124" s="437"/>
      <c r="X124" s="437"/>
      <c r="Y124" s="437"/>
      <c r="Z124" s="421"/>
    </row>
    <row r="125" ht="12.75" customHeight="1">
      <c r="A125" s="596"/>
      <c r="B125" s="597"/>
      <c r="C125" s="598"/>
      <c r="D125" s="437"/>
      <c r="E125" s="437"/>
      <c r="F125" s="437"/>
      <c r="G125" s="437"/>
      <c r="H125" s="437"/>
      <c r="I125" s="437"/>
      <c r="J125" s="437"/>
      <c r="K125" s="437"/>
      <c r="L125" s="437"/>
      <c r="M125" s="437"/>
      <c r="N125" s="437"/>
      <c r="O125" s="437"/>
      <c r="P125" s="437"/>
      <c r="Q125" s="437"/>
      <c r="R125" s="437"/>
      <c r="S125" s="437"/>
      <c r="T125" s="437"/>
      <c r="U125" s="437"/>
      <c r="V125" s="437"/>
      <c r="W125" s="437"/>
      <c r="X125" s="437"/>
      <c r="Y125" s="437"/>
      <c r="Z125" s="421"/>
    </row>
    <row r="126" ht="12.75" customHeight="1">
      <c r="A126" s="596"/>
      <c r="B126" s="597"/>
      <c r="C126" s="598"/>
      <c r="D126" s="437"/>
      <c r="E126" s="437"/>
      <c r="F126" s="437"/>
      <c r="G126" s="437"/>
      <c r="H126" s="437"/>
      <c r="I126" s="437"/>
      <c r="J126" s="437"/>
      <c r="K126" s="437"/>
      <c r="L126" s="437"/>
      <c r="M126" s="437"/>
      <c r="N126" s="437"/>
      <c r="O126" s="437"/>
      <c r="P126" s="437"/>
      <c r="Q126" s="437"/>
      <c r="R126" s="437"/>
      <c r="S126" s="437"/>
      <c r="T126" s="437"/>
      <c r="U126" s="437"/>
      <c r="V126" s="437"/>
      <c r="W126" s="437"/>
      <c r="X126" s="437"/>
      <c r="Y126" s="437"/>
      <c r="Z126" s="421"/>
    </row>
    <row r="127" ht="12.75" customHeight="1">
      <c r="A127" s="596"/>
      <c r="B127" s="597"/>
      <c r="C127" s="598"/>
      <c r="D127" s="437"/>
      <c r="E127" s="437"/>
      <c r="F127" s="437"/>
      <c r="G127" s="437"/>
      <c r="H127" s="437"/>
      <c r="I127" s="437"/>
      <c r="J127" s="437"/>
      <c r="K127" s="437"/>
      <c r="L127" s="437"/>
      <c r="M127" s="437"/>
      <c r="N127" s="437"/>
      <c r="O127" s="437"/>
      <c r="P127" s="437"/>
      <c r="Q127" s="437"/>
      <c r="R127" s="437"/>
      <c r="S127" s="437"/>
      <c r="T127" s="437"/>
      <c r="U127" s="437"/>
      <c r="V127" s="437"/>
      <c r="W127" s="437"/>
      <c r="X127" s="437"/>
      <c r="Y127" s="437"/>
      <c r="Z127" s="421"/>
    </row>
    <row r="128" ht="12.75" customHeight="1">
      <c r="A128" s="596"/>
      <c r="B128" s="597"/>
      <c r="C128" s="598"/>
      <c r="D128" s="437"/>
      <c r="E128" s="437"/>
      <c r="F128" s="437"/>
      <c r="G128" s="437"/>
      <c r="H128" s="437"/>
      <c r="I128" s="437"/>
      <c r="J128" s="437"/>
      <c r="K128" s="437"/>
      <c r="L128" s="437"/>
      <c r="M128" s="437"/>
      <c r="N128" s="437"/>
      <c r="O128" s="437"/>
      <c r="P128" s="437"/>
      <c r="Q128" s="437"/>
      <c r="R128" s="437"/>
      <c r="S128" s="437"/>
      <c r="T128" s="437"/>
      <c r="U128" s="437"/>
      <c r="V128" s="437"/>
      <c r="W128" s="437"/>
      <c r="X128" s="437"/>
      <c r="Y128" s="437"/>
      <c r="Z128" s="421"/>
    </row>
    <row r="129" ht="12.75" customHeight="1">
      <c r="A129" s="596"/>
      <c r="B129" s="597"/>
      <c r="C129" s="598"/>
      <c r="D129" s="437"/>
      <c r="E129" s="437"/>
      <c r="F129" s="437"/>
      <c r="G129" s="437"/>
      <c r="H129" s="437"/>
      <c r="I129" s="437"/>
      <c r="J129" s="437"/>
      <c r="K129" s="437"/>
      <c r="L129" s="437"/>
      <c r="M129" s="437"/>
      <c r="N129" s="437"/>
      <c r="O129" s="437"/>
      <c r="P129" s="437"/>
      <c r="Q129" s="437"/>
      <c r="R129" s="437"/>
      <c r="S129" s="437"/>
      <c r="T129" s="437"/>
      <c r="U129" s="437"/>
      <c r="V129" s="437"/>
      <c r="W129" s="437"/>
      <c r="X129" s="437"/>
      <c r="Y129" s="437"/>
      <c r="Z129" s="421"/>
    </row>
    <row r="130" ht="12.75" customHeight="1">
      <c r="A130" s="596"/>
      <c r="B130" s="597"/>
      <c r="C130" s="598"/>
      <c r="D130" s="437"/>
      <c r="E130" s="437"/>
      <c r="F130" s="437"/>
      <c r="G130" s="437"/>
      <c r="H130" s="437"/>
      <c r="I130" s="437"/>
      <c r="J130" s="437"/>
      <c r="K130" s="437"/>
      <c r="L130" s="437"/>
      <c r="M130" s="437"/>
      <c r="N130" s="437"/>
      <c r="O130" s="437"/>
      <c r="P130" s="437"/>
      <c r="Q130" s="437"/>
      <c r="R130" s="437"/>
      <c r="S130" s="437"/>
      <c r="T130" s="437"/>
      <c r="U130" s="437"/>
      <c r="V130" s="437"/>
      <c r="W130" s="437"/>
      <c r="X130" s="437"/>
      <c r="Y130" s="437"/>
      <c r="Z130" s="421"/>
    </row>
    <row r="131" ht="12.75" customHeight="1">
      <c r="A131" s="596"/>
      <c r="B131" s="597"/>
      <c r="C131" s="598"/>
      <c r="D131" s="437"/>
      <c r="E131" s="437"/>
      <c r="F131" s="437"/>
      <c r="G131" s="437"/>
      <c r="H131" s="437"/>
      <c r="I131" s="437"/>
      <c r="J131" s="437"/>
      <c r="K131" s="437"/>
      <c r="L131" s="437"/>
      <c r="M131" s="437"/>
      <c r="N131" s="437"/>
      <c r="O131" s="437"/>
      <c r="P131" s="437"/>
      <c r="Q131" s="437"/>
      <c r="R131" s="437"/>
      <c r="S131" s="437"/>
      <c r="T131" s="437"/>
      <c r="U131" s="437"/>
      <c r="V131" s="437"/>
      <c r="W131" s="437"/>
      <c r="X131" s="437"/>
      <c r="Y131" s="437"/>
      <c r="Z131" s="421"/>
    </row>
    <row r="132" ht="12.75" customHeight="1">
      <c r="A132" s="596"/>
      <c r="B132" s="597"/>
      <c r="C132" s="598"/>
      <c r="D132" s="437"/>
      <c r="E132" s="437"/>
      <c r="F132" s="437"/>
      <c r="G132" s="437"/>
      <c r="H132" s="437"/>
      <c r="I132" s="437"/>
      <c r="J132" s="437"/>
      <c r="K132" s="437"/>
      <c r="L132" s="437"/>
      <c r="M132" s="437"/>
      <c r="N132" s="437"/>
      <c r="O132" s="437"/>
      <c r="P132" s="437"/>
      <c r="Q132" s="437"/>
      <c r="R132" s="437"/>
      <c r="S132" s="437"/>
      <c r="T132" s="437"/>
      <c r="U132" s="437"/>
      <c r="V132" s="437"/>
      <c r="W132" s="437"/>
      <c r="X132" s="437"/>
      <c r="Y132" s="437"/>
      <c r="Z132" s="421"/>
    </row>
    <row r="133" ht="12.75" customHeight="1">
      <c r="A133" s="596"/>
      <c r="B133" s="597"/>
      <c r="C133" s="598"/>
      <c r="D133" s="437"/>
      <c r="E133" s="437"/>
      <c r="F133" s="437"/>
      <c r="G133" s="437"/>
      <c r="H133" s="437"/>
      <c r="I133" s="437"/>
      <c r="J133" s="437"/>
      <c r="K133" s="437"/>
      <c r="L133" s="437"/>
      <c r="M133" s="437"/>
      <c r="N133" s="437"/>
      <c r="O133" s="437"/>
      <c r="P133" s="437"/>
      <c r="Q133" s="437"/>
      <c r="R133" s="437"/>
      <c r="S133" s="437"/>
      <c r="T133" s="437"/>
      <c r="U133" s="437"/>
      <c r="V133" s="437"/>
      <c r="W133" s="437"/>
      <c r="X133" s="437"/>
      <c r="Y133" s="437"/>
      <c r="Z133" s="421"/>
    </row>
    <row r="134" ht="12.75" customHeight="1">
      <c r="A134" s="596"/>
      <c r="B134" s="597"/>
      <c r="C134" s="598"/>
      <c r="D134" s="437"/>
      <c r="E134" s="437"/>
      <c r="F134" s="437"/>
      <c r="G134" s="437"/>
      <c r="H134" s="437"/>
      <c r="I134" s="437"/>
      <c r="J134" s="437"/>
      <c r="K134" s="437"/>
      <c r="L134" s="437"/>
      <c r="M134" s="437"/>
      <c r="N134" s="437"/>
      <c r="O134" s="437"/>
      <c r="P134" s="437"/>
      <c r="Q134" s="437"/>
      <c r="R134" s="437"/>
      <c r="S134" s="437"/>
      <c r="T134" s="437"/>
      <c r="U134" s="437"/>
      <c r="V134" s="437"/>
      <c r="W134" s="437"/>
      <c r="X134" s="437"/>
      <c r="Y134" s="437"/>
      <c r="Z134" s="421"/>
    </row>
    <row r="135" ht="12.75" customHeight="1">
      <c r="A135" s="596"/>
      <c r="B135" s="597"/>
      <c r="C135" s="598"/>
      <c r="D135" s="437"/>
      <c r="E135" s="437"/>
      <c r="F135" s="437"/>
      <c r="G135" s="437"/>
      <c r="H135" s="437"/>
      <c r="I135" s="437"/>
      <c r="J135" s="437"/>
      <c r="K135" s="437"/>
      <c r="L135" s="437"/>
      <c r="M135" s="437"/>
      <c r="N135" s="437"/>
      <c r="O135" s="437"/>
      <c r="P135" s="437"/>
      <c r="Q135" s="437"/>
      <c r="R135" s="437"/>
      <c r="S135" s="437"/>
      <c r="T135" s="437"/>
      <c r="U135" s="437"/>
      <c r="V135" s="437"/>
      <c r="W135" s="437"/>
      <c r="X135" s="437"/>
      <c r="Y135" s="437"/>
      <c r="Z135" s="421"/>
    </row>
    <row r="136" ht="12.75" customHeight="1">
      <c r="A136" s="596"/>
      <c r="B136" s="597"/>
      <c r="C136" s="598"/>
      <c r="D136" s="437"/>
      <c r="E136" s="437"/>
      <c r="F136" s="437"/>
      <c r="G136" s="437"/>
      <c r="H136" s="437"/>
      <c r="I136" s="437"/>
      <c r="J136" s="437"/>
      <c r="K136" s="437"/>
      <c r="L136" s="437"/>
      <c r="M136" s="437"/>
      <c r="N136" s="437"/>
      <c r="O136" s="437"/>
      <c r="P136" s="437"/>
      <c r="Q136" s="437"/>
      <c r="R136" s="437"/>
      <c r="S136" s="437"/>
      <c r="T136" s="437"/>
      <c r="U136" s="437"/>
      <c r="V136" s="437"/>
      <c r="W136" s="437"/>
      <c r="X136" s="437"/>
      <c r="Y136" s="437"/>
      <c r="Z136" s="421"/>
    </row>
    <row r="137" ht="12.75" customHeight="1">
      <c r="A137" s="596"/>
      <c r="B137" s="597"/>
      <c r="C137" s="598"/>
      <c r="D137" s="437"/>
      <c r="E137" s="437"/>
      <c r="F137" s="437"/>
      <c r="G137" s="437"/>
      <c r="H137" s="437"/>
      <c r="I137" s="437"/>
      <c r="J137" s="437"/>
      <c r="K137" s="437"/>
      <c r="L137" s="437"/>
      <c r="M137" s="437"/>
      <c r="N137" s="437"/>
      <c r="O137" s="437"/>
      <c r="P137" s="437"/>
      <c r="Q137" s="437"/>
      <c r="R137" s="437"/>
      <c r="S137" s="437"/>
      <c r="T137" s="437"/>
      <c r="U137" s="437"/>
      <c r="V137" s="437"/>
      <c r="W137" s="437"/>
      <c r="X137" s="437"/>
      <c r="Y137" s="437"/>
      <c r="Z137" s="421"/>
    </row>
    <row r="138" ht="12.75" customHeight="1">
      <c r="A138" s="596"/>
      <c r="B138" s="597"/>
      <c r="C138" s="598"/>
      <c r="D138" s="437"/>
      <c r="E138" s="437"/>
      <c r="F138" s="437"/>
      <c r="G138" s="437"/>
      <c r="H138" s="437"/>
      <c r="I138" s="437"/>
      <c r="J138" s="437"/>
      <c r="K138" s="437"/>
      <c r="L138" s="437"/>
      <c r="M138" s="437"/>
      <c r="N138" s="437"/>
      <c r="O138" s="437"/>
      <c r="P138" s="437"/>
      <c r="Q138" s="437"/>
      <c r="R138" s="437"/>
      <c r="S138" s="437"/>
      <c r="T138" s="437"/>
      <c r="U138" s="437"/>
      <c r="V138" s="437"/>
      <c r="W138" s="437"/>
      <c r="X138" s="437"/>
      <c r="Y138" s="437"/>
      <c r="Z138" s="421"/>
    </row>
    <row r="139" ht="12.75" customHeight="1">
      <c r="A139" s="596"/>
      <c r="B139" s="597"/>
      <c r="C139" s="598"/>
      <c r="D139" s="437"/>
      <c r="E139" s="437"/>
      <c r="F139" s="437"/>
      <c r="G139" s="437"/>
      <c r="H139" s="437"/>
      <c r="I139" s="437"/>
      <c r="J139" s="437"/>
      <c r="K139" s="437"/>
      <c r="L139" s="437"/>
      <c r="M139" s="437"/>
      <c r="N139" s="437"/>
      <c r="O139" s="437"/>
      <c r="P139" s="437"/>
      <c r="Q139" s="437"/>
      <c r="R139" s="437"/>
      <c r="S139" s="437"/>
      <c r="T139" s="437"/>
      <c r="U139" s="437"/>
      <c r="V139" s="437"/>
      <c r="W139" s="437"/>
      <c r="X139" s="437"/>
      <c r="Y139" s="437"/>
      <c r="Z139" s="421"/>
    </row>
    <row r="140" ht="12.75" customHeight="1">
      <c r="A140" s="596"/>
      <c r="B140" s="597"/>
      <c r="C140" s="598"/>
      <c r="D140" s="437"/>
      <c r="E140" s="437"/>
      <c r="F140" s="437"/>
      <c r="G140" s="437"/>
      <c r="H140" s="437"/>
      <c r="I140" s="437"/>
      <c r="J140" s="437"/>
      <c r="K140" s="437"/>
      <c r="L140" s="437"/>
      <c r="M140" s="437"/>
      <c r="N140" s="437"/>
      <c r="O140" s="437"/>
      <c r="P140" s="437"/>
      <c r="Q140" s="437"/>
      <c r="R140" s="437"/>
      <c r="S140" s="437"/>
      <c r="T140" s="437"/>
      <c r="U140" s="437"/>
      <c r="V140" s="437"/>
      <c r="W140" s="437"/>
      <c r="X140" s="437"/>
      <c r="Y140" s="437"/>
      <c r="Z140" s="421"/>
    </row>
    <row r="141" ht="12.75" customHeight="1">
      <c r="A141" s="596"/>
      <c r="B141" s="597"/>
      <c r="C141" s="598"/>
      <c r="D141" s="437"/>
      <c r="E141" s="437"/>
      <c r="F141" s="437"/>
      <c r="G141" s="437"/>
      <c r="H141" s="437"/>
      <c r="I141" s="437"/>
      <c r="J141" s="437"/>
      <c r="K141" s="437"/>
      <c r="L141" s="437"/>
      <c r="M141" s="437"/>
      <c r="N141" s="437"/>
      <c r="O141" s="437"/>
      <c r="P141" s="437"/>
      <c r="Q141" s="437"/>
      <c r="R141" s="437"/>
      <c r="S141" s="437"/>
      <c r="T141" s="437"/>
      <c r="U141" s="437"/>
      <c r="V141" s="437"/>
      <c r="W141" s="437"/>
      <c r="X141" s="437"/>
      <c r="Y141" s="437"/>
      <c r="Z141" s="421"/>
    </row>
    <row r="142" ht="12.75" customHeight="1">
      <c r="A142" s="596"/>
      <c r="B142" s="597"/>
      <c r="C142" s="598"/>
      <c r="D142" s="437"/>
      <c r="E142" s="437"/>
      <c r="F142" s="437"/>
      <c r="G142" s="437"/>
      <c r="H142" s="437"/>
      <c r="I142" s="437"/>
      <c r="J142" s="437"/>
      <c r="K142" s="437"/>
      <c r="L142" s="437"/>
      <c r="M142" s="437"/>
      <c r="N142" s="437"/>
      <c r="O142" s="437"/>
      <c r="P142" s="437"/>
      <c r="Q142" s="437"/>
      <c r="R142" s="437"/>
      <c r="S142" s="437"/>
      <c r="T142" s="437"/>
      <c r="U142" s="437"/>
      <c r="V142" s="437"/>
      <c r="W142" s="437"/>
      <c r="X142" s="437"/>
      <c r="Y142" s="437"/>
      <c r="Z142" s="421"/>
    </row>
    <row r="143" ht="12.75" customHeight="1">
      <c r="A143" s="596"/>
      <c r="B143" s="597"/>
      <c r="C143" s="598"/>
      <c r="D143" s="437"/>
      <c r="E143" s="437"/>
      <c r="F143" s="437"/>
      <c r="G143" s="437"/>
      <c r="H143" s="437"/>
      <c r="I143" s="437"/>
      <c r="J143" s="437"/>
      <c r="K143" s="437"/>
      <c r="L143" s="437"/>
      <c r="M143" s="437"/>
      <c r="N143" s="437"/>
      <c r="O143" s="437"/>
      <c r="P143" s="437"/>
      <c r="Q143" s="437"/>
      <c r="R143" s="437"/>
      <c r="S143" s="437"/>
      <c r="T143" s="437"/>
      <c r="U143" s="437"/>
      <c r="V143" s="437"/>
      <c r="W143" s="437"/>
      <c r="X143" s="437"/>
      <c r="Y143" s="437"/>
      <c r="Z143" s="421"/>
    </row>
    <row r="144" ht="12.75" customHeight="1">
      <c r="A144" s="596"/>
      <c r="B144" s="597"/>
      <c r="C144" s="598"/>
      <c r="D144" s="437"/>
      <c r="E144" s="437"/>
      <c r="F144" s="437"/>
      <c r="G144" s="437"/>
      <c r="H144" s="437"/>
      <c r="I144" s="437"/>
      <c r="J144" s="437"/>
      <c r="K144" s="437"/>
      <c r="L144" s="437"/>
      <c r="M144" s="437"/>
      <c r="N144" s="437"/>
      <c r="O144" s="437"/>
      <c r="P144" s="437"/>
      <c r="Q144" s="437"/>
      <c r="R144" s="437"/>
      <c r="S144" s="437"/>
      <c r="T144" s="437"/>
      <c r="U144" s="437"/>
      <c r="V144" s="437"/>
      <c r="W144" s="437"/>
      <c r="X144" s="437"/>
      <c r="Y144" s="437"/>
      <c r="Z144" s="421"/>
    </row>
    <row r="145" ht="12.75" customHeight="1">
      <c r="A145" s="596"/>
      <c r="B145" s="597"/>
      <c r="C145" s="598"/>
      <c r="D145" s="437"/>
      <c r="E145" s="437"/>
      <c r="F145" s="437"/>
      <c r="G145" s="437"/>
      <c r="H145" s="437"/>
      <c r="I145" s="437"/>
      <c r="J145" s="437"/>
      <c r="K145" s="437"/>
      <c r="L145" s="437"/>
      <c r="M145" s="437"/>
      <c r="N145" s="437"/>
      <c r="O145" s="437"/>
      <c r="P145" s="437"/>
      <c r="Q145" s="437"/>
      <c r="R145" s="437"/>
      <c r="S145" s="437"/>
      <c r="T145" s="437"/>
      <c r="U145" s="437"/>
      <c r="V145" s="437"/>
      <c r="W145" s="437"/>
      <c r="X145" s="437"/>
      <c r="Y145" s="437"/>
      <c r="Z145" s="421"/>
    </row>
    <row r="146" ht="12.75" customHeight="1">
      <c r="A146" s="596"/>
      <c r="B146" s="597"/>
      <c r="C146" s="598"/>
      <c r="D146" s="437"/>
      <c r="E146" s="437"/>
      <c r="F146" s="437"/>
      <c r="G146" s="437"/>
      <c r="H146" s="437"/>
      <c r="I146" s="437"/>
      <c r="J146" s="437"/>
      <c r="K146" s="437"/>
      <c r="L146" s="437"/>
      <c r="M146" s="437"/>
      <c r="N146" s="437"/>
      <c r="O146" s="437"/>
      <c r="P146" s="437"/>
      <c r="Q146" s="437"/>
      <c r="R146" s="437"/>
      <c r="S146" s="437"/>
      <c r="T146" s="437"/>
      <c r="U146" s="437"/>
      <c r="V146" s="437"/>
      <c r="W146" s="437"/>
      <c r="X146" s="437"/>
      <c r="Y146" s="437"/>
      <c r="Z146" s="421"/>
    </row>
    <row r="147" ht="12.75" customHeight="1">
      <c r="A147" s="596"/>
      <c r="B147" s="597"/>
      <c r="C147" s="598"/>
      <c r="D147" s="437"/>
      <c r="E147" s="437"/>
      <c r="F147" s="437"/>
      <c r="G147" s="437"/>
      <c r="H147" s="437"/>
      <c r="I147" s="437"/>
      <c r="J147" s="437"/>
      <c r="K147" s="437"/>
      <c r="L147" s="437"/>
      <c r="M147" s="437"/>
      <c r="N147" s="437"/>
      <c r="O147" s="437"/>
      <c r="P147" s="437"/>
      <c r="Q147" s="437"/>
      <c r="R147" s="437"/>
      <c r="S147" s="437"/>
      <c r="T147" s="437"/>
      <c r="U147" s="437"/>
      <c r="V147" s="437"/>
      <c r="W147" s="437"/>
      <c r="X147" s="437"/>
      <c r="Y147" s="437"/>
      <c r="Z147" s="421"/>
    </row>
    <row r="148" ht="12.75" customHeight="1">
      <c r="A148" s="596"/>
      <c r="B148" s="597"/>
      <c r="C148" s="598"/>
      <c r="D148" s="437"/>
      <c r="E148" s="437"/>
      <c r="F148" s="437"/>
      <c r="G148" s="437"/>
      <c r="H148" s="437"/>
      <c r="I148" s="437"/>
      <c r="J148" s="437"/>
      <c r="K148" s="437"/>
      <c r="L148" s="437"/>
      <c r="M148" s="437"/>
      <c r="N148" s="437"/>
      <c r="O148" s="437"/>
      <c r="P148" s="437"/>
      <c r="Q148" s="437"/>
      <c r="R148" s="437"/>
      <c r="S148" s="437"/>
      <c r="T148" s="437"/>
      <c r="U148" s="437"/>
      <c r="V148" s="437"/>
      <c r="W148" s="437"/>
      <c r="X148" s="437"/>
      <c r="Y148" s="437"/>
      <c r="Z148" s="421"/>
    </row>
    <row r="149" ht="12.75" customHeight="1">
      <c r="A149" s="596"/>
      <c r="B149" s="597"/>
      <c r="C149" s="598"/>
      <c r="D149" s="437"/>
      <c r="E149" s="437"/>
      <c r="F149" s="437"/>
      <c r="G149" s="437"/>
      <c r="H149" s="437"/>
      <c r="I149" s="437"/>
      <c r="J149" s="437"/>
      <c r="K149" s="437"/>
      <c r="L149" s="437"/>
      <c r="M149" s="437"/>
      <c r="N149" s="437"/>
      <c r="O149" s="437"/>
      <c r="P149" s="437"/>
      <c r="Q149" s="437"/>
      <c r="R149" s="437"/>
      <c r="S149" s="437"/>
      <c r="T149" s="437"/>
      <c r="U149" s="437"/>
      <c r="V149" s="437"/>
      <c r="W149" s="437"/>
      <c r="X149" s="437"/>
      <c r="Y149" s="437"/>
      <c r="Z149" s="421"/>
    </row>
    <row r="150" ht="12.75" customHeight="1">
      <c r="A150" s="596"/>
      <c r="B150" s="597"/>
      <c r="C150" s="598"/>
      <c r="D150" s="437"/>
      <c r="E150" s="437"/>
      <c r="F150" s="437"/>
      <c r="G150" s="437"/>
      <c r="H150" s="437"/>
      <c r="I150" s="437"/>
      <c r="J150" s="437"/>
      <c r="K150" s="437"/>
      <c r="L150" s="437"/>
      <c r="M150" s="437"/>
      <c r="N150" s="437"/>
      <c r="O150" s="437"/>
      <c r="P150" s="437"/>
      <c r="Q150" s="437"/>
      <c r="R150" s="437"/>
      <c r="S150" s="437"/>
      <c r="T150" s="437"/>
      <c r="U150" s="437"/>
      <c r="V150" s="437"/>
      <c r="W150" s="437"/>
      <c r="X150" s="437"/>
      <c r="Y150" s="437"/>
      <c r="Z150" s="421"/>
    </row>
    <row r="151" ht="12.75" customHeight="1">
      <c r="A151" s="596"/>
      <c r="B151" s="597"/>
      <c r="C151" s="598"/>
      <c r="D151" s="437"/>
      <c r="E151" s="437"/>
      <c r="F151" s="437"/>
      <c r="G151" s="437"/>
      <c r="H151" s="437"/>
      <c r="I151" s="437"/>
      <c r="J151" s="437"/>
      <c r="K151" s="437"/>
      <c r="L151" s="437"/>
      <c r="M151" s="437"/>
      <c r="N151" s="437"/>
      <c r="O151" s="437"/>
      <c r="P151" s="437"/>
      <c r="Q151" s="437"/>
      <c r="R151" s="437"/>
      <c r="S151" s="437"/>
      <c r="T151" s="437"/>
      <c r="U151" s="437"/>
      <c r="V151" s="437"/>
      <c r="W151" s="437"/>
      <c r="X151" s="437"/>
      <c r="Y151" s="437"/>
      <c r="Z151" s="421"/>
    </row>
    <row r="152" ht="12.75" customHeight="1">
      <c r="A152" s="596"/>
      <c r="B152" s="597"/>
      <c r="C152" s="598"/>
      <c r="D152" s="437"/>
      <c r="E152" s="437"/>
      <c r="F152" s="437"/>
      <c r="G152" s="437"/>
      <c r="H152" s="437"/>
      <c r="I152" s="437"/>
      <c r="J152" s="437"/>
      <c r="K152" s="437"/>
      <c r="L152" s="437"/>
      <c r="M152" s="437"/>
      <c r="N152" s="437"/>
      <c r="O152" s="437"/>
      <c r="P152" s="437"/>
      <c r="Q152" s="437"/>
      <c r="R152" s="437"/>
      <c r="S152" s="437"/>
      <c r="T152" s="437"/>
      <c r="U152" s="437"/>
      <c r="V152" s="437"/>
      <c r="W152" s="437"/>
      <c r="X152" s="437"/>
      <c r="Y152" s="437"/>
      <c r="Z152" s="421"/>
    </row>
    <row r="153" ht="12.75" customHeight="1">
      <c r="A153" s="596"/>
      <c r="B153" s="597"/>
      <c r="C153" s="598"/>
      <c r="D153" s="437"/>
      <c r="E153" s="437"/>
      <c r="F153" s="437"/>
      <c r="G153" s="437"/>
      <c r="H153" s="437"/>
      <c r="I153" s="437"/>
      <c r="J153" s="437"/>
      <c r="K153" s="437"/>
      <c r="L153" s="437"/>
      <c r="M153" s="437"/>
      <c r="N153" s="437"/>
      <c r="O153" s="437"/>
      <c r="P153" s="437"/>
      <c r="Q153" s="437"/>
      <c r="R153" s="437"/>
      <c r="S153" s="437"/>
      <c r="T153" s="437"/>
      <c r="U153" s="437"/>
      <c r="V153" s="437"/>
      <c r="W153" s="437"/>
      <c r="X153" s="437"/>
      <c r="Y153" s="437"/>
      <c r="Z153" s="421"/>
    </row>
    <row r="154" ht="12.75" customHeight="1">
      <c r="A154" s="596"/>
      <c r="B154" s="597"/>
      <c r="C154" s="598"/>
      <c r="D154" s="437"/>
      <c r="E154" s="437"/>
      <c r="F154" s="437"/>
      <c r="G154" s="437"/>
      <c r="H154" s="437"/>
      <c r="I154" s="437"/>
      <c r="J154" s="437"/>
      <c r="K154" s="437"/>
      <c r="L154" s="437"/>
      <c r="M154" s="437"/>
      <c r="N154" s="437"/>
      <c r="O154" s="437"/>
      <c r="P154" s="437"/>
      <c r="Q154" s="437"/>
      <c r="R154" s="437"/>
      <c r="S154" s="437"/>
      <c r="T154" s="437"/>
      <c r="U154" s="437"/>
      <c r="V154" s="437"/>
      <c r="W154" s="437"/>
      <c r="X154" s="437"/>
      <c r="Y154" s="437"/>
      <c r="Z154" s="421"/>
    </row>
    <row r="155" ht="12.75" customHeight="1">
      <c r="A155" s="596"/>
      <c r="B155" s="597"/>
      <c r="C155" s="598"/>
      <c r="D155" s="437"/>
      <c r="E155" s="437"/>
      <c r="F155" s="437"/>
      <c r="G155" s="437"/>
      <c r="H155" s="437"/>
      <c r="I155" s="437"/>
      <c r="J155" s="437"/>
      <c r="K155" s="437"/>
      <c r="L155" s="437"/>
      <c r="M155" s="437"/>
      <c r="N155" s="437"/>
      <c r="O155" s="437"/>
      <c r="P155" s="437"/>
      <c r="Q155" s="437"/>
      <c r="R155" s="437"/>
      <c r="S155" s="437"/>
      <c r="T155" s="437"/>
      <c r="U155" s="437"/>
      <c r="V155" s="437"/>
      <c r="W155" s="437"/>
      <c r="X155" s="437"/>
      <c r="Y155" s="437"/>
      <c r="Z155" s="421"/>
    </row>
    <row r="156" ht="12.75" customHeight="1">
      <c r="A156" s="596"/>
      <c r="B156" s="597"/>
      <c r="C156" s="598"/>
      <c r="D156" s="437"/>
      <c r="E156" s="437"/>
      <c r="F156" s="437"/>
      <c r="G156" s="437"/>
      <c r="H156" s="437"/>
      <c r="I156" s="437"/>
      <c r="J156" s="437"/>
      <c r="K156" s="437"/>
      <c r="L156" s="437"/>
      <c r="M156" s="437"/>
      <c r="N156" s="437"/>
      <c r="O156" s="437"/>
      <c r="P156" s="437"/>
      <c r="Q156" s="437"/>
      <c r="R156" s="437"/>
      <c r="S156" s="437"/>
      <c r="T156" s="437"/>
      <c r="U156" s="437"/>
      <c r="V156" s="437"/>
      <c r="W156" s="437"/>
      <c r="X156" s="437"/>
      <c r="Y156" s="437"/>
      <c r="Z156" s="421"/>
    </row>
    <row r="157" ht="12.75" customHeight="1">
      <c r="A157" s="596"/>
      <c r="B157" s="597"/>
      <c r="C157" s="598"/>
      <c r="D157" s="437"/>
      <c r="E157" s="437"/>
      <c r="F157" s="437"/>
      <c r="G157" s="437"/>
      <c r="H157" s="437"/>
      <c r="I157" s="437"/>
      <c r="J157" s="437"/>
      <c r="K157" s="437"/>
      <c r="L157" s="437"/>
      <c r="M157" s="437"/>
      <c r="N157" s="437"/>
      <c r="O157" s="437"/>
      <c r="P157" s="437"/>
      <c r="Q157" s="437"/>
      <c r="R157" s="437"/>
      <c r="S157" s="437"/>
      <c r="T157" s="437"/>
      <c r="U157" s="437"/>
      <c r="V157" s="437"/>
      <c r="W157" s="437"/>
      <c r="X157" s="437"/>
      <c r="Y157" s="437"/>
      <c r="Z157" s="421"/>
    </row>
    <row r="158" ht="12.75" customHeight="1">
      <c r="A158" s="596"/>
      <c r="B158" s="597"/>
      <c r="C158" s="598"/>
      <c r="D158" s="437"/>
      <c r="E158" s="437"/>
      <c r="F158" s="437"/>
      <c r="G158" s="437"/>
      <c r="H158" s="437"/>
      <c r="I158" s="437"/>
      <c r="J158" s="437"/>
      <c r="K158" s="437"/>
      <c r="L158" s="437"/>
      <c r="M158" s="437"/>
      <c r="N158" s="437"/>
      <c r="O158" s="437"/>
      <c r="P158" s="437"/>
      <c r="Q158" s="437"/>
      <c r="R158" s="437"/>
      <c r="S158" s="437"/>
      <c r="T158" s="437"/>
      <c r="U158" s="437"/>
      <c r="V158" s="437"/>
      <c r="W158" s="437"/>
      <c r="X158" s="437"/>
      <c r="Y158" s="437"/>
      <c r="Z158" s="421"/>
    </row>
    <row r="159" ht="12.75" customHeight="1">
      <c r="A159" s="596"/>
      <c r="B159" s="597"/>
      <c r="C159" s="598"/>
      <c r="D159" s="437"/>
      <c r="E159" s="437"/>
      <c r="F159" s="437"/>
      <c r="G159" s="437"/>
      <c r="H159" s="437"/>
      <c r="I159" s="437"/>
      <c r="J159" s="437"/>
      <c r="K159" s="437"/>
      <c r="L159" s="437"/>
      <c r="M159" s="437"/>
      <c r="N159" s="437"/>
      <c r="O159" s="437"/>
      <c r="P159" s="437"/>
      <c r="Q159" s="437"/>
      <c r="R159" s="437"/>
      <c r="S159" s="437"/>
      <c r="T159" s="437"/>
      <c r="U159" s="437"/>
      <c r="V159" s="437"/>
      <c r="W159" s="437"/>
      <c r="X159" s="437"/>
      <c r="Y159" s="437"/>
      <c r="Z159" s="421"/>
    </row>
    <row r="160" ht="12.75" customHeight="1">
      <c r="A160" s="596"/>
      <c r="B160" s="597"/>
      <c r="C160" s="598"/>
      <c r="D160" s="437"/>
      <c r="E160" s="437"/>
      <c r="F160" s="437"/>
      <c r="G160" s="437"/>
      <c r="H160" s="437"/>
      <c r="I160" s="437"/>
      <c r="J160" s="437"/>
      <c r="K160" s="437"/>
      <c r="L160" s="437"/>
      <c r="M160" s="437"/>
      <c r="N160" s="437"/>
      <c r="O160" s="437"/>
      <c r="P160" s="437"/>
      <c r="Q160" s="437"/>
      <c r="R160" s="437"/>
      <c r="S160" s="437"/>
      <c r="T160" s="437"/>
      <c r="U160" s="437"/>
      <c r="V160" s="437"/>
      <c r="W160" s="437"/>
      <c r="X160" s="437"/>
      <c r="Y160" s="437"/>
      <c r="Z160" s="421"/>
    </row>
    <row r="161" ht="12.75" customHeight="1">
      <c r="A161" s="596"/>
      <c r="B161" s="597"/>
      <c r="C161" s="598"/>
      <c r="D161" s="437"/>
      <c r="E161" s="437"/>
      <c r="F161" s="437"/>
      <c r="G161" s="437"/>
      <c r="H161" s="437"/>
      <c r="I161" s="437"/>
      <c r="J161" s="437"/>
      <c r="K161" s="437"/>
      <c r="L161" s="437"/>
      <c r="M161" s="437"/>
      <c r="N161" s="437"/>
      <c r="O161" s="437"/>
      <c r="P161" s="437"/>
      <c r="Q161" s="437"/>
      <c r="R161" s="437"/>
      <c r="S161" s="437"/>
      <c r="T161" s="437"/>
      <c r="U161" s="437"/>
      <c r="V161" s="437"/>
      <c r="W161" s="437"/>
      <c r="X161" s="437"/>
      <c r="Y161" s="437"/>
      <c r="Z161" s="421"/>
    </row>
    <row r="162" ht="12.75" customHeight="1">
      <c r="A162" s="596"/>
      <c r="B162" s="597"/>
      <c r="C162" s="598"/>
      <c r="D162" s="437"/>
      <c r="E162" s="437"/>
      <c r="F162" s="437"/>
      <c r="G162" s="437"/>
      <c r="H162" s="437"/>
      <c r="I162" s="437"/>
      <c r="J162" s="437"/>
      <c r="K162" s="437"/>
      <c r="L162" s="437"/>
      <c r="M162" s="437"/>
      <c r="N162" s="437"/>
      <c r="O162" s="437"/>
      <c r="P162" s="437"/>
      <c r="Q162" s="437"/>
      <c r="R162" s="437"/>
      <c r="S162" s="437"/>
      <c r="T162" s="437"/>
      <c r="U162" s="437"/>
      <c r="V162" s="437"/>
      <c r="W162" s="437"/>
      <c r="X162" s="437"/>
      <c r="Y162" s="437"/>
      <c r="Z162" s="421"/>
    </row>
    <row r="163" ht="12.75" customHeight="1">
      <c r="A163" s="596"/>
      <c r="B163" s="597"/>
      <c r="C163" s="598"/>
      <c r="D163" s="437"/>
      <c r="E163" s="437"/>
      <c r="F163" s="437"/>
      <c r="G163" s="437"/>
      <c r="H163" s="437"/>
      <c r="I163" s="437"/>
      <c r="J163" s="437"/>
      <c r="K163" s="437"/>
      <c r="L163" s="437"/>
      <c r="M163" s="437"/>
      <c r="N163" s="437"/>
      <c r="O163" s="437"/>
      <c r="P163" s="437"/>
      <c r="Q163" s="437"/>
      <c r="R163" s="437"/>
      <c r="S163" s="437"/>
      <c r="T163" s="437"/>
      <c r="U163" s="437"/>
      <c r="V163" s="437"/>
      <c r="W163" s="437"/>
      <c r="X163" s="437"/>
      <c r="Y163" s="437"/>
      <c r="Z163" s="421"/>
    </row>
    <row r="164" ht="12.75" customHeight="1">
      <c r="A164" s="596"/>
      <c r="B164" s="597"/>
      <c r="C164" s="598"/>
      <c r="D164" s="437"/>
      <c r="E164" s="437"/>
      <c r="F164" s="437"/>
      <c r="G164" s="437"/>
      <c r="H164" s="437"/>
      <c r="I164" s="437"/>
      <c r="J164" s="437"/>
      <c r="K164" s="437"/>
      <c r="L164" s="437"/>
      <c r="M164" s="437"/>
      <c r="N164" s="437"/>
      <c r="O164" s="437"/>
      <c r="P164" s="437"/>
      <c r="Q164" s="437"/>
      <c r="R164" s="437"/>
      <c r="S164" s="437"/>
      <c r="T164" s="437"/>
      <c r="U164" s="437"/>
      <c r="V164" s="437"/>
      <c r="W164" s="437"/>
      <c r="X164" s="437"/>
      <c r="Y164" s="437"/>
      <c r="Z164" s="421"/>
    </row>
    <row r="165" ht="12.75" customHeight="1">
      <c r="A165" s="596"/>
      <c r="B165" s="597"/>
      <c r="C165" s="598"/>
      <c r="D165" s="437"/>
      <c r="E165" s="437"/>
      <c r="F165" s="437"/>
      <c r="G165" s="437"/>
      <c r="H165" s="437"/>
      <c r="I165" s="437"/>
      <c r="J165" s="437"/>
      <c r="K165" s="437"/>
      <c r="L165" s="437"/>
      <c r="M165" s="437"/>
      <c r="N165" s="437"/>
      <c r="O165" s="437"/>
      <c r="P165" s="437"/>
      <c r="Q165" s="437"/>
      <c r="R165" s="437"/>
      <c r="S165" s="437"/>
      <c r="T165" s="437"/>
      <c r="U165" s="437"/>
      <c r="V165" s="437"/>
      <c r="W165" s="437"/>
      <c r="X165" s="437"/>
      <c r="Y165" s="437"/>
      <c r="Z165" s="421"/>
    </row>
    <row r="166" ht="12.75" customHeight="1">
      <c r="A166" s="596"/>
      <c r="B166" s="597"/>
      <c r="C166" s="598"/>
      <c r="D166" s="437"/>
      <c r="E166" s="437"/>
      <c r="F166" s="437"/>
      <c r="G166" s="437"/>
      <c r="H166" s="437"/>
      <c r="I166" s="437"/>
      <c r="J166" s="437"/>
      <c r="K166" s="437"/>
      <c r="L166" s="437"/>
      <c r="M166" s="437"/>
      <c r="N166" s="437"/>
      <c r="O166" s="437"/>
      <c r="P166" s="437"/>
      <c r="Q166" s="437"/>
      <c r="R166" s="437"/>
      <c r="S166" s="437"/>
      <c r="T166" s="437"/>
      <c r="U166" s="437"/>
      <c r="V166" s="437"/>
      <c r="W166" s="437"/>
      <c r="X166" s="437"/>
      <c r="Y166" s="437"/>
      <c r="Z166" s="421"/>
    </row>
    <row r="167" ht="12.75" customHeight="1">
      <c r="A167" s="596"/>
      <c r="B167" s="597"/>
      <c r="C167" s="598"/>
      <c r="D167" s="437"/>
      <c r="E167" s="437"/>
      <c r="F167" s="437"/>
      <c r="G167" s="437"/>
      <c r="H167" s="437"/>
      <c r="I167" s="437"/>
      <c r="J167" s="437"/>
      <c r="K167" s="437"/>
      <c r="L167" s="437"/>
      <c r="M167" s="437"/>
      <c r="N167" s="437"/>
      <c r="O167" s="437"/>
      <c r="P167" s="437"/>
      <c r="Q167" s="437"/>
      <c r="R167" s="437"/>
      <c r="S167" s="437"/>
      <c r="T167" s="437"/>
      <c r="U167" s="437"/>
      <c r="V167" s="437"/>
      <c r="W167" s="437"/>
      <c r="X167" s="437"/>
      <c r="Y167" s="437"/>
      <c r="Z167" s="421"/>
    </row>
    <row r="168" ht="12.75" customHeight="1">
      <c r="A168" s="596"/>
      <c r="B168" s="597"/>
      <c r="C168" s="598"/>
      <c r="D168" s="437"/>
      <c r="E168" s="437"/>
      <c r="F168" s="437"/>
      <c r="G168" s="437"/>
      <c r="H168" s="437"/>
      <c r="I168" s="437"/>
      <c r="J168" s="437"/>
      <c r="K168" s="437"/>
      <c r="L168" s="437"/>
      <c r="M168" s="437"/>
      <c r="N168" s="437"/>
      <c r="O168" s="437"/>
      <c r="P168" s="437"/>
      <c r="Q168" s="437"/>
      <c r="R168" s="437"/>
      <c r="S168" s="437"/>
      <c r="T168" s="437"/>
      <c r="U168" s="437"/>
      <c r="V168" s="437"/>
      <c r="W168" s="437"/>
      <c r="X168" s="437"/>
      <c r="Y168" s="437"/>
      <c r="Z168" s="421"/>
    </row>
    <row r="169" ht="12.75" customHeight="1">
      <c r="A169" s="596"/>
      <c r="B169" s="597"/>
      <c r="C169" s="598"/>
      <c r="D169" s="437"/>
      <c r="E169" s="437"/>
      <c r="F169" s="437"/>
      <c r="G169" s="437"/>
      <c r="H169" s="437"/>
      <c r="I169" s="437"/>
      <c r="J169" s="437"/>
      <c r="K169" s="437"/>
      <c r="L169" s="437"/>
      <c r="M169" s="437"/>
      <c r="N169" s="437"/>
      <c r="O169" s="437"/>
      <c r="P169" s="437"/>
      <c r="Q169" s="437"/>
      <c r="R169" s="437"/>
      <c r="S169" s="437"/>
      <c r="T169" s="437"/>
      <c r="U169" s="437"/>
      <c r="V169" s="437"/>
      <c r="W169" s="437"/>
      <c r="X169" s="437"/>
      <c r="Y169" s="437"/>
      <c r="Z169" s="421"/>
    </row>
    <row r="170" ht="12.75" customHeight="1">
      <c r="A170" s="596"/>
      <c r="B170" s="597"/>
      <c r="C170" s="598"/>
      <c r="D170" s="437"/>
      <c r="E170" s="437"/>
      <c r="F170" s="437"/>
      <c r="G170" s="437"/>
      <c r="H170" s="437"/>
      <c r="I170" s="437"/>
      <c r="J170" s="437"/>
      <c r="K170" s="437"/>
      <c r="L170" s="437"/>
      <c r="M170" s="437"/>
      <c r="N170" s="437"/>
      <c r="O170" s="437"/>
      <c r="P170" s="437"/>
      <c r="Q170" s="437"/>
      <c r="R170" s="437"/>
      <c r="S170" s="437"/>
      <c r="T170" s="437"/>
      <c r="U170" s="437"/>
      <c r="V170" s="437"/>
      <c r="W170" s="437"/>
      <c r="X170" s="437"/>
      <c r="Y170" s="437"/>
      <c r="Z170" s="421"/>
    </row>
    <row r="171" ht="12.75" customHeight="1">
      <c r="A171" s="596"/>
      <c r="B171" s="597"/>
      <c r="C171" s="598"/>
      <c r="D171" s="437"/>
      <c r="E171" s="437"/>
      <c r="F171" s="437"/>
      <c r="G171" s="437"/>
      <c r="H171" s="437"/>
      <c r="I171" s="437"/>
      <c r="J171" s="437"/>
      <c r="K171" s="437"/>
      <c r="L171" s="437"/>
      <c r="M171" s="437"/>
      <c r="N171" s="437"/>
      <c r="O171" s="437"/>
      <c r="P171" s="437"/>
      <c r="Q171" s="437"/>
      <c r="R171" s="437"/>
      <c r="S171" s="437"/>
      <c r="T171" s="437"/>
      <c r="U171" s="437"/>
      <c r="V171" s="437"/>
      <c r="W171" s="437"/>
      <c r="X171" s="437"/>
      <c r="Y171" s="437"/>
      <c r="Z171" s="421"/>
    </row>
    <row r="172" ht="12.75" customHeight="1">
      <c r="A172" s="596"/>
      <c r="B172" s="597"/>
      <c r="C172" s="598"/>
      <c r="D172" s="437"/>
      <c r="E172" s="437"/>
      <c r="F172" s="437"/>
      <c r="G172" s="437"/>
      <c r="H172" s="437"/>
      <c r="I172" s="437"/>
      <c r="J172" s="437"/>
      <c r="K172" s="437"/>
      <c r="L172" s="437"/>
      <c r="M172" s="437"/>
      <c r="N172" s="437"/>
      <c r="O172" s="437"/>
      <c r="P172" s="437"/>
      <c r="Q172" s="437"/>
      <c r="R172" s="437"/>
      <c r="S172" s="437"/>
      <c r="T172" s="437"/>
      <c r="U172" s="437"/>
      <c r="V172" s="437"/>
      <c r="W172" s="437"/>
      <c r="X172" s="437"/>
      <c r="Y172" s="437"/>
      <c r="Z172" s="421"/>
    </row>
    <row r="173" ht="12.75" customHeight="1">
      <c r="A173" s="596"/>
      <c r="B173" s="597"/>
      <c r="C173" s="598"/>
      <c r="D173" s="437"/>
      <c r="E173" s="437"/>
      <c r="F173" s="437"/>
      <c r="G173" s="437"/>
      <c r="H173" s="437"/>
      <c r="I173" s="437"/>
      <c r="J173" s="437"/>
      <c r="K173" s="437"/>
      <c r="L173" s="437"/>
      <c r="M173" s="437"/>
      <c r="N173" s="437"/>
      <c r="O173" s="437"/>
      <c r="P173" s="437"/>
      <c r="Q173" s="437"/>
      <c r="R173" s="437"/>
      <c r="S173" s="437"/>
      <c r="T173" s="437"/>
      <c r="U173" s="437"/>
      <c r="V173" s="437"/>
      <c r="W173" s="437"/>
      <c r="X173" s="437"/>
      <c r="Y173" s="437"/>
      <c r="Z173" s="421"/>
    </row>
    <row r="174" ht="12.75" customHeight="1">
      <c r="A174" s="596"/>
      <c r="B174" s="597"/>
      <c r="C174" s="598"/>
      <c r="D174" s="437"/>
      <c r="E174" s="437"/>
      <c r="F174" s="437"/>
      <c r="G174" s="437"/>
      <c r="H174" s="437"/>
      <c r="I174" s="437"/>
      <c r="J174" s="437"/>
      <c r="K174" s="437"/>
      <c r="L174" s="437"/>
      <c r="M174" s="437"/>
      <c r="N174" s="437"/>
      <c r="O174" s="437"/>
      <c r="P174" s="437"/>
      <c r="Q174" s="437"/>
      <c r="R174" s="437"/>
      <c r="S174" s="437"/>
      <c r="T174" s="437"/>
      <c r="U174" s="437"/>
      <c r="V174" s="437"/>
      <c r="W174" s="437"/>
      <c r="X174" s="437"/>
      <c r="Y174" s="437"/>
      <c r="Z174" s="421"/>
    </row>
    <row r="175" ht="12.75" customHeight="1">
      <c r="A175" s="596"/>
      <c r="B175" s="597"/>
      <c r="C175" s="598"/>
      <c r="D175" s="437"/>
      <c r="E175" s="437"/>
      <c r="F175" s="437"/>
      <c r="G175" s="437"/>
      <c r="H175" s="437"/>
      <c r="I175" s="437"/>
      <c r="J175" s="437"/>
      <c r="K175" s="437"/>
      <c r="L175" s="437"/>
      <c r="M175" s="437"/>
      <c r="N175" s="437"/>
      <c r="O175" s="437"/>
      <c r="P175" s="437"/>
      <c r="Q175" s="437"/>
      <c r="R175" s="437"/>
      <c r="S175" s="437"/>
      <c r="T175" s="437"/>
      <c r="U175" s="437"/>
      <c r="V175" s="437"/>
      <c r="W175" s="437"/>
      <c r="X175" s="437"/>
      <c r="Y175" s="437"/>
      <c r="Z175" s="421"/>
    </row>
    <row r="176" ht="12.75" customHeight="1">
      <c r="A176" s="596"/>
      <c r="B176" s="597"/>
      <c r="C176" s="598"/>
      <c r="D176" s="437"/>
      <c r="E176" s="437"/>
      <c r="F176" s="437"/>
      <c r="G176" s="437"/>
      <c r="H176" s="437"/>
      <c r="I176" s="437"/>
      <c r="J176" s="437"/>
      <c r="K176" s="437"/>
      <c r="L176" s="437"/>
      <c r="M176" s="437"/>
      <c r="N176" s="437"/>
      <c r="O176" s="437"/>
      <c r="P176" s="437"/>
      <c r="Q176" s="437"/>
      <c r="R176" s="437"/>
      <c r="S176" s="437"/>
      <c r="T176" s="437"/>
      <c r="U176" s="437"/>
      <c r="V176" s="437"/>
      <c r="W176" s="437"/>
      <c r="X176" s="437"/>
      <c r="Y176" s="437"/>
      <c r="Z176" s="421"/>
    </row>
    <row r="177" ht="12.75" customHeight="1">
      <c r="A177" s="596"/>
      <c r="B177" s="597"/>
      <c r="C177" s="598"/>
      <c r="D177" s="437"/>
      <c r="E177" s="437"/>
      <c r="F177" s="437"/>
      <c r="G177" s="437"/>
      <c r="H177" s="437"/>
      <c r="I177" s="437"/>
      <c r="J177" s="437"/>
      <c r="K177" s="437"/>
      <c r="L177" s="437"/>
      <c r="M177" s="437"/>
      <c r="N177" s="437"/>
      <c r="O177" s="437"/>
      <c r="P177" s="437"/>
      <c r="Q177" s="437"/>
      <c r="R177" s="437"/>
      <c r="S177" s="437"/>
      <c r="T177" s="437"/>
      <c r="U177" s="437"/>
      <c r="V177" s="437"/>
      <c r="W177" s="437"/>
      <c r="X177" s="437"/>
      <c r="Y177" s="437"/>
      <c r="Z177" s="421"/>
    </row>
    <row r="178" ht="12.75" customHeight="1">
      <c r="A178" s="596"/>
      <c r="B178" s="597"/>
      <c r="C178" s="598"/>
      <c r="D178" s="437"/>
      <c r="E178" s="437"/>
      <c r="F178" s="437"/>
      <c r="G178" s="437"/>
      <c r="H178" s="437"/>
      <c r="I178" s="437"/>
      <c r="J178" s="437"/>
      <c r="K178" s="437"/>
      <c r="L178" s="437"/>
      <c r="M178" s="437"/>
      <c r="N178" s="437"/>
      <c r="O178" s="437"/>
      <c r="P178" s="437"/>
      <c r="Q178" s="437"/>
      <c r="R178" s="437"/>
      <c r="S178" s="437"/>
      <c r="T178" s="437"/>
      <c r="U178" s="437"/>
      <c r="V178" s="437"/>
      <c r="W178" s="437"/>
      <c r="X178" s="437"/>
      <c r="Y178" s="437"/>
      <c r="Z178" s="421"/>
    </row>
    <row r="179" ht="12.75" customHeight="1">
      <c r="A179" s="596"/>
      <c r="B179" s="597"/>
      <c r="C179" s="598"/>
      <c r="D179" s="437"/>
      <c r="E179" s="437"/>
      <c r="F179" s="437"/>
      <c r="G179" s="437"/>
      <c r="H179" s="437"/>
      <c r="I179" s="437"/>
      <c r="J179" s="437"/>
      <c r="K179" s="437"/>
      <c r="L179" s="437"/>
      <c r="M179" s="437"/>
      <c r="N179" s="437"/>
      <c r="O179" s="437"/>
      <c r="P179" s="437"/>
      <c r="Q179" s="437"/>
      <c r="R179" s="437"/>
      <c r="S179" s="437"/>
      <c r="T179" s="437"/>
      <c r="U179" s="437"/>
      <c r="V179" s="437"/>
      <c r="W179" s="437"/>
      <c r="X179" s="437"/>
      <c r="Y179" s="437"/>
      <c r="Z179" s="421"/>
    </row>
    <row r="180" ht="12.75" customHeight="1">
      <c r="A180" s="596"/>
      <c r="B180" s="597"/>
      <c r="C180" s="598"/>
      <c r="D180" s="437"/>
      <c r="E180" s="437"/>
      <c r="F180" s="437"/>
      <c r="G180" s="437"/>
      <c r="H180" s="437"/>
      <c r="I180" s="437"/>
      <c r="J180" s="437"/>
      <c r="K180" s="437"/>
      <c r="L180" s="437"/>
      <c r="M180" s="437"/>
      <c r="N180" s="437"/>
      <c r="O180" s="437"/>
      <c r="P180" s="437"/>
      <c r="Q180" s="437"/>
      <c r="R180" s="437"/>
      <c r="S180" s="437"/>
      <c r="T180" s="437"/>
      <c r="U180" s="437"/>
      <c r="V180" s="437"/>
      <c r="W180" s="437"/>
      <c r="X180" s="437"/>
      <c r="Y180" s="437"/>
      <c r="Z180" s="421"/>
    </row>
    <row r="181" ht="12.75" customHeight="1">
      <c r="A181" s="596"/>
      <c r="B181" s="597"/>
      <c r="C181" s="598"/>
      <c r="D181" s="437"/>
      <c r="E181" s="437"/>
      <c r="F181" s="437"/>
      <c r="G181" s="437"/>
      <c r="H181" s="437"/>
      <c r="I181" s="437"/>
      <c r="J181" s="437"/>
      <c r="K181" s="437"/>
      <c r="L181" s="437"/>
      <c r="M181" s="437"/>
      <c r="N181" s="437"/>
      <c r="O181" s="437"/>
      <c r="P181" s="437"/>
      <c r="Q181" s="437"/>
      <c r="R181" s="437"/>
      <c r="S181" s="437"/>
      <c r="T181" s="437"/>
      <c r="U181" s="437"/>
      <c r="V181" s="437"/>
      <c r="W181" s="437"/>
      <c r="X181" s="437"/>
      <c r="Y181" s="437"/>
      <c r="Z181" s="421"/>
    </row>
    <row r="182" ht="12.75" customHeight="1">
      <c r="A182" s="596"/>
      <c r="B182" s="597"/>
      <c r="C182" s="598"/>
      <c r="D182" s="437"/>
      <c r="E182" s="437"/>
      <c r="F182" s="437"/>
      <c r="G182" s="437"/>
      <c r="H182" s="437"/>
      <c r="I182" s="437"/>
      <c r="J182" s="437"/>
      <c r="K182" s="437"/>
      <c r="L182" s="437"/>
      <c r="M182" s="437"/>
      <c r="N182" s="437"/>
      <c r="O182" s="437"/>
      <c r="P182" s="437"/>
      <c r="Q182" s="437"/>
      <c r="R182" s="437"/>
      <c r="S182" s="437"/>
      <c r="T182" s="437"/>
      <c r="U182" s="437"/>
      <c r="V182" s="437"/>
      <c r="W182" s="437"/>
      <c r="X182" s="437"/>
      <c r="Y182" s="437"/>
      <c r="Z182" s="421"/>
    </row>
    <row r="183" ht="12.75" customHeight="1">
      <c r="A183" s="596"/>
      <c r="B183" s="597"/>
      <c r="C183" s="598"/>
      <c r="D183" s="437"/>
      <c r="E183" s="437"/>
      <c r="F183" s="437"/>
      <c r="G183" s="437"/>
      <c r="H183" s="437"/>
      <c r="I183" s="437"/>
      <c r="J183" s="437"/>
      <c r="K183" s="437"/>
      <c r="L183" s="437"/>
      <c r="M183" s="437"/>
      <c r="N183" s="437"/>
      <c r="O183" s="437"/>
      <c r="P183" s="437"/>
      <c r="Q183" s="437"/>
      <c r="R183" s="437"/>
      <c r="S183" s="437"/>
      <c r="T183" s="437"/>
      <c r="U183" s="437"/>
      <c r="V183" s="437"/>
      <c r="W183" s="437"/>
      <c r="X183" s="437"/>
      <c r="Y183" s="437"/>
      <c r="Z183" s="421"/>
    </row>
    <row r="184" ht="12.75" customHeight="1">
      <c r="A184" s="596"/>
      <c r="B184" s="597"/>
      <c r="C184" s="598"/>
      <c r="D184" s="437"/>
      <c r="E184" s="437"/>
      <c r="F184" s="437"/>
      <c r="G184" s="437"/>
      <c r="H184" s="437"/>
      <c r="I184" s="437"/>
      <c r="J184" s="437"/>
      <c r="K184" s="437"/>
      <c r="L184" s="437"/>
      <c r="M184" s="437"/>
      <c r="N184" s="437"/>
      <c r="O184" s="437"/>
      <c r="P184" s="437"/>
      <c r="Q184" s="437"/>
      <c r="R184" s="437"/>
      <c r="S184" s="437"/>
      <c r="T184" s="437"/>
      <c r="U184" s="437"/>
      <c r="V184" s="437"/>
      <c r="W184" s="437"/>
      <c r="X184" s="437"/>
      <c r="Y184" s="437"/>
      <c r="Z184" s="421"/>
    </row>
    <row r="185" ht="12.75" customHeight="1">
      <c r="A185" s="596"/>
      <c r="B185" s="597"/>
      <c r="C185" s="598"/>
      <c r="D185" s="437"/>
      <c r="E185" s="437"/>
      <c r="F185" s="437"/>
      <c r="G185" s="437"/>
      <c r="H185" s="437"/>
      <c r="I185" s="437"/>
      <c r="J185" s="437"/>
      <c r="K185" s="437"/>
      <c r="L185" s="437"/>
      <c r="M185" s="437"/>
      <c r="N185" s="437"/>
      <c r="O185" s="437"/>
      <c r="P185" s="437"/>
      <c r="Q185" s="437"/>
      <c r="R185" s="437"/>
      <c r="S185" s="437"/>
      <c r="T185" s="437"/>
      <c r="U185" s="437"/>
      <c r="V185" s="437"/>
      <c r="W185" s="437"/>
      <c r="X185" s="437"/>
      <c r="Y185" s="437"/>
      <c r="Z185" s="421"/>
    </row>
    <row r="186" ht="12.75" customHeight="1">
      <c r="A186" s="596"/>
      <c r="B186" s="597"/>
      <c r="C186" s="598"/>
      <c r="D186" s="437"/>
      <c r="E186" s="437"/>
      <c r="F186" s="437"/>
      <c r="G186" s="437"/>
      <c r="H186" s="437"/>
      <c r="I186" s="437"/>
      <c r="J186" s="437"/>
      <c r="K186" s="437"/>
      <c r="L186" s="437"/>
      <c r="M186" s="437"/>
      <c r="N186" s="437"/>
      <c r="O186" s="437"/>
      <c r="P186" s="437"/>
      <c r="Q186" s="437"/>
      <c r="R186" s="437"/>
      <c r="S186" s="437"/>
      <c r="T186" s="437"/>
      <c r="U186" s="437"/>
      <c r="V186" s="437"/>
      <c r="W186" s="437"/>
      <c r="X186" s="437"/>
      <c r="Y186" s="437"/>
      <c r="Z186" s="421"/>
    </row>
    <row r="187" ht="12.75" customHeight="1">
      <c r="A187" s="596"/>
      <c r="B187" s="597"/>
      <c r="C187" s="598"/>
      <c r="D187" s="437"/>
      <c r="E187" s="437"/>
      <c r="F187" s="437"/>
      <c r="G187" s="437"/>
      <c r="H187" s="437"/>
      <c r="I187" s="437"/>
      <c r="J187" s="437"/>
      <c r="K187" s="437"/>
      <c r="L187" s="437"/>
      <c r="M187" s="437"/>
      <c r="N187" s="437"/>
      <c r="O187" s="437"/>
      <c r="P187" s="437"/>
      <c r="Q187" s="437"/>
      <c r="R187" s="437"/>
      <c r="S187" s="437"/>
      <c r="T187" s="437"/>
      <c r="U187" s="437"/>
      <c r="V187" s="437"/>
      <c r="W187" s="437"/>
      <c r="X187" s="437"/>
      <c r="Y187" s="437"/>
      <c r="Z187" s="421"/>
    </row>
    <row r="188" ht="12.75" customHeight="1">
      <c r="A188" s="596"/>
      <c r="B188" s="597"/>
      <c r="C188" s="598"/>
      <c r="D188" s="437"/>
      <c r="E188" s="437"/>
      <c r="F188" s="437"/>
      <c r="G188" s="437"/>
      <c r="H188" s="437"/>
      <c r="I188" s="437"/>
      <c r="J188" s="437"/>
      <c r="K188" s="437"/>
      <c r="L188" s="437"/>
      <c r="M188" s="437"/>
      <c r="N188" s="437"/>
      <c r="O188" s="437"/>
      <c r="P188" s="437"/>
      <c r="Q188" s="437"/>
      <c r="R188" s="437"/>
      <c r="S188" s="437"/>
      <c r="T188" s="437"/>
      <c r="U188" s="437"/>
      <c r="V188" s="437"/>
      <c r="W188" s="437"/>
      <c r="X188" s="437"/>
      <c r="Y188" s="437"/>
      <c r="Z188" s="421"/>
    </row>
    <row r="189" ht="12.75" customHeight="1">
      <c r="A189" s="596"/>
      <c r="B189" s="597"/>
      <c r="C189" s="598"/>
      <c r="D189" s="437"/>
      <c r="E189" s="437"/>
      <c r="F189" s="437"/>
      <c r="G189" s="437"/>
      <c r="H189" s="437"/>
      <c r="I189" s="437"/>
      <c r="J189" s="437"/>
      <c r="K189" s="437"/>
      <c r="L189" s="437"/>
      <c r="M189" s="437"/>
      <c r="N189" s="437"/>
      <c r="O189" s="437"/>
      <c r="P189" s="437"/>
      <c r="Q189" s="437"/>
      <c r="R189" s="437"/>
      <c r="S189" s="437"/>
      <c r="T189" s="437"/>
      <c r="U189" s="437"/>
      <c r="V189" s="437"/>
      <c r="W189" s="437"/>
      <c r="X189" s="437"/>
      <c r="Y189" s="437"/>
      <c r="Z189" s="421"/>
    </row>
    <row r="190" ht="12.75" customHeight="1">
      <c r="A190" s="596"/>
      <c r="B190" s="597"/>
      <c r="C190" s="598"/>
      <c r="D190" s="437"/>
      <c r="E190" s="437"/>
      <c r="F190" s="437"/>
      <c r="G190" s="437"/>
      <c r="H190" s="437"/>
      <c r="I190" s="437"/>
      <c r="J190" s="437"/>
      <c r="K190" s="437"/>
      <c r="L190" s="437"/>
      <c r="M190" s="437"/>
      <c r="N190" s="437"/>
      <c r="O190" s="437"/>
      <c r="P190" s="437"/>
      <c r="Q190" s="437"/>
      <c r="R190" s="437"/>
      <c r="S190" s="437"/>
      <c r="T190" s="437"/>
      <c r="U190" s="437"/>
      <c r="V190" s="437"/>
      <c r="W190" s="437"/>
      <c r="X190" s="437"/>
      <c r="Y190" s="437"/>
      <c r="Z190" s="421"/>
    </row>
    <row r="191" ht="12.75" customHeight="1">
      <c r="A191" s="596"/>
      <c r="B191" s="597"/>
      <c r="C191" s="598"/>
      <c r="D191" s="437"/>
      <c r="E191" s="437"/>
      <c r="F191" s="437"/>
      <c r="G191" s="437"/>
      <c r="H191" s="437"/>
      <c r="I191" s="437"/>
      <c r="J191" s="437"/>
      <c r="K191" s="437"/>
      <c r="L191" s="437"/>
      <c r="M191" s="437"/>
      <c r="N191" s="437"/>
      <c r="O191" s="437"/>
      <c r="P191" s="437"/>
      <c r="Q191" s="437"/>
      <c r="R191" s="437"/>
      <c r="S191" s="437"/>
      <c r="T191" s="437"/>
      <c r="U191" s="437"/>
      <c r="V191" s="437"/>
      <c r="W191" s="437"/>
      <c r="X191" s="437"/>
      <c r="Y191" s="437"/>
      <c r="Z191" s="421"/>
    </row>
    <row r="192" ht="12.75" customHeight="1">
      <c r="A192" s="596"/>
      <c r="B192" s="597"/>
      <c r="C192" s="598"/>
      <c r="D192" s="437"/>
      <c r="E192" s="437"/>
      <c r="F192" s="437"/>
      <c r="G192" s="437"/>
      <c r="H192" s="437"/>
      <c r="I192" s="437"/>
      <c r="J192" s="437"/>
      <c r="K192" s="437"/>
      <c r="L192" s="437"/>
      <c r="M192" s="437"/>
      <c r="N192" s="437"/>
      <c r="O192" s="437"/>
      <c r="P192" s="437"/>
      <c r="Q192" s="437"/>
      <c r="R192" s="437"/>
      <c r="S192" s="437"/>
      <c r="T192" s="437"/>
      <c r="U192" s="437"/>
      <c r="V192" s="437"/>
      <c r="W192" s="437"/>
      <c r="X192" s="437"/>
      <c r="Y192" s="437"/>
      <c r="Z192" s="421"/>
    </row>
    <row r="193" ht="12.75" customHeight="1">
      <c r="A193" s="596"/>
      <c r="B193" s="597"/>
      <c r="C193" s="598"/>
      <c r="D193" s="437"/>
      <c r="E193" s="437"/>
      <c r="F193" s="437"/>
      <c r="G193" s="437"/>
      <c r="H193" s="437"/>
      <c r="I193" s="437"/>
      <c r="J193" s="437"/>
      <c r="K193" s="437"/>
      <c r="L193" s="437"/>
      <c r="M193" s="437"/>
      <c r="N193" s="437"/>
      <c r="O193" s="437"/>
      <c r="P193" s="437"/>
      <c r="Q193" s="437"/>
      <c r="R193" s="437"/>
      <c r="S193" s="437"/>
      <c r="T193" s="437"/>
      <c r="U193" s="437"/>
      <c r="V193" s="437"/>
      <c r="W193" s="437"/>
      <c r="X193" s="437"/>
      <c r="Y193" s="437"/>
      <c r="Z193" s="421"/>
    </row>
    <row r="194" ht="12.75" customHeight="1">
      <c r="A194" s="596"/>
      <c r="B194" s="597"/>
      <c r="C194" s="598"/>
      <c r="D194" s="437"/>
      <c r="E194" s="437"/>
      <c r="F194" s="437"/>
      <c r="G194" s="437"/>
      <c r="H194" s="437"/>
      <c r="I194" s="437"/>
      <c r="J194" s="437"/>
      <c r="K194" s="437"/>
      <c r="L194" s="437"/>
      <c r="M194" s="437"/>
      <c r="N194" s="437"/>
      <c r="O194" s="437"/>
      <c r="P194" s="437"/>
      <c r="Q194" s="437"/>
      <c r="R194" s="437"/>
      <c r="S194" s="437"/>
      <c r="T194" s="437"/>
      <c r="U194" s="437"/>
      <c r="V194" s="437"/>
      <c r="W194" s="437"/>
      <c r="X194" s="437"/>
      <c r="Y194" s="437"/>
      <c r="Z194" s="421"/>
    </row>
    <row r="195" ht="12.75" customHeight="1">
      <c r="A195" s="596"/>
      <c r="B195" s="597"/>
      <c r="C195" s="598"/>
      <c r="D195" s="437"/>
      <c r="E195" s="437"/>
      <c r="F195" s="437"/>
      <c r="G195" s="437"/>
      <c r="H195" s="437"/>
      <c r="I195" s="437"/>
      <c r="J195" s="437"/>
      <c r="K195" s="437"/>
      <c r="L195" s="437"/>
      <c r="M195" s="437"/>
      <c r="N195" s="437"/>
      <c r="O195" s="437"/>
      <c r="P195" s="437"/>
      <c r="Q195" s="437"/>
      <c r="R195" s="437"/>
      <c r="S195" s="437"/>
      <c r="T195" s="437"/>
      <c r="U195" s="437"/>
      <c r="V195" s="437"/>
      <c r="W195" s="437"/>
      <c r="X195" s="437"/>
      <c r="Y195" s="437"/>
      <c r="Z195" s="421"/>
    </row>
    <row r="196" ht="12.75" customHeight="1">
      <c r="A196" s="596"/>
      <c r="B196" s="597"/>
      <c r="C196" s="598"/>
      <c r="D196" s="437"/>
      <c r="E196" s="437"/>
      <c r="F196" s="437"/>
      <c r="G196" s="437"/>
      <c r="H196" s="437"/>
      <c r="I196" s="437"/>
      <c r="J196" s="437"/>
      <c r="K196" s="437"/>
      <c r="L196" s="437"/>
      <c r="M196" s="437"/>
      <c r="N196" s="437"/>
      <c r="O196" s="437"/>
      <c r="P196" s="437"/>
      <c r="Q196" s="437"/>
      <c r="R196" s="437"/>
      <c r="S196" s="437"/>
      <c r="T196" s="437"/>
      <c r="U196" s="437"/>
      <c r="V196" s="437"/>
      <c r="W196" s="437"/>
      <c r="X196" s="437"/>
      <c r="Y196" s="437"/>
      <c r="Z196" s="421"/>
    </row>
    <row r="197" ht="12.75" customHeight="1">
      <c r="A197" s="596"/>
      <c r="B197" s="597"/>
      <c r="C197" s="598"/>
      <c r="D197" s="437"/>
      <c r="E197" s="437"/>
      <c r="F197" s="437"/>
      <c r="G197" s="437"/>
      <c r="H197" s="437"/>
      <c r="I197" s="437"/>
      <c r="J197" s="437"/>
      <c r="K197" s="437"/>
      <c r="L197" s="437"/>
      <c r="M197" s="437"/>
      <c r="N197" s="437"/>
      <c r="O197" s="437"/>
      <c r="P197" s="437"/>
      <c r="Q197" s="437"/>
      <c r="R197" s="437"/>
      <c r="S197" s="437"/>
      <c r="T197" s="437"/>
      <c r="U197" s="437"/>
      <c r="V197" s="437"/>
      <c r="W197" s="437"/>
      <c r="X197" s="437"/>
      <c r="Y197" s="437"/>
      <c r="Z197" s="421"/>
    </row>
    <row r="198" ht="12.75" customHeight="1">
      <c r="A198" s="596"/>
      <c r="B198" s="597"/>
      <c r="C198" s="598"/>
      <c r="D198" s="437"/>
      <c r="E198" s="437"/>
      <c r="F198" s="437"/>
      <c r="G198" s="437"/>
      <c r="H198" s="437"/>
      <c r="I198" s="437"/>
      <c r="J198" s="437"/>
      <c r="K198" s="437"/>
      <c r="L198" s="437"/>
      <c r="M198" s="437"/>
      <c r="N198" s="437"/>
      <c r="O198" s="437"/>
      <c r="P198" s="437"/>
      <c r="Q198" s="437"/>
      <c r="R198" s="437"/>
      <c r="S198" s="437"/>
      <c r="T198" s="437"/>
      <c r="U198" s="437"/>
      <c r="V198" s="437"/>
      <c r="W198" s="437"/>
      <c r="X198" s="437"/>
      <c r="Y198" s="437"/>
      <c r="Z198" s="421"/>
    </row>
    <row r="199" ht="12.75" customHeight="1">
      <c r="A199" s="596"/>
      <c r="B199" s="597"/>
      <c r="C199" s="598"/>
      <c r="D199" s="437"/>
      <c r="E199" s="437"/>
      <c r="F199" s="437"/>
      <c r="G199" s="437"/>
      <c r="H199" s="437"/>
      <c r="I199" s="437"/>
      <c r="J199" s="437"/>
      <c r="K199" s="437"/>
      <c r="L199" s="437"/>
      <c r="M199" s="437"/>
      <c r="N199" s="437"/>
      <c r="O199" s="437"/>
      <c r="P199" s="437"/>
      <c r="Q199" s="437"/>
      <c r="R199" s="437"/>
      <c r="S199" s="437"/>
      <c r="T199" s="437"/>
      <c r="U199" s="437"/>
      <c r="V199" s="437"/>
      <c r="W199" s="437"/>
      <c r="X199" s="437"/>
      <c r="Y199" s="437"/>
      <c r="Z199" s="421"/>
    </row>
    <row r="200" ht="12.75" customHeight="1">
      <c r="A200" s="596"/>
      <c r="B200" s="597"/>
      <c r="C200" s="598"/>
      <c r="D200" s="437"/>
      <c r="E200" s="437"/>
      <c r="F200" s="437"/>
      <c r="G200" s="437"/>
      <c r="H200" s="437"/>
      <c r="I200" s="437"/>
      <c r="J200" s="437"/>
      <c r="K200" s="437"/>
      <c r="L200" s="437"/>
      <c r="M200" s="437"/>
      <c r="N200" s="437"/>
      <c r="O200" s="437"/>
      <c r="P200" s="437"/>
      <c r="Q200" s="437"/>
      <c r="R200" s="437"/>
      <c r="S200" s="437"/>
      <c r="T200" s="437"/>
      <c r="U200" s="437"/>
      <c r="V200" s="437"/>
      <c r="W200" s="437"/>
      <c r="X200" s="437"/>
      <c r="Y200" s="437"/>
      <c r="Z200" s="421"/>
    </row>
    <row r="201" ht="12.75" customHeight="1">
      <c r="A201" s="596"/>
      <c r="B201" s="597"/>
      <c r="C201" s="598"/>
      <c r="D201" s="437"/>
      <c r="E201" s="437"/>
      <c r="F201" s="437"/>
      <c r="G201" s="437"/>
      <c r="H201" s="437"/>
      <c r="I201" s="437"/>
      <c r="J201" s="437"/>
      <c r="K201" s="437"/>
      <c r="L201" s="437"/>
      <c r="M201" s="437"/>
      <c r="N201" s="437"/>
      <c r="O201" s="437"/>
      <c r="P201" s="437"/>
      <c r="Q201" s="437"/>
      <c r="R201" s="437"/>
      <c r="S201" s="437"/>
      <c r="T201" s="437"/>
      <c r="U201" s="437"/>
      <c r="V201" s="437"/>
      <c r="W201" s="437"/>
      <c r="X201" s="437"/>
      <c r="Y201" s="437"/>
      <c r="Z201" s="421"/>
    </row>
    <row r="202" ht="12.75" customHeight="1">
      <c r="A202" s="596"/>
      <c r="B202" s="597"/>
      <c r="C202" s="598"/>
      <c r="D202" s="437"/>
      <c r="E202" s="437"/>
      <c r="F202" s="437"/>
      <c r="G202" s="437"/>
      <c r="H202" s="437"/>
      <c r="I202" s="437"/>
      <c r="J202" s="437"/>
      <c r="K202" s="437"/>
      <c r="L202" s="437"/>
      <c r="M202" s="437"/>
      <c r="N202" s="437"/>
      <c r="O202" s="437"/>
      <c r="P202" s="437"/>
      <c r="Q202" s="437"/>
      <c r="R202" s="437"/>
      <c r="S202" s="437"/>
      <c r="T202" s="437"/>
      <c r="U202" s="437"/>
      <c r="V202" s="437"/>
      <c r="W202" s="437"/>
      <c r="X202" s="437"/>
      <c r="Y202" s="437"/>
      <c r="Z202" s="421"/>
    </row>
    <row r="203" ht="12.75" customHeight="1">
      <c r="A203" s="596"/>
      <c r="B203" s="597"/>
      <c r="C203" s="598"/>
      <c r="D203" s="437"/>
      <c r="E203" s="437"/>
      <c r="F203" s="437"/>
      <c r="G203" s="437"/>
      <c r="H203" s="437"/>
      <c r="I203" s="437"/>
      <c r="J203" s="437"/>
      <c r="K203" s="437"/>
      <c r="L203" s="437"/>
      <c r="M203" s="437"/>
      <c r="N203" s="437"/>
      <c r="O203" s="437"/>
      <c r="P203" s="437"/>
      <c r="Q203" s="437"/>
      <c r="R203" s="437"/>
      <c r="S203" s="437"/>
      <c r="T203" s="437"/>
      <c r="U203" s="437"/>
      <c r="V203" s="437"/>
      <c r="W203" s="437"/>
      <c r="X203" s="437"/>
      <c r="Y203" s="437"/>
      <c r="Z203" s="421"/>
    </row>
    <row r="204" ht="12.75" customHeight="1">
      <c r="A204" s="596"/>
      <c r="B204" s="597"/>
      <c r="C204" s="598"/>
      <c r="D204" s="437"/>
      <c r="E204" s="437"/>
      <c r="F204" s="437"/>
      <c r="G204" s="437"/>
      <c r="H204" s="437"/>
      <c r="I204" s="437"/>
      <c r="J204" s="437"/>
      <c r="K204" s="437"/>
      <c r="L204" s="437"/>
      <c r="M204" s="437"/>
      <c r="N204" s="437"/>
      <c r="O204" s="437"/>
      <c r="P204" s="437"/>
      <c r="Q204" s="437"/>
      <c r="R204" s="437"/>
      <c r="S204" s="437"/>
      <c r="T204" s="437"/>
      <c r="U204" s="437"/>
      <c r="V204" s="437"/>
      <c r="W204" s="437"/>
      <c r="X204" s="437"/>
      <c r="Y204" s="437"/>
      <c r="Z204" s="421"/>
    </row>
    <row r="205" ht="12.75" customHeight="1">
      <c r="A205" s="596"/>
      <c r="B205" s="597"/>
      <c r="C205" s="598"/>
      <c r="D205" s="437"/>
      <c r="E205" s="437"/>
      <c r="F205" s="437"/>
      <c r="G205" s="437"/>
      <c r="H205" s="437"/>
      <c r="I205" s="437"/>
      <c r="J205" s="437"/>
      <c r="K205" s="437"/>
      <c r="L205" s="437"/>
      <c r="M205" s="437"/>
      <c r="N205" s="437"/>
      <c r="O205" s="437"/>
      <c r="P205" s="437"/>
      <c r="Q205" s="437"/>
      <c r="R205" s="437"/>
      <c r="S205" s="437"/>
      <c r="T205" s="437"/>
      <c r="U205" s="437"/>
      <c r="V205" s="437"/>
      <c r="W205" s="437"/>
      <c r="X205" s="437"/>
      <c r="Y205" s="437"/>
      <c r="Z205" s="421"/>
    </row>
    <row r="206" ht="12.75" customHeight="1">
      <c r="A206" s="596"/>
      <c r="B206" s="597"/>
      <c r="C206" s="598"/>
      <c r="D206" s="437"/>
      <c r="E206" s="437"/>
      <c r="F206" s="437"/>
      <c r="G206" s="437"/>
      <c r="H206" s="437"/>
      <c r="I206" s="437"/>
      <c r="J206" s="437"/>
      <c r="K206" s="437"/>
      <c r="L206" s="437"/>
      <c r="M206" s="437"/>
      <c r="N206" s="437"/>
      <c r="O206" s="437"/>
      <c r="P206" s="437"/>
      <c r="Q206" s="437"/>
      <c r="R206" s="437"/>
      <c r="S206" s="437"/>
      <c r="T206" s="437"/>
      <c r="U206" s="437"/>
      <c r="V206" s="437"/>
      <c r="W206" s="437"/>
      <c r="X206" s="437"/>
      <c r="Y206" s="437"/>
      <c r="Z206" s="421"/>
    </row>
    <row r="207" ht="12.75" customHeight="1">
      <c r="A207" s="596"/>
      <c r="B207" s="597"/>
      <c r="C207" s="598"/>
      <c r="D207" s="437"/>
      <c r="E207" s="437"/>
      <c r="F207" s="437"/>
      <c r="G207" s="437"/>
      <c r="H207" s="437"/>
      <c r="I207" s="437"/>
      <c r="J207" s="437"/>
      <c r="K207" s="437"/>
      <c r="L207" s="437"/>
      <c r="M207" s="437"/>
      <c r="N207" s="437"/>
      <c r="O207" s="437"/>
      <c r="P207" s="437"/>
      <c r="Q207" s="437"/>
      <c r="R207" s="437"/>
      <c r="S207" s="437"/>
      <c r="T207" s="437"/>
      <c r="U207" s="437"/>
      <c r="V207" s="437"/>
      <c r="W207" s="437"/>
      <c r="X207" s="437"/>
      <c r="Y207" s="437"/>
      <c r="Z207" s="421"/>
    </row>
    <row r="208" ht="12.75" customHeight="1">
      <c r="A208" s="596"/>
      <c r="B208" s="597"/>
      <c r="C208" s="598"/>
      <c r="D208" s="437"/>
      <c r="E208" s="437"/>
      <c r="F208" s="437"/>
      <c r="G208" s="437"/>
      <c r="H208" s="437"/>
      <c r="I208" s="437"/>
      <c r="J208" s="437"/>
      <c r="K208" s="437"/>
      <c r="L208" s="437"/>
      <c r="M208" s="437"/>
      <c r="N208" s="437"/>
      <c r="O208" s="437"/>
      <c r="P208" s="437"/>
      <c r="Q208" s="437"/>
      <c r="R208" s="437"/>
      <c r="S208" s="437"/>
      <c r="T208" s="437"/>
      <c r="U208" s="437"/>
      <c r="V208" s="437"/>
      <c r="W208" s="437"/>
      <c r="X208" s="437"/>
      <c r="Y208" s="437"/>
      <c r="Z208" s="421"/>
    </row>
    <row r="209" ht="12.75" customHeight="1">
      <c r="A209" s="596"/>
      <c r="B209" s="597"/>
      <c r="C209" s="598"/>
      <c r="D209" s="437"/>
      <c r="E209" s="437"/>
      <c r="F209" s="437"/>
      <c r="G209" s="437"/>
      <c r="H209" s="437"/>
      <c r="I209" s="437"/>
      <c r="J209" s="437"/>
      <c r="K209" s="437"/>
      <c r="L209" s="437"/>
      <c r="M209" s="437"/>
      <c r="N209" s="437"/>
      <c r="O209" s="437"/>
      <c r="P209" s="437"/>
      <c r="Q209" s="437"/>
      <c r="R209" s="437"/>
      <c r="S209" s="437"/>
      <c r="T209" s="437"/>
      <c r="U209" s="437"/>
      <c r="V209" s="437"/>
      <c r="W209" s="437"/>
      <c r="X209" s="437"/>
      <c r="Y209" s="437"/>
      <c r="Z209" s="421"/>
    </row>
    <row r="210" ht="12.75" customHeight="1">
      <c r="A210" s="596"/>
      <c r="B210" s="597"/>
      <c r="C210" s="598"/>
      <c r="D210" s="437"/>
      <c r="E210" s="437"/>
      <c r="F210" s="437"/>
      <c r="G210" s="437"/>
      <c r="H210" s="437"/>
      <c r="I210" s="437"/>
      <c r="J210" s="437"/>
      <c r="K210" s="437"/>
      <c r="L210" s="437"/>
      <c r="M210" s="437"/>
      <c r="N210" s="437"/>
      <c r="O210" s="437"/>
      <c r="P210" s="437"/>
      <c r="Q210" s="437"/>
      <c r="R210" s="437"/>
      <c r="S210" s="437"/>
      <c r="T210" s="437"/>
      <c r="U210" s="437"/>
      <c r="V210" s="437"/>
      <c r="W210" s="437"/>
      <c r="X210" s="437"/>
      <c r="Y210" s="437"/>
      <c r="Z210" s="421"/>
    </row>
    <row r="211" ht="12.75" customHeight="1">
      <c r="A211" s="596"/>
      <c r="B211" s="597"/>
      <c r="C211" s="598"/>
      <c r="D211" s="437"/>
      <c r="E211" s="437"/>
      <c r="F211" s="437"/>
      <c r="G211" s="437"/>
      <c r="H211" s="437"/>
      <c r="I211" s="437"/>
      <c r="J211" s="437"/>
      <c r="K211" s="437"/>
      <c r="L211" s="437"/>
      <c r="M211" s="437"/>
      <c r="N211" s="437"/>
      <c r="O211" s="437"/>
      <c r="P211" s="437"/>
      <c r="Q211" s="437"/>
      <c r="R211" s="437"/>
      <c r="S211" s="437"/>
      <c r="T211" s="437"/>
      <c r="U211" s="437"/>
      <c r="V211" s="437"/>
      <c r="W211" s="437"/>
      <c r="X211" s="437"/>
      <c r="Y211" s="437"/>
      <c r="Z211" s="421"/>
    </row>
    <row r="212" ht="12.75" customHeight="1">
      <c r="A212" s="596"/>
      <c r="B212" s="597"/>
      <c r="C212" s="598"/>
      <c r="D212" s="437"/>
      <c r="E212" s="437"/>
      <c r="F212" s="437"/>
      <c r="G212" s="437"/>
      <c r="H212" s="437"/>
      <c r="I212" s="437"/>
      <c r="J212" s="437"/>
      <c r="K212" s="437"/>
      <c r="L212" s="437"/>
      <c r="M212" s="437"/>
      <c r="N212" s="437"/>
      <c r="O212" s="437"/>
      <c r="P212" s="437"/>
      <c r="Q212" s="437"/>
      <c r="R212" s="437"/>
      <c r="S212" s="437"/>
      <c r="T212" s="437"/>
      <c r="U212" s="437"/>
      <c r="V212" s="437"/>
      <c r="W212" s="437"/>
      <c r="X212" s="437"/>
      <c r="Y212" s="437"/>
      <c r="Z212" s="421"/>
    </row>
    <row r="213" ht="12.75" customHeight="1">
      <c r="A213" s="596"/>
      <c r="B213" s="597"/>
      <c r="C213" s="598"/>
      <c r="D213" s="437"/>
      <c r="E213" s="437"/>
      <c r="F213" s="437"/>
      <c r="G213" s="437"/>
      <c r="H213" s="437"/>
      <c r="I213" s="437"/>
      <c r="J213" s="437"/>
      <c r="K213" s="437"/>
      <c r="L213" s="437"/>
      <c r="M213" s="437"/>
      <c r="N213" s="437"/>
      <c r="O213" s="437"/>
      <c r="P213" s="437"/>
      <c r="Q213" s="437"/>
      <c r="R213" s="437"/>
      <c r="S213" s="437"/>
      <c r="T213" s="437"/>
      <c r="U213" s="437"/>
      <c r="V213" s="437"/>
      <c r="W213" s="437"/>
      <c r="X213" s="437"/>
      <c r="Y213" s="437"/>
      <c r="Z213" s="421"/>
    </row>
    <row r="214" ht="12.75" customHeight="1">
      <c r="A214" s="596"/>
      <c r="B214" s="597"/>
      <c r="C214" s="598"/>
      <c r="D214" s="437"/>
      <c r="E214" s="437"/>
      <c r="F214" s="437"/>
      <c r="G214" s="437"/>
      <c r="H214" s="437"/>
      <c r="I214" s="437"/>
      <c r="J214" s="437"/>
      <c r="K214" s="437"/>
      <c r="L214" s="437"/>
      <c r="M214" s="437"/>
      <c r="N214" s="437"/>
      <c r="O214" s="437"/>
      <c r="P214" s="437"/>
      <c r="Q214" s="437"/>
      <c r="R214" s="437"/>
      <c r="S214" s="437"/>
      <c r="T214" s="437"/>
      <c r="U214" s="437"/>
      <c r="V214" s="437"/>
      <c r="W214" s="437"/>
      <c r="X214" s="437"/>
      <c r="Y214" s="437"/>
      <c r="Z214" s="421"/>
    </row>
    <row r="215" ht="12.75" customHeight="1">
      <c r="A215" s="596"/>
      <c r="B215" s="597"/>
      <c r="C215" s="598"/>
      <c r="D215" s="437"/>
      <c r="E215" s="437"/>
      <c r="F215" s="437"/>
      <c r="G215" s="437"/>
      <c r="H215" s="437"/>
      <c r="I215" s="437"/>
      <c r="J215" s="437"/>
      <c r="K215" s="437"/>
      <c r="L215" s="437"/>
      <c r="M215" s="437"/>
      <c r="N215" s="437"/>
      <c r="O215" s="437"/>
      <c r="P215" s="437"/>
      <c r="Q215" s="437"/>
      <c r="R215" s="437"/>
      <c r="S215" s="437"/>
      <c r="T215" s="437"/>
      <c r="U215" s="437"/>
      <c r="V215" s="437"/>
      <c r="W215" s="437"/>
      <c r="X215" s="437"/>
      <c r="Y215" s="437"/>
      <c r="Z215" s="421"/>
    </row>
    <row r="216" ht="12.75" customHeight="1">
      <c r="A216" s="596"/>
      <c r="B216" s="597"/>
      <c r="C216" s="598"/>
      <c r="D216" s="437"/>
      <c r="E216" s="437"/>
      <c r="F216" s="437"/>
      <c r="G216" s="437"/>
      <c r="H216" s="437"/>
      <c r="I216" s="437"/>
      <c r="J216" s="437"/>
      <c r="K216" s="437"/>
      <c r="L216" s="437"/>
      <c r="M216" s="437"/>
      <c r="N216" s="437"/>
      <c r="O216" s="437"/>
      <c r="P216" s="437"/>
      <c r="Q216" s="437"/>
      <c r="R216" s="437"/>
      <c r="S216" s="437"/>
      <c r="T216" s="437"/>
      <c r="U216" s="437"/>
      <c r="V216" s="437"/>
      <c r="W216" s="437"/>
      <c r="X216" s="437"/>
      <c r="Y216" s="437"/>
      <c r="Z216" s="421"/>
    </row>
    <row r="217" ht="12.75" customHeight="1">
      <c r="A217" s="596"/>
      <c r="B217" s="597"/>
      <c r="C217" s="598"/>
      <c r="D217" s="437"/>
      <c r="E217" s="437"/>
      <c r="F217" s="437"/>
      <c r="G217" s="437"/>
      <c r="H217" s="437"/>
      <c r="I217" s="437"/>
      <c r="J217" s="437"/>
      <c r="K217" s="437"/>
      <c r="L217" s="437"/>
      <c r="M217" s="437"/>
      <c r="N217" s="437"/>
      <c r="O217" s="437"/>
      <c r="P217" s="437"/>
      <c r="Q217" s="437"/>
      <c r="R217" s="437"/>
      <c r="S217" s="437"/>
      <c r="T217" s="437"/>
      <c r="U217" s="437"/>
      <c r="V217" s="437"/>
      <c r="W217" s="437"/>
      <c r="X217" s="437"/>
      <c r="Y217" s="437"/>
      <c r="Z217" s="421"/>
    </row>
    <row r="218" ht="12.75" customHeight="1">
      <c r="A218" s="596"/>
      <c r="B218" s="597"/>
      <c r="C218" s="598"/>
      <c r="D218" s="437"/>
      <c r="E218" s="437"/>
      <c r="F218" s="437"/>
      <c r="G218" s="437"/>
      <c r="H218" s="437"/>
      <c r="I218" s="437"/>
      <c r="J218" s="437"/>
      <c r="K218" s="437"/>
      <c r="L218" s="437"/>
      <c r="M218" s="437"/>
      <c r="N218" s="437"/>
      <c r="O218" s="437"/>
      <c r="P218" s="437"/>
      <c r="Q218" s="437"/>
      <c r="R218" s="437"/>
      <c r="S218" s="437"/>
      <c r="T218" s="437"/>
      <c r="U218" s="437"/>
      <c r="V218" s="437"/>
      <c r="W218" s="437"/>
      <c r="X218" s="437"/>
      <c r="Y218" s="437"/>
      <c r="Z218" s="421"/>
    </row>
    <row r="219" ht="12.75" customHeight="1">
      <c r="A219" s="596"/>
      <c r="B219" s="597"/>
      <c r="C219" s="598"/>
      <c r="D219" s="437"/>
      <c r="E219" s="437"/>
      <c r="F219" s="437"/>
      <c r="G219" s="437"/>
      <c r="H219" s="437"/>
      <c r="I219" s="437"/>
      <c r="J219" s="437"/>
      <c r="K219" s="437"/>
      <c r="L219" s="437"/>
      <c r="M219" s="437"/>
      <c r="N219" s="437"/>
      <c r="O219" s="437"/>
      <c r="P219" s="437"/>
      <c r="Q219" s="437"/>
      <c r="R219" s="437"/>
      <c r="S219" s="437"/>
      <c r="T219" s="437"/>
      <c r="U219" s="437"/>
      <c r="V219" s="437"/>
      <c r="W219" s="437"/>
      <c r="X219" s="437"/>
      <c r="Y219" s="437"/>
      <c r="Z219" s="421"/>
    </row>
    <row r="220" ht="12.75" customHeight="1">
      <c r="A220" s="596"/>
      <c r="B220" s="597"/>
      <c r="C220" s="598"/>
      <c r="D220" s="437"/>
      <c r="E220" s="437"/>
      <c r="F220" s="437"/>
      <c r="G220" s="437"/>
      <c r="H220" s="437"/>
      <c r="I220" s="437"/>
      <c r="J220" s="437"/>
      <c r="K220" s="437"/>
      <c r="L220" s="437"/>
      <c r="M220" s="437"/>
      <c r="N220" s="437"/>
      <c r="O220" s="437"/>
      <c r="P220" s="437"/>
      <c r="Q220" s="437"/>
      <c r="R220" s="437"/>
      <c r="S220" s="437"/>
      <c r="T220" s="437"/>
      <c r="U220" s="437"/>
      <c r="V220" s="437"/>
      <c r="W220" s="437"/>
      <c r="X220" s="437"/>
      <c r="Y220" s="437"/>
      <c r="Z220" s="421"/>
    </row>
    <row r="221" ht="12.75" customHeight="1">
      <c r="A221" s="596"/>
      <c r="B221" s="597"/>
      <c r="C221" s="598"/>
      <c r="D221" s="437"/>
      <c r="E221" s="437"/>
      <c r="F221" s="437"/>
      <c r="G221" s="437"/>
      <c r="H221" s="437"/>
      <c r="I221" s="437"/>
      <c r="J221" s="437"/>
      <c r="K221" s="437"/>
      <c r="L221" s="437"/>
      <c r="M221" s="437"/>
      <c r="N221" s="437"/>
      <c r="O221" s="437"/>
      <c r="P221" s="437"/>
      <c r="Q221" s="437"/>
      <c r="R221" s="437"/>
      <c r="S221" s="437"/>
      <c r="T221" s="437"/>
      <c r="U221" s="437"/>
      <c r="V221" s="437"/>
      <c r="W221" s="437"/>
      <c r="X221" s="437"/>
      <c r="Y221" s="437"/>
      <c r="Z221" s="421"/>
    </row>
    <row r="222" ht="12.75" customHeight="1">
      <c r="A222" s="596"/>
      <c r="B222" s="597"/>
      <c r="C222" s="598"/>
      <c r="D222" s="437"/>
      <c r="E222" s="437"/>
      <c r="F222" s="437"/>
      <c r="G222" s="437"/>
      <c r="H222" s="437"/>
      <c r="I222" s="437"/>
      <c r="J222" s="437"/>
      <c r="K222" s="437"/>
      <c r="L222" s="437"/>
      <c r="M222" s="437"/>
      <c r="N222" s="437"/>
      <c r="O222" s="437"/>
      <c r="P222" s="437"/>
      <c r="Q222" s="437"/>
      <c r="R222" s="437"/>
      <c r="S222" s="437"/>
      <c r="T222" s="437"/>
      <c r="U222" s="437"/>
      <c r="V222" s="437"/>
      <c r="W222" s="437"/>
      <c r="X222" s="437"/>
      <c r="Y222" s="437"/>
      <c r="Z222" s="421"/>
    </row>
    <row r="223" ht="12.75" customHeight="1">
      <c r="A223" s="596"/>
      <c r="B223" s="597"/>
      <c r="C223" s="598"/>
      <c r="D223" s="437"/>
      <c r="E223" s="437"/>
      <c r="F223" s="437"/>
      <c r="G223" s="437"/>
      <c r="H223" s="437"/>
      <c r="I223" s="437"/>
      <c r="J223" s="437"/>
      <c r="K223" s="437"/>
      <c r="L223" s="437"/>
      <c r="M223" s="437"/>
      <c r="N223" s="437"/>
      <c r="O223" s="437"/>
      <c r="P223" s="437"/>
      <c r="Q223" s="437"/>
      <c r="R223" s="437"/>
      <c r="S223" s="437"/>
      <c r="T223" s="437"/>
      <c r="U223" s="437"/>
      <c r="V223" s="437"/>
      <c r="W223" s="437"/>
      <c r="X223" s="437"/>
      <c r="Y223" s="437"/>
      <c r="Z223" s="421"/>
    </row>
    <row r="224" ht="12.75" customHeight="1">
      <c r="A224" s="596"/>
      <c r="B224" s="597"/>
      <c r="C224" s="598"/>
      <c r="D224" s="437"/>
      <c r="E224" s="437"/>
      <c r="F224" s="437"/>
      <c r="G224" s="437"/>
      <c r="H224" s="437"/>
      <c r="I224" s="437"/>
      <c r="J224" s="437"/>
      <c r="K224" s="437"/>
      <c r="L224" s="437"/>
      <c r="M224" s="437"/>
      <c r="N224" s="437"/>
      <c r="O224" s="437"/>
      <c r="P224" s="437"/>
      <c r="Q224" s="437"/>
      <c r="R224" s="437"/>
      <c r="S224" s="437"/>
      <c r="T224" s="437"/>
      <c r="U224" s="437"/>
      <c r="V224" s="437"/>
      <c r="W224" s="437"/>
      <c r="X224" s="437"/>
      <c r="Y224" s="437"/>
      <c r="Z224" s="421"/>
    </row>
    <row r="225" ht="12.75" customHeight="1">
      <c r="A225" s="596"/>
      <c r="B225" s="597"/>
      <c r="C225" s="598"/>
      <c r="D225" s="437"/>
      <c r="E225" s="437"/>
      <c r="F225" s="437"/>
      <c r="G225" s="437"/>
      <c r="H225" s="437"/>
      <c r="I225" s="437"/>
      <c r="J225" s="437"/>
      <c r="K225" s="437"/>
      <c r="L225" s="437"/>
      <c r="M225" s="437"/>
      <c r="N225" s="437"/>
      <c r="O225" s="437"/>
      <c r="P225" s="437"/>
      <c r="Q225" s="437"/>
      <c r="R225" s="437"/>
      <c r="S225" s="437"/>
      <c r="T225" s="437"/>
      <c r="U225" s="437"/>
      <c r="V225" s="437"/>
      <c r="W225" s="437"/>
      <c r="X225" s="437"/>
      <c r="Y225" s="437"/>
      <c r="Z225" s="421"/>
    </row>
    <row r="226" ht="12.75" customHeight="1">
      <c r="A226" s="596"/>
      <c r="B226" s="597"/>
      <c r="C226" s="598"/>
      <c r="D226" s="437"/>
      <c r="E226" s="437"/>
      <c r="F226" s="437"/>
      <c r="G226" s="437"/>
      <c r="H226" s="437"/>
      <c r="I226" s="437"/>
      <c r="J226" s="437"/>
      <c r="K226" s="437"/>
      <c r="L226" s="437"/>
      <c r="M226" s="437"/>
      <c r="N226" s="437"/>
      <c r="O226" s="437"/>
      <c r="P226" s="437"/>
      <c r="Q226" s="437"/>
      <c r="R226" s="437"/>
      <c r="S226" s="437"/>
      <c r="T226" s="437"/>
      <c r="U226" s="437"/>
      <c r="V226" s="437"/>
      <c r="W226" s="437"/>
      <c r="X226" s="437"/>
      <c r="Y226" s="437"/>
      <c r="Z226" s="421"/>
    </row>
    <row r="227" ht="12.75" customHeight="1">
      <c r="A227" s="596"/>
      <c r="B227" s="597"/>
      <c r="C227" s="598"/>
      <c r="D227" s="437"/>
      <c r="E227" s="437"/>
      <c r="F227" s="437"/>
      <c r="G227" s="437"/>
      <c r="H227" s="437"/>
      <c r="I227" s="437"/>
      <c r="J227" s="437"/>
      <c r="K227" s="437"/>
      <c r="L227" s="437"/>
      <c r="M227" s="437"/>
      <c r="N227" s="437"/>
      <c r="O227" s="437"/>
      <c r="P227" s="437"/>
      <c r="Q227" s="437"/>
      <c r="R227" s="437"/>
      <c r="S227" s="437"/>
      <c r="T227" s="437"/>
      <c r="U227" s="437"/>
      <c r="V227" s="437"/>
      <c r="W227" s="437"/>
      <c r="X227" s="437"/>
      <c r="Y227" s="437"/>
      <c r="Z227" s="421"/>
    </row>
    <row r="228" ht="12.75" customHeight="1">
      <c r="A228" s="596"/>
      <c r="B228" s="597"/>
      <c r="C228" s="598"/>
      <c r="D228" s="437"/>
      <c r="E228" s="437"/>
      <c r="F228" s="437"/>
      <c r="G228" s="437"/>
      <c r="H228" s="437"/>
      <c r="I228" s="437"/>
      <c r="J228" s="437"/>
      <c r="K228" s="437"/>
      <c r="L228" s="437"/>
      <c r="M228" s="437"/>
      <c r="N228" s="437"/>
      <c r="O228" s="437"/>
      <c r="P228" s="437"/>
      <c r="Q228" s="437"/>
      <c r="R228" s="437"/>
      <c r="S228" s="437"/>
      <c r="T228" s="437"/>
      <c r="U228" s="437"/>
      <c r="V228" s="437"/>
      <c r="W228" s="437"/>
      <c r="X228" s="437"/>
      <c r="Y228" s="437"/>
      <c r="Z228" s="421"/>
    </row>
    <row r="229" ht="12.75" customHeight="1">
      <c r="A229" s="596"/>
      <c r="B229" s="597"/>
      <c r="C229" s="598"/>
      <c r="D229" s="437"/>
      <c r="E229" s="437"/>
      <c r="F229" s="437"/>
      <c r="G229" s="437"/>
      <c r="H229" s="437"/>
      <c r="I229" s="437"/>
      <c r="J229" s="437"/>
      <c r="K229" s="437"/>
      <c r="L229" s="437"/>
      <c r="M229" s="437"/>
      <c r="N229" s="437"/>
      <c r="O229" s="437"/>
      <c r="P229" s="437"/>
      <c r="Q229" s="437"/>
      <c r="R229" s="437"/>
      <c r="S229" s="437"/>
      <c r="T229" s="437"/>
      <c r="U229" s="437"/>
      <c r="V229" s="437"/>
      <c r="W229" s="437"/>
      <c r="X229" s="437"/>
      <c r="Y229" s="437"/>
      <c r="Z229" s="421"/>
    </row>
    <row r="230" ht="12.75" customHeight="1">
      <c r="A230" s="596"/>
      <c r="B230" s="597"/>
      <c r="C230" s="598"/>
      <c r="D230" s="437"/>
      <c r="E230" s="437"/>
      <c r="F230" s="437"/>
      <c r="G230" s="437"/>
      <c r="H230" s="437"/>
      <c r="I230" s="437"/>
      <c r="J230" s="437"/>
      <c r="K230" s="437"/>
      <c r="L230" s="437"/>
      <c r="M230" s="437"/>
      <c r="N230" s="437"/>
      <c r="O230" s="437"/>
      <c r="P230" s="437"/>
      <c r="Q230" s="437"/>
      <c r="R230" s="437"/>
      <c r="S230" s="437"/>
      <c r="T230" s="437"/>
      <c r="U230" s="437"/>
      <c r="V230" s="437"/>
      <c r="W230" s="437"/>
      <c r="X230" s="437"/>
      <c r="Y230" s="437"/>
      <c r="Z230" s="421"/>
    </row>
    <row r="231" ht="12.75" customHeight="1">
      <c r="A231" s="596"/>
      <c r="B231" s="597"/>
      <c r="C231" s="598"/>
      <c r="D231" s="437"/>
      <c r="E231" s="437"/>
      <c r="F231" s="437"/>
      <c r="G231" s="437"/>
      <c r="H231" s="437"/>
      <c r="I231" s="437"/>
      <c r="J231" s="437"/>
      <c r="K231" s="437"/>
      <c r="L231" s="437"/>
      <c r="M231" s="437"/>
      <c r="N231" s="437"/>
      <c r="O231" s="437"/>
      <c r="P231" s="437"/>
      <c r="Q231" s="437"/>
      <c r="R231" s="437"/>
      <c r="S231" s="437"/>
      <c r="T231" s="437"/>
      <c r="U231" s="437"/>
      <c r="V231" s="437"/>
      <c r="W231" s="437"/>
      <c r="X231" s="437"/>
      <c r="Y231" s="437"/>
      <c r="Z231" s="421"/>
    </row>
    <row r="232" ht="12.75" customHeight="1">
      <c r="A232" s="596"/>
      <c r="B232" s="597"/>
      <c r="C232" s="598"/>
      <c r="D232" s="437"/>
      <c r="E232" s="437"/>
      <c r="F232" s="437"/>
      <c r="G232" s="437"/>
      <c r="H232" s="437"/>
      <c r="I232" s="437"/>
      <c r="J232" s="437"/>
      <c r="K232" s="437"/>
      <c r="L232" s="437"/>
      <c r="M232" s="437"/>
      <c r="N232" s="437"/>
      <c r="O232" s="437"/>
      <c r="P232" s="437"/>
      <c r="Q232" s="437"/>
      <c r="R232" s="437"/>
      <c r="S232" s="437"/>
      <c r="T232" s="437"/>
      <c r="U232" s="437"/>
      <c r="V232" s="437"/>
      <c r="W232" s="437"/>
      <c r="X232" s="437"/>
      <c r="Y232" s="437"/>
      <c r="Z232" s="421"/>
    </row>
    <row r="233" ht="12.75" customHeight="1">
      <c r="A233" s="596"/>
      <c r="B233" s="597"/>
      <c r="C233" s="598"/>
      <c r="D233" s="437"/>
      <c r="E233" s="437"/>
      <c r="F233" s="437"/>
      <c r="G233" s="437"/>
      <c r="H233" s="437"/>
      <c r="I233" s="437"/>
      <c r="J233" s="437"/>
      <c r="K233" s="437"/>
      <c r="L233" s="437"/>
      <c r="M233" s="437"/>
      <c r="N233" s="437"/>
      <c r="O233" s="437"/>
      <c r="P233" s="437"/>
      <c r="Q233" s="437"/>
      <c r="R233" s="437"/>
      <c r="S233" s="437"/>
      <c r="T233" s="437"/>
      <c r="U233" s="437"/>
      <c r="V233" s="437"/>
      <c r="W233" s="437"/>
      <c r="X233" s="437"/>
      <c r="Y233" s="437"/>
      <c r="Z233" s="421"/>
    </row>
    <row r="234" ht="12.75" customHeight="1">
      <c r="A234" s="596"/>
      <c r="B234" s="597"/>
      <c r="C234" s="598"/>
      <c r="D234" s="437"/>
      <c r="E234" s="437"/>
      <c r="F234" s="437"/>
      <c r="G234" s="437"/>
      <c r="H234" s="437"/>
      <c r="I234" s="437"/>
      <c r="J234" s="437"/>
      <c r="K234" s="437"/>
      <c r="L234" s="437"/>
      <c r="M234" s="437"/>
      <c r="N234" s="437"/>
      <c r="O234" s="437"/>
      <c r="P234" s="437"/>
      <c r="Q234" s="437"/>
      <c r="R234" s="437"/>
      <c r="S234" s="437"/>
      <c r="T234" s="437"/>
      <c r="U234" s="437"/>
      <c r="V234" s="437"/>
      <c r="W234" s="437"/>
      <c r="X234" s="437"/>
      <c r="Y234" s="437"/>
      <c r="Z234" s="421"/>
    </row>
    <row r="235" ht="12.75" customHeight="1">
      <c r="A235" s="596"/>
      <c r="B235" s="597"/>
      <c r="C235" s="598"/>
      <c r="D235" s="437"/>
      <c r="E235" s="437"/>
      <c r="F235" s="437"/>
      <c r="G235" s="437"/>
      <c r="H235" s="437"/>
      <c r="I235" s="437"/>
      <c r="J235" s="437"/>
      <c r="K235" s="437"/>
      <c r="L235" s="437"/>
      <c r="M235" s="437"/>
      <c r="N235" s="437"/>
      <c r="O235" s="437"/>
      <c r="P235" s="437"/>
      <c r="Q235" s="437"/>
      <c r="R235" s="437"/>
      <c r="S235" s="437"/>
      <c r="T235" s="437"/>
      <c r="U235" s="437"/>
      <c r="V235" s="437"/>
      <c r="W235" s="437"/>
      <c r="X235" s="437"/>
      <c r="Y235" s="437"/>
      <c r="Z235" s="421"/>
    </row>
    <row r="236" ht="12.75" customHeight="1">
      <c r="A236" s="596"/>
      <c r="B236" s="597"/>
      <c r="C236" s="598"/>
      <c r="D236" s="437"/>
      <c r="E236" s="437"/>
      <c r="F236" s="437"/>
      <c r="G236" s="437"/>
      <c r="H236" s="437"/>
      <c r="I236" s="437"/>
      <c r="J236" s="437"/>
      <c r="K236" s="437"/>
      <c r="L236" s="437"/>
      <c r="M236" s="437"/>
      <c r="N236" s="437"/>
      <c r="O236" s="437"/>
      <c r="P236" s="437"/>
      <c r="Q236" s="437"/>
      <c r="R236" s="437"/>
      <c r="S236" s="437"/>
      <c r="T236" s="437"/>
      <c r="U236" s="437"/>
      <c r="V236" s="437"/>
      <c r="W236" s="437"/>
      <c r="X236" s="437"/>
      <c r="Y236" s="437"/>
      <c r="Z236" s="421"/>
    </row>
    <row r="237" ht="12.75" customHeight="1">
      <c r="A237" s="596"/>
      <c r="B237" s="597"/>
      <c r="C237" s="598"/>
      <c r="D237" s="437"/>
      <c r="E237" s="437"/>
      <c r="F237" s="437"/>
      <c r="G237" s="437"/>
      <c r="H237" s="437"/>
      <c r="I237" s="437"/>
      <c r="J237" s="437"/>
      <c r="K237" s="437"/>
      <c r="L237" s="437"/>
      <c r="M237" s="437"/>
      <c r="N237" s="437"/>
      <c r="O237" s="437"/>
      <c r="P237" s="437"/>
      <c r="Q237" s="437"/>
      <c r="R237" s="437"/>
      <c r="S237" s="437"/>
      <c r="T237" s="437"/>
      <c r="U237" s="437"/>
      <c r="V237" s="437"/>
      <c r="W237" s="437"/>
      <c r="X237" s="437"/>
      <c r="Y237" s="437"/>
      <c r="Z237" s="421"/>
    </row>
    <row r="238" ht="12.75" customHeight="1">
      <c r="A238" s="596"/>
      <c r="B238" s="597"/>
      <c r="C238" s="598"/>
      <c r="D238" s="437"/>
      <c r="E238" s="437"/>
      <c r="F238" s="437"/>
      <c r="G238" s="437"/>
      <c r="H238" s="437"/>
      <c r="I238" s="437"/>
      <c r="J238" s="437"/>
      <c r="K238" s="437"/>
      <c r="L238" s="437"/>
      <c r="M238" s="437"/>
      <c r="N238" s="437"/>
      <c r="O238" s="437"/>
      <c r="P238" s="437"/>
      <c r="Q238" s="437"/>
      <c r="R238" s="437"/>
      <c r="S238" s="437"/>
      <c r="T238" s="437"/>
      <c r="U238" s="437"/>
      <c r="V238" s="437"/>
      <c r="W238" s="437"/>
      <c r="X238" s="437"/>
      <c r="Y238" s="437"/>
      <c r="Z238" s="421"/>
    </row>
    <row r="239" ht="12.75" customHeight="1">
      <c r="A239" s="596"/>
      <c r="B239" s="597"/>
      <c r="C239" s="598"/>
      <c r="D239" s="437"/>
      <c r="E239" s="437"/>
      <c r="F239" s="437"/>
      <c r="G239" s="437"/>
      <c r="H239" s="437"/>
      <c r="I239" s="437"/>
      <c r="J239" s="437"/>
      <c r="K239" s="437"/>
      <c r="L239" s="437"/>
      <c r="M239" s="437"/>
      <c r="N239" s="437"/>
      <c r="O239" s="437"/>
      <c r="P239" s="437"/>
      <c r="Q239" s="437"/>
      <c r="R239" s="437"/>
      <c r="S239" s="437"/>
      <c r="T239" s="437"/>
      <c r="U239" s="437"/>
      <c r="V239" s="437"/>
      <c r="W239" s="437"/>
      <c r="X239" s="437"/>
      <c r="Y239" s="437"/>
      <c r="Z239" s="421"/>
    </row>
    <row r="240" ht="12.75" customHeight="1">
      <c r="A240" s="596"/>
      <c r="B240" s="597"/>
      <c r="C240" s="598"/>
      <c r="D240" s="437"/>
      <c r="E240" s="437"/>
      <c r="F240" s="437"/>
      <c r="G240" s="437"/>
      <c r="H240" s="437"/>
      <c r="I240" s="437"/>
      <c r="J240" s="437"/>
      <c r="K240" s="437"/>
      <c r="L240" s="437"/>
      <c r="M240" s="437"/>
      <c r="N240" s="437"/>
      <c r="O240" s="437"/>
      <c r="P240" s="437"/>
      <c r="Q240" s="437"/>
      <c r="R240" s="437"/>
      <c r="S240" s="437"/>
      <c r="T240" s="437"/>
      <c r="U240" s="437"/>
      <c r="V240" s="437"/>
      <c r="W240" s="437"/>
      <c r="X240" s="437"/>
      <c r="Y240" s="437"/>
      <c r="Z240" s="421"/>
    </row>
    <row r="241" ht="12.75" customHeight="1">
      <c r="A241" s="596"/>
      <c r="B241" s="597"/>
      <c r="C241" s="598"/>
      <c r="D241" s="437"/>
      <c r="E241" s="437"/>
      <c r="F241" s="437"/>
      <c r="G241" s="437"/>
      <c r="H241" s="437"/>
      <c r="I241" s="437"/>
      <c r="J241" s="437"/>
      <c r="K241" s="437"/>
      <c r="L241" s="437"/>
      <c r="M241" s="437"/>
      <c r="N241" s="437"/>
      <c r="O241" s="437"/>
      <c r="P241" s="437"/>
      <c r="Q241" s="437"/>
      <c r="R241" s="437"/>
      <c r="S241" s="437"/>
      <c r="T241" s="437"/>
      <c r="U241" s="437"/>
      <c r="V241" s="437"/>
      <c r="W241" s="437"/>
      <c r="X241" s="437"/>
      <c r="Y241" s="437"/>
      <c r="Z241" s="421"/>
    </row>
    <row r="242" ht="12.75" customHeight="1">
      <c r="A242" s="596"/>
      <c r="B242" s="597"/>
      <c r="C242" s="598"/>
      <c r="D242" s="437"/>
      <c r="E242" s="437"/>
      <c r="F242" s="437"/>
      <c r="G242" s="437"/>
      <c r="H242" s="437"/>
      <c r="I242" s="437"/>
      <c r="J242" s="437"/>
      <c r="K242" s="437"/>
      <c r="L242" s="437"/>
      <c r="M242" s="437"/>
      <c r="N242" s="437"/>
      <c r="O242" s="437"/>
      <c r="P242" s="437"/>
      <c r="Q242" s="437"/>
      <c r="R242" s="437"/>
      <c r="S242" s="437"/>
      <c r="T242" s="437"/>
      <c r="U242" s="437"/>
      <c r="V242" s="437"/>
      <c r="W242" s="437"/>
      <c r="X242" s="437"/>
      <c r="Y242" s="437"/>
      <c r="Z242" s="421"/>
    </row>
    <row r="243" ht="12.75" customHeight="1">
      <c r="A243" s="596"/>
      <c r="B243" s="597"/>
      <c r="C243" s="598"/>
      <c r="D243" s="437"/>
      <c r="E243" s="437"/>
      <c r="F243" s="437"/>
      <c r="G243" s="437"/>
      <c r="H243" s="437"/>
      <c r="I243" s="437"/>
      <c r="J243" s="437"/>
      <c r="K243" s="437"/>
      <c r="L243" s="437"/>
      <c r="M243" s="437"/>
      <c r="N243" s="437"/>
      <c r="O243" s="437"/>
      <c r="P243" s="437"/>
      <c r="Q243" s="437"/>
      <c r="R243" s="437"/>
      <c r="S243" s="437"/>
      <c r="T243" s="437"/>
      <c r="U243" s="437"/>
      <c r="V243" s="437"/>
      <c r="W243" s="437"/>
      <c r="X243" s="437"/>
      <c r="Y243" s="437"/>
      <c r="Z243" s="421"/>
    </row>
    <row r="244" ht="12.75" customHeight="1">
      <c r="A244" s="596"/>
      <c r="B244" s="597"/>
      <c r="C244" s="598"/>
      <c r="D244" s="437"/>
      <c r="E244" s="437"/>
      <c r="F244" s="437"/>
      <c r="G244" s="437"/>
      <c r="H244" s="437"/>
      <c r="I244" s="437"/>
      <c r="J244" s="437"/>
      <c r="K244" s="437"/>
      <c r="L244" s="437"/>
      <c r="M244" s="437"/>
      <c r="N244" s="437"/>
      <c r="O244" s="437"/>
      <c r="P244" s="437"/>
      <c r="Q244" s="437"/>
      <c r="R244" s="437"/>
      <c r="S244" s="437"/>
      <c r="T244" s="437"/>
      <c r="U244" s="437"/>
      <c r="V244" s="437"/>
      <c r="W244" s="437"/>
      <c r="X244" s="437"/>
      <c r="Y244" s="437"/>
      <c r="Z244" s="421"/>
    </row>
    <row r="245" ht="12.75" customHeight="1">
      <c r="A245" s="596"/>
      <c r="B245" s="597"/>
      <c r="C245" s="598"/>
      <c r="D245" s="437"/>
      <c r="E245" s="437"/>
      <c r="F245" s="437"/>
      <c r="G245" s="437"/>
      <c r="H245" s="437"/>
      <c r="I245" s="437"/>
      <c r="J245" s="437"/>
      <c r="K245" s="437"/>
      <c r="L245" s="437"/>
      <c r="M245" s="437"/>
      <c r="N245" s="437"/>
      <c r="O245" s="437"/>
      <c r="P245" s="437"/>
      <c r="Q245" s="437"/>
      <c r="R245" s="437"/>
      <c r="S245" s="437"/>
      <c r="T245" s="437"/>
      <c r="U245" s="437"/>
      <c r="V245" s="437"/>
      <c r="W245" s="437"/>
      <c r="X245" s="437"/>
      <c r="Y245" s="437"/>
      <c r="Z245" s="421"/>
    </row>
    <row r="246" ht="12.75" customHeight="1">
      <c r="A246" s="596"/>
      <c r="B246" s="597"/>
      <c r="C246" s="598"/>
      <c r="D246" s="437"/>
      <c r="E246" s="437"/>
      <c r="F246" s="437"/>
      <c r="G246" s="437"/>
      <c r="H246" s="437"/>
      <c r="I246" s="437"/>
      <c r="J246" s="437"/>
      <c r="K246" s="437"/>
      <c r="L246" s="437"/>
      <c r="M246" s="437"/>
      <c r="N246" s="437"/>
      <c r="O246" s="437"/>
      <c r="P246" s="437"/>
      <c r="Q246" s="437"/>
      <c r="R246" s="437"/>
      <c r="S246" s="437"/>
      <c r="T246" s="437"/>
      <c r="U246" s="437"/>
      <c r="V246" s="437"/>
      <c r="W246" s="437"/>
      <c r="X246" s="437"/>
      <c r="Y246" s="437"/>
      <c r="Z246" s="421"/>
    </row>
    <row r="247" ht="12.75" customHeight="1">
      <c r="A247" s="596"/>
      <c r="B247" s="597"/>
      <c r="C247" s="598"/>
      <c r="D247" s="437"/>
      <c r="E247" s="437"/>
      <c r="F247" s="437"/>
      <c r="G247" s="437"/>
      <c r="H247" s="437"/>
      <c r="I247" s="437"/>
      <c r="J247" s="437"/>
      <c r="K247" s="437"/>
      <c r="L247" s="437"/>
      <c r="M247" s="437"/>
      <c r="N247" s="437"/>
      <c r="O247" s="437"/>
      <c r="P247" s="437"/>
      <c r="Q247" s="437"/>
      <c r="R247" s="437"/>
      <c r="S247" s="437"/>
      <c r="T247" s="437"/>
      <c r="U247" s="437"/>
      <c r="V247" s="437"/>
      <c r="W247" s="437"/>
      <c r="X247" s="437"/>
      <c r="Y247" s="437"/>
      <c r="Z247" s="421"/>
    </row>
    <row r="248" ht="12.75" customHeight="1">
      <c r="A248" s="596"/>
      <c r="B248" s="597"/>
      <c r="C248" s="598"/>
      <c r="D248" s="437"/>
      <c r="E248" s="437"/>
      <c r="F248" s="437"/>
      <c r="G248" s="437"/>
      <c r="H248" s="437"/>
      <c r="I248" s="437"/>
      <c r="J248" s="437"/>
      <c r="K248" s="437"/>
      <c r="L248" s="437"/>
      <c r="M248" s="437"/>
      <c r="N248" s="437"/>
      <c r="O248" s="437"/>
      <c r="P248" s="437"/>
      <c r="Q248" s="437"/>
      <c r="R248" s="437"/>
      <c r="S248" s="437"/>
      <c r="T248" s="437"/>
      <c r="U248" s="437"/>
      <c r="V248" s="437"/>
      <c r="W248" s="437"/>
      <c r="X248" s="437"/>
      <c r="Y248" s="437"/>
      <c r="Z248" s="421"/>
    </row>
    <row r="249" ht="12.75" customHeight="1">
      <c r="A249" s="596"/>
      <c r="B249" s="597"/>
      <c r="C249" s="598"/>
      <c r="D249" s="437"/>
      <c r="E249" s="437"/>
      <c r="F249" s="437"/>
      <c r="G249" s="437"/>
      <c r="H249" s="437"/>
      <c r="I249" s="437"/>
      <c r="J249" s="437"/>
      <c r="K249" s="437"/>
      <c r="L249" s="437"/>
      <c r="M249" s="437"/>
      <c r="N249" s="437"/>
      <c r="O249" s="437"/>
      <c r="P249" s="437"/>
      <c r="Q249" s="437"/>
      <c r="R249" s="437"/>
      <c r="S249" s="437"/>
      <c r="T249" s="437"/>
      <c r="U249" s="437"/>
      <c r="V249" s="437"/>
      <c r="W249" s="437"/>
      <c r="X249" s="437"/>
      <c r="Y249" s="437"/>
      <c r="Z249" s="421"/>
    </row>
    <row r="250" ht="12.75" customHeight="1">
      <c r="A250" s="596"/>
      <c r="B250" s="597"/>
      <c r="C250" s="598"/>
      <c r="D250" s="437"/>
      <c r="E250" s="437"/>
      <c r="F250" s="437"/>
      <c r="G250" s="437"/>
      <c r="H250" s="437"/>
      <c r="I250" s="437"/>
      <c r="J250" s="437"/>
      <c r="K250" s="437"/>
      <c r="L250" s="437"/>
      <c r="M250" s="437"/>
      <c r="N250" s="437"/>
      <c r="O250" s="437"/>
      <c r="P250" s="437"/>
      <c r="Q250" s="437"/>
      <c r="R250" s="437"/>
      <c r="S250" s="437"/>
      <c r="T250" s="437"/>
      <c r="U250" s="437"/>
      <c r="V250" s="437"/>
      <c r="W250" s="437"/>
      <c r="X250" s="437"/>
      <c r="Y250" s="437"/>
      <c r="Z250" s="421"/>
    </row>
    <row r="251" ht="12.75" customHeight="1">
      <c r="A251" s="596"/>
      <c r="B251" s="597"/>
      <c r="C251" s="598"/>
      <c r="D251" s="437"/>
      <c r="E251" s="437"/>
      <c r="F251" s="437"/>
      <c r="G251" s="437"/>
      <c r="H251" s="437"/>
      <c r="I251" s="437"/>
      <c r="J251" s="437"/>
      <c r="K251" s="437"/>
      <c r="L251" s="437"/>
      <c r="M251" s="437"/>
      <c r="N251" s="437"/>
      <c r="O251" s="437"/>
      <c r="P251" s="437"/>
      <c r="Q251" s="437"/>
      <c r="R251" s="437"/>
      <c r="S251" s="437"/>
      <c r="T251" s="437"/>
      <c r="U251" s="437"/>
      <c r="V251" s="437"/>
      <c r="W251" s="437"/>
      <c r="X251" s="437"/>
      <c r="Y251" s="437"/>
      <c r="Z251" s="421"/>
    </row>
    <row r="252" ht="12.75" customHeight="1">
      <c r="A252" s="596"/>
      <c r="B252" s="597"/>
      <c r="C252" s="598"/>
      <c r="D252" s="437"/>
      <c r="E252" s="437"/>
      <c r="F252" s="437"/>
      <c r="G252" s="437"/>
      <c r="H252" s="437"/>
      <c r="I252" s="437"/>
      <c r="J252" s="437"/>
      <c r="K252" s="437"/>
      <c r="L252" s="437"/>
      <c r="M252" s="437"/>
      <c r="N252" s="437"/>
      <c r="O252" s="437"/>
      <c r="P252" s="437"/>
      <c r="Q252" s="437"/>
      <c r="R252" s="437"/>
      <c r="S252" s="437"/>
      <c r="T252" s="437"/>
      <c r="U252" s="437"/>
      <c r="V252" s="437"/>
      <c r="W252" s="437"/>
      <c r="X252" s="437"/>
      <c r="Y252" s="437"/>
      <c r="Z252" s="421"/>
    </row>
    <row r="253" ht="12.75" customHeight="1">
      <c r="A253" s="596"/>
      <c r="B253" s="597"/>
      <c r="C253" s="598"/>
      <c r="D253" s="437"/>
      <c r="E253" s="437"/>
      <c r="F253" s="437"/>
      <c r="G253" s="437"/>
      <c r="H253" s="437"/>
      <c r="I253" s="437"/>
      <c r="J253" s="437"/>
      <c r="K253" s="437"/>
      <c r="L253" s="437"/>
      <c r="M253" s="437"/>
      <c r="N253" s="437"/>
      <c r="O253" s="437"/>
      <c r="P253" s="437"/>
      <c r="Q253" s="437"/>
      <c r="R253" s="437"/>
      <c r="S253" s="437"/>
      <c r="T253" s="437"/>
      <c r="U253" s="437"/>
      <c r="V253" s="437"/>
      <c r="W253" s="437"/>
      <c r="X253" s="437"/>
      <c r="Y253" s="437"/>
      <c r="Z253" s="421"/>
    </row>
    <row r="254" ht="12.75" customHeight="1">
      <c r="A254" s="596"/>
      <c r="B254" s="597"/>
      <c r="C254" s="598"/>
      <c r="D254" s="437"/>
      <c r="E254" s="437"/>
      <c r="F254" s="437"/>
      <c r="G254" s="437"/>
      <c r="H254" s="437"/>
      <c r="I254" s="437"/>
      <c r="J254" s="437"/>
      <c r="K254" s="437"/>
      <c r="L254" s="437"/>
      <c r="M254" s="437"/>
      <c r="N254" s="437"/>
      <c r="O254" s="437"/>
      <c r="P254" s="437"/>
      <c r="Q254" s="437"/>
      <c r="R254" s="437"/>
      <c r="S254" s="437"/>
      <c r="T254" s="437"/>
      <c r="U254" s="437"/>
      <c r="V254" s="437"/>
      <c r="W254" s="437"/>
      <c r="X254" s="437"/>
      <c r="Y254" s="437"/>
      <c r="Z254" s="421"/>
    </row>
    <row r="255" ht="15.7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row>
    <row r="256" ht="15.7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row>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
    <mergeCell ref="C1:G1"/>
    <mergeCell ref="H1:AB1"/>
    <mergeCell ref="H2:AB2"/>
  </mergeCells>
  <printOptions/>
  <pageMargins bottom="0.75" footer="0.0" header="0.0" left="0.7" right="0.7" top="0.75"/>
  <pageSetup orientation="portrait"/>
  <headerFooter>
    <oddFooter>&amp;C000000&amp;P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cols>
    <col customWidth="1" min="1" max="1" width="12.0"/>
    <col customWidth="1" min="2" max="2" width="14.0"/>
    <col customWidth="1" min="3" max="3" width="9.71"/>
    <col customWidth="1" min="4" max="4" width="16.57"/>
    <col customWidth="1" min="5" max="6" width="12.14"/>
    <col customWidth="1" min="7" max="8" width="8.86"/>
    <col customWidth="1" min="9" max="9" width="49.0"/>
    <col customWidth="1" min="10" max="10" width="8.86"/>
    <col customWidth="1" min="11" max="11" width="16.0"/>
    <col customWidth="1" min="12" max="25" width="8.86"/>
  </cols>
  <sheetData>
    <row r="1" ht="24.0" customHeight="1">
      <c r="A1" s="611"/>
      <c r="B1" s="193"/>
      <c r="C1" s="20" t="s">
        <v>666</v>
      </c>
      <c r="G1" s="612"/>
      <c r="H1" s="613"/>
      <c r="I1" s="613"/>
      <c r="J1" s="613"/>
      <c r="K1" s="613"/>
      <c r="L1" s="613"/>
      <c r="M1" s="613"/>
      <c r="N1" s="613"/>
      <c r="O1" s="613"/>
      <c r="P1" s="613"/>
      <c r="Q1" s="613"/>
      <c r="R1" s="613"/>
      <c r="S1" s="613"/>
      <c r="T1" s="613"/>
      <c r="U1" s="613"/>
      <c r="V1" s="613"/>
      <c r="W1" s="613"/>
      <c r="X1" s="613"/>
      <c r="Y1" s="613"/>
      <c r="Z1" s="567"/>
      <c r="AA1" s="568"/>
    </row>
    <row r="2" ht="61.5" customHeight="1">
      <c r="A2" s="569" t="s">
        <v>651</v>
      </c>
      <c r="B2" s="614" t="s">
        <v>652</v>
      </c>
      <c r="C2" s="199" t="s">
        <v>667</v>
      </c>
      <c r="D2" s="569" t="s">
        <v>668</v>
      </c>
      <c r="E2" s="569" t="s">
        <v>669</v>
      </c>
      <c r="F2" s="569" t="s">
        <v>670</v>
      </c>
      <c r="G2" s="615"/>
      <c r="H2" s="616"/>
      <c r="I2" s="616"/>
      <c r="J2" s="616"/>
      <c r="K2" s="616"/>
      <c r="L2" s="616"/>
      <c r="M2" s="616"/>
      <c r="N2" s="616"/>
      <c r="O2" s="616"/>
      <c r="P2" s="616"/>
      <c r="Q2" s="616"/>
      <c r="R2" s="616"/>
      <c r="S2" s="616"/>
      <c r="T2" s="616"/>
      <c r="U2" s="616"/>
      <c r="V2" s="616"/>
      <c r="W2" s="616"/>
      <c r="X2" s="616"/>
      <c r="Y2" s="616"/>
      <c r="Z2" s="573"/>
      <c r="AA2" s="574"/>
    </row>
    <row r="3" ht="16.5" customHeight="1">
      <c r="A3" s="617">
        <f t="shared" ref="A3:A54" si="1">WEEKNUM(B3)</f>
        <v>1</v>
      </c>
      <c r="B3" s="576">
        <v>45294.0</v>
      </c>
      <c r="C3" s="618" t="str">
        <f>SUMIFS('Production Calendar'!$G$3:$G$476,'Production Calendar'!$H$3:$H$4,"&gt;="&amp;$B3,'Production Calendar'!$H$3:$H$4,"&lt;"&amp;$B4,'Production Calendar'!$I$3:$I$476,"DS")</f>
        <v>#VALUE!</v>
      </c>
      <c r="D3" s="619" t="str">
        <f>SUMIFS('Production Calendar'!$G$3:$G$476,'Production Calendar'!$H$3:$H$4,"&gt;="&amp;$B3,'Production Calendar'!$H$3:$H$4,"&lt;"&amp;$B4,'Production Calendar'!$I$3:$I$476,"TR")</f>
        <v>#VALUE!</v>
      </c>
      <c r="E3" s="620">
        <f>0.1*SUMIFS('Production Calendar'!$Z$3:$Z$477,'Production Calendar'!$X$3:$X$477,"&gt;="&amp;$B3,'Production Calendar'!$X$3:$X$477,"&lt;"&amp;$B4)</f>
        <v>0</v>
      </c>
      <c r="F3" s="621">
        <f>0.1*SUMIFS('Production Calendar'!$S$3:$S$477,'Production Calendar'!$P$3:$P$477,"&gt;="&amp;$B3,'Production Calendar'!$P$3:$P$477,"&lt;"&amp;$B4)</f>
        <v>0</v>
      </c>
      <c r="G3" s="622"/>
      <c r="H3" s="623"/>
      <c r="I3" s="623"/>
      <c r="J3" s="623"/>
      <c r="K3" s="623"/>
      <c r="L3" s="623"/>
      <c r="M3" s="623"/>
      <c r="N3" s="623"/>
      <c r="O3" s="623"/>
      <c r="P3" s="623"/>
      <c r="Q3" s="623"/>
      <c r="R3" s="437"/>
      <c r="S3" s="437"/>
      <c r="T3" s="437"/>
      <c r="U3" s="437"/>
      <c r="V3" s="437"/>
      <c r="W3" s="437"/>
      <c r="X3" s="437"/>
      <c r="Y3" s="437"/>
      <c r="Z3" s="421"/>
    </row>
    <row r="4" ht="16.5" customHeight="1">
      <c r="A4" s="617">
        <f t="shared" si="1"/>
        <v>2</v>
      </c>
      <c r="B4" s="582">
        <f t="shared" ref="B4:B54" si="2">B3+7</f>
        <v>45301</v>
      </c>
      <c r="C4" s="624" t="str">
        <f>SUMIFS('Production Calendar'!$G$3:$G$476,'Production Calendar'!$H$3:$H$4,"&gt;="&amp;$B4,'Production Calendar'!$H$3:$H$4,"&lt;"&amp;$B5,'Production Calendar'!$I$3:$I$476,"DS")</f>
        <v>#VALUE!</v>
      </c>
      <c r="D4" s="625" t="str">
        <f>SUMIFS('Production Calendar'!$G$3:$G$476,'Production Calendar'!$H$3:$H$4,"&gt;="&amp;$B4,'Production Calendar'!$H$3:$H$4,"&lt;"&amp;$B5,'Production Calendar'!$I$3:$I$476,"TR")</f>
        <v>#VALUE!</v>
      </c>
      <c r="E4" s="626">
        <f>0.1*SUMIFS('Production Calendar'!$Z$3:$Z$477,'Production Calendar'!$X$3:$X$477,"&gt;="&amp;$B4,'Production Calendar'!$X$3:$X$477,"&lt;"&amp;$B5)</f>
        <v>0</v>
      </c>
      <c r="F4" s="627">
        <f>0.1*SUMIFS('Production Calendar'!$S$3:$S$477,'Production Calendar'!$P$3:$P$477,"&gt;="&amp;$B4,'Production Calendar'!$P$3:$P$477,"&lt;"&amp;$B5)</f>
        <v>0</v>
      </c>
      <c r="G4" s="628"/>
      <c r="H4" s="581"/>
      <c r="I4" s="581"/>
      <c r="J4" s="581"/>
      <c r="K4" s="581"/>
      <c r="L4" s="581"/>
      <c r="M4" s="581"/>
      <c r="N4" s="581"/>
      <c r="O4" s="581"/>
      <c r="P4" s="581"/>
      <c r="Q4" s="581"/>
      <c r="R4" s="437"/>
      <c r="S4" s="437"/>
      <c r="T4" s="437"/>
      <c r="U4" s="437"/>
      <c r="V4" s="437"/>
      <c r="W4" s="437"/>
      <c r="X4" s="437"/>
      <c r="Y4" s="437"/>
      <c r="Z4" s="421"/>
    </row>
    <row r="5" ht="16.5" customHeight="1">
      <c r="A5" s="617">
        <f t="shared" si="1"/>
        <v>3</v>
      </c>
      <c r="B5" s="582">
        <f t="shared" si="2"/>
        <v>45308</v>
      </c>
      <c r="C5" s="624" t="str">
        <f>SUMIFS('Production Calendar'!$G$3:$G$476,'Production Calendar'!$H$3:$H$4,"&gt;="&amp;$B5,'Production Calendar'!$H$3:$H$4,"&lt;"&amp;$B6,'Production Calendar'!$I$3:$I$476,"DS")</f>
        <v>#VALUE!</v>
      </c>
      <c r="D5" s="625" t="str">
        <f>SUMIFS('Production Calendar'!$G$3:$G$476,'Production Calendar'!$H$3:$H$4,"&gt;="&amp;$B5,'Production Calendar'!$H$3:$H$4,"&lt;"&amp;$B6,'Production Calendar'!$I$3:$I$476,"TR")</f>
        <v>#VALUE!</v>
      </c>
      <c r="E5" s="626">
        <f>0.1*SUMIFS('Production Calendar'!$Z$3:$Z$477,'Production Calendar'!$X$3:$X$477,"&gt;="&amp;$B5,'Production Calendar'!$X$3:$X$477,"&lt;"&amp;$B6)</f>
        <v>0</v>
      </c>
      <c r="F5" s="627">
        <f>0.1*SUMIFS('Production Calendar'!$S$3:$S$477,'Production Calendar'!$P$3:$P$477,"&gt;="&amp;$B5,'Production Calendar'!$P$3:$P$477,"&lt;"&amp;$B6)</f>
        <v>0</v>
      </c>
      <c r="G5" s="628"/>
      <c r="H5" s="581"/>
      <c r="I5" s="581"/>
      <c r="J5" s="581"/>
      <c r="K5" s="581"/>
      <c r="L5" s="581"/>
      <c r="M5" s="581"/>
      <c r="N5" s="581"/>
      <c r="O5" s="581"/>
      <c r="P5" s="581"/>
      <c r="Q5" s="581"/>
      <c r="R5" s="437"/>
      <c r="S5" s="437"/>
      <c r="T5" s="437"/>
      <c r="U5" s="437"/>
      <c r="V5" s="437"/>
      <c r="W5" s="437"/>
      <c r="X5" s="437"/>
      <c r="Y5" s="437"/>
      <c r="Z5" s="421"/>
    </row>
    <row r="6" ht="16.5" customHeight="1">
      <c r="A6" s="617">
        <f t="shared" si="1"/>
        <v>4</v>
      </c>
      <c r="B6" s="582">
        <f t="shared" si="2"/>
        <v>45315</v>
      </c>
      <c r="C6" s="624" t="str">
        <f>SUMIFS('Production Calendar'!$G$3:$G$476,'Production Calendar'!$H$3:$H$4,"&gt;="&amp;$B6,'Production Calendar'!$H$3:$H$4,"&lt;"&amp;$B7,'Production Calendar'!$I$3:$I$476,"DS")</f>
        <v>#VALUE!</v>
      </c>
      <c r="D6" s="625" t="str">
        <f>SUMIFS('Production Calendar'!$G$3:$G$476,'Production Calendar'!$H$3:$H$4,"&gt;="&amp;$B6,'Production Calendar'!$H$3:$H$4,"&lt;"&amp;$B7,'Production Calendar'!$I$3:$I$476,"TR")</f>
        <v>#VALUE!</v>
      </c>
      <c r="E6" s="626">
        <f>0.1*SUMIFS('Production Calendar'!$Z$3:$Z$477,'Production Calendar'!$X$3:$X$477,"&gt;="&amp;$B6,'Production Calendar'!$X$3:$X$477,"&lt;"&amp;$B7)</f>
        <v>0</v>
      </c>
      <c r="F6" s="627">
        <f>0.1*SUMIFS('Production Calendar'!$S$3:$S$477,'Production Calendar'!$P$3:$P$477,"&gt;="&amp;$B6,'Production Calendar'!$P$3:$P$477,"&lt;"&amp;$B7)</f>
        <v>0</v>
      </c>
      <c r="G6" s="628"/>
      <c r="H6" s="581"/>
      <c r="I6" s="581"/>
      <c r="J6" s="581"/>
      <c r="K6" s="581"/>
      <c r="L6" s="581"/>
      <c r="M6" s="581"/>
      <c r="N6" s="581"/>
      <c r="O6" s="581"/>
      <c r="P6" s="581"/>
      <c r="Q6" s="581"/>
      <c r="R6" s="437"/>
      <c r="S6" s="437"/>
      <c r="T6" s="437"/>
      <c r="U6" s="437"/>
      <c r="V6" s="437"/>
      <c r="W6" s="437"/>
      <c r="X6" s="437"/>
      <c r="Y6" s="437"/>
      <c r="Z6" s="421"/>
    </row>
    <row r="7" ht="16.5" customHeight="1">
      <c r="A7" s="617">
        <f t="shared" si="1"/>
        <v>5</v>
      </c>
      <c r="B7" s="582">
        <f t="shared" si="2"/>
        <v>45322</v>
      </c>
      <c r="C7" s="624" t="str">
        <f>SUMIFS('Production Calendar'!$G$3:$G$476,'Production Calendar'!$H$3:$H$4,"&gt;="&amp;$B7,'Production Calendar'!$H$3:$H$4,"&lt;"&amp;$B8,'Production Calendar'!$I$3:$I$476,"DS")</f>
        <v>#VALUE!</v>
      </c>
      <c r="D7" s="625" t="str">
        <f>SUMIFS('Production Calendar'!$G$3:$G$476,'Production Calendar'!$H$3:$H$4,"&gt;="&amp;$B7,'Production Calendar'!$H$3:$H$4,"&lt;"&amp;$B8,'Production Calendar'!$I$3:$I$476,"TR")</f>
        <v>#VALUE!</v>
      </c>
      <c r="E7" s="626">
        <f>0.1*SUMIFS('Production Calendar'!$Z$3:$Z$477,'Production Calendar'!$X$3:$X$477,"&gt;="&amp;$B7,'Production Calendar'!$X$3:$X$477,"&lt;"&amp;$B8)</f>
        <v>0</v>
      </c>
      <c r="F7" s="627">
        <f>0.1*SUMIFS('Production Calendar'!$S$3:$S$477,'Production Calendar'!$P$3:$P$477,"&gt;="&amp;$B7,'Production Calendar'!$P$3:$P$477,"&lt;"&amp;$B8)</f>
        <v>0</v>
      </c>
      <c r="G7" s="628"/>
      <c r="H7" s="581"/>
      <c r="I7" s="581"/>
      <c r="J7" s="581"/>
      <c r="K7" s="581"/>
      <c r="L7" s="581"/>
      <c r="M7" s="581"/>
      <c r="N7" s="581"/>
      <c r="O7" s="581"/>
      <c r="P7" s="581"/>
      <c r="Q7" s="581"/>
      <c r="R7" s="437"/>
      <c r="S7" s="437"/>
      <c r="T7" s="437"/>
      <c r="U7" s="437"/>
      <c r="V7" s="437"/>
      <c r="W7" s="437"/>
      <c r="X7" s="437"/>
      <c r="Y7" s="437"/>
      <c r="Z7" s="421"/>
    </row>
    <row r="8" ht="16.5" customHeight="1">
      <c r="A8" s="617">
        <f t="shared" si="1"/>
        <v>6</v>
      </c>
      <c r="B8" s="582">
        <f t="shared" si="2"/>
        <v>45329</v>
      </c>
      <c r="C8" s="624" t="str">
        <f>SUMIFS('Production Calendar'!$G$3:$G$476,'Production Calendar'!$H$3:$H$4,"&gt;="&amp;$B8,'Production Calendar'!$H$3:$H$4,"&lt;"&amp;$B9,'Production Calendar'!$I$3:$I$476,"DS")</f>
        <v>#VALUE!</v>
      </c>
      <c r="D8" s="625" t="str">
        <f>SUMIFS('Production Calendar'!$G$3:$G$476,'Production Calendar'!$H$3:$H$4,"&gt;="&amp;$B8,'Production Calendar'!$H$3:$H$4,"&lt;"&amp;$B9,'Production Calendar'!$I$3:$I$476,"TR")</f>
        <v>#VALUE!</v>
      </c>
      <c r="E8" s="626">
        <f>0.1*SUMIFS('Production Calendar'!$Z$3:$Z$477,'Production Calendar'!$X$3:$X$477,"&gt;="&amp;$B8,'Production Calendar'!$X$3:$X$477,"&lt;"&amp;$B9)</f>
        <v>0</v>
      </c>
      <c r="F8" s="627">
        <f>0.1*SUMIFS('Production Calendar'!$S$3:$S$477,'Production Calendar'!$P$3:$P$477,"&gt;="&amp;$B8,'Production Calendar'!$P$3:$P$477,"&lt;"&amp;$B9)</f>
        <v>0</v>
      </c>
      <c r="G8" s="628"/>
      <c r="H8" s="581"/>
      <c r="I8" s="581"/>
      <c r="J8" s="581"/>
      <c r="K8" s="581"/>
      <c r="L8" s="581"/>
      <c r="M8" s="581"/>
      <c r="N8" s="581"/>
      <c r="O8" s="581"/>
      <c r="P8" s="581"/>
      <c r="Q8" s="581"/>
      <c r="R8" s="437"/>
      <c r="S8" s="437"/>
      <c r="T8" s="437"/>
      <c r="U8" s="437"/>
      <c r="V8" s="437"/>
      <c r="W8" s="437"/>
      <c r="X8" s="437"/>
      <c r="Y8" s="437"/>
      <c r="Z8" s="421"/>
    </row>
    <row r="9" ht="16.5" customHeight="1">
      <c r="A9" s="617">
        <f t="shared" si="1"/>
        <v>7</v>
      </c>
      <c r="B9" s="582">
        <f t="shared" si="2"/>
        <v>45336</v>
      </c>
      <c r="C9" s="624" t="str">
        <f>SUMIFS('Production Calendar'!$G$3:$G$476,'Production Calendar'!$H$3:$H$4,"&gt;="&amp;$B9,'Production Calendar'!$H$3:$H$4,"&lt;"&amp;$B10,'Production Calendar'!$I$3:$I$476,"DS")</f>
        <v>#VALUE!</v>
      </c>
      <c r="D9" s="625" t="str">
        <f>SUMIFS('Production Calendar'!$G$3:$G$476,'Production Calendar'!$H$3:$H$4,"&gt;="&amp;$B9,'Production Calendar'!$H$3:$H$4,"&lt;"&amp;$B10,'Production Calendar'!$I$3:$I$476,"TR")</f>
        <v>#VALUE!</v>
      </c>
      <c r="E9" s="626">
        <f>0.1*SUMIFS('Production Calendar'!$Z$3:$Z$477,'Production Calendar'!$X$3:$X$477,"&gt;="&amp;$B9,'Production Calendar'!$X$3:$X$477,"&lt;"&amp;$B10)</f>
        <v>0</v>
      </c>
      <c r="F9" s="627">
        <f>0.1*SUMIFS('Production Calendar'!$S$3:$S$477,'Production Calendar'!$P$3:$P$477,"&gt;="&amp;$B9,'Production Calendar'!$P$3:$P$477,"&lt;"&amp;$B10)</f>
        <v>0</v>
      </c>
      <c r="G9" s="628"/>
      <c r="H9" s="581"/>
      <c r="I9" s="581"/>
      <c r="J9" s="581"/>
      <c r="K9" s="581"/>
      <c r="L9" s="581"/>
      <c r="M9" s="581"/>
      <c r="N9" s="581"/>
      <c r="O9" s="581"/>
      <c r="P9" s="581"/>
      <c r="Q9" s="581"/>
      <c r="R9" s="437"/>
      <c r="S9" s="437"/>
      <c r="T9" s="437"/>
      <c r="U9" s="437"/>
      <c r="V9" s="437"/>
      <c r="W9" s="437"/>
      <c r="X9" s="437"/>
      <c r="Y9" s="437"/>
      <c r="Z9" s="421"/>
    </row>
    <row r="10" ht="16.5" customHeight="1">
      <c r="A10" s="617">
        <f t="shared" si="1"/>
        <v>8</v>
      </c>
      <c r="B10" s="582">
        <f t="shared" si="2"/>
        <v>45343</v>
      </c>
      <c r="C10" s="624" t="str">
        <f>SUMIFS('Production Calendar'!$G$3:$G$476,'Production Calendar'!$H$3:$H$4,"&gt;="&amp;$B10,'Production Calendar'!$H$3:$H$4,"&lt;"&amp;$B11,'Production Calendar'!$I$3:$I$476,"DS")</f>
        <v>#VALUE!</v>
      </c>
      <c r="D10" s="625" t="str">
        <f>SUMIFS('Production Calendar'!$G$3:$G$476,'Production Calendar'!$H$3:$H$4,"&gt;="&amp;$B10,'Production Calendar'!$H$3:$H$4,"&lt;"&amp;$B11,'Production Calendar'!$I$3:$I$476,"TR")</f>
        <v>#VALUE!</v>
      </c>
      <c r="E10" s="626">
        <f>0.1*SUMIFS('Production Calendar'!$Z$3:$Z$477,'Production Calendar'!$X$3:$X$477,"&gt;="&amp;$B10,'Production Calendar'!$X$3:$X$477,"&lt;"&amp;$B11)</f>
        <v>0</v>
      </c>
      <c r="F10" s="627">
        <f>0.1*SUMIFS('Production Calendar'!$S$3:$S$477,'Production Calendar'!$P$3:$P$477,"&gt;="&amp;$B10,'Production Calendar'!$P$3:$P$477,"&lt;"&amp;$B11)</f>
        <v>0</v>
      </c>
      <c r="G10" s="628"/>
      <c r="H10" s="581"/>
      <c r="I10" s="581"/>
      <c r="J10" s="581"/>
      <c r="K10" s="581"/>
      <c r="L10" s="581"/>
      <c r="M10" s="581"/>
      <c r="N10" s="581"/>
      <c r="O10" s="581"/>
      <c r="P10" s="581"/>
      <c r="Q10" s="581"/>
      <c r="R10" s="437"/>
      <c r="S10" s="437"/>
      <c r="T10" s="437"/>
      <c r="U10" s="437"/>
      <c r="V10" s="437"/>
      <c r="W10" s="437"/>
      <c r="X10" s="437"/>
      <c r="Y10" s="437"/>
      <c r="Z10" s="421"/>
    </row>
    <row r="11" ht="16.5" customHeight="1">
      <c r="A11" s="617">
        <f t="shared" si="1"/>
        <v>9</v>
      </c>
      <c r="B11" s="582">
        <f t="shared" si="2"/>
        <v>45350</v>
      </c>
      <c r="C11" s="624" t="str">
        <f>SUMIFS('Production Calendar'!$G$3:$G$476,'Production Calendar'!$H$3:$H$4,"&gt;="&amp;$B11,'Production Calendar'!$H$3:$H$4,"&lt;"&amp;$B12,'Production Calendar'!$I$3:$I$476,"DS")</f>
        <v>#VALUE!</v>
      </c>
      <c r="D11" s="625" t="str">
        <f>SUMIFS('Production Calendar'!$G$3:$G$476,'Production Calendar'!$H$3:$H$4,"&gt;="&amp;$B11,'Production Calendar'!$H$3:$H$4,"&lt;"&amp;$B12,'Production Calendar'!$I$3:$I$476,"TR")</f>
        <v>#VALUE!</v>
      </c>
      <c r="E11" s="626">
        <f>0.1*SUMIFS('Production Calendar'!$Z$3:$Z$477,'Production Calendar'!$X$3:$X$477,"&gt;="&amp;$B11,'Production Calendar'!$X$3:$X$477,"&lt;"&amp;$B12)</f>
        <v>0</v>
      </c>
      <c r="F11" s="627">
        <f>0.1*SUMIFS('Production Calendar'!$S$3:$S$477,'Production Calendar'!$P$3:$P$477,"&gt;="&amp;$B11,'Production Calendar'!$P$3:$P$477,"&lt;"&amp;$B12)</f>
        <v>0</v>
      </c>
      <c r="G11" s="628"/>
      <c r="H11" s="581"/>
      <c r="I11" s="581"/>
      <c r="J11" s="581"/>
      <c r="K11" s="581"/>
      <c r="L11" s="581"/>
      <c r="M11" s="581"/>
      <c r="N11" s="581"/>
      <c r="O11" s="581"/>
      <c r="P11" s="581"/>
      <c r="Q11" s="581"/>
      <c r="R11" s="437"/>
      <c r="S11" s="437"/>
      <c r="T11" s="437"/>
      <c r="U11" s="437"/>
      <c r="V11" s="437"/>
      <c r="W11" s="437"/>
      <c r="X11" s="437"/>
      <c r="Y11" s="437"/>
      <c r="Z11" s="421"/>
    </row>
    <row r="12" ht="16.5" customHeight="1">
      <c r="A12" s="617">
        <f t="shared" si="1"/>
        <v>10</v>
      </c>
      <c r="B12" s="582">
        <f t="shared" si="2"/>
        <v>45357</v>
      </c>
      <c r="C12" s="624" t="str">
        <f>SUMIFS('Production Calendar'!$G$3:$G$476,'Production Calendar'!$H$3:$H$4,"&gt;="&amp;$B12,'Production Calendar'!$H$3:$H$4,"&lt;"&amp;$B13,'Production Calendar'!$I$3:$I$476,"DS")</f>
        <v>#VALUE!</v>
      </c>
      <c r="D12" s="625" t="str">
        <f>SUMIFS('Production Calendar'!$G$3:$G$476,'Production Calendar'!$H$3:$H$4,"&gt;="&amp;$B12,'Production Calendar'!$H$3:$H$4,"&lt;"&amp;$B13,'Production Calendar'!$I$3:$I$476,"TR")</f>
        <v>#VALUE!</v>
      </c>
      <c r="E12" s="626">
        <f>0.1*SUMIFS('Production Calendar'!$Z$3:$Z$477,'Production Calendar'!$X$3:$X$477,"&gt;="&amp;$B12,'Production Calendar'!$X$3:$X$477,"&lt;"&amp;$B13)</f>
        <v>0</v>
      </c>
      <c r="F12" s="627">
        <f>0.1*SUMIFS('Production Calendar'!$S$3:$S$477,'Production Calendar'!$P$3:$P$477,"&gt;="&amp;$B12,'Production Calendar'!$P$3:$P$477,"&lt;"&amp;$B13)</f>
        <v>0</v>
      </c>
      <c r="G12" s="628"/>
      <c r="H12" s="581"/>
      <c r="I12" s="581"/>
      <c r="J12" s="581"/>
      <c r="K12" s="581"/>
      <c r="L12" s="581"/>
      <c r="M12" s="581"/>
      <c r="N12" s="581"/>
      <c r="O12" s="581"/>
      <c r="P12" s="581"/>
      <c r="Q12" s="581"/>
      <c r="R12" s="437"/>
      <c r="S12" s="437"/>
      <c r="T12" s="437"/>
      <c r="U12" s="437"/>
      <c r="V12" s="437"/>
      <c r="W12" s="437"/>
      <c r="X12" s="437"/>
      <c r="Y12" s="437"/>
      <c r="Z12" s="421"/>
    </row>
    <row r="13" ht="16.5" customHeight="1">
      <c r="A13" s="617">
        <f t="shared" si="1"/>
        <v>11</v>
      </c>
      <c r="B13" s="582">
        <f t="shared" si="2"/>
        <v>45364</v>
      </c>
      <c r="C13" s="624" t="str">
        <f>SUMIFS('Production Calendar'!$G$3:$G$476,'Production Calendar'!$H$3:$H$4,"&gt;="&amp;$B13,'Production Calendar'!$H$3:$H$4,"&lt;"&amp;$B14,'Production Calendar'!$I$3:$I$476,"DS")</f>
        <v>#VALUE!</v>
      </c>
      <c r="D13" s="625" t="str">
        <f>SUMIFS('Production Calendar'!$G$3:$G$476,'Production Calendar'!$H$3:$H$4,"&gt;="&amp;$B13,'Production Calendar'!$H$3:$H$4,"&lt;"&amp;$B14,'Production Calendar'!$I$3:$I$476,"TR")</f>
        <v>#VALUE!</v>
      </c>
      <c r="E13" s="626">
        <f>0.1*SUMIFS('Production Calendar'!$Z$3:$Z$477,'Production Calendar'!$X$3:$X$477,"&gt;="&amp;$B13,'Production Calendar'!$X$3:$X$477,"&lt;"&amp;$B14)</f>
        <v>0</v>
      </c>
      <c r="F13" s="627">
        <f>0.1*SUMIFS('Production Calendar'!$S$3:$S$477,'Production Calendar'!$P$3:$P$477,"&gt;="&amp;$B13,'Production Calendar'!$P$3:$P$477,"&lt;"&amp;$B14)</f>
        <v>0</v>
      </c>
      <c r="G13" s="628"/>
      <c r="H13" s="581"/>
      <c r="I13" s="581"/>
      <c r="J13" s="581"/>
      <c r="K13" s="581"/>
      <c r="L13" s="581"/>
      <c r="M13" s="581"/>
      <c r="N13" s="581"/>
      <c r="O13" s="581"/>
      <c r="P13" s="581"/>
      <c r="Q13" s="581"/>
      <c r="R13" s="437"/>
      <c r="S13" s="437"/>
      <c r="T13" s="437"/>
      <c r="U13" s="437"/>
      <c r="V13" s="437"/>
      <c r="W13" s="437"/>
      <c r="X13" s="437"/>
      <c r="Y13" s="437"/>
      <c r="Z13" s="421"/>
    </row>
    <row r="14" ht="16.5" customHeight="1">
      <c r="A14" s="617">
        <f t="shared" si="1"/>
        <v>12</v>
      </c>
      <c r="B14" s="582">
        <f t="shared" si="2"/>
        <v>45371</v>
      </c>
      <c r="C14" s="624" t="str">
        <f>SUMIFS('Production Calendar'!$G$3:$G$476,'Production Calendar'!$H$3:$H$4,"&gt;="&amp;$B14,'Production Calendar'!$H$3:$H$4,"&lt;"&amp;$B15,'Production Calendar'!$I$3:$I$476,"DS")</f>
        <v>#VALUE!</v>
      </c>
      <c r="D14" s="625" t="str">
        <f>SUMIFS('Production Calendar'!$G$3:$G$476,'Production Calendar'!$H$3:$H$4,"&gt;="&amp;$B14,'Production Calendar'!$H$3:$H$4,"&lt;"&amp;$B15,'Production Calendar'!$I$3:$I$476,"TR")</f>
        <v>#VALUE!</v>
      </c>
      <c r="E14" s="626">
        <f>0.1*SUMIFS('Production Calendar'!$Z$3:$Z$477,'Production Calendar'!$X$3:$X$477,"&gt;="&amp;$B14,'Production Calendar'!$X$3:$X$477,"&lt;"&amp;$B15)</f>
        <v>0</v>
      </c>
      <c r="F14" s="627">
        <f>0.1*SUMIFS('Production Calendar'!$S$3:$S$477,'Production Calendar'!$P$3:$P$477,"&gt;="&amp;$B14,'Production Calendar'!$P$3:$P$477,"&lt;"&amp;$B15)</f>
        <v>0</v>
      </c>
      <c r="G14" s="628"/>
      <c r="H14" s="581"/>
      <c r="I14" s="581"/>
      <c r="J14" s="581"/>
      <c r="K14" s="581"/>
      <c r="L14" s="581"/>
      <c r="M14" s="581"/>
      <c r="N14" s="581"/>
      <c r="O14" s="581"/>
      <c r="P14" s="581"/>
      <c r="Q14" s="581"/>
      <c r="R14" s="437"/>
      <c r="S14" s="437"/>
      <c r="T14" s="437"/>
      <c r="U14" s="437"/>
      <c r="V14" s="437"/>
      <c r="W14" s="437"/>
      <c r="X14" s="437"/>
      <c r="Y14" s="437"/>
      <c r="Z14" s="421"/>
    </row>
    <row r="15" ht="16.5" customHeight="1">
      <c r="A15" s="617">
        <f t="shared" si="1"/>
        <v>13</v>
      </c>
      <c r="B15" s="582">
        <f t="shared" si="2"/>
        <v>45378</v>
      </c>
      <c r="C15" s="624" t="str">
        <f>SUMIFS('Production Calendar'!$G$3:$G$476,'Production Calendar'!$H$3:$H$4,"&gt;="&amp;$B15,'Production Calendar'!$H$3:$H$4,"&lt;"&amp;$B16,'Production Calendar'!$I$3:$I$476,"DS")</f>
        <v>#VALUE!</v>
      </c>
      <c r="D15" s="625" t="str">
        <f>SUMIFS('Production Calendar'!$G$3:$G$476,'Production Calendar'!$H$3:$H$4,"&gt;="&amp;$B15,'Production Calendar'!$H$3:$H$4,"&lt;"&amp;$B16,'Production Calendar'!$I$3:$I$476,"TR")</f>
        <v>#VALUE!</v>
      </c>
      <c r="E15" s="626">
        <f>0.1*SUMIFS('Production Calendar'!$Z$3:$Z$477,'Production Calendar'!$X$3:$X$477,"&gt;="&amp;$B15,'Production Calendar'!$X$3:$X$477,"&lt;"&amp;$B16)</f>
        <v>0</v>
      </c>
      <c r="F15" s="627">
        <f>0.1*SUMIFS('Production Calendar'!$S$3:$S$477,'Production Calendar'!$P$3:$P$477,"&gt;="&amp;$B15,'Production Calendar'!$P$3:$P$477,"&lt;"&amp;$B16)</f>
        <v>0</v>
      </c>
      <c r="G15" s="628"/>
      <c r="H15" s="581"/>
      <c r="I15" s="581"/>
      <c r="J15" s="581"/>
      <c r="K15" s="581"/>
      <c r="L15" s="581"/>
      <c r="M15" s="581"/>
      <c r="N15" s="581"/>
      <c r="O15" s="581"/>
      <c r="P15" s="581"/>
      <c r="Q15" s="581"/>
      <c r="R15" s="437"/>
      <c r="S15" s="437"/>
      <c r="T15" s="437"/>
      <c r="U15" s="437"/>
      <c r="V15" s="437"/>
      <c r="W15" s="437"/>
      <c r="X15" s="437"/>
      <c r="Y15" s="437"/>
      <c r="Z15" s="421"/>
    </row>
    <row r="16" ht="16.5" customHeight="1">
      <c r="A16" s="617">
        <f t="shared" si="1"/>
        <v>14</v>
      </c>
      <c r="B16" s="582">
        <f t="shared" si="2"/>
        <v>45385</v>
      </c>
      <c r="C16" s="624" t="str">
        <f>SUMIFS('Production Calendar'!$G$3:$G$476,'Production Calendar'!$H$3:$H$4,"&gt;="&amp;$B16,'Production Calendar'!$H$3:$H$4,"&lt;"&amp;$B17,'Production Calendar'!$I$3:$I$476,"DS")</f>
        <v>#VALUE!</v>
      </c>
      <c r="D16" s="625" t="str">
        <f>SUMIFS('Production Calendar'!$G$3:$G$476,'Production Calendar'!$H$3:$H$4,"&gt;="&amp;$B16,'Production Calendar'!$H$3:$H$4,"&lt;"&amp;$B17,'Production Calendar'!$I$3:$I$476,"TR")</f>
        <v>#VALUE!</v>
      </c>
      <c r="E16" s="626">
        <f>0.1*SUMIFS('Production Calendar'!$Z$3:$Z$477,'Production Calendar'!$X$3:$X$477,"&gt;="&amp;$B16,'Production Calendar'!$X$3:$X$477,"&lt;"&amp;$B17)</f>
        <v>0</v>
      </c>
      <c r="F16" s="627">
        <f>0.1*SUMIFS('Production Calendar'!$S$3:$S$477,'Production Calendar'!$P$3:$P$477,"&gt;="&amp;$B16,'Production Calendar'!$P$3:$P$477,"&lt;"&amp;$B17)</f>
        <v>0</v>
      </c>
      <c r="G16" s="628"/>
      <c r="H16" s="581"/>
      <c r="I16" s="581"/>
      <c r="J16" s="581"/>
      <c r="K16" s="581"/>
      <c r="L16" s="581"/>
      <c r="M16" s="581"/>
      <c r="N16" s="581"/>
      <c r="O16" s="581"/>
      <c r="P16" s="581"/>
      <c r="Q16" s="581"/>
      <c r="R16" s="437"/>
      <c r="S16" s="437"/>
      <c r="T16" s="437"/>
      <c r="U16" s="437"/>
      <c r="V16" s="437"/>
      <c r="W16" s="437"/>
      <c r="X16" s="437"/>
      <c r="Y16" s="437"/>
      <c r="Z16" s="421"/>
    </row>
    <row r="17" ht="16.5" customHeight="1">
      <c r="A17" s="617">
        <f t="shared" si="1"/>
        <v>15</v>
      </c>
      <c r="B17" s="582">
        <f t="shared" si="2"/>
        <v>45392</v>
      </c>
      <c r="C17" s="624" t="str">
        <f>SUMIFS('Production Calendar'!$G$3:$G$476,'Production Calendar'!$H$3:$H$4,"&gt;="&amp;$B17,'Production Calendar'!$H$3:$H$4,"&lt;"&amp;$B18,'Production Calendar'!$I$3:$I$476,"DS")</f>
        <v>#VALUE!</v>
      </c>
      <c r="D17" s="625" t="str">
        <f>SUMIFS('Production Calendar'!$G$3:$G$476,'Production Calendar'!$H$3:$H$4,"&gt;="&amp;$B17,'Production Calendar'!$H$3:$H$4,"&lt;"&amp;$B18,'Production Calendar'!$I$3:$I$476,"TR")</f>
        <v>#VALUE!</v>
      </c>
      <c r="E17" s="626">
        <f>0.1*SUMIFS('Production Calendar'!$Z$3:$Z$477,'Production Calendar'!$X$3:$X$477,"&gt;="&amp;$B17,'Production Calendar'!$X$3:$X$477,"&lt;"&amp;$B18)</f>
        <v>0</v>
      </c>
      <c r="F17" s="627">
        <f>0.1*SUMIFS('Production Calendar'!$S$3:$S$477,'Production Calendar'!$P$3:$P$477,"&gt;="&amp;$B17,'Production Calendar'!$P$3:$P$477,"&lt;"&amp;$B18)</f>
        <v>0</v>
      </c>
      <c r="G17" s="628"/>
      <c r="H17" s="581"/>
      <c r="I17" s="581"/>
      <c r="J17" s="581"/>
      <c r="K17" s="581"/>
      <c r="L17" s="581"/>
      <c r="M17" s="581"/>
      <c r="N17" s="581"/>
      <c r="O17" s="581"/>
      <c r="P17" s="581"/>
      <c r="Q17" s="581"/>
      <c r="R17" s="437"/>
      <c r="S17" s="437"/>
      <c r="T17" s="437"/>
      <c r="U17" s="437"/>
      <c r="V17" s="437"/>
      <c r="W17" s="437"/>
      <c r="X17" s="437"/>
      <c r="Y17" s="437"/>
      <c r="Z17" s="421"/>
    </row>
    <row r="18" ht="16.5" customHeight="1">
      <c r="A18" s="617">
        <f t="shared" si="1"/>
        <v>16</v>
      </c>
      <c r="B18" s="582">
        <f t="shared" si="2"/>
        <v>45399</v>
      </c>
      <c r="C18" s="624" t="str">
        <f>SUMIFS('Production Calendar'!$G$3:$G$476,'Production Calendar'!$H$3:$H$4,"&gt;="&amp;$B18,'Production Calendar'!$H$3:$H$4,"&lt;"&amp;$B19,'Production Calendar'!$I$3:$I$476,"DS")</f>
        <v>#VALUE!</v>
      </c>
      <c r="D18" s="625" t="str">
        <f>SUMIFS('Production Calendar'!$G$3:$G$476,'Production Calendar'!$H$3:$H$4,"&gt;="&amp;$B18,'Production Calendar'!$H$3:$H$4,"&lt;"&amp;$B19,'Production Calendar'!$I$3:$I$476,"TR")</f>
        <v>#VALUE!</v>
      </c>
      <c r="E18" s="626">
        <f>0.1*SUMIFS('Production Calendar'!$Z$3:$Z$477,'Production Calendar'!$X$3:$X$477,"&gt;="&amp;$B18,'Production Calendar'!$X$3:$X$477,"&lt;"&amp;$B19)</f>
        <v>0</v>
      </c>
      <c r="F18" s="627">
        <f>0.1*SUMIFS('Production Calendar'!$S$3:$S$477,'Production Calendar'!$P$3:$P$477,"&gt;="&amp;$B18,'Production Calendar'!$P$3:$P$477,"&lt;"&amp;$B19)</f>
        <v>0</v>
      </c>
      <c r="G18" s="628"/>
      <c r="H18" s="581"/>
      <c r="I18" s="581"/>
      <c r="J18" s="581"/>
      <c r="K18" s="581"/>
      <c r="L18" s="581"/>
      <c r="M18" s="581"/>
      <c r="N18" s="581"/>
      <c r="O18" s="581"/>
      <c r="P18" s="581"/>
      <c r="Q18" s="581"/>
      <c r="R18" s="437"/>
      <c r="S18" s="437"/>
      <c r="T18" s="437"/>
      <c r="U18" s="437"/>
      <c r="V18" s="437"/>
      <c r="W18" s="437"/>
      <c r="X18" s="437"/>
      <c r="Y18" s="437"/>
      <c r="Z18" s="421"/>
    </row>
    <row r="19" ht="16.5" customHeight="1">
      <c r="A19" s="617">
        <f t="shared" si="1"/>
        <v>17</v>
      </c>
      <c r="B19" s="582">
        <f t="shared" si="2"/>
        <v>45406</v>
      </c>
      <c r="C19" s="624" t="str">
        <f>SUMIFS('Production Calendar'!$G$3:$G$476,'Production Calendar'!$H$3:$H$4,"&gt;="&amp;$B19,'Production Calendar'!$H$3:$H$4,"&lt;"&amp;$B20,'Production Calendar'!$I$3:$I$476,"DS")</f>
        <v>#VALUE!</v>
      </c>
      <c r="D19" s="625" t="str">
        <f>SUMIFS('Production Calendar'!$G$3:$G$476,'Production Calendar'!$H$3:$H$4,"&gt;="&amp;$B19,'Production Calendar'!$H$3:$H$4,"&lt;"&amp;$B20,'Production Calendar'!$I$3:$I$476,"TR")</f>
        <v>#VALUE!</v>
      </c>
      <c r="E19" s="626">
        <f>0.1*SUMIFS('Production Calendar'!$Z$3:$Z$477,'Production Calendar'!$X$3:$X$477,"&gt;="&amp;$B19,'Production Calendar'!$X$3:$X$477,"&lt;"&amp;$B20)</f>
        <v>0</v>
      </c>
      <c r="F19" s="627">
        <f>0.1*SUMIFS('Production Calendar'!$S$3:$S$477,'Production Calendar'!$P$3:$P$477,"&gt;="&amp;$B19,'Production Calendar'!$P$3:$P$477,"&lt;"&amp;$B20)</f>
        <v>0</v>
      </c>
      <c r="G19" s="628"/>
      <c r="H19" s="581"/>
      <c r="I19" s="581"/>
      <c r="J19" s="581"/>
      <c r="K19" s="581"/>
      <c r="L19" s="581"/>
      <c r="M19" s="581"/>
      <c r="N19" s="581"/>
      <c r="O19" s="581"/>
      <c r="P19" s="581"/>
      <c r="Q19" s="581"/>
      <c r="R19" s="437"/>
      <c r="S19" s="437"/>
      <c r="T19" s="437"/>
      <c r="U19" s="437"/>
      <c r="V19" s="437"/>
      <c r="W19" s="437"/>
      <c r="X19" s="437"/>
      <c r="Y19" s="437"/>
      <c r="Z19" s="421"/>
    </row>
    <row r="20" ht="16.5" customHeight="1">
      <c r="A20" s="617">
        <f t="shared" si="1"/>
        <v>18</v>
      </c>
      <c r="B20" s="582">
        <f t="shared" si="2"/>
        <v>45413</v>
      </c>
      <c r="C20" s="624" t="str">
        <f>SUMIFS('Production Calendar'!$G$3:$G$476,'Production Calendar'!$H$3:$H$4,"&gt;="&amp;$B20,'Production Calendar'!$H$3:$H$4,"&lt;"&amp;$B21,'Production Calendar'!$I$3:$I$476,"DS")</f>
        <v>#VALUE!</v>
      </c>
      <c r="D20" s="625" t="str">
        <f>SUMIFS('Production Calendar'!$G$3:$G$476,'Production Calendar'!$H$3:$H$4,"&gt;="&amp;$B20,'Production Calendar'!$H$3:$H$4,"&lt;"&amp;$B21,'Production Calendar'!$I$3:$I$476,"TR")</f>
        <v>#VALUE!</v>
      </c>
      <c r="E20" s="626">
        <f>0.1*SUMIFS('Production Calendar'!$Z$3:$Z$477,'Production Calendar'!$X$3:$X$477,"&gt;="&amp;$B20,'Production Calendar'!$X$3:$X$477,"&lt;"&amp;$B21)</f>
        <v>0</v>
      </c>
      <c r="F20" s="627">
        <f>0.1*SUMIFS('Production Calendar'!$S$3:$S$477,'Production Calendar'!$P$3:$P$477,"&gt;="&amp;$B20,'Production Calendar'!$P$3:$P$477,"&lt;"&amp;$B21)</f>
        <v>0</v>
      </c>
      <c r="G20" s="628"/>
      <c r="H20" s="581"/>
      <c r="I20" s="581"/>
      <c r="J20" s="581"/>
      <c r="K20" s="581"/>
      <c r="L20" s="581"/>
      <c r="M20" s="581"/>
      <c r="N20" s="581"/>
      <c r="O20" s="581"/>
      <c r="P20" s="581"/>
      <c r="Q20" s="581"/>
      <c r="R20" s="437"/>
      <c r="S20" s="437"/>
      <c r="T20" s="437"/>
      <c r="U20" s="437"/>
      <c r="V20" s="437"/>
      <c r="W20" s="437"/>
      <c r="X20" s="437"/>
      <c r="Y20" s="437"/>
      <c r="Z20" s="421"/>
    </row>
    <row r="21" ht="16.5" customHeight="1">
      <c r="A21" s="617">
        <f t="shared" si="1"/>
        <v>19</v>
      </c>
      <c r="B21" s="582">
        <f t="shared" si="2"/>
        <v>45420</v>
      </c>
      <c r="C21" s="624" t="str">
        <f>SUMIFS('Production Calendar'!$G$3:$G$476,'Production Calendar'!$H$3:$H$4,"&gt;="&amp;$B21,'Production Calendar'!$H$3:$H$4,"&lt;"&amp;$B22,'Production Calendar'!$I$3:$I$476,"DS")</f>
        <v>#VALUE!</v>
      </c>
      <c r="D21" s="625" t="str">
        <f>SUMIFS('Production Calendar'!$G$3:$G$476,'Production Calendar'!$H$3:$H$4,"&gt;="&amp;$B21,'Production Calendar'!$H$3:$H$4,"&lt;"&amp;$B22,'Production Calendar'!$I$3:$I$476,"TR")</f>
        <v>#VALUE!</v>
      </c>
      <c r="E21" s="626">
        <f>0.1*SUMIFS('Production Calendar'!$Z$3:$Z$477,'Production Calendar'!$X$3:$X$477,"&gt;="&amp;$B21,'Production Calendar'!$X$3:$X$477,"&lt;"&amp;$B22)</f>
        <v>0</v>
      </c>
      <c r="F21" s="627">
        <f>0.1*SUMIFS('Production Calendar'!$S$3:$S$477,'Production Calendar'!$P$3:$P$477,"&gt;="&amp;$B21,'Production Calendar'!$P$3:$P$477,"&lt;"&amp;$B22)</f>
        <v>0</v>
      </c>
      <c r="G21" s="628"/>
      <c r="H21" s="581"/>
      <c r="I21" s="581"/>
      <c r="J21" s="581"/>
      <c r="K21" s="581"/>
      <c r="L21" s="581"/>
      <c r="M21" s="581"/>
      <c r="N21" s="581"/>
      <c r="O21" s="581"/>
      <c r="P21" s="581"/>
      <c r="Q21" s="581"/>
      <c r="R21" s="437"/>
      <c r="S21" s="437"/>
      <c r="T21" s="437"/>
      <c r="U21" s="437"/>
      <c r="V21" s="437"/>
      <c r="W21" s="437"/>
      <c r="X21" s="437"/>
      <c r="Y21" s="437"/>
      <c r="Z21" s="421"/>
    </row>
    <row r="22" ht="16.5" customHeight="1">
      <c r="A22" s="617">
        <f t="shared" si="1"/>
        <v>20</v>
      </c>
      <c r="B22" s="582">
        <f t="shared" si="2"/>
        <v>45427</v>
      </c>
      <c r="C22" s="624" t="str">
        <f>SUMIFS('Production Calendar'!$G$3:$G$476,'Production Calendar'!$H$3:$H$4,"&gt;="&amp;$B22,'Production Calendar'!$H$3:$H$4,"&lt;"&amp;$B23,'Production Calendar'!$I$3:$I$476,"DS")</f>
        <v>#VALUE!</v>
      </c>
      <c r="D22" s="625" t="str">
        <f>SUMIFS('Production Calendar'!$G$3:$G$476,'Production Calendar'!$H$3:$H$4,"&gt;="&amp;$B22,'Production Calendar'!$H$3:$H$4,"&lt;"&amp;$B23,'Production Calendar'!$I$3:$I$476,"TR")</f>
        <v>#VALUE!</v>
      </c>
      <c r="E22" s="626">
        <f>0.1*SUMIFS('Production Calendar'!$Z$3:$Z$477,'Production Calendar'!$X$3:$X$477,"&gt;="&amp;$B22,'Production Calendar'!$X$3:$X$477,"&lt;"&amp;$B23)</f>
        <v>0</v>
      </c>
      <c r="F22" s="627">
        <f>0.1*SUMIFS('Production Calendar'!$S$3:$S$477,'Production Calendar'!$P$3:$P$477,"&gt;="&amp;$B22,'Production Calendar'!$P$3:$P$477,"&lt;"&amp;$B23)</f>
        <v>0</v>
      </c>
      <c r="G22" s="628"/>
      <c r="H22" s="581"/>
      <c r="I22" s="581"/>
      <c r="J22" s="581"/>
      <c r="K22" s="581"/>
      <c r="L22" s="581"/>
      <c r="M22" s="581"/>
      <c r="N22" s="581"/>
      <c r="O22" s="581"/>
      <c r="P22" s="581"/>
      <c r="Q22" s="581"/>
      <c r="R22" s="437"/>
      <c r="S22" s="437"/>
      <c r="T22" s="437"/>
      <c r="U22" s="437"/>
      <c r="V22" s="437"/>
      <c r="W22" s="437"/>
      <c r="X22" s="437"/>
      <c r="Y22" s="437"/>
      <c r="Z22" s="421"/>
    </row>
    <row r="23" ht="16.5" customHeight="1">
      <c r="A23" s="617">
        <f t="shared" si="1"/>
        <v>21</v>
      </c>
      <c r="B23" s="582">
        <f t="shared" si="2"/>
        <v>45434</v>
      </c>
      <c r="C23" s="624" t="str">
        <f>SUMIFS('Production Calendar'!$G$3:$G$476,'Production Calendar'!$H$3:$H$4,"&gt;="&amp;$B23,'Production Calendar'!$H$3:$H$4,"&lt;"&amp;$B24,'Production Calendar'!$I$3:$I$476,"DS")</f>
        <v>#VALUE!</v>
      </c>
      <c r="D23" s="625" t="str">
        <f>SUMIFS('Production Calendar'!$G$3:$G$476,'Production Calendar'!$H$3:$H$4,"&gt;="&amp;$B23,'Production Calendar'!$H$3:$H$4,"&lt;"&amp;$B24,'Production Calendar'!$I$3:$I$476,"TR")</f>
        <v>#VALUE!</v>
      </c>
      <c r="E23" s="626">
        <f>0.1*SUMIFS('Production Calendar'!$Z$3:$Z$477,'Production Calendar'!$X$3:$X$477,"&gt;="&amp;$B23,'Production Calendar'!$X$3:$X$477,"&lt;"&amp;$B24)</f>
        <v>0</v>
      </c>
      <c r="F23" s="627">
        <f>0.1*SUMIFS('Production Calendar'!$S$3:$S$477,'Production Calendar'!$P$3:$P$477,"&gt;="&amp;$B23,'Production Calendar'!$P$3:$P$477,"&lt;"&amp;$B24)</f>
        <v>0</v>
      </c>
      <c r="G23" s="628"/>
      <c r="H23" s="581"/>
      <c r="I23" s="581"/>
      <c r="J23" s="581"/>
      <c r="K23" s="581"/>
      <c r="L23" s="581"/>
      <c r="M23" s="581"/>
      <c r="N23" s="581"/>
      <c r="O23" s="581"/>
      <c r="P23" s="581"/>
      <c r="Q23" s="581"/>
      <c r="R23" s="437"/>
      <c r="S23" s="437"/>
      <c r="T23" s="437"/>
      <c r="U23" s="437"/>
      <c r="V23" s="437"/>
      <c r="W23" s="437"/>
      <c r="X23" s="437"/>
      <c r="Y23" s="437"/>
      <c r="Z23" s="421"/>
    </row>
    <row r="24" ht="16.5" customHeight="1">
      <c r="A24" s="617">
        <f t="shared" si="1"/>
        <v>22</v>
      </c>
      <c r="B24" s="582">
        <f t="shared" si="2"/>
        <v>45441</v>
      </c>
      <c r="C24" s="624" t="str">
        <f>SUMIFS('Production Calendar'!$G$3:$G$476,'Production Calendar'!$H$3:$H$4,"&gt;="&amp;$B24,'Production Calendar'!$H$3:$H$4,"&lt;"&amp;$B25,'Production Calendar'!$I$3:$I$476,"DS")</f>
        <v>#VALUE!</v>
      </c>
      <c r="D24" s="625" t="str">
        <f>SUMIFS('Production Calendar'!$G$3:$G$476,'Production Calendar'!$H$3:$H$4,"&gt;="&amp;$B24,'Production Calendar'!$H$3:$H$4,"&lt;"&amp;$B25,'Production Calendar'!$I$3:$I$476,"TR")</f>
        <v>#VALUE!</v>
      </c>
      <c r="E24" s="626">
        <f>0.1*SUMIFS('Production Calendar'!$Z$3:$Z$477,'Production Calendar'!$X$3:$X$477,"&gt;="&amp;$B24,'Production Calendar'!$X$3:$X$477,"&lt;"&amp;$B25)</f>
        <v>0</v>
      </c>
      <c r="F24" s="627">
        <f>0.1*SUMIFS('Production Calendar'!$S$3:$S$477,'Production Calendar'!$P$3:$P$477,"&gt;="&amp;$B24,'Production Calendar'!$P$3:$P$477,"&lt;"&amp;$B25)</f>
        <v>0</v>
      </c>
      <c r="G24" s="628"/>
      <c r="H24" s="581"/>
      <c r="I24" s="581"/>
      <c r="J24" s="581"/>
      <c r="K24" s="581"/>
      <c r="L24" s="581"/>
      <c r="M24" s="581"/>
      <c r="N24" s="581"/>
      <c r="O24" s="581"/>
      <c r="P24" s="581"/>
      <c r="Q24" s="581"/>
      <c r="R24" s="437"/>
      <c r="S24" s="437"/>
      <c r="T24" s="437"/>
      <c r="U24" s="437"/>
      <c r="V24" s="437"/>
      <c r="W24" s="437"/>
      <c r="X24" s="437"/>
      <c r="Y24" s="437"/>
      <c r="Z24" s="421"/>
    </row>
    <row r="25" ht="16.5" customHeight="1">
      <c r="A25" s="617">
        <f t="shared" si="1"/>
        <v>23</v>
      </c>
      <c r="B25" s="582">
        <f t="shared" si="2"/>
        <v>45448</v>
      </c>
      <c r="C25" s="624" t="str">
        <f>SUMIFS('Production Calendar'!$G$3:$G$476,'Production Calendar'!$H$3:$H$4,"&gt;="&amp;$B25,'Production Calendar'!$H$3:$H$4,"&lt;"&amp;$B26,'Production Calendar'!$I$3:$I$476,"DS")</f>
        <v>#VALUE!</v>
      </c>
      <c r="D25" s="625" t="str">
        <f>SUMIFS('Production Calendar'!$G$3:$G$476,'Production Calendar'!$H$3:$H$4,"&gt;="&amp;$B25,'Production Calendar'!$H$3:$H$4,"&lt;"&amp;$B26,'Production Calendar'!$I$3:$I$476,"TR")</f>
        <v>#VALUE!</v>
      </c>
      <c r="E25" s="626">
        <f>0.1*SUMIFS('Production Calendar'!$Z$3:$Z$477,'Production Calendar'!$X$3:$X$477,"&gt;="&amp;$B25,'Production Calendar'!$X$3:$X$477,"&lt;"&amp;$B26)</f>
        <v>0</v>
      </c>
      <c r="F25" s="627">
        <f>0.1*SUMIFS('Production Calendar'!$S$3:$S$477,'Production Calendar'!$P$3:$P$477,"&gt;="&amp;$B25,'Production Calendar'!$P$3:$P$477,"&lt;"&amp;$B26)</f>
        <v>0</v>
      </c>
      <c r="G25" s="628"/>
      <c r="H25" s="581"/>
      <c r="I25" s="581"/>
      <c r="J25" s="581"/>
      <c r="K25" s="581"/>
      <c r="L25" s="581"/>
      <c r="M25" s="581"/>
      <c r="N25" s="581"/>
      <c r="O25" s="581"/>
      <c r="P25" s="581"/>
      <c r="Q25" s="581"/>
      <c r="R25" s="437"/>
      <c r="S25" s="437"/>
      <c r="T25" s="437"/>
      <c r="U25" s="437"/>
      <c r="V25" s="437"/>
      <c r="W25" s="437"/>
      <c r="X25" s="437"/>
      <c r="Y25" s="437"/>
      <c r="Z25" s="421"/>
    </row>
    <row r="26" ht="16.5" customHeight="1">
      <c r="A26" s="617">
        <f t="shared" si="1"/>
        <v>24</v>
      </c>
      <c r="B26" s="582">
        <f t="shared" si="2"/>
        <v>45455</v>
      </c>
      <c r="C26" s="624" t="str">
        <f>SUMIFS('Production Calendar'!$G$3:$G$476,'Production Calendar'!$H$3:$H$4,"&gt;="&amp;$B26,'Production Calendar'!$H$3:$H$4,"&lt;"&amp;$B27,'Production Calendar'!$I$3:$I$476,"DS")</f>
        <v>#VALUE!</v>
      </c>
      <c r="D26" s="625" t="str">
        <f>SUMIFS('Production Calendar'!$G$3:$G$476,'Production Calendar'!$H$3:$H$4,"&gt;="&amp;$B26,'Production Calendar'!$H$3:$H$4,"&lt;"&amp;$B27,'Production Calendar'!$I$3:$I$476,"TR")</f>
        <v>#VALUE!</v>
      </c>
      <c r="E26" s="626">
        <f>0.1*SUMIFS('Production Calendar'!$Z$3:$Z$477,'Production Calendar'!$X$3:$X$477,"&gt;="&amp;$B26,'Production Calendar'!$X$3:$X$477,"&lt;"&amp;$B27)</f>
        <v>0</v>
      </c>
      <c r="F26" s="627">
        <f>0.1*SUMIFS('Production Calendar'!$S$3:$S$477,'Production Calendar'!$P$3:$P$477,"&gt;="&amp;$B26,'Production Calendar'!$P$3:$P$477,"&lt;"&amp;$B27)</f>
        <v>0</v>
      </c>
      <c r="G26" s="628"/>
      <c r="H26" s="581"/>
      <c r="I26" s="581"/>
      <c r="J26" s="581"/>
      <c r="K26" s="581"/>
      <c r="L26" s="581"/>
      <c r="M26" s="581"/>
      <c r="N26" s="581"/>
      <c r="O26" s="581"/>
      <c r="P26" s="581"/>
      <c r="Q26" s="581"/>
      <c r="R26" s="437"/>
      <c r="S26" s="437"/>
      <c r="T26" s="437"/>
      <c r="U26" s="437"/>
      <c r="V26" s="437"/>
      <c r="W26" s="437"/>
      <c r="X26" s="437"/>
      <c r="Y26" s="437"/>
      <c r="Z26" s="421"/>
    </row>
    <row r="27" ht="16.5" customHeight="1">
      <c r="A27" s="617">
        <f t="shared" si="1"/>
        <v>25</v>
      </c>
      <c r="B27" s="582">
        <f t="shared" si="2"/>
        <v>45462</v>
      </c>
      <c r="C27" s="624" t="str">
        <f>SUMIFS('Production Calendar'!$G$3:$G$476,'Production Calendar'!$H$3:$H$4,"&gt;="&amp;$B27,'Production Calendar'!$H$3:$H$4,"&lt;"&amp;$B28,'Production Calendar'!$I$3:$I$476,"DS")</f>
        <v>#VALUE!</v>
      </c>
      <c r="D27" s="625" t="str">
        <f>SUMIFS('Production Calendar'!$G$3:$G$476,'Production Calendar'!$H$3:$H$4,"&gt;="&amp;$B27,'Production Calendar'!$H$3:$H$4,"&lt;"&amp;$B28,'Production Calendar'!$I$3:$I$476,"TR")</f>
        <v>#VALUE!</v>
      </c>
      <c r="E27" s="626">
        <f>0.1*SUMIFS('Production Calendar'!$Z$3:$Z$477,'Production Calendar'!$X$3:$X$477,"&gt;="&amp;$B27,'Production Calendar'!$X$3:$X$477,"&lt;"&amp;$B28)</f>
        <v>0</v>
      </c>
      <c r="F27" s="627">
        <f>0.1*SUMIFS('Production Calendar'!$S$3:$S$477,'Production Calendar'!$P$3:$P$477,"&gt;="&amp;$B27,'Production Calendar'!$P$3:$P$477,"&lt;"&amp;$B28)</f>
        <v>0</v>
      </c>
      <c r="G27" s="628"/>
      <c r="H27" s="581"/>
      <c r="I27" s="581"/>
      <c r="J27" s="581"/>
      <c r="K27" s="581"/>
      <c r="L27" s="581"/>
      <c r="M27" s="581"/>
      <c r="N27" s="581"/>
      <c r="O27" s="581"/>
      <c r="P27" s="581"/>
      <c r="Q27" s="581"/>
      <c r="R27" s="437"/>
      <c r="S27" s="437"/>
      <c r="T27" s="437"/>
      <c r="U27" s="437"/>
      <c r="V27" s="437"/>
      <c r="W27" s="437"/>
      <c r="X27" s="437"/>
      <c r="Y27" s="437"/>
      <c r="Z27" s="421"/>
    </row>
    <row r="28" ht="16.5" customHeight="1">
      <c r="A28" s="617">
        <f t="shared" si="1"/>
        <v>26</v>
      </c>
      <c r="B28" s="582">
        <f t="shared" si="2"/>
        <v>45469</v>
      </c>
      <c r="C28" s="624" t="str">
        <f>SUMIFS('Production Calendar'!$G$3:$G$476,'Production Calendar'!$H$3:$H$4,"&gt;="&amp;$B28,'Production Calendar'!$H$3:$H$4,"&lt;"&amp;$B29,'Production Calendar'!$I$3:$I$476,"DS")</f>
        <v>#VALUE!</v>
      </c>
      <c r="D28" s="625" t="str">
        <f>SUMIFS('Production Calendar'!$G$3:$G$476,'Production Calendar'!$H$3:$H$4,"&gt;="&amp;$B28,'Production Calendar'!$H$3:$H$4,"&lt;"&amp;$B29,'Production Calendar'!$I$3:$I$476,"TR")</f>
        <v>#VALUE!</v>
      </c>
      <c r="E28" s="626">
        <f>0.1*SUMIFS('Production Calendar'!$Z$3:$Z$477,'Production Calendar'!$X$3:$X$477,"&gt;="&amp;$B28,'Production Calendar'!$X$3:$X$477,"&lt;"&amp;$B29)</f>
        <v>0</v>
      </c>
      <c r="F28" s="627">
        <f>0.1*SUMIFS('Production Calendar'!$S$3:$S$477,'Production Calendar'!$P$3:$P$477,"&gt;="&amp;$B28,'Production Calendar'!$P$3:$P$477,"&lt;"&amp;$B29)</f>
        <v>0</v>
      </c>
      <c r="G28" s="628"/>
      <c r="H28" s="581"/>
      <c r="I28" s="581"/>
      <c r="J28" s="581"/>
      <c r="K28" s="581"/>
      <c r="L28" s="581"/>
      <c r="M28" s="581"/>
      <c r="N28" s="581"/>
      <c r="O28" s="581"/>
      <c r="P28" s="581"/>
      <c r="Q28" s="581"/>
      <c r="R28" s="437"/>
      <c r="S28" s="437"/>
      <c r="T28" s="437"/>
      <c r="U28" s="437"/>
      <c r="V28" s="437"/>
      <c r="W28" s="437"/>
      <c r="X28" s="437"/>
      <c r="Y28" s="437"/>
      <c r="Z28" s="421"/>
    </row>
    <row r="29" ht="16.5" customHeight="1">
      <c r="A29" s="617">
        <f t="shared" si="1"/>
        <v>27</v>
      </c>
      <c r="B29" s="582">
        <f t="shared" si="2"/>
        <v>45476</v>
      </c>
      <c r="C29" s="624" t="str">
        <f>SUMIFS('Production Calendar'!$G$3:$G$476,'Production Calendar'!$H$3:$H$4,"&gt;="&amp;$B29,'Production Calendar'!$H$3:$H$4,"&lt;"&amp;$B30,'Production Calendar'!$I$3:$I$476,"DS")</f>
        <v>#VALUE!</v>
      </c>
      <c r="D29" s="625" t="str">
        <f>SUMIFS('Production Calendar'!$G$3:$G$476,'Production Calendar'!$H$3:$H$4,"&gt;="&amp;$B29,'Production Calendar'!$H$3:$H$4,"&lt;"&amp;$B30,'Production Calendar'!$I$3:$I$476,"TR")</f>
        <v>#VALUE!</v>
      </c>
      <c r="E29" s="626">
        <f>0.1*SUMIFS('Production Calendar'!$Z$3:$Z$477,'Production Calendar'!$X$3:$X$477,"&gt;="&amp;$B29,'Production Calendar'!$X$3:$X$477,"&lt;"&amp;$B30)</f>
        <v>0</v>
      </c>
      <c r="F29" s="627">
        <f>0.1*SUMIFS('Production Calendar'!$S$3:$S$477,'Production Calendar'!$P$3:$P$477,"&gt;="&amp;$B29,'Production Calendar'!$P$3:$P$477,"&lt;"&amp;$B30)</f>
        <v>0</v>
      </c>
      <c r="G29" s="628"/>
      <c r="H29" s="581"/>
      <c r="I29" s="581"/>
      <c r="J29" s="581"/>
      <c r="K29" s="581"/>
      <c r="L29" s="581"/>
      <c r="M29" s="581"/>
      <c r="N29" s="581"/>
      <c r="O29" s="581"/>
      <c r="P29" s="581"/>
      <c r="Q29" s="581"/>
      <c r="R29" s="437"/>
      <c r="S29" s="437"/>
      <c r="T29" s="437"/>
      <c r="U29" s="437"/>
      <c r="V29" s="437"/>
      <c r="W29" s="437"/>
      <c r="X29" s="437"/>
      <c r="Y29" s="437"/>
      <c r="Z29" s="421"/>
    </row>
    <row r="30" ht="16.5" customHeight="1">
      <c r="A30" s="617">
        <f t="shared" si="1"/>
        <v>28</v>
      </c>
      <c r="B30" s="582">
        <f t="shared" si="2"/>
        <v>45483</v>
      </c>
      <c r="C30" s="624" t="str">
        <f>SUMIFS('Production Calendar'!$G$3:$G$476,'Production Calendar'!$H$3:$H$4,"&gt;="&amp;$B30,'Production Calendar'!$H$3:$H$4,"&lt;"&amp;$B31,'Production Calendar'!$I$3:$I$476,"DS")</f>
        <v>#VALUE!</v>
      </c>
      <c r="D30" s="625" t="str">
        <f>SUMIFS('Production Calendar'!$G$3:$G$476,'Production Calendar'!$H$3:$H$4,"&gt;="&amp;$B30,'Production Calendar'!$H$3:$H$4,"&lt;"&amp;$B31,'Production Calendar'!$I$3:$I$476,"TR")</f>
        <v>#VALUE!</v>
      </c>
      <c r="E30" s="626">
        <f>0.1*SUMIFS('Production Calendar'!$Z$3:$Z$477,'Production Calendar'!$X$3:$X$477,"&gt;="&amp;$B30,'Production Calendar'!$X$3:$X$477,"&lt;"&amp;$B31)</f>
        <v>0</v>
      </c>
      <c r="F30" s="627">
        <f>0.1*SUMIFS('Production Calendar'!$S$3:$S$477,'Production Calendar'!$P$3:$P$477,"&gt;="&amp;$B30,'Production Calendar'!$P$3:$P$477,"&lt;"&amp;$B31)</f>
        <v>0</v>
      </c>
      <c r="G30" s="628"/>
      <c r="H30" s="581"/>
      <c r="I30" s="581"/>
      <c r="J30" s="581"/>
      <c r="K30" s="581"/>
      <c r="L30" s="581"/>
      <c r="M30" s="581"/>
      <c r="N30" s="581"/>
      <c r="O30" s="581"/>
      <c r="P30" s="581"/>
      <c r="Q30" s="581"/>
      <c r="R30" s="437"/>
      <c r="S30" s="437"/>
      <c r="T30" s="437"/>
      <c r="U30" s="437"/>
      <c r="V30" s="437"/>
      <c r="W30" s="437"/>
      <c r="X30" s="437"/>
      <c r="Y30" s="437"/>
      <c r="Z30" s="421"/>
    </row>
    <row r="31" ht="16.5" customHeight="1">
      <c r="A31" s="617">
        <f t="shared" si="1"/>
        <v>29</v>
      </c>
      <c r="B31" s="582">
        <f t="shared" si="2"/>
        <v>45490</v>
      </c>
      <c r="C31" s="624" t="str">
        <f>SUMIFS('Production Calendar'!$G$3:$G$476,'Production Calendar'!$H$3:$H$4,"&gt;="&amp;$B31,'Production Calendar'!$H$3:$H$4,"&lt;"&amp;$B32,'Production Calendar'!$I$3:$I$476,"DS")</f>
        <v>#VALUE!</v>
      </c>
      <c r="D31" s="625" t="str">
        <f>SUMIFS('Production Calendar'!$G$3:$G$476,'Production Calendar'!$H$3:$H$4,"&gt;="&amp;$B31,'Production Calendar'!$H$3:$H$4,"&lt;"&amp;$B32,'Production Calendar'!$I$3:$I$476,"TR")</f>
        <v>#VALUE!</v>
      </c>
      <c r="E31" s="626">
        <f>0.1*SUMIFS('Production Calendar'!$Z$3:$Z$477,'Production Calendar'!$X$3:$X$477,"&gt;="&amp;$B31,'Production Calendar'!$X$3:$X$477,"&lt;"&amp;$B32)</f>
        <v>0</v>
      </c>
      <c r="F31" s="627">
        <f>0.1*SUMIFS('Production Calendar'!$S$3:$S$477,'Production Calendar'!$P$3:$P$477,"&gt;="&amp;$B31,'Production Calendar'!$P$3:$P$477,"&lt;"&amp;$B32)</f>
        <v>0</v>
      </c>
      <c r="G31" s="628"/>
      <c r="H31" s="581"/>
      <c r="I31" s="581"/>
      <c r="J31" s="581"/>
      <c r="K31" s="581"/>
      <c r="L31" s="581"/>
      <c r="M31" s="581"/>
      <c r="N31" s="581"/>
      <c r="O31" s="581"/>
      <c r="P31" s="581"/>
      <c r="Q31" s="581"/>
      <c r="R31" s="437"/>
      <c r="S31" s="437"/>
      <c r="T31" s="437"/>
      <c r="U31" s="437"/>
      <c r="V31" s="437"/>
      <c r="W31" s="437"/>
      <c r="X31" s="437"/>
      <c r="Y31" s="437"/>
      <c r="Z31" s="421"/>
    </row>
    <row r="32" ht="16.5" customHeight="1">
      <c r="A32" s="617">
        <f t="shared" si="1"/>
        <v>30</v>
      </c>
      <c r="B32" s="582">
        <f t="shared" si="2"/>
        <v>45497</v>
      </c>
      <c r="C32" s="624" t="str">
        <f>SUMIFS('Production Calendar'!$G$3:$G$476,'Production Calendar'!$H$3:$H$4,"&gt;="&amp;$B32,'Production Calendar'!$H$3:$H$4,"&lt;"&amp;$B33,'Production Calendar'!$I$3:$I$476,"DS")</f>
        <v>#VALUE!</v>
      </c>
      <c r="D32" s="625" t="str">
        <f>SUMIFS('Production Calendar'!$G$3:$G$476,'Production Calendar'!$H$3:$H$4,"&gt;="&amp;$B32,'Production Calendar'!$H$3:$H$4,"&lt;"&amp;$B33,'Production Calendar'!$I$3:$I$476,"TR")</f>
        <v>#VALUE!</v>
      </c>
      <c r="E32" s="626">
        <f>0.1*SUMIFS('Production Calendar'!$Z$3:$Z$477,'Production Calendar'!$X$3:$X$477,"&gt;="&amp;$B32,'Production Calendar'!$X$3:$X$477,"&lt;"&amp;$B33)</f>
        <v>0</v>
      </c>
      <c r="F32" s="627">
        <f>0.1*SUMIFS('Production Calendar'!$S$3:$S$477,'Production Calendar'!$P$3:$P$477,"&gt;="&amp;$B32,'Production Calendar'!$P$3:$P$477,"&lt;"&amp;$B33)</f>
        <v>0</v>
      </c>
      <c r="G32" s="628"/>
      <c r="H32" s="581"/>
      <c r="I32" s="581"/>
      <c r="J32" s="581"/>
      <c r="K32" s="581"/>
      <c r="L32" s="581"/>
      <c r="M32" s="581"/>
      <c r="N32" s="581"/>
      <c r="O32" s="581"/>
      <c r="P32" s="581"/>
      <c r="Q32" s="581"/>
      <c r="R32" s="437"/>
      <c r="S32" s="437"/>
      <c r="T32" s="437"/>
      <c r="U32" s="437"/>
      <c r="V32" s="437"/>
      <c r="W32" s="437"/>
      <c r="X32" s="437"/>
      <c r="Y32" s="437"/>
      <c r="Z32" s="421"/>
    </row>
    <row r="33" ht="16.5" customHeight="1">
      <c r="A33" s="617">
        <f t="shared" si="1"/>
        <v>31</v>
      </c>
      <c r="B33" s="582">
        <f t="shared" si="2"/>
        <v>45504</v>
      </c>
      <c r="C33" s="624" t="str">
        <f>SUMIFS('Production Calendar'!$G$3:$G$476,'Production Calendar'!$H$3:$H$4,"&gt;="&amp;$B33,'Production Calendar'!$H$3:$H$4,"&lt;"&amp;$B34,'Production Calendar'!$I$3:$I$476,"DS")</f>
        <v>#VALUE!</v>
      </c>
      <c r="D33" s="625" t="str">
        <f>SUMIFS('Production Calendar'!$G$3:$G$476,'Production Calendar'!$H$3:$H$4,"&gt;="&amp;$B33,'Production Calendar'!$H$3:$H$4,"&lt;"&amp;$B34,'Production Calendar'!$I$3:$I$476,"TR")</f>
        <v>#VALUE!</v>
      </c>
      <c r="E33" s="626">
        <f>0.1*SUMIFS('Production Calendar'!$Z$3:$Z$477,'Production Calendar'!$X$3:$X$477,"&gt;="&amp;$B33,'Production Calendar'!$X$3:$X$477,"&lt;"&amp;$B34)</f>
        <v>0</v>
      </c>
      <c r="F33" s="627">
        <f>0.1*SUMIFS('Production Calendar'!$S$3:$S$477,'Production Calendar'!$P$3:$P$477,"&gt;="&amp;$B33,'Production Calendar'!$P$3:$P$477,"&lt;"&amp;$B34)</f>
        <v>0</v>
      </c>
      <c r="G33" s="628"/>
      <c r="H33" s="581"/>
      <c r="I33" s="581"/>
      <c r="J33" s="581"/>
      <c r="K33" s="581"/>
      <c r="L33" s="581"/>
      <c r="M33" s="581"/>
      <c r="N33" s="581"/>
      <c r="O33" s="581"/>
      <c r="P33" s="581"/>
      <c r="Q33" s="581"/>
      <c r="R33" s="437"/>
      <c r="S33" s="437"/>
      <c r="T33" s="437"/>
      <c r="U33" s="437"/>
      <c r="V33" s="437"/>
      <c r="W33" s="437"/>
      <c r="X33" s="437"/>
      <c r="Y33" s="437"/>
      <c r="Z33" s="421"/>
    </row>
    <row r="34" ht="16.5" customHeight="1">
      <c r="A34" s="617">
        <f t="shared" si="1"/>
        <v>32</v>
      </c>
      <c r="B34" s="582">
        <f t="shared" si="2"/>
        <v>45511</v>
      </c>
      <c r="C34" s="624" t="str">
        <f>SUMIFS('Production Calendar'!$G$3:$G$476,'Production Calendar'!$H$3:$H$4,"&gt;="&amp;$B34,'Production Calendar'!$H$3:$H$4,"&lt;"&amp;$B35,'Production Calendar'!$I$3:$I$476,"DS")</f>
        <v>#VALUE!</v>
      </c>
      <c r="D34" s="625" t="str">
        <f>SUMIFS('Production Calendar'!$G$3:$G$476,'Production Calendar'!$H$3:$H$4,"&gt;="&amp;$B34,'Production Calendar'!$H$3:$H$4,"&lt;"&amp;$B35,'Production Calendar'!$I$3:$I$476,"TR")</f>
        <v>#VALUE!</v>
      </c>
      <c r="E34" s="626">
        <f>0.1*SUMIFS('Production Calendar'!$Z$3:$Z$477,'Production Calendar'!$X$3:$X$477,"&gt;="&amp;$B34,'Production Calendar'!$X$3:$X$477,"&lt;"&amp;$B35)</f>
        <v>0</v>
      </c>
      <c r="F34" s="627">
        <f>0.1*SUMIFS('Production Calendar'!$S$3:$S$477,'Production Calendar'!$P$3:$P$477,"&gt;="&amp;$B34,'Production Calendar'!$P$3:$P$477,"&lt;"&amp;$B35)</f>
        <v>0</v>
      </c>
      <c r="G34" s="628"/>
      <c r="H34" s="581"/>
      <c r="I34" s="581"/>
      <c r="J34" s="581"/>
      <c r="K34" s="581"/>
      <c r="L34" s="581"/>
      <c r="M34" s="581"/>
      <c r="N34" s="581"/>
      <c r="O34" s="581"/>
      <c r="P34" s="581"/>
      <c r="Q34" s="581"/>
      <c r="R34" s="437"/>
      <c r="S34" s="437"/>
      <c r="T34" s="437"/>
      <c r="U34" s="437"/>
      <c r="V34" s="437"/>
      <c r="W34" s="437"/>
      <c r="X34" s="437"/>
      <c r="Y34" s="437"/>
      <c r="Z34" s="421"/>
    </row>
    <row r="35" ht="16.5" customHeight="1">
      <c r="A35" s="617">
        <f t="shared" si="1"/>
        <v>33</v>
      </c>
      <c r="B35" s="582">
        <f t="shared" si="2"/>
        <v>45518</v>
      </c>
      <c r="C35" s="624" t="str">
        <f>SUMIFS('Production Calendar'!$G$3:$G$476,'Production Calendar'!$H$3:$H$4,"&gt;="&amp;$B35,'Production Calendar'!$H$3:$H$4,"&lt;"&amp;$B36,'Production Calendar'!$I$3:$I$476,"DS")</f>
        <v>#VALUE!</v>
      </c>
      <c r="D35" s="625" t="str">
        <f>SUMIFS('Production Calendar'!$G$3:$G$476,'Production Calendar'!$H$3:$H$4,"&gt;="&amp;$B35,'Production Calendar'!$H$3:$H$4,"&lt;"&amp;$B36,'Production Calendar'!$I$3:$I$476,"TR")</f>
        <v>#VALUE!</v>
      </c>
      <c r="E35" s="626">
        <f>0.1*SUMIFS('Production Calendar'!$Z$3:$Z$477,'Production Calendar'!$X$3:$X$477,"&gt;="&amp;$B35,'Production Calendar'!$X$3:$X$477,"&lt;"&amp;$B36)</f>
        <v>0</v>
      </c>
      <c r="F35" s="627">
        <f>0.1*SUMIFS('Production Calendar'!$S$3:$S$477,'Production Calendar'!$P$3:$P$477,"&gt;="&amp;$B35,'Production Calendar'!$P$3:$P$477,"&lt;"&amp;$B36)</f>
        <v>0</v>
      </c>
      <c r="G35" s="628"/>
      <c r="H35" s="581"/>
      <c r="I35" s="581"/>
      <c r="J35" s="581"/>
      <c r="K35" s="581"/>
      <c r="L35" s="581"/>
      <c r="M35" s="581"/>
      <c r="N35" s="581"/>
      <c r="O35" s="581"/>
      <c r="P35" s="581"/>
      <c r="Q35" s="581"/>
      <c r="R35" s="437"/>
      <c r="S35" s="437"/>
      <c r="T35" s="437"/>
      <c r="U35" s="437"/>
      <c r="V35" s="437"/>
      <c r="W35" s="437"/>
      <c r="X35" s="437"/>
      <c r="Y35" s="437"/>
      <c r="Z35" s="421"/>
    </row>
    <row r="36" ht="16.5" customHeight="1">
      <c r="A36" s="617">
        <f t="shared" si="1"/>
        <v>34</v>
      </c>
      <c r="B36" s="582">
        <f t="shared" si="2"/>
        <v>45525</v>
      </c>
      <c r="C36" s="624" t="str">
        <f>SUMIFS('Production Calendar'!$G$3:$G$476,'Production Calendar'!$H$3:$H$4,"&gt;="&amp;$B36,'Production Calendar'!$H$3:$H$4,"&lt;"&amp;$B37,'Production Calendar'!$I$3:$I$476,"DS")</f>
        <v>#VALUE!</v>
      </c>
      <c r="D36" s="625" t="str">
        <f>SUMIFS('Production Calendar'!$G$3:$G$476,'Production Calendar'!$H$3:$H$4,"&gt;="&amp;$B36,'Production Calendar'!$H$3:$H$4,"&lt;"&amp;$B37,'Production Calendar'!$I$3:$I$476,"TR")</f>
        <v>#VALUE!</v>
      </c>
      <c r="E36" s="626">
        <f>0.1*SUMIFS('Production Calendar'!$Z$3:$Z$477,'Production Calendar'!$X$3:$X$477,"&gt;="&amp;$B36,'Production Calendar'!$X$3:$X$477,"&lt;"&amp;$B37)</f>
        <v>0</v>
      </c>
      <c r="F36" s="627">
        <f>0.1*SUMIFS('Production Calendar'!$S$3:$S$477,'Production Calendar'!$P$3:$P$477,"&gt;="&amp;$B36,'Production Calendar'!$P$3:$P$477,"&lt;"&amp;$B37)</f>
        <v>0</v>
      </c>
      <c r="G36" s="628"/>
      <c r="H36" s="581"/>
      <c r="I36" s="581"/>
      <c r="J36" s="581"/>
      <c r="K36" s="581"/>
      <c r="L36" s="581"/>
      <c r="M36" s="581"/>
      <c r="N36" s="581"/>
      <c r="O36" s="581"/>
      <c r="P36" s="581"/>
      <c r="Q36" s="581"/>
      <c r="R36" s="437"/>
      <c r="S36" s="437"/>
      <c r="T36" s="437"/>
      <c r="U36" s="437"/>
      <c r="V36" s="437"/>
      <c r="W36" s="437"/>
      <c r="X36" s="437"/>
      <c r="Y36" s="437"/>
      <c r="Z36" s="421"/>
    </row>
    <row r="37" ht="16.5" customHeight="1">
      <c r="A37" s="617">
        <f t="shared" si="1"/>
        <v>35</v>
      </c>
      <c r="B37" s="582">
        <f t="shared" si="2"/>
        <v>45532</v>
      </c>
      <c r="C37" s="624" t="str">
        <f>SUMIFS('Production Calendar'!$G$3:$G$476,'Production Calendar'!$H$3:$H$4,"&gt;="&amp;$B37,'Production Calendar'!$H$3:$H$4,"&lt;"&amp;$B38,'Production Calendar'!$I$3:$I$476,"DS")</f>
        <v>#VALUE!</v>
      </c>
      <c r="D37" s="625" t="str">
        <f>SUMIFS('Production Calendar'!$G$3:$G$476,'Production Calendar'!$H$3:$H$4,"&gt;="&amp;$B37,'Production Calendar'!$H$3:$H$4,"&lt;"&amp;$B38,'Production Calendar'!$I$3:$I$476,"TR")</f>
        <v>#VALUE!</v>
      </c>
      <c r="E37" s="626">
        <f>0.1*SUMIFS('Production Calendar'!$Z$3:$Z$477,'Production Calendar'!$X$3:$X$477,"&gt;="&amp;$B37,'Production Calendar'!$X$3:$X$477,"&lt;"&amp;$B38)</f>
        <v>0</v>
      </c>
      <c r="F37" s="627">
        <f>0.1*SUMIFS('Production Calendar'!$S$3:$S$477,'Production Calendar'!$P$3:$P$477,"&gt;="&amp;$B37,'Production Calendar'!$P$3:$P$477,"&lt;"&amp;$B38)</f>
        <v>0</v>
      </c>
      <c r="G37" s="628"/>
      <c r="H37" s="581"/>
      <c r="I37" s="581"/>
      <c r="J37" s="581"/>
      <c r="K37" s="581"/>
      <c r="L37" s="581"/>
      <c r="M37" s="581"/>
      <c r="N37" s="581"/>
      <c r="O37" s="581"/>
      <c r="P37" s="581"/>
      <c r="Q37" s="581"/>
      <c r="R37" s="437"/>
      <c r="S37" s="437"/>
      <c r="T37" s="437"/>
      <c r="U37" s="437"/>
      <c r="V37" s="437"/>
      <c r="W37" s="437"/>
      <c r="X37" s="437"/>
      <c r="Y37" s="437"/>
      <c r="Z37" s="421"/>
    </row>
    <row r="38" ht="16.5" customHeight="1">
      <c r="A38" s="617">
        <f t="shared" si="1"/>
        <v>36</v>
      </c>
      <c r="B38" s="582">
        <f t="shared" si="2"/>
        <v>45539</v>
      </c>
      <c r="C38" s="624" t="str">
        <f>SUMIFS('Production Calendar'!$G$3:$G$476,'Production Calendar'!$H$3:$H$4,"&gt;="&amp;$B38,'Production Calendar'!$H$3:$H$4,"&lt;"&amp;$B39,'Production Calendar'!$I$3:$I$476,"DS")</f>
        <v>#VALUE!</v>
      </c>
      <c r="D38" s="625" t="str">
        <f>SUMIFS('Production Calendar'!$G$3:$G$476,'Production Calendar'!$H$3:$H$4,"&gt;="&amp;$B38,'Production Calendar'!$H$3:$H$4,"&lt;"&amp;$B39,'Production Calendar'!$I$3:$I$476,"TR")</f>
        <v>#VALUE!</v>
      </c>
      <c r="E38" s="626">
        <f>0.1*SUMIFS('Production Calendar'!$Z$3:$Z$477,'Production Calendar'!$X$3:$X$477,"&gt;="&amp;$B38,'Production Calendar'!$X$3:$X$477,"&lt;"&amp;$B39)</f>
        <v>0</v>
      </c>
      <c r="F38" s="627">
        <f>0.1*SUMIFS('Production Calendar'!$S$3:$S$477,'Production Calendar'!$P$3:$P$477,"&gt;="&amp;$B38,'Production Calendar'!$P$3:$P$477,"&lt;"&amp;$B39)</f>
        <v>0</v>
      </c>
      <c r="G38" s="628"/>
      <c r="H38" s="581"/>
      <c r="I38" s="581"/>
      <c r="J38" s="581"/>
      <c r="K38" s="581"/>
      <c r="L38" s="581"/>
      <c r="M38" s="581"/>
      <c r="N38" s="581"/>
      <c r="O38" s="581"/>
      <c r="P38" s="581"/>
      <c r="Q38" s="581"/>
      <c r="R38" s="437"/>
      <c r="S38" s="437"/>
      <c r="T38" s="437"/>
      <c r="U38" s="437"/>
      <c r="V38" s="437"/>
      <c r="W38" s="437"/>
      <c r="X38" s="437"/>
      <c r="Y38" s="437"/>
      <c r="Z38" s="421"/>
    </row>
    <row r="39" ht="16.5" customHeight="1">
      <c r="A39" s="617">
        <f t="shared" si="1"/>
        <v>37</v>
      </c>
      <c r="B39" s="582">
        <f t="shared" si="2"/>
        <v>45546</v>
      </c>
      <c r="C39" s="624" t="str">
        <f>SUMIFS('Production Calendar'!$G$3:$G$476,'Production Calendar'!$H$3:$H$4,"&gt;="&amp;$B39,'Production Calendar'!$H$3:$H$4,"&lt;"&amp;$B40,'Production Calendar'!$I$3:$I$476,"DS")</f>
        <v>#VALUE!</v>
      </c>
      <c r="D39" s="625" t="str">
        <f>SUMIFS('Production Calendar'!$G$3:$G$476,'Production Calendar'!$H$3:$H$4,"&gt;="&amp;$B39,'Production Calendar'!$H$3:$H$4,"&lt;"&amp;$B40,'Production Calendar'!$I$3:$I$476,"TR")</f>
        <v>#VALUE!</v>
      </c>
      <c r="E39" s="626">
        <f>0.1*SUMIFS('Production Calendar'!$Z$3:$Z$477,'Production Calendar'!$X$3:$X$477,"&gt;="&amp;$B39,'Production Calendar'!$X$3:$X$477,"&lt;"&amp;$B40)</f>
        <v>0</v>
      </c>
      <c r="F39" s="627">
        <f>0.1*SUMIFS('Production Calendar'!$S$3:$S$477,'Production Calendar'!$P$3:$P$477,"&gt;="&amp;$B39,'Production Calendar'!$P$3:$P$477,"&lt;"&amp;$B40)</f>
        <v>0</v>
      </c>
      <c r="G39" s="628"/>
      <c r="H39" s="581"/>
      <c r="I39" s="581"/>
      <c r="J39" s="581"/>
      <c r="K39" s="581"/>
      <c r="L39" s="581"/>
      <c r="M39" s="581"/>
      <c r="N39" s="581"/>
      <c r="O39" s="581"/>
      <c r="P39" s="581"/>
      <c r="Q39" s="581"/>
      <c r="R39" s="437"/>
      <c r="S39" s="437"/>
      <c r="T39" s="437"/>
      <c r="U39" s="437"/>
      <c r="V39" s="437"/>
      <c r="W39" s="437"/>
      <c r="X39" s="437"/>
      <c r="Y39" s="437"/>
      <c r="Z39" s="421"/>
    </row>
    <row r="40" ht="16.5" customHeight="1">
      <c r="A40" s="617">
        <f t="shared" si="1"/>
        <v>38</v>
      </c>
      <c r="B40" s="582">
        <f t="shared" si="2"/>
        <v>45553</v>
      </c>
      <c r="C40" s="624" t="str">
        <f>SUMIFS('Production Calendar'!$G$3:$G$476,'Production Calendar'!$H$3:$H$4,"&gt;="&amp;$B40,'Production Calendar'!$H$3:$H$4,"&lt;"&amp;$B41,'Production Calendar'!$I$3:$I$476,"DS")</f>
        <v>#VALUE!</v>
      </c>
      <c r="D40" s="625" t="str">
        <f>SUMIFS('Production Calendar'!$G$3:$G$476,'Production Calendar'!$H$3:$H$4,"&gt;="&amp;$B40,'Production Calendar'!$H$3:$H$4,"&lt;"&amp;$B41,'Production Calendar'!$I$3:$I$476,"TR")</f>
        <v>#VALUE!</v>
      </c>
      <c r="E40" s="626">
        <f>0.1*SUMIFS('Production Calendar'!$Z$3:$Z$477,'Production Calendar'!$X$3:$X$477,"&gt;="&amp;$B40,'Production Calendar'!$X$3:$X$477,"&lt;"&amp;$B41)</f>
        <v>0</v>
      </c>
      <c r="F40" s="627">
        <f>0.1*SUMIFS('Production Calendar'!$S$3:$S$477,'Production Calendar'!$P$3:$P$477,"&gt;="&amp;$B40,'Production Calendar'!$P$3:$P$477,"&lt;"&amp;$B41)</f>
        <v>0</v>
      </c>
      <c r="G40" s="628"/>
      <c r="H40" s="581"/>
      <c r="I40" s="581"/>
      <c r="J40" s="581"/>
      <c r="K40" s="581"/>
      <c r="L40" s="581"/>
      <c r="M40" s="581"/>
      <c r="N40" s="581"/>
      <c r="O40" s="581"/>
      <c r="P40" s="581"/>
      <c r="Q40" s="581"/>
      <c r="R40" s="437"/>
      <c r="S40" s="437"/>
      <c r="T40" s="437"/>
      <c r="U40" s="437"/>
      <c r="V40" s="437"/>
      <c r="W40" s="437"/>
      <c r="X40" s="437"/>
      <c r="Y40" s="437"/>
      <c r="Z40" s="421"/>
    </row>
    <row r="41" ht="16.5" customHeight="1">
      <c r="A41" s="617">
        <f t="shared" si="1"/>
        <v>39</v>
      </c>
      <c r="B41" s="582">
        <f t="shared" si="2"/>
        <v>45560</v>
      </c>
      <c r="C41" s="624" t="str">
        <f>SUMIFS('Production Calendar'!$G$3:$G$476,'Production Calendar'!$H$3:$H$4,"&gt;="&amp;$B41,'Production Calendar'!$H$3:$H$4,"&lt;"&amp;$B42,'Production Calendar'!$I$3:$I$476,"DS")</f>
        <v>#VALUE!</v>
      </c>
      <c r="D41" s="625" t="str">
        <f>SUMIFS('Production Calendar'!$G$3:$G$476,'Production Calendar'!$H$3:$H$4,"&gt;="&amp;$B41,'Production Calendar'!$H$3:$H$4,"&lt;"&amp;$B42,'Production Calendar'!$I$3:$I$476,"TR")</f>
        <v>#VALUE!</v>
      </c>
      <c r="E41" s="626">
        <f>0.1*SUMIFS('Production Calendar'!$Z$3:$Z$477,'Production Calendar'!$X$3:$X$477,"&gt;="&amp;$B41,'Production Calendar'!$X$3:$X$477,"&lt;"&amp;$B42)</f>
        <v>0</v>
      </c>
      <c r="F41" s="627">
        <f>0.1*SUMIFS('Production Calendar'!$S$3:$S$477,'Production Calendar'!$P$3:$P$477,"&gt;="&amp;$B41,'Production Calendar'!$P$3:$P$477,"&lt;"&amp;$B42)</f>
        <v>0</v>
      </c>
      <c r="G41" s="628"/>
      <c r="H41" s="581"/>
      <c r="I41" s="581"/>
      <c r="J41" s="581"/>
      <c r="K41" s="581"/>
      <c r="L41" s="581"/>
      <c r="M41" s="581"/>
      <c r="N41" s="581"/>
      <c r="O41" s="581"/>
      <c r="P41" s="581"/>
      <c r="Q41" s="581"/>
      <c r="R41" s="437"/>
      <c r="S41" s="437"/>
      <c r="T41" s="437"/>
      <c r="U41" s="437"/>
      <c r="V41" s="437"/>
      <c r="W41" s="437"/>
      <c r="X41" s="437"/>
      <c r="Y41" s="437"/>
      <c r="Z41" s="421"/>
    </row>
    <row r="42" ht="16.5" customHeight="1">
      <c r="A42" s="617">
        <f t="shared" si="1"/>
        <v>40</v>
      </c>
      <c r="B42" s="582">
        <f t="shared" si="2"/>
        <v>45567</v>
      </c>
      <c r="C42" s="624" t="str">
        <f>SUMIFS('Production Calendar'!$G$3:$G$476,'Production Calendar'!$H$3:$H$4,"&gt;="&amp;$B42,'Production Calendar'!$H$3:$H$4,"&lt;"&amp;$B43,'Production Calendar'!$I$3:$I$476,"DS")</f>
        <v>#VALUE!</v>
      </c>
      <c r="D42" s="625" t="str">
        <f>SUMIFS('Production Calendar'!$G$3:$G$476,'Production Calendar'!$H$3:$H$4,"&gt;="&amp;$B42,'Production Calendar'!$H$3:$H$4,"&lt;"&amp;$B43,'Production Calendar'!$I$3:$I$476,"TR")</f>
        <v>#VALUE!</v>
      </c>
      <c r="E42" s="626">
        <f>0.1*SUMIFS('Production Calendar'!$Z$3:$Z$477,'Production Calendar'!$X$3:$X$477,"&gt;="&amp;$B42,'Production Calendar'!$X$3:$X$477,"&lt;"&amp;$B43)</f>
        <v>0</v>
      </c>
      <c r="F42" s="627">
        <f>0.1*SUMIFS('Production Calendar'!$S$3:$S$477,'Production Calendar'!$P$3:$P$477,"&gt;="&amp;$B42,'Production Calendar'!$P$3:$P$477,"&lt;"&amp;$B43)</f>
        <v>0</v>
      </c>
      <c r="G42" s="628"/>
      <c r="H42" s="581"/>
      <c r="I42" s="581"/>
      <c r="J42" s="581"/>
      <c r="K42" s="581"/>
      <c r="L42" s="581"/>
      <c r="M42" s="581"/>
      <c r="N42" s="581"/>
      <c r="O42" s="581"/>
      <c r="P42" s="581"/>
      <c r="Q42" s="581"/>
      <c r="R42" s="437"/>
      <c r="S42" s="437"/>
      <c r="T42" s="437"/>
      <c r="U42" s="437"/>
      <c r="V42" s="437"/>
      <c r="W42" s="437"/>
      <c r="X42" s="437"/>
      <c r="Y42" s="437"/>
      <c r="Z42" s="421"/>
    </row>
    <row r="43" ht="16.5" customHeight="1">
      <c r="A43" s="617">
        <f t="shared" si="1"/>
        <v>41</v>
      </c>
      <c r="B43" s="582">
        <f t="shared" si="2"/>
        <v>45574</v>
      </c>
      <c r="C43" s="624" t="str">
        <f>SUMIFS('Production Calendar'!$G$3:$G$476,'Production Calendar'!$H$3:$H$4,"&gt;="&amp;$B43,'Production Calendar'!$H$3:$H$4,"&lt;"&amp;$B44,'Production Calendar'!$I$3:$I$476,"DS")</f>
        <v>#VALUE!</v>
      </c>
      <c r="D43" s="625" t="str">
        <f>SUMIFS('Production Calendar'!$G$3:$G$476,'Production Calendar'!$H$3:$H$4,"&gt;="&amp;$B43,'Production Calendar'!$H$3:$H$4,"&lt;"&amp;$B44,'Production Calendar'!$I$3:$I$476,"TR")</f>
        <v>#VALUE!</v>
      </c>
      <c r="E43" s="626">
        <f>0.1*SUMIFS('Production Calendar'!$Z$3:$Z$477,'Production Calendar'!$X$3:$X$477,"&gt;="&amp;$B43,'Production Calendar'!$X$3:$X$477,"&lt;"&amp;$B44)</f>
        <v>0</v>
      </c>
      <c r="F43" s="627">
        <f>0.1*SUMIFS('Production Calendar'!$S$3:$S$477,'Production Calendar'!$P$3:$P$477,"&gt;="&amp;$B43,'Production Calendar'!$P$3:$P$477,"&lt;"&amp;$B44)</f>
        <v>0</v>
      </c>
      <c r="G43" s="628"/>
      <c r="H43" s="581"/>
      <c r="I43" s="581"/>
      <c r="J43" s="581"/>
      <c r="K43" s="581"/>
      <c r="L43" s="581"/>
      <c r="M43" s="581"/>
      <c r="N43" s="581"/>
      <c r="O43" s="581"/>
      <c r="P43" s="581"/>
      <c r="Q43" s="581"/>
      <c r="R43" s="437"/>
      <c r="S43" s="437"/>
      <c r="T43" s="437"/>
      <c r="U43" s="437"/>
      <c r="V43" s="437"/>
      <c r="W43" s="437"/>
      <c r="X43" s="437"/>
      <c r="Y43" s="437"/>
      <c r="Z43" s="421"/>
    </row>
    <row r="44" ht="16.5" customHeight="1">
      <c r="A44" s="617">
        <f t="shared" si="1"/>
        <v>42</v>
      </c>
      <c r="B44" s="582">
        <f t="shared" si="2"/>
        <v>45581</v>
      </c>
      <c r="C44" s="624" t="str">
        <f>SUMIFS('Production Calendar'!$G$3:$G$476,'Production Calendar'!$H$3:$H$4,"&gt;="&amp;$B44,'Production Calendar'!$H$3:$H$4,"&lt;"&amp;$B45,'Production Calendar'!$I$3:$I$476,"DS")</f>
        <v>#VALUE!</v>
      </c>
      <c r="D44" s="625" t="str">
        <f>SUMIFS('Production Calendar'!$G$3:$G$476,'Production Calendar'!$H$3:$H$4,"&gt;="&amp;$B44,'Production Calendar'!$H$3:$H$4,"&lt;"&amp;$B45,'Production Calendar'!$I$3:$I$476,"TR")</f>
        <v>#VALUE!</v>
      </c>
      <c r="E44" s="626">
        <f>0.1*SUMIFS('Production Calendar'!$Z$3:$Z$477,'Production Calendar'!$X$3:$X$477,"&gt;="&amp;$B44,'Production Calendar'!$X$3:$X$477,"&lt;"&amp;$B45)</f>
        <v>0</v>
      </c>
      <c r="F44" s="627">
        <f>0.1*SUMIFS('Production Calendar'!$S$3:$S$477,'Production Calendar'!$P$3:$P$477,"&gt;="&amp;$B44,'Production Calendar'!$P$3:$P$477,"&lt;"&amp;$B45)</f>
        <v>0</v>
      </c>
      <c r="G44" s="628"/>
      <c r="H44" s="581"/>
      <c r="I44" s="581"/>
      <c r="J44" s="581"/>
      <c r="K44" s="581"/>
      <c r="L44" s="581"/>
      <c r="M44" s="581"/>
      <c r="N44" s="581"/>
      <c r="O44" s="581"/>
      <c r="P44" s="581"/>
      <c r="Q44" s="581"/>
      <c r="R44" s="437"/>
      <c r="S44" s="437"/>
      <c r="T44" s="437"/>
      <c r="U44" s="437"/>
      <c r="V44" s="437"/>
      <c r="W44" s="437"/>
      <c r="X44" s="437"/>
      <c r="Y44" s="437"/>
      <c r="Z44" s="421"/>
    </row>
    <row r="45" ht="16.5" customHeight="1">
      <c r="A45" s="617">
        <f t="shared" si="1"/>
        <v>43</v>
      </c>
      <c r="B45" s="582">
        <f t="shared" si="2"/>
        <v>45588</v>
      </c>
      <c r="C45" s="624" t="str">
        <f>SUMIFS('Production Calendar'!$G$3:$G$476,'Production Calendar'!$H$3:$H$4,"&gt;="&amp;$B45,'Production Calendar'!$H$3:$H$4,"&lt;"&amp;$B46,'Production Calendar'!$I$3:$I$476,"DS")</f>
        <v>#VALUE!</v>
      </c>
      <c r="D45" s="625" t="str">
        <f>SUMIFS('Production Calendar'!$G$3:$G$476,'Production Calendar'!$H$3:$H$4,"&gt;="&amp;$B45,'Production Calendar'!$H$3:$H$4,"&lt;"&amp;$B46,'Production Calendar'!$I$3:$I$476,"TR")</f>
        <v>#VALUE!</v>
      </c>
      <c r="E45" s="626">
        <f>0.1*SUMIFS('Production Calendar'!$Z$3:$Z$477,'Production Calendar'!$X$3:$X$477,"&gt;="&amp;$B45,'Production Calendar'!$X$3:$X$477,"&lt;"&amp;$B46)</f>
        <v>0</v>
      </c>
      <c r="F45" s="627">
        <f>0.1*SUMIFS('Production Calendar'!$S$3:$S$477,'Production Calendar'!$P$3:$P$477,"&gt;="&amp;$B45,'Production Calendar'!$P$3:$P$477,"&lt;"&amp;$B46)</f>
        <v>0</v>
      </c>
      <c r="G45" s="628"/>
      <c r="H45" s="581"/>
      <c r="I45" s="581"/>
      <c r="J45" s="581"/>
      <c r="K45" s="581"/>
      <c r="L45" s="581"/>
      <c r="M45" s="581"/>
      <c r="N45" s="581"/>
      <c r="O45" s="581"/>
      <c r="P45" s="581"/>
      <c r="Q45" s="581"/>
      <c r="R45" s="437"/>
      <c r="S45" s="437"/>
      <c r="T45" s="437"/>
      <c r="U45" s="437"/>
      <c r="V45" s="437"/>
      <c r="W45" s="437"/>
      <c r="X45" s="437"/>
      <c r="Y45" s="437"/>
      <c r="Z45" s="421"/>
    </row>
    <row r="46" ht="16.5" customHeight="1">
      <c r="A46" s="617">
        <f t="shared" si="1"/>
        <v>44</v>
      </c>
      <c r="B46" s="582">
        <f t="shared" si="2"/>
        <v>45595</v>
      </c>
      <c r="C46" s="624" t="str">
        <f>SUMIFS('Production Calendar'!$G$3:$G$476,'Production Calendar'!$H$3:$H$4,"&gt;="&amp;$B46,'Production Calendar'!$H$3:$H$4,"&lt;"&amp;$B47,'Production Calendar'!$I$3:$I$476,"DS")</f>
        <v>#VALUE!</v>
      </c>
      <c r="D46" s="625" t="str">
        <f>SUMIFS('Production Calendar'!$G$3:$G$476,'Production Calendar'!$H$3:$H$4,"&gt;="&amp;$B46,'Production Calendar'!$H$3:$H$4,"&lt;"&amp;$B47,'Production Calendar'!$I$3:$I$476,"TR")</f>
        <v>#VALUE!</v>
      </c>
      <c r="E46" s="626">
        <f>0.1*SUMIFS('Production Calendar'!$Z$3:$Z$477,'Production Calendar'!$X$3:$X$477,"&gt;="&amp;$B46,'Production Calendar'!$X$3:$X$477,"&lt;"&amp;$B47)</f>
        <v>0</v>
      </c>
      <c r="F46" s="627">
        <f>0.1*SUMIFS('Production Calendar'!$S$3:$S$477,'Production Calendar'!$P$3:$P$477,"&gt;="&amp;$B46,'Production Calendar'!$P$3:$P$477,"&lt;"&amp;$B47)</f>
        <v>0</v>
      </c>
      <c r="G46" s="628"/>
      <c r="H46" s="581"/>
      <c r="I46" s="581"/>
      <c r="J46" s="581"/>
      <c r="K46" s="581"/>
      <c r="L46" s="581"/>
      <c r="M46" s="581"/>
      <c r="N46" s="581"/>
      <c r="O46" s="581"/>
      <c r="P46" s="581"/>
      <c r="Q46" s="581"/>
      <c r="R46" s="437"/>
      <c r="S46" s="437"/>
      <c r="T46" s="437"/>
      <c r="U46" s="437"/>
      <c r="V46" s="437"/>
      <c r="W46" s="437"/>
      <c r="X46" s="437"/>
      <c r="Y46" s="437"/>
      <c r="Z46" s="421"/>
    </row>
    <row r="47" ht="16.5" customHeight="1">
      <c r="A47" s="617">
        <f t="shared" si="1"/>
        <v>45</v>
      </c>
      <c r="B47" s="582">
        <f t="shared" si="2"/>
        <v>45602</v>
      </c>
      <c r="C47" s="624" t="str">
        <f>SUMIFS('Production Calendar'!$G$3:$G$476,'Production Calendar'!$H$3:$H$4,"&gt;="&amp;$B47,'Production Calendar'!$H$3:$H$4,"&lt;"&amp;$B48,'Production Calendar'!$I$3:$I$476,"DS")</f>
        <v>#VALUE!</v>
      </c>
      <c r="D47" s="625" t="str">
        <f>SUMIFS('Production Calendar'!$G$3:$G$476,'Production Calendar'!$H$3:$H$4,"&gt;="&amp;$B47,'Production Calendar'!$H$3:$H$4,"&lt;"&amp;$B48,'Production Calendar'!$I$3:$I$476,"TR")</f>
        <v>#VALUE!</v>
      </c>
      <c r="E47" s="626">
        <f>0.1*SUMIFS('Production Calendar'!$Z$3:$Z$477,'Production Calendar'!$X$3:$X$477,"&gt;="&amp;$B47,'Production Calendar'!$X$3:$X$477,"&lt;"&amp;$B48)</f>
        <v>0</v>
      </c>
      <c r="F47" s="627">
        <f>0.1*SUMIFS('Production Calendar'!$S$3:$S$477,'Production Calendar'!$P$3:$P$477,"&gt;="&amp;$B47,'Production Calendar'!$P$3:$P$477,"&lt;"&amp;$B48)</f>
        <v>0</v>
      </c>
      <c r="G47" s="628"/>
      <c r="H47" s="581"/>
      <c r="I47" s="581"/>
      <c r="J47" s="581"/>
      <c r="K47" s="581"/>
      <c r="L47" s="581"/>
      <c r="M47" s="581"/>
      <c r="N47" s="581"/>
      <c r="O47" s="581"/>
      <c r="P47" s="581"/>
      <c r="Q47" s="581"/>
      <c r="R47" s="437"/>
      <c r="S47" s="437"/>
      <c r="T47" s="437"/>
      <c r="U47" s="437"/>
      <c r="V47" s="437"/>
      <c r="W47" s="437"/>
      <c r="X47" s="437"/>
      <c r="Y47" s="437"/>
      <c r="Z47" s="421"/>
    </row>
    <row r="48" ht="16.5" customHeight="1">
      <c r="A48" s="617">
        <f t="shared" si="1"/>
        <v>46</v>
      </c>
      <c r="B48" s="582">
        <f t="shared" si="2"/>
        <v>45609</v>
      </c>
      <c r="C48" s="624" t="str">
        <f>SUMIFS('Production Calendar'!$G$3:$G$476,'Production Calendar'!$H$3:$H$4,"&gt;="&amp;$B48,'Production Calendar'!$H$3:$H$4,"&lt;"&amp;$B49,'Production Calendar'!$I$3:$I$476,"DS")</f>
        <v>#VALUE!</v>
      </c>
      <c r="D48" s="625" t="str">
        <f>SUMIFS('Production Calendar'!$G$3:$G$476,'Production Calendar'!$H$3:$H$4,"&gt;="&amp;$B48,'Production Calendar'!$H$3:$H$4,"&lt;"&amp;$B49,'Production Calendar'!$I$3:$I$476,"TR")</f>
        <v>#VALUE!</v>
      </c>
      <c r="E48" s="626">
        <f>0.1*SUMIFS('Production Calendar'!$Z$3:$Z$477,'Production Calendar'!$X$3:$X$477,"&gt;="&amp;$B48,'Production Calendar'!$X$3:$X$477,"&lt;"&amp;$B49)</f>
        <v>0</v>
      </c>
      <c r="F48" s="627">
        <f>0.1*SUMIFS('Production Calendar'!$S$3:$S$477,'Production Calendar'!$P$3:$P$477,"&gt;="&amp;$B48,'Production Calendar'!$P$3:$P$477,"&lt;"&amp;$B49)</f>
        <v>0</v>
      </c>
      <c r="G48" s="628"/>
      <c r="H48" s="581"/>
      <c r="I48" s="581"/>
      <c r="J48" s="581"/>
      <c r="K48" s="581"/>
      <c r="L48" s="581"/>
      <c r="M48" s="581"/>
      <c r="N48" s="581"/>
      <c r="O48" s="581"/>
      <c r="P48" s="581"/>
      <c r="Q48" s="581"/>
      <c r="R48" s="437"/>
      <c r="S48" s="437"/>
      <c r="T48" s="437"/>
      <c r="U48" s="437"/>
      <c r="V48" s="437"/>
      <c r="W48" s="437"/>
      <c r="X48" s="437"/>
      <c r="Y48" s="437"/>
      <c r="Z48" s="421"/>
    </row>
    <row r="49" ht="16.5" customHeight="1">
      <c r="A49" s="617">
        <f t="shared" si="1"/>
        <v>47</v>
      </c>
      <c r="B49" s="582">
        <f t="shared" si="2"/>
        <v>45616</v>
      </c>
      <c r="C49" s="624" t="str">
        <f>SUMIFS('Production Calendar'!$G$3:$G$476,'Production Calendar'!$H$3:$H$4,"&gt;="&amp;$B49,'Production Calendar'!$H$3:$H$4,"&lt;"&amp;$B50,'Production Calendar'!$I$3:$I$476,"DS")</f>
        <v>#VALUE!</v>
      </c>
      <c r="D49" s="625" t="str">
        <f>SUMIFS('Production Calendar'!$G$3:$G$476,'Production Calendar'!$H$3:$H$4,"&gt;="&amp;$B49,'Production Calendar'!$H$3:$H$4,"&lt;"&amp;$B50,'Production Calendar'!$I$3:$I$476,"TR")</f>
        <v>#VALUE!</v>
      </c>
      <c r="E49" s="626">
        <f>0.1*SUMIFS('Production Calendar'!$Z$3:$Z$477,'Production Calendar'!$X$3:$X$477,"&gt;="&amp;$B49,'Production Calendar'!$X$3:$X$477,"&lt;"&amp;$B50)</f>
        <v>0</v>
      </c>
      <c r="F49" s="627">
        <f>0.1*SUMIFS('Production Calendar'!$S$3:$S$477,'Production Calendar'!$P$3:$P$477,"&gt;="&amp;$B49,'Production Calendar'!$P$3:$P$477,"&lt;"&amp;$B50)</f>
        <v>0</v>
      </c>
      <c r="G49" s="628"/>
      <c r="H49" s="581"/>
      <c r="I49" s="581"/>
      <c r="J49" s="581"/>
      <c r="K49" s="581"/>
      <c r="L49" s="581"/>
      <c r="M49" s="581"/>
      <c r="N49" s="581"/>
      <c r="O49" s="581"/>
      <c r="P49" s="581"/>
      <c r="Q49" s="581"/>
      <c r="R49" s="437"/>
      <c r="S49" s="437"/>
      <c r="T49" s="437"/>
      <c r="U49" s="437"/>
      <c r="V49" s="437"/>
      <c r="W49" s="437"/>
      <c r="X49" s="437"/>
      <c r="Y49" s="437"/>
      <c r="Z49" s="421"/>
    </row>
    <row r="50" ht="16.5" customHeight="1">
      <c r="A50" s="617">
        <f t="shared" si="1"/>
        <v>48</v>
      </c>
      <c r="B50" s="582">
        <f t="shared" si="2"/>
        <v>45623</v>
      </c>
      <c r="C50" s="624" t="str">
        <f>SUMIFS('Production Calendar'!$G$3:$G$476,'Production Calendar'!$H$3:$H$4,"&gt;="&amp;$B50,'Production Calendar'!$H$3:$H$4,"&lt;"&amp;$B51,'Production Calendar'!$I$3:$I$476,"DS")</f>
        <v>#VALUE!</v>
      </c>
      <c r="D50" s="625" t="str">
        <f>SUMIFS('Production Calendar'!$G$3:$G$476,'Production Calendar'!$H$3:$H$4,"&gt;="&amp;$B50,'Production Calendar'!$H$3:$H$4,"&lt;"&amp;$B51,'Production Calendar'!$I$3:$I$476,"TR")</f>
        <v>#VALUE!</v>
      </c>
      <c r="E50" s="626">
        <f>0.1*SUMIFS('Production Calendar'!$Z$3:$Z$477,'Production Calendar'!$X$3:$X$477,"&gt;="&amp;$B50,'Production Calendar'!$X$3:$X$477,"&lt;"&amp;$B51)</f>
        <v>0</v>
      </c>
      <c r="F50" s="627">
        <f>0.1*SUMIFS('Production Calendar'!$S$3:$S$477,'Production Calendar'!$P$3:$P$477,"&gt;="&amp;$B50,'Production Calendar'!$P$3:$P$477,"&lt;"&amp;$B51)</f>
        <v>0</v>
      </c>
      <c r="G50" s="628"/>
      <c r="H50" s="581"/>
      <c r="I50" s="581"/>
      <c r="J50" s="581"/>
      <c r="K50" s="581"/>
      <c r="L50" s="581"/>
      <c r="M50" s="581"/>
      <c r="N50" s="581"/>
      <c r="O50" s="581"/>
      <c r="P50" s="581"/>
      <c r="Q50" s="581"/>
      <c r="R50" s="437"/>
      <c r="S50" s="437"/>
      <c r="T50" s="437"/>
      <c r="U50" s="437"/>
      <c r="V50" s="437"/>
      <c r="W50" s="437"/>
      <c r="X50" s="437"/>
      <c r="Y50" s="437"/>
      <c r="Z50" s="421"/>
    </row>
    <row r="51" ht="16.5" customHeight="1">
      <c r="A51" s="617">
        <f t="shared" si="1"/>
        <v>49</v>
      </c>
      <c r="B51" s="582">
        <f t="shared" si="2"/>
        <v>45630</v>
      </c>
      <c r="C51" s="624" t="str">
        <f>SUMIFS('Production Calendar'!$G$3:$G$476,'Production Calendar'!$H$3:$H$4,"&gt;="&amp;$B51,'Production Calendar'!$H$3:$H$4,"&lt;"&amp;$B52,'Production Calendar'!$I$3:$I$476,"DS")</f>
        <v>#VALUE!</v>
      </c>
      <c r="D51" s="625" t="str">
        <f>SUMIFS('Production Calendar'!$G$3:$G$476,'Production Calendar'!$H$3:$H$4,"&gt;="&amp;$B51,'Production Calendar'!$H$3:$H$4,"&lt;"&amp;$B52,'Production Calendar'!$I$3:$I$476,"TR")</f>
        <v>#VALUE!</v>
      </c>
      <c r="E51" s="626">
        <f>0.1*SUMIFS('Production Calendar'!$Z$3:$Z$477,'Production Calendar'!$X$3:$X$477,"&gt;="&amp;$B51,'Production Calendar'!$X$3:$X$477,"&lt;"&amp;$B52)</f>
        <v>0</v>
      </c>
      <c r="F51" s="627">
        <f>0.1*SUMIFS('Production Calendar'!$S$3:$S$477,'Production Calendar'!$P$3:$P$477,"&gt;="&amp;$B51,'Production Calendar'!$P$3:$P$477,"&lt;"&amp;$B52)</f>
        <v>0</v>
      </c>
      <c r="G51" s="628"/>
      <c r="H51" s="581"/>
      <c r="I51" s="581"/>
      <c r="J51" s="581"/>
      <c r="K51" s="581"/>
      <c r="L51" s="581"/>
      <c r="M51" s="581"/>
      <c r="N51" s="581"/>
      <c r="O51" s="581"/>
      <c r="P51" s="581"/>
      <c r="Q51" s="581"/>
      <c r="R51" s="437"/>
      <c r="S51" s="437"/>
      <c r="T51" s="437"/>
      <c r="U51" s="437"/>
      <c r="V51" s="437"/>
      <c r="W51" s="437"/>
      <c r="X51" s="437"/>
      <c r="Y51" s="437"/>
      <c r="Z51" s="421"/>
    </row>
    <row r="52" ht="16.5" customHeight="1">
      <c r="A52" s="617">
        <f t="shared" si="1"/>
        <v>50</v>
      </c>
      <c r="B52" s="582">
        <f t="shared" si="2"/>
        <v>45637</v>
      </c>
      <c r="C52" s="624" t="str">
        <f>SUMIFS('Production Calendar'!$G$3:$G$476,'Production Calendar'!$H$3:$H$4,"&gt;="&amp;$B52,'Production Calendar'!$H$3:$H$4,"&lt;"&amp;$B53,'Production Calendar'!$I$3:$I$476,"DS")</f>
        <v>#VALUE!</v>
      </c>
      <c r="D52" s="625" t="str">
        <f>SUMIFS('Production Calendar'!$G$3:$G$476,'Production Calendar'!$H$3:$H$4,"&gt;="&amp;$B52,'Production Calendar'!$H$3:$H$4,"&lt;"&amp;$B53,'Production Calendar'!$I$3:$I$476,"TR")</f>
        <v>#VALUE!</v>
      </c>
      <c r="E52" s="626">
        <f>0.1*SUMIFS('Production Calendar'!$Z$3:$Z$477,'Production Calendar'!$X$3:$X$477,"&gt;="&amp;$B52,'Production Calendar'!$X$3:$X$477,"&lt;"&amp;$B53)</f>
        <v>0</v>
      </c>
      <c r="F52" s="627">
        <f>0.1*SUMIFS('Production Calendar'!$S$3:$S$477,'Production Calendar'!$P$3:$P$477,"&gt;="&amp;$B52,'Production Calendar'!$P$3:$P$477,"&lt;"&amp;$B53)</f>
        <v>0</v>
      </c>
      <c r="G52" s="628"/>
      <c r="H52" s="581"/>
      <c r="I52" s="581"/>
      <c r="J52" s="581"/>
      <c r="K52" s="581"/>
      <c r="L52" s="581"/>
      <c r="M52" s="581"/>
      <c r="N52" s="581"/>
      <c r="O52" s="581"/>
      <c r="P52" s="581"/>
      <c r="Q52" s="581"/>
      <c r="R52" s="437"/>
      <c r="S52" s="437"/>
      <c r="T52" s="437"/>
      <c r="U52" s="437"/>
      <c r="V52" s="437"/>
      <c r="W52" s="437"/>
      <c r="X52" s="437"/>
      <c r="Y52" s="437"/>
      <c r="Z52" s="421"/>
    </row>
    <row r="53" ht="16.5" customHeight="1">
      <c r="A53" s="617">
        <f t="shared" si="1"/>
        <v>51</v>
      </c>
      <c r="B53" s="582">
        <f t="shared" si="2"/>
        <v>45644</v>
      </c>
      <c r="C53" s="624" t="str">
        <f>SUMIFS('Production Calendar'!$G$3:$G$476,'Production Calendar'!$H$3:$H$4,"&gt;="&amp;$B53,'Production Calendar'!$H$3:$H$4,"&lt;"&amp;$B54,'Production Calendar'!$I$3:$I$476,"DS")</f>
        <v>#VALUE!</v>
      </c>
      <c r="D53" s="625" t="str">
        <f>SUMIFS('Production Calendar'!$G$3:$G$476,'Production Calendar'!$H$3:$H$4,"&gt;="&amp;$B53,'Production Calendar'!$H$3:$H$4,"&lt;"&amp;$B54,'Production Calendar'!$I$3:$I$476,"TR")</f>
        <v>#VALUE!</v>
      </c>
      <c r="E53" s="626">
        <f>0.1*SUMIFS('Production Calendar'!$Z$3:$Z$477,'Production Calendar'!$X$3:$X$477,"&gt;="&amp;$B53,'Production Calendar'!$X$3:$X$477,"&lt;"&amp;$B54)</f>
        <v>0</v>
      </c>
      <c r="F53" s="627">
        <f>0.1*SUMIFS('Production Calendar'!$S$3:$S$477,'Production Calendar'!$P$3:$P$477,"&gt;="&amp;$B53,'Production Calendar'!$P$3:$P$477,"&lt;"&amp;$B54)</f>
        <v>0</v>
      </c>
      <c r="G53" s="628"/>
      <c r="H53" s="581"/>
      <c r="I53" s="581"/>
      <c r="J53" s="581"/>
      <c r="K53" s="581"/>
      <c r="L53" s="581"/>
      <c r="M53" s="581"/>
      <c r="N53" s="581"/>
      <c r="O53" s="581"/>
      <c r="P53" s="581"/>
      <c r="Q53" s="581"/>
      <c r="R53" s="437"/>
      <c r="S53" s="437"/>
      <c r="T53" s="437"/>
      <c r="U53" s="437"/>
      <c r="V53" s="437"/>
      <c r="W53" s="437"/>
      <c r="X53" s="437"/>
      <c r="Y53" s="437"/>
      <c r="Z53" s="421"/>
    </row>
    <row r="54" ht="16.5" customHeight="1">
      <c r="A54" s="617">
        <f t="shared" si="1"/>
        <v>52</v>
      </c>
      <c r="B54" s="582">
        <f t="shared" si="2"/>
        <v>45651</v>
      </c>
      <c r="C54" s="629" t="str">
        <f>SUMIFS('Production Calendar'!$G$3:$G$476,'Production Calendar'!$H$3:$H$4,"&gt;="&amp;$B54,'Production Calendar'!$H$3:$H$4,"&lt;"&amp;$B55,'Production Calendar'!$I$3:$I$476,"DS")</f>
        <v>#VALUE!</v>
      </c>
      <c r="D54" s="630" t="str">
        <f>SUMIFS('Production Calendar'!$G$3:$G$476,'Production Calendar'!$H$3:$H$4,"&gt;="&amp;$B54,'Production Calendar'!$H$3:$H$4,"&lt;"&amp;$B55,'Production Calendar'!$I$3:$I$476,"TR")</f>
        <v>#VALUE!</v>
      </c>
      <c r="E54" s="631">
        <f>0.1*SUMIFS('Production Calendar'!$Z$3:$Z$477,'Production Calendar'!$X$3:$X$477,"&gt;="&amp;$B54,'Production Calendar'!$X$3:$X$477,"&lt;"&amp;$B55)</f>
        <v>0</v>
      </c>
      <c r="F54" s="632">
        <f>0.1*SUMIFS('Production Calendar'!$S$3:$S$477,'Production Calendar'!$P$3:$P$477,"&gt;="&amp;$B54,'Production Calendar'!$P$3:$P$477,"&lt;"&amp;$B55)</f>
        <v>0</v>
      </c>
      <c r="G54" s="628"/>
      <c r="H54" s="581"/>
      <c r="I54" s="581"/>
      <c r="J54" s="581"/>
      <c r="K54" s="581"/>
      <c r="L54" s="581"/>
      <c r="M54" s="581"/>
      <c r="N54" s="581"/>
      <c r="O54" s="581"/>
      <c r="P54" s="581"/>
      <c r="Q54" s="581"/>
      <c r="R54" s="437"/>
      <c r="S54" s="437"/>
      <c r="T54" s="437"/>
      <c r="U54" s="437"/>
      <c r="V54" s="437"/>
      <c r="W54" s="437"/>
      <c r="X54" s="437"/>
      <c r="Y54" s="437"/>
      <c r="Z54" s="421"/>
    </row>
    <row r="55" ht="12.75" customHeight="1">
      <c r="A55" s="589"/>
      <c r="B55" s="590"/>
      <c r="C55" s="591"/>
      <c r="D55" s="591"/>
      <c r="E55" s="592"/>
      <c r="F55" s="592"/>
      <c r="G55" s="593"/>
      <c r="H55" s="437"/>
      <c r="I55" s="437"/>
      <c r="J55" s="437"/>
      <c r="K55" s="437"/>
      <c r="L55" s="437"/>
      <c r="M55" s="437"/>
      <c r="N55" s="437"/>
      <c r="O55" s="437"/>
      <c r="P55" s="437"/>
      <c r="Q55" s="437"/>
      <c r="R55" s="437"/>
      <c r="S55" s="437"/>
      <c r="T55" s="437"/>
      <c r="U55" s="437"/>
      <c r="V55" s="437"/>
      <c r="W55" s="437"/>
      <c r="X55" s="437"/>
      <c r="Y55" s="437"/>
      <c r="Z55" s="421"/>
    </row>
    <row r="56" ht="12.75" customHeight="1">
      <c r="A56" s="421"/>
      <c r="B56" s="594" t="s">
        <v>657</v>
      </c>
      <c r="C56" s="594" t="str">
        <f t="shared" ref="C56:F56" si="3">SUM(C3:C54)</f>
        <v>#VALUE!</v>
      </c>
      <c r="D56" s="594" t="str">
        <f t="shared" si="3"/>
        <v>#VALUE!</v>
      </c>
      <c r="E56" s="633">
        <f t="shared" si="3"/>
        <v>0</v>
      </c>
      <c r="F56" s="595">
        <f t="shared" si="3"/>
        <v>0</v>
      </c>
      <c r="G56" s="593"/>
      <c r="H56" s="437"/>
      <c r="I56" s="437"/>
      <c r="J56" s="437"/>
      <c r="K56" s="437"/>
      <c r="L56" s="437"/>
      <c r="M56" s="437"/>
      <c r="N56" s="437"/>
      <c r="O56" s="437"/>
      <c r="P56" s="437"/>
      <c r="Q56" s="437"/>
      <c r="R56" s="437"/>
      <c r="S56" s="437"/>
      <c r="T56" s="437"/>
      <c r="U56" s="437"/>
      <c r="V56" s="437"/>
      <c r="W56" s="437"/>
      <c r="X56" s="437"/>
      <c r="Y56" s="437"/>
      <c r="Z56" s="421"/>
    </row>
    <row r="57" ht="12.75" customHeight="1">
      <c r="A57" s="589"/>
      <c r="B57" s="590"/>
      <c r="C57" s="591"/>
      <c r="D57" s="591"/>
      <c r="E57" s="591"/>
      <c r="F57" s="591"/>
      <c r="G57" s="593"/>
      <c r="H57" s="437"/>
      <c r="I57" s="437"/>
      <c r="J57" s="437"/>
      <c r="K57" s="437"/>
      <c r="L57" s="437"/>
      <c r="M57" s="437"/>
      <c r="N57" s="437"/>
      <c r="O57" s="437"/>
      <c r="P57" s="437"/>
      <c r="Q57" s="437"/>
      <c r="R57" s="437"/>
      <c r="S57" s="437"/>
      <c r="T57" s="437"/>
      <c r="U57" s="437"/>
      <c r="V57" s="437"/>
      <c r="W57" s="437"/>
      <c r="X57" s="437"/>
      <c r="Y57" s="437"/>
      <c r="Z57" s="421"/>
    </row>
    <row r="58" ht="12.75" customHeight="1">
      <c r="A58" s="589"/>
      <c r="B58" s="590"/>
      <c r="C58" s="591"/>
      <c r="D58" s="591"/>
      <c r="E58" s="591"/>
      <c r="F58" s="591"/>
      <c r="G58" s="593"/>
      <c r="H58" s="437"/>
      <c r="I58" s="437"/>
      <c r="J58" s="437"/>
      <c r="K58" s="437"/>
      <c r="L58" s="437"/>
      <c r="M58" s="437"/>
      <c r="N58" s="437"/>
      <c r="O58" s="437"/>
      <c r="P58" s="437"/>
      <c r="Q58" s="437"/>
      <c r="R58" s="437"/>
      <c r="S58" s="437"/>
      <c r="T58" s="437"/>
      <c r="U58" s="437"/>
      <c r="V58" s="437"/>
      <c r="W58" s="437"/>
      <c r="X58" s="437"/>
      <c r="Y58" s="437"/>
      <c r="Z58" s="421"/>
    </row>
    <row r="59" ht="12.75" customHeight="1">
      <c r="A59" s="589"/>
      <c r="B59" s="590"/>
      <c r="C59" s="591"/>
      <c r="D59" s="591"/>
      <c r="E59" s="591"/>
      <c r="F59" s="591"/>
      <c r="G59" s="593"/>
      <c r="H59" s="437"/>
      <c r="I59" s="437"/>
      <c r="J59" s="437"/>
      <c r="K59" s="437"/>
      <c r="L59" s="437"/>
      <c r="M59" s="437"/>
      <c r="N59" s="437"/>
      <c r="O59" s="437"/>
      <c r="P59" s="437"/>
      <c r="Q59" s="437"/>
      <c r="R59" s="437"/>
      <c r="S59" s="437"/>
      <c r="T59" s="437"/>
      <c r="U59" s="437"/>
      <c r="V59" s="437"/>
      <c r="W59" s="437"/>
      <c r="X59" s="437"/>
      <c r="Y59" s="437"/>
      <c r="Z59" s="421"/>
    </row>
    <row r="60" ht="12.75" customHeight="1">
      <c r="A60" s="589"/>
      <c r="B60" s="590"/>
      <c r="C60" s="591"/>
      <c r="D60" s="591"/>
      <c r="E60" s="591"/>
      <c r="F60" s="591"/>
      <c r="G60" s="593"/>
      <c r="H60" s="437"/>
      <c r="I60" s="437"/>
      <c r="J60" s="437"/>
      <c r="K60" s="437"/>
      <c r="L60" s="437"/>
      <c r="M60" s="437"/>
      <c r="N60" s="437"/>
      <c r="O60" s="437"/>
      <c r="P60" s="437"/>
      <c r="Q60" s="437"/>
      <c r="R60" s="437"/>
      <c r="S60" s="437"/>
      <c r="T60" s="437"/>
      <c r="U60" s="437"/>
      <c r="V60" s="437"/>
      <c r="W60" s="437"/>
      <c r="X60" s="437"/>
      <c r="Y60" s="437"/>
      <c r="Z60" s="421"/>
    </row>
    <row r="61" ht="12.75" customHeight="1">
      <c r="A61" s="589"/>
      <c r="B61" s="590"/>
      <c r="C61" s="591"/>
      <c r="D61" s="591"/>
      <c r="E61" s="591"/>
      <c r="F61" s="591"/>
      <c r="G61" s="593"/>
      <c r="H61" s="437"/>
      <c r="I61" s="437"/>
      <c r="J61" s="437"/>
      <c r="K61" s="437"/>
      <c r="L61" s="437"/>
      <c r="M61" s="437"/>
      <c r="N61" s="437"/>
      <c r="O61" s="437"/>
      <c r="P61" s="437"/>
      <c r="Q61" s="437"/>
      <c r="R61" s="437"/>
      <c r="S61" s="437"/>
      <c r="T61" s="437"/>
      <c r="U61" s="437"/>
      <c r="V61" s="437"/>
      <c r="W61" s="437"/>
      <c r="X61" s="437"/>
      <c r="Y61" s="437"/>
      <c r="Z61" s="421"/>
    </row>
    <row r="62" ht="12.75" customHeight="1">
      <c r="A62" s="589"/>
      <c r="B62" s="590"/>
      <c r="C62" s="591"/>
      <c r="D62" s="591"/>
      <c r="E62" s="591"/>
      <c r="F62" s="591"/>
      <c r="G62" s="593"/>
      <c r="H62" s="437"/>
      <c r="I62" s="437"/>
      <c r="J62" s="437"/>
      <c r="K62" s="437"/>
      <c r="L62" s="437"/>
      <c r="M62" s="437"/>
      <c r="N62" s="437"/>
      <c r="O62" s="437"/>
      <c r="P62" s="437"/>
      <c r="Q62" s="437"/>
      <c r="R62" s="437"/>
      <c r="S62" s="437"/>
      <c r="T62" s="437"/>
      <c r="U62" s="437"/>
      <c r="V62" s="437"/>
      <c r="W62" s="437"/>
      <c r="X62" s="437"/>
      <c r="Y62" s="437"/>
      <c r="Z62" s="421"/>
    </row>
    <row r="63" ht="12.75" customHeight="1">
      <c r="A63" s="589"/>
      <c r="B63" s="590"/>
      <c r="C63" s="591"/>
      <c r="D63" s="591"/>
      <c r="E63" s="591"/>
      <c r="F63" s="591"/>
      <c r="G63" s="593"/>
      <c r="H63" s="437"/>
      <c r="I63" s="437"/>
      <c r="J63" s="437"/>
      <c r="K63" s="437"/>
      <c r="L63" s="437"/>
      <c r="M63" s="437"/>
      <c r="N63" s="437"/>
      <c r="O63" s="437"/>
      <c r="P63" s="437"/>
      <c r="Q63" s="437"/>
      <c r="R63" s="437"/>
      <c r="S63" s="437"/>
      <c r="T63" s="437"/>
      <c r="U63" s="437"/>
      <c r="V63" s="437"/>
      <c r="W63" s="437"/>
      <c r="X63" s="437"/>
      <c r="Y63" s="437"/>
      <c r="Z63" s="421"/>
    </row>
    <row r="64" ht="12.75" customHeight="1">
      <c r="A64" s="589"/>
      <c r="B64" s="590"/>
      <c r="C64" s="591"/>
      <c r="D64" s="591"/>
      <c r="E64" s="591"/>
      <c r="F64" s="591"/>
      <c r="G64" s="593"/>
      <c r="H64" s="437"/>
      <c r="I64" s="437"/>
      <c r="J64" s="437"/>
      <c r="K64" s="437"/>
      <c r="L64" s="437"/>
      <c r="M64" s="437"/>
      <c r="N64" s="437"/>
      <c r="O64" s="437"/>
      <c r="P64" s="437"/>
      <c r="Q64" s="437"/>
      <c r="R64" s="437"/>
      <c r="S64" s="437"/>
      <c r="T64" s="437"/>
      <c r="U64" s="437"/>
      <c r="V64" s="437"/>
      <c r="W64" s="437"/>
      <c r="X64" s="437"/>
      <c r="Y64" s="437"/>
      <c r="Z64" s="421"/>
    </row>
    <row r="65" ht="12.75" customHeight="1">
      <c r="A65" s="589"/>
      <c r="B65" s="590"/>
      <c r="C65" s="591"/>
      <c r="D65" s="591"/>
      <c r="E65" s="591"/>
      <c r="F65" s="591"/>
      <c r="G65" s="593"/>
      <c r="H65" s="437"/>
      <c r="I65" s="437"/>
      <c r="J65" s="437"/>
      <c r="K65" s="437"/>
      <c r="L65" s="437"/>
      <c r="M65" s="437"/>
      <c r="N65" s="437"/>
      <c r="O65" s="437"/>
      <c r="P65" s="437"/>
      <c r="Q65" s="437"/>
      <c r="R65" s="437"/>
      <c r="S65" s="437"/>
      <c r="T65" s="437"/>
      <c r="U65" s="437"/>
      <c r="V65" s="437"/>
      <c r="W65" s="437"/>
      <c r="X65" s="437"/>
      <c r="Y65" s="437"/>
      <c r="Z65" s="421"/>
    </row>
    <row r="66" ht="12.75" customHeight="1">
      <c r="A66" s="589"/>
      <c r="B66" s="590"/>
      <c r="C66" s="591"/>
      <c r="D66" s="591"/>
      <c r="E66" s="591"/>
      <c r="F66" s="591"/>
      <c r="G66" s="593"/>
      <c r="H66" s="437"/>
      <c r="I66" s="437"/>
      <c r="J66" s="437"/>
      <c r="K66" s="437"/>
      <c r="L66" s="437"/>
      <c r="M66" s="437"/>
      <c r="N66" s="437"/>
      <c r="O66" s="437"/>
      <c r="P66" s="437"/>
      <c r="Q66" s="437"/>
      <c r="R66" s="437"/>
      <c r="S66" s="437"/>
      <c r="T66" s="437"/>
      <c r="U66" s="437"/>
      <c r="V66" s="437"/>
      <c r="W66" s="437"/>
      <c r="X66" s="437"/>
      <c r="Y66" s="437"/>
      <c r="Z66" s="421"/>
    </row>
    <row r="67" ht="12.75" customHeight="1">
      <c r="A67" s="589"/>
      <c r="B67" s="590"/>
      <c r="C67" s="591"/>
      <c r="D67" s="591"/>
      <c r="E67" s="591"/>
      <c r="F67" s="591"/>
      <c r="G67" s="593"/>
      <c r="H67" s="437"/>
      <c r="I67" s="437"/>
      <c r="J67" s="437"/>
      <c r="K67" s="437"/>
      <c r="L67" s="437"/>
      <c r="M67" s="437"/>
      <c r="N67" s="437"/>
      <c r="O67" s="437"/>
      <c r="P67" s="437"/>
      <c r="Q67" s="437"/>
      <c r="R67" s="437"/>
      <c r="S67" s="437"/>
      <c r="T67" s="437"/>
      <c r="U67" s="437"/>
      <c r="V67" s="437"/>
      <c r="W67" s="437"/>
      <c r="X67" s="437"/>
      <c r="Y67" s="437"/>
      <c r="Z67" s="421"/>
    </row>
    <row r="68" ht="12.75" customHeight="1">
      <c r="A68" s="589"/>
      <c r="B68" s="590"/>
      <c r="C68" s="591"/>
      <c r="D68" s="591"/>
      <c r="E68" s="591"/>
      <c r="F68" s="591"/>
      <c r="G68" s="593"/>
      <c r="H68" s="437"/>
      <c r="I68" s="437"/>
      <c r="J68" s="437"/>
      <c r="K68" s="437"/>
      <c r="L68" s="437"/>
      <c r="M68" s="437"/>
      <c r="N68" s="437"/>
      <c r="O68" s="437"/>
      <c r="P68" s="437"/>
      <c r="Q68" s="437"/>
      <c r="R68" s="437"/>
      <c r="S68" s="437"/>
      <c r="T68" s="437"/>
      <c r="U68" s="437"/>
      <c r="V68" s="437"/>
      <c r="W68" s="437"/>
      <c r="X68" s="437"/>
      <c r="Y68" s="437"/>
      <c r="Z68" s="421"/>
    </row>
    <row r="69" ht="12.75" customHeight="1">
      <c r="A69" s="589"/>
      <c r="B69" s="590"/>
      <c r="C69" s="591"/>
      <c r="D69" s="591"/>
      <c r="E69" s="591"/>
      <c r="F69" s="591"/>
      <c r="G69" s="593"/>
      <c r="H69" s="437"/>
      <c r="I69" s="437"/>
      <c r="J69" s="437"/>
      <c r="K69" s="437"/>
      <c r="L69" s="437"/>
      <c r="M69" s="437"/>
      <c r="N69" s="437"/>
      <c r="O69" s="437"/>
      <c r="P69" s="437"/>
      <c r="Q69" s="437"/>
      <c r="R69" s="437"/>
      <c r="S69" s="437"/>
      <c r="T69" s="437"/>
      <c r="U69" s="437"/>
      <c r="V69" s="437"/>
      <c r="W69" s="437"/>
      <c r="X69" s="437"/>
      <c r="Y69" s="437"/>
      <c r="Z69" s="421"/>
    </row>
    <row r="70" ht="12.75" customHeight="1">
      <c r="A70" s="589"/>
      <c r="B70" s="590"/>
      <c r="C70" s="591"/>
      <c r="D70" s="591"/>
      <c r="E70" s="591"/>
      <c r="F70" s="591"/>
      <c r="G70" s="593"/>
      <c r="H70" s="437"/>
      <c r="I70" s="437"/>
      <c r="J70" s="437"/>
      <c r="K70" s="437"/>
      <c r="L70" s="437"/>
      <c r="M70" s="437"/>
      <c r="N70" s="437"/>
      <c r="O70" s="437"/>
      <c r="P70" s="437"/>
      <c r="Q70" s="437"/>
      <c r="R70" s="437"/>
      <c r="S70" s="437"/>
      <c r="T70" s="437"/>
      <c r="U70" s="437"/>
      <c r="V70" s="437"/>
      <c r="W70" s="437"/>
      <c r="X70" s="437"/>
      <c r="Y70" s="437"/>
      <c r="Z70" s="421"/>
    </row>
    <row r="71" ht="12.75" customHeight="1">
      <c r="A71" s="589"/>
      <c r="B71" s="590"/>
      <c r="C71" s="591"/>
      <c r="D71" s="591"/>
      <c r="E71" s="591"/>
      <c r="F71" s="591"/>
      <c r="G71" s="593"/>
      <c r="H71" s="437"/>
      <c r="I71" s="437"/>
      <c r="J71" s="437"/>
      <c r="K71" s="437"/>
      <c r="L71" s="437"/>
      <c r="M71" s="437"/>
      <c r="N71" s="437"/>
      <c r="O71" s="437"/>
      <c r="P71" s="437"/>
      <c r="Q71" s="437"/>
      <c r="R71" s="437"/>
      <c r="S71" s="437"/>
      <c r="T71" s="437"/>
      <c r="U71" s="437"/>
      <c r="V71" s="437"/>
      <c r="W71" s="437"/>
      <c r="X71" s="437"/>
      <c r="Y71" s="437"/>
      <c r="Z71" s="421"/>
    </row>
    <row r="72" ht="12.75" customHeight="1">
      <c r="A72" s="589"/>
      <c r="B72" s="590"/>
      <c r="C72" s="591"/>
      <c r="D72" s="591"/>
      <c r="E72" s="591"/>
      <c r="F72" s="591"/>
      <c r="G72" s="593"/>
      <c r="H72" s="437"/>
      <c r="I72" s="437"/>
      <c r="J72" s="437"/>
      <c r="K72" s="437"/>
      <c r="L72" s="437"/>
      <c r="M72" s="437"/>
      <c r="N72" s="437"/>
      <c r="O72" s="437"/>
      <c r="P72" s="437"/>
      <c r="Q72" s="437"/>
      <c r="R72" s="437"/>
      <c r="S72" s="437"/>
      <c r="T72" s="437"/>
      <c r="U72" s="437"/>
      <c r="V72" s="437"/>
      <c r="W72" s="437"/>
      <c r="X72" s="437"/>
      <c r="Y72" s="437"/>
      <c r="Z72" s="421"/>
    </row>
    <row r="73" ht="12.75" customHeight="1">
      <c r="A73" s="589"/>
      <c r="B73" s="590"/>
      <c r="C73" s="591"/>
      <c r="D73" s="591"/>
      <c r="E73" s="591"/>
      <c r="F73" s="591"/>
      <c r="G73" s="593"/>
      <c r="H73" s="437"/>
      <c r="I73" s="437"/>
      <c r="J73" s="437"/>
      <c r="K73" s="437"/>
      <c r="L73" s="437"/>
      <c r="M73" s="437"/>
      <c r="N73" s="437"/>
      <c r="O73" s="437"/>
      <c r="P73" s="437"/>
      <c r="Q73" s="437"/>
      <c r="R73" s="437"/>
      <c r="S73" s="437"/>
      <c r="T73" s="437"/>
      <c r="U73" s="437"/>
      <c r="V73" s="437"/>
      <c r="W73" s="437"/>
      <c r="X73" s="437"/>
      <c r="Y73" s="437"/>
      <c r="Z73" s="421"/>
    </row>
    <row r="74" ht="12.75" customHeight="1">
      <c r="A74" s="589"/>
      <c r="B74" s="590"/>
      <c r="C74" s="591"/>
      <c r="D74" s="591"/>
      <c r="E74" s="591"/>
      <c r="F74" s="591"/>
      <c r="G74" s="593"/>
      <c r="H74" s="437"/>
      <c r="I74" s="437"/>
      <c r="J74" s="437"/>
      <c r="K74" s="437"/>
      <c r="L74" s="437"/>
      <c r="M74" s="437"/>
      <c r="N74" s="437"/>
      <c r="O74" s="437"/>
      <c r="P74" s="437"/>
      <c r="Q74" s="437"/>
      <c r="R74" s="437"/>
      <c r="S74" s="437"/>
      <c r="T74" s="437"/>
      <c r="U74" s="437"/>
      <c r="V74" s="437"/>
      <c r="W74" s="437"/>
      <c r="X74" s="437"/>
      <c r="Y74" s="437"/>
      <c r="Z74" s="421"/>
    </row>
    <row r="75" ht="12.75" customHeight="1">
      <c r="A75" s="589"/>
      <c r="B75" s="590"/>
      <c r="C75" s="591"/>
      <c r="D75" s="591"/>
      <c r="E75" s="591"/>
      <c r="F75" s="591"/>
      <c r="G75" s="593"/>
      <c r="H75" s="437"/>
      <c r="I75" s="437"/>
      <c r="J75" s="437"/>
      <c r="K75" s="437"/>
      <c r="L75" s="437"/>
      <c r="M75" s="437"/>
      <c r="N75" s="437"/>
      <c r="O75" s="437"/>
      <c r="P75" s="437"/>
      <c r="Q75" s="437"/>
      <c r="R75" s="437"/>
      <c r="S75" s="437"/>
      <c r="T75" s="437"/>
      <c r="U75" s="437"/>
      <c r="V75" s="437"/>
      <c r="W75" s="437"/>
      <c r="X75" s="437"/>
      <c r="Y75" s="437"/>
      <c r="Z75" s="421"/>
    </row>
    <row r="76" ht="12.75" customHeight="1">
      <c r="A76" s="589"/>
      <c r="B76" s="590"/>
      <c r="C76" s="591"/>
      <c r="D76" s="591"/>
      <c r="E76" s="591"/>
      <c r="F76" s="591"/>
      <c r="G76" s="593"/>
      <c r="H76" s="437"/>
      <c r="I76" s="437"/>
      <c r="J76" s="437"/>
      <c r="K76" s="437"/>
      <c r="L76" s="437"/>
      <c r="M76" s="437"/>
      <c r="N76" s="437"/>
      <c r="O76" s="437"/>
      <c r="P76" s="437"/>
      <c r="Q76" s="437"/>
      <c r="R76" s="437"/>
      <c r="S76" s="437"/>
      <c r="T76" s="437"/>
      <c r="U76" s="437"/>
      <c r="V76" s="437"/>
      <c r="W76" s="437"/>
      <c r="X76" s="437"/>
      <c r="Y76" s="437"/>
      <c r="Z76" s="421"/>
    </row>
    <row r="77" ht="12.75" customHeight="1">
      <c r="A77" s="589"/>
      <c r="B77" s="590"/>
      <c r="C77" s="591"/>
      <c r="D77" s="591"/>
      <c r="E77" s="591"/>
      <c r="F77" s="591"/>
      <c r="G77" s="593"/>
      <c r="H77" s="437"/>
      <c r="I77" s="437"/>
      <c r="J77" s="437"/>
      <c r="K77" s="437"/>
      <c r="L77" s="437"/>
      <c r="M77" s="437"/>
      <c r="N77" s="437"/>
      <c r="O77" s="437"/>
      <c r="P77" s="437"/>
      <c r="Q77" s="437"/>
      <c r="R77" s="437"/>
      <c r="S77" s="437"/>
      <c r="T77" s="437"/>
      <c r="U77" s="437"/>
      <c r="V77" s="437"/>
      <c r="W77" s="437"/>
      <c r="X77" s="437"/>
      <c r="Y77" s="437"/>
      <c r="Z77" s="421"/>
    </row>
    <row r="78" ht="12.75" customHeight="1">
      <c r="A78" s="589"/>
      <c r="B78" s="590"/>
      <c r="C78" s="591"/>
      <c r="D78" s="591"/>
      <c r="E78" s="591"/>
      <c r="F78" s="591"/>
      <c r="G78" s="593"/>
      <c r="H78" s="437"/>
      <c r="I78" s="437"/>
      <c r="J78" s="437"/>
      <c r="K78" s="437"/>
      <c r="L78" s="437"/>
      <c r="M78" s="437"/>
      <c r="N78" s="437"/>
      <c r="O78" s="437"/>
      <c r="P78" s="437"/>
      <c r="Q78" s="437"/>
      <c r="R78" s="437"/>
      <c r="S78" s="437"/>
      <c r="T78" s="437"/>
      <c r="U78" s="437"/>
      <c r="V78" s="437"/>
      <c r="W78" s="437"/>
      <c r="X78" s="437"/>
      <c r="Y78" s="437"/>
      <c r="Z78" s="421"/>
    </row>
    <row r="79" ht="12.75" customHeight="1">
      <c r="A79" s="589"/>
      <c r="B79" s="590"/>
      <c r="C79" s="591"/>
      <c r="D79" s="591"/>
      <c r="E79" s="591"/>
      <c r="F79" s="591"/>
      <c r="G79" s="593"/>
      <c r="H79" s="437"/>
      <c r="I79" s="437"/>
      <c r="J79" s="437"/>
      <c r="K79" s="437"/>
      <c r="L79" s="437"/>
      <c r="M79" s="437"/>
      <c r="N79" s="437"/>
      <c r="O79" s="437"/>
      <c r="P79" s="437"/>
      <c r="Q79" s="437"/>
      <c r="R79" s="437"/>
      <c r="S79" s="437"/>
      <c r="T79" s="437"/>
      <c r="U79" s="437"/>
      <c r="V79" s="437"/>
      <c r="W79" s="437"/>
      <c r="X79" s="437"/>
      <c r="Y79" s="437"/>
      <c r="Z79" s="421"/>
    </row>
    <row r="80" ht="12.75" customHeight="1">
      <c r="A80" s="589"/>
      <c r="B80" s="590"/>
      <c r="C80" s="591"/>
      <c r="D80" s="591"/>
      <c r="E80" s="591"/>
      <c r="F80" s="591"/>
      <c r="G80" s="593"/>
      <c r="H80" s="437"/>
      <c r="I80" s="437"/>
      <c r="J80" s="437"/>
      <c r="K80" s="437"/>
      <c r="L80" s="437"/>
      <c r="M80" s="437"/>
      <c r="N80" s="437"/>
      <c r="O80" s="437"/>
      <c r="P80" s="437"/>
      <c r="Q80" s="437"/>
      <c r="R80" s="437"/>
      <c r="S80" s="437"/>
      <c r="T80" s="437"/>
      <c r="U80" s="437"/>
      <c r="V80" s="437"/>
      <c r="W80" s="437"/>
      <c r="X80" s="437"/>
      <c r="Y80" s="437"/>
      <c r="Z80" s="421"/>
    </row>
    <row r="81" ht="12.75" customHeight="1">
      <c r="A81" s="589"/>
      <c r="B81" s="590"/>
      <c r="C81" s="591"/>
      <c r="D81" s="591"/>
      <c r="E81" s="591"/>
      <c r="F81" s="591"/>
      <c r="G81" s="593"/>
      <c r="H81" s="437"/>
      <c r="I81" s="437"/>
      <c r="J81" s="437"/>
      <c r="K81" s="437"/>
      <c r="L81" s="437"/>
      <c r="M81" s="437"/>
      <c r="N81" s="437"/>
      <c r="O81" s="437"/>
      <c r="P81" s="437"/>
      <c r="Q81" s="437"/>
      <c r="R81" s="437"/>
      <c r="S81" s="437"/>
      <c r="T81" s="437"/>
      <c r="U81" s="437"/>
      <c r="V81" s="437"/>
      <c r="W81" s="437"/>
      <c r="X81" s="437"/>
      <c r="Y81" s="437"/>
      <c r="Z81" s="421"/>
    </row>
    <row r="82" ht="12.75" customHeight="1">
      <c r="A82" s="589"/>
      <c r="B82" s="590"/>
      <c r="C82" s="591"/>
      <c r="D82" s="591"/>
      <c r="E82" s="591"/>
      <c r="F82" s="591"/>
      <c r="G82" s="593"/>
      <c r="H82" s="437"/>
      <c r="I82" s="437"/>
      <c r="J82" s="437"/>
      <c r="K82" s="437"/>
      <c r="L82" s="437"/>
      <c r="M82" s="437"/>
      <c r="N82" s="437"/>
      <c r="O82" s="437"/>
      <c r="P82" s="437"/>
      <c r="Q82" s="437"/>
      <c r="R82" s="437"/>
      <c r="S82" s="437"/>
      <c r="T82" s="437"/>
      <c r="U82" s="437"/>
      <c r="V82" s="437"/>
      <c r="W82" s="437"/>
      <c r="X82" s="437"/>
      <c r="Y82" s="437"/>
      <c r="Z82" s="421"/>
    </row>
    <row r="83" ht="12.75" customHeight="1">
      <c r="A83" s="589"/>
      <c r="B83" s="590"/>
      <c r="C83" s="591"/>
      <c r="D83" s="591"/>
      <c r="E83" s="591"/>
      <c r="F83" s="591"/>
      <c r="G83" s="593"/>
      <c r="H83" s="437"/>
      <c r="I83" s="437"/>
      <c r="J83" s="437"/>
      <c r="K83" s="437"/>
      <c r="L83" s="437"/>
      <c r="M83" s="437"/>
      <c r="N83" s="437"/>
      <c r="O83" s="437"/>
      <c r="P83" s="437"/>
      <c r="Q83" s="437"/>
      <c r="R83" s="437"/>
      <c r="S83" s="437"/>
      <c r="T83" s="437"/>
      <c r="U83" s="437"/>
      <c r="V83" s="437"/>
      <c r="W83" s="437"/>
      <c r="X83" s="437"/>
      <c r="Y83" s="437"/>
      <c r="Z83" s="421"/>
    </row>
    <row r="84" ht="12.75" customHeight="1">
      <c r="A84" s="589"/>
      <c r="B84" s="590"/>
      <c r="C84" s="591"/>
      <c r="D84" s="591"/>
      <c r="E84" s="591"/>
      <c r="F84" s="591"/>
      <c r="G84" s="593"/>
      <c r="H84" s="437"/>
      <c r="I84" s="437"/>
      <c r="J84" s="437"/>
      <c r="K84" s="437"/>
      <c r="L84" s="437"/>
      <c r="M84" s="437"/>
      <c r="N84" s="437"/>
      <c r="O84" s="437"/>
      <c r="P84" s="437"/>
      <c r="Q84" s="437"/>
      <c r="R84" s="437"/>
      <c r="S84" s="437"/>
      <c r="T84" s="437"/>
      <c r="U84" s="437"/>
      <c r="V84" s="437"/>
      <c r="W84" s="437"/>
      <c r="X84" s="437"/>
      <c r="Y84" s="437"/>
      <c r="Z84" s="421"/>
    </row>
    <row r="85" ht="12.75" customHeight="1">
      <c r="A85" s="589"/>
      <c r="B85" s="590"/>
      <c r="C85" s="591"/>
      <c r="D85" s="591"/>
      <c r="E85" s="591"/>
      <c r="F85" s="591"/>
      <c r="G85" s="593"/>
      <c r="H85" s="437"/>
      <c r="I85" s="437"/>
      <c r="J85" s="437"/>
      <c r="K85" s="437"/>
      <c r="L85" s="437"/>
      <c r="M85" s="437"/>
      <c r="N85" s="437"/>
      <c r="O85" s="437"/>
      <c r="P85" s="437"/>
      <c r="Q85" s="437"/>
      <c r="R85" s="437"/>
      <c r="S85" s="437"/>
      <c r="T85" s="437"/>
      <c r="U85" s="437"/>
      <c r="V85" s="437"/>
      <c r="W85" s="437"/>
      <c r="X85" s="437"/>
      <c r="Y85" s="437"/>
      <c r="Z85" s="421"/>
    </row>
    <row r="86" ht="12.75" customHeight="1">
      <c r="A86" s="589"/>
      <c r="B86" s="590"/>
      <c r="C86" s="591"/>
      <c r="D86" s="591"/>
      <c r="E86" s="591"/>
      <c r="F86" s="591"/>
      <c r="G86" s="593"/>
      <c r="H86" s="437"/>
      <c r="I86" s="437"/>
      <c r="J86" s="437"/>
      <c r="K86" s="437"/>
      <c r="L86" s="437"/>
      <c r="M86" s="437"/>
      <c r="N86" s="437"/>
      <c r="O86" s="437"/>
      <c r="P86" s="437"/>
      <c r="Q86" s="437"/>
      <c r="R86" s="437"/>
      <c r="S86" s="437"/>
      <c r="T86" s="437"/>
      <c r="U86" s="437"/>
      <c r="V86" s="437"/>
      <c r="W86" s="437"/>
      <c r="X86" s="437"/>
      <c r="Y86" s="437"/>
      <c r="Z86" s="421"/>
    </row>
    <row r="87" ht="12.75" customHeight="1">
      <c r="A87" s="596"/>
      <c r="B87" s="597"/>
      <c r="C87" s="598"/>
      <c r="D87" s="598"/>
      <c r="E87" s="598"/>
      <c r="F87" s="598"/>
      <c r="G87" s="437"/>
      <c r="H87" s="437"/>
      <c r="I87" s="437"/>
      <c r="J87" s="437"/>
      <c r="K87" s="437"/>
      <c r="L87" s="437"/>
      <c r="M87" s="437"/>
      <c r="N87" s="437"/>
      <c r="O87" s="437"/>
      <c r="P87" s="437"/>
      <c r="Q87" s="437"/>
      <c r="R87" s="437"/>
      <c r="S87" s="437"/>
      <c r="T87" s="437"/>
      <c r="U87" s="437"/>
      <c r="V87" s="437"/>
      <c r="W87" s="437"/>
      <c r="X87" s="437"/>
      <c r="Y87" s="437"/>
      <c r="Z87" s="421"/>
    </row>
    <row r="88" ht="12.75" customHeight="1">
      <c r="A88" s="596"/>
      <c r="B88" s="597"/>
      <c r="C88" s="598"/>
      <c r="D88" s="598"/>
      <c r="E88" s="598"/>
      <c r="F88" s="598"/>
      <c r="G88" s="437"/>
      <c r="H88" s="437"/>
      <c r="I88" s="437"/>
      <c r="J88" s="437"/>
      <c r="K88" s="437"/>
      <c r="L88" s="437"/>
      <c r="M88" s="437"/>
      <c r="N88" s="437"/>
      <c r="O88" s="437"/>
      <c r="P88" s="437"/>
      <c r="Q88" s="437"/>
      <c r="R88" s="437"/>
      <c r="S88" s="437"/>
      <c r="T88" s="437"/>
      <c r="U88" s="437"/>
      <c r="V88" s="437"/>
      <c r="W88" s="437"/>
      <c r="X88" s="437"/>
      <c r="Y88" s="437"/>
      <c r="Z88" s="421"/>
    </row>
    <row r="89" ht="12.75" customHeight="1">
      <c r="A89" s="596"/>
      <c r="B89" s="597"/>
      <c r="C89" s="598"/>
      <c r="D89" s="598"/>
      <c r="E89" s="598"/>
      <c r="F89" s="598"/>
      <c r="G89" s="437"/>
      <c r="H89" s="437"/>
      <c r="I89" s="437"/>
      <c r="J89" s="437"/>
      <c r="K89" s="437"/>
      <c r="L89" s="437"/>
      <c r="M89" s="437"/>
      <c r="N89" s="437"/>
      <c r="O89" s="437"/>
      <c r="P89" s="437"/>
      <c r="Q89" s="437"/>
      <c r="R89" s="437"/>
      <c r="S89" s="437"/>
      <c r="T89" s="437"/>
      <c r="U89" s="437"/>
      <c r="V89" s="437"/>
      <c r="W89" s="437"/>
      <c r="X89" s="437"/>
      <c r="Y89" s="437"/>
      <c r="Z89" s="421"/>
    </row>
    <row r="90" ht="12.75" customHeight="1">
      <c r="A90" s="596"/>
      <c r="B90" s="597"/>
      <c r="C90" s="598"/>
      <c r="D90" s="598"/>
      <c r="E90" s="598"/>
      <c r="F90" s="598"/>
      <c r="G90" s="437"/>
      <c r="H90" s="437"/>
      <c r="I90" s="437"/>
      <c r="J90" s="437"/>
      <c r="K90" s="437"/>
      <c r="L90" s="437"/>
      <c r="M90" s="437"/>
      <c r="N90" s="437"/>
      <c r="O90" s="437"/>
      <c r="P90" s="437"/>
      <c r="Q90" s="437"/>
      <c r="R90" s="437"/>
      <c r="S90" s="437"/>
      <c r="T90" s="437"/>
      <c r="U90" s="437"/>
      <c r="V90" s="437"/>
      <c r="W90" s="437"/>
      <c r="X90" s="437"/>
      <c r="Y90" s="437"/>
      <c r="Z90" s="421"/>
    </row>
    <row r="91" ht="12.75" customHeight="1">
      <c r="A91" s="596"/>
      <c r="B91" s="597"/>
      <c r="C91" s="598"/>
      <c r="D91" s="598"/>
      <c r="E91" s="598"/>
      <c r="F91" s="598"/>
      <c r="G91" s="437"/>
      <c r="H91" s="437"/>
      <c r="I91" s="437"/>
      <c r="J91" s="437"/>
      <c r="K91" s="437"/>
      <c r="L91" s="437"/>
      <c r="M91" s="437"/>
      <c r="N91" s="437"/>
      <c r="O91" s="437"/>
      <c r="P91" s="437"/>
      <c r="Q91" s="437"/>
      <c r="R91" s="437"/>
      <c r="S91" s="437"/>
      <c r="T91" s="437"/>
      <c r="U91" s="437"/>
      <c r="V91" s="437"/>
      <c r="W91" s="437"/>
      <c r="X91" s="437"/>
      <c r="Y91" s="437"/>
      <c r="Z91" s="421"/>
    </row>
    <row r="92" ht="12.75" customHeight="1">
      <c r="A92" s="596"/>
      <c r="B92" s="597"/>
      <c r="C92" s="598"/>
      <c r="D92" s="598"/>
      <c r="E92" s="598"/>
      <c r="F92" s="598"/>
      <c r="G92" s="437"/>
      <c r="H92" s="437"/>
      <c r="I92" s="437"/>
      <c r="J92" s="437"/>
      <c r="K92" s="437"/>
      <c r="L92" s="437"/>
      <c r="M92" s="437"/>
      <c r="N92" s="437"/>
      <c r="O92" s="437"/>
      <c r="P92" s="437"/>
      <c r="Q92" s="437"/>
      <c r="R92" s="437"/>
      <c r="S92" s="437"/>
      <c r="T92" s="437"/>
      <c r="U92" s="437"/>
      <c r="V92" s="437"/>
      <c r="W92" s="437"/>
      <c r="X92" s="437"/>
      <c r="Y92" s="437"/>
      <c r="Z92" s="421"/>
    </row>
    <row r="93" ht="12.75" customHeight="1">
      <c r="A93" s="596"/>
      <c r="B93" s="597"/>
      <c r="C93" s="598"/>
      <c r="D93" s="598"/>
      <c r="E93" s="598"/>
      <c r="F93" s="598"/>
      <c r="G93" s="437"/>
      <c r="H93" s="437"/>
      <c r="I93" s="437"/>
      <c r="J93" s="437"/>
      <c r="K93" s="437"/>
      <c r="L93" s="437"/>
      <c r="M93" s="437"/>
      <c r="N93" s="437"/>
      <c r="O93" s="437"/>
      <c r="P93" s="437"/>
      <c r="Q93" s="437"/>
      <c r="R93" s="437"/>
      <c r="S93" s="437"/>
      <c r="T93" s="437"/>
      <c r="U93" s="437"/>
      <c r="V93" s="437"/>
      <c r="W93" s="437"/>
      <c r="X93" s="437"/>
      <c r="Y93" s="437"/>
      <c r="Z93" s="421"/>
    </row>
    <row r="94" ht="12.75" customHeight="1">
      <c r="A94" s="596"/>
      <c r="B94" s="597"/>
      <c r="C94" s="598"/>
      <c r="D94" s="598"/>
      <c r="E94" s="598"/>
      <c r="F94" s="598"/>
      <c r="G94" s="437"/>
      <c r="H94" s="437"/>
      <c r="I94" s="437"/>
      <c r="J94" s="437"/>
      <c r="K94" s="437"/>
      <c r="L94" s="437"/>
      <c r="M94" s="437"/>
      <c r="N94" s="437"/>
      <c r="O94" s="437"/>
      <c r="P94" s="437"/>
      <c r="Q94" s="437"/>
      <c r="R94" s="437"/>
      <c r="S94" s="437"/>
      <c r="T94" s="437"/>
      <c r="U94" s="437"/>
      <c r="V94" s="437"/>
      <c r="W94" s="437"/>
      <c r="X94" s="437"/>
      <c r="Y94" s="437"/>
      <c r="Z94" s="421"/>
    </row>
    <row r="95" ht="12.75" customHeight="1">
      <c r="A95" s="596"/>
      <c r="B95" s="597"/>
      <c r="C95" s="598"/>
      <c r="D95" s="598"/>
      <c r="E95" s="598"/>
      <c r="F95" s="598"/>
      <c r="G95" s="437"/>
      <c r="H95" s="437"/>
      <c r="I95" s="437"/>
      <c r="J95" s="437"/>
      <c r="K95" s="437"/>
      <c r="L95" s="437"/>
      <c r="M95" s="437"/>
      <c r="N95" s="437"/>
      <c r="O95" s="437"/>
      <c r="P95" s="437"/>
      <c r="Q95" s="437"/>
      <c r="R95" s="437"/>
      <c r="S95" s="437"/>
      <c r="T95" s="437"/>
      <c r="U95" s="437"/>
      <c r="V95" s="437"/>
      <c r="W95" s="437"/>
      <c r="X95" s="437"/>
      <c r="Y95" s="437"/>
      <c r="Z95" s="421"/>
    </row>
    <row r="96" ht="12.75" customHeight="1">
      <c r="A96" s="596"/>
      <c r="B96" s="597"/>
      <c r="C96" s="598"/>
      <c r="D96" s="598"/>
      <c r="E96" s="598"/>
      <c r="F96" s="598"/>
      <c r="G96" s="437"/>
      <c r="H96" s="437"/>
      <c r="I96" s="437"/>
      <c r="J96" s="437"/>
      <c r="K96" s="437"/>
      <c r="L96" s="437"/>
      <c r="M96" s="437"/>
      <c r="N96" s="437"/>
      <c r="O96" s="437"/>
      <c r="P96" s="437"/>
      <c r="Q96" s="437"/>
      <c r="R96" s="437"/>
      <c r="S96" s="437"/>
      <c r="T96" s="437"/>
      <c r="U96" s="437"/>
      <c r="V96" s="437"/>
      <c r="W96" s="437"/>
      <c r="X96" s="437"/>
      <c r="Y96" s="437"/>
      <c r="Z96" s="421"/>
    </row>
    <row r="97" ht="12.75" customHeight="1">
      <c r="A97" s="596"/>
      <c r="B97" s="597"/>
      <c r="C97" s="598"/>
      <c r="D97" s="598"/>
      <c r="E97" s="598"/>
      <c r="F97" s="598"/>
      <c r="G97" s="437"/>
      <c r="H97" s="437"/>
      <c r="I97" s="437"/>
      <c r="J97" s="437"/>
      <c r="K97" s="437"/>
      <c r="L97" s="437"/>
      <c r="M97" s="437"/>
      <c r="N97" s="437"/>
      <c r="O97" s="437"/>
      <c r="P97" s="437"/>
      <c r="Q97" s="437"/>
      <c r="R97" s="437"/>
      <c r="S97" s="437"/>
      <c r="T97" s="437"/>
      <c r="U97" s="437"/>
      <c r="V97" s="437"/>
      <c r="W97" s="437"/>
      <c r="X97" s="437"/>
      <c r="Y97" s="437"/>
      <c r="Z97" s="421"/>
    </row>
    <row r="98" ht="12.75" customHeight="1">
      <c r="A98" s="596"/>
      <c r="B98" s="597"/>
      <c r="C98" s="598"/>
      <c r="D98" s="598"/>
      <c r="E98" s="598"/>
      <c r="F98" s="598"/>
      <c r="G98" s="437"/>
      <c r="H98" s="437"/>
      <c r="I98" s="437"/>
      <c r="J98" s="437"/>
      <c r="K98" s="437"/>
      <c r="L98" s="437"/>
      <c r="M98" s="437"/>
      <c r="N98" s="437"/>
      <c r="O98" s="437"/>
      <c r="P98" s="437"/>
      <c r="Q98" s="437"/>
      <c r="R98" s="437"/>
      <c r="S98" s="437"/>
      <c r="T98" s="437"/>
      <c r="U98" s="437"/>
      <c r="V98" s="437"/>
      <c r="W98" s="437"/>
      <c r="X98" s="437"/>
      <c r="Y98" s="437"/>
      <c r="Z98" s="421"/>
    </row>
    <row r="99" ht="12.75" customHeight="1">
      <c r="A99" s="596"/>
      <c r="B99" s="597"/>
      <c r="C99" s="598"/>
      <c r="D99" s="598"/>
      <c r="E99" s="598"/>
      <c r="F99" s="598"/>
      <c r="G99" s="437"/>
      <c r="H99" s="437"/>
      <c r="I99" s="437"/>
      <c r="J99" s="437"/>
      <c r="K99" s="437"/>
      <c r="L99" s="437"/>
      <c r="M99" s="437"/>
      <c r="N99" s="437"/>
      <c r="O99" s="437"/>
      <c r="P99" s="437"/>
      <c r="Q99" s="437"/>
      <c r="R99" s="437"/>
      <c r="S99" s="437"/>
      <c r="T99" s="437"/>
      <c r="U99" s="437"/>
      <c r="V99" s="437"/>
      <c r="W99" s="437"/>
      <c r="X99" s="437"/>
      <c r="Y99" s="437"/>
      <c r="Z99" s="421"/>
    </row>
    <row r="100" ht="12.75" customHeight="1">
      <c r="A100" s="596"/>
      <c r="B100" s="597"/>
      <c r="C100" s="598"/>
      <c r="D100" s="598"/>
      <c r="E100" s="598"/>
      <c r="F100" s="598"/>
      <c r="G100" s="437"/>
      <c r="H100" s="437"/>
      <c r="I100" s="437"/>
      <c r="J100" s="437"/>
      <c r="K100" s="437"/>
      <c r="L100" s="437"/>
      <c r="M100" s="437"/>
      <c r="N100" s="437"/>
      <c r="O100" s="437"/>
      <c r="P100" s="437"/>
      <c r="Q100" s="437"/>
      <c r="R100" s="437"/>
      <c r="S100" s="437"/>
      <c r="T100" s="437"/>
      <c r="U100" s="437"/>
      <c r="V100" s="437"/>
      <c r="W100" s="437"/>
      <c r="X100" s="437"/>
      <c r="Y100" s="437"/>
      <c r="Z100" s="421"/>
    </row>
    <row r="101" ht="12.75" customHeight="1">
      <c r="A101" s="596"/>
      <c r="B101" s="597"/>
      <c r="C101" s="598"/>
      <c r="D101" s="598"/>
      <c r="E101" s="598"/>
      <c r="F101" s="598"/>
      <c r="G101" s="437"/>
      <c r="H101" s="437"/>
      <c r="I101" s="437"/>
      <c r="J101" s="437"/>
      <c r="K101" s="437"/>
      <c r="L101" s="437"/>
      <c r="M101" s="437"/>
      <c r="N101" s="437"/>
      <c r="O101" s="437"/>
      <c r="P101" s="437"/>
      <c r="Q101" s="437"/>
      <c r="R101" s="437"/>
      <c r="S101" s="437"/>
      <c r="T101" s="437"/>
      <c r="U101" s="437"/>
      <c r="V101" s="437"/>
      <c r="W101" s="437"/>
      <c r="X101" s="437"/>
      <c r="Y101" s="437"/>
      <c r="Z101" s="421"/>
    </row>
    <row r="102" ht="12.75" customHeight="1">
      <c r="A102" s="596"/>
      <c r="B102" s="597"/>
      <c r="C102" s="598"/>
      <c r="D102" s="598"/>
      <c r="E102" s="598"/>
      <c r="F102" s="598"/>
      <c r="G102" s="437"/>
      <c r="H102" s="437"/>
      <c r="I102" s="437"/>
      <c r="J102" s="437"/>
      <c r="K102" s="437"/>
      <c r="L102" s="437"/>
      <c r="M102" s="437"/>
      <c r="N102" s="437"/>
      <c r="O102" s="437"/>
      <c r="P102" s="437"/>
      <c r="Q102" s="437"/>
      <c r="R102" s="437"/>
      <c r="S102" s="437"/>
      <c r="T102" s="437"/>
      <c r="U102" s="437"/>
      <c r="V102" s="437"/>
      <c r="W102" s="437"/>
      <c r="X102" s="437"/>
      <c r="Y102" s="437"/>
      <c r="Z102" s="421"/>
    </row>
    <row r="103" ht="12.75" customHeight="1">
      <c r="A103" s="596"/>
      <c r="B103" s="597"/>
      <c r="C103" s="598"/>
      <c r="D103" s="598"/>
      <c r="E103" s="598"/>
      <c r="F103" s="598"/>
      <c r="G103" s="437"/>
      <c r="H103" s="437"/>
      <c r="I103" s="437"/>
      <c r="J103" s="437"/>
      <c r="K103" s="437"/>
      <c r="L103" s="437"/>
      <c r="M103" s="437"/>
      <c r="N103" s="437"/>
      <c r="O103" s="437"/>
      <c r="P103" s="437"/>
      <c r="Q103" s="437"/>
      <c r="R103" s="437"/>
      <c r="S103" s="437"/>
      <c r="T103" s="437"/>
      <c r="U103" s="437"/>
      <c r="V103" s="437"/>
      <c r="W103" s="437"/>
      <c r="X103" s="437"/>
      <c r="Y103" s="437"/>
      <c r="Z103" s="421"/>
    </row>
    <row r="104" ht="12.75" customHeight="1">
      <c r="A104" s="596"/>
      <c r="B104" s="597"/>
      <c r="C104" s="598"/>
      <c r="D104" s="598"/>
      <c r="E104" s="598"/>
      <c r="F104" s="598"/>
      <c r="G104" s="437"/>
      <c r="H104" s="437"/>
      <c r="I104" s="437"/>
      <c r="J104" s="437"/>
      <c r="K104" s="437"/>
      <c r="L104" s="437"/>
      <c r="M104" s="437"/>
      <c r="N104" s="437"/>
      <c r="O104" s="437"/>
      <c r="P104" s="437"/>
      <c r="Q104" s="437"/>
      <c r="R104" s="437"/>
      <c r="S104" s="437"/>
      <c r="T104" s="437"/>
      <c r="U104" s="437"/>
      <c r="V104" s="437"/>
      <c r="W104" s="437"/>
      <c r="X104" s="437"/>
      <c r="Y104" s="437"/>
      <c r="Z104" s="421"/>
    </row>
    <row r="105" ht="12.75" customHeight="1">
      <c r="A105" s="596"/>
      <c r="B105" s="597"/>
      <c r="C105" s="598"/>
      <c r="D105" s="598"/>
      <c r="E105" s="598"/>
      <c r="F105" s="598"/>
      <c r="G105" s="437"/>
      <c r="H105" s="437"/>
      <c r="I105" s="437"/>
      <c r="J105" s="437"/>
      <c r="K105" s="437"/>
      <c r="L105" s="437"/>
      <c r="M105" s="437"/>
      <c r="N105" s="437"/>
      <c r="O105" s="437"/>
      <c r="P105" s="437"/>
      <c r="Q105" s="437"/>
      <c r="R105" s="437"/>
      <c r="S105" s="437"/>
      <c r="T105" s="437"/>
      <c r="U105" s="437"/>
      <c r="V105" s="437"/>
      <c r="W105" s="437"/>
      <c r="X105" s="437"/>
      <c r="Y105" s="437"/>
      <c r="Z105" s="421"/>
    </row>
    <row r="106" ht="12.75" customHeight="1">
      <c r="A106" s="596"/>
      <c r="B106" s="597"/>
      <c r="C106" s="598"/>
      <c r="D106" s="598"/>
      <c r="E106" s="598"/>
      <c r="F106" s="598"/>
      <c r="G106" s="437"/>
      <c r="H106" s="437"/>
      <c r="I106" s="437"/>
      <c r="J106" s="437"/>
      <c r="K106" s="437"/>
      <c r="L106" s="437"/>
      <c r="M106" s="437"/>
      <c r="N106" s="437"/>
      <c r="O106" s="437"/>
      <c r="P106" s="437"/>
      <c r="Q106" s="437"/>
      <c r="R106" s="437"/>
      <c r="S106" s="437"/>
      <c r="T106" s="437"/>
      <c r="U106" s="437"/>
      <c r="V106" s="437"/>
      <c r="W106" s="437"/>
      <c r="X106" s="437"/>
      <c r="Y106" s="437"/>
      <c r="Z106" s="421"/>
    </row>
    <row r="107" ht="12.75" customHeight="1">
      <c r="A107" s="596"/>
      <c r="B107" s="597"/>
      <c r="C107" s="598"/>
      <c r="D107" s="598"/>
      <c r="E107" s="598"/>
      <c r="F107" s="598"/>
      <c r="G107" s="437"/>
      <c r="H107" s="437"/>
      <c r="I107" s="437"/>
      <c r="J107" s="437"/>
      <c r="K107" s="437"/>
      <c r="L107" s="437"/>
      <c r="M107" s="437"/>
      <c r="N107" s="437"/>
      <c r="O107" s="437"/>
      <c r="P107" s="437"/>
      <c r="Q107" s="437"/>
      <c r="R107" s="437"/>
      <c r="S107" s="437"/>
      <c r="T107" s="437"/>
      <c r="U107" s="437"/>
      <c r="V107" s="437"/>
      <c r="W107" s="437"/>
      <c r="X107" s="437"/>
      <c r="Y107" s="437"/>
      <c r="Z107" s="421"/>
    </row>
    <row r="108" ht="12.75" customHeight="1">
      <c r="A108" s="596"/>
      <c r="B108" s="597"/>
      <c r="C108" s="598"/>
      <c r="D108" s="598"/>
      <c r="E108" s="598"/>
      <c r="F108" s="598"/>
      <c r="G108" s="437"/>
      <c r="H108" s="437"/>
      <c r="I108" s="437"/>
      <c r="J108" s="437"/>
      <c r="K108" s="437"/>
      <c r="L108" s="437"/>
      <c r="M108" s="437"/>
      <c r="N108" s="437"/>
      <c r="O108" s="437"/>
      <c r="P108" s="437"/>
      <c r="Q108" s="437"/>
      <c r="R108" s="437"/>
      <c r="S108" s="437"/>
      <c r="T108" s="437"/>
      <c r="U108" s="437"/>
      <c r="V108" s="437"/>
      <c r="W108" s="437"/>
      <c r="X108" s="437"/>
      <c r="Y108" s="437"/>
      <c r="Z108" s="421"/>
    </row>
    <row r="109" ht="12.75" customHeight="1">
      <c r="A109" s="596"/>
      <c r="B109" s="597"/>
      <c r="C109" s="598"/>
      <c r="D109" s="598"/>
      <c r="E109" s="598"/>
      <c r="F109" s="598"/>
      <c r="G109" s="437"/>
      <c r="H109" s="437"/>
      <c r="I109" s="437"/>
      <c r="J109" s="437"/>
      <c r="K109" s="437"/>
      <c r="L109" s="437"/>
      <c r="M109" s="437"/>
      <c r="N109" s="437"/>
      <c r="O109" s="437"/>
      <c r="P109" s="437"/>
      <c r="Q109" s="437"/>
      <c r="R109" s="437"/>
      <c r="S109" s="437"/>
      <c r="T109" s="437"/>
      <c r="U109" s="437"/>
      <c r="V109" s="437"/>
      <c r="W109" s="437"/>
      <c r="X109" s="437"/>
      <c r="Y109" s="437"/>
      <c r="Z109" s="421"/>
    </row>
    <row r="110" ht="12.75" customHeight="1">
      <c r="A110" s="596"/>
      <c r="B110" s="597"/>
      <c r="C110" s="598"/>
      <c r="D110" s="598"/>
      <c r="E110" s="598"/>
      <c r="F110" s="598"/>
      <c r="G110" s="437"/>
      <c r="H110" s="437"/>
      <c r="I110" s="437"/>
      <c r="J110" s="437"/>
      <c r="K110" s="437"/>
      <c r="L110" s="437"/>
      <c r="M110" s="437"/>
      <c r="N110" s="437"/>
      <c r="O110" s="437"/>
      <c r="P110" s="437"/>
      <c r="Q110" s="437"/>
      <c r="R110" s="437"/>
      <c r="S110" s="437"/>
      <c r="T110" s="437"/>
      <c r="U110" s="437"/>
      <c r="V110" s="437"/>
      <c r="W110" s="437"/>
      <c r="X110" s="437"/>
      <c r="Y110" s="437"/>
      <c r="Z110" s="421"/>
    </row>
    <row r="111" ht="12.75" customHeight="1">
      <c r="A111" s="596"/>
      <c r="B111" s="597"/>
      <c r="C111" s="598"/>
      <c r="D111" s="598"/>
      <c r="E111" s="598"/>
      <c r="F111" s="598"/>
      <c r="G111" s="437"/>
      <c r="H111" s="437"/>
      <c r="I111" s="437"/>
      <c r="J111" s="437"/>
      <c r="K111" s="437"/>
      <c r="L111" s="437"/>
      <c r="M111" s="437"/>
      <c r="N111" s="437"/>
      <c r="O111" s="437"/>
      <c r="P111" s="437"/>
      <c r="Q111" s="437"/>
      <c r="R111" s="437"/>
      <c r="S111" s="437"/>
      <c r="T111" s="437"/>
      <c r="U111" s="437"/>
      <c r="V111" s="437"/>
      <c r="W111" s="437"/>
      <c r="X111" s="437"/>
      <c r="Y111" s="437"/>
      <c r="Z111" s="421"/>
    </row>
    <row r="112" ht="12.75" customHeight="1">
      <c r="A112" s="596"/>
      <c r="B112" s="597"/>
      <c r="C112" s="598"/>
      <c r="D112" s="598"/>
      <c r="E112" s="598"/>
      <c r="F112" s="598"/>
      <c r="G112" s="437"/>
      <c r="H112" s="437"/>
      <c r="I112" s="437"/>
      <c r="J112" s="437"/>
      <c r="K112" s="437"/>
      <c r="L112" s="437"/>
      <c r="M112" s="437"/>
      <c r="N112" s="437"/>
      <c r="O112" s="437"/>
      <c r="P112" s="437"/>
      <c r="Q112" s="437"/>
      <c r="R112" s="437"/>
      <c r="S112" s="437"/>
      <c r="T112" s="437"/>
      <c r="U112" s="437"/>
      <c r="V112" s="437"/>
      <c r="W112" s="437"/>
      <c r="X112" s="437"/>
      <c r="Y112" s="437"/>
      <c r="Z112" s="421"/>
    </row>
    <row r="113" ht="12.75" customHeight="1">
      <c r="A113" s="596"/>
      <c r="B113" s="597"/>
      <c r="C113" s="598"/>
      <c r="D113" s="598"/>
      <c r="E113" s="598"/>
      <c r="F113" s="598"/>
      <c r="G113" s="437"/>
      <c r="H113" s="437"/>
      <c r="I113" s="437"/>
      <c r="J113" s="437"/>
      <c r="K113" s="437"/>
      <c r="L113" s="437"/>
      <c r="M113" s="437"/>
      <c r="N113" s="437"/>
      <c r="O113" s="437"/>
      <c r="P113" s="437"/>
      <c r="Q113" s="437"/>
      <c r="R113" s="437"/>
      <c r="S113" s="437"/>
      <c r="T113" s="437"/>
      <c r="U113" s="437"/>
      <c r="V113" s="437"/>
      <c r="W113" s="437"/>
      <c r="X113" s="437"/>
      <c r="Y113" s="437"/>
      <c r="Z113" s="421"/>
    </row>
    <row r="114" ht="12.75" customHeight="1">
      <c r="A114" s="596"/>
      <c r="B114" s="597"/>
      <c r="C114" s="598"/>
      <c r="D114" s="598"/>
      <c r="E114" s="598"/>
      <c r="F114" s="598"/>
      <c r="G114" s="437"/>
      <c r="H114" s="437"/>
      <c r="I114" s="437"/>
      <c r="J114" s="437"/>
      <c r="K114" s="437"/>
      <c r="L114" s="437"/>
      <c r="M114" s="437"/>
      <c r="N114" s="437"/>
      <c r="O114" s="437"/>
      <c r="P114" s="437"/>
      <c r="Q114" s="437"/>
      <c r="R114" s="437"/>
      <c r="S114" s="437"/>
      <c r="T114" s="437"/>
      <c r="U114" s="437"/>
      <c r="V114" s="437"/>
      <c r="W114" s="437"/>
      <c r="X114" s="437"/>
      <c r="Y114" s="437"/>
      <c r="Z114" s="421"/>
    </row>
    <row r="115" ht="12.75" customHeight="1">
      <c r="A115" s="596"/>
      <c r="B115" s="597"/>
      <c r="C115" s="598"/>
      <c r="D115" s="598"/>
      <c r="E115" s="598"/>
      <c r="F115" s="598"/>
      <c r="G115" s="437"/>
      <c r="H115" s="437"/>
      <c r="I115" s="437"/>
      <c r="J115" s="437"/>
      <c r="K115" s="437"/>
      <c r="L115" s="437"/>
      <c r="M115" s="437"/>
      <c r="N115" s="437"/>
      <c r="O115" s="437"/>
      <c r="P115" s="437"/>
      <c r="Q115" s="437"/>
      <c r="R115" s="437"/>
      <c r="S115" s="437"/>
      <c r="T115" s="437"/>
      <c r="U115" s="437"/>
      <c r="V115" s="437"/>
      <c r="W115" s="437"/>
      <c r="X115" s="437"/>
      <c r="Y115" s="437"/>
      <c r="Z115" s="421"/>
    </row>
    <row r="116" ht="12.75" customHeight="1">
      <c r="A116" s="596"/>
      <c r="B116" s="597"/>
      <c r="C116" s="598"/>
      <c r="D116" s="598"/>
      <c r="E116" s="598"/>
      <c r="F116" s="598"/>
      <c r="G116" s="437"/>
      <c r="H116" s="437"/>
      <c r="I116" s="437"/>
      <c r="J116" s="437"/>
      <c r="K116" s="437"/>
      <c r="L116" s="437"/>
      <c r="M116" s="437"/>
      <c r="N116" s="437"/>
      <c r="O116" s="437"/>
      <c r="P116" s="437"/>
      <c r="Q116" s="437"/>
      <c r="R116" s="437"/>
      <c r="S116" s="437"/>
      <c r="T116" s="437"/>
      <c r="U116" s="437"/>
      <c r="V116" s="437"/>
      <c r="W116" s="437"/>
      <c r="X116" s="437"/>
      <c r="Y116" s="437"/>
      <c r="Z116" s="421"/>
    </row>
    <row r="117" ht="12.75" customHeight="1">
      <c r="A117" s="596"/>
      <c r="B117" s="597"/>
      <c r="C117" s="598"/>
      <c r="D117" s="598"/>
      <c r="E117" s="598"/>
      <c r="F117" s="598"/>
      <c r="G117" s="437"/>
      <c r="H117" s="437"/>
      <c r="I117" s="437"/>
      <c r="J117" s="437"/>
      <c r="K117" s="437"/>
      <c r="L117" s="437"/>
      <c r="M117" s="437"/>
      <c r="N117" s="437"/>
      <c r="O117" s="437"/>
      <c r="P117" s="437"/>
      <c r="Q117" s="437"/>
      <c r="R117" s="437"/>
      <c r="S117" s="437"/>
      <c r="T117" s="437"/>
      <c r="U117" s="437"/>
      <c r="V117" s="437"/>
      <c r="W117" s="437"/>
      <c r="X117" s="437"/>
      <c r="Y117" s="437"/>
      <c r="Z117" s="421"/>
    </row>
    <row r="118" ht="12.75" customHeight="1">
      <c r="A118" s="596"/>
      <c r="B118" s="597"/>
      <c r="C118" s="598"/>
      <c r="D118" s="598"/>
      <c r="E118" s="598"/>
      <c r="F118" s="598"/>
      <c r="G118" s="437"/>
      <c r="H118" s="437"/>
      <c r="I118" s="437"/>
      <c r="J118" s="437"/>
      <c r="K118" s="437"/>
      <c r="L118" s="437"/>
      <c r="M118" s="437"/>
      <c r="N118" s="437"/>
      <c r="O118" s="437"/>
      <c r="P118" s="437"/>
      <c r="Q118" s="437"/>
      <c r="R118" s="437"/>
      <c r="S118" s="437"/>
      <c r="T118" s="437"/>
      <c r="U118" s="437"/>
      <c r="V118" s="437"/>
      <c r="W118" s="437"/>
      <c r="X118" s="437"/>
      <c r="Y118" s="437"/>
      <c r="Z118" s="421"/>
    </row>
    <row r="119" ht="12.75" customHeight="1">
      <c r="A119" s="596"/>
      <c r="B119" s="597"/>
      <c r="C119" s="598"/>
      <c r="D119" s="598"/>
      <c r="E119" s="598"/>
      <c r="F119" s="598"/>
      <c r="G119" s="437"/>
      <c r="H119" s="437"/>
      <c r="I119" s="437"/>
      <c r="J119" s="437"/>
      <c r="K119" s="437"/>
      <c r="L119" s="437"/>
      <c r="M119" s="437"/>
      <c r="N119" s="437"/>
      <c r="O119" s="437"/>
      <c r="P119" s="437"/>
      <c r="Q119" s="437"/>
      <c r="R119" s="437"/>
      <c r="S119" s="437"/>
      <c r="T119" s="437"/>
      <c r="U119" s="437"/>
      <c r="V119" s="437"/>
      <c r="W119" s="437"/>
      <c r="X119" s="437"/>
      <c r="Y119" s="437"/>
      <c r="Z119" s="421"/>
    </row>
    <row r="120" ht="12.75" customHeight="1">
      <c r="A120" s="596"/>
      <c r="B120" s="597"/>
      <c r="C120" s="598"/>
      <c r="D120" s="598"/>
      <c r="E120" s="598"/>
      <c r="F120" s="598"/>
      <c r="G120" s="437"/>
      <c r="H120" s="437"/>
      <c r="I120" s="437"/>
      <c r="J120" s="437"/>
      <c r="K120" s="437"/>
      <c r="L120" s="437"/>
      <c r="M120" s="437"/>
      <c r="N120" s="437"/>
      <c r="O120" s="437"/>
      <c r="P120" s="437"/>
      <c r="Q120" s="437"/>
      <c r="R120" s="437"/>
      <c r="S120" s="437"/>
      <c r="T120" s="437"/>
      <c r="U120" s="437"/>
      <c r="V120" s="437"/>
      <c r="W120" s="437"/>
      <c r="X120" s="437"/>
      <c r="Y120" s="437"/>
      <c r="Z120" s="421"/>
    </row>
    <row r="121" ht="12.75" customHeight="1">
      <c r="A121" s="596"/>
      <c r="B121" s="597"/>
      <c r="C121" s="598"/>
      <c r="D121" s="598"/>
      <c r="E121" s="598"/>
      <c r="F121" s="598"/>
      <c r="G121" s="437"/>
      <c r="H121" s="437"/>
      <c r="I121" s="437"/>
      <c r="J121" s="437"/>
      <c r="K121" s="437"/>
      <c r="L121" s="437"/>
      <c r="M121" s="437"/>
      <c r="N121" s="437"/>
      <c r="O121" s="437"/>
      <c r="P121" s="437"/>
      <c r="Q121" s="437"/>
      <c r="R121" s="437"/>
      <c r="S121" s="437"/>
      <c r="T121" s="437"/>
      <c r="U121" s="437"/>
      <c r="V121" s="437"/>
      <c r="W121" s="437"/>
      <c r="X121" s="437"/>
      <c r="Y121" s="437"/>
      <c r="Z121" s="421"/>
    </row>
    <row r="122" ht="12.75" customHeight="1">
      <c r="A122" s="596"/>
      <c r="B122" s="597"/>
      <c r="C122" s="598"/>
      <c r="D122" s="598"/>
      <c r="E122" s="598"/>
      <c r="F122" s="598"/>
      <c r="G122" s="437"/>
      <c r="H122" s="437"/>
      <c r="I122" s="437"/>
      <c r="J122" s="437"/>
      <c r="K122" s="437"/>
      <c r="L122" s="437"/>
      <c r="M122" s="437"/>
      <c r="N122" s="437"/>
      <c r="O122" s="437"/>
      <c r="P122" s="437"/>
      <c r="Q122" s="437"/>
      <c r="R122" s="437"/>
      <c r="S122" s="437"/>
      <c r="T122" s="437"/>
      <c r="U122" s="437"/>
      <c r="V122" s="437"/>
      <c r="W122" s="437"/>
      <c r="X122" s="437"/>
      <c r="Y122" s="437"/>
      <c r="Z122" s="421"/>
    </row>
    <row r="123" ht="12.75" customHeight="1">
      <c r="A123" s="596"/>
      <c r="B123" s="597"/>
      <c r="C123" s="598"/>
      <c r="D123" s="598"/>
      <c r="E123" s="598"/>
      <c r="F123" s="598"/>
      <c r="G123" s="437"/>
      <c r="H123" s="437"/>
      <c r="I123" s="437"/>
      <c r="J123" s="437"/>
      <c r="K123" s="437"/>
      <c r="L123" s="437"/>
      <c r="M123" s="437"/>
      <c r="N123" s="437"/>
      <c r="O123" s="437"/>
      <c r="P123" s="437"/>
      <c r="Q123" s="437"/>
      <c r="R123" s="437"/>
      <c r="S123" s="437"/>
      <c r="T123" s="437"/>
      <c r="U123" s="437"/>
      <c r="V123" s="437"/>
      <c r="W123" s="437"/>
      <c r="X123" s="437"/>
      <c r="Y123" s="437"/>
      <c r="Z123" s="421"/>
    </row>
    <row r="124" ht="12.75" customHeight="1">
      <c r="A124" s="596"/>
      <c r="B124" s="597"/>
      <c r="C124" s="598"/>
      <c r="D124" s="598"/>
      <c r="E124" s="598"/>
      <c r="F124" s="598"/>
      <c r="G124" s="437"/>
      <c r="H124" s="437"/>
      <c r="I124" s="437"/>
      <c r="J124" s="437"/>
      <c r="K124" s="437"/>
      <c r="L124" s="437"/>
      <c r="M124" s="437"/>
      <c r="N124" s="437"/>
      <c r="O124" s="437"/>
      <c r="P124" s="437"/>
      <c r="Q124" s="437"/>
      <c r="R124" s="437"/>
      <c r="S124" s="437"/>
      <c r="T124" s="437"/>
      <c r="U124" s="437"/>
      <c r="V124" s="437"/>
      <c r="W124" s="437"/>
      <c r="X124" s="437"/>
      <c r="Y124" s="437"/>
      <c r="Z124" s="421"/>
    </row>
    <row r="125" ht="12.75" customHeight="1">
      <c r="A125" s="596"/>
      <c r="B125" s="597"/>
      <c r="C125" s="598"/>
      <c r="D125" s="598"/>
      <c r="E125" s="598"/>
      <c r="F125" s="598"/>
      <c r="G125" s="437"/>
      <c r="H125" s="437"/>
      <c r="I125" s="437"/>
      <c r="J125" s="437"/>
      <c r="K125" s="437"/>
      <c r="L125" s="437"/>
      <c r="M125" s="437"/>
      <c r="N125" s="437"/>
      <c r="O125" s="437"/>
      <c r="P125" s="437"/>
      <c r="Q125" s="437"/>
      <c r="R125" s="437"/>
      <c r="S125" s="437"/>
      <c r="T125" s="437"/>
      <c r="U125" s="437"/>
      <c r="V125" s="437"/>
      <c r="W125" s="437"/>
      <c r="X125" s="437"/>
      <c r="Y125" s="437"/>
      <c r="Z125" s="421"/>
    </row>
    <row r="126" ht="12.75" customHeight="1">
      <c r="A126" s="596"/>
      <c r="B126" s="597"/>
      <c r="C126" s="598"/>
      <c r="D126" s="598"/>
      <c r="E126" s="598"/>
      <c r="F126" s="598"/>
      <c r="G126" s="437"/>
      <c r="H126" s="437"/>
      <c r="I126" s="437"/>
      <c r="J126" s="437"/>
      <c r="K126" s="437"/>
      <c r="L126" s="437"/>
      <c r="M126" s="437"/>
      <c r="N126" s="437"/>
      <c r="O126" s="437"/>
      <c r="P126" s="437"/>
      <c r="Q126" s="437"/>
      <c r="R126" s="437"/>
      <c r="S126" s="437"/>
      <c r="T126" s="437"/>
      <c r="U126" s="437"/>
      <c r="V126" s="437"/>
      <c r="W126" s="437"/>
      <c r="X126" s="437"/>
      <c r="Y126" s="437"/>
      <c r="Z126" s="421"/>
    </row>
    <row r="127" ht="12.75" customHeight="1">
      <c r="A127" s="596"/>
      <c r="B127" s="597"/>
      <c r="C127" s="598"/>
      <c r="D127" s="598"/>
      <c r="E127" s="598"/>
      <c r="F127" s="598"/>
      <c r="G127" s="437"/>
      <c r="H127" s="437"/>
      <c r="I127" s="437"/>
      <c r="J127" s="437"/>
      <c r="K127" s="437"/>
      <c r="L127" s="437"/>
      <c r="M127" s="437"/>
      <c r="N127" s="437"/>
      <c r="O127" s="437"/>
      <c r="P127" s="437"/>
      <c r="Q127" s="437"/>
      <c r="R127" s="437"/>
      <c r="S127" s="437"/>
      <c r="T127" s="437"/>
      <c r="U127" s="437"/>
      <c r="V127" s="437"/>
      <c r="W127" s="437"/>
      <c r="X127" s="437"/>
      <c r="Y127" s="437"/>
      <c r="Z127" s="421"/>
    </row>
    <row r="128" ht="12.75" customHeight="1">
      <c r="A128" s="596"/>
      <c r="B128" s="597"/>
      <c r="C128" s="598"/>
      <c r="D128" s="598"/>
      <c r="E128" s="598"/>
      <c r="F128" s="598"/>
      <c r="G128" s="437"/>
      <c r="H128" s="437"/>
      <c r="I128" s="437"/>
      <c r="J128" s="437"/>
      <c r="K128" s="437"/>
      <c r="L128" s="437"/>
      <c r="M128" s="437"/>
      <c r="N128" s="437"/>
      <c r="O128" s="437"/>
      <c r="P128" s="437"/>
      <c r="Q128" s="437"/>
      <c r="R128" s="437"/>
      <c r="S128" s="437"/>
      <c r="T128" s="437"/>
      <c r="U128" s="437"/>
      <c r="V128" s="437"/>
      <c r="W128" s="437"/>
      <c r="X128" s="437"/>
      <c r="Y128" s="437"/>
      <c r="Z128" s="421"/>
    </row>
    <row r="129" ht="12.75" customHeight="1">
      <c r="A129" s="596"/>
      <c r="B129" s="597"/>
      <c r="C129" s="598"/>
      <c r="D129" s="598"/>
      <c r="E129" s="598"/>
      <c r="F129" s="598"/>
      <c r="G129" s="437"/>
      <c r="H129" s="437"/>
      <c r="I129" s="437"/>
      <c r="J129" s="437"/>
      <c r="K129" s="437"/>
      <c r="L129" s="437"/>
      <c r="M129" s="437"/>
      <c r="N129" s="437"/>
      <c r="O129" s="437"/>
      <c r="P129" s="437"/>
      <c r="Q129" s="437"/>
      <c r="R129" s="437"/>
      <c r="S129" s="437"/>
      <c r="T129" s="437"/>
      <c r="U129" s="437"/>
      <c r="V129" s="437"/>
      <c r="W129" s="437"/>
      <c r="X129" s="437"/>
      <c r="Y129" s="437"/>
      <c r="Z129" s="421"/>
    </row>
    <row r="130" ht="12.75" customHeight="1">
      <c r="A130" s="596"/>
      <c r="B130" s="597"/>
      <c r="C130" s="598"/>
      <c r="D130" s="598"/>
      <c r="E130" s="598"/>
      <c r="F130" s="598"/>
      <c r="G130" s="437"/>
      <c r="H130" s="437"/>
      <c r="I130" s="437"/>
      <c r="J130" s="437"/>
      <c r="K130" s="437"/>
      <c r="L130" s="437"/>
      <c r="M130" s="437"/>
      <c r="N130" s="437"/>
      <c r="O130" s="437"/>
      <c r="P130" s="437"/>
      <c r="Q130" s="437"/>
      <c r="R130" s="437"/>
      <c r="S130" s="437"/>
      <c r="T130" s="437"/>
      <c r="U130" s="437"/>
      <c r="V130" s="437"/>
      <c r="W130" s="437"/>
      <c r="X130" s="437"/>
      <c r="Y130" s="437"/>
      <c r="Z130" s="421"/>
    </row>
    <row r="131" ht="12.75" customHeight="1">
      <c r="A131" s="596"/>
      <c r="B131" s="597"/>
      <c r="C131" s="598"/>
      <c r="D131" s="598"/>
      <c r="E131" s="598"/>
      <c r="F131" s="598"/>
      <c r="G131" s="437"/>
      <c r="H131" s="437"/>
      <c r="I131" s="437"/>
      <c r="J131" s="437"/>
      <c r="K131" s="437"/>
      <c r="L131" s="437"/>
      <c r="M131" s="437"/>
      <c r="N131" s="437"/>
      <c r="O131" s="437"/>
      <c r="P131" s="437"/>
      <c r="Q131" s="437"/>
      <c r="R131" s="437"/>
      <c r="S131" s="437"/>
      <c r="T131" s="437"/>
      <c r="U131" s="437"/>
      <c r="V131" s="437"/>
      <c r="W131" s="437"/>
      <c r="X131" s="437"/>
      <c r="Y131" s="437"/>
      <c r="Z131" s="421"/>
    </row>
    <row r="132" ht="12.75" customHeight="1">
      <c r="A132" s="596"/>
      <c r="B132" s="597"/>
      <c r="C132" s="598"/>
      <c r="D132" s="598"/>
      <c r="E132" s="598"/>
      <c r="F132" s="598"/>
      <c r="G132" s="437"/>
      <c r="H132" s="437"/>
      <c r="I132" s="437"/>
      <c r="J132" s="437"/>
      <c r="K132" s="437"/>
      <c r="L132" s="437"/>
      <c r="M132" s="437"/>
      <c r="N132" s="437"/>
      <c r="O132" s="437"/>
      <c r="P132" s="437"/>
      <c r="Q132" s="437"/>
      <c r="R132" s="437"/>
      <c r="S132" s="437"/>
      <c r="T132" s="437"/>
      <c r="U132" s="437"/>
      <c r="V132" s="437"/>
      <c r="W132" s="437"/>
      <c r="X132" s="437"/>
      <c r="Y132" s="437"/>
      <c r="Z132" s="421"/>
    </row>
    <row r="133" ht="12.75" customHeight="1">
      <c r="A133" s="596"/>
      <c r="B133" s="597"/>
      <c r="C133" s="598"/>
      <c r="D133" s="598"/>
      <c r="E133" s="598"/>
      <c r="F133" s="598"/>
      <c r="G133" s="437"/>
      <c r="H133" s="437"/>
      <c r="I133" s="437"/>
      <c r="J133" s="437"/>
      <c r="K133" s="437"/>
      <c r="L133" s="437"/>
      <c r="M133" s="437"/>
      <c r="N133" s="437"/>
      <c r="O133" s="437"/>
      <c r="P133" s="437"/>
      <c r="Q133" s="437"/>
      <c r="R133" s="437"/>
      <c r="S133" s="437"/>
      <c r="T133" s="437"/>
      <c r="U133" s="437"/>
      <c r="V133" s="437"/>
      <c r="W133" s="437"/>
      <c r="X133" s="437"/>
      <c r="Y133" s="437"/>
      <c r="Z133" s="421"/>
    </row>
    <row r="134" ht="12.75" customHeight="1">
      <c r="A134" s="596"/>
      <c r="B134" s="597"/>
      <c r="C134" s="598"/>
      <c r="D134" s="598"/>
      <c r="E134" s="598"/>
      <c r="F134" s="598"/>
      <c r="G134" s="437"/>
      <c r="H134" s="437"/>
      <c r="I134" s="437"/>
      <c r="J134" s="437"/>
      <c r="K134" s="437"/>
      <c r="L134" s="437"/>
      <c r="M134" s="437"/>
      <c r="N134" s="437"/>
      <c r="O134" s="437"/>
      <c r="P134" s="437"/>
      <c r="Q134" s="437"/>
      <c r="R134" s="437"/>
      <c r="S134" s="437"/>
      <c r="T134" s="437"/>
      <c r="U134" s="437"/>
      <c r="V134" s="437"/>
      <c r="W134" s="437"/>
      <c r="X134" s="437"/>
      <c r="Y134" s="437"/>
      <c r="Z134" s="421"/>
    </row>
    <row r="135" ht="12.75" customHeight="1">
      <c r="A135" s="596"/>
      <c r="B135" s="597"/>
      <c r="C135" s="598"/>
      <c r="D135" s="598"/>
      <c r="E135" s="598"/>
      <c r="F135" s="598"/>
      <c r="G135" s="437"/>
      <c r="H135" s="437"/>
      <c r="I135" s="437"/>
      <c r="J135" s="437"/>
      <c r="K135" s="437"/>
      <c r="L135" s="437"/>
      <c r="M135" s="437"/>
      <c r="N135" s="437"/>
      <c r="O135" s="437"/>
      <c r="P135" s="437"/>
      <c r="Q135" s="437"/>
      <c r="R135" s="437"/>
      <c r="S135" s="437"/>
      <c r="T135" s="437"/>
      <c r="U135" s="437"/>
      <c r="V135" s="437"/>
      <c r="W135" s="437"/>
      <c r="X135" s="437"/>
      <c r="Y135" s="437"/>
      <c r="Z135" s="421"/>
    </row>
    <row r="136" ht="12.75" customHeight="1">
      <c r="A136" s="596"/>
      <c r="B136" s="597"/>
      <c r="C136" s="598"/>
      <c r="D136" s="598"/>
      <c r="E136" s="598"/>
      <c r="F136" s="598"/>
      <c r="G136" s="437"/>
      <c r="H136" s="437"/>
      <c r="I136" s="437"/>
      <c r="J136" s="437"/>
      <c r="K136" s="437"/>
      <c r="L136" s="437"/>
      <c r="M136" s="437"/>
      <c r="N136" s="437"/>
      <c r="O136" s="437"/>
      <c r="P136" s="437"/>
      <c r="Q136" s="437"/>
      <c r="R136" s="437"/>
      <c r="S136" s="437"/>
      <c r="T136" s="437"/>
      <c r="U136" s="437"/>
      <c r="V136" s="437"/>
      <c r="W136" s="437"/>
      <c r="X136" s="437"/>
      <c r="Y136" s="437"/>
      <c r="Z136" s="421"/>
    </row>
    <row r="137" ht="12.75" customHeight="1">
      <c r="A137" s="596"/>
      <c r="B137" s="597"/>
      <c r="C137" s="598"/>
      <c r="D137" s="598"/>
      <c r="E137" s="598"/>
      <c r="F137" s="598"/>
      <c r="G137" s="437"/>
      <c r="H137" s="437"/>
      <c r="I137" s="437"/>
      <c r="J137" s="437"/>
      <c r="K137" s="437"/>
      <c r="L137" s="437"/>
      <c r="M137" s="437"/>
      <c r="N137" s="437"/>
      <c r="O137" s="437"/>
      <c r="P137" s="437"/>
      <c r="Q137" s="437"/>
      <c r="R137" s="437"/>
      <c r="S137" s="437"/>
      <c r="T137" s="437"/>
      <c r="U137" s="437"/>
      <c r="V137" s="437"/>
      <c r="W137" s="437"/>
      <c r="X137" s="437"/>
      <c r="Y137" s="437"/>
      <c r="Z137" s="421"/>
    </row>
    <row r="138" ht="12.75" customHeight="1">
      <c r="A138" s="596"/>
      <c r="B138" s="597"/>
      <c r="C138" s="598"/>
      <c r="D138" s="598"/>
      <c r="E138" s="598"/>
      <c r="F138" s="598"/>
      <c r="G138" s="437"/>
      <c r="H138" s="437"/>
      <c r="I138" s="437"/>
      <c r="J138" s="437"/>
      <c r="K138" s="437"/>
      <c r="L138" s="437"/>
      <c r="M138" s="437"/>
      <c r="N138" s="437"/>
      <c r="O138" s="437"/>
      <c r="P138" s="437"/>
      <c r="Q138" s="437"/>
      <c r="R138" s="437"/>
      <c r="S138" s="437"/>
      <c r="T138" s="437"/>
      <c r="U138" s="437"/>
      <c r="V138" s="437"/>
      <c r="W138" s="437"/>
      <c r="X138" s="437"/>
      <c r="Y138" s="437"/>
      <c r="Z138" s="421"/>
    </row>
    <row r="139" ht="12.75" customHeight="1">
      <c r="A139" s="596"/>
      <c r="B139" s="597"/>
      <c r="C139" s="598"/>
      <c r="D139" s="598"/>
      <c r="E139" s="598"/>
      <c r="F139" s="598"/>
      <c r="G139" s="437"/>
      <c r="H139" s="437"/>
      <c r="I139" s="437"/>
      <c r="J139" s="437"/>
      <c r="K139" s="437"/>
      <c r="L139" s="437"/>
      <c r="M139" s="437"/>
      <c r="N139" s="437"/>
      <c r="O139" s="437"/>
      <c r="P139" s="437"/>
      <c r="Q139" s="437"/>
      <c r="R139" s="437"/>
      <c r="S139" s="437"/>
      <c r="T139" s="437"/>
      <c r="U139" s="437"/>
      <c r="V139" s="437"/>
      <c r="W139" s="437"/>
      <c r="X139" s="437"/>
      <c r="Y139" s="437"/>
      <c r="Z139" s="421"/>
    </row>
    <row r="140" ht="12.75" customHeight="1">
      <c r="A140" s="596"/>
      <c r="B140" s="597"/>
      <c r="C140" s="598"/>
      <c r="D140" s="598"/>
      <c r="E140" s="598"/>
      <c r="F140" s="598"/>
      <c r="G140" s="437"/>
      <c r="H140" s="437"/>
      <c r="I140" s="437"/>
      <c r="J140" s="437"/>
      <c r="K140" s="437"/>
      <c r="L140" s="437"/>
      <c r="M140" s="437"/>
      <c r="N140" s="437"/>
      <c r="O140" s="437"/>
      <c r="P140" s="437"/>
      <c r="Q140" s="437"/>
      <c r="R140" s="437"/>
      <c r="S140" s="437"/>
      <c r="T140" s="437"/>
      <c r="U140" s="437"/>
      <c r="V140" s="437"/>
      <c r="W140" s="437"/>
      <c r="X140" s="437"/>
      <c r="Y140" s="437"/>
      <c r="Z140" s="421"/>
    </row>
    <row r="141" ht="12.75" customHeight="1">
      <c r="A141" s="596"/>
      <c r="B141" s="597"/>
      <c r="C141" s="598"/>
      <c r="D141" s="598"/>
      <c r="E141" s="598"/>
      <c r="F141" s="598"/>
      <c r="G141" s="437"/>
      <c r="H141" s="437"/>
      <c r="I141" s="437"/>
      <c r="J141" s="437"/>
      <c r="K141" s="437"/>
      <c r="L141" s="437"/>
      <c r="M141" s="437"/>
      <c r="N141" s="437"/>
      <c r="O141" s="437"/>
      <c r="P141" s="437"/>
      <c r="Q141" s="437"/>
      <c r="R141" s="437"/>
      <c r="S141" s="437"/>
      <c r="T141" s="437"/>
      <c r="U141" s="437"/>
      <c r="V141" s="437"/>
      <c r="W141" s="437"/>
      <c r="X141" s="437"/>
      <c r="Y141" s="437"/>
      <c r="Z141" s="421"/>
    </row>
    <row r="142" ht="12.75" customHeight="1">
      <c r="A142" s="596"/>
      <c r="B142" s="597"/>
      <c r="C142" s="598"/>
      <c r="D142" s="598"/>
      <c r="E142" s="598"/>
      <c r="F142" s="598"/>
      <c r="G142" s="437"/>
      <c r="H142" s="437"/>
      <c r="I142" s="437"/>
      <c r="J142" s="437"/>
      <c r="K142" s="437"/>
      <c r="L142" s="437"/>
      <c r="M142" s="437"/>
      <c r="N142" s="437"/>
      <c r="O142" s="437"/>
      <c r="P142" s="437"/>
      <c r="Q142" s="437"/>
      <c r="R142" s="437"/>
      <c r="S142" s="437"/>
      <c r="T142" s="437"/>
      <c r="U142" s="437"/>
      <c r="V142" s="437"/>
      <c r="W142" s="437"/>
      <c r="X142" s="437"/>
      <c r="Y142" s="437"/>
      <c r="Z142" s="421"/>
    </row>
    <row r="143" ht="12.75" customHeight="1">
      <c r="A143" s="596"/>
      <c r="B143" s="597"/>
      <c r="C143" s="598"/>
      <c r="D143" s="598"/>
      <c r="E143" s="598"/>
      <c r="F143" s="598"/>
      <c r="G143" s="437"/>
      <c r="H143" s="437"/>
      <c r="I143" s="437"/>
      <c r="J143" s="437"/>
      <c r="K143" s="437"/>
      <c r="L143" s="437"/>
      <c r="M143" s="437"/>
      <c r="N143" s="437"/>
      <c r="O143" s="437"/>
      <c r="P143" s="437"/>
      <c r="Q143" s="437"/>
      <c r="R143" s="437"/>
      <c r="S143" s="437"/>
      <c r="T143" s="437"/>
      <c r="U143" s="437"/>
      <c r="V143" s="437"/>
      <c r="W143" s="437"/>
      <c r="X143" s="437"/>
      <c r="Y143" s="437"/>
      <c r="Z143" s="421"/>
    </row>
    <row r="144" ht="12.75" customHeight="1">
      <c r="A144" s="596"/>
      <c r="B144" s="597"/>
      <c r="C144" s="598"/>
      <c r="D144" s="598"/>
      <c r="E144" s="598"/>
      <c r="F144" s="598"/>
      <c r="G144" s="437"/>
      <c r="H144" s="437"/>
      <c r="I144" s="437"/>
      <c r="J144" s="437"/>
      <c r="K144" s="437"/>
      <c r="L144" s="437"/>
      <c r="M144" s="437"/>
      <c r="N144" s="437"/>
      <c r="O144" s="437"/>
      <c r="P144" s="437"/>
      <c r="Q144" s="437"/>
      <c r="R144" s="437"/>
      <c r="S144" s="437"/>
      <c r="T144" s="437"/>
      <c r="U144" s="437"/>
      <c r="V144" s="437"/>
      <c r="W144" s="437"/>
      <c r="X144" s="437"/>
      <c r="Y144" s="437"/>
      <c r="Z144" s="421"/>
    </row>
    <row r="145" ht="12.75" customHeight="1">
      <c r="A145" s="596"/>
      <c r="B145" s="597"/>
      <c r="C145" s="598"/>
      <c r="D145" s="598"/>
      <c r="E145" s="598"/>
      <c r="F145" s="598"/>
      <c r="G145" s="437"/>
      <c r="H145" s="437"/>
      <c r="I145" s="437"/>
      <c r="J145" s="437"/>
      <c r="K145" s="437"/>
      <c r="L145" s="437"/>
      <c r="M145" s="437"/>
      <c r="N145" s="437"/>
      <c r="O145" s="437"/>
      <c r="P145" s="437"/>
      <c r="Q145" s="437"/>
      <c r="R145" s="437"/>
      <c r="S145" s="437"/>
      <c r="T145" s="437"/>
      <c r="U145" s="437"/>
      <c r="V145" s="437"/>
      <c r="W145" s="437"/>
      <c r="X145" s="437"/>
      <c r="Y145" s="437"/>
      <c r="Z145" s="421"/>
    </row>
    <row r="146" ht="12.75" customHeight="1">
      <c r="A146" s="596"/>
      <c r="B146" s="597"/>
      <c r="C146" s="598"/>
      <c r="D146" s="598"/>
      <c r="E146" s="598"/>
      <c r="F146" s="598"/>
      <c r="G146" s="437"/>
      <c r="H146" s="437"/>
      <c r="I146" s="437"/>
      <c r="J146" s="437"/>
      <c r="K146" s="437"/>
      <c r="L146" s="437"/>
      <c r="M146" s="437"/>
      <c r="N146" s="437"/>
      <c r="O146" s="437"/>
      <c r="P146" s="437"/>
      <c r="Q146" s="437"/>
      <c r="R146" s="437"/>
      <c r="S146" s="437"/>
      <c r="T146" s="437"/>
      <c r="U146" s="437"/>
      <c r="V146" s="437"/>
      <c r="W146" s="437"/>
      <c r="X146" s="437"/>
      <c r="Y146" s="437"/>
      <c r="Z146" s="421"/>
    </row>
    <row r="147" ht="12.75" customHeight="1">
      <c r="A147" s="596"/>
      <c r="B147" s="597"/>
      <c r="C147" s="598"/>
      <c r="D147" s="598"/>
      <c r="E147" s="598"/>
      <c r="F147" s="598"/>
      <c r="G147" s="437"/>
      <c r="H147" s="437"/>
      <c r="I147" s="437"/>
      <c r="J147" s="437"/>
      <c r="K147" s="437"/>
      <c r="L147" s="437"/>
      <c r="M147" s="437"/>
      <c r="N147" s="437"/>
      <c r="O147" s="437"/>
      <c r="P147" s="437"/>
      <c r="Q147" s="437"/>
      <c r="R147" s="437"/>
      <c r="S147" s="437"/>
      <c r="T147" s="437"/>
      <c r="U147" s="437"/>
      <c r="V147" s="437"/>
      <c r="W147" s="437"/>
      <c r="X147" s="437"/>
      <c r="Y147" s="437"/>
      <c r="Z147" s="421"/>
    </row>
    <row r="148" ht="12.75" customHeight="1">
      <c r="A148" s="596"/>
      <c r="B148" s="597"/>
      <c r="C148" s="598"/>
      <c r="D148" s="598"/>
      <c r="E148" s="598"/>
      <c r="F148" s="598"/>
      <c r="G148" s="437"/>
      <c r="H148" s="437"/>
      <c r="I148" s="437"/>
      <c r="J148" s="437"/>
      <c r="K148" s="437"/>
      <c r="L148" s="437"/>
      <c r="M148" s="437"/>
      <c r="N148" s="437"/>
      <c r="O148" s="437"/>
      <c r="P148" s="437"/>
      <c r="Q148" s="437"/>
      <c r="R148" s="437"/>
      <c r="S148" s="437"/>
      <c r="T148" s="437"/>
      <c r="U148" s="437"/>
      <c r="V148" s="437"/>
      <c r="W148" s="437"/>
      <c r="X148" s="437"/>
      <c r="Y148" s="437"/>
      <c r="Z148" s="421"/>
    </row>
    <row r="149" ht="12.75" customHeight="1">
      <c r="A149" s="596"/>
      <c r="B149" s="597"/>
      <c r="C149" s="598"/>
      <c r="D149" s="598"/>
      <c r="E149" s="598"/>
      <c r="F149" s="598"/>
      <c r="G149" s="437"/>
      <c r="H149" s="437"/>
      <c r="I149" s="437"/>
      <c r="J149" s="437"/>
      <c r="K149" s="437"/>
      <c r="L149" s="437"/>
      <c r="M149" s="437"/>
      <c r="N149" s="437"/>
      <c r="O149" s="437"/>
      <c r="P149" s="437"/>
      <c r="Q149" s="437"/>
      <c r="R149" s="437"/>
      <c r="S149" s="437"/>
      <c r="T149" s="437"/>
      <c r="U149" s="437"/>
      <c r="V149" s="437"/>
      <c r="W149" s="437"/>
      <c r="X149" s="437"/>
      <c r="Y149" s="437"/>
      <c r="Z149" s="421"/>
    </row>
    <row r="150" ht="12.75" customHeight="1">
      <c r="A150" s="596"/>
      <c r="B150" s="597"/>
      <c r="C150" s="598"/>
      <c r="D150" s="598"/>
      <c r="E150" s="598"/>
      <c r="F150" s="598"/>
      <c r="G150" s="437"/>
      <c r="H150" s="437"/>
      <c r="I150" s="437"/>
      <c r="J150" s="437"/>
      <c r="K150" s="437"/>
      <c r="L150" s="437"/>
      <c r="M150" s="437"/>
      <c r="N150" s="437"/>
      <c r="O150" s="437"/>
      <c r="P150" s="437"/>
      <c r="Q150" s="437"/>
      <c r="R150" s="437"/>
      <c r="S150" s="437"/>
      <c r="T150" s="437"/>
      <c r="U150" s="437"/>
      <c r="V150" s="437"/>
      <c r="W150" s="437"/>
      <c r="X150" s="437"/>
      <c r="Y150" s="437"/>
      <c r="Z150" s="421"/>
    </row>
    <row r="151" ht="12.75" customHeight="1">
      <c r="A151" s="596"/>
      <c r="B151" s="597"/>
      <c r="C151" s="598"/>
      <c r="D151" s="598"/>
      <c r="E151" s="598"/>
      <c r="F151" s="598"/>
      <c r="G151" s="437"/>
      <c r="H151" s="437"/>
      <c r="I151" s="437"/>
      <c r="J151" s="437"/>
      <c r="K151" s="437"/>
      <c r="L151" s="437"/>
      <c r="M151" s="437"/>
      <c r="N151" s="437"/>
      <c r="O151" s="437"/>
      <c r="P151" s="437"/>
      <c r="Q151" s="437"/>
      <c r="R151" s="437"/>
      <c r="S151" s="437"/>
      <c r="T151" s="437"/>
      <c r="U151" s="437"/>
      <c r="V151" s="437"/>
      <c r="W151" s="437"/>
      <c r="X151" s="437"/>
      <c r="Y151" s="437"/>
      <c r="Z151" s="421"/>
    </row>
    <row r="152" ht="12.75" customHeight="1">
      <c r="A152" s="596"/>
      <c r="B152" s="597"/>
      <c r="C152" s="598"/>
      <c r="D152" s="598"/>
      <c r="E152" s="598"/>
      <c r="F152" s="598"/>
      <c r="G152" s="437"/>
      <c r="H152" s="437"/>
      <c r="I152" s="437"/>
      <c r="J152" s="437"/>
      <c r="K152" s="437"/>
      <c r="L152" s="437"/>
      <c r="M152" s="437"/>
      <c r="N152" s="437"/>
      <c r="O152" s="437"/>
      <c r="P152" s="437"/>
      <c r="Q152" s="437"/>
      <c r="R152" s="437"/>
      <c r="S152" s="437"/>
      <c r="T152" s="437"/>
      <c r="U152" s="437"/>
      <c r="V152" s="437"/>
      <c r="W152" s="437"/>
      <c r="X152" s="437"/>
      <c r="Y152" s="437"/>
      <c r="Z152" s="421"/>
    </row>
    <row r="153" ht="12.75" customHeight="1">
      <c r="A153" s="596"/>
      <c r="B153" s="597"/>
      <c r="C153" s="598"/>
      <c r="D153" s="598"/>
      <c r="E153" s="598"/>
      <c r="F153" s="598"/>
      <c r="G153" s="437"/>
      <c r="H153" s="437"/>
      <c r="I153" s="437"/>
      <c r="J153" s="437"/>
      <c r="K153" s="437"/>
      <c r="L153" s="437"/>
      <c r="M153" s="437"/>
      <c r="N153" s="437"/>
      <c r="O153" s="437"/>
      <c r="P153" s="437"/>
      <c r="Q153" s="437"/>
      <c r="R153" s="437"/>
      <c r="S153" s="437"/>
      <c r="T153" s="437"/>
      <c r="U153" s="437"/>
      <c r="V153" s="437"/>
      <c r="W153" s="437"/>
      <c r="X153" s="437"/>
      <c r="Y153" s="437"/>
      <c r="Z153" s="421"/>
    </row>
    <row r="154" ht="12.75" customHeight="1">
      <c r="A154" s="596"/>
      <c r="B154" s="597"/>
      <c r="C154" s="598"/>
      <c r="D154" s="598"/>
      <c r="E154" s="598"/>
      <c r="F154" s="598"/>
      <c r="G154" s="437"/>
      <c r="H154" s="437"/>
      <c r="I154" s="437"/>
      <c r="J154" s="437"/>
      <c r="K154" s="437"/>
      <c r="L154" s="437"/>
      <c r="M154" s="437"/>
      <c r="N154" s="437"/>
      <c r="O154" s="437"/>
      <c r="P154" s="437"/>
      <c r="Q154" s="437"/>
      <c r="R154" s="437"/>
      <c r="S154" s="437"/>
      <c r="T154" s="437"/>
      <c r="U154" s="437"/>
      <c r="V154" s="437"/>
      <c r="W154" s="437"/>
      <c r="X154" s="437"/>
      <c r="Y154" s="437"/>
      <c r="Z154" s="421"/>
    </row>
    <row r="155" ht="12.75" customHeight="1">
      <c r="A155" s="596"/>
      <c r="B155" s="597"/>
      <c r="C155" s="598"/>
      <c r="D155" s="598"/>
      <c r="E155" s="598"/>
      <c r="F155" s="598"/>
      <c r="G155" s="437"/>
      <c r="H155" s="437"/>
      <c r="I155" s="437"/>
      <c r="J155" s="437"/>
      <c r="K155" s="437"/>
      <c r="L155" s="437"/>
      <c r="M155" s="437"/>
      <c r="N155" s="437"/>
      <c r="O155" s="437"/>
      <c r="P155" s="437"/>
      <c r="Q155" s="437"/>
      <c r="R155" s="437"/>
      <c r="S155" s="437"/>
      <c r="T155" s="437"/>
      <c r="U155" s="437"/>
      <c r="V155" s="437"/>
      <c r="W155" s="437"/>
      <c r="X155" s="437"/>
      <c r="Y155" s="437"/>
      <c r="Z155" s="421"/>
    </row>
    <row r="156" ht="12.75" customHeight="1">
      <c r="A156" s="596"/>
      <c r="B156" s="597"/>
      <c r="C156" s="598"/>
      <c r="D156" s="598"/>
      <c r="E156" s="598"/>
      <c r="F156" s="598"/>
      <c r="G156" s="437"/>
      <c r="H156" s="437"/>
      <c r="I156" s="437"/>
      <c r="J156" s="437"/>
      <c r="K156" s="437"/>
      <c r="L156" s="437"/>
      <c r="M156" s="437"/>
      <c r="N156" s="437"/>
      <c r="O156" s="437"/>
      <c r="P156" s="437"/>
      <c r="Q156" s="437"/>
      <c r="R156" s="437"/>
      <c r="S156" s="437"/>
      <c r="T156" s="437"/>
      <c r="U156" s="437"/>
      <c r="V156" s="437"/>
      <c r="W156" s="437"/>
      <c r="X156" s="437"/>
      <c r="Y156" s="437"/>
      <c r="Z156" s="421"/>
    </row>
    <row r="157" ht="12.75" customHeight="1">
      <c r="A157" s="596"/>
      <c r="B157" s="597"/>
      <c r="C157" s="598"/>
      <c r="D157" s="598"/>
      <c r="E157" s="598"/>
      <c r="F157" s="598"/>
      <c r="G157" s="437"/>
      <c r="H157" s="437"/>
      <c r="I157" s="437"/>
      <c r="J157" s="437"/>
      <c r="K157" s="437"/>
      <c r="L157" s="437"/>
      <c r="M157" s="437"/>
      <c r="N157" s="437"/>
      <c r="O157" s="437"/>
      <c r="P157" s="437"/>
      <c r="Q157" s="437"/>
      <c r="R157" s="437"/>
      <c r="S157" s="437"/>
      <c r="T157" s="437"/>
      <c r="U157" s="437"/>
      <c r="V157" s="437"/>
      <c r="W157" s="437"/>
      <c r="X157" s="437"/>
      <c r="Y157" s="437"/>
      <c r="Z157" s="421"/>
    </row>
    <row r="158" ht="12.75" customHeight="1">
      <c r="A158" s="596"/>
      <c r="B158" s="597"/>
      <c r="C158" s="598"/>
      <c r="D158" s="598"/>
      <c r="E158" s="598"/>
      <c r="F158" s="598"/>
      <c r="G158" s="437"/>
      <c r="H158" s="437"/>
      <c r="I158" s="437"/>
      <c r="J158" s="437"/>
      <c r="K158" s="437"/>
      <c r="L158" s="437"/>
      <c r="M158" s="437"/>
      <c r="N158" s="437"/>
      <c r="O158" s="437"/>
      <c r="P158" s="437"/>
      <c r="Q158" s="437"/>
      <c r="R158" s="437"/>
      <c r="S158" s="437"/>
      <c r="T158" s="437"/>
      <c r="U158" s="437"/>
      <c r="V158" s="437"/>
      <c r="W158" s="437"/>
      <c r="X158" s="437"/>
      <c r="Y158" s="437"/>
      <c r="Z158" s="421"/>
    </row>
    <row r="159" ht="12.75" customHeight="1">
      <c r="A159" s="596"/>
      <c r="B159" s="597"/>
      <c r="C159" s="598"/>
      <c r="D159" s="598"/>
      <c r="E159" s="598"/>
      <c r="F159" s="598"/>
      <c r="G159" s="437"/>
      <c r="H159" s="437"/>
      <c r="I159" s="437"/>
      <c r="J159" s="437"/>
      <c r="K159" s="437"/>
      <c r="L159" s="437"/>
      <c r="M159" s="437"/>
      <c r="N159" s="437"/>
      <c r="O159" s="437"/>
      <c r="P159" s="437"/>
      <c r="Q159" s="437"/>
      <c r="R159" s="437"/>
      <c r="S159" s="437"/>
      <c r="T159" s="437"/>
      <c r="U159" s="437"/>
      <c r="V159" s="437"/>
      <c r="W159" s="437"/>
      <c r="X159" s="437"/>
      <c r="Y159" s="437"/>
      <c r="Z159" s="421"/>
    </row>
    <row r="160" ht="12.75" customHeight="1">
      <c r="A160" s="596"/>
      <c r="B160" s="597"/>
      <c r="C160" s="598"/>
      <c r="D160" s="598"/>
      <c r="E160" s="598"/>
      <c r="F160" s="598"/>
      <c r="G160" s="437"/>
      <c r="H160" s="437"/>
      <c r="I160" s="437"/>
      <c r="J160" s="437"/>
      <c r="K160" s="437"/>
      <c r="L160" s="437"/>
      <c r="M160" s="437"/>
      <c r="N160" s="437"/>
      <c r="O160" s="437"/>
      <c r="P160" s="437"/>
      <c r="Q160" s="437"/>
      <c r="R160" s="437"/>
      <c r="S160" s="437"/>
      <c r="T160" s="437"/>
      <c r="U160" s="437"/>
      <c r="V160" s="437"/>
      <c r="W160" s="437"/>
      <c r="X160" s="437"/>
      <c r="Y160" s="437"/>
      <c r="Z160" s="421"/>
    </row>
    <row r="161" ht="12.75" customHeight="1">
      <c r="A161" s="596"/>
      <c r="B161" s="597"/>
      <c r="C161" s="598"/>
      <c r="D161" s="598"/>
      <c r="E161" s="598"/>
      <c r="F161" s="598"/>
      <c r="G161" s="437"/>
      <c r="H161" s="437"/>
      <c r="I161" s="437"/>
      <c r="J161" s="437"/>
      <c r="K161" s="437"/>
      <c r="L161" s="437"/>
      <c r="M161" s="437"/>
      <c r="N161" s="437"/>
      <c r="O161" s="437"/>
      <c r="P161" s="437"/>
      <c r="Q161" s="437"/>
      <c r="R161" s="437"/>
      <c r="S161" s="437"/>
      <c r="T161" s="437"/>
      <c r="U161" s="437"/>
      <c r="V161" s="437"/>
      <c r="W161" s="437"/>
      <c r="X161" s="437"/>
      <c r="Y161" s="437"/>
      <c r="Z161" s="421"/>
    </row>
    <row r="162" ht="12.75" customHeight="1">
      <c r="A162" s="596"/>
      <c r="B162" s="597"/>
      <c r="C162" s="598"/>
      <c r="D162" s="598"/>
      <c r="E162" s="598"/>
      <c r="F162" s="598"/>
      <c r="G162" s="437"/>
      <c r="H162" s="437"/>
      <c r="I162" s="437"/>
      <c r="J162" s="437"/>
      <c r="K162" s="437"/>
      <c r="L162" s="437"/>
      <c r="M162" s="437"/>
      <c r="N162" s="437"/>
      <c r="O162" s="437"/>
      <c r="P162" s="437"/>
      <c r="Q162" s="437"/>
      <c r="R162" s="437"/>
      <c r="S162" s="437"/>
      <c r="T162" s="437"/>
      <c r="U162" s="437"/>
      <c r="V162" s="437"/>
      <c r="W162" s="437"/>
      <c r="X162" s="437"/>
      <c r="Y162" s="437"/>
      <c r="Z162" s="421"/>
    </row>
    <row r="163" ht="12.75" customHeight="1">
      <c r="A163" s="596"/>
      <c r="B163" s="597"/>
      <c r="C163" s="598"/>
      <c r="D163" s="598"/>
      <c r="E163" s="598"/>
      <c r="F163" s="598"/>
      <c r="G163" s="437"/>
      <c r="H163" s="437"/>
      <c r="I163" s="437"/>
      <c r="J163" s="437"/>
      <c r="K163" s="437"/>
      <c r="L163" s="437"/>
      <c r="M163" s="437"/>
      <c r="N163" s="437"/>
      <c r="O163" s="437"/>
      <c r="P163" s="437"/>
      <c r="Q163" s="437"/>
      <c r="R163" s="437"/>
      <c r="S163" s="437"/>
      <c r="T163" s="437"/>
      <c r="U163" s="437"/>
      <c r="V163" s="437"/>
      <c r="W163" s="437"/>
      <c r="X163" s="437"/>
      <c r="Y163" s="437"/>
      <c r="Z163" s="421"/>
    </row>
    <row r="164" ht="12.75" customHeight="1">
      <c r="A164" s="596"/>
      <c r="B164" s="597"/>
      <c r="C164" s="598"/>
      <c r="D164" s="598"/>
      <c r="E164" s="598"/>
      <c r="F164" s="598"/>
      <c r="G164" s="437"/>
      <c r="H164" s="437"/>
      <c r="I164" s="437"/>
      <c r="J164" s="437"/>
      <c r="K164" s="437"/>
      <c r="L164" s="437"/>
      <c r="M164" s="437"/>
      <c r="N164" s="437"/>
      <c r="O164" s="437"/>
      <c r="P164" s="437"/>
      <c r="Q164" s="437"/>
      <c r="R164" s="437"/>
      <c r="S164" s="437"/>
      <c r="T164" s="437"/>
      <c r="U164" s="437"/>
      <c r="V164" s="437"/>
      <c r="W164" s="437"/>
      <c r="X164" s="437"/>
      <c r="Y164" s="437"/>
      <c r="Z164" s="421"/>
    </row>
    <row r="165" ht="12.75" customHeight="1">
      <c r="A165" s="596"/>
      <c r="B165" s="597"/>
      <c r="C165" s="598"/>
      <c r="D165" s="598"/>
      <c r="E165" s="598"/>
      <c r="F165" s="598"/>
      <c r="G165" s="437"/>
      <c r="H165" s="437"/>
      <c r="I165" s="437"/>
      <c r="J165" s="437"/>
      <c r="K165" s="437"/>
      <c r="L165" s="437"/>
      <c r="M165" s="437"/>
      <c r="N165" s="437"/>
      <c r="O165" s="437"/>
      <c r="P165" s="437"/>
      <c r="Q165" s="437"/>
      <c r="R165" s="437"/>
      <c r="S165" s="437"/>
      <c r="T165" s="437"/>
      <c r="U165" s="437"/>
      <c r="V165" s="437"/>
      <c r="W165" s="437"/>
      <c r="X165" s="437"/>
      <c r="Y165" s="437"/>
      <c r="Z165" s="421"/>
    </row>
    <row r="166" ht="12.75" customHeight="1">
      <c r="A166" s="596"/>
      <c r="B166" s="597"/>
      <c r="C166" s="598"/>
      <c r="D166" s="598"/>
      <c r="E166" s="598"/>
      <c r="F166" s="598"/>
      <c r="G166" s="437"/>
      <c r="H166" s="437"/>
      <c r="I166" s="437"/>
      <c r="J166" s="437"/>
      <c r="K166" s="437"/>
      <c r="L166" s="437"/>
      <c r="M166" s="437"/>
      <c r="N166" s="437"/>
      <c r="O166" s="437"/>
      <c r="P166" s="437"/>
      <c r="Q166" s="437"/>
      <c r="R166" s="437"/>
      <c r="S166" s="437"/>
      <c r="T166" s="437"/>
      <c r="U166" s="437"/>
      <c r="V166" s="437"/>
      <c r="W166" s="437"/>
      <c r="X166" s="437"/>
      <c r="Y166" s="437"/>
      <c r="Z166" s="421"/>
    </row>
    <row r="167" ht="12.75" customHeight="1">
      <c r="A167" s="596"/>
      <c r="B167" s="597"/>
      <c r="C167" s="598"/>
      <c r="D167" s="598"/>
      <c r="E167" s="598"/>
      <c r="F167" s="598"/>
      <c r="G167" s="437"/>
      <c r="H167" s="437"/>
      <c r="I167" s="437"/>
      <c r="J167" s="437"/>
      <c r="K167" s="437"/>
      <c r="L167" s="437"/>
      <c r="M167" s="437"/>
      <c r="N167" s="437"/>
      <c r="O167" s="437"/>
      <c r="P167" s="437"/>
      <c r="Q167" s="437"/>
      <c r="R167" s="437"/>
      <c r="S167" s="437"/>
      <c r="T167" s="437"/>
      <c r="U167" s="437"/>
      <c r="V167" s="437"/>
      <c r="W167" s="437"/>
      <c r="X167" s="437"/>
      <c r="Y167" s="437"/>
      <c r="Z167" s="421"/>
    </row>
    <row r="168" ht="12.75" customHeight="1">
      <c r="A168" s="596"/>
      <c r="B168" s="597"/>
      <c r="C168" s="598"/>
      <c r="D168" s="598"/>
      <c r="E168" s="598"/>
      <c r="F168" s="598"/>
      <c r="G168" s="437"/>
      <c r="H168" s="437"/>
      <c r="I168" s="437"/>
      <c r="J168" s="437"/>
      <c r="K168" s="437"/>
      <c r="L168" s="437"/>
      <c r="M168" s="437"/>
      <c r="N168" s="437"/>
      <c r="O168" s="437"/>
      <c r="P168" s="437"/>
      <c r="Q168" s="437"/>
      <c r="R168" s="437"/>
      <c r="S168" s="437"/>
      <c r="T168" s="437"/>
      <c r="U168" s="437"/>
      <c r="V168" s="437"/>
      <c r="W168" s="437"/>
      <c r="X168" s="437"/>
      <c r="Y168" s="437"/>
      <c r="Z168" s="421"/>
    </row>
    <row r="169" ht="12.75" customHeight="1">
      <c r="A169" s="596"/>
      <c r="B169" s="597"/>
      <c r="C169" s="598"/>
      <c r="D169" s="598"/>
      <c r="E169" s="598"/>
      <c r="F169" s="598"/>
      <c r="G169" s="437"/>
      <c r="H169" s="437"/>
      <c r="I169" s="437"/>
      <c r="J169" s="437"/>
      <c r="K169" s="437"/>
      <c r="L169" s="437"/>
      <c r="M169" s="437"/>
      <c r="N169" s="437"/>
      <c r="O169" s="437"/>
      <c r="P169" s="437"/>
      <c r="Q169" s="437"/>
      <c r="R169" s="437"/>
      <c r="S169" s="437"/>
      <c r="T169" s="437"/>
      <c r="U169" s="437"/>
      <c r="V169" s="437"/>
      <c r="W169" s="437"/>
      <c r="X169" s="437"/>
      <c r="Y169" s="437"/>
      <c r="Z169" s="421"/>
    </row>
    <row r="170" ht="12.75" customHeight="1">
      <c r="A170" s="596"/>
      <c r="B170" s="597"/>
      <c r="C170" s="598"/>
      <c r="D170" s="598"/>
      <c r="E170" s="598"/>
      <c r="F170" s="598"/>
      <c r="G170" s="437"/>
      <c r="H170" s="437"/>
      <c r="I170" s="437"/>
      <c r="J170" s="437"/>
      <c r="K170" s="437"/>
      <c r="L170" s="437"/>
      <c r="M170" s="437"/>
      <c r="N170" s="437"/>
      <c r="O170" s="437"/>
      <c r="P170" s="437"/>
      <c r="Q170" s="437"/>
      <c r="R170" s="437"/>
      <c r="S170" s="437"/>
      <c r="T170" s="437"/>
      <c r="U170" s="437"/>
      <c r="V170" s="437"/>
      <c r="W170" s="437"/>
      <c r="X170" s="437"/>
      <c r="Y170" s="437"/>
      <c r="Z170" s="421"/>
    </row>
    <row r="171" ht="12.75" customHeight="1">
      <c r="A171" s="596"/>
      <c r="B171" s="597"/>
      <c r="C171" s="598"/>
      <c r="D171" s="598"/>
      <c r="E171" s="598"/>
      <c r="F171" s="598"/>
      <c r="G171" s="437"/>
      <c r="H171" s="437"/>
      <c r="I171" s="437"/>
      <c r="J171" s="437"/>
      <c r="K171" s="437"/>
      <c r="L171" s="437"/>
      <c r="M171" s="437"/>
      <c r="N171" s="437"/>
      <c r="O171" s="437"/>
      <c r="P171" s="437"/>
      <c r="Q171" s="437"/>
      <c r="R171" s="437"/>
      <c r="S171" s="437"/>
      <c r="T171" s="437"/>
      <c r="U171" s="437"/>
      <c r="V171" s="437"/>
      <c r="W171" s="437"/>
      <c r="X171" s="437"/>
      <c r="Y171" s="437"/>
      <c r="Z171" s="421"/>
    </row>
    <row r="172" ht="12.75" customHeight="1">
      <c r="A172" s="596"/>
      <c r="B172" s="597"/>
      <c r="C172" s="598"/>
      <c r="D172" s="598"/>
      <c r="E172" s="598"/>
      <c r="F172" s="598"/>
      <c r="G172" s="437"/>
      <c r="H172" s="437"/>
      <c r="I172" s="437"/>
      <c r="J172" s="437"/>
      <c r="K172" s="437"/>
      <c r="L172" s="437"/>
      <c r="M172" s="437"/>
      <c r="N172" s="437"/>
      <c r="O172" s="437"/>
      <c r="P172" s="437"/>
      <c r="Q172" s="437"/>
      <c r="R172" s="437"/>
      <c r="S172" s="437"/>
      <c r="T172" s="437"/>
      <c r="U172" s="437"/>
      <c r="V172" s="437"/>
      <c r="W172" s="437"/>
      <c r="X172" s="437"/>
      <c r="Y172" s="437"/>
      <c r="Z172" s="421"/>
    </row>
    <row r="173" ht="12.75" customHeight="1">
      <c r="A173" s="596"/>
      <c r="B173" s="597"/>
      <c r="C173" s="598"/>
      <c r="D173" s="598"/>
      <c r="E173" s="598"/>
      <c r="F173" s="598"/>
      <c r="G173" s="437"/>
      <c r="H173" s="437"/>
      <c r="I173" s="437"/>
      <c r="J173" s="437"/>
      <c r="K173" s="437"/>
      <c r="L173" s="437"/>
      <c r="M173" s="437"/>
      <c r="N173" s="437"/>
      <c r="O173" s="437"/>
      <c r="P173" s="437"/>
      <c r="Q173" s="437"/>
      <c r="R173" s="437"/>
      <c r="S173" s="437"/>
      <c r="T173" s="437"/>
      <c r="U173" s="437"/>
      <c r="V173" s="437"/>
      <c r="W173" s="437"/>
      <c r="X173" s="437"/>
      <c r="Y173" s="437"/>
      <c r="Z173" s="421"/>
    </row>
    <row r="174" ht="12.75" customHeight="1">
      <c r="A174" s="596"/>
      <c r="B174" s="597"/>
      <c r="C174" s="598"/>
      <c r="D174" s="598"/>
      <c r="E174" s="598"/>
      <c r="F174" s="598"/>
      <c r="G174" s="437"/>
      <c r="H174" s="437"/>
      <c r="I174" s="437"/>
      <c r="J174" s="437"/>
      <c r="K174" s="437"/>
      <c r="L174" s="437"/>
      <c r="M174" s="437"/>
      <c r="N174" s="437"/>
      <c r="O174" s="437"/>
      <c r="P174" s="437"/>
      <c r="Q174" s="437"/>
      <c r="R174" s="437"/>
      <c r="S174" s="437"/>
      <c r="T174" s="437"/>
      <c r="U174" s="437"/>
      <c r="V174" s="437"/>
      <c r="W174" s="437"/>
      <c r="X174" s="437"/>
      <c r="Y174" s="437"/>
      <c r="Z174" s="421"/>
    </row>
    <row r="175" ht="12.75" customHeight="1">
      <c r="A175" s="596"/>
      <c r="B175" s="597"/>
      <c r="C175" s="598"/>
      <c r="D175" s="598"/>
      <c r="E175" s="598"/>
      <c r="F175" s="598"/>
      <c r="G175" s="437"/>
      <c r="H175" s="437"/>
      <c r="I175" s="437"/>
      <c r="J175" s="437"/>
      <c r="K175" s="437"/>
      <c r="L175" s="437"/>
      <c r="M175" s="437"/>
      <c r="N175" s="437"/>
      <c r="O175" s="437"/>
      <c r="P175" s="437"/>
      <c r="Q175" s="437"/>
      <c r="R175" s="437"/>
      <c r="S175" s="437"/>
      <c r="T175" s="437"/>
      <c r="U175" s="437"/>
      <c r="V175" s="437"/>
      <c r="W175" s="437"/>
      <c r="X175" s="437"/>
      <c r="Y175" s="437"/>
      <c r="Z175" s="421"/>
    </row>
    <row r="176" ht="12.75" customHeight="1">
      <c r="A176" s="596"/>
      <c r="B176" s="597"/>
      <c r="C176" s="598"/>
      <c r="D176" s="598"/>
      <c r="E176" s="598"/>
      <c r="F176" s="598"/>
      <c r="G176" s="437"/>
      <c r="H176" s="437"/>
      <c r="I176" s="437"/>
      <c r="J176" s="437"/>
      <c r="K176" s="437"/>
      <c r="L176" s="437"/>
      <c r="M176" s="437"/>
      <c r="N176" s="437"/>
      <c r="O176" s="437"/>
      <c r="P176" s="437"/>
      <c r="Q176" s="437"/>
      <c r="R176" s="437"/>
      <c r="S176" s="437"/>
      <c r="T176" s="437"/>
      <c r="U176" s="437"/>
      <c r="V176" s="437"/>
      <c r="W176" s="437"/>
      <c r="X176" s="437"/>
      <c r="Y176" s="437"/>
      <c r="Z176" s="421"/>
    </row>
    <row r="177" ht="12.75" customHeight="1">
      <c r="A177" s="596"/>
      <c r="B177" s="597"/>
      <c r="C177" s="598"/>
      <c r="D177" s="598"/>
      <c r="E177" s="598"/>
      <c r="F177" s="598"/>
      <c r="G177" s="437"/>
      <c r="H177" s="437"/>
      <c r="I177" s="437"/>
      <c r="J177" s="437"/>
      <c r="K177" s="437"/>
      <c r="L177" s="437"/>
      <c r="M177" s="437"/>
      <c r="N177" s="437"/>
      <c r="O177" s="437"/>
      <c r="P177" s="437"/>
      <c r="Q177" s="437"/>
      <c r="R177" s="437"/>
      <c r="S177" s="437"/>
      <c r="T177" s="437"/>
      <c r="U177" s="437"/>
      <c r="V177" s="437"/>
      <c r="W177" s="437"/>
      <c r="X177" s="437"/>
      <c r="Y177" s="437"/>
      <c r="Z177" s="421"/>
    </row>
    <row r="178" ht="12.75" customHeight="1">
      <c r="A178" s="596"/>
      <c r="B178" s="597"/>
      <c r="C178" s="598"/>
      <c r="D178" s="598"/>
      <c r="E178" s="598"/>
      <c r="F178" s="598"/>
      <c r="G178" s="437"/>
      <c r="H178" s="437"/>
      <c r="I178" s="437"/>
      <c r="J178" s="437"/>
      <c r="K178" s="437"/>
      <c r="L178" s="437"/>
      <c r="M178" s="437"/>
      <c r="N178" s="437"/>
      <c r="O178" s="437"/>
      <c r="P178" s="437"/>
      <c r="Q178" s="437"/>
      <c r="R178" s="437"/>
      <c r="S178" s="437"/>
      <c r="T178" s="437"/>
      <c r="U178" s="437"/>
      <c r="V178" s="437"/>
      <c r="W178" s="437"/>
      <c r="X178" s="437"/>
      <c r="Y178" s="437"/>
      <c r="Z178" s="421"/>
    </row>
    <row r="179" ht="12.75" customHeight="1">
      <c r="A179" s="596"/>
      <c r="B179" s="597"/>
      <c r="C179" s="598"/>
      <c r="D179" s="598"/>
      <c r="E179" s="598"/>
      <c r="F179" s="598"/>
      <c r="G179" s="437"/>
      <c r="H179" s="437"/>
      <c r="I179" s="437"/>
      <c r="J179" s="437"/>
      <c r="K179" s="437"/>
      <c r="L179" s="437"/>
      <c r="M179" s="437"/>
      <c r="N179" s="437"/>
      <c r="O179" s="437"/>
      <c r="P179" s="437"/>
      <c r="Q179" s="437"/>
      <c r="R179" s="437"/>
      <c r="S179" s="437"/>
      <c r="T179" s="437"/>
      <c r="U179" s="437"/>
      <c r="V179" s="437"/>
      <c r="W179" s="437"/>
      <c r="X179" s="437"/>
      <c r="Y179" s="437"/>
      <c r="Z179" s="421"/>
    </row>
    <row r="180" ht="12.75" customHeight="1">
      <c r="A180" s="596"/>
      <c r="B180" s="597"/>
      <c r="C180" s="598"/>
      <c r="D180" s="598"/>
      <c r="E180" s="598"/>
      <c r="F180" s="598"/>
      <c r="G180" s="437"/>
      <c r="H180" s="437"/>
      <c r="I180" s="437"/>
      <c r="J180" s="437"/>
      <c r="K180" s="437"/>
      <c r="L180" s="437"/>
      <c r="M180" s="437"/>
      <c r="N180" s="437"/>
      <c r="O180" s="437"/>
      <c r="P180" s="437"/>
      <c r="Q180" s="437"/>
      <c r="R180" s="437"/>
      <c r="S180" s="437"/>
      <c r="T180" s="437"/>
      <c r="U180" s="437"/>
      <c r="V180" s="437"/>
      <c r="W180" s="437"/>
      <c r="X180" s="437"/>
      <c r="Y180" s="437"/>
      <c r="Z180" s="421"/>
    </row>
    <row r="181" ht="12.75" customHeight="1">
      <c r="A181" s="596"/>
      <c r="B181" s="597"/>
      <c r="C181" s="598"/>
      <c r="D181" s="598"/>
      <c r="E181" s="598"/>
      <c r="F181" s="598"/>
      <c r="G181" s="437"/>
      <c r="H181" s="437"/>
      <c r="I181" s="437"/>
      <c r="J181" s="437"/>
      <c r="K181" s="437"/>
      <c r="L181" s="437"/>
      <c r="M181" s="437"/>
      <c r="N181" s="437"/>
      <c r="O181" s="437"/>
      <c r="P181" s="437"/>
      <c r="Q181" s="437"/>
      <c r="R181" s="437"/>
      <c r="S181" s="437"/>
      <c r="T181" s="437"/>
      <c r="U181" s="437"/>
      <c r="V181" s="437"/>
      <c r="W181" s="437"/>
      <c r="X181" s="437"/>
      <c r="Y181" s="437"/>
      <c r="Z181" s="421"/>
    </row>
    <row r="182" ht="12.75" customHeight="1">
      <c r="A182" s="596"/>
      <c r="B182" s="597"/>
      <c r="C182" s="598"/>
      <c r="D182" s="598"/>
      <c r="E182" s="598"/>
      <c r="F182" s="598"/>
      <c r="G182" s="437"/>
      <c r="H182" s="437"/>
      <c r="I182" s="437"/>
      <c r="J182" s="437"/>
      <c r="K182" s="437"/>
      <c r="L182" s="437"/>
      <c r="M182" s="437"/>
      <c r="N182" s="437"/>
      <c r="O182" s="437"/>
      <c r="P182" s="437"/>
      <c r="Q182" s="437"/>
      <c r="R182" s="437"/>
      <c r="S182" s="437"/>
      <c r="T182" s="437"/>
      <c r="U182" s="437"/>
      <c r="V182" s="437"/>
      <c r="W182" s="437"/>
      <c r="X182" s="437"/>
      <c r="Y182" s="437"/>
      <c r="Z182" s="421"/>
    </row>
    <row r="183" ht="12.75" customHeight="1">
      <c r="A183" s="596"/>
      <c r="B183" s="597"/>
      <c r="C183" s="598"/>
      <c r="D183" s="598"/>
      <c r="E183" s="598"/>
      <c r="F183" s="598"/>
      <c r="G183" s="437"/>
      <c r="H183" s="437"/>
      <c r="I183" s="437"/>
      <c r="J183" s="437"/>
      <c r="K183" s="437"/>
      <c r="L183" s="437"/>
      <c r="M183" s="437"/>
      <c r="N183" s="437"/>
      <c r="O183" s="437"/>
      <c r="P183" s="437"/>
      <c r="Q183" s="437"/>
      <c r="R183" s="437"/>
      <c r="S183" s="437"/>
      <c r="T183" s="437"/>
      <c r="U183" s="437"/>
      <c r="V183" s="437"/>
      <c r="W183" s="437"/>
      <c r="X183" s="437"/>
      <c r="Y183" s="437"/>
      <c r="Z183" s="421"/>
    </row>
    <row r="184" ht="12.75" customHeight="1">
      <c r="A184" s="596"/>
      <c r="B184" s="597"/>
      <c r="C184" s="598"/>
      <c r="D184" s="598"/>
      <c r="E184" s="598"/>
      <c r="F184" s="598"/>
      <c r="G184" s="437"/>
      <c r="H184" s="437"/>
      <c r="I184" s="437"/>
      <c r="J184" s="437"/>
      <c r="K184" s="437"/>
      <c r="L184" s="437"/>
      <c r="M184" s="437"/>
      <c r="N184" s="437"/>
      <c r="O184" s="437"/>
      <c r="P184" s="437"/>
      <c r="Q184" s="437"/>
      <c r="R184" s="437"/>
      <c r="S184" s="437"/>
      <c r="T184" s="437"/>
      <c r="U184" s="437"/>
      <c r="V184" s="437"/>
      <c r="W184" s="437"/>
      <c r="X184" s="437"/>
      <c r="Y184" s="437"/>
      <c r="Z184" s="421"/>
    </row>
    <row r="185" ht="12.75" customHeight="1">
      <c r="A185" s="596"/>
      <c r="B185" s="597"/>
      <c r="C185" s="598"/>
      <c r="D185" s="598"/>
      <c r="E185" s="598"/>
      <c r="F185" s="598"/>
      <c r="G185" s="437"/>
      <c r="H185" s="437"/>
      <c r="I185" s="437"/>
      <c r="J185" s="437"/>
      <c r="K185" s="437"/>
      <c r="L185" s="437"/>
      <c r="M185" s="437"/>
      <c r="N185" s="437"/>
      <c r="O185" s="437"/>
      <c r="P185" s="437"/>
      <c r="Q185" s="437"/>
      <c r="R185" s="437"/>
      <c r="S185" s="437"/>
      <c r="T185" s="437"/>
      <c r="U185" s="437"/>
      <c r="V185" s="437"/>
      <c r="W185" s="437"/>
      <c r="X185" s="437"/>
      <c r="Y185" s="437"/>
      <c r="Z185" s="421"/>
    </row>
    <row r="186" ht="12.75" customHeight="1">
      <c r="A186" s="596"/>
      <c r="B186" s="597"/>
      <c r="C186" s="598"/>
      <c r="D186" s="598"/>
      <c r="E186" s="598"/>
      <c r="F186" s="598"/>
      <c r="G186" s="437"/>
      <c r="H186" s="437"/>
      <c r="I186" s="437"/>
      <c r="J186" s="437"/>
      <c r="K186" s="437"/>
      <c r="L186" s="437"/>
      <c r="M186" s="437"/>
      <c r="N186" s="437"/>
      <c r="O186" s="437"/>
      <c r="P186" s="437"/>
      <c r="Q186" s="437"/>
      <c r="R186" s="437"/>
      <c r="S186" s="437"/>
      <c r="T186" s="437"/>
      <c r="U186" s="437"/>
      <c r="V186" s="437"/>
      <c r="W186" s="437"/>
      <c r="X186" s="437"/>
      <c r="Y186" s="437"/>
      <c r="Z186" s="421"/>
    </row>
    <row r="187" ht="12.75" customHeight="1">
      <c r="A187" s="596"/>
      <c r="B187" s="597"/>
      <c r="C187" s="598"/>
      <c r="D187" s="598"/>
      <c r="E187" s="598"/>
      <c r="F187" s="598"/>
      <c r="G187" s="437"/>
      <c r="H187" s="437"/>
      <c r="I187" s="437"/>
      <c r="J187" s="437"/>
      <c r="K187" s="437"/>
      <c r="L187" s="437"/>
      <c r="M187" s="437"/>
      <c r="N187" s="437"/>
      <c r="O187" s="437"/>
      <c r="P187" s="437"/>
      <c r="Q187" s="437"/>
      <c r="R187" s="437"/>
      <c r="S187" s="437"/>
      <c r="T187" s="437"/>
      <c r="U187" s="437"/>
      <c r="V187" s="437"/>
      <c r="W187" s="437"/>
      <c r="X187" s="437"/>
      <c r="Y187" s="437"/>
      <c r="Z187" s="421"/>
    </row>
    <row r="188" ht="12.75" customHeight="1">
      <c r="A188" s="596"/>
      <c r="B188" s="597"/>
      <c r="C188" s="598"/>
      <c r="D188" s="598"/>
      <c r="E188" s="598"/>
      <c r="F188" s="598"/>
      <c r="G188" s="437"/>
      <c r="H188" s="437"/>
      <c r="I188" s="437"/>
      <c r="J188" s="437"/>
      <c r="K188" s="437"/>
      <c r="L188" s="437"/>
      <c r="M188" s="437"/>
      <c r="N188" s="437"/>
      <c r="O188" s="437"/>
      <c r="P188" s="437"/>
      <c r="Q188" s="437"/>
      <c r="R188" s="437"/>
      <c r="S188" s="437"/>
      <c r="T188" s="437"/>
      <c r="U188" s="437"/>
      <c r="V188" s="437"/>
      <c r="W188" s="437"/>
      <c r="X188" s="437"/>
      <c r="Y188" s="437"/>
      <c r="Z188" s="421"/>
    </row>
    <row r="189" ht="12.75" customHeight="1">
      <c r="A189" s="596"/>
      <c r="B189" s="597"/>
      <c r="C189" s="598"/>
      <c r="D189" s="598"/>
      <c r="E189" s="598"/>
      <c r="F189" s="598"/>
      <c r="G189" s="437"/>
      <c r="H189" s="437"/>
      <c r="I189" s="437"/>
      <c r="J189" s="437"/>
      <c r="K189" s="437"/>
      <c r="L189" s="437"/>
      <c r="M189" s="437"/>
      <c r="N189" s="437"/>
      <c r="O189" s="437"/>
      <c r="P189" s="437"/>
      <c r="Q189" s="437"/>
      <c r="R189" s="437"/>
      <c r="S189" s="437"/>
      <c r="T189" s="437"/>
      <c r="U189" s="437"/>
      <c r="V189" s="437"/>
      <c r="W189" s="437"/>
      <c r="X189" s="437"/>
      <c r="Y189" s="437"/>
      <c r="Z189" s="421"/>
    </row>
    <row r="190" ht="12.75" customHeight="1">
      <c r="A190" s="596"/>
      <c r="B190" s="597"/>
      <c r="C190" s="598"/>
      <c r="D190" s="598"/>
      <c r="E190" s="598"/>
      <c r="F190" s="598"/>
      <c r="G190" s="437"/>
      <c r="H190" s="437"/>
      <c r="I190" s="437"/>
      <c r="J190" s="437"/>
      <c r="K190" s="437"/>
      <c r="L190" s="437"/>
      <c r="M190" s="437"/>
      <c r="N190" s="437"/>
      <c r="O190" s="437"/>
      <c r="P190" s="437"/>
      <c r="Q190" s="437"/>
      <c r="R190" s="437"/>
      <c r="S190" s="437"/>
      <c r="T190" s="437"/>
      <c r="U190" s="437"/>
      <c r="V190" s="437"/>
      <c r="W190" s="437"/>
      <c r="X190" s="437"/>
      <c r="Y190" s="437"/>
      <c r="Z190" s="421"/>
    </row>
    <row r="191" ht="12.75" customHeight="1">
      <c r="A191" s="596"/>
      <c r="B191" s="597"/>
      <c r="C191" s="598"/>
      <c r="D191" s="598"/>
      <c r="E191" s="598"/>
      <c r="F191" s="598"/>
      <c r="G191" s="437"/>
      <c r="H191" s="437"/>
      <c r="I191" s="437"/>
      <c r="J191" s="437"/>
      <c r="K191" s="437"/>
      <c r="L191" s="437"/>
      <c r="M191" s="437"/>
      <c r="N191" s="437"/>
      <c r="O191" s="437"/>
      <c r="P191" s="437"/>
      <c r="Q191" s="437"/>
      <c r="R191" s="437"/>
      <c r="S191" s="437"/>
      <c r="T191" s="437"/>
      <c r="U191" s="437"/>
      <c r="V191" s="437"/>
      <c r="W191" s="437"/>
      <c r="X191" s="437"/>
      <c r="Y191" s="437"/>
      <c r="Z191" s="421"/>
    </row>
    <row r="192" ht="12.75" customHeight="1">
      <c r="A192" s="596"/>
      <c r="B192" s="597"/>
      <c r="C192" s="598"/>
      <c r="D192" s="598"/>
      <c r="E192" s="598"/>
      <c r="F192" s="598"/>
      <c r="G192" s="437"/>
      <c r="H192" s="437"/>
      <c r="I192" s="437"/>
      <c r="J192" s="437"/>
      <c r="K192" s="437"/>
      <c r="L192" s="437"/>
      <c r="M192" s="437"/>
      <c r="N192" s="437"/>
      <c r="O192" s="437"/>
      <c r="P192" s="437"/>
      <c r="Q192" s="437"/>
      <c r="R192" s="437"/>
      <c r="S192" s="437"/>
      <c r="T192" s="437"/>
      <c r="U192" s="437"/>
      <c r="V192" s="437"/>
      <c r="W192" s="437"/>
      <c r="X192" s="437"/>
      <c r="Y192" s="437"/>
      <c r="Z192" s="421"/>
    </row>
    <row r="193" ht="12.75" customHeight="1">
      <c r="A193" s="596"/>
      <c r="B193" s="597"/>
      <c r="C193" s="598"/>
      <c r="D193" s="598"/>
      <c r="E193" s="598"/>
      <c r="F193" s="598"/>
      <c r="G193" s="437"/>
      <c r="H193" s="437"/>
      <c r="I193" s="437"/>
      <c r="J193" s="437"/>
      <c r="K193" s="437"/>
      <c r="L193" s="437"/>
      <c r="M193" s="437"/>
      <c r="N193" s="437"/>
      <c r="O193" s="437"/>
      <c r="P193" s="437"/>
      <c r="Q193" s="437"/>
      <c r="R193" s="437"/>
      <c r="S193" s="437"/>
      <c r="T193" s="437"/>
      <c r="U193" s="437"/>
      <c r="V193" s="437"/>
      <c r="W193" s="437"/>
      <c r="X193" s="437"/>
      <c r="Y193" s="437"/>
      <c r="Z193" s="421"/>
    </row>
    <row r="194" ht="12.75" customHeight="1">
      <c r="A194" s="596"/>
      <c r="B194" s="597"/>
      <c r="C194" s="598"/>
      <c r="D194" s="598"/>
      <c r="E194" s="598"/>
      <c r="F194" s="598"/>
      <c r="G194" s="437"/>
      <c r="H194" s="437"/>
      <c r="I194" s="437"/>
      <c r="J194" s="437"/>
      <c r="K194" s="437"/>
      <c r="L194" s="437"/>
      <c r="M194" s="437"/>
      <c r="N194" s="437"/>
      <c r="O194" s="437"/>
      <c r="P194" s="437"/>
      <c r="Q194" s="437"/>
      <c r="R194" s="437"/>
      <c r="S194" s="437"/>
      <c r="T194" s="437"/>
      <c r="U194" s="437"/>
      <c r="V194" s="437"/>
      <c r="W194" s="437"/>
      <c r="X194" s="437"/>
      <c r="Y194" s="437"/>
      <c r="Z194" s="421"/>
    </row>
    <row r="195" ht="12.75" customHeight="1">
      <c r="A195" s="596"/>
      <c r="B195" s="597"/>
      <c r="C195" s="598"/>
      <c r="D195" s="598"/>
      <c r="E195" s="598"/>
      <c r="F195" s="598"/>
      <c r="G195" s="437"/>
      <c r="H195" s="437"/>
      <c r="I195" s="437"/>
      <c r="J195" s="437"/>
      <c r="K195" s="437"/>
      <c r="L195" s="437"/>
      <c r="M195" s="437"/>
      <c r="N195" s="437"/>
      <c r="O195" s="437"/>
      <c r="P195" s="437"/>
      <c r="Q195" s="437"/>
      <c r="R195" s="437"/>
      <c r="S195" s="437"/>
      <c r="T195" s="437"/>
      <c r="U195" s="437"/>
      <c r="V195" s="437"/>
      <c r="W195" s="437"/>
      <c r="X195" s="437"/>
      <c r="Y195" s="437"/>
      <c r="Z195" s="421"/>
    </row>
    <row r="196" ht="12.75" customHeight="1">
      <c r="A196" s="596"/>
      <c r="B196" s="597"/>
      <c r="C196" s="598"/>
      <c r="D196" s="598"/>
      <c r="E196" s="598"/>
      <c r="F196" s="598"/>
      <c r="G196" s="437"/>
      <c r="H196" s="437"/>
      <c r="I196" s="437"/>
      <c r="J196" s="437"/>
      <c r="K196" s="437"/>
      <c r="L196" s="437"/>
      <c r="M196" s="437"/>
      <c r="N196" s="437"/>
      <c r="O196" s="437"/>
      <c r="P196" s="437"/>
      <c r="Q196" s="437"/>
      <c r="R196" s="437"/>
      <c r="S196" s="437"/>
      <c r="T196" s="437"/>
      <c r="U196" s="437"/>
      <c r="V196" s="437"/>
      <c r="W196" s="437"/>
      <c r="X196" s="437"/>
      <c r="Y196" s="437"/>
      <c r="Z196" s="421"/>
    </row>
    <row r="197" ht="12.75" customHeight="1">
      <c r="A197" s="596"/>
      <c r="B197" s="597"/>
      <c r="C197" s="598"/>
      <c r="D197" s="598"/>
      <c r="E197" s="598"/>
      <c r="F197" s="598"/>
      <c r="G197" s="437"/>
      <c r="H197" s="437"/>
      <c r="I197" s="437"/>
      <c r="J197" s="437"/>
      <c r="K197" s="437"/>
      <c r="L197" s="437"/>
      <c r="M197" s="437"/>
      <c r="N197" s="437"/>
      <c r="O197" s="437"/>
      <c r="P197" s="437"/>
      <c r="Q197" s="437"/>
      <c r="R197" s="437"/>
      <c r="S197" s="437"/>
      <c r="T197" s="437"/>
      <c r="U197" s="437"/>
      <c r="V197" s="437"/>
      <c r="W197" s="437"/>
      <c r="X197" s="437"/>
      <c r="Y197" s="437"/>
      <c r="Z197" s="421"/>
    </row>
    <row r="198" ht="12.75" customHeight="1">
      <c r="A198" s="596"/>
      <c r="B198" s="597"/>
      <c r="C198" s="598"/>
      <c r="D198" s="598"/>
      <c r="E198" s="598"/>
      <c r="F198" s="598"/>
      <c r="G198" s="437"/>
      <c r="H198" s="437"/>
      <c r="I198" s="437"/>
      <c r="J198" s="437"/>
      <c r="K198" s="437"/>
      <c r="L198" s="437"/>
      <c r="M198" s="437"/>
      <c r="N198" s="437"/>
      <c r="O198" s="437"/>
      <c r="P198" s="437"/>
      <c r="Q198" s="437"/>
      <c r="R198" s="437"/>
      <c r="S198" s="437"/>
      <c r="T198" s="437"/>
      <c r="U198" s="437"/>
      <c r="V198" s="437"/>
      <c r="W198" s="437"/>
      <c r="X198" s="437"/>
      <c r="Y198" s="437"/>
      <c r="Z198" s="421"/>
    </row>
    <row r="199" ht="12.75" customHeight="1">
      <c r="A199" s="596"/>
      <c r="B199" s="597"/>
      <c r="C199" s="598"/>
      <c r="D199" s="598"/>
      <c r="E199" s="598"/>
      <c r="F199" s="598"/>
      <c r="G199" s="437"/>
      <c r="H199" s="437"/>
      <c r="I199" s="437"/>
      <c r="J199" s="437"/>
      <c r="K199" s="437"/>
      <c r="L199" s="437"/>
      <c r="M199" s="437"/>
      <c r="N199" s="437"/>
      <c r="O199" s="437"/>
      <c r="P199" s="437"/>
      <c r="Q199" s="437"/>
      <c r="R199" s="437"/>
      <c r="S199" s="437"/>
      <c r="T199" s="437"/>
      <c r="U199" s="437"/>
      <c r="V199" s="437"/>
      <c r="W199" s="437"/>
      <c r="X199" s="437"/>
      <c r="Y199" s="437"/>
      <c r="Z199" s="421"/>
    </row>
    <row r="200" ht="12.75" customHeight="1">
      <c r="A200" s="596"/>
      <c r="B200" s="597"/>
      <c r="C200" s="598"/>
      <c r="D200" s="598"/>
      <c r="E200" s="598"/>
      <c r="F200" s="598"/>
      <c r="G200" s="437"/>
      <c r="H200" s="437"/>
      <c r="I200" s="437"/>
      <c r="J200" s="437"/>
      <c r="K200" s="437"/>
      <c r="L200" s="437"/>
      <c r="M200" s="437"/>
      <c r="N200" s="437"/>
      <c r="O200" s="437"/>
      <c r="P200" s="437"/>
      <c r="Q200" s="437"/>
      <c r="R200" s="437"/>
      <c r="S200" s="437"/>
      <c r="T200" s="437"/>
      <c r="U200" s="437"/>
      <c r="V200" s="437"/>
      <c r="W200" s="437"/>
      <c r="X200" s="437"/>
      <c r="Y200" s="437"/>
      <c r="Z200" s="421"/>
    </row>
    <row r="201" ht="12.75" customHeight="1">
      <c r="A201" s="596"/>
      <c r="B201" s="597"/>
      <c r="C201" s="598"/>
      <c r="D201" s="598"/>
      <c r="E201" s="598"/>
      <c r="F201" s="598"/>
      <c r="G201" s="437"/>
      <c r="H201" s="437"/>
      <c r="I201" s="437"/>
      <c r="J201" s="437"/>
      <c r="K201" s="437"/>
      <c r="L201" s="437"/>
      <c r="M201" s="437"/>
      <c r="N201" s="437"/>
      <c r="O201" s="437"/>
      <c r="P201" s="437"/>
      <c r="Q201" s="437"/>
      <c r="R201" s="437"/>
      <c r="S201" s="437"/>
      <c r="T201" s="437"/>
      <c r="U201" s="437"/>
      <c r="V201" s="437"/>
      <c r="W201" s="437"/>
      <c r="X201" s="437"/>
      <c r="Y201" s="437"/>
      <c r="Z201" s="421"/>
    </row>
    <row r="202" ht="12.75" customHeight="1">
      <c r="A202" s="596"/>
      <c r="B202" s="597"/>
      <c r="C202" s="598"/>
      <c r="D202" s="598"/>
      <c r="E202" s="598"/>
      <c r="F202" s="598"/>
      <c r="G202" s="437"/>
      <c r="H202" s="437"/>
      <c r="I202" s="437"/>
      <c r="J202" s="437"/>
      <c r="K202" s="437"/>
      <c r="L202" s="437"/>
      <c r="M202" s="437"/>
      <c r="N202" s="437"/>
      <c r="O202" s="437"/>
      <c r="P202" s="437"/>
      <c r="Q202" s="437"/>
      <c r="R202" s="437"/>
      <c r="S202" s="437"/>
      <c r="T202" s="437"/>
      <c r="U202" s="437"/>
      <c r="V202" s="437"/>
      <c r="W202" s="437"/>
      <c r="X202" s="437"/>
      <c r="Y202" s="437"/>
      <c r="Z202" s="421"/>
    </row>
    <row r="203" ht="12.75" customHeight="1">
      <c r="A203" s="596"/>
      <c r="B203" s="597"/>
      <c r="C203" s="598"/>
      <c r="D203" s="598"/>
      <c r="E203" s="598"/>
      <c r="F203" s="598"/>
      <c r="G203" s="437"/>
      <c r="H203" s="437"/>
      <c r="I203" s="437"/>
      <c r="J203" s="437"/>
      <c r="K203" s="437"/>
      <c r="L203" s="437"/>
      <c r="M203" s="437"/>
      <c r="N203" s="437"/>
      <c r="O203" s="437"/>
      <c r="P203" s="437"/>
      <c r="Q203" s="437"/>
      <c r="R203" s="437"/>
      <c r="S203" s="437"/>
      <c r="T203" s="437"/>
      <c r="U203" s="437"/>
      <c r="V203" s="437"/>
      <c r="W203" s="437"/>
      <c r="X203" s="437"/>
      <c r="Y203" s="437"/>
      <c r="Z203" s="421"/>
    </row>
    <row r="204" ht="12.75" customHeight="1">
      <c r="A204" s="596"/>
      <c r="B204" s="597"/>
      <c r="C204" s="598"/>
      <c r="D204" s="598"/>
      <c r="E204" s="598"/>
      <c r="F204" s="598"/>
      <c r="G204" s="437"/>
      <c r="H204" s="437"/>
      <c r="I204" s="437"/>
      <c r="J204" s="437"/>
      <c r="K204" s="437"/>
      <c r="L204" s="437"/>
      <c r="M204" s="437"/>
      <c r="N204" s="437"/>
      <c r="O204" s="437"/>
      <c r="P204" s="437"/>
      <c r="Q204" s="437"/>
      <c r="R204" s="437"/>
      <c r="S204" s="437"/>
      <c r="T204" s="437"/>
      <c r="U204" s="437"/>
      <c r="V204" s="437"/>
      <c r="W204" s="437"/>
      <c r="X204" s="437"/>
      <c r="Y204" s="437"/>
      <c r="Z204" s="421"/>
    </row>
    <row r="205" ht="12.75" customHeight="1">
      <c r="A205" s="596"/>
      <c r="B205" s="597"/>
      <c r="C205" s="598"/>
      <c r="D205" s="598"/>
      <c r="E205" s="598"/>
      <c r="F205" s="598"/>
      <c r="G205" s="437"/>
      <c r="H205" s="437"/>
      <c r="I205" s="437"/>
      <c r="J205" s="437"/>
      <c r="K205" s="437"/>
      <c r="L205" s="437"/>
      <c r="M205" s="437"/>
      <c r="N205" s="437"/>
      <c r="O205" s="437"/>
      <c r="P205" s="437"/>
      <c r="Q205" s="437"/>
      <c r="R205" s="437"/>
      <c r="S205" s="437"/>
      <c r="T205" s="437"/>
      <c r="U205" s="437"/>
      <c r="V205" s="437"/>
      <c r="W205" s="437"/>
      <c r="X205" s="437"/>
      <c r="Y205" s="437"/>
      <c r="Z205" s="421"/>
    </row>
    <row r="206" ht="12.75" customHeight="1">
      <c r="A206" s="596"/>
      <c r="B206" s="597"/>
      <c r="C206" s="598"/>
      <c r="D206" s="598"/>
      <c r="E206" s="598"/>
      <c r="F206" s="598"/>
      <c r="G206" s="437"/>
      <c r="H206" s="437"/>
      <c r="I206" s="437"/>
      <c r="J206" s="437"/>
      <c r="K206" s="437"/>
      <c r="L206" s="437"/>
      <c r="M206" s="437"/>
      <c r="N206" s="437"/>
      <c r="O206" s="437"/>
      <c r="P206" s="437"/>
      <c r="Q206" s="437"/>
      <c r="R206" s="437"/>
      <c r="S206" s="437"/>
      <c r="T206" s="437"/>
      <c r="U206" s="437"/>
      <c r="V206" s="437"/>
      <c r="W206" s="437"/>
      <c r="X206" s="437"/>
      <c r="Y206" s="437"/>
      <c r="Z206" s="421"/>
    </row>
    <row r="207" ht="12.75" customHeight="1">
      <c r="A207" s="596"/>
      <c r="B207" s="597"/>
      <c r="C207" s="598"/>
      <c r="D207" s="598"/>
      <c r="E207" s="598"/>
      <c r="F207" s="598"/>
      <c r="G207" s="437"/>
      <c r="H207" s="437"/>
      <c r="I207" s="437"/>
      <c r="J207" s="437"/>
      <c r="K207" s="437"/>
      <c r="L207" s="437"/>
      <c r="M207" s="437"/>
      <c r="N207" s="437"/>
      <c r="O207" s="437"/>
      <c r="P207" s="437"/>
      <c r="Q207" s="437"/>
      <c r="R207" s="437"/>
      <c r="S207" s="437"/>
      <c r="T207" s="437"/>
      <c r="U207" s="437"/>
      <c r="V207" s="437"/>
      <c r="W207" s="437"/>
      <c r="X207" s="437"/>
      <c r="Y207" s="437"/>
      <c r="Z207" s="421"/>
    </row>
    <row r="208" ht="12.75" customHeight="1">
      <c r="A208" s="596"/>
      <c r="B208" s="597"/>
      <c r="C208" s="598"/>
      <c r="D208" s="598"/>
      <c r="E208" s="598"/>
      <c r="F208" s="598"/>
      <c r="G208" s="437"/>
      <c r="H208" s="437"/>
      <c r="I208" s="437"/>
      <c r="J208" s="437"/>
      <c r="K208" s="437"/>
      <c r="L208" s="437"/>
      <c r="M208" s="437"/>
      <c r="N208" s="437"/>
      <c r="O208" s="437"/>
      <c r="P208" s="437"/>
      <c r="Q208" s="437"/>
      <c r="R208" s="437"/>
      <c r="S208" s="437"/>
      <c r="T208" s="437"/>
      <c r="U208" s="437"/>
      <c r="V208" s="437"/>
      <c r="W208" s="437"/>
      <c r="X208" s="437"/>
      <c r="Y208" s="437"/>
      <c r="Z208" s="421"/>
    </row>
    <row r="209" ht="12.75" customHeight="1">
      <c r="A209" s="596"/>
      <c r="B209" s="597"/>
      <c r="C209" s="598"/>
      <c r="D209" s="598"/>
      <c r="E209" s="598"/>
      <c r="F209" s="598"/>
      <c r="G209" s="437"/>
      <c r="H209" s="437"/>
      <c r="I209" s="437"/>
      <c r="J209" s="437"/>
      <c r="K209" s="437"/>
      <c r="L209" s="437"/>
      <c r="M209" s="437"/>
      <c r="N209" s="437"/>
      <c r="O209" s="437"/>
      <c r="P209" s="437"/>
      <c r="Q209" s="437"/>
      <c r="R209" s="437"/>
      <c r="S209" s="437"/>
      <c r="T209" s="437"/>
      <c r="U209" s="437"/>
      <c r="V209" s="437"/>
      <c r="W209" s="437"/>
      <c r="X209" s="437"/>
      <c r="Y209" s="437"/>
      <c r="Z209" s="421"/>
    </row>
    <row r="210" ht="12.75" customHeight="1">
      <c r="A210" s="596"/>
      <c r="B210" s="597"/>
      <c r="C210" s="598"/>
      <c r="D210" s="598"/>
      <c r="E210" s="598"/>
      <c r="F210" s="598"/>
      <c r="G210" s="437"/>
      <c r="H210" s="437"/>
      <c r="I210" s="437"/>
      <c r="J210" s="437"/>
      <c r="K210" s="437"/>
      <c r="L210" s="437"/>
      <c r="M210" s="437"/>
      <c r="N210" s="437"/>
      <c r="O210" s="437"/>
      <c r="P210" s="437"/>
      <c r="Q210" s="437"/>
      <c r="R210" s="437"/>
      <c r="S210" s="437"/>
      <c r="T210" s="437"/>
      <c r="U210" s="437"/>
      <c r="V210" s="437"/>
      <c r="W210" s="437"/>
      <c r="X210" s="437"/>
      <c r="Y210" s="437"/>
      <c r="Z210" s="421"/>
    </row>
    <row r="211" ht="12.75" customHeight="1">
      <c r="A211" s="596"/>
      <c r="B211" s="597"/>
      <c r="C211" s="598"/>
      <c r="D211" s="598"/>
      <c r="E211" s="598"/>
      <c r="F211" s="598"/>
      <c r="G211" s="437"/>
      <c r="H211" s="437"/>
      <c r="I211" s="437"/>
      <c r="J211" s="437"/>
      <c r="K211" s="437"/>
      <c r="L211" s="437"/>
      <c r="M211" s="437"/>
      <c r="N211" s="437"/>
      <c r="O211" s="437"/>
      <c r="P211" s="437"/>
      <c r="Q211" s="437"/>
      <c r="R211" s="437"/>
      <c r="S211" s="437"/>
      <c r="T211" s="437"/>
      <c r="U211" s="437"/>
      <c r="V211" s="437"/>
      <c r="W211" s="437"/>
      <c r="X211" s="437"/>
      <c r="Y211" s="437"/>
      <c r="Z211" s="421"/>
    </row>
    <row r="212" ht="12.75" customHeight="1">
      <c r="A212" s="596"/>
      <c r="B212" s="597"/>
      <c r="C212" s="598"/>
      <c r="D212" s="598"/>
      <c r="E212" s="598"/>
      <c r="F212" s="598"/>
      <c r="G212" s="437"/>
      <c r="H212" s="437"/>
      <c r="I212" s="437"/>
      <c r="J212" s="437"/>
      <c r="K212" s="437"/>
      <c r="L212" s="437"/>
      <c r="M212" s="437"/>
      <c r="N212" s="437"/>
      <c r="O212" s="437"/>
      <c r="P212" s="437"/>
      <c r="Q212" s="437"/>
      <c r="R212" s="437"/>
      <c r="S212" s="437"/>
      <c r="T212" s="437"/>
      <c r="U212" s="437"/>
      <c r="V212" s="437"/>
      <c r="W212" s="437"/>
      <c r="X212" s="437"/>
      <c r="Y212" s="437"/>
      <c r="Z212" s="421"/>
    </row>
    <row r="213" ht="12.75" customHeight="1">
      <c r="A213" s="596"/>
      <c r="B213" s="597"/>
      <c r="C213" s="598"/>
      <c r="D213" s="598"/>
      <c r="E213" s="598"/>
      <c r="F213" s="598"/>
      <c r="G213" s="437"/>
      <c r="H213" s="437"/>
      <c r="I213" s="437"/>
      <c r="J213" s="437"/>
      <c r="K213" s="437"/>
      <c r="L213" s="437"/>
      <c r="M213" s="437"/>
      <c r="N213" s="437"/>
      <c r="O213" s="437"/>
      <c r="P213" s="437"/>
      <c r="Q213" s="437"/>
      <c r="R213" s="437"/>
      <c r="S213" s="437"/>
      <c r="T213" s="437"/>
      <c r="U213" s="437"/>
      <c r="V213" s="437"/>
      <c r="W213" s="437"/>
      <c r="X213" s="437"/>
      <c r="Y213" s="437"/>
      <c r="Z213" s="421"/>
    </row>
    <row r="214" ht="12.75" customHeight="1">
      <c r="A214" s="596"/>
      <c r="B214" s="597"/>
      <c r="C214" s="598"/>
      <c r="D214" s="598"/>
      <c r="E214" s="598"/>
      <c r="F214" s="598"/>
      <c r="G214" s="437"/>
      <c r="H214" s="437"/>
      <c r="I214" s="437"/>
      <c r="J214" s="437"/>
      <c r="K214" s="437"/>
      <c r="L214" s="437"/>
      <c r="M214" s="437"/>
      <c r="N214" s="437"/>
      <c r="O214" s="437"/>
      <c r="P214" s="437"/>
      <c r="Q214" s="437"/>
      <c r="R214" s="437"/>
      <c r="S214" s="437"/>
      <c r="T214" s="437"/>
      <c r="U214" s="437"/>
      <c r="V214" s="437"/>
      <c r="W214" s="437"/>
      <c r="X214" s="437"/>
      <c r="Y214" s="437"/>
      <c r="Z214" s="421"/>
    </row>
    <row r="215" ht="12.75" customHeight="1">
      <c r="A215" s="596"/>
      <c r="B215" s="597"/>
      <c r="C215" s="598"/>
      <c r="D215" s="598"/>
      <c r="E215" s="598"/>
      <c r="F215" s="598"/>
      <c r="G215" s="437"/>
      <c r="H215" s="437"/>
      <c r="I215" s="437"/>
      <c r="J215" s="437"/>
      <c r="K215" s="437"/>
      <c r="L215" s="437"/>
      <c r="M215" s="437"/>
      <c r="N215" s="437"/>
      <c r="O215" s="437"/>
      <c r="P215" s="437"/>
      <c r="Q215" s="437"/>
      <c r="R215" s="437"/>
      <c r="S215" s="437"/>
      <c r="T215" s="437"/>
      <c r="U215" s="437"/>
      <c r="V215" s="437"/>
      <c r="W215" s="437"/>
      <c r="X215" s="437"/>
      <c r="Y215" s="437"/>
      <c r="Z215" s="421"/>
    </row>
    <row r="216" ht="12.75" customHeight="1">
      <c r="A216" s="596"/>
      <c r="B216" s="597"/>
      <c r="C216" s="598"/>
      <c r="D216" s="598"/>
      <c r="E216" s="598"/>
      <c r="F216" s="598"/>
      <c r="G216" s="437"/>
      <c r="H216" s="437"/>
      <c r="I216" s="437"/>
      <c r="J216" s="437"/>
      <c r="K216" s="437"/>
      <c r="L216" s="437"/>
      <c r="M216" s="437"/>
      <c r="N216" s="437"/>
      <c r="O216" s="437"/>
      <c r="P216" s="437"/>
      <c r="Q216" s="437"/>
      <c r="R216" s="437"/>
      <c r="S216" s="437"/>
      <c r="T216" s="437"/>
      <c r="U216" s="437"/>
      <c r="V216" s="437"/>
      <c r="W216" s="437"/>
      <c r="X216" s="437"/>
      <c r="Y216" s="437"/>
      <c r="Z216" s="421"/>
    </row>
    <row r="217" ht="12.75" customHeight="1">
      <c r="A217" s="596"/>
      <c r="B217" s="597"/>
      <c r="C217" s="598"/>
      <c r="D217" s="598"/>
      <c r="E217" s="598"/>
      <c r="F217" s="598"/>
      <c r="G217" s="437"/>
      <c r="H217" s="437"/>
      <c r="I217" s="437"/>
      <c r="J217" s="437"/>
      <c r="K217" s="437"/>
      <c r="L217" s="437"/>
      <c r="M217" s="437"/>
      <c r="N217" s="437"/>
      <c r="O217" s="437"/>
      <c r="P217" s="437"/>
      <c r="Q217" s="437"/>
      <c r="R217" s="437"/>
      <c r="S217" s="437"/>
      <c r="T217" s="437"/>
      <c r="U217" s="437"/>
      <c r="V217" s="437"/>
      <c r="W217" s="437"/>
      <c r="X217" s="437"/>
      <c r="Y217" s="437"/>
      <c r="Z217" s="421"/>
    </row>
    <row r="218" ht="12.75" customHeight="1">
      <c r="A218" s="596"/>
      <c r="B218" s="597"/>
      <c r="C218" s="598"/>
      <c r="D218" s="598"/>
      <c r="E218" s="598"/>
      <c r="F218" s="598"/>
      <c r="G218" s="437"/>
      <c r="H218" s="437"/>
      <c r="I218" s="437"/>
      <c r="J218" s="437"/>
      <c r="K218" s="437"/>
      <c r="L218" s="437"/>
      <c r="M218" s="437"/>
      <c r="N218" s="437"/>
      <c r="O218" s="437"/>
      <c r="P218" s="437"/>
      <c r="Q218" s="437"/>
      <c r="R218" s="437"/>
      <c r="S218" s="437"/>
      <c r="T218" s="437"/>
      <c r="U218" s="437"/>
      <c r="V218" s="437"/>
      <c r="W218" s="437"/>
      <c r="X218" s="437"/>
      <c r="Y218" s="437"/>
      <c r="Z218" s="421"/>
    </row>
    <row r="219" ht="12.75" customHeight="1">
      <c r="A219" s="596"/>
      <c r="B219" s="597"/>
      <c r="C219" s="598"/>
      <c r="D219" s="598"/>
      <c r="E219" s="598"/>
      <c r="F219" s="598"/>
      <c r="G219" s="437"/>
      <c r="H219" s="437"/>
      <c r="I219" s="437"/>
      <c r="J219" s="437"/>
      <c r="K219" s="437"/>
      <c r="L219" s="437"/>
      <c r="M219" s="437"/>
      <c r="N219" s="437"/>
      <c r="O219" s="437"/>
      <c r="P219" s="437"/>
      <c r="Q219" s="437"/>
      <c r="R219" s="437"/>
      <c r="S219" s="437"/>
      <c r="T219" s="437"/>
      <c r="U219" s="437"/>
      <c r="V219" s="437"/>
      <c r="W219" s="437"/>
      <c r="X219" s="437"/>
      <c r="Y219" s="437"/>
      <c r="Z219" s="421"/>
    </row>
    <row r="220" ht="12.75" customHeight="1">
      <c r="A220" s="596"/>
      <c r="B220" s="597"/>
      <c r="C220" s="598"/>
      <c r="D220" s="598"/>
      <c r="E220" s="598"/>
      <c r="F220" s="598"/>
      <c r="G220" s="437"/>
      <c r="H220" s="437"/>
      <c r="I220" s="437"/>
      <c r="J220" s="437"/>
      <c r="K220" s="437"/>
      <c r="L220" s="437"/>
      <c r="M220" s="437"/>
      <c r="N220" s="437"/>
      <c r="O220" s="437"/>
      <c r="P220" s="437"/>
      <c r="Q220" s="437"/>
      <c r="R220" s="437"/>
      <c r="S220" s="437"/>
      <c r="T220" s="437"/>
      <c r="U220" s="437"/>
      <c r="V220" s="437"/>
      <c r="W220" s="437"/>
      <c r="X220" s="437"/>
      <c r="Y220" s="437"/>
      <c r="Z220" s="421"/>
    </row>
    <row r="221" ht="12.75" customHeight="1">
      <c r="A221" s="596"/>
      <c r="B221" s="597"/>
      <c r="C221" s="598"/>
      <c r="D221" s="598"/>
      <c r="E221" s="598"/>
      <c r="F221" s="598"/>
      <c r="G221" s="437"/>
      <c r="H221" s="437"/>
      <c r="I221" s="437"/>
      <c r="J221" s="437"/>
      <c r="K221" s="437"/>
      <c r="L221" s="437"/>
      <c r="M221" s="437"/>
      <c r="N221" s="437"/>
      <c r="O221" s="437"/>
      <c r="P221" s="437"/>
      <c r="Q221" s="437"/>
      <c r="R221" s="437"/>
      <c r="S221" s="437"/>
      <c r="T221" s="437"/>
      <c r="U221" s="437"/>
      <c r="V221" s="437"/>
      <c r="W221" s="437"/>
      <c r="X221" s="437"/>
      <c r="Y221" s="437"/>
      <c r="Z221" s="421"/>
    </row>
    <row r="222" ht="12.75" customHeight="1">
      <c r="A222" s="596"/>
      <c r="B222" s="597"/>
      <c r="C222" s="598"/>
      <c r="D222" s="598"/>
      <c r="E222" s="598"/>
      <c r="F222" s="598"/>
      <c r="G222" s="437"/>
      <c r="H222" s="437"/>
      <c r="I222" s="437"/>
      <c r="J222" s="437"/>
      <c r="K222" s="437"/>
      <c r="L222" s="437"/>
      <c r="M222" s="437"/>
      <c r="N222" s="437"/>
      <c r="O222" s="437"/>
      <c r="P222" s="437"/>
      <c r="Q222" s="437"/>
      <c r="R222" s="437"/>
      <c r="S222" s="437"/>
      <c r="T222" s="437"/>
      <c r="U222" s="437"/>
      <c r="V222" s="437"/>
      <c r="W222" s="437"/>
      <c r="X222" s="437"/>
      <c r="Y222" s="437"/>
      <c r="Z222" s="421"/>
    </row>
    <row r="223" ht="12.75" customHeight="1">
      <c r="A223" s="596"/>
      <c r="B223" s="597"/>
      <c r="C223" s="598"/>
      <c r="D223" s="598"/>
      <c r="E223" s="598"/>
      <c r="F223" s="598"/>
      <c r="G223" s="437"/>
      <c r="H223" s="437"/>
      <c r="I223" s="437"/>
      <c r="J223" s="437"/>
      <c r="K223" s="437"/>
      <c r="L223" s="437"/>
      <c r="M223" s="437"/>
      <c r="N223" s="437"/>
      <c r="O223" s="437"/>
      <c r="P223" s="437"/>
      <c r="Q223" s="437"/>
      <c r="R223" s="437"/>
      <c r="S223" s="437"/>
      <c r="T223" s="437"/>
      <c r="U223" s="437"/>
      <c r="V223" s="437"/>
      <c r="W223" s="437"/>
      <c r="X223" s="437"/>
      <c r="Y223" s="437"/>
      <c r="Z223" s="421"/>
    </row>
    <row r="224" ht="12.75" customHeight="1">
      <c r="A224" s="596"/>
      <c r="B224" s="597"/>
      <c r="C224" s="598"/>
      <c r="D224" s="598"/>
      <c r="E224" s="598"/>
      <c r="F224" s="598"/>
      <c r="G224" s="437"/>
      <c r="H224" s="437"/>
      <c r="I224" s="437"/>
      <c r="J224" s="437"/>
      <c r="K224" s="437"/>
      <c r="L224" s="437"/>
      <c r="M224" s="437"/>
      <c r="N224" s="437"/>
      <c r="O224" s="437"/>
      <c r="P224" s="437"/>
      <c r="Q224" s="437"/>
      <c r="R224" s="437"/>
      <c r="S224" s="437"/>
      <c r="T224" s="437"/>
      <c r="U224" s="437"/>
      <c r="V224" s="437"/>
      <c r="W224" s="437"/>
      <c r="X224" s="437"/>
      <c r="Y224" s="437"/>
      <c r="Z224" s="421"/>
    </row>
    <row r="225" ht="12.75" customHeight="1">
      <c r="A225" s="596"/>
      <c r="B225" s="597"/>
      <c r="C225" s="598"/>
      <c r="D225" s="598"/>
      <c r="E225" s="598"/>
      <c r="F225" s="598"/>
      <c r="G225" s="437"/>
      <c r="H225" s="437"/>
      <c r="I225" s="437"/>
      <c r="J225" s="437"/>
      <c r="K225" s="437"/>
      <c r="L225" s="437"/>
      <c r="M225" s="437"/>
      <c r="N225" s="437"/>
      <c r="O225" s="437"/>
      <c r="P225" s="437"/>
      <c r="Q225" s="437"/>
      <c r="R225" s="437"/>
      <c r="S225" s="437"/>
      <c r="T225" s="437"/>
      <c r="U225" s="437"/>
      <c r="V225" s="437"/>
      <c r="W225" s="437"/>
      <c r="X225" s="437"/>
      <c r="Y225" s="437"/>
      <c r="Z225" s="421"/>
    </row>
    <row r="226" ht="12.75" customHeight="1">
      <c r="A226" s="596"/>
      <c r="B226" s="597"/>
      <c r="C226" s="598"/>
      <c r="D226" s="598"/>
      <c r="E226" s="598"/>
      <c r="F226" s="598"/>
      <c r="G226" s="437"/>
      <c r="H226" s="437"/>
      <c r="I226" s="437"/>
      <c r="J226" s="437"/>
      <c r="K226" s="437"/>
      <c r="L226" s="437"/>
      <c r="M226" s="437"/>
      <c r="N226" s="437"/>
      <c r="O226" s="437"/>
      <c r="P226" s="437"/>
      <c r="Q226" s="437"/>
      <c r="R226" s="437"/>
      <c r="S226" s="437"/>
      <c r="T226" s="437"/>
      <c r="U226" s="437"/>
      <c r="V226" s="437"/>
      <c r="W226" s="437"/>
      <c r="X226" s="437"/>
      <c r="Y226" s="437"/>
      <c r="Z226" s="421"/>
    </row>
    <row r="227" ht="12.75" customHeight="1">
      <c r="A227" s="596"/>
      <c r="B227" s="597"/>
      <c r="C227" s="598"/>
      <c r="D227" s="598"/>
      <c r="E227" s="598"/>
      <c r="F227" s="598"/>
      <c r="G227" s="437"/>
      <c r="H227" s="437"/>
      <c r="I227" s="437"/>
      <c r="J227" s="437"/>
      <c r="K227" s="437"/>
      <c r="L227" s="437"/>
      <c r="M227" s="437"/>
      <c r="N227" s="437"/>
      <c r="O227" s="437"/>
      <c r="P227" s="437"/>
      <c r="Q227" s="437"/>
      <c r="R227" s="437"/>
      <c r="S227" s="437"/>
      <c r="T227" s="437"/>
      <c r="U227" s="437"/>
      <c r="V227" s="437"/>
      <c r="W227" s="437"/>
      <c r="X227" s="437"/>
      <c r="Y227" s="437"/>
      <c r="Z227" s="421"/>
    </row>
    <row r="228" ht="12.75" customHeight="1">
      <c r="A228" s="596"/>
      <c r="B228" s="597"/>
      <c r="C228" s="598"/>
      <c r="D228" s="598"/>
      <c r="E228" s="598"/>
      <c r="F228" s="598"/>
      <c r="G228" s="437"/>
      <c r="H228" s="437"/>
      <c r="I228" s="437"/>
      <c r="J228" s="437"/>
      <c r="K228" s="437"/>
      <c r="L228" s="437"/>
      <c r="M228" s="437"/>
      <c r="N228" s="437"/>
      <c r="O228" s="437"/>
      <c r="P228" s="437"/>
      <c r="Q228" s="437"/>
      <c r="R228" s="437"/>
      <c r="S228" s="437"/>
      <c r="T228" s="437"/>
      <c r="U228" s="437"/>
      <c r="V228" s="437"/>
      <c r="W228" s="437"/>
      <c r="X228" s="437"/>
      <c r="Y228" s="437"/>
      <c r="Z228" s="421"/>
    </row>
    <row r="229" ht="12.75" customHeight="1">
      <c r="A229" s="596"/>
      <c r="B229" s="597"/>
      <c r="C229" s="598"/>
      <c r="D229" s="598"/>
      <c r="E229" s="598"/>
      <c r="F229" s="598"/>
      <c r="G229" s="437"/>
      <c r="H229" s="437"/>
      <c r="I229" s="437"/>
      <c r="J229" s="437"/>
      <c r="K229" s="437"/>
      <c r="L229" s="437"/>
      <c r="M229" s="437"/>
      <c r="N229" s="437"/>
      <c r="O229" s="437"/>
      <c r="P229" s="437"/>
      <c r="Q229" s="437"/>
      <c r="R229" s="437"/>
      <c r="S229" s="437"/>
      <c r="T229" s="437"/>
      <c r="U229" s="437"/>
      <c r="V229" s="437"/>
      <c r="W229" s="437"/>
      <c r="X229" s="437"/>
      <c r="Y229" s="437"/>
      <c r="Z229" s="421"/>
    </row>
    <row r="230" ht="12.75" customHeight="1">
      <c r="A230" s="596"/>
      <c r="B230" s="597"/>
      <c r="C230" s="598"/>
      <c r="D230" s="598"/>
      <c r="E230" s="598"/>
      <c r="F230" s="598"/>
      <c r="G230" s="437"/>
      <c r="H230" s="437"/>
      <c r="I230" s="437"/>
      <c r="J230" s="437"/>
      <c r="K230" s="437"/>
      <c r="L230" s="437"/>
      <c r="M230" s="437"/>
      <c r="N230" s="437"/>
      <c r="O230" s="437"/>
      <c r="P230" s="437"/>
      <c r="Q230" s="437"/>
      <c r="R230" s="437"/>
      <c r="S230" s="437"/>
      <c r="T230" s="437"/>
      <c r="U230" s="437"/>
      <c r="V230" s="437"/>
      <c r="W230" s="437"/>
      <c r="X230" s="437"/>
      <c r="Y230" s="437"/>
      <c r="Z230" s="421"/>
    </row>
    <row r="231" ht="12.75" customHeight="1">
      <c r="A231" s="596"/>
      <c r="B231" s="597"/>
      <c r="C231" s="598"/>
      <c r="D231" s="598"/>
      <c r="E231" s="598"/>
      <c r="F231" s="598"/>
      <c r="G231" s="437"/>
      <c r="H231" s="437"/>
      <c r="I231" s="437"/>
      <c r="J231" s="437"/>
      <c r="K231" s="437"/>
      <c r="L231" s="437"/>
      <c r="M231" s="437"/>
      <c r="N231" s="437"/>
      <c r="O231" s="437"/>
      <c r="P231" s="437"/>
      <c r="Q231" s="437"/>
      <c r="R231" s="437"/>
      <c r="S231" s="437"/>
      <c r="T231" s="437"/>
      <c r="U231" s="437"/>
      <c r="V231" s="437"/>
      <c r="W231" s="437"/>
      <c r="X231" s="437"/>
      <c r="Y231" s="437"/>
      <c r="Z231" s="421"/>
    </row>
    <row r="232" ht="12.75" customHeight="1">
      <c r="A232" s="596"/>
      <c r="B232" s="597"/>
      <c r="C232" s="598"/>
      <c r="D232" s="598"/>
      <c r="E232" s="598"/>
      <c r="F232" s="598"/>
      <c r="G232" s="437"/>
      <c r="H232" s="437"/>
      <c r="I232" s="437"/>
      <c r="J232" s="437"/>
      <c r="K232" s="437"/>
      <c r="L232" s="437"/>
      <c r="M232" s="437"/>
      <c r="N232" s="437"/>
      <c r="O232" s="437"/>
      <c r="P232" s="437"/>
      <c r="Q232" s="437"/>
      <c r="R232" s="437"/>
      <c r="S232" s="437"/>
      <c r="T232" s="437"/>
      <c r="U232" s="437"/>
      <c r="V232" s="437"/>
      <c r="W232" s="437"/>
      <c r="X232" s="437"/>
      <c r="Y232" s="437"/>
      <c r="Z232" s="421"/>
    </row>
    <row r="233" ht="12.75" customHeight="1">
      <c r="A233" s="596"/>
      <c r="B233" s="597"/>
      <c r="C233" s="598"/>
      <c r="D233" s="598"/>
      <c r="E233" s="598"/>
      <c r="F233" s="598"/>
      <c r="G233" s="437"/>
      <c r="H233" s="437"/>
      <c r="I233" s="437"/>
      <c r="J233" s="437"/>
      <c r="K233" s="437"/>
      <c r="L233" s="437"/>
      <c r="M233" s="437"/>
      <c r="N233" s="437"/>
      <c r="O233" s="437"/>
      <c r="P233" s="437"/>
      <c r="Q233" s="437"/>
      <c r="R233" s="437"/>
      <c r="S233" s="437"/>
      <c r="T233" s="437"/>
      <c r="U233" s="437"/>
      <c r="V233" s="437"/>
      <c r="W233" s="437"/>
      <c r="X233" s="437"/>
      <c r="Y233" s="437"/>
      <c r="Z233" s="421"/>
    </row>
    <row r="234" ht="12.75" customHeight="1">
      <c r="A234" s="596"/>
      <c r="B234" s="597"/>
      <c r="C234" s="598"/>
      <c r="D234" s="598"/>
      <c r="E234" s="598"/>
      <c r="F234" s="598"/>
      <c r="G234" s="437"/>
      <c r="H234" s="437"/>
      <c r="I234" s="437"/>
      <c r="J234" s="437"/>
      <c r="K234" s="437"/>
      <c r="L234" s="437"/>
      <c r="M234" s="437"/>
      <c r="N234" s="437"/>
      <c r="O234" s="437"/>
      <c r="P234" s="437"/>
      <c r="Q234" s="437"/>
      <c r="R234" s="437"/>
      <c r="S234" s="437"/>
      <c r="T234" s="437"/>
      <c r="U234" s="437"/>
      <c r="V234" s="437"/>
      <c r="W234" s="437"/>
      <c r="X234" s="437"/>
      <c r="Y234" s="437"/>
      <c r="Z234" s="421"/>
    </row>
    <row r="235" ht="12.75" customHeight="1">
      <c r="A235" s="596"/>
      <c r="B235" s="597"/>
      <c r="C235" s="598"/>
      <c r="D235" s="598"/>
      <c r="E235" s="598"/>
      <c r="F235" s="598"/>
      <c r="G235" s="437"/>
      <c r="H235" s="437"/>
      <c r="I235" s="437"/>
      <c r="J235" s="437"/>
      <c r="K235" s="437"/>
      <c r="L235" s="437"/>
      <c r="M235" s="437"/>
      <c r="N235" s="437"/>
      <c r="O235" s="437"/>
      <c r="P235" s="437"/>
      <c r="Q235" s="437"/>
      <c r="R235" s="437"/>
      <c r="S235" s="437"/>
      <c r="T235" s="437"/>
      <c r="U235" s="437"/>
      <c r="V235" s="437"/>
      <c r="W235" s="437"/>
      <c r="X235" s="437"/>
      <c r="Y235" s="437"/>
      <c r="Z235" s="421"/>
    </row>
    <row r="236" ht="12.75" customHeight="1">
      <c r="A236" s="596"/>
      <c r="B236" s="597"/>
      <c r="C236" s="598"/>
      <c r="D236" s="598"/>
      <c r="E236" s="598"/>
      <c r="F236" s="598"/>
      <c r="G236" s="437"/>
      <c r="H236" s="437"/>
      <c r="I236" s="437"/>
      <c r="J236" s="437"/>
      <c r="K236" s="437"/>
      <c r="L236" s="437"/>
      <c r="M236" s="437"/>
      <c r="N236" s="437"/>
      <c r="O236" s="437"/>
      <c r="P236" s="437"/>
      <c r="Q236" s="437"/>
      <c r="R236" s="437"/>
      <c r="S236" s="437"/>
      <c r="T236" s="437"/>
      <c r="U236" s="437"/>
      <c r="V236" s="437"/>
      <c r="W236" s="437"/>
      <c r="X236" s="437"/>
      <c r="Y236" s="437"/>
      <c r="Z236" s="421"/>
    </row>
    <row r="237" ht="12.75" customHeight="1">
      <c r="A237" s="596"/>
      <c r="B237" s="597"/>
      <c r="C237" s="598"/>
      <c r="D237" s="598"/>
      <c r="E237" s="598"/>
      <c r="F237" s="598"/>
      <c r="G237" s="437"/>
      <c r="H237" s="437"/>
      <c r="I237" s="437"/>
      <c r="J237" s="437"/>
      <c r="K237" s="437"/>
      <c r="L237" s="437"/>
      <c r="M237" s="437"/>
      <c r="N237" s="437"/>
      <c r="O237" s="437"/>
      <c r="P237" s="437"/>
      <c r="Q237" s="437"/>
      <c r="R237" s="437"/>
      <c r="S237" s="437"/>
      <c r="T237" s="437"/>
      <c r="U237" s="437"/>
      <c r="V237" s="437"/>
      <c r="W237" s="437"/>
      <c r="X237" s="437"/>
      <c r="Y237" s="437"/>
      <c r="Z237" s="421"/>
    </row>
    <row r="238" ht="12.75" customHeight="1">
      <c r="A238" s="596"/>
      <c r="B238" s="597"/>
      <c r="C238" s="598"/>
      <c r="D238" s="598"/>
      <c r="E238" s="598"/>
      <c r="F238" s="598"/>
      <c r="G238" s="437"/>
      <c r="H238" s="437"/>
      <c r="I238" s="437"/>
      <c r="J238" s="437"/>
      <c r="K238" s="437"/>
      <c r="L238" s="437"/>
      <c r="M238" s="437"/>
      <c r="N238" s="437"/>
      <c r="O238" s="437"/>
      <c r="P238" s="437"/>
      <c r="Q238" s="437"/>
      <c r="R238" s="437"/>
      <c r="S238" s="437"/>
      <c r="T238" s="437"/>
      <c r="U238" s="437"/>
      <c r="V238" s="437"/>
      <c r="W238" s="437"/>
      <c r="X238" s="437"/>
      <c r="Y238" s="437"/>
      <c r="Z238" s="421"/>
    </row>
    <row r="239" ht="12.75" customHeight="1">
      <c r="A239" s="596"/>
      <c r="B239" s="597"/>
      <c r="C239" s="598"/>
      <c r="D239" s="598"/>
      <c r="E239" s="598"/>
      <c r="F239" s="598"/>
      <c r="G239" s="437"/>
      <c r="H239" s="437"/>
      <c r="I239" s="437"/>
      <c r="J239" s="437"/>
      <c r="K239" s="437"/>
      <c r="L239" s="437"/>
      <c r="M239" s="437"/>
      <c r="N239" s="437"/>
      <c r="O239" s="437"/>
      <c r="P239" s="437"/>
      <c r="Q239" s="437"/>
      <c r="R239" s="437"/>
      <c r="S239" s="437"/>
      <c r="T239" s="437"/>
      <c r="U239" s="437"/>
      <c r="V239" s="437"/>
      <c r="W239" s="437"/>
      <c r="X239" s="437"/>
      <c r="Y239" s="437"/>
      <c r="Z239" s="421"/>
    </row>
    <row r="240" ht="12.75" customHeight="1">
      <c r="A240" s="596"/>
      <c r="B240" s="597"/>
      <c r="C240" s="598"/>
      <c r="D240" s="598"/>
      <c r="E240" s="598"/>
      <c r="F240" s="598"/>
      <c r="G240" s="437"/>
      <c r="H240" s="437"/>
      <c r="I240" s="437"/>
      <c r="J240" s="437"/>
      <c r="K240" s="437"/>
      <c r="L240" s="437"/>
      <c r="M240" s="437"/>
      <c r="N240" s="437"/>
      <c r="O240" s="437"/>
      <c r="P240" s="437"/>
      <c r="Q240" s="437"/>
      <c r="R240" s="437"/>
      <c r="S240" s="437"/>
      <c r="T240" s="437"/>
      <c r="U240" s="437"/>
      <c r="V240" s="437"/>
      <c r="W240" s="437"/>
      <c r="X240" s="437"/>
      <c r="Y240" s="437"/>
      <c r="Z240" s="421"/>
    </row>
    <row r="241" ht="12.75" customHeight="1">
      <c r="A241" s="596"/>
      <c r="B241" s="597"/>
      <c r="C241" s="598"/>
      <c r="D241" s="598"/>
      <c r="E241" s="598"/>
      <c r="F241" s="598"/>
      <c r="G241" s="437"/>
      <c r="H241" s="437"/>
      <c r="I241" s="437"/>
      <c r="J241" s="437"/>
      <c r="K241" s="437"/>
      <c r="L241" s="437"/>
      <c r="M241" s="437"/>
      <c r="N241" s="437"/>
      <c r="O241" s="437"/>
      <c r="P241" s="437"/>
      <c r="Q241" s="437"/>
      <c r="R241" s="437"/>
      <c r="S241" s="437"/>
      <c r="T241" s="437"/>
      <c r="U241" s="437"/>
      <c r="V241" s="437"/>
      <c r="W241" s="437"/>
      <c r="X241" s="437"/>
      <c r="Y241" s="437"/>
      <c r="Z241" s="421"/>
    </row>
    <row r="242" ht="12.75" customHeight="1">
      <c r="A242" s="596"/>
      <c r="B242" s="597"/>
      <c r="C242" s="598"/>
      <c r="D242" s="598"/>
      <c r="E242" s="598"/>
      <c r="F242" s="598"/>
      <c r="G242" s="437"/>
      <c r="H242" s="437"/>
      <c r="I242" s="437"/>
      <c r="J242" s="437"/>
      <c r="K242" s="437"/>
      <c r="L242" s="437"/>
      <c r="M242" s="437"/>
      <c r="N242" s="437"/>
      <c r="O242" s="437"/>
      <c r="P242" s="437"/>
      <c r="Q242" s="437"/>
      <c r="R242" s="437"/>
      <c r="S242" s="437"/>
      <c r="T242" s="437"/>
      <c r="U242" s="437"/>
      <c r="V242" s="437"/>
      <c r="W242" s="437"/>
      <c r="X242" s="437"/>
      <c r="Y242" s="437"/>
      <c r="Z242" s="421"/>
    </row>
    <row r="243" ht="12.75" customHeight="1">
      <c r="A243" s="596"/>
      <c r="B243" s="597"/>
      <c r="C243" s="598"/>
      <c r="D243" s="598"/>
      <c r="E243" s="598"/>
      <c r="F243" s="598"/>
      <c r="G243" s="437"/>
      <c r="H243" s="437"/>
      <c r="I243" s="437"/>
      <c r="J243" s="437"/>
      <c r="K243" s="437"/>
      <c r="L243" s="437"/>
      <c r="M243" s="437"/>
      <c r="N243" s="437"/>
      <c r="O243" s="437"/>
      <c r="P243" s="437"/>
      <c r="Q243" s="437"/>
      <c r="R243" s="437"/>
      <c r="S243" s="437"/>
      <c r="T243" s="437"/>
      <c r="U243" s="437"/>
      <c r="V243" s="437"/>
      <c r="W243" s="437"/>
      <c r="X243" s="437"/>
      <c r="Y243" s="437"/>
      <c r="Z243" s="421"/>
    </row>
    <row r="244" ht="12.75" customHeight="1">
      <c r="A244" s="596"/>
      <c r="B244" s="597"/>
      <c r="C244" s="598"/>
      <c r="D244" s="598"/>
      <c r="E244" s="598"/>
      <c r="F244" s="598"/>
      <c r="G244" s="437"/>
      <c r="H244" s="437"/>
      <c r="I244" s="437"/>
      <c r="J244" s="437"/>
      <c r="K244" s="437"/>
      <c r="L244" s="437"/>
      <c r="M244" s="437"/>
      <c r="N244" s="437"/>
      <c r="O244" s="437"/>
      <c r="P244" s="437"/>
      <c r="Q244" s="437"/>
      <c r="R244" s="437"/>
      <c r="S244" s="437"/>
      <c r="T244" s="437"/>
      <c r="U244" s="437"/>
      <c r="V244" s="437"/>
      <c r="W244" s="437"/>
      <c r="X244" s="437"/>
      <c r="Y244" s="437"/>
      <c r="Z244" s="421"/>
    </row>
    <row r="245" ht="12.75" customHeight="1">
      <c r="A245" s="596"/>
      <c r="B245" s="597"/>
      <c r="C245" s="598"/>
      <c r="D245" s="598"/>
      <c r="E245" s="598"/>
      <c r="F245" s="598"/>
      <c r="G245" s="437"/>
      <c r="H245" s="437"/>
      <c r="I245" s="437"/>
      <c r="J245" s="437"/>
      <c r="K245" s="437"/>
      <c r="L245" s="437"/>
      <c r="M245" s="437"/>
      <c r="N245" s="437"/>
      <c r="O245" s="437"/>
      <c r="P245" s="437"/>
      <c r="Q245" s="437"/>
      <c r="R245" s="437"/>
      <c r="S245" s="437"/>
      <c r="T245" s="437"/>
      <c r="U245" s="437"/>
      <c r="V245" s="437"/>
      <c r="W245" s="437"/>
      <c r="X245" s="437"/>
      <c r="Y245" s="437"/>
      <c r="Z245" s="421"/>
    </row>
    <row r="246" ht="12.75" customHeight="1">
      <c r="A246" s="596"/>
      <c r="B246" s="597"/>
      <c r="C246" s="598"/>
      <c r="D246" s="598"/>
      <c r="E246" s="598"/>
      <c r="F246" s="598"/>
      <c r="G246" s="437"/>
      <c r="H246" s="437"/>
      <c r="I246" s="437"/>
      <c r="J246" s="437"/>
      <c r="K246" s="437"/>
      <c r="L246" s="437"/>
      <c r="M246" s="437"/>
      <c r="N246" s="437"/>
      <c r="O246" s="437"/>
      <c r="P246" s="437"/>
      <c r="Q246" s="437"/>
      <c r="R246" s="437"/>
      <c r="S246" s="437"/>
      <c r="T246" s="437"/>
      <c r="U246" s="437"/>
      <c r="V246" s="437"/>
      <c r="W246" s="437"/>
      <c r="X246" s="437"/>
      <c r="Y246" s="437"/>
      <c r="Z246" s="421"/>
    </row>
    <row r="247" ht="12.75" customHeight="1">
      <c r="A247" s="596"/>
      <c r="B247" s="597"/>
      <c r="C247" s="598"/>
      <c r="D247" s="598"/>
      <c r="E247" s="598"/>
      <c r="F247" s="598"/>
      <c r="G247" s="437"/>
      <c r="H247" s="437"/>
      <c r="I247" s="437"/>
      <c r="J247" s="437"/>
      <c r="K247" s="437"/>
      <c r="L247" s="437"/>
      <c r="M247" s="437"/>
      <c r="N247" s="437"/>
      <c r="O247" s="437"/>
      <c r="P247" s="437"/>
      <c r="Q247" s="437"/>
      <c r="R247" s="437"/>
      <c r="S247" s="437"/>
      <c r="T247" s="437"/>
      <c r="U247" s="437"/>
      <c r="V247" s="437"/>
      <c r="W247" s="437"/>
      <c r="X247" s="437"/>
      <c r="Y247" s="437"/>
      <c r="Z247" s="421"/>
    </row>
    <row r="248" ht="12.75" customHeight="1">
      <c r="A248" s="596"/>
      <c r="B248" s="597"/>
      <c r="C248" s="598"/>
      <c r="D248" s="598"/>
      <c r="E248" s="598"/>
      <c r="F248" s="598"/>
      <c r="G248" s="437"/>
      <c r="H248" s="437"/>
      <c r="I248" s="437"/>
      <c r="J248" s="437"/>
      <c r="K248" s="437"/>
      <c r="L248" s="437"/>
      <c r="M248" s="437"/>
      <c r="N248" s="437"/>
      <c r="O248" s="437"/>
      <c r="P248" s="437"/>
      <c r="Q248" s="437"/>
      <c r="R248" s="437"/>
      <c r="S248" s="437"/>
      <c r="T248" s="437"/>
      <c r="U248" s="437"/>
      <c r="V248" s="437"/>
      <c r="W248" s="437"/>
      <c r="X248" s="437"/>
      <c r="Y248" s="437"/>
      <c r="Z248" s="421"/>
    </row>
    <row r="249" ht="12.75" customHeight="1">
      <c r="A249" s="596"/>
      <c r="B249" s="597"/>
      <c r="C249" s="598"/>
      <c r="D249" s="598"/>
      <c r="E249" s="598"/>
      <c r="F249" s="598"/>
      <c r="G249" s="437"/>
      <c r="H249" s="437"/>
      <c r="I249" s="437"/>
      <c r="J249" s="437"/>
      <c r="K249" s="437"/>
      <c r="L249" s="437"/>
      <c r="M249" s="437"/>
      <c r="N249" s="437"/>
      <c r="O249" s="437"/>
      <c r="P249" s="437"/>
      <c r="Q249" s="437"/>
      <c r="R249" s="437"/>
      <c r="S249" s="437"/>
      <c r="T249" s="437"/>
      <c r="U249" s="437"/>
      <c r="V249" s="437"/>
      <c r="W249" s="437"/>
      <c r="X249" s="437"/>
      <c r="Y249" s="437"/>
      <c r="Z249" s="421"/>
    </row>
    <row r="250" ht="12.75" customHeight="1">
      <c r="A250" s="596"/>
      <c r="B250" s="597"/>
      <c r="C250" s="598"/>
      <c r="D250" s="598"/>
      <c r="E250" s="598"/>
      <c r="F250" s="598"/>
      <c r="G250" s="437"/>
      <c r="H250" s="437"/>
      <c r="I250" s="437"/>
      <c r="J250" s="437"/>
      <c r="K250" s="437"/>
      <c r="L250" s="437"/>
      <c r="M250" s="437"/>
      <c r="N250" s="437"/>
      <c r="O250" s="437"/>
      <c r="P250" s="437"/>
      <c r="Q250" s="437"/>
      <c r="R250" s="437"/>
      <c r="S250" s="437"/>
      <c r="T250" s="437"/>
      <c r="U250" s="437"/>
      <c r="V250" s="437"/>
      <c r="W250" s="437"/>
      <c r="X250" s="437"/>
      <c r="Y250" s="437"/>
      <c r="Z250" s="421"/>
    </row>
    <row r="251" ht="12.75" customHeight="1">
      <c r="A251" s="596"/>
      <c r="B251" s="597"/>
      <c r="C251" s="598"/>
      <c r="D251" s="598"/>
      <c r="E251" s="598"/>
      <c r="F251" s="598"/>
      <c r="G251" s="437"/>
      <c r="H251" s="437"/>
      <c r="I251" s="437"/>
      <c r="J251" s="437"/>
      <c r="K251" s="437"/>
      <c r="L251" s="437"/>
      <c r="M251" s="437"/>
      <c r="N251" s="437"/>
      <c r="O251" s="437"/>
      <c r="P251" s="437"/>
      <c r="Q251" s="437"/>
      <c r="R251" s="437"/>
      <c r="S251" s="437"/>
      <c r="T251" s="437"/>
      <c r="U251" s="437"/>
      <c r="V251" s="437"/>
      <c r="W251" s="437"/>
      <c r="X251" s="437"/>
      <c r="Y251" s="437"/>
      <c r="Z251" s="421"/>
    </row>
    <row r="252" ht="12.75" customHeight="1">
      <c r="A252" s="596"/>
      <c r="B252" s="597"/>
      <c r="C252" s="598"/>
      <c r="D252" s="598"/>
      <c r="E252" s="598"/>
      <c r="F252" s="598"/>
      <c r="G252" s="437"/>
      <c r="H252" s="437"/>
      <c r="I252" s="437"/>
      <c r="J252" s="437"/>
      <c r="K252" s="437"/>
      <c r="L252" s="437"/>
      <c r="M252" s="437"/>
      <c r="N252" s="437"/>
      <c r="O252" s="437"/>
      <c r="P252" s="437"/>
      <c r="Q252" s="437"/>
      <c r="R252" s="437"/>
      <c r="S252" s="437"/>
      <c r="T252" s="437"/>
      <c r="U252" s="437"/>
      <c r="V252" s="437"/>
      <c r="W252" s="437"/>
      <c r="X252" s="437"/>
      <c r="Y252" s="437"/>
      <c r="Z252" s="421"/>
    </row>
    <row r="253" ht="12.75" customHeight="1">
      <c r="A253" s="596"/>
      <c r="B253" s="597"/>
      <c r="C253" s="598"/>
      <c r="D253" s="598"/>
      <c r="E253" s="598"/>
      <c r="F253" s="598"/>
      <c r="G253" s="437"/>
      <c r="H253" s="437"/>
      <c r="I253" s="437"/>
      <c r="J253" s="437"/>
      <c r="K253" s="437"/>
      <c r="L253" s="437"/>
      <c r="M253" s="437"/>
      <c r="N253" s="437"/>
      <c r="O253" s="437"/>
      <c r="P253" s="437"/>
      <c r="Q253" s="437"/>
      <c r="R253" s="437"/>
      <c r="S253" s="437"/>
      <c r="T253" s="437"/>
      <c r="U253" s="437"/>
      <c r="V253" s="437"/>
      <c r="W253" s="437"/>
      <c r="X253" s="437"/>
      <c r="Y253" s="437"/>
      <c r="Z253" s="421"/>
    </row>
    <row r="254" ht="12.75" customHeight="1">
      <c r="A254" s="596"/>
      <c r="B254" s="597"/>
      <c r="C254" s="598"/>
      <c r="D254" s="598"/>
      <c r="E254" s="598"/>
      <c r="F254" s="598"/>
      <c r="G254" s="437"/>
      <c r="H254" s="437"/>
      <c r="I254" s="437"/>
      <c r="J254" s="437"/>
      <c r="K254" s="437"/>
      <c r="L254" s="437"/>
      <c r="M254" s="437"/>
      <c r="N254" s="437"/>
      <c r="O254" s="437"/>
      <c r="P254" s="437"/>
      <c r="Q254" s="437"/>
      <c r="R254" s="437"/>
      <c r="S254" s="437"/>
      <c r="T254" s="437"/>
      <c r="U254" s="437"/>
      <c r="V254" s="437"/>
      <c r="W254" s="437"/>
      <c r="X254" s="437"/>
      <c r="Y254" s="437"/>
      <c r="Z254" s="421"/>
    </row>
    <row r="255" ht="15.7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row>
    <row r="256" ht="15.7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row>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C1:F1"/>
  </mergeCells>
  <printOptions/>
  <pageMargins bottom="0.75" footer="0.0" header="0.0" left="0.7" right="0.7" top="0.75"/>
  <pageSetup orientation="portrait"/>
  <headerFooter>
    <oddFooter>&amp;C000000&amp;P</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14.43"/>
    <col customWidth="1" min="2" max="2" width="11.29"/>
    <col customWidth="1" min="3" max="5" width="14.43"/>
    <col customWidth="1" min="6" max="6" width="30.43"/>
    <col customWidth="1" min="7" max="7" width="21.57"/>
    <col customWidth="1" min="8" max="18" width="3.0"/>
    <col customWidth="1" min="19" max="20" width="5.43"/>
    <col customWidth="1" min="21" max="74" width="8.14"/>
    <col customWidth="1" min="75" max="75" width="5.43"/>
  </cols>
  <sheetData>
    <row r="1" ht="21.75" customHeight="1">
      <c r="A1" s="634"/>
      <c r="B1" s="421"/>
      <c r="C1" s="421"/>
      <c r="D1" s="635"/>
      <c r="E1" s="636"/>
      <c r="F1" s="421"/>
      <c r="G1" s="637" t="s">
        <v>503</v>
      </c>
      <c r="H1" s="421"/>
      <c r="I1" s="421"/>
      <c r="J1" s="638" t="s">
        <v>504</v>
      </c>
      <c r="K1" s="421"/>
      <c r="L1" s="421"/>
      <c r="M1" s="421"/>
      <c r="N1" s="421"/>
      <c r="O1" s="421"/>
      <c r="P1" s="421"/>
      <c r="Q1" s="421"/>
      <c r="R1" s="421"/>
      <c r="S1" s="639"/>
      <c r="T1" s="640"/>
      <c r="U1" s="641"/>
      <c r="V1" s="641"/>
      <c r="W1" s="641"/>
      <c r="X1" s="641"/>
      <c r="Y1" s="641"/>
      <c r="Z1" s="641"/>
      <c r="AA1" s="641"/>
      <c r="AB1" s="641"/>
      <c r="AC1" s="641"/>
      <c r="AD1" s="641"/>
      <c r="AE1" s="641"/>
      <c r="AF1" s="641"/>
      <c r="AG1" s="641"/>
      <c r="AH1" s="641"/>
      <c r="AI1" s="641"/>
      <c r="AJ1" s="641"/>
      <c r="AK1" s="641"/>
      <c r="AL1" s="641"/>
      <c r="AM1" s="641"/>
      <c r="AN1" s="641"/>
      <c r="AO1" s="641"/>
      <c r="AP1" s="641"/>
      <c r="AQ1" s="641"/>
      <c r="AR1" s="641"/>
      <c r="AS1" s="641"/>
      <c r="AT1" s="641"/>
      <c r="AU1" s="641"/>
      <c r="AV1" s="641"/>
      <c r="AW1" s="641"/>
      <c r="AX1" s="641"/>
      <c r="AY1" s="641"/>
      <c r="AZ1" s="641"/>
      <c r="BA1" s="641"/>
      <c r="BB1" s="641"/>
      <c r="BC1" s="641"/>
      <c r="BD1" s="641"/>
      <c r="BE1" s="641"/>
      <c r="BF1" s="641"/>
      <c r="BG1" s="641"/>
      <c r="BH1" s="641"/>
      <c r="BI1" s="641"/>
      <c r="BJ1" s="641"/>
      <c r="BK1" s="642"/>
      <c r="BL1" s="642"/>
      <c r="BM1" s="641"/>
      <c r="BN1" s="642"/>
      <c r="BO1" s="642"/>
      <c r="BP1" s="642"/>
      <c r="BQ1" s="642"/>
      <c r="BR1" s="642"/>
      <c r="BS1" s="642"/>
      <c r="BT1" s="642"/>
      <c r="BU1" s="642"/>
      <c r="BV1" s="641"/>
      <c r="BW1" s="640"/>
    </row>
    <row r="2" ht="46.5" customHeight="1">
      <c r="A2" s="634"/>
      <c r="B2" s="421"/>
      <c r="C2" s="421"/>
      <c r="D2" s="635"/>
      <c r="E2" s="636"/>
      <c r="F2" s="421"/>
      <c r="H2" s="421"/>
      <c r="I2" s="421"/>
      <c r="K2" s="421"/>
      <c r="L2" s="421"/>
      <c r="M2" s="421"/>
      <c r="N2" s="421"/>
      <c r="O2" s="421"/>
      <c r="P2" s="421"/>
      <c r="Q2" s="421"/>
      <c r="R2" s="421"/>
      <c r="S2" s="643"/>
      <c r="T2" s="644"/>
      <c r="U2" s="645" t="s">
        <v>671</v>
      </c>
      <c r="V2" s="196"/>
      <c r="W2" s="196"/>
      <c r="X2" s="196"/>
      <c r="Y2" s="196"/>
      <c r="Z2" s="196"/>
      <c r="AA2" s="196"/>
      <c r="AB2" s="196"/>
      <c r="AC2" s="196"/>
      <c r="AD2" s="196"/>
      <c r="AE2" s="196"/>
      <c r="AF2" s="196"/>
      <c r="AG2" s="196"/>
      <c r="AH2" s="196"/>
      <c r="AI2" s="196"/>
      <c r="AJ2" s="196"/>
      <c r="AK2" s="196"/>
      <c r="AL2" s="196"/>
      <c r="AM2" s="196"/>
      <c r="AN2" s="196"/>
      <c r="AO2" s="196"/>
      <c r="AP2" s="196"/>
      <c r="AQ2" s="196"/>
      <c r="AR2" s="196"/>
      <c r="AS2" s="196"/>
      <c r="AT2" s="196"/>
      <c r="AU2" s="196"/>
      <c r="AV2" s="196"/>
      <c r="AW2" s="196"/>
      <c r="AX2" s="196"/>
      <c r="AY2" s="196"/>
      <c r="AZ2" s="196"/>
      <c r="BA2" s="196"/>
      <c r="BB2" s="196"/>
      <c r="BC2" s="196"/>
      <c r="BD2" s="196"/>
      <c r="BE2" s="196"/>
      <c r="BF2" s="196"/>
      <c r="BG2" s="196"/>
      <c r="BH2" s="196"/>
      <c r="BI2" s="196"/>
      <c r="BJ2" s="309"/>
      <c r="BK2" s="646"/>
      <c r="BT2" s="189"/>
      <c r="BU2" s="647"/>
      <c r="BV2" s="189"/>
      <c r="BW2" s="648"/>
    </row>
    <row r="3" ht="21.75" customHeight="1">
      <c r="A3" s="634" t="s">
        <v>479</v>
      </c>
      <c r="B3" s="649" t="s">
        <v>504</v>
      </c>
      <c r="C3" s="650" t="s">
        <v>507</v>
      </c>
      <c r="D3" s="651" t="s">
        <v>508</v>
      </c>
      <c r="E3" s="652" t="s">
        <v>509</v>
      </c>
      <c r="F3" s="652" t="s">
        <v>510</v>
      </c>
      <c r="G3" s="652" t="s">
        <v>511</v>
      </c>
      <c r="H3" s="421">
        <v>1.0</v>
      </c>
      <c r="I3" s="421">
        <v>2.0</v>
      </c>
      <c r="J3" s="421">
        <v>3.0</v>
      </c>
      <c r="K3" s="421">
        <v>4.0</v>
      </c>
      <c r="L3" s="421">
        <v>5.0</v>
      </c>
      <c r="M3" s="421">
        <v>6.0</v>
      </c>
      <c r="N3" s="421">
        <v>7.0</v>
      </c>
      <c r="O3" s="421">
        <v>8.0</v>
      </c>
      <c r="P3" s="421">
        <v>9.0</v>
      </c>
      <c r="Q3" s="421">
        <v>10.0</v>
      </c>
      <c r="R3" s="421"/>
      <c r="S3" s="643"/>
      <c r="T3" s="189"/>
      <c r="U3" s="653" t="s">
        <v>512</v>
      </c>
      <c r="V3" s="196"/>
      <c r="W3" s="196"/>
      <c r="X3" s="196"/>
      <c r="Y3" s="196"/>
      <c r="Z3" s="196"/>
      <c r="AA3" s="196"/>
      <c r="AB3" s="196"/>
      <c r="AC3" s="196"/>
      <c r="AD3" s="196"/>
      <c r="AE3" s="196"/>
      <c r="AF3" s="196"/>
      <c r="AG3" s="196"/>
      <c r="AH3" s="196"/>
      <c r="AI3" s="196"/>
      <c r="AJ3" s="196"/>
      <c r="AK3" s="196"/>
      <c r="AL3" s="196"/>
      <c r="AM3" s="196"/>
      <c r="AN3" s="196"/>
      <c r="AO3" s="196"/>
      <c r="AP3" s="196"/>
      <c r="AQ3" s="196"/>
      <c r="AR3" s="309"/>
      <c r="AS3" s="654"/>
      <c r="AT3" s="655" t="s">
        <v>513</v>
      </c>
      <c r="AU3" s="196"/>
      <c r="AV3" s="196"/>
      <c r="AW3" s="196"/>
      <c r="AX3" s="196"/>
      <c r="AY3" s="196"/>
      <c r="AZ3" s="196"/>
      <c r="BA3" s="196"/>
      <c r="BB3" s="196"/>
      <c r="BC3" s="196"/>
      <c r="BD3" s="196"/>
      <c r="BE3" s="196"/>
      <c r="BF3" s="196"/>
      <c r="BG3" s="196"/>
      <c r="BH3" s="196"/>
      <c r="BI3" s="196"/>
      <c r="BJ3" s="309"/>
      <c r="BT3" s="189"/>
      <c r="BV3" s="189"/>
      <c r="BW3" s="648"/>
    </row>
    <row r="4" ht="21.75" customHeight="1">
      <c r="A4" s="634" t="str">
        <f>IFERROR(__xludf.DUMMYFUNCTION("(UNIQUE('Production Calendar'!F3:F474))"),"")</f>
        <v/>
      </c>
      <c r="B4" s="421" t="str">
        <f>IF(ISTEXT(A4),SUMIF('Production Calendar'!$F$3:$F$2071,'Garden Layout (to copy)'!$A4,'Production Calendar'!$G$3:$G$2701),"")</f>
        <v/>
      </c>
      <c r="C4" s="656" t="str">
        <f t="shared" ref="C4:C1062" si="1">IF(ISBLANK(A4),"",(E4-D4)/7)</f>
        <v/>
      </c>
      <c r="D4" s="657" t="str">
        <f t="array" ref="D4">IF(ISBLANK(A4),"",XLOOKUP($A4,'Codified Game Plan'!$E$3:$E$477,'Codified Game Plan'!$G$3:$G$477,0))</f>
        <v/>
      </c>
      <c r="E4" s="657" t="str">
        <f>IF(ISBLANK(A4),"",MAXIFS('Codified Game Plan'!$I$3:$I$477,'Codified Game Plan'!$E$3:$E$477,A4))</f>
        <v/>
      </c>
      <c r="F4" s="658" t="str">
        <f t="shared" ref="F4:F1072" si="2">A4&amp;"     "&amp;TEXT(D4,"dd-mmm")&amp;" - "&amp;TEXT(E4,"dd-mmm")</f>
        <v>      - </v>
      </c>
      <c r="G4" s="659" t="s">
        <v>514</v>
      </c>
      <c r="H4" s="660"/>
      <c r="I4" s="660"/>
      <c r="J4" s="660"/>
      <c r="K4" s="660"/>
      <c r="L4" s="660"/>
      <c r="M4" s="660"/>
      <c r="N4" s="660"/>
      <c r="O4" s="660"/>
      <c r="P4" s="660"/>
      <c r="Q4" s="660"/>
      <c r="R4" s="421"/>
      <c r="S4" s="643"/>
      <c r="T4" s="189"/>
      <c r="U4" s="661"/>
      <c r="V4" s="662">
        <v>1.0</v>
      </c>
      <c r="W4" s="662">
        <v>2.0</v>
      </c>
      <c r="X4" s="662">
        <v>3.0</v>
      </c>
      <c r="Y4" s="662">
        <v>4.0</v>
      </c>
      <c r="Z4" s="662">
        <v>5.0</v>
      </c>
      <c r="AA4" s="662">
        <v>6.0</v>
      </c>
      <c r="AB4" s="662">
        <v>7.0</v>
      </c>
      <c r="AC4" s="662">
        <v>8.0</v>
      </c>
      <c r="AD4" s="663" t="s">
        <v>515</v>
      </c>
      <c r="AE4" s="662">
        <v>9.0</v>
      </c>
      <c r="AF4" s="662">
        <v>10.0</v>
      </c>
      <c r="AG4" s="662">
        <v>11.0</v>
      </c>
      <c r="AH4" s="664">
        <v>12.0</v>
      </c>
      <c r="AI4" s="662">
        <v>13.0</v>
      </c>
      <c r="AJ4" s="662">
        <v>14.0</v>
      </c>
      <c r="AK4" s="662">
        <v>15.0</v>
      </c>
      <c r="AL4" s="663" t="s">
        <v>515</v>
      </c>
      <c r="AM4" s="662">
        <v>16.0</v>
      </c>
      <c r="AN4" s="662">
        <v>17.0</v>
      </c>
      <c r="AO4" s="662">
        <v>18.0</v>
      </c>
      <c r="AP4" s="662">
        <v>19.0</v>
      </c>
      <c r="AQ4" s="662">
        <v>20.0</v>
      </c>
      <c r="AR4" s="662">
        <v>21.0</v>
      </c>
      <c r="AS4" s="654"/>
      <c r="AT4" s="661"/>
      <c r="AU4" s="662">
        <v>1.0</v>
      </c>
      <c r="AV4" s="662">
        <v>2.0</v>
      </c>
      <c r="AW4" s="662">
        <v>3.0</v>
      </c>
      <c r="AX4" s="662">
        <v>4.0</v>
      </c>
      <c r="AY4" s="662">
        <v>5.0</v>
      </c>
      <c r="AZ4" s="662">
        <v>6.0</v>
      </c>
      <c r="BA4" s="662">
        <v>7.0</v>
      </c>
      <c r="BB4" s="662">
        <v>8.0</v>
      </c>
      <c r="BC4" s="662">
        <v>9.0</v>
      </c>
      <c r="BD4" s="662">
        <v>10.0</v>
      </c>
      <c r="BE4" s="662">
        <v>11.0</v>
      </c>
      <c r="BF4" s="662">
        <v>12.0</v>
      </c>
      <c r="BG4" s="662">
        <v>13.0</v>
      </c>
      <c r="BH4" s="662">
        <v>14.0</v>
      </c>
      <c r="BI4" s="662">
        <v>15.0</v>
      </c>
      <c r="BJ4" s="662">
        <v>16.0</v>
      </c>
      <c r="BT4" s="189"/>
      <c r="BV4" s="189"/>
      <c r="BW4" s="648"/>
    </row>
    <row r="5" ht="21.75" customHeight="1">
      <c r="A5" s="634" t="str">
        <f>IFERROR(__xludf.DUMMYFUNCTION("""COMPUTED_VALUE"""),"#REF!")</f>
        <v>#REF!</v>
      </c>
      <c r="B5" s="421" t="str">
        <f>IF(ISTEXT(A5),SUMIF('Production Calendar'!$F$3:$F$2071,'Garden Layout (to copy)'!$A5,'Production Calendar'!$G$3:$G$2701),"")</f>
        <v/>
      </c>
      <c r="C5" s="656" t="str">
        <f t="shared" si="1"/>
        <v>#REF!</v>
      </c>
      <c r="D5" s="657" t="str">
        <f t="array" ref="D5">IF(ISBLANK(A5),"",XLOOKUP($A5,'Codified Game Plan'!$E$3:$E$477,'Codified Game Plan'!$G$3:$G$477,0))</f>
        <v>#REF!</v>
      </c>
      <c r="E5" s="657">
        <f>IF(ISBLANK(A5),"",MAXIFS('Codified Game Plan'!$I$3:$I$477,'Codified Game Plan'!$E$3:$E$477,A5))</f>
        <v>0</v>
      </c>
      <c r="F5" s="658" t="str">
        <f t="shared" si="2"/>
        <v>#REF!</v>
      </c>
      <c r="G5" s="659" t="s">
        <v>516</v>
      </c>
      <c r="H5" s="665"/>
      <c r="I5" s="665"/>
      <c r="J5" s="665"/>
      <c r="K5" s="665"/>
      <c r="L5" s="665"/>
      <c r="M5" s="665"/>
      <c r="N5" s="665"/>
      <c r="O5" s="665"/>
      <c r="P5" s="665"/>
      <c r="Q5" s="665"/>
      <c r="R5" s="666"/>
      <c r="S5" s="643"/>
      <c r="T5" s="189"/>
      <c r="U5" s="667" t="s">
        <v>517</v>
      </c>
      <c r="V5" s="668"/>
      <c r="W5" s="668"/>
      <c r="X5" s="668"/>
      <c r="Y5" s="668"/>
      <c r="Z5" s="668"/>
      <c r="AA5" s="668"/>
      <c r="AB5" s="668"/>
      <c r="AC5" s="668"/>
      <c r="AD5" s="669"/>
      <c r="AE5" s="668"/>
      <c r="AF5" s="668"/>
      <c r="AG5" s="668"/>
      <c r="AH5" s="668"/>
      <c r="AI5" s="668"/>
      <c r="AJ5" s="668"/>
      <c r="AK5" s="668"/>
      <c r="AL5" s="669"/>
      <c r="AM5" s="668"/>
      <c r="AN5" s="668"/>
      <c r="AO5" s="668"/>
      <c r="AP5" s="668"/>
      <c r="AQ5" s="668"/>
      <c r="AR5" s="668"/>
      <c r="AS5" s="654"/>
      <c r="AT5" s="667" t="s">
        <v>517</v>
      </c>
      <c r="AU5" s="668"/>
      <c r="AV5" s="668"/>
      <c r="AW5" s="668"/>
      <c r="AX5" s="668"/>
      <c r="AY5" s="668"/>
      <c r="AZ5" s="668"/>
      <c r="BA5" s="668"/>
      <c r="BB5" s="668"/>
      <c r="BC5" s="668"/>
      <c r="BD5" s="668"/>
      <c r="BE5" s="668"/>
      <c r="BF5" s="668"/>
      <c r="BG5" s="668"/>
      <c r="BH5" s="668"/>
      <c r="BI5" s="668"/>
      <c r="BJ5" s="668"/>
      <c r="BT5" s="189"/>
      <c r="BV5" s="189"/>
      <c r="BW5" s="648"/>
    </row>
    <row r="6" ht="21.75" customHeight="1">
      <c r="A6" s="634" t="str">
        <f>IFERROR(__xludf.DUMMYFUNCTION("""COMPUTED_VALUE"""),"")</f>
        <v/>
      </c>
      <c r="B6" s="421">
        <f>IF(ISTEXT(A6),SUMIF('Production Calendar'!$F$3:$F$2071,'Garden Layout (to copy)'!$A6,'Production Calendar'!$G$3:$G$2701),"")</f>
        <v>0</v>
      </c>
      <c r="C6" s="656">
        <f t="shared" si="1"/>
        <v>6519.428571</v>
      </c>
      <c r="D6" s="657">
        <f t="array" ref="D6">IF(ISBLANK(A6),"",XLOOKUP($A6,'Codified Game Plan'!$E$3:$E$477,'Codified Game Plan'!$G$3:$G$477,0))</f>
        <v>0</v>
      </c>
      <c r="E6" s="657">
        <f>IF(ISBLANK(A6),"",MAXIFS('Codified Game Plan'!$I$3:$I$477,'Codified Game Plan'!$E$3:$E$477,A6))</f>
        <v>45636</v>
      </c>
      <c r="F6" s="658" t="str">
        <f t="shared" si="2"/>
        <v>     30-Dec - 10-Dec</v>
      </c>
      <c r="G6" s="659" t="s">
        <v>522</v>
      </c>
      <c r="H6" s="665"/>
      <c r="I6" s="665"/>
      <c r="J6" s="665"/>
      <c r="K6" s="665"/>
      <c r="L6" s="665"/>
      <c r="M6" s="665"/>
      <c r="N6" s="665"/>
      <c r="O6" s="665"/>
      <c r="P6" s="665"/>
      <c r="Q6" s="665"/>
      <c r="R6" s="421"/>
      <c r="S6" s="643"/>
      <c r="T6" s="189"/>
      <c r="U6" s="309"/>
      <c r="V6" s="661"/>
      <c r="W6" s="661"/>
      <c r="X6" s="661"/>
      <c r="Y6" s="661"/>
      <c r="Z6" s="661"/>
      <c r="AA6" s="661"/>
      <c r="AB6" s="661"/>
      <c r="AC6" s="661"/>
      <c r="AD6" s="669"/>
      <c r="AE6" s="661"/>
      <c r="AF6" s="661"/>
      <c r="AG6" s="661"/>
      <c r="AH6" s="661"/>
      <c r="AI6" s="661"/>
      <c r="AJ6" s="661"/>
      <c r="AK6" s="661"/>
      <c r="AL6" s="669"/>
      <c r="AM6" s="661"/>
      <c r="AN6" s="661"/>
      <c r="AO6" s="661"/>
      <c r="AP6" s="661"/>
      <c r="AQ6" s="661"/>
      <c r="AR6" s="661"/>
      <c r="AS6" s="670" t="s">
        <v>62</v>
      </c>
      <c r="AT6" s="309"/>
      <c r="AU6" s="661"/>
      <c r="AV6" s="661"/>
      <c r="AW6" s="661"/>
      <c r="AX6" s="661"/>
      <c r="AY6" s="661"/>
      <c r="AZ6" s="661"/>
      <c r="BA6" s="661"/>
      <c r="BB6" s="661"/>
      <c r="BC6" s="661"/>
      <c r="BD6" s="661"/>
      <c r="BE6" s="661"/>
      <c r="BF6" s="661"/>
      <c r="BG6" s="661"/>
      <c r="BH6" s="661"/>
      <c r="BI6" s="661"/>
      <c r="BJ6" s="661"/>
      <c r="BT6" s="189"/>
      <c r="BV6" s="189"/>
      <c r="BW6" s="648"/>
    </row>
    <row r="7" ht="21.75" customHeight="1">
      <c r="A7" s="634"/>
      <c r="B7" s="421" t="str">
        <f>IF(ISTEXT(A7),SUMIF('Production Calendar'!$F$3:$F$2071,'Garden Layout (to copy)'!$A7,'Production Calendar'!$G$3:$G$2701),"")</f>
        <v/>
      </c>
      <c r="C7" s="656" t="str">
        <f t="shared" si="1"/>
        <v/>
      </c>
      <c r="D7" s="657" t="str">
        <f t="array" ref="D7">IF(ISBLANK(A7),"",XLOOKUP($A7,'Codified Game Plan'!$E$3:$E$477,'Codified Game Plan'!$G$3:$G$477,0))</f>
        <v/>
      </c>
      <c r="E7" s="657" t="str">
        <f>IF(ISBLANK(A7),"",MAXIFS('Codified Game Plan'!$I$3:$I$477,'Codified Game Plan'!$E$3:$E$477,A7))</f>
        <v/>
      </c>
      <c r="F7" s="658" t="str">
        <f t="shared" si="2"/>
        <v>      - </v>
      </c>
      <c r="G7" s="659" t="s">
        <v>523</v>
      </c>
      <c r="H7" s="665"/>
      <c r="I7" s="665"/>
      <c r="J7" s="665"/>
      <c r="K7" s="665"/>
      <c r="L7" s="665"/>
      <c r="M7" s="665"/>
      <c r="N7" s="665"/>
      <c r="O7" s="665"/>
      <c r="P7" s="665"/>
      <c r="Q7" s="665"/>
      <c r="R7" s="421"/>
      <c r="S7" s="643"/>
      <c r="T7" s="189"/>
      <c r="U7" s="667" t="s">
        <v>524</v>
      </c>
      <c r="V7" s="668"/>
      <c r="W7" s="668"/>
      <c r="X7" s="668"/>
      <c r="Y7" s="668"/>
      <c r="Z7" s="668"/>
      <c r="AA7" s="668"/>
      <c r="AB7" s="668"/>
      <c r="AC7" s="668"/>
      <c r="AD7" s="669"/>
      <c r="AE7" s="668"/>
      <c r="AF7" s="668"/>
      <c r="AG7" s="668"/>
      <c r="AH7" s="668"/>
      <c r="AI7" s="668"/>
      <c r="AJ7" s="668"/>
      <c r="AK7" s="668"/>
      <c r="AL7" s="669"/>
      <c r="AM7" s="668"/>
      <c r="AN7" s="668"/>
      <c r="AO7" s="668"/>
      <c r="AP7" s="668"/>
      <c r="AQ7" s="668"/>
      <c r="AR7" s="668"/>
      <c r="AS7" s="654"/>
      <c r="AT7" s="667" t="s">
        <v>524</v>
      </c>
      <c r="AU7" s="668"/>
      <c r="AV7" s="668"/>
      <c r="AW7" s="668"/>
      <c r="AX7" s="668"/>
      <c r="AY7" s="668"/>
      <c r="AZ7" s="668"/>
      <c r="BA7" s="668"/>
      <c r="BB7" s="668"/>
      <c r="BC7" s="668"/>
      <c r="BD7" s="668"/>
      <c r="BE7" s="668"/>
      <c r="BF7" s="668"/>
      <c r="BG7" s="668"/>
      <c r="BH7" s="668"/>
      <c r="BI7" s="668"/>
      <c r="BJ7" s="668"/>
      <c r="BT7" s="189"/>
      <c r="BV7" s="189"/>
      <c r="BW7" s="648"/>
    </row>
    <row r="8" ht="21.75" customHeight="1">
      <c r="A8" s="634"/>
      <c r="B8" s="421" t="str">
        <f>IF(ISTEXT(A8),SUMIF('Production Calendar'!$F$3:$F$2071,'Garden Layout (to copy)'!$A8,'Production Calendar'!$G$3:$G$2701),"")</f>
        <v/>
      </c>
      <c r="C8" s="656" t="str">
        <f t="shared" si="1"/>
        <v/>
      </c>
      <c r="D8" s="657" t="str">
        <f t="array" ref="D8">IF(ISBLANK(A8),"",XLOOKUP($A8,'Codified Game Plan'!$E$3:$E$477,'Codified Game Plan'!$G$3:$G$477,0))</f>
        <v/>
      </c>
      <c r="E8" s="657" t="str">
        <f>IF(ISBLANK(A8),"",MAXIFS('Codified Game Plan'!$I$3:$I$477,'Codified Game Plan'!$E$3:$E$477,A8))</f>
        <v/>
      </c>
      <c r="F8" s="658" t="str">
        <f t="shared" si="2"/>
        <v>      - </v>
      </c>
      <c r="G8" s="659" t="s">
        <v>525</v>
      </c>
      <c r="H8" s="660"/>
      <c r="I8" s="660"/>
      <c r="J8" s="660"/>
      <c r="K8" s="660"/>
      <c r="L8" s="660"/>
      <c r="M8" s="660"/>
      <c r="N8" s="660"/>
      <c r="O8" s="660"/>
      <c r="P8" s="660"/>
      <c r="Q8" s="660"/>
      <c r="R8" s="421"/>
      <c r="S8" s="643"/>
      <c r="T8" s="189"/>
      <c r="U8" s="309"/>
      <c r="V8" s="661"/>
      <c r="W8" s="661"/>
      <c r="X8" s="661"/>
      <c r="Y8" s="661"/>
      <c r="Z8" s="661"/>
      <c r="AA8" s="661"/>
      <c r="AB8" s="661"/>
      <c r="AC8" s="661"/>
      <c r="AD8" s="669"/>
      <c r="AE8" s="661"/>
      <c r="AF8" s="661"/>
      <c r="AG8" s="661"/>
      <c r="AH8" s="661"/>
      <c r="AI8" s="661"/>
      <c r="AJ8" s="661"/>
      <c r="AK8" s="661"/>
      <c r="AL8" s="669"/>
      <c r="AM8" s="661"/>
      <c r="AN8" s="661"/>
      <c r="AO8" s="661"/>
      <c r="AP8" s="661"/>
      <c r="AQ8" s="661"/>
      <c r="AR8" s="661"/>
      <c r="AS8" s="654"/>
      <c r="AT8" s="309"/>
      <c r="AU8" s="661"/>
      <c r="AV8" s="661"/>
      <c r="AW8" s="661"/>
      <c r="AX8" s="661"/>
      <c r="AY8" s="661"/>
      <c r="AZ8" s="661"/>
      <c r="BA8" s="661"/>
      <c r="BB8" s="661"/>
      <c r="BC8" s="661"/>
      <c r="BD8" s="661"/>
      <c r="BE8" s="661"/>
      <c r="BF8" s="661"/>
      <c r="BG8" s="661"/>
      <c r="BH8" s="661"/>
      <c r="BI8" s="661"/>
      <c r="BJ8" s="661"/>
      <c r="BT8" s="189"/>
      <c r="BV8" s="189"/>
      <c r="BW8" s="648"/>
    </row>
    <row r="9" ht="21.75" customHeight="1">
      <c r="A9" s="634"/>
      <c r="B9" s="421" t="str">
        <f>IF(ISTEXT(A9),SUMIF('Production Calendar'!$F$3:$F$2071,'Garden Layout (to copy)'!$A9,'Production Calendar'!$G$3:$G$2701),"")</f>
        <v/>
      </c>
      <c r="C9" s="656" t="str">
        <f t="shared" si="1"/>
        <v/>
      </c>
      <c r="D9" s="657" t="str">
        <f t="array" ref="D9">IF(ISBLANK(A9),"",XLOOKUP($A9,'Codified Game Plan'!$E$3:$E$477,'Codified Game Plan'!$G$3:$G$477,0))</f>
        <v/>
      </c>
      <c r="E9" s="657" t="str">
        <f>IF(ISBLANK(A9),"",MAXIFS('Codified Game Plan'!$I$3:$I$477,'Codified Game Plan'!$E$3:$E$477,A9))</f>
        <v/>
      </c>
      <c r="F9" s="658" t="str">
        <f t="shared" si="2"/>
        <v>      - </v>
      </c>
      <c r="G9" s="659" t="s">
        <v>528</v>
      </c>
      <c r="H9" s="665"/>
      <c r="I9" s="665"/>
      <c r="J9" s="665"/>
      <c r="K9" s="665"/>
      <c r="L9" s="665"/>
      <c r="M9" s="665"/>
      <c r="N9" s="665"/>
      <c r="O9" s="665"/>
      <c r="P9" s="665"/>
      <c r="Q9" s="665"/>
      <c r="R9" s="666"/>
      <c r="S9" s="643"/>
      <c r="T9" s="189"/>
      <c r="U9" s="667" t="s">
        <v>529</v>
      </c>
      <c r="V9" s="668"/>
      <c r="W9" s="668"/>
      <c r="X9" s="668"/>
      <c r="Y9" s="668"/>
      <c r="Z9" s="668"/>
      <c r="AA9" s="668"/>
      <c r="AB9" s="668"/>
      <c r="AC9" s="668"/>
      <c r="AD9" s="669"/>
      <c r="AE9" s="668"/>
      <c r="AF9" s="668"/>
      <c r="AG9" s="668"/>
      <c r="AH9" s="668"/>
      <c r="AI9" s="668"/>
      <c r="AJ9" s="668"/>
      <c r="AK9" s="668"/>
      <c r="AL9" s="669"/>
      <c r="AM9" s="668"/>
      <c r="AN9" s="668"/>
      <c r="AO9" s="668"/>
      <c r="AP9" s="668"/>
      <c r="AQ9" s="668"/>
      <c r="AR9" s="668"/>
      <c r="AS9" s="654"/>
      <c r="AT9" s="667" t="s">
        <v>529</v>
      </c>
      <c r="AU9" s="668"/>
      <c r="AV9" s="668"/>
      <c r="AW9" s="668"/>
      <c r="AX9" s="668"/>
      <c r="AY9" s="668"/>
      <c r="AZ9" s="668"/>
      <c r="BA9" s="668"/>
      <c r="BB9" s="668"/>
      <c r="BC9" s="668"/>
      <c r="BD9" s="668"/>
      <c r="BE9" s="668"/>
      <c r="BF9" s="668"/>
      <c r="BG9" s="668"/>
      <c r="BH9" s="668"/>
      <c r="BI9" s="668"/>
      <c r="BJ9" s="668"/>
      <c r="BT9" s="189"/>
      <c r="BV9" s="189"/>
      <c r="BW9" s="648"/>
    </row>
    <row r="10" ht="21.75" customHeight="1">
      <c r="A10" s="634"/>
      <c r="B10" s="421" t="str">
        <f>IF(ISTEXT(A10),SUMIF('Production Calendar'!$F$3:$F$2071,'Garden Layout (to copy)'!$A10,'Production Calendar'!$G$3:$G$2701),"")</f>
        <v/>
      </c>
      <c r="C10" s="656" t="str">
        <f t="shared" si="1"/>
        <v/>
      </c>
      <c r="D10" s="657" t="str">
        <f t="array" ref="D10">IF(ISBLANK(A10),"",XLOOKUP($A10,'Codified Game Plan'!$E$3:$E$477,'Codified Game Plan'!$G$3:$G$477,0))</f>
        <v/>
      </c>
      <c r="E10" s="657" t="str">
        <f>IF(ISBLANK(A10),"",MAXIFS('Codified Game Plan'!$I$3:$I$477,'Codified Game Plan'!$E$3:$E$477,A10))</f>
        <v/>
      </c>
      <c r="F10" s="658" t="str">
        <f t="shared" si="2"/>
        <v>      - </v>
      </c>
      <c r="G10" s="659" t="s">
        <v>533</v>
      </c>
      <c r="H10" s="665"/>
      <c r="I10" s="665"/>
      <c r="J10" s="665"/>
      <c r="K10" s="665"/>
      <c r="L10" s="665"/>
      <c r="M10" s="665"/>
      <c r="N10" s="665"/>
      <c r="O10" s="665"/>
      <c r="P10" s="665"/>
      <c r="Q10" s="665"/>
      <c r="R10" s="421"/>
      <c r="S10" s="643"/>
      <c r="T10" s="189"/>
      <c r="U10" s="309"/>
      <c r="V10" s="661"/>
      <c r="W10" s="661"/>
      <c r="X10" s="661"/>
      <c r="Y10" s="661"/>
      <c r="Z10" s="661"/>
      <c r="AA10" s="661"/>
      <c r="AB10" s="661"/>
      <c r="AC10" s="661"/>
      <c r="AD10" s="669"/>
      <c r="AE10" s="661"/>
      <c r="AF10" s="661"/>
      <c r="AG10" s="661"/>
      <c r="AH10" s="661"/>
      <c r="AI10" s="661"/>
      <c r="AJ10" s="661"/>
      <c r="AK10" s="661"/>
      <c r="AL10" s="669"/>
      <c r="AM10" s="661"/>
      <c r="AN10" s="661"/>
      <c r="AO10" s="661"/>
      <c r="AP10" s="661"/>
      <c r="AQ10" s="661"/>
      <c r="AR10" s="661"/>
      <c r="AS10" s="654"/>
      <c r="AT10" s="309"/>
      <c r="AU10" s="661"/>
      <c r="AV10" s="661"/>
      <c r="AW10" s="661"/>
      <c r="AX10" s="661"/>
      <c r="AY10" s="661"/>
      <c r="AZ10" s="661"/>
      <c r="BA10" s="661"/>
      <c r="BB10" s="661"/>
      <c r="BC10" s="661"/>
      <c r="BD10" s="661"/>
      <c r="BE10" s="661"/>
      <c r="BF10" s="661"/>
      <c r="BG10" s="661"/>
      <c r="BH10" s="661"/>
      <c r="BI10" s="661"/>
      <c r="BJ10" s="661"/>
      <c r="BT10" s="189"/>
      <c r="BV10" s="189"/>
      <c r="BW10" s="648"/>
    </row>
    <row r="11" ht="21.75" customHeight="1">
      <c r="A11" s="634"/>
      <c r="B11" s="421" t="str">
        <f>IF(ISTEXT(A11),SUMIF('Production Calendar'!$F$3:$F$2071,'Garden Layout (to copy)'!$A11,'Production Calendar'!$G$3:$G$2701),"")</f>
        <v/>
      </c>
      <c r="C11" s="656" t="str">
        <f t="shared" si="1"/>
        <v/>
      </c>
      <c r="D11" s="657" t="str">
        <f t="array" ref="D11">IF(ISBLANK(A11),"",XLOOKUP($A11,'Codified Game Plan'!$E$3:$E$477,'Codified Game Plan'!$G$3:$G$477,0))</f>
        <v/>
      </c>
      <c r="E11" s="657" t="str">
        <f>IF(ISBLANK(A11),"",MAXIFS('Codified Game Plan'!$I$3:$I$477,'Codified Game Plan'!$E$3:$E$477,A11))</f>
        <v/>
      </c>
      <c r="F11" s="658" t="str">
        <f t="shared" si="2"/>
        <v>      - </v>
      </c>
      <c r="G11" s="659" t="s">
        <v>537</v>
      </c>
      <c r="H11" s="665"/>
      <c r="I11" s="665"/>
      <c r="J11" s="665"/>
      <c r="K11" s="665"/>
      <c r="L11" s="665"/>
      <c r="M11" s="665"/>
      <c r="N11" s="665"/>
      <c r="O11" s="665"/>
      <c r="P11" s="665"/>
      <c r="Q11" s="665"/>
      <c r="R11" s="421"/>
      <c r="S11" s="643"/>
      <c r="T11" s="189"/>
      <c r="U11" s="667" t="s">
        <v>538</v>
      </c>
      <c r="V11" s="668"/>
      <c r="W11" s="668"/>
      <c r="X11" s="668"/>
      <c r="Y11" s="668"/>
      <c r="Z11" s="668"/>
      <c r="AA11" s="668"/>
      <c r="AB11" s="668"/>
      <c r="AC11" s="668"/>
      <c r="AD11" s="669"/>
      <c r="AE11" s="668"/>
      <c r="AF11" s="668"/>
      <c r="AG11" s="668"/>
      <c r="AH11" s="668"/>
      <c r="AI11" s="668"/>
      <c r="AJ11" s="668"/>
      <c r="AK11" s="668"/>
      <c r="AL11" s="669"/>
      <c r="AM11" s="668"/>
      <c r="AN11" s="668"/>
      <c r="AO11" s="668"/>
      <c r="AP11" s="668"/>
      <c r="AQ11" s="668"/>
      <c r="AR11" s="668"/>
      <c r="AS11" s="654"/>
      <c r="AT11" s="667" t="s">
        <v>538</v>
      </c>
      <c r="AU11" s="668"/>
      <c r="AV11" s="668"/>
      <c r="AW11" s="668"/>
      <c r="AX11" s="668"/>
      <c r="AY11" s="668"/>
      <c r="AZ11" s="668"/>
      <c r="BA11" s="668"/>
      <c r="BB11" s="668"/>
      <c r="BC11" s="668"/>
      <c r="BD11" s="668"/>
      <c r="BE11" s="668"/>
      <c r="BF11" s="668"/>
      <c r="BG11" s="668"/>
      <c r="BH11" s="668"/>
      <c r="BI11" s="668"/>
      <c r="BJ11" s="668"/>
      <c r="BT11" s="189"/>
      <c r="BV11" s="189"/>
      <c r="BW11" s="648"/>
    </row>
    <row r="12" ht="21.75" customHeight="1">
      <c r="A12" s="634"/>
      <c r="B12" s="421" t="str">
        <f>IF(ISTEXT(A12),SUMIF('Production Calendar'!$F$3:$F$2071,'Garden Layout (to copy)'!$A12,'Production Calendar'!$G$3:$G$2701),"")</f>
        <v/>
      </c>
      <c r="C12" s="656" t="str">
        <f t="shared" si="1"/>
        <v/>
      </c>
      <c r="D12" s="657" t="str">
        <f t="array" ref="D12">IF(ISBLANK(A12),"",XLOOKUP($A12,'Codified Game Plan'!$E$3:$E$477,'Codified Game Plan'!$G$3:$G$477,0))</f>
        <v/>
      </c>
      <c r="E12" s="657" t="str">
        <f>IF(ISBLANK(A12),"",MAXIFS('Codified Game Plan'!$I$3:$I$477,'Codified Game Plan'!$E$3:$E$477,A12))</f>
        <v/>
      </c>
      <c r="F12" s="658" t="str">
        <f t="shared" si="2"/>
        <v>      - </v>
      </c>
      <c r="G12" s="659" t="s">
        <v>547</v>
      </c>
      <c r="H12" s="660"/>
      <c r="I12" s="660"/>
      <c r="J12" s="660"/>
      <c r="K12" s="660"/>
      <c r="L12" s="660"/>
      <c r="M12" s="660"/>
      <c r="N12" s="660"/>
      <c r="O12" s="660"/>
      <c r="P12" s="660"/>
      <c r="Q12" s="660"/>
      <c r="R12" s="421"/>
      <c r="S12" s="643"/>
      <c r="T12" s="189"/>
      <c r="U12" s="309"/>
      <c r="V12" s="661"/>
      <c r="W12" s="661"/>
      <c r="X12" s="661"/>
      <c r="Y12" s="661"/>
      <c r="Z12" s="661"/>
      <c r="AA12" s="661"/>
      <c r="AB12" s="661"/>
      <c r="AC12" s="661"/>
      <c r="AD12" s="669"/>
      <c r="AE12" s="661"/>
      <c r="AF12" s="661"/>
      <c r="AG12" s="661"/>
      <c r="AH12" s="661"/>
      <c r="AI12" s="661"/>
      <c r="AJ12" s="661"/>
      <c r="AK12" s="661"/>
      <c r="AL12" s="669"/>
      <c r="AM12" s="661"/>
      <c r="AN12" s="661"/>
      <c r="AO12" s="661"/>
      <c r="AP12" s="661"/>
      <c r="AQ12" s="661"/>
      <c r="AR12" s="661"/>
      <c r="AS12" s="654"/>
      <c r="AT12" s="309"/>
      <c r="AU12" s="661"/>
      <c r="AV12" s="661"/>
      <c r="AW12" s="661"/>
      <c r="AX12" s="661"/>
      <c r="AY12" s="661"/>
      <c r="AZ12" s="661"/>
      <c r="BA12" s="661"/>
      <c r="BB12" s="661"/>
      <c r="BC12" s="661"/>
      <c r="BD12" s="661"/>
      <c r="BE12" s="661"/>
      <c r="BF12" s="661"/>
      <c r="BG12" s="661"/>
      <c r="BH12" s="661"/>
      <c r="BI12" s="661"/>
      <c r="BJ12" s="661"/>
      <c r="BT12" s="189"/>
      <c r="BV12" s="189"/>
      <c r="BW12" s="648"/>
    </row>
    <row r="13" ht="21.75" customHeight="1">
      <c r="A13" s="634"/>
      <c r="B13" s="421" t="str">
        <f>IF(ISTEXT(A13),SUMIF('Production Calendar'!$F$3:$F$2071,'Garden Layout (to copy)'!$A13,'Production Calendar'!$G$3:$G$2701),"")</f>
        <v/>
      </c>
      <c r="C13" s="656" t="str">
        <f t="shared" si="1"/>
        <v/>
      </c>
      <c r="D13" s="657" t="str">
        <f t="array" ref="D13">IF(ISBLANK(A13),"",XLOOKUP($A13,'Codified Game Plan'!$E$3:$E$477,'Codified Game Plan'!$G$3:$G$477,0))</f>
        <v/>
      </c>
      <c r="E13" s="657" t="str">
        <f>IF(ISBLANK(A13),"",MAXIFS('Codified Game Plan'!$I$3:$I$477,'Codified Game Plan'!$E$3:$E$477,A13))</f>
        <v/>
      </c>
      <c r="F13" s="658" t="str">
        <f t="shared" si="2"/>
        <v>      - </v>
      </c>
      <c r="G13" s="659" t="s">
        <v>555</v>
      </c>
      <c r="H13" s="665"/>
      <c r="I13" s="665"/>
      <c r="J13" s="665"/>
      <c r="K13" s="665"/>
      <c r="L13" s="665"/>
      <c r="M13" s="665"/>
      <c r="N13" s="665"/>
      <c r="O13" s="665"/>
      <c r="P13" s="665"/>
      <c r="Q13" s="665"/>
      <c r="R13" s="666"/>
      <c r="S13" s="643"/>
      <c r="T13" s="189"/>
      <c r="U13" s="667" t="s">
        <v>556</v>
      </c>
      <c r="V13" s="668"/>
      <c r="W13" s="668"/>
      <c r="X13" s="668"/>
      <c r="Y13" s="668"/>
      <c r="Z13" s="668"/>
      <c r="AA13" s="668"/>
      <c r="AB13" s="668"/>
      <c r="AC13" s="668"/>
      <c r="AD13" s="669"/>
      <c r="AE13" s="668"/>
      <c r="AF13" s="668"/>
      <c r="AG13" s="668"/>
      <c r="AH13" s="668"/>
      <c r="AI13" s="668"/>
      <c r="AJ13" s="668"/>
      <c r="AK13" s="668"/>
      <c r="AL13" s="669"/>
      <c r="AM13" s="668"/>
      <c r="AN13" s="668"/>
      <c r="AO13" s="668"/>
      <c r="AP13" s="668"/>
      <c r="AQ13" s="668"/>
      <c r="AR13" s="668"/>
      <c r="AS13" s="654"/>
      <c r="AT13" s="667" t="s">
        <v>556</v>
      </c>
      <c r="AU13" s="668"/>
      <c r="AV13" s="668"/>
      <c r="AW13" s="668"/>
      <c r="AX13" s="668"/>
      <c r="AY13" s="668"/>
      <c r="AZ13" s="668"/>
      <c r="BA13" s="668"/>
      <c r="BB13" s="668"/>
      <c r="BC13" s="668"/>
      <c r="BD13" s="668"/>
      <c r="BE13" s="668"/>
      <c r="BF13" s="668"/>
      <c r="BG13" s="668"/>
      <c r="BH13" s="668"/>
      <c r="BI13" s="668"/>
      <c r="BJ13" s="668"/>
      <c r="BT13" s="189"/>
      <c r="BV13" s="189"/>
      <c r="BW13" s="648"/>
    </row>
    <row r="14" ht="21.75" customHeight="1">
      <c r="A14" s="634"/>
      <c r="B14" s="421" t="str">
        <f>IF(ISTEXT(A14),SUMIF('Production Calendar'!$F$3:$F$2071,'Garden Layout (to copy)'!$A14,'Production Calendar'!$G$3:$G$2701),"")</f>
        <v/>
      </c>
      <c r="C14" s="656" t="str">
        <f t="shared" si="1"/>
        <v/>
      </c>
      <c r="D14" s="657" t="str">
        <f t="array" ref="D14">IF(ISBLANK(A14),"",XLOOKUP($A14,'Codified Game Plan'!$E$3:$E$477,'Codified Game Plan'!$G$3:$G$477,0))</f>
        <v/>
      </c>
      <c r="E14" s="657" t="str">
        <f>IF(ISBLANK(A14),"",MAXIFS('Codified Game Plan'!$I$3:$I$477,'Codified Game Plan'!$E$3:$E$477,A14))</f>
        <v/>
      </c>
      <c r="F14" s="658" t="str">
        <f t="shared" si="2"/>
        <v>      - </v>
      </c>
      <c r="G14" s="659" t="s">
        <v>560</v>
      </c>
      <c r="H14" s="665"/>
      <c r="I14" s="665"/>
      <c r="J14" s="665"/>
      <c r="K14" s="665"/>
      <c r="L14" s="665"/>
      <c r="M14" s="665"/>
      <c r="N14" s="665"/>
      <c r="O14" s="665"/>
      <c r="P14" s="665"/>
      <c r="Q14" s="665"/>
      <c r="R14" s="421"/>
      <c r="S14" s="643"/>
      <c r="T14" s="189"/>
      <c r="U14" s="309"/>
      <c r="V14" s="661"/>
      <c r="W14" s="661"/>
      <c r="X14" s="661"/>
      <c r="Y14" s="661"/>
      <c r="Z14" s="661"/>
      <c r="AA14" s="661"/>
      <c r="AB14" s="661"/>
      <c r="AC14" s="661"/>
      <c r="AD14" s="669"/>
      <c r="AE14" s="661"/>
      <c r="AF14" s="661"/>
      <c r="AG14" s="661"/>
      <c r="AH14" s="661"/>
      <c r="AI14" s="661"/>
      <c r="AJ14" s="661"/>
      <c r="AK14" s="661"/>
      <c r="AL14" s="669"/>
      <c r="AM14" s="661"/>
      <c r="AN14" s="661"/>
      <c r="AO14" s="661"/>
      <c r="AP14" s="661"/>
      <c r="AQ14" s="661"/>
      <c r="AR14" s="661"/>
      <c r="AS14" s="654"/>
      <c r="AT14" s="309"/>
      <c r="AU14" s="661"/>
      <c r="AV14" s="661"/>
      <c r="AW14" s="661"/>
      <c r="AX14" s="661"/>
      <c r="AY14" s="661"/>
      <c r="AZ14" s="661"/>
      <c r="BA14" s="661"/>
      <c r="BB14" s="661"/>
      <c r="BC14" s="661"/>
      <c r="BD14" s="661"/>
      <c r="BE14" s="661"/>
      <c r="BF14" s="661"/>
      <c r="BG14" s="661"/>
      <c r="BH14" s="661"/>
      <c r="BI14" s="661"/>
      <c r="BJ14" s="661"/>
      <c r="BT14" s="189"/>
      <c r="BV14" s="189"/>
      <c r="BW14" s="648"/>
    </row>
    <row r="15" ht="21.75" customHeight="1">
      <c r="A15" s="634"/>
      <c r="B15" s="421" t="str">
        <f>IF(ISTEXT(A15),SUMIF('Production Calendar'!$F$3:$F$2071,'Garden Layout (to copy)'!$A15,'Production Calendar'!$G$3:$G$2701),"")</f>
        <v/>
      </c>
      <c r="C15" s="656" t="str">
        <f t="shared" si="1"/>
        <v/>
      </c>
      <c r="D15" s="657" t="str">
        <f t="array" ref="D15">IF(ISBLANK(A15),"",XLOOKUP($A15,'Codified Game Plan'!$E$3:$E$477,'Codified Game Plan'!$G$3:$G$477,0))</f>
        <v/>
      </c>
      <c r="E15" s="657" t="str">
        <f>IF(ISBLANK(A15),"",MAXIFS('Codified Game Plan'!$I$3:$I$477,'Codified Game Plan'!$E$3:$E$477,A15))</f>
        <v/>
      </c>
      <c r="F15" s="658" t="str">
        <f t="shared" si="2"/>
        <v>      - </v>
      </c>
      <c r="G15" s="659" t="s">
        <v>566</v>
      </c>
      <c r="H15" s="665"/>
      <c r="I15" s="665"/>
      <c r="J15" s="665"/>
      <c r="K15" s="665"/>
      <c r="L15" s="665"/>
      <c r="M15" s="665"/>
      <c r="N15" s="665"/>
      <c r="O15" s="665"/>
      <c r="P15" s="665"/>
      <c r="Q15" s="665"/>
      <c r="R15" s="421"/>
      <c r="S15" s="643"/>
      <c r="T15" s="189"/>
      <c r="U15" s="667" t="s">
        <v>567</v>
      </c>
      <c r="V15" s="668"/>
      <c r="W15" s="668"/>
      <c r="X15" s="668"/>
      <c r="Y15" s="668"/>
      <c r="Z15" s="668"/>
      <c r="AA15" s="668"/>
      <c r="AB15" s="668"/>
      <c r="AC15" s="668"/>
      <c r="AD15" s="669"/>
      <c r="AE15" s="668"/>
      <c r="AF15" s="668"/>
      <c r="AG15" s="668"/>
      <c r="AH15" s="668"/>
      <c r="AI15" s="668"/>
      <c r="AJ15" s="668"/>
      <c r="AK15" s="668"/>
      <c r="AL15" s="669"/>
      <c r="AM15" s="668"/>
      <c r="AN15" s="668"/>
      <c r="AO15" s="668"/>
      <c r="AP15" s="668"/>
      <c r="AQ15" s="668"/>
      <c r="AR15" s="668"/>
      <c r="AS15" s="654"/>
      <c r="AT15" s="667" t="s">
        <v>567</v>
      </c>
      <c r="AU15" s="668"/>
      <c r="AV15" s="668"/>
      <c r="AW15" s="668"/>
      <c r="AX15" s="668"/>
      <c r="AY15" s="668"/>
      <c r="AZ15" s="668"/>
      <c r="BA15" s="668"/>
      <c r="BB15" s="668"/>
      <c r="BC15" s="668"/>
      <c r="BD15" s="668"/>
      <c r="BE15" s="668"/>
      <c r="BF15" s="668"/>
      <c r="BG15" s="668"/>
      <c r="BH15" s="668"/>
      <c r="BI15" s="668"/>
      <c r="BJ15" s="668"/>
      <c r="BT15" s="189"/>
      <c r="BV15" s="189"/>
      <c r="BW15" s="648"/>
    </row>
    <row r="16" ht="21.75" customHeight="1">
      <c r="A16" s="634"/>
      <c r="B16" s="421" t="str">
        <f>IF(ISTEXT(A16),SUMIF('Production Calendar'!$F$3:$F$2071,'Garden Layout (to copy)'!$A16,'Production Calendar'!$G$3:$G$2701),"")</f>
        <v/>
      </c>
      <c r="C16" s="656" t="str">
        <f t="shared" si="1"/>
        <v/>
      </c>
      <c r="D16" s="657" t="str">
        <f t="array" ref="D16">IF(ISBLANK(A16),"",XLOOKUP($A16,'Codified Game Plan'!$E$3:$E$477,'Codified Game Plan'!$G$3:$G$477,0))</f>
        <v/>
      </c>
      <c r="E16" s="657" t="str">
        <f>IF(ISBLANK(A16),"",MAXIFS('Codified Game Plan'!$I$3:$I$477,'Codified Game Plan'!$E$3:$E$477,A16))</f>
        <v/>
      </c>
      <c r="F16" s="658" t="str">
        <f t="shared" si="2"/>
        <v>      - </v>
      </c>
      <c r="G16" s="659" t="s">
        <v>571</v>
      </c>
      <c r="H16" s="660"/>
      <c r="I16" s="660"/>
      <c r="J16" s="660"/>
      <c r="K16" s="660"/>
      <c r="L16" s="660"/>
      <c r="M16" s="660"/>
      <c r="N16" s="660"/>
      <c r="O16" s="660"/>
      <c r="P16" s="660"/>
      <c r="Q16" s="660"/>
      <c r="R16" s="421"/>
      <c r="S16" s="643"/>
      <c r="T16" s="189"/>
      <c r="U16" s="309"/>
      <c r="V16" s="661"/>
      <c r="W16" s="661"/>
      <c r="X16" s="661"/>
      <c r="Y16" s="661"/>
      <c r="Z16" s="661"/>
      <c r="AA16" s="661"/>
      <c r="AB16" s="661"/>
      <c r="AC16" s="661"/>
      <c r="AD16" s="669"/>
      <c r="AE16" s="661"/>
      <c r="AF16" s="661"/>
      <c r="AG16" s="661"/>
      <c r="AH16" s="661"/>
      <c r="AI16" s="661"/>
      <c r="AJ16" s="661"/>
      <c r="AK16" s="661"/>
      <c r="AL16" s="669"/>
      <c r="AM16" s="661"/>
      <c r="AN16" s="661"/>
      <c r="AO16" s="661"/>
      <c r="AP16" s="661"/>
      <c r="AQ16" s="661"/>
      <c r="AR16" s="661"/>
      <c r="AS16" s="654"/>
      <c r="AT16" s="309"/>
      <c r="AU16" s="661"/>
      <c r="AV16" s="661"/>
      <c r="AW16" s="661"/>
      <c r="AX16" s="661"/>
      <c r="AY16" s="661"/>
      <c r="AZ16" s="661"/>
      <c r="BA16" s="661"/>
      <c r="BB16" s="661"/>
      <c r="BC16" s="661"/>
      <c r="BD16" s="661"/>
      <c r="BE16" s="661"/>
      <c r="BF16" s="661"/>
      <c r="BG16" s="661"/>
      <c r="BH16" s="661"/>
      <c r="BI16" s="661"/>
      <c r="BJ16" s="661"/>
      <c r="BT16" s="189"/>
      <c r="BV16" s="189"/>
      <c r="BW16" s="648"/>
    </row>
    <row r="17" ht="21.75" customHeight="1">
      <c r="A17" s="634"/>
      <c r="B17" s="421" t="str">
        <f>IF(ISTEXT(A17),SUMIF('Production Calendar'!$F$3:$F$2071,'Garden Layout (to copy)'!$A17,'Production Calendar'!$G$3:$G$2701),"")</f>
        <v/>
      </c>
      <c r="C17" s="656" t="str">
        <f t="shared" si="1"/>
        <v/>
      </c>
      <c r="D17" s="657" t="str">
        <f t="array" ref="D17">IF(ISBLANK(A17),"",XLOOKUP($A17,'Codified Game Plan'!$E$3:$E$477,'Codified Game Plan'!$G$3:$G$477,0))</f>
        <v/>
      </c>
      <c r="E17" s="657" t="str">
        <f>IF(ISBLANK(A17),"",MAXIFS('Codified Game Plan'!$I$3:$I$477,'Codified Game Plan'!$E$3:$E$477,A17))</f>
        <v/>
      </c>
      <c r="F17" s="658" t="str">
        <f t="shared" si="2"/>
        <v>      - </v>
      </c>
      <c r="G17" s="659" t="s">
        <v>577</v>
      </c>
      <c r="H17" s="665"/>
      <c r="I17" s="665"/>
      <c r="J17" s="665"/>
      <c r="K17" s="665"/>
      <c r="L17" s="665"/>
      <c r="M17" s="665"/>
      <c r="N17" s="665"/>
      <c r="O17" s="665"/>
      <c r="P17" s="665"/>
      <c r="Q17" s="665"/>
      <c r="R17" s="666"/>
      <c r="S17" s="643"/>
      <c r="T17" s="189"/>
      <c r="U17" s="667" t="s">
        <v>578</v>
      </c>
      <c r="V17" s="668"/>
      <c r="W17" s="668"/>
      <c r="X17" s="668"/>
      <c r="Y17" s="668"/>
      <c r="Z17" s="668"/>
      <c r="AA17" s="668"/>
      <c r="AB17" s="668"/>
      <c r="AC17" s="668"/>
      <c r="AD17" s="669"/>
      <c r="AE17" s="668"/>
      <c r="AF17" s="668"/>
      <c r="AG17" s="668"/>
      <c r="AH17" s="668"/>
      <c r="AI17" s="668"/>
      <c r="AJ17" s="668"/>
      <c r="AK17" s="668"/>
      <c r="AL17" s="669"/>
      <c r="AM17" s="668"/>
      <c r="AN17" s="668"/>
      <c r="AO17" s="668"/>
      <c r="AP17" s="668"/>
      <c r="AQ17" s="668"/>
      <c r="AR17" s="668"/>
      <c r="AS17" s="654"/>
      <c r="AT17" s="667" t="s">
        <v>578</v>
      </c>
      <c r="AU17" s="668"/>
      <c r="AV17" s="668"/>
      <c r="AW17" s="668"/>
      <c r="AX17" s="668"/>
      <c r="AY17" s="668"/>
      <c r="AZ17" s="668"/>
      <c r="BA17" s="668"/>
      <c r="BB17" s="668"/>
      <c r="BC17" s="668"/>
      <c r="BD17" s="668"/>
      <c r="BE17" s="668"/>
      <c r="BF17" s="668"/>
      <c r="BG17" s="668"/>
      <c r="BH17" s="668"/>
      <c r="BI17" s="668"/>
      <c r="BJ17" s="668"/>
      <c r="BT17" s="189"/>
      <c r="BV17" s="189"/>
      <c r="BW17" s="648"/>
    </row>
    <row r="18" ht="21.75" customHeight="1">
      <c r="A18" s="634"/>
      <c r="B18" s="421" t="str">
        <f>IF(ISTEXT(A18),SUMIF('Production Calendar'!$F$3:$F$2071,'Garden Layout (to copy)'!$A18,'Production Calendar'!$G$3:$G$2701),"")</f>
        <v/>
      </c>
      <c r="C18" s="656" t="str">
        <f t="shared" si="1"/>
        <v/>
      </c>
      <c r="D18" s="657" t="str">
        <f t="array" ref="D18">IF(ISBLANK(A18),"",XLOOKUP($A18,'Codified Game Plan'!$E$3:$E$477,'Codified Game Plan'!$G$3:$G$477,0))</f>
        <v/>
      </c>
      <c r="E18" s="657" t="str">
        <f>IF(ISBLANK(A18),"",MAXIFS('Codified Game Plan'!$I$3:$I$477,'Codified Game Plan'!$E$3:$E$477,A18))</f>
        <v/>
      </c>
      <c r="F18" s="658" t="str">
        <f t="shared" si="2"/>
        <v>      - </v>
      </c>
      <c r="G18" s="659" t="s">
        <v>585</v>
      </c>
      <c r="H18" s="665"/>
      <c r="I18" s="665"/>
      <c r="J18" s="665"/>
      <c r="K18" s="665"/>
      <c r="L18" s="665"/>
      <c r="M18" s="665"/>
      <c r="N18" s="665"/>
      <c r="O18" s="665"/>
      <c r="P18" s="665"/>
      <c r="Q18" s="665"/>
      <c r="R18" s="421"/>
      <c r="S18" s="643"/>
      <c r="T18" s="189"/>
      <c r="U18" s="309"/>
      <c r="V18" s="661"/>
      <c r="W18" s="661"/>
      <c r="X18" s="661"/>
      <c r="Y18" s="661"/>
      <c r="Z18" s="661"/>
      <c r="AA18" s="661"/>
      <c r="AB18" s="661"/>
      <c r="AC18" s="661"/>
      <c r="AD18" s="669"/>
      <c r="AE18" s="661"/>
      <c r="AF18" s="661"/>
      <c r="AG18" s="661"/>
      <c r="AH18" s="661"/>
      <c r="AI18" s="661"/>
      <c r="AJ18" s="661"/>
      <c r="AK18" s="661"/>
      <c r="AL18" s="669"/>
      <c r="AM18" s="661"/>
      <c r="AN18" s="661"/>
      <c r="AO18" s="661"/>
      <c r="AP18" s="661"/>
      <c r="AQ18" s="661"/>
      <c r="AR18" s="661"/>
      <c r="AS18" s="654"/>
      <c r="AT18" s="309"/>
      <c r="AU18" s="661"/>
      <c r="AV18" s="661"/>
      <c r="AW18" s="661"/>
      <c r="AX18" s="661"/>
      <c r="AY18" s="661"/>
      <c r="AZ18" s="661"/>
      <c r="BA18" s="661"/>
      <c r="BB18" s="661"/>
      <c r="BC18" s="661"/>
      <c r="BD18" s="661"/>
      <c r="BE18" s="661"/>
      <c r="BF18" s="661"/>
      <c r="BG18" s="661"/>
      <c r="BH18" s="661"/>
      <c r="BI18" s="661"/>
      <c r="BJ18" s="661"/>
      <c r="BT18" s="189"/>
      <c r="BV18" s="189"/>
      <c r="BW18" s="648"/>
    </row>
    <row r="19" ht="21.75" customHeight="1">
      <c r="A19" s="634"/>
      <c r="B19" s="421" t="str">
        <f>IF(ISTEXT(A19),SUMIF('Production Calendar'!$F$3:$F$2071,'Garden Layout (to copy)'!$A19,'Production Calendar'!$G$3:$G$2701),"")</f>
        <v/>
      </c>
      <c r="C19" s="656" t="str">
        <f t="shared" si="1"/>
        <v/>
      </c>
      <c r="D19" s="657" t="str">
        <f t="array" ref="D19">IF(ISBLANK(A19),"",XLOOKUP($A19,'Codified Game Plan'!$E$3:$E$477,'Codified Game Plan'!$G$3:$G$477,0))</f>
        <v/>
      </c>
      <c r="E19" s="657" t="str">
        <f>IF(ISBLANK(A19),"",MAXIFS('Codified Game Plan'!$I$3:$I$477,'Codified Game Plan'!$E$3:$E$477,A19))</f>
        <v/>
      </c>
      <c r="F19" s="658" t="str">
        <f t="shared" si="2"/>
        <v>      - </v>
      </c>
      <c r="G19" s="421"/>
      <c r="H19" s="421"/>
      <c r="I19" s="421"/>
      <c r="J19" s="421"/>
      <c r="K19" s="421"/>
      <c r="L19" s="421"/>
      <c r="M19" s="421"/>
      <c r="N19" s="421"/>
      <c r="O19" s="421"/>
      <c r="P19" s="421"/>
      <c r="Q19" s="421"/>
      <c r="R19" s="421"/>
      <c r="S19" s="643"/>
      <c r="T19" s="189"/>
      <c r="U19" s="667" t="s">
        <v>588</v>
      </c>
      <c r="V19" s="668"/>
      <c r="W19" s="668"/>
      <c r="X19" s="668"/>
      <c r="Y19" s="668"/>
      <c r="Z19" s="668"/>
      <c r="AA19" s="668"/>
      <c r="AB19" s="668"/>
      <c r="AC19" s="668"/>
      <c r="AD19" s="669"/>
      <c r="AE19" s="668"/>
      <c r="AF19" s="668"/>
      <c r="AG19" s="668"/>
      <c r="AH19" s="668"/>
      <c r="AI19" s="668"/>
      <c r="AJ19" s="668"/>
      <c r="AK19" s="668"/>
      <c r="AL19" s="669"/>
      <c r="AM19" s="668"/>
      <c r="AN19" s="668"/>
      <c r="AO19" s="668"/>
      <c r="AP19" s="668"/>
      <c r="AQ19" s="668"/>
      <c r="AR19" s="668"/>
      <c r="AS19" s="654"/>
      <c r="AT19" s="667" t="s">
        <v>588</v>
      </c>
      <c r="AU19" s="668"/>
      <c r="AV19" s="668"/>
      <c r="AW19" s="668"/>
      <c r="AX19" s="668"/>
      <c r="AY19" s="668"/>
      <c r="AZ19" s="668"/>
      <c r="BA19" s="668"/>
      <c r="BB19" s="668"/>
      <c r="BC19" s="668"/>
      <c r="BD19" s="668"/>
      <c r="BE19" s="668"/>
      <c r="BF19" s="668"/>
      <c r="BG19" s="668"/>
      <c r="BH19" s="668"/>
      <c r="BI19" s="668"/>
      <c r="BJ19" s="668"/>
      <c r="BT19" s="189"/>
      <c r="BV19" s="189"/>
      <c r="BW19" s="648"/>
    </row>
    <row r="20" ht="21.75" customHeight="1">
      <c r="A20" s="634"/>
      <c r="B20" s="421" t="str">
        <f>IF(ISTEXT(A20),SUMIF('Production Calendar'!$F$3:$F$2071,'Garden Layout (to copy)'!$A20,'Production Calendar'!$G$3:$G$2701),"")</f>
        <v/>
      </c>
      <c r="C20" s="656" t="str">
        <f t="shared" si="1"/>
        <v/>
      </c>
      <c r="D20" s="657" t="str">
        <f t="array" ref="D20">IF(ISBLANK(A20),"",XLOOKUP($A20,'Codified Game Plan'!$E$3:$E$477,'Codified Game Plan'!$G$3:$G$477,0))</f>
        <v/>
      </c>
      <c r="E20" s="657" t="str">
        <f>IF(ISBLANK(A20),"",MAXIFS('Codified Game Plan'!$I$3:$I$477,'Codified Game Plan'!$E$3:$E$477,A20))</f>
        <v/>
      </c>
      <c r="F20" s="658" t="str">
        <f t="shared" si="2"/>
        <v>      - </v>
      </c>
      <c r="G20" s="666"/>
      <c r="H20" s="421"/>
      <c r="I20" s="421"/>
      <c r="J20" s="421"/>
      <c r="K20" s="421"/>
      <c r="L20" s="421"/>
      <c r="M20" s="421"/>
      <c r="N20" s="421"/>
      <c r="O20" s="421"/>
      <c r="P20" s="421"/>
      <c r="Q20" s="421"/>
      <c r="R20" s="421"/>
      <c r="S20" s="643"/>
      <c r="T20" s="189"/>
      <c r="U20" s="309"/>
      <c r="V20" s="661"/>
      <c r="W20" s="661"/>
      <c r="X20" s="661"/>
      <c r="Y20" s="661"/>
      <c r="Z20" s="661"/>
      <c r="AA20" s="661"/>
      <c r="AB20" s="661"/>
      <c r="AC20" s="661"/>
      <c r="AD20" s="669"/>
      <c r="AE20" s="661"/>
      <c r="AF20" s="661"/>
      <c r="AG20" s="661"/>
      <c r="AH20" s="661"/>
      <c r="AI20" s="661"/>
      <c r="AJ20" s="661"/>
      <c r="AK20" s="661"/>
      <c r="AL20" s="669"/>
      <c r="AM20" s="661"/>
      <c r="AN20" s="661"/>
      <c r="AO20" s="661"/>
      <c r="AP20" s="661"/>
      <c r="AQ20" s="661"/>
      <c r="AR20" s="661"/>
      <c r="AS20" s="654"/>
      <c r="AT20" s="309"/>
      <c r="AU20" s="661"/>
      <c r="AV20" s="661"/>
      <c r="AW20" s="661"/>
      <c r="AX20" s="661"/>
      <c r="AY20" s="661"/>
      <c r="AZ20" s="661"/>
      <c r="BA20" s="661"/>
      <c r="BB20" s="661"/>
      <c r="BC20" s="661"/>
      <c r="BD20" s="661"/>
      <c r="BE20" s="661"/>
      <c r="BF20" s="661"/>
      <c r="BG20" s="661"/>
      <c r="BH20" s="661"/>
      <c r="BI20" s="661"/>
      <c r="BJ20" s="661"/>
      <c r="BT20" s="189"/>
      <c r="BV20" s="189"/>
      <c r="BW20" s="648"/>
    </row>
    <row r="21" ht="21.75" customHeight="1">
      <c r="A21" s="634"/>
      <c r="B21" s="421" t="str">
        <f>IF(ISTEXT(A21),SUMIF('Production Calendar'!$F$3:$F$2071,'Garden Layout (to copy)'!$A21,'Production Calendar'!$G$3:$G$2701),"")</f>
        <v/>
      </c>
      <c r="C21" s="656" t="str">
        <f t="shared" si="1"/>
        <v/>
      </c>
      <c r="D21" s="657" t="str">
        <f t="array" ref="D21">IF(ISBLANK(A21),"",XLOOKUP($A21,'Codified Game Plan'!$E$3:$E$477,'Codified Game Plan'!$G$3:$G$477,0))</f>
        <v/>
      </c>
      <c r="E21" s="657" t="str">
        <f>IF(ISBLANK(A21),"",MAXIFS('Codified Game Plan'!$I$3:$I$477,'Codified Game Plan'!$E$3:$E$477,A21))</f>
        <v/>
      </c>
      <c r="F21" s="658" t="str">
        <f t="shared" si="2"/>
        <v>      - </v>
      </c>
      <c r="G21" s="666"/>
      <c r="H21" s="666"/>
      <c r="I21" s="666"/>
      <c r="J21" s="666"/>
      <c r="K21" s="666"/>
      <c r="L21" s="666"/>
      <c r="M21" s="666"/>
      <c r="N21" s="666"/>
      <c r="O21" s="666"/>
      <c r="P21" s="666"/>
      <c r="Q21" s="666"/>
      <c r="R21" s="666"/>
      <c r="S21" s="643"/>
      <c r="T21" s="189"/>
      <c r="U21" s="667" t="s">
        <v>589</v>
      </c>
      <c r="V21" s="668"/>
      <c r="W21" s="668"/>
      <c r="X21" s="668"/>
      <c r="Y21" s="668"/>
      <c r="Z21" s="668"/>
      <c r="AA21" s="668"/>
      <c r="AB21" s="668"/>
      <c r="AC21" s="668"/>
      <c r="AD21" s="669"/>
      <c r="AE21" s="668"/>
      <c r="AF21" s="668"/>
      <c r="AG21" s="668"/>
      <c r="AH21" s="668"/>
      <c r="AI21" s="668"/>
      <c r="AJ21" s="668"/>
      <c r="AK21" s="668"/>
      <c r="AL21" s="669"/>
      <c r="AM21" s="668"/>
      <c r="AN21" s="668"/>
      <c r="AO21" s="668"/>
      <c r="AP21" s="668"/>
      <c r="AQ21" s="668"/>
      <c r="AR21" s="668"/>
      <c r="AS21" s="654"/>
      <c r="AT21" s="667" t="s">
        <v>589</v>
      </c>
      <c r="AU21" s="668"/>
      <c r="AV21" s="668"/>
      <c r="AW21" s="668"/>
      <c r="AX21" s="668"/>
      <c r="AY21" s="668"/>
      <c r="AZ21" s="668"/>
      <c r="BA21" s="668"/>
      <c r="BB21" s="668"/>
      <c r="BC21" s="668"/>
      <c r="BD21" s="668"/>
      <c r="BE21" s="668"/>
      <c r="BF21" s="668"/>
      <c r="BG21" s="668"/>
      <c r="BH21" s="668"/>
      <c r="BI21" s="668"/>
      <c r="BJ21" s="668"/>
      <c r="BT21" s="189"/>
      <c r="BV21" s="189"/>
      <c r="BW21" s="648"/>
    </row>
    <row r="22" ht="21.75" customHeight="1">
      <c r="A22" s="634"/>
      <c r="B22" s="421" t="str">
        <f>IF(ISTEXT(A22),SUMIF('Production Calendar'!$F$3:$F$2071,'Garden Layout (to copy)'!$A22,'Production Calendar'!$G$3:$G$2701),"")</f>
        <v/>
      </c>
      <c r="C22" s="656" t="str">
        <f t="shared" si="1"/>
        <v/>
      </c>
      <c r="D22" s="657" t="str">
        <f t="array" ref="D22">IF(ISBLANK(A22),"",XLOOKUP($A22,'Codified Game Plan'!$E$3:$E$477,'Codified Game Plan'!$G$3:$G$477,0))</f>
        <v/>
      </c>
      <c r="E22" s="657" t="str">
        <f>IF(ISBLANK(A22),"",MAXIFS('Codified Game Plan'!$I$3:$I$477,'Codified Game Plan'!$E$3:$E$477,A22))</f>
        <v/>
      </c>
      <c r="F22" s="658" t="str">
        <f t="shared" si="2"/>
        <v>      - </v>
      </c>
      <c r="G22" s="666"/>
      <c r="H22" s="421"/>
      <c r="I22" s="421"/>
      <c r="J22" s="421"/>
      <c r="K22" s="421"/>
      <c r="L22" s="421"/>
      <c r="M22" s="421"/>
      <c r="N22" s="421"/>
      <c r="O22" s="421"/>
      <c r="P22" s="421"/>
      <c r="Q22" s="421"/>
      <c r="R22" s="421"/>
      <c r="S22" s="643"/>
      <c r="T22" s="189"/>
      <c r="U22" s="309"/>
      <c r="V22" s="661"/>
      <c r="W22" s="661"/>
      <c r="X22" s="661"/>
      <c r="Y22" s="661"/>
      <c r="Z22" s="661"/>
      <c r="AA22" s="661"/>
      <c r="AB22" s="661"/>
      <c r="AC22" s="661"/>
      <c r="AD22" s="669"/>
      <c r="AE22" s="661"/>
      <c r="AF22" s="661"/>
      <c r="AG22" s="661"/>
      <c r="AH22" s="661"/>
      <c r="AI22" s="661"/>
      <c r="AJ22" s="661"/>
      <c r="AK22" s="661"/>
      <c r="AL22" s="669"/>
      <c r="AM22" s="661"/>
      <c r="AN22" s="661"/>
      <c r="AO22" s="661"/>
      <c r="AP22" s="661"/>
      <c r="AQ22" s="661"/>
      <c r="AR22" s="661"/>
      <c r="AS22" s="654"/>
      <c r="AT22" s="309"/>
      <c r="AU22" s="661"/>
      <c r="AV22" s="661"/>
      <c r="AW22" s="661"/>
      <c r="AX22" s="661"/>
      <c r="AY22" s="661"/>
      <c r="AZ22" s="661"/>
      <c r="BA22" s="661"/>
      <c r="BB22" s="661"/>
      <c r="BC22" s="661"/>
      <c r="BD22" s="661"/>
      <c r="BE22" s="661"/>
      <c r="BF22" s="661"/>
      <c r="BG22" s="661"/>
      <c r="BH22" s="661"/>
      <c r="BI22" s="661"/>
      <c r="BJ22" s="661"/>
      <c r="BT22" s="189"/>
      <c r="BV22" s="189"/>
      <c r="BW22" s="648"/>
    </row>
    <row r="23" ht="21.75" customHeight="1">
      <c r="A23" s="634"/>
      <c r="B23" s="421" t="str">
        <f>IF(ISTEXT(A23),SUMIF('Production Calendar'!$F$3:$F$2071,'Garden Layout (to copy)'!$A23,'Production Calendar'!$G$3:$G$2701),"")</f>
        <v/>
      </c>
      <c r="C23" s="656" t="str">
        <f t="shared" si="1"/>
        <v/>
      </c>
      <c r="D23" s="657" t="str">
        <f t="array" ref="D23">IF(ISBLANK(A23),"",XLOOKUP($A23,'Codified Game Plan'!$E$3:$E$477,'Codified Game Plan'!$G$3:$G$477,0))</f>
        <v/>
      </c>
      <c r="E23" s="657" t="str">
        <f>IF(ISBLANK(A23),"",MAXIFS('Codified Game Plan'!$I$3:$I$477,'Codified Game Plan'!$E$3:$E$477,A23))</f>
        <v/>
      </c>
      <c r="F23" s="658" t="str">
        <f t="shared" si="2"/>
        <v>      - </v>
      </c>
      <c r="G23" s="666"/>
      <c r="H23" s="421"/>
      <c r="I23" s="421"/>
      <c r="J23" s="421"/>
      <c r="K23" s="421"/>
      <c r="L23" s="421"/>
      <c r="M23" s="421"/>
      <c r="N23" s="421"/>
      <c r="O23" s="421"/>
      <c r="P23" s="421"/>
      <c r="Q23" s="421"/>
      <c r="R23" s="421"/>
      <c r="S23" s="643"/>
      <c r="T23" s="189"/>
      <c r="U23" s="667" t="s">
        <v>590</v>
      </c>
      <c r="V23" s="668"/>
      <c r="W23" s="668"/>
      <c r="X23" s="668"/>
      <c r="Y23" s="668"/>
      <c r="Z23" s="668"/>
      <c r="AA23" s="668"/>
      <c r="AB23" s="668"/>
      <c r="AC23" s="668"/>
      <c r="AD23" s="669"/>
      <c r="AE23" s="668"/>
      <c r="AF23" s="668"/>
      <c r="AG23" s="668"/>
      <c r="AH23" s="668"/>
      <c r="AI23" s="668"/>
      <c r="AJ23" s="668"/>
      <c r="AK23" s="668"/>
      <c r="AL23" s="669"/>
      <c r="AM23" s="668"/>
      <c r="AN23" s="668"/>
      <c r="AO23" s="668"/>
      <c r="AP23" s="668"/>
      <c r="AQ23" s="668"/>
      <c r="AR23" s="668"/>
      <c r="AS23" s="654"/>
      <c r="AT23" s="667" t="s">
        <v>590</v>
      </c>
      <c r="AU23" s="668"/>
      <c r="AV23" s="668"/>
      <c r="AW23" s="668"/>
      <c r="AX23" s="668"/>
      <c r="AY23" s="668"/>
      <c r="AZ23" s="668"/>
      <c r="BA23" s="668"/>
      <c r="BB23" s="668"/>
      <c r="BC23" s="668"/>
      <c r="BD23" s="668"/>
      <c r="BE23" s="668"/>
      <c r="BF23" s="668"/>
      <c r="BG23" s="668"/>
      <c r="BH23" s="668"/>
      <c r="BI23" s="668"/>
      <c r="BJ23" s="668"/>
      <c r="BT23" s="189"/>
      <c r="BV23" s="189"/>
      <c r="BW23" s="648"/>
    </row>
    <row r="24" ht="21.75" customHeight="1">
      <c r="A24" s="634"/>
      <c r="B24" s="421" t="str">
        <f>IF(ISTEXT(A24),SUMIF('Production Calendar'!$F$3:$F$2071,'Garden Layout (to copy)'!$A24,'Production Calendar'!$G$3:$G$2701),"")</f>
        <v/>
      </c>
      <c r="C24" s="656" t="str">
        <f t="shared" si="1"/>
        <v/>
      </c>
      <c r="D24" s="657" t="str">
        <f t="array" ref="D24">IF(ISBLANK(A24),"",XLOOKUP($A24,'Codified Game Plan'!$E$3:$E$477,'Codified Game Plan'!$G$3:$G$477,0))</f>
        <v/>
      </c>
      <c r="E24" s="657" t="str">
        <f>IF(ISBLANK(A24),"",MAXIFS('Codified Game Plan'!$I$3:$I$477,'Codified Game Plan'!$E$3:$E$477,A24))</f>
        <v/>
      </c>
      <c r="F24" s="658" t="str">
        <f t="shared" si="2"/>
        <v>      - </v>
      </c>
      <c r="G24" s="666"/>
      <c r="H24" s="421"/>
      <c r="I24" s="421"/>
      <c r="J24" s="421"/>
      <c r="K24" s="421"/>
      <c r="L24" s="421"/>
      <c r="M24" s="421"/>
      <c r="N24" s="421"/>
      <c r="O24" s="421"/>
      <c r="P24" s="421"/>
      <c r="Q24" s="421"/>
      <c r="R24" s="421"/>
      <c r="S24" s="643"/>
      <c r="T24" s="189"/>
      <c r="U24" s="309"/>
      <c r="V24" s="661"/>
      <c r="W24" s="661"/>
      <c r="X24" s="661"/>
      <c r="Y24" s="661"/>
      <c r="Z24" s="661"/>
      <c r="AA24" s="661"/>
      <c r="AB24" s="661"/>
      <c r="AC24" s="661"/>
      <c r="AD24" s="669"/>
      <c r="AE24" s="661"/>
      <c r="AF24" s="661"/>
      <c r="AG24" s="661"/>
      <c r="AH24" s="661"/>
      <c r="AI24" s="661"/>
      <c r="AJ24" s="661"/>
      <c r="AK24" s="661"/>
      <c r="AL24" s="669"/>
      <c r="AM24" s="661"/>
      <c r="AN24" s="661"/>
      <c r="AO24" s="661"/>
      <c r="AP24" s="661"/>
      <c r="AQ24" s="661"/>
      <c r="AR24" s="661"/>
      <c r="AS24" s="654"/>
      <c r="AT24" s="309"/>
      <c r="AU24" s="661"/>
      <c r="AV24" s="661"/>
      <c r="AW24" s="661"/>
      <c r="AX24" s="661"/>
      <c r="AY24" s="661"/>
      <c r="AZ24" s="661"/>
      <c r="BA24" s="661"/>
      <c r="BB24" s="661"/>
      <c r="BC24" s="661"/>
      <c r="BD24" s="661"/>
      <c r="BE24" s="661"/>
      <c r="BF24" s="661"/>
      <c r="BG24" s="661"/>
      <c r="BH24" s="661"/>
      <c r="BI24" s="661"/>
      <c r="BJ24" s="661"/>
      <c r="BT24" s="189"/>
      <c r="BV24" s="189"/>
      <c r="BW24" s="648"/>
    </row>
    <row r="25" ht="21.75" customHeight="1">
      <c r="A25" s="634"/>
      <c r="B25" s="421" t="str">
        <f>IF(ISTEXT(A25),SUMIF('Production Calendar'!$F$3:$F$2071,'Garden Layout (to copy)'!$A25,'Production Calendar'!$G$3:$G$2701),"")</f>
        <v/>
      </c>
      <c r="C25" s="656" t="str">
        <f t="shared" si="1"/>
        <v/>
      </c>
      <c r="D25" s="657" t="str">
        <f t="array" ref="D25">IF(ISBLANK(A25),"",XLOOKUP($A25,'Codified Game Plan'!$E$3:$E$477,'Codified Game Plan'!$G$3:$G$477,0))</f>
        <v/>
      </c>
      <c r="E25" s="657" t="str">
        <f>IF(ISBLANK(A25),"",MAXIFS('Codified Game Plan'!$I$3:$I$477,'Codified Game Plan'!$E$3:$E$477,A25))</f>
        <v/>
      </c>
      <c r="F25" s="658" t="str">
        <f t="shared" si="2"/>
        <v>      - </v>
      </c>
      <c r="G25" s="666"/>
      <c r="H25" s="666"/>
      <c r="I25" s="666"/>
      <c r="J25" s="666"/>
      <c r="K25" s="666"/>
      <c r="L25" s="666"/>
      <c r="M25" s="666"/>
      <c r="N25" s="666"/>
      <c r="O25" s="666"/>
      <c r="P25" s="666"/>
      <c r="Q25" s="666"/>
      <c r="R25" s="666"/>
      <c r="S25" s="643"/>
      <c r="T25" s="189"/>
      <c r="U25" s="667" t="s">
        <v>592</v>
      </c>
      <c r="V25" s="668"/>
      <c r="W25" s="668"/>
      <c r="X25" s="668"/>
      <c r="Y25" s="668"/>
      <c r="Z25" s="668"/>
      <c r="AA25" s="668"/>
      <c r="AB25" s="668"/>
      <c r="AC25" s="668"/>
      <c r="AD25" s="669"/>
      <c r="AE25" s="668"/>
      <c r="AF25" s="668"/>
      <c r="AG25" s="668"/>
      <c r="AH25" s="668"/>
      <c r="AI25" s="668"/>
      <c r="AJ25" s="668"/>
      <c r="AK25" s="668"/>
      <c r="AL25" s="669"/>
      <c r="AM25" s="668"/>
      <c r="AN25" s="668"/>
      <c r="AO25" s="668"/>
      <c r="AP25" s="668"/>
      <c r="AQ25" s="668"/>
      <c r="AR25" s="668"/>
      <c r="AS25" s="654"/>
      <c r="AT25" s="667" t="s">
        <v>592</v>
      </c>
      <c r="AU25" s="668"/>
      <c r="AV25" s="668"/>
      <c r="AW25" s="668"/>
      <c r="AX25" s="668"/>
      <c r="AY25" s="668"/>
      <c r="AZ25" s="668"/>
      <c r="BA25" s="668"/>
      <c r="BB25" s="668"/>
      <c r="BC25" s="668"/>
      <c r="BD25" s="668"/>
      <c r="BE25" s="668"/>
      <c r="BF25" s="668"/>
      <c r="BG25" s="668"/>
      <c r="BH25" s="668"/>
      <c r="BI25" s="668"/>
      <c r="BJ25" s="668"/>
      <c r="BT25" s="189"/>
      <c r="BV25" s="189"/>
      <c r="BW25" s="648"/>
    </row>
    <row r="26" ht="21.75" customHeight="1">
      <c r="A26" s="634"/>
      <c r="B26" s="421" t="str">
        <f>IF(ISTEXT(A26),SUMIF('Production Calendar'!$F$3:$F$2071,'Garden Layout (to copy)'!$A26,'Production Calendar'!$G$3:$G$2701),"")</f>
        <v/>
      </c>
      <c r="C26" s="656" t="str">
        <f t="shared" si="1"/>
        <v/>
      </c>
      <c r="D26" s="657" t="str">
        <f t="array" ref="D26">IF(ISBLANK(A26),"",XLOOKUP($A26,'Codified Game Plan'!$E$3:$E$477,'Codified Game Plan'!$G$3:$G$477,0))</f>
        <v/>
      </c>
      <c r="E26" s="657" t="str">
        <f>IF(ISBLANK(A26),"",MAXIFS('Codified Game Plan'!$I$3:$I$477,'Codified Game Plan'!$E$3:$E$477,A26))</f>
        <v/>
      </c>
      <c r="F26" s="658" t="str">
        <f t="shared" si="2"/>
        <v>      - </v>
      </c>
      <c r="G26" s="666"/>
      <c r="H26" s="421"/>
      <c r="I26" s="421"/>
      <c r="J26" s="421"/>
      <c r="K26" s="421"/>
      <c r="L26" s="421"/>
      <c r="M26" s="421"/>
      <c r="N26" s="421"/>
      <c r="O26" s="421"/>
      <c r="P26" s="421"/>
      <c r="Q26" s="421"/>
      <c r="R26" s="421"/>
      <c r="S26" s="643"/>
      <c r="T26" s="189"/>
      <c r="U26" s="309"/>
      <c r="V26" s="661"/>
      <c r="W26" s="661"/>
      <c r="X26" s="661"/>
      <c r="Y26" s="661"/>
      <c r="Z26" s="661"/>
      <c r="AA26" s="661"/>
      <c r="AB26" s="661"/>
      <c r="AC26" s="661"/>
      <c r="AD26" s="669"/>
      <c r="AE26" s="661"/>
      <c r="AF26" s="661"/>
      <c r="AG26" s="661"/>
      <c r="AH26" s="661"/>
      <c r="AI26" s="661"/>
      <c r="AJ26" s="661"/>
      <c r="AK26" s="661"/>
      <c r="AL26" s="669"/>
      <c r="AM26" s="661"/>
      <c r="AN26" s="661"/>
      <c r="AO26" s="661"/>
      <c r="AP26" s="661"/>
      <c r="AQ26" s="661"/>
      <c r="AR26" s="661"/>
      <c r="AS26" s="654"/>
      <c r="AT26" s="309"/>
      <c r="AU26" s="661"/>
      <c r="AV26" s="661"/>
      <c r="AW26" s="661"/>
      <c r="AX26" s="661"/>
      <c r="AY26" s="661"/>
      <c r="AZ26" s="661"/>
      <c r="BA26" s="661"/>
      <c r="BB26" s="661"/>
      <c r="BC26" s="661"/>
      <c r="BD26" s="661"/>
      <c r="BE26" s="661"/>
      <c r="BF26" s="661"/>
      <c r="BG26" s="661"/>
      <c r="BH26" s="661"/>
      <c r="BI26" s="661"/>
      <c r="BJ26" s="661"/>
      <c r="BT26" s="189"/>
      <c r="BV26" s="189"/>
      <c r="BW26" s="648"/>
    </row>
    <row r="27" ht="21.75" customHeight="1">
      <c r="A27" s="634"/>
      <c r="B27" s="421" t="str">
        <f>IF(ISTEXT(A27),SUMIF('Production Calendar'!$F$3:$F$2071,'Garden Layout (to copy)'!$A27,'Production Calendar'!$G$3:$G$2701),"")</f>
        <v/>
      </c>
      <c r="C27" s="656" t="str">
        <f t="shared" si="1"/>
        <v/>
      </c>
      <c r="D27" s="657" t="str">
        <f t="array" ref="D27">IF(ISBLANK(A27),"",XLOOKUP($A27,'Codified Game Plan'!$E$3:$E$477,'Codified Game Plan'!$G$3:$G$477,0))</f>
        <v/>
      </c>
      <c r="E27" s="657" t="str">
        <f>IF(ISBLANK(A27),"",MAXIFS('Codified Game Plan'!$I$3:$I$477,'Codified Game Plan'!$E$3:$E$477,A27))</f>
        <v/>
      </c>
      <c r="F27" s="658" t="str">
        <f t="shared" si="2"/>
        <v>      - </v>
      </c>
      <c r="G27" s="666"/>
      <c r="H27" s="421"/>
      <c r="I27" s="421"/>
      <c r="J27" s="421"/>
      <c r="K27" s="421"/>
      <c r="L27" s="421"/>
      <c r="M27" s="421"/>
      <c r="N27" s="421"/>
      <c r="O27" s="421"/>
      <c r="P27" s="421"/>
      <c r="Q27" s="421"/>
      <c r="R27" s="421"/>
      <c r="S27" s="643"/>
      <c r="T27" s="189"/>
      <c r="U27" s="667" t="s">
        <v>595</v>
      </c>
      <c r="V27" s="668"/>
      <c r="W27" s="668"/>
      <c r="X27" s="668"/>
      <c r="Y27" s="668"/>
      <c r="Z27" s="668"/>
      <c r="AA27" s="668"/>
      <c r="AB27" s="668"/>
      <c r="AC27" s="668"/>
      <c r="AD27" s="669"/>
      <c r="AE27" s="668"/>
      <c r="AF27" s="668"/>
      <c r="AG27" s="668"/>
      <c r="AH27" s="668"/>
      <c r="AI27" s="668"/>
      <c r="AJ27" s="668"/>
      <c r="AK27" s="668"/>
      <c r="AL27" s="669"/>
      <c r="AM27" s="668"/>
      <c r="AN27" s="668"/>
      <c r="AO27" s="668"/>
      <c r="AP27" s="668"/>
      <c r="AQ27" s="668"/>
      <c r="AR27" s="668"/>
      <c r="AS27" s="654"/>
      <c r="AT27" s="667" t="s">
        <v>595</v>
      </c>
      <c r="AU27" s="668"/>
      <c r="AV27" s="668"/>
      <c r="AW27" s="668"/>
      <c r="AX27" s="668"/>
      <c r="AY27" s="668"/>
      <c r="AZ27" s="668"/>
      <c r="BA27" s="668"/>
      <c r="BB27" s="668"/>
      <c r="BC27" s="668"/>
      <c r="BD27" s="668"/>
      <c r="BE27" s="668"/>
      <c r="BF27" s="668"/>
      <c r="BG27" s="668"/>
      <c r="BH27" s="668"/>
      <c r="BI27" s="668"/>
      <c r="BJ27" s="668"/>
      <c r="BT27" s="189"/>
      <c r="BV27" s="189"/>
      <c r="BW27" s="648"/>
    </row>
    <row r="28" ht="21.75" customHeight="1">
      <c r="A28" s="634"/>
      <c r="B28" s="421" t="str">
        <f>IF(ISTEXT(A28),SUMIF('Production Calendar'!$F$3:$F$2071,'Garden Layout (to copy)'!$A28,'Production Calendar'!$G$3:$G$2701),"")</f>
        <v/>
      </c>
      <c r="C28" s="656" t="str">
        <f t="shared" si="1"/>
        <v/>
      </c>
      <c r="D28" s="657" t="str">
        <f t="array" ref="D28">IF(ISBLANK(A28),"",XLOOKUP($A28,'Codified Game Plan'!$E$3:$E$477,'Codified Game Plan'!$G$3:$G$477,0))</f>
        <v/>
      </c>
      <c r="E28" s="657" t="str">
        <f>IF(ISBLANK(A28),"",MAXIFS('Codified Game Plan'!$I$3:$I$477,'Codified Game Plan'!$E$3:$E$477,A28))</f>
        <v/>
      </c>
      <c r="F28" s="658" t="str">
        <f t="shared" si="2"/>
        <v>      - </v>
      </c>
      <c r="G28" s="666"/>
      <c r="H28" s="421"/>
      <c r="I28" s="421"/>
      <c r="J28" s="421"/>
      <c r="K28" s="421"/>
      <c r="L28" s="421"/>
      <c r="M28" s="421"/>
      <c r="N28" s="421"/>
      <c r="O28" s="421"/>
      <c r="P28" s="421"/>
      <c r="Q28" s="421"/>
      <c r="R28" s="421"/>
      <c r="S28" s="643"/>
      <c r="T28" s="189"/>
      <c r="U28" s="309"/>
      <c r="V28" s="661"/>
      <c r="W28" s="661"/>
      <c r="X28" s="661"/>
      <c r="Y28" s="661"/>
      <c r="Z28" s="661"/>
      <c r="AA28" s="661"/>
      <c r="AB28" s="661"/>
      <c r="AC28" s="661"/>
      <c r="AD28" s="671"/>
      <c r="AE28" s="661"/>
      <c r="AF28" s="661"/>
      <c r="AG28" s="661"/>
      <c r="AH28" s="661"/>
      <c r="AI28" s="661"/>
      <c r="AJ28" s="661"/>
      <c r="AK28" s="661"/>
      <c r="AL28" s="671"/>
      <c r="AM28" s="661"/>
      <c r="AN28" s="661"/>
      <c r="AO28" s="661"/>
      <c r="AP28" s="661"/>
      <c r="AQ28" s="661"/>
      <c r="AR28" s="661"/>
      <c r="AS28" s="672"/>
      <c r="AT28" s="309"/>
      <c r="AU28" s="661"/>
      <c r="AV28" s="661"/>
      <c r="AW28" s="661"/>
      <c r="AX28" s="661"/>
      <c r="AY28" s="661"/>
      <c r="AZ28" s="661"/>
      <c r="BA28" s="661"/>
      <c r="BB28" s="661"/>
      <c r="BC28" s="661"/>
      <c r="BD28" s="661"/>
      <c r="BE28" s="661"/>
      <c r="BF28" s="661"/>
      <c r="BG28" s="661"/>
      <c r="BH28" s="661"/>
      <c r="BI28" s="661"/>
      <c r="BJ28" s="661"/>
      <c r="BK28" s="196"/>
      <c r="BL28" s="196"/>
      <c r="BM28" s="196"/>
      <c r="BN28" s="196"/>
      <c r="BO28" s="196"/>
      <c r="BP28" s="196"/>
      <c r="BQ28" s="196"/>
      <c r="BR28" s="196"/>
      <c r="BS28" s="196"/>
      <c r="BT28" s="309"/>
      <c r="BU28" s="196"/>
      <c r="BV28" s="309"/>
      <c r="BW28" s="648"/>
    </row>
    <row r="29" ht="21.75" customHeight="1">
      <c r="A29" s="634"/>
      <c r="B29" s="421" t="str">
        <f>IF(ISTEXT(A29),SUMIF('Production Calendar'!$F$3:$F$2071,'Garden Layout (to copy)'!$A29,'Production Calendar'!$G$3:$G$2701),"")</f>
        <v/>
      </c>
      <c r="C29" s="656" t="str">
        <f t="shared" si="1"/>
        <v/>
      </c>
      <c r="D29" s="657" t="str">
        <f t="array" ref="D29">IF(ISBLANK(A29),"",XLOOKUP($A29,'Codified Game Plan'!$E$3:$E$477,'Codified Game Plan'!$G$3:$G$477,0))</f>
        <v/>
      </c>
      <c r="E29" s="657" t="str">
        <f>IF(ISBLANK(A29),"",MAXIFS('Codified Game Plan'!$I$3:$I$477,'Codified Game Plan'!$E$3:$E$477,A29))</f>
        <v/>
      </c>
      <c r="F29" s="658" t="str">
        <f t="shared" si="2"/>
        <v>      - </v>
      </c>
      <c r="G29" s="666"/>
      <c r="H29" s="666"/>
      <c r="I29" s="666"/>
      <c r="J29" s="666"/>
      <c r="K29" s="666"/>
      <c r="L29" s="666"/>
      <c r="M29" s="666"/>
      <c r="N29" s="666"/>
      <c r="O29" s="666"/>
      <c r="P29" s="666"/>
      <c r="Q29" s="666"/>
      <c r="R29" s="666"/>
      <c r="S29" s="643"/>
      <c r="T29" s="189"/>
      <c r="U29" s="673"/>
      <c r="V29" s="196"/>
      <c r="W29" s="196"/>
      <c r="X29" s="196"/>
      <c r="Y29" s="196"/>
      <c r="Z29" s="196"/>
      <c r="AA29" s="196"/>
      <c r="AB29" s="196"/>
      <c r="AC29" s="196"/>
      <c r="AD29" s="196"/>
      <c r="AE29" s="196"/>
      <c r="AF29" s="196"/>
      <c r="AG29" s="196"/>
      <c r="AH29" s="196"/>
      <c r="AI29" s="196"/>
      <c r="AJ29" s="196"/>
      <c r="AK29" s="196"/>
      <c r="AL29" s="196"/>
      <c r="AM29" s="196"/>
      <c r="AN29" s="196"/>
      <c r="AO29" s="196"/>
      <c r="AP29" s="196"/>
      <c r="AQ29" s="196"/>
      <c r="AR29" s="196"/>
      <c r="AS29" s="196"/>
      <c r="AT29" s="196"/>
      <c r="AU29" s="196"/>
      <c r="AV29" s="196"/>
      <c r="AW29" s="196"/>
      <c r="AX29" s="196"/>
      <c r="AY29" s="196"/>
      <c r="AZ29" s="196"/>
      <c r="BA29" s="196"/>
      <c r="BB29" s="196"/>
      <c r="BC29" s="196"/>
      <c r="BD29" s="196"/>
      <c r="BE29" s="196"/>
      <c r="BF29" s="196"/>
      <c r="BG29" s="196"/>
      <c r="BH29" s="196"/>
      <c r="BI29" s="196"/>
      <c r="BJ29" s="196"/>
      <c r="BK29" s="196"/>
      <c r="BL29" s="196"/>
      <c r="BM29" s="196"/>
      <c r="BN29" s="196"/>
      <c r="BO29" s="196"/>
      <c r="BP29" s="196"/>
      <c r="BQ29" s="196"/>
      <c r="BR29" s="196"/>
      <c r="BS29" s="196"/>
      <c r="BT29" s="196"/>
      <c r="BU29" s="196"/>
      <c r="BV29" s="309"/>
      <c r="BW29" s="648"/>
    </row>
    <row r="30" ht="21.75" customHeight="1">
      <c r="A30" s="634"/>
      <c r="B30" s="421" t="str">
        <f>IF(ISTEXT(A30),SUMIF('Production Calendar'!$F$3:$F$2071,'Garden Layout (to copy)'!$A30,'Production Calendar'!$G$3:$G$2701),"")</f>
        <v/>
      </c>
      <c r="C30" s="656" t="str">
        <f t="shared" si="1"/>
        <v/>
      </c>
      <c r="D30" s="657" t="str">
        <f t="array" ref="D30">IF(ISBLANK(A30),"",XLOOKUP($A30,'Codified Game Plan'!$E$3:$E$477,'Codified Game Plan'!$G$3:$G$477,0))</f>
        <v/>
      </c>
      <c r="E30" s="657" t="str">
        <f>IF(ISBLANK(A30),"",MAXIFS('Codified Game Plan'!$I$3:$I$477,'Codified Game Plan'!$E$3:$E$477,A30))</f>
        <v/>
      </c>
      <c r="F30" s="658" t="str">
        <f t="shared" si="2"/>
        <v>      - </v>
      </c>
      <c r="G30" s="666"/>
      <c r="H30" s="421"/>
      <c r="I30" s="421"/>
      <c r="J30" s="421"/>
      <c r="K30" s="421"/>
      <c r="L30" s="421"/>
      <c r="M30" s="421"/>
      <c r="N30" s="421"/>
      <c r="O30" s="421"/>
      <c r="P30" s="421"/>
      <c r="Q30" s="421"/>
      <c r="R30" s="421"/>
      <c r="S30" s="643"/>
      <c r="T30" s="189"/>
      <c r="U30" s="674" t="s">
        <v>672</v>
      </c>
      <c r="V30" s="196"/>
      <c r="W30" s="196"/>
      <c r="X30" s="196"/>
      <c r="Y30" s="196"/>
      <c r="Z30" s="196"/>
      <c r="AA30" s="196"/>
      <c r="AB30" s="196"/>
      <c r="AC30" s="196"/>
      <c r="AD30" s="196"/>
      <c r="AE30" s="196"/>
      <c r="AF30" s="196"/>
      <c r="AG30" s="309"/>
      <c r="AH30" s="654"/>
      <c r="AI30" s="655" t="s">
        <v>672</v>
      </c>
      <c r="AJ30" s="196"/>
      <c r="AK30" s="196"/>
      <c r="AL30" s="196"/>
      <c r="AM30" s="196"/>
      <c r="AN30" s="196"/>
      <c r="AO30" s="196"/>
      <c r="AP30" s="196"/>
      <c r="AQ30" s="196"/>
      <c r="AR30" s="309"/>
      <c r="AS30" s="654"/>
      <c r="AT30" s="655" t="s">
        <v>673</v>
      </c>
      <c r="AU30" s="196"/>
      <c r="AV30" s="196"/>
      <c r="AW30" s="196"/>
      <c r="AX30" s="196"/>
      <c r="AY30" s="196"/>
      <c r="AZ30" s="196"/>
      <c r="BA30" s="196"/>
      <c r="BB30" s="196"/>
      <c r="BC30" s="196"/>
      <c r="BD30" s="196"/>
      <c r="BE30" s="196"/>
      <c r="BF30" s="196"/>
      <c r="BG30" s="196"/>
      <c r="BH30" s="309"/>
      <c r="BI30" s="675"/>
      <c r="BJ30" s="655" t="s">
        <v>674</v>
      </c>
      <c r="BK30" s="196"/>
      <c r="BL30" s="196"/>
      <c r="BM30" s="196"/>
      <c r="BN30" s="309"/>
      <c r="BO30" s="646"/>
      <c r="BU30" s="189"/>
      <c r="BV30" s="676"/>
      <c r="BW30" s="648"/>
    </row>
    <row r="31" ht="21.75" customHeight="1">
      <c r="A31" s="634"/>
      <c r="B31" s="421" t="str">
        <f>IF(ISTEXT(A31),SUMIF('Production Calendar'!$F$3:$F$2071,'Garden Layout (to copy)'!$A31,'Production Calendar'!$G$3:$G$2701),"")</f>
        <v/>
      </c>
      <c r="C31" s="656" t="str">
        <f t="shared" si="1"/>
        <v/>
      </c>
      <c r="D31" s="657" t="str">
        <f t="array" ref="D31">IF(ISBLANK(A31),"",XLOOKUP($A31,'Codified Game Plan'!$E$3:$E$477,'Codified Game Plan'!$G$3:$G$477,0))</f>
        <v/>
      </c>
      <c r="E31" s="657" t="str">
        <f>IF(ISBLANK(A31),"",MAXIFS('Codified Game Plan'!$I$3:$I$477,'Codified Game Plan'!$E$3:$E$477,A31))</f>
        <v/>
      </c>
      <c r="F31" s="658" t="str">
        <f t="shared" si="2"/>
        <v>      - </v>
      </c>
      <c r="G31" s="666"/>
      <c r="H31" s="421"/>
      <c r="I31" s="421"/>
      <c r="J31" s="421"/>
      <c r="K31" s="421"/>
      <c r="L31" s="421"/>
      <c r="M31" s="421"/>
      <c r="N31" s="421"/>
      <c r="O31" s="421"/>
      <c r="P31" s="421"/>
      <c r="Q31" s="421"/>
      <c r="R31" s="421"/>
      <c r="S31" s="643"/>
      <c r="T31" s="189"/>
      <c r="U31" s="661"/>
      <c r="V31" s="662">
        <v>1.0</v>
      </c>
      <c r="W31" s="662">
        <v>2.0</v>
      </c>
      <c r="X31" s="662">
        <v>3.0</v>
      </c>
      <c r="Y31" s="662">
        <v>4.0</v>
      </c>
      <c r="Z31" s="662">
        <v>5.0</v>
      </c>
      <c r="AA31" s="662">
        <v>6.0</v>
      </c>
      <c r="AB31" s="662">
        <v>7.0</v>
      </c>
      <c r="AC31" s="662">
        <v>8.0</v>
      </c>
      <c r="AD31" s="663" t="s">
        <v>515</v>
      </c>
      <c r="AE31" s="662">
        <v>9.0</v>
      </c>
      <c r="AF31" s="662">
        <v>10.0</v>
      </c>
      <c r="AG31" s="662">
        <v>11.0</v>
      </c>
      <c r="AH31" s="189"/>
      <c r="AI31" s="662">
        <v>12.0</v>
      </c>
      <c r="AJ31" s="662">
        <v>13.0</v>
      </c>
      <c r="AK31" s="662">
        <v>14.0</v>
      </c>
      <c r="AL31" s="663" t="s">
        <v>515</v>
      </c>
      <c r="AM31" s="662">
        <v>15.0</v>
      </c>
      <c r="AN31" s="662">
        <v>16.0</v>
      </c>
      <c r="AO31" s="662">
        <v>17.0</v>
      </c>
      <c r="AP31" s="662">
        <v>18.0</v>
      </c>
      <c r="AQ31" s="662">
        <v>19.0</v>
      </c>
      <c r="AR31" s="662">
        <v>20.0</v>
      </c>
      <c r="AS31" s="654"/>
      <c r="AT31" s="661"/>
      <c r="AU31" s="662">
        <v>1.0</v>
      </c>
      <c r="AV31" s="662">
        <v>2.0</v>
      </c>
      <c r="AW31" s="662">
        <v>3.0</v>
      </c>
      <c r="AX31" s="662">
        <v>4.0</v>
      </c>
      <c r="AY31" s="662">
        <v>5.0</v>
      </c>
      <c r="AZ31" s="662">
        <v>6.0</v>
      </c>
      <c r="BA31" s="662">
        <v>7.0</v>
      </c>
      <c r="BB31" s="662">
        <v>8.0</v>
      </c>
      <c r="BC31" s="662">
        <v>9.0</v>
      </c>
      <c r="BD31" s="662">
        <v>10.0</v>
      </c>
      <c r="BE31" s="662">
        <v>11.0</v>
      </c>
      <c r="BF31" s="662">
        <v>12.0</v>
      </c>
      <c r="BG31" s="662">
        <v>13.0</v>
      </c>
      <c r="BH31" s="662">
        <v>14.0</v>
      </c>
      <c r="BI31" s="675"/>
      <c r="BJ31" s="677"/>
      <c r="BK31" s="662">
        <v>1.0</v>
      </c>
      <c r="BL31" s="662">
        <v>2.0</v>
      </c>
      <c r="BM31" s="662">
        <v>3.0</v>
      </c>
      <c r="BN31" s="662">
        <v>4.0</v>
      </c>
      <c r="BU31" s="189"/>
      <c r="BV31" s="189"/>
      <c r="BW31" s="648"/>
    </row>
    <row r="32" ht="21.75" customHeight="1">
      <c r="A32" s="634"/>
      <c r="B32" s="421" t="str">
        <f>IF(ISTEXT(A32),SUMIF('Production Calendar'!$F$3:$F$2071,'Garden Layout (to copy)'!$A32,'Production Calendar'!$G$3:$G$2701),"")</f>
        <v/>
      </c>
      <c r="C32" s="656" t="str">
        <f t="shared" si="1"/>
        <v/>
      </c>
      <c r="D32" s="657" t="str">
        <f t="array" ref="D32">IF(ISBLANK(A32),"",XLOOKUP($A32,'Codified Game Plan'!$E$3:$E$477,'Codified Game Plan'!$G$3:$G$477,0))</f>
        <v/>
      </c>
      <c r="E32" s="657" t="str">
        <f>IF(ISBLANK(A32),"",MAXIFS('Codified Game Plan'!$I$3:$I$477,'Codified Game Plan'!$E$3:$E$477,A32))</f>
        <v/>
      </c>
      <c r="F32" s="658" t="str">
        <f t="shared" si="2"/>
        <v>      - </v>
      </c>
      <c r="G32" s="666"/>
      <c r="H32" s="421"/>
      <c r="I32" s="421"/>
      <c r="J32" s="421"/>
      <c r="K32" s="421"/>
      <c r="L32" s="421"/>
      <c r="M32" s="421"/>
      <c r="N32" s="421"/>
      <c r="O32" s="421"/>
      <c r="P32" s="421"/>
      <c r="Q32" s="421"/>
      <c r="R32" s="421"/>
      <c r="S32" s="643"/>
      <c r="T32" s="189"/>
      <c r="U32" s="667" t="s">
        <v>517</v>
      </c>
      <c r="V32" s="668"/>
      <c r="W32" s="668"/>
      <c r="X32" s="668"/>
      <c r="Y32" s="668"/>
      <c r="Z32" s="668"/>
      <c r="AA32" s="668"/>
      <c r="AB32" s="668"/>
      <c r="AC32" s="668"/>
      <c r="AD32" s="669"/>
      <c r="AE32" s="668"/>
      <c r="AF32" s="668"/>
      <c r="AG32" s="668"/>
      <c r="AH32" s="189"/>
      <c r="AI32" s="668"/>
      <c r="AJ32" s="668"/>
      <c r="AK32" s="668"/>
      <c r="AL32" s="669"/>
      <c r="AM32" s="668"/>
      <c r="AN32" s="668"/>
      <c r="AO32" s="668"/>
      <c r="AP32" s="668"/>
      <c r="AQ32" s="668"/>
      <c r="AR32" s="668"/>
      <c r="AS32" s="654"/>
      <c r="AT32" s="667" t="s">
        <v>517</v>
      </c>
      <c r="AU32" s="668"/>
      <c r="AV32" s="668"/>
      <c r="AW32" s="668"/>
      <c r="AX32" s="668"/>
      <c r="AY32" s="668"/>
      <c r="AZ32" s="668"/>
      <c r="BA32" s="668"/>
      <c r="BB32" s="668"/>
      <c r="BC32" s="668"/>
      <c r="BD32" s="668"/>
      <c r="BE32" s="668"/>
      <c r="BF32" s="668"/>
      <c r="BG32" s="668"/>
      <c r="BH32" s="668"/>
      <c r="BI32" s="675"/>
      <c r="BJ32" s="667" t="s">
        <v>517</v>
      </c>
      <c r="BK32" s="668"/>
      <c r="BL32" s="668"/>
      <c r="BM32" s="668"/>
      <c r="BN32" s="668"/>
      <c r="BU32" s="189"/>
      <c r="BV32" s="189"/>
      <c r="BW32" s="648"/>
    </row>
    <row r="33" ht="21.75" customHeight="1">
      <c r="A33" s="634"/>
      <c r="B33" s="421" t="str">
        <f>IF(ISTEXT(A33),SUMIF('Production Calendar'!$F$3:$F$2071,'Garden Layout (to copy)'!$A33,'Production Calendar'!$G$3:$G$2701),"")</f>
        <v/>
      </c>
      <c r="C33" s="656" t="str">
        <f t="shared" si="1"/>
        <v/>
      </c>
      <c r="D33" s="657" t="str">
        <f t="array" ref="D33">IF(ISBLANK(A33),"",XLOOKUP($A33,'Codified Game Plan'!$E$3:$E$477,'Codified Game Plan'!$G$3:$G$477,0))</f>
        <v/>
      </c>
      <c r="E33" s="657" t="str">
        <f>IF(ISBLANK(A33),"",MAXIFS('Codified Game Plan'!$I$3:$I$477,'Codified Game Plan'!$E$3:$E$477,A33))</f>
        <v/>
      </c>
      <c r="F33" s="658" t="str">
        <f t="shared" si="2"/>
        <v>      - </v>
      </c>
      <c r="G33" s="666"/>
      <c r="H33" s="666"/>
      <c r="I33" s="666"/>
      <c r="J33" s="666"/>
      <c r="K33" s="666"/>
      <c r="L33" s="666"/>
      <c r="M33" s="666"/>
      <c r="N33" s="666"/>
      <c r="O33" s="666"/>
      <c r="P33" s="666"/>
      <c r="Q33" s="666"/>
      <c r="R33" s="666"/>
      <c r="S33" s="643"/>
      <c r="T33" s="189"/>
      <c r="U33" s="309"/>
      <c r="V33" s="661"/>
      <c r="W33" s="661"/>
      <c r="X33" s="661"/>
      <c r="Y33" s="661"/>
      <c r="Z33" s="661"/>
      <c r="AA33" s="661"/>
      <c r="AB33" s="661"/>
      <c r="AC33" s="661"/>
      <c r="AD33" s="669"/>
      <c r="AE33" s="661"/>
      <c r="AF33" s="661"/>
      <c r="AG33" s="661"/>
      <c r="AH33" s="189"/>
      <c r="AI33" s="661"/>
      <c r="AJ33" s="661"/>
      <c r="AK33" s="661"/>
      <c r="AL33" s="669"/>
      <c r="AM33" s="661"/>
      <c r="AN33" s="661"/>
      <c r="AO33" s="661"/>
      <c r="AP33" s="661"/>
      <c r="AQ33" s="661"/>
      <c r="AR33" s="661"/>
      <c r="AS33" s="654"/>
      <c r="AT33" s="309"/>
      <c r="AU33" s="661"/>
      <c r="AV33" s="661"/>
      <c r="AW33" s="661"/>
      <c r="AX33" s="661"/>
      <c r="AY33" s="661"/>
      <c r="AZ33" s="661"/>
      <c r="BA33" s="661"/>
      <c r="BB33" s="661"/>
      <c r="BC33" s="661"/>
      <c r="BD33" s="661"/>
      <c r="BE33" s="661"/>
      <c r="BF33" s="661"/>
      <c r="BG33" s="661"/>
      <c r="BH33" s="661"/>
      <c r="BI33" s="675"/>
      <c r="BJ33" s="309"/>
      <c r="BK33" s="661"/>
      <c r="BL33" s="661"/>
      <c r="BM33" s="661"/>
      <c r="BN33" s="661"/>
      <c r="BU33" s="189"/>
      <c r="BV33" s="189"/>
      <c r="BW33" s="648"/>
    </row>
    <row r="34" ht="21.75" customHeight="1">
      <c r="A34" s="634"/>
      <c r="B34" s="421" t="str">
        <f>IF(ISTEXT(A34),SUMIF('Production Calendar'!$F$3:$F$2071,'Garden Layout (to copy)'!$A34,'Production Calendar'!$G$3:$G$2701),"")</f>
        <v/>
      </c>
      <c r="C34" s="656" t="str">
        <f t="shared" si="1"/>
        <v/>
      </c>
      <c r="D34" s="657" t="str">
        <f t="array" ref="D34">IF(ISBLANK(A34),"",XLOOKUP($A34,'Codified Game Plan'!$E$3:$E$477,'Codified Game Plan'!$G$3:$G$477,0))</f>
        <v/>
      </c>
      <c r="E34" s="657" t="str">
        <f>IF(ISBLANK(A34),"",MAXIFS('Codified Game Plan'!$I$3:$I$477,'Codified Game Plan'!$E$3:$E$477,A34))</f>
        <v/>
      </c>
      <c r="F34" s="658" t="str">
        <f t="shared" si="2"/>
        <v>      - </v>
      </c>
      <c r="G34" s="666"/>
      <c r="H34" s="421"/>
      <c r="I34" s="421"/>
      <c r="J34" s="421"/>
      <c r="K34" s="421"/>
      <c r="L34" s="421"/>
      <c r="M34" s="421"/>
      <c r="N34" s="421"/>
      <c r="O34" s="421"/>
      <c r="P34" s="421"/>
      <c r="Q34" s="421"/>
      <c r="R34" s="421"/>
      <c r="S34" s="643"/>
      <c r="T34" s="189"/>
      <c r="U34" s="667" t="s">
        <v>524</v>
      </c>
      <c r="V34" s="668"/>
      <c r="W34" s="668"/>
      <c r="X34" s="668"/>
      <c r="Y34" s="668"/>
      <c r="Z34" s="668"/>
      <c r="AA34" s="668"/>
      <c r="AB34" s="668"/>
      <c r="AC34" s="668"/>
      <c r="AD34" s="669"/>
      <c r="AE34" s="668"/>
      <c r="AF34" s="668"/>
      <c r="AG34" s="668"/>
      <c r="AH34" s="189"/>
      <c r="AI34" s="668"/>
      <c r="AJ34" s="668"/>
      <c r="AK34" s="668"/>
      <c r="AL34" s="669"/>
      <c r="AM34" s="668"/>
      <c r="AN34" s="668"/>
      <c r="AO34" s="668"/>
      <c r="AP34" s="668"/>
      <c r="AQ34" s="668"/>
      <c r="AR34" s="668"/>
      <c r="AS34" s="654"/>
      <c r="AT34" s="667" t="s">
        <v>524</v>
      </c>
      <c r="AU34" s="668"/>
      <c r="AV34" s="668"/>
      <c r="AW34" s="668"/>
      <c r="AX34" s="668"/>
      <c r="AY34" s="668"/>
      <c r="AZ34" s="668"/>
      <c r="BA34" s="668"/>
      <c r="BB34" s="668"/>
      <c r="BC34" s="668"/>
      <c r="BD34" s="668"/>
      <c r="BE34" s="668"/>
      <c r="BF34" s="668"/>
      <c r="BG34" s="668"/>
      <c r="BH34" s="668"/>
      <c r="BI34" s="675"/>
      <c r="BJ34" s="667" t="s">
        <v>524</v>
      </c>
      <c r="BK34" s="668"/>
      <c r="BL34" s="668"/>
      <c r="BM34" s="668"/>
      <c r="BN34" s="668"/>
      <c r="BU34" s="189"/>
      <c r="BV34" s="189"/>
      <c r="BW34" s="648"/>
    </row>
    <row r="35" ht="21.75" customHeight="1">
      <c r="A35" s="634"/>
      <c r="B35" s="421" t="str">
        <f>IF(ISTEXT(A35),SUMIF('Production Calendar'!$F$3:$F$2071,'Garden Layout (to copy)'!$A35,'Production Calendar'!$G$3:$G$2701),"")</f>
        <v/>
      </c>
      <c r="C35" s="656" t="str">
        <f t="shared" si="1"/>
        <v/>
      </c>
      <c r="D35" s="657" t="str">
        <f t="array" ref="D35">IF(ISBLANK(A35),"",XLOOKUP($A35,'Codified Game Plan'!$E$3:$E$477,'Codified Game Plan'!$G$3:$G$477,0))</f>
        <v/>
      </c>
      <c r="E35" s="657" t="str">
        <f>IF(ISBLANK(A35),"",MAXIFS('Codified Game Plan'!$I$3:$I$477,'Codified Game Plan'!$E$3:$E$477,A35))</f>
        <v/>
      </c>
      <c r="F35" s="658" t="str">
        <f t="shared" si="2"/>
        <v>      - </v>
      </c>
      <c r="G35" s="666"/>
      <c r="H35" s="421"/>
      <c r="I35" s="421"/>
      <c r="J35" s="421"/>
      <c r="K35" s="421"/>
      <c r="L35" s="421"/>
      <c r="M35" s="421"/>
      <c r="N35" s="421"/>
      <c r="O35" s="421"/>
      <c r="P35" s="421"/>
      <c r="Q35" s="421"/>
      <c r="R35" s="421"/>
      <c r="S35" s="643"/>
      <c r="T35" s="189"/>
      <c r="U35" s="309"/>
      <c r="V35" s="661"/>
      <c r="W35" s="661"/>
      <c r="X35" s="661"/>
      <c r="Y35" s="661"/>
      <c r="Z35" s="661"/>
      <c r="AA35" s="661"/>
      <c r="AB35" s="661"/>
      <c r="AC35" s="661"/>
      <c r="AD35" s="669"/>
      <c r="AE35" s="661"/>
      <c r="AF35" s="661"/>
      <c r="AG35" s="661"/>
      <c r="AH35" s="189"/>
      <c r="AI35" s="661"/>
      <c r="AJ35" s="661"/>
      <c r="AK35" s="661"/>
      <c r="AL35" s="669"/>
      <c r="AM35" s="661"/>
      <c r="AN35" s="661"/>
      <c r="AO35" s="661"/>
      <c r="AP35" s="661"/>
      <c r="AQ35" s="661"/>
      <c r="AR35" s="661"/>
      <c r="AS35" s="654"/>
      <c r="AT35" s="309"/>
      <c r="AU35" s="661"/>
      <c r="AV35" s="661"/>
      <c r="AW35" s="661"/>
      <c r="AX35" s="661"/>
      <c r="AY35" s="661"/>
      <c r="AZ35" s="661"/>
      <c r="BA35" s="661"/>
      <c r="BB35" s="661"/>
      <c r="BC35" s="661"/>
      <c r="BD35" s="661"/>
      <c r="BE35" s="661"/>
      <c r="BF35" s="661"/>
      <c r="BG35" s="661"/>
      <c r="BH35" s="661"/>
      <c r="BI35" s="675"/>
      <c r="BJ35" s="309"/>
      <c r="BK35" s="661"/>
      <c r="BL35" s="661"/>
      <c r="BM35" s="661"/>
      <c r="BN35" s="661"/>
      <c r="BU35" s="189"/>
      <c r="BV35" s="189"/>
      <c r="BW35" s="648"/>
    </row>
    <row r="36" ht="21.75" customHeight="1">
      <c r="A36" s="634"/>
      <c r="B36" s="421" t="str">
        <f>IF(ISTEXT(A36),SUMIF('Production Calendar'!$F$3:$F$2071,'Garden Layout (to copy)'!$A36,'Production Calendar'!$G$3:$G$2701),"")</f>
        <v/>
      </c>
      <c r="C36" s="656" t="str">
        <f t="shared" si="1"/>
        <v/>
      </c>
      <c r="D36" s="657" t="str">
        <f t="array" ref="D36">IF(ISBLANK(A36),"",XLOOKUP($A36,'Codified Game Plan'!$E$3:$E$477,'Codified Game Plan'!$G$3:$G$477,0))</f>
        <v/>
      </c>
      <c r="E36" s="657" t="str">
        <f>IF(ISBLANK(A36),"",MAXIFS('Codified Game Plan'!$I$3:$I$477,'Codified Game Plan'!$E$3:$E$477,A36))</f>
        <v/>
      </c>
      <c r="F36" s="658" t="str">
        <f t="shared" si="2"/>
        <v>      - </v>
      </c>
      <c r="G36" s="421"/>
      <c r="H36" s="421"/>
      <c r="I36" s="421"/>
      <c r="J36" s="421"/>
      <c r="K36" s="421"/>
      <c r="L36" s="421"/>
      <c r="M36" s="421"/>
      <c r="N36" s="421"/>
      <c r="O36" s="421"/>
      <c r="P36" s="421"/>
      <c r="Q36" s="421"/>
      <c r="R36" s="421"/>
      <c r="S36" s="643"/>
      <c r="T36" s="189"/>
      <c r="U36" s="667" t="s">
        <v>529</v>
      </c>
      <c r="V36" s="668"/>
      <c r="W36" s="668"/>
      <c r="X36" s="668"/>
      <c r="Y36" s="668"/>
      <c r="Z36" s="668"/>
      <c r="AA36" s="668"/>
      <c r="AB36" s="668"/>
      <c r="AC36" s="668"/>
      <c r="AD36" s="669"/>
      <c r="AE36" s="668"/>
      <c r="AF36" s="668"/>
      <c r="AG36" s="668"/>
      <c r="AH36" s="189"/>
      <c r="AI36" s="668"/>
      <c r="AJ36" s="668"/>
      <c r="AK36" s="668"/>
      <c r="AL36" s="669"/>
      <c r="AM36" s="668"/>
      <c r="AN36" s="668"/>
      <c r="AO36" s="668"/>
      <c r="AP36" s="668"/>
      <c r="AQ36" s="668"/>
      <c r="AR36" s="668"/>
      <c r="AS36" s="654"/>
      <c r="AT36" s="667" t="s">
        <v>529</v>
      </c>
      <c r="AU36" s="668"/>
      <c r="AV36" s="668"/>
      <c r="AW36" s="668"/>
      <c r="AX36" s="668"/>
      <c r="AY36" s="668"/>
      <c r="AZ36" s="668"/>
      <c r="BA36" s="668"/>
      <c r="BB36" s="668"/>
      <c r="BC36" s="668"/>
      <c r="BD36" s="668"/>
      <c r="BE36" s="668"/>
      <c r="BF36" s="668"/>
      <c r="BG36" s="668"/>
      <c r="BH36" s="668"/>
      <c r="BI36" s="675"/>
      <c r="BJ36" s="667" t="s">
        <v>529</v>
      </c>
      <c r="BK36" s="668"/>
      <c r="BL36" s="668"/>
      <c r="BM36" s="668"/>
      <c r="BN36" s="668"/>
      <c r="BU36" s="189"/>
      <c r="BV36" s="189"/>
      <c r="BW36" s="648"/>
    </row>
    <row r="37" ht="21.75" customHeight="1">
      <c r="A37" s="634"/>
      <c r="B37" s="421" t="str">
        <f>IF(ISTEXT(A37),SUMIF('Production Calendar'!$F$3:$F$2071,'Garden Layout (to copy)'!$A37,'Production Calendar'!$G$3:$G$2701),"")</f>
        <v/>
      </c>
      <c r="C37" s="656" t="str">
        <f t="shared" si="1"/>
        <v/>
      </c>
      <c r="D37" s="657" t="str">
        <f t="array" ref="D37">IF(ISBLANK(A37),"",XLOOKUP($A37,'Codified Game Plan'!$E$3:$E$477,'Codified Game Plan'!$G$3:$G$477,0))</f>
        <v/>
      </c>
      <c r="E37" s="657" t="str">
        <f>IF(ISBLANK(A37),"",MAXIFS('Codified Game Plan'!$I$3:$I$477,'Codified Game Plan'!$E$3:$E$477,A37))</f>
        <v/>
      </c>
      <c r="F37" s="658" t="str">
        <f t="shared" si="2"/>
        <v>      - </v>
      </c>
      <c r="G37" s="421"/>
      <c r="H37" s="421"/>
      <c r="I37" s="421"/>
      <c r="J37" s="421"/>
      <c r="K37" s="421"/>
      <c r="L37" s="421"/>
      <c r="M37" s="421"/>
      <c r="N37" s="421"/>
      <c r="O37" s="421"/>
      <c r="P37" s="421"/>
      <c r="Q37" s="421"/>
      <c r="R37" s="421"/>
      <c r="S37" s="643"/>
      <c r="T37" s="189"/>
      <c r="U37" s="309"/>
      <c r="V37" s="661"/>
      <c r="W37" s="661"/>
      <c r="X37" s="661"/>
      <c r="Y37" s="661"/>
      <c r="Z37" s="661"/>
      <c r="AA37" s="661"/>
      <c r="AB37" s="661"/>
      <c r="AC37" s="661"/>
      <c r="AD37" s="669"/>
      <c r="AE37" s="661"/>
      <c r="AF37" s="661"/>
      <c r="AG37" s="661"/>
      <c r="AH37" s="189"/>
      <c r="AI37" s="661"/>
      <c r="AJ37" s="661"/>
      <c r="AK37" s="661"/>
      <c r="AL37" s="669"/>
      <c r="AM37" s="661"/>
      <c r="AN37" s="661"/>
      <c r="AO37" s="661"/>
      <c r="AP37" s="661"/>
      <c r="AQ37" s="661"/>
      <c r="AR37" s="661"/>
      <c r="AS37" s="654"/>
      <c r="AT37" s="309"/>
      <c r="AU37" s="661"/>
      <c r="AV37" s="661"/>
      <c r="AW37" s="661"/>
      <c r="AX37" s="661"/>
      <c r="AY37" s="661"/>
      <c r="AZ37" s="661"/>
      <c r="BA37" s="661"/>
      <c r="BB37" s="661"/>
      <c r="BC37" s="661"/>
      <c r="BD37" s="661"/>
      <c r="BE37" s="661"/>
      <c r="BF37" s="661"/>
      <c r="BG37" s="661"/>
      <c r="BH37" s="661"/>
      <c r="BI37" s="675"/>
      <c r="BJ37" s="309"/>
      <c r="BK37" s="661"/>
      <c r="BL37" s="661"/>
      <c r="BM37" s="661"/>
      <c r="BN37" s="661"/>
      <c r="BU37" s="189"/>
      <c r="BV37" s="189"/>
      <c r="BW37" s="648"/>
    </row>
    <row r="38" ht="21.75" customHeight="1">
      <c r="A38" s="634"/>
      <c r="B38" s="421" t="str">
        <f>IF(ISTEXT(A38),SUMIF('Production Calendar'!$F$3:$F$2071,'Garden Layout (to copy)'!$A38,'Production Calendar'!$G$3:$G$2701),"")</f>
        <v/>
      </c>
      <c r="C38" s="656" t="str">
        <f t="shared" si="1"/>
        <v/>
      </c>
      <c r="D38" s="657" t="str">
        <f t="array" ref="D38">IF(ISBLANK(A38),"",XLOOKUP($A38,'Codified Game Plan'!$E$3:$E$477,'Codified Game Plan'!$G$3:$G$477,0))</f>
        <v/>
      </c>
      <c r="E38" s="657" t="str">
        <f>IF(ISBLANK(A38),"",MAXIFS('Codified Game Plan'!$I$3:$I$477,'Codified Game Plan'!$E$3:$E$477,A38))</f>
        <v/>
      </c>
      <c r="F38" s="658" t="str">
        <f t="shared" si="2"/>
        <v>      - </v>
      </c>
      <c r="G38" s="421"/>
      <c r="H38" s="421"/>
      <c r="I38" s="421"/>
      <c r="J38" s="421"/>
      <c r="K38" s="421"/>
      <c r="L38" s="421"/>
      <c r="M38" s="421"/>
      <c r="N38" s="421"/>
      <c r="O38" s="421"/>
      <c r="P38" s="421"/>
      <c r="Q38" s="421"/>
      <c r="R38" s="421"/>
      <c r="S38" s="643"/>
      <c r="T38" s="189"/>
      <c r="U38" s="667" t="s">
        <v>538</v>
      </c>
      <c r="V38" s="668"/>
      <c r="W38" s="668"/>
      <c r="X38" s="668"/>
      <c r="Y38" s="668"/>
      <c r="Z38" s="668"/>
      <c r="AA38" s="668"/>
      <c r="AB38" s="668"/>
      <c r="AC38" s="668"/>
      <c r="AD38" s="669"/>
      <c r="AE38" s="668"/>
      <c r="AF38" s="668"/>
      <c r="AG38" s="668"/>
      <c r="AH38" s="189"/>
      <c r="AI38" s="668"/>
      <c r="AJ38" s="668"/>
      <c r="AK38" s="668"/>
      <c r="AL38" s="669"/>
      <c r="AM38" s="668"/>
      <c r="AN38" s="668"/>
      <c r="AO38" s="668"/>
      <c r="AP38" s="668"/>
      <c r="AQ38" s="668"/>
      <c r="AR38" s="668"/>
      <c r="AS38" s="654"/>
      <c r="AT38" s="667" t="s">
        <v>538</v>
      </c>
      <c r="AU38" s="668"/>
      <c r="AV38" s="668"/>
      <c r="AW38" s="668"/>
      <c r="AX38" s="668"/>
      <c r="AY38" s="668"/>
      <c r="AZ38" s="668"/>
      <c r="BA38" s="668"/>
      <c r="BB38" s="668"/>
      <c r="BC38" s="668"/>
      <c r="BD38" s="668"/>
      <c r="BE38" s="668"/>
      <c r="BF38" s="668"/>
      <c r="BG38" s="668"/>
      <c r="BH38" s="668"/>
      <c r="BI38" s="675"/>
      <c r="BJ38" s="667" t="s">
        <v>538</v>
      </c>
      <c r="BK38" s="668"/>
      <c r="BL38" s="668"/>
      <c r="BM38" s="668"/>
      <c r="BN38" s="668"/>
      <c r="BU38" s="189"/>
      <c r="BV38" s="189"/>
      <c r="BW38" s="648"/>
    </row>
    <row r="39" ht="21.75" customHeight="1">
      <c r="A39" s="634"/>
      <c r="B39" s="421" t="str">
        <f>IF(ISTEXT(A39),SUMIF('Production Calendar'!$F$3:$F$2071,'Garden Layout (to copy)'!$A39,'Production Calendar'!$G$3:$G$2701),"")</f>
        <v/>
      </c>
      <c r="C39" s="656" t="str">
        <f t="shared" si="1"/>
        <v/>
      </c>
      <c r="D39" s="657" t="str">
        <f t="array" ref="D39">IF(ISBLANK(A39),"",XLOOKUP($A39,'Codified Game Plan'!$E$3:$E$477,'Codified Game Plan'!$G$3:$G$477,0))</f>
        <v/>
      </c>
      <c r="E39" s="657" t="str">
        <f>IF(ISBLANK(A39),"",MAXIFS('Codified Game Plan'!$I$3:$I$477,'Codified Game Plan'!$E$3:$E$477,A39))</f>
        <v/>
      </c>
      <c r="F39" s="658" t="str">
        <f t="shared" si="2"/>
        <v>      - </v>
      </c>
      <c r="G39" s="421"/>
      <c r="H39" s="421"/>
      <c r="I39" s="421"/>
      <c r="J39" s="421"/>
      <c r="K39" s="421"/>
      <c r="L39" s="421"/>
      <c r="M39" s="421"/>
      <c r="N39" s="421"/>
      <c r="O39" s="421"/>
      <c r="P39" s="421"/>
      <c r="Q39" s="421"/>
      <c r="R39" s="421"/>
      <c r="S39" s="643"/>
      <c r="T39" s="189"/>
      <c r="U39" s="309"/>
      <c r="V39" s="661"/>
      <c r="W39" s="661"/>
      <c r="X39" s="661"/>
      <c r="Y39" s="661"/>
      <c r="Z39" s="661"/>
      <c r="AA39" s="661"/>
      <c r="AB39" s="661"/>
      <c r="AC39" s="661"/>
      <c r="AD39" s="669"/>
      <c r="AE39" s="661"/>
      <c r="AF39" s="661"/>
      <c r="AG39" s="661"/>
      <c r="AH39" s="189"/>
      <c r="AI39" s="661"/>
      <c r="AJ39" s="661"/>
      <c r="AK39" s="661"/>
      <c r="AL39" s="669"/>
      <c r="AM39" s="661"/>
      <c r="AN39" s="661"/>
      <c r="AO39" s="661"/>
      <c r="AP39" s="661"/>
      <c r="AQ39" s="661"/>
      <c r="AR39" s="661"/>
      <c r="AS39" s="654"/>
      <c r="AT39" s="309"/>
      <c r="AU39" s="661"/>
      <c r="AV39" s="661"/>
      <c r="AW39" s="661"/>
      <c r="AX39" s="661"/>
      <c r="AY39" s="661"/>
      <c r="AZ39" s="661"/>
      <c r="BA39" s="661"/>
      <c r="BB39" s="661"/>
      <c r="BC39" s="661"/>
      <c r="BD39" s="661"/>
      <c r="BE39" s="661"/>
      <c r="BF39" s="661"/>
      <c r="BG39" s="661"/>
      <c r="BH39" s="661"/>
      <c r="BI39" s="675"/>
      <c r="BJ39" s="309"/>
      <c r="BK39" s="661"/>
      <c r="BL39" s="661"/>
      <c r="BM39" s="661"/>
      <c r="BN39" s="661"/>
      <c r="BU39" s="189"/>
      <c r="BV39" s="189"/>
      <c r="BW39" s="648"/>
    </row>
    <row r="40" ht="21.75" customHeight="1">
      <c r="A40" s="634"/>
      <c r="B40" s="421" t="str">
        <f>IF(ISTEXT(A40),SUMIF('Production Calendar'!$F$3:$F$2071,'Garden Layout (to copy)'!$A40,'Production Calendar'!$G$3:$G$2701),"")</f>
        <v/>
      </c>
      <c r="C40" s="656" t="str">
        <f t="shared" si="1"/>
        <v/>
      </c>
      <c r="D40" s="657" t="str">
        <f t="array" ref="D40">IF(ISBLANK(A40),"",XLOOKUP($A40,'Codified Game Plan'!$E$3:$E$477,'Codified Game Plan'!$G$3:$G$477,0))</f>
        <v/>
      </c>
      <c r="E40" s="657" t="str">
        <f>IF(ISBLANK(A40),"",MAXIFS('Codified Game Plan'!$I$3:$I$477,'Codified Game Plan'!$E$3:$E$477,A40))</f>
        <v/>
      </c>
      <c r="F40" s="658" t="str">
        <f t="shared" si="2"/>
        <v>      - </v>
      </c>
      <c r="G40" s="421"/>
      <c r="H40" s="421"/>
      <c r="I40" s="421"/>
      <c r="J40" s="421"/>
      <c r="K40" s="421"/>
      <c r="L40" s="421"/>
      <c r="M40" s="421"/>
      <c r="N40" s="421"/>
      <c r="O40" s="421"/>
      <c r="P40" s="421"/>
      <c r="Q40" s="421"/>
      <c r="R40" s="421"/>
      <c r="S40" s="643"/>
      <c r="T40" s="189"/>
      <c r="U40" s="667" t="s">
        <v>556</v>
      </c>
      <c r="V40" s="668"/>
      <c r="W40" s="668"/>
      <c r="X40" s="668"/>
      <c r="Y40" s="668"/>
      <c r="Z40" s="668"/>
      <c r="AA40" s="668"/>
      <c r="AB40" s="668"/>
      <c r="AC40" s="668"/>
      <c r="AD40" s="669"/>
      <c r="AE40" s="668"/>
      <c r="AF40" s="668"/>
      <c r="AG40" s="668"/>
      <c r="AH40" s="189"/>
      <c r="AI40" s="668"/>
      <c r="AJ40" s="668"/>
      <c r="AK40" s="668"/>
      <c r="AL40" s="669"/>
      <c r="AM40" s="668"/>
      <c r="AN40" s="668"/>
      <c r="AO40" s="668"/>
      <c r="AP40" s="668"/>
      <c r="AQ40" s="668"/>
      <c r="AR40" s="668"/>
      <c r="AS40" s="654"/>
      <c r="AT40" s="667" t="s">
        <v>556</v>
      </c>
      <c r="AU40" s="668"/>
      <c r="AV40" s="668"/>
      <c r="AW40" s="668"/>
      <c r="AX40" s="668"/>
      <c r="AY40" s="668"/>
      <c r="AZ40" s="668"/>
      <c r="BA40" s="668"/>
      <c r="BB40" s="668"/>
      <c r="BC40" s="668"/>
      <c r="BD40" s="668"/>
      <c r="BE40" s="668"/>
      <c r="BF40" s="668"/>
      <c r="BG40" s="668"/>
      <c r="BH40" s="668"/>
      <c r="BI40" s="675"/>
      <c r="BJ40" s="667" t="s">
        <v>556</v>
      </c>
      <c r="BK40" s="668"/>
      <c r="BL40" s="668"/>
      <c r="BM40" s="668"/>
      <c r="BN40" s="668"/>
      <c r="BU40" s="189"/>
      <c r="BV40" s="189"/>
      <c r="BW40" s="648"/>
    </row>
    <row r="41" ht="21.75" customHeight="1">
      <c r="A41" s="634"/>
      <c r="B41" s="421" t="str">
        <f>IF(ISTEXT(A41),SUMIF('Production Calendar'!$F$3:$F$2071,'Garden Layout (to copy)'!$A41,'Production Calendar'!$G$3:$G$2701),"")</f>
        <v/>
      </c>
      <c r="C41" s="656" t="str">
        <f t="shared" si="1"/>
        <v/>
      </c>
      <c r="D41" s="657" t="str">
        <f t="array" ref="D41">IF(ISBLANK(A41),"",XLOOKUP($A41,'Codified Game Plan'!$E$3:$E$477,'Codified Game Plan'!$G$3:$G$477,0))</f>
        <v/>
      </c>
      <c r="E41" s="657" t="str">
        <f>IF(ISBLANK(A41),"",MAXIFS('Codified Game Plan'!$I$3:$I$477,'Codified Game Plan'!$E$3:$E$477,A41))</f>
        <v/>
      </c>
      <c r="F41" s="658" t="str">
        <f t="shared" si="2"/>
        <v>      - </v>
      </c>
      <c r="G41" s="421"/>
      <c r="H41" s="421"/>
      <c r="I41" s="421"/>
      <c r="J41" s="421"/>
      <c r="K41" s="421"/>
      <c r="L41" s="421"/>
      <c r="M41" s="421"/>
      <c r="N41" s="421"/>
      <c r="O41" s="421"/>
      <c r="P41" s="421"/>
      <c r="Q41" s="421"/>
      <c r="R41" s="421"/>
      <c r="S41" s="643"/>
      <c r="T41" s="189"/>
      <c r="U41" s="309"/>
      <c r="V41" s="661"/>
      <c r="W41" s="661"/>
      <c r="X41" s="661"/>
      <c r="Y41" s="661"/>
      <c r="Z41" s="661"/>
      <c r="AA41" s="661"/>
      <c r="AB41" s="661"/>
      <c r="AC41" s="661"/>
      <c r="AD41" s="669"/>
      <c r="AE41" s="661"/>
      <c r="AF41" s="661"/>
      <c r="AG41" s="661"/>
      <c r="AH41" s="189"/>
      <c r="AI41" s="661"/>
      <c r="AJ41" s="661"/>
      <c r="AK41" s="661"/>
      <c r="AL41" s="669"/>
      <c r="AM41" s="661"/>
      <c r="AN41" s="661"/>
      <c r="AO41" s="661"/>
      <c r="AP41" s="661"/>
      <c r="AQ41" s="661"/>
      <c r="AR41" s="661"/>
      <c r="AS41" s="654"/>
      <c r="AT41" s="309"/>
      <c r="AU41" s="661"/>
      <c r="AV41" s="661"/>
      <c r="AW41" s="661"/>
      <c r="AX41" s="661"/>
      <c r="AY41" s="661"/>
      <c r="AZ41" s="661"/>
      <c r="BA41" s="661"/>
      <c r="BB41" s="661"/>
      <c r="BC41" s="661"/>
      <c r="BD41" s="661"/>
      <c r="BE41" s="661"/>
      <c r="BF41" s="661"/>
      <c r="BG41" s="661"/>
      <c r="BH41" s="661"/>
      <c r="BI41" s="675"/>
      <c r="BJ41" s="309"/>
      <c r="BK41" s="661"/>
      <c r="BL41" s="661"/>
      <c r="BM41" s="661"/>
      <c r="BN41" s="661"/>
      <c r="BU41" s="189"/>
      <c r="BV41" s="189"/>
      <c r="BW41" s="648"/>
    </row>
    <row r="42" ht="21.75" customHeight="1">
      <c r="A42" s="634"/>
      <c r="B42" s="421" t="str">
        <f>IF(ISTEXT(A42),SUMIF('Production Calendar'!$F$3:$F$2071,'Garden Layout (to copy)'!$A42,'Production Calendar'!$G$3:$G$2701),"")</f>
        <v/>
      </c>
      <c r="C42" s="656" t="str">
        <f t="shared" si="1"/>
        <v/>
      </c>
      <c r="D42" s="657" t="str">
        <f t="array" ref="D42">IF(ISBLANK(A42),"",XLOOKUP($A42,'Codified Game Plan'!$E$3:$E$477,'Codified Game Plan'!$G$3:$G$477,0))</f>
        <v/>
      </c>
      <c r="E42" s="657" t="str">
        <f>IF(ISBLANK(A42),"",MAXIFS('Codified Game Plan'!$I$3:$I$477,'Codified Game Plan'!$E$3:$E$477,A42))</f>
        <v/>
      </c>
      <c r="F42" s="658" t="str">
        <f t="shared" si="2"/>
        <v>      - </v>
      </c>
      <c r="G42" s="421"/>
      <c r="H42" s="421"/>
      <c r="I42" s="421"/>
      <c r="J42" s="421"/>
      <c r="K42" s="421"/>
      <c r="L42" s="421"/>
      <c r="M42" s="421"/>
      <c r="N42" s="421"/>
      <c r="O42" s="421"/>
      <c r="P42" s="421"/>
      <c r="Q42" s="421"/>
      <c r="R42" s="421"/>
      <c r="S42" s="643"/>
      <c r="T42" s="189"/>
      <c r="U42" s="667" t="s">
        <v>567</v>
      </c>
      <c r="V42" s="668"/>
      <c r="W42" s="668"/>
      <c r="X42" s="668"/>
      <c r="Y42" s="668"/>
      <c r="Z42" s="668"/>
      <c r="AA42" s="668"/>
      <c r="AB42" s="668"/>
      <c r="AC42" s="668"/>
      <c r="AD42" s="669"/>
      <c r="AE42" s="668"/>
      <c r="AF42" s="668"/>
      <c r="AG42" s="668"/>
      <c r="AH42" s="189"/>
      <c r="AI42" s="668"/>
      <c r="AJ42" s="668"/>
      <c r="AK42" s="668"/>
      <c r="AL42" s="669"/>
      <c r="AM42" s="668"/>
      <c r="AN42" s="668"/>
      <c r="AO42" s="668"/>
      <c r="AP42" s="668"/>
      <c r="AQ42" s="668"/>
      <c r="AR42" s="668"/>
      <c r="AS42" s="654"/>
      <c r="AT42" s="667" t="s">
        <v>567</v>
      </c>
      <c r="AU42" s="668"/>
      <c r="AV42" s="668"/>
      <c r="AW42" s="668"/>
      <c r="AX42" s="668"/>
      <c r="AY42" s="668"/>
      <c r="AZ42" s="668"/>
      <c r="BA42" s="668"/>
      <c r="BB42" s="668"/>
      <c r="BC42" s="668"/>
      <c r="BD42" s="668"/>
      <c r="BE42" s="668"/>
      <c r="BF42" s="668"/>
      <c r="BG42" s="668"/>
      <c r="BH42" s="668"/>
      <c r="BI42" s="675"/>
      <c r="BJ42" s="667" t="s">
        <v>567</v>
      </c>
      <c r="BK42" s="668"/>
      <c r="BL42" s="668"/>
      <c r="BM42" s="668"/>
      <c r="BN42" s="668"/>
      <c r="BU42" s="189"/>
      <c r="BV42" s="189"/>
      <c r="BW42" s="648"/>
    </row>
    <row r="43" ht="21.75" customHeight="1">
      <c r="A43" s="634"/>
      <c r="B43" s="421" t="str">
        <f>IF(ISTEXT(A43),SUMIF('Production Calendar'!$F$3:$F$2071,'Garden Layout (to copy)'!$A43,'Production Calendar'!$G$3:$G$2701),"")</f>
        <v/>
      </c>
      <c r="C43" s="656" t="str">
        <f t="shared" si="1"/>
        <v/>
      </c>
      <c r="D43" s="657" t="str">
        <f t="array" ref="D43">IF(ISBLANK(A43),"",XLOOKUP($A43,'Codified Game Plan'!$E$3:$E$477,'Codified Game Plan'!$G$3:$G$477,0))</f>
        <v/>
      </c>
      <c r="E43" s="657" t="str">
        <f>IF(ISBLANK(A43),"",MAXIFS('Codified Game Plan'!$I$3:$I$477,'Codified Game Plan'!$E$3:$E$477,A43))</f>
        <v/>
      </c>
      <c r="F43" s="658" t="str">
        <f t="shared" si="2"/>
        <v>      - </v>
      </c>
      <c r="G43" s="421"/>
      <c r="H43" s="421"/>
      <c r="I43" s="421"/>
      <c r="J43" s="421"/>
      <c r="K43" s="421"/>
      <c r="L43" s="421"/>
      <c r="M43" s="421"/>
      <c r="N43" s="421"/>
      <c r="O43" s="421"/>
      <c r="P43" s="421"/>
      <c r="Q43" s="421"/>
      <c r="R43" s="421"/>
      <c r="S43" s="643"/>
      <c r="T43" s="189"/>
      <c r="U43" s="309"/>
      <c r="V43" s="661"/>
      <c r="W43" s="661"/>
      <c r="X43" s="661"/>
      <c r="Y43" s="661"/>
      <c r="Z43" s="661"/>
      <c r="AA43" s="661"/>
      <c r="AB43" s="661"/>
      <c r="AC43" s="661"/>
      <c r="AD43" s="669"/>
      <c r="AE43" s="661"/>
      <c r="AF43" s="661"/>
      <c r="AG43" s="661"/>
      <c r="AH43" s="189"/>
      <c r="AI43" s="661"/>
      <c r="AJ43" s="661"/>
      <c r="AK43" s="661"/>
      <c r="AL43" s="669"/>
      <c r="AM43" s="661"/>
      <c r="AN43" s="661"/>
      <c r="AO43" s="661"/>
      <c r="AP43" s="661"/>
      <c r="AQ43" s="661"/>
      <c r="AR43" s="661"/>
      <c r="AS43" s="654"/>
      <c r="AT43" s="309"/>
      <c r="AU43" s="661"/>
      <c r="AV43" s="661"/>
      <c r="AW43" s="661"/>
      <c r="AX43" s="661"/>
      <c r="AY43" s="661"/>
      <c r="AZ43" s="661"/>
      <c r="BA43" s="661"/>
      <c r="BB43" s="661"/>
      <c r="BC43" s="661"/>
      <c r="BD43" s="661"/>
      <c r="BE43" s="661"/>
      <c r="BF43" s="661"/>
      <c r="BG43" s="661"/>
      <c r="BH43" s="661"/>
      <c r="BI43" s="675"/>
      <c r="BJ43" s="309"/>
      <c r="BK43" s="661"/>
      <c r="BL43" s="661"/>
      <c r="BM43" s="661"/>
      <c r="BN43" s="661"/>
      <c r="BU43" s="189"/>
      <c r="BV43" s="189"/>
      <c r="BW43" s="648"/>
    </row>
    <row r="44" ht="21.75" customHeight="1">
      <c r="A44" s="634"/>
      <c r="B44" s="421" t="str">
        <f>IF(ISTEXT(A44),SUMIF('Production Calendar'!$F$3:$F$2071,'Garden Layout (to copy)'!$A44,'Production Calendar'!$G$3:$G$2701),"")</f>
        <v/>
      </c>
      <c r="C44" s="656" t="str">
        <f t="shared" si="1"/>
        <v/>
      </c>
      <c r="D44" s="657" t="str">
        <f t="array" ref="D44">IF(ISBLANK(A44),"",XLOOKUP($A44,'Codified Game Plan'!$E$3:$E$477,'Codified Game Plan'!$G$3:$G$477,0))</f>
        <v/>
      </c>
      <c r="E44" s="657" t="str">
        <f>IF(ISBLANK(A44),"",MAXIFS('Codified Game Plan'!$I$3:$I$477,'Codified Game Plan'!$E$3:$E$477,A44))</f>
        <v/>
      </c>
      <c r="F44" s="658" t="str">
        <f t="shared" si="2"/>
        <v>      - </v>
      </c>
      <c r="G44" s="421"/>
      <c r="H44" s="421"/>
      <c r="I44" s="421"/>
      <c r="J44" s="421"/>
      <c r="K44" s="421"/>
      <c r="L44" s="421"/>
      <c r="M44" s="421"/>
      <c r="N44" s="421"/>
      <c r="O44" s="421"/>
      <c r="P44" s="421"/>
      <c r="Q44" s="421"/>
      <c r="R44" s="421"/>
      <c r="S44" s="643"/>
      <c r="T44" s="189"/>
      <c r="U44" s="667" t="s">
        <v>578</v>
      </c>
      <c r="V44" s="668"/>
      <c r="W44" s="668"/>
      <c r="X44" s="668"/>
      <c r="Y44" s="668"/>
      <c r="Z44" s="668"/>
      <c r="AA44" s="668"/>
      <c r="AB44" s="668"/>
      <c r="AC44" s="668"/>
      <c r="AD44" s="669"/>
      <c r="AE44" s="668"/>
      <c r="AF44" s="668"/>
      <c r="AG44" s="668"/>
      <c r="AH44" s="189"/>
      <c r="AI44" s="668"/>
      <c r="AJ44" s="668"/>
      <c r="AK44" s="668"/>
      <c r="AL44" s="669"/>
      <c r="AM44" s="668"/>
      <c r="AN44" s="668"/>
      <c r="AO44" s="668"/>
      <c r="AP44" s="668"/>
      <c r="AQ44" s="668"/>
      <c r="AR44" s="668"/>
      <c r="AS44" s="654"/>
      <c r="AT44" s="667" t="s">
        <v>578</v>
      </c>
      <c r="AU44" s="668"/>
      <c r="AV44" s="668"/>
      <c r="AW44" s="668"/>
      <c r="AX44" s="668"/>
      <c r="AY44" s="668"/>
      <c r="AZ44" s="668"/>
      <c r="BA44" s="668"/>
      <c r="BB44" s="668"/>
      <c r="BC44" s="668"/>
      <c r="BD44" s="668"/>
      <c r="BE44" s="668"/>
      <c r="BF44" s="668"/>
      <c r="BG44" s="668"/>
      <c r="BH44" s="668"/>
      <c r="BI44" s="675"/>
      <c r="BJ44" s="667" t="s">
        <v>578</v>
      </c>
      <c r="BK44" s="668"/>
      <c r="BL44" s="668"/>
      <c r="BM44" s="668"/>
      <c r="BN44" s="668"/>
      <c r="BU44" s="189"/>
      <c r="BV44" s="189"/>
      <c r="BW44" s="648"/>
    </row>
    <row r="45" ht="21.75" customHeight="1">
      <c r="A45" s="634"/>
      <c r="B45" s="421" t="str">
        <f>IF(ISTEXT(A45),SUMIF('Production Calendar'!$F$3:$F$2071,'Garden Layout (to copy)'!$A45,'Production Calendar'!$G$3:$G$2701),"")</f>
        <v/>
      </c>
      <c r="C45" s="656" t="str">
        <f t="shared" si="1"/>
        <v/>
      </c>
      <c r="D45" s="657" t="str">
        <f t="array" ref="D45">IF(ISBLANK(A45),"",XLOOKUP($A45,'Codified Game Plan'!$E$3:$E$477,'Codified Game Plan'!$G$3:$G$477,0))</f>
        <v/>
      </c>
      <c r="E45" s="657" t="str">
        <f>IF(ISBLANK(A45),"",MAXIFS('Codified Game Plan'!$I$3:$I$477,'Codified Game Plan'!$E$3:$E$477,A45))</f>
        <v/>
      </c>
      <c r="F45" s="658" t="str">
        <f t="shared" si="2"/>
        <v>      - </v>
      </c>
      <c r="G45" s="421"/>
      <c r="H45" s="421"/>
      <c r="I45" s="421"/>
      <c r="J45" s="421"/>
      <c r="K45" s="421"/>
      <c r="L45" s="421"/>
      <c r="M45" s="421"/>
      <c r="N45" s="421"/>
      <c r="O45" s="421"/>
      <c r="P45" s="421"/>
      <c r="Q45" s="421"/>
      <c r="R45" s="421"/>
      <c r="S45" s="643"/>
      <c r="T45" s="189"/>
      <c r="U45" s="309"/>
      <c r="V45" s="661"/>
      <c r="W45" s="661"/>
      <c r="X45" s="661"/>
      <c r="Y45" s="661"/>
      <c r="Z45" s="661"/>
      <c r="AA45" s="661"/>
      <c r="AB45" s="661"/>
      <c r="AC45" s="661"/>
      <c r="AD45" s="669"/>
      <c r="AE45" s="661"/>
      <c r="AF45" s="661"/>
      <c r="AG45" s="661"/>
      <c r="AH45" s="189"/>
      <c r="AI45" s="661"/>
      <c r="AJ45" s="661"/>
      <c r="AK45" s="661"/>
      <c r="AL45" s="669"/>
      <c r="AM45" s="661"/>
      <c r="AN45" s="661"/>
      <c r="AO45" s="661"/>
      <c r="AP45" s="661"/>
      <c r="AQ45" s="661"/>
      <c r="AR45" s="661"/>
      <c r="AS45" s="654"/>
      <c r="AT45" s="309"/>
      <c r="AU45" s="661"/>
      <c r="AV45" s="661"/>
      <c r="AW45" s="661"/>
      <c r="AX45" s="661"/>
      <c r="AY45" s="661"/>
      <c r="AZ45" s="661"/>
      <c r="BA45" s="661"/>
      <c r="BB45" s="661"/>
      <c r="BC45" s="661"/>
      <c r="BD45" s="661"/>
      <c r="BE45" s="661"/>
      <c r="BF45" s="661"/>
      <c r="BG45" s="661"/>
      <c r="BH45" s="661"/>
      <c r="BI45" s="675"/>
      <c r="BJ45" s="309"/>
      <c r="BK45" s="661"/>
      <c r="BL45" s="661"/>
      <c r="BM45" s="661"/>
      <c r="BN45" s="661"/>
      <c r="BU45" s="189"/>
      <c r="BV45" s="189"/>
      <c r="BW45" s="648"/>
    </row>
    <row r="46" ht="21.75" customHeight="1">
      <c r="A46" s="634"/>
      <c r="B46" s="421" t="str">
        <f>IF(ISTEXT(A46),SUMIF('Production Calendar'!$F$3:$F$2071,'Garden Layout (to copy)'!$A46,'Production Calendar'!$G$3:$G$2701),"")</f>
        <v/>
      </c>
      <c r="C46" s="656" t="str">
        <f t="shared" si="1"/>
        <v/>
      </c>
      <c r="D46" s="657" t="str">
        <f t="array" ref="D46">IF(ISBLANK(A46),"",XLOOKUP($A46,'Codified Game Plan'!$E$3:$E$477,'Codified Game Plan'!$G$3:$G$477,0))</f>
        <v/>
      </c>
      <c r="E46" s="657" t="str">
        <f>IF(ISBLANK(A46),"",MAXIFS('Codified Game Plan'!$I$3:$I$477,'Codified Game Plan'!$E$3:$E$477,A46))</f>
        <v/>
      </c>
      <c r="F46" s="658" t="str">
        <f t="shared" si="2"/>
        <v>      - </v>
      </c>
      <c r="G46" s="421"/>
      <c r="H46" s="421"/>
      <c r="I46" s="421"/>
      <c r="J46" s="421"/>
      <c r="K46" s="421"/>
      <c r="L46" s="421"/>
      <c r="M46" s="421"/>
      <c r="N46" s="421"/>
      <c r="O46" s="421"/>
      <c r="P46" s="421"/>
      <c r="Q46" s="421"/>
      <c r="R46" s="421"/>
      <c r="S46" s="643"/>
      <c r="T46" s="189"/>
      <c r="U46" s="667" t="s">
        <v>588</v>
      </c>
      <c r="V46" s="668"/>
      <c r="W46" s="668"/>
      <c r="X46" s="668"/>
      <c r="Y46" s="668"/>
      <c r="Z46" s="668"/>
      <c r="AA46" s="668"/>
      <c r="AB46" s="668"/>
      <c r="AC46" s="668"/>
      <c r="AD46" s="669"/>
      <c r="AE46" s="668"/>
      <c r="AF46" s="668"/>
      <c r="AG46" s="668"/>
      <c r="AH46" s="189"/>
      <c r="AI46" s="668"/>
      <c r="AJ46" s="668"/>
      <c r="AK46" s="668"/>
      <c r="AL46" s="669"/>
      <c r="AM46" s="668"/>
      <c r="AN46" s="668"/>
      <c r="AO46" s="668"/>
      <c r="AP46" s="668"/>
      <c r="AQ46" s="668"/>
      <c r="AR46" s="668"/>
      <c r="AS46" s="654"/>
      <c r="AT46" s="667" t="s">
        <v>588</v>
      </c>
      <c r="AU46" s="668"/>
      <c r="AV46" s="668"/>
      <c r="AW46" s="668"/>
      <c r="AX46" s="668"/>
      <c r="AY46" s="668"/>
      <c r="AZ46" s="668"/>
      <c r="BA46" s="668"/>
      <c r="BB46" s="668"/>
      <c r="BC46" s="668"/>
      <c r="BD46" s="668"/>
      <c r="BE46" s="668"/>
      <c r="BF46" s="668"/>
      <c r="BG46" s="668"/>
      <c r="BH46" s="668"/>
      <c r="BI46" s="675"/>
      <c r="BJ46" s="667" t="s">
        <v>588</v>
      </c>
      <c r="BK46" s="668"/>
      <c r="BL46" s="668"/>
      <c r="BM46" s="668"/>
      <c r="BN46" s="668"/>
      <c r="BU46" s="189"/>
      <c r="BV46" s="189"/>
      <c r="BW46" s="648"/>
    </row>
    <row r="47" ht="21.75" customHeight="1">
      <c r="A47" s="634"/>
      <c r="B47" s="421" t="str">
        <f>IF(ISTEXT(A47),SUMIF('Production Calendar'!$F$3:$F$2071,'Garden Layout (to copy)'!$A47,'Production Calendar'!$G$3:$G$2701),"")</f>
        <v/>
      </c>
      <c r="C47" s="656" t="str">
        <f t="shared" si="1"/>
        <v/>
      </c>
      <c r="D47" s="657" t="str">
        <f t="array" ref="D47">IF(ISBLANK(A47),"",XLOOKUP($A47,'Codified Game Plan'!$E$3:$E$477,'Codified Game Plan'!$G$3:$G$477,0))</f>
        <v/>
      </c>
      <c r="E47" s="657" t="str">
        <f>IF(ISBLANK(A47),"",MAXIFS('Codified Game Plan'!$I$3:$I$477,'Codified Game Plan'!$E$3:$E$477,A47))</f>
        <v/>
      </c>
      <c r="F47" s="658" t="str">
        <f t="shared" si="2"/>
        <v>      - </v>
      </c>
      <c r="G47" s="421"/>
      <c r="H47" s="421"/>
      <c r="I47" s="421"/>
      <c r="J47" s="421"/>
      <c r="K47" s="421"/>
      <c r="L47" s="421"/>
      <c r="M47" s="421"/>
      <c r="N47" s="421"/>
      <c r="O47" s="421"/>
      <c r="P47" s="421"/>
      <c r="Q47" s="421"/>
      <c r="R47" s="421"/>
      <c r="S47" s="643"/>
      <c r="T47" s="189"/>
      <c r="U47" s="309"/>
      <c r="V47" s="661"/>
      <c r="W47" s="661"/>
      <c r="X47" s="661"/>
      <c r="Y47" s="661"/>
      <c r="Z47" s="661"/>
      <c r="AA47" s="661"/>
      <c r="AB47" s="661"/>
      <c r="AC47" s="661"/>
      <c r="AD47" s="669"/>
      <c r="AE47" s="661"/>
      <c r="AF47" s="661"/>
      <c r="AG47" s="661"/>
      <c r="AH47" s="189"/>
      <c r="AI47" s="661"/>
      <c r="AJ47" s="661"/>
      <c r="AK47" s="661"/>
      <c r="AL47" s="669"/>
      <c r="AM47" s="661"/>
      <c r="AN47" s="661"/>
      <c r="AO47" s="661"/>
      <c r="AP47" s="661"/>
      <c r="AQ47" s="661"/>
      <c r="AR47" s="661"/>
      <c r="AS47" s="654"/>
      <c r="AT47" s="309"/>
      <c r="AU47" s="661"/>
      <c r="AV47" s="661"/>
      <c r="AW47" s="661"/>
      <c r="AX47" s="661"/>
      <c r="AY47" s="661"/>
      <c r="AZ47" s="661"/>
      <c r="BA47" s="661"/>
      <c r="BB47" s="661"/>
      <c r="BC47" s="661"/>
      <c r="BD47" s="661"/>
      <c r="BE47" s="661"/>
      <c r="BF47" s="661"/>
      <c r="BG47" s="661"/>
      <c r="BH47" s="661"/>
      <c r="BI47" s="675"/>
      <c r="BJ47" s="309"/>
      <c r="BK47" s="661"/>
      <c r="BL47" s="661"/>
      <c r="BM47" s="661"/>
      <c r="BN47" s="661"/>
      <c r="BU47" s="189"/>
      <c r="BV47" s="189"/>
      <c r="BW47" s="648"/>
    </row>
    <row r="48" ht="21.75" customHeight="1">
      <c r="A48" s="634"/>
      <c r="B48" s="421" t="str">
        <f>IF(ISTEXT(A48),SUMIF('Production Calendar'!$F$3:$F$2071,'Garden Layout (to copy)'!$A48,'Production Calendar'!$G$3:$G$2701),"")</f>
        <v/>
      </c>
      <c r="C48" s="656" t="str">
        <f t="shared" si="1"/>
        <v/>
      </c>
      <c r="D48" s="657" t="str">
        <f t="array" ref="D48">IF(ISBLANK(A48),"",XLOOKUP($A48,'Codified Game Plan'!$E$3:$E$477,'Codified Game Plan'!$G$3:$G$477,0))</f>
        <v/>
      </c>
      <c r="E48" s="657" t="str">
        <f>IF(ISBLANK(A48),"",MAXIFS('Codified Game Plan'!$I$3:$I$477,'Codified Game Plan'!$E$3:$E$477,A48))</f>
        <v/>
      </c>
      <c r="F48" s="658" t="str">
        <f t="shared" si="2"/>
        <v>      - </v>
      </c>
      <c r="G48" s="421"/>
      <c r="H48" s="421"/>
      <c r="I48" s="421"/>
      <c r="J48" s="421"/>
      <c r="K48" s="421"/>
      <c r="L48" s="421"/>
      <c r="M48" s="421"/>
      <c r="N48" s="421"/>
      <c r="O48" s="421"/>
      <c r="P48" s="421"/>
      <c r="Q48" s="421"/>
      <c r="R48" s="421"/>
      <c r="S48" s="643"/>
      <c r="T48" s="189"/>
      <c r="U48" s="667" t="s">
        <v>589</v>
      </c>
      <c r="V48" s="668"/>
      <c r="W48" s="668"/>
      <c r="X48" s="668"/>
      <c r="Y48" s="668"/>
      <c r="Z48" s="668"/>
      <c r="AA48" s="668"/>
      <c r="AB48" s="668"/>
      <c r="AC48" s="668"/>
      <c r="AD48" s="669"/>
      <c r="AE48" s="668"/>
      <c r="AF48" s="668"/>
      <c r="AG48" s="668"/>
      <c r="AH48" s="189"/>
      <c r="AI48" s="668"/>
      <c r="AJ48" s="668"/>
      <c r="AK48" s="668"/>
      <c r="AL48" s="669"/>
      <c r="AM48" s="668"/>
      <c r="AN48" s="668"/>
      <c r="AO48" s="668"/>
      <c r="AP48" s="668"/>
      <c r="AQ48" s="668"/>
      <c r="AR48" s="668"/>
      <c r="AS48" s="654"/>
      <c r="AT48" s="667" t="s">
        <v>589</v>
      </c>
      <c r="AU48" s="668"/>
      <c r="AV48" s="668"/>
      <c r="AW48" s="668"/>
      <c r="AX48" s="668"/>
      <c r="AY48" s="668"/>
      <c r="AZ48" s="668"/>
      <c r="BA48" s="668"/>
      <c r="BB48" s="668"/>
      <c r="BC48" s="668"/>
      <c r="BD48" s="668"/>
      <c r="BE48" s="668"/>
      <c r="BF48" s="668"/>
      <c r="BG48" s="668"/>
      <c r="BH48" s="668"/>
      <c r="BI48" s="675"/>
      <c r="BJ48" s="667" t="s">
        <v>589</v>
      </c>
      <c r="BK48" s="668"/>
      <c r="BL48" s="668"/>
      <c r="BM48" s="668"/>
      <c r="BN48" s="668"/>
      <c r="BU48" s="189"/>
      <c r="BV48" s="189"/>
      <c r="BW48" s="648"/>
    </row>
    <row r="49" ht="21.75" customHeight="1">
      <c r="A49" s="634"/>
      <c r="B49" s="421" t="str">
        <f>IF(ISTEXT(A49),SUMIF('Production Calendar'!$F$3:$F$2071,'Garden Layout (to copy)'!$A49,'Production Calendar'!$G$3:$G$2701),"")</f>
        <v/>
      </c>
      <c r="C49" s="656" t="str">
        <f t="shared" si="1"/>
        <v/>
      </c>
      <c r="D49" s="657" t="str">
        <f t="array" ref="D49">IF(ISBLANK(A49),"",XLOOKUP($A49,'Codified Game Plan'!$E$3:$E$477,'Codified Game Plan'!$G$3:$G$477,0))</f>
        <v/>
      </c>
      <c r="E49" s="657" t="str">
        <f>IF(ISBLANK(A49),"",MAXIFS('Codified Game Plan'!$I$3:$I$477,'Codified Game Plan'!$E$3:$E$477,A49))</f>
        <v/>
      </c>
      <c r="F49" s="658" t="str">
        <f t="shared" si="2"/>
        <v>      - </v>
      </c>
      <c r="G49" s="421"/>
      <c r="H49" s="421"/>
      <c r="I49" s="421"/>
      <c r="J49" s="421"/>
      <c r="K49" s="421"/>
      <c r="L49" s="421"/>
      <c r="M49" s="421"/>
      <c r="N49" s="421"/>
      <c r="O49" s="421"/>
      <c r="P49" s="421"/>
      <c r="Q49" s="421"/>
      <c r="R49" s="421"/>
      <c r="S49" s="643"/>
      <c r="T49" s="189"/>
      <c r="U49" s="309"/>
      <c r="V49" s="661"/>
      <c r="W49" s="661"/>
      <c r="X49" s="661"/>
      <c r="Y49" s="661"/>
      <c r="Z49" s="661"/>
      <c r="AA49" s="661"/>
      <c r="AB49" s="661"/>
      <c r="AC49" s="661"/>
      <c r="AD49" s="669"/>
      <c r="AE49" s="661"/>
      <c r="AF49" s="661"/>
      <c r="AG49" s="661"/>
      <c r="AH49" s="189"/>
      <c r="AI49" s="661"/>
      <c r="AJ49" s="661"/>
      <c r="AK49" s="661"/>
      <c r="AL49" s="669"/>
      <c r="AM49" s="661"/>
      <c r="AN49" s="661"/>
      <c r="AO49" s="661"/>
      <c r="AP49" s="661"/>
      <c r="AQ49" s="661"/>
      <c r="AR49" s="661"/>
      <c r="AS49" s="654"/>
      <c r="AT49" s="309"/>
      <c r="AU49" s="661"/>
      <c r="AV49" s="661"/>
      <c r="AW49" s="661"/>
      <c r="AX49" s="661"/>
      <c r="AY49" s="661"/>
      <c r="AZ49" s="661"/>
      <c r="BA49" s="661"/>
      <c r="BB49" s="661"/>
      <c r="BC49" s="661"/>
      <c r="BD49" s="661"/>
      <c r="BE49" s="661"/>
      <c r="BF49" s="661"/>
      <c r="BG49" s="661"/>
      <c r="BH49" s="661"/>
      <c r="BI49" s="675"/>
      <c r="BJ49" s="309"/>
      <c r="BK49" s="661"/>
      <c r="BL49" s="661"/>
      <c r="BM49" s="661"/>
      <c r="BN49" s="661"/>
      <c r="BU49" s="189"/>
      <c r="BV49" s="189"/>
      <c r="BW49" s="648"/>
    </row>
    <row r="50" ht="21.75" customHeight="1">
      <c r="A50" s="634"/>
      <c r="B50" s="421" t="str">
        <f>IF(ISTEXT(A50),SUMIF('Production Calendar'!$F$3:$F$2071,'Garden Layout (to copy)'!$A50,'Production Calendar'!$G$3:$G$2701),"")</f>
        <v/>
      </c>
      <c r="C50" s="656" t="str">
        <f t="shared" si="1"/>
        <v/>
      </c>
      <c r="D50" s="657" t="str">
        <f t="array" ref="D50">IF(ISBLANK(A50),"",XLOOKUP($A50,'Codified Game Plan'!$E$3:$E$477,'Codified Game Plan'!$G$3:$G$477,0))</f>
        <v/>
      </c>
      <c r="E50" s="657" t="str">
        <f>IF(ISBLANK(A50),"",MAXIFS('Codified Game Plan'!$I$3:$I$477,'Codified Game Plan'!$E$3:$E$477,A50))</f>
        <v/>
      </c>
      <c r="F50" s="658" t="str">
        <f t="shared" si="2"/>
        <v>      - </v>
      </c>
      <c r="G50" s="421"/>
      <c r="H50" s="421"/>
      <c r="I50" s="421"/>
      <c r="J50" s="421"/>
      <c r="K50" s="421"/>
      <c r="L50" s="421"/>
      <c r="M50" s="421"/>
      <c r="N50" s="421"/>
      <c r="O50" s="421"/>
      <c r="P50" s="421"/>
      <c r="Q50" s="421"/>
      <c r="R50" s="421"/>
      <c r="S50" s="643"/>
      <c r="T50" s="189"/>
      <c r="U50" s="667" t="s">
        <v>590</v>
      </c>
      <c r="V50" s="668"/>
      <c r="W50" s="668"/>
      <c r="X50" s="668"/>
      <c r="Y50" s="668"/>
      <c r="Z50" s="668"/>
      <c r="AA50" s="668"/>
      <c r="AB50" s="668"/>
      <c r="AC50" s="668"/>
      <c r="AD50" s="669"/>
      <c r="AE50" s="668"/>
      <c r="AF50" s="668"/>
      <c r="AG50" s="668"/>
      <c r="AH50" s="189"/>
      <c r="AI50" s="668"/>
      <c r="AJ50" s="668"/>
      <c r="AK50" s="668"/>
      <c r="AL50" s="669"/>
      <c r="AM50" s="668"/>
      <c r="AN50" s="668"/>
      <c r="AO50" s="668"/>
      <c r="AP50" s="668"/>
      <c r="AQ50" s="668"/>
      <c r="AR50" s="668"/>
      <c r="AS50" s="654"/>
      <c r="AT50" s="667" t="s">
        <v>590</v>
      </c>
      <c r="AU50" s="668"/>
      <c r="AV50" s="668"/>
      <c r="AW50" s="668"/>
      <c r="AX50" s="668"/>
      <c r="AY50" s="668"/>
      <c r="AZ50" s="668"/>
      <c r="BA50" s="668"/>
      <c r="BB50" s="668"/>
      <c r="BC50" s="668"/>
      <c r="BD50" s="668"/>
      <c r="BE50" s="668"/>
      <c r="BF50" s="668"/>
      <c r="BG50" s="668"/>
      <c r="BH50" s="668"/>
      <c r="BI50" s="675"/>
      <c r="BJ50" s="667" t="s">
        <v>590</v>
      </c>
      <c r="BK50" s="668"/>
      <c r="BL50" s="668"/>
      <c r="BM50" s="668"/>
      <c r="BN50" s="668"/>
      <c r="BU50" s="189"/>
      <c r="BV50" s="189"/>
      <c r="BW50" s="648"/>
    </row>
    <row r="51" ht="21.75" customHeight="1">
      <c r="A51" s="634"/>
      <c r="B51" s="421" t="str">
        <f>IF(ISTEXT(A51),SUMIF('Production Calendar'!$F$3:$F$2071,'Garden Layout (to copy)'!$A51,'Production Calendar'!$G$3:$G$2701),"")</f>
        <v/>
      </c>
      <c r="C51" s="656" t="str">
        <f t="shared" si="1"/>
        <v/>
      </c>
      <c r="D51" s="657" t="str">
        <f t="array" ref="D51">IF(ISBLANK(A51),"",XLOOKUP($A51,'Codified Game Plan'!$E$3:$E$477,'Codified Game Plan'!$G$3:$G$477,0))</f>
        <v/>
      </c>
      <c r="E51" s="657" t="str">
        <f>IF(ISBLANK(A51),"",MAXIFS('Codified Game Plan'!$I$3:$I$477,'Codified Game Plan'!$E$3:$E$477,A51))</f>
        <v/>
      </c>
      <c r="F51" s="658" t="str">
        <f t="shared" si="2"/>
        <v>      - </v>
      </c>
      <c r="G51" s="421"/>
      <c r="H51" s="421"/>
      <c r="I51" s="421"/>
      <c r="J51" s="421"/>
      <c r="K51" s="421"/>
      <c r="L51" s="421"/>
      <c r="M51" s="421"/>
      <c r="N51" s="421"/>
      <c r="O51" s="421"/>
      <c r="P51" s="421"/>
      <c r="Q51" s="421"/>
      <c r="R51" s="421"/>
      <c r="S51" s="643"/>
      <c r="T51" s="189"/>
      <c r="U51" s="309"/>
      <c r="V51" s="661"/>
      <c r="W51" s="661"/>
      <c r="X51" s="661"/>
      <c r="Y51" s="661"/>
      <c r="Z51" s="661"/>
      <c r="AA51" s="661"/>
      <c r="AB51" s="661"/>
      <c r="AC51" s="661"/>
      <c r="AD51" s="669"/>
      <c r="AE51" s="661"/>
      <c r="AF51" s="661"/>
      <c r="AG51" s="661"/>
      <c r="AH51" s="189"/>
      <c r="AI51" s="661"/>
      <c r="AJ51" s="661"/>
      <c r="AK51" s="661"/>
      <c r="AL51" s="669"/>
      <c r="AM51" s="661"/>
      <c r="AN51" s="661"/>
      <c r="AO51" s="661"/>
      <c r="AP51" s="661"/>
      <c r="AQ51" s="661"/>
      <c r="AR51" s="661"/>
      <c r="AS51" s="654"/>
      <c r="AT51" s="309"/>
      <c r="AU51" s="661"/>
      <c r="AV51" s="661"/>
      <c r="AW51" s="661"/>
      <c r="AX51" s="661"/>
      <c r="AY51" s="661"/>
      <c r="AZ51" s="661"/>
      <c r="BA51" s="661"/>
      <c r="BB51" s="661"/>
      <c r="BC51" s="661"/>
      <c r="BD51" s="661"/>
      <c r="BE51" s="661"/>
      <c r="BF51" s="661"/>
      <c r="BG51" s="661"/>
      <c r="BH51" s="661"/>
      <c r="BI51" s="675"/>
      <c r="BJ51" s="309"/>
      <c r="BK51" s="661"/>
      <c r="BL51" s="661"/>
      <c r="BM51" s="661"/>
      <c r="BN51" s="661"/>
      <c r="BU51" s="189"/>
      <c r="BV51" s="189"/>
      <c r="BW51" s="648"/>
    </row>
    <row r="52" ht="21.75" customHeight="1">
      <c r="A52" s="634"/>
      <c r="B52" s="421" t="str">
        <f>IF(ISTEXT(A52),SUMIF('Production Calendar'!$F$3:$F$2071,'Garden Layout (to copy)'!$A52,'Production Calendar'!$G$3:$G$2701),"")</f>
        <v/>
      </c>
      <c r="C52" s="656" t="str">
        <f t="shared" si="1"/>
        <v/>
      </c>
      <c r="D52" s="657" t="str">
        <f t="array" ref="D52">IF(ISBLANK(A52),"",XLOOKUP($A52,'Codified Game Plan'!$E$3:$E$477,'Codified Game Plan'!$G$3:$G$477,0))</f>
        <v/>
      </c>
      <c r="E52" s="657" t="str">
        <f>IF(ISBLANK(A52),"",MAXIFS('Codified Game Plan'!$I$3:$I$477,'Codified Game Plan'!$E$3:$E$477,A52))</f>
        <v/>
      </c>
      <c r="F52" s="658" t="str">
        <f t="shared" si="2"/>
        <v>      - </v>
      </c>
      <c r="G52" s="421"/>
      <c r="H52" s="421"/>
      <c r="I52" s="421"/>
      <c r="J52" s="421"/>
      <c r="K52" s="421"/>
      <c r="L52" s="421"/>
      <c r="M52" s="421"/>
      <c r="N52" s="421"/>
      <c r="O52" s="421"/>
      <c r="P52" s="421"/>
      <c r="Q52" s="421"/>
      <c r="R52" s="421"/>
      <c r="S52" s="643"/>
      <c r="T52" s="189"/>
      <c r="U52" s="667" t="s">
        <v>592</v>
      </c>
      <c r="V52" s="668"/>
      <c r="W52" s="668"/>
      <c r="X52" s="668"/>
      <c r="Y52" s="668"/>
      <c r="Z52" s="668"/>
      <c r="AA52" s="668"/>
      <c r="AB52" s="668"/>
      <c r="AC52" s="668"/>
      <c r="AD52" s="669"/>
      <c r="AE52" s="668"/>
      <c r="AF52" s="668"/>
      <c r="AG52" s="668"/>
      <c r="AH52" s="189"/>
      <c r="AI52" s="668"/>
      <c r="AJ52" s="668"/>
      <c r="AK52" s="668"/>
      <c r="AL52" s="669"/>
      <c r="AM52" s="668"/>
      <c r="AN52" s="668"/>
      <c r="AO52" s="668"/>
      <c r="AP52" s="668"/>
      <c r="AQ52" s="668"/>
      <c r="AR52" s="668"/>
      <c r="AS52" s="654"/>
      <c r="AT52" s="667" t="s">
        <v>592</v>
      </c>
      <c r="AU52" s="668"/>
      <c r="AV52" s="668"/>
      <c r="AW52" s="668"/>
      <c r="AX52" s="668"/>
      <c r="AY52" s="668"/>
      <c r="AZ52" s="668"/>
      <c r="BA52" s="668"/>
      <c r="BB52" s="668"/>
      <c r="BC52" s="668"/>
      <c r="BD52" s="668"/>
      <c r="BE52" s="668"/>
      <c r="BF52" s="668"/>
      <c r="BG52" s="668"/>
      <c r="BH52" s="668"/>
      <c r="BI52" s="675"/>
      <c r="BJ52" s="667" t="s">
        <v>592</v>
      </c>
      <c r="BK52" s="668"/>
      <c r="BL52" s="668"/>
      <c r="BM52" s="668"/>
      <c r="BN52" s="668"/>
      <c r="BU52" s="189"/>
      <c r="BV52" s="189"/>
      <c r="BW52" s="648"/>
    </row>
    <row r="53" ht="21.75" customHeight="1">
      <c r="A53" s="634"/>
      <c r="B53" s="421" t="str">
        <f>IF(ISTEXT(A53),SUMIF('Production Calendar'!$F$3:$F$2071,'Garden Layout (to copy)'!$A53,'Production Calendar'!$G$3:$G$2701),"")</f>
        <v/>
      </c>
      <c r="C53" s="656" t="str">
        <f t="shared" si="1"/>
        <v/>
      </c>
      <c r="D53" s="657" t="str">
        <f t="array" ref="D53">IF(ISBLANK(A53),"",XLOOKUP($A53,'Codified Game Plan'!$E$3:$E$477,'Codified Game Plan'!$G$3:$G$477,0))</f>
        <v/>
      </c>
      <c r="E53" s="657" t="str">
        <f>IF(ISBLANK(A53),"",MAXIFS('Codified Game Plan'!$I$3:$I$477,'Codified Game Plan'!$E$3:$E$477,A53))</f>
        <v/>
      </c>
      <c r="F53" s="658" t="str">
        <f t="shared" si="2"/>
        <v>      - </v>
      </c>
      <c r="G53" s="421"/>
      <c r="H53" s="421"/>
      <c r="I53" s="421"/>
      <c r="J53" s="421"/>
      <c r="K53" s="421"/>
      <c r="L53" s="421"/>
      <c r="M53" s="421"/>
      <c r="N53" s="421"/>
      <c r="O53" s="421"/>
      <c r="P53" s="421"/>
      <c r="Q53" s="421"/>
      <c r="R53" s="421"/>
      <c r="S53" s="643"/>
      <c r="T53" s="189"/>
      <c r="U53" s="309"/>
      <c r="V53" s="661"/>
      <c r="W53" s="661"/>
      <c r="X53" s="661"/>
      <c r="Y53" s="661"/>
      <c r="Z53" s="661"/>
      <c r="AA53" s="661"/>
      <c r="AB53" s="661"/>
      <c r="AC53" s="661"/>
      <c r="AD53" s="669"/>
      <c r="AE53" s="661"/>
      <c r="AF53" s="661"/>
      <c r="AG53" s="661"/>
      <c r="AH53" s="189"/>
      <c r="AI53" s="661"/>
      <c r="AJ53" s="661"/>
      <c r="AK53" s="661"/>
      <c r="AL53" s="669"/>
      <c r="AM53" s="661"/>
      <c r="AN53" s="661"/>
      <c r="AO53" s="661"/>
      <c r="AP53" s="661"/>
      <c r="AQ53" s="661"/>
      <c r="AR53" s="661"/>
      <c r="AS53" s="654"/>
      <c r="AT53" s="309"/>
      <c r="AU53" s="661"/>
      <c r="AV53" s="661"/>
      <c r="AW53" s="661"/>
      <c r="AX53" s="661"/>
      <c r="AY53" s="661"/>
      <c r="AZ53" s="661"/>
      <c r="BA53" s="661"/>
      <c r="BB53" s="661"/>
      <c r="BC53" s="661"/>
      <c r="BD53" s="661"/>
      <c r="BE53" s="661"/>
      <c r="BF53" s="661"/>
      <c r="BG53" s="661"/>
      <c r="BH53" s="661"/>
      <c r="BI53" s="675"/>
      <c r="BJ53" s="309"/>
      <c r="BK53" s="661"/>
      <c r="BL53" s="661"/>
      <c r="BM53" s="661"/>
      <c r="BN53" s="661"/>
      <c r="BU53" s="189"/>
      <c r="BV53" s="189"/>
      <c r="BW53" s="648"/>
    </row>
    <row r="54" ht="21.75" customHeight="1">
      <c r="A54" s="634"/>
      <c r="B54" s="421" t="str">
        <f>IF(ISTEXT(A54),SUMIF('Production Calendar'!$F$3:$F$2071,'Garden Layout (to copy)'!$A54,'Production Calendar'!$G$3:$G$2701),"")</f>
        <v/>
      </c>
      <c r="C54" s="656" t="str">
        <f t="shared" si="1"/>
        <v/>
      </c>
      <c r="D54" s="657" t="str">
        <f t="array" ref="D54">IF(ISBLANK(A54),"",XLOOKUP($A54,'Codified Game Plan'!$E$3:$E$477,'Codified Game Plan'!$G$3:$G$477,0))</f>
        <v/>
      </c>
      <c r="E54" s="657" t="str">
        <f>IF(ISBLANK(A54),"",MAXIFS('Codified Game Plan'!$I$3:$I$477,'Codified Game Plan'!$E$3:$E$477,A54))</f>
        <v/>
      </c>
      <c r="F54" s="658" t="str">
        <f t="shared" si="2"/>
        <v>      - </v>
      </c>
      <c r="G54" s="421"/>
      <c r="H54" s="421"/>
      <c r="I54" s="421"/>
      <c r="J54" s="421"/>
      <c r="K54" s="421"/>
      <c r="L54" s="421"/>
      <c r="M54" s="421"/>
      <c r="N54" s="421"/>
      <c r="O54" s="421"/>
      <c r="P54" s="421"/>
      <c r="Q54" s="421"/>
      <c r="R54" s="421"/>
      <c r="S54" s="643"/>
      <c r="T54" s="189"/>
      <c r="U54" s="667" t="s">
        <v>595</v>
      </c>
      <c r="V54" s="668"/>
      <c r="W54" s="668"/>
      <c r="X54" s="668"/>
      <c r="Y54" s="668"/>
      <c r="Z54" s="668"/>
      <c r="AA54" s="668"/>
      <c r="AB54" s="668"/>
      <c r="AC54" s="668"/>
      <c r="AD54" s="669"/>
      <c r="AE54" s="668"/>
      <c r="AF54" s="668"/>
      <c r="AG54" s="668"/>
      <c r="AH54" s="189"/>
      <c r="AI54" s="668"/>
      <c r="AJ54" s="668"/>
      <c r="AK54" s="668"/>
      <c r="AL54" s="669"/>
      <c r="AM54" s="668"/>
      <c r="AN54" s="668"/>
      <c r="AO54" s="668"/>
      <c r="AP54" s="668"/>
      <c r="AQ54" s="668"/>
      <c r="AR54" s="668"/>
      <c r="AS54" s="654"/>
      <c r="AT54" s="667" t="s">
        <v>595</v>
      </c>
      <c r="AU54" s="668"/>
      <c r="AV54" s="668"/>
      <c r="AW54" s="668"/>
      <c r="AX54" s="668"/>
      <c r="AY54" s="668"/>
      <c r="AZ54" s="668"/>
      <c r="BA54" s="668"/>
      <c r="BB54" s="668"/>
      <c r="BC54" s="668"/>
      <c r="BD54" s="668"/>
      <c r="BE54" s="668"/>
      <c r="BF54" s="668"/>
      <c r="BG54" s="668"/>
      <c r="BH54" s="668"/>
      <c r="BI54" s="675"/>
      <c r="BJ54" s="667" t="s">
        <v>595</v>
      </c>
      <c r="BK54" s="668"/>
      <c r="BL54" s="668"/>
      <c r="BM54" s="668"/>
      <c r="BN54" s="668"/>
      <c r="BU54" s="189"/>
      <c r="BV54" s="189"/>
      <c r="BW54" s="648"/>
    </row>
    <row r="55" ht="21.75" customHeight="1">
      <c r="A55" s="634"/>
      <c r="B55" s="421" t="str">
        <f>IF(ISTEXT(A55),SUMIF('Production Calendar'!$F$3:$F$2071,'Garden Layout (to copy)'!$A55,'Production Calendar'!$G$3:$G$2701),"")</f>
        <v/>
      </c>
      <c r="C55" s="656" t="str">
        <f t="shared" si="1"/>
        <v/>
      </c>
      <c r="D55" s="657" t="str">
        <f t="array" ref="D55">IF(ISBLANK(A55),"",XLOOKUP($A55,'Codified Game Plan'!$E$3:$E$477,'Codified Game Plan'!$G$3:$G$477,0))</f>
        <v/>
      </c>
      <c r="E55" s="657" t="str">
        <f>IF(ISBLANK(A55),"",MAXIFS('Codified Game Plan'!$I$3:$I$477,'Codified Game Plan'!$E$3:$E$477,A55))</f>
        <v/>
      </c>
      <c r="F55" s="658" t="str">
        <f t="shared" si="2"/>
        <v>      - </v>
      </c>
      <c r="G55" s="421"/>
      <c r="H55" s="421"/>
      <c r="I55" s="421"/>
      <c r="J55" s="421"/>
      <c r="K55" s="421"/>
      <c r="L55" s="421"/>
      <c r="M55" s="421"/>
      <c r="N55" s="421"/>
      <c r="O55" s="421"/>
      <c r="P55" s="421"/>
      <c r="Q55" s="421"/>
      <c r="R55" s="421"/>
      <c r="S55" s="643"/>
      <c r="T55" s="189"/>
      <c r="U55" s="309"/>
      <c r="V55" s="661"/>
      <c r="W55" s="661"/>
      <c r="X55" s="661"/>
      <c r="Y55" s="661"/>
      <c r="Z55" s="661"/>
      <c r="AA55" s="661"/>
      <c r="AB55" s="661"/>
      <c r="AC55" s="661"/>
      <c r="AD55" s="671"/>
      <c r="AE55" s="661"/>
      <c r="AF55" s="661"/>
      <c r="AG55" s="661"/>
      <c r="AH55" s="189"/>
      <c r="AI55" s="661"/>
      <c r="AJ55" s="661"/>
      <c r="AK55" s="661"/>
      <c r="AL55" s="671"/>
      <c r="AM55" s="661"/>
      <c r="AN55" s="661"/>
      <c r="AO55" s="661"/>
      <c r="AP55" s="661"/>
      <c r="AQ55" s="661"/>
      <c r="AR55" s="661"/>
      <c r="AS55" s="654"/>
      <c r="AT55" s="309"/>
      <c r="AU55" s="661"/>
      <c r="AV55" s="661"/>
      <c r="AW55" s="661"/>
      <c r="AX55" s="661"/>
      <c r="AY55" s="661"/>
      <c r="AZ55" s="661"/>
      <c r="BA55" s="661"/>
      <c r="BB55" s="661"/>
      <c r="BC55" s="661"/>
      <c r="BD55" s="661"/>
      <c r="BE55" s="661"/>
      <c r="BF55" s="661"/>
      <c r="BG55" s="661"/>
      <c r="BH55" s="661"/>
      <c r="BI55" s="675"/>
      <c r="BJ55" s="309"/>
      <c r="BK55" s="661"/>
      <c r="BL55" s="661"/>
      <c r="BM55" s="661"/>
      <c r="BN55" s="661"/>
      <c r="BO55" s="196"/>
      <c r="BP55" s="196"/>
      <c r="BQ55" s="196"/>
      <c r="BR55" s="196"/>
      <c r="BS55" s="196"/>
      <c r="BT55" s="196"/>
      <c r="BU55" s="309"/>
      <c r="BV55" s="309"/>
      <c r="BW55" s="648"/>
    </row>
    <row r="56" ht="21.75" customHeight="1">
      <c r="A56" s="634"/>
      <c r="B56" s="421" t="str">
        <f>IF(ISTEXT(A56),SUMIF('Production Calendar'!$F$3:$F$2071,'Garden Layout (to copy)'!$A56,'Production Calendar'!$G$3:$G$2701),"")</f>
        <v/>
      </c>
      <c r="C56" s="656" t="str">
        <f t="shared" si="1"/>
        <v/>
      </c>
      <c r="D56" s="657" t="str">
        <f t="array" ref="D56">IF(ISBLANK(A56),"",XLOOKUP($A56,'Codified Game Plan'!$E$3:$E$477,'Codified Game Plan'!$G$3:$G$477,0))</f>
        <v/>
      </c>
      <c r="E56" s="657" t="str">
        <f>IF(ISBLANK(A56),"",MAXIFS('Codified Game Plan'!$I$3:$I$477,'Codified Game Plan'!$E$3:$E$477,A56))</f>
        <v/>
      </c>
      <c r="F56" s="658" t="str">
        <f t="shared" si="2"/>
        <v>      - </v>
      </c>
      <c r="G56" s="421"/>
      <c r="H56" s="421"/>
      <c r="I56" s="421"/>
      <c r="J56" s="421"/>
      <c r="K56" s="421"/>
      <c r="L56" s="421"/>
      <c r="M56" s="421"/>
      <c r="N56" s="421"/>
      <c r="O56" s="421"/>
      <c r="P56" s="421"/>
      <c r="Q56" s="421"/>
      <c r="R56" s="421"/>
      <c r="S56" s="643"/>
      <c r="T56" s="189"/>
      <c r="U56" s="678"/>
      <c r="V56" s="196"/>
      <c r="W56" s="196"/>
      <c r="X56" s="196"/>
      <c r="Y56" s="196"/>
      <c r="Z56" s="196"/>
      <c r="AA56" s="196"/>
      <c r="AB56" s="196"/>
      <c r="AC56" s="196"/>
      <c r="AD56" s="196"/>
      <c r="AE56" s="196"/>
      <c r="AF56" s="196"/>
      <c r="AG56" s="309"/>
      <c r="AH56" s="189"/>
      <c r="AI56" s="673"/>
      <c r="AJ56" s="196"/>
      <c r="AK56" s="196"/>
      <c r="AL56" s="196"/>
      <c r="AM56" s="196"/>
      <c r="AN56" s="196"/>
      <c r="AO56" s="196"/>
      <c r="AP56" s="196"/>
      <c r="AQ56" s="196"/>
      <c r="AR56" s="309"/>
      <c r="AS56" s="654"/>
      <c r="AT56" s="673"/>
      <c r="AU56" s="196"/>
      <c r="AV56" s="196"/>
      <c r="AW56" s="196"/>
      <c r="AX56" s="196"/>
      <c r="AY56" s="196"/>
      <c r="AZ56" s="196"/>
      <c r="BA56" s="196"/>
      <c r="BB56" s="196"/>
      <c r="BC56" s="196"/>
      <c r="BD56" s="196"/>
      <c r="BE56" s="196"/>
      <c r="BF56" s="196"/>
      <c r="BG56" s="196"/>
      <c r="BH56" s="196"/>
      <c r="BI56" s="196"/>
      <c r="BJ56" s="196"/>
      <c r="BK56" s="196"/>
      <c r="BL56" s="196"/>
      <c r="BM56" s="196"/>
      <c r="BN56" s="196"/>
      <c r="BO56" s="196"/>
      <c r="BP56" s="196"/>
      <c r="BQ56" s="196"/>
      <c r="BR56" s="196"/>
      <c r="BS56" s="196"/>
      <c r="BT56" s="196"/>
      <c r="BU56" s="196"/>
      <c r="BV56" s="309"/>
      <c r="BW56" s="648"/>
    </row>
    <row r="57" ht="21.75" customHeight="1">
      <c r="A57" s="634"/>
      <c r="B57" s="421" t="str">
        <f>IF(ISTEXT(A57),SUMIF('Production Calendar'!$F$3:$F$2071,'Garden Layout (to copy)'!$A57,'Production Calendar'!$G$3:$G$2701),"")</f>
        <v/>
      </c>
      <c r="C57" s="656" t="str">
        <f t="shared" si="1"/>
        <v/>
      </c>
      <c r="D57" s="657" t="str">
        <f t="array" ref="D57">IF(ISBLANK(A57),"",XLOOKUP($A57,'Codified Game Plan'!$E$3:$E$477,'Codified Game Plan'!$G$3:$G$477,0))</f>
        <v/>
      </c>
      <c r="E57" s="657" t="str">
        <f>IF(ISBLANK(A57),"",MAXIFS('Codified Game Plan'!$I$3:$I$477,'Codified Game Plan'!$E$3:$E$477,A57))</f>
        <v/>
      </c>
      <c r="F57" s="658" t="str">
        <f t="shared" si="2"/>
        <v>      - </v>
      </c>
      <c r="G57" s="421"/>
      <c r="H57" s="421"/>
      <c r="I57" s="421"/>
      <c r="J57" s="421"/>
      <c r="K57" s="421"/>
      <c r="L57" s="421"/>
      <c r="M57" s="421"/>
      <c r="N57" s="421"/>
      <c r="O57" s="421"/>
      <c r="P57" s="421"/>
      <c r="Q57" s="421"/>
      <c r="R57" s="421"/>
      <c r="S57" s="643"/>
      <c r="T57" s="189"/>
      <c r="U57" s="674" t="s">
        <v>675</v>
      </c>
      <c r="V57" s="196"/>
      <c r="W57" s="196"/>
      <c r="X57" s="196"/>
      <c r="Y57" s="196"/>
      <c r="Z57" s="196"/>
      <c r="AA57" s="196"/>
      <c r="AB57" s="196"/>
      <c r="AC57" s="196"/>
      <c r="AD57" s="196"/>
      <c r="AE57" s="196"/>
      <c r="AF57" s="196"/>
      <c r="AG57" s="309"/>
      <c r="AH57" s="189"/>
      <c r="AI57" s="655" t="s">
        <v>675</v>
      </c>
      <c r="AJ57" s="196"/>
      <c r="AK57" s="196"/>
      <c r="AL57" s="196"/>
      <c r="AM57" s="196"/>
      <c r="AN57" s="196"/>
      <c r="AO57" s="196"/>
      <c r="AP57" s="196"/>
      <c r="AQ57" s="196"/>
      <c r="AR57" s="309"/>
      <c r="AS57" s="654"/>
      <c r="AT57" s="655" t="s">
        <v>676</v>
      </c>
      <c r="AU57" s="196"/>
      <c r="AV57" s="196"/>
      <c r="AW57" s="196"/>
      <c r="AX57" s="196"/>
      <c r="AY57" s="196"/>
      <c r="AZ57" s="196"/>
      <c r="BA57" s="196"/>
      <c r="BB57" s="196"/>
      <c r="BC57" s="196"/>
      <c r="BD57" s="196"/>
      <c r="BE57" s="196"/>
      <c r="BF57" s="309"/>
      <c r="BG57" s="679"/>
      <c r="BI57" s="189"/>
      <c r="BJ57" s="655" t="s">
        <v>677</v>
      </c>
      <c r="BK57" s="196"/>
      <c r="BL57" s="196"/>
      <c r="BM57" s="196"/>
      <c r="BN57" s="196"/>
      <c r="BO57" s="196"/>
      <c r="BP57" s="309"/>
      <c r="BQ57" s="676"/>
      <c r="BR57" s="655" t="s">
        <v>678</v>
      </c>
      <c r="BS57" s="196"/>
      <c r="BT57" s="196"/>
      <c r="BU57" s="309"/>
      <c r="BV57" s="675"/>
      <c r="BW57" s="648"/>
    </row>
    <row r="58" ht="21.75" customHeight="1">
      <c r="A58" s="634"/>
      <c r="B58" s="421" t="str">
        <f>IF(ISTEXT(A58),SUMIF('Production Calendar'!$F$3:$F$2071,'Garden Layout (to copy)'!$A58,'Production Calendar'!$G$3:$G$2701),"")</f>
        <v/>
      </c>
      <c r="C58" s="656" t="str">
        <f t="shared" si="1"/>
        <v/>
      </c>
      <c r="D58" s="657" t="str">
        <f t="array" ref="D58">IF(ISBLANK(A58),"",XLOOKUP($A58,'Codified Game Plan'!$E$3:$E$477,'Codified Game Plan'!$G$3:$G$477,0))</f>
        <v/>
      </c>
      <c r="E58" s="657" t="str">
        <f>IF(ISBLANK(A58),"",MAXIFS('Codified Game Plan'!$I$3:$I$477,'Codified Game Plan'!$E$3:$E$477,A58))</f>
        <v/>
      </c>
      <c r="F58" s="658" t="str">
        <f t="shared" si="2"/>
        <v>      - </v>
      </c>
      <c r="G58" s="421"/>
      <c r="H58" s="421"/>
      <c r="I58" s="421"/>
      <c r="J58" s="421"/>
      <c r="K58" s="421"/>
      <c r="L58" s="421"/>
      <c r="M58" s="421"/>
      <c r="N58" s="421"/>
      <c r="O58" s="421"/>
      <c r="P58" s="421"/>
      <c r="Q58" s="421"/>
      <c r="R58" s="421"/>
      <c r="S58" s="643"/>
      <c r="T58" s="189"/>
      <c r="U58" s="677"/>
      <c r="V58" s="661"/>
      <c r="W58" s="662">
        <v>1.0</v>
      </c>
      <c r="X58" s="662">
        <v>2.0</v>
      </c>
      <c r="Y58" s="662">
        <v>3.0</v>
      </c>
      <c r="Z58" s="662">
        <v>4.0</v>
      </c>
      <c r="AA58" s="662">
        <v>5.0</v>
      </c>
      <c r="AB58" s="662">
        <v>6.0</v>
      </c>
      <c r="AC58" s="662">
        <v>7.0</v>
      </c>
      <c r="AD58" s="663" t="s">
        <v>515</v>
      </c>
      <c r="AE58" s="662">
        <v>8.0</v>
      </c>
      <c r="AF58" s="662">
        <v>9.0</v>
      </c>
      <c r="AG58" s="662">
        <v>10.0</v>
      </c>
      <c r="AH58" s="189"/>
      <c r="AI58" s="662">
        <v>11.0</v>
      </c>
      <c r="AJ58" s="662">
        <v>12.0</v>
      </c>
      <c r="AK58" s="662">
        <v>13.0</v>
      </c>
      <c r="AL58" s="663" t="s">
        <v>515</v>
      </c>
      <c r="AM58" s="680">
        <v>14.0</v>
      </c>
      <c r="AN58" s="680">
        <v>15.0</v>
      </c>
      <c r="AO58" s="680">
        <v>16.0</v>
      </c>
      <c r="AP58" s="680">
        <v>17.0</v>
      </c>
      <c r="AQ58" s="680">
        <v>18.0</v>
      </c>
      <c r="AR58" s="680">
        <v>19.0</v>
      </c>
      <c r="AS58" s="654"/>
      <c r="AT58" s="661"/>
      <c r="AU58" s="662">
        <v>1.0</v>
      </c>
      <c r="AV58" s="662">
        <v>2.0</v>
      </c>
      <c r="AW58" s="662">
        <v>3.0</v>
      </c>
      <c r="AX58" s="662">
        <v>4.0</v>
      </c>
      <c r="AY58" s="662">
        <v>5.0</v>
      </c>
      <c r="AZ58" s="662">
        <v>6.0</v>
      </c>
      <c r="BA58" s="662">
        <v>7.0</v>
      </c>
      <c r="BB58" s="662">
        <v>8.0</v>
      </c>
      <c r="BC58" s="662">
        <v>9.0</v>
      </c>
      <c r="BD58" s="662">
        <v>10.0</v>
      </c>
      <c r="BE58" s="662">
        <v>11.0</v>
      </c>
      <c r="BF58" s="662">
        <v>12.0</v>
      </c>
      <c r="BI58" s="189"/>
      <c r="BJ58" s="661"/>
      <c r="BK58" s="662">
        <v>1.0</v>
      </c>
      <c r="BL58" s="662">
        <v>2.0</v>
      </c>
      <c r="BM58" s="662">
        <v>3.0</v>
      </c>
      <c r="BN58" s="662">
        <v>4.0</v>
      </c>
      <c r="BO58" s="662">
        <v>5.0</v>
      </c>
      <c r="BP58" s="662">
        <v>6.0</v>
      </c>
      <c r="BQ58" s="189"/>
      <c r="BR58" s="677"/>
      <c r="BS58" s="662">
        <v>1.0</v>
      </c>
      <c r="BT58" s="662">
        <v>2.0</v>
      </c>
      <c r="BU58" s="662">
        <v>3.0</v>
      </c>
      <c r="BV58" s="675"/>
      <c r="BW58" s="648"/>
    </row>
    <row r="59" ht="21.75" customHeight="1">
      <c r="A59" s="634"/>
      <c r="B59" s="421" t="str">
        <f>IF(ISTEXT(A59),SUMIF('Production Calendar'!$F$3:$F$2071,'Garden Layout (to copy)'!$A59,'Production Calendar'!$G$3:$G$2701),"")</f>
        <v/>
      </c>
      <c r="C59" s="656" t="str">
        <f t="shared" si="1"/>
        <v/>
      </c>
      <c r="D59" s="657" t="str">
        <f t="array" ref="D59">IF(ISBLANK(A59),"",XLOOKUP($A59,'Codified Game Plan'!$E$3:$E$477,'Codified Game Plan'!$G$3:$G$477,0))</f>
        <v/>
      </c>
      <c r="E59" s="657" t="str">
        <f>IF(ISBLANK(A59),"",MAXIFS('Codified Game Plan'!$I$3:$I$477,'Codified Game Plan'!$E$3:$E$477,A59))</f>
        <v/>
      </c>
      <c r="F59" s="658" t="str">
        <f t="shared" si="2"/>
        <v>      - </v>
      </c>
      <c r="G59" s="421"/>
      <c r="H59" s="421"/>
      <c r="I59" s="421"/>
      <c r="J59" s="421"/>
      <c r="K59" s="421"/>
      <c r="L59" s="421"/>
      <c r="M59" s="421"/>
      <c r="N59" s="421"/>
      <c r="O59" s="421"/>
      <c r="P59" s="421"/>
      <c r="Q59" s="421"/>
      <c r="R59" s="421"/>
      <c r="S59" s="643"/>
      <c r="T59" s="189"/>
      <c r="U59" s="667" t="s">
        <v>517</v>
      </c>
      <c r="V59" s="668"/>
      <c r="W59" s="668"/>
      <c r="X59" s="668"/>
      <c r="Y59" s="668"/>
      <c r="Z59" s="668"/>
      <c r="AA59" s="668"/>
      <c r="AB59" s="668"/>
      <c r="AC59" s="668"/>
      <c r="AD59" s="669"/>
      <c r="AE59" s="668"/>
      <c r="AF59" s="668"/>
      <c r="AG59" s="668"/>
      <c r="AH59" s="189"/>
      <c r="AI59" s="668"/>
      <c r="AJ59" s="668"/>
      <c r="AK59" s="668"/>
      <c r="AL59" s="681"/>
      <c r="AM59" s="668"/>
      <c r="AN59" s="668"/>
      <c r="AO59" s="668"/>
      <c r="AP59" s="668"/>
      <c r="AQ59" s="668"/>
      <c r="AR59" s="668"/>
      <c r="AS59" s="654"/>
      <c r="AT59" s="667" t="s">
        <v>517</v>
      </c>
      <c r="AU59" s="668"/>
      <c r="AV59" s="668"/>
      <c r="AW59" s="668"/>
      <c r="AX59" s="668"/>
      <c r="AY59" s="668"/>
      <c r="AZ59" s="668"/>
      <c r="BA59" s="668"/>
      <c r="BB59" s="668"/>
      <c r="BC59" s="668"/>
      <c r="BD59" s="668"/>
      <c r="BE59" s="668"/>
      <c r="BF59" s="668"/>
      <c r="BI59" s="189"/>
      <c r="BJ59" s="682" t="s">
        <v>517</v>
      </c>
      <c r="BK59" s="668"/>
      <c r="BL59" s="668"/>
      <c r="BM59" s="668"/>
      <c r="BN59" s="668"/>
      <c r="BO59" s="668"/>
      <c r="BP59" s="668"/>
      <c r="BQ59" s="189"/>
      <c r="BR59" s="682" t="s">
        <v>517</v>
      </c>
      <c r="BS59" s="668"/>
      <c r="BT59" s="668"/>
      <c r="BU59" s="668"/>
      <c r="BV59" s="675"/>
      <c r="BW59" s="648"/>
    </row>
    <row r="60" ht="21.75" customHeight="1">
      <c r="A60" s="634"/>
      <c r="B60" s="421" t="str">
        <f>IF(ISTEXT(A60),SUMIF('Production Calendar'!$F$3:$F$2071,'Garden Layout (to copy)'!$A60,'Production Calendar'!$G$3:$G$2701),"")</f>
        <v/>
      </c>
      <c r="C60" s="656" t="str">
        <f t="shared" si="1"/>
        <v/>
      </c>
      <c r="D60" s="657" t="str">
        <f t="array" ref="D60">IF(ISBLANK(A60),"",XLOOKUP($A60,'Codified Game Plan'!$E$3:$E$477,'Codified Game Plan'!$G$3:$G$477,0))</f>
        <v/>
      </c>
      <c r="E60" s="657" t="str">
        <f>IF(ISBLANK(A60),"",MAXIFS('Codified Game Plan'!$I$3:$I$477,'Codified Game Plan'!$E$3:$E$477,A60))</f>
        <v/>
      </c>
      <c r="F60" s="658" t="str">
        <f t="shared" si="2"/>
        <v>      - </v>
      </c>
      <c r="G60" s="421"/>
      <c r="H60" s="421"/>
      <c r="I60" s="421"/>
      <c r="J60" s="421"/>
      <c r="K60" s="421"/>
      <c r="L60" s="421"/>
      <c r="M60" s="421"/>
      <c r="N60" s="421"/>
      <c r="O60" s="421"/>
      <c r="P60" s="421"/>
      <c r="Q60" s="421"/>
      <c r="R60" s="421"/>
      <c r="S60" s="643"/>
      <c r="T60" s="189"/>
      <c r="U60" s="309"/>
      <c r="V60" s="661"/>
      <c r="W60" s="661"/>
      <c r="X60" s="661"/>
      <c r="Y60" s="661"/>
      <c r="Z60" s="661"/>
      <c r="AA60" s="661"/>
      <c r="AB60" s="661"/>
      <c r="AC60" s="661"/>
      <c r="AD60" s="669"/>
      <c r="AE60" s="661"/>
      <c r="AF60" s="661"/>
      <c r="AG60" s="661"/>
      <c r="AH60" s="189"/>
      <c r="AI60" s="661"/>
      <c r="AJ60" s="661"/>
      <c r="AK60" s="661"/>
      <c r="AL60" s="681"/>
      <c r="AM60" s="661"/>
      <c r="AN60" s="661"/>
      <c r="AO60" s="661"/>
      <c r="AP60" s="661"/>
      <c r="AQ60" s="661"/>
      <c r="AR60" s="661"/>
      <c r="AS60" s="654"/>
      <c r="AT60" s="309"/>
      <c r="AU60" s="661"/>
      <c r="AV60" s="661"/>
      <c r="AW60" s="661"/>
      <c r="AX60" s="661"/>
      <c r="AY60" s="661"/>
      <c r="AZ60" s="661"/>
      <c r="BA60" s="661"/>
      <c r="BB60" s="661"/>
      <c r="BC60" s="661"/>
      <c r="BD60" s="661"/>
      <c r="BE60" s="661"/>
      <c r="BF60" s="661"/>
      <c r="BI60" s="189"/>
      <c r="BJ60" s="309"/>
      <c r="BK60" s="661"/>
      <c r="BL60" s="661"/>
      <c r="BM60" s="661"/>
      <c r="BN60" s="661"/>
      <c r="BO60" s="661"/>
      <c r="BP60" s="661"/>
      <c r="BQ60" s="189"/>
      <c r="BR60" s="309"/>
      <c r="BS60" s="661"/>
      <c r="BT60" s="661"/>
      <c r="BU60" s="661"/>
      <c r="BV60" s="675"/>
      <c r="BW60" s="648"/>
    </row>
    <row r="61" ht="21.75" customHeight="1">
      <c r="A61" s="634"/>
      <c r="B61" s="421" t="str">
        <f>IF(ISTEXT(A61),SUMIF('Production Calendar'!$F$3:$F$2071,'Garden Layout (to copy)'!$A61,'Production Calendar'!$G$3:$G$2701),"")</f>
        <v/>
      </c>
      <c r="C61" s="656" t="str">
        <f t="shared" si="1"/>
        <v/>
      </c>
      <c r="D61" s="657" t="str">
        <f t="array" ref="D61">IF(ISBLANK(A61),"",XLOOKUP($A61,'Codified Game Plan'!$E$3:$E$477,'Codified Game Plan'!$G$3:$G$477,0))</f>
        <v/>
      </c>
      <c r="E61" s="657" t="str">
        <f>IF(ISBLANK(A61),"",MAXIFS('Codified Game Plan'!$I$3:$I$477,'Codified Game Plan'!$E$3:$E$477,A61))</f>
        <v/>
      </c>
      <c r="F61" s="658" t="str">
        <f t="shared" si="2"/>
        <v>      - </v>
      </c>
      <c r="G61" s="421"/>
      <c r="H61" s="421"/>
      <c r="I61" s="421"/>
      <c r="J61" s="421"/>
      <c r="K61" s="421"/>
      <c r="L61" s="421"/>
      <c r="M61" s="421"/>
      <c r="N61" s="421"/>
      <c r="O61" s="421"/>
      <c r="P61" s="421"/>
      <c r="Q61" s="421"/>
      <c r="R61" s="421"/>
      <c r="S61" s="643"/>
      <c r="T61" s="189"/>
      <c r="U61" s="667" t="s">
        <v>524</v>
      </c>
      <c r="V61" s="668"/>
      <c r="W61" s="668"/>
      <c r="X61" s="668"/>
      <c r="Y61" s="668"/>
      <c r="Z61" s="668"/>
      <c r="AA61" s="668"/>
      <c r="AB61" s="668"/>
      <c r="AC61" s="668"/>
      <c r="AD61" s="669"/>
      <c r="AE61" s="668"/>
      <c r="AF61" s="668"/>
      <c r="AG61" s="668"/>
      <c r="AH61" s="189"/>
      <c r="AI61" s="668"/>
      <c r="AJ61" s="668"/>
      <c r="AK61" s="668"/>
      <c r="AL61" s="681"/>
      <c r="AM61" s="668"/>
      <c r="AN61" s="668"/>
      <c r="AO61" s="668"/>
      <c r="AP61" s="668"/>
      <c r="AQ61" s="668"/>
      <c r="AR61" s="668"/>
      <c r="AS61" s="654"/>
      <c r="AT61" s="667" t="s">
        <v>524</v>
      </c>
      <c r="AU61" s="668"/>
      <c r="AV61" s="668"/>
      <c r="AW61" s="668"/>
      <c r="AX61" s="668"/>
      <c r="AY61" s="668"/>
      <c r="AZ61" s="668"/>
      <c r="BA61" s="668"/>
      <c r="BB61" s="668"/>
      <c r="BC61" s="668"/>
      <c r="BD61" s="668"/>
      <c r="BE61" s="668"/>
      <c r="BF61" s="668"/>
      <c r="BI61" s="189"/>
      <c r="BJ61" s="682" t="s">
        <v>524</v>
      </c>
      <c r="BK61" s="668"/>
      <c r="BL61" s="668"/>
      <c r="BM61" s="668"/>
      <c r="BN61" s="668"/>
      <c r="BO61" s="668"/>
      <c r="BP61" s="668"/>
      <c r="BQ61" s="189"/>
      <c r="BR61" s="682" t="s">
        <v>524</v>
      </c>
      <c r="BS61" s="668"/>
      <c r="BT61" s="668"/>
      <c r="BU61" s="668"/>
      <c r="BV61" s="675"/>
      <c r="BW61" s="648"/>
    </row>
    <row r="62" ht="21.75" customHeight="1">
      <c r="A62" s="634"/>
      <c r="B62" s="421" t="str">
        <f>IF(ISTEXT(A62),SUMIF('Production Calendar'!$F$3:$F$2071,'Garden Layout (to copy)'!$A62,'Production Calendar'!$G$3:$G$2701),"")</f>
        <v/>
      </c>
      <c r="C62" s="656" t="str">
        <f t="shared" si="1"/>
        <v/>
      </c>
      <c r="D62" s="657" t="str">
        <f t="array" ref="D62">IF(ISBLANK(A62),"",XLOOKUP($A62,'Codified Game Plan'!$E$3:$E$477,'Codified Game Plan'!$G$3:$G$477,0))</f>
        <v/>
      </c>
      <c r="E62" s="657" t="str">
        <f>IF(ISBLANK(A62),"",MAXIFS('Codified Game Plan'!$I$3:$I$477,'Codified Game Plan'!$E$3:$E$477,A62))</f>
        <v/>
      </c>
      <c r="F62" s="658" t="str">
        <f t="shared" si="2"/>
        <v>      - </v>
      </c>
      <c r="G62" s="421"/>
      <c r="H62" s="421"/>
      <c r="I62" s="421"/>
      <c r="J62" s="421"/>
      <c r="K62" s="421"/>
      <c r="L62" s="421"/>
      <c r="M62" s="421"/>
      <c r="N62" s="421"/>
      <c r="O62" s="421"/>
      <c r="P62" s="421"/>
      <c r="Q62" s="421"/>
      <c r="R62" s="421"/>
      <c r="S62" s="643"/>
      <c r="T62" s="189"/>
      <c r="U62" s="309"/>
      <c r="V62" s="661"/>
      <c r="W62" s="661"/>
      <c r="X62" s="661"/>
      <c r="Y62" s="661"/>
      <c r="Z62" s="661"/>
      <c r="AA62" s="661"/>
      <c r="AB62" s="661"/>
      <c r="AC62" s="661"/>
      <c r="AD62" s="669"/>
      <c r="AE62" s="661"/>
      <c r="AF62" s="661"/>
      <c r="AG62" s="661"/>
      <c r="AH62" s="189"/>
      <c r="AI62" s="661"/>
      <c r="AJ62" s="661"/>
      <c r="AK62" s="661"/>
      <c r="AL62" s="681"/>
      <c r="AM62" s="661"/>
      <c r="AN62" s="661"/>
      <c r="AO62" s="661"/>
      <c r="AP62" s="661"/>
      <c r="AQ62" s="661"/>
      <c r="AR62" s="661"/>
      <c r="AS62" s="654"/>
      <c r="AT62" s="309"/>
      <c r="AU62" s="661"/>
      <c r="AV62" s="661"/>
      <c r="AW62" s="661"/>
      <c r="AX62" s="661"/>
      <c r="AY62" s="661"/>
      <c r="AZ62" s="661"/>
      <c r="BA62" s="661"/>
      <c r="BB62" s="661"/>
      <c r="BC62" s="661"/>
      <c r="BD62" s="661"/>
      <c r="BE62" s="661"/>
      <c r="BF62" s="661"/>
      <c r="BI62" s="189"/>
      <c r="BJ62" s="309"/>
      <c r="BK62" s="661"/>
      <c r="BL62" s="661"/>
      <c r="BM62" s="661"/>
      <c r="BN62" s="661"/>
      <c r="BO62" s="661"/>
      <c r="BP62" s="661"/>
      <c r="BQ62" s="189"/>
      <c r="BR62" s="309"/>
      <c r="BS62" s="661"/>
      <c r="BT62" s="661"/>
      <c r="BU62" s="661"/>
      <c r="BV62" s="675"/>
      <c r="BW62" s="648"/>
    </row>
    <row r="63" ht="21.75" customHeight="1">
      <c r="A63" s="634"/>
      <c r="B63" s="421" t="str">
        <f>IF(ISTEXT(A63),SUMIF('Production Calendar'!$F$3:$F$2071,'Garden Layout (to copy)'!$A63,'Production Calendar'!$G$3:$G$2701),"")</f>
        <v/>
      </c>
      <c r="C63" s="656" t="str">
        <f t="shared" si="1"/>
        <v/>
      </c>
      <c r="D63" s="657" t="str">
        <f t="array" ref="D63">IF(ISBLANK(A63),"",XLOOKUP($A63,'Codified Game Plan'!$E$3:$E$477,'Codified Game Plan'!$G$3:$G$477,0))</f>
        <v/>
      </c>
      <c r="E63" s="657" t="str">
        <f>IF(ISBLANK(A63),"",MAXIFS('Codified Game Plan'!$I$3:$I$477,'Codified Game Plan'!$E$3:$E$477,A63))</f>
        <v/>
      </c>
      <c r="F63" s="658" t="str">
        <f t="shared" si="2"/>
        <v>      - </v>
      </c>
      <c r="G63" s="421"/>
      <c r="H63" s="421"/>
      <c r="I63" s="421"/>
      <c r="J63" s="421"/>
      <c r="K63" s="421"/>
      <c r="L63" s="421"/>
      <c r="M63" s="421"/>
      <c r="N63" s="421"/>
      <c r="O63" s="421"/>
      <c r="P63" s="421"/>
      <c r="Q63" s="421"/>
      <c r="R63" s="421"/>
      <c r="S63" s="643"/>
      <c r="T63" s="189"/>
      <c r="U63" s="667" t="s">
        <v>529</v>
      </c>
      <c r="V63" s="668"/>
      <c r="W63" s="668"/>
      <c r="X63" s="668"/>
      <c r="Y63" s="668"/>
      <c r="Z63" s="668"/>
      <c r="AA63" s="668"/>
      <c r="AB63" s="668"/>
      <c r="AC63" s="668"/>
      <c r="AD63" s="669"/>
      <c r="AE63" s="668"/>
      <c r="AF63" s="668"/>
      <c r="AG63" s="668"/>
      <c r="AH63" s="189"/>
      <c r="AI63" s="668"/>
      <c r="AJ63" s="668"/>
      <c r="AK63" s="668"/>
      <c r="AL63" s="681"/>
      <c r="AM63" s="668"/>
      <c r="AN63" s="668"/>
      <c r="AO63" s="668"/>
      <c r="AP63" s="668"/>
      <c r="AQ63" s="668"/>
      <c r="AR63" s="668"/>
      <c r="AS63" s="654"/>
      <c r="AT63" s="667" t="s">
        <v>529</v>
      </c>
      <c r="AU63" s="668"/>
      <c r="AV63" s="668"/>
      <c r="AW63" s="668"/>
      <c r="AX63" s="668"/>
      <c r="AY63" s="668"/>
      <c r="AZ63" s="668"/>
      <c r="BA63" s="668"/>
      <c r="BB63" s="668"/>
      <c r="BC63" s="668"/>
      <c r="BD63" s="668"/>
      <c r="BE63" s="668"/>
      <c r="BF63" s="668"/>
      <c r="BI63" s="189"/>
      <c r="BJ63" s="682" t="s">
        <v>529</v>
      </c>
      <c r="BK63" s="668"/>
      <c r="BL63" s="668"/>
      <c r="BM63" s="668"/>
      <c r="BN63" s="668"/>
      <c r="BO63" s="668"/>
      <c r="BP63" s="668"/>
      <c r="BQ63" s="189"/>
      <c r="BR63" s="682" t="s">
        <v>529</v>
      </c>
      <c r="BS63" s="668"/>
      <c r="BT63" s="668"/>
      <c r="BU63" s="668"/>
      <c r="BV63" s="675"/>
      <c r="BW63" s="648"/>
    </row>
    <row r="64" ht="21.75" customHeight="1">
      <c r="A64" s="634"/>
      <c r="B64" s="421" t="str">
        <f>IF(ISTEXT(A64),SUMIF('Production Calendar'!$F$3:$F$2071,'Garden Layout (to copy)'!$A64,'Production Calendar'!$G$3:$G$2701),"")</f>
        <v/>
      </c>
      <c r="C64" s="656" t="str">
        <f t="shared" si="1"/>
        <v/>
      </c>
      <c r="D64" s="657" t="str">
        <f t="array" ref="D64">IF(ISBLANK(A64),"",XLOOKUP($A64,'Codified Game Plan'!$E$3:$E$477,'Codified Game Plan'!$G$3:$G$477,0))</f>
        <v/>
      </c>
      <c r="E64" s="657" t="str">
        <f>IF(ISBLANK(A64),"",MAXIFS('Codified Game Plan'!$I$3:$I$477,'Codified Game Plan'!$E$3:$E$477,A64))</f>
        <v/>
      </c>
      <c r="F64" s="658" t="str">
        <f t="shared" si="2"/>
        <v>      - </v>
      </c>
      <c r="G64" s="421"/>
      <c r="H64" s="421"/>
      <c r="I64" s="421"/>
      <c r="J64" s="421"/>
      <c r="K64" s="421"/>
      <c r="L64" s="421"/>
      <c r="M64" s="421"/>
      <c r="N64" s="421"/>
      <c r="O64" s="421"/>
      <c r="P64" s="421"/>
      <c r="Q64" s="421"/>
      <c r="R64" s="421"/>
      <c r="S64" s="643"/>
      <c r="T64" s="189"/>
      <c r="U64" s="309"/>
      <c r="V64" s="661"/>
      <c r="W64" s="661"/>
      <c r="X64" s="661"/>
      <c r="Y64" s="661"/>
      <c r="Z64" s="661"/>
      <c r="AA64" s="661"/>
      <c r="AB64" s="661"/>
      <c r="AC64" s="661"/>
      <c r="AD64" s="669"/>
      <c r="AE64" s="661"/>
      <c r="AF64" s="661"/>
      <c r="AG64" s="661"/>
      <c r="AH64" s="189"/>
      <c r="AI64" s="661"/>
      <c r="AJ64" s="661"/>
      <c r="AK64" s="661"/>
      <c r="AL64" s="669"/>
      <c r="AM64" s="661"/>
      <c r="AN64" s="661"/>
      <c r="AO64" s="661"/>
      <c r="AP64" s="661"/>
      <c r="AQ64" s="661"/>
      <c r="AR64" s="661"/>
      <c r="AS64" s="654"/>
      <c r="AT64" s="309"/>
      <c r="AU64" s="661"/>
      <c r="AV64" s="661"/>
      <c r="AW64" s="661"/>
      <c r="AX64" s="661"/>
      <c r="AY64" s="661"/>
      <c r="AZ64" s="661"/>
      <c r="BA64" s="661"/>
      <c r="BB64" s="661"/>
      <c r="BC64" s="661"/>
      <c r="BD64" s="661"/>
      <c r="BE64" s="661"/>
      <c r="BF64" s="661"/>
      <c r="BI64" s="189"/>
      <c r="BJ64" s="309"/>
      <c r="BK64" s="661"/>
      <c r="BL64" s="661"/>
      <c r="BM64" s="661"/>
      <c r="BN64" s="661"/>
      <c r="BO64" s="661"/>
      <c r="BP64" s="661"/>
      <c r="BQ64" s="189"/>
      <c r="BR64" s="309"/>
      <c r="BS64" s="661"/>
      <c r="BT64" s="661"/>
      <c r="BU64" s="661"/>
      <c r="BV64" s="675"/>
      <c r="BW64" s="648"/>
    </row>
    <row r="65" ht="21.75" customHeight="1">
      <c r="A65" s="634"/>
      <c r="B65" s="421" t="str">
        <f>IF(ISTEXT(A65),SUMIF('Production Calendar'!$F$3:$F$2071,'Garden Layout (to copy)'!$A65,'Production Calendar'!$G$3:$G$2701),"")</f>
        <v/>
      </c>
      <c r="C65" s="656" t="str">
        <f t="shared" si="1"/>
        <v/>
      </c>
      <c r="D65" s="657" t="str">
        <f t="array" ref="D65">IF(ISBLANK(A65),"",XLOOKUP($A65,'Codified Game Plan'!$E$3:$E$477,'Codified Game Plan'!$G$3:$G$477,0))</f>
        <v/>
      </c>
      <c r="E65" s="657" t="str">
        <f>IF(ISBLANK(A65),"",MAXIFS('Codified Game Plan'!$I$3:$I$477,'Codified Game Plan'!$E$3:$E$477,A65))</f>
        <v/>
      </c>
      <c r="F65" s="658" t="str">
        <f t="shared" si="2"/>
        <v>      - </v>
      </c>
      <c r="G65" s="421"/>
      <c r="H65" s="421"/>
      <c r="I65" s="421"/>
      <c r="J65" s="421"/>
      <c r="K65" s="421"/>
      <c r="L65" s="421"/>
      <c r="M65" s="421"/>
      <c r="N65" s="421"/>
      <c r="O65" s="421"/>
      <c r="P65" s="421"/>
      <c r="Q65" s="421"/>
      <c r="R65" s="421"/>
      <c r="S65" s="643"/>
      <c r="T65" s="189"/>
      <c r="U65" s="667" t="s">
        <v>538</v>
      </c>
      <c r="V65" s="668"/>
      <c r="W65" s="668"/>
      <c r="X65" s="668"/>
      <c r="Y65" s="668"/>
      <c r="Z65" s="668"/>
      <c r="AA65" s="668"/>
      <c r="AB65" s="668"/>
      <c r="AC65" s="668"/>
      <c r="AD65" s="669"/>
      <c r="AE65" s="668"/>
      <c r="AF65" s="668"/>
      <c r="AG65" s="668"/>
      <c r="AH65" s="189"/>
      <c r="AI65" s="668"/>
      <c r="AJ65" s="668"/>
      <c r="AK65" s="668"/>
      <c r="AL65" s="669"/>
      <c r="AM65" s="668"/>
      <c r="AN65" s="668"/>
      <c r="AO65" s="668"/>
      <c r="AP65" s="668"/>
      <c r="AQ65" s="668"/>
      <c r="AR65" s="668"/>
      <c r="AS65" s="654"/>
      <c r="AT65" s="667" t="s">
        <v>538</v>
      </c>
      <c r="AU65" s="668"/>
      <c r="AV65" s="668"/>
      <c r="AW65" s="668"/>
      <c r="AX65" s="668"/>
      <c r="AY65" s="668"/>
      <c r="AZ65" s="668"/>
      <c r="BA65" s="668"/>
      <c r="BB65" s="668"/>
      <c r="BC65" s="668"/>
      <c r="BD65" s="668"/>
      <c r="BE65" s="668"/>
      <c r="BF65" s="668"/>
      <c r="BI65" s="189"/>
      <c r="BJ65" s="682" t="s">
        <v>538</v>
      </c>
      <c r="BK65" s="668"/>
      <c r="BL65" s="668"/>
      <c r="BM65" s="668"/>
      <c r="BN65" s="668"/>
      <c r="BO65" s="668"/>
      <c r="BP65" s="668"/>
      <c r="BQ65" s="189"/>
      <c r="BR65" s="682" t="s">
        <v>538</v>
      </c>
      <c r="BS65" s="668"/>
      <c r="BT65" s="668"/>
      <c r="BU65" s="668"/>
      <c r="BV65" s="675"/>
      <c r="BW65" s="648"/>
    </row>
    <row r="66" ht="21.75" customHeight="1">
      <c r="A66" s="634"/>
      <c r="B66" s="421" t="str">
        <f>IF(ISTEXT(A66),SUMIF('Production Calendar'!$F$3:$F$2071,'Garden Layout (to copy)'!$A66,'Production Calendar'!$G$3:$G$2701),"")</f>
        <v/>
      </c>
      <c r="C66" s="656" t="str">
        <f t="shared" si="1"/>
        <v/>
      </c>
      <c r="D66" s="657" t="str">
        <f t="array" ref="D66">IF(ISBLANK(A66),"",XLOOKUP($A66,'Codified Game Plan'!$E$3:$E$477,'Codified Game Plan'!$G$3:$G$477,0))</f>
        <v/>
      </c>
      <c r="E66" s="657" t="str">
        <f>IF(ISBLANK(A66),"",MAXIFS('Codified Game Plan'!$I$3:$I$477,'Codified Game Plan'!$E$3:$E$477,A66))</f>
        <v/>
      </c>
      <c r="F66" s="658" t="str">
        <f t="shared" si="2"/>
        <v>      - </v>
      </c>
      <c r="G66" s="421"/>
      <c r="H66" s="421"/>
      <c r="I66" s="421"/>
      <c r="J66" s="421"/>
      <c r="K66" s="421"/>
      <c r="L66" s="421"/>
      <c r="M66" s="421"/>
      <c r="N66" s="421"/>
      <c r="O66" s="421"/>
      <c r="P66" s="421"/>
      <c r="Q66" s="421"/>
      <c r="R66" s="421"/>
      <c r="S66" s="643"/>
      <c r="T66" s="189"/>
      <c r="U66" s="309"/>
      <c r="V66" s="661"/>
      <c r="W66" s="661"/>
      <c r="X66" s="661"/>
      <c r="Y66" s="661"/>
      <c r="Z66" s="661"/>
      <c r="AA66" s="661"/>
      <c r="AB66" s="661"/>
      <c r="AC66" s="661"/>
      <c r="AD66" s="669"/>
      <c r="AE66" s="661"/>
      <c r="AF66" s="661"/>
      <c r="AG66" s="661"/>
      <c r="AH66" s="189"/>
      <c r="AI66" s="661"/>
      <c r="AJ66" s="661"/>
      <c r="AK66" s="661"/>
      <c r="AL66" s="669"/>
      <c r="AM66" s="661"/>
      <c r="AN66" s="661"/>
      <c r="AO66" s="661"/>
      <c r="AP66" s="661"/>
      <c r="AQ66" s="661"/>
      <c r="AR66" s="661"/>
      <c r="AS66" s="654"/>
      <c r="AT66" s="309"/>
      <c r="AU66" s="661"/>
      <c r="AV66" s="661"/>
      <c r="AW66" s="661"/>
      <c r="AX66" s="661"/>
      <c r="AY66" s="661"/>
      <c r="AZ66" s="661"/>
      <c r="BA66" s="661"/>
      <c r="BB66" s="661"/>
      <c r="BC66" s="661"/>
      <c r="BD66" s="661"/>
      <c r="BE66" s="661"/>
      <c r="BF66" s="661"/>
      <c r="BI66" s="189"/>
      <c r="BJ66" s="309"/>
      <c r="BK66" s="661"/>
      <c r="BL66" s="661"/>
      <c r="BM66" s="661"/>
      <c r="BN66" s="661"/>
      <c r="BO66" s="661"/>
      <c r="BP66" s="661"/>
      <c r="BQ66" s="189"/>
      <c r="BR66" s="309"/>
      <c r="BS66" s="661"/>
      <c r="BT66" s="661"/>
      <c r="BU66" s="661"/>
      <c r="BV66" s="675"/>
      <c r="BW66" s="648"/>
    </row>
    <row r="67" ht="21.75" customHeight="1">
      <c r="A67" s="634"/>
      <c r="B67" s="421" t="str">
        <f>IF(ISTEXT(A67),SUMIF('Production Calendar'!$F$3:$F$2071,'Garden Layout (to copy)'!$A67,'Production Calendar'!$G$3:$G$2701),"")</f>
        <v/>
      </c>
      <c r="C67" s="656" t="str">
        <f t="shared" si="1"/>
        <v/>
      </c>
      <c r="D67" s="657" t="str">
        <f t="array" ref="D67">IF(ISBLANK(A67),"",XLOOKUP($A67,'Codified Game Plan'!$E$3:$E$477,'Codified Game Plan'!$G$3:$G$477,0))</f>
        <v/>
      </c>
      <c r="E67" s="657" t="str">
        <f>IF(ISBLANK(A67),"",MAXIFS('Codified Game Plan'!$I$3:$I$477,'Codified Game Plan'!$E$3:$E$477,A67))</f>
        <v/>
      </c>
      <c r="F67" s="658" t="str">
        <f t="shared" si="2"/>
        <v>      - </v>
      </c>
      <c r="G67" s="421"/>
      <c r="H67" s="421"/>
      <c r="I67" s="421"/>
      <c r="J67" s="421"/>
      <c r="K67" s="421"/>
      <c r="L67" s="421"/>
      <c r="M67" s="421"/>
      <c r="N67" s="421"/>
      <c r="O67" s="421"/>
      <c r="P67" s="421"/>
      <c r="Q67" s="421"/>
      <c r="R67" s="421"/>
      <c r="S67" s="643"/>
      <c r="T67" s="189"/>
      <c r="U67" s="667" t="s">
        <v>556</v>
      </c>
      <c r="V67" s="668"/>
      <c r="W67" s="668"/>
      <c r="X67" s="668"/>
      <c r="Y67" s="668"/>
      <c r="Z67" s="668"/>
      <c r="AA67" s="668"/>
      <c r="AB67" s="668"/>
      <c r="AC67" s="668"/>
      <c r="AD67" s="669"/>
      <c r="AE67" s="668"/>
      <c r="AF67" s="668"/>
      <c r="AG67" s="668"/>
      <c r="AH67" s="189"/>
      <c r="AI67" s="668"/>
      <c r="AJ67" s="668"/>
      <c r="AK67" s="668"/>
      <c r="AL67" s="669"/>
      <c r="AM67" s="668"/>
      <c r="AN67" s="668"/>
      <c r="AO67" s="668"/>
      <c r="AP67" s="668"/>
      <c r="AQ67" s="668"/>
      <c r="AR67" s="668"/>
      <c r="AS67" s="654"/>
      <c r="AT67" s="667" t="s">
        <v>556</v>
      </c>
      <c r="AU67" s="668"/>
      <c r="AV67" s="668"/>
      <c r="AW67" s="668"/>
      <c r="AX67" s="668"/>
      <c r="AY67" s="668"/>
      <c r="AZ67" s="668"/>
      <c r="BA67" s="668"/>
      <c r="BB67" s="668"/>
      <c r="BC67" s="668"/>
      <c r="BD67" s="668"/>
      <c r="BE67" s="668"/>
      <c r="BF67" s="668"/>
      <c r="BI67" s="189"/>
      <c r="BJ67" s="682" t="s">
        <v>556</v>
      </c>
      <c r="BK67" s="668"/>
      <c r="BL67" s="668"/>
      <c r="BM67" s="668"/>
      <c r="BN67" s="668"/>
      <c r="BO67" s="668"/>
      <c r="BP67" s="668"/>
      <c r="BQ67" s="189"/>
      <c r="BR67" s="682" t="s">
        <v>556</v>
      </c>
      <c r="BS67" s="668"/>
      <c r="BT67" s="668"/>
      <c r="BU67" s="668"/>
      <c r="BV67" s="675"/>
      <c r="BW67" s="648"/>
    </row>
    <row r="68" ht="21.75" customHeight="1">
      <c r="A68" s="634"/>
      <c r="B68" s="421" t="str">
        <f>IF(ISTEXT(A68),SUMIF('Production Calendar'!$F$3:$F$2071,'Garden Layout (to copy)'!$A68,'Production Calendar'!$G$3:$G$2701),"")</f>
        <v/>
      </c>
      <c r="C68" s="656" t="str">
        <f t="shared" si="1"/>
        <v/>
      </c>
      <c r="D68" s="657" t="str">
        <f t="array" ref="D68">IF(ISBLANK(A68),"",XLOOKUP($A68,'Codified Game Plan'!$E$3:$E$477,'Codified Game Plan'!$G$3:$G$477,0))</f>
        <v/>
      </c>
      <c r="E68" s="657" t="str">
        <f>IF(ISBLANK(A68),"",MAXIFS('Codified Game Plan'!$I$3:$I$477,'Codified Game Plan'!$E$3:$E$477,A68))</f>
        <v/>
      </c>
      <c r="F68" s="658" t="str">
        <f t="shared" si="2"/>
        <v>      - </v>
      </c>
      <c r="G68" s="421"/>
      <c r="H68" s="421"/>
      <c r="I68" s="421"/>
      <c r="J68" s="421"/>
      <c r="K68" s="421"/>
      <c r="L68" s="421"/>
      <c r="M68" s="421"/>
      <c r="N68" s="421"/>
      <c r="O68" s="421"/>
      <c r="P68" s="421"/>
      <c r="Q68" s="421"/>
      <c r="R68" s="421"/>
      <c r="S68" s="643"/>
      <c r="T68" s="189"/>
      <c r="U68" s="309"/>
      <c r="V68" s="661"/>
      <c r="W68" s="661"/>
      <c r="X68" s="661"/>
      <c r="Y68" s="661"/>
      <c r="Z68" s="661"/>
      <c r="AA68" s="661"/>
      <c r="AB68" s="661"/>
      <c r="AC68" s="661"/>
      <c r="AD68" s="669"/>
      <c r="AE68" s="661"/>
      <c r="AF68" s="661"/>
      <c r="AG68" s="661"/>
      <c r="AH68" s="189"/>
      <c r="AI68" s="661"/>
      <c r="AJ68" s="661"/>
      <c r="AK68" s="661"/>
      <c r="AL68" s="669"/>
      <c r="AM68" s="661"/>
      <c r="AN68" s="661"/>
      <c r="AO68" s="661"/>
      <c r="AP68" s="661"/>
      <c r="AQ68" s="661"/>
      <c r="AR68" s="661"/>
      <c r="AS68" s="654"/>
      <c r="AT68" s="309"/>
      <c r="AU68" s="661"/>
      <c r="AV68" s="661"/>
      <c r="AW68" s="661"/>
      <c r="AX68" s="661"/>
      <c r="AY68" s="661"/>
      <c r="AZ68" s="661"/>
      <c r="BA68" s="661"/>
      <c r="BB68" s="661"/>
      <c r="BC68" s="661"/>
      <c r="BD68" s="661"/>
      <c r="BE68" s="661"/>
      <c r="BF68" s="661"/>
      <c r="BI68" s="189"/>
      <c r="BJ68" s="309"/>
      <c r="BK68" s="661"/>
      <c r="BL68" s="661"/>
      <c r="BM68" s="661"/>
      <c r="BN68" s="661"/>
      <c r="BO68" s="661"/>
      <c r="BP68" s="661"/>
      <c r="BQ68" s="189"/>
      <c r="BR68" s="309"/>
      <c r="BS68" s="661"/>
      <c r="BT68" s="661"/>
      <c r="BU68" s="661"/>
      <c r="BV68" s="675"/>
      <c r="BW68" s="648"/>
    </row>
    <row r="69" ht="21.75" customHeight="1">
      <c r="A69" s="634"/>
      <c r="B69" s="421" t="str">
        <f>IF(ISTEXT(A69),SUMIF('Production Calendar'!$F$3:$F$2071,'Garden Layout (to copy)'!$A69,'Production Calendar'!$G$3:$G$2701),"")</f>
        <v/>
      </c>
      <c r="C69" s="656" t="str">
        <f t="shared" si="1"/>
        <v/>
      </c>
      <c r="D69" s="657" t="str">
        <f t="array" ref="D69">IF(ISBLANK(A69),"",XLOOKUP($A69,'Codified Game Plan'!$E$3:$E$477,'Codified Game Plan'!$G$3:$G$477,0))</f>
        <v/>
      </c>
      <c r="E69" s="657" t="str">
        <f>IF(ISBLANK(A69),"",MAXIFS('Codified Game Plan'!$I$3:$I$477,'Codified Game Plan'!$E$3:$E$477,A69))</f>
        <v/>
      </c>
      <c r="F69" s="658" t="str">
        <f t="shared" si="2"/>
        <v>      - </v>
      </c>
      <c r="G69" s="421"/>
      <c r="H69" s="421"/>
      <c r="I69" s="421"/>
      <c r="J69" s="421"/>
      <c r="K69" s="421"/>
      <c r="L69" s="421"/>
      <c r="M69" s="421"/>
      <c r="N69" s="421"/>
      <c r="O69" s="421"/>
      <c r="P69" s="421"/>
      <c r="Q69" s="421"/>
      <c r="R69" s="421"/>
      <c r="S69" s="643"/>
      <c r="T69" s="189"/>
      <c r="U69" s="667" t="s">
        <v>567</v>
      </c>
      <c r="V69" s="668"/>
      <c r="W69" s="668"/>
      <c r="X69" s="668"/>
      <c r="Y69" s="668"/>
      <c r="Z69" s="668"/>
      <c r="AA69" s="668"/>
      <c r="AB69" s="668"/>
      <c r="AC69" s="668"/>
      <c r="AD69" s="669"/>
      <c r="AE69" s="668"/>
      <c r="AF69" s="668"/>
      <c r="AG69" s="668"/>
      <c r="AH69" s="189"/>
      <c r="AI69" s="668"/>
      <c r="AJ69" s="668"/>
      <c r="AK69" s="668"/>
      <c r="AL69" s="669"/>
      <c r="AM69" s="668"/>
      <c r="AN69" s="668"/>
      <c r="AO69" s="668"/>
      <c r="AP69" s="668"/>
      <c r="AQ69" s="668"/>
      <c r="AR69" s="668"/>
      <c r="AS69" s="654"/>
      <c r="AT69" s="667" t="s">
        <v>567</v>
      </c>
      <c r="AU69" s="668"/>
      <c r="AV69" s="668"/>
      <c r="AW69" s="668"/>
      <c r="AX69" s="668"/>
      <c r="AY69" s="668"/>
      <c r="AZ69" s="668"/>
      <c r="BA69" s="668"/>
      <c r="BB69" s="668"/>
      <c r="BC69" s="668"/>
      <c r="BD69" s="668"/>
      <c r="BE69" s="668"/>
      <c r="BF69" s="668"/>
      <c r="BI69" s="189"/>
      <c r="BJ69" s="682" t="s">
        <v>567</v>
      </c>
      <c r="BK69" s="668"/>
      <c r="BL69" s="668"/>
      <c r="BM69" s="668"/>
      <c r="BN69" s="668"/>
      <c r="BO69" s="668"/>
      <c r="BP69" s="668"/>
      <c r="BQ69" s="189"/>
      <c r="BR69" s="682" t="s">
        <v>567</v>
      </c>
      <c r="BS69" s="668"/>
      <c r="BT69" s="668"/>
      <c r="BU69" s="668"/>
      <c r="BV69" s="675"/>
      <c r="BW69" s="648"/>
    </row>
    <row r="70" ht="21.75" customHeight="1">
      <c r="A70" s="634"/>
      <c r="B70" s="421" t="str">
        <f>IF(ISTEXT(A70),SUMIF('Production Calendar'!$F$3:$F$2071,'Garden Layout (to copy)'!$A70,'Production Calendar'!$G$3:$G$2701),"")</f>
        <v/>
      </c>
      <c r="C70" s="656" t="str">
        <f t="shared" si="1"/>
        <v/>
      </c>
      <c r="D70" s="657" t="str">
        <f t="array" ref="D70">IF(ISBLANK(A70),"",XLOOKUP($A70,'Codified Game Plan'!$E$3:$E$477,'Codified Game Plan'!$G$3:$G$477,0))</f>
        <v/>
      </c>
      <c r="E70" s="657" t="str">
        <f>IF(ISBLANK(A70),"",MAXIFS('Codified Game Plan'!$I$3:$I$477,'Codified Game Plan'!$E$3:$E$477,A70))</f>
        <v/>
      </c>
      <c r="F70" s="658" t="str">
        <f t="shared" si="2"/>
        <v>      - </v>
      </c>
      <c r="G70" s="421"/>
      <c r="H70" s="421"/>
      <c r="I70" s="421"/>
      <c r="J70" s="421"/>
      <c r="K70" s="421"/>
      <c r="L70" s="421"/>
      <c r="M70" s="421"/>
      <c r="N70" s="421"/>
      <c r="O70" s="421"/>
      <c r="P70" s="421"/>
      <c r="Q70" s="421"/>
      <c r="R70" s="421"/>
      <c r="S70" s="643"/>
      <c r="T70" s="189"/>
      <c r="U70" s="309"/>
      <c r="V70" s="661"/>
      <c r="W70" s="661"/>
      <c r="X70" s="661"/>
      <c r="Y70" s="661"/>
      <c r="Z70" s="661"/>
      <c r="AA70" s="661"/>
      <c r="AB70" s="661"/>
      <c r="AC70" s="661"/>
      <c r="AD70" s="669"/>
      <c r="AE70" s="661"/>
      <c r="AF70" s="661"/>
      <c r="AG70" s="661"/>
      <c r="AH70" s="189"/>
      <c r="AI70" s="661"/>
      <c r="AJ70" s="661"/>
      <c r="AK70" s="661"/>
      <c r="AL70" s="669"/>
      <c r="AM70" s="661"/>
      <c r="AN70" s="661"/>
      <c r="AO70" s="661"/>
      <c r="AP70" s="661"/>
      <c r="AQ70" s="661"/>
      <c r="AR70" s="661"/>
      <c r="AS70" s="654"/>
      <c r="AT70" s="309"/>
      <c r="AU70" s="661"/>
      <c r="AV70" s="661"/>
      <c r="AW70" s="661"/>
      <c r="AX70" s="661"/>
      <c r="AY70" s="661"/>
      <c r="AZ70" s="661"/>
      <c r="BA70" s="661"/>
      <c r="BB70" s="661"/>
      <c r="BC70" s="661"/>
      <c r="BD70" s="661"/>
      <c r="BE70" s="661"/>
      <c r="BF70" s="661"/>
      <c r="BI70" s="189"/>
      <c r="BJ70" s="309"/>
      <c r="BK70" s="661"/>
      <c r="BL70" s="661"/>
      <c r="BM70" s="661"/>
      <c r="BN70" s="661"/>
      <c r="BO70" s="661"/>
      <c r="BP70" s="661"/>
      <c r="BQ70" s="189"/>
      <c r="BR70" s="309"/>
      <c r="BS70" s="661"/>
      <c r="BT70" s="661"/>
      <c r="BU70" s="661"/>
      <c r="BV70" s="675"/>
      <c r="BW70" s="648"/>
    </row>
    <row r="71" ht="21.75" customHeight="1">
      <c r="A71" s="634"/>
      <c r="B71" s="421" t="str">
        <f>IF(ISTEXT(A71),SUMIF('Production Calendar'!$F$3:$F$2071,'Garden Layout (to copy)'!$A71,'Production Calendar'!$G$3:$G$2701),"")</f>
        <v/>
      </c>
      <c r="C71" s="656" t="str">
        <f t="shared" si="1"/>
        <v/>
      </c>
      <c r="D71" s="657" t="str">
        <f t="array" ref="D71">IF(ISBLANK(A71),"",XLOOKUP($A71,'Codified Game Plan'!$E$3:$E$477,'Codified Game Plan'!$G$3:$G$477,0))</f>
        <v/>
      </c>
      <c r="E71" s="657" t="str">
        <f>IF(ISBLANK(A71),"",MAXIFS('Codified Game Plan'!$I$3:$I$477,'Codified Game Plan'!$E$3:$E$477,A71))</f>
        <v/>
      </c>
      <c r="F71" s="658" t="str">
        <f t="shared" si="2"/>
        <v>      - </v>
      </c>
      <c r="G71" s="421"/>
      <c r="H71" s="421"/>
      <c r="I71" s="421"/>
      <c r="J71" s="421"/>
      <c r="K71" s="421"/>
      <c r="L71" s="421"/>
      <c r="M71" s="421"/>
      <c r="N71" s="421"/>
      <c r="O71" s="421"/>
      <c r="P71" s="421"/>
      <c r="Q71" s="421"/>
      <c r="R71" s="421"/>
      <c r="S71" s="643"/>
      <c r="T71" s="189"/>
      <c r="U71" s="667" t="s">
        <v>578</v>
      </c>
      <c r="V71" s="668"/>
      <c r="W71" s="668"/>
      <c r="X71" s="668"/>
      <c r="Y71" s="668"/>
      <c r="Z71" s="668"/>
      <c r="AA71" s="668"/>
      <c r="AB71" s="668"/>
      <c r="AC71" s="668"/>
      <c r="AD71" s="669"/>
      <c r="AE71" s="668"/>
      <c r="AF71" s="668"/>
      <c r="AG71" s="668"/>
      <c r="AH71" s="189"/>
      <c r="AI71" s="668"/>
      <c r="AJ71" s="668"/>
      <c r="AK71" s="668"/>
      <c r="AL71" s="669"/>
      <c r="AM71" s="668"/>
      <c r="AN71" s="668"/>
      <c r="AO71" s="668"/>
      <c r="AP71" s="668"/>
      <c r="AQ71" s="668"/>
      <c r="AR71" s="668"/>
      <c r="AS71" s="654"/>
      <c r="AT71" s="667" t="s">
        <v>578</v>
      </c>
      <c r="AU71" s="668"/>
      <c r="AV71" s="668"/>
      <c r="AW71" s="668"/>
      <c r="AX71" s="668"/>
      <c r="AY71" s="668"/>
      <c r="AZ71" s="668"/>
      <c r="BA71" s="668"/>
      <c r="BB71" s="668"/>
      <c r="BC71" s="668"/>
      <c r="BD71" s="668"/>
      <c r="BE71" s="668"/>
      <c r="BF71" s="668"/>
      <c r="BI71" s="189"/>
      <c r="BJ71" s="682" t="s">
        <v>578</v>
      </c>
      <c r="BK71" s="668"/>
      <c r="BL71" s="668"/>
      <c r="BM71" s="668"/>
      <c r="BN71" s="668"/>
      <c r="BO71" s="668"/>
      <c r="BP71" s="668"/>
      <c r="BQ71" s="189"/>
      <c r="BR71" s="682" t="s">
        <v>578</v>
      </c>
      <c r="BS71" s="668"/>
      <c r="BT71" s="668"/>
      <c r="BU71" s="668"/>
      <c r="BV71" s="675"/>
      <c r="BW71" s="648"/>
    </row>
    <row r="72" ht="21.75" customHeight="1">
      <c r="A72" s="634"/>
      <c r="B72" s="421" t="str">
        <f>IF(ISTEXT(A72),SUMIF('Production Calendar'!$F$3:$F$2071,'Garden Layout (to copy)'!$A72,'Production Calendar'!$G$3:$G$2701),"")</f>
        <v/>
      </c>
      <c r="C72" s="656" t="str">
        <f t="shared" si="1"/>
        <v/>
      </c>
      <c r="D72" s="657" t="str">
        <f t="array" ref="D72">IF(ISBLANK(A72),"",XLOOKUP($A72,'Codified Game Plan'!$E$3:$E$477,'Codified Game Plan'!$G$3:$G$477,0))</f>
        <v/>
      </c>
      <c r="E72" s="657" t="str">
        <f>IF(ISBLANK(A72),"",MAXIFS('Codified Game Plan'!$I$3:$I$477,'Codified Game Plan'!$E$3:$E$477,A72))</f>
        <v/>
      </c>
      <c r="F72" s="658" t="str">
        <f t="shared" si="2"/>
        <v>      - </v>
      </c>
      <c r="G72" s="421"/>
      <c r="H72" s="421"/>
      <c r="I72" s="421"/>
      <c r="J72" s="421"/>
      <c r="K72" s="421"/>
      <c r="L72" s="421"/>
      <c r="M72" s="421"/>
      <c r="N72" s="421"/>
      <c r="O72" s="421"/>
      <c r="P72" s="421"/>
      <c r="Q72" s="421"/>
      <c r="R72" s="421"/>
      <c r="S72" s="643"/>
      <c r="T72" s="189"/>
      <c r="U72" s="309"/>
      <c r="V72" s="661"/>
      <c r="W72" s="661"/>
      <c r="X72" s="661"/>
      <c r="Y72" s="661"/>
      <c r="Z72" s="661"/>
      <c r="AA72" s="661"/>
      <c r="AB72" s="661"/>
      <c r="AC72" s="661"/>
      <c r="AD72" s="669"/>
      <c r="AE72" s="661"/>
      <c r="AF72" s="661"/>
      <c r="AG72" s="661"/>
      <c r="AH72" s="189"/>
      <c r="AI72" s="661"/>
      <c r="AJ72" s="661"/>
      <c r="AK72" s="661"/>
      <c r="AL72" s="669"/>
      <c r="AM72" s="661"/>
      <c r="AN72" s="661"/>
      <c r="AO72" s="661"/>
      <c r="AP72" s="661"/>
      <c r="AQ72" s="661"/>
      <c r="AR72" s="661"/>
      <c r="AS72" s="654"/>
      <c r="AT72" s="309"/>
      <c r="AU72" s="661"/>
      <c r="AV72" s="661"/>
      <c r="AW72" s="661"/>
      <c r="AX72" s="661"/>
      <c r="AY72" s="661"/>
      <c r="AZ72" s="661"/>
      <c r="BA72" s="661"/>
      <c r="BB72" s="661"/>
      <c r="BC72" s="661"/>
      <c r="BD72" s="661"/>
      <c r="BE72" s="661"/>
      <c r="BF72" s="661"/>
      <c r="BI72" s="189"/>
      <c r="BJ72" s="309"/>
      <c r="BK72" s="661"/>
      <c r="BL72" s="661"/>
      <c r="BM72" s="661"/>
      <c r="BN72" s="661"/>
      <c r="BO72" s="661"/>
      <c r="BP72" s="661"/>
      <c r="BQ72" s="189"/>
      <c r="BR72" s="309"/>
      <c r="BS72" s="661"/>
      <c r="BT72" s="661"/>
      <c r="BU72" s="661"/>
      <c r="BV72" s="675"/>
      <c r="BW72" s="648"/>
    </row>
    <row r="73" ht="21.75" customHeight="1">
      <c r="A73" s="634"/>
      <c r="B73" s="421" t="str">
        <f>IF(ISTEXT(A73),SUMIF('Production Calendar'!$F$3:$F$2071,'Garden Layout (to copy)'!$A73,'Production Calendar'!$G$3:$G$2701),"")</f>
        <v/>
      </c>
      <c r="C73" s="656" t="str">
        <f t="shared" si="1"/>
        <v/>
      </c>
      <c r="D73" s="657" t="str">
        <f t="array" ref="D73">IF(ISBLANK(A73),"",XLOOKUP($A73,'Codified Game Plan'!$E$3:$E$477,'Codified Game Plan'!$G$3:$G$477,0))</f>
        <v/>
      </c>
      <c r="E73" s="657" t="str">
        <f>IF(ISBLANK(A73),"",MAXIFS('Codified Game Plan'!$I$3:$I$477,'Codified Game Plan'!$E$3:$E$477,A73))</f>
        <v/>
      </c>
      <c r="F73" s="658" t="str">
        <f t="shared" si="2"/>
        <v>      - </v>
      </c>
      <c r="G73" s="421"/>
      <c r="H73" s="421"/>
      <c r="I73" s="421"/>
      <c r="J73" s="421"/>
      <c r="K73" s="421"/>
      <c r="L73" s="421"/>
      <c r="M73" s="421"/>
      <c r="N73" s="421"/>
      <c r="O73" s="421"/>
      <c r="P73" s="421"/>
      <c r="Q73" s="421"/>
      <c r="R73" s="421"/>
      <c r="S73" s="643"/>
      <c r="T73" s="189"/>
      <c r="U73" s="667" t="s">
        <v>588</v>
      </c>
      <c r="V73" s="668"/>
      <c r="W73" s="668"/>
      <c r="X73" s="668"/>
      <c r="Y73" s="668"/>
      <c r="Z73" s="668"/>
      <c r="AA73" s="668"/>
      <c r="AB73" s="668"/>
      <c r="AC73" s="668"/>
      <c r="AD73" s="669"/>
      <c r="AE73" s="668"/>
      <c r="AF73" s="668"/>
      <c r="AG73" s="668"/>
      <c r="AH73" s="189"/>
      <c r="AI73" s="668"/>
      <c r="AJ73" s="668"/>
      <c r="AK73" s="668"/>
      <c r="AL73" s="669"/>
      <c r="AM73" s="668"/>
      <c r="AN73" s="668"/>
      <c r="AO73" s="668"/>
      <c r="AP73" s="668"/>
      <c r="AQ73" s="668"/>
      <c r="AR73" s="668"/>
      <c r="AS73" s="654"/>
      <c r="AT73" s="667" t="s">
        <v>588</v>
      </c>
      <c r="AU73" s="668"/>
      <c r="AV73" s="668"/>
      <c r="AW73" s="668"/>
      <c r="AX73" s="668"/>
      <c r="AY73" s="668"/>
      <c r="AZ73" s="668"/>
      <c r="BA73" s="668"/>
      <c r="BB73" s="668"/>
      <c r="BC73" s="668"/>
      <c r="BD73" s="668"/>
      <c r="BE73" s="668"/>
      <c r="BF73" s="668"/>
      <c r="BI73" s="189"/>
      <c r="BJ73" s="682" t="s">
        <v>588</v>
      </c>
      <c r="BK73" s="668"/>
      <c r="BL73" s="668"/>
      <c r="BM73" s="668"/>
      <c r="BN73" s="668"/>
      <c r="BO73" s="668"/>
      <c r="BP73" s="668"/>
      <c r="BQ73" s="189"/>
      <c r="BR73" s="682" t="s">
        <v>588</v>
      </c>
      <c r="BS73" s="668"/>
      <c r="BT73" s="668"/>
      <c r="BU73" s="668"/>
      <c r="BV73" s="675"/>
      <c r="BW73" s="648"/>
    </row>
    <row r="74" ht="21.75" customHeight="1">
      <c r="A74" s="634"/>
      <c r="B74" s="421" t="str">
        <f>IF(ISTEXT(A74),SUMIF('Production Calendar'!$F$3:$F$2071,'Garden Layout (to copy)'!$A74,'Production Calendar'!$G$3:$G$2701),"")</f>
        <v/>
      </c>
      <c r="C74" s="656" t="str">
        <f t="shared" si="1"/>
        <v/>
      </c>
      <c r="D74" s="657" t="str">
        <f t="array" ref="D74">IF(ISBLANK(A74),"",XLOOKUP($A74,'Codified Game Plan'!$E$3:$E$477,'Codified Game Plan'!$G$3:$G$477,0))</f>
        <v/>
      </c>
      <c r="E74" s="657" t="str">
        <f>IF(ISBLANK(A74),"",MAXIFS('Codified Game Plan'!$I$3:$I$477,'Codified Game Plan'!$E$3:$E$477,A74))</f>
        <v/>
      </c>
      <c r="F74" s="658" t="str">
        <f t="shared" si="2"/>
        <v>      - </v>
      </c>
      <c r="G74" s="421"/>
      <c r="H74" s="421"/>
      <c r="I74" s="421"/>
      <c r="J74" s="421"/>
      <c r="K74" s="421"/>
      <c r="L74" s="421"/>
      <c r="M74" s="421"/>
      <c r="N74" s="421"/>
      <c r="O74" s="421"/>
      <c r="P74" s="421"/>
      <c r="Q74" s="421"/>
      <c r="R74" s="421"/>
      <c r="S74" s="643"/>
      <c r="T74" s="189"/>
      <c r="U74" s="309"/>
      <c r="V74" s="661"/>
      <c r="W74" s="661"/>
      <c r="X74" s="661"/>
      <c r="Y74" s="661"/>
      <c r="Z74" s="661"/>
      <c r="AA74" s="661"/>
      <c r="AB74" s="661"/>
      <c r="AC74" s="661"/>
      <c r="AD74" s="669"/>
      <c r="AE74" s="661"/>
      <c r="AF74" s="661"/>
      <c r="AG74" s="661"/>
      <c r="AH74" s="189"/>
      <c r="AI74" s="661"/>
      <c r="AJ74" s="661"/>
      <c r="AK74" s="661"/>
      <c r="AL74" s="669"/>
      <c r="AM74" s="661"/>
      <c r="AN74" s="661"/>
      <c r="AO74" s="661"/>
      <c r="AP74" s="661"/>
      <c r="AQ74" s="661"/>
      <c r="AR74" s="661"/>
      <c r="AS74" s="654"/>
      <c r="AT74" s="309"/>
      <c r="AU74" s="661"/>
      <c r="AV74" s="661"/>
      <c r="AW74" s="661"/>
      <c r="AX74" s="661"/>
      <c r="AY74" s="661"/>
      <c r="AZ74" s="661"/>
      <c r="BA74" s="661"/>
      <c r="BB74" s="661"/>
      <c r="BC74" s="661"/>
      <c r="BD74" s="661"/>
      <c r="BE74" s="661"/>
      <c r="BF74" s="661"/>
      <c r="BI74" s="189"/>
      <c r="BJ74" s="309"/>
      <c r="BK74" s="661"/>
      <c r="BL74" s="661"/>
      <c r="BM74" s="661"/>
      <c r="BN74" s="661"/>
      <c r="BO74" s="661"/>
      <c r="BP74" s="661"/>
      <c r="BQ74" s="189"/>
      <c r="BR74" s="309"/>
      <c r="BS74" s="661"/>
      <c r="BT74" s="661"/>
      <c r="BU74" s="661"/>
      <c r="BV74" s="675"/>
      <c r="BW74" s="648"/>
    </row>
    <row r="75" ht="21.75" customHeight="1">
      <c r="A75" s="634"/>
      <c r="B75" s="421" t="str">
        <f>IF(ISTEXT(A75),SUMIF('Production Calendar'!$F$3:$F$2071,'Garden Layout (to copy)'!$A75,'Production Calendar'!$G$3:$G$2701),"")</f>
        <v/>
      </c>
      <c r="C75" s="656" t="str">
        <f t="shared" si="1"/>
        <v/>
      </c>
      <c r="D75" s="657" t="str">
        <f t="array" ref="D75">IF(ISBLANK(A75),"",XLOOKUP($A75,'Codified Game Plan'!$E$3:$E$477,'Codified Game Plan'!$G$3:$G$477,0))</f>
        <v/>
      </c>
      <c r="E75" s="657" t="str">
        <f>IF(ISBLANK(A75),"",MAXIFS('Codified Game Plan'!$I$3:$I$477,'Codified Game Plan'!$E$3:$E$477,A75))</f>
        <v/>
      </c>
      <c r="F75" s="658" t="str">
        <f t="shared" si="2"/>
        <v>      - </v>
      </c>
      <c r="G75" s="421"/>
      <c r="H75" s="421"/>
      <c r="I75" s="421"/>
      <c r="J75" s="421"/>
      <c r="K75" s="421"/>
      <c r="L75" s="421"/>
      <c r="M75" s="421"/>
      <c r="N75" s="421"/>
      <c r="O75" s="421"/>
      <c r="P75" s="421"/>
      <c r="Q75" s="421"/>
      <c r="R75" s="421"/>
      <c r="S75" s="643"/>
      <c r="T75" s="189"/>
      <c r="U75" s="667" t="s">
        <v>589</v>
      </c>
      <c r="V75" s="668"/>
      <c r="W75" s="668"/>
      <c r="X75" s="668"/>
      <c r="Y75" s="668"/>
      <c r="Z75" s="668"/>
      <c r="AA75" s="668"/>
      <c r="AB75" s="668"/>
      <c r="AC75" s="668"/>
      <c r="AD75" s="669"/>
      <c r="AE75" s="668"/>
      <c r="AF75" s="668"/>
      <c r="AG75" s="668"/>
      <c r="AH75" s="189"/>
      <c r="AI75" s="668"/>
      <c r="AJ75" s="668"/>
      <c r="AK75" s="668"/>
      <c r="AL75" s="669"/>
      <c r="AM75" s="668"/>
      <c r="AN75" s="668"/>
      <c r="AO75" s="668"/>
      <c r="AP75" s="668"/>
      <c r="AQ75" s="668"/>
      <c r="AR75" s="668"/>
      <c r="AS75" s="654"/>
      <c r="AT75" s="667" t="s">
        <v>589</v>
      </c>
      <c r="AU75" s="668"/>
      <c r="AV75" s="668"/>
      <c r="AW75" s="668"/>
      <c r="AX75" s="668"/>
      <c r="AY75" s="668"/>
      <c r="AZ75" s="668"/>
      <c r="BA75" s="668"/>
      <c r="BB75" s="668"/>
      <c r="BC75" s="668"/>
      <c r="BD75" s="668"/>
      <c r="BE75" s="668"/>
      <c r="BF75" s="668"/>
      <c r="BI75" s="189"/>
      <c r="BJ75" s="682" t="s">
        <v>589</v>
      </c>
      <c r="BK75" s="668"/>
      <c r="BL75" s="668"/>
      <c r="BM75" s="668"/>
      <c r="BN75" s="668"/>
      <c r="BO75" s="668"/>
      <c r="BP75" s="668"/>
      <c r="BQ75" s="189"/>
      <c r="BR75" s="682" t="s">
        <v>589</v>
      </c>
      <c r="BS75" s="668"/>
      <c r="BT75" s="668"/>
      <c r="BU75" s="668"/>
      <c r="BV75" s="675"/>
      <c r="BW75" s="648"/>
    </row>
    <row r="76" ht="21.75" customHeight="1">
      <c r="A76" s="634"/>
      <c r="B76" s="421" t="str">
        <f>IF(ISTEXT(A76),SUMIF('Production Calendar'!$F$3:$F$2071,'Garden Layout (to copy)'!$A76,'Production Calendar'!$G$3:$G$2701),"")</f>
        <v/>
      </c>
      <c r="C76" s="656" t="str">
        <f t="shared" si="1"/>
        <v/>
      </c>
      <c r="D76" s="657" t="str">
        <f t="array" ref="D76">IF(ISBLANK(A76),"",XLOOKUP($A76,'Codified Game Plan'!$E$3:$E$477,'Codified Game Plan'!$G$3:$G$477,0))</f>
        <v/>
      </c>
      <c r="E76" s="657" t="str">
        <f>IF(ISBLANK(A76),"",MAXIFS('Codified Game Plan'!$I$3:$I$477,'Codified Game Plan'!$E$3:$E$477,A76))</f>
        <v/>
      </c>
      <c r="F76" s="658" t="str">
        <f t="shared" si="2"/>
        <v>      - </v>
      </c>
      <c r="G76" s="421"/>
      <c r="H76" s="421"/>
      <c r="I76" s="421"/>
      <c r="J76" s="421"/>
      <c r="K76" s="421"/>
      <c r="L76" s="421"/>
      <c r="M76" s="421"/>
      <c r="N76" s="421"/>
      <c r="O76" s="421"/>
      <c r="P76" s="421"/>
      <c r="Q76" s="421"/>
      <c r="R76" s="421"/>
      <c r="S76" s="643"/>
      <c r="T76" s="189"/>
      <c r="U76" s="309"/>
      <c r="V76" s="661"/>
      <c r="W76" s="661"/>
      <c r="X76" s="661"/>
      <c r="Y76" s="661"/>
      <c r="Z76" s="661"/>
      <c r="AA76" s="661"/>
      <c r="AB76" s="661"/>
      <c r="AC76" s="661"/>
      <c r="AD76" s="669"/>
      <c r="AE76" s="661"/>
      <c r="AF76" s="661"/>
      <c r="AG76" s="661"/>
      <c r="AH76" s="189"/>
      <c r="AI76" s="661"/>
      <c r="AJ76" s="661"/>
      <c r="AK76" s="661"/>
      <c r="AL76" s="669"/>
      <c r="AM76" s="661"/>
      <c r="AN76" s="661"/>
      <c r="AO76" s="661"/>
      <c r="AP76" s="661"/>
      <c r="AQ76" s="661"/>
      <c r="AR76" s="661"/>
      <c r="AS76" s="654"/>
      <c r="AT76" s="309"/>
      <c r="AU76" s="661"/>
      <c r="AV76" s="661"/>
      <c r="AW76" s="661"/>
      <c r="AX76" s="661"/>
      <c r="AY76" s="661"/>
      <c r="AZ76" s="661"/>
      <c r="BA76" s="661"/>
      <c r="BB76" s="661"/>
      <c r="BC76" s="661"/>
      <c r="BD76" s="661"/>
      <c r="BE76" s="661"/>
      <c r="BF76" s="661"/>
      <c r="BI76" s="189"/>
      <c r="BJ76" s="309"/>
      <c r="BK76" s="661"/>
      <c r="BL76" s="661"/>
      <c r="BM76" s="661"/>
      <c r="BN76" s="661"/>
      <c r="BO76" s="661"/>
      <c r="BP76" s="661"/>
      <c r="BQ76" s="189"/>
      <c r="BR76" s="309"/>
      <c r="BS76" s="661"/>
      <c r="BT76" s="661"/>
      <c r="BU76" s="661"/>
      <c r="BV76" s="675"/>
      <c r="BW76" s="648"/>
    </row>
    <row r="77" ht="21.75" customHeight="1">
      <c r="A77" s="634"/>
      <c r="B77" s="421" t="str">
        <f>IF(ISTEXT(A77),SUMIF('Production Calendar'!$F$3:$F$2071,'Garden Layout (to copy)'!$A77,'Production Calendar'!$G$3:$G$2701),"")</f>
        <v/>
      </c>
      <c r="C77" s="656" t="str">
        <f t="shared" si="1"/>
        <v/>
      </c>
      <c r="D77" s="657" t="str">
        <f t="array" ref="D77">IF(ISBLANK(A77),"",XLOOKUP($A77,'Codified Game Plan'!$E$3:$E$477,'Codified Game Plan'!$G$3:$G$477,0))</f>
        <v/>
      </c>
      <c r="E77" s="657" t="str">
        <f>IF(ISBLANK(A77),"",MAXIFS('Codified Game Plan'!$I$3:$I$477,'Codified Game Plan'!$E$3:$E$477,A77))</f>
        <v/>
      </c>
      <c r="F77" s="658" t="str">
        <f t="shared" si="2"/>
        <v>      - </v>
      </c>
      <c r="G77" s="421"/>
      <c r="H77" s="421"/>
      <c r="I77" s="421"/>
      <c r="J77" s="421"/>
      <c r="K77" s="421"/>
      <c r="L77" s="421"/>
      <c r="M77" s="421"/>
      <c r="N77" s="421"/>
      <c r="O77" s="421"/>
      <c r="P77" s="421"/>
      <c r="Q77" s="421"/>
      <c r="R77" s="421"/>
      <c r="S77" s="643"/>
      <c r="T77" s="189"/>
      <c r="U77" s="667" t="s">
        <v>590</v>
      </c>
      <c r="V77" s="668"/>
      <c r="W77" s="668"/>
      <c r="X77" s="668"/>
      <c r="Y77" s="668"/>
      <c r="Z77" s="668"/>
      <c r="AA77" s="668"/>
      <c r="AB77" s="668"/>
      <c r="AC77" s="668"/>
      <c r="AD77" s="669"/>
      <c r="AE77" s="668"/>
      <c r="AF77" s="668"/>
      <c r="AG77" s="668"/>
      <c r="AH77" s="189"/>
      <c r="AI77" s="668"/>
      <c r="AJ77" s="668"/>
      <c r="AK77" s="668"/>
      <c r="AL77" s="669"/>
      <c r="AM77" s="668"/>
      <c r="AN77" s="668"/>
      <c r="AO77" s="668"/>
      <c r="AP77" s="668"/>
      <c r="AQ77" s="668"/>
      <c r="AR77" s="668"/>
      <c r="AS77" s="654"/>
      <c r="AT77" s="667" t="s">
        <v>590</v>
      </c>
      <c r="AU77" s="668"/>
      <c r="AV77" s="668"/>
      <c r="AW77" s="668"/>
      <c r="AX77" s="668"/>
      <c r="AY77" s="668"/>
      <c r="AZ77" s="668"/>
      <c r="BA77" s="668"/>
      <c r="BB77" s="668"/>
      <c r="BC77" s="668"/>
      <c r="BD77" s="668"/>
      <c r="BE77" s="668"/>
      <c r="BF77" s="668"/>
      <c r="BI77" s="189"/>
      <c r="BJ77" s="682" t="s">
        <v>590</v>
      </c>
      <c r="BK77" s="668"/>
      <c r="BL77" s="668"/>
      <c r="BM77" s="668"/>
      <c r="BN77" s="668"/>
      <c r="BO77" s="668"/>
      <c r="BP77" s="668"/>
      <c r="BQ77" s="189"/>
      <c r="BR77" s="682" t="s">
        <v>590</v>
      </c>
      <c r="BS77" s="668"/>
      <c r="BT77" s="668"/>
      <c r="BU77" s="668"/>
      <c r="BV77" s="675"/>
      <c r="BW77" s="648"/>
    </row>
    <row r="78" ht="21.75" customHeight="1">
      <c r="A78" s="634"/>
      <c r="B78" s="421" t="str">
        <f>IF(ISTEXT(A78),SUMIF('Production Calendar'!$F$3:$F$2071,'Garden Layout (to copy)'!$A78,'Production Calendar'!$G$3:$G$2701),"")</f>
        <v/>
      </c>
      <c r="C78" s="656" t="str">
        <f t="shared" si="1"/>
        <v/>
      </c>
      <c r="D78" s="657" t="str">
        <f t="array" ref="D78">IF(ISBLANK(A78),"",XLOOKUP($A78,'Codified Game Plan'!$E$3:$E$477,'Codified Game Plan'!$G$3:$G$477,0))</f>
        <v/>
      </c>
      <c r="E78" s="657" t="str">
        <f>IF(ISBLANK(A78),"",MAXIFS('Codified Game Plan'!$I$3:$I$477,'Codified Game Plan'!$E$3:$E$477,A78))</f>
        <v/>
      </c>
      <c r="F78" s="658" t="str">
        <f t="shared" si="2"/>
        <v>      - </v>
      </c>
      <c r="G78" s="421"/>
      <c r="H78" s="421"/>
      <c r="I78" s="421"/>
      <c r="J78" s="421"/>
      <c r="K78" s="421"/>
      <c r="L78" s="421"/>
      <c r="M78" s="421"/>
      <c r="N78" s="421"/>
      <c r="O78" s="421"/>
      <c r="P78" s="421"/>
      <c r="Q78" s="421"/>
      <c r="R78" s="421"/>
      <c r="S78" s="643"/>
      <c r="T78" s="189"/>
      <c r="U78" s="309"/>
      <c r="V78" s="661"/>
      <c r="W78" s="661"/>
      <c r="X78" s="661"/>
      <c r="Y78" s="661"/>
      <c r="Z78" s="661"/>
      <c r="AA78" s="661"/>
      <c r="AB78" s="661"/>
      <c r="AC78" s="661"/>
      <c r="AD78" s="669"/>
      <c r="AE78" s="661"/>
      <c r="AF78" s="661"/>
      <c r="AG78" s="661"/>
      <c r="AH78" s="189"/>
      <c r="AI78" s="661"/>
      <c r="AJ78" s="661"/>
      <c r="AK78" s="661"/>
      <c r="AL78" s="669"/>
      <c r="AM78" s="661"/>
      <c r="AN78" s="661"/>
      <c r="AO78" s="661"/>
      <c r="AP78" s="661"/>
      <c r="AQ78" s="661"/>
      <c r="AR78" s="661"/>
      <c r="AS78" s="654"/>
      <c r="AT78" s="309"/>
      <c r="AU78" s="661"/>
      <c r="AV78" s="661"/>
      <c r="AW78" s="661"/>
      <c r="AX78" s="661"/>
      <c r="AY78" s="661"/>
      <c r="AZ78" s="661"/>
      <c r="BA78" s="661"/>
      <c r="BB78" s="661"/>
      <c r="BC78" s="661"/>
      <c r="BD78" s="661"/>
      <c r="BE78" s="661"/>
      <c r="BF78" s="661"/>
      <c r="BI78" s="189"/>
      <c r="BJ78" s="309"/>
      <c r="BK78" s="661"/>
      <c r="BL78" s="661"/>
      <c r="BM78" s="661"/>
      <c r="BN78" s="661"/>
      <c r="BO78" s="661"/>
      <c r="BP78" s="661"/>
      <c r="BQ78" s="189"/>
      <c r="BR78" s="309"/>
      <c r="BS78" s="661"/>
      <c r="BT78" s="661"/>
      <c r="BU78" s="661"/>
      <c r="BV78" s="675"/>
      <c r="BW78" s="648"/>
    </row>
    <row r="79" ht="21.75" customHeight="1">
      <c r="A79" s="634"/>
      <c r="B79" s="421" t="str">
        <f>IF(ISTEXT(A79),SUMIF('Production Calendar'!$F$3:$F$2071,'Garden Layout (to copy)'!$A79,'Production Calendar'!$G$3:$G$2701),"")</f>
        <v/>
      </c>
      <c r="C79" s="656" t="str">
        <f t="shared" si="1"/>
        <v/>
      </c>
      <c r="D79" s="657" t="str">
        <f t="array" ref="D79">IF(ISBLANK(A79),"",XLOOKUP($A79,'Codified Game Plan'!$E$3:$E$477,'Codified Game Plan'!$G$3:$G$477,0))</f>
        <v/>
      </c>
      <c r="E79" s="657" t="str">
        <f>IF(ISBLANK(A79),"",MAXIFS('Codified Game Plan'!$I$3:$I$477,'Codified Game Plan'!$E$3:$E$477,A79))</f>
        <v/>
      </c>
      <c r="F79" s="658" t="str">
        <f t="shared" si="2"/>
        <v>      - </v>
      </c>
      <c r="G79" s="421"/>
      <c r="H79" s="421"/>
      <c r="I79" s="421"/>
      <c r="J79" s="421"/>
      <c r="K79" s="421"/>
      <c r="L79" s="421"/>
      <c r="M79" s="421"/>
      <c r="N79" s="421"/>
      <c r="O79" s="421"/>
      <c r="P79" s="421"/>
      <c r="Q79" s="421"/>
      <c r="R79" s="421"/>
      <c r="S79" s="643"/>
      <c r="T79" s="189"/>
      <c r="U79" s="667" t="s">
        <v>592</v>
      </c>
      <c r="V79" s="668"/>
      <c r="W79" s="668"/>
      <c r="X79" s="668"/>
      <c r="Y79" s="668"/>
      <c r="Z79" s="668"/>
      <c r="AA79" s="668"/>
      <c r="AB79" s="668"/>
      <c r="AC79" s="668"/>
      <c r="AD79" s="669"/>
      <c r="AE79" s="668"/>
      <c r="AF79" s="668"/>
      <c r="AG79" s="668"/>
      <c r="AH79" s="189"/>
      <c r="AI79" s="668"/>
      <c r="AJ79" s="668"/>
      <c r="AK79" s="668"/>
      <c r="AL79" s="669"/>
      <c r="AM79" s="668"/>
      <c r="AN79" s="668"/>
      <c r="AO79" s="668"/>
      <c r="AP79" s="668"/>
      <c r="AQ79" s="668"/>
      <c r="AR79" s="668"/>
      <c r="AS79" s="654"/>
      <c r="AT79" s="667" t="s">
        <v>592</v>
      </c>
      <c r="AU79" s="668"/>
      <c r="AV79" s="668"/>
      <c r="AW79" s="668"/>
      <c r="AX79" s="668"/>
      <c r="AY79" s="668"/>
      <c r="AZ79" s="668"/>
      <c r="BA79" s="668"/>
      <c r="BB79" s="668"/>
      <c r="BC79" s="668"/>
      <c r="BD79" s="668"/>
      <c r="BE79" s="668"/>
      <c r="BF79" s="668"/>
      <c r="BI79" s="189"/>
      <c r="BJ79" s="682" t="s">
        <v>592</v>
      </c>
      <c r="BK79" s="668"/>
      <c r="BL79" s="668"/>
      <c r="BM79" s="668"/>
      <c r="BN79" s="668"/>
      <c r="BO79" s="668"/>
      <c r="BP79" s="668"/>
      <c r="BQ79" s="189"/>
      <c r="BR79" s="682" t="s">
        <v>592</v>
      </c>
      <c r="BS79" s="668"/>
      <c r="BT79" s="668"/>
      <c r="BU79" s="668"/>
      <c r="BV79" s="675"/>
      <c r="BW79" s="648"/>
    </row>
    <row r="80" ht="21.75" customHeight="1">
      <c r="A80" s="634"/>
      <c r="B80" s="421" t="str">
        <f>IF(ISTEXT(A80),SUMIF('Production Calendar'!$F$3:$F$2071,'Garden Layout (to copy)'!$A80,'Production Calendar'!$G$3:$G$2701),"")</f>
        <v/>
      </c>
      <c r="C80" s="656" t="str">
        <f t="shared" si="1"/>
        <v/>
      </c>
      <c r="D80" s="657" t="str">
        <f t="array" ref="D80">IF(ISBLANK(A80),"",XLOOKUP($A80,'Codified Game Plan'!$E$3:$E$477,'Codified Game Plan'!$G$3:$G$477,0))</f>
        <v/>
      </c>
      <c r="E80" s="657" t="str">
        <f>IF(ISBLANK(A80),"",MAXIFS('Codified Game Plan'!$I$3:$I$477,'Codified Game Plan'!$E$3:$E$477,A80))</f>
        <v/>
      </c>
      <c r="F80" s="658" t="str">
        <f t="shared" si="2"/>
        <v>      - </v>
      </c>
      <c r="G80" s="421"/>
      <c r="H80" s="421"/>
      <c r="I80" s="421"/>
      <c r="J80" s="421"/>
      <c r="K80" s="421"/>
      <c r="L80" s="421"/>
      <c r="M80" s="421"/>
      <c r="N80" s="421"/>
      <c r="O80" s="421"/>
      <c r="P80" s="421"/>
      <c r="Q80" s="421"/>
      <c r="R80" s="421"/>
      <c r="S80" s="643"/>
      <c r="T80" s="189"/>
      <c r="U80" s="309"/>
      <c r="V80" s="661"/>
      <c r="W80" s="661"/>
      <c r="X80" s="661"/>
      <c r="Y80" s="661"/>
      <c r="Z80" s="661"/>
      <c r="AA80" s="661"/>
      <c r="AB80" s="661"/>
      <c r="AC80" s="661"/>
      <c r="AD80" s="669"/>
      <c r="AE80" s="661"/>
      <c r="AF80" s="661"/>
      <c r="AG80" s="661"/>
      <c r="AH80" s="189"/>
      <c r="AI80" s="661"/>
      <c r="AJ80" s="661"/>
      <c r="AK80" s="661"/>
      <c r="AL80" s="669"/>
      <c r="AM80" s="661"/>
      <c r="AN80" s="661"/>
      <c r="AO80" s="661"/>
      <c r="AP80" s="661"/>
      <c r="AQ80" s="661"/>
      <c r="AR80" s="661"/>
      <c r="AS80" s="654"/>
      <c r="AT80" s="309"/>
      <c r="AU80" s="661"/>
      <c r="AV80" s="661"/>
      <c r="AW80" s="661"/>
      <c r="AX80" s="661"/>
      <c r="AY80" s="661"/>
      <c r="AZ80" s="661"/>
      <c r="BA80" s="661"/>
      <c r="BB80" s="661"/>
      <c r="BC80" s="661"/>
      <c r="BD80" s="661"/>
      <c r="BE80" s="661"/>
      <c r="BF80" s="661"/>
      <c r="BI80" s="189"/>
      <c r="BJ80" s="309"/>
      <c r="BK80" s="661"/>
      <c r="BL80" s="661"/>
      <c r="BM80" s="661"/>
      <c r="BN80" s="661"/>
      <c r="BO80" s="661"/>
      <c r="BP80" s="661"/>
      <c r="BQ80" s="189"/>
      <c r="BR80" s="309"/>
      <c r="BS80" s="661"/>
      <c r="BT80" s="661"/>
      <c r="BU80" s="661"/>
      <c r="BV80" s="675"/>
      <c r="BW80" s="648"/>
    </row>
    <row r="81" ht="21.75" customHeight="1">
      <c r="A81" s="634"/>
      <c r="B81" s="421" t="str">
        <f>IF(ISTEXT(A81),SUMIF('Production Calendar'!$F$3:$F$2071,'Garden Layout (to copy)'!$A81,'Production Calendar'!$G$3:$G$2701),"")</f>
        <v/>
      </c>
      <c r="C81" s="656" t="str">
        <f t="shared" si="1"/>
        <v/>
      </c>
      <c r="D81" s="657" t="str">
        <f t="array" ref="D81">IF(ISBLANK(A81),"",XLOOKUP($A81,'Codified Game Plan'!$E$3:$E$477,'Codified Game Plan'!$G$3:$G$477,0))</f>
        <v/>
      </c>
      <c r="E81" s="657" t="str">
        <f>IF(ISBLANK(A81),"",MAXIFS('Codified Game Plan'!$I$3:$I$477,'Codified Game Plan'!$E$3:$E$477,A81))</f>
        <v/>
      </c>
      <c r="F81" s="658" t="str">
        <f t="shared" si="2"/>
        <v>      - </v>
      </c>
      <c r="G81" s="421"/>
      <c r="H81" s="421"/>
      <c r="I81" s="421"/>
      <c r="J81" s="421"/>
      <c r="K81" s="421"/>
      <c r="L81" s="421"/>
      <c r="M81" s="421"/>
      <c r="N81" s="421"/>
      <c r="O81" s="421"/>
      <c r="P81" s="421"/>
      <c r="Q81" s="421"/>
      <c r="R81" s="421"/>
      <c r="S81" s="643"/>
      <c r="T81" s="189"/>
      <c r="U81" s="667" t="s">
        <v>595</v>
      </c>
      <c r="V81" s="668"/>
      <c r="W81" s="668"/>
      <c r="X81" s="668"/>
      <c r="Y81" s="668"/>
      <c r="Z81" s="668"/>
      <c r="AA81" s="668"/>
      <c r="AB81" s="668"/>
      <c r="AC81" s="668"/>
      <c r="AD81" s="669"/>
      <c r="AE81" s="668"/>
      <c r="AF81" s="668"/>
      <c r="AG81" s="668"/>
      <c r="AH81" s="189"/>
      <c r="AI81" s="668"/>
      <c r="AJ81" s="668"/>
      <c r="AK81" s="668"/>
      <c r="AL81" s="669"/>
      <c r="AM81" s="668"/>
      <c r="AN81" s="668"/>
      <c r="AO81" s="668"/>
      <c r="AP81" s="668"/>
      <c r="AQ81" s="668"/>
      <c r="AR81" s="668"/>
      <c r="AS81" s="654"/>
      <c r="AT81" s="667" t="s">
        <v>595</v>
      </c>
      <c r="AU81" s="668"/>
      <c r="AV81" s="668"/>
      <c r="AW81" s="668"/>
      <c r="AX81" s="668"/>
      <c r="AY81" s="668"/>
      <c r="AZ81" s="668"/>
      <c r="BA81" s="668"/>
      <c r="BB81" s="668"/>
      <c r="BC81" s="668"/>
      <c r="BD81" s="668"/>
      <c r="BE81" s="668"/>
      <c r="BF81" s="668"/>
      <c r="BI81" s="189"/>
      <c r="BJ81" s="682" t="s">
        <v>595</v>
      </c>
      <c r="BK81" s="668"/>
      <c r="BL81" s="668"/>
      <c r="BM81" s="668"/>
      <c r="BN81" s="668"/>
      <c r="BO81" s="668"/>
      <c r="BP81" s="668"/>
      <c r="BQ81" s="189"/>
      <c r="BR81" s="682" t="s">
        <v>595</v>
      </c>
      <c r="BS81" s="668"/>
      <c r="BT81" s="668"/>
      <c r="BU81" s="668"/>
      <c r="BV81" s="675"/>
      <c r="BW81" s="648"/>
    </row>
    <row r="82" ht="21.75" customHeight="1">
      <c r="A82" s="634"/>
      <c r="B82" s="421" t="str">
        <f>IF(ISTEXT(A82),SUMIF('Production Calendar'!$F$3:$F$2071,'Garden Layout (to copy)'!$A82,'Production Calendar'!$G$3:$G$2701),"")</f>
        <v/>
      </c>
      <c r="C82" s="656" t="str">
        <f t="shared" si="1"/>
        <v/>
      </c>
      <c r="D82" s="657" t="str">
        <f t="array" ref="D82">IF(ISBLANK(A82),"",XLOOKUP($A82,'Codified Game Plan'!$E$3:$E$477,'Codified Game Plan'!$G$3:$G$477,0))</f>
        <v/>
      </c>
      <c r="E82" s="657" t="str">
        <f>IF(ISBLANK(A82),"",MAXIFS('Codified Game Plan'!$I$3:$I$477,'Codified Game Plan'!$E$3:$E$477,A82))</f>
        <v/>
      </c>
      <c r="F82" s="658" t="str">
        <f t="shared" si="2"/>
        <v>      - </v>
      </c>
      <c r="G82" s="421"/>
      <c r="H82" s="421"/>
      <c r="I82" s="421"/>
      <c r="J82" s="421"/>
      <c r="K82" s="421"/>
      <c r="L82" s="421"/>
      <c r="M82" s="421"/>
      <c r="N82" s="421"/>
      <c r="O82" s="421"/>
      <c r="P82" s="421"/>
      <c r="Q82" s="421"/>
      <c r="R82" s="421"/>
      <c r="S82" s="643"/>
      <c r="T82" s="189"/>
      <c r="U82" s="309"/>
      <c r="V82" s="661"/>
      <c r="W82" s="661"/>
      <c r="X82" s="661"/>
      <c r="Y82" s="661"/>
      <c r="Z82" s="661"/>
      <c r="AA82" s="661"/>
      <c r="AB82" s="661"/>
      <c r="AC82" s="661"/>
      <c r="AD82" s="671"/>
      <c r="AE82" s="661"/>
      <c r="AF82" s="661"/>
      <c r="AG82" s="661"/>
      <c r="AH82" s="189"/>
      <c r="AI82" s="661"/>
      <c r="AJ82" s="661"/>
      <c r="AK82" s="661"/>
      <c r="AL82" s="671"/>
      <c r="AM82" s="661"/>
      <c r="AN82" s="661"/>
      <c r="AO82" s="661"/>
      <c r="AP82" s="661"/>
      <c r="AQ82" s="661"/>
      <c r="AR82" s="661"/>
      <c r="AS82" s="654"/>
      <c r="AT82" s="309"/>
      <c r="AU82" s="661"/>
      <c r="AV82" s="661"/>
      <c r="AW82" s="661"/>
      <c r="AX82" s="661"/>
      <c r="AY82" s="661"/>
      <c r="AZ82" s="661"/>
      <c r="BA82" s="661"/>
      <c r="BB82" s="661"/>
      <c r="BC82" s="661"/>
      <c r="BD82" s="661"/>
      <c r="BE82" s="661"/>
      <c r="BF82" s="661"/>
      <c r="BG82" s="196"/>
      <c r="BH82" s="196"/>
      <c r="BI82" s="309"/>
      <c r="BJ82" s="309"/>
      <c r="BK82" s="661"/>
      <c r="BL82" s="661"/>
      <c r="BM82" s="661"/>
      <c r="BN82" s="661"/>
      <c r="BO82" s="661"/>
      <c r="BP82" s="661"/>
      <c r="BQ82" s="309"/>
      <c r="BR82" s="309"/>
      <c r="BS82" s="661"/>
      <c r="BT82" s="661"/>
      <c r="BU82" s="661"/>
      <c r="BV82" s="675"/>
      <c r="BW82" s="648"/>
    </row>
    <row r="83" ht="21.75" customHeight="1">
      <c r="A83" s="634"/>
      <c r="B83" s="421" t="str">
        <f>IF(ISTEXT(A83),SUMIF('Production Calendar'!$F$3:$F$2071,'Garden Layout (to copy)'!$A83,'Production Calendar'!$G$3:$G$2701),"")</f>
        <v/>
      </c>
      <c r="C83" s="656" t="str">
        <f t="shared" si="1"/>
        <v/>
      </c>
      <c r="D83" s="657" t="str">
        <f t="array" ref="D83">IF(ISBLANK(A83),"",XLOOKUP($A83,'Codified Game Plan'!$E$3:$E$477,'Codified Game Plan'!$G$3:$G$477,0))</f>
        <v/>
      </c>
      <c r="E83" s="657" t="str">
        <f>IF(ISBLANK(A83),"",MAXIFS('Codified Game Plan'!$I$3:$I$477,'Codified Game Plan'!$E$3:$E$477,A83))</f>
        <v/>
      </c>
      <c r="F83" s="658" t="str">
        <f t="shared" si="2"/>
        <v>      - </v>
      </c>
      <c r="G83" s="421"/>
      <c r="H83" s="421"/>
      <c r="I83" s="421"/>
      <c r="J83" s="421"/>
      <c r="K83" s="421"/>
      <c r="L83" s="421"/>
      <c r="M83" s="421"/>
      <c r="N83" s="421"/>
      <c r="O83" s="421"/>
      <c r="P83" s="421"/>
      <c r="Q83" s="421"/>
      <c r="R83" s="421"/>
      <c r="S83" s="643"/>
      <c r="T83" s="189"/>
      <c r="U83" s="678"/>
      <c r="V83" s="196"/>
      <c r="W83" s="196"/>
      <c r="X83" s="196"/>
      <c r="Y83" s="196"/>
      <c r="Z83" s="196"/>
      <c r="AA83" s="196"/>
      <c r="AB83" s="196"/>
      <c r="AC83" s="196"/>
      <c r="AD83" s="196"/>
      <c r="AE83" s="196"/>
      <c r="AF83" s="196"/>
      <c r="AG83" s="309"/>
      <c r="AH83" s="189"/>
      <c r="AI83" s="673"/>
      <c r="AJ83" s="196"/>
      <c r="AK83" s="196"/>
      <c r="AL83" s="196"/>
      <c r="AM83" s="196"/>
      <c r="AN83" s="196"/>
      <c r="AO83" s="196"/>
      <c r="AP83" s="196"/>
      <c r="AQ83" s="196"/>
      <c r="AR83" s="309"/>
      <c r="AS83" s="654"/>
      <c r="AT83" s="678"/>
      <c r="AU83" s="196"/>
      <c r="AV83" s="196"/>
      <c r="AW83" s="196"/>
      <c r="AX83" s="196"/>
      <c r="AY83" s="196"/>
      <c r="AZ83" s="196"/>
      <c r="BA83" s="196"/>
      <c r="BB83" s="196"/>
      <c r="BC83" s="196"/>
      <c r="BD83" s="196"/>
      <c r="BE83" s="196"/>
      <c r="BF83" s="196"/>
      <c r="BG83" s="196"/>
      <c r="BH83" s="196"/>
      <c r="BI83" s="196"/>
      <c r="BJ83" s="196"/>
      <c r="BK83" s="196"/>
      <c r="BL83" s="196"/>
      <c r="BM83" s="196"/>
      <c r="BN83" s="196"/>
      <c r="BO83" s="196"/>
      <c r="BP83" s="196"/>
      <c r="BQ83" s="196"/>
      <c r="BR83" s="196"/>
      <c r="BS83" s="196"/>
      <c r="BT83" s="196"/>
      <c r="BU83" s="196"/>
      <c r="BV83" s="309"/>
      <c r="BW83" s="648"/>
    </row>
    <row r="84" ht="21.75" customHeight="1">
      <c r="A84" s="634"/>
      <c r="B84" s="421" t="str">
        <f>IF(ISTEXT(A84),SUMIF('Production Calendar'!$F$3:$F$2071,'Garden Layout (to copy)'!$A84,'Production Calendar'!$G$3:$G$2701),"")</f>
        <v/>
      </c>
      <c r="C84" s="656" t="str">
        <f t="shared" si="1"/>
        <v/>
      </c>
      <c r="D84" s="657" t="str">
        <f t="array" ref="D84">IF(ISBLANK(A84),"",XLOOKUP($A84,'Codified Game Plan'!$E$3:$E$477,'Codified Game Plan'!$G$3:$G$477,0))</f>
        <v/>
      </c>
      <c r="E84" s="657" t="str">
        <f>IF(ISBLANK(A84),"",MAXIFS('Codified Game Plan'!$I$3:$I$477,'Codified Game Plan'!$E$3:$E$477,A84))</f>
        <v/>
      </c>
      <c r="F84" s="658" t="str">
        <f t="shared" si="2"/>
        <v>      - </v>
      </c>
      <c r="G84" s="421"/>
      <c r="H84" s="421"/>
      <c r="I84" s="421"/>
      <c r="J84" s="421"/>
      <c r="K84" s="421"/>
      <c r="L84" s="421"/>
      <c r="M84" s="421"/>
      <c r="N84" s="421"/>
      <c r="O84" s="421"/>
      <c r="P84" s="421"/>
      <c r="Q84" s="421"/>
      <c r="R84" s="421"/>
      <c r="S84" s="643"/>
      <c r="T84" s="189"/>
      <c r="U84" s="683"/>
      <c r="V84" s="684"/>
      <c r="W84" s="309"/>
      <c r="X84" s="685" t="s">
        <v>679</v>
      </c>
      <c r="Y84" s="196"/>
      <c r="Z84" s="196"/>
      <c r="AA84" s="196"/>
      <c r="AB84" s="196"/>
      <c r="AC84" s="309"/>
      <c r="AD84" s="683"/>
      <c r="AE84" s="686" t="s">
        <v>680</v>
      </c>
      <c r="AF84" s="196"/>
      <c r="AG84" s="309"/>
      <c r="AH84" s="189"/>
      <c r="AI84" s="685" t="s">
        <v>681</v>
      </c>
      <c r="AJ84" s="196"/>
      <c r="AK84" s="196"/>
      <c r="AL84" s="196"/>
      <c r="AM84" s="196"/>
      <c r="AN84" s="196"/>
      <c r="AO84" s="196"/>
      <c r="AP84" s="196"/>
      <c r="AQ84" s="196"/>
      <c r="AR84" s="309"/>
      <c r="AS84" s="654"/>
      <c r="AT84" s="655" t="s">
        <v>682</v>
      </c>
      <c r="AU84" s="196"/>
      <c r="AV84" s="196"/>
      <c r="AW84" s="309"/>
      <c r="AX84" s="676"/>
      <c r="AY84" s="655" t="s">
        <v>683</v>
      </c>
      <c r="AZ84" s="196"/>
      <c r="BA84" s="196"/>
      <c r="BB84" s="196"/>
      <c r="BC84" s="196"/>
      <c r="BD84" s="196"/>
      <c r="BE84" s="196"/>
      <c r="BF84" s="196"/>
      <c r="BG84" s="309"/>
      <c r="BH84" s="646"/>
      <c r="BI84" s="189"/>
      <c r="BJ84" s="655" t="s">
        <v>684</v>
      </c>
      <c r="BK84" s="196"/>
      <c r="BL84" s="196"/>
      <c r="BM84" s="196"/>
      <c r="BN84" s="196"/>
      <c r="BO84" s="196"/>
      <c r="BP84" s="196"/>
      <c r="BQ84" s="196"/>
      <c r="BR84" s="196"/>
      <c r="BS84" s="196"/>
      <c r="BT84" s="196"/>
      <c r="BU84" s="309"/>
      <c r="BV84" s="676"/>
      <c r="BW84" s="648"/>
    </row>
    <row r="85" ht="21.75" customHeight="1">
      <c r="A85" s="634"/>
      <c r="B85" s="421" t="str">
        <f>IF(ISTEXT(A85),SUMIF('Production Calendar'!$F$3:$F$2071,'Garden Layout (to copy)'!$A85,'Production Calendar'!$G$3:$G$2701),"")</f>
        <v/>
      </c>
      <c r="C85" s="656" t="str">
        <f t="shared" si="1"/>
        <v/>
      </c>
      <c r="D85" s="657" t="str">
        <f t="array" ref="D85">IF(ISBLANK(A85),"",XLOOKUP($A85,'Codified Game Plan'!$E$3:$E$477,'Codified Game Plan'!$G$3:$G$477,0))</f>
        <v/>
      </c>
      <c r="E85" s="657" t="str">
        <f>IF(ISBLANK(A85),"",MAXIFS('Codified Game Plan'!$I$3:$I$477,'Codified Game Plan'!$E$3:$E$477,A85))</f>
        <v/>
      </c>
      <c r="F85" s="658" t="str">
        <f t="shared" si="2"/>
        <v>      - </v>
      </c>
      <c r="G85" s="421"/>
      <c r="H85" s="421"/>
      <c r="I85" s="421"/>
      <c r="J85" s="421"/>
      <c r="K85" s="421"/>
      <c r="L85" s="421"/>
      <c r="M85" s="421"/>
      <c r="N85" s="421"/>
      <c r="O85" s="421"/>
      <c r="P85" s="421"/>
      <c r="Q85" s="421"/>
      <c r="R85" s="421"/>
      <c r="S85" s="643"/>
      <c r="T85" s="189"/>
      <c r="U85" s="677"/>
      <c r="V85" s="672"/>
      <c r="W85" s="672"/>
      <c r="X85" s="672"/>
      <c r="Y85" s="662">
        <v>1.0</v>
      </c>
      <c r="Z85" s="662">
        <v>2.0</v>
      </c>
      <c r="AA85" s="662">
        <v>3.0</v>
      </c>
      <c r="AB85" s="662">
        <v>4.0</v>
      </c>
      <c r="AC85" s="662">
        <v>5.0</v>
      </c>
      <c r="AD85" s="663" t="s">
        <v>515</v>
      </c>
      <c r="AE85" s="662">
        <v>1.0</v>
      </c>
      <c r="AF85" s="662">
        <v>2.0</v>
      </c>
      <c r="AG85" s="662">
        <v>3.0</v>
      </c>
      <c r="AH85" s="189"/>
      <c r="AI85" s="662">
        <v>4.0</v>
      </c>
      <c r="AJ85" s="662">
        <v>5.0</v>
      </c>
      <c r="AK85" s="662">
        <v>6.0</v>
      </c>
      <c r="AL85" s="663" t="s">
        <v>515</v>
      </c>
      <c r="AM85" s="662">
        <v>7.0</v>
      </c>
      <c r="AN85" s="662">
        <v>8.0</v>
      </c>
      <c r="AO85" s="662">
        <v>9.0</v>
      </c>
      <c r="AP85" s="662">
        <v>10.0</v>
      </c>
      <c r="AQ85" s="662">
        <v>11.0</v>
      </c>
      <c r="AR85" s="662">
        <v>12.0</v>
      </c>
      <c r="AS85" s="654"/>
      <c r="AT85" s="661"/>
      <c r="AU85" s="662">
        <v>1.0</v>
      </c>
      <c r="AV85" s="662">
        <v>2.0</v>
      </c>
      <c r="AW85" s="662">
        <v>3.0</v>
      </c>
      <c r="AX85" s="189"/>
      <c r="AY85" s="661"/>
      <c r="AZ85" s="662">
        <v>1.0</v>
      </c>
      <c r="BA85" s="662">
        <v>2.0</v>
      </c>
      <c r="BB85" s="662">
        <v>3.0</v>
      </c>
      <c r="BC85" s="662">
        <v>4.0</v>
      </c>
      <c r="BD85" s="662">
        <v>5.0</v>
      </c>
      <c r="BE85" s="662">
        <v>6.0</v>
      </c>
      <c r="BF85" s="662">
        <v>7.0</v>
      </c>
      <c r="BG85" s="662">
        <v>8.0</v>
      </c>
      <c r="BI85" s="189"/>
      <c r="BJ85" s="661"/>
      <c r="BK85" s="662">
        <v>1.0</v>
      </c>
      <c r="BL85" s="662">
        <v>2.0</v>
      </c>
      <c r="BM85" s="662">
        <v>3.0</v>
      </c>
      <c r="BN85" s="662">
        <v>4.0</v>
      </c>
      <c r="BO85" s="662">
        <v>5.0</v>
      </c>
      <c r="BP85" s="662">
        <v>6.0</v>
      </c>
      <c r="BQ85" s="662">
        <v>7.0</v>
      </c>
      <c r="BR85" s="662">
        <v>8.0</v>
      </c>
      <c r="BS85" s="662">
        <v>9.0</v>
      </c>
      <c r="BT85" s="662">
        <v>10.0</v>
      </c>
      <c r="BU85" s="662">
        <v>11.0</v>
      </c>
      <c r="BV85" s="189"/>
      <c r="BW85" s="648"/>
    </row>
    <row r="86" ht="21.75" customHeight="1">
      <c r="A86" s="634"/>
      <c r="B86" s="421" t="str">
        <f>IF(ISTEXT(A86),SUMIF('Production Calendar'!$F$3:$F$2071,'Garden Layout (to copy)'!$A86,'Production Calendar'!$G$3:$G$2701),"")</f>
        <v/>
      </c>
      <c r="C86" s="656" t="str">
        <f t="shared" si="1"/>
        <v/>
      </c>
      <c r="D86" s="657" t="str">
        <f t="array" ref="D86">IF(ISBLANK(A86),"",XLOOKUP($A86,'Codified Game Plan'!$E$3:$E$477,'Codified Game Plan'!$G$3:$G$477,0))</f>
        <v/>
      </c>
      <c r="E86" s="657" t="str">
        <f>IF(ISBLANK(A86),"",MAXIFS('Codified Game Plan'!$I$3:$I$477,'Codified Game Plan'!$E$3:$E$477,A86))</f>
        <v/>
      </c>
      <c r="F86" s="658" t="str">
        <f t="shared" si="2"/>
        <v>      - </v>
      </c>
      <c r="G86" s="421"/>
      <c r="H86" s="421"/>
      <c r="I86" s="421"/>
      <c r="J86" s="421"/>
      <c r="K86" s="421"/>
      <c r="L86" s="421"/>
      <c r="M86" s="421"/>
      <c r="N86" s="421"/>
      <c r="O86" s="421"/>
      <c r="P86" s="421"/>
      <c r="Q86" s="421"/>
      <c r="R86" s="421"/>
      <c r="S86" s="643"/>
      <c r="T86" s="189"/>
      <c r="U86" s="667" t="s">
        <v>517</v>
      </c>
      <c r="V86" s="668"/>
      <c r="W86" s="668"/>
      <c r="X86" s="668"/>
      <c r="Y86" s="668"/>
      <c r="Z86" s="668"/>
      <c r="AA86" s="668"/>
      <c r="AB86" s="668"/>
      <c r="AC86" s="668"/>
      <c r="AD86" s="669"/>
      <c r="AE86" s="668"/>
      <c r="AF86" s="668"/>
      <c r="AG86" s="668"/>
      <c r="AH86" s="189"/>
      <c r="AI86" s="668"/>
      <c r="AJ86" s="668"/>
      <c r="AK86" s="668"/>
      <c r="AL86" s="669"/>
      <c r="AM86" s="668"/>
      <c r="AN86" s="668"/>
      <c r="AO86" s="668"/>
      <c r="AP86" s="668"/>
      <c r="AQ86" s="668"/>
      <c r="AR86" s="668"/>
      <c r="AS86" s="654"/>
      <c r="AT86" s="667" t="s">
        <v>517</v>
      </c>
      <c r="AU86" s="668"/>
      <c r="AV86" s="668"/>
      <c r="AW86" s="668"/>
      <c r="AX86" s="189"/>
      <c r="AY86" s="667" t="s">
        <v>517</v>
      </c>
      <c r="AZ86" s="668"/>
      <c r="BA86" s="668"/>
      <c r="BB86" s="668"/>
      <c r="BC86" s="668"/>
      <c r="BD86" s="668"/>
      <c r="BE86" s="668"/>
      <c r="BF86" s="668"/>
      <c r="BG86" s="668"/>
      <c r="BI86" s="189"/>
      <c r="BJ86" s="682" t="s">
        <v>517</v>
      </c>
      <c r="BK86" s="668"/>
      <c r="BL86" s="668"/>
      <c r="BM86" s="668"/>
      <c r="BN86" s="668"/>
      <c r="BO86" s="668"/>
      <c r="BP86" s="668"/>
      <c r="BQ86" s="668"/>
      <c r="BR86" s="668"/>
      <c r="BS86" s="668"/>
      <c r="BT86" s="668"/>
      <c r="BU86" s="668"/>
      <c r="BV86" s="189"/>
      <c r="BW86" s="648"/>
    </row>
    <row r="87" ht="21.75" customHeight="1">
      <c r="A87" s="634"/>
      <c r="B87" s="421" t="str">
        <f>IF(ISTEXT(A87),SUMIF('Production Calendar'!$F$3:$F$2071,'Garden Layout (to copy)'!$A87,'Production Calendar'!$G$3:$G$2701),"")</f>
        <v/>
      </c>
      <c r="C87" s="656" t="str">
        <f t="shared" si="1"/>
        <v/>
      </c>
      <c r="D87" s="657" t="str">
        <f t="array" ref="D87">IF(ISBLANK(A87),"",XLOOKUP($A87,'Codified Game Plan'!$E$3:$E$477,'Codified Game Plan'!$G$3:$G$477,0))</f>
        <v/>
      </c>
      <c r="E87" s="657" t="str">
        <f>IF(ISBLANK(A87),"",MAXIFS('Codified Game Plan'!$I$3:$I$477,'Codified Game Plan'!$E$3:$E$477,A87))</f>
        <v/>
      </c>
      <c r="F87" s="658" t="str">
        <f t="shared" si="2"/>
        <v>      - </v>
      </c>
      <c r="G87" s="421"/>
      <c r="H87" s="421"/>
      <c r="I87" s="421"/>
      <c r="J87" s="421"/>
      <c r="K87" s="421"/>
      <c r="L87" s="421"/>
      <c r="M87" s="421"/>
      <c r="N87" s="421"/>
      <c r="O87" s="421"/>
      <c r="P87" s="421"/>
      <c r="Q87" s="421"/>
      <c r="R87" s="421"/>
      <c r="S87" s="643"/>
      <c r="T87" s="189"/>
      <c r="U87" s="309"/>
      <c r="V87" s="661"/>
      <c r="W87" s="661"/>
      <c r="X87" s="661"/>
      <c r="Y87" s="661"/>
      <c r="Z87" s="661"/>
      <c r="AA87" s="661"/>
      <c r="AB87" s="661"/>
      <c r="AC87" s="661"/>
      <c r="AD87" s="669"/>
      <c r="AE87" s="661"/>
      <c r="AF87" s="661"/>
      <c r="AG87" s="661"/>
      <c r="AH87" s="189"/>
      <c r="AI87" s="661"/>
      <c r="AJ87" s="661"/>
      <c r="AK87" s="661"/>
      <c r="AL87" s="669"/>
      <c r="AM87" s="661"/>
      <c r="AN87" s="661"/>
      <c r="AO87" s="661"/>
      <c r="AP87" s="661"/>
      <c r="AQ87" s="661"/>
      <c r="AR87" s="661"/>
      <c r="AS87" s="654"/>
      <c r="AT87" s="309"/>
      <c r="AU87" s="661"/>
      <c r="AV87" s="661"/>
      <c r="AW87" s="661"/>
      <c r="AX87" s="189"/>
      <c r="AY87" s="309"/>
      <c r="AZ87" s="661"/>
      <c r="BA87" s="661"/>
      <c r="BB87" s="661"/>
      <c r="BC87" s="661"/>
      <c r="BD87" s="661"/>
      <c r="BE87" s="661"/>
      <c r="BF87" s="661"/>
      <c r="BG87" s="661"/>
      <c r="BI87" s="189"/>
      <c r="BJ87" s="309"/>
      <c r="BK87" s="661"/>
      <c r="BL87" s="661"/>
      <c r="BM87" s="661"/>
      <c r="BN87" s="661"/>
      <c r="BO87" s="661"/>
      <c r="BP87" s="661"/>
      <c r="BQ87" s="661"/>
      <c r="BR87" s="661"/>
      <c r="BS87" s="661"/>
      <c r="BT87" s="661"/>
      <c r="BU87" s="661"/>
      <c r="BV87" s="189"/>
      <c r="BW87" s="648"/>
    </row>
    <row r="88" ht="21.75" customHeight="1">
      <c r="A88" s="634"/>
      <c r="B88" s="421" t="str">
        <f>IF(ISTEXT(A88),SUMIF('Production Calendar'!$F$3:$F$2071,'Garden Layout (to copy)'!$A88,'Production Calendar'!$G$3:$G$2701),"")</f>
        <v/>
      </c>
      <c r="C88" s="656" t="str">
        <f t="shared" si="1"/>
        <v/>
      </c>
      <c r="D88" s="657" t="str">
        <f t="array" ref="D88">IF(ISBLANK(A88),"",XLOOKUP($A88,'Codified Game Plan'!$E$3:$E$477,'Codified Game Plan'!$G$3:$G$477,0))</f>
        <v/>
      </c>
      <c r="E88" s="657" t="str">
        <f>IF(ISBLANK(A88),"",MAXIFS('Codified Game Plan'!$I$3:$I$477,'Codified Game Plan'!$E$3:$E$477,A88))</f>
        <v/>
      </c>
      <c r="F88" s="658" t="str">
        <f t="shared" si="2"/>
        <v>      - </v>
      </c>
      <c r="G88" s="421"/>
      <c r="H88" s="421"/>
      <c r="I88" s="421"/>
      <c r="J88" s="421"/>
      <c r="K88" s="421"/>
      <c r="L88" s="421"/>
      <c r="M88" s="421"/>
      <c r="N88" s="421"/>
      <c r="O88" s="421"/>
      <c r="P88" s="421"/>
      <c r="Q88" s="421"/>
      <c r="R88" s="421"/>
      <c r="S88" s="643"/>
      <c r="T88" s="189"/>
      <c r="U88" s="667" t="s">
        <v>524</v>
      </c>
      <c r="V88" s="668"/>
      <c r="W88" s="668"/>
      <c r="X88" s="668"/>
      <c r="Y88" s="668"/>
      <c r="Z88" s="668"/>
      <c r="AA88" s="668"/>
      <c r="AB88" s="668"/>
      <c r="AC88" s="668"/>
      <c r="AD88" s="669"/>
      <c r="AE88" s="668"/>
      <c r="AF88" s="668"/>
      <c r="AG88" s="668"/>
      <c r="AH88" s="189"/>
      <c r="AI88" s="668"/>
      <c r="AJ88" s="668"/>
      <c r="AK88" s="668"/>
      <c r="AL88" s="669"/>
      <c r="AM88" s="668"/>
      <c r="AN88" s="668"/>
      <c r="AO88" s="668"/>
      <c r="AP88" s="668"/>
      <c r="AQ88" s="668"/>
      <c r="AR88" s="668"/>
      <c r="AS88" s="654"/>
      <c r="AT88" s="667" t="s">
        <v>524</v>
      </c>
      <c r="AU88" s="668"/>
      <c r="AV88" s="668"/>
      <c r="AW88" s="668"/>
      <c r="AX88" s="189"/>
      <c r="AY88" s="667" t="s">
        <v>524</v>
      </c>
      <c r="AZ88" s="668"/>
      <c r="BA88" s="668"/>
      <c r="BB88" s="668"/>
      <c r="BC88" s="668"/>
      <c r="BD88" s="668"/>
      <c r="BE88" s="668"/>
      <c r="BF88" s="668"/>
      <c r="BG88" s="668"/>
      <c r="BI88" s="189"/>
      <c r="BJ88" s="682" t="s">
        <v>524</v>
      </c>
      <c r="BK88" s="668"/>
      <c r="BL88" s="668"/>
      <c r="BM88" s="668"/>
      <c r="BN88" s="668"/>
      <c r="BO88" s="668"/>
      <c r="BP88" s="668"/>
      <c r="BQ88" s="668"/>
      <c r="BR88" s="668"/>
      <c r="BS88" s="668"/>
      <c r="BT88" s="668"/>
      <c r="BU88" s="668"/>
      <c r="BV88" s="189"/>
      <c r="BW88" s="648"/>
    </row>
    <row r="89" ht="21.75" customHeight="1">
      <c r="A89" s="634"/>
      <c r="B89" s="421" t="str">
        <f>IF(ISTEXT(A89),SUMIF('Production Calendar'!$F$3:$F$2071,'Garden Layout (to copy)'!$A89,'Production Calendar'!$G$3:$G$2701),"")</f>
        <v/>
      </c>
      <c r="C89" s="656" t="str">
        <f t="shared" si="1"/>
        <v/>
      </c>
      <c r="D89" s="657" t="str">
        <f t="array" ref="D89">IF(ISBLANK(A89),"",XLOOKUP($A89,'Codified Game Plan'!$E$3:$E$477,'Codified Game Plan'!$G$3:$G$477,0))</f>
        <v/>
      </c>
      <c r="E89" s="657" t="str">
        <f>IF(ISBLANK(A89),"",MAXIFS('Codified Game Plan'!$I$3:$I$477,'Codified Game Plan'!$E$3:$E$477,A89))</f>
        <v/>
      </c>
      <c r="F89" s="658" t="str">
        <f t="shared" si="2"/>
        <v>      - </v>
      </c>
      <c r="G89" s="421"/>
      <c r="H89" s="421"/>
      <c r="I89" s="421"/>
      <c r="J89" s="421"/>
      <c r="K89" s="421"/>
      <c r="L89" s="421"/>
      <c r="M89" s="421"/>
      <c r="N89" s="421"/>
      <c r="O89" s="421"/>
      <c r="P89" s="421"/>
      <c r="Q89" s="421"/>
      <c r="R89" s="421"/>
      <c r="S89" s="643"/>
      <c r="T89" s="189"/>
      <c r="U89" s="309"/>
      <c r="V89" s="661"/>
      <c r="W89" s="661"/>
      <c r="X89" s="661"/>
      <c r="Y89" s="661"/>
      <c r="Z89" s="661"/>
      <c r="AA89" s="661"/>
      <c r="AB89" s="661"/>
      <c r="AC89" s="661"/>
      <c r="AD89" s="669"/>
      <c r="AE89" s="661"/>
      <c r="AF89" s="661"/>
      <c r="AG89" s="661"/>
      <c r="AH89" s="189"/>
      <c r="AI89" s="661"/>
      <c r="AJ89" s="661"/>
      <c r="AK89" s="661"/>
      <c r="AL89" s="669"/>
      <c r="AM89" s="661"/>
      <c r="AN89" s="661"/>
      <c r="AO89" s="661"/>
      <c r="AP89" s="661"/>
      <c r="AQ89" s="661"/>
      <c r="AR89" s="661"/>
      <c r="AS89" s="654"/>
      <c r="AT89" s="309"/>
      <c r="AU89" s="661"/>
      <c r="AV89" s="661"/>
      <c r="AW89" s="661"/>
      <c r="AX89" s="189"/>
      <c r="AY89" s="309"/>
      <c r="AZ89" s="661"/>
      <c r="BA89" s="661"/>
      <c r="BB89" s="661"/>
      <c r="BC89" s="661"/>
      <c r="BD89" s="661"/>
      <c r="BE89" s="661"/>
      <c r="BF89" s="661"/>
      <c r="BG89" s="661"/>
      <c r="BI89" s="189"/>
      <c r="BJ89" s="309"/>
      <c r="BK89" s="661"/>
      <c r="BL89" s="661"/>
      <c r="BM89" s="661"/>
      <c r="BN89" s="661"/>
      <c r="BO89" s="661"/>
      <c r="BP89" s="661"/>
      <c r="BQ89" s="661"/>
      <c r="BR89" s="661"/>
      <c r="BS89" s="661"/>
      <c r="BT89" s="661"/>
      <c r="BU89" s="661"/>
      <c r="BV89" s="189"/>
      <c r="BW89" s="648"/>
    </row>
    <row r="90" ht="21.75" customHeight="1">
      <c r="A90" s="634"/>
      <c r="B90" s="421" t="str">
        <f>IF(ISTEXT(A90),SUMIF('Production Calendar'!$F$3:$F$2071,'Garden Layout (to copy)'!$A90,'Production Calendar'!$G$3:$G$2701),"")</f>
        <v/>
      </c>
      <c r="C90" s="656" t="str">
        <f t="shared" si="1"/>
        <v/>
      </c>
      <c r="D90" s="657" t="str">
        <f t="array" ref="D90">IF(ISBLANK(A90),"",XLOOKUP($A90,'Codified Game Plan'!$E$3:$E$477,'Codified Game Plan'!$G$3:$G$477,0))</f>
        <v/>
      </c>
      <c r="E90" s="657" t="str">
        <f>IF(ISBLANK(A90),"",MAXIFS('Codified Game Plan'!$I$3:$I$477,'Codified Game Plan'!$E$3:$E$477,A90))</f>
        <v/>
      </c>
      <c r="F90" s="658" t="str">
        <f t="shared" si="2"/>
        <v>      - </v>
      </c>
      <c r="G90" s="421"/>
      <c r="H90" s="421"/>
      <c r="I90" s="421"/>
      <c r="J90" s="421"/>
      <c r="K90" s="421"/>
      <c r="L90" s="421"/>
      <c r="M90" s="421"/>
      <c r="N90" s="421"/>
      <c r="O90" s="421"/>
      <c r="P90" s="421"/>
      <c r="Q90" s="421"/>
      <c r="R90" s="421"/>
      <c r="S90" s="643"/>
      <c r="T90" s="189"/>
      <c r="U90" s="667" t="s">
        <v>529</v>
      </c>
      <c r="V90" s="668"/>
      <c r="W90" s="668"/>
      <c r="X90" s="668"/>
      <c r="Y90" s="668"/>
      <c r="Z90" s="668"/>
      <c r="AA90" s="668"/>
      <c r="AB90" s="668"/>
      <c r="AC90" s="668"/>
      <c r="AD90" s="669"/>
      <c r="AE90" s="668"/>
      <c r="AF90" s="668"/>
      <c r="AG90" s="668"/>
      <c r="AH90" s="189"/>
      <c r="AI90" s="668"/>
      <c r="AJ90" s="668"/>
      <c r="AK90" s="668"/>
      <c r="AL90" s="669"/>
      <c r="AM90" s="668"/>
      <c r="AN90" s="668"/>
      <c r="AO90" s="668"/>
      <c r="AP90" s="668"/>
      <c r="AQ90" s="668"/>
      <c r="AR90" s="668"/>
      <c r="AS90" s="654"/>
      <c r="AT90" s="667" t="s">
        <v>529</v>
      </c>
      <c r="AU90" s="668"/>
      <c r="AV90" s="668"/>
      <c r="AW90" s="668"/>
      <c r="AX90" s="189"/>
      <c r="AY90" s="667" t="s">
        <v>529</v>
      </c>
      <c r="AZ90" s="668"/>
      <c r="BA90" s="668"/>
      <c r="BB90" s="668"/>
      <c r="BC90" s="668"/>
      <c r="BD90" s="668"/>
      <c r="BE90" s="668"/>
      <c r="BF90" s="668"/>
      <c r="BG90" s="668"/>
      <c r="BI90" s="189"/>
      <c r="BJ90" s="682" t="s">
        <v>529</v>
      </c>
      <c r="BK90" s="668"/>
      <c r="BL90" s="668"/>
      <c r="BM90" s="668"/>
      <c r="BN90" s="668"/>
      <c r="BO90" s="668"/>
      <c r="BP90" s="668"/>
      <c r="BQ90" s="668"/>
      <c r="BR90" s="668"/>
      <c r="BS90" s="668"/>
      <c r="BT90" s="668"/>
      <c r="BU90" s="668"/>
      <c r="BV90" s="189"/>
      <c r="BW90" s="648"/>
    </row>
    <row r="91" ht="21.75" customHeight="1">
      <c r="A91" s="634"/>
      <c r="B91" s="421" t="str">
        <f>IF(ISTEXT(A91),SUMIF('Production Calendar'!$F$3:$F$2071,'Garden Layout (to copy)'!$A91,'Production Calendar'!$G$3:$G$2701),"")</f>
        <v/>
      </c>
      <c r="C91" s="656" t="str">
        <f t="shared" si="1"/>
        <v/>
      </c>
      <c r="D91" s="657" t="str">
        <f t="array" ref="D91">IF(ISBLANK(A91),"",XLOOKUP($A91,'Codified Game Plan'!$E$3:$E$477,'Codified Game Plan'!$G$3:$G$477,0))</f>
        <v/>
      </c>
      <c r="E91" s="657" t="str">
        <f>IF(ISBLANK(A91),"",MAXIFS('Codified Game Plan'!$I$3:$I$477,'Codified Game Plan'!$E$3:$E$477,A91))</f>
        <v/>
      </c>
      <c r="F91" s="658" t="str">
        <f t="shared" si="2"/>
        <v>      - </v>
      </c>
      <c r="G91" s="421"/>
      <c r="H91" s="421"/>
      <c r="I91" s="421"/>
      <c r="J91" s="421"/>
      <c r="K91" s="421"/>
      <c r="L91" s="421"/>
      <c r="M91" s="421"/>
      <c r="N91" s="421"/>
      <c r="O91" s="421"/>
      <c r="P91" s="421"/>
      <c r="Q91" s="421"/>
      <c r="R91" s="421"/>
      <c r="S91" s="643"/>
      <c r="T91" s="189"/>
      <c r="U91" s="309"/>
      <c r="V91" s="661"/>
      <c r="W91" s="661"/>
      <c r="X91" s="661"/>
      <c r="Y91" s="661"/>
      <c r="Z91" s="661"/>
      <c r="AA91" s="661"/>
      <c r="AB91" s="661"/>
      <c r="AC91" s="661"/>
      <c r="AD91" s="669"/>
      <c r="AE91" s="661"/>
      <c r="AF91" s="661"/>
      <c r="AG91" s="661"/>
      <c r="AH91" s="189"/>
      <c r="AI91" s="661"/>
      <c r="AJ91" s="661"/>
      <c r="AK91" s="661"/>
      <c r="AL91" s="669"/>
      <c r="AM91" s="661"/>
      <c r="AN91" s="661"/>
      <c r="AO91" s="661"/>
      <c r="AP91" s="661"/>
      <c r="AQ91" s="661"/>
      <c r="AR91" s="661"/>
      <c r="AS91" s="654"/>
      <c r="AT91" s="309"/>
      <c r="AU91" s="661"/>
      <c r="AV91" s="661"/>
      <c r="AW91" s="661"/>
      <c r="AX91" s="189"/>
      <c r="AY91" s="309"/>
      <c r="AZ91" s="661"/>
      <c r="BA91" s="661"/>
      <c r="BB91" s="661"/>
      <c r="BC91" s="661"/>
      <c r="BD91" s="661"/>
      <c r="BE91" s="661"/>
      <c r="BF91" s="661"/>
      <c r="BG91" s="661"/>
      <c r="BI91" s="189"/>
      <c r="BJ91" s="309"/>
      <c r="BK91" s="661"/>
      <c r="BL91" s="661"/>
      <c r="BM91" s="661"/>
      <c r="BN91" s="661"/>
      <c r="BO91" s="661"/>
      <c r="BP91" s="661"/>
      <c r="BQ91" s="661"/>
      <c r="BR91" s="661"/>
      <c r="BS91" s="661"/>
      <c r="BT91" s="661"/>
      <c r="BU91" s="661"/>
      <c r="BV91" s="189"/>
      <c r="BW91" s="648"/>
    </row>
    <row r="92" ht="21.75" customHeight="1">
      <c r="A92" s="634"/>
      <c r="B92" s="421" t="str">
        <f>IF(ISTEXT(A92),SUMIF('Production Calendar'!$F$3:$F$2071,'Garden Layout (to copy)'!$A92,'Production Calendar'!$G$3:$G$2701),"")</f>
        <v/>
      </c>
      <c r="C92" s="656" t="str">
        <f t="shared" si="1"/>
        <v/>
      </c>
      <c r="D92" s="657" t="str">
        <f t="array" ref="D92">IF(ISBLANK(A92),"",XLOOKUP($A92,'Codified Game Plan'!$E$3:$E$477,'Codified Game Plan'!$G$3:$G$477,0))</f>
        <v/>
      </c>
      <c r="E92" s="657" t="str">
        <f>IF(ISBLANK(A92),"",MAXIFS('Codified Game Plan'!$I$3:$I$477,'Codified Game Plan'!$E$3:$E$477,A92))</f>
        <v/>
      </c>
      <c r="F92" s="658" t="str">
        <f t="shared" si="2"/>
        <v>      - </v>
      </c>
      <c r="G92" s="421"/>
      <c r="H92" s="421"/>
      <c r="I92" s="421"/>
      <c r="J92" s="421"/>
      <c r="K92" s="421"/>
      <c r="L92" s="421"/>
      <c r="M92" s="421"/>
      <c r="N92" s="421"/>
      <c r="O92" s="421"/>
      <c r="P92" s="421"/>
      <c r="Q92" s="421"/>
      <c r="R92" s="421"/>
      <c r="S92" s="643"/>
      <c r="T92" s="189"/>
      <c r="U92" s="667" t="s">
        <v>538</v>
      </c>
      <c r="V92" s="668"/>
      <c r="W92" s="668"/>
      <c r="X92" s="668"/>
      <c r="Y92" s="668"/>
      <c r="Z92" s="668"/>
      <c r="AA92" s="668"/>
      <c r="AB92" s="668"/>
      <c r="AC92" s="668"/>
      <c r="AD92" s="669"/>
      <c r="AE92" s="668"/>
      <c r="AF92" s="668"/>
      <c r="AG92" s="668"/>
      <c r="AH92" s="189"/>
      <c r="AI92" s="668"/>
      <c r="AJ92" s="668"/>
      <c r="AK92" s="668"/>
      <c r="AL92" s="669"/>
      <c r="AM92" s="668"/>
      <c r="AN92" s="668"/>
      <c r="AO92" s="668"/>
      <c r="AP92" s="668"/>
      <c r="AQ92" s="668"/>
      <c r="AR92" s="668"/>
      <c r="AS92" s="654"/>
      <c r="AT92" s="667" t="s">
        <v>538</v>
      </c>
      <c r="AU92" s="668"/>
      <c r="AV92" s="668"/>
      <c r="AW92" s="668"/>
      <c r="AX92" s="189"/>
      <c r="AY92" s="667" t="s">
        <v>538</v>
      </c>
      <c r="AZ92" s="668"/>
      <c r="BA92" s="668"/>
      <c r="BB92" s="668"/>
      <c r="BC92" s="668"/>
      <c r="BD92" s="668"/>
      <c r="BE92" s="668"/>
      <c r="BF92" s="668"/>
      <c r="BG92" s="668"/>
      <c r="BI92" s="189"/>
      <c r="BJ92" s="682" t="s">
        <v>538</v>
      </c>
      <c r="BK92" s="668"/>
      <c r="BL92" s="668"/>
      <c r="BM92" s="668"/>
      <c r="BN92" s="668"/>
      <c r="BO92" s="668"/>
      <c r="BP92" s="668"/>
      <c r="BQ92" s="668"/>
      <c r="BR92" s="668"/>
      <c r="BS92" s="668"/>
      <c r="BT92" s="668"/>
      <c r="BU92" s="668"/>
      <c r="BV92" s="189"/>
      <c r="BW92" s="648"/>
    </row>
    <row r="93" ht="21.75" customHeight="1">
      <c r="A93" s="634"/>
      <c r="B93" s="421" t="str">
        <f>IF(ISTEXT(A93),SUMIF('Production Calendar'!$F$3:$F$2071,'Garden Layout (to copy)'!$A93,'Production Calendar'!$G$3:$G$2701),"")</f>
        <v/>
      </c>
      <c r="C93" s="656" t="str">
        <f t="shared" si="1"/>
        <v/>
      </c>
      <c r="D93" s="657" t="str">
        <f t="array" ref="D93">IF(ISBLANK(A93),"",XLOOKUP($A93,'Codified Game Plan'!$E$3:$E$477,'Codified Game Plan'!$G$3:$G$477,0))</f>
        <v/>
      </c>
      <c r="E93" s="657" t="str">
        <f>IF(ISBLANK(A93),"",MAXIFS('Codified Game Plan'!$I$3:$I$477,'Codified Game Plan'!$E$3:$E$477,A93))</f>
        <v/>
      </c>
      <c r="F93" s="658" t="str">
        <f t="shared" si="2"/>
        <v>      - </v>
      </c>
      <c r="G93" s="421"/>
      <c r="H93" s="421"/>
      <c r="I93" s="421"/>
      <c r="J93" s="421"/>
      <c r="K93" s="421"/>
      <c r="L93" s="421"/>
      <c r="M93" s="421"/>
      <c r="N93" s="421"/>
      <c r="O93" s="421"/>
      <c r="P93" s="421"/>
      <c r="Q93" s="421"/>
      <c r="R93" s="421"/>
      <c r="S93" s="643"/>
      <c r="T93" s="189"/>
      <c r="U93" s="309"/>
      <c r="V93" s="661"/>
      <c r="W93" s="661"/>
      <c r="X93" s="661"/>
      <c r="Y93" s="661"/>
      <c r="Z93" s="661"/>
      <c r="AA93" s="661"/>
      <c r="AB93" s="661"/>
      <c r="AC93" s="661"/>
      <c r="AD93" s="669"/>
      <c r="AE93" s="661"/>
      <c r="AF93" s="661"/>
      <c r="AG93" s="661"/>
      <c r="AH93" s="189"/>
      <c r="AI93" s="661"/>
      <c r="AJ93" s="661"/>
      <c r="AK93" s="661"/>
      <c r="AL93" s="669"/>
      <c r="AM93" s="661"/>
      <c r="AN93" s="661"/>
      <c r="AO93" s="661"/>
      <c r="AP93" s="661"/>
      <c r="AQ93" s="661"/>
      <c r="AR93" s="661"/>
      <c r="AS93" s="654"/>
      <c r="AT93" s="309"/>
      <c r="AU93" s="661"/>
      <c r="AV93" s="661"/>
      <c r="AW93" s="661"/>
      <c r="AX93" s="189"/>
      <c r="AY93" s="309"/>
      <c r="AZ93" s="661"/>
      <c r="BA93" s="661"/>
      <c r="BB93" s="661"/>
      <c r="BC93" s="661"/>
      <c r="BD93" s="661"/>
      <c r="BE93" s="661"/>
      <c r="BF93" s="661"/>
      <c r="BG93" s="661"/>
      <c r="BI93" s="189"/>
      <c r="BJ93" s="309"/>
      <c r="BK93" s="661"/>
      <c r="BL93" s="661"/>
      <c r="BM93" s="661"/>
      <c r="BN93" s="661"/>
      <c r="BO93" s="661"/>
      <c r="BP93" s="661"/>
      <c r="BQ93" s="661"/>
      <c r="BR93" s="661"/>
      <c r="BS93" s="661"/>
      <c r="BT93" s="661"/>
      <c r="BU93" s="661"/>
      <c r="BV93" s="189"/>
      <c r="BW93" s="648"/>
    </row>
    <row r="94" ht="21.75" customHeight="1">
      <c r="A94" s="634"/>
      <c r="B94" s="421" t="str">
        <f>IF(ISTEXT(A94),SUMIF('Production Calendar'!$F$3:$F$2071,'Garden Layout (to copy)'!$A94,'Production Calendar'!$G$3:$G$2701),"")</f>
        <v/>
      </c>
      <c r="C94" s="656" t="str">
        <f t="shared" si="1"/>
        <v/>
      </c>
      <c r="D94" s="657" t="str">
        <f t="array" ref="D94">IF(ISBLANK(A94),"",XLOOKUP($A94,'Codified Game Plan'!$E$3:$E$477,'Codified Game Plan'!$G$3:$G$477,0))</f>
        <v/>
      </c>
      <c r="E94" s="657" t="str">
        <f>IF(ISBLANK(A94),"",MAXIFS('Codified Game Plan'!$I$3:$I$477,'Codified Game Plan'!$E$3:$E$477,A94))</f>
        <v/>
      </c>
      <c r="F94" s="658" t="str">
        <f t="shared" si="2"/>
        <v>      - </v>
      </c>
      <c r="G94" s="421"/>
      <c r="H94" s="421"/>
      <c r="I94" s="421"/>
      <c r="J94" s="421"/>
      <c r="K94" s="421"/>
      <c r="L94" s="421"/>
      <c r="M94" s="421"/>
      <c r="N94" s="421"/>
      <c r="O94" s="421"/>
      <c r="P94" s="421"/>
      <c r="Q94" s="421"/>
      <c r="R94" s="421"/>
      <c r="S94" s="643"/>
      <c r="T94" s="189"/>
      <c r="U94" s="667" t="s">
        <v>556</v>
      </c>
      <c r="V94" s="668"/>
      <c r="W94" s="668"/>
      <c r="X94" s="668"/>
      <c r="Y94" s="668"/>
      <c r="Z94" s="668"/>
      <c r="AA94" s="668"/>
      <c r="AB94" s="668"/>
      <c r="AC94" s="668"/>
      <c r="AD94" s="669"/>
      <c r="AE94" s="668"/>
      <c r="AF94" s="668"/>
      <c r="AG94" s="668"/>
      <c r="AH94" s="189"/>
      <c r="AI94" s="668"/>
      <c r="AJ94" s="668"/>
      <c r="AK94" s="668"/>
      <c r="AL94" s="669"/>
      <c r="AM94" s="668"/>
      <c r="AN94" s="668"/>
      <c r="AO94" s="668"/>
      <c r="AP94" s="668"/>
      <c r="AQ94" s="668"/>
      <c r="AR94" s="668"/>
      <c r="AS94" s="654"/>
      <c r="AT94" s="667" t="s">
        <v>556</v>
      </c>
      <c r="AU94" s="668"/>
      <c r="AV94" s="668"/>
      <c r="AW94" s="668"/>
      <c r="AX94" s="189"/>
      <c r="AY94" s="667" t="s">
        <v>556</v>
      </c>
      <c r="AZ94" s="668"/>
      <c r="BA94" s="668"/>
      <c r="BB94" s="668"/>
      <c r="BC94" s="668"/>
      <c r="BD94" s="668"/>
      <c r="BE94" s="668"/>
      <c r="BF94" s="668"/>
      <c r="BG94" s="668"/>
      <c r="BI94" s="189"/>
      <c r="BJ94" s="682" t="s">
        <v>556</v>
      </c>
      <c r="BK94" s="668"/>
      <c r="BL94" s="668"/>
      <c r="BM94" s="668"/>
      <c r="BN94" s="668"/>
      <c r="BO94" s="668"/>
      <c r="BP94" s="668"/>
      <c r="BQ94" s="668"/>
      <c r="BR94" s="668"/>
      <c r="BS94" s="668"/>
      <c r="BT94" s="668"/>
      <c r="BU94" s="668"/>
      <c r="BV94" s="189"/>
      <c r="BW94" s="648"/>
    </row>
    <row r="95" ht="21.75" customHeight="1">
      <c r="A95" s="634"/>
      <c r="B95" s="421" t="str">
        <f>IF(ISTEXT(A95),SUMIF('Production Calendar'!$F$3:$F$2071,'Garden Layout (to copy)'!$A95,'Production Calendar'!$G$3:$G$2701),"")</f>
        <v/>
      </c>
      <c r="C95" s="656" t="str">
        <f t="shared" si="1"/>
        <v/>
      </c>
      <c r="D95" s="657" t="str">
        <f t="array" ref="D95">IF(ISBLANK(A95),"",XLOOKUP($A95,'Codified Game Plan'!$E$3:$E$477,'Codified Game Plan'!$G$3:$G$477,0))</f>
        <v/>
      </c>
      <c r="E95" s="657" t="str">
        <f>IF(ISBLANK(A95),"",MAXIFS('Codified Game Plan'!$I$3:$I$477,'Codified Game Plan'!$E$3:$E$477,A95))</f>
        <v/>
      </c>
      <c r="F95" s="658" t="str">
        <f t="shared" si="2"/>
        <v>      - </v>
      </c>
      <c r="G95" s="421"/>
      <c r="H95" s="421"/>
      <c r="I95" s="421"/>
      <c r="J95" s="421"/>
      <c r="K95" s="421"/>
      <c r="L95" s="421"/>
      <c r="M95" s="421"/>
      <c r="N95" s="421"/>
      <c r="O95" s="421"/>
      <c r="P95" s="421"/>
      <c r="Q95" s="421"/>
      <c r="R95" s="421"/>
      <c r="S95" s="643"/>
      <c r="T95" s="189"/>
      <c r="U95" s="309"/>
      <c r="V95" s="661"/>
      <c r="W95" s="661"/>
      <c r="X95" s="661"/>
      <c r="Y95" s="661"/>
      <c r="Z95" s="661"/>
      <c r="AA95" s="661"/>
      <c r="AB95" s="661"/>
      <c r="AC95" s="661"/>
      <c r="AD95" s="669"/>
      <c r="AE95" s="661"/>
      <c r="AF95" s="661"/>
      <c r="AG95" s="661"/>
      <c r="AH95" s="189"/>
      <c r="AI95" s="661"/>
      <c r="AJ95" s="661"/>
      <c r="AK95" s="661"/>
      <c r="AL95" s="669"/>
      <c r="AM95" s="661"/>
      <c r="AN95" s="661"/>
      <c r="AO95" s="661"/>
      <c r="AP95" s="661"/>
      <c r="AQ95" s="661"/>
      <c r="AR95" s="661"/>
      <c r="AS95" s="654"/>
      <c r="AT95" s="309"/>
      <c r="AU95" s="661"/>
      <c r="AV95" s="661"/>
      <c r="AW95" s="661"/>
      <c r="AX95" s="189"/>
      <c r="AY95" s="309"/>
      <c r="AZ95" s="661"/>
      <c r="BA95" s="661"/>
      <c r="BB95" s="661"/>
      <c r="BC95" s="661"/>
      <c r="BD95" s="661"/>
      <c r="BE95" s="661"/>
      <c r="BF95" s="661"/>
      <c r="BG95" s="661"/>
      <c r="BI95" s="189"/>
      <c r="BJ95" s="309"/>
      <c r="BK95" s="661"/>
      <c r="BL95" s="661"/>
      <c r="BM95" s="661"/>
      <c r="BN95" s="661"/>
      <c r="BO95" s="661"/>
      <c r="BP95" s="661"/>
      <c r="BQ95" s="661"/>
      <c r="BR95" s="661"/>
      <c r="BS95" s="661"/>
      <c r="BT95" s="661"/>
      <c r="BU95" s="661"/>
      <c r="BV95" s="189"/>
      <c r="BW95" s="648"/>
    </row>
    <row r="96" ht="21.75" customHeight="1">
      <c r="A96" s="634"/>
      <c r="B96" s="421" t="str">
        <f>IF(ISTEXT(A96),SUMIF('Production Calendar'!$F$3:$F$2071,'Garden Layout (to copy)'!$A96,'Production Calendar'!$G$3:$G$2701),"")</f>
        <v/>
      </c>
      <c r="C96" s="656" t="str">
        <f t="shared" si="1"/>
        <v/>
      </c>
      <c r="D96" s="657" t="str">
        <f t="array" ref="D96">IF(ISBLANK(A96),"",XLOOKUP($A96,'Codified Game Plan'!$E$3:$E$477,'Codified Game Plan'!$G$3:$G$477,0))</f>
        <v/>
      </c>
      <c r="E96" s="657" t="str">
        <f>IF(ISBLANK(A96),"",MAXIFS('Codified Game Plan'!$I$3:$I$477,'Codified Game Plan'!$E$3:$E$477,A96))</f>
        <v/>
      </c>
      <c r="F96" s="658" t="str">
        <f t="shared" si="2"/>
        <v>      - </v>
      </c>
      <c r="G96" s="421"/>
      <c r="H96" s="421"/>
      <c r="I96" s="421"/>
      <c r="J96" s="421"/>
      <c r="K96" s="421"/>
      <c r="L96" s="421"/>
      <c r="M96" s="421"/>
      <c r="N96" s="421"/>
      <c r="O96" s="421"/>
      <c r="P96" s="421"/>
      <c r="Q96" s="421"/>
      <c r="R96" s="421"/>
      <c r="S96" s="643"/>
      <c r="T96" s="189"/>
      <c r="U96" s="667" t="s">
        <v>567</v>
      </c>
      <c r="V96" s="668"/>
      <c r="W96" s="668"/>
      <c r="X96" s="668"/>
      <c r="Y96" s="668"/>
      <c r="Z96" s="668"/>
      <c r="AA96" s="668"/>
      <c r="AB96" s="668"/>
      <c r="AC96" s="668"/>
      <c r="AD96" s="669"/>
      <c r="AE96" s="668"/>
      <c r="AF96" s="668"/>
      <c r="AG96" s="668"/>
      <c r="AH96" s="189"/>
      <c r="AI96" s="668"/>
      <c r="AJ96" s="668"/>
      <c r="AK96" s="668"/>
      <c r="AL96" s="669"/>
      <c r="AM96" s="668"/>
      <c r="AN96" s="668"/>
      <c r="AO96" s="668"/>
      <c r="AP96" s="668"/>
      <c r="AQ96" s="668"/>
      <c r="AR96" s="668"/>
      <c r="AS96" s="654"/>
      <c r="AT96" s="667" t="s">
        <v>567</v>
      </c>
      <c r="AU96" s="668"/>
      <c r="AV96" s="668"/>
      <c r="AW96" s="668"/>
      <c r="AX96" s="189"/>
      <c r="AY96" s="667" t="s">
        <v>567</v>
      </c>
      <c r="AZ96" s="668"/>
      <c r="BA96" s="668"/>
      <c r="BB96" s="668"/>
      <c r="BC96" s="668"/>
      <c r="BD96" s="668"/>
      <c r="BE96" s="668"/>
      <c r="BF96" s="668"/>
      <c r="BG96" s="668"/>
      <c r="BI96" s="189"/>
      <c r="BJ96" s="682" t="s">
        <v>567</v>
      </c>
      <c r="BK96" s="668"/>
      <c r="BL96" s="668"/>
      <c r="BM96" s="668"/>
      <c r="BN96" s="668"/>
      <c r="BO96" s="668"/>
      <c r="BP96" s="668"/>
      <c r="BQ96" s="668"/>
      <c r="BR96" s="668"/>
      <c r="BS96" s="668"/>
      <c r="BT96" s="668"/>
      <c r="BU96" s="668"/>
      <c r="BV96" s="189"/>
      <c r="BW96" s="648"/>
    </row>
    <row r="97" ht="21.75" customHeight="1">
      <c r="A97" s="634"/>
      <c r="B97" s="421" t="str">
        <f>IF(ISTEXT(A97),SUMIF('Production Calendar'!$F$3:$F$2071,'Garden Layout (to copy)'!$A97,'Production Calendar'!$G$3:$G$2701),"")</f>
        <v/>
      </c>
      <c r="C97" s="656" t="str">
        <f t="shared" si="1"/>
        <v/>
      </c>
      <c r="D97" s="657" t="str">
        <f t="array" ref="D97">IF(ISBLANK(A97),"",XLOOKUP($A97,'Codified Game Plan'!$E$3:$E$477,'Codified Game Plan'!$G$3:$G$477,0))</f>
        <v/>
      </c>
      <c r="E97" s="657" t="str">
        <f>IF(ISBLANK(A97),"",MAXIFS('Codified Game Plan'!$I$3:$I$477,'Codified Game Plan'!$E$3:$E$477,A97))</f>
        <v/>
      </c>
      <c r="F97" s="658" t="str">
        <f t="shared" si="2"/>
        <v>      - </v>
      </c>
      <c r="G97" s="421"/>
      <c r="H97" s="421"/>
      <c r="I97" s="421"/>
      <c r="J97" s="421"/>
      <c r="K97" s="421"/>
      <c r="L97" s="421"/>
      <c r="M97" s="421"/>
      <c r="N97" s="421"/>
      <c r="O97" s="421"/>
      <c r="P97" s="421"/>
      <c r="Q97" s="421"/>
      <c r="R97" s="421"/>
      <c r="S97" s="643"/>
      <c r="T97" s="189"/>
      <c r="U97" s="309"/>
      <c r="V97" s="661"/>
      <c r="W97" s="661"/>
      <c r="X97" s="661"/>
      <c r="Y97" s="661"/>
      <c r="Z97" s="661"/>
      <c r="AA97" s="661"/>
      <c r="AB97" s="661"/>
      <c r="AC97" s="661"/>
      <c r="AD97" s="669"/>
      <c r="AE97" s="661"/>
      <c r="AF97" s="661"/>
      <c r="AG97" s="661"/>
      <c r="AH97" s="189"/>
      <c r="AI97" s="661"/>
      <c r="AJ97" s="661"/>
      <c r="AK97" s="661"/>
      <c r="AL97" s="669"/>
      <c r="AM97" s="661"/>
      <c r="AN97" s="661"/>
      <c r="AO97" s="661"/>
      <c r="AP97" s="661"/>
      <c r="AQ97" s="661"/>
      <c r="AR97" s="661"/>
      <c r="AS97" s="654"/>
      <c r="AT97" s="309"/>
      <c r="AU97" s="661"/>
      <c r="AV97" s="661"/>
      <c r="AW97" s="661"/>
      <c r="AX97" s="189"/>
      <c r="AY97" s="309"/>
      <c r="AZ97" s="661"/>
      <c r="BA97" s="661"/>
      <c r="BB97" s="661"/>
      <c r="BC97" s="661"/>
      <c r="BD97" s="661"/>
      <c r="BE97" s="661"/>
      <c r="BF97" s="661"/>
      <c r="BG97" s="661"/>
      <c r="BI97" s="189"/>
      <c r="BJ97" s="309"/>
      <c r="BK97" s="661"/>
      <c r="BL97" s="661"/>
      <c r="BM97" s="661"/>
      <c r="BN97" s="661"/>
      <c r="BO97" s="661"/>
      <c r="BP97" s="661"/>
      <c r="BQ97" s="661"/>
      <c r="BR97" s="661"/>
      <c r="BS97" s="661"/>
      <c r="BT97" s="661"/>
      <c r="BU97" s="661"/>
      <c r="BV97" s="189"/>
      <c r="BW97" s="648"/>
    </row>
    <row r="98" ht="21.75" customHeight="1">
      <c r="A98" s="634"/>
      <c r="B98" s="421" t="str">
        <f>IF(ISTEXT(A98),SUMIF('Production Calendar'!$F$3:$F$2071,'Garden Layout (to copy)'!$A98,'Production Calendar'!$G$3:$G$2701),"")</f>
        <v/>
      </c>
      <c r="C98" s="656" t="str">
        <f t="shared" si="1"/>
        <v/>
      </c>
      <c r="D98" s="657" t="str">
        <f t="array" ref="D98">IF(ISBLANK(A98),"",XLOOKUP($A98,'Codified Game Plan'!$E$3:$E$477,'Codified Game Plan'!$G$3:$G$477,0))</f>
        <v/>
      </c>
      <c r="E98" s="657" t="str">
        <f>IF(ISBLANK(A98),"",MAXIFS('Codified Game Plan'!$I$3:$I$477,'Codified Game Plan'!$E$3:$E$477,A98))</f>
        <v/>
      </c>
      <c r="F98" s="658" t="str">
        <f t="shared" si="2"/>
        <v>      - </v>
      </c>
      <c r="G98" s="421"/>
      <c r="H98" s="421"/>
      <c r="I98" s="421"/>
      <c r="J98" s="421"/>
      <c r="K98" s="421"/>
      <c r="L98" s="421"/>
      <c r="M98" s="421"/>
      <c r="N98" s="421"/>
      <c r="O98" s="421"/>
      <c r="P98" s="421"/>
      <c r="Q98" s="421"/>
      <c r="R98" s="421"/>
      <c r="S98" s="643"/>
      <c r="T98" s="189"/>
      <c r="U98" s="667" t="s">
        <v>578</v>
      </c>
      <c r="V98" s="668"/>
      <c r="W98" s="668"/>
      <c r="X98" s="668"/>
      <c r="Y98" s="668"/>
      <c r="Z98" s="668"/>
      <c r="AA98" s="668"/>
      <c r="AB98" s="668"/>
      <c r="AC98" s="668"/>
      <c r="AD98" s="669"/>
      <c r="AE98" s="668"/>
      <c r="AF98" s="668"/>
      <c r="AG98" s="668"/>
      <c r="AH98" s="189"/>
      <c r="AI98" s="668"/>
      <c r="AJ98" s="668"/>
      <c r="AK98" s="668"/>
      <c r="AL98" s="669"/>
      <c r="AM98" s="668"/>
      <c r="AN98" s="668"/>
      <c r="AO98" s="668"/>
      <c r="AP98" s="668"/>
      <c r="AQ98" s="668"/>
      <c r="AR98" s="668"/>
      <c r="AS98" s="654"/>
      <c r="AT98" s="667" t="s">
        <v>578</v>
      </c>
      <c r="AU98" s="668"/>
      <c r="AV98" s="668"/>
      <c r="AW98" s="668"/>
      <c r="AX98" s="189"/>
      <c r="AY98" s="667" t="s">
        <v>578</v>
      </c>
      <c r="AZ98" s="668"/>
      <c r="BA98" s="668"/>
      <c r="BB98" s="668"/>
      <c r="BC98" s="668"/>
      <c r="BD98" s="668"/>
      <c r="BE98" s="668"/>
      <c r="BF98" s="668"/>
      <c r="BG98" s="668"/>
      <c r="BI98" s="189"/>
      <c r="BJ98" s="682" t="s">
        <v>578</v>
      </c>
      <c r="BK98" s="668"/>
      <c r="BL98" s="668"/>
      <c r="BM98" s="668"/>
      <c r="BN98" s="668"/>
      <c r="BO98" s="668"/>
      <c r="BP98" s="668"/>
      <c r="BQ98" s="668"/>
      <c r="BR98" s="668"/>
      <c r="BS98" s="668"/>
      <c r="BT98" s="668"/>
      <c r="BU98" s="668"/>
      <c r="BV98" s="189"/>
      <c r="BW98" s="648"/>
    </row>
    <row r="99" ht="21.75" customHeight="1">
      <c r="A99" s="634"/>
      <c r="B99" s="421" t="str">
        <f>IF(ISTEXT(A99),SUMIF('Production Calendar'!$F$3:$F$2071,'Garden Layout (to copy)'!$A99,'Production Calendar'!$G$3:$G$2701),"")</f>
        <v/>
      </c>
      <c r="C99" s="656" t="str">
        <f t="shared" si="1"/>
        <v/>
      </c>
      <c r="D99" s="657" t="str">
        <f t="array" ref="D99">IF(ISBLANK(A99),"",XLOOKUP($A99,'Codified Game Plan'!$E$3:$E$477,'Codified Game Plan'!$G$3:$G$477,0))</f>
        <v/>
      </c>
      <c r="E99" s="657" t="str">
        <f>IF(ISBLANK(A99),"",MAXIFS('Codified Game Plan'!$I$3:$I$477,'Codified Game Plan'!$E$3:$E$477,A99))</f>
        <v/>
      </c>
      <c r="F99" s="658" t="str">
        <f t="shared" si="2"/>
        <v>      - </v>
      </c>
      <c r="G99" s="421"/>
      <c r="H99" s="421"/>
      <c r="I99" s="421"/>
      <c r="J99" s="421"/>
      <c r="K99" s="421"/>
      <c r="L99" s="421"/>
      <c r="M99" s="421"/>
      <c r="N99" s="421"/>
      <c r="O99" s="421"/>
      <c r="P99" s="421"/>
      <c r="Q99" s="421"/>
      <c r="R99" s="421"/>
      <c r="S99" s="643"/>
      <c r="T99" s="189"/>
      <c r="U99" s="309"/>
      <c r="V99" s="661"/>
      <c r="W99" s="661"/>
      <c r="X99" s="661"/>
      <c r="Y99" s="661"/>
      <c r="Z99" s="661"/>
      <c r="AA99" s="661"/>
      <c r="AB99" s="661"/>
      <c r="AC99" s="661"/>
      <c r="AD99" s="669"/>
      <c r="AE99" s="661"/>
      <c r="AF99" s="661"/>
      <c r="AG99" s="661"/>
      <c r="AH99" s="189"/>
      <c r="AI99" s="661"/>
      <c r="AJ99" s="661"/>
      <c r="AK99" s="661"/>
      <c r="AL99" s="669"/>
      <c r="AM99" s="661"/>
      <c r="AN99" s="661"/>
      <c r="AO99" s="661"/>
      <c r="AP99" s="661"/>
      <c r="AQ99" s="661"/>
      <c r="AR99" s="661"/>
      <c r="AS99" s="654"/>
      <c r="AT99" s="309"/>
      <c r="AU99" s="661"/>
      <c r="AV99" s="661"/>
      <c r="AW99" s="661"/>
      <c r="AX99" s="189"/>
      <c r="AY99" s="309"/>
      <c r="AZ99" s="661"/>
      <c r="BA99" s="661"/>
      <c r="BB99" s="661"/>
      <c r="BC99" s="661"/>
      <c r="BD99" s="661"/>
      <c r="BE99" s="661"/>
      <c r="BF99" s="661"/>
      <c r="BG99" s="661"/>
      <c r="BI99" s="189"/>
      <c r="BJ99" s="309"/>
      <c r="BK99" s="661"/>
      <c r="BL99" s="661"/>
      <c r="BM99" s="661"/>
      <c r="BN99" s="661"/>
      <c r="BO99" s="661"/>
      <c r="BP99" s="661"/>
      <c r="BQ99" s="661"/>
      <c r="BR99" s="661"/>
      <c r="BS99" s="661"/>
      <c r="BT99" s="661"/>
      <c r="BU99" s="661"/>
      <c r="BV99" s="189"/>
      <c r="BW99" s="648"/>
    </row>
    <row r="100" ht="21.75" customHeight="1">
      <c r="A100" s="634"/>
      <c r="B100" s="421" t="str">
        <f>IF(ISTEXT(A100),SUMIF('Production Calendar'!$F$3:$F$2071,'Garden Layout (to copy)'!$A100,'Production Calendar'!$G$3:$G$2701),"")</f>
        <v/>
      </c>
      <c r="C100" s="656" t="str">
        <f t="shared" si="1"/>
        <v/>
      </c>
      <c r="D100" s="657" t="str">
        <f t="array" ref="D100">IF(ISBLANK(A100),"",XLOOKUP($A100,'Codified Game Plan'!$E$3:$E$477,'Codified Game Plan'!$G$3:$G$477,0))</f>
        <v/>
      </c>
      <c r="E100" s="657" t="str">
        <f>IF(ISBLANK(A100),"",MAXIFS('Codified Game Plan'!$I$3:$I$477,'Codified Game Plan'!$E$3:$E$477,A100))</f>
        <v/>
      </c>
      <c r="F100" s="658" t="str">
        <f t="shared" si="2"/>
        <v>      - </v>
      </c>
      <c r="G100" s="421"/>
      <c r="H100" s="421"/>
      <c r="I100" s="421"/>
      <c r="J100" s="421"/>
      <c r="K100" s="421"/>
      <c r="L100" s="421"/>
      <c r="M100" s="421"/>
      <c r="N100" s="421"/>
      <c r="O100" s="421"/>
      <c r="P100" s="421"/>
      <c r="Q100" s="421"/>
      <c r="R100" s="421"/>
      <c r="S100" s="643"/>
      <c r="T100" s="189"/>
      <c r="U100" s="667" t="s">
        <v>588</v>
      </c>
      <c r="V100" s="668"/>
      <c r="W100" s="668"/>
      <c r="X100" s="668"/>
      <c r="Y100" s="668"/>
      <c r="Z100" s="668"/>
      <c r="AA100" s="668"/>
      <c r="AB100" s="668"/>
      <c r="AC100" s="668"/>
      <c r="AD100" s="669"/>
      <c r="AE100" s="668"/>
      <c r="AF100" s="668"/>
      <c r="AG100" s="668"/>
      <c r="AH100" s="189"/>
      <c r="AI100" s="668"/>
      <c r="AJ100" s="668"/>
      <c r="AK100" s="668"/>
      <c r="AL100" s="669"/>
      <c r="AM100" s="668"/>
      <c r="AN100" s="668"/>
      <c r="AO100" s="668"/>
      <c r="AP100" s="668"/>
      <c r="AQ100" s="668"/>
      <c r="AR100" s="668"/>
      <c r="AS100" s="654"/>
      <c r="AT100" s="667" t="s">
        <v>588</v>
      </c>
      <c r="AU100" s="668"/>
      <c r="AV100" s="668"/>
      <c r="AW100" s="668"/>
      <c r="AX100" s="189"/>
      <c r="AY100" s="667" t="s">
        <v>588</v>
      </c>
      <c r="AZ100" s="668"/>
      <c r="BA100" s="668"/>
      <c r="BB100" s="668"/>
      <c r="BC100" s="668"/>
      <c r="BD100" s="668"/>
      <c r="BE100" s="668"/>
      <c r="BF100" s="668"/>
      <c r="BG100" s="668"/>
      <c r="BI100" s="189"/>
      <c r="BJ100" s="682" t="s">
        <v>588</v>
      </c>
      <c r="BK100" s="668"/>
      <c r="BL100" s="668"/>
      <c r="BM100" s="668"/>
      <c r="BN100" s="668"/>
      <c r="BO100" s="668"/>
      <c r="BP100" s="668"/>
      <c r="BQ100" s="668"/>
      <c r="BR100" s="668"/>
      <c r="BS100" s="668"/>
      <c r="BT100" s="668"/>
      <c r="BU100" s="668"/>
      <c r="BV100" s="189"/>
      <c r="BW100" s="648"/>
    </row>
    <row r="101" ht="21.75" customHeight="1">
      <c r="A101" s="634"/>
      <c r="B101" s="421" t="str">
        <f>IF(ISTEXT(A101),SUMIF('Production Calendar'!$F$3:$F$2071,'Garden Layout (to copy)'!$A101,'Production Calendar'!$G$3:$G$2701),"")</f>
        <v/>
      </c>
      <c r="C101" s="656" t="str">
        <f t="shared" si="1"/>
        <v/>
      </c>
      <c r="D101" s="657" t="str">
        <f t="array" ref="D101">IF(ISBLANK(A101),"",XLOOKUP($A101,'Codified Game Plan'!$E$3:$E$477,'Codified Game Plan'!$G$3:$G$477,0))</f>
        <v/>
      </c>
      <c r="E101" s="657" t="str">
        <f>IF(ISBLANK(A101),"",MAXIFS('Codified Game Plan'!$I$3:$I$477,'Codified Game Plan'!$E$3:$E$477,A101))</f>
        <v/>
      </c>
      <c r="F101" s="658" t="str">
        <f t="shared" si="2"/>
        <v>      - </v>
      </c>
      <c r="G101" s="421"/>
      <c r="H101" s="421"/>
      <c r="I101" s="421"/>
      <c r="J101" s="421"/>
      <c r="K101" s="421"/>
      <c r="L101" s="421"/>
      <c r="M101" s="421"/>
      <c r="N101" s="421"/>
      <c r="O101" s="421"/>
      <c r="P101" s="421"/>
      <c r="Q101" s="421"/>
      <c r="R101" s="421"/>
      <c r="S101" s="643"/>
      <c r="T101" s="189"/>
      <c r="U101" s="309"/>
      <c r="V101" s="661"/>
      <c r="W101" s="661"/>
      <c r="X101" s="661"/>
      <c r="Y101" s="661"/>
      <c r="Z101" s="661"/>
      <c r="AA101" s="661"/>
      <c r="AB101" s="661"/>
      <c r="AC101" s="661"/>
      <c r="AD101" s="669"/>
      <c r="AE101" s="661"/>
      <c r="AF101" s="661"/>
      <c r="AG101" s="661"/>
      <c r="AH101" s="189"/>
      <c r="AI101" s="661"/>
      <c r="AJ101" s="661"/>
      <c r="AK101" s="661"/>
      <c r="AL101" s="669"/>
      <c r="AM101" s="661"/>
      <c r="AN101" s="661"/>
      <c r="AO101" s="661"/>
      <c r="AP101" s="661"/>
      <c r="AQ101" s="661"/>
      <c r="AR101" s="661"/>
      <c r="AS101" s="654"/>
      <c r="AT101" s="309"/>
      <c r="AU101" s="661"/>
      <c r="AV101" s="661"/>
      <c r="AW101" s="661"/>
      <c r="AX101" s="189"/>
      <c r="AY101" s="309"/>
      <c r="AZ101" s="661"/>
      <c r="BA101" s="661"/>
      <c r="BB101" s="661"/>
      <c r="BC101" s="661"/>
      <c r="BD101" s="661"/>
      <c r="BE101" s="661"/>
      <c r="BF101" s="661"/>
      <c r="BG101" s="661"/>
      <c r="BI101" s="189"/>
      <c r="BJ101" s="309"/>
      <c r="BK101" s="661"/>
      <c r="BL101" s="661"/>
      <c r="BM101" s="661"/>
      <c r="BN101" s="661"/>
      <c r="BO101" s="661"/>
      <c r="BP101" s="661"/>
      <c r="BQ101" s="661"/>
      <c r="BR101" s="661"/>
      <c r="BS101" s="661"/>
      <c r="BT101" s="661"/>
      <c r="BU101" s="661"/>
      <c r="BV101" s="189"/>
      <c r="BW101" s="648"/>
    </row>
    <row r="102" ht="21.75" customHeight="1">
      <c r="A102" s="634"/>
      <c r="B102" s="421" t="str">
        <f>IF(ISTEXT(A102),SUMIF('Production Calendar'!$F$3:$F$2071,'Garden Layout (to copy)'!$A102,'Production Calendar'!$G$3:$G$2701),"")</f>
        <v/>
      </c>
      <c r="C102" s="656" t="str">
        <f t="shared" si="1"/>
        <v/>
      </c>
      <c r="D102" s="657" t="str">
        <f t="array" ref="D102">IF(ISBLANK(A102),"",XLOOKUP($A102,'Codified Game Plan'!$E$3:$E$477,'Codified Game Plan'!$G$3:$G$477,0))</f>
        <v/>
      </c>
      <c r="E102" s="657" t="str">
        <f>IF(ISBLANK(A102),"",MAXIFS('Codified Game Plan'!$I$3:$I$477,'Codified Game Plan'!$E$3:$E$477,A102))</f>
        <v/>
      </c>
      <c r="F102" s="658" t="str">
        <f t="shared" si="2"/>
        <v>      - </v>
      </c>
      <c r="G102" s="421"/>
      <c r="H102" s="421"/>
      <c r="I102" s="421"/>
      <c r="J102" s="421"/>
      <c r="K102" s="421"/>
      <c r="L102" s="421"/>
      <c r="M102" s="421"/>
      <c r="N102" s="421"/>
      <c r="O102" s="421"/>
      <c r="P102" s="421"/>
      <c r="Q102" s="421"/>
      <c r="R102" s="421"/>
      <c r="S102" s="643"/>
      <c r="T102" s="189"/>
      <c r="U102" s="667" t="s">
        <v>589</v>
      </c>
      <c r="V102" s="668"/>
      <c r="W102" s="668"/>
      <c r="X102" s="668"/>
      <c r="Y102" s="668"/>
      <c r="Z102" s="668"/>
      <c r="AA102" s="668"/>
      <c r="AB102" s="668"/>
      <c r="AC102" s="668"/>
      <c r="AD102" s="669"/>
      <c r="AE102" s="668"/>
      <c r="AF102" s="668"/>
      <c r="AG102" s="668"/>
      <c r="AH102" s="189"/>
      <c r="AI102" s="668"/>
      <c r="AJ102" s="668"/>
      <c r="AK102" s="668"/>
      <c r="AL102" s="669"/>
      <c r="AM102" s="668"/>
      <c r="AN102" s="668"/>
      <c r="AO102" s="668"/>
      <c r="AP102" s="668"/>
      <c r="AQ102" s="668"/>
      <c r="AR102" s="668"/>
      <c r="AS102" s="654"/>
      <c r="AT102" s="667" t="s">
        <v>589</v>
      </c>
      <c r="AU102" s="668"/>
      <c r="AV102" s="668"/>
      <c r="AW102" s="668"/>
      <c r="AX102" s="189"/>
      <c r="AY102" s="667" t="s">
        <v>589</v>
      </c>
      <c r="AZ102" s="668"/>
      <c r="BA102" s="668"/>
      <c r="BB102" s="668"/>
      <c r="BC102" s="668"/>
      <c r="BD102" s="668"/>
      <c r="BE102" s="668"/>
      <c r="BF102" s="668"/>
      <c r="BG102" s="668"/>
      <c r="BI102" s="189"/>
      <c r="BJ102" s="682" t="s">
        <v>589</v>
      </c>
      <c r="BK102" s="668"/>
      <c r="BL102" s="668"/>
      <c r="BM102" s="668"/>
      <c r="BN102" s="668"/>
      <c r="BO102" s="668"/>
      <c r="BP102" s="668"/>
      <c r="BQ102" s="668"/>
      <c r="BR102" s="668"/>
      <c r="BS102" s="668"/>
      <c r="BT102" s="668"/>
      <c r="BU102" s="668"/>
      <c r="BV102" s="189"/>
      <c r="BW102" s="648"/>
    </row>
    <row r="103" ht="21.75" customHeight="1">
      <c r="A103" s="634"/>
      <c r="B103" s="421" t="str">
        <f>IF(ISTEXT(A103),SUMIF('Production Calendar'!$F$3:$F$2071,'Garden Layout (to copy)'!$A103,'Production Calendar'!$G$3:$G$2701),"")</f>
        <v/>
      </c>
      <c r="C103" s="656" t="str">
        <f t="shared" si="1"/>
        <v/>
      </c>
      <c r="D103" s="657" t="str">
        <f t="array" ref="D103">IF(ISBLANK(A103),"",XLOOKUP($A103,'Codified Game Plan'!$E$3:$E$477,'Codified Game Plan'!$G$3:$G$477,0))</f>
        <v/>
      </c>
      <c r="E103" s="657" t="str">
        <f>IF(ISBLANK(A103),"",MAXIFS('Codified Game Plan'!$I$3:$I$477,'Codified Game Plan'!$E$3:$E$477,A103))</f>
        <v/>
      </c>
      <c r="F103" s="658" t="str">
        <f t="shared" si="2"/>
        <v>      - </v>
      </c>
      <c r="G103" s="421"/>
      <c r="H103" s="421"/>
      <c r="I103" s="421"/>
      <c r="J103" s="421"/>
      <c r="K103" s="421"/>
      <c r="L103" s="421"/>
      <c r="M103" s="421"/>
      <c r="N103" s="421"/>
      <c r="O103" s="421"/>
      <c r="P103" s="421"/>
      <c r="Q103" s="421"/>
      <c r="R103" s="421"/>
      <c r="S103" s="643"/>
      <c r="T103" s="189"/>
      <c r="U103" s="309"/>
      <c r="V103" s="661"/>
      <c r="W103" s="661"/>
      <c r="X103" s="661"/>
      <c r="Y103" s="661"/>
      <c r="Z103" s="661"/>
      <c r="AA103" s="661"/>
      <c r="AB103" s="661"/>
      <c r="AC103" s="661"/>
      <c r="AD103" s="669"/>
      <c r="AE103" s="661"/>
      <c r="AF103" s="661"/>
      <c r="AG103" s="661"/>
      <c r="AH103" s="189"/>
      <c r="AI103" s="661"/>
      <c r="AJ103" s="661"/>
      <c r="AK103" s="661"/>
      <c r="AL103" s="669"/>
      <c r="AM103" s="661"/>
      <c r="AN103" s="661"/>
      <c r="AO103" s="661"/>
      <c r="AP103" s="661"/>
      <c r="AQ103" s="661"/>
      <c r="AR103" s="661"/>
      <c r="AS103" s="654"/>
      <c r="AT103" s="309"/>
      <c r="AU103" s="661"/>
      <c r="AV103" s="661"/>
      <c r="AW103" s="661"/>
      <c r="AX103" s="189"/>
      <c r="AY103" s="309"/>
      <c r="AZ103" s="661"/>
      <c r="BA103" s="661"/>
      <c r="BB103" s="661"/>
      <c r="BC103" s="661"/>
      <c r="BD103" s="661"/>
      <c r="BE103" s="661"/>
      <c r="BF103" s="661"/>
      <c r="BG103" s="661"/>
      <c r="BI103" s="189"/>
      <c r="BJ103" s="309"/>
      <c r="BK103" s="661"/>
      <c r="BL103" s="661"/>
      <c r="BM103" s="661"/>
      <c r="BN103" s="661"/>
      <c r="BO103" s="661"/>
      <c r="BP103" s="661"/>
      <c r="BQ103" s="661"/>
      <c r="BR103" s="661"/>
      <c r="BS103" s="661"/>
      <c r="BT103" s="661"/>
      <c r="BU103" s="661"/>
      <c r="BV103" s="189"/>
      <c r="BW103" s="648"/>
    </row>
    <row r="104" ht="21.75" customHeight="1">
      <c r="A104" s="634"/>
      <c r="B104" s="421" t="str">
        <f>IF(ISTEXT(A104),SUMIF('Production Calendar'!$F$3:$F$2071,'Garden Layout (to copy)'!$A104,'Production Calendar'!$G$3:$G$2701),"")</f>
        <v/>
      </c>
      <c r="C104" s="656" t="str">
        <f t="shared" si="1"/>
        <v/>
      </c>
      <c r="D104" s="657" t="str">
        <f t="array" ref="D104">IF(ISBLANK(A104),"",XLOOKUP($A104,'Codified Game Plan'!$E$3:$E$477,'Codified Game Plan'!$G$3:$G$477,0))</f>
        <v/>
      </c>
      <c r="E104" s="657" t="str">
        <f>IF(ISBLANK(A104),"",MAXIFS('Codified Game Plan'!$I$3:$I$477,'Codified Game Plan'!$E$3:$E$477,A104))</f>
        <v/>
      </c>
      <c r="F104" s="658" t="str">
        <f t="shared" si="2"/>
        <v>      - </v>
      </c>
      <c r="G104" s="421"/>
      <c r="H104" s="421"/>
      <c r="I104" s="421"/>
      <c r="J104" s="421"/>
      <c r="K104" s="421"/>
      <c r="L104" s="421"/>
      <c r="M104" s="421"/>
      <c r="N104" s="421"/>
      <c r="O104" s="421"/>
      <c r="P104" s="421"/>
      <c r="Q104" s="421"/>
      <c r="R104" s="421"/>
      <c r="S104" s="643"/>
      <c r="T104" s="189"/>
      <c r="U104" s="667" t="s">
        <v>590</v>
      </c>
      <c r="V104" s="668"/>
      <c r="W104" s="668"/>
      <c r="X104" s="668"/>
      <c r="Y104" s="668"/>
      <c r="Z104" s="668"/>
      <c r="AA104" s="668"/>
      <c r="AB104" s="668"/>
      <c r="AC104" s="668"/>
      <c r="AD104" s="669"/>
      <c r="AE104" s="668"/>
      <c r="AF104" s="668"/>
      <c r="AG104" s="668"/>
      <c r="AH104" s="189"/>
      <c r="AI104" s="668"/>
      <c r="AJ104" s="668"/>
      <c r="AK104" s="668"/>
      <c r="AL104" s="669"/>
      <c r="AM104" s="668"/>
      <c r="AN104" s="668"/>
      <c r="AO104" s="668"/>
      <c r="AP104" s="668"/>
      <c r="AQ104" s="668"/>
      <c r="AR104" s="668"/>
      <c r="AS104" s="654"/>
      <c r="AT104" s="667" t="s">
        <v>590</v>
      </c>
      <c r="AU104" s="668"/>
      <c r="AV104" s="668"/>
      <c r="AW104" s="668"/>
      <c r="AX104" s="189"/>
      <c r="AY104" s="667" t="s">
        <v>590</v>
      </c>
      <c r="AZ104" s="668"/>
      <c r="BA104" s="668"/>
      <c r="BB104" s="668"/>
      <c r="BC104" s="668"/>
      <c r="BD104" s="668"/>
      <c r="BE104" s="668"/>
      <c r="BF104" s="668"/>
      <c r="BG104" s="668"/>
      <c r="BI104" s="189"/>
      <c r="BJ104" s="682" t="s">
        <v>590</v>
      </c>
      <c r="BK104" s="668"/>
      <c r="BL104" s="668"/>
      <c r="BM104" s="668"/>
      <c r="BN104" s="668"/>
      <c r="BO104" s="668"/>
      <c r="BP104" s="668"/>
      <c r="BQ104" s="668"/>
      <c r="BR104" s="668"/>
      <c r="BS104" s="668"/>
      <c r="BT104" s="668"/>
      <c r="BU104" s="668"/>
      <c r="BV104" s="189"/>
      <c r="BW104" s="648"/>
    </row>
    <row r="105" ht="21.75" customHeight="1">
      <c r="A105" s="634"/>
      <c r="B105" s="421" t="str">
        <f>IF(ISTEXT(A105),SUMIF('Production Calendar'!$F$3:$F$2071,'Garden Layout (to copy)'!$A105,'Production Calendar'!$G$3:$G$2701),"")</f>
        <v/>
      </c>
      <c r="C105" s="656" t="str">
        <f t="shared" si="1"/>
        <v/>
      </c>
      <c r="D105" s="657" t="str">
        <f t="array" ref="D105">IF(ISBLANK(A105),"",XLOOKUP($A105,'Codified Game Plan'!$E$3:$E$477,'Codified Game Plan'!$G$3:$G$477,0))</f>
        <v/>
      </c>
      <c r="E105" s="657" t="str">
        <f>IF(ISBLANK(A105),"",MAXIFS('Codified Game Plan'!$I$3:$I$477,'Codified Game Plan'!$E$3:$E$477,A105))</f>
        <v/>
      </c>
      <c r="F105" s="658" t="str">
        <f t="shared" si="2"/>
        <v>      - </v>
      </c>
      <c r="G105" s="421"/>
      <c r="H105" s="421"/>
      <c r="I105" s="421"/>
      <c r="J105" s="421"/>
      <c r="K105" s="421"/>
      <c r="L105" s="421"/>
      <c r="M105" s="421"/>
      <c r="N105" s="421"/>
      <c r="O105" s="421"/>
      <c r="P105" s="421"/>
      <c r="Q105" s="421"/>
      <c r="R105" s="421"/>
      <c r="S105" s="643"/>
      <c r="T105" s="189"/>
      <c r="U105" s="309"/>
      <c r="V105" s="661"/>
      <c r="W105" s="661"/>
      <c r="X105" s="661"/>
      <c r="Y105" s="661"/>
      <c r="Z105" s="661"/>
      <c r="AA105" s="661"/>
      <c r="AB105" s="661"/>
      <c r="AC105" s="661"/>
      <c r="AD105" s="669"/>
      <c r="AE105" s="661"/>
      <c r="AF105" s="661"/>
      <c r="AG105" s="661"/>
      <c r="AH105" s="189"/>
      <c r="AI105" s="661"/>
      <c r="AJ105" s="661"/>
      <c r="AK105" s="661"/>
      <c r="AL105" s="669"/>
      <c r="AM105" s="661"/>
      <c r="AN105" s="661"/>
      <c r="AO105" s="661"/>
      <c r="AP105" s="661"/>
      <c r="AQ105" s="661"/>
      <c r="AR105" s="661"/>
      <c r="AS105" s="654"/>
      <c r="AT105" s="309"/>
      <c r="AU105" s="661"/>
      <c r="AV105" s="661"/>
      <c r="AW105" s="661"/>
      <c r="AX105" s="189"/>
      <c r="AY105" s="309"/>
      <c r="AZ105" s="661"/>
      <c r="BA105" s="661"/>
      <c r="BB105" s="661"/>
      <c r="BC105" s="661"/>
      <c r="BD105" s="661"/>
      <c r="BE105" s="661"/>
      <c r="BF105" s="661"/>
      <c r="BG105" s="661"/>
      <c r="BI105" s="189"/>
      <c r="BJ105" s="309"/>
      <c r="BK105" s="661"/>
      <c r="BL105" s="661"/>
      <c r="BM105" s="661"/>
      <c r="BN105" s="661"/>
      <c r="BO105" s="661"/>
      <c r="BP105" s="661"/>
      <c r="BQ105" s="661"/>
      <c r="BR105" s="661"/>
      <c r="BS105" s="661"/>
      <c r="BT105" s="661"/>
      <c r="BU105" s="661"/>
      <c r="BV105" s="189"/>
      <c r="BW105" s="648"/>
    </row>
    <row r="106" ht="21.75" customHeight="1">
      <c r="A106" s="634"/>
      <c r="B106" s="421" t="str">
        <f>IF(ISTEXT(A106),SUMIF('Production Calendar'!$F$3:$F$2071,'Garden Layout (to copy)'!$A106,'Production Calendar'!$G$3:$G$2701),"")</f>
        <v/>
      </c>
      <c r="C106" s="656" t="str">
        <f t="shared" si="1"/>
        <v/>
      </c>
      <c r="D106" s="657" t="str">
        <f t="array" ref="D106">IF(ISBLANK(A106),"",XLOOKUP($A106,'Codified Game Plan'!$E$3:$E$477,'Codified Game Plan'!$G$3:$G$477,0))</f>
        <v/>
      </c>
      <c r="E106" s="657" t="str">
        <f>IF(ISBLANK(A106),"",MAXIFS('Codified Game Plan'!$I$3:$I$477,'Codified Game Plan'!$E$3:$E$477,A106))</f>
        <v/>
      </c>
      <c r="F106" s="658" t="str">
        <f t="shared" si="2"/>
        <v>      - </v>
      </c>
      <c r="G106" s="421"/>
      <c r="H106" s="421"/>
      <c r="I106" s="421"/>
      <c r="J106" s="421"/>
      <c r="K106" s="421"/>
      <c r="L106" s="421"/>
      <c r="M106" s="421"/>
      <c r="N106" s="421"/>
      <c r="O106" s="421"/>
      <c r="P106" s="421"/>
      <c r="Q106" s="421"/>
      <c r="R106" s="421"/>
      <c r="S106" s="643"/>
      <c r="T106" s="189"/>
      <c r="U106" s="667" t="s">
        <v>592</v>
      </c>
      <c r="V106" s="668"/>
      <c r="W106" s="668"/>
      <c r="X106" s="668"/>
      <c r="Y106" s="668"/>
      <c r="Z106" s="668"/>
      <c r="AA106" s="668"/>
      <c r="AB106" s="668"/>
      <c r="AC106" s="668"/>
      <c r="AD106" s="669"/>
      <c r="AE106" s="668"/>
      <c r="AF106" s="668"/>
      <c r="AG106" s="668"/>
      <c r="AH106" s="189"/>
      <c r="AI106" s="668"/>
      <c r="AJ106" s="668"/>
      <c r="AK106" s="668"/>
      <c r="AL106" s="669"/>
      <c r="AM106" s="668"/>
      <c r="AN106" s="668"/>
      <c r="AO106" s="668"/>
      <c r="AP106" s="668"/>
      <c r="AQ106" s="668"/>
      <c r="AR106" s="668"/>
      <c r="AS106" s="654"/>
      <c r="AT106" s="667" t="s">
        <v>592</v>
      </c>
      <c r="AU106" s="668"/>
      <c r="AV106" s="668"/>
      <c r="AW106" s="668"/>
      <c r="AX106" s="189"/>
      <c r="AY106" s="667" t="s">
        <v>592</v>
      </c>
      <c r="AZ106" s="668"/>
      <c r="BA106" s="668"/>
      <c r="BB106" s="668"/>
      <c r="BC106" s="668"/>
      <c r="BD106" s="668"/>
      <c r="BE106" s="668"/>
      <c r="BF106" s="668"/>
      <c r="BG106" s="668"/>
      <c r="BI106" s="189"/>
      <c r="BJ106" s="682" t="s">
        <v>592</v>
      </c>
      <c r="BK106" s="668"/>
      <c r="BL106" s="668"/>
      <c r="BM106" s="668"/>
      <c r="BN106" s="668"/>
      <c r="BO106" s="668"/>
      <c r="BP106" s="668"/>
      <c r="BQ106" s="668"/>
      <c r="BR106" s="668"/>
      <c r="BS106" s="668"/>
      <c r="BT106" s="668"/>
      <c r="BU106" s="668"/>
      <c r="BV106" s="189"/>
      <c r="BW106" s="648"/>
    </row>
    <row r="107" ht="21.75" customHeight="1">
      <c r="A107" s="634"/>
      <c r="B107" s="421" t="str">
        <f>IF(ISTEXT(A107),SUMIF('Production Calendar'!$F$3:$F$2071,'Garden Layout (to copy)'!$A107,'Production Calendar'!$G$3:$G$2701),"")</f>
        <v/>
      </c>
      <c r="C107" s="656" t="str">
        <f t="shared" si="1"/>
        <v/>
      </c>
      <c r="D107" s="657" t="str">
        <f t="array" ref="D107">IF(ISBLANK(A107),"",XLOOKUP($A107,'Codified Game Plan'!$E$3:$E$477,'Codified Game Plan'!$G$3:$G$477,0))</f>
        <v/>
      </c>
      <c r="E107" s="657" t="str">
        <f>IF(ISBLANK(A107),"",MAXIFS('Codified Game Plan'!$I$3:$I$477,'Codified Game Plan'!$E$3:$E$477,A107))</f>
        <v/>
      </c>
      <c r="F107" s="658" t="str">
        <f t="shared" si="2"/>
        <v>      - </v>
      </c>
      <c r="G107" s="421"/>
      <c r="H107" s="421"/>
      <c r="I107" s="421"/>
      <c r="J107" s="421"/>
      <c r="K107" s="421"/>
      <c r="L107" s="421"/>
      <c r="M107" s="421"/>
      <c r="N107" s="421"/>
      <c r="O107" s="421"/>
      <c r="P107" s="421"/>
      <c r="Q107" s="421"/>
      <c r="R107" s="421"/>
      <c r="S107" s="643"/>
      <c r="T107" s="189"/>
      <c r="U107" s="309"/>
      <c r="V107" s="661"/>
      <c r="W107" s="661"/>
      <c r="X107" s="661"/>
      <c r="Y107" s="661"/>
      <c r="Z107" s="661"/>
      <c r="AA107" s="661"/>
      <c r="AB107" s="661"/>
      <c r="AC107" s="661"/>
      <c r="AD107" s="669"/>
      <c r="AE107" s="661"/>
      <c r="AF107" s="661"/>
      <c r="AG107" s="661"/>
      <c r="AH107" s="189"/>
      <c r="AI107" s="661"/>
      <c r="AJ107" s="661"/>
      <c r="AK107" s="661"/>
      <c r="AL107" s="669"/>
      <c r="AM107" s="661"/>
      <c r="AN107" s="661"/>
      <c r="AO107" s="661"/>
      <c r="AP107" s="661"/>
      <c r="AQ107" s="661"/>
      <c r="AR107" s="661"/>
      <c r="AS107" s="654"/>
      <c r="AT107" s="309"/>
      <c r="AU107" s="661"/>
      <c r="AV107" s="661"/>
      <c r="AW107" s="661"/>
      <c r="AX107" s="189"/>
      <c r="AY107" s="309"/>
      <c r="AZ107" s="661"/>
      <c r="BA107" s="661"/>
      <c r="BB107" s="661"/>
      <c r="BC107" s="661"/>
      <c r="BD107" s="661"/>
      <c r="BE107" s="661"/>
      <c r="BF107" s="661"/>
      <c r="BG107" s="661"/>
      <c r="BI107" s="189"/>
      <c r="BJ107" s="309"/>
      <c r="BK107" s="661"/>
      <c r="BL107" s="661"/>
      <c r="BM107" s="661"/>
      <c r="BN107" s="661"/>
      <c r="BO107" s="661"/>
      <c r="BP107" s="661"/>
      <c r="BQ107" s="661"/>
      <c r="BR107" s="661"/>
      <c r="BS107" s="661"/>
      <c r="BT107" s="661"/>
      <c r="BU107" s="661"/>
      <c r="BV107" s="189"/>
      <c r="BW107" s="648"/>
    </row>
    <row r="108" ht="21.75" customHeight="1">
      <c r="A108" s="634"/>
      <c r="B108" s="421" t="str">
        <f>IF(ISTEXT(A108),SUMIF('Production Calendar'!$F$3:$F$2071,'Garden Layout (to copy)'!$A108,'Production Calendar'!$G$3:$G$2701),"")</f>
        <v/>
      </c>
      <c r="C108" s="656" t="str">
        <f t="shared" si="1"/>
        <v/>
      </c>
      <c r="D108" s="657" t="str">
        <f t="array" ref="D108">IF(ISBLANK(A108),"",XLOOKUP($A108,'Codified Game Plan'!$E$3:$E$477,'Codified Game Plan'!$G$3:$G$477,0))</f>
        <v/>
      </c>
      <c r="E108" s="657" t="str">
        <f>IF(ISBLANK(A108),"",MAXIFS('Codified Game Plan'!$I$3:$I$477,'Codified Game Plan'!$E$3:$E$477,A108))</f>
        <v/>
      </c>
      <c r="F108" s="658" t="str">
        <f t="shared" si="2"/>
        <v>      - </v>
      </c>
      <c r="G108" s="421"/>
      <c r="H108" s="421"/>
      <c r="I108" s="421"/>
      <c r="J108" s="421"/>
      <c r="K108" s="421"/>
      <c r="L108" s="421"/>
      <c r="M108" s="421"/>
      <c r="N108" s="421"/>
      <c r="O108" s="421"/>
      <c r="P108" s="421"/>
      <c r="Q108" s="421"/>
      <c r="R108" s="421"/>
      <c r="S108" s="643"/>
      <c r="T108" s="189"/>
      <c r="U108" s="667" t="s">
        <v>595</v>
      </c>
      <c r="V108" s="668"/>
      <c r="W108" s="668"/>
      <c r="X108" s="668"/>
      <c r="Y108" s="668"/>
      <c r="Z108" s="668"/>
      <c r="AA108" s="668"/>
      <c r="AB108" s="668"/>
      <c r="AC108" s="668"/>
      <c r="AD108" s="669"/>
      <c r="AE108" s="668"/>
      <c r="AF108" s="668"/>
      <c r="AG108" s="668"/>
      <c r="AH108" s="189"/>
      <c r="AI108" s="668"/>
      <c r="AJ108" s="668"/>
      <c r="AK108" s="668"/>
      <c r="AL108" s="669"/>
      <c r="AM108" s="668"/>
      <c r="AN108" s="668"/>
      <c r="AO108" s="668"/>
      <c r="AP108" s="668"/>
      <c r="AQ108" s="668"/>
      <c r="AR108" s="668"/>
      <c r="AS108" s="654"/>
      <c r="AT108" s="667" t="s">
        <v>595</v>
      </c>
      <c r="AU108" s="668"/>
      <c r="AV108" s="668"/>
      <c r="AW108" s="668"/>
      <c r="AX108" s="189"/>
      <c r="AY108" s="667" t="s">
        <v>595</v>
      </c>
      <c r="AZ108" s="668"/>
      <c r="BA108" s="668"/>
      <c r="BB108" s="668"/>
      <c r="BC108" s="668"/>
      <c r="BD108" s="668"/>
      <c r="BE108" s="668"/>
      <c r="BF108" s="668"/>
      <c r="BG108" s="668"/>
      <c r="BI108" s="189"/>
      <c r="BJ108" s="682" t="s">
        <v>595</v>
      </c>
      <c r="BK108" s="668"/>
      <c r="BL108" s="668"/>
      <c r="BM108" s="668"/>
      <c r="BN108" s="668"/>
      <c r="BO108" s="668"/>
      <c r="BP108" s="668"/>
      <c r="BQ108" s="668"/>
      <c r="BR108" s="668"/>
      <c r="BS108" s="668"/>
      <c r="BT108" s="668"/>
      <c r="BU108" s="668"/>
      <c r="BV108" s="189"/>
      <c r="BW108" s="648"/>
    </row>
    <row r="109" ht="21.75" customHeight="1">
      <c r="A109" s="634"/>
      <c r="B109" s="421" t="str">
        <f>IF(ISTEXT(A109),SUMIF('Production Calendar'!$F$3:$F$2071,'Garden Layout (to copy)'!$A109,'Production Calendar'!$G$3:$G$2701),"")</f>
        <v/>
      </c>
      <c r="C109" s="656" t="str">
        <f t="shared" si="1"/>
        <v/>
      </c>
      <c r="D109" s="657" t="str">
        <f t="array" ref="D109">IF(ISBLANK(A109),"",XLOOKUP($A109,'Codified Game Plan'!$E$3:$E$477,'Codified Game Plan'!$G$3:$G$477,0))</f>
        <v/>
      </c>
      <c r="E109" s="657" t="str">
        <f>IF(ISBLANK(A109),"",MAXIFS('Codified Game Plan'!$I$3:$I$477,'Codified Game Plan'!$E$3:$E$477,A109))</f>
        <v/>
      </c>
      <c r="F109" s="658" t="str">
        <f t="shared" si="2"/>
        <v>      - </v>
      </c>
      <c r="G109" s="421"/>
      <c r="H109" s="421"/>
      <c r="I109" s="421"/>
      <c r="J109" s="421"/>
      <c r="K109" s="421"/>
      <c r="L109" s="421"/>
      <c r="M109" s="421"/>
      <c r="N109" s="421"/>
      <c r="O109" s="421"/>
      <c r="P109" s="421"/>
      <c r="Q109" s="421"/>
      <c r="R109" s="421"/>
      <c r="S109" s="643"/>
      <c r="T109" s="189"/>
      <c r="U109" s="309"/>
      <c r="V109" s="661"/>
      <c r="W109" s="661"/>
      <c r="X109" s="661"/>
      <c r="Y109" s="661"/>
      <c r="Z109" s="661"/>
      <c r="AA109" s="661"/>
      <c r="AB109" s="661"/>
      <c r="AC109" s="661"/>
      <c r="AD109" s="671"/>
      <c r="AE109" s="661"/>
      <c r="AF109" s="661"/>
      <c r="AG109" s="661"/>
      <c r="AH109" s="189"/>
      <c r="AI109" s="661"/>
      <c r="AJ109" s="661"/>
      <c r="AK109" s="661"/>
      <c r="AL109" s="671"/>
      <c r="AM109" s="661"/>
      <c r="AN109" s="661"/>
      <c r="AO109" s="661"/>
      <c r="AP109" s="661"/>
      <c r="AQ109" s="661"/>
      <c r="AR109" s="661"/>
      <c r="AS109" s="672"/>
      <c r="AT109" s="309"/>
      <c r="AU109" s="661"/>
      <c r="AV109" s="661"/>
      <c r="AW109" s="661"/>
      <c r="AX109" s="309"/>
      <c r="AY109" s="309"/>
      <c r="AZ109" s="661"/>
      <c r="BA109" s="661"/>
      <c r="BB109" s="661"/>
      <c r="BC109" s="661"/>
      <c r="BD109" s="661"/>
      <c r="BE109" s="661"/>
      <c r="BF109" s="661"/>
      <c r="BG109" s="661"/>
      <c r="BH109" s="196"/>
      <c r="BI109" s="309"/>
      <c r="BJ109" s="309"/>
      <c r="BK109" s="661"/>
      <c r="BL109" s="661"/>
      <c r="BM109" s="661"/>
      <c r="BN109" s="661"/>
      <c r="BO109" s="661"/>
      <c r="BP109" s="661"/>
      <c r="BQ109" s="661"/>
      <c r="BR109" s="661"/>
      <c r="BS109" s="661"/>
      <c r="BT109" s="661"/>
      <c r="BU109" s="661"/>
      <c r="BV109" s="309"/>
      <c r="BW109" s="648"/>
    </row>
    <row r="110" ht="21.75" customHeight="1">
      <c r="A110" s="634"/>
      <c r="B110" s="421" t="str">
        <f>IF(ISTEXT(A110),SUMIF('Production Calendar'!$F$3:$F$2071,'Garden Layout (to copy)'!$A110,'Production Calendar'!$G$3:$G$2701),"")</f>
        <v/>
      </c>
      <c r="C110" s="656" t="str">
        <f t="shared" si="1"/>
        <v/>
      </c>
      <c r="D110" s="657" t="str">
        <f t="array" ref="D110">IF(ISBLANK(A110),"",XLOOKUP($A110,'Codified Game Plan'!$E$3:$E$477,'Codified Game Plan'!$G$3:$G$477,0))</f>
        <v/>
      </c>
      <c r="E110" s="657" t="str">
        <f>IF(ISBLANK(A110),"",MAXIFS('Codified Game Plan'!$I$3:$I$477,'Codified Game Plan'!$E$3:$E$477,A110))</f>
        <v/>
      </c>
      <c r="F110" s="658" t="str">
        <f t="shared" si="2"/>
        <v>      - </v>
      </c>
      <c r="G110" s="421"/>
      <c r="H110" s="421"/>
      <c r="I110" s="421"/>
      <c r="J110" s="421"/>
      <c r="K110" s="421"/>
      <c r="L110" s="421"/>
      <c r="M110" s="421"/>
      <c r="N110" s="421"/>
      <c r="O110" s="421"/>
      <c r="P110" s="421"/>
      <c r="Q110" s="421"/>
      <c r="R110" s="421"/>
      <c r="S110" s="643"/>
      <c r="T110" s="309"/>
      <c r="U110" s="687"/>
      <c r="V110" s="675"/>
      <c r="W110" s="687"/>
      <c r="X110" s="196"/>
      <c r="Y110" s="196"/>
      <c r="Z110" s="196"/>
      <c r="AA110" s="196"/>
      <c r="AB110" s="196"/>
      <c r="AC110" s="196"/>
      <c r="AD110" s="196"/>
      <c r="AE110" s="196"/>
      <c r="AF110" s="196"/>
      <c r="AG110" s="309"/>
      <c r="AH110" s="309"/>
      <c r="AI110" s="688"/>
      <c r="AJ110" s="196"/>
      <c r="AK110" s="196"/>
      <c r="AL110" s="196"/>
      <c r="AM110" s="196"/>
      <c r="AN110" s="196"/>
      <c r="AO110" s="196"/>
      <c r="AP110" s="196"/>
      <c r="AQ110" s="196"/>
      <c r="AR110" s="309"/>
      <c r="AS110" s="672"/>
      <c r="AT110" s="687"/>
      <c r="AU110" s="196"/>
      <c r="AV110" s="196"/>
      <c r="AW110" s="196"/>
      <c r="AX110" s="196"/>
      <c r="AY110" s="196"/>
      <c r="AZ110" s="196"/>
      <c r="BA110" s="196"/>
      <c r="BB110" s="196"/>
      <c r="BC110" s="196"/>
      <c r="BD110" s="196"/>
      <c r="BE110" s="196"/>
      <c r="BF110" s="196"/>
      <c r="BG110" s="196"/>
      <c r="BH110" s="196"/>
      <c r="BI110" s="196"/>
      <c r="BJ110" s="196"/>
      <c r="BK110" s="196"/>
      <c r="BL110" s="196"/>
      <c r="BM110" s="196"/>
      <c r="BN110" s="196"/>
      <c r="BO110" s="196"/>
      <c r="BP110" s="196"/>
      <c r="BQ110" s="196"/>
      <c r="BR110" s="196"/>
      <c r="BS110" s="196"/>
      <c r="BT110" s="196"/>
      <c r="BU110" s="196"/>
      <c r="BV110" s="309"/>
      <c r="BW110" s="648"/>
    </row>
    <row r="111" ht="21.75" customHeight="1">
      <c r="A111" s="634"/>
      <c r="B111" s="421" t="str">
        <f>IF(ISTEXT(A111),SUMIF('Production Calendar'!$F$3:$F$2071,'Garden Layout (to copy)'!$A111,'Production Calendar'!$G$3:$G$2701),"")</f>
        <v/>
      </c>
      <c r="C111" s="656" t="str">
        <f t="shared" si="1"/>
        <v/>
      </c>
      <c r="D111" s="657" t="str">
        <f t="array" ref="D111">IF(ISBLANK(A111),"",XLOOKUP($A111,'Codified Game Plan'!$E$3:$E$477,'Codified Game Plan'!$G$3:$G$477,0))</f>
        <v/>
      </c>
      <c r="E111" s="657" t="str">
        <f>IF(ISBLANK(A111),"",MAXIFS('Codified Game Plan'!$I$3:$I$477,'Codified Game Plan'!$E$3:$E$477,A111))</f>
        <v/>
      </c>
      <c r="F111" s="658" t="str">
        <f t="shared" si="2"/>
        <v>      - </v>
      </c>
      <c r="G111" s="421"/>
      <c r="H111" s="421"/>
      <c r="I111" s="421"/>
      <c r="J111" s="421"/>
      <c r="K111" s="421"/>
      <c r="L111" s="421"/>
      <c r="M111" s="421"/>
      <c r="N111" s="421"/>
      <c r="O111" s="421"/>
      <c r="P111" s="421"/>
      <c r="Q111" s="421"/>
      <c r="R111" s="421"/>
      <c r="S111" s="643"/>
      <c r="T111" s="648"/>
      <c r="U111" s="683"/>
      <c r="V111" s="683"/>
      <c r="W111" s="683"/>
      <c r="X111" s="683"/>
      <c r="Y111" s="683"/>
      <c r="Z111" s="683"/>
      <c r="AA111" s="683"/>
      <c r="AB111" s="683"/>
      <c r="AC111" s="683"/>
      <c r="AD111" s="683"/>
      <c r="AE111" s="683"/>
      <c r="AF111" s="683"/>
      <c r="AG111" s="683"/>
      <c r="AH111" s="683"/>
      <c r="AI111" s="683"/>
      <c r="AJ111" s="683"/>
      <c r="AK111" s="683"/>
      <c r="AL111" s="683"/>
      <c r="AM111" s="683"/>
      <c r="AN111" s="683"/>
      <c r="AO111" s="683"/>
      <c r="AP111" s="683"/>
      <c r="AQ111" s="683"/>
      <c r="AR111" s="683"/>
      <c r="AS111" s="683"/>
      <c r="AT111" s="683"/>
      <c r="AU111" s="683"/>
      <c r="AV111" s="683"/>
      <c r="AW111" s="683"/>
      <c r="AX111" s="683"/>
      <c r="AY111" s="683"/>
      <c r="AZ111" s="683"/>
      <c r="BA111" s="683"/>
      <c r="BB111" s="683"/>
      <c r="BC111" s="683"/>
      <c r="BD111" s="683"/>
      <c r="BE111" s="683"/>
      <c r="BF111" s="683"/>
      <c r="BG111" s="683"/>
      <c r="BH111" s="683"/>
      <c r="BI111" s="683"/>
      <c r="BJ111" s="683"/>
      <c r="BK111" s="683"/>
      <c r="BL111" s="683"/>
      <c r="BM111" s="683"/>
      <c r="BN111" s="683"/>
      <c r="BO111" s="683"/>
      <c r="BP111" s="683"/>
      <c r="BQ111" s="683"/>
      <c r="BR111" s="683"/>
      <c r="BS111" s="683"/>
      <c r="BT111" s="683"/>
      <c r="BU111" s="683"/>
      <c r="BV111" s="683"/>
      <c r="BW111" s="648"/>
    </row>
    <row r="112" ht="15.0" customHeight="1">
      <c r="A112" s="634"/>
      <c r="B112" s="421" t="str">
        <f>IF(ISTEXT(A112),SUMIF('Production Calendar'!$F$3:$F$2071,'Garden Layout (to copy)'!$A112,'Production Calendar'!$G$3:$G$2701),"")</f>
        <v/>
      </c>
      <c r="C112" s="656" t="str">
        <f t="shared" si="1"/>
        <v/>
      </c>
      <c r="D112" s="657" t="str">
        <f t="array" ref="D112">IF(ISBLANK(A112),"",XLOOKUP($A112,'Codified Game Plan'!$E$3:$E$477,'Codified Game Plan'!$G$3:$G$477,0))</f>
        <v/>
      </c>
      <c r="E112" s="657" t="str">
        <f>IF(ISBLANK(A112),"",MAXIFS('Codified Game Plan'!$I$3:$I$477,'Codified Game Plan'!$E$3:$E$477,A112))</f>
        <v/>
      </c>
      <c r="F112" s="658" t="str">
        <f t="shared" si="2"/>
        <v>      - </v>
      </c>
      <c r="G112" s="421"/>
      <c r="H112" s="421"/>
      <c r="I112" s="421"/>
      <c r="J112" s="421"/>
      <c r="K112" s="421"/>
      <c r="L112" s="421"/>
      <c r="M112" s="421"/>
      <c r="N112" s="421"/>
      <c r="O112" s="421"/>
      <c r="P112" s="421"/>
      <c r="Q112" s="421"/>
      <c r="R112" s="421"/>
      <c r="S112" s="421"/>
      <c r="T112" s="421"/>
      <c r="U112" s="689"/>
      <c r="V112" s="689"/>
      <c r="W112" s="689"/>
      <c r="X112" s="689"/>
      <c r="Y112" s="689"/>
      <c r="Z112" s="689"/>
      <c r="AA112" s="689"/>
      <c r="AB112" s="689"/>
      <c r="AC112" s="689"/>
      <c r="AD112" s="689"/>
      <c r="AE112" s="689"/>
      <c r="AF112" s="689"/>
      <c r="AG112" s="689"/>
      <c r="AH112" s="689"/>
      <c r="AI112" s="689"/>
      <c r="AJ112" s="689"/>
      <c r="AK112" s="689"/>
      <c r="AL112" s="689"/>
      <c r="AM112" s="689"/>
      <c r="AN112" s="689"/>
      <c r="AO112" s="689"/>
      <c r="AP112" s="689"/>
      <c r="AQ112" s="689"/>
      <c r="AR112" s="689"/>
      <c r="AS112" s="689"/>
      <c r="AT112" s="689"/>
      <c r="AU112" s="689"/>
      <c r="AV112" s="689"/>
      <c r="AW112" s="689"/>
      <c r="AX112" s="689"/>
      <c r="AY112" s="689"/>
      <c r="AZ112" s="689"/>
      <c r="BA112" s="689"/>
      <c r="BB112" s="689"/>
      <c r="BC112" s="689"/>
      <c r="BD112" s="689"/>
      <c r="BE112" s="689"/>
      <c r="BF112" s="689"/>
      <c r="BG112" s="689"/>
      <c r="BH112" s="689"/>
      <c r="BI112" s="689"/>
      <c r="BJ112" s="689"/>
      <c r="BK112" s="689"/>
      <c r="BL112" s="689"/>
      <c r="BM112" s="689"/>
      <c r="BN112" s="689"/>
      <c r="BO112" s="689"/>
      <c r="BP112" s="689"/>
      <c r="BQ112" s="689"/>
      <c r="BR112" s="689"/>
      <c r="BS112" s="689"/>
      <c r="BT112" s="689"/>
      <c r="BU112" s="689"/>
      <c r="BV112" s="689"/>
      <c r="BW112" s="421"/>
    </row>
    <row r="113" ht="15.0" customHeight="1">
      <c r="A113" s="634"/>
      <c r="B113" s="421" t="str">
        <f>IF(ISTEXT(A113),SUMIF('Production Calendar'!$F$3:$F$2071,'Garden Layout (to copy)'!$A113,'Production Calendar'!$G$3:$G$2701),"")</f>
        <v/>
      </c>
      <c r="C113" s="656" t="str">
        <f t="shared" si="1"/>
        <v/>
      </c>
      <c r="D113" s="657" t="str">
        <f t="array" ref="D113">IF(ISBLANK(A113),"",XLOOKUP($A113,'Codified Game Plan'!$E$3:$E$477,'Codified Game Plan'!$G$3:$G$477,0))</f>
        <v/>
      </c>
      <c r="E113" s="657" t="str">
        <f>IF(ISBLANK(A113),"",MAXIFS('Codified Game Plan'!$I$3:$I$477,'Codified Game Plan'!$E$3:$E$477,A113))</f>
        <v/>
      </c>
      <c r="F113" s="658" t="str">
        <f t="shared" si="2"/>
        <v>      - </v>
      </c>
      <c r="G113" s="421"/>
      <c r="H113" s="421"/>
      <c r="I113" s="421"/>
      <c r="J113" s="421"/>
      <c r="K113" s="421"/>
      <c r="L113" s="421"/>
      <c r="M113" s="421"/>
      <c r="N113" s="421"/>
      <c r="O113" s="421"/>
      <c r="P113" s="421"/>
      <c r="Q113" s="421"/>
      <c r="R113" s="421"/>
      <c r="S113" s="421"/>
      <c r="T113" s="421"/>
      <c r="U113" s="689"/>
      <c r="V113" s="689"/>
      <c r="W113" s="689"/>
      <c r="X113" s="689"/>
      <c r="Y113" s="689"/>
      <c r="Z113" s="689"/>
      <c r="AA113" s="689"/>
      <c r="AB113" s="689"/>
      <c r="AC113" s="689"/>
      <c r="AD113" s="689"/>
      <c r="AE113" s="689"/>
      <c r="AF113" s="689"/>
      <c r="AG113" s="689"/>
      <c r="AH113" s="689"/>
      <c r="AI113" s="689"/>
      <c r="AJ113" s="689"/>
      <c r="AK113" s="689"/>
      <c r="AL113" s="689"/>
      <c r="AM113" s="689"/>
      <c r="AN113" s="689"/>
      <c r="AO113" s="689"/>
      <c r="AP113" s="689"/>
      <c r="AQ113" s="689"/>
      <c r="AR113" s="689"/>
      <c r="AS113" s="689"/>
      <c r="AT113" s="689"/>
      <c r="AU113" s="689"/>
      <c r="AV113" s="689"/>
      <c r="AW113" s="689"/>
      <c r="AX113" s="689"/>
      <c r="AY113" s="689"/>
      <c r="AZ113" s="689"/>
      <c r="BA113" s="689"/>
      <c r="BB113" s="689"/>
      <c r="BC113" s="689"/>
      <c r="BD113" s="689"/>
      <c r="BE113" s="689"/>
      <c r="BF113" s="689"/>
      <c r="BG113" s="689"/>
      <c r="BH113" s="689"/>
      <c r="BI113" s="689"/>
      <c r="BJ113" s="689"/>
      <c r="BK113" s="689"/>
      <c r="BL113" s="689"/>
      <c r="BM113" s="689"/>
      <c r="BN113" s="689"/>
      <c r="BO113" s="689"/>
      <c r="BP113" s="689"/>
      <c r="BQ113" s="689"/>
      <c r="BR113" s="689"/>
      <c r="BS113" s="689"/>
      <c r="BT113" s="689"/>
      <c r="BU113" s="689"/>
      <c r="BV113" s="689"/>
      <c r="BW113" s="421"/>
    </row>
    <row r="114" ht="15.0" customHeight="1">
      <c r="A114" s="634"/>
      <c r="B114" s="421" t="str">
        <f>IF(ISTEXT(A114),SUMIF('Production Calendar'!$F$3:$F$2071,'Garden Layout (to copy)'!$A114,'Production Calendar'!$G$3:$G$2701),"")</f>
        <v/>
      </c>
      <c r="C114" s="656" t="str">
        <f t="shared" si="1"/>
        <v/>
      </c>
      <c r="D114" s="657" t="str">
        <f t="array" ref="D114">IF(ISBLANK(A114),"",XLOOKUP($A114,'Codified Game Plan'!$E$3:$E$477,'Codified Game Plan'!$G$3:$G$477,0))</f>
        <v/>
      </c>
      <c r="E114" s="657" t="str">
        <f>IF(ISBLANK(A114),"",MAXIFS('Codified Game Plan'!$I$3:$I$477,'Codified Game Plan'!$E$3:$E$477,A114))</f>
        <v/>
      </c>
      <c r="F114" s="658" t="str">
        <f t="shared" si="2"/>
        <v>      - </v>
      </c>
      <c r="G114" s="421"/>
      <c r="H114" s="421"/>
      <c r="I114" s="421"/>
      <c r="J114" s="421"/>
      <c r="K114" s="421"/>
      <c r="L114" s="421"/>
      <c r="M114" s="421"/>
      <c r="N114" s="421"/>
      <c r="O114" s="421"/>
      <c r="P114" s="421"/>
      <c r="Q114" s="421"/>
      <c r="R114" s="421"/>
      <c r="S114" s="421"/>
      <c r="T114" s="421"/>
      <c r="U114" s="689"/>
      <c r="V114" s="689"/>
      <c r="W114" s="689"/>
      <c r="X114" s="689"/>
      <c r="Y114" s="689"/>
      <c r="Z114" s="689"/>
      <c r="AA114" s="689"/>
      <c r="AB114" s="689"/>
      <c r="AC114" s="689"/>
      <c r="AD114" s="689"/>
      <c r="AE114" s="689"/>
      <c r="AF114" s="689"/>
      <c r="AG114" s="689"/>
      <c r="AH114" s="689"/>
      <c r="AI114" s="689"/>
      <c r="AJ114" s="689"/>
      <c r="AK114" s="689"/>
      <c r="AL114" s="689"/>
      <c r="AM114" s="689"/>
      <c r="AN114" s="689"/>
      <c r="AO114" s="689"/>
      <c r="AP114" s="689"/>
      <c r="AQ114" s="689"/>
      <c r="AR114" s="689"/>
      <c r="AS114" s="689"/>
      <c r="AT114" s="689"/>
      <c r="AU114" s="689"/>
      <c r="AV114" s="689"/>
      <c r="AW114" s="689"/>
      <c r="AX114" s="689"/>
      <c r="AY114" s="689"/>
      <c r="AZ114" s="689"/>
      <c r="BA114" s="689"/>
      <c r="BB114" s="689"/>
      <c r="BC114" s="689"/>
      <c r="BD114" s="689"/>
      <c r="BE114" s="689"/>
      <c r="BF114" s="689"/>
      <c r="BG114" s="689"/>
      <c r="BH114" s="689"/>
      <c r="BI114" s="689"/>
      <c r="BJ114" s="689"/>
      <c r="BK114" s="689"/>
      <c r="BL114" s="689"/>
      <c r="BM114" s="689"/>
      <c r="BN114" s="689"/>
      <c r="BO114" s="689"/>
      <c r="BP114" s="689"/>
      <c r="BQ114" s="689"/>
      <c r="BR114" s="689"/>
      <c r="BS114" s="689"/>
      <c r="BT114" s="689"/>
      <c r="BU114" s="689"/>
      <c r="BV114" s="689"/>
      <c r="BW114" s="421"/>
    </row>
    <row r="115" ht="15.0" customHeight="1">
      <c r="A115" s="634"/>
      <c r="B115" s="421" t="str">
        <f>IF(ISTEXT(A115),SUMIF('Production Calendar'!$F$3:$F$2071,'Garden Layout (to copy)'!$A115,'Production Calendar'!$G$3:$G$2701),"")</f>
        <v/>
      </c>
      <c r="C115" s="656" t="str">
        <f t="shared" si="1"/>
        <v/>
      </c>
      <c r="D115" s="657" t="str">
        <f t="array" ref="D115">IF(ISBLANK(A115),"",XLOOKUP($A115,'Codified Game Plan'!$E$3:$E$477,'Codified Game Plan'!$G$3:$G$477,0))</f>
        <v/>
      </c>
      <c r="E115" s="657" t="str">
        <f>IF(ISBLANK(A115),"",MAXIFS('Codified Game Plan'!$I$3:$I$477,'Codified Game Plan'!$E$3:$E$477,A115))</f>
        <v/>
      </c>
      <c r="F115" s="658" t="str">
        <f t="shared" si="2"/>
        <v>      - </v>
      </c>
      <c r="G115" s="421"/>
      <c r="H115" s="421"/>
      <c r="I115" s="421"/>
      <c r="J115" s="421"/>
      <c r="K115" s="421"/>
      <c r="L115" s="421"/>
      <c r="M115" s="421"/>
      <c r="N115" s="421"/>
      <c r="O115" s="421"/>
      <c r="P115" s="421"/>
      <c r="Q115" s="421"/>
      <c r="R115" s="421"/>
      <c r="S115" s="421"/>
      <c r="T115" s="421"/>
      <c r="U115" s="689"/>
      <c r="V115" s="689"/>
      <c r="W115" s="689"/>
      <c r="X115" s="689"/>
      <c r="Y115" s="689"/>
      <c r="Z115" s="689"/>
      <c r="AA115" s="689"/>
      <c r="AB115" s="689"/>
      <c r="AC115" s="689"/>
      <c r="AD115" s="689"/>
      <c r="AE115" s="689"/>
      <c r="AF115" s="689"/>
      <c r="AG115" s="689"/>
      <c r="AH115" s="689"/>
      <c r="AI115" s="689"/>
      <c r="AJ115" s="689"/>
      <c r="AK115" s="689"/>
      <c r="AL115" s="689"/>
      <c r="AM115" s="689"/>
      <c r="AN115" s="689"/>
      <c r="AO115" s="689"/>
      <c r="AP115" s="689"/>
      <c r="AQ115" s="689"/>
      <c r="AR115" s="689"/>
      <c r="AS115" s="689"/>
      <c r="AT115" s="689"/>
      <c r="AU115" s="689"/>
      <c r="AV115" s="689"/>
      <c r="AW115" s="689"/>
      <c r="AX115" s="689"/>
      <c r="AY115" s="689"/>
      <c r="AZ115" s="689"/>
      <c r="BA115" s="689"/>
      <c r="BB115" s="689"/>
      <c r="BC115" s="689"/>
      <c r="BD115" s="689"/>
      <c r="BE115" s="689"/>
      <c r="BF115" s="689"/>
      <c r="BG115" s="689"/>
      <c r="BH115" s="689"/>
      <c r="BI115" s="689"/>
      <c r="BJ115" s="689"/>
      <c r="BK115" s="689"/>
      <c r="BL115" s="689"/>
      <c r="BM115" s="689"/>
      <c r="BN115" s="689"/>
      <c r="BO115" s="689"/>
      <c r="BP115" s="689"/>
      <c r="BQ115" s="689"/>
      <c r="BR115" s="689"/>
      <c r="BS115" s="689"/>
      <c r="BT115" s="689"/>
      <c r="BU115" s="689"/>
      <c r="BV115" s="689"/>
      <c r="BW115" s="421"/>
    </row>
    <row r="116" ht="15.0" customHeight="1">
      <c r="A116" s="634"/>
      <c r="B116" s="421" t="str">
        <f>IF(ISTEXT(A116),SUMIF('Production Calendar'!$F$3:$F$2071,'Garden Layout (to copy)'!$A116,'Production Calendar'!$G$3:$G$2701),"")</f>
        <v/>
      </c>
      <c r="C116" s="656" t="str">
        <f t="shared" si="1"/>
        <v/>
      </c>
      <c r="D116" s="657" t="str">
        <f t="array" ref="D116">IF(ISBLANK(A116),"",XLOOKUP($A116,'Codified Game Plan'!$E$3:$E$477,'Codified Game Plan'!$G$3:$G$477,0))</f>
        <v/>
      </c>
      <c r="E116" s="657" t="str">
        <f>IF(ISBLANK(A116),"",MAXIFS('Codified Game Plan'!$I$3:$I$477,'Codified Game Plan'!$E$3:$E$477,A116))</f>
        <v/>
      </c>
      <c r="F116" s="658" t="str">
        <f t="shared" si="2"/>
        <v>      - </v>
      </c>
      <c r="G116" s="421"/>
      <c r="H116" s="421"/>
      <c r="I116" s="421"/>
      <c r="J116" s="421"/>
      <c r="K116" s="421"/>
      <c r="L116" s="421"/>
      <c r="M116" s="421"/>
      <c r="N116" s="421"/>
      <c r="O116" s="421"/>
      <c r="P116" s="421"/>
      <c r="Q116" s="421"/>
      <c r="R116" s="421"/>
      <c r="S116" s="421"/>
      <c r="T116" s="421"/>
      <c r="U116" s="689"/>
      <c r="V116" s="689"/>
      <c r="W116" s="689"/>
      <c r="X116" s="689"/>
      <c r="Y116" s="689"/>
      <c r="Z116" s="689"/>
      <c r="AA116" s="689"/>
      <c r="AB116" s="689"/>
      <c r="AC116" s="689"/>
      <c r="AD116" s="689"/>
      <c r="AE116" s="689"/>
      <c r="AF116" s="689"/>
      <c r="AG116" s="689"/>
      <c r="AH116" s="689"/>
      <c r="AI116" s="689"/>
      <c r="AJ116" s="689"/>
      <c r="AK116" s="689"/>
      <c r="AL116" s="689"/>
      <c r="AM116" s="689"/>
      <c r="AN116" s="689"/>
      <c r="AO116" s="689"/>
      <c r="AP116" s="689"/>
      <c r="AQ116" s="689"/>
      <c r="AR116" s="689"/>
      <c r="AS116" s="689"/>
      <c r="AT116" s="689"/>
      <c r="AU116" s="689"/>
      <c r="AV116" s="689"/>
      <c r="AW116" s="689"/>
      <c r="AX116" s="689"/>
      <c r="AY116" s="689"/>
      <c r="AZ116" s="689"/>
      <c r="BA116" s="689"/>
      <c r="BB116" s="689"/>
      <c r="BC116" s="689"/>
      <c r="BD116" s="689"/>
      <c r="BE116" s="689"/>
      <c r="BF116" s="689"/>
      <c r="BG116" s="689"/>
      <c r="BH116" s="689"/>
      <c r="BI116" s="689"/>
      <c r="BJ116" s="689"/>
      <c r="BK116" s="689"/>
      <c r="BL116" s="689"/>
      <c r="BM116" s="689"/>
      <c r="BN116" s="689"/>
      <c r="BO116" s="689"/>
      <c r="BP116" s="689"/>
      <c r="BQ116" s="689"/>
      <c r="BR116" s="689"/>
      <c r="BS116" s="689"/>
      <c r="BT116" s="689"/>
      <c r="BU116" s="689"/>
      <c r="BV116" s="689"/>
      <c r="BW116" s="421"/>
    </row>
    <row r="117" ht="15.0" customHeight="1">
      <c r="A117" s="634"/>
      <c r="B117" s="421" t="str">
        <f>IF(ISTEXT(A117),SUMIF('Production Calendar'!$F$3:$F$2071,'Garden Layout (to copy)'!$A117,'Production Calendar'!$G$3:$G$2701),"")</f>
        <v/>
      </c>
      <c r="C117" s="656" t="str">
        <f t="shared" si="1"/>
        <v/>
      </c>
      <c r="D117" s="657" t="str">
        <f t="array" ref="D117">IF(ISBLANK(A117),"",XLOOKUP($A117,'Codified Game Plan'!$E$3:$E$477,'Codified Game Plan'!$G$3:$G$477,0))</f>
        <v/>
      </c>
      <c r="E117" s="657" t="str">
        <f>IF(ISBLANK(A117),"",MAXIFS('Codified Game Plan'!$I$3:$I$477,'Codified Game Plan'!$E$3:$E$477,A117))</f>
        <v/>
      </c>
      <c r="F117" s="658" t="str">
        <f t="shared" si="2"/>
        <v>      - </v>
      </c>
      <c r="G117" s="421"/>
      <c r="H117" s="421"/>
      <c r="I117" s="421"/>
      <c r="J117" s="421"/>
      <c r="K117" s="421"/>
      <c r="L117" s="421"/>
      <c r="M117" s="421"/>
      <c r="N117" s="421"/>
      <c r="O117" s="421"/>
      <c r="P117" s="421"/>
      <c r="Q117" s="421"/>
      <c r="R117" s="421"/>
      <c r="S117" s="421"/>
      <c r="T117" s="421"/>
      <c r="U117" s="689"/>
      <c r="V117" s="689"/>
      <c r="W117" s="689"/>
      <c r="X117" s="689"/>
      <c r="Y117" s="689"/>
      <c r="Z117" s="689"/>
      <c r="AA117" s="689"/>
      <c r="AB117" s="689"/>
      <c r="AC117" s="689"/>
      <c r="AD117" s="689"/>
      <c r="AE117" s="689"/>
      <c r="AF117" s="689"/>
      <c r="AG117" s="689"/>
      <c r="AH117" s="689"/>
      <c r="AI117" s="689"/>
      <c r="AJ117" s="689"/>
      <c r="AK117" s="689"/>
      <c r="AL117" s="689"/>
      <c r="AM117" s="689"/>
      <c r="AN117" s="689"/>
      <c r="AO117" s="689"/>
      <c r="AP117" s="689"/>
      <c r="AQ117" s="689"/>
      <c r="AR117" s="689"/>
      <c r="AS117" s="689"/>
      <c r="AT117" s="689"/>
      <c r="AU117" s="689"/>
      <c r="AV117" s="689"/>
      <c r="AW117" s="689"/>
      <c r="AX117" s="689"/>
      <c r="AY117" s="689"/>
      <c r="AZ117" s="689"/>
      <c r="BA117" s="689"/>
      <c r="BB117" s="689"/>
      <c r="BC117" s="689"/>
      <c r="BD117" s="689"/>
      <c r="BE117" s="689"/>
      <c r="BF117" s="689"/>
      <c r="BG117" s="689"/>
      <c r="BH117" s="689"/>
      <c r="BI117" s="689"/>
      <c r="BJ117" s="689"/>
      <c r="BK117" s="689"/>
      <c r="BL117" s="689"/>
      <c r="BM117" s="689"/>
      <c r="BN117" s="689"/>
      <c r="BO117" s="689"/>
      <c r="BP117" s="689"/>
      <c r="BQ117" s="689"/>
      <c r="BR117" s="689"/>
      <c r="BS117" s="689"/>
      <c r="BT117" s="689"/>
      <c r="BU117" s="689"/>
      <c r="BV117" s="689"/>
      <c r="BW117" s="421"/>
    </row>
    <row r="118" ht="15.0" customHeight="1">
      <c r="A118" s="634"/>
      <c r="B118" s="421" t="str">
        <f>IF(ISTEXT(A118),SUMIF('Production Calendar'!$F$3:$F$2071,'Garden Layout (to copy)'!$A118,'Production Calendar'!$G$3:$G$2701),"")</f>
        <v/>
      </c>
      <c r="C118" s="656" t="str">
        <f t="shared" si="1"/>
        <v/>
      </c>
      <c r="D118" s="657" t="str">
        <f t="array" ref="D118">IF(ISBLANK(A118),"",XLOOKUP($A118,'Codified Game Plan'!$E$3:$E$477,'Codified Game Plan'!$G$3:$G$477,0))</f>
        <v/>
      </c>
      <c r="E118" s="657" t="str">
        <f>IF(ISBLANK(A118),"",MAXIFS('Codified Game Plan'!$I$3:$I$477,'Codified Game Plan'!$E$3:$E$477,A118))</f>
        <v/>
      </c>
      <c r="F118" s="658" t="str">
        <f t="shared" si="2"/>
        <v>      - </v>
      </c>
      <c r="G118" s="421"/>
      <c r="H118" s="421"/>
      <c r="I118" s="421"/>
      <c r="J118" s="421"/>
      <c r="K118" s="421"/>
      <c r="L118" s="421"/>
      <c r="M118" s="421"/>
      <c r="N118" s="421"/>
      <c r="O118" s="421"/>
      <c r="P118" s="421"/>
      <c r="Q118" s="421"/>
      <c r="R118" s="421"/>
      <c r="S118" s="421"/>
      <c r="T118" s="421"/>
      <c r="U118" s="689"/>
      <c r="V118" s="689"/>
      <c r="W118" s="689"/>
      <c r="X118" s="689"/>
      <c r="Y118" s="689"/>
      <c r="Z118" s="689"/>
      <c r="AA118" s="689"/>
      <c r="AB118" s="689"/>
      <c r="AC118" s="689"/>
      <c r="AD118" s="689"/>
      <c r="AE118" s="689"/>
      <c r="AF118" s="689"/>
      <c r="AG118" s="689"/>
      <c r="AH118" s="689"/>
      <c r="AI118" s="689"/>
      <c r="AJ118" s="689"/>
      <c r="AK118" s="689"/>
      <c r="AL118" s="689"/>
      <c r="AM118" s="689"/>
      <c r="AN118" s="689"/>
      <c r="AO118" s="689"/>
      <c r="AP118" s="689"/>
      <c r="AQ118" s="689"/>
      <c r="AR118" s="689"/>
      <c r="AS118" s="689"/>
      <c r="AT118" s="689"/>
      <c r="AU118" s="689"/>
      <c r="AV118" s="689"/>
      <c r="AW118" s="689"/>
      <c r="AX118" s="689"/>
      <c r="AY118" s="689"/>
      <c r="AZ118" s="689"/>
      <c r="BA118" s="689"/>
      <c r="BB118" s="689"/>
      <c r="BC118" s="689"/>
      <c r="BD118" s="689"/>
      <c r="BE118" s="689"/>
      <c r="BF118" s="689"/>
      <c r="BG118" s="689"/>
      <c r="BH118" s="689"/>
      <c r="BI118" s="689"/>
      <c r="BJ118" s="689"/>
      <c r="BK118" s="689"/>
      <c r="BL118" s="689"/>
      <c r="BM118" s="689"/>
      <c r="BN118" s="689"/>
      <c r="BO118" s="689"/>
      <c r="BP118" s="689"/>
      <c r="BQ118" s="689"/>
      <c r="BR118" s="689"/>
      <c r="BS118" s="689"/>
      <c r="BT118" s="689"/>
      <c r="BU118" s="689"/>
      <c r="BV118" s="689"/>
      <c r="BW118" s="421"/>
    </row>
    <row r="119" ht="15.0" customHeight="1">
      <c r="A119" s="634"/>
      <c r="B119" s="421" t="str">
        <f>IF(ISTEXT(A119),SUMIF('Production Calendar'!$F$3:$F$2071,'Garden Layout (to copy)'!$A119,'Production Calendar'!$G$3:$G$2701),"")</f>
        <v/>
      </c>
      <c r="C119" s="656" t="str">
        <f t="shared" si="1"/>
        <v/>
      </c>
      <c r="D119" s="657" t="str">
        <f t="array" ref="D119">IF(ISBLANK(A119),"",XLOOKUP($A119,'Codified Game Plan'!$E$3:$E$477,'Codified Game Plan'!$G$3:$G$477,0))</f>
        <v/>
      </c>
      <c r="E119" s="657" t="str">
        <f>IF(ISBLANK(A119),"",MAXIFS('Codified Game Plan'!$I$3:$I$477,'Codified Game Plan'!$E$3:$E$477,A119))</f>
        <v/>
      </c>
      <c r="F119" s="658" t="str">
        <f t="shared" si="2"/>
        <v>      - </v>
      </c>
      <c r="G119" s="421"/>
      <c r="H119" s="421"/>
      <c r="I119" s="421"/>
      <c r="J119" s="421"/>
      <c r="K119" s="421"/>
      <c r="L119" s="421"/>
      <c r="M119" s="421"/>
      <c r="N119" s="421"/>
      <c r="O119" s="421"/>
      <c r="P119" s="421"/>
      <c r="Q119" s="421"/>
      <c r="R119" s="421"/>
      <c r="S119" s="421"/>
      <c r="T119" s="421"/>
      <c r="U119" s="689"/>
      <c r="V119" s="689"/>
      <c r="W119" s="689"/>
      <c r="X119" s="689"/>
      <c r="Y119" s="689"/>
      <c r="Z119" s="689"/>
      <c r="AA119" s="689"/>
      <c r="AB119" s="689"/>
      <c r="AC119" s="689"/>
      <c r="AD119" s="689"/>
      <c r="AE119" s="689"/>
      <c r="AF119" s="689"/>
      <c r="AG119" s="689"/>
      <c r="AH119" s="689"/>
      <c r="AI119" s="689"/>
      <c r="AJ119" s="689"/>
      <c r="AK119" s="689"/>
      <c r="AL119" s="689"/>
      <c r="AM119" s="689"/>
      <c r="AN119" s="689"/>
      <c r="AO119" s="689"/>
      <c r="AP119" s="689"/>
      <c r="AQ119" s="689"/>
      <c r="AR119" s="689"/>
      <c r="AS119" s="689"/>
      <c r="AT119" s="689"/>
      <c r="AU119" s="689"/>
      <c r="AV119" s="689"/>
      <c r="AW119" s="689"/>
      <c r="AX119" s="689"/>
      <c r="AY119" s="689"/>
      <c r="AZ119" s="689"/>
      <c r="BA119" s="689"/>
      <c r="BB119" s="689"/>
      <c r="BC119" s="689"/>
      <c r="BD119" s="689"/>
      <c r="BE119" s="689"/>
      <c r="BF119" s="689"/>
      <c r="BG119" s="689"/>
      <c r="BH119" s="689"/>
      <c r="BI119" s="689"/>
      <c r="BJ119" s="689"/>
      <c r="BK119" s="689"/>
      <c r="BL119" s="689"/>
      <c r="BM119" s="689"/>
      <c r="BN119" s="689"/>
      <c r="BO119" s="689"/>
      <c r="BP119" s="689"/>
      <c r="BQ119" s="689"/>
      <c r="BR119" s="689"/>
      <c r="BS119" s="689"/>
      <c r="BT119" s="689"/>
      <c r="BU119" s="689"/>
      <c r="BV119" s="689"/>
      <c r="BW119" s="421"/>
    </row>
    <row r="120" ht="15.0" customHeight="1">
      <c r="A120" s="634"/>
      <c r="B120" s="421" t="str">
        <f>IF(ISTEXT(A120),SUMIF('Production Calendar'!$F$3:$F$2071,'Garden Layout (to copy)'!$A120,'Production Calendar'!$G$3:$G$2701),"")</f>
        <v/>
      </c>
      <c r="C120" s="656" t="str">
        <f t="shared" si="1"/>
        <v/>
      </c>
      <c r="D120" s="657" t="str">
        <f t="array" ref="D120">IF(ISBLANK(A120),"",XLOOKUP($A120,'Codified Game Plan'!$E$3:$E$477,'Codified Game Plan'!$G$3:$G$477,0))</f>
        <v/>
      </c>
      <c r="E120" s="657" t="str">
        <f>IF(ISBLANK(A120),"",MAXIFS('Codified Game Plan'!$I$3:$I$477,'Codified Game Plan'!$E$3:$E$477,A120))</f>
        <v/>
      </c>
      <c r="F120" s="658" t="str">
        <f t="shared" si="2"/>
        <v>      - </v>
      </c>
      <c r="G120" s="421"/>
      <c r="H120" s="421"/>
      <c r="I120" s="421"/>
      <c r="J120" s="421"/>
      <c r="K120" s="421"/>
      <c r="L120" s="421"/>
      <c r="M120" s="421"/>
      <c r="N120" s="421"/>
      <c r="O120" s="421"/>
      <c r="P120" s="421"/>
      <c r="Q120" s="421"/>
      <c r="R120" s="421"/>
      <c r="S120" s="421"/>
      <c r="T120" s="421"/>
      <c r="U120" s="689"/>
      <c r="V120" s="689"/>
      <c r="W120" s="689"/>
      <c r="X120" s="689"/>
      <c r="Y120" s="689"/>
      <c r="Z120" s="689"/>
      <c r="AA120" s="689"/>
      <c r="AB120" s="689"/>
      <c r="AC120" s="689"/>
      <c r="AD120" s="689"/>
      <c r="AE120" s="689"/>
      <c r="AF120" s="689"/>
      <c r="AG120" s="689"/>
      <c r="AH120" s="689"/>
      <c r="AI120" s="689"/>
      <c r="AJ120" s="689"/>
      <c r="AK120" s="689"/>
      <c r="AL120" s="689"/>
      <c r="AM120" s="689"/>
      <c r="AN120" s="689"/>
      <c r="AO120" s="689"/>
      <c r="AP120" s="689"/>
      <c r="AQ120" s="689"/>
      <c r="AR120" s="689"/>
      <c r="AS120" s="689"/>
      <c r="AT120" s="689"/>
      <c r="AU120" s="689"/>
      <c r="AV120" s="689"/>
      <c r="AW120" s="689"/>
      <c r="AX120" s="689"/>
      <c r="AY120" s="689"/>
      <c r="AZ120" s="689"/>
      <c r="BA120" s="689"/>
      <c r="BB120" s="689"/>
      <c r="BC120" s="689"/>
      <c r="BD120" s="689"/>
      <c r="BE120" s="689"/>
      <c r="BF120" s="689"/>
      <c r="BG120" s="689"/>
      <c r="BH120" s="689"/>
      <c r="BI120" s="689"/>
      <c r="BJ120" s="689"/>
      <c r="BK120" s="689"/>
      <c r="BL120" s="689"/>
      <c r="BM120" s="689"/>
      <c r="BN120" s="689"/>
      <c r="BO120" s="689"/>
      <c r="BP120" s="689"/>
      <c r="BQ120" s="689"/>
      <c r="BR120" s="689"/>
      <c r="BS120" s="689"/>
      <c r="BT120" s="689"/>
      <c r="BU120" s="689"/>
      <c r="BV120" s="689"/>
      <c r="BW120" s="421"/>
    </row>
    <row r="121" ht="15.0" customHeight="1">
      <c r="A121" s="634"/>
      <c r="B121" s="421" t="str">
        <f>IF(ISTEXT(A121),SUMIF('Production Calendar'!$F$3:$F$2071,'Garden Layout (to copy)'!$A121,'Production Calendar'!$G$3:$G$2701),"")</f>
        <v/>
      </c>
      <c r="C121" s="656" t="str">
        <f t="shared" si="1"/>
        <v/>
      </c>
      <c r="D121" s="657" t="str">
        <f t="array" ref="D121">IF(ISBLANK(A121),"",XLOOKUP($A121,'Codified Game Plan'!$E$3:$E$477,'Codified Game Plan'!$G$3:$G$477,0))</f>
        <v/>
      </c>
      <c r="E121" s="657" t="str">
        <f>IF(ISBLANK(A121),"",MAXIFS('Codified Game Plan'!$I$3:$I$477,'Codified Game Plan'!$E$3:$E$477,A121))</f>
        <v/>
      </c>
      <c r="F121" s="658" t="str">
        <f t="shared" si="2"/>
        <v>      - </v>
      </c>
      <c r="G121" s="421"/>
      <c r="H121" s="421"/>
      <c r="I121" s="421"/>
      <c r="J121" s="421"/>
      <c r="K121" s="421"/>
      <c r="L121" s="421"/>
      <c r="M121" s="421"/>
      <c r="N121" s="421"/>
      <c r="O121" s="421"/>
      <c r="P121" s="421"/>
      <c r="Q121" s="421"/>
      <c r="R121" s="421"/>
      <c r="S121" s="421"/>
      <c r="T121" s="421"/>
      <c r="U121" s="689"/>
      <c r="V121" s="689"/>
      <c r="W121" s="689"/>
      <c r="X121" s="689"/>
      <c r="Y121" s="689"/>
      <c r="Z121" s="689"/>
      <c r="AA121" s="689"/>
      <c r="AB121" s="689"/>
      <c r="AC121" s="689"/>
      <c r="AD121" s="689"/>
      <c r="AE121" s="689"/>
      <c r="AF121" s="689"/>
      <c r="AG121" s="689"/>
      <c r="AH121" s="689"/>
      <c r="AI121" s="689"/>
      <c r="AJ121" s="689"/>
      <c r="AK121" s="689"/>
      <c r="AL121" s="689"/>
      <c r="AM121" s="689"/>
      <c r="AN121" s="689"/>
      <c r="AO121" s="689"/>
      <c r="AP121" s="689"/>
      <c r="AQ121" s="689"/>
      <c r="AR121" s="689"/>
      <c r="AS121" s="689"/>
      <c r="AT121" s="689"/>
      <c r="AU121" s="689"/>
      <c r="AV121" s="689"/>
      <c r="AW121" s="689"/>
      <c r="AX121" s="689"/>
      <c r="AY121" s="689"/>
      <c r="AZ121" s="689"/>
      <c r="BA121" s="689"/>
      <c r="BB121" s="689"/>
      <c r="BC121" s="689"/>
      <c r="BD121" s="689"/>
      <c r="BE121" s="689"/>
      <c r="BF121" s="689"/>
      <c r="BG121" s="689"/>
      <c r="BH121" s="689"/>
      <c r="BI121" s="689"/>
      <c r="BJ121" s="689"/>
      <c r="BK121" s="689"/>
      <c r="BL121" s="689"/>
      <c r="BM121" s="689"/>
      <c r="BN121" s="689"/>
      <c r="BO121" s="689"/>
      <c r="BP121" s="689"/>
      <c r="BQ121" s="689"/>
      <c r="BR121" s="689"/>
      <c r="BS121" s="689"/>
      <c r="BT121" s="689"/>
      <c r="BU121" s="689"/>
      <c r="BV121" s="689"/>
      <c r="BW121" s="421"/>
    </row>
    <row r="122" ht="15.0" customHeight="1">
      <c r="A122" s="634"/>
      <c r="B122" s="421" t="str">
        <f>IF(ISTEXT(A122),SUMIF('Production Calendar'!$F$3:$F$2071,'Garden Layout (to copy)'!$A122,'Production Calendar'!$G$3:$G$2701),"")</f>
        <v/>
      </c>
      <c r="C122" s="656" t="str">
        <f t="shared" si="1"/>
        <v/>
      </c>
      <c r="D122" s="657" t="str">
        <f t="array" ref="D122">IF(ISBLANK(A122),"",XLOOKUP($A122,'Codified Game Plan'!$E$3:$E$477,'Codified Game Plan'!$G$3:$G$477,0))</f>
        <v/>
      </c>
      <c r="E122" s="657" t="str">
        <f>IF(ISBLANK(A122),"",MAXIFS('Codified Game Plan'!$I$3:$I$477,'Codified Game Plan'!$E$3:$E$477,A122))</f>
        <v/>
      </c>
      <c r="F122" s="658" t="str">
        <f t="shared" si="2"/>
        <v>      - </v>
      </c>
      <c r="G122" s="421"/>
      <c r="H122" s="421"/>
      <c r="I122" s="421"/>
      <c r="J122" s="421"/>
      <c r="K122" s="421"/>
      <c r="L122" s="421"/>
      <c r="M122" s="421"/>
      <c r="N122" s="421"/>
      <c r="O122" s="421"/>
      <c r="P122" s="421"/>
      <c r="Q122" s="421"/>
      <c r="R122" s="421"/>
      <c r="S122" s="421"/>
      <c r="T122" s="421"/>
      <c r="U122" s="689"/>
      <c r="V122" s="689"/>
      <c r="W122" s="689"/>
      <c r="X122" s="689"/>
      <c r="Y122" s="689"/>
      <c r="Z122" s="689"/>
      <c r="AA122" s="689"/>
      <c r="AB122" s="689"/>
      <c r="AC122" s="689"/>
      <c r="AD122" s="689"/>
      <c r="AE122" s="689"/>
      <c r="AF122" s="689"/>
      <c r="AG122" s="689"/>
      <c r="AH122" s="689"/>
      <c r="AI122" s="689"/>
      <c r="AJ122" s="689"/>
      <c r="AK122" s="689"/>
      <c r="AL122" s="689"/>
      <c r="AM122" s="689"/>
      <c r="AN122" s="689"/>
      <c r="AO122" s="689"/>
      <c r="AP122" s="689"/>
      <c r="AQ122" s="689"/>
      <c r="AR122" s="689"/>
      <c r="AS122" s="689"/>
      <c r="AT122" s="689"/>
      <c r="AU122" s="689"/>
      <c r="AV122" s="689"/>
      <c r="AW122" s="689"/>
      <c r="AX122" s="689"/>
      <c r="AY122" s="689"/>
      <c r="AZ122" s="689"/>
      <c r="BA122" s="689"/>
      <c r="BB122" s="689"/>
      <c r="BC122" s="689"/>
      <c r="BD122" s="689"/>
      <c r="BE122" s="689"/>
      <c r="BF122" s="689"/>
      <c r="BG122" s="689"/>
      <c r="BH122" s="689"/>
      <c r="BI122" s="689"/>
      <c r="BJ122" s="689"/>
      <c r="BK122" s="689"/>
      <c r="BL122" s="689"/>
      <c r="BM122" s="689"/>
      <c r="BN122" s="689"/>
      <c r="BO122" s="689"/>
      <c r="BP122" s="689"/>
      <c r="BQ122" s="689"/>
      <c r="BR122" s="689"/>
      <c r="BS122" s="689"/>
      <c r="BT122" s="689"/>
      <c r="BU122" s="689"/>
      <c r="BV122" s="689"/>
      <c r="BW122" s="421"/>
    </row>
    <row r="123" ht="15.0" customHeight="1">
      <c r="A123" s="634"/>
      <c r="B123" s="421" t="str">
        <f>IF(ISTEXT(A123),SUMIF('Production Calendar'!$F$3:$F$2071,'Garden Layout (to copy)'!$A123,'Production Calendar'!$G$3:$G$2701),"")</f>
        <v/>
      </c>
      <c r="C123" s="656" t="str">
        <f t="shared" si="1"/>
        <v/>
      </c>
      <c r="D123" s="657" t="str">
        <f t="array" ref="D123">IF(ISBLANK(A123),"",XLOOKUP($A123,'Codified Game Plan'!$E$3:$E$477,'Codified Game Plan'!$G$3:$G$477,0))</f>
        <v/>
      </c>
      <c r="E123" s="657" t="str">
        <f>IF(ISBLANK(A123),"",MAXIFS('Codified Game Plan'!$I$3:$I$477,'Codified Game Plan'!$E$3:$E$477,A123))</f>
        <v/>
      </c>
      <c r="F123" s="658" t="str">
        <f t="shared" si="2"/>
        <v>      - </v>
      </c>
      <c r="G123" s="421"/>
      <c r="H123" s="421"/>
      <c r="I123" s="421"/>
      <c r="J123" s="421"/>
      <c r="K123" s="421"/>
      <c r="L123" s="421"/>
      <c r="M123" s="421"/>
      <c r="N123" s="421"/>
      <c r="O123" s="421"/>
      <c r="P123" s="421"/>
      <c r="Q123" s="421"/>
      <c r="R123" s="421"/>
      <c r="S123" s="421"/>
      <c r="T123" s="421"/>
      <c r="U123" s="689"/>
      <c r="V123" s="689"/>
      <c r="W123" s="689"/>
      <c r="X123" s="689"/>
      <c r="Y123" s="689"/>
      <c r="Z123" s="689"/>
      <c r="AA123" s="689"/>
      <c r="AB123" s="689"/>
      <c r="AC123" s="689"/>
      <c r="AD123" s="689"/>
      <c r="AE123" s="689"/>
      <c r="AF123" s="689"/>
      <c r="AG123" s="689"/>
      <c r="AH123" s="689"/>
      <c r="AI123" s="689"/>
      <c r="AJ123" s="689"/>
      <c r="AK123" s="689"/>
      <c r="AL123" s="689"/>
      <c r="AM123" s="689"/>
      <c r="AN123" s="689"/>
      <c r="AO123" s="689"/>
      <c r="AP123" s="689"/>
      <c r="AQ123" s="689"/>
      <c r="AR123" s="689"/>
      <c r="AS123" s="689"/>
      <c r="AT123" s="689"/>
      <c r="AU123" s="689"/>
      <c r="AV123" s="689"/>
      <c r="AW123" s="689"/>
      <c r="AX123" s="689"/>
      <c r="AY123" s="689"/>
      <c r="AZ123" s="689"/>
      <c r="BA123" s="689"/>
      <c r="BB123" s="689"/>
      <c r="BC123" s="689"/>
      <c r="BD123" s="689"/>
      <c r="BE123" s="689"/>
      <c r="BF123" s="689"/>
      <c r="BG123" s="689"/>
      <c r="BH123" s="689"/>
      <c r="BI123" s="689"/>
      <c r="BJ123" s="689"/>
      <c r="BK123" s="689"/>
      <c r="BL123" s="689"/>
      <c r="BM123" s="689"/>
      <c r="BN123" s="689"/>
      <c r="BO123" s="689"/>
      <c r="BP123" s="689"/>
      <c r="BQ123" s="689"/>
      <c r="BR123" s="689"/>
      <c r="BS123" s="689"/>
      <c r="BT123" s="689"/>
      <c r="BU123" s="689"/>
      <c r="BV123" s="689"/>
      <c r="BW123" s="421"/>
    </row>
    <row r="124" ht="15.0" customHeight="1">
      <c r="A124" s="634"/>
      <c r="B124" s="421" t="str">
        <f>IF(ISTEXT(A124),SUMIF('Production Calendar'!$F$3:$F$2071,'Garden Layout (to copy)'!$A124,'Production Calendar'!$G$3:$G$2701),"")</f>
        <v/>
      </c>
      <c r="C124" s="656" t="str">
        <f t="shared" si="1"/>
        <v/>
      </c>
      <c r="D124" s="657" t="str">
        <f t="array" ref="D124">IF(ISBLANK(A124),"",XLOOKUP($A124,'Codified Game Plan'!$E$3:$E$477,'Codified Game Plan'!$G$3:$G$477,0))</f>
        <v/>
      </c>
      <c r="E124" s="657" t="str">
        <f>IF(ISBLANK(A124),"",MAXIFS('Codified Game Plan'!$I$3:$I$477,'Codified Game Plan'!$E$3:$E$477,A124))</f>
        <v/>
      </c>
      <c r="F124" s="658" t="str">
        <f t="shared" si="2"/>
        <v>      - </v>
      </c>
      <c r="G124" s="421"/>
      <c r="H124" s="421"/>
      <c r="I124" s="421"/>
      <c r="J124" s="421"/>
      <c r="K124" s="421"/>
      <c r="L124" s="421"/>
      <c r="M124" s="421"/>
      <c r="N124" s="421"/>
      <c r="O124" s="421"/>
      <c r="P124" s="421"/>
      <c r="Q124" s="421"/>
      <c r="R124" s="421"/>
      <c r="S124" s="421"/>
      <c r="T124" s="421"/>
      <c r="U124" s="689"/>
      <c r="V124" s="689"/>
      <c r="W124" s="689"/>
      <c r="X124" s="689"/>
      <c r="Y124" s="689"/>
      <c r="Z124" s="689"/>
      <c r="AA124" s="689"/>
      <c r="AB124" s="689"/>
      <c r="AC124" s="689"/>
      <c r="AD124" s="689"/>
      <c r="AE124" s="689"/>
      <c r="AF124" s="689"/>
      <c r="AG124" s="689"/>
      <c r="AH124" s="689"/>
      <c r="AI124" s="689"/>
      <c r="AJ124" s="689"/>
      <c r="AK124" s="689"/>
      <c r="AL124" s="689"/>
      <c r="AM124" s="689"/>
      <c r="AN124" s="689"/>
      <c r="AO124" s="689"/>
      <c r="AP124" s="689"/>
      <c r="AQ124" s="689"/>
      <c r="AR124" s="689"/>
      <c r="AS124" s="689"/>
      <c r="AT124" s="689"/>
      <c r="AU124" s="689"/>
      <c r="AV124" s="689"/>
      <c r="AW124" s="689"/>
      <c r="AX124" s="689"/>
      <c r="AY124" s="689"/>
      <c r="AZ124" s="689"/>
      <c r="BA124" s="689"/>
      <c r="BB124" s="689"/>
      <c r="BC124" s="689"/>
      <c r="BD124" s="689"/>
      <c r="BE124" s="689"/>
      <c r="BF124" s="689"/>
      <c r="BG124" s="689"/>
      <c r="BH124" s="689"/>
      <c r="BI124" s="689"/>
      <c r="BJ124" s="689"/>
      <c r="BK124" s="689"/>
      <c r="BL124" s="689"/>
      <c r="BM124" s="689"/>
      <c r="BN124" s="689"/>
      <c r="BO124" s="689"/>
      <c r="BP124" s="689"/>
      <c r="BQ124" s="689"/>
      <c r="BR124" s="689"/>
      <c r="BS124" s="689"/>
      <c r="BT124" s="689"/>
      <c r="BU124" s="689"/>
      <c r="BV124" s="689"/>
      <c r="BW124" s="421"/>
    </row>
    <row r="125" ht="15.0" customHeight="1">
      <c r="A125" s="634"/>
      <c r="B125" s="421" t="str">
        <f>IF(ISTEXT(A125),SUMIF('Production Calendar'!$F$3:$F$2071,'Garden Layout (to copy)'!$A125,'Production Calendar'!$G$3:$G$2701),"")</f>
        <v/>
      </c>
      <c r="C125" s="656" t="str">
        <f t="shared" si="1"/>
        <v/>
      </c>
      <c r="D125" s="657" t="str">
        <f t="array" ref="D125">IF(ISBLANK(A125),"",XLOOKUP($A125,'Codified Game Plan'!$E$3:$E$477,'Codified Game Plan'!$G$3:$G$477,0))</f>
        <v/>
      </c>
      <c r="E125" s="657" t="str">
        <f>IF(ISBLANK(A125),"",MAXIFS('Codified Game Plan'!$I$3:$I$477,'Codified Game Plan'!$E$3:$E$477,A125))</f>
        <v/>
      </c>
      <c r="F125" s="658" t="str">
        <f t="shared" si="2"/>
        <v>      - </v>
      </c>
      <c r="G125" s="421"/>
      <c r="H125" s="421"/>
      <c r="I125" s="421"/>
      <c r="J125" s="421"/>
      <c r="K125" s="421"/>
      <c r="L125" s="421"/>
      <c r="M125" s="421"/>
      <c r="N125" s="421"/>
      <c r="O125" s="421"/>
      <c r="P125" s="421"/>
      <c r="Q125" s="421"/>
      <c r="R125" s="421"/>
      <c r="S125" s="421"/>
      <c r="T125" s="421"/>
      <c r="U125" s="689"/>
      <c r="V125" s="689"/>
      <c r="W125" s="689"/>
      <c r="X125" s="689"/>
      <c r="Y125" s="689"/>
      <c r="Z125" s="689"/>
      <c r="AA125" s="689"/>
      <c r="AB125" s="689"/>
      <c r="AC125" s="689"/>
      <c r="AD125" s="689"/>
      <c r="AE125" s="689"/>
      <c r="AF125" s="689"/>
      <c r="AG125" s="689"/>
      <c r="AH125" s="689"/>
      <c r="AI125" s="689"/>
      <c r="AJ125" s="689"/>
      <c r="AK125" s="689"/>
      <c r="AL125" s="689"/>
      <c r="AM125" s="689"/>
      <c r="AN125" s="689"/>
      <c r="AO125" s="689"/>
      <c r="AP125" s="689"/>
      <c r="AQ125" s="689"/>
      <c r="AR125" s="689"/>
      <c r="AS125" s="689"/>
      <c r="AT125" s="689"/>
      <c r="AU125" s="689"/>
      <c r="AV125" s="689"/>
      <c r="AW125" s="689"/>
      <c r="AX125" s="689"/>
      <c r="AY125" s="689"/>
      <c r="AZ125" s="689"/>
      <c r="BA125" s="689"/>
      <c r="BB125" s="689"/>
      <c r="BC125" s="689"/>
      <c r="BD125" s="689"/>
      <c r="BE125" s="689"/>
      <c r="BF125" s="689"/>
      <c r="BG125" s="689"/>
      <c r="BH125" s="689"/>
      <c r="BI125" s="689"/>
      <c r="BJ125" s="689"/>
      <c r="BK125" s="689"/>
      <c r="BL125" s="689"/>
      <c r="BM125" s="689"/>
      <c r="BN125" s="689"/>
      <c r="BO125" s="689"/>
      <c r="BP125" s="689"/>
      <c r="BQ125" s="689"/>
      <c r="BR125" s="689"/>
      <c r="BS125" s="689"/>
      <c r="BT125" s="689"/>
      <c r="BU125" s="689"/>
      <c r="BV125" s="689"/>
      <c r="BW125" s="421"/>
    </row>
    <row r="126" ht="15.0" customHeight="1">
      <c r="A126" s="634"/>
      <c r="B126" s="421" t="str">
        <f>IF(ISTEXT(A126),SUMIF('Production Calendar'!$F$3:$F$2071,'Garden Layout (to copy)'!$A126,'Production Calendar'!$G$3:$G$2701),"")</f>
        <v/>
      </c>
      <c r="C126" s="656" t="str">
        <f t="shared" si="1"/>
        <v/>
      </c>
      <c r="D126" s="657" t="str">
        <f t="array" ref="D126">IF(ISBLANK(A126),"",XLOOKUP($A126,'Codified Game Plan'!$E$3:$E$477,'Codified Game Plan'!$G$3:$G$477,0))</f>
        <v/>
      </c>
      <c r="E126" s="657" t="str">
        <f>IF(ISBLANK(A126),"",MAXIFS('Codified Game Plan'!$I$3:$I$477,'Codified Game Plan'!$E$3:$E$477,A126))</f>
        <v/>
      </c>
      <c r="F126" s="658" t="str">
        <f t="shared" si="2"/>
        <v>      - </v>
      </c>
      <c r="G126" s="421"/>
      <c r="H126" s="421"/>
      <c r="I126" s="421"/>
      <c r="J126" s="421"/>
      <c r="K126" s="421"/>
      <c r="L126" s="421"/>
      <c r="M126" s="421"/>
      <c r="N126" s="421"/>
      <c r="O126" s="421"/>
      <c r="P126" s="421"/>
      <c r="Q126" s="421"/>
      <c r="R126" s="421"/>
      <c r="S126" s="421"/>
      <c r="T126" s="421"/>
      <c r="U126" s="689"/>
      <c r="V126" s="689"/>
      <c r="W126" s="689"/>
      <c r="X126" s="689"/>
      <c r="Y126" s="689"/>
      <c r="Z126" s="689"/>
      <c r="AA126" s="689"/>
      <c r="AB126" s="689"/>
      <c r="AC126" s="689"/>
      <c r="AD126" s="689"/>
      <c r="AE126" s="689"/>
      <c r="AF126" s="689"/>
      <c r="AG126" s="689"/>
      <c r="AH126" s="689"/>
      <c r="AI126" s="689"/>
      <c r="AJ126" s="689"/>
      <c r="AK126" s="689"/>
      <c r="AL126" s="689"/>
      <c r="AM126" s="689"/>
      <c r="AN126" s="689"/>
      <c r="AO126" s="689"/>
      <c r="AP126" s="689"/>
      <c r="AQ126" s="689"/>
      <c r="AR126" s="689"/>
      <c r="AS126" s="689"/>
      <c r="AT126" s="689"/>
      <c r="AU126" s="689"/>
      <c r="AV126" s="689"/>
      <c r="AW126" s="689"/>
      <c r="AX126" s="689"/>
      <c r="AY126" s="689"/>
      <c r="AZ126" s="689"/>
      <c r="BA126" s="689"/>
      <c r="BB126" s="689"/>
      <c r="BC126" s="689"/>
      <c r="BD126" s="689"/>
      <c r="BE126" s="689"/>
      <c r="BF126" s="689"/>
      <c r="BG126" s="689"/>
      <c r="BH126" s="689"/>
      <c r="BI126" s="689"/>
      <c r="BJ126" s="689"/>
      <c r="BK126" s="689"/>
      <c r="BL126" s="689"/>
      <c r="BM126" s="689"/>
      <c r="BN126" s="689"/>
      <c r="BO126" s="689"/>
      <c r="BP126" s="689"/>
      <c r="BQ126" s="689"/>
      <c r="BR126" s="689"/>
      <c r="BS126" s="689"/>
      <c r="BT126" s="689"/>
      <c r="BU126" s="689"/>
      <c r="BV126" s="689"/>
      <c r="BW126" s="421"/>
    </row>
    <row r="127" ht="15.0" customHeight="1">
      <c r="A127" s="634"/>
      <c r="B127" s="421" t="str">
        <f>IF(ISTEXT(A127),SUMIF('Production Calendar'!$F$3:$F$2071,'Garden Layout (to copy)'!$A127,'Production Calendar'!$G$3:$G$2701),"")</f>
        <v/>
      </c>
      <c r="C127" s="656" t="str">
        <f t="shared" si="1"/>
        <v/>
      </c>
      <c r="D127" s="657" t="str">
        <f t="array" ref="D127">IF(ISBLANK(A127),"",XLOOKUP($A127,'Codified Game Plan'!$E$3:$E$477,'Codified Game Plan'!$G$3:$G$477,0))</f>
        <v/>
      </c>
      <c r="E127" s="657" t="str">
        <f>IF(ISBLANK(A127),"",MAXIFS('Codified Game Plan'!$I$3:$I$477,'Codified Game Plan'!$E$3:$E$477,A127))</f>
        <v/>
      </c>
      <c r="F127" s="658" t="str">
        <f t="shared" si="2"/>
        <v>      - </v>
      </c>
      <c r="G127" s="421"/>
      <c r="H127" s="421"/>
      <c r="I127" s="421"/>
      <c r="J127" s="421"/>
      <c r="K127" s="421"/>
      <c r="L127" s="421"/>
      <c r="M127" s="421"/>
      <c r="N127" s="421"/>
      <c r="O127" s="421"/>
      <c r="P127" s="421"/>
      <c r="Q127" s="421"/>
      <c r="R127" s="421"/>
      <c r="S127" s="421"/>
      <c r="T127" s="421"/>
      <c r="U127" s="689"/>
      <c r="V127" s="689"/>
      <c r="W127" s="689"/>
      <c r="X127" s="689"/>
      <c r="Y127" s="689"/>
      <c r="Z127" s="689"/>
      <c r="AA127" s="689"/>
      <c r="AB127" s="689"/>
      <c r="AC127" s="689"/>
      <c r="AD127" s="689"/>
      <c r="AE127" s="689"/>
      <c r="AF127" s="689"/>
      <c r="AG127" s="689"/>
      <c r="AH127" s="689"/>
      <c r="AI127" s="689"/>
      <c r="AJ127" s="689"/>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c r="BK127" s="689"/>
      <c r="BL127" s="689"/>
      <c r="BM127" s="689"/>
      <c r="BN127" s="689"/>
      <c r="BO127" s="689"/>
      <c r="BP127" s="689"/>
      <c r="BQ127" s="689"/>
      <c r="BR127" s="689"/>
      <c r="BS127" s="689"/>
      <c r="BT127" s="689"/>
      <c r="BU127" s="689"/>
      <c r="BV127" s="689"/>
      <c r="BW127" s="421"/>
    </row>
    <row r="128" ht="15.0" customHeight="1">
      <c r="A128" s="634"/>
      <c r="B128" s="421" t="str">
        <f>IF(ISTEXT(A128),SUMIF('Production Calendar'!$F$3:$F$2071,'Garden Layout (to copy)'!$A128,'Production Calendar'!$G$3:$G$2701),"")</f>
        <v/>
      </c>
      <c r="C128" s="656" t="str">
        <f t="shared" si="1"/>
        <v/>
      </c>
      <c r="D128" s="657" t="str">
        <f t="array" ref="D128">IF(ISBLANK(A128),"",XLOOKUP($A128,'Codified Game Plan'!$E$3:$E$477,'Codified Game Plan'!$G$3:$G$477,0))</f>
        <v/>
      </c>
      <c r="E128" s="657" t="str">
        <f>IF(ISBLANK(A128),"",MAXIFS('Codified Game Plan'!$I$3:$I$477,'Codified Game Plan'!$E$3:$E$477,A128))</f>
        <v/>
      </c>
      <c r="F128" s="658" t="str">
        <f t="shared" si="2"/>
        <v>      - </v>
      </c>
      <c r="G128" s="421"/>
      <c r="H128" s="421"/>
      <c r="I128" s="421"/>
      <c r="J128" s="421"/>
      <c r="K128" s="421"/>
      <c r="L128" s="421"/>
      <c r="M128" s="421"/>
      <c r="N128" s="421"/>
      <c r="O128" s="421"/>
      <c r="P128" s="421"/>
      <c r="Q128" s="421"/>
      <c r="R128" s="421"/>
      <c r="S128" s="421"/>
      <c r="T128" s="421"/>
      <c r="U128" s="689"/>
      <c r="V128" s="689"/>
      <c r="W128" s="689"/>
      <c r="X128" s="689"/>
      <c r="Y128" s="689"/>
      <c r="Z128" s="689"/>
      <c r="AA128" s="689"/>
      <c r="AB128" s="689"/>
      <c r="AC128" s="689"/>
      <c r="AD128" s="689"/>
      <c r="AE128" s="689"/>
      <c r="AF128" s="689"/>
      <c r="AG128" s="689"/>
      <c r="AH128" s="689"/>
      <c r="AI128" s="689"/>
      <c r="AJ128" s="689"/>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c r="BK128" s="689"/>
      <c r="BL128" s="689"/>
      <c r="BM128" s="689"/>
      <c r="BN128" s="689"/>
      <c r="BO128" s="689"/>
      <c r="BP128" s="689"/>
      <c r="BQ128" s="689"/>
      <c r="BR128" s="689"/>
      <c r="BS128" s="689"/>
      <c r="BT128" s="689"/>
      <c r="BU128" s="689"/>
      <c r="BV128" s="689"/>
      <c r="BW128" s="421"/>
    </row>
    <row r="129" ht="15.0" customHeight="1">
      <c r="A129" s="634"/>
      <c r="B129" s="421" t="str">
        <f>IF(ISTEXT(A129),SUMIF('Production Calendar'!$F$3:$F$2071,'Garden Layout (to copy)'!$A129,'Production Calendar'!$G$3:$G$2701),"")</f>
        <v/>
      </c>
      <c r="C129" s="656" t="str">
        <f t="shared" si="1"/>
        <v/>
      </c>
      <c r="D129" s="657" t="str">
        <f t="array" ref="D129">IF(ISBLANK(A129),"",XLOOKUP($A129,'Codified Game Plan'!$E$3:$E$477,'Codified Game Plan'!$G$3:$G$477,0))</f>
        <v/>
      </c>
      <c r="E129" s="657" t="str">
        <f>IF(ISBLANK(A129),"",MAXIFS('Codified Game Plan'!$I$3:$I$477,'Codified Game Plan'!$E$3:$E$477,A129))</f>
        <v/>
      </c>
      <c r="F129" s="658" t="str">
        <f t="shared" si="2"/>
        <v>      - </v>
      </c>
      <c r="G129" s="421"/>
      <c r="H129" s="421"/>
      <c r="I129" s="421"/>
      <c r="J129" s="421"/>
      <c r="K129" s="421"/>
      <c r="L129" s="421"/>
      <c r="M129" s="421"/>
      <c r="N129" s="421"/>
      <c r="O129" s="421"/>
      <c r="P129" s="421"/>
      <c r="Q129" s="421"/>
      <c r="R129" s="421"/>
      <c r="S129" s="421"/>
      <c r="T129" s="421"/>
      <c r="U129" s="689"/>
      <c r="V129" s="689"/>
      <c r="W129" s="689"/>
      <c r="X129" s="689"/>
      <c r="Y129" s="689"/>
      <c r="Z129" s="689"/>
      <c r="AA129" s="689"/>
      <c r="AB129" s="689"/>
      <c r="AC129" s="689"/>
      <c r="AD129" s="689"/>
      <c r="AE129" s="689"/>
      <c r="AF129" s="689"/>
      <c r="AG129" s="689"/>
      <c r="AH129" s="689"/>
      <c r="AI129" s="689"/>
      <c r="AJ129" s="689"/>
      <c r="AK129" s="689"/>
      <c r="AL129" s="689"/>
      <c r="AM129" s="689"/>
      <c r="AN129" s="689"/>
      <c r="AO129" s="689"/>
      <c r="AP129" s="689"/>
      <c r="AQ129" s="689"/>
      <c r="AR129" s="689"/>
      <c r="AS129" s="689"/>
      <c r="AT129" s="689"/>
      <c r="AU129" s="689"/>
      <c r="AV129" s="689"/>
      <c r="AW129" s="689"/>
      <c r="AX129" s="689"/>
      <c r="AY129" s="689"/>
      <c r="AZ129" s="689"/>
      <c r="BA129" s="689"/>
      <c r="BB129" s="689"/>
      <c r="BC129" s="689"/>
      <c r="BD129" s="689"/>
      <c r="BE129" s="689"/>
      <c r="BF129" s="689"/>
      <c r="BG129" s="689"/>
      <c r="BH129" s="689"/>
      <c r="BI129" s="689"/>
      <c r="BJ129" s="689"/>
      <c r="BK129" s="689"/>
      <c r="BL129" s="689"/>
      <c r="BM129" s="689"/>
      <c r="BN129" s="689"/>
      <c r="BO129" s="689"/>
      <c r="BP129" s="689"/>
      <c r="BQ129" s="689"/>
      <c r="BR129" s="689"/>
      <c r="BS129" s="689"/>
      <c r="BT129" s="689"/>
      <c r="BU129" s="689"/>
      <c r="BV129" s="689"/>
      <c r="BW129" s="421"/>
    </row>
    <row r="130" ht="15.0" customHeight="1">
      <c r="A130" s="634"/>
      <c r="B130" s="421" t="str">
        <f>IF(ISTEXT(A130),SUMIF('Production Calendar'!$F$3:$F$2071,'Garden Layout (to copy)'!$A130,'Production Calendar'!$G$3:$G$2701),"")</f>
        <v/>
      </c>
      <c r="C130" s="656" t="str">
        <f t="shared" si="1"/>
        <v/>
      </c>
      <c r="D130" s="657" t="str">
        <f t="array" ref="D130">IF(ISBLANK(A130),"",XLOOKUP($A130,'Codified Game Plan'!$E$3:$E$477,'Codified Game Plan'!$G$3:$G$477,0))</f>
        <v/>
      </c>
      <c r="E130" s="657" t="str">
        <f>IF(ISBLANK(A130),"",MAXIFS('Codified Game Plan'!$I$3:$I$477,'Codified Game Plan'!$E$3:$E$477,A130))</f>
        <v/>
      </c>
      <c r="F130" s="658" t="str">
        <f t="shared" si="2"/>
        <v>      - </v>
      </c>
      <c r="G130" s="421"/>
      <c r="H130" s="421"/>
      <c r="I130" s="421"/>
      <c r="J130" s="421"/>
      <c r="K130" s="421"/>
      <c r="L130" s="421"/>
      <c r="M130" s="421"/>
      <c r="N130" s="421"/>
      <c r="O130" s="421"/>
      <c r="P130" s="421"/>
      <c r="Q130" s="421"/>
      <c r="R130" s="421"/>
      <c r="S130" s="421"/>
      <c r="T130" s="421"/>
      <c r="U130" s="689"/>
      <c r="V130" s="689"/>
      <c r="W130" s="689"/>
      <c r="X130" s="689"/>
      <c r="Y130" s="689"/>
      <c r="Z130" s="689"/>
      <c r="AA130" s="689"/>
      <c r="AB130" s="689"/>
      <c r="AC130" s="689"/>
      <c r="AD130" s="689"/>
      <c r="AE130" s="689"/>
      <c r="AF130" s="689"/>
      <c r="AG130" s="689"/>
      <c r="AH130" s="689"/>
      <c r="AI130" s="689"/>
      <c r="AJ130" s="689"/>
      <c r="AK130" s="689"/>
      <c r="AL130" s="689"/>
      <c r="AM130" s="689"/>
      <c r="AN130" s="689"/>
      <c r="AO130" s="689"/>
      <c r="AP130" s="689"/>
      <c r="AQ130" s="689"/>
      <c r="AR130" s="689"/>
      <c r="AS130" s="689"/>
      <c r="AT130" s="689"/>
      <c r="AU130" s="689"/>
      <c r="AV130" s="689"/>
      <c r="AW130" s="689"/>
      <c r="AX130" s="689"/>
      <c r="AY130" s="689"/>
      <c r="AZ130" s="689"/>
      <c r="BA130" s="689"/>
      <c r="BB130" s="689"/>
      <c r="BC130" s="689"/>
      <c r="BD130" s="689"/>
      <c r="BE130" s="689"/>
      <c r="BF130" s="689"/>
      <c r="BG130" s="689"/>
      <c r="BH130" s="689"/>
      <c r="BI130" s="689"/>
      <c r="BJ130" s="689"/>
      <c r="BK130" s="689"/>
      <c r="BL130" s="689"/>
      <c r="BM130" s="689"/>
      <c r="BN130" s="689"/>
      <c r="BO130" s="689"/>
      <c r="BP130" s="689"/>
      <c r="BQ130" s="689"/>
      <c r="BR130" s="689"/>
      <c r="BS130" s="689"/>
      <c r="BT130" s="689"/>
      <c r="BU130" s="689"/>
      <c r="BV130" s="689"/>
      <c r="BW130" s="421"/>
    </row>
    <row r="131" ht="15.0" customHeight="1">
      <c r="A131" s="634"/>
      <c r="B131" s="421" t="str">
        <f>IF(ISTEXT(A131),SUMIF('Production Calendar'!$F$3:$F$2071,'Garden Layout (to copy)'!$A131,'Production Calendar'!$G$3:$G$2701),"")</f>
        <v/>
      </c>
      <c r="C131" s="656" t="str">
        <f t="shared" si="1"/>
        <v/>
      </c>
      <c r="D131" s="657" t="str">
        <f t="array" ref="D131">IF(ISBLANK(A131),"",XLOOKUP($A131,'Codified Game Plan'!$E$3:$E$477,'Codified Game Plan'!$G$3:$G$477,0))</f>
        <v/>
      </c>
      <c r="E131" s="657" t="str">
        <f>IF(ISBLANK(A131),"",MAXIFS('Codified Game Plan'!$I$3:$I$477,'Codified Game Plan'!$E$3:$E$477,A131))</f>
        <v/>
      </c>
      <c r="F131" s="658" t="str">
        <f t="shared" si="2"/>
        <v>      - </v>
      </c>
      <c r="G131" s="421"/>
      <c r="H131" s="421"/>
      <c r="I131" s="421"/>
      <c r="J131" s="421"/>
      <c r="K131" s="421"/>
      <c r="L131" s="421"/>
      <c r="M131" s="421"/>
      <c r="N131" s="421"/>
      <c r="O131" s="421"/>
      <c r="P131" s="421"/>
      <c r="Q131" s="421"/>
      <c r="R131" s="421"/>
      <c r="S131" s="421"/>
      <c r="T131" s="421"/>
      <c r="U131" s="689"/>
      <c r="V131" s="689"/>
      <c r="W131" s="689"/>
      <c r="X131" s="689"/>
      <c r="Y131" s="689"/>
      <c r="Z131" s="689"/>
      <c r="AA131" s="689"/>
      <c r="AB131" s="689"/>
      <c r="AC131" s="689"/>
      <c r="AD131" s="689"/>
      <c r="AE131" s="689"/>
      <c r="AF131" s="689"/>
      <c r="AG131" s="689"/>
      <c r="AH131" s="689"/>
      <c r="AI131" s="689"/>
      <c r="AJ131" s="689"/>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c r="BK131" s="689"/>
      <c r="BL131" s="689"/>
      <c r="BM131" s="689"/>
      <c r="BN131" s="689"/>
      <c r="BO131" s="689"/>
      <c r="BP131" s="689"/>
      <c r="BQ131" s="689"/>
      <c r="BR131" s="689"/>
      <c r="BS131" s="689"/>
      <c r="BT131" s="689"/>
      <c r="BU131" s="689"/>
      <c r="BV131" s="689"/>
      <c r="BW131" s="421"/>
    </row>
    <row r="132" ht="15.0" customHeight="1">
      <c r="A132" s="634"/>
      <c r="B132" s="421" t="str">
        <f>IF(ISTEXT(A132),SUMIF('Production Calendar'!$F$3:$F$2071,'Garden Layout (to copy)'!$A132,'Production Calendar'!$G$3:$G$2701),"")</f>
        <v/>
      </c>
      <c r="C132" s="656" t="str">
        <f t="shared" si="1"/>
        <v/>
      </c>
      <c r="D132" s="657" t="str">
        <f t="array" ref="D132">IF(ISBLANK(A132),"",XLOOKUP($A132,'Codified Game Plan'!$E$3:$E$477,'Codified Game Plan'!$G$3:$G$477,0))</f>
        <v/>
      </c>
      <c r="E132" s="657" t="str">
        <f>IF(ISBLANK(A132),"",MAXIFS('Codified Game Plan'!$I$3:$I$477,'Codified Game Plan'!$E$3:$E$477,A132))</f>
        <v/>
      </c>
      <c r="F132" s="658" t="str">
        <f t="shared" si="2"/>
        <v>      - </v>
      </c>
      <c r="G132" s="421"/>
      <c r="H132" s="421"/>
      <c r="I132" s="421"/>
      <c r="J132" s="421"/>
      <c r="K132" s="421"/>
      <c r="L132" s="421"/>
      <c r="M132" s="421"/>
      <c r="N132" s="421"/>
      <c r="O132" s="421"/>
      <c r="P132" s="421"/>
      <c r="Q132" s="421"/>
      <c r="R132" s="421"/>
      <c r="S132" s="421"/>
      <c r="T132" s="421"/>
      <c r="U132" s="689"/>
      <c r="V132" s="689"/>
      <c r="W132" s="689"/>
      <c r="X132" s="689"/>
      <c r="Y132" s="689"/>
      <c r="Z132" s="689"/>
      <c r="AA132" s="689"/>
      <c r="AB132" s="689"/>
      <c r="AC132" s="689"/>
      <c r="AD132" s="689"/>
      <c r="AE132" s="689"/>
      <c r="AF132" s="689"/>
      <c r="AG132" s="689"/>
      <c r="AH132" s="689"/>
      <c r="AI132" s="689"/>
      <c r="AJ132" s="689"/>
      <c r="AK132" s="689"/>
      <c r="AL132" s="689"/>
      <c r="AM132" s="689"/>
      <c r="AN132" s="689"/>
      <c r="AO132" s="689"/>
      <c r="AP132" s="689"/>
      <c r="AQ132" s="689"/>
      <c r="AR132" s="689"/>
      <c r="AS132" s="689"/>
      <c r="AT132" s="689"/>
      <c r="AU132" s="689"/>
      <c r="AV132" s="689"/>
      <c r="AW132" s="689"/>
      <c r="AX132" s="689"/>
      <c r="AY132" s="689"/>
      <c r="AZ132" s="689"/>
      <c r="BA132" s="689"/>
      <c r="BB132" s="689"/>
      <c r="BC132" s="689"/>
      <c r="BD132" s="689"/>
      <c r="BE132" s="689"/>
      <c r="BF132" s="689"/>
      <c r="BG132" s="689"/>
      <c r="BH132" s="689"/>
      <c r="BI132" s="689"/>
      <c r="BJ132" s="689"/>
      <c r="BK132" s="689"/>
      <c r="BL132" s="689"/>
      <c r="BM132" s="689"/>
      <c r="BN132" s="689"/>
      <c r="BO132" s="689"/>
      <c r="BP132" s="689"/>
      <c r="BQ132" s="689"/>
      <c r="BR132" s="689"/>
      <c r="BS132" s="689"/>
      <c r="BT132" s="689"/>
      <c r="BU132" s="689"/>
      <c r="BV132" s="689"/>
      <c r="BW132" s="421"/>
    </row>
    <row r="133" ht="15.0" customHeight="1">
      <c r="A133" s="634"/>
      <c r="B133" s="421" t="str">
        <f>IF(ISTEXT(A133),SUMIF('Production Calendar'!$F$3:$F$2071,'Garden Layout (to copy)'!$A133,'Production Calendar'!$G$3:$G$2701),"")</f>
        <v/>
      </c>
      <c r="C133" s="656" t="str">
        <f t="shared" si="1"/>
        <v/>
      </c>
      <c r="D133" s="657" t="str">
        <f t="array" ref="D133">IF(ISBLANK(A133),"",XLOOKUP($A133,'Codified Game Plan'!$E$3:$E$477,'Codified Game Plan'!$G$3:$G$477,0))</f>
        <v/>
      </c>
      <c r="E133" s="657" t="str">
        <f>IF(ISBLANK(A133),"",MAXIFS('Codified Game Plan'!$I$3:$I$477,'Codified Game Plan'!$E$3:$E$477,A133))</f>
        <v/>
      </c>
      <c r="F133" s="658" t="str">
        <f t="shared" si="2"/>
        <v>      - </v>
      </c>
      <c r="G133" s="421"/>
      <c r="H133" s="421"/>
      <c r="I133" s="421"/>
      <c r="J133" s="421"/>
      <c r="K133" s="421"/>
      <c r="L133" s="421"/>
      <c r="M133" s="421"/>
      <c r="N133" s="421"/>
      <c r="O133" s="421"/>
      <c r="P133" s="421"/>
      <c r="Q133" s="421"/>
      <c r="R133" s="421"/>
      <c r="S133" s="421"/>
      <c r="T133" s="421"/>
      <c r="U133" s="689"/>
      <c r="V133" s="689"/>
      <c r="W133" s="689"/>
      <c r="X133" s="689"/>
      <c r="Y133" s="689"/>
      <c r="Z133" s="689"/>
      <c r="AA133" s="689"/>
      <c r="AB133" s="689"/>
      <c r="AC133" s="689"/>
      <c r="AD133" s="689"/>
      <c r="AE133" s="689"/>
      <c r="AF133" s="689"/>
      <c r="AG133" s="689"/>
      <c r="AH133" s="689"/>
      <c r="AI133" s="689"/>
      <c r="AJ133" s="689"/>
      <c r="AK133" s="689"/>
      <c r="AL133" s="689"/>
      <c r="AM133" s="689"/>
      <c r="AN133" s="689"/>
      <c r="AO133" s="689"/>
      <c r="AP133" s="689"/>
      <c r="AQ133" s="689"/>
      <c r="AR133" s="689"/>
      <c r="AS133" s="689"/>
      <c r="AT133" s="689"/>
      <c r="AU133" s="689"/>
      <c r="AV133" s="689"/>
      <c r="AW133" s="689"/>
      <c r="AX133" s="689"/>
      <c r="AY133" s="689"/>
      <c r="AZ133" s="689"/>
      <c r="BA133" s="689"/>
      <c r="BB133" s="689"/>
      <c r="BC133" s="689"/>
      <c r="BD133" s="689"/>
      <c r="BE133" s="689"/>
      <c r="BF133" s="689"/>
      <c r="BG133" s="689"/>
      <c r="BH133" s="689"/>
      <c r="BI133" s="689"/>
      <c r="BJ133" s="689"/>
      <c r="BK133" s="689"/>
      <c r="BL133" s="689"/>
      <c r="BM133" s="689"/>
      <c r="BN133" s="689"/>
      <c r="BO133" s="689"/>
      <c r="BP133" s="689"/>
      <c r="BQ133" s="689"/>
      <c r="BR133" s="689"/>
      <c r="BS133" s="689"/>
      <c r="BT133" s="689"/>
      <c r="BU133" s="689"/>
      <c r="BV133" s="689"/>
      <c r="BW133" s="421"/>
    </row>
    <row r="134" ht="15.0" customHeight="1">
      <c r="A134" s="634"/>
      <c r="B134" s="421" t="str">
        <f>IF(ISTEXT(A134),SUMIF('Production Calendar'!$F$3:$F$2071,'Garden Layout (to copy)'!$A134,'Production Calendar'!$G$3:$G$2701),"")</f>
        <v/>
      </c>
      <c r="C134" s="656" t="str">
        <f t="shared" si="1"/>
        <v/>
      </c>
      <c r="D134" s="657" t="str">
        <f t="array" ref="D134">IF(ISBLANK(A134),"",XLOOKUP($A134,'Codified Game Plan'!$E$3:$E$477,'Codified Game Plan'!$G$3:$G$477,0))</f>
        <v/>
      </c>
      <c r="E134" s="657" t="str">
        <f>IF(ISBLANK(A134),"",MAXIFS('Codified Game Plan'!$I$3:$I$477,'Codified Game Plan'!$E$3:$E$477,A134))</f>
        <v/>
      </c>
      <c r="F134" s="658" t="str">
        <f t="shared" si="2"/>
        <v>      - </v>
      </c>
      <c r="G134" s="421"/>
      <c r="H134" s="421"/>
      <c r="I134" s="421"/>
      <c r="J134" s="421"/>
      <c r="K134" s="421"/>
      <c r="L134" s="421"/>
      <c r="M134" s="421"/>
      <c r="N134" s="421"/>
      <c r="O134" s="421"/>
      <c r="P134" s="421"/>
      <c r="Q134" s="421"/>
      <c r="R134" s="421"/>
      <c r="S134" s="421"/>
      <c r="T134" s="421"/>
      <c r="U134" s="689"/>
      <c r="V134" s="689"/>
      <c r="W134" s="689"/>
      <c r="X134" s="689"/>
      <c r="Y134" s="689"/>
      <c r="Z134" s="689"/>
      <c r="AA134" s="689"/>
      <c r="AB134" s="689"/>
      <c r="AC134" s="689"/>
      <c r="AD134" s="689"/>
      <c r="AE134" s="689"/>
      <c r="AF134" s="689"/>
      <c r="AG134" s="689"/>
      <c r="AH134" s="689"/>
      <c r="AI134" s="689"/>
      <c r="AJ134" s="689"/>
      <c r="AK134" s="689"/>
      <c r="AL134" s="689"/>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89"/>
      <c r="BK134" s="689"/>
      <c r="BL134" s="689"/>
      <c r="BM134" s="689"/>
      <c r="BN134" s="689"/>
      <c r="BO134" s="689"/>
      <c r="BP134" s="689"/>
      <c r="BQ134" s="689"/>
      <c r="BR134" s="689"/>
      <c r="BS134" s="689"/>
      <c r="BT134" s="689"/>
      <c r="BU134" s="689"/>
      <c r="BV134" s="689"/>
      <c r="BW134" s="421"/>
    </row>
    <row r="135" ht="15.0" customHeight="1">
      <c r="A135" s="634"/>
      <c r="B135" s="421" t="str">
        <f>IF(ISTEXT(A135),SUMIF('Production Calendar'!$F$3:$F$2071,'Garden Layout (to copy)'!$A135,'Production Calendar'!$G$3:$G$2701),"")</f>
        <v/>
      </c>
      <c r="C135" s="656" t="str">
        <f t="shared" si="1"/>
        <v/>
      </c>
      <c r="D135" s="657" t="str">
        <f t="array" ref="D135">IF(ISBLANK(A135),"",XLOOKUP($A135,'Codified Game Plan'!$E$3:$E$477,'Codified Game Plan'!$G$3:$G$477,0))</f>
        <v/>
      </c>
      <c r="E135" s="657" t="str">
        <f>IF(ISBLANK(A135),"",MAXIFS('Codified Game Plan'!$I$3:$I$477,'Codified Game Plan'!$E$3:$E$477,A135))</f>
        <v/>
      </c>
      <c r="F135" s="658" t="str">
        <f t="shared" si="2"/>
        <v>      - </v>
      </c>
      <c r="G135" s="421"/>
      <c r="H135" s="421"/>
      <c r="I135" s="421"/>
      <c r="J135" s="421"/>
      <c r="K135" s="421"/>
      <c r="L135" s="421"/>
      <c r="M135" s="421"/>
      <c r="N135" s="421"/>
      <c r="O135" s="421"/>
      <c r="P135" s="421"/>
      <c r="Q135" s="421"/>
      <c r="R135" s="421"/>
      <c r="S135" s="421"/>
      <c r="T135" s="421"/>
      <c r="U135" s="689"/>
      <c r="V135" s="689"/>
      <c r="W135" s="689"/>
      <c r="X135" s="689"/>
      <c r="Y135" s="689"/>
      <c r="Z135" s="689"/>
      <c r="AA135" s="689"/>
      <c r="AB135" s="689"/>
      <c r="AC135" s="689"/>
      <c r="AD135" s="689"/>
      <c r="AE135" s="689"/>
      <c r="AF135" s="689"/>
      <c r="AG135" s="689"/>
      <c r="AH135" s="689"/>
      <c r="AI135" s="689"/>
      <c r="AJ135" s="689"/>
      <c r="AK135" s="689"/>
      <c r="AL135" s="689"/>
      <c r="AM135" s="689"/>
      <c r="AN135" s="689"/>
      <c r="AO135" s="689"/>
      <c r="AP135" s="689"/>
      <c r="AQ135" s="689"/>
      <c r="AR135" s="689"/>
      <c r="AS135" s="689"/>
      <c r="AT135" s="689"/>
      <c r="AU135" s="689"/>
      <c r="AV135" s="689"/>
      <c r="AW135" s="689"/>
      <c r="AX135" s="689"/>
      <c r="AY135" s="689"/>
      <c r="AZ135" s="689"/>
      <c r="BA135" s="689"/>
      <c r="BB135" s="689"/>
      <c r="BC135" s="689"/>
      <c r="BD135" s="689"/>
      <c r="BE135" s="689"/>
      <c r="BF135" s="689"/>
      <c r="BG135" s="689"/>
      <c r="BH135" s="689"/>
      <c r="BI135" s="689"/>
      <c r="BJ135" s="689"/>
      <c r="BK135" s="689"/>
      <c r="BL135" s="689"/>
      <c r="BM135" s="689"/>
      <c r="BN135" s="689"/>
      <c r="BO135" s="689"/>
      <c r="BP135" s="689"/>
      <c r="BQ135" s="689"/>
      <c r="BR135" s="689"/>
      <c r="BS135" s="689"/>
      <c r="BT135" s="689"/>
      <c r="BU135" s="689"/>
      <c r="BV135" s="689"/>
      <c r="BW135" s="421"/>
    </row>
    <row r="136" ht="15.0" customHeight="1">
      <c r="A136" s="634"/>
      <c r="B136" s="421" t="str">
        <f>IF(ISTEXT(A136),SUMIF('Production Calendar'!$F$3:$F$2071,'Garden Layout (to copy)'!$A136,'Production Calendar'!$G$3:$G$2701),"")</f>
        <v/>
      </c>
      <c r="C136" s="656" t="str">
        <f t="shared" si="1"/>
        <v/>
      </c>
      <c r="D136" s="657" t="str">
        <f t="array" ref="D136">IF(ISBLANK(A136),"",XLOOKUP($A136,'Codified Game Plan'!$E$3:$E$477,'Codified Game Plan'!$G$3:$G$477,0))</f>
        <v/>
      </c>
      <c r="E136" s="657" t="str">
        <f>IF(ISBLANK(A136),"",MAXIFS('Codified Game Plan'!$I$3:$I$477,'Codified Game Plan'!$E$3:$E$477,A136))</f>
        <v/>
      </c>
      <c r="F136" s="658" t="str">
        <f t="shared" si="2"/>
        <v>      - </v>
      </c>
      <c r="G136" s="421"/>
      <c r="H136" s="421"/>
      <c r="I136" s="421"/>
      <c r="J136" s="421"/>
      <c r="K136" s="421"/>
      <c r="L136" s="421"/>
      <c r="M136" s="421"/>
      <c r="N136" s="421"/>
      <c r="O136" s="421"/>
      <c r="P136" s="421"/>
      <c r="Q136" s="421"/>
      <c r="R136" s="421"/>
      <c r="S136" s="421"/>
      <c r="T136" s="421"/>
      <c r="U136" s="689"/>
      <c r="V136" s="689"/>
      <c r="W136" s="689"/>
      <c r="X136" s="689"/>
      <c r="Y136" s="689"/>
      <c r="Z136" s="689"/>
      <c r="AA136" s="689"/>
      <c r="AB136" s="689"/>
      <c r="AC136" s="689"/>
      <c r="AD136" s="689"/>
      <c r="AE136" s="689"/>
      <c r="AF136" s="689"/>
      <c r="AG136" s="689"/>
      <c r="AH136" s="689"/>
      <c r="AI136" s="689"/>
      <c r="AJ136" s="689"/>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c r="BK136" s="689"/>
      <c r="BL136" s="689"/>
      <c r="BM136" s="689"/>
      <c r="BN136" s="689"/>
      <c r="BO136" s="689"/>
      <c r="BP136" s="689"/>
      <c r="BQ136" s="689"/>
      <c r="BR136" s="689"/>
      <c r="BS136" s="689"/>
      <c r="BT136" s="689"/>
      <c r="BU136" s="689"/>
      <c r="BV136" s="689"/>
      <c r="BW136" s="421"/>
    </row>
    <row r="137" ht="15.0" customHeight="1">
      <c r="A137" s="634"/>
      <c r="B137" s="421" t="str">
        <f>IF(ISTEXT(A137),SUMIF('Production Calendar'!$F$3:$F$2071,'Garden Layout (to copy)'!$A137,'Production Calendar'!$G$3:$G$2701),"")</f>
        <v/>
      </c>
      <c r="C137" s="656" t="str">
        <f t="shared" si="1"/>
        <v/>
      </c>
      <c r="D137" s="657" t="str">
        <f t="array" ref="D137">IF(ISBLANK(A137),"",XLOOKUP($A137,'Codified Game Plan'!$E$3:$E$477,'Codified Game Plan'!$G$3:$G$477,0))</f>
        <v/>
      </c>
      <c r="E137" s="657" t="str">
        <f>IF(ISBLANK(A137),"",MAXIFS('Codified Game Plan'!$I$3:$I$477,'Codified Game Plan'!$E$3:$E$477,A137))</f>
        <v/>
      </c>
      <c r="F137" s="658" t="str">
        <f t="shared" si="2"/>
        <v>      - </v>
      </c>
      <c r="G137" s="421"/>
      <c r="H137" s="421"/>
      <c r="I137" s="421"/>
      <c r="J137" s="421"/>
      <c r="K137" s="421"/>
      <c r="L137" s="421"/>
      <c r="M137" s="421"/>
      <c r="N137" s="421"/>
      <c r="O137" s="421"/>
      <c r="P137" s="421"/>
      <c r="Q137" s="421"/>
      <c r="R137" s="421"/>
      <c r="S137" s="421"/>
      <c r="T137" s="421"/>
      <c r="U137" s="689"/>
      <c r="V137" s="689"/>
      <c r="W137" s="689"/>
      <c r="X137" s="689"/>
      <c r="Y137" s="689"/>
      <c r="Z137" s="689"/>
      <c r="AA137" s="689"/>
      <c r="AB137" s="689"/>
      <c r="AC137" s="689"/>
      <c r="AD137" s="689"/>
      <c r="AE137" s="689"/>
      <c r="AF137" s="689"/>
      <c r="AG137" s="689"/>
      <c r="AH137" s="689"/>
      <c r="AI137" s="689"/>
      <c r="AJ137" s="689"/>
      <c r="AK137" s="689"/>
      <c r="AL137" s="689"/>
      <c r="AM137" s="689"/>
      <c r="AN137" s="689"/>
      <c r="AO137" s="689"/>
      <c r="AP137" s="689"/>
      <c r="AQ137" s="689"/>
      <c r="AR137" s="689"/>
      <c r="AS137" s="689"/>
      <c r="AT137" s="689"/>
      <c r="AU137" s="689"/>
      <c r="AV137" s="689"/>
      <c r="AW137" s="689"/>
      <c r="AX137" s="689"/>
      <c r="AY137" s="689"/>
      <c r="AZ137" s="689"/>
      <c r="BA137" s="689"/>
      <c r="BB137" s="689"/>
      <c r="BC137" s="689"/>
      <c r="BD137" s="689"/>
      <c r="BE137" s="689"/>
      <c r="BF137" s="689"/>
      <c r="BG137" s="689"/>
      <c r="BH137" s="689"/>
      <c r="BI137" s="689"/>
      <c r="BJ137" s="689"/>
      <c r="BK137" s="689"/>
      <c r="BL137" s="689"/>
      <c r="BM137" s="689"/>
      <c r="BN137" s="689"/>
      <c r="BO137" s="689"/>
      <c r="BP137" s="689"/>
      <c r="BQ137" s="689"/>
      <c r="BR137" s="689"/>
      <c r="BS137" s="689"/>
      <c r="BT137" s="689"/>
      <c r="BU137" s="689"/>
      <c r="BV137" s="689"/>
      <c r="BW137" s="421"/>
    </row>
    <row r="138" ht="15.0" customHeight="1">
      <c r="A138" s="634"/>
      <c r="B138" s="421" t="str">
        <f>IF(ISTEXT(A138),SUMIF('Production Calendar'!$F$3:$F$2071,'Garden Layout (to copy)'!$A138,'Production Calendar'!$G$3:$G$2701),"")</f>
        <v/>
      </c>
      <c r="C138" s="656" t="str">
        <f t="shared" si="1"/>
        <v/>
      </c>
      <c r="D138" s="657" t="str">
        <f t="array" ref="D138">IF(ISBLANK(A138),"",XLOOKUP($A138,'Codified Game Plan'!$E$3:$E$477,'Codified Game Plan'!$G$3:$G$477,0))</f>
        <v/>
      </c>
      <c r="E138" s="657" t="str">
        <f>IF(ISBLANK(A138),"",MAXIFS('Codified Game Plan'!$I$3:$I$477,'Codified Game Plan'!$E$3:$E$477,A138))</f>
        <v/>
      </c>
      <c r="F138" s="658" t="str">
        <f t="shared" si="2"/>
        <v>      - </v>
      </c>
      <c r="G138" s="421"/>
      <c r="H138" s="421"/>
      <c r="I138" s="421"/>
      <c r="J138" s="421"/>
      <c r="K138" s="421"/>
      <c r="L138" s="421"/>
      <c r="M138" s="421"/>
      <c r="N138" s="421"/>
      <c r="O138" s="421"/>
      <c r="P138" s="421"/>
      <c r="Q138" s="421"/>
      <c r="R138" s="421"/>
      <c r="S138" s="421"/>
      <c r="T138" s="421"/>
      <c r="U138" s="689"/>
      <c r="V138" s="689"/>
      <c r="W138" s="689"/>
      <c r="X138" s="689"/>
      <c r="Y138" s="689"/>
      <c r="Z138" s="689"/>
      <c r="AA138" s="689"/>
      <c r="AB138" s="689"/>
      <c r="AC138" s="689"/>
      <c r="AD138" s="689"/>
      <c r="AE138" s="689"/>
      <c r="AF138" s="689"/>
      <c r="AG138" s="689"/>
      <c r="AH138" s="689"/>
      <c r="AI138" s="689"/>
      <c r="AJ138" s="689"/>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c r="BK138" s="689"/>
      <c r="BL138" s="689"/>
      <c r="BM138" s="689"/>
      <c r="BN138" s="689"/>
      <c r="BO138" s="689"/>
      <c r="BP138" s="689"/>
      <c r="BQ138" s="689"/>
      <c r="BR138" s="689"/>
      <c r="BS138" s="689"/>
      <c r="BT138" s="689"/>
      <c r="BU138" s="689"/>
      <c r="BV138" s="689"/>
      <c r="BW138" s="421"/>
    </row>
    <row r="139" ht="15.0" customHeight="1">
      <c r="A139" s="634"/>
      <c r="B139" s="421" t="str">
        <f>IF(ISTEXT(A139),SUMIF('Production Calendar'!$F$3:$F$2071,'Garden Layout (to copy)'!$A139,'Production Calendar'!$G$3:$G$2701),"")</f>
        <v/>
      </c>
      <c r="C139" s="656" t="str">
        <f t="shared" si="1"/>
        <v/>
      </c>
      <c r="D139" s="657" t="str">
        <f t="array" ref="D139">IF(ISBLANK(A139),"",XLOOKUP($A139,'Codified Game Plan'!$E$3:$E$477,'Codified Game Plan'!$G$3:$G$477,0))</f>
        <v/>
      </c>
      <c r="E139" s="657" t="str">
        <f>IF(ISBLANK(A139),"",MAXIFS('Codified Game Plan'!$I$3:$I$477,'Codified Game Plan'!$E$3:$E$477,A139))</f>
        <v/>
      </c>
      <c r="F139" s="658" t="str">
        <f t="shared" si="2"/>
        <v>      - </v>
      </c>
      <c r="G139" s="421"/>
      <c r="H139" s="421"/>
      <c r="I139" s="421"/>
      <c r="J139" s="421"/>
      <c r="K139" s="421"/>
      <c r="L139" s="421"/>
      <c r="M139" s="421"/>
      <c r="N139" s="421"/>
      <c r="O139" s="421"/>
      <c r="P139" s="421"/>
      <c r="Q139" s="421"/>
      <c r="R139" s="421"/>
      <c r="S139" s="421"/>
      <c r="T139" s="421"/>
      <c r="U139" s="689"/>
      <c r="V139" s="689"/>
      <c r="W139" s="689"/>
      <c r="X139" s="689"/>
      <c r="Y139" s="689"/>
      <c r="Z139" s="689"/>
      <c r="AA139" s="689"/>
      <c r="AB139" s="689"/>
      <c r="AC139" s="689"/>
      <c r="AD139" s="689"/>
      <c r="AE139" s="689"/>
      <c r="AF139" s="689"/>
      <c r="AG139" s="689"/>
      <c r="AH139" s="689"/>
      <c r="AI139" s="689"/>
      <c r="AJ139" s="689"/>
      <c r="AK139" s="689"/>
      <c r="AL139" s="689"/>
      <c r="AM139" s="689"/>
      <c r="AN139" s="689"/>
      <c r="AO139" s="689"/>
      <c r="AP139" s="689"/>
      <c r="AQ139" s="689"/>
      <c r="AR139" s="689"/>
      <c r="AS139" s="689"/>
      <c r="AT139" s="689"/>
      <c r="AU139" s="689"/>
      <c r="AV139" s="689"/>
      <c r="AW139" s="689"/>
      <c r="AX139" s="689"/>
      <c r="AY139" s="689"/>
      <c r="AZ139" s="689"/>
      <c r="BA139" s="689"/>
      <c r="BB139" s="689"/>
      <c r="BC139" s="689"/>
      <c r="BD139" s="689"/>
      <c r="BE139" s="689"/>
      <c r="BF139" s="689"/>
      <c r="BG139" s="689"/>
      <c r="BH139" s="689"/>
      <c r="BI139" s="689"/>
      <c r="BJ139" s="689"/>
      <c r="BK139" s="689"/>
      <c r="BL139" s="689"/>
      <c r="BM139" s="689"/>
      <c r="BN139" s="689"/>
      <c r="BO139" s="689"/>
      <c r="BP139" s="689"/>
      <c r="BQ139" s="689"/>
      <c r="BR139" s="689"/>
      <c r="BS139" s="689"/>
      <c r="BT139" s="689"/>
      <c r="BU139" s="689"/>
      <c r="BV139" s="689"/>
      <c r="BW139" s="421"/>
    </row>
    <row r="140" ht="15.0" customHeight="1">
      <c r="A140" s="634"/>
      <c r="B140" s="421" t="str">
        <f>IF(ISTEXT(A140),SUMIF('Production Calendar'!$F$3:$F$2071,'Garden Layout (to copy)'!$A140,'Production Calendar'!$G$3:$G$2701),"")</f>
        <v/>
      </c>
      <c r="C140" s="656" t="str">
        <f t="shared" si="1"/>
        <v/>
      </c>
      <c r="D140" s="657" t="str">
        <f t="array" ref="D140">IF(ISBLANK(A140),"",XLOOKUP($A140,'Codified Game Plan'!$E$3:$E$477,'Codified Game Plan'!$G$3:$G$477,0))</f>
        <v/>
      </c>
      <c r="E140" s="657" t="str">
        <f>IF(ISBLANK(A140),"",MAXIFS('Codified Game Plan'!$I$3:$I$477,'Codified Game Plan'!$E$3:$E$477,A140))</f>
        <v/>
      </c>
      <c r="F140" s="658" t="str">
        <f t="shared" si="2"/>
        <v>      - </v>
      </c>
      <c r="G140" s="421"/>
      <c r="H140" s="421"/>
      <c r="I140" s="421"/>
      <c r="J140" s="421"/>
      <c r="K140" s="421"/>
      <c r="L140" s="421"/>
      <c r="M140" s="421"/>
      <c r="N140" s="421"/>
      <c r="O140" s="421"/>
      <c r="P140" s="421"/>
      <c r="Q140" s="421"/>
      <c r="R140" s="421"/>
      <c r="S140" s="421"/>
      <c r="T140" s="421"/>
      <c r="U140" s="689"/>
      <c r="V140" s="689"/>
      <c r="W140" s="689"/>
      <c r="X140" s="689"/>
      <c r="Y140" s="689"/>
      <c r="Z140" s="689"/>
      <c r="AA140" s="689"/>
      <c r="AB140" s="689"/>
      <c r="AC140" s="689"/>
      <c r="AD140" s="689"/>
      <c r="AE140" s="689"/>
      <c r="AF140" s="689"/>
      <c r="AG140" s="689"/>
      <c r="AH140" s="689"/>
      <c r="AI140" s="689"/>
      <c r="AJ140" s="689"/>
      <c r="AK140" s="689"/>
      <c r="AL140" s="689"/>
      <c r="AM140" s="689"/>
      <c r="AN140" s="689"/>
      <c r="AO140" s="689"/>
      <c r="AP140" s="689"/>
      <c r="AQ140" s="689"/>
      <c r="AR140" s="689"/>
      <c r="AS140" s="689"/>
      <c r="AT140" s="689"/>
      <c r="AU140" s="689"/>
      <c r="AV140" s="689"/>
      <c r="AW140" s="689"/>
      <c r="AX140" s="689"/>
      <c r="AY140" s="689"/>
      <c r="AZ140" s="689"/>
      <c r="BA140" s="689"/>
      <c r="BB140" s="689"/>
      <c r="BC140" s="689"/>
      <c r="BD140" s="689"/>
      <c r="BE140" s="689"/>
      <c r="BF140" s="689"/>
      <c r="BG140" s="689"/>
      <c r="BH140" s="689"/>
      <c r="BI140" s="689"/>
      <c r="BJ140" s="689"/>
      <c r="BK140" s="689"/>
      <c r="BL140" s="689"/>
      <c r="BM140" s="689"/>
      <c r="BN140" s="689"/>
      <c r="BO140" s="689"/>
      <c r="BP140" s="689"/>
      <c r="BQ140" s="689"/>
      <c r="BR140" s="689"/>
      <c r="BS140" s="689"/>
      <c r="BT140" s="689"/>
      <c r="BU140" s="689"/>
      <c r="BV140" s="689"/>
      <c r="BW140" s="421"/>
    </row>
    <row r="141" ht="15.0" customHeight="1">
      <c r="A141" s="634"/>
      <c r="B141" s="421" t="str">
        <f>IF(ISTEXT(A141),SUMIF('Production Calendar'!$F$3:$F$2071,'Garden Layout (to copy)'!$A141,'Production Calendar'!$G$3:$G$2701),"")</f>
        <v/>
      </c>
      <c r="C141" s="656" t="str">
        <f t="shared" si="1"/>
        <v/>
      </c>
      <c r="D141" s="657" t="str">
        <f t="array" ref="D141">IF(ISBLANK(A141),"",XLOOKUP($A141,'Codified Game Plan'!$E$3:$E$477,'Codified Game Plan'!$G$3:$G$477,0))</f>
        <v/>
      </c>
      <c r="E141" s="657" t="str">
        <f>IF(ISBLANK(A141),"",MAXIFS('Codified Game Plan'!$I$3:$I$477,'Codified Game Plan'!$E$3:$E$477,A141))</f>
        <v/>
      </c>
      <c r="F141" s="658" t="str">
        <f t="shared" si="2"/>
        <v>      - </v>
      </c>
      <c r="G141" s="421"/>
      <c r="H141" s="421"/>
      <c r="I141" s="421"/>
      <c r="J141" s="421"/>
      <c r="K141" s="421"/>
      <c r="L141" s="421"/>
      <c r="M141" s="421"/>
      <c r="N141" s="421"/>
      <c r="O141" s="421"/>
      <c r="P141" s="421"/>
      <c r="Q141" s="421"/>
      <c r="R141" s="421"/>
      <c r="S141" s="421"/>
      <c r="T141" s="421"/>
      <c r="U141" s="689"/>
      <c r="V141" s="689"/>
      <c r="W141" s="689"/>
      <c r="X141" s="689"/>
      <c r="Y141" s="689"/>
      <c r="Z141" s="689"/>
      <c r="AA141" s="689"/>
      <c r="AB141" s="689"/>
      <c r="AC141" s="689"/>
      <c r="AD141" s="689"/>
      <c r="AE141" s="689"/>
      <c r="AF141" s="689"/>
      <c r="AG141" s="689"/>
      <c r="AH141" s="689"/>
      <c r="AI141" s="689"/>
      <c r="AJ141" s="689"/>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c r="BK141" s="689"/>
      <c r="BL141" s="689"/>
      <c r="BM141" s="689"/>
      <c r="BN141" s="689"/>
      <c r="BO141" s="689"/>
      <c r="BP141" s="689"/>
      <c r="BQ141" s="689"/>
      <c r="BR141" s="689"/>
      <c r="BS141" s="689"/>
      <c r="BT141" s="689"/>
      <c r="BU141" s="689"/>
      <c r="BV141" s="689"/>
      <c r="BW141" s="421"/>
    </row>
    <row r="142" ht="15.0" customHeight="1">
      <c r="A142" s="634"/>
      <c r="B142" s="421" t="str">
        <f>IF(ISTEXT(A142),SUMIF('Production Calendar'!$F$3:$F$2071,'Garden Layout (to copy)'!$A142,'Production Calendar'!$G$3:$G$2701),"")</f>
        <v/>
      </c>
      <c r="C142" s="656" t="str">
        <f t="shared" si="1"/>
        <v/>
      </c>
      <c r="D142" s="657" t="str">
        <f t="array" ref="D142">IF(ISBLANK(A142),"",XLOOKUP($A142,'Codified Game Plan'!$E$3:$E$477,'Codified Game Plan'!$G$3:$G$477,0))</f>
        <v/>
      </c>
      <c r="E142" s="657" t="str">
        <f>IF(ISBLANK(A142),"",MAXIFS('Codified Game Plan'!$I$3:$I$477,'Codified Game Plan'!$E$3:$E$477,A142))</f>
        <v/>
      </c>
      <c r="F142" s="658" t="str">
        <f t="shared" si="2"/>
        <v>      - </v>
      </c>
      <c r="G142" s="421"/>
      <c r="H142" s="421"/>
      <c r="I142" s="421"/>
      <c r="J142" s="421"/>
      <c r="K142" s="421"/>
      <c r="L142" s="421"/>
      <c r="M142" s="421"/>
      <c r="N142" s="421"/>
      <c r="O142" s="421"/>
      <c r="P142" s="421"/>
      <c r="Q142" s="421"/>
      <c r="R142" s="421"/>
      <c r="S142" s="421"/>
      <c r="T142" s="421"/>
      <c r="U142" s="689"/>
      <c r="V142" s="689"/>
      <c r="W142" s="689"/>
      <c r="X142" s="689"/>
      <c r="Y142" s="689"/>
      <c r="Z142" s="689"/>
      <c r="AA142" s="689"/>
      <c r="AB142" s="689"/>
      <c r="AC142" s="689"/>
      <c r="AD142" s="689"/>
      <c r="AE142" s="689"/>
      <c r="AF142" s="689"/>
      <c r="AG142" s="689"/>
      <c r="AH142" s="689"/>
      <c r="AI142" s="689"/>
      <c r="AJ142" s="689"/>
      <c r="AK142" s="689"/>
      <c r="AL142" s="689"/>
      <c r="AM142" s="689"/>
      <c r="AN142" s="689"/>
      <c r="AO142" s="689"/>
      <c r="AP142" s="689"/>
      <c r="AQ142" s="689"/>
      <c r="AR142" s="689"/>
      <c r="AS142" s="689"/>
      <c r="AT142" s="689"/>
      <c r="AU142" s="689"/>
      <c r="AV142" s="689"/>
      <c r="AW142" s="689"/>
      <c r="AX142" s="689"/>
      <c r="AY142" s="689"/>
      <c r="AZ142" s="689"/>
      <c r="BA142" s="689"/>
      <c r="BB142" s="689"/>
      <c r="BC142" s="689"/>
      <c r="BD142" s="689"/>
      <c r="BE142" s="689"/>
      <c r="BF142" s="689"/>
      <c r="BG142" s="689"/>
      <c r="BH142" s="689"/>
      <c r="BI142" s="689"/>
      <c r="BJ142" s="689"/>
      <c r="BK142" s="689"/>
      <c r="BL142" s="689"/>
      <c r="BM142" s="689"/>
      <c r="BN142" s="689"/>
      <c r="BO142" s="689"/>
      <c r="BP142" s="689"/>
      <c r="BQ142" s="689"/>
      <c r="BR142" s="689"/>
      <c r="BS142" s="689"/>
      <c r="BT142" s="689"/>
      <c r="BU142" s="689"/>
      <c r="BV142" s="689"/>
      <c r="BW142" s="421"/>
    </row>
    <row r="143" ht="15.0" customHeight="1">
      <c r="A143" s="634"/>
      <c r="B143" s="421" t="str">
        <f>IF(ISTEXT(A143),SUMIF('Production Calendar'!$F$3:$F$2071,'Garden Layout (to copy)'!$A143,'Production Calendar'!$G$3:$G$2701),"")</f>
        <v/>
      </c>
      <c r="C143" s="656" t="str">
        <f t="shared" si="1"/>
        <v/>
      </c>
      <c r="D143" s="657" t="str">
        <f t="array" ref="D143">IF(ISBLANK(A143),"",XLOOKUP($A143,'Codified Game Plan'!$E$3:$E$477,'Codified Game Plan'!$G$3:$G$477,0))</f>
        <v/>
      </c>
      <c r="E143" s="657" t="str">
        <f>IF(ISBLANK(A143),"",MAXIFS('Codified Game Plan'!$I$3:$I$477,'Codified Game Plan'!$E$3:$E$477,A143))</f>
        <v/>
      </c>
      <c r="F143" s="658" t="str">
        <f t="shared" si="2"/>
        <v>      - </v>
      </c>
      <c r="G143" s="421"/>
      <c r="H143" s="421"/>
      <c r="I143" s="421"/>
      <c r="J143" s="421"/>
      <c r="K143" s="421"/>
      <c r="L143" s="421"/>
      <c r="M143" s="421"/>
      <c r="N143" s="421"/>
      <c r="O143" s="421"/>
      <c r="P143" s="421"/>
      <c r="Q143" s="421"/>
      <c r="R143" s="421"/>
      <c r="S143" s="421"/>
      <c r="T143" s="421"/>
      <c r="U143" s="689"/>
      <c r="V143" s="689"/>
      <c r="W143" s="689"/>
      <c r="X143" s="689"/>
      <c r="Y143" s="689"/>
      <c r="Z143" s="689"/>
      <c r="AA143" s="689"/>
      <c r="AB143" s="689"/>
      <c r="AC143" s="689"/>
      <c r="AD143" s="689"/>
      <c r="AE143" s="689"/>
      <c r="AF143" s="689"/>
      <c r="AG143" s="689"/>
      <c r="AH143" s="689"/>
      <c r="AI143" s="689"/>
      <c r="AJ143" s="689"/>
      <c r="AK143" s="689"/>
      <c r="AL143" s="689"/>
      <c r="AM143" s="689"/>
      <c r="AN143" s="689"/>
      <c r="AO143" s="689"/>
      <c r="AP143" s="689"/>
      <c r="AQ143" s="689"/>
      <c r="AR143" s="689"/>
      <c r="AS143" s="689"/>
      <c r="AT143" s="689"/>
      <c r="AU143" s="689"/>
      <c r="AV143" s="689"/>
      <c r="AW143" s="689"/>
      <c r="AX143" s="689"/>
      <c r="AY143" s="689"/>
      <c r="AZ143" s="689"/>
      <c r="BA143" s="689"/>
      <c r="BB143" s="689"/>
      <c r="BC143" s="689"/>
      <c r="BD143" s="689"/>
      <c r="BE143" s="689"/>
      <c r="BF143" s="689"/>
      <c r="BG143" s="689"/>
      <c r="BH143" s="689"/>
      <c r="BI143" s="689"/>
      <c r="BJ143" s="689"/>
      <c r="BK143" s="689"/>
      <c r="BL143" s="689"/>
      <c r="BM143" s="689"/>
      <c r="BN143" s="689"/>
      <c r="BO143" s="689"/>
      <c r="BP143" s="689"/>
      <c r="BQ143" s="689"/>
      <c r="BR143" s="689"/>
      <c r="BS143" s="689"/>
      <c r="BT143" s="689"/>
      <c r="BU143" s="689"/>
      <c r="BV143" s="689"/>
      <c r="BW143" s="421"/>
    </row>
    <row r="144" ht="15.0" customHeight="1">
      <c r="A144" s="634"/>
      <c r="B144" s="421" t="str">
        <f>IF(ISTEXT(A144),SUMIF('Production Calendar'!$F$3:$F$2071,'Garden Layout (to copy)'!$A144,'Production Calendar'!$G$3:$G$2701),"")</f>
        <v/>
      </c>
      <c r="C144" s="656" t="str">
        <f t="shared" si="1"/>
        <v/>
      </c>
      <c r="D144" s="657" t="str">
        <f t="array" ref="D144">IF(ISBLANK(A144),"",XLOOKUP($A144,'Codified Game Plan'!$E$3:$E$477,'Codified Game Plan'!$G$3:$G$477,0))</f>
        <v/>
      </c>
      <c r="E144" s="657" t="str">
        <f>IF(ISBLANK(A144),"",MAXIFS('Codified Game Plan'!$I$3:$I$477,'Codified Game Plan'!$E$3:$E$477,A144))</f>
        <v/>
      </c>
      <c r="F144" s="658" t="str">
        <f t="shared" si="2"/>
        <v>      - </v>
      </c>
      <c r="G144" s="421"/>
      <c r="H144" s="421"/>
      <c r="I144" s="421"/>
      <c r="J144" s="421"/>
      <c r="K144" s="421"/>
      <c r="L144" s="421"/>
      <c r="M144" s="421"/>
      <c r="N144" s="421"/>
      <c r="O144" s="421"/>
      <c r="P144" s="421"/>
      <c r="Q144" s="421"/>
      <c r="R144" s="421"/>
      <c r="S144" s="421"/>
      <c r="T144" s="421"/>
      <c r="U144" s="689"/>
      <c r="V144" s="689"/>
      <c r="W144" s="689"/>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c r="BK144" s="689"/>
      <c r="BL144" s="689"/>
      <c r="BM144" s="689"/>
      <c r="BN144" s="689"/>
      <c r="BO144" s="689"/>
      <c r="BP144" s="689"/>
      <c r="BQ144" s="689"/>
      <c r="BR144" s="689"/>
      <c r="BS144" s="689"/>
      <c r="BT144" s="689"/>
      <c r="BU144" s="689"/>
      <c r="BV144" s="689"/>
      <c r="BW144" s="421"/>
    </row>
    <row r="145" ht="15.0" customHeight="1">
      <c r="A145" s="634"/>
      <c r="B145" s="421" t="str">
        <f>IF(ISTEXT(A145),SUMIF('Production Calendar'!$F$3:$F$2071,'Garden Layout (to copy)'!$A145,'Production Calendar'!$G$3:$G$2701),"")</f>
        <v/>
      </c>
      <c r="C145" s="656" t="str">
        <f t="shared" si="1"/>
        <v/>
      </c>
      <c r="D145" s="657" t="str">
        <f t="array" ref="D145">IF(ISBLANK(A145),"",XLOOKUP($A145,'Codified Game Plan'!$E$3:$E$477,'Codified Game Plan'!$G$3:$G$477,0))</f>
        <v/>
      </c>
      <c r="E145" s="657" t="str">
        <f>IF(ISBLANK(A145),"",MAXIFS('Codified Game Plan'!$I$3:$I$477,'Codified Game Plan'!$E$3:$E$477,A145))</f>
        <v/>
      </c>
      <c r="F145" s="658" t="str">
        <f t="shared" si="2"/>
        <v>      - </v>
      </c>
      <c r="G145" s="421"/>
      <c r="H145" s="421"/>
      <c r="I145" s="421"/>
      <c r="J145" s="421"/>
      <c r="K145" s="421"/>
      <c r="L145" s="421"/>
      <c r="M145" s="421"/>
      <c r="N145" s="421"/>
      <c r="O145" s="421"/>
      <c r="P145" s="421"/>
      <c r="Q145" s="421"/>
      <c r="R145" s="421"/>
      <c r="S145" s="421"/>
      <c r="T145" s="421"/>
      <c r="U145" s="689"/>
      <c r="V145" s="689"/>
      <c r="W145" s="689"/>
      <c r="X145" s="689"/>
      <c r="Y145" s="689"/>
      <c r="Z145" s="689"/>
      <c r="AA145" s="689"/>
      <c r="AB145" s="689"/>
      <c r="AC145" s="689"/>
      <c r="AD145" s="689"/>
      <c r="AE145" s="689"/>
      <c r="AF145" s="689"/>
      <c r="AG145" s="689"/>
      <c r="AH145" s="689"/>
      <c r="AI145" s="689"/>
      <c r="AJ145" s="689"/>
      <c r="AK145" s="689"/>
      <c r="AL145" s="689"/>
      <c r="AM145" s="689"/>
      <c r="AN145" s="689"/>
      <c r="AO145" s="689"/>
      <c r="AP145" s="689"/>
      <c r="AQ145" s="689"/>
      <c r="AR145" s="689"/>
      <c r="AS145" s="689"/>
      <c r="AT145" s="689"/>
      <c r="AU145" s="689"/>
      <c r="AV145" s="689"/>
      <c r="AW145" s="689"/>
      <c r="AX145" s="689"/>
      <c r="AY145" s="689"/>
      <c r="AZ145" s="689"/>
      <c r="BA145" s="689"/>
      <c r="BB145" s="689"/>
      <c r="BC145" s="689"/>
      <c r="BD145" s="689"/>
      <c r="BE145" s="689"/>
      <c r="BF145" s="689"/>
      <c r="BG145" s="689"/>
      <c r="BH145" s="689"/>
      <c r="BI145" s="689"/>
      <c r="BJ145" s="689"/>
      <c r="BK145" s="689"/>
      <c r="BL145" s="689"/>
      <c r="BM145" s="689"/>
      <c r="BN145" s="689"/>
      <c r="BO145" s="689"/>
      <c r="BP145" s="689"/>
      <c r="BQ145" s="689"/>
      <c r="BR145" s="689"/>
      <c r="BS145" s="689"/>
      <c r="BT145" s="689"/>
      <c r="BU145" s="689"/>
      <c r="BV145" s="689"/>
      <c r="BW145" s="421"/>
    </row>
    <row r="146" ht="15.0" customHeight="1">
      <c r="A146" s="634"/>
      <c r="B146" s="421" t="str">
        <f>IF(ISTEXT(A146),SUMIF('Production Calendar'!$F$3:$F$2071,'Garden Layout (to copy)'!$A146,'Production Calendar'!$G$3:$G$2701),"")</f>
        <v/>
      </c>
      <c r="C146" s="656" t="str">
        <f t="shared" si="1"/>
        <v/>
      </c>
      <c r="D146" s="657" t="str">
        <f t="array" ref="D146">IF(ISBLANK(A146),"",XLOOKUP($A146,'Codified Game Plan'!$E$3:$E$477,'Codified Game Plan'!$G$3:$G$477,0))</f>
        <v/>
      </c>
      <c r="E146" s="657" t="str">
        <f>IF(ISBLANK(A146),"",MAXIFS('Codified Game Plan'!$I$3:$I$477,'Codified Game Plan'!$E$3:$E$477,A146))</f>
        <v/>
      </c>
      <c r="F146" s="658" t="str">
        <f t="shared" si="2"/>
        <v>      - </v>
      </c>
      <c r="G146" s="421"/>
      <c r="H146" s="421"/>
      <c r="I146" s="421"/>
      <c r="J146" s="421"/>
      <c r="K146" s="421"/>
      <c r="L146" s="421"/>
      <c r="M146" s="421"/>
      <c r="N146" s="421"/>
      <c r="O146" s="421"/>
      <c r="P146" s="421"/>
      <c r="Q146" s="421"/>
      <c r="R146" s="421"/>
      <c r="S146" s="421"/>
      <c r="T146" s="421"/>
      <c r="U146" s="689"/>
      <c r="V146" s="689"/>
      <c r="W146" s="689"/>
      <c r="X146" s="689"/>
      <c r="Y146" s="689"/>
      <c r="Z146" s="689"/>
      <c r="AA146" s="689"/>
      <c r="AB146" s="689"/>
      <c r="AC146" s="689"/>
      <c r="AD146" s="689"/>
      <c r="AE146" s="689"/>
      <c r="AF146" s="689"/>
      <c r="AG146" s="689"/>
      <c r="AH146" s="689"/>
      <c r="AI146" s="689"/>
      <c r="AJ146" s="689"/>
      <c r="AK146" s="689"/>
      <c r="AL146" s="689"/>
      <c r="AM146" s="689"/>
      <c r="AN146" s="689"/>
      <c r="AO146" s="689"/>
      <c r="AP146" s="689"/>
      <c r="AQ146" s="689"/>
      <c r="AR146" s="689"/>
      <c r="AS146" s="689"/>
      <c r="AT146" s="689"/>
      <c r="AU146" s="689"/>
      <c r="AV146" s="689"/>
      <c r="AW146" s="689"/>
      <c r="AX146" s="689"/>
      <c r="AY146" s="689"/>
      <c r="AZ146" s="689"/>
      <c r="BA146" s="689"/>
      <c r="BB146" s="689"/>
      <c r="BC146" s="689"/>
      <c r="BD146" s="689"/>
      <c r="BE146" s="689"/>
      <c r="BF146" s="689"/>
      <c r="BG146" s="689"/>
      <c r="BH146" s="689"/>
      <c r="BI146" s="689"/>
      <c r="BJ146" s="689"/>
      <c r="BK146" s="689"/>
      <c r="BL146" s="689"/>
      <c r="BM146" s="689"/>
      <c r="BN146" s="689"/>
      <c r="BO146" s="689"/>
      <c r="BP146" s="689"/>
      <c r="BQ146" s="689"/>
      <c r="BR146" s="689"/>
      <c r="BS146" s="689"/>
      <c r="BT146" s="689"/>
      <c r="BU146" s="689"/>
      <c r="BV146" s="689"/>
      <c r="BW146" s="421"/>
    </row>
    <row r="147" ht="15.0" customHeight="1">
      <c r="A147" s="634"/>
      <c r="B147" s="421" t="str">
        <f>IF(ISTEXT(A147),SUMIF('Production Calendar'!$F$3:$F$2071,'Garden Layout (to copy)'!$A147,'Production Calendar'!$G$3:$G$2701),"")</f>
        <v/>
      </c>
      <c r="C147" s="656" t="str">
        <f t="shared" si="1"/>
        <v/>
      </c>
      <c r="D147" s="657" t="str">
        <f t="array" ref="D147">IF(ISBLANK(A147),"",XLOOKUP($A147,'Codified Game Plan'!$E$3:$E$477,'Codified Game Plan'!$G$3:$G$477,0))</f>
        <v/>
      </c>
      <c r="E147" s="657" t="str">
        <f>IF(ISBLANK(A147),"",MAXIFS('Codified Game Plan'!$I$3:$I$477,'Codified Game Plan'!$E$3:$E$477,A147))</f>
        <v/>
      </c>
      <c r="F147" s="658" t="str">
        <f t="shared" si="2"/>
        <v>      - </v>
      </c>
      <c r="G147" s="421"/>
      <c r="H147" s="421"/>
      <c r="I147" s="421"/>
      <c r="J147" s="421"/>
      <c r="K147" s="421"/>
      <c r="L147" s="421"/>
      <c r="M147" s="421"/>
      <c r="N147" s="421"/>
      <c r="O147" s="421"/>
      <c r="P147" s="421"/>
      <c r="Q147" s="421"/>
      <c r="R147" s="421"/>
      <c r="S147" s="421"/>
      <c r="T147" s="421"/>
      <c r="U147" s="689"/>
      <c r="V147" s="689"/>
      <c r="W147" s="689"/>
      <c r="X147" s="689"/>
      <c r="Y147" s="689"/>
      <c r="Z147" s="689"/>
      <c r="AA147" s="689"/>
      <c r="AB147" s="689"/>
      <c r="AC147" s="689"/>
      <c r="AD147" s="689"/>
      <c r="AE147" s="689"/>
      <c r="AF147" s="689"/>
      <c r="AG147" s="689"/>
      <c r="AH147" s="689"/>
      <c r="AI147" s="689"/>
      <c r="AJ147" s="689"/>
      <c r="AK147" s="689"/>
      <c r="AL147" s="689"/>
      <c r="AM147" s="689"/>
      <c r="AN147" s="689"/>
      <c r="AO147" s="689"/>
      <c r="AP147" s="689"/>
      <c r="AQ147" s="689"/>
      <c r="AR147" s="689"/>
      <c r="AS147" s="689"/>
      <c r="AT147" s="689"/>
      <c r="AU147" s="689"/>
      <c r="AV147" s="689"/>
      <c r="AW147" s="689"/>
      <c r="AX147" s="689"/>
      <c r="AY147" s="689"/>
      <c r="AZ147" s="689"/>
      <c r="BA147" s="689"/>
      <c r="BB147" s="689"/>
      <c r="BC147" s="689"/>
      <c r="BD147" s="689"/>
      <c r="BE147" s="689"/>
      <c r="BF147" s="689"/>
      <c r="BG147" s="689"/>
      <c r="BH147" s="689"/>
      <c r="BI147" s="689"/>
      <c r="BJ147" s="689"/>
      <c r="BK147" s="689"/>
      <c r="BL147" s="689"/>
      <c r="BM147" s="689"/>
      <c r="BN147" s="689"/>
      <c r="BO147" s="689"/>
      <c r="BP147" s="689"/>
      <c r="BQ147" s="689"/>
      <c r="BR147" s="689"/>
      <c r="BS147" s="689"/>
      <c r="BT147" s="689"/>
      <c r="BU147" s="689"/>
      <c r="BV147" s="689"/>
      <c r="BW147" s="421"/>
    </row>
    <row r="148" ht="15.0" customHeight="1">
      <c r="A148" s="634"/>
      <c r="B148" s="421" t="str">
        <f>IF(ISTEXT(A148),SUMIF('Production Calendar'!$F$3:$F$2071,'Garden Layout (to copy)'!$A148,'Production Calendar'!$G$3:$G$2701),"")</f>
        <v/>
      </c>
      <c r="C148" s="656" t="str">
        <f t="shared" si="1"/>
        <v/>
      </c>
      <c r="D148" s="657" t="str">
        <f t="array" ref="D148">IF(ISBLANK(A148),"",XLOOKUP($A148,'Codified Game Plan'!$E$3:$E$477,'Codified Game Plan'!$G$3:$G$477,0))</f>
        <v/>
      </c>
      <c r="E148" s="657" t="str">
        <f>IF(ISBLANK(A148),"",MAXIFS('Codified Game Plan'!$I$3:$I$477,'Codified Game Plan'!$E$3:$E$477,A148))</f>
        <v/>
      </c>
      <c r="F148" s="658" t="str">
        <f t="shared" si="2"/>
        <v>      - </v>
      </c>
      <c r="G148" s="421"/>
      <c r="H148" s="421"/>
      <c r="I148" s="421"/>
      <c r="J148" s="421"/>
      <c r="K148" s="421"/>
      <c r="L148" s="421"/>
      <c r="M148" s="421"/>
      <c r="N148" s="421"/>
      <c r="O148" s="421"/>
      <c r="P148" s="421"/>
      <c r="Q148" s="421"/>
      <c r="R148" s="421"/>
      <c r="S148" s="421"/>
      <c r="T148" s="421"/>
      <c r="U148" s="689"/>
      <c r="V148" s="689"/>
      <c r="W148" s="689"/>
      <c r="X148" s="689"/>
      <c r="Y148" s="689"/>
      <c r="Z148" s="689"/>
      <c r="AA148" s="689"/>
      <c r="AB148" s="689"/>
      <c r="AC148" s="689"/>
      <c r="AD148" s="689"/>
      <c r="AE148" s="689"/>
      <c r="AF148" s="689"/>
      <c r="AG148" s="689"/>
      <c r="AH148" s="689"/>
      <c r="AI148" s="689"/>
      <c r="AJ148" s="689"/>
      <c r="AK148" s="689"/>
      <c r="AL148" s="689"/>
      <c r="AM148" s="689"/>
      <c r="AN148" s="689"/>
      <c r="AO148" s="689"/>
      <c r="AP148" s="689"/>
      <c r="AQ148" s="689"/>
      <c r="AR148" s="689"/>
      <c r="AS148" s="689"/>
      <c r="AT148" s="689"/>
      <c r="AU148" s="689"/>
      <c r="AV148" s="689"/>
      <c r="AW148" s="689"/>
      <c r="AX148" s="689"/>
      <c r="AY148" s="689"/>
      <c r="AZ148" s="689"/>
      <c r="BA148" s="689"/>
      <c r="BB148" s="689"/>
      <c r="BC148" s="689"/>
      <c r="BD148" s="689"/>
      <c r="BE148" s="689"/>
      <c r="BF148" s="689"/>
      <c r="BG148" s="689"/>
      <c r="BH148" s="689"/>
      <c r="BI148" s="689"/>
      <c r="BJ148" s="689"/>
      <c r="BK148" s="689"/>
      <c r="BL148" s="689"/>
      <c r="BM148" s="689"/>
      <c r="BN148" s="689"/>
      <c r="BO148" s="689"/>
      <c r="BP148" s="689"/>
      <c r="BQ148" s="689"/>
      <c r="BR148" s="689"/>
      <c r="BS148" s="689"/>
      <c r="BT148" s="689"/>
      <c r="BU148" s="689"/>
      <c r="BV148" s="689"/>
      <c r="BW148" s="421"/>
    </row>
    <row r="149" ht="15.0" customHeight="1">
      <c r="A149" s="634"/>
      <c r="B149" s="421" t="str">
        <f>IF(ISTEXT(A149),SUMIF('Production Calendar'!$F$3:$F$2071,'Garden Layout (to copy)'!$A149,'Production Calendar'!$G$3:$G$2701),"")</f>
        <v/>
      </c>
      <c r="C149" s="656" t="str">
        <f t="shared" si="1"/>
        <v/>
      </c>
      <c r="D149" s="657" t="str">
        <f t="array" ref="D149">IF(ISBLANK(A149),"",XLOOKUP($A149,'Codified Game Plan'!$E$3:$E$477,'Codified Game Plan'!$G$3:$G$477,0))</f>
        <v/>
      </c>
      <c r="E149" s="657" t="str">
        <f>IF(ISBLANK(A149),"",MAXIFS('Codified Game Plan'!$I$3:$I$477,'Codified Game Plan'!$E$3:$E$477,A149))</f>
        <v/>
      </c>
      <c r="F149" s="658" t="str">
        <f t="shared" si="2"/>
        <v>      - </v>
      </c>
      <c r="G149" s="421"/>
      <c r="H149" s="421"/>
      <c r="I149" s="421"/>
      <c r="J149" s="421"/>
      <c r="K149" s="421"/>
      <c r="L149" s="421"/>
      <c r="M149" s="421"/>
      <c r="N149" s="421"/>
      <c r="O149" s="421"/>
      <c r="P149" s="421"/>
      <c r="Q149" s="421"/>
      <c r="R149" s="421"/>
      <c r="S149" s="421"/>
      <c r="T149" s="421"/>
      <c r="U149" s="689"/>
      <c r="V149" s="689"/>
      <c r="W149" s="689"/>
      <c r="X149" s="689"/>
      <c r="Y149" s="689"/>
      <c r="Z149" s="689"/>
      <c r="AA149" s="689"/>
      <c r="AB149" s="689"/>
      <c r="AC149" s="689"/>
      <c r="AD149" s="689"/>
      <c r="AE149" s="689"/>
      <c r="AF149" s="689"/>
      <c r="AG149" s="689"/>
      <c r="AH149" s="689"/>
      <c r="AI149" s="689"/>
      <c r="AJ149" s="689"/>
      <c r="AK149" s="689"/>
      <c r="AL149" s="689"/>
      <c r="AM149" s="689"/>
      <c r="AN149" s="689"/>
      <c r="AO149" s="689"/>
      <c r="AP149" s="689"/>
      <c r="AQ149" s="689"/>
      <c r="AR149" s="689"/>
      <c r="AS149" s="689"/>
      <c r="AT149" s="689"/>
      <c r="AU149" s="689"/>
      <c r="AV149" s="689"/>
      <c r="AW149" s="689"/>
      <c r="AX149" s="689"/>
      <c r="AY149" s="689"/>
      <c r="AZ149" s="689"/>
      <c r="BA149" s="689"/>
      <c r="BB149" s="689"/>
      <c r="BC149" s="689"/>
      <c r="BD149" s="689"/>
      <c r="BE149" s="689"/>
      <c r="BF149" s="689"/>
      <c r="BG149" s="689"/>
      <c r="BH149" s="689"/>
      <c r="BI149" s="689"/>
      <c r="BJ149" s="689"/>
      <c r="BK149" s="689"/>
      <c r="BL149" s="689"/>
      <c r="BM149" s="689"/>
      <c r="BN149" s="689"/>
      <c r="BO149" s="689"/>
      <c r="BP149" s="689"/>
      <c r="BQ149" s="689"/>
      <c r="BR149" s="689"/>
      <c r="BS149" s="689"/>
      <c r="BT149" s="689"/>
      <c r="BU149" s="689"/>
      <c r="BV149" s="689"/>
      <c r="BW149" s="421"/>
    </row>
    <row r="150" ht="15.0" customHeight="1">
      <c r="A150" s="634"/>
      <c r="B150" s="421" t="str">
        <f>IF(ISTEXT(A150),SUMIF('Production Calendar'!$F$3:$F$2071,'Garden Layout (to copy)'!$A150,'Production Calendar'!$G$3:$G$2701),"")</f>
        <v/>
      </c>
      <c r="C150" s="656" t="str">
        <f t="shared" si="1"/>
        <v/>
      </c>
      <c r="D150" s="657" t="str">
        <f t="array" ref="D150">IF(ISBLANK(A150),"",XLOOKUP($A150,'Codified Game Plan'!$E$3:$E$477,'Codified Game Plan'!$G$3:$G$477,0))</f>
        <v/>
      </c>
      <c r="E150" s="657" t="str">
        <f>IF(ISBLANK(A150),"",MAXIFS('Codified Game Plan'!$I$3:$I$477,'Codified Game Plan'!$E$3:$E$477,A150))</f>
        <v/>
      </c>
      <c r="F150" s="658" t="str">
        <f t="shared" si="2"/>
        <v>      - </v>
      </c>
      <c r="G150" s="421"/>
      <c r="H150" s="421"/>
      <c r="I150" s="421"/>
      <c r="J150" s="421"/>
      <c r="K150" s="421"/>
      <c r="L150" s="421"/>
      <c r="M150" s="421"/>
      <c r="N150" s="421"/>
      <c r="O150" s="421"/>
      <c r="P150" s="421"/>
      <c r="Q150" s="421"/>
      <c r="R150" s="421"/>
      <c r="S150" s="421"/>
      <c r="T150" s="421"/>
      <c r="U150" s="689"/>
      <c r="V150" s="689"/>
      <c r="W150" s="689"/>
      <c r="X150" s="689"/>
      <c r="Y150" s="689"/>
      <c r="Z150" s="689"/>
      <c r="AA150" s="689"/>
      <c r="AB150" s="689"/>
      <c r="AC150" s="689"/>
      <c r="AD150" s="689"/>
      <c r="AE150" s="689"/>
      <c r="AF150" s="689"/>
      <c r="AG150" s="689"/>
      <c r="AH150" s="689"/>
      <c r="AI150" s="689"/>
      <c r="AJ150" s="689"/>
      <c r="AK150" s="689"/>
      <c r="AL150" s="689"/>
      <c r="AM150" s="689"/>
      <c r="AN150" s="689"/>
      <c r="AO150" s="689"/>
      <c r="AP150" s="689"/>
      <c r="AQ150" s="689"/>
      <c r="AR150" s="689"/>
      <c r="AS150" s="689"/>
      <c r="AT150" s="689"/>
      <c r="AU150" s="689"/>
      <c r="AV150" s="689"/>
      <c r="AW150" s="689"/>
      <c r="AX150" s="689"/>
      <c r="AY150" s="689"/>
      <c r="AZ150" s="689"/>
      <c r="BA150" s="689"/>
      <c r="BB150" s="689"/>
      <c r="BC150" s="689"/>
      <c r="BD150" s="689"/>
      <c r="BE150" s="689"/>
      <c r="BF150" s="689"/>
      <c r="BG150" s="689"/>
      <c r="BH150" s="689"/>
      <c r="BI150" s="689"/>
      <c r="BJ150" s="689"/>
      <c r="BK150" s="689"/>
      <c r="BL150" s="689"/>
      <c r="BM150" s="689"/>
      <c r="BN150" s="689"/>
      <c r="BO150" s="689"/>
      <c r="BP150" s="689"/>
      <c r="BQ150" s="689"/>
      <c r="BR150" s="689"/>
      <c r="BS150" s="689"/>
      <c r="BT150" s="689"/>
      <c r="BU150" s="689"/>
      <c r="BV150" s="689"/>
      <c r="BW150" s="421"/>
    </row>
    <row r="151" ht="15.75" customHeight="1">
      <c r="A151" s="634"/>
      <c r="B151" s="421" t="str">
        <f>IF(ISTEXT(A151),SUMIF('Production Calendar'!$F$3:$F$2071,'Garden Layout (to copy)'!$A151,'Production Calendar'!$G$3:$G$2701),"")</f>
        <v/>
      </c>
      <c r="C151" s="656" t="str">
        <f t="shared" si="1"/>
        <v/>
      </c>
      <c r="D151" s="657" t="str">
        <f t="array" ref="D151">IF(ISBLANK(A151),"",XLOOKUP($A151,'Codified Game Plan'!$E$3:$E$477,'Codified Game Plan'!$G$3:$G$477,0))</f>
        <v/>
      </c>
      <c r="E151" s="657" t="str">
        <f>IF(ISBLANK(A151),"",MAXIFS('Codified Game Plan'!$I$3:$I$477,'Codified Game Plan'!$E$3:$E$477,A151))</f>
        <v/>
      </c>
      <c r="F151" s="658" t="str">
        <f t="shared" si="2"/>
        <v>      - </v>
      </c>
      <c r="G151" s="421"/>
      <c r="H151" s="421"/>
      <c r="I151" s="421"/>
      <c r="J151" s="421"/>
      <c r="K151" s="421"/>
      <c r="L151" s="421"/>
      <c r="M151" s="421"/>
      <c r="N151" s="421"/>
      <c r="O151" s="421"/>
      <c r="P151" s="421"/>
      <c r="Q151" s="421"/>
      <c r="R151" s="421"/>
      <c r="S151" s="421"/>
      <c r="T151" s="421"/>
      <c r="U151" s="689"/>
      <c r="V151" s="689"/>
      <c r="W151" s="689"/>
      <c r="X151" s="689"/>
      <c r="Y151" s="689"/>
      <c r="Z151" s="689"/>
      <c r="AA151" s="689"/>
      <c r="AB151" s="689"/>
      <c r="AC151" s="689"/>
      <c r="AD151" s="689"/>
      <c r="AE151" s="689"/>
      <c r="AF151" s="689"/>
      <c r="AG151" s="689"/>
      <c r="AH151" s="689"/>
      <c r="AI151" s="689"/>
      <c r="AJ151" s="689"/>
      <c r="AK151" s="689"/>
      <c r="AL151" s="689"/>
      <c r="AM151" s="689"/>
      <c r="AN151" s="689"/>
      <c r="AO151" s="689"/>
      <c r="AP151" s="689"/>
      <c r="AQ151" s="689"/>
      <c r="AR151" s="689"/>
      <c r="AS151" s="689"/>
      <c r="AT151" s="689"/>
      <c r="AU151" s="689"/>
      <c r="AV151" s="689"/>
      <c r="AW151" s="689"/>
      <c r="AX151" s="689"/>
      <c r="AY151" s="689"/>
      <c r="AZ151" s="689"/>
      <c r="BA151" s="689"/>
      <c r="BB151" s="689"/>
      <c r="BC151" s="689"/>
      <c r="BD151" s="689"/>
      <c r="BE151" s="689"/>
      <c r="BF151" s="689"/>
      <c r="BG151" s="689"/>
      <c r="BH151" s="689"/>
      <c r="BI151" s="689"/>
      <c r="BJ151" s="689"/>
      <c r="BK151" s="689"/>
      <c r="BL151" s="689"/>
      <c r="BM151" s="689"/>
      <c r="BN151" s="689"/>
      <c r="BO151" s="689"/>
      <c r="BP151" s="689"/>
      <c r="BQ151" s="689"/>
      <c r="BR151" s="689"/>
      <c r="BS151" s="689"/>
      <c r="BT151" s="689"/>
      <c r="BU151" s="689"/>
      <c r="BV151" s="689"/>
      <c r="BW151" s="421"/>
    </row>
    <row r="152" ht="15.75" customHeight="1">
      <c r="A152" s="634"/>
      <c r="B152" s="421" t="str">
        <f>IF(ISTEXT(A152),SUMIF('Production Calendar'!$F$3:$F$2071,'Garden Layout (to copy)'!$A152,'Production Calendar'!$G$3:$G$2701),"")</f>
        <v/>
      </c>
      <c r="C152" s="656" t="str">
        <f t="shared" si="1"/>
        <v/>
      </c>
      <c r="D152" s="657" t="str">
        <f t="array" ref="D152">IF(ISBLANK(A152),"",XLOOKUP($A152,'Codified Game Plan'!$E$3:$E$477,'Codified Game Plan'!$G$3:$G$477,0))</f>
        <v/>
      </c>
      <c r="E152" s="657" t="str">
        <f>IF(ISBLANK(A152),"",MAXIFS('Codified Game Plan'!$I$3:$I$477,'Codified Game Plan'!$E$3:$E$477,A152))</f>
        <v/>
      </c>
      <c r="F152" s="658" t="str">
        <f t="shared" si="2"/>
        <v>      - </v>
      </c>
      <c r="G152" s="421"/>
      <c r="H152" s="421"/>
      <c r="I152" s="421"/>
      <c r="J152" s="421"/>
      <c r="K152" s="421"/>
      <c r="L152" s="421"/>
      <c r="M152" s="421"/>
      <c r="N152" s="421"/>
      <c r="O152" s="421"/>
      <c r="P152" s="421"/>
      <c r="Q152" s="421"/>
      <c r="R152" s="421"/>
      <c r="S152" s="421"/>
      <c r="T152" s="421"/>
      <c r="U152" s="689"/>
      <c r="V152" s="689"/>
      <c r="W152" s="689"/>
      <c r="X152" s="689"/>
      <c r="Y152" s="689"/>
      <c r="Z152" s="689"/>
      <c r="AA152" s="689"/>
      <c r="AB152" s="689"/>
      <c r="AC152" s="689"/>
      <c r="AD152" s="689"/>
      <c r="AE152" s="689"/>
      <c r="AF152" s="689"/>
      <c r="AG152" s="689"/>
      <c r="AH152" s="689"/>
      <c r="AI152" s="689"/>
      <c r="AJ152" s="689"/>
      <c r="AK152" s="689"/>
      <c r="AL152" s="689"/>
      <c r="AM152" s="689"/>
      <c r="AN152" s="689"/>
      <c r="AO152" s="689"/>
      <c r="AP152" s="689"/>
      <c r="AQ152" s="689"/>
      <c r="AR152" s="689"/>
      <c r="AS152" s="689"/>
      <c r="AT152" s="689"/>
      <c r="AU152" s="689"/>
      <c r="AV152" s="689"/>
      <c r="AW152" s="689"/>
      <c r="AX152" s="689"/>
      <c r="AY152" s="689"/>
      <c r="AZ152" s="689"/>
      <c r="BA152" s="689"/>
      <c r="BB152" s="689"/>
      <c r="BC152" s="689"/>
      <c r="BD152" s="689"/>
      <c r="BE152" s="689"/>
      <c r="BF152" s="689"/>
      <c r="BG152" s="689"/>
      <c r="BH152" s="689"/>
      <c r="BI152" s="689"/>
      <c r="BJ152" s="689"/>
      <c r="BK152" s="689"/>
      <c r="BL152" s="689"/>
      <c r="BM152" s="689"/>
      <c r="BN152" s="689"/>
      <c r="BO152" s="689"/>
      <c r="BP152" s="689"/>
      <c r="BQ152" s="689"/>
      <c r="BR152" s="689"/>
      <c r="BS152" s="689"/>
      <c r="BT152" s="689"/>
      <c r="BU152" s="689"/>
      <c r="BV152" s="689"/>
      <c r="BW152" s="421"/>
    </row>
    <row r="153" ht="15.75" customHeight="1">
      <c r="A153" s="634"/>
      <c r="B153" s="421" t="str">
        <f>IF(ISTEXT(A153),SUMIF('Production Calendar'!$F$3:$F$2071,'Garden Layout (to copy)'!$A153,'Production Calendar'!$G$3:$G$2701),"")</f>
        <v/>
      </c>
      <c r="C153" s="656" t="str">
        <f t="shared" si="1"/>
        <v/>
      </c>
      <c r="D153" s="657" t="str">
        <f t="array" ref="D153">IF(ISBLANK(A153),"",XLOOKUP($A153,'Codified Game Plan'!$E$3:$E$477,'Codified Game Plan'!$G$3:$G$477,0))</f>
        <v/>
      </c>
      <c r="E153" s="657" t="str">
        <f>IF(ISBLANK(A153),"",MAXIFS('Codified Game Plan'!$I$3:$I$477,'Codified Game Plan'!$E$3:$E$477,A153))</f>
        <v/>
      </c>
      <c r="F153" s="658" t="str">
        <f t="shared" si="2"/>
        <v>      - </v>
      </c>
      <c r="G153" s="421"/>
      <c r="H153" s="421"/>
      <c r="I153" s="421"/>
      <c r="J153" s="421"/>
      <c r="K153" s="421"/>
      <c r="L153" s="421"/>
      <c r="M153" s="421"/>
      <c r="N153" s="421"/>
      <c r="O153" s="421"/>
      <c r="P153" s="421"/>
      <c r="Q153" s="421"/>
      <c r="R153" s="421"/>
      <c r="S153" s="421"/>
      <c r="T153" s="421"/>
      <c r="U153" s="689"/>
      <c r="V153" s="689"/>
      <c r="W153" s="689"/>
      <c r="X153" s="689"/>
      <c r="Y153" s="689"/>
      <c r="Z153" s="689"/>
      <c r="AA153" s="689"/>
      <c r="AB153" s="689"/>
      <c r="AC153" s="689"/>
      <c r="AD153" s="689"/>
      <c r="AE153" s="689"/>
      <c r="AF153" s="689"/>
      <c r="AG153" s="689"/>
      <c r="AH153" s="689"/>
      <c r="AI153" s="689"/>
      <c r="AJ153" s="689"/>
      <c r="AK153" s="689"/>
      <c r="AL153" s="689"/>
      <c r="AM153" s="689"/>
      <c r="AN153" s="689"/>
      <c r="AO153" s="689"/>
      <c r="AP153" s="689"/>
      <c r="AQ153" s="689"/>
      <c r="AR153" s="689"/>
      <c r="AS153" s="689"/>
      <c r="AT153" s="689"/>
      <c r="AU153" s="689"/>
      <c r="AV153" s="689"/>
      <c r="AW153" s="689"/>
      <c r="AX153" s="689"/>
      <c r="AY153" s="689"/>
      <c r="AZ153" s="689"/>
      <c r="BA153" s="689"/>
      <c r="BB153" s="689"/>
      <c r="BC153" s="689"/>
      <c r="BD153" s="689"/>
      <c r="BE153" s="689"/>
      <c r="BF153" s="689"/>
      <c r="BG153" s="689"/>
      <c r="BH153" s="689"/>
      <c r="BI153" s="689"/>
      <c r="BJ153" s="689"/>
      <c r="BK153" s="689"/>
      <c r="BL153" s="689"/>
      <c r="BM153" s="689"/>
      <c r="BN153" s="689"/>
      <c r="BO153" s="689"/>
      <c r="BP153" s="689"/>
      <c r="BQ153" s="689"/>
      <c r="BR153" s="689"/>
      <c r="BS153" s="689"/>
      <c r="BT153" s="689"/>
      <c r="BU153" s="689"/>
      <c r="BV153" s="689"/>
      <c r="BW153" s="421"/>
    </row>
    <row r="154" ht="15.75" customHeight="1">
      <c r="A154" s="634"/>
      <c r="B154" s="421" t="str">
        <f>IF(ISTEXT(A154),SUMIF('Production Calendar'!$F$3:$F$2071,'Garden Layout (to copy)'!$A154,'Production Calendar'!$G$3:$G$2701),"")</f>
        <v/>
      </c>
      <c r="C154" s="656" t="str">
        <f t="shared" si="1"/>
        <v/>
      </c>
      <c r="D154" s="657" t="str">
        <f t="array" ref="D154">IF(ISBLANK(A154),"",XLOOKUP($A154,'Codified Game Plan'!$E$3:$E$477,'Codified Game Plan'!$G$3:$G$477,0))</f>
        <v/>
      </c>
      <c r="E154" s="657" t="str">
        <f>IF(ISBLANK(A154),"",MAXIFS('Codified Game Plan'!$I$3:$I$477,'Codified Game Plan'!$E$3:$E$477,A154))</f>
        <v/>
      </c>
      <c r="F154" s="658" t="str">
        <f t="shared" si="2"/>
        <v>      - </v>
      </c>
      <c r="G154" s="421"/>
      <c r="H154" s="421"/>
      <c r="I154" s="421"/>
      <c r="J154" s="421"/>
      <c r="K154" s="421"/>
      <c r="L154" s="421"/>
      <c r="M154" s="421"/>
      <c r="N154" s="421"/>
      <c r="O154" s="421"/>
      <c r="P154" s="421"/>
      <c r="Q154" s="421"/>
      <c r="R154" s="421"/>
      <c r="S154" s="421"/>
      <c r="T154" s="421"/>
      <c r="U154" s="689"/>
      <c r="V154" s="689"/>
      <c r="W154" s="689"/>
      <c r="X154" s="689"/>
      <c r="Y154" s="689"/>
      <c r="Z154" s="689"/>
      <c r="AA154" s="689"/>
      <c r="AB154" s="689"/>
      <c r="AC154" s="689"/>
      <c r="AD154" s="689"/>
      <c r="AE154" s="689"/>
      <c r="AF154" s="689"/>
      <c r="AG154" s="689"/>
      <c r="AH154" s="689"/>
      <c r="AI154" s="689"/>
      <c r="AJ154" s="689"/>
      <c r="AK154" s="689"/>
      <c r="AL154" s="689"/>
      <c r="AM154" s="689"/>
      <c r="AN154" s="689"/>
      <c r="AO154" s="689"/>
      <c r="AP154" s="689"/>
      <c r="AQ154" s="689"/>
      <c r="AR154" s="689"/>
      <c r="AS154" s="689"/>
      <c r="AT154" s="689"/>
      <c r="AU154" s="689"/>
      <c r="AV154" s="689"/>
      <c r="AW154" s="689"/>
      <c r="AX154" s="689"/>
      <c r="AY154" s="689"/>
      <c r="AZ154" s="689"/>
      <c r="BA154" s="689"/>
      <c r="BB154" s="689"/>
      <c r="BC154" s="689"/>
      <c r="BD154" s="689"/>
      <c r="BE154" s="689"/>
      <c r="BF154" s="689"/>
      <c r="BG154" s="689"/>
      <c r="BH154" s="689"/>
      <c r="BI154" s="689"/>
      <c r="BJ154" s="689"/>
      <c r="BK154" s="689"/>
      <c r="BL154" s="689"/>
      <c r="BM154" s="689"/>
      <c r="BN154" s="689"/>
      <c r="BO154" s="689"/>
      <c r="BP154" s="689"/>
      <c r="BQ154" s="689"/>
      <c r="BR154" s="689"/>
      <c r="BS154" s="689"/>
      <c r="BT154" s="689"/>
      <c r="BU154" s="689"/>
      <c r="BV154" s="689"/>
      <c r="BW154" s="421"/>
    </row>
    <row r="155" ht="15.75" customHeight="1">
      <c r="A155" s="634"/>
      <c r="B155" s="421" t="str">
        <f>IF(ISTEXT(A155),SUMIF('Production Calendar'!$F$3:$F$2071,'Garden Layout (to copy)'!$A155,'Production Calendar'!$G$3:$G$2701),"")</f>
        <v/>
      </c>
      <c r="C155" s="656" t="str">
        <f t="shared" si="1"/>
        <v/>
      </c>
      <c r="D155" s="657" t="str">
        <f t="array" ref="D155">IF(ISBLANK(A155),"",XLOOKUP($A155,'Codified Game Plan'!$E$3:$E$477,'Codified Game Plan'!$G$3:$G$477,0))</f>
        <v/>
      </c>
      <c r="E155" s="657" t="str">
        <f>IF(ISBLANK(A155),"",MAXIFS('Codified Game Plan'!$I$3:$I$477,'Codified Game Plan'!$E$3:$E$477,A155))</f>
        <v/>
      </c>
      <c r="F155" s="658" t="str">
        <f t="shared" si="2"/>
        <v>      - </v>
      </c>
      <c r="G155" s="421"/>
      <c r="H155" s="421"/>
      <c r="I155" s="421"/>
      <c r="J155" s="421"/>
      <c r="K155" s="421"/>
      <c r="L155" s="421"/>
      <c r="M155" s="421"/>
      <c r="N155" s="421"/>
      <c r="O155" s="421"/>
      <c r="P155" s="421"/>
      <c r="Q155" s="421"/>
      <c r="R155" s="421"/>
      <c r="S155" s="421"/>
      <c r="T155" s="421"/>
      <c r="U155" s="689"/>
      <c r="V155" s="689"/>
      <c r="W155" s="689"/>
      <c r="X155" s="689"/>
      <c r="Y155" s="689"/>
      <c r="Z155" s="689"/>
      <c r="AA155" s="689"/>
      <c r="AB155" s="689"/>
      <c r="AC155" s="689"/>
      <c r="AD155" s="689"/>
      <c r="AE155" s="689"/>
      <c r="AF155" s="689"/>
      <c r="AG155" s="689"/>
      <c r="AH155" s="689"/>
      <c r="AI155" s="689"/>
      <c r="AJ155" s="689"/>
      <c r="AK155" s="689"/>
      <c r="AL155" s="689"/>
      <c r="AM155" s="689"/>
      <c r="AN155" s="689"/>
      <c r="AO155" s="689"/>
      <c r="AP155" s="689"/>
      <c r="AQ155" s="689"/>
      <c r="AR155" s="689"/>
      <c r="AS155" s="689"/>
      <c r="AT155" s="689"/>
      <c r="AU155" s="689"/>
      <c r="AV155" s="689"/>
      <c r="AW155" s="689"/>
      <c r="AX155" s="689"/>
      <c r="AY155" s="689"/>
      <c r="AZ155" s="689"/>
      <c r="BA155" s="689"/>
      <c r="BB155" s="689"/>
      <c r="BC155" s="689"/>
      <c r="BD155" s="689"/>
      <c r="BE155" s="689"/>
      <c r="BF155" s="689"/>
      <c r="BG155" s="689"/>
      <c r="BH155" s="689"/>
      <c r="BI155" s="689"/>
      <c r="BJ155" s="689"/>
      <c r="BK155" s="689"/>
      <c r="BL155" s="689"/>
      <c r="BM155" s="689"/>
      <c r="BN155" s="689"/>
      <c r="BO155" s="689"/>
      <c r="BP155" s="689"/>
      <c r="BQ155" s="689"/>
      <c r="BR155" s="689"/>
      <c r="BS155" s="689"/>
      <c r="BT155" s="689"/>
      <c r="BU155" s="689"/>
      <c r="BV155" s="689"/>
      <c r="BW155" s="421"/>
    </row>
    <row r="156" ht="15.75" customHeight="1">
      <c r="A156" s="634"/>
      <c r="B156" s="421" t="str">
        <f>IF(ISTEXT(A156),SUMIF('Production Calendar'!$F$3:$F$2071,'Garden Layout (to copy)'!$A156,'Production Calendar'!$G$3:$G$2701),"")</f>
        <v/>
      </c>
      <c r="C156" s="656" t="str">
        <f t="shared" si="1"/>
        <v/>
      </c>
      <c r="D156" s="657" t="str">
        <f t="array" ref="D156">IF(ISBLANK(A156),"",XLOOKUP($A156,'Codified Game Plan'!$E$3:$E$477,'Codified Game Plan'!$G$3:$G$477,0))</f>
        <v/>
      </c>
      <c r="E156" s="657" t="str">
        <f>IF(ISBLANK(A156),"",MAXIFS('Codified Game Plan'!$I$3:$I$477,'Codified Game Plan'!$E$3:$E$477,A156))</f>
        <v/>
      </c>
      <c r="F156" s="658" t="str">
        <f t="shared" si="2"/>
        <v>      - </v>
      </c>
      <c r="G156" s="421"/>
      <c r="H156" s="421"/>
      <c r="I156" s="421"/>
      <c r="J156" s="421"/>
      <c r="K156" s="421"/>
      <c r="L156" s="421"/>
      <c r="M156" s="421"/>
      <c r="N156" s="421"/>
      <c r="O156" s="421"/>
      <c r="P156" s="421"/>
      <c r="Q156" s="421"/>
      <c r="R156" s="421"/>
      <c r="S156" s="421"/>
      <c r="T156" s="421"/>
      <c r="U156" s="689"/>
      <c r="V156" s="689"/>
      <c r="W156" s="689"/>
      <c r="X156" s="689"/>
      <c r="Y156" s="689"/>
      <c r="Z156" s="689"/>
      <c r="AA156" s="689"/>
      <c r="AB156" s="689"/>
      <c r="AC156" s="689"/>
      <c r="AD156" s="689"/>
      <c r="AE156" s="689"/>
      <c r="AF156" s="689"/>
      <c r="AG156" s="689"/>
      <c r="AH156" s="689"/>
      <c r="AI156" s="689"/>
      <c r="AJ156" s="689"/>
      <c r="AK156" s="689"/>
      <c r="AL156" s="689"/>
      <c r="AM156" s="689"/>
      <c r="AN156" s="689"/>
      <c r="AO156" s="689"/>
      <c r="AP156" s="689"/>
      <c r="AQ156" s="689"/>
      <c r="AR156" s="689"/>
      <c r="AS156" s="689"/>
      <c r="AT156" s="689"/>
      <c r="AU156" s="689"/>
      <c r="AV156" s="689"/>
      <c r="AW156" s="689"/>
      <c r="AX156" s="689"/>
      <c r="AY156" s="689"/>
      <c r="AZ156" s="689"/>
      <c r="BA156" s="689"/>
      <c r="BB156" s="689"/>
      <c r="BC156" s="689"/>
      <c r="BD156" s="689"/>
      <c r="BE156" s="689"/>
      <c r="BF156" s="689"/>
      <c r="BG156" s="689"/>
      <c r="BH156" s="689"/>
      <c r="BI156" s="689"/>
      <c r="BJ156" s="689"/>
      <c r="BK156" s="689"/>
      <c r="BL156" s="689"/>
      <c r="BM156" s="689"/>
      <c r="BN156" s="689"/>
      <c r="BO156" s="689"/>
      <c r="BP156" s="689"/>
      <c r="BQ156" s="689"/>
      <c r="BR156" s="689"/>
      <c r="BS156" s="689"/>
      <c r="BT156" s="689"/>
      <c r="BU156" s="689"/>
      <c r="BV156" s="689"/>
      <c r="BW156" s="421"/>
    </row>
    <row r="157" ht="15.75" customHeight="1">
      <c r="A157" s="634"/>
      <c r="B157" s="421" t="str">
        <f>IF(ISTEXT(A157),SUMIF('Production Calendar'!$F$3:$F$2071,'Garden Layout (to copy)'!$A157,'Production Calendar'!$G$3:$G$2701),"")</f>
        <v/>
      </c>
      <c r="C157" s="656" t="str">
        <f t="shared" si="1"/>
        <v/>
      </c>
      <c r="D157" s="657" t="str">
        <f t="array" ref="D157">IF(ISBLANK(A157),"",XLOOKUP($A157,'Codified Game Plan'!$E$3:$E$477,'Codified Game Plan'!$G$3:$G$477,0))</f>
        <v/>
      </c>
      <c r="E157" s="657" t="str">
        <f>IF(ISBLANK(A157),"",MAXIFS('Codified Game Plan'!$I$3:$I$477,'Codified Game Plan'!$E$3:$E$477,A157))</f>
        <v/>
      </c>
      <c r="F157" s="658" t="str">
        <f t="shared" si="2"/>
        <v>      - </v>
      </c>
      <c r="G157" s="421"/>
      <c r="H157" s="421"/>
      <c r="I157" s="421"/>
      <c r="J157" s="421"/>
      <c r="K157" s="421"/>
      <c r="L157" s="421"/>
      <c r="M157" s="421"/>
      <c r="N157" s="421"/>
      <c r="O157" s="421"/>
      <c r="P157" s="421"/>
      <c r="Q157" s="421"/>
      <c r="R157" s="421"/>
      <c r="S157" s="421"/>
      <c r="T157" s="421"/>
      <c r="U157" s="689"/>
      <c r="V157" s="689"/>
      <c r="W157" s="689"/>
      <c r="X157" s="689"/>
      <c r="Y157" s="689"/>
      <c r="Z157" s="689"/>
      <c r="AA157" s="689"/>
      <c r="AB157" s="689"/>
      <c r="AC157" s="689"/>
      <c r="AD157" s="689"/>
      <c r="AE157" s="689"/>
      <c r="AF157" s="689"/>
      <c r="AG157" s="689"/>
      <c r="AH157" s="689"/>
      <c r="AI157" s="689"/>
      <c r="AJ157" s="689"/>
      <c r="AK157" s="689"/>
      <c r="AL157" s="689"/>
      <c r="AM157" s="689"/>
      <c r="AN157" s="689"/>
      <c r="AO157" s="689"/>
      <c r="AP157" s="689"/>
      <c r="AQ157" s="689"/>
      <c r="AR157" s="689"/>
      <c r="AS157" s="689"/>
      <c r="AT157" s="689"/>
      <c r="AU157" s="689"/>
      <c r="AV157" s="689"/>
      <c r="AW157" s="689"/>
      <c r="AX157" s="689"/>
      <c r="AY157" s="689"/>
      <c r="AZ157" s="689"/>
      <c r="BA157" s="689"/>
      <c r="BB157" s="689"/>
      <c r="BC157" s="689"/>
      <c r="BD157" s="689"/>
      <c r="BE157" s="689"/>
      <c r="BF157" s="689"/>
      <c r="BG157" s="689"/>
      <c r="BH157" s="689"/>
      <c r="BI157" s="689"/>
      <c r="BJ157" s="689"/>
      <c r="BK157" s="689"/>
      <c r="BL157" s="689"/>
      <c r="BM157" s="689"/>
      <c r="BN157" s="689"/>
      <c r="BO157" s="689"/>
      <c r="BP157" s="689"/>
      <c r="BQ157" s="689"/>
      <c r="BR157" s="689"/>
      <c r="BS157" s="689"/>
      <c r="BT157" s="689"/>
      <c r="BU157" s="689"/>
      <c r="BV157" s="689"/>
      <c r="BW157" s="421"/>
    </row>
    <row r="158" ht="15.75" customHeight="1">
      <c r="A158" s="634"/>
      <c r="B158" s="421" t="str">
        <f>IF(ISTEXT(A158),SUMIF('Production Calendar'!$F$3:$F$2071,'Garden Layout (to copy)'!$A158,'Production Calendar'!$G$3:$G$2701),"")</f>
        <v/>
      </c>
      <c r="C158" s="656" t="str">
        <f t="shared" si="1"/>
        <v/>
      </c>
      <c r="D158" s="657" t="str">
        <f t="array" ref="D158">IF(ISBLANK(A158),"",XLOOKUP($A158,'Codified Game Plan'!$E$3:$E$477,'Codified Game Plan'!$G$3:$G$477,0))</f>
        <v/>
      </c>
      <c r="E158" s="657" t="str">
        <f>IF(ISBLANK(A158),"",MAXIFS('Codified Game Plan'!$I$3:$I$477,'Codified Game Plan'!$E$3:$E$477,A158))</f>
        <v/>
      </c>
      <c r="F158" s="658" t="str">
        <f t="shared" si="2"/>
        <v>      - </v>
      </c>
      <c r="G158" s="421"/>
      <c r="H158" s="421"/>
      <c r="I158" s="421"/>
      <c r="J158" s="421"/>
      <c r="K158" s="421"/>
      <c r="L158" s="421"/>
      <c r="M158" s="421"/>
      <c r="N158" s="421"/>
      <c r="O158" s="421"/>
      <c r="P158" s="421"/>
      <c r="Q158" s="421"/>
      <c r="R158" s="421"/>
      <c r="S158" s="421"/>
      <c r="T158" s="421"/>
      <c r="U158" s="689"/>
      <c r="V158" s="689"/>
      <c r="W158" s="689"/>
      <c r="X158" s="689"/>
      <c r="Y158" s="689"/>
      <c r="Z158" s="689"/>
      <c r="AA158" s="689"/>
      <c r="AB158" s="689"/>
      <c r="AC158" s="689"/>
      <c r="AD158" s="689"/>
      <c r="AE158" s="689"/>
      <c r="AF158" s="689"/>
      <c r="AG158" s="689"/>
      <c r="AH158" s="689"/>
      <c r="AI158" s="689"/>
      <c r="AJ158" s="689"/>
      <c r="AK158" s="689"/>
      <c r="AL158" s="689"/>
      <c r="AM158" s="689"/>
      <c r="AN158" s="689"/>
      <c r="AO158" s="689"/>
      <c r="AP158" s="689"/>
      <c r="AQ158" s="689"/>
      <c r="AR158" s="689"/>
      <c r="AS158" s="689"/>
      <c r="AT158" s="689"/>
      <c r="AU158" s="689"/>
      <c r="AV158" s="689"/>
      <c r="AW158" s="689"/>
      <c r="AX158" s="689"/>
      <c r="AY158" s="689"/>
      <c r="AZ158" s="689"/>
      <c r="BA158" s="689"/>
      <c r="BB158" s="689"/>
      <c r="BC158" s="689"/>
      <c r="BD158" s="689"/>
      <c r="BE158" s="689"/>
      <c r="BF158" s="689"/>
      <c r="BG158" s="689"/>
      <c r="BH158" s="689"/>
      <c r="BI158" s="689"/>
      <c r="BJ158" s="689"/>
      <c r="BK158" s="689"/>
      <c r="BL158" s="689"/>
      <c r="BM158" s="689"/>
      <c r="BN158" s="689"/>
      <c r="BO158" s="689"/>
      <c r="BP158" s="689"/>
      <c r="BQ158" s="689"/>
      <c r="BR158" s="689"/>
      <c r="BS158" s="689"/>
      <c r="BT158" s="689"/>
      <c r="BU158" s="689"/>
      <c r="BV158" s="689"/>
      <c r="BW158" s="421"/>
    </row>
    <row r="159" ht="15.75" customHeight="1">
      <c r="A159" s="634"/>
      <c r="B159" s="421" t="str">
        <f>IF(ISTEXT(A159),SUMIF('Production Calendar'!$F$3:$F$2071,'Garden Layout (to copy)'!$A159,'Production Calendar'!$G$3:$G$2701),"")</f>
        <v/>
      </c>
      <c r="C159" s="656" t="str">
        <f t="shared" si="1"/>
        <v/>
      </c>
      <c r="D159" s="657" t="str">
        <f t="array" ref="D159">IF(ISBLANK(A159),"",XLOOKUP($A159,'Codified Game Plan'!$E$3:$E$477,'Codified Game Plan'!$G$3:$G$477,0))</f>
        <v/>
      </c>
      <c r="E159" s="657" t="str">
        <f>IF(ISBLANK(A159),"",MAXIFS('Codified Game Plan'!$I$3:$I$477,'Codified Game Plan'!$E$3:$E$477,A159))</f>
        <v/>
      </c>
      <c r="F159" s="658" t="str">
        <f t="shared" si="2"/>
        <v>      - </v>
      </c>
      <c r="G159" s="421"/>
      <c r="H159" s="421"/>
      <c r="I159" s="421"/>
      <c r="J159" s="421"/>
      <c r="K159" s="421"/>
      <c r="L159" s="421"/>
      <c r="M159" s="421"/>
      <c r="N159" s="421"/>
      <c r="O159" s="421"/>
      <c r="P159" s="421"/>
      <c r="Q159" s="421"/>
      <c r="R159" s="421"/>
      <c r="S159" s="421"/>
      <c r="T159" s="421"/>
      <c r="U159" s="689"/>
      <c r="V159" s="689"/>
      <c r="W159" s="689"/>
      <c r="X159" s="689"/>
      <c r="Y159" s="689"/>
      <c r="Z159" s="689"/>
      <c r="AA159" s="689"/>
      <c r="AB159" s="689"/>
      <c r="AC159" s="689"/>
      <c r="AD159" s="689"/>
      <c r="AE159" s="689"/>
      <c r="AF159" s="689"/>
      <c r="AG159" s="689"/>
      <c r="AH159" s="689"/>
      <c r="AI159" s="689"/>
      <c r="AJ159" s="689"/>
      <c r="AK159" s="689"/>
      <c r="AL159" s="689"/>
      <c r="AM159" s="689"/>
      <c r="AN159" s="689"/>
      <c r="AO159" s="689"/>
      <c r="AP159" s="689"/>
      <c r="AQ159" s="689"/>
      <c r="AR159" s="689"/>
      <c r="AS159" s="689"/>
      <c r="AT159" s="689"/>
      <c r="AU159" s="689"/>
      <c r="AV159" s="689"/>
      <c r="AW159" s="689"/>
      <c r="AX159" s="689"/>
      <c r="AY159" s="689"/>
      <c r="AZ159" s="689"/>
      <c r="BA159" s="689"/>
      <c r="BB159" s="689"/>
      <c r="BC159" s="689"/>
      <c r="BD159" s="689"/>
      <c r="BE159" s="689"/>
      <c r="BF159" s="689"/>
      <c r="BG159" s="689"/>
      <c r="BH159" s="689"/>
      <c r="BI159" s="689"/>
      <c r="BJ159" s="689"/>
      <c r="BK159" s="689"/>
      <c r="BL159" s="689"/>
      <c r="BM159" s="689"/>
      <c r="BN159" s="689"/>
      <c r="BO159" s="689"/>
      <c r="BP159" s="689"/>
      <c r="BQ159" s="689"/>
      <c r="BR159" s="689"/>
      <c r="BS159" s="689"/>
      <c r="BT159" s="689"/>
      <c r="BU159" s="689"/>
      <c r="BV159" s="689"/>
      <c r="BW159" s="421"/>
    </row>
    <row r="160" ht="15.75" customHeight="1">
      <c r="A160" s="634"/>
      <c r="B160" s="421" t="str">
        <f>IF(ISTEXT(A160),SUMIF('Production Calendar'!$F$3:$F$2071,'Garden Layout (to copy)'!$A160,'Production Calendar'!$G$3:$G$2701),"")</f>
        <v/>
      </c>
      <c r="C160" s="656" t="str">
        <f t="shared" si="1"/>
        <v/>
      </c>
      <c r="D160" s="657" t="str">
        <f t="array" ref="D160">IF(ISBLANK(A160),"",XLOOKUP($A160,'Codified Game Plan'!$E$3:$E$477,'Codified Game Plan'!$G$3:$G$477,0))</f>
        <v/>
      </c>
      <c r="E160" s="657" t="str">
        <f>IF(ISBLANK(A160),"",MAXIFS('Codified Game Plan'!$I$3:$I$477,'Codified Game Plan'!$E$3:$E$477,A160))</f>
        <v/>
      </c>
      <c r="F160" s="658" t="str">
        <f t="shared" si="2"/>
        <v>      - </v>
      </c>
      <c r="G160" s="421"/>
      <c r="H160" s="421"/>
      <c r="I160" s="421"/>
      <c r="J160" s="421"/>
      <c r="K160" s="421"/>
      <c r="L160" s="421"/>
      <c r="M160" s="421"/>
      <c r="N160" s="421"/>
      <c r="O160" s="421"/>
      <c r="P160" s="421"/>
      <c r="Q160" s="421"/>
      <c r="R160" s="421"/>
      <c r="S160" s="421"/>
      <c r="T160" s="421"/>
      <c r="U160" s="689"/>
      <c r="V160" s="689"/>
      <c r="W160" s="689"/>
      <c r="X160" s="689"/>
      <c r="Y160" s="689"/>
      <c r="Z160" s="689"/>
      <c r="AA160" s="689"/>
      <c r="AB160" s="689"/>
      <c r="AC160" s="689"/>
      <c r="AD160" s="689"/>
      <c r="AE160" s="689"/>
      <c r="AF160" s="689"/>
      <c r="AG160" s="689"/>
      <c r="AH160" s="689"/>
      <c r="AI160" s="689"/>
      <c r="AJ160" s="689"/>
      <c r="AK160" s="689"/>
      <c r="AL160" s="689"/>
      <c r="AM160" s="689"/>
      <c r="AN160" s="689"/>
      <c r="AO160" s="689"/>
      <c r="AP160" s="689"/>
      <c r="AQ160" s="689"/>
      <c r="AR160" s="689"/>
      <c r="AS160" s="689"/>
      <c r="AT160" s="689"/>
      <c r="AU160" s="689"/>
      <c r="AV160" s="689"/>
      <c r="AW160" s="689"/>
      <c r="AX160" s="689"/>
      <c r="AY160" s="689"/>
      <c r="AZ160" s="689"/>
      <c r="BA160" s="689"/>
      <c r="BB160" s="689"/>
      <c r="BC160" s="689"/>
      <c r="BD160" s="689"/>
      <c r="BE160" s="689"/>
      <c r="BF160" s="689"/>
      <c r="BG160" s="689"/>
      <c r="BH160" s="689"/>
      <c r="BI160" s="689"/>
      <c r="BJ160" s="689"/>
      <c r="BK160" s="689"/>
      <c r="BL160" s="689"/>
      <c r="BM160" s="689"/>
      <c r="BN160" s="689"/>
      <c r="BO160" s="689"/>
      <c r="BP160" s="689"/>
      <c r="BQ160" s="689"/>
      <c r="BR160" s="689"/>
      <c r="BS160" s="689"/>
      <c r="BT160" s="689"/>
      <c r="BU160" s="689"/>
      <c r="BV160" s="689"/>
      <c r="BW160" s="421"/>
    </row>
    <row r="161" ht="15.75" customHeight="1">
      <c r="A161" s="634"/>
      <c r="B161" s="421" t="str">
        <f>IF(ISTEXT(A161),SUMIF('Production Calendar'!$F$3:$F$2071,'Garden Layout (to copy)'!$A161,'Production Calendar'!$G$3:$G$2701),"")</f>
        <v/>
      </c>
      <c r="C161" s="656" t="str">
        <f t="shared" si="1"/>
        <v/>
      </c>
      <c r="D161" s="657" t="str">
        <f t="array" ref="D161">IF(ISBLANK(A161),"",XLOOKUP($A161,'Codified Game Plan'!$E$3:$E$477,'Codified Game Plan'!$G$3:$G$477,0))</f>
        <v/>
      </c>
      <c r="E161" s="657" t="str">
        <f>IF(ISBLANK(A161),"",MAXIFS('Codified Game Plan'!$I$3:$I$477,'Codified Game Plan'!$E$3:$E$477,A161))</f>
        <v/>
      </c>
      <c r="F161" s="658" t="str">
        <f t="shared" si="2"/>
        <v>      - </v>
      </c>
      <c r="G161" s="421"/>
      <c r="H161" s="421"/>
      <c r="I161" s="421"/>
      <c r="J161" s="421"/>
      <c r="K161" s="421"/>
      <c r="L161" s="421"/>
      <c r="M161" s="421"/>
      <c r="N161" s="421"/>
      <c r="O161" s="421"/>
      <c r="P161" s="421"/>
      <c r="Q161" s="421"/>
      <c r="R161" s="421"/>
      <c r="S161" s="421"/>
      <c r="T161" s="421"/>
      <c r="U161" s="689"/>
      <c r="V161" s="689"/>
      <c r="W161" s="689"/>
      <c r="X161" s="689"/>
      <c r="Y161" s="689"/>
      <c r="Z161" s="689"/>
      <c r="AA161" s="689"/>
      <c r="AB161" s="689"/>
      <c r="AC161" s="689"/>
      <c r="AD161" s="689"/>
      <c r="AE161" s="689"/>
      <c r="AF161" s="689"/>
      <c r="AG161" s="689"/>
      <c r="AH161" s="689"/>
      <c r="AI161" s="689"/>
      <c r="AJ161" s="689"/>
      <c r="AK161" s="689"/>
      <c r="AL161" s="689"/>
      <c r="AM161" s="689"/>
      <c r="AN161" s="689"/>
      <c r="AO161" s="689"/>
      <c r="AP161" s="689"/>
      <c r="AQ161" s="689"/>
      <c r="AR161" s="689"/>
      <c r="AS161" s="689"/>
      <c r="AT161" s="689"/>
      <c r="AU161" s="689"/>
      <c r="AV161" s="689"/>
      <c r="AW161" s="689"/>
      <c r="AX161" s="689"/>
      <c r="AY161" s="689"/>
      <c r="AZ161" s="689"/>
      <c r="BA161" s="689"/>
      <c r="BB161" s="689"/>
      <c r="BC161" s="689"/>
      <c r="BD161" s="689"/>
      <c r="BE161" s="689"/>
      <c r="BF161" s="689"/>
      <c r="BG161" s="689"/>
      <c r="BH161" s="689"/>
      <c r="BI161" s="689"/>
      <c r="BJ161" s="689"/>
      <c r="BK161" s="689"/>
      <c r="BL161" s="689"/>
      <c r="BM161" s="689"/>
      <c r="BN161" s="689"/>
      <c r="BO161" s="689"/>
      <c r="BP161" s="689"/>
      <c r="BQ161" s="689"/>
      <c r="BR161" s="689"/>
      <c r="BS161" s="689"/>
      <c r="BT161" s="689"/>
      <c r="BU161" s="689"/>
      <c r="BV161" s="689"/>
      <c r="BW161" s="421"/>
    </row>
    <row r="162" ht="15.75" customHeight="1">
      <c r="A162" s="634"/>
      <c r="B162" s="421" t="str">
        <f>IF(ISTEXT(A162),SUMIF('Production Calendar'!$F$3:$F$2071,'Garden Layout (to copy)'!$A162,'Production Calendar'!$G$3:$G$2701),"")</f>
        <v/>
      </c>
      <c r="C162" s="656" t="str">
        <f t="shared" si="1"/>
        <v/>
      </c>
      <c r="D162" s="657" t="str">
        <f t="array" ref="D162">IF(ISBLANK(A162),"",XLOOKUP($A162,'Codified Game Plan'!$E$3:$E$477,'Codified Game Plan'!$G$3:$G$477,0))</f>
        <v/>
      </c>
      <c r="E162" s="657" t="str">
        <f>IF(ISBLANK(A162),"",MAXIFS('Codified Game Plan'!$I$3:$I$477,'Codified Game Plan'!$E$3:$E$477,A162))</f>
        <v/>
      </c>
      <c r="F162" s="658" t="str">
        <f t="shared" si="2"/>
        <v>      - </v>
      </c>
      <c r="G162" s="421"/>
      <c r="H162" s="421"/>
      <c r="I162" s="421"/>
      <c r="J162" s="421"/>
      <c r="K162" s="421"/>
      <c r="L162" s="421"/>
      <c r="M162" s="421"/>
      <c r="N162" s="421"/>
      <c r="O162" s="421"/>
      <c r="P162" s="421"/>
      <c r="Q162" s="421"/>
      <c r="R162" s="421"/>
      <c r="S162" s="421"/>
      <c r="T162" s="421"/>
      <c r="U162" s="689"/>
      <c r="V162" s="689"/>
      <c r="W162" s="689"/>
      <c r="X162" s="689"/>
      <c r="Y162" s="689"/>
      <c r="Z162" s="689"/>
      <c r="AA162" s="689"/>
      <c r="AB162" s="689"/>
      <c r="AC162" s="689"/>
      <c r="AD162" s="689"/>
      <c r="AE162" s="689"/>
      <c r="AF162" s="689"/>
      <c r="AG162" s="689"/>
      <c r="AH162" s="689"/>
      <c r="AI162" s="689"/>
      <c r="AJ162" s="689"/>
      <c r="AK162" s="689"/>
      <c r="AL162" s="689"/>
      <c r="AM162" s="689"/>
      <c r="AN162" s="689"/>
      <c r="AO162" s="689"/>
      <c r="AP162" s="689"/>
      <c r="AQ162" s="689"/>
      <c r="AR162" s="689"/>
      <c r="AS162" s="689"/>
      <c r="AT162" s="689"/>
      <c r="AU162" s="689"/>
      <c r="AV162" s="689"/>
      <c r="AW162" s="689"/>
      <c r="AX162" s="689"/>
      <c r="AY162" s="689"/>
      <c r="AZ162" s="689"/>
      <c r="BA162" s="689"/>
      <c r="BB162" s="689"/>
      <c r="BC162" s="689"/>
      <c r="BD162" s="689"/>
      <c r="BE162" s="689"/>
      <c r="BF162" s="689"/>
      <c r="BG162" s="689"/>
      <c r="BH162" s="689"/>
      <c r="BI162" s="689"/>
      <c r="BJ162" s="689"/>
      <c r="BK162" s="689"/>
      <c r="BL162" s="689"/>
      <c r="BM162" s="689"/>
      <c r="BN162" s="689"/>
      <c r="BO162" s="689"/>
      <c r="BP162" s="689"/>
      <c r="BQ162" s="689"/>
      <c r="BR162" s="689"/>
      <c r="BS162" s="689"/>
      <c r="BT162" s="689"/>
      <c r="BU162" s="689"/>
      <c r="BV162" s="689"/>
      <c r="BW162" s="421"/>
    </row>
    <row r="163" ht="15.75" customHeight="1">
      <c r="A163" s="634"/>
      <c r="B163" s="421" t="str">
        <f>IF(ISTEXT(A163),SUMIF('Production Calendar'!$F$3:$F$2071,'Garden Layout (to copy)'!$A163,'Production Calendar'!$G$3:$G$2701),"")</f>
        <v/>
      </c>
      <c r="C163" s="656" t="str">
        <f t="shared" si="1"/>
        <v/>
      </c>
      <c r="D163" s="657" t="str">
        <f t="array" ref="D163">IF(ISBLANK(A163),"",XLOOKUP($A163,'Codified Game Plan'!$E$3:$E$477,'Codified Game Plan'!$G$3:$G$477,0))</f>
        <v/>
      </c>
      <c r="E163" s="657" t="str">
        <f>IF(ISBLANK(A163),"",MAXIFS('Codified Game Plan'!$I$3:$I$477,'Codified Game Plan'!$E$3:$E$477,A163))</f>
        <v/>
      </c>
      <c r="F163" s="658" t="str">
        <f t="shared" si="2"/>
        <v>      - </v>
      </c>
      <c r="G163" s="421"/>
      <c r="H163" s="421"/>
      <c r="I163" s="421"/>
      <c r="J163" s="421"/>
      <c r="K163" s="421"/>
      <c r="L163" s="421"/>
      <c r="M163" s="421"/>
      <c r="N163" s="421"/>
      <c r="O163" s="421"/>
      <c r="P163" s="421"/>
      <c r="Q163" s="421"/>
      <c r="R163" s="421"/>
      <c r="S163" s="421"/>
      <c r="T163" s="421"/>
      <c r="U163" s="689"/>
      <c r="V163" s="689"/>
      <c r="W163" s="689"/>
      <c r="X163" s="689"/>
      <c r="Y163" s="689"/>
      <c r="Z163" s="689"/>
      <c r="AA163" s="689"/>
      <c r="AB163" s="689"/>
      <c r="AC163" s="689"/>
      <c r="AD163" s="689"/>
      <c r="AE163" s="689"/>
      <c r="AF163" s="689"/>
      <c r="AG163" s="689"/>
      <c r="AH163" s="689"/>
      <c r="AI163" s="689"/>
      <c r="AJ163" s="689"/>
      <c r="AK163" s="689"/>
      <c r="AL163" s="689"/>
      <c r="AM163" s="689"/>
      <c r="AN163" s="689"/>
      <c r="AO163" s="689"/>
      <c r="AP163" s="689"/>
      <c r="AQ163" s="689"/>
      <c r="AR163" s="689"/>
      <c r="AS163" s="689"/>
      <c r="AT163" s="689"/>
      <c r="AU163" s="689"/>
      <c r="AV163" s="689"/>
      <c r="AW163" s="689"/>
      <c r="AX163" s="689"/>
      <c r="AY163" s="689"/>
      <c r="AZ163" s="689"/>
      <c r="BA163" s="689"/>
      <c r="BB163" s="689"/>
      <c r="BC163" s="689"/>
      <c r="BD163" s="689"/>
      <c r="BE163" s="689"/>
      <c r="BF163" s="689"/>
      <c r="BG163" s="689"/>
      <c r="BH163" s="689"/>
      <c r="BI163" s="689"/>
      <c r="BJ163" s="689"/>
      <c r="BK163" s="689"/>
      <c r="BL163" s="689"/>
      <c r="BM163" s="689"/>
      <c r="BN163" s="689"/>
      <c r="BO163" s="689"/>
      <c r="BP163" s="689"/>
      <c r="BQ163" s="689"/>
      <c r="BR163" s="689"/>
      <c r="BS163" s="689"/>
      <c r="BT163" s="689"/>
      <c r="BU163" s="689"/>
      <c r="BV163" s="689"/>
      <c r="BW163" s="421"/>
    </row>
    <row r="164" ht="15.75" customHeight="1">
      <c r="A164" s="634"/>
      <c r="B164" s="421" t="str">
        <f>IF(ISTEXT(A164),SUMIF('Production Calendar'!$F$3:$F$2071,'Garden Layout (to copy)'!$A164,'Production Calendar'!$G$3:$G$2701),"")</f>
        <v/>
      </c>
      <c r="C164" s="656" t="str">
        <f t="shared" si="1"/>
        <v/>
      </c>
      <c r="D164" s="657" t="str">
        <f t="array" ref="D164">IF(ISBLANK(A164),"",XLOOKUP($A164,'Codified Game Plan'!$E$3:$E$477,'Codified Game Plan'!$G$3:$G$477,0))</f>
        <v/>
      </c>
      <c r="E164" s="657" t="str">
        <f>IF(ISBLANK(A164),"",MAXIFS('Codified Game Plan'!$I$3:$I$477,'Codified Game Plan'!$E$3:$E$477,A164))</f>
        <v/>
      </c>
      <c r="F164" s="658" t="str">
        <f t="shared" si="2"/>
        <v>      - </v>
      </c>
      <c r="G164" s="421"/>
      <c r="H164" s="421"/>
      <c r="I164" s="421"/>
      <c r="J164" s="421"/>
      <c r="K164" s="421"/>
      <c r="L164" s="421"/>
      <c r="M164" s="421"/>
      <c r="N164" s="421"/>
      <c r="O164" s="421"/>
      <c r="P164" s="421"/>
      <c r="Q164" s="421"/>
      <c r="R164" s="421"/>
      <c r="S164" s="421"/>
      <c r="T164" s="421"/>
      <c r="U164" s="689"/>
      <c r="V164" s="689"/>
      <c r="W164" s="689"/>
      <c r="X164" s="689"/>
      <c r="Y164" s="689"/>
      <c r="Z164" s="689"/>
      <c r="AA164" s="689"/>
      <c r="AB164" s="689"/>
      <c r="AC164" s="689"/>
      <c r="AD164" s="689"/>
      <c r="AE164" s="689"/>
      <c r="AF164" s="689"/>
      <c r="AG164" s="689"/>
      <c r="AH164" s="689"/>
      <c r="AI164" s="689"/>
      <c r="AJ164" s="689"/>
      <c r="AK164" s="689"/>
      <c r="AL164" s="689"/>
      <c r="AM164" s="689"/>
      <c r="AN164" s="689"/>
      <c r="AO164" s="689"/>
      <c r="AP164" s="689"/>
      <c r="AQ164" s="689"/>
      <c r="AR164" s="689"/>
      <c r="AS164" s="689"/>
      <c r="AT164" s="689"/>
      <c r="AU164" s="689"/>
      <c r="AV164" s="689"/>
      <c r="AW164" s="689"/>
      <c r="AX164" s="689"/>
      <c r="AY164" s="689"/>
      <c r="AZ164" s="689"/>
      <c r="BA164" s="689"/>
      <c r="BB164" s="689"/>
      <c r="BC164" s="689"/>
      <c r="BD164" s="689"/>
      <c r="BE164" s="689"/>
      <c r="BF164" s="689"/>
      <c r="BG164" s="689"/>
      <c r="BH164" s="689"/>
      <c r="BI164" s="689"/>
      <c r="BJ164" s="689"/>
      <c r="BK164" s="689"/>
      <c r="BL164" s="689"/>
      <c r="BM164" s="689"/>
      <c r="BN164" s="689"/>
      <c r="BO164" s="689"/>
      <c r="BP164" s="689"/>
      <c r="BQ164" s="689"/>
      <c r="BR164" s="689"/>
      <c r="BS164" s="689"/>
      <c r="BT164" s="689"/>
      <c r="BU164" s="689"/>
      <c r="BV164" s="689"/>
      <c r="BW164" s="421"/>
    </row>
    <row r="165" ht="15.75" customHeight="1">
      <c r="A165" s="634"/>
      <c r="B165" s="421" t="str">
        <f>IF(ISTEXT(A165),SUMIF('Production Calendar'!$F$3:$F$2071,'Garden Layout (to copy)'!$A165,'Production Calendar'!$G$3:$G$2701),"")</f>
        <v/>
      </c>
      <c r="C165" s="656" t="str">
        <f t="shared" si="1"/>
        <v/>
      </c>
      <c r="D165" s="657" t="str">
        <f t="array" ref="D165">IF(ISBLANK(A165),"",XLOOKUP($A165,'Codified Game Plan'!$E$3:$E$477,'Codified Game Plan'!$G$3:$G$477,0))</f>
        <v/>
      </c>
      <c r="E165" s="657" t="str">
        <f>IF(ISBLANK(A165),"",MAXIFS('Codified Game Plan'!$I$3:$I$477,'Codified Game Plan'!$E$3:$E$477,A165))</f>
        <v/>
      </c>
      <c r="F165" s="658" t="str">
        <f t="shared" si="2"/>
        <v>      - </v>
      </c>
      <c r="G165" s="421"/>
      <c r="H165" s="421"/>
      <c r="I165" s="421"/>
      <c r="J165" s="421"/>
      <c r="K165" s="421"/>
      <c r="L165" s="421"/>
      <c r="M165" s="421"/>
      <c r="N165" s="421"/>
      <c r="O165" s="421"/>
      <c r="P165" s="421"/>
      <c r="Q165" s="421"/>
      <c r="R165" s="421"/>
      <c r="S165" s="421"/>
      <c r="T165" s="421"/>
      <c r="U165" s="689"/>
      <c r="V165" s="689"/>
      <c r="W165" s="689"/>
      <c r="X165" s="689"/>
      <c r="Y165" s="689"/>
      <c r="Z165" s="689"/>
      <c r="AA165" s="689"/>
      <c r="AB165" s="689"/>
      <c r="AC165" s="689"/>
      <c r="AD165" s="689"/>
      <c r="AE165" s="689"/>
      <c r="AF165" s="689"/>
      <c r="AG165" s="689"/>
      <c r="AH165" s="689"/>
      <c r="AI165" s="689"/>
      <c r="AJ165" s="689"/>
      <c r="AK165" s="689"/>
      <c r="AL165" s="689"/>
      <c r="AM165" s="689"/>
      <c r="AN165" s="689"/>
      <c r="AO165" s="689"/>
      <c r="AP165" s="689"/>
      <c r="AQ165" s="689"/>
      <c r="AR165" s="689"/>
      <c r="AS165" s="689"/>
      <c r="AT165" s="689"/>
      <c r="AU165" s="689"/>
      <c r="AV165" s="689"/>
      <c r="AW165" s="689"/>
      <c r="AX165" s="689"/>
      <c r="AY165" s="689"/>
      <c r="AZ165" s="689"/>
      <c r="BA165" s="689"/>
      <c r="BB165" s="689"/>
      <c r="BC165" s="689"/>
      <c r="BD165" s="689"/>
      <c r="BE165" s="689"/>
      <c r="BF165" s="689"/>
      <c r="BG165" s="689"/>
      <c r="BH165" s="689"/>
      <c r="BI165" s="689"/>
      <c r="BJ165" s="689"/>
      <c r="BK165" s="689"/>
      <c r="BL165" s="689"/>
      <c r="BM165" s="689"/>
      <c r="BN165" s="689"/>
      <c r="BO165" s="689"/>
      <c r="BP165" s="689"/>
      <c r="BQ165" s="689"/>
      <c r="BR165" s="689"/>
      <c r="BS165" s="689"/>
      <c r="BT165" s="689"/>
      <c r="BU165" s="689"/>
      <c r="BV165" s="689"/>
      <c r="BW165" s="421"/>
    </row>
    <row r="166" ht="15.75" customHeight="1">
      <c r="A166" s="634"/>
      <c r="B166" s="421" t="str">
        <f>IF(ISTEXT(A166),SUMIF('Production Calendar'!$F$3:$F$2071,'Garden Layout (to copy)'!$A166,'Production Calendar'!$G$3:$G$2701),"")</f>
        <v/>
      </c>
      <c r="C166" s="656" t="str">
        <f t="shared" si="1"/>
        <v/>
      </c>
      <c r="D166" s="657" t="str">
        <f t="array" ref="D166">IF(ISBLANK(A166),"",XLOOKUP($A166,'Codified Game Plan'!$E$3:$E$477,'Codified Game Plan'!$G$3:$G$477,0))</f>
        <v/>
      </c>
      <c r="E166" s="657" t="str">
        <f>IF(ISBLANK(A166),"",MAXIFS('Codified Game Plan'!$I$3:$I$477,'Codified Game Plan'!$E$3:$E$477,A166))</f>
        <v/>
      </c>
      <c r="F166" s="658" t="str">
        <f t="shared" si="2"/>
        <v>      - </v>
      </c>
      <c r="G166" s="421"/>
      <c r="H166" s="421"/>
      <c r="I166" s="421"/>
      <c r="J166" s="421"/>
      <c r="K166" s="421"/>
      <c r="L166" s="421"/>
      <c r="M166" s="421"/>
      <c r="N166" s="421"/>
      <c r="O166" s="421"/>
      <c r="P166" s="421"/>
      <c r="Q166" s="421"/>
      <c r="R166" s="421"/>
      <c r="S166" s="421"/>
      <c r="T166" s="421"/>
      <c r="U166" s="689"/>
      <c r="V166" s="689"/>
      <c r="W166" s="689"/>
      <c r="X166" s="689"/>
      <c r="Y166" s="689"/>
      <c r="Z166" s="689"/>
      <c r="AA166" s="689"/>
      <c r="AB166" s="689"/>
      <c r="AC166" s="689"/>
      <c r="AD166" s="689"/>
      <c r="AE166" s="689"/>
      <c r="AF166" s="689"/>
      <c r="AG166" s="689"/>
      <c r="AH166" s="689"/>
      <c r="AI166" s="689"/>
      <c r="AJ166" s="689"/>
      <c r="AK166" s="689"/>
      <c r="AL166" s="689"/>
      <c r="AM166" s="689"/>
      <c r="AN166" s="689"/>
      <c r="AO166" s="689"/>
      <c r="AP166" s="689"/>
      <c r="AQ166" s="689"/>
      <c r="AR166" s="689"/>
      <c r="AS166" s="689"/>
      <c r="AT166" s="689"/>
      <c r="AU166" s="689"/>
      <c r="AV166" s="689"/>
      <c r="AW166" s="689"/>
      <c r="AX166" s="689"/>
      <c r="AY166" s="689"/>
      <c r="AZ166" s="689"/>
      <c r="BA166" s="689"/>
      <c r="BB166" s="689"/>
      <c r="BC166" s="689"/>
      <c r="BD166" s="689"/>
      <c r="BE166" s="689"/>
      <c r="BF166" s="689"/>
      <c r="BG166" s="689"/>
      <c r="BH166" s="689"/>
      <c r="BI166" s="689"/>
      <c r="BJ166" s="689"/>
      <c r="BK166" s="689"/>
      <c r="BL166" s="689"/>
      <c r="BM166" s="689"/>
      <c r="BN166" s="689"/>
      <c r="BO166" s="689"/>
      <c r="BP166" s="689"/>
      <c r="BQ166" s="689"/>
      <c r="BR166" s="689"/>
      <c r="BS166" s="689"/>
      <c r="BT166" s="689"/>
      <c r="BU166" s="689"/>
      <c r="BV166" s="689"/>
      <c r="BW166" s="421"/>
    </row>
    <row r="167" ht="15.75" customHeight="1">
      <c r="A167" s="634"/>
      <c r="B167" s="421" t="str">
        <f>IF(ISTEXT(A167),SUMIF('Production Calendar'!$F$3:$F$2071,'Garden Layout (to copy)'!$A167,'Production Calendar'!$G$3:$G$2701),"")</f>
        <v/>
      </c>
      <c r="C167" s="656" t="str">
        <f t="shared" si="1"/>
        <v/>
      </c>
      <c r="D167" s="657" t="str">
        <f t="array" ref="D167">IF(ISBLANK(A167),"",XLOOKUP($A167,'Codified Game Plan'!$E$3:$E$477,'Codified Game Plan'!$G$3:$G$477,0))</f>
        <v/>
      </c>
      <c r="E167" s="657" t="str">
        <f>IF(ISBLANK(A167),"",MAXIFS('Codified Game Plan'!$I$3:$I$477,'Codified Game Plan'!$E$3:$E$477,A167))</f>
        <v/>
      </c>
      <c r="F167" s="658" t="str">
        <f t="shared" si="2"/>
        <v>      - </v>
      </c>
      <c r="G167" s="421"/>
      <c r="H167" s="421"/>
      <c r="I167" s="421"/>
      <c r="J167" s="421"/>
      <c r="K167" s="421"/>
      <c r="L167" s="421"/>
      <c r="M167" s="421"/>
      <c r="N167" s="421"/>
      <c r="O167" s="421"/>
      <c r="P167" s="421"/>
      <c r="Q167" s="421"/>
      <c r="R167" s="421"/>
      <c r="S167" s="421"/>
      <c r="T167" s="421"/>
      <c r="U167" s="689"/>
      <c r="V167" s="689"/>
      <c r="W167" s="689"/>
      <c r="X167" s="689"/>
      <c r="Y167" s="689"/>
      <c r="Z167" s="689"/>
      <c r="AA167" s="689"/>
      <c r="AB167" s="689"/>
      <c r="AC167" s="689"/>
      <c r="AD167" s="689"/>
      <c r="AE167" s="689"/>
      <c r="AF167" s="689"/>
      <c r="AG167" s="689"/>
      <c r="AH167" s="689"/>
      <c r="AI167" s="689"/>
      <c r="AJ167" s="689"/>
      <c r="AK167" s="689"/>
      <c r="AL167" s="689"/>
      <c r="AM167" s="689"/>
      <c r="AN167" s="689"/>
      <c r="AO167" s="689"/>
      <c r="AP167" s="689"/>
      <c r="AQ167" s="689"/>
      <c r="AR167" s="689"/>
      <c r="AS167" s="689"/>
      <c r="AT167" s="689"/>
      <c r="AU167" s="689"/>
      <c r="AV167" s="689"/>
      <c r="AW167" s="689"/>
      <c r="AX167" s="689"/>
      <c r="AY167" s="689"/>
      <c r="AZ167" s="689"/>
      <c r="BA167" s="689"/>
      <c r="BB167" s="689"/>
      <c r="BC167" s="689"/>
      <c r="BD167" s="689"/>
      <c r="BE167" s="689"/>
      <c r="BF167" s="689"/>
      <c r="BG167" s="689"/>
      <c r="BH167" s="689"/>
      <c r="BI167" s="689"/>
      <c r="BJ167" s="689"/>
      <c r="BK167" s="689"/>
      <c r="BL167" s="689"/>
      <c r="BM167" s="689"/>
      <c r="BN167" s="689"/>
      <c r="BO167" s="689"/>
      <c r="BP167" s="689"/>
      <c r="BQ167" s="689"/>
      <c r="BR167" s="689"/>
      <c r="BS167" s="689"/>
      <c r="BT167" s="689"/>
      <c r="BU167" s="689"/>
      <c r="BV167" s="689"/>
      <c r="BW167" s="421"/>
    </row>
    <row r="168" ht="15.75" customHeight="1">
      <c r="A168" s="634"/>
      <c r="B168" s="421" t="str">
        <f>IF(ISTEXT(A168),SUMIF('Production Calendar'!$F$3:$F$2071,'Garden Layout (to copy)'!$A168,'Production Calendar'!$G$3:$G$2701),"")</f>
        <v/>
      </c>
      <c r="C168" s="656" t="str">
        <f t="shared" si="1"/>
        <v/>
      </c>
      <c r="D168" s="657" t="str">
        <f t="array" ref="D168">IF(ISBLANK(A168),"",XLOOKUP($A168,'Codified Game Plan'!$E$3:$E$477,'Codified Game Plan'!$G$3:$G$477,0))</f>
        <v/>
      </c>
      <c r="E168" s="657" t="str">
        <f>IF(ISBLANK(A168),"",MAXIFS('Codified Game Plan'!$I$3:$I$477,'Codified Game Plan'!$E$3:$E$477,A168))</f>
        <v/>
      </c>
      <c r="F168" s="658" t="str">
        <f t="shared" si="2"/>
        <v>      - </v>
      </c>
      <c r="G168" s="421"/>
      <c r="H168" s="421"/>
      <c r="I168" s="421"/>
      <c r="J168" s="421"/>
      <c r="K168" s="421"/>
      <c r="L168" s="421"/>
      <c r="M168" s="421"/>
      <c r="N168" s="421"/>
      <c r="O168" s="421"/>
      <c r="P168" s="421"/>
      <c r="Q168" s="421"/>
      <c r="R168" s="421"/>
      <c r="S168" s="421"/>
      <c r="T168" s="421"/>
      <c r="U168" s="689"/>
      <c r="V168" s="689"/>
      <c r="W168" s="689"/>
      <c r="X168" s="689"/>
      <c r="Y168" s="689"/>
      <c r="Z168" s="689"/>
      <c r="AA168" s="689"/>
      <c r="AB168" s="689"/>
      <c r="AC168" s="689"/>
      <c r="AD168" s="689"/>
      <c r="AE168" s="689"/>
      <c r="AF168" s="689"/>
      <c r="AG168" s="689"/>
      <c r="AH168" s="689"/>
      <c r="AI168" s="689"/>
      <c r="AJ168" s="689"/>
      <c r="AK168" s="689"/>
      <c r="AL168" s="689"/>
      <c r="AM168" s="689"/>
      <c r="AN168" s="689"/>
      <c r="AO168" s="689"/>
      <c r="AP168" s="689"/>
      <c r="AQ168" s="689"/>
      <c r="AR168" s="689"/>
      <c r="AS168" s="689"/>
      <c r="AT168" s="689"/>
      <c r="AU168" s="689"/>
      <c r="AV168" s="689"/>
      <c r="AW168" s="689"/>
      <c r="AX168" s="689"/>
      <c r="AY168" s="689"/>
      <c r="AZ168" s="689"/>
      <c r="BA168" s="689"/>
      <c r="BB168" s="689"/>
      <c r="BC168" s="689"/>
      <c r="BD168" s="689"/>
      <c r="BE168" s="689"/>
      <c r="BF168" s="689"/>
      <c r="BG168" s="689"/>
      <c r="BH168" s="689"/>
      <c r="BI168" s="689"/>
      <c r="BJ168" s="689"/>
      <c r="BK168" s="689"/>
      <c r="BL168" s="689"/>
      <c r="BM168" s="689"/>
      <c r="BN168" s="689"/>
      <c r="BO168" s="689"/>
      <c r="BP168" s="689"/>
      <c r="BQ168" s="689"/>
      <c r="BR168" s="689"/>
      <c r="BS168" s="689"/>
      <c r="BT168" s="689"/>
      <c r="BU168" s="689"/>
      <c r="BV168" s="689"/>
      <c r="BW168" s="421"/>
    </row>
    <row r="169" ht="15.75" customHeight="1">
      <c r="A169" s="634"/>
      <c r="B169" s="421" t="str">
        <f>IF(ISTEXT(A169),SUMIF('Production Calendar'!$F$3:$F$2071,'Garden Layout (to copy)'!$A169,'Production Calendar'!$G$3:$G$2701),"")</f>
        <v/>
      </c>
      <c r="C169" s="656" t="str">
        <f t="shared" si="1"/>
        <v/>
      </c>
      <c r="D169" s="657" t="str">
        <f t="array" ref="D169">IF(ISBLANK(A169),"",XLOOKUP($A169,'Codified Game Plan'!$E$3:$E$477,'Codified Game Plan'!$G$3:$G$477,0))</f>
        <v/>
      </c>
      <c r="E169" s="657" t="str">
        <f>IF(ISBLANK(A169),"",MAXIFS('Codified Game Plan'!$I$3:$I$477,'Codified Game Plan'!$E$3:$E$477,A169))</f>
        <v/>
      </c>
      <c r="F169" s="658" t="str">
        <f t="shared" si="2"/>
        <v>      - </v>
      </c>
      <c r="G169" s="421"/>
      <c r="H169" s="421"/>
      <c r="I169" s="421"/>
      <c r="J169" s="421"/>
      <c r="K169" s="421"/>
      <c r="L169" s="421"/>
      <c r="M169" s="421"/>
      <c r="N169" s="421"/>
      <c r="O169" s="421"/>
      <c r="P169" s="421"/>
      <c r="Q169" s="421"/>
      <c r="R169" s="421"/>
      <c r="S169" s="421"/>
      <c r="T169" s="421"/>
      <c r="U169" s="689"/>
      <c r="V169" s="689"/>
      <c r="W169" s="689"/>
      <c r="X169" s="689"/>
      <c r="Y169" s="689"/>
      <c r="Z169" s="689"/>
      <c r="AA169" s="689"/>
      <c r="AB169" s="689"/>
      <c r="AC169" s="689"/>
      <c r="AD169" s="689"/>
      <c r="AE169" s="689"/>
      <c r="AF169" s="689"/>
      <c r="AG169" s="689"/>
      <c r="AH169" s="689"/>
      <c r="AI169" s="689"/>
      <c r="AJ169" s="689"/>
      <c r="AK169" s="689"/>
      <c r="AL169" s="689"/>
      <c r="AM169" s="689"/>
      <c r="AN169" s="689"/>
      <c r="AO169" s="689"/>
      <c r="AP169" s="689"/>
      <c r="AQ169" s="689"/>
      <c r="AR169" s="689"/>
      <c r="AS169" s="689"/>
      <c r="AT169" s="689"/>
      <c r="AU169" s="689"/>
      <c r="AV169" s="689"/>
      <c r="AW169" s="689"/>
      <c r="AX169" s="689"/>
      <c r="AY169" s="689"/>
      <c r="AZ169" s="689"/>
      <c r="BA169" s="689"/>
      <c r="BB169" s="689"/>
      <c r="BC169" s="689"/>
      <c r="BD169" s="689"/>
      <c r="BE169" s="689"/>
      <c r="BF169" s="689"/>
      <c r="BG169" s="689"/>
      <c r="BH169" s="689"/>
      <c r="BI169" s="689"/>
      <c r="BJ169" s="689"/>
      <c r="BK169" s="689"/>
      <c r="BL169" s="689"/>
      <c r="BM169" s="689"/>
      <c r="BN169" s="689"/>
      <c r="BO169" s="689"/>
      <c r="BP169" s="689"/>
      <c r="BQ169" s="689"/>
      <c r="BR169" s="689"/>
      <c r="BS169" s="689"/>
      <c r="BT169" s="689"/>
      <c r="BU169" s="689"/>
      <c r="BV169" s="689"/>
      <c r="BW169" s="421"/>
    </row>
    <row r="170" ht="15.75" customHeight="1">
      <c r="A170" s="634"/>
      <c r="B170" s="421" t="str">
        <f>IF(ISTEXT(A170),SUMIF('Production Calendar'!$F$3:$F$2071,'Garden Layout (to copy)'!$A170,'Production Calendar'!$G$3:$G$2701),"")</f>
        <v/>
      </c>
      <c r="C170" s="656" t="str">
        <f t="shared" si="1"/>
        <v/>
      </c>
      <c r="D170" s="657" t="str">
        <f t="array" ref="D170">IF(ISBLANK(A170),"",XLOOKUP($A170,'Codified Game Plan'!$E$3:$E$477,'Codified Game Plan'!$G$3:$G$477,0))</f>
        <v/>
      </c>
      <c r="E170" s="657" t="str">
        <f>IF(ISBLANK(A170),"",MAXIFS('Codified Game Plan'!$I$3:$I$477,'Codified Game Plan'!$E$3:$E$477,A170))</f>
        <v/>
      </c>
      <c r="F170" s="658" t="str">
        <f t="shared" si="2"/>
        <v>      - </v>
      </c>
      <c r="G170" s="421"/>
      <c r="H170" s="421"/>
      <c r="I170" s="421"/>
      <c r="J170" s="421"/>
      <c r="K170" s="421"/>
      <c r="L170" s="421"/>
      <c r="M170" s="421"/>
      <c r="N170" s="421"/>
      <c r="O170" s="421"/>
      <c r="P170" s="421"/>
      <c r="Q170" s="421"/>
      <c r="R170" s="421"/>
      <c r="S170" s="421"/>
      <c r="T170" s="421"/>
      <c r="U170" s="689"/>
      <c r="V170" s="689"/>
      <c r="W170" s="689"/>
      <c r="X170" s="689"/>
      <c r="Y170" s="689"/>
      <c r="Z170" s="689"/>
      <c r="AA170" s="689"/>
      <c r="AB170" s="689"/>
      <c r="AC170" s="689"/>
      <c r="AD170" s="689"/>
      <c r="AE170" s="689"/>
      <c r="AF170" s="689"/>
      <c r="AG170" s="689"/>
      <c r="AH170" s="689"/>
      <c r="AI170" s="689"/>
      <c r="AJ170" s="689"/>
      <c r="AK170" s="689"/>
      <c r="AL170" s="689"/>
      <c r="AM170" s="689"/>
      <c r="AN170" s="689"/>
      <c r="AO170" s="689"/>
      <c r="AP170" s="689"/>
      <c r="AQ170" s="689"/>
      <c r="AR170" s="689"/>
      <c r="AS170" s="689"/>
      <c r="AT170" s="689"/>
      <c r="AU170" s="689"/>
      <c r="AV170" s="689"/>
      <c r="AW170" s="689"/>
      <c r="AX170" s="689"/>
      <c r="AY170" s="689"/>
      <c r="AZ170" s="689"/>
      <c r="BA170" s="689"/>
      <c r="BB170" s="689"/>
      <c r="BC170" s="689"/>
      <c r="BD170" s="689"/>
      <c r="BE170" s="689"/>
      <c r="BF170" s="689"/>
      <c r="BG170" s="689"/>
      <c r="BH170" s="689"/>
      <c r="BI170" s="689"/>
      <c r="BJ170" s="689"/>
      <c r="BK170" s="689"/>
      <c r="BL170" s="689"/>
      <c r="BM170" s="689"/>
      <c r="BN170" s="689"/>
      <c r="BO170" s="689"/>
      <c r="BP170" s="689"/>
      <c r="BQ170" s="689"/>
      <c r="BR170" s="689"/>
      <c r="BS170" s="689"/>
      <c r="BT170" s="689"/>
      <c r="BU170" s="689"/>
      <c r="BV170" s="689"/>
      <c r="BW170" s="421"/>
    </row>
    <row r="171" ht="15.75" customHeight="1">
      <c r="A171" s="634"/>
      <c r="B171" s="421" t="str">
        <f>IF(ISTEXT(A171),SUMIF('Production Calendar'!$F$3:$F$2071,'Garden Layout (to copy)'!$A171,'Production Calendar'!$G$3:$G$2701),"")</f>
        <v/>
      </c>
      <c r="C171" s="656" t="str">
        <f t="shared" si="1"/>
        <v/>
      </c>
      <c r="D171" s="657" t="str">
        <f t="array" ref="D171">IF(ISBLANK(A171),"",XLOOKUP($A171,'Codified Game Plan'!$E$3:$E$477,'Codified Game Plan'!$G$3:$G$477,0))</f>
        <v/>
      </c>
      <c r="E171" s="657" t="str">
        <f>IF(ISBLANK(A171),"",MAXIFS('Codified Game Plan'!$I$3:$I$477,'Codified Game Plan'!$E$3:$E$477,A171))</f>
        <v/>
      </c>
      <c r="F171" s="658" t="str">
        <f t="shared" si="2"/>
        <v>      - </v>
      </c>
      <c r="G171" s="421"/>
      <c r="H171" s="421"/>
      <c r="I171" s="421"/>
      <c r="J171" s="421"/>
      <c r="K171" s="421"/>
      <c r="L171" s="421"/>
      <c r="M171" s="421"/>
      <c r="N171" s="421"/>
      <c r="O171" s="421"/>
      <c r="P171" s="421"/>
      <c r="Q171" s="421"/>
      <c r="R171" s="421"/>
      <c r="S171" s="421"/>
      <c r="T171" s="421"/>
      <c r="U171" s="689"/>
      <c r="V171" s="689"/>
      <c r="W171" s="689"/>
      <c r="X171" s="689"/>
      <c r="Y171" s="689"/>
      <c r="Z171" s="689"/>
      <c r="AA171" s="689"/>
      <c r="AB171" s="689"/>
      <c r="AC171" s="689"/>
      <c r="AD171" s="689"/>
      <c r="AE171" s="689"/>
      <c r="AF171" s="689"/>
      <c r="AG171" s="689"/>
      <c r="AH171" s="689"/>
      <c r="AI171" s="689"/>
      <c r="AJ171" s="689"/>
      <c r="AK171" s="689"/>
      <c r="AL171" s="689"/>
      <c r="AM171" s="689"/>
      <c r="AN171" s="689"/>
      <c r="AO171" s="689"/>
      <c r="AP171" s="689"/>
      <c r="AQ171" s="689"/>
      <c r="AR171" s="689"/>
      <c r="AS171" s="689"/>
      <c r="AT171" s="689"/>
      <c r="AU171" s="689"/>
      <c r="AV171" s="689"/>
      <c r="AW171" s="689"/>
      <c r="AX171" s="689"/>
      <c r="AY171" s="689"/>
      <c r="AZ171" s="689"/>
      <c r="BA171" s="689"/>
      <c r="BB171" s="689"/>
      <c r="BC171" s="689"/>
      <c r="BD171" s="689"/>
      <c r="BE171" s="689"/>
      <c r="BF171" s="689"/>
      <c r="BG171" s="689"/>
      <c r="BH171" s="689"/>
      <c r="BI171" s="689"/>
      <c r="BJ171" s="689"/>
      <c r="BK171" s="689"/>
      <c r="BL171" s="689"/>
      <c r="BM171" s="689"/>
      <c r="BN171" s="689"/>
      <c r="BO171" s="689"/>
      <c r="BP171" s="689"/>
      <c r="BQ171" s="689"/>
      <c r="BR171" s="689"/>
      <c r="BS171" s="689"/>
      <c r="BT171" s="689"/>
      <c r="BU171" s="689"/>
      <c r="BV171" s="689"/>
      <c r="BW171" s="421"/>
    </row>
    <row r="172" ht="15.75" customHeight="1">
      <c r="A172" s="634"/>
      <c r="B172" s="421" t="str">
        <f>IF(ISTEXT(A172),SUMIF('Production Calendar'!$F$3:$F$2071,'Garden Layout (to copy)'!$A172,'Production Calendar'!$G$3:$G$2701),"")</f>
        <v/>
      </c>
      <c r="C172" s="656" t="str">
        <f t="shared" si="1"/>
        <v/>
      </c>
      <c r="D172" s="657" t="str">
        <f t="array" ref="D172">IF(ISBLANK(A172),"",XLOOKUP($A172,'Codified Game Plan'!$E$3:$E$477,'Codified Game Plan'!$G$3:$G$477,0))</f>
        <v/>
      </c>
      <c r="E172" s="657" t="str">
        <f>IF(ISBLANK(A172),"",MAXIFS('Codified Game Plan'!$I$3:$I$477,'Codified Game Plan'!$E$3:$E$477,A172))</f>
        <v/>
      </c>
      <c r="F172" s="658" t="str">
        <f t="shared" si="2"/>
        <v>      - </v>
      </c>
      <c r="G172" s="421"/>
      <c r="H172" s="421"/>
      <c r="I172" s="421"/>
      <c r="J172" s="421"/>
      <c r="K172" s="421"/>
      <c r="L172" s="421"/>
      <c r="M172" s="421"/>
      <c r="N172" s="421"/>
      <c r="O172" s="421"/>
      <c r="P172" s="421"/>
      <c r="Q172" s="421"/>
      <c r="R172" s="421"/>
      <c r="S172" s="421"/>
      <c r="T172" s="421"/>
      <c r="U172" s="689"/>
      <c r="V172" s="689"/>
      <c r="W172" s="689"/>
      <c r="X172" s="689"/>
      <c r="Y172" s="689"/>
      <c r="Z172" s="689"/>
      <c r="AA172" s="689"/>
      <c r="AB172" s="689"/>
      <c r="AC172" s="689"/>
      <c r="AD172" s="689"/>
      <c r="AE172" s="689"/>
      <c r="AF172" s="689"/>
      <c r="AG172" s="689"/>
      <c r="AH172" s="689"/>
      <c r="AI172" s="689"/>
      <c r="AJ172" s="689"/>
      <c r="AK172" s="689"/>
      <c r="AL172" s="689"/>
      <c r="AM172" s="689"/>
      <c r="AN172" s="689"/>
      <c r="AO172" s="689"/>
      <c r="AP172" s="689"/>
      <c r="AQ172" s="689"/>
      <c r="AR172" s="689"/>
      <c r="AS172" s="689"/>
      <c r="AT172" s="689"/>
      <c r="AU172" s="689"/>
      <c r="AV172" s="689"/>
      <c r="AW172" s="689"/>
      <c r="AX172" s="689"/>
      <c r="AY172" s="689"/>
      <c r="AZ172" s="689"/>
      <c r="BA172" s="689"/>
      <c r="BB172" s="689"/>
      <c r="BC172" s="689"/>
      <c r="BD172" s="689"/>
      <c r="BE172" s="689"/>
      <c r="BF172" s="689"/>
      <c r="BG172" s="689"/>
      <c r="BH172" s="689"/>
      <c r="BI172" s="689"/>
      <c r="BJ172" s="689"/>
      <c r="BK172" s="689"/>
      <c r="BL172" s="689"/>
      <c r="BM172" s="689"/>
      <c r="BN172" s="689"/>
      <c r="BO172" s="689"/>
      <c r="BP172" s="689"/>
      <c r="BQ172" s="689"/>
      <c r="BR172" s="689"/>
      <c r="BS172" s="689"/>
      <c r="BT172" s="689"/>
      <c r="BU172" s="689"/>
      <c r="BV172" s="689"/>
      <c r="BW172" s="421"/>
    </row>
    <row r="173" ht="15.75" customHeight="1">
      <c r="A173" s="634"/>
      <c r="B173" s="421" t="str">
        <f>IF(ISTEXT(A173),SUMIF('Production Calendar'!$F$3:$F$2071,'Garden Layout (to copy)'!$A173,'Production Calendar'!$G$3:$G$2701),"")</f>
        <v/>
      </c>
      <c r="C173" s="656" t="str">
        <f t="shared" si="1"/>
        <v/>
      </c>
      <c r="D173" s="657" t="str">
        <f t="array" ref="D173">IF(ISBLANK(A173),"",XLOOKUP($A173,'Codified Game Plan'!$E$3:$E$477,'Codified Game Plan'!$G$3:$G$477,0))</f>
        <v/>
      </c>
      <c r="E173" s="657" t="str">
        <f>IF(ISBLANK(A173),"",MAXIFS('Codified Game Plan'!$I$3:$I$477,'Codified Game Plan'!$E$3:$E$477,A173))</f>
        <v/>
      </c>
      <c r="F173" s="658" t="str">
        <f t="shared" si="2"/>
        <v>      - </v>
      </c>
      <c r="G173" s="421"/>
      <c r="H173" s="421"/>
      <c r="I173" s="421"/>
      <c r="J173" s="421"/>
      <c r="K173" s="421"/>
      <c r="L173" s="421"/>
      <c r="M173" s="421"/>
      <c r="N173" s="421"/>
      <c r="O173" s="421"/>
      <c r="P173" s="421"/>
      <c r="Q173" s="421"/>
      <c r="R173" s="421"/>
      <c r="S173" s="421"/>
      <c r="T173" s="421"/>
      <c r="U173" s="689"/>
      <c r="V173" s="689"/>
      <c r="W173" s="689"/>
      <c r="X173" s="689"/>
      <c r="Y173" s="689"/>
      <c r="Z173" s="689"/>
      <c r="AA173" s="689"/>
      <c r="AB173" s="689"/>
      <c r="AC173" s="689"/>
      <c r="AD173" s="689"/>
      <c r="AE173" s="689"/>
      <c r="AF173" s="689"/>
      <c r="AG173" s="689"/>
      <c r="AH173" s="689"/>
      <c r="AI173" s="689"/>
      <c r="AJ173" s="689"/>
      <c r="AK173" s="689"/>
      <c r="AL173" s="689"/>
      <c r="AM173" s="689"/>
      <c r="AN173" s="689"/>
      <c r="AO173" s="689"/>
      <c r="AP173" s="689"/>
      <c r="AQ173" s="689"/>
      <c r="AR173" s="689"/>
      <c r="AS173" s="689"/>
      <c r="AT173" s="689"/>
      <c r="AU173" s="689"/>
      <c r="AV173" s="689"/>
      <c r="AW173" s="689"/>
      <c r="AX173" s="689"/>
      <c r="AY173" s="689"/>
      <c r="AZ173" s="689"/>
      <c r="BA173" s="689"/>
      <c r="BB173" s="689"/>
      <c r="BC173" s="689"/>
      <c r="BD173" s="689"/>
      <c r="BE173" s="689"/>
      <c r="BF173" s="689"/>
      <c r="BG173" s="689"/>
      <c r="BH173" s="689"/>
      <c r="BI173" s="689"/>
      <c r="BJ173" s="689"/>
      <c r="BK173" s="689"/>
      <c r="BL173" s="689"/>
      <c r="BM173" s="689"/>
      <c r="BN173" s="689"/>
      <c r="BO173" s="689"/>
      <c r="BP173" s="689"/>
      <c r="BQ173" s="689"/>
      <c r="BR173" s="689"/>
      <c r="BS173" s="689"/>
      <c r="BT173" s="689"/>
      <c r="BU173" s="689"/>
      <c r="BV173" s="689"/>
      <c r="BW173" s="421"/>
    </row>
    <row r="174" ht="15.75" customHeight="1">
      <c r="A174" s="634"/>
      <c r="B174" s="421" t="str">
        <f>IF(ISTEXT(A174),SUMIF('Production Calendar'!$F$3:$F$2071,'Garden Layout (to copy)'!$A174,'Production Calendar'!$G$3:$G$2701),"")</f>
        <v/>
      </c>
      <c r="C174" s="656" t="str">
        <f t="shared" si="1"/>
        <v/>
      </c>
      <c r="D174" s="657" t="str">
        <f t="array" ref="D174">IF(ISBLANK(A174),"",XLOOKUP($A174,'Codified Game Plan'!$E$3:$E$477,'Codified Game Plan'!$G$3:$G$477,0))</f>
        <v/>
      </c>
      <c r="E174" s="657" t="str">
        <f>IF(ISBLANK(A174),"",MAXIFS('Codified Game Plan'!$I$3:$I$477,'Codified Game Plan'!$E$3:$E$477,A174))</f>
        <v/>
      </c>
      <c r="F174" s="658" t="str">
        <f t="shared" si="2"/>
        <v>      - </v>
      </c>
      <c r="G174" s="421"/>
      <c r="H174" s="421"/>
      <c r="I174" s="421"/>
      <c r="J174" s="421"/>
      <c r="K174" s="421"/>
      <c r="L174" s="421"/>
      <c r="M174" s="421"/>
      <c r="N174" s="421"/>
      <c r="O174" s="421"/>
      <c r="P174" s="421"/>
      <c r="Q174" s="421"/>
      <c r="R174" s="421"/>
      <c r="S174" s="421"/>
      <c r="T174" s="421"/>
      <c r="U174" s="689"/>
      <c r="V174" s="689"/>
      <c r="W174" s="689"/>
      <c r="X174" s="689"/>
      <c r="Y174" s="689"/>
      <c r="Z174" s="689"/>
      <c r="AA174" s="689"/>
      <c r="AB174" s="689"/>
      <c r="AC174" s="689"/>
      <c r="AD174" s="689"/>
      <c r="AE174" s="689"/>
      <c r="AF174" s="689"/>
      <c r="AG174" s="689"/>
      <c r="AH174" s="689"/>
      <c r="AI174" s="689"/>
      <c r="AJ174" s="689"/>
      <c r="AK174" s="689"/>
      <c r="AL174" s="689"/>
      <c r="AM174" s="689"/>
      <c r="AN174" s="689"/>
      <c r="AO174" s="689"/>
      <c r="AP174" s="689"/>
      <c r="AQ174" s="689"/>
      <c r="AR174" s="689"/>
      <c r="AS174" s="689"/>
      <c r="AT174" s="689"/>
      <c r="AU174" s="689"/>
      <c r="AV174" s="689"/>
      <c r="AW174" s="689"/>
      <c r="AX174" s="689"/>
      <c r="AY174" s="689"/>
      <c r="AZ174" s="689"/>
      <c r="BA174" s="689"/>
      <c r="BB174" s="689"/>
      <c r="BC174" s="689"/>
      <c r="BD174" s="689"/>
      <c r="BE174" s="689"/>
      <c r="BF174" s="689"/>
      <c r="BG174" s="689"/>
      <c r="BH174" s="689"/>
      <c r="BI174" s="689"/>
      <c r="BJ174" s="689"/>
      <c r="BK174" s="689"/>
      <c r="BL174" s="689"/>
      <c r="BM174" s="689"/>
      <c r="BN174" s="689"/>
      <c r="BO174" s="689"/>
      <c r="BP174" s="689"/>
      <c r="BQ174" s="689"/>
      <c r="BR174" s="689"/>
      <c r="BS174" s="689"/>
      <c r="BT174" s="689"/>
      <c r="BU174" s="689"/>
      <c r="BV174" s="689"/>
      <c r="BW174" s="421"/>
    </row>
    <row r="175" ht="15.75" customHeight="1">
      <c r="A175" s="634"/>
      <c r="B175" s="421" t="str">
        <f>IF(ISTEXT(A175),SUMIF('Production Calendar'!$F$3:$F$2071,'Garden Layout (to copy)'!$A175,'Production Calendar'!$G$3:$G$2701),"")</f>
        <v/>
      </c>
      <c r="C175" s="656" t="str">
        <f t="shared" si="1"/>
        <v/>
      </c>
      <c r="D175" s="657" t="str">
        <f t="array" ref="D175">IF(ISBLANK(A175),"",XLOOKUP($A175,'Codified Game Plan'!$E$3:$E$477,'Codified Game Plan'!$G$3:$G$477,0))</f>
        <v/>
      </c>
      <c r="E175" s="657" t="str">
        <f>IF(ISBLANK(A175),"",MAXIFS('Codified Game Plan'!$I$3:$I$477,'Codified Game Plan'!$E$3:$E$477,A175))</f>
        <v/>
      </c>
      <c r="F175" s="658" t="str">
        <f t="shared" si="2"/>
        <v>      - </v>
      </c>
      <c r="G175" s="421"/>
      <c r="H175" s="421"/>
      <c r="I175" s="421"/>
      <c r="J175" s="421"/>
      <c r="K175" s="421"/>
      <c r="L175" s="421"/>
      <c r="M175" s="421"/>
      <c r="N175" s="421"/>
      <c r="O175" s="421"/>
      <c r="P175" s="421"/>
      <c r="Q175" s="421"/>
      <c r="R175" s="421"/>
      <c r="S175" s="421"/>
      <c r="T175" s="421"/>
      <c r="U175" s="689"/>
      <c r="V175" s="689"/>
      <c r="W175" s="689"/>
      <c r="X175" s="689"/>
      <c r="Y175" s="689"/>
      <c r="Z175" s="689"/>
      <c r="AA175" s="689"/>
      <c r="AB175" s="689"/>
      <c r="AC175" s="689"/>
      <c r="AD175" s="689"/>
      <c r="AE175" s="689"/>
      <c r="AF175" s="689"/>
      <c r="AG175" s="689"/>
      <c r="AH175" s="689"/>
      <c r="AI175" s="689"/>
      <c r="AJ175" s="689"/>
      <c r="AK175" s="689"/>
      <c r="AL175" s="689"/>
      <c r="AM175" s="689"/>
      <c r="AN175" s="689"/>
      <c r="AO175" s="689"/>
      <c r="AP175" s="689"/>
      <c r="AQ175" s="689"/>
      <c r="AR175" s="689"/>
      <c r="AS175" s="689"/>
      <c r="AT175" s="689"/>
      <c r="AU175" s="689"/>
      <c r="AV175" s="689"/>
      <c r="AW175" s="689"/>
      <c r="AX175" s="689"/>
      <c r="AY175" s="689"/>
      <c r="AZ175" s="689"/>
      <c r="BA175" s="689"/>
      <c r="BB175" s="689"/>
      <c r="BC175" s="689"/>
      <c r="BD175" s="689"/>
      <c r="BE175" s="689"/>
      <c r="BF175" s="689"/>
      <c r="BG175" s="689"/>
      <c r="BH175" s="689"/>
      <c r="BI175" s="689"/>
      <c r="BJ175" s="689"/>
      <c r="BK175" s="689"/>
      <c r="BL175" s="689"/>
      <c r="BM175" s="689"/>
      <c r="BN175" s="689"/>
      <c r="BO175" s="689"/>
      <c r="BP175" s="689"/>
      <c r="BQ175" s="689"/>
      <c r="BR175" s="689"/>
      <c r="BS175" s="689"/>
      <c r="BT175" s="689"/>
      <c r="BU175" s="689"/>
      <c r="BV175" s="689"/>
      <c r="BW175" s="421"/>
    </row>
    <row r="176" ht="15.75" customHeight="1">
      <c r="A176" s="634"/>
      <c r="B176" s="421" t="str">
        <f>IF(ISTEXT(A176),SUMIF('Production Calendar'!$F$3:$F$2071,'Garden Layout (to copy)'!$A176,'Production Calendar'!$G$3:$G$2701),"")</f>
        <v/>
      </c>
      <c r="C176" s="656" t="str">
        <f t="shared" si="1"/>
        <v/>
      </c>
      <c r="D176" s="657" t="str">
        <f t="array" ref="D176">IF(ISBLANK(A176),"",XLOOKUP($A176,'Codified Game Plan'!$E$3:$E$477,'Codified Game Plan'!$G$3:$G$477,0))</f>
        <v/>
      </c>
      <c r="E176" s="657" t="str">
        <f>IF(ISBLANK(A176),"",MAXIFS('Codified Game Plan'!$I$3:$I$477,'Codified Game Plan'!$E$3:$E$477,A176))</f>
        <v/>
      </c>
      <c r="F176" s="658" t="str">
        <f t="shared" si="2"/>
        <v>      - </v>
      </c>
      <c r="G176" s="421"/>
      <c r="H176" s="421"/>
      <c r="I176" s="421"/>
      <c r="J176" s="421"/>
      <c r="K176" s="421"/>
      <c r="L176" s="421"/>
      <c r="M176" s="421"/>
      <c r="N176" s="421"/>
      <c r="O176" s="421"/>
      <c r="P176" s="421"/>
      <c r="Q176" s="421"/>
      <c r="R176" s="421"/>
      <c r="S176" s="421"/>
      <c r="T176" s="421"/>
      <c r="U176" s="689"/>
      <c r="V176" s="689"/>
      <c r="W176" s="689"/>
      <c r="X176" s="689"/>
      <c r="Y176" s="689"/>
      <c r="Z176" s="689"/>
      <c r="AA176" s="689"/>
      <c r="AB176" s="689"/>
      <c r="AC176" s="689"/>
      <c r="AD176" s="689"/>
      <c r="AE176" s="689"/>
      <c r="AF176" s="689"/>
      <c r="AG176" s="689"/>
      <c r="AH176" s="689"/>
      <c r="AI176" s="689"/>
      <c r="AJ176" s="689"/>
      <c r="AK176" s="689"/>
      <c r="AL176" s="689"/>
      <c r="AM176" s="689"/>
      <c r="AN176" s="689"/>
      <c r="AO176" s="689"/>
      <c r="AP176" s="689"/>
      <c r="AQ176" s="689"/>
      <c r="AR176" s="689"/>
      <c r="AS176" s="689"/>
      <c r="AT176" s="689"/>
      <c r="AU176" s="689"/>
      <c r="AV176" s="689"/>
      <c r="AW176" s="689"/>
      <c r="AX176" s="689"/>
      <c r="AY176" s="689"/>
      <c r="AZ176" s="689"/>
      <c r="BA176" s="689"/>
      <c r="BB176" s="689"/>
      <c r="BC176" s="689"/>
      <c r="BD176" s="689"/>
      <c r="BE176" s="689"/>
      <c r="BF176" s="689"/>
      <c r="BG176" s="689"/>
      <c r="BH176" s="689"/>
      <c r="BI176" s="689"/>
      <c r="BJ176" s="689"/>
      <c r="BK176" s="689"/>
      <c r="BL176" s="689"/>
      <c r="BM176" s="689"/>
      <c r="BN176" s="689"/>
      <c r="BO176" s="689"/>
      <c r="BP176" s="689"/>
      <c r="BQ176" s="689"/>
      <c r="BR176" s="689"/>
      <c r="BS176" s="689"/>
      <c r="BT176" s="689"/>
      <c r="BU176" s="689"/>
      <c r="BV176" s="689"/>
      <c r="BW176" s="421"/>
    </row>
    <row r="177" ht="15.75" customHeight="1">
      <c r="A177" s="634"/>
      <c r="B177" s="421" t="str">
        <f>IF(ISTEXT(A177),SUMIF('Production Calendar'!$F$3:$F$2071,'Garden Layout (to copy)'!$A177,'Production Calendar'!$G$3:$G$2701),"")</f>
        <v/>
      </c>
      <c r="C177" s="656" t="str">
        <f t="shared" si="1"/>
        <v/>
      </c>
      <c r="D177" s="657" t="str">
        <f t="array" ref="D177">IF(ISBLANK(A177),"",XLOOKUP($A177,'Codified Game Plan'!$E$3:$E$477,'Codified Game Plan'!$G$3:$G$477,0))</f>
        <v/>
      </c>
      <c r="E177" s="657" t="str">
        <f>IF(ISBLANK(A177),"",MAXIFS('Codified Game Plan'!$I$3:$I$477,'Codified Game Plan'!$E$3:$E$477,A177))</f>
        <v/>
      </c>
      <c r="F177" s="658" t="str">
        <f t="shared" si="2"/>
        <v>      - </v>
      </c>
      <c r="G177" s="421"/>
      <c r="H177" s="421"/>
      <c r="I177" s="421"/>
      <c r="J177" s="421"/>
      <c r="K177" s="421"/>
      <c r="L177" s="421"/>
      <c r="M177" s="421"/>
      <c r="N177" s="421"/>
      <c r="O177" s="421"/>
      <c r="P177" s="421"/>
      <c r="Q177" s="421"/>
      <c r="R177" s="421"/>
      <c r="S177" s="421"/>
      <c r="T177" s="421"/>
      <c r="U177" s="689"/>
      <c r="V177" s="689"/>
      <c r="W177" s="689"/>
      <c r="X177" s="689"/>
      <c r="Y177" s="689"/>
      <c r="Z177" s="689"/>
      <c r="AA177" s="689"/>
      <c r="AB177" s="689"/>
      <c r="AC177" s="689"/>
      <c r="AD177" s="689"/>
      <c r="AE177" s="689"/>
      <c r="AF177" s="689"/>
      <c r="AG177" s="689"/>
      <c r="AH177" s="689"/>
      <c r="AI177" s="689"/>
      <c r="AJ177" s="689"/>
      <c r="AK177" s="689"/>
      <c r="AL177" s="689"/>
      <c r="AM177" s="689"/>
      <c r="AN177" s="689"/>
      <c r="AO177" s="689"/>
      <c r="AP177" s="689"/>
      <c r="AQ177" s="689"/>
      <c r="AR177" s="689"/>
      <c r="AS177" s="689"/>
      <c r="AT177" s="689"/>
      <c r="AU177" s="689"/>
      <c r="AV177" s="689"/>
      <c r="AW177" s="689"/>
      <c r="AX177" s="689"/>
      <c r="AY177" s="689"/>
      <c r="AZ177" s="689"/>
      <c r="BA177" s="689"/>
      <c r="BB177" s="689"/>
      <c r="BC177" s="689"/>
      <c r="BD177" s="689"/>
      <c r="BE177" s="689"/>
      <c r="BF177" s="689"/>
      <c r="BG177" s="689"/>
      <c r="BH177" s="689"/>
      <c r="BI177" s="689"/>
      <c r="BJ177" s="689"/>
      <c r="BK177" s="689"/>
      <c r="BL177" s="689"/>
      <c r="BM177" s="689"/>
      <c r="BN177" s="689"/>
      <c r="BO177" s="689"/>
      <c r="BP177" s="689"/>
      <c r="BQ177" s="689"/>
      <c r="BR177" s="689"/>
      <c r="BS177" s="689"/>
      <c r="BT177" s="689"/>
      <c r="BU177" s="689"/>
      <c r="BV177" s="689"/>
      <c r="BW177" s="421"/>
    </row>
    <row r="178" ht="15.75" customHeight="1">
      <c r="A178" s="634"/>
      <c r="B178" s="421" t="str">
        <f>IF(ISTEXT(A178),SUMIF('Production Calendar'!$F$3:$F$2071,'Garden Layout (to copy)'!$A178,'Production Calendar'!$G$3:$G$2701),"")</f>
        <v/>
      </c>
      <c r="C178" s="656" t="str">
        <f t="shared" si="1"/>
        <v/>
      </c>
      <c r="D178" s="657" t="str">
        <f t="array" ref="D178">IF(ISBLANK(A178),"",XLOOKUP($A178,'Codified Game Plan'!$E$3:$E$477,'Codified Game Plan'!$G$3:$G$477,0))</f>
        <v/>
      </c>
      <c r="E178" s="657" t="str">
        <f>IF(ISBLANK(A178),"",MAXIFS('Codified Game Plan'!$I$3:$I$477,'Codified Game Plan'!$E$3:$E$477,A178))</f>
        <v/>
      </c>
      <c r="F178" s="658" t="str">
        <f t="shared" si="2"/>
        <v>      - </v>
      </c>
      <c r="G178" s="421"/>
      <c r="H178" s="421"/>
      <c r="I178" s="421"/>
      <c r="J178" s="421"/>
      <c r="K178" s="421"/>
      <c r="L178" s="421"/>
      <c r="M178" s="421"/>
      <c r="N178" s="421"/>
      <c r="O178" s="421"/>
      <c r="P178" s="421"/>
      <c r="Q178" s="421"/>
      <c r="R178" s="421"/>
      <c r="S178" s="421"/>
      <c r="T178" s="421"/>
      <c r="U178" s="689"/>
      <c r="V178" s="689"/>
      <c r="W178" s="689"/>
      <c r="X178" s="689"/>
      <c r="Y178" s="689"/>
      <c r="Z178" s="689"/>
      <c r="AA178" s="689"/>
      <c r="AB178" s="689"/>
      <c r="AC178" s="689"/>
      <c r="AD178" s="689"/>
      <c r="AE178" s="689"/>
      <c r="AF178" s="689"/>
      <c r="AG178" s="689"/>
      <c r="AH178" s="689"/>
      <c r="AI178" s="689"/>
      <c r="AJ178" s="689"/>
      <c r="AK178" s="689"/>
      <c r="AL178" s="689"/>
      <c r="AM178" s="689"/>
      <c r="AN178" s="689"/>
      <c r="AO178" s="689"/>
      <c r="AP178" s="689"/>
      <c r="AQ178" s="689"/>
      <c r="AR178" s="689"/>
      <c r="AS178" s="689"/>
      <c r="AT178" s="689"/>
      <c r="AU178" s="689"/>
      <c r="AV178" s="689"/>
      <c r="AW178" s="689"/>
      <c r="AX178" s="689"/>
      <c r="AY178" s="689"/>
      <c r="AZ178" s="689"/>
      <c r="BA178" s="689"/>
      <c r="BB178" s="689"/>
      <c r="BC178" s="689"/>
      <c r="BD178" s="689"/>
      <c r="BE178" s="689"/>
      <c r="BF178" s="689"/>
      <c r="BG178" s="689"/>
      <c r="BH178" s="689"/>
      <c r="BI178" s="689"/>
      <c r="BJ178" s="689"/>
      <c r="BK178" s="689"/>
      <c r="BL178" s="689"/>
      <c r="BM178" s="689"/>
      <c r="BN178" s="689"/>
      <c r="BO178" s="689"/>
      <c r="BP178" s="689"/>
      <c r="BQ178" s="689"/>
      <c r="BR178" s="689"/>
      <c r="BS178" s="689"/>
      <c r="BT178" s="689"/>
      <c r="BU178" s="689"/>
      <c r="BV178" s="689"/>
      <c r="BW178" s="421"/>
    </row>
    <row r="179" ht="15.75" customHeight="1">
      <c r="A179" s="634"/>
      <c r="B179" s="421" t="str">
        <f>IF(ISTEXT(A179),SUMIF('Production Calendar'!$F$3:$F$2071,'Garden Layout (to copy)'!$A179,'Production Calendar'!$G$3:$G$2701),"")</f>
        <v/>
      </c>
      <c r="C179" s="656" t="str">
        <f t="shared" si="1"/>
        <v/>
      </c>
      <c r="D179" s="657" t="str">
        <f t="array" ref="D179">IF(ISBLANK(A179),"",XLOOKUP($A179,'Codified Game Plan'!$E$3:$E$477,'Codified Game Plan'!$G$3:$G$477,0))</f>
        <v/>
      </c>
      <c r="E179" s="657" t="str">
        <f>IF(ISBLANK(A179),"",MAXIFS('Codified Game Plan'!$I$3:$I$477,'Codified Game Plan'!$E$3:$E$477,A179))</f>
        <v/>
      </c>
      <c r="F179" s="658" t="str">
        <f t="shared" si="2"/>
        <v>      - </v>
      </c>
      <c r="G179" s="421"/>
      <c r="H179" s="421"/>
      <c r="I179" s="421"/>
      <c r="J179" s="421"/>
      <c r="K179" s="421"/>
      <c r="L179" s="421"/>
      <c r="M179" s="421"/>
      <c r="N179" s="421"/>
      <c r="O179" s="421"/>
      <c r="P179" s="421"/>
      <c r="Q179" s="421"/>
      <c r="R179" s="421"/>
      <c r="S179" s="421"/>
      <c r="T179" s="421"/>
      <c r="U179" s="689"/>
      <c r="V179" s="689"/>
      <c r="W179" s="689"/>
      <c r="X179" s="689"/>
      <c r="Y179" s="689"/>
      <c r="Z179" s="689"/>
      <c r="AA179" s="689"/>
      <c r="AB179" s="689"/>
      <c r="AC179" s="689"/>
      <c r="AD179" s="689"/>
      <c r="AE179" s="689"/>
      <c r="AF179" s="689"/>
      <c r="AG179" s="689"/>
      <c r="AH179" s="689"/>
      <c r="AI179" s="689"/>
      <c r="AJ179" s="689"/>
      <c r="AK179" s="689"/>
      <c r="AL179" s="689"/>
      <c r="AM179" s="689"/>
      <c r="AN179" s="689"/>
      <c r="AO179" s="689"/>
      <c r="AP179" s="689"/>
      <c r="AQ179" s="689"/>
      <c r="AR179" s="689"/>
      <c r="AS179" s="689"/>
      <c r="AT179" s="689"/>
      <c r="AU179" s="689"/>
      <c r="AV179" s="689"/>
      <c r="AW179" s="689"/>
      <c r="AX179" s="689"/>
      <c r="AY179" s="689"/>
      <c r="AZ179" s="689"/>
      <c r="BA179" s="689"/>
      <c r="BB179" s="689"/>
      <c r="BC179" s="689"/>
      <c r="BD179" s="689"/>
      <c r="BE179" s="689"/>
      <c r="BF179" s="689"/>
      <c r="BG179" s="689"/>
      <c r="BH179" s="689"/>
      <c r="BI179" s="689"/>
      <c r="BJ179" s="689"/>
      <c r="BK179" s="689"/>
      <c r="BL179" s="689"/>
      <c r="BM179" s="689"/>
      <c r="BN179" s="689"/>
      <c r="BO179" s="689"/>
      <c r="BP179" s="689"/>
      <c r="BQ179" s="689"/>
      <c r="BR179" s="689"/>
      <c r="BS179" s="689"/>
      <c r="BT179" s="689"/>
      <c r="BU179" s="689"/>
      <c r="BV179" s="689"/>
      <c r="BW179" s="421"/>
    </row>
    <row r="180" ht="15.75" customHeight="1">
      <c r="A180" s="634"/>
      <c r="B180" s="421" t="str">
        <f>IF(ISTEXT(A180),SUMIF('Production Calendar'!$F$3:$F$2071,'Garden Layout (to copy)'!$A180,'Production Calendar'!$G$3:$G$2701),"")</f>
        <v/>
      </c>
      <c r="C180" s="656" t="str">
        <f t="shared" si="1"/>
        <v/>
      </c>
      <c r="D180" s="657" t="str">
        <f t="array" ref="D180">IF(ISBLANK(A180),"",XLOOKUP($A180,'Codified Game Plan'!$E$3:$E$477,'Codified Game Plan'!$G$3:$G$477,0))</f>
        <v/>
      </c>
      <c r="E180" s="657" t="str">
        <f>IF(ISBLANK(A180),"",MAXIFS('Codified Game Plan'!$I$3:$I$477,'Codified Game Plan'!$E$3:$E$477,A180))</f>
        <v/>
      </c>
      <c r="F180" s="658" t="str">
        <f t="shared" si="2"/>
        <v>      - </v>
      </c>
      <c r="G180" s="421"/>
      <c r="H180" s="421"/>
      <c r="I180" s="421"/>
      <c r="J180" s="421"/>
      <c r="K180" s="421"/>
      <c r="L180" s="421"/>
      <c r="M180" s="421"/>
      <c r="N180" s="421"/>
      <c r="O180" s="421"/>
      <c r="P180" s="421"/>
      <c r="Q180" s="421"/>
      <c r="R180" s="421"/>
      <c r="S180" s="421"/>
      <c r="T180" s="421"/>
      <c r="U180" s="689"/>
      <c r="V180" s="689"/>
      <c r="W180" s="689"/>
      <c r="X180" s="689"/>
      <c r="Y180" s="689"/>
      <c r="Z180" s="689"/>
      <c r="AA180" s="689"/>
      <c r="AB180" s="689"/>
      <c r="AC180" s="689"/>
      <c r="AD180" s="689"/>
      <c r="AE180" s="689"/>
      <c r="AF180" s="689"/>
      <c r="AG180" s="689"/>
      <c r="AH180" s="689"/>
      <c r="AI180" s="689"/>
      <c r="AJ180" s="689"/>
      <c r="AK180" s="689"/>
      <c r="AL180" s="689"/>
      <c r="AM180" s="689"/>
      <c r="AN180" s="689"/>
      <c r="AO180" s="689"/>
      <c r="AP180" s="689"/>
      <c r="AQ180" s="689"/>
      <c r="AR180" s="689"/>
      <c r="AS180" s="689"/>
      <c r="AT180" s="689"/>
      <c r="AU180" s="689"/>
      <c r="AV180" s="689"/>
      <c r="AW180" s="689"/>
      <c r="AX180" s="689"/>
      <c r="AY180" s="689"/>
      <c r="AZ180" s="689"/>
      <c r="BA180" s="689"/>
      <c r="BB180" s="689"/>
      <c r="BC180" s="689"/>
      <c r="BD180" s="689"/>
      <c r="BE180" s="689"/>
      <c r="BF180" s="689"/>
      <c r="BG180" s="689"/>
      <c r="BH180" s="689"/>
      <c r="BI180" s="689"/>
      <c r="BJ180" s="689"/>
      <c r="BK180" s="689"/>
      <c r="BL180" s="689"/>
      <c r="BM180" s="689"/>
      <c r="BN180" s="689"/>
      <c r="BO180" s="689"/>
      <c r="BP180" s="689"/>
      <c r="BQ180" s="689"/>
      <c r="BR180" s="689"/>
      <c r="BS180" s="689"/>
      <c r="BT180" s="689"/>
      <c r="BU180" s="689"/>
      <c r="BV180" s="689"/>
      <c r="BW180" s="421"/>
    </row>
    <row r="181" ht="15.75" customHeight="1">
      <c r="A181" s="634"/>
      <c r="B181" s="421" t="str">
        <f>IF(ISTEXT(A181),SUMIF('Production Calendar'!$F$3:$F$2071,'Garden Layout (to copy)'!$A181,'Production Calendar'!$G$3:$G$2701),"")</f>
        <v/>
      </c>
      <c r="C181" s="656" t="str">
        <f t="shared" si="1"/>
        <v/>
      </c>
      <c r="D181" s="657" t="str">
        <f t="array" ref="D181">IF(ISBLANK(A181),"",XLOOKUP($A181,'Codified Game Plan'!$E$3:$E$477,'Codified Game Plan'!$G$3:$G$477,0))</f>
        <v/>
      </c>
      <c r="E181" s="657" t="str">
        <f>IF(ISBLANK(A181),"",MAXIFS('Codified Game Plan'!$I$3:$I$477,'Codified Game Plan'!$E$3:$E$477,A181))</f>
        <v/>
      </c>
      <c r="F181" s="658" t="str">
        <f t="shared" si="2"/>
        <v>      - </v>
      </c>
      <c r="G181" s="421"/>
      <c r="H181" s="421"/>
      <c r="I181" s="421"/>
      <c r="J181" s="421"/>
      <c r="K181" s="421"/>
      <c r="L181" s="421"/>
      <c r="M181" s="421"/>
      <c r="N181" s="421"/>
      <c r="O181" s="421"/>
      <c r="P181" s="421"/>
      <c r="Q181" s="421"/>
      <c r="R181" s="421"/>
      <c r="S181" s="421"/>
      <c r="T181" s="421"/>
      <c r="U181" s="689"/>
      <c r="V181" s="689"/>
      <c r="W181" s="689"/>
      <c r="X181" s="689"/>
      <c r="Y181" s="689"/>
      <c r="Z181" s="689"/>
      <c r="AA181" s="689"/>
      <c r="AB181" s="689"/>
      <c r="AC181" s="689"/>
      <c r="AD181" s="689"/>
      <c r="AE181" s="689"/>
      <c r="AF181" s="689"/>
      <c r="AG181" s="689"/>
      <c r="AH181" s="689"/>
      <c r="AI181" s="689"/>
      <c r="AJ181" s="689"/>
      <c r="AK181" s="689"/>
      <c r="AL181" s="689"/>
      <c r="AM181" s="689"/>
      <c r="AN181" s="689"/>
      <c r="AO181" s="689"/>
      <c r="AP181" s="689"/>
      <c r="AQ181" s="689"/>
      <c r="AR181" s="689"/>
      <c r="AS181" s="689"/>
      <c r="AT181" s="689"/>
      <c r="AU181" s="689"/>
      <c r="AV181" s="689"/>
      <c r="AW181" s="689"/>
      <c r="AX181" s="689"/>
      <c r="AY181" s="689"/>
      <c r="AZ181" s="689"/>
      <c r="BA181" s="689"/>
      <c r="BB181" s="689"/>
      <c r="BC181" s="689"/>
      <c r="BD181" s="689"/>
      <c r="BE181" s="689"/>
      <c r="BF181" s="689"/>
      <c r="BG181" s="689"/>
      <c r="BH181" s="689"/>
      <c r="BI181" s="689"/>
      <c r="BJ181" s="689"/>
      <c r="BK181" s="689"/>
      <c r="BL181" s="689"/>
      <c r="BM181" s="689"/>
      <c r="BN181" s="689"/>
      <c r="BO181" s="689"/>
      <c r="BP181" s="689"/>
      <c r="BQ181" s="689"/>
      <c r="BR181" s="689"/>
      <c r="BS181" s="689"/>
      <c r="BT181" s="689"/>
      <c r="BU181" s="689"/>
      <c r="BV181" s="689"/>
      <c r="BW181" s="421"/>
    </row>
    <row r="182" ht="15.75" customHeight="1">
      <c r="A182" s="634"/>
      <c r="B182" s="421" t="str">
        <f>IF(ISTEXT(A182),SUMIF('Production Calendar'!$F$3:$F$2071,'Garden Layout (to copy)'!$A182,'Production Calendar'!$G$3:$G$2701),"")</f>
        <v/>
      </c>
      <c r="C182" s="656" t="str">
        <f t="shared" si="1"/>
        <v/>
      </c>
      <c r="D182" s="657" t="str">
        <f t="array" ref="D182">IF(ISBLANK(A182),"",XLOOKUP($A182,'Codified Game Plan'!$E$3:$E$477,'Codified Game Plan'!$G$3:$G$477,0))</f>
        <v/>
      </c>
      <c r="E182" s="657" t="str">
        <f>IF(ISBLANK(A182),"",MAXIFS('Codified Game Plan'!$I$3:$I$477,'Codified Game Plan'!$E$3:$E$477,A182))</f>
        <v/>
      </c>
      <c r="F182" s="658" t="str">
        <f t="shared" si="2"/>
        <v>      - </v>
      </c>
      <c r="G182" s="421"/>
      <c r="H182" s="421"/>
      <c r="I182" s="421"/>
      <c r="J182" s="421"/>
      <c r="K182" s="421"/>
      <c r="L182" s="421"/>
      <c r="M182" s="421"/>
      <c r="N182" s="421"/>
      <c r="O182" s="421"/>
      <c r="P182" s="421"/>
      <c r="Q182" s="421"/>
      <c r="R182" s="421"/>
      <c r="S182" s="421"/>
      <c r="T182" s="421"/>
      <c r="U182" s="689"/>
      <c r="V182" s="689"/>
      <c r="W182" s="689"/>
      <c r="X182" s="689"/>
      <c r="Y182" s="689"/>
      <c r="Z182" s="689"/>
      <c r="AA182" s="689"/>
      <c r="AB182" s="689"/>
      <c r="AC182" s="689"/>
      <c r="AD182" s="689"/>
      <c r="AE182" s="689"/>
      <c r="AF182" s="689"/>
      <c r="AG182" s="689"/>
      <c r="AH182" s="689"/>
      <c r="AI182" s="689"/>
      <c r="AJ182" s="689"/>
      <c r="AK182" s="689"/>
      <c r="AL182" s="689"/>
      <c r="AM182" s="689"/>
      <c r="AN182" s="689"/>
      <c r="AO182" s="689"/>
      <c r="AP182" s="689"/>
      <c r="AQ182" s="689"/>
      <c r="AR182" s="689"/>
      <c r="AS182" s="689"/>
      <c r="AT182" s="689"/>
      <c r="AU182" s="689"/>
      <c r="AV182" s="689"/>
      <c r="AW182" s="689"/>
      <c r="AX182" s="689"/>
      <c r="AY182" s="689"/>
      <c r="AZ182" s="689"/>
      <c r="BA182" s="689"/>
      <c r="BB182" s="689"/>
      <c r="BC182" s="689"/>
      <c r="BD182" s="689"/>
      <c r="BE182" s="689"/>
      <c r="BF182" s="689"/>
      <c r="BG182" s="689"/>
      <c r="BH182" s="689"/>
      <c r="BI182" s="689"/>
      <c r="BJ182" s="689"/>
      <c r="BK182" s="689"/>
      <c r="BL182" s="689"/>
      <c r="BM182" s="689"/>
      <c r="BN182" s="689"/>
      <c r="BO182" s="689"/>
      <c r="BP182" s="689"/>
      <c r="BQ182" s="689"/>
      <c r="BR182" s="689"/>
      <c r="BS182" s="689"/>
      <c r="BT182" s="689"/>
      <c r="BU182" s="689"/>
      <c r="BV182" s="689"/>
      <c r="BW182" s="421"/>
    </row>
    <row r="183" ht="15.75" customHeight="1">
      <c r="A183" s="634"/>
      <c r="B183" s="421" t="str">
        <f>IF(ISTEXT(A183),SUMIF('Production Calendar'!$F$3:$F$2071,'Garden Layout (to copy)'!$A183,'Production Calendar'!$G$3:$G$2701),"")</f>
        <v/>
      </c>
      <c r="C183" s="656" t="str">
        <f t="shared" si="1"/>
        <v/>
      </c>
      <c r="D183" s="657" t="str">
        <f t="array" ref="D183">IF(ISBLANK(A183),"",XLOOKUP($A183,'Codified Game Plan'!$E$3:$E$477,'Codified Game Plan'!$G$3:$G$477,0))</f>
        <v/>
      </c>
      <c r="E183" s="657" t="str">
        <f>IF(ISBLANK(A183),"",MAXIFS('Codified Game Plan'!$I$3:$I$477,'Codified Game Plan'!$E$3:$E$477,A183))</f>
        <v/>
      </c>
      <c r="F183" s="658" t="str">
        <f t="shared" si="2"/>
        <v>      - </v>
      </c>
      <c r="G183" s="421"/>
      <c r="H183" s="421"/>
      <c r="I183" s="421"/>
      <c r="J183" s="421"/>
      <c r="K183" s="421"/>
      <c r="L183" s="421"/>
      <c r="M183" s="421"/>
      <c r="N183" s="421"/>
      <c r="O183" s="421"/>
      <c r="P183" s="421"/>
      <c r="Q183" s="421"/>
      <c r="R183" s="421"/>
      <c r="S183" s="421"/>
      <c r="T183" s="421"/>
      <c r="U183" s="689"/>
      <c r="V183" s="689"/>
      <c r="W183" s="689"/>
      <c r="X183" s="689"/>
      <c r="Y183" s="689"/>
      <c r="Z183" s="689"/>
      <c r="AA183" s="689"/>
      <c r="AB183" s="689"/>
      <c r="AC183" s="689"/>
      <c r="AD183" s="689"/>
      <c r="AE183" s="689"/>
      <c r="AF183" s="689"/>
      <c r="AG183" s="689"/>
      <c r="AH183" s="689"/>
      <c r="AI183" s="689"/>
      <c r="AJ183" s="689"/>
      <c r="AK183" s="689"/>
      <c r="AL183" s="689"/>
      <c r="AM183" s="689"/>
      <c r="AN183" s="689"/>
      <c r="AO183" s="689"/>
      <c r="AP183" s="689"/>
      <c r="AQ183" s="689"/>
      <c r="AR183" s="689"/>
      <c r="AS183" s="689"/>
      <c r="AT183" s="689"/>
      <c r="AU183" s="689"/>
      <c r="AV183" s="689"/>
      <c r="AW183" s="689"/>
      <c r="AX183" s="689"/>
      <c r="AY183" s="689"/>
      <c r="AZ183" s="689"/>
      <c r="BA183" s="689"/>
      <c r="BB183" s="689"/>
      <c r="BC183" s="689"/>
      <c r="BD183" s="689"/>
      <c r="BE183" s="689"/>
      <c r="BF183" s="689"/>
      <c r="BG183" s="689"/>
      <c r="BH183" s="689"/>
      <c r="BI183" s="689"/>
      <c r="BJ183" s="689"/>
      <c r="BK183" s="689"/>
      <c r="BL183" s="689"/>
      <c r="BM183" s="689"/>
      <c r="BN183" s="689"/>
      <c r="BO183" s="689"/>
      <c r="BP183" s="689"/>
      <c r="BQ183" s="689"/>
      <c r="BR183" s="689"/>
      <c r="BS183" s="689"/>
      <c r="BT183" s="689"/>
      <c r="BU183" s="689"/>
      <c r="BV183" s="689"/>
      <c r="BW183" s="421"/>
    </row>
    <row r="184" ht="15.75" customHeight="1">
      <c r="A184" s="634"/>
      <c r="B184" s="421" t="str">
        <f>IF(ISTEXT(A184),SUMIF('Production Calendar'!$F$3:$F$2071,'Garden Layout (to copy)'!$A184,'Production Calendar'!$G$3:$G$2701),"")</f>
        <v/>
      </c>
      <c r="C184" s="656" t="str">
        <f t="shared" si="1"/>
        <v/>
      </c>
      <c r="D184" s="657" t="str">
        <f t="array" ref="D184">IF(ISBLANK(A184),"",XLOOKUP($A184,'Codified Game Plan'!$E$3:$E$477,'Codified Game Plan'!$G$3:$G$477,0))</f>
        <v/>
      </c>
      <c r="E184" s="657" t="str">
        <f>IF(ISBLANK(A184),"",MAXIFS('Codified Game Plan'!$I$3:$I$477,'Codified Game Plan'!$E$3:$E$477,A184))</f>
        <v/>
      </c>
      <c r="F184" s="658" t="str">
        <f t="shared" si="2"/>
        <v>      - </v>
      </c>
      <c r="G184" s="421"/>
      <c r="H184" s="421"/>
      <c r="I184" s="421"/>
      <c r="J184" s="421"/>
      <c r="K184" s="421"/>
      <c r="L184" s="421"/>
      <c r="M184" s="421"/>
      <c r="N184" s="421"/>
      <c r="O184" s="421"/>
      <c r="P184" s="421"/>
      <c r="Q184" s="421"/>
      <c r="R184" s="421"/>
      <c r="S184" s="421"/>
      <c r="T184" s="421"/>
      <c r="U184" s="689"/>
      <c r="V184" s="689"/>
      <c r="W184" s="689"/>
      <c r="X184" s="689"/>
      <c r="Y184" s="689"/>
      <c r="Z184" s="689"/>
      <c r="AA184" s="689"/>
      <c r="AB184" s="689"/>
      <c r="AC184" s="689"/>
      <c r="AD184" s="689"/>
      <c r="AE184" s="689"/>
      <c r="AF184" s="689"/>
      <c r="AG184" s="689"/>
      <c r="AH184" s="689"/>
      <c r="AI184" s="689"/>
      <c r="AJ184" s="689"/>
      <c r="AK184" s="689"/>
      <c r="AL184" s="689"/>
      <c r="AM184" s="689"/>
      <c r="AN184" s="689"/>
      <c r="AO184" s="689"/>
      <c r="AP184" s="689"/>
      <c r="AQ184" s="689"/>
      <c r="AR184" s="689"/>
      <c r="AS184" s="689"/>
      <c r="AT184" s="689"/>
      <c r="AU184" s="689"/>
      <c r="AV184" s="689"/>
      <c r="AW184" s="689"/>
      <c r="AX184" s="689"/>
      <c r="AY184" s="689"/>
      <c r="AZ184" s="689"/>
      <c r="BA184" s="689"/>
      <c r="BB184" s="689"/>
      <c r="BC184" s="689"/>
      <c r="BD184" s="689"/>
      <c r="BE184" s="689"/>
      <c r="BF184" s="689"/>
      <c r="BG184" s="689"/>
      <c r="BH184" s="689"/>
      <c r="BI184" s="689"/>
      <c r="BJ184" s="689"/>
      <c r="BK184" s="689"/>
      <c r="BL184" s="689"/>
      <c r="BM184" s="689"/>
      <c r="BN184" s="689"/>
      <c r="BO184" s="689"/>
      <c r="BP184" s="689"/>
      <c r="BQ184" s="689"/>
      <c r="BR184" s="689"/>
      <c r="BS184" s="689"/>
      <c r="BT184" s="689"/>
      <c r="BU184" s="689"/>
      <c r="BV184" s="689"/>
      <c r="BW184" s="421"/>
    </row>
    <row r="185" ht="15.75" customHeight="1">
      <c r="A185" s="634"/>
      <c r="B185" s="421" t="str">
        <f>IF(ISTEXT(A185),SUMIF('Production Calendar'!$F$3:$F$2071,'Garden Layout (to copy)'!$A185,'Production Calendar'!$G$3:$G$2701),"")</f>
        <v/>
      </c>
      <c r="C185" s="656" t="str">
        <f t="shared" si="1"/>
        <v/>
      </c>
      <c r="D185" s="657" t="str">
        <f t="array" ref="D185">IF(ISBLANK(A185),"",XLOOKUP($A185,'Codified Game Plan'!$E$3:$E$477,'Codified Game Plan'!$G$3:$G$477,0))</f>
        <v/>
      </c>
      <c r="E185" s="657" t="str">
        <f>IF(ISBLANK(A185),"",MAXIFS('Codified Game Plan'!$I$3:$I$477,'Codified Game Plan'!$E$3:$E$477,A185))</f>
        <v/>
      </c>
      <c r="F185" s="658" t="str">
        <f t="shared" si="2"/>
        <v>      - </v>
      </c>
      <c r="G185" s="421"/>
      <c r="H185" s="421"/>
      <c r="I185" s="421"/>
      <c r="J185" s="421"/>
      <c r="K185" s="421"/>
      <c r="L185" s="421"/>
      <c r="M185" s="421"/>
      <c r="N185" s="421"/>
      <c r="O185" s="421"/>
      <c r="P185" s="421"/>
      <c r="Q185" s="421"/>
      <c r="R185" s="421"/>
      <c r="S185" s="421"/>
      <c r="T185" s="421"/>
      <c r="U185" s="689"/>
      <c r="V185" s="689"/>
      <c r="W185" s="689"/>
      <c r="X185" s="689"/>
      <c r="Y185" s="689"/>
      <c r="Z185" s="689"/>
      <c r="AA185" s="689"/>
      <c r="AB185" s="689"/>
      <c r="AC185" s="689"/>
      <c r="AD185" s="689"/>
      <c r="AE185" s="689"/>
      <c r="AF185" s="689"/>
      <c r="AG185" s="689"/>
      <c r="AH185" s="689"/>
      <c r="AI185" s="689"/>
      <c r="AJ185" s="689"/>
      <c r="AK185" s="689"/>
      <c r="AL185" s="689"/>
      <c r="AM185" s="689"/>
      <c r="AN185" s="689"/>
      <c r="AO185" s="689"/>
      <c r="AP185" s="689"/>
      <c r="AQ185" s="689"/>
      <c r="AR185" s="689"/>
      <c r="AS185" s="689"/>
      <c r="AT185" s="689"/>
      <c r="AU185" s="689"/>
      <c r="AV185" s="689"/>
      <c r="AW185" s="689"/>
      <c r="AX185" s="689"/>
      <c r="AY185" s="689"/>
      <c r="AZ185" s="689"/>
      <c r="BA185" s="689"/>
      <c r="BB185" s="689"/>
      <c r="BC185" s="689"/>
      <c r="BD185" s="689"/>
      <c r="BE185" s="689"/>
      <c r="BF185" s="689"/>
      <c r="BG185" s="689"/>
      <c r="BH185" s="689"/>
      <c r="BI185" s="689"/>
      <c r="BJ185" s="689"/>
      <c r="BK185" s="689"/>
      <c r="BL185" s="689"/>
      <c r="BM185" s="689"/>
      <c r="BN185" s="689"/>
      <c r="BO185" s="689"/>
      <c r="BP185" s="689"/>
      <c r="BQ185" s="689"/>
      <c r="BR185" s="689"/>
      <c r="BS185" s="689"/>
      <c r="BT185" s="689"/>
      <c r="BU185" s="689"/>
      <c r="BV185" s="689"/>
      <c r="BW185" s="421"/>
    </row>
    <row r="186" ht="15.75" customHeight="1">
      <c r="A186" s="634"/>
      <c r="B186" s="421" t="str">
        <f>IF(ISTEXT(A186),SUMIF('Production Calendar'!$F$3:$F$2071,'Garden Layout (to copy)'!$A186,'Production Calendar'!$G$3:$G$2701),"")</f>
        <v/>
      </c>
      <c r="C186" s="656" t="str">
        <f t="shared" si="1"/>
        <v/>
      </c>
      <c r="D186" s="657" t="str">
        <f t="array" ref="D186">IF(ISBLANK(A186),"",XLOOKUP($A186,'Codified Game Plan'!$E$3:$E$477,'Codified Game Plan'!$G$3:$G$477,0))</f>
        <v/>
      </c>
      <c r="E186" s="657" t="str">
        <f>IF(ISBLANK(A186),"",MAXIFS('Codified Game Plan'!$I$3:$I$477,'Codified Game Plan'!$E$3:$E$477,A186))</f>
        <v/>
      </c>
      <c r="F186" s="658" t="str">
        <f t="shared" si="2"/>
        <v>      - </v>
      </c>
      <c r="G186" s="421"/>
      <c r="H186" s="421"/>
      <c r="I186" s="421"/>
      <c r="J186" s="421"/>
      <c r="K186" s="421"/>
      <c r="L186" s="421"/>
      <c r="M186" s="421"/>
      <c r="N186" s="421"/>
      <c r="O186" s="421"/>
      <c r="P186" s="421"/>
      <c r="Q186" s="421"/>
      <c r="R186" s="421"/>
      <c r="S186" s="421"/>
      <c r="T186" s="421"/>
      <c r="U186" s="689"/>
      <c r="V186" s="689"/>
      <c r="W186" s="689"/>
      <c r="X186" s="689"/>
      <c r="Y186" s="689"/>
      <c r="Z186" s="689"/>
      <c r="AA186" s="689"/>
      <c r="AB186" s="689"/>
      <c r="AC186" s="689"/>
      <c r="AD186" s="689"/>
      <c r="AE186" s="689"/>
      <c r="AF186" s="689"/>
      <c r="AG186" s="689"/>
      <c r="AH186" s="689"/>
      <c r="AI186" s="689"/>
      <c r="AJ186" s="689"/>
      <c r="AK186" s="689"/>
      <c r="AL186" s="689"/>
      <c r="AM186" s="689"/>
      <c r="AN186" s="689"/>
      <c r="AO186" s="689"/>
      <c r="AP186" s="689"/>
      <c r="AQ186" s="689"/>
      <c r="AR186" s="689"/>
      <c r="AS186" s="689"/>
      <c r="AT186" s="689"/>
      <c r="AU186" s="689"/>
      <c r="AV186" s="689"/>
      <c r="AW186" s="689"/>
      <c r="AX186" s="689"/>
      <c r="AY186" s="689"/>
      <c r="AZ186" s="689"/>
      <c r="BA186" s="689"/>
      <c r="BB186" s="689"/>
      <c r="BC186" s="689"/>
      <c r="BD186" s="689"/>
      <c r="BE186" s="689"/>
      <c r="BF186" s="689"/>
      <c r="BG186" s="689"/>
      <c r="BH186" s="689"/>
      <c r="BI186" s="689"/>
      <c r="BJ186" s="689"/>
      <c r="BK186" s="689"/>
      <c r="BL186" s="689"/>
      <c r="BM186" s="689"/>
      <c r="BN186" s="689"/>
      <c r="BO186" s="689"/>
      <c r="BP186" s="689"/>
      <c r="BQ186" s="689"/>
      <c r="BR186" s="689"/>
      <c r="BS186" s="689"/>
      <c r="BT186" s="689"/>
      <c r="BU186" s="689"/>
      <c r="BV186" s="689"/>
      <c r="BW186" s="421"/>
    </row>
    <row r="187" ht="15.75" customHeight="1">
      <c r="A187" s="634"/>
      <c r="B187" s="421" t="str">
        <f>IF(ISTEXT(A187),SUMIF('Production Calendar'!$F$3:$F$2071,'Garden Layout (to copy)'!$A187,'Production Calendar'!$G$3:$G$2701),"")</f>
        <v/>
      </c>
      <c r="C187" s="656" t="str">
        <f t="shared" si="1"/>
        <v/>
      </c>
      <c r="D187" s="657" t="str">
        <f t="array" ref="D187">IF(ISBLANK(A187),"",XLOOKUP($A187,'Codified Game Plan'!$E$3:$E$477,'Codified Game Plan'!$G$3:$G$477,0))</f>
        <v/>
      </c>
      <c r="E187" s="657" t="str">
        <f>IF(ISBLANK(A187),"",MAXIFS('Codified Game Plan'!$I$3:$I$477,'Codified Game Plan'!$E$3:$E$477,A187))</f>
        <v/>
      </c>
      <c r="F187" s="658" t="str">
        <f t="shared" si="2"/>
        <v>      - </v>
      </c>
      <c r="G187" s="421"/>
      <c r="H187" s="421"/>
      <c r="I187" s="421"/>
      <c r="J187" s="421"/>
      <c r="K187" s="421"/>
      <c r="L187" s="421"/>
      <c r="M187" s="421"/>
      <c r="N187" s="421"/>
      <c r="O187" s="421"/>
      <c r="P187" s="421"/>
      <c r="Q187" s="421"/>
      <c r="R187" s="421"/>
      <c r="S187" s="421"/>
      <c r="T187" s="421"/>
      <c r="U187" s="689"/>
      <c r="V187" s="689"/>
      <c r="W187" s="689"/>
      <c r="X187" s="689"/>
      <c r="Y187" s="689"/>
      <c r="Z187" s="689"/>
      <c r="AA187" s="689"/>
      <c r="AB187" s="689"/>
      <c r="AC187" s="689"/>
      <c r="AD187" s="689"/>
      <c r="AE187" s="689"/>
      <c r="AF187" s="689"/>
      <c r="AG187" s="689"/>
      <c r="AH187" s="689"/>
      <c r="AI187" s="689"/>
      <c r="AJ187" s="689"/>
      <c r="AK187" s="689"/>
      <c r="AL187" s="689"/>
      <c r="AM187" s="689"/>
      <c r="AN187" s="689"/>
      <c r="AO187" s="689"/>
      <c r="AP187" s="689"/>
      <c r="AQ187" s="689"/>
      <c r="AR187" s="689"/>
      <c r="AS187" s="689"/>
      <c r="AT187" s="689"/>
      <c r="AU187" s="689"/>
      <c r="AV187" s="689"/>
      <c r="AW187" s="689"/>
      <c r="AX187" s="689"/>
      <c r="AY187" s="689"/>
      <c r="AZ187" s="689"/>
      <c r="BA187" s="689"/>
      <c r="BB187" s="689"/>
      <c r="BC187" s="689"/>
      <c r="BD187" s="689"/>
      <c r="BE187" s="689"/>
      <c r="BF187" s="689"/>
      <c r="BG187" s="689"/>
      <c r="BH187" s="689"/>
      <c r="BI187" s="689"/>
      <c r="BJ187" s="689"/>
      <c r="BK187" s="689"/>
      <c r="BL187" s="689"/>
      <c r="BM187" s="689"/>
      <c r="BN187" s="689"/>
      <c r="BO187" s="689"/>
      <c r="BP187" s="689"/>
      <c r="BQ187" s="689"/>
      <c r="BR187" s="689"/>
      <c r="BS187" s="689"/>
      <c r="BT187" s="689"/>
      <c r="BU187" s="689"/>
      <c r="BV187" s="689"/>
      <c r="BW187" s="421"/>
    </row>
    <row r="188" ht="15.75" customHeight="1">
      <c r="A188" s="634"/>
      <c r="B188" s="421" t="str">
        <f>IF(ISTEXT(A188),SUMIF('Production Calendar'!$F$3:$F$2071,'Garden Layout (to copy)'!$A188,'Production Calendar'!$G$3:$G$2701),"")</f>
        <v/>
      </c>
      <c r="C188" s="656" t="str">
        <f t="shared" si="1"/>
        <v/>
      </c>
      <c r="D188" s="657" t="str">
        <f t="array" ref="D188">IF(ISBLANK(A188),"",XLOOKUP($A188,'Codified Game Plan'!$E$3:$E$477,'Codified Game Plan'!$G$3:$G$477,0))</f>
        <v/>
      </c>
      <c r="E188" s="657" t="str">
        <f>IF(ISBLANK(A188),"",MAXIFS('Codified Game Plan'!$I$3:$I$477,'Codified Game Plan'!$E$3:$E$477,A188))</f>
        <v/>
      </c>
      <c r="F188" s="658" t="str">
        <f t="shared" si="2"/>
        <v>      - </v>
      </c>
      <c r="G188" s="421"/>
      <c r="H188" s="421"/>
      <c r="I188" s="421"/>
      <c r="J188" s="421"/>
      <c r="K188" s="421"/>
      <c r="L188" s="421"/>
      <c r="M188" s="421"/>
      <c r="N188" s="421"/>
      <c r="O188" s="421"/>
      <c r="P188" s="421"/>
      <c r="Q188" s="421"/>
      <c r="R188" s="421"/>
      <c r="S188" s="421"/>
      <c r="T188" s="421"/>
      <c r="U188" s="689"/>
      <c r="V188" s="689"/>
      <c r="W188" s="689"/>
      <c r="X188" s="689"/>
      <c r="Y188" s="689"/>
      <c r="Z188" s="689"/>
      <c r="AA188" s="689"/>
      <c r="AB188" s="689"/>
      <c r="AC188" s="689"/>
      <c r="AD188" s="689"/>
      <c r="AE188" s="689"/>
      <c r="AF188" s="689"/>
      <c r="AG188" s="689"/>
      <c r="AH188" s="689"/>
      <c r="AI188" s="689"/>
      <c r="AJ188" s="689"/>
      <c r="AK188" s="689"/>
      <c r="AL188" s="689"/>
      <c r="AM188" s="689"/>
      <c r="AN188" s="689"/>
      <c r="AO188" s="689"/>
      <c r="AP188" s="689"/>
      <c r="AQ188" s="689"/>
      <c r="AR188" s="689"/>
      <c r="AS188" s="689"/>
      <c r="AT188" s="689"/>
      <c r="AU188" s="689"/>
      <c r="AV188" s="689"/>
      <c r="AW188" s="689"/>
      <c r="AX188" s="689"/>
      <c r="AY188" s="689"/>
      <c r="AZ188" s="689"/>
      <c r="BA188" s="689"/>
      <c r="BB188" s="689"/>
      <c r="BC188" s="689"/>
      <c r="BD188" s="689"/>
      <c r="BE188" s="689"/>
      <c r="BF188" s="689"/>
      <c r="BG188" s="689"/>
      <c r="BH188" s="689"/>
      <c r="BI188" s="689"/>
      <c r="BJ188" s="689"/>
      <c r="BK188" s="689"/>
      <c r="BL188" s="689"/>
      <c r="BM188" s="689"/>
      <c r="BN188" s="689"/>
      <c r="BO188" s="689"/>
      <c r="BP188" s="689"/>
      <c r="BQ188" s="689"/>
      <c r="BR188" s="689"/>
      <c r="BS188" s="689"/>
      <c r="BT188" s="689"/>
      <c r="BU188" s="689"/>
      <c r="BV188" s="689"/>
      <c r="BW188" s="421"/>
    </row>
    <row r="189" ht="15.75" customHeight="1">
      <c r="A189" s="634"/>
      <c r="B189" s="421" t="str">
        <f>IF(ISTEXT(A189),SUMIF('Production Calendar'!$F$3:$F$2071,'Garden Layout (to copy)'!$A189,'Production Calendar'!$G$3:$G$2701),"")</f>
        <v/>
      </c>
      <c r="C189" s="656" t="str">
        <f t="shared" si="1"/>
        <v/>
      </c>
      <c r="D189" s="657" t="str">
        <f t="array" ref="D189">IF(ISBLANK(A189),"",XLOOKUP($A189,'Codified Game Plan'!$E$3:$E$477,'Codified Game Plan'!$G$3:$G$477,0))</f>
        <v/>
      </c>
      <c r="E189" s="657" t="str">
        <f>IF(ISBLANK(A189),"",MAXIFS('Codified Game Plan'!$I$3:$I$477,'Codified Game Plan'!$E$3:$E$477,A189))</f>
        <v/>
      </c>
      <c r="F189" s="658" t="str">
        <f t="shared" si="2"/>
        <v>      - </v>
      </c>
      <c r="G189" s="421"/>
      <c r="H189" s="421"/>
      <c r="I189" s="421"/>
      <c r="J189" s="421"/>
      <c r="K189" s="421"/>
      <c r="L189" s="421"/>
      <c r="M189" s="421"/>
      <c r="N189" s="421"/>
      <c r="O189" s="421"/>
      <c r="P189" s="421"/>
      <c r="Q189" s="421"/>
      <c r="R189" s="421"/>
      <c r="S189" s="421"/>
      <c r="T189" s="421"/>
      <c r="U189" s="689"/>
      <c r="V189" s="689"/>
      <c r="W189" s="689"/>
      <c r="X189" s="689"/>
      <c r="Y189" s="689"/>
      <c r="Z189" s="689"/>
      <c r="AA189" s="689"/>
      <c r="AB189" s="689"/>
      <c r="AC189" s="689"/>
      <c r="AD189" s="689"/>
      <c r="AE189" s="689"/>
      <c r="AF189" s="689"/>
      <c r="AG189" s="689"/>
      <c r="AH189" s="689"/>
      <c r="AI189" s="689"/>
      <c r="AJ189" s="689"/>
      <c r="AK189" s="689"/>
      <c r="AL189" s="689"/>
      <c r="AM189" s="689"/>
      <c r="AN189" s="689"/>
      <c r="AO189" s="689"/>
      <c r="AP189" s="689"/>
      <c r="AQ189" s="689"/>
      <c r="AR189" s="689"/>
      <c r="AS189" s="689"/>
      <c r="AT189" s="689"/>
      <c r="AU189" s="689"/>
      <c r="AV189" s="689"/>
      <c r="AW189" s="689"/>
      <c r="AX189" s="689"/>
      <c r="AY189" s="689"/>
      <c r="AZ189" s="689"/>
      <c r="BA189" s="689"/>
      <c r="BB189" s="689"/>
      <c r="BC189" s="689"/>
      <c r="BD189" s="689"/>
      <c r="BE189" s="689"/>
      <c r="BF189" s="689"/>
      <c r="BG189" s="689"/>
      <c r="BH189" s="689"/>
      <c r="BI189" s="689"/>
      <c r="BJ189" s="689"/>
      <c r="BK189" s="689"/>
      <c r="BL189" s="689"/>
      <c r="BM189" s="689"/>
      <c r="BN189" s="689"/>
      <c r="BO189" s="689"/>
      <c r="BP189" s="689"/>
      <c r="BQ189" s="689"/>
      <c r="BR189" s="689"/>
      <c r="BS189" s="689"/>
      <c r="BT189" s="689"/>
      <c r="BU189" s="689"/>
      <c r="BV189" s="689"/>
      <c r="BW189" s="421"/>
    </row>
    <row r="190" ht="15.75" customHeight="1">
      <c r="A190" s="634"/>
      <c r="B190" s="421" t="str">
        <f>IF(ISTEXT(A190),SUMIF('Production Calendar'!$F$3:$F$2071,'Garden Layout (to copy)'!$A190,'Production Calendar'!$G$3:$G$2701),"")</f>
        <v/>
      </c>
      <c r="C190" s="656" t="str">
        <f t="shared" si="1"/>
        <v/>
      </c>
      <c r="D190" s="657" t="str">
        <f t="array" ref="D190">IF(ISBLANK(A190),"",XLOOKUP($A190,'Codified Game Plan'!$E$3:$E$477,'Codified Game Plan'!$G$3:$G$477,0))</f>
        <v/>
      </c>
      <c r="E190" s="657" t="str">
        <f>IF(ISBLANK(A190),"",MAXIFS('Codified Game Plan'!$I$3:$I$477,'Codified Game Plan'!$E$3:$E$477,A190))</f>
        <v/>
      </c>
      <c r="F190" s="658" t="str">
        <f t="shared" si="2"/>
        <v>      - </v>
      </c>
      <c r="G190" s="421"/>
      <c r="H190" s="421"/>
      <c r="I190" s="421"/>
      <c r="J190" s="421"/>
      <c r="K190" s="421"/>
      <c r="L190" s="421"/>
      <c r="M190" s="421"/>
      <c r="N190" s="421"/>
      <c r="O190" s="421"/>
      <c r="P190" s="421"/>
      <c r="Q190" s="421"/>
      <c r="R190" s="421"/>
      <c r="S190" s="421"/>
      <c r="T190" s="421"/>
      <c r="U190" s="689"/>
      <c r="V190" s="689"/>
      <c r="W190" s="689"/>
      <c r="X190" s="689"/>
      <c r="Y190" s="689"/>
      <c r="Z190" s="689"/>
      <c r="AA190" s="689"/>
      <c r="AB190" s="689"/>
      <c r="AC190" s="689"/>
      <c r="AD190" s="689"/>
      <c r="AE190" s="689"/>
      <c r="AF190" s="689"/>
      <c r="AG190" s="689"/>
      <c r="AH190" s="689"/>
      <c r="AI190" s="689"/>
      <c r="AJ190" s="689"/>
      <c r="AK190" s="689"/>
      <c r="AL190" s="689"/>
      <c r="AM190" s="689"/>
      <c r="AN190" s="689"/>
      <c r="AO190" s="689"/>
      <c r="AP190" s="689"/>
      <c r="AQ190" s="689"/>
      <c r="AR190" s="689"/>
      <c r="AS190" s="689"/>
      <c r="AT190" s="689"/>
      <c r="AU190" s="689"/>
      <c r="AV190" s="689"/>
      <c r="AW190" s="689"/>
      <c r="AX190" s="689"/>
      <c r="AY190" s="689"/>
      <c r="AZ190" s="689"/>
      <c r="BA190" s="689"/>
      <c r="BB190" s="689"/>
      <c r="BC190" s="689"/>
      <c r="BD190" s="689"/>
      <c r="BE190" s="689"/>
      <c r="BF190" s="689"/>
      <c r="BG190" s="689"/>
      <c r="BH190" s="689"/>
      <c r="BI190" s="689"/>
      <c r="BJ190" s="689"/>
      <c r="BK190" s="689"/>
      <c r="BL190" s="689"/>
      <c r="BM190" s="689"/>
      <c r="BN190" s="689"/>
      <c r="BO190" s="689"/>
      <c r="BP190" s="689"/>
      <c r="BQ190" s="689"/>
      <c r="BR190" s="689"/>
      <c r="BS190" s="689"/>
      <c r="BT190" s="689"/>
      <c r="BU190" s="689"/>
      <c r="BV190" s="689"/>
      <c r="BW190" s="421"/>
    </row>
    <row r="191" ht="15.75" customHeight="1">
      <c r="A191" s="634"/>
      <c r="B191" s="421" t="str">
        <f>IF(ISTEXT(A191),SUMIF('Production Calendar'!$F$3:$F$2071,'Garden Layout (to copy)'!$A191,'Production Calendar'!$G$3:$G$2701),"")</f>
        <v/>
      </c>
      <c r="C191" s="656" t="str">
        <f t="shared" si="1"/>
        <v/>
      </c>
      <c r="D191" s="657" t="str">
        <f t="array" ref="D191">IF(ISBLANK(A191),"",XLOOKUP($A191,'Codified Game Plan'!$E$3:$E$477,'Codified Game Plan'!$G$3:$G$477,0))</f>
        <v/>
      </c>
      <c r="E191" s="657" t="str">
        <f>IF(ISBLANK(A191),"",MAXIFS('Codified Game Plan'!$I$3:$I$477,'Codified Game Plan'!$E$3:$E$477,A191))</f>
        <v/>
      </c>
      <c r="F191" s="658" t="str">
        <f t="shared" si="2"/>
        <v>      - </v>
      </c>
      <c r="G191" s="421"/>
      <c r="H191" s="421"/>
      <c r="I191" s="421"/>
      <c r="J191" s="421"/>
      <c r="K191" s="421"/>
      <c r="L191" s="421"/>
      <c r="M191" s="421"/>
      <c r="N191" s="421"/>
      <c r="O191" s="421"/>
      <c r="P191" s="421"/>
      <c r="Q191" s="421"/>
      <c r="R191" s="421"/>
      <c r="S191" s="421"/>
      <c r="T191" s="421"/>
      <c r="U191" s="689"/>
      <c r="V191" s="689"/>
      <c r="W191" s="689"/>
      <c r="X191" s="689"/>
      <c r="Y191" s="689"/>
      <c r="Z191" s="689"/>
      <c r="AA191" s="689"/>
      <c r="AB191" s="689"/>
      <c r="AC191" s="689"/>
      <c r="AD191" s="689"/>
      <c r="AE191" s="689"/>
      <c r="AF191" s="689"/>
      <c r="AG191" s="689"/>
      <c r="AH191" s="689"/>
      <c r="AI191" s="689"/>
      <c r="AJ191" s="689"/>
      <c r="AK191" s="689"/>
      <c r="AL191" s="689"/>
      <c r="AM191" s="689"/>
      <c r="AN191" s="689"/>
      <c r="AO191" s="689"/>
      <c r="AP191" s="689"/>
      <c r="AQ191" s="689"/>
      <c r="AR191" s="689"/>
      <c r="AS191" s="689"/>
      <c r="AT191" s="689"/>
      <c r="AU191" s="689"/>
      <c r="AV191" s="689"/>
      <c r="AW191" s="689"/>
      <c r="AX191" s="689"/>
      <c r="AY191" s="689"/>
      <c r="AZ191" s="689"/>
      <c r="BA191" s="689"/>
      <c r="BB191" s="689"/>
      <c r="BC191" s="689"/>
      <c r="BD191" s="689"/>
      <c r="BE191" s="689"/>
      <c r="BF191" s="689"/>
      <c r="BG191" s="689"/>
      <c r="BH191" s="689"/>
      <c r="BI191" s="689"/>
      <c r="BJ191" s="689"/>
      <c r="BK191" s="689"/>
      <c r="BL191" s="689"/>
      <c r="BM191" s="689"/>
      <c r="BN191" s="689"/>
      <c r="BO191" s="689"/>
      <c r="BP191" s="689"/>
      <c r="BQ191" s="689"/>
      <c r="BR191" s="689"/>
      <c r="BS191" s="689"/>
      <c r="BT191" s="689"/>
      <c r="BU191" s="689"/>
      <c r="BV191" s="689"/>
      <c r="BW191" s="421"/>
    </row>
    <row r="192" ht="15.75" customHeight="1">
      <c r="A192" s="634"/>
      <c r="B192" s="421" t="str">
        <f>IF(ISTEXT(A192),SUMIF('Production Calendar'!$F$3:$F$2071,'Garden Layout (to copy)'!$A192,'Production Calendar'!$G$3:$G$2701),"")</f>
        <v/>
      </c>
      <c r="C192" s="656" t="str">
        <f t="shared" si="1"/>
        <v/>
      </c>
      <c r="D192" s="657" t="str">
        <f t="array" ref="D192">IF(ISBLANK(A192),"",XLOOKUP($A192,'Codified Game Plan'!$E$3:$E$477,'Codified Game Plan'!$G$3:$G$477,0))</f>
        <v/>
      </c>
      <c r="E192" s="657" t="str">
        <f>IF(ISBLANK(A192),"",MAXIFS('Codified Game Plan'!$I$3:$I$477,'Codified Game Plan'!$E$3:$E$477,A192))</f>
        <v/>
      </c>
      <c r="F192" s="658" t="str">
        <f t="shared" si="2"/>
        <v>      - </v>
      </c>
      <c r="G192" s="421"/>
      <c r="H192" s="421"/>
      <c r="I192" s="421"/>
      <c r="J192" s="421"/>
      <c r="K192" s="421"/>
      <c r="L192" s="421"/>
      <c r="M192" s="421"/>
      <c r="N192" s="421"/>
      <c r="O192" s="421"/>
      <c r="P192" s="421"/>
      <c r="Q192" s="421"/>
      <c r="R192" s="421"/>
      <c r="S192" s="421"/>
      <c r="T192" s="421"/>
      <c r="U192" s="689"/>
      <c r="V192" s="689"/>
      <c r="W192" s="689"/>
      <c r="X192" s="689"/>
      <c r="Y192" s="689"/>
      <c r="Z192" s="689"/>
      <c r="AA192" s="689"/>
      <c r="AB192" s="689"/>
      <c r="AC192" s="689"/>
      <c r="AD192" s="689"/>
      <c r="AE192" s="689"/>
      <c r="AF192" s="689"/>
      <c r="AG192" s="689"/>
      <c r="AH192" s="689"/>
      <c r="AI192" s="689"/>
      <c r="AJ192" s="689"/>
      <c r="AK192" s="689"/>
      <c r="AL192" s="689"/>
      <c r="AM192" s="689"/>
      <c r="AN192" s="689"/>
      <c r="AO192" s="689"/>
      <c r="AP192" s="689"/>
      <c r="AQ192" s="689"/>
      <c r="AR192" s="689"/>
      <c r="AS192" s="689"/>
      <c r="AT192" s="689"/>
      <c r="AU192" s="689"/>
      <c r="AV192" s="689"/>
      <c r="AW192" s="689"/>
      <c r="AX192" s="689"/>
      <c r="AY192" s="689"/>
      <c r="AZ192" s="689"/>
      <c r="BA192" s="689"/>
      <c r="BB192" s="689"/>
      <c r="BC192" s="689"/>
      <c r="BD192" s="689"/>
      <c r="BE192" s="689"/>
      <c r="BF192" s="689"/>
      <c r="BG192" s="689"/>
      <c r="BH192" s="689"/>
      <c r="BI192" s="689"/>
      <c r="BJ192" s="689"/>
      <c r="BK192" s="689"/>
      <c r="BL192" s="689"/>
      <c r="BM192" s="689"/>
      <c r="BN192" s="689"/>
      <c r="BO192" s="689"/>
      <c r="BP192" s="689"/>
      <c r="BQ192" s="689"/>
      <c r="BR192" s="689"/>
      <c r="BS192" s="689"/>
      <c r="BT192" s="689"/>
      <c r="BU192" s="689"/>
      <c r="BV192" s="689"/>
      <c r="BW192" s="421"/>
    </row>
    <row r="193" ht="15.75" customHeight="1">
      <c r="A193" s="634"/>
      <c r="B193" s="421" t="str">
        <f>IF(ISTEXT(A193),SUMIF('Production Calendar'!$F$3:$F$2071,'Garden Layout (to copy)'!$A193,'Production Calendar'!$G$3:$G$2701),"")</f>
        <v/>
      </c>
      <c r="C193" s="656" t="str">
        <f t="shared" si="1"/>
        <v/>
      </c>
      <c r="D193" s="657" t="str">
        <f t="array" ref="D193">IF(ISBLANK(A193),"",XLOOKUP($A193,'Codified Game Plan'!$E$3:$E$477,'Codified Game Plan'!$G$3:$G$477,0))</f>
        <v/>
      </c>
      <c r="E193" s="657" t="str">
        <f>IF(ISBLANK(A193),"",MAXIFS('Codified Game Plan'!$I$3:$I$477,'Codified Game Plan'!$E$3:$E$477,A193))</f>
        <v/>
      </c>
      <c r="F193" s="658" t="str">
        <f t="shared" si="2"/>
        <v>      - </v>
      </c>
      <c r="G193" s="421"/>
      <c r="H193" s="421"/>
      <c r="I193" s="421"/>
      <c r="J193" s="421"/>
      <c r="K193" s="421"/>
      <c r="L193" s="421"/>
      <c r="M193" s="421"/>
      <c r="N193" s="421"/>
      <c r="O193" s="421"/>
      <c r="P193" s="421"/>
      <c r="Q193" s="421"/>
      <c r="R193" s="421"/>
      <c r="S193" s="421"/>
      <c r="T193" s="421"/>
      <c r="U193" s="689"/>
      <c r="V193" s="689"/>
      <c r="W193" s="689"/>
      <c r="X193" s="689"/>
      <c r="Y193" s="689"/>
      <c r="Z193" s="689"/>
      <c r="AA193" s="689"/>
      <c r="AB193" s="689"/>
      <c r="AC193" s="689"/>
      <c r="AD193" s="689"/>
      <c r="AE193" s="689"/>
      <c r="AF193" s="689"/>
      <c r="AG193" s="689"/>
      <c r="AH193" s="689"/>
      <c r="AI193" s="689"/>
      <c r="AJ193" s="689"/>
      <c r="AK193" s="689"/>
      <c r="AL193" s="689"/>
      <c r="AM193" s="689"/>
      <c r="AN193" s="689"/>
      <c r="AO193" s="689"/>
      <c r="AP193" s="689"/>
      <c r="AQ193" s="689"/>
      <c r="AR193" s="689"/>
      <c r="AS193" s="689"/>
      <c r="AT193" s="689"/>
      <c r="AU193" s="689"/>
      <c r="AV193" s="689"/>
      <c r="AW193" s="689"/>
      <c r="AX193" s="689"/>
      <c r="AY193" s="689"/>
      <c r="AZ193" s="689"/>
      <c r="BA193" s="689"/>
      <c r="BB193" s="689"/>
      <c r="BC193" s="689"/>
      <c r="BD193" s="689"/>
      <c r="BE193" s="689"/>
      <c r="BF193" s="689"/>
      <c r="BG193" s="689"/>
      <c r="BH193" s="689"/>
      <c r="BI193" s="689"/>
      <c r="BJ193" s="689"/>
      <c r="BK193" s="689"/>
      <c r="BL193" s="689"/>
      <c r="BM193" s="689"/>
      <c r="BN193" s="689"/>
      <c r="BO193" s="689"/>
      <c r="BP193" s="689"/>
      <c r="BQ193" s="689"/>
      <c r="BR193" s="689"/>
      <c r="BS193" s="689"/>
      <c r="BT193" s="689"/>
      <c r="BU193" s="689"/>
      <c r="BV193" s="689"/>
      <c r="BW193" s="421"/>
    </row>
    <row r="194" ht="15.75" customHeight="1">
      <c r="A194" s="634"/>
      <c r="B194" s="421" t="str">
        <f>IF(ISTEXT(A194),SUMIF('Production Calendar'!$F$3:$F$2071,'Garden Layout (to copy)'!$A194,'Production Calendar'!$G$3:$G$2701),"")</f>
        <v/>
      </c>
      <c r="C194" s="656" t="str">
        <f t="shared" si="1"/>
        <v/>
      </c>
      <c r="D194" s="657" t="str">
        <f t="array" ref="D194">IF(ISBLANK(A194),"",XLOOKUP($A194,'Codified Game Plan'!$E$3:$E$477,'Codified Game Plan'!$G$3:$G$477,0))</f>
        <v/>
      </c>
      <c r="E194" s="657" t="str">
        <f>IF(ISBLANK(A194),"",MAXIFS('Codified Game Plan'!$I$3:$I$477,'Codified Game Plan'!$E$3:$E$477,A194))</f>
        <v/>
      </c>
      <c r="F194" s="658" t="str">
        <f t="shared" si="2"/>
        <v>      - </v>
      </c>
      <c r="G194" s="421"/>
      <c r="H194" s="421"/>
      <c r="I194" s="421"/>
      <c r="J194" s="421"/>
      <c r="K194" s="421"/>
      <c r="L194" s="421"/>
      <c r="M194" s="421"/>
      <c r="N194" s="421"/>
      <c r="O194" s="421"/>
      <c r="P194" s="421"/>
      <c r="Q194" s="421"/>
      <c r="R194" s="421"/>
      <c r="S194" s="421"/>
      <c r="T194" s="421"/>
      <c r="U194" s="689"/>
      <c r="V194" s="689"/>
      <c r="W194" s="689"/>
      <c r="X194" s="689"/>
      <c r="Y194" s="689"/>
      <c r="Z194" s="689"/>
      <c r="AA194" s="689"/>
      <c r="AB194" s="689"/>
      <c r="AC194" s="689"/>
      <c r="AD194" s="689"/>
      <c r="AE194" s="689"/>
      <c r="AF194" s="689"/>
      <c r="AG194" s="689"/>
      <c r="AH194" s="689"/>
      <c r="AI194" s="689"/>
      <c r="AJ194" s="689"/>
      <c r="AK194" s="689"/>
      <c r="AL194" s="689"/>
      <c r="AM194" s="689"/>
      <c r="AN194" s="689"/>
      <c r="AO194" s="689"/>
      <c r="AP194" s="689"/>
      <c r="AQ194" s="689"/>
      <c r="AR194" s="689"/>
      <c r="AS194" s="689"/>
      <c r="AT194" s="689"/>
      <c r="AU194" s="689"/>
      <c r="AV194" s="689"/>
      <c r="AW194" s="689"/>
      <c r="AX194" s="689"/>
      <c r="AY194" s="689"/>
      <c r="AZ194" s="689"/>
      <c r="BA194" s="689"/>
      <c r="BB194" s="689"/>
      <c r="BC194" s="689"/>
      <c r="BD194" s="689"/>
      <c r="BE194" s="689"/>
      <c r="BF194" s="689"/>
      <c r="BG194" s="689"/>
      <c r="BH194" s="689"/>
      <c r="BI194" s="689"/>
      <c r="BJ194" s="689"/>
      <c r="BK194" s="689"/>
      <c r="BL194" s="689"/>
      <c r="BM194" s="689"/>
      <c r="BN194" s="689"/>
      <c r="BO194" s="689"/>
      <c r="BP194" s="689"/>
      <c r="BQ194" s="689"/>
      <c r="BR194" s="689"/>
      <c r="BS194" s="689"/>
      <c r="BT194" s="689"/>
      <c r="BU194" s="689"/>
      <c r="BV194" s="689"/>
      <c r="BW194" s="421"/>
    </row>
    <row r="195" ht="15.75" customHeight="1">
      <c r="A195" s="634"/>
      <c r="B195" s="421" t="str">
        <f>IF(ISTEXT(A195),SUMIF('Production Calendar'!$F$3:$F$2071,'Garden Layout (to copy)'!$A195,'Production Calendar'!$G$3:$G$2701),"")</f>
        <v/>
      </c>
      <c r="C195" s="656" t="str">
        <f t="shared" si="1"/>
        <v/>
      </c>
      <c r="D195" s="657" t="str">
        <f t="array" ref="D195">IF(ISBLANK(A195),"",XLOOKUP($A195,'Codified Game Plan'!$E$3:$E$477,'Codified Game Plan'!$G$3:$G$477,0))</f>
        <v/>
      </c>
      <c r="E195" s="657" t="str">
        <f>IF(ISBLANK(A195),"",MAXIFS('Codified Game Plan'!$I$3:$I$477,'Codified Game Plan'!$E$3:$E$477,A195))</f>
        <v/>
      </c>
      <c r="F195" s="658" t="str">
        <f t="shared" si="2"/>
        <v>      - </v>
      </c>
      <c r="G195" s="421"/>
      <c r="H195" s="421"/>
      <c r="I195" s="421"/>
      <c r="J195" s="421"/>
      <c r="K195" s="421"/>
      <c r="L195" s="421"/>
      <c r="M195" s="421"/>
      <c r="N195" s="421"/>
      <c r="O195" s="421"/>
      <c r="P195" s="421"/>
      <c r="Q195" s="421"/>
      <c r="R195" s="421"/>
      <c r="S195" s="421"/>
      <c r="T195" s="421"/>
      <c r="U195" s="689"/>
      <c r="V195" s="689"/>
      <c r="W195" s="689"/>
      <c r="X195" s="689"/>
      <c r="Y195" s="689"/>
      <c r="Z195" s="689"/>
      <c r="AA195" s="689"/>
      <c r="AB195" s="689"/>
      <c r="AC195" s="689"/>
      <c r="AD195" s="689"/>
      <c r="AE195" s="689"/>
      <c r="AF195" s="689"/>
      <c r="AG195" s="689"/>
      <c r="AH195" s="689"/>
      <c r="AI195" s="689"/>
      <c r="AJ195" s="689"/>
      <c r="AK195" s="689"/>
      <c r="AL195" s="689"/>
      <c r="AM195" s="689"/>
      <c r="AN195" s="689"/>
      <c r="AO195" s="689"/>
      <c r="AP195" s="689"/>
      <c r="AQ195" s="689"/>
      <c r="AR195" s="689"/>
      <c r="AS195" s="689"/>
      <c r="AT195" s="689"/>
      <c r="AU195" s="689"/>
      <c r="AV195" s="689"/>
      <c r="AW195" s="689"/>
      <c r="AX195" s="689"/>
      <c r="AY195" s="689"/>
      <c r="AZ195" s="689"/>
      <c r="BA195" s="689"/>
      <c r="BB195" s="689"/>
      <c r="BC195" s="689"/>
      <c r="BD195" s="689"/>
      <c r="BE195" s="689"/>
      <c r="BF195" s="689"/>
      <c r="BG195" s="689"/>
      <c r="BH195" s="689"/>
      <c r="BI195" s="689"/>
      <c r="BJ195" s="689"/>
      <c r="BK195" s="689"/>
      <c r="BL195" s="689"/>
      <c r="BM195" s="689"/>
      <c r="BN195" s="689"/>
      <c r="BO195" s="689"/>
      <c r="BP195" s="689"/>
      <c r="BQ195" s="689"/>
      <c r="BR195" s="689"/>
      <c r="BS195" s="689"/>
      <c r="BT195" s="689"/>
      <c r="BU195" s="689"/>
      <c r="BV195" s="689"/>
      <c r="BW195" s="421"/>
    </row>
    <row r="196" ht="15.75" customHeight="1">
      <c r="A196" s="634"/>
      <c r="B196" s="421" t="str">
        <f>IF(ISTEXT(A196),SUMIF('Production Calendar'!$F$3:$F$2071,'Garden Layout (to copy)'!$A196,'Production Calendar'!$G$3:$G$2701),"")</f>
        <v/>
      </c>
      <c r="C196" s="656" t="str">
        <f t="shared" si="1"/>
        <v/>
      </c>
      <c r="D196" s="657" t="str">
        <f t="array" ref="D196">IF(ISBLANK(A196),"",XLOOKUP($A196,'Codified Game Plan'!$E$3:$E$477,'Codified Game Plan'!$G$3:$G$477,0))</f>
        <v/>
      </c>
      <c r="E196" s="657" t="str">
        <f>IF(ISBLANK(A196),"",MAXIFS('Codified Game Plan'!$I$3:$I$477,'Codified Game Plan'!$E$3:$E$477,A196))</f>
        <v/>
      </c>
      <c r="F196" s="658" t="str">
        <f t="shared" si="2"/>
        <v>      - </v>
      </c>
      <c r="G196" s="421"/>
      <c r="H196" s="421"/>
      <c r="I196" s="421"/>
      <c r="J196" s="421"/>
      <c r="K196" s="421"/>
      <c r="L196" s="421"/>
      <c r="M196" s="421"/>
      <c r="N196" s="421"/>
      <c r="O196" s="421"/>
      <c r="P196" s="421"/>
      <c r="Q196" s="421"/>
      <c r="R196" s="421"/>
      <c r="S196" s="421"/>
      <c r="T196" s="421"/>
      <c r="U196" s="689"/>
      <c r="V196" s="689"/>
      <c r="W196" s="689"/>
      <c r="X196" s="689"/>
      <c r="Y196" s="689"/>
      <c r="Z196" s="689"/>
      <c r="AA196" s="689"/>
      <c r="AB196" s="689"/>
      <c r="AC196" s="689"/>
      <c r="AD196" s="689"/>
      <c r="AE196" s="689"/>
      <c r="AF196" s="689"/>
      <c r="AG196" s="689"/>
      <c r="AH196" s="689"/>
      <c r="AI196" s="689"/>
      <c r="AJ196" s="689"/>
      <c r="AK196" s="689"/>
      <c r="AL196" s="689"/>
      <c r="AM196" s="689"/>
      <c r="AN196" s="689"/>
      <c r="AO196" s="689"/>
      <c r="AP196" s="689"/>
      <c r="AQ196" s="689"/>
      <c r="AR196" s="689"/>
      <c r="AS196" s="689"/>
      <c r="AT196" s="689"/>
      <c r="AU196" s="689"/>
      <c r="AV196" s="689"/>
      <c r="AW196" s="689"/>
      <c r="AX196" s="689"/>
      <c r="AY196" s="689"/>
      <c r="AZ196" s="689"/>
      <c r="BA196" s="689"/>
      <c r="BB196" s="689"/>
      <c r="BC196" s="689"/>
      <c r="BD196" s="689"/>
      <c r="BE196" s="689"/>
      <c r="BF196" s="689"/>
      <c r="BG196" s="689"/>
      <c r="BH196" s="689"/>
      <c r="BI196" s="689"/>
      <c r="BJ196" s="689"/>
      <c r="BK196" s="689"/>
      <c r="BL196" s="689"/>
      <c r="BM196" s="689"/>
      <c r="BN196" s="689"/>
      <c r="BO196" s="689"/>
      <c r="BP196" s="689"/>
      <c r="BQ196" s="689"/>
      <c r="BR196" s="689"/>
      <c r="BS196" s="689"/>
      <c r="BT196" s="689"/>
      <c r="BU196" s="689"/>
      <c r="BV196" s="689"/>
      <c r="BW196" s="421"/>
    </row>
    <row r="197" ht="15.75" customHeight="1">
      <c r="A197" s="634"/>
      <c r="B197" s="421" t="str">
        <f>IF(ISTEXT(A197),SUMIF('Production Calendar'!$F$3:$F$2071,'Garden Layout (to copy)'!$A197,'Production Calendar'!$G$3:$G$2701),"")</f>
        <v/>
      </c>
      <c r="C197" s="656" t="str">
        <f t="shared" si="1"/>
        <v/>
      </c>
      <c r="D197" s="657" t="str">
        <f t="array" ref="D197">IF(ISBLANK(A197),"",XLOOKUP($A197,'Codified Game Plan'!$E$3:$E$477,'Codified Game Plan'!$G$3:$G$477,0))</f>
        <v/>
      </c>
      <c r="E197" s="657" t="str">
        <f>IF(ISBLANK(A197),"",MAXIFS('Codified Game Plan'!$I$3:$I$477,'Codified Game Plan'!$E$3:$E$477,A197))</f>
        <v/>
      </c>
      <c r="F197" s="658" t="str">
        <f t="shared" si="2"/>
        <v>      - </v>
      </c>
      <c r="G197" s="421"/>
      <c r="H197" s="421"/>
      <c r="I197" s="421"/>
      <c r="J197" s="421"/>
      <c r="K197" s="421"/>
      <c r="L197" s="421"/>
      <c r="M197" s="421"/>
      <c r="N197" s="421"/>
      <c r="O197" s="421"/>
      <c r="P197" s="421"/>
      <c r="Q197" s="421"/>
      <c r="R197" s="421"/>
      <c r="S197" s="421"/>
      <c r="T197" s="421"/>
      <c r="U197" s="689"/>
      <c r="V197" s="689"/>
      <c r="W197" s="689"/>
      <c r="X197" s="689"/>
      <c r="Y197" s="689"/>
      <c r="Z197" s="689"/>
      <c r="AA197" s="689"/>
      <c r="AB197" s="689"/>
      <c r="AC197" s="689"/>
      <c r="AD197" s="689"/>
      <c r="AE197" s="689"/>
      <c r="AF197" s="689"/>
      <c r="AG197" s="689"/>
      <c r="AH197" s="689"/>
      <c r="AI197" s="689"/>
      <c r="AJ197" s="689"/>
      <c r="AK197" s="689"/>
      <c r="AL197" s="689"/>
      <c r="AM197" s="689"/>
      <c r="AN197" s="689"/>
      <c r="AO197" s="689"/>
      <c r="AP197" s="689"/>
      <c r="AQ197" s="689"/>
      <c r="AR197" s="689"/>
      <c r="AS197" s="689"/>
      <c r="AT197" s="689"/>
      <c r="AU197" s="689"/>
      <c r="AV197" s="689"/>
      <c r="AW197" s="689"/>
      <c r="AX197" s="689"/>
      <c r="AY197" s="689"/>
      <c r="AZ197" s="689"/>
      <c r="BA197" s="689"/>
      <c r="BB197" s="689"/>
      <c r="BC197" s="689"/>
      <c r="BD197" s="689"/>
      <c r="BE197" s="689"/>
      <c r="BF197" s="689"/>
      <c r="BG197" s="689"/>
      <c r="BH197" s="689"/>
      <c r="BI197" s="689"/>
      <c r="BJ197" s="689"/>
      <c r="BK197" s="689"/>
      <c r="BL197" s="689"/>
      <c r="BM197" s="689"/>
      <c r="BN197" s="689"/>
      <c r="BO197" s="689"/>
      <c r="BP197" s="689"/>
      <c r="BQ197" s="689"/>
      <c r="BR197" s="689"/>
      <c r="BS197" s="689"/>
      <c r="BT197" s="689"/>
      <c r="BU197" s="689"/>
      <c r="BV197" s="689"/>
      <c r="BW197" s="421"/>
    </row>
    <row r="198" ht="15.75" customHeight="1">
      <c r="A198" s="634"/>
      <c r="B198" s="421" t="str">
        <f>IF(ISTEXT(A198),SUMIF('Production Calendar'!$F$3:$F$2071,'Garden Layout (to copy)'!$A198,'Production Calendar'!$G$3:$G$2701),"")</f>
        <v/>
      </c>
      <c r="C198" s="656" t="str">
        <f t="shared" si="1"/>
        <v/>
      </c>
      <c r="D198" s="657" t="str">
        <f t="array" ref="D198">IF(ISBLANK(A198),"",XLOOKUP($A198,'Codified Game Plan'!$E$3:$E$477,'Codified Game Plan'!$G$3:$G$477,0))</f>
        <v/>
      </c>
      <c r="E198" s="657" t="str">
        <f>IF(ISBLANK(A198),"",MAXIFS('Codified Game Plan'!$I$3:$I$477,'Codified Game Plan'!$E$3:$E$477,A198))</f>
        <v/>
      </c>
      <c r="F198" s="658" t="str">
        <f t="shared" si="2"/>
        <v>      - </v>
      </c>
      <c r="G198" s="421"/>
      <c r="H198" s="421"/>
      <c r="I198" s="421"/>
      <c r="J198" s="421"/>
      <c r="K198" s="421"/>
      <c r="L198" s="421"/>
      <c r="M198" s="421"/>
      <c r="N198" s="421"/>
      <c r="O198" s="421"/>
      <c r="P198" s="421"/>
      <c r="Q198" s="421"/>
      <c r="R198" s="421"/>
      <c r="S198" s="421"/>
      <c r="T198" s="421"/>
      <c r="U198" s="689"/>
      <c r="V198" s="689"/>
      <c r="W198" s="689"/>
      <c r="X198" s="689"/>
      <c r="Y198" s="689"/>
      <c r="Z198" s="689"/>
      <c r="AA198" s="689"/>
      <c r="AB198" s="689"/>
      <c r="AC198" s="689"/>
      <c r="AD198" s="689"/>
      <c r="AE198" s="689"/>
      <c r="AF198" s="689"/>
      <c r="AG198" s="689"/>
      <c r="AH198" s="689"/>
      <c r="AI198" s="689"/>
      <c r="AJ198" s="689"/>
      <c r="AK198" s="689"/>
      <c r="AL198" s="689"/>
      <c r="AM198" s="689"/>
      <c r="AN198" s="689"/>
      <c r="AO198" s="689"/>
      <c r="AP198" s="689"/>
      <c r="AQ198" s="689"/>
      <c r="AR198" s="689"/>
      <c r="AS198" s="689"/>
      <c r="AT198" s="689"/>
      <c r="AU198" s="689"/>
      <c r="AV198" s="689"/>
      <c r="AW198" s="689"/>
      <c r="AX198" s="689"/>
      <c r="AY198" s="689"/>
      <c r="AZ198" s="689"/>
      <c r="BA198" s="689"/>
      <c r="BB198" s="689"/>
      <c r="BC198" s="689"/>
      <c r="BD198" s="689"/>
      <c r="BE198" s="689"/>
      <c r="BF198" s="689"/>
      <c r="BG198" s="689"/>
      <c r="BH198" s="689"/>
      <c r="BI198" s="689"/>
      <c r="BJ198" s="689"/>
      <c r="BK198" s="689"/>
      <c r="BL198" s="689"/>
      <c r="BM198" s="689"/>
      <c r="BN198" s="689"/>
      <c r="BO198" s="689"/>
      <c r="BP198" s="689"/>
      <c r="BQ198" s="689"/>
      <c r="BR198" s="689"/>
      <c r="BS198" s="689"/>
      <c r="BT198" s="689"/>
      <c r="BU198" s="689"/>
      <c r="BV198" s="689"/>
      <c r="BW198" s="421"/>
    </row>
    <row r="199" ht="15.75" customHeight="1">
      <c r="A199" s="634"/>
      <c r="B199" s="421" t="str">
        <f>IF(ISTEXT(A199),SUMIF('Production Calendar'!$F$3:$F$2071,'Garden Layout (to copy)'!$A199,'Production Calendar'!$G$3:$G$2701),"")</f>
        <v/>
      </c>
      <c r="C199" s="656" t="str">
        <f t="shared" si="1"/>
        <v/>
      </c>
      <c r="D199" s="657" t="str">
        <f t="array" ref="D199">IF(ISBLANK(A199),"",XLOOKUP($A199,'Codified Game Plan'!$E$3:$E$477,'Codified Game Plan'!$G$3:$G$477,0))</f>
        <v/>
      </c>
      <c r="E199" s="657" t="str">
        <f>IF(ISBLANK(A199),"",MAXIFS('Codified Game Plan'!$I$3:$I$477,'Codified Game Plan'!$E$3:$E$477,A199))</f>
        <v/>
      </c>
      <c r="F199" s="658" t="str">
        <f t="shared" si="2"/>
        <v>      - </v>
      </c>
      <c r="G199" s="421"/>
      <c r="H199" s="421"/>
      <c r="I199" s="421"/>
      <c r="J199" s="421"/>
      <c r="K199" s="421"/>
      <c r="L199" s="421"/>
      <c r="M199" s="421"/>
      <c r="N199" s="421"/>
      <c r="O199" s="421"/>
      <c r="P199" s="421"/>
      <c r="Q199" s="421"/>
      <c r="R199" s="421"/>
      <c r="S199" s="421"/>
      <c r="T199" s="421"/>
      <c r="U199" s="689"/>
      <c r="V199" s="689"/>
      <c r="W199" s="689"/>
      <c r="X199" s="689"/>
      <c r="Y199" s="689"/>
      <c r="Z199" s="689"/>
      <c r="AA199" s="689"/>
      <c r="AB199" s="689"/>
      <c r="AC199" s="689"/>
      <c r="AD199" s="689"/>
      <c r="AE199" s="689"/>
      <c r="AF199" s="689"/>
      <c r="AG199" s="689"/>
      <c r="AH199" s="689"/>
      <c r="AI199" s="689"/>
      <c r="AJ199" s="689"/>
      <c r="AK199" s="689"/>
      <c r="AL199" s="689"/>
      <c r="AM199" s="689"/>
      <c r="AN199" s="689"/>
      <c r="AO199" s="689"/>
      <c r="AP199" s="689"/>
      <c r="AQ199" s="689"/>
      <c r="AR199" s="689"/>
      <c r="AS199" s="689"/>
      <c r="AT199" s="689"/>
      <c r="AU199" s="689"/>
      <c r="AV199" s="689"/>
      <c r="AW199" s="689"/>
      <c r="AX199" s="689"/>
      <c r="AY199" s="689"/>
      <c r="AZ199" s="689"/>
      <c r="BA199" s="689"/>
      <c r="BB199" s="689"/>
      <c r="BC199" s="689"/>
      <c r="BD199" s="689"/>
      <c r="BE199" s="689"/>
      <c r="BF199" s="689"/>
      <c r="BG199" s="689"/>
      <c r="BH199" s="689"/>
      <c r="BI199" s="689"/>
      <c r="BJ199" s="689"/>
      <c r="BK199" s="689"/>
      <c r="BL199" s="689"/>
      <c r="BM199" s="689"/>
      <c r="BN199" s="689"/>
      <c r="BO199" s="689"/>
      <c r="BP199" s="689"/>
      <c r="BQ199" s="689"/>
      <c r="BR199" s="689"/>
      <c r="BS199" s="689"/>
      <c r="BT199" s="689"/>
      <c r="BU199" s="689"/>
      <c r="BV199" s="689"/>
      <c r="BW199" s="421"/>
    </row>
    <row r="200" ht="15.75" customHeight="1">
      <c r="A200" s="634"/>
      <c r="B200" s="421" t="str">
        <f>IF(ISTEXT(A200),SUMIF('Production Calendar'!$F$3:$F$2071,'Garden Layout (to copy)'!$A200,'Production Calendar'!$G$3:$G$2701),"")</f>
        <v/>
      </c>
      <c r="C200" s="656" t="str">
        <f t="shared" si="1"/>
        <v/>
      </c>
      <c r="D200" s="657" t="str">
        <f t="array" ref="D200">IF(ISBLANK(A200),"",XLOOKUP($A200,'Codified Game Plan'!$E$3:$E$477,'Codified Game Plan'!$G$3:$G$477,0))</f>
        <v/>
      </c>
      <c r="E200" s="657" t="str">
        <f>IF(ISBLANK(A200),"",MAXIFS('Codified Game Plan'!$I$3:$I$477,'Codified Game Plan'!$E$3:$E$477,A200))</f>
        <v/>
      </c>
      <c r="F200" s="658" t="str">
        <f t="shared" si="2"/>
        <v>      - </v>
      </c>
      <c r="G200" s="421"/>
      <c r="H200" s="421"/>
      <c r="I200" s="421"/>
      <c r="J200" s="421"/>
      <c r="K200" s="421"/>
      <c r="L200" s="421"/>
      <c r="M200" s="421"/>
      <c r="N200" s="421"/>
      <c r="O200" s="421"/>
      <c r="P200" s="421"/>
      <c r="Q200" s="421"/>
      <c r="R200" s="421"/>
      <c r="S200" s="421"/>
      <c r="T200" s="421"/>
      <c r="U200" s="689"/>
      <c r="V200" s="689"/>
      <c r="W200" s="689"/>
      <c r="X200" s="689"/>
      <c r="Y200" s="689"/>
      <c r="Z200" s="689"/>
      <c r="AA200" s="689"/>
      <c r="AB200" s="689"/>
      <c r="AC200" s="689"/>
      <c r="AD200" s="689"/>
      <c r="AE200" s="689"/>
      <c r="AF200" s="689"/>
      <c r="AG200" s="689"/>
      <c r="AH200" s="689"/>
      <c r="AI200" s="689"/>
      <c r="AJ200" s="689"/>
      <c r="AK200" s="689"/>
      <c r="AL200" s="689"/>
      <c r="AM200" s="689"/>
      <c r="AN200" s="689"/>
      <c r="AO200" s="689"/>
      <c r="AP200" s="689"/>
      <c r="AQ200" s="689"/>
      <c r="AR200" s="689"/>
      <c r="AS200" s="689"/>
      <c r="AT200" s="689"/>
      <c r="AU200" s="689"/>
      <c r="AV200" s="689"/>
      <c r="AW200" s="689"/>
      <c r="AX200" s="689"/>
      <c r="AY200" s="689"/>
      <c r="AZ200" s="689"/>
      <c r="BA200" s="689"/>
      <c r="BB200" s="689"/>
      <c r="BC200" s="689"/>
      <c r="BD200" s="689"/>
      <c r="BE200" s="689"/>
      <c r="BF200" s="689"/>
      <c r="BG200" s="689"/>
      <c r="BH200" s="689"/>
      <c r="BI200" s="689"/>
      <c r="BJ200" s="689"/>
      <c r="BK200" s="689"/>
      <c r="BL200" s="689"/>
      <c r="BM200" s="689"/>
      <c r="BN200" s="689"/>
      <c r="BO200" s="689"/>
      <c r="BP200" s="689"/>
      <c r="BQ200" s="689"/>
      <c r="BR200" s="689"/>
      <c r="BS200" s="689"/>
      <c r="BT200" s="689"/>
      <c r="BU200" s="689"/>
      <c r="BV200" s="689"/>
      <c r="BW200" s="421"/>
    </row>
    <row r="201" ht="15.75" customHeight="1">
      <c r="A201" s="634"/>
      <c r="B201" s="421" t="str">
        <f>IF(ISTEXT(A201),SUMIF('Production Calendar'!$F$3:$F$2071,'Garden Layout (to copy)'!$A201,'Production Calendar'!$G$3:$G$2701),"")</f>
        <v/>
      </c>
      <c r="C201" s="656" t="str">
        <f t="shared" si="1"/>
        <v/>
      </c>
      <c r="D201" s="657" t="str">
        <f t="array" ref="D201">IF(ISBLANK(A201),"",XLOOKUP($A201,'Codified Game Plan'!$E$3:$E$477,'Codified Game Plan'!$G$3:$G$477,0))</f>
        <v/>
      </c>
      <c r="E201" s="657" t="str">
        <f>IF(ISBLANK(A201),"",MAXIFS('Codified Game Plan'!$I$3:$I$477,'Codified Game Plan'!$E$3:$E$477,A201))</f>
        <v/>
      </c>
      <c r="F201" s="658" t="str">
        <f t="shared" si="2"/>
        <v>      - </v>
      </c>
      <c r="G201" s="421"/>
      <c r="H201" s="421"/>
      <c r="I201" s="421"/>
      <c r="J201" s="421"/>
      <c r="K201" s="421"/>
      <c r="L201" s="421"/>
      <c r="M201" s="421"/>
      <c r="N201" s="421"/>
      <c r="O201" s="421"/>
      <c r="P201" s="421"/>
      <c r="Q201" s="421"/>
      <c r="R201" s="421"/>
      <c r="S201" s="421"/>
      <c r="T201" s="421"/>
      <c r="U201" s="689"/>
      <c r="V201" s="689"/>
      <c r="W201" s="689"/>
      <c r="X201" s="689"/>
      <c r="Y201" s="689"/>
      <c r="Z201" s="689"/>
      <c r="AA201" s="689"/>
      <c r="AB201" s="689"/>
      <c r="AC201" s="689"/>
      <c r="AD201" s="689"/>
      <c r="AE201" s="689"/>
      <c r="AF201" s="689"/>
      <c r="AG201" s="689"/>
      <c r="AH201" s="689"/>
      <c r="AI201" s="689"/>
      <c r="AJ201" s="689"/>
      <c r="AK201" s="689"/>
      <c r="AL201" s="689"/>
      <c r="AM201" s="689"/>
      <c r="AN201" s="689"/>
      <c r="AO201" s="689"/>
      <c r="AP201" s="689"/>
      <c r="AQ201" s="689"/>
      <c r="AR201" s="689"/>
      <c r="AS201" s="689"/>
      <c r="AT201" s="689"/>
      <c r="AU201" s="689"/>
      <c r="AV201" s="689"/>
      <c r="AW201" s="689"/>
      <c r="AX201" s="689"/>
      <c r="AY201" s="689"/>
      <c r="AZ201" s="689"/>
      <c r="BA201" s="689"/>
      <c r="BB201" s="689"/>
      <c r="BC201" s="689"/>
      <c r="BD201" s="689"/>
      <c r="BE201" s="689"/>
      <c r="BF201" s="689"/>
      <c r="BG201" s="689"/>
      <c r="BH201" s="689"/>
      <c r="BI201" s="689"/>
      <c r="BJ201" s="689"/>
      <c r="BK201" s="689"/>
      <c r="BL201" s="689"/>
      <c r="BM201" s="689"/>
      <c r="BN201" s="689"/>
      <c r="BO201" s="689"/>
      <c r="BP201" s="689"/>
      <c r="BQ201" s="689"/>
      <c r="BR201" s="689"/>
      <c r="BS201" s="689"/>
      <c r="BT201" s="689"/>
      <c r="BU201" s="689"/>
      <c r="BV201" s="689"/>
      <c r="BW201" s="421"/>
    </row>
    <row r="202" ht="15.75" customHeight="1">
      <c r="A202" s="634"/>
      <c r="B202" s="421" t="str">
        <f>IF(ISTEXT(A202),SUMIF('Production Calendar'!$F$3:$F$2071,'Garden Layout (to copy)'!$A202,'Production Calendar'!$G$3:$G$2701),"")</f>
        <v/>
      </c>
      <c r="C202" s="656" t="str">
        <f t="shared" si="1"/>
        <v/>
      </c>
      <c r="D202" s="657" t="str">
        <f t="array" ref="D202">IF(ISBLANK(A202),"",XLOOKUP($A202,'Codified Game Plan'!$E$3:$E$477,'Codified Game Plan'!$G$3:$G$477,0))</f>
        <v/>
      </c>
      <c r="E202" s="657" t="str">
        <f>IF(ISBLANK(A202),"",MAXIFS('Codified Game Plan'!$I$3:$I$477,'Codified Game Plan'!$E$3:$E$477,A202))</f>
        <v/>
      </c>
      <c r="F202" s="658" t="str">
        <f t="shared" si="2"/>
        <v>      - </v>
      </c>
      <c r="G202" s="421"/>
      <c r="H202" s="421"/>
      <c r="I202" s="421"/>
      <c r="J202" s="421"/>
      <c r="K202" s="421"/>
      <c r="L202" s="421"/>
      <c r="M202" s="421"/>
      <c r="N202" s="421"/>
      <c r="O202" s="421"/>
      <c r="P202" s="421"/>
      <c r="Q202" s="421"/>
      <c r="R202" s="421"/>
      <c r="S202" s="421"/>
      <c r="T202" s="421"/>
      <c r="U202" s="689"/>
      <c r="V202" s="689"/>
      <c r="W202" s="689"/>
      <c r="X202" s="689"/>
      <c r="Y202" s="689"/>
      <c r="Z202" s="689"/>
      <c r="AA202" s="689"/>
      <c r="AB202" s="689"/>
      <c r="AC202" s="689"/>
      <c r="AD202" s="689"/>
      <c r="AE202" s="689"/>
      <c r="AF202" s="689"/>
      <c r="AG202" s="689"/>
      <c r="AH202" s="689"/>
      <c r="AI202" s="689"/>
      <c r="AJ202" s="689"/>
      <c r="AK202" s="689"/>
      <c r="AL202" s="689"/>
      <c r="AM202" s="689"/>
      <c r="AN202" s="689"/>
      <c r="AO202" s="689"/>
      <c r="AP202" s="689"/>
      <c r="AQ202" s="689"/>
      <c r="AR202" s="689"/>
      <c r="AS202" s="689"/>
      <c r="AT202" s="689"/>
      <c r="AU202" s="689"/>
      <c r="AV202" s="689"/>
      <c r="AW202" s="689"/>
      <c r="AX202" s="689"/>
      <c r="AY202" s="689"/>
      <c r="AZ202" s="689"/>
      <c r="BA202" s="689"/>
      <c r="BB202" s="689"/>
      <c r="BC202" s="689"/>
      <c r="BD202" s="689"/>
      <c r="BE202" s="689"/>
      <c r="BF202" s="689"/>
      <c r="BG202" s="689"/>
      <c r="BH202" s="689"/>
      <c r="BI202" s="689"/>
      <c r="BJ202" s="689"/>
      <c r="BK202" s="689"/>
      <c r="BL202" s="689"/>
      <c r="BM202" s="689"/>
      <c r="BN202" s="689"/>
      <c r="BO202" s="689"/>
      <c r="BP202" s="689"/>
      <c r="BQ202" s="689"/>
      <c r="BR202" s="689"/>
      <c r="BS202" s="689"/>
      <c r="BT202" s="689"/>
      <c r="BU202" s="689"/>
      <c r="BV202" s="689"/>
      <c r="BW202" s="421"/>
    </row>
    <row r="203" ht="15.75" customHeight="1">
      <c r="A203" s="634"/>
      <c r="B203" s="421" t="str">
        <f>IF(ISTEXT(A203),SUMIF('Production Calendar'!$F$3:$F$2071,'Garden Layout (to copy)'!$A203,'Production Calendar'!$G$3:$G$2701),"")</f>
        <v/>
      </c>
      <c r="C203" s="656" t="str">
        <f t="shared" si="1"/>
        <v/>
      </c>
      <c r="D203" s="657" t="str">
        <f t="array" ref="D203">IF(ISBLANK(A203),"",XLOOKUP($A203,'Codified Game Plan'!$E$3:$E$477,'Codified Game Plan'!$G$3:$G$477,0))</f>
        <v/>
      </c>
      <c r="E203" s="657" t="str">
        <f>IF(ISBLANK(A203),"",MAXIFS('Codified Game Plan'!$I$3:$I$477,'Codified Game Plan'!$E$3:$E$477,A203))</f>
        <v/>
      </c>
      <c r="F203" s="658" t="str">
        <f t="shared" si="2"/>
        <v>      - </v>
      </c>
      <c r="G203" s="421"/>
      <c r="H203" s="421"/>
      <c r="I203" s="421"/>
      <c r="J203" s="421"/>
      <c r="K203" s="421"/>
      <c r="L203" s="421"/>
      <c r="M203" s="421"/>
      <c r="N203" s="421"/>
      <c r="O203" s="421"/>
      <c r="P203" s="421"/>
      <c r="Q203" s="421"/>
      <c r="R203" s="421"/>
      <c r="S203" s="421"/>
      <c r="T203" s="421"/>
      <c r="U203" s="689"/>
      <c r="V203" s="689"/>
      <c r="W203" s="689"/>
      <c r="X203" s="689"/>
      <c r="Y203" s="689"/>
      <c r="Z203" s="689"/>
      <c r="AA203" s="689"/>
      <c r="AB203" s="689"/>
      <c r="AC203" s="689"/>
      <c r="AD203" s="689"/>
      <c r="AE203" s="689"/>
      <c r="AF203" s="689"/>
      <c r="AG203" s="689"/>
      <c r="AH203" s="689"/>
      <c r="AI203" s="689"/>
      <c r="AJ203" s="689"/>
      <c r="AK203" s="689"/>
      <c r="AL203" s="689"/>
      <c r="AM203" s="689"/>
      <c r="AN203" s="689"/>
      <c r="AO203" s="689"/>
      <c r="AP203" s="689"/>
      <c r="AQ203" s="689"/>
      <c r="AR203" s="689"/>
      <c r="AS203" s="689"/>
      <c r="AT203" s="689"/>
      <c r="AU203" s="689"/>
      <c r="AV203" s="689"/>
      <c r="AW203" s="689"/>
      <c r="AX203" s="689"/>
      <c r="AY203" s="689"/>
      <c r="AZ203" s="689"/>
      <c r="BA203" s="689"/>
      <c r="BB203" s="689"/>
      <c r="BC203" s="689"/>
      <c r="BD203" s="689"/>
      <c r="BE203" s="689"/>
      <c r="BF203" s="689"/>
      <c r="BG203" s="689"/>
      <c r="BH203" s="689"/>
      <c r="BI203" s="689"/>
      <c r="BJ203" s="689"/>
      <c r="BK203" s="689"/>
      <c r="BL203" s="689"/>
      <c r="BM203" s="689"/>
      <c r="BN203" s="689"/>
      <c r="BO203" s="689"/>
      <c r="BP203" s="689"/>
      <c r="BQ203" s="689"/>
      <c r="BR203" s="689"/>
      <c r="BS203" s="689"/>
      <c r="BT203" s="689"/>
      <c r="BU203" s="689"/>
      <c r="BV203" s="689"/>
      <c r="BW203" s="421"/>
    </row>
    <row r="204" ht="15.75" customHeight="1">
      <c r="A204" s="634"/>
      <c r="B204" s="421" t="str">
        <f>IF(ISTEXT(A204),SUMIF('Production Calendar'!$F$3:$F$2071,'Garden Layout (to copy)'!$A204,'Production Calendar'!$G$3:$G$2701),"")</f>
        <v/>
      </c>
      <c r="C204" s="656" t="str">
        <f t="shared" si="1"/>
        <v/>
      </c>
      <c r="D204" s="657" t="str">
        <f t="array" ref="D204">IF(ISBLANK(A204),"",XLOOKUP($A204,'Codified Game Plan'!$E$3:$E$477,'Codified Game Plan'!$G$3:$G$477,0))</f>
        <v/>
      </c>
      <c r="E204" s="657" t="str">
        <f>IF(ISBLANK(A204),"",MAXIFS('Codified Game Plan'!$I$3:$I$477,'Codified Game Plan'!$E$3:$E$477,A204))</f>
        <v/>
      </c>
      <c r="F204" s="658" t="str">
        <f t="shared" si="2"/>
        <v>      - </v>
      </c>
      <c r="G204" s="421"/>
      <c r="H204" s="421"/>
      <c r="I204" s="421"/>
      <c r="J204" s="421"/>
      <c r="K204" s="421"/>
      <c r="L204" s="421"/>
      <c r="M204" s="421"/>
      <c r="N204" s="421"/>
      <c r="O204" s="421"/>
      <c r="P204" s="421"/>
      <c r="Q204" s="421"/>
      <c r="R204" s="421"/>
      <c r="S204" s="421"/>
      <c r="T204" s="421"/>
      <c r="U204" s="689"/>
      <c r="V204" s="689"/>
      <c r="W204" s="689"/>
      <c r="X204" s="689"/>
      <c r="Y204" s="689"/>
      <c r="Z204" s="689"/>
      <c r="AA204" s="689"/>
      <c r="AB204" s="689"/>
      <c r="AC204" s="689"/>
      <c r="AD204" s="689"/>
      <c r="AE204" s="689"/>
      <c r="AF204" s="689"/>
      <c r="AG204" s="689"/>
      <c r="AH204" s="689"/>
      <c r="AI204" s="689"/>
      <c r="AJ204" s="689"/>
      <c r="AK204" s="689"/>
      <c r="AL204" s="689"/>
      <c r="AM204" s="689"/>
      <c r="AN204" s="689"/>
      <c r="AO204" s="689"/>
      <c r="AP204" s="689"/>
      <c r="AQ204" s="689"/>
      <c r="AR204" s="689"/>
      <c r="AS204" s="689"/>
      <c r="AT204" s="689"/>
      <c r="AU204" s="689"/>
      <c r="AV204" s="689"/>
      <c r="AW204" s="689"/>
      <c r="AX204" s="689"/>
      <c r="AY204" s="689"/>
      <c r="AZ204" s="689"/>
      <c r="BA204" s="689"/>
      <c r="BB204" s="689"/>
      <c r="BC204" s="689"/>
      <c r="BD204" s="689"/>
      <c r="BE204" s="689"/>
      <c r="BF204" s="689"/>
      <c r="BG204" s="689"/>
      <c r="BH204" s="689"/>
      <c r="BI204" s="689"/>
      <c r="BJ204" s="689"/>
      <c r="BK204" s="689"/>
      <c r="BL204" s="689"/>
      <c r="BM204" s="689"/>
      <c r="BN204" s="689"/>
      <c r="BO204" s="689"/>
      <c r="BP204" s="689"/>
      <c r="BQ204" s="689"/>
      <c r="BR204" s="689"/>
      <c r="BS204" s="689"/>
      <c r="BT204" s="689"/>
      <c r="BU204" s="689"/>
      <c r="BV204" s="689"/>
      <c r="BW204" s="421"/>
    </row>
    <row r="205" ht="15.75" customHeight="1">
      <c r="A205" s="634"/>
      <c r="B205" s="421" t="str">
        <f>IF(ISTEXT(A205),SUMIF('Production Calendar'!$F$3:$F$2071,'Garden Layout (to copy)'!$A205,'Production Calendar'!$G$3:$G$2701),"")</f>
        <v/>
      </c>
      <c r="C205" s="656" t="str">
        <f t="shared" si="1"/>
        <v/>
      </c>
      <c r="D205" s="657" t="str">
        <f t="array" ref="D205">IF(ISBLANK(A205),"",XLOOKUP($A205,'Codified Game Plan'!$E$3:$E$477,'Codified Game Plan'!$G$3:$G$477,0))</f>
        <v/>
      </c>
      <c r="E205" s="657" t="str">
        <f>IF(ISBLANK(A205),"",MAXIFS('Codified Game Plan'!$I$3:$I$477,'Codified Game Plan'!$E$3:$E$477,A205))</f>
        <v/>
      </c>
      <c r="F205" s="658" t="str">
        <f t="shared" si="2"/>
        <v>      - </v>
      </c>
      <c r="G205" s="421"/>
      <c r="H205" s="421"/>
      <c r="I205" s="421"/>
      <c r="J205" s="421"/>
      <c r="K205" s="421"/>
      <c r="L205" s="421"/>
      <c r="M205" s="421"/>
      <c r="N205" s="421"/>
      <c r="O205" s="421"/>
      <c r="P205" s="421"/>
      <c r="Q205" s="421"/>
      <c r="R205" s="421"/>
      <c r="S205" s="421"/>
      <c r="T205" s="421"/>
      <c r="U205" s="689"/>
      <c r="V205" s="689"/>
      <c r="W205" s="689"/>
      <c r="X205" s="689"/>
      <c r="Y205" s="689"/>
      <c r="Z205" s="689"/>
      <c r="AA205" s="689"/>
      <c r="AB205" s="689"/>
      <c r="AC205" s="689"/>
      <c r="AD205" s="689"/>
      <c r="AE205" s="689"/>
      <c r="AF205" s="689"/>
      <c r="AG205" s="689"/>
      <c r="AH205" s="689"/>
      <c r="AI205" s="689"/>
      <c r="AJ205" s="689"/>
      <c r="AK205" s="689"/>
      <c r="AL205" s="689"/>
      <c r="AM205" s="689"/>
      <c r="AN205" s="689"/>
      <c r="AO205" s="689"/>
      <c r="AP205" s="689"/>
      <c r="AQ205" s="689"/>
      <c r="AR205" s="689"/>
      <c r="AS205" s="689"/>
      <c r="AT205" s="689"/>
      <c r="AU205" s="689"/>
      <c r="AV205" s="689"/>
      <c r="AW205" s="689"/>
      <c r="AX205" s="689"/>
      <c r="AY205" s="689"/>
      <c r="AZ205" s="689"/>
      <c r="BA205" s="689"/>
      <c r="BB205" s="689"/>
      <c r="BC205" s="689"/>
      <c r="BD205" s="689"/>
      <c r="BE205" s="689"/>
      <c r="BF205" s="689"/>
      <c r="BG205" s="689"/>
      <c r="BH205" s="689"/>
      <c r="BI205" s="689"/>
      <c r="BJ205" s="689"/>
      <c r="BK205" s="689"/>
      <c r="BL205" s="689"/>
      <c r="BM205" s="689"/>
      <c r="BN205" s="689"/>
      <c r="BO205" s="689"/>
      <c r="BP205" s="689"/>
      <c r="BQ205" s="689"/>
      <c r="BR205" s="689"/>
      <c r="BS205" s="689"/>
      <c r="BT205" s="689"/>
      <c r="BU205" s="689"/>
      <c r="BV205" s="689"/>
      <c r="BW205" s="421"/>
    </row>
    <row r="206" ht="15.75" customHeight="1">
      <c r="A206" s="634"/>
      <c r="B206" s="421" t="str">
        <f>IF(ISTEXT(A206),SUMIF('Production Calendar'!$F$3:$F$2071,'Garden Layout (to copy)'!$A206,'Production Calendar'!$G$3:$G$2701),"")</f>
        <v/>
      </c>
      <c r="C206" s="656" t="str">
        <f t="shared" si="1"/>
        <v/>
      </c>
      <c r="D206" s="657" t="str">
        <f t="array" ref="D206">IF(ISBLANK(A206),"",XLOOKUP($A206,'Codified Game Plan'!$E$3:$E$477,'Codified Game Plan'!$G$3:$G$477,0))</f>
        <v/>
      </c>
      <c r="E206" s="657" t="str">
        <f>IF(ISBLANK(A206),"",MAXIFS('Codified Game Plan'!$I$3:$I$477,'Codified Game Plan'!$E$3:$E$477,A206))</f>
        <v/>
      </c>
      <c r="F206" s="658" t="str">
        <f t="shared" si="2"/>
        <v>      - </v>
      </c>
      <c r="G206" s="421"/>
      <c r="H206" s="421"/>
      <c r="I206" s="421"/>
      <c r="J206" s="421"/>
      <c r="K206" s="421"/>
      <c r="L206" s="421"/>
      <c r="M206" s="421"/>
      <c r="N206" s="421"/>
      <c r="O206" s="421"/>
      <c r="P206" s="421"/>
      <c r="Q206" s="421"/>
      <c r="R206" s="421"/>
      <c r="S206" s="421"/>
      <c r="T206" s="421"/>
      <c r="U206" s="689"/>
      <c r="V206" s="689"/>
      <c r="W206" s="689"/>
      <c r="X206" s="689"/>
      <c r="Y206" s="689"/>
      <c r="Z206" s="689"/>
      <c r="AA206" s="689"/>
      <c r="AB206" s="689"/>
      <c r="AC206" s="689"/>
      <c r="AD206" s="689"/>
      <c r="AE206" s="689"/>
      <c r="AF206" s="689"/>
      <c r="AG206" s="689"/>
      <c r="AH206" s="689"/>
      <c r="AI206" s="689"/>
      <c r="AJ206" s="689"/>
      <c r="AK206" s="689"/>
      <c r="AL206" s="689"/>
      <c r="AM206" s="689"/>
      <c r="AN206" s="689"/>
      <c r="AO206" s="689"/>
      <c r="AP206" s="689"/>
      <c r="AQ206" s="689"/>
      <c r="AR206" s="689"/>
      <c r="AS206" s="689"/>
      <c r="AT206" s="689"/>
      <c r="AU206" s="689"/>
      <c r="AV206" s="689"/>
      <c r="AW206" s="689"/>
      <c r="AX206" s="689"/>
      <c r="AY206" s="689"/>
      <c r="AZ206" s="689"/>
      <c r="BA206" s="689"/>
      <c r="BB206" s="689"/>
      <c r="BC206" s="689"/>
      <c r="BD206" s="689"/>
      <c r="BE206" s="689"/>
      <c r="BF206" s="689"/>
      <c r="BG206" s="689"/>
      <c r="BH206" s="689"/>
      <c r="BI206" s="689"/>
      <c r="BJ206" s="689"/>
      <c r="BK206" s="689"/>
      <c r="BL206" s="689"/>
      <c r="BM206" s="689"/>
      <c r="BN206" s="689"/>
      <c r="BO206" s="689"/>
      <c r="BP206" s="689"/>
      <c r="BQ206" s="689"/>
      <c r="BR206" s="689"/>
      <c r="BS206" s="689"/>
      <c r="BT206" s="689"/>
      <c r="BU206" s="689"/>
      <c r="BV206" s="689"/>
      <c r="BW206" s="421"/>
    </row>
    <row r="207" ht="15.75" customHeight="1">
      <c r="A207" s="634"/>
      <c r="B207" s="421" t="str">
        <f>IF(ISTEXT(A207),SUMIF('Production Calendar'!$F$3:$F$2071,'Garden Layout (to copy)'!$A207,'Production Calendar'!$G$3:$G$2701),"")</f>
        <v/>
      </c>
      <c r="C207" s="656" t="str">
        <f t="shared" si="1"/>
        <v/>
      </c>
      <c r="D207" s="657" t="str">
        <f t="array" ref="D207">IF(ISBLANK(A207),"",XLOOKUP($A207,'Codified Game Plan'!$E$3:$E$477,'Codified Game Plan'!$G$3:$G$477,0))</f>
        <v/>
      </c>
      <c r="E207" s="657" t="str">
        <f>IF(ISBLANK(A207),"",MAXIFS('Codified Game Plan'!$I$3:$I$477,'Codified Game Plan'!$E$3:$E$477,A207))</f>
        <v/>
      </c>
      <c r="F207" s="658" t="str">
        <f t="shared" si="2"/>
        <v>      - </v>
      </c>
      <c r="G207" s="421"/>
      <c r="H207" s="421"/>
      <c r="I207" s="421"/>
      <c r="J207" s="421"/>
      <c r="K207" s="421"/>
      <c r="L207" s="421"/>
      <c r="M207" s="421"/>
      <c r="N207" s="421"/>
      <c r="O207" s="421"/>
      <c r="P207" s="421"/>
      <c r="Q207" s="421"/>
      <c r="R207" s="421"/>
      <c r="S207" s="421"/>
      <c r="T207" s="421"/>
      <c r="U207" s="689"/>
      <c r="V207" s="689"/>
      <c r="W207" s="689"/>
      <c r="X207" s="689"/>
      <c r="Y207" s="689"/>
      <c r="Z207" s="689"/>
      <c r="AA207" s="689"/>
      <c r="AB207" s="689"/>
      <c r="AC207" s="689"/>
      <c r="AD207" s="689"/>
      <c r="AE207" s="689"/>
      <c r="AF207" s="689"/>
      <c r="AG207" s="689"/>
      <c r="AH207" s="689"/>
      <c r="AI207" s="689"/>
      <c r="AJ207" s="689"/>
      <c r="AK207" s="689"/>
      <c r="AL207" s="689"/>
      <c r="AM207" s="689"/>
      <c r="AN207" s="689"/>
      <c r="AO207" s="689"/>
      <c r="AP207" s="689"/>
      <c r="AQ207" s="689"/>
      <c r="AR207" s="689"/>
      <c r="AS207" s="689"/>
      <c r="AT207" s="689"/>
      <c r="AU207" s="689"/>
      <c r="AV207" s="689"/>
      <c r="AW207" s="689"/>
      <c r="AX207" s="689"/>
      <c r="AY207" s="689"/>
      <c r="AZ207" s="689"/>
      <c r="BA207" s="689"/>
      <c r="BB207" s="689"/>
      <c r="BC207" s="689"/>
      <c r="BD207" s="689"/>
      <c r="BE207" s="689"/>
      <c r="BF207" s="689"/>
      <c r="BG207" s="689"/>
      <c r="BH207" s="689"/>
      <c r="BI207" s="689"/>
      <c r="BJ207" s="689"/>
      <c r="BK207" s="689"/>
      <c r="BL207" s="689"/>
      <c r="BM207" s="689"/>
      <c r="BN207" s="689"/>
      <c r="BO207" s="689"/>
      <c r="BP207" s="689"/>
      <c r="BQ207" s="689"/>
      <c r="BR207" s="689"/>
      <c r="BS207" s="689"/>
      <c r="BT207" s="689"/>
      <c r="BU207" s="689"/>
      <c r="BV207" s="689"/>
      <c r="BW207" s="421"/>
    </row>
    <row r="208" ht="15.75" customHeight="1">
      <c r="A208" s="634"/>
      <c r="B208" s="421" t="str">
        <f>IF(ISTEXT(A208),SUMIF('Production Calendar'!$F$3:$F$2071,'Garden Layout (to copy)'!$A208,'Production Calendar'!$G$3:$G$2701),"")</f>
        <v/>
      </c>
      <c r="C208" s="656" t="str">
        <f t="shared" si="1"/>
        <v/>
      </c>
      <c r="D208" s="657" t="str">
        <f t="array" ref="D208">IF(ISBLANK(A208),"",XLOOKUP($A208,'Codified Game Plan'!$E$3:$E$477,'Codified Game Plan'!$G$3:$G$477,0))</f>
        <v/>
      </c>
      <c r="E208" s="657" t="str">
        <f>IF(ISBLANK(A208),"",MAXIFS('Codified Game Plan'!$I$3:$I$477,'Codified Game Plan'!$E$3:$E$477,A208))</f>
        <v/>
      </c>
      <c r="F208" s="658" t="str">
        <f t="shared" si="2"/>
        <v>      - </v>
      </c>
      <c r="G208" s="421"/>
      <c r="H208" s="421"/>
      <c r="I208" s="421"/>
      <c r="J208" s="421"/>
      <c r="K208" s="421"/>
      <c r="L208" s="421"/>
      <c r="M208" s="421"/>
      <c r="N208" s="421"/>
      <c r="O208" s="421"/>
      <c r="P208" s="421"/>
      <c r="Q208" s="421"/>
      <c r="R208" s="421"/>
      <c r="S208" s="421"/>
      <c r="T208" s="421"/>
      <c r="U208" s="689"/>
      <c r="V208" s="689"/>
      <c r="W208" s="689"/>
      <c r="X208" s="689"/>
      <c r="Y208" s="689"/>
      <c r="Z208" s="689"/>
      <c r="AA208" s="689"/>
      <c r="AB208" s="689"/>
      <c r="AC208" s="689"/>
      <c r="AD208" s="689"/>
      <c r="AE208" s="689"/>
      <c r="AF208" s="689"/>
      <c r="AG208" s="689"/>
      <c r="AH208" s="689"/>
      <c r="AI208" s="689"/>
      <c r="AJ208" s="689"/>
      <c r="AK208" s="689"/>
      <c r="AL208" s="689"/>
      <c r="AM208" s="689"/>
      <c r="AN208" s="689"/>
      <c r="AO208" s="689"/>
      <c r="AP208" s="689"/>
      <c r="AQ208" s="689"/>
      <c r="AR208" s="689"/>
      <c r="AS208" s="689"/>
      <c r="AT208" s="689"/>
      <c r="AU208" s="689"/>
      <c r="AV208" s="689"/>
      <c r="AW208" s="689"/>
      <c r="AX208" s="689"/>
      <c r="AY208" s="689"/>
      <c r="AZ208" s="689"/>
      <c r="BA208" s="689"/>
      <c r="BB208" s="689"/>
      <c r="BC208" s="689"/>
      <c r="BD208" s="689"/>
      <c r="BE208" s="689"/>
      <c r="BF208" s="689"/>
      <c r="BG208" s="689"/>
      <c r="BH208" s="689"/>
      <c r="BI208" s="689"/>
      <c r="BJ208" s="689"/>
      <c r="BK208" s="689"/>
      <c r="BL208" s="689"/>
      <c r="BM208" s="689"/>
      <c r="BN208" s="689"/>
      <c r="BO208" s="689"/>
      <c r="BP208" s="689"/>
      <c r="BQ208" s="689"/>
      <c r="BR208" s="689"/>
      <c r="BS208" s="689"/>
      <c r="BT208" s="689"/>
      <c r="BU208" s="689"/>
      <c r="BV208" s="689"/>
      <c r="BW208" s="421"/>
    </row>
    <row r="209" ht="15.75" customHeight="1">
      <c r="A209" s="634"/>
      <c r="B209" s="421" t="str">
        <f>IF(ISTEXT(A209),SUMIF('Production Calendar'!$F$3:$F$2071,'Garden Layout (to copy)'!$A209,'Production Calendar'!$G$3:$G$2701),"")</f>
        <v/>
      </c>
      <c r="C209" s="656" t="str">
        <f t="shared" si="1"/>
        <v/>
      </c>
      <c r="D209" s="657" t="str">
        <f t="array" ref="D209">IF(ISBLANK(A209),"",XLOOKUP($A209,'Codified Game Plan'!$E$3:$E$477,'Codified Game Plan'!$G$3:$G$477,0))</f>
        <v/>
      </c>
      <c r="E209" s="657" t="str">
        <f>IF(ISBLANK(A209),"",MAXIFS('Codified Game Plan'!$I$3:$I$477,'Codified Game Plan'!$E$3:$E$477,A209))</f>
        <v/>
      </c>
      <c r="F209" s="658" t="str">
        <f t="shared" si="2"/>
        <v>      - </v>
      </c>
      <c r="G209" s="421"/>
      <c r="H209" s="421"/>
      <c r="I209" s="421"/>
      <c r="J209" s="421"/>
      <c r="K209" s="421"/>
      <c r="L209" s="421"/>
      <c r="M209" s="421"/>
      <c r="N209" s="421"/>
      <c r="O209" s="421"/>
      <c r="P209" s="421"/>
      <c r="Q209" s="421"/>
      <c r="R209" s="421"/>
      <c r="S209" s="421"/>
      <c r="T209" s="421"/>
      <c r="U209" s="689"/>
      <c r="V209" s="689"/>
      <c r="W209" s="689"/>
      <c r="X209" s="689"/>
      <c r="Y209" s="689"/>
      <c r="Z209" s="689"/>
      <c r="AA209" s="689"/>
      <c r="AB209" s="689"/>
      <c r="AC209" s="689"/>
      <c r="AD209" s="689"/>
      <c r="AE209" s="689"/>
      <c r="AF209" s="689"/>
      <c r="AG209" s="689"/>
      <c r="AH209" s="689"/>
      <c r="AI209" s="689"/>
      <c r="AJ209" s="689"/>
      <c r="AK209" s="689"/>
      <c r="AL209" s="689"/>
      <c r="AM209" s="689"/>
      <c r="AN209" s="689"/>
      <c r="AO209" s="689"/>
      <c r="AP209" s="689"/>
      <c r="AQ209" s="689"/>
      <c r="AR209" s="689"/>
      <c r="AS209" s="689"/>
      <c r="AT209" s="689"/>
      <c r="AU209" s="689"/>
      <c r="AV209" s="689"/>
      <c r="AW209" s="689"/>
      <c r="AX209" s="689"/>
      <c r="AY209" s="689"/>
      <c r="AZ209" s="689"/>
      <c r="BA209" s="689"/>
      <c r="BB209" s="689"/>
      <c r="BC209" s="689"/>
      <c r="BD209" s="689"/>
      <c r="BE209" s="689"/>
      <c r="BF209" s="689"/>
      <c r="BG209" s="689"/>
      <c r="BH209" s="689"/>
      <c r="BI209" s="689"/>
      <c r="BJ209" s="689"/>
      <c r="BK209" s="689"/>
      <c r="BL209" s="689"/>
      <c r="BM209" s="689"/>
      <c r="BN209" s="689"/>
      <c r="BO209" s="689"/>
      <c r="BP209" s="689"/>
      <c r="BQ209" s="689"/>
      <c r="BR209" s="689"/>
      <c r="BS209" s="689"/>
      <c r="BT209" s="689"/>
      <c r="BU209" s="689"/>
      <c r="BV209" s="689"/>
      <c r="BW209" s="421"/>
    </row>
    <row r="210" ht="15.75" customHeight="1">
      <c r="A210" s="634"/>
      <c r="B210" s="421" t="str">
        <f>IF(ISTEXT(A210),SUMIF('Production Calendar'!$F$3:$F$2071,'Garden Layout (to copy)'!$A210,'Production Calendar'!$G$3:$G$2701),"")</f>
        <v/>
      </c>
      <c r="C210" s="656" t="str">
        <f t="shared" si="1"/>
        <v/>
      </c>
      <c r="D210" s="657" t="str">
        <f t="array" ref="D210">IF(ISBLANK(A210),"",XLOOKUP($A210,'Codified Game Plan'!$E$3:$E$477,'Codified Game Plan'!$G$3:$G$477,0))</f>
        <v/>
      </c>
      <c r="E210" s="657" t="str">
        <f>IF(ISBLANK(A210),"",MAXIFS('Codified Game Plan'!$I$3:$I$477,'Codified Game Plan'!$E$3:$E$477,A210))</f>
        <v/>
      </c>
      <c r="F210" s="658" t="str">
        <f t="shared" si="2"/>
        <v>      - </v>
      </c>
      <c r="G210" s="421"/>
      <c r="H210" s="421"/>
      <c r="I210" s="421"/>
      <c r="J210" s="421"/>
      <c r="K210" s="421"/>
      <c r="L210" s="421"/>
      <c r="M210" s="421"/>
      <c r="N210" s="421"/>
      <c r="O210" s="421"/>
      <c r="P210" s="421"/>
      <c r="Q210" s="421"/>
      <c r="R210" s="421"/>
      <c r="S210" s="421"/>
      <c r="T210" s="421"/>
      <c r="U210" s="689"/>
      <c r="V210" s="689"/>
      <c r="W210" s="689"/>
      <c r="X210" s="689"/>
      <c r="Y210" s="689"/>
      <c r="Z210" s="689"/>
      <c r="AA210" s="689"/>
      <c r="AB210" s="689"/>
      <c r="AC210" s="689"/>
      <c r="AD210" s="689"/>
      <c r="AE210" s="689"/>
      <c r="AF210" s="689"/>
      <c r="AG210" s="689"/>
      <c r="AH210" s="689"/>
      <c r="AI210" s="689"/>
      <c r="AJ210" s="689"/>
      <c r="AK210" s="689"/>
      <c r="AL210" s="689"/>
      <c r="AM210" s="689"/>
      <c r="AN210" s="689"/>
      <c r="AO210" s="689"/>
      <c r="AP210" s="689"/>
      <c r="AQ210" s="689"/>
      <c r="AR210" s="689"/>
      <c r="AS210" s="689"/>
      <c r="AT210" s="689"/>
      <c r="AU210" s="689"/>
      <c r="AV210" s="689"/>
      <c r="AW210" s="689"/>
      <c r="AX210" s="689"/>
      <c r="AY210" s="689"/>
      <c r="AZ210" s="689"/>
      <c r="BA210" s="689"/>
      <c r="BB210" s="689"/>
      <c r="BC210" s="689"/>
      <c r="BD210" s="689"/>
      <c r="BE210" s="689"/>
      <c r="BF210" s="689"/>
      <c r="BG210" s="689"/>
      <c r="BH210" s="689"/>
      <c r="BI210" s="689"/>
      <c r="BJ210" s="689"/>
      <c r="BK210" s="689"/>
      <c r="BL210" s="689"/>
      <c r="BM210" s="689"/>
      <c r="BN210" s="689"/>
      <c r="BO210" s="689"/>
      <c r="BP210" s="689"/>
      <c r="BQ210" s="689"/>
      <c r="BR210" s="689"/>
      <c r="BS210" s="689"/>
      <c r="BT210" s="689"/>
      <c r="BU210" s="689"/>
      <c r="BV210" s="689"/>
      <c r="BW210" s="421"/>
    </row>
    <row r="211" ht="15.75" customHeight="1">
      <c r="A211" s="634"/>
      <c r="B211" s="421" t="str">
        <f>IF(ISTEXT(A211),SUMIF('Production Calendar'!$F$3:$F$2071,'Garden Layout (to copy)'!$A211,'Production Calendar'!$G$3:$G$2701),"")</f>
        <v/>
      </c>
      <c r="C211" s="656" t="str">
        <f t="shared" si="1"/>
        <v/>
      </c>
      <c r="D211" s="657" t="str">
        <f t="array" ref="D211">IF(ISBLANK(A211),"",XLOOKUP($A211,'Codified Game Plan'!$E$3:$E$477,'Codified Game Plan'!$G$3:$G$477,0))</f>
        <v/>
      </c>
      <c r="E211" s="657" t="str">
        <f>IF(ISBLANK(A211),"",MAXIFS('Codified Game Plan'!$I$3:$I$477,'Codified Game Plan'!$E$3:$E$477,A211))</f>
        <v/>
      </c>
      <c r="F211" s="658" t="str">
        <f t="shared" si="2"/>
        <v>      - </v>
      </c>
      <c r="G211" s="421"/>
      <c r="H211" s="421"/>
      <c r="I211" s="421"/>
      <c r="J211" s="421"/>
      <c r="K211" s="421"/>
      <c r="L211" s="421"/>
      <c r="M211" s="421"/>
      <c r="N211" s="421"/>
      <c r="O211" s="421"/>
      <c r="P211" s="421"/>
      <c r="Q211" s="421"/>
      <c r="R211" s="421"/>
      <c r="S211" s="421"/>
      <c r="T211" s="421"/>
      <c r="U211" s="689"/>
      <c r="V211" s="689"/>
      <c r="W211" s="689"/>
      <c r="X211" s="689"/>
      <c r="Y211" s="689"/>
      <c r="Z211" s="689"/>
      <c r="AA211" s="689"/>
      <c r="AB211" s="689"/>
      <c r="AC211" s="689"/>
      <c r="AD211" s="689"/>
      <c r="AE211" s="689"/>
      <c r="AF211" s="689"/>
      <c r="AG211" s="689"/>
      <c r="AH211" s="689"/>
      <c r="AI211" s="689"/>
      <c r="AJ211" s="689"/>
      <c r="AK211" s="689"/>
      <c r="AL211" s="689"/>
      <c r="AM211" s="689"/>
      <c r="AN211" s="689"/>
      <c r="AO211" s="689"/>
      <c r="AP211" s="689"/>
      <c r="AQ211" s="689"/>
      <c r="AR211" s="689"/>
      <c r="AS211" s="689"/>
      <c r="AT211" s="689"/>
      <c r="AU211" s="689"/>
      <c r="AV211" s="689"/>
      <c r="AW211" s="689"/>
      <c r="AX211" s="689"/>
      <c r="AY211" s="689"/>
      <c r="AZ211" s="689"/>
      <c r="BA211" s="689"/>
      <c r="BB211" s="689"/>
      <c r="BC211" s="689"/>
      <c r="BD211" s="689"/>
      <c r="BE211" s="689"/>
      <c r="BF211" s="689"/>
      <c r="BG211" s="689"/>
      <c r="BH211" s="689"/>
      <c r="BI211" s="689"/>
      <c r="BJ211" s="689"/>
      <c r="BK211" s="689"/>
      <c r="BL211" s="689"/>
      <c r="BM211" s="689"/>
      <c r="BN211" s="689"/>
      <c r="BO211" s="689"/>
      <c r="BP211" s="689"/>
      <c r="BQ211" s="689"/>
      <c r="BR211" s="689"/>
      <c r="BS211" s="689"/>
      <c r="BT211" s="689"/>
      <c r="BU211" s="689"/>
      <c r="BV211" s="689"/>
      <c r="BW211" s="421"/>
    </row>
    <row r="212" ht="15.75" customHeight="1">
      <c r="A212" s="634"/>
      <c r="B212" s="421" t="str">
        <f>IF(ISTEXT(A212),SUMIF('Production Calendar'!$F$3:$F$2071,'Garden Layout (to copy)'!$A212,'Production Calendar'!$G$3:$G$2701),"")</f>
        <v/>
      </c>
      <c r="C212" s="656" t="str">
        <f t="shared" si="1"/>
        <v/>
      </c>
      <c r="D212" s="657" t="str">
        <f t="array" ref="D212">IF(ISBLANK(A212),"",XLOOKUP($A212,'Codified Game Plan'!$E$3:$E$477,'Codified Game Plan'!$G$3:$G$477,0))</f>
        <v/>
      </c>
      <c r="E212" s="657" t="str">
        <f>IF(ISBLANK(A212),"",MAXIFS('Codified Game Plan'!$I$3:$I$477,'Codified Game Plan'!$E$3:$E$477,A212))</f>
        <v/>
      </c>
      <c r="F212" s="658" t="str">
        <f t="shared" si="2"/>
        <v>      - </v>
      </c>
      <c r="G212" s="421"/>
      <c r="H212" s="421"/>
      <c r="I212" s="421"/>
      <c r="J212" s="421"/>
      <c r="K212" s="421"/>
      <c r="L212" s="421"/>
      <c r="M212" s="421"/>
      <c r="N212" s="421"/>
      <c r="O212" s="421"/>
      <c r="P212" s="421"/>
      <c r="Q212" s="421"/>
      <c r="R212" s="421"/>
      <c r="S212" s="421"/>
      <c r="T212" s="421"/>
      <c r="U212" s="689"/>
      <c r="V212" s="689"/>
      <c r="W212" s="689"/>
      <c r="X212" s="689"/>
      <c r="Y212" s="689"/>
      <c r="Z212" s="689"/>
      <c r="AA212" s="689"/>
      <c r="AB212" s="689"/>
      <c r="AC212" s="689"/>
      <c r="AD212" s="689"/>
      <c r="AE212" s="689"/>
      <c r="AF212" s="689"/>
      <c r="AG212" s="689"/>
      <c r="AH212" s="689"/>
      <c r="AI212" s="689"/>
      <c r="AJ212" s="689"/>
      <c r="AK212" s="689"/>
      <c r="AL212" s="689"/>
      <c r="AM212" s="689"/>
      <c r="AN212" s="689"/>
      <c r="AO212" s="689"/>
      <c r="AP212" s="689"/>
      <c r="AQ212" s="689"/>
      <c r="AR212" s="689"/>
      <c r="AS212" s="689"/>
      <c r="AT212" s="689"/>
      <c r="AU212" s="689"/>
      <c r="AV212" s="689"/>
      <c r="AW212" s="689"/>
      <c r="AX212" s="689"/>
      <c r="AY212" s="689"/>
      <c r="AZ212" s="689"/>
      <c r="BA212" s="689"/>
      <c r="BB212" s="689"/>
      <c r="BC212" s="689"/>
      <c r="BD212" s="689"/>
      <c r="BE212" s="689"/>
      <c r="BF212" s="689"/>
      <c r="BG212" s="689"/>
      <c r="BH212" s="689"/>
      <c r="BI212" s="689"/>
      <c r="BJ212" s="689"/>
      <c r="BK212" s="689"/>
      <c r="BL212" s="689"/>
      <c r="BM212" s="689"/>
      <c r="BN212" s="689"/>
      <c r="BO212" s="689"/>
      <c r="BP212" s="689"/>
      <c r="BQ212" s="689"/>
      <c r="BR212" s="689"/>
      <c r="BS212" s="689"/>
      <c r="BT212" s="689"/>
      <c r="BU212" s="689"/>
      <c r="BV212" s="689"/>
      <c r="BW212" s="421"/>
    </row>
    <row r="213" ht="15.75" customHeight="1">
      <c r="A213" s="634"/>
      <c r="B213" s="421" t="str">
        <f>IF(ISTEXT(A213),SUMIF('Production Calendar'!$F$3:$F$2071,'Garden Layout (to copy)'!$A213,'Production Calendar'!$G$3:$G$2701),"")</f>
        <v/>
      </c>
      <c r="C213" s="656" t="str">
        <f t="shared" si="1"/>
        <v/>
      </c>
      <c r="D213" s="657" t="str">
        <f t="array" ref="D213">IF(ISBLANK(A213),"",XLOOKUP($A213,'Codified Game Plan'!$E$3:$E$477,'Codified Game Plan'!$G$3:$G$477,0))</f>
        <v/>
      </c>
      <c r="E213" s="657" t="str">
        <f>IF(ISBLANK(A213),"",MAXIFS('Codified Game Plan'!$I$3:$I$477,'Codified Game Plan'!$E$3:$E$477,A213))</f>
        <v/>
      </c>
      <c r="F213" s="658" t="str">
        <f t="shared" si="2"/>
        <v>      - </v>
      </c>
      <c r="G213" s="421"/>
      <c r="H213" s="421"/>
      <c r="I213" s="421"/>
      <c r="J213" s="421"/>
      <c r="K213" s="421"/>
      <c r="L213" s="421"/>
      <c r="M213" s="421"/>
      <c r="N213" s="421"/>
      <c r="O213" s="421"/>
      <c r="P213" s="421"/>
      <c r="Q213" s="421"/>
      <c r="R213" s="421"/>
      <c r="S213" s="421"/>
      <c r="T213" s="421"/>
      <c r="U213" s="689"/>
      <c r="V213" s="689"/>
      <c r="W213" s="689"/>
      <c r="X213" s="689"/>
      <c r="Y213" s="689"/>
      <c r="Z213" s="689"/>
      <c r="AA213" s="689"/>
      <c r="AB213" s="689"/>
      <c r="AC213" s="689"/>
      <c r="AD213" s="689"/>
      <c r="AE213" s="689"/>
      <c r="AF213" s="689"/>
      <c r="AG213" s="689"/>
      <c r="AH213" s="689"/>
      <c r="AI213" s="689"/>
      <c r="AJ213" s="689"/>
      <c r="AK213" s="689"/>
      <c r="AL213" s="689"/>
      <c r="AM213" s="689"/>
      <c r="AN213" s="689"/>
      <c r="AO213" s="689"/>
      <c r="AP213" s="689"/>
      <c r="AQ213" s="689"/>
      <c r="AR213" s="689"/>
      <c r="AS213" s="689"/>
      <c r="AT213" s="689"/>
      <c r="AU213" s="689"/>
      <c r="AV213" s="689"/>
      <c r="AW213" s="689"/>
      <c r="AX213" s="689"/>
      <c r="AY213" s="689"/>
      <c r="AZ213" s="689"/>
      <c r="BA213" s="689"/>
      <c r="BB213" s="689"/>
      <c r="BC213" s="689"/>
      <c r="BD213" s="689"/>
      <c r="BE213" s="689"/>
      <c r="BF213" s="689"/>
      <c r="BG213" s="689"/>
      <c r="BH213" s="689"/>
      <c r="BI213" s="689"/>
      <c r="BJ213" s="689"/>
      <c r="BK213" s="689"/>
      <c r="BL213" s="689"/>
      <c r="BM213" s="689"/>
      <c r="BN213" s="689"/>
      <c r="BO213" s="689"/>
      <c r="BP213" s="689"/>
      <c r="BQ213" s="689"/>
      <c r="BR213" s="689"/>
      <c r="BS213" s="689"/>
      <c r="BT213" s="689"/>
      <c r="BU213" s="689"/>
      <c r="BV213" s="689"/>
      <c r="BW213" s="421"/>
    </row>
    <row r="214" ht="15.75" customHeight="1">
      <c r="A214" s="634"/>
      <c r="B214" s="421" t="str">
        <f>IF(ISTEXT(A214),SUMIF('Production Calendar'!$F$3:$F$2071,'Garden Layout (to copy)'!$A214,'Production Calendar'!$G$3:$G$2701),"")</f>
        <v/>
      </c>
      <c r="C214" s="656" t="str">
        <f t="shared" si="1"/>
        <v/>
      </c>
      <c r="D214" s="657" t="str">
        <f t="array" ref="D214">IF(ISBLANK(A214),"",XLOOKUP($A214,'Codified Game Plan'!$E$3:$E$477,'Codified Game Plan'!$G$3:$G$477,0))</f>
        <v/>
      </c>
      <c r="E214" s="657" t="str">
        <f>IF(ISBLANK(A214),"",MAXIFS('Codified Game Plan'!$I$3:$I$477,'Codified Game Plan'!$E$3:$E$477,A214))</f>
        <v/>
      </c>
      <c r="F214" s="658" t="str">
        <f t="shared" si="2"/>
        <v>      - </v>
      </c>
      <c r="G214" s="421"/>
      <c r="H214" s="421"/>
      <c r="I214" s="421"/>
      <c r="J214" s="421"/>
      <c r="K214" s="421"/>
      <c r="L214" s="421"/>
      <c r="M214" s="421"/>
      <c r="N214" s="421"/>
      <c r="O214" s="421"/>
      <c r="P214" s="421"/>
      <c r="Q214" s="421"/>
      <c r="R214" s="421"/>
      <c r="S214" s="421"/>
      <c r="T214" s="421"/>
      <c r="U214" s="689"/>
      <c r="V214" s="689"/>
      <c r="W214" s="689"/>
      <c r="X214" s="689"/>
      <c r="Y214" s="689"/>
      <c r="Z214" s="689"/>
      <c r="AA214" s="689"/>
      <c r="AB214" s="689"/>
      <c r="AC214" s="689"/>
      <c r="AD214" s="689"/>
      <c r="AE214" s="689"/>
      <c r="AF214" s="689"/>
      <c r="AG214" s="689"/>
      <c r="AH214" s="689"/>
      <c r="AI214" s="689"/>
      <c r="AJ214" s="689"/>
      <c r="AK214" s="689"/>
      <c r="AL214" s="689"/>
      <c r="AM214" s="689"/>
      <c r="AN214" s="689"/>
      <c r="AO214" s="689"/>
      <c r="AP214" s="689"/>
      <c r="AQ214" s="689"/>
      <c r="AR214" s="689"/>
      <c r="AS214" s="689"/>
      <c r="AT214" s="689"/>
      <c r="AU214" s="689"/>
      <c r="AV214" s="689"/>
      <c r="AW214" s="689"/>
      <c r="AX214" s="689"/>
      <c r="AY214" s="689"/>
      <c r="AZ214" s="689"/>
      <c r="BA214" s="689"/>
      <c r="BB214" s="689"/>
      <c r="BC214" s="689"/>
      <c r="BD214" s="689"/>
      <c r="BE214" s="689"/>
      <c r="BF214" s="689"/>
      <c r="BG214" s="689"/>
      <c r="BH214" s="689"/>
      <c r="BI214" s="689"/>
      <c r="BJ214" s="689"/>
      <c r="BK214" s="689"/>
      <c r="BL214" s="689"/>
      <c r="BM214" s="689"/>
      <c r="BN214" s="689"/>
      <c r="BO214" s="689"/>
      <c r="BP214" s="689"/>
      <c r="BQ214" s="689"/>
      <c r="BR214" s="689"/>
      <c r="BS214" s="689"/>
      <c r="BT214" s="689"/>
      <c r="BU214" s="689"/>
      <c r="BV214" s="689"/>
      <c r="BW214" s="421"/>
    </row>
    <row r="215" ht="15.75" customHeight="1">
      <c r="A215" s="634"/>
      <c r="B215" s="421" t="str">
        <f>IF(ISTEXT(A215),SUMIF('Production Calendar'!$F$3:$F$2071,'Garden Layout (to copy)'!$A215,'Production Calendar'!$G$3:$G$2701),"")</f>
        <v/>
      </c>
      <c r="C215" s="656" t="str">
        <f t="shared" si="1"/>
        <v/>
      </c>
      <c r="D215" s="657" t="str">
        <f t="array" ref="D215">IF(ISBLANK(A215),"",XLOOKUP($A215,'Codified Game Plan'!$E$3:$E$477,'Codified Game Plan'!$G$3:$G$477,0))</f>
        <v/>
      </c>
      <c r="E215" s="657" t="str">
        <f>IF(ISBLANK(A215),"",MAXIFS('Codified Game Plan'!$I$3:$I$477,'Codified Game Plan'!$E$3:$E$477,A215))</f>
        <v/>
      </c>
      <c r="F215" s="658" t="str">
        <f t="shared" si="2"/>
        <v>      - </v>
      </c>
      <c r="G215" s="421"/>
      <c r="H215" s="421"/>
      <c r="I215" s="421"/>
      <c r="J215" s="421"/>
      <c r="K215" s="421"/>
      <c r="L215" s="421"/>
      <c r="M215" s="421"/>
      <c r="N215" s="421"/>
      <c r="O215" s="421"/>
      <c r="P215" s="421"/>
      <c r="Q215" s="421"/>
      <c r="R215" s="421"/>
      <c r="S215" s="421"/>
      <c r="T215" s="421"/>
      <c r="U215" s="689"/>
      <c r="V215" s="689"/>
      <c r="W215" s="689"/>
      <c r="X215" s="689"/>
      <c r="Y215" s="689"/>
      <c r="Z215" s="689"/>
      <c r="AA215" s="689"/>
      <c r="AB215" s="689"/>
      <c r="AC215" s="689"/>
      <c r="AD215" s="689"/>
      <c r="AE215" s="689"/>
      <c r="AF215" s="689"/>
      <c r="AG215" s="689"/>
      <c r="AH215" s="689"/>
      <c r="AI215" s="689"/>
      <c r="AJ215" s="689"/>
      <c r="AK215" s="689"/>
      <c r="AL215" s="689"/>
      <c r="AM215" s="689"/>
      <c r="AN215" s="689"/>
      <c r="AO215" s="689"/>
      <c r="AP215" s="689"/>
      <c r="AQ215" s="689"/>
      <c r="AR215" s="689"/>
      <c r="AS215" s="689"/>
      <c r="AT215" s="689"/>
      <c r="AU215" s="689"/>
      <c r="AV215" s="689"/>
      <c r="AW215" s="689"/>
      <c r="AX215" s="689"/>
      <c r="AY215" s="689"/>
      <c r="AZ215" s="689"/>
      <c r="BA215" s="689"/>
      <c r="BB215" s="689"/>
      <c r="BC215" s="689"/>
      <c r="BD215" s="689"/>
      <c r="BE215" s="689"/>
      <c r="BF215" s="689"/>
      <c r="BG215" s="689"/>
      <c r="BH215" s="689"/>
      <c r="BI215" s="689"/>
      <c r="BJ215" s="689"/>
      <c r="BK215" s="689"/>
      <c r="BL215" s="689"/>
      <c r="BM215" s="689"/>
      <c r="BN215" s="689"/>
      <c r="BO215" s="689"/>
      <c r="BP215" s="689"/>
      <c r="BQ215" s="689"/>
      <c r="BR215" s="689"/>
      <c r="BS215" s="689"/>
      <c r="BT215" s="689"/>
      <c r="BU215" s="689"/>
      <c r="BV215" s="689"/>
      <c r="BW215" s="421"/>
    </row>
    <row r="216" ht="15.75" customHeight="1">
      <c r="A216" s="634"/>
      <c r="B216" s="421" t="str">
        <f>IF(ISTEXT(A216),SUMIF('Production Calendar'!$F$3:$F$2071,'Garden Layout (to copy)'!$A216,'Production Calendar'!$G$3:$G$2701),"")</f>
        <v/>
      </c>
      <c r="C216" s="656" t="str">
        <f t="shared" si="1"/>
        <v/>
      </c>
      <c r="D216" s="657" t="str">
        <f t="array" ref="D216">IF(ISBLANK(A216),"",XLOOKUP($A216,'Codified Game Plan'!$E$3:$E$477,'Codified Game Plan'!$G$3:$G$477,0))</f>
        <v/>
      </c>
      <c r="E216" s="657" t="str">
        <f>IF(ISBLANK(A216),"",MAXIFS('Codified Game Plan'!$I$3:$I$477,'Codified Game Plan'!$E$3:$E$477,A216))</f>
        <v/>
      </c>
      <c r="F216" s="658" t="str">
        <f t="shared" si="2"/>
        <v>      - </v>
      </c>
      <c r="G216" s="421"/>
      <c r="H216" s="421"/>
      <c r="I216" s="421"/>
      <c r="J216" s="421"/>
      <c r="K216" s="421"/>
      <c r="L216" s="421"/>
      <c r="M216" s="421"/>
      <c r="N216" s="421"/>
      <c r="O216" s="421"/>
      <c r="P216" s="421"/>
      <c r="Q216" s="421"/>
      <c r="R216" s="421"/>
      <c r="S216" s="421"/>
      <c r="T216" s="421"/>
      <c r="U216" s="689"/>
      <c r="V216" s="689"/>
      <c r="W216" s="689"/>
      <c r="X216" s="689"/>
      <c r="Y216" s="689"/>
      <c r="Z216" s="689"/>
      <c r="AA216" s="689"/>
      <c r="AB216" s="689"/>
      <c r="AC216" s="689"/>
      <c r="AD216" s="689"/>
      <c r="AE216" s="689"/>
      <c r="AF216" s="689"/>
      <c r="AG216" s="689"/>
      <c r="AH216" s="689"/>
      <c r="AI216" s="689"/>
      <c r="AJ216" s="689"/>
      <c r="AK216" s="689"/>
      <c r="AL216" s="689"/>
      <c r="AM216" s="689"/>
      <c r="AN216" s="689"/>
      <c r="AO216" s="689"/>
      <c r="AP216" s="689"/>
      <c r="AQ216" s="689"/>
      <c r="AR216" s="689"/>
      <c r="AS216" s="689"/>
      <c r="AT216" s="689"/>
      <c r="AU216" s="689"/>
      <c r="AV216" s="689"/>
      <c r="AW216" s="689"/>
      <c r="AX216" s="689"/>
      <c r="AY216" s="689"/>
      <c r="AZ216" s="689"/>
      <c r="BA216" s="689"/>
      <c r="BB216" s="689"/>
      <c r="BC216" s="689"/>
      <c r="BD216" s="689"/>
      <c r="BE216" s="689"/>
      <c r="BF216" s="689"/>
      <c r="BG216" s="689"/>
      <c r="BH216" s="689"/>
      <c r="BI216" s="689"/>
      <c r="BJ216" s="689"/>
      <c r="BK216" s="689"/>
      <c r="BL216" s="689"/>
      <c r="BM216" s="689"/>
      <c r="BN216" s="689"/>
      <c r="BO216" s="689"/>
      <c r="BP216" s="689"/>
      <c r="BQ216" s="689"/>
      <c r="BR216" s="689"/>
      <c r="BS216" s="689"/>
      <c r="BT216" s="689"/>
      <c r="BU216" s="689"/>
      <c r="BV216" s="689"/>
      <c r="BW216" s="421"/>
    </row>
    <row r="217" ht="15.75" customHeight="1">
      <c r="A217" s="634"/>
      <c r="B217" s="421" t="str">
        <f>IF(ISTEXT(A217),SUMIF('Production Calendar'!$F$3:$F$2071,'Garden Layout (to copy)'!$A217,'Production Calendar'!$G$3:$G$2701),"")</f>
        <v/>
      </c>
      <c r="C217" s="656" t="str">
        <f t="shared" si="1"/>
        <v/>
      </c>
      <c r="D217" s="657" t="str">
        <f t="array" ref="D217">IF(ISBLANK(A217),"",XLOOKUP($A217,'Codified Game Plan'!$E$3:$E$477,'Codified Game Plan'!$G$3:$G$477,0))</f>
        <v/>
      </c>
      <c r="E217" s="657" t="str">
        <f>IF(ISBLANK(A217),"",MAXIFS('Codified Game Plan'!$I$3:$I$477,'Codified Game Plan'!$E$3:$E$477,A217))</f>
        <v/>
      </c>
      <c r="F217" s="658" t="str">
        <f t="shared" si="2"/>
        <v>      - </v>
      </c>
      <c r="G217" s="421"/>
      <c r="H217" s="421"/>
      <c r="I217" s="421"/>
      <c r="J217" s="421"/>
      <c r="K217" s="421"/>
      <c r="L217" s="421"/>
      <c r="M217" s="421"/>
      <c r="N217" s="421"/>
      <c r="O217" s="421"/>
      <c r="P217" s="421"/>
      <c r="Q217" s="421"/>
      <c r="R217" s="421"/>
      <c r="S217" s="421"/>
      <c r="T217" s="421"/>
      <c r="U217" s="689"/>
      <c r="V217" s="689"/>
      <c r="W217" s="689"/>
      <c r="X217" s="689"/>
      <c r="Y217" s="689"/>
      <c r="Z217" s="689"/>
      <c r="AA217" s="689"/>
      <c r="AB217" s="689"/>
      <c r="AC217" s="689"/>
      <c r="AD217" s="689"/>
      <c r="AE217" s="689"/>
      <c r="AF217" s="689"/>
      <c r="AG217" s="689"/>
      <c r="AH217" s="689"/>
      <c r="AI217" s="689"/>
      <c r="AJ217" s="689"/>
      <c r="AK217" s="689"/>
      <c r="AL217" s="689"/>
      <c r="AM217" s="689"/>
      <c r="AN217" s="689"/>
      <c r="AO217" s="689"/>
      <c r="AP217" s="689"/>
      <c r="AQ217" s="689"/>
      <c r="AR217" s="689"/>
      <c r="AS217" s="689"/>
      <c r="AT217" s="689"/>
      <c r="AU217" s="689"/>
      <c r="AV217" s="689"/>
      <c r="AW217" s="689"/>
      <c r="AX217" s="689"/>
      <c r="AY217" s="689"/>
      <c r="AZ217" s="689"/>
      <c r="BA217" s="689"/>
      <c r="BB217" s="689"/>
      <c r="BC217" s="689"/>
      <c r="BD217" s="689"/>
      <c r="BE217" s="689"/>
      <c r="BF217" s="689"/>
      <c r="BG217" s="689"/>
      <c r="BH217" s="689"/>
      <c r="BI217" s="689"/>
      <c r="BJ217" s="689"/>
      <c r="BK217" s="689"/>
      <c r="BL217" s="689"/>
      <c r="BM217" s="689"/>
      <c r="BN217" s="689"/>
      <c r="BO217" s="689"/>
      <c r="BP217" s="689"/>
      <c r="BQ217" s="689"/>
      <c r="BR217" s="689"/>
      <c r="BS217" s="689"/>
      <c r="BT217" s="689"/>
      <c r="BU217" s="689"/>
      <c r="BV217" s="689"/>
      <c r="BW217" s="421"/>
    </row>
    <row r="218" ht="15.75" customHeight="1">
      <c r="A218" s="634"/>
      <c r="B218" s="421" t="str">
        <f>IF(ISTEXT(A218),SUMIF('Production Calendar'!$F$3:$F$2071,'Garden Layout (to copy)'!$A218,'Production Calendar'!$G$3:$G$2701),"")</f>
        <v/>
      </c>
      <c r="C218" s="656" t="str">
        <f t="shared" si="1"/>
        <v/>
      </c>
      <c r="D218" s="657" t="str">
        <f t="array" ref="D218">IF(ISBLANK(A218),"",XLOOKUP($A218,'Codified Game Plan'!$E$3:$E$477,'Codified Game Plan'!$G$3:$G$477,0))</f>
        <v/>
      </c>
      <c r="E218" s="657" t="str">
        <f>IF(ISBLANK(A218),"",MAXIFS('Codified Game Plan'!$I$3:$I$477,'Codified Game Plan'!$E$3:$E$477,A218))</f>
        <v/>
      </c>
      <c r="F218" s="658" t="str">
        <f t="shared" si="2"/>
        <v>      - </v>
      </c>
      <c r="G218" s="421"/>
      <c r="H218" s="421"/>
      <c r="I218" s="421"/>
      <c r="J218" s="421"/>
      <c r="K218" s="421"/>
      <c r="L218" s="421"/>
      <c r="M218" s="421"/>
      <c r="N218" s="421"/>
      <c r="O218" s="421"/>
      <c r="P218" s="421"/>
      <c r="Q218" s="421"/>
      <c r="R218" s="421"/>
      <c r="S218" s="421"/>
      <c r="T218" s="421"/>
      <c r="U218" s="689"/>
      <c r="V218" s="689"/>
      <c r="W218" s="689"/>
      <c r="X218" s="689"/>
      <c r="Y218" s="689"/>
      <c r="Z218" s="689"/>
      <c r="AA218" s="689"/>
      <c r="AB218" s="689"/>
      <c r="AC218" s="689"/>
      <c r="AD218" s="689"/>
      <c r="AE218" s="689"/>
      <c r="AF218" s="689"/>
      <c r="AG218" s="689"/>
      <c r="AH218" s="689"/>
      <c r="AI218" s="689"/>
      <c r="AJ218" s="689"/>
      <c r="AK218" s="689"/>
      <c r="AL218" s="689"/>
      <c r="AM218" s="689"/>
      <c r="AN218" s="689"/>
      <c r="AO218" s="689"/>
      <c r="AP218" s="689"/>
      <c r="AQ218" s="689"/>
      <c r="AR218" s="689"/>
      <c r="AS218" s="689"/>
      <c r="AT218" s="689"/>
      <c r="AU218" s="689"/>
      <c r="AV218" s="689"/>
      <c r="AW218" s="689"/>
      <c r="AX218" s="689"/>
      <c r="AY218" s="689"/>
      <c r="AZ218" s="689"/>
      <c r="BA218" s="689"/>
      <c r="BB218" s="689"/>
      <c r="BC218" s="689"/>
      <c r="BD218" s="689"/>
      <c r="BE218" s="689"/>
      <c r="BF218" s="689"/>
      <c r="BG218" s="689"/>
      <c r="BH218" s="689"/>
      <c r="BI218" s="689"/>
      <c r="BJ218" s="689"/>
      <c r="BK218" s="689"/>
      <c r="BL218" s="689"/>
      <c r="BM218" s="689"/>
      <c r="BN218" s="689"/>
      <c r="BO218" s="689"/>
      <c r="BP218" s="689"/>
      <c r="BQ218" s="689"/>
      <c r="BR218" s="689"/>
      <c r="BS218" s="689"/>
      <c r="BT218" s="689"/>
      <c r="BU218" s="689"/>
      <c r="BV218" s="689"/>
      <c r="BW218" s="421"/>
    </row>
    <row r="219" ht="15.75" customHeight="1">
      <c r="A219" s="634"/>
      <c r="B219" s="421" t="str">
        <f>IF(ISTEXT(A219),SUMIF('Production Calendar'!$F$3:$F$2071,'Garden Layout (to copy)'!$A219,'Production Calendar'!$G$3:$G$2701),"")</f>
        <v/>
      </c>
      <c r="C219" s="656" t="str">
        <f t="shared" si="1"/>
        <v/>
      </c>
      <c r="D219" s="657" t="str">
        <f t="array" ref="D219">IF(ISBLANK(A219),"",XLOOKUP($A219,'Codified Game Plan'!$E$3:$E$477,'Codified Game Plan'!$G$3:$G$477,0))</f>
        <v/>
      </c>
      <c r="E219" s="657" t="str">
        <f>IF(ISBLANK(A219),"",MAXIFS('Codified Game Plan'!$I$3:$I$477,'Codified Game Plan'!$E$3:$E$477,A219))</f>
        <v/>
      </c>
      <c r="F219" s="658" t="str">
        <f t="shared" si="2"/>
        <v>      - </v>
      </c>
      <c r="G219" s="421"/>
      <c r="H219" s="421"/>
      <c r="I219" s="421"/>
      <c r="J219" s="421"/>
      <c r="K219" s="421"/>
      <c r="L219" s="421"/>
      <c r="M219" s="421"/>
      <c r="N219" s="421"/>
      <c r="O219" s="421"/>
      <c r="P219" s="421"/>
      <c r="Q219" s="421"/>
      <c r="R219" s="421"/>
      <c r="S219" s="421"/>
      <c r="T219" s="421"/>
      <c r="U219" s="689"/>
      <c r="V219" s="689"/>
      <c r="W219" s="689"/>
      <c r="X219" s="689"/>
      <c r="Y219" s="689"/>
      <c r="Z219" s="689"/>
      <c r="AA219" s="689"/>
      <c r="AB219" s="689"/>
      <c r="AC219" s="689"/>
      <c r="AD219" s="689"/>
      <c r="AE219" s="689"/>
      <c r="AF219" s="689"/>
      <c r="AG219" s="689"/>
      <c r="AH219" s="689"/>
      <c r="AI219" s="689"/>
      <c r="AJ219" s="689"/>
      <c r="AK219" s="689"/>
      <c r="AL219" s="689"/>
      <c r="AM219" s="689"/>
      <c r="AN219" s="689"/>
      <c r="AO219" s="689"/>
      <c r="AP219" s="689"/>
      <c r="AQ219" s="689"/>
      <c r="AR219" s="689"/>
      <c r="AS219" s="689"/>
      <c r="AT219" s="689"/>
      <c r="AU219" s="689"/>
      <c r="AV219" s="689"/>
      <c r="AW219" s="689"/>
      <c r="AX219" s="689"/>
      <c r="AY219" s="689"/>
      <c r="AZ219" s="689"/>
      <c r="BA219" s="689"/>
      <c r="BB219" s="689"/>
      <c r="BC219" s="689"/>
      <c r="BD219" s="689"/>
      <c r="BE219" s="689"/>
      <c r="BF219" s="689"/>
      <c r="BG219" s="689"/>
      <c r="BH219" s="689"/>
      <c r="BI219" s="689"/>
      <c r="BJ219" s="689"/>
      <c r="BK219" s="689"/>
      <c r="BL219" s="689"/>
      <c r="BM219" s="689"/>
      <c r="BN219" s="689"/>
      <c r="BO219" s="689"/>
      <c r="BP219" s="689"/>
      <c r="BQ219" s="689"/>
      <c r="BR219" s="689"/>
      <c r="BS219" s="689"/>
      <c r="BT219" s="689"/>
      <c r="BU219" s="689"/>
      <c r="BV219" s="689"/>
      <c r="BW219" s="421"/>
    </row>
    <row r="220" ht="15.75" customHeight="1">
      <c r="A220" s="634"/>
      <c r="B220" s="421" t="str">
        <f>IF(ISTEXT(A220),SUMIF('Production Calendar'!$F$3:$F$2071,'Garden Layout (to copy)'!$A220,'Production Calendar'!$G$3:$G$2701),"")</f>
        <v/>
      </c>
      <c r="C220" s="656" t="str">
        <f t="shared" si="1"/>
        <v/>
      </c>
      <c r="D220" s="657" t="str">
        <f t="array" ref="D220">IF(ISBLANK(A220),"",XLOOKUP($A220,'Codified Game Plan'!$E$3:$E$477,'Codified Game Plan'!$G$3:$G$477,0))</f>
        <v/>
      </c>
      <c r="E220" s="657" t="str">
        <f>IF(ISBLANK(A220),"",MAXIFS('Codified Game Plan'!$I$3:$I$477,'Codified Game Plan'!$E$3:$E$477,A220))</f>
        <v/>
      </c>
      <c r="F220" s="658" t="str">
        <f t="shared" si="2"/>
        <v>      - </v>
      </c>
      <c r="G220" s="421"/>
      <c r="H220" s="421"/>
      <c r="I220" s="421"/>
      <c r="J220" s="421"/>
      <c r="K220" s="421"/>
      <c r="L220" s="421"/>
      <c r="M220" s="421"/>
      <c r="N220" s="421"/>
      <c r="O220" s="421"/>
      <c r="P220" s="421"/>
      <c r="Q220" s="421"/>
      <c r="R220" s="421"/>
      <c r="S220" s="421"/>
      <c r="T220" s="421"/>
      <c r="U220" s="689"/>
      <c r="V220" s="689"/>
      <c r="W220" s="689"/>
      <c r="X220" s="689"/>
      <c r="Y220" s="689"/>
      <c r="Z220" s="689"/>
      <c r="AA220" s="689"/>
      <c r="AB220" s="689"/>
      <c r="AC220" s="689"/>
      <c r="AD220" s="689"/>
      <c r="AE220" s="689"/>
      <c r="AF220" s="689"/>
      <c r="AG220" s="689"/>
      <c r="AH220" s="689"/>
      <c r="AI220" s="689"/>
      <c r="AJ220" s="689"/>
      <c r="AK220" s="689"/>
      <c r="AL220" s="689"/>
      <c r="AM220" s="689"/>
      <c r="AN220" s="689"/>
      <c r="AO220" s="689"/>
      <c r="AP220" s="689"/>
      <c r="AQ220" s="689"/>
      <c r="AR220" s="689"/>
      <c r="AS220" s="689"/>
      <c r="AT220" s="689"/>
      <c r="AU220" s="689"/>
      <c r="AV220" s="689"/>
      <c r="AW220" s="689"/>
      <c r="AX220" s="689"/>
      <c r="AY220" s="689"/>
      <c r="AZ220" s="689"/>
      <c r="BA220" s="689"/>
      <c r="BB220" s="689"/>
      <c r="BC220" s="689"/>
      <c r="BD220" s="689"/>
      <c r="BE220" s="689"/>
      <c r="BF220" s="689"/>
      <c r="BG220" s="689"/>
      <c r="BH220" s="689"/>
      <c r="BI220" s="689"/>
      <c r="BJ220" s="689"/>
      <c r="BK220" s="689"/>
      <c r="BL220" s="689"/>
      <c r="BM220" s="689"/>
      <c r="BN220" s="689"/>
      <c r="BO220" s="689"/>
      <c r="BP220" s="689"/>
      <c r="BQ220" s="689"/>
      <c r="BR220" s="689"/>
      <c r="BS220" s="689"/>
      <c r="BT220" s="689"/>
      <c r="BU220" s="689"/>
      <c r="BV220" s="689"/>
      <c r="BW220" s="421"/>
    </row>
    <row r="221" ht="15.75" customHeight="1">
      <c r="A221" s="634"/>
      <c r="B221" s="421" t="str">
        <f>IF(ISTEXT(A221),SUMIF('Production Calendar'!$F$3:$F$2071,'Garden Layout (to copy)'!$A221,'Production Calendar'!$G$3:$G$2701),"")</f>
        <v/>
      </c>
      <c r="C221" s="656" t="str">
        <f t="shared" si="1"/>
        <v/>
      </c>
      <c r="D221" s="657" t="str">
        <f t="array" ref="D221">IF(ISBLANK(A221),"",XLOOKUP($A221,'Codified Game Plan'!$E$3:$E$477,'Codified Game Plan'!$G$3:$G$477,0))</f>
        <v/>
      </c>
      <c r="E221" s="657" t="str">
        <f>IF(ISBLANK(A221),"",MAXIFS('Codified Game Plan'!$I$3:$I$477,'Codified Game Plan'!$E$3:$E$477,A221))</f>
        <v/>
      </c>
      <c r="F221" s="658" t="str">
        <f t="shared" si="2"/>
        <v>      - </v>
      </c>
      <c r="G221" s="421"/>
      <c r="H221" s="421"/>
      <c r="I221" s="421"/>
      <c r="J221" s="421"/>
      <c r="K221" s="421"/>
      <c r="L221" s="421"/>
      <c r="M221" s="421"/>
      <c r="N221" s="421"/>
      <c r="O221" s="421"/>
      <c r="P221" s="421"/>
      <c r="Q221" s="421"/>
      <c r="R221" s="421"/>
      <c r="S221" s="421"/>
      <c r="T221" s="421"/>
      <c r="U221" s="689"/>
      <c r="V221" s="689"/>
      <c r="W221" s="689"/>
      <c r="X221" s="689"/>
      <c r="Y221" s="689"/>
      <c r="Z221" s="689"/>
      <c r="AA221" s="689"/>
      <c r="AB221" s="689"/>
      <c r="AC221" s="689"/>
      <c r="AD221" s="689"/>
      <c r="AE221" s="689"/>
      <c r="AF221" s="689"/>
      <c r="AG221" s="689"/>
      <c r="AH221" s="689"/>
      <c r="AI221" s="689"/>
      <c r="AJ221" s="689"/>
      <c r="AK221" s="689"/>
      <c r="AL221" s="689"/>
      <c r="AM221" s="689"/>
      <c r="AN221" s="689"/>
      <c r="AO221" s="689"/>
      <c r="AP221" s="689"/>
      <c r="AQ221" s="689"/>
      <c r="AR221" s="689"/>
      <c r="AS221" s="689"/>
      <c r="AT221" s="689"/>
      <c r="AU221" s="689"/>
      <c r="AV221" s="689"/>
      <c r="AW221" s="689"/>
      <c r="AX221" s="689"/>
      <c r="AY221" s="689"/>
      <c r="AZ221" s="689"/>
      <c r="BA221" s="689"/>
      <c r="BB221" s="689"/>
      <c r="BC221" s="689"/>
      <c r="BD221" s="689"/>
      <c r="BE221" s="689"/>
      <c r="BF221" s="689"/>
      <c r="BG221" s="689"/>
      <c r="BH221" s="689"/>
      <c r="BI221" s="689"/>
      <c r="BJ221" s="689"/>
      <c r="BK221" s="689"/>
      <c r="BL221" s="689"/>
      <c r="BM221" s="689"/>
      <c r="BN221" s="689"/>
      <c r="BO221" s="689"/>
      <c r="BP221" s="689"/>
      <c r="BQ221" s="689"/>
      <c r="BR221" s="689"/>
      <c r="BS221" s="689"/>
      <c r="BT221" s="689"/>
      <c r="BU221" s="689"/>
      <c r="BV221" s="689"/>
      <c r="BW221" s="421"/>
    </row>
    <row r="222" ht="15.75" customHeight="1">
      <c r="A222" s="634"/>
      <c r="B222" s="421" t="str">
        <f>IF(ISTEXT(A222),SUMIF('Production Calendar'!$F$3:$F$2071,'Garden Layout (to copy)'!$A222,'Production Calendar'!$G$3:$G$2701),"")</f>
        <v/>
      </c>
      <c r="C222" s="656" t="str">
        <f t="shared" si="1"/>
        <v/>
      </c>
      <c r="D222" s="657" t="str">
        <f t="array" ref="D222">IF(ISBLANK(A222),"",XLOOKUP($A222,'Codified Game Plan'!$E$3:$E$477,'Codified Game Plan'!$G$3:$G$477,0))</f>
        <v/>
      </c>
      <c r="E222" s="657" t="str">
        <f>IF(ISBLANK(A222),"",MAXIFS('Codified Game Plan'!$I$3:$I$477,'Codified Game Plan'!$E$3:$E$477,A222))</f>
        <v/>
      </c>
      <c r="F222" s="658" t="str">
        <f t="shared" si="2"/>
        <v>      - </v>
      </c>
      <c r="G222" s="421"/>
      <c r="H222" s="421"/>
      <c r="I222" s="421"/>
      <c r="J222" s="421"/>
      <c r="K222" s="421"/>
      <c r="L222" s="421"/>
      <c r="M222" s="421"/>
      <c r="N222" s="421"/>
      <c r="O222" s="421"/>
      <c r="P222" s="421"/>
      <c r="Q222" s="421"/>
      <c r="R222" s="421"/>
      <c r="S222" s="421"/>
      <c r="T222" s="421"/>
      <c r="U222" s="689"/>
      <c r="V222" s="689"/>
      <c r="W222" s="689"/>
      <c r="X222" s="689"/>
      <c r="Y222" s="689"/>
      <c r="Z222" s="689"/>
      <c r="AA222" s="689"/>
      <c r="AB222" s="689"/>
      <c r="AC222" s="689"/>
      <c r="AD222" s="689"/>
      <c r="AE222" s="689"/>
      <c r="AF222" s="689"/>
      <c r="AG222" s="689"/>
      <c r="AH222" s="689"/>
      <c r="AI222" s="689"/>
      <c r="AJ222" s="689"/>
      <c r="AK222" s="689"/>
      <c r="AL222" s="689"/>
      <c r="AM222" s="689"/>
      <c r="AN222" s="689"/>
      <c r="AO222" s="689"/>
      <c r="AP222" s="689"/>
      <c r="AQ222" s="689"/>
      <c r="AR222" s="689"/>
      <c r="AS222" s="689"/>
      <c r="AT222" s="689"/>
      <c r="AU222" s="689"/>
      <c r="AV222" s="689"/>
      <c r="AW222" s="689"/>
      <c r="AX222" s="689"/>
      <c r="AY222" s="689"/>
      <c r="AZ222" s="689"/>
      <c r="BA222" s="689"/>
      <c r="BB222" s="689"/>
      <c r="BC222" s="689"/>
      <c r="BD222" s="689"/>
      <c r="BE222" s="689"/>
      <c r="BF222" s="689"/>
      <c r="BG222" s="689"/>
      <c r="BH222" s="689"/>
      <c r="BI222" s="689"/>
      <c r="BJ222" s="689"/>
      <c r="BK222" s="689"/>
      <c r="BL222" s="689"/>
      <c r="BM222" s="689"/>
      <c r="BN222" s="689"/>
      <c r="BO222" s="689"/>
      <c r="BP222" s="689"/>
      <c r="BQ222" s="689"/>
      <c r="BR222" s="689"/>
      <c r="BS222" s="689"/>
      <c r="BT222" s="689"/>
      <c r="BU222" s="689"/>
      <c r="BV222" s="689"/>
      <c r="BW222" s="421"/>
    </row>
    <row r="223" ht="15.75" customHeight="1">
      <c r="A223" s="634"/>
      <c r="B223" s="421" t="str">
        <f>IF(ISTEXT(A223),SUMIF('Production Calendar'!$F$3:$F$2071,'Garden Layout (to copy)'!$A223,'Production Calendar'!$G$3:$G$2701),"")</f>
        <v/>
      </c>
      <c r="C223" s="656" t="str">
        <f t="shared" si="1"/>
        <v/>
      </c>
      <c r="D223" s="657" t="str">
        <f t="array" ref="D223">IF(ISBLANK(A223),"",XLOOKUP($A223,'Codified Game Plan'!$E$3:$E$477,'Codified Game Plan'!$G$3:$G$477,0))</f>
        <v/>
      </c>
      <c r="E223" s="657" t="str">
        <f>IF(ISBLANK(A223),"",MAXIFS('Codified Game Plan'!$I$3:$I$477,'Codified Game Plan'!$E$3:$E$477,A223))</f>
        <v/>
      </c>
      <c r="F223" s="658" t="str">
        <f t="shared" si="2"/>
        <v>      - </v>
      </c>
      <c r="G223" s="421"/>
      <c r="H223" s="421"/>
      <c r="I223" s="421"/>
      <c r="J223" s="421"/>
      <c r="K223" s="421"/>
      <c r="L223" s="421"/>
      <c r="M223" s="421"/>
      <c r="N223" s="421"/>
      <c r="O223" s="421"/>
      <c r="P223" s="421"/>
      <c r="Q223" s="421"/>
      <c r="R223" s="421"/>
      <c r="S223" s="421"/>
      <c r="T223" s="421"/>
      <c r="U223" s="689"/>
      <c r="V223" s="689"/>
      <c r="W223" s="689"/>
      <c r="X223" s="689"/>
      <c r="Y223" s="689"/>
      <c r="Z223" s="689"/>
      <c r="AA223" s="689"/>
      <c r="AB223" s="689"/>
      <c r="AC223" s="689"/>
      <c r="AD223" s="689"/>
      <c r="AE223" s="689"/>
      <c r="AF223" s="689"/>
      <c r="AG223" s="689"/>
      <c r="AH223" s="689"/>
      <c r="AI223" s="689"/>
      <c r="AJ223" s="689"/>
      <c r="AK223" s="689"/>
      <c r="AL223" s="689"/>
      <c r="AM223" s="689"/>
      <c r="AN223" s="689"/>
      <c r="AO223" s="689"/>
      <c r="AP223" s="689"/>
      <c r="AQ223" s="689"/>
      <c r="AR223" s="689"/>
      <c r="AS223" s="689"/>
      <c r="AT223" s="689"/>
      <c r="AU223" s="689"/>
      <c r="AV223" s="689"/>
      <c r="AW223" s="689"/>
      <c r="AX223" s="689"/>
      <c r="AY223" s="689"/>
      <c r="AZ223" s="689"/>
      <c r="BA223" s="689"/>
      <c r="BB223" s="689"/>
      <c r="BC223" s="689"/>
      <c r="BD223" s="689"/>
      <c r="BE223" s="689"/>
      <c r="BF223" s="689"/>
      <c r="BG223" s="689"/>
      <c r="BH223" s="689"/>
      <c r="BI223" s="689"/>
      <c r="BJ223" s="689"/>
      <c r="BK223" s="689"/>
      <c r="BL223" s="689"/>
      <c r="BM223" s="689"/>
      <c r="BN223" s="689"/>
      <c r="BO223" s="689"/>
      <c r="BP223" s="689"/>
      <c r="BQ223" s="689"/>
      <c r="BR223" s="689"/>
      <c r="BS223" s="689"/>
      <c r="BT223" s="689"/>
      <c r="BU223" s="689"/>
      <c r="BV223" s="689"/>
      <c r="BW223" s="421"/>
    </row>
    <row r="224" ht="15.75" customHeight="1">
      <c r="A224" s="634"/>
      <c r="B224" s="421" t="str">
        <f>IF(ISTEXT(A224),SUMIF('Production Calendar'!$F$3:$F$2071,'Garden Layout (to copy)'!$A224,'Production Calendar'!$G$3:$G$2701),"")</f>
        <v/>
      </c>
      <c r="C224" s="656" t="str">
        <f t="shared" si="1"/>
        <v/>
      </c>
      <c r="D224" s="657" t="str">
        <f t="array" ref="D224">IF(ISBLANK(A224),"",XLOOKUP($A224,'Codified Game Plan'!$E$3:$E$477,'Codified Game Plan'!$G$3:$G$477,0))</f>
        <v/>
      </c>
      <c r="E224" s="657" t="str">
        <f>IF(ISBLANK(A224),"",MAXIFS('Codified Game Plan'!$I$3:$I$477,'Codified Game Plan'!$E$3:$E$477,A224))</f>
        <v/>
      </c>
      <c r="F224" s="658" t="str">
        <f t="shared" si="2"/>
        <v>      - </v>
      </c>
      <c r="G224" s="421"/>
      <c r="H224" s="421"/>
      <c r="I224" s="421"/>
      <c r="J224" s="421"/>
      <c r="K224" s="421"/>
      <c r="L224" s="421"/>
      <c r="M224" s="421"/>
      <c r="N224" s="421"/>
      <c r="O224" s="421"/>
      <c r="P224" s="421"/>
      <c r="Q224" s="421"/>
      <c r="R224" s="421"/>
      <c r="S224" s="421"/>
      <c r="T224" s="421"/>
      <c r="U224" s="689"/>
      <c r="V224" s="689"/>
      <c r="W224" s="689"/>
      <c r="X224" s="689"/>
      <c r="Y224" s="689"/>
      <c r="Z224" s="689"/>
      <c r="AA224" s="689"/>
      <c r="AB224" s="689"/>
      <c r="AC224" s="689"/>
      <c r="AD224" s="689"/>
      <c r="AE224" s="689"/>
      <c r="AF224" s="689"/>
      <c r="AG224" s="689"/>
      <c r="AH224" s="689"/>
      <c r="AI224" s="689"/>
      <c r="AJ224" s="689"/>
      <c r="AK224" s="689"/>
      <c r="AL224" s="689"/>
      <c r="AM224" s="689"/>
      <c r="AN224" s="689"/>
      <c r="AO224" s="689"/>
      <c r="AP224" s="689"/>
      <c r="AQ224" s="689"/>
      <c r="AR224" s="689"/>
      <c r="AS224" s="689"/>
      <c r="AT224" s="689"/>
      <c r="AU224" s="689"/>
      <c r="AV224" s="689"/>
      <c r="AW224" s="689"/>
      <c r="AX224" s="689"/>
      <c r="AY224" s="689"/>
      <c r="AZ224" s="689"/>
      <c r="BA224" s="689"/>
      <c r="BB224" s="689"/>
      <c r="BC224" s="689"/>
      <c r="BD224" s="689"/>
      <c r="BE224" s="689"/>
      <c r="BF224" s="689"/>
      <c r="BG224" s="689"/>
      <c r="BH224" s="689"/>
      <c r="BI224" s="689"/>
      <c r="BJ224" s="689"/>
      <c r="BK224" s="689"/>
      <c r="BL224" s="689"/>
      <c r="BM224" s="689"/>
      <c r="BN224" s="689"/>
      <c r="BO224" s="689"/>
      <c r="BP224" s="689"/>
      <c r="BQ224" s="689"/>
      <c r="BR224" s="689"/>
      <c r="BS224" s="689"/>
      <c r="BT224" s="689"/>
      <c r="BU224" s="689"/>
      <c r="BV224" s="689"/>
      <c r="BW224" s="421"/>
    </row>
    <row r="225" ht="15.75" customHeight="1">
      <c r="A225" s="634"/>
      <c r="B225" s="421" t="str">
        <f>IF(ISTEXT(A225),SUMIF('Production Calendar'!$F$3:$F$2071,'Garden Layout (to copy)'!$A225,'Production Calendar'!$G$3:$G$2701),"")</f>
        <v/>
      </c>
      <c r="C225" s="656" t="str">
        <f t="shared" si="1"/>
        <v/>
      </c>
      <c r="D225" s="657" t="str">
        <f t="array" ref="D225">IF(ISBLANK(A225),"",XLOOKUP($A225,'Codified Game Plan'!$E$3:$E$477,'Codified Game Plan'!$G$3:$G$477,0))</f>
        <v/>
      </c>
      <c r="E225" s="657" t="str">
        <f>IF(ISBLANK(A225),"",MAXIFS('Codified Game Plan'!$I$3:$I$477,'Codified Game Plan'!$E$3:$E$477,A225))</f>
        <v/>
      </c>
      <c r="F225" s="658" t="str">
        <f t="shared" si="2"/>
        <v>      - </v>
      </c>
      <c r="G225" s="421"/>
      <c r="H225" s="421"/>
      <c r="I225" s="421"/>
      <c r="J225" s="421"/>
      <c r="K225" s="421"/>
      <c r="L225" s="421"/>
      <c r="M225" s="421"/>
      <c r="N225" s="421"/>
      <c r="O225" s="421"/>
      <c r="P225" s="421"/>
      <c r="Q225" s="421"/>
      <c r="R225" s="421"/>
      <c r="S225" s="421"/>
      <c r="T225" s="421"/>
      <c r="U225" s="689"/>
      <c r="V225" s="689"/>
      <c r="W225" s="689"/>
      <c r="X225" s="689"/>
      <c r="Y225" s="689"/>
      <c r="Z225" s="689"/>
      <c r="AA225" s="689"/>
      <c r="AB225" s="689"/>
      <c r="AC225" s="689"/>
      <c r="AD225" s="689"/>
      <c r="AE225" s="689"/>
      <c r="AF225" s="689"/>
      <c r="AG225" s="689"/>
      <c r="AH225" s="689"/>
      <c r="AI225" s="689"/>
      <c r="AJ225" s="689"/>
      <c r="AK225" s="689"/>
      <c r="AL225" s="689"/>
      <c r="AM225" s="689"/>
      <c r="AN225" s="689"/>
      <c r="AO225" s="689"/>
      <c r="AP225" s="689"/>
      <c r="AQ225" s="689"/>
      <c r="AR225" s="689"/>
      <c r="AS225" s="689"/>
      <c r="AT225" s="689"/>
      <c r="AU225" s="689"/>
      <c r="AV225" s="689"/>
      <c r="AW225" s="689"/>
      <c r="AX225" s="689"/>
      <c r="AY225" s="689"/>
      <c r="AZ225" s="689"/>
      <c r="BA225" s="689"/>
      <c r="BB225" s="689"/>
      <c r="BC225" s="689"/>
      <c r="BD225" s="689"/>
      <c r="BE225" s="689"/>
      <c r="BF225" s="689"/>
      <c r="BG225" s="689"/>
      <c r="BH225" s="689"/>
      <c r="BI225" s="689"/>
      <c r="BJ225" s="689"/>
      <c r="BK225" s="689"/>
      <c r="BL225" s="689"/>
      <c r="BM225" s="689"/>
      <c r="BN225" s="689"/>
      <c r="BO225" s="689"/>
      <c r="BP225" s="689"/>
      <c r="BQ225" s="689"/>
      <c r="BR225" s="689"/>
      <c r="BS225" s="689"/>
      <c r="BT225" s="689"/>
      <c r="BU225" s="689"/>
      <c r="BV225" s="689"/>
      <c r="BW225" s="421"/>
    </row>
    <row r="226" ht="15.75" customHeight="1">
      <c r="A226" s="634"/>
      <c r="B226" s="421" t="str">
        <f>IF(ISTEXT(A226),SUMIF('Production Calendar'!$F$3:$F$2071,'Garden Layout (to copy)'!$A226,'Production Calendar'!$G$3:$G$2701),"")</f>
        <v/>
      </c>
      <c r="C226" s="656" t="str">
        <f t="shared" si="1"/>
        <v/>
      </c>
      <c r="D226" s="657" t="str">
        <f t="array" ref="D226">IF(ISBLANK(A226),"",XLOOKUP($A226,'Codified Game Plan'!$E$3:$E$477,'Codified Game Plan'!$G$3:$G$477,0))</f>
        <v/>
      </c>
      <c r="E226" s="657" t="str">
        <f>IF(ISBLANK(A226),"",MAXIFS('Codified Game Plan'!$I$3:$I$477,'Codified Game Plan'!$E$3:$E$477,A226))</f>
        <v/>
      </c>
      <c r="F226" s="658" t="str">
        <f t="shared" si="2"/>
        <v>      - </v>
      </c>
      <c r="G226" s="421"/>
      <c r="H226" s="421"/>
      <c r="I226" s="421"/>
      <c r="J226" s="421"/>
      <c r="K226" s="421"/>
      <c r="L226" s="421"/>
      <c r="M226" s="421"/>
      <c r="N226" s="421"/>
      <c r="O226" s="421"/>
      <c r="P226" s="421"/>
      <c r="Q226" s="421"/>
      <c r="R226" s="421"/>
      <c r="S226" s="421"/>
      <c r="T226" s="421"/>
      <c r="U226" s="689"/>
      <c r="V226" s="689"/>
      <c r="W226" s="689"/>
      <c r="X226" s="689"/>
      <c r="Y226" s="689"/>
      <c r="Z226" s="689"/>
      <c r="AA226" s="689"/>
      <c r="AB226" s="689"/>
      <c r="AC226" s="689"/>
      <c r="AD226" s="689"/>
      <c r="AE226" s="689"/>
      <c r="AF226" s="689"/>
      <c r="AG226" s="689"/>
      <c r="AH226" s="689"/>
      <c r="AI226" s="689"/>
      <c r="AJ226" s="689"/>
      <c r="AK226" s="689"/>
      <c r="AL226" s="689"/>
      <c r="AM226" s="689"/>
      <c r="AN226" s="689"/>
      <c r="AO226" s="689"/>
      <c r="AP226" s="689"/>
      <c r="AQ226" s="689"/>
      <c r="AR226" s="689"/>
      <c r="AS226" s="689"/>
      <c r="AT226" s="689"/>
      <c r="AU226" s="689"/>
      <c r="AV226" s="689"/>
      <c r="AW226" s="689"/>
      <c r="AX226" s="689"/>
      <c r="AY226" s="689"/>
      <c r="AZ226" s="689"/>
      <c r="BA226" s="689"/>
      <c r="BB226" s="689"/>
      <c r="BC226" s="689"/>
      <c r="BD226" s="689"/>
      <c r="BE226" s="689"/>
      <c r="BF226" s="689"/>
      <c r="BG226" s="689"/>
      <c r="BH226" s="689"/>
      <c r="BI226" s="689"/>
      <c r="BJ226" s="689"/>
      <c r="BK226" s="689"/>
      <c r="BL226" s="689"/>
      <c r="BM226" s="689"/>
      <c r="BN226" s="689"/>
      <c r="BO226" s="689"/>
      <c r="BP226" s="689"/>
      <c r="BQ226" s="689"/>
      <c r="BR226" s="689"/>
      <c r="BS226" s="689"/>
      <c r="BT226" s="689"/>
      <c r="BU226" s="689"/>
      <c r="BV226" s="689"/>
      <c r="BW226" s="421"/>
    </row>
    <row r="227" ht="15.75" customHeight="1">
      <c r="A227" s="634"/>
      <c r="B227" s="421" t="str">
        <f>IF(ISTEXT(A227),SUMIF('Production Calendar'!$F$3:$F$2071,'Garden Layout (to copy)'!$A227,'Production Calendar'!$G$3:$G$2701),"")</f>
        <v/>
      </c>
      <c r="C227" s="656" t="str">
        <f t="shared" si="1"/>
        <v/>
      </c>
      <c r="D227" s="657" t="str">
        <f t="array" ref="D227">IF(ISBLANK(A227),"",XLOOKUP($A227,'Codified Game Plan'!$E$3:$E$477,'Codified Game Plan'!$G$3:$G$477,0))</f>
        <v/>
      </c>
      <c r="E227" s="657" t="str">
        <f>IF(ISBLANK(A227),"",MAXIFS('Codified Game Plan'!$I$3:$I$477,'Codified Game Plan'!$E$3:$E$477,A227))</f>
        <v/>
      </c>
      <c r="F227" s="658" t="str">
        <f t="shared" si="2"/>
        <v>      - </v>
      </c>
      <c r="G227" s="421"/>
      <c r="H227" s="421"/>
      <c r="I227" s="421"/>
      <c r="J227" s="421"/>
      <c r="K227" s="421"/>
      <c r="L227" s="421"/>
      <c r="M227" s="421"/>
      <c r="N227" s="421"/>
      <c r="O227" s="421"/>
      <c r="P227" s="421"/>
      <c r="Q227" s="421"/>
      <c r="R227" s="421"/>
      <c r="S227" s="421"/>
      <c r="T227" s="421"/>
      <c r="U227" s="689"/>
      <c r="V227" s="689"/>
      <c r="W227" s="689"/>
      <c r="X227" s="689"/>
      <c r="Y227" s="689"/>
      <c r="Z227" s="689"/>
      <c r="AA227" s="689"/>
      <c r="AB227" s="689"/>
      <c r="AC227" s="689"/>
      <c r="AD227" s="689"/>
      <c r="AE227" s="689"/>
      <c r="AF227" s="689"/>
      <c r="AG227" s="689"/>
      <c r="AH227" s="689"/>
      <c r="AI227" s="689"/>
      <c r="AJ227" s="689"/>
      <c r="AK227" s="689"/>
      <c r="AL227" s="689"/>
      <c r="AM227" s="689"/>
      <c r="AN227" s="689"/>
      <c r="AO227" s="689"/>
      <c r="AP227" s="689"/>
      <c r="AQ227" s="689"/>
      <c r="AR227" s="689"/>
      <c r="AS227" s="689"/>
      <c r="AT227" s="689"/>
      <c r="AU227" s="689"/>
      <c r="AV227" s="689"/>
      <c r="AW227" s="689"/>
      <c r="AX227" s="689"/>
      <c r="AY227" s="689"/>
      <c r="AZ227" s="689"/>
      <c r="BA227" s="689"/>
      <c r="BB227" s="689"/>
      <c r="BC227" s="689"/>
      <c r="BD227" s="689"/>
      <c r="BE227" s="689"/>
      <c r="BF227" s="689"/>
      <c r="BG227" s="689"/>
      <c r="BH227" s="689"/>
      <c r="BI227" s="689"/>
      <c r="BJ227" s="689"/>
      <c r="BK227" s="689"/>
      <c r="BL227" s="689"/>
      <c r="BM227" s="689"/>
      <c r="BN227" s="689"/>
      <c r="BO227" s="689"/>
      <c r="BP227" s="689"/>
      <c r="BQ227" s="689"/>
      <c r="BR227" s="689"/>
      <c r="BS227" s="689"/>
      <c r="BT227" s="689"/>
      <c r="BU227" s="689"/>
      <c r="BV227" s="689"/>
      <c r="BW227" s="421"/>
    </row>
    <row r="228" ht="15.75" customHeight="1">
      <c r="A228" s="634"/>
      <c r="B228" s="421" t="str">
        <f>IF(ISTEXT(A228),SUMIF('Production Calendar'!$F$3:$F$2071,'Garden Layout (to copy)'!$A228,'Production Calendar'!$G$3:$G$2701),"")</f>
        <v/>
      </c>
      <c r="C228" s="656" t="str">
        <f t="shared" si="1"/>
        <v/>
      </c>
      <c r="D228" s="657" t="str">
        <f t="array" ref="D228">IF(ISBLANK(A228),"",XLOOKUP($A228,'Codified Game Plan'!$E$3:$E$477,'Codified Game Plan'!$G$3:$G$477,0))</f>
        <v/>
      </c>
      <c r="E228" s="657" t="str">
        <f>IF(ISBLANK(A228),"",MAXIFS('Codified Game Plan'!$I$3:$I$477,'Codified Game Plan'!$E$3:$E$477,A228))</f>
        <v/>
      </c>
      <c r="F228" s="658" t="str">
        <f t="shared" si="2"/>
        <v>      - </v>
      </c>
      <c r="G228" s="421"/>
      <c r="H228" s="421"/>
      <c r="I228" s="421"/>
      <c r="J228" s="421"/>
      <c r="K228" s="421"/>
      <c r="L228" s="421"/>
      <c r="M228" s="421"/>
      <c r="N228" s="421"/>
      <c r="O228" s="421"/>
      <c r="P228" s="421"/>
      <c r="Q228" s="421"/>
      <c r="R228" s="421"/>
      <c r="S228" s="421"/>
      <c r="T228" s="421"/>
      <c r="U228" s="689"/>
      <c r="V228" s="689"/>
      <c r="W228" s="689"/>
      <c r="X228" s="689"/>
      <c r="Y228" s="689"/>
      <c r="Z228" s="689"/>
      <c r="AA228" s="689"/>
      <c r="AB228" s="689"/>
      <c r="AC228" s="689"/>
      <c r="AD228" s="689"/>
      <c r="AE228" s="689"/>
      <c r="AF228" s="689"/>
      <c r="AG228" s="689"/>
      <c r="AH228" s="689"/>
      <c r="AI228" s="689"/>
      <c r="AJ228" s="689"/>
      <c r="AK228" s="689"/>
      <c r="AL228" s="689"/>
      <c r="AM228" s="689"/>
      <c r="AN228" s="689"/>
      <c r="AO228" s="689"/>
      <c r="AP228" s="689"/>
      <c r="AQ228" s="689"/>
      <c r="AR228" s="689"/>
      <c r="AS228" s="689"/>
      <c r="AT228" s="689"/>
      <c r="AU228" s="689"/>
      <c r="AV228" s="689"/>
      <c r="AW228" s="689"/>
      <c r="AX228" s="689"/>
      <c r="AY228" s="689"/>
      <c r="AZ228" s="689"/>
      <c r="BA228" s="689"/>
      <c r="BB228" s="689"/>
      <c r="BC228" s="689"/>
      <c r="BD228" s="689"/>
      <c r="BE228" s="689"/>
      <c r="BF228" s="689"/>
      <c r="BG228" s="689"/>
      <c r="BH228" s="689"/>
      <c r="BI228" s="689"/>
      <c r="BJ228" s="689"/>
      <c r="BK228" s="689"/>
      <c r="BL228" s="689"/>
      <c r="BM228" s="689"/>
      <c r="BN228" s="689"/>
      <c r="BO228" s="689"/>
      <c r="BP228" s="689"/>
      <c r="BQ228" s="689"/>
      <c r="BR228" s="689"/>
      <c r="BS228" s="689"/>
      <c r="BT228" s="689"/>
      <c r="BU228" s="689"/>
      <c r="BV228" s="689"/>
      <c r="BW228" s="421"/>
    </row>
    <row r="229" ht="15.75" customHeight="1">
      <c r="A229" s="634"/>
      <c r="B229" s="421" t="str">
        <f>IF(ISTEXT(A229),SUMIF('Production Calendar'!$F$3:$F$2071,'Garden Layout (to copy)'!$A229,'Production Calendar'!$G$3:$G$2701),"")</f>
        <v/>
      </c>
      <c r="C229" s="656" t="str">
        <f t="shared" si="1"/>
        <v/>
      </c>
      <c r="D229" s="657" t="str">
        <f t="array" ref="D229">IF(ISBLANK(A229),"",XLOOKUP($A229,'Codified Game Plan'!$E$3:$E$477,'Codified Game Plan'!$G$3:$G$477,0))</f>
        <v/>
      </c>
      <c r="E229" s="657" t="str">
        <f>IF(ISBLANK(A229),"",MAXIFS('Codified Game Plan'!$I$3:$I$477,'Codified Game Plan'!$E$3:$E$477,A229))</f>
        <v/>
      </c>
      <c r="F229" s="658" t="str">
        <f t="shared" si="2"/>
        <v>      - </v>
      </c>
      <c r="G229" s="421"/>
      <c r="H229" s="421"/>
      <c r="I229" s="421"/>
      <c r="J229" s="421"/>
      <c r="K229" s="421"/>
      <c r="L229" s="421"/>
      <c r="M229" s="421"/>
      <c r="N229" s="421"/>
      <c r="O229" s="421"/>
      <c r="P229" s="421"/>
      <c r="Q229" s="421"/>
      <c r="R229" s="421"/>
      <c r="S229" s="421"/>
      <c r="T229" s="421"/>
      <c r="U229" s="689"/>
      <c r="V229" s="689"/>
      <c r="W229" s="689"/>
      <c r="X229" s="689"/>
      <c r="Y229" s="689"/>
      <c r="Z229" s="689"/>
      <c r="AA229" s="689"/>
      <c r="AB229" s="689"/>
      <c r="AC229" s="689"/>
      <c r="AD229" s="689"/>
      <c r="AE229" s="689"/>
      <c r="AF229" s="689"/>
      <c r="AG229" s="689"/>
      <c r="AH229" s="689"/>
      <c r="AI229" s="689"/>
      <c r="AJ229" s="689"/>
      <c r="AK229" s="689"/>
      <c r="AL229" s="689"/>
      <c r="AM229" s="689"/>
      <c r="AN229" s="689"/>
      <c r="AO229" s="689"/>
      <c r="AP229" s="689"/>
      <c r="AQ229" s="689"/>
      <c r="AR229" s="689"/>
      <c r="AS229" s="689"/>
      <c r="AT229" s="689"/>
      <c r="AU229" s="689"/>
      <c r="AV229" s="689"/>
      <c r="AW229" s="689"/>
      <c r="AX229" s="689"/>
      <c r="AY229" s="689"/>
      <c r="AZ229" s="689"/>
      <c r="BA229" s="689"/>
      <c r="BB229" s="689"/>
      <c r="BC229" s="689"/>
      <c r="BD229" s="689"/>
      <c r="BE229" s="689"/>
      <c r="BF229" s="689"/>
      <c r="BG229" s="689"/>
      <c r="BH229" s="689"/>
      <c r="BI229" s="689"/>
      <c r="BJ229" s="689"/>
      <c r="BK229" s="689"/>
      <c r="BL229" s="689"/>
      <c r="BM229" s="689"/>
      <c r="BN229" s="689"/>
      <c r="BO229" s="689"/>
      <c r="BP229" s="689"/>
      <c r="BQ229" s="689"/>
      <c r="BR229" s="689"/>
      <c r="BS229" s="689"/>
      <c r="BT229" s="689"/>
      <c r="BU229" s="689"/>
      <c r="BV229" s="689"/>
      <c r="BW229" s="421"/>
    </row>
    <row r="230" ht="15.75" customHeight="1">
      <c r="A230" s="634"/>
      <c r="B230" s="421" t="str">
        <f>IF(ISTEXT(A230),SUMIF('Production Calendar'!$F$3:$F$2071,'Garden Layout (to copy)'!$A230,'Production Calendar'!$G$3:$G$2701),"")</f>
        <v/>
      </c>
      <c r="C230" s="656" t="str">
        <f t="shared" si="1"/>
        <v/>
      </c>
      <c r="D230" s="657" t="str">
        <f t="array" ref="D230">IF(ISBLANK(A230),"",XLOOKUP($A230,'Codified Game Plan'!$E$3:$E$477,'Codified Game Plan'!$G$3:$G$477,0))</f>
        <v/>
      </c>
      <c r="E230" s="657" t="str">
        <f>IF(ISBLANK(A230),"",MAXIFS('Codified Game Plan'!$I$3:$I$477,'Codified Game Plan'!$E$3:$E$477,A230))</f>
        <v/>
      </c>
      <c r="F230" s="658" t="str">
        <f t="shared" si="2"/>
        <v>      - </v>
      </c>
      <c r="G230" s="421"/>
      <c r="H230" s="421"/>
      <c r="I230" s="421"/>
      <c r="J230" s="421"/>
      <c r="K230" s="421"/>
      <c r="L230" s="421"/>
      <c r="M230" s="421"/>
      <c r="N230" s="421"/>
      <c r="O230" s="421"/>
      <c r="P230" s="421"/>
      <c r="Q230" s="421"/>
      <c r="R230" s="421"/>
      <c r="S230" s="421"/>
      <c r="T230" s="421"/>
      <c r="U230" s="689"/>
      <c r="V230" s="689"/>
      <c r="W230" s="689"/>
      <c r="X230" s="689"/>
      <c r="Y230" s="689"/>
      <c r="Z230" s="689"/>
      <c r="AA230" s="689"/>
      <c r="AB230" s="689"/>
      <c r="AC230" s="689"/>
      <c r="AD230" s="689"/>
      <c r="AE230" s="689"/>
      <c r="AF230" s="689"/>
      <c r="AG230" s="689"/>
      <c r="AH230" s="689"/>
      <c r="AI230" s="689"/>
      <c r="AJ230" s="689"/>
      <c r="AK230" s="689"/>
      <c r="AL230" s="689"/>
      <c r="AM230" s="689"/>
      <c r="AN230" s="689"/>
      <c r="AO230" s="689"/>
      <c r="AP230" s="689"/>
      <c r="AQ230" s="689"/>
      <c r="AR230" s="689"/>
      <c r="AS230" s="689"/>
      <c r="AT230" s="689"/>
      <c r="AU230" s="689"/>
      <c r="AV230" s="689"/>
      <c r="AW230" s="689"/>
      <c r="AX230" s="689"/>
      <c r="AY230" s="689"/>
      <c r="AZ230" s="689"/>
      <c r="BA230" s="689"/>
      <c r="BB230" s="689"/>
      <c r="BC230" s="689"/>
      <c r="BD230" s="689"/>
      <c r="BE230" s="689"/>
      <c r="BF230" s="689"/>
      <c r="BG230" s="689"/>
      <c r="BH230" s="689"/>
      <c r="BI230" s="689"/>
      <c r="BJ230" s="689"/>
      <c r="BK230" s="689"/>
      <c r="BL230" s="689"/>
      <c r="BM230" s="689"/>
      <c r="BN230" s="689"/>
      <c r="BO230" s="689"/>
      <c r="BP230" s="689"/>
      <c r="BQ230" s="689"/>
      <c r="BR230" s="689"/>
      <c r="BS230" s="689"/>
      <c r="BT230" s="689"/>
      <c r="BU230" s="689"/>
      <c r="BV230" s="689"/>
      <c r="BW230" s="421"/>
    </row>
    <row r="231" ht="15.75" customHeight="1">
      <c r="A231" s="634"/>
      <c r="B231" s="421" t="str">
        <f>IF(ISTEXT(A231),SUMIF('Production Calendar'!$F$3:$F$2071,'Garden Layout (to copy)'!$A231,'Production Calendar'!$G$3:$G$2701),"")</f>
        <v/>
      </c>
      <c r="C231" s="656" t="str">
        <f t="shared" si="1"/>
        <v/>
      </c>
      <c r="D231" s="657" t="str">
        <f t="array" ref="D231">IF(ISBLANK(A231),"",XLOOKUP($A231,'Codified Game Plan'!$E$3:$E$477,'Codified Game Plan'!$G$3:$G$477,0))</f>
        <v/>
      </c>
      <c r="E231" s="657" t="str">
        <f>IF(ISBLANK(A231),"",MAXIFS('Codified Game Plan'!$I$3:$I$477,'Codified Game Plan'!$E$3:$E$477,A231))</f>
        <v/>
      </c>
      <c r="F231" s="658" t="str">
        <f t="shared" si="2"/>
        <v>      - </v>
      </c>
      <c r="G231" s="421"/>
      <c r="H231" s="421"/>
      <c r="I231" s="421"/>
      <c r="J231" s="421"/>
      <c r="K231" s="421"/>
      <c r="L231" s="421"/>
      <c r="M231" s="421"/>
      <c r="N231" s="421"/>
      <c r="O231" s="421"/>
      <c r="P231" s="421"/>
      <c r="Q231" s="421"/>
      <c r="R231" s="421"/>
      <c r="S231" s="421"/>
      <c r="T231" s="421"/>
      <c r="U231" s="689"/>
      <c r="V231" s="689"/>
      <c r="W231" s="689"/>
      <c r="X231" s="689"/>
      <c r="Y231" s="689"/>
      <c r="Z231" s="689"/>
      <c r="AA231" s="689"/>
      <c r="AB231" s="689"/>
      <c r="AC231" s="689"/>
      <c r="AD231" s="689"/>
      <c r="AE231" s="689"/>
      <c r="AF231" s="689"/>
      <c r="AG231" s="689"/>
      <c r="AH231" s="689"/>
      <c r="AI231" s="689"/>
      <c r="AJ231" s="689"/>
      <c r="AK231" s="689"/>
      <c r="AL231" s="689"/>
      <c r="AM231" s="689"/>
      <c r="AN231" s="689"/>
      <c r="AO231" s="689"/>
      <c r="AP231" s="689"/>
      <c r="AQ231" s="689"/>
      <c r="AR231" s="689"/>
      <c r="AS231" s="689"/>
      <c r="AT231" s="689"/>
      <c r="AU231" s="689"/>
      <c r="AV231" s="689"/>
      <c r="AW231" s="689"/>
      <c r="AX231" s="689"/>
      <c r="AY231" s="689"/>
      <c r="AZ231" s="689"/>
      <c r="BA231" s="689"/>
      <c r="BB231" s="689"/>
      <c r="BC231" s="689"/>
      <c r="BD231" s="689"/>
      <c r="BE231" s="689"/>
      <c r="BF231" s="689"/>
      <c r="BG231" s="689"/>
      <c r="BH231" s="689"/>
      <c r="BI231" s="689"/>
      <c r="BJ231" s="689"/>
      <c r="BK231" s="689"/>
      <c r="BL231" s="689"/>
      <c r="BM231" s="689"/>
      <c r="BN231" s="689"/>
      <c r="BO231" s="689"/>
      <c r="BP231" s="689"/>
      <c r="BQ231" s="689"/>
      <c r="BR231" s="689"/>
      <c r="BS231" s="689"/>
      <c r="BT231" s="689"/>
      <c r="BU231" s="689"/>
      <c r="BV231" s="689"/>
      <c r="BW231" s="421"/>
    </row>
    <row r="232" ht="15.75" customHeight="1">
      <c r="A232" s="634"/>
      <c r="B232" s="421" t="str">
        <f>IF(ISTEXT(A232),SUMIF('Production Calendar'!$F$3:$F$2071,'Garden Layout (to copy)'!$A232,'Production Calendar'!$G$3:$G$2701),"")</f>
        <v/>
      </c>
      <c r="C232" s="656" t="str">
        <f t="shared" si="1"/>
        <v/>
      </c>
      <c r="D232" s="657" t="str">
        <f t="array" ref="D232">IF(ISBLANK(A232),"",XLOOKUP($A232,'Codified Game Plan'!$E$3:$E$477,'Codified Game Plan'!$G$3:$G$477,0))</f>
        <v/>
      </c>
      <c r="E232" s="657" t="str">
        <f>IF(ISBLANK(A232),"",MAXIFS('Codified Game Plan'!$I$3:$I$477,'Codified Game Plan'!$E$3:$E$477,A232))</f>
        <v/>
      </c>
      <c r="F232" s="658" t="str">
        <f t="shared" si="2"/>
        <v>      - </v>
      </c>
      <c r="G232" s="421"/>
      <c r="H232" s="421"/>
      <c r="I232" s="421"/>
      <c r="J232" s="421"/>
      <c r="K232" s="421"/>
      <c r="L232" s="421"/>
      <c r="M232" s="421"/>
      <c r="N232" s="421"/>
      <c r="O232" s="421"/>
      <c r="P232" s="421"/>
      <c r="Q232" s="421"/>
      <c r="R232" s="421"/>
      <c r="S232" s="421"/>
      <c r="T232" s="421"/>
      <c r="U232" s="689"/>
      <c r="V232" s="689"/>
      <c r="W232" s="689"/>
      <c r="X232" s="689"/>
      <c r="Y232" s="689"/>
      <c r="Z232" s="689"/>
      <c r="AA232" s="689"/>
      <c r="AB232" s="689"/>
      <c r="AC232" s="689"/>
      <c r="AD232" s="689"/>
      <c r="AE232" s="689"/>
      <c r="AF232" s="689"/>
      <c r="AG232" s="689"/>
      <c r="AH232" s="689"/>
      <c r="AI232" s="689"/>
      <c r="AJ232" s="689"/>
      <c r="AK232" s="689"/>
      <c r="AL232" s="689"/>
      <c r="AM232" s="689"/>
      <c r="AN232" s="689"/>
      <c r="AO232" s="689"/>
      <c r="AP232" s="689"/>
      <c r="AQ232" s="689"/>
      <c r="AR232" s="689"/>
      <c r="AS232" s="689"/>
      <c r="AT232" s="689"/>
      <c r="AU232" s="689"/>
      <c r="AV232" s="689"/>
      <c r="AW232" s="689"/>
      <c r="AX232" s="689"/>
      <c r="AY232" s="689"/>
      <c r="AZ232" s="689"/>
      <c r="BA232" s="689"/>
      <c r="BB232" s="689"/>
      <c r="BC232" s="689"/>
      <c r="BD232" s="689"/>
      <c r="BE232" s="689"/>
      <c r="BF232" s="689"/>
      <c r="BG232" s="689"/>
      <c r="BH232" s="689"/>
      <c r="BI232" s="689"/>
      <c r="BJ232" s="689"/>
      <c r="BK232" s="689"/>
      <c r="BL232" s="689"/>
      <c r="BM232" s="689"/>
      <c r="BN232" s="689"/>
      <c r="BO232" s="689"/>
      <c r="BP232" s="689"/>
      <c r="BQ232" s="689"/>
      <c r="BR232" s="689"/>
      <c r="BS232" s="689"/>
      <c r="BT232" s="689"/>
      <c r="BU232" s="689"/>
      <c r="BV232" s="689"/>
      <c r="BW232" s="421"/>
    </row>
    <row r="233" ht="15.75" customHeight="1">
      <c r="A233" s="634"/>
      <c r="B233" s="421" t="str">
        <f>IF(ISTEXT(A233),SUMIF('Production Calendar'!$F$3:$F$2071,'Garden Layout (to copy)'!$A233,'Production Calendar'!$G$3:$G$2701),"")</f>
        <v/>
      </c>
      <c r="C233" s="656" t="str">
        <f t="shared" si="1"/>
        <v/>
      </c>
      <c r="D233" s="657" t="str">
        <f t="array" ref="D233">IF(ISBLANK(A233),"",XLOOKUP($A233,'Codified Game Plan'!$E$3:$E$477,'Codified Game Plan'!$G$3:$G$477,0))</f>
        <v/>
      </c>
      <c r="E233" s="657" t="str">
        <f>IF(ISBLANK(A233),"",MAXIFS('Codified Game Plan'!$I$3:$I$477,'Codified Game Plan'!$E$3:$E$477,A233))</f>
        <v/>
      </c>
      <c r="F233" s="658" t="str">
        <f t="shared" si="2"/>
        <v>      - </v>
      </c>
      <c r="G233" s="421"/>
      <c r="H233" s="421"/>
      <c r="I233" s="421"/>
      <c r="J233" s="421"/>
      <c r="K233" s="421"/>
      <c r="L233" s="421"/>
      <c r="M233" s="421"/>
      <c r="N233" s="421"/>
      <c r="O233" s="421"/>
      <c r="P233" s="421"/>
      <c r="Q233" s="421"/>
      <c r="R233" s="421"/>
      <c r="S233" s="421"/>
      <c r="T233" s="421"/>
      <c r="U233" s="689"/>
      <c r="V233" s="689"/>
      <c r="W233" s="689"/>
      <c r="X233" s="689"/>
      <c r="Y233" s="689"/>
      <c r="Z233" s="689"/>
      <c r="AA233" s="689"/>
      <c r="AB233" s="689"/>
      <c r="AC233" s="689"/>
      <c r="AD233" s="689"/>
      <c r="AE233" s="689"/>
      <c r="AF233" s="689"/>
      <c r="AG233" s="689"/>
      <c r="AH233" s="689"/>
      <c r="AI233" s="689"/>
      <c r="AJ233" s="689"/>
      <c r="AK233" s="689"/>
      <c r="AL233" s="689"/>
      <c r="AM233" s="689"/>
      <c r="AN233" s="689"/>
      <c r="AO233" s="689"/>
      <c r="AP233" s="689"/>
      <c r="AQ233" s="689"/>
      <c r="AR233" s="689"/>
      <c r="AS233" s="689"/>
      <c r="AT233" s="689"/>
      <c r="AU233" s="689"/>
      <c r="AV233" s="689"/>
      <c r="AW233" s="689"/>
      <c r="AX233" s="689"/>
      <c r="AY233" s="689"/>
      <c r="AZ233" s="689"/>
      <c r="BA233" s="689"/>
      <c r="BB233" s="689"/>
      <c r="BC233" s="689"/>
      <c r="BD233" s="689"/>
      <c r="BE233" s="689"/>
      <c r="BF233" s="689"/>
      <c r="BG233" s="689"/>
      <c r="BH233" s="689"/>
      <c r="BI233" s="689"/>
      <c r="BJ233" s="689"/>
      <c r="BK233" s="689"/>
      <c r="BL233" s="689"/>
      <c r="BM233" s="689"/>
      <c r="BN233" s="689"/>
      <c r="BO233" s="689"/>
      <c r="BP233" s="689"/>
      <c r="BQ233" s="689"/>
      <c r="BR233" s="689"/>
      <c r="BS233" s="689"/>
      <c r="BT233" s="689"/>
      <c r="BU233" s="689"/>
      <c r="BV233" s="689"/>
      <c r="BW233" s="421"/>
    </row>
    <row r="234" ht="15.75" customHeight="1">
      <c r="A234" s="634"/>
      <c r="B234" s="421" t="str">
        <f>IF(ISTEXT(A234),SUMIF('Production Calendar'!$F$3:$F$2071,'Garden Layout (to copy)'!$A234,'Production Calendar'!$G$3:$G$2701),"")</f>
        <v/>
      </c>
      <c r="C234" s="656" t="str">
        <f t="shared" si="1"/>
        <v/>
      </c>
      <c r="D234" s="657" t="str">
        <f t="array" ref="D234">IF(ISBLANK(A234),"",XLOOKUP($A234,'Codified Game Plan'!$E$3:$E$477,'Codified Game Plan'!$G$3:$G$477,0))</f>
        <v/>
      </c>
      <c r="E234" s="657" t="str">
        <f>IF(ISBLANK(A234),"",MAXIFS('Codified Game Plan'!$I$3:$I$477,'Codified Game Plan'!$E$3:$E$477,A234))</f>
        <v/>
      </c>
      <c r="F234" s="658" t="str">
        <f t="shared" si="2"/>
        <v>      - </v>
      </c>
      <c r="G234" s="421"/>
      <c r="H234" s="421"/>
      <c r="I234" s="421"/>
      <c r="J234" s="421"/>
      <c r="K234" s="421"/>
      <c r="L234" s="421"/>
      <c r="M234" s="421"/>
      <c r="N234" s="421"/>
      <c r="O234" s="421"/>
      <c r="P234" s="421"/>
      <c r="Q234" s="421"/>
      <c r="R234" s="421"/>
      <c r="S234" s="421"/>
      <c r="T234" s="421"/>
      <c r="U234" s="689"/>
      <c r="V234" s="689"/>
      <c r="W234" s="689"/>
      <c r="X234" s="689"/>
      <c r="Y234" s="689"/>
      <c r="Z234" s="689"/>
      <c r="AA234" s="689"/>
      <c r="AB234" s="689"/>
      <c r="AC234" s="689"/>
      <c r="AD234" s="689"/>
      <c r="AE234" s="689"/>
      <c r="AF234" s="689"/>
      <c r="AG234" s="689"/>
      <c r="AH234" s="689"/>
      <c r="AI234" s="689"/>
      <c r="AJ234" s="689"/>
      <c r="AK234" s="689"/>
      <c r="AL234" s="689"/>
      <c r="AM234" s="689"/>
      <c r="AN234" s="689"/>
      <c r="AO234" s="689"/>
      <c r="AP234" s="689"/>
      <c r="AQ234" s="689"/>
      <c r="AR234" s="689"/>
      <c r="AS234" s="689"/>
      <c r="AT234" s="689"/>
      <c r="AU234" s="689"/>
      <c r="AV234" s="689"/>
      <c r="AW234" s="689"/>
      <c r="AX234" s="689"/>
      <c r="AY234" s="689"/>
      <c r="AZ234" s="689"/>
      <c r="BA234" s="689"/>
      <c r="BB234" s="689"/>
      <c r="BC234" s="689"/>
      <c r="BD234" s="689"/>
      <c r="BE234" s="689"/>
      <c r="BF234" s="689"/>
      <c r="BG234" s="689"/>
      <c r="BH234" s="689"/>
      <c r="BI234" s="689"/>
      <c r="BJ234" s="689"/>
      <c r="BK234" s="689"/>
      <c r="BL234" s="689"/>
      <c r="BM234" s="689"/>
      <c r="BN234" s="689"/>
      <c r="BO234" s="689"/>
      <c r="BP234" s="689"/>
      <c r="BQ234" s="689"/>
      <c r="BR234" s="689"/>
      <c r="BS234" s="689"/>
      <c r="BT234" s="689"/>
      <c r="BU234" s="689"/>
      <c r="BV234" s="689"/>
      <c r="BW234" s="421"/>
    </row>
    <row r="235" ht="15.75" customHeight="1">
      <c r="A235" s="634"/>
      <c r="B235" s="421" t="str">
        <f>IF(ISTEXT(A235),SUMIF('Production Calendar'!$F$3:$F$2071,'Garden Layout (to copy)'!$A235,'Production Calendar'!$G$3:$G$2701),"")</f>
        <v/>
      </c>
      <c r="C235" s="656" t="str">
        <f t="shared" si="1"/>
        <v/>
      </c>
      <c r="D235" s="657" t="str">
        <f t="array" ref="D235">IF(ISBLANK(A235),"",XLOOKUP($A235,'Codified Game Plan'!$E$3:$E$477,'Codified Game Plan'!$G$3:$G$477,0))</f>
        <v/>
      </c>
      <c r="E235" s="657" t="str">
        <f>IF(ISBLANK(A235),"",MAXIFS('Codified Game Plan'!$I$3:$I$477,'Codified Game Plan'!$E$3:$E$477,A235))</f>
        <v/>
      </c>
      <c r="F235" s="658" t="str">
        <f t="shared" si="2"/>
        <v>      - </v>
      </c>
      <c r="G235" s="421"/>
      <c r="H235" s="421"/>
      <c r="I235" s="421"/>
      <c r="J235" s="421"/>
      <c r="K235" s="421"/>
      <c r="L235" s="421"/>
      <c r="M235" s="421"/>
      <c r="N235" s="421"/>
      <c r="O235" s="421"/>
      <c r="P235" s="421"/>
      <c r="Q235" s="421"/>
      <c r="R235" s="421"/>
      <c r="S235" s="421"/>
      <c r="T235" s="421"/>
      <c r="U235" s="689"/>
      <c r="V235" s="689"/>
      <c r="W235" s="689"/>
      <c r="X235" s="689"/>
      <c r="Y235" s="689"/>
      <c r="Z235" s="689"/>
      <c r="AA235" s="689"/>
      <c r="AB235" s="689"/>
      <c r="AC235" s="689"/>
      <c r="AD235" s="689"/>
      <c r="AE235" s="689"/>
      <c r="AF235" s="689"/>
      <c r="AG235" s="689"/>
      <c r="AH235" s="689"/>
      <c r="AI235" s="689"/>
      <c r="AJ235" s="689"/>
      <c r="AK235" s="689"/>
      <c r="AL235" s="689"/>
      <c r="AM235" s="689"/>
      <c r="AN235" s="689"/>
      <c r="AO235" s="689"/>
      <c r="AP235" s="689"/>
      <c r="AQ235" s="689"/>
      <c r="AR235" s="689"/>
      <c r="AS235" s="689"/>
      <c r="AT235" s="689"/>
      <c r="AU235" s="689"/>
      <c r="AV235" s="689"/>
      <c r="AW235" s="689"/>
      <c r="AX235" s="689"/>
      <c r="AY235" s="689"/>
      <c r="AZ235" s="689"/>
      <c r="BA235" s="689"/>
      <c r="BB235" s="689"/>
      <c r="BC235" s="689"/>
      <c r="BD235" s="689"/>
      <c r="BE235" s="689"/>
      <c r="BF235" s="689"/>
      <c r="BG235" s="689"/>
      <c r="BH235" s="689"/>
      <c r="BI235" s="689"/>
      <c r="BJ235" s="689"/>
      <c r="BK235" s="689"/>
      <c r="BL235" s="689"/>
      <c r="BM235" s="689"/>
      <c r="BN235" s="689"/>
      <c r="BO235" s="689"/>
      <c r="BP235" s="689"/>
      <c r="BQ235" s="689"/>
      <c r="BR235" s="689"/>
      <c r="BS235" s="689"/>
      <c r="BT235" s="689"/>
      <c r="BU235" s="689"/>
      <c r="BV235" s="689"/>
      <c r="BW235" s="421"/>
    </row>
    <row r="236" ht="15.75" customHeight="1">
      <c r="A236" s="634"/>
      <c r="B236" s="421" t="str">
        <f>IF(ISTEXT(A236),SUMIF('Production Calendar'!$F$3:$F$2071,'Garden Layout (to copy)'!$A236,'Production Calendar'!$G$3:$G$2701),"")</f>
        <v/>
      </c>
      <c r="C236" s="656" t="str">
        <f t="shared" si="1"/>
        <v/>
      </c>
      <c r="D236" s="657" t="str">
        <f t="array" ref="D236">IF(ISBLANK(A236),"",XLOOKUP($A236,'Codified Game Plan'!$E$3:$E$477,'Codified Game Plan'!$G$3:$G$477,0))</f>
        <v/>
      </c>
      <c r="E236" s="657" t="str">
        <f>IF(ISBLANK(A236),"",MAXIFS('Codified Game Plan'!$I$3:$I$477,'Codified Game Plan'!$E$3:$E$477,A236))</f>
        <v/>
      </c>
      <c r="F236" s="658" t="str">
        <f t="shared" si="2"/>
        <v>      - </v>
      </c>
      <c r="G236" s="421"/>
      <c r="H236" s="421"/>
      <c r="I236" s="421"/>
      <c r="J236" s="421"/>
      <c r="K236" s="421"/>
      <c r="L236" s="421"/>
      <c r="M236" s="421"/>
      <c r="N236" s="421"/>
      <c r="O236" s="421"/>
      <c r="P236" s="421"/>
      <c r="Q236" s="421"/>
      <c r="R236" s="421"/>
      <c r="S236" s="421"/>
      <c r="T236" s="421"/>
      <c r="U236" s="689"/>
      <c r="V236" s="689"/>
      <c r="W236" s="689"/>
      <c r="X236" s="689"/>
      <c r="Y236" s="689"/>
      <c r="Z236" s="689"/>
      <c r="AA236" s="689"/>
      <c r="AB236" s="689"/>
      <c r="AC236" s="689"/>
      <c r="AD236" s="689"/>
      <c r="AE236" s="689"/>
      <c r="AF236" s="689"/>
      <c r="AG236" s="689"/>
      <c r="AH236" s="689"/>
      <c r="AI236" s="689"/>
      <c r="AJ236" s="689"/>
      <c r="AK236" s="689"/>
      <c r="AL236" s="689"/>
      <c r="AM236" s="689"/>
      <c r="AN236" s="689"/>
      <c r="AO236" s="689"/>
      <c r="AP236" s="689"/>
      <c r="AQ236" s="689"/>
      <c r="AR236" s="689"/>
      <c r="AS236" s="689"/>
      <c r="AT236" s="689"/>
      <c r="AU236" s="689"/>
      <c r="AV236" s="689"/>
      <c r="AW236" s="689"/>
      <c r="AX236" s="689"/>
      <c r="AY236" s="689"/>
      <c r="AZ236" s="689"/>
      <c r="BA236" s="689"/>
      <c r="BB236" s="689"/>
      <c r="BC236" s="689"/>
      <c r="BD236" s="689"/>
      <c r="BE236" s="689"/>
      <c r="BF236" s="689"/>
      <c r="BG236" s="689"/>
      <c r="BH236" s="689"/>
      <c r="BI236" s="689"/>
      <c r="BJ236" s="689"/>
      <c r="BK236" s="689"/>
      <c r="BL236" s="689"/>
      <c r="BM236" s="689"/>
      <c r="BN236" s="689"/>
      <c r="BO236" s="689"/>
      <c r="BP236" s="689"/>
      <c r="BQ236" s="689"/>
      <c r="BR236" s="689"/>
      <c r="BS236" s="689"/>
      <c r="BT236" s="689"/>
      <c r="BU236" s="689"/>
      <c r="BV236" s="689"/>
      <c r="BW236" s="421"/>
    </row>
    <row r="237" ht="15.75" customHeight="1">
      <c r="A237" s="634"/>
      <c r="B237" s="421" t="str">
        <f>IF(ISTEXT(A237),SUMIF('Production Calendar'!$F$3:$F$2071,'Garden Layout (to copy)'!$A237,'Production Calendar'!$G$3:$G$2701),"")</f>
        <v/>
      </c>
      <c r="C237" s="656" t="str">
        <f t="shared" si="1"/>
        <v/>
      </c>
      <c r="D237" s="657" t="str">
        <f t="array" ref="D237">IF(ISBLANK(A237),"",XLOOKUP($A237,'Codified Game Plan'!$E$3:$E$477,'Codified Game Plan'!$G$3:$G$477,0))</f>
        <v/>
      </c>
      <c r="E237" s="657" t="str">
        <f>IF(ISBLANK(A237),"",MAXIFS('Codified Game Plan'!$I$3:$I$477,'Codified Game Plan'!$E$3:$E$477,A237))</f>
        <v/>
      </c>
      <c r="F237" s="658" t="str">
        <f t="shared" si="2"/>
        <v>      - </v>
      </c>
      <c r="G237" s="421"/>
      <c r="H237" s="421"/>
      <c r="I237" s="421"/>
      <c r="J237" s="421"/>
      <c r="K237" s="421"/>
      <c r="L237" s="421"/>
      <c r="M237" s="421"/>
      <c r="N237" s="421"/>
      <c r="O237" s="421"/>
      <c r="P237" s="421"/>
      <c r="Q237" s="421"/>
      <c r="R237" s="421"/>
      <c r="S237" s="421"/>
      <c r="T237" s="421"/>
      <c r="U237" s="689"/>
      <c r="V237" s="689"/>
      <c r="W237" s="689"/>
      <c r="X237" s="689"/>
      <c r="Y237" s="689"/>
      <c r="Z237" s="689"/>
      <c r="AA237" s="689"/>
      <c r="AB237" s="689"/>
      <c r="AC237" s="689"/>
      <c r="AD237" s="689"/>
      <c r="AE237" s="689"/>
      <c r="AF237" s="689"/>
      <c r="AG237" s="689"/>
      <c r="AH237" s="689"/>
      <c r="AI237" s="689"/>
      <c r="AJ237" s="689"/>
      <c r="AK237" s="689"/>
      <c r="AL237" s="689"/>
      <c r="AM237" s="689"/>
      <c r="AN237" s="689"/>
      <c r="AO237" s="689"/>
      <c r="AP237" s="689"/>
      <c r="AQ237" s="689"/>
      <c r="AR237" s="689"/>
      <c r="AS237" s="689"/>
      <c r="AT237" s="689"/>
      <c r="AU237" s="689"/>
      <c r="AV237" s="689"/>
      <c r="AW237" s="689"/>
      <c r="AX237" s="689"/>
      <c r="AY237" s="689"/>
      <c r="AZ237" s="689"/>
      <c r="BA237" s="689"/>
      <c r="BB237" s="689"/>
      <c r="BC237" s="689"/>
      <c r="BD237" s="689"/>
      <c r="BE237" s="689"/>
      <c r="BF237" s="689"/>
      <c r="BG237" s="689"/>
      <c r="BH237" s="689"/>
      <c r="BI237" s="689"/>
      <c r="BJ237" s="689"/>
      <c r="BK237" s="689"/>
      <c r="BL237" s="689"/>
      <c r="BM237" s="689"/>
      <c r="BN237" s="689"/>
      <c r="BO237" s="689"/>
      <c r="BP237" s="689"/>
      <c r="BQ237" s="689"/>
      <c r="BR237" s="689"/>
      <c r="BS237" s="689"/>
      <c r="BT237" s="689"/>
      <c r="BU237" s="689"/>
      <c r="BV237" s="689"/>
      <c r="BW237" s="421"/>
    </row>
    <row r="238" ht="15.75" customHeight="1">
      <c r="A238" s="634"/>
      <c r="B238" s="421" t="str">
        <f>IF(ISTEXT(A238),SUMIF('Production Calendar'!$F$3:$F$2071,'Garden Layout (to copy)'!$A238,'Production Calendar'!$G$3:$G$2701),"")</f>
        <v/>
      </c>
      <c r="C238" s="656" t="str">
        <f t="shared" si="1"/>
        <v/>
      </c>
      <c r="D238" s="657" t="str">
        <f t="array" ref="D238">IF(ISBLANK(A238),"",XLOOKUP($A238,'Codified Game Plan'!$E$3:$E$477,'Codified Game Plan'!$G$3:$G$477,0))</f>
        <v/>
      </c>
      <c r="E238" s="657" t="str">
        <f>IF(ISBLANK(A238),"",MAXIFS('Codified Game Plan'!$I$3:$I$477,'Codified Game Plan'!$E$3:$E$477,A238))</f>
        <v/>
      </c>
      <c r="F238" s="658" t="str">
        <f t="shared" si="2"/>
        <v>      - </v>
      </c>
      <c r="G238" s="421"/>
      <c r="H238" s="421"/>
      <c r="I238" s="421"/>
      <c r="J238" s="421"/>
      <c r="K238" s="421"/>
      <c r="L238" s="421"/>
      <c r="M238" s="421"/>
      <c r="N238" s="421"/>
      <c r="O238" s="421"/>
      <c r="P238" s="421"/>
      <c r="Q238" s="421"/>
      <c r="R238" s="421"/>
      <c r="S238" s="421"/>
      <c r="T238" s="421"/>
      <c r="U238" s="689"/>
      <c r="V238" s="689"/>
      <c r="W238" s="689"/>
      <c r="X238" s="689"/>
      <c r="Y238" s="689"/>
      <c r="Z238" s="689"/>
      <c r="AA238" s="689"/>
      <c r="AB238" s="689"/>
      <c r="AC238" s="689"/>
      <c r="AD238" s="689"/>
      <c r="AE238" s="689"/>
      <c r="AF238" s="689"/>
      <c r="AG238" s="689"/>
      <c r="AH238" s="689"/>
      <c r="AI238" s="689"/>
      <c r="AJ238" s="689"/>
      <c r="AK238" s="689"/>
      <c r="AL238" s="689"/>
      <c r="AM238" s="689"/>
      <c r="AN238" s="689"/>
      <c r="AO238" s="689"/>
      <c r="AP238" s="689"/>
      <c r="AQ238" s="689"/>
      <c r="AR238" s="689"/>
      <c r="AS238" s="689"/>
      <c r="AT238" s="689"/>
      <c r="AU238" s="689"/>
      <c r="AV238" s="689"/>
      <c r="AW238" s="689"/>
      <c r="AX238" s="689"/>
      <c r="AY238" s="689"/>
      <c r="AZ238" s="689"/>
      <c r="BA238" s="689"/>
      <c r="BB238" s="689"/>
      <c r="BC238" s="689"/>
      <c r="BD238" s="689"/>
      <c r="BE238" s="689"/>
      <c r="BF238" s="689"/>
      <c r="BG238" s="689"/>
      <c r="BH238" s="689"/>
      <c r="BI238" s="689"/>
      <c r="BJ238" s="689"/>
      <c r="BK238" s="689"/>
      <c r="BL238" s="689"/>
      <c r="BM238" s="689"/>
      <c r="BN238" s="689"/>
      <c r="BO238" s="689"/>
      <c r="BP238" s="689"/>
      <c r="BQ238" s="689"/>
      <c r="BR238" s="689"/>
      <c r="BS238" s="689"/>
      <c r="BT238" s="689"/>
      <c r="BU238" s="689"/>
      <c r="BV238" s="689"/>
      <c r="BW238" s="421"/>
    </row>
    <row r="239" ht="15.75" customHeight="1">
      <c r="A239" s="634"/>
      <c r="B239" s="421" t="str">
        <f>IF(ISTEXT(A239),SUMIF('Production Calendar'!$F$3:$F$2071,'Garden Layout (to copy)'!$A239,'Production Calendar'!$G$3:$G$2701),"")</f>
        <v/>
      </c>
      <c r="C239" s="656" t="str">
        <f t="shared" si="1"/>
        <v/>
      </c>
      <c r="D239" s="657" t="str">
        <f t="array" ref="D239">IF(ISBLANK(A239),"",XLOOKUP($A239,'Codified Game Plan'!$E$3:$E$477,'Codified Game Plan'!$G$3:$G$477,0))</f>
        <v/>
      </c>
      <c r="E239" s="657" t="str">
        <f>IF(ISBLANK(A239),"",MAXIFS('Codified Game Plan'!$I$3:$I$477,'Codified Game Plan'!$E$3:$E$477,A239))</f>
        <v/>
      </c>
      <c r="F239" s="658" t="str">
        <f t="shared" si="2"/>
        <v>      - </v>
      </c>
      <c r="G239" s="421"/>
      <c r="H239" s="421"/>
      <c r="I239" s="421"/>
      <c r="J239" s="421"/>
      <c r="K239" s="421"/>
      <c r="L239" s="421"/>
      <c r="M239" s="421"/>
      <c r="N239" s="421"/>
      <c r="O239" s="421"/>
      <c r="P239" s="421"/>
      <c r="Q239" s="421"/>
      <c r="R239" s="421"/>
      <c r="S239" s="421"/>
      <c r="T239" s="421"/>
      <c r="U239" s="689"/>
      <c r="V239" s="689"/>
      <c r="W239" s="689"/>
      <c r="X239" s="689"/>
      <c r="Y239" s="689"/>
      <c r="Z239" s="689"/>
      <c r="AA239" s="689"/>
      <c r="AB239" s="689"/>
      <c r="AC239" s="689"/>
      <c r="AD239" s="689"/>
      <c r="AE239" s="689"/>
      <c r="AF239" s="689"/>
      <c r="AG239" s="689"/>
      <c r="AH239" s="689"/>
      <c r="AI239" s="689"/>
      <c r="AJ239" s="689"/>
      <c r="AK239" s="689"/>
      <c r="AL239" s="689"/>
      <c r="AM239" s="689"/>
      <c r="AN239" s="689"/>
      <c r="AO239" s="689"/>
      <c r="AP239" s="689"/>
      <c r="AQ239" s="689"/>
      <c r="AR239" s="689"/>
      <c r="AS239" s="689"/>
      <c r="AT239" s="689"/>
      <c r="AU239" s="689"/>
      <c r="AV239" s="689"/>
      <c r="AW239" s="689"/>
      <c r="AX239" s="689"/>
      <c r="AY239" s="689"/>
      <c r="AZ239" s="689"/>
      <c r="BA239" s="689"/>
      <c r="BB239" s="689"/>
      <c r="BC239" s="689"/>
      <c r="BD239" s="689"/>
      <c r="BE239" s="689"/>
      <c r="BF239" s="689"/>
      <c r="BG239" s="689"/>
      <c r="BH239" s="689"/>
      <c r="BI239" s="689"/>
      <c r="BJ239" s="689"/>
      <c r="BK239" s="689"/>
      <c r="BL239" s="689"/>
      <c r="BM239" s="689"/>
      <c r="BN239" s="689"/>
      <c r="BO239" s="689"/>
      <c r="BP239" s="689"/>
      <c r="BQ239" s="689"/>
      <c r="BR239" s="689"/>
      <c r="BS239" s="689"/>
      <c r="BT239" s="689"/>
      <c r="BU239" s="689"/>
      <c r="BV239" s="689"/>
      <c r="BW239" s="421"/>
    </row>
    <row r="240" ht="15.75" customHeight="1">
      <c r="A240" s="634"/>
      <c r="B240" s="421" t="str">
        <f>IF(ISTEXT(A240),SUMIF('Production Calendar'!$F$3:$F$2071,'Garden Layout (to copy)'!$A240,'Production Calendar'!$G$3:$G$2701),"")</f>
        <v/>
      </c>
      <c r="C240" s="656" t="str">
        <f t="shared" si="1"/>
        <v/>
      </c>
      <c r="D240" s="657" t="str">
        <f t="array" ref="D240">IF(ISBLANK(A240),"",XLOOKUP($A240,'Codified Game Plan'!$E$3:$E$477,'Codified Game Plan'!$G$3:$G$477,0))</f>
        <v/>
      </c>
      <c r="E240" s="657" t="str">
        <f>IF(ISBLANK(A240),"",MAXIFS('Codified Game Plan'!$I$3:$I$477,'Codified Game Plan'!$E$3:$E$477,A240))</f>
        <v/>
      </c>
      <c r="F240" s="658" t="str">
        <f t="shared" si="2"/>
        <v>      - </v>
      </c>
      <c r="G240" s="421"/>
      <c r="H240" s="421"/>
      <c r="I240" s="421"/>
      <c r="J240" s="421"/>
      <c r="K240" s="421"/>
      <c r="L240" s="421"/>
      <c r="M240" s="421"/>
      <c r="N240" s="421"/>
      <c r="O240" s="421"/>
      <c r="P240" s="421"/>
      <c r="Q240" s="421"/>
      <c r="R240" s="421"/>
      <c r="S240" s="421"/>
      <c r="T240" s="421"/>
      <c r="U240" s="689"/>
      <c r="V240" s="689"/>
      <c r="W240" s="689"/>
      <c r="X240" s="689"/>
      <c r="Y240" s="689"/>
      <c r="Z240" s="689"/>
      <c r="AA240" s="689"/>
      <c r="AB240" s="689"/>
      <c r="AC240" s="689"/>
      <c r="AD240" s="689"/>
      <c r="AE240" s="689"/>
      <c r="AF240" s="689"/>
      <c r="AG240" s="689"/>
      <c r="AH240" s="689"/>
      <c r="AI240" s="689"/>
      <c r="AJ240" s="689"/>
      <c r="AK240" s="689"/>
      <c r="AL240" s="689"/>
      <c r="AM240" s="689"/>
      <c r="AN240" s="689"/>
      <c r="AO240" s="689"/>
      <c r="AP240" s="689"/>
      <c r="AQ240" s="689"/>
      <c r="AR240" s="689"/>
      <c r="AS240" s="689"/>
      <c r="AT240" s="689"/>
      <c r="AU240" s="689"/>
      <c r="AV240" s="689"/>
      <c r="AW240" s="689"/>
      <c r="AX240" s="689"/>
      <c r="AY240" s="689"/>
      <c r="AZ240" s="689"/>
      <c r="BA240" s="689"/>
      <c r="BB240" s="689"/>
      <c r="BC240" s="689"/>
      <c r="BD240" s="689"/>
      <c r="BE240" s="689"/>
      <c r="BF240" s="689"/>
      <c r="BG240" s="689"/>
      <c r="BH240" s="689"/>
      <c r="BI240" s="689"/>
      <c r="BJ240" s="689"/>
      <c r="BK240" s="689"/>
      <c r="BL240" s="689"/>
      <c r="BM240" s="689"/>
      <c r="BN240" s="689"/>
      <c r="BO240" s="689"/>
      <c r="BP240" s="689"/>
      <c r="BQ240" s="689"/>
      <c r="BR240" s="689"/>
      <c r="BS240" s="689"/>
      <c r="BT240" s="689"/>
      <c r="BU240" s="689"/>
      <c r="BV240" s="689"/>
      <c r="BW240" s="421"/>
    </row>
    <row r="241" ht="15.75" customHeight="1">
      <c r="A241" s="634"/>
      <c r="B241" s="421" t="str">
        <f>IF(ISTEXT(A241),SUMIF('Production Calendar'!$F$3:$F$2071,'Garden Layout (to copy)'!$A241,'Production Calendar'!$G$3:$G$2701),"")</f>
        <v/>
      </c>
      <c r="C241" s="656" t="str">
        <f t="shared" si="1"/>
        <v/>
      </c>
      <c r="D241" s="657" t="str">
        <f t="array" ref="D241">IF(ISBLANK(A241),"",XLOOKUP($A241,'Codified Game Plan'!$E$3:$E$477,'Codified Game Plan'!$G$3:$G$477,0))</f>
        <v/>
      </c>
      <c r="E241" s="657" t="str">
        <f>IF(ISBLANK(A241),"",MAXIFS('Codified Game Plan'!$I$3:$I$477,'Codified Game Plan'!$E$3:$E$477,A241))</f>
        <v/>
      </c>
      <c r="F241" s="658" t="str">
        <f t="shared" si="2"/>
        <v>      - </v>
      </c>
      <c r="G241" s="421"/>
      <c r="H241" s="421"/>
      <c r="I241" s="421"/>
      <c r="J241" s="421"/>
      <c r="K241" s="421"/>
      <c r="L241" s="421"/>
      <c r="M241" s="421"/>
      <c r="N241" s="421"/>
      <c r="O241" s="421"/>
      <c r="P241" s="421"/>
      <c r="Q241" s="421"/>
      <c r="R241" s="421"/>
      <c r="S241" s="421"/>
      <c r="T241" s="421"/>
      <c r="U241" s="689"/>
      <c r="V241" s="689"/>
      <c r="W241" s="689"/>
      <c r="X241" s="689"/>
      <c r="Y241" s="689"/>
      <c r="Z241" s="689"/>
      <c r="AA241" s="689"/>
      <c r="AB241" s="689"/>
      <c r="AC241" s="689"/>
      <c r="AD241" s="689"/>
      <c r="AE241" s="689"/>
      <c r="AF241" s="689"/>
      <c r="AG241" s="689"/>
      <c r="AH241" s="689"/>
      <c r="AI241" s="689"/>
      <c r="AJ241" s="689"/>
      <c r="AK241" s="689"/>
      <c r="AL241" s="689"/>
      <c r="AM241" s="689"/>
      <c r="AN241" s="689"/>
      <c r="AO241" s="689"/>
      <c r="AP241" s="689"/>
      <c r="AQ241" s="689"/>
      <c r="AR241" s="689"/>
      <c r="AS241" s="689"/>
      <c r="AT241" s="689"/>
      <c r="AU241" s="689"/>
      <c r="AV241" s="689"/>
      <c r="AW241" s="689"/>
      <c r="AX241" s="689"/>
      <c r="AY241" s="689"/>
      <c r="AZ241" s="689"/>
      <c r="BA241" s="689"/>
      <c r="BB241" s="689"/>
      <c r="BC241" s="689"/>
      <c r="BD241" s="689"/>
      <c r="BE241" s="689"/>
      <c r="BF241" s="689"/>
      <c r="BG241" s="689"/>
      <c r="BH241" s="689"/>
      <c r="BI241" s="689"/>
      <c r="BJ241" s="689"/>
      <c r="BK241" s="689"/>
      <c r="BL241" s="689"/>
      <c r="BM241" s="689"/>
      <c r="BN241" s="689"/>
      <c r="BO241" s="689"/>
      <c r="BP241" s="689"/>
      <c r="BQ241" s="689"/>
      <c r="BR241" s="689"/>
      <c r="BS241" s="689"/>
      <c r="BT241" s="689"/>
      <c r="BU241" s="689"/>
      <c r="BV241" s="689"/>
      <c r="BW241" s="421"/>
    </row>
    <row r="242" ht="15.75" customHeight="1">
      <c r="A242" s="634"/>
      <c r="B242" s="421" t="str">
        <f>IF(ISTEXT(A242),SUMIF('Production Calendar'!$F$3:$F$2071,'Garden Layout (to copy)'!$A242,'Production Calendar'!$G$3:$G$2701),"")</f>
        <v/>
      </c>
      <c r="C242" s="656" t="str">
        <f t="shared" si="1"/>
        <v/>
      </c>
      <c r="D242" s="657" t="str">
        <f t="array" ref="D242">IF(ISBLANK(A242),"",XLOOKUP($A242,'Codified Game Plan'!$E$3:$E$477,'Codified Game Plan'!$G$3:$G$477,0))</f>
        <v/>
      </c>
      <c r="E242" s="657" t="str">
        <f>IF(ISBLANK(A242),"",MAXIFS('Codified Game Plan'!$I$3:$I$477,'Codified Game Plan'!$E$3:$E$477,A242))</f>
        <v/>
      </c>
      <c r="F242" s="658" t="str">
        <f t="shared" si="2"/>
        <v>      - </v>
      </c>
      <c r="G242" s="421"/>
      <c r="H242" s="421"/>
      <c r="I242" s="421"/>
      <c r="J242" s="421"/>
      <c r="K242" s="421"/>
      <c r="L242" s="421"/>
      <c r="M242" s="421"/>
      <c r="N242" s="421"/>
      <c r="O242" s="421"/>
      <c r="P242" s="421"/>
      <c r="Q242" s="421"/>
      <c r="R242" s="421"/>
      <c r="S242" s="421"/>
      <c r="T242" s="421"/>
      <c r="U242" s="689"/>
      <c r="V242" s="689"/>
      <c r="W242" s="689"/>
      <c r="X242" s="689"/>
      <c r="Y242" s="689"/>
      <c r="Z242" s="689"/>
      <c r="AA242" s="689"/>
      <c r="AB242" s="689"/>
      <c r="AC242" s="689"/>
      <c r="AD242" s="689"/>
      <c r="AE242" s="689"/>
      <c r="AF242" s="689"/>
      <c r="AG242" s="689"/>
      <c r="AH242" s="689"/>
      <c r="AI242" s="689"/>
      <c r="AJ242" s="689"/>
      <c r="AK242" s="689"/>
      <c r="AL242" s="689"/>
      <c r="AM242" s="689"/>
      <c r="AN242" s="689"/>
      <c r="AO242" s="689"/>
      <c r="AP242" s="689"/>
      <c r="AQ242" s="689"/>
      <c r="AR242" s="689"/>
      <c r="AS242" s="689"/>
      <c r="AT242" s="689"/>
      <c r="AU242" s="689"/>
      <c r="AV242" s="689"/>
      <c r="AW242" s="689"/>
      <c r="AX242" s="689"/>
      <c r="AY242" s="689"/>
      <c r="AZ242" s="689"/>
      <c r="BA242" s="689"/>
      <c r="BB242" s="689"/>
      <c r="BC242" s="689"/>
      <c r="BD242" s="689"/>
      <c r="BE242" s="689"/>
      <c r="BF242" s="689"/>
      <c r="BG242" s="689"/>
      <c r="BH242" s="689"/>
      <c r="BI242" s="689"/>
      <c r="BJ242" s="689"/>
      <c r="BK242" s="689"/>
      <c r="BL242" s="689"/>
      <c r="BM242" s="689"/>
      <c r="BN242" s="689"/>
      <c r="BO242" s="689"/>
      <c r="BP242" s="689"/>
      <c r="BQ242" s="689"/>
      <c r="BR242" s="689"/>
      <c r="BS242" s="689"/>
      <c r="BT242" s="689"/>
      <c r="BU242" s="689"/>
      <c r="BV242" s="689"/>
      <c r="BW242" s="421"/>
    </row>
    <row r="243" ht="15.75" customHeight="1">
      <c r="A243" s="634"/>
      <c r="B243" s="421" t="str">
        <f>IF(ISTEXT(A243),SUMIF('Production Calendar'!$F$3:$F$2071,'Garden Layout (to copy)'!$A243,'Production Calendar'!$G$3:$G$2701),"")</f>
        <v/>
      </c>
      <c r="C243" s="656" t="str">
        <f t="shared" si="1"/>
        <v/>
      </c>
      <c r="D243" s="657" t="str">
        <f t="array" ref="D243">IF(ISBLANK(A243),"",XLOOKUP($A243,'Codified Game Plan'!$E$3:$E$477,'Codified Game Plan'!$G$3:$G$477,0))</f>
        <v/>
      </c>
      <c r="E243" s="657" t="str">
        <f>IF(ISBLANK(A243),"",MAXIFS('Codified Game Plan'!$I$3:$I$477,'Codified Game Plan'!$E$3:$E$477,A243))</f>
        <v/>
      </c>
      <c r="F243" s="658" t="str">
        <f t="shared" si="2"/>
        <v>      - </v>
      </c>
      <c r="G243" s="421"/>
      <c r="H243" s="421"/>
      <c r="I243" s="421"/>
      <c r="J243" s="421"/>
      <c r="K243" s="421"/>
      <c r="L243" s="421"/>
      <c r="M243" s="421"/>
      <c r="N243" s="421"/>
      <c r="O243" s="421"/>
      <c r="P243" s="421"/>
      <c r="Q243" s="421"/>
      <c r="R243" s="421"/>
      <c r="S243" s="421"/>
      <c r="T243" s="421"/>
      <c r="U243" s="689"/>
      <c r="V243" s="689"/>
      <c r="W243" s="689"/>
      <c r="X243" s="689"/>
      <c r="Y243" s="689"/>
      <c r="Z243" s="689"/>
      <c r="AA243" s="689"/>
      <c r="AB243" s="689"/>
      <c r="AC243" s="689"/>
      <c r="AD243" s="689"/>
      <c r="AE243" s="689"/>
      <c r="AF243" s="689"/>
      <c r="AG243" s="689"/>
      <c r="AH243" s="689"/>
      <c r="AI243" s="689"/>
      <c r="AJ243" s="689"/>
      <c r="AK243" s="689"/>
      <c r="AL243" s="689"/>
      <c r="AM243" s="689"/>
      <c r="AN243" s="689"/>
      <c r="AO243" s="689"/>
      <c r="AP243" s="689"/>
      <c r="AQ243" s="689"/>
      <c r="AR243" s="689"/>
      <c r="AS243" s="689"/>
      <c r="AT243" s="689"/>
      <c r="AU243" s="689"/>
      <c r="AV243" s="689"/>
      <c r="AW243" s="689"/>
      <c r="AX243" s="689"/>
      <c r="AY243" s="689"/>
      <c r="AZ243" s="689"/>
      <c r="BA243" s="689"/>
      <c r="BB243" s="689"/>
      <c r="BC243" s="689"/>
      <c r="BD243" s="689"/>
      <c r="BE243" s="689"/>
      <c r="BF243" s="689"/>
      <c r="BG243" s="689"/>
      <c r="BH243" s="689"/>
      <c r="BI243" s="689"/>
      <c r="BJ243" s="689"/>
      <c r="BK243" s="689"/>
      <c r="BL243" s="689"/>
      <c r="BM243" s="689"/>
      <c r="BN243" s="689"/>
      <c r="BO243" s="689"/>
      <c r="BP243" s="689"/>
      <c r="BQ243" s="689"/>
      <c r="BR243" s="689"/>
      <c r="BS243" s="689"/>
      <c r="BT243" s="689"/>
      <c r="BU243" s="689"/>
      <c r="BV243" s="689"/>
      <c r="BW243" s="421"/>
    </row>
    <row r="244" ht="15.75" customHeight="1">
      <c r="A244" s="634"/>
      <c r="B244" s="421" t="str">
        <f>IF(ISTEXT(A244),SUMIF('Production Calendar'!$F$3:$F$2071,'Garden Layout (to copy)'!$A244,'Production Calendar'!$G$3:$G$2701),"")</f>
        <v/>
      </c>
      <c r="C244" s="656" t="str">
        <f t="shared" si="1"/>
        <v/>
      </c>
      <c r="D244" s="657" t="str">
        <f t="array" ref="D244">IF(ISBLANK(A244),"",XLOOKUP($A244,'Codified Game Plan'!$E$3:$E$477,'Codified Game Plan'!$G$3:$G$477,0))</f>
        <v/>
      </c>
      <c r="E244" s="657" t="str">
        <f>IF(ISBLANK(A244),"",MAXIFS('Codified Game Plan'!$I$3:$I$477,'Codified Game Plan'!$E$3:$E$477,A244))</f>
        <v/>
      </c>
      <c r="F244" s="658" t="str">
        <f t="shared" si="2"/>
        <v>      - </v>
      </c>
      <c r="G244" s="421"/>
      <c r="H244" s="421"/>
      <c r="I244" s="421"/>
      <c r="J244" s="421"/>
      <c r="K244" s="421"/>
      <c r="L244" s="421"/>
      <c r="M244" s="421"/>
      <c r="N244" s="421"/>
      <c r="O244" s="421"/>
      <c r="P244" s="421"/>
      <c r="Q244" s="421"/>
      <c r="R244" s="421"/>
      <c r="S244" s="421"/>
      <c r="T244" s="421"/>
      <c r="U244" s="689"/>
      <c r="V244" s="689"/>
      <c r="W244" s="689"/>
      <c r="X244" s="689"/>
      <c r="Y244" s="689"/>
      <c r="Z244" s="689"/>
      <c r="AA244" s="689"/>
      <c r="AB244" s="689"/>
      <c r="AC244" s="689"/>
      <c r="AD244" s="689"/>
      <c r="AE244" s="689"/>
      <c r="AF244" s="689"/>
      <c r="AG244" s="689"/>
      <c r="AH244" s="689"/>
      <c r="AI244" s="689"/>
      <c r="AJ244" s="689"/>
      <c r="AK244" s="689"/>
      <c r="AL244" s="689"/>
      <c r="AM244" s="689"/>
      <c r="AN244" s="689"/>
      <c r="AO244" s="689"/>
      <c r="AP244" s="689"/>
      <c r="AQ244" s="689"/>
      <c r="AR244" s="689"/>
      <c r="AS244" s="689"/>
      <c r="AT244" s="689"/>
      <c r="AU244" s="689"/>
      <c r="AV244" s="689"/>
      <c r="AW244" s="689"/>
      <c r="AX244" s="689"/>
      <c r="AY244" s="689"/>
      <c r="AZ244" s="689"/>
      <c r="BA244" s="689"/>
      <c r="BB244" s="689"/>
      <c r="BC244" s="689"/>
      <c r="BD244" s="689"/>
      <c r="BE244" s="689"/>
      <c r="BF244" s="689"/>
      <c r="BG244" s="689"/>
      <c r="BH244" s="689"/>
      <c r="BI244" s="689"/>
      <c r="BJ244" s="689"/>
      <c r="BK244" s="689"/>
      <c r="BL244" s="689"/>
      <c r="BM244" s="689"/>
      <c r="BN244" s="689"/>
      <c r="BO244" s="689"/>
      <c r="BP244" s="689"/>
      <c r="BQ244" s="689"/>
      <c r="BR244" s="689"/>
      <c r="BS244" s="689"/>
      <c r="BT244" s="689"/>
      <c r="BU244" s="689"/>
      <c r="BV244" s="689"/>
      <c r="BW244" s="421"/>
    </row>
    <row r="245" ht="15.75" customHeight="1">
      <c r="A245" s="634"/>
      <c r="B245" s="421" t="str">
        <f>IF(ISTEXT(A245),SUMIF('Production Calendar'!$F$3:$F$2071,'Garden Layout (to copy)'!$A245,'Production Calendar'!$G$3:$G$2701),"")</f>
        <v/>
      </c>
      <c r="C245" s="656" t="str">
        <f t="shared" si="1"/>
        <v/>
      </c>
      <c r="D245" s="657" t="str">
        <f t="array" ref="D245">IF(ISBLANK(A245),"",XLOOKUP($A245,'Codified Game Plan'!$E$3:$E$477,'Codified Game Plan'!$G$3:$G$477,0))</f>
        <v/>
      </c>
      <c r="E245" s="657" t="str">
        <f>IF(ISBLANK(A245),"",MAXIFS('Codified Game Plan'!$I$3:$I$477,'Codified Game Plan'!$E$3:$E$477,A245))</f>
        <v/>
      </c>
      <c r="F245" s="658" t="str">
        <f t="shared" si="2"/>
        <v>      - </v>
      </c>
      <c r="G245" s="421"/>
      <c r="H245" s="421"/>
      <c r="I245" s="421"/>
      <c r="J245" s="421"/>
      <c r="K245" s="421"/>
      <c r="L245" s="421"/>
      <c r="M245" s="421"/>
      <c r="N245" s="421"/>
      <c r="O245" s="421"/>
      <c r="P245" s="421"/>
      <c r="Q245" s="421"/>
      <c r="R245" s="421"/>
      <c r="S245" s="421"/>
      <c r="T245" s="421"/>
      <c r="U245" s="689"/>
      <c r="V245" s="689"/>
      <c r="W245" s="689"/>
      <c r="X245" s="689"/>
      <c r="Y245" s="689"/>
      <c r="Z245" s="689"/>
      <c r="AA245" s="689"/>
      <c r="AB245" s="689"/>
      <c r="AC245" s="689"/>
      <c r="AD245" s="689"/>
      <c r="AE245" s="689"/>
      <c r="AF245" s="689"/>
      <c r="AG245" s="689"/>
      <c r="AH245" s="689"/>
      <c r="AI245" s="689"/>
      <c r="AJ245" s="689"/>
      <c r="AK245" s="689"/>
      <c r="AL245" s="689"/>
      <c r="AM245" s="689"/>
      <c r="AN245" s="689"/>
      <c r="AO245" s="689"/>
      <c r="AP245" s="689"/>
      <c r="AQ245" s="689"/>
      <c r="AR245" s="689"/>
      <c r="AS245" s="689"/>
      <c r="AT245" s="689"/>
      <c r="AU245" s="689"/>
      <c r="AV245" s="689"/>
      <c r="AW245" s="689"/>
      <c r="AX245" s="689"/>
      <c r="AY245" s="689"/>
      <c r="AZ245" s="689"/>
      <c r="BA245" s="689"/>
      <c r="BB245" s="689"/>
      <c r="BC245" s="689"/>
      <c r="BD245" s="689"/>
      <c r="BE245" s="689"/>
      <c r="BF245" s="689"/>
      <c r="BG245" s="689"/>
      <c r="BH245" s="689"/>
      <c r="BI245" s="689"/>
      <c r="BJ245" s="689"/>
      <c r="BK245" s="689"/>
      <c r="BL245" s="689"/>
      <c r="BM245" s="689"/>
      <c r="BN245" s="689"/>
      <c r="BO245" s="689"/>
      <c r="BP245" s="689"/>
      <c r="BQ245" s="689"/>
      <c r="BR245" s="689"/>
      <c r="BS245" s="689"/>
      <c r="BT245" s="689"/>
      <c r="BU245" s="689"/>
      <c r="BV245" s="689"/>
      <c r="BW245" s="421"/>
    </row>
    <row r="246" ht="15.75" customHeight="1">
      <c r="A246" s="634"/>
      <c r="B246" s="421" t="str">
        <f>IF(ISTEXT(A246),SUMIF('Production Calendar'!$F$3:$F$2071,'Garden Layout (to copy)'!$A246,'Production Calendar'!$G$3:$G$2701),"")</f>
        <v/>
      </c>
      <c r="C246" s="656" t="str">
        <f t="shared" si="1"/>
        <v/>
      </c>
      <c r="D246" s="657" t="str">
        <f t="array" ref="D246">IF(ISBLANK(A246),"",XLOOKUP($A246,'Codified Game Plan'!$E$3:$E$477,'Codified Game Plan'!$G$3:$G$477,0))</f>
        <v/>
      </c>
      <c r="E246" s="657" t="str">
        <f>IF(ISBLANK(A246),"",MAXIFS('Codified Game Plan'!$I$3:$I$477,'Codified Game Plan'!$E$3:$E$477,A246))</f>
        <v/>
      </c>
      <c r="F246" s="658" t="str">
        <f t="shared" si="2"/>
        <v>      - </v>
      </c>
      <c r="G246" s="421"/>
      <c r="H246" s="421"/>
      <c r="I246" s="421"/>
      <c r="J246" s="421"/>
      <c r="K246" s="421"/>
      <c r="L246" s="421"/>
      <c r="M246" s="421"/>
      <c r="N246" s="421"/>
      <c r="O246" s="421"/>
      <c r="P246" s="421"/>
      <c r="Q246" s="421"/>
      <c r="R246" s="421"/>
      <c r="S246" s="421"/>
      <c r="T246" s="421"/>
      <c r="U246" s="689"/>
      <c r="V246" s="689"/>
      <c r="W246" s="689"/>
      <c r="X246" s="689"/>
      <c r="Y246" s="689"/>
      <c r="Z246" s="689"/>
      <c r="AA246" s="689"/>
      <c r="AB246" s="689"/>
      <c r="AC246" s="689"/>
      <c r="AD246" s="689"/>
      <c r="AE246" s="689"/>
      <c r="AF246" s="689"/>
      <c r="AG246" s="689"/>
      <c r="AH246" s="689"/>
      <c r="AI246" s="689"/>
      <c r="AJ246" s="689"/>
      <c r="AK246" s="689"/>
      <c r="AL246" s="689"/>
      <c r="AM246" s="689"/>
      <c r="AN246" s="689"/>
      <c r="AO246" s="689"/>
      <c r="AP246" s="689"/>
      <c r="AQ246" s="689"/>
      <c r="AR246" s="689"/>
      <c r="AS246" s="689"/>
      <c r="AT246" s="689"/>
      <c r="AU246" s="689"/>
      <c r="AV246" s="689"/>
      <c r="AW246" s="689"/>
      <c r="AX246" s="689"/>
      <c r="AY246" s="689"/>
      <c r="AZ246" s="689"/>
      <c r="BA246" s="689"/>
      <c r="BB246" s="689"/>
      <c r="BC246" s="689"/>
      <c r="BD246" s="689"/>
      <c r="BE246" s="689"/>
      <c r="BF246" s="689"/>
      <c r="BG246" s="689"/>
      <c r="BH246" s="689"/>
      <c r="BI246" s="689"/>
      <c r="BJ246" s="689"/>
      <c r="BK246" s="689"/>
      <c r="BL246" s="689"/>
      <c r="BM246" s="689"/>
      <c r="BN246" s="689"/>
      <c r="BO246" s="689"/>
      <c r="BP246" s="689"/>
      <c r="BQ246" s="689"/>
      <c r="BR246" s="689"/>
      <c r="BS246" s="689"/>
      <c r="BT246" s="689"/>
      <c r="BU246" s="689"/>
      <c r="BV246" s="689"/>
      <c r="BW246" s="421"/>
    </row>
    <row r="247" ht="15.75" customHeight="1">
      <c r="A247" s="634"/>
      <c r="B247" s="421" t="str">
        <f>IF(ISTEXT(A247),SUMIF('Production Calendar'!$F$3:$F$2071,'Garden Layout (to copy)'!$A247,'Production Calendar'!$G$3:$G$2701),"")</f>
        <v/>
      </c>
      <c r="C247" s="656" t="str">
        <f t="shared" si="1"/>
        <v/>
      </c>
      <c r="D247" s="657" t="str">
        <f t="array" ref="D247">IF(ISBLANK(A247),"",XLOOKUP($A247,'Codified Game Plan'!$E$3:$E$477,'Codified Game Plan'!$G$3:$G$477,0))</f>
        <v/>
      </c>
      <c r="E247" s="657" t="str">
        <f>IF(ISBLANK(A247),"",MAXIFS('Codified Game Plan'!$I$3:$I$477,'Codified Game Plan'!$E$3:$E$477,A247))</f>
        <v/>
      </c>
      <c r="F247" s="658" t="str">
        <f t="shared" si="2"/>
        <v>      - </v>
      </c>
      <c r="G247" s="421"/>
      <c r="H247" s="421"/>
      <c r="I247" s="421"/>
      <c r="J247" s="421"/>
      <c r="K247" s="421"/>
      <c r="L247" s="421"/>
      <c r="M247" s="421"/>
      <c r="N247" s="421"/>
      <c r="O247" s="421"/>
      <c r="P247" s="421"/>
      <c r="Q247" s="421"/>
      <c r="R247" s="421"/>
      <c r="S247" s="421"/>
      <c r="T247" s="421"/>
      <c r="U247" s="689"/>
      <c r="V247" s="689"/>
      <c r="W247" s="689"/>
      <c r="X247" s="689"/>
      <c r="Y247" s="689"/>
      <c r="Z247" s="689"/>
      <c r="AA247" s="689"/>
      <c r="AB247" s="689"/>
      <c r="AC247" s="689"/>
      <c r="AD247" s="689"/>
      <c r="AE247" s="689"/>
      <c r="AF247" s="689"/>
      <c r="AG247" s="689"/>
      <c r="AH247" s="689"/>
      <c r="AI247" s="689"/>
      <c r="AJ247" s="689"/>
      <c r="AK247" s="689"/>
      <c r="AL247" s="689"/>
      <c r="AM247" s="689"/>
      <c r="AN247" s="689"/>
      <c r="AO247" s="689"/>
      <c r="AP247" s="689"/>
      <c r="AQ247" s="689"/>
      <c r="AR247" s="689"/>
      <c r="AS247" s="689"/>
      <c r="AT247" s="689"/>
      <c r="AU247" s="689"/>
      <c r="AV247" s="689"/>
      <c r="AW247" s="689"/>
      <c r="AX247" s="689"/>
      <c r="AY247" s="689"/>
      <c r="AZ247" s="689"/>
      <c r="BA247" s="689"/>
      <c r="BB247" s="689"/>
      <c r="BC247" s="689"/>
      <c r="BD247" s="689"/>
      <c r="BE247" s="689"/>
      <c r="BF247" s="689"/>
      <c r="BG247" s="689"/>
      <c r="BH247" s="689"/>
      <c r="BI247" s="689"/>
      <c r="BJ247" s="689"/>
      <c r="BK247" s="689"/>
      <c r="BL247" s="689"/>
      <c r="BM247" s="689"/>
      <c r="BN247" s="689"/>
      <c r="BO247" s="689"/>
      <c r="BP247" s="689"/>
      <c r="BQ247" s="689"/>
      <c r="BR247" s="689"/>
      <c r="BS247" s="689"/>
      <c r="BT247" s="689"/>
      <c r="BU247" s="689"/>
      <c r="BV247" s="689"/>
      <c r="BW247" s="421"/>
    </row>
    <row r="248" ht="15.75" customHeight="1">
      <c r="A248" s="634"/>
      <c r="B248" s="421" t="str">
        <f>IF(ISTEXT(A248),SUMIF('Production Calendar'!$F$3:$F$2071,'Garden Layout (to copy)'!$A248,'Production Calendar'!$G$3:$G$2701),"")</f>
        <v/>
      </c>
      <c r="C248" s="656" t="str">
        <f t="shared" si="1"/>
        <v/>
      </c>
      <c r="D248" s="657" t="str">
        <f t="array" ref="D248">IF(ISBLANK(A248),"",XLOOKUP($A248,'Codified Game Plan'!$E$3:$E$477,'Codified Game Plan'!$G$3:$G$477,0))</f>
        <v/>
      </c>
      <c r="E248" s="657" t="str">
        <f>IF(ISBLANK(A248),"",MAXIFS('Codified Game Plan'!$I$3:$I$477,'Codified Game Plan'!$E$3:$E$477,A248))</f>
        <v/>
      </c>
      <c r="F248" s="658" t="str">
        <f t="shared" si="2"/>
        <v>      - </v>
      </c>
      <c r="G248" s="421"/>
      <c r="H248" s="421"/>
      <c r="I248" s="421"/>
      <c r="J248" s="421"/>
      <c r="K248" s="421"/>
      <c r="L248" s="421"/>
      <c r="M248" s="421"/>
      <c r="N248" s="421"/>
      <c r="O248" s="421"/>
      <c r="P248" s="421"/>
      <c r="Q248" s="421"/>
      <c r="R248" s="421"/>
      <c r="S248" s="421"/>
      <c r="T248" s="421"/>
      <c r="U248" s="689"/>
      <c r="V248" s="689"/>
      <c r="W248" s="689"/>
      <c r="X248" s="689"/>
      <c r="Y248" s="689"/>
      <c r="Z248" s="689"/>
      <c r="AA248" s="689"/>
      <c r="AB248" s="689"/>
      <c r="AC248" s="689"/>
      <c r="AD248" s="689"/>
      <c r="AE248" s="689"/>
      <c r="AF248" s="689"/>
      <c r="AG248" s="689"/>
      <c r="AH248" s="689"/>
      <c r="AI248" s="689"/>
      <c r="AJ248" s="689"/>
      <c r="AK248" s="689"/>
      <c r="AL248" s="689"/>
      <c r="AM248" s="689"/>
      <c r="AN248" s="689"/>
      <c r="AO248" s="689"/>
      <c r="AP248" s="689"/>
      <c r="AQ248" s="689"/>
      <c r="AR248" s="689"/>
      <c r="AS248" s="689"/>
      <c r="AT248" s="689"/>
      <c r="AU248" s="689"/>
      <c r="AV248" s="689"/>
      <c r="AW248" s="689"/>
      <c r="AX248" s="689"/>
      <c r="AY248" s="689"/>
      <c r="AZ248" s="689"/>
      <c r="BA248" s="689"/>
      <c r="BB248" s="689"/>
      <c r="BC248" s="689"/>
      <c r="BD248" s="689"/>
      <c r="BE248" s="689"/>
      <c r="BF248" s="689"/>
      <c r="BG248" s="689"/>
      <c r="BH248" s="689"/>
      <c r="BI248" s="689"/>
      <c r="BJ248" s="689"/>
      <c r="BK248" s="689"/>
      <c r="BL248" s="689"/>
      <c r="BM248" s="689"/>
      <c r="BN248" s="689"/>
      <c r="BO248" s="689"/>
      <c r="BP248" s="689"/>
      <c r="BQ248" s="689"/>
      <c r="BR248" s="689"/>
      <c r="BS248" s="689"/>
      <c r="BT248" s="689"/>
      <c r="BU248" s="689"/>
      <c r="BV248" s="689"/>
      <c r="BW248" s="421"/>
    </row>
    <row r="249" ht="15.75" customHeight="1">
      <c r="A249" s="634"/>
      <c r="B249" s="421" t="str">
        <f>IF(ISTEXT(A249),SUMIF('Production Calendar'!$F$3:$F$2071,'Garden Layout (to copy)'!$A249,'Production Calendar'!$G$3:$G$2701),"")</f>
        <v/>
      </c>
      <c r="C249" s="656" t="str">
        <f t="shared" si="1"/>
        <v/>
      </c>
      <c r="D249" s="657" t="str">
        <f t="array" ref="D249">IF(ISBLANK(A249),"",XLOOKUP($A249,'Codified Game Plan'!$E$3:$E$477,'Codified Game Plan'!$G$3:$G$477,0))</f>
        <v/>
      </c>
      <c r="E249" s="657" t="str">
        <f>IF(ISBLANK(A249),"",MAXIFS('Codified Game Plan'!$I$3:$I$477,'Codified Game Plan'!$E$3:$E$477,A249))</f>
        <v/>
      </c>
      <c r="F249" s="658" t="str">
        <f t="shared" si="2"/>
        <v>      - </v>
      </c>
      <c r="G249" s="421"/>
      <c r="H249" s="421"/>
      <c r="I249" s="421"/>
      <c r="J249" s="421"/>
      <c r="K249" s="421"/>
      <c r="L249" s="421"/>
      <c r="M249" s="421"/>
      <c r="N249" s="421"/>
      <c r="O249" s="421"/>
      <c r="P249" s="421"/>
      <c r="Q249" s="421"/>
      <c r="R249" s="421"/>
      <c r="S249" s="421"/>
      <c r="T249" s="421"/>
      <c r="U249" s="689"/>
      <c r="V249" s="689"/>
      <c r="W249" s="689"/>
      <c r="X249" s="689"/>
      <c r="Y249" s="689"/>
      <c r="Z249" s="689"/>
      <c r="AA249" s="689"/>
      <c r="AB249" s="689"/>
      <c r="AC249" s="689"/>
      <c r="AD249" s="689"/>
      <c r="AE249" s="689"/>
      <c r="AF249" s="689"/>
      <c r="AG249" s="689"/>
      <c r="AH249" s="689"/>
      <c r="AI249" s="689"/>
      <c r="AJ249" s="689"/>
      <c r="AK249" s="689"/>
      <c r="AL249" s="689"/>
      <c r="AM249" s="689"/>
      <c r="AN249" s="689"/>
      <c r="AO249" s="689"/>
      <c r="AP249" s="689"/>
      <c r="AQ249" s="689"/>
      <c r="AR249" s="689"/>
      <c r="AS249" s="689"/>
      <c r="AT249" s="689"/>
      <c r="AU249" s="689"/>
      <c r="AV249" s="689"/>
      <c r="AW249" s="689"/>
      <c r="AX249" s="689"/>
      <c r="AY249" s="689"/>
      <c r="AZ249" s="689"/>
      <c r="BA249" s="689"/>
      <c r="BB249" s="689"/>
      <c r="BC249" s="689"/>
      <c r="BD249" s="689"/>
      <c r="BE249" s="689"/>
      <c r="BF249" s="689"/>
      <c r="BG249" s="689"/>
      <c r="BH249" s="689"/>
      <c r="BI249" s="689"/>
      <c r="BJ249" s="689"/>
      <c r="BK249" s="689"/>
      <c r="BL249" s="689"/>
      <c r="BM249" s="689"/>
      <c r="BN249" s="689"/>
      <c r="BO249" s="689"/>
      <c r="BP249" s="689"/>
      <c r="BQ249" s="689"/>
      <c r="BR249" s="689"/>
      <c r="BS249" s="689"/>
      <c r="BT249" s="689"/>
      <c r="BU249" s="689"/>
      <c r="BV249" s="689"/>
      <c r="BW249" s="421"/>
    </row>
    <row r="250" ht="15.75" customHeight="1">
      <c r="A250" s="634"/>
      <c r="B250" s="421" t="str">
        <f>IF(ISTEXT(A250),SUMIF('Production Calendar'!$F$3:$F$2071,'Garden Layout (to copy)'!$A250,'Production Calendar'!$G$3:$G$2701),"")</f>
        <v/>
      </c>
      <c r="C250" s="656" t="str">
        <f t="shared" si="1"/>
        <v/>
      </c>
      <c r="D250" s="657" t="str">
        <f t="array" ref="D250">IF(ISBLANK(A250),"",XLOOKUP($A250,'Codified Game Plan'!$E$3:$E$477,'Codified Game Plan'!$G$3:$G$477,0))</f>
        <v/>
      </c>
      <c r="E250" s="657" t="str">
        <f>IF(ISBLANK(A250),"",MAXIFS('Codified Game Plan'!$I$3:$I$477,'Codified Game Plan'!$E$3:$E$477,A250))</f>
        <v/>
      </c>
      <c r="F250" s="658" t="str">
        <f t="shared" si="2"/>
        <v>      - </v>
      </c>
      <c r="G250" s="421"/>
      <c r="H250" s="421"/>
      <c r="I250" s="421"/>
      <c r="J250" s="421"/>
      <c r="K250" s="421"/>
      <c r="L250" s="421"/>
      <c r="M250" s="421"/>
      <c r="N250" s="421"/>
      <c r="O250" s="421"/>
      <c r="P250" s="421"/>
      <c r="Q250" s="421"/>
      <c r="R250" s="421"/>
      <c r="S250" s="421"/>
      <c r="T250" s="421"/>
      <c r="U250" s="689"/>
      <c r="V250" s="689"/>
      <c r="W250" s="689"/>
      <c r="X250" s="689"/>
      <c r="Y250" s="689"/>
      <c r="Z250" s="689"/>
      <c r="AA250" s="689"/>
      <c r="AB250" s="689"/>
      <c r="AC250" s="689"/>
      <c r="AD250" s="689"/>
      <c r="AE250" s="689"/>
      <c r="AF250" s="689"/>
      <c r="AG250" s="689"/>
      <c r="AH250" s="689"/>
      <c r="AI250" s="689"/>
      <c r="AJ250" s="689"/>
      <c r="AK250" s="689"/>
      <c r="AL250" s="689"/>
      <c r="AM250" s="689"/>
      <c r="AN250" s="689"/>
      <c r="AO250" s="689"/>
      <c r="AP250" s="689"/>
      <c r="AQ250" s="689"/>
      <c r="AR250" s="689"/>
      <c r="AS250" s="689"/>
      <c r="AT250" s="689"/>
      <c r="AU250" s="689"/>
      <c r="AV250" s="689"/>
      <c r="AW250" s="689"/>
      <c r="AX250" s="689"/>
      <c r="AY250" s="689"/>
      <c r="AZ250" s="689"/>
      <c r="BA250" s="689"/>
      <c r="BB250" s="689"/>
      <c r="BC250" s="689"/>
      <c r="BD250" s="689"/>
      <c r="BE250" s="689"/>
      <c r="BF250" s="689"/>
      <c r="BG250" s="689"/>
      <c r="BH250" s="689"/>
      <c r="BI250" s="689"/>
      <c r="BJ250" s="689"/>
      <c r="BK250" s="689"/>
      <c r="BL250" s="689"/>
      <c r="BM250" s="689"/>
      <c r="BN250" s="689"/>
      <c r="BO250" s="689"/>
      <c r="BP250" s="689"/>
      <c r="BQ250" s="689"/>
      <c r="BR250" s="689"/>
      <c r="BS250" s="689"/>
      <c r="BT250" s="689"/>
      <c r="BU250" s="689"/>
      <c r="BV250" s="689"/>
      <c r="BW250" s="421"/>
    </row>
    <row r="251" ht="15.75" customHeight="1">
      <c r="A251" s="634"/>
      <c r="B251" s="421" t="str">
        <f>IF(ISTEXT(A251),SUMIF('Production Calendar'!$F$3:$F$2071,'Garden Layout (to copy)'!$A251,'Production Calendar'!$G$3:$G$2701),"")</f>
        <v/>
      </c>
      <c r="C251" s="656" t="str">
        <f t="shared" si="1"/>
        <v/>
      </c>
      <c r="D251" s="657" t="str">
        <f t="array" ref="D251">IF(ISBLANK(A251),"",XLOOKUP($A251,'Codified Game Plan'!$E$3:$E$477,'Codified Game Plan'!$G$3:$G$477,0))</f>
        <v/>
      </c>
      <c r="E251" s="657" t="str">
        <f>IF(ISBLANK(A251),"",MAXIFS('Codified Game Plan'!$I$3:$I$477,'Codified Game Plan'!$E$3:$E$477,A251))</f>
        <v/>
      </c>
      <c r="F251" s="658" t="str">
        <f t="shared" si="2"/>
        <v>      - </v>
      </c>
      <c r="G251" s="421"/>
      <c r="H251" s="421"/>
      <c r="I251" s="421"/>
      <c r="J251" s="421"/>
      <c r="K251" s="421"/>
      <c r="L251" s="421"/>
      <c r="M251" s="421"/>
      <c r="N251" s="421"/>
      <c r="O251" s="421"/>
      <c r="P251" s="421"/>
      <c r="Q251" s="421"/>
      <c r="R251" s="421"/>
      <c r="S251" s="421"/>
      <c r="T251" s="421"/>
      <c r="U251" s="689"/>
      <c r="V251" s="689"/>
      <c r="W251" s="689"/>
      <c r="X251" s="689"/>
      <c r="Y251" s="689"/>
      <c r="Z251" s="689"/>
      <c r="AA251" s="689"/>
      <c r="AB251" s="689"/>
      <c r="AC251" s="689"/>
      <c r="AD251" s="689"/>
      <c r="AE251" s="689"/>
      <c r="AF251" s="689"/>
      <c r="AG251" s="689"/>
      <c r="AH251" s="689"/>
      <c r="AI251" s="689"/>
      <c r="AJ251" s="689"/>
      <c r="AK251" s="689"/>
      <c r="AL251" s="689"/>
      <c r="AM251" s="689"/>
      <c r="AN251" s="689"/>
      <c r="AO251" s="689"/>
      <c r="AP251" s="689"/>
      <c r="AQ251" s="689"/>
      <c r="AR251" s="689"/>
      <c r="AS251" s="689"/>
      <c r="AT251" s="689"/>
      <c r="AU251" s="689"/>
      <c r="AV251" s="689"/>
      <c r="AW251" s="689"/>
      <c r="AX251" s="689"/>
      <c r="AY251" s="689"/>
      <c r="AZ251" s="689"/>
      <c r="BA251" s="689"/>
      <c r="BB251" s="689"/>
      <c r="BC251" s="689"/>
      <c r="BD251" s="689"/>
      <c r="BE251" s="689"/>
      <c r="BF251" s="689"/>
      <c r="BG251" s="689"/>
      <c r="BH251" s="689"/>
      <c r="BI251" s="689"/>
      <c r="BJ251" s="689"/>
      <c r="BK251" s="689"/>
      <c r="BL251" s="689"/>
      <c r="BM251" s="689"/>
      <c r="BN251" s="689"/>
      <c r="BO251" s="689"/>
      <c r="BP251" s="689"/>
      <c r="BQ251" s="689"/>
      <c r="BR251" s="689"/>
      <c r="BS251" s="689"/>
      <c r="BT251" s="689"/>
      <c r="BU251" s="689"/>
      <c r="BV251" s="689"/>
      <c r="BW251" s="421"/>
    </row>
    <row r="252" ht="15.75" customHeight="1">
      <c r="A252" s="634"/>
      <c r="B252" s="421" t="str">
        <f>IF(ISTEXT(A252),SUMIF('Production Calendar'!$F$3:$F$2071,'Garden Layout (to copy)'!$A252,'Production Calendar'!$G$3:$G$2701),"")</f>
        <v/>
      </c>
      <c r="C252" s="656" t="str">
        <f t="shared" si="1"/>
        <v/>
      </c>
      <c r="D252" s="657" t="str">
        <f t="array" ref="D252">IF(ISBLANK(A252),"",XLOOKUP($A252,'Codified Game Plan'!$E$3:$E$477,'Codified Game Plan'!$G$3:$G$477,0))</f>
        <v/>
      </c>
      <c r="E252" s="657" t="str">
        <f>IF(ISBLANK(A252),"",MAXIFS('Codified Game Plan'!$I$3:$I$477,'Codified Game Plan'!$E$3:$E$477,A252))</f>
        <v/>
      </c>
      <c r="F252" s="658" t="str">
        <f t="shared" si="2"/>
        <v>      - </v>
      </c>
      <c r="G252" s="421"/>
      <c r="H252" s="421"/>
      <c r="I252" s="421"/>
      <c r="J252" s="421"/>
      <c r="K252" s="421"/>
      <c r="L252" s="421"/>
      <c r="M252" s="421"/>
      <c r="N252" s="421"/>
      <c r="O252" s="421"/>
      <c r="P252" s="421"/>
      <c r="Q252" s="421"/>
      <c r="R252" s="421"/>
      <c r="S252" s="421"/>
      <c r="T252" s="421"/>
      <c r="U252" s="689"/>
      <c r="V252" s="689"/>
      <c r="W252" s="689"/>
      <c r="X252" s="689"/>
      <c r="Y252" s="689"/>
      <c r="Z252" s="689"/>
      <c r="AA252" s="689"/>
      <c r="AB252" s="689"/>
      <c r="AC252" s="689"/>
      <c r="AD252" s="689"/>
      <c r="AE252" s="689"/>
      <c r="AF252" s="689"/>
      <c r="AG252" s="689"/>
      <c r="AH252" s="689"/>
      <c r="AI252" s="689"/>
      <c r="AJ252" s="689"/>
      <c r="AK252" s="689"/>
      <c r="AL252" s="689"/>
      <c r="AM252" s="689"/>
      <c r="AN252" s="689"/>
      <c r="AO252" s="689"/>
      <c r="AP252" s="689"/>
      <c r="AQ252" s="689"/>
      <c r="AR252" s="689"/>
      <c r="AS252" s="689"/>
      <c r="AT252" s="689"/>
      <c r="AU252" s="689"/>
      <c r="AV252" s="689"/>
      <c r="AW252" s="689"/>
      <c r="AX252" s="689"/>
      <c r="AY252" s="689"/>
      <c r="AZ252" s="689"/>
      <c r="BA252" s="689"/>
      <c r="BB252" s="689"/>
      <c r="BC252" s="689"/>
      <c r="BD252" s="689"/>
      <c r="BE252" s="689"/>
      <c r="BF252" s="689"/>
      <c r="BG252" s="689"/>
      <c r="BH252" s="689"/>
      <c r="BI252" s="689"/>
      <c r="BJ252" s="689"/>
      <c r="BK252" s="689"/>
      <c r="BL252" s="689"/>
      <c r="BM252" s="689"/>
      <c r="BN252" s="689"/>
      <c r="BO252" s="689"/>
      <c r="BP252" s="689"/>
      <c r="BQ252" s="689"/>
      <c r="BR252" s="689"/>
      <c r="BS252" s="689"/>
      <c r="BT252" s="689"/>
      <c r="BU252" s="689"/>
      <c r="BV252" s="689"/>
      <c r="BW252" s="421"/>
    </row>
    <row r="253" ht="15.75" customHeight="1">
      <c r="A253" s="634"/>
      <c r="B253" s="421" t="str">
        <f>IF(ISTEXT(A253),SUMIF('Production Calendar'!$F$3:$F$2071,'Garden Layout (to copy)'!$A253,'Production Calendar'!$G$3:$G$2701),"")</f>
        <v/>
      </c>
      <c r="C253" s="656" t="str">
        <f t="shared" si="1"/>
        <v/>
      </c>
      <c r="D253" s="657" t="str">
        <f t="array" ref="D253">IF(ISBLANK(A253),"",XLOOKUP($A253,'Codified Game Plan'!$E$3:$E$477,'Codified Game Plan'!$G$3:$G$477,0))</f>
        <v/>
      </c>
      <c r="E253" s="657" t="str">
        <f>IF(ISBLANK(A253),"",MAXIFS('Codified Game Plan'!$I$3:$I$477,'Codified Game Plan'!$E$3:$E$477,A253))</f>
        <v/>
      </c>
      <c r="F253" s="658" t="str">
        <f t="shared" si="2"/>
        <v>      - </v>
      </c>
      <c r="G253" s="421"/>
      <c r="H253" s="421"/>
      <c r="I253" s="421"/>
      <c r="J253" s="421"/>
      <c r="K253" s="421"/>
      <c r="L253" s="421"/>
      <c r="M253" s="421"/>
      <c r="N253" s="421"/>
      <c r="O253" s="421"/>
      <c r="P253" s="421"/>
      <c r="Q253" s="421"/>
      <c r="R253" s="421"/>
      <c r="S253" s="421"/>
      <c r="T253" s="421"/>
      <c r="U253" s="689"/>
      <c r="V253" s="689"/>
      <c r="W253" s="689"/>
      <c r="X253" s="689"/>
      <c r="Y253" s="689"/>
      <c r="Z253" s="689"/>
      <c r="AA253" s="689"/>
      <c r="AB253" s="689"/>
      <c r="AC253" s="689"/>
      <c r="AD253" s="689"/>
      <c r="AE253" s="689"/>
      <c r="AF253" s="689"/>
      <c r="AG253" s="689"/>
      <c r="AH253" s="689"/>
      <c r="AI253" s="689"/>
      <c r="AJ253" s="689"/>
      <c r="AK253" s="689"/>
      <c r="AL253" s="689"/>
      <c r="AM253" s="689"/>
      <c r="AN253" s="689"/>
      <c r="AO253" s="689"/>
      <c r="AP253" s="689"/>
      <c r="AQ253" s="689"/>
      <c r="AR253" s="689"/>
      <c r="AS253" s="689"/>
      <c r="AT253" s="689"/>
      <c r="AU253" s="689"/>
      <c r="AV253" s="689"/>
      <c r="AW253" s="689"/>
      <c r="AX253" s="689"/>
      <c r="AY253" s="689"/>
      <c r="AZ253" s="689"/>
      <c r="BA253" s="689"/>
      <c r="BB253" s="689"/>
      <c r="BC253" s="689"/>
      <c r="BD253" s="689"/>
      <c r="BE253" s="689"/>
      <c r="BF253" s="689"/>
      <c r="BG253" s="689"/>
      <c r="BH253" s="689"/>
      <c r="BI253" s="689"/>
      <c r="BJ253" s="689"/>
      <c r="BK253" s="689"/>
      <c r="BL253" s="689"/>
      <c r="BM253" s="689"/>
      <c r="BN253" s="689"/>
      <c r="BO253" s="689"/>
      <c r="BP253" s="689"/>
      <c r="BQ253" s="689"/>
      <c r="BR253" s="689"/>
      <c r="BS253" s="689"/>
      <c r="BT253" s="689"/>
      <c r="BU253" s="689"/>
      <c r="BV253" s="689"/>
      <c r="BW253" s="421"/>
    </row>
    <row r="254" ht="15.75" customHeight="1">
      <c r="A254" s="634"/>
      <c r="B254" s="421" t="str">
        <f>IF(ISTEXT(A254),SUMIF('Production Calendar'!$F$3:$F$2071,'Garden Layout (to copy)'!$A254,'Production Calendar'!$G$3:$G$2701),"")</f>
        <v/>
      </c>
      <c r="C254" s="656" t="str">
        <f t="shared" si="1"/>
        <v/>
      </c>
      <c r="D254" s="657" t="str">
        <f t="array" ref="D254">IF(ISBLANK(A254),"",XLOOKUP($A254,'Codified Game Plan'!$E$3:$E$477,'Codified Game Plan'!$G$3:$G$477,0))</f>
        <v/>
      </c>
      <c r="E254" s="657" t="str">
        <f>IF(ISBLANK(A254),"",MAXIFS('Codified Game Plan'!$I$3:$I$477,'Codified Game Plan'!$E$3:$E$477,A254))</f>
        <v/>
      </c>
      <c r="F254" s="658" t="str">
        <f t="shared" si="2"/>
        <v>      - </v>
      </c>
      <c r="G254" s="421"/>
      <c r="H254" s="421"/>
      <c r="I254" s="421"/>
      <c r="J254" s="421"/>
      <c r="K254" s="421"/>
      <c r="L254" s="421"/>
      <c r="M254" s="421"/>
      <c r="N254" s="421"/>
      <c r="O254" s="421"/>
      <c r="P254" s="421"/>
      <c r="Q254" s="421"/>
      <c r="R254" s="421"/>
      <c r="S254" s="421"/>
      <c r="T254" s="421"/>
      <c r="U254" s="689"/>
      <c r="V254" s="689"/>
      <c r="W254" s="689"/>
      <c r="X254" s="689"/>
      <c r="Y254" s="689"/>
      <c r="Z254" s="689"/>
      <c r="AA254" s="689"/>
      <c r="AB254" s="689"/>
      <c r="AC254" s="689"/>
      <c r="AD254" s="689"/>
      <c r="AE254" s="689"/>
      <c r="AF254" s="689"/>
      <c r="AG254" s="689"/>
      <c r="AH254" s="689"/>
      <c r="AI254" s="689"/>
      <c r="AJ254" s="689"/>
      <c r="AK254" s="689"/>
      <c r="AL254" s="689"/>
      <c r="AM254" s="689"/>
      <c r="AN254" s="689"/>
      <c r="AO254" s="689"/>
      <c r="AP254" s="689"/>
      <c r="AQ254" s="689"/>
      <c r="AR254" s="689"/>
      <c r="AS254" s="689"/>
      <c r="AT254" s="689"/>
      <c r="AU254" s="689"/>
      <c r="AV254" s="689"/>
      <c r="AW254" s="689"/>
      <c r="AX254" s="689"/>
      <c r="AY254" s="689"/>
      <c r="AZ254" s="689"/>
      <c r="BA254" s="689"/>
      <c r="BB254" s="689"/>
      <c r="BC254" s="689"/>
      <c r="BD254" s="689"/>
      <c r="BE254" s="689"/>
      <c r="BF254" s="689"/>
      <c r="BG254" s="689"/>
      <c r="BH254" s="689"/>
      <c r="BI254" s="689"/>
      <c r="BJ254" s="689"/>
      <c r="BK254" s="689"/>
      <c r="BL254" s="689"/>
      <c r="BM254" s="689"/>
      <c r="BN254" s="689"/>
      <c r="BO254" s="689"/>
      <c r="BP254" s="689"/>
      <c r="BQ254" s="689"/>
      <c r="BR254" s="689"/>
      <c r="BS254" s="689"/>
      <c r="BT254" s="689"/>
      <c r="BU254" s="689"/>
      <c r="BV254" s="689"/>
      <c r="BW254" s="421"/>
    </row>
    <row r="255" ht="15.75" customHeight="1">
      <c r="A255" s="634"/>
      <c r="B255" s="421" t="str">
        <f>IF(ISTEXT(A255),SUMIF('Production Calendar'!$F$3:$F$2071,'Garden Layout (to copy)'!$A255,'Production Calendar'!$G$3:$G$2701),"")</f>
        <v/>
      </c>
      <c r="C255" s="656" t="str">
        <f t="shared" si="1"/>
        <v/>
      </c>
      <c r="D255" s="657" t="str">
        <f t="array" ref="D255">IF(ISBLANK(A255),"",XLOOKUP($A255,'Codified Game Plan'!$E$3:$E$477,'Codified Game Plan'!$G$3:$G$477,0))</f>
        <v/>
      </c>
      <c r="E255" s="657" t="str">
        <f>IF(ISBLANK(A255),"",MAXIFS('Codified Game Plan'!$I$3:$I$477,'Codified Game Plan'!$E$3:$E$477,A255))</f>
        <v/>
      </c>
      <c r="F255" s="658" t="str">
        <f t="shared" si="2"/>
        <v>      - </v>
      </c>
      <c r="G255" s="421"/>
      <c r="H255" s="421"/>
      <c r="I255" s="421"/>
      <c r="J255" s="421"/>
      <c r="K255" s="421"/>
      <c r="L255" s="421"/>
      <c r="M255" s="421"/>
      <c r="N255" s="421"/>
      <c r="O255" s="421"/>
      <c r="P255" s="421"/>
      <c r="Q255" s="421"/>
      <c r="R255" s="421"/>
      <c r="S255" s="421"/>
      <c r="T255" s="421"/>
      <c r="U255" s="689"/>
      <c r="V255" s="689"/>
      <c r="W255" s="689"/>
      <c r="X255" s="689"/>
      <c r="Y255" s="689"/>
      <c r="Z255" s="689"/>
      <c r="AA255" s="689"/>
      <c r="AB255" s="689"/>
      <c r="AC255" s="689"/>
      <c r="AD255" s="689"/>
      <c r="AE255" s="689"/>
      <c r="AF255" s="689"/>
      <c r="AG255" s="689"/>
      <c r="AH255" s="689"/>
      <c r="AI255" s="689"/>
      <c r="AJ255" s="689"/>
      <c r="AK255" s="689"/>
      <c r="AL255" s="689"/>
      <c r="AM255" s="689"/>
      <c r="AN255" s="689"/>
      <c r="AO255" s="689"/>
      <c r="AP255" s="689"/>
      <c r="AQ255" s="689"/>
      <c r="AR255" s="689"/>
      <c r="AS255" s="689"/>
      <c r="AT255" s="689"/>
      <c r="AU255" s="689"/>
      <c r="AV255" s="689"/>
      <c r="AW255" s="689"/>
      <c r="AX255" s="689"/>
      <c r="AY255" s="689"/>
      <c r="AZ255" s="689"/>
      <c r="BA255" s="689"/>
      <c r="BB255" s="689"/>
      <c r="BC255" s="689"/>
      <c r="BD255" s="689"/>
      <c r="BE255" s="689"/>
      <c r="BF255" s="689"/>
      <c r="BG255" s="689"/>
      <c r="BH255" s="689"/>
      <c r="BI255" s="689"/>
      <c r="BJ255" s="689"/>
      <c r="BK255" s="689"/>
      <c r="BL255" s="689"/>
      <c r="BM255" s="689"/>
      <c r="BN255" s="689"/>
      <c r="BO255" s="689"/>
      <c r="BP255" s="689"/>
      <c r="BQ255" s="689"/>
      <c r="BR255" s="689"/>
      <c r="BS255" s="689"/>
      <c r="BT255" s="689"/>
      <c r="BU255" s="689"/>
      <c r="BV255" s="689"/>
      <c r="BW255" s="421"/>
    </row>
    <row r="256" ht="15.75" customHeight="1">
      <c r="A256" s="634"/>
      <c r="B256" s="421" t="str">
        <f>IF(ISTEXT(A256),SUMIF('Production Calendar'!$F$3:$F$2071,'Garden Layout (to copy)'!$A256,'Production Calendar'!$G$3:$G$2701),"")</f>
        <v/>
      </c>
      <c r="C256" s="656" t="str">
        <f t="shared" si="1"/>
        <v/>
      </c>
      <c r="D256" s="657" t="str">
        <f t="array" ref="D256">IF(ISBLANK(A256),"",XLOOKUP($A256,'Codified Game Plan'!$E$3:$E$477,'Codified Game Plan'!$G$3:$G$477,0))</f>
        <v/>
      </c>
      <c r="E256" s="657" t="str">
        <f>IF(ISBLANK(A256),"",MAXIFS('Codified Game Plan'!$I$3:$I$477,'Codified Game Plan'!$E$3:$E$477,A256))</f>
        <v/>
      </c>
      <c r="F256" s="658" t="str">
        <f t="shared" si="2"/>
        <v>      - </v>
      </c>
      <c r="G256" s="421"/>
      <c r="H256" s="421"/>
      <c r="I256" s="421"/>
      <c r="J256" s="421"/>
      <c r="K256" s="421"/>
      <c r="L256" s="421"/>
      <c r="M256" s="421"/>
      <c r="N256" s="421"/>
      <c r="O256" s="421"/>
      <c r="P256" s="421"/>
      <c r="Q256" s="421"/>
      <c r="R256" s="421"/>
      <c r="S256" s="421"/>
      <c r="T256" s="421"/>
      <c r="U256" s="689"/>
      <c r="V256" s="689"/>
      <c r="W256" s="689"/>
      <c r="X256" s="689"/>
      <c r="Y256" s="689"/>
      <c r="Z256" s="689"/>
      <c r="AA256" s="689"/>
      <c r="AB256" s="689"/>
      <c r="AC256" s="689"/>
      <c r="AD256" s="689"/>
      <c r="AE256" s="689"/>
      <c r="AF256" s="689"/>
      <c r="AG256" s="689"/>
      <c r="AH256" s="689"/>
      <c r="AI256" s="689"/>
      <c r="AJ256" s="689"/>
      <c r="AK256" s="689"/>
      <c r="AL256" s="689"/>
      <c r="AM256" s="689"/>
      <c r="AN256" s="689"/>
      <c r="AO256" s="689"/>
      <c r="AP256" s="689"/>
      <c r="AQ256" s="689"/>
      <c r="AR256" s="689"/>
      <c r="AS256" s="689"/>
      <c r="AT256" s="689"/>
      <c r="AU256" s="689"/>
      <c r="AV256" s="689"/>
      <c r="AW256" s="689"/>
      <c r="AX256" s="689"/>
      <c r="AY256" s="689"/>
      <c r="AZ256" s="689"/>
      <c r="BA256" s="689"/>
      <c r="BB256" s="689"/>
      <c r="BC256" s="689"/>
      <c r="BD256" s="689"/>
      <c r="BE256" s="689"/>
      <c r="BF256" s="689"/>
      <c r="BG256" s="689"/>
      <c r="BH256" s="689"/>
      <c r="BI256" s="689"/>
      <c r="BJ256" s="689"/>
      <c r="BK256" s="689"/>
      <c r="BL256" s="689"/>
      <c r="BM256" s="689"/>
      <c r="BN256" s="689"/>
      <c r="BO256" s="689"/>
      <c r="BP256" s="689"/>
      <c r="BQ256" s="689"/>
      <c r="BR256" s="689"/>
      <c r="BS256" s="689"/>
      <c r="BT256" s="689"/>
      <c r="BU256" s="689"/>
      <c r="BV256" s="689"/>
      <c r="BW256" s="421"/>
    </row>
    <row r="257" ht="15.75" customHeight="1">
      <c r="A257" s="634"/>
      <c r="B257" s="421" t="str">
        <f>IF(ISTEXT(A257),SUMIF('Production Calendar'!$F$3:$F$2071,'Garden Layout (to copy)'!$A257,'Production Calendar'!$G$3:$G$2701),"")</f>
        <v/>
      </c>
      <c r="C257" s="656" t="str">
        <f t="shared" si="1"/>
        <v/>
      </c>
      <c r="D257" s="657" t="str">
        <f t="array" ref="D257">IF(ISBLANK(A257),"",XLOOKUP($A257,'Codified Game Plan'!$E$3:$E$477,'Codified Game Plan'!$G$3:$G$477,0))</f>
        <v/>
      </c>
      <c r="E257" s="657" t="str">
        <f>IF(ISBLANK(A257),"",MAXIFS('Codified Game Plan'!$I$3:$I$477,'Codified Game Plan'!$E$3:$E$477,A257))</f>
        <v/>
      </c>
      <c r="F257" s="658" t="str">
        <f t="shared" si="2"/>
        <v>      - </v>
      </c>
      <c r="G257" s="421"/>
      <c r="H257" s="421"/>
      <c r="I257" s="421"/>
      <c r="J257" s="421"/>
      <c r="K257" s="421"/>
      <c r="L257" s="421"/>
      <c r="M257" s="421"/>
      <c r="N257" s="421"/>
      <c r="O257" s="421"/>
      <c r="P257" s="421"/>
      <c r="Q257" s="421"/>
      <c r="R257" s="421"/>
      <c r="S257" s="421"/>
      <c r="T257" s="421"/>
      <c r="U257" s="689"/>
      <c r="V257" s="689"/>
      <c r="W257" s="689"/>
      <c r="X257" s="689"/>
      <c r="Y257" s="689"/>
      <c r="Z257" s="689"/>
      <c r="AA257" s="689"/>
      <c r="AB257" s="689"/>
      <c r="AC257" s="689"/>
      <c r="AD257" s="689"/>
      <c r="AE257" s="689"/>
      <c r="AF257" s="689"/>
      <c r="AG257" s="689"/>
      <c r="AH257" s="689"/>
      <c r="AI257" s="689"/>
      <c r="AJ257" s="689"/>
      <c r="AK257" s="689"/>
      <c r="AL257" s="689"/>
      <c r="AM257" s="689"/>
      <c r="AN257" s="689"/>
      <c r="AO257" s="689"/>
      <c r="AP257" s="689"/>
      <c r="AQ257" s="689"/>
      <c r="AR257" s="689"/>
      <c r="AS257" s="689"/>
      <c r="AT257" s="689"/>
      <c r="AU257" s="689"/>
      <c r="AV257" s="689"/>
      <c r="AW257" s="689"/>
      <c r="AX257" s="689"/>
      <c r="AY257" s="689"/>
      <c r="AZ257" s="689"/>
      <c r="BA257" s="689"/>
      <c r="BB257" s="689"/>
      <c r="BC257" s="689"/>
      <c r="BD257" s="689"/>
      <c r="BE257" s="689"/>
      <c r="BF257" s="689"/>
      <c r="BG257" s="689"/>
      <c r="BH257" s="689"/>
      <c r="BI257" s="689"/>
      <c r="BJ257" s="689"/>
      <c r="BK257" s="689"/>
      <c r="BL257" s="689"/>
      <c r="BM257" s="689"/>
      <c r="BN257" s="689"/>
      <c r="BO257" s="689"/>
      <c r="BP257" s="689"/>
      <c r="BQ257" s="689"/>
      <c r="BR257" s="689"/>
      <c r="BS257" s="689"/>
      <c r="BT257" s="689"/>
      <c r="BU257" s="689"/>
      <c r="BV257" s="689"/>
      <c r="BW257" s="421"/>
    </row>
    <row r="258" ht="15.75" customHeight="1">
      <c r="A258" s="634"/>
      <c r="B258" s="421" t="str">
        <f>IF(ISTEXT(A258),SUMIF('Production Calendar'!$F$3:$F$2071,'Garden Layout (to copy)'!$A258,'Production Calendar'!$G$3:$G$2701),"")</f>
        <v/>
      </c>
      <c r="C258" s="656" t="str">
        <f t="shared" si="1"/>
        <v/>
      </c>
      <c r="D258" s="657" t="str">
        <f t="array" ref="D258">IF(ISBLANK(A258),"",XLOOKUP($A258,'Codified Game Plan'!$E$3:$E$477,'Codified Game Plan'!$G$3:$G$477,0))</f>
        <v/>
      </c>
      <c r="E258" s="657" t="str">
        <f>IF(ISBLANK(A258),"",MAXIFS('Codified Game Plan'!$I$3:$I$477,'Codified Game Plan'!$E$3:$E$477,A258))</f>
        <v/>
      </c>
      <c r="F258" s="658" t="str">
        <f t="shared" si="2"/>
        <v>      - </v>
      </c>
      <c r="G258" s="421"/>
      <c r="H258" s="421"/>
      <c r="I258" s="421"/>
      <c r="J258" s="421"/>
      <c r="K258" s="421"/>
      <c r="L258" s="421"/>
      <c r="M258" s="421"/>
      <c r="N258" s="421"/>
      <c r="O258" s="421"/>
      <c r="P258" s="421"/>
      <c r="Q258" s="421"/>
      <c r="R258" s="421"/>
      <c r="S258" s="421"/>
      <c r="T258" s="421"/>
      <c r="U258" s="689"/>
      <c r="V258" s="689"/>
      <c r="W258" s="689"/>
      <c r="X258" s="689"/>
      <c r="Y258" s="689"/>
      <c r="Z258" s="689"/>
      <c r="AA258" s="689"/>
      <c r="AB258" s="689"/>
      <c r="AC258" s="689"/>
      <c r="AD258" s="689"/>
      <c r="AE258" s="689"/>
      <c r="AF258" s="689"/>
      <c r="AG258" s="689"/>
      <c r="AH258" s="689"/>
      <c r="AI258" s="689"/>
      <c r="AJ258" s="689"/>
      <c r="AK258" s="689"/>
      <c r="AL258" s="689"/>
      <c r="AM258" s="689"/>
      <c r="AN258" s="689"/>
      <c r="AO258" s="689"/>
      <c r="AP258" s="689"/>
      <c r="AQ258" s="689"/>
      <c r="AR258" s="689"/>
      <c r="AS258" s="689"/>
      <c r="AT258" s="689"/>
      <c r="AU258" s="689"/>
      <c r="AV258" s="689"/>
      <c r="AW258" s="689"/>
      <c r="AX258" s="689"/>
      <c r="AY258" s="689"/>
      <c r="AZ258" s="689"/>
      <c r="BA258" s="689"/>
      <c r="BB258" s="689"/>
      <c r="BC258" s="689"/>
      <c r="BD258" s="689"/>
      <c r="BE258" s="689"/>
      <c r="BF258" s="689"/>
      <c r="BG258" s="689"/>
      <c r="BH258" s="689"/>
      <c r="BI258" s="689"/>
      <c r="BJ258" s="689"/>
      <c r="BK258" s="689"/>
      <c r="BL258" s="689"/>
      <c r="BM258" s="689"/>
      <c r="BN258" s="689"/>
      <c r="BO258" s="689"/>
      <c r="BP258" s="689"/>
      <c r="BQ258" s="689"/>
      <c r="BR258" s="689"/>
      <c r="BS258" s="689"/>
      <c r="BT258" s="689"/>
      <c r="BU258" s="689"/>
      <c r="BV258" s="689"/>
      <c r="BW258" s="421"/>
    </row>
    <row r="259" ht="15.75" customHeight="1">
      <c r="A259" s="634"/>
      <c r="B259" s="421" t="str">
        <f>IF(ISTEXT(A259),SUMIF('Production Calendar'!$F$3:$F$2071,'Garden Layout (to copy)'!$A259,'Production Calendar'!$G$3:$G$2701),"")</f>
        <v/>
      </c>
      <c r="C259" s="656" t="str">
        <f t="shared" si="1"/>
        <v/>
      </c>
      <c r="D259" s="657" t="str">
        <f t="array" ref="D259">IF(ISBLANK(A259),"",XLOOKUP($A259,'Codified Game Plan'!$E$3:$E$477,'Codified Game Plan'!$G$3:$G$477,0))</f>
        <v/>
      </c>
      <c r="E259" s="657" t="str">
        <f>IF(ISBLANK(A259),"",MAXIFS('Codified Game Plan'!$I$3:$I$477,'Codified Game Plan'!$E$3:$E$477,A259))</f>
        <v/>
      </c>
      <c r="F259" s="658" t="str">
        <f t="shared" si="2"/>
        <v>      - </v>
      </c>
      <c r="G259" s="421"/>
      <c r="H259" s="421"/>
      <c r="I259" s="421"/>
      <c r="J259" s="421"/>
      <c r="K259" s="421"/>
      <c r="L259" s="421"/>
      <c r="M259" s="421"/>
      <c r="N259" s="421"/>
      <c r="O259" s="421"/>
      <c r="P259" s="421"/>
      <c r="Q259" s="421"/>
      <c r="R259" s="421"/>
      <c r="S259" s="421"/>
      <c r="T259" s="421"/>
      <c r="U259" s="689"/>
      <c r="V259" s="689"/>
      <c r="W259" s="689"/>
      <c r="X259" s="689"/>
      <c r="Y259" s="689"/>
      <c r="Z259" s="689"/>
      <c r="AA259" s="689"/>
      <c r="AB259" s="689"/>
      <c r="AC259" s="689"/>
      <c r="AD259" s="689"/>
      <c r="AE259" s="689"/>
      <c r="AF259" s="689"/>
      <c r="AG259" s="689"/>
      <c r="AH259" s="689"/>
      <c r="AI259" s="689"/>
      <c r="AJ259" s="689"/>
      <c r="AK259" s="689"/>
      <c r="AL259" s="689"/>
      <c r="AM259" s="689"/>
      <c r="AN259" s="689"/>
      <c r="AO259" s="689"/>
      <c r="AP259" s="689"/>
      <c r="AQ259" s="689"/>
      <c r="AR259" s="689"/>
      <c r="AS259" s="689"/>
      <c r="AT259" s="689"/>
      <c r="AU259" s="689"/>
      <c r="AV259" s="689"/>
      <c r="AW259" s="689"/>
      <c r="AX259" s="689"/>
      <c r="AY259" s="689"/>
      <c r="AZ259" s="689"/>
      <c r="BA259" s="689"/>
      <c r="BB259" s="689"/>
      <c r="BC259" s="689"/>
      <c r="BD259" s="689"/>
      <c r="BE259" s="689"/>
      <c r="BF259" s="689"/>
      <c r="BG259" s="689"/>
      <c r="BH259" s="689"/>
      <c r="BI259" s="689"/>
      <c r="BJ259" s="689"/>
      <c r="BK259" s="689"/>
      <c r="BL259" s="689"/>
      <c r="BM259" s="689"/>
      <c r="BN259" s="689"/>
      <c r="BO259" s="689"/>
      <c r="BP259" s="689"/>
      <c r="BQ259" s="689"/>
      <c r="BR259" s="689"/>
      <c r="BS259" s="689"/>
      <c r="BT259" s="689"/>
      <c r="BU259" s="689"/>
      <c r="BV259" s="689"/>
      <c r="BW259" s="421"/>
    </row>
    <row r="260" ht="15.75" customHeight="1">
      <c r="A260" s="634"/>
      <c r="B260" s="421" t="str">
        <f>IF(ISTEXT(A260),SUMIF('Production Calendar'!$F$3:$F$2071,'Garden Layout (to copy)'!$A260,'Production Calendar'!$G$3:$G$2701),"")</f>
        <v/>
      </c>
      <c r="C260" s="656" t="str">
        <f t="shared" si="1"/>
        <v/>
      </c>
      <c r="D260" s="657" t="str">
        <f t="array" ref="D260">IF(ISBLANK(A260),"",XLOOKUP($A260,'Codified Game Plan'!$E$3:$E$477,'Codified Game Plan'!$G$3:$G$477,0))</f>
        <v/>
      </c>
      <c r="E260" s="657" t="str">
        <f>IF(ISBLANK(A260),"",MAXIFS('Codified Game Plan'!$I$3:$I$477,'Codified Game Plan'!$E$3:$E$477,A260))</f>
        <v/>
      </c>
      <c r="F260" s="658" t="str">
        <f t="shared" si="2"/>
        <v>      - </v>
      </c>
      <c r="G260" s="421"/>
      <c r="H260" s="421"/>
      <c r="I260" s="421"/>
      <c r="J260" s="421"/>
      <c r="K260" s="421"/>
      <c r="L260" s="421"/>
      <c r="M260" s="421"/>
      <c r="N260" s="421"/>
      <c r="O260" s="421"/>
      <c r="P260" s="421"/>
      <c r="Q260" s="421"/>
      <c r="R260" s="421"/>
      <c r="S260" s="421"/>
      <c r="T260" s="421"/>
      <c r="U260" s="689"/>
      <c r="V260" s="689"/>
      <c r="W260" s="689"/>
      <c r="X260" s="689"/>
      <c r="Y260" s="689"/>
      <c r="Z260" s="689"/>
      <c r="AA260" s="689"/>
      <c r="AB260" s="689"/>
      <c r="AC260" s="689"/>
      <c r="AD260" s="689"/>
      <c r="AE260" s="689"/>
      <c r="AF260" s="689"/>
      <c r="AG260" s="689"/>
      <c r="AH260" s="689"/>
      <c r="AI260" s="689"/>
      <c r="AJ260" s="689"/>
      <c r="AK260" s="689"/>
      <c r="AL260" s="689"/>
      <c r="AM260" s="689"/>
      <c r="AN260" s="689"/>
      <c r="AO260" s="689"/>
      <c r="AP260" s="689"/>
      <c r="AQ260" s="689"/>
      <c r="AR260" s="689"/>
      <c r="AS260" s="689"/>
      <c r="AT260" s="689"/>
      <c r="AU260" s="689"/>
      <c r="AV260" s="689"/>
      <c r="AW260" s="689"/>
      <c r="AX260" s="689"/>
      <c r="AY260" s="689"/>
      <c r="AZ260" s="689"/>
      <c r="BA260" s="689"/>
      <c r="BB260" s="689"/>
      <c r="BC260" s="689"/>
      <c r="BD260" s="689"/>
      <c r="BE260" s="689"/>
      <c r="BF260" s="689"/>
      <c r="BG260" s="689"/>
      <c r="BH260" s="689"/>
      <c r="BI260" s="689"/>
      <c r="BJ260" s="689"/>
      <c r="BK260" s="689"/>
      <c r="BL260" s="689"/>
      <c r="BM260" s="689"/>
      <c r="BN260" s="689"/>
      <c r="BO260" s="689"/>
      <c r="BP260" s="689"/>
      <c r="BQ260" s="689"/>
      <c r="BR260" s="689"/>
      <c r="BS260" s="689"/>
      <c r="BT260" s="689"/>
      <c r="BU260" s="689"/>
      <c r="BV260" s="689"/>
      <c r="BW260" s="421"/>
    </row>
    <row r="261" ht="15.75" customHeight="1">
      <c r="A261" s="634"/>
      <c r="B261" s="421" t="str">
        <f>IF(ISTEXT(A261),SUMIF('Production Calendar'!$F$3:$F$2071,'Garden Layout (to copy)'!$A261,'Production Calendar'!$G$3:$G$2701),"")</f>
        <v/>
      </c>
      <c r="C261" s="656" t="str">
        <f t="shared" si="1"/>
        <v/>
      </c>
      <c r="D261" s="657" t="str">
        <f t="array" ref="D261">IF(ISBLANK(A261),"",XLOOKUP($A261,'Codified Game Plan'!$E$3:$E$477,'Codified Game Plan'!$G$3:$G$477,0))</f>
        <v/>
      </c>
      <c r="E261" s="657" t="str">
        <f>IF(ISBLANK(A261),"",MAXIFS('Codified Game Plan'!$I$3:$I$477,'Codified Game Plan'!$E$3:$E$477,A261))</f>
        <v/>
      </c>
      <c r="F261" s="658" t="str">
        <f t="shared" si="2"/>
        <v>      - </v>
      </c>
      <c r="G261" s="421"/>
      <c r="H261" s="421"/>
      <c r="I261" s="421"/>
      <c r="J261" s="421"/>
      <c r="K261" s="421"/>
      <c r="L261" s="421"/>
      <c r="M261" s="421"/>
      <c r="N261" s="421"/>
      <c r="O261" s="421"/>
      <c r="P261" s="421"/>
      <c r="Q261" s="421"/>
      <c r="R261" s="421"/>
      <c r="S261" s="421"/>
      <c r="T261" s="421"/>
      <c r="U261" s="689"/>
      <c r="V261" s="689"/>
      <c r="W261" s="689"/>
      <c r="X261" s="689"/>
      <c r="Y261" s="689"/>
      <c r="Z261" s="689"/>
      <c r="AA261" s="689"/>
      <c r="AB261" s="689"/>
      <c r="AC261" s="689"/>
      <c r="AD261" s="689"/>
      <c r="AE261" s="689"/>
      <c r="AF261" s="689"/>
      <c r="AG261" s="689"/>
      <c r="AH261" s="689"/>
      <c r="AI261" s="689"/>
      <c r="AJ261" s="689"/>
      <c r="AK261" s="689"/>
      <c r="AL261" s="689"/>
      <c r="AM261" s="689"/>
      <c r="AN261" s="689"/>
      <c r="AO261" s="689"/>
      <c r="AP261" s="689"/>
      <c r="AQ261" s="689"/>
      <c r="AR261" s="689"/>
      <c r="AS261" s="689"/>
      <c r="AT261" s="689"/>
      <c r="AU261" s="689"/>
      <c r="AV261" s="689"/>
      <c r="AW261" s="689"/>
      <c r="AX261" s="689"/>
      <c r="AY261" s="689"/>
      <c r="AZ261" s="689"/>
      <c r="BA261" s="689"/>
      <c r="BB261" s="689"/>
      <c r="BC261" s="689"/>
      <c r="BD261" s="689"/>
      <c r="BE261" s="689"/>
      <c r="BF261" s="689"/>
      <c r="BG261" s="689"/>
      <c r="BH261" s="689"/>
      <c r="BI261" s="689"/>
      <c r="BJ261" s="689"/>
      <c r="BK261" s="689"/>
      <c r="BL261" s="689"/>
      <c r="BM261" s="689"/>
      <c r="BN261" s="689"/>
      <c r="BO261" s="689"/>
      <c r="BP261" s="689"/>
      <c r="BQ261" s="689"/>
      <c r="BR261" s="689"/>
      <c r="BS261" s="689"/>
      <c r="BT261" s="689"/>
      <c r="BU261" s="689"/>
      <c r="BV261" s="689"/>
      <c r="BW261" s="421"/>
    </row>
    <row r="262" ht="15.75" customHeight="1">
      <c r="A262" s="634"/>
      <c r="B262" s="421" t="str">
        <f>IF(ISTEXT(A262),SUMIF('Production Calendar'!$F$3:$F$2071,'Garden Layout (to copy)'!$A262,'Production Calendar'!$G$3:$G$2701),"")</f>
        <v/>
      </c>
      <c r="C262" s="656" t="str">
        <f t="shared" si="1"/>
        <v/>
      </c>
      <c r="D262" s="657" t="str">
        <f t="array" ref="D262">IF(ISBLANK(A262),"",XLOOKUP($A262,'Codified Game Plan'!$E$3:$E$477,'Codified Game Plan'!$G$3:$G$477,0))</f>
        <v/>
      </c>
      <c r="E262" s="657" t="str">
        <f>IF(ISBLANK(A262),"",MAXIFS('Codified Game Plan'!$I$3:$I$477,'Codified Game Plan'!$E$3:$E$477,A262))</f>
        <v/>
      </c>
      <c r="F262" s="658" t="str">
        <f t="shared" si="2"/>
        <v>      - </v>
      </c>
      <c r="G262" s="421"/>
      <c r="H262" s="421"/>
      <c r="I262" s="421"/>
      <c r="J262" s="421"/>
      <c r="K262" s="421"/>
      <c r="L262" s="421"/>
      <c r="M262" s="421"/>
      <c r="N262" s="421"/>
      <c r="O262" s="421"/>
      <c r="P262" s="421"/>
      <c r="Q262" s="421"/>
      <c r="R262" s="421"/>
      <c r="S262" s="421"/>
      <c r="T262" s="421"/>
      <c r="U262" s="689"/>
      <c r="V262" s="689"/>
      <c r="W262" s="689"/>
      <c r="X262" s="689"/>
      <c r="Y262" s="689"/>
      <c r="Z262" s="689"/>
      <c r="AA262" s="689"/>
      <c r="AB262" s="689"/>
      <c r="AC262" s="689"/>
      <c r="AD262" s="689"/>
      <c r="AE262" s="689"/>
      <c r="AF262" s="689"/>
      <c r="AG262" s="689"/>
      <c r="AH262" s="689"/>
      <c r="AI262" s="689"/>
      <c r="AJ262" s="689"/>
      <c r="AK262" s="689"/>
      <c r="AL262" s="689"/>
      <c r="AM262" s="689"/>
      <c r="AN262" s="689"/>
      <c r="AO262" s="689"/>
      <c r="AP262" s="689"/>
      <c r="AQ262" s="689"/>
      <c r="AR262" s="689"/>
      <c r="AS262" s="689"/>
      <c r="AT262" s="689"/>
      <c r="AU262" s="689"/>
      <c r="AV262" s="689"/>
      <c r="AW262" s="689"/>
      <c r="AX262" s="689"/>
      <c r="AY262" s="689"/>
      <c r="AZ262" s="689"/>
      <c r="BA262" s="689"/>
      <c r="BB262" s="689"/>
      <c r="BC262" s="689"/>
      <c r="BD262" s="689"/>
      <c r="BE262" s="689"/>
      <c r="BF262" s="689"/>
      <c r="BG262" s="689"/>
      <c r="BH262" s="689"/>
      <c r="BI262" s="689"/>
      <c r="BJ262" s="689"/>
      <c r="BK262" s="689"/>
      <c r="BL262" s="689"/>
      <c r="BM262" s="689"/>
      <c r="BN262" s="689"/>
      <c r="BO262" s="689"/>
      <c r="BP262" s="689"/>
      <c r="BQ262" s="689"/>
      <c r="BR262" s="689"/>
      <c r="BS262" s="689"/>
      <c r="BT262" s="689"/>
      <c r="BU262" s="689"/>
      <c r="BV262" s="689"/>
      <c r="BW262" s="421"/>
    </row>
    <row r="263" ht="15.75" customHeight="1">
      <c r="A263" s="634"/>
      <c r="B263" s="421" t="str">
        <f>IF(ISTEXT(A263),SUMIF('Production Calendar'!$F$3:$F$2071,'Garden Layout (to copy)'!$A263,'Production Calendar'!$G$3:$G$2701),"")</f>
        <v/>
      </c>
      <c r="C263" s="656" t="str">
        <f t="shared" si="1"/>
        <v/>
      </c>
      <c r="D263" s="657" t="str">
        <f t="array" ref="D263">IF(ISBLANK(A263),"",XLOOKUP($A263,'Codified Game Plan'!$E$3:$E$477,'Codified Game Plan'!$G$3:$G$477,0))</f>
        <v/>
      </c>
      <c r="E263" s="657" t="str">
        <f>IF(ISBLANK(A263),"",MAXIFS('Codified Game Plan'!$I$3:$I$477,'Codified Game Plan'!$E$3:$E$477,A263))</f>
        <v/>
      </c>
      <c r="F263" s="658" t="str">
        <f t="shared" si="2"/>
        <v>      - </v>
      </c>
      <c r="G263" s="421"/>
      <c r="H263" s="421"/>
      <c r="I263" s="421"/>
      <c r="J263" s="421"/>
      <c r="K263" s="421"/>
      <c r="L263" s="421"/>
      <c r="M263" s="421"/>
      <c r="N263" s="421"/>
      <c r="O263" s="421"/>
      <c r="P263" s="421"/>
      <c r="Q263" s="421"/>
      <c r="R263" s="421"/>
      <c r="S263" s="421"/>
      <c r="T263" s="421"/>
      <c r="U263" s="689"/>
      <c r="V263" s="689"/>
      <c r="W263" s="689"/>
      <c r="X263" s="689"/>
      <c r="Y263" s="689"/>
      <c r="Z263" s="689"/>
      <c r="AA263" s="689"/>
      <c r="AB263" s="689"/>
      <c r="AC263" s="689"/>
      <c r="AD263" s="689"/>
      <c r="AE263" s="689"/>
      <c r="AF263" s="689"/>
      <c r="AG263" s="689"/>
      <c r="AH263" s="689"/>
      <c r="AI263" s="689"/>
      <c r="AJ263" s="689"/>
      <c r="AK263" s="689"/>
      <c r="AL263" s="689"/>
      <c r="AM263" s="689"/>
      <c r="AN263" s="689"/>
      <c r="AO263" s="689"/>
      <c r="AP263" s="689"/>
      <c r="AQ263" s="689"/>
      <c r="AR263" s="689"/>
      <c r="AS263" s="689"/>
      <c r="AT263" s="689"/>
      <c r="AU263" s="689"/>
      <c r="AV263" s="689"/>
      <c r="AW263" s="689"/>
      <c r="AX263" s="689"/>
      <c r="AY263" s="689"/>
      <c r="AZ263" s="689"/>
      <c r="BA263" s="689"/>
      <c r="BB263" s="689"/>
      <c r="BC263" s="689"/>
      <c r="BD263" s="689"/>
      <c r="BE263" s="689"/>
      <c r="BF263" s="689"/>
      <c r="BG263" s="689"/>
      <c r="BH263" s="689"/>
      <c r="BI263" s="689"/>
      <c r="BJ263" s="689"/>
      <c r="BK263" s="689"/>
      <c r="BL263" s="689"/>
      <c r="BM263" s="689"/>
      <c r="BN263" s="689"/>
      <c r="BO263" s="689"/>
      <c r="BP263" s="689"/>
      <c r="BQ263" s="689"/>
      <c r="BR263" s="689"/>
      <c r="BS263" s="689"/>
      <c r="BT263" s="689"/>
      <c r="BU263" s="689"/>
      <c r="BV263" s="689"/>
      <c r="BW263" s="421"/>
    </row>
    <row r="264" ht="15.75" customHeight="1">
      <c r="A264" s="634"/>
      <c r="B264" s="421" t="str">
        <f>IF(ISTEXT(A264),SUMIF('Production Calendar'!$F$3:$F$2071,'Garden Layout (to copy)'!$A264,'Production Calendar'!$G$3:$G$2701),"")</f>
        <v/>
      </c>
      <c r="C264" s="656" t="str">
        <f t="shared" si="1"/>
        <v/>
      </c>
      <c r="D264" s="657" t="str">
        <f t="array" ref="D264">IF(ISBLANK(A264),"",XLOOKUP($A264,'Codified Game Plan'!$E$3:$E$477,'Codified Game Plan'!$G$3:$G$477,0))</f>
        <v/>
      </c>
      <c r="E264" s="657" t="str">
        <f>IF(ISBLANK(A264),"",MAXIFS('Codified Game Plan'!$I$3:$I$477,'Codified Game Plan'!$E$3:$E$477,A264))</f>
        <v/>
      </c>
      <c r="F264" s="658" t="str">
        <f t="shared" si="2"/>
        <v>      - </v>
      </c>
      <c r="G264" s="421"/>
      <c r="H264" s="421"/>
      <c r="I264" s="421"/>
      <c r="J264" s="421"/>
      <c r="K264" s="421"/>
      <c r="L264" s="421"/>
      <c r="M264" s="421"/>
      <c r="N264" s="421"/>
      <c r="O264" s="421"/>
      <c r="P264" s="421"/>
      <c r="Q264" s="421"/>
      <c r="R264" s="421"/>
      <c r="S264" s="421"/>
      <c r="T264" s="421"/>
      <c r="U264" s="689"/>
      <c r="V264" s="689"/>
      <c r="W264" s="689"/>
      <c r="X264" s="689"/>
      <c r="Y264" s="689"/>
      <c r="Z264" s="689"/>
      <c r="AA264" s="689"/>
      <c r="AB264" s="689"/>
      <c r="AC264" s="689"/>
      <c r="AD264" s="689"/>
      <c r="AE264" s="689"/>
      <c r="AF264" s="689"/>
      <c r="AG264" s="689"/>
      <c r="AH264" s="689"/>
      <c r="AI264" s="689"/>
      <c r="AJ264" s="689"/>
      <c r="AK264" s="689"/>
      <c r="AL264" s="689"/>
      <c r="AM264" s="689"/>
      <c r="AN264" s="689"/>
      <c r="AO264" s="689"/>
      <c r="AP264" s="689"/>
      <c r="AQ264" s="689"/>
      <c r="AR264" s="689"/>
      <c r="AS264" s="689"/>
      <c r="AT264" s="689"/>
      <c r="AU264" s="689"/>
      <c r="AV264" s="689"/>
      <c r="AW264" s="689"/>
      <c r="AX264" s="689"/>
      <c r="AY264" s="689"/>
      <c r="AZ264" s="689"/>
      <c r="BA264" s="689"/>
      <c r="BB264" s="689"/>
      <c r="BC264" s="689"/>
      <c r="BD264" s="689"/>
      <c r="BE264" s="689"/>
      <c r="BF264" s="689"/>
      <c r="BG264" s="689"/>
      <c r="BH264" s="689"/>
      <c r="BI264" s="689"/>
      <c r="BJ264" s="689"/>
      <c r="BK264" s="689"/>
      <c r="BL264" s="689"/>
      <c r="BM264" s="689"/>
      <c r="BN264" s="689"/>
      <c r="BO264" s="689"/>
      <c r="BP264" s="689"/>
      <c r="BQ264" s="689"/>
      <c r="BR264" s="689"/>
      <c r="BS264" s="689"/>
      <c r="BT264" s="689"/>
      <c r="BU264" s="689"/>
      <c r="BV264" s="689"/>
      <c r="BW264" s="421"/>
    </row>
    <row r="265" ht="15.75" customHeight="1">
      <c r="A265" s="634"/>
      <c r="B265" s="421" t="str">
        <f>IF(ISTEXT(A265),SUMIF('Production Calendar'!$F$3:$F$2071,'Garden Layout (to copy)'!$A265,'Production Calendar'!$G$3:$G$2701),"")</f>
        <v/>
      </c>
      <c r="C265" s="656" t="str">
        <f t="shared" si="1"/>
        <v/>
      </c>
      <c r="D265" s="657" t="str">
        <f t="array" ref="D265">IF(ISBLANK(A265),"",XLOOKUP($A265,'Codified Game Plan'!$E$3:$E$477,'Codified Game Plan'!$G$3:$G$477,0))</f>
        <v/>
      </c>
      <c r="E265" s="657" t="str">
        <f>IF(ISBLANK(A265),"",MAXIFS('Codified Game Plan'!$I$3:$I$477,'Codified Game Plan'!$E$3:$E$477,A265))</f>
        <v/>
      </c>
      <c r="F265" s="658" t="str">
        <f t="shared" si="2"/>
        <v>      - </v>
      </c>
      <c r="G265" s="421"/>
      <c r="H265" s="421"/>
      <c r="I265" s="421"/>
      <c r="J265" s="421"/>
      <c r="K265" s="421"/>
      <c r="L265" s="421"/>
      <c r="M265" s="421"/>
      <c r="N265" s="421"/>
      <c r="O265" s="421"/>
      <c r="P265" s="421"/>
      <c r="Q265" s="421"/>
      <c r="R265" s="421"/>
      <c r="S265" s="421"/>
      <c r="T265" s="421"/>
      <c r="U265" s="689"/>
      <c r="V265" s="689"/>
      <c r="W265" s="689"/>
      <c r="X265" s="689"/>
      <c r="Y265" s="689"/>
      <c r="Z265" s="689"/>
      <c r="AA265" s="689"/>
      <c r="AB265" s="689"/>
      <c r="AC265" s="689"/>
      <c r="AD265" s="689"/>
      <c r="AE265" s="689"/>
      <c r="AF265" s="689"/>
      <c r="AG265" s="689"/>
      <c r="AH265" s="689"/>
      <c r="AI265" s="689"/>
      <c r="AJ265" s="689"/>
      <c r="AK265" s="689"/>
      <c r="AL265" s="689"/>
      <c r="AM265" s="689"/>
      <c r="AN265" s="689"/>
      <c r="AO265" s="689"/>
      <c r="AP265" s="689"/>
      <c r="AQ265" s="689"/>
      <c r="AR265" s="689"/>
      <c r="AS265" s="689"/>
      <c r="AT265" s="689"/>
      <c r="AU265" s="689"/>
      <c r="AV265" s="689"/>
      <c r="AW265" s="689"/>
      <c r="AX265" s="689"/>
      <c r="AY265" s="689"/>
      <c r="AZ265" s="689"/>
      <c r="BA265" s="689"/>
      <c r="BB265" s="689"/>
      <c r="BC265" s="689"/>
      <c r="BD265" s="689"/>
      <c r="BE265" s="689"/>
      <c r="BF265" s="689"/>
      <c r="BG265" s="689"/>
      <c r="BH265" s="689"/>
      <c r="BI265" s="689"/>
      <c r="BJ265" s="689"/>
      <c r="BK265" s="689"/>
      <c r="BL265" s="689"/>
      <c r="BM265" s="689"/>
      <c r="BN265" s="689"/>
      <c r="BO265" s="689"/>
      <c r="BP265" s="689"/>
      <c r="BQ265" s="689"/>
      <c r="BR265" s="689"/>
      <c r="BS265" s="689"/>
      <c r="BT265" s="689"/>
      <c r="BU265" s="689"/>
      <c r="BV265" s="689"/>
      <c r="BW265" s="421"/>
    </row>
    <row r="266" ht="15.75" customHeight="1">
      <c r="A266" s="634"/>
      <c r="B266" s="421" t="str">
        <f>IF(ISTEXT(A266),SUMIF('Production Calendar'!$F$3:$F$2071,'Garden Layout (to copy)'!$A266,'Production Calendar'!$G$3:$G$2701),"")</f>
        <v/>
      </c>
      <c r="C266" s="656" t="str">
        <f t="shared" si="1"/>
        <v/>
      </c>
      <c r="D266" s="657" t="str">
        <f t="array" ref="D266">IF(ISBLANK(A266),"",XLOOKUP($A266,'Codified Game Plan'!$E$3:$E$477,'Codified Game Plan'!$G$3:$G$477,0))</f>
        <v/>
      </c>
      <c r="E266" s="657" t="str">
        <f>IF(ISBLANK(A266),"",MAXIFS('Codified Game Plan'!$I$3:$I$477,'Codified Game Plan'!$E$3:$E$477,A266))</f>
        <v/>
      </c>
      <c r="F266" s="658" t="str">
        <f t="shared" si="2"/>
        <v>      - </v>
      </c>
      <c r="G266" s="421"/>
      <c r="H266" s="421"/>
      <c r="I266" s="421"/>
      <c r="J266" s="421"/>
      <c r="K266" s="421"/>
      <c r="L266" s="421"/>
      <c r="M266" s="421"/>
      <c r="N266" s="421"/>
      <c r="O266" s="421"/>
      <c r="P266" s="421"/>
      <c r="Q266" s="421"/>
      <c r="R266" s="421"/>
      <c r="S266" s="421"/>
      <c r="T266" s="421"/>
      <c r="U266" s="689"/>
      <c r="V266" s="689"/>
      <c r="W266" s="689"/>
      <c r="X266" s="689"/>
      <c r="Y266" s="689"/>
      <c r="Z266" s="689"/>
      <c r="AA266" s="689"/>
      <c r="AB266" s="689"/>
      <c r="AC266" s="689"/>
      <c r="AD266" s="689"/>
      <c r="AE266" s="689"/>
      <c r="AF266" s="689"/>
      <c r="AG266" s="689"/>
      <c r="AH266" s="689"/>
      <c r="AI266" s="689"/>
      <c r="AJ266" s="689"/>
      <c r="AK266" s="689"/>
      <c r="AL266" s="689"/>
      <c r="AM266" s="689"/>
      <c r="AN266" s="689"/>
      <c r="AO266" s="689"/>
      <c r="AP266" s="689"/>
      <c r="AQ266" s="689"/>
      <c r="AR266" s="689"/>
      <c r="AS266" s="689"/>
      <c r="AT266" s="689"/>
      <c r="AU266" s="689"/>
      <c r="AV266" s="689"/>
      <c r="AW266" s="689"/>
      <c r="AX266" s="689"/>
      <c r="AY266" s="689"/>
      <c r="AZ266" s="689"/>
      <c r="BA266" s="689"/>
      <c r="BB266" s="689"/>
      <c r="BC266" s="689"/>
      <c r="BD266" s="689"/>
      <c r="BE266" s="689"/>
      <c r="BF266" s="689"/>
      <c r="BG266" s="689"/>
      <c r="BH266" s="689"/>
      <c r="BI266" s="689"/>
      <c r="BJ266" s="689"/>
      <c r="BK266" s="689"/>
      <c r="BL266" s="689"/>
      <c r="BM266" s="689"/>
      <c r="BN266" s="689"/>
      <c r="BO266" s="689"/>
      <c r="BP266" s="689"/>
      <c r="BQ266" s="689"/>
      <c r="BR266" s="689"/>
      <c r="BS266" s="689"/>
      <c r="BT266" s="689"/>
      <c r="BU266" s="689"/>
      <c r="BV266" s="689"/>
      <c r="BW266" s="421"/>
    </row>
    <row r="267" ht="15.75" customHeight="1">
      <c r="A267" s="634"/>
      <c r="B267" s="421" t="str">
        <f>IF(ISTEXT(A267),SUMIF('Production Calendar'!$F$3:$F$2071,'Garden Layout (to copy)'!$A267,'Production Calendar'!$G$3:$G$2701),"")</f>
        <v/>
      </c>
      <c r="C267" s="656" t="str">
        <f t="shared" si="1"/>
        <v/>
      </c>
      <c r="D267" s="657" t="str">
        <f t="array" ref="D267">IF(ISBLANK(A267),"",XLOOKUP($A267,'Codified Game Plan'!$E$3:$E$477,'Codified Game Plan'!$G$3:$G$477,0))</f>
        <v/>
      </c>
      <c r="E267" s="657" t="str">
        <f>IF(ISBLANK(A267),"",MAXIFS('Codified Game Plan'!$I$3:$I$477,'Codified Game Plan'!$E$3:$E$477,A267))</f>
        <v/>
      </c>
      <c r="F267" s="658" t="str">
        <f t="shared" si="2"/>
        <v>      - </v>
      </c>
      <c r="G267" s="421"/>
      <c r="H267" s="421"/>
      <c r="I267" s="421"/>
      <c r="J267" s="421"/>
      <c r="K267" s="421"/>
      <c r="L267" s="421"/>
      <c r="M267" s="421"/>
      <c r="N267" s="421"/>
      <c r="O267" s="421"/>
      <c r="P267" s="421"/>
      <c r="Q267" s="421"/>
      <c r="R267" s="421"/>
      <c r="S267" s="421"/>
      <c r="T267" s="421"/>
      <c r="U267" s="689"/>
      <c r="V267" s="689"/>
      <c r="W267" s="689"/>
      <c r="X267" s="689"/>
      <c r="Y267" s="689"/>
      <c r="Z267" s="689"/>
      <c r="AA267" s="689"/>
      <c r="AB267" s="689"/>
      <c r="AC267" s="689"/>
      <c r="AD267" s="689"/>
      <c r="AE267" s="689"/>
      <c r="AF267" s="689"/>
      <c r="AG267" s="689"/>
      <c r="AH267" s="689"/>
      <c r="AI267" s="689"/>
      <c r="AJ267" s="689"/>
      <c r="AK267" s="689"/>
      <c r="AL267" s="689"/>
      <c r="AM267" s="689"/>
      <c r="AN267" s="689"/>
      <c r="AO267" s="689"/>
      <c r="AP267" s="689"/>
      <c r="AQ267" s="689"/>
      <c r="AR267" s="689"/>
      <c r="AS267" s="689"/>
      <c r="AT267" s="689"/>
      <c r="AU267" s="689"/>
      <c r="AV267" s="689"/>
      <c r="AW267" s="689"/>
      <c r="AX267" s="689"/>
      <c r="AY267" s="689"/>
      <c r="AZ267" s="689"/>
      <c r="BA267" s="689"/>
      <c r="BB267" s="689"/>
      <c r="BC267" s="689"/>
      <c r="BD267" s="689"/>
      <c r="BE267" s="689"/>
      <c r="BF267" s="689"/>
      <c r="BG267" s="689"/>
      <c r="BH267" s="689"/>
      <c r="BI267" s="689"/>
      <c r="BJ267" s="689"/>
      <c r="BK267" s="689"/>
      <c r="BL267" s="689"/>
      <c r="BM267" s="689"/>
      <c r="BN267" s="689"/>
      <c r="BO267" s="689"/>
      <c r="BP267" s="689"/>
      <c r="BQ267" s="689"/>
      <c r="BR267" s="689"/>
      <c r="BS267" s="689"/>
      <c r="BT267" s="689"/>
      <c r="BU267" s="689"/>
      <c r="BV267" s="689"/>
      <c r="BW267" s="421"/>
    </row>
    <row r="268" ht="15.75" customHeight="1">
      <c r="A268" s="634"/>
      <c r="B268" s="421" t="str">
        <f>IF(ISTEXT(A268),SUMIF('Production Calendar'!$F$3:$F$2071,'Garden Layout (to copy)'!$A268,'Production Calendar'!$G$3:$G$2701),"")</f>
        <v/>
      </c>
      <c r="C268" s="656" t="str">
        <f t="shared" si="1"/>
        <v/>
      </c>
      <c r="D268" s="657" t="str">
        <f t="array" ref="D268">IF(ISBLANK(A268),"",XLOOKUP($A268,'Codified Game Plan'!$E$3:$E$477,'Codified Game Plan'!$G$3:$G$477,0))</f>
        <v/>
      </c>
      <c r="E268" s="657" t="str">
        <f>IF(ISBLANK(A268),"",MAXIFS('Codified Game Plan'!$I$3:$I$477,'Codified Game Plan'!$E$3:$E$477,A268))</f>
        <v/>
      </c>
      <c r="F268" s="658" t="str">
        <f t="shared" si="2"/>
        <v>      - </v>
      </c>
      <c r="G268" s="421"/>
      <c r="H268" s="421"/>
      <c r="I268" s="421"/>
      <c r="J268" s="421"/>
      <c r="K268" s="421"/>
      <c r="L268" s="421"/>
      <c r="M268" s="421"/>
      <c r="N268" s="421"/>
      <c r="O268" s="421"/>
      <c r="P268" s="421"/>
      <c r="Q268" s="421"/>
      <c r="R268" s="421"/>
      <c r="S268" s="421"/>
      <c r="T268" s="421"/>
      <c r="U268" s="689"/>
      <c r="V268" s="689"/>
      <c r="W268" s="689"/>
      <c r="X268" s="689"/>
      <c r="Y268" s="689"/>
      <c r="Z268" s="689"/>
      <c r="AA268" s="689"/>
      <c r="AB268" s="689"/>
      <c r="AC268" s="689"/>
      <c r="AD268" s="689"/>
      <c r="AE268" s="689"/>
      <c r="AF268" s="689"/>
      <c r="AG268" s="689"/>
      <c r="AH268" s="689"/>
      <c r="AI268" s="689"/>
      <c r="AJ268" s="689"/>
      <c r="AK268" s="689"/>
      <c r="AL268" s="689"/>
      <c r="AM268" s="689"/>
      <c r="AN268" s="689"/>
      <c r="AO268" s="689"/>
      <c r="AP268" s="689"/>
      <c r="AQ268" s="689"/>
      <c r="AR268" s="689"/>
      <c r="AS268" s="689"/>
      <c r="AT268" s="689"/>
      <c r="AU268" s="689"/>
      <c r="AV268" s="689"/>
      <c r="AW268" s="689"/>
      <c r="AX268" s="689"/>
      <c r="AY268" s="689"/>
      <c r="AZ268" s="689"/>
      <c r="BA268" s="689"/>
      <c r="BB268" s="689"/>
      <c r="BC268" s="689"/>
      <c r="BD268" s="689"/>
      <c r="BE268" s="689"/>
      <c r="BF268" s="689"/>
      <c r="BG268" s="689"/>
      <c r="BH268" s="689"/>
      <c r="BI268" s="689"/>
      <c r="BJ268" s="689"/>
      <c r="BK268" s="689"/>
      <c r="BL268" s="689"/>
      <c r="BM268" s="689"/>
      <c r="BN268" s="689"/>
      <c r="BO268" s="689"/>
      <c r="BP268" s="689"/>
      <c r="BQ268" s="689"/>
      <c r="BR268" s="689"/>
      <c r="BS268" s="689"/>
      <c r="BT268" s="689"/>
      <c r="BU268" s="689"/>
      <c r="BV268" s="689"/>
      <c r="BW268" s="421"/>
    </row>
    <row r="269" ht="15.75" customHeight="1">
      <c r="A269" s="634"/>
      <c r="B269" s="421" t="str">
        <f>IF(ISTEXT(A269),SUMIF('Production Calendar'!$F$3:$F$2071,'Garden Layout (to copy)'!$A269,'Production Calendar'!$G$3:$G$2701),"")</f>
        <v/>
      </c>
      <c r="C269" s="656" t="str">
        <f t="shared" si="1"/>
        <v/>
      </c>
      <c r="D269" s="657" t="str">
        <f t="array" ref="D269">IF(ISBLANK(A269),"",XLOOKUP($A269,'Codified Game Plan'!$E$3:$E$477,'Codified Game Plan'!$G$3:$G$477,0))</f>
        <v/>
      </c>
      <c r="E269" s="657" t="str">
        <f>IF(ISBLANK(A269),"",MAXIFS('Codified Game Plan'!$I$3:$I$477,'Codified Game Plan'!$E$3:$E$477,A269))</f>
        <v/>
      </c>
      <c r="F269" s="658" t="str">
        <f t="shared" si="2"/>
        <v>      - </v>
      </c>
      <c r="G269" s="421"/>
      <c r="H269" s="421"/>
      <c r="I269" s="421"/>
      <c r="J269" s="421"/>
      <c r="K269" s="421"/>
      <c r="L269" s="421"/>
      <c r="M269" s="421"/>
      <c r="N269" s="421"/>
      <c r="O269" s="421"/>
      <c r="P269" s="421"/>
      <c r="Q269" s="421"/>
      <c r="R269" s="421"/>
      <c r="S269" s="421"/>
      <c r="T269" s="421"/>
      <c r="U269" s="689"/>
      <c r="V269" s="689"/>
      <c r="W269" s="689"/>
      <c r="X269" s="689"/>
      <c r="Y269" s="689"/>
      <c r="Z269" s="689"/>
      <c r="AA269" s="689"/>
      <c r="AB269" s="689"/>
      <c r="AC269" s="689"/>
      <c r="AD269" s="689"/>
      <c r="AE269" s="689"/>
      <c r="AF269" s="689"/>
      <c r="AG269" s="689"/>
      <c r="AH269" s="689"/>
      <c r="AI269" s="689"/>
      <c r="AJ269" s="689"/>
      <c r="AK269" s="689"/>
      <c r="AL269" s="689"/>
      <c r="AM269" s="689"/>
      <c r="AN269" s="689"/>
      <c r="AO269" s="689"/>
      <c r="AP269" s="689"/>
      <c r="AQ269" s="689"/>
      <c r="AR269" s="689"/>
      <c r="AS269" s="689"/>
      <c r="AT269" s="689"/>
      <c r="AU269" s="689"/>
      <c r="AV269" s="689"/>
      <c r="AW269" s="689"/>
      <c r="AX269" s="689"/>
      <c r="AY269" s="689"/>
      <c r="AZ269" s="689"/>
      <c r="BA269" s="689"/>
      <c r="BB269" s="689"/>
      <c r="BC269" s="689"/>
      <c r="BD269" s="689"/>
      <c r="BE269" s="689"/>
      <c r="BF269" s="689"/>
      <c r="BG269" s="689"/>
      <c r="BH269" s="689"/>
      <c r="BI269" s="689"/>
      <c r="BJ269" s="689"/>
      <c r="BK269" s="689"/>
      <c r="BL269" s="689"/>
      <c r="BM269" s="689"/>
      <c r="BN269" s="689"/>
      <c r="BO269" s="689"/>
      <c r="BP269" s="689"/>
      <c r="BQ269" s="689"/>
      <c r="BR269" s="689"/>
      <c r="BS269" s="689"/>
      <c r="BT269" s="689"/>
      <c r="BU269" s="689"/>
      <c r="BV269" s="689"/>
      <c r="BW269" s="421"/>
    </row>
    <row r="270" ht="15.75" customHeight="1">
      <c r="A270" s="634"/>
      <c r="B270" s="421" t="str">
        <f>IF(ISTEXT(A270),SUMIF('Production Calendar'!$F$3:$F$2071,'Garden Layout (to copy)'!$A270,'Production Calendar'!$G$3:$G$2701),"")</f>
        <v/>
      </c>
      <c r="C270" s="656" t="str">
        <f t="shared" si="1"/>
        <v/>
      </c>
      <c r="D270" s="657" t="str">
        <f t="array" ref="D270">IF(ISBLANK(A270),"",XLOOKUP($A270,'Codified Game Plan'!$E$3:$E$477,'Codified Game Plan'!$G$3:$G$477,0))</f>
        <v/>
      </c>
      <c r="E270" s="657" t="str">
        <f>IF(ISBLANK(A270),"",MAXIFS('Codified Game Plan'!$I$3:$I$477,'Codified Game Plan'!$E$3:$E$477,A270))</f>
        <v/>
      </c>
      <c r="F270" s="658" t="str">
        <f t="shared" si="2"/>
        <v>      - </v>
      </c>
      <c r="G270" s="421"/>
      <c r="H270" s="421"/>
      <c r="I270" s="421"/>
      <c r="J270" s="421"/>
      <c r="K270" s="421"/>
      <c r="L270" s="421"/>
      <c r="M270" s="421"/>
      <c r="N270" s="421"/>
      <c r="O270" s="421"/>
      <c r="P270" s="421"/>
      <c r="Q270" s="421"/>
      <c r="R270" s="421"/>
      <c r="S270" s="421"/>
      <c r="T270" s="421"/>
      <c r="U270" s="689"/>
      <c r="V270" s="689"/>
      <c r="W270" s="689"/>
      <c r="X270" s="689"/>
      <c r="Y270" s="689"/>
      <c r="Z270" s="689"/>
      <c r="AA270" s="689"/>
      <c r="AB270" s="689"/>
      <c r="AC270" s="689"/>
      <c r="AD270" s="689"/>
      <c r="AE270" s="689"/>
      <c r="AF270" s="689"/>
      <c r="AG270" s="689"/>
      <c r="AH270" s="689"/>
      <c r="AI270" s="689"/>
      <c r="AJ270" s="689"/>
      <c r="AK270" s="689"/>
      <c r="AL270" s="689"/>
      <c r="AM270" s="689"/>
      <c r="AN270" s="689"/>
      <c r="AO270" s="689"/>
      <c r="AP270" s="689"/>
      <c r="AQ270" s="689"/>
      <c r="AR270" s="689"/>
      <c r="AS270" s="689"/>
      <c r="AT270" s="689"/>
      <c r="AU270" s="689"/>
      <c r="AV270" s="689"/>
      <c r="AW270" s="689"/>
      <c r="AX270" s="689"/>
      <c r="AY270" s="689"/>
      <c r="AZ270" s="689"/>
      <c r="BA270" s="689"/>
      <c r="BB270" s="689"/>
      <c r="BC270" s="689"/>
      <c r="BD270" s="689"/>
      <c r="BE270" s="689"/>
      <c r="BF270" s="689"/>
      <c r="BG270" s="689"/>
      <c r="BH270" s="689"/>
      <c r="BI270" s="689"/>
      <c r="BJ270" s="689"/>
      <c r="BK270" s="689"/>
      <c r="BL270" s="689"/>
      <c r="BM270" s="689"/>
      <c r="BN270" s="689"/>
      <c r="BO270" s="689"/>
      <c r="BP270" s="689"/>
      <c r="BQ270" s="689"/>
      <c r="BR270" s="689"/>
      <c r="BS270" s="689"/>
      <c r="BT270" s="689"/>
      <c r="BU270" s="689"/>
      <c r="BV270" s="689"/>
      <c r="BW270" s="421"/>
    </row>
    <row r="271" ht="15.75" customHeight="1">
      <c r="A271" s="634"/>
      <c r="B271" s="421" t="str">
        <f>IF(ISTEXT(A271),SUMIF('Production Calendar'!$F$3:$F$2071,'Garden Layout (to copy)'!$A271,'Production Calendar'!$G$3:$G$2701),"")</f>
        <v/>
      </c>
      <c r="C271" s="656" t="str">
        <f t="shared" si="1"/>
        <v/>
      </c>
      <c r="D271" s="657" t="str">
        <f t="array" ref="D271">IF(ISBLANK(A271),"",XLOOKUP($A271,'Codified Game Plan'!$E$3:$E$477,'Codified Game Plan'!$G$3:$G$477,0))</f>
        <v/>
      </c>
      <c r="E271" s="657" t="str">
        <f>IF(ISBLANK(A271),"",MAXIFS('Codified Game Plan'!$I$3:$I$477,'Codified Game Plan'!$E$3:$E$477,A271))</f>
        <v/>
      </c>
      <c r="F271" s="658" t="str">
        <f t="shared" si="2"/>
        <v>      - </v>
      </c>
      <c r="G271" s="421"/>
      <c r="H271" s="421"/>
      <c r="I271" s="421"/>
      <c r="J271" s="421"/>
      <c r="K271" s="421"/>
      <c r="L271" s="421"/>
      <c r="M271" s="421"/>
      <c r="N271" s="421"/>
      <c r="O271" s="421"/>
      <c r="P271" s="421"/>
      <c r="Q271" s="421"/>
      <c r="R271" s="421"/>
      <c r="S271" s="421"/>
      <c r="T271" s="421"/>
      <c r="U271" s="689"/>
      <c r="V271" s="689"/>
      <c r="W271" s="689"/>
      <c r="X271" s="689"/>
      <c r="Y271" s="689"/>
      <c r="Z271" s="689"/>
      <c r="AA271" s="689"/>
      <c r="AB271" s="689"/>
      <c r="AC271" s="689"/>
      <c r="AD271" s="689"/>
      <c r="AE271" s="689"/>
      <c r="AF271" s="689"/>
      <c r="AG271" s="689"/>
      <c r="AH271" s="689"/>
      <c r="AI271" s="689"/>
      <c r="AJ271" s="689"/>
      <c r="AK271" s="689"/>
      <c r="AL271" s="689"/>
      <c r="AM271" s="689"/>
      <c r="AN271" s="689"/>
      <c r="AO271" s="689"/>
      <c r="AP271" s="689"/>
      <c r="AQ271" s="689"/>
      <c r="AR271" s="689"/>
      <c r="AS271" s="689"/>
      <c r="AT271" s="689"/>
      <c r="AU271" s="689"/>
      <c r="AV271" s="689"/>
      <c r="AW271" s="689"/>
      <c r="AX271" s="689"/>
      <c r="AY271" s="689"/>
      <c r="AZ271" s="689"/>
      <c r="BA271" s="689"/>
      <c r="BB271" s="689"/>
      <c r="BC271" s="689"/>
      <c r="BD271" s="689"/>
      <c r="BE271" s="689"/>
      <c r="BF271" s="689"/>
      <c r="BG271" s="689"/>
      <c r="BH271" s="689"/>
      <c r="BI271" s="689"/>
      <c r="BJ271" s="689"/>
      <c r="BK271" s="689"/>
      <c r="BL271" s="689"/>
      <c r="BM271" s="689"/>
      <c r="BN271" s="689"/>
      <c r="BO271" s="689"/>
      <c r="BP271" s="689"/>
      <c r="BQ271" s="689"/>
      <c r="BR271" s="689"/>
      <c r="BS271" s="689"/>
      <c r="BT271" s="689"/>
      <c r="BU271" s="689"/>
      <c r="BV271" s="689"/>
      <c r="BW271" s="421"/>
    </row>
    <row r="272" ht="15.75" customHeight="1">
      <c r="A272" s="634"/>
      <c r="B272" s="421" t="str">
        <f>IF(ISTEXT(A272),SUMIF('Production Calendar'!$F$3:$F$2071,'Garden Layout (to copy)'!$A272,'Production Calendar'!$G$3:$G$2701),"")</f>
        <v/>
      </c>
      <c r="C272" s="656" t="str">
        <f t="shared" si="1"/>
        <v/>
      </c>
      <c r="D272" s="657" t="str">
        <f t="array" ref="D272">IF(ISBLANK(A272),"",XLOOKUP($A272,'Codified Game Plan'!$E$3:$E$477,'Codified Game Plan'!$G$3:$G$477,0))</f>
        <v/>
      </c>
      <c r="E272" s="657" t="str">
        <f>IF(ISBLANK(A272),"",MAXIFS('Codified Game Plan'!$I$3:$I$477,'Codified Game Plan'!$E$3:$E$477,A272))</f>
        <v/>
      </c>
      <c r="F272" s="658" t="str">
        <f t="shared" si="2"/>
        <v>      - </v>
      </c>
      <c r="G272" s="421"/>
      <c r="H272" s="421"/>
      <c r="I272" s="421"/>
      <c r="J272" s="421"/>
      <c r="K272" s="421"/>
      <c r="L272" s="421"/>
      <c r="M272" s="421"/>
      <c r="N272" s="421"/>
      <c r="O272" s="421"/>
      <c r="P272" s="421"/>
      <c r="Q272" s="421"/>
      <c r="R272" s="421"/>
      <c r="S272" s="421"/>
      <c r="T272" s="421"/>
      <c r="U272" s="689"/>
      <c r="V272" s="689"/>
      <c r="W272" s="689"/>
      <c r="X272" s="689"/>
      <c r="Y272" s="689"/>
      <c r="Z272" s="689"/>
      <c r="AA272" s="689"/>
      <c r="AB272" s="689"/>
      <c r="AC272" s="689"/>
      <c r="AD272" s="689"/>
      <c r="AE272" s="689"/>
      <c r="AF272" s="689"/>
      <c r="AG272" s="689"/>
      <c r="AH272" s="689"/>
      <c r="AI272" s="689"/>
      <c r="AJ272" s="689"/>
      <c r="AK272" s="689"/>
      <c r="AL272" s="689"/>
      <c r="AM272" s="689"/>
      <c r="AN272" s="689"/>
      <c r="AO272" s="689"/>
      <c r="AP272" s="689"/>
      <c r="AQ272" s="689"/>
      <c r="AR272" s="689"/>
      <c r="AS272" s="689"/>
      <c r="AT272" s="689"/>
      <c r="AU272" s="689"/>
      <c r="AV272" s="689"/>
      <c r="AW272" s="689"/>
      <c r="AX272" s="689"/>
      <c r="AY272" s="689"/>
      <c r="AZ272" s="689"/>
      <c r="BA272" s="689"/>
      <c r="BB272" s="689"/>
      <c r="BC272" s="689"/>
      <c r="BD272" s="689"/>
      <c r="BE272" s="689"/>
      <c r="BF272" s="689"/>
      <c r="BG272" s="689"/>
      <c r="BH272" s="689"/>
      <c r="BI272" s="689"/>
      <c r="BJ272" s="689"/>
      <c r="BK272" s="689"/>
      <c r="BL272" s="689"/>
      <c r="BM272" s="689"/>
      <c r="BN272" s="689"/>
      <c r="BO272" s="689"/>
      <c r="BP272" s="689"/>
      <c r="BQ272" s="689"/>
      <c r="BR272" s="689"/>
      <c r="BS272" s="689"/>
      <c r="BT272" s="689"/>
      <c r="BU272" s="689"/>
      <c r="BV272" s="689"/>
      <c r="BW272" s="421"/>
    </row>
    <row r="273" ht="15.75" customHeight="1">
      <c r="A273" s="634"/>
      <c r="B273" s="421" t="str">
        <f>IF(ISTEXT(A273),SUMIF('Production Calendar'!$F$3:$F$2071,'Garden Layout (to copy)'!$A273,'Production Calendar'!$G$3:$G$2701),"")</f>
        <v/>
      </c>
      <c r="C273" s="656" t="str">
        <f t="shared" si="1"/>
        <v/>
      </c>
      <c r="D273" s="657" t="str">
        <f t="array" ref="D273">IF(ISBLANK(A273),"",XLOOKUP($A273,'Codified Game Plan'!$E$3:$E$477,'Codified Game Plan'!$G$3:$G$477,0))</f>
        <v/>
      </c>
      <c r="E273" s="657" t="str">
        <f>IF(ISBLANK(A273),"",MAXIFS('Codified Game Plan'!$I$3:$I$477,'Codified Game Plan'!$E$3:$E$477,A273))</f>
        <v/>
      </c>
      <c r="F273" s="658" t="str">
        <f t="shared" si="2"/>
        <v>      - </v>
      </c>
      <c r="G273" s="421"/>
      <c r="H273" s="421"/>
      <c r="I273" s="421"/>
      <c r="J273" s="421"/>
      <c r="K273" s="421"/>
      <c r="L273" s="421"/>
      <c r="M273" s="421"/>
      <c r="N273" s="421"/>
      <c r="O273" s="421"/>
      <c r="P273" s="421"/>
      <c r="Q273" s="421"/>
      <c r="R273" s="421"/>
      <c r="S273" s="421"/>
      <c r="T273" s="421"/>
      <c r="U273" s="689"/>
      <c r="V273" s="689"/>
      <c r="W273" s="689"/>
      <c r="X273" s="689"/>
      <c r="Y273" s="689"/>
      <c r="Z273" s="689"/>
      <c r="AA273" s="689"/>
      <c r="AB273" s="689"/>
      <c r="AC273" s="689"/>
      <c r="AD273" s="689"/>
      <c r="AE273" s="689"/>
      <c r="AF273" s="689"/>
      <c r="AG273" s="689"/>
      <c r="AH273" s="689"/>
      <c r="AI273" s="689"/>
      <c r="AJ273" s="689"/>
      <c r="AK273" s="689"/>
      <c r="AL273" s="689"/>
      <c r="AM273" s="689"/>
      <c r="AN273" s="689"/>
      <c r="AO273" s="689"/>
      <c r="AP273" s="689"/>
      <c r="AQ273" s="689"/>
      <c r="AR273" s="689"/>
      <c r="AS273" s="689"/>
      <c r="AT273" s="689"/>
      <c r="AU273" s="689"/>
      <c r="AV273" s="689"/>
      <c r="AW273" s="689"/>
      <c r="AX273" s="689"/>
      <c r="AY273" s="689"/>
      <c r="AZ273" s="689"/>
      <c r="BA273" s="689"/>
      <c r="BB273" s="689"/>
      <c r="BC273" s="689"/>
      <c r="BD273" s="689"/>
      <c r="BE273" s="689"/>
      <c r="BF273" s="689"/>
      <c r="BG273" s="689"/>
      <c r="BH273" s="689"/>
      <c r="BI273" s="689"/>
      <c r="BJ273" s="689"/>
      <c r="BK273" s="689"/>
      <c r="BL273" s="689"/>
      <c r="BM273" s="689"/>
      <c r="BN273" s="689"/>
      <c r="BO273" s="689"/>
      <c r="BP273" s="689"/>
      <c r="BQ273" s="689"/>
      <c r="BR273" s="689"/>
      <c r="BS273" s="689"/>
      <c r="BT273" s="689"/>
      <c r="BU273" s="689"/>
      <c r="BV273" s="689"/>
      <c r="BW273" s="421"/>
    </row>
    <row r="274" ht="15.75" customHeight="1">
      <c r="A274" s="634"/>
      <c r="B274" s="421" t="str">
        <f>IF(ISTEXT(A274),SUMIF('Production Calendar'!$F$3:$F$2071,'Garden Layout (to copy)'!$A274,'Production Calendar'!$G$3:$G$2701),"")</f>
        <v/>
      </c>
      <c r="C274" s="656" t="str">
        <f t="shared" si="1"/>
        <v/>
      </c>
      <c r="D274" s="657" t="str">
        <f t="array" ref="D274">IF(ISBLANK(A274),"",XLOOKUP($A274,'Codified Game Plan'!$E$3:$E$477,'Codified Game Plan'!$G$3:$G$477,0))</f>
        <v/>
      </c>
      <c r="E274" s="657" t="str">
        <f>IF(ISBLANK(A274),"",MAXIFS('Codified Game Plan'!$I$3:$I$477,'Codified Game Plan'!$E$3:$E$477,A274))</f>
        <v/>
      </c>
      <c r="F274" s="658" t="str">
        <f t="shared" si="2"/>
        <v>      - </v>
      </c>
      <c r="G274" s="421"/>
      <c r="H274" s="421"/>
      <c r="I274" s="421"/>
      <c r="J274" s="421"/>
      <c r="K274" s="421"/>
      <c r="L274" s="421"/>
      <c r="M274" s="421"/>
      <c r="N274" s="421"/>
      <c r="O274" s="421"/>
      <c r="P274" s="421"/>
      <c r="Q274" s="421"/>
      <c r="R274" s="421"/>
      <c r="S274" s="421"/>
      <c r="T274" s="421"/>
      <c r="U274" s="689"/>
      <c r="V274" s="689"/>
      <c r="W274" s="689"/>
      <c r="X274" s="689"/>
      <c r="Y274" s="689"/>
      <c r="Z274" s="689"/>
      <c r="AA274" s="689"/>
      <c r="AB274" s="689"/>
      <c r="AC274" s="689"/>
      <c r="AD274" s="689"/>
      <c r="AE274" s="689"/>
      <c r="AF274" s="689"/>
      <c r="AG274" s="689"/>
      <c r="AH274" s="689"/>
      <c r="AI274" s="689"/>
      <c r="AJ274" s="689"/>
      <c r="AK274" s="689"/>
      <c r="AL274" s="689"/>
      <c r="AM274" s="689"/>
      <c r="AN274" s="689"/>
      <c r="AO274" s="689"/>
      <c r="AP274" s="689"/>
      <c r="AQ274" s="689"/>
      <c r="AR274" s="689"/>
      <c r="AS274" s="689"/>
      <c r="AT274" s="689"/>
      <c r="AU274" s="689"/>
      <c r="AV274" s="689"/>
      <c r="AW274" s="689"/>
      <c r="AX274" s="689"/>
      <c r="AY274" s="689"/>
      <c r="AZ274" s="689"/>
      <c r="BA274" s="689"/>
      <c r="BB274" s="689"/>
      <c r="BC274" s="689"/>
      <c r="BD274" s="689"/>
      <c r="BE274" s="689"/>
      <c r="BF274" s="689"/>
      <c r="BG274" s="689"/>
      <c r="BH274" s="689"/>
      <c r="BI274" s="689"/>
      <c r="BJ274" s="689"/>
      <c r="BK274" s="689"/>
      <c r="BL274" s="689"/>
      <c r="BM274" s="689"/>
      <c r="BN274" s="689"/>
      <c r="BO274" s="689"/>
      <c r="BP274" s="689"/>
      <c r="BQ274" s="689"/>
      <c r="BR274" s="689"/>
      <c r="BS274" s="689"/>
      <c r="BT274" s="689"/>
      <c r="BU274" s="689"/>
      <c r="BV274" s="689"/>
      <c r="BW274" s="421"/>
    </row>
    <row r="275" ht="15.75" customHeight="1">
      <c r="A275" s="634"/>
      <c r="B275" s="421" t="str">
        <f>IF(ISTEXT(A275),SUMIF('Production Calendar'!$F$3:$F$2071,'Garden Layout (to copy)'!$A275,'Production Calendar'!$G$3:$G$2701),"")</f>
        <v/>
      </c>
      <c r="C275" s="656" t="str">
        <f t="shared" si="1"/>
        <v/>
      </c>
      <c r="D275" s="657" t="str">
        <f t="array" ref="D275">IF(ISBLANK(A275),"",XLOOKUP($A275,'Codified Game Plan'!$E$3:$E$477,'Codified Game Plan'!$G$3:$G$477,0))</f>
        <v/>
      </c>
      <c r="E275" s="657" t="str">
        <f>IF(ISBLANK(A275),"",MAXIFS('Codified Game Plan'!$I$3:$I$477,'Codified Game Plan'!$E$3:$E$477,A275))</f>
        <v/>
      </c>
      <c r="F275" s="658" t="str">
        <f t="shared" si="2"/>
        <v>      - </v>
      </c>
      <c r="G275" s="421"/>
      <c r="H275" s="421"/>
      <c r="I275" s="421"/>
      <c r="J275" s="421"/>
      <c r="K275" s="421"/>
      <c r="L275" s="421"/>
      <c r="M275" s="421"/>
      <c r="N275" s="421"/>
      <c r="O275" s="421"/>
      <c r="P275" s="421"/>
      <c r="Q275" s="421"/>
      <c r="R275" s="421"/>
      <c r="S275" s="421"/>
      <c r="T275" s="421"/>
      <c r="U275" s="689"/>
      <c r="V275" s="689"/>
      <c r="W275" s="689"/>
      <c r="X275" s="689"/>
      <c r="Y275" s="689"/>
      <c r="Z275" s="689"/>
      <c r="AA275" s="689"/>
      <c r="AB275" s="689"/>
      <c r="AC275" s="689"/>
      <c r="AD275" s="689"/>
      <c r="AE275" s="689"/>
      <c r="AF275" s="689"/>
      <c r="AG275" s="689"/>
      <c r="AH275" s="689"/>
      <c r="AI275" s="689"/>
      <c r="AJ275" s="689"/>
      <c r="AK275" s="689"/>
      <c r="AL275" s="689"/>
      <c r="AM275" s="689"/>
      <c r="AN275" s="689"/>
      <c r="AO275" s="689"/>
      <c r="AP275" s="689"/>
      <c r="AQ275" s="689"/>
      <c r="AR275" s="689"/>
      <c r="AS275" s="689"/>
      <c r="AT275" s="689"/>
      <c r="AU275" s="689"/>
      <c r="AV275" s="689"/>
      <c r="AW275" s="689"/>
      <c r="AX275" s="689"/>
      <c r="AY275" s="689"/>
      <c r="AZ275" s="689"/>
      <c r="BA275" s="689"/>
      <c r="BB275" s="689"/>
      <c r="BC275" s="689"/>
      <c r="BD275" s="689"/>
      <c r="BE275" s="689"/>
      <c r="BF275" s="689"/>
      <c r="BG275" s="689"/>
      <c r="BH275" s="689"/>
      <c r="BI275" s="689"/>
      <c r="BJ275" s="689"/>
      <c r="BK275" s="689"/>
      <c r="BL275" s="689"/>
      <c r="BM275" s="689"/>
      <c r="BN275" s="689"/>
      <c r="BO275" s="689"/>
      <c r="BP275" s="689"/>
      <c r="BQ275" s="689"/>
      <c r="BR275" s="689"/>
      <c r="BS275" s="689"/>
      <c r="BT275" s="689"/>
      <c r="BU275" s="689"/>
      <c r="BV275" s="689"/>
      <c r="BW275" s="421"/>
    </row>
    <row r="276" ht="15.75" customHeight="1">
      <c r="A276" s="634"/>
      <c r="B276" s="421" t="str">
        <f>IF(ISTEXT(A276),SUMIF('Production Calendar'!$F$3:$F$2071,'Garden Layout (to copy)'!$A276,'Production Calendar'!$G$3:$G$2701),"")</f>
        <v/>
      </c>
      <c r="C276" s="656" t="str">
        <f t="shared" si="1"/>
        <v/>
      </c>
      <c r="D276" s="657" t="str">
        <f t="array" ref="D276">IF(ISBLANK(A276),"",XLOOKUP($A276,'Codified Game Plan'!$E$3:$E$477,'Codified Game Plan'!$G$3:$G$477,0))</f>
        <v/>
      </c>
      <c r="E276" s="657" t="str">
        <f>IF(ISBLANK(A276),"",MAXIFS('Codified Game Plan'!$I$3:$I$477,'Codified Game Plan'!$E$3:$E$477,A276))</f>
        <v/>
      </c>
      <c r="F276" s="658" t="str">
        <f t="shared" si="2"/>
        <v>      - </v>
      </c>
      <c r="G276" s="421"/>
      <c r="H276" s="421"/>
      <c r="I276" s="421"/>
      <c r="J276" s="421"/>
      <c r="K276" s="421"/>
      <c r="L276" s="421"/>
      <c r="M276" s="421"/>
      <c r="N276" s="421"/>
      <c r="O276" s="421"/>
      <c r="P276" s="421"/>
      <c r="Q276" s="421"/>
      <c r="R276" s="421"/>
      <c r="S276" s="421"/>
      <c r="T276" s="421"/>
      <c r="U276" s="689"/>
      <c r="V276" s="689"/>
      <c r="W276" s="689"/>
      <c r="X276" s="689"/>
      <c r="Y276" s="689"/>
      <c r="Z276" s="689"/>
      <c r="AA276" s="689"/>
      <c r="AB276" s="689"/>
      <c r="AC276" s="689"/>
      <c r="AD276" s="689"/>
      <c r="AE276" s="689"/>
      <c r="AF276" s="689"/>
      <c r="AG276" s="689"/>
      <c r="AH276" s="689"/>
      <c r="AI276" s="689"/>
      <c r="AJ276" s="689"/>
      <c r="AK276" s="689"/>
      <c r="AL276" s="689"/>
      <c r="AM276" s="689"/>
      <c r="AN276" s="689"/>
      <c r="AO276" s="689"/>
      <c r="AP276" s="689"/>
      <c r="AQ276" s="689"/>
      <c r="AR276" s="689"/>
      <c r="AS276" s="689"/>
      <c r="AT276" s="689"/>
      <c r="AU276" s="689"/>
      <c r="AV276" s="689"/>
      <c r="AW276" s="689"/>
      <c r="AX276" s="689"/>
      <c r="AY276" s="689"/>
      <c r="AZ276" s="689"/>
      <c r="BA276" s="689"/>
      <c r="BB276" s="689"/>
      <c r="BC276" s="689"/>
      <c r="BD276" s="689"/>
      <c r="BE276" s="689"/>
      <c r="BF276" s="689"/>
      <c r="BG276" s="689"/>
      <c r="BH276" s="689"/>
      <c r="BI276" s="689"/>
      <c r="BJ276" s="689"/>
      <c r="BK276" s="689"/>
      <c r="BL276" s="689"/>
      <c r="BM276" s="689"/>
      <c r="BN276" s="689"/>
      <c r="BO276" s="689"/>
      <c r="BP276" s="689"/>
      <c r="BQ276" s="689"/>
      <c r="BR276" s="689"/>
      <c r="BS276" s="689"/>
      <c r="BT276" s="689"/>
      <c r="BU276" s="689"/>
      <c r="BV276" s="689"/>
      <c r="BW276" s="421"/>
    </row>
    <row r="277" ht="15.75" customHeight="1">
      <c r="A277" s="634"/>
      <c r="B277" s="421" t="str">
        <f>IF(ISTEXT(A277),SUMIF('Production Calendar'!$F$3:$F$2071,'Garden Layout (to copy)'!$A277,'Production Calendar'!$G$3:$G$2701),"")</f>
        <v/>
      </c>
      <c r="C277" s="656" t="str">
        <f t="shared" si="1"/>
        <v/>
      </c>
      <c r="D277" s="657" t="str">
        <f t="array" ref="D277">IF(ISBLANK(A277),"",XLOOKUP($A277,'Codified Game Plan'!$E$3:$E$477,'Codified Game Plan'!$G$3:$G$477,0))</f>
        <v/>
      </c>
      <c r="E277" s="657" t="str">
        <f>IF(ISBLANK(A277),"",MAXIFS('Codified Game Plan'!$I$3:$I$477,'Codified Game Plan'!$E$3:$E$477,A277))</f>
        <v/>
      </c>
      <c r="F277" s="658" t="str">
        <f t="shared" si="2"/>
        <v>      - </v>
      </c>
      <c r="G277" s="421"/>
      <c r="H277" s="421"/>
      <c r="I277" s="421"/>
      <c r="J277" s="421"/>
      <c r="K277" s="421"/>
      <c r="L277" s="421"/>
      <c r="M277" s="421"/>
      <c r="N277" s="421"/>
      <c r="O277" s="421"/>
      <c r="P277" s="421"/>
      <c r="Q277" s="421"/>
      <c r="R277" s="421"/>
      <c r="S277" s="421"/>
      <c r="T277" s="421"/>
      <c r="U277" s="689"/>
      <c r="V277" s="689"/>
      <c r="W277" s="689"/>
      <c r="X277" s="689"/>
      <c r="Y277" s="689"/>
      <c r="Z277" s="689"/>
      <c r="AA277" s="689"/>
      <c r="AB277" s="689"/>
      <c r="AC277" s="689"/>
      <c r="AD277" s="689"/>
      <c r="AE277" s="689"/>
      <c r="AF277" s="689"/>
      <c r="AG277" s="689"/>
      <c r="AH277" s="689"/>
      <c r="AI277" s="689"/>
      <c r="AJ277" s="689"/>
      <c r="AK277" s="689"/>
      <c r="AL277" s="689"/>
      <c r="AM277" s="689"/>
      <c r="AN277" s="689"/>
      <c r="AO277" s="689"/>
      <c r="AP277" s="689"/>
      <c r="AQ277" s="689"/>
      <c r="AR277" s="689"/>
      <c r="AS277" s="689"/>
      <c r="AT277" s="689"/>
      <c r="AU277" s="689"/>
      <c r="AV277" s="689"/>
      <c r="AW277" s="689"/>
      <c r="AX277" s="689"/>
      <c r="AY277" s="689"/>
      <c r="AZ277" s="689"/>
      <c r="BA277" s="689"/>
      <c r="BB277" s="689"/>
      <c r="BC277" s="689"/>
      <c r="BD277" s="689"/>
      <c r="BE277" s="689"/>
      <c r="BF277" s="689"/>
      <c r="BG277" s="689"/>
      <c r="BH277" s="689"/>
      <c r="BI277" s="689"/>
      <c r="BJ277" s="689"/>
      <c r="BK277" s="689"/>
      <c r="BL277" s="689"/>
      <c r="BM277" s="689"/>
      <c r="BN277" s="689"/>
      <c r="BO277" s="689"/>
      <c r="BP277" s="689"/>
      <c r="BQ277" s="689"/>
      <c r="BR277" s="689"/>
      <c r="BS277" s="689"/>
      <c r="BT277" s="689"/>
      <c r="BU277" s="689"/>
      <c r="BV277" s="689"/>
      <c r="BW277" s="421"/>
    </row>
    <row r="278" ht="15.75" customHeight="1">
      <c r="A278" s="634"/>
      <c r="B278" s="421" t="str">
        <f>IF(ISTEXT(A278),SUMIF('Production Calendar'!$F$3:$F$2071,'Garden Layout (to copy)'!$A278,'Production Calendar'!$G$3:$G$2701),"")</f>
        <v/>
      </c>
      <c r="C278" s="656" t="str">
        <f t="shared" si="1"/>
        <v/>
      </c>
      <c r="D278" s="657" t="str">
        <f t="array" ref="D278">IF(ISBLANK(A278),"",XLOOKUP($A278,'Codified Game Plan'!$E$3:$E$477,'Codified Game Plan'!$G$3:$G$477,0))</f>
        <v/>
      </c>
      <c r="E278" s="657" t="str">
        <f>IF(ISBLANK(A278),"",MAXIFS('Codified Game Plan'!$I$3:$I$477,'Codified Game Plan'!$E$3:$E$477,A278))</f>
        <v/>
      </c>
      <c r="F278" s="658" t="str">
        <f t="shared" si="2"/>
        <v>      - </v>
      </c>
      <c r="G278" s="421"/>
      <c r="H278" s="421"/>
      <c r="I278" s="421"/>
      <c r="J278" s="421"/>
      <c r="K278" s="421"/>
      <c r="L278" s="421"/>
      <c r="M278" s="421"/>
      <c r="N278" s="421"/>
      <c r="O278" s="421"/>
      <c r="P278" s="421"/>
      <c r="Q278" s="421"/>
      <c r="R278" s="421"/>
      <c r="S278" s="421"/>
      <c r="T278" s="421"/>
      <c r="U278" s="689"/>
      <c r="V278" s="689"/>
      <c r="W278" s="689"/>
      <c r="X278" s="689"/>
      <c r="Y278" s="689"/>
      <c r="Z278" s="689"/>
      <c r="AA278" s="689"/>
      <c r="AB278" s="689"/>
      <c r="AC278" s="689"/>
      <c r="AD278" s="689"/>
      <c r="AE278" s="689"/>
      <c r="AF278" s="689"/>
      <c r="AG278" s="689"/>
      <c r="AH278" s="689"/>
      <c r="AI278" s="689"/>
      <c r="AJ278" s="689"/>
      <c r="AK278" s="689"/>
      <c r="AL278" s="689"/>
      <c r="AM278" s="689"/>
      <c r="AN278" s="689"/>
      <c r="AO278" s="689"/>
      <c r="AP278" s="689"/>
      <c r="AQ278" s="689"/>
      <c r="AR278" s="689"/>
      <c r="AS278" s="689"/>
      <c r="AT278" s="689"/>
      <c r="AU278" s="689"/>
      <c r="AV278" s="689"/>
      <c r="AW278" s="689"/>
      <c r="AX278" s="689"/>
      <c r="AY278" s="689"/>
      <c r="AZ278" s="689"/>
      <c r="BA278" s="689"/>
      <c r="BB278" s="689"/>
      <c r="BC278" s="689"/>
      <c r="BD278" s="689"/>
      <c r="BE278" s="689"/>
      <c r="BF278" s="689"/>
      <c r="BG278" s="689"/>
      <c r="BH278" s="689"/>
      <c r="BI278" s="689"/>
      <c r="BJ278" s="689"/>
      <c r="BK278" s="689"/>
      <c r="BL278" s="689"/>
      <c r="BM278" s="689"/>
      <c r="BN278" s="689"/>
      <c r="BO278" s="689"/>
      <c r="BP278" s="689"/>
      <c r="BQ278" s="689"/>
      <c r="BR278" s="689"/>
      <c r="BS278" s="689"/>
      <c r="BT278" s="689"/>
      <c r="BU278" s="689"/>
      <c r="BV278" s="689"/>
      <c r="BW278" s="421"/>
    </row>
    <row r="279" ht="15.75" customHeight="1">
      <c r="A279" s="634"/>
      <c r="B279" s="421" t="str">
        <f>IF(ISTEXT(A279),SUMIF('Production Calendar'!$F$3:$F$2071,'Garden Layout (to copy)'!$A279,'Production Calendar'!$G$3:$G$2701),"")</f>
        <v/>
      </c>
      <c r="C279" s="656" t="str">
        <f t="shared" si="1"/>
        <v/>
      </c>
      <c r="D279" s="657" t="str">
        <f t="array" ref="D279">IF(ISBLANK(A279),"",XLOOKUP($A279,'Codified Game Plan'!$E$3:$E$477,'Codified Game Plan'!$G$3:$G$477,0))</f>
        <v/>
      </c>
      <c r="E279" s="657" t="str">
        <f>IF(ISBLANK(A279),"",MAXIFS('Codified Game Plan'!$I$3:$I$477,'Codified Game Plan'!$E$3:$E$477,A279))</f>
        <v/>
      </c>
      <c r="F279" s="658" t="str">
        <f t="shared" si="2"/>
        <v>      - </v>
      </c>
      <c r="G279" s="421"/>
      <c r="H279" s="421"/>
      <c r="I279" s="421"/>
      <c r="J279" s="421"/>
      <c r="K279" s="421"/>
      <c r="L279" s="421"/>
      <c r="M279" s="421"/>
      <c r="N279" s="421"/>
      <c r="O279" s="421"/>
      <c r="P279" s="421"/>
      <c r="Q279" s="421"/>
      <c r="R279" s="421"/>
      <c r="S279" s="421"/>
      <c r="T279" s="421"/>
      <c r="U279" s="689"/>
      <c r="V279" s="689"/>
      <c r="W279" s="689"/>
      <c r="X279" s="689"/>
      <c r="Y279" s="689"/>
      <c r="Z279" s="689"/>
      <c r="AA279" s="689"/>
      <c r="AB279" s="689"/>
      <c r="AC279" s="689"/>
      <c r="AD279" s="689"/>
      <c r="AE279" s="689"/>
      <c r="AF279" s="689"/>
      <c r="AG279" s="689"/>
      <c r="AH279" s="689"/>
      <c r="AI279" s="689"/>
      <c r="AJ279" s="689"/>
      <c r="AK279" s="689"/>
      <c r="AL279" s="689"/>
      <c r="AM279" s="689"/>
      <c r="AN279" s="689"/>
      <c r="AO279" s="689"/>
      <c r="AP279" s="689"/>
      <c r="AQ279" s="689"/>
      <c r="AR279" s="689"/>
      <c r="AS279" s="689"/>
      <c r="AT279" s="689"/>
      <c r="AU279" s="689"/>
      <c r="AV279" s="689"/>
      <c r="AW279" s="689"/>
      <c r="AX279" s="689"/>
      <c r="AY279" s="689"/>
      <c r="AZ279" s="689"/>
      <c r="BA279" s="689"/>
      <c r="BB279" s="689"/>
      <c r="BC279" s="689"/>
      <c r="BD279" s="689"/>
      <c r="BE279" s="689"/>
      <c r="BF279" s="689"/>
      <c r="BG279" s="689"/>
      <c r="BH279" s="689"/>
      <c r="BI279" s="689"/>
      <c r="BJ279" s="689"/>
      <c r="BK279" s="689"/>
      <c r="BL279" s="689"/>
      <c r="BM279" s="689"/>
      <c r="BN279" s="689"/>
      <c r="BO279" s="689"/>
      <c r="BP279" s="689"/>
      <c r="BQ279" s="689"/>
      <c r="BR279" s="689"/>
      <c r="BS279" s="689"/>
      <c r="BT279" s="689"/>
      <c r="BU279" s="689"/>
      <c r="BV279" s="689"/>
      <c r="BW279" s="421"/>
    </row>
    <row r="280" ht="15.75" customHeight="1">
      <c r="A280" s="634"/>
      <c r="B280" s="421" t="str">
        <f>IF(ISTEXT(A280),SUMIF('Production Calendar'!$F$3:$F$2071,'Garden Layout (to copy)'!$A280,'Production Calendar'!$G$3:$G$2701),"")</f>
        <v/>
      </c>
      <c r="C280" s="656" t="str">
        <f t="shared" si="1"/>
        <v/>
      </c>
      <c r="D280" s="657" t="str">
        <f t="array" ref="D280">IF(ISBLANK(A280),"",XLOOKUP($A280,'Codified Game Plan'!$E$3:$E$477,'Codified Game Plan'!$G$3:$G$477,0))</f>
        <v/>
      </c>
      <c r="E280" s="657" t="str">
        <f>IF(ISBLANK(A280),"",MAXIFS('Codified Game Plan'!$I$3:$I$477,'Codified Game Plan'!$E$3:$E$477,A280))</f>
        <v/>
      </c>
      <c r="F280" s="658" t="str">
        <f t="shared" si="2"/>
        <v>      - </v>
      </c>
      <c r="G280" s="421"/>
      <c r="H280" s="421"/>
      <c r="I280" s="421"/>
      <c r="J280" s="421"/>
      <c r="K280" s="421"/>
      <c r="L280" s="421"/>
      <c r="M280" s="421"/>
      <c r="N280" s="421"/>
      <c r="O280" s="421"/>
      <c r="P280" s="421"/>
      <c r="Q280" s="421"/>
      <c r="R280" s="421"/>
      <c r="S280" s="421"/>
      <c r="T280" s="421"/>
      <c r="U280" s="689"/>
      <c r="V280" s="689"/>
      <c r="W280" s="689"/>
      <c r="X280" s="689"/>
      <c r="Y280" s="689"/>
      <c r="Z280" s="689"/>
      <c r="AA280" s="689"/>
      <c r="AB280" s="689"/>
      <c r="AC280" s="689"/>
      <c r="AD280" s="689"/>
      <c r="AE280" s="689"/>
      <c r="AF280" s="689"/>
      <c r="AG280" s="689"/>
      <c r="AH280" s="689"/>
      <c r="AI280" s="689"/>
      <c r="AJ280" s="689"/>
      <c r="AK280" s="689"/>
      <c r="AL280" s="689"/>
      <c r="AM280" s="689"/>
      <c r="AN280" s="689"/>
      <c r="AO280" s="689"/>
      <c r="AP280" s="689"/>
      <c r="AQ280" s="689"/>
      <c r="AR280" s="689"/>
      <c r="AS280" s="689"/>
      <c r="AT280" s="689"/>
      <c r="AU280" s="689"/>
      <c r="AV280" s="689"/>
      <c r="AW280" s="689"/>
      <c r="AX280" s="689"/>
      <c r="AY280" s="689"/>
      <c r="AZ280" s="689"/>
      <c r="BA280" s="689"/>
      <c r="BB280" s="689"/>
      <c r="BC280" s="689"/>
      <c r="BD280" s="689"/>
      <c r="BE280" s="689"/>
      <c r="BF280" s="689"/>
      <c r="BG280" s="689"/>
      <c r="BH280" s="689"/>
      <c r="BI280" s="689"/>
      <c r="BJ280" s="689"/>
      <c r="BK280" s="689"/>
      <c r="BL280" s="689"/>
      <c r="BM280" s="689"/>
      <c r="BN280" s="689"/>
      <c r="BO280" s="689"/>
      <c r="BP280" s="689"/>
      <c r="BQ280" s="689"/>
      <c r="BR280" s="689"/>
      <c r="BS280" s="689"/>
      <c r="BT280" s="689"/>
      <c r="BU280" s="689"/>
      <c r="BV280" s="689"/>
      <c r="BW280" s="421"/>
    </row>
    <row r="281" ht="15.75" customHeight="1">
      <c r="A281" s="634"/>
      <c r="B281" s="421" t="str">
        <f>IF(ISTEXT(A281),SUMIF('Production Calendar'!$F$3:$F$2071,'Garden Layout (to copy)'!$A281,'Production Calendar'!$G$3:$G$2701),"")</f>
        <v/>
      </c>
      <c r="C281" s="656" t="str">
        <f t="shared" si="1"/>
        <v/>
      </c>
      <c r="D281" s="657" t="str">
        <f t="array" ref="D281">IF(ISBLANK(A281),"",XLOOKUP($A281,'Codified Game Plan'!$E$3:$E$477,'Codified Game Plan'!$G$3:$G$477,0))</f>
        <v/>
      </c>
      <c r="E281" s="657" t="str">
        <f>IF(ISBLANK(A281),"",MAXIFS('Codified Game Plan'!$I$3:$I$477,'Codified Game Plan'!$E$3:$E$477,A281))</f>
        <v/>
      </c>
      <c r="F281" s="658" t="str">
        <f t="shared" si="2"/>
        <v>      - </v>
      </c>
      <c r="G281" s="421"/>
      <c r="H281" s="421"/>
      <c r="I281" s="421"/>
      <c r="J281" s="421"/>
      <c r="K281" s="421"/>
      <c r="L281" s="421"/>
      <c r="M281" s="421"/>
      <c r="N281" s="421"/>
      <c r="O281" s="421"/>
      <c r="P281" s="421"/>
      <c r="Q281" s="421"/>
      <c r="R281" s="421"/>
      <c r="S281" s="421"/>
      <c r="T281" s="421"/>
      <c r="U281" s="689"/>
      <c r="V281" s="689"/>
      <c r="W281" s="689"/>
      <c r="X281" s="689"/>
      <c r="Y281" s="689"/>
      <c r="Z281" s="689"/>
      <c r="AA281" s="689"/>
      <c r="AB281" s="689"/>
      <c r="AC281" s="689"/>
      <c r="AD281" s="689"/>
      <c r="AE281" s="689"/>
      <c r="AF281" s="689"/>
      <c r="AG281" s="689"/>
      <c r="AH281" s="689"/>
      <c r="AI281" s="689"/>
      <c r="AJ281" s="689"/>
      <c r="AK281" s="689"/>
      <c r="AL281" s="689"/>
      <c r="AM281" s="689"/>
      <c r="AN281" s="689"/>
      <c r="AO281" s="689"/>
      <c r="AP281" s="689"/>
      <c r="AQ281" s="689"/>
      <c r="AR281" s="689"/>
      <c r="AS281" s="689"/>
      <c r="AT281" s="689"/>
      <c r="AU281" s="689"/>
      <c r="AV281" s="689"/>
      <c r="AW281" s="689"/>
      <c r="AX281" s="689"/>
      <c r="AY281" s="689"/>
      <c r="AZ281" s="689"/>
      <c r="BA281" s="689"/>
      <c r="BB281" s="689"/>
      <c r="BC281" s="689"/>
      <c r="BD281" s="689"/>
      <c r="BE281" s="689"/>
      <c r="BF281" s="689"/>
      <c r="BG281" s="689"/>
      <c r="BH281" s="689"/>
      <c r="BI281" s="689"/>
      <c r="BJ281" s="689"/>
      <c r="BK281" s="689"/>
      <c r="BL281" s="689"/>
      <c r="BM281" s="689"/>
      <c r="BN281" s="689"/>
      <c r="BO281" s="689"/>
      <c r="BP281" s="689"/>
      <c r="BQ281" s="689"/>
      <c r="BR281" s="689"/>
      <c r="BS281" s="689"/>
      <c r="BT281" s="689"/>
      <c r="BU281" s="689"/>
      <c r="BV281" s="689"/>
      <c r="BW281" s="421"/>
    </row>
    <row r="282" ht="15.75" customHeight="1">
      <c r="A282" s="634"/>
      <c r="B282" s="421" t="str">
        <f>IF(ISTEXT(A282),SUMIF('Production Calendar'!$F$3:$F$2071,'Garden Layout (to copy)'!$A282,'Production Calendar'!$G$3:$G$2701),"")</f>
        <v/>
      </c>
      <c r="C282" s="656" t="str">
        <f t="shared" si="1"/>
        <v/>
      </c>
      <c r="D282" s="657" t="str">
        <f t="array" ref="D282">IF(ISBLANK(A282),"",XLOOKUP($A282,'Codified Game Plan'!$E$3:$E$477,'Codified Game Plan'!$G$3:$G$477,0))</f>
        <v/>
      </c>
      <c r="E282" s="657" t="str">
        <f>IF(ISBLANK(A282),"",MAXIFS('Codified Game Plan'!$I$3:$I$477,'Codified Game Plan'!$E$3:$E$477,A282))</f>
        <v/>
      </c>
      <c r="F282" s="658" t="str">
        <f t="shared" si="2"/>
        <v>      - </v>
      </c>
      <c r="G282" s="421"/>
      <c r="H282" s="421"/>
      <c r="I282" s="421"/>
      <c r="J282" s="421"/>
      <c r="K282" s="421"/>
      <c r="L282" s="421"/>
      <c r="M282" s="421"/>
      <c r="N282" s="421"/>
      <c r="O282" s="421"/>
      <c r="P282" s="421"/>
      <c r="Q282" s="421"/>
      <c r="R282" s="421"/>
      <c r="S282" s="421"/>
      <c r="T282" s="421"/>
      <c r="U282" s="689"/>
      <c r="V282" s="689"/>
      <c r="W282" s="689"/>
      <c r="X282" s="689"/>
      <c r="Y282" s="689"/>
      <c r="Z282" s="689"/>
      <c r="AA282" s="689"/>
      <c r="AB282" s="689"/>
      <c r="AC282" s="689"/>
      <c r="AD282" s="689"/>
      <c r="AE282" s="689"/>
      <c r="AF282" s="689"/>
      <c r="AG282" s="689"/>
      <c r="AH282" s="689"/>
      <c r="AI282" s="689"/>
      <c r="AJ282" s="689"/>
      <c r="AK282" s="689"/>
      <c r="AL282" s="689"/>
      <c r="AM282" s="689"/>
      <c r="AN282" s="689"/>
      <c r="AO282" s="689"/>
      <c r="AP282" s="689"/>
      <c r="AQ282" s="689"/>
      <c r="AR282" s="689"/>
      <c r="AS282" s="689"/>
      <c r="AT282" s="689"/>
      <c r="AU282" s="689"/>
      <c r="AV282" s="689"/>
      <c r="AW282" s="689"/>
      <c r="AX282" s="689"/>
      <c r="AY282" s="689"/>
      <c r="AZ282" s="689"/>
      <c r="BA282" s="689"/>
      <c r="BB282" s="689"/>
      <c r="BC282" s="689"/>
      <c r="BD282" s="689"/>
      <c r="BE282" s="689"/>
      <c r="BF282" s="689"/>
      <c r="BG282" s="689"/>
      <c r="BH282" s="689"/>
      <c r="BI282" s="689"/>
      <c r="BJ282" s="689"/>
      <c r="BK282" s="689"/>
      <c r="BL282" s="689"/>
      <c r="BM282" s="689"/>
      <c r="BN282" s="689"/>
      <c r="BO282" s="689"/>
      <c r="BP282" s="689"/>
      <c r="BQ282" s="689"/>
      <c r="BR282" s="689"/>
      <c r="BS282" s="689"/>
      <c r="BT282" s="689"/>
      <c r="BU282" s="689"/>
      <c r="BV282" s="689"/>
      <c r="BW282" s="421"/>
    </row>
    <row r="283" ht="15.75" customHeight="1">
      <c r="A283" s="634"/>
      <c r="B283" s="421" t="str">
        <f>IF(ISTEXT(A283),SUMIF('Production Calendar'!$F$3:$F$2071,'Garden Layout (to copy)'!$A283,'Production Calendar'!$G$3:$G$2701),"")</f>
        <v/>
      </c>
      <c r="C283" s="656" t="str">
        <f t="shared" si="1"/>
        <v/>
      </c>
      <c r="D283" s="657" t="str">
        <f t="array" ref="D283">IF(ISBLANK(A283),"",XLOOKUP($A283,'Codified Game Plan'!$E$3:$E$477,'Codified Game Plan'!$G$3:$G$477,0))</f>
        <v/>
      </c>
      <c r="E283" s="657" t="str">
        <f>IF(ISBLANK(A283),"",MAXIFS('Codified Game Plan'!$I$3:$I$477,'Codified Game Plan'!$E$3:$E$477,A283))</f>
        <v/>
      </c>
      <c r="F283" s="658" t="str">
        <f t="shared" si="2"/>
        <v>      - </v>
      </c>
      <c r="G283" s="421"/>
      <c r="H283" s="421"/>
      <c r="I283" s="421"/>
      <c r="J283" s="421"/>
      <c r="K283" s="421"/>
      <c r="L283" s="421"/>
      <c r="M283" s="421"/>
      <c r="N283" s="421"/>
      <c r="O283" s="421"/>
      <c r="P283" s="421"/>
      <c r="Q283" s="421"/>
      <c r="R283" s="421"/>
      <c r="S283" s="421"/>
      <c r="T283" s="421"/>
      <c r="U283" s="689"/>
      <c r="V283" s="689"/>
      <c r="W283" s="689"/>
      <c r="X283" s="689"/>
      <c r="Y283" s="689"/>
      <c r="Z283" s="689"/>
      <c r="AA283" s="689"/>
      <c r="AB283" s="689"/>
      <c r="AC283" s="689"/>
      <c r="AD283" s="689"/>
      <c r="AE283" s="689"/>
      <c r="AF283" s="689"/>
      <c r="AG283" s="689"/>
      <c r="AH283" s="689"/>
      <c r="AI283" s="689"/>
      <c r="AJ283" s="689"/>
      <c r="AK283" s="689"/>
      <c r="AL283" s="689"/>
      <c r="AM283" s="689"/>
      <c r="AN283" s="689"/>
      <c r="AO283" s="689"/>
      <c r="AP283" s="689"/>
      <c r="AQ283" s="689"/>
      <c r="AR283" s="689"/>
      <c r="AS283" s="689"/>
      <c r="AT283" s="689"/>
      <c r="AU283" s="689"/>
      <c r="AV283" s="689"/>
      <c r="AW283" s="689"/>
      <c r="AX283" s="689"/>
      <c r="AY283" s="689"/>
      <c r="AZ283" s="689"/>
      <c r="BA283" s="689"/>
      <c r="BB283" s="689"/>
      <c r="BC283" s="689"/>
      <c r="BD283" s="689"/>
      <c r="BE283" s="689"/>
      <c r="BF283" s="689"/>
      <c r="BG283" s="689"/>
      <c r="BH283" s="689"/>
      <c r="BI283" s="689"/>
      <c r="BJ283" s="689"/>
      <c r="BK283" s="689"/>
      <c r="BL283" s="689"/>
      <c r="BM283" s="689"/>
      <c r="BN283" s="689"/>
      <c r="BO283" s="689"/>
      <c r="BP283" s="689"/>
      <c r="BQ283" s="689"/>
      <c r="BR283" s="689"/>
      <c r="BS283" s="689"/>
      <c r="BT283" s="689"/>
      <c r="BU283" s="689"/>
      <c r="BV283" s="689"/>
      <c r="BW283" s="421"/>
    </row>
    <row r="284" ht="15.75" customHeight="1">
      <c r="A284" s="634"/>
      <c r="B284" s="421" t="str">
        <f>IF(ISTEXT(A284),SUMIF('Production Calendar'!$F$3:$F$2071,'Garden Layout (to copy)'!$A284,'Production Calendar'!$G$3:$G$2701),"")</f>
        <v/>
      </c>
      <c r="C284" s="656" t="str">
        <f t="shared" si="1"/>
        <v/>
      </c>
      <c r="D284" s="657" t="str">
        <f t="array" ref="D284">IF(ISBLANK(A284),"",XLOOKUP($A284,'Codified Game Plan'!$E$3:$E$477,'Codified Game Plan'!$G$3:$G$477,0))</f>
        <v/>
      </c>
      <c r="E284" s="657" t="str">
        <f>IF(ISBLANK(A284),"",MAXIFS('Codified Game Plan'!$I$3:$I$477,'Codified Game Plan'!$E$3:$E$477,A284))</f>
        <v/>
      </c>
      <c r="F284" s="658" t="str">
        <f t="shared" si="2"/>
        <v>      - </v>
      </c>
      <c r="G284" s="421"/>
      <c r="H284" s="421"/>
      <c r="I284" s="421"/>
      <c r="J284" s="421"/>
      <c r="K284" s="421"/>
      <c r="L284" s="421"/>
      <c r="M284" s="421"/>
      <c r="N284" s="421"/>
      <c r="O284" s="421"/>
      <c r="P284" s="421"/>
      <c r="Q284" s="421"/>
      <c r="R284" s="421"/>
      <c r="S284" s="421"/>
      <c r="T284" s="421"/>
      <c r="U284" s="689"/>
      <c r="V284" s="689"/>
      <c r="W284" s="689"/>
      <c r="X284" s="689"/>
      <c r="Y284" s="689"/>
      <c r="Z284" s="689"/>
      <c r="AA284" s="689"/>
      <c r="AB284" s="689"/>
      <c r="AC284" s="689"/>
      <c r="AD284" s="689"/>
      <c r="AE284" s="689"/>
      <c r="AF284" s="689"/>
      <c r="AG284" s="689"/>
      <c r="AH284" s="689"/>
      <c r="AI284" s="689"/>
      <c r="AJ284" s="689"/>
      <c r="AK284" s="689"/>
      <c r="AL284" s="689"/>
      <c r="AM284" s="689"/>
      <c r="AN284" s="689"/>
      <c r="AO284" s="689"/>
      <c r="AP284" s="689"/>
      <c r="AQ284" s="689"/>
      <c r="AR284" s="689"/>
      <c r="AS284" s="689"/>
      <c r="AT284" s="689"/>
      <c r="AU284" s="689"/>
      <c r="AV284" s="689"/>
      <c r="AW284" s="689"/>
      <c r="AX284" s="689"/>
      <c r="AY284" s="689"/>
      <c r="AZ284" s="689"/>
      <c r="BA284" s="689"/>
      <c r="BB284" s="689"/>
      <c r="BC284" s="689"/>
      <c r="BD284" s="689"/>
      <c r="BE284" s="689"/>
      <c r="BF284" s="689"/>
      <c r="BG284" s="689"/>
      <c r="BH284" s="689"/>
      <c r="BI284" s="689"/>
      <c r="BJ284" s="689"/>
      <c r="BK284" s="689"/>
      <c r="BL284" s="689"/>
      <c r="BM284" s="689"/>
      <c r="BN284" s="689"/>
      <c r="BO284" s="689"/>
      <c r="BP284" s="689"/>
      <c r="BQ284" s="689"/>
      <c r="BR284" s="689"/>
      <c r="BS284" s="689"/>
      <c r="BT284" s="689"/>
      <c r="BU284" s="689"/>
      <c r="BV284" s="689"/>
      <c r="BW284" s="421"/>
    </row>
    <row r="285" ht="15.75" customHeight="1">
      <c r="A285" s="634"/>
      <c r="B285" s="421" t="str">
        <f>IF(ISTEXT(A285),SUMIF('Production Calendar'!$F$3:$F$2071,'Garden Layout (to copy)'!$A285,'Production Calendar'!$G$3:$G$2701),"")</f>
        <v/>
      </c>
      <c r="C285" s="656" t="str">
        <f t="shared" si="1"/>
        <v/>
      </c>
      <c r="D285" s="657" t="str">
        <f t="array" ref="D285">IF(ISBLANK(A285),"",XLOOKUP($A285,'Codified Game Plan'!$E$3:$E$477,'Codified Game Plan'!$G$3:$G$477,0))</f>
        <v/>
      </c>
      <c r="E285" s="657" t="str">
        <f>IF(ISBLANK(A285),"",MAXIFS('Codified Game Plan'!$I$3:$I$477,'Codified Game Plan'!$E$3:$E$477,A285))</f>
        <v/>
      </c>
      <c r="F285" s="658" t="str">
        <f t="shared" si="2"/>
        <v>      - </v>
      </c>
      <c r="G285" s="421"/>
      <c r="H285" s="421"/>
      <c r="I285" s="421"/>
      <c r="J285" s="421"/>
      <c r="K285" s="421"/>
      <c r="L285" s="421"/>
      <c r="M285" s="421"/>
      <c r="N285" s="421"/>
      <c r="O285" s="421"/>
      <c r="P285" s="421"/>
      <c r="Q285" s="421"/>
      <c r="R285" s="421"/>
      <c r="S285" s="421"/>
      <c r="T285" s="421"/>
      <c r="U285" s="689"/>
      <c r="V285" s="689"/>
      <c r="W285" s="689"/>
      <c r="X285" s="689"/>
      <c r="Y285" s="689"/>
      <c r="Z285" s="689"/>
      <c r="AA285" s="689"/>
      <c r="AB285" s="689"/>
      <c r="AC285" s="689"/>
      <c r="AD285" s="689"/>
      <c r="AE285" s="689"/>
      <c r="AF285" s="689"/>
      <c r="AG285" s="689"/>
      <c r="AH285" s="689"/>
      <c r="AI285" s="689"/>
      <c r="AJ285" s="689"/>
      <c r="AK285" s="689"/>
      <c r="AL285" s="689"/>
      <c r="AM285" s="689"/>
      <c r="AN285" s="689"/>
      <c r="AO285" s="689"/>
      <c r="AP285" s="689"/>
      <c r="AQ285" s="689"/>
      <c r="AR285" s="689"/>
      <c r="AS285" s="689"/>
      <c r="AT285" s="689"/>
      <c r="AU285" s="689"/>
      <c r="AV285" s="689"/>
      <c r="AW285" s="689"/>
      <c r="AX285" s="689"/>
      <c r="AY285" s="689"/>
      <c r="AZ285" s="689"/>
      <c r="BA285" s="689"/>
      <c r="BB285" s="689"/>
      <c r="BC285" s="689"/>
      <c r="BD285" s="689"/>
      <c r="BE285" s="689"/>
      <c r="BF285" s="689"/>
      <c r="BG285" s="689"/>
      <c r="BH285" s="689"/>
      <c r="BI285" s="689"/>
      <c r="BJ285" s="689"/>
      <c r="BK285" s="689"/>
      <c r="BL285" s="689"/>
      <c r="BM285" s="689"/>
      <c r="BN285" s="689"/>
      <c r="BO285" s="689"/>
      <c r="BP285" s="689"/>
      <c r="BQ285" s="689"/>
      <c r="BR285" s="689"/>
      <c r="BS285" s="689"/>
      <c r="BT285" s="689"/>
      <c r="BU285" s="689"/>
      <c r="BV285" s="689"/>
      <c r="BW285" s="421"/>
    </row>
    <row r="286" ht="15.75" customHeight="1">
      <c r="A286" s="634"/>
      <c r="B286" s="421" t="str">
        <f>IF(ISTEXT(A286),SUMIF('Production Calendar'!$F$3:$F$2071,'Garden Layout (to copy)'!$A286,'Production Calendar'!$G$3:$G$2701),"")</f>
        <v/>
      </c>
      <c r="C286" s="656" t="str">
        <f t="shared" si="1"/>
        <v/>
      </c>
      <c r="D286" s="657" t="str">
        <f t="array" ref="D286">IF(ISBLANK(A286),"",XLOOKUP($A286,'Codified Game Plan'!$E$3:$E$477,'Codified Game Plan'!$G$3:$G$477,0))</f>
        <v/>
      </c>
      <c r="E286" s="657" t="str">
        <f>IF(ISBLANK(A286),"",MAXIFS('Codified Game Plan'!$I$3:$I$477,'Codified Game Plan'!$E$3:$E$477,A286))</f>
        <v/>
      </c>
      <c r="F286" s="658" t="str">
        <f t="shared" si="2"/>
        <v>      - </v>
      </c>
      <c r="G286" s="421"/>
      <c r="H286" s="421"/>
      <c r="I286" s="421"/>
      <c r="J286" s="421"/>
      <c r="K286" s="421"/>
      <c r="L286" s="421"/>
      <c r="M286" s="421"/>
      <c r="N286" s="421"/>
      <c r="O286" s="421"/>
      <c r="P286" s="421"/>
      <c r="Q286" s="421"/>
      <c r="R286" s="421"/>
      <c r="S286" s="421"/>
      <c r="T286" s="421"/>
      <c r="U286" s="689"/>
      <c r="V286" s="689"/>
      <c r="W286" s="689"/>
      <c r="X286" s="689"/>
      <c r="Y286" s="689"/>
      <c r="Z286" s="689"/>
      <c r="AA286" s="689"/>
      <c r="AB286" s="689"/>
      <c r="AC286" s="689"/>
      <c r="AD286" s="689"/>
      <c r="AE286" s="689"/>
      <c r="AF286" s="689"/>
      <c r="AG286" s="689"/>
      <c r="AH286" s="689"/>
      <c r="AI286" s="689"/>
      <c r="AJ286" s="689"/>
      <c r="AK286" s="689"/>
      <c r="AL286" s="689"/>
      <c r="AM286" s="689"/>
      <c r="AN286" s="689"/>
      <c r="AO286" s="689"/>
      <c r="AP286" s="689"/>
      <c r="AQ286" s="689"/>
      <c r="AR286" s="689"/>
      <c r="AS286" s="689"/>
      <c r="AT286" s="689"/>
      <c r="AU286" s="689"/>
      <c r="AV286" s="689"/>
      <c r="AW286" s="689"/>
      <c r="AX286" s="689"/>
      <c r="AY286" s="689"/>
      <c r="AZ286" s="689"/>
      <c r="BA286" s="689"/>
      <c r="BB286" s="689"/>
      <c r="BC286" s="689"/>
      <c r="BD286" s="689"/>
      <c r="BE286" s="689"/>
      <c r="BF286" s="689"/>
      <c r="BG286" s="689"/>
      <c r="BH286" s="689"/>
      <c r="BI286" s="689"/>
      <c r="BJ286" s="689"/>
      <c r="BK286" s="689"/>
      <c r="BL286" s="689"/>
      <c r="BM286" s="689"/>
      <c r="BN286" s="689"/>
      <c r="BO286" s="689"/>
      <c r="BP286" s="689"/>
      <c r="BQ286" s="689"/>
      <c r="BR286" s="689"/>
      <c r="BS286" s="689"/>
      <c r="BT286" s="689"/>
      <c r="BU286" s="689"/>
      <c r="BV286" s="689"/>
      <c r="BW286" s="421"/>
    </row>
    <row r="287" ht="15.75" customHeight="1">
      <c r="A287" s="634"/>
      <c r="B287" s="421" t="str">
        <f>IF(ISTEXT(A287),SUMIF('Production Calendar'!$F$3:$F$2071,'Garden Layout (to copy)'!$A287,'Production Calendar'!$G$3:$G$2701),"")</f>
        <v/>
      </c>
      <c r="C287" s="656" t="str">
        <f t="shared" si="1"/>
        <v/>
      </c>
      <c r="D287" s="657" t="str">
        <f t="array" ref="D287">IF(ISBLANK(A287),"",XLOOKUP($A287,'Codified Game Plan'!$E$3:$E$477,'Codified Game Plan'!$G$3:$G$477,0))</f>
        <v/>
      </c>
      <c r="E287" s="657" t="str">
        <f>IF(ISBLANK(A287),"",MAXIFS('Codified Game Plan'!$I$3:$I$477,'Codified Game Plan'!$E$3:$E$477,A287))</f>
        <v/>
      </c>
      <c r="F287" s="658" t="str">
        <f t="shared" si="2"/>
        <v>      - </v>
      </c>
      <c r="G287" s="421"/>
      <c r="H287" s="421"/>
      <c r="I287" s="421"/>
      <c r="J287" s="421"/>
      <c r="K287" s="421"/>
      <c r="L287" s="421"/>
      <c r="M287" s="421"/>
      <c r="N287" s="421"/>
      <c r="O287" s="421"/>
      <c r="P287" s="421"/>
      <c r="Q287" s="421"/>
      <c r="R287" s="421"/>
      <c r="S287" s="421"/>
      <c r="T287" s="421"/>
      <c r="U287" s="689"/>
      <c r="V287" s="689"/>
      <c r="W287" s="689"/>
      <c r="X287" s="689"/>
      <c r="Y287" s="689"/>
      <c r="Z287" s="689"/>
      <c r="AA287" s="689"/>
      <c r="AB287" s="689"/>
      <c r="AC287" s="689"/>
      <c r="AD287" s="689"/>
      <c r="AE287" s="689"/>
      <c r="AF287" s="689"/>
      <c r="AG287" s="689"/>
      <c r="AH287" s="689"/>
      <c r="AI287" s="689"/>
      <c r="AJ287" s="689"/>
      <c r="AK287" s="689"/>
      <c r="AL287" s="689"/>
      <c r="AM287" s="689"/>
      <c r="AN287" s="689"/>
      <c r="AO287" s="689"/>
      <c r="AP287" s="689"/>
      <c r="AQ287" s="689"/>
      <c r="AR287" s="689"/>
      <c r="AS287" s="689"/>
      <c r="AT287" s="689"/>
      <c r="AU287" s="689"/>
      <c r="AV287" s="689"/>
      <c r="AW287" s="689"/>
      <c r="AX287" s="689"/>
      <c r="AY287" s="689"/>
      <c r="AZ287" s="689"/>
      <c r="BA287" s="689"/>
      <c r="BB287" s="689"/>
      <c r="BC287" s="689"/>
      <c r="BD287" s="689"/>
      <c r="BE287" s="689"/>
      <c r="BF287" s="689"/>
      <c r="BG287" s="689"/>
      <c r="BH287" s="689"/>
      <c r="BI287" s="689"/>
      <c r="BJ287" s="689"/>
      <c r="BK287" s="689"/>
      <c r="BL287" s="689"/>
      <c r="BM287" s="689"/>
      <c r="BN287" s="689"/>
      <c r="BO287" s="689"/>
      <c r="BP287" s="689"/>
      <c r="BQ287" s="689"/>
      <c r="BR287" s="689"/>
      <c r="BS287" s="689"/>
      <c r="BT287" s="689"/>
      <c r="BU287" s="689"/>
      <c r="BV287" s="689"/>
      <c r="BW287" s="421"/>
    </row>
    <row r="288" ht="15.75" customHeight="1">
      <c r="A288" s="634"/>
      <c r="B288" s="421" t="str">
        <f>IF(ISTEXT(A288),SUMIF('Production Calendar'!$F$3:$F$2071,'Garden Layout (to copy)'!$A288,'Production Calendar'!$G$3:$G$2701),"")</f>
        <v/>
      </c>
      <c r="C288" s="656" t="str">
        <f t="shared" si="1"/>
        <v/>
      </c>
      <c r="D288" s="657" t="str">
        <f t="array" ref="D288">IF(ISBLANK(A288),"",XLOOKUP($A288,'Codified Game Plan'!$E$3:$E$477,'Codified Game Plan'!$G$3:$G$477,0))</f>
        <v/>
      </c>
      <c r="E288" s="657" t="str">
        <f>IF(ISBLANK(A288),"",MAXIFS('Codified Game Plan'!$I$3:$I$477,'Codified Game Plan'!$E$3:$E$477,A288))</f>
        <v/>
      </c>
      <c r="F288" s="658" t="str">
        <f t="shared" si="2"/>
        <v>      - </v>
      </c>
      <c r="G288" s="421"/>
      <c r="H288" s="421"/>
      <c r="I288" s="421"/>
      <c r="J288" s="421"/>
      <c r="K288" s="421"/>
      <c r="L288" s="421"/>
      <c r="M288" s="421"/>
      <c r="N288" s="421"/>
      <c r="O288" s="421"/>
      <c r="P288" s="421"/>
      <c r="Q288" s="421"/>
      <c r="R288" s="421"/>
      <c r="S288" s="421"/>
      <c r="T288" s="421"/>
      <c r="U288" s="689"/>
      <c r="V288" s="689"/>
      <c r="W288" s="689"/>
      <c r="X288" s="689"/>
      <c r="Y288" s="689"/>
      <c r="Z288" s="689"/>
      <c r="AA288" s="689"/>
      <c r="AB288" s="689"/>
      <c r="AC288" s="689"/>
      <c r="AD288" s="689"/>
      <c r="AE288" s="689"/>
      <c r="AF288" s="689"/>
      <c r="AG288" s="689"/>
      <c r="AH288" s="689"/>
      <c r="AI288" s="689"/>
      <c r="AJ288" s="689"/>
      <c r="AK288" s="689"/>
      <c r="AL288" s="689"/>
      <c r="AM288" s="689"/>
      <c r="AN288" s="689"/>
      <c r="AO288" s="689"/>
      <c r="AP288" s="689"/>
      <c r="AQ288" s="689"/>
      <c r="AR288" s="689"/>
      <c r="AS288" s="689"/>
      <c r="AT288" s="689"/>
      <c r="AU288" s="689"/>
      <c r="AV288" s="689"/>
      <c r="AW288" s="689"/>
      <c r="AX288" s="689"/>
      <c r="AY288" s="689"/>
      <c r="AZ288" s="689"/>
      <c r="BA288" s="689"/>
      <c r="BB288" s="689"/>
      <c r="BC288" s="689"/>
      <c r="BD288" s="689"/>
      <c r="BE288" s="689"/>
      <c r="BF288" s="689"/>
      <c r="BG288" s="689"/>
      <c r="BH288" s="689"/>
      <c r="BI288" s="689"/>
      <c r="BJ288" s="689"/>
      <c r="BK288" s="689"/>
      <c r="BL288" s="689"/>
      <c r="BM288" s="689"/>
      <c r="BN288" s="689"/>
      <c r="BO288" s="689"/>
      <c r="BP288" s="689"/>
      <c r="BQ288" s="689"/>
      <c r="BR288" s="689"/>
      <c r="BS288" s="689"/>
      <c r="BT288" s="689"/>
      <c r="BU288" s="689"/>
      <c r="BV288" s="689"/>
      <c r="BW288" s="421"/>
    </row>
    <row r="289" ht="15.75" customHeight="1">
      <c r="A289" s="634"/>
      <c r="B289" s="421" t="str">
        <f>IF(ISTEXT(A289),SUMIF('Production Calendar'!$F$3:$F$2071,'Garden Layout (to copy)'!$A289,'Production Calendar'!$G$3:$G$2701),"")</f>
        <v/>
      </c>
      <c r="C289" s="656" t="str">
        <f t="shared" si="1"/>
        <v/>
      </c>
      <c r="D289" s="657" t="str">
        <f t="array" ref="D289">IF(ISBLANK(A289),"",XLOOKUP($A289,'Codified Game Plan'!$E$3:$E$477,'Codified Game Plan'!$G$3:$G$477,0))</f>
        <v/>
      </c>
      <c r="E289" s="657" t="str">
        <f>IF(ISBLANK(A289),"",MAXIFS('Codified Game Plan'!$I$3:$I$477,'Codified Game Plan'!$E$3:$E$477,A289))</f>
        <v/>
      </c>
      <c r="F289" s="658" t="str">
        <f t="shared" si="2"/>
        <v>      - </v>
      </c>
      <c r="G289" s="421"/>
      <c r="H289" s="421"/>
      <c r="I289" s="421"/>
      <c r="J289" s="421"/>
      <c r="K289" s="421"/>
      <c r="L289" s="421"/>
      <c r="M289" s="421"/>
      <c r="N289" s="421"/>
      <c r="O289" s="421"/>
      <c r="P289" s="421"/>
      <c r="Q289" s="421"/>
      <c r="R289" s="421"/>
      <c r="S289" s="421"/>
      <c r="T289" s="421"/>
      <c r="U289" s="689"/>
      <c r="V289" s="689"/>
      <c r="W289" s="689"/>
      <c r="X289" s="689"/>
      <c r="Y289" s="689"/>
      <c r="Z289" s="689"/>
      <c r="AA289" s="689"/>
      <c r="AB289" s="689"/>
      <c r="AC289" s="689"/>
      <c r="AD289" s="689"/>
      <c r="AE289" s="689"/>
      <c r="AF289" s="689"/>
      <c r="AG289" s="689"/>
      <c r="AH289" s="689"/>
      <c r="AI289" s="689"/>
      <c r="AJ289" s="689"/>
      <c r="AK289" s="689"/>
      <c r="AL289" s="689"/>
      <c r="AM289" s="689"/>
      <c r="AN289" s="689"/>
      <c r="AO289" s="689"/>
      <c r="AP289" s="689"/>
      <c r="AQ289" s="689"/>
      <c r="AR289" s="689"/>
      <c r="AS289" s="689"/>
      <c r="AT289" s="689"/>
      <c r="AU289" s="689"/>
      <c r="AV289" s="689"/>
      <c r="AW289" s="689"/>
      <c r="AX289" s="689"/>
      <c r="AY289" s="689"/>
      <c r="AZ289" s="689"/>
      <c r="BA289" s="689"/>
      <c r="BB289" s="689"/>
      <c r="BC289" s="689"/>
      <c r="BD289" s="689"/>
      <c r="BE289" s="689"/>
      <c r="BF289" s="689"/>
      <c r="BG289" s="689"/>
      <c r="BH289" s="689"/>
      <c r="BI289" s="689"/>
      <c r="BJ289" s="689"/>
      <c r="BK289" s="689"/>
      <c r="BL289" s="689"/>
      <c r="BM289" s="689"/>
      <c r="BN289" s="689"/>
      <c r="BO289" s="689"/>
      <c r="BP289" s="689"/>
      <c r="BQ289" s="689"/>
      <c r="BR289" s="689"/>
      <c r="BS289" s="689"/>
      <c r="BT289" s="689"/>
      <c r="BU289" s="689"/>
      <c r="BV289" s="689"/>
      <c r="BW289" s="421"/>
    </row>
    <row r="290" ht="15.75" customHeight="1">
      <c r="A290" s="634"/>
      <c r="B290" s="421" t="str">
        <f>IF(ISTEXT(A290),SUMIF('Production Calendar'!$F$3:$F$2071,'Garden Layout (to copy)'!$A290,'Production Calendar'!$G$3:$G$2701),"")</f>
        <v/>
      </c>
      <c r="C290" s="656" t="str">
        <f t="shared" si="1"/>
        <v/>
      </c>
      <c r="D290" s="657" t="str">
        <f t="array" ref="D290">IF(ISBLANK(A290),"",XLOOKUP($A290,'Codified Game Plan'!$E$3:$E$477,'Codified Game Plan'!$G$3:$G$477,0))</f>
        <v/>
      </c>
      <c r="E290" s="657" t="str">
        <f>IF(ISBLANK(A290),"",MAXIFS('Codified Game Plan'!$I$3:$I$477,'Codified Game Plan'!$E$3:$E$477,A290))</f>
        <v/>
      </c>
      <c r="F290" s="658" t="str">
        <f t="shared" si="2"/>
        <v>      - </v>
      </c>
      <c r="G290" s="421"/>
      <c r="H290" s="421"/>
      <c r="I290" s="421"/>
      <c r="J290" s="421"/>
      <c r="K290" s="421"/>
      <c r="L290" s="421"/>
      <c r="M290" s="421"/>
      <c r="N290" s="421"/>
      <c r="O290" s="421"/>
      <c r="P290" s="421"/>
      <c r="Q290" s="421"/>
      <c r="R290" s="421"/>
      <c r="S290" s="421"/>
      <c r="T290" s="421"/>
      <c r="U290" s="689"/>
      <c r="V290" s="689"/>
      <c r="W290" s="689"/>
      <c r="X290" s="689"/>
      <c r="Y290" s="689"/>
      <c r="Z290" s="689"/>
      <c r="AA290" s="689"/>
      <c r="AB290" s="689"/>
      <c r="AC290" s="689"/>
      <c r="AD290" s="689"/>
      <c r="AE290" s="689"/>
      <c r="AF290" s="689"/>
      <c r="AG290" s="689"/>
      <c r="AH290" s="689"/>
      <c r="AI290" s="689"/>
      <c r="AJ290" s="689"/>
      <c r="AK290" s="689"/>
      <c r="AL290" s="689"/>
      <c r="AM290" s="689"/>
      <c r="AN290" s="689"/>
      <c r="AO290" s="689"/>
      <c r="AP290" s="689"/>
      <c r="AQ290" s="689"/>
      <c r="AR290" s="689"/>
      <c r="AS290" s="689"/>
      <c r="AT290" s="689"/>
      <c r="AU290" s="689"/>
      <c r="AV290" s="689"/>
      <c r="AW290" s="689"/>
      <c r="AX290" s="689"/>
      <c r="AY290" s="689"/>
      <c r="AZ290" s="689"/>
      <c r="BA290" s="689"/>
      <c r="BB290" s="689"/>
      <c r="BC290" s="689"/>
      <c r="BD290" s="689"/>
      <c r="BE290" s="689"/>
      <c r="BF290" s="689"/>
      <c r="BG290" s="689"/>
      <c r="BH290" s="689"/>
      <c r="BI290" s="689"/>
      <c r="BJ290" s="689"/>
      <c r="BK290" s="689"/>
      <c r="BL290" s="689"/>
      <c r="BM290" s="689"/>
      <c r="BN290" s="689"/>
      <c r="BO290" s="689"/>
      <c r="BP290" s="689"/>
      <c r="BQ290" s="689"/>
      <c r="BR290" s="689"/>
      <c r="BS290" s="689"/>
      <c r="BT290" s="689"/>
      <c r="BU290" s="689"/>
      <c r="BV290" s="689"/>
      <c r="BW290" s="421"/>
    </row>
    <row r="291" ht="15.75" customHeight="1">
      <c r="A291" s="634"/>
      <c r="B291" s="421" t="str">
        <f>IF(ISTEXT(A291),SUMIF('Production Calendar'!$F$3:$F$2071,'Garden Layout (to copy)'!$A291,'Production Calendar'!$G$3:$G$2701),"")</f>
        <v/>
      </c>
      <c r="C291" s="656" t="str">
        <f t="shared" si="1"/>
        <v/>
      </c>
      <c r="D291" s="657" t="str">
        <f t="array" ref="D291">IF(ISBLANK(A291),"",XLOOKUP($A291,'Codified Game Plan'!$E$3:$E$477,'Codified Game Plan'!$G$3:$G$477,0))</f>
        <v/>
      </c>
      <c r="E291" s="657" t="str">
        <f>IF(ISBLANK(A291),"",MAXIFS('Codified Game Plan'!$I$3:$I$477,'Codified Game Plan'!$E$3:$E$477,A291))</f>
        <v/>
      </c>
      <c r="F291" s="658" t="str">
        <f t="shared" si="2"/>
        <v>      - </v>
      </c>
      <c r="G291" s="421"/>
      <c r="H291" s="421"/>
      <c r="I291" s="421"/>
      <c r="J291" s="421"/>
      <c r="K291" s="421"/>
      <c r="L291" s="421"/>
      <c r="M291" s="421"/>
      <c r="N291" s="421"/>
      <c r="O291" s="421"/>
      <c r="P291" s="421"/>
      <c r="Q291" s="421"/>
      <c r="R291" s="421"/>
      <c r="S291" s="421"/>
      <c r="T291" s="421"/>
      <c r="U291" s="689"/>
      <c r="V291" s="689"/>
      <c r="W291" s="689"/>
      <c r="X291" s="689"/>
      <c r="Y291" s="689"/>
      <c r="Z291" s="689"/>
      <c r="AA291" s="689"/>
      <c r="AB291" s="689"/>
      <c r="AC291" s="689"/>
      <c r="AD291" s="689"/>
      <c r="AE291" s="689"/>
      <c r="AF291" s="689"/>
      <c r="AG291" s="689"/>
      <c r="AH291" s="689"/>
      <c r="AI291" s="689"/>
      <c r="AJ291" s="689"/>
      <c r="AK291" s="689"/>
      <c r="AL291" s="689"/>
      <c r="AM291" s="689"/>
      <c r="AN291" s="689"/>
      <c r="AO291" s="689"/>
      <c r="AP291" s="689"/>
      <c r="AQ291" s="689"/>
      <c r="AR291" s="689"/>
      <c r="AS291" s="689"/>
      <c r="AT291" s="689"/>
      <c r="AU291" s="689"/>
      <c r="AV291" s="689"/>
      <c r="AW291" s="689"/>
      <c r="AX291" s="689"/>
      <c r="AY291" s="689"/>
      <c r="AZ291" s="689"/>
      <c r="BA291" s="689"/>
      <c r="BB291" s="689"/>
      <c r="BC291" s="689"/>
      <c r="BD291" s="689"/>
      <c r="BE291" s="689"/>
      <c r="BF291" s="689"/>
      <c r="BG291" s="689"/>
      <c r="BH291" s="689"/>
      <c r="BI291" s="689"/>
      <c r="BJ291" s="689"/>
      <c r="BK291" s="689"/>
      <c r="BL291" s="689"/>
      <c r="BM291" s="689"/>
      <c r="BN291" s="689"/>
      <c r="BO291" s="689"/>
      <c r="BP291" s="689"/>
      <c r="BQ291" s="689"/>
      <c r="BR291" s="689"/>
      <c r="BS291" s="689"/>
      <c r="BT291" s="689"/>
      <c r="BU291" s="689"/>
      <c r="BV291" s="689"/>
      <c r="BW291" s="421"/>
    </row>
    <row r="292" ht="15.75" customHeight="1">
      <c r="A292" s="634"/>
      <c r="B292" s="421" t="str">
        <f>IF(ISTEXT(A292),SUMIF('Production Calendar'!$F$3:$F$2071,'Garden Layout (to copy)'!$A292,'Production Calendar'!$G$3:$G$2701),"")</f>
        <v/>
      </c>
      <c r="C292" s="656" t="str">
        <f t="shared" si="1"/>
        <v/>
      </c>
      <c r="D292" s="657" t="str">
        <f t="array" ref="D292">IF(ISBLANK(A292),"",XLOOKUP($A292,'Codified Game Plan'!$E$3:$E$477,'Codified Game Plan'!$G$3:$G$477,0))</f>
        <v/>
      </c>
      <c r="E292" s="657" t="str">
        <f>IF(ISBLANK(A292),"",MAXIFS('Codified Game Plan'!$I$3:$I$477,'Codified Game Plan'!$E$3:$E$477,A292))</f>
        <v/>
      </c>
      <c r="F292" s="658" t="str">
        <f t="shared" si="2"/>
        <v>      - </v>
      </c>
      <c r="G292" s="421"/>
      <c r="H292" s="421"/>
      <c r="I292" s="421"/>
      <c r="J292" s="421"/>
      <c r="K292" s="421"/>
      <c r="L292" s="421"/>
      <c r="M292" s="421"/>
      <c r="N292" s="421"/>
      <c r="O292" s="421"/>
      <c r="P292" s="421"/>
      <c r="Q292" s="421"/>
      <c r="R292" s="421"/>
      <c r="S292" s="421"/>
      <c r="T292" s="421"/>
      <c r="U292" s="689"/>
      <c r="V292" s="689"/>
      <c r="W292" s="689"/>
      <c r="X292" s="689"/>
      <c r="Y292" s="689"/>
      <c r="Z292" s="689"/>
      <c r="AA292" s="689"/>
      <c r="AB292" s="689"/>
      <c r="AC292" s="689"/>
      <c r="AD292" s="689"/>
      <c r="AE292" s="689"/>
      <c r="AF292" s="689"/>
      <c r="AG292" s="689"/>
      <c r="AH292" s="689"/>
      <c r="AI292" s="689"/>
      <c r="AJ292" s="689"/>
      <c r="AK292" s="689"/>
      <c r="AL292" s="689"/>
      <c r="AM292" s="689"/>
      <c r="AN292" s="689"/>
      <c r="AO292" s="689"/>
      <c r="AP292" s="689"/>
      <c r="AQ292" s="689"/>
      <c r="AR292" s="689"/>
      <c r="AS292" s="689"/>
      <c r="AT292" s="689"/>
      <c r="AU292" s="689"/>
      <c r="AV292" s="689"/>
      <c r="AW292" s="689"/>
      <c r="AX292" s="689"/>
      <c r="AY292" s="689"/>
      <c r="AZ292" s="689"/>
      <c r="BA292" s="689"/>
      <c r="BB292" s="689"/>
      <c r="BC292" s="689"/>
      <c r="BD292" s="689"/>
      <c r="BE292" s="689"/>
      <c r="BF292" s="689"/>
      <c r="BG292" s="689"/>
      <c r="BH292" s="689"/>
      <c r="BI292" s="689"/>
      <c r="BJ292" s="689"/>
      <c r="BK292" s="689"/>
      <c r="BL292" s="689"/>
      <c r="BM292" s="689"/>
      <c r="BN292" s="689"/>
      <c r="BO292" s="689"/>
      <c r="BP292" s="689"/>
      <c r="BQ292" s="689"/>
      <c r="BR292" s="689"/>
      <c r="BS292" s="689"/>
      <c r="BT292" s="689"/>
      <c r="BU292" s="689"/>
      <c r="BV292" s="689"/>
      <c r="BW292" s="421"/>
    </row>
    <row r="293" ht="15.75" customHeight="1">
      <c r="A293" s="634"/>
      <c r="B293" s="421" t="str">
        <f>IF(ISTEXT(A293),SUMIF('Production Calendar'!$F$3:$F$2071,'Garden Layout (to copy)'!$A293,'Production Calendar'!$G$3:$G$2701),"")</f>
        <v/>
      </c>
      <c r="C293" s="656" t="str">
        <f t="shared" si="1"/>
        <v/>
      </c>
      <c r="D293" s="657" t="str">
        <f t="array" ref="D293">IF(ISBLANK(A293),"",XLOOKUP($A293,'Codified Game Plan'!$E$3:$E$477,'Codified Game Plan'!$G$3:$G$477,0))</f>
        <v/>
      </c>
      <c r="E293" s="657" t="str">
        <f>IF(ISBLANK(A293),"",MAXIFS('Codified Game Plan'!$I$3:$I$477,'Codified Game Plan'!$E$3:$E$477,A293))</f>
        <v/>
      </c>
      <c r="F293" s="658" t="str">
        <f t="shared" si="2"/>
        <v>      - </v>
      </c>
      <c r="G293" s="421"/>
      <c r="H293" s="421"/>
      <c r="I293" s="421"/>
      <c r="J293" s="421"/>
      <c r="K293" s="421"/>
      <c r="L293" s="421"/>
      <c r="M293" s="421"/>
      <c r="N293" s="421"/>
      <c r="O293" s="421"/>
      <c r="P293" s="421"/>
      <c r="Q293" s="421"/>
      <c r="R293" s="421"/>
      <c r="S293" s="421"/>
      <c r="T293" s="421"/>
      <c r="U293" s="689"/>
      <c r="V293" s="689"/>
      <c r="W293" s="689"/>
      <c r="X293" s="689"/>
      <c r="Y293" s="689"/>
      <c r="Z293" s="689"/>
      <c r="AA293" s="689"/>
      <c r="AB293" s="689"/>
      <c r="AC293" s="689"/>
      <c r="AD293" s="689"/>
      <c r="AE293" s="689"/>
      <c r="AF293" s="689"/>
      <c r="AG293" s="689"/>
      <c r="AH293" s="689"/>
      <c r="AI293" s="689"/>
      <c r="AJ293" s="689"/>
      <c r="AK293" s="689"/>
      <c r="AL293" s="689"/>
      <c r="AM293" s="689"/>
      <c r="AN293" s="689"/>
      <c r="AO293" s="689"/>
      <c r="AP293" s="689"/>
      <c r="AQ293" s="689"/>
      <c r="AR293" s="689"/>
      <c r="AS293" s="689"/>
      <c r="AT293" s="689"/>
      <c r="AU293" s="689"/>
      <c r="AV293" s="689"/>
      <c r="AW293" s="689"/>
      <c r="AX293" s="689"/>
      <c r="AY293" s="689"/>
      <c r="AZ293" s="689"/>
      <c r="BA293" s="689"/>
      <c r="BB293" s="689"/>
      <c r="BC293" s="689"/>
      <c r="BD293" s="689"/>
      <c r="BE293" s="689"/>
      <c r="BF293" s="689"/>
      <c r="BG293" s="689"/>
      <c r="BH293" s="689"/>
      <c r="BI293" s="689"/>
      <c r="BJ293" s="689"/>
      <c r="BK293" s="689"/>
      <c r="BL293" s="689"/>
      <c r="BM293" s="689"/>
      <c r="BN293" s="689"/>
      <c r="BO293" s="689"/>
      <c r="BP293" s="689"/>
      <c r="BQ293" s="689"/>
      <c r="BR293" s="689"/>
      <c r="BS293" s="689"/>
      <c r="BT293" s="689"/>
      <c r="BU293" s="689"/>
      <c r="BV293" s="689"/>
      <c r="BW293" s="421"/>
    </row>
    <row r="294" ht="15.75" customHeight="1">
      <c r="A294" s="634"/>
      <c r="B294" s="421" t="str">
        <f>IF(ISTEXT(A294),SUMIF('Production Calendar'!$F$3:$F$2071,'Garden Layout (to copy)'!$A294,'Production Calendar'!$G$3:$G$2701),"")</f>
        <v/>
      </c>
      <c r="C294" s="656" t="str">
        <f t="shared" si="1"/>
        <v/>
      </c>
      <c r="D294" s="657" t="str">
        <f t="array" ref="D294">IF(ISBLANK(A294),"",XLOOKUP($A294,'Codified Game Plan'!$E$3:$E$477,'Codified Game Plan'!$G$3:$G$477,0))</f>
        <v/>
      </c>
      <c r="E294" s="657" t="str">
        <f>IF(ISBLANK(A294),"",MAXIFS('Codified Game Plan'!$I$3:$I$477,'Codified Game Plan'!$E$3:$E$477,A294))</f>
        <v/>
      </c>
      <c r="F294" s="658" t="str">
        <f t="shared" si="2"/>
        <v>      - </v>
      </c>
      <c r="G294" s="421"/>
      <c r="H294" s="421"/>
      <c r="I294" s="421"/>
      <c r="J294" s="421"/>
      <c r="K294" s="421"/>
      <c r="L294" s="421"/>
      <c r="M294" s="421"/>
      <c r="N294" s="421"/>
      <c r="O294" s="421"/>
      <c r="P294" s="421"/>
      <c r="Q294" s="421"/>
      <c r="R294" s="421"/>
      <c r="S294" s="421"/>
      <c r="T294" s="421"/>
      <c r="U294" s="689"/>
      <c r="V294" s="689"/>
      <c r="W294" s="689"/>
      <c r="X294" s="689"/>
      <c r="Y294" s="689"/>
      <c r="Z294" s="689"/>
      <c r="AA294" s="689"/>
      <c r="AB294" s="689"/>
      <c r="AC294" s="689"/>
      <c r="AD294" s="689"/>
      <c r="AE294" s="689"/>
      <c r="AF294" s="689"/>
      <c r="AG294" s="689"/>
      <c r="AH294" s="689"/>
      <c r="AI294" s="689"/>
      <c r="AJ294" s="689"/>
      <c r="AK294" s="689"/>
      <c r="AL294" s="689"/>
      <c r="AM294" s="689"/>
      <c r="AN294" s="689"/>
      <c r="AO294" s="689"/>
      <c r="AP294" s="689"/>
      <c r="AQ294" s="689"/>
      <c r="AR294" s="689"/>
      <c r="AS294" s="689"/>
      <c r="AT294" s="689"/>
      <c r="AU294" s="689"/>
      <c r="AV294" s="689"/>
      <c r="AW294" s="689"/>
      <c r="AX294" s="689"/>
      <c r="AY294" s="689"/>
      <c r="AZ294" s="689"/>
      <c r="BA294" s="689"/>
      <c r="BB294" s="689"/>
      <c r="BC294" s="689"/>
      <c r="BD294" s="689"/>
      <c r="BE294" s="689"/>
      <c r="BF294" s="689"/>
      <c r="BG294" s="689"/>
      <c r="BH294" s="689"/>
      <c r="BI294" s="689"/>
      <c r="BJ294" s="689"/>
      <c r="BK294" s="689"/>
      <c r="BL294" s="689"/>
      <c r="BM294" s="689"/>
      <c r="BN294" s="689"/>
      <c r="BO294" s="689"/>
      <c r="BP294" s="689"/>
      <c r="BQ294" s="689"/>
      <c r="BR294" s="689"/>
      <c r="BS294" s="689"/>
      <c r="BT294" s="689"/>
      <c r="BU294" s="689"/>
      <c r="BV294" s="689"/>
      <c r="BW294" s="421"/>
    </row>
    <row r="295" ht="15.75" customHeight="1">
      <c r="A295" s="634"/>
      <c r="B295" s="421" t="str">
        <f>IF(ISTEXT(A295),SUMIF('Production Calendar'!$F$3:$F$2071,'Garden Layout (to copy)'!$A295,'Production Calendar'!$G$3:$G$2701),"")</f>
        <v/>
      </c>
      <c r="C295" s="656" t="str">
        <f t="shared" si="1"/>
        <v/>
      </c>
      <c r="D295" s="657" t="str">
        <f t="array" ref="D295">IF(ISBLANK(A295),"",XLOOKUP($A295,'Codified Game Plan'!$E$3:$E$477,'Codified Game Plan'!$G$3:$G$477,0))</f>
        <v/>
      </c>
      <c r="E295" s="657" t="str">
        <f>IF(ISBLANK(A295),"",MAXIFS('Codified Game Plan'!$I$3:$I$477,'Codified Game Plan'!$E$3:$E$477,A295))</f>
        <v/>
      </c>
      <c r="F295" s="658" t="str">
        <f t="shared" si="2"/>
        <v>      - </v>
      </c>
      <c r="G295" s="421"/>
      <c r="H295" s="421"/>
      <c r="I295" s="421"/>
      <c r="J295" s="421"/>
      <c r="K295" s="421"/>
      <c r="L295" s="421"/>
      <c r="M295" s="421"/>
      <c r="N295" s="421"/>
      <c r="O295" s="421"/>
      <c r="P295" s="421"/>
      <c r="Q295" s="421"/>
      <c r="R295" s="421"/>
      <c r="S295" s="421"/>
      <c r="T295" s="421"/>
      <c r="U295" s="689"/>
      <c r="V295" s="689"/>
      <c r="W295" s="689"/>
      <c r="X295" s="689"/>
      <c r="Y295" s="689"/>
      <c r="Z295" s="689"/>
      <c r="AA295" s="689"/>
      <c r="AB295" s="689"/>
      <c r="AC295" s="689"/>
      <c r="AD295" s="689"/>
      <c r="AE295" s="689"/>
      <c r="AF295" s="689"/>
      <c r="AG295" s="689"/>
      <c r="AH295" s="689"/>
      <c r="AI295" s="689"/>
      <c r="AJ295" s="689"/>
      <c r="AK295" s="689"/>
      <c r="AL295" s="689"/>
      <c r="AM295" s="689"/>
      <c r="AN295" s="689"/>
      <c r="AO295" s="689"/>
      <c r="AP295" s="689"/>
      <c r="AQ295" s="689"/>
      <c r="AR295" s="689"/>
      <c r="AS295" s="689"/>
      <c r="AT295" s="689"/>
      <c r="AU295" s="689"/>
      <c r="AV295" s="689"/>
      <c r="AW295" s="689"/>
      <c r="AX295" s="689"/>
      <c r="AY295" s="689"/>
      <c r="AZ295" s="689"/>
      <c r="BA295" s="689"/>
      <c r="BB295" s="689"/>
      <c r="BC295" s="689"/>
      <c r="BD295" s="689"/>
      <c r="BE295" s="689"/>
      <c r="BF295" s="689"/>
      <c r="BG295" s="689"/>
      <c r="BH295" s="689"/>
      <c r="BI295" s="689"/>
      <c r="BJ295" s="689"/>
      <c r="BK295" s="689"/>
      <c r="BL295" s="689"/>
      <c r="BM295" s="689"/>
      <c r="BN295" s="689"/>
      <c r="BO295" s="689"/>
      <c r="BP295" s="689"/>
      <c r="BQ295" s="689"/>
      <c r="BR295" s="689"/>
      <c r="BS295" s="689"/>
      <c r="BT295" s="689"/>
      <c r="BU295" s="689"/>
      <c r="BV295" s="689"/>
      <c r="BW295" s="421"/>
    </row>
    <row r="296" ht="15.75" customHeight="1">
      <c r="A296" s="634"/>
      <c r="B296" s="421" t="str">
        <f>IF(ISTEXT(A296),SUMIF('Production Calendar'!$F$3:$F$2071,'Garden Layout (to copy)'!$A296,'Production Calendar'!$G$3:$G$2701),"")</f>
        <v/>
      </c>
      <c r="C296" s="656" t="str">
        <f t="shared" si="1"/>
        <v/>
      </c>
      <c r="D296" s="657" t="str">
        <f t="array" ref="D296">IF(ISBLANK(A296),"",XLOOKUP($A296,'Codified Game Plan'!$E$3:$E$477,'Codified Game Plan'!$G$3:$G$477,0))</f>
        <v/>
      </c>
      <c r="E296" s="657" t="str">
        <f>IF(ISBLANK(A296),"",MAXIFS('Codified Game Plan'!$I$3:$I$477,'Codified Game Plan'!$E$3:$E$477,A296))</f>
        <v/>
      </c>
      <c r="F296" s="658" t="str">
        <f t="shared" si="2"/>
        <v>      - </v>
      </c>
      <c r="G296" s="421"/>
      <c r="H296" s="421"/>
      <c r="I296" s="421"/>
      <c r="J296" s="421"/>
      <c r="K296" s="421"/>
      <c r="L296" s="421"/>
      <c r="M296" s="421"/>
      <c r="N296" s="421"/>
      <c r="O296" s="421"/>
      <c r="P296" s="421"/>
      <c r="Q296" s="421"/>
      <c r="R296" s="421"/>
      <c r="S296" s="421"/>
      <c r="T296" s="421"/>
      <c r="U296" s="689"/>
      <c r="V296" s="689"/>
      <c r="W296" s="689"/>
      <c r="X296" s="689"/>
      <c r="Y296" s="689"/>
      <c r="Z296" s="689"/>
      <c r="AA296" s="689"/>
      <c r="AB296" s="689"/>
      <c r="AC296" s="689"/>
      <c r="AD296" s="689"/>
      <c r="AE296" s="689"/>
      <c r="AF296" s="689"/>
      <c r="AG296" s="689"/>
      <c r="AH296" s="689"/>
      <c r="AI296" s="689"/>
      <c r="AJ296" s="689"/>
      <c r="AK296" s="689"/>
      <c r="AL296" s="689"/>
      <c r="AM296" s="689"/>
      <c r="AN296" s="689"/>
      <c r="AO296" s="689"/>
      <c r="AP296" s="689"/>
      <c r="AQ296" s="689"/>
      <c r="AR296" s="689"/>
      <c r="AS296" s="689"/>
      <c r="AT296" s="689"/>
      <c r="AU296" s="689"/>
      <c r="AV296" s="689"/>
      <c r="AW296" s="689"/>
      <c r="AX296" s="689"/>
      <c r="AY296" s="689"/>
      <c r="AZ296" s="689"/>
      <c r="BA296" s="689"/>
      <c r="BB296" s="689"/>
      <c r="BC296" s="689"/>
      <c r="BD296" s="689"/>
      <c r="BE296" s="689"/>
      <c r="BF296" s="689"/>
      <c r="BG296" s="689"/>
      <c r="BH296" s="689"/>
      <c r="BI296" s="689"/>
      <c r="BJ296" s="689"/>
      <c r="BK296" s="689"/>
      <c r="BL296" s="689"/>
      <c r="BM296" s="689"/>
      <c r="BN296" s="689"/>
      <c r="BO296" s="689"/>
      <c r="BP296" s="689"/>
      <c r="BQ296" s="689"/>
      <c r="BR296" s="689"/>
      <c r="BS296" s="689"/>
      <c r="BT296" s="689"/>
      <c r="BU296" s="689"/>
      <c r="BV296" s="689"/>
      <c r="BW296" s="421"/>
    </row>
    <row r="297" ht="15.75" customHeight="1">
      <c r="A297" s="634"/>
      <c r="B297" s="421" t="str">
        <f>IF(ISTEXT(A297),SUMIF('Production Calendar'!$F$3:$F$2071,'Garden Layout (to copy)'!$A297,'Production Calendar'!$G$3:$G$2701),"")</f>
        <v/>
      </c>
      <c r="C297" s="656" t="str">
        <f t="shared" si="1"/>
        <v/>
      </c>
      <c r="D297" s="657" t="str">
        <f t="array" ref="D297">IF(ISBLANK(A297),"",XLOOKUP($A297,'Codified Game Plan'!$E$3:$E$477,'Codified Game Plan'!$G$3:$G$477,0))</f>
        <v/>
      </c>
      <c r="E297" s="657" t="str">
        <f>IF(ISBLANK(A297),"",MAXIFS('Codified Game Plan'!$I$3:$I$477,'Codified Game Plan'!$E$3:$E$477,A297))</f>
        <v/>
      </c>
      <c r="F297" s="658" t="str">
        <f t="shared" si="2"/>
        <v>      - </v>
      </c>
      <c r="G297" s="421"/>
      <c r="H297" s="421"/>
      <c r="I297" s="421"/>
      <c r="J297" s="421"/>
      <c r="K297" s="421"/>
      <c r="L297" s="421"/>
      <c r="M297" s="421"/>
      <c r="N297" s="421"/>
      <c r="O297" s="421"/>
      <c r="P297" s="421"/>
      <c r="Q297" s="421"/>
      <c r="R297" s="421"/>
      <c r="S297" s="421"/>
      <c r="T297" s="421"/>
      <c r="U297" s="689"/>
      <c r="V297" s="689"/>
      <c r="W297" s="689"/>
      <c r="X297" s="689"/>
      <c r="Y297" s="689"/>
      <c r="Z297" s="689"/>
      <c r="AA297" s="689"/>
      <c r="AB297" s="689"/>
      <c r="AC297" s="689"/>
      <c r="AD297" s="689"/>
      <c r="AE297" s="689"/>
      <c r="AF297" s="689"/>
      <c r="AG297" s="689"/>
      <c r="AH297" s="689"/>
      <c r="AI297" s="689"/>
      <c r="AJ297" s="689"/>
      <c r="AK297" s="689"/>
      <c r="AL297" s="689"/>
      <c r="AM297" s="689"/>
      <c r="AN297" s="689"/>
      <c r="AO297" s="689"/>
      <c r="AP297" s="689"/>
      <c r="AQ297" s="689"/>
      <c r="AR297" s="689"/>
      <c r="AS297" s="689"/>
      <c r="AT297" s="689"/>
      <c r="AU297" s="689"/>
      <c r="AV297" s="689"/>
      <c r="AW297" s="689"/>
      <c r="AX297" s="689"/>
      <c r="AY297" s="689"/>
      <c r="AZ297" s="689"/>
      <c r="BA297" s="689"/>
      <c r="BB297" s="689"/>
      <c r="BC297" s="689"/>
      <c r="BD297" s="689"/>
      <c r="BE297" s="689"/>
      <c r="BF297" s="689"/>
      <c r="BG297" s="689"/>
      <c r="BH297" s="689"/>
      <c r="BI297" s="689"/>
      <c r="BJ297" s="689"/>
      <c r="BK297" s="689"/>
      <c r="BL297" s="689"/>
      <c r="BM297" s="689"/>
      <c r="BN297" s="689"/>
      <c r="BO297" s="689"/>
      <c r="BP297" s="689"/>
      <c r="BQ297" s="689"/>
      <c r="BR297" s="689"/>
      <c r="BS297" s="689"/>
      <c r="BT297" s="689"/>
      <c r="BU297" s="689"/>
      <c r="BV297" s="689"/>
      <c r="BW297" s="421"/>
    </row>
    <row r="298" ht="15.75" customHeight="1">
      <c r="A298" s="634"/>
      <c r="B298" s="421" t="str">
        <f>IF(ISTEXT(A298),SUMIF('Production Calendar'!$F$3:$F$2071,'Garden Layout (to copy)'!$A298,'Production Calendar'!$G$3:$G$2701),"")</f>
        <v/>
      </c>
      <c r="C298" s="656" t="str">
        <f t="shared" si="1"/>
        <v/>
      </c>
      <c r="D298" s="657" t="str">
        <f t="array" ref="D298">IF(ISBLANK(A298),"",XLOOKUP($A298,'Codified Game Plan'!$E$3:$E$477,'Codified Game Plan'!$G$3:$G$477,0))</f>
        <v/>
      </c>
      <c r="E298" s="657" t="str">
        <f>IF(ISBLANK(A298),"",MAXIFS('Codified Game Plan'!$I$3:$I$477,'Codified Game Plan'!$E$3:$E$477,A298))</f>
        <v/>
      </c>
      <c r="F298" s="658" t="str">
        <f t="shared" si="2"/>
        <v>      - </v>
      </c>
      <c r="G298" s="421"/>
      <c r="H298" s="421"/>
      <c r="I298" s="421"/>
      <c r="J298" s="421"/>
      <c r="K298" s="421"/>
      <c r="L298" s="421"/>
      <c r="M298" s="421"/>
      <c r="N298" s="421"/>
      <c r="O298" s="421"/>
      <c r="P298" s="421"/>
      <c r="Q298" s="421"/>
      <c r="R298" s="421"/>
      <c r="S298" s="421"/>
      <c r="T298" s="421"/>
      <c r="U298" s="689"/>
      <c r="V298" s="689"/>
      <c r="W298" s="689"/>
      <c r="X298" s="689"/>
      <c r="Y298" s="689"/>
      <c r="Z298" s="689"/>
      <c r="AA298" s="689"/>
      <c r="AB298" s="689"/>
      <c r="AC298" s="689"/>
      <c r="AD298" s="689"/>
      <c r="AE298" s="689"/>
      <c r="AF298" s="689"/>
      <c r="AG298" s="689"/>
      <c r="AH298" s="689"/>
      <c r="AI298" s="689"/>
      <c r="AJ298" s="689"/>
      <c r="AK298" s="689"/>
      <c r="AL298" s="689"/>
      <c r="AM298" s="689"/>
      <c r="AN298" s="689"/>
      <c r="AO298" s="689"/>
      <c r="AP298" s="689"/>
      <c r="AQ298" s="689"/>
      <c r="AR298" s="689"/>
      <c r="AS298" s="689"/>
      <c r="AT298" s="689"/>
      <c r="AU298" s="689"/>
      <c r="AV298" s="689"/>
      <c r="AW298" s="689"/>
      <c r="AX298" s="689"/>
      <c r="AY298" s="689"/>
      <c r="AZ298" s="689"/>
      <c r="BA298" s="689"/>
      <c r="BB298" s="689"/>
      <c r="BC298" s="689"/>
      <c r="BD298" s="689"/>
      <c r="BE298" s="689"/>
      <c r="BF298" s="689"/>
      <c r="BG298" s="689"/>
      <c r="BH298" s="689"/>
      <c r="BI298" s="689"/>
      <c r="BJ298" s="689"/>
      <c r="BK298" s="689"/>
      <c r="BL298" s="689"/>
      <c r="BM298" s="689"/>
      <c r="BN298" s="689"/>
      <c r="BO298" s="689"/>
      <c r="BP298" s="689"/>
      <c r="BQ298" s="689"/>
      <c r="BR298" s="689"/>
      <c r="BS298" s="689"/>
      <c r="BT298" s="689"/>
      <c r="BU298" s="689"/>
      <c r="BV298" s="689"/>
      <c r="BW298" s="421"/>
    </row>
    <row r="299" ht="15.75" customHeight="1">
      <c r="A299" s="634"/>
      <c r="B299" s="421" t="str">
        <f>IF(ISTEXT(A299),SUMIF('Production Calendar'!$F$3:$F$171,'Garden Layout (to copy)'!$A299,'Production Calendar'!$G$3:$G$171),"")</f>
        <v/>
      </c>
      <c r="C299" s="656" t="str">
        <f t="shared" si="1"/>
        <v/>
      </c>
      <c r="D299" s="657" t="str">
        <f t="array" ref="D299">IF(ISBLANK(A299),"",XLOOKUP($A299,'Codified Game Plan'!$E$3:$E$477,'Codified Game Plan'!$G$3:$G$477,0))</f>
        <v/>
      </c>
      <c r="E299" s="657" t="str">
        <f>IF(ISBLANK(A299),"",MAXIFS('Codified Game Plan'!$I$3:$I$477,'Codified Game Plan'!$E$3:$E$477,A299))</f>
        <v/>
      </c>
      <c r="F299" s="658" t="str">
        <f t="shared" si="2"/>
        <v>      - </v>
      </c>
      <c r="G299" s="421"/>
      <c r="H299" s="421"/>
      <c r="I299" s="421"/>
      <c r="J299" s="421"/>
      <c r="K299" s="421"/>
      <c r="L299" s="421"/>
      <c r="M299" s="421"/>
      <c r="N299" s="421"/>
      <c r="O299" s="421"/>
      <c r="P299" s="421"/>
      <c r="Q299" s="421"/>
      <c r="R299" s="421"/>
      <c r="S299" s="421"/>
      <c r="T299" s="421"/>
      <c r="U299" s="689"/>
      <c r="V299" s="689"/>
      <c r="W299" s="689"/>
      <c r="X299" s="689"/>
      <c r="Y299" s="689"/>
      <c r="Z299" s="689"/>
      <c r="AA299" s="689"/>
      <c r="AB299" s="689"/>
      <c r="AC299" s="689"/>
      <c r="AD299" s="689"/>
      <c r="AE299" s="689"/>
      <c r="AF299" s="689"/>
      <c r="AG299" s="689"/>
      <c r="AH299" s="689"/>
      <c r="AI299" s="689"/>
      <c r="AJ299" s="689"/>
      <c r="AK299" s="689"/>
      <c r="AL299" s="689"/>
      <c r="AM299" s="689"/>
      <c r="AN299" s="689"/>
      <c r="AO299" s="689"/>
      <c r="AP299" s="689"/>
      <c r="AQ299" s="689"/>
      <c r="AR299" s="689"/>
      <c r="AS299" s="689"/>
      <c r="AT299" s="689"/>
      <c r="AU299" s="689"/>
      <c r="AV299" s="689"/>
      <c r="AW299" s="689"/>
      <c r="AX299" s="689"/>
      <c r="AY299" s="689"/>
      <c r="AZ299" s="689"/>
      <c r="BA299" s="689"/>
      <c r="BB299" s="689"/>
      <c r="BC299" s="689"/>
      <c r="BD299" s="689"/>
      <c r="BE299" s="689"/>
      <c r="BF299" s="689"/>
      <c r="BG299" s="689"/>
      <c r="BH299" s="689"/>
      <c r="BI299" s="689"/>
      <c r="BJ299" s="689"/>
      <c r="BK299" s="689"/>
      <c r="BL299" s="689"/>
      <c r="BM299" s="689"/>
      <c r="BN299" s="689"/>
      <c r="BO299" s="689"/>
      <c r="BP299" s="689"/>
      <c r="BQ299" s="689"/>
      <c r="BR299" s="689"/>
      <c r="BS299" s="689"/>
      <c r="BT299" s="689"/>
      <c r="BU299" s="689"/>
      <c r="BV299" s="689"/>
      <c r="BW299" s="421"/>
    </row>
    <row r="300" ht="15.75" customHeight="1">
      <c r="A300" s="634"/>
      <c r="B300" s="421" t="str">
        <f>IF(ISTEXT(A300),SUMIF('Production Calendar'!$F$3:$F$171,'Garden Layout (to copy)'!$A300,'Production Calendar'!$G$3:$G$171),"")</f>
        <v/>
      </c>
      <c r="C300" s="656" t="str">
        <f t="shared" si="1"/>
        <v/>
      </c>
      <c r="D300" s="657" t="str">
        <f t="array" ref="D300">IF(ISBLANK(A300),"",XLOOKUP($A300,'Codified Game Plan'!$E$3:$E$477,'Codified Game Plan'!$G$3:$G$477,0))</f>
        <v/>
      </c>
      <c r="E300" s="657" t="str">
        <f>IF(ISBLANK(A300),"",MAXIFS('Codified Game Plan'!$I$3:$I$477,'Codified Game Plan'!$E$3:$E$477,A300))</f>
        <v/>
      </c>
      <c r="F300" s="658" t="str">
        <f t="shared" si="2"/>
        <v>      - </v>
      </c>
      <c r="G300" s="421"/>
      <c r="H300" s="421"/>
      <c r="I300" s="421"/>
      <c r="J300" s="421"/>
      <c r="K300" s="421"/>
      <c r="L300" s="421"/>
      <c r="M300" s="421"/>
      <c r="N300" s="421"/>
      <c r="O300" s="421"/>
      <c r="P300" s="421"/>
      <c r="Q300" s="421"/>
      <c r="R300" s="421"/>
      <c r="S300" s="421"/>
      <c r="T300" s="421"/>
      <c r="U300" s="689"/>
      <c r="V300" s="689"/>
      <c r="W300" s="689"/>
      <c r="X300" s="689"/>
      <c r="Y300" s="689"/>
      <c r="Z300" s="689"/>
      <c r="AA300" s="689"/>
      <c r="AB300" s="689"/>
      <c r="AC300" s="689"/>
      <c r="AD300" s="689"/>
      <c r="AE300" s="689"/>
      <c r="AF300" s="689"/>
      <c r="AG300" s="689"/>
      <c r="AH300" s="689"/>
      <c r="AI300" s="689"/>
      <c r="AJ300" s="689"/>
      <c r="AK300" s="689"/>
      <c r="AL300" s="689"/>
      <c r="AM300" s="689"/>
      <c r="AN300" s="689"/>
      <c r="AO300" s="689"/>
      <c r="AP300" s="689"/>
      <c r="AQ300" s="689"/>
      <c r="AR300" s="689"/>
      <c r="AS300" s="689"/>
      <c r="AT300" s="689"/>
      <c r="AU300" s="689"/>
      <c r="AV300" s="689"/>
      <c r="AW300" s="689"/>
      <c r="AX300" s="689"/>
      <c r="AY300" s="689"/>
      <c r="AZ300" s="689"/>
      <c r="BA300" s="689"/>
      <c r="BB300" s="689"/>
      <c r="BC300" s="689"/>
      <c r="BD300" s="689"/>
      <c r="BE300" s="689"/>
      <c r="BF300" s="689"/>
      <c r="BG300" s="689"/>
      <c r="BH300" s="689"/>
      <c r="BI300" s="689"/>
      <c r="BJ300" s="689"/>
      <c r="BK300" s="689"/>
      <c r="BL300" s="689"/>
      <c r="BM300" s="689"/>
      <c r="BN300" s="689"/>
      <c r="BO300" s="689"/>
      <c r="BP300" s="689"/>
      <c r="BQ300" s="689"/>
      <c r="BR300" s="689"/>
      <c r="BS300" s="689"/>
      <c r="BT300" s="689"/>
      <c r="BU300" s="689"/>
      <c r="BV300" s="689"/>
      <c r="BW300" s="421"/>
    </row>
    <row r="301" ht="15.75" customHeight="1">
      <c r="A301" s="634"/>
      <c r="B301" s="421" t="str">
        <f>IF(ISTEXT(A301),SUMIF('Production Calendar'!$F$3:$F$171,'Garden Layout (to copy)'!$A301,'Production Calendar'!$G$3:$G$171),"")</f>
        <v/>
      </c>
      <c r="C301" s="656" t="str">
        <f t="shared" si="1"/>
        <v/>
      </c>
      <c r="D301" s="657" t="str">
        <f t="array" ref="D301">IF(ISBLANK(A301),"",XLOOKUP($A301,'Codified Game Plan'!$E$3:$E$477,'Codified Game Plan'!$G$3:$G$477,0))</f>
        <v/>
      </c>
      <c r="E301" s="657" t="str">
        <f>IF(ISBLANK(A301),"",MAXIFS('Codified Game Plan'!$I$3:$I$477,'Codified Game Plan'!$E$3:$E$477,A301))</f>
        <v/>
      </c>
      <c r="F301" s="658" t="str">
        <f t="shared" si="2"/>
        <v>      - </v>
      </c>
      <c r="G301" s="421"/>
      <c r="H301" s="421"/>
      <c r="I301" s="421"/>
      <c r="J301" s="421"/>
      <c r="K301" s="421"/>
      <c r="L301" s="421"/>
      <c r="M301" s="421"/>
      <c r="N301" s="421"/>
      <c r="O301" s="421"/>
      <c r="P301" s="421"/>
      <c r="Q301" s="421"/>
      <c r="R301" s="421"/>
      <c r="S301" s="421"/>
      <c r="T301" s="421"/>
      <c r="U301" s="689"/>
      <c r="V301" s="689"/>
      <c r="W301" s="689"/>
      <c r="X301" s="689"/>
      <c r="Y301" s="689"/>
      <c r="Z301" s="689"/>
      <c r="AA301" s="689"/>
      <c r="AB301" s="689"/>
      <c r="AC301" s="689"/>
      <c r="AD301" s="689"/>
      <c r="AE301" s="689"/>
      <c r="AF301" s="689"/>
      <c r="AG301" s="689"/>
      <c r="AH301" s="689"/>
      <c r="AI301" s="689"/>
      <c r="AJ301" s="689"/>
      <c r="AK301" s="689"/>
      <c r="AL301" s="689"/>
      <c r="AM301" s="689"/>
      <c r="AN301" s="689"/>
      <c r="AO301" s="689"/>
      <c r="AP301" s="689"/>
      <c r="AQ301" s="689"/>
      <c r="AR301" s="689"/>
      <c r="AS301" s="689"/>
      <c r="AT301" s="689"/>
      <c r="AU301" s="689"/>
      <c r="AV301" s="689"/>
      <c r="AW301" s="689"/>
      <c r="AX301" s="689"/>
      <c r="AY301" s="689"/>
      <c r="AZ301" s="689"/>
      <c r="BA301" s="689"/>
      <c r="BB301" s="689"/>
      <c r="BC301" s="689"/>
      <c r="BD301" s="689"/>
      <c r="BE301" s="689"/>
      <c r="BF301" s="689"/>
      <c r="BG301" s="689"/>
      <c r="BH301" s="689"/>
      <c r="BI301" s="689"/>
      <c r="BJ301" s="689"/>
      <c r="BK301" s="689"/>
      <c r="BL301" s="689"/>
      <c r="BM301" s="689"/>
      <c r="BN301" s="689"/>
      <c r="BO301" s="689"/>
      <c r="BP301" s="689"/>
      <c r="BQ301" s="689"/>
      <c r="BR301" s="689"/>
      <c r="BS301" s="689"/>
      <c r="BT301" s="689"/>
      <c r="BU301" s="689"/>
      <c r="BV301" s="689"/>
      <c r="BW301" s="421"/>
    </row>
    <row r="302" ht="15.75" customHeight="1">
      <c r="A302" s="634"/>
      <c r="B302" s="421" t="str">
        <f>IF(ISTEXT(A302),SUMIF('Production Calendar'!$F$3:$F$171,'Garden Layout (to copy)'!$A302,'Production Calendar'!$G$3:$G$171),"")</f>
        <v/>
      </c>
      <c r="C302" s="656" t="str">
        <f t="shared" si="1"/>
        <v/>
      </c>
      <c r="D302" s="657" t="str">
        <f t="array" ref="D302">IF(ISBLANK(A302),"",XLOOKUP($A302,'Codified Game Plan'!$E$3:$E$477,'Codified Game Plan'!$G$3:$G$477,0))</f>
        <v/>
      </c>
      <c r="E302" s="657" t="str">
        <f>IF(ISBLANK(A302),"",MAXIFS('Codified Game Plan'!$I$3:$I$477,'Codified Game Plan'!$E$3:$E$477,A302))</f>
        <v/>
      </c>
      <c r="F302" s="658" t="str">
        <f t="shared" si="2"/>
        <v>      - </v>
      </c>
      <c r="G302" s="421"/>
      <c r="H302" s="421"/>
      <c r="I302" s="421"/>
      <c r="J302" s="421"/>
      <c r="K302" s="421"/>
      <c r="L302" s="421"/>
      <c r="M302" s="421"/>
      <c r="N302" s="421"/>
      <c r="O302" s="421"/>
      <c r="P302" s="421"/>
      <c r="Q302" s="421"/>
      <c r="R302" s="421"/>
      <c r="S302" s="421"/>
      <c r="T302" s="421"/>
      <c r="U302" s="689"/>
      <c r="V302" s="689"/>
      <c r="W302" s="689"/>
      <c r="X302" s="689"/>
      <c r="Y302" s="689"/>
      <c r="Z302" s="689"/>
      <c r="AA302" s="689"/>
      <c r="AB302" s="689"/>
      <c r="AC302" s="689"/>
      <c r="AD302" s="689"/>
      <c r="AE302" s="689"/>
      <c r="AF302" s="689"/>
      <c r="AG302" s="689"/>
      <c r="AH302" s="689"/>
      <c r="AI302" s="689"/>
      <c r="AJ302" s="689"/>
      <c r="AK302" s="689"/>
      <c r="AL302" s="689"/>
      <c r="AM302" s="689"/>
      <c r="AN302" s="689"/>
      <c r="AO302" s="689"/>
      <c r="AP302" s="689"/>
      <c r="AQ302" s="689"/>
      <c r="AR302" s="689"/>
      <c r="AS302" s="689"/>
      <c r="AT302" s="689"/>
      <c r="AU302" s="689"/>
      <c r="AV302" s="689"/>
      <c r="AW302" s="689"/>
      <c r="AX302" s="689"/>
      <c r="AY302" s="689"/>
      <c r="AZ302" s="689"/>
      <c r="BA302" s="689"/>
      <c r="BB302" s="689"/>
      <c r="BC302" s="689"/>
      <c r="BD302" s="689"/>
      <c r="BE302" s="689"/>
      <c r="BF302" s="689"/>
      <c r="BG302" s="689"/>
      <c r="BH302" s="689"/>
      <c r="BI302" s="689"/>
      <c r="BJ302" s="689"/>
      <c r="BK302" s="689"/>
      <c r="BL302" s="689"/>
      <c r="BM302" s="689"/>
      <c r="BN302" s="689"/>
      <c r="BO302" s="689"/>
      <c r="BP302" s="689"/>
      <c r="BQ302" s="689"/>
      <c r="BR302" s="689"/>
      <c r="BS302" s="689"/>
      <c r="BT302" s="689"/>
      <c r="BU302" s="689"/>
      <c r="BV302" s="689"/>
      <c r="BW302" s="421"/>
    </row>
    <row r="303" ht="15.75" customHeight="1">
      <c r="A303" s="634"/>
      <c r="B303" s="421" t="str">
        <f>IF(ISTEXT(A303),SUMIF('Production Calendar'!$F$3:$F$171,'Garden Layout (to copy)'!$A303,'Production Calendar'!$G$3:$G$171),"")</f>
        <v/>
      </c>
      <c r="C303" s="656" t="str">
        <f t="shared" si="1"/>
        <v/>
      </c>
      <c r="D303" s="657" t="str">
        <f t="array" ref="D303">IF(ISBLANK(A303),"",XLOOKUP($A303,'Codified Game Plan'!$E$3:$E$477,'Codified Game Plan'!$G$3:$G$477,0))</f>
        <v/>
      </c>
      <c r="E303" s="657" t="str">
        <f>IF(ISBLANK(A303),"",MAXIFS('Codified Game Plan'!$I$3:$I$477,'Codified Game Plan'!$E$3:$E$477,A303))</f>
        <v/>
      </c>
      <c r="F303" s="658" t="str">
        <f t="shared" si="2"/>
        <v>      - </v>
      </c>
      <c r="G303" s="421"/>
      <c r="H303" s="421"/>
      <c r="I303" s="421"/>
      <c r="J303" s="421"/>
      <c r="K303" s="421"/>
      <c r="L303" s="421"/>
      <c r="M303" s="421"/>
      <c r="N303" s="421"/>
      <c r="O303" s="421"/>
      <c r="P303" s="421"/>
      <c r="Q303" s="421"/>
      <c r="R303" s="421"/>
      <c r="S303" s="421"/>
      <c r="T303" s="421"/>
      <c r="U303" s="689"/>
      <c r="V303" s="689"/>
      <c r="W303" s="689"/>
      <c r="X303" s="689"/>
      <c r="Y303" s="689"/>
      <c r="Z303" s="689"/>
      <c r="AA303" s="689"/>
      <c r="AB303" s="689"/>
      <c r="AC303" s="689"/>
      <c r="AD303" s="689"/>
      <c r="AE303" s="689"/>
      <c r="AF303" s="689"/>
      <c r="AG303" s="689"/>
      <c r="AH303" s="689"/>
      <c r="AI303" s="689"/>
      <c r="AJ303" s="689"/>
      <c r="AK303" s="689"/>
      <c r="AL303" s="689"/>
      <c r="AM303" s="689"/>
      <c r="AN303" s="689"/>
      <c r="AO303" s="689"/>
      <c r="AP303" s="689"/>
      <c r="AQ303" s="689"/>
      <c r="AR303" s="689"/>
      <c r="AS303" s="689"/>
      <c r="AT303" s="689"/>
      <c r="AU303" s="689"/>
      <c r="AV303" s="689"/>
      <c r="AW303" s="689"/>
      <c r="AX303" s="689"/>
      <c r="AY303" s="689"/>
      <c r="AZ303" s="689"/>
      <c r="BA303" s="689"/>
      <c r="BB303" s="689"/>
      <c r="BC303" s="689"/>
      <c r="BD303" s="689"/>
      <c r="BE303" s="689"/>
      <c r="BF303" s="689"/>
      <c r="BG303" s="689"/>
      <c r="BH303" s="689"/>
      <c r="BI303" s="689"/>
      <c r="BJ303" s="689"/>
      <c r="BK303" s="689"/>
      <c r="BL303" s="689"/>
      <c r="BM303" s="689"/>
      <c r="BN303" s="689"/>
      <c r="BO303" s="689"/>
      <c r="BP303" s="689"/>
      <c r="BQ303" s="689"/>
      <c r="BR303" s="689"/>
      <c r="BS303" s="689"/>
      <c r="BT303" s="689"/>
      <c r="BU303" s="689"/>
      <c r="BV303" s="689"/>
      <c r="BW303" s="421"/>
    </row>
    <row r="304" ht="15.75" customHeight="1">
      <c r="A304" s="634"/>
      <c r="B304" s="421" t="str">
        <f>IF(ISTEXT(A304),SUMIF('Production Calendar'!$F$3:$F$171,'Garden Layout (to copy)'!$A304,'Production Calendar'!$G$3:$G$171),"")</f>
        <v/>
      </c>
      <c r="C304" s="656" t="str">
        <f t="shared" si="1"/>
        <v/>
      </c>
      <c r="D304" s="657" t="str">
        <f t="array" ref="D304">IF(ISBLANK(A304),"",XLOOKUP($A304,'Codified Game Plan'!$E$3:$E$477,'Codified Game Plan'!$G$3:$G$477,0))</f>
        <v/>
      </c>
      <c r="E304" s="657" t="str">
        <f>IF(ISBLANK(A304),"",MAXIFS('Codified Game Plan'!$I$3:$I$477,'Codified Game Plan'!$E$3:$E$477,A304))</f>
        <v/>
      </c>
      <c r="F304" s="658" t="str">
        <f t="shared" si="2"/>
        <v>      - </v>
      </c>
      <c r="G304" s="421"/>
      <c r="H304" s="421"/>
      <c r="I304" s="421"/>
      <c r="J304" s="421"/>
      <c r="K304" s="421"/>
      <c r="L304" s="421"/>
      <c r="M304" s="421"/>
      <c r="N304" s="421"/>
      <c r="O304" s="421"/>
      <c r="P304" s="421"/>
      <c r="Q304" s="421"/>
      <c r="R304" s="421"/>
      <c r="S304" s="421"/>
      <c r="T304" s="421"/>
      <c r="U304" s="689"/>
      <c r="V304" s="689"/>
      <c r="W304" s="689"/>
      <c r="X304" s="689"/>
      <c r="Y304" s="689"/>
      <c r="Z304" s="689"/>
      <c r="AA304" s="689"/>
      <c r="AB304" s="689"/>
      <c r="AC304" s="689"/>
      <c r="AD304" s="689"/>
      <c r="AE304" s="689"/>
      <c r="AF304" s="689"/>
      <c r="AG304" s="689"/>
      <c r="AH304" s="689"/>
      <c r="AI304" s="689"/>
      <c r="AJ304" s="689"/>
      <c r="AK304" s="689"/>
      <c r="AL304" s="689"/>
      <c r="AM304" s="689"/>
      <c r="AN304" s="689"/>
      <c r="AO304" s="689"/>
      <c r="AP304" s="689"/>
      <c r="AQ304" s="689"/>
      <c r="AR304" s="689"/>
      <c r="AS304" s="689"/>
      <c r="AT304" s="689"/>
      <c r="AU304" s="689"/>
      <c r="AV304" s="689"/>
      <c r="AW304" s="689"/>
      <c r="AX304" s="689"/>
      <c r="AY304" s="689"/>
      <c r="AZ304" s="689"/>
      <c r="BA304" s="689"/>
      <c r="BB304" s="689"/>
      <c r="BC304" s="689"/>
      <c r="BD304" s="689"/>
      <c r="BE304" s="689"/>
      <c r="BF304" s="689"/>
      <c r="BG304" s="689"/>
      <c r="BH304" s="689"/>
      <c r="BI304" s="689"/>
      <c r="BJ304" s="689"/>
      <c r="BK304" s="689"/>
      <c r="BL304" s="689"/>
      <c r="BM304" s="689"/>
      <c r="BN304" s="689"/>
      <c r="BO304" s="689"/>
      <c r="BP304" s="689"/>
      <c r="BQ304" s="689"/>
      <c r="BR304" s="689"/>
      <c r="BS304" s="689"/>
      <c r="BT304" s="689"/>
      <c r="BU304" s="689"/>
      <c r="BV304" s="689"/>
      <c r="BW304" s="421"/>
    </row>
    <row r="305" ht="15.75" customHeight="1">
      <c r="A305" s="634"/>
      <c r="B305" s="421" t="str">
        <f>IF(ISTEXT(A305),SUMIF('Production Calendar'!$F$3:$F$171,'Garden Layout (to copy)'!$A305,'Production Calendar'!$G$3:$G$171),"")</f>
        <v/>
      </c>
      <c r="C305" s="656" t="str">
        <f t="shared" si="1"/>
        <v/>
      </c>
      <c r="D305" s="657" t="str">
        <f t="array" ref="D305">IF(ISBLANK(A305),"",XLOOKUP($A305,'Codified Game Plan'!$E$3:$E$477,'Codified Game Plan'!$G$3:$G$477,0))</f>
        <v/>
      </c>
      <c r="E305" s="657" t="str">
        <f>IF(ISBLANK(A305),"",MAXIFS('Codified Game Plan'!$I$3:$I$477,'Codified Game Plan'!$E$3:$E$477,A305))</f>
        <v/>
      </c>
      <c r="F305" s="658" t="str">
        <f t="shared" si="2"/>
        <v>      - </v>
      </c>
      <c r="G305" s="421"/>
      <c r="H305" s="421"/>
      <c r="I305" s="421"/>
      <c r="J305" s="421"/>
      <c r="K305" s="421"/>
      <c r="L305" s="421"/>
      <c r="M305" s="421"/>
      <c r="N305" s="421"/>
      <c r="O305" s="421"/>
      <c r="P305" s="421"/>
      <c r="Q305" s="421"/>
      <c r="R305" s="421"/>
      <c r="S305" s="421"/>
      <c r="T305" s="421"/>
      <c r="U305" s="689"/>
      <c r="V305" s="689"/>
      <c r="W305" s="689"/>
      <c r="X305" s="689"/>
      <c r="Y305" s="689"/>
      <c r="Z305" s="689"/>
      <c r="AA305" s="689"/>
      <c r="AB305" s="689"/>
      <c r="AC305" s="689"/>
      <c r="AD305" s="689"/>
      <c r="AE305" s="689"/>
      <c r="AF305" s="689"/>
      <c r="AG305" s="689"/>
      <c r="AH305" s="689"/>
      <c r="AI305" s="689"/>
      <c r="AJ305" s="689"/>
      <c r="AK305" s="689"/>
      <c r="AL305" s="689"/>
      <c r="AM305" s="689"/>
      <c r="AN305" s="689"/>
      <c r="AO305" s="689"/>
      <c r="AP305" s="689"/>
      <c r="AQ305" s="689"/>
      <c r="AR305" s="689"/>
      <c r="AS305" s="689"/>
      <c r="AT305" s="689"/>
      <c r="AU305" s="689"/>
      <c r="AV305" s="689"/>
      <c r="AW305" s="689"/>
      <c r="AX305" s="689"/>
      <c r="AY305" s="689"/>
      <c r="AZ305" s="689"/>
      <c r="BA305" s="689"/>
      <c r="BB305" s="689"/>
      <c r="BC305" s="689"/>
      <c r="BD305" s="689"/>
      <c r="BE305" s="689"/>
      <c r="BF305" s="689"/>
      <c r="BG305" s="689"/>
      <c r="BH305" s="689"/>
      <c r="BI305" s="689"/>
      <c r="BJ305" s="689"/>
      <c r="BK305" s="689"/>
      <c r="BL305" s="689"/>
      <c r="BM305" s="689"/>
      <c r="BN305" s="689"/>
      <c r="BO305" s="689"/>
      <c r="BP305" s="689"/>
      <c r="BQ305" s="689"/>
      <c r="BR305" s="689"/>
      <c r="BS305" s="689"/>
      <c r="BT305" s="689"/>
      <c r="BU305" s="689"/>
      <c r="BV305" s="689"/>
      <c r="BW305" s="421"/>
    </row>
    <row r="306" ht="15.75" customHeight="1">
      <c r="A306" s="634"/>
      <c r="B306" s="421" t="str">
        <f>IF(ISTEXT(A306),SUMIF('Production Calendar'!$F$3:$F$171,'Garden Layout (to copy)'!$A306,'Production Calendar'!$G$3:$G$171),"")</f>
        <v/>
      </c>
      <c r="C306" s="656" t="str">
        <f t="shared" si="1"/>
        <v/>
      </c>
      <c r="D306" s="657" t="str">
        <f t="array" ref="D306">IF(ISBLANK(A306),"",XLOOKUP($A306,'Codified Game Plan'!$E$3:$E$477,'Codified Game Plan'!$G$3:$G$477,0))</f>
        <v/>
      </c>
      <c r="E306" s="657" t="str">
        <f>IF(ISBLANK(A306),"",MAXIFS('Codified Game Plan'!$I$3:$I$477,'Codified Game Plan'!$E$3:$E$477,A306))</f>
        <v/>
      </c>
      <c r="F306" s="658" t="str">
        <f t="shared" si="2"/>
        <v>      - </v>
      </c>
      <c r="G306" s="421"/>
      <c r="H306" s="421"/>
      <c r="I306" s="421"/>
      <c r="J306" s="421"/>
      <c r="K306" s="421"/>
      <c r="L306" s="421"/>
      <c r="M306" s="421"/>
      <c r="N306" s="421"/>
      <c r="O306" s="421"/>
      <c r="P306" s="421"/>
      <c r="Q306" s="421"/>
      <c r="R306" s="421"/>
      <c r="S306" s="421"/>
      <c r="T306" s="421"/>
      <c r="U306" s="689"/>
      <c r="V306" s="689"/>
      <c r="W306" s="689"/>
      <c r="X306" s="689"/>
      <c r="Y306" s="689"/>
      <c r="Z306" s="689"/>
      <c r="AA306" s="689"/>
      <c r="AB306" s="689"/>
      <c r="AC306" s="689"/>
      <c r="AD306" s="689"/>
      <c r="AE306" s="689"/>
      <c r="AF306" s="689"/>
      <c r="AG306" s="689"/>
      <c r="AH306" s="689"/>
      <c r="AI306" s="689"/>
      <c r="AJ306" s="689"/>
      <c r="AK306" s="689"/>
      <c r="AL306" s="689"/>
      <c r="AM306" s="689"/>
      <c r="AN306" s="689"/>
      <c r="AO306" s="689"/>
      <c r="AP306" s="689"/>
      <c r="AQ306" s="689"/>
      <c r="AR306" s="689"/>
      <c r="AS306" s="689"/>
      <c r="AT306" s="689"/>
      <c r="AU306" s="689"/>
      <c r="AV306" s="689"/>
      <c r="AW306" s="689"/>
      <c r="AX306" s="689"/>
      <c r="AY306" s="689"/>
      <c r="AZ306" s="689"/>
      <c r="BA306" s="689"/>
      <c r="BB306" s="689"/>
      <c r="BC306" s="689"/>
      <c r="BD306" s="689"/>
      <c r="BE306" s="689"/>
      <c r="BF306" s="689"/>
      <c r="BG306" s="689"/>
      <c r="BH306" s="689"/>
      <c r="BI306" s="689"/>
      <c r="BJ306" s="689"/>
      <c r="BK306" s="689"/>
      <c r="BL306" s="689"/>
      <c r="BM306" s="689"/>
      <c r="BN306" s="689"/>
      <c r="BO306" s="689"/>
      <c r="BP306" s="689"/>
      <c r="BQ306" s="689"/>
      <c r="BR306" s="689"/>
      <c r="BS306" s="689"/>
      <c r="BT306" s="689"/>
      <c r="BU306" s="689"/>
      <c r="BV306" s="689"/>
      <c r="BW306" s="421"/>
    </row>
    <row r="307" ht="15.75" customHeight="1">
      <c r="A307" s="634"/>
      <c r="B307" s="421" t="str">
        <f>IF(ISTEXT(A307),SUMIF('Production Calendar'!$F$3:$F$171,'Garden Layout (to copy)'!$A307,'Production Calendar'!$G$3:$G$171),"")</f>
        <v/>
      </c>
      <c r="C307" s="656" t="str">
        <f t="shared" si="1"/>
        <v/>
      </c>
      <c r="D307" s="657" t="str">
        <f t="array" ref="D307">IF(ISBLANK(A307),"",XLOOKUP($A307,'Codified Game Plan'!$E$3:$E$477,'Codified Game Plan'!$G$3:$G$477,0))</f>
        <v/>
      </c>
      <c r="E307" s="657" t="str">
        <f>IF(ISBLANK(A307),"",MAXIFS('Codified Game Plan'!$I$3:$I$477,'Codified Game Plan'!$E$3:$E$477,A307))</f>
        <v/>
      </c>
      <c r="F307" s="658" t="str">
        <f t="shared" si="2"/>
        <v>      - </v>
      </c>
      <c r="G307" s="421"/>
      <c r="H307" s="421"/>
      <c r="I307" s="421"/>
      <c r="J307" s="421"/>
      <c r="K307" s="421"/>
      <c r="L307" s="421"/>
      <c r="M307" s="421"/>
      <c r="N307" s="421"/>
      <c r="O307" s="421"/>
      <c r="P307" s="421"/>
      <c r="Q307" s="421"/>
      <c r="R307" s="421"/>
      <c r="S307" s="421"/>
      <c r="T307" s="421"/>
      <c r="U307" s="689"/>
      <c r="V307" s="689"/>
      <c r="W307" s="689"/>
      <c r="X307" s="689"/>
      <c r="Y307" s="689"/>
      <c r="Z307" s="689"/>
      <c r="AA307" s="689"/>
      <c r="AB307" s="689"/>
      <c r="AC307" s="689"/>
      <c r="AD307" s="689"/>
      <c r="AE307" s="689"/>
      <c r="AF307" s="689"/>
      <c r="AG307" s="689"/>
      <c r="AH307" s="689"/>
      <c r="AI307" s="689"/>
      <c r="AJ307" s="689"/>
      <c r="AK307" s="689"/>
      <c r="AL307" s="689"/>
      <c r="AM307" s="689"/>
      <c r="AN307" s="689"/>
      <c r="AO307" s="689"/>
      <c r="AP307" s="689"/>
      <c r="AQ307" s="689"/>
      <c r="AR307" s="689"/>
      <c r="AS307" s="689"/>
      <c r="AT307" s="689"/>
      <c r="AU307" s="689"/>
      <c r="AV307" s="689"/>
      <c r="AW307" s="689"/>
      <c r="AX307" s="689"/>
      <c r="AY307" s="689"/>
      <c r="AZ307" s="689"/>
      <c r="BA307" s="689"/>
      <c r="BB307" s="689"/>
      <c r="BC307" s="689"/>
      <c r="BD307" s="689"/>
      <c r="BE307" s="689"/>
      <c r="BF307" s="689"/>
      <c r="BG307" s="689"/>
      <c r="BH307" s="689"/>
      <c r="BI307" s="689"/>
      <c r="BJ307" s="689"/>
      <c r="BK307" s="689"/>
      <c r="BL307" s="689"/>
      <c r="BM307" s="689"/>
      <c r="BN307" s="689"/>
      <c r="BO307" s="689"/>
      <c r="BP307" s="689"/>
      <c r="BQ307" s="689"/>
      <c r="BR307" s="689"/>
      <c r="BS307" s="689"/>
      <c r="BT307" s="689"/>
      <c r="BU307" s="689"/>
      <c r="BV307" s="689"/>
      <c r="BW307" s="421"/>
    </row>
    <row r="308" ht="15.0" customHeight="1">
      <c r="A308" s="634"/>
      <c r="B308" s="421" t="str">
        <f>IF(ISTEXT(A308),SUMIF('Production Calendar'!$F$3:$F$171,'Garden Layout (to copy)'!$A308,'Production Calendar'!$G$3:$G$171),"")</f>
        <v/>
      </c>
      <c r="C308" s="656" t="str">
        <f t="shared" si="1"/>
        <v/>
      </c>
      <c r="D308" s="657" t="str">
        <f t="array" ref="D308">IF(ISBLANK(A308),"",XLOOKUP($A308,'Codified Game Plan'!$E$3:$E$477,'Codified Game Plan'!$G$3:$G$477,0))</f>
        <v/>
      </c>
      <c r="E308" s="657" t="str">
        <f>IF(ISBLANK(A308),"",MAXIFS('Codified Game Plan'!$I$3:$I$477,'Codified Game Plan'!$E$3:$E$477,A308))</f>
        <v/>
      </c>
      <c r="F308" s="658" t="str">
        <f t="shared" si="2"/>
        <v>      - </v>
      </c>
      <c r="G308" s="421"/>
      <c r="H308" s="421"/>
      <c r="I308" s="421"/>
      <c r="J308" s="421"/>
      <c r="K308" s="421"/>
      <c r="L308" s="421"/>
      <c r="M308" s="421"/>
      <c r="N308" s="421"/>
      <c r="O308" s="421"/>
      <c r="P308" s="421"/>
      <c r="Q308" s="421"/>
      <c r="R308" s="421"/>
      <c r="S308" s="421"/>
      <c r="T308" s="421"/>
      <c r="U308" s="689"/>
      <c r="V308" s="689"/>
      <c r="W308" s="689"/>
      <c r="X308" s="689"/>
      <c r="Y308" s="689"/>
      <c r="Z308" s="689"/>
      <c r="AA308" s="689"/>
      <c r="AB308" s="689"/>
      <c r="AC308" s="689"/>
      <c r="AD308" s="689"/>
      <c r="AE308" s="689"/>
      <c r="AF308" s="689"/>
      <c r="AG308" s="689"/>
      <c r="AH308" s="689"/>
      <c r="AI308" s="689"/>
      <c r="AJ308" s="689"/>
      <c r="AK308" s="689"/>
      <c r="AL308" s="689"/>
      <c r="AM308" s="689"/>
      <c r="AN308" s="689"/>
      <c r="AO308" s="689"/>
      <c r="AP308" s="689"/>
      <c r="AQ308" s="689"/>
      <c r="AR308" s="689"/>
      <c r="AS308" s="689"/>
      <c r="AT308" s="689"/>
      <c r="AU308" s="689"/>
      <c r="AV308" s="689"/>
      <c r="AW308" s="689"/>
      <c r="AX308" s="689"/>
      <c r="AY308" s="689"/>
      <c r="AZ308" s="689"/>
      <c r="BA308" s="689"/>
      <c r="BB308" s="689"/>
      <c r="BC308" s="689"/>
      <c r="BD308" s="689"/>
      <c r="BE308" s="689"/>
      <c r="BF308" s="689"/>
      <c r="BG308" s="689"/>
      <c r="BH308" s="689"/>
      <c r="BI308" s="689"/>
      <c r="BJ308" s="689"/>
      <c r="BK308" s="689"/>
      <c r="BL308" s="689"/>
      <c r="BM308" s="689"/>
      <c r="BN308" s="689"/>
      <c r="BO308" s="689"/>
      <c r="BP308" s="689"/>
      <c r="BQ308" s="689"/>
      <c r="BR308" s="689"/>
      <c r="BS308" s="689"/>
      <c r="BT308" s="689"/>
      <c r="BU308" s="689"/>
      <c r="BV308" s="689"/>
      <c r="BW308" s="421"/>
    </row>
    <row r="309" ht="15.0" customHeight="1">
      <c r="A309" s="634"/>
      <c r="B309" s="421" t="str">
        <f>IF(ISTEXT(A309),SUMIF('Production Calendar'!$F$3:$F$171,'Garden Layout (to copy)'!$A309,'Production Calendar'!$G$3:$G$171),"")</f>
        <v/>
      </c>
      <c r="C309" s="656" t="str">
        <f t="shared" si="1"/>
        <v/>
      </c>
      <c r="D309" s="657" t="str">
        <f t="array" ref="D309">IF(ISBLANK(A309),"",XLOOKUP($A309,'Codified Game Plan'!$E$3:$E$477,'Codified Game Plan'!$G$3:$G$477,0))</f>
        <v/>
      </c>
      <c r="E309" s="657" t="str">
        <f>IF(ISBLANK(A309),"",MAXIFS('Codified Game Plan'!$I$3:$I$477,'Codified Game Plan'!$E$3:$E$477,A309))</f>
        <v/>
      </c>
      <c r="F309" s="658" t="str">
        <f t="shared" si="2"/>
        <v>      - </v>
      </c>
      <c r="G309" s="421"/>
      <c r="H309" s="421"/>
      <c r="I309" s="421"/>
      <c r="J309" s="421"/>
      <c r="K309" s="421"/>
      <c r="L309" s="421"/>
      <c r="M309" s="421"/>
      <c r="N309" s="421"/>
      <c r="O309" s="421"/>
      <c r="P309" s="421"/>
      <c r="Q309" s="421"/>
      <c r="R309" s="421"/>
      <c r="S309" s="421"/>
      <c r="T309" s="421"/>
      <c r="U309" s="689"/>
      <c r="V309" s="689"/>
      <c r="W309" s="689"/>
      <c r="X309" s="689"/>
      <c r="Y309" s="689"/>
      <c r="Z309" s="689"/>
      <c r="AA309" s="689"/>
      <c r="AB309" s="689"/>
      <c r="AC309" s="689"/>
      <c r="AD309" s="689"/>
      <c r="AE309" s="689"/>
      <c r="AF309" s="689"/>
      <c r="AG309" s="689"/>
      <c r="AH309" s="689"/>
      <c r="AI309" s="689"/>
      <c r="AJ309" s="689"/>
      <c r="AK309" s="689"/>
      <c r="AL309" s="689"/>
      <c r="AM309" s="689"/>
      <c r="AN309" s="689"/>
      <c r="AO309" s="689"/>
      <c r="AP309" s="689"/>
      <c r="AQ309" s="689"/>
      <c r="AR309" s="689"/>
      <c r="AS309" s="689"/>
      <c r="AT309" s="689"/>
      <c r="AU309" s="689"/>
      <c r="AV309" s="689"/>
      <c r="AW309" s="689"/>
      <c r="AX309" s="689"/>
      <c r="AY309" s="689"/>
      <c r="AZ309" s="689"/>
      <c r="BA309" s="689"/>
      <c r="BB309" s="689"/>
      <c r="BC309" s="689"/>
      <c r="BD309" s="689"/>
      <c r="BE309" s="689"/>
      <c r="BF309" s="689"/>
      <c r="BG309" s="689"/>
      <c r="BH309" s="689"/>
      <c r="BI309" s="689"/>
      <c r="BJ309" s="689"/>
      <c r="BK309" s="689"/>
      <c r="BL309" s="689"/>
      <c r="BM309" s="689"/>
      <c r="BN309" s="689"/>
      <c r="BO309" s="689"/>
      <c r="BP309" s="689"/>
      <c r="BQ309" s="689"/>
      <c r="BR309" s="689"/>
      <c r="BS309" s="689"/>
      <c r="BT309" s="689"/>
      <c r="BU309" s="689"/>
      <c r="BV309" s="689"/>
      <c r="BW309" s="421"/>
    </row>
    <row r="310" ht="15.0" customHeight="1">
      <c r="A310" s="634"/>
      <c r="B310" s="421" t="str">
        <f>IF(ISTEXT(A310),SUMIF('Production Calendar'!$F$3:$F$171,'Garden Layout (to copy)'!$A310,'Production Calendar'!$G$3:$G$171),"")</f>
        <v/>
      </c>
      <c r="C310" s="656" t="str">
        <f t="shared" si="1"/>
        <v/>
      </c>
      <c r="D310" s="657" t="str">
        <f t="array" ref="D310">IF(ISBLANK(A310),"",XLOOKUP($A310,'Codified Game Plan'!$E$3:$E$477,'Codified Game Plan'!$G$3:$G$477,0))</f>
        <v/>
      </c>
      <c r="E310" s="657" t="str">
        <f>IF(ISBLANK(A310),"",MAXIFS('Codified Game Plan'!$I$3:$I$477,'Codified Game Plan'!$E$3:$E$477,A310))</f>
        <v/>
      </c>
      <c r="F310" s="658" t="str">
        <f t="shared" si="2"/>
        <v>      - </v>
      </c>
      <c r="G310" s="421"/>
      <c r="H310" s="421"/>
      <c r="I310" s="421"/>
      <c r="J310" s="421"/>
      <c r="K310" s="421"/>
      <c r="L310" s="421"/>
      <c r="M310" s="421"/>
      <c r="N310" s="421"/>
      <c r="O310" s="421"/>
      <c r="P310" s="421"/>
      <c r="Q310" s="421"/>
      <c r="R310" s="421"/>
      <c r="S310" s="421"/>
      <c r="T310" s="421"/>
      <c r="U310" s="689"/>
      <c r="V310" s="689"/>
      <c r="W310" s="689"/>
      <c r="X310" s="689"/>
      <c r="Y310" s="689"/>
      <c r="Z310" s="689"/>
      <c r="AA310" s="689"/>
      <c r="AB310" s="689"/>
      <c r="AC310" s="689"/>
      <c r="AD310" s="689"/>
      <c r="AE310" s="689"/>
      <c r="AF310" s="689"/>
      <c r="AG310" s="689"/>
      <c r="AH310" s="689"/>
      <c r="AI310" s="689"/>
      <c r="AJ310" s="689"/>
      <c r="AK310" s="689"/>
      <c r="AL310" s="689"/>
      <c r="AM310" s="689"/>
      <c r="AN310" s="689"/>
      <c r="AO310" s="689"/>
      <c r="AP310" s="689"/>
      <c r="AQ310" s="689"/>
      <c r="AR310" s="689"/>
      <c r="AS310" s="689"/>
      <c r="AT310" s="689"/>
      <c r="AU310" s="689"/>
      <c r="AV310" s="689"/>
      <c r="AW310" s="689"/>
      <c r="AX310" s="689"/>
      <c r="AY310" s="689"/>
      <c r="AZ310" s="689"/>
      <c r="BA310" s="689"/>
      <c r="BB310" s="689"/>
      <c r="BC310" s="689"/>
      <c r="BD310" s="689"/>
      <c r="BE310" s="689"/>
      <c r="BF310" s="689"/>
      <c r="BG310" s="689"/>
      <c r="BH310" s="689"/>
      <c r="BI310" s="689"/>
      <c r="BJ310" s="689"/>
      <c r="BK310" s="689"/>
      <c r="BL310" s="689"/>
      <c r="BM310" s="689"/>
      <c r="BN310" s="689"/>
      <c r="BO310" s="689"/>
      <c r="BP310" s="689"/>
      <c r="BQ310" s="689"/>
      <c r="BR310" s="689"/>
      <c r="BS310" s="689"/>
      <c r="BT310" s="689"/>
      <c r="BU310" s="689"/>
      <c r="BV310" s="689"/>
      <c r="BW310" s="421"/>
    </row>
    <row r="311" ht="15.0" customHeight="1">
      <c r="A311" s="634"/>
      <c r="B311" s="421" t="str">
        <f>IF(ISTEXT(A311),SUMIF('Production Calendar'!$F$3:$F$171,'Garden Layout (to copy)'!$A311,'Production Calendar'!$G$3:$G$171),"")</f>
        <v/>
      </c>
      <c r="C311" s="656" t="str">
        <f t="shared" si="1"/>
        <v/>
      </c>
      <c r="D311" s="657" t="str">
        <f t="array" ref="D311">IF(ISBLANK(A311),"",XLOOKUP($A311,'Codified Game Plan'!$E$3:$E$477,'Codified Game Plan'!$G$3:$G$477,0))</f>
        <v/>
      </c>
      <c r="E311" s="657" t="str">
        <f>IF(ISBLANK(A311),"",MAXIFS('Codified Game Plan'!$I$3:$I$477,'Codified Game Plan'!$E$3:$E$477,A311))</f>
        <v/>
      </c>
      <c r="F311" s="658" t="str">
        <f t="shared" si="2"/>
        <v>      - </v>
      </c>
      <c r="G311" s="421"/>
      <c r="H311" s="421"/>
      <c r="I311" s="421"/>
      <c r="J311" s="421"/>
      <c r="K311" s="421"/>
      <c r="L311" s="421"/>
      <c r="M311" s="421"/>
      <c r="N311" s="421"/>
      <c r="O311" s="421"/>
      <c r="P311" s="421"/>
      <c r="Q311" s="421"/>
      <c r="R311" s="421"/>
      <c r="S311" s="421"/>
      <c r="T311" s="421"/>
      <c r="U311" s="689"/>
      <c r="V311" s="689"/>
      <c r="W311" s="689"/>
      <c r="X311" s="689"/>
      <c r="Y311" s="689"/>
      <c r="Z311" s="689"/>
      <c r="AA311" s="689"/>
      <c r="AB311" s="689"/>
      <c r="AC311" s="689"/>
      <c r="AD311" s="689"/>
      <c r="AE311" s="689"/>
      <c r="AF311" s="689"/>
      <c r="AG311" s="689"/>
      <c r="AH311" s="689"/>
      <c r="AI311" s="689"/>
      <c r="AJ311" s="689"/>
      <c r="AK311" s="689"/>
      <c r="AL311" s="689"/>
      <c r="AM311" s="689"/>
      <c r="AN311" s="689"/>
      <c r="AO311" s="689"/>
      <c r="AP311" s="689"/>
      <c r="AQ311" s="689"/>
      <c r="AR311" s="689"/>
      <c r="AS311" s="689"/>
      <c r="AT311" s="689"/>
      <c r="AU311" s="689"/>
      <c r="AV311" s="689"/>
      <c r="AW311" s="689"/>
      <c r="AX311" s="689"/>
      <c r="AY311" s="689"/>
      <c r="AZ311" s="689"/>
      <c r="BA311" s="689"/>
      <c r="BB311" s="689"/>
      <c r="BC311" s="689"/>
      <c r="BD311" s="689"/>
      <c r="BE311" s="689"/>
      <c r="BF311" s="689"/>
      <c r="BG311" s="689"/>
      <c r="BH311" s="689"/>
      <c r="BI311" s="689"/>
      <c r="BJ311" s="689"/>
      <c r="BK311" s="689"/>
      <c r="BL311" s="689"/>
      <c r="BM311" s="689"/>
      <c r="BN311" s="689"/>
      <c r="BO311" s="689"/>
      <c r="BP311" s="689"/>
      <c r="BQ311" s="689"/>
      <c r="BR311" s="689"/>
      <c r="BS311" s="689"/>
      <c r="BT311" s="689"/>
      <c r="BU311" s="689"/>
      <c r="BV311" s="689"/>
      <c r="BW311" s="421"/>
    </row>
    <row r="312" ht="15.0" customHeight="1">
      <c r="A312" s="634"/>
      <c r="B312" s="421" t="str">
        <f>IF(ISTEXT(A312),SUMIF('Production Calendar'!$F$3:$F$171,'Garden Layout (to copy)'!$A312,'Production Calendar'!$G$3:$G$171),"")</f>
        <v/>
      </c>
      <c r="C312" s="656" t="str">
        <f t="shared" si="1"/>
        <v/>
      </c>
      <c r="D312" s="657" t="str">
        <f t="array" ref="D312">IF(ISBLANK(A312),"",XLOOKUP($A312,'Codified Game Plan'!$E$3:$E$477,'Codified Game Plan'!$G$3:$G$477,0))</f>
        <v/>
      </c>
      <c r="E312" s="657" t="str">
        <f>IF(ISBLANK(A312),"",MAXIFS('Codified Game Plan'!$I$3:$I$477,'Codified Game Plan'!$E$3:$E$477,A312))</f>
        <v/>
      </c>
      <c r="F312" s="658" t="str">
        <f t="shared" si="2"/>
        <v>      - </v>
      </c>
      <c r="G312" s="421"/>
      <c r="H312" s="421"/>
      <c r="I312" s="421"/>
      <c r="J312" s="421"/>
      <c r="K312" s="421"/>
      <c r="L312" s="421"/>
      <c r="M312" s="421"/>
      <c r="N312" s="421"/>
      <c r="O312" s="421"/>
      <c r="P312" s="421"/>
      <c r="Q312" s="421"/>
      <c r="R312" s="421"/>
      <c r="S312" s="421"/>
      <c r="T312" s="421"/>
      <c r="U312" s="689"/>
      <c r="V312" s="689"/>
      <c r="W312" s="689"/>
      <c r="X312" s="689"/>
      <c r="Y312" s="689"/>
      <c r="Z312" s="689"/>
      <c r="AA312" s="689"/>
      <c r="AB312" s="689"/>
      <c r="AC312" s="689"/>
      <c r="AD312" s="689"/>
      <c r="AE312" s="689"/>
      <c r="AF312" s="689"/>
      <c r="AG312" s="689"/>
      <c r="AH312" s="689"/>
      <c r="AI312" s="689"/>
      <c r="AJ312" s="689"/>
      <c r="AK312" s="689"/>
      <c r="AL312" s="689"/>
      <c r="AM312" s="689"/>
      <c r="AN312" s="689"/>
      <c r="AO312" s="689"/>
      <c r="AP312" s="689"/>
      <c r="AQ312" s="689"/>
      <c r="AR312" s="689"/>
      <c r="AS312" s="689"/>
      <c r="AT312" s="689"/>
      <c r="AU312" s="689"/>
      <c r="AV312" s="689"/>
      <c r="AW312" s="689"/>
      <c r="AX312" s="689"/>
      <c r="AY312" s="689"/>
      <c r="AZ312" s="689"/>
      <c r="BA312" s="689"/>
      <c r="BB312" s="689"/>
      <c r="BC312" s="689"/>
      <c r="BD312" s="689"/>
      <c r="BE312" s="689"/>
      <c r="BF312" s="689"/>
      <c r="BG312" s="689"/>
      <c r="BH312" s="689"/>
      <c r="BI312" s="689"/>
      <c r="BJ312" s="689"/>
      <c r="BK312" s="689"/>
      <c r="BL312" s="689"/>
      <c r="BM312" s="689"/>
      <c r="BN312" s="689"/>
      <c r="BO312" s="689"/>
      <c r="BP312" s="689"/>
      <c r="BQ312" s="689"/>
      <c r="BR312" s="689"/>
      <c r="BS312" s="689"/>
      <c r="BT312" s="689"/>
      <c r="BU312" s="689"/>
      <c r="BV312" s="689"/>
      <c r="BW312" s="421"/>
    </row>
    <row r="313" ht="15.0" customHeight="1">
      <c r="A313" s="634"/>
      <c r="B313" s="421" t="str">
        <f>IF(ISTEXT(A313),SUMIF('Production Calendar'!$F$3:$F$171,'Garden Layout (to copy)'!$A313,'Production Calendar'!$G$3:$G$171),"")</f>
        <v/>
      </c>
      <c r="C313" s="656" t="str">
        <f t="shared" si="1"/>
        <v/>
      </c>
      <c r="D313" s="657" t="str">
        <f t="array" ref="D313">IF(ISBLANK(A313),"",XLOOKUP($A313,'Codified Game Plan'!$E$3:$E$477,'Codified Game Plan'!$G$3:$G$477,0))</f>
        <v/>
      </c>
      <c r="E313" s="657" t="str">
        <f>IF(ISBLANK(A313),"",MAXIFS('Codified Game Plan'!$I$3:$I$477,'Codified Game Plan'!$E$3:$E$477,A313))</f>
        <v/>
      </c>
      <c r="F313" s="658" t="str">
        <f t="shared" si="2"/>
        <v>      - </v>
      </c>
      <c r="G313" s="421"/>
      <c r="H313" s="421"/>
      <c r="I313" s="421"/>
      <c r="J313" s="421"/>
      <c r="K313" s="421"/>
      <c r="L313" s="421"/>
      <c r="M313" s="421"/>
      <c r="N313" s="421"/>
      <c r="O313" s="421"/>
      <c r="P313" s="421"/>
      <c r="Q313" s="421"/>
      <c r="R313" s="421"/>
      <c r="S313" s="421"/>
      <c r="T313" s="421"/>
      <c r="U313" s="689"/>
      <c r="V313" s="689"/>
      <c r="W313" s="689"/>
      <c r="X313" s="689"/>
      <c r="Y313" s="689"/>
      <c r="Z313" s="689"/>
      <c r="AA313" s="689"/>
      <c r="AB313" s="689"/>
      <c r="AC313" s="689"/>
      <c r="AD313" s="689"/>
      <c r="AE313" s="689"/>
      <c r="AF313" s="689"/>
      <c r="AG313" s="689"/>
      <c r="AH313" s="689"/>
      <c r="AI313" s="689"/>
      <c r="AJ313" s="689"/>
      <c r="AK313" s="689"/>
      <c r="AL313" s="689"/>
      <c r="AM313" s="689"/>
      <c r="AN313" s="689"/>
      <c r="AO313" s="689"/>
      <c r="AP313" s="689"/>
      <c r="AQ313" s="689"/>
      <c r="AR313" s="689"/>
      <c r="AS313" s="689"/>
      <c r="AT313" s="689"/>
      <c r="AU313" s="689"/>
      <c r="AV313" s="689"/>
      <c r="AW313" s="689"/>
      <c r="AX313" s="689"/>
      <c r="AY313" s="689"/>
      <c r="AZ313" s="689"/>
      <c r="BA313" s="689"/>
      <c r="BB313" s="689"/>
      <c r="BC313" s="689"/>
      <c r="BD313" s="689"/>
      <c r="BE313" s="689"/>
      <c r="BF313" s="689"/>
      <c r="BG313" s="689"/>
      <c r="BH313" s="689"/>
      <c r="BI313" s="689"/>
      <c r="BJ313" s="689"/>
      <c r="BK313" s="689"/>
      <c r="BL313" s="689"/>
      <c r="BM313" s="689"/>
      <c r="BN313" s="689"/>
      <c r="BO313" s="689"/>
      <c r="BP313" s="689"/>
      <c r="BQ313" s="689"/>
      <c r="BR313" s="689"/>
      <c r="BS313" s="689"/>
      <c r="BT313" s="689"/>
      <c r="BU313" s="689"/>
      <c r="BV313" s="689"/>
      <c r="BW313" s="421"/>
    </row>
    <row r="314" ht="15.0" customHeight="1">
      <c r="A314" s="634"/>
      <c r="B314" s="421" t="str">
        <f>IF(ISTEXT(A314),SUMIF('Production Calendar'!$F$3:$F$171,'Garden Layout (to copy)'!$A314,'Production Calendar'!$G$3:$G$171),"")</f>
        <v/>
      </c>
      <c r="C314" s="656" t="str">
        <f t="shared" si="1"/>
        <v/>
      </c>
      <c r="D314" s="657" t="str">
        <f t="array" ref="D314">IF(ISBLANK(A314),"",XLOOKUP($A314,'Codified Game Plan'!$E$3:$E$477,'Codified Game Plan'!$G$3:$G$477,0))</f>
        <v/>
      </c>
      <c r="E314" s="657" t="str">
        <f>IF(ISBLANK(A314),"",MAXIFS('Codified Game Plan'!$I$3:$I$477,'Codified Game Plan'!$E$3:$E$477,A314))</f>
        <v/>
      </c>
      <c r="F314" s="658" t="str">
        <f t="shared" si="2"/>
        <v>      - </v>
      </c>
      <c r="G314" s="421"/>
      <c r="H314" s="421"/>
      <c r="I314" s="421"/>
      <c r="J314" s="421"/>
      <c r="K314" s="421"/>
      <c r="L314" s="421"/>
      <c r="M314" s="421"/>
      <c r="N314" s="421"/>
      <c r="O314" s="421"/>
      <c r="P314" s="421"/>
      <c r="Q314" s="421"/>
      <c r="R314" s="421"/>
      <c r="S314" s="421"/>
      <c r="T314" s="421"/>
      <c r="U314" s="689"/>
      <c r="V314" s="689"/>
      <c r="W314" s="689"/>
      <c r="X314" s="689"/>
      <c r="Y314" s="689"/>
      <c r="Z314" s="689"/>
      <c r="AA314" s="689"/>
      <c r="AB314" s="689"/>
      <c r="AC314" s="689"/>
      <c r="AD314" s="689"/>
      <c r="AE314" s="689"/>
      <c r="AF314" s="689"/>
      <c r="AG314" s="689"/>
      <c r="AH314" s="689"/>
      <c r="AI314" s="689"/>
      <c r="AJ314" s="689"/>
      <c r="AK314" s="689"/>
      <c r="AL314" s="689"/>
      <c r="AM314" s="689"/>
      <c r="AN314" s="689"/>
      <c r="AO314" s="689"/>
      <c r="AP314" s="689"/>
      <c r="AQ314" s="689"/>
      <c r="AR314" s="689"/>
      <c r="AS314" s="689"/>
      <c r="AT314" s="689"/>
      <c r="AU314" s="689"/>
      <c r="AV314" s="689"/>
      <c r="AW314" s="689"/>
      <c r="AX314" s="689"/>
      <c r="AY314" s="689"/>
      <c r="AZ314" s="689"/>
      <c r="BA314" s="689"/>
      <c r="BB314" s="689"/>
      <c r="BC314" s="689"/>
      <c r="BD314" s="689"/>
      <c r="BE314" s="689"/>
      <c r="BF314" s="689"/>
      <c r="BG314" s="689"/>
      <c r="BH314" s="689"/>
      <c r="BI314" s="689"/>
      <c r="BJ314" s="689"/>
      <c r="BK314" s="689"/>
      <c r="BL314" s="689"/>
      <c r="BM314" s="689"/>
      <c r="BN314" s="689"/>
      <c r="BO314" s="689"/>
      <c r="BP314" s="689"/>
      <c r="BQ314" s="689"/>
      <c r="BR314" s="689"/>
      <c r="BS314" s="689"/>
      <c r="BT314" s="689"/>
      <c r="BU314" s="689"/>
      <c r="BV314" s="689"/>
      <c r="BW314" s="421"/>
    </row>
    <row r="315" ht="15.0" customHeight="1">
      <c r="A315" s="634"/>
      <c r="B315" s="421" t="str">
        <f>IF(ISTEXT(A315),SUMIF('Production Calendar'!$F$3:$F$171,'Garden Layout (to copy)'!$A315,'Production Calendar'!$G$3:$G$171),"")</f>
        <v/>
      </c>
      <c r="C315" s="656" t="str">
        <f t="shared" si="1"/>
        <v/>
      </c>
      <c r="D315" s="657" t="str">
        <f t="array" ref="D315">IF(ISBLANK(A315),"",XLOOKUP($A315,'Codified Game Plan'!$E$3:$E$477,'Codified Game Plan'!$G$3:$G$477,0))</f>
        <v/>
      </c>
      <c r="E315" s="657" t="str">
        <f>IF(ISBLANK(A315),"",MAXIFS('Codified Game Plan'!$I$3:$I$477,'Codified Game Plan'!$E$3:$E$477,A315))</f>
        <v/>
      </c>
      <c r="F315" s="658" t="str">
        <f t="shared" si="2"/>
        <v>      - </v>
      </c>
      <c r="G315" s="421"/>
      <c r="H315" s="421"/>
      <c r="I315" s="421"/>
      <c r="J315" s="421"/>
      <c r="K315" s="421"/>
      <c r="L315" s="421"/>
      <c r="M315" s="421"/>
      <c r="N315" s="421"/>
      <c r="O315" s="421"/>
      <c r="P315" s="421"/>
      <c r="Q315" s="421"/>
      <c r="R315" s="421"/>
      <c r="S315" s="421"/>
      <c r="T315" s="421"/>
      <c r="U315" s="689"/>
      <c r="V315" s="689"/>
      <c r="W315" s="689"/>
      <c r="X315" s="689"/>
      <c r="Y315" s="689"/>
      <c r="Z315" s="689"/>
      <c r="AA315" s="689"/>
      <c r="AB315" s="689"/>
      <c r="AC315" s="689"/>
      <c r="AD315" s="689"/>
      <c r="AE315" s="689"/>
      <c r="AF315" s="689"/>
      <c r="AG315" s="689"/>
      <c r="AH315" s="689"/>
      <c r="AI315" s="689"/>
      <c r="AJ315" s="689"/>
      <c r="AK315" s="689"/>
      <c r="AL315" s="689"/>
      <c r="AM315" s="689"/>
      <c r="AN315" s="689"/>
      <c r="AO315" s="689"/>
      <c r="AP315" s="689"/>
      <c r="AQ315" s="689"/>
      <c r="AR315" s="689"/>
      <c r="AS315" s="689"/>
      <c r="AT315" s="689"/>
      <c r="AU315" s="689"/>
      <c r="AV315" s="689"/>
      <c r="AW315" s="689"/>
      <c r="AX315" s="689"/>
      <c r="AY315" s="689"/>
      <c r="AZ315" s="689"/>
      <c r="BA315" s="689"/>
      <c r="BB315" s="689"/>
      <c r="BC315" s="689"/>
      <c r="BD315" s="689"/>
      <c r="BE315" s="689"/>
      <c r="BF315" s="689"/>
      <c r="BG315" s="689"/>
      <c r="BH315" s="689"/>
      <c r="BI315" s="689"/>
      <c r="BJ315" s="689"/>
      <c r="BK315" s="689"/>
      <c r="BL315" s="689"/>
      <c r="BM315" s="689"/>
      <c r="BN315" s="689"/>
      <c r="BO315" s="689"/>
      <c r="BP315" s="689"/>
      <c r="BQ315" s="689"/>
      <c r="BR315" s="689"/>
      <c r="BS315" s="689"/>
      <c r="BT315" s="689"/>
      <c r="BU315" s="689"/>
      <c r="BV315" s="689"/>
      <c r="BW315" s="421"/>
    </row>
    <row r="316" ht="15.0" customHeight="1">
      <c r="A316" s="634"/>
      <c r="B316" s="421" t="str">
        <f>IF(ISTEXT(A316),SUMIF('Production Calendar'!$F$3:$F$171,'Garden Layout (to copy)'!$A316,'Production Calendar'!$G$3:$G$171),"")</f>
        <v/>
      </c>
      <c r="C316" s="656" t="str">
        <f t="shared" si="1"/>
        <v/>
      </c>
      <c r="D316" s="657" t="str">
        <f t="array" ref="D316">IF(ISBLANK(A316),"",XLOOKUP($A316,'Codified Game Plan'!$E$3:$E$477,'Codified Game Plan'!$G$3:$G$477,0))</f>
        <v/>
      </c>
      <c r="E316" s="657" t="str">
        <f>IF(ISBLANK(A316),"",MAXIFS('Codified Game Plan'!$I$3:$I$477,'Codified Game Plan'!$E$3:$E$477,A316))</f>
        <v/>
      </c>
      <c r="F316" s="658" t="str">
        <f t="shared" si="2"/>
        <v>      - </v>
      </c>
      <c r="G316" s="421"/>
      <c r="H316" s="421"/>
      <c r="I316" s="421"/>
      <c r="J316" s="421"/>
      <c r="K316" s="421"/>
      <c r="L316" s="421"/>
      <c r="M316" s="421"/>
      <c r="N316" s="421"/>
      <c r="O316" s="421"/>
      <c r="P316" s="421"/>
      <c r="Q316" s="421"/>
      <c r="R316" s="421"/>
      <c r="S316" s="421"/>
      <c r="T316" s="421"/>
      <c r="U316" s="689"/>
      <c r="V316" s="689"/>
      <c r="W316" s="689"/>
      <c r="X316" s="689"/>
      <c r="Y316" s="689"/>
      <c r="Z316" s="689"/>
      <c r="AA316" s="689"/>
      <c r="AB316" s="689"/>
      <c r="AC316" s="689"/>
      <c r="AD316" s="689"/>
      <c r="AE316" s="689"/>
      <c r="AF316" s="689"/>
      <c r="AG316" s="689"/>
      <c r="AH316" s="689"/>
      <c r="AI316" s="689"/>
      <c r="AJ316" s="689"/>
      <c r="AK316" s="689"/>
      <c r="AL316" s="689"/>
      <c r="AM316" s="689"/>
      <c r="AN316" s="689"/>
      <c r="AO316" s="689"/>
      <c r="AP316" s="689"/>
      <c r="AQ316" s="689"/>
      <c r="AR316" s="689"/>
      <c r="AS316" s="689"/>
      <c r="AT316" s="689"/>
      <c r="AU316" s="689"/>
      <c r="AV316" s="689"/>
      <c r="AW316" s="689"/>
      <c r="AX316" s="689"/>
      <c r="AY316" s="689"/>
      <c r="AZ316" s="689"/>
      <c r="BA316" s="689"/>
      <c r="BB316" s="689"/>
      <c r="BC316" s="689"/>
      <c r="BD316" s="689"/>
      <c r="BE316" s="689"/>
      <c r="BF316" s="689"/>
      <c r="BG316" s="689"/>
      <c r="BH316" s="689"/>
      <c r="BI316" s="689"/>
      <c r="BJ316" s="689"/>
      <c r="BK316" s="689"/>
      <c r="BL316" s="689"/>
      <c r="BM316" s="689"/>
      <c r="BN316" s="689"/>
      <c r="BO316" s="689"/>
      <c r="BP316" s="689"/>
      <c r="BQ316" s="689"/>
      <c r="BR316" s="689"/>
      <c r="BS316" s="689"/>
      <c r="BT316" s="689"/>
      <c r="BU316" s="689"/>
      <c r="BV316" s="689"/>
      <c r="BW316" s="421"/>
    </row>
    <row r="317" ht="15.0" customHeight="1">
      <c r="A317" s="634"/>
      <c r="B317" s="421" t="str">
        <f>IF(ISTEXT(A317),SUMIF('Production Calendar'!$F$3:$F$171,'Garden Layout (to copy)'!$A317,'Production Calendar'!$G$3:$G$171),"")</f>
        <v/>
      </c>
      <c r="C317" s="656" t="str">
        <f t="shared" si="1"/>
        <v/>
      </c>
      <c r="D317" s="657" t="str">
        <f t="array" ref="D317">IF(ISBLANK(A317),"",XLOOKUP($A317,'Codified Game Plan'!$E$3:$E$477,'Codified Game Plan'!$G$3:$G$477,0))</f>
        <v/>
      </c>
      <c r="E317" s="657" t="str">
        <f>IF(ISBLANK(A317),"",MAXIFS('Codified Game Plan'!$I$3:$I$477,'Codified Game Plan'!$E$3:$E$477,A317))</f>
        <v/>
      </c>
      <c r="F317" s="658" t="str">
        <f t="shared" si="2"/>
        <v>      - </v>
      </c>
      <c r="G317" s="421"/>
      <c r="H317" s="421"/>
      <c r="I317" s="421"/>
      <c r="J317" s="421"/>
      <c r="K317" s="421"/>
      <c r="L317" s="421"/>
      <c r="M317" s="421"/>
      <c r="N317" s="421"/>
      <c r="O317" s="421"/>
      <c r="P317" s="421"/>
      <c r="Q317" s="421"/>
      <c r="R317" s="421"/>
      <c r="S317" s="421"/>
      <c r="T317" s="421"/>
      <c r="U317" s="689"/>
      <c r="V317" s="689"/>
      <c r="W317" s="689"/>
      <c r="X317" s="689"/>
      <c r="Y317" s="689"/>
      <c r="Z317" s="689"/>
      <c r="AA317" s="689"/>
      <c r="AB317" s="689"/>
      <c r="AC317" s="689"/>
      <c r="AD317" s="689"/>
      <c r="AE317" s="689"/>
      <c r="AF317" s="689"/>
      <c r="AG317" s="689"/>
      <c r="AH317" s="689"/>
      <c r="AI317" s="689"/>
      <c r="AJ317" s="689"/>
      <c r="AK317" s="689"/>
      <c r="AL317" s="689"/>
      <c r="AM317" s="689"/>
      <c r="AN317" s="689"/>
      <c r="AO317" s="689"/>
      <c r="AP317" s="689"/>
      <c r="AQ317" s="689"/>
      <c r="AR317" s="689"/>
      <c r="AS317" s="689"/>
      <c r="AT317" s="689"/>
      <c r="AU317" s="689"/>
      <c r="AV317" s="689"/>
      <c r="AW317" s="689"/>
      <c r="AX317" s="689"/>
      <c r="AY317" s="689"/>
      <c r="AZ317" s="689"/>
      <c r="BA317" s="689"/>
      <c r="BB317" s="689"/>
      <c r="BC317" s="689"/>
      <c r="BD317" s="689"/>
      <c r="BE317" s="689"/>
      <c r="BF317" s="689"/>
      <c r="BG317" s="689"/>
      <c r="BH317" s="689"/>
      <c r="BI317" s="689"/>
      <c r="BJ317" s="689"/>
      <c r="BK317" s="689"/>
      <c r="BL317" s="689"/>
      <c r="BM317" s="689"/>
      <c r="BN317" s="689"/>
      <c r="BO317" s="689"/>
      <c r="BP317" s="689"/>
      <c r="BQ317" s="689"/>
      <c r="BR317" s="689"/>
      <c r="BS317" s="689"/>
      <c r="BT317" s="689"/>
      <c r="BU317" s="689"/>
      <c r="BV317" s="689"/>
      <c r="BW317" s="421"/>
    </row>
    <row r="318" ht="15.0" customHeight="1">
      <c r="A318" s="634"/>
      <c r="B318" s="421" t="str">
        <f>IF(ISTEXT(A318),SUMIF('Production Calendar'!$F$3:$F$171,'Garden Layout (to copy)'!$A318,'Production Calendar'!$G$3:$G$171),"")</f>
        <v/>
      </c>
      <c r="C318" s="656" t="str">
        <f t="shared" si="1"/>
        <v/>
      </c>
      <c r="D318" s="657" t="str">
        <f t="array" ref="D318">IF(ISBLANK(A318),"",XLOOKUP($A318,'Codified Game Plan'!$E$3:$E$477,'Codified Game Plan'!$G$3:$G$477,0))</f>
        <v/>
      </c>
      <c r="E318" s="657" t="str">
        <f>IF(ISBLANK(A318),"",MAXIFS('Codified Game Plan'!$I$3:$I$477,'Codified Game Plan'!$E$3:$E$477,A318))</f>
        <v/>
      </c>
      <c r="F318" s="658" t="str">
        <f t="shared" si="2"/>
        <v>      - </v>
      </c>
      <c r="G318" s="421"/>
      <c r="H318" s="421"/>
      <c r="I318" s="421"/>
      <c r="J318" s="421"/>
      <c r="K318" s="421"/>
      <c r="L318" s="421"/>
      <c r="M318" s="421"/>
      <c r="N318" s="421"/>
      <c r="O318" s="421"/>
      <c r="P318" s="421"/>
      <c r="Q318" s="421"/>
      <c r="R318" s="421"/>
      <c r="S318" s="421"/>
      <c r="T318" s="421"/>
      <c r="U318" s="689"/>
      <c r="V318" s="689"/>
      <c r="W318" s="689"/>
      <c r="X318" s="689"/>
      <c r="Y318" s="689"/>
      <c r="Z318" s="689"/>
      <c r="AA318" s="689"/>
      <c r="AB318" s="689"/>
      <c r="AC318" s="689"/>
      <c r="AD318" s="689"/>
      <c r="AE318" s="689"/>
      <c r="AF318" s="689"/>
      <c r="AG318" s="689"/>
      <c r="AH318" s="689"/>
      <c r="AI318" s="689"/>
      <c r="AJ318" s="689"/>
      <c r="AK318" s="689"/>
      <c r="AL318" s="689"/>
      <c r="AM318" s="689"/>
      <c r="AN318" s="689"/>
      <c r="AO318" s="689"/>
      <c r="AP318" s="689"/>
      <c r="AQ318" s="689"/>
      <c r="AR318" s="689"/>
      <c r="AS318" s="689"/>
      <c r="AT318" s="689"/>
      <c r="AU318" s="689"/>
      <c r="AV318" s="689"/>
      <c r="AW318" s="689"/>
      <c r="AX318" s="689"/>
      <c r="AY318" s="689"/>
      <c r="AZ318" s="689"/>
      <c r="BA318" s="689"/>
      <c r="BB318" s="689"/>
      <c r="BC318" s="689"/>
      <c r="BD318" s="689"/>
      <c r="BE318" s="689"/>
      <c r="BF318" s="689"/>
      <c r="BG318" s="689"/>
      <c r="BH318" s="689"/>
      <c r="BI318" s="689"/>
      <c r="BJ318" s="689"/>
      <c r="BK318" s="689"/>
      <c r="BL318" s="689"/>
      <c r="BM318" s="689"/>
      <c r="BN318" s="689"/>
      <c r="BO318" s="689"/>
      <c r="BP318" s="689"/>
      <c r="BQ318" s="689"/>
      <c r="BR318" s="689"/>
      <c r="BS318" s="689"/>
      <c r="BT318" s="689"/>
      <c r="BU318" s="689"/>
      <c r="BV318" s="689"/>
      <c r="BW318" s="421"/>
    </row>
    <row r="319" ht="15.0" customHeight="1">
      <c r="A319" s="634"/>
      <c r="B319" s="421" t="str">
        <f>IF(ISTEXT(A319),SUMIF('Production Calendar'!$F$3:$F$171,'Garden Layout (to copy)'!$A319,'Production Calendar'!$G$3:$G$171),"")</f>
        <v/>
      </c>
      <c r="C319" s="656" t="str">
        <f t="shared" si="1"/>
        <v/>
      </c>
      <c r="D319" s="657" t="str">
        <f t="array" ref="D319">IF(ISBLANK(A319),"",XLOOKUP($A319,'Codified Game Plan'!$E$3:$E$477,'Codified Game Plan'!$G$3:$G$477,0))</f>
        <v/>
      </c>
      <c r="E319" s="657" t="str">
        <f>IF(ISBLANK(A319),"",MAXIFS('Codified Game Plan'!$I$3:$I$477,'Codified Game Plan'!$E$3:$E$477,A319))</f>
        <v/>
      </c>
      <c r="F319" s="658" t="str">
        <f t="shared" si="2"/>
        <v>      - </v>
      </c>
      <c r="G319" s="421"/>
      <c r="H319" s="421"/>
      <c r="I319" s="421"/>
      <c r="J319" s="421"/>
      <c r="K319" s="421"/>
      <c r="L319" s="421"/>
      <c r="M319" s="421"/>
      <c r="N319" s="421"/>
      <c r="O319" s="421"/>
      <c r="P319" s="421"/>
      <c r="Q319" s="421"/>
      <c r="R319" s="421"/>
      <c r="S319" s="421"/>
      <c r="T319" s="421"/>
      <c r="U319" s="689"/>
      <c r="V319" s="689"/>
      <c r="W319" s="689"/>
      <c r="X319" s="689"/>
      <c r="Y319" s="689"/>
      <c r="Z319" s="689"/>
      <c r="AA319" s="689"/>
      <c r="AB319" s="689"/>
      <c r="AC319" s="689"/>
      <c r="AD319" s="689"/>
      <c r="AE319" s="689"/>
      <c r="AF319" s="689"/>
      <c r="AG319" s="689"/>
      <c r="AH319" s="689"/>
      <c r="AI319" s="689"/>
      <c r="AJ319" s="689"/>
      <c r="AK319" s="689"/>
      <c r="AL319" s="689"/>
      <c r="AM319" s="689"/>
      <c r="AN319" s="689"/>
      <c r="AO319" s="689"/>
      <c r="AP319" s="689"/>
      <c r="AQ319" s="689"/>
      <c r="AR319" s="689"/>
      <c r="AS319" s="689"/>
      <c r="AT319" s="689"/>
      <c r="AU319" s="689"/>
      <c r="AV319" s="689"/>
      <c r="AW319" s="689"/>
      <c r="AX319" s="689"/>
      <c r="AY319" s="689"/>
      <c r="AZ319" s="689"/>
      <c r="BA319" s="689"/>
      <c r="BB319" s="689"/>
      <c r="BC319" s="689"/>
      <c r="BD319" s="689"/>
      <c r="BE319" s="689"/>
      <c r="BF319" s="689"/>
      <c r="BG319" s="689"/>
      <c r="BH319" s="689"/>
      <c r="BI319" s="689"/>
      <c r="BJ319" s="689"/>
      <c r="BK319" s="689"/>
      <c r="BL319" s="689"/>
      <c r="BM319" s="689"/>
      <c r="BN319" s="689"/>
      <c r="BO319" s="689"/>
      <c r="BP319" s="689"/>
      <c r="BQ319" s="689"/>
      <c r="BR319" s="689"/>
      <c r="BS319" s="689"/>
      <c r="BT319" s="689"/>
      <c r="BU319" s="689"/>
      <c r="BV319" s="689"/>
      <c r="BW319" s="421"/>
    </row>
    <row r="320" ht="15.0" customHeight="1">
      <c r="A320" s="634"/>
      <c r="B320" s="421" t="str">
        <f>IF(ISTEXT(A320),SUMIF('Production Calendar'!$F$3:$F$171,'Garden Layout (to copy)'!$A320,'Production Calendar'!$G$3:$G$171),"")</f>
        <v/>
      </c>
      <c r="C320" s="656" t="str">
        <f t="shared" si="1"/>
        <v/>
      </c>
      <c r="D320" s="657" t="str">
        <f t="array" ref="D320">IF(ISBLANK(A320),"",XLOOKUP($A320,'Codified Game Plan'!$E$3:$E$477,'Codified Game Plan'!$G$3:$G$477,0))</f>
        <v/>
      </c>
      <c r="E320" s="657" t="str">
        <f>IF(ISBLANK(A320),"",MAXIFS('Codified Game Plan'!$I$3:$I$477,'Codified Game Plan'!$E$3:$E$477,A320))</f>
        <v/>
      </c>
      <c r="F320" s="658" t="str">
        <f t="shared" si="2"/>
        <v>      - </v>
      </c>
      <c r="G320" s="421"/>
      <c r="H320" s="421"/>
      <c r="I320" s="421"/>
      <c r="J320" s="421"/>
      <c r="K320" s="421"/>
      <c r="L320" s="421"/>
      <c r="M320" s="421"/>
      <c r="N320" s="421"/>
      <c r="O320" s="421"/>
      <c r="P320" s="421"/>
      <c r="Q320" s="421"/>
      <c r="R320" s="421"/>
      <c r="S320" s="421"/>
      <c r="T320" s="421"/>
      <c r="U320" s="689"/>
      <c r="V320" s="689"/>
      <c r="W320" s="689"/>
      <c r="X320" s="689"/>
      <c r="Y320" s="689"/>
      <c r="Z320" s="689"/>
      <c r="AA320" s="689"/>
      <c r="AB320" s="689"/>
      <c r="AC320" s="689"/>
      <c r="AD320" s="689"/>
      <c r="AE320" s="689"/>
      <c r="AF320" s="689"/>
      <c r="AG320" s="689"/>
      <c r="AH320" s="689"/>
      <c r="AI320" s="689"/>
      <c r="AJ320" s="689"/>
      <c r="AK320" s="689"/>
      <c r="AL320" s="689"/>
      <c r="AM320" s="689"/>
      <c r="AN320" s="689"/>
      <c r="AO320" s="689"/>
      <c r="AP320" s="689"/>
      <c r="AQ320" s="689"/>
      <c r="AR320" s="689"/>
      <c r="AS320" s="689"/>
      <c r="AT320" s="689"/>
      <c r="AU320" s="689"/>
      <c r="AV320" s="689"/>
      <c r="AW320" s="689"/>
      <c r="AX320" s="689"/>
      <c r="AY320" s="689"/>
      <c r="AZ320" s="689"/>
      <c r="BA320" s="689"/>
      <c r="BB320" s="689"/>
      <c r="BC320" s="689"/>
      <c r="BD320" s="689"/>
      <c r="BE320" s="689"/>
      <c r="BF320" s="689"/>
      <c r="BG320" s="689"/>
      <c r="BH320" s="689"/>
      <c r="BI320" s="689"/>
      <c r="BJ320" s="689"/>
      <c r="BK320" s="689"/>
      <c r="BL320" s="689"/>
      <c r="BM320" s="689"/>
      <c r="BN320" s="689"/>
      <c r="BO320" s="689"/>
      <c r="BP320" s="689"/>
      <c r="BQ320" s="689"/>
      <c r="BR320" s="689"/>
      <c r="BS320" s="689"/>
      <c r="BT320" s="689"/>
      <c r="BU320" s="689"/>
      <c r="BV320" s="689"/>
      <c r="BW320" s="421"/>
    </row>
    <row r="321" ht="15.0" customHeight="1">
      <c r="A321" s="634"/>
      <c r="B321" s="421" t="str">
        <f>IF(ISTEXT(A321),SUMIF('Production Calendar'!$F$3:$F$171,'Garden Layout (to copy)'!$A321,'Production Calendar'!$G$3:$G$171),"")</f>
        <v/>
      </c>
      <c r="C321" s="656" t="str">
        <f t="shared" si="1"/>
        <v/>
      </c>
      <c r="D321" s="657" t="str">
        <f t="array" ref="D321">IF(ISBLANK(A321),"",XLOOKUP($A321,'Codified Game Plan'!$E$3:$E$477,'Codified Game Plan'!$G$3:$G$477,0))</f>
        <v/>
      </c>
      <c r="E321" s="657" t="str">
        <f>IF(ISBLANK(A321),"",MAXIFS('Codified Game Plan'!$I$3:$I$477,'Codified Game Plan'!$E$3:$E$477,A321))</f>
        <v/>
      </c>
      <c r="F321" s="658" t="str">
        <f t="shared" si="2"/>
        <v>      - </v>
      </c>
      <c r="G321" s="421"/>
      <c r="H321" s="421"/>
      <c r="I321" s="421"/>
      <c r="J321" s="421"/>
      <c r="K321" s="421"/>
      <c r="L321" s="421"/>
      <c r="M321" s="421"/>
      <c r="N321" s="421"/>
      <c r="O321" s="421"/>
      <c r="P321" s="421"/>
      <c r="Q321" s="421"/>
      <c r="R321" s="421"/>
      <c r="S321" s="421"/>
      <c r="T321" s="421"/>
      <c r="U321" s="689"/>
      <c r="V321" s="689"/>
      <c r="W321" s="689"/>
      <c r="X321" s="689"/>
      <c r="Y321" s="689"/>
      <c r="Z321" s="689"/>
      <c r="AA321" s="689"/>
      <c r="AB321" s="689"/>
      <c r="AC321" s="689"/>
      <c r="AD321" s="689"/>
      <c r="AE321" s="689"/>
      <c r="AF321" s="689"/>
      <c r="AG321" s="689"/>
      <c r="AH321" s="689"/>
      <c r="AI321" s="689"/>
      <c r="AJ321" s="689"/>
      <c r="AK321" s="689"/>
      <c r="AL321" s="689"/>
      <c r="AM321" s="689"/>
      <c r="AN321" s="689"/>
      <c r="AO321" s="689"/>
      <c r="AP321" s="689"/>
      <c r="AQ321" s="689"/>
      <c r="AR321" s="689"/>
      <c r="AS321" s="689"/>
      <c r="AT321" s="689"/>
      <c r="AU321" s="689"/>
      <c r="AV321" s="689"/>
      <c r="AW321" s="689"/>
      <c r="AX321" s="689"/>
      <c r="AY321" s="689"/>
      <c r="AZ321" s="689"/>
      <c r="BA321" s="689"/>
      <c r="BB321" s="689"/>
      <c r="BC321" s="689"/>
      <c r="BD321" s="689"/>
      <c r="BE321" s="689"/>
      <c r="BF321" s="689"/>
      <c r="BG321" s="689"/>
      <c r="BH321" s="689"/>
      <c r="BI321" s="689"/>
      <c r="BJ321" s="689"/>
      <c r="BK321" s="689"/>
      <c r="BL321" s="689"/>
      <c r="BM321" s="689"/>
      <c r="BN321" s="689"/>
      <c r="BO321" s="689"/>
      <c r="BP321" s="689"/>
      <c r="BQ321" s="689"/>
      <c r="BR321" s="689"/>
      <c r="BS321" s="689"/>
      <c r="BT321" s="689"/>
      <c r="BU321" s="689"/>
      <c r="BV321" s="689"/>
      <c r="BW321" s="421"/>
    </row>
    <row r="322" ht="15.0" customHeight="1">
      <c r="A322" s="634"/>
      <c r="B322" s="421" t="str">
        <f>IF(ISTEXT(A322),SUMIF('Production Calendar'!$F$3:$F$171,'Garden Layout (to copy)'!$A322,'Production Calendar'!$G$3:$G$171),"")</f>
        <v/>
      </c>
      <c r="C322" s="656" t="str">
        <f t="shared" si="1"/>
        <v/>
      </c>
      <c r="D322" s="657" t="str">
        <f t="array" ref="D322">IF(ISBLANK(A322),"",XLOOKUP($A322,'Codified Game Plan'!$E$3:$E$477,'Codified Game Plan'!$G$3:$G$477,0))</f>
        <v/>
      </c>
      <c r="E322" s="657" t="str">
        <f>IF(ISBLANK(A322),"",MAXIFS('Codified Game Plan'!$I$3:$I$477,'Codified Game Plan'!$E$3:$E$477,A322))</f>
        <v/>
      </c>
      <c r="F322" s="658" t="str">
        <f t="shared" si="2"/>
        <v>      - </v>
      </c>
      <c r="G322" s="421"/>
      <c r="H322" s="421"/>
      <c r="I322" s="421"/>
      <c r="J322" s="421"/>
      <c r="K322" s="421"/>
      <c r="L322" s="421"/>
      <c r="M322" s="421"/>
      <c r="N322" s="421"/>
      <c r="O322" s="421"/>
      <c r="P322" s="421"/>
      <c r="Q322" s="421"/>
      <c r="R322" s="421"/>
      <c r="S322" s="421"/>
      <c r="T322" s="421"/>
      <c r="U322" s="689"/>
      <c r="V322" s="689"/>
      <c r="W322" s="689"/>
      <c r="X322" s="689"/>
      <c r="Y322" s="689"/>
      <c r="Z322" s="689"/>
      <c r="AA322" s="689"/>
      <c r="AB322" s="689"/>
      <c r="AC322" s="689"/>
      <c r="AD322" s="689"/>
      <c r="AE322" s="689"/>
      <c r="AF322" s="689"/>
      <c r="AG322" s="689"/>
      <c r="AH322" s="689"/>
      <c r="AI322" s="689"/>
      <c r="AJ322" s="689"/>
      <c r="AK322" s="689"/>
      <c r="AL322" s="689"/>
      <c r="AM322" s="689"/>
      <c r="AN322" s="689"/>
      <c r="AO322" s="689"/>
      <c r="AP322" s="689"/>
      <c r="AQ322" s="689"/>
      <c r="AR322" s="689"/>
      <c r="AS322" s="689"/>
      <c r="AT322" s="689"/>
      <c r="AU322" s="689"/>
      <c r="AV322" s="689"/>
      <c r="AW322" s="689"/>
      <c r="AX322" s="689"/>
      <c r="AY322" s="689"/>
      <c r="AZ322" s="689"/>
      <c r="BA322" s="689"/>
      <c r="BB322" s="689"/>
      <c r="BC322" s="689"/>
      <c r="BD322" s="689"/>
      <c r="BE322" s="689"/>
      <c r="BF322" s="689"/>
      <c r="BG322" s="689"/>
      <c r="BH322" s="689"/>
      <c r="BI322" s="689"/>
      <c r="BJ322" s="689"/>
      <c r="BK322" s="689"/>
      <c r="BL322" s="689"/>
      <c r="BM322" s="689"/>
      <c r="BN322" s="689"/>
      <c r="BO322" s="689"/>
      <c r="BP322" s="689"/>
      <c r="BQ322" s="689"/>
      <c r="BR322" s="689"/>
      <c r="BS322" s="689"/>
      <c r="BT322" s="689"/>
      <c r="BU322" s="689"/>
      <c r="BV322" s="689"/>
      <c r="BW322" s="421"/>
    </row>
    <row r="323" ht="15.0" customHeight="1">
      <c r="A323" s="634"/>
      <c r="B323" s="421" t="str">
        <f>IF(ISTEXT(A323),SUMIF('Production Calendar'!$F$3:$F$171,'Garden Layout (to copy)'!$A323,'Production Calendar'!$G$3:$G$171),"")</f>
        <v/>
      </c>
      <c r="C323" s="656" t="str">
        <f t="shared" si="1"/>
        <v/>
      </c>
      <c r="D323" s="657" t="str">
        <f t="array" ref="D323">IF(ISBLANK(A323),"",XLOOKUP($A323,'Codified Game Plan'!$E$3:$E$477,'Codified Game Plan'!$G$3:$G$477,0))</f>
        <v/>
      </c>
      <c r="E323" s="657" t="str">
        <f>IF(ISBLANK(A323),"",MAXIFS('Codified Game Plan'!$I$3:$I$477,'Codified Game Plan'!$E$3:$E$477,A323))</f>
        <v/>
      </c>
      <c r="F323" s="658" t="str">
        <f t="shared" si="2"/>
        <v>      - </v>
      </c>
      <c r="G323" s="421"/>
      <c r="H323" s="421"/>
      <c r="I323" s="421"/>
      <c r="J323" s="421"/>
      <c r="K323" s="421"/>
      <c r="L323" s="421"/>
      <c r="M323" s="421"/>
      <c r="N323" s="421"/>
      <c r="O323" s="421"/>
      <c r="P323" s="421"/>
      <c r="Q323" s="421"/>
      <c r="R323" s="421"/>
      <c r="S323" s="421"/>
      <c r="T323" s="421"/>
      <c r="U323" s="689"/>
      <c r="V323" s="689"/>
      <c r="W323" s="689"/>
      <c r="X323" s="689"/>
      <c r="Y323" s="689"/>
      <c r="Z323" s="689"/>
      <c r="AA323" s="689"/>
      <c r="AB323" s="689"/>
      <c r="AC323" s="689"/>
      <c r="AD323" s="689"/>
      <c r="AE323" s="689"/>
      <c r="AF323" s="689"/>
      <c r="AG323" s="689"/>
      <c r="AH323" s="689"/>
      <c r="AI323" s="689"/>
      <c r="AJ323" s="689"/>
      <c r="AK323" s="689"/>
      <c r="AL323" s="689"/>
      <c r="AM323" s="689"/>
      <c r="AN323" s="689"/>
      <c r="AO323" s="689"/>
      <c r="AP323" s="689"/>
      <c r="AQ323" s="689"/>
      <c r="AR323" s="689"/>
      <c r="AS323" s="689"/>
      <c r="AT323" s="689"/>
      <c r="AU323" s="689"/>
      <c r="AV323" s="689"/>
      <c r="AW323" s="689"/>
      <c r="AX323" s="689"/>
      <c r="AY323" s="689"/>
      <c r="AZ323" s="689"/>
      <c r="BA323" s="689"/>
      <c r="BB323" s="689"/>
      <c r="BC323" s="689"/>
      <c r="BD323" s="689"/>
      <c r="BE323" s="689"/>
      <c r="BF323" s="689"/>
      <c r="BG323" s="689"/>
      <c r="BH323" s="689"/>
      <c r="BI323" s="689"/>
      <c r="BJ323" s="689"/>
      <c r="BK323" s="689"/>
      <c r="BL323" s="689"/>
      <c r="BM323" s="689"/>
      <c r="BN323" s="689"/>
      <c r="BO323" s="689"/>
      <c r="BP323" s="689"/>
      <c r="BQ323" s="689"/>
      <c r="BR323" s="689"/>
      <c r="BS323" s="689"/>
      <c r="BT323" s="689"/>
      <c r="BU323" s="689"/>
      <c r="BV323" s="689"/>
      <c r="BW323" s="421"/>
    </row>
    <row r="324" ht="15.0" customHeight="1">
      <c r="A324" s="634"/>
      <c r="B324" s="421" t="str">
        <f>IF(ISTEXT(A324),SUMIF('Production Calendar'!$F$3:$F$171,'Garden Layout (to copy)'!$A324,'Production Calendar'!$G$3:$G$171),"")</f>
        <v/>
      </c>
      <c r="C324" s="656" t="str">
        <f t="shared" si="1"/>
        <v/>
      </c>
      <c r="D324" s="657" t="str">
        <f t="array" ref="D324">IF(ISBLANK(A324),"",XLOOKUP($A324,'Codified Game Plan'!$E$3:$E$477,'Codified Game Plan'!$G$3:$G$477,0))</f>
        <v/>
      </c>
      <c r="E324" s="657" t="str">
        <f>IF(ISBLANK(A324),"",MAXIFS('Codified Game Plan'!$I$3:$I$477,'Codified Game Plan'!$E$3:$E$477,A324))</f>
        <v/>
      </c>
      <c r="F324" s="658" t="str">
        <f t="shared" si="2"/>
        <v>      - </v>
      </c>
      <c r="G324" s="421"/>
      <c r="H324" s="421"/>
      <c r="I324" s="421"/>
      <c r="J324" s="421"/>
      <c r="K324" s="421"/>
      <c r="L324" s="421"/>
      <c r="M324" s="421"/>
      <c r="N324" s="421"/>
      <c r="O324" s="421"/>
      <c r="P324" s="421"/>
      <c r="Q324" s="421"/>
      <c r="R324" s="421"/>
      <c r="S324" s="421"/>
      <c r="T324" s="421"/>
      <c r="U324" s="689"/>
      <c r="V324" s="689"/>
      <c r="W324" s="689"/>
      <c r="X324" s="689"/>
      <c r="Y324" s="689"/>
      <c r="Z324" s="689"/>
      <c r="AA324" s="689"/>
      <c r="AB324" s="689"/>
      <c r="AC324" s="689"/>
      <c r="AD324" s="689"/>
      <c r="AE324" s="689"/>
      <c r="AF324" s="689"/>
      <c r="AG324" s="689"/>
      <c r="AH324" s="689"/>
      <c r="AI324" s="689"/>
      <c r="AJ324" s="689"/>
      <c r="AK324" s="689"/>
      <c r="AL324" s="689"/>
      <c r="AM324" s="689"/>
      <c r="AN324" s="689"/>
      <c r="AO324" s="689"/>
      <c r="AP324" s="689"/>
      <c r="AQ324" s="689"/>
      <c r="AR324" s="689"/>
      <c r="AS324" s="689"/>
      <c r="AT324" s="689"/>
      <c r="AU324" s="689"/>
      <c r="AV324" s="689"/>
      <c r="AW324" s="689"/>
      <c r="AX324" s="689"/>
      <c r="AY324" s="689"/>
      <c r="AZ324" s="689"/>
      <c r="BA324" s="689"/>
      <c r="BB324" s="689"/>
      <c r="BC324" s="689"/>
      <c r="BD324" s="689"/>
      <c r="BE324" s="689"/>
      <c r="BF324" s="689"/>
      <c r="BG324" s="689"/>
      <c r="BH324" s="689"/>
      <c r="BI324" s="689"/>
      <c r="BJ324" s="689"/>
      <c r="BK324" s="689"/>
      <c r="BL324" s="689"/>
      <c r="BM324" s="689"/>
      <c r="BN324" s="689"/>
      <c r="BO324" s="689"/>
      <c r="BP324" s="689"/>
      <c r="BQ324" s="689"/>
      <c r="BR324" s="689"/>
      <c r="BS324" s="689"/>
      <c r="BT324" s="689"/>
      <c r="BU324" s="689"/>
      <c r="BV324" s="689"/>
      <c r="BW324" s="421"/>
    </row>
    <row r="325" ht="15.0" customHeight="1">
      <c r="A325" s="634"/>
      <c r="B325" s="421" t="str">
        <f>IF(ISTEXT(A325),SUMIF('Production Calendar'!$F$3:$F$171,'Garden Layout (to copy)'!$A325,'Production Calendar'!$G$3:$G$171),"")</f>
        <v/>
      </c>
      <c r="C325" s="656" t="str">
        <f t="shared" si="1"/>
        <v/>
      </c>
      <c r="D325" s="657" t="str">
        <f t="array" ref="D325">IF(ISBLANK(A325),"",XLOOKUP($A325,'Codified Game Plan'!$E$3:$E$477,'Codified Game Plan'!$G$3:$G$477,0))</f>
        <v/>
      </c>
      <c r="E325" s="657" t="str">
        <f>IF(ISBLANK(A325),"",MAXIFS('Codified Game Plan'!$I$3:$I$477,'Codified Game Plan'!$E$3:$E$477,A325))</f>
        <v/>
      </c>
      <c r="F325" s="658" t="str">
        <f t="shared" si="2"/>
        <v>      - </v>
      </c>
      <c r="G325" s="421"/>
      <c r="H325" s="421"/>
      <c r="I325" s="421"/>
      <c r="J325" s="421"/>
      <c r="K325" s="421"/>
      <c r="L325" s="421"/>
      <c r="M325" s="421"/>
      <c r="N325" s="421"/>
      <c r="O325" s="421"/>
      <c r="P325" s="421"/>
      <c r="Q325" s="421"/>
      <c r="R325" s="421"/>
      <c r="S325" s="421"/>
      <c r="T325" s="421"/>
      <c r="U325" s="689"/>
      <c r="V325" s="689"/>
      <c r="W325" s="689"/>
      <c r="X325" s="689"/>
      <c r="Y325" s="689"/>
      <c r="Z325" s="689"/>
      <c r="AA325" s="689"/>
      <c r="AB325" s="689"/>
      <c r="AC325" s="689"/>
      <c r="AD325" s="689"/>
      <c r="AE325" s="689"/>
      <c r="AF325" s="689"/>
      <c r="AG325" s="689"/>
      <c r="AH325" s="689"/>
      <c r="AI325" s="689"/>
      <c r="AJ325" s="689"/>
      <c r="AK325" s="689"/>
      <c r="AL325" s="689"/>
      <c r="AM325" s="689"/>
      <c r="AN325" s="689"/>
      <c r="AO325" s="689"/>
      <c r="AP325" s="689"/>
      <c r="AQ325" s="689"/>
      <c r="AR325" s="689"/>
      <c r="AS325" s="689"/>
      <c r="AT325" s="689"/>
      <c r="AU325" s="689"/>
      <c r="AV325" s="689"/>
      <c r="AW325" s="689"/>
      <c r="AX325" s="689"/>
      <c r="AY325" s="689"/>
      <c r="AZ325" s="689"/>
      <c r="BA325" s="689"/>
      <c r="BB325" s="689"/>
      <c r="BC325" s="689"/>
      <c r="BD325" s="689"/>
      <c r="BE325" s="689"/>
      <c r="BF325" s="689"/>
      <c r="BG325" s="689"/>
      <c r="BH325" s="689"/>
      <c r="BI325" s="689"/>
      <c r="BJ325" s="689"/>
      <c r="BK325" s="689"/>
      <c r="BL325" s="689"/>
      <c r="BM325" s="689"/>
      <c r="BN325" s="689"/>
      <c r="BO325" s="689"/>
      <c r="BP325" s="689"/>
      <c r="BQ325" s="689"/>
      <c r="BR325" s="689"/>
      <c r="BS325" s="689"/>
      <c r="BT325" s="689"/>
      <c r="BU325" s="689"/>
      <c r="BV325" s="689"/>
      <c r="BW325" s="421"/>
    </row>
    <row r="326" ht="15.0" customHeight="1">
      <c r="A326" s="634"/>
      <c r="B326" s="421" t="str">
        <f>IF(ISTEXT(A326),SUMIF('Production Calendar'!$F$3:$F$171,'Garden Layout (to copy)'!$A326,'Production Calendar'!$G$3:$G$171),"")</f>
        <v/>
      </c>
      <c r="C326" s="656" t="str">
        <f t="shared" si="1"/>
        <v/>
      </c>
      <c r="D326" s="657" t="str">
        <f t="array" ref="D326">IF(ISBLANK(A326),"",XLOOKUP($A326,'Codified Game Plan'!$E$3:$E$477,'Codified Game Plan'!$G$3:$G$477,0))</f>
        <v/>
      </c>
      <c r="E326" s="657" t="str">
        <f>IF(ISBLANK(A326),"",MAXIFS('Codified Game Plan'!$I$3:$I$477,'Codified Game Plan'!$E$3:$E$477,A326))</f>
        <v/>
      </c>
      <c r="F326" s="658" t="str">
        <f t="shared" si="2"/>
        <v>      - </v>
      </c>
      <c r="G326" s="421"/>
      <c r="H326" s="421"/>
      <c r="I326" s="421"/>
      <c r="J326" s="421"/>
      <c r="K326" s="421"/>
      <c r="L326" s="421"/>
      <c r="M326" s="421"/>
      <c r="N326" s="421"/>
      <c r="O326" s="421"/>
      <c r="P326" s="421"/>
      <c r="Q326" s="421"/>
      <c r="R326" s="421"/>
      <c r="S326" s="421"/>
      <c r="T326" s="421"/>
      <c r="U326" s="689"/>
      <c r="V326" s="689"/>
      <c r="W326" s="689"/>
      <c r="X326" s="689"/>
      <c r="Y326" s="689"/>
      <c r="Z326" s="689"/>
      <c r="AA326" s="689"/>
      <c r="AB326" s="689"/>
      <c r="AC326" s="689"/>
      <c r="AD326" s="689"/>
      <c r="AE326" s="689"/>
      <c r="AF326" s="689"/>
      <c r="AG326" s="689"/>
      <c r="AH326" s="689"/>
      <c r="AI326" s="689"/>
      <c r="AJ326" s="689"/>
      <c r="AK326" s="689"/>
      <c r="AL326" s="689"/>
      <c r="AM326" s="689"/>
      <c r="AN326" s="689"/>
      <c r="AO326" s="689"/>
      <c r="AP326" s="689"/>
      <c r="AQ326" s="689"/>
      <c r="AR326" s="689"/>
      <c r="AS326" s="689"/>
      <c r="AT326" s="689"/>
      <c r="AU326" s="689"/>
      <c r="AV326" s="689"/>
      <c r="AW326" s="689"/>
      <c r="AX326" s="689"/>
      <c r="AY326" s="689"/>
      <c r="AZ326" s="689"/>
      <c r="BA326" s="689"/>
      <c r="BB326" s="689"/>
      <c r="BC326" s="689"/>
      <c r="BD326" s="689"/>
      <c r="BE326" s="689"/>
      <c r="BF326" s="689"/>
      <c r="BG326" s="689"/>
      <c r="BH326" s="689"/>
      <c r="BI326" s="689"/>
      <c r="BJ326" s="689"/>
      <c r="BK326" s="689"/>
      <c r="BL326" s="689"/>
      <c r="BM326" s="689"/>
      <c r="BN326" s="689"/>
      <c r="BO326" s="689"/>
      <c r="BP326" s="689"/>
      <c r="BQ326" s="689"/>
      <c r="BR326" s="689"/>
      <c r="BS326" s="689"/>
      <c r="BT326" s="689"/>
      <c r="BU326" s="689"/>
      <c r="BV326" s="689"/>
      <c r="BW326" s="421"/>
    </row>
    <row r="327" ht="15.0" customHeight="1">
      <c r="A327" s="634"/>
      <c r="B327" s="421" t="str">
        <f>IF(ISTEXT(A327),SUMIF('Production Calendar'!$F$3:$F$171,'Garden Layout (to copy)'!$A327,'Production Calendar'!$G$3:$G$171),"")</f>
        <v/>
      </c>
      <c r="C327" s="656" t="str">
        <f t="shared" si="1"/>
        <v/>
      </c>
      <c r="D327" s="657" t="str">
        <f t="array" ref="D327">IF(ISBLANK(A327),"",XLOOKUP($A327,'Codified Game Plan'!$E$3:$E$477,'Codified Game Plan'!$G$3:$G$477,0))</f>
        <v/>
      </c>
      <c r="E327" s="657" t="str">
        <f>IF(ISBLANK(A327),"",MAXIFS('Codified Game Plan'!$I$3:$I$477,'Codified Game Plan'!$E$3:$E$477,A327))</f>
        <v/>
      </c>
      <c r="F327" s="658" t="str">
        <f t="shared" si="2"/>
        <v>      - </v>
      </c>
      <c r="G327" s="421"/>
      <c r="H327" s="421"/>
      <c r="I327" s="421"/>
      <c r="J327" s="421"/>
      <c r="K327" s="421"/>
      <c r="L327" s="421"/>
      <c r="M327" s="421"/>
      <c r="N327" s="421"/>
      <c r="O327" s="421"/>
      <c r="P327" s="421"/>
      <c r="Q327" s="421"/>
      <c r="R327" s="421"/>
      <c r="S327" s="421"/>
      <c r="T327" s="421"/>
      <c r="U327" s="689"/>
      <c r="V327" s="689"/>
      <c r="W327" s="689"/>
      <c r="X327" s="689"/>
      <c r="Y327" s="689"/>
      <c r="Z327" s="689"/>
      <c r="AA327" s="689"/>
      <c r="AB327" s="689"/>
      <c r="AC327" s="689"/>
      <c r="AD327" s="689"/>
      <c r="AE327" s="689"/>
      <c r="AF327" s="689"/>
      <c r="AG327" s="689"/>
      <c r="AH327" s="689"/>
      <c r="AI327" s="689"/>
      <c r="AJ327" s="689"/>
      <c r="AK327" s="689"/>
      <c r="AL327" s="689"/>
      <c r="AM327" s="689"/>
      <c r="AN327" s="689"/>
      <c r="AO327" s="689"/>
      <c r="AP327" s="689"/>
      <c r="AQ327" s="689"/>
      <c r="AR327" s="689"/>
      <c r="AS327" s="689"/>
      <c r="AT327" s="689"/>
      <c r="AU327" s="689"/>
      <c r="AV327" s="689"/>
      <c r="AW327" s="689"/>
      <c r="AX327" s="689"/>
      <c r="AY327" s="689"/>
      <c r="AZ327" s="689"/>
      <c r="BA327" s="689"/>
      <c r="BB327" s="689"/>
      <c r="BC327" s="689"/>
      <c r="BD327" s="689"/>
      <c r="BE327" s="689"/>
      <c r="BF327" s="689"/>
      <c r="BG327" s="689"/>
      <c r="BH327" s="689"/>
      <c r="BI327" s="689"/>
      <c r="BJ327" s="689"/>
      <c r="BK327" s="689"/>
      <c r="BL327" s="689"/>
      <c r="BM327" s="689"/>
      <c r="BN327" s="689"/>
      <c r="BO327" s="689"/>
      <c r="BP327" s="689"/>
      <c r="BQ327" s="689"/>
      <c r="BR327" s="689"/>
      <c r="BS327" s="689"/>
      <c r="BT327" s="689"/>
      <c r="BU327" s="689"/>
      <c r="BV327" s="689"/>
      <c r="BW327" s="421"/>
    </row>
    <row r="328" ht="15.0" customHeight="1">
      <c r="A328" s="634"/>
      <c r="B328" s="421" t="str">
        <f>IF(ISTEXT(A328),SUMIF('Production Calendar'!$F$3:$F$171,'Garden Layout (to copy)'!$A328,'Production Calendar'!$G$3:$G$171),"")</f>
        <v/>
      </c>
      <c r="C328" s="656" t="str">
        <f t="shared" si="1"/>
        <v/>
      </c>
      <c r="D328" s="657" t="str">
        <f t="array" ref="D328">IF(ISBLANK(A328),"",XLOOKUP($A328,'Codified Game Plan'!$E$3:$E$477,'Codified Game Plan'!$G$3:$G$477,0))</f>
        <v/>
      </c>
      <c r="E328" s="657" t="str">
        <f>IF(ISBLANK(A328),"",MAXIFS('Codified Game Plan'!$I$3:$I$477,'Codified Game Plan'!$E$3:$E$477,A328))</f>
        <v/>
      </c>
      <c r="F328" s="658" t="str">
        <f t="shared" si="2"/>
        <v>      - </v>
      </c>
      <c r="G328" s="421"/>
      <c r="H328" s="421"/>
      <c r="I328" s="421"/>
      <c r="J328" s="421"/>
      <c r="K328" s="421"/>
      <c r="L328" s="421"/>
      <c r="M328" s="421"/>
      <c r="N328" s="421"/>
      <c r="O328" s="421"/>
      <c r="P328" s="421"/>
      <c r="Q328" s="421"/>
      <c r="R328" s="421"/>
      <c r="S328" s="421"/>
      <c r="T328" s="421"/>
      <c r="U328" s="689"/>
      <c r="V328" s="689"/>
      <c r="W328" s="689"/>
      <c r="X328" s="689"/>
      <c r="Y328" s="689"/>
      <c r="Z328" s="689"/>
      <c r="AA328" s="689"/>
      <c r="AB328" s="689"/>
      <c r="AC328" s="689"/>
      <c r="AD328" s="689"/>
      <c r="AE328" s="689"/>
      <c r="AF328" s="689"/>
      <c r="AG328" s="689"/>
      <c r="AH328" s="689"/>
      <c r="AI328" s="689"/>
      <c r="AJ328" s="689"/>
      <c r="AK328" s="689"/>
      <c r="AL328" s="689"/>
      <c r="AM328" s="689"/>
      <c r="AN328" s="689"/>
      <c r="AO328" s="689"/>
      <c r="AP328" s="689"/>
      <c r="AQ328" s="689"/>
      <c r="AR328" s="689"/>
      <c r="AS328" s="689"/>
      <c r="AT328" s="689"/>
      <c r="AU328" s="689"/>
      <c r="AV328" s="689"/>
      <c r="AW328" s="689"/>
      <c r="AX328" s="689"/>
      <c r="AY328" s="689"/>
      <c r="AZ328" s="689"/>
      <c r="BA328" s="689"/>
      <c r="BB328" s="689"/>
      <c r="BC328" s="689"/>
      <c r="BD328" s="689"/>
      <c r="BE328" s="689"/>
      <c r="BF328" s="689"/>
      <c r="BG328" s="689"/>
      <c r="BH328" s="689"/>
      <c r="BI328" s="689"/>
      <c r="BJ328" s="689"/>
      <c r="BK328" s="689"/>
      <c r="BL328" s="689"/>
      <c r="BM328" s="689"/>
      <c r="BN328" s="689"/>
      <c r="BO328" s="689"/>
      <c r="BP328" s="689"/>
      <c r="BQ328" s="689"/>
      <c r="BR328" s="689"/>
      <c r="BS328" s="689"/>
      <c r="BT328" s="689"/>
      <c r="BU328" s="689"/>
      <c r="BV328" s="689"/>
      <c r="BW328" s="421"/>
    </row>
    <row r="329" ht="15.0" customHeight="1">
      <c r="A329" s="634"/>
      <c r="B329" s="421" t="str">
        <f>IF(ISTEXT(A329),SUMIF('Production Calendar'!$F$3:$F$171,'Garden Layout (to copy)'!$A329,'Production Calendar'!$G$3:$G$171),"")</f>
        <v/>
      </c>
      <c r="C329" s="656" t="str">
        <f t="shared" si="1"/>
        <v/>
      </c>
      <c r="D329" s="657" t="str">
        <f t="array" ref="D329">IF(ISBLANK(A329),"",XLOOKUP($A329,'Codified Game Plan'!$E$3:$E$477,'Codified Game Plan'!$G$3:$G$477,0))</f>
        <v/>
      </c>
      <c r="E329" s="657" t="str">
        <f>IF(ISBLANK(A329),"",MAXIFS('Codified Game Plan'!$I$3:$I$477,'Codified Game Plan'!$E$3:$E$477,A329))</f>
        <v/>
      </c>
      <c r="F329" s="658" t="str">
        <f t="shared" si="2"/>
        <v>      - </v>
      </c>
      <c r="G329" s="421"/>
      <c r="H329" s="421"/>
      <c r="I329" s="421"/>
      <c r="J329" s="421"/>
      <c r="K329" s="421"/>
      <c r="L329" s="421"/>
      <c r="M329" s="421"/>
      <c r="N329" s="421"/>
      <c r="O329" s="421"/>
      <c r="P329" s="421"/>
      <c r="Q329" s="421"/>
      <c r="R329" s="421"/>
      <c r="S329" s="421"/>
      <c r="T329" s="421"/>
      <c r="U329" s="689"/>
      <c r="V329" s="689"/>
      <c r="W329" s="689"/>
      <c r="X329" s="689"/>
      <c r="Y329" s="689"/>
      <c r="Z329" s="689"/>
      <c r="AA329" s="689"/>
      <c r="AB329" s="689"/>
      <c r="AC329" s="689"/>
      <c r="AD329" s="689"/>
      <c r="AE329" s="689"/>
      <c r="AF329" s="689"/>
      <c r="AG329" s="689"/>
      <c r="AH329" s="689"/>
      <c r="AI329" s="689"/>
      <c r="AJ329" s="689"/>
      <c r="AK329" s="689"/>
      <c r="AL329" s="689"/>
      <c r="AM329" s="689"/>
      <c r="AN329" s="689"/>
      <c r="AO329" s="689"/>
      <c r="AP329" s="689"/>
      <c r="AQ329" s="689"/>
      <c r="AR329" s="689"/>
      <c r="AS329" s="689"/>
      <c r="AT329" s="689"/>
      <c r="AU329" s="689"/>
      <c r="AV329" s="689"/>
      <c r="AW329" s="689"/>
      <c r="AX329" s="689"/>
      <c r="AY329" s="689"/>
      <c r="AZ329" s="689"/>
      <c r="BA329" s="689"/>
      <c r="BB329" s="689"/>
      <c r="BC329" s="689"/>
      <c r="BD329" s="689"/>
      <c r="BE329" s="689"/>
      <c r="BF329" s="689"/>
      <c r="BG329" s="689"/>
      <c r="BH329" s="689"/>
      <c r="BI329" s="689"/>
      <c r="BJ329" s="689"/>
      <c r="BK329" s="689"/>
      <c r="BL329" s="689"/>
      <c r="BM329" s="689"/>
      <c r="BN329" s="689"/>
      <c r="BO329" s="689"/>
      <c r="BP329" s="689"/>
      <c r="BQ329" s="689"/>
      <c r="BR329" s="689"/>
      <c r="BS329" s="689"/>
      <c r="BT329" s="689"/>
      <c r="BU329" s="689"/>
      <c r="BV329" s="689"/>
      <c r="BW329" s="421"/>
    </row>
    <row r="330" ht="15.0" customHeight="1">
      <c r="A330" s="634"/>
      <c r="B330" s="421" t="str">
        <f>IF(ISTEXT(A330),SUMIF('Production Calendar'!$F$3:$F$171,'Garden Layout (to copy)'!$A330,'Production Calendar'!$G$3:$G$171),"")</f>
        <v/>
      </c>
      <c r="C330" s="656" t="str">
        <f t="shared" si="1"/>
        <v/>
      </c>
      <c r="D330" s="657" t="str">
        <f t="array" ref="D330">IF(ISBLANK(A330),"",XLOOKUP($A330,'Codified Game Plan'!$E$3:$E$477,'Codified Game Plan'!$G$3:$G$477,0))</f>
        <v/>
      </c>
      <c r="E330" s="657" t="str">
        <f>IF(ISBLANK(A330),"",MAXIFS('Codified Game Plan'!$I$3:$I$477,'Codified Game Plan'!$E$3:$E$477,A330))</f>
        <v/>
      </c>
      <c r="F330" s="658" t="str">
        <f t="shared" si="2"/>
        <v>      - </v>
      </c>
      <c r="G330" s="421"/>
      <c r="H330" s="421"/>
      <c r="I330" s="421"/>
      <c r="J330" s="421"/>
      <c r="K330" s="421"/>
      <c r="L330" s="421"/>
      <c r="M330" s="421"/>
      <c r="N330" s="421"/>
      <c r="O330" s="421"/>
      <c r="P330" s="421"/>
      <c r="Q330" s="421"/>
      <c r="R330" s="421"/>
      <c r="S330" s="421"/>
      <c r="T330" s="421"/>
      <c r="U330" s="689"/>
      <c r="V330" s="689"/>
      <c r="W330" s="689"/>
      <c r="X330" s="689"/>
      <c r="Y330" s="689"/>
      <c r="Z330" s="689"/>
      <c r="AA330" s="689"/>
      <c r="AB330" s="689"/>
      <c r="AC330" s="689"/>
      <c r="AD330" s="689"/>
      <c r="AE330" s="689"/>
      <c r="AF330" s="689"/>
      <c r="AG330" s="689"/>
      <c r="AH330" s="689"/>
      <c r="AI330" s="689"/>
      <c r="AJ330" s="689"/>
      <c r="AK330" s="689"/>
      <c r="AL330" s="689"/>
      <c r="AM330" s="689"/>
      <c r="AN330" s="689"/>
      <c r="AO330" s="689"/>
      <c r="AP330" s="689"/>
      <c r="AQ330" s="689"/>
      <c r="AR330" s="689"/>
      <c r="AS330" s="689"/>
      <c r="AT330" s="689"/>
      <c r="AU330" s="689"/>
      <c r="AV330" s="689"/>
      <c r="AW330" s="689"/>
      <c r="AX330" s="689"/>
      <c r="AY330" s="689"/>
      <c r="AZ330" s="689"/>
      <c r="BA330" s="689"/>
      <c r="BB330" s="689"/>
      <c r="BC330" s="689"/>
      <c r="BD330" s="689"/>
      <c r="BE330" s="689"/>
      <c r="BF330" s="689"/>
      <c r="BG330" s="689"/>
      <c r="BH330" s="689"/>
      <c r="BI330" s="689"/>
      <c r="BJ330" s="689"/>
      <c r="BK330" s="689"/>
      <c r="BL330" s="689"/>
      <c r="BM330" s="689"/>
      <c r="BN330" s="689"/>
      <c r="BO330" s="689"/>
      <c r="BP330" s="689"/>
      <c r="BQ330" s="689"/>
      <c r="BR330" s="689"/>
      <c r="BS330" s="689"/>
      <c r="BT330" s="689"/>
      <c r="BU330" s="689"/>
      <c r="BV330" s="689"/>
      <c r="BW330" s="421"/>
    </row>
    <row r="331" ht="15.0" customHeight="1">
      <c r="A331" s="634"/>
      <c r="B331" s="421" t="str">
        <f>IF(ISTEXT(A331),SUMIF('Production Calendar'!$F$3:$F$171,'Garden Layout (to copy)'!$A331,'Production Calendar'!$G$3:$G$171),"")</f>
        <v/>
      </c>
      <c r="C331" s="656" t="str">
        <f t="shared" si="1"/>
        <v/>
      </c>
      <c r="D331" s="657" t="str">
        <f t="array" ref="D331">IF(ISBLANK(A331),"",XLOOKUP($A331,'Codified Game Plan'!$E$3:$E$477,'Codified Game Plan'!$G$3:$G$477,0))</f>
        <v/>
      </c>
      <c r="E331" s="657" t="str">
        <f>IF(ISBLANK(A331),"",MAXIFS('Codified Game Plan'!$I$3:$I$477,'Codified Game Plan'!$E$3:$E$477,A331))</f>
        <v/>
      </c>
      <c r="F331" s="658" t="str">
        <f t="shared" si="2"/>
        <v>      - </v>
      </c>
      <c r="G331" s="421"/>
      <c r="H331" s="421"/>
      <c r="I331" s="421"/>
      <c r="J331" s="421"/>
      <c r="K331" s="421"/>
      <c r="L331" s="421"/>
      <c r="M331" s="421"/>
      <c r="N331" s="421"/>
      <c r="O331" s="421"/>
      <c r="P331" s="421"/>
      <c r="Q331" s="421"/>
      <c r="R331" s="421"/>
      <c r="S331" s="421"/>
      <c r="T331" s="421"/>
      <c r="U331" s="689"/>
      <c r="V331" s="689"/>
      <c r="W331" s="689"/>
      <c r="X331" s="689"/>
      <c r="Y331" s="689"/>
      <c r="Z331" s="689"/>
      <c r="AA331" s="689"/>
      <c r="AB331" s="689"/>
      <c r="AC331" s="689"/>
      <c r="AD331" s="689"/>
      <c r="AE331" s="689"/>
      <c r="AF331" s="689"/>
      <c r="AG331" s="689"/>
      <c r="AH331" s="689"/>
      <c r="AI331" s="689"/>
      <c r="AJ331" s="689"/>
      <c r="AK331" s="689"/>
      <c r="AL331" s="689"/>
      <c r="AM331" s="689"/>
      <c r="AN331" s="689"/>
      <c r="AO331" s="689"/>
      <c r="AP331" s="689"/>
      <c r="AQ331" s="689"/>
      <c r="AR331" s="689"/>
      <c r="AS331" s="689"/>
      <c r="AT331" s="689"/>
      <c r="AU331" s="689"/>
      <c r="AV331" s="689"/>
      <c r="AW331" s="689"/>
      <c r="AX331" s="689"/>
      <c r="AY331" s="689"/>
      <c r="AZ331" s="689"/>
      <c r="BA331" s="689"/>
      <c r="BB331" s="689"/>
      <c r="BC331" s="689"/>
      <c r="BD331" s="689"/>
      <c r="BE331" s="689"/>
      <c r="BF331" s="689"/>
      <c r="BG331" s="689"/>
      <c r="BH331" s="689"/>
      <c r="BI331" s="689"/>
      <c r="BJ331" s="689"/>
      <c r="BK331" s="689"/>
      <c r="BL331" s="689"/>
      <c r="BM331" s="689"/>
      <c r="BN331" s="689"/>
      <c r="BO331" s="689"/>
      <c r="BP331" s="689"/>
      <c r="BQ331" s="689"/>
      <c r="BR331" s="689"/>
      <c r="BS331" s="689"/>
      <c r="BT331" s="689"/>
      <c r="BU331" s="689"/>
      <c r="BV331" s="689"/>
      <c r="BW331" s="421"/>
    </row>
    <row r="332" ht="15.0" customHeight="1">
      <c r="A332" s="634"/>
      <c r="B332" s="421" t="str">
        <f>IF(ISTEXT(A332),SUMIF('Production Calendar'!$F$3:$F$171,'Garden Layout (to copy)'!$A332,'Production Calendar'!$G$3:$G$171),"")</f>
        <v/>
      </c>
      <c r="C332" s="656" t="str">
        <f t="shared" si="1"/>
        <v/>
      </c>
      <c r="D332" s="657" t="str">
        <f t="array" ref="D332">IF(ISBLANK(A332),"",XLOOKUP($A332,'Codified Game Plan'!$E$3:$E$477,'Codified Game Plan'!$G$3:$G$477,0))</f>
        <v/>
      </c>
      <c r="E332" s="657" t="str">
        <f>IF(ISBLANK(A332),"",MAXIFS('Codified Game Plan'!$I$3:$I$477,'Codified Game Plan'!$E$3:$E$477,A332))</f>
        <v/>
      </c>
      <c r="F332" s="658" t="str">
        <f t="shared" si="2"/>
        <v>      - </v>
      </c>
      <c r="G332" s="421"/>
      <c r="H332" s="421"/>
      <c r="I332" s="421"/>
      <c r="J332" s="421"/>
      <c r="K332" s="421"/>
      <c r="L332" s="421"/>
      <c r="M332" s="421"/>
      <c r="N332" s="421"/>
      <c r="O332" s="421"/>
      <c r="P332" s="421"/>
      <c r="Q332" s="421"/>
      <c r="R332" s="421"/>
      <c r="S332" s="421"/>
      <c r="T332" s="421"/>
      <c r="U332" s="689"/>
      <c r="V332" s="689"/>
      <c r="W332" s="689"/>
      <c r="X332" s="689"/>
      <c r="Y332" s="689"/>
      <c r="Z332" s="689"/>
      <c r="AA332" s="689"/>
      <c r="AB332" s="689"/>
      <c r="AC332" s="689"/>
      <c r="AD332" s="689"/>
      <c r="AE332" s="689"/>
      <c r="AF332" s="689"/>
      <c r="AG332" s="689"/>
      <c r="AH332" s="689"/>
      <c r="AI332" s="689"/>
      <c r="AJ332" s="689"/>
      <c r="AK332" s="689"/>
      <c r="AL332" s="689"/>
      <c r="AM332" s="689"/>
      <c r="AN332" s="689"/>
      <c r="AO332" s="689"/>
      <c r="AP332" s="689"/>
      <c r="AQ332" s="689"/>
      <c r="AR332" s="689"/>
      <c r="AS332" s="689"/>
      <c r="AT332" s="689"/>
      <c r="AU332" s="689"/>
      <c r="AV332" s="689"/>
      <c r="AW332" s="689"/>
      <c r="AX332" s="689"/>
      <c r="AY332" s="689"/>
      <c r="AZ332" s="689"/>
      <c r="BA332" s="689"/>
      <c r="BB332" s="689"/>
      <c r="BC332" s="689"/>
      <c r="BD332" s="689"/>
      <c r="BE332" s="689"/>
      <c r="BF332" s="689"/>
      <c r="BG332" s="689"/>
      <c r="BH332" s="689"/>
      <c r="BI332" s="689"/>
      <c r="BJ332" s="689"/>
      <c r="BK332" s="689"/>
      <c r="BL332" s="689"/>
      <c r="BM332" s="689"/>
      <c r="BN332" s="689"/>
      <c r="BO332" s="689"/>
      <c r="BP332" s="689"/>
      <c r="BQ332" s="689"/>
      <c r="BR332" s="689"/>
      <c r="BS332" s="689"/>
      <c r="BT332" s="689"/>
      <c r="BU332" s="689"/>
      <c r="BV332" s="689"/>
      <c r="BW332" s="421"/>
    </row>
    <row r="333" ht="15.0" customHeight="1">
      <c r="A333" s="634"/>
      <c r="B333" s="421" t="str">
        <f>IF(ISTEXT(A333),SUMIF('Production Calendar'!$F$3:$F$171,'Garden Layout (to copy)'!$A333,'Production Calendar'!$G$3:$G$171),"")</f>
        <v/>
      </c>
      <c r="C333" s="656" t="str">
        <f t="shared" si="1"/>
        <v/>
      </c>
      <c r="D333" s="657" t="str">
        <f t="array" ref="D333">IF(ISBLANK(A333),"",XLOOKUP($A333,'Codified Game Plan'!$E$3:$E$477,'Codified Game Plan'!$G$3:$G$477,0))</f>
        <v/>
      </c>
      <c r="E333" s="657" t="str">
        <f>IF(ISBLANK(A333),"",MAXIFS('Codified Game Plan'!$I$3:$I$477,'Codified Game Plan'!$E$3:$E$477,A333))</f>
        <v/>
      </c>
      <c r="F333" s="658" t="str">
        <f t="shared" si="2"/>
        <v>      - </v>
      </c>
      <c r="G333" s="421"/>
      <c r="H333" s="421"/>
      <c r="I333" s="421"/>
      <c r="J333" s="421"/>
      <c r="K333" s="421"/>
      <c r="L333" s="421"/>
      <c r="M333" s="421"/>
      <c r="N333" s="421"/>
      <c r="O333" s="421"/>
      <c r="P333" s="421"/>
      <c r="Q333" s="421"/>
      <c r="R333" s="421"/>
      <c r="S333" s="421"/>
      <c r="T333" s="421"/>
      <c r="U333" s="689"/>
      <c r="V333" s="689"/>
      <c r="W333" s="689"/>
      <c r="X333" s="689"/>
      <c r="Y333" s="689"/>
      <c r="Z333" s="689"/>
      <c r="AA333" s="689"/>
      <c r="AB333" s="689"/>
      <c r="AC333" s="689"/>
      <c r="AD333" s="689"/>
      <c r="AE333" s="689"/>
      <c r="AF333" s="689"/>
      <c r="AG333" s="689"/>
      <c r="AH333" s="689"/>
      <c r="AI333" s="689"/>
      <c r="AJ333" s="689"/>
      <c r="AK333" s="689"/>
      <c r="AL333" s="689"/>
      <c r="AM333" s="689"/>
      <c r="AN333" s="689"/>
      <c r="AO333" s="689"/>
      <c r="AP333" s="689"/>
      <c r="AQ333" s="689"/>
      <c r="AR333" s="689"/>
      <c r="AS333" s="689"/>
      <c r="AT333" s="689"/>
      <c r="AU333" s="689"/>
      <c r="AV333" s="689"/>
      <c r="AW333" s="689"/>
      <c r="AX333" s="689"/>
      <c r="AY333" s="689"/>
      <c r="AZ333" s="689"/>
      <c r="BA333" s="689"/>
      <c r="BB333" s="689"/>
      <c r="BC333" s="689"/>
      <c r="BD333" s="689"/>
      <c r="BE333" s="689"/>
      <c r="BF333" s="689"/>
      <c r="BG333" s="689"/>
      <c r="BH333" s="689"/>
      <c r="BI333" s="689"/>
      <c r="BJ333" s="689"/>
      <c r="BK333" s="689"/>
      <c r="BL333" s="689"/>
      <c r="BM333" s="689"/>
      <c r="BN333" s="689"/>
      <c r="BO333" s="689"/>
      <c r="BP333" s="689"/>
      <c r="BQ333" s="689"/>
      <c r="BR333" s="689"/>
      <c r="BS333" s="689"/>
      <c r="BT333" s="689"/>
      <c r="BU333" s="689"/>
      <c r="BV333" s="689"/>
      <c r="BW333" s="421"/>
    </row>
    <row r="334" ht="15.0" customHeight="1">
      <c r="A334" s="634"/>
      <c r="B334" s="421" t="str">
        <f>IF(ISTEXT(A334),SUMIF('Production Calendar'!$F$3:$F$171,'Garden Layout (to copy)'!$A334,'Production Calendar'!$G$3:$G$171),"")</f>
        <v/>
      </c>
      <c r="C334" s="656" t="str">
        <f t="shared" si="1"/>
        <v/>
      </c>
      <c r="D334" s="657" t="str">
        <f t="array" ref="D334">IF(ISBLANK(A334),"",XLOOKUP($A334,'Codified Game Plan'!$E$3:$E$477,'Codified Game Plan'!$G$3:$G$477,0))</f>
        <v/>
      </c>
      <c r="E334" s="657" t="str">
        <f>IF(ISBLANK(A334),"",MAXIFS('Codified Game Plan'!$I$3:$I$477,'Codified Game Plan'!$E$3:$E$477,A334))</f>
        <v/>
      </c>
      <c r="F334" s="658" t="str">
        <f t="shared" si="2"/>
        <v>      - </v>
      </c>
      <c r="G334" s="421"/>
      <c r="H334" s="421"/>
      <c r="I334" s="421"/>
      <c r="J334" s="421"/>
      <c r="K334" s="421"/>
      <c r="L334" s="421"/>
      <c r="M334" s="421"/>
      <c r="N334" s="421"/>
      <c r="O334" s="421"/>
      <c r="P334" s="421"/>
      <c r="Q334" s="421"/>
      <c r="R334" s="421"/>
      <c r="S334" s="421"/>
      <c r="T334" s="421"/>
      <c r="U334" s="689"/>
      <c r="V334" s="689"/>
      <c r="W334" s="689"/>
      <c r="X334" s="689"/>
      <c r="Y334" s="689"/>
      <c r="Z334" s="689"/>
      <c r="AA334" s="689"/>
      <c r="AB334" s="689"/>
      <c r="AC334" s="689"/>
      <c r="AD334" s="689"/>
      <c r="AE334" s="689"/>
      <c r="AF334" s="689"/>
      <c r="AG334" s="689"/>
      <c r="AH334" s="689"/>
      <c r="AI334" s="689"/>
      <c r="AJ334" s="689"/>
      <c r="AK334" s="689"/>
      <c r="AL334" s="689"/>
      <c r="AM334" s="689"/>
      <c r="AN334" s="689"/>
      <c r="AO334" s="689"/>
      <c r="AP334" s="689"/>
      <c r="AQ334" s="689"/>
      <c r="AR334" s="689"/>
      <c r="AS334" s="689"/>
      <c r="AT334" s="689"/>
      <c r="AU334" s="689"/>
      <c r="AV334" s="689"/>
      <c r="AW334" s="689"/>
      <c r="AX334" s="689"/>
      <c r="AY334" s="689"/>
      <c r="AZ334" s="689"/>
      <c r="BA334" s="689"/>
      <c r="BB334" s="689"/>
      <c r="BC334" s="689"/>
      <c r="BD334" s="689"/>
      <c r="BE334" s="689"/>
      <c r="BF334" s="689"/>
      <c r="BG334" s="689"/>
      <c r="BH334" s="689"/>
      <c r="BI334" s="689"/>
      <c r="BJ334" s="689"/>
      <c r="BK334" s="689"/>
      <c r="BL334" s="689"/>
      <c r="BM334" s="689"/>
      <c r="BN334" s="689"/>
      <c r="BO334" s="689"/>
      <c r="BP334" s="689"/>
      <c r="BQ334" s="689"/>
      <c r="BR334" s="689"/>
      <c r="BS334" s="689"/>
      <c r="BT334" s="689"/>
      <c r="BU334" s="689"/>
      <c r="BV334" s="689"/>
      <c r="BW334" s="421"/>
    </row>
    <row r="335" ht="15.0" customHeight="1">
      <c r="A335" s="634"/>
      <c r="B335" s="421" t="str">
        <f>IF(ISTEXT(A335),SUMIF('Production Calendar'!$F$3:$F$171,'Garden Layout (to copy)'!$A335,'Production Calendar'!$G$3:$G$171),"")</f>
        <v/>
      </c>
      <c r="C335" s="656" t="str">
        <f t="shared" si="1"/>
        <v/>
      </c>
      <c r="D335" s="657" t="str">
        <f t="array" ref="D335">IF(ISBLANK(A335),"",XLOOKUP($A335,'Codified Game Plan'!$E$3:$E$477,'Codified Game Plan'!$G$3:$G$477,0))</f>
        <v/>
      </c>
      <c r="E335" s="657" t="str">
        <f>IF(ISBLANK(A335),"",MAXIFS('Codified Game Plan'!$I$3:$I$477,'Codified Game Plan'!$E$3:$E$477,A335))</f>
        <v/>
      </c>
      <c r="F335" s="658" t="str">
        <f t="shared" si="2"/>
        <v>      - </v>
      </c>
      <c r="G335" s="421"/>
      <c r="H335" s="421"/>
      <c r="I335" s="421"/>
      <c r="J335" s="421"/>
      <c r="K335" s="421"/>
      <c r="L335" s="421"/>
      <c r="M335" s="421"/>
      <c r="N335" s="421"/>
      <c r="O335" s="421"/>
      <c r="P335" s="421"/>
      <c r="Q335" s="421"/>
      <c r="R335" s="421"/>
      <c r="S335" s="421"/>
      <c r="T335" s="421"/>
      <c r="U335" s="689"/>
      <c r="V335" s="689"/>
      <c r="W335" s="689"/>
      <c r="X335" s="689"/>
      <c r="Y335" s="689"/>
      <c r="Z335" s="689"/>
      <c r="AA335" s="689"/>
      <c r="AB335" s="689"/>
      <c r="AC335" s="689"/>
      <c r="AD335" s="689"/>
      <c r="AE335" s="689"/>
      <c r="AF335" s="689"/>
      <c r="AG335" s="689"/>
      <c r="AH335" s="689"/>
      <c r="AI335" s="689"/>
      <c r="AJ335" s="689"/>
      <c r="AK335" s="689"/>
      <c r="AL335" s="689"/>
      <c r="AM335" s="689"/>
      <c r="AN335" s="689"/>
      <c r="AO335" s="689"/>
      <c r="AP335" s="689"/>
      <c r="AQ335" s="689"/>
      <c r="AR335" s="689"/>
      <c r="AS335" s="689"/>
      <c r="AT335" s="689"/>
      <c r="AU335" s="689"/>
      <c r="AV335" s="689"/>
      <c r="AW335" s="689"/>
      <c r="AX335" s="689"/>
      <c r="AY335" s="689"/>
      <c r="AZ335" s="689"/>
      <c r="BA335" s="689"/>
      <c r="BB335" s="689"/>
      <c r="BC335" s="689"/>
      <c r="BD335" s="689"/>
      <c r="BE335" s="689"/>
      <c r="BF335" s="689"/>
      <c r="BG335" s="689"/>
      <c r="BH335" s="689"/>
      <c r="BI335" s="689"/>
      <c r="BJ335" s="689"/>
      <c r="BK335" s="689"/>
      <c r="BL335" s="689"/>
      <c r="BM335" s="689"/>
      <c r="BN335" s="689"/>
      <c r="BO335" s="689"/>
      <c r="BP335" s="689"/>
      <c r="BQ335" s="689"/>
      <c r="BR335" s="689"/>
      <c r="BS335" s="689"/>
      <c r="BT335" s="689"/>
      <c r="BU335" s="689"/>
      <c r="BV335" s="689"/>
      <c r="BW335" s="421"/>
    </row>
    <row r="336" ht="15.0" customHeight="1">
      <c r="A336" s="634"/>
      <c r="B336" s="421" t="str">
        <f>IF(ISTEXT(A336),SUMIF('Production Calendar'!$F$3:$F$171,'Garden Layout (to copy)'!$A336,'Production Calendar'!$G$3:$G$171),"")</f>
        <v/>
      </c>
      <c r="C336" s="656" t="str">
        <f t="shared" si="1"/>
        <v/>
      </c>
      <c r="D336" s="657" t="str">
        <f t="array" ref="D336">IF(ISBLANK(A336),"",XLOOKUP($A336,'Codified Game Plan'!$E$3:$E$477,'Codified Game Plan'!$G$3:$G$477,0))</f>
        <v/>
      </c>
      <c r="E336" s="657" t="str">
        <f>IF(ISBLANK(A336),"",MAXIFS('Codified Game Plan'!$I$3:$I$477,'Codified Game Plan'!$E$3:$E$477,A336))</f>
        <v/>
      </c>
      <c r="F336" s="658" t="str">
        <f t="shared" si="2"/>
        <v>      - </v>
      </c>
      <c r="G336" s="421"/>
      <c r="H336" s="421"/>
      <c r="I336" s="421"/>
      <c r="J336" s="421"/>
      <c r="K336" s="421"/>
      <c r="L336" s="421"/>
      <c r="M336" s="421"/>
      <c r="N336" s="421"/>
      <c r="O336" s="421"/>
      <c r="P336" s="421"/>
      <c r="Q336" s="421"/>
      <c r="R336" s="421"/>
      <c r="S336" s="421"/>
      <c r="T336" s="421"/>
      <c r="U336" s="689"/>
      <c r="V336" s="689"/>
      <c r="W336" s="689"/>
      <c r="X336" s="689"/>
      <c r="Y336" s="689"/>
      <c r="Z336" s="689"/>
      <c r="AA336" s="689"/>
      <c r="AB336" s="689"/>
      <c r="AC336" s="689"/>
      <c r="AD336" s="689"/>
      <c r="AE336" s="689"/>
      <c r="AF336" s="689"/>
      <c r="AG336" s="689"/>
      <c r="AH336" s="689"/>
      <c r="AI336" s="689"/>
      <c r="AJ336" s="689"/>
      <c r="AK336" s="689"/>
      <c r="AL336" s="689"/>
      <c r="AM336" s="689"/>
      <c r="AN336" s="689"/>
      <c r="AO336" s="689"/>
      <c r="AP336" s="689"/>
      <c r="AQ336" s="689"/>
      <c r="AR336" s="689"/>
      <c r="AS336" s="689"/>
      <c r="AT336" s="689"/>
      <c r="AU336" s="689"/>
      <c r="AV336" s="689"/>
      <c r="AW336" s="689"/>
      <c r="AX336" s="689"/>
      <c r="AY336" s="689"/>
      <c r="AZ336" s="689"/>
      <c r="BA336" s="689"/>
      <c r="BB336" s="689"/>
      <c r="BC336" s="689"/>
      <c r="BD336" s="689"/>
      <c r="BE336" s="689"/>
      <c r="BF336" s="689"/>
      <c r="BG336" s="689"/>
      <c r="BH336" s="689"/>
      <c r="BI336" s="689"/>
      <c r="BJ336" s="689"/>
      <c r="BK336" s="689"/>
      <c r="BL336" s="689"/>
      <c r="BM336" s="689"/>
      <c r="BN336" s="689"/>
      <c r="BO336" s="689"/>
      <c r="BP336" s="689"/>
      <c r="BQ336" s="689"/>
      <c r="BR336" s="689"/>
      <c r="BS336" s="689"/>
      <c r="BT336" s="689"/>
      <c r="BU336" s="689"/>
      <c r="BV336" s="689"/>
      <c r="BW336" s="421"/>
    </row>
    <row r="337" ht="15.0" customHeight="1">
      <c r="A337" s="634"/>
      <c r="B337" s="421" t="str">
        <f>IF(ISTEXT(A337),SUMIF('Production Calendar'!$F$3:$F$171,'Garden Layout (to copy)'!$A337,'Production Calendar'!$G$3:$G$171),"")</f>
        <v/>
      </c>
      <c r="C337" s="656" t="str">
        <f t="shared" si="1"/>
        <v/>
      </c>
      <c r="D337" s="657" t="str">
        <f t="array" ref="D337">IF(ISBLANK(A337),"",XLOOKUP($A337,'Codified Game Plan'!$E$3:$E$477,'Codified Game Plan'!$G$3:$G$477,0))</f>
        <v/>
      </c>
      <c r="E337" s="657" t="str">
        <f>IF(ISBLANK(A337),"",MAXIFS('Codified Game Plan'!$I$3:$I$477,'Codified Game Plan'!$E$3:$E$477,A337))</f>
        <v/>
      </c>
      <c r="F337" s="658" t="str">
        <f t="shared" si="2"/>
        <v>      - </v>
      </c>
      <c r="G337" s="421"/>
      <c r="H337" s="421"/>
      <c r="I337" s="421"/>
      <c r="J337" s="421"/>
      <c r="K337" s="421"/>
      <c r="L337" s="421"/>
      <c r="M337" s="421"/>
      <c r="N337" s="421"/>
      <c r="O337" s="421"/>
      <c r="P337" s="421"/>
      <c r="Q337" s="421"/>
      <c r="R337" s="421"/>
      <c r="S337" s="421"/>
      <c r="T337" s="421"/>
      <c r="U337" s="689"/>
      <c r="V337" s="689"/>
      <c r="W337" s="689"/>
      <c r="X337" s="689"/>
      <c r="Y337" s="689"/>
      <c r="Z337" s="689"/>
      <c r="AA337" s="689"/>
      <c r="AB337" s="689"/>
      <c r="AC337" s="689"/>
      <c r="AD337" s="689"/>
      <c r="AE337" s="689"/>
      <c r="AF337" s="689"/>
      <c r="AG337" s="689"/>
      <c r="AH337" s="689"/>
      <c r="AI337" s="689"/>
      <c r="AJ337" s="689"/>
      <c r="AK337" s="689"/>
      <c r="AL337" s="689"/>
      <c r="AM337" s="689"/>
      <c r="AN337" s="689"/>
      <c r="AO337" s="689"/>
      <c r="AP337" s="689"/>
      <c r="AQ337" s="689"/>
      <c r="AR337" s="689"/>
      <c r="AS337" s="689"/>
      <c r="AT337" s="689"/>
      <c r="AU337" s="689"/>
      <c r="AV337" s="689"/>
      <c r="AW337" s="689"/>
      <c r="AX337" s="689"/>
      <c r="AY337" s="689"/>
      <c r="AZ337" s="689"/>
      <c r="BA337" s="689"/>
      <c r="BB337" s="689"/>
      <c r="BC337" s="689"/>
      <c r="BD337" s="689"/>
      <c r="BE337" s="689"/>
      <c r="BF337" s="689"/>
      <c r="BG337" s="689"/>
      <c r="BH337" s="689"/>
      <c r="BI337" s="689"/>
      <c r="BJ337" s="689"/>
      <c r="BK337" s="689"/>
      <c r="BL337" s="689"/>
      <c r="BM337" s="689"/>
      <c r="BN337" s="689"/>
      <c r="BO337" s="689"/>
      <c r="BP337" s="689"/>
      <c r="BQ337" s="689"/>
      <c r="BR337" s="689"/>
      <c r="BS337" s="689"/>
      <c r="BT337" s="689"/>
      <c r="BU337" s="689"/>
      <c r="BV337" s="689"/>
      <c r="BW337" s="421"/>
    </row>
    <row r="338" ht="15.0" customHeight="1">
      <c r="A338" s="634"/>
      <c r="B338" s="421" t="str">
        <f>IF(ISTEXT(A338),SUMIF('Production Calendar'!$F$3:$F$171,'Garden Layout (to copy)'!$A338,'Production Calendar'!$G$3:$G$171),"")</f>
        <v/>
      </c>
      <c r="C338" s="656" t="str">
        <f t="shared" si="1"/>
        <v/>
      </c>
      <c r="D338" s="657" t="str">
        <f t="array" ref="D338">IF(ISBLANK(A338),"",XLOOKUP($A338,'Codified Game Plan'!$E$3:$E$477,'Codified Game Plan'!$G$3:$G$477,0))</f>
        <v/>
      </c>
      <c r="E338" s="657" t="str">
        <f>IF(ISBLANK(A338),"",MAXIFS('Codified Game Plan'!$I$3:$I$477,'Codified Game Plan'!$E$3:$E$477,A338))</f>
        <v/>
      </c>
      <c r="F338" s="658" t="str">
        <f t="shared" si="2"/>
        <v>      - </v>
      </c>
      <c r="G338" s="421"/>
      <c r="H338" s="421"/>
      <c r="I338" s="421"/>
      <c r="J338" s="421"/>
      <c r="K338" s="421"/>
      <c r="L338" s="421"/>
      <c r="M338" s="421"/>
      <c r="N338" s="421"/>
      <c r="O338" s="421"/>
      <c r="P338" s="421"/>
      <c r="Q338" s="421"/>
      <c r="R338" s="421"/>
      <c r="S338" s="421"/>
      <c r="T338" s="421"/>
      <c r="U338" s="689"/>
      <c r="V338" s="689"/>
      <c r="W338" s="689"/>
      <c r="X338" s="689"/>
      <c r="Y338" s="689"/>
      <c r="Z338" s="689"/>
      <c r="AA338" s="689"/>
      <c r="AB338" s="689"/>
      <c r="AC338" s="689"/>
      <c r="AD338" s="689"/>
      <c r="AE338" s="689"/>
      <c r="AF338" s="689"/>
      <c r="AG338" s="689"/>
      <c r="AH338" s="689"/>
      <c r="AI338" s="689"/>
      <c r="AJ338" s="689"/>
      <c r="AK338" s="689"/>
      <c r="AL338" s="689"/>
      <c r="AM338" s="689"/>
      <c r="AN338" s="689"/>
      <c r="AO338" s="689"/>
      <c r="AP338" s="689"/>
      <c r="AQ338" s="689"/>
      <c r="AR338" s="689"/>
      <c r="AS338" s="689"/>
      <c r="AT338" s="689"/>
      <c r="AU338" s="689"/>
      <c r="AV338" s="689"/>
      <c r="AW338" s="689"/>
      <c r="AX338" s="689"/>
      <c r="AY338" s="689"/>
      <c r="AZ338" s="689"/>
      <c r="BA338" s="689"/>
      <c r="BB338" s="689"/>
      <c r="BC338" s="689"/>
      <c r="BD338" s="689"/>
      <c r="BE338" s="689"/>
      <c r="BF338" s="689"/>
      <c r="BG338" s="689"/>
      <c r="BH338" s="689"/>
      <c r="BI338" s="689"/>
      <c r="BJ338" s="689"/>
      <c r="BK338" s="689"/>
      <c r="BL338" s="689"/>
      <c r="BM338" s="689"/>
      <c r="BN338" s="689"/>
      <c r="BO338" s="689"/>
      <c r="BP338" s="689"/>
      <c r="BQ338" s="689"/>
      <c r="BR338" s="689"/>
      <c r="BS338" s="689"/>
      <c r="BT338" s="689"/>
      <c r="BU338" s="689"/>
      <c r="BV338" s="689"/>
      <c r="BW338" s="421"/>
    </row>
    <row r="339" ht="15.0" customHeight="1">
      <c r="A339" s="634"/>
      <c r="B339" s="421" t="str">
        <f>IF(ISTEXT(A339),SUMIF('Production Calendar'!$F$3:$F$171,'Garden Layout (to copy)'!$A339,'Production Calendar'!$G$3:$G$171),"")</f>
        <v/>
      </c>
      <c r="C339" s="656" t="str">
        <f t="shared" si="1"/>
        <v/>
      </c>
      <c r="D339" s="657" t="str">
        <f t="array" ref="D339">IF(ISBLANK(A339),"",XLOOKUP($A339,'Codified Game Plan'!$E$3:$E$477,'Codified Game Plan'!$G$3:$G$477,0))</f>
        <v/>
      </c>
      <c r="E339" s="657" t="str">
        <f>IF(ISBLANK(A339),"",MAXIFS('Codified Game Plan'!$I$3:$I$477,'Codified Game Plan'!$E$3:$E$477,A339))</f>
        <v/>
      </c>
      <c r="F339" s="658" t="str">
        <f t="shared" si="2"/>
        <v>      - </v>
      </c>
      <c r="G339" s="421"/>
      <c r="H339" s="421"/>
      <c r="I339" s="421"/>
      <c r="J339" s="421"/>
      <c r="K339" s="421"/>
      <c r="L339" s="421"/>
      <c r="M339" s="421"/>
      <c r="N339" s="421"/>
      <c r="O339" s="421"/>
      <c r="P339" s="421"/>
      <c r="Q339" s="421"/>
      <c r="R339" s="421"/>
      <c r="S339" s="421"/>
      <c r="T339" s="421"/>
      <c r="U339" s="689"/>
      <c r="V339" s="689"/>
      <c r="W339" s="689"/>
      <c r="X339" s="689"/>
      <c r="Y339" s="689"/>
      <c r="Z339" s="689"/>
      <c r="AA339" s="689"/>
      <c r="AB339" s="689"/>
      <c r="AC339" s="689"/>
      <c r="AD339" s="689"/>
      <c r="AE339" s="689"/>
      <c r="AF339" s="689"/>
      <c r="AG339" s="689"/>
      <c r="AH339" s="689"/>
      <c r="AI339" s="689"/>
      <c r="AJ339" s="689"/>
      <c r="AK339" s="689"/>
      <c r="AL339" s="689"/>
      <c r="AM339" s="689"/>
      <c r="AN339" s="689"/>
      <c r="AO339" s="689"/>
      <c r="AP339" s="689"/>
      <c r="AQ339" s="689"/>
      <c r="AR339" s="689"/>
      <c r="AS339" s="689"/>
      <c r="AT339" s="689"/>
      <c r="AU339" s="689"/>
      <c r="AV339" s="689"/>
      <c r="AW339" s="689"/>
      <c r="AX339" s="689"/>
      <c r="AY339" s="689"/>
      <c r="AZ339" s="689"/>
      <c r="BA339" s="689"/>
      <c r="BB339" s="689"/>
      <c r="BC339" s="689"/>
      <c r="BD339" s="689"/>
      <c r="BE339" s="689"/>
      <c r="BF339" s="689"/>
      <c r="BG339" s="689"/>
      <c r="BH339" s="689"/>
      <c r="BI339" s="689"/>
      <c r="BJ339" s="689"/>
      <c r="BK339" s="689"/>
      <c r="BL339" s="689"/>
      <c r="BM339" s="689"/>
      <c r="BN339" s="689"/>
      <c r="BO339" s="689"/>
      <c r="BP339" s="689"/>
      <c r="BQ339" s="689"/>
      <c r="BR339" s="689"/>
      <c r="BS339" s="689"/>
      <c r="BT339" s="689"/>
      <c r="BU339" s="689"/>
      <c r="BV339" s="689"/>
      <c r="BW339" s="421"/>
    </row>
    <row r="340" ht="15.0" customHeight="1">
      <c r="A340" s="634"/>
      <c r="B340" s="421" t="str">
        <f>IF(ISTEXT(A340),SUMIF('Production Calendar'!$F$3:$F$171,'Garden Layout (to copy)'!$A340,'Production Calendar'!$G$3:$G$171),"")</f>
        <v/>
      </c>
      <c r="C340" s="656" t="str">
        <f t="shared" si="1"/>
        <v/>
      </c>
      <c r="D340" s="657" t="str">
        <f t="array" ref="D340">IF(ISBLANK(A340),"",XLOOKUP($A340,'Codified Game Plan'!$E$3:$E$477,'Codified Game Plan'!$G$3:$G$477,0))</f>
        <v/>
      </c>
      <c r="E340" s="657" t="str">
        <f>IF(ISBLANK(A340),"",MAXIFS('Codified Game Plan'!$I$3:$I$477,'Codified Game Plan'!$E$3:$E$477,A340))</f>
        <v/>
      </c>
      <c r="F340" s="658" t="str">
        <f t="shared" si="2"/>
        <v>      - </v>
      </c>
      <c r="G340" s="421"/>
      <c r="H340" s="421"/>
      <c r="I340" s="421"/>
      <c r="J340" s="421"/>
      <c r="K340" s="421"/>
      <c r="L340" s="421"/>
      <c r="M340" s="421"/>
      <c r="N340" s="421"/>
      <c r="O340" s="421"/>
      <c r="P340" s="421"/>
      <c r="Q340" s="421"/>
      <c r="R340" s="421"/>
      <c r="S340" s="421"/>
      <c r="T340" s="421"/>
      <c r="U340" s="689"/>
      <c r="V340" s="689"/>
      <c r="W340" s="689"/>
      <c r="X340" s="689"/>
      <c r="Y340" s="689"/>
      <c r="Z340" s="689"/>
      <c r="AA340" s="689"/>
      <c r="AB340" s="689"/>
      <c r="AC340" s="689"/>
      <c r="AD340" s="689"/>
      <c r="AE340" s="689"/>
      <c r="AF340" s="689"/>
      <c r="AG340" s="689"/>
      <c r="AH340" s="689"/>
      <c r="AI340" s="689"/>
      <c r="AJ340" s="689"/>
      <c r="AK340" s="689"/>
      <c r="AL340" s="689"/>
      <c r="AM340" s="689"/>
      <c r="AN340" s="689"/>
      <c r="AO340" s="689"/>
      <c r="AP340" s="689"/>
      <c r="AQ340" s="689"/>
      <c r="AR340" s="689"/>
      <c r="AS340" s="689"/>
      <c r="AT340" s="689"/>
      <c r="AU340" s="689"/>
      <c r="AV340" s="689"/>
      <c r="AW340" s="689"/>
      <c r="AX340" s="689"/>
      <c r="AY340" s="689"/>
      <c r="AZ340" s="689"/>
      <c r="BA340" s="689"/>
      <c r="BB340" s="689"/>
      <c r="BC340" s="689"/>
      <c r="BD340" s="689"/>
      <c r="BE340" s="689"/>
      <c r="BF340" s="689"/>
      <c r="BG340" s="689"/>
      <c r="BH340" s="689"/>
      <c r="BI340" s="689"/>
      <c r="BJ340" s="689"/>
      <c r="BK340" s="689"/>
      <c r="BL340" s="689"/>
      <c r="BM340" s="689"/>
      <c r="BN340" s="689"/>
      <c r="BO340" s="689"/>
      <c r="BP340" s="689"/>
      <c r="BQ340" s="689"/>
      <c r="BR340" s="689"/>
      <c r="BS340" s="689"/>
      <c r="BT340" s="689"/>
      <c r="BU340" s="689"/>
      <c r="BV340" s="689"/>
      <c r="BW340" s="421"/>
    </row>
    <row r="341" ht="15.0" customHeight="1">
      <c r="A341" s="634"/>
      <c r="B341" s="421" t="str">
        <f>IF(ISTEXT(A341),SUMIF('Production Calendar'!$F$3:$F$171,'Garden Layout (to copy)'!$A341,'Production Calendar'!$G$3:$G$171),"")</f>
        <v/>
      </c>
      <c r="C341" s="656" t="str">
        <f t="shared" si="1"/>
        <v/>
      </c>
      <c r="D341" s="657" t="str">
        <f t="array" ref="D341">IF(ISBLANK(A341),"",XLOOKUP($A341,'Codified Game Plan'!$E$3:$E$477,'Codified Game Plan'!$G$3:$G$477,0))</f>
        <v/>
      </c>
      <c r="E341" s="657" t="str">
        <f>IF(ISBLANK(A341),"",MAXIFS('Codified Game Plan'!$I$3:$I$477,'Codified Game Plan'!$E$3:$E$477,A341))</f>
        <v/>
      </c>
      <c r="F341" s="658" t="str">
        <f t="shared" si="2"/>
        <v>      - </v>
      </c>
      <c r="G341" s="421"/>
      <c r="H341" s="421"/>
      <c r="I341" s="421"/>
      <c r="J341" s="421"/>
      <c r="K341" s="421"/>
      <c r="L341" s="421"/>
      <c r="M341" s="421"/>
      <c r="N341" s="421"/>
      <c r="O341" s="421"/>
      <c r="P341" s="421"/>
      <c r="Q341" s="421"/>
      <c r="R341" s="421"/>
      <c r="S341" s="421"/>
      <c r="T341" s="421"/>
      <c r="U341" s="689"/>
      <c r="V341" s="689"/>
      <c r="W341" s="689"/>
      <c r="X341" s="689"/>
      <c r="Y341" s="689"/>
      <c r="Z341" s="689"/>
      <c r="AA341" s="689"/>
      <c r="AB341" s="689"/>
      <c r="AC341" s="689"/>
      <c r="AD341" s="689"/>
      <c r="AE341" s="689"/>
      <c r="AF341" s="689"/>
      <c r="AG341" s="689"/>
      <c r="AH341" s="689"/>
      <c r="AI341" s="689"/>
      <c r="AJ341" s="689"/>
      <c r="AK341" s="689"/>
      <c r="AL341" s="689"/>
      <c r="AM341" s="689"/>
      <c r="AN341" s="689"/>
      <c r="AO341" s="689"/>
      <c r="AP341" s="689"/>
      <c r="AQ341" s="689"/>
      <c r="AR341" s="689"/>
      <c r="AS341" s="689"/>
      <c r="AT341" s="689"/>
      <c r="AU341" s="689"/>
      <c r="AV341" s="689"/>
      <c r="AW341" s="689"/>
      <c r="AX341" s="689"/>
      <c r="AY341" s="689"/>
      <c r="AZ341" s="689"/>
      <c r="BA341" s="689"/>
      <c r="BB341" s="689"/>
      <c r="BC341" s="689"/>
      <c r="BD341" s="689"/>
      <c r="BE341" s="689"/>
      <c r="BF341" s="689"/>
      <c r="BG341" s="689"/>
      <c r="BH341" s="689"/>
      <c r="BI341" s="689"/>
      <c r="BJ341" s="689"/>
      <c r="BK341" s="689"/>
      <c r="BL341" s="689"/>
      <c r="BM341" s="689"/>
      <c r="BN341" s="689"/>
      <c r="BO341" s="689"/>
      <c r="BP341" s="689"/>
      <c r="BQ341" s="689"/>
      <c r="BR341" s="689"/>
      <c r="BS341" s="689"/>
      <c r="BT341" s="689"/>
      <c r="BU341" s="689"/>
      <c r="BV341" s="689"/>
      <c r="BW341" s="421"/>
    </row>
    <row r="342" ht="15.0" customHeight="1">
      <c r="A342" s="634"/>
      <c r="B342" s="421" t="str">
        <f>IF(ISTEXT(A342),SUMIF('Production Calendar'!$F$3:$F$171,'Garden Layout (to copy)'!$A342,'Production Calendar'!$G$3:$G$171),"")</f>
        <v/>
      </c>
      <c r="C342" s="656" t="str">
        <f t="shared" si="1"/>
        <v/>
      </c>
      <c r="D342" s="657" t="str">
        <f t="array" ref="D342">IF(ISBLANK(A342),"",XLOOKUP($A342,'Codified Game Plan'!$E$3:$E$477,'Codified Game Plan'!$G$3:$G$477,0))</f>
        <v/>
      </c>
      <c r="E342" s="657" t="str">
        <f>IF(ISBLANK(A342),"",MAXIFS('Codified Game Plan'!$I$3:$I$477,'Codified Game Plan'!$E$3:$E$477,A342))</f>
        <v/>
      </c>
      <c r="F342" s="658" t="str">
        <f t="shared" si="2"/>
        <v>      - </v>
      </c>
      <c r="G342" s="421"/>
      <c r="H342" s="421"/>
      <c r="I342" s="421"/>
      <c r="J342" s="421"/>
      <c r="K342" s="421"/>
      <c r="L342" s="421"/>
      <c r="M342" s="421"/>
      <c r="N342" s="421"/>
      <c r="O342" s="421"/>
      <c r="P342" s="421"/>
      <c r="Q342" s="421"/>
      <c r="R342" s="421"/>
      <c r="S342" s="421"/>
      <c r="T342" s="421"/>
      <c r="U342" s="689"/>
      <c r="V342" s="689"/>
      <c r="W342" s="689"/>
      <c r="X342" s="689"/>
      <c r="Y342" s="689"/>
      <c r="Z342" s="689"/>
      <c r="AA342" s="689"/>
      <c r="AB342" s="689"/>
      <c r="AC342" s="689"/>
      <c r="AD342" s="689"/>
      <c r="AE342" s="689"/>
      <c r="AF342" s="689"/>
      <c r="AG342" s="689"/>
      <c r="AH342" s="689"/>
      <c r="AI342" s="689"/>
      <c r="AJ342" s="689"/>
      <c r="AK342" s="689"/>
      <c r="AL342" s="689"/>
      <c r="AM342" s="689"/>
      <c r="AN342" s="689"/>
      <c r="AO342" s="689"/>
      <c r="AP342" s="689"/>
      <c r="AQ342" s="689"/>
      <c r="AR342" s="689"/>
      <c r="AS342" s="689"/>
      <c r="AT342" s="689"/>
      <c r="AU342" s="689"/>
      <c r="AV342" s="689"/>
      <c r="AW342" s="689"/>
      <c r="AX342" s="689"/>
      <c r="AY342" s="689"/>
      <c r="AZ342" s="689"/>
      <c r="BA342" s="689"/>
      <c r="BB342" s="689"/>
      <c r="BC342" s="689"/>
      <c r="BD342" s="689"/>
      <c r="BE342" s="689"/>
      <c r="BF342" s="689"/>
      <c r="BG342" s="689"/>
      <c r="BH342" s="689"/>
      <c r="BI342" s="689"/>
      <c r="BJ342" s="689"/>
      <c r="BK342" s="689"/>
      <c r="BL342" s="689"/>
      <c r="BM342" s="689"/>
      <c r="BN342" s="689"/>
      <c r="BO342" s="689"/>
      <c r="BP342" s="689"/>
      <c r="BQ342" s="689"/>
      <c r="BR342" s="689"/>
      <c r="BS342" s="689"/>
      <c r="BT342" s="689"/>
      <c r="BU342" s="689"/>
      <c r="BV342" s="689"/>
      <c r="BW342" s="421"/>
    </row>
    <row r="343" ht="15.0" customHeight="1">
      <c r="A343" s="634"/>
      <c r="B343" s="421" t="str">
        <f>IF(ISTEXT(A343),SUMIF('Production Calendar'!$F$3:$F$171,'Garden Layout (to copy)'!$A343,'Production Calendar'!$G$3:$G$171),"")</f>
        <v/>
      </c>
      <c r="C343" s="656" t="str">
        <f t="shared" si="1"/>
        <v/>
      </c>
      <c r="D343" s="657" t="str">
        <f t="array" ref="D343">IF(ISBLANK(A343),"",XLOOKUP($A343,'Codified Game Plan'!$E$3:$E$477,'Codified Game Plan'!$G$3:$G$477,0))</f>
        <v/>
      </c>
      <c r="E343" s="657" t="str">
        <f>IF(ISBLANK(A343),"",MAXIFS('Codified Game Plan'!$I$3:$I$477,'Codified Game Plan'!$E$3:$E$477,A343))</f>
        <v/>
      </c>
      <c r="F343" s="658" t="str">
        <f t="shared" si="2"/>
        <v>      - </v>
      </c>
      <c r="G343" s="421"/>
      <c r="H343" s="421"/>
      <c r="I343" s="421"/>
      <c r="J343" s="421"/>
      <c r="K343" s="421"/>
      <c r="L343" s="421"/>
      <c r="M343" s="421"/>
      <c r="N343" s="421"/>
      <c r="O343" s="421"/>
      <c r="P343" s="421"/>
      <c r="Q343" s="421"/>
      <c r="R343" s="421"/>
      <c r="S343" s="421"/>
      <c r="T343" s="421"/>
      <c r="U343" s="689"/>
      <c r="V343" s="689"/>
      <c r="W343" s="689"/>
      <c r="X343" s="689"/>
      <c r="Y343" s="689"/>
      <c r="Z343" s="689"/>
      <c r="AA343" s="689"/>
      <c r="AB343" s="689"/>
      <c r="AC343" s="689"/>
      <c r="AD343" s="689"/>
      <c r="AE343" s="689"/>
      <c r="AF343" s="689"/>
      <c r="AG343" s="689"/>
      <c r="AH343" s="689"/>
      <c r="AI343" s="689"/>
      <c r="AJ343" s="689"/>
      <c r="AK343" s="689"/>
      <c r="AL343" s="689"/>
      <c r="AM343" s="689"/>
      <c r="AN343" s="689"/>
      <c r="AO343" s="689"/>
      <c r="AP343" s="689"/>
      <c r="AQ343" s="689"/>
      <c r="AR343" s="689"/>
      <c r="AS343" s="689"/>
      <c r="AT343" s="689"/>
      <c r="AU343" s="689"/>
      <c r="AV343" s="689"/>
      <c r="AW343" s="689"/>
      <c r="AX343" s="689"/>
      <c r="AY343" s="689"/>
      <c r="AZ343" s="689"/>
      <c r="BA343" s="689"/>
      <c r="BB343" s="689"/>
      <c r="BC343" s="689"/>
      <c r="BD343" s="689"/>
      <c r="BE343" s="689"/>
      <c r="BF343" s="689"/>
      <c r="BG343" s="689"/>
      <c r="BH343" s="689"/>
      <c r="BI343" s="689"/>
      <c r="BJ343" s="689"/>
      <c r="BK343" s="689"/>
      <c r="BL343" s="689"/>
      <c r="BM343" s="689"/>
      <c r="BN343" s="689"/>
      <c r="BO343" s="689"/>
      <c r="BP343" s="689"/>
      <c r="BQ343" s="689"/>
      <c r="BR343" s="689"/>
      <c r="BS343" s="689"/>
      <c r="BT343" s="689"/>
      <c r="BU343" s="689"/>
      <c r="BV343" s="689"/>
      <c r="BW343" s="421"/>
    </row>
    <row r="344" ht="15.0" customHeight="1">
      <c r="A344" s="634"/>
      <c r="B344" s="421" t="str">
        <f>IF(ISTEXT(A344),SUMIF('Production Calendar'!$F$3:$F$171,'Garden Layout (to copy)'!$A344,'Production Calendar'!$G$3:$G$171),"")</f>
        <v/>
      </c>
      <c r="C344" s="656" t="str">
        <f t="shared" si="1"/>
        <v/>
      </c>
      <c r="D344" s="657" t="str">
        <f t="array" ref="D344">IF(ISBLANK(A344),"",XLOOKUP($A344,'Codified Game Plan'!$E$3:$E$477,'Codified Game Plan'!$G$3:$G$477,0))</f>
        <v/>
      </c>
      <c r="E344" s="657" t="str">
        <f>IF(ISBLANK(A344),"",MAXIFS('Codified Game Plan'!$I$3:$I$477,'Codified Game Plan'!$E$3:$E$477,A344))</f>
        <v/>
      </c>
      <c r="F344" s="658" t="str">
        <f t="shared" si="2"/>
        <v>      - </v>
      </c>
      <c r="G344" s="421"/>
      <c r="H344" s="421"/>
      <c r="I344" s="421"/>
      <c r="J344" s="421"/>
      <c r="K344" s="421"/>
      <c r="L344" s="421"/>
      <c r="M344" s="421"/>
      <c r="N344" s="421"/>
      <c r="O344" s="421"/>
      <c r="P344" s="421"/>
      <c r="Q344" s="421"/>
      <c r="R344" s="421"/>
      <c r="S344" s="421"/>
      <c r="T344" s="421"/>
      <c r="U344" s="689"/>
      <c r="V344" s="689"/>
      <c r="W344" s="689"/>
      <c r="X344" s="689"/>
      <c r="Y344" s="689"/>
      <c r="Z344" s="689"/>
      <c r="AA344" s="689"/>
      <c r="AB344" s="689"/>
      <c r="AC344" s="689"/>
      <c r="AD344" s="689"/>
      <c r="AE344" s="689"/>
      <c r="AF344" s="689"/>
      <c r="AG344" s="689"/>
      <c r="AH344" s="689"/>
      <c r="AI344" s="689"/>
      <c r="AJ344" s="689"/>
      <c r="AK344" s="689"/>
      <c r="AL344" s="689"/>
      <c r="AM344" s="689"/>
      <c r="AN344" s="689"/>
      <c r="AO344" s="689"/>
      <c r="AP344" s="689"/>
      <c r="AQ344" s="689"/>
      <c r="AR344" s="689"/>
      <c r="AS344" s="689"/>
      <c r="AT344" s="689"/>
      <c r="AU344" s="689"/>
      <c r="AV344" s="689"/>
      <c r="AW344" s="689"/>
      <c r="AX344" s="689"/>
      <c r="AY344" s="689"/>
      <c r="AZ344" s="689"/>
      <c r="BA344" s="689"/>
      <c r="BB344" s="689"/>
      <c r="BC344" s="689"/>
      <c r="BD344" s="689"/>
      <c r="BE344" s="689"/>
      <c r="BF344" s="689"/>
      <c r="BG344" s="689"/>
      <c r="BH344" s="689"/>
      <c r="BI344" s="689"/>
      <c r="BJ344" s="689"/>
      <c r="BK344" s="689"/>
      <c r="BL344" s="689"/>
      <c r="BM344" s="689"/>
      <c r="BN344" s="689"/>
      <c r="BO344" s="689"/>
      <c r="BP344" s="689"/>
      <c r="BQ344" s="689"/>
      <c r="BR344" s="689"/>
      <c r="BS344" s="689"/>
      <c r="BT344" s="689"/>
      <c r="BU344" s="689"/>
      <c r="BV344" s="689"/>
      <c r="BW344" s="421"/>
    </row>
    <row r="345" ht="15.0" customHeight="1">
      <c r="A345" s="634"/>
      <c r="B345" s="421" t="str">
        <f>IF(ISTEXT(A345),SUMIF('Production Calendar'!$F$3:$F$171,'Garden Layout (to copy)'!$A345,'Production Calendar'!$G$3:$G$171),"")</f>
        <v/>
      </c>
      <c r="C345" s="656" t="str">
        <f t="shared" si="1"/>
        <v/>
      </c>
      <c r="D345" s="657" t="str">
        <f t="array" ref="D345">IF(ISBLANK(A345),"",XLOOKUP($A345,'Codified Game Plan'!$E$3:$E$477,'Codified Game Plan'!$G$3:$G$477,0))</f>
        <v/>
      </c>
      <c r="E345" s="657" t="str">
        <f>IF(ISBLANK(A345),"",MAXIFS('Codified Game Plan'!$I$3:$I$477,'Codified Game Plan'!$E$3:$E$477,A345))</f>
        <v/>
      </c>
      <c r="F345" s="658" t="str">
        <f t="shared" si="2"/>
        <v>      - </v>
      </c>
      <c r="G345" s="421"/>
      <c r="H345" s="421"/>
      <c r="I345" s="421"/>
      <c r="J345" s="421"/>
      <c r="K345" s="421"/>
      <c r="L345" s="421"/>
      <c r="M345" s="421"/>
      <c r="N345" s="421"/>
      <c r="O345" s="421"/>
      <c r="P345" s="421"/>
      <c r="Q345" s="421"/>
      <c r="R345" s="421"/>
      <c r="S345" s="421"/>
      <c r="T345" s="421"/>
      <c r="U345" s="689"/>
      <c r="V345" s="689"/>
      <c r="W345" s="689"/>
      <c r="X345" s="689"/>
      <c r="Y345" s="689"/>
      <c r="Z345" s="689"/>
      <c r="AA345" s="689"/>
      <c r="AB345" s="689"/>
      <c r="AC345" s="689"/>
      <c r="AD345" s="689"/>
      <c r="AE345" s="689"/>
      <c r="AF345" s="689"/>
      <c r="AG345" s="689"/>
      <c r="AH345" s="689"/>
      <c r="AI345" s="689"/>
      <c r="AJ345" s="689"/>
      <c r="AK345" s="689"/>
      <c r="AL345" s="689"/>
      <c r="AM345" s="689"/>
      <c r="AN345" s="689"/>
      <c r="AO345" s="689"/>
      <c r="AP345" s="689"/>
      <c r="AQ345" s="689"/>
      <c r="AR345" s="689"/>
      <c r="AS345" s="689"/>
      <c r="AT345" s="689"/>
      <c r="AU345" s="689"/>
      <c r="AV345" s="689"/>
      <c r="AW345" s="689"/>
      <c r="AX345" s="689"/>
      <c r="AY345" s="689"/>
      <c r="AZ345" s="689"/>
      <c r="BA345" s="689"/>
      <c r="BB345" s="689"/>
      <c r="BC345" s="689"/>
      <c r="BD345" s="689"/>
      <c r="BE345" s="689"/>
      <c r="BF345" s="689"/>
      <c r="BG345" s="689"/>
      <c r="BH345" s="689"/>
      <c r="BI345" s="689"/>
      <c r="BJ345" s="689"/>
      <c r="BK345" s="689"/>
      <c r="BL345" s="689"/>
      <c r="BM345" s="689"/>
      <c r="BN345" s="689"/>
      <c r="BO345" s="689"/>
      <c r="BP345" s="689"/>
      <c r="BQ345" s="689"/>
      <c r="BR345" s="689"/>
      <c r="BS345" s="689"/>
      <c r="BT345" s="689"/>
      <c r="BU345" s="689"/>
      <c r="BV345" s="689"/>
      <c r="BW345" s="421"/>
    </row>
    <row r="346" ht="15.0" customHeight="1">
      <c r="A346" s="634"/>
      <c r="B346" s="421" t="str">
        <f>IF(ISTEXT(A346),SUMIF('Production Calendar'!$F$3:$F$171,'Garden Layout (to copy)'!$A346,'Production Calendar'!$G$3:$G$171),"")</f>
        <v/>
      </c>
      <c r="C346" s="656" t="str">
        <f t="shared" si="1"/>
        <v/>
      </c>
      <c r="D346" s="657" t="str">
        <f t="array" ref="D346">IF(ISBLANK(A346),"",XLOOKUP($A346,'Codified Game Plan'!$E$3:$E$477,'Codified Game Plan'!$G$3:$G$477,0))</f>
        <v/>
      </c>
      <c r="E346" s="657" t="str">
        <f>IF(ISBLANK(A346),"",MAXIFS('Codified Game Plan'!$I$3:$I$477,'Codified Game Plan'!$E$3:$E$477,A346))</f>
        <v/>
      </c>
      <c r="F346" s="658" t="str">
        <f t="shared" si="2"/>
        <v>      - </v>
      </c>
      <c r="G346" s="421"/>
      <c r="H346" s="421"/>
      <c r="I346" s="421"/>
      <c r="J346" s="421"/>
      <c r="K346" s="421"/>
      <c r="L346" s="421"/>
      <c r="M346" s="421"/>
      <c r="N346" s="421"/>
      <c r="O346" s="421"/>
      <c r="P346" s="421"/>
      <c r="Q346" s="421"/>
      <c r="R346" s="421"/>
      <c r="S346" s="421"/>
      <c r="T346" s="421"/>
      <c r="U346" s="689"/>
      <c r="V346" s="689"/>
      <c r="W346" s="689"/>
      <c r="X346" s="689"/>
      <c r="Y346" s="689"/>
      <c r="Z346" s="689"/>
      <c r="AA346" s="689"/>
      <c r="AB346" s="689"/>
      <c r="AC346" s="689"/>
      <c r="AD346" s="689"/>
      <c r="AE346" s="689"/>
      <c r="AF346" s="689"/>
      <c r="AG346" s="689"/>
      <c r="AH346" s="689"/>
      <c r="AI346" s="689"/>
      <c r="AJ346" s="689"/>
      <c r="AK346" s="689"/>
      <c r="AL346" s="689"/>
      <c r="AM346" s="689"/>
      <c r="AN346" s="689"/>
      <c r="AO346" s="689"/>
      <c r="AP346" s="689"/>
      <c r="AQ346" s="689"/>
      <c r="AR346" s="689"/>
      <c r="AS346" s="689"/>
      <c r="AT346" s="689"/>
      <c r="AU346" s="689"/>
      <c r="AV346" s="689"/>
      <c r="AW346" s="689"/>
      <c r="AX346" s="689"/>
      <c r="AY346" s="689"/>
      <c r="AZ346" s="689"/>
      <c r="BA346" s="689"/>
      <c r="BB346" s="689"/>
      <c r="BC346" s="689"/>
      <c r="BD346" s="689"/>
      <c r="BE346" s="689"/>
      <c r="BF346" s="689"/>
      <c r="BG346" s="689"/>
      <c r="BH346" s="689"/>
      <c r="BI346" s="689"/>
      <c r="BJ346" s="689"/>
      <c r="BK346" s="689"/>
      <c r="BL346" s="689"/>
      <c r="BM346" s="689"/>
      <c r="BN346" s="689"/>
      <c r="BO346" s="689"/>
      <c r="BP346" s="689"/>
      <c r="BQ346" s="689"/>
      <c r="BR346" s="689"/>
      <c r="BS346" s="689"/>
      <c r="BT346" s="689"/>
      <c r="BU346" s="689"/>
      <c r="BV346" s="689"/>
      <c r="BW346" s="421"/>
    </row>
    <row r="347" ht="15.0" customHeight="1">
      <c r="A347" s="634"/>
      <c r="B347" s="421" t="str">
        <f>IF(ISTEXT(A347),SUMIF('Production Calendar'!$F$3:$F$171,'Garden Layout (to copy)'!$A347,'Production Calendar'!$G$3:$G$171),"")</f>
        <v/>
      </c>
      <c r="C347" s="656" t="str">
        <f t="shared" si="1"/>
        <v/>
      </c>
      <c r="D347" s="657" t="str">
        <f t="array" ref="D347">IF(ISBLANK(A347),"",XLOOKUP($A347,'Codified Game Plan'!$E$3:$E$477,'Codified Game Plan'!$G$3:$G$477,0))</f>
        <v/>
      </c>
      <c r="E347" s="657" t="str">
        <f>IF(ISBLANK(A347),"",MAXIFS('Codified Game Plan'!$I$3:$I$477,'Codified Game Plan'!$E$3:$E$477,A347))</f>
        <v/>
      </c>
      <c r="F347" s="658" t="str">
        <f t="shared" si="2"/>
        <v>      - </v>
      </c>
      <c r="G347" s="421"/>
      <c r="H347" s="421"/>
      <c r="I347" s="421"/>
      <c r="J347" s="421"/>
      <c r="K347" s="421"/>
      <c r="L347" s="421"/>
      <c r="M347" s="421"/>
      <c r="N347" s="421"/>
      <c r="O347" s="421"/>
      <c r="P347" s="421"/>
      <c r="Q347" s="421"/>
      <c r="R347" s="421"/>
      <c r="S347" s="421"/>
      <c r="T347" s="421"/>
      <c r="U347" s="689"/>
      <c r="V347" s="689"/>
      <c r="W347" s="689"/>
      <c r="X347" s="689"/>
      <c r="Y347" s="689"/>
      <c r="Z347" s="689"/>
      <c r="AA347" s="689"/>
      <c r="AB347" s="689"/>
      <c r="AC347" s="689"/>
      <c r="AD347" s="689"/>
      <c r="AE347" s="689"/>
      <c r="AF347" s="689"/>
      <c r="AG347" s="689"/>
      <c r="AH347" s="689"/>
      <c r="AI347" s="689"/>
      <c r="AJ347" s="689"/>
      <c r="AK347" s="689"/>
      <c r="AL347" s="689"/>
      <c r="AM347" s="689"/>
      <c r="AN347" s="689"/>
      <c r="AO347" s="689"/>
      <c r="AP347" s="689"/>
      <c r="AQ347" s="689"/>
      <c r="AR347" s="689"/>
      <c r="AS347" s="689"/>
      <c r="AT347" s="689"/>
      <c r="AU347" s="689"/>
      <c r="AV347" s="689"/>
      <c r="AW347" s="689"/>
      <c r="AX347" s="689"/>
      <c r="AY347" s="689"/>
      <c r="AZ347" s="689"/>
      <c r="BA347" s="689"/>
      <c r="BB347" s="689"/>
      <c r="BC347" s="689"/>
      <c r="BD347" s="689"/>
      <c r="BE347" s="689"/>
      <c r="BF347" s="689"/>
      <c r="BG347" s="689"/>
      <c r="BH347" s="689"/>
      <c r="BI347" s="689"/>
      <c r="BJ347" s="689"/>
      <c r="BK347" s="689"/>
      <c r="BL347" s="689"/>
      <c r="BM347" s="689"/>
      <c r="BN347" s="689"/>
      <c r="BO347" s="689"/>
      <c r="BP347" s="689"/>
      <c r="BQ347" s="689"/>
      <c r="BR347" s="689"/>
      <c r="BS347" s="689"/>
      <c r="BT347" s="689"/>
      <c r="BU347" s="689"/>
      <c r="BV347" s="689"/>
      <c r="BW347" s="421"/>
    </row>
    <row r="348" ht="15.0" customHeight="1">
      <c r="A348" s="634"/>
      <c r="B348" s="421" t="str">
        <f>IF(ISTEXT(A348),SUMIF('Production Calendar'!$F$3:$F$171,'Garden Layout (to copy)'!$A348,'Production Calendar'!$G$3:$G$171),"")</f>
        <v/>
      </c>
      <c r="C348" s="656" t="str">
        <f t="shared" si="1"/>
        <v/>
      </c>
      <c r="D348" s="657" t="str">
        <f t="array" ref="D348">IF(ISBLANK(A348),"",XLOOKUP($A348,'Codified Game Plan'!$E$3:$E$477,'Codified Game Plan'!$G$3:$G$477,0))</f>
        <v/>
      </c>
      <c r="E348" s="657" t="str">
        <f>IF(ISBLANK(A348),"",MAXIFS('Codified Game Plan'!$I$3:$I$477,'Codified Game Plan'!$E$3:$E$477,A348))</f>
        <v/>
      </c>
      <c r="F348" s="658" t="str">
        <f t="shared" si="2"/>
        <v>      - </v>
      </c>
      <c r="G348" s="421"/>
      <c r="H348" s="421"/>
      <c r="I348" s="421"/>
      <c r="J348" s="421"/>
      <c r="K348" s="421"/>
      <c r="L348" s="421"/>
      <c r="M348" s="421"/>
      <c r="N348" s="421"/>
      <c r="O348" s="421"/>
      <c r="P348" s="421"/>
      <c r="Q348" s="421"/>
      <c r="R348" s="421"/>
      <c r="S348" s="421"/>
      <c r="T348" s="421"/>
      <c r="U348" s="689"/>
      <c r="V348" s="689"/>
      <c r="W348" s="689"/>
      <c r="X348" s="689"/>
      <c r="Y348" s="689"/>
      <c r="Z348" s="689"/>
      <c r="AA348" s="689"/>
      <c r="AB348" s="689"/>
      <c r="AC348" s="689"/>
      <c r="AD348" s="689"/>
      <c r="AE348" s="689"/>
      <c r="AF348" s="689"/>
      <c r="AG348" s="689"/>
      <c r="AH348" s="689"/>
      <c r="AI348" s="689"/>
      <c r="AJ348" s="689"/>
      <c r="AK348" s="689"/>
      <c r="AL348" s="689"/>
      <c r="AM348" s="689"/>
      <c r="AN348" s="689"/>
      <c r="AO348" s="689"/>
      <c r="AP348" s="689"/>
      <c r="AQ348" s="689"/>
      <c r="AR348" s="689"/>
      <c r="AS348" s="689"/>
      <c r="AT348" s="689"/>
      <c r="AU348" s="689"/>
      <c r="AV348" s="689"/>
      <c r="AW348" s="689"/>
      <c r="AX348" s="689"/>
      <c r="AY348" s="689"/>
      <c r="AZ348" s="689"/>
      <c r="BA348" s="689"/>
      <c r="BB348" s="689"/>
      <c r="BC348" s="689"/>
      <c r="BD348" s="689"/>
      <c r="BE348" s="689"/>
      <c r="BF348" s="689"/>
      <c r="BG348" s="689"/>
      <c r="BH348" s="689"/>
      <c r="BI348" s="689"/>
      <c r="BJ348" s="689"/>
      <c r="BK348" s="689"/>
      <c r="BL348" s="689"/>
      <c r="BM348" s="689"/>
      <c r="BN348" s="689"/>
      <c r="BO348" s="689"/>
      <c r="BP348" s="689"/>
      <c r="BQ348" s="689"/>
      <c r="BR348" s="689"/>
      <c r="BS348" s="689"/>
      <c r="BT348" s="689"/>
      <c r="BU348" s="689"/>
      <c r="BV348" s="689"/>
      <c r="BW348" s="421"/>
    </row>
    <row r="349" ht="15.0" customHeight="1">
      <c r="A349" s="634"/>
      <c r="B349" s="421" t="str">
        <f>IF(ISTEXT(A349),SUMIF('Production Calendar'!$F$3:$F$171,'Garden Layout (to copy)'!$A349,'Production Calendar'!$G$3:$G$171),"")</f>
        <v/>
      </c>
      <c r="C349" s="656" t="str">
        <f t="shared" si="1"/>
        <v/>
      </c>
      <c r="D349" s="657" t="str">
        <f t="array" ref="D349">IF(ISBLANK(A349),"",XLOOKUP($A349,'Codified Game Plan'!$E$3:$E$477,'Codified Game Plan'!$G$3:$G$477,0))</f>
        <v/>
      </c>
      <c r="E349" s="657" t="str">
        <f>IF(ISBLANK(A349),"",MAXIFS('Codified Game Plan'!$I$3:$I$477,'Codified Game Plan'!$E$3:$E$477,A349))</f>
        <v/>
      </c>
      <c r="F349" s="658" t="str">
        <f t="shared" si="2"/>
        <v>      - </v>
      </c>
      <c r="G349" s="421"/>
      <c r="H349" s="421"/>
      <c r="I349" s="421"/>
      <c r="J349" s="421"/>
      <c r="K349" s="421"/>
      <c r="L349" s="421"/>
      <c r="M349" s="421"/>
      <c r="N349" s="421"/>
      <c r="O349" s="421"/>
      <c r="P349" s="421"/>
      <c r="Q349" s="421"/>
      <c r="R349" s="421"/>
      <c r="S349" s="421"/>
      <c r="T349" s="421"/>
      <c r="U349" s="689"/>
      <c r="V349" s="689"/>
      <c r="W349" s="689"/>
      <c r="X349" s="689"/>
      <c r="Y349" s="689"/>
      <c r="Z349" s="689"/>
      <c r="AA349" s="689"/>
      <c r="AB349" s="689"/>
      <c r="AC349" s="689"/>
      <c r="AD349" s="689"/>
      <c r="AE349" s="689"/>
      <c r="AF349" s="689"/>
      <c r="AG349" s="689"/>
      <c r="AH349" s="689"/>
      <c r="AI349" s="689"/>
      <c r="AJ349" s="689"/>
      <c r="AK349" s="689"/>
      <c r="AL349" s="689"/>
      <c r="AM349" s="689"/>
      <c r="AN349" s="689"/>
      <c r="AO349" s="689"/>
      <c r="AP349" s="689"/>
      <c r="AQ349" s="689"/>
      <c r="AR349" s="689"/>
      <c r="AS349" s="689"/>
      <c r="AT349" s="689"/>
      <c r="AU349" s="689"/>
      <c r="AV349" s="689"/>
      <c r="AW349" s="689"/>
      <c r="AX349" s="689"/>
      <c r="AY349" s="689"/>
      <c r="AZ349" s="689"/>
      <c r="BA349" s="689"/>
      <c r="BB349" s="689"/>
      <c r="BC349" s="689"/>
      <c r="BD349" s="689"/>
      <c r="BE349" s="689"/>
      <c r="BF349" s="689"/>
      <c r="BG349" s="689"/>
      <c r="BH349" s="689"/>
      <c r="BI349" s="689"/>
      <c r="BJ349" s="689"/>
      <c r="BK349" s="689"/>
      <c r="BL349" s="689"/>
      <c r="BM349" s="689"/>
      <c r="BN349" s="689"/>
      <c r="BO349" s="689"/>
      <c r="BP349" s="689"/>
      <c r="BQ349" s="689"/>
      <c r="BR349" s="689"/>
      <c r="BS349" s="689"/>
      <c r="BT349" s="689"/>
      <c r="BU349" s="689"/>
      <c r="BV349" s="689"/>
      <c r="BW349" s="421"/>
    </row>
    <row r="350" ht="15.0" customHeight="1">
      <c r="A350" s="634"/>
      <c r="B350" s="421" t="str">
        <f>IF(ISTEXT(A350),SUMIF('Production Calendar'!$F$3:$F$171,'Garden Layout (to copy)'!$A350,'Production Calendar'!$G$3:$G$171),"")</f>
        <v/>
      </c>
      <c r="C350" s="656" t="str">
        <f t="shared" si="1"/>
        <v/>
      </c>
      <c r="D350" s="657" t="str">
        <f t="array" ref="D350">IF(ISBLANK(A350),"",XLOOKUP($A350,'Codified Game Plan'!$E$3:$E$477,'Codified Game Plan'!$G$3:$G$477,0))</f>
        <v/>
      </c>
      <c r="E350" s="657" t="str">
        <f>IF(ISBLANK(A350),"",MAXIFS('Codified Game Plan'!$I$3:$I$477,'Codified Game Plan'!$E$3:$E$477,A350))</f>
        <v/>
      </c>
      <c r="F350" s="658" t="str">
        <f t="shared" si="2"/>
        <v>      - </v>
      </c>
      <c r="G350" s="421"/>
      <c r="H350" s="421"/>
      <c r="I350" s="421"/>
      <c r="J350" s="421"/>
      <c r="K350" s="421"/>
      <c r="L350" s="421"/>
      <c r="M350" s="421"/>
      <c r="N350" s="421"/>
      <c r="O350" s="421"/>
      <c r="P350" s="421"/>
      <c r="Q350" s="421"/>
      <c r="R350" s="421"/>
      <c r="S350" s="421"/>
      <c r="T350" s="421"/>
      <c r="U350" s="689"/>
      <c r="V350" s="689"/>
      <c r="W350" s="689"/>
      <c r="X350" s="689"/>
      <c r="Y350" s="689"/>
      <c r="Z350" s="689"/>
      <c r="AA350" s="689"/>
      <c r="AB350" s="689"/>
      <c r="AC350" s="689"/>
      <c r="AD350" s="689"/>
      <c r="AE350" s="689"/>
      <c r="AF350" s="689"/>
      <c r="AG350" s="689"/>
      <c r="AH350" s="689"/>
      <c r="AI350" s="689"/>
      <c r="AJ350" s="689"/>
      <c r="AK350" s="689"/>
      <c r="AL350" s="689"/>
      <c r="AM350" s="689"/>
      <c r="AN350" s="689"/>
      <c r="AO350" s="689"/>
      <c r="AP350" s="689"/>
      <c r="AQ350" s="689"/>
      <c r="AR350" s="689"/>
      <c r="AS350" s="689"/>
      <c r="AT350" s="689"/>
      <c r="AU350" s="689"/>
      <c r="AV350" s="689"/>
      <c r="AW350" s="689"/>
      <c r="AX350" s="689"/>
      <c r="AY350" s="689"/>
      <c r="AZ350" s="689"/>
      <c r="BA350" s="689"/>
      <c r="BB350" s="689"/>
      <c r="BC350" s="689"/>
      <c r="BD350" s="689"/>
      <c r="BE350" s="689"/>
      <c r="BF350" s="689"/>
      <c r="BG350" s="689"/>
      <c r="BH350" s="689"/>
      <c r="BI350" s="689"/>
      <c r="BJ350" s="689"/>
      <c r="BK350" s="689"/>
      <c r="BL350" s="689"/>
      <c r="BM350" s="689"/>
      <c r="BN350" s="689"/>
      <c r="BO350" s="689"/>
      <c r="BP350" s="689"/>
      <c r="BQ350" s="689"/>
      <c r="BR350" s="689"/>
      <c r="BS350" s="689"/>
      <c r="BT350" s="689"/>
      <c r="BU350" s="689"/>
      <c r="BV350" s="689"/>
      <c r="BW350" s="421"/>
    </row>
    <row r="351" ht="15.0" customHeight="1">
      <c r="A351" s="634"/>
      <c r="B351" s="421" t="str">
        <f>IF(ISTEXT(A351),SUMIF('Production Calendar'!$F$3:$F$171,'Garden Layout (to copy)'!$A351,'Production Calendar'!$G$3:$G$171),"")</f>
        <v/>
      </c>
      <c r="C351" s="656" t="str">
        <f t="shared" si="1"/>
        <v/>
      </c>
      <c r="D351" s="657" t="str">
        <f t="array" ref="D351">IF(ISBLANK(A351),"",XLOOKUP($A351,'Codified Game Plan'!$E$3:$E$477,'Codified Game Plan'!$G$3:$G$477,0))</f>
        <v/>
      </c>
      <c r="E351" s="657" t="str">
        <f>IF(ISBLANK(A351),"",MAXIFS('Codified Game Plan'!$I$3:$I$477,'Codified Game Plan'!$E$3:$E$477,A351))</f>
        <v/>
      </c>
      <c r="F351" s="658" t="str">
        <f t="shared" si="2"/>
        <v>      - </v>
      </c>
      <c r="G351" s="421"/>
      <c r="H351" s="421"/>
      <c r="I351" s="421"/>
      <c r="J351" s="421"/>
      <c r="K351" s="421"/>
      <c r="L351" s="421"/>
      <c r="M351" s="421"/>
      <c r="N351" s="421"/>
      <c r="O351" s="421"/>
      <c r="P351" s="421"/>
      <c r="Q351" s="421"/>
      <c r="R351" s="421"/>
      <c r="S351" s="421"/>
      <c r="T351" s="421"/>
      <c r="U351" s="689"/>
      <c r="V351" s="689"/>
      <c r="W351" s="689"/>
      <c r="X351" s="689"/>
      <c r="Y351" s="689"/>
      <c r="Z351" s="689"/>
      <c r="AA351" s="689"/>
      <c r="AB351" s="689"/>
      <c r="AC351" s="689"/>
      <c r="AD351" s="689"/>
      <c r="AE351" s="689"/>
      <c r="AF351" s="689"/>
      <c r="AG351" s="689"/>
      <c r="AH351" s="689"/>
      <c r="AI351" s="689"/>
      <c r="AJ351" s="689"/>
      <c r="AK351" s="689"/>
      <c r="AL351" s="689"/>
      <c r="AM351" s="689"/>
      <c r="AN351" s="689"/>
      <c r="AO351" s="689"/>
      <c r="AP351" s="689"/>
      <c r="AQ351" s="689"/>
      <c r="AR351" s="689"/>
      <c r="AS351" s="689"/>
      <c r="AT351" s="689"/>
      <c r="AU351" s="689"/>
      <c r="AV351" s="689"/>
      <c r="AW351" s="689"/>
      <c r="AX351" s="689"/>
      <c r="AY351" s="689"/>
      <c r="AZ351" s="689"/>
      <c r="BA351" s="689"/>
      <c r="BB351" s="689"/>
      <c r="BC351" s="689"/>
      <c r="BD351" s="689"/>
      <c r="BE351" s="689"/>
      <c r="BF351" s="689"/>
      <c r="BG351" s="689"/>
      <c r="BH351" s="689"/>
      <c r="BI351" s="689"/>
      <c r="BJ351" s="689"/>
      <c r="BK351" s="689"/>
      <c r="BL351" s="689"/>
      <c r="BM351" s="689"/>
      <c r="BN351" s="689"/>
      <c r="BO351" s="689"/>
      <c r="BP351" s="689"/>
      <c r="BQ351" s="689"/>
      <c r="BR351" s="689"/>
      <c r="BS351" s="689"/>
      <c r="BT351" s="689"/>
      <c r="BU351" s="689"/>
      <c r="BV351" s="689"/>
      <c r="BW351" s="421"/>
    </row>
    <row r="352" ht="15.0" customHeight="1">
      <c r="A352" s="634"/>
      <c r="B352" s="421" t="str">
        <f>IF(ISTEXT(A352),SUMIF('Production Calendar'!$F$3:$F$171,'Garden Layout (to copy)'!$A352,'Production Calendar'!$G$3:$G$171),"")</f>
        <v/>
      </c>
      <c r="C352" s="656" t="str">
        <f t="shared" si="1"/>
        <v/>
      </c>
      <c r="D352" s="657" t="str">
        <f t="array" ref="D352">IF(ISBLANK(A352),"",XLOOKUP($A352,'Codified Game Plan'!$E$3:$E$477,'Codified Game Plan'!$G$3:$G$477,0))</f>
        <v/>
      </c>
      <c r="E352" s="657" t="str">
        <f>IF(ISBLANK(A352),"",MAXIFS('Codified Game Plan'!$I$3:$I$477,'Codified Game Plan'!$E$3:$E$477,A352))</f>
        <v/>
      </c>
      <c r="F352" s="658" t="str">
        <f t="shared" si="2"/>
        <v>      - </v>
      </c>
      <c r="G352" s="421"/>
      <c r="H352" s="421"/>
      <c r="I352" s="421"/>
      <c r="J352" s="421"/>
      <c r="K352" s="421"/>
      <c r="L352" s="421"/>
      <c r="M352" s="421"/>
      <c r="N352" s="421"/>
      <c r="O352" s="421"/>
      <c r="P352" s="421"/>
      <c r="Q352" s="421"/>
      <c r="R352" s="421"/>
      <c r="S352" s="421"/>
      <c r="T352" s="421"/>
      <c r="U352" s="689"/>
      <c r="V352" s="689"/>
      <c r="W352" s="689"/>
      <c r="X352" s="689"/>
      <c r="Y352" s="689"/>
      <c r="Z352" s="689"/>
      <c r="AA352" s="689"/>
      <c r="AB352" s="689"/>
      <c r="AC352" s="689"/>
      <c r="AD352" s="689"/>
      <c r="AE352" s="689"/>
      <c r="AF352" s="689"/>
      <c r="AG352" s="689"/>
      <c r="AH352" s="689"/>
      <c r="AI352" s="689"/>
      <c r="AJ352" s="689"/>
      <c r="AK352" s="689"/>
      <c r="AL352" s="689"/>
      <c r="AM352" s="689"/>
      <c r="AN352" s="689"/>
      <c r="AO352" s="689"/>
      <c r="AP352" s="689"/>
      <c r="AQ352" s="689"/>
      <c r="AR352" s="689"/>
      <c r="AS352" s="689"/>
      <c r="AT352" s="689"/>
      <c r="AU352" s="689"/>
      <c r="AV352" s="689"/>
      <c r="AW352" s="689"/>
      <c r="AX352" s="689"/>
      <c r="AY352" s="689"/>
      <c r="AZ352" s="689"/>
      <c r="BA352" s="689"/>
      <c r="BB352" s="689"/>
      <c r="BC352" s="689"/>
      <c r="BD352" s="689"/>
      <c r="BE352" s="689"/>
      <c r="BF352" s="689"/>
      <c r="BG352" s="689"/>
      <c r="BH352" s="689"/>
      <c r="BI352" s="689"/>
      <c r="BJ352" s="689"/>
      <c r="BK352" s="689"/>
      <c r="BL352" s="689"/>
      <c r="BM352" s="689"/>
      <c r="BN352" s="689"/>
      <c r="BO352" s="689"/>
      <c r="BP352" s="689"/>
      <c r="BQ352" s="689"/>
      <c r="BR352" s="689"/>
      <c r="BS352" s="689"/>
      <c r="BT352" s="689"/>
      <c r="BU352" s="689"/>
      <c r="BV352" s="689"/>
      <c r="BW352" s="421"/>
    </row>
    <row r="353" ht="15.0" customHeight="1">
      <c r="A353" s="634"/>
      <c r="B353" s="421" t="str">
        <f>IF(ISTEXT(A353),SUMIF('Production Calendar'!$F$3:$F$171,'Garden Layout (to copy)'!$A353,'Production Calendar'!$G$3:$G$171),"")</f>
        <v/>
      </c>
      <c r="C353" s="656" t="str">
        <f t="shared" si="1"/>
        <v/>
      </c>
      <c r="D353" s="657" t="str">
        <f t="array" ref="D353">IF(ISBLANK(A353),"",XLOOKUP($A353,'Codified Game Plan'!$E$3:$E$477,'Codified Game Plan'!$G$3:$G$477,0))</f>
        <v/>
      </c>
      <c r="E353" s="657" t="str">
        <f>IF(ISBLANK(A353),"",MAXIFS('Codified Game Plan'!$I$3:$I$477,'Codified Game Plan'!$E$3:$E$477,A353))</f>
        <v/>
      </c>
      <c r="F353" s="658" t="str">
        <f t="shared" si="2"/>
        <v>      - </v>
      </c>
      <c r="G353" s="421"/>
      <c r="H353" s="421"/>
      <c r="I353" s="421"/>
      <c r="J353" s="421"/>
      <c r="K353" s="421"/>
      <c r="L353" s="421"/>
      <c r="M353" s="421"/>
      <c r="N353" s="421"/>
      <c r="O353" s="421"/>
      <c r="P353" s="421"/>
      <c r="Q353" s="421"/>
      <c r="R353" s="421"/>
      <c r="S353" s="421"/>
      <c r="T353" s="421"/>
      <c r="U353" s="689"/>
      <c r="V353" s="689"/>
      <c r="W353" s="689"/>
      <c r="X353" s="689"/>
      <c r="Y353" s="689"/>
      <c r="Z353" s="689"/>
      <c r="AA353" s="689"/>
      <c r="AB353" s="689"/>
      <c r="AC353" s="689"/>
      <c r="AD353" s="689"/>
      <c r="AE353" s="689"/>
      <c r="AF353" s="689"/>
      <c r="AG353" s="689"/>
      <c r="AH353" s="689"/>
      <c r="AI353" s="689"/>
      <c r="AJ353" s="689"/>
      <c r="AK353" s="689"/>
      <c r="AL353" s="689"/>
      <c r="AM353" s="689"/>
      <c r="AN353" s="689"/>
      <c r="AO353" s="689"/>
      <c r="AP353" s="689"/>
      <c r="AQ353" s="689"/>
      <c r="AR353" s="689"/>
      <c r="AS353" s="689"/>
      <c r="AT353" s="689"/>
      <c r="AU353" s="689"/>
      <c r="AV353" s="689"/>
      <c r="AW353" s="689"/>
      <c r="AX353" s="689"/>
      <c r="AY353" s="689"/>
      <c r="AZ353" s="689"/>
      <c r="BA353" s="689"/>
      <c r="BB353" s="689"/>
      <c r="BC353" s="689"/>
      <c r="BD353" s="689"/>
      <c r="BE353" s="689"/>
      <c r="BF353" s="689"/>
      <c r="BG353" s="689"/>
      <c r="BH353" s="689"/>
      <c r="BI353" s="689"/>
      <c r="BJ353" s="689"/>
      <c r="BK353" s="689"/>
      <c r="BL353" s="689"/>
      <c r="BM353" s="689"/>
      <c r="BN353" s="689"/>
      <c r="BO353" s="689"/>
      <c r="BP353" s="689"/>
      <c r="BQ353" s="689"/>
      <c r="BR353" s="689"/>
      <c r="BS353" s="689"/>
      <c r="BT353" s="689"/>
      <c r="BU353" s="689"/>
      <c r="BV353" s="689"/>
      <c r="BW353" s="421"/>
    </row>
    <row r="354" ht="15.0" customHeight="1">
      <c r="A354" s="634"/>
      <c r="B354" s="421" t="str">
        <f>IF(ISTEXT(A354),SUMIF('Production Calendar'!$F$3:$F$171,'Garden Layout (to copy)'!$A354,'Production Calendar'!$G$3:$G$171),"")</f>
        <v/>
      </c>
      <c r="C354" s="656" t="str">
        <f t="shared" si="1"/>
        <v/>
      </c>
      <c r="D354" s="657" t="str">
        <f t="array" ref="D354">IF(ISBLANK(A354),"",XLOOKUP($A354,'Codified Game Plan'!$E$3:$E$477,'Codified Game Plan'!$G$3:$G$477,0))</f>
        <v/>
      </c>
      <c r="E354" s="657" t="str">
        <f>IF(ISBLANK(A354),"",MAXIFS('Codified Game Plan'!$I$3:$I$477,'Codified Game Plan'!$E$3:$E$477,A354))</f>
        <v/>
      </c>
      <c r="F354" s="658" t="str">
        <f t="shared" si="2"/>
        <v>      - </v>
      </c>
      <c r="G354" s="421"/>
      <c r="H354" s="421"/>
      <c r="I354" s="421"/>
      <c r="J354" s="421"/>
      <c r="K354" s="421"/>
      <c r="L354" s="421"/>
      <c r="M354" s="421"/>
      <c r="N354" s="421"/>
      <c r="O354" s="421"/>
      <c r="P354" s="421"/>
      <c r="Q354" s="421"/>
      <c r="R354" s="421"/>
      <c r="S354" s="421"/>
      <c r="T354" s="421"/>
      <c r="U354" s="689"/>
      <c r="V354" s="689"/>
      <c r="W354" s="689"/>
      <c r="X354" s="689"/>
      <c r="Y354" s="689"/>
      <c r="Z354" s="689"/>
      <c r="AA354" s="689"/>
      <c r="AB354" s="689"/>
      <c r="AC354" s="689"/>
      <c r="AD354" s="689"/>
      <c r="AE354" s="689"/>
      <c r="AF354" s="689"/>
      <c r="AG354" s="689"/>
      <c r="AH354" s="689"/>
      <c r="AI354" s="689"/>
      <c r="AJ354" s="689"/>
      <c r="AK354" s="689"/>
      <c r="AL354" s="689"/>
      <c r="AM354" s="689"/>
      <c r="AN354" s="689"/>
      <c r="AO354" s="689"/>
      <c r="AP354" s="689"/>
      <c r="AQ354" s="689"/>
      <c r="AR354" s="689"/>
      <c r="AS354" s="689"/>
      <c r="AT354" s="689"/>
      <c r="AU354" s="689"/>
      <c r="AV354" s="689"/>
      <c r="AW354" s="689"/>
      <c r="AX354" s="689"/>
      <c r="AY354" s="689"/>
      <c r="AZ354" s="689"/>
      <c r="BA354" s="689"/>
      <c r="BB354" s="689"/>
      <c r="BC354" s="689"/>
      <c r="BD354" s="689"/>
      <c r="BE354" s="689"/>
      <c r="BF354" s="689"/>
      <c r="BG354" s="689"/>
      <c r="BH354" s="689"/>
      <c r="BI354" s="689"/>
      <c r="BJ354" s="689"/>
      <c r="BK354" s="689"/>
      <c r="BL354" s="689"/>
      <c r="BM354" s="689"/>
      <c r="BN354" s="689"/>
      <c r="BO354" s="689"/>
      <c r="BP354" s="689"/>
      <c r="BQ354" s="689"/>
      <c r="BR354" s="689"/>
      <c r="BS354" s="689"/>
      <c r="BT354" s="689"/>
      <c r="BU354" s="689"/>
      <c r="BV354" s="689"/>
      <c r="BW354" s="421"/>
    </row>
    <row r="355" ht="15.0" customHeight="1">
      <c r="A355" s="634"/>
      <c r="B355" s="421" t="str">
        <f>IF(ISTEXT(A355),SUMIF('Production Calendar'!$F$3:$F$171,'Garden Layout (to copy)'!$A355,'Production Calendar'!$G$3:$G$171),"")</f>
        <v/>
      </c>
      <c r="C355" s="656" t="str">
        <f t="shared" si="1"/>
        <v/>
      </c>
      <c r="D355" s="657" t="str">
        <f t="array" ref="D355">IF(ISBLANK(A355),"",XLOOKUP($A355,'Codified Game Plan'!$E$3:$E$477,'Codified Game Plan'!$G$3:$G$477,0))</f>
        <v/>
      </c>
      <c r="E355" s="657" t="str">
        <f>IF(ISBLANK(A355),"",MAXIFS('Codified Game Plan'!$I$3:$I$477,'Codified Game Plan'!$E$3:$E$477,A355))</f>
        <v/>
      </c>
      <c r="F355" s="658" t="str">
        <f t="shared" si="2"/>
        <v>      - </v>
      </c>
      <c r="G355" s="421"/>
      <c r="H355" s="421"/>
      <c r="I355" s="421"/>
      <c r="J355" s="421"/>
      <c r="K355" s="421"/>
      <c r="L355" s="421"/>
      <c r="M355" s="421"/>
      <c r="N355" s="421"/>
      <c r="O355" s="421"/>
      <c r="P355" s="421"/>
      <c r="Q355" s="421"/>
      <c r="R355" s="421"/>
      <c r="S355" s="421"/>
      <c r="T355" s="421"/>
      <c r="U355" s="689"/>
      <c r="V355" s="689"/>
      <c r="W355" s="689"/>
      <c r="X355" s="689"/>
      <c r="Y355" s="689"/>
      <c r="Z355" s="689"/>
      <c r="AA355" s="689"/>
      <c r="AB355" s="689"/>
      <c r="AC355" s="689"/>
      <c r="AD355" s="689"/>
      <c r="AE355" s="689"/>
      <c r="AF355" s="689"/>
      <c r="AG355" s="689"/>
      <c r="AH355" s="689"/>
      <c r="AI355" s="689"/>
      <c r="AJ355" s="689"/>
      <c r="AK355" s="689"/>
      <c r="AL355" s="689"/>
      <c r="AM355" s="689"/>
      <c r="AN355" s="689"/>
      <c r="AO355" s="689"/>
      <c r="AP355" s="689"/>
      <c r="AQ355" s="689"/>
      <c r="AR355" s="689"/>
      <c r="AS355" s="689"/>
      <c r="AT355" s="689"/>
      <c r="AU355" s="689"/>
      <c r="AV355" s="689"/>
      <c r="AW355" s="689"/>
      <c r="AX355" s="689"/>
      <c r="AY355" s="689"/>
      <c r="AZ355" s="689"/>
      <c r="BA355" s="689"/>
      <c r="BB355" s="689"/>
      <c r="BC355" s="689"/>
      <c r="BD355" s="689"/>
      <c r="BE355" s="689"/>
      <c r="BF355" s="689"/>
      <c r="BG355" s="689"/>
      <c r="BH355" s="689"/>
      <c r="BI355" s="689"/>
      <c r="BJ355" s="689"/>
      <c r="BK355" s="689"/>
      <c r="BL355" s="689"/>
      <c r="BM355" s="689"/>
      <c r="BN355" s="689"/>
      <c r="BO355" s="689"/>
      <c r="BP355" s="689"/>
      <c r="BQ355" s="689"/>
      <c r="BR355" s="689"/>
      <c r="BS355" s="689"/>
      <c r="BT355" s="689"/>
      <c r="BU355" s="689"/>
      <c r="BV355" s="689"/>
      <c r="BW355" s="421"/>
    </row>
    <row r="356" ht="15.0" customHeight="1">
      <c r="A356" s="634"/>
      <c r="B356" s="421" t="str">
        <f>IF(ISTEXT(A356),SUMIF('Production Calendar'!$F$3:$F$171,'Garden Layout (to copy)'!$A356,'Production Calendar'!$G$3:$G$171),"")</f>
        <v/>
      </c>
      <c r="C356" s="656" t="str">
        <f t="shared" si="1"/>
        <v/>
      </c>
      <c r="D356" s="657" t="str">
        <f t="array" ref="D356">IF(ISBLANK(A356),"",XLOOKUP($A356,'Codified Game Plan'!$E$3:$E$477,'Codified Game Plan'!$G$3:$G$477,0))</f>
        <v/>
      </c>
      <c r="E356" s="657" t="str">
        <f>IF(ISBLANK(A356),"",MAXIFS('Codified Game Plan'!$I$3:$I$477,'Codified Game Plan'!$E$3:$E$477,A356))</f>
        <v/>
      </c>
      <c r="F356" s="658" t="str">
        <f t="shared" si="2"/>
        <v>      - </v>
      </c>
      <c r="G356" s="421"/>
      <c r="H356" s="421"/>
      <c r="I356" s="421"/>
      <c r="J356" s="421"/>
      <c r="K356" s="421"/>
      <c r="L356" s="421"/>
      <c r="M356" s="421"/>
      <c r="N356" s="421"/>
      <c r="O356" s="421"/>
      <c r="P356" s="421"/>
      <c r="Q356" s="421"/>
      <c r="R356" s="421"/>
      <c r="S356" s="421"/>
      <c r="T356" s="421"/>
      <c r="U356" s="689"/>
      <c r="V356" s="689"/>
      <c r="W356" s="689"/>
      <c r="X356" s="689"/>
      <c r="Y356" s="689"/>
      <c r="Z356" s="689"/>
      <c r="AA356" s="689"/>
      <c r="AB356" s="689"/>
      <c r="AC356" s="689"/>
      <c r="AD356" s="689"/>
      <c r="AE356" s="689"/>
      <c r="AF356" s="689"/>
      <c r="AG356" s="689"/>
      <c r="AH356" s="689"/>
      <c r="AI356" s="689"/>
      <c r="AJ356" s="689"/>
      <c r="AK356" s="689"/>
      <c r="AL356" s="689"/>
      <c r="AM356" s="689"/>
      <c r="AN356" s="689"/>
      <c r="AO356" s="689"/>
      <c r="AP356" s="689"/>
      <c r="AQ356" s="689"/>
      <c r="AR356" s="689"/>
      <c r="AS356" s="689"/>
      <c r="AT356" s="689"/>
      <c r="AU356" s="689"/>
      <c r="AV356" s="689"/>
      <c r="AW356" s="689"/>
      <c r="AX356" s="689"/>
      <c r="AY356" s="689"/>
      <c r="AZ356" s="689"/>
      <c r="BA356" s="689"/>
      <c r="BB356" s="689"/>
      <c r="BC356" s="689"/>
      <c r="BD356" s="689"/>
      <c r="BE356" s="689"/>
      <c r="BF356" s="689"/>
      <c r="BG356" s="689"/>
      <c r="BH356" s="689"/>
      <c r="BI356" s="689"/>
      <c r="BJ356" s="689"/>
      <c r="BK356" s="689"/>
      <c r="BL356" s="689"/>
      <c r="BM356" s="689"/>
      <c r="BN356" s="689"/>
      <c r="BO356" s="689"/>
      <c r="BP356" s="689"/>
      <c r="BQ356" s="689"/>
      <c r="BR356" s="689"/>
      <c r="BS356" s="689"/>
      <c r="BT356" s="689"/>
      <c r="BU356" s="689"/>
      <c r="BV356" s="689"/>
      <c r="BW356" s="421"/>
    </row>
    <row r="357" ht="15.0" customHeight="1">
      <c r="A357" s="634"/>
      <c r="B357" s="421" t="str">
        <f>IF(ISTEXT(A357),SUMIF('Production Calendar'!$F$3:$F$171,'Garden Layout (to copy)'!$A357,'Production Calendar'!$G$3:$G$171),"")</f>
        <v/>
      </c>
      <c r="C357" s="656" t="str">
        <f t="shared" si="1"/>
        <v/>
      </c>
      <c r="D357" s="657" t="str">
        <f t="array" ref="D357">IF(ISBLANK(A357),"",XLOOKUP($A357,'Codified Game Plan'!$E$3:$E$477,'Codified Game Plan'!$G$3:$G$477,0))</f>
        <v/>
      </c>
      <c r="E357" s="657" t="str">
        <f>IF(ISBLANK(A357),"",MAXIFS('Codified Game Plan'!$I$3:$I$477,'Codified Game Plan'!$E$3:$E$477,A357))</f>
        <v/>
      </c>
      <c r="F357" s="658" t="str">
        <f t="shared" si="2"/>
        <v>      - </v>
      </c>
      <c r="G357" s="421"/>
      <c r="H357" s="421"/>
      <c r="I357" s="421"/>
      <c r="J357" s="421"/>
      <c r="K357" s="421"/>
      <c r="L357" s="421"/>
      <c r="M357" s="421"/>
      <c r="N357" s="421"/>
      <c r="O357" s="421"/>
      <c r="P357" s="421"/>
      <c r="Q357" s="421"/>
      <c r="R357" s="421"/>
      <c r="S357" s="421"/>
      <c r="T357" s="421"/>
      <c r="U357" s="689"/>
      <c r="V357" s="689"/>
      <c r="W357" s="689"/>
      <c r="X357" s="689"/>
      <c r="Y357" s="689"/>
      <c r="Z357" s="689"/>
      <c r="AA357" s="689"/>
      <c r="AB357" s="689"/>
      <c r="AC357" s="689"/>
      <c r="AD357" s="689"/>
      <c r="AE357" s="689"/>
      <c r="AF357" s="689"/>
      <c r="AG357" s="689"/>
      <c r="AH357" s="689"/>
      <c r="AI357" s="689"/>
      <c r="AJ357" s="689"/>
      <c r="AK357" s="689"/>
      <c r="AL357" s="689"/>
      <c r="AM357" s="689"/>
      <c r="AN357" s="689"/>
      <c r="AO357" s="689"/>
      <c r="AP357" s="689"/>
      <c r="AQ357" s="689"/>
      <c r="AR357" s="689"/>
      <c r="AS357" s="689"/>
      <c r="AT357" s="689"/>
      <c r="AU357" s="689"/>
      <c r="AV357" s="689"/>
      <c r="AW357" s="689"/>
      <c r="AX357" s="689"/>
      <c r="AY357" s="689"/>
      <c r="AZ357" s="689"/>
      <c r="BA357" s="689"/>
      <c r="BB357" s="689"/>
      <c r="BC357" s="689"/>
      <c r="BD357" s="689"/>
      <c r="BE357" s="689"/>
      <c r="BF357" s="689"/>
      <c r="BG357" s="689"/>
      <c r="BH357" s="689"/>
      <c r="BI357" s="689"/>
      <c r="BJ357" s="689"/>
      <c r="BK357" s="689"/>
      <c r="BL357" s="689"/>
      <c r="BM357" s="689"/>
      <c r="BN357" s="689"/>
      <c r="BO357" s="689"/>
      <c r="BP357" s="689"/>
      <c r="BQ357" s="689"/>
      <c r="BR357" s="689"/>
      <c r="BS357" s="689"/>
      <c r="BT357" s="689"/>
      <c r="BU357" s="689"/>
      <c r="BV357" s="689"/>
      <c r="BW357" s="421"/>
    </row>
    <row r="358" ht="15.0" customHeight="1">
      <c r="A358" s="634"/>
      <c r="B358" s="421" t="str">
        <f>IF(ISTEXT(A358),SUMIF('Production Calendar'!$F$3:$F$171,'Garden Layout (to copy)'!$A358,'Production Calendar'!$G$3:$G$171),"")</f>
        <v/>
      </c>
      <c r="C358" s="656" t="str">
        <f t="shared" si="1"/>
        <v/>
      </c>
      <c r="D358" s="657" t="str">
        <f t="array" ref="D358">IF(ISBLANK(A358),"",XLOOKUP($A358,'Codified Game Plan'!$E$3:$E$477,'Codified Game Plan'!$G$3:$G$477,0))</f>
        <v/>
      </c>
      <c r="E358" s="657" t="str">
        <f>IF(ISBLANK(A358),"",MAXIFS('Codified Game Plan'!$I$3:$I$477,'Codified Game Plan'!$E$3:$E$477,A358))</f>
        <v/>
      </c>
      <c r="F358" s="658" t="str">
        <f t="shared" si="2"/>
        <v>      - </v>
      </c>
      <c r="G358" s="421"/>
      <c r="H358" s="421"/>
      <c r="I358" s="421"/>
      <c r="J358" s="421"/>
      <c r="K358" s="421"/>
      <c r="L358" s="421"/>
      <c r="M358" s="421"/>
      <c r="N358" s="421"/>
      <c r="O358" s="421"/>
      <c r="P358" s="421"/>
      <c r="Q358" s="421"/>
      <c r="R358" s="421"/>
      <c r="S358" s="421"/>
      <c r="T358" s="421"/>
      <c r="U358" s="689"/>
      <c r="V358" s="689"/>
      <c r="W358" s="689"/>
      <c r="X358" s="689"/>
      <c r="Y358" s="689"/>
      <c r="Z358" s="689"/>
      <c r="AA358" s="689"/>
      <c r="AB358" s="689"/>
      <c r="AC358" s="689"/>
      <c r="AD358" s="689"/>
      <c r="AE358" s="689"/>
      <c r="AF358" s="689"/>
      <c r="AG358" s="689"/>
      <c r="AH358" s="689"/>
      <c r="AI358" s="689"/>
      <c r="AJ358" s="689"/>
      <c r="AK358" s="689"/>
      <c r="AL358" s="689"/>
      <c r="AM358" s="689"/>
      <c r="AN358" s="689"/>
      <c r="AO358" s="689"/>
      <c r="AP358" s="689"/>
      <c r="AQ358" s="689"/>
      <c r="AR358" s="689"/>
      <c r="AS358" s="689"/>
      <c r="AT358" s="689"/>
      <c r="AU358" s="689"/>
      <c r="AV358" s="689"/>
      <c r="AW358" s="689"/>
      <c r="AX358" s="689"/>
      <c r="AY358" s="689"/>
      <c r="AZ358" s="689"/>
      <c r="BA358" s="689"/>
      <c r="BB358" s="689"/>
      <c r="BC358" s="689"/>
      <c r="BD358" s="689"/>
      <c r="BE358" s="689"/>
      <c r="BF358" s="689"/>
      <c r="BG358" s="689"/>
      <c r="BH358" s="689"/>
      <c r="BI358" s="689"/>
      <c r="BJ358" s="689"/>
      <c r="BK358" s="689"/>
      <c r="BL358" s="689"/>
      <c r="BM358" s="689"/>
      <c r="BN358" s="689"/>
      <c r="BO358" s="689"/>
      <c r="BP358" s="689"/>
      <c r="BQ358" s="689"/>
      <c r="BR358" s="689"/>
      <c r="BS358" s="689"/>
      <c r="BT358" s="689"/>
      <c r="BU358" s="689"/>
      <c r="BV358" s="689"/>
      <c r="BW358" s="421"/>
    </row>
    <row r="359" ht="15.0" customHeight="1">
      <c r="A359" s="634"/>
      <c r="B359" s="421" t="str">
        <f>IF(ISTEXT(A359),SUMIF('Production Calendar'!$F$3:$F$171,'Garden Layout (to copy)'!$A359,'Production Calendar'!$G$3:$G$171),"")</f>
        <v/>
      </c>
      <c r="C359" s="656" t="str">
        <f t="shared" si="1"/>
        <v/>
      </c>
      <c r="D359" s="657" t="str">
        <f t="array" ref="D359">IF(ISBLANK(A359),"",XLOOKUP($A359,'Codified Game Plan'!$E$3:$E$477,'Codified Game Plan'!$G$3:$G$477,0))</f>
        <v/>
      </c>
      <c r="E359" s="657" t="str">
        <f>IF(ISBLANK(A359),"",MAXIFS('Codified Game Plan'!$I$3:$I$477,'Codified Game Plan'!$E$3:$E$477,A359))</f>
        <v/>
      </c>
      <c r="F359" s="658" t="str">
        <f t="shared" si="2"/>
        <v>      - </v>
      </c>
      <c r="G359" s="421"/>
      <c r="H359" s="421"/>
      <c r="I359" s="421"/>
      <c r="J359" s="421"/>
      <c r="K359" s="421"/>
      <c r="L359" s="421"/>
      <c r="M359" s="421"/>
      <c r="N359" s="421"/>
      <c r="O359" s="421"/>
      <c r="P359" s="421"/>
      <c r="Q359" s="421"/>
      <c r="R359" s="421"/>
      <c r="S359" s="421"/>
      <c r="T359" s="421"/>
      <c r="U359" s="689"/>
      <c r="V359" s="689"/>
      <c r="W359" s="689"/>
      <c r="X359" s="689"/>
      <c r="Y359" s="689"/>
      <c r="Z359" s="689"/>
      <c r="AA359" s="689"/>
      <c r="AB359" s="689"/>
      <c r="AC359" s="689"/>
      <c r="AD359" s="689"/>
      <c r="AE359" s="689"/>
      <c r="AF359" s="689"/>
      <c r="AG359" s="689"/>
      <c r="AH359" s="689"/>
      <c r="AI359" s="689"/>
      <c r="AJ359" s="689"/>
      <c r="AK359" s="689"/>
      <c r="AL359" s="689"/>
      <c r="AM359" s="689"/>
      <c r="AN359" s="689"/>
      <c r="AO359" s="689"/>
      <c r="AP359" s="689"/>
      <c r="AQ359" s="689"/>
      <c r="AR359" s="689"/>
      <c r="AS359" s="689"/>
      <c r="AT359" s="689"/>
      <c r="AU359" s="689"/>
      <c r="AV359" s="689"/>
      <c r="AW359" s="689"/>
      <c r="AX359" s="689"/>
      <c r="AY359" s="689"/>
      <c r="AZ359" s="689"/>
      <c r="BA359" s="689"/>
      <c r="BB359" s="689"/>
      <c r="BC359" s="689"/>
      <c r="BD359" s="689"/>
      <c r="BE359" s="689"/>
      <c r="BF359" s="689"/>
      <c r="BG359" s="689"/>
      <c r="BH359" s="689"/>
      <c r="BI359" s="689"/>
      <c r="BJ359" s="689"/>
      <c r="BK359" s="689"/>
      <c r="BL359" s="689"/>
      <c r="BM359" s="689"/>
      <c r="BN359" s="689"/>
      <c r="BO359" s="689"/>
      <c r="BP359" s="689"/>
      <c r="BQ359" s="689"/>
      <c r="BR359" s="689"/>
      <c r="BS359" s="689"/>
      <c r="BT359" s="689"/>
      <c r="BU359" s="689"/>
      <c r="BV359" s="689"/>
      <c r="BW359" s="421"/>
    </row>
    <row r="360" ht="15.0" customHeight="1">
      <c r="A360" s="634"/>
      <c r="B360" s="421" t="str">
        <f>IF(ISTEXT(A360),SUMIF('Production Calendar'!$F$3:$F$171,'Garden Layout (to copy)'!$A360,'Production Calendar'!$G$3:$G$171),"")</f>
        <v/>
      </c>
      <c r="C360" s="656" t="str">
        <f t="shared" si="1"/>
        <v/>
      </c>
      <c r="D360" s="657" t="str">
        <f t="array" ref="D360">IF(ISBLANK(A360),"",XLOOKUP($A360,'Codified Game Plan'!$E$3:$E$477,'Codified Game Plan'!$G$3:$G$477,0))</f>
        <v/>
      </c>
      <c r="E360" s="657" t="str">
        <f>IF(ISBLANK(A360),"",MAXIFS('Codified Game Plan'!$I$3:$I$477,'Codified Game Plan'!$E$3:$E$477,A360))</f>
        <v/>
      </c>
      <c r="F360" s="658" t="str">
        <f t="shared" si="2"/>
        <v>      - </v>
      </c>
      <c r="G360" s="421"/>
      <c r="H360" s="421"/>
      <c r="I360" s="421"/>
      <c r="J360" s="421"/>
      <c r="K360" s="421"/>
      <c r="L360" s="421"/>
      <c r="M360" s="421"/>
      <c r="N360" s="421"/>
      <c r="O360" s="421"/>
      <c r="P360" s="421"/>
      <c r="Q360" s="421"/>
      <c r="R360" s="421"/>
      <c r="S360" s="421"/>
      <c r="T360" s="421"/>
      <c r="U360" s="689"/>
      <c r="V360" s="689"/>
      <c r="W360" s="689"/>
      <c r="X360" s="689"/>
      <c r="Y360" s="689"/>
      <c r="Z360" s="689"/>
      <c r="AA360" s="689"/>
      <c r="AB360" s="689"/>
      <c r="AC360" s="689"/>
      <c r="AD360" s="689"/>
      <c r="AE360" s="689"/>
      <c r="AF360" s="689"/>
      <c r="AG360" s="689"/>
      <c r="AH360" s="689"/>
      <c r="AI360" s="689"/>
      <c r="AJ360" s="689"/>
      <c r="AK360" s="689"/>
      <c r="AL360" s="689"/>
      <c r="AM360" s="689"/>
      <c r="AN360" s="689"/>
      <c r="AO360" s="689"/>
      <c r="AP360" s="689"/>
      <c r="AQ360" s="689"/>
      <c r="AR360" s="689"/>
      <c r="AS360" s="689"/>
      <c r="AT360" s="689"/>
      <c r="AU360" s="689"/>
      <c r="AV360" s="689"/>
      <c r="AW360" s="689"/>
      <c r="AX360" s="689"/>
      <c r="AY360" s="689"/>
      <c r="AZ360" s="689"/>
      <c r="BA360" s="689"/>
      <c r="BB360" s="689"/>
      <c r="BC360" s="689"/>
      <c r="BD360" s="689"/>
      <c r="BE360" s="689"/>
      <c r="BF360" s="689"/>
      <c r="BG360" s="689"/>
      <c r="BH360" s="689"/>
      <c r="BI360" s="689"/>
      <c r="BJ360" s="689"/>
      <c r="BK360" s="689"/>
      <c r="BL360" s="689"/>
      <c r="BM360" s="689"/>
      <c r="BN360" s="689"/>
      <c r="BO360" s="689"/>
      <c r="BP360" s="689"/>
      <c r="BQ360" s="689"/>
      <c r="BR360" s="689"/>
      <c r="BS360" s="689"/>
      <c r="BT360" s="689"/>
      <c r="BU360" s="689"/>
      <c r="BV360" s="689"/>
      <c r="BW360" s="421"/>
    </row>
    <row r="361" ht="15.0" customHeight="1">
      <c r="A361" s="634"/>
      <c r="B361" s="421" t="str">
        <f>IF(ISTEXT(A361),SUMIF('Production Calendar'!$F$3:$F$171,'Garden Layout (to copy)'!$A361,'Production Calendar'!$G$3:$G$171),"")</f>
        <v/>
      </c>
      <c r="C361" s="656" t="str">
        <f t="shared" si="1"/>
        <v/>
      </c>
      <c r="D361" s="657" t="str">
        <f t="array" ref="D361">IF(ISBLANK(A361),"",XLOOKUP($A361,'Codified Game Plan'!$E$3:$E$477,'Codified Game Plan'!$G$3:$G$477,0))</f>
        <v/>
      </c>
      <c r="E361" s="657" t="str">
        <f>IF(ISBLANK(A361),"",MAXIFS('Codified Game Plan'!$I$3:$I$477,'Codified Game Plan'!$E$3:$E$477,A361))</f>
        <v/>
      </c>
      <c r="F361" s="658" t="str">
        <f t="shared" si="2"/>
        <v>      - </v>
      </c>
      <c r="G361" s="421"/>
      <c r="H361" s="421"/>
      <c r="I361" s="421"/>
      <c r="J361" s="421"/>
      <c r="K361" s="421"/>
      <c r="L361" s="421"/>
      <c r="M361" s="421"/>
      <c r="N361" s="421"/>
      <c r="O361" s="421"/>
      <c r="P361" s="421"/>
      <c r="Q361" s="421"/>
      <c r="R361" s="421"/>
      <c r="S361" s="421"/>
      <c r="T361" s="421"/>
      <c r="U361" s="689"/>
      <c r="V361" s="689"/>
      <c r="W361" s="689"/>
      <c r="X361" s="689"/>
      <c r="Y361" s="689"/>
      <c r="Z361" s="689"/>
      <c r="AA361" s="689"/>
      <c r="AB361" s="689"/>
      <c r="AC361" s="689"/>
      <c r="AD361" s="689"/>
      <c r="AE361" s="689"/>
      <c r="AF361" s="689"/>
      <c r="AG361" s="689"/>
      <c r="AH361" s="689"/>
      <c r="AI361" s="689"/>
      <c r="AJ361" s="689"/>
      <c r="AK361" s="689"/>
      <c r="AL361" s="689"/>
      <c r="AM361" s="689"/>
      <c r="AN361" s="689"/>
      <c r="AO361" s="689"/>
      <c r="AP361" s="689"/>
      <c r="AQ361" s="689"/>
      <c r="AR361" s="689"/>
      <c r="AS361" s="689"/>
      <c r="AT361" s="689"/>
      <c r="AU361" s="689"/>
      <c r="AV361" s="689"/>
      <c r="AW361" s="689"/>
      <c r="AX361" s="689"/>
      <c r="AY361" s="689"/>
      <c r="AZ361" s="689"/>
      <c r="BA361" s="689"/>
      <c r="BB361" s="689"/>
      <c r="BC361" s="689"/>
      <c r="BD361" s="689"/>
      <c r="BE361" s="689"/>
      <c r="BF361" s="689"/>
      <c r="BG361" s="689"/>
      <c r="BH361" s="689"/>
      <c r="BI361" s="689"/>
      <c r="BJ361" s="689"/>
      <c r="BK361" s="689"/>
      <c r="BL361" s="689"/>
      <c r="BM361" s="689"/>
      <c r="BN361" s="689"/>
      <c r="BO361" s="689"/>
      <c r="BP361" s="689"/>
      <c r="BQ361" s="689"/>
      <c r="BR361" s="689"/>
      <c r="BS361" s="689"/>
      <c r="BT361" s="689"/>
      <c r="BU361" s="689"/>
      <c r="BV361" s="689"/>
      <c r="BW361" s="421"/>
    </row>
    <row r="362" ht="15.0" customHeight="1">
      <c r="A362" s="634"/>
      <c r="B362" s="421" t="str">
        <f>IF(ISTEXT(A362),SUMIF('Production Calendar'!$F$3:$F$171,'Garden Layout (to copy)'!$A362,'Production Calendar'!$G$3:$G$171),"")</f>
        <v/>
      </c>
      <c r="C362" s="656" t="str">
        <f t="shared" si="1"/>
        <v/>
      </c>
      <c r="D362" s="657" t="str">
        <f t="array" ref="D362">IF(ISBLANK(A362),"",XLOOKUP($A362,'Codified Game Plan'!$E$3:$E$477,'Codified Game Plan'!$G$3:$G$477,0))</f>
        <v/>
      </c>
      <c r="E362" s="657" t="str">
        <f>IF(ISBLANK(A362),"",MAXIFS('Codified Game Plan'!$I$3:$I$477,'Codified Game Plan'!$E$3:$E$477,A362))</f>
        <v/>
      </c>
      <c r="F362" s="658" t="str">
        <f t="shared" si="2"/>
        <v>      - </v>
      </c>
      <c r="G362" s="421"/>
      <c r="H362" s="421"/>
      <c r="I362" s="421"/>
      <c r="J362" s="421"/>
      <c r="K362" s="421"/>
      <c r="L362" s="421"/>
      <c r="M362" s="421"/>
      <c r="N362" s="421"/>
      <c r="O362" s="421"/>
      <c r="P362" s="421"/>
      <c r="Q362" s="421"/>
      <c r="R362" s="421"/>
      <c r="S362" s="421"/>
      <c r="T362" s="421"/>
      <c r="U362" s="689"/>
      <c r="V362" s="689"/>
      <c r="W362" s="689"/>
      <c r="X362" s="689"/>
      <c r="Y362" s="689"/>
      <c r="Z362" s="689"/>
      <c r="AA362" s="689"/>
      <c r="AB362" s="689"/>
      <c r="AC362" s="689"/>
      <c r="AD362" s="689"/>
      <c r="AE362" s="689"/>
      <c r="AF362" s="689"/>
      <c r="AG362" s="689"/>
      <c r="AH362" s="689"/>
      <c r="AI362" s="689"/>
      <c r="AJ362" s="689"/>
      <c r="AK362" s="689"/>
      <c r="AL362" s="689"/>
      <c r="AM362" s="689"/>
      <c r="AN362" s="689"/>
      <c r="AO362" s="689"/>
      <c r="AP362" s="689"/>
      <c r="AQ362" s="689"/>
      <c r="AR362" s="689"/>
      <c r="AS362" s="689"/>
      <c r="AT362" s="689"/>
      <c r="AU362" s="689"/>
      <c r="AV362" s="689"/>
      <c r="AW362" s="689"/>
      <c r="AX362" s="689"/>
      <c r="AY362" s="689"/>
      <c r="AZ362" s="689"/>
      <c r="BA362" s="689"/>
      <c r="BB362" s="689"/>
      <c r="BC362" s="689"/>
      <c r="BD362" s="689"/>
      <c r="BE362" s="689"/>
      <c r="BF362" s="689"/>
      <c r="BG362" s="689"/>
      <c r="BH362" s="689"/>
      <c r="BI362" s="689"/>
      <c r="BJ362" s="689"/>
      <c r="BK362" s="689"/>
      <c r="BL362" s="689"/>
      <c r="BM362" s="689"/>
      <c r="BN362" s="689"/>
      <c r="BO362" s="689"/>
      <c r="BP362" s="689"/>
      <c r="BQ362" s="689"/>
      <c r="BR362" s="689"/>
      <c r="BS362" s="689"/>
      <c r="BT362" s="689"/>
      <c r="BU362" s="689"/>
      <c r="BV362" s="689"/>
      <c r="BW362" s="421"/>
    </row>
    <row r="363" ht="15.0" customHeight="1">
      <c r="A363" s="634"/>
      <c r="B363" s="421" t="str">
        <f>IF(ISTEXT(A363),SUMIF('Production Calendar'!$F$3:$F$171,'Garden Layout (to copy)'!$A363,'Production Calendar'!$G$3:$G$171),"")</f>
        <v/>
      </c>
      <c r="C363" s="656" t="str">
        <f t="shared" si="1"/>
        <v/>
      </c>
      <c r="D363" s="657" t="str">
        <f t="array" ref="D363">IF(ISBLANK(A363),"",XLOOKUP($A363,'Codified Game Plan'!$E$3:$E$477,'Codified Game Plan'!$G$3:$G$477,0))</f>
        <v/>
      </c>
      <c r="E363" s="657" t="str">
        <f>IF(ISBLANK(A363),"",MAXIFS('Codified Game Plan'!$I$3:$I$477,'Codified Game Plan'!$E$3:$E$477,A363))</f>
        <v/>
      </c>
      <c r="F363" s="658" t="str">
        <f t="shared" si="2"/>
        <v>      - </v>
      </c>
      <c r="G363" s="421"/>
      <c r="H363" s="421"/>
      <c r="I363" s="421"/>
      <c r="J363" s="421"/>
      <c r="K363" s="421"/>
      <c r="L363" s="421"/>
      <c r="M363" s="421"/>
      <c r="N363" s="421"/>
      <c r="O363" s="421"/>
      <c r="P363" s="421"/>
      <c r="Q363" s="421"/>
      <c r="R363" s="421"/>
      <c r="S363" s="421"/>
      <c r="T363" s="421"/>
      <c r="U363" s="689"/>
      <c r="V363" s="689"/>
      <c r="W363" s="689"/>
      <c r="X363" s="689"/>
      <c r="Y363" s="689"/>
      <c r="Z363" s="689"/>
      <c r="AA363" s="689"/>
      <c r="AB363" s="689"/>
      <c r="AC363" s="689"/>
      <c r="AD363" s="689"/>
      <c r="AE363" s="689"/>
      <c r="AF363" s="689"/>
      <c r="AG363" s="689"/>
      <c r="AH363" s="689"/>
      <c r="AI363" s="689"/>
      <c r="AJ363" s="689"/>
      <c r="AK363" s="689"/>
      <c r="AL363" s="689"/>
      <c r="AM363" s="689"/>
      <c r="AN363" s="689"/>
      <c r="AO363" s="689"/>
      <c r="AP363" s="689"/>
      <c r="AQ363" s="689"/>
      <c r="AR363" s="689"/>
      <c r="AS363" s="689"/>
      <c r="AT363" s="689"/>
      <c r="AU363" s="689"/>
      <c r="AV363" s="689"/>
      <c r="AW363" s="689"/>
      <c r="AX363" s="689"/>
      <c r="AY363" s="689"/>
      <c r="AZ363" s="689"/>
      <c r="BA363" s="689"/>
      <c r="BB363" s="689"/>
      <c r="BC363" s="689"/>
      <c r="BD363" s="689"/>
      <c r="BE363" s="689"/>
      <c r="BF363" s="689"/>
      <c r="BG363" s="689"/>
      <c r="BH363" s="689"/>
      <c r="BI363" s="689"/>
      <c r="BJ363" s="689"/>
      <c r="BK363" s="689"/>
      <c r="BL363" s="689"/>
      <c r="BM363" s="689"/>
      <c r="BN363" s="689"/>
      <c r="BO363" s="689"/>
      <c r="BP363" s="689"/>
      <c r="BQ363" s="689"/>
      <c r="BR363" s="689"/>
      <c r="BS363" s="689"/>
      <c r="BT363" s="689"/>
      <c r="BU363" s="689"/>
      <c r="BV363" s="689"/>
      <c r="BW363" s="421"/>
    </row>
    <row r="364" ht="15.0" customHeight="1">
      <c r="A364" s="634"/>
      <c r="B364" s="421" t="str">
        <f>IF(ISTEXT(A364),SUMIF('Production Calendar'!$F$3:$F$171,'Garden Layout (to copy)'!$A364,'Production Calendar'!$G$3:$G$171),"")</f>
        <v/>
      </c>
      <c r="C364" s="656" t="str">
        <f t="shared" si="1"/>
        <v/>
      </c>
      <c r="D364" s="657" t="str">
        <f t="array" ref="D364">IF(ISBLANK(A364),"",XLOOKUP($A364,'Codified Game Plan'!$E$3:$E$477,'Codified Game Plan'!$G$3:$G$477,0))</f>
        <v/>
      </c>
      <c r="E364" s="657" t="str">
        <f>IF(ISBLANK(A364),"",MAXIFS('Codified Game Plan'!$I$3:$I$477,'Codified Game Plan'!$E$3:$E$477,A364))</f>
        <v/>
      </c>
      <c r="F364" s="658" t="str">
        <f t="shared" si="2"/>
        <v>      - </v>
      </c>
      <c r="G364" s="421"/>
      <c r="H364" s="421"/>
      <c r="I364" s="421"/>
      <c r="J364" s="421"/>
      <c r="K364" s="421"/>
      <c r="L364" s="421"/>
      <c r="M364" s="421"/>
      <c r="N364" s="421"/>
      <c r="O364" s="421"/>
      <c r="P364" s="421"/>
      <c r="Q364" s="421"/>
      <c r="R364" s="421"/>
      <c r="S364" s="421"/>
      <c r="T364" s="421"/>
      <c r="U364" s="689"/>
      <c r="V364" s="689"/>
      <c r="W364" s="689"/>
      <c r="X364" s="689"/>
      <c r="Y364" s="689"/>
      <c r="Z364" s="689"/>
      <c r="AA364" s="689"/>
      <c r="AB364" s="689"/>
      <c r="AC364" s="689"/>
      <c r="AD364" s="689"/>
      <c r="AE364" s="689"/>
      <c r="AF364" s="689"/>
      <c r="AG364" s="689"/>
      <c r="AH364" s="689"/>
      <c r="AI364" s="689"/>
      <c r="AJ364" s="689"/>
      <c r="AK364" s="689"/>
      <c r="AL364" s="689"/>
      <c r="AM364" s="689"/>
      <c r="AN364" s="689"/>
      <c r="AO364" s="689"/>
      <c r="AP364" s="689"/>
      <c r="AQ364" s="689"/>
      <c r="AR364" s="689"/>
      <c r="AS364" s="689"/>
      <c r="AT364" s="689"/>
      <c r="AU364" s="689"/>
      <c r="AV364" s="689"/>
      <c r="AW364" s="689"/>
      <c r="AX364" s="689"/>
      <c r="AY364" s="689"/>
      <c r="AZ364" s="689"/>
      <c r="BA364" s="689"/>
      <c r="BB364" s="689"/>
      <c r="BC364" s="689"/>
      <c r="BD364" s="689"/>
      <c r="BE364" s="689"/>
      <c r="BF364" s="689"/>
      <c r="BG364" s="689"/>
      <c r="BH364" s="689"/>
      <c r="BI364" s="689"/>
      <c r="BJ364" s="689"/>
      <c r="BK364" s="689"/>
      <c r="BL364" s="689"/>
      <c r="BM364" s="689"/>
      <c r="BN364" s="689"/>
      <c r="BO364" s="689"/>
      <c r="BP364" s="689"/>
      <c r="BQ364" s="689"/>
      <c r="BR364" s="689"/>
      <c r="BS364" s="689"/>
      <c r="BT364" s="689"/>
      <c r="BU364" s="689"/>
      <c r="BV364" s="689"/>
      <c r="BW364" s="421"/>
    </row>
    <row r="365" ht="15.0" customHeight="1">
      <c r="A365" s="634"/>
      <c r="B365" s="421" t="str">
        <f>IF(ISTEXT(A365),SUMIF('Production Calendar'!$F$3:$F$171,'Garden Layout (to copy)'!$A365,'Production Calendar'!$G$3:$G$171),"")</f>
        <v/>
      </c>
      <c r="C365" s="656" t="str">
        <f t="shared" si="1"/>
        <v/>
      </c>
      <c r="D365" s="657" t="str">
        <f t="array" ref="D365">IF(ISBLANK(A365),"",XLOOKUP($A365,'Codified Game Plan'!$E$3:$E$477,'Codified Game Plan'!$G$3:$G$477,0))</f>
        <v/>
      </c>
      <c r="E365" s="657" t="str">
        <f>IF(ISBLANK(A365),"",MAXIFS('Codified Game Plan'!$I$3:$I$477,'Codified Game Plan'!$E$3:$E$477,A365))</f>
        <v/>
      </c>
      <c r="F365" s="658" t="str">
        <f t="shared" si="2"/>
        <v>      - </v>
      </c>
      <c r="G365" s="421"/>
      <c r="H365" s="421"/>
      <c r="I365" s="421"/>
      <c r="J365" s="421"/>
      <c r="K365" s="421"/>
      <c r="L365" s="421"/>
      <c r="M365" s="421"/>
      <c r="N365" s="421"/>
      <c r="O365" s="421"/>
      <c r="P365" s="421"/>
      <c r="Q365" s="421"/>
      <c r="R365" s="421"/>
      <c r="S365" s="421"/>
      <c r="T365" s="421"/>
      <c r="U365" s="689"/>
      <c r="V365" s="689"/>
      <c r="W365" s="689"/>
      <c r="X365" s="689"/>
      <c r="Y365" s="689"/>
      <c r="Z365" s="689"/>
      <c r="AA365" s="689"/>
      <c r="AB365" s="689"/>
      <c r="AC365" s="689"/>
      <c r="AD365" s="689"/>
      <c r="AE365" s="689"/>
      <c r="AF365" s="689"/>
      <c r="AG365" s="689"/>
      <c r="AH365" s="689"/>
      <c r="AI365" s="689"/>
      <c r="AJ365" s="689"/>
      <c r="AK365" s="689"/>
      <c r="AL365" s="689"/>
      <c r="AM365" s="689"/>
      <c r="AN365" s="689"/>
      <c r="AO365" s="689"/>
      <c r="AP365" s="689"/>
      <c r="AQ365" s="689"/>
      <c r="AR365" s="689"/>
      <c r="AS365" s="689"/>
      <c r="AT365" s="689"/>
      <c r="AU365" s="689"/>
      <c r="AV365" s="689"/>
      <c r="AW365" s="689"/>
      <c r="AX365" s="689"/>
      <c r="AY365" s="689"/>
      <c r="AZ365" s="689"/>
      <c r="BA365" s="689"/>
      <c r="BB365" s="689"/>
      <c r="BC365" s="689"/>
      <c r="BD365" s="689"/>
      <c r="BE365" s="689"/>
      <c r="BF365" s="689"/>
      <c r="BG365" s="689"/>
      <c r="BH365" s="689"/>
      <c r="BI365" s="689"/>
      <c r="BJ365" s="689"/>
      <c r="BK365" s="689"/>
      <c r="BL365" s="689"/>
      <c r="BM365" s="689"/>
      <c r="BN365" s="689"/>
      <c r="BO365" s="689"/>
      <c r="BP365" s="689"/>
      <c r="BQ365" s="689"/>
      <c r="BR365" s="689"/>
      <c r="BS365" s="689"/>
      <c r="BT365" s="689"/>
      <c r="BU365" s="689"/>
      <c r="BV365" s="689"/>
      <c r="BW365" s="421"/>
    </row>
    <row r="366" ht="15.0" customHeight="1">
      <c r="A366" s="634"/>
      <c r="B366" s="421" t="str">
        <f>IF(ISTEXT(A366),SUMIF('Production Calendar'!$F$3:$F$171,'Garden Layout (to copy)'!$A366,'Production Calendar'!$G$3:$G$171),"")</f>
        <v/>
      </c>
      <c r="C366" s="656" t="str">
        <f t="shared" si="1"/>
        <v/>
      </c>
      <c r="D366" s="657" t="str">
        <f t="array" ref="D366">IF(ISBLANK(A366),"",XLOOKUP($A366,'Codified Game Plan'!$E$3:$E$477,'Codified Game Plan'!$G$3:$G$477,0))</f>
        <v/>
      </c>
      <c r="E366" s="657" t="str">
        <f>IF(ISBLANK(A366),"",MAXIFS('Codified Game Plan'!$I$3:$I$477,'Codified Game Plan'!$E$3:$E$477,A366))</f>
        <v/>
      </c>
      <c r="F366" s="658" t="str">
        <f t="shared" si="2"/>
        <v>      - </v>
      </c>
      <c r="G366" s="421"/>
      <c r="H366" s="421"/>
      <c r="I366" s="421"/>
      <c r="J366" s="421"/>
      <c r="K366" s="421"/>
      <c r="L366" s="421"/>
      <c r="M366" s="421"/>
      <c r="N366" s="421"/>
      <c r="O366" s="421"/>
      <c r="P366" s="421"/>
      <c r="Q366" s="421"/>
      <c r="R366" s="421"/>
      <c r="S366" s="421"/>
      <c r="T366" s="421"/>
      <c r="U366" s="689"/>
      <c r="V366" s="689"/>
      <c r="W366" s="689"/>
      <c r="X366" s="689"/>
      <c r="Y366" s="689"/>
      <c r="Z366" s="689"/>
      <c r="AA366" s="689"/>
      <c r="AB366" s="689"/>
      <c r="AC366" s="689"/>
      <c r="AD366" s="689"/>
      <c r="AE366" s="689"/>
      <c r="AF366" s="689"/>
      <c r="AG366" s="689"/>
      <c r="AH366" s="689"/>
      <c r="AI366" s="689"/>
      <c r="AJ366" s="689"/>
      <c r="AK366" s="689"/>
      <c r="AL366" s="689"/>
      <c r="AM366" s="689"/>
      <c r="AN366" s="689"/>
      <c r="AO366" s="689"/>
      <c r="AP366" s="689"/>
      <c r="AQ366" s="689"/>
      <c r="AR366" s="689"/>
      <c r="AS366" s="689"/>
      <c r="AT366" s="689"/>
      <c r="AU366" s="689"/>
      <c r="AV366" s="689"/>
      <c r="AW366" s="689"/>
      <c r="AX366" s="689"/>
      <c r="AY366" s="689"/>
      <c r="AZ366" s="689"/>
      <c r="BA366" s="689"/>
      <c r="BB366" s="689"/>
      <c r="BC366" s="689"/>
      <c r="BD366" s="689"/>
      <c r="BE366" s="689"/>
      <c r="BF366" s="689"/>
      <c r="BG366" s="689"/>
      <c r="BH366" s="689"/>
      <c r="BI366" s="689"/>
      <c r="BJ366" s="689"/>
      <c r="BK366" s="689"/>
      <c r="BL366" s="689"/>
      <c r="BM366" s="689"/>
      <c r="BN366" s="689"/>
      <c r="BO366" s="689"/>
      <c r="BP366" s="689"/>
      <c r="BQ366" s="689"/>
      <c r="BR366" s="689"/>
      <c r="BS366" s="689"/>
      <c r="BT366" s="689"/>
      <c r="BU366" s="689"/>
      <c r="BV366" s="689"/>
      <c r="BW366" s="421"/>
    </row>
    <row r="367" ht="15.0" customHeight="1">
      <c r="A367" s="634"/>
      <c r="B367" s="421" t="str">
        <f>IF(ISTEXT(A367),SUMIF('Production Calendar'!$F$3:$F$171,'Garden Layout (to copy)'!$A367,'Production Calendar'!$G$3:$G$171),"")</f>
        <v/>
      </c>
      <c r="C367" s="656" t="str">
        <f t="shared" si="1"/>
        <v/>
      </c>
      <c r="D367" s="657" t="str">
        <f t="array" ref="D367">IF(ISBLANK(A367),"",XLOOKUP($A367,'Codified Game Plan'!$E$3:$E$477,'Codified Game Plan'!$G$3:$G$477,0))</f>
        <v/>
      </c>
      <c r="E367" s="657" t="str">
        <f>IF(ISBLANK(A367),"",MAXIFS('Codified Game Plan'!$I$3:$I$477,'Codified Game Plan'!$E$3:$E$477,A367))</f>
        <v/>
      </c>
      <c r="F367" s="658" t="str">
        <f t="shared" si="2"/>
        <v>      - </v>
      </c>
      <c r="G367" s="421"/>
      <c r="H367" s="421"/>
      <c r="I367" s="421"/>
      <c r="J367" s="421"/>
      <c r="K367" s="421"/>
      <c r="L367" s="421"/>
      <c r="M367" s="421"/>
      <c r="N367" s="421"/>
      <c r="O367" s="421"/>
      <c r="P367" s="421"/>
      <c r="Q367" s="421"/>
      <c r="R367" s="421"/>
      <c r="S367" s="421"/>
      <c r="T367" s="421"/>
      <c r="U367" s="689"/>
      <c r="V367" s="689"/>
      <c r="W367" s="689"/>
      <c r="X367" s="689"/>
      <c r="Y367" s="689"/>
      <c r="Z367" s="689"/>
      <c r="AA367" s="689"/>
      <c r="AB367" s="689"/>
      <c r="AC367" s="689"/>
      <c r="AD367" s="689"/>
      <c r="AE367" s="689"/>
      <c r="AF367" s="689"/>
      <c r="AG367" s="689"/>
      <c r="AH367" s="689"/>
      <c r="AI367" s="689"/>
      <c r="AJ367" s="689"/>
      <c r="AK367" s="689"/>
      <c r="AL367" s="689"/>
      <c r="AM367" s="689"/>
      <c r="AN367" s="689"/>
      <c r="AO367" s="689"/>
      <c r="AP367" s="689"/>
      <c r="AQ367" s="689"/>
      <c r="AR367" s="689"/>
      <c r="AS367" s="689"/>
      <c r="AT367" s="689"/>
      <c r="AU367" s="689"/>
      <c r="AV367" s="689"/>
      <c r="AW367" s="689"/>
      <c r="AX367" s="689"/>
      <c r="AY367" s="689"/>
      <c r="AZ367" s="689"/>
      <c r="BA367" s="689"/>
      <c r="BB367" s="689"/>
      <c r="BC367" s="689"/>
      <c r="BD367" s="689"/>
      <c r="BE367" s="689"/>
      <c r="BF367" s="689"/>
      <c r="BG367" s="689"/>
      <c r="BH367" s="689"/>
      <c r="BI367" s="689"/>
      <c r="BJ367" s="689"/>
      <c r="BK367" s="689"/>
      <c r="BL367" s="689"/>
      <c r="BM367" s="689"/>
      <c r="BN367" s="689"/>
      <c r="BO367" s="689"/>
      <c r="BP367" s="689"/>
      <c r="BQ367" s="689"/>
      <c r="BR367" s="689"/>
      <c r="BS367" s="689"/>
      <c r="BT367" s="689"/>
      <c r="BU367" s="689"/>
      <c r="BV367" s="689"/>
      <c r="BW367" s="421"/>
    </row>
    <row r="368" ht="15.0" customHeight="1">
      <c r="A368" s="634"/>
      <c r="B368" s="421" t="str">
        <f>IF(ISTEXT(A368),SUMIF('Production Calendar'!$F$3:$F$171,'Garden Layout (to copy)'!$A368,'Production Calendar'!$G$3:$G$171),"")</f>
        <v/>
      </c>
      <c r="C368" s="656" t="str">
        <f t="shared" si="1"/>
        <v/>
      </c>
      <c r="D368" s="657" t="str">
        <f t="array" ref="D368">IF(ISBLANK(A368),"",XLOOKUP($A368,'Codified Game Plan'!$E$3:$E$477,'Codified Game Plan'!$G$3:$G$477,0))</f>
        <v/>
      </c>
      <c r="E368" s="657" t="str">
        <f>IF(ISBLANK(A368),"",MAXIFS('Codified Game Plan'!$I$3:$I$477,'Codified Game Plan'!$E$3:$E$477,A368))</f>
        <v/>
      </c>
      <c r="F368" s="658" t="str">
        <f t="shared" si="2"/>
        <v>      - </v>
      </c>
      <c r="G368" s="421"/>
      <c r="H368" s="421"/>
      <c r="I368" s="421"/>
      <c r="J368" s="421"/>
      <c r="K368" s="421"/>
      <c r="L368" s="421"/>
      <c r="M368" s="421"/>
      <c r="N368" s="421"/>
      <c r="O368" s="421"/>
      <c r="P368" s="421"/>
      <c r="Q368" s="421"/>
      <c r="R368" s="421"/>
      <c r="S368" s="421"/>
      <c r="T368" s="421"/>
      <c r="U368" s="689"/>
      <c r="V368" s="689"/>
      <c r="W368" s="689"/>
      <c r="X368" s="689"/>
      <c r="Y368" s="689"/>
      <c r="Z368" s="689"/>
      <c r="AA368" s="689"/>
      <c r="AB368" s="689"/>
      <c r="AC368" s="689"/>
      <c r="AD368" s="689"/>
      <c r="AE368" s="689"/>
      <c r="AF368" s="689"/>
      <c r="AG368" s="689"/>
      <c r="AH368" s="689"/>
      <c r="AI368" s="689"/>
      <c r="AJ368" s="689"/>
      <c r="AK368" s="689"/>
      <c r="AL368" s="689"/>
      <c r="AM368" s="689"/>
      <c r="AN368" s="689"/>
      <c r="AO368" s="689"/>
      <c r="AP368" s="689"/>
      <c r="AQ368" s="689"/>
      <c r="AR368" s="689"/>
      <c r="AS368" s="689"/>
      <c r="AT368" s="689"/>
      <c r="AU368" s="689"/>
      <c r="AV368" s="689"/>
      <c r="AW368" s="689"/>
      <c r="AX368" s="689"/>
      <c r="AY368" s="689"/>
      <c r="AZ368" s="689"/>
      <c r="BA368" s="689"/>
      <c r="BB368" s="689"/>
      <c r="BC368" s="689"/>
      <c r="BD368" s="689"/>
      <c r="BE368" s="689"/>
      <c r="BF368" s="689"/>
      <c r="BG368" s="689"/>
      <c r="BH368" s="689"/>
      <c r="BI368" s="689"/>
      <c r="BJ368" s="689"/>
      <c r="BK368" s="689"/>
      <c r="BL368" s="689"/>
      <c r="BM368" s="689"/>
      <c r="BN368" s="689"/>
      <c r="BO368" s="689"/>
      <c r="BP368" s="689"/>
      <c r="BQ368" s="689"/>
      <c r="BR368" s="689"/>
      <c r="BS368" s="689"/>
      <c r="BT368" s="689"/>
      <c r="BU368" s="689"/>
      <c r="BV368" s="689"/>
      <c r="BW368" s="421"/>
    </row>
    <row r="369" ht="15.0" customHeight="1">
      <c r="A369" s="634"/>
      <c r="B369" s="421" t="str">
        <f>IF(ISTEXT(A369),SUMIF('Production Calendar'!$F$3:$F$171,'Garden Layout (to copy)'!$A369,'Production Calendar'!$G$3:$G$171),"")</f>
        <v/>
      </c>
      <c r="C369" s="656" t="str">
        <f t="shared" si="1"/>
        <v/>
      </c>
      <c r="D369" s="657" t="str">
        <f t="array" ref="D369">IF(ISBLANK(A369),"",XLOOKUP($A369,'Codified Game Plan'!$E$3:$E$477,'Codified Game Plan'!$G$3:$G$477,0))</f>
        <v/>
      </c>
      <c r="E369" s="657" t="str">
        <f>IF(ISBLANK(A369),"",MAXIFS('Codified Game Plan'!$I$3:$I$477,'Codified Game Plan'!$E$3:$E$477,A369))</f>
        <v/>
      </c>
      <c r="F369" s="658" t="str">
        <f t="shared" si="2"/>
        <v>      - </v>
      </c>
      <c r="G369" s="421"/>
      <c r="H369" s="421"/>
      <c r="I369" s="421"/>
      <c r="J369" s="421"/>
      <c r="K369" s="421"/>
      <c r="L369" s="421"/>
      <c r="M369" s="421"/>
      <c r="N369" s="421"/>
      <c r="O369" s="421"/>
      <c r="P369" s="421"/>
      <c r="Q369" s="421"/>
      <c r="R369" s="421"/>
      <c r="S369" s="421"/>
      <c r="T369" s="421"/>
      <c r="U369" s="689"/>
      <c r="V369" s="689"/>
      <c r="W369" s="689"/>
      <c r="X369" s="689"/>
      <c r="Y369" s="689"/>
      <c r="Z369" s="689"/>
      <c r="AA369" s="689"/>
      <c r="AB369" s="689"/>
      <c r="AC369" s="689"/>
      <c r="AD369" s="689"/>
      <c r="AE369" s="689"/>
      <c r="AF369" s="689"/>
      <c r="AG369" s="689"/>
      <c r="AH369" s="689"/>
      <c r="AI369" s="689"/>
      <c r="AJ369" s="689"/>
      <c r="AK369" s="689"/>
      <c r="AL369" s="689"/>
      <c r="AM369" s="689"/>
      <c r="AN369" s="689"/>
      <c r="AO369" s="689"/>
      <c r="AP369" s="689"/>
      <c r="AQ369" s="689"/>
      <c r="AR369" s="689"/>
      <c r="AS369" s="689"/>
      <c r="AT369" s="689"/>
      <c r="AU369" s="689"/>
      <c r="AV369" s="689"/>
      <c r="AW369" s="689"/>
      <c r="AX369" s="689"/>
      <c r="AY369" s="689"/>
      <c r="AZ369" s="689"/>
      <c r="BA369" s="689"/>
      <c r="BB369" s="689"/>
      <c r="BC369" s="689"/>
      <c r="BD369" s="689"/>
      <c r="BE369" s="689"/>
      <c r="BF369" s="689"/>
      <c r="BG369" s="689"/>
      <c r="BH369" s="689"/>
      <c r="BI369" s="689"/>
      <c r="BJ369" s="689"/>
      <c r="BK369" s="689"/>
      <c r="BL369" s="689"/>
      <c r="BM369" s="689"/>
      <c r="BN369" s="689"/>
      <c r="BO369" s="689"/>
      <c r="BP369" s="689"/>
      <c r="BQ369" s="689"/>
      <c r="BR369" s="689"/>
      <c r="BS369" s="689"/>
      <c r="BT369" s="689"/>
      <c r="BU369" s="689"/>
      <c r="BV369" s="689"/>
      <c r="BW369" s="421"/>
    </row>
    <row r="370" ht="15.0" customHeight="1">
      <c r="A370" s="634"/>
      <c r="B370" s="421" t="str">
        <f>IF(ISTEXT(A370),SUMIF('Production Calendar'!$F$3:$F$171,'Garden Layout (to copy)'!$A370,'Production Calendar'!$G$3:$G$171),"")</f>
        <v/>
      </c>
      <c r="C370" s="656" t="str">
        <f t="shared" si="1"/>
        <v/>
      </c>
      <c r="D370" s="657" t="str">
        <f t="array" ref="D370">IF(ISBLANK(A370),"",XLOOKUP($A370,'Codified Game Plan'!$E$3:$E$477,'Codified Game Plan'!$G$3:$G$477,0))</f>
        <v/>
      </c>
      <c r="E370" s="657" t="str">
        <f>IF(ISBLANK(A370),"",MAXIFS('Codified Game Plan'!$I$3:$I$477,'Codified Game Plan'!$E$3:$E$477,A370))</f>
        <v/>
      </c>
      <c r="F370" s="658" t="str">
        <f t="shared" si="2"/>
        <v>      - </v>
      </c>
      <c r="G370" s="421"/>
      <c r="H370" s="421"/>
      <c r="I370" s="421"/>
      <c r="J370" s="421"/>
      <c r="K370" s="421"/>
      <c r="L370" s="421"/>
      <c r="M370" s="421"/>
      <c r="N370" s="421"/>
      <c r="O370" s="421"/>
      <c r="P370" s="421"/>
      <c r="Q370" s="421"/>
      <c r="R370" s="421"/>
      <c r="S370" s="421"/>
      <c r="T370" s="421"/>
      <c r="U370" s="689"/>
      <c r="V370" s="689"/>
      <c r="W370" s="689"/>
      <c r="X370" s="689"/>
      <c r="Y370" s="689"/>
      <c r="Z370" s="689"/>
      <c r="AA370" s="689"/>
      <c r="AB370" s="689"/>
      <c r="AC370" s="689"/>
      <c r="AD370" s="689"/>
      <c r="AE370" s="689"/>
      <c r="AF370" s="689"/>
      <c r="AG370" s="689"/>
      <c r="AH370" s="689"/>
      <c r="AI370" s="689"/>
      <c r="AJ370" s="689"/>
      <c r="AK370" s="689"/>
      <c r="AL370" s="689"/>
      <c r="AM370" s="689"/>
      <c r="AN370" s="689"/>
      <c r="AO370" s="689"/>
      <c r="AP370" s="689"/>
      <c r="AQ370" s="689"/>
      <c r="AR370" s="689"/>
      <c r="AS370" s="689"/>
      <c r="AT370" s="689"/>
      <c r="AU370" s="689"/>
      <c r="AV370" s="689"/>
      <c r="AW370" s="689"/>
      <c r="AX370" s="689"/>
      <c r="AY370" s="689"/>
      <c r="AZ370" s="689"/>
      <c r="BA370" s="689"/>
      <c r="BB370" s="689"/>
      <c r="BC370" s="689"/>
      <c r="BD370" s="689"/>
      <c r="BE370" s="689"/>
      <c r="BF370" s="689"/>
      <c r="BG370" s="689"/>
      <c r="BH370" s="689"/>
      <c r="BI370" s="689"/>
      <c r="BJ370" s="689"/>
      <c r="BK370" s="689"/>
      <c r="BL370" s="689"/>
      <c r="BM370" s="689"/>
      <c r="BN370" s="689"/>
      <c r="BO370" s="689"/>
      <c r="BP370" s="689"/>
      <c r="BQ370" s="689"/>
      <c r="BR370" s="689"/>
      <c r="BS370" s="689"/>
      <c r="BT370" s="689"/>
      <c r="BU370" s="689"/>
      <c r="BV370" s="689"/>
      <c r="BW370" s="421"/>
    </row>
    <row r="371" ht="15.0" customHeight="1">
      <c r="A371" s="634"/>
      <c r="B371" s="421" t="str">
        <f>IF(ISTEXT(A371),SUMIF('Production Calendar'!$F$3:$F$171,'Garden Layout (to copy)'!$A371,'Production Calendar'!$G$3:$G$171),"")</f>
        <v/>
      </c>
      <c r="C371" s="656" t="str">
        <f t="shared" si="1"/>
        <v/>
      </c>
      <c r="D371" s="657" t="str">
        <f t="array" ref="D371">IF(ISBLANK(A371),"",XLOOKUP($A371,'Codified Game Plan'!$E$3:$E$477,'Codified Game Plan'!$G$3:$G$477,0))</f>
        <v/>
      </c>
      <c r="E371" s="657" t="str">
        <f>IF(ISBLANK(A371),"",MAXIFS('Codified Game Plan'!$I$3:$I$477,'Codified Game Plan'!$E$3:$E$477,A371))</f>
        <v/>
      </c>
      <c r="F371" s="658" t="str">
        <f t="shared" si="2"/>
        <v>      - </v>
      </c>
      <c r="G371" s="421"/>
      <c r="H371" s="421"/>
      <c r="I371" s="421"/>
      <c r="J371" s="421"/>
      <c r="K371" s="421"/>
      <c r="L371" s="421"/>
      <c r="M371" s="421"/>
      <c r="N371" s="421"/>
      <c r="O371" s="421"/>
      <c r="P371" s="421"/>
      <c r="Q371" s="421"/>
      <c r="R371" s="421"/>
      <c r="S371" s="421"/>
      <c r="T371" s="421"/>
      <c r="U371" s="689"/>
      <c r="V371" s="689"/>
      <c r="W371" s="689"/>
      <c r="X371" s="689"/>
      <c r="Y371" s="689"/>
      <c r="Z371" s="689"/>
      <c r="AA371" s="689"/>
      <c r="AB371" s="689"/>
      <c r="AC371" s="689"/>
      <c r="AD371" s="689"/>
      <c r="AE371" s="689"/>
      <c r="AF371" s="689"/>
      <c r="AG371" s="689"/>
      <c r="AH371" s="689"/>
      <c r="AI371" s="689"/>
      <c r="AJ371" s="689"/>
      <c r="AK371" s="689"/>
      <c r="AL371" s="689"/>
      <c r="AM371" s="689"/>
      <c r="AN371" s="689"/>
      <c r="AO371" s="689"/>
      <c r="AP371" s="689"/>
      <c r="AQ371" s="689"/>
      <c r="AR371" s="689"/>
      <c r="AS371" s="689"/>
      <c r="AT371" s="689"/>
      <c r="AU371" s="689"/>
      <c r="AV371" s="689"/>
      <c r="AW371" s="689"/>
      <c r="AX371" s="689"/>
      <c r="AY371" s="689"/>
      <c r="AZ371" s="689"/>
      <c r="BA371" s="689"/>
      <c r="BB371" s="689"/>
      <c r="BC371" s="689"/>
      <c r="BD371" s="689"/>
      <c r="BE371" s="689"/>
      <c r="BF371" s="689"/>
      <c r="BG371" s="689"/>
      <c r="BH371" s="689"/>
      <c r="BI371" s="689"/>
      <c r="BJ371" s="689"/>
      <c r="BK371" s="689"/>
      <c r="BL371" s="689"/>
      <c r="BM371" s="689"/>
      <c r="BN371" s="689"/>
      <c r="BO371" s="689"/>
      <c r="BP371" s="689"/>
      <c r="BQ371" s="689"/>
      <c r="BR371" s="689"/>
      <c r="BS371" s="689"/>
      <c r="BT371" s="689"/>
      <c r="BU371" s="689"/>
      <c r="BV371" s="689"/>
      <c r="BW371" s="421"/>
    </row>
    <row r="372" ht="15.0" customHeight="1">
      <c r="A372" s="634"/>
      <c r="B372" s="421" t="str">
        <f>IF(ISTEXT(A372),SUMIF('Production Calendar'!$F$3:$F$171,'Garden Layout (to copy)'!$A372,'Production Calendar'!$G$3:$G$171),"")</f>
        <v/>
      </c>
      <c r="C372" s="656" t="str">
        <f t="shared" si="1"/>
        <v/>
      </c>
      <c r="D372" s="657" t="str">
        <f t="array" ref="D372">IF(ISBLANK(A372),"",XLOOKUP($A372,'Codified Game Plan'!$E$3:$E$477,'Codified Game Plan'!$G$3:$G$477,0))</f>
        <v/>
      </c>
      <c r="E372" s="657" t="str">
        <f>IF(ISBLANK(A372),"",MAXIFS('Codified Game Plan'!$I$3:$I$477,'Codified Game Plan'!$E$3:$E$477,A372))</f>
        <v/>
      </c>
      <c r="F372" s="658" t="str">
        <f t="shared" si="2"/>
        <v>      - </v>
      </c>
      <c r="G372" s="421"/>
      <c r="H372" s="421"/>
      <c r="I372" s="421"/>
      <c r="J372" s="421"/>
      <c r="K372" s="421"/>
      <c r="L372" s="421"/>
      <c r="M372" s="421"/>
      <c r="N372" s="421"/>
      <c r="O372" s="421"/>
      <c r="P372" s="421"/>
      <c r="Q372" s="421"/>
      <c r="R372" s="421"/>
      <c r="S372" s="421"/>
      <c r="T372" s="421"/>
      <c r="U372" s="689"/>
      <c r="V372" s="689"/>
      <c r="W372" s="689"/>
      <c r="X372" s="689"/>
      <c r="Y372" s="689"/>
      <c r="Z372" s="689"/>
      <c r="AA372" s="689"/>
      <c r="AB372" s="689"/>
      <c r="AC372" s="689"/>
      <c r="AD372" s="689"/>
      <c r="AE372" s="689"/>
      <c r="AF372" s="689"/>
      <c r="AG372" s="689"/>
      <c r="AH372" s="689"/>
      <c r="AI372" s="689"/>
      <c r="AJ372" s="689"/>
      <c r="AK372" s="689"/>
      <c r="AL372" s="689"/>
      <c r="AM372" s="689"/>
      <c r="AN372" s="689"/>
      <c r="AO372" s="689"/>
      <c r="AP372" s="689"/>
      <c r="AQ372" s="689"/>
      <c r="AR372" s="689"/>
      <c r="AS372" s="689"/>
      <c r="AT372" s="689"/>
      <c r="AU372" s="689"/>
      <c r="AV372" s="689"/>
      <c r="AW372" s="689"/>
      <c r="AX372" s="689"/>
      <c r="AY372" s="689"/>
      <c r="AZ372" s="689"/>
      <c r="BA372" s="689"/>
      <c r="BB372" s="689"/>
      <c r="BC372" s="689"/>
      <c r="BD372" s="689"/>
      <c r="BE372" s="689"/>
      <c r="BF372" s="689"/>
      <c r="BG372" s="689"/>
      <c r="BH372" s="689"/>
      <c r="BI372" s="689"/>
      <c r="BJ372" s="689"/>
      <c r="BK372" s="689"/>
      <c r="BL372" s="689"/>
      <c r="BM372" s="689"/>
      <c r="BN372" s="689"/>
      <c r="BO372" s="689"/>
      <c r="BP372" s="689"/>
      <c r="BQ372" s="689"/>
      <c r="BR372" s="689"/>
      <c r="BS372" s="689"/>
      <c r="BT372" s="689"/>
      <c r="BU372" s="689"/>
      <c r="BV372" s="689"/>
      <c r="BW372" s="421"/>
    </row>
    <row r="373" ht="15.0" customHeight="1">
      <c r="A373" s="634"/>
      <c r="B373" s="421" t="str">
        <f>IF(ISTEXT(A373),SUMIF('Production Calendar'!$F$3:$F$171,'Garden Layout (to copy)'!$A373,'Production Calendar'!$G$3:$G$171),"")</f>
        <v/>
      </c>
      <c r="C373" s="656" t="str">
        <f t="shared" si="1"/>
        <v/>
      </c>
      <c r="D373" s="657" t="str">
        <f t="array" ref="D373">IF(ISBLANK(A373),"",XLOOKUP($A373,'Codified Game Plan'!$E$3:$E$477,'Codified Game Plan'!$G$3:$G$477,0))</f>
        <v/>
      </c>
      <c r="E373" s="657" t="str">
        <f>IF(ISBLANK(A373),"",MAXIFS('Codified Game Plan'!$I$3:$I$477,'Codified Game Plan'!$E$3:$E$477,A373))</f>
        <v/>
      </c>
      <c r="F373" s="658" t="str">
        <f t="shared" si="2"/>
        <v>      - </v>
      </c>
      <c r="G373" s="421"/>
      <c r="H373" s="421"/>
      <c r="I373" s="421"/>
      <c r="J373" s="421"/>
      <c r="K373" s="421"/>
      <c r="L373" s="421"/>
      <c r="M373" s="421"/>
      <c r="N373" s="421"/>
      <c r="O373" s="421"/>
      <c r="P373" s="421"/>
      <c r="Q373" s="421"/>
      <c r="R373" s="421"/>
      <c r="S373" s="421"/>
      <c r="T373" s="421"/>
      <c r="U373" s="689"/>
      <c r="V373" s="689"/>
      <c r="W373" s="689"/>
      <c r="X373" s="689"/>
      <c r="Y373" s="689"/>
      <c r="Z373" s="689"/>
      <c r="AA373" s="689"/>
      <c r="AB373" s="689"/>
      <c r="AC373" s="689"/>
      <c r="AD373" s="689"/>
      <c r="AE373" s="689"/>
      <c r="AF373" s="689"/>
      <c r="AG373" s="689"/>
      <c r="AH373" s="689"/>
      <c r="AI373" s="689"/>
      <c r="AJ373" s="689"/>
      <c r="AK373" s="689"/>
      <c r="AL373" s="689"/>
      <c r="AM373" s="689"/>
      <c r="AN373" s="689"/>
      <c r="AO373" s="689"/>
      <c r="AP373" s="689"/>
      <c r="AQ373" s="689"/>
      <c r="AR373" s="689"/>
      <c r="AS373" s="689"/>
      <c r="AT373" s="689"/>
      <c r="AU373" s="689"/>
      <c r="AV373" s="689"/>
      <c r="AW373" s="689"/>
      <c r="AX373" s="689"/>
      <c r="AY373" s="689"/>
      <c r="AZ373" s="689"/>
      <c r="BA373" s="689"/>
      <c r="BB373" s="689"/>
      <c r="BC373" s="689"/>
      <c r="BD373" s="689"/>
      <c r="BE373" s="689"/>
      <c r="BF373" s="689"/>
      <c r="BG373" s="689"/>
      <c r="BH373" s="689"/>
      <c r="BI373" s="689"/>
      <c r="BJ373" s="689"/>
      <c r="BK373" s="689"/>
      <c r="BL373" s="689"/>
      <c r="BM373" s="689"/>
      <c r="BN373" s="689"/>
      <c r="BO373" s="689"/>
      <c r="BP373" s="689"/>
      <c r="BQ373" s="689"/>
      <c r="BR373" s="689"/>
      <c r="BS373" s="689"/>
      <c r="BT373" s="689"/>
      <c r="BU373" s="689"/>
      <c r="BV373" s="689"/>
      <c r="BW373" s="421"/>
    </row>
    <row r="374" ht="15.0" customHeight="1">
      <c r="A374" s="634"/>
      <c r="B374" s="421" t="str">
        <f>IF(ISTEXT(A374),SUMIF('Production Calendar'!$F$3:$F$171,'Garden Layout (to copy)'!$A374,'Production Calendar'!$G$3:$G$171),"")</f>
        <v/>
      </c>
      <c r="C374" s="656" t="str">
        <f t="shared" si="1"/>
        <v/>
      </c>
      <c r="D374" s="657" t="str">
        <f t="array" ref="D374">IF(ISBLANK(A374),"",XLOOKUP($A374,'Codified Game Plan'!$E$3:$E$477,'Codified Game Plan'!$G$3:$G$477,0))</f>
        <v/>
      </c>
      <c r="E374" s="657" t="str">
        <f>IF(ISBLANK(A374),"",MAXIFS('Codified Game Plan'!$I$3:$I$477,'Codified Game Plan'!$E$3:$E$477,A374))</f>
        <v/>
      </c>
      <c r="F374" s="658" t="str">
        <f t="shared" si="2"/>
        <v>      - </v>
      </c>
      <c r="G374" s="421"/>
      <c r="H374" s="421"/>
      <c r="I374" s="421"/>
      <c r="J374" s="421"/>
      <c r="K374" s="421"/>
      <c r="L374" s="421"/>
      <c r="M374" s="421"/>
      <c r="N374" s="421"/>
      <c r="O374" s="421"/>
      <c r="P374" s="421"/>
      <c r="Q374" s="421"/>
      <c r="R374" s="421"/>
      <c r="S374" s="421"/>
      <c r="T374" s="421"/>
      <c r="U374" s="689"/>
      <c r="V374" s="689"/>
      <c r="W374" s="689"/>
      <c r="X374" s="689"/>
      <c r="Y374" s="689"/>
      <c r="Z374" s="689"/>
      <c r="AA374" s="689"/>
      <c r="AB374" s="689"/>
      <c r="AC374" s="689"/>
      <c r="AD374" s="689"/>
      <c r="AE374" s="689"/>
      <c r="AF374" s="689"/>
      <c r="AG374" s="689"/>
      <c r="AH374" s="689"/>
      <c r="AI374" s="689"/>
      <c r="AJ374" s="689"/>
      <c r="AK374" s="689"/>
      <c r="AL374" s="689"/>
      <c r="AM374" s="689"/>
      <c r="AN374" s="689"/>
      <c r="AO374" s="689"/>
      <c r="AP374" s="689"/>
      <c r="AQ374" s="689"/>
      <c r="AR374" s="689"/>
      <c r="AS374" s="689"/>
      <c r="AT374" s="689"/>
      <c r="AU374" s="689"/>
      <c r="AV374" s="689"/>
      <c r="AW374" s="689"/>
      <c r="AX374" s="689"/>
      <c r="AY374" s="689"/>
      <c r="AZ374" s="689"/>
      <c r="BA374" s="689"/>
      <c r="BB374" s="689"/>
      <c r="BC374" s="689"/>
      <c r="BD374" s="689"/>
      <c r="BE374" s="689"/>
      <c r="BF374" s="689"/>
      <c r="BG374" s="689"/>
      <c r="BH374" s="689"/>
      <c r="BI374" s="689"/>
      <c r="BJ374" s="689"/>
      <c r="BK374" s="689"/>
      <c r="BL374" s="689"/>
      <c r="BM374" s="689"/>
      <c r="BN374" s="689"/>
      <c r="BO374" s="689"/>
      <c r="BP374" s="689"/>
      <c r="BQ374" s="689"/>
      <c r="BR374" s="689"/>
      <c r="BS374" s="689"/>
      <c r="BT374" s="689"/>
      <c r="BU374" s="689"/>
      <c r="BV374" s="689"/>
      <c r="BW374" s="421"/>
    </row>
    <row r="375" ht="15.0" customHeight="1">
      <c r="A375" s="634"/>
      <c r="B375" s="421" t="str">
        <f>IF(ISTEXT(A375),SUMIF('Production Calendar'!$F$3:$F$171,'Garden Layout (to copy)'!$A375,'Production Calendar'!$G$3:$G$171),"")</f>
        <v/>
      </c>
      <c r="C375" s="656" t="str">
        <f t="shared" si="1"/>
        <v/>
      </c>
      <c r="D375" s="657" t="str">
        <f t="array" ref="D375">IF(ISBLANK(A375),"",XLOOKUP($A375,'Codified Game Plan'!$E$3:$E$477,'Codified Game Plan'!$G$3:$G$477,0))</f>
        <v/>
      </c>
      <c r="E375" s="657" t="str">
        <f>IF(ISBLANK(A375),"",MAXIFS('Codified Game Plan'!$I$3:$I$477,'Codified Game Plan'!$E$3:$E$477,A375))</f>
        <v/>
      </c>
      <c r="F375" s="658" t="str">
        <f t="shared" si="2"/>
        <v>      - </v>
      </c>
      <c r="G375" s="421"/>
      <c r="H375" s="421"/>
      <c r="I375" s="421"/>
      <c r="J375" s="421"/>
      <c r="K375" s="421"/>
      <c r="L375" s="421"/>
      <c r="M375" s="421"/>
      <c r="N375" s="421"/>
      <c r="O375" s="421"/>
      <c r="P375" s="421"/>
      <c r="Q375" s="421"/>
      <c r="R375" s="421"/>
      <c r="S375" s="421"/>
      <c r="T375" s="421"/>
      <c r="U375" s="689"/>
      <c r="V375" s="689"/>
      <c r="W375" s="689"/>
      <c r="X375" s="689"/>
      <c r="Y375" s="689"/>
      <c r="Z375" s="689"/>
      <c r="AA375" s="689"/>
      <c r="AB375" s="689"/>
      <c r="AC375" s="689"/>
      <c r="AD375" s="689"/>
      <c r="AE375" s="689"/>
      <c r="AF375" s="689"/>
      <c r="AG375" s="689"/>
      <c r="AH375" s="689"/>
      <c r="AI375" s="689"/>
      <c r="AJ375" s="689"/>
      <c r="AK375" s="689"/>
      <c r="AL375" s="689"/>
      <c r="AM375" s="689"/>
      <c r="AN375" s="689"/>
      <c r="AO375" s="689"/>
      <c r="AP375" s="689"/>
      <c r="AQ375" s="689"/>
      <c r="AR375" s="689"/>
      <c r="AS375" s="689"/>
      <c r="AT375" s="689"/>
      <c r="AU375" s="689"/>
      <c r="AV375" s="689"/>
      <c r="AW375" s="689"/>
      <c r="AX375" s="689"/>
      <c r="AY375" s="689"/>
      <c r="AZ375" s="689"/>
      <c r="BA375" s="689"/>
      <c r="BB375" s="689"/>
      <c r="BC375" s="689"/>
      <c r="BD375" s="689"/>
      <c r="BE375" s="689"/>
      <c r="BF375" s="689"/>
      <c r="BG375" s="689"/>
      <c r="BH375" s="689"/>
      <c r="BI375" s="689"/>
      <c r="BJ375" s="689"/>
      <c r="BK375" s="689"/>
      <c r="BL375" s="689"/>
      <c r="BM375" s="689"/>
      <c r="BN375" s="689"/>
      <c r="BO375" s="689"/>
      <c r="BP375" s="689"/>
      <c r="BQ375" s="689"/>
      <c r="BR375" s="689"/>
      <c r="BS375" s="689"/>
      <c r="BT375" s="689"/>
      <c r="BU375" s="689"/>
      <c r="BV375" s="689"/>
      <c r="BW375" s="421"/>
    </row>
    <row r="376" ht="15.0" customHeight="1">
      <c r="A376" s="634"/>
      <c r="B376" s="421" t="str">
        <f>IF(ISTEXT(A376),SUMIF('Production Calendar'!$F$3:$F$171,'Garden Layout (to copy)'!$A376,'Production Calendar'!$G$3:$G$171),"")</f>
        <v/>
      </c>
      <c r="C376" s="656" t="str">
        <f t="shared" si="1"/>
        <v/>
      </c>
      <c r="D376" s="657" t="str">
        <f t="array" ref="D376">IF(ISBLANK(A376),"",XLOOKUP($A376,'Codified Game Plan'!$E$3:$E$477,'Codified Game Plan'!$G$3:$G$477,0))</f>
        <v/>
      </c>
      <c r="E376" s="657" t="str">
        <f>IF(ISBLANK(A376),"",MAXIFS('Codified Game Plan'!$I$3:$I$477,'Codified Game Plan'!$E$3:$E$477,A376))</f>
        <v/>
      </c>
      <c r="F376" s="658" t="str">
        <f t="shared" si="2"/>
        <v>      - </v>
      </c>
      <c r="G376" s="421"/>
      <c r="H376" s="421"/>
      <c r="I376" s="421"/>
      <c r="J376" s="421"/>
      <c r="K376" s="421"/>
      <c r="L376" s="421"/>
      <c r="M376" s="421"/>
      <c r="N376" s="421"/>
      <c r="O376" s="421"/>
      <c r="P376" s="421"/>
      <c r="Q376" s="421"/>
      <c r="R376" s="421"/>
      <c r="S376" s="421"/>
      <c r="T376" s="421"/>
      <c r="U376" s="689"/>
      <c r="V376" s="689"/>
      <c r="W376" s="689"/>
      <c r="X376" s="689"/>
      <c r="Y376" s="689"/>
      <c r="Z376" s="689"/>
      <c r="AA376" s="689"/>
      <c r="AB376" s="689"/>
      <c r="AC376" s="689"/>
      <c r="AD376" s="689"/>
      <c r="AE376" s="689"/>
      <c r="AF376" s="689"/>
      <c r="AG376" s="689"/>
      <c r="AH376" s="689"/>
      <c r="AI376" s="689"/>
      <c r="AJ376" s="689"/>
      <c r="AK376" s="689"/>
      <c r="AL376" s="689"/>
      <c r="AM376" s="689"/>
      <c r="AN376" s="689"/>
      <c r="AO376" s="689"/>
      <c r="AP376" s="689"/>
      <c r="AQ376" s="689"/>
      <c r="AR376" s="689"/>
      <c r="AS376" s="689"/>
      <c r="AT376" s="689"/>
      <c r="AU376" s="689"/>
      <c r="AV376" s="689"/>
      <c r="AW376" s="689"/>
      <c r="AX376" s="689"/>
      <c r="AY376" s="689"/>
      <c r="AZ376" s="689"/>
      <c r="BA376" s="689"/>
      <c r="BB376" s="689"/>
      <c r="BC376" s="689"/>
      <c r="BD376" s="689"/>
      <c r="BE376" s="689"/>
      <c r="BF376" s="689"/>
      <c r="BG376" s="689"/>
      <c r="BH376" s="689"/>
      <c r="BI376" s="689"/>
      <c r="BJ376" s="689"/>
      <c r="BK376" s="689"/>
      <c r="BL376" s="689"/>
      <c r="BM376" s="689"/>
      <c r="BN376" s="689"/>
      <c r="BO376" s="689"/>
      <c r="BP376" s="689"/>
      <c r="BQ376" s="689"/>
      <c r="BR376" s="689"/>
      <c r="BS376" s="689"/>
      <c r="BT376" s="689"/>
      <c r="BU376" s="689"/>
      <c r="BV376" s="689"/>
      <c r="BW376" s="421"/>
    </row>
    <row r="377" ht="15.0" customHeight="1">
      <c r="A377" s="634"/>
      <c r="B377" s="421" t="str">
        <f>IF(ISTEXT(A377),SUMIF('Production Calendar'!$F$3:$F$171,'Garden Layout (to copy)'!$A377,'Production Calendar'!$G$3:$G$171),"")</f>
        <v/>
      </c>
      <c r="C377" s="656" t="str">
        <f t="shared" si="1"/>
        <v/>
      </c>
      <c r="D377" s="657" t="str">
        <f t="array" ref="D377">IF(ISBLANK(A377),"",XLOOKUP($A377,'Codified Game Plan'!$E$3:$E$477,'Codified Game Plan'!$G$3:$G$477,0))</f>
        <v/>
      </c>
      <c r="E377" s="657" t="str">
        <f>IF(ISBLANK(A377),"",MAXIFS('Codified Game Plan'!$I$3:$I$477,'Codified Game Plan'!$E$3:$E$477,A377))</f>
        <v/>
      </c>
      <c r="F377" s="658" t="str">
        <f t="shared" si="2"/>
        <v>      - </v>
      </c>
      <c r="G377" s="421"/>
      <c r="H377" s="421"/>
      <c r="I377" s="421"/>
      <c r="J377" s="421"/>
      <c r="K377" s="421"/>
      <c r="L377" s="421"/>
      <c r="M377" s="421"/>
      <c r="N377" s="421"/>
      <c r="O377" s="421"/>
      <c r="P377" s="421"/>
      <c r="Q377" s="421"/>
      <c r="R377" s="421"/>
      <c r="S377" s="421"/>
      <c r="T377" s="421"/>
      <c r="U377" s="689"/>
      <c r="V377" s="689"/>
      <c r="W377" s="689"/>
      <c r="X377" s="689"/>
      <c r="Y377" s="689"/>
      <c r="Z377" s="689"/>
      <c r="AA377" s="689"/>
      <c r="AB377" s="689"/>
      <c r="AC377" s="689"/>
      <c r="AD377" s="689"/>
      <c r="AE377" s="689"/>
      <c r="AF377" s="689"/>
      <c r="AG377" s="689"/>
      <c r="AH377" s="689"/>
      <c r="AI377" s="689"/>
      <c r="AJ377" s="689"/>
      <c r="AK377" s="689"/>
      <c r="AL377" s="689"/>
      <c r="AM377" s="689"/>
      <c r="AN377" s="689"/>
      <c r="AO377" s="689"/>
      <c r="AP377" s="689"/>
      <c r="AQ377" s="689"/>
      <c r="AR377" s="689"/>
      <c r="AS377" s="689"/>
      <c r="AT377" s="689"/>
      <c r="AU377" s="689"/>
      <c r="AV377" s="689"/>
      <c r="AW377" s="689"/>
      <c r="AX377" s="689"/>
      <c r="AY377" s="689"/>
      <c r="AZ377" s="689"/>
      <c r="BA377" s="689"/>
      <c r="BB377" s="689"/>
      <c r="BC377" s="689"/>
      <c r="BD377" s="689"/>
      <c r="BE377" s="689"/>
      <c r="BF377" s="689"/>
      <c r="BG377" s="689"/>
      <c r="BH377" s="689"/>
      <c r="BI377" s="689"/>
      <c r="BJ377" s="689"/>
      <c r="BK377" s="689"/>
      <c r="BL377" s="689"/>
      <c r="BM377" s="689"/>
      <c r="BN377" s="689"/>
      <c r="BO377" s="689"/>
      <c r="BP377" s="689"/>
      <c r="BQ377" s="689"/>
      <c r="BR377" s="689"/>
      <c r="BS377" s="689"/>
      <c r="BT377" s="689"/>
      <c r="BU377" s="689"/>
      <c r="BV377" s="689"/>
      <c r="BW377" s="421"/>
    </row>
    <row r="378" ht="15.0" customHeight="1">
      <c r="A378" s="634"/>
      <c r="B378" s="421" t="str">
        <f>IF(ISTEXT(A378),SUMIF('Production Calendar'!$F$3:$F$171,'Garden Layout (to copy)'!$A378,'Production Calendar'!$G$3:$G$171),"")</f>
        <v/>
      </c>
      <c r="C378" s="656" t="str">
        <f t="shared" si="1"/>
        <v/>
      </c>
      <c r="D378" s="657" t="str">
        <f t="array" ref="D378">IF(ISBLANK(A378),"",XLOOKUP($A378,'Codified Game Plan'!$E$3:$E$477,'Codified Game Plan'!$G$3:$G$477,0))</f>
        <v/>
      </c>
      <c r="E378" s="657" t="str">
        <f>IF(ISBLANK(A378),"",MAXIFS('Codified Game Plan'!$I$3:$I$477,'Codified Game Plan'!$E$3:$E$477,A378))</f>
        <v/>
      </c>
      <c r="F378" s="658" t="str">
        <f t="shared" si="2"/>
        <v>      - </v>
      </c>
      <c r="G378" s="421"/>
      <c r="H378" s="421"/>
      <c r="I378" s="421"/>
      <c r="J378" s="421"/>
      <c r="K378" s="421"/>
      <c r="L378" s="421"/>
      <c r="M378" s="421"/>
      <c r="N378" s="421"/>
      <c r="O378" s="421"/>
      <c r="P378" s="421"/>
      <c r="Q378" s="421"/>
      <c r="R378" s="421"/>
      <c r="S378" s="421"/>
      <c r="T378" s="421"/>
      <c r="U378" s="689"/>
      <c r="V378" s="689"/>
      <c r="W378" s="689"/>
      <c r="X378" s="689"/>
      <c r="Y378" s="689"/>
      <c r="Z378" s="689"/>
      <c r="AA378" s="689"/>
      <c r="AB378" s="689"/>
      <c r="AC378" s="689"/>
      <c r="AD378" s="689"/>
      <c r="AE378" s="689"/>
      <c r="AF378" s="689"/>
      <c r="AG378" s="689"/>
      <c r="AH378" s="689"/>
      <c r="AI378" s="689"/>
      <c r="AJ378" s="689"/>
      <c r="AK378" s="689"/>
      <c r="AL378" s="689"/>
      <c r="AM378" s="689"/>
      <c r="AN378" s="689"/>
      <c r="AO378" s="689"/>
      <c r="AP378" s="689"/>
      <c r="AQ378" s="689"/>
      <c r="AR378" s="689"/>
      <c r="AS378" s="689"/>
      <c r="AT378" s="689"/>
      <c r="AU378" s="689"/>
      <c r="AV378" s="689"/>
      <c r="AW378" s="689"/>
      <c r="AX378" s="689"/>
      <c r="AY378" s="689"/>
      <c r="AZ378" s="689"/>
      <c r="BA378" s="689"/>
      <c r="BB378" s="689"/>
      <c r="BC378" s="689"/>
      <c r="BD378" s="689"/>
      <c r="BE378" s="689"/>
      <c r="BF378" s="689"/>
      <c r="BG378" s="689"/>
      <c r="BH378" s="689"/>
      <c r="BI378" s="689"/>
      <c r="BJ378" s="689"/>
      <c r="BK378" s="689"/>
      <c r="BL378" s="689"/>
      <c r="BM378" s="689"/>
      <c r="BN378" s="689"/>
      <c r="BO378" s="689"/>
      <c r="BP378" s="689"/>
      <c r="BQ378" s="689"/>
      <c r="BR378" s="689"/>
      <c r="BS378" s="689"/>
      <c r="BT378" s="689"/>
      <c r="BU378" s="689"/>
      <c r="BV378" s="689"/>
      <c r="BW378" s="421"/>
    </row>
    <row r="379" ht="15.0" customHeight="1">
      <c r="A379" s="634"/>
      <c r="B379" s="421" t="str">
        <f>IF(ISTEXT(A379),SUMIF('Production Calendar'!$F$3:$F$171,'Garden Layout (to copy)'!$A379,'Production Calendar'!$G$3:$G$171),"")</f>
        <v/>
      </c>
      <c r="C379" s="656" t="str">
        <f t="shared" si="1"/>
        <v/>
      </c>
      <c r="D379" s="657" t="str">
        <f t="array" ref="D379">IF(ISBLANK(A379),"",XLOOKUP($A379,'Codified Game Plan'!$E$3:$E$477,'Codified Game Plan'!$G$3:$G$477,0))</f>
        <v/>
      </c>
      <c r="E379" s="657" t="str">
        <f>IF(ISBLANK(A379),"",MAXIFS('Codified Game Plan'!$I$3:$I$477,'Codified Game Plan'!$E$3:$E$477,A379))</f>
        <v/>
      </c>
      <c r="F379" s="658" t="str">
        <f t="shared" si="2"/>
        <v>      - </v>
      </c>
      <c r="G379" s="421"/>
      <c r="H379" s="421"/>
      <c r="I379" s="421"/>
      <c r="J379" s="421"/>
      <c r="K379" s="421"/>
      <c r="L379" s="421"/>
      <c r="M379" s="421"/>
      <c r="N379" s="421"/>
      <c r="O379" s="421"/>
      <c r="P379" s="421"/>
      <c r="Q379" s="421"/>
      <c r="R379" s="421"/>
      <c r="S379" s="421"/>
      <c r="T379" s="421"/>
      <c r="U379" s="689"/>
      <c r="V379" s="689"/>
      <c r="W379" s="689"/>
      <c r="X379" s="689"/>
      <c r="Y379" s="689"/>
      <c r="Z379" s="689"/>
      <c r="AA379" s="689"/>
      <c r="AB379" s="689"/>
      <c r="AC379" s="689"/>
      <c r="AD379" s="689"/>
      <c r="AE379" s="689"/>
      <c r="AF379" s="689"/>
      <c r="AG379" s="689"/>
      <c r="AH379" s="689"/>
      <c r="AI379" s="689"/>
      <c r="AJ379" s="689"/>
      <c r="AK379" s="689"/>
      <c r="AL379" s="689"/>
      <c r="AM379" s="689"/>
      <c r="AN379" s="689"/>
      <c r="AO379" s="689"/>
      <c r="AP379" s="689"/>
      <c r="AQ379" s="689"/>
      <c r="AR379" s="689"/>
      <c r="AS379" s="689"/>
      <c r="AT379" s="689"/>
      <c r="AU379" s="689"/>
      <c r="AV379" s="689"/>
      <c r="AW379" s="689"/>
      <c r="AX379" s="689"/>
      <c r="AY379" s="689"/>
      <c r="AZ379" s="689"/>
      <c r="BA379" s="689"/>
      <c r="BB379" s="689"/>
      <c r="BC379" s="689"/>
      <c r="BD379" s="689"/>
      <c r="BE379" s="689"/>
      <c r="BF379" s="689"/>
      <c r="BG379" s="689"/>
      <c r="BH379" s="689"/>
      <c r="BI379" s="689"/>
      <c r="BJ379" s="689"/>
      <c r="BK379" s="689"/>
      <c r="BL379" s="689"/>
      <c r="BM379" s="689"/>
      <c r="BN379" s="689"/>
      <c r="BO379" s="689"/>
      <c r="BP379" s="689"/>
      <c r="BQ379" s="689"/>
      <c r="BR379" s="689"/>
      <c r="BS379" s="689"/>
      <c r="BT379" s="689"/>
      <c r="BU379" s="689"/>
      <c r="BV379" s="689"/>
      <c r="BW379" s="421"/>
    </row>
    <row r="380" ht="15.0" customHeight="1">
      <c r="A380" s="634"/>
      <c r="B380" s="421" t="str">
        <f>IF(ISTEXT(A380),SUMIF('Production Calendar'!$F$3:$F$171,'Garden Layout (to copy)'!$A380,'Production Calendar'!$G$3:$G$171),"")</f>
        <v/>
      </c>
      <c r="C380" s="656" t="str">
        <f t="shared" si="1"/>
        <v/>
      </c>
      <c r="D380" s="657" t="str">
        <f t="array" ref="D380">IF(ISBLANK(A380),"",XLOOKUP($A380,'Codified Game Plan'!$E$3:$E$477,'Codified Game Plan'!$G$3:$G$477,0))</f>
        <v/>
      </c>
      <c r="E380" s="657" t="str">
        <f>IF(ISBLANK(A380),"",MAXIFS('Codified Game Plan'!$I$3:$I$477,'Codified Game Plan'!$E$3:$E$477,A380))</f>
        <v/>
      </c>
      <c r="F380" s="658" t="str">
        <f t="shared" si="2"/>
        <v>      - </v>
      </c>
      <c r="G380" s="421"/>
      <c r="H380" s="421"/>
      <c r="I380" s="421"/>
      <c r="J380" s="421"/>
      <c r="K380" s="421"/>
      <c r="L380" s="421"/>
      <c r="M380" s="421"/>
      <c r="N380" s="421"/>
      <c r="O380" s="421"/>
      <c r="P380" s="421"/>
      <c r="Q380" s="421"/>
      <c r="R380" s="421"/>
      <c r="S380" s="421"/>
      <c r="T380" s="421"/>
      <c r="U380" s="689"/>
      <c r="V380" s="689"/>
      <c r="W380" s="689"/>
      <c r="X380" s="689"/>
      <c r="Y380" s="689"/>
      <c r="Z380" s="689"/>
      <c r="AA380" s="689"/>
      <c r="AB380" s="689"/>
      <c r="AC380" s="689"/>
      <c r="AD380" s="689"/>
      <c r="AE380" s="689"/>
      <c r="AF380" s="689"/>
      <c r="AG380" s="689"/>
      <c r="AH380" s="689"/>
      <c r="AI380" s="689"/>
      <c r="AJ380" s="689"/>
      <c r="AK380" s="689"/>
      <c r="AL380" s="689"/>
      <c r="AM380" s="689"/>
      <c r="AN380" s="689"/>
      <c r="AO380" s="689"/>
      <c r="AP380" s="689"/>
      <c r="AQ380" s="689"/>
      <c r="AR380" s="689"/>
      <c r="AS380" s="689"/>
      <c r="AT380" s="689"/>
      <c r="AU380" s="689"/>
      <c r="AV380" s="689"/>
      <c r="AW380" s="689"/>
      <c r="AX380" s="689"/>
      <c r="AY380" s="689"/>
      <c r="AZ380" s="689"/>
      <c r="BA380" s="689"/>
      <c r="BB380" s="689"/>
      <c r="BC380" s="689"/>
      <c r="BD380" s="689"/>
      <c r="BE380" s="689"/>
      <c r="BF380" s="689"/>
      <c r="BG380" s="689"/>
      <c r="BH380" s="689"/>
      <c r="BI380" s="689"/>
      <c r="BJ380" s="689"/>
      <c r="BK380" s="689"/>
      <c r="BL380" s="689"/>
      <c r="BM380" s="689"/>
      <c r="BN380" s="689"/>
      <c r="BO380" s="689"/>
      <c r="BP380" s="689"/>
      <c r="BQ380" s="689"/>
      <c r="BR380" s="689"/>
      <c r="BS380" s="689"/>
      <c r="BT380" s="689"/>
      <c r="BU380" s="689"/>
      <c r="BV380" s="689"/>
      <c r="BW380" s="421"/>
    </row>
    <row r="381" ht="15.0" customHeight="1">
      <c r="A381" s="634"/>
      <c r="B381" s="421" t="str">
        <f>IF(ISTEXT(A381),SUMIF('Production Calendar'!$F$3:$F$171,'Garden Layout (to copy)'!$A381,'Production Calendar'!$G$3:$G$171),"")</f>
        <v/>
      </c>
      <c r="C381" s="656" t="str">
        <f t="shared" si="1"/>
        <v/>
      </c>
      <c r="D381" s="657" t="str">
        <f t="array" ref="D381">IF(ISBLANK(A381),"",XLOOKUP($A381,'Codified Game Plan'!$E$3:$E$477,'Codified Game Plan'!$G$3:$G$477,0))</f>
        <v/>
      </c>
      <c r="E381" s="657" t="str">
        <f>IF(ISBLANK(A381),"",MAXIFS('Codified Game Plan'!$I$3:$I$477,'Codified Game Plan'!$E$3:$E$477,A381))</f>
        <v/>
      </c>
      <c r="F381" s="658" t="str">
        <f t="shared" si="2"/>
        <v>      - </v>
      </c>
      <c r="G381" s="421"/>
      <c r="H381" s="421"/>
      <c r="I381" s="421"/>
      <c r="J381" s="421"/>
      <c r="K381" s="421"/>
      <c r="L381" s="421"/>
      <c r="M381" s="421"/>
      <c r="N381" s="421"/>
      <c r="O381" s="421"/>
      <c r="P381" s="421"/>
      <c r="Q381" s="421"/>
      <c r="R381" s="421"/>
      <c r="S381" s="421"/>
      <c r="T381" s="421"/>
      <c r="U381" s="689"/>
      <c r="V381" s="689"/>
      <c r="W381" s="689"/>
      <c r="X381" s="689"/>
      <c r="Y381" s="689"/>
      <c r="Z381" s="689"/>
      <c r="AA381" s="689"/>
      <c r="AB381" s="689"/>
      <c r="AC381" s="689"/>
      <c r="AD381" s="689"/>
      <c r="AE381" s="689"/>
      <c r="AF381" s="689"/>
      <c r="AG381" s="689"/>
      <c r="AH381" s="689"/>
      <c r="AI381" s="689"/>
      <c r="AJ381" s="689"/>
      <c r="AK381" s="689"/>
      <c r="AL381" s="689"/>
      <c r="AM381" s="689"/>
      <c r="AN381" s="689"/>
      <c r="AO381" s="689"/>
      <c r="AP381" s="689"/>
      <c r="AQ381" s="689"/>
      <c r="AR381" s="689"/>
      <c r="AS381" s="689"/>
      <c r="AT381" s="689"/>
      <c r="AU381" s="689"/>
      <c r="AV381" s="689"/>
      <c r="AW381" s="689"/>
      <c r="AX381" s="689"/>
      <c r="AY381" s="689"/>
      <c r="AZ381" s="689"/>
      <c r="BA381" s="689"/>
      <c r="BB381" s="689"/>
      <c r="BC381" s="689"/>
      <c r="BD381" s="689"/>
      <c r="BE381" s="689"/>
      <c r="BF381" s="689"/>
      <c r="BG381" s="689"/>
      <c r="BH381" s="689"/>
      <c r="BI381" s="689"/>
      <c r="BJ381" s="689"/>
      <c r="BK381" s="689"/>
      <c r="BL381" s="689"/>
      <c r="BM381" s="689"/>
      <c r="BN381" s="689"/>
      <c r="BO381" s="689"/>
      <c r="BP381" s="689"/>
      <c r="BQ381" s="689"/>
      <c r="BR381" s="689"/>
      <c r="BS381" s="689"/>
      <c r="BT381" s="689"/>
      <c r="BU381" s="689"/>
      <c r="BV381" s="689"/>
      <c r="BW381" s="421"/>
    </row>
    <row r="382" ht="15.0" customHeight="1">
      <c r="A382" s="634"/>
      <c r="B382" s="421" t="str">
        <f>IF(ISTEXT(A382),SUMIF('Production Calendar'!$F$3:$F$171,'Garden Layout (to copy)'!$A382,'Production Calendar'!$G$3:$G$171),"")</f>
        <v/>
      </c>
      <c r="C382" s="656" t="str">
        <f t="shared" si="1"/>
        <v/>
      </c>
      <c r="D382" s="657" t="str">
        <f t="array" ref="D382">IF(ISBLANK(A382),"",XLOOKUP($A382,'Codified Game Plan'!$E$3:$E$477,'Codified Game Plan'!$G$3:$G$477,0))</f>
        <v/>
      </c>
      <c r="E382" s="657" t="str">
        <f>IF(ISBLANK(A382),"",MAXIFS('Codified Game Plan'!$I$3:$I$477,'Codified Game Plan'!$E$3:$E$477,A382))</f>
        <v/>
      </c>
      <c r="F382" s="658" t="str">
        <f t="shared" si="2"/>
        <v>      - </v>
      </c>
      <c r="G382" s="421"/>
      <c r="H382" s="421"/>
      <c r="I382" s="421"/>
      <c r="J382" s="421"/>
      <c r="K382" s="421"/>
      <c r="L382" s="421"/>
      <c r="M382" s="421"/>
      <c r="N382" s="421"/>
      <c r="O382" s="421"/>
      <c r="P382" s="421"/>
      <c r="Q382" s="421"/>
      <c r="R382" s="421"/>
      <c r="S382" s="421"/>
      <c r="T382" s="421"/>
      <c r="U382" s="689"/>
      <c r="V382" s="689"/>
      <c r="W382" s="689"/>
      <c r="X382" s="689"/>
      <c r="Y382" s="689"/>
      <c r="Z382" s="689"/>
      <c r="AA382" s="689"/>
      <c r="AB382" s="689"/>
      <c r="AC382" s="689"/>
      <c r="AD382" s="689"/>
      <c r="AE382" s="689"/>
      <c r="AF382" s="689"/>
      <c r="AG382" s="689"/>
      <c r="AH382" s="689"/>
      <c r="AI382" s="689"/>
      <c r="AJ382" s="689"/>
      <c r="AK382" s="689"/>
      <c r="AL382" s="689"/>
      <c r="AM382" s="689"/>
      <c r="AN382" s="689"/>
      <c r="AO382" s="689"/>
      <c r="AP382" s="689"/>
      <c r="AQ382" s="689"/>
      <c r="AR382" s="689"/>
      <c r="AS382" s="689"/>
      <c r="AT382" s="689"/>
      <c r="AU382" s="689"/>
      <c r="AV382" s="689"/>
      <c r="AW382" s="689"/>
      <c r="AX382" s="689"/>
      <c r="AY382" s="689"/>
      <c r="AZ382" s="689"/>
      <c r="BA382" s="689"/>
      <c r="BB382" s="689"/>
      <c r="BC382" s="689"/>
      <c r="BD382" s="689"/>
      <c r="BE382" s="689"/>
      <c r="BF382" s="689"/>
      <c r="BG382" s="689"/>
      <c r="BH382" s="689"/>
      <c r="BI382" s="689"/>
      <c r="BJ382" s="689"/>
      <c r="BK382" s="689"/>
      <c r="BL382" s="689"/>
      <c r="BM382" s="689"/>
      <c r="BN382" s="689"/>
      <c r="BO382" s="689"/>
      <c r="BP382" s="689"/>
      <c r="BQ382" s="689"/>
      <c r="BR382" s="689"/>
      <c r="BS382" s="689"/>
      <c r="BT382" s="689"/>
      <c r="BU382" s="689"/>
      <c r="BV382" s="689"/>
      <c r="BW382" s="421"/>
    </row>
    <row r="383" ht="15.0" customHeight="1">
      <c r="A383" s="634"/>
      <c r="B383" s="421" t="str">
        <f>IF(ISTEXT(A383),SUMIF('Production Calendar'!$F$3:$F$171,'Garden Layout (to copy)'!$A383,'Production Calendar'!$G$3:$G$171),"")</f>
        <v/>
      </c>
      <c r="C383" s="656" t="str">
        <f t="shared" si="1"/>
        <v/>
      </c>
      <c r="D383" s="657" t="str">
        <f t="array" ref="D383">IF(ISBLANK(A383),"",XLOOKUP($A383,'Codified Game Plan'!$E$3:$E$477,'Codified Game Plan'!$G$3:$G$477,0))</f>
        <v/>
      </c>
      <c r="E383" s="657" t="str">
        <f>IF(ISBLANK(A383),"",MAXIFS('Codified Game Plan'!$I$3:$I$477,'Codified Game Plan'!$E$3:$E$477,A383))</f>
        <v/>
      </c>
      <c r="F383" s="658" t="str">
        <f t="shared" si="2"/>
        <v>      - </v>
      </c>
      <c r="G383" s="421"/>
      <c r="H383" s="421"/>
      <c r="I383" s="421"/>
      <c r="J383" s="421"/>
      <c r="K383" s="421"/>
      <c r="L383" s="421"/>
      <c r="M383" s="421"/>
      <c r="N383" s="421"/>
      <c r="O383" s="421"/>
      <c r="P383" s="421"/>
      <c r="Q383" s="421"/>
      <c r="R383" s="421"/>
      <c r="S383" s="421"/>
      <c r="T383" s="421"/>
      <c r="U383" s="689"/>
      <c r="V383" s="689"/>
      <c r="W383" s="689"/>
      <c r="X383" s="689"/>
      <c r="Y383" s="689"/>
      <c r="Z383" s="689"/>
      <c r="AA383" s="689"/>
      <c r="AB383" s="689"/>
      <c r="AC383" s="689"/>
      <c r="AD383" s="689"/>
      <c r="AE383" s="689"/>
      <c r="AF383" s="689"/>
      <c r="AG383" s="689"/>
      <c r="AH383" s="689"/>
      <c r="AI383" s="689"/>
      <c r="AJ383" s="689"/>
      <c r="AK383" s="689"/>
      <c r="AL383" s="689"/>
      <c r="AM383" s="689"/>
      <c r="AN383" s="689"/>
      <c r="AO383" s="689"/>
      <c r="AP383" s="689"/>
      <c r="AQ383" s="689"/>
      <c r="AR383" s="689"/>
      <c r="AS383" s="689"/>
      <c r="AT383" s="689"/>
      <c r="AU383" s="689"/>
      <c r="AV383" s="689"/>
      <c r="AW383" s="689"/>
      <c r="AX383" s="689"/>
      <c r="AY383" s="689"/>
      <c r="AZ383" s="689"/>
      <c r="BA383" s="689"/>
      <c r="BB383" s="689"/>
      <c r="BC383" s="689"/>
      <c r="BD383" s="689"/>
      <c r="BE383" s="689"/>
      <c r="BF383" s="689"/>
      <c r="BG383" s="689"/>
      <c r="BH383" s="689"/>
      <c r="BI383" s="689"/>
      <c r="BJ383" s="689"/>
      <c r="BK383" s="689"/>
      <c r="BL383" s="689"/>
      <c r="BM383" s="689"/>
      <c r="BN383" s="689"/>
      <c r="BO383" s="689"/>
      <c r="BP383" s="689"/>
      <c r="BQ383" s="689"/>
      <c r="BR383" s="689"/>
      <c r="BS383" s="689"/>
      <c r="BT383" s="689"/>
      <c r="BU383" s="689"/>
      <c r="BV383" s="689"/>
      <c r="BW383" s="421"/>
    </row>
    <row r="384" ht="15.0" customHeight="1">
      <c r="A384" s="634"/>
      <c r="B384" s="421" t="str">
        <f>IF(ISTEXT(A384),SUMIF('Production Calendar'!$F$3:$F$171,'Garden Layout (to copy)'!$A384,'Production Calendar'!$G$3:$G$171),"")</f>
        <v/>
      </c>
      <c r="C384" s="656" t="str">
        <f t="shared" si="1"/>
        <v/>
      </c>
      <c r="D384" s="657" t="str">
        <f t="array" ref="D384">IF(ISBLANK(A384),"",XLOOKUP($A384,'Codified Game Plan'!$E$3:$E$477,'Codified Game Plan'!$G$3:$G$477,0))</f>
        <v/>
      </c>
      <c r="E384" s="657" t="str">
        <f>IF(ISBLANK(A384),"",MAXIFS('Codified Game Plan'!$I$3:$I$477,'Codified Game Plan'!$E$3:$E$477,A384))</f>
        <v/>
      </c>
      <c r="F384" s="658" t="str">
        <f t="shared" si="2"/>
        <v>      - </v>
      </c>
      <c r="G384" s="421"/>
      <c r="H384" s="421"/>
      <c r="I384" s="421"/>
      <c r="J384" s="421"/>
      <c r="K384" s="421"/>
      <c r="L384" s="421"/>
      <c r="M384" s="421"/>
      <c r="N384" s="421"/>
      <c r="O384" s="421"/>
      <c r="P384" s="421"/>
      <c r="Q384" s="421"/>
      <c r="R384" s="421"/>
      <c r="S384" s="421"/>
      <c r="T384" s="421"/>
      <c r="U384" s="689"/>
      <c r="V384" s="689"/>
      <c r="W384" s="689"/>
      <c r="X384" s="689"/>
      <c r="Y384" s="689"/>
      <c r="Z384" s="689"/>
      <c r="AA384" s="689"/>
      <c r="AB384" s="689"/>
      <c r="AC384" s="689"/>
      <c r="AD384" s="689"/>
      <c r="AE384" s="689"/>
      <c r="AF384" s="689"/>
      <c r="AG384" s="689"/>
      <c r="AH384" s="689"/>
      <c r="AI384" s="689"/>
      <c r="AJ384" s="689"/>
      <c r="AK384" s="689"/>
      <c r="AL384" s="689"/>
      <c r="AM384" s="689"/>
      <c r="AN384" s="689"/>
      <c r="AO384" s="689"/>
      <c r="AP384" s="689"/>
      <c r="AQ384" s="689"/>
      <c r="AR384" s="689"/>
      <c r="AS384" s="689"/>
      <c r="AT384" s="689"/>
      <c r="AU384" s="689"/>
      <c r="AV384" s="689"/>
      <c r="AW384" s="689"/>
      <c r="AX384" s="689"/>
      <c r="AY384" s="689"/>
      <c r="AZ384" s="689"/>
      <c r="BA384" s="689"/>
      <c r="BB384" s="689"/>
      <c r="BC384" s="689"/>
      <c r="BD384" s="689"/>
      <c r="BE384" s="689"/>
      <c r="BF384" s="689"/>
      <c r="BG384" s="689"/>
      <c r="BH384" s="689"/>
      <c r="BI384" s="689"/>
      <c r="BJ384" s="689"/>
      <c r="BK384" s="689"/>
      <c r="BL384" s="689"/>
      <c r="BM384" s="689"/>
      <c r="BN384" s="689"/>
      <c r="BO384" s="689"/>
      <c r="BP384" s="689"/>
      <c r="BQ384" s="689"/>
      <c r="BR384" s="689"/>
      <c r="BS384" s="689"/>
      <c r="BT384" s="689"/>
      <c r="BU384" s="689"/>
      <c r="BV384" s="689"/>
      <c r="BW384" s="421"/>
    </row>
    <row r="385" ht="15.0" customHeight="1">
      <c r="A385" s="634"/>
      <c r="B385" s="421" t="str">
        <f>IF(ISTEXT(A385),SUMIF('Production Calendar'!$F$3:$F$171,'Garden Layout (to copy)'!$A385,'Production Calendar'!$G$3:$G$171),"")</f>
        <v/>
      </c>
      <c r="C385" s="656" t="str">
        <f t="shared" si="1"/>
        <v/>
      </c>
      <c r="D385" s="657" t="str">
        <f t="array" ref="D385">IF(ISBLANK(A385),"",XLOOKUP($A385,'Codified Game Plan'!$E$3:$E$477,'Codified Game Plan'!$G$3:$G$477,0))</f>
        <v/>
      </c>
      <c r="E385" s="657" t="str">
        <f>IF(ISBLANK(A385),"",MAXIFS('Codified Game Plan'!$I$3:$I$477,'Codified Game Plan'!$E$3:$E$477,A385))</f>
        <v/>
      </c>
      <c r="F385" s="658" t="str">
        <f t="shared" si="2"/>
        <v>      - </v>
      </c>
      <c r="G385" s="421"/>
      <c r="H385" s="421"/>
      <c r="I385" s="421"/>
      <c r="J385" s="421"/>
      <c r="K385" s="421"/>
      <c r="L385" s="421"/>
      <c r="M385" s="421"/>
      <c r="N385" s="421"/>
      <c r="O385" s="421"/>
      <c r="P385" s="421"/>
      <c r="Q385" s="421"/>
      <c r="R385" s="421"/>
      <c r="S385" s="421"/>
      <c r="T385" s="421"/>
      <c r="U385" s="689"/>
      <c r="V385" s="689"/>
      <c r="W385" s="689"/>
      <c r="X385" s="689"/>
      <c r="Y385" s="689"/>
      <c r="Z385" s="689"/>
      <c r="AA385" s="689"/>
      <c r="AB385" s="689"/>
      <c r="AC385" s="689"/>
      <c r="AD385" s="689"/>
      <c r="AE385" s="689"/>
      <c r="AF385" s="689"/>
      <c r="AG385" s="689"/>
      <c r="AH385" s="689"/>
      <c r="AI385" s="689"/>
      <c r="AJ385" s="689"/>
      <c r="AK385" s="689"/>
      <c r="AL385" s="689"/>
      <c r="AM385" s="689"/>
      <c r="AN385" s="689"/>
      <c r="AO385" s="689"/>
      <c r="AP385" s="689"/>
      <c r="AQ385" s="689"/>
      <c r="AR385" s="689"/>
      <c r="AS385" s="689"/>
      <c r="AT385" s="689"/>
      <c r="AU385" s="689"/>
      <c r="AV385" s="689"/>
      <c r="AW385" s="689"/>
      <c r="AX385" s="689"/>
      <c r="AY385" s="689"/>
      <c r="AZ385" s="689"/>
      <c r="BA385" s="689"/>
      <c r="BB385" s="689"/>
      <c r="BC385" s="689"/>
      <c r="BD385" s="689"/>
      <c r="BE385" s="689"/>
      <c r="BF385" s="689"/>
      <c r="BG385" s="689"/>
      <c r="BH385" s="689"/>
      <c r="BI385" s="689"/>
      <c r="BJ385" s="689"/>
      <c r="BK385" s="689"/>
      <c r="BL385" s="689"/>
      <c r="BM385" s="689"/>
      <c r="BN385" s="689"/>
      <c r="BO385" s="689"/>
      <c r="BP385" s="689"/>
      <c r="BQ385" s="689"/>
      <c r="BR385" s="689"/>
      <c r="BS385" s="689"/>
      <c r="BT385" s="689"/>
      <c r="BU385" s="689"/>
      <c r="BV385" s="689"/>
      <c r="BW385" s="421"/>
    </row>
    <row r="386" ht="15.0" customHeight="1">
      <c r="A386" s="634"/>
      <c r="B386" s="421" t="str">
        <f>IF(ISTEXT(A386),SUMIF('Production Calendar'!$F$3:$F$171,'Garden Layout (to copy)'!$A386,'Production Calendar'!$G$3:$G$171),"")</f>
        <v/>
      </c>
      <c r="C386" s="656" t="str">
        <f t="shared" si="1"/>
        <v/>
      </c>
      <c r="D386" s="657" t="str">
        <f t="array" ref="D386">IF(ISBLANK(A386),"",XLOOKUP($A386,'Codified Game Plan'!$E$3:$E$477,'Codified Game Plan'!$G$3:$G$477,0))</f>
        <v/>
      </c>
      <c r="E386" s="657" t="str">
        <f>IF(ISBLANK(A386),"",MAXIFS('Codified Game Plan'!$I$3:$I$477,'Codified Game Plan'!$E$3:$E$477,A386))</f>
        <v/>
      </c>
      <c r="F386" s="658" t="str">
        <f t="shared" si="2"/>
        <v>      - </v>
      </c>
      <c r="G386" s="421"/>
      <c r="H386" s="421"/>
      <c r="I386" s="421"/>
      <c r="J386" s="421"/>
      <c r="K386" s="421"/>
      <c r="L386" s="421"/>
      <c r="M386" s="421"/>
      <c r="N386" s="421"/>
      <c r="O386" s="421"/>
      <c r="P386" s="421"/>
      <c r="Q386" s="421"/>
      <c r="R386" s="421"/>
      <c r="S386" s="421"/>
      <c r="T386" s="421"/>
      <c r="U386" s="689"/>
      <c r="V386" s="689"/>
      <c r="W386" s="689"/>
      <c r="X386" s="689"/>
      <c r="Y386" s="689"/>
      <c r="Z386" s="689"/>
      <c r="AA386" s="689"/>
      <c r="AB386" s="689"/>
      <c r="AC386" s="689"/>
      <c r="AD386" s="689"/>
      <c r="AE386" s="689"/>
      <c r="AF386" s="689"/>
      <c r="AG386" s="689"/>
      <c r="AH386" s="689"/>
      <c r="AI386" s="689"/>
      <c r="AJ386" s="689"/>
      <c r="AK386" s="689"/>
      <c r="AL386" s="689"/>
      <c r="AM386" s="689"/>
      <c r="AN386" s="689"/>
      <c r="AO386" s="689"/>
      <c r="AP386" s="689"/>
      <c r="AQ386" s="689"/>
      <c r="AR386" s="689"/>
      <c r="AS386" s="689"/>
      <c r="AT386" s="689"/>
      <c r="AU386" s="689"/>
      <c r="AV386" s="689"/>
      <c r="AW386" s="689"/>
      <c r="AX386" s="689"/>
      <c r="AY386" s="689"/>
      <c r="AZ386" s="689"/>
      <c r="BA386" s="689"/>
      <c r="BB386" s="689"/>
      <c r="BC386" s="689"/>
      <c r="BD386" s="689"/>
      <c r="BE386" s="689"/>
      <c r="BF386" s="689"/>
      <c r="BG386" s="689"/>
      <c r="BH386" s="689"/>
      <c r="BI386" s="689"/>
      <c r="BJ386" s="689"/>
      <c r="BK386" s="689"/>
      <c r="BL386" s="689"/>
      <c r="BM386" s="689"/>
      <c r="BN386" s="689"/>
      <c r="BO386" s="689"/>
      <c r="BP386" s="689"/>
      <c r="BQ386" s="689"/>
      <c r="BR386" s="689"/>
      <c r="BS386" s="689"/>
      <c r="BT386" s="689"/>
      <c r="BU386" s="689"/>
      <c r="BV386" s="689"/>
      <c r="BW386" s="421"/>
    </row>
    <row r="387" ht="15.0" customHeight="1">
      <c r="A387" s="634"/>
      <c r="B387" s="421" t="str">
        <f>IF(ISTEXT(A387),SUMIF('Production Calendar'!$F$3:$F$171,'Garden Layout (to copy)'!$A387,'Production Calendar'!$G$3:$G$171),"")</f>
        <v/>
      </c>
      <c r="C387" s="656" t="str">
        <f t="shared" si="1"/>
        <v/>
      </c>
      <c r="D387" s="657" t="str">
        <f t="array" ref="D387">IF(ISBLANK(A387),"",XLOOKUP($A387,'Codified Game Plan'!$E$3:$E$477,'Codified Game Plan'!$G$3:$G$477,0))</f>
        <v/>
      </c>
      <c r="E387" s="657" t="str">
        <f>IF(ISBLANK(A387),"",MAXIFS('Codified Game Plan'!$I$3:$I$477,'Codified Game Plan'!$E$3:$E$477,A387))</f>
        <v/>
      </c>
      <c r="F387" s="658" t="str">
        <f t="shared" si="2"/>
        <v>      - </v>
      </c>
      <c r="G387" s="421"/>
      <c r="H387" s="421"/>
      <c r="I387" s="421"/>
      <c r="J387" s="421"/>
      <c r="K387" s="421"/>
      <c r="L387" s="421"/>
      <c r="M387" s="421"/>
      <c r="N387" s="421"/>
      <c r="O387" s="421"/>
      <c r="P387" s="421"/>
      <c r="Q387" s="421"/>
      <c r="R387" s="421"/>
      <c r="S387" s="421"/>
      <c r="T387" s="421"/>
      <c r="U387" s="689"/>
      <c r="V387" s="689"/>
      <c r="W387" s="689"/>
      <c r="X387" s="689"/>
      <c r="Y387" s="689"/>
      <c r="Z387" s="689"/>
      <c r="AA387" s="689"/>
      <c r="AB387" s="689"/>
      <c r="AC387" s="689"/>
      <c r="AD387" s="689"/>
      <c r="AE387" s="689"/>
      <c r="AF387" s="689"/>
      <c r="AG387" s="689"/>
      <c r="AH387" s="689"/>
      <c r="AI387" s="689"/>
      <c r="AJ387" s="689"/>
      <c r="AK387" s="689"/>
      <c r="AL387" s="689"/>
      <c r="AM387" s="689"/>
      <c r="AN387" s="689"/>
      <c r="AO387" s="689"/>
      <c r="AP387" s="689"/>
      <c r="AQ387" s="689"/>
      <c r="AR387" s="689"/>
      <c r="AS387" s="689"/>
      <c r="AT387" s="689"/>
      <c r="AU387" s="689"/>
      <c r="AV387" s="689"/>
      <c r="AW387" s="689"/>
      <c r="AX387" s="689"/>
      <c r="AY387" s="689"/>
      <c r="AZ387" s="689"/>
      <c r="BA387" s="689"/>
      <c r="BB387" s="689"/>
      <c r="BC387" s="689"/>
      <c r="BD387" s="689"/>
      <c r="BE387" s="689"/>
      <c r="BF387" s="689"/>
      <c r="BG387" s="689"/>
      <c r="BH387" s="689"/>
      <c r="BI387" s="689"/>
      <c r="BJ387" s="689"/>
      <c r="BK387" s="689"/>
      <c r="BL387" s="689"/>
      <c r="BM387" s="689"/>
      <c r="BN387" s="689"/>
      <c r="BO387" s="689"/>
      <c r="BP387" s="689"/>
      <c r="BQ387" s="689"/>
      <c r="BR387" s="689"/>
      <c r="BS387" s="689"/>
      <c r="BT387" s="689"/>
      <c r="BU387" s="689"/>
      <c r="BV387" s="689"/>
      <c r="BW387" s="421"/>
    </row>
    <row r="388" ht="15.0" customHeight="1">
      <c r="A388" s="634"/>
      <c r="B388" s="421" t="str">
        <f>IF(ISTEXT(A388),SUMIF('Production Calendar'!$F$3:$F$171,'Garden Layout (to copy)'!$A388,'Production Calendar'!$G$3:$G$171),"")</f>
        <v/>
      </c>
      <c r="C388" s="656" t="str">
        <f t="shared" si="1"/>
        <v/>
      </c>
      <c r="D388" s="657" t="str">
        <f t="array" ref="D388">IF(ISBLANK(A388),"",XLOOKUP($A388,'Codified Game Plan'!$E$3:$E$477,'Codified Game Plan'!$G$3:$G$477,0))</f>
        <v/>
      </c>
      <c r="E388" s="657" t="str">
        <f>IF(ISBLANK(A388),"",MAXIFS('Codified Game Plan'!$I$3:$I$477,'Codified Game Plan'!$E$3:$E$477,A388))</f>
        <v/>
      </c>
      <c r="F388" s="658" t="str">
        <f t="shared" si="2"/>
        <v>      - </v>
      </c>
      <c r="G388" s="421"/>
      <c r="H388" s="421"/>
      <c r="I388" s="421"/>
      <c r="J388" s="421"/>
      <c r="K388" s="421"/>
      <c r="L388" s="421"/>
      <c r="M388" s="421"/>
      <c r="N388" s="421"/>
      <c r="O388" s="421"/>
      <c r="P388" s="421"/>
      <c r="Q388" s="421"/>
      <c r="R388" s="421"/>
      <c r="S388" s="421"/>
      <c r="T388" s="421"/>
      <c r="U388" s="689"/>
      <c r="V388" s="689"/>
      <c r="W388" s="689"/>
      <c r="X388" s="689"/>
      <c r="Y388" s="689"/>
      <c r="Z388" s="689"/>
      <c r="AA388" s="689"/>
      <c r="AB388" s="689"/>
      <c r="AC388" s="689"/>
      <c r="AD388" s="689"/>
      <c r="AE388" s="689"/>
      <c r="AF388" s="689"/>
      <c r="AG388" s="689"/>
      <c r="AH388" s="689"/>
      <c r="AI388" s="689"/>
      <c r="AJ388" s="689"/>
      <c r="AK388" s="689"/>
      <c r="AL388" s="689"/>
      <c r="AM388" s="689"/>
      <c r="AN388" s="689"/>
      <c r="AO388" s="689"/>
      <c r="AP388" s="689"/>
      <c r="AQ388" s="689"/>
      <c r="AR388" s="689"/>
      <c r="AS388" s="689"/>
      <c r="AT388" s="689"/>
      <c r="AU388" s="689"/>
      <c r="AV388" s="689"/>
      <c r="AW388" s="689"/>
      <c r="AX388" s="689"/>
      <c r="AY388" s="689"/>
      <c r="AZ388" s="689"/>
      <c r="BA388" s="689"/>
      <c r="BB388" s="689"/>
      <c r="BC388" s="689"/>
      <c r="BD388" s="689"/>
      <c r="BE388" s="689"/>
      <c r="BF388" s="689"/>
      <c r="BG388" s="689"/>
      <c r="BH388" s="689"/>
      <c r="BI388" s="689"/>
      <c r="BJ388" s="689"/>
      <c r="BK388" s="689"/>
      <c r="BL388" s="689"/>
      <c r="BM388" s="689"/>
      <c r="BN388" s="689"/>
      <c r="BO388" s="689"/>
      <c r="BP388" s="689"/>
      <c r="BQ388" s="689"/>
      <c r="BR388" s="689"/>
      <c r="BS388" s="689"/>
      <c r="BT388" s="689"/>
      <c r="BU388" s="689"/>
      <c r="BV388" s="689"/>
      <c r="BW388" s="421"/>
    </row>
    <row r="389" ht="15.0" customHeight="1">
      <c r="A389" s="634"/>
      <c r="B389" s="421" t="str">
        <f>IF(ISTEXT(A389),SUMIF('Production Calendar'!$F$3:$F$171,'Garden Layout (to copy)'!$A389,'Production Calendar'!$G$3:$G$171),"")</f>
        <v/>
      </c>
      <c r="C389" s="656" t="str">
        <f t="shared" si="1"/>
        <v/>
      </c>
      <c r="D389" s="657" t="str">
        <f t="array" ref="D389">IF(ISBLANK(A389),"",XLOOKUP($A389,'Codified Game Plan'!$E$3:$E$477,'Codified Game Plan'!$G$3:$G$477,0))</f>
        <v/>
      </c>
      <c r="E389" s="657" t="str">
        <f>IF(ISBLANK(A389),"",MAXIFS('Codified Game Plan'!$I$3:$I$477,'Codified Game Plan'!$E$3:$E$477,A389))</f>
        <v/>
      </c>
      <c r="F389" s="658" t="str">
        <f t="shared" si="2"/>
        <v>      - </v>
      </c>
      <c r="G389" s="421"/>
      <c r="H389" s="421"/>
      <c r="I389" s="421"/>
      <c r="J389" s="421"/>
      <c r="K389" s="421"/>
      <c r="L389" s="421"/>
      <c r="M389" s="421"/>
      <c r="N389" s="421"/>
      <c r="O389" s="421"/>
      <c r="P389" s="421"/>
      <c r="Q389" s="421"/>
      <c r="R389" s="421"/>
      <c r="S389" s="421"/>
      <c r="T389" s="421"/>
      <c r="U389" s="689"/>
      <c r="V389" s="689"/>
      <c r="W389" s="689"/>
      <c r="X389" s="689"/>
      <c r="Y389" s="689"/>
      <c r="Z389" s="689"/>
      <c r="AA389" s="689"/>
      <c r="AB389" s="689"/>
      <c r="AC389" s="689"/>
      <c r="AD389" s="689"/>
      <c r="AE389" s="689"/>
      <c r="AF389" s="689"/>
      <c r="AG389" s="689"/>
      <c r="AH389" s="689"/>
      <c r="AI389" s="689"/>
      <c r="AJ389" s="689"/>
      <c r="AK389" s="689"/>
      <c r="AL389" s="689"/>
      <c r="AM389" s="689"/>
      <c r="AN389" s="689"/>
      <c r="AO389" s="689"/>
      <c r="AP389" s="689"/>
      <c r="AQ389" s="689"/>
      <c r="AR389" s="689"/>
      <c r="AS389" s="689"/>
      <c r="AT389" s="689"/>
      <c r="AU389" s="689"/>
      <c r="AV389" s="689"/>
      <c r="AW389" s="689"/>
      <c r="AX389" s="689"/>
      <c r="AY389" s="689"/>
      <c r="AZ389" s="689"/>
      <c r="BA389" s="689"/>
      <c r="BB389" s="689"/>
      <c r="BC389" s="689"/>
      <c r="BD389" s="689"/>
      <c r="BE389" s="689"/>
      <c r="BF389" s="689"/>
      <c r="BG389" s="689"/>
      <c r="BH389" s="689"/>
      <c r="BI389" s="689"/>
      <c r="BJ389" s="689"/>
      <c r="BK389" s="689"/>
      <c r="BL389" s="689"/>
      <c r="BM389" s="689"/>
      <c r="BN389" s="689"/>
      <c r="BO389" s="689"/>
      <c r="BP389" s="689"/>
      <c r="BQ389" s="689"/>
      <c r="BR389" s="689"/>
      <c r="BS389" s="689"/>
      <c r="BT389" s="689"/>
      <c r="BU389" s="689"/>
      <c r="BV389" s="689"/>
      <c r="BW389" s="421"/>
    </row>
    <row r="390" ht="15.0" customHeight="1">
      <c r="A390" s="634"/>
      <c r="B390" s="421" t="str">
        <f>IF(ISTEXT(A390),SUMIF('Production Calendar'!$F$3:$F$171,'Garden Layout (to copy)'!$A390,'Production Calendar'!$G$3:$G$171),"")</f>
        <v/>
      </c>
      <c r="C390" s="656" t="str">
        <f t="shared" si="1"/>
        <v/>
      </c>
      <c r="D390" s="657" t="str">
        <f t="array" ref="D390">IF(ISBLANK(A390),"",XLOOKUP($A390,'Codified Game Plan'!$E$3:$E$477,'Codified Game Plan'!$G$3:$G$477,0))</f>
        <v/>
      </c>
      <c r="E390" s="657" t="str">
        <f>IF(ISBLANK(A390),"",MAXIFS('Codified Game Plan'!$I$3:$I$477,'Codified Game Plan'!$E$3:$E$477,A390))</f>
        <v/>
      </c>
      <c r="F390" s="658" t="str">
        <f t="shared" si="2"/>
        <v>      - </v>
      </c>
      <c r="G390" s="421"/>
      <c r="H390" s="421"/>
      <c r="I390" s="421"/>
      <c r="J390" s="421"/>
      <c r="K390" s="421"/>
      <c r="L390" s="421"/>
      <c r="M390" s="421"/>
      <c r="N390" s="421"/>
      <c r="O390" s="421"/>
      <c r="P390" s="421"/>
      <c r="Q390" s="421"/>
      <c r="R390" s="421"/>
      <c r="S390" s="421"/>
      <c r="T390" s="421"/>
      <c r="U390" s="689"/>
      <c r="V390" s="689"/>
      <c r="W390" s="689"/>
      <c r="X390" s="689"/>
      <c r="Y390" s="689"/>
      <c r="Z390" s="689"/>
      <c r="AA390" s="689"/>
      <c r="AB390" s="689"/>
      <c r="AC390" s="689"/>
      <c r="AD390" s="689"/>
      <c r="AE390" s="689"/>
      <c r="AF390" s="689"/>
      <c r="AG390" s="689"/>
      <c r="AH390" s="689"/>
      <c r="AI390" s="689"/>
      <c r="AJ390" s="689"/>
      <c r="AK390" s="689"/>
      <c r="AL390" s="689"/>
      <c r="AM390" s="689"/>
      <c r="AN390" s="689"/>
      <c r="AO390" s="689"/>
      <c r="AP390" s="689"/>
      <c r="AQ390" s="689"/>
      <c r="AR390" s="689"/>
      <c r="AS390" s="689"/>
      <c r="AT390" s="689"/>
      <c r="AU390" s="689"/>
      <c r="AV390" s="689"/>
      <c r="AW390" s="689"/>
      <c r="AX390" s="689"/>
      <c r="AY390" s="689"/>
      <c r="AZ390" s="689"/>
      <c r="BA390" s="689"/>
      <c r="BB390" s="689"/>
      <c r="BC390" s="689"/>
      <c r="BD390" s="689"/>
      <c r="BE390" s="689"/>
      <c r="BF390" s="689"/>
      <c r="BG390" s="689"/>
      <c r="BH390" s="689"/>
      <c r="BI390" s="689"/>
      <c r="BJ390" s="689"/>
      <c r="BK390" s="689"/>
      <c r="BL390" s="689"/>
      <c r="BM390" s="689"/>
      <c r="BN390" s="689"/>
      <c r="BO390" s="689"/>
      <c r="BP390" s="689"/>
      <c r="BQ390" s="689"/>
      <c r="BR390" s="689"/>
      <c r="BS390" s="689"/>
      <c r="BT390" s="689"/>
      <c r="BU390" s="689"/>
      <c r="BV390" s="689"/>
      <c r="BW390" s="421"/>
    </row>
    <row r="391" ht="15.0" customHeight="1">
      <c r="A391" s="634"/>
      <c r="B391" s="421" t="str">
        <f>IF(ISTEXT(A391),SUMIF('Production Calendar'!$F$3:$F$171,'Garden Layout (to copy)'!$A391,'Production Calendar'!$G$3:$G$171),"")</f>
        <v/>
      </c>
      <c r="C391" s="656" t="str">
        <f t="shared" si="1"/>
        <v/>
      </c>
      <c r="D391" s="657" t="str">
        <f t="array" ref="D391">IF(ISBLANK(A391),"",XLOOKUP($A391,'Codified Game Plan'!$E$3:$E$477,'Codified Game Plan'!$G$3:$G$477,0))</f>
        <v/>
      </c>
      <c r="E391" s="657" t="str">
        <f>IF(ISBLANK(A391),"",MAXIFS('Codified Game Plan'!$I$3:$I$477,'Codified Game Plan'!$E$3:$E$477,A391))</f>
        <v/>
      </c>
      <c r="F391" s="658" t="str">
        <f t="shared" si="2"/>
        <v>      - </v>
      </c>
      <c r="G391" s="421"/>
      <c r="H391" s="421"/>
      <c r="I391" s="421"/>
      <c r="J391" s="421"/>
      <c r="K391" s="421"/>
      <c r="L391" s="421"/>
      <c r="M391" s="421"/>
      <c r="N391" s="421"/>
      <c r="O391" s="421"/>
      <c r="P391" s="421"/>
      <c r="Q391" s="421"/>
      <c r="R391" s="421"/>
      <c r="S391" s="421"/>
      <c r="T391" s="421"/>
      <c r="U391" s="689"/>
      <c r="V391" s="689"/>
      <c r="W391" s="689"/>
      <c r="X391" s="689"/>
      <c r="Y391" s="689"/>
      <c r="Z391" s="689"/>
      <c r="AA391" s="689"/>
      <c r="AB391" s="689"/>
      <c r="AC391" s="689"/>
      <c r="AD391" s="689"/>
      <c r="AE391" s="689"/>
      <c r="AF391" s="689"/>
      <c r="AG391" s="689"/>
      <c r="AH391" s="689"/>
      <c r="AI391" s="689"/>
      <c r="AJ391" s="689"/>
      <c r="AK391" s="689"/>
      <c r="AL391" s="689"/>
      <c r="AM391" s="689"/>
      <c r="AN391" s="689"/>
      <c r="AO391" s="689"/>
      <c r="AP391" s="689"/>
      <c r="AQ391" s="689"/>
      <c r="AR391" s="689"/>
      <c r="AS391" s="689"/>
      <c r="AT391" s="689"/>
      <c r="AU391" s="689"/>
      <c r="AV391" s="689"/>
      <c r="AW391" s="689"/>
      <c r="AX391" s="689"/>
      <c r="AY391" s="689"/>
      <c r="AZ391" s="689"/>
      <c r="BA391" s="689"/>
      <c r="BB391" s="689"/>
      <c r="BC391" s="689"/>
      <c r="BD391" s="689"/>
      <c r="BE391" s="689"/>
      <c r="BF391" s="689"/>
      <c r="BG391" s="689"/>
      <c r="BH391" s="689"/>
      <c r="BI391" s="689"/>
      <c r="BJ391" s="689"/>
      <c r="BK391" s="689"/>
      <c r="BL391" s="689"/>
      <c r="BM391" s="689"/>
      <c r="BN391" s="689"/>
      <c r="BO391" s="689"/>
      <c r="BP391" s="689"/>
      <c r="BQ391" s="689"/>
      <c r="BR391" s="689"/>
      <c r="BS391" s="689"/>
      <c r="BT391" s="689"/>
      <c r="BU391" s="689"/>
      <c r="BV391" s="689"/>
      <c r="BW391" s="421"/>
    </row>
    <row r="392" ht="15.0" customHeight="1">
      <c r="A392" s="634"/>
      <c r="B392" s="421" t="str">
        <f>IF(ISTEXT(A392),SUMIF('Production Calendar'!$F$3:$F$171,'Garden Layout (to copy)'!$A392,'Production Calendar'!$G$3:$G$171),"")</f>
        <v/>
      </c>
      <c r="C392" s="656" t="str">
        <f t="shared" si="1"/>
        <v/>
      </c>
      <c r="D392" s="657" t="str">
        <f t="array" ref="D392">IF(ISBLANK(A392),"",XLOOKUP($A392,'Codified Game Plan'!$E$3:$E$477,'Codified Game Plan'!$G$3:$G$477,0))</f>
        <v/>
      </c>
      <c r="E392" s="657" t="str">
        <f>IF(ISBLANK(A392),"",MAXIFS('Codified Game Plan'!$I$3:$I$477,'Codified Game Plan'!$E$3:$E$477,A392))</f>
        <v/>
      </c>
      <c r="F392" s="658" t="str">
        <f t="shared" si="2"/>
        <v>      - </v>
      </c>
      <c r="G392" s="421"/>
      <c r="H392" s="421"/>
      <c r="I392" s="421"/>
      <c r="J392" s="421"/>
      <c r="K392" s="421"/>
      <c r="L392" s="421"/>
      <c r="M392" s="421"/>
      <c r="N392" s="421"/>
      <c r="O392" s="421"/>
      <c r="P392" s="421"/>
      <c r="Q392" s="421"/>
      <c r="R392" s="421"/>
      <c r="S392" s="421"/>
      <c r="T392" s="421"/>
      <c r="U392" s="689"/>
      <c r="V392" s="689"/>
      <c r="W392" s="689"/>
      <c r="X392" s="689"/>
      <c r="Y392" s="689"/>
      <c r="Z392" s="689"/>
      <c r="AA392" s="689"/>
      <c r="AB392" s="689"/>
      <c r="AC392" s="689"/>
      <c r="AD392" s="689"/>
      <c r="AE392" s="689"/>
      <c r="AF392" s="689"/>
      <c r="AG392" s="689"/>
      <c r="AH392" s="689"/>
      <c r="AI392" s="689"/>
      <c r="AJ392" s="689"/>
      <c r="AK392" s="689"/>
      <c r="AL392" s="689"/>
      <c r="AM392" s="689"/>
      <c r="AN392" s="689"/>
      <c r="AO392" s="689"/>
      <c r="AP392" s="689"/>
      <c r="AQ392" s="689"/>
      <c r="AR392" s="689"/>
      <c r="AS392" s="689"/>
      <c r="AT392" s="689"/>
      <c r="AU392" s="689"/>
      <c r="AV392" s="689"/>
      <c r="AW392" s="689"/>
      <c r="AX392" s="689"/>
      <c r="AY392" s="689"/>
      <c r="AZ392" s="689"/>
      <c r="BA392" s="689"/>
      <c r="BB392" s="689"/>
      <c r="BC392" s="689"/>
      <c r="BD392" s="689"/>
      <c r="BE392" s="689"/>
      <c r="BF392" s="689"/>
      <c r="BG392" s="689"/>
      <c r="BH392" s="689"/>
      <c r="BI392" s="689"/>
      <c r="BJ392" s="689"/>
      <c r="BK392" s="689"/>
      <c r="BL392" s="689"/>
      <c r="BM392" s="689"/>
      <c r="BN392" s="689"/>
      <c r="BO392" s="689"/>
      <c r="BP392" s="689"/>
      <c r="BQ392" s="689"/>
      <c r="BR392" s="689"/>
      <c r="BS392" s="689"/>
      <c r="BT392" s="689"/>
      <c r="BU392" s="689"/>
      <c r="BV392" s="689"/>
      <c r="BW392" s="421"/>
    </row>
    <row r="393" ht="15.0" customHeight="1">
      <c r="A393" s="634"/>
      <c r="B393" s="421" t="str">
        <f>IF(ISTEXT(A393),SUMIF('Production Calendar'!$F$3:$F$171,'Garden Layout (to copy)'!$A393,'Production Calendar'!$G$3:$G$171),"")</f>
        <v/>
      </c>
      <c r="C393" s="656" t="str">
        <f t="shared" si="1"/>
        <v/>
      </c>
      <c r="D393" s="657" t="str">
        <f t="array" ref="D393">IF(ISBLANK(A393),"",XLOOKUP($A393,'Codified Game Plan'!$E$3:$E$477,'Codified Game Plan'!$G$3:$G$477,0))</f>
        <v/>
      </c>
      <c r="E393" s="657" t="str">
        <f>IF(ISBLANK(A393),"",MAXIFS('Codified Game Plan'!$I$3:$I$477,'Codified Game Plan'!$E$3:$E$477,A393))</f>
        <v/>
      </c>
      <c r="F393" s="658" t="str">
        <f t="shared" si="2"/>
        <v>      - </v>
      </c>
      <c r="G393" s="421"/>
      <c r="H393" s="421"/>
      <c r="I393" s="421"/>
      <c r="J393" s="421"/>
      <c r="K393" s="421"/>
      <c r="L393" s="421"/>
      <c r="M393" s="421"/>
      <c r="N393" s="421"/>
      <c r="O393" s="421"/>
      <c r="P393" s="421"/>
      <c r="Q393" s="421"/>
      <c r="R393" s="421"/>
      <c r="S393" s="421"/>
      <c r="T393" s="421"/>
      <c r="U393" s="689"/>
      <c r="V393" s="689"/>
      <c r="W393" s="689"/>
      <c r="X393" s="689"/>
      <c r="Y393" s="689"/>
      <c r="Z393" s="689"/>
      <c r="AA393" s="689"/>
      <c r="AB393" s="689"/>
      <c r="AC393" s="689"/>
      <c r="AD393" s="689"/>
      <c r="AE393" s="689"/>
      <c r="AF393" s="689"/>
      <c r="AG393" s="689"/>
      <c r="AH393" s="689"/>
      <c r="AI393" s="689"/>
      <c r="AJ393" s="689"/>
      <c r="AK393" s="689"/>
      <c r="AL393" s="689"/>
      <c r="AM393" s="689"/>
      <c r="AN393" s="689"/>
      <c r="AO393" s="689"/>
      <c r="AP393" s="689"/>
      <c r="AQ393" s="689"/>
      <c r="AR393" s="689"/>
      <c r="AS393" s="689"/>
      <c r="AT393" s="689"/>
      <c r="AU393" s="689"/>
      <c r="AV393" s="689"/>
      <c r="AW393" s="689"/>
      <c r="AX393" s="689"/>
      <c r="AY393" s="689"/>
      <c r="AZ393" s="689"/>
      <c r="BA393" s="689"/>
      <c r="BB393" s="689"/>
      <c r="BC393" s="689"/>
      <c r="BD393" s="689"/>
      <c r="BE393" s="689"/>
      <c r="BF393" s="689"/>
      <c r="BG393" s="689"/>
      <c r="BH393" s="689"/>
      <c r="BI393" s="689"/>
      <c r="BJ393" s="689"/>
      <c r="BK393" s="689"/>
      <c r="BL393" s="689"/>
      <c r="BM393" s="689"/>
      <c r="BN393" s="689"/>
      <c r="BO393" s="689"/>
      <c r="BP393" s="689"/>
      <c r="BQ393" s="689"/>
      <c r="BR393" s="689"/>
      <c r="BS393" s="689"/>
      <c r="BT393" s="689"/>
      <c r="BU393" s="689"/>
      <c r="BV393" s="689"/>
      <c r="BW393" s="421"/>
    </row>
    <row r="394" ht="15.0" customHeight="1">
      <c r="A394" s="634"/>
      <c r="B394" s="421" t="str">
        <f>IF(ISTEXT(A394),SUMIF('Production Calendar'!$F$3:$F$171,'Garden Layout (to copy)'!$A394,'Production Calendar'!$G$3:$G$171),"")</f>
        <v/>
      </c>
      <c r="C394" s="656" t="str">
        <f t="shared" si="1"/>
        <v/>
      </c>
      <c r="D394" s="657" t="str">
        <f t="array" ref="D394">IF(ISBLANK(A394),"",XLOOKUP($A394,'Codified Game Plan'!$E$3:$E$477,'Codified Game Plan'!$G$3:$G$477,0))</f>
        <v/>
      </c>
      <c r="E394" s="657" t="str">
        <f>IF(ISBLANK(A394),"",MAXIFS('Codified Game Plan'!$I$3:$I$477,'Codified Game Plan'!$E$3:$E$477,A394))</f>
        <v/>
      </c>
      <c r="F394" s="658" t="str">
        <f t="shared" si="2"/>
        <v>      - </v>
      </c>
      <c r="G394" s="421"/>
      <c r="H394" s="421"/>
      <c r="I394" s="421"/>
      <c r="J394" s="421"/>
      <c r="K394" s="421"/>
      <c r="L394" s="421"/>
      <c r="M394" s="421"/>
      <c r="N394" s="421"/>
      <c r="O394" s="421"/>
      <c r="P394" s="421"/>
      <c r="Q394" s="421"/>
      <c r="R394" s="421"/>
      <c r="S394" s="421"/>
      <c r="T394" s="421"/>
      <c r="U394" s="689"/>
      <c r="V394" s="689"/>
      <c r="W394" s="689"/>
      <c r="X394" s="689"/>
      <c r="Y394" s="689"/>
      <c r="Z394" s="689"/>
      <c r="AA394" s="689"/>
      <c r="AB394" s="689"/>
      <c r="AC394" s="689"/>
      <c r="AD394" s="689"/>
      <c r="AE394" s="689"/>
      <c r="AF394" s="689"/>
      <c r="AG394" s="689"/>
      <c r="AH394" s="689"/>
      <c r="AI394" s="689"/>
      <c r="AJ394" s="689"/>
      <c r="AK394" s="689"/>
      <c r="AL394" s="689"/>
      <c r="AM394" s="689"/>
      <c r="AN394" s="689"/>
      <c r="AO394" s="689"/>
      <c r="AP394" s="689"/>
      <c r="AQ394" s="689"/>
      <c r="AR394" s="689"/>
      <c r="AS394" s="689"/>
      <c r="AT394" s="689"/>
      <c r="AU394" s="689"/>
      <c r="AV394" s="689"/>
      <c r="AW394" s="689"/>
      <c r="AX394" s="689"/>
      <c r="AY394" s="689"/>
      <c r="AZ394" s="689"/>
      <c r="BA394" s="689"/>
      <c r="BB394" s="689"/>
      <c r="BC394" s="689"/>
      <c r="BD394" s="689"/>
      <c r="BE394" s="689"/>
      <c r="BF394" s="689"/>
      <c r="BG394" s="689"/>
      <c r="BH394" s="689"/>
      <c r="BI394" s="689"/>
      <c r="BJ394" s="689"/>
      <c r="BK394" s="689"/>
      <c r="BL394" s="689"/>
      <c r="BM394" s="689"/>
      <c r="BN394" s="689"/>
      <c r="BO394" s="689"/>
      <c r="BP394" s="689"/>
      <c r="BQ394" s="689"/>
      <c r="BR394" s="689"/>
      <c r="BS394" s="689"/>
      <c r="BT394" s="689"/>
      <c r="BU394" s="689"/>
      <c r="BV394" s="689"/>
      <c r="BW394" s="421"/>
    </row>
    <row r="395" ht="15.0" customHeight="1">
      <c r="A395" s="634"/>
      <c r="B395" s="421" t="str">
        <f>IF(ISTEXT(A395),SUMIF('Production Calendar'!$F$3:$F$171,'Garden Layout (to copy)'!$A395,'Production Calendar'!$G$3:$G$171),"")</f>
        <v/>
      </c>
      <c r="C395" s="656" t="str">
        <f t="shared" si="1"/>
        <v/>
      </c>
      <c r="D395" s="657" t="str">
        <f t="array" ref="D395">IF(ISBLANK(A395),"",XLOOKUP($A395,'Codified Game Plan'!$E$3:$E$477,'Codified Game Plan'!$G$3:$G$477,0))</f>
        <v/>
      </c>
      <c r="E395" s="657" t="str">
        <f>IF(ISBLANK(A395),"",MAXIFS('Codified Game Plan'!$I$3:$I$477,'Codified Game Plan'!$E$3:$E$477,A395))</f>
        <v/>
      </c>
      <c r="F395" s="658" t="str">
        <f t="shared" si="2"/>
        <v>      - </v>
      </c>
      <c r="G395" s="421"/>
      <c r="H395" s="421"/>
      <c r="I395" s="421"/>
      <c r="J395" s="421"/>
      <c r="K395" s="421"/>
      <c r="L395" s="421"/>
      <c r="M395" s="421"/>
      <c r="N395" s="421"/>
      <c r="O395" s="421"/>
      <c r="P395" s="421"/>
      <c r="Q395" s="421"/>
      <c r="R395" s="421"/>
      <c r="S395" s="421"/>
      <c r="T395" s="421"/>
      <c r="U395" s="689"/>
      <c r="V395" s="689"/>
      <c r="W395" s="689"/>
      <c r="X395" s="689"/>
      <c r="Y395" s="689"/>
      <c r="Z395" s="689"/>
      <c r="AA395" s="689"/>
      <c r="AB395" s="689"/>
      <c r="AC395" s="689"/>
      <c r="AD395" s="689"/>
      <c r="AE395" s="689"/>
      <c r="AF395" s="689"/>
      <c r="AG395" s="689"/>
      <c r="AH395" s="689"/>
      <c r="AI395" s="689"/>
      <c r="AJ395" s="689"/>
      <c r="AK395" s="689"/>
      <c r="AL395" s="689"/>
      <c r="AM395" s="689"/>
      <c r="AN395" s="689"/>
      <c r="AO395" s="689"/>
      <c r="AP395" s="689"/>
      <c r="AQ395" s="689"/>
      <c r="AR395" s="689"/>
      <c r="AS395" s="689"/>
      <c r="AT395" s="689"/>
      <c r="AU395" s="689"/>
      <c r="AV395" s="689"/>
      <c r="AW395" s="689"/>
      <c r="AX395" s="689"/>
      <c r="AY395" s="689"/>
      <c r="AZ395" s="689"/>
      <c r="BA395" s="689"/>
      <c r="BB395" s="689"/>
      <c r="BC395" s="689"/>
      <c r="BD395" s="689"/>
      <c r="BE395" s="689"/>
      <c r="BF395" s="689"/>
      <c r="BG395" s="689"/>
      <c r="BH395" s="689"/>
      <c r="BI395" s="689"/>
      <c r="BJ395" s="689"/>
      <c r="BK395" s="689"/>
      <c r="BL395" s="689"/>
      <c r="BM395" s="689"/>
      <c r="BN395" s="689"/>
      <c r="BO395" s="689"/>
      <c r="BP395" s="689"/>
      <c r="BQ395" s="689"/>
      <c r="BR395" s="689"/>
      <c r="BS395" s="689"/>
      <c r="BT395" s="689"/>
      <c r="BU395" s="689"/>
      <c r="BV395" s="689"/>
      <c r="BW395" s="421"/>
    </row>
    <row r="396" ht="15.0" customHeight="1">
      <c r="A396" s="634"/>
      <c r="B396" s="421" t="str">
        <f>IF(ISTEXT(A396),SUMIF('Production Calendar'!$F$3:$F$171,'Garden Layout (to copy)'!$A396,'Production Calendar'!$G$3:$G$171),"")</f>
        <v/>
      </c>
      <c r="C396" s="656" t="str">
        <f t="shared" si="1"/>
        <v/>
      </c>
      <c r="D396" s="657" t="str">
        <f t="array" ref="D396">IF(ISBLANK(A396),"",XLOOKUP($A396,'Codified Game Plan'!$E$3:$E$477,'Codified Game Plan'!$G$3:$G$477,0))</f>
        <v/>
      </c>
      <c r="E396" s="657" t="str">
        <f>IF(ISBLANK(A396),"",MAXIFS('Codified Game Plan'!$I$3:$I$477,'Codified Game Plan'!$E$3:$E$477,A396))</f>
        <v/>
      </c>
      <c r="F396" s="658" t="str">
        <f t="shared" si="2"/>
        <v>      - </v>
      </c>
      <c r="G396" s="421"/>
      <c r="H396" s="421"/>
      <c r="I396" s="421"/>
      <c r="J396" s="421"/>
      <c r="K396" s="421"/>
      <c r="L396" s="421"/>
      <c r="M396" s="421"/>
      <c r="N396" s="421"/>
      <c r="O396" s="421"/>
      <c r="P396" s="421"/>
      <c r="Q396" s="421"/>
      <c r="R396" s="421"/>
      <c r="S396" s="421"/>
      <c r="T396" s="421"/>
      <c r="U396" s="689"/>
      <c r="V396" s="689"/>
      <c r="W396" s="689"/>
      <c r="X396" s="689"/>
      <c r="Y396" s="689"/>
      <c r="Z396" s="689"/>
      <c r="AA396" s="689"/>
      <c r="AB396" s="689"/>
      <c r="AC396" s="689"/>
      <c r="AD396" s="689"/>
      <c r="AE396" s="689"/>
      <c r="AF396" s="689"/>
      <c r="AG396" s="689"/>
      <c r="AH396" s="689"/>
      <c r="AI396" s="689"/>
      <c r="AJ396" s="689"/>
      <c r="AK396" s="689"/>
      <c r="AL396" s="689"/>
      <c r="AM396" s="689"/>
      <c r="AN396" s="689"/>
      <c r="AO396" s="689"/>
      <c r="AP396" s="689"/>
      <c r="AQ396" s="689"/>
      <c r="AR396" s="689"/>
      <c r="AS396" s="689"/>
      <c r="AT396" s="689"/>
      <c r="AU396" s="689"/>
      <c r="AV396" s="689"/>
      <c r="AW396" s="689"/>
      <c r="AX396" s="689"/>
      <c r="AY396" s="689"/>
      <c r="AZ396" s="689"/>
      <c r="BA396" s="689"/>
      <c r="BB396" s="689"/>
      <c r="BC396" s="689"/>
      <c r="BD396" s="689"/>
      <c r="BE396" s="689"/>
      <c r="BF396" s="689"/>
      <c r="BG396" s="689"/>
      <c r="BH396" s="689"/>
      <c r="BI396" s="689"/>
      <c r="BJ396" s="689"/>
      <c r="BK396" s="689"/>
      <c r="BL396" s="689"/>
      <c r="BM396" s="689"/>
      <c r="BN396" s="689"/>
      <c r="BO396" s="689"/>
      <c r="BP396" s="689"/>
      <c r="BQ396" s="689"/>
      <c r="BR396" s="689"/>
      <c r="BS396" s="689"/>
      <c r="BT396" s="689"/>
      <c r="BU396" s="689"/>
      <c r="BV396" s="689"/>
      <c r="BW396" s="421"/>
    </row>
    <row r="397" ht="15.0" customHeight="1">
      <c r="A397" s="634"/>
      <c r="B397" s="421" t="str">
        <f>IF(ISTEXT(A397),SUMIF('Production Calendar'!$F$3:$F$171,'Garden Layout (to copy)'!$A397,'Production Calendar'!$G$3:$G$171),"")</f>
        <v/>
      </c>
      <c r="C397" s="656" t="str">
        <f t="shared" si="1"/>
        <v/>
      </c>
      <c r="D397" s="657" t="str">
        <f t="array" ref="D397">IF(ISBLANK(A397),"",XLOOKUP($A397,'Codified Game Plan'!$E$3:$E$477,'Codified Game Plan'!$G$3:$G$477,0))</f>
        <v/>
      </c>
      <c r="E397" s="657" t="str">
        <f>IF(ISBLANK(A397),"",MAXIFS('Codified Game Plan'!$I$3:$I$477,'Codified Game Plan'!$E$3:$E$477,A397))</f>
        <v/>
      </c>
      <c r="F397" s="658" t="str">
        <f t="shared" si="2"/>
        <v>      - </v>
      </c>
      <c r="G397" s="421"/>
      <c r="H397" s="421"/>
      <c r="I397" s="421"/>
      <c r="J397" s="421"/>
      <c r="K397" s="421"/>
      <c r="L397" s="421"/>
      <c r="M397" s="421"/>
      <c r="N397" s="421"/>
      <c r="O397" s="421"/>
      <c r="P397" s="421"/>
      <c r="Q397" s="421"/>
      <c r="R397" s="421"/>
      <c r="S397" s="421"/>
      <c r="T397" s="421"/>
      <c r="U397" s="689"/>
      <c r="V397" s="689"/>
      <c r="W397" s="689"/>
      <c r="X397" s="689"/>
      <c r="Y397" s="689"/>
      <c r="Z397" s="689"/>
      <c r="AA397" s="689"/>
      <c r="AB397" s="689"/>
      <c r="AC397" s="689"/>
      <c r="AD397" s="689"/>
      <c r="AE397" s="689"/>
      <c r="AF397" s="689"/>
      <c r="AG397" s="689"/>
      <c r="AH397" s="689"/>
      <c r="AI397" s="689"/>
      <c r="AJ397" s="689"/>
      <c r="AK397" s="689"/>
      <c r="AL397" s="689"/>
      <c r="AM397" s="689"/>
      <c r="AN397" s="689"/>
      <c r="AO397" s="689"/>
      <c r="AP397" s="689"/>
      <c r="AQ397" s="689"/>
      <c r="AR397" s="689"/>
      <c r="AS397" s="689"/>
      <c r="AT397" s="689"/>
      <c r="AU397" s="689"/>
      <c r="AV397" s="689"/>
      <c r="AW397" s="689"/>
      <c r="AX397" s="689"/>
      <c r="AY397" s="689"/>
      <c r="AZ397" s="689"/>
      <c r="BA397" s="689"/>
      <c r="BB397" s="689"/>
      <c r="BC397" s="689"/>
      <c r="BD397" s="689"/>
      <c r="BE397" s="689"/>
      <c r="BF397" s="689"/>
      <c r="BG397" s="689"/>
      <c r="BH397" s="689"/>
      <c r="BI397" s="689"/>
      <c r="BJ397" s="689"/>
      <c r="BK397" s="689"/>
      <c r="BL397" s="689"/>
      <c r="BM397" s="689"/>
      <c r="BN397" s="689"/>
      <c r="BO397" s="689"/>
      <c r="BP397" s="689"/>
      <c r="BQ397" s="689"/>
      <c r="BR397" s="689"/>
      <c r="BS397" s="689"/>
      <c r="BT397" s="689"/>
      <c r="BU397" s="689"/>
      <c r="BV397" s="689"/>
      <c r="BW397" s="421"/>
    </row>
    <row r="398" ht="15.0" customHeight="1">
      <c r="A398" s="634"/>
      <c r="B398" s="421" t="str">
        <f>IF(ISTEXT(A398),SUMIF('Production Calendar'!$F$3:$F$171,'Garden Layout (to copy)'!$A398,'Production Calendar'!$G$3:$G$171),"")</f>
        <v/>
      </c>
      <c r="C398" s="656" t="str">
        <f t="shared" si="1"/>
        <v/>
      </c>
      <c r="D398" s="657" t="str">
        <f t="array" ref="D398">IF(ISBLANK(A398),"",XLOOKUP($A398,'Codified Game Plan'!$E$3:$E$477,'Codified Game Plan'!$G$3:$G$477,0))</f>
        <v/>
      </c>
      <c r="E398" s="657" t="str">
        <f>IF(ISBLANK(A398),"",MAXIFS('Codified Game Plan'!$I$3:$I$477,'Codified Game Plan'!$E$3:$E$477,A398))</f>
        <v/>
      </c>
      <c r="F398" s="658" t="str">
        <f t="shared" si="2"/>
        <v>      - </v>
      </c>
      <c r="G398" s="421"/>
      <c r="H398" s="421"/>
      <c r="I398" s="421"/>
      <c r="J398" s="421"/>
      <c r="K398" s="421"/>
      <c r="L398" s="421"/>
      <c r="M398" s="421"/>
      <c r="N398" s="421"/>
      <c r="O398" s="421"/>
      <c r="P398" s="421"/>
      <c r="Q398" s="421"/>
      <c r="R398" s="421"/>
      <c r="S398" s="421"/>
      <c r="T398" s="421"/>
      <c r="U398" s="689"/>
      <c r="V398" s="689"/>
      <c r="W398" s="689"/>
      <c r="X398" s="689"/>
      <c r="Y398" s="689"/>
      <c r="Z398" s="689"/>
      <c r="AA398" s="689"/>
      <c r="AB398" s="689"/>
      <c r="AC398" s="689"/>
      <c r="AD398" s="689"/>
      <c r="AE398" s="689"/>
      <c r="AF398" s="689"/>
      <c r="AG398" s="689"/>
      <c r="AH398" s="689"/>
      <c r="AI398" s="689"/>
      <c r="AJ398" s="689"/>
      <c r="AK398" s="689"/>
      <c r="AL398" s="689"/>
      <c r="AM398" s="689"/>
      <c r="AN398" s="689"/>
      <c r="AO398" s="689"/>
      <c r="AP398" s="689"/>
      <c r="AQ398" s="689"/>
      <c r="AR398" s="689"/>
      <c r="AS398" s="689"/>
      <c r="AT398" s="689"/>
      <c r="AU398" s="689"/>
      <c r="AV398" s="689"/>
      <c r="AW398" s="689"/>
      <c r="AX398" s="689"/>
      <c r="AY398" s="689"/>
      <c r="AZ398" s="689"/>
      <c r="BA398" s="689"/>
      <c r="BB398" s="689"/>
      <c r="BC398" s="689"/>
      <c r="BD398" s="689"/>
      <c r="BE398" s="689"/>
      <c r="BF398" s="689"/>
      <c r="BG398" s="689"/>
      <c r="BH398" s="689"/>
      <c r="BI398" s="689"/>
      <c r="BJ398" s="689"/>
      <c r="BK398" s="689"/>
      <c r="BL398" s="689"/>
      <c r="BM398" s="689"/>
      <c r="BN398" s="689"/>
      <c r="BO398" s="689"/>
      <c r="BP398" s="689"/>
      <c r="BQ398" s="689"/>
      <c r="BR398" s="689"/>
      <c r="BS398" s="689"/>
      <c r="BT398" s="689"/>
      <c r="BU398" s="689"/>
      <c r="BV398" s="689"/>
      <c r="BW398" s="421"/>
    </row>
    <row r="399" ht="15.0" customHeight="1">
      <c r="A399" s="634"/>
      <c r="B399" s="421" t="str">
        <f>IF(ISTEXT(A399),SUMIF('Production Calendar'!$F$3:$F$171,'Garden Layout (to copy)'!$A399,'Production Calendar'!$G$3:$G$171),"")</f>
        <v/>
      </c>
      <c r="C399" s="656" t="str">
        <f t="shared" si="1"/>
        <v/>
      </c>
      <c r="D399" s="657" t="str">
        <f t="array" ref="D399">IF(ISBLANK(A399),"",XLOOKUP($A399,'Codified Game Plan'!$E$3:$E$477,'Codified Game Plan'!$G$3:$G$477,0))</f>
        <v/>
      </c>
      <c r="E399" s="657" t="str">
        <f>IF(ISBLANK(A399),"",MAXIFS('Codified Game Plan'!$I$3:$I$477,'Codified Game Plan'!$E$3:$E$477,A399))</f>
        <v/>
      </c>
      <c r="F399" s="658" t="str">
        <f t="shared" si="2"/>
        <v>      - </v>
      </c>
      <c r="G399" s="421"/>
      <c r="H399" s="421"/>
      <c r="I399" s="421"/>
      <c r="J399" s="421"/>
      <c r="K399" s="421"/>
      <c r="L399" s="421"/>
      <c r="M399" s="421"/>
      <c r="N399" s="421"/>
      <c r="O399" s="421"/>
      <c r="P399" s="421"/>
      <c r="Q399" s="421"/>
      <c r="R399" s="421"/>
      <c r="S399" s="421"/>
      <c r="T399" s="421"/>
      <c r="U399" s="689"/>
      <c r="V399" s="689"/>
      <c r="W399" s="689"/>
      <c r="X399" s="689"/>
      <c r="Y399" s="689"/>
      <c r="Z399" s="689"/>
      <c r="AA399" s="689"/>
      <c r="AB399" s="689"/>
      <c r="AC399" s="689"/>
      <c r="AD399" s="689"/>
      <c r="AE399" s="689"/>
      <c r="AF399" s="689"/>
      <c r="AG399" s="689"/>
      <c r="AH399" s="689"/>
      <c r="AI399" s="689"/>
      <c r="AJ399" s="689"/>
      <c r="AK399" s="689"/>
      <c r="AL399" s="689"/>
      <c r="AM399" s="689"/>
      <c r="AN399" s="689"/>
      <c r="AO399" s="689"/>
      <c r="AP399" s="689"/>
      <c r="AQ399" s="689"/>
      <c r="AR399" s="689"/>
      <c r="AS399" s="689"/>
      <c r="AT399" s="689"/>
      <c r="AU399" s="689"/>
      <c r="AV399" s="689"/>
      <c r="AW399" s="689"/>
      <c r="AX399" s="689"/>
      <c r="AY399" s="689"/>
      <c r="AZ399" s="689"/>
      <c r="BA399" s="689"/>
      <c r="BB399" s="689"/>
      <c r="BC399" s="689"/>
      <c r="BD399" s="689"/>
      <c r="BE399" s="689"/>
      <c r="BF399" s="689"/>
      <c r="BG399" s="689"/>
      <c r="BH399" s="689"/>
      <c r="BI399" s="689"/>
      <c r="BJ399" s="689"/>
      <c r="BK399" s="689"/>
      <c r="BL399" s="689"/>
      <c r="BM399" s="689"/>
      <c r="BN399" s="689"/>
      <c r="BO399" s="689"/>
      <c r="BP399" s="689"/>
      <c r="BQ399" s="689"/>
      <c r="BR399" s="689"/>
      <c r="BS399" s="689"/>
      <c r="BT399" s="689"/>
      <c r="BU399" s="689"/>
      <c r="BV399" s="689"/>
      <c r="BW399" s="421"/>
    </row>
    <row r="400" ht="15.0" customHeight="1">
      <c r="A400" s="634"/>
      <c r="B400" s="421" t="str">
        <f>IF(ISTEXT(A400),SUMIF('Production Calendar'!$F$3:$F$171,'Garden Layout (to copy)'!$A400,'Production Calendar'!$G$3:$G$171),"")</f>
        <v/>
      </c>
      <c r="C400" s="656" t="str">
        <f t="shared" si="1"/>
        <v/>
      </c>
      <c r="D400" s="657" t="str">
        <f t="array" ref="D400">IF(ISBLANK(A400),"",XLOOKUP($A400,'Codified Game Plan'!$E$3:$E$477,'Codified Game Plan'!$G$3:$G$477,0))</f>
        <v/>
      </c>
      <c r="E400" s="657" t="str">
        <f>IF(ISBLANK(A400),"",MAXIFS('Codified Game Plan'!$I$3:$I$477,'Codified Game Plan'!$E$3:$E$477,A400))</f>
        <v/>
      </c>
      <c r="F400" s="658" t="str">
        <f t="shared" si="2"/>
        <v>      - </v>
      </c>
      <c r="G400" s="421"/>
      <c r="H400" s="421"/>
      <c r="I400" s="421"/>
      <c r="J400" s="421"/>
      <c r="K400" s="421"/>
      <c r="L400" s="421"/>
      <c r="M400" s="421"/>
      <c r="N400" s="421"/>
      <c r="O400" s="421"/>
      <c r="P400" s="421"/>
      <c r="Q400" s="421"/>
      <c r="R400" s="421"/>
      <c r="S400" s="421"/>
      <c r="T400" s="421"/>
      <c r="U400" s="689"/>
      <c r="V400" s="689"/>
      <c r="W400" s="689"/>
      <c r="X400" s="689"/>
      <c r="Y400" s="689"/>
      <c r="Z400" s="689"/>
      <c r="AA400" s="689"/>
      <c r="AB400" s="689"/>
      <c r="AC400" s="689"/>
      <c r="AD400" s="689"/>
      <c r="AE400" s="689"/>
      <c r="AF400" s="689"/>
      <c r="AG400" s="689"/>
      <c r="AH400" s="689"/>
      <c r="AI400" s="689"/>
      <c r="AJ400" s="689"/>
      <c r="AK400" s="689"/>
      <c r="AL400" s="689"/>
      <c r="AM400" s="689"/>
      <c r="AN400" s="689"/>
      <c r="AO400" s="689"/>
      <c r="AP400" s="689"/>
      <c r="AQ400" s="689"/>
      <c r="AR400" s="689"/>
      <c r="AS400" s="689"/>
      <c r="AT400" s="689"/>
      <c r="AU400" s="689"/>
      <c r="AV400" s="689"/>
      <c r="AW400" s="689"/>
      <c r="AX400" s="689"/>
      <c r="AY400" s="689"/>
      <c r="AZ400" s="689"/>
      <c r="BA400" s="689"/>
      <c r="BB400" s="689"/>
      <c r="BC400" s="689"/>
      <c r="BD400" s="689"/>
      <c r="BE400" s="689"/>
      <c r="BF400" s="689"/>
      <c r="BG400" s="689"/>
      <c r="BH400" s="689"/>
      <c r="BI400" s="689"/>
      <c r="BJ400" s="689"/>
      <c r="BK400" s="689"/>
      <c r="BL400" s="689"/>
      <c r="BM400" s="689"/>
      <c r="BN400" s="689"/>
      <c r="BO400" s="689"/>
      <c r="BP400" s="689"/>
      <c r="BQ400" s="689"/>
      <c r="BR400" s="689"/>
      <c r="BS400" s="689"/>
      <c r="BT400" s="689"/>
      <c r="BU400" s="689"/>
      <c r="BV400" s="689"/>
      <c r="BW400" s="421"/>
    </row>
    <row r="401" ht="15.0" customHeight="1">
      <c r="A401" s="634"/>
      <c r="B401" s="421" t="str">
        <f>IF(ISTEXT(A401),SUMIF('Production Calendar'!$F$3:$F$171,'Garden Layout (to copy)'!$A401,'Production Calendar'!$G$3:$G$171),"")</f>
        <v/>
      </c>
      <c r="C401" s="656" t="str">
        <f t="shared" si="1"/>
        <v/>
      </c>
      <c r="D401" s="657" t="str">
        <f t="array" ref="D401">IF(ISBLANK(A401),"",XLOOKUP($A401,'Codified Game Plan'!$E$3:$E$477,'Codified Game Plan'!$G$3:$G$477,0))</f>
        <v/>
      </c>
      <c r="E401" s="657" t="str">
        <f>IF(ISBLANK(A401),"",MAXIFS('Codified Game Plan'!$I$3:$I$477,'Codified Game Plan'!$E$3:$E$477,A401))</f>
        <v/>
      </c>
      <c r="F401" s="658" t="str">
        <f t="shared" si="2"/>
        <v>      - </v>
      </c>
      <c r="G401" s="421"/>
      <c r="H401" s="421"/>
      <c r="I401" s="421"/>
      <c r="J401" s="421"/>
      <c r="K401" s="421"/>
      <c r="L401" s="421"/>
      <c r="M401" s="421"/>
      <c r="N401" s="421"/>
      <c r="O401" s="421"/>
      <c r="P401" s="421"/>
      <c r="Q401" s="421"/>
      <c r="R401" s="421"/>
      <c r="S401" s="421"/>
      <c r="T401" s="421"/>
      <c r="U401" s="689"/>
      <c r="V401" s="689"/>
      <c r="W401" s="689"/>
      <c r="X401" s="689"/>
      <c r="Y401" s="689"/>
      <c r="Z401" s="689"/>
      <c r="AA401" s="689"/>
      <c r="AB401" s="689"/>
      <c r="AC401" s="689"/>
      <c r="AD401" s="689"/>
      <c r="AE401" s="689"/>
      <c r="AF401" s="689"/>
      <c r="AG401" s="689"/>
      <c r="AH401" s="689"/>
      <c r="AI401" s="689"/>
      <c r="AJ401" s="689"/>
      <c r="AK401" s="689"/>
      <c r="AL401" s="689"/>
      <c r="AM401" s="689"/>
      <c r="AN401" s="689"/>
      <c r="AO401" s="689"/>
      <c r="AP401" s="689"/>
      <c r="AQ401" s="689"/>
      <c r="AR401" s="689"/>
      <c r="AS401" s="689"/>
      <c r="AT401" s="689"/>
      <c r="AU401" s="689"/>
      <c r="AV401" s="689"/>
      <c r="AW401" s="689"/>
      <c r="AX401" s="689"/>
      <c r="AY401" s="689"/>
      <c r="AZ401" s="689"/>
      <c r="BA401" s="689"/>
      <c r="BB401" s="689"/>
      <c r="BC401" s="689"/>
      <c r="BD401" s="689"/>
      <c r="BE401" s="689"/>
      <c r="BF401" s="689"/>
      <c r="BG401" s="689"/>
      <c r="BH401" s="689"/>
      <c r="BI401" s="689"/>
      <c r="BJ401" s="689"/>
      <c r="BK401" s="689"/>
      <c r="BL401" s="689"/>
      <c r="BM401" s="689"/>
      <c r="BN401" s="689"/>
      <c r="BO401" s="689"/>
      <c r="BP401" s="689"/>
      <c r="BQ401" s="689"/>
      <c r="BR401" s="689"/>
      <c r="BS401" s="689"/>
      <c r="BT401" s="689"/>
      <c r="BU401" s="689"/>
      <c r="BV401" s="689"/>
      <c r="BW401" s="421"/>
    </row>
    <row r="402" ht="15.0" customHeight="1">
      <c r="A402" s="634"/>
      <c r="B402" s="421" t="str">
        <f>IF(ISTEXT(A402),SUMIF('Production Calendar'!$F$3:$F$171,'Garden Layout (to copy)'!$A402,'Production Calendar'!$G$3:$G$171),"")</f>
        <v/>
      </c>
      <c r="C402" s="656" t="str">
        <f t="shared" si="1"/>
        <v/>
      </c>
      <c r="D402" s="657" t="str">
        <f t="array" ref="D402">IF(ISBLANK(A402),"",XLOOKUP($A402,'Codified Game Plan'!$E$3:$E$477,'Codified Game Plan'!$G$3:$G$477,0))</f>
        <v/>
      </c>
      <c r="E402" s="657" t="str">
        <f>IF(ISBLANK(A402),"",MAXIFS('Codified Game Plan'!$I$3:$I$477,'Codified Game Plan'!$E$3:$E$477,A402))</f>
        <v/>
      </c>
      <c r="F402" s="658" t="str">
        <f t="shared" si="2"/>
        <v>      - </v>
      </c>
      <c r="G402" s="421"/>
      <c r="H402" s="421"/>
      <c r="I402" s="421"/>
      <c r="J402" s="421"/>
      <c r="K402" s="421"/>
      <c r="L402" s="421"/>
      <c r="M402" s="421"/>
      <c r="N402" s="421"/>
      <c r="O402" s="421"/>
      <c r="P402" s="421"/>
      <c r="Q402" s="421"/>
      <c r="R402" s="421"/>
      <c r="S402" s="421"/>
      <c r="T402" s="421"/>
      <c r="U402" s="689"/>
      <c r="V402" s="689"/>
      <c r="W402" s="689"/>
      <c r="X402" s="689"/>
      <c r="Y402" s="689"/>
      <c r="Z402" s="689"/>
      <c r="AA402" s="689"/>
      <c r="AB402" s="689"/>
      <c r="AC402" s="689"/>
      <c r="AD402" s="689"/>
      <c r="AE402" s="689"/>
      <c r="AF402" s="689"/>
      <c r="AG402" s="689"/>
      <c r="AH402" s="689"/>
      <c r="AI402" s="689"/>
      <c r="AJ402" s="689"/>
      <c r="AK402" s="689"/>
      <c r="AL402" s="689"/>
      <c r="AM402" s="689"/>
      <c r="AN402" s="689"/>
      <c r="AO402" s="689"/>
      <c r="AP402" s="689"/>
      <c r="AQ402" s="689"/>
      <c r="AR402" s="689"/>
      <c r="AS402" s="689"/>
      <c r="AT402" s="689"/>
      <c r="AU402" s="689"/>
      <c r="AV402" s="689"/>
      <c r="AW402" s="689"/>
      <c r="AX402" s="689"/>
      <c r="AY402" s="689"/>
      <c r="AZ402" s="689"/>
      <c r="BA402" s="689"/>
      <c r="BB402" s="689"/>
      <c r="BC402" s="689"/>
      <c r="BD402" s="689"/>
      <c r="BE402" s="689"/>
      <c r="BF402" s="689"/>
      <c r="BG402" s="689"/>
      <c r="BH402" s="689"/>
      <c r="BI402" s="689"/>
      <c r="BJ402" s="689"/>
      <c r="BK402" s="689"/>
      <c r="BL402" s="689"/>
      <c r="BM402" s="689"/>
      <c r="BN402" s="689"/>
      <c r="BO402" s="689"/>
      <c r="BP402" s="689"/>
      <c r="BQ402" s="689"/>
      <c r="BR402" s="689"/>
      <c r="BS402" s="689"/>
      <c r="BT402" s="689"/>
      <c r="BU402" s="689"/>
      <c r="BV402" s="689"/>
      <c r="BW402" s="421"/>
    </row>
    <row r="403" ht="15.0" customHeight="1">
      <c r="A403" s="634"/>
      <c r="B403" s="421" t="str">
        <f>IF(ISTEXT(A403),SUMIF('Production Calendar'!$F$3:$F$171,'Garden Layout (to copy)'!$A403,'Production Calendar'!$G$3:$G$171),"")</f>
        <v/>
      </c>
      <c r="C403" s="656" t="str">
        <f t="shared" si="1"/>
        <v/>
      </c>
      <c r="D403" s="657" t="str">
        <f t="array" ref="D403">IF(ISBLANK(A403),"",XLOOKUP($A403,'Codified Game Plan'!$E$3:$E$477,'Codified Game Plan'!$G$3:$G$477,0))</f>
        <v/>
      </c>
      <c r="E403" s="657" t="str">
        <f>IF(ISBLANK(A403),"",MAXIFS('Codified Game Plan'!$I$3:$I$477,'Codified Game Plan'!$E$3:$E$477,A403))</f>
        <v/>
      </c>
      <c r="F403" s="658" t="str">
        <f t="shared" si="2"/>
        <v>      - </v>
      </c>
      <c r="G403" s="421"/>
      <c r="H403" s="421"/>
      <c r="I403" s="421"/>
      <c r="J403" s="421"/>
      <c r="K403" s="421"/>
      <c r="L403" s="421"/>
      <c r="M403" s="421"/>
      <c r="N403" s="421"/>
      <c r="O403" s="421"/>
      <c r="P403" s="421"/>
      <c r="Q403" s="421"/>
      <c r="R403" s="421"/>
      <c r="S403" s="421"/>
      <c r="T403" s="421"/>
      <c r="U403" s="689"/>
      <c r="V403" s="689"/>
      <c r="W403" s="689"/>
      <c r="X403" s="689"/>
      <c r="Y403" s="689"/>
      <c r="Z403" s="689"/>
      <c r="AA403" s="689"/>
      <c r="AB403" s="689"/>
      <c r="AC403" s="689"/>
      <c r="AD403" s="689"/>
      <c r="AE403" s="689"/>
      <c r="AF403" s="689"/>
      <c r="AG403" s="689"/>
      <c r="AH403" s="689"/>
      <c r="AI403" s="689"/>
      <c r="AJ403" s="689"/>
      <c r="AK403" s="689"/>
      <c r="AL403" s="689"/>
      <c r="AM403" s="689"/>
      <c r="AN403" s="689"/>
      <c r="AO403" s="689"/>
      <c r="AP403" s="689"/>
      <c r="AQ403" s="689"/>
      <c r="AR403" s="689"/>
      <c r="AS403" s="689"/>
      <c r="AT403" s="689"/>
      <c r="AU403" s="689"/>
      <c r="AV403" s="689"/>
      <c r="AW403" s="689"/>
      <c r="AX403" s="689"/>
      <c r="AY403" s="689"/>
      <c r="AZ403" s="689"/>
      <c r="BA403" s="689"/>
      <c r="BB403" s="689"/>
      <c r="BC403" s="689"/>
      <c r="BD403" s="689"/>
      <c r="BE403" s="689"/>
      <c r="BF403" s="689"/>
      <c r="BG403" s="689"/>
      <c r="BH403" s="689"/>
      <c r="BI403" s="689"/>
      <c r="BJ403" s="689"/>
      <c r="BK403" s="689"/>
      <c r="BL403" s="689"/>
      <c r="BM403" s="689"/>
      <c r="BN403" s="689"/>
      <c r="BO403" s="689"/>
      <c r="BP403" s="689"/>
      <c r="BQ403" s="689"/>
      <c r="BR403" s="689"/>
      <c r="BS403" s="689"/>
      <c r="BT403" s="689"/>
      <c r="BU403" s="689"/>
      <c r="BV403" s="689"/>
      <c r="BW403" s="421"/>
    </row>
    <row r="404" ht="15.0" customHeight="1">
      <c r="A404" s="634"/>
      <c r="B404" s="421" t="str">
        <f>IF(ISTEXT(A404),SUMIF('Production Calendar'!$F$3:$F$171,'Garden Layout (to copy)'!$A404,'Production Calendar'!$G$3:$G$171),"")</f>
        <v/>
      </c>
      <c r="C404" s="656" t="str">
        <f t="shared" si="1"/>
        <v/>
      </c>
      <c r="D404" s="657" t="str">
        <f t="array" ref="D404">IF(ISBLANK(A404),"",XLOOKUP($A404,'Codified Game Plan'!$E$3:$E$477,'Codified Game Plan'!$G$3:$G$477,0))</f>
        <v/>
      </c>
      <c r="E404" s="657" t="str">
        <f>IF(ISBLANK(A404),"",MAXIFS('Codified Game Plan'!$I$3:$I$477,'Codified Game Plan'!$E$3:$E$477,A404))</f>
        <v/>
      </c>
      <c r="F404" s="658" t="str">
        <f t="shared" si="2"/>
        <v>      - </v>
      </c>
      <c r="G404" s="421"/>
      <c r="H404" s="421"/>
      <c r="I404" s="421"/>
      <c r="J404" s="421"/>
      <c r="K404" s="421"/>
      <c r="L404" s="421"/>
      <c r="M404" s="421"/>
      <c r="N404" s="421"/>
      <c r="O404" s="421"/>
      <c r="P404" s="421"/>
      <c r="Q404" s="421"/>
      <c r="R404" s="421"/>
      <c r="S404" s="421"/>
      <c r="T404" s="421"/>
      <c r="U404" s="689"/>
      <c r="V404" s="689"/>
      <c r="W404" s="689"/>
      <c r="X404" s="689"/>
      <c r="Y404" s="689"/>
      <c r="Z404" s="689"/>
      <c r="AA404" s="689"/>
      <c r="AB404" s="689"/>
      <c r="AC404" s="689"/>
      <c r="AD404" s="689"/>
      <c r="AE404" s="689"/>
      <c r="AF404" s="689"/>
      <c r="AG404" s="689"/>
      <c r="AH404" s="689"/>
      <c r="AI404" s="689"/>
      <c r="AJ404" s="689"/>
      <c r="AK404" s="689"/>
      <c r="AL404" s="689"/>
      <c r="AM404" s="689"/>
      <c r="AN404" s="689"/>
      <c r="AO404" s="689"/>
      <c r="AP404" s="689"/>
      <c r="AQ404" s="689"/>
      <c r="AR404" s="689"/>
      <c r="AS404" s="689"/>
      <c r="AT404" s="689"/>
      <c r="AU404" s="689"/>
      <c r="AV404" s="689"/>
      <c r="AW404" s="689"/>
      <c r="AX404" s="689"/>
      <c r="AY404" s="689"/>
      <c r="AZ404" s="689"/>
      <c r="BA404" s="689"/>
      <c r="BB404" s="689"/>
      <c r="BC404" s="689"/>
      <c r="BD404" s="689"/>
      <c r="BE404" s="689"/>
      <c r="BF404" s="689"/>
      <c r="BG404" s="689"/>
      <c r="BH404" s="689"/>
      <c r="BI404" s="689"/>
      <c r="BJ404" s="689"/>
      <c r="BK404" s="689"/>
      <c r="BL404" s="689"/>
      <c r="BM404" s="689"/>
      <c r="BN404" s="689"/>
      <c r="BO404" s="689"/>
      <c r="BP404" s="689"/>
      <c r="BQ404" s="689"/>
      <c r="BR404" s="689"/>
      <c r="BS404" s="689"/>
      <c r="BT404" s="689"/>
      <c r="BU404" s="689"/>
      <c r="BV404" s="689"/>
      <c r="BW404" s="421"/>
    </row>
    <row r="405" ht="15.0" customHeight="1">
      <c r="A405" s="634"/>
      <c r="B405" s="421" t="str">
        <f>IF(ISTEXT(A405),SUMIF('Production Calendar'!$F$3:$F$171,'Garden Layout (to copy)'!$A405,'Production Calendar'!$G$3:$G$171),"")</f>
        <v/>
      </c>
      <c r="C405" s="656" t="str">
        <f t="shared" si="1"/>
        <v/>
      </c>
      <c r="D405" s="657" t="str">
        <f t="array" ref="D405">IF(ISBLANK(A405),"",XLOOKUP($A405,'Codified Game Plan'!$E$3:$E$477,'Codified Game Plan'!$G$3:$G$477,0))</f>
        <v/>
      </c>
      <c r="E405" s="657" t="str">
        <f>IF(ISBLANK(A405),"",MAXIFS('Codified Game Plan'!$I$3:$I$477,'Codified Game Plan'!$E$3:$E$477,A405))</f>
        <v/>
      </c>
      <c r="F405" s="658" t="str">
        <f t="shared" si="2"/>
        <v>      - </v>
      </c>
      <c r="G405" s="421"/>
      <c r="H405" s="421"/>
      <c r="I405" s="421"/>
      <c r="J405" s="421"/>
      <c r="K405" s="421"/>
      <c r="L405" s="421"/>
      <c r="M405" s="421"/>
      <c r="N405" s="421"/>
      <c r="O405" s="421"/>
      <c r="P405" s="421"/>
      <c r="Q405" s="421"/>
      <c r="R405" s="421"/>
      <c r="S405" s="421"/>
      <c r="T405" s="421"/>
      <c r="U405" s="689"/>
      <c r="V405" s="689"/>
      <c r="W405" s="689"/>
      <c r="X405" s="689"/>
      <c r="Y405" s="689"/>
      <c r="Z405" s="689"/>
      <c r="AA405" s="689"/>
      <c r="AB405" s="689"/>
      <c r="AC405" s="689"/>
      <c r="AD405" s="689"/>
      <c r="AE405" s="689"/>
      <c r="AF405" s="689"/>
      <c r="AG405" s="689"/>
      <c r="AH405" s="689"/>
      <c r="AI405" s="689"/>
      <c r="AJ405" s="689"/>
      <c r="AK405" s="689"/>
      <c r="AL405" s="689"/>
      <c r="AM405" s="689"/>
      <c r="AN405" s="689"/>
      <c r="AO405" s="689"/>
      <c r="AP405" s="689"/>
      <c r="AQ405" s="689"/>
      <c r="AR405" s="689"/>
      <c r="AS405" s="689"/>
      <c r="AT405" s="689"/>
      <c r="AU405" s="689"/>
      <c r="AV405" s="689"/>
      <c r="AW405" s="689"/>
      <c r="AX405" s="689"/>
      <c r="AY405" s="689"/>
      <c r="AZ405" s="689"/>
      <c r="BA405" s="689"/>
      <c r="BB405" s="689"/>
      <c r="BC405" s="689"/>
      <c r="BD405" s="689"/>
      <c r="BE405" s="689"/>
      <c r="BF405" s="689"/>
      <c r="BG405" s="689"/>
      <c r="BH405" s="689"/>
      <c r="BI405" s="689"/>
      <c r="BJ405" s="689"/>
      <c r="BK405" s="689"/>
      <c r="BL405" s="689"/>
      <c r="BM405" s="689"/>
      <c r="BN405" s="689"/>
      <c r="BO405" s="689"/>
      <c r="BP405" s="689"/>
      <c r="BQ405" s="689"/>
      <c r="BR405" s="689"/>
      <c r="BS405" s="689"/>
      <c r="BT405" s="689"/>
      <c r="BU405" s="689"/>
      <c r="BV405" s="689"/>
      <c r="BW405" s="421"/>
    </row>
    <row r="406" ht="15.0" customHeight="1">
      <c r="A406" s="634"/>
      <c r="B406" s="421" t="str">
        <f>IF(ISTEXT(A406),SUMIF('Production Calendar'!$F$3:$F$171,'Garden Layout (to copy)'!$A406,'Production Calendar'!$G$3:$G$171),"")</f>
        <v/>
      </c>
      <c r="C406" s="656" t="str">
        <f t="shared" si="1"/>
        <v/>
      </c>
      <c r="D406" s="657" t="str">
        <f t="array" ref="D406">IF(ISBLANK(A406),"",XLOOKUP($A406,'Codified Game Plan'!$E$3:$E$477,'Codified Game Plan'!$G$3:$G$477,0))</f>
        <v/>
      </c>
      <c r="E406" s="657" t="str">
        <f>IF(ISBLANK(A406),"",MAXIFS('Codified Game Plan'!$I$3:$I$477,'Codified Game Plan'!$E$3:$E$477,A406))</f>
        <v/>
      </c>
      <c r="F406" s="658" t="str">
        <f t="shared" si="2"/>
        <v>      - </v>
      </c>
      <c r="G406" s="421"/>
      <c r="H406" s="421"/>
      <c r="I406" s="421"/>
      <c r="J406" s="421"/>
      <c r="K406" s="421"/>
      <c r="L406" s="421"/>
      <c r="M406" s="421"/>
      <c r="N406" s="421"/>
      <c r="O406" s="421"/>
      <c r="P406" s="421"/>
      <c r="Q406" s="421"/>
      <c r="R406" s="421"/>
      <c r="S406" s="421"/>
      <c r="T406" s="421"/>
      <c r="U406" s="689"/>
      <c r="V406" s="689"/>
      <c r="W406" s="689"/>
      <c r="X406" s="689"/>
      <c r="Y406" s="689"/>
      <c r="Z406" s="689"/>
      <c r="AA406" s="689"/>
      <c r="AB406" s="689"/>
      <c r="AC406" s="689"/>
      <c r="AD406" s="689"/>
      <c r="AE406" s="689"/>
      <c r="AF406" s="689"/>
      <c r="AG406" s="689"/>
      <c r="AH406" s="689"/>
      <c r="AI406" s="689"/>
      <c r="AJ406" s="689"/>
      <c r="AK406" s="689"/>
      <c r="AL406" s="689"/>
      <c r="AM406" s="689"/>
      <c r="AN406" s="689"/>
      <c r="AO406" s="689"/>
      <c r="AP406" s="689"/>
      <c r="AQ406" s="689"/>
      <c r="AR406" s="689"/>
      <c r="AS406" s="689"/>
      <c r="AT406" s="689"/>
      <c r="AU406" s="689"/>
      <c r="AV406" s="689"/>
      <c r="AW406" s="689"/>
      <c r="AX406" s="689"/>
      <c r="AY406" s="689"/>
      <c r="AZ406" s="689"/>
      <c r="BA406" s="689"/>
      <c r="BB406" s="689"/>
      <c r="BC406" s="689"/>
      <c r="BD406" s="689"/>
      <c r="BE406" s="689"/>
      <c r="BF406" s="689"/>
      <c r="BG406" s="689"/>
      <c r="BH406" s="689"/>
      <c r="BI406" s="689"/>
      <c r="BJ406" s="689"/>
      <c r="BK406" s="689"/>
      <c r="BL406" s="689"/>
      <c r="BM406" s="689"/>
      <c r="BN406" s="689"/>
      <c r="BO406" s="689"/>
      <c r="BP406" s="689"/>
      <c r="BQ406" s="689"/>
      <c r="BR406" s="689"/>
      <c r="BS406" s="689"/>
      <c r="BT406" s="689"/>
      <c r="BU406" s="689"/>
      <c r="BV406" s="689"/>
      <c r="BW406" s="421"/>
    </row>
    <row r="407" ht="15.0" customHeight="1">
      <c r="A407" s="634"/>
      <c r="B407" s="421" t="str">
        <f>IF(ISTEXT(A407),SUMIF('Production Calendar'!$F$3:$F$171,'Garden Layout (to copy)'!$A407,'Production Calendar'!$G$3:$G$171),"")</f>
        <v/>
      </c>
      <c r="C407" s="656" t="str">
        <f t="shared" si="1"/>
        <v/>
      </c>
      <c r="D407" s="657" t="str">
        <f t="array" ref="D407">IF(ISBLANK(A407),"",XLOOKUP($A407,'Codified Game Plan'!$E$3:$E$477,'Codified Game Plan'!$G$3:$G$477,0))</f>
        <v/>
      </c>
      <c r="E407" s="657" t="str">
        <f>IF(ISBLANK(A407),"",MAXIFS('Codified Game Plan'!$I$3:$I$477,'Codified Game Plan'!$E$3:$E$477,A407))</f>
        <v/>
      </c>
      <c r="F407" s="658" t="str">
        <f t="shared" si="2"/>
        <v>      - </v>
      </c>
      <c r="G407" s="421"/>
      <c r="H407" s="421"/>
      <c r="I407" s="421"/>
      <c r="J407" s="421"/>
      <c r="K407" s="421"/>
      <c r="L407" s="421"/>
      <c r="M407" s="421"/>
      <c r="N407" s="421"/>
      <c r="O407" s="421"/>
      <c r="P407" s="421"/>
      <c r="Q407" s="421"/>
      <c r="R407" s="421"/>
      <c r="S407" s="421"/>
      <c r="T407" s="421"/>
      <c r="U407" s="689"/>
      <c r="V407" s="689"/>
      <c r="W407" s="689"/>
      <c r="X407" s="689"/>
      <c r="Y407" s="689"/>
      <c r="Z407" s="689"/>
      <c r="AA407" s="689"/>
      <c r="AB407" s="689"/>
      <c r="AC407" s="689"/>
      <c r="AD407" s="689"/>
      <c r="AE407" s="689"/>
      <c r="AF407" s="689"/>
      <c r="AG407" s="689"/>
      <c r="AH407" s="689"/>
      <c r="AI407" s="689"/>
      <c r="AJ407" s="689"/>
      <c r="AK407" s="689"/>
      <c r="AL407" s="689"/>
      <c r="AM407" s="689"/>
      <c r="AN407" s="689"/>
      <c r="AO407" s="689"/>
      <c r="AP407" s="689"/>
      <c r="AQ407" s="689"/>
      <c r="AR407" s="689"/>
      <c r="AS407" s="689"/>
      <c r="AT407" s="689"/>
      <c r="AU407" s="689"/>
      <c r="AV407" s="689"/>
      <c r="AW407" s="689"/>
      <c r="AX407" s="689"/>
      <c r="AY407" s="689"/>
      <c r="AZ407" s="689"/>
      <c r="BA407" s="689"/>
      <c r="BB407" s="689"/>
      <c r="BC407" s="689"/>
      <c r="BD407" s="689"/>
      <c r="BE407" s="689"/>
      <c r="BF407" s="689"/>
      <c r="BG407" s="689"/>
      <c r="BH407" s="689"/>
      <c r="BI407" s="689"/>
      <c r="BJ407" s="689"/>
      <c r="BK407" s="689"/>
      <c r="BL407" s="689"/>
      <c r="BM407" s="689"/>
      <c r="BN407" s="689"/>
      <c r="BO407" s="689"/>
      <c r="BP407" s="689"/>
      <c r="BQ407" s="689"/>
      <c r="BR407" s="689"/>
      <c r="BS407" s="689"/>
      <c r="BT407" s="689"/>
      <c r="BU407" s="689"/>
      <c r="BV407" s="689"/>
      <c r="BW407" s="421"/>
    </row>
    <row r="408" ht="15.0" customHeight="1">
      <c r="A408" s="634"/>
      <c r="B408" s="421" t="str">
        <f>IF(ISTEXT(A408),SUMIF('Production Calendar'!$F$3:$F$171,'Garden Layout (to copy)'!$A408,'Production Calendar'!$G$3:$G$171),"")</f>
        <v/>
      </c>
      <c r="C408" s="656" t="str">
        <f t="shared" si="1"/>
        <v/>
      </c>
      <c r="D408" s="657" t="str">
        <f t="array" ref="D408">IF(ISBLANK(A408),"",XLOOKUP($A408,'Codified Game Plan'!$E$3:$E$477,'Codified Game Plan'!$G$3:$G$477,0))</f>
        <v/>
      </c>
      <c r="E408" s="657" t="str">
        <f>IF(ISBLANK(A408),"",MAXIFS('Codified Game Plan'!$I$3:$I$477,'Codified Game Plan'!$E$3:$E$477,A408))</f>
        <v/>
      </c>
      <c r="F408" s="658" t="str">
        <f t="shared" si="2"/>
        <v>      - </v>
      </c>
      <c r="G408" s="421"/>
      <c r="H408" s="421"/>
      <c r="I408" s="421"/>
      <c r="J408" s="421"/>
      <c r="K408" s="421"/>
      <c r="L408" s="421"/>
      <c r="M408" s="421"/>
      <c r="N408" s="421"/>
      <c r="O408" s="421"/>
      <c r="P408" s="421"/>
      <c r="Q408" s="421"/>
      <c r="R408" s="421"/>
      <c r="S408" s="421"/>
      <c r="T408" s="421"/>
      <c r="U408" s="689"/>
      <c r="V408" s="689"/>
      <c r="W408" s="689"/>
      <c r="X408" s="689"/>
      <c r="Y408" s="689"/>
      <c r="Z408" s="689"/>
      <c r="AA408" s="689"/>
      <c r="AB408" s="689"/>
      <c r="AC408" s="689"/>
      <c r="AD408" s="689"/>
      <c r="AE408" s="689"/>
      <c r="AF408" s="689"/>
      <c r="AG408" s="689"/>
      <c r="AH408" s="689"/>
      <c r="AI408" s="689"/>
      <c r="AJ408" s="689"/>
      <c r="AK408" s="689"/>
      <c r="AL408" s="689"/>
      <c r="AM408" s="689"/>
      <c r="AN408" s="689"/>
      <c r="AO408" s="689"/>
      <c r="AP408" s="689"/>
      <c r="AQ408" s="689"/>
      <c r="AR408" s="689"/>
      <c r="AS408" s="689"/>
      <c r="AT408" s="689"/>
      <c r="AU408" s="689"/>
      <c r="AV408" s="689"/>
      <c r="AW408" s="689"/>
      <c r="AX408" s="689"/>
      <c r="AY408" s="689"/>
      <c r="AZ408" s="689"/>
      <c r="BA408" s="689"/>
      <c r="BB408" s="689"/>
      <c r="BC408" s="689"/>
      <c r="BD408" s="689"/>
      <c r="BE408" s="689"/>
      <c r="BF408" s="689"/>
      <c r="BG408" s="689"/>
      <c r="BH408" s="689"/>
      <c r="BI408" s="689"/>
      <c r="BJ408" s="689"/>
      <c r="BK408" s="689"/>
      <c r="BL408" s="689"/>
      <c r="BM408" s="689"/>
      <c r="BN408" s="689"/>
      <c r="BO408" s="689"/>
      <c r="BP408" s="689"/>
      <c r="BQ408" s="689"/>
      <c r="BR408" s="689"/>
      <c r="BS408" s="689"/>
      <c r="BT408" s="689"/>
      <c r="BU408" s="689"/>
      <c r="BV408" s="689"/>
      <c r="BW408" s="421"/>
    </row>
    <row r="409" ht="15.0" customHeight="1">
      <c r="A409" s="634"/>
      <c r="B409" s="421" t="str">
        <f>IF(ISTEXT(A409),SUMIF('Production Calendar'!$F$3:$F$171,'Garden Layout (to copy)'!$A409,'Production Calendar'!$G$3:$G$171),"")</f>
        <v/>
      </c>
      <c r="C409" s="656" t="str">
        <f t="shared" si="1"/>
        <v/>
      </c>
      <c r="D409" s="657" t="str">
        <f t="array" ref="D409">IF(ISBLANK(A409),"",XLOOKUP($A409,'Codified Game Plan'!$E$3:$E$477,'Codified Game Plan'!$G$3:$G$477,0))</f>
        <v/>
      </c>
      <c r="E409" s="657" t="str">
        <f>IF(ISBLANK(A409),"",MAXIFS('Codified Game Plan'!$I$3:$I$477,'Codified Game Plan'!$E$3:$E$477,A409))</f>
        <v/>
      </c>
      <c r="F409" s="658" t="str">
        <f t="shared" si="2"/>
        <v>      - </v>
      </c>
      <c r="G409" s="421"/>
      <c r="H409" s="421"/>
      <c r="I409" s="421"/>
      <c r="J409" s="421"/>
      <c r="K409" s="421"/>
      <c r="L409" s="421"/>
      <c r="M409" s="421"/>
      <c r="N409" s="421"/>
      <c r="O409" s="421"/>
      <c r="P409" s="421"/>
      <c r="Q409" s="421"/>
      <c r="R409" s="421"/>
      <c r="S409" s="421"/>
      <c r="T409" s="421"/>
      <c r="U409" s="689"/>
      <c r="V409" s="689"/>
      <c r="W409" s="689"/>
      <c r="X409" s="689"/>
      <c r="Y409" s="689"/>
      <c r="Z409" s="689"/>
      <c r="AA409" s="689"/>
      <c r="AB409" s="689"/>
      <c r="AC409" s="689"/>
      <c r="AD409" s="689"/>
      <c r="AE409" s="689"/>
      <c r="AF409" s="689"/>
      <c r="AG409" s="689"/>
      <c r="AH409" s="689"/>
      <c r="AI409" s="689"/>
      <c r="AJ409" s="689"/>
      <c r="AK409" s="689"/>
      <c r="AL409" s="689"/>
      <c r="AM409" s="689"/>
      <c r="AN409" s="689"/>
      <c r="AO409" s="689"/>
      <c r="AP409" s="689"/>
      <c r="AQ409" s="689"/>
      <c r="AR409" s="689"/>
      <c r="AS409" s="689"/>
      <c r="AT409" s="689"/>
      <c r="AU409" s="689"/>
      <c r="AV409" s="689"/>
      <c r="AW409" s="689"/>
      <c r="AX409" s="689"/>
      <c r="AY409" s="689"/>
      <c r="AZ409" s="689"/>
      <c r="BA409" s="689"/>
      <c r="BB409" s="689"/>
      <c r="BC409" s="689"/>
      <c r="BD409" s="689"/>
      <c r="BE409" s="689"/>
      <c r="BF409" s="689"/>
      <c r="BG409" s="689"/>
      <c r="BH409" s="689"/>
      <c r="BI409" s="689"/>
      <c r="BJ409" s="689"/>
      <c r="BK409" s="689"/>
      <c r="BL409" s="689"/>
      <c r="BM409" s="689"/>
      <c r="BN409" s="689"/>
      <c r="BO409" s="689"/>
      <c r="BP409" s="689"/>
      <c r="BQ409" s="689"/>
      <c r="BR409" s="689"/>
      <c r="BS409" s="689"/>
      <c r="BT409" s="689"/>
      <c r="BU409" s="689"/>
      <c r="BV409" s="689"/>
      <c r="BW409" s="421"/>
    </row>
    <row r="410" ht="15.0" customHeight="1">
      <c r="A410" s="634"/>
      <c r="B410" s="421" t="str">
        <f>IF(ISTEXT(A410),SUMIF('Production Calendar'!$F$3:$F$171,'Garden Layout (to copy)'!$A410,'Production Calendar'!$G$3:$G$171),"")</f>
        <v/>
      </c>
      <c r="C410" s="656" t="str">
        <f t="shared" si="1"/>
        <v/>
      </c>
      <c r="D410" s="657" t="str">
        <f t="array" ref="D410">IF(ISBLANK(A410),"",XLOOKUP($A410,'Codified Game Plan'!$E$3:$E$477,'Codified Game Plan'!$G$3:$G$477,0))</f>
        <v/>
      </c>
      <c r="E410" s="657" t="str">
        <f>IF(ISBLANK(A410),"",MAXIFS('Codified Game Plan'!$I$3:$I$477,'Codified Game Plan'!$E$3:$E$477,A410))</f>
        <v/>
      </c>
      <c r="F410" s="658" t="str">
        <f t="shared" si="2"/>
        <v>      - </v>
      </c>
      <c r="G410" s="421"/>
      <c r="H410" s="421"/>
      <c r="I410" s="421"/>
      <c r="J410" s="421"/>
      <c r="K410" s="421"/>
      <c r="L410" s="421"/>
      <c r="M410" s="421"/>
      <c r="N410" s="421"/>
      <c r="O410" s="421"/>
      <c r="P410" s="421"/>
      <c r="Q410" s="421"/>
      <c r="R410" s="421"/>
      <c r="S410" s="421"/>
      <c r="T410" s="421"/>
      <c r="U410" s="689"/>
      <c r="V410" s="689"/>
      <c r="W410" s="689"/>
      <c r="X410" s="689"/>
      <c r="Y410" s="689"/>
      <c r="Z410" s="689"/>
      <c r="AA410" s="689"/>
      <c r="AB410" s="689"/>
      <c r="AC410" s="689"/>
      <c r="AD410" s="689"/>
      <c r="AE410" s="689"/>
      <c r="AF410" s="689"/>
      <c r="AG410" s="689"/>
      <c r="AH410" s="689"/>
      <c r="AI410" s="689"/>
      <c r="AJ410" s="689"/>
      <c r="AK410" s="689"/>
      <c r="AL410" s="689"/>
      <c r="AM410" s="689"/>
      <c r="AN410" s="689"/>
      <c r="AO410" s="689"/>
      <c r="AP410" s="689"/>
      <c r="AQ410" s="689"/>
      <c r="AR410" s="689"/>
      <c r="AS410" s="689"/>
      <c r="AT410" s="689"/>
      <c r="AU410" s="689"/>
      <c r="AV410" s="689"/>
      <c r="AW410" s="689"/>
      <c r="AX410" s="689"/>
      <c r="AY410" s="689"/>
      <c r="AZ410" s="689"/>
      <c r="BA410" s="689"/>
      <c r="BB410" s="689"/>
      <c r="BC410" s="689"/>
      <c r="BD410" s="689"/>
      <c r="BE410" s="689"/>
      <c r="BF410" s="689"/>
      <c r="BG410" s="689"/>
      <c r="BH410" s="689"/>
      <c r="BI410" s="689"/>
      <c r="BJ410" s="689"/>
      <c r="BK410" s="689"/>
      <c r="BL410" s="689"/>
      <c r="BM410" s="689"/>
      <c r="BN410" s="689"/>
      <c r="BO410" s="689"/>
      <c r="BP410" s="689"/>
      <c r="BQ410" s="689"/>
      <c r="BR410" s="689"/>
      <c r="BS410" s="689"/>
      <c r="BT410" s="689"/>
      <c r="BU410" s="689"/>
      <c r="BV410" s="689"/>
      <c r="BW410" s="421"/>
    </row>
    <row r="411" ht="15.0" customHeight="1">
      <c r="A411" s="634"/>
      <c r="B411" s="421" t="str">
        <f>IF(ISTEXT(A411),SUMIF('Production Calendar'!$F$3:$F$171,'Garden Layout (to copy)'!$A411,'Production Calendar'!$G$3:$G$171),"")</f>
        <v/>
      </c>
      <c r="C411" s="656" t="str">
        <f t="shared" si="1"/>
        <v/>
      </c>
      <c r="D411" s="657" t="str">
        <f t="array" ref="D411">IF(ISBLANK(A411),"",XLOOKUP($A411,'Codified Game Plan'!$E$3:$E$477,'Codified Game Plan'!$G$3:$G$477,0))</f>
        <v/>
      </c>
      <c r="E411" s="657" t="str">
        <f>IF(ISBLANK(A411),"",MAXIFS('Codified Game Plan'!$I$3:$I$477,'Codified Game Plan'!$E$3:$E$477,A411))</f>
        <v/>
      </c>
      <c r="F411" s="658" t="str">
        <f t="shared" si="2"/>
        <v>      - </v>
      </c>
      <c r="G411" s="421"/>
      <c r="H411" s="421"/>
      <c r="I411" s="421"/>
      <c r="J411" s="421"/>
      <c r="K411" s="421"/>
      <c r="L411" s="421"/>
      <c r="M411" s="421"/>
      <c r="N411" s="421"/>
      <c r="O411" s="421"/>
      <c r="P411" s="421"/>
      <c r="Q411" s="421"/>
      <c r="R411" s="421"/>
      <c r="S411" s="421"/>
      <c r="T411" s="421"/>
      <c r="U411" s="689"/>
      <c r="V411" s="689"/>
      <c r="W411" s="689"/>
      <c r="X411" s="689"/>
      <c r="Y411" s="689"/>
      <c r="Z411" s="689"/>
      <c r="AA411" s="689"/>
      <c r="AB411" s="689"/>
      <c r="AC411" s="689"/>
      <c r="AD411" s="689"/>
      <c r="AE411" s="689"/>
      <c r="AF411" s="689"/>
      <c r="AG411" s="689"/>
      <c r="AH411" s="689"/>
      <c r="AI411" s="689"/>
      <c r="AJ411" s="689"/>
      <c r="AK411" s="689"/>
      <c r="AL411" s="689"/>
      <c r="AM411" s="689"/>
      <c r="AN411" s="689"/>
      <c r="AO411" s="689"/>
      <c r="AP411" s="689"/>
      <c r="AQ411" s="689"/>
      <c r="AR411" s="689"/>
      <c r="AS411" s="689"/>
      <c r="AT411" s="689"/>
      <c r="AU411" s="689"/>
      <c r="AV411" s="689"/>
      <c r="AW411" s="689"/>
      <c r="AX411" s="689"/>
      <c r="AY411" s="689"/>
      <c r="AZ411" s="689"/>
      <c r="BA411" s="689"/>
      <c r="BB411" s="689"/>
      <c r="BC411" s="689"/>
      <c r="BD411" s="689"/>
      <c r="BE411" s="689"/>
      <c r="BF411" s="689"/>
      <c r="BG411" s="689"/>
      <c r="BH411" s="689"/>
      <c r="BI411" s="689"/>
      <c r="BJ411" s="689"/>
      <c r="BK411" s="689"/>
      <c r="BL411" s="689"/>
      <c r="BM411" s="689"/>
      <c r="BN411" s="689"/>
      <c r="BO411" s="689"/>
      <c r="BP411" s="689"/>
      <c r="BQ411" s="689"/>
      <c r="BR411" s="689"/>
      <c r="BS411" s="689"/>
      <c r="BT411" s="689"/>
      <c r="BU411" s="689"/>
      <c r="BV411" s="689"/>
      <c r="BW411" s="421"/>
    </row>
    <row r="412" ht="15.0" customHeight="1">
      <c r="A412" s="634"/>
      <c r="B412" s="421" t="str">
        <f>IF(ISTEXT(A412),SUMIF('Production Calendar'!$F$3:$F$171,'Garden Layout (to copy)'!$A412,'Production Calendar'!$G$3:$G$171),"")</f>
        <v/>
      </c>
      <c r="C412" s="656" t="str">
        <f t="shared" si="1"/>
        <v/>
      </c>
      <c r="D412" s="657" t="str">
        <f t="array" ref="D412">IF(ISBLANK(A412),"",XLOOKUP($A412,'Codified Game Plan'!$E$3:$E$477,'Codified Game Plan'!$G$3:$G$477,0))</f>
        <v/>
      </c>
      <c r="E412" s="657" t="str">
        <f>IF(ISBLANK(A412),"",MAXIFS('Codified Game Plan'!$I$3:$I$477,'Codified Game Plan'!$E$3:$E$477,A412))</f>
        <v/>
      </c>
      <c r="F412" s="658" t="str">
        <f t="shared" si="2"/>
        <v>      - </v>
      </c>
      <c r="G412" s="421"/>
      <c r="H412" s="421"/>
      <c r="I412" s="421"/>
      <c r="J412" s="421"/>
      <c r="K412" s="421"/>
      <c r="L412" s="421"/>
      <c r="M412" s="421"/>
      <c r="N412" s="421"/>
      <c r="O412" s="421"/>
      <c r="P412" s="421"/>
      <c r="Q412" s="421"/>
      <c r="R412" s="421"/>
      <c r="S412" s="421"/>
      <c r="T412" s="421"/>
      <c r="U412" s="689"/>
      <c r="V412" s="689"/>
      <c r="W412" s="689"/>
      <c r="X412" s="689"/>
      <c r="Y412" s="689"/>
      <c r="Z412" s="689"/>
      <c r="AA412" s="689"/>
      <c r="AB412" s="689"/>
      <c r="AC412" s="689"/>
      <c r="AD412" s="689"/>
      <c r="AE412" s="689"/>
      <c r="AF412" s="689"/>
      <c r="AG412" s="689"/>
      <c r="AH412" s="689"/>
      <c r="AI412" s="689"/>
      <c r="AJ412" s="689"/>
      <c r="AK412" s="689"/>
      <c r="AL412" s="689"/>
      <c r="AM412" s="689"/>
      <c r="AN412" s="689"/>
      <c r="AO412" s="689"/>
      <c r="AP412" s="689"/>
      <c r="AQ412" s="689"/>
      <c r="AR412" s="689"/>
      <c r="AS412" s="689"/>
      <c r="AT412" s="689"/>
      <c r="AU412" s="689"/>
      <c r="AV412" s="689"/>
      <c r="AW412" s="689"/>
      <c r="AX412" s="689"/>
      <c r="AY412" s="689"/>
      <c r="AZ412" s="689"/>
      <c r="BA412" s="689"/>
      <c r="BB412" s="689"/>
      <c r="BC412" s="689"/>
      <c r="BD412" s="689"/>
      <c r="BE412" s="689"/>
      <c r="BF412" s="689"/>
      <c r="BG412" s="689"/>
      <c r="BH412" s="689"/>
      <c r="BI412" s="689"/>
      <c r="BJ412" s="689"/>
      <c r="BK412" s="689"/>
      <c r="BL412" s="689"/>
      <c r="BM412" s="689"/>
      <c r="BN412" s="689"/>
      <c r="BO412" s="689"/>
      <c r="BP412" s="689"/>
      <c r="BQ412" s="689"/>
      <c r="BR412" s="689"/>
      <c r="BS412" s="689"/>
      <c r="BT412" s="689"/>
      <c r="BU412" s="689"/>
      <c r="BV412" s="689"/>
      <c r="BW412" s="421"/>
    </row>
    <row r="413" ht="15.0" customHeight="1">
      <c r="A413" s="634"/>
      <c r="B413" s="421" t="str">
        <f>IF(ISTEXT(A413),SUMIF('Production Calendar'!$F$3:$F$171,'Garden Layout (to copy)'!$A413,'Production Calendar'!$G$3:$G$171),"")</f>
        <v/>
      </c>
      <c r="C413" s="656" t="str">
        <f t="shared" si="1"/>
        <v/>
      </c>
      <c r="D413" s="657" t="str">
        <f t="array" ref="D413">IF(ISBLANK(A413),"",XLOOKUP($A413,'Codified Game Plan'!$E$3:$E$477,'Codified Game Plan'!$G$3:$G$477,0))</f>
        <v/>
      </c>
      <c r="E413" s="657" t="str">
        <f>IF(ISBLANK(A413),"",MAXIFS('Codified Game Plan'!$I$3:$I$477,'Codified Game Plan'!$E$3:$E$477,A413))</f>
        <v/>
      </c>
      <c r="F413" s="658" t="str">
        <f t="shared" si="2"/>
        <v>      - </v>
      </c>
      <c r="G413" s="421"/>
      <c r="H413" s="421"/>
      <c r="I413" s="421"/>
      <c r="J413" s="421"/>
      <c r="K413" s="421"/>
      <c r="L413" s="421"/>
      <c r="M413" s="421"/>
      <c r="N413" s="421"/>
      <c r="O413" s="421"/>
      <c r="P413" s="421"/>
      <c r="Q413" s="421"/>
      <c r="R413" s="421"/>
      <c r="S413" s="421"/>
      <c r="T413" s="421"/>
      <c r="U413" s="689"/>
      <c r="V413" s="689"/>
      <c r="W413" s="689"/>
      <c r="X413" s="689"/>
      <c r="Y413" s="689"/>
      <c r="Z413" s="689"/>
      <c r="AA413" s="689"/>
      <c r="AB413" s="689"/>
      <c r="AC413" s="689"/>
      <c r="AD413" s="689"/>
      <c r="AE413" s="689"/>
      <c r="AF413" s="689"/>
      <c r="AG413" s="689"/>
      <c r="AH413" s="689"/>
      <c r="AI413" s="689"/>
      <c r="AJ413" s="689"/>
      <c r="AK413" s="689"/>
      <c r="AL413" s="689"/>
      <c r="AM413" s="689"/>
      <c r="AN413" s="689"/>
      <c r="AO413" s="689"/>
      <c r="AP413" s="689"/>
      <c r="AQ413" s="689"/>
      <c r="AR413" s="689"/>
      <c r="AS413" s="689"/>
      <c r="AT413" s="689"/>
      <c r="AU413" s="689"/>
      <c r="AV413" s="689"/>
      <c r="AW413" s="689"/>
      <c r="AX413" s="689"/>
      <c r="AY413" s="689"/>
      <c r="AZ413" s="689"/>
      <c r="BA413" s="689"/>
      <c r="BB413" s="689"/>
      <c r="BC413" s="689"/>
      <c r="BD413" s="689"/>
      <c r="BE413" s="689"/>
      <c r="BF413" s="689"/>
      <c r="BG413" s="689"/>
      <c r="BH413" s="689"/>
      <c r="BI413" s="689"/>
      <c r="BJ413" s="689"/>
      <c r="BK413" s="689"/>
      <c r="BL413" s="689"/>
      <c r="BM413" s="689"/>
      <c r="BN413" s="689"/>
      <c r="BO413" s="689"/>
      <c r="BP413" s="689"/>
      <c r="BQ413" s="689"/>
      <c r="BR413" s="689"/>
      <c r="BS413" s="689"/>
      <c r="BT413" s="689"/>
      <c r="BU413" s="689"/>
      <c r="BV413" s="689"/>
      <c r="BW413" s="421"/>
    </row>
    <row r="414" ht="15.0" customHeight="1">
      <c r="A414" s="634"/>
      <c r="B414" s="421" t="str">
        <f>IF(ISTEXT(A414),SUMIF('Production Calendar'!$F$3:$F$171,'Garden Layout (to copy)'!$A414,'Production Calendar'!$G$3:$G$171),"")</f>
        <v/>
      </c>
      <c r="C414" s="656" t="str">
        <f t="shared" si="1"/>
        <v/>
      </c>
      <c r="D414" s="657" t="str">
        <f t="array" ref="D414">IF(ISBLANK(A414),"",XLOOKUP($A414,'Codified Game Plan'!$E$3:$E$477,'Codified Game Plan'!$G$3:$G$477,0))</f>
        <v/>
      </c>
      <c r="E414" s="657" t="str">
        <f>IF(ISBLANK(A414),"",MAXIFS('Codified Game Plan'!$I$3:$I$477,'Codified Game Plan'!$E$3:$E$477,A414))</f>
        <v/>
      </c>
      <c r="F414" s="658" t="str">
        <f t="shared" si="2"/>
        <v>      - </v>
      </c>
      <c r="G414" s="421"/>
      <c r="H414" s="421"/>
      <c r="I414" s="421"/>
      <c r="J414" s="421"/>
      <c r="K414" s="421"/>
      <c r="L414" s="421"/>
      <c r="M414" s="421"/>
      <c r="N414" s="421"/>
      <c r="O414" s="421"/>
      <c r="P414" s="421"/>
      <c r="Q414" s="421"/>
      <c r="R414" s="421"/>
      <c r="S414" s="421"/>
      <c r="T414" s="421"/>
      <c r="U414" s="689"/>
      <c r="V414" s="689"/>
      <c r="W414" s="689"/>
      <c r="X414" s="689"/>
      <c r="Y414" s="689"/>
      <c r="Z414" s="689"/>
      <c r="AA414" s="689"/>
      <c r="AB414" s="689"/>
      <c r="AC414" s="689"/>
      <c r="AD414" s="689"/>
      <c r="AE414" s="689"/>
      <c r="AF414" s="689"/>
      <c r="AG414" s="689"/>
      <c r="AH414" s="689"/>
      <c r="AI414" s="689"/>
      <c r="AJ414" s="689"/>
      <c r="AK414" s="689"/>
      <c r="AL414" s="689"/>
      <c r="AM414" s="689"/>
      <c r="AN414" s="689"/>
      <c r="AO414" s="689"/>
      <c r="AP414" s="689"/>
      <c r="AQ414" s="689"/>
      <c r="AR414" s="689"/>
      <c r="AS414" s="689"/>
      <c r="AT414" s="689"/>
      <c r="AU414" s="689"/>
      <c r="AV414" s="689"/>
      <c r="AW414" s="689"/>
      <c r="AX414" s="689"/>
      <c r="AY414" s="689"/>
      <c r="AZ414" s="689"/>
      <c r="BA414" s="689"/>
      <c r="BB414" s="689"/>
      <c r="BC414" s="689"/>
      <c r="BD414" s="689"/>
      <c r="BE414" s="689"/>
      <c r="BF414" s="689"/>
      <c r="BG414" s="689"/>
      <c r="BH414" s="689"/>
      <c r="BI414" s="689"/>
      <c r="BJ414" s="689"/>
      <c r="BK414" s="689"/>
      <c r="BL414" s="689"/>
      <c r="BM414" s="689"/>
      <c r="BN414" s="689"/>
      <c r="BO414" s="689"/>
      <c r="BP414" s="689"/>
      <c r="BQ414" s="689"/>
      <c r="BR414" s="689"/>
      <c r="BS414" s="689"/>
      <c r="BT414" s="689"/>
      <c r="BU414" s="689"/>
      <c r="BV414" s="689"/>
      <c r="BW414" s="421"/>
    </row>
    <row r="415" ht="15.0" customHeight="1">
      <c r="A415" s="634"/>
      <c r="B415" s="421" t="str">
        <f>IF(ISTEXT(A415),SUMIF('Production Calendar'!$F$3:$F$171,'Garden Layout (to copy)'!$A415,'Production Calendar'!$G$3:$G$171),"")</f>
        <v/>
      </c>
      <c r="C415" s="656" t="str">
        <f t="shared" si="1"/>
        <v/>
      </c>
      <c r="D415" s="657" t="str">
        <f t="array" ref="D415">IF(ISBLANK(A415),"",XLOOKUP($A415,'Codified Game Plan'!$E$3:$E$477,'Codified Game Plan'!$G$3:$G$477,0))</f>
        <v/>
      </c>
      <c r="E415" s="657" t="str">
        <f>IF(ISBLANK(A415),"",MAXIFS('Codified Game Plan'!$I$3:$I$477,'Codified Game Plan'!$E$3:$E$477,A415))</f>
        <v/>
      </c>
      <c r="F415" s="658" t="str">
        <f t="shared" si="2"/>
        <v>      - </v>
      </c>
      <c r="G415" s="421"/>
      <c r="H415" s="421"/>
      <c r="I415" s="421"/>
      <c r="J415" s="421"/>
      <c r="K415" s="421"/>
      <c r="L415" s="421"/>
      <c r="M415" s="421"/>
      <c r="N415" s="421"/>
      <c r="O415" s="421"/>
      <c r="P415" s="421"/>
      <c r="Q415" s="421"/>
      <c r="R415" s="421"/>
      <c r="S415" s="421"/>
      <c r="T415" s="421"/>
      <c r="U415" s="689"/>
      <c r="V415" s="689"/>
      <c r="W415" s="689"/>
      <c r="X415" s="689"/>
      <c r="Y415" s="689"/>
      <c r="Z415" s="689"/>
      <c r="AA415" s="689"/>
      <c r="AB415" s="689"/>
      <c r="AC415" s="689"/>
      <c r="AD415" s="689"/>
      <c r="AE415" s="689"/>
      <c r="AF415" s="689"/>
      <c r="AG415" s="689"/>
      <c r="AH415" s="689"/>
      <c r="AI415" s="689"/>
      <c r="AJ415" s="689"/>
      <c r="AK415" s="689"/>
      <c r="AL415" s="689"/>
      <c r="AM415" s="689"/>
      <c r="AN415" s="689"/>
      <c r="AO415" s="689"/>
      <c r="AP415" s="689"/>
      <c r="AQ415" s="689"/>
      <c r="AR415" s="689"/>
      <c r="AS415" s="689"/>
      <c r="AT415" s="689"/>
      <c r="AU415" s="689"/>
      <c r="AV415" s="689"/>
      <c r="AW415" s="689"/>
      <c r="AX415" s="689"/>
      <c r="AY415" s="689"/>
      <c r="AZ415" s="689"/>
      <c r="BA415" s="689"/>
      <c r="BB415" s="689"/>
      <c r="BC415" s="689"/>
      <c r="BD415" s="689"/>
      <c r="BE415" s="689"/>
      <c r="BF415" s="689"/>
      <c r="BG415" s="689"/>
      <c r="BH415" s="689"/>
      <c r="BI415" s="689"/>
      <c r="BJ415" s="689"/>
      <c r="BK415" s="689"/>
      <c r="BL415" s="689"/>
      <c r="BM415" s="689"/>
      <c r="BN415" s="689"/>
      <c r="BO415" s="689"/>
      <c r="BP415" s="689"/>
      <c r="BQ415" s="689"/>
      <c r="BR415" s="689"/>
      <c r="BS415" s="689"/>
      <c r="BT415" s="689"/>
      <c r="BU415" s="689"/>
      <c r="BV415" s="689"/>
      <c r="BW415" s="421"/>
    </row>
    <row r="416" ht="15.0" customHeight="1">
      <c r="A416" s="634"/>
      <c r="B416" s="421" t="str">
        <f>IF(ISTEXT(A416),SUMIF('Production Calendar'!$F$3:$F$171,'Garden Layout (to copy)'!$A416,'Production Calendar'!$G$3:$G$171),"")</f>
        <v/>
      </c>
      <c r="C416" s="656" t="str">
        <f t="shared" si="1"/>
        <v/>
      </c>
      <c r="D416" s="657" t="str">
        <f t="array" ref="D416">IF(ISBLANK(A416),"",XLOOKUP($A416,'Codified Game Plan'!$E$3:$E$477,'Codified Game Plan'!$G$3:$G$477,0))</f>
        <v/>
      </c>
      <c r="E416" s="657" t="str">
        <f>IF(ISBLANK(A416),"",MAXIFS('Codified Game Plan'!$I$3:$I$477,'Codified Game Plan'!$E$3:$E$477,A416))</f>
        <v/>
      </c>
      <c r="F416" s="658" t="str">
        <f t="shared" si="2"/>
        <v>      - </v>
      </c>
      <c r="G416" s="421"/>
      <c r="H416" s="421"/>
      <c r="I416" s="421"/>
      <c r="J416" s="421"/>
      <c r="K416" s="421"/>
      <c r="L416" s="421"/>
      <c r="M416" s="421"/>
      <c r="N416" s="421"/>
      <c r="O416" s="421"/>
      <c r="P416" s="421"/>
      <c r="Q416" s="421"/>
      <c r="R416" s="421"/>
      <c r="S416" s="421"/>
      <c r="T416" s="421"/>
      <c r="U416" s="689"/>
      <c r="V416" s="689"/>
      <c r="W416" s="689"/>
      <c r="X416" s="689"/>
      <c r="Y416" s="689"/>
      <c r="Z416" s="689"/>
      <c r="AA416" s="689"/>
      <c r="AB416" s="689"/>
      <c r="AC416" s="689"/>
      <c r="AD416" s="689"/>
      <c r="AE416" s="689"/>
      <c r="AF416" s="689"/>
      <c r="AG416" s="689"/>
      <c r="AH416" s="689"/>
      <c r="AI416" s="689"/>
      <c r="AJ416" s="689"/>
      <c r="AK416" s="689"/>
      <c r="AL416" s="689"/>
      <c r="AM416" s="689"/>
      <c r="AN416" s="689"/>
      <c r="AO416" s="689"/>
      <c r="AP416" s="689"/>
      <c r="AQ416" s="689"/>
      <c r="AR416" s="689"/>
      <c r="AS416" s="689"/>
      <c r="AT416" s="689"/>
      <c r="AU416" s="689"/>
      <c r="AV416" s="689"/>
      <c r="AW416" s="689"/>
      <c r="AX416" s="689"/>
      <c r="AY416" s="689"/>
      <c r="AZ416" s="689"/>
      <c r="BA416" s="689"/>
      <c r="BB416" s="689"/>
      <c r="BC416" s="689"/>
      <c r="BD416" s="689"/>
      <c r="BE416" s="689"/>
      <c r="BF416" s="689"/>
      <c r="BG416" s="689"/>
      <c r="BH416" s="689"/>
      <c r="BI416" s="689"/>
      <c r="BJ416" s="689"/>
      <c r="BK416" s="689"/>
      <c r="BL416" s="689"/>
      <c r="BM416" s="689"/>
      <c r="BN416" s="689"/>
      <c r="BO416" s="689"/>
      <c r="BP416" s="689"/>
      <c r="BQ416" s="689"/>
      <c r="BR416" s="689"/>
      <c r="BS416" s="689"/>
      <c r="BT416" s="689"/>
      <c r="BU416" s="689"/>
      <c r="BV416" s="689"/>
      <c r="BW416" s="421"/>
    </row>
    <row r="417" ht="15.0" customHeight="1">
      <c r="A417" s="634"/>
      <c r="B417" s="421" t="str">
        <f>IF(ISTEXT(A417),SUMIF('Production Calendar'!$F$3:$F$171,'Garden Layout (to copy)'!$A417,'Production Calendar'!$G$3:$G$171),"")</f>
        <v/>
      </c>
      <c r="C417" s="656" t="str">
        <f t="shared" si="1"/>
        <v/>
      </c>
      <c r="D417" s="657" t="str">
        <f t="array" ref="D417">IF(ISBLANK(A417),"",XLOOKUP($A417,'Codified Game Plan'!$E$3:$E$477,'Codified Game Plan'!$G$3:$G$477,0))</f>
        <v/>
      </c>
      <c r="E417" s="657" t="str">
        <f>IF(ISBLANK(A417),"",MAXIFS('Codified Game Plan'!$I$3:$I$477,'Codified Game Plan'!$E$3:$E$477,A417))</f>
        <v/>
      </c>
      <c r="F417" s="658" t="str">
        <f t="shared" si="2"/>
        <v>      - </v>
      </c>
      <c r="G417" s="421"/>
      <c r="H417" s="421"/>
      <c r="I417" s="421"/>
      <c r="J417" s="421"/>
      <c r="K417" s="421"/>
      <c r="L417" s="421"/>
      <c r="M417" s="421"/>
      <c r="N417" s="421"/>
      <c r="O417" s="421"/>
      <c r="P417" s="421"/>
      <c r="Q417" s="421"/>
      <c r="R417" s="421"/>
      <c r="S417" s="421"/>
      <c r="T417" s="421"/>
      <c r="U417" s="689"/>
      <c r="V417" s="689"/>
      <c r="W417" s="689"/>
      <c r="X417" s="689"/>
      <c r="Y417" s="689"/>
      <c r="Z417" s="689"/>
      <c r="AA417" s="689"/>
      <c r="AB417" s="689"/>
      <c r="AC417" s="689"/>
      <c r="AD417" s="689"/>
      <c r="AE417" s="689"/>
      <c r="AF417" s="689"/>
      <c r="AG417" s="689"/>
      <c r="AH417" s="689"/>
      <c r="AI417" s="689"/>
      <c r="AJ417" s="689"/>
      <c r="AK417" s="689"/>
      <c r="AL417" s="689"/>
      <c r="AM417" s="689"/>
      <c r="AN417" s="689"/>
      <c r="AO417" s="689"/>
      <c r="AP417" s="689"/>
      <c r="AQ417" s="689"/>
      <c r="AR417" s="689"/>
      <c r="AS417" s="689"/>
      <c r="AT417" s="689"/>
      <c r="AU417" s="689"/>
      <c r="AV417" s="689"/>
      <c r="AW417" s="689"/>
      <c r="AX417" s="689"/>
      <c r="AY417" s="689"/>
      <c r="AZ417" s="689"/>
      <c r="BA417" s="689"/>
      <c r="BB417" s="689"/>
      <c r="BC417" s="689"/>
      <c r="BD417" s="689"/>
      <c r="BE417" s="689"/>
      <c r="BF417" s="689"/>
      <c r="BG417" s="689"/>
      <c r="BH417" s="689"/>
      <c r="BI417" s="689"/>
      <c r="BJ417" s="689"/>
      <c r="BK417" s="689"/>
      <c r="BL417" s="689"/>
      <c r="BM417" s="689"/>
      <c r="BN417" s="689"/>
      <c r="BO417" s="689"/>
      <c r="BP417" s="689"/>
      <c r="BQ417" s="689"/>
      <c r="BR417" s="689"/>
      <c r="BS417" s="689"/>
      <c r="BT417" s="689"/>
      <c r="BU417" s="689"/>
      <c r="BV417" s="689"/>
      <c r="BW417" s="421"/>
    </row>
    <row r="418" ht="15.0" customHeight="1">
      <c r="A418" s="634"/>
      <c r="B418" s="421" t="str">
        <f>IF(ISTEXT(A418),SUMIF('Production Calendar'!$F$3:$F$171,'Garden Layout (to copy)'!$A418,'Production Calendar'!$G$3:$G$171),"")</f>
        <v/>
      </c>
      <c r="C418" s="656" t="str">
        <f t="shared" si="1"/>
        <v/>
      </c>
      <c r="D418" s="657" t="str">
        <f t="array" ref="D418">IF(ISBLANK(A418),"",XLOOKUP($A418,'Codified Game Plan'!$E$3:$E$477,'Codified Game Plan'!$G$3:$G$477,0))</f>
        <v/>
      </c>
      <c r="E418" s="657" t="str">
        <f>IF(ISBLANK(A418),"",MAXIFS('Codified Game Plan'!$I$3:$I$477,'Codified Game Plan'!$E$3:$E$477,A418))</f>
        <v/>
      </c>
      <c r="F418" s="658" t="str">
        <f t="shared" si="2"/>
        <v>      - </v>
      </c>
      <c r="G418" s="421"/>
      <c r="H418" s="421"/>
      <c r="I418" s="421"/>
      <c r="J418" s="421"/>
      <c r="K418" s="421"/>
      <c r="L418" s="421"/>
      <c r="M418" s="421"/>
      <c r="N418" s="421"/>
      <c r="O418" s="421"/>
      <c r="P418" s="421"/>
      <c r="Q418" s="421"/>
      <c r="R418" s="421"/>
      <c r="S418" s="421"/>
      <c r="T418" s="421"/>
      <c r="U418" s="689"/>
      <c r="V418" s="689"/>
      <c r="W418" s="689"/>
      <c r="X418" s="689"/>
      <c r="Y418" s="689"/>
      <c r="Z418" s="689"/>
      <c r="AA418" s="689"/>
      <c r="AB418" s="689"/>
      <c r="AC418" s="689"/>
      <c r="AD418" s="689"/>
      <c r="AE418" s="689"/>
      <c r="AF418" s="689"/>
      <c r="AG418" s="689"/>
      <c r="AH418" s="689"/>
      <c r="AI418" s="689"/>
      <c r="AJ418" s="689"/>
      <c r="AK418" s="689"/>
      <c r="AL418" s="689"/>
      <c r="AM418" s="689"/>
      <c r="AN418" s="689"/>
      <c r="AO418" s="689"/>
      <c r="AP418" s="689"/>
      <c r="AQ418" s="689"/>
      <c r="AR418" s="689"/>
      <c r="AS418" s="689"/>
      <c r="AT418" s="689"/>
      <c r="AU418" s="689"/>
      <c r="AV418" s="689"/>
      <c r="AW418" s="689"/>
      <c r="AX418" s="689"/>
      <c r="AY418" s="689"/>
      <c r="AZ418" s="689"/>
      <c r="BA418" s="689"/>
      <c r="BB418" s="689"/>
      <c r="BC418" s="689"/>
      <c r="BD418" s="689"/>
      <c r="BE418" s="689"/>
      <c r="BF418" s="689"/>
      <c r="BG418" s="689"/>
      <c r="BH418" s="689"/>
      <c r="BI418" s="689"/>
      <c r="BJ418" s="689"/>
      <c r="BK418" s="689"/>
      <c r="BL418" s="689"/>
      <c r="BM418" s="689"/>
      <c r="BN418" s="689"/>
      <c r="BO418" s="689"/>
      <c r="BP418" s="689"/>
      <c r="BQ418" s="689"/>
      <c r="BR418" s="689"/>
      <c r="BS418" s="689"/>
      <c r="BT418" s="689"/>
      <c r="BU418" s="689"/>
      <c r="BV418" s="689"/>
      <c r="BW418" s="421"/>
    </row>
    <row r="419" ht="15.0" customHeight="1">
      <c r="A419" s="634"/>
      <c r="B419" s="421" t="str">
        <f>IF(ISTEXT(A419),SUMIF('Production Calendar'!$F$3:$F$171,'Garden Layout (to copy)'!$A419,'Production Calendar'!$G$3:$G$171),"")</f>
        <v/>
      </c>
      <c r="C419" s="656" t="str">
        <f t="shared" si="1"/>
        <v/>
      </c>
      <c r="D419" s="657" t="str">
        <f t="array" ref="D419">IF(ISBLANK(A419),"",XLOOKUP($A419,'Codified Game Plan'!$E$3:$E$477,'Codified Game Plan'!$G$3:$G$477,0))</f>
        <v/>
      </c>
      <c r="E419" s="657" t="str">
        <f>IF(ISBLANK(A419),"",MAXIFS('Codified Game Plan'!$I$3:$I$477,'Codified Game Plan'!$E$3:$E$477,A419))</f>
        <v/>
      </c>
      <c r="F419" s="658" t="str">
        <f t="shared" si="2"/>
        <v>      - </v>
      </c>
      <c r="G419" s="421"/>
      <c r="H419" s="421"/>
      <c r="I419" s="421"/>
      <c r="J419" s="421"/>
      <c r="K419" s="421"/>
      <c r="L419" s="421"/>
      <c r="M419" s="421"/>
      <c r="N419" s="421"/>
      <c r="O419" s="421"/>
      <c r="P419" s="421"/>
      <c r="Q419" s="421"/>
      <c r="R419" s="421"/>
      <c r="S419" s="421"/>
      <c r="T419" s="421"/>
      <c r="U419" s="689"/>
      <c r="V419" s="689"/>
      <c r="W419" s="689"/>
      <c r="X419" s="689"/>
      <c r="Y419" s="689"/>
      <c r="Z419" s="689"/>
      <c r="AA419" s="689"/>
      <c r="AB419" s="689"/>
      <c r="AC419" s="689"/>
      <c r="AD419" s="689"/>
      <c r="AE419" s="689"/>
      <c r="AF419" s="689"/>
      <c r="AG419" s="689"/>
      <c r="AH419" s="689"/>
      <c r="AI419" s="689"/>
      <c r="AJ419" s="689"/>
      <c r="AK419" s="689"/>
      <c r="AL419" s="689"/>
      <c r="AM419" s="689"/>
      <c r="AN419" s="689"/>
      <c r="AO419" s="689"/>
      <c r="AP419" s="689"/>
      <c r="AQ419" s="689"/>
      <c r="AR419" s="689"/>
      <c r="AS419" s="689"/>
      <c r="AT419" s="689"/>
      <c r="AU419" s="689"/>
      <c r="AV419" s="689"/>
      <c r="AW419" s="689"/>
      <c r="AX419" s="689"/>
      <c r="AY419" s="689"/>
      <c r="AZ419" s="689"/>
      <c r="BA419" s="689"/>
      <c r="BB419" s="689"/>
      <c r="BC419" s="689"/>
      <c r="BD419" s="689"/>
      <c r="BE419" s="689"/>
      <c r="BF419" s="689"/>
      <c r="BG419" s="689"/>
      <c r="BH419" s="689"/>
      <c r="BI419" s="689"/>
      <c r="BJ419" s="689"/>
      <c r="BK419" s="689"/>
      <c r="BL419" s="689"/>
      <c r="BM419" s="689"/>
      <c r="BN419" s="689"/>
      <c r="BO419" s="689"/>
      <c r="BP419" s="689"/>
      <c r="BQ419" s="689"/>
      <c r="BR419" s="689"/>
      <c r="BS419" s="689"/>
      <c r="BT419" s="689"/>
      <c r="BU419" s="689"/>
      <c r="BV419" s="689"/>
      <c r="BW419" s="421"/>
    </row>
    <row r="420" ht="15.0" customHeight="1">
      <c r="A420" s="634"/>
      <c r="B420" s="421" t="str">
        <f>IF(ISTEXT(A420),SUMIF('Production Calendar'!$F$3:$F$171,'Garden Layout (to copy)'!$A420,'Production Calendar'!$G$3:$G$171),"")</f>
        <v/>
      </c>
      <c r="C420" s="656" t="str">
        <f t="shared" si="1"/>
        <v/>
      </c>
      <c r="D420" s="657" t="str">
        <f t="array" ref="D420">IF(ISBLANK(A420),"",XLOOKUP($A420,'Codified Game Plan'!$E$3:$E$477,'Codified Game Plan'!$G$3:$G$477,0))</f>
        <v/>
      </c>
      <c r="E420" s="657" t="str">
        <f>IF(ISBLANK(A420),"",MAXIFS('Codified Game Plan'!$I$3:$I$477,'Codified Game Plan'!$E$3:$E$477,A420))</f>
        <v/>
      </c>
      <c r="F420" s="658" t="str">
        <f t="shared" si="2"/>
        <v>      - </v>
      </c>
      <c r="G420" s="421"/>
      <c r="H420" s="421"/>
      <c r="I420" s="421"/>
      <c r="J420" s="421"/>
      <c r="K420" s="421"/>
      <c r="L420" s="421"/>
      <c r="M420" s="421"/>
      <c r="N420" s="421"/>
      <c r="O420" s="421"/>
      <c r="P420" s="421"/>
      <c r="Q420" s="421"/>
      <c r="R420" s="421"/>
      <c r="S420" s="421"/>
      <c r="T420" s="421"/>
      <c r="U420" s="689"/>
      <c r="V420" s="689"/>
      <c r="W420" s="689"/>
      <c r="X420" s="689"/>
      <c r="Y420" s="689"/>
      <c r="Z420" s="689"/>
      <c r="AA420" s="689"/>
      <c r="AB420" s="689"/>
      <c r="AC420" s="689"/>
      <c r="AD420" s="689"/>
      <c r="AE420" s="689"/>
      <c r="AF420" s="689"/>
      <c r="AG420" s="689"/>
      <c r="AH420" s="689"/>
      <c r="AI420" s="689"/>
      <c r="AJ420" s="689"/>
      <c r="AK420" s="689"/>
      <c r="AL420" s="689"/>
      <c r="AM420" s="689"/>
      <c r="AN420" s="689"/>
      <c r="AO420" s="689"/>
      <c r="AP420" s="689"/>
      <c r="AQ420" s="689"/>
      <c r="AR420" s="689"/>
      <c r="AS420" s="689"/>
      <c r="AT420" s="689"/>
      <c r="AU420" s="689"/>
      <c r="AV420" s="689"/>
      <c r="AW420" s="689"/>
      <c r="AX420" s="689"/>
      <c r="AY420" s="689"/>
      <c r="AZ420" s="689"/>
      <c r="BA420" s="689"/>
      <c r="BB420" s="689"/>
      <c r="BC420" s="689"/>
      <c r="BD420" s="689"/>
      <c r="BE420" s="689"/>
      <c r="BF420" s="689"/>
      <c r="BG420" s="689"/>
      <c r="BH420" s="689"/>
      <c r="BI420" s="689"/>
      <c r="BJ420" s="689"/>
      <c r="BK420" s="689"/>
      <c r="BL420" s="689"/>
      <c r="BM420" s="689"/>
      <c r="BN420" s="689"/>
      <c r="BO420" s="689"/>
      <c r="BP420" s="689"/>
      <c r="BQ420" s="689"/>
      <c r="BR420" s="689"/>
      <c r="BS420" s="689"/>
      <c r="BT420" s="689"/>
      <c r="BU420" s="689"/>
      <c r="BV420" s="689"/>
      <c r="BW420" s="421"/>
    </row>
    <row r="421" ht="15.0" customHeight="1">
      <c r="A421" s="634"/>
      <c r="B421" s="421" t="str">
        <f>IF(ISTEXT(A421),SUMIF('Production Calendar'!$F$3:$F$171,'Garden Layout (to copy)'!$A421,'Production Calendar'!$G$3:$G$171),"")</f>
        <v/>
      </c>
      <c r="C421" s="656" t="str">
        <f t="shared" si="1"/>
        <v/>
      </c>
      <c r="D421" s="657" t="str">
        <f t="array" ref="D421">IF(ISBLANK(A421),"",XLOOKUP($A421,'Codified Game Plan'!$E$3:$E$477,'Codified Game Plan'!$G$3:$G$477,0))</f>
        <v/>
      </c>
      <c r="E421" s="657" t="str">
        <f>IF(ISBLANK(A421),"",MAXIFS('Codified Game Plan'!$I$3:$I$477,'Codified Game Plan'!$E$3:$E$477,A421))</f>
        <v/>
      </c>
      <c r="F421" s="658" t="str">
        <f t="shared" si="2"/>
        <v>      - </v>
      </c>
      <c r="G421" s="421"/>
      <c r="H421" s="421"/>
      <c r="I421" s="421"/>
      <c r="J421" s="421"/>
      <c r="K421" s="421"/>
      <c r="L421" s="421"/>
      <c r="M421" s="421"/>
      <c r="N421" s="421"/>
      <c r="O421" s="421"/>
      <c r="P421" s="421"/>
      <c r="Q421" s="421"/>
      <c r="R421" s="421"/>
      <c r="S421" s="421"/>
      <c r="T421" s="421"/>
      <c r="U421" s="689"/>
      <c r="V421" s="689"/>
      <c r="W421" s="689"/>
      <c r="X421" s="689"/>
      <c r="Y421" s="689"/>
      <c r="Z421" s="689"/>
      <c r="AA421" s="689"/>
      <c r="AB421" s="689"/>
      <c r="AC421" s="689"/>
      <c r="AD421" s="689"/>
      <c r="AE421" s="689"/>
      <c r="AF421" s="689"/>
      <c r="AG421" s="689"/>
      <c r="AH421" s="689"/>
      <c r="AI421" s="689"/>
      <c r="AJ421" s="689"/>
      <c r="AK421" s="689"/>
      <c r="AL421" s="689"/>
      <c r="AM421" s="689"/>
      <c r="AN421" s="689"/>
      <c r="AO421" s="689"/>
      <c r="AP421" s="689"/>
      <c r="AQ421" s="689"/>
      <c r="AR421" s="689"/>
      <c r="AS421" s="689"/>
      <c r="AT421" s="689"/>
      <c r="AU421" s="689"/>
      <c r="AV421" s="689"/>
      <c r="AW421" s="689"/>
      <c r="AX421" s="689"/>
      <c r="AY421" s="689"/>
      <c r="AZ421" s="689"/>
      <c r="BA421" s="689"/>
      <c r="BB421" s="689"/>
      <c r="BC421" s="689"/>
      <c r="BD421" s="689"/>
      <c r="BE421" s="689"/>
      <c r="BF421" s="689"/>
      <c r="BG421" s="689"/>
      <c r="BH421" s="689"/>
      <c r="BI421" s="689"/>
      <c r="BJ421" s="689"/>
      <c r="BK421" s="689"/>
      <c r="BL421" s="689"/>
      <c r="BM421" s="689"/>
      <c r="BN421" s="689"/>
      <c r="BO421" s="689"/>
      <c r="BP421" s="689"/>
      <c r="BQ421" s="689"/>
      <c r="BR421" s="689"/>
      <c r="BS421" s="689"/>
      <c r="BT421" s="689"/>
      <c r="BU421" s="689"/>
      <c r="BV421" s="689"/>
      <c r="BW421" s="421"/>
    </row>
    <row r="422" ht="15.0" customHeight="1">
      <c r="A422" s="634"/>
      <c r="B422" s="421" t="str">
        <f>IF(ISTEXT(A422),SUMIF('Production Calendar'!$F$3:$F$171,'Garden Layout (to copy)'!$A422,'Production Calendar'!$G$3:$G$171),"")</f>
        <v/>
      </c>
      <c r="C422" s="656" t="str">
        <f t="shared" si="1"/>
        <v/>
      </c>
      <c r="D422" s="657" t="str">
        <f t="array" ref="D422">IF(ISBLANK(A422),"",XLOOKUP($A422,'Codified Game Plan'!$E$3:$E$477,'Codified Game Plan'!$G$3:$G$477,0))</f>
        <v/>
      </c>
      <c r="E422" s="657" t="str">
        <f>IF(ISBLANK(A422),"",MAXIFS('Codified Game Plan'!$I$3:$I$477,'Codified Game Plan'!$E$3:$E$477,A422))</f>
        <v/>
      </c>
      <c r="F422" s="658" t="str">
        <f t="shared" si="2"/>
        <v>      - </v>
      </c>
      <c r="G422" s="421"/>
      <c r="H422" s="421"/>
      <c r="I422" s="421"/>
      <c r="J422" s="421"/>
      <c r="K422" s="421"/>
      <c r="L422" s="421"/>
      <c r="M422" s="421"/>
      <c r="N422" s="421"/>
      <c r="O422" s="421"/>
      <c r="P422" s="421"/>
      <c r="Q422" s="421"/>
      <c r="R422" s="421"/>
      <c r="S422" s="421"/>
      <c r="T422" s="421"/>
      <c r="U422" s="689"/>
      <c r="V422" s="689"/>
      <c r="W422" s="689"/>
      <c r="X422" s="689"/>
      <c r="Y422" s="689"/>
      <c r="Z422" s="689"/>
      <c r="AA422" s="689"/>
      <c r="AB422" s="689"/>
      <c r="AC422" s="689"/>
      <c r="AD422" s="689"/>
      <c r="AE422" s="689"/>
      <c r="AF422" s="689"/>
      <c r="AG422" s="689"/>
      <c r="AH422" s="689"/>
      <c r="AI422" s="689"/>
      <c r="AJ422" s="689"/>
      <c r="AK422" s="689"/>
      <c r="AL422" s="689"/>
      <c r="AM422" s="689"/>
      <c r="AN422" s="689"/>
      <c r="AO422" s="689"/>
      <c r="AP422" s="689"/>
      <c r="AQ422" s="689"/>
      <c r="AR422" s="689"/>
      <c r="AS422" s="689"/>
      <c r="AT422" s="689"/>
      <c r="AU422" s="689"/>
      <c r="AV422" s="689"/>
      <c r="AW422" s="689"/>
      <c r="AX422" s="689"/>
      <c r="AY422" s="689"/>
      <c r="AZ422" s="689"/>
      <c r="BA422" s="689"/>
      <c r="BB422" s="689"/>
      <c r="BC422" s="689"/>
      <c r="BD422" s="689"/>
      <c r="BE422" s="689"/>
      <c r="BF422" s="689"/>
      <c r="BG422" s="689"/>
      <c r="BH422" s="689"/>
      <c r="BI422" s="689"/>
      <c r="BJ422" s="689"/>
      <c r="BK422" s="689"/>
      <c r="BL422" s="689"/>
      <c r="BM422" s="689"/>
      <c r="BN422" s="689"/>
      <c r="BO422" s="689"/>
      <c r="BP422" s="689"/>
      <c r="BQ422" s="689"/>
      <c r="BR422" s="689"/>
      <c r="BS422" s="689"/>
      <c r="BT422" s="689"/>
      <c r="BU422" s="689"/>
      <c r="BV422" s="689"/>
      <c r="BW422" s="421"/>
    </row>
    <row r="423" ht="15.0" customHeight="1">
      <c r="A423" s="634"/>
      <c r="B423" s="421" t="str">
        <f>IF(ISTEXT(A423),SUMIF('Production Calendar'!$F$3:$F$171,'Garden Layout (to copy)'!$A423,'Production Calendar'!$G$3:$G$171),"")</f>
        <v/>
      </c>
      <c r="C423" s="656" t="str">
        <f t="shared" si="1"/>
        <v/>
      </c>
      <c r="D423" s="657" t="str">
        <f t="array" ref="D423">IF(ISBLANK(A423),"",XLOOKUP($A423,'Codified Game Plan'!$E$3:$E$477,'Codified Game Plan'!$G$3:$G$477,0))</f>
        <v/>
      </c>
      <c r="E423" s="657" t="str">
        <f>IF(ISBLANK(A423),"",MAXIFS('Codified Game Plan'!$I$3:$I$477,'Codified Game Plan'!$E$3:$E$477,A423))</f>
        <v/>
      </c>
      <c r="F423" s="658" t="str">
        <f t="shared" si="2"/>
        <v>      - </v>
      </c>
      <c r="G423" s="421"/>
      <c r="H423" s="421"/>
      <c r="I423" s="421"/>
      <c r="J423" s="421"/>
      <c r="K423" s="421"/>
      <c r="L423" s="421"/>
      <c r="M423" s="421"/>
      <c r="N423" s="421"/>
      <c r="O423" s="421"/>
      <c r="P423" s="421"/>
      <c r="Q423" s="421"/>
      <c r="R423" s="421"/>
      <c r="S423" s="421"/>
      <c r="T423" s="421"/>
      <c r="U423" s="689"/>
      <c r="V423" s="689"/>
      <c r="W423" s="689"/>
      <c r="X423" s="689"/>
      <c r="Y423" s="689"/>
      <c r="Z423" s="689"/>
      <c r="AA423" s="689"/>
      <c r="AB423" s="689"/>
      <c r="AC423" s="689"/>
      <c r="AD423" s="689"/>
      <c r="AE423" s="689"/>
      <c r="AF423" s="689"/>
      <c r="AG423" s="689"/>
      <c r="AH423" s="689"/>
      <c r="AI423" s="689"/>
      <c r="AJ423" s="689"/>
      <c r="AK423" s="689"/>
      <c r="AL423" s="689"/>
      <c r="AM423" s="689"/>
      <c r="AN423" s="689"/>
      <c r="AO423" s="689"/>
      <c r="AP423" s="689"/>
      <c r="AQ423" s="689"/>
      <c r="AR423" s="689"/>
      <c r="AS423" s="689"/>
      <c r="AT423" s="689"/>
      <c r="AU423" s="689"/>
      <c r="AV423" s="689"/>
      <c r="AW423" s="689"/>
      <c r="AX423" s="689"/>
      <c r="AY423" s="689"/>
      <c r="AZ423" s="689"/>
      <c r="BA423" s="689"/>
      <c r="BB423" s="689"/>
      <c r="BC423" s="689"/>
      <c r="BD423" s="689"/>
      <c r="BE423" s="689"/>
      <c r="BF423" s="689"/>
      <c r="BG423" s="689"/>
      <c r="BH423" s="689"/>
      <c r="BI423" s="689"/>
      <c r="BJ423" s="689"/>
      <c r="BK423" s="689"/>
      <c r="BL423" s="689"/>
      <c r="BM423" s="689"/>
      <c r="BN423" s="689"/>
      <c r="BO423" s="689"/>
      <c r="BP423" s="689"/>
      <c r="BQ423" s="689"/>
      <c r="BR423" s="689"/>
      <c r="BS423" s="689"/>
      <c r="BT423" s="689"/>
      <c r="BU423" s="689"/>
      <c r="BV423" s="689"/>
      <c r="BW423" s="421"/>
    </row>
    <row r="424" ht="15.0" customHeight="1">
      <c r="A424" s="634"/>
      <c r="B424" s="421" t="str">
        <f>IF(ISTEXT(A424),SUMIF('Production Calendar'!$F$3:$F$171,'Garden Layout (to copy)'!$A424,'Production Calendar'!$G$3:$G$171),"")</f>
        <v/>
      </c>
      <c r="C424" s="656" t="str">
        <f t="shared" si="1"/>
        <v/>
      </c>
      <c r="D424" s="657" t="str">
        <f t="array" ref="D424">IF(ISBLANK(A424),"",XLOOKUP($A424,'Codified Game Plan'!$E$3:$E$477,'Codified Game Plan'!$G$3:$G$477,0))</f>
        <v/>
      </c>
      <c r="E424" s="657" t="str">
        <f>IF(ISBLANK(A424),"",MAXIFS('Codified Game Plan'!$I$3:$I$477,'Codified Game Plan'!$E$3:$E$477,A424))</f>
        <v/>
      </c>
      <c r="F424" s="658" t="str">
        <f t="shared" si="2"/>
        <v>      - </v>
      </c>
      <c r="G424" s="421"/>
      <c r="H424" s="421"/>
      <c r="I424" s="421"/>
      <c r="J424" s="421"/>
      <c r="K424" s="421"/>
      <c r="L424" s="421"/>
      <c r="M424" s="421"/>
      <c r="N424" s="421"/>
      <c r="O424" s="421"/>
      <c r="P424" s="421"/>
      <c r="Q424" s="421"/>
      <c r="R424" s="421"/>
      <c r="S424" s="421"/>
      <c r="T424" s="421"/>
      <c r="U424" s="689"/>
      <c r="V424" s="689"/>
      <c r="W424" s="689"/>
      <c r="X424" s="689"/>
      <c r="Y424" s="689"/>
      <c r="Z424" s="689"/>
      <c r="AA424" s="689"/>
      <c r="AB424" s="689"/>
      <c r="AC424" s="689"/>
      <c r="AD424" s="689"/>
      <c r="AE424" s="689"/>
      <c r="AF424" s="689"/>
      <c r="AG424" s="689"/>
      <c r="AH424" s="689"/>
      <c r="AI424" s="689"/>
      <c r="AJ424" s="689"/>
      <c r="AK424" s="689"/>
      <c r="AL424" s="689"/>
      <c r="AM424" s="689"/>
      <c r="AN424" s="689"/>
      <c r="AO424" s="689"/>
      <c r="AP424" s="689"/>
      <c r="AQ424" s="689"/>
      <c r="AR424" s="689"/>
      <c r="AS424" s="689"/>
      <c r="AT424" s="689"/>
      <c r="AU424" s="689"/>
      <c r="AV424" s="689"/>
      <c r="AW424" s="689"/>
      <c r="AX424" s="689"/>
      <c r="AY424" s="689"/>
      <c r="AZ424" s="689"/>
      <c r="BA424" s="689"/>
      <c r="BB424" s="689"/>
      <c r="BC424" s="689"/>
      <c r="BD424" s="689"/>
      <c r="BE424" s="689"/>
      <c r="BF424" s="689"/>
      <c r="BG424" s="689"/>
      <c r="BH424" s="689"/>
      <c r="BI424" s="689"/>
      <c r="BJ424" s="689"/>
      <c r="BK424" s="689"/>
      <c r="BL424" s="689"/>
      <c r="BM424" s="689"/>
      <c r="BN424" s="689"/>
      <c r="BO424" s="689"/>
      <c r="BP424" s="689"/>
      <c r="BQ424" s="689"/>
      <c r="BR424" s="689"/>
      <c r="BS424" s="689"/>
      <c r="BT424" s="689"/>
      <c r="BU424" s="689"/>
      <c r="BV424" s="689"/>
      <c r="BW424" s="421"/>
    </row>
    <row r="425" ht="15.0" customHeight="1">
      <c r="A425" s="634"/>
      <c r="B425" s="421" t="str">
        <f>IF(ISTEXT(A425),SUMIF('Production Calendar'!$F$3:$F$171,'Garden Layout (to copy)'!$A425,'Production Calendar'!$G$3:$G$171),"")</f>
        <v/>
      </c>
      <c r="C425" s="656" t="str">
        <f t="shared" si="1"/>
        <v/>
      </c>
      <c r="D425" s="657" t="str">
        <f t="array" ref="D425">IF(ISBLANK(A425),"",XLOOKUP($A425,'Codified Game Plan'!$E$3:$E$477,'Codified Game Plan'!$G$3:$G$477,0))</f>
        <v/>
      </c>
      <c r="E425" s="657" t="str">
        <f>IF(ISBLANK(A425),"",MAXIFS('Codified Game Plan'!$I$3:$I$477,'Codified Game Plan'!$E$3:$E$477,A425))</f>
        <v/>
      </c>
      <c r="F425" s="658" t="str">
        <f t="shared" si="2"/>
        <v>      - </v>
      </c>
      <c r="G425" s="421"/>
      <c r="H425" s="421"/>
      <c r="I425" s="421"/>
      <c r="J425" s="421"/>
      <c r="K425" s="421"/>
      <c r="L425" s="421"/>
      <c r="M425" s="421"/>
      <c r="N425" s="421"/>
      <c r="O425" s="421"/>
      <c r="P425" s="421"/>
      <c r="Q425" s="421"/>
      <c r="R425" s="421"/>
      <c r="S425" s="421"/>
      <c r="T425" s="421"/>
      <c r="U425" s="689"/>
      <c r="V425" s="689"/>
      <c r="W425" s="689"/>
      <c r="X425" s="689"/>
      <c r="Y425" s="689"/>
      <c r="Z425" s="689"/>
      <c r="AA425" s="689"/>
      <c r="AB425" s="689"/>
      <c r="AC425" s="689"/>
      <c r="AD425" s="689"/>
      <c r="AE425" s="689"/>
      <c r="AF425" s="689"/>
      <c r="AG425" s="689"/>
      <c r="AH425" s="689"/>
      <c r="AI425" s="689"/>
      <c r="AJ425" s="689"/>
      <c r="AK425" s="689"/>
      <c r="AL425" s="689"/>
      <c r="AM425" s="689"/>
      <c r="AN425" s="689"/>
      <c r="AO425" s="689"/>
      <c r="AP425" s="689"/>
      <c r="AQ425" s="689"/>
      <c r="AR425" s="689"/>
      <c r="AS425" s="689"/>
      <c r="AT425" s="689"/>
      <c r="AU425" s="689"/>
      <c r="AV425" s="689"/>
      <c r="AW425" s="689"/>
      <c r="AX425" s="689"/>
      <c r="AY425" s="689"/>
      <c r="AZ425" s="689"/>
      <c r="BA425" s="689"/>
      <c r="BB425" s="689"/>
      <c r="BC425" s="689"/>
      <c r="BD425" s="689"/>
      <c r="BE425" s="689"/>
      <c r="BF425" s="689"/>
      <c r="BG425" s="689"/>
      <c r="BH425" s="689"/>
      <c r="BI425" s="689"/>
      <c r="BJ425" s="689"/>
      <c r="BK425" s="689"/>
      <c r="BL425" s="689"/>
      <c r="BM425" s="689"/>
      <c r="BN425" s="689"/>
      <c r="BO425" s="689"/>
      <c r="BP425" s="689"/>
      <c r="BQ425" s="689"/>
      <c r="BR425" s="689"/>
      <c r="BS425" s="689"/>
      <c r="BT425" s="689"/>
      <c r="BU425" s="689"/>
      <c r="BV425" s="689"/>
      <c r="BW425" s="421"/>
    </row>
    <row r="426" ht="15.0" customHeight="1">
      <c r="A426" s="634"/>
      <c r="B426" s="421" t="str">
        <f>IF(ISTEXT(A426),SUMIF('Production Calendar'!$F$3:$F$171,'Garden Layout (to copy)'!$A426,'Production Calendar'!$G$3:$G$171),"")</f>
        <v/>
      </c>
      <c r="C426" s="656" t="str">
        <f t="shared" si="1"/>
        <v/>
      </c>
      <c r="D426" s="657" t="str">
        <f t="array" ref="D426">IF(ISBLANK(A426),"",XLOOKUP($A426,'Codified Game Plan'!$E$3:$E$477,'Codified Game Plan'!$G$3:$G$477,0))</f>
        <v/>
      </c>
      <c r="E426" s="657" t="str">
        <f>IF(ISBLANK(A426),"",MAXIFS('Codified Game Plan'!$I$3:$I$477,'Codified Game Plan'!$E$3:$E$477,A426))</f>
        <v/>
      </c>
      <c r="F426" s="658" t="str">
        <f t="shared" si="2"/>
        <v>      - </v>
      </c>
      <c r="G426" s="421"/>
      <c r="H426" s="421"/>
      <c r="I426" s="421"/>
      <c r="J426" s="421"/>
      <c r="K426" s="421"/>
      <c r="L426" s="421"/>
      <c r="M426" s="421"/>
      <c r="N426" s="421"/>
      <c r="O426" s="421"/>
      <c r="P426" s="421"/>
      <c r="Q426" s="421"/>
      <c r="R426" s="421"/>
      <c r="S426" s="421"/>
      <c r="T426" s="421"/>
      <c r="U426" s="689"/>
      <c r="V426" s="689"/>
      <c r="W426" s="689"/>
      <c r="X426" s="689"/>
      <c r="Y426" s="689"/>
      <c r="Z426" s="689"/>
      <c r="AA426" s="689"/>
      <c r="AB426" s="689"/>
      <c r="AC426" s="689"/>
      <c r="AD426" s="689"/>
      <c r="AE426" s="689"/>
      <c r="AF426" s="689"/>
      <c r="AG426" s="689"/>
      <c r="AH426" s="689"/>
      <c r="AI426" s="689"/>
      <c r="AJ426" s="689"/>
      <c r="AK426" s="689"/>
      <c r="AL426" s="689"/>
      <c r="AM426" s="689"/>
      <c r="AN426" s="689"/>
      <c r="AO426" s="689"/>
      <c r="AP426" s="689"/>
      <c r="AQ426" s="689"/>
      <c r="AR426" s="689"/>
      <c r="AS426" s="689"/>
      <c r="AT426" s="689"/>
      <c r="AU426" s="689"/>
      <c r="AV426" s="689"/>
      <c r="AW426" s="689"/>
      <c r="AX426" s="689"/>
      <c r="AY426" s="689"/>
      <c r="AZ426" s="689"/>
      <c r="BA426" s="689"/>
      <c r="BB426" s="689"/>
      <c r="BC426" s="689"/>
      <c r="BD426" s="689"/>
      <c r="BE426" s="689"/>
      <c r="BF426" s="689"/>
      <c r="BG426" s="689"/>
      <c r="BH426" s="689"/>
      <c r="BI426" s="689"/>
      <c r="BJ426" s="689"/>
      <c r="BK426" s="689"/>
      <c r="BL426" s="689"/>
      <c r="BM426" s="689"/>
      <c r="BN426" s="689"/>
      <c r="BO426" s="689"/>
      <c r="BP426" s="689"/>
      <c r="BQ426" s="689"/>
      <c r="BR426" s="689"/>
      <c r="BS426" s="689"/>
      <c r="BT426" s="689"/>
      <c r="BU426" s="689"/>
      <c r="BV426" s="689"/>
      <c r="BW426" s="421"/>
    </row>
    <row r="427" ht="15.0" customHeight="1">
      <c r="A427" s="634"/>
      <c r="B427" s="421" t="str">
        <f>IF(ISTEXT(A427),SUMIF('Production Calendar'!$F$3:$F$171,'Garden Layout (to copy)'!$A427,'Production Calendar'!$G$3:$G$171),"")</f>
        <v/>
      </c>
      <c r="C427" s="656" t="str">
        <f t="shared" si="1"/>
        <v/>
      </c>
      <c r="D427" s="657" t="str">
        <f t="array" ref="D427">IF(ISBLANK(A427),"",XLOOKUP($A427,'Codified Game Plan'!$E$3:$E$477,'Codified Game Plan'!$G$3:$G$477,0))</f>
        <v/>
      </c>
      <c r="E427" s="657" t="str">
        <f>IF(ISBLANK(A427),"",MAXIFS('Codified Game Plan'!$I$3:$I$477,'Codified Game Plan'!$E$3:$E$477,A427))</f>
        <v/>
      </c>
      <c r="F427" s="658" t="str">
        <f t="shared" si="2"/>
        <v>      - </v>
      </c>
      <c r="G427" s="421"/>
      <c r="H427" s="421"/>
      <c r="I427" s="421"/>
      <c r="J427" s="421"/>
      <c r="K427" s="421"/>
      <c r="L427" s="421"/>
      <c r="M427" s="421"/>
      <c r="N427" s="421"/>
      <c r="O427" s="421"/>
      <c r="P427" s="421"/>
      <c r="Q427" s="421"/>
      <c r="R427" s="421"/>
      <c r="S427" s="421"/>
      <c r="T427" s="421"/>
      <c r="U427" s="689"/>
      <c r="V427" s="689"/>
      <c r="W427" s="689"/>
      <c r="X427" s="689"/>
      <c r="Y427" s="689"/>
      <c r="Z427" s="689"/>
      <c r="AA427" s="689"/>
      <c r="AB427" s="689"/>
      <c r="AC427" s="689"/>
      <c r="AD427" s="689"/>
      <c r="AE427" s="689"/>
      <c r="AF427" s="689"/>
      <c r="AG427" s="689"/>
      <c r="AH427" s="689"/>
      <c r="AI427" s="689"/>
      <c r="AJ427" s="689"/>
      <c r="AK427" s="689"/>
      <c r="AL427" s="689"/>
      <c r="AM427" s="689"/>
      <c r="AN427" s="689"/>
      <c r="AO427" s="689"/>
      <c r="AP427" s="689"/>
      <c r="AQ427" s="689"/>
      <c r="AR427" s="689"/>
      <c r="AS427" s="689"/>
      <c r="AT427" s="689"/>
      <c r="AU427" s="689"/>
      <c r="AV427" s="689"/>
      <c r="AW427" s="689"/>
      <c r="AX427" s="689"/>
      <c r="AY427" s="689"/>
      <c r="AZ427" s="689"/>
      <c r="BA427" s="689"/>
      <c r="BB427" s="689"/>
      <c r="BC427" s="689"/>
      <c r="BD427" s="689"/>
      <c r="BE427" s="689"/>
      <c r="BF427" s="689"/>
      <c r="BG427" s="689"/>
      <c r="BH427" s="689"/>
      <c r="BI427" s="689"/>
      <c r="BJ427" s="689"/>
      <c r="BK427" s="689"/>
      <c r="BL427" s="689"/>
      <c r="BM427" s="689"/>
      <c r="BN427" s="689"/>
      <c r="BO427" s="689"/>
      <c r="BP427" s="689"/>
      <c r="BQ427" s="689"/>
      <c r="BR427" s="689"/>
      <c r="BS427" s="689"/>
      <c r="BT427" s="689"/>
      <c r="BU427" s="689"/>
      <c r="BV427" s="689"/>
      <c r="BW427" s="421"/>
    </row>
    <row r="428" ht="15.0" customHeight="1">
      <c r="A428" s="634"/>
      <c r="B428" s="421" t="str">
        <f>IF(ISTEXT(A428),SUMIF('Production Calendar'!$F$3:$F$171,'Garden Layout (to copy)'!$A428,'Production Calendar'!$G$3:$G$171),"")</f>
        <v/>
      </c>
      <c r="C428" s="656" t="str">
        <f t="shared" si="1"/>
        <v/>
      </c>
      <c r="D428" s="657" t="str">
        <f t="array" ref="D428">IF(ISBLANK(A428),"",XLOOKUP($A428,'Codified Game Plan'!$E$3:$E$477,'Codified Game Plan'!$G$3:$G$477,0))</f>
        <v/>
      </c>
      <c r="E428" s="657" t="str">
        <f>IF(ISBLANK(A428),"",MAXIFS('Codified Game Plan'!$I$3:$I$477,'Codified Game Plan'!$E$3:$E$477,A428))</f>
        <v/>
      </c>
      <c r="F428" s="658" t="str">
        <f t="shared" si="2"/>
        <v>      - </v>
      </c>
      <c r="G428" s="421"/>
      <c r="H428" s="421"/>
      <c r="I428" s="421"/>
      <c r="J428" s="421"/>
      <c r="K428" s="421"/>
      <c r="L428" s="421"/>
      <c r="M428" s="421"/>
      <c r="N428" s="421"/>
      <c r="O428" s="421"/>
      <c r="P428" s="421"/>
      <c r="Q428" s="421"/>
      <c r="R428" s="421"/>
      <c r="S428" s="421"/>
      <c r="T428" s="421"/>
      <c r="U428" s="689"/>
      <c r="V428" s="689"/>
      <c r="W428" s="689"/>
      <c r="X428" s="689"/>
      <c r="Y428" s="689"/>
      <c r="Z428" s="689"/>
      <c r="AA428" s="689"/>
      <c r="AB428" s="689"/>
      <c r="AC428" s="689"/>
      <c r="AD428" s="689"/>
      <c r="AE428" s="689"/>
      <c r="AF428" s="689"/>
      <c r="AG428" s="689"/>
      <c r="AH428" s="689"/>
      <c r="AI428" s="689"/>
      <c r="AJ428" s="689"/>
      <c r="AK428" s="689"/>
      <c r="AL428" s="689"/>
      <c r="AM428" s="689"/>
      <c r="AN428" s="689"/>
      <c r="AO428" s="689"/>
      <c r="AP428" s="689"/>
      <c r="AQ428" s="689"/>
      <c r="AR428" s="689"/>
      <c r="AS428" s="689"/>
      <c r="AT428" s="689"/>
      <c r="AU428" s="689"/>
      <c r="AV428" s="689"/>
      <c r="AW428" s="689"/>
      <c r="AX428" s="689"/>
      <c r="AY428" s="689"/>
      <c r="AZ428" s="689"/>
      <c r="BA428" s="689"/>
      <c r="BB428" s="689"/>
      <c r="BC428" s="689"/>
      <c r="BD428" s="689"/>
      <c r="BE428" s="689"/>
      <c r="BF428" s="689"/>
      <c r="BG428" s="689"/>
      <c r="BH428" s="689"/>
      <c r="BI428" s="689"/>
      <c r="BJ428" s="689"/>
      <c r="BK428" s="689"/>
      <c r="BL428" s="689"/>
      <c r="BM428" s="689"/>
      <c r="BN428" s="689"/>
      <c r="BO428" s="689"/>
      <c r="BP428" s="689"/>
      <c r="BQ428" s="689"/>
      <c r="BR428" s="689"/>
      <c r="BS428" s="689"/>
      <c r="BT428" s="689"/>
      <c r="BU428" s="689"/>
      <c r="BV428" s="689"/>
      <c r="BW428" s="421"/>
    </row>
    <row r="429" ht="15.0" customHeight="1">
      <c r="A429" s="634"/>
      <c r="B429" s="421" t="str">
        <f>IF(ISTEXT(A429),SUMIF('Production Calendar'!$F$3:$F$171,'Garden Layout (to copy)'!$A429,'Production Calendar'!$G$3:$G$171),"")</f>
        <v/>
      </c>
      <c r="C429" s="656" t="str">
        <f t="shared" si="1"/>
        <v/>
      </c>
      <c r="D429" s="657" t="str">
        <f t="array" ref="D429">IF(ISBLANK(A429),"",XLOOKUP($A429,'Codified Game Plan'!$E$3:$E$477,'Codified Game Plan'!$G$3:$G$477,0))</f>
        <v/>
      </c>
      <c r="E429" s="657" t="str">
        <f>IF(ISBLANK(A429),"",MAXIFS('Codified Game Plan'!$I$3:$I$477,'Codified Game Plan'!$E$3:$E$477,A429))</f>
        <v/>
      </c>
      <c r="F429" s="658" t="str">
        <f t="shared" si="2"/>
        <v>      - </v>
      </c>
      <c r="G429" s="421"/>
      <c r="H429" s="421"/>
      <c r="I429" s="421"/>
      <c r="J429" s="421"/>
      <c r="K429" s="421"/>
      <c r="L429" s="421"/>
      <c r="M429" s="421"/>
      <c r="N429" s="421"/>
      <c r="O429" s="421"/>
      <c r="P429" s="421"/>
      <c r="Q429" s="421"/>
      <c r="R429" s="421"/>
      <c r="S429" s="421"/>
      <c r="T429" s="421"/>
      <c r="U429" s="689"/>
      <c r="V429" s="689"/>
      <c r="W429" s="689"/>
      <c r="X429" s="689"/>
      <c r="Y429" s="689"/>
      <c r="Z429" s="689"/>
      <c r="AA429" s="689"/>
      <c r="AB429" s="689"/>
      <c r="AC429" s="689"/>
      <c r="AD429" s="689"/>
      <c r="AE429" s="689"/>
      <c r="AF429" s="689"/>
      <c r="AG429" s="689"/>
      <c r="AH429" s="689"/>
      <c r="AI429" s="689"/>
      <c r="AJ429" s="689"/>
      <c r="AK429" s="689"/>
      <c r="AL429" s="689"/>
      <c r="AM429" s="689"/>
      <c r="AN429" s="689"/>
      <c r="AO429" s="689"/>
      <c r="AP429" s="689"/>
      <c r="AQ429" s="689"/>
      <c r="AR429" s="689"/>
      <c r="AS429" s="689"/>
      <c r="AT429" s="689"/>
      <c r="AU429" s="689"/>
      <c r="AV429" s="689"/>
      <c r="AW429" s="689"/>
      <c r="AX429" s="689"/>
      <c r="AY429" s="689"/>
      <c r="AZ429" s="689"/>
      <c r="BA429" s="689"/>
      <c r="BB429" s="689"/>
      <c r="BC429" s="689"/>
      <c r="BD429" s="689"/>
      <c r="BE429" s="689"/>
      <c r="BF429" s="689"/>
      <c r="BG429" s="689"/>
      <c r="BH429" s="689"/>
      <c r="BI429" s="689"/>
      <c r="BJ429" s="689"/>
      <c r="BK429" s="689"/>
      <c r="BL429" s="689"/>
      <c r="BM429" s="689"/>
      <c r="BN429" s="689"/>
      <c r="BO429" s="689"/>
      <c r="BP429" s="689"/>
      <c r="BQ429" s="689"/>
      <c r="BR429" s="689"/>
      <c r="BS429" s="689"/>
      <c r="BT429" s="689"/>
      <c r="BU429" s="689"/>
      <c r="BV429" s="689"/>
      <c r="BW429" s="421"/>
    </row>
    <row r="430" ht="15.0" customHeight="1">
      <c r="A430" s="634"/>
      <c r="B430" s="421" t="str">
        <f>IF(ISTEXT(A430),SUMIF('Production Calendar'!$F$3:$F$171,'Garden Layout (to copy)'!$A430,'Production Calendar'!$G$3:$G$171),"")</f>
        <v/>
      </c>
      <c r="C430" s="656" t="str">
        <f t="shared" si="1"/>
        <v/>
      </c>
      <c r="D430" s="657" t="str">
        <f t="array" ref="D430">IF(ISBLANK(A430),"",XLOOKUP($A430,'Codified Game Plan'!$E$3:$E$477,'Codified Game Plan'!$G$3:$G$477,0))</f>
        <v/>
      </c>
      <c r="E430" s="657" t="str">
        <f>IF(ISBLANK(A430),"",MAXIFS('Codified Game Plan'!$I$3:$I$477,'Codified Game Plan'!$E$3:$E$477,A430))</f>
        <v/>
      </c>
      <c r="F430" s="658" t="str">
        <f t="shared" si="2"/>
        <v>      - </v>
      </c>
      <c r="G430" s="421"/>
      <c r="H430" s="421"/>
      <c r="I430" s="421"/>
      <c r="J430" s="421"/>
      <c r="K430" s="421"/>
      <c r="L430" s="421"/>
      <c r="M430" s="421"/>
      <c r="N430" s="421"/>
      <c r="O430" s="421"/>
      <c r="P430" s="421"/>
      <c r="Q430" s="421"/>
      <c r="R430" s="421"/>
      <c r="S430" s="421"/>
      <c r="T430" s="421"/>
      <c r="U430" s="689"/>
      <c r="V430" s="689"/>
      <c r="W430" s="689"/>
      <c r="X430" s="689"/>
      <c r="Y430" s="689"/>
      <c r="Z430" s="689"/>
      <c r="AA430" s="689"/>
      <c r="AB430" s="689"/>
      <c r="AC430" s="689"/>
      <c r="AD430" s="689"/>
      <c r="AE430" s="689"/>
      <c r="AF430" s="689"/>
      <c r="AG430" s="689"/>
      <c r="AH430" s="689"/>
      <c r="AI430" s="689"/>
      <c r="AJ430" s="689"/>
      <c r="AK430" s="689"/>
      <c r="AL430" s="689"/>
      <c r="AM430" s="689"/>
      <c r="AN430" s="689"/>
      <c r="AO430" s="689"/>
      <c r="AP430" s="689"/>
      <c r="AQ430" s="689"/>
      <c r="AR430" s="689"/>
      <c r="AS430" s="689"/>
      <c r="AT430" s="689"/>
      <c r="AU430" s="689"/>
      <c r="AV430" s="689"/>
      <c r="AW430" s="689"/>
      <c r="AX430" s="689"/>
      <c r="AY430" s="689"/>
      <c r="AZ430" s="689"/>
      <c r="BA430" s="689"/>
      <c r="BB430" s="689"/>
      <c r="BC430" s="689"/>
      <c r="BD430" s="689"/>
      <c r="BE430" s="689"/>
      <c r="BF430" s="689"/>
      <c r="BG430" s="689"/>
      <c r="BH430" s="689"/>
      <c r="BI430" s="689"/>
      <c r="BJ430" s="689"/>
      <c r="BK430" s="689"/>
      <c r="BL430" s="689"/>
      <c r="BM430" s="689"/>
      <c r="BN430" s="689"/>
      <c r="BO430" s="689"/>
      <c r="BP430" s="689"/>
      <c r="BQ430" s="689"/>
      <c r="BR430" s="689"/>
      <c r="BS430" s="689"/>
      <c r="BT430" s="689"/>
      <c r="BU430" s="689"/>
      <c r="BV430" s="689"/>
      <c r="BW430" s="421"/>
    </row>
    <row r="431" ht="15.0" customHeight="1">
      <c r="A431" s="634"/>
      <c r="B431" s="421" t="str">
        <f>IF(ISTEXT(A431),SUMIF('Production Calendar'!$F$3:$F$171,'Garden Layout (to copy)'!$A431,'Production Calendar'!$G$3:$G$171),"")</f>
        <v/>
      </c>
      <c r="C431" s="656" t="str">
        <f t="shared" si="1"/>
        <v/>
      </c>
      <c r="D431" s="657" t="str">
        <f t="array" ref="D431">IF(ISBLANK(A431),"",XLOOKUP($A431,'Codified Game Plan'!$E$3:$E$477,'Codified Game Plan'!$G$3:$G$477,0))</f>
        <v/>
      </c>
      <c r="E431" s="657" t="str">
        <f>IF(ISBLANK(A431),"",MAXIFS('Codified Game Plan'!$I$3:$I$477,'Codified Game Plan'!$E$3:$E$477,A431))</f>
        <v/>
      </c>
      <c r="F431" s="658" t="str">
        <f t="shared" si="2"/>
        <v>      - </v>
      </c>
      <c r="G431" s="421"/>
      <c r="H431" s="421"/>
      <c r="I431" s="421"/>
      <c r="J431" s="421"/>
      <c r="K431" s="421"/>
      <c r="L431" s="421"/>
      <c r="M431" s="421"/>
      <c r="N431" s="421"/>
      <c r="O431" s="421"/>
      <c r="P431" s="421"/>
      <c r="Q431" s="421"/>
      <c r="R431" s="421"/>
      <c r="S431" s="421"/>
      <c r="T431" s="421"/>
      <c r="U431" s="689"/>
      <c r="V431" s="689"/>
      <c r="W431" s="689"/>
      <c r="X431" s="689"/>
      <c r="Y431" s="689"/>
      <c r="Z431" s="689"/>
      <c r="AA431" s="689"/>
      <c r="AB431" s="689"/>
      <c r="AC431" s="689"/>
      <c r="AD431" s="689"/>
      <c r="AE431" s="689"/>
      <c r="AF431" s="689"/>
      <c r="AG431" s="689"/>
      <c r="AH431" s="689"/>
      <c r="AI431" s="689"/>
      <c r="AJ431" s="689"/>
      <c r="AK431" s="689"/>
      <c r="AL431" s="689"/>
      <c r="AM431" s="689"/>
      <c r="AN431" s="689"/>
      <c r="AO431" s="689"/>
      <c r="AP431" s="689"/>
      <c r="AQ431" s="689"/>
      <c r="AR431" s="689"/>
      <c r="AS431" s="689"/>
      <c r="AT431" s="689"/>
      <c r="AU431" s="689"/>
      <c r="AV431" s="689"/>
      <c r="AW431" s="689"/>
      <c r="AX431" s="689"/>
      <c r="AY431" s="689"/>
      <c r="AZ431" s="689"/>
      <c r="BA431" s="689"/>
      <c r="BB431" s="689"/>
      <c r="BC431" s="689"/>
      <c r="BD431" s="689"/>
      <c r="BE431" s="689"/>
      <c r="BF431" s="689"/>
      <c r="BG431" s="689"/>
      <c r="BH431" s="689"/>
      <c r="BI431" s="689"/>
      <c r="BJ431" s="689"/>
      <c r="BK431" s="689"/>
      <c r="BL431" s="689"/>
      <c r="BM431" s="689"/>
      <c r="BN431" s="689"/>
      <c r="BO431" s="689"/>
      <c r="BP431" s="689"/>
      <c r="BQ431" s="689"/>
      <c r="BR431" s="689"/>
      <c r="BS431" s="689"/>
      <c r="BT431" s="689"/>
      <c r="BU431" s="689"/>
      <c r="BV431" s="689"/>
      <c r="BW431" s="421"/>
    </row>
    <row r="432" ht="15.0" customHeight="1">
      <c r="A432" s="634"/>
      <c r="B432" s="421" t="str">
        <f>IF(ISTEXT(A432),SUMIF('Production Calendar'!$F$3:$F$171,'Garden Layout (to copy)'!$A432,'Production Calendar'!$G$3:$G$171),"")</f>
        <v/>
      </c>
      <c r="C432" s="656" t="str">
        <f t="shared" si="1"/>
        <v/>
      </c>
      <c r="D432" s="657" t="str">
        <f t="array" ref="D432">IF(ISBLANK(A432),"",XLOOKUP($A432,'Codified Game Plan'!$E$3:$E$477,'Codified Game Plan'!$G$3:$G$477,0))</f>
        <v/>
      </c>
      <c r="E432" s="657" t="str">
        <f>IF(ISBLANK(A432),"",MAXIFS('Codified Game Plan'!$I$3:$I$477,'Codified Game Plan'!$E$3:$E$477,A432))</f>
        <v/>
      </c>
      <c r="F432" s="658" t="str">
        <f t="shared" si="2"/>
        <v>      - </v>
      </c>
      <c r="G432" s="421"/>
      <c r="H432" s="421"/>
      <c r="I432" s="421"/>
      <c r="J432" s="421"/>
      <c r="K432" s="421"/>
      <c r="L432" s="421"/>
      <c r="M432" s="421"/>
      <c r="N432" s="421"/>
      <c r="O432" s="421"/>
      <c r="P432" s="421"/>
      <c r="Q432" s="421"/>
      <c r="R432" s="421"/>
      <c r="S432" s="421"/>
      <c r="T432" s="421"/>
      <c r="U432" s="689"/>
      <c r="V432" s="689"/>
      <c r="W432" s="689"/>
      <c r="X432" s="689"/>
      <c r="Y432" s="689"/>
      <c r="Z432" s="689"/>
      <c r="AA432" s="689"/>
      <c r="AB432" s="689"/>
      <c r="AC432" s="689"/>
      <c r="AD432" s="689"/>
      <c r="AE432" s="689"/>
      <c r="AF432" s="689"/>
      <c r="AG432" s="689"/>
      <c r="AH432" s="689"/>
      <c r="AI432" s="689"/>
      <c r="AJ432" s="689"/>
      <c r="AK432" s="689"/>
      <c r="AL432" s="689"/>
      <c r="AM432" s="689"/>
      <c r="AN432" s="689"/>
      <c r="AO432" s="689"/>
      <c r="AP432" s="689"/>
      <c r="AQ432" s="689"/>
      <c r="AR432" s="689"/>
      <c r="AS432" s="689"/>
      <c r="AT432" s="689"/>
      <c r="AU432" s="689"/>
      <c r="AV432" s="689"/>
      <c r="AW432" s="689"/>
      <c r="AX432" s="689"/>
      <c r="AY432" s="689"/>
      <c r="AZ432" s="689"/>
      <c r="BA432" s="689"/>
      <c r="BB432" s="689"/>
      <c r="BC432" s="689"/>
      <c r="BD432" s="689"/>
      <c r="BE432" s="689"/>
      <c r="BF432" s="689"/>
      <c r="BG432" s="689"/>
      <c r="BH432" s="689"/>
      <c r="BI432" s="689"/>
      <c r="BJ432" s="689"/>
      <c r="BK432" s="689"/>
      <c r="BL432" s="689"/>
      <c r="BM432" s="689"/>
      <c r="BN432" s="689"/>
      <c r="BO432" s="689"/>
      <c r="BP432" s="689"/>
      <c r="BQ432" s="689"/>
      <c r="BR432" s="689"/>
      <c r="BS432" s="689"/>
      <c r="BT432" s="689"/>
      <c r="BU432" s="689"/>
      <c r="BV432" s="689"/>
      <c r="BW432" s="421"/>
    </row>
    <row r="433" ht="15.0" customHeight="1">
      <c r="A433" s="634"/>
      <c r="B433" s="421" t="str">
        <f>IF(ISTEXT(A433),SUMIF('Production Calendar'!$F$3:$F$171,'Garden Layout (to copy)'!$A433,'Production Calendar'!$G$3:$G$171),"")</f>
        <v/>
      </c>
      <c r="C433" s="656" t="str">
        <f t="shared" si="1"/>
        <v/>
      </c>
      <c r="D433" s="657" t="str">
        <f t="array" ref="D433">IF(ISBLANK(A433),"",XLOOKUP($A433,'Codified Game Plan'!$E$3:$E$477,'Codified Game Plan'!$G$3:$G$477,0))</f>
        <v/>
      </c>
      <c r="E433" s="657" t="str">
        <f>IF(ISBLANK(A433),"",MAXIFS('Codified Game Plan'!$I$3:$I$477,'Codified Game Plan'!$E$3:$E$477,A433))</f>
        <v/>
      </c>
      <c r="F433" s="658" t="str">
        <f t="shared" si="2"/>
        <v>      - </v>
      </c>
      <c r="G433" s="421"/>
      <c r="H433" s="421"/>
      <c r="I433" s="421"/>
      <c r="J433" s="421"/>
      <c r="K433" s="421"/>
      <c r="L433" s="421"/>
      <c r="M433" s="421"/>
      <c r="N433" s="421"/>
      <c r="O433" s="421"/>
      <c r="P433" s="421"/>
      <c r="Q433" s="421"/>
      <c r="R433" s="421"/>
      <c r="S433" s="421"/>
      <c r="T433" s="421"/>
      <c r="U433" s="689"/>
      <c r="V433" s="689"/>
      <c r="W433" s="689"/>
      <c r="X433" s="689"/>
      <c r="Y433" s="689"/>
      <c r="Z433" s="689"/>
      <c r="AA433" s="689"/>
      <c r="AB433" s="689"/>
      <c r="AC433" s="689"/>
      <c r="AD433" s="689"/>
      <c r="AE433" s="689"/>
      <c r="AF433" s="689"/>
      <c r="AG433" s="689"/>
      <c r="AH433" s="689"/>
      <c r="AI433" s="689"/>
      <c r="AJ433" s="689"/>
      <c r="AK433" s="689"/>
      <c r="AL433" s="689"/>
      <c r="AM433" s="689"/>
      <c r="AN433" s="689"/>
      <c r="AO433" s="689"/>
      <c r="AP433" s="689"/>
      <c r="AQ433" s="689"/>
      <c r="AR433" s="689"/>
      <c r="AS433" s="689"/>
      <c r="AT433" s="689"/>
      <c r="AU433" s="689"/>
      <c r="AV433" s="689"/>
      <c r="AW433" s="689"/>
      <c r="AX433" s="689"/>
      <c r="AY433" s="689"/>
      <c r="AZ433" s="689"/>
      <c r="BA433" s="689"/>
      <c r="BB433" s="689"/>
      <c r="BC433" s="689"/>
      <c r="BD433" s="689"/>
      <c r="BE433" s="689"/>
      <c r="BF433" s="689"/>
      <c r="BG433" s="689"/>
      <c r="BH433" s="689"/>
      <c r="BI433" s="689"/>
      <c r="BJ433" s="689"/>
      <c r="BK433" s="689"/>
      <c r="BL433" s="689"/>
      <c r="BM433" s="689"/>
      <c r="BN433" s="689"/>
      <c r="BO433" s="689"/>
      <c r="BP433" s="689"/>
      <c r="BQ433" s="689"/>
      <c r="BR433" s="689"/>
      <c r="BS433" s="689"/>
      <c r="BT433" s="689"/>
      <c r="BU433" s="689"/>
      <c r="BV433" s="689"/>
      <c r="BW433" s="421"/>
    </row>
    <row r="434" ht="15.0" customHeight="1">
      <c r="A434" s="634"/>
      <c r="B434" s="421" t="str">
        <f>IF(ISTEXT(A434),SUMIF('Production Calendar'!$F$3:$F$171,'Garden Layout (to copy)'!$A434,'Production Calendar'!$G$3:$G$171),"")</f>
        <v/>
      </c>
      <c r="C434" s="656" t="str">
        <f t="shared" si="1"/>
        <v/>
      </c>
      <c r="D434" s="657" t="str">
        <f t="array" ref="D434">IF(ISBLANK(A434),"",XLOOKUP($A434,'Codified Game Plan'!$E$3:$E$477,'Codified Game Plan'!$G$3:$G$477,0))</f>
        <v/>
      </c>
      <c r="E434" s="657" t="str">
        <f>IF(ISBLANK(A434),"",MAXIFS('Codified Game Plan'!$I$3:$I$477,'Codified Game Plan'!$E$3:$E$477,A434))</f>
        <v/>
      </c>
      <c r="F434" s="658" t="str">
        <f t="shared" si="2"/>
        <v>      - </v>
      </c>
      <c r="G434" s="421"/>
      <c r="H434" s="421"/>
      <c r="I434" s="421"/>
      <c r="J434" s="421"/>
      <c r="K434" s="421"/>
      <c r="L434" s="421"/>
      <c r="M434" s="421"/>
      <c r="N434" s="421"/>
      <c r="O434" s="421"/>
      <c r="P434" s="421"/>
      <c r="Q434" s="421"/>
      <c r="R434" s="421"/>
      <c r="S434" s="421"/>
      <c r="T434" s="421"/>
      <c r="U434" s="689"/>
      <c r="V434" s="689"/>
      <c r="W434" s="689"/>
      <c r="X434" s="689"/>
      <c r="Y434" s="689"/>
      <c r="Z434" s="689"/>
      <c r="AA434" s="689"/>
      <c r="AB434" s="689"/>
      <c r="AC434" s="689"/>
      <c r="AD434" s="689"/>
      <c r="AE434" s="689"/>
      <c r="AF434" s="689"/>
      <c r="AG434" s="689"/>
      <c r="AH434" s="689"/>
      <c r="AI434" s="689"/>
      <c r="AJ434" s="689"/>
      <c r="AK434" s="689"/>
      <c r="AL434" s="689"/>
      <c r="AM434" s="689"/>
      <c r="AN434" s="689"/>
      <c r="AO434" s="689"/>
      <c r="AP434" s="689"/>
      <c r="AQ434" s="689"/>
      <c r="AR434" s="689"/>
      <c r="AS434" s="689"/>
      <c r="AT434" s="689"/>
      <c r="AU434" s="689"/>
      <c r="AV434" s="689"/>
      <c r="AW434" s="689"/>
      <c r="AX434" s="689"/>
      <c r="AY434" s="689"/>
      <c r="AZ434" s="689"/>
      <c r="BA434" s="689"/>
      <c r="BB434" s="689"/>
      <c r="BC434" s="689"/>
      <c r="BD434" s="689"/>
      <c r="BE434" s="689"/>
      <c r="BF434" s="689"/>
      <c r="BG434" s="689"/>
      <c r="BH434" s="689"/>
      <c r="BI434" s="689"/>
      <c r="BJ434" s="689"/>
      <c r="BK434" s="689"/>
      <c r="BL434" s="689"/>
      <c r="BM434" s="689"/>
      <c r="BN434" s="689"/>
      <c r="BO434" s="689"/>
      <c r="BP434" s="689"/>
      <c r="BQ434" s="689"/>
      <c r="BR434" s="689"/>
      <c r="BS434" s="689"/>
      <c r="BT434" s="689"/>
      <c r="BU434" s="689"/>
      <c r="BV434" s="689"/>
      <c r="BW434" s="421"/>
    </row>
    <row r="435" ht="15.0" customHeight="1">
      <c r="A435" s="634"/>
      <c r="B435" s="421" t="str">
        <f>IF(ISTEXT(A435),SUMIF('Production Calendar'!$F$3:$F$171,'Garden Layout (to copy)'!$A435,'Production Calendar'!$G$3:$G$171),"")</f>
        <v/>
      </c>
      <c r="C435" s="656" t="str">
        <f t="shared" si="1"/>
        <v/>
      </c>
      <c r="D435" s="657" t="str">
        <f t="array" ref="D435">IF(ISBLANK(A435),"",XLOOKUP($A435,'Codified Game Plan'!$E$3:$E$477,'Codified Game Plan'!$G$3:$G$477,0))</f>
        <v/>
      </c>
      <c r="E435" s="657" t="str">
        <f>IF(ISBLANK(A435),"",MAXIFS('Codified Game Plan'!$I$3:$I$477,'Codified Game Plan'!$E$3:$E$477,A435))</f>
        <v/>
      </c>
      <c r="F435" s="658" t="str">
        <f t="shared" si="2"/>
        <v>      - </v>
      </c>
      <c r="G435" s="421"/>
      <c r="H435" s="421"/>
      <c r="I435" s="421"/>
      <c r="J435" s="421"/>
      <c r="K435" s="421"/>
      <c r="L435" s="421"/>
      <c r="M435" s="421"/>
      <c r="N435" s="421"/>
      <c r="O435" s="421"/>
      <c r="P435" s="421"/>
      <c r="Q435" s="421"/>
      <c r="R435" s="421"/>
      <c r="S435" s="421"/>
      <c r="T435" s="421"/>
      <c r="U435" s="689"/>
      <c r="V435" s="689"/>
      <c r="W435" s="689"/>
      <c r="X435" s="689"/>
      <c r="Y435" s="689"/>
      <c r="Z435" s="689"/>
      <c r="AA435" s="689"/>
      <c r="AB435" s="689"/>
      <c r="AC435" s="689"/>
      <c r="AD435" s="689"/>
      <c r="AE435" s="689"/>
      <c r="AF435" s="689"/>
      <c r="AG435" s="689"/>
      <c r="AH435" s="689"/>
      <c r="AI435" s="689"/>
      <c r="AJ435" s="689"/>
      <c r="AK435" s="689"/>
      <c r="AL435" s="689"/>
      <c r="AM435" s="689"/>
      <c r="AN435" s="689"/>
      <c r="AO435" s="689"/>
      <c r="AP435" s="689"/>
      <c r="AQ435" s="689"/>
      <c r="AR435" s="689"/>
      <c r="AS435" s="689"/>
      <c r="AT435" s="689"/>
      <c r="AU435" s="689"/>
      <c r="AV435" s="689"/>
      <c r="AW435" s="689"/>
      <c r="AX435" s="689"/>
      <c r="AY435" s="689"/>
      <c r="AZ435" s="689"/>
      <c r="BA435" s="689"/>
      <c r="BB435" s="689"/>
      <c r="BC435" s="689"/>
      <c r="BD435" s="689"/>
      <c r="BE435" s="689"/>
      <c r="BF435" s="689"/>
      <c r="BG435" s="689"/>
      <c r="BH435" s="689"/>
      <c r="BI435" s="689"/>
      <c r="BJ435" s="689"/>
      <c r="BK435" s="689"/>
      <c r="BL435" s="689"/>
      <c r="BM435" s="689"/>
      <c r="BN435" s="689"/>
      <c r="BO435" s="689"/>
      <c r="BP435" s="689"/>
      <c r="BQ435" s="689"/>
      <c r="BR435" s="689"/>
      <c r="BS435" s="689"/>
      <c r="BT435" s="689"/>
      <c r="BU435" s="689"/>
      <c r="BV435" s="689"/>
      <c r="BW435" s="421"/>
    </row>
    <row r="436" ht="15.0" customHeight="1">
      <c r="A436" s="634"/>
      <c r="B436" s="421" t="str">
        <f>IF(ISTEXT(A436),SUMIF('Production Calendar'!$F$3:$F$171,'Garden Layout (to copy)'!$A436,'Production Calendar'!$G$3:$G$171),"")</f>
        <v/>
      </c>
      <c r="C436" s="656" t="str">
        <f t="shared" si="1"/>
        <v/>
      </c>
      <c r="D436" s="657" t="str">
        <f t="array" ref="D436">IF(ISBLANK(A436),"",XLOOKUP($A436,'Codified Game Plan'!$E$3:$E$477,'Codified Game Plan'!$G$3:$G$477,0))</f>
        <v/>
      </c>
      <c r="E436" s="657" t="str">
        <f>IF(ISBLANK(A436),"",MAXIFS('Codified Game Plan'!$I$3:$I$477,'Codified Game Plan'!$E$3:$E$477,A436))</f>
        <v/>
      </c>
      <c r="F436" s="658" t="str">
        <f t="shared" si="2"/>
        <v>      - </v>
      </c>
      <c r="G436" s="421"/>
      <c r="H436" s="421"/>
      <c r="I436" s="421"/>
      <c r="J436" s="421"/>
      <c r="K436" s="421"/>
      <c r="L436" s="421"/>
      <c r="M436" s="421"/>
      <c r="N436" s="421"/>
      <c r="O436" s="421"/>
      <c r="P436" s="421"/>
      <c r="Q436" s="421"/>
      <c r="R436" s="421"/>
      <c r="S436" s="421"/>
      <c r="T436" s="421"/>
      <c r="U436" s="689"/>
      <c r="V436" s="689"/>
      <c r="W436" s="689"/>
      <c r="X436" s="689"/>
      <c r="Y436" s="689"/>
      <c r="Z436" s="689"/>
      <c r="AA436" s="689"/>
      <c r="AB436" s="689"/>
      <c r="AC436" s="689"/>
      <c r="AD436" s="689"/>
      <c r="AE436" s="689"/>
      <c r="AF436" s="689"/>
      <c r="AG436" s="689"/>
      <c r="AH436" s="689"/>
      <c r="AI436" s="689"/>
      <c r="AJ436" s="689"/>
      <c r="AK436" s="689"/>
      <c r="AL436" s="689"/>
      <c r="AM436" s="689"/>
      <c r="AN436" s="689"/>
      <c r="AO436" s="689"/>
      <c r="AP436" s="689"/>
      <c r="AQ436" s="689"/>
      <c r="AR436" s="689"/>
      <c r="AS436" s="689"/>
      <c r="AT436" s="689"/>
      <c r="AU436" s="689"/>
      <c r="AV436" s="689"/>
      <c r="AW436" s="689"/>
      <c r="AX436" s="689"/>
      <c r="AY436" s="689"/>
      <c r="AZ436" s="689"/>
      <c r="BA436" s="689"/>
      <c r="BB436" s="689"/>
      <c r="BC436" s="689"/>
      <c r="BD436" s="689"/>
      <c r="BE436" s="689"/>
      <c r="BF436" s="689"/>
      <c r="BG436" s="689"/>
      <c r="BH436" s="689"/>
      <c r="BI436" s="689"/>
      <c r="BJ436" s="689"/>
      <c r="BK436" s="689"/>
      <c r="BL436" s="689"/>
      <c r="BM436" s="689"/>
      <c r="BN436" s="689"/>
      <c r="BO436" s="689"/>
      <c r="BP436" s="689"/>
      <c r="BQ436" s="689"/>
      <c r="BR436" s="689"/>
      <c r="BS436" s="689"/>
      <c r="BT436" s="689"/>
      <c r="BU436" s="689"/>
      <c r="BV436" s="689"/>
      <c r="BW436" s="421"/>
    </row>
    <row r="437" ht="15.0" customHeight="1">
      <c r="A437" s="634"/>
      <c r="B437" s="421" t="str">
        <f>IF(ISTEXT(A437),SUMIF('Production Calendar'!$F$3:$F$171,'Garden Layout (to copy)'!$A437,'Production Calendar'!$G$3:$G$171),"")</f>
        <v/>
      </c>
      <c r="C437" s="656" t="str">
        <f t="shared" si="1"/>
        <v/>
      </c>
      <c r="D437" s="657" t="str">
        <f t="array" ref="D437">IF(ISBLANK(A437),"",XLOOKUP($A437,'Codified Game Plan'!$E$3:$E$477,'Codified Game Plan'!$G$3:$G$477,0))</f>
        <v/>
      </c>
      <c r="E437" s="657" t="str">
        <f>IF(ISBLANK(A437),"",MAXIFS('Codified Game Plan'!$I$3:$I$477,'Codified Game Plan'!$E$3:$E$477,A437))</f>
        <v/>
      </c>
      <c r="F437" s="658" t="str">
        <f t="shared" si="2"/>
        <v>      - </v>
      </c>
      <c r="G437" s="421"/>
      <c r="H437" s="421"/>
      <c r="I437" s="421"/>
      <c r="J437" s="421"/>
      <c r="K437" s="421"/>
      <c r="L437" s="421"/>
      <c r="M437" s="421"/>
      <c r="N437" s="421"/>
      <c r="O437" s="421"/>
      <c r="P437" s="421"/>
      <c r="Q437" s="421"/>
      <c r="R437" s="421"/>
      <c r="S437" s="421"/>
      <c r="T437" s="421"/>
      <c r="U437" s="689"/>
      <c r="V437" s="689"/>
      <c r="W437" s="689"/>
      <c r="X437" s="689"/>
      <c r="Y437" s="689"/>
      <c r="Z437" s="689"/>
      <c r="AA437" s="689"/>
      <c r="AB437" s="689"/>
      <c r="AC437" s="689"/>
      <c r="AD437" s="689"/>
      <c r="AE437" s="689"/>
      <c r="AF437" s="689"/>
      <c r="AG437" s="689"/>
      <c r="AH437" s="689"/>
      <c r="AI437" s="689"/>
      <c r="AJ437" s="689"/>
      <c r="AK437" s="689"/>
      <c r="AL437" s="689"/>
      <c r="AM437" s="689"/>
      <c r="AN437" s="689"/>
      <c r="AO437" s="689"/>
      <c r="AP437" s="689"/>
      <c r="AQ437" s="689"/>
      <c r="AR437" s="689"/>
      <c r="AS437" s="689"/>
      <c r="AT437" s="689"/>
      <c r="AU437" s="689"/>
      <c r="AV437" s="689"/>
      <c r="AW437" s="689"/>
      <c r="AX437" s="689"/>
      <c r="AY437" s="689"/>
      <c r="AZ437" s="689"/>
      <c r="BA437" s="689"/>
      <c r="BB437" s="689"/>
      <c r="BC437" s="689"/>
      <c r="BD437" s="689"/>
      <c r="BE437" s="689"/>
      <c r="BF437" s="689"/>
      <c r="BG437" s="689"/>
      <c r="BH437" s="689"/>
      <c r="BI437" s="689"/>
      <c r="BJ437" s="689"/>
      <c r="BK437" s="689"/>
      <c r="BL437" s="689"/>
      <c r="BM437" s="689"/>
      <c r="BN437" s="689"/>
      <c r="BO437" s="689"/>
      <c r="BP437" s="689"/>
      <c r="BQ437" s="689"/>
      <c r="BR437" s="689"/>
      <c r="BS437" s="689"/>
      <c r="BT437" s="689"/>
      <c r="BU437" s="689"/>
      <c r="BV437" s="689"/>
      <c r="BW437" s="421"/>
    </row>
    <row r="438" ht="15.0" customHeight="1">
      <c r="A438" s="634"/>
      <c r="B438" s="421" t="str">
        <f>IF(ISTEXT(A438),SUMIF('Production Calendar'!$F$3:$F$171,'Garden Layout (to copy)'!$A438,'Production Calendar'!$G$3:$G$171),"")</f>
        <v/>
      </c>
      <c r="C438" s="656" t="str">
        <f t="shared" si="1"/>
        <v/>
      </c>
      <c r="D438" s="657" t="str">
        <f t="array" ref="D438">IF(ISBLANK(A438),"",XLOOKUP($A438,'Codified Game Plan'!$E$3:$E$477,'Codified Game Plan'!$G$3:$G$477,0))</f>
        <v/>
      </c>
      <c r="E438" s="657" t="str">
        <f>IF(ISBLANK(A438),"",MAXIFS('Codified Game Plan'!$I$3:$I$477,'Codified Game Plan'!$E$3:$E$477,A438))</f>
        <v/>
      </c>
      <c r="F438" s="658" t="str">
        <f t="shared" si="2"/>
        <v>      - </v>
      </c>
      <c r="G438" s="421"/>
      <c r="H438" s="421"/>
      <c r="I438" s="421"/>
      <c r="J438" s="421"/>
      <c r="K438" s="421"/>
      <c r="L438" s="421"/>
      <c r="M438" s="421"/>
      <c r="N438" s="421"/>
      <c r="O438" s="421"/>
      <c r="P438" s="421"/>
      <c r="Q438" s="421"/>
      <c r="R438" s="421"/>
      <c r="S438" s="421"/>
      <c r="T438" s="421"/>
      <c r="U438" s="689"/>
      <c r="V438" s="689"/>
      <c r="W438" s="689"/>
      <c r="X438" s="689"/>
      <c r="Y438" s="689"/>
      <c r="Z438" s="689"/>
      <c r="AA438" s="689"/>
      <c r="AB438" s="689"/>
      <c r="AC438" s="689"/>
      <c r="AD438" s="689"/>
      <c r="AE438" s="689"/>
      <c r="AF438" s="689"/>
      <c r="AG438" s="689"/>
      <c r="AH438" s="689"/>
      <c r="AI438" s="689"/>
      <c r="AJ438" s="689"/>
      <c r="AK438" s="689"/>
      <c r="AL438" s="689"/>
      <c r="AM438" s="689"/>
      <c r="AN438" s="689"/>
      <c r="AO438" s="689"/>
      <c r="AP438" s="689"/>
      <c r="AQ438" s="689"/>
      <c r="AR438" s="689"/>
      <c r="AS438" s="689"/>
      <c r="AT438" s="689"/>
      <c r="AU438" s="689"/>
      <c r="AV438" s="689"/>
      <c r="AW438" s="689"/>
      <c r="AX438" s="689"/>
      <c r="AY438" s="689"/>
      <c r="AZ438" s="689"/>
      <c r="BA438" s="689"/>
      <c r="BB438" s="689"/>
      <c r="BC438" s="689"/>
      <c r="BD438" s="689"/>
      <c r="BE438" s="689"/>
      <c r="BF438" s="689"/>
      <c r="BG438" s="689"/>
      <c r="BH438" s="689"/>
      <c r="BI438" s="689"/>
      <c r="BJ438" s="689"/>
      <c r="BK438" s="689"/>
      <c r="BL438" s="689"/>
      <c r="BM438" s="689"/>
      <c r="BN438" s="689"/>
      <c r="BO438" s="689"/>
      <c r="BP438" s="689"/>
      <c r="BQ438" s="689"/>
      <c r="BR438" s="689"/>
      <c r="BS438" s="689"/>
      <c r="BT438" s="689"/>
      <c r="BU438" s="689"/>
      <c r="BV438" s="689"/>
      <c r="BW438" s="421"/>
    </row>
    <row r="439" ht="15.0" customHeight="1">
      <c r="A439" s="634"/>
      <c r="B439" s="421" t="str">
        <f>IF(ISTEXT(A439),SUMIF('Production Calendar'!$F$3:$F$171,'Garden Layout (to copy)'!$A439,'Production Calendar'!$G$3:$G$171),"")</f>
        <v/>
      </c>
      <c r="C439" s="656" t="str">
        <f t="shared" si="1"/>
        <v/>
      </c>
      <c r="D439" s="657" t="str">
        <f t="array" ref="D439">IF(ISBLANK(A439),"",XLOOKUP($A439,'Codified Game Plan'!$E$3:$E$477,'Codified Game Plan'!$G$3:$G$477,0))</f>
        <v/>
      </c>
      <c r="E439" s="657" t="str">
        <f>IF(ISBLANK(A439),"",MAXIFS('Codified Game Plan'!$I$3:$I$477,'Codified Game Plan'!$E$3:$E$477,A439))</f>
        <v/>
      </c>
      <c r="F439" s="658" t="str">
        <f t="shared" si="2"/>
        <v>      - </v>
      </c>
      <c r="G439" s="421"/>
      <c r="H439" s="421"/>
      <c r="I439" s="421"/>
      <c r="J439" s="421"/>
      <c r="K439" s="421"/>
      <c r="L439" s="421"/>
      <c r="M439" s="421"/>
      <c r="N439" s="421"/>
      <c r="O439" s="421"/>
      <c r="P439" s="421"/>
      <c r="Q439" s="421"/>
      <c r="R439" s="421"/>
      <c r="S439" s="421"/>
      <c r="T439" s="421"/>
      <c r="U439" s="689"/>
      <c r="V439" s="689"/>
      <c r="W439" s="689"/>
      <c r="X439" s="689"/>
      <c r="Y439" s="689"/>
      <c r="Z439" s="689"/>
      <c r="AA439" s="689"/>
      <c r="AB439" s="689"/>
      <c r="AC439" s="689"/>
      <c r="AD439" s="689"/>
      <c r="AE439" s="689"/>
      <c r="AF439" s="689"/>
      <c r="AG439" s="689"/>
      <c r="AH439" s="689"/>
      <c r="AI439" s="689"/>
      <c r="AJ439" s="689"/>
      <c r="AK439" s="689"/>
      <c r="AL439" s="689"/>
      <c r="AM439" s="689"/>
      <c r="AN439" s="689"/>
      <c r="AO439" s="689"/>
      <c r="AP439" s="689"/>
      <c r="AQ439" s="689"/>
      <c r="AR439" s="689"/>
      <c r="AS439" s="689"/>
      <c r="AT439" s="689"/>
      <c r="AU439" s="689"/>
      <c r="AV439" s="689"/>
      <c r="AW439" s="689"/>
      <c r="AX439" s="689"/>
      <c r="AY439" s="689"/>
      <c r="AZ439" s="689"/>
      <c r="BA439" s="689"/>
      <c r="BB439" s="689"/>
      <c r="BC439" s="689"/>
      <c r="BD439" s="689"/>
      <c r="BE439" s="689"/>
      <c r="BF439" s="689"/>
      <c r="BG439" s="689"/>
      <c r="BH439" s="689"/>
      <c r="BI439" s="689"/>
      <c r="BJ439" s="689"/>
      <c r="BK439" s="689"/>
      <c r="BL439" s="689"/>
      <c r="BM439" s="689"/>
      <c r="BN439" s="689"/>
      <c r="BO439" s="689"/>
      <c r="BP439" s="689"/>
      <c r="BQ439" s="689"/>
      <c r="BR439" s="689"/>
      <c r="BS439" s="689"/>
      <c r="BT439" s="689"/>
      <c r="BU439" s="689"/>
      <c r="BV439" s="689"/>
      <c r="BW439" s="421"/>
    </row>
    <row r="440" ht="15.0" customHeight="1">
      <c r="A440" s="634"/>
      <c r="B440" s="421" t="str">
        <f>IF(ISTEXT(A440),SUMIF('Production Calendar'!$F$3:$F$171,'Garden Layout (to copy)'!$A440,'Production Calendar'!$G$3:$G$171),"")</f>
        <v/>
      </c>
      <c r="C440" s="656" t="str">
        <f t="shared" si="1"/>
        <v/>
      </c>
      <c r="D440" s="657" t="str">
        <f t="array" ref="D440">IF(ISBLANK(A440),"",XLOOKUP($A440,'Codified Game Plan'!$E$3:$E$477,'Codified Game Plan'!$G$3:$G$477,0))</f>
        <v/>
      </c>
      <c r="E440" s="657" t="str">
        <f>IF(ISBLANK(A440),"",MAXIFS('Codified Game Plan'!$I$3:$I$477,'Codified Game Plan'!$E$3:$E$477,A440))</f>
        <v/>
      </c>
      <c r="F440" s="658" t="str">
        <f t="shared" si="2"/>
        <v>      - </v>
      </c>
      <c r="G440" s="421"/>
      <c r="H440" s="421"/>
      <c r="I440" s="421"/>
      <c r="J440" s="421"/>
      <c r="K440" s="421"/>
      <c r="L440" s="421"/>
      <c r="M440" s="421"/>
      <c r="N440" s="421"/>
      <c r="O440" s="421"/>
      <c r="P440" s="421"/>
      <c r="Q440" s="421"/>
      <c r="R440" s="421"/>
      <c r="S440" s="421"/>
      <c r="T440" s="421"/>
      <c r="U440" s="689"/>
      <c r="V440" s="689"/>
      <c r="W440" s="689"/>
      <c r="X440" s="689"/>
      <c r="Y440" s="689"/>
      <c r="Z440" s="689"/>
      <c r="AA440" s="689"/>
      <c r="AB440" s="689"/>
      <c r="AC440" s="689"/>
      <c r="AD440" s="689"/>
      <c r="AE440" s="689"/>
      <c r="AF440" s="689"/>
      <c r="AG440" s="689"/>
      <c r="AH440" s="689"/>
      <c r="AI440" s="689"/>
      <c r="AJ440" s="689"/>
      <c r="AK440" s="689"/>
      <c r="AL440" s="689"/>
      <c r="AM440" s="689"/>
      <c r="AN440" s="689"/>
      <c r="AO440" s="689"/>
      <c r="AP440" s="689"/>
      <c r="AQ440" s="689"/>
      <c r="AR440" s="689"/>
      <c r="AS440" s="689"/>
      <c r="AT440" s="689"/>
      <c r="AU440" s="689"/>
      <c r="AV440" s="689"/>
      <c r="AW440" s="689"/>
      <c r="AX440" s="689"/>
      <c r="AY440" s="689"/>
      <c r="AZ440" s="689"/>
      <c r="BA440" s="689"/>
      <c r="BB440" s="689"/>
      <c r="BC440" s="689"/>
      <c r="BD440" s="689"/>
      <c r="BE440" s="689"/>
      <c r="BF440" s="689"/>
      <c r="BG440" s="689"/>
      <c r="BH440" s="689"/>
      <c r="BI440" s="689"/>
      <c r="BJ440" s="689"/>
      <c r="BK440" s="689"/>
      <c r="BL440" s="689"/>
      <c r="BM440" s="689"/>
      <c r="BN440" s="689"/>
      <c r="BO440" s="689"/>
      <c r="BP440" s="689"/>
      <c r="BQ440" s="689"/>
      <c r="BR440" s="689"/>
      <c r="BS440" s="689"/>
      <c r="BT440" s="689"/>
      <c r="BU440" s="689"/>
      <c r="BV440" s="689"/>
      <c r="BW440" s="421"/>
    </row>
    <row r="441" ht="15.0" customHeight="1">
      <c r="A441" s="634"/>
      <c r="B441" s="421" t="str">
        <f>IF(ISTEXT(A441),SUMIF('Production Calendar'!$F$3:$F$171,'Garden Layout (to copy)'!$A441,'Production Calendar'!$G$3:$G$171),"")</f>
        <v/>
      </c>
      <c r="C441" s="656" t="str">
        <f t="shared" si="1"/>
        <v/>
      </c>
      <c r="D441" s="657" t="str">
        <f t="array" ref="D441">IF(ISBLANK(A441),"",XLOOKUP($A441,'Codified Game Plan'!$E$3:$E$477,'Codified Game Plan'!$G$3:$G$477,0))</f>
        <v/>
      </c>
      <c r="E441" s="657" t="str">
        <f>IF(ISBLANK(A441),"",MAXIFS('Codified Game Plan'!$I$3:$I$477,'Codified Game Plan'!$E$3:$E$477,A441))</f>
        <v/>
      </c>
      <c r="F441" s="658" t="str">
        <f t="shared" si="2"/>
        <v>      - </v>
      </c>
      <c r="G441" s="421"/>
      <c r="H441" s="421"/>
      <c r="I441" s="421"/>
      <c r="J441" s="421"/>
      <c r="K441" s="421"/>
      <c r="L441" s="421"/>
      <c r="M441" s="421"/>
      <c r="N441" s="421"/>
      <c r="O441" s="421"/>
      <c r="P441" s="421"/>
      <c r="Q441" s="421"/>
      <c r="R441" s="421"/>
      <c r="S441" s="421"/>
      <c r="T441" s="421"/>
      <c r="U441" s="689"/>
      <c r="V441" s="689"/>
      <c r="W441" s="689"/>
      <c r="X441" s="689"/>
      <c r="Y441" s="689"/>
      <c r="Z441" s="689"/>
      <c r="AA441" s="689"/>
      <c r="AB441" s="689"/>
      <c r="AC441" s="689"/>
      <c r="AD441" s="689"/>
      <c r="AE441" s="689"/>
      <c r="AF441" s="689"/>
      <c r="AG441" s="689"/>
      <c r="AH441" s="689"/>
      <c r="AI441" s="689"/>
      <c r="AJ441" s="689"/>
      <c r="AK441" s="689"/>
      <c r="AL441" s="689"/>
      <c r="AM441" s="689"/>
      <c r="AN441" s="689"/>
      <c r="AO441" s="689"/>
      <c r="AP441" s="689"/>
      <c r="AQ441" s="689"/>
      <c r="AR441" s="689"/>
      <c r="AS441" s="689"/>
      <c r="AT441" s="689"/>
      <c r="AU441" s="689"/>
      <c r="AV441" s="689"/>
      <c r="AW441" s="689"/>
      <c r="AX441" s="689"/>
      <c r="AY441" s="689"/>
      <c r="AZ441" s="689"/>
      <c r="BA441" s="689"/>
      <c r="BB441" s="689"/>
      <c r="BC441" s="689"/>
      <c r="BD441" s="689"/>
      <c r="BE441" s="689"/>
      <c r="BF441" s="689"/>
      <c r="BG441" s="689"/>
      <c r="BH441" s="689"/>
      <c r="BI441" s="689"/>
      <c r="BJ441" s="689"/>
      <c r="BK441" s="689"/>
      <c r="BL441" s="689"/>
      <c r="BM441" s="689"/>
      <c r="BN441" s="689"/>
      <c r="BO441" s="689"/>
      <c r="BP441" s="689"/>
      <c r="BQ441" s="689"/>
      <c r="BR441" s="689"/>
      <c r="BS441" s="689"/>
      <c r="BT441" s="689"/>
      <c r="BU441" s="689"/>
      <c r="BV441" s="689"/>
      <c r="BW441" s="421"/>
    </row>
    <row r="442" ht="15.0" customHeight="1">
      <c r="A442" s="634"/>
      <c r="B442" s="421" t="str">
        <f>IF(ISTEXT(A442),SUMIF('Production Calendar'!$F$3:$F$171,'Garden Layout (to copy)'!$A442,'Production Calendar'!$G$3:$G$171),"")</f>
        <v/>
      </c>
      <c r="C442" s="656" t="str">
        <f t="shared" si="1"/>
        <v/>
      </c>
      <c r="D442" s="657" t="str">
        <f t="array" ref="D442">IF(ISBLANK(A442),"",XLOOKUP($A442,'Codified Game Plan'!$E$3:$E$477,'Codified Game Plan'!$G$3:$G$477,0))</f>
        <v/>
      </c>
      <c r="E442" s="657" t="str">
        <f>IF(ISBLANK(A442),"",MAXIFS('Codified Game Plan'!$I$3:$I$477,'Codified Game Plan'!$E$3:$E$477,A442))</f>
        <v/>
      </c>
      <c r="F442" s="658" t="str">
        <f t="shared" si="2"/>
        <v>      - </v>
      </c>
      <c r="G442" s="421"/>
      <c r="H442" s="421"/>
      <c r="I442" s="421"/>
      <c r="J442" s="421"/>
      <c r="K442" s="421"/>
      <c r="L442" s="421"/>
      <c r="M442" s="421"/>
      <c r="N442" s="421"/>
      <c r="O442" s="421"/>
      <c r="P442" s="421"/>
      <c r="Q442" s="421"/>
      <c r="R442" s="421"/>
      <c r="S442" s="421"/>
      <c r="T442" s="421"/>
      <c r="U442" s="689"/>
      <c r="V442" s="689"/>
      <c r="W442" s="689"/>
      <c r="X442" s="689"/>
      <c r="Y442" s="689"/>
      <c r="Z442" s="689"/>
      <c r="AA442" s="689"/>
      <c r="AB442" s="689"/>
      <c r="AC442" s="689"/>
      <c r="AD442" s="689"/>
      <c r="AE442" s="689"/>
      <c r="AF442" s="689"/>
      <c r="AG442" s="689"/>
      <c r="AH442" s="689"/>
      <c r="AI442" s="689"/>
      <c r="AJ442" s="689"/>
      <c r="AK442" s="689"/>
      <c r="AL442" s="689"/>
      <c r="AM442" s="689"/>
      <c r="AN442" s="689"/>
      <c r="AO442" s="689"/>
      <c r="AP442" s="689"/>
      <c r="AQ442" s="689"/>
      <c r="AR442" s="689"/>
      <c r="AS442" s="689"/>
      <c r="AT442" s="689"/>
      <c r="AU442" s="689"/>
      <c r="AV442" s="689"/>
      <c r="AW442" s="689"/>
      <c r="AX442" s="689"/>
      <c r="AY442" s="689"/>
      <c r="AZ442" s="689"/>
      <c r="BA442" s="689"/>
      <c r="BB442" s="689"/>
      <c r="BC442" s="689"/>
      <c r="BD442" s="689"/>
      <c r="BE442" s="689"/>
      <c r="BF442" s="689"/>
      <c r="BG442" s="689"/>
      <c r="BH442" s="689"/>
      <c r="BI442" s="689"/>
      <c r="BJ442" s="689"/>
      <c r="BK442" s="689"/>
      <c r="BL442" s="689"/>
      <c r="BM442" s="689"/>
      <c r="BN442" s="689"/>
      <c r="BO442" s="689"/>
      <c r="BP442" s="689"/>
      <c r="BQ442" s="689"/>
      <c r="BR442" s="689"/>
      <c r="BS442" s="689"/>
      <c r="BT442" s="689"/>
      <c r="BU442" s="689"/>
      <c r="BV442" s="689"/>
      <c r="BW442" s="421"/>
    </row>
    <row r="443" ht="15.0" customHeight="1">
      <c r="A443" s="634"/>
      <c r="B443" s="421" t="str">
        <f>IF(ISTEXT(A443),SUMIF('Production Calendar'!$F$3:$F$171,'Garden Layout (to copy)'!$A443,'Production Calendar'!$G$3:$G$171),"")</f>
        <v/>
      </c>
      <c r="C443" s="656" t="str">
        <f t="shared" si="1"/>
        <v/>
      </c>
      <c r="D443" s="657" t="str">
        <f t="array" ref="D443">IF(ISBLANK(A443),"",XLOOKUP($A443,'Codified Game Plan'!$E$3:$E$477,'Codified Game Plan'!$G$3:$G$477,0))</f>
        <v/>
      </c>
      <c r="E443" s="657" t="str">
        <f>IF(ISBLANK(A443),"",MAXIFS('Codified Game Plan'!$I$3:$I$477,'Codified Game Plan'!$E$3:$E$477,A443))</f>
        <v/>
      </c>
      <c r="F443" s="658" t="str">
        <f t="shared" si="2"/>
        <v>      - </v>
      </c>
      <c r="G443" s="421"/>
      <c r="H443" s="421"/>
      <c r="I443" s="421"/>
      <c r="J443" s="421"/>
      <c r="K443" s="421"/>
      <c r="L443" s="421"/>
      <c r="M443" s="421"/>
      <c r="N443" s="421"/>
      <c r="O443" s="421"/>
      <c r="P443" s="421"/>
      <c r="Q443" s="421"/>
      <c r="R443" s="421"/>
      <c r="S443" s="421"/>
      <c r="T443" s="421"/>
      <c r="U443" s="689"/>
      <c r="V443" s="689"/>
      <c r="W443" s="689"/>
      <c r="X443" s="689"/>
      <c r="Y443" s="689"/>
      <c r="Z443" s="689"/>
      <c r="AA443" s="689"/>
      <c r="AB443" s="689"/>
      <c r="AC443" s="689"/>
      <c r="AD443" s="689"/>
      <c r="AE443" s="689"/>
      <c r="AF443" s="689"/>
      <c r="AG443" s="689"/>
      <c r="AH443" s="689"/>
      <c r="AI443" s="689"/>
      <c r="AJ443" s="689"/>
      <c r="AK443" s="689"/>
      <c r="AL443" s="689"/>
      <c r="AM443" s="689"/>
      <c r="AN443" s="689"/>
      <c r="AO443" s="689"/>
      <c r="AP443" s="689"/>
      <c r="AQ443" s="689"/>
      <c r="AR443" s="689"/>
      <c r="AS443" s="689"/>
      <c r="AT443" s="689"/>
      <c r="AU443" s="689"/>
      <c r="AV443" s="689"/>
      <c r="AW443" s="689"/>
      <c r="AX443" s="689"/>
      <c r="AY443" s="689"/>
      <c r="AZ443" s="689"/>
      <c r="BA443" s="689"/>
      <c r="BB443" s="689"/>
      <c r="BC443" s="689"/>
      <c r="BD443" s="689"/>
      <c r="BE443" s="689"/>
      <c r="BF443" s="689"/>
      <c r="BG443" s="689"/>
      <c r="BH443" s="689"/>
      <c r="BI443" s="689"/>
      <c r="BJ443" s="689"/>
      <c r="BK443" s="689"/>
      <c r="BL443" s="689"/>
      <c r="BM443" s="689"/>
      <c r="BN443" s="689"/>
      <c r="BO443" s="689"/>
      <c r="BP443" s="689"/>
      <c r="BQ443" s="689"/>
      <c r="BR443" s="689"/>
      <c r="BS443" s="689"/>
      <c r="BT443" s="689"/>
      <c r="BU443" s="689"/>
      <c r="BV443" s="689"/>
      <c r="BW443" s="421"/>
    </row>
    <row r="444" ht="15.0" customHeight="1">
      <c r="A444" s="634"/>
      <c r="B444" s="421" t="str">
        <f>IF(ISTEXT(A444),SUMIF('Production Calendar'!$F$3:$F$171,'Garden Layout (to copy)'!$A444,'Production Calendar'!$G$3:$G$171),"")</f>
        <v/>
      </c>
      <c r="C444" s="656" t="str">
        <f t="shared" si="1"/>
        <v/>
      </c>
      <c r="D444" s="657" t="str">
        <f t="array" ref="D444">IF(ISBLANK(A444),"",XLOOKUP($A444,'Codified Game Plan'!$E$3:$E$477,'Codified Game Plan'!$G$3:$G$477,0))</f>
        <v/>
      </c>
      <c r="E444" s="657" t="str">
        <f>IF(ISBLANK(A444),"",MAXIFS('Codified Game Plan'!$I$3:$I$477,'Codified Game Plan'!$E$3:$E$477,A444))</f>
        <v/>
      </c>
      <c r="F444" s="658" t="str">
        <f t="shared" si="2"/>
        <v>      - </v>
      </c>
      <c r="G444" s="421"/>
      <c r="H444" s="421"/>
      <c r="I444" s="421"/>
      <c r="J444" s="421"/>
      <c r="K444" s="421"/>
      <c r="L444" s="421"/>
      <c r="M444" s="421"/>
      <c r="N444" s="421"/>
      <c r="O444" s="421"/>
      <c r="P444" s="421"/>
      <c r="Q444" s="421"/>
      <c r="R444" s="421"/>
      <c r="S444" s="421"/>
      <c r="T444" s="421"/>
      <c r="U444" s="689"/>
      <c r="V444" s="689"/>
      <c r="W444" s="689"/>
      <c r="X444" s="689"/>
      <c r="Y444" s="689"/>
      <c r="Z444" s="689"/>
      <c r="AA444" s="689"/>
      <c r="AB444" s="689"/>
      <c r="AC444" s="689"/>
      <c r="AD444" s="689"/>
      <c r="AE444" s="689"/>
      <c r="AF444" s="689"/>
      <c r="AG444" s="689"/>
      <c r="AH444" s="689"/>
      <c r="AI444" s="689"/>
      <c r="AJ444" s="689"/>
      <c r="AK444" s="689"/>
      <c r="AL444" s="689"/>
      <c r="AM444" s="689"/>
      <c r="AN444" s="689"/>
      <c r="AO444" s="689"/>
      <c r="AP444" s="689"/>
      <c r="AQ444" s="689"/>
      <c r="AR444" s="689"/>
      <c r="AS444" s="689"/>
      <c r="AT444" s="689"/>
      <c r="AU444" s="689"/>
      <c r="AV444" s="689"/>
      <c r="AW444" s="689"/>
      <c r="AX444" s="689"/>
      <c r="AY444" s="689"/>
      <c r="AZ444" s="689"/>
      <c r="BA444" s="689"/>
      <c r="BB444" s="689"/>
      <c r="BC444" s="689"/>
      <c r="BD444" s="689"/>
      <c r="BE444" s="689"/>
      <c r="BF444" s="689"/>
      <c r="BG444" s="689"/>
      <c r="BH444" s="689"/>
      <c r="BI444" s="689"/>
      <c r="BJ444" s="689"/>
      <c r="BK444" s="689"/>
      <c r="BL444" s="689"/>
      <c r="BM444" s="689"/>
      <c r="BN444" s="689"/>
      <c r="BO444" s="689"/>
      <c r="BP444" s="689"/>
      <c r="BQ444" s="689"/>
      <c r="BR444" s="689"/>
      <c r="BS444" s="689"/>
      <c r="BT444" s="689"/>
      <c r="BU444" s="689"/>
      <c r="BV444" s="689"/>
      <c r="BW444" s="421"/>
    </row>
    <row r="445" ht="15.0" customHeight="1">
      <c r="A445" s="634"/>
      <c r="B445" s="421" t="str">
        <f>IF(ISTEXT(A445),SUMIF('Production Calendar'!$F$3:$F$171,'Garden Layout (to copy)'!$A445,'Production Calendar'!$G$3:$G$171),"")</f>
        <v/>
      </c>
      <c r="C445" s="656" t="str">
        <f t="shared" si="1"/>
        <v/>
      </c>
      <c r="D445" s="657" t="str">
        <f t="array" ref="D445">IF(ISBLANK(A445),"",XLOOKUP($A445,'Codified Game Plan'!$E$3:$E$477,'Codified Game Plan'!$G$3:$G$477,0))</f>
        <v/>
      </c>
      <c r="E445" s="657" t="str">
        <f>IF(ISBLANK(A445),"",MAXIFS('Codified Game Plan'!$I$3:$I$477,'Codified Game Plan'!$E$3:$E$477,A445))</f>
        <v/>
      </c>
      <c r="F445" s="658" t="str">
        <f t="shared" si="2"/>
        <v>      - </v>
      </c>
      <c r="G445" s="421"/>
      <c r="H445" s="421"/>
      <c r="I445" s="421"/>
      <c r="J445" s="421"/>
      <c r="K445" s="421"/>
      <c r="L445" s="421"/>
      <c r="M445" s="421"/>
      <c r="N445" s="421"/>
      <c r="O445" s="421"/>
      <c r="P445" s="421"/>
      <c r="Q445" s="421"/>
      <c r="R445" s="421"/>
      <c r="S445" s="421"/>
      <c r="T445" s="421"/>
      <c r="U445" s="689"/>
      <c r="V445" s="689"/>
      <c r="W445" s="689"/>
      <c r="X445" s="689"/>
      <c r="Y445" s="689"/>
      <c r="Z445" s="689"/>
      <c r="AA445" s="689"/>
      <c r="AB445" s="689"/>
      <c r="AC445" s="689"/>
      <c r="AD445" s="689"/>
      <c r="AE445" s="689"/>
      <c r="AF445" s="689"/>
      <c r="AG445" s="689"/>
      <c r="AH445" s="689"/>
      <c r="AI445" s="689"/>
      <c r="AJ445" s="689"/>
      <c r="AK445" s="689"/>
      <c r="AL445" s="689"/>
      <c r="AM445" s="689"/>
      <c r="AN445" s="689"/>
      <c r="AO445" s="689"/>
      <c r="AP445" s="689"/>
      <c r="AQ445" s="689"/>
      <c r="AR445" s="689"/>
      <c r="AS445" s="689"/>
      <c r="AT445" s="689"/>
      <c r="AU445" s="689"/>
      <c r="AV445" s="689"/>
      <c r="AW445" s="689"/>
      <c r="AX445" s="689"/>
      <c r="AY445" s="689"/>
      <c r="AZ445" s="689"/>
      <c r="BA445" s="689"/>
      <c r="BB445" s="689"/>
      <c r="BC445" s="689"/>
      <c r="BD445" s="689"/>
      <c r="BE445" s="689"/>
      <c r="BF445" s="689"/>
      <c r="BG445" s="689"/>
      <c r="BH445" s="689"/>
      <c r="BI445" s="689"/>
      <c r="BJ445" s="689"/>
      <c r="BK445" s="689"/>
      <c r="BL445" s="689"/>
      <c r="BM445" s="689"/>
      <c r="BN445" s="689"/>
      <c r="BO445" s="689"/>
      <c r="BP445" s="689"/>
      <c r="BQ445" s="689"/>
      <c r="BR445" s="689"/>
      <c r="BS445" s="689"/>
      <c r="BT445" s="689"/>
      <c r="BU445" s="689"/>
      <c r="BV445" s="689"/>
      <c r="BW445" s="421"/>
    </row>
    <row r="446" ht="15.0" customHeight="1">
      <c r="A446" s="634"/>
      <c r="B446" s="421" t="str">
        <f>IF(ISTEXT(A446),SUMIF('Production Calendar'!$F$3:$F$171,'Garden Layout (to copy)'!$A446,'Production Calendar'!$G$3:$G$171),"")</f>
        <v/>
      </c>
      <c r="C446" s="656" t="str">
        <f t="shared" si="1"/>
        <v/>
      </c>
      <c r="D446" s="657" t="str">
        <f t="array" ref="D446">IF(ISBLANK(A446),"",XLOOKUP($A446,'Codified Game Plan'!$E$3:$E$477,'Codified Game Plan'!$G$3:$G$477,0))</f>
        <v/>
      </c>
      <c r="E446" s="657" t="str">
        <f>IF(ISBLANK(A446),"",MAXIFS('Codified Game Plan'!$I$3:$I$477,'Codified Game Plan'!$E$3:$E$477,A446))</f>
        <v/>
      </c>
      <c r="F446" s="658" t="str">
        <f t="shared" si="2"/>
        <v>      - </v>
      </c>
      <c r="G446" s="421"/>
      <c r="H446" s="421"/>
      <c r="I446" s="421"/>
      <c r="J446" s="421"/>
      <c r="K446" s="421"/>
      <c r="L446" s="421"/>
      <c r="M446" s="421"/>
      <c r="N446" s="421"/>
      <c r="O446" s="421"/>
      <c r="P446" s="421"/>
      <c r="Q446" s="421"/>
      <c r="R446" s="421"/>
      <c r="S446" s="421"/>
      <c r="T446" s="421"/>
      <c r="U446" s="689"/>
      <c r="V446" s="689"/>
      <c r="W446" s="689"/>
      <c r="X446" s="689"/>
      <c r="Y446" s="689"/>
      <c r="Z446" s="689"/>
      <c r="AA446" s="689"/>
      <c r="AB446" s="689"/>
      <c r="AC446" s="689"/>
      <c r="AD446" s="689"/>
      <c r="AE446" s="689"/>
      <c r="AF446" s="689"/>
      <c r="AG446" s="689"/>
      <c r="AH446" s="689"/>
      <c r="AI446" s="689"/>
      <c r="AJ446" s="689"/>
      <c r="AK446" s="689"/>
      <c r="AL446" s="689"/>
      <c r="AM446" s="689"/>
      <c r="AN446" s="689"/>
      <c r="AO446" s="689"/>
      <c r="AP446" s="689"/>
      <c r="AQ446" s="689"/>
      <c r="AR446" s="689"/>
      <c r="AS446" s="689"/>
      <c r="AT446" s="689"/>
      <c r="AU446" s="689"/>
      <c r="AV446" s="689"/>
      <c r="AW446" s="689"/>
      <c r="AX446" s="689"/>
      <c r="AY446" s="689"/>
      <c r="AZ446" s="689"/>
      <c r="BA446" s="689"/>
      <c r="BB446" s="689"/>
      <c r="BC446" s="689"/>
      <c r="BD446" s="689"/>
      <c r="BE446" s="689"/>
      <c r="BF446" s="689"/>
      <c r="BG446" s="689"/>
      <c r="BH446" s="689"/>
      <c r="BI446" s="689"/>
      <c r="BJ446" s="689"/>
      <c r="BK446" s="689"/>
      <c r="BL446" s="689"/>
      <c r="BM446" s="689"/>
      <c r="BN446" s="689"/>
      <c r="BO446" s="689"/>
      <c r="BP446" s="689"/>
      <c r="BQ446" s="689"/>
      <c r="BR446" s="689"/>
      <c r="BS446" s="689"/>
      <c r="BT446" s="689"/>
      <c r="BU446" s="689"/>
      <c r="BV446" s="689"/>
      <c r="BW446" s="421"/>
    </row>
    <row r="447" ht="15.0" customHeight="1">
      <c r="A447" s="634"/>
      <c r="B447" s="421" t="str">
        <f>IF(ISTEXT(A447),SUMIF('Production Calendar'!$F$3:$F$171,'Garden Layout (to copy)'!$A447,'Production Calendar'!$G$3:$G$171),"")</f>
        <v/>
      </c>
      <c r="C447" s="656" t="str">
        <f t="shared" si="1"/>
        <v/>
      </c>
      <c r="D447" s="657" t="str">
        <f t="array" ref="D447">IF(ISBLANK(A447),"",XLOOKUP($A447,'Codified Game Plan'!$E$3:$E$477,'Codified Game Plan'!$G$3:$G$477,0))</f>
        <v/>
      </c>
      <c r="E447" s="657" t="str">
        <f>IF(ISBLANK(A447),"",MAXIFS('Codified Game Plan'!$I$3:$I$477,'Codified Game Plan'!$E$3:$E$477,A447))</f>
        <v/>
      </c>
      <c r="F447" s="658" t="str">
        <f t="shared" si="2"/>
        <v>      - </v>
      </c>
      <c r="G447" s="421"/>
      <c r="H447" s="421"/>
      <c r="I447" s="421"/>
      <c r="J447" s="421"/>
      <c r="K447" s="421"/>
      <c r="L447" s="421"/>
      <c r="M447" s="421"/>
      <c r="N447" s="421"/>
      <c r="O447" s="421"/>
      <c r="P447" s="421"/>
      <c r="Q447" s="421"/>
      <c r="R447" s="421"/>
      <c r="S447" s="421"/>
      <c r="T447" s="421"/>
      <c r="U447" s="689"/>
      <c r="V447" s="689"/>
      <c r="W447" s="689"/>
      <c r="X447" s="689"/>
      <c r="Y447" s="689"/>
      <c r="Z447" s="689"/>
      <c r="AA447" s="689"/>
      <c r="AB447" s="689"/>
      <c r="AC447" s="689"/>
      <c r="AD447" s="689"/>
      <c r="AE447" s="689"/>
      <c r="AF447" s="689"/>
      <c r="AG447" s="689"/>
      <c r="AH447" s="689"/>
      <c r="AI447" s="689"/>
      <c r="AJ447" s="689"/>
      <c r="AK447" s="689"/>
      <c r="AL447" s="689"/>
      <c r="AM447" s="689"/>
      <c r="AN447" s="689"/>
      <c r="AO447" s="689"/>
      <c r="AP447" s="689"/>
      <c r="AQ447" s="689"/>
      <c r="AR447" s="689"/>
      <c r="AS447" s="689"/>
      <c r="AT447" s="689"/>
      <c r="AU447" s="689"/>
      <c r="AV447" s="689"/>
      <c r="AW447" s="689"/>
      <c r="AX447" s="689"/>
      <c r="AY447" s="689"/>
      <c r="AZ447" s="689"/>
      <c r="BA447" s="689"/>
      <c r="BB447" s="689"/>
      <c r="BC447" s="689"/>
      <c r="BD447" s="689"/>
      <c r="BE447" s="689"/>
      <c r="BF447" s="689"/>
      <c r="BG447" s="689"/>
      <c r="BH447" s="689"/>
      <c r="BI447" s="689"/>
      <c r="BJ447" s="689"/>
      <c r="BK447" s="689"/>
      <c r="BL447" s="689"/>
      <c r="BM447" s="689"/>
      <c r="BN447" s="689"/>
      <c r="BO447" s="689"/>
      <c r="BP447" s="689"/>
      <c r="BQ447" s="689"/>
      <c r="BR447" s="689"/>
      <c r="BS447" s="689"/>
      <c r="BT447" s="689"/>
      <c r="BU447" s="689"/>
      <c r="BV447" s="689"/>
      <c r="BW447" s="421"/>
    </row>
    <row r="448" ht="15.0" customHeight="1">
      <c r="A448" s="634"/>
      <c r="B448" s="421" t="str">
        <f>IF(ISTEXT(A448),SUMIF('Production Calendar'!$F$3:$F$171,'Garden Layout (to copy)'!$A448,'Production Calendar'!$G$3:$G$171),"")</f>
        <v/>
      </c>
      <c r="C448" s="656" t="str">
        <f t="shared" si="1"/>
        <v/>
      </c>
      <c r="D448" s="657" t="str">
        <f t="array" ref="D448">IF(ISBLANK(A448),"",XLOOKUP($A448,'Codified Game Plan'!$E$3:$E$477,'Codified Game Plan'!$G$3:$G$477,0))</f>
        <v/>
      </c>
      <c r="E448" s="657" t="str">
        <f>IF(ISBLANK(A448),"",MAXIFS('Codified Game Plan'!$I$3:$I$477,'Codified Game Plan'!$E$3:$E$477,A448))</f>
        <v/>
      </c>
      <c r="F448" s="658" t="str">
        <f t="shared" si="2"/>
        <v>      - </v>
      </c>
      <c r="G448" s="421"/>
      <c r="H448" s="421"/>
      <c r="I448" s="421"/>
      <c r="J448" s="421"/>
      <c r="K448" s="421"/>
      <c r="L448" s="421"/>
      <c r="M448" s="421"/>
      <c r="N448" s="421"/>
      <c r="O448" s="421"/>
      <c r="P448" s="421"/>
      <c r="Q448" s="421"/>
      <c r="R448" s="421"/>
      <c r="S448" s="421"/>
      <c r="T448" s="421"/>
      <c r="U448" s="689"/>
      <c r="V448" s="689"/>
      <c r="W448" s="689"/>
      <c r="X448" s="689"/>
      <c r="Y448" s="689"/>
      <c r="Z448" s="689"/>
      <c r="AA448" s="689"/>
      <c r="AB448" s="689"/>
      <c r="AC448" s="689"/>
      <c r="AD448" s="689"/>
      <c r="AE448" s="689"/>
      <c r="AF448" s="689"/>
      <c r="AG448" s="689"/>
      <c r="AH448" s="689"/>
      <c r="AI448" s="689"/>
      <c r="AJ448" s="689"/>
      <c r="AK448" s="689"/>
      <c r="AL448" s="689"/>
      <c r="AM448" s="689"/>
      <c r="AN448" s="689"/>
      <c r="AO448" s="689"/>
      <c r="AP448" s="689"/>
      <c r="AQ448" s="689"/>
      <c r="AR448" s="689"/>
      <c r="AS448" s="689"/>
      <c r="AT448" s="689"/>
      <c r="AU448" s="689"/>
      <c r="AV448" s="689"/>
      <c r="AW448" s="689"/>
      <c r="AX448" s="689"/>
      <c r="AY448" s="689"/>
      <c r="AZ448" s="689"/>
      <c r="BA448" s="689"/>
      <c r="BB448" s="689"/>
      <c r="BC448" s="689"/>
      <c r="BD448" s="689"/>
      <c r="BE448" s="689"/>
      <c r="BF448" s="689"/>
      <c r="BG448" s="689"/>
      <c r="BH448" s="689"/>
      <c r="BI448" s="689"/>
      <c r="BJ448" s="689"/>
      <c r="BK448" s="689"/>
      <c r="BL448" s="689"/>
      <c r="BM448" s="689"/>
      <c r="BN448" s="689"/>
      <c r="BO448" s="689"/>
      <c r="BP448" s="689"/>
      <c r="BQ448" s="689"/>
      <c r="BR448" s="689"/>
      <c r="BS448" s="689"/>
      <c r="BT448" s="689"/>
      <c r="BU448" s="689"/>
      <c r="BV448" s="689"/>
      <c r="BW448" s="421"/>
    </row>
    <row r="449" ht="15.0" customHeight="1">
      <c r="A449" s="634"/>
      <c r="B449" s="421" t="str">
        <f>IF(ISTEXT(A449),SUMIF('Production Calendar'!$F$3:$F$171,'Garden Layout (to copy)'!$A449,'Production Calendar'!$G$3:$G$171),"")</f>
        <v/>
      </c>
      <c r="C449" s="656" t="str">
        <f t="shared" si="1"/>
        <v/>
      </c>
      <c r="D449" s="657" t="str">
        <f t="array" ref="D449">IF(ISBLANK(A449),"",XLOOKUP($A449,'Codified Game Plan'!$E$3:$E$477,'Codified Game Plan'!$G$3:$G$477,0))</f>
        <v/>
      </c>
      <c r="E449" s="657" t="str">
        <f>IF(ISBLANK(A449),"",MAXIFS('Codified Game Plan'!$I$3:$I$477,'Codified Game Plan'!$E$3:$E$477,A449))</f>
        <v/>
      </c>
      <c r="F449" s="658" t="str">
        <f t="shared" si="2"/>
        <v>      - </v>
      </c>
      <c r="G449" s="421"/>
      <c r="H449" s="421"/>
      <c r="I449" s="421"/>
      <c r="J449" s="421"/>
      <c r="K449" s="421"/>
      <c r="L449" s="421"/>
      <c r="M449" s="421"/>
      <c r="N449" s="421"/>
      <c r="O449" s="421"/>
      <c r="P449" s="421"/>
      <c r="Q449" s="421"/>
      <c r="R449" s="421"/>
      <c r="S449" s="421"/>
      <c r="T449" s="421"/>
      <c r="U449" s="689"/>
      <c r="V449" s="689"/>
      <c r="W449" s="689"/>
      <c r="X449" s="689"/>
      <c r="Y449" s="689"/>
      <c r="Z449" s="689"/>
      <c r="AA449" s="689"/>
      <c r="AB449" s="689"/>
      <c r="AC449" s="689"/>
      <c r="AD449" s="689"/>
      <c r="AE449" s="689"/>
      <c r="AF449" s="689"/>
      <c r="AG449" s="689"/>
      <c r="AH449" s="689"/>
      <c r="AI449" s="689"/>
      <c r="AJ449" s="689"/>
      <c r="AK449" s="689"/>
      <c r="AL449" s="689"/>
      <c r="AM449" s="689"/>
      <c r="AN449" s="689"/>
      <c r="AO449" s="689"/>
      <c r="AP449" s="689"/>
      <c r="AQ449" s="689"/>
      <c r="AR449" s="689"/>
      <c r="AS449" s="689"/>
      <c r="AT449" s="689"/>
      <c r="AU449" s="689"/>
      <c r="AV449" s="689"/>
      <c r="AW449" s="689"/>
      <c r="AX449" s="689"/>
      <c r="AY449" s="689"/>
      <c r="AZ449" s="689"/>
      <c r="BA449" s="689"/>
      <c r="BB449" s="689"/>
      <c r="BC449" s="689"/>
      <c r="BD449" s="689"/>
      <c r="BE449" s="689"/>
      <c r="BF449" s="689"/>
      <c r="BG449" s="689"/>
      <c r="BH449" s="689"/>
      <c r="BI449" s="689"/>
      <c r="BJ449" s="689"/>
      <c r="BK449" s="689"/>
      <c r="BL449" s="689"/>
      <c r="BM449" s="689"/>
      <c r="BN449" s="689"/>
      <c r="BO449" s="689"/>
      <c r="BP449" s="689"/>
      <c r="BQ449" s="689"/>
      <c r="BR449" s="689"/>
      <c r="BS449" s="689"/>
      <c r="BT449" s="689"/>
      <c r="BU449" s="689"/>
      <c r="BV449" s="689"/>
      <c r="BW449" s="421"/>
    </row>
    <row r="450" ht="15.0" customHeight="1">
      <c r="A450" s="634"/>
      <c r="B450" s="421" t="str">
        <f>IF(ISTEXT(A450),SUMIF('Production Calendar'!$F$3:$F$171,'Garden Layout (to copy)'!$A450,'Production Calendar'!$G$3:$G$171),"")</f>
        <v/>
      </c>
      <c r="C450" s="656" t="str">
        <f t="shared" si="1"/>
        <v/>
      </c>
      <c r="D450" s="657" t="str">
        <f t="array" ref="D450">IF(ISBLANK(A450),"",XLOOKUP($A450,'Codified Game Plan'!$E$3:$E$477,'Codified Game Plan'!$G$3:$G$477,0))</f>
        <v/>
      </c>
      <c r="E450" s="657" t="str">
        <f>IF(ISBLANK(A450),"",MAXIFS('Codified Game Plan'!$I$3:$I$477,'Codified Game Plan'!$E$3:$E$477,A450))</f>
        <v/>
      </c>
      <c r="F450" s="658" t="str">
        <f t="shared" si="2"/>
        <v>      - </v>
      </c>
      <c r="G450" s="421"/>
      <c r="H450" s="421"/>
      <c r="I450" s="421"/>
      <c r="J450" s="421"/>
      <c r="K450" s="421"/>
      <c r="L450" s="421"/>
      <c r="M450" s="421"/>
      <c r="N450" s="421"/>
      <c r="O450" s="421"/>
      <c r="P450" s="421"/>
      <c r="Q450" s="421"/>
      <c r="R450" s="421"/>
      <c r="S450" s="421"/>
      <c r="T450" s="421"/>
      <c r="U450" s="689"/>
      <c r="V450" s="689"/>
      <c r="W450" s="689"/>
      <c r="X450" s="689"/>
      <c r="Y450" s="689"/>
      <c r="Z450" s="689"/>
      <c r="AA450" s="689"/>
      <c r="AB450" s="689"/>
      <c r="AC450" s="689"/>
      <c r="AD450" s="689"/>
      <c r="AE450" s="689"/>
      <c r="AF450" s="689"/>
      <c r="AG450" s="689"/>
      <c r="AH450" s="689"/>
      <c r="AI450" s="689"/>
      <c r="AJ450" s="689"/>
      <c r="AK450" s="689"/>
      <c r="AL450" s="689"/>
      <c r="AM450" s="689"/>
      <c r="AN450" s="689"/>
      <c r="AO450" s="689"/>
      <c r="AP450" s="689"/>
      <c r="AQ450" s="689"/>
      <c r="AR450" s="689"/>
      <c r="AS450" s="689"/>
      <c r="AT450" s="689"/>
      <c r="AU450" s="689"/>
      <c r="AV450" s="689"/>
      <c r="AW450" s="689"/>
      <c r="AX450" s="689"/>
      <c r="AY450" s="689"/>
      <c r="AZ450" s="689"/>
      <c r="BA450" s="689"/>
      <c r="BB450" s="689"/>
      <c r="BC450" s="689"/>
      <c r="BD450" s="689"/>
      <c r="BE450" s="689"/>
      <c r="BF450" s="689"/>
      <c r="BG450" s="689"/>
      <c r="BH450" s="689"/>
      <c r="BI450" s="689"/>
      <c r="BJ450" s="689"/>
      <c r="BK450" s="689"/>
      <c r="BL450" s="689"/>
      <c r="BM450" s="689"/>
      <c r="BN450" s="689"/>
      <c r="BO450" s="689"/>
      <c r="BP450" s="689"/>
      <c r="BQ450" s="689"/>
      <c r="BR450" s="689"/>
      <c r="BS450" s="689"/>
      <c r="BT450" s="689"/>
      <c r="BU450" s="689"/>
      <c r="BV450" s="689"/>
      <c r="BW450" s="421"/>
    </row>
    <row r="451" ht="15.0" customHeight="1">
      <c r="A451" s="634"/>
      <c r="B451" s="421" t="str">
        <f>IF(ISTEXT(A451),SUMIF('Production Calendar'!$F$3:$F$171,'Garden Layout (to copy)'!$A451,'Production Calendar'!$G$3:$G$171),"")</f>
        <v/>
      </c>
      <c r="C451" s="656" t="str">
        <f t="shared" si="1"/>
        <v/>
      </c>
      <c r="D451" s="657" t="str">
        <f t="array" ref="D451">IF(ISBLANK(A451),"",XLOOKUP($A451,'Codified Game Plan'!$E$3:$E$477,'Codified Game Plan'!$G$3:$G$477,0))</f>
        <v/>
      </c>
      <c r="E451" s="657" t="str">
        <f>IF(ISBLANK(A451),"",MAXIFS('Codified Game Plan'!$I$3:$I$477,'Codified Game Plan'!$E$3:$E$477,A451))</f>
        <v/>
      </c>
      <c r="F451" s="658" t="str">
        <f t="shared" si="2"/>
        <v>      - </v>
      </c>
      <c r="G451" s="421"/>
      <c r="H451" s="421"/>
      <c r="I451" s="421"/>
      <c r="J451" s="421"/>
      <c r="K451" s="421"/>
      <c r="L451" s="421"/>
      <c r="M451" s="421"/>
      <c r="N451" s="421"/>
      <c r="O451" s="421"/>
      <c r="P451" s="421"/>
      <c r="Q451" s="421"/>
      <c r="R451" s="421"/>
      <c r="S451" s="421"/>
      <c r="T451" s="421"/>
      <c r="U451" s="689"/>
      <c r="V451" s="689"/>
      <c r="W451" s="689"/>
      <c r="X451" s="689"/>
      <c r="Y451" s="689"/>
      <c r="Z451" s="689"/>
      <c r="AA451" s="689"/>
      <c r="AB451" s="689"/>
      <c r="AC451" s="689"/>
      <c r="AD451" s="689"/>
      <c r="AE451" s="689"/>
      <c r="AF451" s="689"/>
      <c r="AG451" s="689"/>
      <c r="AH451" s="689"/>
      <c r="AI451" s="689"/>
      <c r="AJ451" s="689"/>
      <c r="AK451" s="689"/>
      <c r="AL451" s="689"/>
      <c r="AM451" s="689"/>
      <c r="AN451" s="689"/>
      <c r="AO451" s="689"/>
      <c r="AP451" s="689"/>
      <c r="AQ451" s="689"/>
      <c r="AR451" s="689"/>
      <c r="AS451" s="689"/>
      <c r="AT451" s="689"/>
      <c r="AU451" s="689"/>
      <c r="AV451" s="689"/>
      <c r="AW451" s="689"/>
      <c r="AX451" s="689"/>
      <c r="AY451" s="689"/>
      <c r="AZ451" s="689"/>
      <c r="BA451" s="689"/>
      <c r="BB451" s="689"/>
      <c r="BC451" s="689"/>
      <c r="BD451" s="689"/>
      <c r="BE451" s="689"/>
      <c r="BF451" s="689"/>
      <c r="BG451" s="689"/>
      <c r="BH451" s="689"/>
      <c r="BI451" s="689"/>
      <c r="BJ451" s="689"/>
      <c r="BK451" s="689"/>
      <c r="BL451" s="689"/>
      <c r="BM451" s="689"/>
      <c r="BN451" s="689"/>
      <c r="BO451" s="689"/>
      <c r="BP451" s="689"/>
      <c r="BQ451" s="689"/>
      <c r="BR451" s="689"/>
      <c r="BS451" s="689"/>
      <c r="BT451" s="689"/>
      <c r="BU451" s="689"/>
      <c r="BV451" s="689"/>
      <c r="BW451" s="421"/>
    </row>
    <row r="452" ht="15.0" customHeight="1">
      <c r="A452" s="634"/>
      <c r="B452" s="421" t="str">
        <f>IF(ISTEXT(A452),SUMIF('Production Calendar'!$F$3:$F$171,'Garden Layout (to copy)'!$A452,'Production Calendar'!$G$3:$G$171),"")</f>
        <v/>
      </c>
      <c r="C452" s="656" t="str">
        <f t="shared" si="1"/>
        <v/>
      </c>
      <c r="D452" s="657" t="str">
        <f t="array" ref="D452">IF(ISBLANK(A452),"",XLOOKUP($A452,'Codified Game Plan'!$E$3:$E$477,'Codified Game Plan'!$G$3:$G$477,0))</f>
        <v/>
      </c>
      <c r="E452" s="657" t="str">
        <f>IF(ISBLANK(A452),"",MAXIFS('Codified Game Plan'!$I$3:$I$477,'Codified Game Plan'!$E$3:$E$477,A452))</f>
        <v/>
      </c>
      <c r="F452" s="658" t="str">
        <f t="shared" si="2"/>
        <v>      - </v>
      </c>
      <c r="G452" s="421"/>
      <c r="H452" s="421"/>
      <c r="I452" s="421"/>
      <c r="J452" s="421"/>
      <c r="K452" s="421"/>
      <c r="L452" s="421"/>
      <c r="M452" s="421"/>
      <c r="N452" s="421"/>
      <c r="O452" s="421"/>
      <c r="P452" s="421"/>
      <c r="Q452" s="421"/>
      <c r="R452" s="421"/>
      <c r="S452" s="421"/>
      <c r="T452" s="421"/>
      <c r="U452" s="689"/>
      <c r="V452" s="689"/>
      <c r="W452" s="689"/>
      <c r="X452" s="689"/>
      <c r="Y452" s="689"/>
      <c r="Z452" s="689"/>
      <c r="AA452" s="689"/>
      <c r="AB452" s="689"/>
      <c r="AC452" s="689"/>
      <c r="AD452" s="689"/>
      <c r="AE452" s="689"/>
      <c r="AF452" s="689"/>
      <c r="AG452" s="689"/>
      <c r="AH452" s="689"/>
      <c r="AI452" s="689"/>
      <c r="AJ452" s="689"/>
      <c r="AK452" s="689"/>
      <c r="AL452" s="689"/>
      <c r="AM452" s="689"/>
      <c r="AN452" s="689"/>
      <c r="AO452" s="689"/>
      <c r="AP452" s="689"/>
      <c r="AQ452" s="689"/>
      <c r="AR452" s="689"/>
      <c r="AS452" s="689"/>
      <c r="AT452" s="689"/>
      <c r="AU452" s="689"/>
      <c r="AV452" s="689"/>
      <c r="AW452" s="689"/>
      <c r="AX452" s="689"/>
      <c r="AY452" s="689"/>
      <c r="AZ452" s="689"/>
      <c r="BA452" s="689"/>
      <c r="BB452" s="689"/>
      <c r="BC452" s="689"/>
      <c r="BD452" s="689"/>
      <c r="BE452" s="689"/>
      <c r="BF452" s="689"/>
      <c r="BG452" s="689"/>
      <c r="BH452" s="689"/>
      <c r="BI452" s="689"/>
      <c r="BJ452" s="689"/>
      <c r="BK452" s="689"/>
      <c r="BL452" s="689"/>
      <c r="BM452" s="689"/>
      <c r="BN452" s="689"/>
      <c r="BO452" s="689"/>
      <c r="BP452" s="689"/>
      <c r="BQ452" s="689"/>
      <c r="BR452" s="689"/>
      <c r="BS452" s="689"/>
      <c r="BT452" s="689"/>
      <c r="BU452" s="689"/>
      <c r="BV452" s="689"/>
      <c r="BW452" s="421"/>
    </row>
    <row r="453" ht="15.0" customHeight="1">
      <c r="A453" s="634"/>
      <c r="B453" s="421" t="str">
        <f>IF(ISTEXT(A453),SUMIF('Production Calendar'!$F$3:$F$171,'Garden Layout (to copy)'!$A453,'Production Calendar'!$G$3:$G$171),"")</f>
        <v/>
      </c>
      <c r="C453" s="656" t="str">
        <f t="shared" si="1"/>
        <v/>
      </c>
      <c r="D453" s="657" t="str">
        <f t="array" ref="D453">IF(ISBLANK(A453),"",XLOOKUP($A453,'Codified Game Plan'!$E$3:$E$477,'Codified Game Plan'!$G$3:$G$477,0))</f>
        <v/>
      </c>
      <c r="E453" s="657" t="str">
        <f>IF(ISBLANK(A453),"",MAXIFS('Codified Game Plan'!$I$3:$I$477,'Codified Game Plan'!$E$3:$E$477,A453))</f>
        <v/>
      </c>
      <c r="F453" s="658" t="str">
        <f t="shared" si="2"/>
        <v>      - </v>
      </c>
      <c r="G453" s="421"/>
      <c r="H453" s="421"/>
      <c r="I453" s="421"/>
      <c r="J453" s="421"/>
      <c r="K453" s="421"/>
      <c r="L453" s="421"/>
      <c r="M453" s="421"/>
      <c r="N453" s="421"/>
      <c r="O453" s="421"/>
      <c r="P453" s="421"/>
      <c r="Q453" s="421"/>
      <c r="R453" s="421"/>
      <c r="S453" s="421"/>
      <c r="T453" s="421"/>
      <c r="U453" s="689"/>
      <c r="V453" s="689"/>
      <c r="W453" s="689"/>
      <c r="X453" s="689"/>
      <c r="Y453" s="689"/>
      <c r="Z453" s="689"/>
      <c r="AA453" s="689"/>
      <c r="AB453" s="689"/>
      <c r="AC453" s="689"/>
      <c r="AD453" s="689"/>
      <c r="AE453" s="689"/>
      <c r="AF453" s="689"/>
      <c r="AG453" s="689"/>
      <c r="AH453" s="689"/>
      <c r="AI453" s="689"/>
      <c r="AJ453" s="689"/>
      <c r="AK453" s="689"/>
      <c r="AL453" s="689"/>
      <c r="AM453" s="689"/>
      <c r="AN453" s="689"/>
      <c r="AO453" s="689"/>
      <c r="AP453" s="689"/>
      <c r="AQ453" s="689"/>
      <c r="AR453" s="689"/>
      <c r="AS453" s="689"/>
      <c r="AT453" s="689"/>
      <c r="AU453" s="689"/>
      <c r="AV453" s="689"/>
      <c r="AW453" s="689"/>
      <c r="AX453" s="689"/>
      <c r="AY453" s="689"/>
      <c r="AZ453" s="689"/>
      <c r="BA453" s="689"/>
      <c r="BB453" s="689"/>
      <c r="BC453" s="689"/>
      <c r="BD453" s="689"/>
      <c r="BE453" s="689"/>
      <c r="BF453" s="689"/>
      <c r="BG453" s="689"/>
      <c r="BH453" s="689"/>
      <c r="BI453" s="689"/>
      <c r="BJ453" s="689"/>
      <c r="BK453" s="689"/>
      <c r="BL453" s="689"/>
      <c r="BM453" s="689"/>
      <c r="BN453" s="689"/>
      <c r="BO453" s="689"/>
      <c r="BP453" s="689"/>
      <c r="BQ453" s="689"/>
      <c r="BR453" s="689"/>
      <c r="BS453" s="689"/>
      <c r="BT453" s="689"/>
      <c r="BU453" s="689"/>
      <c r="BV453" s="689"/>
      <c r="BW453" s="421"/>
    </row>
    <row r="454" ht="15.0" customHeight="1">
      <c r="A454" s="634"/>
      <c r="B454" s="421" t="str">
        <f>IF(ISTEXT(A454),SUMIF('Production Calendar'!$F$3:$F$171,'Garden Layout (to copy)'!$A454,'Production Calendar'!$G$3:$G$171),"")</f>
        <v/>
      </c>
      <c r="C454" s="656" t="str">
        <f t="shared" si="1"/>
        <v/>
      </c>
      <c r="D454" s="657" t="str">
        <f t="array" ref="D454">IF(ISBLANK(A454),"",XLOOKUP($A454,'Codified Game Plan'!$E$3:$E$477,'Codified Game Plan'!$G$3:$G$477,0))</f>
        <v/>
      </c>
      <c r="E454" s="657" t="str">
        <f>IF(ISBLANK(A454),"",MAXIFS('Codified Game Plan'!$I$3:$I$477,'Codified Game Plan'!$E$3:$E$477,A454))</f>
        <v/>
      </c>
      <c r="F454" s="658" t="str">
        <f t="shared" si="2"/>
        <v>      - </v>
      </c>
      <c r="G454" s="421"/>
      <c r="H454" s="421"/>
      <c r="I454" s="421"/>
      <c r="J454" s="421"/>
      <c r="K454" s="421"/>
      <c r="L454" s="421"/>
      <c r="M454" s="421"/>
      <c r="N454" s="421"/>
      <c r="O454" s="421"/>
      <c r="P454" s="421"/>
      <c r="Q454" s="421"/>
      <c r="R454" s="421"/>
      <c r="S454" s="421"/>
      <c r="T454" s="421"/>
      <c r="U454" s="689"/>
      <c r="V454" s="689"/>
      <c r="W454" s="689"/>
      <c r="X454" s="689"/>
      <c r="Y454" s="689"/>
      <c r="Z454" s="689"/>
      <c r="AA454" s="689"/>
      <c r="AB454" s="689"/>
      <c r="AC454" s="689"/>
      <c r="AD454" s="689"/>
      <c r="AE454" s="689"/>
      <c r="AF454" s="689"/>
      <c r="AG454" s="689"/>
      <c r="AH454" s="689"/>
      <c r="AI454" s="689"/>
      <c r="AJ454" s="689"/>
      <c r="AK454" s="689"/>
      <c r="AL454" s="689"/>
      <c r="AM454" s="689"/>
      <c r="AN454" s="689"/>
      <c r="AO454" s="689"/>
      <c r="AP454" s="689"/>
      <c r="AQ454" s="689"/>
      <c r="AR454" s="689"/>
      <c r="AS454" s="689"/>
      <c r="AT454" s="689"/>
      <c r="AU454" s="689"/>
      <c r="AV454" s="689"/>
      <c r="AW454" s="689"/>
      <c r="AX454" s="689"/>
      <c r="AY454" s="689"/>
      <c r="AZ454" s="689"/>
      <c r="BA454" s="689"/>
      <c r="BB454" s="689"/>
      <c r="BC454" s="689"/>
      <c r="BD454" s="689"/>
      <c r="BE454" s="689"/>
      <c r="BF454" s="689"/>
      <c r="BG454" s="689"/>
      <c r="BH454" s="689"/>
      <c r="BI454" s="689"/>
      <c r="BJ454" s="689"/>
      <c r="BK454" s="689"/>
      <c r="BL454" s="689"/>
      <c r="BM454" s="689"/>
      <c r="BN454" s="689"/>
      <c r="BO454" s="689"/>
      <c r="BP454" s="689"/>
      <c r="BQ454" s="689"/>
      <c r="BR454" s="689"/>
      <c r="BS454" s="689"/>
      <c r="BT454" s="689"/>
      <c r="BU454" s="689"/>
      <c r="BV454" s="689"/>
      <c r="BW454" s="421"/>
    </row>
    <row r="455" ht="15.0" customHeight="1">
      <c r="A455" s="634"/>
      <c r="B455" s="421" t="str">
        <f>IF(ISTEXT(A455),SUMIF('Production Calendar'!$F$3:$F$171,'Garden Layout (to copy)'!$A455,'Production Calendar'!$G$3:$G$171),"")</f>
        <v/>
      </c>
      <c r="C455" s="656" t="str">
        <f t="shared" si="1"/>
        <v/>
      </c>
      <c r="D455" s="657" t="str">
        <f t="array" ref="D455">IF(ISBLANK(A455),"",XLOOKUP($A455,'Codified Game Plan'!$E$3:$E$477,'Codified Game Plan'!$G$3:$G$477,0))</f>
        <v/>
      </c>
      <c r="E455" s="657" t="str">
        <f>IF(ISBLANK(A455),"",MAXIFS('Codified Game Plan'!$I$3:$I$477,'Codified Game Plan'!$E$3:$E$477,A455))</f>
        <v/>
      </c>
      <c r="F455" s="658" t="str">
        <f t="shared" si="2"/>
        <v>      - </v>
      </c>
      <c r="G455" s="421"/>
      <c r="H455" s="421"/>
      <c r="I455" s="421"/>
      <c r="J455" s="421"/>
      <c r="K455" s="421"/>
      <c r="L455" s="421"/>
      <c r="M455" s="421"/>
      <c r="N455" s="421"/>
      <c r="O455" s="421"/>
      <c r="P455" s="421"/>
      <c r="Q455" s="421"/>
      <c r="R455" s="421"/>
      <c r="S455" s="421"/>
      <c r="T455" s="421"/>
      <c r="U455" s="689"/>
      <c r="V455" s="689"/>
      <c r="W455" s="689"/>
      <c r="X455" s="689"/>
      <c r="Y455" s="689"/>
      <c r="Z455" s="689"/>
      <c r="AA455" s="689"/>
      <c r="AB455" s="689"/>
      <c r="AC455" s="689"/>
      <c r="AD455" s="689"/>
      <c r="AE455" s="689"/>
      <c r="AF455" s="689"/>
      <c r="AG455" s="689"/>
      <c r="AH455" s="689"/>
      <c r="AI455" s="689"/>
      <c r="AJ455" s="689"/>
      <c r="AK455" s="689"/>
      <c r="AL455" s="689"/>
      <c r="AM455" s="689"/>
      <c r="AN455" s="689"/>
      <c r="AO455" s="689"/>
      <c r="AP455" s="689"/>
      <c r="AQ455" s="689"/>
      <c r="AR455" s="689"/>
      <c r="AS455" s="689"/>
      <c r="AT455" s="689"/>
      <c r="AU455" s="689"/>
      <c r="AV455" s="689"/>
      <c r="AW455" s="689"/>
      <c r="AX455" s="689"/>
      <c r="AY455" s="689"/>
      <c r="AZ455" s="689"/>
      <c r="BA455" s="689"/>
      <c r="BB455" s="689"/>
      <c r="BC455" s="689"/>
      <c r="BD455" s="689"/>
      <c r="BE455" s="689"/>
      <c r="BF455" s="689"/>
      <c r="BG455" s="689"/>
      <c r="BH455" s="689"/>
      <c r="BI455" s="689"/>
      <c r="BJ455" s="689"/>
      <c r="BK455" s="689"/>
      <c r="BL455" s="689"/>
      <c r="BM455" s="689"/>
      <c r="BN455" s="689"/>
      <c r="BO455" s="689"/>
      <c r="BP455" s="689"/>
      <c r="BQ455" s="689"/>
      <c r="BR455" s="689"/>
      <c r="BS455" s="689"/>
      <c r="BT455" s="689"/>
      <c r="BU455" s="689"/>
      <c r="BV455" s="689"/>
      <c r="BW455" s="421"/>
    </row>
    <row r="456" ht="15.0" customHeight="1">
      <c r="A456" s="634"/>
      <c r="B456" s="421" t="str">
        <f>IF(ISTEXT(A456),SUMIF('Production Calendar'!$F$3:$F$171,'Garden Layout (to copy)'!$A456,'Production Calendar'!$G$3:$G$171),"")</f>
        <v/>
      </c>
      <c r="C456" s="656" t="str">
        <f t="shared" si="1"/>
        <v/>
      </c>
      <c r="D456" s="657" t="str">
        <f t="array" ref="D456">IF(ISBLANK(A456),"",XLOOKUP($A456,'Codified Game Plan'!$E$3:$E$477,'Codified Game Plan'!$G$3:$G$477,0))</f>
        <v/>
      </c>
      <c r="E456" s="657" t="str">
        <f>IF(ISBLANK(A456),"",MAXIFS('Codified Game Plan'!$I$3:$I$477,'Codified Game Plan'!$E$3:$E$477,A456))</f>
        <v/>
      </c>
      <c r="F456" s="658" t="str">
        <f t="shared" si="2"/>
        <v>      - </v>
      </c>
      <c r="G456" s="421"/>
      <c r="H456" s="421"/>
      <c r="I456" s="421"/>
      <c r="J456" s="421"/>
      <c r="K456" s="421"/>
      <c r="L456" s="421"/>
      <c r="M456" s="421"/>
      <c r="N456" s="421"/>
      <c r="O456" s="421"/>
      <c r="P456" s="421"/>
      <c r="Q456" s="421"/>
      <c r="R456" s="421"/>
      <c r="S456" s="421"/>
      <c r="T456" s="421"/>
      <c r="U456" s="689"/>
      <c r="V456" s="689"/>
      <c r="W456" s="689"/>
      <c r="X456" s="689"/>
      <c r="Y456" s="689"/>
      <c r="Z456" s="689"/>
      <c r="AA456" s="689"/>
      <c r="AB456" s="689"/>
      <c r="AC456" s="689"/>
      <c r="AD456" s="689"/>
      <c r="AE456" s="689"/>
      <c r="AF456" s="689"/>
      <c r="AG456" s="689"/>
      <c r="AH456" s="689"/>
      <c r="AI456" s="689"/>
      <c r="AJ456" s="689"/>
      <c r="AK456" s="689"/>
      <c r="AL456" s="689"/>
      <c r="AM456" s="689"/>
      <c r="AN456" s="689"/>
      <c r="AO456" s="689"/>
      <c r="AP456" s="689"/>
      <c r="AQ456" s="689"/>
      <c r="AR456" s="689"/>
      <c r="AS456" s="689"/>
      <c r="AT456" s="689"/>
      <c r="AU456" s="689"/>
      <c r="AV456" s="689"/>
      <c r="AW456" s="689"/>
      <c r="AX456" s="689"/>
      <c r="AY456" s="689"/>
      <c r="AZ456" s="689"/>
      <c r="BA456" s="689"/>
      <c r="BB456" s="689"/>
      <c r="BC456" s="689"/>
      <c r="BD456" s="689"/>
      <c r="BE456" s="689"/>
      <c r="BF456" s="689"/>
      <c r="BG456" s="689"/>
      <c r="BH456" s="689"/>
      <c r="BI456" s="689"/>
      <c r="BJ456" s="689"/>
      <c r="BK456" s="689"/>
      <c r="BL456" s="689"/>
      <c r="BM456" s="689"/>
      <c r="BN456" s="689"/>
      <c r="BO456" s="689"/>
      <c r="BP456" s="689"/>
      <c r="BQ456" s="689"/>
      <c r="BR456" s="689"/>
      <c r="BS456" s="689"/>
      <c r="BT456" s="689"/>
      <c r="BU456" s="689"/>
      <c r="BV456" s="689"/>
      <c r="BW456" s="421"/>
    </row>
    <row r="457" ht="15.0" customHeight="1">
      <c r="A457" s="634"/>
      <c r="B457" s="421" t="str">
        <f>IF(ISTEXT(A457),SUMIF('Production Calendar'!$F$3:$F$171,'Garden Layout (to copy)'!$A457,'Production Calendar'!$G$3:$G$171),"")</f>
        <v/>
      </c>
      <c r="C457" s="656" t="str">
        <f t="shared" si="1"/>
        <v/>
      </c>
      <c r="D457" s="657" t="str">
        <f t="array" ref="D457">IF(ISBLANK(A457),"",XLOOKUP($A457,'Codified Game Plan'!$E$3:$E$477,'Codified Game Plan'!$G$3:$G$477,0))</f>
        <v/>
      </c>
      <c r="E457" s="657" t="str">
        <f>IF(ISBLANK(A457),"",MAXIFS('Codified Game Plan'!$I$3:$I$477,'Codified Game Plan'!$E$3:$E$477,A457))</f>
        <v/>
      </c>
      <c r="F457" s="658" t="str">
        <f t="shared" si="2"/>
        <v>      - </v>
      </c>
      <c r="G457" s="421"/>
      <c r="H457" s="421"/>
      <c r="I457" s="421"/>
      <c r="J457" s="421"/>
      <c r="K457" s="421"/>
      <c r="L457" s="421"/>
      <c r="M457" s="421"/>
      <c r="N457" s="421"/>
      <c r="O457" s="421"/>
      <c r="P457" s="421"/>
      <c r="Q457" s="421"/>
      <c r="R457" s="421"/>
      <c r="S457" s="421"/>
      <c r="T457" s="421"/>
      <c r="U457" s="689"/>
      <c r="V457" s="689"/>
      <c r="W457" s="689"/>
      <c r="X457" s="689"/>
      <c r="Y457" s="689"/>
      <c r="Z457" s="689"/>
      <c r="AA457" s="689"/>
      <c r="AB457" s="689"/>
      <c r="AC457" s="689"/>
      <c r="AD457" s="689"/>
      <c r="AE457" s="689"/>
      <c r="AF457" s="689"/>
      <c r="AG457" s="689"/>
      <c r="AH457" s="689"/>
      <c r="AI457" s="689"/>
      <c r="AJ457" s="689"/>
      <c r="AK457" s="689"/>
      <c r="AL457" s="689"/>
      <c r="AM457" s="689"/>
      <c r="AN457" s="689"/>
      <c r="AO457" s="689"/>
      <c r="AP457" s="689"/>
      <c r="AQ457" s="689"/>
      <c r="AR457" s="689"/>
      <c r="AS457" s="689"/>
      <c r="AT457" s="689"/>
      <c r="AU457" s="689"/>
      <c r="AV457" s="689"/>
      <c r="AW457" s="689"/>
      <c r="AX457" s="689"/>
      <c r="AY457" s="689"/>
      <c r="AZ457" s="689"/>
      <c r="BA457" s="689"/>
      <c r="BB457" s="689"/>
      <c r="BC457" s="689"/>
      <c r="BD457" s="689"/>
      <c r="BE457" s="689"/>
      <c r="BF457" s="689"/>
      <c r="BG457" s="689"/>
      <c r="BH457" s="689"/>
      <c r="BI457" s="689"/>
      <c r="BJ457" s="689"/>
      <c r="BK457" s="689"/>
      <c r="BL457" s="689"/>
      <c r="BM457" s="689"/>
      <c r="BN457" s="689"/>
      <c r="BO457" s="689"/>
      <c r="BP457" s="689"/>
      <c r="BQ457" s="689"/>
      <c r="BR457" s="689"/>
      <c r="BS457" s="689"/>
      <c r="BT457" s="689"/>
      <c r="BU457" s="689"/>
      <c r="BV457" s="689"/>
      <c r="BW457" s="421"/>
    </row>
    <row r="458" ht="15.0" customHeight="1">
      <c r="A458" s="634"/>
      <c r="B458" s="421" t="str">
        <f>IF(ISTEXT(A458),SUMIF('Production Calendar'!$F$3:$F$171,'Garden Layout (to copy)'!$A458,'Production Calendar'!$G$3:$G$171),"")</f>
        <v/>
      </c>
      <c r="C458" s="656" t="str">
        <f t="shared" si="1"/>
        <v/>
      </c>
      <c r="D458" s="657" t="str">
        <f t="array" ref="D458">IF(ISBLANK(A458),"",XLOOKUP($A458,'Codified Game Plan'!$E$3:$E$477,'Codified Game Plan'!$G$3:$G$477,0))</f>
        <v/>
      </c>
      <c r="E458" s="657" t="str">
        <f>IF(ISBLANK(A458),"",MAXIFS('Codified Game Plan'!$I$3:$I$477,'Codified Game Plan'!$E$3:$E$477,A458))</f>
        <v/>
      </c>
      <c r="F458" s="658" t="str">
        <f t="shared" si="2"/>
        <v>      - </v>
      </c>
      <c r="G458" s="421"/>
      <c r="H458" s="421"/>
      <c r="I458" s="421"/>
      <c r="J458" s="421"/>
      <c r="K458" s="421"/>
      <c r="L458" s="421"/>
      <c r="M458" s="421"/>
      <c r="N458" s="421"/>
      <c r="O458" s="421"/>
      <c r="P458" s="421"/>
      <c r="Q458" s="421"/>
      <c r="R458" s="421"/>
      <c r="S458" s="421"/>
      <c r="T458" s="421"/>
      <c r="U458" s="689"/>
      <c r="V458" s="689"/>
      <c r="W458" s="689"/>
      <c r="X458" s="689"/>
      <c r="Y458" s="689"/>
      <c r="Z458" s="689"/>
      <c r="AA458" s="689"/>
      <c r="AB458" s="689"/>
      <c r="AC458" s="689"/>
      <c r="AD458" s="689"/>
      <c r="AE458" s="689"/>
      <c r="AF458" s="689"/>
      <c r="AG458" s="689"/>
      <c r="AH458" s="689"/>
      <c r="AI458" s="689"/>
      <c r="AJ458" s="689"/>
      <c r="AK458" s="689"/>
      <c r="AL458" s="689"/>
      <c r="AM458" s="689"/>
      <c r="AN458" s="689"/>
      <c r="AO458" s="689"/>
      <c r="AP458" s="689"/>
      <c r="AQ458" s="689"/>
      <c r="AR458" s="689"/>
      <c r="AS458" s="689"/>
      <c r="AT458" s="689"/>
      <c r="AU458" s="689"/>
      <c r="AV458" s="689"/>
      <c r="AW458" s="689"/>
      <c r="AX458" s="689"/>
      <c r="AY458" s="689"/>
      <c r="AZ458" s="689"/>
      <c r="BA458" s="689"/>
      <c r="BB458" s="689"/>
      <c r="BC458" s="689"/>
      <c r="BD458" s="689"/>
      <c r="BE458" s="689"/>
      <c r="BF458" s="689"/>
      <c r="BG458" s="689"/>
      <c r="BH458" s="689"/>
      <c r="BI458" s="689"/>
      <c r="BJ458" s="689"/>
      <c r="BK458" s="689"/>
      <c r="BL458" s="689"/>
      <c r="BM458" s="689"/>
      <c r="BN458" s="689"/>
      <c r="BO458" s="689"/>
      <c r="BP458" s="689"/>
      <c r="BQ458" s="689"/>
      <c r="BR458" s="689"/>
      <c r="BS458" s="689"/>
      <c r="BT458" s="689"/>
      <c r="BU458" s="689"/>
      <c r="BV458" s="689"/>
      <c r="BW458" s="421"/>
    </row>
    <row r="459" ht="15.0" customHeight="1">
      <c r="A459" s="634"/>
      <c r="B459" s="421" t="str">
        <f>IF(ISTEXT(A459),SUMIF('Production Calendar'!$F$3:$F$171,'Garden Layout (to copy)'!$A459,'Production Calendar'!$G$3:$G$171),"")</f>
        <v/>
      </c>
      <c r="C459" s="656" t="str">
        <f t="shared" si="1"/>
        <v/>
      </c>
      <c r="D459" s="657" t="str">
        <f t="array" ref="D459">IF(ISBLANK(A459),"",XLOOKUP($A459,'Codified Game Plan'!$E$3:$E$477,'Codified Game Plan'!$G$3:$G$477,0))</f>
        <v/>
      </c>
      <c r="E459" s="657" t="str">
        <f>IF(ISBLANK(A459),"",MAXIFS('Codified Game Plan'!$I$3:$I$477,'Codified Game Plan'!$E$3:$E$477,A459))</f>
        <v/>
      </c>
      <c r="F459" s="658" t="str">
        <f t="shared" si="2"/>
        <v>      - </v>
      </c>
      <c r="G459" s="421"/>
      <c r="H459" s="421"/>
      <c r="I459" s="421"/>
      <c r="J459" s="421"/>
      <c r="K459" s="421"/>
      <c r="L459" s="421"/>
      <c r="M459" s="421"/>
      <c r="N459" s="421"/>
      <c r="O459" s="421"/>
      <c r="P459" s="421"/>
      <c r="Q459" s="421"/>
      <c r="R459" s="421"/>
      <c r="S459" s="421"/>
      <c r="T459" s="421"/>
      <c r="U459" s="689"/>
      <c r="V459" s="689"/>
      <c r="W459" s="689"/>
      <c r="X459" s="689"/>
      <c r="Y459" s="689"/>
      <c r="Z459" s="689"/>
      <c r="AA459" s="689"/>
      <c r="AB459" s="689"/>
      <c r="AC459" s="689"/>
      <c r="AD459" s="689"/>
      <c r="AE459" s="689"/>
      <c r="AF459" s="689"/>
      <c r="AG459" s="689"/>
      <c r="AH459" s="689"/>
      <c r="AI459" s="689"/>
      <c r="AJ459" s="689"/>
      <c r="AK459" s="689"/>
      <c r="AL459" s="689"/>
      <c r="AM459" s="689"/>
      <c r="AN459" s="689"/>
      <c r="AO459" s="689"/>
      <c r="AP459" s="689"/>
      <c r="AQ459" s="689"/>
      <c r="AR459" s="689"/>
      <c r="AS459" s="689"/>
      <c r="AT459" s="689"/>
      <c r="AU459" s="689"/>
      <c r="AV459" s="689"/>
      <c r="AW459" s="689"/>
      <c r="AX459" s="689"/>
      <c r="AY459" s="689"/>
      <c r="AZ459" s="689"/>
      <c r="BA459" s="689"/>
      <c r="BB459" s="689"/>
      <c r="BC459" s="689"/>
      <c r="BD459" s="689"/>
      <c r="BE459" s="689"/>
      <c r="BF459" s="689"/>
      <c r="BG459" s="689"/>
      <c r="BH459" s="689"/>
      <c r="BI459" s="689"/>
      <c r="BJ459" s="689"/>
      <c r="BK459" s="689"/>
      <c r="BL459" s="689"/>
      <c r="BM459" s="689"/>
      <c r="BN459" s="689"/>
      <c r="BO459" s="689"/>
      <c r="BP459" s="689"/>
      <c r="BQ459" s="689"/>
      <c r="BR459" s="689"/>
      <c r="BS459" s="689"/>
      <c r="BT459" s="689"/>
      <c r="BU459" s="689"/>
      <c r="BV459" s="689"/>
      <c r="BW459" s="421"/>
    </row>
    <row r="460" ht="15.0" customHeight="1">
      <c r="A460" s="634"/>
      <c r="B460" s="421" t="str">
        <f>IF(ISTEXT(A460),SUMIF('Production Calendar'!$F$3:$F$171,'Garden Layout (to copy)'!$A460,'Production Calendar'!$G$3:$G$171),"")</f>
        <v/>
      </c>
      <c r="C460" s="656" t="str">
        <f t="shared" si="1"/>
        <v/>
      </c>
      <c r="D460" s="657" t="str">
        <f t="array" ref="D460">IF(ISBLANK(A460),"",XLOOKUP($A460,'Codified Game Plan'!$E$3:$E$477,'Codified Game Plan'!$G$3:$G$477,0))</f>
        <v/>
      </c>
      <c r="E460" s="657" t="str">
        <f>IF(ISBLANK(A460),"",MAXIFS('Codified Game Plan'!$I$3:$I$477,'Codified Game Plan'!$E$3:$E$477,A460))</f>
        <v/>
      </c>
      <c r="F460" s="658" t="str">
        <f t="shared" si="2"/>
        <v>      - </v>
      </c>
      <c r="G460" s="421"/>
      <c r="H460" s="421"/>
      <c r="I460" s="421"/>
      <c r="J460" s="421"/>
      <c r="K460" s="421"/>
      <c r="L460" s="421"/>
      <c r="M460" s="421"/>
      <c r="N460" s="421"/>
      <c r="O460" s="421"/>
      <c r="P460" s="421"/>
      <c r="Q460" s="421"/>
      <c r="R460" s="421"/>
      <c r="S460" s="421"/>
      <c r="T460" s="421"/>
      <c r="U460" s="689"/>
      <c r="V460" s="689"/>
      <c r="W460" s="689"/>
      <c r="X460" s="689"/>
      <c r="Y460" s="689"/>
      <c r="Z460" s="689"/>
      <c r="AA460" s="689"/>
      <c r="AB460" s="689"/>
      <c r="AC460" s="689"/>
      <c r="AD460" s="689"/>
      <c r="AE460" s="689"/>
      <c r="AF460" s="689"/>
      <c r="AG460" s="689"/>
      <c r="AH460" s="689"/>
      <c r="AI460" s="689"/>
      <c r="AJ460" s="689"/>
      <c r="AK460" s="689"/>
      <c r="AL460" s="689"/>
      <c r="AM460" s="689"/>
      <c r="AN460" s="689"/>
      <c r="AO460" s="689"/>
      <c r="AP460" s="689"/>
      <c r="AQ460" s="689"/>
      <c r="AR460" s="689"/>
      <c r="AS460" s="689"/>
      <c r="AT460" s="689"/>
      <c r="AU460" s="689"/>
      <c r="AV460" s="689"/>
      <c r="AW460" s="689"/>
      <c r="AX460" s="689"/>
      <c r="AY460" s="689"/>
      <c r="AZ460" s="689"/>
      <c r="BA460" s="689"/>
      <c r="BB460" s="689"/>
      <c r="BC460" s="689"/>
      <c r="BD460" s="689"/>
      <c r="BE460" s="689"/>
      <c r="BF460" s="689"/>
      <c r="BG460" s="689"/>
      <c r="BH460" s="689"/>
      <c r="BI460" s="689"/>
      <c r="BJ460" s="689"/>
      <c r="BK460" s="689"/>
      <c r="BL460" s="689"/>
      <c r="BM460" s="689"/>
      <c r="BN460" s="689"/>
      <c r="BO460" s="689"/>
      <c r="BP460" s="689"/>
      <c r="BQ460" s="689"/>
      <c r="BR460" s="689"/>
      <c r="BS460" s="689"/>
      <c r="BT460" s="689"/>
      <c r="BU460" s="689"/>
      <c r="BV460" s="689"/>
      <c r="BW460" s="421"/>
    </row>
    <row r="461" ht="15.0" customHeight="1">
      <c r="A461" s="634"/>
      <c r="B461" s="421" t="str">
        <f>IF(ISTEXT(A461),SUMIF('Production Calendar'!$F$3:$F$171,'Garden Layout (to copy)'!$A461,'Production Calendar'!$G$3:$G$171),"")</f>
        <v/>
      </c>
      <c r="C461" s="656" t="str">
        <f t="shared" si="1"/>
        <v/>
      </c>
      <c r="D461" s="657" t="str">
        <f t="array" ref="D461">IF(ISBLANK(A461),"",XLOOKUP($A461,'Codified Game Plan'!$E$3:$E$477,'Codified Game Plan'!$G$3:$G$477,0))</f>
        <v/>
      </c>
      <c r="E461" s="657" t="str">
        <f>IF(ISBLANK(A461),"",MAXIFS('Codified Game Plan'!$I$3:$I$477,'Codified Game Plan'!$E$3:$E$477,A461))</f>
        <v/>
      </c>
      <c r="F461" s="658" t="str">
        <f t="shared" si="2"/>
        <v>      - </v>
      </c>
      <c r="G461" s="421"/>
      <c r="H461" s="421"/>
      <c r="I461" s="421"/>
      <c r="J461" s="421"/>
      <c r="K461" s="421"/>
      <c r="L461" s="421"/>
      <c r="M461" s="421"/>
      <c r="N461" s="421"/>
      <c r="O461" s="421"/>
      <c r="P461" s="421"/>
      <c r="Q461" s="421"/>
      <c r="R461" s="421"/>
      <c r="S461" s="421"/>
      <c r="T461" s="421"/>
      <c r="U461" s="689"/>
      <c r="V461" s="689"/>
      <c r="W461" s="689"/>
      <c r="X461" s="689"/>
      <c r="Y461" s="689"/>
      <c r="Z461" s="689"/>
      <c r="AA461" s="689"/>
      <c r="AB461" s="689"/>
      <c r="AC461" s="689"/>
      <c r="AD461" s="689"/>
      <c r="AE461" s="689"/>
      <c r="AF461" s="689"/>
      <c r="AG461" s="689"/>
      <c r="AH461" s="689"/>
      <c r="AI461" s="689"/>
      <c r="AJ461" s="689"/>
      <c r="AK461" s="689"/>
      <c r="AL461" s="689"/>
      <c r="AM461" s="689"/>
      <c r="AN461" s="689"/>
      <c r="AO461" s="689"/>
      <c r="AP461" s="689"/>
      <c r="AQ461" s="689"/>
      <c r="AR461" s="689"/>
      <c r="AS461" s="689"/>
      <c r="AT461" s="689"/>
      <c r="AU461" s="689"/>
      <c r="AV461" s="689"/>
      <c r="AW461" s="689"/>
      <c r="AX461" s="689"/>
      <c r="AY461" s="689"/>
      <c r="AZ461" s="689"/>
      <c r="BA461" s="689"/>
      <c r="BB461" s="689"/>
      <c r="BC461" s="689"/>
      <c r="BD461" s="689"/>
      <c r="BE461" s="689"/>
      <c r="BF461" s="689"/>
      <c r="BG461" s="689"/>
      <c r="BH461" s="689"/>
      <c r="BI461" s="689"/>
      <c r="BJ461" s="689"/>
      <c r="BK461" s="689"/>
      <c r="BL461" s="689"/>
      <c r="BM461" s="689"/>
      <c r="BN461" s="689"/>
      <c r="BO461" s="689"/>
      <c r="BP461" s="689"/>
      <c r="BQ461" s="689"/>
      <c r="BR461" s="689"/>
      <c r="BS461" s="689"/>
      <c r="BT461" s="689"/>
      <c r="BU461" s="689"/>
      <c r="BV461" s="689"/>
      <c r="BW461" s="421"/>
    </row>
    <row r="462" ht="15.0" customHeight="1">
      <c r="A462" s="634"/>
      <c r="B462" s="421" t="str">
        <f>IF(ISTEXT(A462),SUMIF('Production Calendar'!$F$3:$F$171,'Garden Layout (to copy)'!$A462,'Production Calendar'!$G$3:$G$171),"")</f>
        <v/>
      </c>
      <c r="C462" s="656" t="str">
        <f t="shared" si="1"/>
        <v/>
      </c>
      <c r="D462" s="657" t="str">
        <f t="array" ref="D462">IF(ISBLANK(A462),"",XLOOKUP($A462,'Codified Game Plan'!$E$3:$E$477,'Codified Game Plan'!$G$3:$G$477,0))</f>
        <v/>
      </c>
      <c r="E462" s="657" t="str">
        <f>IF(ISBLANK(A462),"",MAXIFS('Codified Game Plan'!$I$3:$I$477,'Codified Game Plan'!$E$3:$E$477,A462))</f>
        <v/>
      </c>
      <c r="F462" s="658" t="str">
        <f t="shared" si="2"/>
        <v>      - </v>
      </c>
      <c r="G462" s="421"/>
      <c r="H462" s="421"/>
      <c r="I462" s="421"/>
      <c r="J462" s="421"/>
      <c r="K462" s="421"/>
      <c r="L462" s="421"/>
      <c r="M462" s="421"/>
      <c r="N462" s="421"/>
      <c r="O462" s="421"/>
      <c r="P462" s="421"/>
      <c r="Q462" s="421"/>
      <c r="R462" s="421"/>
      <c r="S462" s="421"/>
      <c r="T462" s="421"/>
      <c r="U462" s="689"/>
      <c r="V462" s="689"/>
      <c r="W462" s="689"/>
      <c r="X462" s="689"/>
      <c r="Y462" s="689"/>
      <c r="Z462" s="689"/>
      <c r="AA462" s="689"/>
      <c r="AB462" s="689"/>
      <c r="AC462" s="689"/>
      <c r="AD462" s="689"/>
      <c r="AE462" s="689"/>
      <c r="AF462" s="689"/>
      <c r="AG462" s="689"/>
      <c r="AH462" s="689"/>
      <c r="AI462" s="689"/>
      <c r="AJ462" s="689"/>
      <c r="AK462" s="689"/>
      <c r="AL462" s="689"/>
      <c r="AM462" s="689"/>
      <c r="AN462" s="689"/>
      <c r="AO462" s="689"/>
      <c r="AP462" s="689"/>
      <c r="AQ462" s="689"/>
      <c r="AR462" s="689"/>
      <c r="AS462" s="689"/>
      <c r="AT462" s="689"/>
      <c r="AU462" s="689"/>
      <c r="AV462" s="689"/>
      <c r="AW462" s="689"/>
      <c r="AX462" s="689"/>
      <c r="AY462" s="689"/>
      <c r="AZ462" s="689"/>
      <c r="BA462" s="689"/>
      <c r="BB462" s="689"/>
      <c r="BC462" s="689"/>
      <c r="BD462" s="689"/>
      <c r="BE462" s="689"/>
      <c r="BF462" s="689"/>
      <c r="BG462" s="689"/>
      <c r="BH462" s="689"/>
      <c r="BI462" s="689"/>
      <c r="BJ462" s="689"/>
      <c r="BK462" s="689"/>
      <c r="BL462" s="689"/>
      <c r="BM462" s="689"/>
      <c r="BN462" s="689"/>
      <c r="BO462" s="689"/>
      <c r="BP462" s="689"/>
      <c r="BQ462" s="689"/>
      <c r="BR462" s="689"/>
      <c r="BS462" s="689"/>
      <c r="BT462" s="689"/>
      <c r="BU462" s="689"/>
      <c r="BV462" s="689"/>
      <c r="BW462" s="421"/>
    </row>
    <row r="463" ht="15.0" customHeight="1">
      <c r="A463" s="634"/>
      <c r="B463" s="421" t="str">
        <f>IF(ISTEXT(A463),SUMIF('Production Calendar'!$F$3:$F$171,'Garden Layout (to copy)'!$A463,'Production Calendar'!$G$3:$G$171),"")</f>
        <v/>
      </c>
      <c r="C463" s="656" t="str">
        <f t="shared" si="1"/>
        <v/>
      </c>
      <c r="D463" s="657" t="str">
        <f t="array" ref="D463">IF(ISBLANK(A463),"",XLOOKUP($A463,'Codified Game Plan'!$E$3:$E$477,'Codified Game Plan'!$G$3:$G$477,0))</f>
        <v/>
      </c>
      <c r="E463" s="657" t="str">
        <f>IF(ISBLANK(A463),"",MAXIFS('Codified Game Plan'!$I$3:$I$477,'Codified Game Plan'!$E$3:$E$477,A463))</f>
        <v/>
      </c>
      <c r="F463" s="658" t="str">
        <f t="shared" si="2"/>
        <v>      - </v>
      </c>
      <c r="G463" s="421"/>
      <c r="H463" s="421"/>
      <c r="I463" s="421"/>
      <c r="J463" s="421"/>
      <c r="K463" s="421"/>
      <c r="L463" s="421"/>
      <c r="M463" s="421"/>
      <c r="N463" s="421"/>
      <c r="O463" s="421"/>
      <c r="P463" s="421"/>
      <c r="Q463" s="421"/>
      <c r="R463" s="421"/>
      <c r="S463" s="421"/>
      <c r="T463" s="421"/>
      <c r="U463" s="689"/>
      <c r="V463" s="689"/>
      <c r="W463" s="689"/>
      <c r="X463" s="689"/>
      <c r="Y463" s="689"/>
      <c r="Z463" s="689"/>
      <c r="AA463" s="689"/>
      <c r="AB463" s="689"/>
      <c r="AC463" s="689"/>
      <c r="AD463" s="689"/>
      <c r="AE463" s="689"/>
      <c r="AF463" s="689"/>
      <c r="AG463" s="689"/>
      <c r="AH463" s="689"/>
      <c r="AI463" s="689"/>
      <c r="AJ463" s="689"/>
      <c r="AK463" s="689"/>
      <c r="AL463" s="689"/>
      <c r="AM463" s="689"/>
      <c r="AN463" s="689"/>
      <c r="AO463" s="689"/>
      <c r="AP463" s="689"/>
      <c r="AQ463" s="689"/>
      <c r="AR463" s="689"/>
      <c r="AS463" s="689"/>
      <c r="AT463" s="689"/>
      <c r="AU463" s="689"/>
      <c r="AV463" s="689"/>
      <c r="AW463" s="689"/>
      <c r="AX463" s="689"/>
      <c r="AY463" s="689"/>
      <c r="AZ463" s="689"/>
      <c r="BA463" s="689"/>
      <c r="BB463" s="689"/>
      <c r="BC463" s="689"/>
      <c r="BD463" s="689"/>
      <c r="BE463" s="689"/>
      <c r="BF463" s="689"/>
      <c r="BG463" s="689"/>
      <c r="BH463" s="689"/>
      <c r="BI463" s="689"/>
      <c r="BJ463" s="689"/>
      <c r="BK463" s="689"/>
      <c r="BL463" s="689"/>
      <c r="BM463" s="689"/>
      <c r="BN463" s="689"/>
      <c r="BO463" s="689"/>
      <c r="BP463" s="689"/>
      <c r="BQ463" s="689"/>
      <c r="BR463" s="689"/>
      <c r="BS463" s="689"/>
      <c r="BT463" s="689"/>
      <c r="BU463" s="689"/>
      <c r="BV463" s="689"/>
      <c r="BW463" s="421"/>
    </row>
    <row r="464" ht="15.0" customHeight="1">
      <c r="A464" s="634"/>
      <c r="B464" s="421" t="str">
        <f>IF(ISTEXT(A464),SUMIF('Production Calendar'!$F$3:$F$171,'Garden Layout (to copy)'!$A464,'Production Calendar'!$G$3:$G$171),"")</f>
        <v/>
      </c>
      <c r="C464" s="656" t="str">
        <f t="shared" si="1"/>
        <v/>
      </c>
      <c r="D464" s="657" t="str">
        <f t="array" ref="D464">IF(ISBLANK(A464),"",XLOOKUP($A464,'Codified Game Plan'!$E$3:$E$477,'Codified Game Plan'!$G$3:$G$477,0))</f>
        <v/>
      </c>
      <c r="E464" s="657" t="str">
        <f>IF(ISBLANK(A464),"",MAXIFS('Codified Game Plan'!$I$3:$I$477,'Codified Game Plan'!$E$3:$E$477,A464))</f>
        <v/>
      </c>
      <c r="F464" s="658" t="str">
        <f t="shared" si="2"/>
        <v>      - </v>
      </c>
      <c r="G464" s="421"/>
      <c r="H464" s="421"/>
      <c r="I464" s="421"/>
      <c r="J464" s="421"/>
      <c r="K464" s="421"/>
      <c r="L464" s="421"/>
      <c r="M464" s="421"/>
      <c r="N464" s="421"/>
      <c r="O464" s="421"/>
      <c r="P464" s="421"/>
      <c r="Q464" s="421"/>
      <c r="R464" s="421"/>
      <c r="S464" s="421"/>
      <c r="T464" s="421"/>
      <c r="U464" s="689"/>
      <c r="V464" s="689"/>
      <c r="W464" s="689"/>
      <c r="X464" s="689"/>
      <c r="Y464" s="689"/>
      <c r="Z464" s="689"/>
      <c r="AA464" s="689"/>
      <c r="AB464" s="689"/>
      <c r="AC464" s="689"/>
      <c r="AD464" s="689"/>
      <c r="AE464" s="689"/>
      <c r="AF464" s="689"/>
      <c r="AG464" s="689"/>
      <c r="AH464" s="689"/>
      <c r="AI464" s="689"/>
      <c r="AJ464" s="689"/>
      <c r="AK464" s="689"/>
      <c r="AL464" s="689"/>
      <c r="AM464" s="689"/>
      <c r="AN464" s="689"/>
      <c r="AO464" s="689"/>
      <c r="AP464" s="689"/>
      <c r="AQ464" s="689"/>
      <c r="AR464" s="689"/>
      <c r="AS464" s="689"/>
      <c r="AT464" s="689"/>
      <c r="AU464" s="689"/>
      <c r="AV464" s="689"/>
      <c r="AW464" s="689"/>
      <c r="AX464" s="689"/>
      <c r="AY464" s="689"/>
      <c r="AZ464" s="689"/>
      <c r="BA464" s="689"/>
      <c r="BB464" s="689"/>
      <c r="BC464" s="689"/>
      <c r="BD464" s="689"/>
      <c r="BE464" s="689"/>
      <c r="BF464" s="689"/>
      <c r="BG464" s="689"/>
      <c r="BH464" s="689"/>
      <c r="BI464" s="689"/>
      <c r="BJ464" s="689"/>
      <c r="BK464" s="689"/>
      <c r="BL464" s="689"/>
      <c r="BM464" s="689"/>
      <c r="BN464" s="689"/>
      <c r="BO464" s="689"/>
      <c r="BP464" s="689"/>
      <c r="BQ464" s="689"/>
      <c r="BR464" s="689"/>
      <c r="BS464" s="689"/>
      <c r="BT464" s="689"/>
      <c r="BU464" s="689"/>
      <c r="BV464" s="689"/>
      <c r="BW464" s="421"/>
    </row>
    <row r="465" ht="15.0" customHeight="1">
      <c r="A465" s="634"/>
      <c r="B465" s="421" t="str">
        <f>IF(ISTEXT(A465),SUMIF('Production Calendar'!$F$3:$F$171,'Garden Layout (to copy)'!$A465,'Production Calendar'!$G$3:$G$171),"")</f>
        <v/>
      </c>
      <c r="C465" s="656" t="str">
        <f t="shared" si="1"/>
        <v/>
      </c>
      <c r="D465" s="657" t="str">
        <f t="array" ref="D465">IF(ISBLANK(A465),"",XLOOKUP($A465,'Codified Game Plan'!$E$3:$E$477,'Codified Game Plan'!$G$3:$G$477,0))</f>
        <v/>
      </c>
      <c r="E465" s="657" t="str">
        <f>IF(ISBLANK(A465),"",MAXIFS('Codified Game Plan'!$I$3:$I$477,'Codified Game Plan'!$E$3:$E$477,A465))</f>
        <v/>
      </c>
      <c r="F465" s="658" t="str">
        <f t="shared" si="2"/>
        <v>      - </v>
      </c>
      <c r="G465" s="421"/>
      <c r="H465" s="421"/>
      <c r="I465" s="421"/>
      <c r="J465" s="421"/>
      <c r="K465" s="421"/>
      <c r="L465" s="421"/>
      <c r="M465" s="421"/>
      <c r="N465" s="421"/>
      <c r="O465" s="421"/>
      <c r="P465" s="421"/>
      <c r="Q465" s="421"/>
      <c r="R465" s="421"/>
      <c r="S465" s="421"/>
      <c r="T465" s="421"/>
      <c r="U465" s="689"/>
      <c r="V465" s="689"/>
      <c r="W465" s="689"/>
      <c r="X465" s="689"/>
      <c r="Y465" s="689"/>
      <c r="Z465" s="689"/>
      <c r="AA465" s="689"/>
      <c r="AB465" s="689"/>
      <c r="AC465" s="689"/>
      <c r="AD465" s="689"/>
      <c r="AE465" s="689"/>
      <c r="AF465" s="689"/>
      <c r="AG465" s="689"/>
      <c r="AH465" s="689"/>
      <c r="AI465" s="689"/>
      <c r="AJ465" s="689"/>
      <c r="AK465" s="689"/>
      <c r="AL465" s="689"/>
      <c r="AM465" s="689"/>
      <c r="AN465" s="689"/>
      <c r="AO465" s="689"/>
      <c r="AP465" s="689"/>
      <c r="AQ465" s="689"/>
      <c r="AR465" s="689"/>
      <c r="AS465" s="689"/>
      <c r="AT465" s="689"/>
      <c r="AU465" s="689"/>
      <c r="AV465" s="689"/>
      <c r="AW465" s="689"/>
      <c r="AX465" s="689"/>
      <c r="AY465" s="689"/>
      <c r="AZ465" s="689"/>
      <c r="BA465" s="689"/>
      <c r="BB465" s="689"/>
      <c r="BC465" s="689"/>
      <c r="BD465" s="689"/>
      <c r="BE465" s="689"/>
      <c r="BF465" s="689"/>
      <c r="BG465" s="689"/>
      <c r="BH465" s="689"/>
      <c r="BI465" s="689"/>
      <c r="BJ465" s="689"/>
      <c r="BK465" s="689"/>
      <c r="BL465" s="689"/>
      <c r="BM465" s="689"/>
      <c r="BN465" s="689"/>
      <c r="BO465" s="689"/>
      <c r="BP465" s="689"/>
      <c r="BQ465" s="689"/>
      <c r="BR465" s="689"/>
      <c r="BS465" s="689"/>
      <c r="BT465" s="689"/>
      <c r="BU465" s="689"/>
      <c r="BV465" s="689"/>
      <c r="BW465" s="421"/>
    </row>
    <row r="466" ht="15.0" customHeight="1">
      <c r="A466" s="634"/>
      <c r="B466" s="421" t="str">
        <f>IF(ISTEXT(A466),SUMIF('Production Calendar'!$F$3:$F$171,'Garden Layout (to copy)'!$A466,'Production Calendar'!$G$3:$G$171),"")</f>
        <v/>
      </c>
      <c r="C466" s="656" t="str">
        <f t="shared" si="1"/>
        <v/>
      </c>
      <c r="D466" s="657" t="str">
        <f t="array" ref="D466">IF(ISBLANK(A466),"",XLOOKUP($A466,'Codified Game Plan'!$E$3:$E$477,'Codified Game Plan'!$G$3:$G$477,0))</f>
        <v/>
      </c>
      <c r="E466" s="657" t="str">
        <f>IF(ISBLANK(A466),"",MAXIFS('Codified Game Plan'!$I$3:$I$477,'Codified Game Plan'!$E$3:$E$477,A466))</f>
        <v/>
      </c>
      <c r="F466" s="658" t="str">
        <f t="shared" si="2"/>
        <v>      - </v>
      </c>
      <c r="G466" s="421"/>
      <c r="H466" s="421"/>
      <c r="I466" s="421"/>
      <c r="J466" s="421"/>
      <c r="K466" s="421"/>
      <c r="L466" s="421"/>
      <c r="M466" s="421"/>
      <c r="N466" s="421"/>
      <c r="O466" s="421"/>
      <c r="P466" s="421"/>
      <c r="Q466" s="421"/>
      <c r="R466" s="421"/>
      <c r="S466" s="421"/>
      <c r="T466" s="421"/>
      <c r="U466" s="689"/>
      <c r="V466" s="689"/>
      <c r="W466" s="689"/>
      <c r="X466" s="689"/>
      <c r="Y466" s="689"/>
      <c r="Z466" s="689"/>
      <c r="AA466" s="689"/>
      <c r="AB466" s="689"/>
      <c r="AC466" s="689"/>
      <c r="AD466" s="689"/>
      <c r="AE466" s="689"/>
      <c r="AF466" s="689"/>
      <c r="AG466" s="689"/>
      <c r="AH466" s="689"/>
      <c r="AI466" s="689"/>
      <c r="AJ466" s="689"/>
      <c r="AK466" s="689"/>
      <c r="AL466" s="689"/>
      <c r="AM466" s="689"/>
      <c r="AN466" s="689"/>
      <c r="AO466" s="689"/>
      <c r="AP466" s="689"/>
      <c r="AQ466" s="689"/>
      <c r="AR466" s="689"/>
      <c r="AS466" s="689"/>
      <c r="AT466" s="689"/>
      <c r="AU466" s="689"/>
      <c r="AV466" s="689"/>
      <c r="AW466" s="689"/>
      <c r="AX466" s="689"/>
      <c r="AY466" s="689"/>
      <c r="AZ466" s="689"/>
      <c r="BA466" s="689"/>
      <c r="BB466" s="689"/>
      <c r="BC466" s="689"/>
      <c r="BD466" s="689"/>
      <c r="BE466" s="689"/>
      <c r="BF466" s="689"/>
      <c r="BG466" s="689"/>
      <c r="BH466" s="689"/>
      <c r="BI466" s="689"/>
      <c r="BJ466" s="689"/>
      <c r="BK466" s="689"/>
      <c r="BL466" s="689"/>
      <c r="BM466" s="689"/>
      <c r="BN466" s="689"/>
      <c r="BO466" s="689"/>
      <c r="BP466" s="689"/>
      <c r="BQ466" s="689"/>
      <c r="BR466" s="689"/>
      <c r="BS466" s="689"/>
      <c r="BT466" s="689"/>
      <c r="BU466" s="689"/>
      <c r="BV466" s="689"/>
      <c r="BW466" s="421"/>
    </row>
    <row r="467" ht="15.0" customHeight="1">
      <c r="A467" s="634"/>
      <c r="B467" s="421" t="str">
        <f>IF(ISTEXT(A467),SUMIF('Production Calendar'!$F$3:$F$171,'Garden Layout (to copy)'!$A467,'Production Calendar'!$G$3:$G$171),"")</f>
        <v/>
      </c>
      <c r="C467" s="656" t="str">
        <f t="shared" si="1"/>
        <v/>
      </c>
      <c r="D467" s="657" t="str">
        <f t="array" ref="D467">IF(ISBLANK(A467),"",XLOOKUP($A467,'Codified Game Plan'!$E$3:$E$477,'Codified Game Plan'!$G$3:$G$477,0))</f>
        <v/>
      </c>
      <c r="E467" s="657" t="str">
        <f>IF(ISBLANK(A467),"",MAXIFS('Codified Game Plan'!$I$3:$I$477,'Codified Game Plan'!$E$3:$E$477,A467))</f>
        <v/>
      </c>
      <c r="F467" s="658" t="str">
        <f t="shared" si="2"/>
        <v>      - </v>
      </c>
      <c r="G467" s="421"/>
      <c r="H467" s="421"/>
      <c r="I467" s="421"/>
      <c r="J467" s="421"/>
      <c r="K467" s="421"/>
      <c r="L467" s="421"/>
      <c r="M467" s="421"/>
      <c r="N467" s="421"/>
      <c r="O467" s="421"/>
      <c r="P467" s="421"/>
      <c r="Q467" s="421"/>
      <c r="R467" s="421"/>
      <c r="S467" s="421"/>
      <c r="T467" s="421"/>
      <c r="U467" s="689"/>
      <c r="V467" s="689"/>
      <c r="W467" s="689"/>
      <c r="X467" s="689"/>
      <c r="Y467" s="689"/>
      <c r="Z467" s="689"/>
      <c r="AA467" s="689"/>
      <c r="AB467" s="689"/>
      <c r="AC467" s="689"/>
      <c r="AD467" s="689"/>
      <c r="AE467" s="689"/>
      <c r="AF467" s="689"/>
      <c r="AG467" s="689"/>
      <c r="AH467" s="689"/>
      <c r="AI467" s="689"/>
      <c r="AJ467" s="689"/>
      <c r="AK467" s="689"/>
      <c r="AL467" s="689"/>
      <c r="AM467" s="689"/>
      <c r="AN467" s="689"/>
      <c r="AO467" s="689"/>
      <c r="AP467" s="689"/>
      <c r="AQ467" s="689"/>
      <c r="AR467" s="689"/>
      <c r="AS467" s="689"/>
      <c r="AT467" s="689"/>
      <c r="AU467" s="689"/>
      <c r="AV467" s="689"/>
      <c r="AW467" s="689"/>
      <c r="AX467" s="689"/>
      <c r="AY467" s="689"/>
      <c r="AZ467" s="689"/>
      <c r="BA467" s="689"/>
      <c r="BB467" s="689"/>
      <c r="BC467" s="689"/>
      <c r="BD467" s="689"/>
      <c r="BE467" s="689"/>
      <c r="BF467" s="689"/>
      <c r="BG467" s="689"/>
      <c r="BH467" s="689"/>
      <c r="BI467" s="689"/>
      <c r="BJ467" s="689"/>
      <c r="BK467" s="689"/>
      <c r="BL467" s="689"/>
      <c r="BM467" s="689"/>
      <c r="BN467" s="689"/>
      <c r="BO467" s="689"/>
      <c r="BP467" s="689"/>
      <c r="BQ467" s="689"/>
      <c r="BR467" s="689"/>
      <c r="BS467" s="689"/>
      <c r="BT467" s="689"/>
      <c r="BU467" s="689"/>
      <c r="BV467" s="689"/>
      <c r="BW467" s="421"/>
    </row>
    <row r="468" ht="15.0" customHeight="1">
      <c r="A468" s="634"/>
      <c r="B468" s="421" t="str">
        <f>IF(ISTEXT(A468),SUMIF('Production Calendar'!$F$3:$F$171,'Garden Layout (to copy)'!$A468,'Production Calendar'!$G$3:$G$171),"")</f>
        <v/>
      </c>
      <c r="C468" s="656" t="str">
        <f t="shared" si="1"/>
        <v/>
      </c>
      <c r="D468" s="657" t="str">
        <f t="array" ref="D468">IF(ISBLANK(A468),"",XLOOKUP($A468,'Codified Game Plan'!$E$3:$E$477,'Codified Game Plan'!$G$3:$G$477,0))</f>
        <v/>
      </c>
      <c r="E468" s="657" t="str">
        <f>IF(ISBLANK(A468),"",MAXIFS('Codified Game Plan'!$I$3:$I$477,'Codified Game Plan'!$E$3:$E$477,A468))</f>
        <v/>
      </c>
      <c r="F468" s="658" t="str">
        <f t="shared" si="2"/>
        <v>      - </v>
      </c>
      <c r="G468" s="421"/>
      <c r="H468" s="421"/>
      <c r="I468" s="421"/>
      <c r="J468" s="421"/>
      <c r="K468" s="421"/>
      <c r="L468" s="421"/>
      <c r="M468" s="421"/>
      <c r="N468" s="421"/>
      <c r="O468" s="421"/>
      <c r="P468" s="421"/>
      <c r="Q468" s="421"/>
      <c r="R468" s="421"/>
      <c r="S468" s="421"/>
      <c r="T468" s="421"/>
      <c r="U468" s="689"/>
      <c r="V468" s="689"/>
      <c r="W468" s="689"/>
      <c r="X468" s="689"/>
      <c r="Y468" s="689"/>
      <c r="Z468" s="689"/>
      <c r="AA468" s="689"/>
      <c r="AB468" s="689"/>
      <c r="AC468" s="689"/>
      <c r="AD468" s="689"/>
      <c r="AE468" s="689"/>
      <c r="AF468" s="689"/>
      <c r="AG468" s="689"/>
      <c r="AH468" s="689"/>
      <c r="AI468" s="689"/>
      <c r="AJ468" s="689"/>
      <c r="AK468" s="689"/>
      <c r="AL468" s="689"/>
      <c r="AM468" s="689"/>
      <c r="AN468" s="689"/>
      <c r="AO468" s="689"/>
      <c r="AP468" s="689"/>
      <c r="AQ468" s="689"/>
      <c r="AR468" s="689"/>
      <c r="AS468" s="689"/>
      <c r="AT468" s="689"/>
      <c r="AU468" s="689"/>
      <c r="AV468" s="689"/>
      <c r="AW468" s="689"/>
      <c r="AX468" s="689"/>
      <c r="AY468" s="689"/>
      <c r="AZ468" s="689"/>
      <c r="BA468" s="689"/>
      <c r="BB468" s="689"/>
      <c r="BC468" s="689"/>
      <c r="BD468" s="689"/>
      <c r="BE468" s="689"/>
      <c r="BF468" s="689"/>
      <c r="BG468" s="689"/>
      <c r="BH468" s="689"/>
      <c r="BI468" s="689"/>
      <c r="BJ468" s="689"/>
      <c r="BK468" s="689"/>
      <c r="BL468" s="689"/>
      <c r="BM468" s="689"/>
      <c r="BN468" s="689"/>
      <c r="BO468" s="689"/>
      <c r="BP468" s="689"/>
      <c r="BQ468" s="689"/>
      <c r="BR468" s="689"/>
      <c r="BS468" s="689"/>
      <c r="BT468" s="689"/>
      <c r="BU468" s="689"/>
      <c r="BV468" s="689"/>
      <c r="BW468" s="421"/>
    </row>
    <row r="469" ht="15.0" customHeight="1">
      <c r="A469" s="634"/>
      <c r="B469" s="421" t="str">
        <f>IF(ISTEXT(A469),SUMIF('Production Calendar'!$F$3:$F$171,'Garden Layout (to copy)'!$A469,'Production Calendar'!$G$3:$G$171),"")</f>
        <v/>
      </c>
      <c r="C469" s="656" t="str">
        <f t="shared" si="1"/>
        <v/>
      </c>
      <c r="D469" s="657" t="str">
        <f t="array" ref="D469">IF(ISBLANK(A469),"",XLOOKUP($A469,'Codified Game Plan'!$E$3:$E$477,'Codified Game Plan'!$G$3:$G$477,0))</f>
        <v/>
      </c>
      <c r="E469" s="657" t="str">
        <f>IF(ISBLANK(A469),"",MAXIFS('Codified Game Plan'!$I$3:$I$477,'Codified Game Plan'!$E$3:$E$477,A469))</f>
        <v/>
      </c>
      <c r="F469" s="658" t="str">
        <f t="shared" si="2"/>
        <v>      - </v>
      </c>
      <c r="G469" s="421"/>
      <c r="H469" s="421"/>
      <c r="I469" s="421"/>
      <c r="J469" s="421"/>
      <c r="K469" s="421"/>
      <c r="L469" s="421"/>
      <c r="M469" s="421"/>
      <c r="N469" s="421"/>
      <c r="O469" s="421"/>
      <c r="P469" s="421"/>
      <c r="Q469" s="421"/>
      <c r="R469" s="421"/>
      <c r="S469" s="421"/>
      <c r="T469" s="421"/>
      <c r="U469" s="689"/>
      <c r="V469" s="689"/>
      <c r="W469" s="689"/>
      <c r="X469" s="689"/>
      <c r="Y469" s="689"/>
      <c r="Z469" s="689"/>
      <c r="AA469" s="689"/>
      <c r="AB469" s="689"/>
      <c r="AC469" s="689"/>
      <c r="AD469" s="689"/>
      <c r="AE469" s="689"/>
      <c r="AF469" s="689"/>
      <c r="AG469" s="689"/>
      <c r="AH469" s="689"/>
      <c r="AI469" s="689"/>
      <c r="AJ469" s="689"/>
      <c r="AK469" s="689"/>
      <c r="AL469" s="689"/>
      <c r="AM469" s="689"/>
      <c r="AN469" s="689"/>
      <c r="AO469" s="689"/>
      <c r="AP469" s="689"/>
      <c r="AQ469" s="689"/>
      <c r="AR469" s="689"/>
      <c r="AS469" s="689"/>
      <c r="AT469" s="689"/>
      <c r="AU469" s="689"/>
      <c r="AV469" s="689"/>
      <c r="AW469" s="689"/>
      <c r="AX469" s="689"/>
      <c r="AY469" s="689"/>
      <c r="AZ469" s="689"/>
      <c r="BA469" s="689"/>
      <c r="BB469" s="689"/>
      <c r="BC469" s="689"/>
      <c r="BD469" s="689"/>
      <c r="BE469" s="689"/>
      <c r="BF469" s="689"/>
      <c r="BG469" s="689"/>
      <c r="BH469" s="689"/>
      <c r="BI469" s="689"/>
      <c r="BJ469" s="689"/>
      <c r="BK469" s="689"/>
      <c r="BL469" s="689"/>
      <c r="BM469" s="689"/>
      <c r="BN469" s="689"/>
      <c r="BO469" s="689"/>
      <c r="BP469" s="689"/>
      <c r="BQ469" s="689"/>
      <c r="BR469" s="689"/>
      <c r="BS469" s="689"/>
      <c r="BT469" s="689"/>
      <c r="BU469" s="689"/>
      <c r="BV469" s="689"/>
      <c r="BW469" s="421"/>
    </row>
    <row r="470" ht="15.0" customHeight="1">
      <c r="A470" s="634"/>
      <c r="B470" s="421" t="str">
        <f>IF(ISTEXT(A470),SUMIF('Production Calendar'!$F$3:$F$171,'Garden Layout (to copy)'!$A470,'Production Calendar'!$G$3:$G$171),"")</f>
        <v/>
      </c>
      <c r="C470" s="656" t="str">
        <f t="shared" si="1"/>
        <v/>
      </c>
      <c r="D470" s="657" t="str">
        <f t="array" ref="D470">IF(ISBLANK(A470),"",XLOOKUP($A470,'Codified Game Plan'!$E$3:$E$477,'Codified Game Plan'!$G$3:$G$477,0))</f>
        <v/>
      </c>
      <c r="E470" s="657" t="str">
        <f>IF(ISBLANK(A470),"",MAXIFS('Codified Game Plan'!$I$3:$I$477,'Codified Game Plan'!$E$3:$E$477,A470))</f>
        <v/>
      </c>
      <c r="F470" s="658" t="str">
        <f t="shared" si="2"/>
        <v>      - </v>
      </c>
      <c r="G470" s="421"/>
      <c r="H470" s="421"/>
      <c r="I470" s="421"/>
      <c r="J470" s="421"/>
      <c r="K470" s="421"/>
      <c r="L470" s="421"/>
      <c r="M470" s="421"/>
      <c r="N470" s="421"/>
      <c r="O470" s="421"/>
      <c r="P470" s="421"/>
      <c r="Q470" s="421"/>
      <c r="R470" s="421"/>
      <c r="S470" s="421"/>
      <c r="T470" s="421"/>
      <c r="U470" s="689"/>
      <c r="V470" s="689"/>
      <c r="W470" s="689"/>
      <c r="X470" s="689"/>
      <c r="Y470" s="689"/>
      <c r="Z470" s="689"/>
      <c r="AA470" s="689"/>
      <c r="AB470" s="689"/>
      <c r="AC470" s="689"/>
      <c r="AD470" s="689"/>
      <c r="AE470" s="689"/>
      <c r="AF470" s="689"/>
      <c r="AG470" s="689"/>
      <c r="AH470" s="689"/>
      <c r="AI470" s="689"/>
      <c r="AJ470" s="689"/>
      <c r="AK470" s="689"/>
      <c r="AL470" s="689"/>
      <c r="AM470" s="689"/>
      <c r="AN470" s="689"/>
      <c r="AO470" s="689"/>
      <c r="AP470" s="689"/>
      <c r="AQ470" s="689"/>
      <c r="AR470" s="689"/>
      <c r="AS470" s="689"/>
      <c r="AT470" s="689"/>
      <c r="AU470" s="689"/>
      <c r="AV470" s="689"/>
      <c r="AW470" s="689"/>
      <c r="AX470" s="689"/>
      <c r="AY470" s="689"/>
      <c r="AZ470" s="689"/>
      <c r="BA470" s="689"/>
      <c r="BB470" s="689"/>
      <c r="BC470" s="689"/>
      <c r="BD470" s="689"/>
      <c r="BE470" s="689"/>
      <c r="BF470" s="689"/>
      <c r="BG470" s="689"/>
      <c r="BH470" s="689"/>
      <c r="BI470" s="689"/>
      <c r="BJ470" s="689"/>
      <c r="BK470" s="689"/>
      <c r="BL470" s="689"/>
      <c r="BM470" s="689"/>
      <c r="BN470" s="689"/>
      <c r="BO470" s="689"/>
      <c r="BP470" s="689"/>
      <c r="BQ470" s="689"/>
      <c r="BR470" s="689"/>
      <c r="BS470" s="689"/>
      <c r="BT470" s="689"/>
      <c r="BU470" s="689"/>
      <c r="BV470" s="689"/>
      <c r="BW470" s="421"/>
    </row>
    <row r="471" ht="15.0" customHeight="1">
      <c r="A471" s="634"/>
      <c r="B471" s="421" t="str">
        <f>IF(ISTEXT(A471),SUMIF('Production Calendar'!$F$3:$F$171,'Garden Layout (to copy)'!$A471,'Production Calendar'!$G$3:$G$171),"")</f>
        <v/>
      </c>
      <c r="C471" s="656" t="str">
        <f t="shared" si="1"/>
        <v/>
      </c>
      <c r="D471" s="657" t="str">
        <f t="array" ref="D471">IF(ISBLANK(A471),"",XLOOKUP($A471,'Codified Game Plan'!$E$3:$E$477,'Codified Game Plan'!$G$3:$G$477,0))</f>
        <v/>
      </c>
      <c r="E471" s="657" t="str">
        <f>IF(ISBLANK(A471),"",MAXIFS('Codified Game Plan'!$I$3:$I$477,'Codified Game Plan'!$E$3:$E$477,A471))</f>
        <v/>
      </c>
      <c r="F471" s="658" t="str">
        <f t="shared" si="2"/>
        <v>      - </v>
      </c>
      <c r="G471" s="421"/>
      <c r="H471" s="421"/>
      <c r="I471" s="421"/>
      <c r="J471" s="421"/>
      <c r="K471" s="421"/>
      <c r="L471" s="421"/>
      <c r="M471" s="421"/>
      <c r="N471" s="421"/>
      <c r="O471" s="421"/>
      <c r="P471" s="421"/>
      <c r="Q471" s="421"/>
      <c r="R471" s="421"/>
      <c r="S471" s="421"/>
      <c r="T471" s="421"/>
      <c r="U471" s="689"/>
      <c r="V471" s="689"/>
      <c r="W471" s="689"/>
      <c r="X471" s="689"/>
      <c r="Y471" s="689"/>
      <c r="Z471" s="689"/>
      <c r="AA471" s="689"/>
      <c r="AB471" s="689"/>
      <c r="AC471" s="689"/>
      <c r="AD471" s="689"/>
      <c r="AE471" s="689"/>
      <c r="AF471" s="689"/>
      <c r="AG471" s="689"/>
      <c r="AH471" s="689"/>
      <c r="AI471" s="689"/>
      <c r="AJ471" s="689"/>
      <c r="AK471" s="689"/>
      <c r="AL471" s="689"/>
      <c r="AM471" s="689"/>
      <c r="AN471" s="689"/>
      <c r="AO471" s="689"/>
      <c r="AP471" s="689"/>
      <c r="AQ471" s="689"/>
      <c r="AR471" s="689"/>
      <c r="AS471" s="689"/>
      <c r="AT471" s="689"/>
      <c r="AU471" s="689"/>
      <c r="AV471" s="689"/>
      <c r="AW471" s="689"/>
      <c r="AX471" s="689"/>
      <c r="AY471" s="689"/>
      <c r="AZ471" s="689"/>
      <c r="BA471" s="689"/>
      <c r="BB471" s="689"/>
      <c r="BC471" s="689"/>
      <c r="BD471" s="689"/>
      <c r="BE471" s="689"/>
      <c r="BF471" s="689"/>
      <c r="BG471" s="689"/>
      <c r="BH471" s="689"/>
      <c r="BI471" s="689"/>
      <c r="BJ471" s="689"/>
      <c r="BK471" s="689"/>
      <c r="BL471" s="689"/>
      <c r="BM471" s="689"/>
      <c r="BN471" s="689"/>
      <c r="BO471" s="689"/>
      <c r="BP471" s="689"/>
      <c r="BQ471" s="689"/>
      <c r="BR471" s="689"/>
      <c r="BS471" s="689"/>
      <c r="BT471" s="689"/>
      <c r="BU471" s="689"/>
      <c r="BV471" s="689"/>
      <c r="BW471" s="421"/>
    </row>
    <row r="472" ht="15.0" customHeight="1">
      <c r="A472" s="634"/>
      <c r="B472" s="421" t="str">
        <f>IF(ISTEXT(A472),SUMIF('Production Calendar'!$F$3:$F$171,'Garden Layout (to copy)'!$A472,'Production Calendar'!$G$3:$G$171),"")</f>
        <v/>
      </c>
      <c r="C472" s="656" t="str">
        <f t="shared" si="1"/>
        <v/>
      </c>
      <c r="D472" s="657" t="str">
        <f t="array" ref="D472">IF(ISBLANK(A472),"",XLOOKUP($A472,'Codified Game Plan'!$E$3:$E$477,'Codified Game Plan'!$G$3:$G$477,0))</f>
        <v/>
      </c>
      <c r="E472" s="657" t="str">
        <f>IF(ISBLANK(A472),"",MAXIFS('Codified Game Plan'!$I$3:$I$477,'Codified Game Plan'!$E$3:$E$477,A472))</f>
        <v/>
      </c>
      <c r="F472" s="658" t="str">
        <f t="shared" si="2"/>
        <v>      - </v>
      </c>
      <c r="G472" s="421"/>
      <c r="H472" s="421"/>
      <c r="I472" s="421"/>
      <c r="J472" s="421"/>
      <c r="K472" s="421"/>
      <c r="L472" s="421"/>
      <c r="M472" s="421"/>
      <c r="N472" s="421"/>
      <c r="O472" s="421"/>
      <c r="P472" s="421"/>
      <c r="Q472" s="421"/>
      <c r="R472" s="421"/>
      <c r="S472" s="421"/>
      <c r="T472" s="421"/>
      <c r="U472" s="689"/>
      <c r="V472" s="689"/>
      <c r="W472" s="689"/>
      <c r="X472" s="689"/>
      <c r="Y472" s="689"/>
      <c r="Z472" s="689"/>
      <c r="AA472" s="689"/>
      <c r="AB472" s="689"/>
      <c r="AC472" s="689"/>
      <c r="AD472" s="689"/>
      <c r="AE472" s="689"/>
      <c r="AF472" s="689"/>
      <c r="AG472" s="689"/>
      <c r="AH472" s="689"/>
      <c r="AI472" s="689"/>
      <c r="AJ472" s="689"/>
      <c r="AK472" s="689"/>
      <c r="AL472" s="689"/>
      <c r="AM472" s="689"/>
      <c r="AN472" s="689"/>
      <c r="AO472" s="689"/>
      <c r="AP472" s="689"/>
      <c r="AQ472" s="689"/>
      <c r="AR472" s="689"/>
      <c r="AS472" s="689"/>
      <c r="AT472" s="689"/>
      <c r="AU472" s="689"/>
      <c r="AV472" s="689"/>
      <c r="AW472" s="689"/>
      <c r="AX472" s="689"/>
      <c r="AY472" s="689"/>
      <c r="AZ472" s="689"/>
      <c r="BA472" s="689"/>
      <c r="BB472" s="689"/>
      <c r="BC472" s="689"/>
      <c r="BD472" s="689"/>
      <c r="BE472" s="689"/>
      <c r="BF472" s="689"/>
      <c r="BG472" s="689"/>
      <c r="BH472" s="689"/>
      <c r="BI472" s="689"/>
      <c r="BJ472" s="689"/>
      <c r="BK472" s="689"/>
      <c r="BL472" s="689"/>
      <c r="BM472" s="689"/>
      <c r="BN472" s="689"/>
      <c r="BO472" s="689"/>
      <c r="BP472" s="689"/>
      <c r="BQ472" s="689"/>
      <c r="BR472" s="689"/>
      <c r="BS472" s="689"/>
      <c r="BT472" s="689"/>
      <c r="BU472" s="689"/>
      <c r="BV472" s="689"/>
      <c r="BW472" s="421"/>
    </row>
    <row r="473" ht="15.0" customHeight="1">
      <c r="A473" s="634"/>
      <c r="B473" s="421" t="str">
        <f>IF(ISTEXT(A473),SUMIF('Production Calendar'!$F$3:$F$171,'Garden Layout (to copy)'!$A473,'Production Calendar'!$G$3:$G$171),"")</f>
        <v/>
      </c>
      <c r="C473" s="656" t="str">
        <f t="shared" si="1"/>
        <v/>
      </c>
      <c r="D473" s="657" t="str">
        <f t="array" ref="D473">IF(ISBLANK(A473),"",XLOOKUP($A473,'Codified Game Plan'!$E$3:$E$477,'Codified Game Plan'!$G$3:$G$477,0))</f>
        <v/>
      </c>
      <c r="E473" s="657" t="str">
        <f>IF(ISBLANK(A473),"",MAXIFS('Codified Game Plan'!$I$3:$I$477,'Codified Game Plan'!$E$3:$E$477,A473))</f>
        <v/>
      </c>
      <c r="F473" s="658" t="str">
        <f t="shared" si="2"/>
        <v>      - </v>
      </c>
      <c r="G473" s="421"/>
      <c r="H473" s="421"/>
      <c r="I473" s="421"/>
      <c r="J473" s="421"/>
      <c r="K473" s="421"/>
      <c r="L473" s="421"/>
      <c r="M473" s="421"/>
      <c r="N473" s="421"/>
      <c r="O473" s="421"/>
      <c r="P473" s="421"/>
      <c r="Q473" s="421"/>
      <c r="R473" s="421"/>
      <c r="S473" s="421"/>
      <c r="T473" s="421"/>
      <c r="U473" s="689"/>
      <c r="V473" s="689"/>
      <c r="W473" s="689"/>
      <c r="X473" s="689"/>
      <c r="Y473" s="689"/>
      <c r="Z473" s="689"/>
      <c r="AA473" s="689"/>
      <c r="AB473" s="689"/>
      <c r="AC473" s="689"/>
      <c r="AD473" s="689"/>
      <c r="AE473" s="689"/>
      <c r="AF473" s="689"/>
      <c r="AG473" s="689"/>
      <c r="AH473" s="689"/>
      <c r="AI473" s="689"/>
      <c r="AJ473" s="689"/>
      <c r="AK473" s="689"/>
      <c r="AL473" s="689"/>
      <c r="AM473" s="689"/>
      <c r="AN473" s="689"/>
      <c r="AO473" s="689"/>
      <c r="AP473" s="689"/>
      <c r="AQ473" s="689"/>
      <c r="AR473" s="689"/>
      <c r="AS473" s="689"/>
      <c r="AT473" s="689"/>
      <c r="AU473" s="689"/>
      <c r="AV473" s="689"/>
      <c r="AW473" s="689"/>
      <c r="AX473" s="689"/>
      <c r="AY473" s="689"/>
      <c r="AZ473" s="689"/>
      <c r="BA473" s="689"/>
      <c r="BB473" s="689"/>
      <c r="BC473" s="689"/>
      <c r="BD473" s="689"/>
      <c r="BE473" s="689"/>
      <c r="BF473" s="689"/>
      <c r="BG473" s="689"/>
      <c r="BH473" s="689"/>
      <c r="BI473" s="689"/>
      <c r="BJ473" s="689"/>
      <c r="BK473" s="689"/>
      <c r="BL473" s="689"/>
      <c r="BM473" s="689"/>
      <c r="BN473" s="689"/>
      <c r="BO473" s="689"/>
      <c r="BP473" s="689"/>
      <c r="BQ473" s="689"/>
      <c r="BR473" s="689"/>
      <c r="BS473" s="689"/>
      <c r="BT473" s="689"/>
      <c r="BU473" s="689"/>
      <c r="BV473" s="689"/>
      <c r="BW473" s="421"/>
    </row>
    <row r="474" ht="15.0" customHeight="1">
      <c r="A474" s="634"/>
      <c r="B474" s="421" t="str">
        <f>IF(ISTEXT(A474),SUMIF('Production Calendar'!$F$3:$F$171,'Garden Layout (to copy)'!$A474,'Production Calendar'!$G$3:$G$171),"")</f>
        <v/>
      </c>
      <c r="C474" s="656" t="str">
        <f t="shared" si="1"/>
        <v/>
      </c>
      <c r="D474" s="657" t="str">
        <f t="array" ref="D474">IF(ISBLANK(A474),"",XLOOKUP($A474,'Codified Game Plan'!$E$3:$E$477,'Codified Game Plan'!$G$3:$G$477,0))</f>
        <v/>
      </c>
      <c r="E474" s="657" t="str">
        <f>IF(ISBLANK(A474),"",MAXIFS('Codified Game Plan'!$I$3:$I$477,'Codified Game Plan'!$E$3:$E$477,A474))</f>
        <v/>
      </c>
      <c r="F474" s="658" t="str">
        <f t="shared" si="2"/>
        <v>      - </v>
      </c>
      <c r="G474" s="421"/>
      <c r="H474" s="421"/>
      <c r="I474" s="421"/>
      <c r="J474" s="421"/>
      <c r="K474" s="421"/>
      <c r="L474" s="421"/>
      <c r="M474" s="421"/>
      <c r="N474" s="421"/>
      <c r="O474" s="421"/>
      <c r="P474" s="421"/>
      <c r="Q474" s="421"/>
      <c r="R474" s="421"/>
      <c r="S474" s="421"/>
      <c r="T474" s="421"/>
      <c r="U474" s="689"/>
      <c r="V474" s="689"/>
      <c r="W474" s="689"/>
      <c r="X474" s="689"/>
      <c r="Y474" s="689"/>
      <c r="Z474" s="689"/>
      <c r="AA474" s="689"/>
      <c r="AB474" s="689"/>
      <c r="AC474" s="689"/>
      <c r="AD474" s="689"/>
      <c r="AE474" s="689"/>
      <c r="AF474" s="689"/>
      <c r="AG474" s="689"/>
      <c r="AH474" s="689"/>
      <c r="AI474" s="689"/>
      <c r="AJ474" s="689"/>
      <c r="AK474" s="689"/>
      <c r="AL474" s="689"/>
      <c r="AM474" s="689"/>
      <c r="AN474" s="689"/>
      <c r="AO474" s="689"/>
      <c r="AP474" s="689"/>
      <c r="AQ474" s="689"/>
      <c r="AR474" s="689"/>
      <c r="AS474" s="689"/>
      <c r="AT474" s="689"/>
      <c r="AU474" s="689"/>
      <c r="AV474" s="689"/>
      <c r="AW474" s="689"/>
      <c r="AX474" s="689"/>
      <c r="AY474" s="689"/>
      <c r="AZ474" s="689"/>
      <c r="BA474" s="689"/>
      <c r="BB474" s="689"/>
      <c r="BC474" s="689"/>
      <c r="BD474" s="689"/>
      <c r="BE474" s="689"/>
      <c r="BF474" s="689"/>
      <c r="BG474" s="689"/>
      <c r="BH474" s="689"/>
      <c r="BI474" s="689"/>
      <c r="BJ474" s="689"/>
      <c r="BK474" s="689"/>
      <c r="BL474" s="689"/>
      <c r="BM474" s="689"/>
      <c r="BN474" s="689"/>
      <c r="BO474" s="689"/>
      <c r="BP474" s="689"/>
      <c r="BQ474" s="689"/>
      <c r="BR474" s="689"/>
      <c r="BS474" s="689"/>
      <c r="BT474" s="689"/>
      <c r="BU474" s="689"/>
      <c r="BV474" s="689"/>
      <c r="BW474" s="421"/>
    </row>
    <row r="475" ht="15.0" customHeight="1">
      <c r="A475" s="634"/>
      <c r="B475" s="421" t="str">
        <f>IF(ISTEXT(A475),SUMIF('Production Calendar'!$F$3:$F$171,'Garden Layout (to copy)'!$A475,'Production Calendar'!$G$3:$G$171),"")</f>
        <v/>
      </c>
      <c r="C475" s="656" t="str">
        <f t="shared" si="1"/>
        <v/>
      </c>
      <c r="D475" s="657" t="str">
        <f t="array" ref="D475">IF(ISBLANK(A475),"",XLOOKUP($A475,'Codified Game Plan'!$E$3:$E$477,'Codified Game Plan'!$G$3:$G$477,0))</f>
        <v/>
      </c>
      <c r="E475" s="657" t="str">
        <f>IF(ISBLANK(A475),"",MAXIFS('Codified Game Plan'!$I$3:$I$477,'Codified Game Plan'!$E$3:$E$477,A475))</f>
        <v/>
      </c>
      <c r="F475" s="658" t="str">
        <f t="shared" si="2"/>
        <v>      - </v>
      </c>
      <c r="G475" s="421"/>
      <c r="H475" s="421"/>
      <c r="I475" s="421"/>
      <c r="J475" s="421"/>
      <c r="K475" s="421"/>
      <c r="L475" s="421"/>
      <c r="M475" s="421"/>
      <c r="N475" s="421"/>
      <c r="O475" s="421"/>
      <c r="P475" s="421"/>
      <c r="Q475" s="421"/>
      <c r="R475" s="421"/>
      <c r="S475" s="421"/>
      <c r="T475" s="421"/>
      <c r="U475" s="689"/>
      <c r="V475" s="689"/>
      <c r="W475" s="689"/>
      <c r="X475" s="689"/>
      <c r="Y475" s="689"/>
      <c r="Z475" s="689"/>
      <c r="AA475" s="689"/>
      <c r="AB475" s="689"/>
      <c r="AC475" s="689"/>
      <c r="AD475" s="689"/>
      <c r="AE475" s="689"/>
      <c r="AF475" s="689"/>
      <c r="AG475" s="689"/>
      <c r="AH475" s="689"/>
      <c r="AI475" s="689"/>
      <c r="AJ475" s="689"/>
      <c r="AK475" s="689"/>
      <c r="AL475" s="689"/>
      <c r="AM475" s="689"/>
      <c r="AN475" s="689"/>
      <c r="AO475" s="689"/>
      <c r="AP475" s="689"/>
      <c r="AQ475" s="689"/>
      <c r="AR475" s="689"/>
      <c r="AS475" s="689"/>
      <c r="AT475" s="689"/>
      <c r="AU475" s="689"/>
      <c r="AV475" s="689"/>
      <c r="AW475" s="689"/>
      <c r="AX475" s="689"/>
      <c r="AY475" s="689"/>
      <c r="AZ475" s="689"/>
      <c r="BA475" s="689"/>
      <c r="BB475" s="689"/>
      <c r="BC475" s="689"/>
      <c r="BD475" s="689"/>
      <c r="BE475" s="689"/>
      <c r="BF475" s="689"/>
      <c r="BG475" s="689"/>
      <c r="BH475" s="689"/>
      <c r="BI475" s="689"/>
      <c r="BJ475" s="689"/>
      <c r="BK475" s="689"/>
      <c r="BL475" s="689"/>
      <c r="BM475" s="689"/>
      <c r="BN475" s="689"/>
      <c r="BO475" s="689"/>
      <c r="BP475" s="689"/>
      <c r="BQ475" s="689"/>
      <c r="BR475" s="689"/>
      <c r="BS475" s="689"/>
      <c r="BT475" s="689"/>
      <c r="BU475" s="689"/>
      <c r="BV475" s="689"/>
      <c r="BW475" s="421"/>
    </row>
    <row r="476" ht="15.0" customHeight="1">
      <c r="A476" s="634"/>
      <c r="B476" s="421" t="str">
        <f>IF(ISTEXT(A476),SUMIF('Production Calendar'!$F$3:$F$171,'Garden Layout (to copy)'!$A476,'Production Calendar'!$G$3:$G$171),"")</f>
        <v/>
      </c>
      <c r="C476" s="656" t="str">
        <f t="shared" si="1"/>
        <v/>
      </c>
      <c r="D476" s="657" t="str">
        <f t="array" ref="D476">IF(ISBLANK(A476),"",XLOOKUP($A476,'Codified Game Plan'!$E$3:$E$477,'Codified Game Plan'!$G$3:$G$477,0))</f>
        <v/>
      </c>
      <c r="E476" s="657" t="str">
        <f>IF(ISBLANK(A476),"",MAXIFS('Codified Game Plan'!$I$3:$I$477,'Codified Game Plan'!$E$3:$E$477,A476))</f>
        <v/>
      </c>
      <c r="F476" s="658" t="str">
        <f t="shared" si="2"/>
        <v>      - </v>
      </c>
      <c r="G476" s="421"/>
      <c r="H476" s="421"/>
      <c r="I476" s="421"/>
      <c r="J476" s="421"/>
      <c r="K476" s="421"/>
      <c r="L476" s="421"/>
      <c r="M476" s="421"/>
      <c r="N476" s="421"/>
      <c r="O476" s="421"/>
      <c r="P476" s="421"/>
      <c r="Q476" s="421"/>
      <c r="R476" s="421"/>
      <c r="S476" s="421"/>
      <c r="T476" s="421"/>
      <c r="U476" s="689"/>
      <c r="V476" s="689"/>
      <c r="W476" s="689"/>
      <c r="X476" s="689"/>
      <c r="Y476" s="689"/>
      <c r="Z476" s="689"/>
      <c r="AA476" s="689"/>
      <c r="AB476" s="689"/>
      <c r="AC476" s="689"/>
      <c r="AD476" s="689"/>
      <c r="AE476" s="689"/>
      <c r="AF476" s="689"/>
      <c r="AG476" s="689"/>
      <c r="AH476" s="689"/>
      <c r="AI476" s="689"/>
      <c r="AJ476" s="689"/>
      <c r="AK476" s="689"/>
      <c r="AL476" s="689"/>
      <c r="AM476" s="689"/>
      <c r="AN476" s="689"/>
      <c r="AO476" s="689"/>
      <c r="AP476" s="689"/>
      <c r="AQ476" s="689"/>
      <c r="AR476" s="689"/>
      <c r="AS476" s="689"/>
      <c r="AT476" s="689"/>
      <c r="AU476" s="689"/>
      <c r="AV476" s="689"/>
      <c r="AW476" s="689"/>
      <c r="AX476" s="689"/>
      <c r="AY476" s="689"/>
      <c r="AZ476" s="689"/>
      <c r="BA476" s="689"/>
      <c r="BB476" s="689"/>
      <c r="BC476" s="689"/>
      <c r="BD476" s="689"/>
      <c r="BE476" s="689"/>
      <c r="BF476" s="689"/>
      <c r="BG476" s="689"/>
      <c r="BH476" s="689"/>
      <c r="BI476" s="689"/>
      <c r="BJ476" s="689"/>
      <c r="BK476" s="689"/>
      <c r="BL476" s="689"/>
      <c r="BM476" s="689"/>
      <c r="BN476" s="689"/>
      <c r="BO476" s="689"/>
      <c r="BP476" s="689"/>
      <c r="BQ476" s="689"/>
      <c r="BR476" s="689"/>
      <c r="BS476" s="689"/>
      <c r="BT476" s="689"/>
      <c r="BU476" s="689"/>
      <c r="BV476" s="689"/>
      <c r="BW476" s="421"/>
    </row>
    <row r="477" ht="15.0" customHeight="1">
      <c r="A477" s="634"/>
      <c r="B477" s="421" t="str">
        <f>IF(ISTEXT(A477),SUMIF('Production Calendar'!$F$3:$F$171,'Garden Layout (to copy)'!$A477,'Production Calendar'!$G$3:$G$171),"")</f>
        <v/>
      </c>
      <c r="C477" s="656" t="str">
        <f t="shared" si="1"/>
        <v/>
      </c>
      <c r="D477" s="657" t="str">
        <f t="array" ref="D477">IF(ISBLANK(A477),"",XLOOKUP($A477,'Codified Game Plan'!$E$3:$E$477,'Codified Game Plan'!$G$3:$G$477,0))</f>
        <v/>
      </c>
      <c r="E477" s="657" t="str">
        <f>IF(ISBLANK(A477),"",MAXIFS('Codified Game Plan'!$I$3:$I$477,'Codified Game Plan'!$E$3:$E$477,A477))</f>
        <v/>
      </c>
      <c r="F477" s="658" t="str">
        <f t="shared" si="2"/>
        <v>      - </v>
      </c>
      <c r="G477" s="421"/>
      <c r="H477" s="421"/>
      <c r="I477" s="421"/>
      <c r="J477" s="421"/>
      <c r="K477" s="421"/>
      <c r="L477" s="421"/>
      <c r="M477" s="421"/>
      <c r="N477" s="421"/>
      <c r="O477" s="421"/>
      <c r="P477" s="421"/>
      <c r="Q477" s="421"/>
      <c r="R477" s="421"/>
      <c r="S477" s="421"/>
      <c r="T477" s="421"/>
      <c r="U477" s="689"/>
      <c r="V477" s="689"/>
      <c r="W477" s="689"/>
      <c r="X477" s="689"/>
      <c r="Y477" s="689"/>
      <c r="Z477" s="689"/>
      <c r="AA477" s="689"/>
      <c r="AB477" s="689"/>
      <c r="AC477" s="689"/>
      <c r="AD477" s="689"/>
      <c r="AE477" s="689"/>
      <c r="AF477" s="689"/>
      <c r="AG477" s="689"/>
      <c r="AH477" s="689"/>
      <c r="AI477" s="689"/>
      <c r="AJ477" s="689"/>
      <c r="AK477" s="689"/>
      <c r="AL477" s="689"/>
      <c r="AM477" s="689"/>
      <c r="AN477" s="689"/>
      <c r="AO477" s="689"/>
      <c r="AP477" s="689"/>
      <c r="AQ477" s="689"/>
      <c r="AR477" s="689"/>
      <c r="AS477" s="689"/>
      <c r="AT477" s="689"/>
      <c r="AU477" s="689"/>
      <c r="AV477" s="689"/>
      <c r="AW477" s="689"/>
      <c r="AX477" s="689"/>
      <c r="AY477" s="689"/>
      <c r="AZ477" s="689"/>
      <c r="BA477" s="689"/>
      <c r="BB477" s="689"/>
      <c r="BC477" s="689"/>
      <c r="BD477" s="689"/>
      <c r="BE477" s="689"/>
      <c r="BF477" s="689"/>
      <c r="BG477" s="689"/>
      <c r="BH477" s="689"/>
      <c r="BI477" s="689"/>
      <c r="BJ477" s="689"/>
      <c r="BK477" s="689"/>
      <c r="BL477" s="689"/>
      <c r="BM477" s="689"/>
      <c r="BN477" s="689"/>
      <c r="BO477" s="689"/>
      <c r="BP477" s="689"/>
      <c r="BQ477" s="689"/>
      <c r="BR477" s="689"/>
      <c r="BS477" s="689"/>
      <c r="BT477" s="689"/>
      <c r="BU477" s="689"/>
      <c r="BV477" s="689"/>
      <c r="BW477" s="421"/>
    </row>
    <row r="478" ht="15.0" customHeight="1">
      <c r="A478" s="634"/>
      <c r="B478" s="421" t="str">
        <f>IF(ISTEXT(A478),SUMIF('Production Calendar'!$F$3:$F$171,'Garden Layout (to copy)'!$A478,'Production Calendar'!$G$3:$G$171),"")</f>
        <v/>
      </c>
      <c r="C478" s="656" t="str">
        <f t="shared" si="1"/>
        <v/>
      </c>
      <c r="D478" s="657" t="str">
        <f t="array" ref="D478">IF(ISBLANK(A478),"",XLOOKUP($A478,'Codified Game Plan'!$E$3:$E$477,'Codified Game Plan'!$G$3:$G$477,0))</f>
        <v/>
      </c>
      <c r="E478" s="657" t="str">
        <f>IF(ISBLANK(A478),"",MAXIFS('Codified Game Plan'!$I$3:$I$477,'Codified Game Plan'!$E$3:$E$477,A478))</f>
        <v/>
      </c>
      <c r="F478" s="658" t="str">
        <f t="shared" si="2"/>
        <v>      - </v>
      </c>
      <c r="G478" s="421"/>
      <c r="H478" s="421"/>
      <c r="I478" s="421"/>
      <c r="J478" s="421"/>
      <c r="K478" s="421"/>
      <c r="L478" s="421"/>
      <c r="M478" s="421"/>
      <c r="N478" s="421"/>
      <c r="O478" s="421"/>
      <c r="P478" s="421"/>
      <c r="Q478" s="421"/>
      <c r="R478" s="421"/>
      <c r="S478" s="421"/>
      <c r="T478" s="421"/>
      <c r="U478" s="689"/>
      <c r="V478" s="689"/>
      <c r="W478" s="689"/>
      <c r="X478" s="689"/>
      <c r="Y478" s="689"/>
      <c r="Z478" s="689"/>
      <c r="AA478" s="689"/>
      <c r="AB478" s="689"/>
      <c r="AC478" s="689"/>
      <c r="AD478" s="689"/>
      <c r="AE478" s="689"/>
      <c r="AF478" s="689"/>
      <c r="AG478" s="689"/>
      <c r="AH478" s="689"/>
      <c r="AI478" s="689"/>
      <c r="AJ478" s="689"/>
      <c r="AK478" s="689"/>
      <c r="AL478" s="689"/>
      <c r="AM478" s="689"/>
      <c r="AN478" s="689"/>
      <c r="AO478" s="689"/>
      <c r="AP478" s="689"/>
      <c r="AQ478" s="689"/>
      <c r="AR478" s="689"/>
      <c r="AS478" s="689"/>
      <c r="AT478" s="689"/>
      <c r="AU478" s="689"/>
      <c r="AV478" s="689"/>
      <c r="AW478" s="689"/>
      <c r="AX478" s="689"/>
      <c r="AY478" s="689"/>
      <c r="AZ478" s="689"/>
      <c r="BA478" s="689"/>
      <c r="BB478" s="689"/>
      <c r="BC478" s="689"/>
      <c r="BD478" s="689"/>
      <c r="BE478" s="689"/>
      <c r="BF478" s="689"/>
      <c r="BG478" s="689"/>
      <c r="BH478" s="689"/>
      <c r="BI478" s="689"/>
      <c r="BJ478" s="689"/>
      <c r="BK478" s="689"/>
      <c r="BL478" s="689"/>
      <c r="BM478" s="689"/>
      <c r="BN478" s="689"/>
      <c r="BO478" s="689"/>
      <c r="BP478" s="689"/>
      <c r="BQ478" s="689"/>
      <c r="BR478" s="689"/>
      <c r="BS478" s="689"/>
      <c r="BT478" s="689"/>
      <c r="BU478" s="689"/>
      <c r="BV478" s="689"/>
      <c r="BW478" s="421"/>
    </row>
    <row r="479" ht="15.0" customHeight="1">
      <c r="A479" s="634"/>
      <c r="B479" s="421" t="str">
        <f>IF(ISTEXT(A479),SUMIF('Production Calendar'!$F$3:$F$171,'Garden Layout (to copy)'!$A479,'Production Calendar'!$G$3:$G$171),"")</f>
        <v/>
      </c>
      <c r="C479" s="656" t="str">
        <f t="shared" si="1"/>
        <v/>
      </c>
      <c r="D479" s="657" t="str">
        <f t="array" ref="D479">IF(ISBLANK(A479),"",XLOOKUP($A479,'Codified Game Plan'!$E$3:$E$477,'Codified Game Plan'!$G$3:$G$477,0))</f>
        <v/>
      </c>
      <c r="E479" s="657" t="str">
        <f>IF(ISBLANK(A479),"",MAXIFS('Codified Game Plan'!$I$3:$I$477,'Codified Game Plan'!$E$3:$E$477,A479))</f>
        <v/>
      </c>
      <c r="F479" s="658" t="str">
        <f t="shared" si="2"/>
        <v>      - </v>
      </c>
      <c r="G479" s="421"/>
      <c r="H479" s="421"/>
      <c r="I479" s="421"/>
      <c r="J479" s="421"/>
      <c r="K479" s="421"/>
      <c r="L479" s="421"/>
      <c r="M479" s="421"/>
      <c r="N479" s="421"/>
      <c r="O479" s="421"/>
      <c r="P479" s="421"/>
      <c r="Q479" s="421"/>
      <c r="R479" s="421"/>
      <c r="S479" s="421"/>
      <c r="T479" s="421"/>
      <c r="U479" s="689"/>
      <c r="V479" s="689"/>
      <c r="W479" s="689"/>
      <c r="X479" s="689"/>
      <c r="Y479" s="689"/>
      <c r="Z479" s="689"/>
      <c r="AA479" s="689"/>
      <c r="AB479" s="689"/>
      <c r="AC479" s="689"/>
      <c r="AD479" s="689"/>
      <c r="AE479" s="689"/>
      <c r="AF479" s="689"/>
      <c r="AG479" s="689"/>
      <c r="AH479" s="689"/>
      <c r="AI479" s="689"/>
      <c r="AJ479" s="689"/>
      <c r="AK479" s="689"/>
      <c r="AL479" s="689"/>
      <c r="AM479" s="689"/>
      <c r="AN479" s="689"/>
      <c r="AO479" s="689"/>
      <c r="AP479" s="689"/>
      <c r="AQ479" s="689"/>
      <c r="AR479" s="689"/>
      <c r="AS479" s="689"/>
      <c r="AT479" s="689"/>
      <c r="AU479" s="689"/>
      <c r="AV479" s="689"/>
      <c r="AW479" s="689"/>
      <c r="AX479" s="689"/>
      <c r="AY479" s="689"/>
      <c r="AZ479" s="689"/>
      <c r="BA479" s="689"/>
      <c r="BB479" s="689"/>
      <c r="BC479" s="689"/>
      <c r="BD479" s="689"/>
      <c r="BE479" s="689"/>
      <c r="BF479" s="689"/>
      <c r="BG479" s="689"/>
      <c r="BH479" s="689"/>
      <c r="BI479" s="689"/>
      <c r="BJ479" s="689"/>
      <c r="BK479" s="689"/>
      <c r="BL479" s="689"/>
      <c r="BM479" s="689"/>
      <c r="BN479" s="689"/>
      <c r="BO479" s="689"/>
      <c r="BP479" s="689"/>
      <c r="BQ479" s="689"/>
      <c r="BR479" s="689"/>
      <c r="BS479" s="689"/>
      <c r="BT479" s="689"/>
      <c r="BU479" s="689"/>
      <c r="BV479" s="689"/>
      <c r="BW479" s="421"/>
    </row>
    <row r="480" ht="15.0" customHeight="1">
      <c r="A480" s="634"/>
      <c r="B480" s="421" t="str">
        <f>IF(ISTEXT(A480),SUMIF('Production Calendar'!$F$3:$F$171,'Garden Layout (to copy)'!$A480,'Production Calendar'!$G$3:$G$171),"")</f>
        <v/>
      </c>
      <c r="C480" s="656" t="str">
        <f t="shared" si="1"/>
        <v/>
      </c>
      <c r="D480" s="657" t="str">
        <f t="array" ref="D480">IF(ISBLANK(A480),"",XLOOKUP($A480,'Codified Game Plan'!$E$3:$E$477,'Codified Game Plan'!$G$3:$G$477,0))</f>
        <v/>
      </c>
      <c r="E480" s="657" t="str">
        <f>IF(ISBLANK(A480),"",MAXIFS('Codified Game Plan'!$I$3:$I$477,'Codified Game Plan'!$E$3:$E$477,A480))</f>
        <v/>
      </c>
      <c r="F480" s="658" t="str">
        <f t="shared" si="2"/>
        <v>      - </v>
      </c>
      <c r="G480" s="421"/>
      <c r="H480" s="421"/>
      <c r="I480" s="421"/>
      <c r="J480" s="421"/>
      <c r="K480" s="421"/>
      <c r="L480" s="421"/>
      <c r="M480" s="421"/>
      <c r="N480" s="421"/>
      <c r="O480" s="421"/>
      <c r="P480" s="421"/>
      <c r="Q480" s="421"/>
      <c r="R480" s="421"/>
      <c r="S480" s="421"/>
      <c r="T480" s="421"/>
      <c r="U480" s="689"/>
      <c r="V480" s="689"/>
      <c r="W480" s="689"/>
      <c r="X480" s="689"/>
      <c r="Y480" s="689"/>
      <c r="Z480" s="689"/>
      <c r="AA480" s="689"/>
      <c r="AB480" s="689"/>
      <c r="AC480" s="689"/>
      <c r="AD480" s="689"/>
      <c r="AE480" s="689"/>
      <c r="AF480" s="689"/>
      <c r="AG480" s="689"/>
      <c r="AH480" s="689"/>
      <c r="AI480" s="689"/>
      <c r="AJ480" s="689"/>
      <c r="AK480" s="689"/>
      <c r="AL480" s="689"/>
      <c r="AM480" s="689"/>
      <c r="AN480" s="689"/>
      <c r="AO480" s="689"/>
      <c r="AP480" s="689"/>
      <c r="AQ480" s="689"/>
      <c r="AR480" s="689"/>
      <c r="AS480" s="689"/>
      <c r="AT480" s="689"/>
      <c r="AU480" s="689"/>
      <c r="AV480" s="689"/>
      <c r="AW480" s="689"/>
      <c r="AX480" s="689"/>
      <c r="AY480" s="689"/>
      <c r="AZ480" s="689"/>
      <c r="BA480" s="689"/>
      <c r="BB480" s="689"/>
      <c r="BC480" s="689"/>
      <c r="BD480" s="689"/>
      <c r="BE480" s="689"/>
      <c r="BF480" s="689"/>
      <c r="BG480" s="689"/>
      <c r="BH480" s="689"/>
      <c r="BI480" s="689"/>
      <c r="BJ480" s="689"/>
      <c r="BK480" s="689"/>
      <c r="BL480" s="689"/>
      <c r="BM480" s="689"/>
      <c r="BN480" s="689"/>
      <c r="BO480" s="689"/>
      <c r="BP480" s="689"/>
      <c r="BQ480" s="689"/>
      <c r="BR480" s="689"/>
      <c r="BS480" s="689"/>
      <c r="BT480" s="689"/>
      <c r="BU480" s="689"/>
      <c r="BV480" s="689"/>
      <c r="BW480" s="421"/>
    </row>
    <row r="481" ht="15.0" customHeight="1">
      <c r="A481" s="634"/>
      <c r="B481" s="421" t="str">
        <f>IF(ISTEXT(A481),SUMIF('Production Calendar'!$F$3:$F$171,'Garden Layout (to copy)'!$A481,'Production Calendar'!$G$3:$G$171),"")</f>
        <v/>
      </c>
      <c r="C481" s="656" t="str">
        <f t="shared" si="1"/>
        <v/>
      </c>
      <c r="D481" s="657" t="str">
        <f t="array" ref="D481">IF(ISBLANK(A481),"",XLOOKUP($A481,'Codified Game Plan'!$E$3:$E$477,'Codified Game Plan'!$G$3:$G$477,0))</f>
        <v/>
      </c>
      <c r="E481" s="657" t="str">
        <f>IF(ISBLANK(A481),"",MAXIFS('Codified Game Plan'!$I$3:$I$477,'Codified Game Plan'!$E$3:$E$477,A481))</f>
        <v/>
      </c>
      <c r="F481" s="658" t="str">
        <f t="shared" si="2"/>
        <v>      - </v>
      </c>
      <c r="G481" s="421"/>
      <c r="H481" s="421"/>
      <c r="I481" s="421"/>
      <c r="J481" s="421"/>
      <c r="K481" s="421"/>
      <c r="L481" s="421"/>
      <c r="M481" s="421"/>
      <c r="N481" s="421"/>
      <c r="O481" s="421"/>
      <c r="P481" s="421"/>
      <c r="Q481" s="421"/>
      <c r="R481" s="421"/>
      <c r="S481" s="421"/>
      <c r="T481" s="421"/>
      <c r="U481" s="689"/>
      <c r="V481" s="689"/>
      <c r="W481" s="689"/>
      <c r="X481" s="689"/>
      <c r="Y481" s="689"/>
      <c r="Z481" s="689"/>
      <c r="AA481" s="689"/>
      <c r="AB481" s="689"/>
      <c r="AC481" s="689"/>
      <c r="AD481" s="689"/>
      <c r="AE481" s="689"/>
      <c r="AF481" s="689"/>
      <c r="AG481" s="689"/>
      <c r="AH481" s="689"/>
      <c r="AI481" s="689"/>
      <c r="AJ481" s="689"/>
      <c r="AK481" s="689"/>
      <c r="AL481" s="689"/>
      <c r="AM481" s="689"/>
      <c r="AN481" s="689"/>
      <c r="AO481" s="689"/>
      <c r="AP481" s="689"/>
      <c r="AQ481" s="689"/>
      <c r="AR481" s="689"/>
      <c r="AS481" s="689"/>
      <c r="AT481" s="689"/>
      <c r="AU481" s="689"/>
      <c r="AV481" s="689"/>
      <c r="AW481" s="689"/>
      <c r="AX481" s="689"/>
      <c r="AY481" s="689"/>
      <c r="AZ481" s="689"/>
      <c r="BA481" s="689"/>
      <c r="BB481" s="689"/>
      <c r="BC481" s="689"/>
      <c r="BD481" s="689"/>
      <c r="BE481" s="689"/>
      <c r="BF481" s="689"/>
      <c r="BG481" s="689"/>
      <c r="BH481" s="689"/>
      <c r="BI481" s="689"/>
      <c r="BJ481" s="689"/>
      <c r="BK481" s="689"/>
      <c r="BL481" s="689"/>
      <c r="BM481" s="689"/>
      <c r="BN481" s="689"/>
      <c r="BO481" s="689"/>
      <c r="BP481" s="689"/>
      <c r="BQ481" s="689"/>
      <c r="BR481" s="689"/>
      <c r="BS481" s="689"/>
      <c r="BT481" s="689"/>
      <c r="BU481" s="689"/>
      <c r="BV481" s="689"/>
      <c r="BW481" s="421"/>
    </row>
    <row r="482" ht="15.0" customHeight="1">
      <c r="A482" s="634"/>
      <c r="B482" s="421" t="str">
        <f>IF(ISTEXT(A482),SUMIF('Production Calendar'!$F$3:$F$171,'Garden Layout (to copy)'!$A482,'Production Calendar'!$G$3:$G$171),"")</f>
        <v/>
      </c>
      <c r="C482" s="656" t="str">
        <f t="shared" si="1"/>
        <v/>
      </c>
      <c r="D482" s="657" t="str">
        <f t="array" ref="D482">IF(ISBLANK(A482),"",XLOOKUP($A482,'Codified Game Plan'!$E$3:$E$477,'Codified Game Plan'!$G$3:$G$477,0))</f>
        <v/>
      </c>
      <c r="E482" s="657" t="str">
        <f>IF(ISBLANK(A482),"",MAXIFS('Codified Game Plan'!$I$3:$I$477,'Codified Game Plan'!$E$3:$E$477,A482))</f>
        <v/>
      </c>
      <c r="F482" s="658" t="str">
        <f t="shared" si="2"/>
        <v>      - </v>
      </c>
      <c r="G482" s="421"/>
      <c r="H482" s="421"/>
      <c r="I482" s="421"/>
      <c r="J482" s="421"/>
      <c r="K482" s="421"/>
      <c r="L482" s="421"/>
      <c r="M482" s="421"/>
      <c r="N482" s="421"/>
      <c r="O482" s="421"/>
      <c r="P482" s="421"/>
      <c r="Q482" s="421"/>
      <c r="R482" s="421"/>
      <c r="S482" s="421"/>
      <c r="T482" s="421"/>
      <c r="U482" s="689"/>
      <c r="V482" s="689"/>
      <c r="W482" s="689"/>
      <c r="X482" s="689"/>
      <c r="Y482" s="689"/>
      <c r="Z482" s="689"/>
      <c r="AA482" s="689"/>
      <c r="AB482" s="689"/>
      <c r="AC482" s="689"/>
      <c r="AD482" s="689"/>
      <c r="AE482" s="689"/>
      <c r="AF482" s="689"/>
      <c r="AG482" s="689"/>
      <c r="AH482" s="689"/>
      <c r="AI482" s="689"/>
      <c r="AJ482" s="689"/>
      <c r="AK482" s="689"/>
      <c r="AL482" s="689"/>
      <c r="AM482" s="689"/>
      <c r="AN482" s="689"/>
      <c r="AO482" s="689"/>
      <c r="AP482" s="689"/>
      <c r="AQ482" s="689"/>
      <c r="AR482" s="689"/>
      <c r="AS482" s="689"/>
      <c r="AT482" s="689"/>
      <c r="AU482" s="689"/>
      <c r="AV482" s="689"/>
      <c r="AW482" s="689"/>
      <c r="AX482" s="689"/>
      <c r="AY482" s="689"/>
      <c r="AZ482" s="689"/>
      <c r="BA482" s="689"/>
      <c r="BB482" s="689"/>
      <c r="BC482" s="689"/>
      <c r="BD482" s="689"/>
      <c r="BE482" s="689"/>
      <c r="BF482" s="689"/>
      <c r="BG482" s="689"/>
      <c r="BH482" s="689"/>
      <c r="BI482" s="689"/>
      <c r="BJ482" s="689"/>
      <c r="BK482" s="689"/>
      <c r="BL482" s="689"/>
      <c r="BM482" s="689"/>
      <c r="BN482" s="689"/>
      <c r="BO482" s="689"/>
      <c r="BP482" s="689"/>
      <c r="BQ482" s="689"/>
      <c r="BR482" s="689"/>
      <c r="BS482" s="689"/>
      <c r="BT482" s="689"/>
      <c r="BU482" s="689"/>
      <c r="BV482" s="689"/>
      <c r="BW482" s="421"/>
    </row>
    <row r="483" ht="15.0" customHeight="1">
      <c r="A483" s="634"/>
      <c r="B483" s="421" t="str">
        <f>IF(ISTEXT(A483),SUMIF('Production Calendar'!$F$3:$F$171,'Garden Layout (to copy)'!$A483,'Production Calendar'!$G$3:$G$171),"")</f>
        <v/>
      </c>
      <c r="C483" s="656" t="str">
        <f t="shared" si="1"/>
        <v/>
      </c>
      <c r="D483" s="657" t="str">
        <f t="array" ref="D483">IF(ISBLANK(A483),"",XLOOKUP($A483,'Codified Game Plan'!$E$3:$E$477,'Codified Game Plan'!$G$3:$G$477,0))</f>
        <v/>
      </c>
      <c r="E483" s="657" t="str">
        <f>IF(ISBLANK(A483),"",MAXIFS('Codified Game Plan'!$I$3:$I$477,'Codified Game Plan'!$E$3:$E$477,A483))</f>
        <v/>
      </c>
      <c r="F483" s="658" t="str">
        <f t="shared" si="2"/>
        <v>      - </v>
      </c>
      <c r="G483" s="421"/>
      <c r="H483" s="421"/>
      <c r="I483" s="421"/>
      <c r="J483" s="421"/>
      <c r="K483" s="421"/>
      <c r="L483" s="421"/>
      <c r="M483" s="421"/>
      <c r="N483" s="421"/>
      <c r="O483" s="421"/>
      <c r="P483" s="421"/>
      <c r="Q483" s="421"/>
      <c r="R483" s="421"/>
      <c r="S483" s="421"/>
      <c r="T483" s="421"/>
      <c r="U483" s="689"/>
      <c r="V483" s="689"/>
      <c r="W483" s="689"/>
      <c r="X483" s="689"/>
      <c r="Y483" s="689"/>
      <c r="Z483" s="689"/>
      <c r="AA483" s="689"/>
      <c r="AB483" s="689"/>
      <c r="AC483" s="689"/>
      <c r="AD483" s="689"/>
      <c r="AE483" s="689"/>
      <c r="AF483" s="689"/>
      <c r="AG483" s="689"/>
      <c r="AH483" s="689"/>
      <c r="AI483" s="689"/>
      <c r="AJ483" s="689"/>
      <c r="AK483" s="689"/>
      <c r="AL483" s="689"/>
      <c r="AM483" s="689"/>
      <c r="AN483" s="689"/>
      <c r="AO483" s="689"/>
      <c r="AP483" s="689"/>
      <c r="AQ483" s="689"/>
      <c r="AR483" s="689"/>
      <c r="AS483" s="689"/>
      <c r="AT483" s="689"/>
      <c r="AU483" s="689"/>
      <c r="AV483" s="689"/>
      <c r="AW483" s="689"/>
      <c r="AX483" s="689"/>
      <c r="AY483" s="689"/>
      <c r="AZ483" s="689"/>
      <c r="BA483" s="689"/>
      <c r="BB483" s="689"/>
      <c r="BC483" s="689"/>
      <c r="BD483" s="689"/>
      <c r="BE483" s="689"/>
      <c r="BF483" s="689"/>
      <c r="BG483" s="689"/>
      <c r="BH483" s="689"/>
      <c r="BI483" s="689"/>
      <c r="BJ483" s="689"/>
      <c r="BK483" s="689"/>
      <c r="BL483" s="689"/>
      <c r="BM483" s="689"/>
      <c r="BN483" s="689"/>
      <c r="BO483" s="689"/>
      <c r="BP483" s="689"/>
      <c r="BQ483" s="689"/>
      <c r="BR483" s="689"/>
      <c r="BS483" s="689"/>
      <c r="BT483" s="689"/>
      <c r="BU483" s="689"/>
      <c r="BV483" s="689"/>
      <c r="BW483" s="421"/>
    </row>
    <row r="484" ht="15.0" customHeight="1">
      <c r="A484" s="634"/>
      <c r="B484" s="421" t="str">
        <f>IF(ISTEXT(A484),SUMIF('Production Calendar'!$F$3:$F$171,'Garden Layout (to copy)'!$A484,'Production Calendar'!$G$3:$G$171),"")</f>
        <v/>
      </c>
      <c r="C484" s="656" t="str">
        <f t="shared" si="1"/>
        <v/>
      </c>
      <c r="D484" s="657" t="str">
        <f t="array" ref="D484">IF(ISBLANK(A484),"",XLOOKUP($A484,'Codified Game Plan'!$E$3:$E$477,'Codified Game Plan'!$G$3:$G$477,0))</f>
        <v/>
      </c>
      <c r="E484" s="657" t="str">
        <f>IF(ISBLANK(A484),"",MAXIFS('Codified Game Plan'!$I$3:$I$477,'Codified Game Plan'!$E$3:$E$477,A484))</f>
        <v/>
      </c>
      <c r="F484" s="658" t="str">
        <f t="shared" si="2"/>
        <v>      - </v>
      </c>
      <c r="G484" s="421"/>
      <c r="H484" s="421"/>
      <c r="I484" s="421"/>
      <c r="J484" s="421"/>
      <c r="K484" s="421"/>
      <c r="L484" s="421"/>
      <c r="M484" s="421"/>
      <c r="N484" s="421"/>
      <c r="O484" s="421"/>
      <c r="P484" s="421"/>
      <c r="Q484" s="421"/>
      <c r="R484" s="421"/>
      <c r="S484" s="421"/>
      <c r="T484" s="421"/>
      <c r="U484" s="689"/>
      <c r="V484" s="689"/>
      <c r="W484" s="689"/>
      <c r="X484" s="689"/>
      <c r="Y484" s="689"/>
      <c r="Z484" s="689"/>
      <c r="AA484" s="689"/>
      <c r="AB484" s="689"/>
      <c r="AC484" s="689"/>
      <c r="AD484" s="689"/>
      <c r="AE484" s="689"/>
      <c r="AF484" s="689"/>
      <c r="AG484" s="689"/>
      <c r="AH484" s="689"/>
      <c r="AI484" s="689"/>
      <c r="AJ484" s="689"/>
      <c r="AK484" s="689"/>
      <c r="AL484" s="689"/>
      <c r="AM484" s="689"/>
      <c r="AN484" s="689"/>
      <c r="AO484" s="689"/>
      <c r="AP484" s="689"/>
      <c r="AQ484" s="689"/>
      <c r="AR484" s="689"/>
      <c r="AS484" s="689"/>
      <c r="AT484" s="689"/>
      <c r="AU484" s="689"/>
      <c r="AV484" s="689"/>
      <c r="AW484" s="689"/>
      <c r="AX484" s="689"/>
      <c r="AY484" s="689"/>
      <c r="AZ484" s="689"/>
      <c r="BA484" s="689"/>
      <c r="BB484" s="689"/>
      <c r="BC484" s="689"/>
      <c r="BD484" s="689"/>
      <c r="BE484" s="689"/>
      <c r="BF484" s="689"/>
      <c r="BG484" s="689"/>
      <c r="BH484" s="689"/>
      <c r="BI484" s="689"/>
      <c r="BJ484" s="689"/>
      <c r="BK484" s="689"/>
      <c r="BL484" s="689"/>
      <c r="BM484" s="689"/>
      <c r="BN484" s="689"/>
      <c r="BO484" s="689"/>
      <c r="BP484" s="689"/>
      <c r="BQ484" s="689"/>
      <c r="BR484" s="689"/>
      <c r="BS484" s="689"/>
      <c r="BT484" s="689"/>
      <c r="BU484" s="689"/>
      <c r="BV484" s="689"/>
      <c r="BW484" s="421"/>
    </row>
    <row r="485" ht="15.0" customHeight="1">
      <c r="A485" s="634"/>
      <c r="B485" s="421" t="str">
        <f>IF(ISTEXT(A485),SUMIF('Production Calendar'!$F$3:$F$171,'Garden Layout (to copy)'!$A485,'Production Calendar'!$G$3:$G$171),"")</f>
        <v/>
      </c>
      <c r="C485" s="656" t="str">
        <f t="shared" si="1"/>
        <v/>
      </c>
      <c r="D485" s="657" t="str">
        <f t="array" ref="D485">IF(ISBLANK(A485),"",XLOOKUP($A485,'Codified Game Plan'!$E$3:$E$477,'Codified Game Plan'!$G$3:$G$477,0))</f>
        <v/>
      </c>
      <c r="E485" s="657" t="str">
        <f>IF(ISBLANK(A485),"",MAXIFS('Codified Game Plan'!$I$3:$I$477,'Codified Game Plan'!$E$3:$E$477,A485))</f>
        <v/>
      </c>
      <c r="F485" s="658" t="str">
        <f t="shared" si="2"/>
        <v>      - </v>
      </c>
      <c r="G485" s="421"/>
      <c r="H485" s="421"/>
      <c r="I485" s="421"/>
      <c r="J485" s="421"/>
      <c r="K485" s="421"/>
      <c r="L485" s="421"/>
      <c r="M485" s="421"/>
      <c r="N485" s="421"/>
      <c r="O485" s="421"/>
      <c r="P485" s="421"/>
      <c r="Q485" s="421"/>
      <c r="R485" s="421"/>
      <c r="S485" s="421"/>
      <c r="T485" s="421"/>
      <c r="U485" s="689"/>
      <c r="V485" s="689"/>
      <c r="W485" s="689"/>
      <c r="X485" s="689"/>
      <c r="Y485" s="689"/>
      <c r="Z485" s="689"/>
      <c r="AA485" s="689"/>
      <c r="AB485" s="689"/>
      <c r="AC485" s="689"/>
      <c r="AD485" s="689"/>
      <c r="AE485" s="689"/>
      <c r="AF485" s="689"/>
      <c r="AG485" s="689"/>
      <c r="AH485" s="689"/>
      <c r="AI485" s="689"/>
      <c r="AJ485" s="689"/>
      <c r="AK485" s="689"/>
      <c r="AL485" s="689"/>
      <c r="AM485" s="689"/>
      <c r="AN485" s="689"/>
      <c r="AO485" s="689"/>
      <c r="AP485" s="689"/>
      <c r="AQ485" s="689"/>
      <c r="AR485" s="689"/>
      <c r="AS485" s="689"/>
      <c r="AT485" s="689"/>
      <c r="AU485" s="689"/>
      <c r="AV485" s="689"/>
      <c r="AW485" s="689"/>
      <c r="AX485" s="689"/>
      <c r="AY485" s="689"/>
      <c r="AZ485" s="689"/>
      <c r="BA485" s="689"/>
      <c r="BB485" s="689"/>
      <c r="BC485" s="689"/>
      <c r="BD485" s="689"/>
      <c r="BE485" s="689"/>
      <c r="BF485" s="689"/>
      <c r="BG485" s="689"/>
      <c r="BH485" s="689"/>
      <c r="BI485" s="689"/>
      <c r="BJ485" s="689"/>
      <c r="BK485" s="689"/>
      <c r="BL485" s="689"/>
      <c r="BM485" s="689"/>
      <c r="BN485" s="689"/>
      <c r="BO485" s="689"/>
      <c r="BP485" s="689"/>
      <c r="BQ485" s="689"/>
      <c r="BR485" s="689"/>
      <c r="BS485" s="689"/>
      <c r="BT485" s="689"/>
      <c r="BU485" s="689"/>
      <c r="BV485" s="689"/>
      <c r="BW485" s="421"/>
    </row>
    <row r="486" ht="15.0" customHeight="1">
      <c r="A486" s="634"/>
      <c r="B486" s="421" t="str">
        <f>IF(ISTEXT(A486),SUMIF('Production Calendar'!$F$3:$F$171,'Garden Layout (to copy)'!$A486,'Production Calendar'!$G$3:$G$171),"")</f>
        <v/>
      </c>
      <c r="C486" s="656" t="str">
        <f t="shared" si="1"/>
        <v/>
      </c>
      <c r="D486" s="657" t="str">
        <f t="array" ref="D486">IF(ISBLANK(A486),"",XLOOKUP($A486,'Codified Game Plan'!$E$3:$E$477,'Codified Game Plan'!$G$3:$G$477,0))</f>
        <v/>
      </c>
      <c r="E486" s="657" t="str">
        <f>IF(ISBLANK(A486),"",MAXIFS('Codified Game Plan'!$I$3:$I$477,'Codified Game Plan'!$E$3:$E$477,A486))</f>
        <v/>
      </c>
      <c r="F486" s="658" t="str">
        <f t="shared" si="2"/>
        <v>      - </v>
      </c>
      <c r="G486" s="421"/>
      <c r="H486" s="421"/>
      <c r="I486" s="421"/>
      <c r="J486" s="421"/>
      <c r="K486" s="421"/>
      <c r="L486" s="421"/>
      <c r="M486" s="421"/>
      <c r="N486" s="421"/>
      <c r="O486" s="421"/>
      <c r="P486" s="421"/>
      <c r="Q486" s="421"/>
      <c r="R486" s="421"/>
      <c r="S486" s="421"/>
      <c r="T486" s="421"/>
      <c r="U486" s="689"/>
      <c r="V486" s="689"/>
      <c r="W486" s="689"/>
      <c r="X486" s="689"/>
      <c r="Y486" s="689"/>
      <c r="Z486" s="689"/>
      <c r="AA486" s="689"/>
      <c r="AB486" s="689"/>
      <c r="AC486" s="689"/>
      <c r="AD486" s="689"/>
      <c r="AE486" s="689"/>
      <c r="AF486" s="689"/>
      <c r="AG486" s="689"/>
      <c r="AH486" s="689"/>
      <c r="AI486" s="689"/>
      <c r="AJ486" s="689"/>
      <c r="AK486" s="689"/>
      <c r="AL486" s="689"/>
      <c r="AM486" s="689"/>
      <c r="AN486" s="689"/>
      <c r="AO486" s="689"/>
      <c r="AP486" s="689"/>
      <c r="AQ486" s="689"/>
      <c r="AR486" s="689"/>
      <c r="AS486" s="689"/>
      <c r="AT486" s="689"/>
      <c r="AU486" s="689"/>
      <c r="AV486" s="689"/>
      <c r="AW486" s="689"/>
      <c r="AX486" s="689"/>
      <c r="AY486" s="689"/>
      <c r="AZ486" s="689"/>
      <c r="BA486" s="689"/>
      <c r="BB486" s="689"/>
      <c r="BC486" s="689"/>
      <c r="BD486" s="689"/>
      <c r="BE486" s="689"/>
      <c r="BF486" s="689"/>
      <c r="BG486" s="689"/>
      <c r="BH486" s="689"/>
      <c r="BI486" s="689"/>
      <c r="BJ486" s="689"/>
      <c r="BK486" s="689"/>
      <c r="BL486" s="689"/>
      <c r="BM486" s="689"/>
      <c r="BN486" s="689"/>
      <c r="BO486" s="689"/>
      <c r="BP486" s="689"/>
      <c r="BQ486" s="689"/>
      <c r="BR486" s="689"/>
      <c r="BS486" s="689"/>
      <c r="BT486" s="689"/>
      <c r="BU486" s="689"/>
      <c r="BV486" s="689"/>
      <c r="BW486" s="421"/>
    </row>
    <row r="487" ht="15.0" customHeight="1">
      <c r="A487" s="634"/>
      <c r="B487" s="421" t="str">
        <f>IF(ISTEXT(A487),SUMIF('Production Calendar'!$F$3:$F$171,'Garden Layout (to copy)'!$A487,'Production Calendar'!$G$3:$G$171),"")</f>
        <v/>
      </c>
      <c r="C487" s="656" t="str">
        <f t="shared" si="1"/>
        <v/>
      </c>
      <c r="D487" s="657" t="str">
        <f t="array" ref="D487">IF(ISBLANK(A487),"",XLOOKUP($A487,'Codified Game Plan'!$E$3:$E$477,'Codified Game Plan'!$G$3:$G$477,0))</f>
        <v/>
      </c>
      <c r="E487" s="657" t="str">
        <f>IF(ISBLANK(A487),"",MAXIFS('Codified Game Plan'!$I$3:$I$477,'Codified Game Plan'!$E$3:$E$477,A487))</f>
        <v/>
      </c>
      <c r="F487" s="658" t="str">
        <f t="shared" si="2"/>
        <v>      - </v>
      </c>
      <c r="G487" s="421"/>
      <c r="H487" s="421"/>
      <c r="I487" s="421"/>
      <c r="J487" s="421"/>
      <c r="K487" s="421"/>
      <c r="L487" s="421"/>
      <c r="M487" s="421"/>
      <c r="N487" s="421"/>
      <c r="O487" s="421"/>
      <c r="P487" s="421"/>
      <c r="Q487" s="421"/>
      <c r="R487" s="421"/>
      <c r="S487" s="421"/>
      <c r="T487" s="421"/>
      <c r="U487" s="689"/>
      <c r="V487" s="689"/>
      <c r="W487" s="689"/>
      <c r="X487" s="689"/>
      <c r="Y487" s="689"/>
      <c r="Z487" s="689"/>
      <c r="AA487" s="689"/>
      <c r="AB487" s="689"/>
      <c r="AC487" s="689"/>
      <c r="AD487" s="689"/>
      <c r="AE487" s="689"/>
      <c r="AF487" s="689"/>
      <c r="AG487" s="689"/>
      <c r="AH487" s="689"/>
      <c r="AI487" s="689"/>
      <c r="AJ487" s="689"/>
      <c r="AK487" s="689"/>
      <c r="AL487" s="689"/>
      <c r="AM487" s="689"/>
      <c r="AN487" s="689"/>
      <c r="AO487" s="689"/>
      <c r="AP487" s="689"/>
      <c r="AQ487" s="689"/>
      <c r="AR487" s="689"/>
      <c r="AS487" s="689"/>
      <c r="AT487" s="689"/>
      <c r="AU487" s="689"/>
      <c r="AV487" s="689"/>
      <c r="AW487" s="689"/>
      <c r="AX487" s="689"/>
      <c r="AY487" s="689"/>
      <c r="AZ487" s="689"/>
      <c r="BA487" s="689"/>
      <c r="BB487" s="689"/>
      <c r="BC487" s="689"/>
      <c r="BD487" s="689"/>
      <c r="BE487" s="689"/>
      <c r="BF487" s="689"/>
      <c r="BG487" s="689"/>
      <c r="BH487" s="689"/>
      <c r="BI487" s="689"/>
      <c r="BJ487" s="689"/>
      <c r="BK487" s="689"/>
      <c r="BL487" s="689"/>
      <c r="BM487" s="689"/>
      <c r="BN487" s="689"/>
      <c r="BO487" s="689"/>
      <c r="BP487" s="689"/>
      <c r="BQ487" s="689"/>
      <c r="BR487" s="689"/>
      <c r="BS487" s="689"/>
      <c r="BT487" s="689"/>
      <c r="BU487" s="689"/>
      <c r="BV487" s="689"/>
      <c r="BW487" s="421"/>
    </row>
    <row r="488" ht="15.0" customHeight="1">
      <c r="A488" s="634"/>
      <c r="B488" s="421" t="str">
        <f>IF(ISTEXT(A488),SUMIF('Production Calendar'!$F$3:$F$171,'Garden Layout (to copy)'!$A488,'Production Calendar'!$G$3:$G$171),"")</f>
        <v/>
      </c>
      <c r="C488" s="656" t="str">
        <f t="shared" si="1"/>
        <v/>
      </c>
      <c r="D488" s="657" t="str">
        <f t="array" ref="D488">IF(ISBLANK(A488),"",XLOOKUP($A488,'Codified Game Plan'!$E$3:$E$477,'Codified Game Plan'!$G$3:$G$477,0))</f>
        <v/>
      </c>
      <c r="E488" s="657" t="str">
        <f>IF(ISBLANK(A488),"",MAXIFS('Codified Game Plan'!$I$3:$I$477,'Codified Game Plan'!$E$3:$E$477,A488))</f>
        <v/>
      </c>
      <c r="F488" s="658" t="str">
        <f t="shared" si="2"/>
        <v>      - </v>
      </c>
      <c r="G488" s="421"/>
      <c r="H488" s="421"/>
      <c r="I488" s="421"/>
      <c r="J488" s="421"/>
      <c r="K488" s="421"/>
      <c r="L488" s="421"/>
      <c r="M488" s="421"/>
      <c r="N488" s="421"/>
      <c r="O488" s="421"/>
      <c r="P488" s="421"/>
      <c r="Q488" s="421"/>
      <c r="R488" s="421"/>
      <c r="S488" s="421"/>
      <c r="T488" s="421"/>
      <c r="U488" s="689"/>
      <c r="V488" s="689"/>
      <c r="W488" s="689"/>
      <c r="X488" s="689"/>
      <c r="Y488" s="689"/>
      <c r="Z488" s="689"/>
      <c r="AA488" s="689"/>
      <c r="AB488" s="689"/>
      <c r="AC488" s="689"/>
      <c r="AD488" s="689"/>
      <c r="AE488" s="689"/>
      <c r="AF488" s="689"/>
      <c r="AG488" s="689"/>
      <c r="AH488" s="689"/>
      <c r="AI488" s="689"/>
      <c r="AJ488" s="689"/>
      <c r="AK488" s="689"/>
      <c r="AL488" s="689"/>
      <c r="AM488" s="689"/>
      <c r="AN488" s="689"/>
      <c r="AO488" s="689"/>
      <c r="AP488" s="689"/>
      <c r="AQ488" s="689"/>
      <c r="AR488" s="689"/>
      <c r="AS488" s="689"/>
      <c r="AT488" s="689"/>
      <c r="AU488" s="689"/>
      <c r="AV488" s="689"/>
      <c r="AW488" s="689"/>
      <c r="AX488" s="689"/>
      <c r="AY488" s="689"/>
      <c r="AZ488" s="689"/>
      <c r="BA488" s="689"/>
      <c r="BB488" s="689"/>
      <c r="BC488" s="689"/>
      <c r="BD488" s="689"/>
      <c r="BE488" s="689"/>
      <c r="BF488" s="689"/>
      <c r="BG488" s="689"/>
      <c r="BH488" s="689"/>
      <c r="BI488" s="689"/>
      <c r="BJ488" s="689"/>
      <c r="BK488" s="689"/>
      <c r="BL488" s="689"/>
      <c r="BM488" s="689"/>
      <c r="BN488" s="689"/>
      <c r="BO488" s="689"/>
      <c r="BP488" s="689"/>
      <c r="BQ488" s="689"/>
      <c r="BR488" s="689"/>
      <c r="BS488" s="689"/>
      <c r="BT488" s="689"/>
      <c r="BU488" s="689"/>
      <c r="BV488" s="689"/>
      <c r="BW488" s="421"/>
    </row>
    <row r="489" ht="15.0" customHeight="1">
      <c r="A489" s="634"/>
      <c r="B489" s="421" t="str">
        <f>IF(ISTEXT(A489),SUMIF('Production Calendar'!$F$3:$F$171,'Garden Layout (to copy)'!$A489,'Production Calendar'!$G$3:$G$171),"")</f>
        <v/>
      </c>
      <c r="C489" s="656" t="str">
        <f t="shared" si="1"/>
        <v/>
      </c>
      <c r="D489" s="657" t="str">
        <f t="array" ref="D489">IF(ISBLANK(A489),"",XLOOKUP($A489,'Codified Game Plan'!$E$3:$E$477,'Codified Game Plan'!$G$3:$G$477,0))</f>
        <v/>
      </c>
      <c r="E489" s="657" t="str">
        <f>IF(ISBLANK(A489),"",MAXIFS('Codified Game Plan'!$I$3:$I$477,'Codified Game Plan'!$E$3:$E$477,A489))</f>
        <v/>
      </c>
      <c r="F489" s="658" t="str">
        <f t="shared" si="2"/>
        <v>      - </v>
      </c>
      <c r="G489" s="421"/>
      <c r="H489" s="421"/>
      <c r="I489" s="421"/>
      <c r="J489" s="421"/>
      <c r="K489" s="421"/>
      <c r="L489" s="421"/>
      <c r="M489" s="421"/>
      <c r="N489" s="421"/>
      <c r="O489" s="421"/>
      <c r="P489" s="421"/>
      <c r="Q489" s="421"/>
      <c r="R489" s="421"/>
      <c r="S489" s="421"/>
      <c r="T489" s="421"/>
      <c r="U489" s="689"/>
      <c r="V489" s="689"/>
      <c r="W489" s="689"/>
      <c r="X489" s="689"/>
      <c r="Y489" s="689"/>
      <c r="Z489" s="689"/>
      <c r="AA489" s="689"/>
      <c r="AB489" s="689"/>
      <c r="AC489" s="689"/>
      <c r="AD489" s="689"/>
      <c r="AE489" s="689"/>
      <c r="AF489" s="689"/>
      <c r="AG489" s="689"/>
      <c r="AH489" s="689"/>
      <c r="AI489" s="689"/>
      <c r="AJ489" s="689"/>
      <c r="AK489" s="689"/>
      <c r="AL489" s="689"/>
      <c r="AM489" s="689"/>
      <c r="AN489" s="689"/>
      <c r="AO489" s="689"/>
      <c r="AP489" s="689"/>
      <c r="AQ489" s="689"/>
      <c r="AR489" s="689"/>
      <c r="AS489" s="689"/>
      <c r="AT489" s="689"/>
      <c r="AU489" s="689"/>
      <c r="AV489" s="689"/>
      <c r="AW489" s="689"/>
      <c r="AX489" s="689"/>
      <c r="AY489" s="689"/>
      <c r="AZ489" s="689"/>
      <c r="BA489" s="689"/>
      <c r="BB489" s="689"/>
      <c r="BC489" s="689"/>
      <c r="BD489" s="689"/>
      <c r="BE489" s="689"/>
      <c r="BF489" s="689"/>
      <c r="BG489" s="689"/>
      <c r="BH489" s="689"/>
      <c r="BI489" s="689"/>
      <c r="BJ489" s="689"/>
      <c r="BK489" s="689"/>
      <c r="BL489" s="689"/>
      <c r="BM489" s="689"/>
      <c r="BN489" s="689"/>
      <c r="BO489" s="689"/>
      <c r="BP489" s="689"/>
      <c r="BQ489" s="689"/>
      <c r="BR489" s="689"/>
      <c r="BS489" s="689"/>
      <c r="BT489" s="689"/>
      <c r="BU489" s="689"/>
      <c r="BV489" s="689"/>
      <c r="BW489" s="421"/>
    </row>
    <row r="490" ht="15.0" customHeight="1">
      <c r="A490" s="634"/>
      <c r="B490" s="421" t="str">
        <f>IF(ISTEXT(A490),SUMIF('Production Calendar'!$F$3:$F$171,'Garden Layout (to copy)'!$A490,'Production Calendar'!$G$3:$G$171),"")</f>
        <v/>
      </c>
      <c r="C490" s="656" t="str">
        <f t="shared" si="1"/>
        <v/>
      </c>
      <c r="D490" s="657" t="str">
        <f t="array" ref="D490">IF(ISBLANK(A490),"",XLOOKUP($A490,'Codified Game Plan'!$E$3:$E$477,'Codified Game Plan'!$G$3:$G$477,0))</f>
        <v/>
      </c>
      <c r="E490" s="657" t="str">
        <f>IF(ISBLANK(A490),"",MAXIFS('Codified Game Plan'!$I$3:$I$477,'Codified Game Plan'!$E$3:$E$477,A490))</f>
        <v/>
      </c>
      <c r="F490" s="658" t="str">
        <f t="shared" si="2"/>
        <v>      - </v>
      </c>
      <c r="G490" s="421"/>
      <c r="H490" s="421"/>
      <c r="I490" s="421"/>
      <c r="J490" s="421"/>
      <c r="K490" s="421"/>
      <c r="L490" s="421"/>
      <c r="M490" s="421"/>
      <c r="N490" s="421"/>
      <c r="O490" s="421"/>
      <c r="P490" s="421"/>
      <c r="Q490" s="421"/>
      <c r="R490" s="421"/>
      <c r="S490" s="421"/>
      <c r="T490" s="421"/>
      <c r="U490" s="689"/>
      <c r="V490" s="689"/>
      <c r="W490" s="689"/>
      <c r="X490" s="689"/>
      <c r="Y490" s="689"/>
      <c r="Z490" s="689"/>
      <c r="AA490" s="689"/>
      <c r="AB490" s="689"/>
      <c r="AC490" s="689"/>
      <c r="AD490" s="689"/>
      <c r="AE490" s="689"/>
      <c r="AF490" s="689"/>
      <c r="AG490" s="689"/>
      <c r="AH490" s="689"/>
      <c r="AI490" s="689"/>
      <c r="AJ490" s="689"/>
      <c r="AK490" s="689"/>
      <c r="AL490" s="689"/>
      <c r="AM490" s="689"/>
      <c r="AN490" s="689"/>
      <c r="AO490" s="689"/>
      <c r="AP490" s="689"/>
      <c r="AQ490" s="689"/>
      <c r="AR490" s="689"/>
      <c r="AS490" s="689"/>
      <c r="AT490" s="689"/>
      <c r="AU490" s="689"/>
      <c r="AV490" s="689"/>
      <c r="AW490" s="689"/>
      <c r="AX490" s="689"/>
      <c r="AY490" s="689"/>
      <c r="AZ490" s="689"/>
      <c r="BA490" s="689"/>
      <c r="BB490" s="689"/>
      <c r="BC490" s="689"/>
      <c r="BD490" s="689"/>
      <c r="BE490" s="689"/>
      <c r="BF490" s="689"/>
      <c r="BG490" s="689"/>
      <c r="BH490" s="689"/>
      <c r="BI490" s="689"/>
      <c r="BJ490" s="689"/>
      <c r="BK490" s="689"/>
      <c r="BL490" s="689"/>
      <c r="BM490" s="689"/>
      <c r="BN490" s="689"/>
      <c r="BO490" s="689"/>
      <c r="BP490" s="689"/>
      <c r="BQ490" s="689"/>
      <c r="BR490" s="689"/>
      <c r="BS490" s="689"/>
      <c r="BT490" s="689"/>
      <c r="BU490" s="689"/>
      <c r="BV490" s="689"/>
      <c r="BW490" s="421"/>
    </row>
    <row r="491" ht="15.0" customHeight="1">
      <c r="A491" s="634"/>
      <c r="B491" s="421" t="str">
        <f>IF(ISTEXT(A491),SUMIF('Production Calendar'!$F$3:$F$171,'Garden Layout (to copy)'!$A491,'Production Calendar'!$G$3:$G$171),"")</f>
        <v/>
      </c>
      <c r="C491" s="656" t="str">
        <f t="shared" si="1"/>
        <v/>
      </c>
      <c r="D491" s="657" t="str">
        <f t="array" ref="D491">IF(ISBLANK(A491),"",XLOOKUP($A491,'Codified Game Plan'!$E$3:$E$477,'Codified Game Plan'!$G$3:$G$477,0))</f>
        <v/>
      </c>
      <c r="E491" s="657" t="str">
        <f>IF(ISBLANK(A491),"",MAXIFS('Codified Game Plan'!$I$3:$I$477,'Codified Game Plan'!$E$3:$E$477,A491))</f>
        <v/>
      </c>
      <c r="F491" s="658" t="str">
        <f t="shared" si="2"/>
        <v>      - </v>
      </c>
      <c r="G491" s="421"/>
      <c r="H491" s="421"/>
      <c r="I491" s="421"/>
      <c r="J491" s="421"/>
      <c r="K491" s="421"/>
      <c r="L491" s="421"/>
      <c r="M491" s="421"/>
      <c r="N491" s="421"/>
      <c r="O491" s="421"/>
      <c r="P491" s="421"/>
      <c r="Q491" s="421"/>
      <c r="R491" s="421"/>
      <c r="S491" s="421"/>
      <c r="T491" s="421"/>
      <c r="U491" s="689"/>
      <c r="V491" s="689"/>
      <c r="W491" s="689"/>
      <c r="X491" s="689"/>
      <c r="Y491" s="689"/>
      <c r="Z491" s="689"/>
      <c r="AA491" s="689"/>
      <c r="AB491" s="689"/>
      <c r="AC491" s="689"/>
      <c r="AD491" s="689"/>
      <c r="AE491" s="689"/>
      <c r="AF491" s="689"/>
      <c r="AG491" s="689"/>
      <c r="AH491" s="689"/>
      <c r="AI491" s="689"/>
      <c r="AJ491" s="689"/>
      <c r="AK491" s="689"/>
      <c r="AL491" s="689"/>
      <c r="AM491" s="689"/>
      <c r="AN491" s="689"/>
      <c r="AO491" s="689"/>
      <c r="AP491" s="689"/>
      <c r="AQ491" s="689"/>
      <c r="AR491" s="689"/>
      <c r="AS491" s="689"/>
      <c r="AT491" s="689"/>
      <c r="AU491" s="689"/>
      <c r="AV491" s="689"/>
      <c r="AW491" s="689"/>
      <c r="AX491" s="689"/>
      <c r="AY491" s="689"/>
      <c r="AZ491" s="689"/>
      <c r="BA491" s="689"/>
      <c r="BB491" s="689"/>
      <c r="BC491" s="689"/>
      <c r="BD491" s="689"/>
      <c r="BE491" s="689"/>
      <c r="BF491" s="689"/>
      <c r="BG491" s="689"/>
      <c r="BH491" s="689"/>
      <c r="BI491" s="689"/>
      <c r="BJ491" s="689"/>
      <c r="BK491" s="689"/>
      <c r="BL491" s="689"/>
      <c r="BM491" s="689"/>
      <c r="BN491" s="689"/>
      <c r="BO491" s="689"/>
      <c r="BP491" s="689"/>
      <c r="BQ491" s="689"/>
      <c r="BR491" s="689"/>
      <c r="BS491" s="689"/>
      <c r="BT491" s="689"/>
      <c r="BU491" s="689"/>
      <c r="BV491" s="689"/>
      <c r="BW491" s="421"/>
    </row>
    <row r="492" ht="15.0" customHeight="1">
      <c r="A492" s="634"/>
      <c r="B492" s="421" t="str">
        <f>IF(ISTEXT(A492),SUMIF('Production Calendar'!$F$3:$F$171,'Garden Layout (to copy)'!$A492,'Production Calendar'!$G$3:$G$171),"")</f>
        <v/>
      </c>
      <c r="C492" s="656" t="str">
        <f t="shared" si="1"/>
        <v/>
      </c>
      <c r="D492" s="657" t="str">
        <f t="array" ref="D492">IF(ISBLANK(A492),"",XLOOKUP($A492,'Codified Game Plan'!$E$3:$E$477,'Codified Game Plan'!$G$3:$G$477,0))</f>
        <v/>
      </c>
      <c r="E492" s="657" t="str">
        <f>IF(ISBLANK(A492),"",MAXIFS('Codified Game Plan'!$I$3:$I$477,'Codified Game Plan'!$E$3:$E$477,A492))</f>
        <v/>
      </c>
      <c r="F492" s="658" t="str">
        <f t="shared" si="2"/>
        <v>      - </v>
      </c>
      <c r="G492" s="421"/>
      <c r="H492" s="421"/>
      <c r="I492" s="421"/>
      <c r="J492" s="421"/>
      <c r="K492" s="421"/>
      <c r="L492" s="421"/>
      <c r="M492" s="421"/>
      <c r="N492" s="421"/>
      <c r="O492" s="421"/>
      <c r="P492" s="421"/>
      <c r="Q492" s="421"/>
      <c r="R492" s="421"/>
      <c r="S492" s="421"/>
      <c r="T492" s="421"/>
      <c r="U492" s="689"/>
      <c r="V492" s="689"/>
      <c r="W492" s="689"/>
      <c r="X492" s="689"/>
      <c r="Y492" s="689"/>
      <c r="Z492" s="689"/>
      <c r="AA492" s="689"/>
      <c r="AB492" s="689"/>
      <c r="AC492" s="689"/>
      <c r="AD492" s="689"/>
      <c r="AE492" s="689"/>
      <c r="AF492" s="689"/>
      <c r="AG492" s="689"/>
      <c r="AH492" s="689"/>
      <c r="AI492" s="689"/>
      <c r="AJ492" s="689"/>
      <c r="AK492" s="689"/>
      <c r="AL492" s="689"/>
      <c r="AM492" s="689"/>
      <c r="AN492" s="689"/>
      <c r="AO492" s="689"/>
      <c r="AP492" s="689"/>
      <c r="AQ492" s="689"/>
      <c r="AR492" s="689"/>
      <c r="AS492" s="689"/>
      <c r="AT492" s="689"/>
      <c r="AU492" s="689"/>
      <c r="AV492" s="689"/>
      <c r="AW492" s="689"/>
      <c r="AX492" s="689"/>
      <c r="AY492" s="689"/>
      <c r="AZ492" s="689"/>
      <c r="BA492" s="689"/>
      <c r="BB492" s="689"/>
      <c r="BC492" s="689"/>
      <c r="BD492" s="689"/>
      <c r="BE492" s="689"/>
      <c r="BF492" s="689"/>
      <c r="BG492" s="689"/>
      <c r="BH492" s="689"/>
      <c r="BI492" s="689"/>
      <c r="BJ492" s="689"/>
      <c r="BK492" s="689"/>
      <c r="BL492" s="689"/>
      <c r="BM492" s="689"/>
      <c r="BN492" s="689"/>
      <c r="BO492" s="689"/>
      <c r="BP492" s="689"/>
      <c r="BQ492" s="689"/>
      <c r="BR492" s="689"/>
      <c r="BS492" s="689"/>
      <c r="BT492" s="689"/>
      <c r="BU492" s="689"/>
      <c r="BV492" s="689"/>
      <c r="BW492" s="421"/>
    </row>
    <row r="493" ht="15.0" customHeight="1">
      <c r="A493" s="634"/>
      <c r="B493" s="421" t="str">
        <f>IF(ISTEXT(A493),SUMIF('Production Calendar'!$F$3:$F$171,'Garden Layout (to copy)'!$A493,'Production Calendar'!$G$3:$G$171),"")</f>
        <v/>
      </c>
      <c r="C493" s="656" t="str">
        <f t="shared" si="1"/>
        <v/>
      </c>
      <c r="D493" s="657" t="str">
        <f t="array" ref="D493">IF(ISBLANK(A493),"",XLOOKUP($A493,'Codified Game Plan'!$E$3:$E$477,'Codified Game Plan'!$G$3:$G$477,0))</f>
        <v/>
      </c>
      <c r="E493" s="657" t="str">
        <f>IF(ISBLANK(A493),"",MAXIFS('Codified Game Plan'!$I$3:$I$477,'Codified Game Plan'!$E$3:$E$477,A493))</f>
        <v/>
      </c>
      <c r="F493" s="658" t="str">
        <f t="shared" si="2"/>
        <v>      - </v>
      </c>
      <c r="G493" s="421"/>
      <c r="H493" s="421"/>
      <c r="I493" s="421"/>
      <c r="J493" s="421"/>
      <c r="K493" s="421"/>
      <c r="L493" s="421"/>
      <c r="M493" s="421"/>
      <c r="N493" s="421"/>
      <c r="O493" s="421"/>
      <c r="P493" s="421"/>
      <c r="Q493" s="421"/>
      <c r="R493" s="421"/>
      <c r="S493" s="421"/>
      <c r="T493" s="421"/>
      <c r="U493" s="689"/>
      <c r="V493" s="689"/>
      <c r="W493" s="689"/>
      <c r="X493" s="689"/>
      <c r="Y493" s="689"/>
      <c r="Z493" s="689"/>
      <c r="AA493" s="689"/>
      <c r="AB493" s="689"/>
      <c r="AC493" s="689"/>
      <c r="AD493" s="689"/>
      <c r="AE493" s="689"/>
      <c r="AF493" s="689"/>
      <c r="AG493" s="689"/>
      <c r="AH493" s="689"/>
      <c r="AI493" s="689"/>
      <c r="AJ493" s="689"/>
      <c r="AK493" s="689"/>
      <c r="AL493" s="689"/>
      <c r="AM493" s="689"/>
      <c r="AN493" s="689"/>
      <c r="AO493" s="689"/>
      <c r="AP493" s="689"/>
      <c r="AQ493" s="689"/>
      <c r="AR493" s="689"/>
      <c r="AS493" s="689"/>
      <c r="AT493" s="689"/>
      <c r="AU493" s="689"/>
      <c r="AV493" s="689"/>
      <c r="AW493" s="689"/>
      <c r="AX493" s="689"/>
      <c r="AY493" s="689"/>
      <c r="AZ493" s="689"/>
      <c r="BA493" s="689"/>
      <c r="BB493" s="689"/>
      <c r="BC493" s="689"/>
      <c r="BD493" s="689"/>
      <c r="BE493" s="689"/>
      <c r="BF493" s="689"/>
      <c r="BG493" s="689"/>
      <c r="BH493" s="689"/>
      <c r="BI493" s="689"/>
      <c r="BJ493" s="689"/>
      <c r="BK493" s="689"/>
      <c r="BL493" s="689"/>
      <c r="BM493" s="689"/>
      <c r="BN493" s="689"/>
      <c r="BO493" s="689"/>
      <c r="BP493" s="689"/>
      <c r="BQ493" s="689"/>
      <c r="BR493" s="689"/>
      <c r="BS493" s="689"/>
      <c r="BT493" s="689"/>
      <c r="BU493" s="689"/>
      <c r="BV493" s="689"/>
      <c r="BW493" s="421"/>
    </row>
    <row r="494" ht="15.0" customHeight="1">
      <c r="A494" s="634"/>
      <c r="B494" s="421" t="str">
        <f>IF(ISTEXT(A494),SUMIF('Production Calendar'!$F$3:$F$171,'Garden Layout (to copy)'!$A494,'Production Calendar'!$G$3:$G$171),"")</f>
        <v/>
      </c>
      <c r="C494" s="656" t="str">
        <f t="shared" si="1"/>
        <v/>
      </c>
      <c r="D494" s="657" t="str">
        <f t="array" ref="D494">IF(ISBLANK(A494),"",XLOOKUP($A494,'Codified Game Plan'!$E$3:$E$477,'Codified Game Plan'!$G$3:$G$477,0))</f>
        <v/>
      </c>
      <c r="E494" s="657" t="str">
        <f>IF(ISBLANK(A494),"",MAXIFS('Codified Game Plan'!$I$3:$I$477,'Codified Game Plan'!$E$3:$E$477,A494))</f>
        <v/>
      </c>
      <c r="F494" s="658" t="str">
        <f t="shared" si="2"/>
        <v>      - </v>
      </c>
      <c r="G494" s="421"/>
      <c r="H494" s="421"/>
      <c r="I494" s="421"/>
      <c r="J494" s="421"/>
      <c r="K494" s="421"/>
      <c r="L494" s="421"/>
      <c r="M494" s="421"/>
      <c r="N494" s="421"/>
      <c r="O494" s="421"/>
      <c r="P494" s="421"/>
      <c r="Q494" s="421"/>
      <c r="R494" s="421"/>
      <c r="S494" s="421"/>
      <c r="T494" s="421"/>
      <c r="U494" s="689"/>
      <c r="V494" s="689"/>
      <c r="W494" s="689"/>
      <c r="X494" s="689"/>
      <c r="Y494" s="689"/>
      <c r="Z494" s="689"/>
      <c r="AA494" s="689"/>
      <c r="AB494" s="689"/>
      <c r="AC494" s="689"/>
      <c r="AD494" s="689"/>
      <c r="AE494" s="689"/>
      <c r="AF494" s="689"/>
      <c r="AG494" s="689"/>
      <c r="AH494" s="689"/>
      <c r="AI494" s="689"/>
      <c r="AJ494" s="689"/>
      <c r="AK494" s="689"/>
      <c r="AL494" s="689"/>
      <c r="AM494" s="689"/>
      <c r="AN494" s="689"/>
      <c r="AO494" s="689"/>
      <c r="AP494" s="689"/>
      <c r="AQ494" s="689"/>
      <c r="AR494" s="689"/>
      <c r="AS494" s="689"/>
      <c r="AT494" s="689"/>
      <c r="AU494" s="689"/>
      <c r="AV494" s="689"/>
      <c r="AW494" s="689"/>
      <c r="AX494" s="689"/>
      <c r="AY494" s="689"/>
      <c r="AZ494" s="689"/>
      <c r="BA494" s="689"/>
      <c r="BB494" s="689"/>
      <c r="BC494" s="689"/>
      <c r="BD494" s="689"/>
      <c r="BE494" s="689"/>
      <c r="BF494" s="689"/>
      <c r="BG494" s="689"/>
      <c r="BH494" s="689"/>
      <c r="BI494" s="689"/>
      <c r="BJ494" s="689"/>
      <c r="BK494" s="689"/>
      <c r="BL494" s="689"/>
      <c r="BM494" s="689"/>
      <c r="BN494" s="689"/>
      <c r="BO494" s="689"/>
      <c r="BP494" s="689"/>
      <c r="BQ494" s="689"/>
      <c r="BR494" s="689"/>
      <c r="BS494" s="689"/>
      <c r="BT494" s="689"/>
      <c r="BU494" s="689"/>
      <c r="BV494" s="689"/>
      <c r="BW494" s="421"/>
    </row>
    <row r="495" ht="15.0" customHeight="1">
      <c r="A495" s="634"/>
      <c r="B495" s="421" t="str">
        <f>IF(ISTEXT(A495),SUMIF('Production Calendar'!$F$3:$F$171,'Garden Layout (to copy)'!$A495,'Production Calendar'!$G$3:$G$171),"")</f>
        <v/>
      </c>
      <c r="C495" s="656" t="str">
        <f t="shared" si="1"/>
        <v/>
      </c>
      <c r="D495" s="657" t="str">
        <f t="array" ref="D495">IF(ISBLANK(A495),"",XLOOKUP($A495,'Codified Game Plan'!$E$3:$E$477,'Codified Game Plan'!$G$3:$G$477,0))</f>
        <v/>
      </c>
      <c r="E495" s="657" t="str">
        <f>IF(ISBLANK(A495),"",MAXIFS('Codified Game Plan'!$I$3:$I$477,'Codified Game Plan'!$E$3:$E$477,A495))</f>
        <v/>
      </c>
      <c r="F495" s="658" t="str">
        <f t="shared" si="2"/>
        <v>      - </v>
      </c>
      <c r="G495" s="421"/>
      <c r="H495" s="421"/>
      <c r="I495" s="421"/>
      <c r="J495" s="421"/>
      <c r="K495" s="421"/>
      <c r="L495" s="421"/>
      <c r="M495" s="421"/>
      <c r="N495" s="421"/>
      <c r="O495" s="421"/>
      <c r="P495" s="421"/>
      <c r="Q495" s="421"/>
      <c r="R495" s="421"/>
      <c r="S495" s="421"/>
      <c r="T495" s="421"/>
      <c r="U495" s="689"/>
      <c r="V495" s="689"/>
      <c r="W495" s="689"/>
      <c r="X495" s="689"/>
      <c r="Y495" s="689"/>
      <c r="Z495" s="689"/>
      <c r="AA495" s="689"/>
      <c r="AB495" s="689"/>
      <c r="AC495" s="689"/>
      <c r="AD495" s="689"/>
      <c r="AE495" s="689"/>
      <c r="AF495" s="689"/>
      <c r="AG495" s="689"/>
      <c r="AH495" s="689"/>
      <c r="AI495" s="689"/>
      <c r="AJ495" s="689"/>
      <c r="AK495" s="689"/>
      <c r="AL495" s="689"/>
      <c r="AM495" s="689"/>
      <c r="AN495" s="689"/>
      <c r="AO495" s="689"/>
      <c r="AP495" s="689"/>
      <c r="AQ495" s="689"/>
      <c r="AR495" s="689"/>
      <c r="AS495" s="689"/>
      <c r="AT495" s="689"/>
      <c r="AU495" s="689"/>
      <c r="AV495" s="689"/>
      <c r="AW495" s="689"/>
      <c r="AX495" s="689"/>
      <c r="AY495" s="689"/>
      <c r="AZ495" s="689"/>
      <c r="BA495" s="689"/>
      <c r="BB495" s="689"/>
      <c r="BC495" s="689"/>
      <c r="BD495" s="689"/>
      <c r="BE495" s="689"/>
      <c r="BF495" s="689"/>
      <c r="BG495" s="689"/>
      <c r="BH495" s="689"/>
      <c r="BI495" s="689"/>
      <c r="BJ495" s="689"/>
      <c r="BK495" s="689"/>
      <c r="BL495" s="689"/>
      <c r="BM495" s="689"/>
      <c r="BN495" s="689"/>
      <c r="BO495" s="689"/>
      <c r="BP495" s="689"/>
      <c r="BQ495" s="689"/>
      <c r="BR495" s="689"/>
      <c r="BS495" s="689"/>
      <c r="BT495" s="689"/>
      <c r="BU495" s="689"/>
      <c r="BV495" s="689"/>
      <c r="BW495" s="421"/>
    </row>
    <row r="496" ht="15.0" customHeight="1">
      <c r="A496" s="634"/>
      <c r="B496" s="421" t="str">
        <f>IF(ISTEXT(A496),SUMIF('Production Calendar'!$F$3:$F$171,'Garden Layout (to copy)'!$A496,'Production Calendar'!$G$3:$G$171),"")</f>
        <v/>
      </c>
      <c r="C496" s="656" t="str">
        <f t="shared" si="1"/>
        <v/>
      </c>
      <c r="D496" s="657" t="str">
        <f t="array" ref="D496">IF(ISBLANK(A496),"",XLOOKUP($A496,'Codified Game Plan'!$E$3:$E$477,'Codified Game Plan'!$G$3:$G$477,0))</f>
        <v/>
      </c>
      <c r="E496" s="657" t="str">
        <f>IF(ISBLANK(A496),"",MAXIFS('Codified Game Plan'!$I$3:$I$477,'Codified Game Plan'!$E$3:$E$477,A496))</f>
        <v/>
      </c>
      <c r="F496" s="658" t="str">
        <f t="shared" si="2"/>
        <v>      - </v>
      </c>
      <c r="G496" s="421"/>
      <c r="H496" s="421"/>
      <c r="I496" s="421"/>
      <c r="J496" s="421"/>
      <c r="K496" s="421"/>
      <c r="L496" s="421"/>
      <c r="M496" s="421"/>
      <c r="N496" s="421"/>
      <c r="O496" s="421"/>
      <c r="P496" s="421"/>
      <c r="Q496" s="421"/>
      <c r="R496" s="421"/>
      <c r="S496" s="421"/>
      <c r="T496" s="421"/>
      <c r="U496" s="689"/>
      <c r="V496" s="689"/>
      <c r="W496" s="689"/>
      <c r="X496" s="689"/>
      <c r="Y496" s="689"/>
      <c r="Z496" s="689"/>
      <c r="AA496" s="689"/>
      <c r="AB496" s="689"/>
      <c r="AC496" s="689"/>
      <c r="AD496" s="689"/>
      <c r="AE496" s="689"/>
      <c r="AF496" s="689"/>
      <c r="AG496" s="689"/>
      <c r="AH496" s="689"/>
      <c r="AI496" s="689"/>
      <c r="AJ496" s="689"/>
      <c r="AK496" s="689"/>
      <c r="AL496" s="689"/>
      <c r="AM496" s="689"/>
      <c r="AN496" s="689"/>
      <c r="AO496" s="689"/>
      <c r="AP496" s="689"/>
      <c r="AQ496" s="689"/>
      <c r="AR496" s="689"/>
      <c r="AS496" s="689"/>
      <c r="AT496" s="689"/>
      <c r="AU496" s="689"/>
      <c r="AV496" s="689"/>
      <c r="AW496" s="689"/>
      <c r="AX496" s="689"/>
      <c r="AY496" s="689"/>
      <c r="AZ496" s="689"/>
      <c r="BA496" s="689"/>
      <c r="BB496" s="689"/>
      <c r="BC496" s="689"/>
      <c r="BD496" s="689"/>
      <c r="BE496" s="689"/>
      <c r="BF496" s="689"/>
      <c r="BG496" s="689"/>
      <c r="BH496" s="689"/>
      <c r="BI496" s="689"/>
      <c r="BJ496" s="689"/>
      <c r="BK496" s="689"/>
      <c r="BL496" s="689"/>
      <c r="BM496" s="689"/>
      <c r="BN496" s="689"/>
      <c r="BO496" s="689"/>
      <c r="BP496" s="689"/>
      <c r="BQ496" s="689"/>
      <c r="BR496" s="689"/>
      <c r="BS496" s="689"/>
      <c r="BT496" s="689"/>
      <c r="BU496" s="689"/>
      <c r="BV496" s="689"/>
      <c r="BW496" s="421"/>
    </row>
    <row r="497" ht="15.0" customHeight="1">
      <c r="A497" s="634"/>
      <c r="B497" s="421" t="str">
        <f>IF(ISTEXT(A497),SUMIF('Production Calendar'!$F$3:$F$171,'Garden Layout (to copy)'!$A497,'Production Calendar'!$G$3:$G$171),"")</f>
        <v/>
      </c>
      <c r="C497" s="656" t="str">
        <f t="shared" si="1"/>
        <v/>
      </c>
      <c r="D497" s="657" t="str">
        <f t="array" ref="D497">IF(ISBLANK(A497),"",XLOOKUP($A497,'Codified Game Plan'!$E$3:$E$477,'Codified Game Plan'!$G$3:$G$477,0))</f>
        <v/>
      </c>
      <c r="E497" s="657" t="str">
        <f>IF(ISBLANK(A497),"",MAXIFS('Codified Game Plan'!$I$3:$I$477,'Codified Game Plan'!$E$3:$E$477,A497))</f>
        <v/>
      </c>
      <c r="F497" s="658" t="str">
        <f t="shared" si="2"/>
        <v>      - </v>
      </c>
      <c r="G497" s="421"/>
      <c r="H497" s="421"/>
      <c r="I497" s="421"/>
      <c r="J497" s="421"/>
      <c r="K497" s="421"/>
      <c r="L497" s="421"/>
      <c r="M497" s="421"/>
      <c r="N497" s="421"/>
      <c r="O497" s="421"/>
      <c r="P497" s="421"/>
      <c r="Q497" s="421"/>
      <c r="R497" s="421"/>
      <c r="S497" s="421"/>
      <c r="T497" s="421"/>
      <c r="U497" s="689"/>
      <c r="V497" s="689"/>
      <c r="W497" s="689"/>
      <c r="X497" s="689"/>
      <c r="Y497" s="689"/>
      <c r="Z497" s="689"/>
      <c r="AA497" s="689"/>
      <c r="AB497" s="689"/>
      <c r="AC497" s="689"/>
      <c r="AD497" s="689"/>
      <c r="AE497" s="689"/>
      <c r="AF497" s="689"/>
      <c r="AG497" s="689"/>
      <c r="AH497" s="689"/>
      <c r="AI497" s="689"/>
      <c r="AJ497" s="689"/>
      <c r="AK497" s="689"/>
      <c r="AL497" s="689"/>
      <c r="AM497" s="689"/>
      <c r="AN497" s="689"/>
      <c r="AO497" s="689"/>
      <c r="AP497" s="689"/>
      <c r="AQ497" s="689"/>
      <c r="AR497" s="689"/>
      <c r="AS497" s="689"/>
      <c r="AT497" s="689"/>
      <c r="AU497" s="689"/>
      <c r="AV497" s="689"/>
      <c r="AW497" s="689"/>
      <c r="AX497" s="689"/>
      <c r="AY497" s="689"/>
      <c r="AZ497" s="689"/>
      <c r="BA497" s="689"/>
      <c r="BB497" s="689"/>
      <c r="BC497" s="689"/>
      <c r="BD497" s="689"/>
      <c r="BE497" s="689"/>
      <c r="BF497" s="689"/>
      <c r="BG497" s="689"/>
      <c r="BH497" s="689"/>
      <c r="BI497" s="689"/>
      <c r="BJ497" s="689"/>
      <c r="BK497" s="689"/>
      <c r="BL497" s="689"/>
      <c r="BM497" s="689"/>
      <c r="BN497" s="689"/>
      <c r="BO497" s="689"/>
      <c r="BP497" s="689"/>
      <c r="BQ497" s="689"/>
      <c r="BR497" s="689"/>
      <c r="BS497" s="689"/>
      <c r="BT497" s="689"/>
      <c r="BU497" s="689"/>
      <c r="BV497" s="689"/>
      <c r="BW497" s="421"/>
    </row>
    <row r="498" ht="15.0" customHeight="1">
      <c r="A498" s="634"/>
      <c r="B498" s="421" t="str">
        <f>IF(ISTEXT(A498),SUMIF('Production Calendar'!$F$3:$F$171,'Garden Layout (to copy)'!$A498,'Production Calendar'!$G$3:$G$171),"")</f>
        <v/>
      </c>
      <c r="C498" s="656" t="str">
        <f t="shared" si="1"/>
        <v/>
      </c>
      <c r="D498" s="657" t="str">
        <f t="array" ref="D498">IF(ISBLANK(A498),"",XLOOKUP($A498,'Codified Game Plan'!$E$3:$E$477,'Codified Game Plan'!$G$3:$G$477,0))</f>
        <v/>
      </c>
      <c r="E498" s="657" t="str">
        <f>IF(ISBLANK(A498),"",MAXIFS('Codified Game Plan'!$I$3:$I$477,'Codified Game Plan'!$E$3:$E$477,A498))</f>
        <v/>
      </c>
      <c r="F498" s="658" t="str">
        <f t="shared" si="2"/>
        <v>      - </v>
      </c>
      <c r="G498" s="421"/>
      <c r="H498" s="421"/>
      <c r="I498" s="421"/>
      <c r="J498" s="421"/>
      <c r="K498" s="421"/>
      <c r="L498" s="421"/>
      <c r="M498" s="421"/>
      <c r="N498" s="421"/>
      <c r="O498" s="421"/>
      <c r="P498" s="421"/>
      <c r="Q498" s="421"/>
      <c r="R498" s="421"/>
      <c r="S498" s="421"/>
      <c r="T498" s="421"/>
      <c r="U498" s="689"/>
      <c r="V498" s="689"/>
      <c r="W498" s="689"/>
      <c r="X498" s="689"/>
      <c r="Y498" s="689"/>
      <c r="Z498" s="689"/>
      <c r="AA498" s="689"/>
      <c r="AB498" s="689"/>
      <c r="AC498" s="689"/>
      <c r="AD498" s="689"/>
      <c r="AE498" s="689"/>
      <c r="AF498" s="689"/>
      <c r="AG498" s="689"/>
      <c r="AH498" s="689"/>
      <c r="AI498" s="689"/>
      <c r="AJ498" s="689"/>
      <c r="AK498" s="689"/>
      <c r="AL498" s="689"/>
      <c r="AM498" s="689"/>
      <c r="AN498" s="689"/>
      <c r="AO498" s="689"/>
      <c r="AP498" s="689"/>
      <c r="AQ498" s="689"/>
      <c r="AR498" s="689"/>
      <c r="AS498" s="689"/>
      <c r="AT498" s="689"/>
      <c r="AU498" s="689"/>
      <c r="AV498" s="689"/>
      <c r="AW498" s="689"/>
      <c r="AX498" s="689"/>
      <c r="AY498" s="689"/>
      <c r="AZ498" s="689"/>
      <c r="BA498" s="689"/>
      <c r="BB498" s="689"/>
      <c r="BC498" s="689"/>
      <c r="BD498" s="689"/>
      <c r="BE498" s="689"/>
      <c r="BF498" s="689"/>
      <c r="BG498" s="689"/>
      <c r="BH498" s="689"/>
      <c r="BI498" s="689"/>
      <c r="BJ498" s="689"/>
      <c r="BK498" s="689"/>
      <c r="BL498" s="689"/>
      <c r="BM498" s="689"/>
      <c r="BN498" s="689"/>
      <c r="BO498" s="689"/>
      <c r="BP498" s="689"/>
      <c r="BQ498" s="689"/>
      <c r="BR498" s="689"/>
      <c r="BS498" s="689"/>
      <c r="BT498" s="689"/>
      <c r="BU498" s="689"/>
      <c r="BV498" s="689"/>
      <c r="BW498" s="421"/>
    </row>
    <row r="499" ht="15.0" customHeight="1">
      <c r="A499" s="634"/>
      <c r="B499" s="421" t="str">
        <f>IF(ISTEXT(A499),SUMIF('Production Calendar'!$F$3:$F$171,'Garden Layout (to copy)'!$A499,'Production Calendar'!$G$3:$G$171),"")</f>
        <v/>
      </c>
      <c r="C499" s="656" t="str">
        <f t="shared" si="1"/>
        <v/>
      </c>
      <c r="D499" s="657" t="str">
        <f t="array" ref="D499">IF(ISBLANK(A499),"",XLOOKUP($A499,'Codified Game Plan'!$E$3:$E$477,'Codified Game Plan'!$G$3:$G$477,0))</f>
        <v/>
      </c>
      <c r="E499" s="657" t="str">
        <f>IF(ISBLANK(A499),"",MAXIFS('Codified Game Plan'!$I$3:$I$477,'Codified Game Plan'!$E$3:$E$477,A499))</f>
        <v/>
      </c>
      <c r="F499" s="658" t="str">
        <f t="shared" si="2"/>
        <v>      - </v>
      </c>
      <c r="G499" s="421"/>
      <c r="H499" s="421"/>
      <c r="I499" s="421"/>
      <c r="J499" s="421"/>
      <c r="K499" s="421"/>
      <c r="L499" s="421"/>
      <c r="M499" s="421"/>
      <c r="N499" s="421"/>
      <c r="O499" s="421"/>
      <c r="P499" s="421"/>
      <c r="Q499" s="421"/>
      <c r="R499" s="421"/>
      <c r="S499" s="421"/>
      <c r="T499" s="421"/>
      <c r="U499" s="689"/>
      <c r="V499" s="689"/>
      <c r="W499" s="689"/>
      <c r="X499" s="689"/>
      <c r="Y499" s="689"/>
      <c r="Z499" s="689"/>
      <c r="AA499" s="689"/>
      <c r="AB499" s="689"/>
      <c r="AC499" s="689"/>
      <c r="AD499" s="689"/>
      <c r="AE499" s="689"/>
      <c r="AF499" s="689"/>
      <c r="AG499" s="689"/>
      <c r="AH499" s="689"/>
      <c r="AI499" s="689"/>
      <c r="AJ499" s="689"/>
      <c r="AK499" s="689"/>
      <c r="AL499" s="689"/>
      <c r="AM499" s="689"/>
      <c r="AN499" s="689"/>
      <c r="AO499" s="689"/>
      <c r="AP499" s="689"/>
      <c r="AQ499" s="689"/>
      <c r="AR499" s="689"/>
      <c r="AS499" s="689"/>
      <c r="AT499" s="689"/>
      <c r="AU499" s="689"/>
      <c r="AV499" s="689"/>
      <c r="AW499" s="689"/>
      <c r="AX499" s="689"/>
      <c r="AY499" s="689"/>
      <c r="AZ499" s="689"/>
      <c r="BA499" s="689"/>
      <c r="BB499" s="689"/>
      <c r="BC499" s="689"/>
      <c r="BD499" s="689"/>
      <c r="BE499" s="689"/>
      <c r="BF499" s="689"/>
      <c r="BG499" s="689"/>
      <c r="BH499" s="689"/>
      <c r="BI499" s="689"/>
      <c r="BJ499" s="689"/>
      <c r="BK499" s="689"/>
      <c r="BL499" s="689"/>
      <c r="BM499" s="689"/>
      <c r="BN499" s="689"/>
      <c r="BO499" s="689"/>
      <c r="BP499" s="689"/>
      <c r="BQ499" s="689"/>
      <c r="BR499" s="689"/>
      <c r="BS499" s="689"/>
      <c r="BT499" s="689"/>
      <c r="BU499" s="689"/>
      <c r="BV499" s="689"/>
      <c r="BW499" s="421"/>
    </row>
    <row r="500" ht="15.0" customHeight="1">
      <c r="A500" s="634"/>
      <c r="B500" s="421" t="str">
        <f>IF(ISTEXT(A500),SUMIF('Production Calendar'!$F$3:$F$171,'Garden Layout (to copy)'!$A500,'Production Calendar'!$G$3:$G$171),"")</f>
        <v/>
      </c>
      <c r="C500" s="656" t="str">
        <f t="shared" si="1"/>
        <v/>
      </c>
      <c r="D500" s="657" t="str">
        <f t="array" ref="D500">IF(ISBLANK(A500),"",XLOOKUP($A500,'Codified Game Plan'!$E$3:$E$477,'Codified Game Plan'!$G$3:$G$477,0))</f>
        <v/>
      </c>
      <c r="E500" s="657" t="str">
        <f>IF(ISBLANK(A500),"",MAXIFS('Codified Game Plan'!$I$3:$I$477,'Codified Game Plan'!$E$3:$E$477,A500))</f>
        <v/>
      </c>
      <c r="F500" s="658" t="str">
        <f t="shared" si="2"/>
        <v>      - </v>
      </c>
      <c r="G500" s="421"/>
      <c r="H500" s="421"/>
      <c r="I500" s="421"/>
      <c r="J500" s="421"/>
      <c r="K500" s="421"/>
      <c r="L500" s="421"/>
      <c r="M500" s="421"/>
      <c r="N500" s="421"/>
      <c r="O500" s="421"/>
      <c r="P500" s="421"/>
      <c r="Q500" s="421"/>
      <c r="R500" s="421"/>
      <c r="S500" s="421"/>
      <c r="T500" s="421"/>
      <c r="U500" s="689"/>
      <c r="V500" s="689"/>
      <c r="W500" s="689"/>
      <c r="X500" s="689"/>
      <c r="Y500" s="689"/>
      <c r="Z500" s="689"/>
      <c r="AA500" s="689"/>
      <c r="AB500" s="689"/>
      <c r="AC500" s="689"/>
      <c r="AD500" s="689"/>
      <c r="AE500" s="689"/>
      <c r="AF500" s="689"/>
      <c r="AG500" s="689"/>
      <c r="AH500" s="689"/>
      <c r="AI500" s="689"/>
      <c r="AJ500" s="689"/>
      <c r="AK500" s="689"/>
      <c r="AL500" s="689"/>
      <c r="AM500" s="689"/>
      <c r="AN500" s="689"/>
      <c r="AO500" s="689"/>
      <c r="AP500" s="689"/>
      <c r="AQ500" s="689"/>
      <c r="AR500" s="689"/>
      <c r="AS500" s="689"/>
      <c r="AT500" s="689"/>
      <c r="AU500" s="689"/>
      <c r="AV500" s="689"/>
      <c r="AW500" s="689"/>
      <c r="AX500" s="689"/>
      <c r="AY500" s="689"/>
      <c r="AZ500" s="689"/>
      <c r="BA500" s="689"/>
      <c r="BB500" s="689"/>
      <c r="BC500" s="689"/>
      <c r="BD500" s="689"/>
      <c r="BE500" s="689"/>
      <c r="BF500" s="689"/>
      <c r="BG500" s="689"/>
      <c r="BH500" s="689"/>
      <c r="BI500" s="689"/>
      <c r="BJ500" s="689"/>
      <c r="BK500" s="689"/>
      <c r="BL500" s="689"/>
      <c r="BM500" s="689"/>
      <c r="BN500" s="689"/>
      <c r="BO500" s="689"/>
      <c r="BP500" s="689"/>
      <c r="BQ500" s="689"/>
      <c r="BR500" s="689"/>
      <c r="BS500" s="689"/>
      <c r="BT500" s="689"/>
      <c r="BU500" s="689"/>
      <c r="BV500" s="689"/>
      <c r="BW500" s="421"/>
    </row>
    <row r="501" ht="15.0" customHeight="1">
      <c r="A501" s="634"/>
      <c r="B501" s="421" t="str">
        <f>IF(ISTEXT(A501),SUMIF('Production Calendar'!$F$3:$F$171,'Garden Layout (to copy)'!$A501,'Production Calendar'!$G$3:$G$171),"")</f>
        <v/>
      </c>
      <c r="C501" s="656" t="str">
        <f t="shared" si="1"/>
        <v/>
      </c>
      <c r="D501" s="657" t="str">
        <f t="array" ref="D501">IF(ISBLANK(A501),"",XLOOKUP($A501,'Codified Game Plan'!$E$3:$E$477,'Codified Game Plan'!$G$3:$G$477,0))</f>
        <v/>
      </c>
      <c r="E501" s="657" t="str">
        <f>IF(ISBLANK(A501),"",MAXIFS('Codified Game Plan'!$I$3:$I$477,'Codified Game Plan'!$E$3:$E$477,A501))</f>
        <v/>
      </c>
      <c r="F501" s="658" t="str">
        <f t="shared" si="2"/>
        <v>      - </v>
      </c>
      <c r="G501" s="421"/>
      <c r="H501" s="421"/>
      <c r="I501" s="421"/>
      <c r="J501" s="421"/>
      <c r="K501" s="421"/>
      <c r="L501" s="421"/>
      <c r="M501" s="421"/>
      <c r="N501" s="421"/>
      <c r="O501" s="421"/>
      <c r="P501" s="421"/>
      <c r="Q501" s="421"/>
      <c r="R501" s="421"/>
      <c r="S501" s="421"/>
      <c r="T501" s="421"/>
      <c r="U501" s="689"/>
      <c r="V501" s="689"/>
      <c r="W501" s="689"/>
      <c r="X501" s="689"/>
      <c r="Y501" s="689"/>
      <c r="Z501" s="689"/>
      <c r="AA501" s="689"/>
      <c r="AB501" s="689"/>
      <c r="AC501" s="689"/>
      <c r="AD501" s="689"/>
      <c r="AE501" s="689"/>
      <c r="AF501" s="689"/>
      <c r="AG501" s="689"/>
      <c r="AH501" s="689"/>
      <c r="AI501" s="689"/>
      <c r="AJ501" s="689"/>
      <c r="AK501" s="689"/>
      <c r="AL501" s="689"/>
      <c r="AM501" s="689"/>
      <c r="AN501" s="689"/>
      <c r="AO501" s="689"/>
      <c r="AP501" s="689"/>
      <c r="AQ501" s="689"/>
      <c r="AR501" s="689"/>
      <c r="AS501" s="689"/>
      <c r="AT501" s="689"/>
      <c r="AU501" s="689"/>
      <c r="AV501" s="689"/>
      <c r="AW501" s="689"/>
      <c r="AX501" s="689"/>
      <c r="AY501" s="689"/>
      <c r="AZ501" s="689"/>
      <c r="BA501" s="689"/>
      <c r="BB501" s="689"/>
      <c r="BC501" s="689"/>
      <c r="BD501" s="689"/>
      <c r="BE501" s="689"/>
      <c r="BF501" s="689"/>
      <c r="BG501" s="689"/>
      <c r="BH501" s="689"/>
      <c r="BI501" s="689"/>
      <c r="BJ501" s="689"/>
      <c r="BK501" s="689"/>
      <c r="BL501" s="689"/>
      <c r="BM501" s="689"/>
      <c r="BN501" s="689"/>
      <c r="BO501" s="689"/>
      <c r="BP501" s="689"/>
      <c r="BQ501" s="689"/>
      <c r="BR501" s="689"/>
      <c r="BS501" s="689"/>
      <c r="BT501" s="689"/>
      <c r="BU501" s="689"/>
      <c r="BV501" s="689"/>
      <c r="BW501" s="421"/>
    </row>
    <row r="502" ht="15.0" customHeight="1">
      <c r="A502" s="634"/>
      <c r="B502" s="421" t="str">
        <f>IF(ISTEXT(A502),SUMIF('Production Calendar'!$F$3:$F$171,'Garden Layout (to copy)'!$A502,'Production Calendar'!$G$3:$G$171),"")</f>
        <v/>
      </c>
      <c r="C502" s="656" t="str">
        <f t="shared" si="1"/>
        <v/>
      </c>
      <c r="D502" s="657" t="str">
        <f t="array" ref="D502">IF(ISBLANK(A502),"",XLOOKUP($A502,'Codified Game Plan'!$E$3:$E$477,'Codified Game Plan'!$G$3:$G$477,0))</f>
        <v/>
      </c>
      <c r="E502" s="657" t="str">
        <f>IF(ISBLANK(A502),"",MAXIFS('Codified Game Plan'!$I$3:$I$477,'Codified Game Plan'!$E$3:$E$477,A502))</f>
        <v/>
      </c>
      <c r="F502" s="658" t="str">
        <f t="shared" si="2"/>
        <v>      - </v>
      </c>
      <c r="G502" s="421"/>
      <c r="H502" s="421"/>
      <c r="I502" s="421"/>
      <c r="J502" s="421"/>
      <c r="K502" s="421"/>
      <c r="L502" s="421"/>
      <c r="M502" s="421"/>
      <c r="N502" s="421"/>
      <c r="O502" s="421"/>
      <c r="P502" s="421"/>
      <c r="Q502" s="421"/>
      <c r="R502" s="421"/>
      <c r="S502" s="421"/>
      <c r="T502" s="421"/>
      <c r="U502" s="689"/>
      <c r="V502" s="689"/>
      <c r="W502" s="689"/>
      <c r="X502" s="689"/>
      <c r="Y502" s="689"/>
      <c r="Z502" s="689"/>
      <c r="AA502" s="689"/>
      <c r="AB502" s="689"/>
      <c r="AC502" s="689"/>
      <c r="AD502" s="689"/>
      <c r="AE502" s="689"/>
      <c r="AF502" s="689"/>
      <c r="AG502" s="689"/>
      <c r="AH502" s="689"/>
      <c r="AI502" s="689"/>
      <c r="AJ502" s="689"/>
      <c r="AK502" s="689"/>
      <c r="AL502" s="689"/>
      <c r="AM502" s="689"/>
      <c r="AN502" s="689"/>
      <c r="AO502" s="689"/>
      <c r="AP502" s="689"/>
      <c r="AQ502" s="689"/>
      <c r="AR502" s="689"/>
      <c r="AS502" s="689"/>
      <c r="AT502" s="689"/>
      <c r="AU502" s="689"/>
      <c r="AV502" s="689"/>
      <c r="AW502" s="689"/>
      <c r="AX502" s="689"/>
      <c r="AY502" s="689"/>
      <c r="AZ502" s="689"/>
      <c r="BA502" s="689"/>
      <c r="BB502" s="689"/>
      <c r="BC502" s="689"/>
      <c r="BD502" s="689"/>
      <c r="BE502" s="689"/>
      <c r="BF502" s="689"/>
      <c r="BG502" s="689"/>
      <c r="BH502" s="689"/>
      <c r="BI502" s="689"/>
      <c r="BJ502" s="689"/>
      <c r="BK502" s="689"/>
      <c r="BL502" s="689"/>
      <c r="BM502" s="689"/>
      <c r="BN502" s="689"/>
      <c r="BO502" s="689"/>
      <c r="BP502" s="689"/>
      <c r="BQ502" s="689"/>
      <c r="BR502" s="689"/>
      <c r="BS502" s="689"/>
      <c r="BT502" s="689"/>
      <c r="BU502" s="689"/>
      <c r="BV502" s="689"/>
      <c r="BW502" s="421"/>
    </row>
    <row r="503" ht="15.0" customHeight="1">
      <c r="A503" s="634"/>
      <c r="B503" s="421" t="str">
        <f>IF(ISTEXT(A503),SUMIF('Production Calendar'!$F$3:$F$171,'Garden Layout (to copy)'!$A503,'Production Calendar'!$G$3:$G$171),"")</f>
        <v/>
      </c>
      <c r="C503" s="656" t="str">
        <f t="shared" si="1"/>
        <v/>
      </c>
      <c r="D503" s="657" t="str">
        <f t="array" ref="D503">IF(ISBLANK(A503),"",XLOOKUP($A503,'Codified Game Plan'!$E$3:$E$477,'Codified Game Plan'!$G$3:$G$477,0))</f>
        <v/>
      </c>
      <c r="E503" s="657" t="str">
        <f>IF(ISBLANK(A503),"",MAXIFS('Codified Game Plan'!$I$3:$I$477,'Codified Game Plan'!$E$3:$E$477,A503))</f>
        <v/>
      </c>
      <c r="F503" s="658" t="str">
        <f t="shared" si="2"/>
        <v>      - </v>
      </c>
      <c r="G503" s="421"/>
      <c r="H503" s="421"/>
      <c r="I503" s="421"/>
      <c r="J503" s="421"/>
      <c r="K503" s="421"/>
      <c r="L503" s="421"/>
      <c r="M503" s="421"/>
      <c r="N503" s="421"/>
      <c r="O503" s="421"/>
      <c r="P503" s="421"/>
      <c r="Q503" s="421"/>
      <c r="R503" s="421"/>
      <c r="S503" s="421"/>
      <c r="T503" s="421"/>
      <c r="U503" s="689"/>
      <c r="V503" s="689"/>
      <c r="W503" s="689"/>
      <c r="X503" s="689"/>
      <c r="Y503" s="689"/>
      <c r="Z503" s="689"/>
      <c r="AA503" s="689"/>
      <c r="AB503" s="689"/>
      <c r="AC503" s="689"/>
      <c r="AD503" s="689"/>
      <c r="AE503" s="689"/>
      <c r="AF503" s="689"/>
      <c r="AG503" s="689"/>
      <c r="AH503" s="689"/>
      <c r="AI503" s="689"/>
      <c r="AJ503" s="689"/>
      <c r="AK503" s="689"/>
      <c r="AL503" s="689"/>
      <c r="AM503" s="689"/>
      <c r="AN503" s="689"/>
      <c r="AO503" s="689"/>
      <c r="AP503" s="689"/>
      <c r="AQ503" s="689"/>
      <c r="AR503" s="689"/>
      <c r="AS503" s="689"/>
      <c r="AT503" s="689"/>
      <c r="AU503" s="689"/>
      <c r="AV503" s="689"/>
      <c r="AW503" s="689"/>
      <c r="AX503" s="689"/>
      <c r="AY503" s="689"/>
      <c r="AZ503" s="689"/>
      <c r="BA503" s="689"/>
      <c r="BB503" s="689"/>
      <c r="BC503" s="689"/>
      <c r="BD503" s="689"/>
      <c r="BE503" s="689"/>
      <c r="BF503" s="689"/>
      <c r="BG503" s="689"/>
      <c r="BH503" s="689"/>
      <c r="BI503" s="689"/>
      <c r="BJ503" s="689"/>
      <c r="BK503" s="689"/>
      <c r="BL503" s="689"/>
      <c r="BM503" s="689"/>
      <c r="BN503" s="689"/>
      <c r="BO503" s="689"/>
      <c r="BP503" s="689"/>
      <c r="BQ503" s="689"/>
      <c r="BR503" s="689"/>
      <c r="BS503" s="689"/>
      <c r="BT503" s="689"/>
      <c r="BU503" s="689"/>
      <c r="BV503" s="689"/>
      <c r="BW503" s="421"/>
    </row>
    <row r="504" ht="15.0" customHeight="1">
      <c r="A504" s="634"/>
      <c r="B504" s="421" t="str">
        <f>IF(ISTEXT(A504),SUMIF('Production Calendar'!$F$3:$F$171,'Garden Layout (to copy)'!$A504,'Production Calendar'!$G$3:$G$171),"")</f>
        <v/>
      </c>
      <c r="C504" s="656" t="str">
        <f t="shared" si="1"/>
        <v/>
      </c>
      <c r="D504" s="657" t="str">
        <f t="array" ref="D504">IF(ISBLANK(A504),"",XLOOKUP($A504,'Codified Game Plan'!$E$3:$E$477,'Codified Game Plan'!$G$3:$G$477,0))</f>
        <v/>
      </c>
      <c r="E504" s="657" t="str">
        <f>IF(ISBLANK(A504),"",MAXIFS('Codified Game Plan'!$I$3:$I$477,'Codified Game Plan'!$E$3:$E$477,A504))</f>
        <v/>
      </c>
      <c r="F504" s="658" t="str">
        <f t="shared" si="2"/>
        <v>      - </v>
      </c>
      <c r="G504" s="421"/>
      <c r="H504" s="421"/>
      <c r="I504" s="421"/>
      <c r="J504" s="421"/>
      <c r="K504" s="421"/>
      <c r="L504" s="421"/>
      <c r="M504" s="421"/>
      <c r="N504" s="421"/>
      <c r="O504" s="421"/>
      <c r="P504" s="421"/>
      <c r="Q504" s="421"/>
      <c r="R504" s="421"/>
      <c r="S504" s="421"/>
      <c r="T504" s="421"/>
      <c r="U504" s="689"/>
      <c r="V504" s="689"/>
      <c r="W504" s="689"/>
      <c r="X504" s="689"/>
      <c r="Y504" s="689"/>
      <c r="Z504" s="689"/>
      <c r="AA504" s="689"/>
      <c r="AB504" s="689"/>
      <c r="AC504" s="689"/>
      <c r="AD504" s="689"/>
      <c r="AE504" s="689"/>
      <c r="AF504" s="689"/>
      <c r="AG504" s="689"/>
      <c r="AH504" s="689"/>
      <c r="AI504" s="689"/>
      <c r="AJ504" s="689"/>
      <c r="AK504" s="689"/>
      <c r="AL504" s="689"/>
      <c r="AM504" s="689"/>
      <c r="AN504" s="689"/>
      <c r="AO504" s="689"/>
      <c r="AP504" s="689"/>
      <c r="AQ504" s="689"/>
      <c r="AR504" s="689"/>
      <c r="AS504" s="689"/>
      <c r="AT504" s="689"/>
      <c r="AU504" s="689"/>
      <c r="AV504" s="689"/>
      <c r="AW504" s="689"/>
      <c r="AX504" s="689"/>
      <c r="AY504" s="689"/>
      <c r="AZ504" s="689"/>
      <c r="BA504" s="689"/>
      <c r="BB504" s="689"/>
      <c r="BC504" s="689"/>
      <c r="BD504" s="689"/>
      <c r="BE504" s="689"/>
      <c r="BF504" s="689"/>
      <c r="BG504" s="689"/>
      <c r="BH504" s="689"/>
      <c r="BI504" s="689"/>
      <c r="BJ504" s="689"/>
      <c r="BK504" s="689"/>
      <c r="BL504" s="689"/>
      <c r="BM504" s="689"/>
      <c r="BN504" s="689"/>
      <c r="BO504" s="689"/>
      <c r="BP504" s="689"/>
      <c r="BQ504" s="689"/>
      <c r="BR504" s="689"/>
      <c r="BS504" s="689"/>
      <c r="BT504" s="689"/>
      <c r="BU504" s="689"/>
      <c r="BV504" s="689"/>
      <c r="BW504" s="421"/>
    </row>
    <row r="505" ht="15.0" customHeight="1">
      <c r="A505" s="634"/>
      <c r="B505" s="421" t="str">
        <f>IF(ISTEXT(A505),SUMIF('Production Calendar'!$F$3:$F$171,'Garden Layout (to copy)'!$A505,'Production Calendar'!$G$3:$G$171),"")</f>
        <v/>
      </c>
      <c r="C505" s="656" t="str">
        <f t="shared" si="1"/>
        <v/>
      </c>
      <c r="D505" s="657" t="str">
        <f t="array" ref="D505">IF(ISBLANK(A505),"",XLOOKUP($A505,'Codified Game Plan'!$E$3:$E$477,'Codified Game Plan'!$G$3:$G$477,0))</f>
        <v/>
      </c>
      <c r="E505" s="657" t="str">
        <f>IF(ISBLANK(A505),"",MAXIFS('Codified Game Plan'!$I$3:$I$477,'Codified Game Plan'!$E$3:$E$477,A505))</f>
        <v/>
      </c>
      <c r="F505" s="658" t="str">
        <f t="shared" si="2"/>
        <v>      - </v>
      </c>
      <c r="G505" s="421"/>
      <c r="H505" s="421"/>
      <c r="I505" s="421"/>
      <c r="J505" s="421"/>
      <c r="K505" s="421"/>
      <c r="L505" s="421"/>
      <c r="M505" s="421"/>
      <c r="N505" s="421"/>
      <c r="O505" s="421"/>
      <c r="P505" s="421"/>
      <c r="Q505" s="421"/>
      <c r="R505" s="421"/>
      <c r="S505" s="421"/>
      <c r="T505" s="421"/>
      <c r="U505" s="689"/>
      <c r="V505" s="689"/>
      <c r="W505" s="689"/>
      <c r="X505" s="689"/>
      <c r="Y505" s="689"/>
      <c r="Z505" s="689"/>
      <c r="AA505" s="689"/>
      <c r="AB505" s="689"/>
      <c r="AC505" s="689"/>
      <c r="AD505" s="689"/>
      <c r="AE505" s="689"/>
      <c r="AF505" s="689"/>
      <c r="AG505" s="689"/>
      <c r="AH505" s="689"/>
      <c r="AI505" s="689"/>
      <c r="AJ505" s="689"/>
      <c r="AK505" s="689"/>
      <c r="AL505" s="689"/>
      <c r="AM505" s="689"/>
      <c r="AN505" s="689"/>
      <c r="AO505" s="689"/>
      <c r="AP505" s="689"/>
      <c r="AQ505" s="689"/>
      <c r="AR505" s="689"/>
      <c r="AS505" s="689"/>
      <c r="AT505" s="689"/>
      <c r="AU505" s="689"/>
      <c r="AV505" s="689"/>
      <c r="AW505" s="689"/>
      <c r="AX505" s="689"/>
      <c r="AY505" s="689"/>
      <c r="AZ505" s="689"/>
      <c r="BA505" s="689"/>
      <c r="BB505" s="689"/>
      <c r="BC505" s="689"/>
      <c r="BD505" s="689"/>
      <c r="BE505" s="689"/>
      <c r="BF505" s="689"/>
      <c r="BG505" s="689"/>
      <c r="BH505" s="689"/>
      <c r="BI505" s="689"/>
      <c r="BJ505" s="689"/>
      <c r="BK505" s="689"/>
      <c r="BL505" s="689"/>
      <c r="BM505" s="689"/>
      <c r="BN505" s="689"/>
      <c r="BO505" s="689"/>
      <c r="BP505" s="689"/>
      <c r="BQ505" s="689"/>
      <c r="BR505" s="689"/>
      <c r="BS505" s="689"/>
      <c r="BT505" s="689"/>
      <c r="BU505" s="689"/>
      <c r="BV505" s="689"/>
      <c r="BW505" s="421"/>
    </row>
    <row r="506" ht="15.0" customHeight="1">
      <c r="A506" s="634"/>
      <c r="B506" s="421" t="str">
        <f>IF(ISTEXT(A506),SUMIF('Production Calendar'!$F$3:$F$171,'Garden Layout (to copy)'!$A506,'Production Calendar'!$G$3:$G$171),"")</f>
        <v/>
      </c>
      <c r="C506" s="656" t="str">
        <f t="shared" si="1"/>
        <v/>
      </c>
      <c r="D506" s="657" t="str">
        <f t="array" ref="D506">IF(ISBLANK(A506),"",XLOOKUP($A506,'Codified Game Plan'!$E$3:$E$477,'Codified Game Plan'!$G$3:$G$477,0))</f>
        <v/>
      </c>
      <c r="E506" s="657" t="str">
        <f>IF(ISBLANK(A506),"",MAXIFS('Codified Game Plan'!$I$3:$I$477,'Codified Game Plan'!$E$3:$E$477,A506))</f>
        <v/>
      </c>
      <c r="F506" s="658" t="str">
        <f t="shared" si="2"/>
        <v>      - </v>
      </c>
      <c r="G506" s="421"/>
      <c r="H506" s="421"/>
      <c r="I506" s="421"/>
      <c r="J506" s="421"/>
      <c r="K506" s="421"/>
      <c r="L506" s="421"/>
      <c r="M506" s="421"/>
      <c r="N506" s="421"/>
      <c r="O506" s="421"/>
      <c r="P506" s="421"/>
      <c r="Q506" s="421"/>
      <c r="R506" s="421"/>
      <c r="S506" s="421"/>
      <c r="T506" s="421"/>
      <c r="U506" s="689"/>
      <c r="V506" s="689"/>
      <c r="W506" s="689"/>
      <c r="X506" s="689"/>
      <c r="Y506" s="689"/>
      <c r="Z506" s="689"/>
      <c r="AA506" s="689"/>
      <c r="AB506" s="689"/>
      <c r="AC506" s="689"/>
      <c r="AD506" s="689"/>
      <c r="AE506" s="689"/>
      <c r="AF506" s="689"/>
      <c r="AG506" s="689"/>
      <c r="AH506" s="689"/>
      <c r="AI506" s="689"/>
      <c r="AJ506" s="689"/>
      <c r="AK506" s="689"/>
      <c r="AL506" s="689"/>
      <c r="AM506" s="689"/>
      <c r="AN506" s="689"/>
      <c r="AO506" s="689"/>
      <c r="AP506" s="689"/>
      <c r="AQ506" s="689"/>
      <c r="AR506" s="689"/>
      <c r="AS506" s="689"/>
      <c r="AT506" s="689"/>
      <c r="AU506" s="689"/>
      <c r="AV506" s="689"/>
      <c r="AW506" s="689"/>
      <c r="AX506" s="689"/>
      <c r="AY506" s="689"/>
      <c r="AZ506" s="689"/>
      <c r="BA506" s="689"/>
      <c r="BB506" s="689"/>
      <c r="BC506" s="689"/>
      <c r="BD506" s="689"/>
      <c r="BE506" s="689"/>
      <c r="BF506" s="689"/>
      <c r="BG506" s="689"/>
      <c r="BH506" s="689"/>
      <c r="BI506" s="689"/>
      <c r="BJ506" s="689"/>
      <c r="BK506" s="689"/>
      <c r="BL506" s="689"/>
      <c r="BM506" s="689"/>
      <c r="BN506" s="689"/>
      <c r="BO506" s="689"/>
      <c r="BP506" s="689"/>
      <c r="BQ506" s="689"/>
      <c r="BR506" s="689"/>
      <c r="BS506" s="689"/>
      <c r="BT506" s="689"/>
      <c r="BU506" s="689"/>
      <c r="BV506" s="689"/>
      <c r="BW506" s="421"/>
    </row>
    <row r="507" ht="15.0" customHeight="1">
      <c r="A507" s="634"/>
      <c r="B507" s="421" t="str">
        <f>IF(ISTEXT(A507),SUMIF('Production Calendar'!$F$3:$F$171,'Garden Layout (to copy)'!$A507,'Production Calendar'!$G$3:$G$171),"")</f>
        <v/>
      </c>
      <c r="C507" s="656" t="str">
        <f t="shared" si="1"/>
        <v/>
      </c>
      <c r="D507" s="657" t="str">
        <f t="array" ref="D507">IF(ISBLANK(A507),"",XLOOKUP($A507,'Codified Game Plan'!$E$3:$E$477,'Codified Game Plan'!$G$3:$G$477,0))</f>
        <v/>
      </c>
      <c r="E507" s="657" t="str">
        <f>IF(ISBLANK(A507),"",MAXIFS('Codified Game Plan'!$I$3:$I$477,'Codified Game Plan'!$E$3:$E$477,A507))</f>
        <v/>
      </c>
      <c r="F507" s="658" t="str">
        <f t="shared" si="2"/>
        <v>      - </v>
      </c>
      <c r="G507" s="421"/>
      <c r="H507" s="421"/>
      <c r="I507" s="421"/>
      <c r="J507" s="421"/>
      <c r="K507" s="421"/>
      <c r="L507" s="421"/>
      <c r="M507" s="421"/>
      <c r="N507" s="421"/>
      <c r="O507" s="421"/>
      <c r="P507" s="421"/>
      <c r="Q507" s="421"/>
      <c r="R507" s="421"/>
      <c r="S507" s="421"/>
      <c r="T507" s="421"/>
      <c r="U507" s="689"/>
      <c r="V507" s="689"/>
      <c r="W507" s="689"/>
      <c r="X507" s="689"/>
      <c r="Y507" s="689"/>
      <c r="Z507" s="689"/>
      <c r="AA507" s="689"/>
      <c r="AB507" s="689"/>
      <c r="AC507" s="689"/>
      <c r="AD507" s="689"/>
      <c r="AE507" s="689"/>
      <c r="AF507" s="689"/>
      <c r="AG507" s="689"/>
      <c r="AH507" s="689"/>
      <c r="AI507" s="689"/>
      <c r="AJ507" s="689"/>
      <c r="AK507" s="689"/>
      <c r="AL507" s="689"/>
      <c r="AM507" s="689"/>
      <c r="AN507" s="689"/>
      <c r="AO507" s="689"/>
      <c r="AP507" s="689"/>
      <c r="AQ507" s="689"/>
      <c r="AR507" s="689"/>
      <c r="AS507" s="689"/>
      <c r="AT507" s="689"/>
      <c r="AU507" s="689"/>
      <c r="AV507" s="689"/>
      <c r="AW507" s="689"/>
      <c r="AX507" s="689"/>
      <c r="AY507" s="689"/>
      <c r="AZ507" s="689"/>
      <c r="BA507" s="689"/>
      <c r="BB507" s="689"/>
      <c r="BC507" s="689"/>
      <c r="BD507" s="689"/>
      <c r="BE507" s="689"/>
      <c r="BF507" s="689"/>
      <c r="BG507" s="689"/>
      <c r="BH507" s="689"/>
      <c r="BI507" s="689"/>
      <c r="BJ507" s="689"/>
      <c r="BK507" s="689"/>
      <c r="BL507" s="689"/>
      <c r="BM507" s="689"/>
      <c r="BN507" s="689"/>
      <c r="BO507" s="689"/>
      <c r="BP507" s="689"/>
      <c r="BQ507" s="689"/>
      <c r="BR507" s="689"/>
      <c r="BS507" s="689"/>
      <c r="BT507" s="689"/>
      <c r="BU507" s="689"/>
      <c r="BV507" s="689"/>
      <c r="BW507" s="421"/>
    </row>
    <row r="508" ht="15.0" customHeight="1">
      <c r="A508" s="634"/>
      <c r="B508" s="421" t="str">
        <f>IF(ISTEXT(A508),SUMIF('Production Calendar'!$F$3:$F$171,'Garden Layout (to copy)'!$A508,'Production Calendar'!$G$3:$G$171),"")</f>
        <v/>
      </c>
      <c r="C508" s="656" t="str">
        <f t="shared" si="1"/>
        <v/>
      </c>
      <c r="D508" s="657" t="str">
        <f t="array" ref="D508">IF(ISBLANK(A508),"",XLOOKUP($A508,'Codified Game Plan'!$E$3:$E$477,'Codified Game Plan'!$G$3:$G$477,0))</f>
        <v/>
      </c>
      <c r="E508" s="657" t="str">
        <f>IF(ISBLANK(A508),"",MAXIFS('Codified Game Plan'!$I$3:$I$477,'Codified Game Plan'!$E$3:$E$477,A508))</f>
        <v/>
      </c>
      <c r="F508" s="658" t="str">
        <f t="shared" si="2"/>
        <v>      - </v>
      </c>
      <c r="G508" s="421"/>
      <c r="H508" s="421"/>
      <c r="I508" s="421"/>
      <c r="J508" s="421"/>
      <c r="K508" s="421"/>
      <c r="L508" s="421"/>
      <c r="M508" s="421"/>
      <c r="N508" s="421"/>
      <c r="O508" s="421"/>
      <c r="P508" s="421"/>
      <c r="Q508" s="421"/>
      <c r="R508" s="421"/>
      <c r="S508" s="421"/>
      <c r="T508" s="421"/>
      <c r="U508" s="689"/>
      <c r="V508" s="689"/>
      <c r="W508" s="689"/>
      <c r="X508" s="689"/>
      <c r="Y508" s="689"/>
      <c r="Z508" s="689"/>
      <c r="AA508" s="689"/>
      <c r="AB508" s="689"/>
      <c r="AC508" s="689"/>
      <c r="AD508" s="689"/>
      <c r="AE508" s="689"/>
      <c r="AF508" s="689"/>
      <c r="AG508" s="689"/>
      <c r="AH508" s="689"/>
      <c r="AI508" s="689"/>
      <c r="AJ508" s="689"/>
      <c r="AK508" s="689"/>
      <c r="AL508" s="689"/>
      <c r="AM508" s="689"/>
      <c r="AN508" s="689"/>
      <c r="AO508" s="689"/>
      <c r="AP508" s="689"/>
      <c r="AQ508" s="689"/>
      <c r="AR508" s="689"/>
      <c r="AS508" s="689"/>
      <c r="AT508" s="689"/>
      <c r="AU508" s="689"/>
      <c r="AV508" s="689"/>
      <c r="AW508" s="689"/>
      <c r="AX508" s="689"/>
      <c r="AY508" s="689"/>
      <c r="AZ508" s="689"/>
      <c r="BA508" s="689"/>
      <c r="BB508" s="689"/>
      <c r="BC508" s="689"/>
      <c r="BD508" s="689"/>
      <c r="BE508" s="689"/>
      <c r="BF508" s="689"/>
      <c r="BG508" s="689"/>
      <c r="BH508" s="689"/>
      <c r="BI508" s="689"/>
      <c r="BJ508" s="689"/>
      <c r="BK508" s="689"/>
      <c r="BL508" s="689"/>
      <c r="BM508" s="689"/>
      <c r="BN508" s="689"/>
      <c r="BO508" s="689"/>
      <c r="BP508" s="689"/>
      <c r="BQ508" s="689"/>
      <c r="BR508" s="689"/>
      <c r="BS508" s="689"/>
      <c r="BT508" s="689"/>
      <c r="BU508" s="689"/>
      <c r="BV508" s="689"/>
      <c r="BW508" s="421"/>
    </row>
    <row r="509" ht="15.0" customHeight="1">
      <c r="A509" s="634"/>
      <c r="B509" s="421" t="str">
        <f>IF(ISTEXT(A509),SUMIF('Production Calendar'!$F$3:$F$171,'Garden Layout (to copy)'!$A509,'Production Calendar'!$G$3:$G$171),"")</f>
        <v/>
      </c>
      <c r="C509" s="656" t="str">
        <f t="shared" si="1"/>
        <v/>
      </c>
      <c r="D509" s="657" t="str">
        <f t="array" ref="D509">IF(ISBLANK(A509),"",XLOOKUP($A509,'Codified Game Plan'!$E$3:$E$477,'Codified Game Plan'!$G$3:$G$477,0))</f>
        <v/>
      </c>
      <c r="E509" s="657" t="str">
        <f>IF(ISBLANK(A509),"",MAXIFS('Codified Game Plan'!$I$3:$I$477,'Codified Game Plan'!$E$3:$E$477,A509))</f>
        <v/>
      </c>
      <c r="F509" s="658" t="str">
        <f t="shared" si="2"/>
        <v>      - </v>
      </c>
      <c r="G509" s="421"/>
      <c r="H509" s="421"/>
      <c r="I509" s="421"/>
      <c r="J509" s="421"/>
      <c r="K509" s="421"/>
      <c r="L509" s="421"/>
      <c r="M509" s="421"/>
      <c r="N509" s="421"/>
      <c r="O509" s="421"/>
      <c r="P509" s="421"/>
      <c r="Q509" s="421"/>
      <c r="R509" s="421"/>
      <c r="S509" s="421"/>
      <c r="T509" s="421"/>
      <c r="U509" s="689"/>
      <c r="V509" s="689"/>
      <c r="W509" s="689"/>
      <c r="X509" s="689"/>
      <c r="Y509" s="689"/>
      <c r="Z509" s="689"/>
      <c r="AA509" s="689"/>
      <c r="AB509" s="689"/>
      <c r="AC509" s="689"/>
      <c r="AD509" s="689"/>
      <c r="AE509" s="689"/>
      <c r="AF509" s="689"/>
      <c r="AG509" s="689"/>
      <c r="AH509" s="689"/>
      <c r="AI509" s="689"/>
      <c r="AJ509" s="689"/>
      <c r="AK509" s="689"/>
      <c r="AL509" s="689"/>
      <c r="AM509" s="689"/>
      <c r="AN509" s="689"/>
      <c r="AO509" s="689"/>
      <c r="AP509" s="689"/>
      <c r="AQ509" s="689"/>
      <c r="AR509" s="689"/>
      <c r="AS509" s="689"/>
      <c r="AT509" s="689"/>
      <c r="AU509" s="689"/>
      <c r="AV509" s="689"/>
      <c r="AW509" s="689"/>
      <c r="AX509" s="689"/>
      <c r="AY509" s="689"/>
      <c r="AZ509" s="689"/>
      <c r="BA509" s="689"/>
      <c r="BB509" s="689"/>
      <c r="BC509" s="689"/>
      <c r="BD509" s="689"/>
      <c r="BE509" s="689"/>
      <c r="BF509" s="689"/>
      <c r="BG509" s="689"/>
      <c r="BH509" s="689"/>
      <c r="BI509" s="689"/>
      <c r="BJ509" s="689"/>
      <c r="BK509" s="689"/>
      <c r="BL509" s="689"/>
      <c r="BM509" s="689"/>
      <c r="BN509" s="689"/>
      <c r="BO509" s="689"/>
      <c r="BP509" s="689"/>
      <c r="BQ509" s="689"/>
      <c r="BR509" s="689"/>
      <c r="BS509" s="689"/>
      <c r="BT509" s="689"/>
      <c r="BU509" s="689"/>
      <c r="BV509" s="689"/>
      <c r="BW509" s="421"/>
    </row>
    <row r="510" ht="15.0" customHeight="1">
      <c r="A510" s="634"/>
      <c r="B510" s="421" t="str">
        <f>IF(ISTEXT(A510),SUMIF('Production Calendar'!$F$3:$F$171,'Garden Layout (to copy)'!$A510,'Production Calendar'!$G$3:$G$171),"")</f>
        <v/>
      </c>
      <c r="C510" s="656" t="str">
        <f t="shared" si="1"/>
        <v/>
      </c>
      <c r="D510" s="657" t="str">
        <f t="array" ref="D510">IF(ISBLANK(A510),"",XLOOKUP($A510,'Codified Game Plan'!$E$3:$E$477,'Codified Game Plan'!$G$3:$G$477,0))</f>
        <v/>
      </c>
      <c r="E510" s="657" t="str">
        <f>IF(ISBLANK(A510),"",MAXIFS('Codified Game Plan'!$I$3:$I$477,'Codified Game Plan'!$E$3:$E$477,A510))</f>
        <v/>
      </c>
      <c r="F510" s="658" t="str">
        <f t="shared" si="2"/>
        <v>      - </v>
      </c>
      <c r="G510" s="421"/>
      <c r="H510" s="421"/>
      <c r="I510" s="421"/>
      <c r="J510" s="421"/>
      <c r="K510" s="421"/>
      <c r="L510" s="421"/>
      <c r="M510" s="421"/>
      <c r="N510" s="421"/>
      <c r="O510" s="421"/>
      <c r="P510" s="421"/>
      <c r="Q510" s="421"/>
      <c r="R510" s="421"/>
      <c r="S510" s="421"/>
      <c r="T510" s="421"/>
      <c r="U510" s="689"/>
      <c r="V510" s="689"/>
      <c r="W510" s="689"/>
      <c r="X510" s="689"/>
      <c r="Y510" s="689"/>
      <c r="Z510" s="689"/>
      <c r="AA510" s="689"/>
      <c r="AB510" s="689"/>
      <c r="AC510" s="689"/>
      <c r="AD510" s="689"/>
      <c r="AE510" s="689"/>
      <c r="AF510" s="689"/>
      <c r="AG510" s="689"/>
      <c r="AH510" s="689"/>
      <c r="AI510" s="689"/>
      <c r="AJ510" s="689"/>
      <c r="AK510" s="689"/>
      <c r="AL510" s="689"/>
      <c r="AM510" s="689"/>
      <c r="AN510" s="689"/>
      <c r="AO510" s="689"/>
      <c r="AP510" s="689"/>
      <c r="AQ510" s="689"/>
      <c r="AR510" s="689"/>
      <c r="AS510" s="689"/>
      <c r="AT510" s="689"/>
      <c r="AU510" s="689"/>
      <c r="AV510" s="689"/>
      <c r="AW510" s="689"/>
      <c r="AX510" s="689"/>
      <c r="AY510" s="689"/>
      <c r="AZ510" s="689"/>
      <c r="BA510" s="689"/>
      <c r="BB510" s="689"/>
      <c r="BC510" s="689"/>
      <c r="BD510" s="689"/>
      <c r="BE510" s="689"/>
      <c r="BF510" s="689"/>
      <c r="BG510" s="689"/>
      <c r="BH510" s="689"/>
      <c r="BI510" s="689"/>
      <c r="BJ510" s="689"/>
      <c r="BK510" s="689"/>
      <c r="BL510" s="689"/>
      <c r="BM510" s="689"/>
      <c r="BN510" s="689"/>
      <c r="BO510" s="689"/>
      <c r="BP510" s="689"/>
      <c r="BQ510" s="689"/>
      <c r="BR510" s="689"/>
      <c r="BS510" s="689"/>
      <c r="BT510" s="689"/>
      <c r="BU510" s="689"/>
      <c r="BV510" s="689"/>
      <c r="BW510" s="421"/>
    </row>
    <row r="511" ht="15.0" customHeight="1">
      <c r="A511" s="634"/>
      <c r="B511" s="421" t="str">
        <f>IF(ISTEXT(A511),SUMIF('Production Calendar'!$F$3:$F$171,'Garden Layout (to copy)'!$A511,'Production Calendar'!$G$3:$G$171),"")</f>
        <v/>
      </c>
      <c r="C511" s="656" t="str">
        <f t="shared" si="1"/>
        <v/>
      </c>
      <c r="D511" s="657" t="str">
        <f t="array" ref="D511">IF(ISBLANK(A511),"",XLOOKUP($A511,'Codified Game Plan'!$E$3:$E$477,'Codified Game Plan'!$G$3:$G$477,0))</f>
        <v/>
      </c>
      <c r="E511" s="657" t="str">
        <f>IF(ISBLANK(A511),"",MAXIFS('Codified Game Plan'!$I$3:$I$477,'Codified Game Plan'!$E$3:$E$477,A511))</f>
        <v/>
      </c>
      <c r="F511" s="658" t="str">
        <f t="shared" si="2"/>
        <v>      - </v>
      </c>
      <c r="G511" s="421"/>
      <c r="H511" s="421"/>
      <c r="I511" s="421"/>
      <c r="J511" s="421"/>
      <c r="K511" s="421"/>
      <c r="L511" s="421"/>
      <c r="M511" s="421"/>
      <c r="N511" s="421"/>
      <c r="O511" s="421"/>
      <c r="P511" s="421"/>
      <c r="Q511" s="421"/>
      <c r="R511" s="421"/>
      <c r="S511" s="421"/>
      <c r="T511" s="421"/>
      <c r="U511" s="689"/>
      <c r="V511" s="689"/>
      <c r="W511" s="689"/>
      <c r="X511" s="689"/>
      <c r="Y511" s="689"/>
      <c r="Z511" s="689"/>
      <c r="AA511" s="689"/>
      <c r="AB511" s="689"/>
      <c r="AC511" s="689"/>
      <c r="AD511" s="689"/>
      <c r="AE511" s="689"/>
      <c r="AF511" s="689"/>
      <c r="AG511" s="689"/>
      <c r="AH511" s="689"/>
      <c r="AI511" s="689"/>
      <c r="AJ511" s="689"/>
      <c r="AK511" s="689"/>
      <c r="AL511" s="689"/>
      <c r="AM511" s="689"/>
      <c r="AN511" s="689"/>
      <c r="AO511" s="689"/>
      <c r="AP511" s="689"/>
      <c r="AQ511" s="689"/>
      <c r="AR511" s="689"/>
      <c r="AS511" s="689"/>
      <c r="AT511" s="689"/>
      <c r="AU511" s="689"/>
      <c r="AV511" s="689"/>
      <c r="AW511" s="689"/>
      <c r="AX511" s="689"/>
      <c r="AY511" s="689"/>
      <c r="AZ511" s="689"/>
      <c r="BA511" s="689"/>
      <c r="BB511" s="689"/>
      <c r="BC511" s="689"/>
      <c r="BD511" s="689"/>
      <c r="BE511" s="689"/>
      <c r="BF511" s="689"/>
      <c r="BG511" s="689"/>
      <c r="BH511" s="689"/>
      <c r="BI511" s="689"/>
      <c r="BJ511" s="689"/>
      <c r="BK511" s="689"/>
      <c r="BL511" s="689"/>
      <c r="BM511" s="689"/>
      <c r="BN511" s="689"/>
      <c r="BO511" s="689"/>
      <c r="BP511" s="689"/>
      <c r="BQ511" s="689"/>
      <c r="BR511" s="689"/>
      <c r="BS511" s="689"/>
      <c r="BT511" s="689"/>
      <c r="BU511" s="689"/>
      <c r="BV511" s="689"/>
      <c r="BW511" s="421"/>
    </row>
    <row r="512" ht="15.0" customHeight="1">
      <c r="A512" s="634"/>
      <c r="B512" s="421" t="str">
        <f>IF(ISTEXT(A512),SUMIF('Production Calendar'!$F$3:$F$171,'Garden Layout (to copy)'!$A512,'Production Calendar'!$G$3:$G$171),"")</f>
        <v/>
      </c>
      <c r="C512" s="656" t="str">
        <f t="shared" si="1"/>
        <v/>
      </c>
      <c r="D512" s="657" t="str">
        <f t="array" ref="D512">IF(ISBLANK(A512),"",XLOOKUP($A512,'Codified Game Plan'!$E$3:$E$477,'Codified Game Plan'!$G$3:$G$477,0))</f>
        <v/>
      </c>
      <c r="E512" s="657" t="str">
        <f>IF(ISBLANK(A512),"",MAXIFS('Codified Game Plan'!$I$3:$I$477,'Codified Game Plan'!$E$3:$E$477,A512))</f>
        <v/>
      </c>
      <c r="F512" s="658" t="str">
        <f t="shared" si="2"/>
        <v>      - </v>
      </c>
      <c r="G512" s="421"/>
      <c r="H512" s="421"/>
      <c r="I512" s="421"/>
      <c r="J512" s="421"/>
      <c r="K512" s="421"/>
      <c r="L512" s="421"/>
      <c r="M512" s="421"/>
      <c r="N512" s="421"/>
      <c r="O512" s="421"/>
      <c r="P512" s="421"/>
      <c r="Q512" s="421"/>
      <c r="R512" s="421"/>
      <c r="S512" s="421"/>
      <c r="T512" s="421"/>
      <c r="U512" s="689"/>
      <c r="V512" s="689"/>
      <c r="W512" s="689"/>
      <c r="X512" s="689"/>
      <c r="Y512" s="689"/>
      <c r="Z512" s="689"/>
      <c r="AA512" s="689"/>
      <c r="AB512" s="689"/>
      <c r="AC512" s="689"/>
      <c r="AD512" s="689"/>
      <c r="AE512" s="689"/>
      <c r="AF512" s="689"/>
      <c r="AG512" s="689"/>
      <c r="AH512" s="689"/>
      <c r="AI512" s="689"/>
      <c r="AJ512" s="689"/>
      <c r="AK512" s="689"/>
      <c r="AL512" s="689"/>
      <c r="AM512" s="689"/>
      <c r="AN512" s="689"/>
      <c r="AO512" s="689"/>
      <c r="AP512" s="689"/>
      <c r="AQ512" s="689"/>
      <c r="AR512" s="689"/>
      <c r="AS512" s="689"/>
      <c r="AT512" s="689"/>
      <c r="AU512" s="689"/>
      <c r="AV512" s="689"/>
      <c r="AW512" s="689"/>
      <c r="AX512" s="689"/>
      <c r="AY512" s="689"/>
      <c r="AZ512" s="689"/>
      <c r="BA512" s="689"/>
      <c r="BB512" s="689"/>
      <c r="BC512" s="689"/>
      <c r="BD512" s="689"/>
      <c r="BE512" s="689"/>
      <c r="BF512" s="689"/>
      <c r="BG512" s="689"/>
      <c r="BH512" s="689"/>
      <c r="BI512" s="689"/>
      <c r="BJ512" s="689"/>
      <c r="BK512" s="689"/>
      <c r="BL512" s="689"/>
      <c r="BM512" s="689"/>
      <c r="BN512" s="689"/>
      <c r="BO512" s="689"/>
      <c r="BP512" s="689"/>
      <c r="BQ512" s="689"/>
      <c r="BR512" s="689"/>
      <c r="BS512" s="689"/>
      <c r="BT512" s="689"/>
      <c r="BU512" s="689"/>
      <c r="BV512" s="689"/>
      <c r="BW512" s="421"/>
    </row>
    <row r="513" ht="15.0" customHeight="1">
      <c r="A513" s="634"/>
      <c r="B513" s="421" t="str">
        <f>IF(ISTEXT(A513),SUMIF('Production Calendar'!$F$3:$F$171,'Garden Layout (to copy)'!$A513,'Production Calendar'!$G$3:$G$171),"")</f>
        <v/>
      </c>
      <c r="C513" s="656" t="str">
        <f t="shared" si="1"/>
        <v/>
      </c>
      <c r="D513" s="657" t="str">
        <f t="array" ref="D513">IF(ISBLANK(A513),"",XLOOKUP($A513,'Codified Game Plan'!$E$3:$E$477,'Codified Game Plan'!$G$3:$G$477,0))</f>
        <v/>
      </c>
      <c r="E513" s="657" t="str">
        <f>IF(ISBLANK(A513),"",MAXIFS('Codified Game Plan'!$I$3:$I$477,'Codified Game Plan'!$E$3:$E$477,A513))</f>
        <v/>
      </c>
      <c r="F513" s="658" t="str">
        <f t="shared" si="2"/>
        <v>      - </v>
      </c>
      <c r="G513" s="421"/>
      <c r="H513" s="421"/>
      <c r="I513" s="421"/>
      <c r="J513" s="421"/>
      <c r="K513" s="421"/>
      <c r="L513" s="421"/>
      <c r="M513" s="421"/>
      <c r="N513" s="421"/>
      <c r="O513" s="421"/>
      <c r="P513" s="421"/>
      <c r="Q513" s="421"/>
      <c r="R513" s="421"/>
      <c r="S513" s="421"/>
      <c r="T513" s="421"/>
      <c r="U513" s="689"/>
      <c r="V513" s="689"/>
      <c r="W513" s="689"/>
      <c r="X513" s="689"/>
      <c r="Y513" s="689"/>
      <c r="Z513" s="689"/>
      <c r="AA513" s="689"/>
      <c r="AB513" s="689"/>
      <c r="AC513" s="689"/>
      <c r="AD513" s="689"/>
      <c r="AE513" s="689"/>
      <c r="AF513" s="689"/>
      <c r="AG513" s="689"/>
      <c r="AH513" s="689"/>
      <c r="AI513" s="689"/>
      <c r="AJ513" s="689"/>
      <c r="AK513" s="689"/>
      <c r="AL513" s="689"/>
      <c r="AM513" s="689"/>
      <c r="AN513" s="689"/>
      <c r="AO513" s="689"/>
      <c r="AP513" s="689"/>
      <c r="AQ513" s="689"/>
      <c r="AR513" s="689"/>
      <c r="AS513" s="689"/>
      <c r="AT513" s="689"/>
      <c r="AU513" s="689"/>
      <c r="AV513" s="689"/>
      <c r="AW513" s="689"/>
      <c r="AX513" s="689"/>
      <c r="AY513" s="689"/>
      <c r="AZ513" s="689"/>
      <c r="BA513" s="689"/>
      <c r="BB513" s="689"/>
      <c r="BC513" s="689"/>
      <c r="BD513" s="689"/>
      <c r="BE513" s="689"/>
      <c r="BF513" s="689"/>
      <c r="BG513" s="689"/>
      <c r="BH513" s="689"/>
      <c r="BI513" s="689"/>
      <c r="BJ513" s="689"/>
      <c r="BK513" s="689"/>
      <c r="BL513" s="689"/>
      <c r="BM513" s="689"/>
      <c r="BN513" s="689"/>
      <c r="BO513" s="689"/>
      <c r="BP513" s="689"/>
      <c r="BQ513" s="689"/>
      <c r="BR513" s="689"/>
      <c r="BS513" s="689"/>
      <c r="BT513" s="689"/>
      <c r="BU513" s="689"/>
      <c r="BV513" s="689"/>
      <c r="BW513" s="421"/>
    </row>
    <row r="514" ht="15.0" customHeight="1">
      <c r="A514" s="634"/>
      <c r="B514" s="421" t="str">
        <f>IF(ISTEXT(A514),SUMIF('Production Calendar'!$F$3:$F$171,'Garden Layout (to copy)'!$A514,'Production Calendar'!$G$3:$G$171),"")</f>
        <v/>
      </c>
      <c r="C514" s="656" t="str">
        <f t="shared" si="1"/>
        <v/>
      </c>
      <c r="D514" s="657" t="str">
        <f t="array" ref="D514">IF(ISBLANK(A514),"",XLOOKUP($A514,'Codified Game Plan'!$E$3:$E$477,'Codified Game Plan'!$G$3:$G$477,0))</f>
        <v/>
      </c>
      <c r="E514" s="657" t="str">
        <f>IF(ISBLANK(A514),"",MAXIFS('Codified Game Plan'!$I$3:$I$477,'Codified Game Plan'!$E$3:$E$477,A514))</f>
        <v/>
      </c>
      <c r="F514" s="658" t="str">
        <f t="shared" si="2"/>
        <v>      - </v>
      </c>
      <c r="G514" s="421"/>
      <c r="H514" s="421"/>
      <c r="I514" s="421"/>
      <c r="J514" s="421"/>
      <c r="K514" s="421"/>
      <c r="L514" s="421"/>
      <c r="M514" s="421"/>
      <c r="N514" s="421"/>
      <c r="O514" s="421"/>
      <c r="P514" s="421"/>
      <c r="Q514" s="421"/>
      <c r="R514" s="421"/>
      <c r="S514" s="421"/>
      <c r="T514" s="421"/>
      <c r="U514" s="689"/>
      <c r="V514" s="689"/>
      <c r="W514" s="689"/>
      <c r="X514" s="689"/>
      <c r="Y514" s="689"/>
      <c r="Z514" s="689"/>
      <c r="AA514" s="689"/>
      <c r="AB514" s="689"/>
      <c r="AC514" s="689"/>
      <c r="AD514" s="689"/>
      <c r="AE514" s="689"/>
      <c r="AF514" s="689"/>
      <c r="AG514" s="689"/>
      <c r="AH514" s="689"/>
      <c r="AI514" s="689"/>
      <c r="AJ514" s="689"/>
      <c r="AK514" s="689"/>
      <c r="AL514" s="689"/>
      <c r="AM514" s="689"/>
      <c r="AN514" s="689"/>
      <c r="AO514" s="689"/>
      <c r="AP514" s="689"/>
      <c r="AQ514" s="689"/>
      <c r="AR514" s="689"/>
      <c r="AS514" s="689"/>
      <c r="AT514" s="689"/>
      <c r="AU514" s="689"/>
      <c r="AV514" s="689"/>
      <c r="AW514" s="689"/>
      <c r="AX514" s="689"/>
      <c r="AY514" s="689"/>
      <c r="AZ514" s="689"/>
      <c r="BA514" s="689"/>
      <c r="BB514" s="689"/>
      <c r="BC514" s="689"/>
      <c r="BD514" s="689"/>
      <c r="BE514" s="689"/>
      <c r="BF514" s="689"/>
      <c r="BG514" s="689"/>
      <c r="BH514" s="689"/>
      <c r="BI514" s="689"/>
      <c r="BJ514" s="689"/>
      <c r="BK514" s="689"/>
      <c r="BL514" s="689"/>
      <c r="BM514" s="689"/>
      <c r="BN514" s="689"/>
      <c r="BO514" s="689"/>
      <c r="BP514" s="689"/>
      <c r="BQ514" s="689"/>
      <c r="BR514" s="689"/>
      <c r="BS514" s="689"/>
      <c r="BT514" s="689"/>
      <c r="BU514" s="689"/>
      <c r="BV514" s="689"/>
      <c r="BW514" s="421"/>
    </row>
    <row r="515" ht="15.0" customHeight="1">
      <c r="A515" s="634"/>
      <c r="B515" s="421" t="str">
        <f>IF(ISTEXT(A515),SUMIF('Production Calendar'!$F$3:$F$171,'Garden Layout (to copy)'!$A515,'Production Calendar'!$G$3:$G$171),"")</f>
        <v/>
      </c>
      <c r="C515" s="656" t="str">
        <f t="shared" si="1"/>
        <v/>
      </c>
      <c r="D515" s="657" t="str">
        <f t="array" ref="D515">IF(ISBLANK(A515),"",XLOOKUP($A515,'Codified Game Plan'!$E$3:$E$477,'Codified Game Plan'!$G$3:$G$477,0))</f>
        <v/>
      </c>
      <c r="E515" s="657" t="str">
        <f>IF(ISBLANK(A515),"",MAXIFS('Codified Game Plan'!$I$3:$I$477,'Codified Game Plan'!$E$3:$E$477,A515))</f>
        <v/>
      </c>
      <c r="F515" s="658" t="str">
        <f t="shared" si="2"/>
        <v>      - </v>
      </c>
      <c r="G515" s="421"/>
      <c r="H515" s="421"/>
      <c r="I515" s="421"/>
      <c r="J515" s="421"/>
      <c r="K515" s="421"/>
      <c r="L515" s="421"/>
      <c r="M515" s="421"/>
      <c r="N515" s="421"/>
      <c r="O515" s="421"/>
      <c r="P515" s="421"/>
      <c r="Q515" s="421"/>
      <c r="R515" s="421"/>
      <c r="S515" s="421"/>
      <c r="T515" s="421"/>
      <c r="U515" s="689"/>
      <c r="V515" s="689"/>
      <c r="W515" s="689"/>
      <c r="X515" s="689"/>
      <c r="Y515" s="689"/>
      <c r="Z515" s="689"/>
      <c r="AA515" s="689"/>
      <c r="AB515" s="689"/>
      <c r="AC515" s="689"/>
      <c r="AD515" s="689"/>
      <c r="AE515" s="689"/>
      <c r="AF515" s="689"/>
      <c r="AG515" s="689"/>
      <c r="AH515" s="689"/>
      <c r="AI515" s="689"/>
      <c r="AJ515" s="689"/>
      <c r="AK515" s="689"/>
      <c r="AL515" s="689"/>
      <c r="AM515" s="689"/>
      <c r="AN515" s="689"/>
      <c r="AO515" s="689"/>
      <c r="AP515" s="689"/>
      <c r="AQ515" s="689"/>
      <c r="AR515" s="689"/>
      <c r="AS515" s="689"/>
      <c r="AT515" s="689"/>
      <c r="AU515" s="689"/>
      <c r="AV515" s="689"/>
      <c r="AW515" s="689"/>
      <c r="AX515" s="689"/>
      <c r="AY515" s="689"/>
      <c r="AZ515" s="689"/>
      <c r="BA515" s="689"/>
      <c r="BB515" s="689"/>
      <c r="BC515" s="689"/>
      <c r="BD515" s="689"/>
      <c r="BE515" s="689"/>
      <c r="BF515" s="689"/>
      <c r="BG515" s="689"/>
      <c r="BH515" s="689"/>
      <c r="BI515" s="689"/>
      <c r="BJ515" s="689"/>
      <c r="BK515" s="689"/>
      <c r="BL515" s="689"/>
      <c r="BM515" s="689"/>
      <c r="BN515" s="689"/>
      <c r="BO515" s="689"/>
      <c r="BP515" s="689"/>
      <c r="BQ515" s="689"/>
      <c r="BR515" s="689"/>
      <c r="BS515" s="689"/>
      <c r="BT515" s="689"/>
      <c r="BU515" s="689"/>
      <c r="BV515" s="689"/>
      <c r="BW515" s="421"/>
    </row>
    <row r="516" ht="15.0" customHeight="1">
      <c r="A516" s="634"/>
      <c r="B516" s="421" t="str">
        <f>IF(ISTEXT(A516),SUMIF('Production Calendar'!$F$3:$F$171,'Garden Layout (to copy)'!$A516,'Production Calendar'!$G$3:$G$171),"")</f>
        <v/>
      </c>
      <c r="C516" s="656" t="str">
        <f t="shared" si="1"/>
        <v/>
      </c>
      <c r="D516" s="657" t="str">
        <f t="array" ref="D516">IF(ISBLANK(A516),"",XLOOKUP($A516,'Codified Game Plan'!$E$3:$E$477,'Codified Game Plan'!$G$3:$G$477,0))</f>
        <v/>
      </c>
      <c r="E516" s="657" t="str">
        <f>IF(ISBLANK(A516),"",MAXIFS('Codified Game Plan'!$I$3:$I$477,'Codified Game Plan'!$E$3:$E$477,A516))</f>
        <v/>
      </c>
      <c r="F516" s="658" t="str">
        <f t="shared" si="2"/>
        <v>      - </v>
      </c>
      <c r="G516" s="421"/>
      <c r="H516" s="421"/>
      <c r="I516" s="421"/>
      <c r="J516" s="421"/>
      <c r="K516" s="421"/>
      <c r="L516" s="421"/>
      <c r="M516" s="421"/>
      <c r="N516" s="421"/>
      <c r="O516" s="421"/>
      <c r="P516" s="421"/>
      <c r="Q516" s="421"/>
      <c r="R516" s="421"/>
      <c r="S516" s="421"/>
      <c r="T516" s="421"/>
      <c r="U516" s="689"/>
      <c r="V516" s="689"/>
      <c r="W516" s="689"/>
      <c r="X516" s="689"/>
      <c r="Y516" s="689"/>
      <c r="Z516" s="689"/>
      <c r="AA516" s="689"/>
      <c r="AB516" s="689"/>
      <c r="AC516" s="689"/>
      <c r="AD516" s="689"/>
      <c r="AE516" s="689"/>
      <c r="AF516" s="689"/>
      <c r="AG516" s="689"/>
      <c r="AH516" s="689"/>
      <c r="AI516" s="689"/>
      <c r="AJ516" s="689"/>
      <c r="AK516" s="689"/>
      <c r="AL516" s="689"/>
      <c r="AM516" s="689"/>
      <c r="AN516" s="689"/>
      <c r="AO516" s="689"/>
      <c r="AP516" s="689"/>
      <c r="AQ516" s="689"/>
      <c r="AR516" s="689"/>
      <c r="AS516" s="689"/>
      <c r="AT516" s="689"/>
      <c r="AU516" s="689"/>
      <c r="AV516" s="689"/>
      <c r="AW516" s="689"/>
      <c r="AX516" s="689"/>
      <c r="AY516" s="689"/>
      <c r="AZ516" s="689"/>
      <c r="BA516" s="689"/>
      <c r="BB516" s="689"/>
      <c r="BC516" s="689"/>
      <c r="BD516" s="689"/>
      <c r="BE516" s="689"/>
      <c r="BF516" s="689"/>
      <c r="BG516" s="689"/>
      <c r="BH516" s="689"/>
      <c r="BI516" s="689"/>
      <c r="BJ516" s="689"/>
      <c r="BK516" s="689"/>
      <c r="BL516" s="689"/>
      <c r="BM516" s="689"/>
      <c r="BN516" s="689"/>
      <c r="BO516" s="689"/>
      <c r="BP516" s="689"/>
      <c r="BQ516" s="689"/>
      <c r="BR516" s="689"/>
      <c r="BS516" s="689"/>
      <c r="BT516" s="689"/>
      <c r="BU516" s="689"/>
      <c r="BV516" s="689"/>
      <c r="BW516" s="421"/>
    </row>
    <row r="517" ht="15.0" customHeight="1">
      <c r="A517" s="634"/>
      <c r="B517" s="421" t="str">
        <f>IF(ISTEXT(A517),SUMIF('Production Calendar'!$F$3:$F$171,'Garden Layout (to copy)'!$A517,'Production Calendar'!$G$3:$G$171),"")</f>
        <v/>
      </c>
      <c r="C517" s="656" t="str">
        <f t="shared" si="1"/>
        <v/>
      </c>
      <c r="D517" s="657" t="str">
        <f t="array" ref="D517">IF(ISBLANK(A517),"",XLOOKUP($A517,'Codified Game Plan'!$E$3:$E$477,'Codified Game Plan'!$G$3:$G$477,0))</f>
        <v/>
      </c>
      <c r="E517" s="657" t="str">
        <f>IF(ISBLANK(A517),"",MAXIFS('Codified Game Plan'!$I$3:$I$477,'Codified Game Plan'!$E$3:$E$477,A517))</f>
        <v/>
      </c>
      <c r="F517" s="658" t="str">
        <f t="shared" si="2"/>
        <v>      - </v>
      </c>
      <c r="G517" s="421"/>
      <c r="H517" s="421"/>
      <c r="I517" s="421"/>
      <c r="J517" s="421"/>
      <c r="K517" s="421"/>
      <c r="L517" s="421"/>
      <c r="M517" s="421"/>
      <c r="N517" s="421"/>
      <c r="O517" s="421"/>
      <c r="P517" s="421"/>
      <c r="Q517" s="421"/>
      <c r="R517" s="421"/>
      <c r="S517" s="421"/>
      <c r="T517" s="421"/>
      <c r="U517" s="689"/>
      <c r="V517" s="689"/>
      <c r="W517" s="689"/>
      <c r="X517" s="689"/>
      <c r="Y517" s="689"/>
      <c r="Z517" s="689"/>
      <c r="AA517" s="689"/>
      <c r="AB517" s="689"/>
      <c r="AC517" s="689"/>
      <c r="AD517" s="689"/>
      <c r="AE517" s="689"/>
      <c r="AF517" s="689"/>
      <c r="AG517" s="689"/>
      <c r="AH517" s="689"/>
      <c r="AI517" s="689"/>
      <c r="AJ517" s="689"/>
      <c r="AK517" s="689"/>
      <c r="AL517" s="689"/>
      <c r="AM517" s="689"/>
      <c r="AN517" s="689"/>
      <c r="AO517" s="689"/>
      <c r="AP517" s="689"/>
      <c r="AQ517" s="689"/>
      <c r="AR517" s="689"/>
      <c r="AS517" s="689"/>
      <c r="AT517" s="689"/>
      <c r="AU517" s="689"/>
      <c r="AV517" s="689"/>
      <c r="AW517" s="689"/>
      <c r="AX517" s="689"/>
      <c r="AY517" s="689"/>
      <c r="AZ517" s="689"/>
      <c r="BA517" s="689"/>
      <c r="BB517" s="689"/>
      <c r="BC517" s="689"/>
      <c r="BD517" s="689"/>
      <c r="BE517" s="689"/>
      <c r="BF517" s="689"/>
      <c r="BG517" s="689"/>
      <c r="BH517" s="689"/>
      <c r="BI517" s="689"/>
      <c r="BJ517" s="689"/>
      <c r="BK517" s="689"/>
      <c r="BL517" s="689"/>
      <c r="BM517" s="689"/>
      <c r="BN517" s="689"/>
      <c r="BO517" s="689"/>
      <c r="BP517" s="689"/>
      <c r="BQ517" s="689"/>
      <c r="BR517" s="689"/>
      <c r="BS517" s="689"/>
      <c r="BT517" s="689"/>
      <c r="BU517" s="689"/>
      <c r="BV517" s="689"/>
      <c r="BW517" s="421"/>
    </row>
    <row r="518" ht="15.0" customHeight="1">
      <c r="A518" s="634"/>
      <c r="B518" s="421" t="str">
        <f>IF(ISTEXT(A518),SUMIF('Production Calendar'!$F$3:$F$171,'Garden Layout (to copy)'!$A518,'Production Calendar'!$G$3:$G$171),"")</f>
        <v/>
      </c>
      <c r="C518" s="656" t="str">
        <f t="shared" si="1"/>
        <v/>
      </c>
      <c r="D518" s="657" t="str">
        <f t="array" ref="D518">IF(ISBLANK(A518),"",XLOOKUP($A518,'Codified Game Plan'!$E$3:$E$477,'Codified Game Plan'!$G$3:$G$477,0))</f>
        <v/>
      </c>
      <c r="E518" s="657" t="str">
        <f>IF(ISBLANK(A518),"",MAXIFS('Codified Game Plan'!$I$3:$I$477,'Codified Game Plan'!$E$3:$E$477,A518))</f>
        <v/>
      </c>
      <c r="F518" s="658" t="str">
        <f t="shared" si="2"/>
        <v>      - </v>
      </c>
      <c r="G518" s="421"/>
      <c r="H518" s="421"/>
      <c r="I518" s="421"/>
      <c r="J518" s="421"/>
      <c r="K518" s="421"/>
      <c r="L518" s="421"/>
      <c r="M518" s="421"/>
      <c r="N518" s="421"/>
      <c r="O518" s="421"/>
      <c r="P518" s="421"/>
      <c r="Q518" s="421"/>
      <c r="R518" s="421"/>
      <c r="S518" s="421"/>
      <c r="T518" s="421"/>
      <c r="U518" s="689"/>
      <c r="V518" s="689"/>
      <c r="W518" s="689"/>
      <c r="X518" s="689"/>
      <c r="Y518" s="689"/>
      <c r="Z518" s="689"/>
      <c r="AA518" s="689"/>
      <c r="AB518" s="689"/>
      <c r="AC518" s="689"/>
      <c r="AD518" s="689"/>
      <c r="AE518" s="689"/>
      <c r="AF518" s="689"/>
      <c r="AG518" s="689"/>
      <c r="AH518" s="689"/>
      <c r="AI518" s="689"/>
      <c r="AJ518" s="689"/>
      <c r="AK518" s="689"/>
      <c r="AL518" s="689"/>
      <c r="AM518" s="689"/>
      <c r="AN518" s="689"/>
      <c r="AO518" s="689"/>
      <c r="AP518" s="689"/>
      <c r="AQ518" s="689"/>
      <c r="AR518" s="689"/>
      <c r="AS518" s="689"/>
      <c r="AT518" s="689"/>
      <c r="AU518" s="689"/>
      <c r="AV518" s="689"/>
      <c r="AW518" s="689"/>
      <c r="AX518" s="689"/>
      <c r="AY518" s="689"/>
      <c r="AZ518" s="689"/>
      <c r="BA518" s="689"/>
      <c r="BB518" s="689"/>
      <c r="BC518" s="689"/>
      <c r="BD518" s="689"/>
      <c r="BE518" s="689"/>
      <c r="BF518" s="689"/>
      <c r="BG518" s="689"/>
      <c r="BH518" s="689"/>
      <c r="BI518" s="689"/>
      <c r="BJ518" s="689"/>
      <c r="BK518" s="689"/>
      <c r="BL518" s="689"/>
      <c r="BM518" s="689"/>
      <c r="BN518" s="689"/>
      <c r="BO518" s="689"/>
      <c r="BP518" s="689"/>
      <c r="BQ518" s="689"/>
      <c r="BR518" s="689"/>
      <c r="BS518" s="689"/>
      <c r="BT518" s="689"/>
      <c r="BU518" s="689"/>
      <c r="BV518" s="689"/>
      <c r="BW518" s="421"/>
    </row>
    <row r="519" ht="15.0" customHeight="1">
      <c r="A519" s="634"/>
      <c r="B519" s="421" t="str">
        <f>IF(ISTEXT(A519),SUMIF('Production Calendar'!$F$3:$F$171,'Garden Layout (to copy)'!$A519,'Production Calendar'!$G$3:$G$171),"")</f>
        <v/>
      </c>
      <c r="C519" s="656" t="str">
        <f t="shared" si="1"/>
        <v/>
      </c>
      <c r="D519" s="657" t="str">
        <f t="array" ref="D519">IF(ISBLANK(A519),"",XLOOKUP($A519,'Codified Game Plan'!$E$3:$E$477,'Codified Game Plan'!$G$3:$G$477,0))</f>
        <v/>
      </c>
      <c r="E519" s="657" t="str">
        <f>IF(ISBLANK(A519),"",MAXIFS('Codified Game Plan'!$I$3:$I$477,'Codified Game Plan'!$E$3:$E$477,A519))</f>
        <v/>
      </c>
      <c r="F519" s="658" t="str">
        <f t="shared" si="2"/>
        <v>      - </v>
      </c>
      <c r="G519" s="421"/>
      <c r="H519" s="421"/>
      <c r="I519" s="421"/>
      <c r="J519" s="421"/>
      <c r="K519" s="421"/>
      <c r="L519" s="421"/>
      <c r="M519" s="421"/>
      <c r="N519" s="421"/>
      <c r="O519" s="421"/>
      <c r="P519" s="421"/>
      <c r="Q519" s="421"/>
      <c r="R519" s="421"/>
      <c r="S519" s="421"/>
      <c r="T519" s="421"/>
      <c r="U519" s="689"/>
      <c r="V519" s="689"/>
      <c r="W519" s="689"/>
      <c r="X519" s="689"/>
      <c r="Y519" s="689"/>
      <c r="Z519" s="689"/>
      <c r="AA519" s="689"/>
      <c r="AB519" s="689"/>
      <c r="AC519" s="689"/>
      <c r="AD519" s="689"/>
      <c r="AE519" s="689"/>
      <c r="AF519" s="689"/>
      <c r="AG519" s="689"/>
      <c r="AH519" s="689"/>
      <c r="AI519" s="689"/>
      <c r="AJ519" s="689"/>
      <c r="AK519" s="689"/>
      <c r="AL519" s="689"/>
      <c r="AM519" s="689"/>
      <c r="AN519" s="689"/>
      <c r="AO519" s="689"/>
      <c r="AP519" s="689"/>
      <c r="AQ519" s="689"/>
      <c r="AR519" s="689"/>
      <c r="AS519" s="689"/>
      <c r="AT519" s="689"/>
      <c r="AU519" s="689"/>
      <c r="AV519" s="689"/>
      <c r="AW519" s="689"/>
      <c r="AX519" s="689"/>
      <c r="AY519" s="689"/>
      <c r="AZ519" s="689"/>
      <c r="BA519" s="689"/>
      <c r="BB519" s="689"/>
      <c r="BC519" s="689"/>
      <c r="BD519" s="689"/>
      <c r="BE519" s="689"/>
      <c r="BF519" s="689"/>
      <c r="BG519" s="689"/>
      <c r="BH519" s="689"/>
      <c r="BI519" s="689"/>
      <c r="BJ519" s="689"/>
      <c r="BK519" s="689"/>
      <c r="BL519" s="689"/>
      <c r="BM519" s="689"/>
      <c r="BN519" s="689"/>
      <c r="BO519" s="689"/>
      <c r="BP519" s="689"/>
      <c r="BQ519" s="689"/>
      <c r="BR519" s="689"/>
      <c r="BS519" s="689"/>
      <c r="BT519" s="689"/>
      <c r="BU519" s="689"/>
      <c r="BV519" s="689"/>
      <c r="BW519" s="421"/>
    </row>
    <row r="520" ht="15.0" customHeight="1">
      <c r="A520" s="634"/>
      <c r="B520" s="421" t="str">
        <f>IF(ISTEXT(A520),SUMIF('Production Calendar'!$F$3:$F$171,'Garden Layout (to copy)'!$A520,'Production Calendar'!$G$3:$G$171),"")</f>
        <v/>
      </c>
      <c r="C520" s="656" t="str">
        <f t="shared" si="1"/>
        <v/>
      </c>
      <c r="D520" s="657" t="str">
        <f t="array" ref="D520">IF(ISBLANK(A520),"",XLOOKUP($A520,'Codified Game Plan'!$E$3:$E$477,'Codified Game Plan'!$G$3:$G$477,0))</f>
        <v/>
      </c>
      <c r="E520" s="657" t="str">
        <f>IF(ISBLANK(A520),"",MAXIFS('Codified Game Plan'!$I$3:$I$477,'Codified Game Plan'!$E$3:$E$477,A520))</f>
        <v/>
      </c>
      <c r="F520" s="658" t="str">
        <f t="shared" si="2"/>
        <v>      - </v>
      </c>
      <c r="G520" s="421"/>
      <c r="H520" s="421"/>
      <c r="I520" s="421"/>
      <c r="J520" s="421"/>
      <c r="K520" s="421"/>
      <c r="L520" s="421"/>
      <c r="M520" s="421"/>
      <c r="N520" s="421"/>
      <c r="O520" s="421"/>
      <c r="P520" s="421"/>
      <c r="Q520" s="421"/>
      <c r="R520" s="421"/>
      <c r="S520" s="421"/>
      <c r="T520" s="421"/>
      <c r="U520" s="689"/>
      <c r="V520" s="689"/>
      <c r="W520" s="689"/>
      <c r="X520" s="689"/>
      <c r="Y520" s="689"/>
      <c r="Z520" s="689"/>
      <c r="AA520" s="689"/>
      <c r="AB520" s="689"/>
      <c r="AC520" s="689"/>
      <c r="AD520" s="689"/>
      <c r="AE520" s="689"/>
      <c r="AF520" s="689"/>
      <c r="AG520" s="689"/>
      <c r="AH520" s="689"/>
      <c r="AI520" s="689"/>
      <c r="AJ520" s="689"/>
      <c r="AK520" s="689"/>
      <c r="AL520" s="689"/>
      <c r="AM520" s="689"/>
      <c r="AN520" s="689"/>
      <c r="AO520" s="689"/>
      <c r="AP520" s="689"/>
      <c r="AQ520" s="689"/>
      <c r="AR520" s="689"/>
      <c r="AS520" s="689"/>
      <c r="AT520" s="689"/>
      <c r="AU520" s="689"/>
      <c r="AV520" s="689"/>
      <c r="AW520" s="689"/>
      <c r="AX520" s="689"/>
      <c r="AY520" s="689"/>
      <c r="AZ520" s="689"/>
      <c r="BA520" s="689"/>
      <c r="BB520" s="689"/>
      <c r="BC520" s="689"/>
      <c r="BD520" s="689"/>
      <c r="BE520" s="689"/>
      <c r="BF520" s="689"/>
      <c r="BG520" s="689"/>
      <c r="BH520" s="689"/>
      <c r="BI520" s="689"/>
      <c r="BJ520" s="689"/>
      <c r="BK520" s="689"/>
      <c r="BL520" s="689"/>
      <c r="BM520" s="689"/>
      <c r="BN520" s="689"/>
      <c r="BO520" s="689"/>
      <c r="BP520" s="689"/>
      <c r="BQ520" s="689"/>
      <c r="BR520" s="689"/>
      <c r="BS520" s="689"/>
      <c r="BT520" s="689"/>
      <c r="BU520" s="689"/>
      <c r="BV520" s="689"/>
      <c r="BW520" s="421"/>
    </row>
    <row r="521" ht="15.0" customHeight="1">
      <c r="A521" s="634"/>
      <c r="B521" s="421" t="str">
        <f>IF(ISTEXT(A521),SUMIF('Production Calendar'!$F$3:$F$171,'Garden Layout (to copy)'!$A521,'Production Calendar'!$G$3:$G$171),"")</f>
        <v/>
      </c>
      <c r="C521" s="656" t="str">
        <f t="shared" si="1"/>
        <v/>
      </c>
      <c r="D521" s="657" t="str">
        <f t="array" ref="D521">IF(ISBLANK(A521),"",XLOOKUP($A521,'Codified Game Plan'!$E$3:$E$477,'Codified Game Plan'!$G$3:$G$477,0))</f>
        <v/>
      </c>
      <c r="E521" s="657" t="str">
        <f>IF(ISBLANK(A521),"",MAXIFS('Codified Game Plan'!$I$3:$I$477,'Codified Game Plan'!$E$3:$E$477,A521))</f>
        <v/>
      </c>
      <c r="F521" s="658" t="str">
        <f t="shared" si="2"/>
        <v>      - </v>
      </c>
      <c r="G521" s="421"/>
      <c r="H521" s="421"/>
      <c r="I521" s="421"/>
      <c r="J521" s="421"/>
      <c r="K521" s="421"/>
      <c r="L521" s="421"/>
      <c r="M521" s="421"/>
      <c r="N521" s="421"/>
      <c r="O521" s="421"/>
      <c r="P521" s="421"/>
      <c r="Q521" s="421"/>
      <c r="R521" s="421"/>
      <c r="S521" s="421"/>
      <c r="T521" s="421"/>
      <c r="U521" s="689"/>
      <c r="V521" s="689"/>
      <c r="W521" s="689"/>
      <c r="X521" s="689"/>
      <c r="Y521" s="689"/>
      <c r="Z521" s="689"/>
      <c r="AA521" s="689"/>
      <c r="AB521" s="689"/>
      <c r="AC521" s="689"/>
      <c r="AD521" s="689"/>
      <c r="AE521" s="689"/>
      <c r="AF521" s="689"/>
      <c r="AG521" s="689"/>
      <c r="AH521" s="689"/>
      <c r="AI521" s="689"/>
      <c r="AJ521" s="689"/>
      <c r="AK521" s="689"/>
      <c r="AL521" s="689"/>
      <c r="AM521" s="689"/>
      <c r="AN521" s="689"/>
      <c r="AO521" s="689"/>
      <c r="AP521" s="689"/>
      <c r="AQ521" s="689"/>
      <c r="AR521" s="689"/>
      <c r="AS521" s="689"/>
      <c r="AT521" s="689"/>
      <c r="AU521" s="689"/>
      <c r="AV521" s="689"/>
      <c r="AW521" s="689"/>
      <c r="AX521" s="689"/>
      <c r="AY521" s="689"/>
      <c r="AZ521" s="689"/>
      <c r="BA521" s="689"/>
      <c r="BB521" s="689"/>
      <c r="BC521" s="689"/>
      <c r="BD521" s="689"/>
      <c r="BE521" s="689"/>
      <c r="BF521" s="689"/>
      <c r="BG521" s="689"/>
      <c r="BH521" s="689"/>
      <c r="BI521" s="689"/>
      <c r="BJ521" s="689"/>
      <c r="BK521" s="689"/>
      <c r="BL521" s="689"/>
      <c r="BM521" s="689"/>
      <c r="BN521" s="689"/>
      <c r="BO521" s="689"/>
      <c r="BP521" s="689"/>
      <c r="BQ521" s="689"/>
      <c r="BR521" s="689"/>
      <c r="BS521" s="689"/>
      <c r="BT521" s="689"/>
      <c r="BU521" s="689"/>
      <c r="BV521" s="689"/>
      <c r="BW521" s="421"/>
    </row>
    <row r="522" ht="15.0" customHeight="1">
      <c r="A522" s="634"/>
      <c r="B522" s="421" t="str">
        <f>IF(ISTEXT(A522),SUMIF('Production Calendar'!$F$3:$F$171,'Garden Layout (to copy)'!$A522,'Production Calendar'!$G$3:$G$171),"")</f>
        <v/>
      </c>
      <c r="C522" s="656" t="str">
        <f t="shared" si="1"/>
        <v/>
      </c>
      <c r="D522" s="657" t="str">
        <f t="array" ref="D522">IF(ISBLANK(A522),"",XLOOKUP($A522,'Codified Game Plan'!$E$3:$E$477,'Codified Game Plan'!$G$3:$G$477,0))</f>
        <v/>
      </c>
      <c r="E522" s="657" t="str">
        <f>IF(ISBLANK(A522),"",MAXIFS('Codified Game Plan'!$I$3:$I$477,'Codified Game Plan'!$E$3:$E$477,A522))</f>
        <v/>
      </c>
      <c r="F522" s="658" t="str">
        <f t="shared" si="2"/>
        <v>      - </v>
      </c>
      <c r="G522" s="421"/>
      <c r="H522" s="421"/>
      <c r="I522" s="421"/>
      <c r="J522" s="421"/>
      <c r="K522" s="421"/>
      <c r="L522" s="421"/>
      <c r="M522" s="421"/>
      <c r="N522" s="421"/>
      <c r="O522" s="421"/>
      <c r="P522" s="421"/>
      <c r="Q522" s="421"/>
      <c r="R522" s="421"/>
      <c r="S522" s="421"/>
      <c r="T522" s="421"/>
      <c r="U522" s="689"/>
      <c r="V522" s="689"/>
      <c r="W522" s="689"/>
      <c r="X522" s="689"/>
      <c r="Y522" s="689"/>
      <c r="Z522" s="689"/>
      <c r="AA522" s="689"/>
      <c r="AB522" s="689"/>
      <c r="AC522" s="689"/>
      <c r="AD522" s="689"/>
      <c r="AE522" s="689"/>
      <c r="AF522" s="689"/>
      <c r="AG522" s="689"/>
      <c r="AH522" s="689"/>
      <c r="AI522" s="689"/>
      <c r="AJ522" s="689"/>
      <c r="AK522" s="689"/>
      <c r="AL522" s="689"/>
      <c r="AM522" s="689"/>
      <c r="AN522" s="689"/>
      <c r="AO522" s="689"/>
      <c r="AP522" s="689"/>
      <c r="AQ522" s="689"/>
      <c r="AR522" s="689"/>
      <c r="AS522" s="689"/>
      <c r="AT522" s="689"/>
      <c r="AU522" s="689"/>
      <c r="AV522" s="689"/>
      <c r="AW522" s="689"/>
      <c r="AX522" s="689"/>
      <c r="AY522" s="689"/>
      <c r="AZ522" s="689"/>
      <c r="BA522" s="689"/>
      <c r="BB522" s="689"/>
      <c r="BC522" s="689"/>
      <c r="BD522" s="689"/>
      <c r="BE522" s="689"/>
      <c r="BF522" s="689"/>
      <c r="BG522" s="689"/>
      <c r="BH522" s="689"/>
      <c r="BI522" s="689"/>
      <c r="BJ522" s="689"/>
      <c r="BK522" s="689"/>
      <c r="BL522" s="689"/>
      <c r="BM522" s="689"/>
      <c r="BN522" s="689"/>
      <c r="BO522" s="689"/>
      <c r="BP522" s="689"/>
      <c r="BQ522" s="689"/>
      <c r="BR522" s="689"/>
      <c r="BS522" s="689"/>
      <c r="BT522" s="689"/>
      <c r="BU522" s="689"/>
      <c r="BV522" s="689"/>
      <c r="BW522" s="421"/>
    </row>
    <row r="523" ht="15.0" customHeight="1">
      <c r="A523" s="634"/>
      <c r="B523" s="421" t="str">
        <f>IF(ISTEXT(A523),SUMIF('Production Calendar'!$F$3:$F$171,'Garden Layout (to copy)'!$A523,'Production Calendar'!$G$3:$G$171),"")</f>
        <v/>
      </c>
      <c r="C523" s="656" t="str">
        <f t="shared" si="1"/>
        <v/>
      </c>
      <c r="D523" s="657" t="str">
        <f t="array" ref="D523">IF(ISBLANK(A523),"",XLOOKUP($A523,'Codified Game Plan'!$E$3:$E$477,'Codified Game Plan'!$G$3:$G$477,0))</f>
        <v/>
      </c>
      <c r="E523" s="657" t="str">
        <f>IF(ISBLANK(A523),"",MAXIFS('Codified Game Plan'!$I$3:$I$477,'Codified Game Plan'!$E$3:$E$477,A523))</f>
        <v/>
      </c>
      <c r="F523" s="658" t="str">
        <f t="shared" si="2"/>
        <v>      - </v>
      </c>
      <c r="G523" s="421"/>
      <c r="H523" s="421"/>
      <c r="I523" s="421"/>
      <c r="J523" s="421"/>
      <c r="K523" s="421"/>
      <c r="L523" s="421"/>
      <c r="M523" s="421"/>
      <c r="N523" s="421"/>
      <c r="O523" s="421"/>
      <c r="P523" s="421"/>
      <c r="Q523" s="421"/>
      <c r="R523" s="421"/>
      <c r="S523" s="421"/>
      <c r="T523" s="421"/>
      <c r="U523" s="689"/>
      <c r="V523" s="689"/>
      <c r="W523" s="689"/>
      <c r="X523" s="689"/>
      <c r="Y523" s="689"/>
      <c r="Z523" s="689"/>
      <c r="AA523" s="689"/>
      <c r="AB523" s="689"/>
      <c r="AC523" s="689"/>
      <c r="AD523" s="689"/>
      <c r="AE523" s="689"/>
      <c r="AF523" s="689"/>
      <c r="AG523" s="689"/>
      <c r="AH523" s="689"/>
      <c r="AI523" s="689"/>
      <c r="AJ523" s="689"/>
      <c r="AK523" s="689"/>
      <c r="AL523" s="689"/>
      <c r="AM523" s="689"/>
      <c r="AN523" s="689"/>
      <c r="AO523" s="689"/>
      <c r="AP523" s="689"/>
      <c r="AQ523" s="689"/>
      <c r="AR523" s="689"/>
      <c r="AS523" s="689"/>
      <c r="AT523" s="689"/>
      <c r="AU523" s="689"/>
      <c r="AV523" s="689"/>
      <c r="AW523" s="689"/>
      <c r="AX523" s="689"/>
      <c r="AY523" s="689"/>
      <c r="AZ523" s="689"/>
      <c r="BA523" s="689"/>
      <c r="BB523" s="689"/>
      <c r="BC523" s="689"/>
      <c r="BD523" s="689"/>
      <c r="BE523" s="689"/>
      <c r="BF523" s="689"/>
      <c r="BG523" s="689"/>
      <c r="BH523" s="689"/>
      <c r="BI523" s="689"/>
      <c r="BJ523" s="689"/>
      <c r="BK523" s="689"/>
      <c r="BL523" s="689"/>
      <c r="BM523" s="689"/>
      <c r="BN523" s="689"/>
      <c r="BO523" s="689"/>
      <c r="BP523" s="689"/>
      <c r="BQ523" s="689"/>
      <c r="BR523" s="689"/>
      <c r="BS523" s="689"/>
      <c r="BT523" s="689"/>
      <c r="BU523" s="689"/>
      <c r="BV523" s="689"/>
      <c r="BW523" s="421"/>
    </row>
    <row r="524" ht="15.0" customHeight="1">
      <c r="A524" s="634"/>
      <c r="B524" s="421" t="str">
        <f>IF(ISTEXT(A524),SUMIF('Production Calendar'!$F$3:$F$171,'Garden Layout (to copy)'!$A524,'Production Calendar'!$G$3:$G$171),"")</f>
        <v/>
      </c>
      <c r="C524" s="656" t="str">
        <f t="shared" si="1"/>
        <v/>
      </c>
      <c r="D524" s="657" t="str">
        <f t="array" ref="D524">IF(ISBLANK(A524),"",XLOOKUP($A524,'Codified Game Plan'!$E$3:$E$477,'Codified Game Plan'!$G$3:$G$477,0))</f>
        <v/>
      </c>
      <c r="E524" s="657" t="str">
        <f>IF(ISBLANK(A524),"",MAXIFS('Codified Game Plan'!$I$3:$I$477,'Codified Game Plan'!$E$3:$E$477,A524))</f>
        <v/>
      </c>
      <c r="F524" s="658" t="str">
        <f t="shared" si="2"/>
        <v>      - </v>
      </c>
      <c r="G524" s="421"/>
      <c r="H524" s="421"/>
      <c r="I524" s="421"/>
      <c r="J524" s="421"/>
      <c r="K524" s="421"/>
      <c r="L524" s="421"/>
      <c r="M524" s="421"/>
      <c r="N524" s="421"/>
      <c r="O524" s="421"/>
      <c r="P524" s="421"/>
      <c r="Q524" s="421"/>
      <c r="R524" s="421"/>
      <c r="S524" s="421"/>
      <c r="T524" s="421"/>
      <c r="U524" s="689"/>
      <c r="V524" s="689"/>
      <c r="W524" s="689"/>
      <c r="X524" s="689"/>
      <c r="Y524" s="689"/>
      <c r="Z524" s="689"/>
      <c r="AA524" s="689"/>
      <c r="AB524" s="689"/>
      <c r="AC524" s="689"/>
      <c r="AD524" s="689"/>
      <c r="AE524" s="689"/>
      <c r="AF524" s="689"/>
      <c r="AG524" s="689"/>
      <c r="AH524" s="689"/>
      <c r="AI524" s="689"/>
      <c r="AJ524" s="689"/>
      <c r="AK524" s="689"/>
      <c r="AL524" s="689"/>
      <c r="AM524" s="689"/>
      <c r="AN524" s="689"/>
      <c r="AO524" s="689"/>
      <c r="AP524" s="689"/>
      <c r="AQ524" s="689"/>
      <c r="AR524" s="689"/>
      <c r="AS524" s="689"/>
      <c r="AT524" s="689"/>
      <c r="AU524" s="689"/>
      <c r="AV524" s="689"/>
      <c r="AW524" s="689"/>
      <c r="AX524" s="689"/>
      <c r="AY524" s="689"/>
      <c r="AZ524" s="689"/>
      <c r="BA524" s="689"/>
      <c r="BB524" s="689"/>
      <c r="BC524" s="689"/>
      <c r="BD524" s="689"/>
      <c r="BE524" s="689"/>
      <c r="BF524" s="689"/>
      <c r="BG524" s="689"/>
      <c r="BH524" s="689"/>
      <c r="BI524" s="689"/>
      <c r="BJ524" s="689"/>
      <c r="BK524" s="689"/>
      <c r="BL524" s="689"/>
      <c r="BM524" s="689"/>
      <c r="BN524" s="689"/>
      <c r="BO524" s="689"/>
      <c r="BP524" s="689"/>
      <c r="BQ524" s="689"/>
      <c r="BR524" s="689"/>
      <c r="BS524" s="689"/>
      <c r="BT524" s="689"/>
      <c r="BU524" s="689"/>
      <c r="BV524" s="689"/>
      <c r="BW524" s="421"/>
    </row>
    <row r="525" ht="15.0" customHeight="1">
      <c r="A525" s="634"/>
      <c r="B525" s="421" t="str">
        <f>IF(ISTEXT(A525),SUMIF('Production Calendar'!$F$3:$F$171,'Garden Layout (to copy)'!$A525,'Production Calendar'!$G$3:$G$171),"")</f>
        <v/>
      </c>
      <c r="C525" s="656" t="str">
        <f t="shared" si="1"/>
        <v/>
      </c>
      <c r="D525" s="657" t="str">
        <f t="array" ref="D525">IF(ISBLANK(A525),"",XLOOKUP($A525,'Codified Game Plan'!$E$3:$E$477,'Codified Game Plan'!$G$3:$G$477,0))</f>
        <v/>
      </c>
      <c r="E525" s="657" t="str">
        <f>IF(ISBLANK(A525),"",MAXIFS('Codified Game Plan'!$I$3:$I$477,'Codified Game Plan'!$E$3:$E$477,A525))</f>
        <v/>
      </c>
      <c r="F525" s="658" t="str">
        <f t="shared" si="2"/>
        <v>      - </v>
      </c>
      <c r="G525" s="421"/>
      <c r="H525" s="421"/>
      <c r="I525" s="421"/>
      <c r="J525" s="421"/>
      <c r="K525" s="421"/>
      <c r="L525" s="421"/>
      <c r="M525" s="421"/>
      <c r="N525" s="421"/>
      <c r="O525" s="421"/>
      <c r="P525" s="421"/>
      <c r="Q525" s="421"/>
      <c r="R525" s="421"/>
      <c r="S525" s="421"/>
      <c r="T525" s="421"/>
      <c r="U525" s="689"/>
      <c r="V525" s="689"/>
      <c r="W525" s="689"/>
      <c r="X525" s="689"/>
      <c r="Y525" s="689"/>
      <c r="Z525" s="689"/>
      <c r="AA525" s="689"/>
      <c r="AB525" s="689"/>
      <c r="AC525" s="689"/>
      <c r="AD525" s="689"/>
      <c r="AE525" s="689"/>
      <c r="AF525" s="689"/>
      <c r="AG525" s="689"/>
      <c r="AH525" s="689"/>
      <c r="AI525" s="689"/>
      <c r="AJ525" s="689"/>
      <c r="AK525" s="689"/>
      <c r="AL525" s="689"/>
      <c r="AM525" s="689"/>
      <c r="AN525" s="689"/>
      <c r="AO525" s="689"/>
      <c r="AP525" s="689"/>
      <c r="AQ525" s="689"/>
      <c r="AR525" s="689"/>
      <c r="AS525" s="689"/>
      <c r="AT525" s="689"/>
      <c r="AU525" s="689"/>
      <c r="AV525" s="689"/>
      <c r="AW525" s="689"/>
      <c r="AX525" s="689"/>
      <c r="AY525" s="689"/>
      <c r="AZ525" s="689"/>
      <c r="BA525" s="689"/>
      <c r="BB525" s="689"/>
      <c r="BC525" s="689"/>
      <c r="BD525" s="689"/>
      <c r="BE525" s="689"/>
      <c r="BF525" s="689"/>
      <c r="BG525" s="689"/>
      <c r="BH525" s="689"/>
      <c r="BI525" s="689"/>
      <c r="BJ525" s="689"/>
      <c r="BK525" s="689"/>
      <c r="BL525" s="689"/>
      <c r="BM525" s="689"/>
      <c r="BN525" s="689"/>
      <c r="BO525" s="689"/>
      <c r="BP525" s="689"/>
      <c r="BQ525" s="689"/>
      <c r="BR525" s="689"/>
      <c r="BS525" s="689"/>
      <c r="BT525" s="689"/>
      <c r="BU525" s="689"/>
      <c r="BV525" s="689"/>
      <c r="BW525" s="421"/>
    </row>
    <row r="526" ht="15.0" customHeight="1">
      <c r="A526" s="634"/>
      <c r="B526" s="421" t="str">
        <f>IF(ISTEXT(A526),SUMIF('Production Calendar'!$F$3:$F$171,'Garden Layout (to copy)'!$A526,'Production Calendar'!$G$3:$G$171),"")</f>
        <v/>
      </c>
      <c r="C526" s="656" t="str">
        <f t="shared" si="1"/>
        <v/>
      </c>
      <c r="D526" s="657" t="str">
        <f t="array" ref="D526">IF(ISBLANK(A526),"",XLOOKUP($A526,'Codified Game Plan'!$E$3:$E$477,'Codified Game Plan'!$G$3:$G$477,0))</f>
        <v/>
      </c>
      <c r="E526" s="657" t="str">
        <f>IF(ISBLANK(A526),"",MAXIFS('Codified Game Plan'!$I$3:$I$477,'Codified Game Plan'!$E$3:$E$477,A526))</f>
        <v/>
      </c>
      <c r="F526" s="658" t="str">
        <f t="shared" si="2"/>
        <v>      - </v>
      </c>
      <c r="G526" s="421"/>
      <c r="H526" s="421"/>
      <c r="I526" s="421"/>
      <c r="J526" s="421"/>
      <c r="K526" s="421"/>
      <c r="L526" s="421"/>
      <c r="M526" s="421"/>
      <c r="N526" s="421"/>
      <c r="O526" s="421"/>
      <c r="P526" s="421"/>
      <c r="Q526" s="421"/>
      <c r="R526" s="421"/>
      <c r="S526" s="421"/>
      <c r="T526" s="421"/>
      <c r="U526" s="689"/>
      <c r="V526" s="689"/>
      <c r="W526" s="689"/>
      <c r="X526" s="689"/>
      <c r="Y526" s="689"/>
      <c r="Z526" s="689"/>
      <c r="AA526" s="689"/>
      <c r="AB526" s="689"/>
      <c r="AC526" s="689"/>
      <c r="AD526" s="689"/>
      <c r="AE526" s="689"/>
      <c r="AF526" s="689"/>
      <c r="AG526" s="689"/>
      <c r="AH526" s="689"/>
      <c r="AI526" s="689"/>
      <c r="AJ526" s="689"/>
      <c r="AK526" s="689"/>
      <c r="AL526" s="689"/>
      <c r="AM526" s="689"/>
      <c r="AN526" s="689"/>
      <c r="AO526" s="689"/>
      <c r="AP526" s="689"/>
      <c r="AQ526" s="689"/>
      <c r="AR526" s="689"/>
      <c r="AS526" s="689"/>
      <c r="AT526" s="689"/>
      <c r="AU526" s="689"/>
      <c r="AV526" s="689"/>
      <c r="AW526" s="689"/>
      <c r="AX526" s="689"/>
      <c r="AY526" s="689"/>
      <c r="AZ526" s="689"/>
      <c r="BA526" s="689"/>
      <c r="BB526" s="689"/>
      <c r="BC526" s="689"/>
      <c r="BD526" s="689"/>
      <c r="BE526" s="689"/>
      <c r="BF526" s="689"/>
      <c r="BG526" s="689"/>
      <c r="BH526" s="689"/>
      <c r="BI526" s="689"/>
      <c r="BJ526" s="689"/>
      <c r="BK526" s="689"/>
      <c r="BL526" s="689"/>
      <c r="BM526" s="689"/>
      <c r="BN526" s="689"/>
      <c r="BO526" s="689"/>
      <c r="BP526" s="689"/>
      <c r="BQ526" s="689"/>
      <c r="BR526" s="689"/>
      <c r="BS526" s="689"/>
      <c r="BT526" s="689"/>
      <c r="BU526" s="689"/>
      <c r="BV526" s="689"/>
      <c r="BW526" s="421"/>
    </row>
    <row r="527" ht="15.0" customHeight="1">
      <c r="A527" s="634"/>
      <c r="B527" s="421" t="str">
        <f>IF(ISTEXT(A527),SUMIF('Production Calendar'!$F$3:$F$171,'Garden Layout (to copy)'!$A527,'Production Calendar'!$G$3:$G$171),"")</f>
        <v/>
      </c>
      <c r="C527" s="656" t="str">
        <f t="shared" si="1"/>
        <v/>
      </c>
      <c r="D527" s="657" t="str">
        <f t="array" ref="D527">IF(ISBLANK(A527),"",XLOOKUP($A527,'Codified Game Plan'!$E$3:$E$477,'Codified Game Plan'!$G$3:$G$477,0))</f>
        <v/>
      </c>
      <c r="E527" s="657" t="str">
        <f>IF(ISBLANK(A527),"",MAXIFS('Codified Game Plan'!$I$3:$I$477,'Codified Game Plan'!$E$3:$E$477,A527))</f>
        <v/>
      </c>
      <c r="F527" s="658" t="str">
        <f t="shared" si="2"/>
        <v>      - </v>
      </c>
      <c r="G527" s="421"/>
      <c r="H527" s="421"/>
      <c r="I527" s="421"/>
      <c r="J527" s="421"/>
      <c r="K527" s="421"/>
      <c r="L527" s="421"/>
      <c r="M527" s="421"/>
      <c r="N527" s="421"/>
      <c r="O527" s="421"/>
      <c r="P527" s="421"/>
      <c r="Q527" s="421"/>
      <c r="R527" s="421"/>
      <c r="S527" s="421"/>
      <c r="T527" s="421"/>
      <c r="U527" s="689"/>
      <c r="V527" s="689"/>
      <c r="W527" s="689"/>
      <c r="X527" s="689"/>
      <c r="Y527" s="689"/>
      <c r="Z527" s="689"/>
      <c r="AA527" s="689"/>
      <c r="AB527" s="689"/>
      <c r="AC527" s="689"/>
      <c r="AD527" s="689"/>
      <c r="AE527" s="689"/>
      <c r="AF527" s="689"/>
      <c r="AG527" s="689"/>
      <c r="AH527" s="689"/>
      <c r="AI527" s="689"/>
      <c r="AJ527" s="689"/>
      <c r="AK527" s="689"/>
      <c r="AL527" s="689"/>
      <c r="AM527" s="689"/>
      <c r="AN527" s="689"/>
      <c r="AO527" s="689"/>
      <c r="AP527" s="689"/>
      <c r="AQ527" s="689"/>
      <c r="AR527" s="689"/>
      <c r="AS527" s="689"/>
      <c r="AT527" s="689"/>
      <c r="AU527" s="689"/>
      <c r="AV527" s="689"/>
      <c r="AW527" s="689"/>
      <c r="AX527" s="689"/>
      <c r="AY527" s="689"/>
      <c r="AZ527" s="689"/>
      <c r="BA527" s="689"/>
      <c r="BB527" s="689"/>
      <c r="BC527" s="689"/>
      <c r="BD527" s="689"/>
      <c r="BE527" s="689"/>
      <c r="BF527" s="689"/>
      <c r="BG527" s="689"/>
      <c r="BH527" s="689"/>
      <c r="BI527" s="689"/>
      <c r="BJ527" s="689"/>
      <c r="BK527" s="689"/>
      <c r="BL527" s="689"/>
      <c r="BM527" s="689"/>
      <c r="BN527" s="689"/>
      <c r="BO527" s="689"/>
      <c r="BP527" s="689"/>
      <c r="BQ527" s="689"/>
      <c r="BR527" s="689"/>
      <c r="BS527" s="689"/>
      <c r="BT527" s="689"/>
      <c r="BU527" s="689"/>
      <c r="BV527" s="689"/>
      <c r="BW527" s="421"/>
    </row>
    <row r="528" ht="15.0" customHeight="1">
      <c r="A528" s="634"/>
      <c r="B528" s="421" t="str">
        <f>IF(ISTEXT(A528),SUMIF('Production Calendar'!$F$3:$F$171,'Garden Layout (to copy)'!$A528,'Production Calendar'!$G$3:$G$171),"")</f>
        <v/>
      </c>
      <c r="C528" s="656" t="str">
        <f t="shared" si="1"/>
        <v/>
      </c>
      <c r="D528" s="657" t="str">
        <f t="array" ref="D528">IF(ISBLANK(A528),"",XLOOKUP($A528,'Codified Game Plan'!$E$3:$E$477,'Codified Game Plan'!$G$3:$G$477,0))</f>
        <v/>
      </c>
      <c r="E528" s="657" t="str">
        <f>IF(ISBLANK(A528),"",MAXIFS('Codified Game Plan'!$I$3:$I$477,'Codified Game Plan'!$E$3:$E$477,A528))</f>
        <v/>
      </c>
      <c r="F528" s="658" t="str">
        <f t="shared" si="2"/>
        <v>      - </v>
      </c>
      <c r="G528" s="421"/>
      <c r="H528" s="421"/>
      <c r="I528" s="421"/>
      <c r="J528" s="421"/>
      <c r="K528" s="421"/>
      <c r="L528" s="421"/>
      <c r="M528" s="421"/>
      <c r="N528" s="421"/>
      <c r="O528" s="421"/>
      <c r="P528" s="421"/>
      <c r="Q528" s="421"/>
      <c r="R528" s="421"/>
      <c r="S528" s="421"/>
      <c r="T528" s="421"/>
      <c r="U528" s="689"/>
      <c r="V528" s="689"/>
      <c r="W528" s="689"/>
      <c r="X528" s="689"/>
      <c r="Y528" s="689"/>
      <c r="Z528" s="689"/>
      <c r="AA528" s="689"/>
      <c r="AB528" s="689"/>
      <c r="AC528" s="689"/>
      <c r="AD528" s="689"/>
      <c r="AE528" s="689"/>
      <c r="AF528" s="689"/>
      <c r="AG528" s="689"/>
      <c r="AH528" s="689"/>
      <c r="AI528" s="689"/>
      <c r="AJ528" s="689"/>
      <c r="AK528" s="689"/>
      <c r="AL528" s="689"/>
      <c r="AM528" s="689"/>
      <c r="AN528" s="689"/>
      <c r="AO528" s="689"/>
      <c r="AP528" s="689"/>
      <c r="AQ528" s="689"/>
      <c r="AR528" s="689"/>
      <c r="AS528" s="689"/>
      <c r="AT528" s="689"/>
      <c r="AU528" s="689"/>
      <c r="AV528" s="689"/>
      <c r="AW528" s="689"/>
      <c r="AX528" s="689"/>
      <c r="AY528" s="689"/>
      <c r="AZ528" s="689"/>
      <c r="BA528" s="689"/>
      <c r="BB528" s="689"/>
      <c r="BC528" s="689"/>
      <c r="BD528" s="689"/>
      <c r="BE528" s="689"/>
      <c r="BF528" s="689"/>
      <c r="BG528" s="689"/>
      <c r="BH528" s="689"/>
      <c r="BI528" s="689"/>
      <c r="BJ528" s="689"/>
      <c r="BK528" s="689"/>
      <c r="BL528" s="689"/>
      <c r="BM528" s="689"/>
      <c r="BN528" s="689"/>
      <c r="BO528" s="689"/>
      <c r="BP528" s="689"/>
      <c r="BQ528" s="689"/>
      <c r="BR528" s="689"/>
      <c r="BS528" s="689"/>
      <c r="BT528" s="689"/>
      <c r="BU528" s="689"/>
      <c r="BV528" s="689"/>
      <c r="BW528" s="421"/>
    </row>
    <row r="529" ht="15.0" customHeight="1">
      <c r="A529" s="634"/>
      <c r="B529" s="421" t="str">
        <f>IF(ISTEXT(A529),SUMIF('Production Calendar'!$F$3:$F$171,'Garden Layout (to copy)'!$A529,'Production Calendar'!$G$3:$G$171),"")</f>
        <v/>
      </c>
      <c r="C529" s="656" t="str">
        <f t="shared" si="1"/>
        <v/>
      </c>
      <c r="D529" s="657" t="str">
        <f t="array" ref="D529">IF(ISBLANK(A529),"",XLOOKUP($A529,'Codified Game Plan'!$E$3:$E$477,'Codified Game Plan'!$G$3:$G$477,0))</f>
        <v/>
      </c>
      <c r="E529" s="657" t="str">
        <f>IF(ISBLANK(A529),"",MAXIFS('Codified Game Plan'!$I$3:$I$477,'Codified Game Plan'!$E$3:$E$477,A529))</f>
        <v/>
      </c>
      <c r="F529" s="658" t="str">
        <f t="shared" si="2"/>
        <v>      - </v>
      </c>
      <c r="G529" s="421"/>
      <c r="H529" s="421"/>
      <c r="I529" s="421"/>
      <c r="J529" s="421"/>
      <c r="K529" s="421"/>
      <c r="L529" s="421"/>
      <c r="M529" s="421"/>
      <c r="N529" s="421"/>
      <c r="O529" s="421"/>
      <c r="P529" s="421"/>
      <c r="Q529" s="421"/>
      <c r="R529" s="421"/>
      <c r="S529" s="421"/>
      <c r="T529" s="421"/>
      <c r="U529" s="689"/>
      <c r="V529" s="689"/>
      <c r="W529" s="689"/>
      <c r="X529" s="689"/>
      <c r="Y529" s="689"/>
      <c r="Z529" s="689"/>
      <c r="AA529" s="689"/>
      <c r="AB529" s="689"/>
      <c r="AC529" s="689"/>
      <c r="AD529" s="689"/>
      <c r="AE529" s="689"/>
      <c r="AF529" s="689"/>
      <c r="AG529" s="689"/>
      <c r="AH529" s="689"/>
      <c r="AI529" s="689"/>
      <c r="AJ529" s="689"/>
      <c r="AK529" s="689"/>
      <c r="AL529" s="689"/>
      <c r="AM529" s="689"/>
      <c r="AN529" s="689"/>
      <c r="AO529" s="689"/>
      <c r="AP529" s="689"/>
      <c r="AQ529" s="689"/>
      <c r="AR529" s="689"/>
      <c r="AS529" s="689"/>
      <c r="AT529" s="689"/>
      <c r="AU529" s="689"/>
      <c r="AV529" s="689"/>
      <c r="AW529" s="689"/>
      <c r="AX529" s="689"/>
      <c r="AY529" s="689"/>
      <c r="AZ529" s="689"/>
      <c r="BA529" s="689"/>
      <c r="BB529" s="689"/>
      <c r="BC529" s="689"/>
      <c r="BD529" s="689"/>
      <c r="BE529" s="689"/>
      <c r="BF529" s="689"/>
      <c r="BG529" s="689"/>
      <c r="BH529" s="689"/>
      <c r="BI529" s="689"/>
      <c r="BJ529" s="689"/>
      <c r="BK529" s="689"/>
      <c r="BL529" s="689"/>
      <c r="BM529" s="689"/>
      <c r="BN529" s="689"/>
      <c r="BO529" s="689"/>
      <c r="BP529" s="689"/>
      <c r="BQ529" s="689"/>
      <c r="BR529" s="689"/>
      <c r="BS529" s="689"/>
      <c r="BT529" s="689"/>
      <c r="BU529" s="689"/>
      <c r="BV529" s="689"/>
      <c r="BW529" s="421"/>
    </row>
    <row r="530" ht="15.0" customHeight="1">
      <c r="A530" s="634"/>
      <c r="B530" s="421" t="str">
        <f>IF(ISTEXT(A530),SUMIF('Production Calendar'!$F$3:$F$171,'Garden Layout (to copy)'!$A530,'Production Calendar'!$G$3:$G$171),"")</f>
        <v/>
      </c>
      <c r="C530" s="656" t="str">
        <f t="shared" si="1"/>
        <v/>
      </c>
      <c r="D530" s="657" t="str">
        <f t="array" ref="D530">IF(ISBLANK(A530),"",XLOOKUP($A530,'Codified Game Plan'!$E$3:$E$477,'Codified Game Plan'!$G$3:$G$477,0))</f>
        <v/>
      </c>
      <c r="E530" s="657" t="str">
        <f>IF(ISBLANK(A530),"",MAXIFS('Codified Game Plan'!$I$3:$I$477,'Codified Game Plan'!$E$3:$E$477,A530))</f>
        <v/>
      </c>
      <c r="F530" s="658" t="str">
        <f t="shared" si="2"/>
        <v>      - </v>
      </c>
      <c r="G530" s="421"/>
      <c r="H530" s="421"/>
      <c r="I530" s="421"/>
      <c r="J530" s="421"/>
      <c r="K530" s="421"/>
      <c r="L530" s="421"/>
      <c r="M530" s="421"/>
      <c r="N530" s="421"/>
      <c r="O530" s="421"/>
      <c r="P530" s="421"/>
      <c r="Q530" s="421"/>
      <c r="R530" s="421"/>
      <c r="S530" s="421"/>
      <c r="T530" s="421"/>
      <c r="U530" s="689"/>
      <c r="V530" s="689"/>
      <c r="W530" s="689"/>
      <c r="X530" s="689"/>
      <c r="Y530" s="689"/>
      <c r="Z530" s="689"/>
      <c r="AA530" s="689"/>
      <c r="AB530" s="689"/>
      <c r="AC530" s="689"/>
      <c r="AD530" s="689"/>
      <c r="AE530" s="689"/>
      <c r="AF530" s="689"/>
      <c r="AG530" s="689"/>
      <c r="AH530" s="689"/>
      <c r="AI530" s="689"/>
      <c r="AJ530" s="689"/>
      <c r="AK530" s="689"/>
      <c r="AL530" s="689"/>
      <c r="AM530" s="689"/>
      <c r="AN530" s="689"/>
      <c r="AO530" s="689"/>
      <c r="AP530" s="689"/>
      <c r="AQ530" s="689"/>
      <c r="AR530" s="689"/>
      <c r="AS530" s="689"/>
      <c r="AT530" s="689"/>
      <c r="AU530" s="689"/>
      <c r="AV530" s="689"/>
      <c r="AW530" s="689"/>
      <c r="AX530" s="689"/>
      <c r="AY530" s="689"/>
      <c r="AZ530" s="689"/>
      <c r="BA530" s="689"/>
      <c r="BB530" s="689"/>
      <c r="BC530" s="689"/>
      <c r="BD530" s="689"/>
      <c r="BE530" s="689"/>
      <c r="BF530" s="689"/>
      <c r="BG530" s="689"/>
      <c r="BH530" s="689"/>
      <c r="BI530" s="689"/>
      <c r="BJ530" s="689"/>
      <c r="BK530" s="689"/>
      <c r="BL530" s="689"/>
      <c r="BM530" s="689"/>
      <c r="BN530" s="689"/>
      <c r="BO530" s="689"/>
      <c r="BP530" s="689"/>
      <c r="BQ530" s="689"/>
      <c r="BR530" s="689"/>
      <c r="BS530" s="689"/>
      <c r="BT530" s="689"/>
      <c r="BU530" s="689"/>
      <c r="BV530" s="689"/>
      <c r="BW530" s="421"/>
    </row>
    <row r="531" ht="15.0" customHeight="1">
      <c r="A531" s="634"/>
      <c r="B531" s="421" t="str">
        <f>IF(ISTEXT(A531),SUMIF('Production Calendar'!$F$3:$F$171,'Garden Layout (to copy)'!$A531,'Production Calendar'!$G$3:$G$171),"")</f>
        <v/>
      </c>
      <c r="C531" s="656" t="str">
        <f t="shared" si="1"/>
        <v/>
      </c>
      <c r="D531" s="657" t="str">
        <f t="array" ref="D531">IF(ISBLANK(A531),"",XLOOKUP($A531,'Codified Game Plan'!$E$3:$E$477,'Codified Game Plan'!$G$3:$G$477,0))</f>
        <v/>
      </c>
      <c r="E531" s="657" t="str">
        <f>IF(ISBLANK(A531),"",MAXIFS('Codified Game Plan'!$I$3:$I$477,'Codified Game Plan'!$E$3:$E$477,A531))</f>
        <v/>
      </c>
      <c r="F531" s="658" t="str">
        <f t="shared" si="2"/>
        <v>      - </v>
      </c>
      <c r="G531" s="421"/>
      <c r="H531" s="421"/>
      <c r="I531" s="421"/>
      <c r="J531" s="421"/>
      <c r="K531" s="421"/>
      <c r="L531" s="421"/>
      <c r="M531" s="421"/>
      <c r="N531" s="421"/>
      <c r="O531" s="421"/>
      <c r="P531" s="421"/>
      <c r="Q531" s="421"/>
      <c r="R531" s="421"/>
      <c r="S531" s="421"/>
      <c r="T531" s="421"/>
      <c r="U531" s="689"/>
      <c r="V531" s="689"/>
      <c r="W531" s="689"/>
      <c r="X531" s="689"/>
      <c r="Y531" s="689"/>
      <c r="Z531" s="689"/>
      <c r="AA531" s="689"/>
      <c r="AB531" s="689"/>
      <c r="AC531" s="689"/>
      <c r="AD531" s="689"/>
      <c r="AE531" s="689"/>
      <c r="AF531" s="689"/>
      <c r="AG531" s="689"/>
      <c r="AH531" s="689"/>
      <c r="AI531" s="689"/>
      <c r="AJ531" s="689"/>
      <c r="AK531" s="689"/>
      <c r="AL531" s="689"/>
      <c r="AM531" s="689"/>
      <c r="AN531" s="689"/>
      <c r="AO531" s="689"/>
      <c r="AP531" s="689"/>
      <c r="AQ531" s="689"/>
      <c r="AR531" s="689"/>
      <c r="AS531" s="689"/>
      <c r="AT531" s="689"/>
      <c r="AU531" s="689"/>
      <c r="AV531" s="689"/>
      <c r="AW531" s="689"/>
      <c r="AX531" s="689"/>
      <c r="AY531" s="689"/>
      <c r="AZ531" s="689"/>
      <c r="BA531" s="689"/>
      <c r="BB531" s="689"/>
      <c r="BC531" s="689"/>
      <c r="BD531" s="689"/>
      <c r="BE531" s="689"/>
      <c r="BF531" s="689"/>
      <c r="BG531" s="689"/>
      <c r="BH531" s="689"/>
      <c r="BI531" s="689"/>
      <c r="BJ531" s="689"/>
      <c r="BK531" s="689"/>
      <c r="BL531" s="689"/>
      <c r="BM531" s="689"/>
      <c r="BN531" s="689"/>
      <c r="BO531" s="689"/>
      <c r="BP531" s="689"/>
      <c r="BQ531" s="689"/>
      <c r="BR531" s="689"/>
      <c r="BS531" s="689"/>
      <c r="BT531" s="689"/>
      <c r="BU531" s="689"/>
      <c r="BV531" s="689"/>
      <c r="BW531" s="421"/>
    </row>
    <row r="532" ht="15.0" customHeight="1">
      <c r="A532" s="634"/>
      <c r="B532" s="421" t="str">
        <f>IF(ISTEXT(A532),SUMIF('Production Calendar'!$F$3:$F$171,'Garden Layout (to copy)'!$A532,'Production Calendar'!$G$3:$G$171),"")</f>
        <v/>
      </c>
      <c r="C532" s="656" t="str">
        <f t="shared" si="1"/>
        <v/>
      </c>
      <c r="D532" s="657" t="str">
        <f t="array" ref="D532">IF(ISBLANK(A532),"",XLOOKUP($A532,'Codified Game Plan'!$E$3:$E$477,'Codified Game Plan'!$G$3:$G$477,0))</f>
        <v/>
      </c>
      <c r="E532" s="657" t="str">
        <f>IF(ISBLANK(A532),"",MAXIFS('Codified Game Plan'!$I$3:$I$477,'Codified Game Plan'!$E$3:$E$477,A532))</f>
        <v/>
      </c>
      <c r="F532" s="658" t="str">
        <f t="shared" si="2"/>
        <v>      - </v>
      </c>
      <c r="G532" s="421"/>
      <c r="H532" s="421"/>
      <c r="I532" s="421"/>
      <c r="J532" s="421"/>
      <c r="K532" s="421"/>
      <c r="L532" s="421"/>
      <c r="M532" s="421"/>
      <c r="N532" s="421"/>
      <c r="O532" s="421"/>
      <c r="P532" s="421"/>
      <c r="Q532" s="421"/>
      <c r="R532" s="421"/>
      <c r="S532" s="421"/>
      <c r="T532" s="421"/>
      <c r="U532" s="689"/>
      <c r="V532" s="689"/>
      <c r="W532" s="689"/>
      <c r="X532" s="689"/>
      <c r="Y532" s="689"/>
      <c r="Z532" s="689"/>
      <c r="AA532" s="689"/>
      <c r="AB532" s="689"/>
      <c r="AC532" s="689"/>
      <c r="AD532" s="689"/>
      <c r="AE532" s="689"/>
      <c r="AF532" s="689"/>
      <c r="AG532" s="689"/>
      <c r="AH532" s="689"/>
      <c r="AI532" s="689"/>
      <c r="AJ532" s="689"/>
      <c r="AK532" s="689"/>
      <c r="AL532" s="689"/>
      <c r="AM532" s="689"/>
      <c r="AN532" s="689"/>
      <c r="AO532" s="689"/>
      <c r="AP532" s="689"/>
      <c r="AQ532" s="689"/>
      <c r="AR532" s="689"/>
      <c r="AS532" s="689"/>
      <c r="AT532" s="689"/>
      <c r="AU532" s="689"/>
      <c r="AV532" s="689"/>
      <c r="AW532" s="689"/>
      <c r="AX532" s="689"/>
      <c r="AY532" s="689"/>
      <c r="AZ532" s="689"/>
      <c r="BA532" s="689"/>
      <c r="BB532" s="689"/>
      <c r="BC532" s="689"/>
      <c r="BD532" s="689"/>
      <c r="BE532" s="689"/>
      <c r="BF532" s="689"/>
      <c r="BG532" s="689"/>
      <c r="BH532" s="689"/>
      <c r="BI532" s="689"/>
      <c r="BJ532" s="689"/>
      <c r="BK532" s="689"/>
      <c r="BL532" s="689"/>
      <c r="BM532" s="689"/>
      <c r="BN532" s="689"/>
      <c r="BO532" s="689"/>
      <c r="BP532" s="689"/>
      <c r="BQ532" s="689"/>
      <c r="BR532" s="689"/>
      <c r="BS532" s="689"/>
      <c r="BT532" s="689"/>
      <c r="BU532" s="689"/>
      <c r="BV532" s="689"/>
      <c r="BW532" s="421"/>
    </row>
    <row r="533" ht="15.0" customHeight="1">
      <c r="A533" s="634"/>
      <c r="B533" s="421" t="str">
        <f>IF(ISTEXT(A533),SUMIF('Production Calendar'!$F$3:$F$171,'Garden Layout (to copy)'!$A533,'Production Calendar'!$G$3:$G$171),"")</f>
        <v/>
      </c>
      <c r="C533" s="656" t="str">
        <f t="shared" si="1"/>
        <v/>
      </c>
      <c r="D533" s="657" t="str">
        <f t="array" ref="D533">IF(ISBLANK(A533),"",XLOOKUP($A533,'Codified Game Plan'!$E$3:$E$477,'Codified Game Plan'!$G$3:$G$477,0))</f>
        <v/>
      </c>
      <c r="E533" s="657" t="str">
        <f>IF(ISBLANK(A533),"",MAXIFS('Codified Game Plan'!$I$3:$I$477,'Codified Game Plan'!$E$3:$E$477,A533))</f>
        <v/>
      </c>
      <c r="F533" s="658" t="str">
        <f t="shared" si="2"/>
        <v>      - </v>
      </c>
      <c r="G533" s="421"/>
      <c r="H533" s="421"/>
      <c r="I533" s="421"/>
      <c r="J533" s="421"/>
      <c r="K533" s="421"/>
      <c r="L533" s="421"/>
      <c r="M533" s="421"/>
      <c r="N533" s="421"/>
      <c r="O533" s="421"/>
      <c r="P533" s="421"/>
      <c r="Q533" s="421"/>
      <c r="R533" s="421"/>
      <c r="S533" s="421"/>
      <c r="T533" s="421"/>
      <c r="U533" s="689"/>
      <c r="V533" s="689"/>
      <c r="W533" s="689"/>
      <c r="X533" s="689"/>
      <c r="Y533" s="689"/>
      <c r="Z533" s="689"/>
      <c r="AA533" s="689"/>
      <c r="AB533" s="689"/>
      <c r="AC533" s="689"/>
      <c r="AD533" s="689"/>
      <c r="AE533" s="689"/>
      <c r="AF533" s="689"/>
      <c r="AG533" s="689"/>
      <c r="AH533" s="689"/>
      <c r="AI533" s="689"/>
      <c r="AJ533" s="689"/>
      <c r="AK533" s="689"/>
      <c r="AL533" s="689"/>
      <c r="AM533" s="689"/>
      <c r="AN533" s="689"/>
      <c r="AO533" s="689"/>
      <c r="AP533" s="689"/>
      <c r="AQ533" s="689"/>
      <c r="AR533" s="689"/>
      <c r="AS533" s="689"/>
      <c r="AT533" s="689"/>
      <c r="AU533" s="689"/>
      <c r="AV533" s="689"/>
      <c r="AW533" s="689"/>
      <c r="AX533" s="689"/>
      <c r="AY533" s="689"/>
      <c r="AZ533" s="689"/>
      <c r="BA533" s="689"/>
      <c r="BB533" s="689"/>
      <c r="BC533" s="689"/>
      <c r="BD533" s="689"/>
      <c r="BE533" s="689"/>
      <c r="BF533" s="689"/>
      <c r="BG533" s="689"/>
      <c r="BH533" s="689"/>
      <c r="BI533" s="689"/>
      <c r="BJ533" s="689"/>
      <c r="BK533" s="689"/>
      <c r="BL533" s="689"/>
      <c r="BM533" s="689"/>
      <c r="BN533" s="689"/>
      <c r="BO533" s="689"/>
      <c r="BP533" s="689"/>
      <c r="BQ533" s="689"/>
      <c r="BR533" s="689"/>
      <c r="BS533" s="689"/>
      <c r="BT533" s="689"/>
      <c r="BU533" s="689"/>
      <c r="BV533" s="689"/>
      <c r="BW533" s="421"/>
    </row>
    <row r="534" ht="15.0" customHeight="1">
      <c r="A534" s="634"/>
      <c r="B534" s="421" t="str">
        <f>IF(ISTEXT(A534),SUMIF('Production Calendar'!$F$3:$F$171,'Garden Layout (to copy)'!$A534,'Production Calendar'!$G$3:$G$171),"")</f>
        <v/>
      </c>
      <c r="C534" s="656" t="str">
        <f t="shared" si="1"/>
        <v/>
      </c>
      <c r="D534" s="657" t="str">
        <f t="array" ref="D534">IF(ISBLANK(A534),"",XLOOKUP($A534,'Codified Game Plan'!$E$3:$E$477,'Codified Game Plan'!$G$3:$G$477,0))</f>
        <v/>
      </c>
      <c r="E534" s="657" t="str">
        <f>IF(ISBLANK(A534),"",MAXIFS('Codified Game Plan'!$I$3:$I$477,'Codified Game Plan'!$E$3:$E$477,A534))</f>
        <v/>
      </c>
      <c r="F534" s="658" t="str">
        <f t="shared" si="2"/>
        <v>      - </v>
      </c>
      <c r="G534" s="421"/>
      <c r="H534" s="421"/>
      <c r="I534" s="421"/>
      <c r="J534" s="421"/>
      <c r="K534" s="421"/>
      <c r="L534" s="421"/>
      <c r="M534" s="421"/>
      <c r="N534" s="421"/>
      <c r="O534" s="421"/>
      <c r="P534" s="421"/>
      <c r="Q534" s="421"/>
      <c r="R534" s="421"/>
      <c r="S534" s="421"/>
      <c r="T534" s="421"/>
      <c r="U534" s="689"/>
      <c r="V534" s="689"/>
      <c r="W534" s="689"/>
      <c r="X534" s="689"/>
      <c r="Y534" s="689"/>
      <c r="Z534" s="689"/>
      <c r="AA534" s="689"/>
      <c r="AB534" s="689"/>
      <c r="AC534" s="689"/>
      <c r="AD534" s="689"/>
      <c r="AE534" s="689"/>
      <c r="AF534" s="689"/>
      <c r="AG534" s="689"/>
      <c r="AH534" s="689"/>
      <c r="AI534" s="689"/>
      <c r="AJ534" s="689"/>
      <c r="AK534" s="689"/>
      <c r="AL534" s="689"/>
      <c r="AM534" s="689"/>
      <c r="AN534" s="689"/>
      <c r="AO534" s="689"/>
      <c r="AP534" s="689"/>
      <c r="AQ534" s="689"/>
      <c r="AR534" s="689"/>
      <c r="AS534" s="689"/>
      <c r="AT534" s="689"/>
      <c r="AU534" s="689"/>
      <c r="AV534" s="689"/>
      <c r="AW534" s="689"/>
      <c r="AX534" s="689"/>
      <c r="AY534" s="689"/>
      <c r="AZ534" s="689"/>
      <c r="BA534" s="689"/>
      <c r="BB534" s="689"/>
      <c r="BC534" s="689"/>
      <c r="BD534" s="689"/>
      <c r="BE534" s="689"/>
      <c r="BF534" s="689"/>
      <c r="BG534" s="689"/>
      <c r="BH534" s="689"/>
      <c r="BI534" s="689"/>
      <c r="BJ534" s="689"/>
      <c r="BK534" s="689"/>
      <c r="BL534" s="689"/>
      <c r="BM534" s="689"/>
      <c r="BN534" s="689"/>
      <c r="BO534" s="689"/>
      <c r="BP534" s="689"/>
      <c r="BQ534" s="689"/>
      <c r="BR534" s="689"/>
      <c r="BS534" s="689"/>
      <c r="BT534" s="689"/>
      <c r="BU534" s="689"/>
      <c r="BV534" s="689"/>
      <c r="BW534" s="421"/>
    </row>
    <row r="535" ht="15.0" customHeight="1">
      <c r="A535" s="634"/>
      <c r="B535" s="421" t="str">
        <f>IF(ISTEXT(A535),SUMIF('Production Calendar'!$F$3:$F$171,'Garden Layout (to copy)'!$A535,'Production Calendar'!$G$3:$G$171),"")</f>
        <v/>
      </c>
      <c r="C535" s="656" t="str">
        <f t="shared" si="1"/>
        <v/>
      </c>
      <c r="D535" s="657" t="str">
        <f t="array" ref="D535">IF(ISBLANK(A535),"",XLOOKUP($A535,'Codified Game Plan'!$E$3:$E$477,'Codified Game Plan'!$G$3:$G$477,0))</f>
        <v/>
      </c>
      <c r="E535" s="657" t="str">
        <f>IF(ISBLANK(A535),"",MAXIFS('Codified Game Plan'!$I$3:$I$477,'Codified Game Plan'!$E$3:$E$477,A535))</f>
        <v/>
      </c>
      <c r="F535" s="658" t="str">
        <f t="shared" si="2"/>
        <v>      - </v>
      </c>
      <c r="G535" s="421"/>
      <c r="H535" s="421"/>
      <c r="I535" s="421"/>
      <c r="J535" s="421"/>
      <c r="K535" s="421"/>
      <c r="L535" s="421"/>
      <c r="M535" s="421"/>
      <c r="N535" s="421"/>
      <c r="O535" s="421"/>
      <c r="P535" s="421"/>
      <c r="Q535" s="421"/>
      <c r="R535" s="421"/>
      <c r="S535" s="421"/>
      <c r="T535" s="421"/>
      <c r="U535" s="689"/>
      <c r="V535" s="689"/>
      <c r="W535" s="689"/>
      <c r="X535" s="689"/>
      <c r="Y535" s="689"/>
      <c r="Z535" s="689"/>
      <c r="AA535" s="689"/>
      <c r="AB535" s="689"/>
      <c r="AC535" s="689"/>
      <c r="AD535" s="689"/>
      <c r="AE535" s="689"/>
      <c r="AF535" s="689"/>
      <c r="AG535" s="689"/>
      <c r="AH535" s="689"/>
      <c r="AI535" s="689"/>
      <c r="AJ535" s="689"/>
      <c r="AK535" s="689"/>
      <c r="AL535" s="689"/>
      <c r="AM535" s="689"/>
      <c r="AN535" s="689"/>
      <c r="AO535" s="689"/>
      <c r="AP535" s="689"/>
      <c r="AQ535" s="689"/>
      <c r="AR535" s="689"/>
      <c r="AS535" s="689"/>
      <c r="AT535" s="689"/>
      <c r="AU535" s="689"/>
      <c r="AV535" s="689"/>
      <c r="AW535" s="689"/>
      <c r="AX535" s="689"/>
      <c r="AY535" s="689"/>
      <c r="AZ535" s="689"/>
      <c r="BA535" s="689"/>
      <c r="BB535" s="689"/>
      <c r="BC535" s="689"/>
      <c r="BD535" s="689"/>
      <c r="BE535" s="689"/>
      <c r="BF535" s="689"/>
      <c r="BG535" s="689"/>
      <c r="BH535" s="689"/>
      <c r="BI535" s="689"/>
      <c r="BJ535" s="689"/>
      <c r="BK535" s="689"/>
      <c r="BL535" s="689"/>
      <c r="BM535" s="689"/>
      <c r="BN535" s="689"/>
      <c r="BO535" s="689"/>
      <c r="BP535" s="689"/>
      <c r="BQ535" s="689"/>
      <c r="BR535" s="689"/>
      <c r="BS535" s="689"/>
      <c r="BT535" s="689"/>
      <c r="BU535" s="689"/>
      <c r="BV535" s="689"/>
      <c r="BW535" s="421"/>
    </row>
    <row r="536" ht="15.0" customHeight="1">
      <c r="A536" s="634"/>
      <c r="B536" s="421" t="str">
        <f>IF(ISTEXT(A536),SUMIF('Production Calendar'!$F$3:$F$171,'Garden Layout (to copy)'!$A536,'Production Calendar'!$G$3:$G$171),"")</f>
        <v/>
      </c>
      <c r="C536" s="656" t="str">
        <f t="shared" si="1"/>
        <v/>
      </c>
      <c r="D536" s="657" t="str">
        <f t="array" ref="D536">IF(ISBLANK(A536),"",XLOOKUP($A536,'Codified Game Plan'!$E$3:$E$477,'Codified Game Plan'!$G$3:$G$477,0))</f>
        <v/>
      </c>
      <c r="E536" s="657" t="str">
        <f>IF(ISBLANK(A536),"",MAXIFS('Codified Game Plan'!$I$3:$I$477,'Codified Game Plan'!$E$3:$E$477,A536))</f>
        <v/>
      </c>
      <c r="F536" s="658" t="str">
        <f t="shared" si="2"/>
        <v>      - </v>
      </c>
      <c r="G536" s="421"/>
      <c r="H536" s="421"/>
      <c r="I536" s="421"/>
      <c r="J536" s="421"/>
      <c r="K536" s="421"/>
      <c r="L536" s="421"/>
      <c r="M536" s="421"/>
      <c r="N536" s="421"/>
      <c r="O536" s="421"/>
      <c r="P536" s="421"/>
      <c r="Q536" s="421"/>
      <c r="R536" s="421"/>
      <c r="S536" s="421"/>
      <c r="T536" s="421"/>
      <c r="U536" s="689"/>
      <c r="V536" s="689"/>
      <c r="W536" s="689"/>
      <c r="X536" s="689"/>
      <c r="Y536" s="689"/>
      <c r="Z536" s="689"/>
      <c r="AA536" s="689"/>
      <c r="AB536" s="689"/>
      <c r="AC536" s="689"/>
      <c r="AD536" s="689"/>
      <c r="AE536" s="689"/>
      <c r="AF536" s="689"/>
      <c r="AG536" s="689"/>
      <c r="AH536" s="689"/>
      <c r="AI536" s="689"/>
      <c r="AJ536" s="689"/>
      <c r="AK536" s="689"/>
      <c r="AL536" s="689"/>
      <c r="AM536" s="689"/>
      <c r="AN536" s="689"/>
      <c r="AO536" s="689"/>
      <c r="AP536" s="689"/>
      <c r="AQ536" s="689"/>
      <c r="AR536" s="689"/>
      <c r="AS536" s="689"/>
      <c r="AT536" s="689"/>
      <c r="AU536" s="689"/>
      <c r="AV536" s="689"/>
      <c r="AW536" s="689"/>
      <c r="AX536" s="689"/>
      <c r="AY536" s="689"/>
      <c r="AZ536" s="689"/>
      <c r="BA536" s="689"/>
      <c r="BB536" s="689"/>
      <c r="BC536" s="689"/>
      <c r="BD536" s="689"/>
      <c r="BE536" s="689"/>
      <c r="BF536" s="689"/>
      <c r="BG536" s="689"/>
      <c r="BH536" s="689"/>
      <c r="BI536" s="689"/>
      <c r="BJ536" s="689"/>
      <c r="BK536" s="689"/>
      <c r="BL536" s="689"/>
      <c r="BM536" s="689"/>
      <c r="BN536" s="689"/>
      <c r="BO536" s="689"/>
      <c r="BP536" s="689"/>
      <c r="BQ536" s="689"/>
      <c r="BR536" s="689"/>
      <c r="BS536" s="689"/>
      <c r="BT536" s="689"/>
      <c r="BU536" s="689"/>
      <c r="BV536" s="689"/>
      <c r="BW536" s="421"/>
    </row>
    <row r="537" ht="15.0" customHeight="1">
      <c r="A537" s="634"/>
      <c r="B537" s="421" t="str">
        <f>IF(ISTEXT(A537),SUMIF('Production Calendar'!$F$3:$F$171,'Garden Layout (to copy)'!$A537,'Production Calendar'!$G$3:$G$171),"")</f>
        <v/>
      </c>
      <c r="C537" s="656" t="str">
        <f t="shared" si="1"/>
        <v/>
      </c>
      <c r="D537" s="657" t="str">
        <f t="array" ref="D537">IF(ISBLANK(A537),"",XLOOKUP($A537,'Codified Game Plan'!$E$3:$E$477,'Codified Game Plan'!$G$3:$G$477,0))</f>
        <v/>
      </c>
      <c r="E537" s="657" t="str">
        <f>IF(ISBLANK(A537),"",MAXIFS('Codified Game Plan'!$I$3:$I$477,'Codified Game Plan'!$E$3:$E$477,A537))</f>
        <v/>
      </c>
      <c r="F537" s="658" t="str">
        <f t="shared" si="2"/>
        <v>      - </v>
      </c>
      <c r="G537" s="421"/>
      <c r="H537" s="421"/>
      <c r="I537" s="421"/>
      <c r="J537" s="421"/>
      <c r="K537" s="421"/>
      <c r="L537" s="421"/>
      <c r="M537" s="421"/>
      <c r="N537" s="421"/>
      <c r="O537" s="421"/>
      <c r="P537" s="421"/>
      <c r="Q537" s="421"/>
      <c r="R537" s="421"/>
      <c r="S537" s="421"/>
      <c r="T537" s="421"/>
      <c r="U537" s="689"/>
      <c r="V537" s="689"/>
      <c r="W537" s="689"/>
      <c r="X537" s="689"/>
      <c r="Y537" s="689"/>
      <c r="Z537" s="689"/>
      <c r="AA537" s="689"/>
      <c r="AB537" s="689"/>
      <c r="AC537" s="689"/>
      <c r="AD537" s="689"/>
      <c r="AE537" s="689"/>
      <c r="AF537" s="689"/>
      <c r="AG537" s="689"/>
      <c r="AH537" s="689"/>
      <c r="AI537" s="689"/>
      <c r="AJ537" s="689"/>
      <c r="AK537" s="689"/>
      <c r="AL537" s="689"/>
      <c r="AM537" s="689"/>
      <c r="AN537" s="689"/>
      <c r="AO537" s="689"/>
      <c r="AP537" s="689"/>
      <c r="AQ537" s="689"/>
      <c r="AR537" s="689"/>
      <c r="AS537" s="689"/>
      <c r="AT537" s="689"/>
      <c r="AU537" s="689"/>
      <c r="AV537" s="689"/>
      <c r="AW537" s="689"/>
      <c r="AX537" s="689"/>
      <c r="AY537" s="689"/>
      <c r="AZ537" s="689"/>
      <c r="BA537" s="689"/>
      <c r="BB537" s="689"/>
      <c r="BC537" s="689"/>
      <c r="BD537" s="689"/>
      <c r="BE537" s="689"/>
      <c r="BF537" s="689"/>
      <c r="BG537" s="689"/>
      <c r="BH537" s="689"/>
      <c r="BI537" s="689"/>
      <c r="BJ537" s="689"/>
      <c r="BK537" s="689"/>
      <c r="BL537" s="689"/>
      <c r="BM537" s="689"/>
      <c r="BN537" s="689"/>
      <c r="BO537" s="689"/>
      <c r="BP537" s="689"/>
      <c r="BQ537" s="689"/>
      <c r="BR537" s="689"/>
      <c r="BS537" s="689"/>
      <c r="BT537" s="689"/>
      <c r="BU537" s="689"/>
      <c r="BV537" s="689"/>
      <c r="BW537" s="421"/>
    </row>
    <row r="538" ht="15.0" customHeight="1">
      <c r="A538" s="634"/>
      <c r="B538" s="421" t="str">
        <f>IF(ISTEXT(A538),SUMIF('Production Calendar'!$F$3:$F$171,'Garden Layout (to copy)'!$A538,'Production Calendar'!$G$3:$G$171),"")</f>
        <v/>
      </c>
      <c r="C538" s="656" t="str">
        <f t="shared" si="1"/>
        <v/>
      </c>
      <c r="D538" s="657" t="str">
        <f t="array" ref="D538">IF(ISBLANK(A538),"",XLOOKUP($A538,'Codified Game Plan'!$E$3:$E$477,'Codified Game Plan'!$G$3:$G$477,0))</f>
        <v/>
      </c>
      <c r="E538" s="657" t="str">
        <f>IF(ISBLANK(A538),"",MAXIFS('Codified Game Plan'!$I$3:$I$477,'Codified Game Plan'!$E$3:$E$477,A538))</f>
        <v/>
      </c>
      <c r="F538" s="658" t="str">
        <f t="shared" si="2"/>
        <v>      - </v>
      </c>
      <c r="G538" s="421"/>
      <c r="H538" s="421"/>
      <c r="I538" s="421"/>
      <c r="J538" s="421"/>
      <c r="K538" s="421"/>
      <c r="L538" s="421"/>
      <c r="M538" s="421"/>
      <c r="N538" s="421"/>
      <c r="O538" s="421"/>
      <c r="P538" s="421"/>
      <c r="Q538" s="421"/>
      <c r="R538" s="421"/>
      <c r="S538" s="421"/>
      <c r="T538" s="421"/>
      <c r="U538" s="689"/>
      <c r="V538" s="689"/>
      <c r="W538" s="689"/>
      <c r="X538" s="689"/>
      <c r="Y538" s="689"/>
      <c r="Z538" s="689"/>
      <c r="AA538" s="689"/>
      <c r="AB538" s="689"/>
      <c r="AC538" s="689"/>
      <c r="AD538" s="689"/>
      <c r="AE538" s="689"/>
      <c r="AF538" s="689"/>
      <c r="AG538" s="689"/>
      <c r="AH538" s="689"/>
      <c r="AI538" s="689"/>
      <c r="AJ538" s="689"/>
      <c r="AK538" s="689"/>
      <c r="AL538" s="689"/>
      <c r="AM538" s="689"/>
      <c r="AN538" s="689"/>
      <c r="AO538" s="689"/>
      <c r="AP538" s="689"/>
      <c r="AQ538" s="689"/>
      <c r="AR538" s="689"/>
      <c r="AS538" s="689"/>
      <c r="AT538" s="689"/>
      <c r="AU538" s="689"/>
      <c r="AV538" s="689"/>
      <c r="AW538" s="689"/>
      <c r="AX538" s="689"/>
      <c r="AY538" s="689"/>
      <c r="AZ538" s="689"/>
      <c r="BA538" s="689"/>
      <c r="BB538" s="689"/>
      <c r="BC538" s="689"/>
      <c r="BD538" s="689"/>
      <c r="BE538" s="689"/>
      <c r="BF538" s="689"/>
      <c r="BG538" s="689"/>
      <c r="BH538" s="689"/>
      <c r="BI538" s="689"/>
      <c r="BJ538" s="689"/>
      <c r="BK538" s="689"/>
      <c r="BL538" s="689"/>
      <c r="BM538" s="689"/>
      <c r="BN538" s="689"/>
      <c r="BO538" s="689"/>
      <c r="BP538" s="689"/>
      <c r="BQ538" s="689"/>
      <c r="BR538" s="689"/>
      <c r="BS538" s="689"/>
      <c r="BT538" s="689"/>
      <c r="BU538" s="689"/>
      <c r="BV538" s="689"/>
      <c r="BW538" s="421"/>
    </row>
    <row r="539" ht="15.0" customHeight="1">
      <c r="A539" s="634"/>
      <c r="B539" s="421" t="str">
        <f>IF(ISTEXT(A539),SUMIF('Production Calendar'!$F$3:$F$171,'Garden Layout (to copy)'!$A539,'Production Calendar'!$G$3:$G$171),"")</f>
        <v/>
      </c>
      <c r="C539" s="656" t="str">
        <f t="shared" si="1"/>
        <v/>
      </c>
      <c r="D539" s="657" t="str">
        <f t="array" ref="D539">IF(ISBLANK(A539),"",XLOOKUP($A539,'Codified Game Plan'!$E$3:$E$477,'Codified Game Plan'!$G$3:$G$477,0))</f>
        <v/>
      </c>
      <c r="E539" s="657" t="str">
        <f>IF(ISBLANK(A539),"",MAXIFS('Codified Game Plan'!$I$3:$I$477,'Codified Game Plan'!$E$3:$E$477,A539))</f>
        <v/>
      </c>
      <c r="F539" s="658" t="str">
        <f t="shared" si="2"/>
        <v>      - </v>
      </c>
      <c r="G539" s="421"/>
      <c r="H539" s="421"/>
      <c r="I539" s="421"/>
      <c r="J539" s="421"/>
      <c r="K539" s="421"/>
      <c r="L539" s="421"/>
      <c r="M539" s="421"/>
      <c r="N539" s="421"/>
      <c r="O539" s="421"/>
      <c r="P539" s="421"/>
      <c r="Q539" s="421"/>
      <c r="R539" s="421"/>
      <c r="S539" s="421"/>
      <c r="T539" s="421"/>
      <c r="U539" s="689"/>
      <c r="V539" s="689"/>
      <c r="W539" s="689"/>
      <c r="X539" s="689"/>
      <c r="Y539" s="689"/>
      <c r="Z539" s="689"/>
      <c r="AA539" s="689"/>
      <c r="AB539" s="689"/>
      <c r="AC539" s="689"/>
      <c r="AD539" s="689"/>
      <c r="AE539" s="689"/>
      <c r="AF539" s="689"/>
      <c r="AG539" s="689"/>
      <c r="AH539" s="689"/>
      <c r="AI539" s="689"/>
      <c r="AJ539" s="689"/>
      <c r="AK539" s="689"/>
      <c r="AL539" s="689"/>
      <c r="AM539" s="689"/>
      <c r="AN539" s="689"/>
      <c r="AO539" s="689"/>
      <c r="AP539" s="689"/>
      <c r="AQ539" s="689"/>
      <c r="AR539" s="689"/>
      <c r="AS539" s="689"/>
      <c r="AT539" s="689"/>
      <c r="AU539" s="689"/>
      <c r="AV539" s="689"/>
      <c r="AW539" s="689"/>
      <c r="AX539" s="689"/>
      <c r="AY539" s="689"/>
      <c r="AZ539" s="689"/>
      <c r="BA539" s="689"/>
      <c r="BB539" s="689"/>
      <c r="BC539" s="689"/>
      <c r="BD539" s="689"/>
      <c r="BE539" s="689"/>
      <c r="BF539" s="689"/>
      <c r="BG539" s="689"/>
      <c r="BH539" s="689"/>
      <c r="BI539" s="689"/>
      <c r="BJ539" s="689"/>
      <c r="BK539" s="689"/>
      <c r="BL539" s="689"/>
      <c r="BM539" s="689"/>
      <c r="BN539" s="689"/>
      <c r="BO539" s="689"/>
      <c r="BP539" s="689"/>
      <c r="BQ539" s="689"/>
      <c r="BR539" s="689"/>
      <c r="BS539" s="689"/>
      <c r="BT539" s="689"/>
      <c r="BU539" s="689"/>
      <c r="BV539" s="689"/>
      <c r="BW539" s="421"/>
    </row>
    <row r="540" ht="15.0" customHeight="1">
      <c r="A540" s="634"/>
      <c r="B540" s="421" t="str">
        <f>IF(ISTEXT(A540),SUMIF('Production Calendar'!$F$3:$F$171,'Garden Layout (to copy)'!$A540,'Production Calendar'!$G$3:$G$171),"")</f>
        <v/>
      </c>
      <c r="C540" s="656" t="str">
        <f t="shared" si="1"/>
        <v/>
      </c>
      <c r="D540" s="657" t="str">
        <f t="array" ref="D540">IF(ISBLANK(A540),"",XLOOKUP($A540,'Codified Game Plan'!$E$3:$E$477,'Codified Game Plan'!$G$3:$G$477,0))</f>
        <v/>
      </c>
      <c r="E540" s="657" t="str">
        <f>IF(ISBLANK(A540),"",MAXIFS('Codified Game Plan'!$I$3:$I$477,'Codified Game Plan'!$E$3:$E$477,A540))</f>
        <v/>
      </c>
      <c r="F540" s="658" t="str">
        <f t="shared" si="2"/>
        <v>      - </v>
      </c>
      <c r="G540" s="421"/>
      <c r="H540" s="421"/>
      <c r="I540" s="421"/>
      <c r="J540" s="421"/>
      <c r="K540" s="421"/>
      <c r="L540" s="421"/>
      <c r="M540" s="421"/>
      <c r="N540" s="421"/>
      <c r="O540" s="421"/>
      <c r="P540" s="421"/>
      <c r="Q540" s="421"/>
      <c r="R540" s="421"/>
      <c r="S540" s="421"/>
      <c r="T540" s="421"/>
      <c r="U540" s="689"/>
      <c r="V540" s="689"/>
      <c r="W540" s="689"/>
      <c r="X540" s="689"/>
      <c r="Y540" s="689"/>
      <c r="Z540" s="689"/>
      <c r="AA540" s="689"/>
      <c r="AB540" s="689"/>
      <c r="AC540" s="689"/>
      <c r="AD540" s="689"/>
      <c r="AE540" s="689"/>
      <c r="AF540" s="689"/>
      <c r="AG540" s="689"/>
      <c r="AH540" s="689"/>
      <c r="AI540" s="689"/>
      <c r="AJ540" s="689"/>
      <c r="AK540" s="689"/>
      <c r="AL540" s="689"/>
      <c r="AM540" s="689"/>
      <c r="AN540" s="689"/>
      <c r="AO540" s="689"/>
      <c r="AP540" s="689"/>
      <c r="AQ540" s="689"/>
      <c r="AR540" s="689"/>
      <c r="AS540" s="689"/>
      <c r="AT540" s="689"/>
      <c r="AU540" s="689"/>
      <c r="AV540" s="689"/>
      <c r="AW540" s="689"/>
      <c r="AX540" s="689"/>
      <c r="AY540" s="689"/>
      <c r="AZ540" s="689"/>
      <c r="BA540" s="689"/>
      <c r="BB540" s="689"/>
      <c r="BC540" s="689"/>
      <c r="BD540" s="689"/>
      <c r="BE540" s="689"/>
      <c r="BF540" s="689"/>
      <c r="BG540" s="689"/>
      <c r="BH540" s="689"/>
      <c r="BI540" s="689"/>
      <c r="BJ540" s="689"/>
      <c r="BK540" s="689"/>
      <c r="BL540" s="689"/>
      <c r="BM540" s="689"/>
      <c r="BN540" s="689"/>
      <c r="BO540" s="689"/>
      <c r="BP540" s="689"/>
      <c r="BQ540" s="689"/>
      <c r="BR540" s="689"/>
      <c r="BS540" s="689"/>
      <c r="BT540" s="689"/>
      <c r="BU540" s="689"/>
      <c r="BV540" s="689"/>
      <c r="BW540" s="421"/>
    </row>
    <row r="541" ht="15.0" customHeight="1">
      <c r="A541" s="634"/>
      <c r="B541" s="421" t="str">
        <f>IF(ISTEXT(A541),SUMIF('Production Calendar'!$F$3:$F$171,'Garden Layout (to copy)'!$A541,'Production Calendar'!$G$3:$G$171),"")</f>
        <v/>
      </c>
      <c r="C541" s="656" t="str">
        <f t="shared" si="1"/>
        <v/>
      </c>
      <c r="D541" s="657" t="str">
        <f t="array" ref="D541">IF(ISBLANK(A541),"",XLOOKUP($A541,'Codified Game Plan'!$E$3:$E$477,'Codified Game Plan'!$G$3:$G$477,0))</f>
        <v/>
      </c>
      <c r="E541" s="657" t="str">
        <f>IF(ISBLANK(A541),"",MAXIFS('Codified Game Plan'!$I$3:$I$477,'Codified Game Plan'!$E$3:$E$477,A541))</f>
        <v/>
      </c>
      <c r="F541" s="658" t="str">
        <f t="shared" si="2"/>
        <v>      - </v>
      </c>
      <c r="G541" s="421"/>
      <c r="H541" s="421"/>
      <c r="I541" s="421"/>
      <c r="J541" s="421"/>
      <c r="K541" s="421"/>
      <c r="L541" s="421"/>
      <c r="M541" s="421"/>
      <c r="N541" s="421"/>
      <c r="O541" s="421"/>
      <c r="P541" s="421"/>
      <c r="Q541" s="421"/>
      <c r="R541" s="421"/>
      <c r="S541" s="421"/>
      <c r="T541" s="421"/>
      <c r="U541" s="689"/>
      <c r="V541" s="689"/>
      <c r="W541" s="689"/>
      <c r="X541" s="689"/>
      <c r="Y541" s="689"/>
      <c r="Z541" s="689"/>
      <c r="AA541" s="689"/>
      <c r="AB541" s="689"/>
      <c r="AC541" s="689"/>
      <c r="AD541" s="689"/>
      <c r="AE541" s="689"/>
      <c r="AF541" s="689"/>
      <c r="AG541" s="689"/>
      <c r="AH541" s="689"/>
      <c r="AI541" s="689"/>
      <c r="AJ541" s="689"/>
      <c r="AK541" s="689"/>
      <c r="AL541" s="689"/>
      <c r="AM541" s="689"/>
      <c r="AN541" s="689"/>
      <c r="AO541" s="689"/>
      <c r="AP541" s="689"/>
      <c r="AQ541" s="689"/>
      <c r="AR541" s="689"/>
      <c r="AS541" s="689"/>
      <c r="AT541" s="689"/>
      <c r="AU541" s="689"/>
      <c r="AV541" s="689"/>
      <c r="AW541" s="689"/>
      <c r="AX541" s="689"/>
      <c r="AY541" s="689"/>
      <c r="AZ541" s="689"/>
      <c r="BA541" s="689"/>
      <c r="BB541" s="689"/>
      <c r="BC541" s="689"/>
      <c r="BD541" s="689"/>
      <c r="BE541" s="689"/>
      <c r="BF541" s="689"/>
      <c r="BG541" s="689"/>
      <c r="BH541" s="689"/>
      <c r="BI541" s="689"/>
      <c r="BJ541" s="689"/>
      <c r="BK541" s="689"/>
      <c r="BL541" s="689"/>
      <c r="BM541" s="689"/>
      <c r="BN541" s="689"/>
      <c r="BO541" s="689"/>
      <c r="BP541" s="689"/>
      <c r="BQ541" s="689"/>
      <c r="BR541" s="689"/>
      <c r="BS541" s="689"/>
      <c r="BT541" s="689"/>
      <c r="BU541" s="689"/>
      <c r="BV541" s="689"/>
      <c r="BW541" s="421"/>
    </row>
    <row r="542" ht="15.0" customHeight="1">
      <c r="A542" s="634"/>
      <c r="B542" s="421" t="str">
        <f>IF(ISTEXT(A542),SUMIF('Production Calendar'!$F$3:$F$171,'Garden Layout (to copy)'!$A542,'Production Calendar'!$G$3:$G$171),"")</f>
        <v/>
      </c>
      <c r="C542" s="656" t="str">
        <f t="shared" si="1"/>
        <v/>
      </c>
      <c r="D542" s="657" t="str">
        <f t="array" ref="D542">IF(ISBLANK(A542),"",XLOOKUP($A542,'Codified Game Plan'!$E$3:$E$477,'Codified Game Plan'!$G$3:$G$477,0))</f>
        <v/>
      </c>
      <c r="E542" s="657" t="str">
        <f>IF(ISBLANK(A542),"",MAXIFS('Codified Game Plan'!$I$3:$I$477,'Codified Game Plan'!$E$3:$E$477,A542))</f>
        <v/>
      </c>
      <c r="F542" s="658" t="str">
        <f t="shared" si="2"/>
        <v>      - </v>
      </c>
      <c r="G542" s="421"/>
      <c r="H542" s="421"/>
      <c r="I542" s="421"/>
      <c r="J542" s="421"/>
      <c r="K542" s="421"/>
      <c r="L542" s="421"/>
      <c r="M542" s="421"/>
      <c r="N542" s="421"/>
      <c r="O542" s="421"/>
      <c r="P542" s="421"/>
      <c r="Q542" s="421"/>
      <c r="R542" s="421"/>
      <c r="S542" s="421"/>
      <c r="T542" s="421"/>
      <c r="U542" s="689"/>
      <c r="V542" s="689"/>
      <c r="W542" s="689"/>
      <c r="X542" s="689"/>
      <c r="Y542" s="689"/>
      <c r="Z542" s="689"/>
      <c r="AA542" s="689"/>
      <c r="AB542" s="689"/>
      <c r="AC542" s="689"/>
      <c r="AD542" s="689"/>
      <c r="AE542" s="689"/>
      <c r="AF542" s="689"/>
      <c r="AG542" s="689"/>
      <c r="AH542" s="689"/>
      <c r="AI542" s="689"/>
      <c r="AJ542" s="689"/>
      <c r="AK542" s="689"/>
      <c r="AL542" s="689"/>
      <c r="AM542" s="689"/>
      <c r="AN542" s="689"/>
      <c r="AO542" s="689"/>
      <c r="AP542" s="689"/>
      <c r="AQ542" s="689"/>
      <c r="AR542" s="689"/>
      <c r="AS542" s="689"/>
      <c r="AT542" s="689"/>
      <c r="AU542" s="689"/>
      <c r="AV542" s="689"/>
      <c r="AW542" s="689"/>
      <c r="AX542" s="689"/>
      <c r="AY542" s="689"/>
      <c r="AZ542" s="689"/>
      <c r="BA542" s="689"/>
      <c r="BB542" s="689"/>
      <c r="BC542" s="689"/>
      <c r="BD542" s="689"/>
      <c r="BE542" s="689"/>
      <c r="BF542" s="689"/>
      <c r="BG542" s="689"/>
      <c r="BH542" s="689"/>
      <c r="BI542" s="689"/>
      <c r="BJ542" s="689"/>
      <c r="BK542" s="689"/>
      <c r="BL542" s="689"/>
      <c r="BM542" s="689"/>
      <c r="BN542" s="689"/>
      <c r="BO542" s="689"/>
      <c r="BP542" s="689"/>
      <c r="BQ542" s="689"/>
      <c r="BR542" s="689"/>
      <c r="BS542" s="689"/>
      <c r="BT542" s="689"/>
      <c r="BU542" s="689"/>
      <c r="BV542" s="689"/>
      <c r="BW542" s="421"/>
    </row>
    <row r="543" ht="15.0" customHeight="1">
      <c r="A543" s="634"/>
      <c r="B543" s="421" t="str">
        <f>IF(ISTEXT(A543),SUMIF('Production Calendar'!$F$3:$F$171,'Garden Layout (to copy)'!$A543,'Production Calendar'!$G$3:$G$171),"")</f>
        <v/>
      </c>
      <c r="C543" s="656" t="str">
        <f t="shared" si="1"/>
        <v/>
      </c>
      <c r="D543" s="657" t="str">
        <f t="array" ref="D543">IF(ISBLANK(A543),"",XLOOKUP($A543,'Codified Game Plan'!$E$3:$E$477,'Codified Game Plan'!$G$3:$G$477,0))</f>
        <v/>
      </c>
      <c r="E543" s="657" t="str">
        <f>IF(ISBLANK(A543),"",MAXIFS('Codified Game Plan'!$I$3:$I$477,'Codified Game Plan'!$E$3:$E$477,A543))</f>
        <v/>
      </c>
      <c r="F543" s="658" t="str">
        <f t="shared" si="2"/>
        <v>      - </v>
      </c>
      <c r="G543" s="421"/>
      <c r="H543" s="421"/>
      <c r="I543" s="421"/>
      <c r="J543" s="421"/>
      <c r="K543" s="421"/>
      <c r="L543" s="421"/>
      <c r="M543" s="421"/>
      <c r="N543" s="421"/>
      <c r="O543" s="421"/>
      <c r="P543" s="421"/>
      <c r="Q543" s="421"/>
      <c r="R543" s="421"/>
      <c r="S543" s="421"/>
      <c r="T543" s="421"/>
      <c r="U543" s="689"/>
      <c r="V543" s="689"/>
      <c r="W543" s="689"/>
      <c r="X543" s="689"/>
      <c r="Y543" s="689"/>
      <c r="Z543" s="689"/>
      <c r="AA543" s="689"/>
      <c r="AB543" s="689"/>
      <c r="AC543" s="689"/>
      <c r="AD543" s="689"/>
      <c r="AE543" s="689"/>
      <c r="AF543" s="689"/>
      <c r="AG543" s="689"/>
      <c r="AH543" s="689"/>
      <c r="AI543" s="689"/>
      <c r="AJ543" s="689"/>
      <c r="AK543" s="689"/>
      <c r="AL543" s="689"/>
      <c r="AM543" s="689"/>
      <c r="AN543" s="689"/>
      <c r="AO543" s="689"/>
      <c r="AP543" s="689"/>
      <c r="AQ543" s="689"/>
      <c r="AR543" s="689"/>
      <c r="AS543" s="689"/>
      <c r="AT543" s="689"/>
      <c r="AU543" s="689"/>
      <c r="AV543" s="689"/>
      <c r="AW543" s="689"/>
      <c r="AX543" s="689"/>
      <c r="AY543" s="689"/>
      <c r="AZ543" s="689"/>
      <c r="BA543" s="689"/>
      <c r="BB543" s="689"/>
      <c r="BC543" s="689"/>
      <c r="BD543" s="689"/>
      <c r="BE543" s="689"/>
      <c r="BF543" s="689"/>
      <c r="BG543" s="689"/>
      <c r="BH543" s="689"/>
      <c r="BI543" s="689"/>
      <c r="BJ543" s="689"/>
      <c r="BK543" s="689"/>
      <c r="BL543" s="689"/>
      <c r="BM543" s="689"/>
      <c r="BN543" s="689"/>
      <c r="BO543" s="689"/>
      <c r="BP543" s="689"/>
      <c r="BQ543" s="689"/>
      <c r="BR543" s="689"/>
      <c r="BS543" s="689"/>
      <c r="BT543" s="689"/>
      <c r="BU543" s="689"/>
      <c r="BV543" s="689"/>
      <c r="BW543" s="421"/>
    </row>
    <row r="544" ht="15.0" customHeight="1">
      <c r="A544" s="634"/>
      <c r="B544" s="421" t="str">
        <f>IF(ISTEXT(A544),SUMIF('Production Calendar'!$F$3:$F$171,'Garden Layout (to copy)'!$A544,'Production Calendar'!$G$3:$G$171),"")</f>
        <v/>
      </c>
      <c r="C544" s="656" t="str">
        <f t="shared" si="1"/>
        <v/>
      </c>
      <c r="D544" s="657" t="str">
        <f t="array" ref="D544">IF(ISBLANK(A544),"",XLOOKUP($A544,'Codified Game Plan'!$E$3:$E$477,'Codified Game Plan'!$G$3:$G$477,0))</f>
        <v/>
      </c>
      <c r="E544" s="657" t="str">
        <f>IF(ISBLANK(A544),"",MAXIFS('Codified Game Plan'!$I$3:$I$477,'Codified Game Plan'!$E$3:$E$477,A544))</f>
        <v/>
      </c>
      <c r="F544" s="658" t="str">
        <f t="shared" si="2"/>
        <v>      - </v>
      </c>
      <c r="G544" s="421"/>
      <c r="H544" s="421"/>
      <c r="I544" s="421"/>
      <c r="J544" s="421"/>
      <c r="K544" s="421"/>
      <c r="L544" s="421"/>
      <c r="M544" s="421"/>
      <c r="N544" s="421"/>
      <c r="O544" s="421"/>
      <c r="P544" s="421"/>
      <c r="Q544" s="421"/>
      <c r="R544" s="421"/>
      <c r="S544" s="421"/>
      <c r="T544" s="421"/>
      <c r="U544" s="689"/>
      <c r="V544" s="689"/>
      <c r="W544" s="689"/>
      <c r="X544" s="689"/>
      <c r="Y544" s="689"/>
      <c r="Z544" s="689"/>
      <c r="AA544" s="689"/>
      <c r="AB544" s="689"/>
      <c r="AC544" s="689"/>
      <c r="AD544" s="689"/>
      <c r="AE544" s="689"/>
      <c r="AF544" s="689"/>
      <c r="AG544" s="689"/>
      <c r="AH544" s="689"/>
      <c r="AI544" s="689"/>
      <c r="AJ544" s="689"/>
      <c r="AK544" s="689"/>
      <c r="AL544" s="689"/>
      <c r="AM544" s="689"/>
      <c r="AN544" s="689"/>
      <c r="AO544" s="689"/>
      <c r="AP544" s="689"/>
      <c r="AQ544" s="689"/>
      <c r="AR544" s="689"/>
      <c r="AS544" s="689"/>
      <c r="AT544" s="689"/>
      <c r="AU544" s="689"/>
      <c r="AV544" s="689"/>
      <c r="AW544" s="689"/>
      <c r="AX544" s="689"/>
      <c r="AY544" s="689"/>
      <c r="AZ544" s="689"/>
      <c r="BA544" s="689"/>
      <c r="BB544" s="689"/>
      <c r="BC544" s="689"/>
      <c r="BD544" s="689"/>
      <c r="BE544" s="689"/>
      <c r="BF544" s="689"/>
      <c r="BG544" s="689"/>
      <c r="BH544" s="689"/>
      <c r="BI544" s="689"/>
      <c r="BJ544" s="689"/>
      <c r="BK544" s="689"/>
      <c r="BL544" s="689"/>
      <c r="BM544" s="689"/>
      <c r="BN544" s="689"/>
      <c r="BO544" s="689"/>
      <c r="BP544" s="689"/>
      <c r="BQ544" s="689"/>
      <c r="BR544" s="689"/>
      <c r="BS544" s="689"/>
      <c r="BT544" s="689"/>
      <c r="BU544" s="689"/>
      <c r="BV544" s="689"/>
      <c r="BW544" s="421"/>
    </row>
    <row r="545" ht="15.0" customHeight="1">
      <c r="A545" s="634"/>
      <c r="B545" s="421" t="str">
        <f>IF(ISTEXT(A545),SUMIF('Production Calendar'!$F$3:$F$171,'Garden Layout (to copy)'!$A545,'Production Calendar'!$G$3:$G$171),"")</f>
        <v/>
      </c>
      <c r="C545" s="656" t="str">
        <f t="shared" si="1"/>
        <v/>
      </c>
      <c r="D545" s="657" t="str">
        <f t="array" ref="D545">IF(ISBLANK(A545),"",XLOOKUP($A545,'Codified Game Plan'!$E$3:$E$477,'Codified Game Plan'!$G$3:$G$477,0))</f>
        <v/>
      </c>
      <c r="E545" s="657" t="str">
        <f>IF(ISBLANK(A545),"",MAXIFS('Codified Game Plan'!$I$3:$I$477,'Codified Game Plan'!$E$3:$E$477,A545))</f>
        <v/>
      </c>
      <c r="F545" s="658" t="str">
        <f t="shared" si="2"/>
        <v>      - </v>
      </c>
      <c r="G545" s="421"/>
      <c r="H545" s="421"/>
      <c r="I545" s="421"/>
      <c r="J545" s="421"/>
      <c r="K545" s="421"/>
      <c r="L545" s="421"/>
      <c r="M545" s="421"/>
      <c r="N545" s="421"/>
      <c r="O545" s="421"/>
      <c r="P545" s="421"/>
      <c r="Q545" s="421"/>
      <c r="R545" s="421"/>
      <c r="S545" s="421"/>
      <c r="T545" s="421"/>
      <c r="U545" s="689"/>
      <c r="V545" s="689"/>
      <c r="W545" s="689"/>
      <c r="X545" s="689"/>
      <c r="Y545" s="689"/>
      <c r="Z545" s="689"/>
      <c r="AA545" s="689"/>
      <c r="AB545" s="689"/>
      <c r="AC545" s="689"/>
      <c r="AD545" s="689"/>
      <c r="AE545" s="689"/>
      <c r="AF545" s="689"/>
      <c r="AG545" s="689"/>
      <c r="AH545" s="689"/>
      <c r="AI545" s="689"/>
      <c r="AJ545" s="689"/>
      <c r="AK545" s="689"/>
      <c r="AL545" s="689"/>
      <c r="AM545" s="689"/>
      <c r="AN545" s="689"/>
      <c r="AO545" s="689"/>
      <c r="AP545" s="689"/>
      <c r="AQ545" s="689"/>
      <c r="AR545" s="689"/>
      <c r="AS545" s="689"/>
      <c r="AT545" s="689"/>
      <c r="AU545" s="689"/>
      <c r="AV545" s="689"/>
      <c r="AW545" s="689"/>
      <c r="AX545" s="689"/>
      <c r="AY545" s="689"/>
      <c r="AZ545" s="689"/>
      <c r="BA545" s="689"/>
      <c r="BB545" s="689"/>
      <c r="BC545" s="689"/>
      <c r="BD545" s="689"/>
      <c r="BE545" s="689"/>
      <c r="BF545" s="689"/>
      <c r="BG545" s="689"/>
      <c r="BH545" s="689"/>
      <c r="BI545" s="689"/>
      <c r="BJ545" s="689"/>
      <c r="BK545" s="689"/>
      <c r="BL545" s="689"/>
      <c r="BM545" s="689"/>
      <c r="BN545" s="689"/>
      <c r="BO545" s="689"/>
      <c r="BP545" s="689"/>
      <c r="BQ545" s="689"/>
      <c r="BR545" s="689"/>
      <c r="BS545" s="689"/>
      <c r="BT545" s="689"/>
      <c r="BU545" s="689"/>
      <c r="BV545" s="689"/>
      <c r="BW545" s="421"/>
    </row>
    <row r="546" ht="15.0" customHeight="1">
      <c r="A546" s="634"/>
      <c r="B546" s="421" t="str">
        <f>IF(ISTEXT(A546),SUMIF('Production Calendar'!$F$3:$F$171,'Garden Layout (to copy)'!$A546,'Production Calendar'!$G$3:$G$171),"")</f>
        <v/>
      </c>
      <c r="C546" s="656" t="str">
        <f t="shared" si="1"/>
        <v/>
      </c>
      <c r="D546" s="657" t="str">
        <f t="array" ref="D546">IF(ISBLANK(A546),"",XLOOKUP($A546,'Codified Game Plan'!$E$3:$E$477,'Codified Game Plan'!$G$3:$G$477,0))</f>
        <v/>
      </c>
      <c r="E546" s="657" t="str">
        <f>IF(ISBLANK(A546),"",MAXIFS('Codified Game Plan'!$I$3:$I$477,'Codified Game Plan'!$E$3:$E$477,A546))</f>
        <v/>
      </c>
      <c r="F546" s="658" t="str">
        <f t="shared" si="2"/>
        <v>      - </v>
      </c>
      <c r="G546" s="421"/>
      <c r="H546" s="421"/>
      <c r="I546" s="421"/>
      <c r="J546" s="421"/>
      <c r="K546" s="421"/>
      <c r="L546" s="421"/>
      <c r="M546" s="421"/>
      <c r="N546" s="421"/>
      <c r="O546" s="421"/>
      <c r="P546" s="421"/>
      <c r="Q546" s="421"/>
      <c r="R546" s="421"/>
      <c r="S546" s="421"/>
      <c r="T546" s="421"/>
      <c r="U546" s="689"/>
      <c r="V546" s="689"/>
      <c r="W546" s="689"/>
      <c r="X546" s="689"/>
      <c r="Y546" s="689"/>
      <c r="Z546" s="689"/>
      <c r="AA546" s="689"/>
      <c r="AB546" s="689"/>
      <c r="AC546" s="689"/>
      <c r="AD546" s="689"/>
      <c r="AE546" s="689"/>
      <c r="AF546" s="689"/>
      <c r="AG546" s="689"/>
      <c r="AH546" s="689"/>
      <c r="AI546" s="689"/>
      <c r="AJ546" s="689"/>
      <c r="AK546" s="689"/>
      <c r="AL546" s="689"/>
      <c r="AM546" s="689"/>
      <c r="AN546" s="689"/>
      <c r="AO546" s="689"/>
      <c r="AP546" s="689"/>
      <c r="AQ546" s="689"/>
      <c r="AR546" s="689"/>
      <c r="AS546" s="689"/>
      <c r="AT546" s="689"/>
      <c r="AU546" s="689"/>
      <c r="AV546" s="689"/>
      <c r="AW546" s="689"/>
      <c r="AX546" s="689"/>
      <c r="AY546" s="689"/>
      <c r="AZ546" s="689"/>
      <c r="BA546" s="689"/>
      <c r="BB546" s="689"/>
      <c r="BC546" s="689"/>
      <c r="BD546" s="689"/>
      <c r="BE546" s="689"/>
      <c r="BF546" s="689"/>
      <c r="BG546" s="689"/>
      <c r="BH546" s="689"/>
      <c r="BI546" s="689"/>
      <c r="BJ546" s="689"/>
      <c r="BK546" s="689"/>
      <c r="BL546" s="689"/>
      <c r="BM546" s="689"/>
      <c r="BN546" s="689"/>
      <c r="BO546" s="689"/>
      <c r="BP546" s="689"/>
      <c r="BQ546" s="689"/>
      <c r="BR546" s="689"/>
      <c r="BS546" s="689"/>
      <c r="BT546" s="689"/>
      <c r="BU546" s="689"/>
      <c r="BV546" s="689"/>
      <c r="BW546" s="421"/>
    </row>
    <row r="547" ht="15.0" customHeight="1">
      <c r="A547" s="634"/>
      <c r="B547" s="421" t="str">
        <f>IF(ISTEXT(A547),SUMIF('Production Calendar'!$F$3:$F$171,'Garden Layout (to copy)'!$A547,'Production Calendar'!$G$3:$G$171),"")</f>
        <v/>
      </c>
      <c r="C547" s="656" t="str">
        <f t="shared" si="1"/>
        <v/>
      </c>
      <c r="D547" s="657" t="str">
        <f t="array" ref="D547">IF(ISBLANK(A547),"",XLOOKUP($A547,'Codified Game Plan'!$E$3:$E$477,'Codified Game Plan'!$G$3:$G$477,0))</f>
        <v/>
      </c>
      <c r="E547" s="657" t="str">
        <f>IF(ISBLANK(A547),"",MAXIFS('Codified Game Plan'!$I$3:$I$477,'Codified Game Plan'!$E$3:$E$477,A547))</f>
        <v/>
      </c>
      <c r="F547" s="658" t="str">
        <f t="shared" si="2"/>
        <v>      - </v>
      </c>
      <c r="G547" s="421"/>
      <c r="H547" s="421"/>
      <c r="I547" s="421"/>
      <c r="J547" s="421"/>
      <c r="K547" s="421"/>
      <c r="L547" s="421"/>
      <c r="M547" s="421"/>
      <c r="N547" s="421"/>
      <c r="O547" s="421"/>
      <c r="P547" s="421"/>
      <c r="Q547" s="421"/>
      <c r="R547" s="421"/>
      <c r="S547" s="421"/>
      <c r="T547" s="421"/>
      <c r="U547" s="689"/>
      <c r="V547" s="689"/>
      <c r="W547" s="689"/>
      <c r="X547" s="689"/>
      <c r="Y547" s="689"/>
      <c r="Z547" s="689"/>
      <c r="AA547" s="689"/>
      <c r="AB547" s="689"/>
      <c r="AC547" s="689"/>
      <c r="AD547" s="689"/>
      <c r="AE547" s="689"/>
      <c r="AF547" s="689"/>
      <c r="AG547" s="689"/>
      <c r="AH547" s="689"/>
      <c r="AI547" s="689"/>
      <c r="AJ547" s="689"/>
      <c r="AK547" s="689"/>
      <c r="AL547" s="689"/>
      <c r="AM547" s="689"/>
      <c r="AN547" s="689"/>
      <c r="AO547" s="689"/>
      <c r="AP547" s="689"/>
      <c r="AQ547" s="689"/>
      <c r="AR547" s="689"/>
      <c r="AS547" s="689"/>
      <c r="AT547" s="689"/>
      <c r="AU547" s="689"/>
      <c r="AV547" s="689"/>
      <c r="AW547" s="689"/>
      <c r="AX547" s="689"/>
      <c r="AY547" s="689"/>
      <c r="AZ547" s="689"/>
      <c r="BA547" s="689"/>
      <c r="BB547" s="689"/>
      <c r="BC547" s="689"/>
      <c r="BD547" s="689"/>
      <c r="BE547" s="689"/>
      <c r="BF547" s="689"/>
      <c r="BG547" s="689"/>
      <c r="BH547" s="689"/>
      <c r="BI547" s="689"/>
      <c r="BJ547" s="689"/>
      <c r="BK547" s="689"/>
      <c r="BL547" s="689"/>
      <c r="BM547" s="689"/>
      <c r="BN547" s="689"/>
      <c r="BO547" s="689"/>
      <c r="BP547" s="689"/>
      <c r="BQ547" s="689"/>
      <c r="BR547" s="689"/>
      <c r="BS547" s="689"/>
      <c r="BT547" s="689"/>
      <c r="BU547" s="689"/>
      <c r="BV547" s="689"/>
      <c r="BW547" s="421"/>
    </row>
    <row r="548" ht="15.0" customHeight="1">
      <c r="A548" s="634"/>
      <c r="B548" s="421" t="str">
        <f>IF(ISTEXT(A548),SUMIF('Production Calendar'!$F$3:$F$171,'Garden Layout (to copy)'!$A548,'Production Calendar'!$G$3:$G$171),"")</f>
        <v/>
      </c>
      <c r="C548" s="656" t="str">
        <f t="shared" si="1"/>
        <v/>
      </c>
      <c r="D548" s="657" t="str">
        <f t="array" ref="D548">IF(ISBLANK(A548),"",XLOOKUP($A548,'Codified Game Plan'!$E$3:$E$477,'Codified Game Plan'!$G$3:$G$477,0))</f>
        <v/>
      </c>
      <c r="E548" s="657" t="str">
        <f>IF(ISBLANK(A548),"",MAXIFS('Codified Game Plan'!$I$3:$I$477,'Codified Game Plan'!$E$3:$E$477,A548))</f>
        <v/>
      </c>
      <c r="F548" s="658" t="str">
        <f t="shared" si="2"/>
        <v>      - </v>
      </c>
      <c r="G548" s="421"/>
      <c r="H548" s="421"/>
      <c r="I548" s="421"/>
      <c r="J548" s="421"/>
      <c r="K548" s="421"/>
      <c r="L548" s="421"/>
      <c r="M548" s="421"/>
      <c r="N548" s="421"/>
      <c r="O548" s="421"/>
      <c r="P548" s="421"/>
      <c r="Q548" s="421"/>
      <c r="R548" s="421"/>
      <c r="S548" s="421"/>
      <c r="T548" s="421"/>
      <c r="U548" s="689"/>
      <c r="V548" s="689"/>
      <c r="W548" s="689"/>
      <c r="X548" s="689"/>
      <c r="Y548" s="689"/>
      <c r="Z548" s="689"/>
      <c r="AA548" s="689"/>
      <c r="AB548" s="689"/>
      <c r="AC548" s="689"/>
      <c r="AD548" s="689"/>
      <c r="AE548" s="689"/>
      <c r="AF548" s="689"/>
      <c r="AG548" s="689"/>
      <c r="AH548" s="689"/>
      <c r="AI548" s="689"/>
      <c r="AJ548" s="689"/>
      <c r="AK548" s="689"/>
      <c r="AL548" s="689"/>
      <c r="AM548" s="689"/>
      <c r="AN548" s="689"/>
      <c r="AO548" s="689"/>
      <c r="AP548" s="689"/>
      <c r="AQ548" s="689"/>
      <c r="AR548" s="689"/>
      <c r="AS548" s="689"/>
      <c r="AT548" s="689"/>
      <c r="AU548" s="689"/>
      <c r="AV548" s="689"/>
      <c r="AW548" s="689"/>
      <c r="AX548" s="689"/>
      <c r="AY548" s="689"/>
      <c r="AZ548" s="689"/>
      <c r="BA548" s="689"/>
      <c r="BB548" s="689"/>
      <c r="BC548" s="689"/>
      <c r="BD548" s="689"/>
      <c r="BE548" s="689"/>
      <c r="BF548" s="689"/>
      <c r="BG548" s="689"/>
      <c r="BH548" s="689"/>
      <c r="BI548" s="689"/>
      <c r="BJ548" s="689"/>
      <c r="BK548" s="689"/>
      <c r="BL548" s="689"/>
      <c r="BM548" s="689"/>
      <c r="BN548" s="689"/>
      <c r="BO548" s="689"/>
      <c r="BP548" s="689"/>
      <c r="BQ548" s="689"/>
      <c r="BR548" s="689"/>
      <c r="BS548" s="689"/>
      <c r="BT548" s="689"/>
      <c r="BU548" s="689"/>
      <c r="BV548" s="689"/>
      <c r="BW548" s="421"/>
    </row>
    <row r="549" ht="15.0" customHeight="1">
      <c r="A549" s="634"/>
      <c r="B549" s="421" t="str">
        <f>IF(ISTEXT(A549),SUMIF('Production Calendar'!$F$3:$F$171,'Garden Layout (to copy)'!$A549,'Production Calendar'!$G$3:$G$171),"")</f>
        <v/>
      </c>
      <c r="C549" s="656" t="str">
        <f t="shared" si="1"/>
        <v/>
      </c>
      <c r="D549" s="657" t="str">
        <f t="array" ref="D549">IF(ISBLANK(A549),"",XLOOKUP($A549,'Codified Game Plan'!$E$3:$E$477,'Codified Game Plan'!$G$3:$G$477,0))</f>
        <v/>
      </c>
      <c r="E549" s="657" t="str">
        <f>IF(ISBLANK(A549),"",MAXIFS('Codified Game Plan'!$I$3:$I$477,'Codified Game Plan'!$E$3:$E$477,A549))</f>
        <v/>
      </c>
      <c r="F549" s="658" t="str">
        <f t="shared" si="2"/>
        <v>      - </v>
      </c>
      <c r="G549" s="421"/>
      <c r="H549" s="421"/>
      <c r="I549" s="421"/>
      <c r="J549" s="421"/>
      <c r="K549" s="421"/>
      <c r="L549" s="421"/>
      <c r="M549" s="421"/>
      <c r="N549" s="421"/>
      <c r="O549" s="421"/>
      <c r="P549" s="421"/>
      <c r="Q549" s="421"/>
      <c r="R549" s="421"/>
      <c r="S549" s="421"/>
      <c r="T549" s="421"/>
      <c r="U549" s="689"/>
      <c r="V549" s="689"/>
      <c r="W549" s="689"/>
      <c r="X549" s="689"/>
      <c r="Y549" s="689"/>
      <c r="Z549" s="689"/>
      <c r="AA549" s="689"/>
      <c r="AB549" s="689"/>
      <c r="AC549" s="689"/>
      <c r="AD549" s="689"/>
      <c r="AE549" s="689"/>
      <c r="AF549" s="689"/>
      <c r="AG549" s="689"/>
      <c r="AH549" s="689"/>
      <c r="AI549" s="689"/>
      <c r="AJ549" s="689"/>
      <c r="AK549" s="689"/>
      <c r="AL549" s="689"/>
      <c r="AM549" s="689"/>
      <c r="AN549" s="689"/>
      <c r="AO549" s="689"/>
      <c r="AP549" s="689"/>
      <c r="AQ549" s="689"/>
      <c r="AR549" s="689"/>
      <c r="AS549" s="689"/>
      <c r="AT549" s="689"/>
      <c r="AU549" s="689"/>
      <c r="AV549" s="689"/>
      <c r="AW549" s="689"/>
      <c r="AX549" s="689"/>
      <c r="AY549" s="689"/>
      <c r="AZ549" s="689"/>
      <c r="BA549" s="689"/>
      <c r="BB549" s="689"/>
      <c r="BC549" s="689"/>
      <c r="BD549" s="689"/>
      <c r="BE549" s="689"/>
      <c r="BF549" s="689"/>
      <c r="BG549" s="689"/>
      <c r="BH549" s="689"/>
      <c r="BI549" s="689"/>
      <c r="BJ549" s="689"/>
      <c r="BK549" s="689"/>
      <c r="BL549" s="689"/>
      <c r="BM549" s="689"/>
      <c r="BN549" s="689"/>
      <c r="BO549" s="689"/>
      <c r="BP549" s="689"/>
      <c r="BQ549" s="689"/>
      <c r="BR549" s="689"/>
      <c r="BS549" s="689"/>
      <c r="BT549" s="689"/>
      <c r="BU549" s="689"/>
      <c r="BV549" s="689"/>
      <c r="BW549" s="421"/>
    </row>
    <row r="550" ht="15.0" customHeight="1">
      <c r="A550" s="634"/>
      <c r="B550" s="421" t="str">
        <f>IF(ISTEXT(A550),SUMIF('Production Calendar'!$F$3:$F$171,'Garden Layout (to copy)'!$A550,'Production Calendar'!$G$3:$G$171),"")</f>
        <v/>
      </c>
      <c r="C550" s="656" t="str">
        <f t="shared" si="1"/>
        <v/>
      </c>
      <c r="D550" s="657" t="str">
        <f t="array" ref="D550">IF(ISBLANK(A550),"",XLOOKUP($A550,'Codified Game Plan'!$E$3:$E$477,'Codified Game Plan'!$G$3:$G$477,0))</f>
        <v/>
      </c>
      <c r="E550" s="657" t="str">
        <f>IF(ISBLANK(A550),"",MAXIFS('Codified Game Plan'!$I$3:$I$477,'Codified Game Plan'!$E$3:$E$477,A550))</f>
        <v/>
      </c>
      <c r="F550" s="658" t="str">
        <f t="shared" si="2"/>
        <v>      - </v>
      </c>
      <c r="G550" s="421"/>
      <c r="H550" s="421"/>
      <c r="I550" s="421"/>
      <c r="J550" s="421"/>
      <c r="K550" s="421"/>
      <c r="L550" s="421"/>
      <c r="M550" s="421"/>
      <c r="N550" s="421"/>
      <c r="O550" s="421"/>
      <c r="P550" s="421"/>
      <c r="Q550" s="421"/>
      <c r="R550" s="421"/>
      <c r="S550" s="421"/>
      <c r="T550" s="421"/>
      <c r="U550" s="689"/>
      <c r="V550" s="689"/>
      <c r="W550" s="689"/>
      <c r="X550" s="689"/>
      <c r="Y550" s="689"/>
      <c r="Z550" s="689"/>
      <c r="AA550" s="689"/>
      <c r="AB550" s="689"/>
      <c r="AC550" s="689"/>
      <c r="AD550" s="689"/>
      <c r="AE550" s="689"/>
      <c r="AF550" s="689"/>
      <c r="AG550" s="689"/>
      <c r="AH550" s="689"/>
      <c r="AI550" s="689"/>
      <c r="AJ550" s="689"/>
      <c r="AK550" s="689"/>
      <c r="AL550" s="689"/>
      <c r="AM550" s="689"/>
      <c r="AN550" s="689"/>
      <c r="AO550" s="689"/>
      <c r="AP550" s="689"/>
      <c r="AQ550" s="689"/>
      <c r="AR550" s="689"/>
      <c r="AS550" s="689"/>
      <c r="AT550" s="689"/>
      <c r="AU550" s="689"/>
      <c r="AV550" s="689"/>
      <c r="AW550" s="689"/>
      <c r="AX550" s="689"/>
      <c r="AY550" s="689"/>
      <c r="AZ550" s="689"/>
      <c r="BA550" s="689"/>
      <c r="BB550" s="689"/>
      <c r="BC550" s="689"/>
      <c r="BD550" s="689"/>
      <c r="BE550" s="689"/>
      <c r="BF550" s="689"/>
      <c r="BG550" s="689"/>
      <c r="BH550" s="689"/>
      <c r="BI550" s="689"/>
      <c r="BJ550" s="689"/>
      <c r="BK550" s="689"/>
      <c r="BL550" s="689"/>
      <c r="BM550" s="689"/>
      <c r="BN550" s="689"/>
      <c r="BO550" s="689"/>
      <c r="BP550" s="689"/>
      <c r="BQ550" s="689"/>
      <c r="BR550" s="689"/>
      <c r="BS550" s="689"/>
      <c r="BT550" s="689"/>
      <c r="BU550" s="689"/>
      <c r="BV550" s="689"/>
      <c r="BW550" s="421"/>
    </row>
    <row r="551" ht="15.0" customHeight="1">
      <c r="A551" s="634"/>
      <c r="B551" s="421" t="str">
        <f>IF(ISTEXT(A551),SUMIF('Production Calendar'!$F$3:$F$171,'Garden Layout (to copy)'!$A551,'Production Calendar'!$G$3:$G$171),"")</f>
        <v/>
      </c>
      <c r="C551" s="656" t="str">
        <f t="shared" si="1"/>
        <v/>
      </c>
      <c r="D551" s="657" t="str">
        <f t="array" ref="D551">IF(ISBLANK(A551),"",XLOOKUP($A551,'Codified Game Plan'!$E$3:$E$477,'Codified Game Plan'!$G$3:$G$477,0))</f>
        <v/>
      </c>
      <c r="E551" s="657" t="str">
        <f>IF(ISBLANK(A551),"",MAXIFS('Codified Game Plan'!$I$3:$I$477,'Codified Game Plan'!$E$3:$E$477,A551))</f>
        <v/>
      </c>
      <c r="F551" s="658" t="str">
        <f t="shared" si="2"/>
        <v>      - </v>
      </c>
      <c r="G551" s="421"/>
      <c r="H551" s="421"/>
      <c r="I551" s="421"/>
      <c r="J551" s="421"/>
      <c r="K551" s="421"/>
      <c r="L551" s="421"/>
      <c r="M551" s="421"/>
      <c r="N551" s="421"/>
      <c r="O551" s="421"/>
      <c r="P551" s="421"/>
      <c r="Q551" s="421"/>
      <c r="R551" s="421"/>
      <c r="S551" s="421"/>
      <c r="T551" s="421"/>
      <c r="U551" s="689"/>
      <c r="V551" s="689"/>
      <c r="W551" s="689"/>
      <c r="X551" s="689"/>
      <c r="Y551" s="689"/>
      <c r="Z551" s="689"/>
      <c r="AA551" s="689"/>
      <c r="AB551" s="689"/>
      <c r="AC551" s="689"/>
      <c r="AD551" s="689"/>
      <c r="AE551" s="689"/>
      <c r="AF551" s="689"/>
      <c r="AG551" s="689"/>
      <c r="AH551" s="689"/>
      <c r="AI551" s="689"/>
      <c r="AJ551" s="689"/>
      <c r="AK551" s="689"/>
      <c r="AL551" s="689"/>
      <c r="AM551" s="689"/>
      <c r="AN551" s="689"/>
      <c r="AO551" s="689"/>
      <c r="AP551" s="689"/>
      <c r="AQ551" s="689"/>
      <c r="AR551" s="689"/>
      <c r="AS551" s="689"/>
      <c r="AT551" s="689"/>
      <c r="AU551" s="689"/>
      <c r="AV551" s="689"/>
      <c r="AW551" s="689"/>
      <c r="AX551" s="689"/>
      <c r="AY551" s="689"/>
      <c r="AZ551" s="689"/>
      <c r="BA551" s="689"/>
      <c r="BB551" s="689"/>
      <c r="BC551" s="689"/>
      <c r="BD551" s="689"/>
      <c r="BE551" s="689"/>
      <c r="BF551" s="689"/>
      <c r="BG551" s="689"/>
      <c r="BH551" s="689"/>
      <c r="BI551" s="689"/>
      <c r="BJ551" s="689"/>
      <c r="BK551" s="689"/>
      <c r="BL551" s="689"/>
      <c r="BM551" s="689"/>
      <c r="BN551" s="689"/>
      <c r="BO551" s="689"/>
      <c r="BP551" s="689"/>
      <c r="BQ551" s="689"/>
      <c r="BR551" s="689"/>
      <c r="BS551" s="689"/>
      <c r="BT551" s="689"/>
      <c r="BU551" s="689"/>
      <c r="BV551" s="689"/>
      <c r="BW551" s="421"/>
    </row>
    <row r="552" ht="15.0" customHeight="1">
      <c r="A552" s="634"/>
      <c r="B552" s="421" t="str">
        <f>IF(ISTEXT(A552),SUMIF('Production Calendar'!$F$3:$F$171,'Garden Layout (to copy)'!$A552,'Production Calendar'!$G$3:$G$171),"")</f>
        <v/>
      </c>
      <c r="C552" s="656" t="str">
        <f t="shared" si="1"/>
        <v/>
      </c>
      <c r="D552" s="657" t="str">
        <f t="array" ref="D552">IF(ISBLANK(A552),"",XLOOKUP($A552,'Codified Game Plan'!$E$3:$E$477,'Codified Game Plan'!$G$3:$G$477,0))</f>
        <v/>
      </c>
      <c r="E552" s="657" t="str">
        <f>IF(ISBLANK(A552),"",MAXIFS('Codified Game Plan'!$I$3:$I$477,'Codified Game Plan'!$E$3:$E$477,A552))</f>
        <v/>
      </c>
      <c r="F552" s="658" t="str">
        <f t="shared" si="2"/>
        <v>      - </v>
      </c>
      <c r="G552" s="421"/>
      <c r="H552" s="421"/>
      <c r="I552" s="421"/>
      <c r="J552" s="421"/>
      <c r="K552" s="421"/>
      <c r="L552" s="421"/>
      <c r="M552" s="421"/>
      <c r="N552" s="421"/>
      <c r="O552" s="421"/>
      <c r="P552" s="421"/>
      <c r="Q552" s="421"/>
      <c r="R552" s="421"/>
      <c r="S552" s="421"/>
      <c r="T552" s="421"/>
      <c r="U552" s="689"/>
      <c r="V552" s="689"/>
      <c r="W552" s="689"/>
      <c r="X552" s="689"/>
      <c r="Y552" s="689"/>
      <c r="Z552" s="689"/>
      <c r="AA552" s="689"/>
      <c r="AB552" s="689"/>
      <c r="AC552" s="689"/>
      <c r="AD552" s="689"/>
      <c r="AE552" s="689"/>
      <c r="AF552" s="689"/>
      <c r="AG552" s="689"/>
      <c r="AH552" s="689"/>
      <c r="AI552" s="689"/>
      <c r="AJ552" s="689"/>
      <c r="AK552" s="689"/>
      <c r="AL552" s="689"/>
      <c r="AM552" s="689"/>
      <c r="AN552" s="689"/>
      <c r="AO552" s="689"/>
      <c r="AP552" s="689"/>
      <c r="AQ552" s="689"/>
      <c r="AR552" s="689"/>
      <c r="AS552" s="689"/>
      <c r="AT552" s="689"/>
      <c r="AU552" s="689"/>
      <c r="AV552" s="689"/>
      <c r="AW552" s="689"/>
      <c r="AX552" s="689"/>
      <c r="AY552" s="689"/>
      <c r="AZ552" s="689"/>
      <c r="BA552" s="689"/>
      <c r="BB552" s="689"/>
      <c r="BC552" s="689"/>
      <c r="BD552" s="689"/>
      <c r="BE552" s="689"/>
      <c r="BF552" s="689"/>
      <c r="BG552" s="689"/>
      <c r="BH552" s="689"/>
      <c r="BI552" s="689"/>
      <c r="BJ552" s="689"/>
      <c r="BK552" s="689"/>
      <c r="BL552" s="689"/>
      <c r="BM552" s="689"/>
      <c r="BN552" s="689"/>
      <c r="BO552" s="689"/>
      <c r="BP552" s="689"/>
      <c r="BQ552" s="689"/>
      <c r="BR552" s="689"/>
      <c r="BS552" s="689"/>
      <c r="BT552" s="689"/>
      <c r="BU552" s="689"/>
      <c r="BV552" s="689"/>
      <c r="BW552" s="421"/>
    </row>
    <row r="553" ht="15.0" customHeight="1">
      <c r="A553" s="634"/>
      <c r="B553" s="421" t="str">
        <f>IF(ISTEXT(A553),SUMIF('Production Calendar'!$F$3:$F$171,'Garden Layout (to copy)'!$A553,'Production Calendar'!$G$3:$G$171),"")</f>
        <v/>
      </c>
      <c r="C553" s="656" t="str">
        <f t="shared" si="1"/>
        <v/>
      </c>
      <c r="D553" s="657" t="str">
        <f t="array" ref="D553">IF(ISBLANK(A553),"",XLOOKUP($A553,'Codified Game Plan'!$E$3:$E$477,'Codified Game Plan'!$G$3:$G$477,0))</f>
        <v/>
      </c>
      <c r="E553" s="657" t="str">
        <f>IF(ISBLANK(A553),"",MAXIFS('Codified Game Plan'!$I$3:$I$477,'Codified Game Plan'!$E$3:$E$477,A553))</f>
        <v/>
      </c>
      <c r="F553" s="658" t="str">
        <f t="shared" si="2"/>
        <v>      - </v>
      </c>
      <c r="G553" s="421"/>
      <c r="H553" s="421"/>
      <c r="I553" s="421"/>
      <c r="J553" s="421"/>
      <c r="K553" s="421"/>
      <c r="L553" s="421"/>
      <c r="M553" s="421"/>
      <c r="N553" s="421"/>
      <c r="O553" s="421"/>
      <c r="P553" s="421"/>
      <c r="Q553" s="421"/>
      <c r="R553" s="421"/>
      <c r="S553" s="421"/>
      <c r="T553" s="421"/>
      <c r="U553" s="689"/>
      <c r="V553" s="689"/>
      <c r="W553" s="689"/>
      <c r="X553" s="689"/>
      <c r="Y553" s="689"/>
      <c r="Z553" s="689"/>
      <c r="AA553" s="689"/>
      <c r="AB553" s="689"/>
      <c r="AC553" s="689"/>
      <c r="AD553" s="689"/>
      <c r="AE553" s="689"/>
      <c r="AF553" s="689"/>
      <c r="AG553" s="689"/>
      <c r="AH553" s="689"/>
      <c r="AI553" s="689"/>
      <c r="AJ553" s="689"/>
      <c r="AK553" s="689"/>
      <c r="AL553" s="689"/>
      <c r="AM553" s="689"/>
      <c r="AN553" s="689"/>
      <c r="AO553" s="689"/>
      <c r="AP553" s="689"/>
      <c r="AQ553" s="689"/>
      <c r="AR553" s="689"/>
      <c r="AS553" s="689"/>
      <c r="AT553" s="689"/>
      <c r="AU553" s="689"/>
      <c r="AV553" s="689"/>
      <c r="AW553" s="689"/>
      <c r="AX553" s="689"/>
      <c r="AY553" s="689"/>
      <c r="AZ553" s="689"/>
      <c r="BA553" s="689"/>
      <c r="BB553" s="689"/>
      <c r="BC553" s="689"/>
      <c r="BD553" s="689"/>
      <c r="BE553" s="689"/>
      <c r="BF553" s="689"/>
      <c r="BG553" s="689"/>
      <c r="BH553" s="689"/>
      <c r="BI553" s="689"/>
      <c r="BJ553" s="689"/>
      <c r="BK553" s="689"/>
      <c r="BL553" s="689"/>
      <c r="BM553" s="689"/>
      <c r="BN553" s="689"/>
      <c r="BO553" s="689"/>
      <c r="BP553" s="689"/>
      <c r="BQ553" s="689"/>
      <c r="BR553" s="689"/>
      <c r="BS553" s="689"/>
      <c r="BT553" s="689"/>
      <c r="BU553" s="689"/>
      <c r="BV553" s="689"/>
      <c r="BW553" s="421"/>
    </row>
    <row r="554" ht="15.0" customHeight="1">
      <c r="A554" s="634"/>
      <c r="B554" s="421" t="str">
        <f>IF(ISTEXT(A554),SUMIF('Production Calendar'!$F$3:$F$171,'Garden Layout (to copy)'!$A554,'Production Calendar'!$G$3:$G$171),"")</f>
        <v/>
      </c>
      <c r="C554" s="656" t="str">
        <f t="shared" si="1"/>
        <v/>
      </c>
      <c r="D554" s="657" t="str">
        <f t="array" ref="D554">IF(ISBLANK(A554),"",XLOOKUP($A554,'Codified Game Plan'!$E$3:$E$477,'Codified Game Plan'!$G$3:$G$477,0))</f>
        <v/>
      </c>
      <c r="E554" s="657" t="str">
        <f>IF(ISBLANK(A554),"",MAXIFS('Codified Game Plan'!$I$3:$I$477,'Codified Game Plan'!$E$3:$E$477,A554))</f>
        <v/>
      </c>
      <c r="F554" s="658" t="str">
        <f t="shared" si="2"/>
        <v>      - </v>
      </c>
      <c r="G554" s="421"/>
      <c r="H554" s="421"/>
      <c r="I554" s="421"/>
      <c r="J554" s="421"/>
      <c r="K554" s="421"/>
      <c r="L554" s="421"/>
      <c r="M554" s="421"/>
      <c r="N554" s="421"/>
      <c r="O554" s="421"/>
      <c r="P554" s="421"/>
      <c r="Q554" s="421"/>
      <c r="R554" s="421"/>
      <c r="S554" s="421"/>
      <c r="T554" s="421"/>
      <c r="U554" s="689"/>
      <c r="V554" s="689"/>
      <c r="W554" s="689"/>
      <c r="X554" s="689"/>
      <c r="Y554" s="689"/>
      <c r="Z554" s="689"/>
      <c r="AA554" s="689"/>
      <c r="AB554" s="689"/>
      <c r="AC554" s="689"/>
      <c r="AD554" s="689"/>
      <c r="AE554" s="689"/>
      <c r="AF554" s="689"/>
      <c r="AG554" s="689"/>
      <c r="AH554" s="689"/>
      <c r="AI554" s="689"/>
      <c r="AJ554" s="689"/>
      <c r="AK554" s="689"/>
      <c r="AL554" s="689"/>
      <c r="AM554" s="689"/>
      <c r="AN554" s="689"/>
      <c r="AO554" s="689"/>
      <c r="AP554" s="689"/>
      <c r="AQ554" s="689"/>
      <c r="AR554" s="689"/>
      <c r="AS554" s="689"/>
      <c r="AT554" s="689"/>
      <c r="AU554" s="689"/>
      <c r="AV554" s="689"/>
      <c r="AW554" s="689"/>
      <c r="AX554" s="689"/>
      <c r="AY554" s="689"/>
      <c r="AZ554" s="689"/>
      <c r="BA554" s="689"/>
      <c r="BB554" s="689"/>
      <c r="BC554" s="689"/>
      <c r="BD554" s="689"/>
      <c r="BE554" s="689"/>
      <c r="BF554" s="689"/>
      <c r="BG554" s="689"/>
      <c r="BH554" s="689"/>
      <c r="BI554" s="689"/>
      <c r="BJ554" s="689"/>
      <c r="BK554" s="689"/>
      <c r="BL554" s="689"/>
      <c r="BM554" s="689"/>
      <c r="BN554" s="689"/>
      <c r="BO554" s="689"/>
      <c r="BP554" s="689"/>
      <c r="BQ554" s="689"/>
      <c r="BR554" s="689"/>
      <c r="BS554" s="689"/>
      <c r="BT554" s="689"/>
      <c r="BU554" s="689"/>
      <c r="BV554" s="689"/>
      <c r="BW554" s="421"/>
    </row>
    <row r="555" ht="15.0" customHeight="1">
      <c r="A555" s="634"/>
      <c r="B555" s="421" t="str">
        <f>IF(ISTEXT(A555),SUMIF('Production Calendar'!$F$3:$F$171,'Garden Layout (to copy)'!$A555,'Production Calendar'!$G$3:$G$171),"")</f>
        <v/>
      </c>
      <c r="C555" s="656" t="str">
        <f t="shared" si="1"/>
        <v/>
      </c>
      <c r="D555" s="657" t="str">
        <f t="array" ref="D555">IF(ISBLANK(A555),"",XLOOKUP($A555,'Codified Game Plan'!$E$3:$E$477,'Codified Game Plan'!$G$3:$G$477,0))</f>
        <v/>
      </c>
      <c r="E555" s="657" t="str">
        <f>IF(ISBLANK(A555),"",MAXIFS('Codified Game Plan'!$I$3:$I$477,'Codified Game Plan'!$E$3:$E$477,A555))</f>
        <v/>
      </c>
      <c r="F555" s="658" t="str">
        <f t="shared" si="2"/>
        <v>      - </v>
      </c>
      <c r="G555" s="421"/>
      <c r="H555" s="421"/>
      <c r="I555" s="421"/>
      <c r="J555" s="421"/>
      <c r="K555" s="421"/>
      <c r="L555" s="421"/>
      <c r="M555" s="421"/>
      <c r="N555" s="421"/>
      <c r="O555" s="421"/>
      <c r="P555" s="421"/>
      <c r="Q555" s="421"/>
      <c r="R555" s="421"/>
      <c r="S555" s="421"/>
      <c r="T555" s="421"/>
      <c r="U555" s="689"/>
      <c r="V555" s="689"/>
      <c r="W555" s="689"/>
      <c r="X555" s="689"/>
      <c r="Y555" s="689"/>
      <c r="Z555" s="689"/>
      <c r="AA555" s="689"/>
      <c r="AB555" s="689"/>
      <c r="AC555" s="689"/>
      <c r="AD555" s="689"/>
      <c r="AE555" s="689"/>
      <c r="AF555" s="689"/>
      <c r="AG555" s="689"/>
      <c r="AH555" s="689"/>
      <c r="AI555" s="689"/>
      <c r="AJ555" s="689"/>
      <c r="AK555" s="689"/>
      <c r="AL555" s="689"/>
      <c r="AM555" s="689"/>
      <c r="AN555" s="689"/>
      <c r="AO555" s="689"/>
      <c r="AP555" s="689"/>
      <c r="AQ555" s="689"/>
      <c r="AR555" s="689"/>
      <c r="AS555" s="689"/>
      <c r="AT555" s="689"/>
      <c r="AU555" s="689"/>
      <c r="AV555" s="689"/>
      <c r="AW555" s="689"/>
      <c r="AX555" s="689"/>
      <c r="AY555" s="689"/>
      <c r="AZ555" s="689"/>
      <c r="BA555" s="689"/>
      <c r="BB555" s="689"/>
      <c r="BC555" s="689"/>
      <c r="BD555" s="689"/>
      <c r="BE555" s="689"/>
      <c r="BF555" s="689"/>
      <c r="BG555" s="689"/>
      <c r="BH555" s="689"/>
      <c r="BI555" s="689"/>
      <c r="BJ555" s="689"/>
      <c r="BK555" s="689"/>
      <c r="BL555" s="689"/>
      <c r="BM555" s="689"/>
      <c r="BN555" s="689"/>
      <c r="BO555" s="689"/>
      <c r="BP555" s="689"/>
      <c r="BQ555" s="689"/>
      <c r="BR555" s="689"/>
      <c r="BS555" s="689"/>
      <c r="BT555" s="689"/>
      <c r="BU555" s="689"/>
      <c r="BV555" s="689"/>
      <c r="BW555" s="421"/>
    </row>
    <row r="556" ht="15.0" customHeight="1">
      <c r="A556" s="634"/>
      <c r="B556" s="421" t="str">
        <f>IF(ISTEXT(A556),SUMIF('Production Calendar'!$F$3:$F$171,'Garden Layout (to copy)'!$A556,'Production Calendar'!$G$3:$G$171),"")</f>
        <v/>
      </c>
      <c r="C556" s="656" t="str">
        <f t="shared" si="1"/>
        <v/>
      </c>
      <c r="D556" s="657" t="str">
        <f t="array" ref="D556">IF(ISBLANK(A556),"",XLOOKUP($A556,'Codified Game Plan'!$E$3:$E$477,'Codified Game Plan'!$G$3:$G$477,0))</f>
        <v/>
      </c>
      <c r="E556" s="657" t="str">
        <f>IF(ISBLANK(A556),"",MAXIFS('Codified Game Plan'!$I$3:$I$477,'Codified Game Plan'!$E$3:$E$477,A556))</f>
        <v/>
      </c>
      <c r="F556" s="658" t="str">
        <f t="shared" si="2"/>
        <v>      - </v>
      </c>
      <c r="G556" s="421"/>
      <c r="H556" s="421"/>
      <c r="I556" s="421"/>
      <c r="J556" s="421"/>
      <c r="K556" s="421"/>
      <c r="L556" s="421"/>
      <c r="M556" s="421"/>
      <c r="N556" s="421"/>
      <c r="O556" s="421"/>
      <c r="P556" s="421"/>
      <c r="Q556" s="421"/>
      <c r="R556" s="421"/>
      <c r="S556" s="421"/>
      <c r="T556" s="421"/>
      <c r="U556" s="689"/>
      <c r="V556" s="689"/>
      <c r="W556" s="689"/>
      <c r="X556" s="689"/>
      <c r="Y556" s="689"/>
      <c r="Z556" s="689"/>
      <c r="AA556" s="689"/>
      <c r="AB556" s="689"/>
      <c r="AC556" s="689"/>
      <c r="AD556" s="689"/>
      <c r="AE556" s="689"/>
      <c r="AF556" s="689"/>
      <c r="AG556" s="689"/>
      <c r="AH556" s="689"/>
      <c r="AI556" s="689"/>
      <c r="AJ556" s="689"/>
      <c r="AK556" s="689"/>
      <c r="AL556" s="689"/>
      <c r="AM556" s="689"/>
      <c r="AN556" s="689"/>
      <c r="AO556" s="689"/>
      <c r="AP556" s="689"/>
      <c r="AQ556" s="689"/>
      <c r="AR556" s="689"/>
      <c r="AS556" s="689"/>
      <c r="AT556" s="689"/>
      <c r="AU556" s="689"/>
      <c r="AV556" s="689"/>
      <c r="AW556" s="689"/>
      <c r="AX556" s="689"/>
      <c r="AY556" s="689"/>
      <c r="AZ556" s="689"/>
      <c r="BA556" s="689"/>
      <c r="BB556" s="689"/>
      <c r="BC556" s="689"/>
      <c r="BD556" s="689"/>
      <c r="BE556" s="689"/>
      <c r="BF556" s="689"/>
      <c r="BG556" s="689"/>
      <c r="BH556" s="689"/>
      <c r="BI556" s="689"/>
      <c r="BJ556" s="689"/>
      <c r="BK556" s="689"/>
      <c r="BL556" s="689"/>
      <c r="BM556" s="689"/>
      <c r="BN556" s="689"/>
      <c r="BO556" s="689"/>
      <c r="BP556" s="689"/>
      <c r="BQ556" s="689"/>
      <c r="BR556" s="689"/>
      <c r="BS556" s="689"/>
      <c r="BT556" s="689"/>
      <c r="BU556" s="689"/>
      <c r="BV556" s="689"/>
      <c r="BW556" s="421"/>
    </row>
    <row r="557" ht="15.0" customHeight="1">
      <c r="A557" s="634"/>
      <c r="B557" s="421" t="str">
        <f>IF(ISTEXT(A557),SUMIF('Production Calendar'!$F$3:$F$171,'Garden Layout (to copy)'!$A557,'Production Calendar'!$G$3:$G$171),"")</f>
        <v/>
      </c>
      <c r="C557" s="656" t="str">
        <f t="shared" si="1"/>
        <v/>
      </c>
      <c r="D557" s="657" t="str">
        <f t="array" ref="D557">IF(ISBLANK(A557),"",XLOOKUP($A557,'Codified Game Plan'!$E$3:$E$477,'Codified Game Plan'!$G$3:$G$477,0))</f>
        <v/>
      </c>
      <c r="E557" s="657" t="str">
        <f>IF(ISBLANK(A557),"",MAXIFS('Codified Game Plan'!$I$3:$I$477,'Codified Game Plan'!$E$3:$E$477,A557))</f>
        <v/>
      </c>
      <c r="F557" s="658" t="str">
        <f t="shared" si="2"/>
        <v>      - </v>
      </c>
      <c r="G557" s="421"/>
      <c r="H557" s="421"/>
      <c r="I557" s="421"/>
      <c r="J557" s="421"/>
      <c r="K557" s="421"/>
      <c r="L557" s="421"/>
      <c r="M557" s="421"/>
      <c r="N557" s="421"/>
      <c r="O557" s="421"/>
      <c r="P557" s="421"/>
      <c r="Q557" s="421"/>
      <c r="R557" s="421"/>
      <c r="S557" s="421"/>
      <c r="T557" s="421"/>
      <c r="U557" s="689"/>
      <c r="V557" s="689"/>
      <c r="W557" s="689"/>
      <c r="X557" s="689"/>
      <c r="Y557" s="689"/>
      <c r="Z557" s="689"/>
      <c r="AA557" s="689"/>
      <c r="AB557" s="689"/>
      <c r="AC557" s="689"/>
      <c r="AD557" s="689"/>
      <c r="AE557" s="689"/>
      <c r="AF557" s="689"/>
      <c r="AG557" s="689"/>
      <c r="AH557" s="689"/>
      <c r="AI557" s="689"/>
      <c r="AJ557" s="689"/>
      <c r="AK557" s="689"/>
      <c r="AL557" s="689"/>
      <c r="AM557" s="689"/>
      <c r="AN557" s="689"/>
      <c r="AO557" s="689"/>
      <c r="AP557" s="689"/>
      <c r="AQ557" s="689"/>
      <c r="AR557" s="689"/>
      <c r="AS557" s="689"/>
      <c r="AT557" s="689"/>
      <c r="AU557" s="689"/>
      <c r="AV557" s="689"/>
      <c r="AW557" s="689"/>
      <c r="AX557" s="689"/>
      <c r="AY557" s="689"/>
      <c r="AZ557" s="689"/>
      <c r="BA557" s="689"/>
      <c r="BB557" s="689"/>
      <c r="BC557" s="689"/>
      <c r="BD557" s="689"/>
      <c r="BE557" s="689"/>
      <c r="BF557" s="689"/>
      <c r="BG557" s="689"/>
      <c r="BH557" s="689"/>
      <c r="BI557" s="689"/>
      <c r="BJ557" s="689"/>
      <c r="BK557" s="689"/>
      <c r="BL557" s="689"/>
      <c r="BM557" s="689"/>
      <c r="BN557" s="689"/>
      <c r="BO557" s="689"/>
      <c r="BP557" s="689"/>
      <c r="BQ557" s="689"/>
      <c r="BR557" s="689"/>
      <c r="BS557" s="689"/>
      <c r="BT557" s="689"/>
      <c r="BU557" s="689"/>
      <c r="BV557" s="689"/>
      <c r="BW557" s="421"/>
    </row>
    <row r="558" ht="15.0" customHeight="1">
      <c r="A558" s="634"/>
      <c r="B558" s="421" t="str">
        <f>IF(ISTEXT(A558),SUMIF('Production Calendar'!$F$3:$F$171,'Garden Layout (to copy)'!$A558,'Production Calendar'!$G$3:$G$171),"")</f>
        <v/>
      </c>
      <c r="C558" s="656" t="str">
        <f t="shared" si="1"/>
        <v/>
      </c>
      <c r="D558" s="657" t="str">
        <f t="array" ref="D558">IF(ISBLANK(A558),"",XLOOKUP($A558,'Codified Game Plan'!$E$3:$E$477,'Codified Game Plan'!$G$3:$G$477,0))</f>
        <v/>
      </c>
      <c r="E558" s="657" t="str">
        <f>IF(ISBLANK(A558),"",MAXIFS('Codified Game Plan'!$I$3:$I$477,'Codified Game Plan'!$E$3:$E$477,A558))</f>
        <v/>
      </c>
      <c r="F558" s="658" t="str">
        <f t="shared" si="2"/>
        <v>      - </v>
      </c>
      <c r="G558" s="421"/>
      <c r="H558" s="421"/>
      <c r="I558" s="421"/>
      <c r="J558" s="421"/>
      <c r="K558" s="421"/>
      <c r="L558" s="421"/>
      <c r="M558" s="421"/>
      <c r="N558" s="421"/>
      <c r="O558" s="421"/>
      <c r="P558" s="421"/>
      <c r="Q558" s="421"/>
      <c r="R558" s="421"/>
      <c r="S558" s="421"/>
      <c r="T558" s="421"/>
      <c r="U558" s="689"/>
      <c r="V558" s="689"/>
      <c r="W558" s="689"/>
      <c r="X558" s="689"/>
      <c r="Y558" s="689"/>
      <c r="Z558" s="689"/>
      <c r="AA558" s="689"/>
      <c r="AB558" s="689"/>
      <c r="AC558" s="689"/>
      <c r="AD558" s="689"/>
      <c r="AE558" s="689"/>
      <c r="AF558" s="689"/>
      <c r="AG558" s="689"/>
      <c r="AH558" s="689"/>
      <c r="AI558" s="689"/>
      <c r="AJ558" s="689"/>
      <c r="AK558" s="689"/>
      <c r="AL558" s="689"/>
      <c r="AM558" s="689"/>
      <c r="AN558" s="689"/>
      <c r="AO558" s="689"/>
      <c r="AP558" s="689"/>
      <c r="AQ558" s="689"/>
      <c r="AR558" s="689"/>
      <c r="AS558" s="689"/>
      <c r="AT558" s="689"/>
      <c r="AU558" s="689"/>
      <c r="AV558" s="689"/>
      <c r="AW558" s="689"/>
      <c r="AX558" s="689"/>
      <c r="AY558" s="689"/>
      <c r="AZ558" s="689"/>
      <c r="BA558" s="689"/>
      <c r="BB558" s="689"/>
      <c r="BC558" s="689"/>
      <c r="BD558" s="689"/>
      <c r="BE558" s="689"/>
      <c r="BF558" s="689"/>
      <c r="BG558" s="689"/>
      <c r="BH558" s="689"/>
      <c r="BI558" s="689"/>
      <c r="BJ558" s="689"/>
      <c r="BK558" s="689"/>
      <c r="BL558" s="689"/>
      <c r="BM558" s="689"/>
      <c r="BN558" s="689"/>
      <c r="BO558" s="689"/>
      <c r="BP558" s="689"/>
      <c r="BQ558" s="689"/>
      <c r="BR558" s="689"/>
      <c r="BS558" s="689"/>
      <c r="BT558" s="689"/>
      <c r="BU558" s="689"/>
      <c r="BV558" s="689"/>
      <c r="BW558" s="421"/>
    </row>
    <row r="559" ht="15.0" customHeight="1">
      <c r="A559" s="634"/>
      <c r="B559" s="421" t="str">
        <f>IF(ISTEXT(A559),SUMIF('Production Calendar'!$F$3:$F$171,'Garden Layout (to copy)'!$A559,'Production Calendar'!$G$3:$G$171),"")</f>
        <v/>
      </c>
      <c r="C559" s="656" t="str">
        <f t="shared" si="1"/>
        <v/>
      </c>
      <c r="D559" s="657" t="str">
        <f t="array" ref="D559">IF(ISBLANK(A559),"",XLOOKUP($A559,'Codified Game Plan'!$E$3:$E$477,'Codified Game Plan'!$G$3:$G$477,0))</f>
        <v/>
      </c>
      <c r="E559" s="657" t="str">
        <f>IF(ISBLANK(A559),"",MAXIFS('Codified Game Plan'!$I$3:$I$477,'Codified Game Plan'!$E$3:$E$477,A559))</f>
        <v/>
      </c>
      <c r="F559" s="658" t="str">
        <f t="shared" si="2"/>
        <v>      - </v>
      </c>
      <c r="G559" s="421"/>
      <c r="H559" s="421"/>
      <c r="I559" s="421"/>
      <c r="J559" s="421"/>
      <c r="K559" s="421"/>
      <c r="L559" s="421"/>
      <c r="M559" s="421"/>
      <c r="N559" s="421"/>
      <c r="O559" s="421"/>
      <c r="P559" s="421"/>
      <c r="Q559" s="421"/>
      <c r="R559" s="421"/>
      <c r="S559" s="421"/>
      <c r="T559" s="421"/>
      <c r="U559" s="689"/>
      <c r="V559" s="689"/>
      <c r="W559" s="689"/>
      <c r="X559" s="689"/>
      <c r="Y559" s="689"/>
      <c r="Z559" s="689"/>
      <c r="AA559" s="689"/>
      <c r="AB559" s="689"/>
      <c r="AC559" s="689"/>
      <c r="AD559" s="689"/>
      <c r="AE559" s="689"/>
      <c r="AF559" s="689"/>
      <c r="AG559" s="689"/>
      <c r="AH559" s="689"/>
      <c r="AI559" s="689"/>
      <c r="AJ559" s="689"/>
      <c r="AK559" s="689"/>
      <c r="AL559" s="689"/>
      <c r="AM559" s="689"/>
      <c r="AN559" s="689"/>
      <c r="AO559" s="689"/>
      <c r="AP559" s="689"/>
      <c r="AQ559" s="689"/>
      <c r="AR559" s="689"/>
      <c r="AS559" s="689"/>
      <c r="AT559" s="689"/>
      <c r="AU559" s="689"/>
      <c r="AV559" s="689"/>
      <c r="AW559" s="689"/>
      <c r="AX559" s="689"/>
      <c r="AY559" s="689"/>
      <c r="AZ559" s="689"/>
      <c r="BA559" s="689"/>
      <c r="BB559" s="689"/>
      <c r="BC559" s="689"/>
      <c r="BD559" s="689"/>
      <c r="BE559" s="689"/>
      <c r="BF559" s="689"/>
      <c r="BG559" s="689"/>
      <c r="BH559" s="689"/>
      <c r="BI559" s="689"/>
      <c r="BJ559" s="689"/>
      <c r="BK559" s="689"/>
      <c r="BL559" s="689"/>
      <c r="BM559" s="689"/>
      <c r="BN559" s="689"/>
      <c r="BO559" s="689"/>
      <c r="BP559" s="689"/>
      <c r="BQ559" s="689"/>
      <c r="BR559" s="689"/>
      <c r="BS559" s="689"/>
      <c r="BT559" s="689"/>
      <c r="BU559" s="689"/>
      <c r="BV559" s="689"/>
      <c r="BW559" s="421"/>
    </row>
    <row r="560" ht="15.0" customHeight="1">
      <c r="A560" s="634"/>
      <c r="B560" s="421" t="str">
        <f>IF(ISTEXT(A560),SUMIF('Production Calendar'!$F$3:$F$171,'Garden Layout (to copy)'!$A560,'Production Calendar'!$G$3:$G$171),"")</f>
        <v/>
      </c>
      <c r="C560" s="656" t="str">
        <f t="shared" si="1"/>
        <v/>
      </c>
      <c r="D560" s="657" t="str">
        <f t="array" ref="D560">IF(ISBLANK(A560),"",XLOOKUP($A560,'Codified Game Plan'!$E$3:$E$477,'Codified Game Plan'!$G$3:$G$477,0))</f>
        <v/>
      </c>
      <c r="E560" s="657" t="str">
        <f>IF(ISBLANK(A560),"",MAXIFS('Codified Game Plan'!$I$3:$I$477,'Codified Game Plan'!$E$3:$E$477,A560))</f>
        <v/>
      </c>
      <c r="F560" s="658" t="str">
        <f t="shared" si="2"/>
        <v>      - </v>
      </c>
      <c r="G560" s="421"/>
      <c r="H560" s="421"/>
      <c r="I560" s="421"/>
      <c r="J560" s="421"/>
      <c r="K560" s="421"/>
      <c r="L560" s="421"/>
      <c r="M560" s="421"/>
      <c r="N560" s="421"/>
      <c r="O560" s="421"/>
      <c r="P560" s="421"/>
      <c r="Q560" s="421"/>
      <c r="R560" s="421"/>
      <c r="S560" s="421"/>
      <c r="T560" s="421"/>
      <c r="U560" s="689"/>
      <c r="V560" s="689"/>
      <c r="W560" s="689"/>
      <c r="X560" s="689"/>
      <c r="Y560" s="689"/>
      <c r="Z560" s="689"/>
      <c r="AA560" s="689"/>
      <c r="AB560" s="689"/>
      <c r="AC560" s="689"/>
      <c r="AD560" s="689"/>
      <c r="AE560" s="689"/>
      <c r="AF560" s="689"/>
      <c r="AG560" s="689"/>
      <c r="AH560" s="689"/>
      <c r="AI560" s="689"/>
      <c r="AJ560" s="689"/>
      <c r="AK560" s="689"/>
      <c r="AL560" s="689"/>
      <c r="AM560" s="689"/>
      <c r="AN560" s="689"/>
      <c r="AO560" s="689"/>
      <c r="AP560" s="689"/>
      <c r="AQ560" s="689"/>
      <c r="AR560" s="689"/>
      <c r="AS560" s="689"/>
      <c r="AT560" s="689"/>
      <c r="AU560" s="689"/>
      <c r="AV560" s="689"/>
      <c r="AW560" s="689"/>
      <c r="AX560" s="689"/>
      <c r="AY560" s="689"/>
      <c r="AZ560" s="689"/>
      <c r="BA560" s="689"/>
      <c r="BB560" s="689"/>
      <c r="BC560" s="689"/>
      <c r="BD560" s="689"/>
      <c r="BE560" s="689"/>
      <c r="BF560" s="689"/>
      <c r="BG560" s="689"/>
      <c r="BH560" s="689"/>
      <c r="BI560" s="689"/>
      <c r="BJ560" s="689"/>
      <c r="BK560" s="689"/>
      <c r="BL560" s="689"/>
      <c r="BM560" s="689"/>
      <c r="BN560" s="689"/>
      <c r="BO560" s="689"/>
      <c r="BP560" s="689"/>
      <c r="BQ560" s="689"/>
      <c r="BR560" s="689"/>
      <c r="BS560" s="689"/>
      <c r="BT560" s="689"/>
      <c r="BU560" s="689"/>
      <c r="BV560" s="689"/>
      <c r="BW560" s="421"/>
    </row>
    <row r="561" ht="15.0" customHeight="1">
      <c r="A561" s="634"/>
      <c r="B561" s="421" t="str">
        <f>IF(ISTEXT(A561),SUMIF('Production Calendar'!$F$3:$F$171,'Garden Layout (to copy)'!$A561,'Production Calendar'!$G$3:$G$171),"")</f>
        <v/>
      </c>
      <c r="C561" s="656" t="str">
        <f t="shared" si="1"/>
        <v/>
      </c>
      <c r="D561" s="657" t="str">
        <f t="array" ref="D561">IF(ISBLANK(A561),"",XLOOKUP($A561,'Codified Game Plan'!$E$3:$E$477,'Codified Game Plan'!$G$3:$G$477,0))</f>
        <v/>
      </c>
      <c r="E561" s="657" t="str">
        <f>IF(ISBLANK(A561),"",MAXIFS('Codified Game Plan'!$I$3:$I$477,'Codified Game Plan'!$E$3:$E$477,A561))</f>
        <v/>
      </c>
      <c r="F561" s="658" t="str">
        <f t="shared" si="2"/>
        <v>      - </v>
      </c>
      <c r="G561" s="421"/>
      <c r="H561" s="421"/>
      <c r="I561" s="421"/>
      <c r="J561" s="421"/>
      <c r="K561" s="421"/>
      <c r="L561" s="421"/>
      <c r="M561" s="421"/>
      <c r="N561" s="421"/>
      <c r="O561" s="421"/>
      <c r="P561" s="421"/>
      <c r="Q561" s="421"/>
      <c r="R561" s="421"/>
      <c r="S561" s="421"/>
      <c r="T561" s="421"/>
      <c r="U561" s="689"/>
      <c r="V561" s="689"/>
      <c r="W561" s="689"/>
      <c r="X561" s="689"/>
      <c r="Y561" s="689"/>
      <c r="Z561" s="689"/>
      <c r="AA561" s="689"/>
      <c r="AB561" s="689"/>
      <c r="AC561" s="689"/>
      <c r="AD561" s="689"/>
      <c r="AE561" s="689"/>
      <c r="AF561" s="689"/>
      <c r="AG561" s="689"/>
      <c r="AH561" s="689"/>
      <c r="AI561" s="689"/>
      <c r="AJ561" s="689"/>
      <c r="AK561" s="689"/>
      <c r="AL561" s="689"/>
      <c r="AM561" s="689"/>
      <c r="AN561" s="689"/>
      <c r="AO561" s="689"/>
      <c r="AP561" s="689"/>
      <c r="AQ561" s="689"/>
      <c r="AR561" s="689"/>
      <c r="AS561" s="689"/>
      <c r="AT561" s="689"/>
      <c r="AU561" s="689"/>
      <c r="AV561" s="689"/>
      <c r="AW561" s="689"/>
      <c r="AX561" s="689"/>
      <c r="AY561" s="689"/>
      <c r="AZ561" s="689"/>
      <c r="BA561" s="689"/>
      <c r="BB561" s="689"/>
      <c r="BC561" s="689"/>
      <c r="BD561" s="689"/>
      <c r="BE561" s="689"/>
      <c r="BF561" s="689"/>
      <c r="BG561" s="689"/>
      <c r="BH561" s="689"/>
      <c r="BI561" s="689"/>
      <c r="BJ561" s="689"/>
      <c r="BK561" s="689"/>
      <c r="BL561" s="689"/>
      <c r="BM561" s="689"/>
      <c r="BN561" s="689"/>
      <c r="BO561" s="689"/>
      <c r="BP561" s="689"/>
      <c r="BQ561" s="689"/>
      <c r="BR561" s="689"/>
      <c r="BS561" s="689"/>
      <c r="BT561" s="689"/>
      <c r="BU561" s="689"/>
      <c r="BV561" s="689"/>
      <c r="BW561" s="421"/>
    </row>
    <row r="562" ht="15.0" customHeight="1">
      <c r="A562" s="634"/>
      <c r="B562" s="421" t="str">
        <f>IF(ISTEXT(A562),SUMIF('Production Calendar'!$F$3:$F$171,'Garden Layout (to copy)'!$A562,'Production Calendar'!$G$3:$G$171),"")</f>
        <v/>
      </c>
      <c r="C562" s="656" t="str">
        <f t="shared" si="1"/>
        <v/>
      </c>
      <c r="D562" s="657" t="str">
        <f t="array" ref="D562">IF(ISBLANK(A562),"",XLOOKUP($A562,'Codified Game Plan'!$E$3:$E$477,'Codified Game Plan'!$G$3:$G$477,0))</f>
        <v/>
      </c>
      <c r="E562" s="657" t="str">
        <f>IF(ISBLANK(A562),"",MAXIFS('Codified Game Plan'!$I$3:$I$477,'Codified Game Plan'!$E$3:$E$477,A562))</f>
        <v/>
      </c>
      <c r="F562" s="658" t="str">
        <f t="shared" si="2"/>
        <v>      - </v>
      </c>
      <c r="G562" s="421"/>
      <c r="H562" s="421"/>
      <c r="I562" s="421"/>
      <c r="J562" s="421"/>
      <c r="K562" s="421"/>
      <c r="L562" s="421"/>
      <c r="M562" s="421"/>
      <c r="N562" s="421"/>
      <c r="O562" s="421"/>
      <c r="P562" s="421"/>
      <c r="Q562" s="421"/>
      <c r="R562" s="421"/>
      <c r="S562" s="421"/>
      <c r="T562" s="421"/>
      <c r="U562" s="689"/>
      <c r="V562" s="689"/>
      <c r="W562" s="689"/>
      <c r="X562" s="689"/>
      <c r="Y562" s="689"/>
      <c r="Z562" s="689"/>
      <c r="AA562" s="689"/>
      <c r="AB562" s="689"/>
      <c r="AC562" s="689"/>
      <c r="AD562" s="689"/>
      <c r="AE562" s="689"/>
      <c r="AF562" s="689"/>
      <c r="AG562" s="689"/>
      <c r="AH562" s="689"/>
      <c r="AI562" s="689"/>
      <c r="AJ562" s="689"/>
      <c r="AK562" s="689"/>
      <c r="AL562" s="689"/>
      <c r="AM562" s="689"/>
      <c r="AN562" s="689"/>
      <c r="AO562" s="689"/>
      <c r="AP562" s="689"/>
      <c r="AQ562" s="689"/>
      <c r="AR562" s="689"/>
      <c r="AS562" s="689"/>
      <c r="AT562" s="689"/>
      <c r="AU562" s="689"/>
      <c r="AV562" s="689"/>
      <c r="AW562" s="689"/>
      <c r="AX562" s="689"/>
      <c r="AY562" s="689"/>
      <c r="AZ562" s="689"/>
      <c r="BA562" s="689"/>
      <c r="BB562" s="689"/>
      <c r="BC562" s="689"/>
      <c r="BD562" s="689"/>
      <c r="BE562" s="689"/>
      <c r="BF562" s="689"/>
      <c r="BG562" s="689"/>
      <c r="BH562" s="689"/>
      <c r="BI562" s="689"/>
      <c r="BJ562" s="689"/>
      <c r="BK562" s="689"/>
      <c r="BL562" s="689"/>
      <c r="BM562" s="689"/>
      <c r="BN562" s="689"/>
      <c r="BO562" s="689"/>
      <c r="BP562" s="689"/>
      <c r="BQ562" s="689"/>
      <c r="BR562" s="689"/>
      <c r="BS562" s="689"/>
      <c r="BT562" s="689"/>
      <c r="BU562" s="689"/>
      <c r="BV562" s="689"/>
      <c r="BW562" s="421"/>
    </row>
    <row r="563" ht="15.0" customHeight="1">
      <c r="A563" s="634"/>
      <c r="B563" s="421" t="str">
        <f>IF(ISTEXT(A563),SUMIF('Production Calendar'!$F$3:$F$171,'Garden Layout (to copy)'!$A563,'Production Calendar'!$G$3:$G$171),"")</f>
        <v/>
      </c>
      <c r="C563" s="656" t="str">
        <f t="shared" si="1"/>
        <v/>
      </c>
      <c r="D563" s="657" t="str">
        <f t="array" ref="D563">IF(ISBLANK(A563),"",XLOOKUP($A563,'Codified Game Plan'!$E$3:$E$477,'Codified Game Plan'!$G$3:$G$477,0))</f>
        <v/>
      </c>
      <c r="E563" s="657" t="str">
        <f>IF(ISBLANK(A563),"",MAXIFS('Codified Game Plan'!$I$3:$I$477,'Codified Game Plan'!$E$3:$E$477,A563))</f>
        <v/>
      </c>
      <c r="F563" s="658" t="str">
        <f t="shared" si="2"/>
        <v>      - </v>
      </c>
      <c r="G563" s="421"/>
      <c r="H563" s="421"/>
      <c r="I563" s="421"/>
      <c r="J563" s="421"/>
      <c r="K563" s="421"/>
      <c r="L563" s="421"/>
      <c r="M563" s="421"/>
      <c r="N563" s="421"/>
      <c r="O563" s="421"/>
      <c r="P563" s="421"/>
      <c r="Q563" s="421"/>
      <c r="R563" s="421"/>
      <c r="S563" s="421"/>
      <c r="T563" s="421"/>
      <c r="U563" s="689"/>
      <c r="V563" s="689"/>
      <c r="W563" s="689"/>
      <c r="X563" s="689"/>
      <c r="Y563" s="689"/>
      <c r="Z563" s="689"/>
      <c r="AA563" s="689"/>
      <c r="AB563" s="689"/>
      <c r="AC563" s="689"/>
      <c r="AD563" s="689"/>
      <c r="AE563" s="689"/>
      <c r="AF563" s="689"/>
      <c r="AG563" s="689"/>
      <c r="AH563" s="689"/>
      <c r="AI563" s="689"/>
      <c r="AJ563" s="689"/>
      <c r="AK563" s="689"/>
      <c r="AL563" s="689"/>
      <c r="AM563" s="689"/>
      <c r="AN563" s="689"/>
      <c r="AO563" s="689"/>
      <c r="AP563" s="689"/>
      <c r="AQ563" s="689"/>
      <c r="AR563" s="689"/>
      <c r="AS563" s="689"/>
      <c r="AT563" s="689"/>
      <c r="AU563" s="689"/>
      <c r="AV563" s="689"/>
      <c r="AW563" s="689"/>
      <c r="AX563" s="689"/>
      <c r="AY563" s="689"/>
      <c r="AZ563" s="689"/>
      <c r="BA563" s="689"/>
      <c r="BB563" s="689"/>
      <c r="BC563" s="689"/>
      <c r="BD563" s="689"/>
      <c r="BE563" s="689"/>
      <c r="BF563" s="689"/>
      <c r="BG563" s="689"/>
      <c r="BH563" s="689"/>
      <c r="BI563" s="689"/>
      <c r="BJ563" s="689"/>
      <c r="BK563" s="689"/>
      <c r="BL563" s="689"/>
      <c r="BM563" s="689"/>
      <c r="BN563" s="689"/>
      <c r="BO563" s="689"/>
      <c r="BP563" s="689"/>
      <c r="BQ563" s="689"/>
      <c r="BR563" s="689"/>
      <c r="BS563" s="689"/>
      <c r="BT563" s="689"/>
      <c r="BU563" s="689"/>
      <c r="BV563" s="689"/>
      <c r="BW563" s="421"/>
    </row>
    <row r="564" ht="15.0" customHeight="1">
      <c r="A564" s="634"/>
      <c r="B564" s="421" t="str">
        <f>IF(ISTEXT(A564),SUMIF('Production Calendar'!$F$3:$F$171,'Garden Layout (to copy)'!$A564,'Production Calendar'!$G$3:$G$171),"")</f>
        <v/>
      </c>
      <c r="C564" s="656" t="str">
        <f t="shared" si="1"/>
        <v/>
      </c>
      <c r="D564" s="657" t="str">
        <f t="array" ref="D564">IF(ISBLANK(A564),"",XLOOKUP($A564,'Codified Game Plan'!$E$3:$E$477,'Codified Game Plan'!$G$3:$G$477,0))</f>
        <v/>
      </c>
      <c r="E564" s="657" t="str">
        <f>IF(ISBLANK(A564),"",MAXIFS('Codified Game Plan'!$I$3:$I$477,'Codified Game Plan'!$E$3:$E$477,A564))</f>
        <v/>
      </c>
      <c r="F564" s="658" t="str">
        <f t="shared" si="2"/>
        <v>      - </v>
      </c>
      <c r="G564" s="421"/>
      <c r="H564" s="421"/>
      <c r="I564" s="421"/>
      <c r="J564" s="421"/>
      <c r="K564" s="421"/>
      <c r="L564" s="421"/>
      <c r="M564" s="421"/>
      <c r="N564" s="421"/>
      <c r="O564" s="421"/>
      <c r="P564" s="421"/>
      <c r="Q564" s="421"/>
      <c r="R564" s="421"/>
      <c r="S564" s="421"/>
      <c r="T564" s="421"/>
      <c r="U564" s="689"/>
      <c r="V564" s="689"/>
      <c r="W564" s="689"/>
      <c r="X564" s="689"/>
      <c r="Y564" s="689"/>
      <c r="Z564" s="689"/>
      <c r="AA564" s="689"/>
      <c r="AB564" s="689"/>
      <c r="AC564" s="689"/>
      <c r="AD564" s="689"/>
      <c r="AE564" s="689"/>
      <c r="AF564" s="689"/>
      <c r="AG564" s="689"/>
      <c r="AH564" s="689"/>
      <c r="AI564" s="689"/>
      <c r="AJ564" s="689"/>
      <c r="AK564" s="689"/>
      <c r="AL564" s="689"/>
      <c r="AM564" s="689"/>
      <c r="AN564" s="689"/>
      <c r="AO564" s="689"/>
      <c r="AP564" s="689"/>
      <c r="AQ564" s="689"/>
      <c r="AR564" s="689"/>
      <c r="AS564" s="689"/>
      <c r="AT564" s="689"/>
      <c r="AU564" s="689"/>
      <c r="AV564" s="689"/>
      <c r="AW564" s="689"/>
      <c r="AX564" s="689"/>
      <c r="AY564" s="689"/>
      <c r="AZ564" s="689"/>
      <c r="BA564" s="689"/>
      <c r="BB564" s="689"/>
      <c r="BC564" s="689"/>
      <c r="BD564" s="689"/>
      <c r="BE564" s="689"/>
      <c r="BF564" s="689"/>
      <c r="BG564" s="689"/>
      <c r="BH564" s="689"/>
      <c r="BI564" s="689"/>
      <c r="BJ564" s="689"/>
      <c r="BK564" s="689"/>
      <c r="BL564" s="689"/>
      <c r="BM564" s="689"/>
      <c r="BN564" s="689"/>
      <c r="BO564" s="689"/>
      <c r="BP564" s="689"/>
      <c r="BQ564" s="689"/>
      <c r="BR564" s="689"/>
      <c r="BS564" s="689"/>
      <c r="BT564" s="689"/>
      <c r="BU564" s="689"/>
      <c r="BV564" s="689"/>
      <c r="BW564" s="421"/>
    </row>
    <row r="565" ht="15.0" customHeight="1">
      <c r="A565" s="634"/>
      <c r="B565" s="421" t="str">
        <f>IF(ISTEXT(A565),SUMIF('Production Calendar'!$F$3:$F$171,'Garden Layout (to copy)'!$A565,'Production Calendar'!$G$3:$G$171),"")</f>
        <v/>
      </c>
      <c r="C565" s="656" t="str">
        <f t="shared" si="1"/>
        <v/>
      </c>
      <c r="D565" s="657" t="str">
        <f t="array" ref="D565">IF(ISBLANK(A565),"",XLOOKUP($A565,'Codified Game Plan'!$E$3:$E$477,'Codified Game Plan'!$G$3:$G$477,0))</f>
        <v/>
      </c>
      <c r="E565" s="657" t="str">
        <f>IF(ISBLANK(A565),"",MAXIFS('Codified Game Plan'!$I$3:$I$477,'Codified Game Plan'!$E$3:$E$477,A565))</f>
        <v/>
      </c>
      <c r="F565" s="658" t="str">
        <f t="shared" si="2"/>
        <v>      - </v>
      </c>
      <c r="G565" s="421"/>
      <c r="H565" s="421"/>
      <c r="I565" s="421"/>
      <c r="J565" s="421"/>
      <c r="K565" s="421"/>
      <c r="L565" s="421"/>
      <c r="M565" s="421"/>
      <c r="N565" s="421"/>
      <c r="O565" s="421"/>
      <c r="P565" s="421"/>
      <c r="Q565" s="421"/>
      <c r="R565" s="421"/>
      <c r="S565" s="421"/>
      <c r="T565" s="421"/>
      <c r="U565" s="689"/>
      <c r="V565" s="689"/>
      <c r="W565" s="689"/>
      <c r="X565" s="689"/>
      <c r="Y565" s="689"/>
      <c r="Z565" s="689"/>
      <c r="AA565" s="689"/>
      <c r="AB565" s="689"/>
      <c r="AC565" s="689"/>
      <c r="AD565" s="689"/>
      <c r="AE565" s="689"/>
      <c r="AF565" s="689"/>
      <c r="AG565" s="689"/>
      <c r="AH565" s="689"/>
      <c r="AI565" s="689"/>
      <c r="AJ565" s="689"/>
      <c r="AK565" s="689"/>
      <c r="AL565" s="689"/>
      <c r="AM565" s="689"/>
      <c r="AN565" s="689"/>
      <c r="AO565" s="689"/>
      <c r="AP565" s="689"/>
      <c r="AQ565" s="689"/>
      <c r="AR565" s="689"/>
      <c r="AS565" s="689"/>
      <c r="AT565" s="689"/>
      <c r="AU565" s="689"/>
      <c r="AV565" s="689"/>
      <c r="AW565" s="689"/>
      <c r="AX565" s="689"/>
      <c r="AY565" s="689"/>
      <c r="AZ565" s="689"/>
      <c r="BA565" s="689"/>
      <c r="BB565" s="689"/>
      <c r="BC565" s="689"/>
      <c r="BD565" s="689"/>
      <c r="BE565" s="689"/>
      <c r="BF565" s="689"/>
      <c r="BG565" s="689"/>
      <c r="BH565" s="689"/>
      <c r="BI565" s="689"/>
      <c r="BJ565" s="689"/>
      <c r="BK565" s="689"/>
      <c r="BL565" s="689"/>
      <c r="BM565" s="689"/>
      <c r="BN565" s="689"/>
      <c r="BO565" s="689"/>
      <c r="BP565" s="689"/>
      <c r="BQ565" s="689"/>
      <c r="BR565" s="689"/>
      <c r="BS565" s="689"/>
      <c r="BT565" s="689"/>
      <c r="BU565" s="689"/>
      <c r="BV565" s="689"/>
      <c r="BW565" s="421"/>
    </row>
    <row r="566" ht="15.0" customHeight="1">
      <c r="A566" s="634"/>
      <c r="B566" s="421" t="str">
        <f>IF(ISTEXT(A566),SUMIF('Production Calendar'!$F$3:$F$171,'Garden Layout (to copy)'!$A566,'Production Calendar'!$G$3:$G$171),"")</f>
        <v/>
      </c>
      <c r="C566" s="656" t="str">
        <f t="shared" si="1"/>
        <v/>
      </c>
      <c r="D566" s="657" t="str">
        <f t="array" ref="D566">IF(ISBLANK(A566),"",XLOOKUP($A566,'Codified Game Plan'!$E$3:$E$477,'Codified Game Plan'!$G$3:$G$477,0))</f>
        <v/>
      </c>
      <c r="E566" s="657" t="str">
        <f>IF(ISBLANK(A566),"",MAXIFS('Codified Game Plan'!$I$3:$I$477,'Codified Game Plan'!$E$3:$E$477,A566))</f>
        <v/>
      </c>
      <c r="F566" s="658" t="str">
        <f t="shared" si="2"/>
        <v>      - </v>
      </c>
      <c r="G566" s="421"/>
      <c r="H566" s="421"/>
      <c r="I566" s="421"/>
      <c r="J566" s="421"/>
      <c r="K566" s="421"/>
      <c r="L566" s="421"/>
      <c r="M566" s="421"/>
      <c r="N566" s="421"/>
      <c r="O566" s="421"/>
      <c r="P566" s="421"/>
      <c r="Q566" s="421"/>
      <c r="R566" s="421"/>
      <c r="S566" s="421"/>
      <c r="T566" s="421"/>
      <c r="U566" s="689"/>
      <c r="V566" s="689"/>
      <c r="W566" s="689"/>
      <c r="X566" s="689"/>
      <c r="Y566" s="689"/>
      <c r="Z566" s="689"/>
      <c r="AA566" s="689"/>
      <c r="AB566" s="689"/>
      <c r="AC566" s="689"/>
      <c r="AD566" s="689"/>
      <c r="AE566" s="689"/>
      <c r="AF566" s="689"/>
      <c r="AG566" s="689"/>
      <c r="AH566" s="689"/>
      <c r="AI566" s="689"/>
      <c r="AJ566" s="689"/>
      <c r="AK566" s="689"/>
      <c r="AL566" s="689"/>
      <c r="AM566" s="689"/>
      <c r="AN566" s="689"/>
      <c r="AO566" s="689"/>
      <c r="AP566" s="689"/>
      <c r="AQ566" s="689"/>
      <c r="AR566" s="689"/>
      <c r="AS566" s="689"/>
      <c r="AT566" s="689"/>
      <c r="AU566" s="689"/>
      <c r="AV566" s="689"/>
      <c r="AW566" s="689"/>
      <c r="AX566" s="689"/>
      <c r="AY566" s="689"/>
      <c r="AZ566" s="689"/>
      <c r="BA566" s="689"/>
      <c r="BB566" s="689"/>
      <c r="BC566" s="689"/>
      <c r="BD566" s="689"/>
      <c r="BE566" s="689"/>
      <c r="BF566" s="689"/>
      <c r="BG566" s="689"/>
      <c r="BH566" s="689"/>
      <c r="BI566" s="689"/>
      <c r="BJ566" s="689"/>
      <c r="BK566" s="689"/>
      <c r="BL566" s="689"/>
      <c r="BM566" s="689"/>
      <c r="BN566" s="689"/>
      <c r="BO566" s="689"/>
      <c r="BP566" s="689"/>
      <c r="BQ566" s="689"/>
      <c r="BR566" s="689"/>
      <c r="BS566" s="689"/>
      <c r="BT566" s="689"/>
      <c r="BU566" s="689"/>
      <c r="BV566" s="689"/>
      <c r="BW566" s="421"/>
    </row>
    <row r="567" ht="15.0" customHeight="1">
      <c r="A567" s="634"/>
      <c r="B567" s="421" t="str">
        <f>IF(ISTEXT(A567),SUMIF('Production Calendar'!$F$3:$F$171,'Garden Layout (to copy)'!$A567,'Production Calendar'!$G$3:$G$171),"")</f>
        <v/>
      </c>
      <c r="C567" s="656" t="str">
        <f t="shared" si="1"/>
        <v/>
      </c>
      <c r="D567" s="657" t="str">
        <f t="array" ref="D567">IF(ISBLANK(A567),"",XLOOKUP($A567,'Codified Game Plan'!$E$3:$E$477,'Codified Game Plan'!$G$3:$G$477,0))</f>
        <v/>
      </c>
      <c r="E567" s="657" t="str">
        <f>IF(ISBLANK(A567),"",MAXIFS('Codified Game Plan'!$I$3:$I$477,'Codified Game Plan'!$E$3:$E$477,A567))</f>
        <v/>
      </c>
      <c r="F567" s="658" t="str">
        <f t="shared" si="2"/>
        <v>      - </v>
      </c>
      <c r="G567" s="421"/>
      <c r="H567" s="421"/>
      <c r="I567" s="421"/>
      <c r="J567" s="421"/>
      <c r="K567" s="421"/>
      <c r="L567" s="421"/>
      <c r="M567" s="421"/>
      <c r="N567" s="421"/>
      <c r="O567" s="421"/>
      <c r="P567" s="421"/>
      <c r="Q567" s="421"/>
      <c r="R567" s="421"/>
      <c r="S567" s="421"/>
      <c r="T567" s="421"/>
      <c r="U567" s="689"/>
      <c r="V567" s="689"/>
      <c r="W567" s="689"/>
      <c r="X567" s="689"/>
      <c r="Y567" s="689"/>
      <c r="Z567" s="689"/>
      <c r="AA567" s="689"/>
      <c r="AB567" s="689"/>
      <c r="AC567" s="689"/>
      <c r="AD567" s="689"/>
      <c r="AE567" s="689"/>
      <c r="AF567" s="689"/>
      <c r="AG567" s="689"/>
      <c r="AH567" s="689"/>
      <c r="AI567" s="689"/>
      <c r="AJ567" s="689"/>
      <c r="AK567" s="689"/>
      <c r="AL567" s="689"/>
      <c r="AM567" s="689"/>
      <c r="AN567" s="689"/>
      <c r="AO567" s="689"/>
      <c r="AP567" s="689"/>
      <c r="AQ567" s="689"/>
      <c r="AR567" s="689"/>
      <c r="AS567" s="689"/>
      <c r="AT567" s="689"/>
      <c r="AU567" s="689"/>
      <c r="AV567" s="689"/>
      <c r="AW567" s="689"/>
      <c r="AX567" s="689"/>
      <c r="AY567" s="689"/>
      <c r="AZ567" s="689"/>
      <c r="BA567" s="689"/>
      <c r="BB567" s="689"/>
      <c r="BC567" s="689"/>
      <c r="BD567" s="689"/>
      <c r="BE567" s="689"/>
      <c r="BF567" s="689"/>
      <c r="BG567" s="689"/>
      <c r="BH567" s="689"/>
      <c r="BI567" s="689"/>
      <c r="BJ567" s="689"/>
      <c r="BK567" s="689"/>
      <c r="BL567" s="689"/>
      <c r="BM567" s="689"/>
      <c r="BN567" s="689"/>
      <c r="BO567" s="689"/>
      <c r="BP567" s="689"/>
      <c r="BQ567" s="689"/>
      <c r="BR567" s="689"/>
      <c r="BS567" s="689"/>
      <c r="BT567" s="689"/>
      <c r="BU567" s="689"/>
      <c r="BV567" s="689"/>
      <c r="BW567" s="421"/>
    </row>
    <row r="568" ht="15.0" customHeight="1">
      <c r="A568" s="634"/>
      <c r="B568" s="421" t="str">
        <f>IF(ISTEXT(A568),SUMIF('Production Calendar'!$F$3:$F$171,'Garden Layout (to copy)'!$A568,'Production Calendar'!$G$3:$G$171),"")</f>
        <v/>
      </c>
      <c r="C568" s="656" t="str">
        <f t="shared" si="1"/>
        <v/>
      </c>
      <c r="D568" s="657" t="str">
        <f t="array" ref="D568">IF(ISBLANK(A568),"",XLOOKUP($A568,'Codified Game Plan'!$E$3:$E$477,'Codified Game Plan'!$G$3:$G$477,0))</f>
        <v/>
      </c>
      <c r="E568" s="657" t="str">
        <f>IF(ISBLANK(A568),"",MAXIFS('Codified Game Plan'!$I$3:$I$477,'Codified Game Plan'!$E$3:$E$477,A568))</f>
        <v/>
      </c>
      <c r="F568" s="658" t="str">
        <f t="shared" si="2"/>
        <v>      - </v>
      </c>
      <c r="G568" s="421"/>
      <c r="H568" s="421"/>
      <c r="I568" s="421"/>
      <c r="J568" s="421"/>
      <c r="K568" s="421"/>
      <c r="L568" s="421"/>
      <c r="M568" s="421"/>
      <c r="N568" s="421"/>
      <c r="O568" s="421"/>
      <c r="P568" s="421"/>
      <c r="Q568" s="421"/>
      <c r="R568" s="421"/>
      <c r="S568" s="421"/>
      <c r="T568" s="421"/>
      <c r="U568" s="689"/>
      <c r="V568" s="689"/>
      <c r="W568" s="689"/>
      <c r="X568" s="689"/>
      <c r="Y568" s="689"/>
      <c r="Z568" s="689"/>
      <c r="AA568" s="689"/>
      <c r="AB568" s="689"/>
      <c r="AC568" s="689"/>
      <c r="AD568" s="689"/>
      <c r="AE568" s="689"/>
      <c r="AF568" s="689"/>
      <c r="AG568" s="689"/>
      <c r="AH568" s="689"/>
      <c r="AI568" s="689"/>
      <c r="AJ568" s="689"/>
      <c r="AK568" s="689"/>
      <c r="AL568" s="689"/>
      <c r="AM568" s="689"/>
      <c r="AN568" s="689"/>
      <c r="AO568" s="689"/>
      <c r="AP568" s="689"/>
      <c r="AQ568" s="689"/>
      <c r="AR568" s="689"/>
      <c r="AS568" s="689"/>
      <c r="AT568" s="689"/>
      <c r="AU568" s="689"/>
      <c r="AV568" s="689"/>
      <c r="AW568" s="689"/>
      <c r="AX568" s="689"/>
      <c r="AY568" s="689"/>
      <c r="AZ568" s="689"/>
      <c r="BA568" s="689"/>
      <c r="BB568" s="689"/>
      <c r="BC568" s="689"/>
      <c r="BD568" s="689"/>
      <c r="BE568" s="689"/>
      <c r="BF568" s="689"/>
      <c r="BG568" s="689"/>
      <c r="BH568" s="689"/>
      <c r="BI568" s="689"/>
      <c r="BJ568" s="689"/>
      <c r="BK568" s="689"/>
      <c r="BL568" s="689"/>
      <c r="BM568" s="689"/>
      <c r="BN568" s="689"/>
      <c r="BO568" s="689"/>
      <c r="BP568" s="689"/>
      <c r="BQ568" s="689"/>
      <c r="BR568" s="689"/>
      <c r="BS568" s="689"/>
      <c r="BT568" s="689"/>
      <c r="BU568" s="689"/>
      <c r="BV568" s="689"/>
      <c r="BW568" s="421"/>
    </row>
    <row r="569" ht="15.0" customHeight="1">
      <c r="A569" s="634"/>
      <c r="B569" s="421" t="str">
        <f>IF(ISTEXT(A569),SUMIF('Production Calendar'!$F$3:$F$171,'Garden Layout (to copy)'!$A569,'Production Calendar'!$G$3:$G$171),"")</f>
        <v/>
      </c>
      <c r="C569" s="656" t="str">
        <f t="shared" si="1"/>
        <v/>
      </c>
      <c r="D569" s="657" t="str">
        <f t="array" ref="D569">IF(ISBLANK(A569),"",XLOOKUP($A569,'Codified Game Plan'!$E$3:$E$477,'Codified Game Plan'!$G$3:$G$477,0))</f>
        <v/>
      </c>
      <c r="E569" s="657" t="str">
        <f>IF(ISBLANK(A569),"",MAXIFS('Codified Game Plan'!$I$3:$I$477,'Codified Game Plan'!$E$3:$E$477,A569))</f>
        <v/>
      </c>
      <c r="F569" s="658" t="str">
        <f t="shared" si="2"/>
        <v>      - </v>
      </c>
      <c r="G569" s="421"/>
      <c r="H569" s="421"/>
      <c r="I569" s="421"/>
      <c r="J569" s="421"/>
      <c r="K569" s="421"/>
      <c r="L569" s="421"/>
      <c r="M569" s="421"/>
      <c r="N569" s="421"/>
      <c r="O569" s="421"/>
      <c r="P569" s="421"/>
      <c r="Q569" s="421"/>
      <c r="R569" s="421"/>
      <c r="S569" s="421"/>
      <c r="T569" s="421"/>
      <c r="U569" s="689"/>
      <c r="V569" s="689"/>
      <c r="W569" s="689"/>
      <c r="X569" s="689"/>
      <c r="Y569" s="689"/>
      <c r="Z569" s="689"/>
      <c r="AA569" s="689"/>
      <c r="AB569" s="689"/>
      <c r="AC569" s="689"/>
      <c r="AD569" s="689"/>
      <c r="AE569" s="689"/>
      <c r="AF569" s="689"/>
      <c r="AG569" s="689"/>
      <c r="AH569" s="689"/>
      <c r="AI569" s="689"/>
      <c r="AJ569" s="689"/>
      <c r="AK569" s="689"/>
      <c r="AL569" s="689"/>
      <c r="AM569" s="689"/>
      <c r="AN569" s="689"/>
      <c r="AO569" s="689"/>
      <c r="AP569" s="689"/>
      <c r="AQ569" s="689"/>
      <c r="AR569" s="689"/>
      <c r="AS569" s="689"/>
      <c r="AT569" s="689"/>
      <c r="AU569" s="689"/>
      <c r="AV569" s="689"/>
      <c r="AW569" s="689"/>
      <c r="AX569" s="689"/>
      <c r="AY569" s="689"/>
      <c r="AZ569" s="689"/>
      <c r="BA569" s="689"/>
      <c r="BB569" s="689"/>
      <c r="BC569" s="689"/>
      <c r="BD569" s="689"/>
      <c r="BE569" s="689"/>
      <c r="BF569" s="689"/>
      <c r="BG569" s="689"/>
      <c r="BH569" s="689"/>
      <c r="BI569" s="689"/>
      <c r="BJ569" s="689"/>
      <c r="BK569" s="689"/>
      <c r="BL569" s="689"/>
      <c r="BM569" s="689"/>
      <c r="BN569" s="689"/>
      <c r="BO569" s="689"/>
      <c r="BP569" s="689"/>
      <c r="BQ569" s="689"/>
      <c r="BR569" s="689"/>
      <c r="BS569" s="689"/>
      <c r="BT569" s="689"/>
      <c r="BU569" s="689"/>
      <c r="BV569" s="689"/>
      <c r="BW569" s="421"/>
    </row>
    <row r="570" ht="15.0" customHeight="1">
      <c r="A570" s="634"/>
      <c r="B570" s="421" t="str">
        <f>IF(ISTEXT(A570),SUMIF('Production Calendar'!$F$3:$F$171,'Garden Layout (to copy)'!$A570,'Production Calendar'!$G$3:$G$171),"")</f>
        <v/>
      </c>
      <c r="C570" s="656" t="str">
        <f t="shared" si="1"/>
        <v/>
      </c>
      <c r="D570" s="657" t="str">
        <f t="array" ref="D570">IF(ISBLANK(A570),"",XLOOKUP($A570,'Codified Game Plan'!$E$3:$E$477,'Codified Game Plan'!$G$3:$G$477,0))</f>
        <v/>
      </c>
      <c r="E570" s="657" t="str">
        <f>IF(ISBLANK(A570),"",MAXIFS('Codified Game Plan'!$I$3:$I$477,'Codified Game Plan'!$E$3:$E$477,A570))</f>
        <v/>
      </c>
      <c r="F570" s="658" t="str">
        <f t="shared" si="2"/>
        <v>      - </v>
      </c>
      <c r="G570" s="421"/>
      <c r="H570" s="421"/>
      <c r="I570" s="421"/>
      <c r="J570" s="421"/>
      <c r="K570" s="421"/>
      <c r="L570" s="421"/>
      <c r="M570" s="421"/>
      <c r="N570" s="421"/>
      <c r="O570" s="421"/>
      <c r="P570" s="421"/>
      <c r="Q570" s="421"/>
      <c r="R570" s="421"/>
      <c r="S570" s="421"/>
      <c r="T570" s="421"/>
      <c r="U570" s="689"/>
      <c r="V570" s="689"/>
      <c r="W570" s="689"/>
      <c r="X570" s="689"/>
      <c r="Y570" s="689"/>
      <c r="Z570" s="689"/>
      <c r="AA570" s="689"/>
      <c r="AB570" s="689"/>
      <c r="AC570" s="689"/>
      <c r="AD570" s="689"/>
      <c r="AE570" s="689"/>
      <c r="AF570" s="689"/>
      <c r="AG570" s="689"/>
      <c r="AH570" s="689"/>
      <c r="AI570" s="689"/>
      <c r="AJ570" s="689"/>
      <c r="AK570" s="689"/>
      <c r="AL570" s="689"/>
      <c r="AM570" s="689"/>
      <c r="AN570" s="689"/>
      <c r="AO570" s="689"/>
      <c r="AP570" s="689"/>
      <c r="AQ570" s="689"/>
      <c r="AR570" s="689"/>
      <c r="AS570" s="689"/>
      <c r="AT570" s="689"/>
      <c r="AU570" s="689"/>
      <c r="AV570" s="689"/>
      <c r="AW570" s="689"/>
      <c r="AX570" s="689"/>
      <c r="AY570" s="689"/>
      <c r="AZ570" s="689"/>
      <c r="BA570" s="689"/>
      <c r="BB570" s="689"/>
      <c r="BC570" s="689"/>
      <c r="BD570" s="689"/>
      <c r="BE570" s="689"/>
      <c r="BF570" s="689"/>
      <c r="BG570" s="689"/>
      <c r="BH570" s="689"/>
      <c r="BI570" s="689"/>
      <c r="BJ570" s="689"/>
      <c r="BK570" s="689"/>
      <c r="BL570" s="689"/>
      <c r="BM570" s="689"/>
      <c r="BN570" s="689"/>
      <c r="BO570" s="689"/>
      <c r="BP570" s="689"/>
      <c r="BQ570" s="689"/>
      <c r="BR570" s="689"/>
      <c r="BS570" s="689"/>
      <c r="BT570" s="689"/>
      <c r="BU570" s="689"/>
      <c r="BV570" s="689"/>
      <c r="BW570" s="421"/>
    </row>
    <row r="571" ht="15.0" customHeight="1">
      <c r="A571" s="634"/>
      <c r="B571" s="421" t="str">
        <f>IF(ISTEXT(A571),SUMIF('Production Calendar'!$F$3:$F$171,'Garden Layout (to copy)'!$A571,'Production Calendar'!$G$3:$G$171),"")</f>
        <v/>
      </c>
      <c r="C571" s="656" t="str">
        <f t="shared" si="1"/>
        <v/>
      </c>
      <c r="D571" s="657" t="str">
        <f t="array" ref="D571">IF(ISBLANK(A571),"",XLOOKUP($A571,'Codified Game Plan'!$E$3:$E$477,'Codified Game Plan'!$G$3:$G$477,0))</f>
        <v/>
      </c>
      <c r="E571" s="657" t="str">
        <f>IF(ISBLANK(A571),"",MAXIFS('Codified Game Plan'!$I$3:$I$477,'Codified Game Plan'!$E$3:$E$477,A571))</f>
        <v/>
      </c>
      <c r="F571" s="658" t="str">
        <f t="shared" si="2"/>
        <v>      - </v>
      </c>
      <c r="G571" s="421"/>
      <c r="H571" s="421"/>
      <c r="I571" s="421"/>
      <c r="J571" s="421"/>
      <c r="K571" s="421"/>
      <c r="L571" s="421"/>
      <c r="M571" s="421"/>
      <c r="N571" s="421"/>
      <c r="O571" s="421"/>
      <c r="P571" s="421"/>
      <c r="Q571" s="421"/>
      <c r="R571" s="421"/>
      <c r="S571" s="421"/>
      <c r="T571" s="421"/>
      <c r="U571" s="689"/>
      <c r="V571" s="689"/>
      <c r="W571" s="689"/>
      <c r="X571" s="689"/>
      <c r="Y571" s="689"/>
      <c r="Z571" s="689"/>
      <c r="AA571" s="689"/>
      <c r="AB571" s="689"/>
      <c r="AC571" s="689"/>
      <c r="AD571" s="689"/>
      <c r="AE571" s="689"/>
      <c r="AF571" s="689"/>
      <c r="AG571" s="689"/>
      <c r="AH571" s="689"/>
      <c r="AI571" s="689"/>
      <c r="AJ571" s="689"/>
      <c r="AK571" s="689"/>
      <c r="AL571" s="689"/>
      <c r="AM571" s="689"/>
      <c r="AN571" s="689"/>
      <c r="AO571" s="689"/>
      <c r="AP571" s="689"/>
      <c r="AQ571" s="689"/>
      <c r="AR571" s="689"/>
      <c r="AS571" s="689"/>
      <c r="AT571" s="689"/>
      <c r="AU571" s="689"/>
      <c r="AV571" s="689"/>
      <c r="AW571" s="689"/>
      <c r="AX571" s="689"/>
      <c r="AY571" s="689"/>
      <c r="AZ571" s="689"/>
      <c r="BA571" s="689"/>
      <c r="BB571" s="689"/>
      <c r="BC571" s="689"/>
      <c r="BD571" s="689"/>
      <c r="BE571" s="689"/>
      <c r="BF571" s="689"/>
      <c r="BG571" s="689"/>
      <c r="BH571" s="689"/>
      <c r="BI571" s="689"/>
      <c r="BJ571" s="689"/>
      <c r="BK571" s="689"/>
      <c r="BL571" s="689"/>
      <c r="BM571" s="689"/>
      <c r="BN571" s="689"/>
      <c r="BO571" s="689"/>
      <c r="BP571" s="689"/>
      <c r="BQ571" s="689"/>
      <c r="BR571" s="689"/>
      <c r="BS571" s="689"/>
      <c r="BT571" s="689"/>
      <c r="BU571" s="689"/>
      <c r="BV571" s="689"/>
      <c r="BW571" s="421"/>
    </row>
    <row r="572" ht="15.0" customHeight="1">
      <c r="A572" s="634"/>
      <c r="B572" s="421" t="str">
        <f>IF(ISTEXT(A572),SUMIF('Production Calendar'!$F$3:$F$171,'Garden Layout (to copy)'!$A572,'Production Calendar'!$G$3:$G$171),"")</f>
        <v/>
      </c>
      <c r="C572" s="656" t="str">
        <f t="shared" si="1"/>
        <v/>
      </c>
      <c r="D572" s="657" t="str">
        <f t="array" ref="D572">IF(ISBLANK(A572),"",XLOOKUP($A572,'Codified Game Plan'!$E$3:$E$477,'Codified Game Plan'!$G$3:$G$477,0))</f>
        <v/>
      </c>
      <c r="E572" s="657" t="str">
        <f>IF(ISBLANK(A572),"",MAXIFS('Codified Game Plan'!$I$3:$I$477,'Codified Game Plan'!$E$3:$E$477,A572))</f>
        <v/>
      </c>
      <c r="F572" s="658" t="str">
        <f t="shared" si="2"/>
        <v>      - </v>
      </c>
      <c r="G572" s="421"/>
      <c r="H572" s="421"/>
      <c r="I572" s="421"/>
      <c r="J572" s="421"/>
      <c r="K572" s="421"/>
      <c r="L572" s="421"/>
      <c r="M572" s="421"/>
      <c r="N572" s="421"/>
      <c r="O572" s="421"/>
      <c r="P572" s="421"/>
      <c r="Q572" s="421"/>
      <c r="R572" s="421"/>
      <c r="S572" s="421"/>
      <c r="T572" s="421"/>
      <c r="U572" s="689"/>
      <c r="V572" s="689"/>
      <c r="W572" s="689"/>
      <c r="X572" s="689"/>
      <c r="Y572" s="689"/>
      <c r="Z572" s="689"/>
      <c r="AA572" s="689"/>
      <c r="AB572" s="689"/>
      <c r="AC572" s="689"/>
      <c r="AD572" s="689"/>
      <c r="AE572" s="689"/>
      <c r="AF572" s="689"/>
      <c r="AG572" s="689"/>
      <c r="AH572" s="689"/>
      <c r="AI572" s="689"/>
      <c r="AJ572" s="689"/>
      <c r="AK572" s="689"/>
      <c r="AL572" s="689"/>
      <c r="AM572" s="689"/>
      <c r="AN572" s="689"/>
      <c r="AO572" s="689"/>
      <c r="AP572" s="689"/>
      <c r="AQ572" s="689"/>
      <c r="AR572" s="689"/>
      <c r="AS572" s="689"/>
      <c r="AT572" s="689"/>
      <c r="AU572" s="689"/>
      <c r="AV572" s="689"/>
      <c r="AW572" s="689"/>
      <c r="AX572" s="689"/>
      <c r="AY572" s="689"/>
      <c r="AZ572" s="689"/>
      <c r="BA572" s="689"/>
      <c r="BB572" s="689"/>
      <c r="BC572" s="689"/>
      <c r="BD572" s="689"/>
      <c r="BE572" s="689"/>
      <c r="BF572" s="689"/>
      <c r="BG572" s="689"/>
      <c r="BH572" s="689"/>
      <c r="BI572" s="689"/>
      <c r="BJ572" s="689"/>
      <c r="BK572" s="689"/>
      <c r="BL572" s="689"/>
      <c r="BM572" s="689"/>
      <c r="BN572" s="689"/>
      <c r="BO572" s="689"/>
      <c r="BP572" s="689"/>
      <c r="BQ572" s="689"/>
      <c r="BR572" s="689"/>
      <c r="BS572" s="689"/>
      <c r="BT572" s="689"/>
      <c r="BU572" s="689"/>
      <c r="BV572" s="689"/>
      <c r="BW572" s="421"/>
    </row>
    <row r="573" ht="15.0" customHeight="1">
      <c r="A573" s="634"/>
      <c r="B573" s="421" t="str">
        <f>IF(ISTEXT(A573),SUMIF('Production Calendar'!$F$3:$F$171,'Garden Layout (to copy)'!$A573,'Production Calendar'!$G$3:$G$171),"")</f>
        <v/>
      </c>
      <c r="C573" s="656" t="str">
        <f t="shared" si="1"/>
        <v/>
      </c>
      <c r="D573" s="657" t="str">
        <f t="array" ref="D573">IF(ISBLANK(A573),"",XLOOKUP($A573,'Codified Game Plan'!$E$3:$E$477,'Codified Game Plan'!$G$3:$G$477,0))</f>
        <v/>
      </c>
      <c r="E573" s="657" t="str">
        <f>IF(ISBLANK(A573),"",MAXIFS('Codified Game Plan'!$I$3:$I$477,'Codified Game Plan'!$E$3:$E$477,A573))</f>
        <v/>
      </c>
      <c r="F573" s="658" t="str">
        <f t="shared" si="2"/>
        <v>      - </v>
      </c>
      <c r="G573" s="421"/>
      <c r="H573" s="421"/>
      <c r="I573" s="421"/>
      <c r="J573" s="421"/>
      <c r="K573" s="421"/>
      <c r="L573" s="421"/>
      <c r="M573" s="421"/>
      <c r="N573" s="421"/>
      <c r="O573" s="421"/>
      <c r="P573" s="421"/>
      <c r="Q573" s="421"/>
      <c r="R573" s="421"/>
      <c r="S573" s="421"/>
      <c r="T573" s="421"/>
      <c r="U573" s="689"/>
      <c r="V573" s="689"/>
      <c r="W573" s="689"/>
      <c r="X573" s="689"/>
      <c r="Y573" s="689"/>
      <c r="Z573" s="689"/>
      <c r="AA573" s="689"/>
      <c r="AB573" s="689"/>
      <c r="AC573" s="689"/>
      <c r="AD573" s="689"/>
      <c r="AE573" s="689"/>
      <c r="AF573" s="689"/>
      <c r="AG573" s="689"/>
      <c r="AH573" s="689"/>
      <c r="AI573" s="689"/>
      <c r="AJ573" s="689"/>
      <c r="AK573" s="689"/>
      <c r="AL573" s="689"/>
      <c r="AM573" s="689"/>
      <c r="AN573" s="689"/>
      <c r="AO573" s="689"/>
      <c r="AP573" s="689"/>
      <c r="AQ573" s="689"/>
      <c r="AR573" s="689"/>
      <c r="AS573" s="689"/>
      <c r="AT573" s="689"/>
      <c r="AU573" s="689"/>
      <c r="AV573" s="689"/>
      <c r="AW573" s="689"/>
      <c r="AX573" s="689"/>
      <c r="AY573" s="689"/>
      <c r="AZ573" s="689"/>
      <c r="BA573" s="689"/>
      <c r="BB573" s="689"/>
      <c r="BC573" s="689"/>
      <c r="BD573" s="689"/>
      <c r="BE573" s="689"/>
      <c r="BF573" s="689"/>
      <c r="BG573" s="689"/>
      <c r="BH573" s="689"/>
      <c r="BI573" s="689"/>
      <c r="BJ573" s="689"/>
      <c r="BK573" s="689"/>
      <c r="BL573" s="689"/>
      <c r="BM573" s="689"/>
      <c r="BN573" s="689"/>
      <c r="BO573" s="689"/>
      <c r="BP573" s="689"/>
      <c r="BQ573" s="689"/>
      <c r="BR573" s="689"/>
      <c r="BS573" s="689"/>
      <c r="BT573" s="689"/>
      <c r="BU573" s="689"/>
      <c r="BV573" s="689"/>
      <c r="BW573" s="421"/>
    </row>
    <row r="574" ht="15.0" customHeight="1">
      <c r="A574" s="634"/>
      <c r="B574" s="421" t="str">
        <f>IF(ISTEXT(A574),SUMIF('Production Calendar'!$F$3:$F$171,'Garden Layout (to copy)'!$A574,'Production Calendar'!$G$3:$G$171),"")</f>
        <v/>
      </c>
      <c r="C574" s="656" t="str">
        <f t="shared" si="1"/>
        <v/>
      </c>
      <c r="D574" s="657" t="str">
        <f t="array" ref="D574">IF(ISBLANK(A574),"",XLOOKUP($A574,'Codified Game Plan'!$E$3:$E$477,'Codified Game Plan'!$G$3:$G$477,0))</f>
        <v/>
      </c>
      <c r="E574" s="657" t="str">
        <f>IF(ISBLANK(A574),"",MAXIFS('Codified Game Plan'!$I$3:$I$477,'Codified Game Plan'!$E$3:$E$477,A574))</f>
        <v/>
      </c>
      <c r="F574" s="658" t="str">
        <f t="shared" si="2"/>
        <v>      - </v>
      </c>
      <c r="G574" s="421"/>
      <c r="H574" s="421"/>
      <c r="I574" s="421"/>
      <c r="J574" s="421"/>
      <c r="K574" s="421"/>
      <c r="L574" s="421"/>
      <c r="M574" s="421"/>
      <c r="N574" s="421"/>
      <c r="O574" s="421"/>
      <c r="P574" s="421"/>
      <c r="Q574" s="421"/>
      <c r="R574" s="421"/>
      <c r="S574" s="421"/>
      <c r="T574" s="421"/>
      <c r="U574" s="689"/>
      <c r="V574" s="689"/>
      <c r="W574" s="689"/>
      <c r="X574" s="689"/>
      <c r="Y574" s="689"/>
      <c r="Z574" s="689"/>
      <c r="AA574" s="689"/>
      <c r="AB574" s="689"/>
      <c r="AC574" s="689"/>
      <c r="AD574" s="689"/>
      <c r="AE574" s="689"/>
      <c r="AF574" s="689"/>
      <c r="AG574" s="689"/>
      <c r="AH574" s="689"/>
      <c r="AI574" s="689"/>
      <c r="AJ574" s="689"/>
      <c r="AK574" s="689"/>
      <c r="AL574" s="689"/>
      <c r="AM574" s="689"/>
      <c r="AN574" s="689"/>
      <c r="AO574" s="689"/>
      <c r="AP574" s="689"/>
      <c r="AQ574" s="689"/>
      <c r="AR574" s="689"/>
      <c r="AS574" s="689"/>
      <c r="AT574" s="689"/>
      <c r="AU574" s="689"/>
      <c r="AV574" s="689"/>
      <c r="AW574" s="689"/>
      <c r="AX574" s="689"/>
      <c r="AY574" s="689"/>
      <c r="AZ574" s="689"/>
      <c r="BA574" s="689"/>
      <c r="BB574" s="689"/>
      <c r="BC574" s="689"/>
      <c r="BD574" s="689"/>
      <c r="BE574" s="689"/>
      <c r="BF574" s="689"/>
      <c r="BG574" s="689"/>
      <c r="BH574" s="689"/>
      <c r="BI574" s="689"/>
      <c r="BJ574" s="689"/>
      <c r="BK574" s="689"/>
      <c r="BL574" s="689"/>
      <c r="BM574" s="689"/>
      <c r="BN574" s="689"/>
      <c r="BO574" s="689"/>
      <c r="BP574" s="689"/>
      <c r="BQ574" s="689"/>
      <c r="BR574" s="689"/>
      <c r="BS574" s="689"/>
      <c r="BT574" s="689"/>
      <c r="BU574" s="689"/>
      <c r="BV574" s="689"/>
      <c r="BW574" s="421"/>
    </row>
    <row r="575" ht="15.0" customHeight="1">
      <c r="A575" s="634"/>
      <c r="B575" s="421" t="str">
        <f>IF(ISTEXT(A575),SUMIF('Production Calendar'!$F$3:$F$171,'Garden Layout (to copy)'!$A575,'Production Calendar'!$G$3:$G$171),"")</f>
        <v/>
      </c>
      <c r="C575" s="656" t="str">
        <f t="shared" si="1"/>
        <v/>
      </c>
      <c r="D575" s="657" t="str">
        <f t="array" ref="D575">IF(ISBLANK(A575),"",XLOOKUP($A575,'Codified Game Plan'!$E$3:$E$477,'Codified Game Plan'!$G$3:$G$477,0))</f>
        <v/>
      </c>
      <c r="E575" s="657" t="str">
        <f>IF(ISBLANK(A575),"",MAXIFS('Codified Game Plan'!$I$3:$I$477,'Codified Game Plan'!$E$3:$E$477,A575))</f>
        <v/>
      </c>
      <c r="F575" s="658" t="str">
        <f t="shared" si="2"/>
        <v>      - </v>
      </c>
      <c r="G575" s="421"/>
      <c r="H575" s="421"/>
      <c r="I575" s="421"/>
      <c r="J575" s="421"/>
      <c r="K575" s="421"/>
      <c r="L575" s="421"/>
      <c r="M575" s="421"/>
      <c r="N575" s="421"/>
      <c r="O575" s="421"/>
      <c r="P575" s="421"/>
      <c r="Q575" s="421"/>
      <c r="R575" s="421"/>
      <c r="S575" s="421"/>
      <c r="T575" s="421"/>
      <c r="U575" s="689"/>
      <c r="V575" s="689"/>
      <c r="W575" s="689"/>
      <c r="X575" s="689"/>
      <c r="Y575" s="689"/>
      <c r="Z575" s="689"/>
      <c r="AA575" s="689"/>
      <c r="AB575" s="689"/>
      <c r="AC575" s="689"/>
      <c r="AD575" s="689"/>
      <c r="AE575" s="689"/>
      <c r="AF575" s="689"/>
      <c r="AG575" s="689"/>
      <c r="AH575" s="689"/>
      <c r="AI575" s="689"/>
      <c r="AJ575" s="689"/>
      <c r="AK575" s="689"/>
      <c r="AL575" s="689"/>
      <c r="AM575" s="689"/>
      <c r="AN575" s="689"/>
      <c r="AO575" s="689"/>
      <c r="AP575" s="689"/>
      <c r="AQ575" s="689"/>
      <c r="AR575" s="689"/>
      <c r="AS575" s="689"/>
      <c r="AT575" s="689"/>
      <c r="AU575" s="689"/>
      <c r="AV575" s="689"/>
      <c r="AW575" s="689"/>
      <c r="AX575" s="689"/>
      <c r="AY575" s="689"/>
      <c r="AZ575" s="689"/>
      <c r="BA575" s="689"/>
      <c r="BB575" s="689"/>
      <c r="BC575" s="689"/>
      <c r="BD575" s="689"/>
      <c r="BE575" s="689"/>
      <c r="BF575" s="689"/>
      <c r="BG575" s="689"/>
      <c r="BH575" s="689"/>
      <c r="BI575" s="689"/>
      <c r="BJ575" s="689"/>
      <c r="BK575" s="689"/>
      <c r="BL575" s="689"/>
      <c r="BM575" s="689"/>
      <c r="BN575" s="689"/>
      <c r="BO575" s="689"/>
      <c r="BP575" s="689"/>
      <c r="BQ575" s="689"/>
      <c r="BR575" s="689"/>
      <c r="BS575" s="689"/>
      <c r="BT575" s="689"/>
      <c r="BU575" s="689"/>
      <c r="BV575" s="689"/>
      <c r="BW575" s="421"/>
    </row>
    <row r="576" ht="15.0" customHeight="1">
      <c r="A576" s="634"/>
      <c r="B576" s="421" t="str">
        <f>IF(ISTEXT(A576),SUMIF('Production Calendar'!$F$3:$F$171,'Garden Layout (to copy)'!$A576,'Production Calendar'!$G$3:$G$171),"")</f>
        <v/>
      </c>
      <c r="C576" s="656" t="str">
        <f t="shared" si="1"/>
        <v/>
      </c>
      <c r="D576" s="657" t="str">
        <f t="array" ref="D576">IF(ISBLANK(A576),"",XLOOKUP($A576,'Codified Game Plan'!$E$3:$E$477,'Codified Game Plan'!$G$3:$G$477,0))</f>
        <v/>
      </c>
      <c r="E576" s="657" t="str">
        <f>IF(ISBLANK(A576),"",MAXIFS('Codified Game Plan'!$I$3:$I$477,'Codified Game Plan'!$E$3:$E$477,A576))</f>
        <v/>
      </c>
      <c r="F576" s="658" t="str">
        <f t="shared" si="2"/>
        <v>      - </v>
      </c>
      <c r="G576" s="421"/>
      <c r="H576" s="421"/>
      <c r="I576" s="421"/>
      <c r="J576" s="421"/>
      <c r="K576" s="421"/>
      <c r="L576" s="421"/>
      <c r="M576" s="421"/>
      <c r="N576" s="421"/>
      <c r="O576" s="421"/>
      <c r="P576" s="421"/>
      <c r="Q576" s="421"/>
      <c r="R576" s="421"/>
      <c r="S576" s="421"/>
      <c r="T576" s="421"/>
      <c r="U576" s="689"/>
      <c r="V576" s="689"/>
      <c r="W576" s="689"/>
      <c r="X576" s="689"/>
      <c r="Y576" s="689"/>
      <c r="Z576" s="689"/>
      <c r="AA576" s="689"/>
      <c r="AB576" s="689"/>
      <c r="AC576" s="689"/>
      <c r="AD576" s="689"/>
      <c r="AE576" s="689"/>
      <c r="AF576" s="689"/>
      <c r="AG576" s="689"/>
      <c r="AH576" s="689"/>
      <c r="AI576" s="689"/>
      <c r="AJ576" s="689"/>
      <c r="AK576" s="689"/>
      <c r="AL576" s="689"/>
      <c r="AM576" s="689"/>
      <c r="AN576" s="689"/>
      <c r="AO576" s="689"/>
      <c r="AP576" s="689"/>
      <c r="AQ576" s="689"/>
      <c r="AR576" s="689"/>
      <c r="AS576" s="689"/>
      <c r="AT576" s="689"/>
      <c r="AU576" s="689"/>
      <c r="AV576" s="689"/>
      <c r="AW576" s="689"/>
      <c r="AX576" s="689"/>
      <c r="AY576" s="689"/>
      <c r="AZ576" s="689"/>
      <c r="BA576" s="689"/>
      <c r="BB576" s="689"/>
      <c r="BC576" s="689"/>
      <c r="BD576" s="689"/>
      <c r="BE576" s="689"/>
      <c r="BF576" s="689"/>
      <c r="BG576" s="689"/>
      <c r="BH576" s="689"/>
      <c r="BI576" s="689"/>
      <c r="BJ576" s="689"/>
      <c r="BK576" s="689"/>
      <c r="BL576" s="689"/>
      <c r="BM576" s="689"/>
      <c r="BN576" s="689"/>
      <c r="BO576" s="689"/>
      <c r="BP576" s="689"/>
      <c r="BQ576" s="689"/>
      <c r="BR576" s="689"/>
      <c r="BS576" s="689"/>
      <c r="BT576" s="689"/>
      <c r="BU576" s="689"/>
      <c r="BV576" s="689"/>
      <c r="BW576" s="421"/>
    </row>
    <row r="577" ht="15.0" customHeight="1">
      <c r="A577" s="634"/>
      <c r="B577" s="421" t="str">
        <f>IF(ISTEXT(A577),SUMIF('Production Calendar'!$F$3:$F$171,'Garden Layout (to copy)'!$A577,'Production Calendar'!$G$3:$G$171),"")</f>
        <v/>
      </c>
      <c r="C577" s="656" t="str">
        <f t="shared" si="1"/>
        <v/>
      </c>
      <c r="D577" s="657" t="str">
        <f t="array" ref="D577">IF(ISBLANK(A577),"",XLOOKUP($A577,'Codified Game Plan'!$E$3:$E$477,'Codified Game Plan'!$G$3:$G$477,0))</f>
        <v/>
      </c>
      <c r="E577" s="657" t="str">
        <f>IF(ISBLANK(A577),"",MAXIFS('Codified Game Plan'!$I$3:$I$477,'Codified Game Plan'!$E$3:$E$477,A577))</f>
        <v/>
      </c>
      <c r="F577" s="658" t="str">
        <f t="shared" si="2"/>
        <v>      - </v>
      </c>
      <c r="G577" s="421"/>
      <c r="H577" s="421"/>
      <c r="I577" s="421"/>
      <c r="J577" s="421"/>
      <c r="K577" s="421"/>
      <c r="L577" s="421"/>
      <c r="M577" s="421"/>
      <c r="N577" s="421"/>
      <c r="O577" s="421"/>
      <c r="P577" s="421"/>
      <c r="Q577" s="421"/>
      <c r="R577" s="421"/>
      <c r="S577" s="421"/>
      <c r="T577" s="421"/>
      <c r="U577" s="689"/>
      <c r="V577" s="689"/>
      <c r="W577" s="689"/>
      <c r="X577" s="689"/>
      <c r="Y577" s="689"/>
      <c r="Z577" s="689"/>
      <c r="AA577" s="689"/>
      <c r="AB577" s="689"/>
      <c r="AC577" s="689"/>
      <c r="AD577" s="689"/>
      <c r="AE577" s="689"/>
      <c r="AF577" s="689"/>
      <c r="AG577" s="689"/>
      <c r="AH577" s="689"/>
      <c r="AI577" s="689"/>
      <c r="AJ577" s="689"/>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c r="BK577" s="689"/>
      <c r="BL577" s="689"/>
      <c r="BM577" s="689"/>
      <c r="BN577" s="689"/>
      <c r="BO577" s="689"/>
      <c r="BP577" s="689"/>
      <c r="BQ577" s="689"/>
      <c r="BR577" s="689"/>
      <c r="BS577" s="689"/>
      <c r="BT577" s="689"/>
      <c r="BU577" s="689"/>
      <c r="BV577" s="689"/>
      <c r="BW577" s="421"/>
    </row>
    <row r="578" ht="15.0" customHeight="1">
      <c r="A578" s="634"/>
      <c r="B578" s="421" t="str">
        <f>IF(ISTEXT(A578),SUMIF('Production Calendar'!$F$3:$F$171,'Garden Layout (to copy)'!$A578,'Production Calendar'!$G$3:$G$171),"")</f>
        <v/>
      </c>
      <c r="C578" s="656" t="str">
        <f t="shared" si="1"/>
        <v/>
      </c>
      <c r="D578" s="657" t="str">
        <f t="array" ref="D578">IF(ISBLANK(A578),"",XLOOKUP($A578,'Codified Game Plan'!$E$3:$E$477,'Codified Game Plan'!$G$3:$G$477,0))</f>
        <v/>
      </c>
      <c r="E578" s="657" t="str">
        <f>IF(ISBLANK(A578),"",MAXIFS('Codified Game Plan'!$I$3:$I$477,'Codified Game Plan'!$E$3:$E$477,A578))</f>
        <v/>
      </c>
      <c r="F578" s="658" t="str">
        <f t="shared" si="2"/>
        <v>      - </v>
      </c>
      <c r="G578" s="421"/>
      <c r="H578" s="421"/>
      <c r="I578" s="421"/>
      <c r="J578" s="421"/>
      <c r="K578" s="421"/>
      <c r="L578" s="421"/>
      <c r="M578" s="421"/>
      <c r="N578" s="421"/>
      <c r="O578" s="421"/>
      <c r="P578" s="421"/>
      <c r="Q578" s="421"/>
      <c r="R578" s="421"/>
      <c r="S578" s="421"/>
      <c r="T578" s="421"/>
      <c r="U578" s="689"/>
      <c r="V578" s="689"/>
      <c r="W578" s="689"/>
      <c r="X578" s="689"/>
      <c r="Y578" s="689"/>
      <c r="Z578" s="689"/>
      <c r="AA578" s="689"/>
      <c r="AB578" s="689"/>
      <c r="AC578" s="689"/>
      <c r="AD578" s="689"/>
      <c r="AE578" s="689"/>
      <c r="AF578" s="689"/>
      <c r="AG578" s="689"/>
      <c r="AH578" s="689"/>
      <c r="AI578" s="689"/>
      <c r="AJ578" s="689"/>
      <c r="AK578" s="689"/>
      <c r="AL578" s="689"/>
      <c r="AM578" s="689"/>
      <c r="AN578" s="689"/>
      <c r="AO578" s="689"/>
      <c r="AP578" s="689"/>
      <c r="AQ578" s="689"/>
      <c r="AR578" s="689"/>
      <c r="AS578" s="689"/>
      <c r="AT578" s="689"/>
      <c r="AU578" s="689"/>
      <c r="AV578" s="689"/>
      <c r="AW578" s="689"/>
      <c r="AX578" s="689"/>
      <c r="AY578" s="689"/>
      <c r="AZ578" s="689"/>
      <c r="BA578" s="689"/>
      <c r="BB578" s="689"/>
      <c r="BC578" s="689"/>
      <c r="BD578" s="689"/>
      <c r="BE578" s="689"/>
      <c r="BF578" s="689"/>
      <c r="BG578" s="689"/>
      <c r="BH578" s="689"/>
      <c r="BI578" s="689"/>
      <c r="BJ578" s="689"/>
      <c r="BK578" s="689"/>
      <c r="BL578" s="689"/>
      <c r="BM578" s="689"/>
      <c r="BN578" s="689"/>
      <c r="BO578" s="689"/>
      <c r="BP578" s="689"/>
      <c r="BQ578" s="689"/>
      <c r="BR578" s="689"/>
      <c r="BS578" s="689"/>
      <c r="BT578" s="689"/>
      <c r="BU578" s="689"/>
      <c r="BV578" s="689"/>
      <c r="BW578" s="421"/>
    </row>
    <row r="579" ht="15.0" customHeight="1">
      <c r="A579" s="634"/>
      <c r="B579" s="421" t="str">
        <f>IF(ISTEXT(A579),SUMIF('Production Calendar'!$F$3:$F$171,'Garden Layout (to copy)'!$A579,'Production Calendar'!$G$3:$G$171),"")</f>
        <v/>
      </c>
      <c r="C579" s="656" t="str">
        <f t="shared" si="1"/>
        <v/>
      </c>
      <c r="D579" s="657" t="str">
        <f t="array" ref="D579">IF(ISBLANK(A579),"",XLOOKUP($A579,'Codified Game Plan'!$E$3:$E$477,'Codified Game Plan'!$G$3:$G$477,0))</f>
        <v/>
      </c>
      <c r="E579" s="657" t="str">
        <f>IF(ISBLANK(A579),"",MAXIFS('Codified Game Plan'!$I$3:$I$477,'Codified Game Plan'!$E$3:$E$477,A579))</f>
        <v/>
      </c>
      <c r="F579" s="658" t="str">
        <f t="shared" si="2"/>
        <v>      - </v>
      </c>
      <c r="G579" s="421"/>
      <c r="H579" s="421"/>
      <c r="I579" s="421"/>
      <c r="J579" s="421"/>
      <c r="K579" s="421"/>
      <c r="L579" s="421"/>
      <c r="M579" s="421"/>
      <c r="N579" s="421"/>
      <c r="O579" s="421"/>
      <c r="P579" s="421"/>
      <c r="Q579" s="421"/>
      <c r="R579" s="421"/>
      <c r="S579" s="421"/>
      <c r="T579" s="421"/>
      <c r="U579" s="689"/>
      <c r="V579" s="689"/>
      <c r="W579" s="689"/>
      <c r="X579" s="689"/>
      <c r="Y579" s="689"/>
      <c r="Z579" s="689"/>
      <c r="AA579" s="689"/>
      <c r="AB579" s="689"/>
      <c r="AC579" s="689"/>
      <c r="AD579" s="689"/>
      <c r="AE579" s="689"/>
      <c r="AF579" s="689"/>
      <c r="AG579" s="689"/>
      <c r="AH579" s="689"/>
      <c r="AI579" s="689"/>
      <c r="AJ579" s="689"/>
      <c r="AK579" s="689"/>
      <c r="AL579" s="689"/>
      <c r="AM579" s="689"/>
      <c r="AN579" s="689"/>
      <c r="AO579" s="689"/>
      <c r="AP579" s="689"/>
      <c r="AQ579" s="689"/>
      <c r="AR579" s="689"/>
      <c r="AS579" s="689"/>
      <c r="AT579" s="689"/>
      <c r="AU579" s="689"/>
      <c r="AV579" s="689"/>
      <c r="AW579" s="689"/>
      <c r="AX579" s="689"/>
      <c r="AY579" s="689"/>
      <c r="AZ579" s="689"/>
      <c r="BA579" s="689"/>
      <c r="BB579" s="689"/>
      <c r="BC579" s="689"/>
      <c r="BD579" s="689"/>
      <c r="BE579" s="689"/>
      <c r="BF579" s="689"/>
      <c r="BG579" s="689"/>
      <c r="BH579" s="689"/>
      <c r="BI579" s="689"/>
      <c r="BJ579" s="689"/>
      <c r="BK579" s="689"/>
      <c r="BL579" s="689"/>
      <c r="BM579" s="689"/>
      <c r="BN579" s="689"/>
      <c r="BO579" s="689"/>
      <c r="BP579" s="689"/>
      <c r="BQ579" s="689"/>
      <c r="BR579" s="689"/>
      <c r="BS579" s="689"/>
      <c r="BT579" s="689"/>
      <c r="BU579" s="689"/>
      <c r="BV579" s="689"/>
      <c r="BW579" s="421"/>
    </row>
    <row r="580" ht="15.0" customHeight="1">
      <c r="A580" s="634"/>
      <c r="B580" s="421" t="str">
        <f>IF(ISTEXT(A580),SUMIF('Production Calendar'!$F$3:$F$171,'Garden Layout (to copy)'!$A580,'Production Calendar'!$G$3:$G$171),"")</f>
        <v/>
      </c>
      <c r="C580" s="656" t="str">
        <f t="shared" si="1"/>
        <v/>
      </c>
      <c r="D580" s="657" t="str">
        <f t="array" ref="D580">IF(ISBLANK(A580),"",XLOOKUP($A580,'Codified Game Plan'!$E$3:$E$477,'Codified Game Plan'!$G$3:$G$477,0))</f>
        <v/>
      </c>
      <c r="E580" s="657" t="str">
        <f>IF(ISBLANK(A580),"",MAXIFS('Codified Game Plan'!$I$3:$I$477,'Codified Game Plan'!$E$3:$E$477,A580))</f>
        <v/>
      </c>
      <c r="F580" s="658" t="str">
        <f t="shared" si="2"/>
        <v>      - </v>
      </c>
      <c r="G580" s="421"/>
      <c r="H580" s="421"/>
      <c r="I580" s="421"/>
      <c r="J580" s="421"/>
      <c r="K580" s="421"/>
      <c r="L580" s="421"/>
      <c r="M580" s="421"/>
      <c r="N580" s="421"/>
      <c r="O580" s="421"/>
      <c r="P580" s="421"/>
      <c r="Q580" s="421"/>
      <c r="R580" s="421"/>
      <c r="S580" s="421"/>
      <c r="T580" s="421"/>
      <c r="U580" s="689"/>
      <c r="V580" s="689"/>
      <c r="W580" s="689"/>
      <c r="X580" s="689"/>
      <c r="Y580" s="689"/>
      <c r="Z580" s="689"/>
      <c r="AA580" s="689"/>
      <c r="AB580" s="689"/>
      <c r="AC580" s="689"/>
      <c r="AD580" s="689"/>
      <c r="AE580" s="689"/>
      <c r="AF580" s="689"/>
      <c r="AG580" s="689"/>
      <c r="AH580" s="689"/>
      <c r="AI580" s="689"/>
      <c r="AJ580" s="689"/>
      <c r="AK580" s="689"/>
      <c r="AL580" s="689"/>
      <c r="AM580" s="689"/>
      <c r="AN580" s="689"/>
      <c r="AO580" s="689"/>
      <c r="AP580" s="689"/>
      <c r="AQ580" s="689"/>
      <c r="AR580" s="689"/>
      <c r="AS580" s="689"/>
      <c r="AT580" s="689"/>
      <c r="AU580" s="689"/>
      <c r="AV580" s="689"/>
      <c r="AW580" s="689"/>
      <c r="AX580" s="689"/>
      <c r="AY580" s="689"/>
      <c r="AZ580" s="689"/>
      <c r="BA580" s="689"/>
      <c r="BB580" s="689"/>
      <c r="BC580" s="689"/>
      <c r="BD580" s="689"/>
      <c r="BE580" s="689"/>
      <c r="BF580" s="689"/>
      <c r="BG580" s="689"/>
      <c r="BH580" s="689"/>
      <c r="BI580" s="689"/>
      <c r="BJ580" s="689"/>
      <c r="BK580" s="689"/>
      <c r="BL580" s="689"/>
      <c r="BM580" s="689"/>
      <c r="BN580" s="689"/>
      <c r="BO580" s="689"/>
      <c r="BP580" s="689"/>
      <c r="BQ580" s="689"/>
      <c r="BR580" s="689"/>
      <c r="BS580" s="689"/>
      <c r="BT580" s="689"/>
      <c r="BU580" s="689"/>
      <c r="BV580" s="689"/>
      <c r="BW580" s="421"/>
    </row>
    <row r="581" ht="15.0" customHeight="1">
      <c r="A581" s="634"/>
      <c r="B581" s="421" t="str">
        <f>IF(ISTEXT(A581),SUMIF('Production Calendar'!$F$3:$F$171,'Garden Layout (to copy)'!$A581,'Production Calendar'!$G$3:$G$171),"")</f>
        <v/>
      </c>
      <c r="C581" s="656" t="str">
        <f t="shared" si="1"/>
        <v/>
      </c>
      <c r="D581" s="657" t="str">
        <f t="array" ref="D581">IF(ISBLANK(A581),"",XLOOKUP($A581,'Codified Game Plan'!$E$3:$E$477,'Codified Game Plan'!$G$3:$G$477,0))</f>
        <v/>
      </c>
      <c r="E581" s="657" t="str">
        <f>IF(ISBLANK(A581),"",MAXIFS('Codified Game Plan'!$I$3:$I$477,'Codified Game Plan'!$E$3:$E$477,A581))</f>
        <v/>
      </c>
      <c r="F581" s="658" t="str">
        <f t="shared" si="2"/>
        <v>      - </v>
      </c>
      <c r="G581" s="421"/>
      <c r="H581" s="421"/>
      <c r="I581" s="421"/>
      <c r="J581" s="421"/>
      <c r="K581" s="421"/>
      <c r="L581" s="421"/>
      <c r="M581" s="421"/>
      <c r="N581" s="421"/>
      <c r="O581" s="421"/>
      <c r="P581" s="421"/>
      <c r="Q581" s="421"/>
      <c r="R581" s="421"/>
      <c r="S581" s="421"/>
      <c r="T581" s="421"/>
      <c r="U581" s="689"/>
      <c r="V581" s="689"/>
      <c r="W581" s="689"/>
      <c r="X581" s="689"/>
      <c r="Y581" s="689"/>
      <c r="Z581" s="689"/>
      <c r="AA581" s="689"/>
      <c r="AB581" s="689"/>
      <c r="AC581" s="689"/>
      <c r="AD581" s="689"/>
      <c r="AE581" s="689"/>
      <c r="AF581" s="689"/>
      <c r="AG581" s="689"/>
      <c r="AH581" s="689"/>
      <c r="AI581" s="689"/>
      <c r="AJ581" s="689"/>
      <c r="AK581" s="689"/>
      <c r="AL581" s="689"/>
      <c r="AM581" s="689"/>
      <c r="AN581" s="689"/>
      <c r="AO581" s="689"/>
      <c r="AP581" s="689"/>
      <c r="AQ581" s="689"/>
      <c r="AR581" s="689"/>
      <c r="AS581" s="689"/>
      <c r="AT581" s="689"/>
      <c r="AU581" s="689"/>
      <c r="AV581" s="689"/>
      <c r="AW581" s="689"/>
      <c r="AX581" s="689"/>
      <c r="AY581" s="689"/>
      <c r="AZ581" s="689"/>
      <c r="BA581" s="689"/>
      <c r="BB581" s="689"/>
      <c r="BC581" s="689"/>
      <c r="BD581" s="689"/>
      <c r="BE581" s="689"/>
      <c r="BF581" s="689"/>
      <c r="BG581" s="689"/>
      <c r="BH581" s="689"/>
      <c r="BI581" s="689"/>
      <c r="BJ581" s="689"/>
      <c r="BK581" s="689"/>
      <c r="BL581" s="689"/>
      <c r="BM581" s="689"/>
      <c r="BN581" s="689"/>
      <c r="BO581" s="689"/>
      <c r="BP581" s="689"/>
      <c r="BQ581" s="689"/>
      <c r="BR581" s="689"/>
      <c r="BS581" s="689"/>
      <c r="BT581" s="689"/>
      <c r="BU581" s="689"/>
      <c r="BV581" s="689"/>
      <c r="BW581" s="421"/>
    </row>
    <row r="582" ht="15.0" customHeight="1">
      <c r="A582" s="634"/>
      <c r="B582" s="421" t="str">
        <f>IF(ISTEXT(A582),SUMIF('Production Calendar'!$F$3:$F$171,'Garden Layout (to copy)'!$A582,'Production Calendar'!$G$3:$G$171),"")</f>
        <v/>
      </c>
      <c r="C582" s="656" t="str">
        <f t="shared" si="1"/>
        <v/>
      </c>
      <c r="D582" s="657" t="str">
        <f t="array" ref="D582">IF(ISBLANK(A582),"",XLOOKUP($A582,'Codified Game Plan'!$E$3:$E$477,'Codified Game Plan'!$G$3:$G$477,0))</f>
        <v/>
      </c>
      <c r="E582" s="657" t="str">
        <f>IF(ISBLANK(A582),"",MAXIFS('Codified Game Plan'!$I$3:$I$477,'Codified Game Plan'!$E$3:$E$477,A582))</f>
        <v/>
      </c>
      <c r="F582" s="658" t="str">
        <f t="shared" si="2"/>
        <v>      - </v>
      </c>
      <c r="G582" s="421"/>
      <c r="H582" s="421"/>
      <c r="I582" s="421"/>
      <c r="J582" s="421"/>
      <c r="K582" s="421"/>
      <c r="L582" s="421"/>
      <c r="M582" s="421"/>
      <c r="N582" s="421"/>
      <c r="O582" s="421"/>
      <c r="P582" s="421"/>
      <c r="Q582" s="421"/>
      <c r="R582" s="421"/>
      <c r="S582" s="421"/>
      <c r="T582" s="421"/>
      <c r="U582" s="689"/>
      <c r="V582" s="689"/>
      <c r="W582" s="689"/>
      <c r="X582" s="689"/>
      <c r="Y582" s="689"/>
      <c r="Z582" s="689"/>
      <c r="AA582" s="689"/>
      <c r="AB582" s="689"/>
      <c r="AC582" s="689"/>
      <c r="AD582" s="689"/>
      <c r="AE582" s="689"/>
      <c r="AF582" s="689"/>
      <c r="AG582" s="689"/>
      <c r="AH582" s="689"/>
      <c r="AI582" s="689"/>
      <c r="AJ582" s="689"/>
      <c r="AK582" s="689"/>
      <c r="AL582" s="689"/>
      <c r="AM582" s="689"/>
      <c r="AN582" s="689"/>
      <c r="AO582" s="689"/>
      <c r="AP582" s="689"/>
      <c r="AQ582" s="689"/>
      <c r="AR582" s="689"/>
      <c r="AS582" s="689"/>
      <c r="AT582" s="689"/>
      <c r="AU582" s="689"/>
      <c r="AV582" s="689"/>
      <c r="AW582" s="689"/>
      <c r="AX582" s="689"/>
      <c r="AY582" s="689"/>
      <c r="AZ582" s="689"/>
      <c r="BA582" s="689"/>
      <c r="BB582" s="689"/>
      <c r="BC582" s="689"/>
      <c r="BD582" s="689"/>
      <c r="BE582" s="689"/>
      <c r="BF582" s="689"/>
      <c r="BG582" s="689"/>
      <c r="BH582" s="689"/>
      <c r="BI582" s="689"/>
      <c r="BJ582" s="689"/>
      <c r="BK582" s="689"/>
      <c r="BL582" s="689"/>
      <c r="BM582" s="689"/>
      <c r="BN582" s="689"/>
      <c r="BO582" s="689"/>
      <c r="BP582" s="689"/>
      <c r="BQ582" s="689"/>
      <c r="BR582" s="689"/>
      <c r="BS582" s="689"/>
      <c r="BT582" s="689"/>
      <c r="BU582" s="689"/>
      <c r="BV582" s="689"/>
      <c r="BW582" s="421"/>
    </row>
    <row r="583" ht="15.0" customHeight="1">
      <c r="A583" s="634"/>
      <c r="B583" s="421" t="str">
        <f>IF(ISTEXT(A583),SUMIF('Production Calendar'!$F$3:$F$171,'Garden Layout (to copy)'!$A583,'Production Calendar'!$G$3:$G$171),"")</f>
        <v/>
      </c>
      <c r="C583" s="656" t="str">
        <f t="shared" si="1"/>
        <v/>
      </c>
      <c r="D583" s="657" t="str">
        <f t="array" ref="D583">IF(ISBLANK(A583),"",XLOOKUP($A583,'Codified Game Plan'!$E$3:$E$477,'Codified Game Plan'!$G$3:$G$477,0))</f>
        <v/>
      </c>
      <c r="E583" s="657" t="str">
        <f>IF(ISBLANK(A583),"",MAXIFS('Codified Game Plan'!$I$3:$I$477,'Codified Game Plan'!$E$3:$E$477,A583))</f>
        <v/>
      </c>
      <c r="F583" s="658" t="str">
        <f t="shared" si="2"/>
        <v>      - </v>
      </c>
      <c r="G583" s="421"/>
      <c r="H583" s="421"/>
      <c r="I583" s="421"/>
      <c r="J583" s="421"/>
      <c r="K583" s="421"/>
      <c r="L583" s="421"/>
      <c r="M583" s="421"/>
      <c r="N583" s="421"/>
      <c r="O583" s="421"/>
      <c r="P583" s="421"/>
      <c r="Q583" s="421"/>
      <c r="R583" s="421"/>
      <c r="S583" s="421"/>
      <c r="T583" s="421"/>
      <c r="U583" s="689"/>
      <c r="V583" s="689"/>
      <c r="W583" s="689"/>
      <c r="X583" s="689"/>
      <c r="Y583" s="689"/>
      <c r="Z583" s="689"/>
      <c r="AA583" s="689"/>
      <c r="AB583" s="689"/>
      <c r="AC583" s="689"/>
      <c r="AD583" s="689"/>
      <c r="AE583" s="689"/>
      <c r="AF583" s="689"/>
      <c r="AG583" s="689"/>
      <c r="AH583" s="689"/>
      <c r="AI583" s="689"/>
      <c r="AJ583" s="689"/>
      <c r="AK583" s="689"/>
      <c r="AL583" s="689"/>
      <c r="AM583" s="689"/>
      <c r="AN583" s="689"/>
      <c r="AO583" s="689"/>
      <c r="AP583" s="689"/>
      <c r="AQ583" s="689"/>
      <c r="AR583" s="689"/>
      <c r="AS583" s="689"/>
      <c r="AT583" s="689"/>
      <c r="AU583" s="689"/>
      <c r="AV583" s="689"/>
      <c r="AW583" s="689"/>
      <c r="AX583" s="689"/>
      <c r="AY583" s="689"/>
      <c r="AZ583" s="689"/>
      <c r="BA583" s="689"/>
      <c r="BB583" s="689"/>
      <c r="BC583" s="689"/>
      <c r="BD583" s="689"/>
      <c r="BE583" s="689"/>
      <c r="BF583" s="689"/>
      <c r="BG583" s="689"/>
      <c r="BH583" s="689"/>
      <c r="BI583" s="689"/>
      <c r="BJ583" s="689"/>
      <c r="BK583" s="689"/>
      <c r="BL583" s="689"/>
      <c r="BM583" s="689"/>
      <c r="BN583" s="689"/>
      <c r="BO583" s="689"/>
      <c r="BP583" s="689"/>
      <c r="BQ583" s="689"/>
      <c r="BR583" s="689"/>
      <c r="BS583" s="689"/>
      <c r="BT583" s="689"/>
      <c r="BU583" s="689"/>
      <c r="BV583" s="689"/>
      <c r="BW583" s="421"/>
    </row>
    <row r="584" ht="15.0" customHeight="1">
      <c r="A584" s="634"/>
      <c r="B584" s="421" t="str">
        <f>IF(ISTEXT(A584),SUMIF('Production Calendar'!$F$3:$F$171,'Garden Layout (to copy)'!$A584,'Production Calendar'!$G$3:$G$171),"")</f>
        <v/>
      </c>
      <c r="C584" s="656" t="str">
        <f t="shared" si="1"/>
        <v/>
      </c>
      <c r="D584" s="657" t="str">
        <f t="array" ref="D584">IF(ISBLANK(A584),"",XLOOKUP($A584,'Codified Game Plan'!$E$3:$E$477,'Codified Game Plan'!$G$3:$G$477,0))</f>
        <v/>
      </c>
      <c r="E584" s="657" t="str">
        <f>IF(ISBLANK(A584),"",MAXIFS('Codified Game Plan'!$I$3:$I$477,'Codified Game Plan'!$E$3:$E$477,A584))</f>
        <v/>
      </c>
      <c r="F584" s="658" t="str">
        <f t="shared" si="2"/>
        <v>      - </v>
      </c>
      <c r="G584" s="421"/>
      <c r="H584" s="421"/>
      <c r="I584" s="421"/>
      <c r="J584" s="421"/>
      <c r="K584" s="421"/>
      <c r="L584" s="421"/>
      <c r="M584" s="421"/>
      <c r="N584" s="421"/>
      <c r="O584" s="421"/>
      <c r="P584" s="421"/>
      <c r="Q584" s="421"/>
      <c r="R584" s="421"/>
      <c r="S584" s="421"/>
      <c r="T584" s="421"/>
      <c r="U584" s="689"/>
      <c r="V584" s="689"/>
      <c r="W584" s="689"/>
      <c r="X584" s="689"/>
      <c r="Y584" s="689"/>
      <c r="Z584" s="689"/>
      <c r="AA584" s="689"/>
      <c r="AB584" s="689"/>
      <c r="AC584" s="689"/>
      <c r="AD584" s="689"/>
      <c r="AE584" s="689"/>
      <c r="AF584" s="689"/>
      <c r="AG584" s="689"/>
      <c r="AH584" s="689"/>
      <c r="AI584" s="689"/>
      <c r="AJ584" s="689"/>
      <c r="AK584" s="689"/>
      <c r="AL584" s="689"/>
      <c r="AM584" s="689"/>
      <c r="AN584" s="689"/>
      <c r="AO584" s="689"/>
      <c r="AP584" s="689"/>
      <c r="AQ584" s="689"/>
      <c r="AR584" s="689"/>
      <c r="AS584" s="689"/>
      <c r="AT584" s="689"/>
      <c r="AU584" s="689"/>
      <c r="AV584" s="689"/>
      <c r="AW584" s="689"/>
      <c r="AX584" s="689"/>
      <c r="AY584" s="689"/>
      <c r="AZ584" s="689"/>
      <c r="BA584" s="689"/>
      <c r="BB584" s="689"/>
      <c r="BC584" s="689"/>
      <c r="BD584" s="689"/>
      <c r="BE584" s="689"/>
      <c r="BF584" s="689"/>
      <c r="BG584" s="689"/>
      <c r="BH584" s="689"/>
      <c r="BI584" s="689"/>
      <c r="BJ584" s="689"/>
      <c r="BK584" s="689"/>
      <c r="BL584" s="689"/>
      <c r="BM584" s="689"/>
      <c r="BN584" s="689"/>
      <c r="BO584" s="689"/>
      <c r="BP584" s="689"/>
      <c r="BQ584" s="689"/>
      <c r="BR584" s="689"/>
      <c r="BS584" s="689"/>
      <c r="BT584" s="689"/>
      <c r="BU584" s="689"/>
      <c r="BV584" s="689"/>
      <c r="BW584" s="421"/>
    </row>
    <row r="585" ht="15.0" customHeight="1">
      <c r="A585" s="634"/>
      <c r="B585" s="421" t="str">
        <f>IF(ISTEXT(A585),SUMIF('Production Calendar'!$F$3:$F$171,'Garden Layout (to copy)'!$A585,'Production Calendar'!$G$3:$G$171),"")</f>
        <v/>
      </c>
      <c r="C585" s="656" t="str">
        <f t="shared" si="1"/>
        <v/>
      </c>
      <c r="D585" s="657" t="str">
        <f t="array" ref="D585">IF(ISBLANK(A585),"",XLOOKUP($A585,'Codified Game Plan'!$E$3:$E$477,'Codified Game Plan'!$G$3:$G$477,0))</f>
        <v/>
      </c>
      <c r="E585" s="657" t="str">
        <f>IF(ISBLANK(A585),"",MAXIFS('Codified Game Plan'!$I$3:$I$477,'Codified Game Plan'!$E$3:$E$477,A585))</f>
        <v/>
      </c>
      <c r="F585" s="658" t="str">
        <f t="shared" si="2"/>
        <v>      - </v>
      </c>
      <c r="G585" s="421"/>
      <c r="H585" s="421"/>
      <c r="I585" s="421"/>
      <c r="J585" s="421"/>
      <c r="K585" s="421"/>
      <c r="L585" s="421"/>
      <c r="M585" s="421"/>
      <c r="N585" s="421"/>
      <c r="O585" s="421"/>
      <c r="P585" s="421"/>
      <c r="Q585" s="421"/>
      <c r="R585" s="421"/>
      <c r="S585" s="421"/>
      <c r="T585" s="421"/>
      <c r="U585" s="689"/>
      <c r="V585" s="689"/>
      <c r="W585" s="689"/>
      <c r="X585" s="689"/>
      <c r="Y585" s="689"/>
      <c r="Z585" s="689"/>
      <c r="AA585" s="689"/>
      <c r="AB585" s="689"/>
      <c r="AC585" s="689"/>
      <c r="AD585" s="689"/>
      <c r="AE585" s="689"/>
      <c r="AF585" s="689"/>
      <c r="AG585" s="689"/>
      <c r="AH585" s="689"/>
      <c r="AI585" s="689"/>
      <c r="AJ585" s="689"/>
      <c r="AK585" s="689"/>
      <c r="AL585" s="689"/>
      <c r="AM585" s="689"/>
      <c r="AN585" s="689"/>
      <c r="AO585" s="689"/>
      <c r="AP585" s="689"/>
      <c r="AQ585" s="689"/>
      <c r="AR585" s="689"/>
      <c r="AS585" s="689"/>
      <c r="AT585" s="689"/>
      <c r="AU585" s="689"/>
      <c r="AV585" s="689"/>
      <c r="AW585" s="689"/>
      <c r="AX585" s="689"/>
      <c r="AY585" s="689"/>
      <c r="AZ585" s="689"/>
      <c r="BA585" s="689"/>
      <c r="BB585" s="689"/>
      <c r="BC585" s="689"/>
      <c r="BD585" s="689"/>
      <c r="BE585" s="689"/>
      <c r="BF585" s="689"/>
      <c r="BG585" s="689"/>
      <c r="BH585" s="689"/>
      <c r="BI585" s="689"/>
      <c r="BJ585" s="689"/>
      <c r="BK585" s="689"/>
      <c r="BL585" s="689"/>
      <c r="BM585" s="689"/>
      <c r="BN585" s="689"/>
      <c r="BO585" s="689"/>
      <c r="BP585" s="689"/>
      <c r="BQ585" s="689"/>
      <c r="BR585" s="689"/>
      <c r="BS585" s="689"/>
      <c r="BT585" s="689"/>
      <c r="BU585" s="689"/>
      <c r="BV585" s="689"/>
      <c r="BW585" s="421"/>
    </row>
    <row r="586" ht="15.0" customHeight="1">
      <c r="A586" s="634"/>
      <c r="B586" s="421" t="str">
        <f>IF(ISTEXT(A586),SUMIF('Production Calendar'!$F$3:$F$171,'Garden Layout (to copy)'!$A586,'Production Calendar'!$G$3:$G$171),"")</f>
        <v/>
      </c>
      <c r="C586" s="656" t="str">
        <f t="shared" si="1"/>
        <v/>
      </c>
      <c r="D586" s="657" t="str">
        <f t="array" ref="D586">IF(ISBLANK(A586),"",XLOOKUP($A586,'Codified Game Plan'!$E$3:$E$477,'Codified Game Plan'!$G$3:$G$477,0))</f>
        <v/>
      </c>
      <c r="E586" s="657" t="str">
        <f>IF(ISBLANK(A586),"",MAXIFS('Codified Game Plan'!$I$3:$I$477,'Codified Game Plan'!$E$3:$E$477,A586))</f>
        <v/>
      </c>
      <c r="F586" s="658" t="str">
        <f t="shared" si="2"/>
        <v>      - </v>
      </c>
      <c r="G586" s="421"/>
      <c r="H586" s="421"/>
      <c r="I586" s="421"/>
      <c r="J586" s="421"/>
      <c r="K586" s="421"/>
      <c r="L586" s="421"/>
      <c r="M586" s="421"/>
      <c r="N586" s="421"/>
      <c r="O586" s="421"/>
      <c r="P586" s="421"/>
      <c r="Q586" s="421"/>
      <c r="R586" s="421"/>
      <c r="S586" s="421"/>
      <c r="T586" s="421"/>
      <c r="U586" s="689"/>
      <c r="V586" s="689"/>
      <c r="W586" s="689"/>
      <c r="X586" s="689"/>
      <c r="Y586" s="689"/>
      <c r="Z586" s="689"/>
      <c r="AA586" s="689"/>
      <c r="AB586" s="689"/>
      <c r="AC586" s="689"/>
      <c r="AD586" s="689"/>
      <c r="AE586" s="689"/>
      <c r="AF586" s="689"/>
      <c r="AG586" s="689"/>
      <c r="AH586" s="689"/>
      <c r="AI586" s="689"/>
      <c r="AJ586" s="689"/>
      <c r="AK586" s="689"/>
      <c r="AL586" s="689"/>
      <c r="AM586" s="689"/>
      <c r="AN586" s="689"/>
      <c r="AO586" s="689"/>
      <c r="AP586" s="689"/>
      <c r="AQ586" s="689"/>
      <c r="AR586" s="689"/>
      <c r="AS586" s="689"/>
      <c r="AT586" s="689"/>
      <c r="AU586" s="689"/>
      <c r="AV586" s="689"/>
      <c r="AW586" s="689"/>
      <c r="AX586" s="689"/>
      <c r="AY586" s="689"/>
      <c r="AZ586" s="689"/>
      <c r="BA586" s="689"/>
      <c r="BB586" s="689"/>
      <c r="BC586" s="689"/>
      <c r="BD586" s="689"/>
      <c r="BE586" s="689"/>
      <c r="BF586" s="689"/>
      <c r="BG586" s="689"/>
      <c r="BH586" s="689"/>
      <c r="BI586" s="689"/>
      <c r="BJ586" s="689"/>
      <c r="BK586" s="689"/>
      <c r="BL586" s="689"/>
      <c r="BM586" s="689"/>
      <c r="BN586" s="689"/>
      <c r="BO586" s="689"/>
      <c r="BP586" s="689"/>
      <c r="BQ586" s="689"/>
      <c r="BR586" s="689"/>
      <c r="BS586" s="689"/>
      <c r="BT586" s="689"/>
      <c r="BU586" s="689"/>
      <c r="BV586" s="689"/>
      <c r="BW586" s="421"/>
    </row>
    <row r="587" ht="15.0" customHeight="1">
      <c r="A587" s="634"/>
      <c r="B587" s="421" t="str">
        <f>IF(ISTEXT(A587),SUMIF('Production Calendar'!$F$3:$F$171,'Garden Layout (to copy)'!$A587,'Production Calendar'!$G$3:$G$171),"")</f>
        <v/>
      </c>
      <c r="C587" s="656" t="str">
        <f t="shared" si="1"/>
        <v/>
      </c>
      <c r="D587" s="657" t="str">
        <f t="array" ref="D587">IF(ISBLANK(A587),"",XLOOKUP($A587,'Codified Game Plan'!$E$3:$E$477,'Codified Game Plan'!$G$3:$G$477,0))</f>
        <v/>
      </c>
      <c r="E587" s="657" t="str">
        <f>IF(ISBLANK(A587),"",MAXIFS('Codified Game Plan'!$I$3:$I$477,'Codified Game Plan'!$E$3:$E$477,A587))</f>
        <v/>
      </c>
      <c r="F587" s="658" t="str">
        <f t="shared" si="2"/>
        <v>      - </v>
      </c>
      <c r="G587" s="421"/>
      <c r="H587" s="421"/>
      <c r="I587" s="421"/>
      <c r="J587" s="421"/>
      <c r="K587" s="421"/>
      <c r="L587" s="421"/>
      <c r="M587" s="421"/>
      <c r="N587" s="421"/>
      <c r="O587" s="421"/>
      <c r="P587" s="421"/>
      <c r="Q587" s="421"/>
      <c r="R587" s="421"/>
      <c r="S587" s="421"/>
      <c r="T587" s="421"/>
      <c r="U587" s="689"/>
      <c r="V587" s="689"/>
      <c r="W587" s="689"/>
      <c r="X587" s="689"/>
      <c r="Y587" s="689"/>
      <c r="Z587" s="689"/>
      <c r="AA587" s="689"/>
      <c r="AB587" s="689"/>
      <c r="AC587" s="689"/>
      <c r="AD587" s="689"/>
      <c r="AE587" s="689"/>
      <c r="AF587" s="689"/>
      <c r="AG587" s="689"/>
      <c r="AH587" s="689"/>
      <c r="AI587" s="689"/>
      <c r="AJ587" s="689"/>
      <c r="AK587" s="689"/>
      <c r="AL587" s="689"/>
      <c r="AM587" s="689"/>
      <c r="AN587" s="689"/>
      <c r="AO587" s="689"/>
      <c r="AP587" s="689"/>
      <c r="AQ587" s="689"/>
      <c r="AR587" s="689"/>
      <c r="AS587" s="689"/>
      <c r="AT587" s="689"/>
      <c r="AU587" s="689"/>
      <c r="AV587" s="689"/>
      <c r="AW587" s="689"/>
      <c r="AX587" s="689"/>
      <c r="AY587" s="689"/>
      <c r="AZ587" s="689"/>
      <c r="BA587" s="689"/>
      <c r="BB587" s="689"/>
      <c r="BC587" s="689"/>
      <c r="BD587" s="689"/>
      <c r="BE587" s="689"/>
      <c r="BF587" s="689"/>
      <c r="BG587" s="689"/>
      <c r="BH587" s="689"/>
      <c r="BI587" s="689"/>
      <c r="BJ587" s="689"/>
      <c r="BK587" s="689"/>
      <c r="BL587" s="689"/>
      <c r="BM587" s="689"/>
      <c r="BN587" s="689"/>
      <c r="BO587" s="689"/>
      <c r="BP587" s="689"/>
      <c r="BQ587" s="689"/>
      <c r="BR587" s="689"/>
      <c r="BS587" s="689"/>
      <c r="BT587" s="689"/>
      <c r="BU587" s="689"/>
      <c r="BV587" s="689"/>
      <c r="BW587" s="421"/>
    </row>
    <row r="588" ht="15.0" customHeight="1">
      <c r="A588" s="634"/>
      <c r="B588" s="421" t="str">
        <f>IF(ISTEXT(A588),SUMIF('Production Calendar'!$F$3:$F$171,'Garden Layout (to copy)'!$A588,'Production Calendar'!$G$3:$G$171),"")</f>
        <v/>
      </c>
      <c r="C588" s="656" t="str">
        <f t="shared" si="1"/>
        <v/>
      </c>
      <c r="D588" s="657" t="str">
        <f t="array" ref="D588">IF(ISBLANK(A588),"",XLOOKUP($A588,'Codified Game Plan'!$E$3:$E$477,'Codified Game Plan'!$G$3:$G$477,0))</f>
        <v/>
      </c>
      <c r="E588" s="657" t="str">
        <f>IF(ISBLANK(A588),"",MAXIFS('Codified Game Plan'!$I$3:$I$477,'Codified Game Plan'!$E$3:$E$477,A588))</f>
        <v/>
      </c>
      <c r="F588" s="658" t="str">
        <f t="shared" si="2"/>
        <v>      - </v>
      </c>
      <c r="G588" s="421"/>
      <c r="H588" s="421"/>
      <c r="I588" s="421"/>
      <c r="J588" s="421"/>
      <c r="K588" s="421"/>
      <c r="L588" s="421"/>
      <c r="M588" s="421"/>
      <c r="N588" s="421"/>
      <c r="O588" s="421"/>
      <c r="P588" s="421"/>
      <c r="Q588" s="421"/>
      <c r="R588" s="421"/>
      <c r="S588" s="421"/>
      <c r="T588" s="421"/>
      <c r="U588" s="689"/>
      <c r="V588" s="689"/>
      <c r="W588" s="689"/>
      <c r="X588" s="689"/>
      <c r="Y588" s="689"/>
      <c r="Z588" s="689"/>
      <c r="AA588" s="689"/>
      <c r="AB588" s="689"/>
      <c r="AC588" s="689"/>
      <c r="AD588" s="689"/>
      <c r="AE588" s="689"/>
      <c r="AF588" s="689"/>
      <c r="AG588" s="689"/>
      <c r="AH588" s="689"/>
      <c r="AI588" s="689"/>
      <c r="AJ588" s="689"/>
      <c r="AK588" s="689"/>
      <c r="AL588" s="689"/>
      <c r="AM588" s="689"/>
      <c r="AN588" s="689"/>
      <c r="AO588" s="689"/>
      <c r="AP588" s="689"/>
      <c r="AQ588" s="689"/>
      <c r="AR588" s="689"/>
      <c r="AS588" s="689"/>
      <c r="AT588" s="689"/>
      <c r="AU588" s="689"/>
      <c r="AV588" s="689"/>
      <c r="AW588" s="689"/>
      <c r="AX588" s="689"/>
      <c r="AY588" s="689"/>
      <c r="AZ588" s="689"/>
      <c r="BA588" s="689"/>
      <c r="BB588" s="689"/>
      <c r="BC588" s="689"/>
      <c r="BD588" s="689"/>
      <c r="BE588" s="689"/>
      <c r="BF588" s="689"/>
      <c r="BG588" s="689"/>
      <c r="BH588" s="689"/>
      <c r="BI588" s="689"/>
      <c r="BJ588" s="689"/>
      <c r="BK588" s="689"/>
      <c r="BL588" s="689"/>
      <c r="BM588" s="689"/>
      <c r="BN588" s="689"/>
      <c r="BO588" s="689"/>
      <c r="BP588" s="689"/>
      <c r="BQ588" s="689"/>
      <c r="BR588" s="689"/>
      <c r="BS588" s="689"/>
      <c r="BT588" s="689"/>
      <c r="BU588" s="689"/>
      <c r="BV588" s="689"/>
      <c r="BW588" s="421"/>
    </row>
    <row r="589" ht="15.0" customHeight="1">
      <c r="A589" s="634"/>
      <c r="B589" s="421" t="str">
        <f>IF(ISTEXT(A589),SUMIF('Production Calendar'!$F$3:$F$171,'Garden Layout (to copy)'!$A589,'Production Calendar'!$G$3:$G$171),"")</f>
        <v/>
      </c>
      <c r="C589" s="656" t="str">
        <f t="shared" si="1"/>
        <v/>
      </c>
      <c r="D589" s="657" t="str">
        <f t="array" ref="D589">IF(ISBLANK(A589),"",XLOOKUP($A589,'Codified Game Plan'!$E$3:$E$477,'Codified Game Plan'!$G$3:$G$477,0))</f>
        <v/>
      </c>
      <c r="E589" s="657" t="str">
        <f>IF(ISBLANK(A589),"",MAXIFS('Codified Game Plan'!$I$3:$I$477,'Codified Game Plan'!$E$3:$E$477,A589))</f>
        <v/>
      </c>
      <c r="F589" s="658" t="str">
        <f t="shared" si="2"/>
        <v>      - </v>
      </c>
      <c r="G589" s="421"/>
      <c r="H589" s="421"/>
      <c r="I589" s="421"/>
      <c r="J589" s="421"/>
      <c r="K589" s="421"/>
      <c r="L589" s="421"/>
      <c r="M589" s="421"/>
      <c r="N589" s="421"/>
      <c r="O589" s="421"/>
      <c r="P589" s="421"/>
      <c r="Q589" s="421"/>
      <c r="R589" s="421"/>
      <c r="S589" s="421"/>
      <c r="T589" s="421"/>
      <c r="U589" s="689"/>
      <c r="V589" s="689"/>
      <c r="W589" s="689"/>
      <c r="X589" s="689"/>
      <c r="Y589" s="689"/>
      <c r="Z589" s="689"/>
      <c r="AA589" s="689"/>
      <c r="AB589" s="689"/>
      <c r="AC589" s="689"/>
      <c r="AD589" s="689"/>
      <c r="AE589" s="689"/>
      <c r="AF589" s="689"/>
      <c r="AG589" s="689"/>
      <c r="AH589" s="689"/>
      <c r="AI589" s="689"/>
      <c r="AJ589" s="689"/>
      <c r="AK589" s="689"/>
      <c r="AL589" s="689"/>
      <c r="AM589" s="689"/>
      <c r="AN589" s="689"/>
      <c r="AO589" s="689"/>
      <c r="AP589" s="689"/>
      <c r="AQ589" s="689"/>
      <c r="AR589" s="689"/>
      <c r="AS589" s="689"/>
      <c r="AT589" s="689"/>
      <c r="AU589" s="689"/>
      <c r="AV589" s="689"/>
      <c r="AW589" s="689"/>
      <c r="AX589" s="689"/>
      <c r="AY589" s="689"/>
      <c r="AZ589" s="689"/>
      <c r="BA589" s="689"/>
      <c r="BB589" s="689"/>
      <c r="BC589" s="689"/>
      <c r="BD589" s="689"/>
      <c r="BE589" s="689"/>
      <c r="BF589" s="689"/>
      <c r="BG589" s="689"/>
      <c r="BH589" s="689"/>
      <c r="BI589" s="689"/>
      <c r="BJ589" s="689"/>
      <c r="BK589" s="689"/>
      <c r="BL589" s="689"/>
      <c r="BM589" s="689"/>
      <c r="BN589" s="689"/>
      <c r="BO589" s="689"/>
      <c r="BP589" s="689"/>
      <c r="BQ589" s="689"/>
      <c r="BR589" s="689"/>
      <c r="BS589" s="689"/>
      <c r="BT589" s="689"/>
      <c r="BU589" s="689"/>
      <c r="BV589" s="689"/>
      <c r="BW589" s="421"/>
    </row>
    <row r="590" ht="15.0" customHeight="1">
      <c r="A590" s="634"/>
      <c r="B590" s="421" t="str">
        <f>IF(ISTEXT(A590),SUMIF('Production Calendar'!$F$3:$F$171,'Garden Layout (to copy)'!$A590,'Production Calendar'!$G$3:$G$171),"")</f>
        <v/>
      </c>
      <c r="C590" s="656" t="str">
        <f t="shared" si="1"/>
        <v/>
      </c>
      <c r="D590" s="657" t="str">
        <f t="array" ref="D590">IF(ISBLANK(A590),"",XLOOKUP($A590,'Codified Game Plan'!$E$3:$E$477,'Codified Game Plan'!$G$3:$G$477,0))</f>
        <v/>
      </c>
      <c r="E590" s="657" t="str">
        <f>IF(ISBLANK(A590),"",MAXIFS('Codified Game Plan'!$I$3:$I$477,'Codified Game Plan'!$E$3:$E$477,A590))</f>
        <v/>
      </c>
      <c r="F590" s="658" t="str">
        <f t="shared" si="2"/>
        <v>      - </v>
      </c>
      <c r="G590" s="421"/>
      <c r="H590" s="421"/>
      <c r="I590" s="421"/>
      <c r="J590" s="421"/>
      <c r="K590" s="421"/>
      <c r="L590" s="421"/>
      <c r="M590" s="421"/>
      <c r="N590" s="421"/>
      <c r="O590" s="421"/>
      <c r="P590" s="421"/>
      <c r="Q590" s="421"/>
      <c r="R590" s="421"/>
      <c r="S590" s="421"/>
      <c r="T590" s="421"/>
      <c r="U590" s="689"/>
      <c r="V590" s="689"/>
      <c r="W590" s="689"/>
      <c r="X590" s="689"/>
      <c r="Y590" s="689"/>
      <c r="Z590" s="689"/>
      <c r="AA590" s="689"/>
      <c r="AB590" s="689"/>
      <c r="AC590" s="689"/>
      <c r="AD590" s="689"/>
      <c r="AE590" s="689"/>
      <c r="AF590" s="689"/>
      <c r="AG590" s="689"/>
      <c r="AH590" s="689"/>
      <c r="AI590" s="689"/>
      <c r="AJ590" s="689"/>
      <c r="AK590" s="689"/>
      <c r="AL590" s="689"/>
      <c r="AM590" s="689"/>
      <c r="AN590" s="689"/>
      <c r="AO590" s="689"/>
      <c r="AP590" s="689"/>
      <c r="AQ590" s="689"/>
      <c r="AR590" s="689"/>
      <c r="AS590" s="689"/>
      <c r="AT590" s="689"/>
      <c r="AU590" s="689"/>
      <c r="AV590" s="689"/>
      <c r="AW590" s="689"/>
      <c r="AX590" s="689"/>
      <c r="AY590" s="689"/>
      <c r="AZ590" s="689"/>
      <c r="BA590" s="689"/>
      <c r="BB590" s="689"/>
      <c r="BC590" s="689"/>
      <c r="BD590" s="689"/>
      <c r="BE590" s="689"/>
      <c r="BF590" s="689"/>
      <c r="BG590" s="689"/>
      <c r="BH590" s="689"/>
      <c r="BI590" s="689"/>
      <c r="BJ590" s="689"/>
      <c r="BK590" s="689"/>
      <c r="BL590" s="689"/>
      <c r="BM590" s="689"/>
      <c r="BN590" s="689"/>
      <c r="BO590" s="689"/>
      <c r="BP590" s="689"/>
      <c r="BQ590" s="689"/>
      <c r="BR590" s="689"/>
      <c r="BS590" s="689"/>
      <c r="BT590" s="689"/>
      <c r="BU590" s="689"/>
      <c r="BV590" s="689"/>
      <c r="BW590" s="421"/>
    </row>
    <row r="591" ht="15.0" customHeight="1">
      <c r="A591" s="634"/>
      <c r="B591" s="421" t="str">
        <f>IF(ISTEXT(A591),SUMIF('Production Calendar'!$F$3:$F$171,'Garden Layout (to copy)'!$A591,'Production Calendar'!$G$3:$G$171),"")</f>
        <v/>
      </c>
      <c r="C591" s="656" t="str">
        <f t="shared" si="1"/>
        <v/>
      </c>
      <c r="D591" s="657" t="str">
        <f t="array" ref="D591">IF(ISBLANK(A591),"",XLOOKUP($A591,'Codified Game Plan'!$E$3:$E$477,'Codified Game Plan'!$G$3:$G$477,0))</f>
        <v/>
      </c>
      <c r="E591" s="657" t="str">
        <f>IF(ISBLANK(A591),"",MAXIFS('Codified Game Plan'!$I$3:$I$477,'Codified Game Plan'!$E$3:$E$477,A591))</f>
        <v/>
      </c>
      <c r="F591" s="658" t="str">
        <f t="shared" si="2"/>
        <v>      - </v>
      </c>
      <c r="G591" s="421"/>
      <c r="H591" s="421"/>
      <c r="I591" s="421"/>
      <c r="J591" s="421"/>
      <c r="K591" s="421"/>
      <c r="L591" s="421"/>
      <c r="M591" s="421"/>
      <c r="N591" s="421"/>
      <c r="O591" s="421"/>
      <c r="P591" s="421"/>
      <c r="Q591" s="421"/>
      <c r="R591" s="421"/>
      <c r="S591" s="421"/>
      <c r="T591" s="421"/>
      <c r="U591" s="689"/>
      <c r="V591" s="689"/>
      <c r="W591" s="689"/>
      <c r="X591" s="689"/>
      <c r="Y591" s="689"/>
      <c r="Z591" s="689"/>
      <c r="AA591" s="689"/>
      <c r="AB591" s="689"/>
      <c r="AC591" s="689"/>
      <c r="AD591" s="689"/>
      <c r="AE591" s="689"/>
      <c r="AF591" s="689"/>
      <c r="AG591" s="689"/>
      <c r="AH591" s="689"/>
      <c r="AI591" s="689"/>
      <c r="AJ591" s="689"/>
      <c r="AK591" s="689"/>
      <c r="AL591" s="689"/>
      <c r="AM591" s="689"/>
      <c r="AN591" s="689"/>
      <c r="AO591" s="689"/>
      <c r="AP591" s="689"/>
      <c r="AQ591" s="689"/>
      <c r="AR591" s="689"/>
      <c r="AS591" s="689"/>
      <c r="AT591" s="689"/>
      <c r="AU591" s="689"/>
      <c r="AV591" s="689"/>
      <c r="AW591" s="689"/>
      <c r="AX591" s="689"/>
      <c r="AY591" s="689"/>
      <c r="AZ591" s="689"/>
      <c r="BA591" s="689"/>
      <c r="BB591" s="689"/>
      <c r="BC591" s="689"/>
      <c r="BD591" s="689"/>
      <c r="BE591" s="689"/>
      <c r="BF591" s="689"/>
      <c r="BG591" s="689"/>
      <c r="BH591" s="689"/>
      <c r="BI591" s="689"/>
      <c r="BJ591" s="689"/>
      <c r="BK591" s="689"/>
      <c r="BL591" s="689"/>
      <c r="BM591" s="689"/>
      <c r="BN591" s="689"/>
      <c r="BO591" s="689"/>
      <c r="BP591" s="689"/>
      <c r="BQ591" s="689"/>
      <c r="BR591" s="689"/>
      <c r="BS591" s="689"/>
      <c r="BT591" s="689"/>
      <c r="BU591" s="689"/>
      <c r="BV591" s="689"/>
      <c r="BW591" s="421"/>
    </row>
    <row r="592" ht="15.0" customHeight="1">
      <c r="A592" s="634"/>
      <c r="B592" s="421" t="str">
        <f>IF(ISTEXT(A592),SUMIF('Production Calendar'!$F$3:$F$171,'Garden Layout (to copy)'!$A592,'Production Calendar'!$G$3:$G$171),"")</f>
        <v/>
      </c>
      <c r="C592" s="656" t="str">
        <f t="shared" si="1"/>
        <v/>
      </c>
      <c r="D592" s="657" t="str">
        <f t="array" ref="D592">IF(ISBLANK(A592),"",XLOOKUP($A592,'Codified Game Plan'!$E$3:$E$477,'Codified Game Plan'!$G$3:$G$477,0))</f>
        <v/>
      </c>
      <c r="E592" s="657" t="str">
        <f>IF(ISBLANK(A592),"",MAXIFS('Codified Game Plan'!$I$3:$I$477,'Codified Game Plan'!$E$3:$E$477,A592))</f>
        <v/>
      </c>
      <c r="F592" s="658" t="str">
        <f t="shared" si="2"/>
        <v>      - </v>
      </c>
      <c r="G592" s="421"/>
      <c r="H592" s="421"/>
      <c r="I592" s="421"/>
      <c r="J592" s="421"/>
      <c r="K592" s="421"/>
      <c r="L592" s="421"/>
      <c r="M592" s="421"/>
      <c r="N592" s="421"/>
      <c r="O592" s="421"/>
      <c r="P592" s="421"/>
      <c r="Q592" s="421"/>
      <c r="R592" s="421"/>
      <c r="S592" s="421"/>
      <c r="T592" s="421"/>
      <c r="U592" s="689"/>
      <c r="V592" s="689"/>
      <c r="W592" s="689"/>
      <c r="X592" s="689"/>
      <c r="Y592" s="689"/>
      <c r="Z592" s="689"/>
      <c r="AA592" s="689"/>
      <c r="AB592" s="689"/>
      <c r="AC592" s="689"/>
      <c r="AD592" s="689"/>
      <c r="AE592" s="689"/>
      <c r="AF592" s="689"/>
      <c r="AG592" s="689"/>
      <c r="AH592" s="689"/>
      <c r="AI592" s="689"/>
      <c r="AJ592" s="689"/>
      <c r="AK592" s="689"/>
      <c r="AL592" s="689"/>
      <c r="AM592" s="689"/>
      <c r="AN592" s="689"/>
      <c r="AO592" s="689"/>
      <c r="AP592" s="689"/>
      <c r="AQ592" s="689"/>
      <c r="AR592" s="689"/>
      <c r="AS592" s="689"/>
      <c r="AT592" s="689"/>
      <c r="AU592" s="689"/>
      <c r="AV592" s="689"/>
      <c r="AW592" s="689"/>
      <c r="AX592" s="689"/>
      <c r="AY592" s="689"/>
      <c r="AZ592" s="689"/>
      <c r="BA592" s="689"/>
      <c r="BB592" s="689"/>
      <c r="BC592" s="689"/>
      <c r="BD592" s="689"/>
      <c r="BE592" s="689"/>
      <c r="BF592" s="689"/>
      <c r="BG592" s="689"/>
      <c r="BH592" s="689"/>
      <c r="BI592" s="689"/>
      <c r="BJ592" s="689"/>
      <c r="BK592" s="689"/>
      <c r="BL592" s="689"/>
      <c r="BM592" s="689"/>
      <c r="BN592" s="689"/>
      <c r="BO592" s="689"/>
      <c r="BP592" s="689"/>
      <c r="BQ592" s="689"/>
      <c r="BR592" s="689"/>
      <c r="BS592" s="689"/>
      <c r="BT592" s="689"/>
      <c r="BU592" s="689"/>
      <c r="BV592" s="689"/>
      <c r="BW592" s="421"/>
    </row>
    <row r="593" ht="15.0" customHeight="1">
      <c r="A593" s="634"/>
      <c r="B593" s="421" t="str">
        <f>IF(ISTEXT(A593),SUMIF('Production Calendar'!$F$3:$F$171,'Garden Layout (to copy)'!$A593,'Production Calendar'!$G$3:$G$171),"")</f>
        <v/>
      </c>
      <c r="C593" s="656" t="str">
        <f t="shared" si="1"/>
        <v/>
      </c>
      <c r="D593" s="657" t="str">
        <f t="array" ref="D593">IF(ISBLANK(A593),"",XLOOKUP($A593,'Codified Game Plan'!$E$3:$E$477,'Codified Game Plan'!$G$3:$G$477,0))</f>
        <v/>
      </c>
      <c r="E593" s="657" t="str">
        <f>IF(ISBLANK(A593),"",MAXIFS('Codified Game Plan'!$I$3:$I$477,'Codified Game Plan'!$E$3:$E$477,A593))</f>
        <v/>
      </c>
      <c r="F593" s="658" t="str">
        <f t="shared" si="2"/>
        <v>      - </v>
      </c>
      <c r="G593" s="421"/>
      <c r="H593" s="421"/>
      <c r="I593" s="421"/>
      <c r="J593" s="421"/>
      <c r="K593" s="421"/>
      <c r="L593" s="421"/>
      <c r="M593" s="421"/>
      <c r="N593" s="421"/>
      <c r="O593" s="421"/>
      <c r="P593" s="421"/>
      <c r="Q593" s="421"/>
      <c r="R593" s="421"/>
      <c r="S593" s="421"/>
      <c r="T593" s="421"/>
      <c r="U593" s="689"/>
      <c r="V593" s="689"/>
      <c r="W593" s="689"/>
      <c r="X593" s="689"/>
      <c r="Y593" s="689"/>
      <c r="Z593" s="689"/>
      <c r="AA593" s="689"/>
      <c r="AB593" s="689"/>
      <c r="AC593" s="689"/>
      <c r="AD593" s="689"/>
      <c r="AE593" s="689"/>
      <c r="AF593" s="689"/>
      <c r="AG593" s="689"/>
      <c r="AH593" s="689"/>
      <c r="AI593" s="689"/>
      <c r="AJ593" s="689"/>
      <c r="AK593" s="689"/>
      <c r="AL593" s="689"/>
      <c r="AM593" s="689"/>
      <c r="AN593" s="689"/>
      <c r="AO593" s="689"/>
      <c r="AP593" s="689"/>
      <c r="AQ593" s="689"/>
      <c r="AR593" s="689"/>
      <c r="AS593" s="689"/>
      <c r="AT593" s="689"/>
      <c r="AU593" s="689"/>
      <c r="AV593" s="689"/>
      <c r="AW593" s="689"/>
      <c r="AX593" s="689"/>
      <c r="AY593" s="689"/>
      <c r="AZ593" s="689"/>
      <c r="BA593" s="689"/>
      <c r="BB593" s="689"/>
      <c r="BC593" s="689"/>
      <c r="BD593" s="689"/>
      <c r="BE593" s="689"/>
      <c r="BF593" s="689"/>
      <c r="BG593" s="689"/>
      <c r="BH593" s="689"/>
      <c r="BI593" s="689"/>
      <c r="BJ593" s="689"/>
      <c r="BK593" s="689"/>
      <c r="BL593" s="689"/>
      <c r="BM593" s="689"/>
      <c r="BN593" s="689"/>
      <c r="BO593" s="689"/>
      <c r="BP593" s="689"/>
      <c r="BQ593" s="689"/>
      <c r="BR593" s="689"/>
      <c r="BS593" s="689"/>
      <c r="BT593" s="689"/>
      <c r="BU593" s="689"/>
      <c r="BV593" s="689"/>
      <c r="BW593" s="421"/>
    </row>
    <row r="594" ht="15.0" customHeight="1">
      <c r="A594" s="634"/>
      <c r="B594" s="421" t="str">
        <f>IF(ISTEXT(A594),SUMIF('Production Calendar'!$F$3:$F$171,'Garden Layout (to copy)'!$A594,'Production Calendar'!$G$3:$G$171),"")</f>
        <v/>
      </c>
      <c r="C594" s="656" t="str">
        <f t="shared" si="1"/>
        <v/>
      </c>
      <c r="D594" s="657" t="str">
        <f t="array" ref="D594">IF(ISBLANK(A594),"",XLOOKUP($A594,'Codified Game Plan'!$E$3:$E$477,'Codified Game Plan'!$G$3:$G$477,0))</f>
        <v/>
      </c>
      <c r="E594" s="657" t="str">
        <f>IF(ISBLANK(A594),"",MAXIFS('Codified Game Plan'!$I$3:$I$477,'Codified Game Plan'!$E$3:$E$477,A594))</f>
        <v/>
      </c>
      <c r="F594" s="658" t="str">
        <f t="shared" si="2"/>
        <v>      - </v>
      </c>
      <c r="G594" s="421"/>
      <c r="H594" s="421"/>
      <c r="I594" s="421"/>
      <c r="J594" s="421"/>
      <c r="K594" s="421"/>
      <c r="L594" s="421"/>
      <c r="M594" s="421"/>
      <c r="N594" s="421"/>
      <c r="O594" s="421"/>
      <c r="P594" s="421"/>
      <c r="Q594" s="421"/>
      <c r="R594" s="421"/>
      <c r="S594" s="421"/>
      <c r="T594" s="421"/>
      <c r="U594" s="689"/>
      <c r="V594" s="689"/>
      <c r="W594" s="689"/>
      <c r="X594" s="689"/>
      <c r="Y594" s="689"/>
      <c r="Z594" s="689"/>
      <c r="AA594" s="689"/>
      <c r="AB594" s="689"/>
      <c r="AC594" s="689"/>
      <c r="AD594" s="689"/>
      <c r="AE594" s="689"/>
      <c r="AF594" s="689"/>
      <c r="AG594" s="689"/>
      <c r="AH594" s="689"/>
      <c r="AI594" s="689"/>
      <c r="AJ594" s="689"/>
      <c r="AK594" s="689"/>
      <c r="AL594" s="689"/>
      <c r="AM594" s="689"/>
      <c r="AN594" s="689"/>
      <c r="AO594" s="689"/>
      <c r="AP594" s="689"/>
      <c r="AQ594" s="689"/>
      <c r="AR594" s="689"/>
      <c r="AS594" s="689"/>
      <c r="AT594" s="689"/>
      <c r="AU594" s="689"/>
      <c r="AV594" s="689"/>
      <c r="AW594" s="689"/>
      <c r="AX594" s="689"/>
      <c r="AY594" s="689"/>
      <c r="AZ594" s="689"/>
      <c r="BA594" s="689"/>
      <c r="BB594" s="689"/>
      <c r="BC594" s="689"/>
      <c r="BD594" s="689"/>
      <c r="BE594" s="689"/>
      <c r="BF594" s="689"/>
      <c r="BG594" s="689"/>
      <c r="BH594" s="689"/>
      <c r="BI594" s="689"/>
      <c r="BJ594" s="689"/>
      <c r="BK594" s="689"/>
      <c r="BL594" s="689"/>
      <c r="BM594" s="689"/>
      <c r="BN594" s="689"/>
      <c r="BO594" s="689"/>
      <c r="BP594" s="689"/>
      <c r="BQ594" s="689"/>
      <c r="BR594" s="689"/>
      <c r="BS594" s="689"/>
      <c r="BT594" s="689"/>
      <c r="BU594" s="689"/>
      <c r="BV594" s="689"/>
      <c r="BW594" s="421"/>
    </row>
    <row r="595" ht="15.0" customHeight="1">
      <c r="A595" s="634"/>
      <c r="B595" s="421" t="str">
        <f>IF(ISTEXT(A595),SUMIF('Production Calendar'!$F$3:$F$171,'Garden Layout (to copy)'!$A595,'Production Calendar'!$G$3:$G$171),"")</f>
        <v/>
      </c>
      <c r="C595" s="656" t="str">
        <f t="shared" si="1"/>
        <v/>
      </c>
      <c r="D595" s="657" t="str">
        <f t="array" ref="D595">IF(ISBLANK(A595),"",XLOOKUP($A595,'Codified Game Plan'!$E$3:$E$477,'Codified Game Plan'!$G$3:$G$477,0))</f>
        <v/>
      </c>
      <c r="E595" s="657" t="str">
        <f>IF(ISBLANK(A595),"",MAXIFS('Codified Game Plan'!$I$3:$I$477,'Codified Game Plan'!$E$3:$E$477,A595))</f>
        <v/>
      </c>
      <c r="F595" s="658" t="str">
        <f t="shared" si="2"/>
        <v>      - </v>
      </c>
      <c r="G595" s="421"/>
      <c r="H595" s="421"/>
      <c r="I595" s="421"/>
      <c r="J595" s="421"/>
      <c r="K595" s="421"/>
      <c r="L595" s="421"/>
      <c r="M595" s="421"/>
      <c r="N595" s="421"/>
      <c r="O595" s="421"/>
      <c r="P595" s="421"/>
      <c r="Q595" s="421"/>
      <c r="R595" s="421"/>
      <c r="S595" s="421"/>
      <c r="T595" s="421"/>
      <c r="U595" s="689"/>
      <c r="V595" s="689"/>
      <c r="W595" s="689"/>
      <c r="X595" s="689"/>
      <c r="Y595" s="689"/>
      <c r="Z595" s="689"/>
      <c r="AA595" s="689"/>
      <c r="AB595" s="689"/>
      <c r="AC595" s="689"/>
      <c r="AD595" s="689"/>
      <c r="AE595" s="689"/>
      <c r="AF595" s="689"/>
      <c r="AG595" s="689"/>
      <c r="AH595" s="689"/>
      <c r="AI595" s="689"/>
      <c r="AJ595" s="689"/>
      <c r="AK595" s="689"/>
      <c r="AL595" s="689"/>
      <c r="AM595" s="689"/>
      <c r="AN595" s="689"/>
      <c r="AO595" s="689"/>
      <c r="AP595" s="689"/>
      <c r="AQ595" s="689"/>
      <c r="AR595" s="689"/>
      <c r="AS595" s="689"/>
      <c r="AT595" s="689"/>
      <c r="AU595" s="689"/>
      <c r="AV595" s="689"/>
      <c r="AW595" s="689"/>
      <c r="AX595" s="689"/>
      <c r="AY595" s="689"/>
      <c r="AZ595" s="689"/>
      <c r="BA595" s="689"/>
      <c r="BB595" s="689"/>
      <c r="BC595" s="689"/>
      <c r="BD595" s="689"/>
      <c r="BE595" s="689"/>
      <c r="BF595" s="689"/>
      <c r="BG595" s="689"/>
      <c r="BH595" s="689"/>
      <c r="BI595" s="689"/>
      <c r="BJ595" s="689"/>
      <c r="BK595" s="689"/>
      <c r="BL595" s="689"/>
      <c r="BM595" s="689"/>
      <c r="BN595" s="689"/>
      <c r="BO595" s="689"/>
      <c r="BP595" s="689"/>
      <c r="BQ595" s="689"/>
      <c r="BR595" s="689"/>
      <c r="BS595" s="689"/>
      <c r="BT595" s="689"/>
      <c r="BU595" s="689"/>
      <c r="BV595" s="689"/>
      <c r="BW595" s="421"/>
    </row>
    <row r="596" ht="15.0" customHeight="1">
      <c r="A596" s="634"/>
      <c r="B596" s="421" t="str">
        <f>IF(ISTEXT(A596),SUMIF('Production Calendar'!$F$3:$F$171,'Garden Layout (to copy)'!$A596,'Production Calendar'!$G$3:$G$171),"")</f>
        <v/>
      </c>
      <c r="C596" s="656" t="str">
        <f t="shared" si="1"/>
        <v/>
      </c>
      <c r="D596" s="657" t="str">
        <f t="array" ref="D596">IF(ISBLANK(A596),"",XLOOKUP($A596,'Codified Game Plan'!$E$3:$E$477,'Codified Game Plan'!$G$3:$G$477,0))</f>
        <v/>
      </c>
      <c r="E596" s="657" t="str">
        <f>IF(ISBLANK(A596),"",MAXIFS('Codified Game Plan'!$I$3:$I$477,'Codified Game Plan'!$E$3:$E$477,A596))</f>
        <v/>
      </c>
      <c r="F596" s="658" t="str">
        <f t="shared" si="2"/>
        <v>      - </v>
      </c>
      <c r="G596" s="421"/>
      <c r="H596" s="421"/>
      <c r="I596" s="421"/>
      <c r="J596" s="421"/>
      <c r="K596" s="421"/>
      <c r="L596" s="421"/>
      <c r="M596" s="421"/>
      <c r="N596" s="421"/>
      <c r="O596" s="421"/>
      <c r="P596" s="421"/>
      <c r="Q596" s="421"/>
      <c r="R596" s="421"/>
      <c r="S596" s="421"/>
      <c r="T596" s="421"/>
      <c r="U596" s="689"/>
      <c r="V596" s="689"/>
      <c r="W596" s="689"/>
      <c r="X596" s="689"/>
      <c r="Y596" s="689"/>
      <c r="Z596" s="689"/>
      <c r="AA596" s="689"/>
      <c r="AB596" s="689"/>
      <c r="AC596" s="689"/>
      <c r="AD596" s="689"/>
      <c r="AE596" s="689"/>
      <c r="AF596" s="689"/>
      <c r="AG596" s="689"/>
      <c r="AH596" s="689"/>
      <c r="AI596" s="689"/>
      <c r="AJ596" s="689"/>
      <c r="AK596" s="689"/>
      <c r="AL596" s="689"/>
      <c r="AM596" s="689"/>
      <c r="AN596" s="689"/>
      <c r="AO596" s="689"/>
      <c r="AP596" s="689"/>
      <c r="AQ596" s="689"/>
      <c r="AR596" s="689"/>
      <c r="AS596" s="689"/>
      <c r="AT596" s="689"/>
      <c r="AU596" s="689"/>
      <c r="AV596" s="689"/>
      <c r="AW596" s="689"/>
      <c r="AX596" s="689"/>
      <c r="AY596" s="689"/>
      <c r="AZ596" s="689"/>
      <c r="BA596" s="689"/>
      <c r="BB596" s="689"/>
      <c r="BC596" s="689"/>
      <c r="BD596" s="689"/>
      <c r="BE596" s="689"/>
      <c r="BF596" s="689"/>
      <c r="BG596" s="689"/>
      <c r="BH596" s="689"/>
      <c r="BI596" s="689"/>
      <c r="BJ596" s="689"/>
      <c r="BK596" s="689"/>
      <c r="BL596" s="689"/>
      <c r="BM596" s="689"/>
      <c r="BN596" s="689"/>
      <c r="BO596" s="689"/>
      <c r="BP596" s="689"/>
      <c r="BQ596" s="689"/>
      <c r="BR596" s="689"/>
      <c r="BS596" s="689"/>
      <c r="BT596" s="689"/>
      <c r="BU596" s="689"/>
      <c r="BV596" s="689"/>
      <c r="BW596" s="421"/>
    </row>
    <row r="597" ht="15.0" customHeight="1">
      <c r="A597" s="634"/>
      <c r="B597" s="421" t="str">
        <f>IF(ISTEXT(A597),SUMIF('Production Calendar'!$F$3:$F$171,'Garden Layout (to copy)'!$A597,'Production Calendar'!$G$3:$G$171),"")</f>
        <v/>
      </c>
      <c r="C597" s="656" t="str">
        <f t="shared" si="1"/>
        <v/>
      </c>
      <c r="D597" s="657" t="str">
        <f t="array" ref="D597">IF(ISBLANK(A597),"",XLOOKUP($A597,'Codified Game Plan'!$E$3:$E$477,'Codified Game Plan'!$G$3:$G$477,0))</f>
        <v/>
      </c>
      <c r="E597" s="657" t="str">
        <f>IF(ISBLANK(A597),"",MAXIFS('Codified Game Plan'!$I$3:$I$477,'Codified Game Plan'!$E$3:$E$477,A597))</f>
        <v/>
      </c>
      <c r="F597" s="658" t="str">
        <f t="shared" si="2"/>
        <v>      - </v>
      </c>
      <c r="G597" s="421"/>
      <c r="H597" s="421"/>
      <c r="I597" s="421"/>
      <c r="J597" s="421"/>
      <c r="K597" s="421"/>
      <c r="L597" s="421"/>
      <c r="M597" s="421"/>
      <c r="N597" s="421"/>
      <c r="O597" s="421"/>
      <c r="P597" s="421"/>
      <c r="Q597" s="421"/>
      <c r="R597" s="421"/>
      <c r="S597" s="421"/>
      <c r="T597" s="421"/>
      <c r="U597" s="689"/>
      <c r="V597" s="689"/>
      <c r="W597" s="689"/>
      <c r="X597" s="689"/>
      <c r="Y597" s="689"/>
      <c r="Z597" s="689"/>
      <c r="AA597" s="689"/>
      <c r="AB597" s="689"/>
      <c r="AC597" s="689"/>
      <c r="AD597" s="689"/>
      <c r="AE597" s="689"/>
      <c r="AF597" s="689"/>
      <c r="AG597" s="689"/>
      <c r="AH597" s="689"/>
      <c r="AI597" s="689"/>
      <c r="AJ597" s="689"/>
      <c r="AK597" s="689"/>
      <c r="AL597" s="689"/>
      <c r="AM597" s="689"/>
      <c r="AN597" s="689"/>
      <c r="AO597" s="689"/>
      <c r="AP597" s="689"/>
      <c r="AQ597" s="689"/>
      <c r="AR597" s="689"/>
      <c r="AS597" s="689"/>
      <c r="AT597" s="689"/>
      <c r="AU597" s="689"/>
      <c r="AV597" s="689"/>
      <c r="AW597" s="689"/>
      <c r="AX597" s="689"/>
      <c r="AY597" s="689"/>
      <c r="AZ597" s="689"/>
      <c r="BA597" s="689"/>
      <c r="BB597" s="689"/>
      <c r="BC597" s="689"/>
      <c r="BD597" s="689"/>
      <c r="BE597" s="689"/>
      <c r="BF597" s="689"/>
      <c r="BG597" s="689"/>
      <c r="BH597" s="689"/>
      <c r="BI597" s="689"/>
      <c r="BJ597" s="689"/>
      <c r="BK597" s="689"/>
      <c r="BL597" s="689"/>
      <c r="BM597" s="689"/>
      <c r="BN597" s="689"/>
      <c r="BO597" s="689"/>
      <c r="BP597" s="689"/>
      <c r="BQ597" s="689"/>
      <c r="BR597" s="689"/>
      <c r="BS597" s="689"/>
      <c r="BT597" s="689"/>
      <c r="BU597" s="689"/>
      <c r="BV597" s="689"/>
      <c r="BW597" s="421"/>
    </row>
    <row r="598" ht="15.0" customHeight="1">
      <c r="A598" s="634"/>
      <c r="B598" s="421" t="str">
        <f>IF(ISTEXT(A598),SUMIF('Production Calendar'!$F$3:$F$171,'Garden Layout (to copy)'!$A598,'Production Calendar'!$G$3:$G$171),"")</f>
        <v/>
      </c>
      <c r="C598" s="656" t="str">
        <f t="shared" si="1"/>
        <v/>
      </c>
      <c r="D598" s="657" t="str">
        <f t="array" ref="D598">IF(ISBLANK(A598),"",XLOOKUP($A598,'Codified Game Plan'!$E$3:$E$477,'Codified Game Plan'!$G$3:$G$477,0))</f>
        <v/>
      </c>
      <c r="E598" s="657" t="str">
        <f>IF(ISBLANK(A598),"",MAXIFS('Codified Game Plan'!$I$3:$I$477,'Codified Game Plan'!$E$3:$E$477,A598))</f>
        <v/>
      </c>
      <c r="F598" s="658" t="str">
        <f t="shared" si="2"/>
        <v>      - </v>
      </c>
      <c r="G598" s="421"/>
      <c r="H598" s="421"/>
      <c r="I598" s="421"/>
      <c r="J598" s="421"/>
      <c r="K598" s="421"/>
      <c r="L598" s="421"/>
      <c r="M598" s="421"/>
      <c r="N598" s="421"/>
      <c r="O598" s="421"/>
      <c r="P598" s="421"/>
      <c r="Q598" s="421"/>
      <c r="R598" s="421"/>
      <c r="S598" s="421"/>
      <c r="T598" s="421"/>
      <c r="U598" s="689"/>
      <c r="V598" s="689"/>
      <c r="W598" s="689"/>
      <c r="X598" s="689"/>
      <c r="Y598" s="689"/>
      <c r="Z598" s="689"/>
      <c r="AA598" s="689"/>
      <c r="AB598" s="689"/>
      <c r="AC598" s="689"/>
      <c r="AD598" s="689"/>
      <c r="AE598" s="689"/>
      <c r="AF598" s="689"/>
      <c r="AG598" s="689"/>
      <c r="AH598" s="689"/>
      <c r="AI598" s="689"/>
      <c r="AJ598" s="689"/>
      <c r="AK598" s="689"/>
      <c r="AL598" s="689"/>
      <c r="AM598" s="689"/>
      <c r="AN598" s="689"/>
      <c r="AO598" s="689"/>
      <c r="AP598" s="689"/>
      <c r="AQ598" s="689"/>
      <c r="AR598" s="689"/>
      <c r="AS598" s="689"/>
      <c r="AT598" s="689"/>
      <c r="AU598" s="689"/>
      <c r="AV598" s="689"/>
      <c r="AW598" s="689"/>
      <c r="AX598" s="689"/>
      <c r="AY598" s="689"/>
      <c r="AZ598" s="689"/>
      <c r="BA598" s="689"/>
      <c r="BB598" s="689"/>
      <c r="BC598" s="689"/>
      <c r="BD598" s="689"/>
      <c r="BE598" s="689"/>
      <c r="BF598" s="689"/>
      <c r="BG598" s="689"/>
      <c r="BH598" s="689"/>
      <c r="BI598" s="689"/>
      <c r="BJ598" s="689"/>
      <c r="BK598" s="689"/>
      <c r="BL598" s="689"/>
      <c r="BM598" s="689"/>
      <c r="BN598" s="689"/>
      <c r="BO598" s="689"/>
      <c r="BP598" s="689"/>
      <c r="BQ598" s="689"/>
      <c r="BR598" s="689"/>
      <c r="BS598" s="689"/>
      <c r="BT598" s="689"/>
      <c r="BU598" s="689"/>
      <c r="BV598" s="689"/>
      <c r="BW598" s="421"/>
    </row>
    <row r="599" ht="15.0" customHeight="1">
      <c r="A599" s="634"/>
      <c r="B599" s="421" t="str">
        <f>IF(ISTEXT(A599),SUMIF('Production Calendar'!$F$3:$F$171,'Garden Layout (to copy)'!$A599,'Production Calendar'!$G$3:$G$171),"")</f>
        <v/>
      </c>
      <c r="C599" s="656" t="str">
        <f t="shared" si="1"/>
        <v/>
      </c>
      <c r="D599" s="657" t="str">
        <f t="array" ref="D599">IF(ISBLANK(A599),"",XLOOKUP($A599,'Codified Game Plan'!$E$3:$E$477,'Codified Game Plan'!$G$3:$G$477,0))</f>
        <v/>
      </c>
      <c r="E599" s="657" t="str">
        <f>IF(ISBLANK(A599),"",MAXIFS('Codified Game Plan'!$I$3:$I$477,'Codified Game Plan'!$E$3:$E$477,A599))</f>
        <v/>
      </c>
      <c r="F599" s="658" t="str">
        <f t="shared" si="2"/>
        <v>      - </v>
      </c>
      <c r="G599" s="421"/>
      <c r="H599" s="421"/>
      <c r="I599" s="421"/>
      <c r="J599" s="421"/>
      <c r="K599" s="421"/>
      <c r="L599" s="421"/>
      <c r="M599" s="421"/>
      <c r="N599" s="421"/>
      <c r="O599" s="421"/>
      <c r="P599" s="421"/>
      <c r="Q599" s="421"/>
      <c r="R599" s="421"/>
      <c r="S599" s="421"/>
      <c r="T599" s="421"/>
      <c r="U599" s="689"/>
      <c r="V599" s="689"/>
      <c r="W599" s="689"/>
      <c r="X599" s="689"/>
      <c r="Y599" s="689"/>
      <c r="Z599" s="689"/>
      <c r="AA599" s="689"/>
      <c r="AB599" s="689"/>
      <c r="AC599" s="689"/>
      <c r="AD599" s="689"/>
      <c r="AE599" s="689"/>
      <c r="AF599" s="689"/>
      <c r="AG599" s="689"/>
      <c r="AH599" s="689"/>
      <c r="AI599" s="689"/>
      <c r="AJ599" s="689"/>
      <c r="AK599" s="689"/>
      <c r="AL599" s="689"/>
      <c r="AM599" s="689"/>
      <c r="AN599" s="689"/>
      <c r="AO599" s="689"/>
      <c r="AP599" s="689"/>
      <c r="AQ599" s="689"/>
      <c r="AR599" s="689"/>
      <c r="AS599" s="689"/>
      <c r="AT599" s="689"/>
      <c r="AU599" s="689"/>
      <c r="AV599" s="689"/>
      <c r="AW599" s="689"/>
      <c r="AX599" s="689"/>
      <c r="AY599" s="689"/>
      <c r="AZ599" s="689"/>
      <c r="BA599" s="689"/>
      <c r="BB599" s="689"/>
      <c r="BC599" s="689"/>
      <c r="BD599" s="689"/>
      <c r="BE599" s="689"/>
      <c r="BF599" s="689"/>
      <c r="BG599" s="689"/>
      <c r="BH599" s="689"/>
      <c r="BI599" s="689"/>
      <c r="BJ599" s="689"/>
      <c r="BK599" s="689"/>
      <c r="BL599" s="689"/>
      <c r="BM599" s="689"/>
      <c r="BN599" s="689"/>
      <c r="BO599" s="689"/>
      <c r="BP599" s="689"/>
      <c r="BQ599" s="689"/>
      <c r="BR599" s="689"/>
      <c r="BS599" s="689"/>
      <c r="BT599" s="689"/>
      <c r="BU599" s="689"/>
      <c r="BV599" s="689"/>
      <c r="BW599" s="421"/>
    </row>
    <row r="600" ht="15.0" customHeight="1">
      <c r="A600" s="634"/>
      <c r="B600" s="421" t="str">
        <f>IF(ISTEXT(A600),SUMIF('Production Calendar'!$F$3:$F$171,'Garden Layout (to copy)'!$A600,'Production Calendar'!$G$3:$G$171),"")</f>
        <v/>
      </c>
      <c r="C600" s="656" t="str">
        <f t="shared" si="1"/>
        <v/>
      </c>
      <c r="D600" s="657" t="str">
        <f t="array" ref="D600">IF(ISBLANK(A600),"",XLOOKUP($A600,'Codified Game Plan'!$E$3:$E$477,'Codified Game Plan'!$G$3:$G$477,0))</f>
        <v/>
      </c>
      <c r="E600" s="657" t="str">
        <f>IF(ISBLANK(A600),"",MAXIFS('Codified Game Plan'!$I$3:$I$477,'Codified Game Plan'!$E$3:$E$477,A600))</f>
        <v/>
      </c>
      <c r="F600" s="658" t="str">
        <f t="shared" si="2"/>
        <v>      - </v>
      </c>
      <c r="G600" s="421"/>
      <c r="H600" s="421"/>
      <c r="I600" s="421"/>
      <c r="J600" s="421"/>
      <c r="K600" s="421"/>
      <c r="L600" s="421"/>
      <c r="M600" s="421"/>
      <c r="N600" s="421"/>
      <c r="O600" s="421"/>
      <c r="P600" s="421"/>
      <c r="Q600" s="421"/>
      <c r="R600" s="421"/>
      <c r="S600" s="421"/>
      <c r="T600" s="421"/>
      <c r="U600" s="689"/>
      <c r="V600" s="689"/>
      <c r="W600" s="689"/>
      <c r="X600" s="689"/>
      <c r="Y600" s="689"/>
      <c r="Z600" s="689"/>
      <c r="AA600" s="689"/>
      <c r="AB600" s="689"/>
      <c r="AC600" s="689"/>
      <c r="AD600" s="689"/>
      <c r="AE600" s="689"/>
      <c r="AF600" s="689"/>
      <c r="AG600" s="689"/>
      <c r="AH600" s="689"/>
      <c r="AI600" s="689"/>
      <c r="AJ600" s="689"/>
      <c r="AK600" s="689"/>
      <c r="AL600" s="689"/>
      <c r="AM600" s="689"/>
      <c r="AN600" s="689"/>
      <c r="AO600" s="689"/>
      <c r="AP600" s="689"/>
      <c r="AQ600" s="689"/>
      <c r="AR600" s="689"/>
      <c r="AS600" s="689"/>
      <c r="AT600" s="689"/>
      <c r="AU600" s="689"/>
      <c r="AV600" s="689"/>
      <c r="AW600" s="689"/>
      <c r="AX600" s="689"/>
      <c r="AY600" s="689"/>
      <c r="AZ600" s="689"/>
      <c r="BA600" s="689"/>
      <c r="BB600" s="689"/>
      <c r="BC600" s="689"/>
      <c r="BD600" s="689"/>
      <c r="BE600" s="689"/>
      <c r="BF600" s="689"/>
      <c r="BG600" s="689"/>
      <c r="BH600" s="689"/>
      <c r="BI600" s="689"/>
      <c r="BJ600" s="689"/>
      <c r="BK600" s="689"/>
      <c r="BL600" s="689"/>
      <c r="BM600" s="689"/>
      <c r="BN600" s="689"/>
      <c r="BO600" s="689"/>
      <c r="BP600" s="689"/>
      <c r="BQ600" s="689"/>
      <c r="BR600" s="689"/>
      <c r="BS600" s="689"/>
      <c r="BT600" s="689"/>
      <c r="BU600" s="689"/>
      <c r="BV600" s="689"/>
      <c r="BW600" s="421"/>
    </row>
    <row r="601" ht="15.0" customHeight="1">
      <c r="A601" s="634"/>
      <c r="B601" s="421" t="str">
        <f>IF(ISTEXT(A601),SUMIF('Production Calendar'!$F$3:$F$171,'Garden Layout (to copy)'!$A601,'Production Calendar'!$G$3:$G$171),"")</f>
        <v/>
      </c>
      <c r="C601" s="656" t="str">
        <f t="shared" si="1"/>
        <v/>
      </c>
      <c r="D601" s="657" t="str">
        <f t="array" ref="D601">IF(ISBLANK(A601),"",XLOOKUP($A601,'Codified Game Plan'!$E$3:$E$477,'Codified Game Plan'!$G$3:$G$477,0))</f>
        <v/>
      </c>
      <c r="E601" s="657" t="str">
        <f>IF(ISBLANK(A601),"",MAXIFS('Codified Game Plan'!$I$3:$I$477,'Codified Game Plan'!$E$3:$E$477,A601))</f>
        <v/>
      </c>
      <c r="F601" s="658" t="str">
        <f t="shared" si="2"/>
        <v>      - </v>
      </c>
      <c r="G601" s="421"/>
      <c r="H601" s="421"/>
      <c r="I601" s="421"/>
      <c r="J601" s="421"/>
      <c r="K601" s="421"/>
      <c r="L601" s="421"/>
      <c r="M601" s="421"/>
      <c r="N601" s="421"/>
      <c r="O601" s="421"/>
      <c r="P601" s="421"/>
      <c r="Q601" s="421"/>
      <c r="R601" s="421"/>
      <c r="S601" s="421"/>
      <c r="T601" s="421"/>
      <c r="U601" s="689"/>
      <c r="V601" s="689"/>
      <c r="W601" s="689"/>
      <c r="X601" s="689"/>
      <c r="Y601" s="689"/>
      <c r="Z601" s="689"/>
      <c r="AA601" s="689"/>
      <c r="AB601" s="689"/>
      <c r="AC601" s="689"/>
      <c r="AD601" s="689"/>
      <c r="AE601" s="689"/>
      <c r="AF601" s="689"/>
      <c r="AG601" s="689"/>
      <c r="AH601" s="689"/>
      <c r="AI601" s="689"/>
      <c r="AJ601" s="689"/>
      <c r="AK601" s="689"/>
      <c r="AL601" s="689"/>
      <c r="AM601" s="689"/>
      <c r="AN601" s="689"/>
      <c r="AO601" s="689"/>
      <c r="AP601" s="689"/>
      <c r="AQ601" s="689"/>
      <c r="AR601" s="689"/>
      <c r="AS601" s="689"/>
      <c r="AT601" s="689"/>
      <c r="AU601" s="689"/>
      <c r="AV601" s="689"/>
      <c r="AW601" s="689"/>
      <c r="AX601" s="689"/>
      <c r="AY601" s="689"/>
      <c r="AZ601" s="689"/>
      <c r="BA601" s="689"/>
      <c r="BB601" s="689"/>
      <c r="BC601" s="689"/>
      <c r="BD601" s="689"/>
      <c r="BE601" s="689"/>
      <c r="BF601" s="689"/>
      <c r="BG601" s="689"/>
      <c r="BH601" s="689"/>
      <c r="BI601" s="689"/>
      <c r="BJ601" s="689"/>
      <c r="BK601" s="689"/>
      <c r="BL601" s="689"/>
      <c r="BM601" s="689"/>
      <c r="BN601" s="689"/>
      <c r="BO601" s="689"/>
      <c r="BP601" s="689"/>
      <c r="BQ601" s="689"/>
      <c r="BR601" s="689"/>
      <c r="BS601" s="689"/>
      <c r="BT601" s="689"/>
      <c r="BU601" s="689"/>
      <c r="BV601" s="689"/>
      <c r="BW601" s="421"/>
    </row>
    <row r="602" ht="15.0" customHeight="1">
      <c r="A602" s="634"/>
      <c r="B602" s="421" t="str">
        <f>IF(ISTEXT(A602),SUMIF('Production Calendar'!$F$3:$F$171,'Garden Layout (to copy)'!$A602,'Production Calendar'!$G$3:$G$171),"")</f>
        <v/>
      </c>
      <c r="C602" s="656" t="str">
        <f t="shared" si="1"/>
        <v/>
      </c>
      <c r="D602" s="657" t="str">
        <f t="array" ref="D602">IF(ISBLANK(A602),"",XLOOKUP($A602,'Codified Game Plan'!$E$3:$E$477,'Codified Game Plan'!$G$3:$G$477,0))</f>
        <v/>
      </c>
      <c r="E602" s="657" t="str">
        <f>IF(ISBLANK(A602),"",MAXIFS('Codified Game Plan'!$I$3:$I$477,'Codified Game Plan'!$E$3:$E$477,A602))</f>
        <v/>
      </c>
      <c r="F602" s="658" t="str">
        <f t="shared" si="2"/>
        <v>      - </v>
      </c>
      <c r="G602" s="421"/>
      <c r="H602" s="421"/>
      <c r="I602" s="421"/>
      <c r="J602" s="421"/>
      <c r="K602" s="421"/>
      <c r="L602" s="421"/>
      <c r="M602" s="421"/>
      <c r="N602" s="421"/>
      <c r="O602" s="421"/>
      <c r="P602" s="421"/>
      <c r="Q602" s="421"/>
      <c r="R602" s="421"/>
      <c r="S602" s="421"/>
      <c r="T602" s="421"/>
      <c r="U602" s="689"/>
      <c r="V602" s="689"/>
      <c r="W602" s="689"/>
      <c r="X602" s="689"/>
      <c r="Y602" s="689"/>
      <c r="Z602" s="689"/>
      <c r="AA602" s="689"/>
      <c r="AB602" s="689"/>
      <c r="AC602" s="689"/>
      <c r="AD602" s="689"/>
      <c r="AE602" s="689"/>
      <c r="AF602" s="689"/>
      <c r="AG602" s="689"/>
      <c r="AH602" s="689"/>
      <c r="AI602" s="689"/>
      <c r="AJ602" s="689"/>
      <c r="AK602" s="689"/>
      <c r="AL602" s="689"/>
      <c r="AM602" s="689"/>
      <c r="AN602" s="689"/>
      <c r="AO602" s="689"/>
      <c r="AP602" s="689"/>
      <c r="AQ602" s="689"/>
      <c r="AR602" s="689"/>
      <c r="AS602" s="689"/>
      <c r="AT602" s="689"/>
      <c r="AU602" s="689"/>
      <c r="AV602" s="689"/>
      <c r="AW602" s="689"/>
      <c r="AX602" s="689"/>
      <c r="AY602" s="689"/>
      <c r="AZ602" s="689"/>
      <c r="BA602" s="689"/>
      <c r="BB602" s="689"/>
      <c r="BC602" s="689"/>
      <c r="BD602" s="689"/>
      <c r="BE602" s="689"/>
      <c r="BF602" s="689"/>
      <c r="BG602" s="689"/>
      <c r="BH602" s="689"/>
      <c r="BI602" s="689"/>
      <c r="BJ602" s="689"/>
      <c r="BK602" s="689"/>
      <c r="BL602" s="689"/>
      <c r="BM602" s="689"/>
      <c r="BN602" s="689"/>
      <c r="BO602" s="689"/>
      <c r="BP602" s="689"/>
      <c r="BQ602" s="689"/>
      <c r="BR602" s="689"/>
      <c r="BS602" s="689"/>
      <c r="BT602" s="689"/>
      <c r="BU602" s="689"/>
      <c r="BV602" s="689"/>
      <c r="BW602" s="421"/>
    </row>
    <row r="603" ht="15.0" customHeight="1">
      <c r="A603" s="634"/>
      <c r="B603" s="421" t="str">
        <f>IF(ISTEXT(A603),SUMIF('Production Calendar'!$F$3:$F$171,'Garden Layout (to copy)'!$A603,'Production Calendar'!$G$3:$G$171),"")</f>
        <v/>
      </c>
      <c r="C603" s="656" t="str">
        <f t="shared" si="1"/>
        <v/>
      </c>
      <c r="D603" s="657" t="str">
        <f t="array" ref="D603">IF(ISBLANK(A603),"",XLOOKUP($A603,'Codified Game Plan'!$E$3:$E$477,'Codified Game Plan'!$G$3:$G$477,0))</f>
        <v/>
      </c>
      <c r="E603" s="657" t="str">
        <f>IF(ISBLANK(A603),"",MAXIFS('Codified Game Plan'!$I$3:$I$477,'Codified Game Plan'!$E$3:$E$477,A603))</f>
        <v/>
      </c>
      <c r="F603" s="658" t="str">
        <f t="shared" si="2"/>
        <v>      - </v>
      </c>
      <c r="G603" s="421"/>
      <c r="H603" s="421"/>
      <c r="I603" s="421"/>
      <c r="J603" s="421"/>
      <c r="K603" s="421"/>
      <c r="L603" s="421"/>
      <c r="M603" s="421"/>
      <c r="N603" s="421"/>
      <c r="O603" s="421"/>
      <c r="P603" s="421"/>
      <c r="Q603" s="421"/>
      <c r="R603" s="421"/>
      <c r="S603" s="421"/>
      <c r="T603" s="421"/>
      <c r="U603" s="689"/>
      <c r="V603" s="689"/>
      <c r="W603" s="689"/>
      <c r="X603" s="689"/>
      <c r="Y603" s="689"/>
      <c r="Z603" s="689"/>
      <c r="AA603" s="689"/>
      <c r="AB603" s="689"/>
      <c r="AC603" s="689"/>
      <c r="AD603" s="689"/>
      <c r="AE603" s="689"/>
      <c r="AF603" s="689"/>
      <c r="AG603" s="689"/>
      <c r="AH603" s="689"/>
      <c r="AI603" s="689"/>
      <c r="AJ603" s="689"/>
      <c r="AK603" s="689"/>
      <c r="AL603" s="689"/>
      <c r="AM603" s="689"/>
      <c r="AN603" s="689"/>
      <c r="AO603" s="689"/>
      <c r="AP603" s="689"/>
      <c r="AQ603" s="689"/>
      <c r="AR603" s="689"/>
      <c r="AS603" s="689"/>
      <c r="AT603" s="689"/>
      <c r="AU603" s="689"/>
      <c r="AV603" s="689"/>
      <c r="AW603" s="689"/>
      <c r="AX603" s="689"/>
      <c r="AY603" s="689"/>
      <c r="AZ603" s="689"/>
      <c r="BA603" s="689"/>
      <c r="BB603" s="689"/>
      <c r="BC603" s="689"/>
      <c r="BD603" s="689"/>
      <c r="BE603" s="689"/>
      <c r="BF603" s="689"/>
      <c r="BG603" s="689"/>
      <c r="BH603" s="689"/>
      <c r="BI603" s="689"/>
      <c r="BJ603" s="689"/>
      <c r="BK603" s="689"/>
      <c r="BL603" s="689"/>
      <c r="BM603" s="689"/>
      <c r="BN603" s="689"/>
      <c r="BO603" s="689"/>
      <c r="BP603" s="689"/>
      <c r="BQ603" s="689"/>
      <c r="BR603" s="689"/>
      <c r="BS603" s="689"/>
      <c r="BT603" s="689"/>
      <c r="BU603" s="689"/>
      <c r="BV603" s="689"/>
      <c r="BW603" s="421"/>
    </row>
    <row r="604" ht="15.0" customHeight="1">
      <c r="A604" s="634"/>
      <c r="B604" s="421" t="str">
        <f>IF(ISTEXT(A604),SUMIF('Production Calendar'!$F$3:$F$171,'Garden Layout (to copy)'!$A604,'Production Calendar'!$G$3:$G$171),"")</f>
        <v/>
      </c>
      <c r="C604" s="656" t="str">
        <f t="shared" si="1"/>
        <v/>
      </c>
      <c r="D604" s="657" t="str">
        <f t="array" ref="D604">IF(ISBLANK(A604),"",XLOOKUP($A604,'Codified Game Plan'!$E$3:$E$477,'Codified Game Plan'!$G$3:$G$477,0))</f>
        <v/>
      </c>
      <c r="E604" s="657" t="str">
        <f>IF(ISBLANK(A604),"",MAXIFS('Codified Game Plan'!$I$3:$I$477,'Codified Game Plan'!$E$3:$E$477,A604))</f>
        <v/>
      </c>
      <c r="F604" s="658" t="str">
        <f t="shared" si="2"/>
        <v>      - </v>
      </c>
      <c r="G604" s="421"/>
      <c r="H604" s="421"/>
      <c r="I604" s="421"/>
      <c r="J604" s="421"/>
      <c r="K604" s="421"/>
      <c r="L604" s="421"/>
      <c r="M604" s="421"/>
      <c r="N604" s="421"/>
      <c r="O604" s="421"/>
      <c r="P604" s="421"/>
      <c r="Q604" s="421"/>
      <c r="R604" s="421"/>
      <c r="S604" s="421"/>
      <c r="T604" s="421"/>
      <c r="U604" s="689"/>
      <c r="V604" s="689"/>
      <c r="W604" s="689"/>
      <c r="X604" s="689"/>
      <c r="Y604" s="689"/>
      <c r="Z604" s="689"/>
      <c r="AA604" s="689"/>
      <c r="AB604" s="689"/>
      <c r="AC604" s="689"/>
      <c r="AD604" s="689"/>
      <c r="AE604" s="689"/>
      <c r="AF604" s="689"/>
      <c r="AG604" s="689"/>
      <c r="AH604" s="689"/>
      <c r="AI604" s="689"/>
      <c r="AJ604" s="689"/>
      <c r="AK604" s="689"/>
      <c r="AL604" s="689"/>
      <c r="AM604" s="689"/>
      <c r="AN604" s="689"/>
      <c r="AO604" s="689"/>
      <c r="AP604" s="689"/>
      <c r="AQ604" s="689"/>
      <c r="AR604" s="689"/>
      <c r="AS604" s="689"/>
      <c r="AT604" s="689"/>
      <c r="AU604" s="689"/>
      <c r="AV604" s="689"/>
      <c r="AW604" s="689"/>
      <c r="AX604" s="689"/>
      <c r="AY604" s="689"/>
      <c r="AZ604" s="689"/>
      <c r="BA604" s="689"/>
      <c r="BB604" s="689"/>
      <c r="BC604" s="689"/>
      <c r="BD604" s="689"/>
      <c r="BE604" s="689"/>
      <c r="BF604" s="689"/>
      <c r="BG604" s="689"/>
      <c r="BH604" s="689"/>
      <c r="BI604" s="689"/>
      <c r="BJ604" s="689"/>
      <c r="BK604" s="689"/>
      <c r="BL604" s="689"/>
      <c r="BM604" s="689"/>
      <c r="BN604" s="689"/>
      <c r="BO604" s="689"/>
      <c r="BP604" s="689"/>
      <c r="BQ604" s="689"/>
      <c r="BR604" s="689"/>
      <c r="BS604" s="689"/>
      <c r="BT604" s="689"/>
      <c r="BU604" s="689"/>
      <c r="BV604" s="689"/>
      <c r="BW604" s="421"/>
    </row>
    <row r="605" ht="15.0" customHeight="1">
      <c r="A605" s="634"/>
      <c r="B605" s="421" t="str">
        <f>IF(ISTEXT(A605),SUMIF('Production Calendar'!$F$3:$F$171,'Garden Layout (to copy)'!$A605,'Production Calendar'!$G$3:$G$171),"")</f>
        <v/>
      </c>
      <c r="C605" s="656" t="str">
        <f t="shared" si="1"/>
        <v/>
      </c>
      <c r="D605" s="657" t="str">
        <f t="array" ref="D605">IF(ISBLANK(A605),"",XLOOKUP($A605,'Codified Game Plan'!$E$3:$E$477,'Codified Game Plan'!$G$3:$G$477,0))</f>
        <v/>
      </c>
      <c r="E605" s="657" t="str">
        <f>IF(ISBLANK(A605),"",MAXIFS('Codified Game Plan'!$I$3:$I$477,'Codified Game Plan'!$E$3:$E$477,A605))</f>
        <v/>
      </c>
      <c r="F605" s="658" t="str">
        <f t="shared" si="2"/>
        <v>      - </v>
      </c>
      <c r="G605" s="421"/>
      <c r="H605" s="421"/>
      <c r="I605" s="421"/>
      <c r="J605" s="421"/>
      <c r="K605" s="421"/>
      <c r="L605" s="421"/>
      <c r="M605" s="421"/>
      <c r="N605" s="421"/>
      <c r="O605" s="421"/>
      <c r="P605" s="421"/>
      <c r="Q605" s="421"/>
      <c r="R605" s="421"/>
      <c r="S605" s="421"/>
      <c r="T605" s="421"/>
      <c r="U605" s="689"/>
      <c r="V605" s="689"/>
      <c r="W605" s="689"/>
      <c r="X605" s="689"/>
      <c r="Y605" s="689"/>
      <c r="Z605" s="689"/>
      <c r="AA605" s="689"/>
      <c r="AB605" s="689"/>
      <c r="AC605" s="689"/>
      <c r="AD605" s="689"/>
      <c r="AE605" s="689"/>
      <c r="AF605" s="689"/>
      <c r="AG605" s="689"/>
      <c r="AH605" s="689"/>
      <c r="AI605" s="689"/>
      <c r="AJ605" s="689"/>
      <c r="AK605" s="689"/>
      <c r="AL605" s="689"/>
      <c r="AM605" s="689"/>
      <c r="AN605" s="689"/>
      <c r="AO605" s="689"/>
      <c r="AP605" s="689"/>
      <c r="AQ605" s="689"/>
      <c r="AR605" s="689"/>
      <c r="AS605" s="689"/>
      <c r="AT605" s="689"/>
      <c r="AU605" s="689"/>
      <c r="AV605" s="689"/>
      <c r="AW605" s="689"/>
      <c r="AX605" s="689"/>
      <c r="AY605" s="689"/>
      <c r="AZ605" s="689"/>
      <c r="BA605" s="689"/>
      <c r="BB605" s="689"/>
      <c r="BC605" s="689"/>
      <c r="BD605" s="689"/>
      <c r="BE605" s="689"/>
      <c r="BF605" s="689"/>
      <c r="BG605" s="689"/>
      <c r="BH605" s="689"/>
      <c r="BI605" s="689"/>
      <c r="BJ605" s="689"/>
      <c r="BK605" s="689"/>
      <c r="BL605" s="689"/>
      <c r="BM605" s="689"/>
      <c r="BN605" s="689"/>
      <c r="BO605" s="689"/>
      <c r="BP605" s="689"/>
      <c r="BQ605" s="689"/>
      <c r="BR605" s="689"/>
      <c r="BS605" s="689"/>
      <c r="BT605" s="689"/>
      <c r="BU605" s="689"/>
      <c r="BV605" s="689"/>
      <c r="BW605" s="421"/>
    </row>
    <row r="606" ht="15.0" customHeight="1">
      <c r="A606" s="634"/>
      <c r="B606" s="421" t="str">
        <f>IF(ISTEXT(A606),SUMIF('Production Calendar'!$F$3:$F$171,'Garden Layout (to copy)'!$A606,'Production Calendar'!$G$3:$G$171),"")</f>
        <v/>
      </c>
      <c r="C606" s="656" t="str">
        <f t="shared" si="1"/>
        <v/>
      </c>
      <c r="D606" s="657" t="str">
        <f t="array" ref="D606">IF(ISBLANK(A606),"",XLOOKUP($A606,'Codified Game Plan'!$E$3:$E$477,'Codified Game Plan'!$G$3:$G$477,0))</f>
        <v/>
      </c>
      <c r="E606" s="657" t="str">
        <f>IF(ISBLANK(A606),"",MAXIFS('Codified Game Plan'!$I$3:$I$477,'Codified Game Plan'!$E$3:$E$477,A606))</f>
        <v/>
      </c>
      <c r="F606" s="658" t="str">
        <f t="shared" si="2"/>
        <v>      - </v>
      </c>
      <c r="G606" s="421"/>
      <c r="H606" s="421"/>
      <c r="I606" s="421"/>
      <c r="J606" s="421"/>
      <c r="K606" s="421"/>
      <c r="L606" s="421"/>
      <c r="M606" s="421"/>
      <c r="N606" s="421"/>
      <c r="O606" s="421"/>
      <c r="P606" s="421"/>
      <c r="Q606" s="421"/>
      <c r="R606" s="421"/>
      <c r="S606" s="421"/>
      <c r="T606" s="421"/>
      <c r="U606" s="689"/>
      <c r="V606" s="689"/>
      <c r="W606" s="689"/>
      <c r="X606" s="689"/>
      <c r="Y606" s="689"/>
      <c r="Z606" s="689"/>
      <c r="AA606" s="689"/>
      <c r="AB606" s="689"/>
      <c r="AC606" s="689"/>
      <c r="AD606" s="689"/>
      <c r="AE606" s="689"/>
      <c r="AF606" s="689"/>
      <c r="AG606" s="689"/>
      <c r="AH606" s="689"/>
      <c r="AI606" s="689"/>
      <c r="AJ606" s="689"/>
      <c r="AK606" s="689"/>
      <c r="AL606" s="689"/>
      <c r="AM606" s="689"/>
      <c r="AN606" s="689"/>
      <c r="AO606" s="689"/>
      <c r="AP606" s="689"/>
      <c r="AQ606" s="689"/>
      <c r="AR606" s="689"/>
      <c r="AS606" s="689"/>
      <c r="AT606" s="689"/>
      <c r="AU606" s="689"/>
      <c r="AV606" s="689"/>
      <c r="AW606" s="689"/>
      <c r="AX606" s="689"/>
      <c r="AY606" s="689"/>
      <c r="AZ606" s="689"/>
      <c r="BA606" s="689"/>
      <c r="BB606" s="689"/>
      <c r="BC606" s="689"/>
      <c r="BD606" s="689"/>
      <c r="BE606" s="689"/>
      <c r="BF606" s="689"/>
      <c r="BG606" s="689"/>
      <c r="BH606" s="689"/>
      <c r="BI606" s="689"/>
      <c r="BJ606" s="689"/>
      <c r="BK606" s="689"/>
      <c r="BL606" s="689"/>
      <c r="BM606" s="689"/>
      <c r="BN606" s="689"/>
      <c r="BO606" s="689"/>
      <c r="BP606" s="689"/>
      <c r="BQ606" s="689"/>
      <c r="BR606" s="689"/>
      <c r="BS606" s="689"/>
      <c r="BT606" s="689"/>
      <c r="BU606" s="689"/>
      <c r="BV606" s="689"/>
      <c r="BW606" s="421"/>
    </row>
    <row r="607" ht="15.0" customHeight="1">
      <c r="A607" s="634"/>
      <c r="B607" s="421" t="str">
        <f>IF(ISTEXT(A607),SUMIF('Production Calendar'!$F$3:$F$171,'Garden Layout (to copy)'!$A607,'Production Calendar'!$G$3:$G$171),"")</f>
        <v/>
      </c>
      <c r="C607" s="656" t="str">
        <f t="shared" si="1"/>
        <v/>
      </c>
      <c r="D607" s="657" t="str">
        <f t="array" ref="D607">IF(ISBLANK(A607),"",XLOOKUP($A607,'Codified Game Plan'!$E$3:$E$477,'Codified Game Plan'!$G$3:$G$477,0))</f>
        <v/>
      </c>
      <c r="E607" s="657" t="str">
        <f>IF(ISBLANK(A607),"",MAXIFS('Codified Game Plan'!$I$3:$I$477,'Codified Game Plan'!$E$3:$E$477,A607))</f>
        <v/>
      </c>
      <c r="F607" s="658" t="str">
        <f t="shared" si="2"/>
        <v>      - </v>
      </c>
      <c r="G607" s="421"/>
      <c r="H607" s="421"/>
      <c r="I607" s="421"/>
      <c r="J607" s="421"/>
      <c r="K607" s="421"/>
      <c r="L607" s="421"/>
      <c r="M607" s="421"/>
      <c r="N607" s="421"/>
      <c r="O607" s="421"/>
      <c r="P607" s="421"/>
      <c r="Q607" s="421"/>
      <c r="R607" s="421"/>
      <c r="S607" s="421"/>
      <c r="T607" s="421"/>
      <c r="U607" s="689"/>
      <c r="V607" s="689"/>
      <c r="W607" s="689"/>
      <c r="X607" s="689"/>
      <c r="Y607" s="689"/>
      <c r="Z607" s="689"/>
      <c r="AA607" s="689"/>
      <c r="AB607" s="689"/>
      <c r="AC607" s="689"/>
      <c r="AD607" s="689"/>
      <c r="AE607" s="689"/>
      <c r="AF607" s="689"/>
      <c r="AG607" s="689"/>
      <c r="AH607" s="689"/>
      <c r="AI607" s="689"/>
      <c r="AJ607" s="689"/>
      <c r="AK607" s="689"/>
      <c r="AL607" s="689"/>
      <c r="AM607" s="689"/>
      <c r="AN607" s="689"/>
      <c r="AO607" s="689"/>
      <c r="AP607" s="689"/>
      <c r="AQ607" s="689"/>
      <c r="AR607" s="689"/>
      <c r="AS607" s="689"/>
      <c r="AT607" s="689"/>
      <c r="AU607" s="689"/>
      <c r="AV607" s="689"/>
      <c r="AW607" s="689"/>
      <c r="AX607" s="689"/>
      <c r="AY607" s="689"/>
      <c r="AZ607" s="689"/>
      <c r="BA607" s="689"/>
      <c r="BB607" s="689"/>
      <c r="BC607" s="689"/>
      <c r="BD607" s="689"/>
      <c r="BE607" s="689"/>
      <c r="BF607" s="689"/>
      <c r="BG607" s="689"/>
      <c r="BH607" s="689"/>
      <c r="BI607" s="689"/>
      <c r="BJ607" s="689"/>
      <c r="BK607" s="689"/>
      <c r="BL607" s="689"/>
      <c r="BM607" s="689"/>
      <c r="BN607" s="689"/>
      <c r="BO607" s="689"/>
      <c r="BP607" s="689"/>
      <c r="BQ607" s="689"/>
      <c r="BR607" s="689"/>
      <c r="BS607" s="689"/>
      <c r="BT607" s="689"/>
      <c r="BU607" s="689"/>
      <c r="BV607" s="689"/>
      <c r="BW607" s="421"/>
    </row>
    <row r="608" ht="15.0" customHeight="1">
      <c r="A608" s="634"/>
      <c r="B608" s="421" t="str">
        <f>IF(ISTEXT(A608),SUMIF('Production Calendar'!$F$3:$F$171,'Garden Layout (to copy)'!$A608,'Production Calendar'!$G$3:$G$171),"")</f>
        <v/>
      </c>
      <c r="C608" s="656" t="str">
        <f t="shared" si="1"/>
        <v/>
      </c>
      <c r="D608" s="657" t="str">
        <f t="array" ref="D608">IF(ISBLANK(A608),"",XLOOKUP($A608,'Codified Game Plan'!$E$3:$E$477,'Codified Game Plan'!$G$3:$G$477,0))</f>
        <v/>
      </c>
      <c r="E608" s="657" t="str">
        <f>IF(ISBLANK(A608),"",MAXIFS('Codified Game Plan'!$I$3:$I$477,'Codified Game Plan'!$E$3:$E$477,A608))</f>
        <v/>
      </c>
      <c r="F608" s="658" t="str">
        <f t="shared" si="2"/>
        <v>      - </v>
      </c>
      <c r="G608" s="421"/>
      <c r="H608" s="421"/>
      <c r="I608" s="421"/>
      <c r="J608" s="421"/>
      <c r="K608" s="421"/>
      <c r="L608" s="421"/>
      <c r="M608" s="421"/>
      <c r="N608" s="421"/>
      <c r="O608" s="421"/>
      <c r="P608" s="421"/>
      <c r="Q608" s="421"/>
      <c r="R608" s="421"/>
      <c r="S608" s="421"/>
      <c r="T608" s="421"/>
      <c r="U608" s="689"/>
      <c r="V608" s="689"/>
      <c r="W608" s="689"/>
      <c r="X608" s="689"/>
      <c r="Y608" s="689"/>
      <c r="Z608" s="689"/>
      <c r="AA608" s="689"/>
      <c r="AB608" s="689"/>
      <c r="AC608" s="689"/>
      <c r="AD608" s="689"/>
      <c r="AE608" s="689"/>
      <c r="AF608" s="689"/>
      <c r="AG608" s="689"/>
      <c r="AH608" s="689"/>
      <c r="AI608" s="689"/>
      <c r="AJ608" s="689"/>
      <c r="AK608" s="689"/>
      <c r="AL608" s="689"/>
      <c r="AM608" s="689"/>
      <c r="AN608" s="689"/>
      <c r="AO608" s="689"/>
      <c r="AP608" s="689"/>
      <c r="AQ608" s="689"/>
      <c r="AR608" s="689"/>
      <c r="AS608" s="689"/>
      <c r="AT608" s="689"/>
      <c r="AU608" s="689"/>
      <c r="AV608" s="689"/>
      <c r="AW608" s="689"/>
      <c r="AX608" s="689"/>
      <c r="AY608" s="689"/>
      <c r="AZ608" s="689"/>
      <c r="BA608" s="689"/>
      <c r="BB608" s="689"/>
      <c r="BC608" s="689"/>
      <c r="BD608" s="689"/>
      <c r="BE608" s="689"/>
      <c r="BF608" s="689"/>
      <c r="BG608" s="689"/>
      <c r="BH608" s="689"/>
      <c r="BI608" s="689"/>
      <c r="BJ608" s="689"/>
      <c r="BK608" s="689"/>
      <c r="BL608" s="689"/>
      <c r="BM608" s="689"/>
      <c r="BN608" s="689"/>
      <c r="BO608" s="689"/>
      <c r="BP608" s="689"/>
      <c r="BQ608" s="689"/>
      <c r="BR608" s="689"/>
      <c r="BS608" s="689"/>
      <c r="BT608" s="689"/>
      <c r="BU608" s="689"/>
      <c r="BV608" s="689"/>
      <c r="BW608" s="421"/>
    </row>
    <row r="609" ht="15.0" customHeight="1">
      <c r="A609" s="634"/>
      <c r="B609" s="421" t="str">
        <f>IF(ISTEXT(A609),SUMIF('Production Calendar'!$F$3:$F$171,'Garden Layout (to copy)'!$A609,'Production Calendar'!$G$3:$G$171),"")</f>
        <v/>
      </c>
      <c r="C609" s="656" t="str">
        <f t="shared" si="1"/>
        <v/>
      </c>
      <c r="D609" s="657" t="str">
        <f t="array" ref="D609">IF(ISBLANK(A609),"",XLOOKUP($A609,'Codified Game Plan'!$E$3:$E$477,'Codified Game Plan'!$G$3:$G$477,0))</f>
        <v/>
      </c>
      <c r="E609" s="657" t="str">
        <f>IF(ISBLANK(A609),"",MAXIFS('Codified Game Plan'!$I$3:$I$477,'Codified Game Plan'!$E$3:$E$477,A609))</f>
        <v/>
      </c>
      <c r="F609" s="658" t="str">
        <f t="shared" si="2"/>
        <v>      - </v>
      </c>
      <c r="G609" s="421"/>
      <c r="H609" s="421"/>
      <c r="I609" s="421"/>
      <c r="J609" s="421"/>
      <c r="K609" s="421"/>
      <c r="L609" s="421"/>
      <c r="M609" s="421"/>
      <c r="N609" s="421"/>
      <c r="O609" s="421"/>
      <c r="P609" s="421"/>
      <c r="Q609" s="421"/>
      <c r="R609" s="421"/>
      <c r="S609" s="421"/>
      <c r="T609" s="421"/>
      <c r="U609" s="689"/>
      <c r="V609" s="689"/>
      <c r="W609" s="689"/>
      <c r="X609" s="689"/>
      <c r="Y609" s="689"/>
      <c r="Z609" s="689"/>
      <c r="AA609" s="689"/>
      <c r="AB609" s="689"/>
      <c r="AC609" s="689"/>
      <c r="AD609" s="689"/>
      <c r="AE609" s="689"/>
      <c r="AF609" s="689"/>
      <c r="AG609" s="689"/>
      <c r="AH609" s="689"/>
      <c r="AI609" s="689"/>
      <c r="AJ609" s="689"/>
      <c r="AK609" s="689"/>
      <c r="AL609" s="689"/>
      <c r="AM609" s="689"/>
      <c r="AN609" s="689"/>
      <c r="AO609" s="689"/>
      <c r="AP609" s="689"/>
      <c r="AQ609" s="689"/>
      <c r="AR609" s="689"/>
      <c r="AS609" s="689"/>
      <c r="AT609" s="689"/>
      <c r="AU609" s="689"/>
      <c r="AV609" s="689"/>
      <c r="AW609" s="689"/>
      <c r="AX609" s="689"/>
      <c r="AY609" s="689"/>
      <c r="AZ609" s="689"/>
      <c r="BA609" s="689"/>
      <c r="BB609" s="689"/>
      <c r="BC609" s="689"/>
      <c r="BD609" s="689"/>
      <c r="BE609" s="689"/>
      <c r="BF609" s="689"/>
      <c r="BG609" s="689"/>
      <c r="BH609" s="689"/>
      <c r="BI609" s="689"/>
      <c r="BJ609" s="689"/>
      <c r="BK609" s="689"/>
      <c r="BL609" s="689"/>
      <c r="BM609" s="689"/>
      <c r="BN609" s="689"/>
      <c r="BO609" s="689"/>
      <c r="BP609" s="689"/>
      <c r="BQ609" s="689"/>
      <c r="BR609" s="689"/>
      <c r="BS609" s="689"/>
      <c r="BT609" s="689"/>
      <c r="BU609" s="689"/>
      <c r="BV609" s="689"/>
      <c r="BW609" s="421"/>
    </row>
    <row r="610" ht="15.0" customHeight="1">
      <c r="A610" s="634"/>
      <c r="B610" s="421" t="str">
        <f>IF(ISTEXT(A610),SUMIF('Production Calendar'!$F$3:$F$171,'Garden Layout (to copy)'!$A610,'Production Calendar'!$G$3:$G$171),"")</f>
        <v/>
      </c>
      <c r="C610" s="656" t="str">
        <f t="shared" si="1"/>
        <v/>
      </c>
      <c r="D610" s="657" t="str">
        <f t="array" ref="D610">IF(ISBLANK(A610),"",XLOOKUP($A610,'Codified Game Plan'!$E$3:$E$477,'Codified Game Plan'!$G$3:$G$477,0))</f>
        <v/>
      </c>
      <c r="E610" s="657" t="str">
        <f>IF(ISBLANK(A610),"",MAXIFS('Codified Game Plan'!$I$3:$I$477,'Codified Game Plan'!$E$3:$E$477,A610))</f>
        <v/>
      </c>
      <c r="F610" s="658" t="str">
        <f t="shared" si="2"/>
        <v>      - </v>
      </c>
      <c r="G610" s="421"/>
      <c r="H610" s="421"/>
      <c r="I610" s="421"/>
      <c r="J610" s="421"/>
      <c r="K610" s="421"/>
      <c r="L610" s="421"/>
      <c r="M610" s="421"/>
      <c r="N610" s="421"/>
      <c r="O610" s="421"/>
      <c r="P610" s="421"/>
      <c r="Q610" s="421"/>
      <c r="R610" s="421"/>
      <c r="S610" s="421"/>
      <c r="T610" s="421"/>
      <c r="U610" s="689"/>
      <c r="V610" s="689"/>
      <c r="W610" s="689"/>
      <c r="X610" s="689"/>
      <c r="Y610" s="689"/>
      <c r="Z610" s="689"/>
      <c r="AA610" s="689"/>
      <c r="AB610" s="689"/>
      <c r="AC610" s="689"/>
      <c r="AD610" s="689"/>
      <c r="AE610" s="689"/>
      <c r="AF610" s="689"/>
      <c r="AG610" s="689"/>
      <c r="AH610" s="689"/>
      <c r="AI610" s="689"/>
      <c r="AJ610" s="689"/>
      <c r="AK610" s="689"/>
      <c r="AL610" s="689"/>
      <c r="AM610" s="689"/>
      <c r="AN610" s="689"/>
      <c r="AO610" s="689"/>
      <c r="AP610" s="689"/>
      <c r="AQ610" s="689"/>
      <c r="AR610" s="689"/>
      <c r="AS610" s="689"/>
      <c r="AT610" s="689"/>
      <c r="AU610" s="689"/>
      <c r="AV610" s="689"/>
      <c r="AW610" s="689"/>
      <c r="AX610" s="689"/>
      <c r="AY610" s="689"/>
      <c r="AZ610" s="689"/>
      <c r="BA610" s="689"/>
      <c r="BB610" s="689"/>
      <c r="BC610" s="689"/>
      <c r="BD610" s="689"/>
      <c r="BE610" s="689"/>
      <c r="BF610" s="689"/>
      <c r="BG610" s="689"/>
      <c r="BH610" s="689"/>
      <c r="BI610" s="689"/>
      <c r="BJ610" s="689"/>
      <c r="BK610" s="689"/>
      <c r="BL610" s="689"/>
      <c r="BM610" s="689"/>
      <c r="BN610" s="689"/>
      <c r="BO610" s="689"/>
      <c r="BP610" s="689"/>
      <c r="BQ610" s="689"/>
      <c r="BR610" s="689"/>
      <c r="BS610" s="689"/>
      <c r="BT610" s="689"/>
      <c r="BU610" s="689"/>
      <c r="BV610" s="689"/>
      <c r="BW610" s="421"/>
    </row>
    <row r="611" ht="15.0" customHeight="1">
      <c r="A611" s="634"/>
      <c r="B611" s="421" t="str">
        <f>IF(ISTEXT(A611),SUMIF('Production Calendar'!$F$3:$F$171,'Garden Layout (to copy)'!$A611,'Production Calendar'!$G$3:$G$171),"")</f>
        <v/>
      </c>
      <c r="C611" s="656" t="str">
        <f t="shared" si="1"/>
        <v/>
      </c>
      <c r="D611" s="657" t="str">
        <f t="array" ref="D611">IF(ISBLANK(A611),"",XLOOKUP($A611,'Codified Game Plan'!$E$3:$E$477,'Codified Game Plan'!$G$3:$G$477,0))</f>
        <v/>
      </c>
      <c r="E611" s="657" t="str">
        <f>IF(ISBLANK(A611),"",MAXIFS('Codified Game Plan'!$I$3:$I$477,'Codified Game Plan'!$E$3:$E$477,A611))</f>
        <v/>
      </c>
      <c r="F611" s="658" t="str">
        <f t="shared" si="2"/>
        <v>      - </v>
      </c>
      <c r="G611" s="421"/>
      <c r="H611" s="421"/>
      <c r="I611" s="421"/>
      <c r="J611" s="421"/>
      <c r="K611" s="421"/>
      <c r="L611" s="421"/>
      <c r="M611" s="421"/>
      <c r="N611" s="421"/>
      <c r="O611" s="421"/>
      <c r="P611" s="421"/>
      <c r="Q611" s="421"/>
      <c r="R611" s="421"/>
      <c r="S611" s="421"/>
      <c r="T611" s="421"/>
      <c r="U611" s="689"/>
      <c r="V611" s="689"/>
      <c r="W611" s="689"/>
      <c r="X611" s="689"/>
      <c r="Y611" s="689"/>
      <c r="Z611" s="689"/>
      <c r="AA611" s="689"/>
      <c r="AB611" s="689"/>
      <c r="AC611" s="689"/>
      <c r="AD611" s="689"/>
      <c r="AE611" s="689"/>
      <c r="AF611" s="689"/>
      <c r="AG611" s="689"/>
      <c r="AH611" s="689"/>
      <c r="AI611" s="689"/>
      <c r="AJ611" s="689"/>
      <c r="AK611" s="689"/>
      <c r="AL611" s="689"/>
      <c r="AM611" s="689"/>
      <c r="AN611" s="689"/>
      <c r="AO611" s="689"/>
      <c r="AP611" s="689"/>
      <c r="AQ611" s="689"/>
      <c r="AR611" s="689"/>
      <c r="AS611" s="689"/>
      <c r="AT611" s="689"/>
      <c r="AU611" s="689"/>
      <c r="AV611" s="689"/>
      <c r="AW611" s="689"/>
      <c r="AX611" s="689"/>
      <c r="AY611" s="689"/>
      <c r="AZ611" s="689"/>
      <c r="BA611" s="689"/>
      <c r="BB611" s="689"/>
      <c r="BC611" s="689"/>
      <c r="BD611" s="689"/>
      <c r="BE611" s="689"/>
      <c r="BF611" s="689"/>
      <c r="BG611" s="689"/>
      <c r="BH611" s="689"/>
      <c r="BI611" s="689"/>
      <c r="BJ611" s="689"/>
      <c r="BK611" s="689"/>
      <c r="BL611" s="689"/>
      <c r="BM611" s="689"/>
      <c r="BN611" s="689"/>
      <c r="BO611" s="689"/>
      <c r="BP611" s="689"/>
      <c r="BQ611" s="689"/>
      <c r="BR611" s="689"/>
      <c r="BS611" s="689"/>
      <c r="BT611" s="689"/>
      <c r="BU611" s="689"/>
      <c r="BV611" s="689"/>
      <c r="BW611" s="421"/>
    </row>
    <row r="612" ht="15.0" customHeight="1">
      <c r="A612" s="634"/>
      <c r="B612" s="421" t="str">
        <f>IF(ISTEXT(A612),SUMIF('Production Calendar'!$F$3:$F$171,'Garden Layout (to copy)'!$A612,'Production Calendar'!$G$3:$G$171),"")</f>
        <v/>
      </c>
      <c r="C612" s="656" t="str">
        <f t="shared" si="1"/>
        <v/>
      </c>
      <c r="D612" s="657" t="str">
        <f t="array" ref="D612">IF(ISBLANK(A612),"",XLOOKUP($A612,'Codified Game Plan'!$E$3:$E$477,'Codified Game Plan'!$G$3:$G$477,0))</f>
        <v/>
      </c>
      <c r="E612" s="657" t="str">
        <f>IF(ISBLANK(A612),"",MAXIFS('Codified Game Plan'!$I$3:$I$477,'Codified Game Plan'!$E$3:$E$477,A612))</f>
        <v/>
      </c>
      <c r="F612" s="658" t="str">
        <f t="shared" si="2"/>
        <v>      - </v>
      </c>
      <c r="G612" s="421"/>
      <c r="H612" s="421"/>
      <c r="I612" s="421"/>
      <c r="J612" s="421"/>
      <c r="K612" s="421"/>
      <c r="L612" s="421"/>
      <c r="M612" s="421"/>
      <c r="N612" s="421"/>
      <c r="O612" s="421"/>
      <c r="P612" s="421"/>
      <c r="Q612" s="421"/>
      <c r="R612" s="421"/>
      <c r="S612" s="421"/>
      <c r="T612" s="421"/>
      <c r="U612" s="689"/>
      <c r="V612" s="689"/>
      <c r="W612" s="689"/>
      <c r="X612" s="689"/>
      <c r="Y612" s="689"/>
      <c r="Z612" s="689"/>
      <c r="AA612" s="689"/>
      <c r="AB612" s="689"/>
      <c r="AC612" s="689"/>
      <c r="AD612" s="689"/>
      <c r="AE612" s="689"/>
      <c r="AF612" s="689"/>
      <c r="AG612" s="689"/>
      <c r="AH612" s="689"/>
      <c r="AI612" s="689"/>
      <c r="AJ612" s="689"/>
      <c r="AK612" s="689"/>
      <c r="AL612" s="689"/>
      <c r="AM612" s="689"/>
      <c r="AN612" s="689"/>
      <c r="AO612" s="689"/>
      <c r="AP612" s="689"/>
      <c r="AQ612" s="689"/>
      <c r="AR612" s="689"/>
      <c r="AS612" s="689"/>
      <c r="AT612" s="689"/>
      <c r="AU612" s="689"/>
      <c r="AV612" s="689"/>
      <c r="AW612" s="689"/>
      <c r="AX612" s="689"/>
      <c r="AY612" s="689"/>
      <c r="AZ612" s="689"/>
      <c r="BA612" s="689"/>
      <c r="BB612" s="689"/>
      <c r="BC612" s="689"/>
      <c r="BD612" s="689"/>
      <c r="BE612" s="689"/>
      <c r="BF612" s="689"/>
      <c r="BG612" s="689"/>
      <c r="BH612" s="689"/>
      <c r="BI612" s="689"/>
      <c r="BJ612" s="689"/>
      <c r="BK612" s="689"/>
      <c r="BL612" s="689"/>
      <c r="BM612" s="689"/>
      <c r="BN612" s="689"/>
      <c r="BO612" s="689"/>
      <c r="BP612" s="689"/>
      <c r="BQ612" s="689"/>
      <c r="BR612" s="689"/>
      <c r="BS612" s="689"/>
      <c r="BT612" s="689"/>
      <c r="BU612" s="689"/>
      <c r="BV612" s="689"/>
      <c r="BW612" s="421"/>
    </row>
    <row r="613" ht="15.0" customHeight="1">
      <c r="A613" s="634"/>
      <c r="B613" s="421" t="str">
        <f>IF(ISTEXT(A613),SUMIF('Production Calendar'!$F$3:$F$171,'Garden Layout (to copy)'!$A613,'Production Calendar'!$G$3:$G$171),"")</f>
        <v/>
      </c>
      <c r="C613" s="656" t="str">
        <f t="shared" si="1"/>
        <v/>
      </c>
      <c r="D613" s="657" t="str">
        <f t="array" ref="D613">IF(ISBLANK(A613),"",XLOOKUP($A613,'Codified Game Plan'!$E$3:$E$477,'Codified Game Plan'!$G$3:$G$477,0))</f>
        <v/>
      </c>
      <c r="E613" s="657" t="str">
        <f>IF(ISBLANK(A613),"",MAXIFS('Codified Game Plan'!$I$3:$I$477,'Codified Game Plan'!$E$3:$E$477,A613))</f>
        <v/>
      </c>
      <c r="F613" s="658" t="str">
        <f t="shared" si="2"/>
        <v>      - </v>
      </c>
      <c r="G613" s="421"/>
      <c r="H613" s="421"/>
      <c r="I613" s="421"/>
      <c r="J613" s="421"/>
      <c r="K613" s="421"/>
      <c r="L613" s="421"/>
      <c r="M613" s="421"/>
      <c r="N613" s="421"/>
      <c r="O613" s="421"/>
      <c r="P613" s="421"/>
      <c r="Q613" s="421"/>
      <c r="R613" s="421"/>
      <c r="S613" s="421"/>
      <c r="T613" s="421"/>
      <c r="U613" s="689"/>
      <c r="V613" s="689"/>
      <c r="W613" s="689"/>
      <c r="X613" s="689"/>
      <c r="Y613" s="689"/>
      <c r="Z613" s="689"/>
      <c r="AA613" s="689"/>
      <c r="AB613" s="689"/>
      <c r="AC613" s="689"/>
      <c r="AD613" s="689"/>
      <c r="AE613" s="689"/>
      <c r="AF613" s="689"/>
      <c r="AG613" s="689"/>
      <c r="AH613" s="689"/>
      <c r="AI613" s="689"/>
      <c r="AJ613" s="689"/>
      <c r="AK613" s="689"/>
      <c r="AL613" s="689"/>
      <c r="AM613" s="689"/>
      <c r="AN613" s="689"/>
      <c r="AO613" s="689"/>
      <c r="AP613" s="689"/>
      <c r="AQ613" s="689"/>
      <c r="AR613" s="689"/>
      <c r="AS613" s="689"/>
      <c r="AT613" s="689"/>
      <c r="AU613" s="689"/>
      <c r="AV613" s="689"/>
      <c r="AW613" s="689"/>
      <c r="AX613" s="689"/>
      <c r="AY613" s="689"/>
      <c r="AZ613" s="689"/>
      <c r="BA613" s="689"/>
      <c r="BB613" s="689"/>
      <c r="BC613" s="689"/>
      <c r="BD613" s="689"/>
      <c r="BE613" s="689"/>
      <c r="BF613" s="689"/>
      <c r="BG613" s="689"/>
      <c r="BH613" s="689"/>
      <c r="BI613" s="689"/>
      <c r="BJ613" s="689"/>
      <c r="BK613" s="689"/>
      <c r="BL613" s="689"/>
      <c r="BM613" s="689"/>
      <c r="BN613" s="689"/>
      <c r="BO613" s="689"/>
      <c r="BP613" s="689"/>
      <c r="BQ613" s="689"/>
      <c r="BR613" s="689"/>
      <c r="BS613" s="689"/>
      <c r="BT613" s="689"/>
      <c r="BU613" s="689"/>
      <c r="BV613" s="689"/>
      <c r="BW613" s="421"/>
    </row>
    <row r="614" ht="15.0" customHeight="1">
      <c r="A614" s="634"/>
      <c r="B614" s="421" t="str">
        <f>IF(ISTEXT(A614),SUMIF('Production Calendar'!$F$3:$F$171,'Garden Layout (to copy)'!$A614,'Production Calendar'!$G$3:$G$171),"")</f>
        <v/>
      </c>
      <c r="C614" s="656" t="str">
        <f t="shared" si="1"/>
        <v/>
      </c>
      <c r="D614" s="657" t="str">
        <f t="array" ref="D614">IF(ISBLANK(A614),"",XLOOKUP($A614,'Codified Game Plan'!$E$3:$E$477,'Codified Game Plan'!$G$3:$G$477,0))</f>
        <v/>
      </c>
      <c r="E614" s="657" t="str">
        <f>IF(ISBLANK(A614),"",MAXIFS('Codified Game Plan'!$I$3:$I$477,'Codified Game Plan'!$E$3:$E$477,A614))</f>
        <v/>
      </c>
      <c r="F614" s="658" t="str">
        <f t="shared" si="2"/>
        <v>      - </v>
      </c>
      <c r="G614" s="421"/>
      <c r="H614" s="421"/>
      <c r="I614" s="421"/>
      <c r="J614" s="421"/>
      <c r="K614" s="421"/>
      <c r="L614" s="421"/>
      <c r="M614" s="421"/>
      <c r="N614" s="421"/>
      <c r="O614" s="421"/>
      <c r="P614" s="421"/>
      <c r="Q614" s="421"/>
      <c r="R614" s="421"/>
      <c r="S614" s="421"/>
      <c r="T614" s="421"/>
      <c r="U614" s="689"/>
      <c r="V614" s="689"/>
      <c r="W614" s="689"/>
      <c r="X614" s="689"/>
      <c r="Y614" s="689"/>
      <c r="Z614" s="689"/>
      <c r="AA614" s="689"/>
      <c r="AB614" s="689"/>
      <c r="AC614" s="689"/>
      <c r="AD614" s="689"/>
      <c r="AE614" s="689"/>
      <c r="AF614" s="689"/>
      <c r="AG614" s="689"/>
      <c r="AH614" s="689"/>
      <c r="AI614" s="689"/>
      <c r="AJ614" s="689"/>
      <c r="AK614" s="689"/>
      <c r="AL614" s="689"/>
      <c r="AM614" s="689"/>
      <c r="AN614" s="689"/>
      <c r="AO614" s="689"/>
      <c r="AP614" s="689"/>
      <c r="AQ614" s="689"/>
      <c r="AR614" s="689"/>
      <c r="AS614" s="689"/>
      <c r="AT614" s="689"/>
      <c r="AU614" s="689"/>
      <c r="AV614" s="689"/>
      <c r="AW614" s="689"/>
      <c r="AX614" s="689"/>
      <c r="AY614" s="689"/>
      <c r="AZ614" s="689"/>
      <c r="BA614" s="689"/>
      <c r="BB614" s="689"/>
      <c r="BC614" s="689"/>
      <c r="BD614" s="689"/>
      <c r="BE614" s="689"/>
      <c r="BF614" s="689"/>
      <c r="BG614" s="689"/>
      <c r="BH614" s="689"/>
      <c r="BI614" s="689"/>
      <c r="BJ614" s="689"/>
      <c r="BK614" s="689"/>
      <c r="BL614" s="689"/>
      <c r="BM614" s="689"/>
      <c r="BN614" s="689"/>
      <c r="BO614" s="689"/>
      <c r="BP614" s="689"/>
      <c r="BQ614" s="689"/>
      <c r="BR614" s="689"/>
      <c r="BS614" s="689"/>
      <c r="BT614" s="689"/>
      <c r="BU614" s="689"/>
      <c r="BV614" s="689"/>
      <c r="BW614" s="421"/>
    </row>
    <row r="615" ht="15.0" customHeight="1">
      <c r="A615" s="634"/>
      <c r="B615" s="421" t="str">
        <f>IF(ISTEXT(A615),SUMIF('Production Calendar'!$F$3:$F$171,'Garden Layout (to copy)'!$A615,'Production Calendar'!$G$3:$G$171),"")</f>
        <v/>
      </c>
      <c r="C615" s="656" t="str">
        <f t="shared" si="1"/>
        <v/>
      </c>
      <c r="D615" s="657" t="str">
        <f t="array" ref="D615">IF(ISBLANK(A615),"",XLOOKUP($A615,'Codified Game Plan'!$E$3:$E$477,'Codified Game Plan'!$G$3:$G$477,0))</f>
        <v/>
      </c>
      <c r="E615" s="657" t="str">
        <f>IF(ISBLANK(A615),"",MAXIFS('Codified Game Plan'!$I$3:$I$477,'Codified Game Plan'!$E$3:$E$477,A615))</f>
        <v/>
      </c>
      <c r="F615" s="658" t="str">
        <f t="shared" si="2"/>
        <v>      - </v>
      </c>
      <c r="G615" s="421"/>
      <c r="H615" s="421"/>
      <c r="I615" s="421"/>
      <c r="J615" s="421"/>
      <c r="K615" s="421"/>
      <c r="L615" s="421"/>
      <c r="M615" s="421"/>
      <c r="N615" s="421"/>
      <c r="O615" s="421"/>
      <c r="P615" s="421"/>
      <c r="Q615" s="421"/>
      <c r="R615" s="421"/>
      <c r="S615" s="421"/>
      <c r="T615" s="421"/>
      <c r="U615" s="689"/>
      <c r="V615" s="689"/>
      <c r="W615" s="689"/>
      <c r="X615" s="689"/>
      <c r="Y615" s="689"/>
      <c r="Z615" s="689"/>
      <c r="AA615" s="689"/>
      <c r="AB615" s="689"/>
      <c r="AC615" s="689"/>
      <c r="AD615" s="689"/>
      <c r="AE615" s="689"/>
      <c r="AF615" s="689"/>
      <c r="AG615" s="689"/>
      <c r="AH615" s="689"/>
      <c r="AI615" s="689"/>
      <c r="AJ615" s="689"/>
      <c r="AK615" s="689"/>
      <c r="AL615" s="689"/>
      <c r="AM615" s="689"/>
      <c r="AN615" s="689"/>
      <c r="AO615" s="689"/>
      <c r="AP615" s="689"/>
      <c r="AQ615" s="689"/>
      <c r="AR615" s="689"/>
      <c r="AS615" s="689"/>
      <c r="AT615" s="689"/>
      <c r="AU615" s="689"/>
      <c r="AV615" s="689"/>
      <c r="AW615" s="689"/>
      <c r="AX615" s="689"/>
      <c r="AY615" s="689"/>
      <c r="AZ615" s="689"/>
      <c r="BA615" s="689"/>
      <c r="BB615" s="689"/>
      <c r="BC615" s="689"/>
      <c r="BD615" s="689"/>
      <c r="BE615" s="689"/>
      <c r="BF615" s="689"/>
      <c r="BG615" s="689"/>
      <c r="BH615" s="689"/>
      <c r="BI615" s="689"/>
      <c r="BJ615" s="689"/>
      <c r="BK615" s="689"/>
      <c r="BL615" s="689"/>
      <c r="BM615" s="689"/>
      <c r="BN615" s="689"/>
      <c r="BO615" s="689"/>
      <c r="BP615" s="689"/>
      <c r="BQ615" s="689"/>
      <c r="BR615" s="689"/>
      <c r="BS615" s="689"/>
      <c r="BT615" s="689"/>
      <c r="BU615" s="689"/>
      <c r="BV615" s="689"/>
      <c r="BW615" s="421"/>
    </row>
    <row r="616" ht="15.0" customHeight="1">
      <c r="A616" s="634"/>
      <c r="B616" s="421" t="str">
        <f>IF(ISTEXT(A616),SUMIF('Production Calendar'!$F$3:$F$171,'Garden Layout (to copy)'!$A616,'Production Calendar'!$G$3:$G$171),"")</f>
        <v/>
      </c>
      <c r="C616" s="656" t="str">
        <f t="shared" si="1"/>
        <v/>
      </c>
      <c r="D616" s="657" t="str">
        <f t="array" ref="D616">IF(ISBLANK(A616),"",XLOOKUP($A616,'Codified Game Plan'!$E$3:$E$477,'Codified Game Plan'!$G$3:$G$477,0))</f>
        <v/>
      </c>
      <c r="E616" s="657" t="str">
        <f>IF(ISBLANK(A616),"",MAXIFS('Codified Game Plan'!$I$3:$I$477,'Codified Game Plan'!$E$3:$E$477,A616))</f>
        <v/>
      </c>
      <c r="F616" s="658" t="str">
        <f t="shared" si="2"/>
        <v>      - </v>
      </c>
      <c r="G616" s="421"/>
      <c r="H616" s="421"/>
      <c r="I616" s="421"/>
      <c r="J616" s="421"/>
      <c r="K616" s="421"/>
      <c r="L616" s="421"/>
      <c r="M616" s="421"/>
      <c r="N616" s="421"/>
      <c r="O616" s="421"/>
      <c r="P616" s="421"/>
      <c r="Q616" s="421"/>
      <c r="R616" s="421"/>
      <c r="S616" s="421"/>
      <c r="T616" s="421"/>
      <c r="U616" s="689"/>
      <c r="V616" s="689"/>
      <c r="W616" s="689"/>
      <c r="X616" s="689"/>
      <c r="Y616" s="689"/>
      <c r="Z616" s="689"/>
      <c r="AA616" s="689"/>
      <c r="AB616" s="689"/>
      <c r="AC616" s="689"/>
      <c r="AD616" s="689"/>
      <c r="AE616" s="689"/>
      <c r="AF616" s="689"/>
      <c r="AG616" s="689"/>
      <c r="AH616" s="689"/>
      <c r="AI616" s="689"/>
      <c r="AJ616" s="689"/>
      <c r="AK616" s="689"/>
      <c r="AL616" s="689"/>
      <c r="AM616" s="689"/>
      <c r="AN616" s="689"/>
      <c r="AO616" s="689"/>
      <c r="AP616" s="689"/>
      <c r="AQ616" s="689"/>
      <c r="AR616" s="689"/>
      <c r="AS616" s="689"/>
      <c r="AT616" s="689"/>
      <c r="AU616" s="689"/>
      <c r="AV616" s="689"/>
      <c r="AW616" s="689"/>
      <c r="AX616" s="689"/>
      <c r="AY616" s="689"/>
      <c r="AZ616" s="689"/>
      <c r="BA616" s="689"/>
      <c r="BB616" s="689"/>
      <c r="BC616" s="689"/>
      <c r="BD616" s="689"/>
      <c r="BE616" s="689"/>
      <c r="BF616" s="689"/>
      <c r="BG616" s="689"/>
      <c r="BH616" s="689"/>
      <c r="BI616" s="689"/>
      <c r="BJ616" s="689"/>
      <c r="BK616" s="689"/>
      <c r="BL616" s="689"/>
      <c r="BM616" s="689"/>
      <c r="BN616" s="689"/>
      <c r="BO616" s="689"/>
      <c r="BP616" s="689"/>
      <c r="BQ616" s="689"/>
      <c r="BR616" s="689"/>
      <c r="BS616" s="689"/>
      <c r="BT616" s="689"/>
      <c r="BU616" s="689"/>
      <c r="BV616" s="689"/>
      <c r="BW616" s="421"/>
    </row>
    <row r="617" ht="15.0" customHeight="1">
      <c r="A617" s="634"/>
      <c r="B617" s="421" t="str">
        <f>IF(ISTEXT(A617),SUMIF('Production Calendar'!$F$3:$F$171,'Garden Layout (to copy)'!$A617,'Production Calendar'!$G$3:$G$171),"")</f>
        <v/>
      </c>
      <c r="C617" s="656" t="str">
        <f t="shared" si="1"/>
        <v/>
      </c>
      <c r="D617" s="657" t="str">
        <f t="array" ref="D617">IF(ISBLANK(A617),"",XLOOKUP($A617,'Codified Game Plan'!$E$3:$E$477,'Codified Game Plan'!$G$3:$G$477,0))</f>
        <v/>
      </c>
      <c r="E617" s="657" t="str">
        <f>IF(ISBLANK(A617),"",MAXIFS('Codified Game Plan'!$I$3:$I$477,'Codified Game Plan'!$E$3:$E$477,A617))</f>
        <v/>
      </c>
      <c r="F617" s="658" t="str">
        <f t="shared" si="2"/>
        <v>      - </v>
      </c>
      <c r="G617" s="421"/>
      <c r="H617" s="421"/>
      <c r="I617" s="421"/>
      <c r="J617" s="421"/>
      <c r="K617" s="421"/>
      <c r="L617" s="421"/>
      <c r="M617" s="421"/>
      <c r="N617" s="421"/>
      <c r="O617" s="421"/>
      <c r="P617" s="421"/>
      <c r="Q617" s="421"/>
      <c r="R617" s="421"/>
      <c r="S617" s="421"/>
      <c r="T617" s="421"/>
      <c r="U617" s="689"/>
      <c r="V617" s="689"/>
      <c r="W617" s="689"/>
      <c r="X617" s="689"/>
      <c r="Y617" s="689"/>
      <c r="Z617" s="689"/>
      <c r="AA617" s="689"/>
      <c r="AB617" s="689"/>
      <c r="AC617" s="689"/>
      <c r="AD617" s="689"/>
      <c r="AE617" s="689"/>
      <c r="AF617" s="689"/>
      <c r="AG617" s="689"/>
      <c r="AH617" s="689"/>
      <c r="AI617" s="689"/>
      <c r="AJ617" s="689"/>
      <c r="AK617" s="689"/>
      <c r="AL617" s="689"/>
      <c r="AM617" s="689"/>
      <c r="AN617" s="689"/>
      <c r="AO617" s="689"/>
      <c r="AP617" s="689"/>
      <c r="AQ617" s="689"/>
      <c r="AR617" s="689"/>
      <c r="AS617" s="689"/>
      <c r="AT617" s="689"/>
      <c r="AU617" s="689"/>
      <c r="AV617" s="689"/>
      <c r="AW617" s="689"/>
      <c r="AX617" s="689"/>
      <c r="AY617" s="689"/>
      <c r="AZ617" s="689"/>
      <c r="BA617" s="689"/>
      <c r="BB617" s="689"/>
      <c r="BC617" s="689"/>
      <c r="BD617" s="689"/>
      <c r="BE617" s="689"/>
      <c r="BF617" s="689"/>
      <c r="BG617" s="689"/>
      <c r="BH617" s="689"/>
      <c r="BI617" s="689"/>
      <c r="BJ617" s="689"/>
      <c r="BK617" s="689"/>
      <c r="BL617" s="689"/>
      <c r="BM617" s="689"/>
      <c r="BN617" s="689"/>
      <c r="BO617" s="689"/>
      <c r="BP617" s="689"/>
      <c r="BQ617" s="689"/>
      <c r="BR617" s="689"/>
      <c r="BS617" s="689"/>
      <c r="BT617" s="689"/>
      <c r="BU617" s="689"/>
      <c r="BV617" s="689"/>
      <c r="BW617" s="421"/>
    </row>
    <row r="618" ht="15.0" customHeight="1">
      <c r="A618" s="634"/>
      <c r="B618" s="421" t="str">
        <f>IF(ISTEXT(A618),SUMIF('Production Calendar'!$F$3:$F$171,'Garden Layout (to copy)'!$A618,'Production Calendar'!$G$3:$G$171),"")</f>
        <v/>
      </c>
      <c r="C618" s="656" t="str">
        <f t="shared" si="1"/>
        <v/>
      </c>
      <c r="D618" s="657" t="str">
        <f t="array" ref="D618">IF(ISBLANK(A618),"",XLOOKUP($A618,'Codified Game Plan'!$E$3:$E$477,'Codified Game Plan'!$G$3:$G$477,0))</f>
        <v/>
      </c>
      <c r="E618" s="657" t="str">
        <f>IF(ISBLANK(A618),"",MAXIFS('Codified Game Plan'!$I$3:$I$477,'Codified Game Plan'!$E$3:$E$477,A618))</f>
        <v/>
      </c>
      <c r="F618" s="658" t="str">
        <f t="shared" si="2"/>
        <v>      - </v>
      </c>
      <c r="G618" s="421"/>
      <c r="H618" s="421"/>
      <c r="I618" s="421"/>
      <c r="J618" s="421"/>
      <c r="K618" s="421"/>
      <c r="L618" s="421"/>
      <c r="M618" s="421"/>
      <c r="N618" s="421"/>
      <c r="O618" s="421"/>
      <c r="P618" s="421"/>
      <c r="Q618" s="421"/>
      <c r="R618" s="421"/>
      <c r="S618" s="421"/>
      <c r="T618" s="421"/>
      <c r="U618" s="689"/>
      <c r="V618" s="689"/>
      <c r="W618" s="689"/>
      <c r="X618" s="689"/>
      <c r="Y618" s="689"/>
      <c r="Z618" s="689"/>
      <c r="AA618" s="689"/>
      <c r="AB618" s="689"/>
      <c r="AC618" s="689"/>
      <c r="AD618" s="689"/>
      <c r="AE618" s="689"/>
      <c r="AF618" s="689"/>
      <c r="AG618" s="689"/>
      <c r="AH618" s="689"/>
      <c r="AI618" s="689"/>
      <c r="AJ618" s="689"/>
      <c r="AK618" s="689"/>
      <c r="AL618" s="689"/>
      <c r="AM618" s="689"/>
      <c r="AN618" s="689"/>
      <c r="AO618" s="689"/>
      <c r="AP618" s="689"/>
      <c r="AQ618" s="689"/>
      <c r="AR618" s="689"/>
      <c r="AS618" s="689"/>
      <c r="AT618" s="689"/>
      <c r="AU618" s="689"/>
      <c r="AV618" s="689"/>
      <c r="AW618" s="689"/>
      <c r="AX618" s="689"/>
      <c r="AY618" s="689"/>
      <c r="AZ618" s="689"/>
      <c r="BA618" s="689"/>
      <c r="BB618" s="689"/>
      <c r="BC618" s="689"/>
      <c r="BD618" s="689"/>
      <c r="BE618" s="689"/>
      <c r="BF618" s="689"/>
      <c r="BG618" s="689"/>
      <c r="BH618" s="689"/>
      <c r="BI618" s="689"/>
      <c r="BJ618" s="689"/>
      <c r="BK618" s="689"/>
      <c r="BL618" s="689"/>
      <c r="BM618" s="689"/>
      <c r="BN618" s="689"/>
      <c r="BO618" s="689"/>
      <c r="BP618" s="689"/>
      <c r="BQ618" s="689"/>
      <c r="BR618" s="689"/>
      <c r="BS618" s="689"/>
      <c r="BT618" s="689"/>
      <c r="BU618" s="689"/>
      <c r="BV618" s="689"/>
      <c r="BW618" s="421"/>
    </row>
    <row r="619" ht="15.0" customHeight="1">
      <c r="A619" s="634"/>
      <c r="B619" s="421" t="str">
        <f>IF(ISTEXT(A619),SUMIF('Production Calendar'!$F$3:$F$171,'Garden Layout (to copy)'!$A619,'Production Calendar'!$G$3:$G$171),"")</f>
        <v/>
      </c>
      <c r="C619" s="656" t="str">
        <f t="shared" si="1"/>
        <v/>
      </c>
      <c r="D619" s="657" t="str">
        <f t="array" ref="D619">IF(ISBLANK(A619),"",XLOOKUP($A619,'Codified Game Plan'!$E$3:$E$477,'Codified Game Plan'!$G$3:$G$477,0))</f>
        <v/>
      </c>
      <c r="E619" s="657" t="str">
        <f>IF(ISBLANK(A619),"",MAXIFS('Codified Game Plan'!$I$3:$I$477,'Codified Game Plan'!$E$3:$E$477,A619))</f>
        <v/>
      </c>
      <c r="F619" s="658" t="str">
        <f t="shared" si="2"/>
        <v>      - </v>
      </c>
      <c r="G619" s="421"/>
      <c r="H619" s="421"/>
      <c r="I619" s="421"/>
      <c r="J619" s="421"/>
      <c r="K619" s="421"/>
      <c r="L619" s="421"/>
      <c r="M619" s="421"/>
      <c r="N619" s="421"/>
      <c r="O619" s="421"/>
      <c r="P619" s="421"/>
      <c r="Q619" s="421"/>
      <c r="R619" s="421"/>
      <c r="S619" s="421"/>
      <c r="T619" s="421"/>
      <c r="U619" s="689"/>
      <c r="V619" s="689"/>
      <c r="W619" s="689"/>
      <c r="X619" s="689"/>
      <c r="Y619" s="689"/>
      <c r="Z619" s="689"/>
      <c r="AA619" s="689"/>
      <c r="AB619" s="689"/>
      <c r="AC619" s="689"/>
      <c r="AD619" s="689"/>
      <c r="AE619" s="689"/>
      <c r="AF619" s="689"/>
      <c r="AG619" s="689"/>
      <c r="AH619" s="689"/>
      <c r="AI619" s="689"/>
      <c r="AJ619" s="689"/>
      <c r="AK619" s="689"/>
      <c r="AL619" s="689"/>
      <c r="AM619" s="689"/>
      <c r="AN619" s="689"/>
      <c r="AO619" s="689"/>
      <c r="AP619" s="689"/>
      <c r="AQ619" s="689"/>
      <c r="AR619" s="689"/>
      <c r="AS619" s="689"/>
      <c r="AT619" s="689"/>
      <c r="AU619" s="689"/>
      <c r="AV619" s="689"/>
      <c r="AW619" s="689"/>
      <c r="AX619" s="689"/>
      <c r="AY619" s="689"/>
      <c r="AZ619" s="689"/>
      <c r="BA619" s="689"/>
      <c r="BB619" s="689"/>
      <c r="BC619" s="689"/>
      <c r="BD619" s="689"/>
      <c r="BE619" s="689"/>
      <c r="BF619" s="689"/>
      <c r="BG619" s="689"/>
      <c r="BH619" s="689"/>
      <c r="BI619" s="689"/>
      <c r="BJ619" s="689"/>
      <c r="BK619" s="689"/>
      <c r="BL619" s="689"/>
      <c r="BM619" s="689"/>
      <c r="BN619" s="689"/>
      <c r="BO619" s="689"/>
      <c r="BP619" s="689"/>
      <c r="BQ619" s="689"/>
      <c r="BR619" s="689"/>
      <c r="BS619" s="689"/>
      <c r="BT619" s="689"/>
      <c r="BU619" s="689"/>
      <c r="BV619" s="689"/>
      <c r="BW619" s="421"/>
    </row>
    <row r="620" ht="15.0" customHeight="1">
      <c r="A620" s="634"/>
      <c r="B620" s="421" t="str">
        <f>IF(ISTEXT(A620),SUMIF('Production Calendar'!$F$3:$F$171,'Garden Layout (to copy)'!$A620,'Production Calendar'!$G$3:$G$171),"")</f>
        <v/>
      </c>
      <c r="C620" s="656" t="str">
        <f t="shared" si="1"/>
        <v/>
      </c>
      <c r="D620" s="657" t="str">
        <f t="array" ref="D620">IF(ISBLANK(A620),"",XLOOKUP($A620,'Codified Game Plan'!$E$3:$E$477,'Codified Game Plan'!$G$3:$G$477,0))</f>
        <v/>
      </c>
      <c r="E620" s="657" t="str">
        <f>IF(ISBLANK(A620),"",MAXIFS('Codified Game Plan'!$I$3:$I$477,'Codified Game Plan'!$E$3:$E$477,A620))</f>
        <v/>
      </c>
      <c r="F620" s="658" t="str">
        <f t="shared" si="2"/>
        <v>      - </v>
      </c>
      <c r="G620" s="421"/>
      <c r="H620" s="421"/>
      <c r="I620" s="421"/>
      <c r="J620" s="421"/>
      <c r="K620" s="421"/>
      <c r="L620" s="421"/>
      <c r="M620" s="421"/>
      <c r="N620" s="421"/>
      <c r="O620" s="421"/>
      <c r="P620" s="421"/>
      <c r="Q620" s="421"/>
      <c r="R620" s="421"/>
      <c r="S620" s="421"/>
      <c r="T620" s="421"/>
      <c r="U620" s="689"/>
      <c r="V620" s="689"/>
      <c r="W620" s="689"/>
      <c r="X620" s="689"/>
      <c r="Y620" s="689"/>
      <c r="Z620" s="689"/>
      <c r="AA620" s="689"/>
      <c r="AB620" s="689"/>
      <c r="AC620" s="689"/>
      <c r="AD620" s="689"/>
      <c r="AE620" s="689"/>
      <c r="AF620" s="689"/>
      <c r="AG620" s="689"/>
      <c r="AH620" s="689"/>
      <c r="AI620" s="689"/>
      <c r="AJ620" s="689"/>
      <c r="AK620" s="689"/>
      <c r="AL620" s="689"/>
      <c r="AM620" s="689"/>
      <c r="AN620" s="689"/>
      <c r="AO620" s="689"/>
      <c r="AP620" s="689"/>
      <c r="AQ620" s="689"/>
      <c r="AR620" s="689"/>
      <c r="AS620" s="689"/>
      <c r="AT620" s="689"/>
      <c r="AU620" s="689"/>
      <c r="AV620" s="689"/>
      <c r="AW620" s="689"/>
      <c r="AX620" s="689"/>
      <c r="AY620" s="689"/>
      <c r="AZ620" s="689"/>
      <c r="BA620" s="689"/>
      <c r="BB620" s="689"/>
      <c r="BC620" s="689"/>
      <c r="BD620" s="689"/>
      <c r="BE620" s="689"/>
      <c r="BF620" s="689"/>
      <c r="BG620" s="689"/>
      <c r="BH620" s="689"/>
      <c r="BI620" s="689"/>
      <c r="BJ620" s="689"/>
      <c r="BK620" s="689"/>
      <c r="BL620" s="689"/>
      <c r="BM620" s="689"/>
      <c r="BN620" s="689"/>
      <c r="BO620" s="689"/>
      <c r="BP620" s="689"/>
      <c r="BQ620" s="689"/>
      <c r="BR620" s="689"/>
      <c r="BS620" s="689"/>
      <c r="BT620" s="689"/>
      <c r="BU620" s="689"/>
      <c r="BV620" s="689"/>
      <c r="BW620" s="421"/>
    </row>
    <row r="621" ht="15.0" customHeight="1">
      <c r="A621" s="634"/>
      <c r="B621" s="421" t="str">
        <f>IF(ISTEXT(A621),SUMIF('Production Calendar'!$F$3:$F$171,'Garden Layout (to copy)'!$A621,'Production Calendar'!$G$3:$G$171),"")</f>
        <v/>
      </c>
      <c r="C621" s="656" t="str">
        <f t="shared" si="1"/>
        <v/>
      </c>
      <c r="D621" s="657" t="str">
        <f t="array" ref="D621">IF(ISBLANK(A621),"",XLOOKUP($A621,'Codified Game Plan'!$E$3:$E$477,'Codified Game Plan'!$G$3:$G$477,0))</f>
        <v/>
      </c>
      <c r="E621" s="657" t="str">
        <f>IF(ISBLANK(A621),"",MAXIFS('Codified Game Plan'!$I$3:$I$477,'Codified Game Plan'!$E$3:$E$477,A621))</f>
        <v/>
      </c>
      <c r="F621" s="658" t="str">
        <f t="shared" si="2"/>
        <v>      - </v>
      </c>
      <c r="G621" s="421"/>
      <c r="H621" s="421"/>
      <c r="I621" s="421"/>
      <c r="J621" s="421"/>
      <c r="K621" s="421"/>
      <c r="L621" s="421"/>
      <c r="M621" s="421"/>
      <c r="N621" s="421"/>
      <c r="O621" s="421"/>
      <c r="P621" s="421"/>
      <c r="Q621" s="421"/>
      <c r="R621" s="421"/>
      <c r="S621" s="421"/>
      <c r="T621" s="421"/>
      <c r="U621" s="689"/>
      <c r="V621" s="689"/>
      <c r="W621" s="689"/>
      <c r="X621" s="689"/>
      <c r="Y621" s="689"/>
      <c r="Z621" s="689"/>
      <c r="AA621" s="689"/>
      <c r="AB621" s="689"/>
      <c r="AC621" s="689"/>
      <c r="AD621" s="689"/>
      <c r="AE621" s="689"/>
      <c r="AF621" s="689"/>
      <c r="AG621" s="689"/>
      <c r="AH621" s="689"/>
      <c r="AI621" s="689"/>
      <c r="AJ621" s="689"/>
      <c r="AK621" s="689"/>
      <c r="AL621" s="689"/>
      <c r="AM621" s="689"/>
      <c r="AN621" s="689"/>
      <c r="AO621" s="689"/>
      <c r="AP621" s="689"/>
      <c r="AQ621" s="689"/>
      <c r="AR621" s="689"/>
      <c r="AS621" s="689"/>
      <c r="AT621" s="689"/>
      <c r="AU621" s="689"/>
      <c r="AV621" s="689"/>
      <c r="AW621" s="689"/>
      <c r="AX621" s="689"/>
      <c r="AY621" s="689"/>
      <c r="AZ621" s="689"/>
      <c r="BA621" s="689"/>
      <c r="BB621" s="689"/>
      <c r="BC621" s="689"/>
      <c r="BD621" s="689"/>
      <c r="BE621" s="689"/>
      <c r="BF621" s="689"/>
      <c r="BG621" s="689"/>
      <c r="BH621" s="689"/>
      <c r="BI621" s="689"/>
      <c r="BJ621" s="689"/>
      <c r="BK621" s="689"/>
      <c r="BL621" s="689"/>
      <c r="BM621" s="689"/>
      <c r="BN621" s="689"/>
      <c r="BO621" s="689"/>
      <c r="BP621" s="689"/>
      <c r="BQ621" s="689"/>
      <c r="BR621" s="689"/>
      <c r="BS621" s="689"/>
      <c r="BT621" s="689"/>
      <c r="BU621" s="689"/>
      <c r="BV621" s="689"/>
      <c r="BW621" s="421"/>
    </row>
    <row r="622" ht="15.0" customHeight="1">
      <c r="A622" s="634"/>
      <c r="B622" s="421" t="str">
        <f>IF(ISTEXT(A622),SUMIF('Production Calendar'!$F$3:$F$171,'Garden Layout (to copy)'!$A622,'Production Calendar'!$G$3:$G$171),"")</f>
        <v/>
      </c>
      <c r="C622" s="656" t="str">
        <f t="shared" si="1"/>
        <v/>
      </c>
      <c r="D622" s="657" t="str">
        <f t="array" ref="D622">IF(ISBLANK(A622),"",XLOOKUP($A622,'Codified Game Plan'!$E$3:$E$477,'Codified Game Plan'!$G$3:$G$477,0))</f>
        <v/>
      </c>
      <c r="E622" s="657" t="str">
        <f>IF(ISBLANK(A622),"",MAXIFS('Codified Game Plan'!$I$3:$I$477,'Codified Game Plan'!$E$3:$E$477,A622))</f>
        <v/>
      </c>
      <c r="F622" s="658" t="str">
        <f t="shared" si="2"/>
        <v>      - </v>
      </c>
      <c r="G622" s="421"/>
      <c r="H622" s="421"/>
      <c r="I622" s="421"/>
      <c r="J622" s="421"/>
      <c r="K622" s="421"/>
      <c r="L622" s="421"/>
      <c r="M622" s="421"/>
      <c r="N622" s="421"/>
      <c r="O622" s="421"/>
      <c r="P622" s="421"/>
      <c r="Q622" s="421"/>
      <c r="R622" s="421"/>
      <c r="S622" s="421"/>
      <c r="T622" s="421"/>
      <c r="U622" s="689"/>
      <c r="V622" s="689"/>
      <c r="W622" s="689"/>
      <c r="X622" s="689"/>
      <c r="Y622" s="689"/>
      <c r="Z622" s="689"/>
      <c r="AA622" s="689"/>
      <c r="AB622" s="689"/>
      <c r="AC622" s="689"/>
      <c r="AD622" s="689"/>
      <c r="AE622" s="689"/>
      <c r="AF622" s="689"/>
      <c r="AG622" s="689"/>
      <c r="AH622" s="689"/>
      <c r="AI622" s="689"/>
      <c r="AJ622" s="689"/>
      <c r="AK622" s="689"/>
      <c r="AL622" s="689"/>
      <c r="AM622" s="689"/>
      <c r="AN622" s="689"/>
      <c r="AO622" s="689"/>
      <c r="AP622" s="689"/>
      <c r="AQ622" s="689"/>
      <c r="AR622" s="689"/>
      <c r="AS622" s="689"/>
      <c r="AT622" s="689"/>
      <c r="AU622" s="689"/>
      <c r="AV622" s="689"/>
      <c r="AW622" s="689"/>
      <c r="AX622" s="689"/>
      <c r="AY622" s="689"/>
      <c r="AZ622" s="689"/>
      <c r="BA622" s="689"/>
      <c r="BB622" s="689"/>
      <c r="BC622" s="689"/>
      <c r="BD622" s="689"/>
      <c r="BE622" s="689"/>
      <c r="BF622" s="689"/>
      <c r="BG622" s="689"/>
      <c r="BH622" s="689"/>
      <c r="BI622" s="689"/>
      <c r="BJ622" s="689"/>
      <c r="BK622" s="689"/>
      <c r="BL622" s="689"/>
      <c r="BM622" s="689"/>
      <c r="BN622" s="689"/>
      <c r="BO622" s="689"/>
      <c r="BP622" s="689"/>
      <c r="BQ622" s="689"/>
      <c r="BR622" s="689"/>
      <c r="BS622" s="689"/>
      <c r="BT622" s="689"/>
      <c r="BU622" s="689"/>
      <c r="BV622" s="689"/>
      <c r="BW622" s="421"/>
    </row>
    <row r="623" ht="15.0" customHeight="1">
      <c r="A623" s="634"/>
      <c r="B623" s="421" t="str">
        <f>IF(ISTEXT(A623),SUMIF('Production Calendar'!$F$3:$F$171,'Garden Layout (to copy)'!$A623,'Production Calendar'!$G$3:$G$171),"")</f>
        <v/>
      </c>
      <c r="C623" s="656" t="str">
        <f t="shared" si="1"/>
        <v/>
      </c>
      <c r="D623" s="657" t="str">
        <f t="array" ref="D623">IF(ISBLANK(A623),"",XLOOKUP($A623,'Codified Game Plan'!$E$3:$E$477,'Codified Game Plan'!$G$3:$G$477,0))</f>
        <v/>
      </c>
      <c r="E623" s="657" t="str">
        <f>IF(ISBLANK(A623),"",MAXIFS('Codified Game Plan'!$I$3:$I$477,'Codified Game Plan'!$E$3:$E$477,A623))</f>
        <v/>
      </c>
      <c r="F623" s="658" t="str">
        <f t="shared" si="2"/>
        <v>      - </v>
      </c>
      <c r="G623" s="421"/>
      <c r="H623" s="421"/>
      <c r="I623" s="421"/>
      <c r="J623" s="421"/>
      <c r="K623" s="421"/>
      <c r="L623" s="421"/>
      <c r="M623" s="421"/>
      <c r="N623" s="421"/>
      <c r="O623" s="421"/>
      <c r="P623" s="421"/>
      <c r="Q623" s="421"/>
      <c r="R623" s="421"/>
      <c r="S623" s="421"/>
      <c r="T623" s="421"/>
      <c r="U623" s="689"/>
      <c r="V623" s="689"/>
      <c r="W623" s="689"/>
      <c r="X623" s="689"/>
      <c r="Y623" s="689"/>
      <c r="Z623" s="689"/>
      <c r="AA623" s="689"/>
      <c r="AB623" s="689"/>
      <c r="AC623" s="689"/>
      <c r="AD623" s="689"/>
      <c r="AE623" s="689"/>
      <c r="AF623" s="689"/>
      <c r="AG623" s="689"/>
      <c r="AH623" s="689"/>
      <c r="AI623" s="689"/>
      <c r="AJ623" s="689"/>
      <c r="AK623" s="689"/>
      <c r="AL623" s="689"/>
      <c r="AM623" s="689"/>
      <c r="AN623" s="689"/>
      <c r="AO623" s="689"/>
      <c r="AP623" s="689"/>
      <c r="AQ623" s="689"/>
      <c r="AR623" s="689"/>
      <c r="AS623" s="689"/>
      <c r="AT623" s="689"/>
      <c r="AU623" s="689"/>
      <c r="AV623" s="689"/>
      <c r="AW623" s="689"/>
      <c r="AX623" s="689"/>
      <c r="AY623" s="689"/>
      <c r="AZ623" s="689"/>
      <c r="BA623" s="689"/>
      <c r="BB623" s="689"/>
      <c r="BC623" s="689"/>
      <c r="BD623" s="689"/>
      <c r="BE623" s="689"/>
      <c r="BF623" s="689"/>
      <c r="BG623" s="689"/>
      <c r="BH623" s="689"/>
      <c r="BI623" s="689"/>
      <c r="BJ623" s="689"/>
      <c r="BK623" s="689"/>
      <c r="BL623" s="689"/>
      <c r="BM623" s="689"/>
      <c r="BN623" s="689"/>
      <c r="BO623" s="689"/>
      <c r="BP623" s="689"/>
      <c r="BQ623" s="689"/>
      <c r="BR623" s="689"/>
      <c r="BS623" s="689"/>
      <c r="BT623" s="689"/>
      <c r="BU623" s="689"/>
      <c r="BV623" s="689"/>
      <c r="BW623" s="421"/>
    </row>
    <row r="624" ht="15.0" customHeight="1">
      <c r="A624" s="634"/>
      <c r="B624" s="421" t="str">
        <f>IF(ISTEXT(A624),SUMIF('Production Calendar'!$F$3:$F$171,'Garden Layout (to copy)'!$A624,'Production Calendar'!$G$3:$G$171),"")</f>
        <v/>
      </c>
      <c r="C624" s="656" t="str">
        <f t="shared" si="1"/>
        <v/>
      </c>
      <c r="D624" s="657" t="str">
        <f t="array" ref="D624">IF(ISBLANK(A624),"",XLOOKUP($A624,'Codified Game Plan'!$E$3:$E$477,'Codified Game Plan'!$G$3:$G$477,0))</f>
        <v/>
      </c>
      <c r="E624" s="657" t="str">
        <f>IF(ISBLANK(A624),"",MAXIFS('Codified Game Plan'!$I$3:$I$477,'Codified Game Plan'!$E$3:$E$477,A624))</f>
        <v/>
      </c>
      <c r="F624" s="658" t="str">
        <f t="shared" si="2"/>
        <v>      - </v>
      </c>
      <c r="G624" s="421"/>
      <c r="H624" s="421"/>
      <c r="I624" s="421"/>
      <c r="J624" s="421"/>
      <c r="K624" s="421"/>
      <c r="L624" s="421"/>
      <c r="M624" s="421"/>
      <c r="N624" s="421"/>
      <c r="O624" s="421"/>
      <c r="P624" s="421"/>
      <c r="Q624" s="421"/>
      <c r="R624" s="421"/>
      <c r="S624" s="421"/>
      <c r="T624" s="421"/>
      <c r="U624" s="689"/>
      <c r="V624" s="689"/>
      <c r="W624" s="689"/>
      <c r="X624" s="689"/>
      <c r="Y624" s="689"/>
      <c r="Z624" s="689"/>
      <c r="AA624" s="689"/>
      <c r="AB624" s="689"/>
      <c r="AC624" s="689"/>
      <c r="AD624" s="689"/>
      <c r="AE624" s="689"/>
      <c r="AF624" s="689"/>
      <c r="AG624" s="689"/>
      <c r="AH624" s="689"/>
      <c r="AI624" s="689"/>
      <c r="AJ624" s="689"/>
      <c r="AK624" s="689"/>
      <c r="AL624" s="689"/>
      <c r="AM624" s="689"/>
      <c r="AN624" s="689"/>
      <c r="AO624" s="689"/>
      <c r="AP624" s="689"/>
      <c r="AQ624" s="689"/>
      <c r="AR624" s="689"/>
      <c r="AS624" s="689"/>
      <c r="AT624" s="689"/>
      <c r="AU624" s="689"/>
      <c r="AV624" s="689"/>
      <c r="AW624" s="689"/>
      <c r="AX624" s="689"/>
      <c r="AY624" s="689"/>
      <c r="AZ624" s="689"/>
      <c r="BA624" s="689"/>
      <c r="BB624" s="689"/>
      <c r="BC624" s="689"/>
      <c r="BD624" s="689"/>
      <c r="BE624" s="689"/>
      <c r="BF624" s="689"/>
      <c r="BG624" s="689"/>
      <c r="BH624" s="689"/>
      <c r="BI624" s="689"/>
      <c r="BJ624" s="689"/>
      <c r="BK624" s="689"/>
      <c r="BL624" s="689"/>
      <c r="BM624" s="689"/>
      <c r="BN624" s="689"/>
      <c r="BO624" s="689"/>
      <c r="BP624" s="689"/>
      <c r="BQ624" s="689"/>
      <c r="BR624" s="689"/>
      <c r="BS624" s="689"/>
      <c r="BT624" s="689"/>
      <c r="BU624" s="689"/>
      <c r="BV624" s="689"/>
      <c r="BW624" s="421"/>
    </row>
    <row r="625" ht="15.0" customHeight="1">
      <c r="A625" s="634"/>
      <c r="B625" s="421" t="str">
        <f>IF(ISTEXT(A625),SUMIF('Production Calendar'!$F$3:$F$171,'Garden Layout (to copy)'!$A625,'Production Calendar'!$G$3:$G$171),"")</f>
        <v/>
      </c>
      <c r="C625" s="656" t="str">
        <f t="shared" si="1"/>
        <v/>
      </c>
      <c r="D625" s="657" t="str">
        <f t="array" ref="D625">IF(ISBLANK(A625),"",XLOOKUP($A625,'Codified Game Plan'!$E$3:$E$477,'Codified Game Plan'!$G$3:$G$477,0))</f>
        <v/>
      </c>
      <c r="E625" s="657" t="str">
        <f>IF(ISBLANK(A625),"",MAXIFS('Codified Game Plan'!$I$3:$I$477,'Codified Game Plan'!$E$3:$E$477,A625))</f>
        <v/>
      </c>
      <c r="F625" s="658" t="str">
        <f t="shared" si="2"/>
        <v>      - </v>
      </c>
      <c r="G625" s="421"/>
      <c r="H625" s="421"/>
      <c r="I625" s="421"/>
      <c r="J625" s="421"/>
      <c r="K625" s="421"/>
      <c r="L625" s="421"/>
      <c r="M625" s="421"/>
      <c r="N625" s="421"/>
      <c r="O625" s="421"/>
      <c r="P625" s="421"/>
      <c r="Q625" s="421"/>
      <c r="R625" s="421"/>
      <c r="S625" s="421"/>
      <c r="T625" s="421"/>
      <c r="U625" s="689"/>
      <c r="V625" s="689"/>
      <c r="W625" s="689"/>
      <c r="X625" s="689"/>
      <c r="Y625" s="689"/>
      <c r="Z625" s="689"/>
      <c r="AA625" s="689"/>
      <c r="AB625" s="689"/>
      <c r="AC625" s="689"/>
      <c r="AD625" s="689"/>
      <c r="AE625" s="689"/>
      <c r="AF625" s="689"/>
      <c r="AG625" s="689"/>
      <c r="AH625" s="689"/>
      <c r="AI625" s="689"/>
      <c r="AJ625" s="689"/>
      <c r="AK625" s="689"/>
      <c r="AL625" s="689"/>
      <c r="AM625" s="689"/>
      <c r="AN625" s="689"/>
      <c r="AO625" s="689"/>
      <c r="AP625" s="689"/>
      <c r="AQ625" s="689"/>
      <c r="AR625" s="689"/>
      <c r="AS625" s="689"/>
      <c r="AT625" s="689"/>
      <c r="AU625" s="689"/>
      <c r="AV625" s="689"/>
      <c r="AW625" s="689"/>
      <c r="AX625" s="689"/>
      <c r="AY625" s="689"/>
      <c r="AZ625" s="689"/>
      <c r="BA625" s="689"/>
      <c r="BB625" s="689"/>
      <c r="BC625" s="689"/>
      <c r="BD625" s="689"/>
      <c r="BE625" s="689"/>
      <c r="BF625" s="689"/>
      <c r="BG625" s="689"/>
      <c r="BH625" s="689"/>
      <c r="BI625" s="689"/>
      <c r="BJ625" s="689"/>
      <c r="BK625" s="689"/>
      <c r="BL625" s="689"/>
      <c r="BM625" s="689"/>
      <c r="BN625" s="689"/>
      <c r="BO625" s="689"/>
      <c r="BP625" s="689"/>
      <c r="BQ625" s="689"/>
      <c r="BR625" s="689"/>
      <c r="BS625" s="689"/>
      <c r="BT625" s="689"/>
      <c r="BU625" s="689"/>
      <c r="BV625" s="689"/>
      <c r="BW625" s="421"/>
    </row>
    <row r="626" ht="15.0" customHeight="1">
      <c r="A626" s="634"/>
      <c r="B626" s="421" t="str">
        <f>IF(ISTEXT(A626),SUMIF('Production Calendar'!$F$3:$F$171,'Garden Layout (to copy)'!$A626,'Production Calendar'!$G$3:$G$171),"")</f>
        <v/>
      </c>
      <c r="C626" s="656" t="str">
        <f t="shared" si="1"/>
        <v/>
      </c>
      <c r="D626" s="657" t="str">
        <f t="array" ref="D626">IF(ISBLANK(A626),"",XLOOKUP($A626,'Codified Game Plan'!$E$3:$E$477,'Codified Game Plan'!$G$3:$G$477,0))</f>
        <v/>
      </c>
      <c r="E626" s="657" t="str">
        <f>IF(ISBLANK(A626),"",MAXIFS('Codified Game Plan'!$I$3:$I$477,'Codified Game Plan'!$E$3:$E$477,A626))</f>
        <v/>
      </c>
      <c r="F626" s="658" t="str">
        <f t="shared" si="2"/>
        <v>      - </v>
      </c>
      <c r="G626" s="421"/>
      <c r="H626" s="421"/>
      <c r="I626" s="421"/>
      <c r="J626" s="421"/>
      <c r="K626" s="421"/>
      <c r="L626" s="421"/>
      <c r="M626" s="421"/>
      <c r="N626" s="421"/>
      <c r="O626" s="421"/>
      <c r="P626" s="421"/>
      <c r="Q626" s="421"/>
      <c r="R626" s="421"/>
      <c r="S626" s="421"/>
      <c r="T626" s="421"/>
      <c r="U626" s="689"/>
      <c r="V626" s="689"/>
      <c r="W626" s="689"/>
      <c r="X626" s="689"/>
      <c r="Y626" s="689"/>
      <c r="Z626" s="689"/>
      <c r="AA626" s="689"/>
      <c r="AB626" s="689"/>
      <c r="AC626" s="689"/>
      <c r="AD626" s="689"/>
      <c r="AE626" s="689"/>
      <c r="AF626" s="689"/>
      <c r="AG626" s="689"/>
      <c r="AH626" s="689"/>
      <c r="AI626" s="689"/>
      <c r="AJ626" s="689"/>
      <c r="AK626" s="689"/>
      <c r="AL626" s="689"/>
      <c r="AM626" s="689"/>
      <c r="AN626" s="689"/>
      <c r="AO626" s="689"/>
      <c r="AP626" s="689"/>
      <c r="AQ626" s="689"/>
      <c r="AR626" s="689"/>
      <c r="AS626" s="689"/>
      <c r="AT626" s="689"/>
      <c r="AU626" s="689"/>
      <c r="AV626" s="689"/>
      <c r="AW626" s="689"/>
      <c r="AX626" s="689"/>
      <c r="AY626" s="689"/>
      <c r="AZ626" s="689"/>
      <c r="BA626" s="689"/>
      <c r="BB626" s="689"/>
      <c r="BC626" s="689"/>
      <c r="BD626" s="689"/>
      <c r="BE626" s="689"/>
      <c r="BF626" s="689"/>
      <c r="BG626" s="689"/>
      <c r="BH626" s="689"/>
      <c r="BI626" s="689"/>
      <c r="BJ626" s="689"/>
      <c r="BK626" s="689"/>
      <c r="BL626" s="689"/>
      <c r="BM626" s="689"/>
      <c r="BN626" s="689"/>
      <c r="BO626" s="689"/>
      <c r="BP626" s="689"/>
      <c r="BQ626" s="689"/>
      <c r="BR626" s="689"/>
      <c r="BS626" s="689"/>
      <c r="BT626" s="689"/>
      <c r="BU626" s="689"/>
      <c r="BV626" s="689"/>
      <c r="BW626" s="421"/>
    </row>
    <row r="627" ht="15.0" customHeight="1">
      <c r="A627" s="634"/>
      <c r="B627" s="421" t="str">
        <f>IF(ISTEXT(A627),SUMIF('Production Calendar'!$F$3:$F$171,'Garden Layout (to copy)'!$A627,'Production Calendar'!$G$3:$G$171),"")</f>
        <v/>
      </c>
      <c r="C627" s="656" t="str">
        <f t="shared" si="1"/>
        <v/>
      </c>
      <c r="D627" s="657" t="str">
        <f t="array" ref="D627">IF(ISBLANK(A627),"",XLOOKUP($A627,'Codified Game Plan'!$E$3:$E$477,'Codified Game Plan'!$G$3:$G$477,0))</f>
        <v/>
      </c>
      <c r="E627" s="657" t="str">
        <f>IF(ISBLANK(A627),"",MAXIFS('Codified Game Plan'!$I$3:$I$477,'Codified Game Plan'!$E$3:$E$477,A627))</f>
        <v/>
      </c>
      <c r="F627" s="658" t="str">
        <f t="shared" si="2"/>
        <v>      - </v>
      </c>
      <c r="G627" s="421"/>
      <c r="H627" s="421"/>
      <c r="I627" s="421"/>
      <c r="J627" s="421"/>
      <c r="K627" s="421"/>
      <c r="L627" s="421"/>
      <c r="M627" s="421"/>
      <c r="N627" s="421"/>
      <c r="O627" s="421"/>
      <c r="P627" s="421"/>
      <c r="Q627" s="421"/>
      <c r="R627" s="421"/>
      <c r="S627" s="421"/>
      <c r="T627" s="421"/>
      <c r="U627" s="689"/>
      <c r="V627" s="689"/>
      <c r="W627" s="689"/>
      <c r="X627" s="689"/>
      <c r="Y627" s="689"/>
      <c r="Z627" s="689"/>
      <c r="AA627" s="689"/>
      <c r="AB627" s="689"/>
      <c r="AC627" s="689"/>
      <c r="AD627" s="689"/>
      <c r="AE627" s="689"/>
      <c r="AF627" s="689"/>
      <c r="AG627" s="689"/>
      <c r="AH627" s="689"/>
      <c r="AI627" s="689"/>
      <c r="AJ627" s="689"/>
      <c r="AK627" s="689"/>
      <c r="AL627" s="689"/>
      <c r="AM627" s="689"/>
      <c r="AN627" s="689"/>
      <c r="AO627" s="689"/>
      <c r="AP627" s="689"/>
      <c r="AQ627" s="689"/>
      <c r="AR627" s="689"/>
      <c r="AS627" s="689"/>
      <c r="AT627" s="689"/>
      <c r="AU627" s="689"/>
      <c r="AV627" s="689"/>
      <c r="AW627" s="689"/>
      <c r="AX627" s="689"/>
      <c r="AY627" s="689"/>
      <c r="AZ627" s="689"/>
      <c r="BA627" s="689"/>
      <c r="BB627" s="689"/>
      <c r="BC627" s="689"/>
      <c r="BD627" s="689"/>
      <c r="BE627" s="689"/>
      <c r="BF627" s="689"/>
      <c r="BG627" s="689"/>
      <c r="BH627" s="689"/>
      <c r="BI627" s="689"/>
      <c r="BJ627" s="689"/>
      <c r="BK627" s="689"/>
      <c r="BL627" s="689"/>
      <c r="BM627" s="689"/>
      <c r="BN627" s="689"/>
      <c r="BO627" s="689"/>
      <c r="BP627" s="689"/>
      <c r="BQ627" s="689"/>
      <c r="BR627" s="689"/>
      <c r="BS627" s="689"/>
      <c r="BT627" s="689"/>
      <c r="BU627" s="689"/>
      <c r="BV627" s="689"/>
      <c r="BW627" s="421"/>
    </row>
    <row r="628" ht="15.0" customHeight="1">
      <c r="A628" s="634"/>
      <c r="B628" s="421" t="str">
        <f>IF(ISTEXT(A628),SUMIF('Production Calendar'!$F$3:$F$171,'Garden Layout (to copy)'!$A628,'Production Calendar'!$G$3:$G$171),"")</f>
        <v/>
      </c>
      <c r="C628" s="656" t="str">
        <f t="shared" si="1"/>
        <v/>
      </c>
      <c r="D628" s="657" t="str">
        <f t="array" ref="D628">IF(ISBLANK(A628),"",XLOOKUP($A628,'Codified Game Plan'!$E$3:$E$477,'Codified Game Plan'!$G$3:$G$477,0))</f>
        <v/>
      </c>
      <c r="E628" s="657" t="str">
        <f>IF(ISBLANK(A628),"",MAXIFS('Codified Game Plan'!$I$3:$I$477,'Codified Game Plan'!$E$3:$E$477,A628))</f>
        <v/>
      </c>
      <c r="F628" s="658" t="str">
        <f t="shared" si="2"/>
        <v>      - </v>
      </c>
      <c r="G628" s="421"/>
      <c r="H628" s="421"/>
      <c r="I628" s="421"/>
      <c r="J628" s="421"/>
      <c r="K628" s="421"/>
      <c r="L628" s="421"/>
      <c r="M628" s="421"/>
      <c r="N628" s="421"/>
      <c r="O628" s="421"/>
      <c r="P628" s="421"/>
      <c r="Q628" s="421"/>
      <c r="R628" s="421"/>
      <c r="S628" s="421"/>
      <c r="T628" s="421"/>
      <c r="U628" s="689"/>
      <c r="V628" s="689"/>
      <c r="W628" s="689"/>
      <c r="X628" s="689"/>
      <c r="Y628" s="689"/>
      <c r="Z628" s="689"/>
      <c r="AA628" s="689"/>
      <c r="AB628" s="689"/>
      <c r="AC628" s="689"/>
      <c r="AD628" s="689"/>
      <c r="AE628" s="689"/>
      <c r="AF628" s="689"/>
      <c r="AG628" s="689"/>
      <c r="AH628" s="689"/>
      <c r="AI628" s="689"/>
      <c r="AJ628" s="689"/>
      <c r="AK628" s="689"/>
      <c r="AL628" s="689"/>
      <c r="AM628" s="689"/>
      <c r="AN628" s="689"/>
      <c r="AO628" s="689"/>
      <c r="AP628" s="689"/>
      <c r="AQ628" s="689"/>
      <c r="AR628" s="689"/>
      <c r="AS628" s="689"/>
      <c r="AT628" s="689"/>
      <c r="AU628" s="689"/>
      <c r="AV628" s="689"/>
      <c r="AW628" s="689"/>
      <c r="AX628" s="689"/>
      <c r="AY628" s="689"/>
      <c r="AZ628" s="689"/>
      <c r="BA628" s="689"/>
      <c r="BB628" s="689"/>
      <c r="BC628" s="689"/>
      <c r="BD628" s="689"/>
      <c r="BE628" s="689"/>
      <c r="BF628" s="689"/>
      <c r="BG628" s="689"/>
      <c r="BH628" s="689"/>
      <c r="BI628" s="689"/>
      <c r="BJ628" s="689"/>
      <c r="BK628" s="689"/>
      <c r="BL628" s="689"/>
      <c r="BM628" s="689"/>
      <c r="BN628" s="689"/>
      <c r="BO628" s="689"/>
      <c r="BP628" s="689"/>
      <c r="BQ628" s="689"/>
      <c r="BR628" s="689"/>
      <c r="BS628" s="689"/>
      <c r="BT628" s="689"/>
      <c r="BU628" s="689"/>
      <c r="BV628" s="689"/>
      <c r="BW628" s="421"/>
    </row>
    <row r="629" ht="15.0" customHeight="1">
      <c r="A629" s="634"/>
      <c r="B629" s="421" t="str">
        <f>IF(ISTEXT(A629),SUMIF('Production Calendar'!$F$3:$F$171,'Garden Layout (to copy)'!$A629,'Production Calendar'!$G$3:$G$171),"")</f>
        <v/>
      </c>
      <c r="C629" s="656" t="str">
        <f t="shared" si="1"/>
        <v/>
      </c>
      <c r="D629" s="657" t="str">
        <f t="array" ref="D629">IF(ISBLANK(A629),"",XLOOKUP($A629,'Codified Game Plan'!$E$3:$E$477,'Codified Game Plan'!$G$3:$G$477,0))</f>
        <v/>
      </c>
      <c r="E629" s="657" t="str">
        <f>IF(ISBLANK(A629),"",MAXIFS('Codified Game Plan'!$I$3:$I$477,'Codified Game Plan'!$E$3:$E$477,A629))</f>
        <v/>
      </c>
      <c r="F629" s="658" t="str">
        <f t="shared" si="2"/>
        <v>      - </v>
      </c>
      <c r="G629" s="421"/>
      <c r="H629" s="421"/>
      <c r="I629" s="421"/>
      <c r="J629" s="421"/>
      <c r="K629" s="421"/>
      <c r="L629" s="421"/>
      <c r="M629" s="421"/>
      <c r="N629" s="421"/>
      <c r="O629" s="421"/>
      <c r="P629" s="421"/>
      <c r="Q629" s="421"/>
      <c r="R629" s="421"/>
      <c r="S629" s="421"/>
      <c r="T629" s="421"/>
      <c r="U629" s="689"/>
      <c r="V629" s="689"/>
      <c r="W629" s="689"/>
      <c r="X629" s="689"/>
      <c r="Y629" s="689"/>
      <c r="Z629" s="689"/>
      <c r="AA629" s="689"/>
      <c r="AB629" s="689"/>
      <c r="AC629" s="689"/>
      <c r="AD629" s="689"/>
      <c r="AE629" s="689"/>
      <c r="AF629" s="689"/>
      <c r="AG629" s="689"/>
      <c r="AH629" s="689"/>
      <c r="AI629" s="689"/>
      <c r="AJ629" s="689"/>
      <c r="AK629" s="689"/>
      <c r="AL629" s="689"/>
      <c r="AM629" s="689"/>
      <c r="AN629" s="689"/>
      <c r="AO629" s="689"/>
      <c r="AP629" s="689"/>
      <c r="AQ629" s="689"/>
      <c r="AR629" s="689"/>
      <c r="AS629" s="689"/>
      <c r="AT629" s="689"/>
      <c r="AU629" s="689"/>
      <c r="AV629" s="689"/>
      <c r="AW629" s="689"/>
      <c r="AX629" s="689"/>
      <c r="AY629" s="689"/>
      <c r="AZ629" s="689"/>
      <c r="BA629" s="689"/>
      <c r="BB629" s="689"/>
      <c r="BC629" s="689"/>
      <c r="BD629" s="689"/>
      <c r="BE629" s="689"/>
      <c r="BF629" s="689"/>
      <c r="BG629" s="689"/>
      <c r="BH629" s="689"/>
      <c r="BI629" s="689"/>
      <c r="BJ629" s="689"/>
      <c r="BK629" s="689"/>
      <c r="BL629" s="689"/>
      <c r="BM629" s="689"/>
      <c r="BN629" s="689"/>
      <c r="BO629" s="689"/>
      <c r="BP629" s="689"/>
      <c r="BQ629" s="689"/>
      <c r="BR629" s="689"/>
      <c r="BS629" s="689"/>
      <c r="BT629" s="689"/>
      <c r="BU629" s="689"/>
      <c r="BV629" s="689"/>
      <c r="BW629" s="421"/>
    </row>
    <row r="630" ht="15.0" customHeight="1">
      <c r="A630" s="634"/>
      <c r="B630" s="421" t="str">
        <f>IF(ISTEXT(A630),SUMIF('Production Calendar'!$F$3:$F$171,'Garden Layout (to copy)'!$A630,'Production Calendar'!$G$3:$G$171),"")</f>
        <v/>
      </c>
      <c r="C630" s="656" t="str">
        <f t="shared" si="1"/>
        <v/>
      </c>
      <c r="D630" s="657" t="str">
        <f t="array" ref="D630">IF(ISBLANK(A630),"",XLOOKUP($A630,'Codified Game Plan'!$E$3:$E$477,'Codified Game Plan'!$G$3:$G$477,0))</f>
        <v/>
      </c>
      <c r="E630" s="657" t="str">
        <f>IF(ISBLANK(A630),"",MAXIFS('Codified Game Plan'!$I$3:$I$477,'Codified Game Plan'!$E$3:$E$477,A630))</f>
        <v/>
      </c>
      <c r="F630" s="658" t="str">
        <f t="shared" si="2"/>
        <v>      - </v>
      </c>
      <c r="G630" s="421"/>
      <c r="H630" s="421"/>
      <c r="I630" s="421"/>
      <c r="J630" s="421"/>
      <c r="K630" s="421"/>
      <c r="L630" s="421"/>
      <c r="M630" s="421"/>
      <c r="N630" s="421"/>
      <c r="O630" s="421"/>
      <c r="P630" s="421"/>
      <c r="Q630" s="421"/>
      <c r="R630" s="421"/>
      <c r="S630" s="421"/>
      <c r="T630" s="421"/>
      <c r="U630" s="689"/>
      <c r="V630" s="689"/>
      <c r="W630" s="689"/>
      <c r="X630" s="689"/>
      <c r="Y630" s="689"/>
      <c r="Z630" s="689"/>
      <c r="AA630" s="689"/>
      <c r="AB630" s="689"/>
      <c r="AC630" s="689"/>
      <c r="AD630" s="689"/>
      <c r="AE630" s="689"/>
      <c r="AF630" s="689"/>
      <c r="AG630" s="689"/>
      <c r="AH630" s="689"/>
      <c r="AI630" s="689"/>
      <c r="AJ630" s="689"/>
      <c r="AK630" s="689"/>
      <c r="AL630" s="689"/>
      <c r="AM630" s="689"/>
      <c r="AN630" s="689"/>
      <c r="AO630" s="689"/>
      <c r="AP630" s="689"/>
      <c r="AQ630" s="689"/>
      <c r="AR630" s="689"/>
      <c r="AS630" s="689"/>
      <c r="AT630" s="689"/>
      <c r="AU630" s="689"/>
      <c r="AV630" s="689"/>
      <c r="AW630" s="689"/>
      <c r="AX630" s="689"/>
      <c r="AY630" s="689"/>
      <c r="AZ630" s="689"/>
      <c r="BA630" s="689"/>
      <c r="BB630" s="689"/>
      <c r="BC630" s="689"/>
      <c r="BD630" s="689"/>
      <c r="BE630" s="689"/>
      <c r="BF630" s="689"/>
      <c r="BG630" s="689"/>
      <c r="BH630" s="689"/>
      <c r="BI630" s="689"/>
      <c r="BJ630" s="689"/>
      <c r="BK630" s="689"/>
      <c r="BL630" s="689"/>
      <c r="BM630" s="689"/>
      <c r="BN630" s="689"/>
      <c r="BO630" s="689"/>
      <c r="BP630" s="689"/>
      <c r="BQ630" s="689"/>
      <c r="BR630" s="689"/>
      <c r="BS630" s="689"/>
      <c r="BT630" s="689"/>
      <c r="BU630" s="689"/>
      <c r="BV630" s="689"/>
      <c r="BW630" s="421"/>
    </row>
    <row r="631" ht="15.0" customHeight="1">
      <c r="A631" s="634"/>
      <c r="B631" s="421" t="str">
        <f>IF(ISTEXT(A631),SUMIF('Production Calendar'!$F$3:$F$171,'Garden Layout (to copy)'!$A631,'Production Calendar'!$G$3:$G$171),"")</f>
        <v/>
      </c>
      <c r="C631" s="656" t="str">
        <f t="shared" si="1"/>
        <v/>
      </c>
      <c r="D631" s="657" t="str">
        <f t="array" ref="D631">IF(ISBLANK(A631),"",XLOOKUP($A631,'Codified Game Plan'!$E$3:$E$477,'Codified Game Plan'!$G$3:$G$477,0))</f>
        <v/>
      </c>
      <c r="E631" s="657" t="str">
        <f>IF(ISBLANK(A631),"",MAXIFS('Codified Game Plan'!$I$3:$I$477,'Codified Game Plan'!$E$3:$E$477,A631))</f>
        <v/>
      </c>
      <c r="F631" s="658" t="str">
        <f t="shared" si="2"/>
        <v>      - </v>
      </c>
      <c r="G631" s="421"/>
      <c r="H631" s="421"/>
      <c r="I631" s="421"/>
      <c r="J631" s="421"/>
      <c r="K631" s="421"/>
      <c r="L631" s="421"/>
      <c r="M631" s="421"/>
      <c r="N631" s="421"/>
      <c r="O631" s="421"/>
      <c r="P631" s="421"/>
      <c r="Q631" s="421"/>
      <c r="R631" s="421"/>
      <c r="S631" s="421"/>
      <c r="T631" s="421"/>
      <c r="U631" s="689"/>
      <c r="V631" s="689"/>
      <c r="W631" s="689"/>
      <c r="X631" s="689"/>
      <c r="Y631" s="689"/>
      <c r="Z631" s="689"/>
      <c r="AA631" s="689"/>
      <c r="AB631" s="689"/>
      <c r="AC631" s="689"/>
      <c r="AD631" s="689"/>
      <c r="AE631" s="689"/>
      <c r="AF631" s="689"/>
      <c r="AG631" s="689"/>
      <c r="AH631" s="689"/>
      <c r="AI631" s="689"/>
      <c r="AJ631" s="689"/>
      <c r="AK631" s="689"/>
      <c r="AL631" s="689"/>
      <c r="AM631" s="689"/>
      <c r="AN631" s="689"/>
      <c r="AO631" s="689"/>
      <c r="AP631" s="689"/>
      <c r="AQ631" s="689"/>
      <c r="AR631" s="689"/>
      <c r="AS631" s="689"/>
      <c r="AT631" s="689"/>
      <c r="AU631" s="689"/>
      <c r="AV631" s="689"/>
      <c r="AW631" s="689"/>
      <c r="AX631" s="689"/>
      <c r="AY631" s="689"/>
      <c r="AZ631" s="689"/>
      <c r="BA631" s="689"/>
      <c r="BB631" s="689"/>
      <c r="BC631" s="689"/>
      <c r="BD631" s="689"/>
      <c r="BE631" s="689"/>
      <c r="BF631" s="689"/>
      <c r="BG631" s="689"/>
      <c r="BH631" s="689"/>
      <c r="BI631" s="689"/>
      <c r="BJ631" s="689"/>
      <c r="BK631" s="689"/>
      <c r="BL631" s="689"/>
      <c r="BM631" s="689"/>
      <c r="BN631" s="689"/>
      <c r="BO631" s="689"/>
      <c r="BP631" s="689"/>
      <c r="BQ631" s="689"/>
      <c r="BR631" s="689"/>
      <c r="BS631" s="689"/>
      <c r="BT631" s="689"/>
      <c r="BU631" s="689"/>
      <c r="BV631" s="689"/>
      <c r="BW631" s="421"/>
    </row>
    <row r="632" ht="15.0" customHeight="1">
      <c r="A632" s="634"/>
      <c r="B632" s="421" t="str">
        <f>IF(ISTEXT(A632),SUMIF('Production Calendar'!$F$3:$F$171,'Garden Layout (to copy)'!$A632,'Production Calendar'!$G$3:$G$171),"")</f>
        <v/>
      </c>
      <c r="C632" s="656" t="str">
        <f t="shared" si="1"/>
        <v/>
      </c>
      <c r="D632" s="657" t="str">
        <f t="array" ref="D632">IF(ISBLANK(A632),"",XLOOKUP($A632,'Codified Game Plan'!$E$3:$E$477,'Codified Game Plan'!$G$3:$G$477,0))</f>
        <v/>
      </c>
      <c r="E632" s="657" t="str">
        <f>IF(ISBLANK(A632),"",MAXIFS('Codified Game Plan'!$I$3:$I$477,'Codified Game Plan'!$E$3:$E$477,A632))</f>
        <v/>
      </c>
      <c r="F632" s="658" t="str">
        <f t="shared" si="2"/>
        <v>      - </v>
      </c>
      <c r="G632" s="421"/>
      <c r="H632" s="421"/>
      <c r="I632" s="421"/>
      <c r="J632" s="421"/>
      <c r="K632" s="421"/>
      <c r="L632" s="421"/>
      <c r="M632" s="421"/>
      <c r="N632" s="421"/>
      <c r="O632" s="421"/>
      <c r="P632" s="421"/>
      <c r="Q632" s="421"/>
      <c r="R632" s="421"/>
      <c r="S632" s="421"/>
      <c r="T632" s="421"/>
      <c r="U632" s="689"/>
      <c r="V632" s="689"/>
      <c r="W632" s="689"/>
      <c r="X632" s="689"/>
      <c r="Y632" s="689"/>
      <c r="Z632" s="689"/>
      <c r="AA632" s="689"/>
      <c r="AB632" s="689"/>
      <c r="AC632" s="689"/>
      <c r="AD632" s="689"/>
      <c r="AE632" s="689"/>
      <c r="AF632" s="689"/>
      <c r="AG632" s="689"/>
      <c r="AH632" s="689"/>
      <c r="AI632" s="689"/>
      <c r="AJ632" s="689"/>
      <c r="AK632" s="689"/>
      <c r="AL632" s="689"/>
      <c r="AM632" s="689"/>
      <c r="AN632" s="689"/>
      <c r="AO632" s="689"/>
      <c r="AP632" s="689"/>
      <c r="AQ632" s="689"/>
      <c r="AR632" s="689"/>
      <c r="AS632" s="689"/>
      <c r="AT632" s="689"/>
      <c r="AU632" s="689"/>
      <c r="AV632" s="689"/>
      <c r="AW632" s="689"/>
      <c r="AX632" s="689"/>
      <c r="AY632" s="689"/>
      <c r="AZ632" s="689"/>
      <c r="BA632" s="689"/>
      <c r="BB632" s="689"/>
      <c r="BC632" s="689"/>
      <c r="BD632" s="689"/>
      <c r="BE632" s="689"/>
      <c r="BF632" s="689"/>
      <c r="BG632" s="689"/>
      <c r="BH632" s="689"/>
      <c r="BI632" s="689"/>
      <c r="BJ632" s="689"/>
      <c r="BK632" s="689"/>
      <c r="BL632" s="689"/>
      <c r="BM632" s="689"/>
      <c r="BN632" s="689"/>
      <c r="BO632" s="689"/>
      <c r="BP632" s="689"/>
      <c r="BQ632" s="689"/>
      <c r="BR632" s="689"/>
      <c r="BS632" s="689"/>
      <c r="BT632" s="689"/>
      <c r="BU632" s="689"/>
      <c r="BV632" s="689"/>
      <c r="BW632" s="421"/>
    </row>
    <row r="633" ht="15.0" customHeight="1">
      <c r="A633" s="634"/>
      <c r="B633" s="421" t="str">
        <f>IF(ISTEXT(A633),SUMIF('Production Calendar'!$F$3:$F$171,'Garden Layout (to copy)'!$A633,'Production Calendar'!$G$3:$G$171),"")</f>
        <v/>
      </c>
      <c r="C633" s="656" t="str">
        <f t="shared" si="1"/>
        <v/>
      </c>
      <c r="D633" s="657" t="str">
        <f t="array" ref="D633">IF(ISBLANK(A633),"",XLOOKUP($A633,'Codified Game Plan'!$E$3:$E$477,'Codified Game Plan'!$G$3:$G$477,0))</f>
        <v/>
      </c>
      <c r="E633" s="657" t="str">
        <f>IF(ISBLANK(A633),"",MAXIFS('Codified Game Plan'!$I$3:$I$477,'Codified Game Plan'!$E$3:$E$477,A633))</f>
        <v/>
      </c>
      <c r="F633" s="658" t="str">
        <f t="shared" si="2"/>
        <v>      - </v>
      </c>
      <c r="G633" s="421"/>
      <c r="H633" s="421"/>
      <c r="I633" s="421"/>
      <c r="J633" s="421"/>
      <c r="K633" s="421"/>
      <c r="L633" s="421"/>
      <c r="M633" s="421"/>
      <c r="N633" s="421"/>
      <c r="O633" s="421"/>
      <c r="P633" s="421"/>
      <c r="Q633" s="421"/>
      <c r="R633" s="421"/>
      <c r="S633" s="421"/>
      <c r="T633" s="421"/>
      <c r="U633" s="689"/>
      <c r="V633" s="689"/>
      <c r="W633" s="689"/>
      <c r="X633" s="689"/>
      <c r="Y633" s="689"/>
      <c r="Z633" s="689"/>
      <c r="AA633" s="689"/>
      <c r="AB633" s="689"/>
      <c r="AC633" s="689"/>
      <c r="AD633" s="689"/>
      <c r="AE633" s="689"/>
      <c r="AF633" s="689"/>
      <c r="AG633" s="689"/>
      <c r="AH633" s="689"/>
      <c r="AI633" s="689"/>
      <c r="AJ633" s="689"/>
      <c r="AK633" s="689"/>
      <c r="AL633" s="689"/>
      <c r="AM633" s="689"/>
      <c r="AN633" s="689"/>
      <c r="AO633" s="689"/>
      <c r="AP633" s="689"/>
      <c r="AQ633" s="689"/>
      <c r="AR633" s="689"/>
      <c r="AS633" s="689"/>
      <c r="AT633" s="689"/>
      <c r="AU633" s="689"/>
      <c r="AV633" s="689"/>
      <c r="AW633" s="689"/>
      <c r="AX633" s="689"/>
      <c r="AY633" s="689"/>
      <c r="AZ633" s="689"/>
      <c r="BA633" s="689"/>
      <c r="BB633" s="689"/>
      <c r="BC633" s="689"/>
      <c r="BD633" s="689"/>
      <c r="BE633" s="689"/>
      <c r="BF633" s="689"/>
      <c r="BG633" s="689"/>
      <c r="BH633" s="689"/>
      <c r="BI633" s="689"/>
      <c r="BJ633" s="689"/>
      <c r="BK633" s="689"/>
      <c r="BL633" s="689"/>
      <c r="BM633" s="689"/>
      <c r="BN633" s="689"/>
      <c r="BO633" s="689"/>
      <c r="BP633" s="689"/>
      <c r="BQ633" s="689"/>
      <c r="BR633" s="689"/>
      <c r="BS633" s="689"/>
      <c r="BT633" s="689"/>
      <c r="BU633" s="689"/>
      <c r="BV633" s="689"/>
      <c r="BW633" s="421"/>
    </row>
    <row r="634" ht="15.0" customHeight="1">
      <c r="A634" s="634"/>
      <c r="B634" s="421" t="str">
        <f>IF(ISTEXT(A634),SUMIF('Production Calendar'!$F$3:$F$171,'Garden Layout (to copy)'!$A634,'Production Calendar'!$G$3:$G$171),"")</f>
        <v/>
      </c>
      <c r="C634" s="656" t="str">
        <f t="shared" si="1"/>
        <v/>
      </c>
      <c r="D634" s="657" t="str">
        <f t="array" ref="D634">IF(ISBLANK(A634),"",XLOOKUP($A634,'Codified Game Plan'!$E$3:$E$477,'Codified Game Plan'!$G$3:$G$477,0))</f>
        <v/>
      </c>
      <c r="E634" s="657" t="str">
        <f>IF(ISBLANK(A634),"",MAXIFS('Codified Game Plan'!$I$3:$I$477,'Codified Game Plan'!$E$3:$E$477,A634))</f>
        <v/>
      </c>
      <c r="F634" s="658" t="str">
        <f t="shared" si="2"/>
        <v>      - </v>
      </c>
      <c r="G634" s="421"/>
      <c r="H634" s="421"/>
      <c r="I634" s="421"/>
      <c r="J634" s="421"/>
      <c r="K634" s="421"/>
      <c r="L634" s="421"/>
      <c r="M634" s="421"/>
      <c r="N634" s="421"/>
      <c r="O634" s="421"/>
      <c r="P634" s="421"/>
      <c r="Q634" s="421"/>
      <c r="R634" s="421"/>
      <c r="S634" s="421"/>
      <c r="T634" s="421"/>
      <c r="U634" s="689"/>
      <c r="V634" s="689"/>
      <c r="W634" s="689"/>
      <c r="X634" s="689"/>
      <c r="Y634" s="689"/>
      <c r="Z634" s="689"/>
      <c r="AA634" s="689"/>
      <c r="AB634" s="689"/>
      <c r="AC634" s="689"/>
      <c r="AD634" s="689"/>
      <c r="AE634" s="689"/>
      <c r="AF634" s="689"/>
      <c r="AG634" s="689"/>
      <c r="AH634" s="689"/>
      <c r="AI634" s="689"/>
      <c r="AJ634" s="689"/>
      <c r="AK634" s="689"/>
      <c r="AL634" s="689"/>
      <c r="AM634" s="689"/>
      <c r="AN634" s="689"/>
      <c r="AO634" s="689"/>
      <c r="AP634" s="689"/>
      <c r="AQ634" s="689"/>
      <c r="AR634" s="689"/>
      <c r="AS634" s="689"/>
      <c r="AT634" s="689"/>
      <c r="AU634" s="689"/>
      <c r="AV634" s="689"/>
      <c r="AW634" s="689"/>
      <c r="AX634" s="689"/>
      <c r="AY634" s="689"/>
      <c r="AZ634" s="689"/>
      <c r="BA634" s="689"/>
      <c r="BB634" s="689"/>
      <c r="BC634" s="689"/>
      <c r="BD634" s="689"/>
      <c r="BE634" s="689"/>
      <c r="BF634" s="689"/>
      <c r="BG634" s="689"/>
      <c r="BH634" s="689"/>
      <c r="BI634" s="689"/>
      <c r="BJ634" s="689"/>
      <c r="BK634" s="689"/>
      <c r="BL634" s="689"/>
      <c r="BM634" s="689"/>
      <c r="BN634" s="689"/>
      <c r="BO634" s="689"/>
      <c r="BP634" s="689"/>
      <c r="BQ634" s="689"/>
      <c r="BR634" s="689"/>
      <c r="BS634" s="689"/>
      <c r="BT634" s="689"/>
      <c r="BU634" s="689"/>
      <c r="BV634" s="689"/>
      <c r="BW634" s="421"/>
    </row>
    <row r="635" ht="15.0" customHeight="1">
      <c r="A635" s="634"/>
      <c r="B635" s="421" t="str">
        <f>IF(ISTEXT(A635),SUMIF('Production Calendar'!$F$3:$F$171,'Garden Layout (to copy)'!$A635,'Production Calendar'!$G$3:$G$171),"")</f>
        <v/>
      </c>
      <c r="C635" s="656" t="str">
        <f t="shared" si="1"/>
        <v/>
      </c>
      <c r="D635" s="657" t="str">
        <f t="array" ref="D635">IF(ISBLANK(A635),"",XLOOKUP($A635,'Codified Game Plan'!$E$3:$E$477,'Codified Game Plan'!$G$3:$G$477,0))</f>
        <v/>
      </c>
      <c r="E635" s="657" t="str">
        <f>IF(ISBLANK(A635),"",MAXIFS('Codified Game Plan'!$I$3:$I$477,'Codified Game Plan'!$E$3:$E$477,A635))</f>
        <v/>
      </c>
      <c r="F635" s="658" t="str">
        <f t="shared" si="2"/>
        <v>      - </v>
      </c>
      <c r="G635" s="421"/>
      <c r="H635" s="421"/>
      <c r="I635" s="421"/>
      <c r="J635" s="421"/>
      <c r="K635" s="421"/>
      <c r="L635" s="421"/>
      <c r="M635" s="421"/>
      <c r="N635" s="421"/>
      <c r="O635" s="421"/>
      <c r="P635" s="421"/>
      <c r="Q635" s="421"/>
      <c r="R635" s="421"/>
      <c r="S635" s="421"/>
      <c r="T635" s="421"/>
      <c r="U635" s="689"/>
      <c r="V635" s="689"/>
      <c r="W635" s="689"/>
      <c r="X635" s="689"/>
      <c r="Y635" s="689"/>
      <c r="Z635" s="689"/>
      <c r="AA635" s="689"/>
      <c r="AB635" s="689"/>
      <c r="AC635" s="689"/>
      <c r="AD635" s="689"/>
      <c r="AE635" s="689"/>
      <c r="AF635" s="689"/>
      <c r="AG635" s="689"/>
      <c r="AH635" s="689"/>
      <c r="AI635" s="689"/>
      <c r="AJ635" s="689"/>
      <c r="AK635" s="689"/>
      <c r="AL635" s="689"/>
      <c r="AM635" s="689"/>
      <c r="AN635" s="689"/>
      <c r="AO635" s="689"/>
      <c r="AP635" s="689"/>
      <c r="AQ635" s="689"/>
      <c r="AR635" s="689"/>
      <c r="AS635" s="689"/>
      <c r="AT635" s="689"/>
      <c r="AU635" s="689"/>
      <c r="AV635" s="689"/>
      <c r="AW635" s="689"/>
      <c r="AX635" s="689"/>
      <c r="AY635" s="689"/>
      <c r="AZ635" s="689"/>
      <c r="BA635" s="689"/>
      <c r="BB635" s="689"/>
      <c r="BC635" s="689"/>
      <c r="BD635" s="689"/>
      <c r="BE635" s="689"/>
      <c r="BF635" s="689"/>
      <c r="BG635" s="689"/>
      <c r="BH635" s="689"/>
      <c r="BI635" s="689"/>
      <c r="BJ635" s="689"/>
      <c r="BK635" s="689"/>
      <c r="BL635" s="689"/>
      <c r="BM635" s="689"/>
      <c r="BN635" s="689"/>
      <c r="BO635" s="689"/>
      <c r="BP635" s="689"/>
      <c r="BQ635" s="689"/>
      <c r="BR635" s="689"/>
      <c r="BS635" s="689"/>
      <c r="BT635" s="689"/>
      <c r="BU635" s="689"/>
      <c r="BV635" s="689"/>
      <c r="BW635" s="421"/>
    </row>
    <row r="636" ht="15.0" customHeight="1">
      <c r="A636" s="634"/>
      <c r="B636" s="421" t="str">
        <f>IF(ISTEXT(A636),SUMIF('Production Calendar'!$F$3:$F$171,'Garden Layout (to copy)'!$A636,'Production Calendar'!$G$3:$G$171),"")</f>
        <v/>
      </c>
      <c r="C636" s="656" t="str">
        <f t="shared" si="1"/>
        <v/>
      </c>
      <c r="D636" s="657" t="str">
        <f t="array" ref="D636">IF(ISBLANK(A636),"",XLOOKUP($A636,'Codified Game Plan'!$E$3:$E$477,'Codified Game Plan'!$G$3:$G$477,0))</f>
        <v/>
      </c>
      <c r="E636" s="657" t="str">
        <f>IF(ISBLANK(A636),"",MAXIFS('Codified Game Plan'!$I$3:$I$477,'Codified Game Plan'!$E$3:$E$477,A636))</f>
        <v/>
      </c>
      <c r="F636" s="658" t="str">
        <f t="shared" si="2"/>
        <v>      - </v>
      </c>
      <c r="G636" s="421"/>
      <c r="H636" s="421"/>
      <c r="I636" s="421"/>
      <c r="J636" s="421"/>
      <c r="K636" s="421"/>
      <c r="L636" s="421"/>
      <c r="M636" s="421"/>
      <c r="N636" s="421"/>
      <c r="O636" s="421"/>
      <c r="P636" s="421"/>
      <c r="Q636" s="421"/>
      <c r="R636" s="421"/>
      <c r="S636" s="421"/>
      <c r="T636" s="421"/>
      <c r="U636" s="689"/>
      <c r="V636" s="689"/>
      <c r="W636" s="689"/>
      <c r="X636" s="689"/>
      <c r="Y636" s="689"/>
      <c r="Z636" s="689"/>
      <c r="AA636" s="689"/>
      <c r="AB636" s="689"/>
      <c r="AC636" s="689"/>
      <c r="AD636" s="689"/>
      <c r="AE636" s="689"/>
      <c r="AF636" s="689"/>
      <c r="AG636" s="689"/>
      <c r="AH636" s="689"/>
      <c r="AI636" s="689"/>
      <c r="AJ636" s="689"/>
      <c r="AK636" s="689"/>
      <c r="AL636" s="689"/>
      <c r="AM636" s="689"/>
      <c r="AN636" s="689"/>
      <c r="AO636" s="689"/>
      <c r="AP636" s="689"/>
      <c r="AQ636" s="689"/>
      <c r="AR636" s="689"/>
      <c r="AS636" s="689"/>
      <c r="AT636" s="689"/>
      <c r="AU636" s="689"/>
      <c r="AV636" s="689"/>
      <c r="AW636" s="689"/>
      <c r="AX636" s="689"/>
      <c r="AY636" s="689"/>
      <c r="AZ636" s="689"/>
      <c r="BA636" s="689"/>
      <c r="BB636" s="689"/>
      <c r="BC636" s="689"/>
      <c r="BD636" s="689"/>
      <c r="BE636" s="689"/>
      <c r="BF636" s="689"/>
      <c r="BG636" s="689"/>
      <c r="BH636" s="689"/>
      <c r="BI636" s="689"/>
      <c r="BJ636" s="689"/>
      <c r="BK636" s="689"/>
      <c r="BL636" s="689"/>
      <c r="BM636" s="689"/>
      <c r="BN636" s="689"/>
      <c r="BO636" s="689"/>
      <c r="BP636" s="689"/>
      <c r="BQ636" s="689"/>
      <c r="BR636" s="689"/>
      <c r="BS636" s="689"/>
      <c r="BT636" s="689"/>
      <c r="BU636" s="689"/>
      <c r="BV636" s="689"/>
      <c r="BW636" s="421"/>
    </row>
    <row r="637" ht="15.0" customHeight="1">
      <c r="A637" s="634"/>
      <c r="B637" s="421" t="str">
        <f>IF(ISTEXT(A637),SUMIF('Production Calendar'!$F$3:$F$171,'Garden Layout (to copy)'!$A637,'Production Calendar'!$G$3:$G$171),"")</f>
        <v/>
      </c>
      <c r="C637" s="656" t="str">
        <f t="shared" si="1"/>
        <v/>
      </c>
      <c r="D637" s="657" t="str">
        <f t="array" ref="D637">IF(ISBLANK(A637),"",XLOOKUP($A637,'Codified Game Plan'!$E$3:$E$477,'Codified Game Plan'!$G$3:$G$477,0))</f>
        <v/>
      </c>
      <c r="E637" s="657" t="str">
        <f>IF(ISBLANK(A637),"",MAXIFS('Codified Game Plan'!$I$3:$I$477,'Codified Game Plan'!$E$3:$E$477,A637))</f>
        <v/>
      </c>
      <c r="F637" s="658" t="str">
        <f t="shared" si="2"/>
        <v>      - </v>
      </c>
      <c r="G637" s="421"/>
      <c r="H637" s="421"/>
      <c r="I637" s="421"/>
      <c r="J637" s="421"/>
      <c r="K637" s="421"/>
      <c r="L637" s="421"/>
      <c r="M637" s="421"/>
      <c r="N637" s="421"/>
      <c r="O637" s="421"/>
      <c r="P637" s="421"/>
      <c r="Q637" s="421"/>
      <c r="R637" s="421"/>
      <c r="S637" s="421"/>
      <c r="T637" s="421"/>
      <c r="U637" s="689"/>
      <c r="V637" s="689"/>
      <c r="W637" s="689"/>
      <c r="X637" s="689"/>
      <c r="Y637" s="689"/>
      <c r="Z637" s="689"/>
      <c r="AA637" s="689"/>
      <c r="AB637" s="689"/>
      <c r="AC637" s="689"/>
      <c r="AD637" s="689"/>
      <c r="AE637" s="689"/>
      <c r="AF637" s="689"/>
      <c r="AG637" s="689"/>
      <c r="AH637" s="689"/>
      <c r="AI637" s="689"/>
      <c r="AJ637" s="689"/>
      <c r="AK637" s="689"/>
      <c r="AL637" s="689"/>
      <c r="AM637" s="689"/>
      <c r="AN637" s="689"/>
      <c r="AO637" s="689"/>
      <c r="AP637" s="689"/>
      <c r="AQ637" s="689"/>
      <c r="AR637" s="689"/>
      <c r="AS637" s="689"/>
      <c r="AT637" s="689"/>
      <c r="AU637" s="689"/>
      <c r="AV637" s="689"/>
      <c r="AW637" s="689"/>
      <c r="AX637" s="689"/>
      <c r="AY637" s="689"/>
      <c r="AZ637" s="689"/>
      <c r="BA637" s="689"/>
      <c r="BB637" s="689"/>
      <c r="BC637" s="689"/>
      <c r="BD637" s="689"/>
      <c r="BE637" s="689"/>
      <c r="BF637" s="689"/>
      <c r="BG637" s="689"/>
      <c r="BH637" s="689"/>
      <c r="BI637" s="689"/>
      <c r="BJ637" s="689"/>
      <c r="BK637" s="689"/>
      <c r="BL637" s="689"/>
      <c r="BM637" s="689"/>
      <c r="BN637" s="689"/>
      <c r="BO637" s="689"/>
      <c r="BP637" s="689"/>
      <c r="BQ637" s="689"/>
      <c r="BR637" s="689"/>
      <c r="BS637" s="689"/>
      <c r="BT637" s="689"/>
      <c r="BU637" s="689"/>
      <c r="BV637" s="689"/>
      <c r="BW637" s="421"/>
    </row>
    <row r="638" ht="15.0" customHeight="1">
      <c r="A638" s="634"/>
      <c r="B638" s="421" t="str">
        <f>IF(ISTEXT(A638),SUMIF('Production Calendar'!$F$3:$F$171,'Garden Layout (to copy)'!$A638,'Production Calendar'!$G$3:$G$171),"")</f>
        <v/>
      </c>
      <c r="C638" s="656" t="str">
        <f t="shared" si="1"/>
        <v/>
      </c>
      <c r="D638" s="657" t="str">
        <f t="array" ref="D638">IF(ISBLANK(A638),"",XLOOKUP($A638,'Codified Game Plan'!$E$3:$E$477,'Codified Game Plan'!$G$3:$G$477,0))</f>
        <v/>
      </c>
      <c r="E638" s="657" t="str">
        <f>IF(ISBLANK(A638),"",MAXIFS('Codified Game Plan'!$I$3:$I$477,'Codified Game Plan'!$E$3:$E$477,A638))</f>
        <v/>
      </c>
      <c r="F638" s="658" t="str">
        <f t="shared" si="2"/>
        <v>      - </v>
      </c>
      <c r="G638" s="421"/>
      <c r="H638" s="421"/>
      <c r="I638" s="421"/>
      <c r="J638" s="421"/>
      <c r="K638" s="421"/>
      <c r="L638" s="421"/>
      <c r="M638" s="421"/>
      <c r="N638" s="421"/>
      <c r="O638" s="421"/>
      <c r="P638" s="421"/>
      <c r="Q638" s="421"/>
      <c r="R638" s="421"/>
      <c r="S638" s="421"/>
      <c r="T638" s="421"/>
      <c r="U638" s="689"/>
      <c r="V638" s="689"/>
      <c r="W638" s="689"/>
      <c r="X638" s="689"/>
      <c r="Y638" s="689"/>
      <c r="Z638" s="689"/>
      <c r="AA638" s="689"/>
      <c r="AB638" s="689"/>
      <c r="AC638" s="689"/>
      <c r="AD638" s="689"/>
      <c r="AE638" s="689"/>
      <c r="AF638" s="689"/>
      <c r="AG638" s="689"/>
      <c r="AH638" s="689"/>
      <c r="AI638" s="689"/>
      <c r="AJ638" s="689"/>
      <c r="AK638" s="689"/>
      <c r="AL638" s="689"/>
      <c r="AM638" s="689"/>
      <c r="AN638" s="689"/>
      <c r="AO638" s="689"/>
      <c r="AP638" s="689"/>
      <c r="AQ638" s="689"/>
      <c r="AR638" s="689"/>
      <c r="AS638" s="689"/>
      <c r="AT638" s="689"/>
      <c r="AU638" s="689"/>
      <c r="AV638" s="689"/>
      <c r="AW638" s="689"/>
      <c r="AX638" s="689"/>
      <c r="AY638" s="689"/>
      <c r="AZ638" s="689"/>
      <c r="BA638" s="689"/>
      <c r="BB638" s="689"/>
      <c r="BC638" s="689"/>
      <c r="BD638" s="689"/>
      <c r="BE638" s="689"/>
      <c r="BF638" s="689"/>
      <c r="BG638" s="689"/>
      <c r="BH638" s="689"/>
      <c r="BI638" s="689"/>
      <c r="BJ638" s="689"/>
      <c r="BK638" s="689"/>
      <c r="BL638" s="689"/>
      <c r="BM638" s="689"/>
      <c r="BN638" s="689"/>
      <c r="BO638" s="689"/>
      <c r="BP638" s="689"/>
      <c r="BQ638" s="689"/>
      <c r="BR638" s="689"/>
      <c r="BS638" s="689"/>
      <c r="BT638" s="689"/>
      <c r="BU638" s="689"/>
      <c r="BV638" s="689"/>
      <c r="BW638" s="421"/>
    </row>
    <row r="639" ht="15.0" customHeight="1">
      <c r="A639" s="634"/>
      <c r="B639" s="421" t="str">
        <f>IF(ISTEXT(A639),SUMIF('Production Calendar'!$F$3:$F$171,'Garden Layout (to copy)'!$A639,'Production Calendar'!$G$3:$G$171),"")</f>
        <v/>
      </c>
      <c r="C639" s="656" t="str">
        <f t="shared" si="1"/>
        <v/>
      </c>
      <c r="D639" s="657" t="str">
        <f t="array" ref="D639">IF(ISBLANK(A639),"",XLOOKUP($A639,'Codified Game Plan'!$E$3:$E$477,'Codified Game Plan'!$G$3:$G$477,0))</f>
        <v/>
      </c>
      <c r="E639" s="657" t="str">
        <f>IF(ISBLANK(A639),"",MAXIFS('Codified Game Plan'!$I$3:$I$477,'Codified Game Plan'!$E$3:$E$477,A639))</f>
        <v/>
      </c>
      <c r="F639" s="658" t="str">
        <f t="shared" si="2"/>
        <v>      - </v>
      </c>
      <c r="G639" s="421"/>
      <c r="H639" s="421"/>
      <c r="I639" s="421"/>
      <c r="J639" s="421"/>
      <c r="K639" s="421"/>
      <c r="L639" s="421"/>
      <c r="M639" s="421"/>
      <c r="N639" s="421"/>
      <c r="O639" s="421"/>
      <c r="P639" s="421"/>
      <c r="Q639" s="421"/>
      <c r="R639" s="421"/>
      <c r="S639" s="421"/>
      <c r="T639" s="421"/>
      <c r="U639" s="689"/>
      <c r="V639" s="689"/>
      <c r="W639" s="689"/>
      <c r="X639" s="689"/>
      <c r="Y639" s="689"/>
      <c r="Z639" s="689"/>
      <c r="AA639" s="689"/>
      <c r="AB639" s="689"/>
      <c r="AC639" s="689"/>
      <c r="AD639" s="689"/>
      <c r="AE639" s="689"/>
      <c r="AF639" s="689"/>
      <c r="AG639" s="689"/>
      <c r="AH639" s="689"/>
      <c r="AI639" s="689"/>
      <c r="AJ639" s="689"/>
      <c r="AK639" s="689"/>
      <c r="AL639" s="689"/>
      <c r="AM639" s="689"/>
      <c r="AN639" s="689"/>
      <c r="AO639" s="689"/>
      <c r="AP639" s="689"/>
      <c r="AQ639" s="689"/>
      <c r="AR639" s="689"/>
      <c r="AS639" s="689"/>
      <c r="AT639" s="689"/>
      <c r="AU639" s="689"/>
      <c r="AV639" s="689"/>
      <c r="AW639" s="689"/>
      <c r="AX639" s="689"/>
      <c r="AY639" s="689"/>
      <c r="AZ639" s="689"/>
      <c r="BA639" s="689"/>
      <c r="BB639" s="689"/>
      <c r="BC639" s="689"/>
      <c r="BD639" s="689"/>
      <c r="BE639" s="689"/>
      <c r="BF639" s="689"/>
      <c r="BG639" s="689"/>
      <c r="BH639" s="689"/>
      <c r="BI639" s="689"/>
      <c r="BJ639" s="689"/>
      <c r="BK639" s="689"/>
      <c r="BL639" s="689"/>
      <c r="BM639" s="689"/>
      <c r="BN639" s="689"/>
      <c r="BO639" s="689"/>
      <c r="BP639" s="689"/>
      <c r="BQ639" s="689"/>
      <c r="BR639" s="689"/>
      <c r="BS639" s="689"/>
      <c r="BT639" s="689"/>
      <c r="BU639" s="689"/>
      <c r="BV639" s="689"/>
      <c r="BW639" s="421"/>
    </row>
    <row r="640" ht="15.0" customHeight="1">
      <c r="A640" s="634"/>
      <c r="B640" s="421" t="str">
        <f>IF(ISTEXT(A640),SUMIF('Production Calendar'!$F$3:$F$171,'Garden Layout (to copy)'!$A640,'Production Calendar'!$G$3:$G$171),"")</f>
        <v/>
      </c>
      <c r="C640" s="656" t="str">
        <f t="shared" si="1"/>
        <v/>
      </c>
      <c r="D640" s="657" t="str">
        <f t="array" ref="D640">IF(ISBLANK(A640),"",XLOOKUP($A640,'Codified Game Plan'!$E$3:$E$477,'Codified Game Plan'!$G$3:$G$477,0))</f>
        <v/>
      </c>
      <c r="E640" s="657" t="str">
        <f>IF(ISBLANK(A640),"",MAXIFS('Codified Game Plan'!$I$3:$I$477,'Codified Game Plan'!$E$3:$E$477,A640))</f>
        <v/>
      </c>
      <c r="F640" s="658" t="str">
        <f t="shared" si="2"/>
        <v>      - </v>
      </c>
      <c r="G640" s="421"/>
      <c r="H640" s="421"/>
      <c r="I640" s="421"/>
      <c r="J640" s="421"/>
      <c r="K640" s="421"/>
      <c r="L640" s="421"/>
      <c r="M640" s="421"/>
      <c r="N640" s="421"/>
      <c r="O640" s="421"/>
      <c r="P640" s="421"/>
      <c r="Q640" s="421"/>
      <c r="R640" s="421"/>
      <c r="S640" s="421"/>
      <c r="T640" s="421"/>
      <c r="U640" s="689"/>
      <c r="V640" s="689"/>
      <c r="W640" s="689"/>
      <c r="X640" s="689"/>
      <c r="Y640" s="689"/>
      <c r="Z640" s="689"/>
      <c r="AA640" s="689"/>
      <c r="AB640" s="689"/>
      <c r="AC640" s="689"/>
      <c r="AD640" s="689"/>
      <c r="AE640" s="689"/>
      <c r="AF640" s="689"/>
      <c r="AG640" s="689"/>
      <c r="AH640" s="689"/>
      <c r="AI640" s="689"/>
      <c r="AJ640" s="689"/>
      <c r="AK640" s="689"/>
      <c r="AL640" s="689"/>
      <c r="AM640" s="689"/>
      <c r="AN640" s="689"/>
      <c r="AO640" s="689"/>
      <c r="AP640" s="689"/>
      <c r="AQ640" s="689"/>
      <c r="AR640" s="689"/>
      <c r="AS640" s="689"/>
      <c r="AT640" s="689"/>
      <c r="AU640" s="689"/>
      <c r="AV640" s="689"/>
      <c r="AW640" s="689"/>
      <c r="AX640" s="689"/>
      <c r="AY640" s="689"/>
      <c r="AZ640" s="689"/>
      <c r="BA640" s="689"/>
      <c r="BB640" s="689"/>
      <c r="BC640" s="689"/>
      <c r="BD640" s="689"/>
      <c r="BE640" s="689"/>
      <c r="BF640" s="689"/>
      <c r="BG640" s="689"/>
      <c r="BH640" s="689"/>
      <c r="BI640" s="689"/>
      <c r="BJ640" s="689"/>
      <c r="BK640" s="689"/>
      <c r="BL640" s="689"/>
      <c r="BM640" s="689"/>
      <c r="BN640" s="689"/>
      <c r="BO640" s="689"/>
      <c r="BP640" s="689"/>
      <c r="BQ640" s="689"/>
      <c r="BR640" s="689"/>
      <c r="BS640" s="689"/>
      <c r="BT640" s="689"/>
      <c r="BU640" s="689"/>
      <c r="BV640" s="689"/>
      <c r="BW640" s="421"/>
    </row>
    <row r="641" ht="15.0" customHeight="1">
      <c r="A641" s="634"/>
      <c r="B641" s="421" t="str">
        <f>IF(ISTEXT(A641),SUMIF('Production Calendar'!$F$3:$F$171,'Garden Layout (to copy)'!$A641,'Production Calendar'!$G$3:$G$171),"")</f>
        <v/>
      </c>
      <c r="C641" s="656" t="str">
        <f t="shared" si="1"/>
        <v/>
      </c>
      <c r="D641" s="657" t="str">
        <f t="array" ref="D641">IF(ISBLANK(A641),"",XLOOKUP($A641,'Codified Game Plan'!$E$3:$E$477,'Codified Game Plan'!$G$3:$G$477,0))</f>
        <v/>
      </c>
      <c r="E641" s="657" t="str">
        <f>IF(ISBLANK(A641),"",MAXIFS('Codified Game Plan'!$I$3:$I$477,'Codified Game Plan'!$E$3:$E$477,A641))</f>
        <v/>
      </c>
      <c r="F641" s="658" t="str">
        <f t="shared" si="2"/>
        <v>      - </v>
      </c>
      <c r="G641" s="421"/>
      <c r="H641" s="421"/>
      <c r="I641" s="421"/>
      <c r="J641" s="421"/>
      <c r="K641" s="421"/>
      <c r="L641" s="421"/>
      <c r="M641" s="421"/>
      <c r="N641" s="421"/>
      <c r="O641" s="421"/>
      <c r="P641" s="421"/>
      <c r="Q641" s="421"/>
      <c r="R641" s="421"/>
      <c r="S641" s="421"/>
      <c r="T641" s="421"/>
      <c r="U641" s="689"/>
      <c r="V641" s="689"/>
      <c r="W641" s="689"/>
      <c r="X641" s="689"/>
      <c r="Y641" s="689"/>
      <c r="Z641" s="689"/>
      <c r="AA641" s="689"/>
      <c r="AB641" s="689"/>
      <c r="AC641" s="689"/>
      <c r="AD641" s="689"/>
      <c r="AE641" s="689"/>
      <c r="AF641" s="689"/>
      <c r="AG641" s="689"/>
      <c r="AH641" s="689"/>
      <c r="AI641" s="689"/>
      <c r="AJ641" s="689"/>
      <c r="AK641" s="689"/>
      <c r="AL641" s="689"/>
      <c r="AM641" s="689"/>
      <c r="AN641" s="689"/>
      <c r="AO641" s="689"/>
      <c r="AP641" s="689"/>
      <c r="AQ641" s="689"/>
      <c r="AR641" s="689"/>
      <c r="AS641" s="689"/>
      <c r="AT641" s="689"/>
      <c r="AU641" s="689"/>
      <c r="AV641" s="689"/>
      <c r="AW641" s="689"/>
      <c r="AX641" s="689"/>
      <c r="AY641" s="689"/>
      <c r="AZ641" s="689"/>
      <c r="BA641" s="689"/>
      <c r="BB641" s="689"/>
      <c r="BC641" s="689"/>
      <c r="BD641" s="689"/>
      <c r="BE641" s="689"/>
      <c r="BF641" s="689"/>
      <c r="BG641" s="689"/>
      <c r="BH641" s="689"/>
      <c r="BI641" s="689"/>
      <c r="BJ641" s="689"/>
      <c r="BK641" s="689"/>
      <c r="BL641" s="689"/>
      <c r="BM641" s="689"/>
      <c r="BN641" s="689"/>
      <c r="BO641" s="689"/>
      <c r="BP641" s="689"/>
      <c r="BQ641" s="689"/>
      <c r="BR641" s="689"/>
      <c r="BS641" s="689"/>
      <c r="BT641" s="689"/>
      <c r="BU641" s="689"/>
      <c r="BV641" s="689"/>
      <c r="BW641" s="421"/>
    </row>
    <row r="642" ht="15.0" customHeight="1">
      <c r="A642" s="634"/>
      <c r="B642" s="421" t="str">
        <f>IF(ISTEXT(A642),SUMIF('Production Calendar'!$F$3:$F$171,'Garden Layout (to copy)'!$A642,'Production Calendar'!$G$3:$G$171),"")</f>
        <v/>
      </c>
      <c r="C642" s="656" t="str">
        <f t="shared" si="1"/>
        <v/>
      </c>
      <c r="D642" s="657" t="str">
        <f t="array" ref="D642">IF(ISBLANK(A642),"",XLOOKUP($A642,'Codified Game Plan'!$E$3:$E$477,'Codified Game Plan'!$G$3:$G$477,0))</f>
        <v/>
      </c>
      <c r="E642" s="657" t="str">
        <f>IF(ISBLANK(A642),"",MAXIFS('Codified Game Plan'!$I$3:$I$477,'Codified Game Plan'!$E$3:$E$477,A642))</f>
        <v/>
      </c>
      <c r="F642" s="658" t="str">
        <f t="shared" si="2"/>
        <v>      - </v>
      </c>
      <c r="G642" s="421"/>
      <c r="H642" s="421"/>
      <c r="I642" s="421"/>
      <c r="J642" s="421"/>
      <c r="K642" s="421"/>
      <c r="L642" s="421"/>
      <c r="M642" s="421"/>
      <c r="N642" s="421"/>
      <c r="O642" s="421"/>
      <c r="P642" s="421"/>
      <c r="Q642" s="421"/>
      <c r="R642" s="421"/>
      <c r="S642" s="421"/>
      <c r="T642" s="421"/>
      <c r="U642" s="689"/>
      <c r="V642" s="689"/>
      <c r="W642" s="689"/>
      <c r="X642" s="689"/>
      <c r="Y642" s="689"/>
      <c r="Z642" s="689"/>
      <c r="AA642" s="689"/>
      <c r="AB642" s="689"/>
      <c r="AC642" s="689"/>
      <c r="AD642" s="689"/>
      <c r="AE642" s="689"/>
      <c r="AF642" s="689"/>
      <c r="AG642" s="689"/>
      <c r="AH642" s="689"/>
      <c r="AI642" s="689"/>
      <c r="AJ642" s="689"/>
      <c r="AK642" s="689"/>
      <c r="AL642" s="689"/>
      <c r="AM642" s="689"/>
      <c r="AN642" s="689"/>
      <c r="AO642" s="689"/>
      <c r="AP642" s="689"/>
      <c r="AQ642" s="689"/>
      <c r="AR642" s="689"/>
      <c r="AS642" s="689"/>
      <c r="AT642" s="689"/>
      <c r="AU642" s="689"/>
      <c r="AV642" s="689"/>
      <c r="AW642" s="689"/>
      <c r="AX642" s="689"/>
      <c r="AY642" s="689"/>
      <c r="AZ642" s="689"/>
      <c r="BA642" s="689"/>
      <c r="BB642" s="689"/>
      <c r="BC642" s="689"/>
      <c r="BD642" s="689"/>
      <c r="BE642" s="689"/>
      <c r="BF642" s="689"/>
      <c r="BG642" s="689"/>
      <c r="BH642" s="689"/>
      <c r="BI642" s="689"/>
      <c r="BJ642" s="689"/>
      <c r="BK642" s="689"/>
      <c r="BL642" s="689"/>
      <c r="BM642" s="689"/>
      <c r="BN642" s="689"/>
      <c r="BO642" s="689"/>
      <c r="BP642" s="689"/>
      <c r="BQ642" s="689"/>
      <c r="BR642" s="689"/>
      <c r="BS642" s="689"/>
      <c r="BT642" s="689"/>
      <c r="BU642" s="689"/>
      <c r="BV642" s="689"/>
      <c r="BW642" s="421"/>
    </row>
    <row r="643" ht="15.0" customHeight="1">
      <c r="A643" s="634"/>
      <c r="B643" s="421" t="str">
        <f>IF(ISTEXT(A643),SUMIF('Production Calendar'!$F$3:$F$171,'Garden Layout (to copy)'!$A643,'Production Calendar'!$G$3:$G$171),"")</f>
        <v/>
      </c>
      <c r="C643" s="656" t="str">
        <f t="shared" si="1"/>
        <v/>
      </c>
      <c r="D643" s="657" t="str">
        <f t="array" ref="D643">IF(ISBLANK(A643),"",XLOOKUP($A643,'Codified Game Plan'!$E$3:$E$477,'Codified Game Plan'!$G$3:$G$477,0))</f>
        <v/>
      </c>
      <c r="E643" s="657" t="str">
        <f>IF(ISBLANK(A643),"",MAXIFS('Codified Game Plan'!$I$3:$I$477,'Codified Game Plan'!$E$3:$E$477,A643))</f>
        <v/>
      </c>
      <c r="F643" s="658" t="str">
        <f t="shared" si="2"/>
        <v>      - </v>
      </c>
      <c r="G643" s="421"/>
      <c r="H643" s="421"/>
      <c r="I643" s="421"/>
      <c r="J643" s="421"/>
      <c r="K643" s="421"/>
      <c r="L643" s="421"/>
      <c r="M643" s="421"/>
      <c r="N643" s="421"/>
      <c r="O643" s="421"/>
      <c r="P643" s="421"/>
      <c r="Q643" s="421"/>
      <c r="R643" s="421"/>
      <c r="S643" s="421"/>
      <c r="T643" s="421"/>
      <c r="U643" s="689"/>
      <c r="V643" s="689"/>
      <c r="W643" s="689"/>
      <c r="X643" s="689"/>
      <c r="Y643" s="689"/>
      <c r="Z643" s="689"/>
      <c r="AA643" s="689"/>
      <c r="AB643" s="689"/>
      <c r="AC643" s="689"/>
      <c r="AD643" s="689"/>
      <c r="AE643" s="689"/>
      <c r="AF643" s="689"/>
      <c r="AG643" s="689"/>
      <c r="AH643" s="689"/>
      <c r="AI643" s="689"/>
      <c r="AJ643" s="689"/>
      <c r="AK643" s="689"/>
      <c r="AL643" s="689"/>
      <c r="AM643" s="689"/>
      <c r="AN643" s="689"/>
      <c r="AO643" s="689"/>
      <c r="AP643" s="689"/>
      <c r="AQ643" s="689"/>
      <c r="AR643" s="689"/>
      <c r="AS643" s="689"/>
      <c r="AT643" s="689"/>
      <c r="AU643" s="689"/>
      <c r="AV643" s="689"/>
      <c r="AW643" s="689"/>
      <c r="AX643" s="689"/>
      <c r="AY643" s="689"/>
      <c r="AZ643" s="689"/>
      <c r="BA643" s="689"/>
      <c r="BB643" s="689"/>
      <c r="BC643" s="689"/>
      <c r="BD643" s="689"/>
      <c r="BE643" s="689"/>
      <c r="BF643" s="689"/>
      <c r="BG643" s="689"/>
      <c r="BH643" s="689"/>
      <c r="BI643" s="689"/>
      <c r="BJ643" s="689"/>
      <c r="BK643" s="689"/>
      <c r="BL643" s="689"/>
      <c r="BM643" s="689"/>
      <c r="BN643" s="689"/>
      <c r="BO643" s="689"/>
      <c r="BP643" s="689"/>
      <c r="BQ643" s="689"/>
      <c r="BR643" s="689"/>
      <c r="BS643" s="689"/>
      <c r="BT643" s="689"/>
      <c r="BU643" s="689"/>
      <c r="BV643" s="689"/>
      <c r="BW643" s="421"/>
    </row>
    <row r="644" ht="15.0" customHeight="1">
      <c r="A644" s="634"/>
      <c r="B644" s="421" t="str">
        <f>IF(ISTEXT(A644),SUMIF('Production Calendar'!$F$3:$F$171,'Garden Layout (to copy)'!$A644,'Production Calendar'!$G$3:$G$171),"")</f>
        <v/>
      </c>
      <c r="C644" s="656" t="str">
        <f t="shared" si="1"/>
        <v/>
      </c>
      <c r="D644" s="657" t="str">
        <f t="array" ref="D644">IF(ISBLANK(A644),"",XLOOKUP($A644,'Codified Game Plan'!$E$3:$E$477,'Codified Game Plan'!$G$3:$G$477,0))</f>
        <v/>
      </c>
      <c r="E644" s="657" t="str">
        <f>IF(ISBLANK(A644),"",MAXIFS('Codified Game Plan'!$I$3:$I$477,'Codified Game Plan'!$E$3:$E$477,A644))</f>
        <v/>
      </c>
      <c r="F644" s="658" t="str">
        <f t="shared" si="2"/>
        <v>      - </v>
      </c>
      <c r="G644" s="421"/>
      <c r="H644" s="421"/>
      <c r="I644" s="421"/>
      <c r="J644" s="421"/>
      <c r="K644" s="421"/>
      <c r="L644" s="421"/>
      <c r="M644" s="421"/>
      <c r="N644" s="421"/>
      <c r="O644" s="421"/>
      <c r="P644" s="421"/>
      <c r="Q644" s="421"/>
      <c r="R644" s="421"/>
      <c r="S644" s="421"/>
      <c r="T644" s="421"/>
      <c r="U644" s="689"/>
      <c r="V644" s="689"/>
      <c r="W644" s="689"/>
      <c r="X644" s="689"/>
      <c r="Y644" s="689"/>
      <c r="Z644" s="689"/>
      <c r="AA644" s="689"/>
      <c r="AB644" s="689"/>
      <c r="AC644" s="689"/>
      <c r="AD644" s="689"/>
      <c r="AE644" s="689"/>
      <c r="AF644" s="689"/>
      <c r="AG644" s="689"/>
      <c r="AH644" s="689"/>
      <c r="AI644" s="689"/>
      <c r="AJ644" s="689"/>
      <c r="AK644" s="689"/>
      <c r="AL644" s="689"/>
      <c r="AM644" s="689"/>
      <c r="AN644" s="689"/>
      <c r="AO644" s="689"/>
      <c r="AP644" s="689"/>
      <c r="AQ644" s="689"/>
      <c r="AR644" s="689"/>
      <c r="AS644" s="689"/>
      <c r="AT644" s="689"/>
      <c r="AU644" s="689"/>
      <c r="AV644" s="689"/>
      <c r="AW644" s="689"/>
      <c r="AX644" s="689"/>
      <c r="AY644" s="689"/>
      <c r="AZ644" s="689"/>
      <c r="BA644" s="689"/>
      <c r="BB644" s="689"/>
      <c r="BC644" s="689"/>
      <c r="BD644" s="689"/>
      <c r="BE644" s="689"/>
      <c r="BF644" s="689"/>
      <c r="BG644" s="689"/>
      <c r="BH644" s="689"/>
      <c r="BI644" s="689"/>
      <c r="BJ644" s="689"/>
      <c r="BK644" s="689"/>
      <c r="BL644" s="689"/>
      <c r="BM644" s="689"/>
      <c r="BN644" s="689"/>
      <c r="BO644" s="689"/>
      <c r="BP644" s="689"/>
      <c r="BQ644" s="689"/>
      <c r="BR644" s="689"/>
      <c r="BS644" s="689"/>
      <c r="BT644" s="689"/>
      <c r="BU644" s="689"/>
      <c r="BV644" s="689"/>
      <c r="BW644" s="421"/>
    </row>
    <row r="645" ht="15.0" customHeight="1">
      <c r="A645" s="634"/>
      <c r="B645" s="421" t="str">
        <f>IF(ISTEXT(A645),SUMIF('Production Calendar'!$F$3:$F$171,'Garden Layout (to copy)'!$A645,'Production Calendar'!$G$3:$G$171),"")</f>
        <v/>
      </c>
      <c r="C645" s="656" t="str">
        <f t="shared" si="1"/>
        <v/>
      </c>
      <c r="D645" s="657" t="str">
        <f t="array" ref="D645">IF(ISBLANK(A645),"",XLOOKUP($A645,'Codified Game Plan'!$E$3:$E$477,'Codified Game Plan'!$G$3:$G$477,0))</f>
        <v/>
      </c>
      <c r="E645" s="657" t="str">
        <f>IF(ISBLANK(A645),"",MAXIFS('Codified Game Plan'!$I$3:$I$477,'Codified Game Plan'!$E$3:$E$477,A645))</f>
        <v/>
      </c>
      <c r="F645" s="658" t="str">
        <f t="shared" si="2"/>
        <v>      - </v>
      </c>
      <c r="G645" s="421"/>
      <c r="H645" s="421"/>
      <c r="I645" s="421"/>
      <c r="J645" s="421"/>
      <c r="K645" s="421"/>
      <c r="L645" s="421"/>
      <c r="M645" s="421"/>
      <c r="N645" s="421"/>
      <c r="O645" s="421"/>
      <c r="P645" s="421"/>
      <c r="Q645" s="421"/>
      <c r="R645" s="421"/>
      <c r="S645" s="421"/>
      <c r="T645" s="421"/>
      <c r="U645" s="689"/>
      <c r="V645" s="689"/>
      <c r="W645" s="689"/>
      <c r="X645" s="689"/>
      <c r="Y645" s="689"/>
      <c r="Z645" s="689"/>
      <c r="AA645" s="689"/>
      <c r="AB645" s="689"/>
      <c r="AC645" s="689"/>
      <c r="AD645" s="689"/>
      <c r="AE645" s="689"/>
      <c r="AF645" s="689"/>
      <c r="AG645" s="689"/>
      <c r="AH645" s="689"/>
      <c r="AI645" s="689"/>
      <c r="AJ645" s="689"/>
      <c r="AK645" s="689"/>
      <c r="AL645" s="689"/>
      <c r="AM645" s="689"/>
      <c r="AN645" s="689"/>
      <c r="AO645" s="689"/>
      <c r="AP645" s="689"/>
      <c r="AQ645" s="689"/>
      <c r="AR645" s="689"/>
      <c r="AS645" s="689"/>
      <c r="AT645" s="689"/>
      <c r="AU645" s="689"/>
      <c r="AV645" s="689"/>
      <c r="AW645" s="689"/>
      <c r="AX645" s="689"/>
      <c r="AY645" s="689"/>
      <c r="AZ645" s="689"/>
      <c r="BA645" s="689"/>
      <c r="BB645" s="689"/>
      <c r="BC645" s="689"/>
      <c r="BD645" s="689"/>
      <c r="BE645" s="689"/>
      <c r="BF645" s="689"/>
      <c r="BG645" s="689"/>
      <c r="BH645" s="689"/>
      <c r="BI645" s="689"/>
      <c r="BJ645" s="689"/>
      <c r="BK645" s="689"/>
      <c r="BL645" s="689"/>
      <c r="BM645" s="689"/>
      <c r="BN645" s="689"/>
      <c r="BO645" s="689"/>
      <c r="BP645" s="689"/>
      <c r="BQ645" s="689"/>
      <c r="BR645" s="689"/>
      <c r="BS645" s="689"/>
      <c r="BT645" s="689"/>
      <c r="BU645" s="689"/>
      <c r="BV645" s="689"/>
      <c r="BW645" s="421"/>
    </row>
    <row r="646" ht="15.0" customHeight="1">
      <c r="A646" s="634"/>
      <c r="B646" s="421" t="str">
        <f>IF(ISTEXT(A646),SUMIF('Production Calendar'!$F$3:$F$171,'Garden Layout (to copy)'!$A646,'Production Calendar'!$G$3:$G$171),"")</f>
        <v/>
      </c>
      <c r="C646" s="656" t="str">
        <f t="shared" si="1"/>
        <v/>
      </c>
      <c r="D646" s="657" t="str">
        <f t="array" ref="D646">IF(ISBLANK(A646),"",XLOOKUP($A646,'Codified Game Plan'!$E$3:$E$477,'Codified Game Plan'!$G$3:$G$477,0))</f>
        <v/>
      </c>
      <c r="E646" s="657" t="str">
        <f>IF(ISBLANK(A646),"",MAXIFS('Codified Game Plan'!$I$3:$I$477,'Codified Game Plan'!$E$3:$E$477,A646))</f>
        <v/>
      </c>
      <c r="F646" s="658" t="str">
        <f t="shared" si="2"/>
        <v>      - </v>
      </c>
      <c r="G646" s="421"/>
      <c r="H646" s="421"/>
      <c r="I646" s="421"/>
      <c r="J646" s="421"/>
      <c r="K646" s="421"/>
      <c r="L646" s="421"/>
      <c r="M646" s="421"/>
      <c r="N646" s="421"/>
      <c r="O646" s="421"/>
      <c r="P646" s="421"/>
      <c r="Q646" s="421"/>
      <c r="R646" s="421"/>
      <c r="S646" s="421"/>
      <c r="T646" s="421"/>
      <c r="U646" s="689"/>
      <c r="V646" s="689"/>
      <c r="W646" s="689"/>
      <c r="X646" s="689"/>
      <c r="Y646" s="689"/>
      <c r="Z646" s="689"/>
      <c r="AA646" s="689"/>
      <c r="AB646" s="689"/>
      <c r="AC646" s="689"/>
      <c r="AD646" s="689"/>
      <c r="AE646" s="689"/>
      <c r="AF646" s="689"/>
      <c r="AG646" s="689"/>
      <c r="AH646" s="689"/>
      <c r="AI646" s="689"/>
      <c r="AJ646" s="689"/>
      <c r="AK646" s="689"/>
      <c r="AL646" s="689"/>
      <c r="AM646" s="689"/>
      <c r="AN646" s="689"/>
      <c r="AO646" s="689"/>
      <c r="AP646" s="689"/>
      <c r="AQ646" s="689"/>
      <c r="AR646" s="689"/>
      <c r="AS646" s="689"/>
      <c r="AT646" s="689"/>
      <c r="AU646" s="689"/>
      <c r="AV646" s="689"/>
      <c r="AW646" s="689"/>
      <c r="AX646" s="689"/>
      <c r="AY646" s="689"/>
      <c r="AZ646" s="689"/>
      <c r="BA646" s="689"/>
      <c r="BB646" s="689"/>
      <c r="BC646" s="689"/>
      <c r="BD646" s="689"/>
      <c r="BE646" s="689"/>
      <c r="BF646" s="689"/>
      <c r="BG646" s="689"/>
      <c r="BH646" s="689"/>
      <c r="BI646" s="689"/>
      <c r="BJ646" s="689"/>
      <c r="BK646" s="689"/>
      <c r="BL646" s="689"/>
      <c r="BM646" s="689"/>
      <c r="BN646" s="689"/>
      <c r="BO646" s="689"/>
      <c r="BP646" s="689"/>
      <c r="BQ646" s="689"/>
      <c r="BR646" s="689"/>
      <c r="BS646" s="689"/>
      <c r="BT646" s="689"/>
      <c r="BU646" s="689"/>
      <c r="BV646" s="689"/>
      <c r="BW646" s="421"/>
    </row>
    <row r="647" ht="15.0" customHeight="1">
      <c r="A647" s="634"/>
      <c r="B647" s="421" t="str">
        <f>IF(ISTEXT(A647),SUMIF('Production Calendar'!$F$3:$F$171,'Garden Layout (to copy)'!$A647,'Production Calendar'!$G$3:$G$171),"")</f>
        <v/>
      </c>
      <c r="C647" s="656" t="str">
        <f t="shared" si="1"/>
        <v/>
      </c>
      <c r="D647" s="657" t="str">
        <f t="array" ref="D647">IF(ISBLANK(A647),"",XLOOKUP($A647,'Codified Game Plan'!$E$3:$E$477,'Codified Game Plan'!$G$3:$G$477,0))</f>
        <v/>
      </c>
      <c r="E647" s="657" t="str">
        <f>IF(ISBLANK(A647),"",MAXIFS('Codified Game Plan'!$I$3:$I$477,'Codified Game Plan'!$E$3:$E$477,A647))</f>
        <v/>
      </c>
      <c r="F647" s="658" t="str">
        <f t="shared" si="2"/>
        <v>      - </v>
      </c>
      <c r="G647" s="421"/>
      <c r="H647" s="421"/>
      <c r="I647" s="421"/>
      <c r="J647" s="421"/>
      <c r="K647" s="421"/>
      <c r="L647" s="421"/>
      <c r="M647" s="421"/>
      <c r="N647" s="421"/>
      <c r="O647" s="421"/>
      <c r="P647" s="421"/>
      <c r="Q647" s="421"/>
      <c r="R647" s="421"/>
      <c r="S647" s="421"/>
      <c r="T647" s="421"/>
      <c r="U647" s="689"/>
      <c r="V647" s="689"/>
      <c r="W647" s="689"/>
      <c r="X647" s="689"/>
      <c r="Y647" s="689"/>
      <c r="Z647" s="689"/>
      <c r="AA647" s="689"/>
      <c r="AB647" s="689"/>
      <c r="AC647" s="689"/>
      <c r="AD647" s="689"/>
      <c r="AE647" s="689"/>
      <c r="AF647" s="689"/>
      <c r="AG647" s="689"/>
      <c r="AH647" s="689"/>
      <c r="AI647" s="689"/>
      <c r="AJ647" s="689"/>
      <c r="AK647" s="689"/>
      <c r="AL647" s="689"/>
      <c r="AM647" s="689"/>
      <c r="AN647" s="689"/>
      <c r="AO647" s="689"/>
      <c r="AP647" s="689"/>
      <c r="AQ647" s="689"/>
      <c r="AR647" s="689"/>
      <c r="AS647" s="689"/>
      <c r="AT647" s="689"/>
      <c r="AU647" s="689"/>
      <c r="AV647" s="689"/>
      <c r="AW647" s="689"/>
      <c r="AX647" s="689"/>
      <c r="AY647" s="689"/>
      <c r="AZ647" s="689"/>
      <c r="BA647" s="689"/>
      <c r="BB647" s="689"/>
      <c r="BC647" s="689"/>
      <c r="BD647" s="689"/>
      <c r="BE647" s="689"/>
      <c r="BF647" s="689"/>
      <c r="BG647" s="689"/>
      <c r="BH647" s="689"/>
      <c r="BI647" s="689"/>
      <c r="BJ647" s="689"/>
      <c r="BK647" s="689"/>
      <c r="BL647" s="689"/>
      <c r="BM647" s="689"/>
      <c r="BN647" s="689"/>
      <c r="BO647" s="689"/>
      <c r="BP647" s="689"/>
      <c r="BQ647" s="689"/>
      <c r="BR647" s="689"/>
      <c r="BS647" s="689"/>
      <c r="BT647" s="689"/>
      <c r="BU647" s="689"/>
      <c r="BV647" s="689"/>
      <c r="BW647" s="421"/>
    </row>
    <row r="648" ht="15.0" customHeight="1">
      <c r="A648" s="634"/>
      <c r="B648" s="421" t="str">
        <f>IF(ISTEXT(A648),SUMIF('Production Calendar'!$F$3:$F$171,'Garden Layout (to copy)'!$A648,'Production Calendar'!$G$3:$G$171),"")</f>
        <v/>
      </c>
      <c r="C648" s="656" t="str">
        <f t="shared" si="1"/>
        <v/>
      </c>
      <c r="D648" s="657" t="str">
        <f t="array" ref="D648">IF(ISBLANK(A648),"",XLOOKUP($A648,'Codified Game Plan'!$E$3:$E$477,'Codified Game Plan'!$G$3:$G$477,0))</f>
        <v/>
      </c>
      <c r="E648" s="657" t="str">
        <f>IF(ISBLANK(A648),"",MAXIFS('Codified Game Plan'!$I$3:$I$477,'Codified Game Plan'!$E$3:$E$477,A648))</f>
        <v/>
      </c>
      <c r="F648" s="658" t="str">
        <f t="shared" si="2"/>
        <v>      - </v>
      </c>
      <c r="G648" s="421"/>
      <c r="H648" s="421"/>
      <c r="I648" s="421"/>
      <c r="J648" s="421"/>
      <c r="K648" s="421"/>
      <c r="L648" s="421"/>
      <c r="M648" s="421"/>
      <c r="N648" s="421"/>
      <c r="O648" s="421"/>
      <c r="P648" s="421"/>
      <c r="Q648" s="421"/>
      <c r="R648" s="421"/>
      <c r="S648" s="421"/>
      <c r="T648" s="421"/>
      <c r="U648" s="689"/>
      <c r="V648" s="689"/>
      <c r="W648" s="689"/>
      <c r="X648" s="689"/>
      <c r="Y648" s="689"/>
      <c r="Z648" s="689"/>
      <c r="AA648" s="689"/>
      <c r="AB648" s="689"/>
      <c r="AC648" s="689"/>
      <c r="AD648" s="689"/>
      <c r="AE648" s="689"/>
      <c r="AF648" s="689"/>
      <c r="AG648" s="689"/>
      <c r="AH648" s="689"/>
      <c r="AI648" s="689"/>
      <c r="AJ648" s="689"/>
      <c r="AK648" s="689"/>
      <c r="AL648" s="689"/>
      <c r="AM648" s="689"/>
      <c r="AN648" s="689"/>
      <c r="AO648" s="689"/>
      <c r="AP648" s="689"/>
      <c r="AQ648" s="689"/>
      <c r="AR648" s="689"/>
      <c r="AS648" s="689"/>
      <c r="AT648" s="689"/>
      <c r="AU648" s="689"/>
      <c r="AV648" s="689"/>
      <c r="AW648" s="689"/>
      <c r="AX648" s="689"/>
      <c r="AY648" s="689"/>
      <c r="AZ648" s="689"/>
      <c r="BA648" s="689"/>
      <c r="BB648" s="689"/>
      <c r="BC648" s="689"/>
      <c r="BD648" s="689"/>
      <c r="BE648" s="689"/>
      <c r="BF648" s="689"/>
      <c r="BG648" s="689"/>
      <c r="BH648" s="689"/>
      <c r="BI648" s="689"/>
      <c r="BJ648" s="689"/>
      <c r="BK648" s="689"/>
      <c r="BL648" s="689"/>
      <c r="BM648" s="689"/>
      <c r="BN648" s="689"/>
      <c r="BO648" s="689"/>
      <c r="BP648" s="689"/>
      <c r="BQ648" s="689"/>
      <c r="BR648" s="689"/>
      <c r="BS648" s="689"/>
      <c r="BT648" s="689"/>
      <c r="BU648" s="689"/>
      <c r="BV648" s="689"/>
      <c r="BW648" s="421"/>
    </row>
    <row r="649" ht="15.0" customHeight="1">
      <c r="A649" s="634"/>
      <c r="B649" s="421" t="str">
        <f>IF(ISTEXT(A649),SUMIF('Production Calendar'!$F$3:$F$171,'Garden Layout (to copy)'!$A649,'Production Calendar'!$G$3:$G$171),"")</f>
        <v/>
      </c>
      <c r="C649" s="656" t="str">
        <f t="shared" si="1"/>
        <v/>
      </c>
      <c r="D649" s="657" t="str">
        <f t="array" ref="D649">IF(ISBLANK(A649),"",XLOOKUP($A649,'Codified Game Plan'!$E$3:$E$477,'Codified Game Plan'!$G$3:$G$477,0))</f>
        <v/>
      </c>
      <c r="E649" s="657" t="str">
        <f>IF(ISBLANK(A649),"",MAXIFS('Codified Game Plan'!$I$3:$I$477,'Codified Game Plan'!$E$3:$E$477,A649))</f>
        <v/>
      </c>
      <c r="F649" s="658" t="str">
        <f t="shared" si="2"/>
        <v>      - </v>
      </c>
      <c r="G649" s="421"/>
      <c r="H649" s="421"/>
      <c r="I649" s="421"/>
      <c r="J649" s="421"/>
      <c r="K649" s="421"/>
      <c r="L649" s="421"/>
      <c r="M649" s="421"/>
      <c r="N649" s="421"/>
      <c r="O649" s="421"/>
      <c r="P649" s="421"/>
      <c r="Q649" s="421"/>
      <c r="R649" s="421"/>
      <c r="S649" s="421"/>
      <c r="T649" s="421"/>
      <c r="U649" s="689"/>
      <c r="V649" s="689"/>
      <c r="W649" s="689"/>
      <c r="X649" s="689"/>
      <c r="Y649" s="689"/>
      <c r="Z649" s="689"/>
      <c r="AA649" s="689"/>
      <c r="AB649" s="689"/>
      <c r="AC649" s="689"/>
      <c r="AD649" s="689"/>
      <c r="AE649" s="689"/>
      <c r="AF649" s="689"/>
      <c r="AG649" s="689"/>
      <c r="AH649" s="689"/>
      <c r="AI649" s="689"/>
      <c r="AJ649" s="689"/>
      <c r="AK649" s="689"/>
      <c r="AL649" s="689"/>
      <c r="AM649" s="689"/>
      <c r="AN649" s="689"/>
      <c r="AO649" s="689"/>
      <c r="AP649" s="689"/>
      <c r="AQ649" s="689"/>
      <c r="AR649" s="689"/>
      <c r="AS649" s="689"/>
      <c r="AT649" s="689"/>
      <c r="AU649" s="689"/>
      <c r="AV649" s="689"/>
      <c r="AW649" s="689"/>
      <c r="AX649" s="689"/>
      <c r="AY649" s="689"/>
      <c r="AZ649" s="689"/>
      <c r="BA649" s="689"/>
      <c r="BB649" s="689"/>
      <c r="BC649" s="689"/>
      <c r="BD649" s="689"/>
      <c r="BE649" s="689"/>
      <c r="BF649" s="689"/>
      <c r="BG649" s="689"/>
      <c r="BH649" s="689"/>
      <c r="BI649" s="689"/>
      <c r="BJ649" s="689"/>
      <c r="BK649" s="689"/>
      <c r="BL649" s="689"/>
      <c r="BM649" s="689"/>
      <c r="BN649" s="689"/>
      <c r="BO649" s="689"/>
      <c r="BP649" s="689"/>
      <c r="BQ649" s="689"/>
      <c r="BR649" s="689"/>
      <c r="BS649" s="689"/>
      <c r="BT649" s="689"/>
      <c r="BU649" s="689"/>
      <c r="BV649" s="689"/>
      <c r="BW649" s="421"/>
    </row>
    <row r="650" ht="15.0" customHeight="1">
      <c r="A650" s="634"/>
      <c r="B650" s="421" t="str">
        <f>IF(ISTEXT(A650),SUMIF('Production Calendar'!$F$3:$F$171,'Garden Layout (to copy)'!$A650,'Production Calendar'!$G$3:$G$171),"")</f>
        <v/>
      </c>
      <c r="C650" s="656" t="str">
        <f t="shared" si="1"/>
        <v/>
      </c>
      <c r="D650" s="657" t="str">
        <f t="array" ref="D650">IF(ISBLANK(A650),"",XLOOKUP($A650,'Codified Game Plan'!$E$3:$E$477,'Codified Game Plan'!$G$3:$G$477,0))</f>
        <v/>
      </c>
      <c r="E650" s="657" t="str">
        <f>IF(ISBLANK(A650),"",MAXIFS('Codified Game Plan'!$I$3:$I$477,'Codified Game Plan'!$E$3:$E$477,A650))</f>
        <v/>
      </c>
      <c r="F650" s="658" t="str">
        <f t="shared" si="2"/>
        <v>      - </v>
      </c>
      <c r="G650" s="421"/>
      <c r="H650" s="421"/>
      <c r="I650" s="421"/>
      <c r="J650" s="421"/>
      <c r="K650" s="421"/>
      <c r="L650" s="421"/>
      <c r="M650" s="421"/>
      <c r="N650" s="421"/>
      <c r="O650" s="421"/>
      <c r="P650" s="421"/>
      <c r="Q650" s="421"/>
      <c r="R650" s="421"/>
      <c r="S650" s="421"/>
      <c r="T650" s="421"/>
      <c r="U650" s="689"/>
      <c r="V650" s="689"/>
      <c r="W650" s="689"/>
      <c r="X650" s="689"/>
      <c r="Y650" s="689"/>
      <c r="Z650" s="689"/>
      <c r="AA650" s="689"/>
      <c r="AB650" s="689"/>
      <c r="AC650" s="689"/>
      <c r="AD650" s="689"/>
      <c r="AE650" s="689"/>
      <c r="AF650" s="689"/>
      <c r="AG650" s="689"/>
      <c r="AH650" s="689"/>
      <c r="AI650" s="689"/>
      <c r="AJ650" s="689"/>
      <c r="AK650" s="689"/>
      <c r="AL650" s="689"/>
      <c r="AM650" s="689"/>
      <c r="AN650" s="689"/>
      <c r="AO650" s="689"/>
      <c r="AP650" s="689"/>
      <c r="AQ650" s="689"/>
      <c r="AR650" s="689"/>
      <c r="AS650" s="689"/>
      <c r="AT650" s="689"/>
      <c r="AU650" s="689"/>
      <c r="AV650" s="689"/>
      <c r="AW650" s="689"/>
      <c r="AX650" s="689"/>
      <c r="AY650" s="689"/>
      <c r="AZ650" s="689"/>
      <c r="BA650" s="689"/>
      <c r="BB650" s="689"/>
      <c r="BC650" s="689"/>
      <c r="BD650" s="689"/>
      <c r="BE650" s="689"/>
      <c r="BF650" s="689"/>
      <c r="BG650" s="689"/>
      <c r="BH650" s="689"/>
      <c r="BI650" s="689"/>
      <c r="BJ650" s="689"/>
      <c r="BK650" s="689"/>
      <c r="BL650" s="689"/>
      <c r="BM650" s="689"/>
      <c r="BN650" s="689"/>
      <c r="BO650" s="689"/>
      <c r="BP650" s="689"/>
      <c r="BQ650" s="689"/>
      <c r="BR650" s="689"/>
      <c r="BS650" s="689"/>
      <c r="BT650" s="689"/>
      <c r="BU650" s="689"/>
      <c r="BV650" s="689"/>
      <c r="BW650" s="421"/>
    </row>
    <row r="651" ht="15.0" customHeight="1">
      <c r="A651" s="634"/>
      <c r="B651" s="421" t="str">
        <f>IF(ISTEXT(A651),SUMIF('Production Calendar'!$F$3:$F$171,'Garden Layout (to copy)'!$A651,'Production Calendar'!$G$3:$G$171),"")</f>
        <v/>
      </c>
      <c r="C651" s="656" t="str">
        <f t="shared" si="1"/>
        <v/>
      </c>
      <c r="D651" s="657" t="str">
        <f t="array" ref="D651">IF(ISBLANK(A651),"",XLOOKUP($A651,'Codified Game Plan'!$E$3:$E$477,'Codified Game Plan'!$G$3:$G$477,0))</f>
        <v/>
      </c>
      <c r="E651" s="657" t="str">
        <f>IF(ISBLANK(A651),"",MAXIFS('Codified Game Plan'!$I$3:$I$477,'Codified Game Plan'!$E$3:$E$477,A651))</f>
        <v/>
      </c>
      <c r="F651" s="658" t="str">
        <f t="shared" si="2"/>
        <v>      - </v>
      </c>
      <c r="G651" s="421"/>
      <c r="H651" s="421"/>
      <c r="I651" s="421"/>
      <c r="J651" s="421"/>
      <c r="K651" s="421"/>
      <c r="L651" s="421"/>
      <c r="M651" s="421"/>
      <c r="N651" s="421"/>
      <c r="O651" s="421"/>
      <c r="P651" s="421"/>
      <c r="Q651" s="421"/>
      <c r="R651" s="421"/>
      <c r="S651" s="421"/>
      <c r="T651" s="421"/>
      <c r="U651" s="689"/>
      <c r="V651" s="689"/>
      <c r="W651" s="689"/>
      <c r="X651" s="689"/>
      <c r="Y651" s="689"/>
      <c r="Z651" s="689"/>
      <c r="AA651" s="689"/>
      <c r="AB651" s="689"/>
      <c r="AC651" s="689"/>
      <c r="AD651" s="689"/>
      <c r="AE651" s="689"/>
      <c r="AF651" s="689"/>
      <c r="AG651" s="689"/>
      <c r="AH651" s="689"/>
      <c r="AI651" s="689"/>
      <c r="AJ651" s="689"/>
      <c r="AK651" s="689"/>
      <c r="AL651" s="689"/>
      <c r="AM651" s="689"/>
      <c r="AN651" s="689"/>
      <c r="AO651" s="689"/>
      <c r="AP651" s="689"/>
      <c r="AQ651" s="689"/>
      <c r="AR651" s="689"/>
      <c r="AS651" s="689"/>
      <c r="AT651" s="689"/>
      <c r="AU651" s="689"/>
      <c r="AV651" s="689"/>
      <c r="AW651" s="689"/>
      <c r="AX651" s="689"/>
      <c r="AY651" s="689"/>
      <c r="AZ651" s="689"/>
      <c r="BA651" s="689"/>
      <c r="BB651" s="689"/>
      <c r="BC651" s="689"/>
      <c r="BD651" s="689"/>
      <c r="BE651" s="689"/>
      <c r="BF651" s="689"/>
      <c r="BG651" s="689"/>
      <c r="BH651" s="689"/>
      <c r="BI651" s="689"/>
      <c r="BJ651" s="689"/>
      <c r="BK651" s="689"/>
      <c r="BL651" s="689"/>
      <c r="BM651" s="689"/>
      <c r="BN651" s="689"/>
      <c r="BO651" s="689"/>
      <c r="BP651" s="689"/>
      <c r="BQ651" s="689"/>
      <c r="BR651" s="689"/>
      <c r="BS651" s="689"/>
      <c r="BT651" s="689"/>
      <c r="BU651" s="689"/>
      <c r="BV651" s="689"/>
      <c r="BW651" s="421"/>
    </row>
    <row r="652" ht="15.0" customHeight="1">
      <c r="A652" s="634"/>
      <c r="B652" s="421" t="str">
        <f>IF(ISTEXT(A652),SUMIF('Production Calendar'!$F$3:$F$171,'Garden Layout (to copy)'!$A652,'Production Calendar'!$G$3:$G$171),"")</f>
        <v/>
      </c>
      <c r="C652" s="656" t="str">
        <f t="shared" si="1"/>
        <v/>
      </c>
      <c r="D652" s="657" t="str">
        <f t="array" ref="D652">IF(ISBLANK(A652),"",XLOOKUP($A652,'Codified Game Plan'!$E$3:$E$477,'Codified Game Plan'!$G$3:$G$477,0))</f>
        <v/>
      </c>
      <c r="E652" s="657" t="str">
        <f>IF(ISBLANK(A652),"",MAXIFS('Codified Game Plan'!$I$3:$I$477,'Codified Game Plan'!$E$3:$E$477,A652))</f>
        <v/>
      </c>
      <c r="F652" s="658" t="str">
        <f t="shared" si="2"/>
        <v>      - </v>
      </c>
      <c r="G652" s="421"/>
      <c r="H652" s="421"/>
      <c r="I652" s="421"/>
      <c r="J652" s="421"/>
      <c r="K652" s="421"/>
      <c r="L652" s="421"/>
      <c r="M652" s="421"/>
      <c r="N652" s="421"/>
      <c r="O652" s="421"/>
      <c r="P652" s="421"/>
      <c r="Q652" s="421"/>
      <c r="R652" s="421"/>
      <c r="S652" s="421"/>
      <c r="T652" s="421"/>
      <c r="U652" s="689"/>
      <c r="V652" s="689"/>
      <c r="W652" s="689"/>
      <c r="X652" s="689"/>
      <c r="Y652" s="689"/>
      <c r="Z652" s="689"/>
      <c r="AA652" s="689"/>
      <c r="AB652" s="689"/>
      <c r="AC652" s="689"/>
      <c r="AD652" s="689"/>
      <c r="AE652" s="689"/>
      <c r="AF652" s="689"/>
      <c r="AG652" s="689"/>
      <c r="AH652" s="689"/>
      <c r="AI652" s="689"/>
      <c r="AJ652" s="689"/>
      <c r="AK652" s="689"/>
      <c r="AL652" s="689"/>
      <c r="AM652" s="689"/>
      <c r="AN652" s="689"/>
      <c r="AO652" s="689"/>
      <c r="AP652" s="689"/>
      <c r="AQ652" s="689"/>
      <c r="AR652" s="689"/>
      <c r="AS652" s="689"/>
      <c r="AT652" s="689"/>
      <c r="AU652" s="689"/>
      <c r="AV652" s="689"/>
      <c r="AW652" s="689"/>
      <c r="AX652" s="689"/>
      <c r="AY652" s="689"/>
      <c r="AZ652" s="689"/>
      <c r="BA652" s="689"/>
      <c r="BB652" s="689"/>
      <c r="BC652" s="689"/>
      <c r="BD652" s="689"/>
      <c r="BE652" s="689"/>
      <c r="BF652" s="689"/>
      <c r="BG652" s="689"/>
      <c r="BH652" s="689"/>
      <c r="BI652" s="689"/>
      <c r="BJ652" s="689"/>
      <c r="BK652" s="689"/>
      <c r="BL652" s="689"/>
      <c r="BM652" s="689"/>
      <c r="BN652" s="689"/>
      <c r="BO652" s="689"/>
      <c r="BP652" s="689"/>
      <c r="BQ652" s="689"/>
      <c r="BR652" s="689"/>
      <c r="BS652" s="689"/>
      <c r="BT652" s="689"/>
      <c r="BU652" s="689"/>
      <c r="BV652" s="689"/>
      <c r="BW652" s="421"/>
    </row>
    <row r="653" ht="15.0" customHeight="1">
      <c r="A653" s="634"/>
      <c r="B653" s="421" t="str">
        <f>IF(ISTEXT(A653),SUMIF('Production Calendar'!$F$3:$F$171,'Garden Layout (to copy)'!$A653,'Production Calendar'!$G$3:$G$171),"")</f>
        <v/>
      </c>
      <c r="C653" s="656" t="str">
        <f t="shared" si="1"/>
        <v/>
      </c>
      <c r="D653" s="657" t="str">
        <f t="array" ref="D653">IF(ISBLANK(A653),"",XLOOKUP($A653,'Codified Game Plan'!$E$3:$E$477,'Codified Game Plan'!$G$3:$G$477,0))</f>
        <v/>
      </c>
      <c r="E653" s="657" t="str">
        <f>IF(ISBLANK(A653),"",MAXIFS('Codified Game Plan'!$I$3:$I$477,'Codified Game Plan'!$E$3:$E$477,A653))</f>
        <v/>
      </c>
      <c r="F653" s="658" t="str">
        <f t="shared" si="2"/>
        <v>      - </v>
      </c>
      <c r="G653" s="421"/>
      <c r="H653" s="421"/>
      <c r="I653" s="421"/>
      <c r="J653" s="421"/>
      <c r="K653" s="421"/>
      <c r="L653" s="421"/>
      <c r="M653" s="421"/>
      <c r="N653" s="421"/>
      <c r="O653" s="421"/>
      <c r="P653" s="421"/>
      <c r="Q653" s="421"/>
      <c r="R653" s="421"/>
      <c r="S653" s="421"/>
      <c r="T653" s="421"/>
      <c r="U653" s="689"/>
      <c r="V653" s="689"/>
      <c r="W653" s="689"/>
      <c r="X653" s="689"/>
      <c r="Y653" s="689"/>
      <c r="Z653" s="689"/>
      <c r="AA653" s="689"/>
      <c r="AB653" s="689"/>
      <c r="AC653" s="689"/>
      <c r="AD653" s="689"/>
      <c r="AE653" s="689"/>
      <c r="AF653" s="689"/>
      <c r="AG653" s="689"/>
      <c r="AH653" s="689"/>
      <c r="AI653" s="689"/>
      <c r="AJ653" s="689"/>
      <c r="AK653" s="689"/>
      <c r="AL653" s="689"/>
      <c r="AM653" s="689"/>
      <c r="AN653" s="689"/>
      <c r="AO653" s="689"/>
      <c r="AP653" s="689"/>
      <c r="AQ653" s="689"/>
      <c r="AR653" s="689"/>
      <c r="AS653" s="689"/>
      <c r="AT653" s="689"/>
      <c r="AU653" s="689"/>
      <c r="AV653" s="689"/>
      <c r="AW653" s="689"/>
      <c r="AX653" s="689"/>
      <c r="AY653" s="689"/>
      <c r="AZ653" s="689"/>
      <c r="BA653" s="689"/>
      <c r="BB653" s="689"/>
      <c r="BC653" s="689"/>
      <c r="BD653" s="689"/>
      <c r="BE653" s="689"/>
      <c r="BF653" s="689"/>
      <c r="BG653" s="689"/>
      <c r="BH653" s="689"/>
      <c r="BI653" s="689"/>
      <c r="BJ653" s="689"/>
      <c r="BK653" s="689"/>
      <c r="BL653" s="689"/>
      <c r="BM653" s="689"/>
      <c r="BN653" s="689"/>
      <c r="BO653" s="689"/>
      <c r="BP653" s="689"/>
      <c r="BQ653" s="689"/>
      <c r="BR653" s="689"/>
      <c r="BS653" s="689"/>
      <c r="BT653" s="689"/>
      <c r="BU653" s="689"/>
      <c r="BV653" s="689"/>
      <c r="BW653" s="421"/>
    </row>
    <row r="654" ht="15.0" customHeight="1">
      <c r="A654" s="634"/>
      <c r="B654" s="421" t="str">
        <f>IF(ISTEXT(A654),SUMIF('Production Calendar'!$F$3:$F$171,'Garden Layout (to copy)'!$A654,'Production Calendar'!$G$3:$G$171),"")</f>
        <v/>
      </c>
      <c r="C654" s="656" t="str">
        <f t="shared" si="1"/>
        <v/>
      </c>
      <c r="D654" s="657" t="str">
        <f t="array" ref="D654">IF(ISBLANK(A654),"",XLOOKUP($A654,'Codified Game Plan'!$E$3:$E$477,'Codified Game Plan'!$G$3:$G$477,0))</f>
        <v/>
      </c>
      <c r="E654" s="657" t="str">
        <f>IF(ISBLANK(A654),"",MAXIFS('Codified Game Plan'!$I$3:$I$477,'Codified Game Plan'!$E$3:$E$477,A654))</f>
        <v/>
      </c>
      <c r="F654" s="658" t="str">
        <f t="shared" si="2"/>
        <v>      - </v>
      </c>
      <c r="G654" s="421"/>
      <c r="H654" s="421"/>
      <c r="I654" s="421"/>
      <c r="J654" s="421"/>
      <c r="K654" s="421"/>
      <c r="L654" s="421"/>
      <c r="M654" s="421"/>
      <c r="N654" s="421"/>
      <c r="O654" s="421"/>
      <c r="P654" s="421"/>
      <c r="Q654" s="421"/>
      <c r="R654" s="421"/>
      <c r="S654" s="421"/>
      <c r="T654" s="421"/>
      <c r="U654" s="689"/>
      <c r="V654" s="689"/>
      <c r="W654" s="689"/>
      <c r="X654" s="689"/>
      <c r="Y654" s="689"/>
      <c r="Z654" s="689"/>
      <c r="AA654" s="689"/>
      <c r="AB654" s="689"/>
      <c r="AC654" s="689"/>
      <c r="AD654" s="689"/>
      <c r="AE654" s="689"/>
      <c r="AF654" s="689"/>
      <c r="AG654" s="689"/>
      <c r="AH654" s="689"/>
      <c r="AI654" s="689"/>
      <c r="AJ654" s="689"/>
      <c r="AK654" s="689"/>
      <c r="AL654" s="689"/>
      <c r="AM654" s="689"/>
      <c r="AN654" s="689"/>
      <c r="AO654" s="689"/>
      <c r="AP654" s="689"/>
      <c r="AQ654" s="689"/>
      <c r="AR654" s="689"/>
      <c r="AS654" s="689"/>
      <c r="AT654" s="689"/>
      <c r="AU654" s="689"/>
      <c r="AV654" s="689"/>
      <c r="AW654" s="689"/>
      <c r="AX654" s="689"/>
      <c r="AY654" s="689"/>
      <c r="AZ654" s="689"/>
      <c r="BA654" s="689"/>
      <c r="BB654" s="689"/>
      <c r="BC654" s="689"/>
      <c r="BD654" s="689"/>
      <c r="BE654" s="689"/>
      <c r="BF654" s="689"/>
      <c r="BG654" s="689"/>
      <c r="BH654" s="689"/>
      <c r="BI654" s="689"/>
      <c r="BJ654" s="689"/>
      <c r="BK654" s="689"/>
      <c r="BL654" s="689"/>
      <c r="BM654" s="689"/>
      <c r="BN654" s="689"/>
      <c r="BO654" s="689"/>
      <c r="BP654" s="689"/>
      <c r="BQ654" s="689"/>
      <c r="BR654" s="689"/>
      <c r="BS654" s="689"/>
      <c r="BT654" s="689"/>
      <c r="BU654" s="689"/>
      <c r="BV654" s="689"/>
      <c r="BW654" s="421"/>
    </row>
    <row r="655" ht="15.0" customHeight="1">
      <c r="A655" s="634"/>
      <c r="B655" s="421" t="str">
        <f>IF(ISTEXT(A655),SUMIF('Production Calendar'!$F$3:$F$171,'Garden Layout (to copy)'!$A655,'Production Calendar'!$G$3:$G$171),"")</f>
        <v/>
      </c>
      <c r="C655" s="656" t="str">
        <f t="shared" si="1"/>
        <v/>
      </c>
      <c r="D655" s="657" t="str">
        <f t="array" ref="D655">IF(ISBLANK(A655),"",XLOOKUP($A655,'Codified Game Plan'!$E$3:$E$477,'Codified Game Plan'!$G$3:$G$477,0))</f>
        <v/>
      </c>
      <c r="E655" s="657" t="str">
        <f>IF(ISBLANK(A655),"",MAXIFS('Codified Game Plan'!$I$3:$I$477,'Codified Game Plan'!$E$3:$E$477,A655))</f>
        <v/>
      </c>
      <c r="F655" s="658" t="str">
        <f t="shared" si="2"/>
        <v>      - </v>
      </c>
      <c r="G655" s="421"/>
      <c r="H655" s="421"/>
      <c r="I655" s="421"/>
      <c r="J655" s="421"/>
      <c r="K655" s="421"/>
      <c r="L655" s="421"/>
      <c r="M655" s="421"/>
      <c r="N655" s="421"/>
      <c r="O655" s="421"/>
      <c r="P655" s="421"/>
      <c r="Q655" s="421"/>
      <c r="R655" s="421"/>
      <c r="S655" s="421"/>
      <c r="T655" s="421"/>
      <c r="U655" s="689"/>
      <c r="V655" s="689"/>
      <c r="W655" s="689"/>
      <c r="X655" s="689"/>
      <c r="Y655" s="689"/>
      <c r="Z655" s="689"/>
      <c r="AA655" s="689"/>
      <c r="AB655" s="689"/>
      <c r="AC655" s="689"/>
      <c r="AD655" s="689"/>
      <c r="AE655" s="689"/>
      <c r="AF655" s="689"/>
      <c r="AG655" s="689"/>
      <c r="AH655" s="689"/>
      <c r="AI655" s="689"/>
      <c r="AJ655" s="689"/>
      <c r="AK655" s="689"/>
      <c r="AL655" s="689"/>
      <c r="AM655" s="689"/>
      <c r="AN655" s="689"/>
      <c r="AO655" s="689"/>
      <c r="AP655" s="689"/>
      <c r="AQ655" s="689"/>
      <c r="AR655" s="689"/>
      <c r="AS655" s="689"/>
      <c r="AT655" s="689"/>
      <c r="AU655" s="689"/>
      <c r="AV655" s="689"/>
      <c r="AW655" s="689"/>
      <c r="AX655" s="689"/>
      <c r="AY655" s="689"/>
      <c r="AZ655" s="689"/>
      <c r="BA655" s="689"/>
      <c r="BB655" s="689"/>
      <c r="BC655" s="689"/>
      <c r="BD655" s="689"/>
      <c r="BE655" s="689"/>
      <c r="BF655" s="689"/>
      <c r="BG655" s="689"/>
      <c r="BH655" s="689"/>
      <c r="BI655" s="689"/>
      <c r="BJ655" s="689"/>
      <c r="BK655" s="689"/>
      <c r="BL655" s="689"/>
      <c r="BM655" s="689"/>
      <c r="BN655" s="689"/>
      <c r="BO655" s="689"/>
      <c r="BP655" s="689"/>
      <c r="BQ655" s="689"/>
      <c r="BR655" s="689"/>
      <c r="BS655" s="689"/>
      <c r="BT655" s="689"/>
      <c r="BU655" s="689"/>
      <c r="BV655" s="689"/>
      <c r="BW655" s="421"/>
    </row>
    <row r="656" ht="15.0" customHeight="1">
      <c r="A656" s="634"/>
      <c r="B656" s="421" t="str">
        <f>IF(ISTEXT(A656),SUMIF('Production Calendar'!$F$3:$F$171,'Garden Layout (to copy)'!$A656,'Production Calendar'!$G$3:$G$171),"")</f>
        <v/>
      </c>
      <c r="C656" s="656" t="str">
        <f t="shared" si="1"/>
        <v/>
      </c>
      <c r="D656" s="657" t="str">
        <f t="array" ref="D656">IF(ISBLANK(A656),"",XLOOKUP($A656,'Codified Game Plan'!$E$3:$E$477,'Codified Game Plan'!$G$3:$G$477,0))</f>
        <v/>
      </c>
      <c r="E656" s="657" t="str">
        <f>IF(ISBLANK(A656),"",MAXIFS('Codified Game Plan'!$I$3:$I$477,'Codified Game Plan'!$E$3:$E$477,A656))</f>
        <v/>
      </c>
      <c r="F656" s="658" t="str">
        <f t="shared" si="2"/>
        <v>      - </v>
      </c>
      <c r="G656" s="421"/>
      <c r="H656" s="421"/>
      <c r="I656" s="421"/>
      <c r="J656" s="421"/>
      <c r="K656" s="421"/>
      <c r="L656" s="421"/>
      <c r="M656" s="421"/>
      <c r="N656" s="421"/>
      <c r="O656" s="421"/>
      <c r="P656" s="421"/>
      <c r="Q656" s="421"/>
      <c r="R656" s="421"/>
      <c r="S656" s="421"/>
      <c r="T656" s="421"/>
      <c r="U656" s="689"/>
      <c r="V656" s="689"/>
      <c r="W656" s="689"/>
      <c r="X656" s="689"/>
      <c r="Y656" s="689"/>
      <c r="Z656" s="689"/>
      <c r="AA656" s="689"/>
      <c r="AB656" s="689"/>
      <c r="AC656" s="689"/>
      <c r="AD656" s="689"/>
      <c r="AE656" s="689"/>
      <c r="AF656" s="689"/>
      <c r="AG656" s="689"/>
      <c r="AH656" s="689"/>
      <c r="AI656" s="689"/>
      <c r="AJ656" s="689"/>
      <c r="AK656" s="689"/>
      <c r="AL656" s="689"/>
      <c r="AM656" s="689"/>
      <c r="AN656" s="689"/>
      <c r="AO656" s="689"/>
      <c r="AP656" s="689"/>
      <c r="AQ656" s="689"/>
      <c r="AR656" s="689"/>
      <c r="AS656" s="689"/>
      <c r="AT656" s="689"/>
      <c r="AU656" s="689"/>
      <c r="AV656" s="689"/>
      <c r="AW656" s="689"/>
      <c r="AX656" s="689"/>
      <c r="AY656" s="689"/>
      <c r="AZ656" s="689"/>
      <c r="BA656" s="689"/>
      <c r="BB656" s="689"/>
      <c r="BC656" s="689"/>
      <c r="BD656" s="689"/>
      <c r="BE656" s="689"/>
      <c r="BF656" s="689"/>
      <c r="BG656" s="689"/>
      <c r="BH656" s="689"/>
      <c r="BI656" s="689"/>
      <c r="BJ656" s="689"/>
      <c r="BK656" s="689"/>
      <c r="BL656" s="689"/>
      <c r="BM656" s="689"/>
      <c r="BN656" s="689"/>
      <c r="BO656" s="689"/>
      <c r="BP656" s="689"/>
      <c r="BQ656" s="689"/>
      <c r="BR656" s="689"/>
      <c r="BS656" s="689"/>
      <c r="BT656" s="689"/>
      <c r="BU656" s="689"/>
      <c r="BV656" s="689"/>
      <c r="BW656" s="421"/>
    </row>
    <row r="657" ht="15.0" customHeight="1">
      <c r="A657" s="634"/>
      <c r="B657" s="421" t="str">
        <f>IF(ISTEXT(A657),SUMIF('Production Calendar'!$F$3:$F$171,'Garden Layout (to copy)'!$A657,'Production Calendar'!$G$3:$G$171),"")</f>
        <v/>
      </c>
      <c r="C657" s="656" t="str">
        <f t="shared" si="1"/>
        <v/>
      </c>
      <c r="D657" s="657" t="str">
        <f t="array" ref="D657">IF(ISBLANK(A657),"",XLOOKUP($A657,'Codified Game Plan'!$E$3:$E$477,'Codified Game Plan'!$G$3:$G$477,0))</f>
        <v/>
      </c>
      <c r="E657" s="657" t="str">
        <f>IF(ISBLANK(A657),"",MAXIFS('Codified Game Plan'!$I$3:$I$477,'Codified Game Plan'!$E$3:$E$477,A657))</f>
        <v/>
      </c>
      <c r="F657" s="658" t="str">
        <f t="shared" si="2"/>
        <v>      - </v>
      </c>
      <c r="G657" s="421"/>
      <c r="H657" s="421"/>
      <c r="I657" s="421"/>
      <c r="J657" s="421"/>
      <c r="K657" s="421"/>
      <c r="L657" s="421"/>
      <c r="M657" s="421"/>
      <c r="N657" s="421"/>
      <c r="O657" s="421"/>
      <c r="P657" s="421"/>
      <c r="Q657" s="421"/>
      <c r="R657" s="421"/>
      <c r="S657" s="421"/>
      <c r="T657" s="421"/>
      <c r="U657" s="689"/>
      <c r="V657" s="689"/>
      <c r="W657" s="689"/>
      <c r="X657" s="689"/>
      <c r="Y657" s="689"/>
      <c r="Z657" s="689"/>
      <c r="AA657" s="689"/>
      <c r="AB657" s="689"/>
      <c r="AC657" s="689"/>
      <c r="AD657" s="689"/>
      <c r="AE657" s="689"/>
      <c r="AF657" s="689"/>
      <c r="AG657" s="689"/>
      <c r="AH657" s="689"/>
      <c r="AI657" s="689"/>
      <c r="AJ657" s="689"/>
      <c r="AK657" s="689"/>
      <c r="AL657" s="689"/>
      <c r="AM657" s="689"/>
      <c r="AN657" s="689"/>
      <c r="AO657" s="689"/>
      <c r="AP657" s="689"/>
      <c r="AQ657" s="689"/>
      <c r="AR657" s="689"/>
      <c r="AS657" s="689"/>
      <c r="AT657" s="689"/>
      <c r="AU657" s="689"/>
      <c r="AV657" s="689"/>
      <c r="AW657" s="689"/>
      <c r="AX657" s="689"/>
      <c r="AY657" s="689"/>
      <c r="AZ657" s="689"/>
      <c r="BA657" s="689"/>
      <c r="BB657" s="689"/>
      <c r="BC657" s="689"/>
      <c r="BD657" s="689"/>
      <c r="BE657" s="689"/>
      <c r="BF657" s="689"/>
      <c r="BG657" s="689"/>
      <c r="BH657" s="689"/>
      <c r="BI657" s="689"/>
      <c r="BJ657" s="689"/>
      <c r="BK657" s="689"/>
      <c r="BL657" s="689"/>
      <c r="BM657" s="689"/>
      <c r="BN657" s="689"/>
      <c r="BO657" s="689"/>
      <c r="BP657" s="689"/>
      <c r="BQ657" s="689"/>
      <c r="BR657" s="689"/>
      <c r="BS657" s="689"/>
      <c r="BT657" s="689"/>
      <c r="BU657" s="689"/>
      <c r="BV657" s="689"/>
      <c r="BW657" s="421"/>
    </row>
    <row r="658" ht="15.0" customHeight="1">
      <c r="A658" s="634"/>
      <c r="B658" s="421" t="str">
        <f>IF(ISTEXT(A658),SUMIF('Production Calendar'!$F$3:$F$171,'Garden Layout (to copy)'!$A658,'Production Calendar'!$G$3:$G$171),"")</f>
        <v/>
      </c>
      <c r="C658" s="656" t="str">
        <f t="shared" si="1"/>
        <v/>
      </c>
      <c r="D658" s="657" t="str">
        <f t="array" ref="D658">IF(ISBLANK(A658),"",XLOOKUP($A658,'Codified Game Plan'!$E$3:$E$477,'Codified Game Plan'!$G$3:$G$477,0))</f>
        <v/>
      </c>
      <c r="E658" s="657" t="str">
        <f>IF(ISBLANK(A658),"",MAXIFS('Codified Game Plan'!$I$3:$I$477,'Codified Game Plan'!$E$3:$E$477,A658))</f>
        <v/>
      </c>
      <c r="F658" s="658" t="str">
        <f t="shared" si="2"/>
        <v>      - </v>
      </c>
      <c r="G658" s="421"/>
      <c r="H658" s="421"/>
      <c r="I658" s="421"/>
      <c r="J658" s="421"/>
      <c r="K658" s="421"/>
      <c r="L658" s="421"/>
      <c r="M658" s="421"/>
      <c r="N658" s="421"/>
      <c r="O658" s="421"/>
      <c r="P658" s="421"/>
      <c r="Q658" s="421"/>
      <c r="R658" s="421"/>
      <c r="S658" s="421"/>
      <c r="T658" s="421"/>
      <c r="U658" s="689"/>
      <c r="V658" s="689"/>
      <c r="W658" s="689"/>
      <c r="X658" s="689"/>
      <c r="Y658" s="689"/>
      <c r="Z658" s="689"/>
      <c r="AA658" s="689"/>
      <c r="AB658" s="689"/>
      <c r="AC658" s="689"/>
      <c r="AD658" s="689"/>
      <c r="AE658" s="689"/>
      <c r="AF658" s="689"/>
      <c r="AG658" s="689"/>
      <c r="AH658" s="689"/>
      <c r="AI658" s="689"/>
      <c r="AJ658" s="689"/>
      <c r="AK658" s="689"/>
      <c r="AL658" s="689"/>
      <c r="AM658" s="689"/>
      <c r="AN658" s="689"/>
      <c r="AO658" s="689"/>
      <c r="AP658" s="689"/>
      <c r="AQ658" s="689"/>
      <c r="AR658" s="689"/>
      <c r="AS658" s="689"/>
      <c r="AT658" s="689"/>
      <c r="AU658" s="689"/>
      <c r="AV658" s="689"/>
      <c r="AW658" s="689"/>
      <c r="AX658" s="689"/>
      <c r="AY658" s="689"/>
      <c r="AZ658" s="689"/>
      <c r="BA658" s="689"/>
      <c r="BB658" s="689"/>
      <c r="BC658" s="689"/>
      <c r="BD658" s="689"/>
      <c r="BE658" s="689"/>
      <c r="BF658" s="689"/>
      <c r="BG658" s="689"/>
      <c r="BH658" s="689"/>
      <c r="BI658" s="689"/>
      <c r="BJ658" s="689"/>
      <c r="BK658" s="689"/>
      <c r="BL658" s="689"/>
      <c r="BM658" s="689"/>
      <c r="BN658" s="689"/>
      <c r="BO658" s="689"/>
      <c r="BP658" s="689"/>
      <c r="BQ658" s="689"/>
      <c r="BR658" s="689"/>
      <c r="BS658" s="689"/>
      <c r="BT658" s="689"/>
      <c r="BU658" s="689"/>
      <c r="BV658" s="689"/>
      <c r="BW658" s="421"/>
    </row>
    <row r="659" ht="15.0" customHeight="1">
      <c r="A659" s="634"/>
      <c r="B659" s="421" t="str">
        <f>IF(ISTEXT(A659),SUMIF('Production Calendar'!$F$3:$F$171,'Garden Layout (to copy)'!$A659,'Production Calendar'!$G$3:$G$171),"")</f>
        <v/>
      </c>
      <c r="C659" s="656" t="str">
        <f t="shared" si="1"/>
        <v/>
      </c>
      <c r="D659" s="657" t="str">
        <f t="array" ref="D659">IF(ISBLANK(A659),"",XLOOKUP($A659,'Codified Game Plan'!$E$3:$E$477,'Codified Game Plan'!$G$3:$G$477,0))</f>
        <v/>
      </c>
      <c r="E659" s="657" t="str">
        <f>IF(ISBLANK(A659),"",MAXIFS('Codified Game Plan'!$I$3:$I$477,'Codified Game Plan'!$E$3:$E$477,A659))</f>
        <v/>
      </c>
      <c r="F659" s="658" t="str">
        <f t="shared" si="2"/>
        <v>      - </v>
      </c>
      <c r="G659" s="421"/>
      <c r="H659" s="421"/>
      <c r="I659" s="421"/>
      <c r="J659" s="421"/>
      <c r="K659" s="421"/>
      <c r="L659" s="421"/>
      <c r="M659" s="421"/>
      <c r="N659" s="421"/>
      <c r="O659" s="421"/>
      <c r="P659" s="421"/>
      <c r="Q659" s="421"/>
      <c r="R659" s="421"/>
      <c r="S659" s="421"/>
      <c r="T659" s="421"/>
      <c r="U659" s="689"/>
      <c r="V659" s="689"/>
      <c r="W659" s="689"/>
      <c r="X659" s="689"/>
      <c r="Y659" s="689"/>
      <c r="Z659" s="689"/>
      <c r="AA659" s="689"/>
      <c r="AB659" s="689"/>
      <c r="AC659" s="689"/>
      <c r="AD659" s="689"/>
      <c r="AE659" s="689"/>
      <c r="AF659" s="689"/>
      <c r="AG659" s="689"/>
      <c r="AH659" s="689"/>
      <c r="AI659" s="689"/>
      <c r="AJ659" s="689"/>
      <c r="AK659" s="689"/>
      <c r="AL659" s="689"/>
      <c r="AM659" s="689"/>
      <c r="AN659" s="689"/>
      <c r="AO659" s="689"/>
      <c r="AP659" s="689"/>
      <c r="AQ659" s="689"/>
      <c r="AR659" s="689"/>
      <c r="AS659" s="689"/>
      <c r="AT659" s="689"/>
      <c r="AU659" s="689"/>
      <c r="AV659" s="689"/>
      <c r="AW659" s="689"/>
      <c r="AX659" s="689"/>
      <c r="AY659" s="689"/>
      <c r="AZ659" s="689"/>
      <c r="BA659" s="689"/>
      <c r="BB659" s="689"/>
      <c r="BC659" s="689"/>
      <c r="BD659" s="689"/>
      <c r="BE659" s="689"/>
      <c r="BF659" s="689"/>
      <c r="BG659" s="689"/>
      <c r="BH659" s="689"/>
      <c r="BI659" s="689"/>
      <c r="BJ659" s="689"/>
      <c r="BK659" s="689"/>
      <c r="BL659" s="689"/>
      <c r="BM659" s="689"/>
      <c r="BN659" s="689"/>
      <c r="BO659" s="689"/>
      <c r="BP659" s="689"/>
      <c r="BQ659" s="689"/>
      <c r="BR659" s="689"/>
      <c r="BS659" s="689"/>
      <c r="BT659" s="689"/>
      <c r="BU659" s="689"/>
      <c r="BV659" s="689"/>
      <c r="BW659" s="421"/>
    </row>
    <row r="660" ht="15.0" customHeight="1">
      <c r="A660" s="634"/>
      <c r="B660" s="421" t="str">
        <f>IF(ISTEXT(A660),SUMIF('Production Calendar'!$F$3:$F$171,'Garden Layout (to copy)'!$A660,'Production Calendar'!$G$3:$G$171),"")</f>
        <v/>
      </c>
      <c r="C660" s="656" t="str">
        <f t="shared" si="1"/>
        <v/>
      </c>
      <c r="D660" s="657" t="str">
        <f t="array" ref="D660">IF(ISBLANK(A660),"",XLOOKUP($A660,'Codified Game Plan'!$E$3:$E$477,'Codified Game Plan'!$G$3:$G$477,0))</f>
        <v/>
      </c>
      <c r="E660" s="657" t="str">
        <f>IF(ISBLANK(A660),"",MAXIFS('Codified Game Plan'!$I$3:$I$477,'Codified Game Plan'!$E$3:$E$477,A660))</f>
        <v/>
      </c>
      <c r="F660" s="658" t="str">
        <f t="shared" si="2"/>
        <v>      - </v>
      </c>
      <c r="G660" s="421"/>
      <c r="H660" s="421"/>
      <c r="I660" s="421"/>
      <c r="J660" s="421"/>
      <c r="K660" s="421"/>
      <c r="L660" s="421"/>
      <c r="M660" s="421"/>
      <c r="N660" s="421"/>
      <c r="O660" s="421"/>
      <c r="P660" s="421"/>
      <c r="Q660" s="421"/>
      <c r="R660" s="421"/>
      <c r="S660" s="421"/>
      <c r="T660" s="421"/>
      <c r="U660" s="689"/>
      <c r="V660" s="689"/>
      <c r="W660" s="689"/>
      <c r="X660" s="689"/>
      <c r="Y660" s="689"/>
      <c r="Z660" s="689"/>
      <c r="AA660" s="689"/>
      <c r="AB660" s="689"/>
      <c r="AC660" s="689"/>
      <c r="AD660" s="689"/>
      <c r="AE660" s="689"/>
      <c r="AF660" s="689"/>
      <c r="AG660" s="689"/>
      <c r="AH660" s="689"/>
      <c r="AI660" s="689"/>
      <c r="AJ660" s="689"/>
      <c r="AK660" s="689"/>
      <c r="AL660" s="689"/>
      <c r="AM660" s="689"/>
      <c r="AN660" s="689"/>
      <c r="AO660" s="689"/>
      <c r="AP660" s="689"/>
      <c r="AQ660" s="689"/>
      <c r="AR660" s="689"/>
      <c r="AS660" s="689"/>
      <c r="AT660" s="689"/>
      <c r="AU660" s="689"/>
      <c r="AV660" s="689"/>
      <c r="AW660" s="689"/>
      <c r="AX660" s="689"/>
      <c r="AY660" s="689"/>
      <c r="AZ660" s="689"/>
      <c r="BA660" s="689"/>
      <c r="BB660" s="689"/>
      <c r="BC660" s="689"/>
      <c r="BD660" s="689"/>
      <c r="BE660" s="689"/>
      <c r="BF660" s="689"/>
      <c r="BG660" s="689"/>
      <c r="BH660" s="689"/>
      <c r="BI660" s="689"/>
      <c r="BJ660" s="689"/>
      <c r="BK660" s="689"/>
      <c r="BL660" s="689"/>
      <c r="BM660" s="689"/>
      <c r="BN660" s="689"/>
      <c r="BO660" s="689"/>
      <c r="BP660" s="689"/>
      <c r="BQ660" s="689"/>
      <c r="BR660" s="689"/>
      <c r="BS660" s="689"/>
      <c r="BT660" s="689"/>
      <c r="BU660" s="689"/>
      <c r="BV660" s="689"/>
      <c r="BW660" s="421"/>
    </row>
    <row r="661" ht="15.0" customHeight="1">
      <c r="A661" s="634"/>
      <c r="B661" s="421" t="str">
        <f>IF(ISTEXT(A661),SUMIF('Production Calendar'!$F$3:$F$171,'Garden Layout (to copy)'!$A661,'Production Calendar'!$G$3:$G$171),"")</f>
        <v/>
      </c>
      <c r="C661" s="656" t="str">
        <f t="shared" si="1"/>
        <v/>
      </c>
      <c r="D661" s="657" t="str">
        <f t="array" ref="D661">IF(ISBLANK(A661),"",XLOOKUP($A661,'Codified Game Plan'!$E$3:$E$477,'Codified Game Plan'!$G$3:$G$477,0))</f>
        <v/>
      </c>
      <c r="E661" s="657" t="str">
        <f>IF(ISBLANK(A661),"",MAXIFS('Codified Game Plan'!$I$3:$I$477,'Codified Game Plan'!$E$3:$E$477,A661))</f>
        <v/>
      </c>
      <c r="F661" s="658" t="str">
        <f t="shared" si="2"/>
        <v>      - </v>
      </c>
      <c r="G661" s="421"/>
      <c r="H661" s="421"/>
      <c r="I661" s="421"/>
      <c r="J661" s="421"/>
      <c r="K661" s="421"/>
      <c r="L661" s="421"/>
      <c r="M661" s="421"/>
      <c r="N661" s="421"/>
      <c r="O661" s="421"/>
      <c r="P661" s="421"/>
      <c r="Q661" s="421"/>
      <c r="R661" s="421"/>
      <c r="S661" s="421"/>
      <c r="T661" s="421"/>
      <c r="U661" s="689"/>
      <c r="V661" s="689"/>
      <c r="W661" s="689"/>
      <c r="X661" s="689"/>
      <c r="Y661" s="689"/>
      <c r="Z661" s="689"/>
      <c r="AA661" s="689"/>
      <c r="AB661" s="689"/>
      <c r="AC661" s="689"/>
      <c r="AD661" s="689"/>
      <c r="AE661" s="689"/>
      <c r="AF661" s="689"/>
      <c r="AG661" s="689"/>
      <c r="AH661" s="689"/>
      <c r="AI661" s="689"/>
      <c r="AJ661" s="689"/>
      <c r="AK661" s="689"/>
      <c r="AL661" s="689"/>
      <c r="AM661" s="689"/>
      <c r="AN661" s="689"/>
      <c r="AO661" s="689"/>
      <c r="AP661" s="689"/>
      <c r="AQ661" s="689"/>
      <c r="AR661" s="689"/>
      <c r="AS661" s="689"/>
      <c r="AT661" s="689"/>
      <c r="AU661" s="689"/>
      <c r="AV661" s="689"/>
      <c r="AW661" s="689"/>
      <c r="AX661" s="689"/>
      <c r="AY661" s="689"/>
      <c r="AZ661" s="689"/>
      <c r="BA661" s="689"/>
      <c r="BB661" s="689"/>
      <c r="BC661" s="689"/>
      <c r="BD661" s="689"/>
      <c r="BE661" s="689"/>
      <c r="BF661" s="689"/>
      <c r="BG661" s="689"/>
      <c r="BH661" s="689"/>
      <c r="BI661" s="689"/>
      <c r="BJ661" s="689"/>
      <c r="BK661" s="689"/>
      <c r="BL661" s="689"/>
      <c r="BM661" s="689"/>
      <c r="BN661" s="689"/>
      <c r="BO661" s="689"/>
      <c r="BP661" s="689"/>
      <c r="BQ661" s="689"/>
      <c r="BR661" s="689"/>
      <c r="BS661" s="689"/>
      <c r="BT661" s="689"/>
      <c r="BU661" s="689"/>
      <c r="BV661" s="689"/>
      <c r="BW661" s="421"/>
    </row>
    <row r="662" ht="15.0" customHeight="1">
      <c r="A662" s="634"/>
      <c r="B662" s="421" t="str">
        <f>IF(ISTEXT(A662),SUMIF('Production Calendar'!$F$3:$F$171,'Garden Layout (to copy)'!$A662,'Production Calendar'!$G$3:$G$171),"")</f>
        <v/>
      </c>
      <c r="C662" s="656" t="str">
        <f t="shared" si="1"/>
        <v/>
      </c>
      <c r="D662" s="657" t="str">
        <f t="array" ref="D662">IF(ISBLANK(A662),"",XLOOKUP($A662,'Codified Game Plan'!$E$3:$E$477,'Codified Game Plan'!$G$3:$G$477,0))</f>
        <v/>
      </c>
      <c r="E662" s="657" t="str">
        <f>IF(ISBLANK(A662),"",MAXIFS('Codified Game Plan'!$I$3:$I$477,'Codified Game Plan'!$E$3:$E$477,A662))</f>
        <v/>
      </c>
      <c r="F662" s="658" t="str">
        <f t="shared" si="2"/>
        <v>      - </v>
      </c>
      <c r="G662" s="421"/>
      <c r="H662" s="421"/>
      <c r="I662" s="421"/>
      <c r="J662" s="421"/>
      <c r="K662" s="421"/>
      <c r="L662" s="421"/>
      <c r="M662" s="421"/>
      <c r="N662" s="421"/>
      <c r="O662" s="421"/>
      <c r="P662" s="421"/>
      <c r="Q662" s="421"/>
      <c r="R662" s="421"/>
      <c r="S662" s="421"/>
      <c r="T662" s="421"/>
      <c r="U662" s="689"/>
      <c r="V662" s="689"/>
      <c r="W662" s="689"/>
      <c r="X662" s="689"/>
      <c r="Y662" s="689"/>
      <c r="Z662" s="689"/>
      <c r="AA662" s="689"/>
      <c r="AB662" s="689"/>
      <c r="AC662" s="689"/>
      <c r="AD662" s="689"/>
      <c r="AE662" s="689"/>
      <c r="AF662" s="689"/>
      <c r="AG662" s="689"/>
      <c r="AH662" s="689"/>
      <c r="AI662" s="689"/>
      <c r="AJ662" s="689"/>
      <c r="AK662" s="689"/>
      <c r="AL662" s="689"/>
      <c r="AM662" s="689"/>
      <c r="AN662" s="689"/>
      <c r="AO662" s="689"/>
      <c r="AP662" s="689"/>
      <c r="AQ662" s="689"/>
      <c r="AR662" s="689"/>
      <c r="AS662" s="689"/>
      <c r="AT662" s="689"/>
      <c r="AU662" s="689"/>
      <c r="AV662" s="689"/>
      <c r="AW662" s="689"/>
      <c r="AX662" s="689"/>
      <c r="AY662" s="689"/>
      <c r="AZ662" s="689"/>
      <c r="BA662" s="689"/>
      <c r="BB662" s="689"/>
      <c r="BC662" s="689"/>
      <c r="BD662" s="689"/>
      <c r="BE662" s="689"/>
      <c r="BF662" s="689"/>
      <c r="BG662" s="689"/>
      <c r="BH662" s="689"/>
      <c r="BI662" s="689"/>
      <c r="BJ662" s="689"/>
      <c r="BK662" s="689"/>
      <c r="BL662" s="689"/>
      <c r="BM662" s="689"/>
      <c r="BN662" s="689"/>
      <c r="BO662" s="689"/>
      <c r="BP662" s="689"/>
      <c r="BQ662" s="689"/>
      <c r="BR662" s="689"/>
      <c r="BS662" s="689"/>
      <c r="BT662" s="689"/>
      <c r="BU662" s="689"/>
      <c r="BV662" s="689"/>
      <c r="BW662" s="421"/>
    </row>
    <row r="663" ht="15.0" customHeight="1">
      <c r="A663" s="634"/>
      <c r="B663" s="421" t="str">
        <f>IF(ISTEXT(A663),SUMIF('Production Calendar'!$F$3:$F$171,'Garden Layout (to copy)'!$A663,'Production Calendar'!$G$3:$G$171),"")</f>
        <v/>
      </c>
      <c r="C663" s="656" t="str">
        <f t="shared" si="1"/>
        <v/>
      </c>
      <c r="D663" s="657" t="str">
        <f t="array" ref="D663">IF(ISBLANK(A663),"",XLOOKUP($A663,'Codified Game Plan'!$E$3:$E$477,'Codified Game Plan'!$G$3:$G$477,0))</f>
        <v/>
      </c>
      <c r="E663" s="657" t="str">
        <f>IF(ISBLANK(A663),"",MAXIFS('Codified Game Plan'!$I$3:$I$477,'Codified Game Plan'!$E$3:$E$477,A663))</f>
        <v/>
      </c>
      <c r="F663" s="658" t="str">
        <f t="shared" si="2"/>
        <v>      - </v>
      </c>
      <c r="G663" s="421"/>
      <c r="H663" s="421"/>
      <c r="I663" s="421"/>
      <c r="J663" s="421"/>
      <c r="K663" s="421"/>
      <c r="L663" s="421"/>
      <c r="M663" s="421"/>
      <c r="N663" s="421"/>
      <c r="O663" s="421"/>
      <c r="P663" s="421"/>
      <c r="Q663" s="421"/>
      <c r="R663" s="421"/>
      <c r="S663" s="421"/>
      <c r="T663" s="421"/>
      <c r="U663" s="689"/>
      <c r="V663" s="689"/>
      <c r="W663" s="689"/>
      <c r="X663" s="689"/>
      <c r="Y663" s="689"/>
      <c r="Z663" s="689"/>
      <c r="AA663" s="689"/>
      <c r="AB663" s="689"/>
      <c r="AC663" s="689"/>
      <c r="AD663" s="689"/>
      <c r="AE663" s="689"/>
      <c r="AF663" s="689"/>
      <c r="AG663" s="689"/>
      <c r="AH663" s="689"/>
      <c r="AI663" s="689"/>
      <c r="AJ663" s="689"/>
      <c r="AK663" s="689"/>
      <c r="AL663" s="689"/>
      <c r="AM663" s="689"/>
      <c r="AN663" s="689"/>
      <c r="AO663" s="689"/>
      <c r="AP663" s="689"/>
      <c r="AQ663" s="689"/>
      <c r="AR663" s="689"/>
      <c r="AS663" s="689"/>
      <c r="AT663" s="689"/>
      <c r="AU663" s="689"/>
      <c r="AV663" s="689"/>
      <c r="AW663" s="689"/>
      <c r="AX663" s="689"/>
      <c r="AY663" s="689"/>
      <c r="AZ663" s="689"/>
      <c r="BA663" s="689"/>
      <c r="BB663" s="689"/>
      <c r="BC663" s="689"/>
      <c r="BD663" s="689"/>
      <c r="BE663" s="689"/>
      <c r="BF663" s="689"/>
      <c r="BG663" s="689"/>
      <c r="BH663" s="689"/>
      <c r="BI663" s="689"/>
      <c r="BJ663" s="689"/>
      <c r="BK663" s="689"/>
      <c r="BL663" s="689"/>
      <c r="BM663" s="689"/>
      <c r="BN663" s="689"/>
      <c r="BO663" s="689"/>
      <c r="BP663" s="689"/>
      <c r="BQ663" s="689"/>
      <c r="BR663" s="689"/>
      <c r="BS663" s="689"/>
      <c r="BT663" s="689"/>
      <c r="BU663" s="689"/>
      <c r="BV663" s="689"/>
      <c r="BW663" s="421"/>
    </row>
    <row r="664" ht="15.0" customHeight="1">
      <c r="A664" s="634"/>
      <c r="B664" s="421" t="str">
        <f>IF(ISTEXT(A664),SUMIF('Production Calendar'!$F$3:$F$171,'Garden Layout (to copy)'!$A664,'Production Calendar'!$G$3:$G$171),"")</f>
        <v/>
      </c>
      <c r="C664" s="656" t="str">
        <f t="shared" si="1"/>
        <v/>
      </c>
      <c r="D664" s="657" t="str">
        <f t="array" ref="D664">IF(ISBLANK(A664),"",XLOOKUP($A664,'Codified Game Plan'!$E$3:$E$477,'Codified Game Plan'!$G$3:$G$477,0))</f>
        <v/>
      </c>
      <c r="E664" s="657" t="str">
        <f>IF(ISBLANK(A664),"",MAXIFS('Codified Game Plan'!$I$3:$I$477,'Codified Game Plan'!$E$3:$E$477,A664))</f>
        <v/>
      </c>
      <c r="F664" s="658" t="str">
        <f t="shared" si="2"/>
        <v>      - </v>
      </c>
      <c r="G664" s="421"/>
      <c r="H664" s="421"/>
      <c r="I664" s="421"/>
      <c r="J664" s="421"/>
      <c r="K664" s="421"/>
      <c r="L664" s="421"/>
      <c r="M664" s="421"/>
      <c r="N664" s="421"/>
      <c r="O664" s="421"/>
      <c r="P664" s="421"/>
      <c r="Q664" s="421"/>
      <c r="R664" s="421"/>
      <c r="S664" s="421"/>
      <c r="T664" s="421"/>
      <c r="U664" s="689"/>
      <c r="V664" s="689"/>
      <c r="W664" s="689"/>
      <c r="X664" s="689"/>
      <c r="Y664" s="689"/>
      <c r="Z664" s="689"/>
      <c r="AA664" s="689"/>
      <c r="AB664" s="689"/>
      <c r="AC664" s="689"/>
      <c r="AD664" s="689"/>
      <c r="AE664" s="689"/>
      <c r="AF664" s="689"/>
      <c r="AG664" s="689"/>
      <c r="AH664" s="689"/>
      <c r="AI664" s="689"/>
      <c r="AJ664" s="689"/>
      <c r="AK664" s="689"/>
      <c r="AL664" s="689"/>
      <c r="AM664" s="689"/>
      <c r="AN664" s="689"/>
      <c r="AO664" s="689"/>
      <c r="AP664" s="689"/>
      <c r="AQ664" s="689"/>
      <c r="AR664" s="689"/>
      <c r="AS664" s="689"/>
      <c r="AT664" s="689"/>
      <c r="AU664" s="689"/>
      <c r="AV664" s="689"/>
      <c r="AW664" s="689"/>
      <c r="AX664" s="689"/>
      <c r="AY664" s="689"/>
      <c r="AZ664" s="689"/>
      <c r="BA664" s="689"/>
      <c r="BB664" s="689"/>
      <c r="BC664" s="689"/>
      <c r="BD664" s="689"/>
      <c r="BE664" s="689"/>
      <c r="BF664" s="689"/>
      <c r="BG664" s="689"/>
      <c r="BH664" s="689"/>
      <c r="BI664" s="689"/>
      <c r="BJ664" s="689"/>
      <c r="BK664" s="689"/>
      <c r="BL664" s="689"/>
      <c r="BM664" s="689"/>
      <c r="BN664" s="689"/>
      <c r="BO664" s="689"/>
      <c r="BP664" s="689"/>
      <c r="BQ664" s="689"/>
      <c r="BR664" s="689"/>
      <c r="BS664" s="689"/>
      <c r="BT664" s="689"/>
      <c r="BU664" s="689"/>
      <c r="BV664" s="689"/>
      <c r="BW664" s="421"/>
    </row>
    <row r="665" ht="15.0" customHeight="1">
      <c r="A665" s="634"/>
      <c r="B665" s="421" t="str">
        <f>IF(ISTEXT(A665),SUMIF('Production Calendar'!$F$3:$F$171,'Garden Layout (to copy)'!$A665,'Production Calendar'!$G$3:$G$171),"")</f>
        <v/>
      </c>
      <c r="C665" s="656" t="str">
        <f t="shared" si="1"/>
        <v/>
      </c>
      <c r="D665" s="657" t="str">
        <f t="array" ref="D665">IF(ISBLANK(A665),"",XLOOKUP($A665,'Codified Game Plan'!$E$3:$E$477,'Codified Game Plan'!$G$3:$G$477,0))</f>
        <v/>
      </c>
      <c r="E665" s="657" t="str">
        <f>IF(ISBLANK(A665),"",MAXIFS('Codified Game Plan'!$I$3:$I$477,'Codified Game Plan'!$E$3:$E$477,A665))</f>
        <v/>
      </c>
      <c r="F665" s="658" t="str">
        <f t="shared" si="2"/>
        <v>      - </v>
      </c>
      <c r="G665" s="421"/>
      <c r="H665" s="421"/>
      <c r="I665" s="421"/>
      <c r="J665" s="421"/>
      <c r="K665" s="421"/>
      <c r="L665" s="421"/>
      <c r="M665" s="421"/>
      <c r="N665" s="421"/>
      <c r="O665" s="421"/>
      <c r="P665" s="421"/>
      <c r="Q665" s="421"/>
      <c r="R665" s="421"/>
      <c r="S665" s="421"/>
      <c r="T665" s="421"/>
      <c r="U665" s="689"/>
      <c r="V665" s="689"/>
      <c r="W665" s="689"/>
      <c r="X665" s="689"/>
      <c r="Y665" s="689"/>
      <c r="Z665" s="689"/>
      <c r="AA665" s="689"/>
      <c r="AB665" s="689"/>
      <c r="AC665" s="689"/>
      <c r="AD665" s="689"/>
      <c r="AE665" s="689"/>
      <c r="AF665" s="689"/>
      <c r="AG665" s="689"/>
      <c r="AH665" s="689"/>
      <c r="AI665" s="689"/>
      <c r="AJ665" s="689"/>
      <c r="AK665" s="689"/>
      <c r="AL665" s="689"/>
      <c r="AM665" s="689"/>
      <c r="AN665" s="689"/>
      <c r="AO665" s="689"/>
      <c r="AP665" s="689"/>
      <c r="AQ665" s="689"/>
      <c r="AR665" s="689"/>
      <c r="AS665" s="689"/>
      <c r="AT665" s="689"/>
      <c r="AU665" s="689"/>
      <c r="AV665" s="689"/>
      <c r="AW665" s="689"/>
      <c r="AX665" s="689"/>
      <c r="AY665" s="689"/>
      <c r="AZ665" s="689"/>
      <c r="BA665" s="689"/>
      <c r="BB665" s="689"/>
      <c r="BC665" s="689"/>
      <c r="BD665" s="689"/>
      <c r="BE665" s="689"/>
      <c r="BF665" s="689"/>
      <c r="BG665" s="689"/>
      <c r="BH665" s="689"/>
      <c r="BI665" s="689"/>
      <c r="BJ665" s="689"/>
      <c r="BK665" s="689"/>
      <c r="BL665" s="689"/>
      <c r="BM665" s="689"/>
      <c r="BN665" s="689"/>
      <c r="BO665" s="689"/>
      <c r="BP665" s="689"/>
      <c r="BQ665" s="689"/>
      <c r="BR665" s="689"/>
      <c r="BS665" s="689"/>
      <c r="BT665" s="689"/>
      <c r="BU665" s="689"/>
      <c r="BV665" s="689"/>
      <c r="BW665" s="421"/>
    </row>
    <row r="666" ht="15.0" customHeight="1">
      <c r="A666" s="634"/>
      <c r="B666" s="421" t="str">
        <f>IF(ISTEXT(A666),SUMIF('Production Calendar'!$F$3:$F$171,'Garden Layout (to copy)'!$A666,'Production Calendar'!$G$3:$G$171),"")</f>
        <v/>
      </c>
      <c r="C666" s="656" t="str">
        <f t="shared" si="1"/>
        <v/>
      </c>
      <c r="D666" s="657" t="str">
        <f t="array" ref="D666">IF(ISBLANK(A666),"",XLOOKUP($A666,'Codified Game Plan'!$E$3:$E$477,'Codified Game Plan'!$G$3:$G$477,0))</f>
        <v/>
      </c>
      <c r="E666" s="657" t="str">
        <f>IF(ISBLANK(A666),"",MAXIFS('Codified Game Plan'!$I$3:$I$477,'Codified Game Plan'!$E$3:$E$477,A666))</f>
        <v/>
      </c>
      <c r="F666" s="658" t="str">
        <f t="shared" si="2"/>
        <v>      - </v>
      </c>
      <c r="G666" s="421"/>
      <c r="H666" s="421"/>
      <c r="I666" s="421"/>
      <c r="J666" s="421"/>
      <c r="K666" s="421"/>
      <c r="L666" s="421"/>
      <c r="M666" s="421"/>
      <c r="N666" s="421"/>
      <c r="O666" s="421"/>
      <c r="P666" s="421"/>
      <c r="Q666" s="421"/>
      <c r="R666" s="421"/>
      <c r="S666" s="421"/>
      <c r="T666" s="421"/>
      <c r="U666" s="689"/>
      <c r="V666" s="689"/>
      <c r="W666" s="689"/>
      <c r="X666" s="689"/>
      <c r="Y666" s="689"/>
      <c r="Z666" s="689"/>
      <c r="AA666" s="689"/>
      <c r="AB666" s="689"/>
      <c r="AC666" s="689"/>
      <c r="AD666" s="689"/>
      <c r="AE666" s="689"/>
      <c r="AF666" s="689"/>
      <c r="AG666" s="689"/>
      <c r="AH666" s="689"/>
      <c r="AI666" s="689"/>
      <c r="AJ666" s="689"/>
      <c r="AK666" s="689"/>
      <c r="AL666" s="689"/>
      <c r="AM666" s="689"/>
      <c r="AN666" s="689"/>
      <c r="AO666" s="689"/>
      <c r="AP666" s="689"/>
      <c r="AQ666" s="689"/>
      <c r="AR666" s="689"/>
      <c r="AS666" s="689"/>
      <c r="AT666" s="689"/>
      <c r="AU666" s="689"/>
      <c r="AV666" s="689"/>
      <c r="AW666" s="689"/>
      <c r="AX666" s="689"/>
      <c r="AY666" s="689"/>
      <c r="AZ666" s="689"/>
      <c r="BA666" s="689"/>
      <c r="BB666" s="689"/>
      <c r="BC666" s="689"/>
      <c r="BD666" s="689"/>
      <c r="BE666" s="689"/>
      <c r="BF666" s="689"/>
      <c r="BG666" s="689"/>
      <c r="BH666" s="689"/>
      <c r="BI666" s="689"/>
      <c r="BJ666" s="689"/>
      <c r="BK666" s="689"/>
      <c r="BL666" s="689"/>
      <c r="BM666" s="689"/>
      <c r="BN666" s="689"/>
      <c r="BO666" s="689"/>
      <c r="BP666" s="689"/>
      <c r="BQ666" s="689"/>
      <c r="BR666" s="689"/>
      <c r="BS666" s="689"/>
      <c r="BT666" s="689"/>
      <c r="BU666" s="689"/>
      <c r="BV666" s="689"/>
      <c r="BW666" s="421"/>
    </row>
    <row r="667" ht="15.0" customHeight="1">
      <c r="A667" s="634"/>
      <c r="B667" s="421" t="str">
        <f>IF(ISTEXT(A667),SUMIF('Production Calendar'!$F$3:$F$171,'Garden Layout (to copy)'!$A667,'Production Calendar'!$G$3:$G$171),"")</f>
        <v/>
      </c>
      <c r="C667" s="656" t="str">
        <f t="shared" si="1"/>
        <v/>
      </c>
      <c r="D667" s="657" t="str">
        <f t="array" ref="D667">IF(ISBLANK(A667),"",XLOOKUP($A667,'Codified Game Plan'!$E$3:$E$477,'Codified Game Plan'!$G$3:$G$477,0))</f>
        <v/>
      </c>
      <c r="E667" s="657" t="str">
        <f>IF(ISBLANK(A667),"",MAXIFS('Codified Game Plan'!$I$3:$I$477,'Codified Game Plan'!$E$3:$E$477,A667))</f>
        <v/>
      </c>
      <c r="F667" s="658" t="str">
        <f t="shared" si="2"/>
        <v>      - </v>
      </c>
      <c r="G667" s="421"/>
      <c r="H667" s="421"/>
      <c r="I667" s="421"/>
      <c r="J667" s="421"/>
      <c r="K667" s="421"/>
      <c r="L667" s="421"/>
      <c r="M667" s="421"/>
      <c r="N667" s="421"/>
      <c r="O667" s="421"/>
      <c r="P667" s="421"/>
      <c r="Q667" s="421"/>
      <c r="R667" s="421"/>
      <c r="S667" s="421"/>
      <c r="T667" s="421"/>
      <c r="U667" s="689"/>
      <c r="V667" s="689"/>
      <c r="W667" s="689"/>
      <c r="X667" s="689"/>
      <c r="Y667" s="689"/>
      <c r="Z667" s="689"/>
      <c r="AA667" s="689"/>
      <c r="AB667" s="689"/>
      <c r="AC667" s="689"/>
      <c r="AD667" s="689"/>
      <c r="AE667" s="689"/>
      <c r="AF667" s="689"/>
      <c r="AG667" s="689"/>
      <c r="AH667" s="689"/>
      <c r="AI667" s="689"/>
      <c r="AJ667" s="689"/>
      <c r="AK667" s="689"/>
      <c r="AL667" s="689"/>
      <c r="AM667" s="689"/>
      <c r="AN667" s="689"/>
      <c r="AO667" s="689"/>
      <c r="AP667" s="689"/>
      <c r="AQ667" s="689"/>
      <c r="AR667" s="689"/>
      <c r="AS667" s="689"/>
      <c r="AT667" s="689"/>
      <c r="AU667" s="689"/>
      <c r="AV667" s="689"/>
      <c r="AW667" s="689"/>
      <c r="AX667" s="689"/>
      <c r="AY667" s="689"/>
      <c r="AZ667" s="689"/>
      <c r="BA667" s="689"/>
      <c r="BB667" s="689"/>
      <c r="BC667" s="689"/>
      <c r="BD667" s="689"/>
      <c r="BE667" s="689"/>
      <c r="BF667" s="689"/>
      <c r="BG667" s="689"/>
      <c r="BH667" s="689"/>
      <c r="BI667" s="689"/>
      <c r="BJ667" s="689"/>
      <c r="BK667" s="689"/>
      <c r="BL667" s="689"/>
      <c r="BM667" s="689"/>
      <c r="BN667" s="689"/>
      <c r="BO667" s="689"/>
      <c r="BP667" s="689"/>
      <c r="BQ667" s="689"/>
      <c r="BR667" s="689"/>
      <c r="BS667" s="689"/>
      <c r="BT667" s="689"/>
      <c r="BU667" s="689"/>
      <c r="BV667" s="689"/>
      <c r="BW667" s="421"/>
    </row>
    <row r="668" ht="15.0" customHeight="1">
      <c r="A668" s="634"/>
      <c r="B668" s="421" t="str">
        <f>IF(ISTEXT(A668),SUMIF('Production Calendar'!$F$3:$F$171,'Garden Layout (to copy)'!$A668,'Production Calendar'!$G$3:$G$171),"")</f>
        <v/>
      </c>
      <c r="C668" s="656" t="str">
        <f t="shared" si="1"/>
        <v/>
      </c>
      <c r="D668" s="657" t="str">
        <f t="array" ref="D668">IF(ISBLANK(A668),"",XLOOKUP($A668,'Codified Game Plan'!$E$3:$E$477,'Codified Game Plan'!$G$3:$G$477,0))</f>
        <v/>
      </c>
      <c r="E668" s="657" t="str">
        <f>IF(ISBLANK(A668),"",MAXIFS('Codified Game Plan'!$I$3:$I$477,'Codified Game Plan'!$E$3:$E$477,A668))</f>
        <v/>
      </c>
      <c r="F668" s="658" t="str">
        <f t="shared" si="2"/>
        <v>      - </v>
      </c>
      <c r="G668" s="421"/>
      <c r="H668" s="421"/>
      <c r="I668" s="421"/>
      <c r="J668" s="421"/>
      <c r="K668" s="421"/>
      <c r="L668" s="421"/>
      <c r="M668" s="421"/>
      <c r="N668" s="421"/>
      <c r="O668" s="421"/>
      <c r="P668" s="421"/>
      <c r="Q668" s="421"/>
      <c r="R668" s="421"/>
      <c r="S668" s="421"/>
      <c r="T668" s="421"/>
      <c r="U668" s="689"/>
      <c r="V668" s="689"/>
      <c r="W668" s="689"/>
      <c r="X668" s="689"/>
      <c r="Y668" s="689"/>
      <c r="Z668" s="689"/>
      <c r="AA668" s="689"/>
      <c r="AB668" s="689"/>
      <c r="AC668" s="689"/>
      <c r="AD668" s="689"/>
      <c r="AE668" s="689"/>
      <c r="AF668" s="689"/>
      <c r="AG668" s="689"/>
      <c r="AH668" s="689"/>
      <c r="AI668" s="689"/>
      <c r="AJ668" s="689"/>
      <c r="AK668" s="689"/>
      <c r="AL668" s="689"/>
      <c r="AM668" s="689"/>
      <c r="AN668" s="689"/>
      <c r="AO668" s="689"/>
      <c r="AP668" s="689"/>
      <c r="AQ668" s="689"/>
      <c r="AR668" s="689"/>
      <c r="AS668" s="689"/>
      <c r="AT668" s="689"/>
      <c r="AU668" s="689"/>
      <c r="AV668" s="689"/>
      <c r="AW668" s="689"/>
      <c r="AX668" s="689"/>
      <c r="AY668" s="689"/>
      <c r="AZ668" s="689"/>
      <c r="BA668" s="689"/>
      <c r="BB668" s="689"/>
      <c r="BC668" s="689"/>
      <c r="BD668" s="689"/>
      <c r="BE668" s="689"/>
      <c r="BF668" s="689"/>
      <c r="BG668" s="689"/>
      <c r="BH668" s="689"/>
      <c r="BI668" s="689"/>
      <c r="BJ668" s="689"/>
      <c r="BK668" s="689"/>
      <c r="BL668" s="689"/>
      <c r="BM668" s="689"/>
      <c r="BN668" s="689"/>
      <c r="BO668" s="689"/>
      <c r="BP668" s="689"/>
      <c r="BQ668" s="689"/>
      <c r="BR668" s="689"/>
      <c r="BS668" s="689"/>
      <c r="BT668" s="689"/>
      <c r="BU668" s="689"/>
      <c r="BV668" s="689"/>
      <c r="BW668" s="421"/>
    </row>
    <row r="669" ht="15.0" customHeight="1">
      <c r="A669" s="634"/>
      <c r="B669" s="421" t="str">
        <f>IF(ISTEXT(A669),SUMIF('Production Calendar'!$F$3:$F$171,'Garden Layout (to copy)'!$A669,'Production Calendar'!$G$3:$G$171),"")</f>
        <v/>
      </c>
      <c r="C669" s="656" t="str">
        <f t="shared" si="1"/>
        <v/>
      </c>
      <c r="D669" s="657" t="str">
        <f t="array" ref="D669">IF(ISBLANK(A669),"",XLOOKUP($A669,'Codified Game Plan'!$E$3:$E$477,'Codified Game Plan'!$G$3:$G$477,0))</f>
        <v/>
      </c>
      <c r="E669" s="657" t="str">
        <f>IF(ISBLANK(A669),"",MAXIFS('Codified Game Plan'!$I$3:$I$477,'Codified Game Plan'!$E$3:$E$477,A669))</f>
        <v/>
      </c>
      <c r="F669" s="658" t="str">
        <f t="shared" si="2"/>
        <v>      - </v>
      </c>
      <c r="G669" s="421"/>
      <c r="H669" s="421"/>
      <c r="I669" s="421"/>
      <c r="J669" s="421"/>
      <c r="K669" s="421"/>
      <c r="L669" s="421"/>
      <c r="M669" s="421"/>
      <c r="N669" s="421"/>
      <c r="O669" s="421"/>
      <c r="P669" s="421"/>
      <c r="Q669" s="421"/>
      <c r="R669" s="421"/>
      <c r="S669" s="421"/>
      <c r="T669" s="421"/>
      <c r="U669" s="689"/>
      <c r="V669" s="689"/>
      <c r="W669" s="689"/>
      <c r="X669" s="689"/>
      <c r="Y669" s="689"/>
      <c r="Z669" s="689"/>
      <c r="AA669" s="689"/>
      <c r="AB669" s="689"/>
      <c r="AC669" s="689"/>
      <c r="AD669" s="689"/>
      <c r="AE669" s="689"/>
      <c r="AF669" s="689"/>
      <c r="AG669" s="689"/>
      <c r="AH669" s="689"/>
      <c r="AI669" s="689"/>
      <c r="AJ669" s="689"/>
      <c r="AK669" s="689"/>
      <c r="AL669" s="689"/>
      <c r="AM669" s="689"/>
      <c r="AN669" s="689"/>
      <c r="AO669" s="689"/>
      <c r="AP669" s="689"/>
      <c r="AQ669" s="689"/>
      <c r="AR669" s="689"/>
      <c r="AS669" s="689"/>
      <c r="AT669" s="689"/>
      <c r="AU669" s="689"/>
      <c r="AV669" s="689"/>
      <c r="AW669" s="689"/>
      <c r="AX669" s="689"/>
      <c r="AY669" s="689"/>
      <c r="AZ669" s="689"/>
      <c r="BA669" s="689"/>
      <c r="BB669" s="689"/>
      <c r="BC669" s="689"/>
      <c r="BD669" s="689"/>
      <c r="BE669" s="689"/>
      <c r="BF669" s="689"/>
      <c r="BG669" s="689"/>
      <c r="BH669" s="689"/>
      <c r="BI669" s="689"/>
      <c r="BJ669" s="689"/>
      <c r="BK669" s="689"/>
      <c r="BL669" s="689"/>
      <c r="BM669" s="689"/>
      <c r="BN669" s="689"/>
      <c r="BO669" s="689"/>
      <c r="BP669" s="689"/>
      <c r="BQ669" s="689"/>
      <c r="BR669" s="689"/>
      <c r="BS669" s="689"/>
      <c r="BT669" s="689"/>
      <c r="BU669" s="689"/>
      <c r="BV669" s="689"/>
      <c r="BW669" s="421"/>
    </row>
    <row r="670" ht="15.0" customHeight="1">
      <c r="A670" s="634"/>
      <c r="B670" s="421" t="str">
        <f>IF(ISTEXT(A670),SUMIF('Production Calendar'!$F$3:$F$171,'Garden Layout (to copy)'!$A670,'Production Calendar'!$G$3:$G$171),"")</f>
        <v/>
      </c>
      <c r="C670" s="656" t="str">
        <f t="shared" si="1"/>
        <v/>
      </c>
      <c r="D670" s="657" t="str">
        <f t="array" ref="D670">IF(ISBLANK(A670),"",XLOOKUP($A670,'Codified Game Plan'!$E$3:$E$477,'Codified Game Plan'!$G$3:$G$477,0))</f>
        <v/>
      </c>
      <c r="E670" s="657" t="str">
        <f>IF(ISBLANK(A670),"",MAXIFS('Codified Game Plan'!$I$3:$I$477,'Codified Game Plan'!$E$3:$E$477,A670))</f>
        <v/>
      </c>
      <c r="F670" s="658" t="str">
        <f t="shared" si="2"/>
        <v>      - </v>
      </c>
      <c r="G670" s="421"/>
      <c r="H670" s="421"/>
      <c r="I670" s="421"/>
      <c r="J670" s="421"/>
      <c r="K670" s="421"/>
      <c r="L670" s="421"/>
      <c r="M670" s="421"/>
      <c r="N670" s="421"/>
      <c r="O670" s="421"/>
      <c r="P670" s="421"/>
      <c r="Q670" s="421"/>
      <c r="R670" s="421"/>
      <c r="S670" s="421"/>
      <c r="T670" s="421"/>
      <c r="U670" s="689"/>
      <c r="V670" s="689"/>
      <c r="W670" s="689"/>
      <c r="X670" s="689"/>
      <c r="Y670" s="689"/>
      <c r="Z670" s="689"/>
      <c r="AA670" s="689"/>
      <c r="AB670" s="689"/>
      <c r="AC670" s="689"/>
      <c r="AD670" s="689"/>
      <c r="AE670" s="689"/>
      <c r="AF670" s="689"/>
      <c r="AG670" s="689"/>
      <c r="AH670" s="689"/>
      <c r="AI670" s="689"/>
      <c r="AJ670" s="689"/>
      <c r="AK670" s="689"/>
      <c r="AL670" s="689"/>
      <c r="AM670" s="689"/>
      <c r="AN670" s="689"/>
      <c r="AO670" s="689"/>
      <c r="AP670" s="689"/>
      <c r="AQ670" s="689"/>
      <c r="AR670" s="689"/>
      <c r="AS670" s="689"/>
      <c r="AT670" s="689"/>
      <c r="AU670" s="689"/>
      <c r="AV670" s="689"/>
      <c r="AW670" s="689"/>
      <c r="AX670" s="689"/>
      <c r="AY670" s="689"/>
      <c r="AZ670" s="689"/>
      <c r="BA670" s="689"/>
      <c r="BB670" s="689"/>
      <c r="BC670" s="689"/>
      <c r="BD670" s="689"/>
      <c r="BE670" s="689"/>
      <c r="BF670" s="689"/>
      <c r="BG670" s="689"/>
      <c r="BH670" s="689"/>
      <c r="BI670" s="689"/>
      <c r="BJ670" s="689"/>
      <c r="BK670" s="689"/>
      <c r="BL670" s="689"/>
      <c r="BM670" s="689"/>
      <c r="BN670" s="689"/>
      <c r="BO670" s="689"/>
      <c r="BP670" s="689"/>
      <c r="BQ670" s="689"/>
      <c r="BR670" s="689"/>
      <c r="BS670" s="689"/>
      <c r="BT670" s="689"/>
      <c r="BU670" s="689"/>
      <c r="BV670" s="689"/>
      <c r="BW670" s="421"/>
    </row>
    <row r="671" ht="15.0" customHeight="1">
      <c r="A671" s="634"/>
      <c r="B671" s="421" t="str">
        <f>IF(ISTEXT(A671),SUMIF('Production Calendar'!$F$3:$F$171,'Garden Layout (to copy)'!$A671,'Production Calendar'!$G$3:$G$171),"")</f>
        <v/>
      </c>
      <c r="C671" s="656" t="str">
        <f t="shared" si="1"/>
        <v/>
      </c>
      <c r="D671" s="657" t="str">
        <f t="array" ref="D671">IF(ISBLANK(A671),"",XLOOKUP($A671,'Codified Game Plan'!$E$3:$E$477,'Codified Game Plan'!$G$3:$G$477,0))</f>
        <v/>
      </c>
      <c r="E671" s="657" t="str">
        <f>IF(ISBLANK(A671),"",MAXIFS('Codified Game Plan'!$I$3:$I$477,'Codified Game Plan'!$E$3:$E$477,A671))</f>
        <v/>
      </c>
      <c r="F671" s="658" t="str">
        <f t="shared" si="2"/>
        <v>      - </v>
      </c>
      <c r="G671" s="421"/>
      <c r="H671" s="421"/>
      <c r="I671" s="421"/>
      <c r="J671" s="421"/>
      <c r="K671" s="421"/>
      <c r="L671" s="421"/>
      <c r="M671" s="421"/>
      <c r="N671" s="421"/>
      <c r="O671" s="421"/>
      <c r="P671" s="421"/>
      <c r="Q671" s="421"/>
      <c r="R671" s="421"/>
      <c r="S671" s="421"/>
      <c r="T671" s="421"/>
      <c r="U671" s="689"/>
      <c r="V671" s="689"/>
      <c r="W671" s="689"/>
      <c r="X671" s="689"/>
      <c r="Y671" s="689"/>
      <c r="Z671" s="689"/>
      <c r="AA671" s="689"/>
      <c r="AB671" s="689"/>
      <c r="AC671" s="689"/>
      <c r="AD671" s="689"/>
      <c r="AE671" s="689"/>
      <c r="AF671" s="689"/>
      <c r="AG671" s="689"/>
      <c r="AH671" s="689"/>
      <c r="AI671" s="689"/>
      <c r="AJ671" s="689"/>
      <c r="AK671" s="689"/>
      <c r="AL671" s="689"/>
      <c r="AM671" s="689"/>
      <c r="AN671" s="689"/>
      <c r="AO671" s="689"/>
      <c r="AP671" s="689"/>
      <c r="AQ671" s="689"/>
      <c r="AR671" s="689"/>
      <c r="AS671" s="689"/>
      <c r="AT671" s="689"/>
      <c r="AU671" s="689"/>
      <c r="AV671" s="689"/>
      <c r="AW671" s="689"/>
      <c r="AX671" s="689"/>
      <c r="AY671" s="689"/>
      <c r="AZ671" s="689"/>
      <c r="BA671" s="689"/>
      <c r="BB671" s="689"/>
      <c r="BC671" s="689"/>
      <c r="BD671" s="689"/>
      <c r="BE671" s="689"/>
      <c r="BF671" s="689"/>
      <c r="BG671" s="689"/>
      <c r="BH671" s="689"/>
      <c r="BI671" s="689"/>
      <c r="BJ671" s="689"/>
      <c r="BK671" s="689"/>
      <c r="BL671" s="689"/>
      <c r="BM671" s="689"/>
      <c r="BN671" s="689"/>
      <c r="BO671" s="689"/>
      <c r="BP671" s="689"/>
      <c r="BQ671" s="689"/>
      <c r="BR671" s="689"/>
      <c r="BS671" s="689"/>
      <c r="BT671" s="689"/>
      <c r="BU671" s="689"/>
      <c r="BV671" s="689"/>
      <c r="BW671" s="421"/>
    </row>
    <row r="672" ht="15.0" customHeight="1">
      <c r="A672" s="634"/>
      <c r="B672" s="421" t="str">
        <f>IF(ISTEXT(A672),SUMIF('Production Calendar'!$F$3:$F$171,'Garden Layout (to copy)'!$A672,'Production Calendar'!$G$3:$G$171),"")</f>
        <v/>
      </c>
      <c r="C672" s="656" t="str">
        <f t="shared" si="1"/>
        <v/>
      </c>
      <c r="D672" s="657" t="str">
        <f t="array" ref="D672">IF(ISBLANK(A672),"",XLOOKUP($A672,'Codified Game Plan'!$E$3:$E$477,'Codified Game Plan'!$G$3:$G$477,0))</f>
        <v/>
      </c>
      <c r="E672" s="657" t="str">
        <f>IF(ISBLANK(A672),"",MAXIFS('Codified Game Plan'!$I$3:$I$477,'Codified Game Plan'!$E$3:$E$477,A672))</f>
        <v/>
      </c>
      <c r="F672" s="658" t="str">
        <f t="shared" si="2"/>
        <v>      - </v>
      </c>
      <c r="G672" s="421"/>
      <c r="H672" s="421"/>
      <c r="I672" s="421"/>
      <c r="J672" s="421"/>
      <c r="K672" s="421"/>
      <c r="L672" s="421"/>
      <c r="M672" s="421"/>
      <c r="N672" s="421"/>
      <c r="O672" s="421"/>
      <c r="P672" s="421"/>
      <c r="Q672" s="421"/>
      <c r="R672" s="421"/>
      <c r="S672" s="421"/>
      <c r="T672" s="421"/>
      <c r="U672" s="689"/>
      <c r="V672" s="689"/>
      <c r="W672" s="689"/>
      <c r="X672" s="689"/>
      <c r="Y672" s="689"/>
      <c r="Z672" s="689"/>
      <c r="AA672" s="689"/>
      <c r="AB672" s="689"/>
      <c r="AC672" s="689"/>
      <c r="AD672" s="689"/>
      <c r="AE672" s="689"/>
      <c r="AF672" s="689"/>
      <c r="AG672" s="689"/>
      <c r="AH672" s="689"/>
      <c r="AI672" s="689"/>
      <c r="AJ672" s="689"/>
      <c r="AK672" s="689"/>
      <c r="AL672" s="689"/>
      <c r="AM672" s="689"/>
      <c r="AN672" s="689"/>
      <c r="AO672" s="689"/>
      <c r="AP672" s="689"/>
      <c r="AQ672" s="689"/>
      <c r="AR672" s="689"/>
      <c r="AS672" s="689"/>
      <c r="AT672" s="689"/>
      <c r="AU672" s="689"/>
      <c r="AV672" s="689"/>
      <c r="AW672" s="689"/>
      <c r="AX672" s="689"/>
      <c r="AY672" s="689"/>
      <c r="AZ672" s="689"/>
      <c r="BA672" s="689"/>
      <c r="BB672" s="689"/>
      <c r="BC672" s="689"/>
      <c r="BD672" s="689"/>
      <c r="BE672" s="689"/>
      <c r="BF672" s="689"/>
      <c r="BG672" s="689"/>
      <c r="BH672" s="689"/>
      <c r="BI672" s="689"/>
      <c r="BJ672" s="689"/>
      <c r="BK672" s="689"/>
      <c r="BL672" s="689"/>
      <c r="BM672" s="689"/>
      <c r="BN672" s="689"/>
      <c r="BO672" s="689"/>
      <c r="BP672" s="689"/>
      <c r="BQ672" s="689"/>
      <c r="BR672" s="689"/>
      <c r="BS672" s="689"/>
      <c r="BT672" s="689"/>
      <c r="BU672" s="689"/>
      <c r="BV672" s="689"/>
      <c r="BW672" s="421"/>
    </row>
    <row r="673" ht="15.0" customHeight="1">
      <c r="A673" s="634"/>
      <c r="B673" s="421" t="str">
        <f>IF(ISTEXT(A673),SUMIF('Production Calendar'!$F$3:$F$171,'Garden Layout (to copy)'!$A673,'Production Calendar'!$G$3:$G$171),"")</f>
        <v/>
      </c>
      <c r="C673" s="656" t="str">
        <f t="shared" si="1"/>
        <v/>
      </c>
      <c r="D673" s="657" t="str">
        <f t="array" ref="D673">IF(ISBLANK(A673),"",XLOOKUP($A673,'Codified Game Plan'!$E$3:$E$477,'Codified Game Plan'!$G$3:$G$477,0))</f>
        <v/>
      </c>
      <c r="E673" s="657" t="str">
        <f>IF(ISBLANK(A673),"",MAXIFS('Codified Game Plan'!$I$3:$I$477,'Codified Game Plan'!$E$3:$E$477,A673))</f>
        <v/>
      </c>
      <c r="F673" s="658" t="str">
        <f t="shared" si="2"/>
        <v>      - </v>
      </c>
      <c r="G673" s="421"/>
      <c r="H673" s="421"/>
      <c r="I673" s="421"/>
      <c r="J673" s="421"/>
      <c r="K673" s="421"/>
      <c r="L673" s="421"/>
      <c r="M673" s="421"/>
      <c r="N673" s="421"/>
      <c r="O673" s="421"/>
      <c r="P673" s="421"/>
      <c r="Q673" s="421"/>
      <c r="R673" s="421"/>
      <c r="S673" s="421"/>
      <c r="T673" s="421"/>
      <c r="U673" s="689"/>
      <c r="V673" s="689"/>
      <c r="W673" s="689"/>
      <c r="X673" s="689"/>
      <c r="Y673" s="689"/>
      <c r="Z673" s="689"/>
      <c r="AA673" s="689"/>
      <c r="AB673" s="689"/>
      <c r="AC673" s="689"/>
      <c r="AD673" s="689"/>
      <c r="AE673" s="689"/>
      <c r="AF673" s="689"/>
      <c r="AG673" s="689"/>
      <c r="AH673" s="689"/>
      <c r="AI673" s="689"/>
      <c r="AJ673" s="689"/>
      <c r="AK673" s="689"/>
      <c r="AL673" s="689"/>
      <c r="AM673" s="689"/>
      <c r="AN673" s="689"/>
      <c r="AO673" s="689"/>
      <c r="AP673" s="689"/>
      <c r="AQ673" s="689"/>
      <c r="AR673" s="689"/>
      <c r="AS673" s="689"/>
      <c r="AT673" s="689"/>
      <c r="AU673" s="689"/>
      <c r="AV673" s="689"/>
      <c r="AW673" s="689"/>
      <c r="AX673" s="689"/>
      <c r="AY673" s="689"/>
      <c r="AZ673" s="689"/>
      <c r="BA673" s="689"/>
      <c r="BB673" s="689"/>
      <c r="BC673" s="689"/>
      <c r="BD673" s="689"/>
      <c r="BE673" s="689"/>
      <c r="BF673" s="689"/>
      <c r="BG673" s="689"/>
      <c r="BH673" s="689"/>
      <c r="BI673" s="689"/>
      <c r="BJ673" s="689"/>
      <c r="BK673" s="689"/>
      <c r="BL673" s="689"/>
      <c r="BM673" s="689"/>
      <c r="BN673" s="689"/>
      <c r="BO673" s="689"/>
      <c r="BP673" s="689"/>
      <c r="BQ673" s="689"/>
      <c r="BR673" s="689"/>
      <c r="BS673" s="689"/>
      <c r="BT673" s="689"/>
      <c r="BU673" s="689"/>
      <c r="BV673" s="689"/>
      <c r="BW673" s="421"/>
    </row>
    <row r="674" ht="15.0" customHeight="1">
      <c r="A674" s="634"/>
      <c r="B674" s="421" t="str">
        <f>IF(ISTEXT(A674),SUMIF('Production Calendar'!$F$3:$F$171,'Garden Layout (to copy)'!$A674,'Production Calendar'!$G$3:$G$171),"")</f>
        <v/>
      </c>
      <c r="C674" s="656" t="str">
        <f t="shared" si="1"/>
        <v/>
      </c>
      <c r="D674" s="657" t="str">
        <f t="array" ref="D674">IF(ISBLANK(A674),"",XLOOKUP($A674,'Codified Game Plan'!$E$3:$E$477,'Codified Game Plan'!$G$3:$G$477,0))</f>
        <v/>
      </c>
      <c r="E674" s="657" t="str">
        <f>IF(ISBLANK(A674),"",MAXIFS('Codified Game Plan'!$I$3:$I$477,'Codified Game Plan'!$E$3:$E$477,A674))</f>
        <v/>
      </c>
      <c r="F674" s="658" t="str">
        <f t="shared" si="2"/>
        <v>      - </v>
      </c>
      <c r="G674" s="421"/>
      <c r="H674" s="421"/>
      <c r="I674" s="421"/>
      <c r="J674" s="421"/>
      <c r="K674" s="421"/>
      <c r="L674" s="421"/>
      <c r="M674" s="421"/>
      <c r="N674" s="421"/>
      <c r="O674" s="421"/>
      <c r="P674" s="421"/>
      <c r="Q674" s="421"/>
      <c r="R674" s="421"/>
      <c r="S674" s="421"/>
      <c r="T674" s="421"/>
      <c r="U674" s="689"/>
      <c r="V674" s="689"/>
      <c r="W674" s="689"/>
      <c r="X674" s="689"/>
      <c r="Y674" s="689"/>
      <c r="Z674" s="689"/>
      <c r="AA674" s="689"/>
      <c r="AB674" s="689"/>
      <c r="AC674" s="689"/>
      <c r="AD674" s="689"/>
      <c r="AE674" s="689"/>
      <c r="AF674" s="689"/>
      <c r="AG674" s="689"/>
      <c r="AH674" s="689"/>
      <c r="AI674" s="689"/>
      <c r="AJ674" s="689"/>
      <c r="AK674" s="689"/>
      <c r="AL674" s="689"/>
      <c r="AM674" s="689"/>
      <c r="AN674" s="689"/>
      <c r="AO674" s="689"/>
      <c r="AP674" s="689"/>
      <c r="AQ674" s="689"/>
      <c r="AR674" s="689"/>
      <c r="AS674" s="689"/>
      <c r="AT674" s="689"/>
      <c r="AU674" s="689"/>
      <c r="AV674" s="689"/>
      <c r="AW674" s="689"/>
      <c r="AX674" s="689"/>
      <c r="AY674" s="689"/>
      <c r="AZ674" s="689"/>
      <c r="BA674" s="689"/>
      <c r="BB674" s="689"/>
      <c r="BC674" s="689"/>
      <c r="BD674" s="689"/>
      <c r="BE674" s="689"/>
      <c r="BF674" s="689"/>
      <c r="BG674" s="689"/>
      <c r="BH674" s="689"/>
      <c r="BI674" s="689"/>
      <c r="BJ674" s="689"/>
      <c r="BK674" s="689"/>
      <c r="BL674" s="689"/>
      <c r="BM674" s="689"/>
      <c r="BN674" s="689"/>
      <c r="BO674" s="689"/>
      <c r="BP674" s="689"/>
      <c r="BQ674" s="689"/>
      <c r="BR674" s="689"/>
      <c r="BS674" s="689"/>
      <c r="BT674" s="689"/>
      <c r="BU674" s="689"/>
      <c r="BV674" s="689"/>
      <c r="BW674" s="421"/>
    </row>
    <row r="675" ht="15.0" customHeight="1">
      <c r="A675" s="634"/>
      <c r="B675" s="421" t="str">
        <f>IF(ISTEXT(A675),SUMIF('Production Calendar'!$F$3:$F$171,'Garden Layout (to copy)'!$A675,'Production Calendar'!$G$3:$G$171),"")</f>
        <v/>
      </c>
      <c r="C675" s="656" t="str">
        <f t="shared" si="1"/>
        <v/>
      </c>
      <c r="D675" s="657" t="str">
        <f t="array" ref="D675">IF(ISBLANK(A675),"",XLOOKUP($A675,'Codified Game Plan'!$E$3:$E$477,'Codified Game Plan'!$G$3:$G$477,0))</f>
        <v/>
      </c>
      <c r="E675" s="657" t="str">
        <f>IF(ISBLANK(A675),"",MAXIFS('Codified Game Plan'!$I$3:$I$477,'Codified Game Plan'!$E$3:$E$477,A675))</f>
        <v/>
      </c>
      <c r="F675" s="658" t="str">
        <f t="shared" si="2"/>
        <v>      - </v>
      </c>
      <c r="G675" s="421"/>
      <c r="H675" s="421"/>
      <c r="I675" s="421"/>
      <c r="J675" s="421"/>
      <c r="K675" s="421"/>
      <c r="L675" s="421"/>
      <c r="M675" s="421"/>
      <c r="N675" s="421"/>
      <c r="O675" s="421"/>
      <c r="P675" s="421"/>
      <c r="Q675" s="421"/>
      <c r="R675" s="421"/>
      <c r="S675" s="421"/>
      <c r="T675" s="421"/>
      <c r="U675" s="689"/>
      <c r="V675" s="689"/>
      <c r="W675" s="689"/>
      <c r="X675" s="689"/>
      <c r="Y675" s="689"/>
      <c r="Z675" s="689"/>
      <c r="AA675" s="689"/>
      <c r="AB675" s="689"/>
      <c r="AC675" s="689"/>
      <c r="AD675" s="689"/>
      <c r="AE675" s="689"/>
      <c r="AF675" s="689"/>
      <c r="AG675" s="689"/>
      <c r="AH675" s="689"/>
      <c r="AI675" s="689"/>
      <c r="AJ675" s="689"/>
      <c r="AK675" s="689"/>
      <c r="AL675" s="689"/>
      <c r="AM675" s="689"/>
      <c r="AN675" s="689"/>
      <c r="AO675" s="689"/>
      <c r="AP675" s="689"/>
      <c r="AQ675" s="689"/>
      <c r="AR675" s="689"/>
      <c r="AS675" s="689"/>
      <c r="AT675" s="689"/>
      <c r="AU675" s="689"/>
      <c r="AV675" s="689"/>
      <c r="AW675" s="689"/>
      <c r="AX675" s="689"/>
      <c r="AY675" s="689"/>
      <c r="AZ675" s="689"/>
      <c r="BA675" s="689"/>
      <c r="BB675" s="689"/>
      <c r="BC675" s="689"/>
      <c r="BD675" s="689"/>
      <c r="BE675" s="689"/>
      <c r="BF675" s="689"/>
      <c r="BG675" s="689"/>
      <c r="BH675" s="689"/>
      <c r="BI675" s="689"/>
      <c r="BJ675" s="689"/>
      <c r="BK675" s="689"/>
      <c r="BL675" s="689"/>
      <c r="BM675" s="689"/>
      <c r="BN675" s="689"/>
      <c r="BO675" s="689"/>
      <c r="BP675" s="689"/>
      <c r="BQ675" s="689"/>
      <c r="BR675" s="689"/>
      <c r="BS675" s="689"/>
      <c r="BT675" s="689"/>
      <c r="BU675" s="689"/>
      <c r="BV675" s="689"/>
      <c r="BW675" s="421"/>
    </row>
    <row r="676" ht="15.0" customHeight="1">
      <c r="A676" s="634"/>
      <c r="B676" s="421" t="str">
        <f>IF(ISTEXT(A676),SUMIF('Production Calendar'!$F$3:$F$171,'Garden Layout (to copy)'!$A676,'Production Calendar'!$G$3:$G$171),"")</f>
        <v/>
      </c>
      <c r="C676" s="656" t="str">
        <f t="shared" si="1"/>
        <v/>
      </c>
      <c r="D676" s="657" t="str">
        <f t="array" ref="D676">IF(ISBLANK(A676),"",XLOOKUP($A676,'Codified Game Plan'!$E$3:$E$477,'Codified Game Plan'!$G$3:$G$477,0))</f>
        <v/>
      </c>
      <c r="E676" s="657" t="str">
        <f>IF(ISBLANK(A676),"",MAXIFS('Codified Game Plan'!$I$3:$I$477,'Codified Game Plan'!$E$3:$E$477,A676))</f>
        <v/>
      </c>
      <c r="F676" s="658" t="str">
        <f t="shared" si="2"/>
        <v>      - </v>
      </c>
      <c r="G676" s="421"/>
      <c r="H676" s="421"/>
      <c r="I676" s="421"/>
      <c r="J676" s="421"/>
      <c r="K676" s="421"/>
      <c r="L676" s="421"/>
      <c r="M676" s="421"/>
      <c r="N676" s="421"/>
      <c r="O676" s="421"/>
      <c r="P676" s="421"/>
      <c r="Q676" s="421"/>
      <c r="R676" s="421"/>
      <c r="S676" s="421"/>
      <c r="T676" s="421"/>
      <c r="U676" s="689"/>
      <c r="V676" s="689"/>
      <c r="W676" s="689"/>
      <c r="X676" s="689"/>
      <c r="Y676" s="689"/>
      <c r="Z676" s="689"/>
      <c r="AA676" s="689"/>
      <c r="AB676" s="689"/>
      <c r="AC676" s="689"/>
      <c r="AD676" s="689"/>
      <c r="AE676" s="689"/>
      <c r="AF676" s="689"/>
      <c r="AG676" s="689"/>
      <c r="AH676" s="689"/>
      <c r="AI676" s="689"/>
      <c r="AJ676" s="689"/>
      <c r="AK676" s="689"/>
      <c r="AL676" s="689"/>
      <c r="AM676" s="689"/>
      <c r="AN676" s="689"/>
      <c r="AO676" s="689"/>
      <c r="AP676" s="689"/>
      <c r="AQ676" s="689"/>
      <c r="AR676" s="689"/>
      <c r="AS676" s="689"/>
      <c r="AT676" s="689"/>
      <c r="AU676" s="689"/>
      <c r="AV676" s="689"/>
      <c r="AW676" s="689"/>
      <c r="AX676" s="689"/>
      <c r="AY676" s="689"/>
      <c r="AZ676" s="689"/>
      <c r="BA676" s="689"/>
      <c r="BB676" s="689"/>
      <c r="BC676" s="689"/>
      <c r="BD676" s="689"/>
      <c r="BE676" s="689"/>
      <c r="BF676" s="689"/>
      <c r="BG676" s="689"/>
      <c r="BH676" s="689"/>
      <c r="BI676" s="689"/>
      <c r="BJ676" s="689"/>
      <c r="BK676" s="689"/>
      <c r="BL676" s="689"/>
      <c r="BM676" s="689"/>
      <c r="BN676" s="689"/>
      <c r="BO676" s="689"/>
      <c r="BP676" s="689"/>
      <c r="BQ676" s="689"/>
      <c r="BR676" s="689"/>
      <c r="BS676" s="689"/>
      <c r="BT676" s="689"/>
      <c r="BU676" s="689"/>
      <c r="BV676" s="689"/>
      <c r="BW676" s="421"/>
    </row>
    <row r="677" ht="15.0" customHeight="1">
      <c r="A677" s="634"/>
      <c r="B677" s="421" t="str">
        <f>IF(ISTEXT(A677),SUMIF('Production Calendar'!$F$3:$F$171,'Garden Layout (to copy)'!$A677,'Production Calendar'!$G$3:$G$171),"")</f>
        <v/>
      </c>
      <c r="C677" s="656" t="str">
        <f t="shared" si="1"/>
        <v/>
      </c>
      <c r="D677" s="657" t="str">
        <f t="array" ref="D677">IF(ISBLANK(A677),"",XLOOKUP($A677,'Codified Game Plan'!$E$3:$E$477,'Codified Game Plan'!$G$3:$G$477,0))</f>
        <v/>
      </c>
      <c r="E677" s="657" t="str">
        <f>IF(ISBLANK(A677),"",MAXIFS('Codified Game Plan'!$I$3:$I$477,'Codified Game Plan'!$E$3:$E$477,A677))</f>
        <v/>
      </c>
      <c r="F677" s="658" t="str">
        <f t="shared" si="2"/>
        <v>      - </v>
      </c>
      <c r="G677" s="421"/>
      <c r="H677" s="421"/>
      <c r="I677" s="421"/>
      <c r="J677" s="421"/>
      <c r="K677" s="421"/>
      <c r="L677" s="421"/>
      <c r="M677" s="421"/>
      <c r="N677" s="421"/>
      <c r="O677" s="421"/>
      <c r="P677" s="421"/>
      <c r="Q677" s="421"/>
      <c r="R677" s="421"/>
      <c r="S677" s="421"/>
      <c r="T677" s="421"/>
      <c r="U677" s="689"/>
      <c r="V677" s="689"/>
      <c r="W677" s="689"/>
      <c r="X677" s="689"/>
      <c r="Y677" s="689"/>
      <c r="Z677" s="689"/>
      <c r="AA677" s="689"/>
      <c r="AB677" s="689"/>
      <c r="AC677" s="689"/>
      <c r="AD677" s="689"/>
      <c r="AE677" s="689"/>
      <c r="AF677" s="689"/>
      <c r="AG677" s="689"/>
      <c r="AH677" s="689"/>
      <c r="AI677" s="689"/>
      <c r="AJ677" s="689"/>
      <c r="AK677" s="689"/>
      <c r="AL677" s="689"/>
      <c r="AM677" s="689"/>
      <c r="AN677" s="689"/>
      <c r="AO677" s="689"/>
      <c r="AP677" s="689"/>
      <c r="AQ677" s="689"/>
      <c r="AR677" s="689"/>
      <c r="AS677" s="689"/>
      <c r="AT677" s="689"/>
      <c r="AU677" s="689"/>
      <c r="AV677" s="689"/>
      <c r="AW677" s="689"/>
      <c r="AX677" s="689"/>
      <c r="AY677" s="689"/>
      <c r="AZ677" s="689"/>
      <c r="BA677" s="689"/>
      <c r="BB677" s="689"/>
      <c r="BC677" s="689"/>
      <c r="BD677" s="689"/>
      <c r="BE677" s="689"/>
      <c r="BF677" s="689"/>
      <c r="BG677" s="689"/>
      <c r="BH677" s="689"/>
      <c r="BI677" s="689"/>
      <c r="BJ677" s="689"/>
      <c r="BK677" s="689"/>
      <c r="BL677" s="689"/>
      <c r="BM677" s="689"/>
      <c r="BN677" s="689"/>
      <c r="BO677" s="689"/>
      <c r="BP677" s="689"/>
      <c r="BQ677" s="689"/>
      <c r="BR677" s="689"/>
      <c r="BS677" s="689"/>
      <c r="BT677" s="689"/>
      <c r="BU677" s="689"/>
      <c r="BV677" s="689"/>
      <c r="BW677" s="421"/>
    </row>
    <row r="678" ht="15.0" customHeight="1">
      <c r="A678" s="634"/>
      <c r="B678" s="421" t="str">
        <f>IF(ISTEXT(A678),SUMIF('Production Calendar'!$F$3:$F$171,'Garden Layout (to copy)'!$A678,'Production Calendar'!$G$3:$G$171),"")</f>
        <v/>
      </c>
      <c r="C678" s="656" t="str">
        <f t="shared" si="1"/>
        <v/>
      </c>
      <c r="D678" s="657" t="str">
        <f t="array" ref="D678">IF(ISBLANK(A678),"",XLOOKUP($A678,'Codified Game Plan'!$E$3:$E$477,'Codified Game Plan'!$G$3:$G$477,0))</f>
        <v/>
      </c>
      <c r="E678" s="657" t="str">
        <f>IF(ISBLANK(A678),"",MAXIFS('Codified Game Plan'!$I$3:$I$477,'Codified Game Plan'!$E$3:$E$477,A678))</f>
        <v/>
      </c>
      <c r="F678" s="658" t="str">
        <f t="shared" si="2"/>
        <v>      - </v>
      </c>
      <c r="G678" s="421"/>
      <c r="H678" s="421"/>
      <c r="I678" s="421"/>
      <c r="J678" s="421"/>
      <c r="K678" s="421"/>
      <c r="L678" s="421"/>
      <c r="M678" s="421"/>
      <c r="N678" s="421"/>
      <c r="O678" s="421"/>
      <c r="P678" s="421"/>
      <c r="Q678" s="421"/>
      <c r="R678" s="421"/>
      <c r="S678" s="421"/>
      <c r="T678" s="421"/>
      <c r="U678" s="689"/>
      <c r="V678" s="689"/>
      <c r="W678" s="689"/>
      <c r="X678" s="689"/>
      <c r="Y678" s="689"/>
      <c r="Z678" s="689"/>
      <c r="AA678" s="689"/>
      <c r="AB678" s="689"/>
      <c r="AC678" s="689"/>
      <c r="AD678" s="689"/>
      <c r="AE678" s="689"/>
      <c r="AF678" s="689"/>
      <c r="AG678" s="689"/>
      <c r="AH678" s="689"/>
      <c r="AI678" s="689"/>
      <c r="AJ678" s="689"/>
      <c r="AK678" s="689"/>
      <c r="AL678" s="689"/>
      <c r="AM678" s="689"/>
      <c r="AN678" s="689"/>
      <c r="AO678" s="689"/>
      <c r="AP678" s="689"/>
      <c r="AQ678" s="689"/>
      <c r="AR678" s="689"/>
      <c r="AS678" s="689"/>
      <c r="AT678" s="689"/>
      <c r="AU678" s="689"/>
      <c r="AV678" s="689"/>
      <c r="AW678" s="689"/>
      <c r="AX678" s="689"/>
      <c r="AY678" s="689"/>
      <c r="AZ678" s="689"/>
      <c r="BA678" s="689"/>
      <c r="BB678" s="689"/>
      <c r="BC678" s="689"/>
      <c r="BD678" s="689"/>
      <c r="BE678" s="689"/>
      <c r="BF678" s="689"/>
      <c r="BG678" s="689"/>
      <c r="BH678" s="689"/>
      <c r="BI678" s="689"/>
      <c r="BJ678" s="689"/>
      <c r="BK678" s="689"/>
      <c r="BL678" s="689"/>
      <c r="BM678" s="689"/>
      <c r="BN678" s="689"/>
      <c r="BO678" s="689"/>
      <c r="BP678" s="689"/>
      <c r="BQ678" s="689"/>
      <c r="BR678" s="689"/>
      <c r="BS678" s="689"/>
      <c r="BT678" s="689"/>
      <c r="BU678" s="689"/>
      <c r="BV678" s="689"/>
      <c r="BW678" s="421"/>
    </row>
    <row r="679" ht="15.0" customHeight="1">
      <c r="A679" s="634"/>
      <c r="B679" s="421" t="str">
        <f>IF(ISTEXT(A679),SUMIF('Production Calendar'!$F$3:$F$171,'Garden Layout (to copy)'!$A679,'Production Calendar'!$G$3:$G$171),"")</f>
        <v/>
      </c>
      <c r="C679" s="656" t="str">
        <f t="shared" si="1"/>
        <v/>
      </c>
      <c r="D679" s="657" t="str">
        <f t="array" ref="D679">IF(ISBLANK(A679),"",XLOOKUP($A679,'Codified Game Plan'!$E$3:$E$477,'Codified Game Plan'!$G$3:$G$477,0))</f>
        <v/>
      </c>
      <c r="E679" s="657" t="str">
        <f>IF(ISBLANK(A679),"",MAXIFS('Codified Game Plan'!$I$3:$I$477,'Codified Game Plan'!$E$3:$E$477,A679))</f>
        <v/>
      </c>
      <c r="F679" s="658" t="str">
        <f t="shared" si="2"/>
        <v>      - </v>
      </c>
      <c r="G679" s="421"/>
      <c r="H679" s="421"/>
      <c r="I679" s="421"/>
      <c r="J679" s="421"/>
      <c r="K679" s="421"/>
      <c r="L679" s="421"/>
      <c r="M679" s="421"/>
      <c r="N679" s="421"/>
      <c r="O679" s="421"/>
      <c r="P679" s="421"/>
      <c r="Q679" s="421"/>
      <c r="R679" s="421"/>
      <c r="S679" s="421"/>
      <c r="T679" s="421"/>
      <c r="U679" s="689"/>
      <c r="V679" s="689"/>
      <c r="W679" s="689"/>
      <c r="X679" s="689"/>
      <c r="Y679" s="689"/>
      <c r="Z679" s="689"/>
      <c r="AA679" s="689"/>
      <c r="AB679" s="689"/>
      <c r="AC679" s="689"/>
      <c r="AD679" s="689"/>
      <c r="AE679" s="689"/>
      <c r="AF679" s="689"/>
      <c r="AG679" s="689"/>
      <c r="AH679" s="689"/>
      <c r="AI679" s="689"/>
      <c r="AJ679" s="689"/>
      <c r="AK679" s="689"/>
      <c r="AL679" s="689"/>
      <c r="AM679" s="689"/>
      <c r="AN679" s="689"/>
      <c r="AO679" s="689"/>
      <c r="AP679" s="689"/>
      <c r="AQ679" s="689"/>
      <c r="AR679" s="689"/>
      <c r="AS679" s="689"/>
      <c r="AT679" s="689"/>
      <c r="AU679" s="689"/>
      <c r="AV679" s="689"/>
      <c r="AW679" s="689"/>
      <c r="AX679" s="689"/>
      <c r="AY679" s="689"/>
      <c r="AZ679" s="689"/>
      <c r="BA679" s="689"/>
      <c r="BB679" s="689"/>
      <c r="BC679" s="689"/>
      <c r="BD679" s="689"/>
      <c r="BE679" s="689"/>
      <c r="BF679" s="689"/>
      <c r="BG679" s="689"/>
      <c r="BH679" s="689"/>
      <c r="BI679" s="689"/>
      <c r="BJ679" s="689"/>
      <c r="BK679" s="689"/>
      <c r="BL679" s="689"/>
      <c r="BM679" s="689"/>
      <c r="BN679" s="689"/>
      <c r="BO679" s="689"/>
      <c r="BP679" s="689"/>
      <c r="BQ679" s="689"/>
      <c r="BR679" s="689"/>
      <c r="BS679" s="689"/>
      <c r="BT679" s="689"/>
      <c r="BU679" s="689"/>
      <c r="BV679" s="689"/>
      <c r="BW679" s="421"/>
    </row>
    <row r="680" ht="15.0" customHeight="1">
      <c r="A680" s="634"/>
      <c r="B680" s="421" t="str">
        <f>IF(ISTEXT(A680),SUMIF('Production Calendar'!$F$3:$F$171,'Garden Layout (to copy)'!$A680,'Production Calendar'!$G$3:$G$171),"")</f>
        <v/>
      </c>
      <c r="C680" s="656" t="str">
        <f t="shared" si="1"/>
        <v/>
      </c>
      <c r="D680" s="657" t="str">
        <f t="array" ref="D680">IF(ISBLANK(A680),"",XLOOKUP($A680,'Codified Game Plan'!$E$3:$E$477,'Codified Game Plan'!$G$3:$G$477,0))</f>
        <v/>
      </c>
      <c r="E680" s="657" t="str">
        <f>IF(ISBLANK(A680),"",MAXIFS('Codified Game Plan'!$I$3:$I$477,'Codified Game Plan'!$E$3:$E$477,A680))</f>
        <v/>
      </c>
      <c r="F680" s="658" t="str">
        <f t="shared" si="2"/>
        <v>      - </v>
      </c>
      <c r="G680" s="421"/>
      <c r="H680" s="421"/>
      <c r="I680" s="421"/>
      <c r="J680" s="421"/>
      <c r="K680" s="421"/>
      <c r="L680" s="421"/>
      <c r="M680" s="421"/>
      <c r="N680" s="421"/>
      <c r="O680" s="421"/>
      <c r="P680" s="421"/>
      <c r="Q680" s="421"/>
      <c r="R680" s="421"/>
      <c r="S680" s="421"/>
      <c r="T680" s="421"/>
      <c r="U680" s="689"/>
      <c r="V680" s="689"/>
      <c r="W680" s="689"/>
      <c r="X680" s="689"/>
      <c r="Y680" s="689"/>
      <c r="Z680" s="689"/>
      <c r="AA680" s="689"/>
      <c r="AB680" s="689"/>
      <c r="AC680" s="689"/>
      <c r="AD680" s="689"/>
      <c r="AE680" s="689"/>
      <c r="AF680" s="689"/>
      <c r="AG680" s="689"/>
      <c r="AH680" s="689"/>
      <c r="AI680" s="689"/>
      <c r="AJ680" s="689"/>
      <c r="AK680" s="689"/>
      <c r="AL680" s="689"/>
      <c r="AM680" s="689"/>
      <c r="AN680" s="689"/>
      <c r="AO680" s="689"/>
      <c r="AP680" s="689"/>
      <c r="AQ680" s="689"/>
      <c r="AR680" s="689"/>
      <c r="AS680" s="689"/>
      <c r="AT680" s="689"/>
      <c r="AU680" s="689"/>
      <c r="AV680" s="689"/>
      <c r="AW680" s="689"/>
      <c r="AX680" s="689"/>
      <c r="AY680" s="689"/>
      <c r="AZ680" s="689"/>
      <c r="BA680" s="689"/>
      <c r="BB680" s="689"/>
      <c r="BC680" s="689"/>
      <c r="BD680" s="689"/>
      <c r="BE680" s="689"/>
      <c r="BF680" s="689"/>
      <c r="BG680" s="689"/>
      <c r="BH680" s="689"/>
      <c r="BI680" s="689"/>
      <c r="BJ680" s="689"/>
      <c r="BK680" s="689"/>
      <c r="BL680" s="689"/>
      <c r="BM680" s="689"/>
      <c r="BN680" s="689"/>
      <c r="BO680" s="689"/>
      <c r="BP680" s="689"/>
      <c r="BQ680" s="689"/>
      <c r="BR680" s="689"/>
      <c r="BS680" s="689"/>
      <c r="BT680" s="689"/>
      <c r="BU680" s="689"/>
      <c r="BV680" s="689"/>
      <c r="BW680" s="421"/>
    </row>
    <row r="681" ht="15.0" customHeight="1">
      <c r="A681" s="634"/>
      <c r="B681" s="421" t="str">
        <f>IF(ISTEXT(A681),SUMIF('Production Calendar'!$F$3:$F$171,'Garden Layout (to copy)'!$A681,'Production Calendar'!$G$3:$G$171),"")</f>
        <v/>
      </c>
      <c r="C681" s="656" t="str">
        <f t="shared" si="1"/>
        <v/>
      </c>
      <c r="D681" s="657" t="str">
        <f t="array" ref="D681">IF(ISBLANK(A681),"",XLOOKUP($A681,'Codified Game Plan'!$E$3:$E$477,'Codified Game Plan'!$G$3:$G$477,0))</f>
        <v/>
      </c>
      <c r="E681" s="657" t="str">
        <f>IF(ISBLANK(A681),"",MAXIFS('Codified Game Plan'!$I$3:$I$477,'Codified Game Plan'!$E$3:$E$477,A681))</f>
        <v/>
      </c>
      <c r="F681" s="658" t="str">
        <f t="shared" si="2"/>
        <v>      - </v>
      </c>
      <c r="G681" s="421"/>
      <c r="H681" s="421"/>
      <c r="I681" s="421"/>
      <c r="J681" s="421"/>
      <c r="K681" s="421"/>
      <c r="L681" s="421"/>
      <c r="M681" s="421"/>
      <c r="N681" s="421"/>
      <c r="O681" s="421"/>
      <c r="P681" s="421"/>
      <c r="Q681" s="421"/>
      <c r="R681" s="421"/>
      <c r="S681" s="421"/>
      <c r="T681" s="421"/>
      <c r="U681" s="689"/>
      <c r="V681" s="689"/>
      <c r="W681" s="689"/>
      <c r="X681" s="689"/>
      <c r="Y681" s="689"/>
      <c r="Z681" s="689"/>
      <c r="AA681" s="689"/>
      <c r="AB681" s="689"/>
      <c r="AC681" s="689"/>
      <c r="AD681" s="689"/>
      <c r="AE681" s="689"/>
      <c r="AF681" s="689"/>
      <c r="AG681" s="689"/>
      <c r="AH681" s="689"/>
      <c r="AI681" s="689"/>
      <c r="AJ681" s="689"/>
      <c r="AK681" s="689"/>
      <c r="AL681" s="689"/>
      <c r="AM681" s="689"/>
      <c r="AN681" s="689"/>
      <c r="AO681" s="689"/>
      <c r="AP681" s="689"/>
      <c r="AQ681" s="689"/>
      <c r="AR681" s="689"/>
      <c r="AS681" s="689"/>
      <c r="AT681" s="689"/>
      <c r="AU681" s="689"/>
      <c r="AV681" s="689"/>
      <c r="AW681" s="689"/>
      <c r="AX681" s="689"/>
      <c r="AY681" s="689"/>
      <c r="AZ681" s="689"/>
      <c r="BA681" s="689"/>
      <c r="BB681" s="689"/>
      <c r="BC681" s="689"/>
      <c r="BD681" s="689"/>
      <c r="BE681" s="689"/>
      <c r="BF681" s="689"/>
      <c r="BG681" s="689"/>
      <c r="BH681" s="689"/>
      <c r="BI681" s="689"/>
      <c r="BJ681" s="689"/>
      <c r="BK681" s="689"/>
      <c r="BL681" s="689"/>
      <c r="BM681" s="689"/>
      <c r="BN681" s="689"/>
      <c r="BO681" s="689"/>
      <c r="BP681" s="689"/>
      <c r="BQ681" s="689"/>
      <c r="BR681" s="689"/>
      <c r="BS681" s="689"/>
      <c r="BT681" s="689"/>
      <c r="BU681" s="689"/>
      <c r="BV681" s="689"/>
      <c r="BW681" s="421"/>
    </row>
    <row r="682" ht="15.0" customHeight="1">
      <c r="A682" s="634"/>
      <c r="B682" s="421" t="str">
        <f>IF(ISTEXT(A682),SUMIF('Production Calendar'!$F$3:$F$171,'Garden Layout (to copy)'!$A682,'Production Calendar'!$G$3:$G$171),"")</f>
        <v/>
      </c>
      <c r="C682" s="656" t="str">
        <f t="shared" si="1"/>
        <v/>
      </c>
      <c r="D682" s="657" t="str">
        <f t="array" ref="D682">IF(ISBLANK(A682),"",XLOOKUP($A682,'Codified Game Plan'!$E$3:$E$477,'Codified Game Plan'!$G$3:$G$477,0))</f>
        <v/>
      </c>
      <c r="E682" s="657" t="str">
        <f>IF(ISBLANK(A682),"",MAXIFS('Codified Game Plan'!$I$3:$I$477,'Codified Game Plan'!$E$3:$E$477,A682))</f>
        <v/>
      </c>
      <c r="F682" s="658" t="str">
        <f t="shared" si="2"/>
        <v>      - </v>
      </c>
      <c r="G682" s="421"/>
      <c r="H682" s="421"/>
      <c r="I682" s="421"/>
      <c r="J682" s="421"/>
      <c r="K682" s="421"/>
      <c r="L682" s="421"/>
      <c r="M682" s="421"/>
      <c r="N682" s="421"/>
      <c r="O682" s="421"/>
      <c r="P682" s="421"/>
      <c r="Q682" s="421"/>
      <c r="R682" s="421"/>
      <c r="S682" s="421"/>
      <c r="T682" s="421"/>
      <c r="U682" s="689"/>
      <c r="V682" s="689"/>
      <c r="W682" s="689"/>
      <c r="X682" s="689"/>
      <c r="Y682" s="689"/>
      <c r="Z682" s="689"/>
      <c r="AA682" s="689"/>
      <c r="AB682" s="689"/>
      <c r="AC682" s="689"/>
      <c r="AD682" s="689"/>
      <c r="AE682" s="689"/>
      <c r="AF682" s="689"/>
      <c r="AG682" s="689"/>
      <c r="AH682" s="689"/>
      <c r="AI682" s="689"/>
      <c r="AJ682" s="689"/>
      <c r="AK682" s="689"/>
      <c r="AL682" s="689"/>
      <c r="AM682" s="689"/>
      <c r="AN682" s="689"/>
      <c r="AO682" s="689"/>
      <c r="AP682" s="689"/>
      <c r="AQ682" s="689"/>
      <c r="AR682" s="689"/>
      <c r="AS682" s="689"/>
      <c r="AT682" s="689"/>
      <c r="AU682" s="689"/>
      <c r="AV682" s="689"/>
      <c r="AW682" s="689"/>
      <c r="AX682" s="689"/>
      <c r="AY682" s="689"/>
      <c r="AZ682" s="689"/>
      <c r="BA682" s="689"/>
      <c r="BB682" s="689"/>
      <c r="BC682" s="689"/>
      <c r="BD682" s="689"/>
      <c r="BE682" s="689"/>
      <c r="BF682" s="689"/>
      <c r="BG682" s="689"/>
      <c r="BH682" s="689"/>
      <c r="BI682" s="689"/>
      <c r="BJ682" s="689"/>
      <c r="BK682" s="689"/>
      <c r="BL682" s="689"/>
      <c r="BM682" s="689"/>
      <c r="BN682" s="689"/>
      <c r="BO682" s="689"/>
      <c r="BP682" s="689"/>
      <c r="BQ682" s="689"/>
      <c r="BR682" s="689"/>
      <c r="BS682" s="689"/>
      <c r="BT682" s="689"/>
      <c r="BU682" s="689"/>
      <c r="BV682" s="689"/>
      <c r="BW682" s="421"/>
    </row>
    <row r="683" ht="15.0" customHeight="1">
      <c r="A683" s="634"/>
      <c r="B683" s="421" t="str">
        <f>IF(ISTEXT(A683),SUMIF('Production Calendar'!$F$3:$F$171,'Garden Layout (to copy)'!$A683,'Production Calendar'!$G$3:$G$171),"")</f>
        <v/>
      </c>
      <c r="C683" s="656" t="str">
        <f t="shared" si="1"/>
        <v/>
      </c>
      <c r="D683" s="657" t="str">
        <f t="array" ref="D683">IF(ISBLANK(A683),"",XLOOKUP($A683,'Codified Game Plan'!$E$3:$E$477,'Codified Game Plan'!$G$3:$G$477,0))</f>
        <v/>
      </c>
      <c r="E683" s="657" t="str">
        <f>IF(ISBLANK(A683),"",MAXIFS('Codified Game Plan'!$I$3:$I$477,'Codified Game Plan'!$E$3:$E$477,A683))</f>
        <v/>
      </c>
      <c r="F683" s="658" t="str">
        <f t="shared" si="2"/>
        <v>      - </v>
      </c>
      <c r="G683" s="421"/>
      <c r="H683" s="421"/>
      <c r="I683" s="421"/>
      <c r="J683" s="421"/>
      <c r="K683" s="421"/>
      <c r="L683" s="421"/>
      <c r="M683" s="421"/>
      <c r="N683" s="421"/>
      <c r="O683" s="421"/>
      <c r="P683" s="421"/>
      <c r="Q683" s="421"/>
      <c r="R683" s="421"/>
      <c r="S683" s="421"/>
      <c r="T683" s="421"/>
      <c r="U683" s="689"/>
      <c r="V683" s="689"/>
      <c r="W683" s="689"/>
      <c r="X683" s="689"/>
      <c r="Y683" s="689"/>
      <c r="Z683" s="689"/>
      <c r="AA683" s="689"/>
      <c r="AB683" s="689"/>
      <c r="AC683" s="689"/>
      <c r="AD683" s="689"/>
      <c r="AE683" s="689"/>
      <c r="AF683" s="689"/>
      <c r="AG683" s="689"/>
      <c r="AH683" s="689"/>
      <c r="AI683" s="689"/>
      <c r="AJ683" s="689"/>
      <c r="AK683" s="689"/>
      <c r="AL683" s="689"/>
      <c r="AM683" s="689"/>
      <c r="AN683" s="689"/>
      <c r="AO683" s="689"/>
      <c r="AP683" s="689"/>
      <c r="AQ683" s="689"/>
      <c r="AR683" s="689"/>
      <c r="AS683" s="689"/>
      <c r="AT683" s="689"/>
      <c r="AU683" s="689"/>
      <c r="AV683" s="689"/>
      <c r="AW683" s="689"/>
      <c r="AX683" s="689"/>
      <c r="AY683" s="689"/>
      <c r="AZ683" s="689"/>
      <c r="BA683" s="689"/>
      <c r="BB683" s="689"/>
      <c r="BC683" s="689"/>
      <c r="BD683" s="689"/>
      <c r="BE683" s="689"/>
      <c r="BF683" s="689"/>
      <c r="BG683" s="689"/>
      <c r="BH683" s="689"/>
      <c r="BI683" s="689"/>
      <c r="BJ683" s="689"/>
      <c r="BK683" s="689"/>
      <c r="BL683" s="689"/>
      <c r="BM683" s="689"/>
      <c r="BN683" s="689"/>
      <c r="BO683" s="689"/>
      <c r="BP683" s="689"/>
      <c r="BQ683" s="689"/>
      <c r="BR683" s="689"/>
      <c r="BS683" s="689"/>
      <c r="BT683" s="689"/>
      <c r="BU683" s="689"/>
      <c r="BV683" s="689"/>
      <c r="BW683" s="421"/>
    </row>
    <row r="684" ht="15.0" customHeight="1">
      <c r="A684" s="634"/>
      <c r="B684" s="421" t="str">
        <f>IF(ISTEXT(A684),SUMIF('Production Calendar'!$F$3:$F$171,'Garden Layout (to copy)'!$A684,'Production Calendar'!$G$3:$G$171),"")</f>
        <v/>
      </c>
      <c r="C684" s="656" t="str">
        <f t="shared" si="1"/>
        <v/>
      </c>
      <c r="D684" s="657" t="str">
        <f t="array" ref="D684">IF(ISBLANK(A684),"",XLOOKUP($A684,'Codified Game Plan'!$E$3:$E$477,'Codified Game Plan'!$G$3:$G$477,0))</f>
        <v/>
      </c>
      <c r="E684" s="657" t="str">
        <f>IF(ISBLANK(A684),"",MAXIFS('Codified Game Plan'!$I$3:$I$477,'Codified Game Plan'!$E$3:$E$477,A684))</f>
        <v/>
      </c>
      <c r="F684" s="658" t="str">
        <f t="shared" si="2"/>
        <v>      - </v>
      </c>
      <c r="G684" s="421"/>
      <c r="H684" s="421"/>
      <c r="I684" s="421"/>
      <c r="J684" s="421"/>
      <c r="K684" s="421"/>
      <c r="L684" s="421"/>
      <c r="M684" s="421"/>
      <c r="N684" s="421"/>
      <c r="O684" s="421"/>
      <c r="P684" s="421"/>
      <c r="Q684" s="421"/>
      <c r="R684" s="421"/>
      <c r="S684" s="421"/>
      <c r="T684" s="421"/>
      <c r="U684" s="689"/>
      <c r="V684" s="689"/>
      <c r="W684" s="689"/>
      <c r="X684" s="689"/>
      <c r="Y684" s="689"/>
      <c r="Z684" s="689"/>
      <c r="AA684" s="689"/>
      <c r="AB684" s="689"/>
      <c r="AC684" s="689"/>
      <c r="AD684" s="689"/>
      <c r="AE684" s="689"/>
      <c r="AF684" s="689"/>
      <c r="AG684" s="689"/>
      <c r="AH684" s="689"/>
      <c r="AI684" s="689"/>
      <c r="AJ684" s="689"/>
      <c r="AK684" s="689"/>
      <c r="AL684" s="689"/>
      <c r="AM684" s="689"/>
      <c r="AN684" s="689"/>
      <c r="AO684" s="689"/>
      <c r="AP684" s="689"/>
      <c r="AQ684" s="689"/>
      <c r="AR684" s="689"/>
      <c r="AS684" s="689"/>
      <c r="AT684" s="689"/>
      <c r="AU684" s="689"/>
      <c r="AV684" s="689"/>
      <c r="AW684" s="689"/>
      <c r="AX684" s="689"/>
      <c r="AY684" s="689"/>
      <c r="AZ684" s="689"/>
      <c r="BA684" s="689"/>
      <c r="BB684" s="689"/>
      <c r="BC684" s="689"/>
      <c r="BD684" s="689"/>
      <c r="BE684" s="689"/>
      <c r="BF684" s="689"/>
      <c r="BG684" s="689"/>
      <c r="BH684" s="689"/>
      <c r="BI684" s="689"/>
      <c r="BJ684" s="689"/>
      <c r="BK684" s="689"/>
      <c r="BL684" s="689"/>
      <c r="BM684" s="689"/>
      <c r="BN684" s="689"/>
      <c r="BO684" s="689"/>
      <c r="BP684" s="689"/>
      <c r="BQ684" s="689"/>
      <c r="BR684" s="689"/>
      <c r="BS684" s="689"/>
      <c r="BT684" s="689"/>
      <c r="BU684" s="689"/>
      <c r="BV684" s="689"/>
      <c r="BW684" s="421"/>
    </row>
    <row r="685" ht="15.0" customHeight="1">
      <c r="A685" s="634"/>
      <c r="B685" s="421" t="str">
        <f>IF(ISTEXT(A685),SUMIF('Production Calendar'!$F$3:$F$171,'Garden Layout (to copy)'!$A685,'Production Calendar'!$G$3:$G$171),"")</f>
        <v/>
      </c>
      <c r="C685" s="656" t="str">
        <f t="shared" si="1"/>
        <v/>
      </c>
      <c r="D685" s="657" t="str">
        <f t="array" ref="D685">IF(ISBLANK(A685),"",XLOOKUP($A685,'Codified Game Plan'!$E$3:$E$477,'Codified Game Plan'!$G$3:$G$477,0))</f>
        <v/>
      </c>
      <c r="E685" s="657" t="str">
        <f>IF(ISBLANK(A685),"",MAXIFS('Codified Game Plan'!$I$3:$I$477,'Codified Game Plan'!$E$3:$E$477,A685))</f>
        <v/>
      </c>
      <c r="F685" s="658" t="str">
        <f t="shared" si="2"/>
        <v>      - </v>
      </c>
      <c r="G685" s="421"/>
      <c r="H685" s="421"/>
      <c r="I685" s="421"/>
      <c r="J685" s="421"/>
      <c r="K685" s="421"/>
      <c r="L685" s="421"/>
      <c r="M685" s="421"/>
      <c r="N685" s="421"/>
      <c r="O685" s="421"/>
      <c r="P685" s="421"/>
      <c r="Q685" s="421"/>
      <c r="R685" s="421"/>
      <c r="S685" s="421"/>
      <c r="T685" s="421"/>
      <c r="U685" s="689"/>
      <c r="V685" s="689"/>
      <c r="W685" s="689"/>
      <c r="X685" s="689"/>
      <c r="Y685" s="689"/>
      <c r="Z685" s="689"/>
      <c r="AA685" s="689"/>
      <c r="AB685" s="689"/>
      <c r="AC685" s="689"/>
      <c r="AD685" s="689"/>
      <c r="AE685" s="689"/>
      <c r="AF685" s="689"/>
      <c r="AG685" s="689"/>
      <c r="AH685" s="689"/>
      <c r="AI685" s="689"/>
      <c r="AJ685" s="689"/>
      <c r="AK685" s="689"/>
      <c r="AL685" s="689"/>
      <c r="AM685" s="689"/>
      <c r="AN685" s="689"/>
      <c r="AO685" s="689"/>
      <c r="AP685" s="689"/>
      <c r="AQ685" s="689"/>
      <c r="AR685" s="689"/>
      <c r="AS685" s="689"/>
      <c r="AT685" s="689"/>
      <c r="AU685" s="689"/>
      <c r="AV685" s="689"/>
      <c r="AW685" s="689"/>
      <c r="AX685" s="689"/>
      <c r="AY685" s="689"/>
      <c r="AZ685" s="689"/>
      <c r="BA685" s="689"/>
      <c r="BB685" s="689"/>
      <c r="BC685" s="689"/>
      <c r="BD685" s="689"/>
      <c r="BE685" s="689"/>
      <c r="BF685" s="689"/>
      <c r="BG685" s="689"/>
      <c r="BH685" s="689"/>
      <c r="BI685" s="689"/>
      <c r="BJ685" s="689"/>
      <c r="BK685" s="689"/>
      <c r="BL685" s="689"/>
      <c r="BM685" s="689"/>
      <c r="BN685" s="689"/>
      <c r="BO685" s="689"/>
      <c r="BP685" s="689"/>
      <c r="BQ685" s="689"/>
      <c r="BR685" s="689"/>
      <c r="BS685" s="689"/>
      <c r="BT685" s="689"/>
      <c r="BU685" s="689"/>
      <c r="BV685" s="689"/>
      <c r="BW685" s="421"/>
    </row>
    <row r="686" ht="15.0" customHeight="1">
      <c r="A686" s="634"/>
      <c r="B686" s="421" t="str">
        <f>IF(ISTEXT(A686),SUMIF('Production Calendar'!$F$3:$F$171,'Garden Layout (to copy)'!$A686,'Production Calendar'!$G$3:$G$171),"")</f>
        <v/>
      </c>
      <c r="C686" s="656" t="str">
        <f t="shared" si="1"/>
        <v/>
      </c>
      <c r="D686" s="657" t="str">
        <f t="array" ref="D686">IF(ISBLANK(A686),"",XLOOKUP($A686,'Codified Game Plan'!$E$3:$E$477,'Codified Game Plan'!$G$3:$G$477,0))</f>
        <v/>
      </c>
      <c r="E686" s="657" t="str">
        <f>IF(ISBLANK(A686),"",MAXIFS('Codified Game Plan'!$I$3:$I$477,'Codified Game Plan'!$E$3:$E$477,A686))</f>
        <v/>
      </c>
      <c r="F686" s="658" t="str">
        <f t="shared" si="2"/>
        <v>      - </v>
      </c>
      <c r="G686" s="421"/>
      <c r="H686" s="421"/>
      <c r="I686" s="421"/>
      <c r="J686" s="421"/>
      <c r="K686" s="421"/>
      <c r="L686" s="421"/>
      <c r="M686" s="421"/>
      <c r="N686" s="421"/>
      <c r="O686" s="421"/>
      <c r="P686" s="421"/>
      <c r="Q686" s="421"/>
      <c r="R686" s="421"/>
      <c r="S686" s="421"/>
      <c r="T686" s="421"/>
      <c r="U686" s="689"/>
      <c r="V686" s="689"/>
      <c r="W686" s="689"/>
      <c r="X686" s="689"/>
      <c r="Y686" s="689"/>
      <c r="Z686" s="689"/>
      <c r="AA686" s="689"/>
      <c r="AB686" s="689"/>
      <c r="AC686" s="689"/>
      <c r="AD686" s="689"/>
      <c r="AE686" s="689"/>
      <c r="AF686" s="689"/>
      <c r="AG686" s="689"/>
      <c r="AH686" s="689"/>
      <c r="AI686" s="689"/>
      <c r="AJ686" s="689"/>
      <c r="AK686" s="689"/>
      <c r="AL686" s="689"/>
      <c r="AM686" s="689"/>
      <c r="AN686" s="689"/>
      <c r="AO686" s="689"/>
      <c r="AP686" s="689"/>
      <c r="AQ686" s="689"/>
      <c r="AR686" s="689"/>
      <c r="AS686" s="689"/>
      <c r="AT686" s="689"/>
      <c r="AU686" s="689"/>
      <c r="AV686" s="689"/>
      <c r="AW686" s="689"/>
      <c r="AX686" s="689"/>
      <c r="AY686" s="689"/>
      <c r="AZ686" s="689"/>
      <c r="BA686" s="689"/>
      <c r="BB686" s="689"/>
      <c r="BC686" s="689"/>
      <c r="BD686" s="689"/>
      <c r="BE686" s="689"/>
      <c r="BF686" s="689"/>
      <c r="BG686" s="689"/>
      <c r="BH686" s="689"/>
      <c r="BI686" s="689"/>
      <c r="BJ686" s="689"/>
      <c r="BK686" s="689"/>
      <c r="BL686" s="689"/>
      <c r="BM686" s="689"/>
      <c r="BN686" s="689"/>
      <c r="BO686" s="689"/>
      <c r="BP686" s="689"/>
      <c r="BQ686" s="689"/>
      <c r="BR686" s="689"/>
      <c r="BS686" s="689"/>
      <c r="BT686" s="689"/>
      <c r="BU686" s="689"/>
      <c r="BV686" s="689"/>
      <c r="BW686" s="421"/>
    </row>
    <row r="687" ht="15.0" customHeight="1">
      <c r="A687" s="634"/>
      <c r="B687" s="421" t="str">
        <f>IF(ISTEXT(A687),SUMIF('Production Calendar'!$F$3:$F$171,'Garden Layout (to copy)'!$A687,'Production Calendar'!$G$3:$G$171),"")</f>
        <v/>
      </c>
      <c r="C687" s="656" t="str">
        <f t="shared" si="1"/>
        <v/>
      </c>
      <c r="D687" s="657" t="str">
        <f t="array" ref="D687">IF(ISBLANK(A687),"",XLOOKUP($A687,'Codified Game Plan'!$E$3:$E$477,'Codified Game Plan'!$G$3:$G$477,0))</f>
        <v/>
      </c>
      <c r="E687" s="657" t="str">
        <f>IF(ISBLANK(A687),"",MAXIFS('Codified Game Plan'!$I$3:$I$477,'Codified Game Plan'!$E$3:$E$477,A687))</f>
        <v/>
      </c>
      <c r="F687" s="658" t="str">
        <f t="shared" si="2"/>
        <v>      - </v>
      </c>
      <c r="G687" s="421"/>
      <c r="H687" s="421"/>
      <c r="I687" s="421"/>
      <c r="J687" s="421"/>
      <c r="K687" s="421"/>
      <c r="L687" s="421"/>
      <c r="M687" s="421"/>
      <c r="N687" s="421"/>
      <c r="O687" s="421"/>
      <c r="P687" s="421"/>
      <c r="Q687" s="421"/>
      <c r="R687" s="421"/>
      <c r="S687" s="421"/>
      <c r="T687" s="421"/>
      <c r="U687" s="689"/>
      <c r="V687" s="689"/>
      <c r="W687" s="689"/>
      <c r="X687" s="689"/>
      <c r="Y687" s="689"/>
      <c r="Z687" s="689"/>
      <c r="AA687" s="689"/>
      <c r="AB687" s="689"/>
      <c r="AC687" s="689"/>
      <c r="AD687" s="689"/>
      <c r="AE687" s="689"/>
      <c r="AF687" s="689"/>
      <c r="AG687" s="689"/>
      <c r="AH687" s="689"/>
      <c r="AI687" s="689"/>
      <c r="AJ687" s="689"/>
      <c r="AK687" s="689"/>
      <c r="AL687" s="689"/>
      <c r="AM687" s="689"/>
      <c r="AN687" s="689"/>
      <c r="AO687" s="689"/>
      <c r="AP687" s="689"/>
      <c r="AQ687" s="689"/>
      <c r="AR687" s="689"/>
      <c r="AS687" s="689"/>
      <c r="AT687" s="689"/>
      <c r="AU687" s="689"/>
      <c r="AV687" s="689"/>
      <c r="AW687" s="689"/>
      <c r="AX687" s="689"/>
      <c r="AY687" s="689"/>
      <c r="AZ687" s="689"/>
      <c r="BA687" s="689"/>
      <c r="BB687" s="689"/>
      <c r="BC687" s="689"/>
      <c r="BD687" s="689"/>
      <c r="BE687" s="689"/>
      <c r="BF687" s="689"/>
      <c r="BG687" s="689"/>
      <c r="BH687" s="689"/>
      <c r="BI687" s="689"/>
      <c r="BJ687" s="689"/>
      <c r="BK687" s="689"/>
      <c r="BL687" s="689"/>
      <c r="BM687" s="689"/>
      <c r="BN687" s="689"/>
      <c r="BO687" s="689"/>
      <c r="BP687" s="689"/>
      <c r="BQ687" s="689"/>
      <c r="BR687" s="689"/>
      <c r="BS687" s="689"/>
      <c r="BT687" s="689"/>
      <c r="BU687" s="689"/>
      <c r="BV687" s="689"/>
      <c r="BW687" s="421"/>
    </row>
    <row r="688" ht="15.0" customHeight="1">
      <c r="A688" s="634"/>
      <c r="B688" s="421" t="str">
        <f>IF(ISTEXT(A688),SUMIF('Production Calendar'!$F$3:$F$171,'Garden Layout (to copy)'!$A688,'Production Calendar'!$G$3:$G$171),"")</f>
        <v/>
      </c>
      <c r="C688" s="656" t="str">
        <f t="shared" si="1"/>
        <v/>
      </c>
      <c r="D688" s="657" t="str">
        <f t="array" ref="D688">IF(ISBLANK(A688),"",XLOOKUP($A688,'Codified Game Plan'!$E$3:$E$477,'Codified Game Plan'!$G$3:$G$477,0))</f>
        <v/>
      </c>
      <c r="E688" s="657" t="str">
        <f>IF(ISBLANK(A688),"",MAXIFS('Codified Game Plan'!$I$3:$I$477,'Codified Game Plan'!$E$3:$E$477,A688))</f>
        <v/>
      </c>
      <c r="F688" s="658" t="str">
        <f t="shared" si="2"/>
        <v>      - </v>
      </c>
      <c r="G688" s="421"/>
      <c r="H688" s="421"/>
      <c r="I688" s="421"/>
      <c r="J688" s="421"/>
      <c r="K688" s="421"/>
      <c r="L688" s="421"/>
      <c r="M688" s="421"/>
      <c r="N688" s="421"/>
      <c r="O688" s="421"/>
      <c r="P688" s="421"/>
      <c r="Q688" s="421"/>
      <c r="R688" s="421"/>
      <c r="S688" s="421"/>
      <c r="T688" s="421"/>
      <c r="U688" s="689"/>
      <c r="V688" s="689"/>
      <c r="W688" s="689"/>
      <c r="X688" s="689"/>
      <c r="Y688" s="689"/>
      <c r="Z688" s="689"/>
      <c r="AA688" s="689"/>
      <c r="AB688" s="689"/>
      <c r="AC688" s="689"/>
      <c r="AD688" s="689"/>
      <c r="AE688" s="689"/>
      <c r="AF688" s="689"/>
      <c r="AG688" s="689"/>
      <c r="AH688" s="689"/>
      <c r="AI688" s="689"/>
      <c r="AJ688" s="689"/>
      <c r="AK688" s="689"/>
      <c r="AL688" s="689"/>
      <c r="AM688" s="689"/>
      <c r="AN688" s="689"/>
      <c r="AO688" s="689"/>
      <c r="AP688" s="689"/>
      <c r="AQ688" s="689"/>
      <c r="AR688" s="689"/>
      <c r="AS688" s="689"/>
      <c r="AT688" s="689"/>
      <c r="AU688" s="689"/>
      <c r="AV688" s="689"/>
      <c r="AW688" s="689"/>
      <c r="AX688" s="689"/>
      <c r="AY688" s="689"/>
      <c r="AZ688" s="689"/>
      <c r="BA688" s="689"/>
      <c r="BB688" s="689"/>
      <c r="BC688" s="689"/>
      <c r="BD688" s="689"/>
      <c r="BE688" s="689"/>
      <c r="BF688" s="689"/>
      <c r="BG688" s="689"/>
      <c r="BH688" s="689"/>
      <c r="BI688" s="689"/>
      <c r="BJ688" s="689"/>
      <c r="BK688" s="689"/>
      <c r="BL688" s="689"/>
      <c r="BM688" s="689"/>
      <c r="BN688" s="689"/>
      <c r="BO688" s="689"/>
      <c r="BP688" s="689"/>
      <c r="BQ688" s="689"/>
      <c r="BR688" s="689"/>
      <c r="BS688" s="689"/>
      <c r="BT688" s="689"/>
      <c r="BU688" s="689"/>
      <c r="BV688" s="689"/>
      <c r="BW688" s="421"/>
    </row>
    <row r="689" ht="15.0" customHeight="1">
      <c r="A689" s="634"/>
      <c r="B689" s="421" t="str">
        <f>IF(ISTEXT(A689),SUMIF('Production Calendar'!$F$3:$F$171,'Garden Layout (to copy)'!$A689,'Production Calendar'!$G$3:$G$171),"")</f>
        <v/>
      </c>
      <c r="C689" s="656" t="str">
        <f t="shared" si="1"/>
        <v/>
      </c>
      <c r="D689" s="657" t="str">
        <f t="array" ref="D689">IF(ISBLANK(A689),"",XLOOKUP($A689,'Codified Game Plan'!$E$3:$E$477,'Codified Game Plan'!$G$3:$G$477,0))</f>
        <v/>
      </c>
      <c r="E689" s="657" t="str">
        <f>IF(ISBLANK(A689),"",MAXIFS('Codified Game Plan'!$I$3:$I$477,'Codified Game Plan'!$E$3:$E$477,A689))</f>
        <v/>
      </c>
      <c r="F689" s="658" t="str">
        <f t="shared" si="2"/>
        <v>      - </v>
      </c>
      <c r="G689" s="421"/>
      <c r="H689" s="421"/>
      <c r="I689" s="421"/>
      <c r="J689" s="421"/>
      <c r="K689" s="421"/>
      <c r="L689" s="421"/>
      <c r="M689" s="421"/>
      <c r="N689" s="421"/>
      <c r="O689" s="421"/>
      <c r="P689" s="421"/>
      <c r="Q689" s="421"/>
      <c r="R689" s="421"/>
      <c r="S689" s="421"/>
      <c r="T689" s="421"/>
      <c r="U689" s="689"/>
      <c r="V689" s="689"/>
      <c r="W689" s="689"/>
      <c r="X689" s="689"/>
      <c r="Y689" s="689"/>
      <c r="Z689" s="689"/>
      <c r="AA689" s="689"/>
      <c r="AB689" s="689"/>
      <c r="AC689" s="689"/>
      <c r="AD689" s="689"/>
      <c r="AE689" s="689"/>
      <c r="AF689" s="689"/>
      <c r="AG689" s="689"/>
      <c r="AH689" s="689"/>
      <c r="AI689" s="689"/>
      <c r="AJ689" s="689"/>
      <c r="AK689" s="689"/>
      <c r="AL689" s="689"/>
      <c r="AM689" s="689"/>
      <c r="AN689" s="689"/>
      <c r="AO689" s="689"/>
      <c r="AP689" s="689"/>
      <c r="AQ689" s="689"/>
      <c r="AR689" s="689"/>
      <c r="AS689" s="689"/>
      <c r="AT689" s="689"/>
      <c r="AU689" s="689"/>
      <c r="AV689" s="689"/>
      <c r="AW689" s="689"/>
      <c r="AX689" s="689"/>
      <c r="AY689" s="689"/>
      <c r="AZ689" s="689"/>
      <c r="BA689" s="689"/>
      <c r="BB689" s="689"/>
      <c r="BC689" s="689"/>
      <c r="BD689" s="689"/>
      <c r="BE689" s="689"/>
      <c r="BF689" s="689"/>
      <c r="BG689" s="689"/>
      <c r="BH689" s="689"/>
      <c r="BI689" s="689"/>
      <c r="BJ689" s="689"/>
      <c r="BK689" s="689"/>
      <c r="BL689" s="689"/>
      <c r="BM689" s="689"/>
      <c r="BN689" s="689"/>
      <c r="BO689" s="689"/>
      <c r="BP689" s="689"/>
      <c r="BQ689" s="689"/>
      <c r="BR689" s="689"/>
      <c r="BS689" s="689"/>
      <c r="BT689" s="689"/>
      <c r="BU689" s="689"/>
      <c r="BV689" s="689"/>
      <c r="BW689" s="421"/>
    </row>
    <row r="690" ht="15.0" customHeight="1">
      <c r="A690" s="634"/>
      <c r="B690" s="421" t="str">
        <f>IF(ISTEXT(A690),SUMIF('Production Calendar'!$F$3:$F$171,'Garden Layout (to copy)'!$A690,'Production Calendar'!$G$3:$G$171),"")</f>
        <v/>
      </c>
      <c r="C690" s="656" t="str">
        <f t="shared" si="1"/>
        <v/>
      </c>
      <c r="D690" s="657" t="str">
        <f t="array" ref="D690">IF(ISBLANK(A690),"",XLOOKUP($A690,'Codified Game Plan'!$E$3:$E$477,'Codified Game Plan'!$G$3:$G$477,0))</f>
        <v/>
      </c>
      <c r="E690" s="657" t="str">
        <f>IF(ISBLANK(A690),"",MAXIFS('Codified Game Plan'!$I$3:$I$477,'Codified Game Plan'!$E$3:$E$477,A690))</f>
        <v/>
      </c>
      <c r="F690" s="658" t="str">
        <f t="shared" si="2"/>
        <v>      - </v>
      </c>
      <c r="G690" s="421"/>
      <c r="H690" s="421"/>
      <c r="I690" s="421"/>
      <c r="J690" s="421"/>
      <c r="K690" s="421"/>
      <c r="L690" s="421"/>
      <c r="M690" s="421"/>
      <c r="N690" s="421"/>
      <c r="O690" s="421"/>
      <c r="P690" s="421"/>
      <c r="Q690" s="421"/>
      <c r="R690" s="421"/>
      <c r="S690" s="421"/>
      <c r="T690" s="421"/>
      <c r="U690" s="689"/>
      <c r="V690" s="689"/>
      <c r="W690" s="689"/>
      <c r="X690" s="689"/>
      <c r="Y690" s="689"/>
      <c r="Z690" s="689"/>
      <c r="AA690" s="689"/>
      <c r="AB690" s="689"/>
      <c r="AC690" s="689"/>
      <c r="AD690" s="689"/>
      <c r="AE690" s="689"/>
      <c r="AF690" s="689"/>
      <c r="AG690" s="689"/>
      <c r="AH690" s="689"/>
      <c r="AI690" s="689"/>
      <c r="AJ690" s="689"/>
      <c r="AK690" s="689"/>
      <c r="AL690" s="689"/>
      <c r="AM690" s="689"/>
      <c r="AN690" s="689"/>
      <c r="AO690" s="689"/>
      <c r="AP690" s="689"/>
      <c r="AQ690" s="689"/>
      <c r="AR690" s="689"/>
      <c r="AS690" s="689"/>
      <c r="AT690" s="689"/>
      <c r="AU690" s="689"/>
      <c r="AV690" s="689"/>
      <c r="AW690" s="689"/>
      <c r="AX690" s="689"/>
      <c r="AY690" s="689"/>
      <c r="AZ690" s="689"/>
      <c r="BA690" s="689"/>
      <c r="BB690" s="689"/>
      <c r="BC690" s="689"/>
      <c r="BD690" s="689"/>
      <c r="BE690" s="689"/>
      <c r="BF690" s="689"/>
      <c r="BG690" s="689"/>
      <c r="BH690" s="689"/>
      <c r="BI690" s="689"/>
      <c r="BJ690" s="689"/>
      <c r="BK690" s="689"/>
      <c r="BL690" s="689"/>
      <c r="BM690" s="689"/>
      <c r="BN690" s="689"/>
      <c r="BO690" s="689"/>
      <c r="BP690" s="689"/>
      <c r="BQ690" s="689"/>
      <c r="BR690" s="689"/>
      <c r="BS690" s="689"/>
      <c r="BT690" s="689"/>
      <c r="BU690" s="689"/>
      <c r="BV690" s="689"/>
      <c r="BW690" s="421"/>
    </row>
    <row r="691" ht="15.0" customHeight="1">
      <c r="A691" s="634"/>
      <c r="B691" s="421" t="str">
        <f>IF(ISTEXT(A691),SUMIF('Production Calendar'!$F$3:$F$171,'Garden Layout (to copy)'!$A691,'Production Calendar'!$G$3:$G$171),"")</f>
        <v/>
      </c>
      <c r="C691" s="656" t="str">
        <f t="shared" si="1"/>
        <v/>
      </c>
      <c r="D691" s="657" t="str">
        <f t="array" ref="D691">IF(ISBLANK(A691),"",XLOOKUP($A691,'Codified Game Plan'!$E$3:$E$477,'Codified Game Plan'!$G$3:$G$477,0))</f>
        <v/>
      </c>
      <c r="E691" s="657" t="str">
        <f>IF(ISBLANK(A691),"",MAXIFS('Codified Game Plan'!$I$3:$I$477,'Codified Game Plan'!$E$3:$E$477,A691))</f>
        <v/>
      </c>
      <c r="F691" s="658" t="str">
        <f t="shared" si="2"/>
        <v>      - </v>
      </c>
      <c r="G691" s="421"/>
      <c r="H691" s="421"/>
      <c r="I691" s="421"/>
      <c r="J691" s="421"/>
      <c r="K691" s="421"/>
      <c r="L691" s="421"/>
      <c r="M691" s="421"/>
      <c r="N691" s="421"/>
      <c r="O691" s="421"/>
      <c r="P691" s="421"/>
      <c r="Q691" s="421"/>
      <c r="R691" s="421"/>
      <c r="S691" s="421"/>
      <c r="T691" s="421"/>
      <c r="U691" s="689"/>
      <c r="V691" s="689"/>
      <c r="W691" s="689"/>
      <c r="X691" s="689"/>
      <c r="Y691" s="689"/>
      <c r="Z691" s="689"/>
      <c r="AA691" s="689"/>
      <c r="AB691" s="689"/>
      <c r="AC691" s="689"/>
      <c r="AD691" s="689"/>
      <c r="AE691" s="689"/>
      <c r="AF691" s="689"/>
      <c r="AG691" s="689"/>
      <c r="AH691" s="689"/>
      <c r="AI691" s="689"/>
      <c r="AJ691" s="689"/>
      <c r="AK691" s="689"/>
      <c r="AL691" s="689"/>
      <c r="AM691" s="689"/>
      <c r="AN691" s="689"/>
      <c r="AO691" s="689"/>
      <c r="AP691" s="689"/>
      <c r="AQ691" s="689"/>
      <c r="AR691" s="689"/>
      <c r="AS691" s="689"/>
      <c r="AT691" s="689"/>
      <c r="AU691" s="689"/>
      <c r="AV691" s="689"/>
      <c r="AW691" s="689"/>
      <c r="AX691" s="689"/>
      <c r="AY691" s="689"/>
      <c r="AZ691" s="689"/>
      <c r="BA691" s="689"/>
      <c r="BB691" s="689"/>
      <c r="BC691" s="689"/>
      <c r="BD691" s="689"/>
      <c r="BE691" s="689"/>
      <c r="BF691" s="689"/>
      <c r="BG691" s="689"/>
      <c r="BH691" s="689"/>
      <c r="BI691" s="689"/>
      <c r="BJ691" s="689"/>
      <c r="BK691" s="689"/>
      <c r="BL691" s="689"/>
      <c r="BM691" s="689"/>
      <c r="BN691" s="689"/>
      <c r="BO691" s="689"/>
      <c r="BP691" s="689"/>
      <c r="BQ691" s="689"/>
      <c r="BR691" s="689"/>
      <c r="BS691" s="689"/>
      <c r="BT691" s="689"/>
      <c r="BU691" s="689"/>
      <c r="BV691" s="689"/>
      <c r="BW691" s="421"/>
    </row>
    <row r="692" ht="15.0" customHeight="1">
      <c r="A692" s="634"/>
      <c r="B692" s="421" t="str">
        <f>IF(ISTEXT(A692),SUMIF('Production Calendar'!$F$3:$F$171,'Garden Layout (to copy)'!$A692,'Production Calendar'!$G$3:$G$171),"")</f>
        <v/>
      </c>
      <c r="C692" s="656" t="str">
        <f t="shared" si="1"/>
        <v/>
      </c>
      <c r="D692" s="657" t="str">
        <f t="array" ref="D692">IF(ISBLANK(A692),"",XLOOKUP($A692,'Codified Game Plan'!$E$3:$E$477,'Codified Game Plan'!$G$3:$G$477,0))</f>
        <v/>
      </c>
      <c r="E692" s="657" t="str">
        <f>IF(ISBLANK(A692),"",MAXIFS('Codified Game Plan'!$I$3:$I$477,'Codified Game Plan'!$E$3:$E$477,A692))</f>
        <v/>
      </c>
      <c r="F692" s="658" t="str">
        <f t="shared" si="2"/>
        <v>      - </v>
      </c>
      <c r="G692" s="421"/>
      <c r="H692" s="421"/>
      <c r="I692" s="421"/>
      <c r="J692" s="421"/>
      <c r="K692" s="421"/>
      <c r="L692" s="421"/>
      <c r="M692" s="421"/>
      <c r="N692" s="421"/>
      <c r="O692" s="421"/>
      <c r="P692" s="421"/>
      <c r="Q692" s="421"/>
      <c r="R692" s="421"/>
      <c r="S692" s="421"/>
      <c r="T692" s="421"/>
      <c r="U692" s="689"/>
      <c r="V692" s="689"/>
      <c r="W692" s="689"/>
      <c r="X692" s="689"/>
      <c r="Y692" s="689"/>
      <c r="Z692" s="689"/>
      <c r="AA692" s="689"/>
      <c r="AB692" s="689"/>
      <c r="AC692" s="689"/>
      <c r="AD692" s="689"/>
      <c r="AE692" s="689"/>
      <c r="AF692" s="689"/>
      <c r="AG692" s="689"/>
      <c r="AH692" s="689"/>
      <c r="AI692" s="689"/>
      <c r="AJ692" s="689"/>
      <c r="AK692" s="689"/>
      <c r="AL692" s="689"/>
      <c r="AM692" s="689"/>
      <c r="AN692" s="689"/>
      <c r="AO692" s="689"/>
      <c r="AP692" s="689"/>
      <c r="AQ692" s="689"/>
      <c r="AR692" s="689"/>
      <c r="AS692" s="689"/>
      <c r="AT692" s="689"/>
      <c r="AU692" s="689"/>
      <c r="AV692" s="689"/>
      <c r="AW692" s="689"/>
      <c r="AX692" s="689"/>
      <c r="AY692" s="689"/>
      <c r="AZ692" s="689"/>
      <c r="BA692" s="689"/>
      <c r="BB692" s="689"/>
      <c r="BC692" s="689"/>
      <c r="BD692" s="689"/>
      <c r="BE692" s="689"/>
      <c r="BF692" s="689"/>
      <c r="BG692" s="689"/>
      <c r="BH692" s="689"/>
      <c r="BI692" s="689"/>
      <c r="BJ692" s="689"/>
      <c r="BK692" s="689"/>
      <c r="BL692" s="689"/>
      <c r="BM692" s="689"/>
      <c r="BN692" s="689"/>
      <c r="BO692" s="689"/>
      <c r="BP692" s="689"/>
      <c r="BQ692" s="689"/>
      <c r="BR692" s="689"/>
      <c r="BS692" s="689"/>
      <c r="BT692" s="689"/>
      <c r="BU692" s="689"/>
      <c r="BV692" s="689"/>
      <c r="BW692" s="421"/>
    </row>
    <row r="693" ht="15.0" customHeight="1">
      <c r="A693" s="634"/>
      <c r="B693" s="421" t="str">
        <f>IF(ISTEXT(A693),SUMIF('Production Calendar'!$F$3:$F$171,'Garden Layout (to copy)'!$A693,'Production Calendar'!$G$3:$G$171),"")</f>
        <v/>
      </c>
      <c r="C693" s="656" t="str">
        <f t="shared" si="1"/>
        <v/>
      </c>
      <c r="D693" s="657" t="str">
        <f t="array" ref="D693">IF(ISBLANK(A693),"",XLOOKUP($A693,'Codified Game Plan'!$E$3:$E$477,'Codified Game Plan'!$G$3:$G$477,0))</f>
        <v/>
      </c>
      <c r="E693" s="657" t="str">
        <f>IF(ISBLANK(A693),"",MAXIFS('Codified Game Plan'!$I$3:$I$477,'Codified Game Plan'!$E$3:$E$477,A693))</f>
        <v/>
      </c>
      <c r="F693" s="658" t="str">
        <f t="shared" si="2"/>
        <v>      - </v>
      </c>
      <c r="G693" s="421"/>
      <c r="H693" s="421"/>
      <c r="I693" s="421"/>
      <c r="J693" s="421"/>
      <c r="K693" s="421"/>
      <c r="L693" s="421"/>
      <c r="M693" s="421"/>
      <c r="N693" s="421"/>
      <c r="O693" s="421"/>
      <c r="P693" s="421"/>
      <c r="Q693" s="421"/>
      <c r="R693" s="421"/>
      <c r="S693" s="421"/>
      <c r="T693" s="421"/>
      <c r="U693" s="689"/>
      <c r="V693" s="689"/>
      <c r="W693" s="689"/>
      <c r="X693" s="689"/>
      <c r="Y693" s="689"/>
      <c r="Z693" s="689"/>
      <c r="AA693" s="689"/>
      <c r="AB693" s="689"/>
      <c r="AC693" s="689"/>
      <c r="AD693" s="689"/>
      <c r="AE693" s="689"/>
      <c r="AF693" s="689"/>
      <c r="AG693" s="689"/>
      <c r="AH693" s="689"/>
      <c r="AI693" s="689"/>
      <c r="AJ693" s="689"/>
      <c r="AK693" s="689"/>
      <c r="AL693" s="689"/>
      <c r="AM693" s="689"/>
      <c r="AN693" s="689"/>
      <c r="AO693" s="689"/>
      <c r="AP693" s="689"/>
      <c r="AQ693" s="689"/>
      <c r="AR693" s="689"/>
      <c r="AS693" s="689"/>
      <c r="AT693" s="689"/>
      <c r="AU693" s="689"/>
      <c r="AV693" s="689"/>
      <c r="AW693" s="689"/>
      <c r="AX693" s="689"/>
      <c r="AY693" s="689"/>
      <c r="AZ693" s="689"/>
      <c r="BA693" s="689"/>
      <c r="BB693" s="689"/>
      <c r="BC693" s="689"/>
      <c r="BD693" s="689"/>
      <c r="BE693" s="689"/>
      <c r="BF693" s="689"/>
      <c r="BG693" s="689"/>
      <c r="BH693" s="689"/>
      <c r="BI693" s="689"/>
      <c r="BJ693" s="689"/>
      <c r="BK693" s="689"/>
      <c r="BL693" s="689"/>
      <c r="BM693" s="689"/>
      <c r="BN693" s="689"/>
      <c r="BO693" s="689"/>
      <c r="BP693" s="689"/>
      <c r="BQ693" s="689"/>
      <c r="BR693" s="689"/>
      <c r="BS693" s="689"/>
      <c r="BT693" s="689"/>
      <c r="BU693" s="689"/>
      <c r="BV693" s="689"/>
      <c r="BW693" s="421"/>
    </row>
    <row r="694" ht="15.0" customHeight="1">
      <c r="A694" s="634"/>
      <c r="B694" s="421" t="str">
        <f>IF(ISTEXT(A694),SUMIF('Production Calendar'!$F$3:$F$171,'Garden Layout (to copy)'!$A694,'Production Calendar'!$G$3:$G$171),"")</f>
        <v/>
      </c>
      <c r="C694" s="656" t="str">
        <f t="shared" si="1"/>
        <v/>
      </c>
      <c r="D694" s="657" t="str">
        <f t="array" ref="D694">IF(ISBLANK(A694),"",XLOOKUP($A694,'Codified Game Plan'!$E$3:$E$477,'Codified Game Plan'!$G$3:$G$477,0))</f>
        <v/>
      </c>
      <c r="E694" s="657" t="str">
        <f>IF(ISBLANK(A694),"",MAXIFS('Codified Game Plan'!$I$3:$I$477,'Codified Game Plan'!$E$3:$E$477,A694))</f>
        <v/>
      </c>
      <c r="F694" s="658" t="str">
        <f t="shared" si="2"/>
        <v>      - </v>
      </c>
      <c r="G694" s="421"/>
      <c r="H694" s="421"/>
      <c r="I694" s="421"/>
      <c r="J694" s="421"/>
      <c r="K694" s="421"/>
      <c r="L694" s="421"/>
      <c r="M694" s="421"/>
      <c r="N694" s="421"/>
      <c r="O694" s="421"/>
      <c r="P694" s="421"/>
      <c r="Q694" s="421"/>
      <c r="R694" s="421"/>
      <c r="S694" s="421"/>
      <c r="T694" s="421"/>
      <c r="U694" s="689"/>
      <c r="V694" s="689"/>
      <c r="W694" s="689"/>
      <c r="X694" s="689"/>
      <c r="Y694" s="689"/>
      <c r="Z694" s="689"/>
      <c r="AA694" s="689"/>
      <c r="AB694" s="689"/>
      <c r="AC694" s="689"/>
      <c r="AD694" s="689"/>
      <c r="AE694" s="689"/>
      <c r="AF694" s="689"/>
      <c r="AG694" s="689"/>
      <c r="AH694" s="689"/>
      <c r="AI694" s="689"/>
      <c r="AJ694" s="689"/>
      <c r="AK694" s="689"/>
      <c r="AL694" s="689"/>
      <c r="AM694" s="689"/>
      <c r="AN694" s="689"/>
      <c r="AO694" s="689"/>
      <c r="AP694" s="689"/>
      <c r="AQ694" s="689"/>
      <c r="AR694" s="689"/>
      <c r="AS694" s="689"/>
      <c r="AT694" s="689"/>
      <c r="AU694" s="689"/>
      <c r="AV694" s="689"/>
      <c r="AW694" s="689"/>
      <c r="AX694" s="689"/>
      <c r="AY694" s="689"/>
      <c r="AZ694" s="689"/>
      <c r="BA694" s="689"/>
      <c r="BB694" s="689"/>
      <c r="BC694" s="689"/>
      <c r="BD694" s="689"/>
      <c r="BE694" s="689"/>
      <c r="BF694" s="689"/>
      <c r="BG694" s="689"/>
      <c r="BH694" s="689"/>
      <c r="BI694" s="689"/>
      <c r="BJ694" s="689"/>
      <c r="BK694" s="689"/>
      <c r="BL694" s="689"/>
      <c r="BM694" s="689"/>
      <c r="BN694" s="689"/>
      <c r="BO694" s="689"/>
      <c r="BP694" s="689"/>
      <c r="BQ694" s="689"/>
      <c r="BR694" s="689"/>
      <c r="BS694" s="689"/>
      <c r="BT694" s="689"/>
      <c r="BU694" s="689"/>
      <c r="BV694" s="689"/>
      <c r="BW694" s="421"/>
    </row>
    <row r="695" ht="15.0" customHeight="1">
      <c r="A695" s="634"/>
      <c r="B695" s="421" t="str">
        <f>IF(ISTEXT(A695),SUMIF('Production Calendar'!$F$3:$F$171,'Garden Layout (to copy)'!$A695,'Production Calendar'!$G$3:$G$171),"")</f>
        <v/>
      </c>
      <c r="C695" s="656" t="str">
        <f t="shared" si="1"/>
        <v/>
      </c>
      <c r="D695" s="657" t="str">
        <f t="array" ref="D695">IF(ISBLANK(A695),"",XLOOKUP($A695,'Codified Game Plan'!$E$3:$E$477,'Codified Game Plan'!$G$3:$G$477,0))</f>
        <v/>
      </c>
      <c r="E695" s="657" t="str">
        <f>IF(ISBLANK(A695),"",MAXIFS('Codified Game Plan'!$I$3:$I$477,'Codified Game Plan'!$E$3:$E$477,A695))</f>
        <v/>
      </c>
      <c r="F695" s="658" t="str">
        <f t="shared" si="2"/>
        <v>      - </v>
      </c>
      <c r="G695" s="421"/>
      <c r="H695" s="421"/>
      <c r="I695" s="421"/>
      <c r="J695" s="421"/>
      <c r="K695" s="421"/>
      <c r="L695" s="421"/>
      <c r="M695" s="421"/>
      <c r="N695" s="421"/>
      <c r="O695" s="421"/>
      <c r="P695" s="421"/>
      <c r="Q695" s="421"/>
      <c r="R695" s="421"/>
      <c r="S695" s="421"/>
      <c r="T695" s="421"/>
      <c r="U695" s="689"/>
      <c r="V695" s="689"/>
      <c r="W695" s="689"/>
      <c r="X695" s="689"/>
      <c r="Y695" s="689"/>
      <c r="Z695" s="689"/>
      <c r="AA695" s="689"/>
      <c r="AB695" s="689"/>
      <c r="AC695" s="689"/>
      <c r="AD695" s="689"/>
      <c r="AE695" s="689"/>
      <c r="AF695" s="689"/>
      <c r="AG695" s="689"/>
      <c r="AH695" s="689"/>
      <c r="AI695" s="689"/>
      <c r="AJ695" s="689"/>
      <c r="AK695" s="689"/>
      <c r="AL695" s="689"/>
      <c r="AM695" s="689"/>
      <c r="AN695" s="689"/>
      <c r="AO695" s="689"/>
      <c r="AP695" s="689"/>
      <c r="AQ695" s="689"/>
      <c r="AR695" s="689"/>
      <c r="AS695" s="689"/>
      <c r="AT695" s="689"/>
      <c r="AU695" s="689"/>
      <c r="AV695" s="689"/>
      <c r="AW695" s="689"/>
      <c r="AX695" s="689"/>
      <c r="AY695" s="689"/>
      <c r="AZ695" s="689"/>
      <c r="BA695" s="689"/>
      <c r="BB695" s="689"/>
      <c r="BC695" s="689"/>
      <c r="BD695" s="689"/>
      <c r="BE695" s="689"/>
      <c r="BF695" s="689"/>
      <c r="BG695" s="689"/>
      <c r="BH695" s="689"/>
      <c r="BI695" s="689"/>
      <c r="BJ695" s="689"/>
      <c r="BK695" s="689"/>
      <c r="BL695" s="689"/>
      <c r="BM695" s="689"/>
      <c r="BN695" s="689"/>
      <c r="BO695" s="689"/>
      <c r="BP695" s="689"/>
      <c r="BQ695" s="689"/>
      <c r="BR695" s="689"/>
      <c r="BS695" s="689"/>
      <c r="BT695" s="689"/>
      <c r="BU695" s="689"/>
      <c r="BV695" s="689"/>
      <c r="BW695" s="421"/>
    </row>
    <row r="696" ht="15.0" customHeight="1">
      <c r="A696" s="634"/>
      <c r="B696" s="421" t="str">
        <f>IF(ISTEXT(A696),SUMIF('Production Calendar'!$F$3:$F$171,'Garden Layout (to copy)'!$A696,'Production Calendar'!$G$3:$G$171),"")</f>
        <v/>
      </c>
      <c r="C696" s="656" t="str">
        <f t="shared" si="1"/>
        <v/>
      </c>
      <c r="D696" s="657" t="str">
        <f t="array" ref="D696">IF(ISBLANK(A696),"",XLOOKUP($A696,'Codified Game Plan'!$E$3:$E$477,'Codified Game Plan'!$G$3:$G$477,0))</f>
        <v/>
      </c>
      <c r="E696" s="657" t="str">
        <f>IF(ISBLANK(A696),"",MAXIFS('Codified Game Plan'!$I$3:$I$477,'Codified Game Plan'!$E$3:$E$477,A696))</f>
        <v/>
      </c>
      <c r="F696" s="658" t="str">
        <f t="shared" si="2"/>
        <v>      - </v>
      </c>
      <c r="G696" s="421"/>
      <c r="H696" s="421"/>
      <c r="I696" s="421"/>
      <c r="J696" s="421"/>
      <c r="K696" s="421"/>
      <c r="L696" s="421"/>
      <c r="M696" s="421"/>
      <c r="N696" s="421"/>
      <c r="O696" s="421"/>
      <c r="P696" s="421"/>
      <c r="Q696" s="421"/>
      <c r="R696" s="421"/>
      <c r="S696" s="421"/>
      <c r="T696" s="421"/>
      <c r="U696" s="689"/>
      <c r="V696" s="689"/>
      <c r="W696" s="689"/>
      <c r="X696" s="689"/>
      <c r="Y696" s="689"/>
      <c r="Z696" s="689"/>
      <c r="AA696" s="689"/>
      <c r="AB696" s="689"/>
      <c r="AC696" s="689"/>
      <c r="AD696" s="689"/>
      <c r="AE696" s="689"/>
      <c r="AF696" s="689"/>
      <c r="AG696" s="689"/>
      <c r="AH696" s="689"/>
      <c r="AI696" s="689"/>
      <c r="AJ696" s="689"/>
      <c r="AK696" s="689"/>
      <c r="AL696" s="689"/>
      <c r="AM696" s="689"/>
      <c r="AN696" s="689"/>
      <c r="AO696" s="689"/>
      <c r="AP696" s="689"/>
      <c r="AQ696" s="689"/>
      <c r="AR696" s="689"/>
      <c r="AS696" s="689"/>
      <c r="AT696" s="689"/>
      <c r="AU696" s="689"/>
      <c r="AV696" s="689"/>
      <c r="AW696" s="689"/>
      <c r="AX696" s="689"/>
      <c r="AY696" s="689"/>
      <c r="AZ696" s="689"/>
      <c r="BA696" s="689"/>
      <c r="BB696" s="689"/>
      <c r="BC696" s="689"/>
      <c r="BD696" s="689"/>
      <c r="BE696" s="689"/>
      <c r="BF696" s="689"/>
      <c r="BG696" s="689"/>
      <c r="BH696" s="689"/>
      <c r="BI696" s="689"/>
      <c r="BJ696" s="689"/>
      <c r="BK696" s="689"/>
      <c r="BL696" s="689"/>
      <c r="BM696" s="689"/>
      <c r="BN696" s="689"/>
      <c r="BO696" s="689"/>
      <c r="BP696" s="689"/>
      <c r="BQ696" s="689"/>
      <c r="BR696" s="689"/>
      <c r="BS696" s="689"/>
      <c r="BT696" s="689"/>
      <c r="BU696" s="689"/>
      <c r="BV696" s="689"/>
      <c r="BW696" s="421"/>
    </row>
    <row r="697" ht="15.0" customHeight="1">
      <c r="A697" s="634"/>
      <c r="B697" s="421" t="str">
        <f>IF(ISTEXT(A697),SUMIF('Production Calendar'!$F$3:$F$171,'Garden Layout (to copy)'!$A697,'Production Calendar'!$G$3:$G$171),"")</f>
        <v/>
      </c>
      <c r="C697" s="656" t="str">
        <f t="shared" si="1"/>
        <v/>
      </c>
      <c r="D697" s="657" t="str">
        <f t="array" ref="D697">IF(ISBLANK(A697),"",XLOOKUP($A697,'Codified Game Plan'!$E$3:$E$477,'Codified Game Plan'!$G$3:$G$477,0))</f>
        <v/>
      </c>
      <c r="E697" s="657" t="str">
        <f>IF(ISBLANK(A697),"",MAXIFS('Codified Game Plan'!$I$3:$I$477,'Codified Game Plan'!$E$3:$E$477,A697))</f>
        <v/>
      </c>
      <c r="F697" s="658" t="str">
        <f t="shared" si="2"/>
        <v>      - </v>
      </c>
      <c r="G697" s="421"/>
      <c r="H697" s="421"/>
      <c r="I697" s="421"/>
      <c r="J697" s="421"/>
      <c r="K697" s="421"/>
      <c r="L697" s="421"/>
      <c r="M697" s="421"/>
      <c r="N697" s="421"/>
      <c r="O697" s="421"/>
      <c r="P697" s="421"/>
      <c r="Q697" s="421"/>
      <c r="R697" s="421"/>
      <c r="S697" s="421"/>
      <c r="T697" s="421"/>
      <c r="U697" s="689"/>
      <c r="V697" s="689"/>
      <c r="W697" s="689"/>
      <c r="X697" s="689"/>
      <c r="Y697" s="689"/>
      <c r="Z697" s="689"/>
      <c r="AA697" s="689"/>
      <c r="AB697" s="689"/>
      <c r="AC697" s="689"/>
      <c r="AD697" s="689"/>
      <c r="AE697" s="689"/>
      <c r="AF697" s="689"/>
      <c r="AG697" s="689"/>
      <c r="AH697" s="689"/>
      <c r="AI697" s="689"/>
      <c r="AJ697" s="689"/>
      <c r="AK697" s="689"/>
      <c r="AL697" s="689"/>
      <c r="AM697" s="689"/>
      <c r="AN697" s="689"/>
      <c r="AO697" s="689"/>
      <c r="AP697" s="689"/>
      <c r="AQ697" s="689"/>
      <c r="AR697" s="689"/>
      <c r="AS697" s="689"/>
      <c r="AT697" s="689"/>
      <c r="AU697" s="689"/>
      <c r="AV697" s="689"/>
      <c r="AW697" s="689"/>
      <c r="AX697" s="689"/>
      <c r="AY697" s="689"/>
      <c r="AZ697" s="689"/>
      <c r="BA697" s="689"/>
      <c r="BB697" s="689"/>
      <c r="BC697" s="689"/>
      <c r="BD697" s="689"/>
      <c r="BE697" s="689"/>
      <c r="BF697" s="689"/>
      <c r="BG697" s="689"/>
      <c r="BH697" s="689"/>
      <c r="BI697" s="689"/>
      <c r="BJ697" s="689"/>
      <c r="BK697" s="689"/>
      <c r="BL697" s="689"/>
      <c r="BM697" s="689"/>
      <c r="BN697" s="689"/>
      <c r="BO697" s="689"/>
      <c r="BP697" s="689"/>
      <c r="BQ697" s="689"/>
      <c r="BR697" s="689"/>
      <c r="BS697" s="689"/>
      <c r="BT697" s="689"/>
      <c r="BU697" s="689"/>
      <c r="BV697" s="689"/>
      <c r="BW697" s="421"/>
    </row>
    <row r="698" ht="15.0" customHeight="1">
      <c r="A698" s="634"/>
      <c r="B698" s="421" t="str">
        <f>IF(ISTEXT(A698),SUMIF('Production Calendar'!$F$3:$F$171,'Garden Layout (to copy)'!$A698,'Production Calendar'!$G$3:$G$171),"")</f>
        <v/>
      </c>
      <c r="C698" s="656" t="str">
        <f t="shared" si="1"/>
        <v/>
      </c>
      <c r="D698" s="657" t="str">
        <f t="array" ref="D698">IF(ISBLANK(A698),"",XLOOKUP($A698,'Codified Game Plan'!$E$3:$E$477,'Codified Game Plan'!$G$3:$G$477,0))</f>
        <v/>
      </c>
      <c r="E698" s="657" t="str">
        <f>IF(ISBLANK(A698),"",MAXIFS('Codified Game Plan'!$I$3:$I$477,'Codified Game Plan'!$E$3:$E$477,A698))</f>
        <v/>
      </c>
      <c r="F698" s="658" t="str">
        <f t="shared" si="2"/>
        <v>      - </v>
      </c>
      <c r="G698" s="421"/>
      <c r="H698" s="421"/>
      <c r="I698" s="421"/>
      <c r="J698" s="421"/>
      <c r="K698" s="421"/>
      <c r="L698" s="421"/>
      <c r="M698" s="421"/>
      <c r="N698" s="421"/>
      <c r="O698" s="421"/>
      <c r="P698" s="421"/>
      <c r="Q698" s="421"/>
      <c r="R698" s="421"/>
      <c r="S698" s="421"/>
      <c r="T698" s="421"/>
      <c r="U698" s="689"/>
      <c r="V698" s="689"/>
      <c r="W698" s="689"/>
      <c r="X698" s="689"/>
      <c r="Y698" s="689"/>
      <c r="Z698" s="689"/>
      <c r="AA698" s="689"/>
      <c r="AB698" s="689"/>
      <c r="AC698" s="689"/>
      <c r="AD698" s="689"/>
      <c r="AE698" s="689"/>
      <c r="AF698" s="689"/>
      <c r="AG698" s="689"/>
      <c r="AH698" s="689"/>
      <c r="AI698" s="689"/>
      <c r="AJ698" s="689"/>
      <c r="AK698" s="689"/>
      <c r="AL698" s="689"/>
      <c r="AM698" s="689"/>
      <c r="AN698" s="689"/>
      <c r="AO698" s="689"/>
      <c r="AP698" s="689"/>
      <c r="AQ698" s="689"/>
      <c r="AR698" s="689"/>
      <c r="AS698" s="689"/>
      <c r="AT698" s="689"/>
      <c r="AU698" s="689"/>
      <c r="AV698" s="689"/>
      <c r="AW698" s="689"/>
      <c r="AX698" s="689"/>
      <c r="AY698" s="689"/>
      <c r="AZ698" s="689"/>
      <c r="BA698" s="689"/>
      <c r="BB698" s="689"/>
      <c r="BC698" s="689"/>
      <c r="BD698" s="689"/>
      <c r="BE698" s="689"/>
      <c r="BF698" s="689"/>
      <c r="BG698" s="689"/>
      <c r="BH698" s="689"/>
      <c r="BI698" s="689"/>
      <c r="BJ698" s="689"/>
      <c r="BK698" s="689"/>
      <c r="BL698" s="689"/>
      <c r="BM698" s="689"/>
      <c r="BN698" s="689"/>
      <c r="BO698" s="689"/>
      <c r="BP698" s="689"/>
      <c r="BQ698" s="689"/>
      <c r="BR698" s="689"/>
      <c r="BS698" s="689"/>
      <c r="BT698" s="689"/>
      <c r="BU698" s="689"/>
      <c r="BV698" s="689"/>
      <c r="BW698" s="421"/>
    </row>
    <row r="699" ht="15.0" customHeight="1">
      <c r="A699" s="634"/>
      <c r="B699" s="421" t="str">
        <f>IF(ISTEXT(A699),SUMIF('Production Calendar'!$F$3:$F$171,'Garden Layout (to copy)'!$A699,'Production Calendar'!$G$3:$G$171),"")</f>
        <v/>
      </c>
      <c r="C699" s="656" t="str">
        <f t="shared" si="1"/>
        <v/>
      </c>
      <c r="D699" s="657" t="str">
        <f t="array" ref="D699">IF(ISBLANK(A699),"",XLOOKUP($A699,'Codified Game Plan'!$E$3:$E$477,'Codified Game Plan'!$G$3:$G$477,0))</f>
        <v/>
      </c>
      <c r="E699" s="657" t="str">
        <f>IF(ISBLANK(A699),"",MAXIFS('Codified Game Plan'!$I$3:$I$477,'Codified Game Plan'!$E$3:$E$477,A699))</f>
        <v/>
      </c>
      <c r="F699" s="658" t="str">
        <f t="shared" si="2"/>
        <v>      - </v>
      </c>
      <c r="G699" s="421"/>
      <c r="H699" s="421"/>
      <c r="I699" s="421"/>
      <c r="J699" s="421"/>
      <c r="K699" s="421"/>
      <c r="L699" s="421"/>
      <c r="M699" s="421"/>
      <c r="N699" s="421"/>
      <c r="O699" s="421"/>
      <c r="P699" s="421"/>
      <c r="Q699" s="421"/>
      <c r="R699" s="421"/>
      <c r="S699" s="421"/>
      <c r="T699" s="421"/>
      <c r="U699" s="689"/>
      <c r="V699" s="689"/>
      <c r="W699" s="689"/>
      <c r="X699" s="689"/>
      <c r="Y699" s="689"/>
      <c r="Z699" s="689"/>
      <c r="AA699" s="689"/>
      <c r="AB699" s="689"/>
      <c r="AC699" s="689"/>
      <c r="AD699" s="689"/>
      <c r="AE699" s="689"/>
      <c r="AF699" s="689"/>
      <c r="AG699" s="689"/>
      <c r="AH699" s="689"/>
      <c r="AI699" s="689"/>
      <c r="AJ699" s="689"/>
      <c r="AK699" s="689"/>
      <c r="AL699" s="689"/>
      <c r="AM699" s="689"/>
      <c r="AN699" s="689"/>
      <c r="AO699" s="689"/>
      <c r="AP699" s="689"/>
      <c r="AQ699" s="689"/>
      <c r="AR699" s="689"/>
      <c r="AS699" s="689"/>
      <c r="AT699" s="689"/>
      <c r="AU699" s="689"/>
      <c r="AV699" s="689"/>
      <c r="AW699" s="689"/>
      <c r="AX699" s="689"/>
      <c r="AY699" s="689"/>
      <c r="AZ699" s="689"/>
      <c r="BA699" s="689"/>
      <c r="BB699" s="689"/>
      <c r="BC699" s="689"/>
      <c r="BD699" s="689"/>
      <c r="BE699" s="689"/>
      <c r="BF699" s="689"/>
      <c r="BG699" s="689"/>
      <c r="BH699" s="689"/>
      <c r="BI699" s="689"/>
      <c r="BJ699" s="689"/>
      <c r="BK699" s="689"/>
      <c r="BL699" s="689"/>
      <c r="BM699" s="689"/>
      <c r="BN699" s="689"/>
      <c r="BO699" s="689"/>
      <c r="BP699" s="689"/>
      <c r="BQ699" s="689"/>
      <c r="BR699" s="689"/>
      <c r="BS699" s="689"/>
      <c r="BT699" s="689"/>
      <c r="BU699" s="689"/>
      <c r="BV699" s="689"/>
      <c r="BW699" s="421"/>
    </row>
    <row r="700" ht="15.0" customHeight="1">
      <c r="A700" s="634"/>
      <c r="B700" s="421" t="str">
        <f>IF(ISTEXT(A700),SUMIF('Production Calendar'!$F$3:$F$171,'Garden Layout (to copy)'!$A700,'Production Calendar'!$G$3:$G$171),"")</f>
        <v/>
      </c>
      <c r="C700" s="656" t="str">
        <f t="shared" si="1"/>
        <v/>
      </c>
      <c r="D700" s="657" t="str">
        <f t="array" ref="D700">IF(ISBLANK(A700),"",XLOOKUP($A700,'Codified Game Plan'!$E$3:$E$477,'Codified Game Plan'!$G$3:$G$477,0))</f>
        <v/>
      </c>
      <c r="E700" s="657" t="str">
        <f>IF(ISBLANK(A700),"",MAXIFS('Codified Game Plan'!$I$3:$I$477,'Codified Game Plan'!$E$3:$E$477,A700))</f>
        <v/>
      </c>
      <c r="F700" s="658" t="str">
        <f t="shared" si="2"/>
        <v>      - </v>
      </c>
      <c r="G700" s="421"/>
      <c r="H700" s="421"/>
      <c r="I700" s="421"/>
      <c r="J700" s="421"/>
      <c r="K700" s="421"/>
      <c r="L700" s="421"/>
      <c r="M700" s="421"/>
      <c r="N700" s="421"/>
      <c r="O700" s="421"/>
      <c r="P700" s="421"/>
      <c r="Q700" s="421"/>
      <c r="R700" s="421"/>
      <c r="S700" s="421"/>
      <c r="T700" s="421"/>
      <c r="U700" s="689"/>
      <c r="V700" s="689"/>
      <c r="W700" s="689"/>
      <c r="X700" s="689"/>
      <c r="Y700" s="689"/>
      <c r="Z700" s="689"/>
      <c r="AA700" s="689"/>
      <c r="AB700" s="689"/>
      <c r="AC700" s="689"/>
      <c r="AD700" s="689"/>
      <c r="AE700" s="689"/>
      <c r="AF700" s="689"/>
      <c r="AG700" s="689"/>
      <c r="AH700" s="689"/>
      <c r="AI700" s="689"/>
      <c r="AJ700" s="689"/>
      <c r="AK700" s="689"/>
      <c r="AL700" s="689"/>
      <c r="AM700" s="689"/>
      <c r="AN700" s="689"/>
      <c r="AO700" s="689"/>
      <c r="AP700" s="689"/>
      <c r="AQ700" s="689"/>
      <c r="AR700" s="689"/>
      <c r="AS700" s="689"/>
      <c r="AT700" s="689"/>
      <c r="AU700" s="689"/>
      <c r="AV700" s="689"/>
      <c r="AW700" s="689"/>
      <c r="AX700" s="689"/>
      <c r="AY700" s="689"/>
      <c r="AZ700" s="689"/>
      <c r="BA700" s="689"/>
      <c r="BB700" s="689"/>
      <c r="BC700" s="689"/>
      <c r="BD700" s="689"/>
      <c r="BE700" s="689"/>
      <c r="BF700" s="689"/>
      <c r="BG700" s="689"/>
      <c r="BH700" s="689"/>
      <c r="BI700" s="689"/>
      <c r="BJ700" s="689"/>
      <c r="BK700" s="689"/>
      <c r="BL700" s="689"/>
      <c r="BM700" s="689"/>
      <c r="BN700" s="689"/>
      <c r="BO700" s="689"/>
      <c r="BP700" s="689"/>
      <c r="BQ700" s="689"/>
      <c r="BR700" s="689"/>
      <c r="BS700" s="689"/>
      <c r="BT700" s="689"/>
      <c r="BU700" s="689"/>
      <c r="BV700" s="689"/>
      <c r="BW700" s="421"/>
    </row>
    <row r="701" ht="15.0" customHeight="1">
      <c r="A701" s="634"/>
      <c r="B701" s="421" t="str">
        <f>IF(ISTEXT(A701),SUMIF('Production Calendar'!$F$3:$F$171,'Garden Layout (to copy)'!$A701,'Production Calendar'!$G$3:$G$171),"")</f>
        <v/>
      </c>
      <c r="C701" s="656" t="str">
        <f t="shared" si="1"/>
        <v/>
      </c>
      <c r="D701" s="657" t="str">
        <f t="array" ref="D701">IF(ISBLANK(A701),"",XLOOKUP($A701,'Codified Game Plan'!$E$3:$E$477,'Codified Game Plan'!$G$3:$G$477,0))</f>
        <v/>
      </c>
      <c r="E701" s="657" t="str">
        <f>IF(ISBLANK(A701),"",MAXIFS('Codified Game Plan'!$I$3:$I$477,'Codified Game Plan'!$E$3:$E$477,A701))</f>
        <v/>
      </c>
      <c r="F701" s="658" t="str">
        <f t="shared" si="2"/>
        <v>      - </v>
      </c>
      <c r="G701" s="421"/>
      <c r="H701" s="421"/>
      <c r="I701" s="421"/>
      <c r="J701" s="421"/>
      <c r="K701" s="421"/>
      <c r="L701" s="421"/>
      <c r="M701" s="421"/>
      <c r="N701" s="421"/>
      <c r="O701" s="421"/>
      <c r="P701" s="421"/>
      <c r="Q701" s="421"/>
      <c r="R701" s="421"/>
      <c r="S701" s="421"/>
      <c r="T701" s="421"/>
      <c r="U701" s="689"/>
      <c r="V701" s="689"/>
      <c r="W701" s="689"/>
      <c r="X701" s="689"/>
      <c r="Y701" s="689"/>
      <c r="Z701" s="689"/>
      <c r="AA701" s="689"/>
      <c r="AB701" s="689"/>
      <c r="AC701" s="689"/>
      <c r="AD701" s="689"/>
      <c r="AE701" s="689"/>
      <c r="AF701" s="689"/>
      <c r="AG701" s="689"/>
      <c r="AH701" s="689"/>
      <c r="AI701" s="689"/>
      <c r="AJ701" s="689"/>
      <c r="AK701" s="689"/>
      <c r="AL701" s="689"/>
      <c r="AM701" s="689"/>
      <c r="AN701" s="689"/>
      <c r="AO701" s="689"/>
      <c r="AP701" s="689"/>
      <c r="AQ701" s="689"/>
      <c r="AR701" s="689"/>
      <c r="AS701" s="689"/>
      <c r="AT701" s="689"/>
      <c r="AU701" s="689"/>
      <c r="AV701" s="689"/>
      <c r="AW701" s="689"/>
      <c r="AX701" s="689"/>
      <c r="AY701" s="689"/>
      <c r="AZ701" s="689"/>
      <c r="BA701" s="689"/>
      <c r="BB701" s="689"/>
      <c r="BC701" s="689"/>
      <c r="BD701" s="689"/>
      <c r="BE701" s="689"/>
      <c r="BF701" s="689"/>
      <c r="BG701" s="689"/>
      <c r="BH701" s="689"/>
      <c r="BI701" s="689"/>
      <c r="BJ701" s="689"/>
      <c r="BK701" s="689"/>
      <c r="BL701" s="689"/>
      <c r="BM701" s="689"/>
      <c r="BN701" s="689"/>
      <c r="BO701" s="689"/>
      <c r="BP701" s="689"/>
      <c r="BQ701" s="689"/>
      <c r="BR701" s="689"/>
      <c r="BS701" s="689"/>
      <c r="BT701" s="689"/>
      <c r="BU701" s="689"/>
      <c r="BV701" s="689"/>
      <c r="BW701" s="421"/>
    </row>
    <row r="702" ht="15.0" customHeight="1">
      <c r="A702" s="634"/>
      <c r="B702" s="421" t="str">
        <f>IF(ISTEXT(A702),SUMIF('Production Calendar'!$F$3:$F$171,'Garden Layout (to copy)'!$A702,'Production Calendar'!$G$3:$G$171),"")</f>
        <v/>
      </c>
      <c r="C702" s="656" t="str">
        <f t="shared" si="1"/>
        <v/>
      </c>
      <c r="D702" s="657" t="str">
        <f t="array" ref="D702">IF(ISBLANK(A702),"",XLOOKUP($A702,'Codified Game Plan'!$E$3:$E$477,'Codified Game Plan'!$G$3:$G$477,0))</f>
        <v/>
      </c>
      <c r="E702" s="657" t="str">
        <f>IF(ISBLANK(A702),"",MAXIFS('Codified Game Plan'!$I$3:$I$477,'Codified Game Plan'!$E$3:$E$477,A702))</f>
        <v/>
      </c>
      <c r="F702" s="658" t="str">
        <f t="shared" si="2"/>
        <v>      - </v>
      </c>
      <c r="G702" s="421"/>
      <c r="H702" s="421"/>
      <c r="I702" s="421"/>
      <c r="J702" s="421"/>
      <c r="K702" s="421"/>
      <c r="L702" s="421"/>
      <c r="M702" s="421"/>
      <c r="N702" s="421"/>
      <c r="O702" s="421"/>
      <c r="P702" s="421"/>
      <c r="Q702" s="421"/>
      <c r="R702" s="421"/>
      <c r="S702" s="421"/>
      <c r="T702" s="421"/>
      <c r="U702" s="689"/>
      <c r="V702" s="689"/>
      <c r="W702" s="689"/>
      <c r="X702" s="689"/>
      <c r="Y702" s="689"/>
      <c r="Z702" s="689"/>
      <c r="AA702" s="689"/>
      <c r="AB702" s="689"/>
      <c r="AC702" s="689"/>
      <c r="AD702" s="689"/>
      <c r="AE702" s="689"/>
      <c r="AF702" s="689"/>
      <c r="AG702" s="689"/>
      <c r="AH702" s="689"/>
      <c r="AI702" s="689"/>
      <c r="AJ702" s="689"/>
      <c r="AK702" s="689"/>
      <c r="AL702" s="689"/>
      <c r="AM702" s="689"/>
      <c r="AN702" s="689"/>
      <c r="AO702" s="689"/>
      <c r="AP702" s="689"/>
      <c r="AQ702" s="689"/>
      <c r="AR702" s="689"/>
      <c r="AS702" s="689"/>
      <c r="AT702" s="689"/>
      <c r="AU702" s="689"/>
      <c r="AV702" s="689"/>
      <c r="AW702" s="689"/>
      <c r="AX702" s="689"/>
      <c r="AY702" s="689"/>
      <c r="AZ702" s="689"/>
      <c r="BA702" s="689"/>
      <c r="BB702" s="689"/>
      <c r="BC702" s="689"/>
      <c r="BD702" s="689"/>
      <c r="BE702" s="689"/>
      <c r="BF702" s="689"/>
      <c r="BG702" s="689"/>
      <c r="BH702" s="689"/>
      <c r="BI702" s="689"/>
      <c r="BJ702" s="689"/>
      <c r="BK702" s="689"/>
      <c r="BL702" s="689"/>
      <c r="BM702" s="689"/>
      <c r="BN702" s="689"/>
      <c r="BO702" s="689"/>
      <c r="BP702" s="689"/>
      <c r="BQ702" s="689"/>
      <c r="BR702" s="689"/>
      <c r="BS702" s="689"/>
      <c r="BT702" s="689"/>
      <c r="BU702" s="689"/>
      <c r="BV702" s="689"/>
      <c r="BW702" s="421"/>
    </row>
    <row r="703" ht="15.0" customHeight="1">
      <c r="A703" s="634"/>
      <c r="B703" s="421" t="str">
        <f>IF(ISTEXT(A703),SUMIF('Production Calendar'!$F$3:$F$171,'Garden Layout (to copy)'!$A703,'Production Calendar'!$G$3:$G$171),"")</f>
        <v/>
      </c>
      <c r="C703" s="656" t="str">
        <f t="shared" si="1"/>
        <v/>
      </c>
      <c r="D703" s="657" t="str">
        <f t="array" ref="D703">IF(ISBLANK(A703),"",XLOOKUP($A703,'Codified Game Plan'!$E$3:$E$477,'Codified Game Plan'!$G$3:$G$477,0))</f>
        <v/>
      </c>
      <c r="E703" s="657" t="str">
        <f>IF(ISBLANK(A703),"",MAXIFS('Codified Game Plan'!$I$3:$I$477,'Codified Game Plan'!$E$3:$E$477,A703))</f>
        <v/>
      </c>
      <c r="F703" s="658" t="str">
        <f t="shared" si="2"/>
        <v>      - </v>
      </c>
      <c r="G703" s="421"/>
      <c r="H703" s="421"/>
      <c r="I703" s="421"/>
      <c r="J703" s="421"/>
      <c r="K703" s="421"/>
      <c r="L703" s="421"/>
      <c r="M703" s="421"/>
      <c r="N703" s="421"/>
      <c r="O703" s="421"/>
      <c r="P703" s="421"/>
      <c r="Q703" s="421"/>
      <c r="R703" s="421"/>
      <c r="S703" s="421"/>
      <c r="T703" s="421"/>
      <c r="U703" s="689"/>
      <c r="V703" s="689"/>
      <c r="W703" s="689"/>
      <c r="X703" s="689"/>
      <c r="Y703" s="689"/>
      <c r="Z703" s="689"/>
      <c r="AA703" s="689"/>
      <c r="AB703" s="689"/>
      <c r="AC703" s="689"/>
      <c r="AD703" s="689"/>
      <c r="AE703" s="689"/>
      <c r="AF703" s="689"/>
      <c r="AG703" s="689"/>
      <c r="AH703" s="689"/>
      <c r="AI703" s="689"/>
      <c r="AJ703" s="689"/>
      <c r="AK703" s="689"/>
      <c r="AL703" s="689"/>
      <c r="AM703" s="689"/>
      <c r="AN703" s="689"/>
      <c r="AO703" s="689"/>
      <c r="AP703" s="689"/>
      <c r="AQ703" s="689"/>
      <c r="AR703" s="689"/>
      <c r="AS703" s="689"/>
      <c r="AT703" s="689"/>
      <c r="AU703" s="689"/>
      <c r="AV703" s="689"/>
      <c r="AW703" s="689"/>
      <c r="AX703" s="689"/>
      <c r="AY703" s="689"/>
      <c r="AZ703" s="689"/>
      <c r="BA703" s="689"/>
      <c r="BB703" s="689"/>
      <c r="BC703" s="689"/>
      <c r="BD703" s="689"/>
      <c r="BE703" s="689"/>
      <c r="BF703" s="689"/>
      <c r="BG703" s="689"/>
      <c r="BH703" s="689"/>
      <c r="BI703" s="689"/>
      <c r="BJ703" s="689"/>
      <c r="BK703" s="689"/>
      <c r="BL703" s="689"/>
      <c r="BM703" s="689"/>
      <c r="BN703" s="689"/>
      <c r="BO703" s="689"/>
      <c r="BP703" s="689"/>
      <c r="BQ703" s="689"/>
      <c r="BR703" s="689"/>
      <c r="BS703" s="689"/>
      <c r="BT703" s="689"/>
      <c r="BU703" s="689"/>
      <c r="BV703" s="689"/>
      <c r="BW703" s="421"/>
    </row>
    <row r="704" ht="15.0" customHeight="1">
      <c r="A704" s="634"/>
      <c r="B704" s="421" t="str">
        <f>IF(ISTEXT(A704),SUMIF('Production Calendar'!$F$3:$F$171,'Garden Layout (to copy)'!$A704,'Production Calendar'!$G$3:$G$171),"")</f>
        <v/>
      </c>
      <c r="C704" s="656" t="str">
        <f t="shared" si="1"/>
        <v/>
      </c>
      <c r="D704" s="657" t="str">
        <f t="array" ref="D704">IF(ISBLANK(A704),"",XLOOKUP($A704,'Codified Game Plan'!$E$3:$E$477,'Codified Game Plan'!$G$3:$G$477,0))</f>
        <v/>
      </c>
      <c r="E704" s="657" t="str">
        <f>IF(ISBLANK(A704),"",MAXIFS('Codified Game Plan'!$I$3:$I$477,'Codified Game Plan'!$E$3:$E$477,A704))</f>
        <v/>
      </c>
      <c r="F704" s="658" t="str">
        <f t="shared" si="2"/>
        <v>      - </v>
      </c>
      <c r="G704" s="421"/>
      <c r="H704" s="421"/>
      <c r="I704" s="421"/>
      <c r="J704" s="421"/>
      <c r="K704" s="421"/>
      <c r="L704" s="421"/>
      <c r="M704" s="421"/>
      <c r="N704" s="421"/>
      <c r="O704" s="421"/>
      <c r="P704" s="421"/>
      <c r="Q704" s="421"/>
      <c r="R704" s="421"/>
      <c r="S704" s="421"/>
      <c r="T704" s="421"/>
      <c r="U704" s="689"/>
      <c r="V704" s="689"/>
      <c r="W704" s="689"/>
      <c r="X704" s="689"/>
      <c r="Y704" s="689"/>
      <c r="Z704" s="689"/>
      <c r="AA704" s="689"/>
      <c r="AB704" s="689"/>
      <c r="AC704" s="689"/>
      <c r="AD704" s="689"/>
      <c r="AE704" s="689"/>
      <c r="AF704" s="689"/>
      <c r="AG704" s="689"/>
      <c r="AH704" s="689"/>
      <c r="AI704" s="689"/>
      <c r="AJ704" s="689"/>
      <c r="AK704" s="689"/>
      <c r="AL704" s="689"/>
      <c r="AM704" s="689"/>
      <c r="AN704" s="689"/>
      <c r="AO704" s="689"/>
      <c r="AP704" s="689"/>
      <c r="AQ704" s="689"/>
      <c r="AR704" s="689"/>
      <c r="AS704" s="689"/>
      <c r="AT704" s="689"/>
      <c r="AU704" s="689"/>
      <c r="AV704" s="689"/>
      <c r="AW704" s="689"/>
      <c r="AX704" s="689"/>
      <c r="AY704" s="689"/>
      <c r="AZ704" s="689"/>
      <c r="BA704" s="689"/>
      <c r="BB704" s="689"/>
      <c r="BC704" s="689"/>
      <c r="BD704" s="689"/>
      <c r="BE704" s="689"/>
      <c r="BF704" s="689"/>
      <c r="BG704" s="689"/>
      <c r="BH704" s="689"/>
      <c r="BI704" s="689"/>
      <c r="BJ704" s="689"/>
      <c r="BK704" s="689"/>
      <c r="BL704" s="689"/>
      <c r="BM704" s="689"/>
      <c r="BN704" s="689"/>
      <c r="BO704" s="689"/>
      <c r="BP704" s="689"/>
      <c r="BQ704" s="689"/>
      <c r="BR704" s="689"/>
      <c r="BS704" s="689"/>
      <c r="BT704" s="689"/>
      <c r="BU704" s="689"/>
      <c r="BV704" s="689"/>
      <c r="BW704" s="421"/>
    </row>
    <row r="705" ht="15.0" customHeight="1">
      <c r="A705" s="634"/>
      <c r="B705" s="421" t="str">
        <f>IF(ISTEXT(A705),SUMIF('Production Calendar'!$F$3:$F$171,'Garden Layout (to copy)'!$A705,'Production Calendar'!$G$3:$G$171),"")</f>
        <v/>
      </c>
      <c r="C705" s="656" t="str">
        <f t="shared" si="1"/>
        <v/>
      </c>
      <c r="D705" s="657" t="str">
        <f t="array" ref="D705">IF(ISBLANK(A705),"",XLOOKUP($A705,'Codified Game Plan'!$E$3:$E$477,'Codified Game Plan'!$G$3:$G$477,0))</f>
        <v/>
      </c>
      <c r="E705" s="657" t="str">
        <f>IF(ISBLANK(A705),"",MAXIFS('Codified Game Plan'!$I$3:$I$477,'Codified Game Plan'!$E$3:$E$477,A705))</f>
        <v/>
      </c>
      <c r="F705" s="658" t="str">
        <f t="shared" si="2"/>
        <v>      - </v>
      </c>
      <c r="G705" s="421"/>
      <c r="H705" s="421"/>
      <c r="I705" s="421"/>
      <c r="J705" s="421"/>
      <c r="K705" s="421"/>
      <c r="L705" s="421"/>
      <c r="M705" s="421"/>
      <c r="N705" s="421"/>
      <c r="O705" s="421"/>
      <c r="P705" s="421"/>
      <c r="Q705" s="421"/>
      <c r="R705" s="421"/>
      <c r="S705" s="421"/>
      <c r="T705" s="421"/>
      <c r="U705" s="689"/>
      <c r="V705" s="689"/>
      <c r="W705" s="689"/>
      <c r="X705" s="689"/>
      <c r="Y705" s="689"/>
      <c r="Z705" s="689"/>
      <c r="AA705" s="689"/>
      <c r="AB705" s="689"/>
      <c r="AC705" s="689"/>
      <c r="AD705" s="689"/>
      <c r="AE705" s="689"/>
      <c r="AF705" s="689"/>
      <c r="AG705" s="689"/>
      <c r="AH705" s="689"/>
      <c r="AI705" s="689"/>
      <c r="AJ705" s="689"/>
      <c r="AK705" s="689"/>
      <c r="AL705" s="689"/>
      <c r="AM705" s="689"/>
      <c r="AN705" s="689"/>
      <c r="AO705" s="689"/>
      <c r="AP705" s="689"/>
      <c r="AQ705" s="689"/>
      <c r="AR705" s="689"/>
      <c r="AS705" s="689"/>
      <c r="AT705" s="689"/>
      <c r="AU705" s="689"/>
      <c r="AV705" s="689"/>
      <c r="AW705" s="689"/>
      <c r="AX705" s="689"/>
      <c r="AY705" s="689"/>
      <c r="AZ705" s="689"/>
      <c r="BA705" s="689"/>
      <c r="BB705" s="689"/>
      <c r="BC705" s="689"/>
      <c r="BD705" s="689"/>
      <c r="BE705" s="689"/>
      <c r="BF705" s="689"/>
      <c r="BG705" s="689"/>
      <c r="BH705" s="689"/>
      <c r="BI705" s="689"/>
      <c r="BJ705" s="689"/>
      <c r="BK705" s="689"/>
      <c r="BL705" s="689"/>
      <c r="BM705" s="689"/>
      <c r="BN705" s="689"/>
      <c r="BO705" s="689"/>
      <c r="BP705" s="689"/>
      <c r="BQ705" s="689"/>
      <c r="BR705" s="689"/>
      <c r="BS705" s="689"/>
      <c r="BT705" s="689"/>
      <c r="BU705" s="689"/>
      <c r="BV705" s="689"/>
      <c r="BW705" s="421"/>
    </row>
    <row r="706" ht="15.0" customHeight="1">
      <c r="A706" s="634"/>
      <c r="B706" s="421" t="str">
        <f>IF(ISTEXT(A706),SUMIF('Production Calendar'!$F$3:$F$171,'Garden Layout (to copy)'!$A706,'Production Calendar'!$G$3:$G$171),"")</f>
        <v/>
      </c>
      <c r="C706" s="656" t="str">
        <f t="shared" si="1"/>
        <v/>
      </c>
      <c r="D706" s="657" t="str">
        <f t="array" ref="D706">IF(ISBLANK(A706),"",XLOOKUP($A706,'Codified Game Plan'!$E$3:$E$477,'Codified Game Plan'!$G$3:$G$477,0))</f>
        <v/>
      </c>
      <c r="E706" s="657" t="str">
        <f>IF(ISBLANK(A706),"",MAXIFS('Codified Game Plan'!$I$3:$I$477,'Codified Game Plan'!$E$3:$E$477,A706))</f>
        <v/>
      </c>
      <c r="F706" s="658" t="str">
        <f t="shared" si="2"/>
        <v>      - </v>
      </c>
      <c r="G706" s="421"/>
      <c r="H706" s="421"/>
      <c r="I706" s="421"/>
      <c r="J706" s="421"/>
      <c r="K706" s="421"/>
      <c r="L706" s="421"/>
      <c r="M706" s="421"/>
      <c r="N706" s="421"/>
      <c r="O706" s="421"/>
      <c r="P706" s="421"/>
      <c r="Q706" s="421"/>
      <c r="R706" s="421"/>
      <c r="S706" s="421"/>
      <c r="T706" s="421"/>
      <c r="U706" s="689"/>
      <c r="V706" s="689"/>
      <c r="W706" s="689"/>
      <c r="X706" s="689"/>
      <c r="Y706" s="689"/>
      <c r="Z706" s="689"/>
      <c r="AA706" s="689"/>
      <c r="AB706" s="689"/>
      <c r="AC706" s="689"/>
      <c r="AD706" s="689"/>
      <c r="AE706" s="689"/>
      <c r="AF706" s="689"/>
      <c r="AG706" s="689"/>
      <c r="AH706" s="689"/>
      <c r="AI706" s="689"/>
      <c r="AJ706" s="689"/>
      <c r="AK706" s="689"/>
      <c r="AL706" s="689"/>
      <c r="AM706" s="689"/>
      <c r="AN706" s="689"/>
      <c r="AO706" s="689"/>
      <c r="AP706" s="689"/>
      <c r="AQ706" s="689"/>
      <c r="AR706" s="689"/>
      <c r="AS706" s="689"/>
      <c r="AT706" s="689"/>
      <c r="AU706" s="689"/>
      <c r="AV706" s="689"/>
      <c r="AW706" s="689"/>
      <c r="AX706" s="689"/>
      <c r="AY706" s="689"/>
      <c r="AZ706" s="689"/>
      <c r="BA706" s="689"/>
      <c r="BB706" s="689"/>
      <c r="BC706" s="689"/>
      <c r="BD706" s="689"/>
      <c r="BE706" s="689"/>
      <c r="BF706" s="689"/>
      <c r="BG706" s="689"/>
      <c r="BH706" s="689"/>
      <c r="BI706" s="689"/>
      <c r="BJ706" s="689"/>
      <c r="BK706" s="689"/>
      <c r="BL706" s="689"/>
      <c r="BM706" s="689"/>
      <c r="BN706" s="689"/>
      <c r="BO706" s="689"/>
      <c r="BP706" s="689"/>
      <c r="BQ706" s="689"/>
      <c r="BR706" s="689"/>
      <c r="BS706" s="689"/>
      <c r="BT706" s="689"/>
      <c r="BU706" s="689"/>
      <c r="BV706" s="689"/>
      <c r="BW706" s="421"/>
    </row>
    <row r="707" ht="15.0" customHeight="1">
      <c r="A707" s="634"/>
      <c r="B707" s="421" t="str">
        <f>IF(ISTEXT(A707),SUMIF('Production Calendar'!$F$3:$F$171,'Garden Layout (to copy)'!$A707,'Production Calendar'!$G$3:$G$171),"")</f>
        <v/>
      </c>
      <c r="C707" s="656" t="str">
        <f t="shared" si="1"/>
        <v/>
      </c>
      <c r="D707" s="657" t="str">
        <f t="array" ref="D707">IF(ISBLANK(A707),"",XLOOKUP($A707,'Codified Game Plan'!$E$3:$E$477,'Codified Game Plan'!$G$3:$G$477,0))</f>
        <v/>
      </c>
      <c r="E707" s="657" t="str">
        <f>IF(ISBLANK(A707),"",MAXIFS('Codified Game Plan'!$I$3:$I$477,'Codified Game Plan'!$E$3:$E$477,A707))</f>
        <v/>
      </c>
      <c r="F707" s="658" t="str">
        <f t="shared" si="2"/>
        <v>      - </v>
      </c>
      <c r="G707" s="421"/>
      <c r="H707" s="421"/>
      <c r="I707" s="421"/>
      <c r="J707" s="421"/>
      <c r="K707" s="421"/>
      <c r="L707" s="421"/>
      <c r="M707" s="421"/>
      <c r="N707" s="421"/>
      <c r="O707" s="421"/>
      <c r="P707" s="421"/>
      <c r="Q707" s="421"/>
      <c r="R707" s="421"/>
      <c r="S707" s="421"/>
      <c r="T707" s="421"/>
      <c r="U707" s="689"/>
      <c r="V707" s="689"/>
      <c r="W707" s="689"/>
      <c r="X707" s="689"/>
      <c r="Y707" s="689"/>
      <c r="Z707" s="689"/>
      <c r="AA707" s="689"/>
      <c r="AB707" s="689"/>
      <c r="AC707" s="689"/>
      <c r="AD707" s="689"/>
      <c r="AE707" s="689"/>
      <c r="AF707" s="689"/>
      <c r="AG707" s="689"/>
      <c r="AH707" s="689"/>
      <c r="AI707" s="689"/>
      <c r="AJ707" s="689"/>
      <c r="AK707" s="689"/>
      <c r="AL707" s="689"/>
      <c r="AM707" s="689"/>
      <c r="AN707" s="689"/>
      <c r="AO707" s="689"/>
      <c r="AP707" s="689"/>
      <c r="AQ707" s="689"/>
      <c r="AR707" s="689"/>
      <c r="AS707" s="689"/>
      <c r="AT707" s="689"/>
      <c r="AU707" s="689"/>
      <c r="AV707" s="689"/>
      <c r="AW707" s="689"/>
      <c r="AX707" s="689"/>
      <c r="AY707" s="689"/>
      <c r="AZ707" s="689"/>
      <c r="BA707" s="689"/>
      <c r="BB707" s="689"/>
      <c r="BC707" s="689"/>
      <c r="BD707" s="689"/>
      <c r="BE707" s="689"/>
      <c r="BF707" s="689"/>
      <c r="BG707" s="689"/>
      <c r="BH707" s="689"/>
      <c r="BI707" s="689"/>
      <c r="BJ707" s="689"/>
      <c r="BK707" s="689"/>
      <c r="BL707" s="689"/>
      <c r="BM707" s="689"/>
      <c r="BN707" s="689"/>
      <c r="BO707" s="689"/>
      <c r="BP707" s="689"/>
      <c r="BQ707" s="689"/>
      <c r="BR707" s="689"/>
      <c r="BS707" s="689"/>
      <c r="BT707" s="689"/>
      <c r="BU707" s="689"/>
      <c r="BV707" s="689"/>
      <c r="BW707" s="421"/>
    </row>
    <row r="708" ht="15.0" customHeight="1">
      <c r="A708" s="634"/>
      <c r="B708" s="421" t="str">
        <f>IF(ISTEXT(A708),SUMIF('Production Calendar'!$F$3:$F$171,'Garden Layout (to copy)'!$A708,'Production Calendar'!$G$3:$G$171),"")</f>
        <v/>
      </c>
      <c r="C708" s="656" t="str">
        <f t="shared" si="1"/>
        <v/>
      </c>
      <c r="D708" s="657" t="str">
        <f t="array" ref="D708">IF(ISBLANK(A708),"",XLOOKUP($A708,'Codified Game Plan'!$E$3:$E$477,'Codified Game Plan'!$G$3:$G$477,0))</f>
        <v/>
      </c>
      <c r="E708" s="657" t="str">
        <f>IF(ISBLANK(A708),"",MAXIFS('Codified Game Plan'!$I$3:$I$477,'Codified Game Plan'!$E$3:$E$477,A708))</f>
        <v/>
      </c>
      <c r="F708" s="658" t="str">
        <f t="shared" si="2"/>
        <v>      - </v>
      </c>
      <c r="G708" s="421"/>
      <c r="H708" s="421"/>
      <c r="I708" s="421"/>
      <c r="J708" s="421"/>
      <c r="K708" s="421"/>
      <c r="L708" s="421"/>
      <c r="M708" s="421"/>
      <c r="N708" s="421"/>
      <c r="O708" s="421"/>
      <c r="P708" s="421"/>
      <c r="Q708" s="421"/>
      <c r="R708" s="421"/>
      <c r="S708" s="421"/>
      <c r="T708" s="421"/>
      <c r="U708" s="689"/>
      <c r="V708" s="689"/>
      <c r="W708" s="689"/>
      <c r="X708" s="689"/>
      <c r="Y708" s="689"/>
      <c r="Z708" s="689"/>
      <c r="AA708" s="689"/>
      <c r="AB708" s="689"/>
      <c r="AC708" s="689"/>
      <c r="AD708" s="689"/>
      <c r="AE708" s="689"/>
      <c r="AF708" s="689"/>
      <c r="AG708" s="689"/>
      <c r="AH708" s="689"/>
      <c r="AI708" s="689"/>
      <c r="AJ708" s="689"/>
      <c r="AK708" s="689"/>
      <c r="AL708" s="689"/>
      <c r="AM708" s="689"/>
      <c r="AN708" s="689"/>
      <c r="AO708" s="689"/>
      <c r="AP708" s="689"/>
      <c r="AQ708" s="689"/>
      <c r="AR708" s="689"/>
      <c r="AS708" s="689"/>
      <c r="AT708" s="689"/>
      <c r="AU708" s="689"/>
      <c r="AV708" s="689"/>
      <c r="AW708" s="689"/>
      <c r="AX708" s="689"/>
      <c r="AY708" s="689"/>
      <c r="AZ708" s="689"/>
      <c r="BA708" s="689"/>
      <c r="BB708" s="689"/>
      <c r="BC708" s="689"/>
      <c r="BD708" s="689"/>
      <c r="BE708" s="689"/>
      <c r="BF708" s="689"/>
      <c r="BG708" s="689"/>
      <c r="BH708" s="689"/>
      <c r="BI708" s="689"/>
      <c r="BJ708" s="689"/>
      <c r="BK708" s="689"/>
      <c r="BL708" s="689"/>
      <c r="BM708" s="689"/>
      <c r="BN708" s="689"/>
      <c r="BO708" s="689"/>
      <c r="BP708" s="689"/>
      <c r="BQ708" s="689"/>
      <c r="BR708" s="689"/>
      <c r="BS708" s="689"/>
      <c r="BT708" s="689"/>
      <c r="BU708" s="689"/>
      <c r="BV708" s="689"/>
      <c r="BW708" s="421"/>
    </row>
    <row r="709" ht="15.0" customHeight="1">
      <c r="A709" s="634"/>
      <c r="B709" s="421" t="str">
        <f>IF(ISTEXT(A709),SUMIF('Production Calendar'!$F$3:$F$171,'Garden Layout (to copy)'!$A709,'Production Calendar'!$G$3:$G$171),"")</f>
        <v/>
      </c>
      <c r="C709" s="656" t="str">
        <f t="shared" si="1"/>
        <v/>
      </c>
      <c r="D709" s="657" t="str">
        <f t="array" ref="D709">IF(ISBLANK(A709),"",XLOOKUP($A709,'Codified Game Plan'!$E$3:$E$477,'Codified Game Plan'!$G$3:$G$477,0))</f>
        <v/>
      </c>
      <c r="E709" s="657" t="str">
        <f>IF(ISBLANK(A709),"",MAXIFS('Codified Game Plan'!$I$3:$I$477,'Codified Game Plan'!$E$3:$E$477,A709))</f>
        <v/>
      </c>
      <c r="F709" s="658" t="str">
        <f t="shared" si="2"/>
        <v>      - </v>
      </c>
      <c r="G709" s="421"/>
      <c r="H709" s="421"/>
      <c r="I709" s="421"/>
      <c r="J709" s="421"/>
      <c r="K709" s="421"/>
      <c r="L709" s="421"/>
      <c r="M709" s="421"/>
      <c r="N709" s="421"/>
      <c r="O709" s="421"/>
      <c r="P709" s="421"/>
      <c r="Q709" s="421"/>
      <c r="R709" s="421"/>
      <c r="S709" s="421"/>
      <c r="T709" s="421"/>
      <c r="U709" s="689"/>
      <c r="V709" s="689"/>
      <c r="W709" s="689"/>
      <c r="X709" s="689"/>
      <c r="Y709" s="689"/>
      <c r="Z709" s="689"/>
      <c r="AA709" s="689"/>
      <c r="AB709" s="689"/>
      <c r="AC709" s="689"/>
      <c r="AD709" s="689"/>
      <c r="AE709" s="689"/>
      <c r="AF709" s="689"/>
      <c r="AG709" s="689"/>
      <c r="AH709" s="689"/>
      <c r="AI709" s="689"/>
      <c r="AJ709" s="689"/>
      <c r="AK709" s="689"/>
      <c r="AL709" s="689"/>
      <c r="AM709" s="689"/>
      <c r="AN709" s="689"/>
      <c r="AO709" s="689"/>
      <c r="AP709" s="689"/>
      <c r="AQ709" s="689"/>
      <c r="AR709" s="689"/>
      <c r="AS709" s="689"/>
      <c r="AT709" s="689"/>
      <c r="AU709" s="689"/>
      <c r="AV709" s="689"/>
      <c r="AW709" s="689"/>
      <c r="AX709" s="689"/>
      <c r="AY709" s="689"/>
      <c r="AZ709" s="689"/>
      <c r="BA709" s="689"/>
      <c r="BB709" s="689"/>
      <c r="BC709" s="689"/>
      <c r="BD709" s="689"/>
      <c r="BE709" s="689"/>
      <c r="BF709" s="689"/>
      <c r="BG709" s="689"/>
      <c r="BH709" s="689"/>
      <c r="BI709" s="689"/>
      <c r="BJ709" s="689"/>
      <c r="BK709" s="689"/>
      <c r="BL709" s="689"/>
      <c r="BM709" s="689"/>
      <c r="BN709" s="689"/>
      <c r="BO709" s="689"/>
      <c r="BP709" s="689"/>
      <c r="BQ709" s="689"/>
      <c r="BR709" s="689"/>
      <c r="BS709" s="689"/>
      <c r="BT709" s="689"/>
      <c r="BU709" s="689"/>
      <c r="BV709" s="689"/>
      <c r="BW709" s="421"/>
    </row>
    <row r="710" ht="15.0" customHeight="1">
      <c r="A710" s="634"/>
      <c r="B710" s="421" t="str">
        <f>IF(ISTEXT(A710),SUMIF('Production Calendar'!$F$3:$F$171,'Garden Layout (to copy)'!$A710,'Production Calendar'!$G$3:$G$171),"")</f>
        <v/>
      </c>
      <c r="C710" s="656" t="str">
        <f t="shared" si="1"/>
        <v/>
      </c>
      <c r="D710" s="657" t="str">
        <f t="array" ref="D710">IF(ISBLANK(A710),"",XLOOKUP($A710,'Codified Game Plan'!$E$3:$E$477,'Codified Game Plan'!$G$3:$G$477,0))</f>
        <v/>
      </c>
      <c r="E710" s="657" t="str">
        <f>IF(ISBLANK(A710),"",MAXIFS('Codified Game Plan'!$I$3:$I$477,'Codified Game Plan'!$E$3:$E$477,A710))</f>
        <v/>
      </c>
      <c r="F710" s="658" t="str">
        <f t="shared" si="2"/>
        <v>      - </v>
      </c>
      <c r="G710" s="421"/>
      <c r="H710" s="421"/>
      <c r="I710" s="421"/>
      <c r="J710" s="421"/>
      <c r="K710" s="421"/>
      <c r="L710" s="421"/>
      <c r="M710" s="421"/>
      <c r="N710" s="421"/>
      <c r="O710" s="421"/>
      <c r="P710" s="421"/>
      <c r="Q710" s="421"/>
      <c r="R710" s="421"/>
      <c r="S710" s="421"/>
      <c r="T710" s="421"/>
      <c r="U710" s="689"/>
      <c r="V710" s="689"/>
      <c r="W710" s="689"/>
      <c r="X710" s="689"/>
      <c r="Y710" s="689"/>
      <c r="Z710" s="689"/>
      <c r="AA710" s="689"/>
      <c r="AB710" s="689"/>
      <c r="AC710" s="689"/>
      <c r="AD710" s="689"/>
      <c r="AE710" s="689"/>
      <c r="AF710" s="689"/>
      <c r="AG710" s="689"/>
      <c r="AH710" s="689"/>
      <c r="AI710" s="689"/>
      <c r="AJ710" s="689"/>
      <c r="AK710" s="689"/>
      <c r="AL710" s="689"/>
      <c r="AM710" s="689"/>
      <c r="AN710" s="689"/>
      <c r="AO710" s="689"/>
      <c r="AP710" s="689"/>
      <c r="AQ710" s="689"/>
      <c r="AR710" s="689"/>
      <c r="AS710" s="689"/>
      <c r="AT710" s="689"/>
      <c r="AU710" s="689"/>
      <c r="AV710" s="689"/>
      <c r="AW710" s="689"/>
      <c r="AX710" s="689"/>
      <c r="AY710" s="689"/>
      <c r="AZ710" s="689"/>
      <c r="BA710" s="689"/>
      <c r="BB710" s="689"/>
      <c r="BC710" s="689"/>
      <c r="BD710" s="689"/>
      <c r="BE710" s="689"/>
      <c r="BF710" s="689"/>
      <c r="BG710" s="689"/>
      <c r="BH710" s="689"/>
      <c r="BI710" s="689"/>
      <c r="BJ710" s="689"/>
      <c r="BK710" s="689"/>
      <c r="BL710" s="689"/>
      <c r="BM710" s="689"/>
      <c r="BN710" s="689"/>
      <c r="BO710" s="689"/>
      <c r="BP710" s="689"/>
      <c r="BQ710" s="689"/>
      <c r="BR710" s="689"/>
      <c r="BS710" s="689"/>
      <c r="BT710" s="689"/>
      <c r="BU710" s="689"/>
      <c r="BV710" s="689"/>
      <c r="BW710" s="421"/>
    </row>
    <row r="711" ht="15.0" customHeight="1">
      <c r="A711" s="634"/>
      <c r="B711" s="421" t="str">
        <f>IF(ISTEXT(A711),SUMIF('Production Calendar'!$F$3:$F$171,'Garden Layout (to copy)'!$A711,'Production Calendar'!$G$3:$G$171),"")</f>
        <v/>
      </c>
      <c r="C711" s="656" t="str">
        <f t="shared" si="1"/>
        <v/>
      </c>
      <c r="D711" s="657" t="str">
        <f t="array" ref="D711">IF(ISBLANK(A711),"",XLOOKUP($A711,'Codified Game Plan'!$E$3:$E$477,'Codified Game Plan'!$G$3:$G$477,0))</f>
        <v/>
      </c>
      <c r="E711" s="657" t="str">
        <f>IF(ISBLANK(A711),"",MAXIFS('Codified Game Plan'!$I$3:$I$477,'Codified Game Plan'!$E$3:$E$477,A711))</f>
        <v/>
      </c>
      <c r="F711" s="658" t="str">
        <f t="shared" si="2"/>
        <v>      - </v>
      </c>
      <c r="G711" s="421"/>
      <c r="H711" s="421"/>
      <c r="I711" s="421"/>
      <c r="J711" s="421"/>
      <c r="K711" s="421"/>
      <c r="L711" s="421"/>
      <c r="M711" s="421"/>
      <c r="N711" s="421"/>
      <c r="O711" s="421"/>
      <c r="P711" s="421"/>
      <c r="Q711" s="421"/>
      <c r="R711" s="421"/>
      <c r="S711" s="421"/>
      <c r="T711" s="421"/>
      <c r="U711" s="689"/>
      <c r="V711" s="689"/>
      <c r="W711" s="689"/>
      <c r="X711" s="689"/>
      <c r="Y711" s="689"/>
      <c r="Z711" s="689"/>
      <c r="AA711" s="689"/>
      <c r="AB711" s="689"/>
      <c r="AC711" s="689"/>
      <c r="AD711" s="689"/>
      <c r="AE711" s="689"/>
      <c r="AF711" s="689"/>
      <c r="AG711" s="689"/>
      <c r="AH711" s="689"/>
      <c r="AI711" s="689"/>
      <c r="AJ711" s="689"/>
      <c r="AK711" s="689"/>
      <c r="AL711" s="689"/>
      <c r="AM711" s="689"/>
      <c r="AN711" s="689"/>
      <c r="AO711" s="689"/>
      <c r="AP711" s="689"/>
      <c r="AQ711" s="689"/>
      <c r="AR711" s="689"/>
      <c r="AS711" s="689"/>
      <c r="AT711" s="689"/>
      <c r="AU711" s="689"/>
      <c r="AV711" s="689"/>
      <c r="AW711" s="689"/>
      <c r="AX711" s="689"/>
      <c r="AY711" s="689"/>
      <c r="AZ711" s="689"/>
      <c r="BA711" s="689"/>
      <c r="BB711" s="689"/>
      <c r="BC711" s="689"/>
      <c r="BD711" s="689"/>
      <c r="BE711" s="689"/>
      <c r="BF711" s="689"/>
      <c r="BG711" s="689"/>
      <c r="BH711" s="689"/>
      <c r="BI711" s="689"/>
      <c r="BJ711" s="689"/>
      <c r="BK711" s="689"/>
      <c r="BL711" s="689"/>
      <c r="BM711" s="689"/>
      <c r="BN711" s="689"/>
      <c r="BO711" s="689"/>
      <c r="BP711" s="689"/>
      <c r="BQ711" s="689"/>
      <c r="BR711" s="689"/>
      <c r="BS711" s="689"/>
      <c r="BT711" s="689"/>
      <c r="BU711" s="689"/>
      <c r="BV711" s="689"/>
      <c r="BW711" s="421"/>
    </row>
    <row r="712" ht="15.0" customHeight="1">
      <c r="A712" s="634"/>
      <c r="B712" s="421" t="str">
        <f>IF(ISTEXT(A712),SUMIF('Production Calendar'!$F$3:$F$171,'Garden Layout (to copy)'!$A712,'Production Calendar'!$G$3:$G$171),"")</f>
        <v/>
      </c>
      <c r="C712" s="656" t="str">
        <f t="shared" si="1"/>
        <v/>
      </c>
      <c r="D712" s="657" t="str">
        <f t="array" ref="D712">IF(ISBLANK(A712),"",XLOOKUP($A712,'Codified Game Plan'!$E$3:$E$477,'Codified Game Plan'!$G$3:$G$477,0))</f>
        <v/>
      </c>
      <c r="E712" s="657" t="str">
        <f>IF(ISBLANK(A712),"",MAXIFS('Codified Game Plan'!$I$3:$I$477,'Codified Game Plan'!$E$3:$E$477,A712))</f>
        <v/>
      </c>
      <c r="F712" s="658" t="str">
        <f t="shared" si="2"/>
        <v>      - </v>
      </c>
      <c r="G712" s="421"/>
      <c r="H712" s="421"/>
      <c r="I712" s="421"/>
      <c r="J712" s="421"/>
      <c r="K712" s="421"/>
      <c r="L712" s="421"/>
      <c r="M712" s="421"/>
      <c r="N712" s="421"/>
      <c r="O712" s="421"/>
      <c r="P712" s="421"/>
      <c r="Q712" s="421"/>
      <c r="R712" s="421"/>
      <c r="S712" s="421"/>
      <c r="T712" s="421"/>
      <c r="U712" s="689"/>
      <c r="V712" s="689"/>
      <c r="W712" s="689"/>
      <c r="X712" s="689"/>
      <c r="Y712" s="689"/>
      <c r="Z712" s="689"/>
      <c r="AA712" s="689"/>
      <c r="AB712" s="689"/>
      <c r="AC712" s="689"/>
      <c r="AD712" s="689"/>
      <c r="AE712" s="689"/>
      <c r="AF712" s="689"/>
      <c r="AG712" s="689"/>
      <c r="AH712" s="689"/>
      <c r="AI712" s="689"/>
      <c r="AJ712" s="689"/>
      <c r="AK712" s="689"/>
      <c r="AL712" s="689"/>
      <c r="AM712" s="689"/>
      <c r="AN712" s="689"/>
      <c r="AO712" s="689"/>
      <c r="AP712" s="689"/>
      <c r="AQ712" s="689"/>
      <c r="AR712" s="689"/>
      <c r="AS712" s="689"/>
      <c r="AT712" s="689"/>
      <c r="AU712" s="689"/>
      <c r="AV712" s="689"/>
      <c r="AW712" s="689"/>
      <c r="AX712" s="689"/>
      <c r="AY712" s="689"/>
      <c r="AZ712" s="689"/>
      <c r="BA712" s="689"/>
      <c r="BB712" s="689"/>
      <c r="BC712" s="689"/>
      <c r="BD712" s="689"/>
      <c r="BE712" s="689"/>
      <c r="BF712" s="689"/>
      <c r="BG712" s="689"/>
      <c r="BH712" s="689"/>
      <c r="BI712" s="689"/>
      <c r="BJ712" s="689"/>
      <c r="BK712" s="689"/>
      <c r="BL712" s="689"/>
      <c r="BM712" s="689"/>
      <c r="BN712" s="689"/>
      <c r="BO712" s="689"/>
      <c r="BP712" s="689"/>
      <c r="BQ712" s="689"/>
      <c r="BR712" s="689"/>
      <c r="BS712" s="689"/>
      <c r="BT712" s="689"/>
      <c r="BU712" s="689"/>
      <c r="BV712" s="689"/>
      <c r="BW712" s="421"/>
    </row>
    <row r="713" ht="15.0" customHeight="1">
      <c r="A713" s="634"/>
      <c r="B713" s="421" t="str">
        <f>IF(ISTEXT(A713),SUMIF('Production Calendar'!$F$3:$F$171,'Garden Layout (to copy)'!$A713,'Production Calendar'!$G$3:$G$171),"")</f>
        <v/>
      </c>
      <c r="C713" s="656" t="str">
        <f t="shared" si="1"/>
        <v/>
      </c>
      <c r="D713" s="657" t="str">
        <f t="array" ref="D713">IF(ISBLANK(A713),"",XLOOKUP($A713,'Codified Game Plan'!$E$3:$E$477,'Codified Game Plan'!$G$3:$G$477,0))</f>
        <v/>
      </c>
      <c r="E713" s="657" t="str">
        <f>IF(ISBLANK(A713),"",MAXIFS('Codified Game Plan'!$I$3:$I$477,'Codified Game Plan'!$E$3:$E$477,A713))</f>
        <v/>
      </c>
      <c r="F713" s="658" t="str">
        <f t="shared" si="2"/>
        <v>      - </v>
      </c>
      <c r="G713" s="421"/>
      <c r="H713" s="421"/>
      <c r="I713" s="421"/>
      <c r="J713" s="421"/>
      <c r="K713" s="421"/>
      <c r="L713" s="421"/>
      <c r="M713" s="421"/>
      <c r="N713" s="421"/>
      <c r="O713" s="421"/>
      <c r="P713" s="421"/>
      <c r="Q713" s="421"/>
      <c r="R713" s="421"/>
      <c r="S713" s="421"/>
      <c r="T713" s="421"/>
      <c r="U713" s="689"/>
      <c r="V713" s="689"/>
      <c r="W713" s="689"/>
      <c r="X713" s="689"/>
      <c r="Y713" s="689"/>
      <c r="Z713" s="689"/>
      <c r="AA713" s="689"/>
      <c r="AB713" s="689"/>
      <c r="AC713" s="689"/>
      <c r="AD713" s="689"/>
      <c r="AE713" s="689"/>
      <c r="AF713" s="689"/>
      <c r="AG713" s="689"/>
      <c r="AH713" s="689"/>
      <c r="AI713" s="689"/>
      <c r="AJ713" s="689"/>
      <c r="AK713" s="689"/>
      <c r="AL713" s="689"/>
      <c r="AM713" s="689"/>
      <c r="AN713" s="689"/>
      <c r="AO713" s="689"/>
      <c r="AP713" s="689"/>
      <c r="AQ713" s="689"/>
      <c r="AR713" s="689"/>
      <c r="AS713" s="689"/>
      <c r="AT713" s="689"/>
      <c r="AU713" s="689"/>
      <c r="AV713" s="689"/>
      <c r="AW713" s="689"/>
      <c r="AX713" s="689"/>
      <c r="AY713" s="689"/>
      <c r="AZ713" s="689"/>
      <c r="BA713" s="689"/>
      <c r="BB713" s="689"/>
      <c r="BC713" s="689"/>
      <c r="BD713" s="689"/>
      <c r="BE713" s="689"/>
      <c r="BF713" s="689"/>
      <c r="BG713" s="689"/>
      <c r="BH713" s="689"/>
      <c r="BI713" s="689"/>
      <c r="BJ713" s="689"/>
      <c r="BK713" s="689"/>
      <c r="BL713" s="689"/>
      <c r="BM713" s="689"/>
      <c r="BN713" s="689"/>
      <c r="BO713" s="689"/>
      <c r="BP713" s="689"/>
      <c r="BQ713" s="689"/>
      <c r="BR713" s="689"/>
      <c r="BS713" s="689"/>
      <c r="BT713" s="689"/>
      <c r="BU713" s="689"/>
      <c r="BV713" s="689"/>
      <c r="BW713" s="421"/>
    </row>
    <row r="714" ht="15.0" customHeight="1">
      <c r="A714" s="634"/>
      <c r="B714" s="421" t="str">
        <f>IF(ISTEXT(A714),SUMIF('Production Calendar'!$F$3:$F$171,'Garden Layout (to copy)'!$A714,'Production Calendar'!$G$3:$G$171),"")</f>
        <v/>
      </c>
      <c r="C714" s="656" t="str">
        <f t="shared" si="1"/>
        <v/>
      </c>
      <c r="D714" s="657" t="str">
        <f t="array" ref="D714">IF(ISBLANK(A714),"",XLOOKUP($A714,'Codified Game Plan'!$E$3:$E$477,'Codified Game Plan'!$G$3:$G$477,0))</f>
        <v/>
      </c>
      <c r="E714" s="657" t="str">
        <f>IF(ISBLANK(A714),"",MAXIFS('Codified Game Plan'!$I$3:$I$477,'Codified Game Plan'!$E$3:$E$477,A714))</f>
        <v/>
      </c>
      <c r="F714" s="658" t="str">
        <f t="shared" si="2"/>
        <v>      - </v>
      </c>
      <c r="G714" s="421"/>
      <c r="H714" s="421"/>
      <c r="I714" s="421"/>
      <c r="J714" s="421"/>
      <c r="K714" s="421"/>
      <c r="L714" s="421"/>
      <c r="M714" s="421"/>
      <c r="N714" s="421"/>
      <c r="O714" s="421"/>
      <c r="P714" s="421"/>
      <c r="Q714" s="421"/>
      <c r="R714" s="421"/>
      <c r="S714" s="421"/>
      <c r="T714" s="421"/>
      <c r="U714" s="689"/>
      <c r="V714" s="689"/>
      <c r="W714" s="689"/>
      <c r="X714" s="689"/>
      <c r="Y714" s="689"/>
      <c r="Z714" s="689"/>
      <c r="AA714" s="689"/>
      <c r="AB714" s="689"/>
      <c r="AC714" s="689"/>
      <c r="AD714" s="689"/>
      <c r="AE714" s="689"/>
      <c r="AF714" s="689"/>
      <c r="AG714" s="689"/>
      <c r="AH714" s="689"/>
      <c r="AI714" s="689"/>
      <c r="AJ714" s="689"/>
      <c r="AK714" s="689"/>
      <c r="AL714" s="689"/>
      <c r="AM714" s="689"/>
      <c r="AN714" s="689"/>
      <c r="AO714" s="689"/>
      <c r="AP714" s="689"/>
      <c r="AQ714" s="689"/>
      <c r="AR714" s="689"/>
      <c r="AS714" s="689"/>
      <c r="AT714" s="689"/>
      <c r="AU714" s="689"/>
      <c r="AV714" s="689"/>
      <c r="AW714" s="689"/>
      <c r="AX714" s="689"/>
      <c r="AY714" s="689"/>
      <c r="AZ714" s="689"/>
      <c r="BA714" s="689"/>
      <c r="BB714" s="689"/>
      <c r="BC714" s="689"/>
      <c r="BD714" s="689"/>
      <c r="BE714" s="689"/>
      <c r="BF714" s="689"/>
      <c r="BG714" s="689"/>
      <c r="BH714" s="689"/>
      <c r="BI714" s="689"/>
      <c r="BJ714" s="689"/>
      <c r="BK714" s="689"/>
      <c r="BL714" s="689"/>
      <c r="BM714" s="689"/>
      <c r="BN714" s="689"/>
      <c r="BO714" s="689"/>
      <c r="BP714" s="689"/>
      <c r="BQ714" s="689"/>
      <c r="BR714" s="689"/>
      <c r="BS714" s="689"/>
      <c r="BT714" s="689"/>
      <c r="BU714" s="689"/>
      <c r="BV714" s="689"/>
      <c r="BW714" s="421"/>
    </row>
    <row r="715" ht="15.0" customHeight="1">
      <c r="A715" s="634"/>
      <c r="B715" s="421" t="str">
        <f>IF(ISTEXT(A715),SUMIF('Production Calendar'!$F$3:$F$171,'Garden Layout (to copy)'!$A715,'Production Calendar'!$G$3:$G$171),"")</f>
        <v/>
      </c>
      <c r="C715" s="656" t="str">
        <f t="shared" si="1"/>
        <v/>
      </c>
      <c r="D715" s="657" t="str">
        <f t="array" ref="D715">IF(ISBLANK(A715),"",XLOOKUP($A715,'Codified Game Plan'!$E$3:$E$477,'Codified Game Plan'!$G$3:$G$477,0))</f>
        <v/>
      </c>
      <c r="E715" s="657" t="str">
        <f>IF(ISBLANK(A715),"",MAXIFS('Codified Game Plan'!$I$3:$I$477,'Codified Game Plan'!$E$3:$E$477,A715))</f>
        <v/>
      </c>
      <c r="F715" s="658" t="str">
        <f t="shared" si="2"/>
        <v>      - </v>
      </c>
      <c r="G715" s="421"/>
      <c r="H715" s="421"/>
      <c r="I715" s="421"/>
      <c r="J715" s="421"/>
      <c r="K715" s="421"/>
      <c r="L715" s="421"/>
      <c r="M715" s="421"/>
      <c r="N715" s="421"/>
      <c r="O715" s="421"/>
      <c r="P715" s="421"/>
      <c r="Q715" s="421"/>
      <c r="R715" s="421"/>
      <c r="S715" s="421"/>
      <c r="T715" s="421"/>
      <c r="U715" s="689"/>
      <c r="V715" s="689"/>
      <c r="W715" s="689"/>
      <c r="X715" s="689"/>
      <c r="Y715" s="689"/>
      <c r="Z715" s="689"/>
      <c r="AA715" s="689"/>
      <c r="AB715" s="689"/>
      <c r="AC715" s="689"/>
      <c r="AD715" s="689"/>
      <c r="AE715" s="689"/>
      <c r="AF715" s="689"/>
      <c r="AG715" s="689"/>
      <c r="AH715" s="689"/>
      <c r="AI715" s="689"/>
      <c r="AJ715" s="689"/>
      <c r="AK715" s="689"/>
      <c r="AL715" s="689"/>
      <c r="AM715" s="689"/>
      <c r="AN715" s="689"/>
      <c r="AO715" s="689"/>
      <c r="AP715" s="689"/>
      <c r="AQ715" s="689"/>
      <c r="AR715" s="689"/>
      <c r="AS715" s="689"/>
      <c r="AT715" s="689"/>
      <c r="AU715" s="689"/>
      <c r="AV715" s="689"/>
      <c r="AW715" s="689"/>
      <c r="AX715" s="689"/>
      <c r="AY715" s="689"/>
      <c r="AZ715" s="689"/>
      <c r="BA715" s="689"/>
      <c r="BB715" s="689"/>
      <c r="BC715" s="689"/>
      <c r="BD715" s="689"/>
      <c r="BE715" s="689"/>
      <c r="BF715" s="689"/>
      <c r="BG715" s="689"/>
      <c r="BH715" s="689"/>
      <c r="BI715" s="689"/>
      <c r="BJ715" s="689"/>
      <c r="BK715" s="689"/>
      <c r="BL715" s="689"/>
      <c r="BM715" s="689"/>
      <c r="BN715" s="689"/>
      <c r="BO715" s="689"/>
      <c r="BP715" s="689"/>
      <c r="BQ715" s="689"/>
      <c r="BR715" s="689"/>
      <c r="BS715" s="689"/>
      <c r="BT715" s="689"/>
      <c r="BU715" s="689"/>
      <c r="BV715" s="689"/>
      <c r="BW715" s="421"/>
    </row>
    <row r="716" ht="15.0" customHeight="1">
      <c r="A716" s="634"/>
      <c r="B716" s="421" t="str">
        <f>IF(ISTEXT(A716),SUMIF('Production Calendar'!$F$3:$F$171,'Garden Layout (to copy)'!$A716,'Production Calendar'!$G$3:$G$171),"")</f>
        <v/>
      </c>
      <c r="C716" s="656" t="str">
        <f t="shared" si="1"/>
        <v/>
      </c>
      <c r="D716" s="657" t="str">
        <f t="array" ref="D716">IF(ISBLANK(A716),"",XLOOKUP($A716,'Codified Game Plan'!$E$3:$E$477,'Codified Game Plan'!$G$3:$G$477,0))</f>
        <v/>
      </c>
      <c r="E716" s="657" t="str">
        <f>IF(ISBLANK(A716),"",MAXIFS('Codified Game Plan'!$I$3:$I$477,'Codified Game Plan'!$E$3:$E$477,A716))</f>
        <v/>
      </c>
      <c r="F716" s="658" t="str">
        <f t="shared" si="2"/>
        <v>      - </v>
      </c>
      <c r="G716" s="421"/>
      <c r="H716" s="421"/>
      <c r="I716" s="421"/>
      <c r="J716" s="421"/>
      <c r="K716" s="421"/>
      <c r="L716" s="421"/>
      <c r="M716" s="421"/>
      <c r="N716" s="421"/>
      <c r="O716" s="421"/>
      <c r="P716" s="421"/>
      <c r="Q716" s="421"/>
      <c r="R716" s="421"/>
      <c r="S716" s="421"/>
      <c r="T716" s="421"/>
      <c r="U716" s="689"/>
      <c r="V716" s="689"/>
      <c r="W716" s="689"/>
      <c r="X716" s="689"/>
      <c r="Y716" s="689"/>
      <c r="Z716" s="689"/>
      <c r="AA716" s="689"/>
      <c r="AB716" s="689"/>
      <c r="AC716" s="689"/>
      <c r="AD716" s="689"/>
      <c r="AE716" s="689"/>
      <c r="AF716" s="689"/>
      <c r="AG716" s="689"/>
      <c r="AH716" s="689"/>
      <c r="AI716" s="689"/>
      <c r="AJ716" s="689"/>
      <c r="AK716" s="689"/>
      <c r="AL716" s="689"/>
      <c r="AM716" s="689"/>
      <c r="AN716" s="689"/>
      <c r="AO716" s="689"/>
      <c r="AP716" s="689"/>
      <c r="AQ716" s="689"/>
      <c r="AR716" s="689"/>
      <c r="AS716" s="689"/>
      <c r="AT716" s="689"/>
      <c r="AU716" s="689"/>
      <c r="AV716" s="689"/>
      <c r="AW716" s="689"/>
      <c r="AX716" s="689"/>
      <c r="AY716" s="689"/>
      <c r="AZ716" s="689"/>
      <c r="BA716" s="689"/>
      <c r="BB716" s="689"/>
      <c r="BC716" s="689"/>
      <c r="BD716" s="689"/>
      <c r="BE716" s="689"/>
      <c r="BF716" s="689"/>
      <c r="BG716" s="689"/>
      <c r="BH716" s="689"/>
      <c r="BI716" s="689"/>
      <c r="BJ716" s="689"/>
      <c r="BK716" s="689"/>
      <c r="BL716" s="689"/>
      <c r="BM716" s="689"/>
      <c r="BN716" s="689"/>
      <c r="BO716" s="689"/>
      <c r="BP716" s="689"/>
      <c r="BQ716" s="689"/>
      <c r="BR716" s="689"/>
      <c r="BS716" s="689"/>
      <c r="BT716" s="689"/>
      <c r="BU716" s="689"/>
      <c r="BV716" s="689"/>
      <c r="BW716" s="421"/>
    </row>
    <row r="717" ht="15.0" customHeight="1">
      <c r="A717" s="634"/>
      <c r="B717" s="421" t="str">
        <f>IF(ISTEXT(A717),SUMIF('Production Calendar'!$F$3:$F$171,'Garden Layout (to copy)'!$A717,'Production Calendar'!$G$3:$G$171),"")</f>
        <v/>
      </c>
      <c r="C717" s="656" t="str">
        <f t="shared" si="1"/>
        <v/>
      </c>
      <c r="D717" s="657" t="str">
        <f t="array" ref="D717">IF(ISBLANK(A717),"",XLOOKUP($A717,'Codified Game Plan'!$E$3:$E$477,'Codified Game Plan'!$G$3:$G$477,0))</f>
        <v/>
      </c>
      <c r="E717" s="657" t="str">
        <f>IF(ISBLANK(A717),"",MAXIFS('Codified Game Plan'!$I$3:$I$477,'Codified Game Plan'!$E$3:$E$477,A717))</f>
        <v/>
      </c>
      <c r="F717" s="658" t="str">
        <f t="shared" si="2"/>
        <v>      - </v>
      </c>
      <c r="G717" s="421"/>
      <c r="H717" s="421"/>
      <c r="I717" s="421"/>
      <c r="J717" s="421"/>
      <c r="K717" s="421"/>
      <c r="L717" s="421"/>
      <c r="M717" s="421"/>
      <c r="N717" s="421"/>
      <c r="O717" s="421"/>
      <c r="P717" s="421"/>
      <c r="Q717" s="421"/>
      <c r="R717" s="421"/>
      <c r="S717" s="421"/>
      <c r="T717" s="421"/>
      <c r="U717" s="689"/>
      <c r="V717" s="689"/>
      <c r="W717" s="689"/>
      <c r="X717" s="689"/>
      <c r="Y717" s="689"/>
      <c r="Z717" s="689"/>
      <c r="AA717" s="689"/>
      <c r="AB717" s="689"/>
      <c r="AC717" s="689"/>
      <c r="AD717" s="689"/>
      <c r="AE717" s="689"/>
      <c r="AF717" s="689"/>
      <c r="AG717" s="689"/>
      <c r="AH717" s="689"/>
      <c r="AI717" s="689"/>
      <c r="AJ717" s="689"/>
      <c r="AK717" s="689"/>
      <c r="AL717" s="689"/>
      <c r="AM717" s="689"/>
      <c r="AN717" s="689"/>
      <c r="AO717" s="689"/>
      <c r="AP717" s="689"/>
      <c r="AQ717" s="689"/>
      <c r="AR717" s="689"/>
      <c r="AS717" s="689"/>
      <c r="AT717" s="689"/>
      <c r="AU717" s="689"/>
      <c r="AV717" s="689"/>
      <c r="AW717" s="689"/>
      <c r="AX717" s="689"/>
      <c r="AY717" s="689"/>
      <c r="AZ717" s="689"/>
      <c r="BA717" s="689"/>
      <c r="BB717" s="689"/>
      <c r="BC717" s="689"/>
      <c r="BD717" s="689"/>
      <c r="BE717" s="689"/>
      <c r="BF717" s="689"/>
      <c r="BG717" s="689"/>
      <c r="BH717" s="689"/>
      <c r="BI717" s="689"/>
      <c r="BJ717" s="689"/>
      <c r="BK717" s="689"/>
      <c r="BL717" s="689"/>
      <c r="BM717" s="689"/>
      <c r="BN717" s="689"/>
      <c r="BO717" s="689"/>
      <c r="BP717" s="689"/>
      <c r="BQ717" s="689"/>
      <c r="BR717" s="689"/>
      <c r="BS717" s="689"/>
      <c r="BT717" s="689"/>
      <c r="BU717" s="689"/>
      <c r="BV717" s="689"/>
      <c r="BW717" s="421"/>
    </row>
    <row r="718" ht="15.0" customHeight="1">
      <c r="A718" s="634"/>
      <c r="B718" s="421" t="str">
        <f>IF(ISTEXT(A718),SUMIF('Production Calendar'!$F$3:$F$171,'Garden Layout (to copy)'!$A718,'Production Calendar'!$G$3:$G$171),"")</f>
        <v/>
      </c>
      <c r="C718" s="656" t="str">
        <f t="shared" si="1"/>
        <v/>
      </c>
      <c r="D718" s="657" t="str">
        <f t="array" ref="D718">IF(ISBLANK(A718),"",XLOOKUP($A718,'Codified Game Plan'!$E$3:$E$477,'Codified Game Plan'!$G$3:$G$477,0))</f>
        <v/>
      </c>
      <c r="E718" s="657" t="str">
        <f>IF(ISBLANK(A718),"",MAXIFS('Codified Game Plan'!$I$3:$I$477,'Codified Game Plan'!$E$3:$E$477,A718))</f>
        <v/>
      </c>
      <c r="F718" s="658" t="str">
        <f t="shared" si="2"/>
        <v>      - </v>
      </c>
      <c r="G718" s="421"/>
      <c r="H718" s="421"/>
      <c r="I718" s="421"/>
      <c r="J718" s="421"/>
      <c r="K718" s="421"/>
      <c r="L718" s="421"/>
      <c r="M718" s="421"/>
      <c r="N718" s="421"/>
      <c r="O718" s="421"/>
      <c r="P718" s="421"/>
      <c r="Q718" s="421"/>
      <c r="R718" s="421"/>
      <c r="S718" s="421"/>
      <c r="T718" s="421"/>
      <c r="U718" s="689"/>
      <c r="V718" s="689"/>
      <c r="W718" s="689"/>
      <c r="X718" s="689"/>
      <c r="Y718" s="689"/>
      <c r="Z718" s="689"/>
      <c r="AA718" s="689"/>
      <c r="AB718" s="689"/>
      <c r="AC718" s="689"/>
      <c r="AD718" s="689"/>
      <c r="AE718" s="689"/>
      <c r="AF718" s="689"/>
      <c r="AG718" s="689"/>
      <c r="AH718" s="689"/>
      <c r="AI718" s="689"/>
      <c r="AJ718" s="689"/>
      <c r="AK718" s="689"/>
      <c r="AL718" s="689"/>
      <c r="AM718" s="689"/>
      <c r="AN718" s="689"/>
      <c r="AO718" s="689"/>
      <c r="AP718" s="689"/>
      <c r="AQ718" s="689"/>
      <c r="AR718" s="689"/>
      <c r="AS718" s="689"/>
      <c r="AT718" s="689"/>
      <c r="AU718" s="689"/>
      <c r="AV718" s="689"/>
      <c r="AW718" s="689"/>
      <c r="AX718" s="689"/>
      <c r="AY718" s="689"/>
      <c r="AZ718" s="689"/>
      <c r="BA718" s="689"/>
      <c r="BB718" s="689"/>
      <c r="BC718" s="689"/>
      <c r="BD718" s="689"/>
      <c r="BE718" s="689"/>
      <c r="BF718" s="689"/>
      <c r="BG718" s="689"/>
      <c r="BH718" s="689"/>
      <c r="BI718" s="689"/>
      <c r="BJ718" s="689"/>
      <c r="BK718" s="689"/>
      <c r="BL718" s="689"/>
      <c r="BM718" s="689"/>
      <c r="BN718" s="689"/>
      <c r="BO718" s="689"/>
      <c r="BP718" s="689"/>
      <c r="BQ718" s="689"/>
      <c r="BR718" s="689"/>
      <c r="BS718" s="689"/>
      <c r="BT718" s="689"/>
      <c r="BU718" s="689"/>
      <c r="BV718" s="689"/>
      <c r="BW718" s="421"/>
    </row>
    <row r="719" ht="15.0" customHeight="1">
      <c r="A719" s="634"/>
      <c r="B719" s="421" t="str">
        <f>IF(ISTEXT(A719),SUMIF('Production Calendar'!$F$3:$F$171,'Garden Layout (to copy)'!$A719,'Production Calendar'!$G$3:$G$171),"")</f>
        <v/>
      </c>
      <c r="C719" s="656" t="str">
        <f t="shared" si="1"/>
        <v/>
      </c>
      <c r="D719" s="657" t="str">
        <f t="array" ref="D719">IF(ISBLANK(A719),"",XLOOKUP($A719,'Codified Game Plan'!$E$3:$E$477,'Codified Game Plan'!$G$3:$G$477,0))</f>
        <v/>
      </c>
      <c r="E719" s="657" t="str">
        <f>IF(ISBLANK(A719),"",MAXIFS('Codified Game Plan'!$I$3:$I$477,'Codified Game Plan'!$E$3:$E$477,A719))</f>
        <v/>
      </c>
      <c r="F719" s="658" t="str">
        <f t="shared" si="2"/>
        <v>      - </v>
      </c>
      <c r="G719" s="421"/>
      <c r="H719" s="421"/>
      <c r="I719" s="421"/>
      <c r="J719" s="421"/>
      <c r="K719" s="421"/>
      <c r="L719" s="421"/>
      <c r="M719" s="421"/>
      <c r="N719" s="421"/>
      <c r="O719" s="421"/>
      <c r="P719" s="421"/>
      <c r="Q719" s="421"/>
      <c r="R719" s="421"/>
      <c r="S719" s="421"/>
      <c r="T719" s="421"/>
      <c r="U719" s="689"/>
      <c r="V719" s="689"/>
      <c r="W719" s="689"/>
      <c r="X719" s="689"/>
      <c r="Y719" s="689"/>
      <c r="Z719" s="689"/>
      <c r="AA719" s="689"/>
      <c r="AB719" s="689"/>
      <c r="AC719" s="689"/>
      <c r="AD719" s="689"/>
      <c r="AE719" s="689"/>
      <c r="AF719" s="689"/>
      <c r="AG719" s="689"/>
      <c r="AH719" s="689"/>
      <c r="AI719" s="689"/>
      <c r="AJ719" s="689"/>
      <c r="AK719" s="689"/>
      <c r="AL719" s="689"/>
      <c r="AM719" s="689"/>
      <c r="AN719" s="689"/>
      <c r="AO719" s="689"/>
      <c r="AP719" s="689"/>
      <c r="AQ719" s="689"/>
      <c r="AR719" s="689"/>
      <c r="AS719" s="689"/>
      <c r="AT719" s="689"/>
      <c r="AU719" s="689"/>
      <c r="AV719" s="689"/>
      <c r="AW719" s="689"/>
      <c r="AX719" s="689"/>
      <c r="AY719" s="689"/>
      <c r="AZ719" s="689"/>
      <c r="BA719" s="689"/>
      <c r="BB719" s="689"/>
      <c r="BC719" s="689"/>
      <c r="BD719" s="689"/>
      <c r="BE719" s="689"/>
      <c r="BF719" s="689"/>
      <c r="BG719" s="689"/>
      <c r="BH719" s="689"/>
      <c r="BI719" s="689"/>
      <c r="BJ719" s="689"/>
      <c r="BK719" s="689"/>
      <c r="BL719" s="689"/>
      <c r="BM719" s="689"/>
      <c r="BN719" s="689"/>
      <c r="BO719" s="689"/>
      <c r="BP719" s="689"/>
      <c r="BQ719" s="689"/>
      <c r="BR719" s="689"/>
      <c r="BS719" s="689"/>
      <c r="BT719" s="689"/>
      <c r="BU719" s="689"/>
      <c r="BV719" s="689"/>
      <c r="BW719" s="421"/>
    </row>
    <row r="720" ht="15.0" customHeight="1">
      <c r="A720" s="634"/>
      <c r="B720" s="421" t="str">
        <f>IF(ISTEXT(A720),SUMIF('Production Calendar'!$F$3:$F$171,'Garden Layout (to copy)'!$A720,'Production Calendar'!$G$3:$G$171),"")</f>
        <v/>
      </c>
      <c r="C720" s="656" t="str">
        <f t="shared" si="1"/>
        <v/>
      </c>
      <c r="D720" s="657" t="str">
        <f t="array" ref="D720">IF(ISBLANK(A720),"",XLOOKUP($A720,'Codified Game Plan'!$E$3:$E$477,'Codified Game Plan'!$G$3:$G$477,0))</f>
        <v/>
      </c>
      <c r="E720" s="657" t="str">
        <f>IF(ISBLANK(A720),"",MAXIFS('Codified Game Plan'!$I$3:$I$477,'Codified Game Plan'!$E$3:$E$477,A720))</f>
        <v/>
      </c>
      <c r="F720" s="658" t="str">
        <f t="shared" si="2"/>
        <v>      - </v>
      </c>
      <c r="G720" s="421"/>
      <c r="H720" s="421"/>
      <c r="I720" s="421"/>
      <c r="J720" s="421"/>
      <c r="K720" s="421"/>
      <c r="L720" s="421"/>
      <c r="M720" s="421"/>
      <c r="N720" s="421"/>
      <c r="O720" s="421"/>
      <c r="P720" s="421"/>
      <c r="Q720" s="421"/>
      <c r="R720" s="421"/>
      <c r="S720" s="421"/>
      <c r="T720" s="421"/>
      <c r="U720" s="689"/>
      <c r="V720" s="689"/>
      <c r="W720" s="689"/>
      <c r="X720" s="689"/>
      <c r="Y720" s="689"/>
      <c r="Z720" s="689"/>
      <c r="AA720" s="689"/>
      <c r="AB720" s="689"/>
      <c r="AC720" s="689"/>
      <c r="AD720" s="689"/>
      <c r="AE720" s="689"/>
      <c r="AF720" s="689"/>
      <c r="AG720" s="689"/>
      <c r="AH720" s="689"/>
      <c r="AI720" s="689"/>
      <c r="AJ720" s="689"/>
      <c r="AK720" s="689"/>
      <c r="AL720" s="689"/>
      <c r="AM720" s="689"/>
      <c r="AN720" s="689"/>
      <c r="AO720" s="689"/>
      <c r="AP720" s="689"/>
      <c r="AQ720" s="689"/>
      <c r="AR720" s="689"/>
      <c r="AS720" s="689"/>
      <c r="AT720" s="689"/>
      <c r="AU720" s="689"/>
      <c r="AV720" s="689"/>
      <c r="AW720" s="689"/>
      <c r="AX720" s="689"/>
      <c r="AY720" s="689"/>
      <c r="AZ720" s="689"/>
      <c r="BA720" s="689"/>
      <c r="BB720" s="689"/>
      <c r="BC720" s="689"/>
      <c r="BD720" s="689"/>
      <c r="BE720" s="689"/>
      <c r="BF720" s="689"/>
      <c r="BG720" s="689"/>
      <c r="BH720" s="689"/>
      <c r="BI720" s="689"/>
      <c r="BJ720" s="689"/>
      <c r="BK720" s="689"/>
      <c r="BL720" s="689"/>
      <c r="BM720" s="689"/>
      <c r="BN720" s="689"/>
      <c r="BO720" s="689"/>
      <c r="BP720" s="689"/>
      <c r="BQ720" s="689"/>
      <c r="BR720" s="689"/>
      <c r="BS720" s="689"/>
      <c r="BT720" s="689"/>
      <c r="BU720" s="689"/>
      <c r="BV720" s="689"/>
      <c r="BW720" s="421"/>
    </row>
    <row r="721" ht="15.0" customHeight="1">
      <c r="A721" s="634"/>
      <c r="B721" s="421" t="str">
        <f>IF(ISTEXT(A721),SUMIF('Production Calendar'!$F$3:$F$171,'Garden Layout (to copy)'!$A721,'Production Calendar'!$G$3:$G$171),"")</f>
        <v/>
      </c>
      <c r="C721" s="656" t="str">
        <f t="shared" si="1"/>
        <v/>
      </c>
      <c r="D721" s="657" t="str">
        <f t="array" ref="D721">IF(ISBLANK(A721),"",XLOOKUP($A721,'Codified Game Plan'!$E$3:$E$477,'Codified Game Plan'!$G$3:$G$477,0))</f>
        <v/>
      </c>
      <c r="E721" s="657" t="str">
        <f>IF(ISBLANK(A721),"",MAXIFS('Codified Game Plan'!$I$3:$I$477,'Codified Game Plan'!$E$3:$E$477,A721))</f>
        <v/>
      </c>
      <c r="F721" s="658" t="str">
        <f t="shared" si="2"/>
        <v>      - </v>
      </c>
      <c r="G721" s="421"/>
      <c r="H721" s="421"/>
      <c r="I721" s="421"/>
      <c r="J721" s="421"/>
      <c r="K721" s="421"/>
      <c r="L721" s="421"/>
      <c r="M721" s="421"/>
      <c r="N721" s="421"/>
      <c r="O721" s="421"/>
      <c r="P721" s="421"/>
      <c r="Q721" s="421"/>
      <c r="R721" s="421"/>
      <c r="S721" s="421"/>
      <c r="T721" s="421"/>
      <c r="U721" s="689"/>
      <c r="V721" s="689"/>
      <c r="W721" s="689"/>
      <c r="X721" s="689"/>
      <c r="Y721" s="689"/>
      <c r="Z721" s="689"/>
      <c r="AA721" s="689"/>
      <c r="AB721" s="689"/>
      <c r="AC721" s="689"/>
      <c r="AD721" s="689"/>
      <c r="AE721" s="689"/>
      <c r="AF721" s="689"/>
      <c r="AG721" s="689"/>
      <c r="AH721" s="689"/>
      <c r="AI721" s="689"/>
      <c r="AJ721" s="689"/>
      <c r="AK721" s="689"/>
      <c r="AL721" s="689"/>
      <c r="AM721" s="689"/>
      <c r="AN721" s="689"/>
      <c r="AO721" s="689"/>
      <c r="AP721" s="689"/>
      <c r="AQ721" s="689"/>
      <c r="AR721" s="689"/>
      <c r="AS721" s="689"/>
      <c r="AT721" s="689"/>
      <c r="AU721" s="689"/>
      <c r="AV721" s="689"/>
      <c r="AW721" s="689"/>
      <c r="AX721" s="689"/>
      <c r="AY721" s="689"/>
      <c r="AZ721" s="689"/>
      <c r="BA721" s="689"/>
      <c r="BB721" s="689"/>
      <c r="BC721" s="689"/>
      <c r="BD721" s="689"/>
      <c r="BE721" s="689"/>
      <c r="BF721" s="689"/>
      <c r="BG721" s="689"/>
      <c r="BH721" s="689"/>
      <c r="BI721" s="689"/>
      <c r="BJ721" s="689"/>
      <c r="BK721" s="689"/>
      <c r="BL721" s="689"/>
      <c r="BM721" s="689"/>
      <c r="BN721" s="689"/>
      <c r="BO721" s="689"/>
      <c r="BP721" s="689"/>
      <c r="BQ721" s="689"/>
      <c r="BR721" s="689"/>
      <c r="BS721" s="689"/>
      <c r="BT721" s="689"/>
      <c r="BU721" s="689"/>
      <c r="BV721" s="689"/>
      <c r="BW721" s="421"/>
    </row>
    <row r="722" ht="15.0" customHeight="1">
      <c r="A722" s="634"/>
      <c r="B722" s="421" t="str">
        <f>IF(ISTEXT(A722),SUMIF('Production Calendar'!$F$3:$F$171,'Garden Layout (to copy)'!$A722,'Production Calendar'!$G$3:$G$171),"")</f>
        <v/>
      </c>
      <c r="C722" s="656" t="str">
        <f t="shared" si="1"/>
        <v/>
      </c>
      <c r="D722" s="657" t="str">
        <f t="array" ref="D722">IF(ISBLANK(A722),"",XLOOKUP($A722,'Codified Game Plan'!$E$3:$E$477,'Codified Game Plan'!$G$3:$G$477,0))</f>
        <v/>
      </c>
      <c r="E722" s="657" t="str">
        <f>IF(ISBLANK(A722),"",MAXIFS('Codified Game Plan'!$I$3:$I$477,'Codified Game Plan'!$E$3:$E$477,A722))</f>
        <v/>
      </c>
      <c r="F722" s="658" t="str">
        <f t="shared" si="2"/>
        <v>      - </v>
      </c>
      <c r="G722" s="421"/>
      <c r="H722" s="421"/>
      <c r="I722" s="421"/>
      <c r="J722" s="421"/>
      <c r="K722" s="421"/>
      <c r="L722" s="421"/>
      <c r="M722" s="421"/>
      <c r="N722" s="421"/>
      <c r="O722" s="421"/>
      <c r="P722" s="421"/>
      <c r="Q722" s="421"/>
      <c r="R722" s="421"/>
      <c r="S722" s="421"/>
      <c r="T722" s="421"/>
      <c r="U722" s="689"/>
      <c r="V722" s="689"/>
      <c r="W722" s="689"/>
      <c r="X722" s="689"/>
      <c r="Y722" s="689"/>
      <c r="Z722" s="689"/>
      <c r="AA722" s="689"/>
      <c r="AB722" s="689"/>
      <c r="AC722" s="689"/>
      <c r="AD722" s="689"/>
      <c r="AE722" s="689"/>
      <c r="AF722" s="689"/>
      <c r="AG722" s="689"/>
      <c r="AH722" s="689"/>
      <c r="AI722" s="689"/>
      <c r="AJ722" s="689"/>
      <c r="AK722" s="689"/>
      <c r="AL722" s="689"/>
      <c r="AM722" s="689"/>
      <c r="AN722" s="689"/>
      <c r="AO722" s="689"/>
      <c r="AP722" s="689"/>
      <c r="AQ722" s="689"/>
      <c r="AR722" s="689"/>
      <c r="AS722" s="689"/>
      <c r="AT722" s="689"/>
      <c r="AU722" s="689"/>
      <c r="AV722" s="689"/>
      <c r="AW722" s="689"/>
      <c r="AX722" s="689"/>
      <c r="AY722" s="689"/>
      <c r="AZ722" s="689"/>
      <c r="BA722" s="689"/>
      <c r="BB722" s="689"/>
      <c r="BC722" s="689"/>
      <c r="BD722" s="689"/>
      <c r="BE722" s="689"/>
      <c r="BF722" s="689"/>
      <c r="BG722" s="689"/>
      <c r="BH722" s="689"/>
      <c r="BI722" s="689"/>
      <c r="BJ722" s="689"/>
      <c r="BK722" s="689"/>
      <c r="BL722" s="689"/>
      <c r="BM722" s="689"/>
      <c r="BN722" s="689"/>
      <c r="BO722" s="689"/>
      <c r="BP722" s="689"/>
      <c r="BQ722" s="689"/>
      <c r="BR722" s="689"/>
      <c r="BS722" s="689"/>
      <c r="BT722" s="689"/>
      <c r="BU722" s="689"/>
      <c r="BV722" s="689"/>
      <c r="BW722" s="421"/>
    </row>
    <row r="723" ht="15.0" customHeight="1">
      <c r="A723" s="634"/>
      <c r="B723" s="421" t="str">
        <f>IF(ISTEXT(A723),SUMIF('Production Calendar'!$F$3:$F$171,'Garden Layout (to copy)'!$A723,'Production Calendar'!$G$3:$G$171),"")</f>
        <v/>
      </c>
      <c r="C723" s="656" t="str">
        <f t="shared" si="1"/>
        <v/>
      </c>
      <c r="D723" s="657" t="str">
        <f t="array" ref="D723">IF(ISBLANK(A723),"",XLOOKUP($A723,'Codified Game Plan'!$E$3:$E$477,'Codified Game Plan'!$G$3:$G$477,0))</f>
        <v/>
      </c>
      <c r="E723" s="657" t="str">
        <f>IF(ISBLANK(A723),"",MAXIFS('Codified Game Plan'!$I$3:$I$477,'Codified Game Plan'!$E$3:$E$477,A723))</f>
        <v/>
      </c>
      <c r="F723" s="658" t="str">
        <f t="shared" si="2"/>
        <v>      - </v>
      </c>
      <c r="G723" s="421"/>
      <c r="H723" s="421"/>
      <c r="I723" s="421"/>
      <c r="J723" s="421"/>
      <c r="K723" s="421"/>
      <c r="L723" s="421"/>
      <c r="M723" s="421"/>
      <c r="N723" s="421"/>
      <c r="O723" s="421"/>
      <c r="P723" s="421"/>
      <c r="Q723" s="421"/>
      <c r="R723" s="421"/>
      <c r="S723" s="421"/>
      <c r="T723" s="421"/>
      <c r="U723" s="689"/>
      <c r="V723" s="689"/>
      <c r="W723" s="689"/>
      <c r="X723" s="689"/>
      <c r="Y723" s="689"/>
      <c r="Z723" s="689"/>
      <c r="AA723" s="689"/>
      <c r="AB723" s="689"/>
      <c r="AC723" s="689"/>
      <c r="AD723" s="689"/>
      <c r="AE723" s="689"/>
      <c r="AF723" s="689"/>
      <c r="AG723" s="689"/>
      <c r="AH723" s="689"/>
      <c r="AI723" s="689"/>
      <c r="AJ723" s="689"/>
      <c r="AK723" s="689"/>
      <c r="AL723" s="689"/>
      <c r="AM723" s="689"/>
      <c r="AN723" s="689"/>
      <c r="AO723" s="689"/>
      <c r="AP723" s="689"/>
      <c r="AQ723" s="689"/>
      <c r="AR723" s="689"/>
      <c r="AS723" s="689"/>
      <c r="AT723" s="689"/>
      <c r="AU723" s="689"/>
      <c r="AV723" s="689"/>
      <c r="AW723" s="689"/>
      <c r="AX723" s="689"/>
      <c r="AY723" s="689"/>
      <c r="AZ723" s="689"/>
      <c r="BA723" s="689"/>
      <c r="BB723" s="689"/>
      <c r="BC723" s="689"/>
      <c r="BD723" s="689"/>
      <c r="BE723" s="689"/>
      <c r="BF723" s="689"/>
      <c r="BG723" s="689"/>
      <c r="BH723" s="689"/>
      <c r="BI723" s="689"/>
      <c r="BJ723" s="689"/>
      <c r="BK723" s="689"/>
      <c r="BL723" s="689"/>
      <c r="BM723" s="689"/>
      <c r="BN723" s="689"/>
      <c r="BO723" s="689"/>
      <c r="BP723" s="689"/>
      <c r="BQ723" s="689"/>
      <c r="BR723" s="689"/>
      <c r="BS723" s="689"/>
      <c r="BT723" s="689"/>
      <c r="BU723" s="689"/>
      <c r="BV723" s="689"/>
      <c r="BW723" s="421"/>
    </row>
    <row r="724" ht="15.0" customHeight="1">
      <c r="A724" s="634"/>
      <c r="B724" s="421" t="str">
        <f>IF(ISTEXT(A724),SUMIF('Production Calendar'!$F$3:$F$171,'Garden Layout (to copy)'!$A724,'Production Calendar'!$G$3:$G$171),"")</f>
        <v/>
      </c>
      <c r="C724" s="656" t="str">
        <f t="shared" si="1"/>
        <v/>
      </c>
      <c r="D724" s="657" t="str">
        <f t="array" ref="D724">IF(ISBLANK(A724),"",XLOOKUP($A724,'Codified Game Plan'!$E$3:$E$477,'Codified Game Plan'!$G$3:$G$477,0))</f>
        <v/>
      </c>
      <c r="E724" s="657" t="str">
        <f>IF(ISBLANK(A724),"",MAXIFS('Codified Game Plan'!$I$3:$I$477,'Codified Game Plan'!$E$3:$E$477,A724))</f>
        <v/>
      </c>
      <c r="F724" s="658" t="str">
        <f t="shared" si="2"/>
        <v>      - </v>
      </c>
      <c r="G724" s="421"/>
      <c r="H724" s="421"/>
      <c r="I724" s="421"/>
      <c r="J724" s="421"/>
      <c r="K724" s="421"/>
      <c r="L724" s="421"/>
      <c r="M724" s="421"/>
      <c r="N724" s="421"/>
      <c r="O724" s="421"/>
      <c r="P724" s="421"/>
      <c r="Q724" s="421"/>
      <c r="R724" s="421"/>
      <c r="S724" s="421"/>
      <c r="T724" s="421"/>
      <c r="U724" s="689"/>
      <c r="V724" s="689"/>
      <c r="W724" s="689"/>
      <c r="X724" s="689"/>
      <c r="Y724" s="689"/>
      <c r="Z724" s="689"/>
      <c r="AA724" s="689"/>
      <c r="AB724" s="689"/>
      <c r="AC724" s="689"/>
      <c r="AD724" s="689"/>
      <c r="AE724" s="689"/>
      <c r="AF724" s="689"/>
      <c r="AG724" s="689"/>
      <c r="AH724" s="689"/>
      <c r="AI724" s="689"/>
      <c r="AJ724" s="689"/>
      <c r="AK724" s="689"/>
      <c r="AL724" s="689"/>
      <c r="AM724" s="689"/>
      <c r="AN724" s="689"/>
      <c r="AO724" s="689"/>
      <c r="AP724" s="689"/>
      <c r="AQ724" s="689"/>
      <c r="AR724" s="689"/>
      <c r="AS724" s="689"/>
      <c r="AT724" s="689"/>
      <c r="AU724" s="689"/>
      <c r="AV724" s="689"/>
      <c r="AW724" s="689"/>
      <c r="AX724" s="689"/>
      <c r="AY724" s="689"/>
      <c r="AZ724" s="689"/>
      <c r="BA724" s="689"/>
      <c r="BB724" s="689"/>
      <c r="BC724" s="689"/>
      <c r="BD724" s="689"/>
      <c r="BE724" s="689"/>
      <c r="BF724" s="689"/>
      <c r="BG724" s="689"/>
      <c r="BH724" s="689"/>
      <c r="BI724" s="689"/>
      <c r="BJ724" s="689"/>
      <c r="BK724" s="689"/>
      <c r="BL724" s="689"/>
      <c r="BM724" s="689"/>
      <c r="BN724" s="689"/>
      <c r="BO724" s="689"/>
      <c r="BP724" s="689"/>
      <c r="BQ724" s="689"/>
      <c r="BR724" s="689"/>
      <c r="BS724" s="689"/>
      <c r="BT724" s="689"/>
      <c r="BU724" s="689"/>
      <c r="BV724" s="689"/>
      <c r="BW724" s="421"/>
    </row>
    <row r="725" ht="15.0" customHeight="1">
      <c r="A725" s="634"/>
      <c r="B725" s="421" t="str">
        <f>IF(ISTEXT(A725),SUMIF('Production Calendar'!$F$3:$F$171,'Garden Layout (to copy)'!$A725,'Production Calendar'!$G$3:$G$171),"")</f>
        <v/>
      </c>
      <c r="C725" s="656" t="str">
        <f t="shared" si="1"/>
        <v/>
      </c>
      <c r="D725" s="657" t="str">
        <f t="array" ref="D725">IF(ISBLANK(A725),"",XLOOKUP($A725,'Codified Game Plan'!$E$3:$E$477,'Codified Game Plan'!$G$3:$G$477,0))</f>
        <v/>
      </c>
      <c r="E725" s="657" t="str">
        <f>IF(ISBLANK(A725),"",MAXIFS('Codified Game Plan'!$I$3:$I$477,'Codified Game Plan'!$E$3:$E$477,A725))</f>
        <v/>
      </c>
      <c r="F725" s="658" t="str">
        <f t="shared" si="2"/>
        <v>      - </v>
      </c>
      <c r="G725" s="421"/>
      <c r="H725" s="421"/>
      <c r="I725" s="421"/>
      <c r="J725" s="421"/>
      <c r="K725" s="421"/>
      <c r="L725" s="421"/>
      <c r="M725" s="421"/>
      <c r="N725" s="421"/>
      <c r="O725" s="421"/>
      <c r="P725" s="421"/>
      <c r="Q725" s="421"/>
      <c r="R725" s="421"/>
      <c r="S725" s="421"/>
      <c r="T725" s="421"/>
      <c r="U725" s="689"/>
      <c r="V725" s="689"/>
      <c r="W725" s="689"/>
      <c r="X725" s="689"/>
      <c r="Y725" s="689"/>
      <c r="Z725" s="689"/>
      <c r="AA725" s="689"/>
      <c r="AB725" s="689"/>
      <c r="AC725" s="689"/>
      <c r="AD725" s="689"/>
      <c r="AE725" s="689"/>
      <c r="AF725" s="689"/>
      <c r="AG725" s="689"/>
      <c r="AH725" s="689"/>
      <c r="AI725" s="689"/>
      <c r="AJ725" s="689"/>
      <c r="AK725" s="689"/>
      <c r="AL725" s="689"/>
      <c r="AM725" s="689"/>
      <c r="AN725" s="689"/>
      <c r="AO725" s="689"/>
      <c r="AP725" s="689"/>
      <c r="AQ725" s="689"/>
      <c r="AR725" s="689"/>
      <c r="AS725" s="689"/>
      <c r="AT725" s="689"/>
      <c r="AU725" s="689"/>
      <c r="AV725" s="689"/>
      <c r="AW725" s="689"/>
      <c r="AX725" s="689"/>
      <c r="AY725" s="689"/>
      <c r="AZ725" s="689"/>
      <c r="BA725" s="689"/>
      <c r="BB725" s="689"/>
      <c r="BC725" s="689"/>
      <c r="BD725" s="689"/>
      <c r="BE725" s="689"/>
      <c r="BF725" s="689"/>
      <c r="BG725" s="689"/>
      <c r="BH725" s="689"/>
      <c r="BI725" s="689"/>
      <c r="BJ725" s="689"/>
      <c r="BK725" s="689"/>
      <c r="BL725" s="689"/>
      <c r="BM725" s="689"/>
      <c r="BN725" s="689"/>
      <c r="BO725" s="689"/>
      <c r="BP725" s="689"/>
      <c r="BQ725" s="689"/>
      <c r="BR725" s="689"/>
      <c r="BS725" s="689"/>
      <c r="BT725" s="689"/>
      <c r="BU725" s="689"/>
      <c r="BV725" s="689"/>
      <c r="BW725" s="421"/>
    </row>
    <row r="726" ht="15.0" customHeight="1">
      <c r="A726" s="634"/>
      <c r="B726" s="421" t="str">
        <f>IF(ISTEXT(A726),SUMIF('Production Calendar'!$F$3:$F$171,'Garden Layout (to copy)'!$A726,'Production Calendar'!$G$3:$G$171),"")</f>
        <v/>
      </c>
      <c r="C726" s="656" t="str">
        <f t="shared" si="1"/>
        <v/>
      </c>
      <c r="D726" s="657" t="str">
        <f t="array" ref="D726">IF(ISBLANK(A726),"",XLOOKUP($A726,'Codified Game Plan'!$E$3:$E$477,'Codified Game Plan'!$G$3:$G$477,0))</f>
        <v/>
      </c>
      <c r="E726" s="657" t="str">
        <f>IF(ISBLANK(A726),"",MAXIFS('Codified Game Plan'!$I$3:$I$477,'Codified Game Plan'!$E$3:$E$477,A726))</f>
        <v/>
      </c>
      <c r="F726" s="658" t="str">
        <f t="shared" si="2"/>
        <v>      - </v>
      </c>
      <c r="G726" s="421"/>
      <c r="H726" s="421"/>
      <c r="I726" s="421"/>
      <c r="J726" s="421"/>
      <c r="K726" s="421"/>
      <c r="L726" s="421"/>
      <c r="M726" s="421"/>
      <c r="N726" s="421"/>
      <c r="O726" s="421"/>
      <c r="P726" s="421"/>
      <c r="Q726" s="421"/>
      <c r="R726" s="421"/>
      <c r="S726" s="421"/>
      <c r="T726" s="421"/>
      <c r="U726" s="689"/>
      <c r="V726" s="689"/>
      <c r="W726" s="689"/>
      <c r="X726" s="689"/>
      <c r="Y726" s="689"/>
      <c r="Z726" s="689"/>
      <c r="AA726" s="689"/>
      <c r="AB726" s="689"/>
      <c r="AC726" s="689"/>
      <c r="AD726" s="689"/>
      <c r="AE726" s="689"/>
      <c r="AF726" s="689"/>
      <c r="AG726" s="689"/>
      <c r="AH726" s="689"/>
      <c r="AI726" s="689"/>
      <c r="AJ726" s="689"/>
      <c r="AK726" s="689"/>
      <c r="AL726" s="689"/>
      <c r="AM726" s="689"/>
      <c r="AN726" s="689"/>
      <c r="AO726" s="689"/>
      <c r="AP726" s="689"/>
      <c r="AQ726" s="689"/>
      <c r="AR726" s="689"/>
      <c r="AS726" s="689"/>
      <c r="AT726" s="689"/>
      <c r="AU726" s="689"/>
      <c r="AV726" s="689"/>
      <c r="AW726" s="689"/>
      <c r="AX726" s="689"/>
      <c r="AY726" s="689"/>
      <c r="AZ726" s="689"/>
      <c r="BA726" s="689"/>
      <c r="BB726" s="689"/>
      <c r="BC726" s="689"/>
      <c r="BD726" s="689"/>
      <c r="BE726" s="689"/>
      <c r="BF726" s="689"/>
      <c r="BG726" s="689"/>
      <c r="BH726" s="689"/>
      <c r="BI726" s="689"/>
      <c r="BJ726" s="689"/>
      <c r="BK726" s="689"/>
      <c r="BL726" s="689"/>
      <c r="BM726" s="689"/>
      <c r="BN726" s="689"/>
      <c r="BO726" s="689"/>
      <c r="BP726" s="689"/>
      <c r="BQ726" s="689"/>
      <c r="BR726" s="689"/>
      <c r="BS726" s="689"/>
      <c r="BT726" s="689"/>
      <c r="BU726" s="689"/>
      <c r="BV726" s="689"/>
      <c r="BW726" s="421"/>
    </row>
    <row r="727" ht="15.0" customHeight="1">
      <c r="A727" s="634"/>
      <c r="B727" s="421" t="str">
        <f>IF(ISTEXT(A727),SUMIF('Production Calendar'!$F$3:$F$171,'Garden Layout (to copy)'!$A727,'Production Calendar'!$G$3:$G$171),"")</f>
        <v/>
      </c>
      <c r="C727" s="656" t="str">
        <f t="shared" si="1"/>
        <v/>
      </c>
      <c r="D727" s="657" t="str">
        <f t="array" ref="D727">IF(ISBLANK(A727),"",XLOOKUP($A727,'Codified Game Plan'!$E$3:$E$477,'Codified Game Plan'!$G$3:$G$477,0))</f>
        <v/>
      </c>
      <c r="E727" s="657" t="str">
        <f>IF(ISBLANK(A727),"",MAXIFS('Codified Game Plan'!$I$3:$I$477,'Codified Game Plan'!$E$3:$E$477,A727))</f>
        <v/>
      </c>
      <c r="F727" s="658" t="str">
        <f t="shared" si="2"/>
        <v>      - </v>
      </c>
      <c r="G727" s="421"/>
      <c r="H727" s="421"/>
      <c r="I727" s="421"/>
      <c r="J727" s="421"/>
      <c r="K727" s="421"/>
      <c r="L727" s="421"/>
      <c r="M727" s="421"/>
      <c r="N727" s="421"/>
      <c r="O727" s="421"/>
      <c r="P727" s="421"/>
      <c r="Q727" s="421"/>
      <c r="R727" s="421"/>
      <c r="S727" s="421"/>
      <c r="T727" s="421"/>
      <c r="U727" s="689"/>
      <c r="V727" s="689"/>
      <c r="W727" s="689"/>
      <c r="X727" s="689"/>
      <c r="Y727" s="689"/>
      <c r="Z727" s="689"/>
      <c r="AA727" s="689"/>
      <c r="AB727" s="689"/>
      <c r="AC727" s="689"/>
      <c r="AD727" s="689"/>
      <c r="AE727" s="689"/>
      <c r="AF727" s="689"/>
      <c r="AG727" s="689"/>
      <c r="AH727" s="689"/>
      <c r="AI727" s="689"/>
      <c r="AJ727" s="689"/>
      <c r="AK727" s="689"/>
      <c r="AL727" s="689"/>
      <c r="AM727" s="689"/>
      <c r="AN727" s="689"/>
      <c r="AO727" s="689"/>
      <c r="AP727" s="689"/>
      <c r="AQ727" s="689"/>
      <c r="AR727" s="689"/>
      <c r="AS727" s="689"/>
      <c r="AT727" s="689"/>
      <c r="AU727" s="689"/>
      <c r="AV727" s="689"/>
      <c r="AW727" s="689"/>
      <c r="AX727" s="689"/>
      <c r="AY727" s="689"/>
      <c r="AZ727" s="689"/>
      <c r="BA727" s="689"/>
      <c r="BB727" s="689"/>
      <c r="BC727" s="689"/>
      <c r="BD727" s="689"/>
      <c r="BE727" s="689"/>
      <c r="BF727" s="689"/>
      <c r="BG727" s="689"/>
      <c r="BH727" s="689"/>
      <c r="BI727" s="689"/>
      <c r="BJ727" s="689"/>
      <c r="BK727" s="689"/>
      <c r="BL727" s="689"/>
      <c r="BM727" s="689"/>
      <c r="BN727" s="689"/>
      <c r="BO727" s="689"/>
      <c r="BP727" s="689"/>
      <c r="BQ727" s="689"/>
      <c r="BR727" s="689"/>
      <c r="BS727" s="689"/>
      <c r="BT727" s="689"/>
      <c r="BU727" s="689"/>
      <c r="BV727" s="689"/>
      <c r="BW727" s="421"/>
    </row>
    <row r="728" ht="15.0" customHeight="1">
      <c r="A728" s="634"/>
      <c r="B728" s="421" t="str">
        <f>IF(ISTEXT(A728),SUMIF('Production Calendar'!$F$3:$F$171,'Garden Layout (to copy)'!$A728,'Production Calendar'!$G$3:$G$171),"")</f>
        <v/>
      </c>
      <c r="C728" s="656" t="str">
        <f t="shared" si="1"/>
        <v/>
      </c>
      <c r="D728" s="657" t="str">
        <f t="array" ref="D728">IF(ISBLANK(A728),"",XLOOKUP($A728,'Codified Game Plan'!$E$3:$E$477,'Codified Game Plan'!$G$3:$G$477,0))</f>
        <v/>
      </c>
      <c r="E728" s="657" t="str">
        <f>IF(ISBLANK(A728),"",MAXIFS('Codified Game Plan'!$I$3:$I$477,'Codified Game Plan'!$E$3:$E$477,A728))</f>
        <v/>
      </c>
      <c r="F728" s="658" t="str">
        <f t="shared" si="2"/>
        <v>      - </v>
      </c>
      <c r="G728" s="421"/>
      <c r="H728" s="421"/>
      <c r="I728" s="421"/>
      <c r="J728" s="421"/>
      <c r="K728" s="421"/>
      <c r="L728" s="421"/>
      <c r="M728" s="421"/>
      <c r="N728" s="421"/>
      <c r="O728" s="421"/>
      <c r="P728" s="421"/>
      <c r="Q728" s="421"/>
      <c r="R728" s="421"/>
      <c r="S728" s="421"/>
      <c r="T728" s="421"/>
      <c r="U728" s="689"/>
      <c r="V728" s="689"/>
      <c r="W728" s="689"/>
      <c r="X728" s="689"/>
      <c r="Y728" s="689"/>
      <c r="Z728" s="689"/>
      <c r="AA728" s="689"/>
      <c r="AB728" s="689"/>
      <c r="AC728" s="689"/>
      <c r="AD728" s="689"/>
      <c r="AE728" s="689"/>
      <c r="AF728" s="689"/>
      <c r="AG728" s="689"/>
      <c r="AH728" s="689"/>
      <c r="AI728" s="689"/>
      <c r="AJ728" s="689"/>
      <c r="AK728" s="689"/>
      <c r="AL728" s="689"/>
      <c r="AM728" s="689"/>
      <c r="AN728" s="689"/>
      <c r="AO728" s="689"/>
      <c r="AP728" s="689"/>
      <c r="AQ728" s="689"/>
      <c r="AR728" s="689"/>
      <c r="AS728" s="689"/>
      <c r="AT728" s="689"/>
      <c r="AU728" s="689"/>
      <c r="AV728" s="689"/>
      <c r="AW728" s="689"/>
      <c r="AX728" s="689"/>
      <c r="AY728" s="689"/>
      <c r="AZ728" s="689"/>
      <c r="BA728" s="689"/>
      <c r="BB728" s="689"/>
      <c r="BC728" s="689"/>
      <c r="BD728" s="689"/>
      <c r="BE728" s="689"/>
      <c r="BF728" s="689"/>
      <c r="BG728" s="689"/>
      <c r="BH728" s="689"/>
      <c r="BI728" s="689"/>
      <c r="BJ728" s="689"/>
      <c r="BK728" s="689"/>
      <c r="BL728" s="689"/>
      <c r="BM728" s="689"/>
      <c r="BN728" s="689"/>
      <c r="BO728" s="689"/>
      <c r="BP728" s="689"/>
      <c r="BQ728" s="689"/>
      <c r="BR728" s="689"/>
      <c r="BS728" s="689"/>
      <c r="BT728" s="689"/>
      <c r="BU728" s="689"/>
      <c r="BV728" s="689"/>
      <c r="BW728" s="421"/>
    </row>
    <row r="729" ht="15.0" customHeight="1">
      <c r="A729" s="634"/>
      <c r="B729" s="421" t="str">
        <f>IF(ISTEXT(A729),SUMIF('Production Calendar'!$F$3:$F$171,'Garden Layout (to copy)'!$A729,'Production Calendar'!$G$3:$G$171),"")</f>
        <v/>
      </c>
      <c r="C729" s="656" t="str">
        <f t="shared" si="1"/>
        <v/>
      </c>
      <c r="D729" s="657" t="str">
        <f t="array" ref="D729">IF(ISBLANK(A729),"",XLOOKUP($A729,'Codified Game Plan'!$E$3:$E$477,'Codified Game Plan'!$G$3:$G$477,0))</f>
        <v/>
      </c>
      <c r="E729" s="657" t="str">
        <f>IF(ISBLANK(A729),"",MAXIFS('Codified Game Plan'!$I$3:$I$477,'Codified Game Plan'!$E$3:$E$477,A729))</f>
        <v/>
      </c>
      <c r="F729" s="658" t="str">
        <f t="shared" si="2"/>
        <v>      - </v>
      </c>
      <c r="G729" s="421"/>
      <c r="H729" s="421"/>
      <c r="I729" s="421"/>
      <c r="J729" s="421"/>
      <c r="K729" s="421"/>
      <c r="L729" s="421"/>
      <c r="M729" s="421"/>
      <c r="N729" s="421"/>
      <c r="O729" s="421"/>
      <c r="P729" s="421"/>
      <c r="Q729" s="421"/>
      <c r="R729" s="421"/>
      <c r="S729" s="421"/>
      <c r="T729" s="421"/>
      <c r="U729" s="689"/>
      <c r="V729" s="689"/>
      <c r="W729" s="689"/>
      <c r="X729" s="689"/>
      <c r="Y729" s="689"/>
      <c r="Z729" s="689"/>
      <c r="AA729" s="689"/>
      <c r="AB729" s="689"/>
      <c r="AC729" s="689"/>
      <c r="AD729" s="689"/>
      <c r="AE729" s="689"/>
      <c r="AF729" s="689"/>
      <c r="AG729" s="689"/>
      <c r="AH729" s="689"/>
      <c r="AI729" s="689"/>
      <c r="AJ729" s="689"/>
      <c r="AK729" s="689"/>
      <c r="AL729" s="689"/>
      <c r="AM729" s="689"/>
      <c r="AN729" s="689"/>
      <c r="AO729" s="689"/>
      <c r="AP729" s="689"/>
      <c r="AQ729" s="689"/>
      <c r="AR729" s="689"/>
      <c r="AS729" s="689"/>
      <c r="AT729" s="689"/>
      <c r="AU729" s="689"/>
      <c r="AV729" s="689"/>
      <c r="AW729" s="689"/>
      <c r="AX729" s="689"/>
      <c r="AY729" s="689"/>
      <c r="AZ729" s="689"/>
      <c r="BA729" s="689"/>
      <c r="BB729" s="689"/>
      <c r="BC729" s="689"/>
      <c r="BD729" s="689"/>
      <c r="BE729" s="689"/>
      <c r="BF729" s="689"/>
      <c r="BG729" s="689"/>
      <c r="BH729" s="689"/>
      <c r="BI729" s="689"/>
      <c r="BJ729" s="689"/>
      <c r="BK729" s="689"/>
      <c r="BL729" s="689"/>
      <c r="BM729" s="689"/>
      <c r="BN729" s="689"/>
      <c r="BO729" s="689"/>
      <c r="BP729" s="689"/>
      <c r="BQ729" s="689"/>
      <c r="BR729" s="689"/>
      <c r="BS729" s="689"/>
      <c r="BT729" s="689"/>
      <c r="BU729" s="689"/>
      <c r="BV729" s="689"/>
      <c r="BW729" s="421"/>
    </row>
    <row r="730" ht="15.0" customHeight="1">
      <c r="A730" s="634"/>
      <c r="B730" s="421" t="str">
        <f>IF(ISTEXT(A730),SUMIF('Production Calendar'!$F$3:$F$171,'Garden Layout (to copy)'!$A730,'Production Calendar'!$G$3:$G$171),"")</f>
        <v/>
      </c>
      <c r="C730" s="656" t="str">
        <f t="shared" si="1"/>
        <v/>
      </c>
      <c r="D730" s="657" t="str">
        <f t="array" ref="D730">IF(ISBLANK(A730),"",XLOOKUP($A730,'Codified Game Plan'!$E$3:$E$477,'Codified Game Plan'!$G$3:$G$477,0))</f>
        <v/>
      </c>
      <c r="E730" s="657" t="str">
        <f>IF(ISBLANK(A730),"",MAXIFS('Codified Game Plan'!$I$3:$I$477,'Codified Game Plan'!$E$3:$E$477,A730))</f>
        <v/>
      </c>
      <c r="F730" s="658" t="str">
        <f t="shared" si="2"/>
        <v>      - </v>
      </c>
      <c r="G730" s="421"/>
      <c r="H730" s="421"/>
      <c r="I730" s="421"/>
      <c r="J730" s="421"/>
      <c r="K730" s="421"/>
      <c r="L730" s="421"/>
      <c r="M730" s="421"/>
      <c r="N730" s="421"/>
      <c r="O730" s="421"/>
      <c r="P730" s="421"/>
      <c r="Q730" s="421"/>
      <c r="R730" s="421"/>
      <c r="S730" s="421"/>
      <c r="T730" s="421"/>
      <c r="U730" s="689"/>
      <c r="V730" s="689"/>
      <c r="W730" s="689"/>
      <c r="X730" s="689"/>
      <c r="Y730" s="689"/>
      <c r="Z730" s="689"/>
      <c r="AA730" s="689"/>
      <c r="AB730" s="689"/>
      <c r="AC730" s="689"/>
      <c r="AD730" s="689"/>
      <c r="AE730" s="689"/>
      <c r="AF730" s="689"/>
      <c r="AG730" s="689"/>
      <c r="AH730" s="689"/>
      <c r="AI730" s="689"/>
      <c r="AJ730" s="689"/>
      <c r="AK730" s="689"/>
      <c r="AL730" s="689"/>
      <c r="AM730" s="689"/>
      <c r="AN730" s="689"/>
      <c r="AO730" s="689"/>
      <c r="AP730" s="689"/>
      <c r="AQ730" s="689"/>
      <c r="AR730" s="689"/>
      <c r="AS730" s="689"/>
      <c r="AT730" s="689"/>
      <c r="AU730" s="689"/>
      <c r="AV730" s="689"/>
      <c r="AW730" s="689"/>
      <c r="AX730" s="689"/>
      <c r="AY730" s="689"/>
      <c r="AZ730" s="689"/>
      <c r="BA730" s="689"/>
      <c r="BB730" s="689"/>
      <c r="BC730" s="689"/>
      <c r="BD730" s="689"/>
      <c r="BE730" s="689"/>
      <c r="BF730" s="689"/>
      <c r="BG730" s="689"/>
      <c r="BH730" s="689"/>
      <c r="BI730" s="689"/>
      <c r="BJ730" s="689"/>
      <c r="BK730" s="689"/>
      <c r="BL730" s="689"/>
      <c r="BM730" s="689"/>
      <c r="BN730" s="689"/>
      <c r="BO730" s="689"/>
      <c r="BP730" s="689"/>
      <c r="BQ730" s="689"/>
      <c r="BR730" s="689"/>
      <c r="BS730" s="689"/>
      <c r="BT730" s="689"/>
      <c r="BU730" s="689"/>
      <c r="BV730" s="689"/>
      <c r="BW730" s="421"/>
    </row>
    <row r="731" ht="15.0" customHeight="1">
      <c r="A731" s="634"/>
      <c r="B731" s="421" t="str">
        <f>IF(ISTEXT(A731),SUMIF('Production Calendar'!$F$3:$F$171,'Garden Layout (to copy)'!$A731,'Production Calendar'!$G$3:$G$171),"")</f>
        <v/>
      </c>
      <c r="C731" s="656" t="str">
        <f t="shared" si="1"/>
        <v/>
      </c>
      <c r="D731" s="657" t="str">
        <f t="array" ref="D731">IF(ISBLANK(A731),"",XLOOKUP($A731,'Codified Game Plan'!$E$3:$E$477,'Codified Game Plan'!$G$3:$G$477,0))</f>
        <v/>
      </c>
      <c r="E731" s="657" t="str">
        <f>IF(ISBLANK(A731),"",MAXIFS('Codified Game Plan'!$I$3:$I$477,'Codified Game Plan'!$E$3:$E$477,A731))</f>
        <v/>
      </c>
      <c r="F731" s="658" t="str">
        <f t="shared" si="2"/>
        <v>      - </v>
      </c>
      <c r="G731" s="421"/>
      <c r="H731" s="421"/>
      <c r="I731" s="421"/>
      <c r="J731" s="421"/>
      <c r="K731" s="421"/>
      <c r="L731" s="421"/>
      <c r="M731" s="421"/>
      <c r="N731" s="421"/>
      <c r="O731" s="421"/>
      <c r="P731" s="421"/>
      <c r="Q731" s="421"/>
      <c r="R731" s="421"/>
      <c r="S731" s="421"/>
      <c r="T731" s="421"/>
      <c r="U731" s="689"/>
      <c r="V731" s="689"/>
      <c r="W731" s="689"/>
      <c r="X731" s="689"/>
      <c r="Y731" s="689"/>
      <c r="Z731" s="689"/>
      <c r="AA731" s="689"/>
      <c r="AB731" s="689"/>
      <c r="AC731" s="689"/>
      <c r="AD731" s="689"/>
      <c r="AE731" s="689"/>
      <c r="AF731" s="689"/>
      <c r="AG731" s="689"/>
      <c r="AH731" s="689"/>
      <c r="AI731" s="689"/>
      <c r="AJ731" s="689"/>
      <c r="AK731" s="689"/>
      <c r="AL731" s="689"/>
      <c r="AM731" s="689"/>
      <c r="AN731" s="689"/>
      <c r="AO731" s="689"/>
      <c r="AP731" s="689"/>
      <c r="AQ731" s="689"/>
      <c r="AR731" s="689"/>
      <c r="AS731" s="689"/>
      <c r="AT731" s="689"/>
      <c r="AU731" s="689"/>
      <c r="AV731" s="689"/>
      <c r="AW731" s="689"/>
      <c r="AX731" s="689"/>
      <c r="AY731" s="689"/>
      <c r="AZ731" s="689"/>
      <c r="BA731" s="689"/>
      <c r="BB731" s="689"/>
      <c r="BC731" s="689"/>
      <c r="BD731" s="689"/>
      <c r="BE731" s="689"/>
      <c r="BF731" s="689"/>
      <c r="BG731" s="689"/>
      <c r="BH731" s="689"/>
      <c r="BI731" s="689"/>
      <c r="BJ731" s="689"/>
      <c r="BK731" s="689"/>
      <c r="BL731" s="689"/>
      <c r="BM731" s="689"/>
      <c r="BN731" s="689"/>
      <c r="BO731" s="689"/>
      <c r="BP731" s="689"/>
      <c r="BQ731" s="689"/>
      <c r="BR731" s="689"/>
      <c r="BS731" s="689"/>
      <c r="BT731" s="689"/>
      <c r="BU731" s="689"/>
      <c r="BV731" s="689"/>
      <c r="BW731" s="421"/>
    </row>
    <row r="732" ht="15.0" customHeight="1">
      <c r="A732" s="634"/>
      <c r="B732" s="421" t="str">
        <f>IF(ISTEXT(A732),SUMIF('Production Calendar'!$F$3:$F$171,'Garden Layout (to copy)'!$A732,'Production Calendar'!$G$3:$G$171),"")</f>
        <v/>
      </c>
      <c r="C732" s="656" t="str">
        <f t="shared" si="1"/>
        <v/>
      </c>
      <c r="D732" s="657" t="str">
        <f t="array" ref="D732">IF(ISBLANK(A732),"",XLOOKUP($A732,'Codified Game Plan'!$E$3:$E$477,'Codified Game Plan'!$G$3:$G$477,0))</f>
        <v/>
      </c>
      <c r="E732" s="657" t="str">
        <f>IF(ISBLANK(A732),"",MAXIFS('Codified Game Plan'!$I$3:$I$477,'Codified Game Plan'!$E$3:$E$477,A732))</f>
        <v/>
      </c>
      <c r="F732" s="658" t="str">
        <f t="shared" si="2"/>
        <v>      - </v>
      </c>
      <c r="G732" s="421"/>
      <c r="H732" s="421"/>
      <c r="I732" s="421"/>
      <c r="J732" s="421"/>
      <c r="K732" s="421"/>
      <c r="L732" s="421"/>
      <c r="M732" s="421"/>
      <c r="N732" s="421"/>
      <c r="O732" s="421"/>
      <c r="P732" s="421"/>
      <c r="Q732" s="421"/>
      <c r="R732" s="421"/>
      <c r="S732" s="421"/>
      <c r="T732" s="421"/>
      <c r="U732" s="689"/>
      <c r="V732" s="689"/>
      <c r="W732" s="689"/>
      <c r="X732" s="689"/>
      <c r="Y732" s="689"/>
      <c r="Z732" s="689"/>
      <c r="AA732" s="689"/>
      <c r="AB732" s="689"/>
      <c r="AC732" s="689"/>
      <c r="AD732" s="689"/>
      <c r="AE732" s="689"/>
      <c r="AF732" s="689"/>
      <c r="AG732" s="689"/>
      <c r="AH732" s="689"/>
      <c r="AI732" s="689"/>
      <c r="AJ732" s="689"/>
      <c r="AK732" s="689"/>
      <c r="AL732" s="689"/>
      <c r="AM732" s="689"/>
      <c r="AN732" s="689"/>
      <c r="AO732" s="689"/>
      <c r="AP732" s="689"/>
      <c r="AQ732" s="689"/>
      <c r="AR732" s="689"/>
      <c r="AS732" s="689"/>
      <c r="AT732" s="689"/>
      <c r="AU732" s="689"/>
      <c r="AV732" s="689"/>
      <c r="AW732" s="689"/>
      <c r="AX732" s="689"/>
      <c r="AY732" s="689"/>
      <c r="AZ732" s="689"/>
      <c r="BA732" s="689"/>
      <c r="BB732" s="689"/>
      <c r="BC732" s="689"/>
      <c r="BD732" s="689"/>
      <c r="BE732" s="689"/>
      <c r="BF732" s="689"/>
      <c r="BG732" s="689"/>
      <c r="BH732" s="689"/>
      <c r="BI732" s="689"/>
      <c r="BJ732" s="689"/>
      <c r="BK732" s="689"/>
      <c r="BL732" s="689"/>
      <c r="BM732" s="689"/>
      <c r="BN732" s="689"/>
      <c r="BO732" s="689"/>
      <c r="BP732" s="689"/>
      <c r="BQ732" s="689"/>
      <c r="BR732" s="689"/>
      <c r="BS732" s="689"/>
      <c r="BT732" s="689"/>
      <c r="BU732" s="689"/>
      <c r="BV732" s="689"/>
      <c r="BW732" s="421"/>
    </row>
    <row r="733" ht="15.0" customHeight="1">
      <c r="A733" s="634"/>
      <c r="B733" s="421" t="str">
        <f>IF(ISTEXT(A733),SUMIF('Production Calendar'!$F$3:$F$171,'Garden Layout (to copy)'!$A733,'Production Calendar'!$G$3:$G$171),"")</f>
        <v/>
      </c>
      <c r="C733" s="656" t="str">
        <f t="shared" si="1"/>
        <v/>
      </c>
      <c r="D733" s="657" t="str">
        <f t="array" ref="D733">IF(ISBLANK(A733),"",XLOOKUP($A733,'Codified Game Plan'!$E$3:$E$477,'Codified Game Plan'!$G$3:$G$477,0))</f>
        <v/>
      </c>
      <c r="E733" s="657" t="str">
        <f>IF(ISBLANK(A733),"",MAXIFS('Codified Game Plan'!$I$3:$I$477,'Codified Game Plan'!$E$3:$E$477,A733))</f>
        <v/>
      </c>
      <c r="F733" s="658" t="str">
        <f t="shared" si="2"/>
        <v>      - </v>
      </c>
      <c r="G733" s="421"/>
      <c r="H733" s="421"/>
      <c r="I733" s="421"/>
      <c r="J733" s="421"/>
      <c r="K733" s="421"/>
      <c r="L733" s="421"/>
      <c r="M733" s="421"/>
      <c r="N733" s="421"/>
      <c r="O733" s="421"/>
      <c r="P733" s="421"/>
      <c r="Q733" s="421"/>
      <c r="R733" s="421"/>
      <c r="S733" s="421"/>
      <c r="T733" s="421"/>
      <c r="U733" s="689"/>
      <c r="V733" s="689"/>
      <c r="W733" s="689"/>
      <c r="X733" s="689"/>
      <c r="Y733" s="689"/>
      <c r="Z733" s="689"/>
      <c r="AA733" s="689"/>
      <c r="AB733" s="689"/>
      <c r="AC733" s="689"/>
      <c r="AD733" s="689"/>
      <c r="AE733" s="689"/>
      <c r="AF733" s="689"/>
      <c r="AG733" s="689"/>
      <c r="AH733" s="689"/>
      <c r="AI733" s="689"/>
      <c r="AJ733" s="689"/>
      <c r="AK733" s="689"/>
      <c r="AL733" s="689"/>
      <c r="AM733" s="689"/>
      <c r="AN733" s="689"/>
      <c r="AO733" s="689"/>
      <c r="AP733" s="689"/>
      <c r="AQ733" s="689"/>
      <c r="AR733" s="689"/>
      <c r="AS733" s="689"/>
      <c r="AT733" s="689"/>
      <c r="AU733" s="689"/>
      <c r="AV733" s="689"/>
      <c r="AW733" s="689"/>
      <c r="AX733" s="689"/>
      <c r="AY733" s="689"/>
      <c r="AZ733" s="689"/>
      <c r="BA733" s="689"/>
      <c r="BB733" s="689"/>
      <c r="BC733" s="689"/>
      <c r="BD733" s="689"/>
      <c r="BE733" s="689"/>
      <c r="BF733" s="689"/>
      <c r="BG733" s="689"/>
      <c r="BH733" s="689"/>
      <c r="BI733" s="689"/>
      <c r="BJ733" s="689"/>
      <c r="BK733" s="689"/>
      <c r="BL733" s="689"/>
      <c r="BM733" s="689"/>
      <c r="BN733" s="689"/>
      <c r="BO733" s="689"/>
      <c r="BP733" s="689"/>
      <c r="BQ733" s="689"/>
      <c r="BR733" s="689"/>
      <c r="BS733" s="689"/>
      <c r="BT733" s="689"/>
      <c r="BU733" s="689"/>
      <c r="BV733" s="689"/>
      <c r="BW733" s="421"/>
    </row>
    <row r="734" ht="15.0" customHeight="1">
      <c r="A734" s="634"/>
      <c r="B734" s="421" t="str">
        <f>IF(ISTEXT(A734),SUMIF('Production Calendar'!$F$3:$F$171,'Garden Layout (to copy)'!$A734,'Production Calendar'!$G$3:$G$171),"")</f>
        <v/>
      </c>
      <c r="C734" s="656" t="str">
        <f t="shared" si="1"/>
        <v/>
      </c>
      <c r="D734" s="657" t="str">
        <f t="array" ref="D734">IF(ISBLANK(A734),"",XLOOKUP($A734,'Codified Game Plan'!$E$3:$E$477,'Codified Game Plan'!$G$3:$G$477,0))</f>
        <v/>
      </c>
      <c r="E734" s="657" t="str">
        <f>IF(ISBLANK(A734),"",MAXIFS('Codified Game Plan'!$I$3:$I$477,'Codified Game Plan'!$E$3:$E$477,A734))</f>
        <v/>
      </c>
      <c r="F734" s="658" t="str">
        <f t="shared" si="2"/>
        <v>      - </v>
      </c>
      <c r="G734" s="421"/>
      <c r="H734" s="421"/>
      <c r="I734" s="421"/>
      <c r="J734" s="421"/>
      <c r="K734" s="421"/>
      <c r="L734" s="421"/>
      <c r="M734" s="421"/>
      <c r="N734" s="421"/>
      <c r="O734" s="421"/>
      <c r="P734" s="421"/>
      <c r="Q734" s="421"/>
      <c r="R734" s="421"/>
      <c r="S734" s="421"/>
      <c r="T734" s="421"/>
      <c r="U734" s="689"/>
      <c r="V734" s="689"/>
      <c r="W734" s="689"/>
      <c r="X734" s="689"/>
      <c r="Y734" s="689"/>
      <c r="Z734" s="689"/>
      <c r="AA734" s="689"/>
      <c r="AB734" s="689"/>
      <c r="AC734" s="689"/>
      <c r="AD734" s="689"/>
      <c r="AE734" s="689"/>
      <c r="AF734" s="689"/>
      <c r="AG734" s="689"/>
      <c r="AH734" s="689"/>
      <c r="AI734" s="689"/>
      <c r="AJ734" s="689"/>
      <c r="AK734" s="689"/>
      <c r="AL734" s="689"/>
      <c r="AM734" s="689"/>
      <c r="AN734" s="689"/>
      <c r="AO734" s="689"/>
      <c r="AP734" s="689"/>
      <c r="AQ734" s="689"/>
      <c r="AR734" s="689"/>
      <c r="AS734" s="689"/>
      <c r="AT734" s="689"/>
      <c r="AU734" s="689"/>
      <c r="AV734" s="689"/>
      <c r="AW734" s="689"/>
      <c r="AX734" s="689"/>
      <c r="AY734" s="689"/>
      <c r="AZ734" s="689"/>
      <c r="BA734" s="689"/>
      <c r="BB734" s="689"/>
      <c r="BC734" s="689"/>
      <c r="BD734" s="689"/>
      <c r="BE734" s="689"/>
      <c r="BF734" s="689"/>
      <c r="BG734" s="689"/>
      <c r="BH734" s="689"/>
      <c r="BI734" s="689"/>
      <c r="BJ734" s="689"/>
      <c r="BK734" s="689"/>
      <c r="BL734" s="689"/>
      <c r="BM734" s="689"/>
      <c r="BN734" s="689"/>
      <c r="BO734" s="689"/>
      <c r="BP734" s="689"/>
      <c r="BQ734" s="689"/>
      <c r="BR734" s="689"/>
      <c r="BS734" s="689"/>
      <c r="BT734" s="689"/>
      <c r="BU734" s="689"/>
      <c r="BV734" s="689"/>
      <c r="BW734" s="421"/>
    </row>
    <row r="735" ht="15.0" customHeight="1">
      <c r="A735" s="634"/>
      <c r="B735" s="421" t="str">
        <f>IF(ISTEXT(A735),SUMIF('Production Calendar'!$F$3:$F$171,'Garden Layout (to copy)'!$A735,'Production Calendar'!$G$3:$G$171),"")</f>
        <v/>
      </c>
      <c r="C735" s="656" t="str">
        <f t="shared" si="1"/>
        <v/>
      </c>
      <c r="D735" s="657" t="str">
        <f t="array" ref="D735">IF(ISBLANK(A735),"",XLOOKUP($A735,'Codified Game Plan'!$E$3:$E$477,'Codified Game Plan'!$G$3:$G$477,0))</f>
        <v/>
      </c>
      <c r="E735" s="657" t="str">
        <f>IF(ISBLANK(A735),"",MAXIFS('Codified Game Plan'!$I$3:$I$477,'Codified Game Plan'!$E$3:$E$477,A735))</f>
        <v/>
      </c>
      <c r="F735" s="658" t="str">
        <f t="shared" si="2"/>
        <v>      - </v>
      </c>
      <c r="G735" s="421"/>
      <c r="H735" s="421"/>
      <c r="I735" s="421"/>
      <c r="J735" s="421"/>
      <c r="K735" s="421"/>
      <c r="L735" s="421"/>
      <c r="M735" s="421"/>
      <c r="N735" s="421"/>
      <c r="O735" s="421"/>
      <c r="P735" s="421"/>
      <c r="Q735" s="421"/>
      <c r="R735" s="421"/>
      <c r="S735" s="421"/>
      <c r="T735" s="421"/>
      <c r="U735" s="689"/>
      <c r="V735" s="689"/>
      <c r="W735" s="689"/>
      <c r="X735" s="689"/>
      <c r="Y735" s="689"/>
      <c r="Z735" s="689"/>
      <c r="AA735" s="689"/>
      <c r="AB735" s="689"/>
      <c r="AC735" s="689"/>
      <c r="AD735" s="689"/>
      <c r="AE735" s="689"/>
      <c r="AF735" s="689"/>
      <c r="AG735" s="689"/>
      <c r="AH735" s="689"/>
      <c r="AI735" s="689"/>
      <c r="AJ735" s="689"/>
      <c r="AK735" s="689"/>
      <c r="AL735" s="689"/>
      <c r="AM735" s="689"/>
      <c r="AN735" s="689"/>
      <c r="AO735" s="689"/>
      <c r="AP735" s="689"/>
      <c r="AQ735" s="689"/>
      <c r="AR735" s="689"/>
      <c r="AS735" s="689"/>
      <c r="AT735" s="689"/>
      <c r="AU735" s="689"/>
      <c r="AV735" s="689"/>
      <c r="AW735" s="689"/>
      <c r="AX735" s="689"/>
      <c r="AY735" s="689"/>
      <c r="AZ735" s="689"/>
      <c r="BA735" s="689"/>
      <c r="BB735" s="689"/>
      <c r="BC735" s="689"/>
      <c r="BD735" s="689"/>
      <c r="BE735" s="689"/>
      <c r="BF735" s="689"/>
      <c r="BG735" s="689"/>
      <c r="BH735" s="689"/>
      <c r="BI735" s="689"/>
      <c r="BJ735" s="689"/>
      <c r="BK735" s="689"/>
      <c r="BL735" s="689"/>
      <c r="BM735" s="689"/>
      <c r="BN735" s="689"/>
      <c r="BO735" s="689"/>
      <c r="BP735" s="689"/>
      <c r="BQ735" s="689"/>
      <c r="BR735" s="689"/>
      <c r="BS735" s="689"/>
      <c r="BT735" s="689"/>
      <c r="BU735" s="689"/>
      <c r="BV735" s="689"/>
      <c r="BW735" s="421"/>
    </row>
    <row r="736" ht="15.0" customHeight="1">
      <c r="A736" s="634"/>
      <c r="B736" s="421" t="str">
        <f>IF(ISTEXT(A736),SUMIF('Production Calendar'!$F$3:$F$171,'Garden Layout (to copy)'!$A736,'Production Calendar'!$G$3:$G$171),"")</f>
        <v/>
      </c>
      <c r="C736" s="656" t="str">
        <f t="shared" si="1"/>
        <v/>
      </c>
      <c r="D736" s="657" t="str">
        <f t="array" ref="D736">IF(ISBLANK(A736),"",XLOOKUP($A736,'Codified Game Plan'!$E$3:$E$477,'Codified Game Plan'!$G$3:$G$477,0))</f>
        <v/>
      </c>
      <c r="E736" s="657" t="str">
        <f>IF(ISBLANK(A736),"",MAXIFS('Codified Game Plan'!$I$3:$I$477,'Codified Game Plan'!$E$3:$E$477,A736))</f>
        <v/>
      </c>
      <c r="F736" s="658" t="str">
        <f t="shared" si="2"/>
        <v>      - </v>
      </c>
      <c r="G736" s="421"/>
      <c r="H736" s="421"/>
      <c r="I736" s="421"/>
      <c r="J736" s="421"/>
      <c r="K736" s="421"/>
      <c r="L736" s="421"/>
      <c r="M736" s="421"/>
      <c r="N736" s="421"/>
      <c r="O736" s="421"/>
      <c r="P736" s="421"/>
      <c r="Q736" s="421"/>
      <c r="R736" s="421"/>
      <c r="S736" s="421"/>
      <c r="T736" s="421"/>
      <c r="U736" s="689"/>
      <c r="V736" s="689"/>
      <c r="W736" s="689"/>
      <c r="X736" s="689"/>
      <c r="Y736" s="689"/>
      <c r="Z736" s="689"/>
      <c r="AA736" s="689"/>
      <c r="AB736" s="689"/>
      <c r="AC736" s="689"/>
      <c r="AD736" s="689"/>
      <c r="AE736" s="689"/>
      <c r="AF736" s="689"/>
      <c r="AG736" s="689"/>
      <c r="AH736" s="689"/>
      <c r="AI736" s="689"/>
      <c r="AJ736" s="689"/>
      <c r="AK736" s="689"/>
      <c r="AL736" s="689"/>
      <c r="AM736" s="689"/>
      <c r="AN736" s="689"/>
      <c r="AO736" s="689"/>
      <c r="AP736" s="689"/>
      <c r="AQ736" s="689"/>
      <c r="AR736" s="689"/>
      <c r="AS736" s="689"/>
      <c r="AT736" s="689"/>
      <c r="AU736" s="689"/>
      <c r="AV736" s="689"/>
      <c r="AW736" s="689"/>
      <c r="AX736" s="689"/>
      <c r="AY736" s="689"/>
      <c r="AZ736" s="689"/>
      <c r="BA736" s="689"/>
      <c r="BB736" s="689"/>
      <c r="BC736" s="689"/>
      <c r="BD736" s="689"/>
      <c r="BE736" s="689"/>
      <c r="BF736" s="689"/>
      <c r="BG736" s="689"/>
      <c r="BH736" s="689"/>
      <c r="BI736" s="689"/>
      <c r="BJ736" s="689"/>
      <c r="BK736" s="689"/>
      <c r="BL736" s="689"/>
      <c r="BM736" s="689"/>
      <c r="BN736" s="689"/>
      <c r="BO736" s="689"/>
      <c r="BP736" s="689"/>
      <c r="BQ736" s="689"/>
      <c r="BR736" s="689"/>
      <c r="BS736" s="689"/>
      <c r="BT736" s="689"/>
      <c r="BU736" s="689"/>
      <c r="BV736" s="689"/>
      <c r="BW736" s="421"/>
    </row>
    <row r="737" ht="15.0" customHeight="1">
      <c r="A737" s="634"/>
      <c r="B737" s="421" t="str">
        <f>IF(ISTEXT(A737),SUMIF('Production Calendar'!$F$3:$F$171,'Garden Layout (to copy)'!$A737,'Production Calendar'!$G$3:$G$171),"")</f>
        <v/>
      </c>
      <c r="C737" s="656" t="str">
        <f t="shared" si="1"/>
        <v/>
      </c>
      <c r="D737" s="657" t="str">
        <f t="array" ref="D737">IF(ISBLANK(A737),"",XLOOKUP($A737,'Codified Game Plan'!$E$3:$E$477,'Codified Game Plan'!$G$3:$G$477,0))</f>
        <v/>
      </c>
      <c r="E737" s="657" t="str">
        <f>IF(ISBLANK(A737),"",MAXIFS('Codified Game Plan'!$I$3:$I$477,'Codified Game Plan'!$E$3:$E$477,A737))</f>
        <v/>
      </c>
      <c r="F737" s="658" t="str">
        <f t="shared" si="2"/>
        <v>      - </v>
      </c>
      <c r="G737" s="421"/>
      <c r="H737" s="421"/>
      <c r="I737" s="421"/>
      <c r="J737" s="421"/>
      <c r="K737" s="421"/>
      <c r="L737" s="421"/>
      <c r="M737" s="421"/>
      <c r="N737" s="421"/>
      <c r="O737" s="421"/>
      <c r="P737" s="421"/>
      <c r="Q737" s="421"/>
      <c r="R737" s="421"/>
      <c r="S737" s="421"/>
      <c r="T737" s="421"/>
      <c r="U737" s="689"/>
      <c r="V737" s="689"/>
      <c r="W737" s="689"/>
      <c r="X737" s="689"/>
      <c r="Y737" s="689"/>
      <c r="Z737" s="689"/>
      <c r="AA737" s="689"/>
      <c r="AB737" s="689"/>
      <c r="AC737" s="689"/>
      <c r="AD737" s="689"/>
      <c r="AE737" s="689"/>
      <c r="AF737" s="689"/>
      <c r="AG737" s="689"/>
      <c r="AH737" s="689"/>
      <c r="AI737" s="689"/>
      <c r="AJ737" s="689"/>
      <c r="AK737" s="689"/>
      <c r="AL737" s="689"/>
      <c r="AM737" s="689"/>
      <c r="AN737" s="689"/>
      <c r="AO737" s="689"/>
      <c r="AP737" s="689"/>
      <c r="AQ737" s="689"/>
      <c r="AR737" s="689"/>
      <c r="AS737" s="689"/>
      <c r="AT737" s="689"/>
      <c r="AU737" s="689"/>
      <c r="AV737" s="689"/>
      <c r="AW737" s="689"/>
      <c r="AX737" s="689"/>
      <c r="AY737" s="689"/>
      <c r="AZ737" s="689"/>
      <c r="BA737" s="689"/>
      <c r="BB737" s="689"/>
      <c r="BC737" s="689"/>
      <c r="BD737" s="689"/>
      <c r="BE737" s="689"/>
      <c r="BF737" s="689"/>
      <c r="BG737" s="689"/>
      <c r="BH737" s="689"/>
      <c r="BI737" s="689"/>
      <c r="BJ737" s="689"/>
      <c r="BK737" s="689"/>
      <c r="BL737" s="689"/>
      <c r="BM737" s="689"/>
      <c r="BN737" s="689"/>
      <c r="BO737" s="689"/>
      <c r="BP737" s="689"/>
      <c r="BQ737" s="689"/>
      <c r="BR737" s="689"/>
      <c r="BS737" s="689"/>
      <c r="BT737" s="689"/>
      <c r="BU737" s="689"/>
      <c r="BV737" s="689"/>
      <c r="BW737" s="421"/>
    </row>
    <row r="738" ht="15.0" customHeight="1">
      <c r="A738" s="634"/>
      <c r="B738" s="421" t="str">
        <f>IF(ISTEXT(A738),SUMIF('Production Calendar'!$F$3:$F$171,'Garden Layout (to copy)'!$A738,'Production Calendar'!$G$3:$G$171),"")</f>
        <v/>
      </c>
      <c r="C738" s="656" t="str">
        <f t="shared" si="1"/>
        <v/>
      </c>
      <c r="D738" s="657" t="str">
        <f t="array" ref="D738">IF(ISBLANK(A738),"",XLOOKUP($A738,'Codified Game Plan'!$E$3:$E$477,'Codified Game Plan'!$G$3:$G$477,0))</f>
        <v/>
      </c>
      <c r="E738" s="657" t="str">
        <f>IF(ISBLANK(A738),"",MAXIFS('Codified Game Plan'!$I$3:$I$477,'Codified Game Plan'!$E$3:$E$477,A738))</f>
        <v/>
      </c>
      <c r="F738" s="658" t="str">
        <f t="shared" si="2"/>
        <v>      - </v>
      </c>
      <c r="G738" s="421"/>
      <c r="H738" s="421"/>
      <c r="I738" s="421"/>
      <c r="J738" s="421"/>
      <c r="K738" s="421"/>
      <c r="L738" s="421"/>
      <c r="M738" s="421"/>
      <c r="N738" s="421"/>
      <c r="O738" s="421"/>
      <c r="P738" s="421"/>
      <c r="Q738" s="421"/>
      <c r="R738" s="421"/>
      <c r="S738" s="421"/>
      <c r="T738" s="421"/>
      <c r="U738" s="689"/>
      <c r="V738" s="689"/>
      <c r="W738" s="689"/>
      <c r="X738" s="689"/>
      <c r="Y738" s="689"/>
      <c r="Z738" s="689"/>
      <c r="AA738" s="689"/>
      <c r="AB738" s="689"/>
      <c r="AC738" s="689"/>
      <c r="AD738" s="689"/>
      <c r="AE738" s="689"/>
      <c r="AF738" s="689"/>
      <c r="AG738" s="689"/>
      <c r="AH738" s="689"/>
      <c r="AI738" s="689"/>
      <c r="AJ738" s="689"/>
      <c r="AK738" s="689"/>
      <c r="AL738" s="689"/>
      <c r="AM738" s="689"/>
      <c r="AN738" s="689"/>
      <c r="AO738" s="689"/>
      <c r="AP738" s="689"/>
      <c r="AQ738" s="689"/>
      <c r="AR738" s="689"/>
      <c r="AS738" s="689"/>
      <c r="AT738" s="689"/>
      <c r="AU738" s="689"/>
      <c r="AV738" s="689"/>
      <c r="AW738" s="689"/>
      <c r="AX738" s="689"/>
      <c r="AY738" s="689"/>
      <c r="AZ738" s="689"/>
      <c r="BA738" s="689"/>
      <c r="BB738" s="689"/>
      <c r="BC738" s="689"/>
      <c r="BD738" s="689"/>
      <c r="BE738" s="689"/>
      <c r="BF738" s="689"/>
      <c r="BG738" s="689"/>
      <c r="BH738" s="689"/>
      <c r="BI738" s="689"/>
      <c r="BJ738" s="689"/>
      <c r="BK738" s="689"/>
      <c r="BL738" s="689"/>
      <c r="BM738" s="689"/>
      <c r="BN738" s="689"/>
      <c r="BO738" s="689"/>
      <c r="BP738" s="689"/>
      <c r="BQ738" s="689"/>
      <c r="BR738" s="689"/>
      <c r="BS738" s="689"/>
      <c r="BT738" s="689"/>
      <c r="BU738" s="689"/>
      <c r="BV738" s="689"/>
      <c r="BW738" s="421"/>
    </row>
    <row r="739" ht="15.0" customHeight="1">
      <c r="A739" s="634"/>
      <c r="B739" s="421" t="str">
        <f>IF(ISTEXT(A739),SUMIF('Production Calendar'!$F$3:$F$171,'Garden Layout (to copy)'!$A739,'Production Calendar'!$G$3:$G$171),"")</f>
        <v/>
      </c>
      <c r="C739" s="656" t="str">
        <f t="shared" si="1"/>
        <v/>
      </c>
      <c r="D739" s="657" t="str">
        <f t="array" ref="D739">IF(ISBLANK(A739),"",XLOOKUP($A739,'Codified Game Plan'!$E$3:$E$477,'Codified Game Plan'!$G$3:$G$477,0))</f>
        <v/>
      </c>
      <c r="E739" s="657" t="str">
        <f>IF(ISBLANK(A739),"",MAXIFS('Codified Game Plan'!$I$3:$I$477,'Codified Game Plan'!$E$3:$E$477,A739))</f>
        <v/>
      </c>
      <c r="F739" s="658" t="str">
        <f t="shared" si="2"/>
        <v>      - </v>
      </c>
      <c r="G739" s="421"/>
      <c r="H739" s="421"/>
      <c r="I739" s="421"/>
      <c r="J739" s="421"/>
      <c r="K739" s="421"/>
      <c r="L739" s="421"/>
      <c r="M739" s="421"/>
      <c r="N739" s="421"/>
      <c r="O739" s="421"/>
      <c r="P739" s="421"/>
      <c r="Q739" s="421"/>
      <c r="R739" s="421"/>
      <c r="S739" s="421"/>
      <c r="T739" s="421"/>
      <c r="U739" s="689"/>
      <c r="V739" s="689"/>
      <c r="W739" s="689"/>
      <c r="X739" s="689"/>
      <c r="Y739" s="689"/>
      <c r="Z739" s="689"/>
      <c r="AA739" s="689"/>
      <c r="AB739" s="689"/>
      <c r="AC739" s="689"/>
      <c r="AD739" s="689"/>
      <c r="AE739" s="689"/>
      <c r="AF739" s="689"/>
      <c r="AG739" s="689"/>
      <c r="AH739" s="689"/>
      <c r="AI739" s="689"/>
      <c r="AJ739" s="689"/>
      <c r="AK739" s="689"/>
      <c r="AL739" s="689"/>
      <c r="AM739" s="689"/>
      <c r="AN739" s="689"/>
      <c r="AO739" s="689"/>
      <c r="AP739" s="689"/>
      <c r="AQ739" s="689"/>
      <c r="AR739" s="689"/>
      <c r="AS739" s="689"/>
      <c r="AT739" s="689"/>
      <c r="AU739" s="689"/>
      <c r="AV739" s="689"/>
      <c r="AW739" s="689"/>
      <c r="AX739" s="689"/>
      <c r="AY739" s="689"/>
      <c r="AZ739" s="689"/>
      <c r="BA739" s="689"/>
      <c r="BB739" s="689"/>
      <c r="BC739" s="689"/>
      <c r="BD739" s="689"/>
      <c r="BE739" s="689"/>
      <c r="BF739" s="689"/>
      <c r="BG739" s="689"/>
      <c r="BH739" s="689"/>
      <c r="BI739" s="689"/>
      <c r="BJ739" s="689"/>
      <c r="BK739" s="689"/>
      <c r="BL739" s="689"/>
      <c r="BM739" s="689"/>
      <c r="BN739" s="689"/>
      <c r="BO739" s="689"/>
      <c r="BP739" s="689"/>
      <c r="BQ739" s="689"/>
      <c r="BR739" s="689"/>
      <c r="BS739" s="689"/>
      <c r="BT739" s="689"/>
      <c r="BU739" s="689"/>
      <c r="BV739" s="689"/>
      <c r="BW739" s="421"/>
    </row>
    <row r="740" ht="15.0" customHeight="1">
      <c r="A740" s="634"/>
      <c r="B740" s="421" t="str">
        <f>IF(ISTEXT(A740),SUMIF('Production Calendar'!$F$3:$F$171,'Garden Layout (to copy)'!$A740,'Production Calendar'!$G$3:$G$171),"")</f>
        <v/>
      </c>
      <c r="C740" s="656" t="str">
        <f t="shared" si="1"/>
        <v/>
      </c>
      <c r="D740" s="657" t="str">
        <f t="array" ref="D740">IF(ISBLANK(A740),"",XLOOKUP($A740,'Codified Game Plan'!$E$3:$E$477,'Codified Game Plan'!$G$3:$G$477,0))</f>
        <v/>
      </c>
      <c r="E740" s="657" t="str">
        <f>IF(ISBLANK(A740),"",MAXIFS('Codified Game Plan'!$I$3:$I$477,'Codified Game Plan'!$E$3:$E$477,A740))</f>
        <v/>
      </c>
      <c r="F740" s="658" t="str">
        <f t="shared" si="2"/>
        <v>      - </v>
      </c>
      <c r="G740" s="421"/>
      <c r="H740" s="421"/>
      <c r="I740" s="421"/>
      <c r="J740" s="421"/>
      <c r="K740" s="421"/>
      <c r="L740" s="421"/>
      <c r="M740" s="421"/>
      <c r="N740" s="421"/>
      <c r="O740" s="421"/>
      <c r="P740" s="421"/>
      <c r="Q740" s="421"/>
      <c r="R740" s="421"/>
      <c r="S740" s="421"/>
      <c r="T740" s="421"/>
      <c r="U740" s="689"/>
      <c r="V740" s="689"/>
      <c r="W740" s="689"/>
      <c r="X740" s="689"/>
      <c r="Y740" s="689"/>
      <c r="Z740" s="689"/>
      <c r="AA740" s="689"/>
      <c r="AB740" s="689"/>
      <c r="AC740" s="689"/>
      <c r="AD740" s="689"/>
      <c r="AE740" s="689"/>
      <c r="AF740" s="689"/>
      <c r="AG740" s="689"/>
      <c r="AH740" s="689"/>
      <c r="AI740" s="689"/>
      <c r="AJ740" s="689"/>
      <c r="AK740" s="689"/>
      <c r="AL740" s="689"/>
      <c r="AM740" s="689"/>
      <c r="AN740" s="689"/>
      <c r="AO740" s="689"/>
      <c r="AP740" s="689"/>
      <c r="AQ740" s="689"/>
      <c r="AR740" s="689"/>
      <c r="AS740" s="689"/>
      <c r="AT740" s="689"/>
      <c r="AU740" s="689"/>
      <c r="AV740" s="689"/>
      <c r="AW740" s="689"/>
      <c r="AX740" s="689"/>
      <c r="AY740" s="689"/>
      <c r="AZ740" s="689"/>
      <c r="BA740" s="689"/>
      <c r="BB740" s="689"/>
      <c r="BC740" s="689"/>
      <c r="BD740" s="689"/>
      <c r="BE740" s="689"/>
      <c r="BF740" s="689"/>
      <c r="BG740" s="689"/>
      <c r="BH740" s="689"/>
      <c r="BI740" s="689"/>
      <c r="BJ740" s="689"/>
      <c r="BK740" s="689"/>
      <c r="BL740" s="689"/>
      <c r="BM740" s="689"/>
      <c r="BN740" s="689"/>
      <c r="BO740" s="689"/>
      <c r="BP740" s="689"/>
      <c r="BQ740" s="689"/>
      <c r="BR740" s="689"/>
      <c r="BS740" s="689"/>
      <c r="BT740" s="689"/>
      <c r="BU740" s="689"/>
      <c r="BV740" s="689"/>
      <c r="BW740" s="421"/>
    </row>
    <row r="741" ht="15.0" customHeight="1">
      <c r="A741" s="634"/>
      <c r="B741" s="421" t="str">
        <f>IF(ISTEXT(A741),SUMIF('Production Calendar'!$F$3:$F$171,'Garden Layout (to copy)'!$A741,'Production Calendar'!$G$3:$G$171),"")</f>
        <v/>
      </c>
      <c r="C741" s="656" t="str">
        <f t="shared" si="1"/>
        <v/>
      </c>
      <c r="D741" s="657" t="str">
        <f t="array" ref="D741">IF(ISBLANK(A741),"",XLOOKUP($A741,'Codified Game Plan'!$E$3:$E$477,'Codified Game Plan'!$G$3:$G$477,0))</f>
        <v/>
      </c>
      <c r="E741" s="657" t="str">
        <f>IF(ISBLANK(A741),"",MAXIFS('Codified Game Plan'!$I$3:$I$477,'Codified Game Plan'!$E$3:$E$477,A741))</f>
        <v/>
      </c>
      <c r="F741" s="658" t="str">
        <f t="shared" si="2"/>
        <v>      - </v>
      </c>
      <c r="G741" s="421"/>
      <c r="H741" s="421"/>
      <c r="I741" s="421"/>
      <c r="J741" s="421"/>
      <c r="K741" s="421"/>
      <c r="L741" s="421"/>
      <c r="M741" s="421"/>
      <c r="N741" s="421"/>
      <c r="O741" s="421"/>
      <c r="P741" s="421"/>
      <c r="Q741" s="421"/>
      <c r="R741" s="421"/>
      <c r="S741" s="421"/>
      <c r="T741" s="421"/>
      <c r="U741" s="689"/>
      <c r="V741" s="689"/>
      <c r="W741" s="689"/>
      <c r="X741" s="689"/>
      <c r="Y741" s="689"/>
      <c r="Z741" s="689"/>
      <c r="AA741" s="689"/>
      <c r="AB741" s="689"/>
      <c r="AC741" s="689"/>
      <c r="AD741" s="689"/>
      <c r="AE741" s="689"/>
      <c r="AF741" s="689"/>
      <c r="AG741" s="689"/>
      <c r="AH741" s="689"/>
      <c r="AI741" s="689"/>
      <c r="AJ741" s="689"/>
      <c r="AK741" s="689"/>
      <c r="AL741" s="689"/>
      <c r="AM741" s="689"/>
      <c r="AN741" s="689"/>
      <c r="AO741" s="689"/>
      <c r="AP741" s="689"/>
      <c r="AQ741" s="689"/>
      <c r="AR741" s="689"/>
      <c r="AS741" s="689"/>
      <c r="AT741" s="689"/>
      <c r="AU741" s="689"/>
      <c r="AV741" s="689"/>
      <c r="AW741" s="689"/>
      <c r="AX741" s="689"/>
      <c r="AY741" s="689"/>
      <c r="AZ741" s="689"/>
      <c r="BA741" s="689"/>
      <c r="BB741" s="689"/>
      <c r="BC741" s="689"/>
      <c r="BD741" s="689"/>
      <c r="BE741" s="689"/>
      <c r="BF741" s="689"/>
      <c r="BG741" s="689"/>
      <c r="BH741" s="689"/>
      <c r="BI741" s="689"/>
      <c r="BJ741" s="689"/>
      <c r="BK741" s="689"/>
      <c r="BL741" s="689"/>
      <c r="BM741" s="689"/>
      <c r="BN741" s="689"/>
      <c r="BO741" s="689"/>
      <c r="BP741" s="689"/>
      <c r="BQ741" s="689"/>
      <c r="BR741" s="689"/>
      <c r="BS741" s="689"/>
      <c r="BT741" s="689"/>
      <c r="BU741" s="689"/>
      <c r="BV741" s="689"/>
      <c r="BW741" s="421"/>
    </row>
    <row r="742" ht="15.0" customHeight="1">
      <c r="A742" s="634"/>
      <c r="B742" s="421" t="str">
        <f>IF(ISTEXT(A742),SUMIF('Production Calendar'!$F$3:$F$171,'Garden Layout (to copy)'!$A742,'Production Calendar'!$G$3:$G$171),"")</f>
        <v/>
      </c>
      <c r="C742" s="656" t="str">
        <f t="shared" si="1"/>
        <v/>
      </c>
      <c r="D742" s="657" t="str">
        <f t="array" ref="D742">IF(ISBLANK(A742),"",XLOOKUP($A742,'Codified Game Plan'!$E$3:$E$477,'Codified Game Plan'!$G$3:$G$477,0))</f>
        <v/>
      </c>
      <c r="E742" s="657" t="str">
        <f>IF(ISBLANK(A742),"",MAXIFS('Codified Game Plan'!$I$3:$I$477,'Codified Game Plan'!$E$3:$E$477,A742))</f>
        <v/>
      </c>
      <c r="F742" s="658" t="str">
        <f t="shared" si="2"/>
        <v>      - </v>
      </c>
      <c r="G742" s="421"/>
      <c r="H742" s="421"/>
      <c r="I742" s="421"/>
      <c r="J742" s="421"/>
      <c r="K742" s="421"/>
      <c r="L742" s="421"/>
      <c r="M742" s="421"/>
      <c r="N742" s="421"/>
      <c r="O742" s="421"/>
      <c r="P742" s="421"/>
      <c r="Q742" s="421"/>
      <c r="R742" s="421"/>
      <c r="S742" s="421"/>
      <c r="T742" s="421"/>
      <c r="U742" s="689"/>
      <c r="V742" s="689"/>
      <c r="W742" s="689"/>
      <c r="X742" s="689"/>
      <c r="Y742" s="689"/>
      <c r="Z742" s="689"/>
      <c r="AA742" s="689"/>
      <c r="AB742" s="689"/>
      <c r="AC742" s="689"/>
      <c r="AD742" s="689"/>
      <c r="AE742" s="689"/>
      <c r="AF742" s="689"/>
      <c r="AG742" s="689"/>
      <c r="AH742" s="689"/>
      <c r="AI742" s="689"/>
      <c r="AJ742" s="689"/>
      <c r="AK742" s="689"/>
      <c r="AL742" s="689"/>
      <c r="AM742" s="689"/>
      <c r="AN742" s="689"/>
      <c r="AO742" s="689"/>
      <c r="AP742" s="689"/>
      <c r="AQ742" s="689"/>
      <c r="AR742" s="689"/>
      <c r="AS742" s="689"/>
      <c r="AT742" s="689"/>
      <c r="AU742" s="689"/>
      <c r="AV742" s="689"/>
      <c r="AW742" s="689"/>
      <c r="AX742" s="689"/>
      <c r="AY742" s="689"/>
      <c r="AZ742" s="689"/>
      <c r="BA742" s="689"/>
      <c r="BB742" s="689"/>
      <c r="BC742" s="689"/>
      <c r="BD742" s="689"/>
      <c r="BE742" s="689"/>
      <c r="BF742" s="689"/>
      <c r="BG742" s="689"/>
      <c r="BH742" s="689"/>
      <c r="BI742" s="689"/>
      <c r="BJ742" s="689"/>
      <c r="BK742" s="689"/>
      <c r="BL742" s="689"/>
      <c r="BM742" s="689"/>
      <c r="BN742" s="689"/>
      <c r="BO742" s="689"/>
      <c r="BP742" s="689"/>
      <c r="BQ742" s="689"/>
      <c r="BR742" s="689"/>
      <c r="BS742" s="689"/>
      <c r="BT742" s="689"/>
      <c r="BU742" s="689"/>
      <c r="BV742" s="689"/>
      <c r="BW742" s="421"/>
    </row>
    <row r="743" ht="15.0" customHeight="1">
      <c r="A743" s="634"/>
      <c r="B743" s="421" t="str">
        <f>IF(ISTEXT(A743),SUMIF('Production Calendar'!$F$3:$F$171,'Garden Layout (to copy)'!$A743,'Production Calendar'!$G$3:$G$171),"")</f>
        <v/>
      </c>
      <c r="C743" s="656" t="str">
        <f t="shared" si="1"/>
        <v/>
      </c>
      <c r="D743" s="657" t="str">
        <f t="array" ref="D743">IF(ISBLANK(A743),"",XLOOKUP($A743,'Codified Game Plan'!$E$3:$E$477,'Codified Game Plan'!$G$3:$G$477,0))</f>
        <v/>
      </c>
      <c r="E743" s="657" t="str">
        <f>IF(ISBLANK(A743),"",MAXIFS('Codified Game Plan'!$I$3:$I$477,'Codified Game Plan'!$E$3:$E$477,A743))</f>
        <v/>
      </c>
      <c r="F743" s="658" t="str">
        <f t="shared" si="2"/>
        <v>      - </v>
      </c>
      <c r="G743" s="421"/>
      <c r="H743" s="421"/>
      <c r="I743" s="421"/>
      <c r="J743" s="421"/>
      <c r="K743" s="421"/>
      <c r="L743" s="421"/>
      <c r="M743" s="421"/>
      <c r="N743" s="421"/>
      <c r="O743" s="421"/>
      <c r="P743" s="421"/>
      <c r="Q743" s="421"/>
      <c r="R743" s="421"/>
      <c r="S743" s="421"/>
      <c r="T743" s="421"/>
      <c r="U743" s="689"/>
      <c r="V743" s="689"/>
      <c r="W743" s="689"/>
      <c r="X743" s="689"/>
      <c r="Y743" s="689"/>
      <c r="Z743" s="689"/>
      <c r="AA743" s="689"/>
      <c r="AB743" s="689"/>
      <c r="AC743" s="689"/>
      <c r="AD743" s="689"/>
      <c r="AE743" s="689"/>
      <c r="AF743" s="689"/>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c r="BG743" s="689"/>
      <c r="BH743" s="689"/>
      <c r="BI743" s="689"/>
      <c r="BJ743" s="689"/>
      <c r="BK743" s="689"/>
      <c r="BL743" s="689"/>
      <c r="BM743" s="689"/>
      <c r="BN743" s="689"/>
      <c r="BO743" s="689"/>
      <c r="BP743" s="689"/>
      <c r="BQ743" s="689"/>
      <c r="BR743" s="689"/>
      <c r="BS743" s="689"/>
      <c r="BT743" s="689"/>
      <c r="BU743" s="689"/>
      <c r="BV743" s="689"/>
      <c r="BW743" s="421"/>
    </row>
    <row r="744" ht="15.0" customHeight="1">
      <c r="A744" s="634"/>
      <c r="B744" s="421" t="str">
        <f>IF(ISTEXT(A744),SUMIF('Production Calendar'!$F$3:$F$171,'Garden Layout (to copy)'!$A744,'Production Calendar'!$G$3:$G$171),"")</f>
        <v/>
      </c>
      <c r="C744" s="656" t="str">
        <f t="shared" si="1"/>
        <v/>
      </c>
      <c r="D744" s="657" t="str">
        <f t="array" ref="D744">IF(ISBLANK(A744),"",XLOOKUP($A744,'Codified Game Plan'!$E$3:$E$477,'Codified Game Plan'!$G$3:$G$477,0))</f>
        <v/>
      </c>
      <c r="E744" s="657" t="str">
        <f>IF(ISBLANK(A744),"",MAXIFS('Codified Game Plan'!$I$3:$I$477,'Codified Game Plan'!$E$3:$E$477,A744))</f>
        <v/>
      </c>
      <c r="F744" s="658" t="str">
        <f t="shared" si="2"/>
        <v>      - </v>
      </c>
      <c r="G744" s="421"/>
      <c r="H744" s="421"/>
      <c r="I744" s="421"/>
      <c r="J744" s="421"/>
      <c r="K744" s="421"/>
      <c r="L744" s="421"/>
      <c r="M744" s="421"/>
      <c r="N744" s="421"/>
      <c r="O744" s="421"/>
      <c r="P744" s="421"/>
      <c r="Q744" s="421"/>
      <c r="R744" s="421"/>
      <c r="S744" s="421"/>
      <c r="T744" s="421"/>
      <c r="U744" s="689"/>
      <c r="V744" s="689"/>
      <c r="W744" s="689"/>
      <c r="X744" s="689"/>
      <c r="Y744" s="689"/>
      <c r="Z744" s="689"/>
      <c r="AA744" s="689"/>
      <c r="AB744" s="689"/>
      <c r="AC744" s="689"/>
      <c r="AD744" s="689"/>
      <c r="AE744" s="689"/>
      <c r="AF744" s="689"/>
      <c r="AG744" s="689"/>
      <c r="AH744" s="689"/>
      <c r="AI744" s="689"/>
      <c r="AJ744" s="689"/>
      <c r="AK744" s="689"/>
      <c r="AL744" s="689"/>
      <c r="AM744" s="689"/>
      <c r="AN744" s="689"/>
      <c r="AO744" s="689"/>
      <c r="AP744" s="689"/>
      <c r="AQ744" s="689"/>
      <c r="AR744" s="689"/>
      <c r="AS744" s="689"/>
      <c r="AT744" s="689"/>
      <c r="AU744" s="689"/>
      <c r="AV744" s="689"/>
      <c r="AW744" s="689"/>
      <c r="AX744" s="689"/>
      <c r="AY744" s="689"/>
      <c r="AZ744" s="689"/>
      <c r="BA744" s="689"/>
      <c r="BB744" s="689"/>
      <c r="BC744" s="689"/>
      <c r="BD744" s="689"/>
      <c r="BE744" s="689"/>
      <c r="BF744" s="689"/>
      <c r="BG744" s="689"/>
      <c r="BH744" s="689"/>
      <c r="BI744" s="689"/>
      <c r="BJ744" s="689"/>
      <c r="BK744" s="689"/>
      <c r="BL744" s="689"/>
      <c r="BM744" s="689"/>
      <c r="BN744" s="689"/>
      <c r="BO744" s="689"/>
      <c r="BP744" s="689"/>
      <c r="BQ744" s="689"/>
      <c r="BR744" s="689"/>
      <c r="BS744" s="689"/>
      <c r="BT744" s="689"/>
      <c r="BU744" s="689"/>
      <c r="BV744" s="689"/>
      <c r="BW744" s="421"/>
    </row>
    <row r="745" ht="15.0" customHeight="1">
      <c r="A745" s="634"/>
      <c r="B745" s="421" t="str">
        <f>IF(ISTEXT(A745),SUMIF('Production Calendar'!$F$3:$F$171,'Garden Layout (to copy)'!$A745,'Production Calendar'!$G$3:$G$171),"")</f>
        <v/>
      </c>
      <c r="C745" s="656" t="str">
        <f t="shared" si="1"/>
        <v/>
      </c>
      <c r="D745" s="657" t="str">
        <f t="array" ref="D745">IF(ISBLANK(A745),"",XLOOKUP($A745,'Codified Game Plan'!$E$3:$E$477,'Codified Game Plan'!$G$3:$G$477,0))</f>
        <v/>
      </c>
      <c r="E745" s="657" t="str">
        <f>IF(ISBLANK(A745),"",MAXIFS('Codified Game Plan'!$I$3:$I$477,'Codified Game Plan'!$E$3:$E$477,A745))</f>
        <v/>
      </c>
      <c r="F745" s="658" t="str">
        <f t="shared" si="2"/>
        <v>      - </v>
      </c>
      <c r="G745" s="421"/>
      <c r="H745" s="421"/>
      <c r="I745" s="421"/>
      <c r="J745" s="421"/>
      <c r="K745" s="421"/>
      <c r="L745" s="421"/>
      <c r="M745" s="421"/>
      <c r="N745" s="421"/>
      <c r="O745" s="421"/>
      <c r="P745" s="421"/>
      <c r="Q745" s="421"/>
      <c r="R745" s="421"/>
      <c r="S745" s="421"/>
      <c r="T745" s="421"/>
      <c r="U745" s="689"/>
      <c r="V745" s="689"/>
      <c r="W745" s="689"/>
      <c r="X745" s="689"/>
      <c r="Y745" s="689"/>
      <c r="Z745" s="689"/>
      <c r="AA745" s="689"/>
      <c r="AB745" s="689"/>
      <c r="AC745" s="689"/>
      <c r="AD745" s="689"/>
      <c r="AE745" s="689"/>
      <c r="AF745" s="689"/>
      <c r="AG745" s="689"/>
      <c r="AH745" s="689"/>
      <c r="AI745" s="689"/>
      <c r="AJ745" s="689"/>
      <c r="AK745" s="689"/>
      <c r="AL745" s="689"/>
      <c r="AM745" s="689"/>
      <c r="AN745" s="689"/>
      <c r="AO745" s="689"/>
      <c r="AP745" s="689"/>
      <c r="AQ745" s="689"/>
      <c r="AR745" s="689"/>
      <c r="AS745" s="689"/>
      <c r="AT745" s="689"/>
      <c r="AU745" s="689"/>
      <c r="AV745" s="689"/>
      <c r="AW745" s="689"/>
      <c r="AX745" s="689"/>
      <c r="AY745" s="689"/>
      <c r="AZ745" s="689"/>
      <c r="BA745" s="689"/>
      <c r="BB745" s="689"/>
      <c r="BC745" s="689"/>
      <c r="BD745" s="689"/>
      <c r="BE745" s="689"/>
      <c r="BF745" s="689"/>
      <c r="BG745" s="689"/>
      <c r="BH745" s="689"/>
      <c r="BI745" s="689"/>
      <c r="BJ745" s="689"/>
      <c r="BK745" s="689"/>
      <c r="BL745" s="689"/>
      <c r="BM745" s="689"/>
      <c r="BN745" s="689"/>
      <c r="BO745" s="689"/>
      <c r="BP745" s="689"/>
      <c r="BQ745" s="689"/>
      <c r="BR745" s="689"/>
      <c r="BS745" s="689"/>
      <c r="BT745" s="689"/>
      <c r="BU745" s="689"/>
      <c r="BV745" s="689"/>
      <c r="BW745" s="421"/>
    </row>
    <row r="746" ht="15.0" customHeight="1">
      <c r="A746" s="634"/>
      <c r="B746" s="421" t="str">
        <f>IF(ISTEXT(A746),SUMIF('Production Calendar'!$F$3:$F$171,'Garden Layout (to copy)'!$A746,'Production Calendar'!$G$3:$G$171),"")</f>
        <v/>
      </c>
      <c r="C746" s="656" t="str">
        <f t="shared" si="1"/>
        <v/>
      </c>
      <c r="D746" s="657" t="str">
        <f t="array" ref="D746">IF(ISBLANK(A746),"",XLOOKUP($A746,'Codified Game Plan'!$E$3:$E$477,'Codified Game Plan'!$G$3:$G$477,0))</f>
        <v/>
      </c>
      <c r="E746" s="657" t="str">
        <f>IF(ISBLANK(A746),"",MAXIFS('Codified Game Plan'!$I$3:$I$477,'Codified Game Plan'!$E$3:$E$477,A746))</f>
        <v/>
      </c>
      <c r="F746" s="658" t="str">
        <f t="shared" si="2"/>
        <v>      - </v>
      </c>
      <c r="G746" s="421"/>
      <c r="H746" s="421"/>
      <c r="I746" s="421"/>
      <c r="J746" s="421"/>
      <c r="K746" s="421"/>
      <c r="L746" s="421"/>
      <c r="M746" s="421"/>
      <c r="N746" s="421"/>
      <c r="O746" s="421"/>
      <c r="P746" s="421"/>
      <c r="Q746" s="421"/>
      <c r="R746" s="421"/>
      <c r="S746" s="421"/>
      <c r="T746" s="421"/>
      <c r="U746" s="689"/>
      <c r="V746" s="689"/>
      <c r="W746" s="689"/>
      <c r="X746" s="689"/>
      <c r="Y746" s="689"/>
      <c r="Z746" s="689"/>
      <c r="AA746" s="689"/>
      <c r="AB746" s="689"/>
      <c r="AC746" s="689"/>
      <c r="AD746" s="689"/>
      <c r="AE746" s="689"/>
      <c r="AF746" s="689"/>
      <c r="AG746" s="689"/>
      <c r="AH746" s="689"/>
      <c r="AI746" s="689"/>
      <c r="AJ746" s="689"/>
      <c r="AK746" s="689"/>
      <c r="AL746" s="689"/>
      <c r="AM746" s="689"/>
      <c r="AN746" s="689"/>
      <c r="AO746" s="689"/>
      <c r="AP746" s="689"/>
      <c r="AQ746" s="689"/>
      <c r="AR746" s="689"/>
      <c r="AS746" s="689"/>
      <c r="AT746" s="689"/>
      <c r="AU746" s="689"/>
      <c r="AV746" s="689"/>
      <c r="AW746" s="689"/>
      <c r="AX746" s="689"/>
      <c r="AY746" s="689"/>
      <c r="AZ746" s="689"/>
      <c r="BA746" s="689"/>
      <c r="BB746" s="689"/>
      <c r="BC746" s="689"/>
      <c r="BD746" s="689"/>
      <c r="BE746" s="689"/>
      <c r="BF746" s="689"/>
      <c r="BG746" s="689"/>
      <c r="BH746" s="689"/>
      <c r="BI746" s="689"/>
      <c r="BJ746" s="689"/>
      <c r="BK746" s="689"/>
      <c r="BL746" s="689"/>
      <c r="BM746" s="689"/>
      <c r="BN746" s="689"/>
      <c r="BO746" s="689"/>
      <c r="BP746" s="689"/>
      <c r="BQ746" s="689"/>
      <c r="BR746" s="689"/>
      <c r="BS746" s="689"/>
      <c r="BT746" s="689"/>
      <c r="BU746" s="689"/>
      <c r="BV746" s="689"/>
      <c r="BW746" s="421"/>
    </row>
    <row r="747" ht="15.0" customHeight="1">
      <c r="A747" s="634"/>
      <c r="B747" s="421" t="str">
        <f>IF(ISTEXT(A747),SUMIF('Production Calendar'!$F$3:$F$171,'Garden Layout (to copy)'!$A747,'Production Calendar'!$G$3:$G$171),"")</f>
        <v/>
      </c>
      <c r="C747" s="656" t="str">
        <f t="shared" si="1"/>
        <v/>
      </c>
      <c r="D747" s="657" t="str">
        <f t="array" ref="D747">IF(ISBLANK(A747),"",XLOOKUP($A747,'Codified Game Plan'!$E$3:$E$477,'Codified Game Plan'!$G$3:$G$477,0))</f>
        <v/>
      </c>
      <c r="E747" s="657" t="str">
        <f>IF(ISBLANK(A747),"",MAXIFS('Codified Game Plan'!$I$3:$I$477,'Codified Game Plan'!$E$3:$E$477,A747))</f>
        <v/>
      </c>
      <c r="F747" s="658" t="str">
        <f t="shared" si="2"/>
        <v>      - </v>
      </c>
      <c r="G747" s="421"/>
      <c r="H747" s="421"/>
      <c r="I747" s="421"/>
      <c r="J747" s="421"/>
      <c r="K747" s="421"/>
      <c r="L747" s="421"/>
      <c r="M747" s="421"/>
      <c r="N747" s="421"/>
      <c r="O747" s="421"/>
      <c r="P747" s="421"/>
      <c r="Q747" s="421"/>
      <c r="R747" s="421"/>
      <c r="S747" s="421"/>
      <c r="T747" s="421"/>
      <c r="U747" s="689"/>
      <c r="V747" s="689"/>
      <c r="W747" s="689"/>
      <c r="X747" s="689"/>
      <c r="Y747" s="689"/>
      <c r="Z747" s="689"/>
      <c r="AA747" s="689"/>
      <c r="AB747" s="689"/>
      <c r="AC747" s="689"/>
      <c r="AD747" s="689"/>
      <c r="AE747" s="689"/>
      <c r="AF747" s="689"/>
      <c r="AG747" s="689"/>
      <c r="AH747" s="689"/>
      <c r="AI747" s="689"/>
      <c r="AJ747" s="689"/>
      <c r="AK747" s="689"/>
      <c r="AL747" s="689"/>
      <c r="AM747" s="689"/>
      <c r="AN747" s="689"/>
      <c r="AO747" s="689"/>
      <c r="AP747" s="689"/>
      <c r="AQ747" s="689"/>
      <c r="AR747" s="689"/>
      <c r="AS747" s="689"/>
      <c r="AT747" s="689"/>
      <c r="AU747" s="689"/>
      <c r="AV747" s="689"/>
      <c r="AW747" s="689"/>
      <c r="AX747" s="689"/>
      <c r="AY747" s="689"/>
      <c r="AZ747" s="689"/>
      <c r="BA747" s="689"/>
      <c r="BB747" s="689"/>
      <c r="BC747" s="689"/>
      <c r="BD747" s="689"/>
      <c r="BE747" s="689"/>
      <c r="BF747" s="689"/>
      <c r="BG747" s="689"/>
      <c r="BH747" s="689"/>
      <c r="BI747" s="689"/>
      <c r="BJ747" s="689"/>
      <c r="BK747" s="689"/>
      <c r="BL747" s="689"/>
      <c r="BM747" s="689"/>
      <c r="BN747" s="689"/>
      <c r="BO747" s="689"/>
      <c r="BP747" s="689"/>
      <c r="BQ747" s="689"/>
      <c r="BR747" s="689"/>
      <c r="BS747" s="689"/>
      <c r="BT747" s="689"/>
      <c r="BU747" s="689"/>
      <c r="BV747" s="689"/>
      <c r="BW747" s="421"/>
    </row>
    <row r="748" ht="15.0" customHeight="1">
      <c r="A748" s="634"/>
      <c r="B748" s="421" t="str">
        <f>IF(ISTEXT(A748),SUMIF('Production Calendar'!$F$3:$F$171,'Garden Layout (to copy)'!$A748,'Production Calendar'!$G$3:$G$171),"")</f>
        <v/>
      </c>
      <c r="C748" s="656" t="str">
        <f t="shared" si="1"/>
        <v/>
      </c>
      <c r="D748" s="657" t="str">
        <f t="array" ref="D748">IF(ISBLANK(A748),"",XLOOKUP($A748,'Codified Game Plan'!$E$3:$E$477,'Codified Game Plan'!$G$3:$G$477,0))</f>
        <v/>
      </c>
      <c r="E748" s="657" t="str">
        <f>IF(ISBLANK(A748),"",MAXIFS('Codified Game Plan'!$I$3:$I$477,'Codified Game Plan'!$E$3:$E$477,A748))</f>
        <v/>
      </c>
      <c r="F748" s="658" t="str">
        <f t="shared" si="2"/>
        <v>      - </v>
      </c>
      <c r="G748" s="421"/>
      <c r="H748" s="421"/>
      <c r="I748" s="421"/>
      <c r="J748" s="421"/>
      <c r="K748" s="421"/>
      <c r="L748" s="421"/>
      <c r="M748" s="421"/>
      <c r="N748" s="421"/>
      <c r="O748" s="421"/>
      <c r="P748" s="421"/>
      <c r="Q748" s="421"/>
      <c r="R748" s="421"/>
      <c r="S748" s="421"/>
      <c r="T748" s="421"/>
      <c r="U748" s="689"/>
      <c r="V748" s="689"/>
      <c r="W748" s="689"/>
      <c r="X748" s="689"/>
      <c r="Y748" s="689"/>
      <c r="Z748" s="689"/>
      <c r="AA748" s="689"/>
      <c r="AB748" s="689"/>
      <c r="AC748" s="689"/>
      <c r="AD748" s="689"/>
      <c r="AE748" s="689"/>
      <c r="AF748" s="689"/>
      <c r="AG748" s="689"/>
      <c r="AH748" s="689"/>
      <c r="AI748" s="689"/>
      <c r="AJ748" s="689"/>
      <c r="AK748" s="689"/>
      <c r="AL748" s="689"/>
      <c r="AM748" s="689"/>
      <c r="AN748" s="689"/>
      <c r="AO748" s="689"/>
      <c r="AP748" s="689"/>
      <c r="AQ748" s="689"/>
      <c r="AR748" s="689"/>
      <c r="AS748" s="689"/>
      <c r="AT748" s="689"/>
      <c r="AU748" s="689"/>
      <c r="AV748" s="689"/>
      <c r="AW748" s="689"/>
      <c r="AX748" s="689"/>
      <c r="AY748" s="689"/>
      <c r="AZ748" s="689"/>
      <c r="BA748" s="689"/>
      <c r="BB748" s="689"/>
      <c r="BC748" s="689"/>
      <c r="BD748" s="689"/>
      <c r="BE748" s="689"/>
      <c r="BF748" s="689"/>
      <c r="BG748" s="689"/>
      <c r="BH748" s="689"/>
      <c r="BI748" s="689"/>
      <c r="BJ748" s="689"/>
      <c r="BK748" s="689"/>
      <c r="BL748" s="689"/>
      <c r="BM748" s="689"/>
      <c r="BN748" s="689"/>
      <c r="BO748" s="689"/>
      <c r="BP748" s="689"/>
      <c r="BQ748" s="689"/>
      <c r="BR748" s="689"/>
      <c r="BS748" s="689"/>
      <c r="BT748" s="689"/>
      <c r="BU748" s="689"/>
      <c r="BV748" s="689"/>
      <c r="BW748" s="421"/>
    </row>
    <row r="749" ht="15.0" customHeight="1">
      <c r="A749" s="634"/>
      <c r="B749" s="421" t="str">
        <f>IF(ISTEXT(A749),SUMIF('Production Calendar'!$F$3:$F$171,'Garden Layout (to copy)'!$A749,'Production Calendar'!$G$3:$G$171),"")</f>
        <v/>
      </c>
      <c r="C749" s="656" t="str">
        <f t="shared" si="1"/>
        <v/>
      </c>
      <c r="D749" s="657" t="str">
        <f t="array" ref="D749">IF(ISBLANK(A749),"",XLOOKUP($A749,'Codified Game Plan'!$E$3:$E$477,'Codified Game Plan'!$G$3:$G$477,0))</f>
        <v/>
      </c>
      <c r="E749" s="657" t="str">
        <f>IF(ISBLANK(A749),"",MAXIFS('Codified Game Plan'!$I$3:$I$477,'Codified Game Plan'!$E$3:$E$477,A749))</f>
        <v/>
      </c>
      <c r="F749" s="658" t="str">
        <f t="shared" si="2"/>
        <v>      - </v>
      </c>
      <c r="G749" s="421"/>
      <c r="H749" s="421"/>
      <c r="I749" s="421"/>
      <c r="J749" s="421"/>
      <c r="K749" s="421"/>
      <c r="L749" s="421"/>
      <c r="M749" s="421"/>
      <c r="N749" s="421"/>
      <c r="O749" s="421"/>
      <c r="P749" s="421"/>
      <c r="Q749" s="421"/>
      <c r="R749" s="421"/>
      <c r="S749" s="421"/>
      <c r="T749" s="421"/>
      <c r="U749" s="689"/>
      <c r="V749" s="689"/>
      <c r="W749" s="689"/>
      <c r="X749" s="689"/>
      <c r="Y749" s="689"/>
      <c r="Z749" s="689"/>
      <c r="AA749" s="689"/>
      <c r="AB749" s="689"/>
      <c r="AC749" s="689"/>
      <c r="AD749" s="689"/>
      <c r="AE749" s="689"/>
      <c r="AF749" s="689"/>
      <c r="AG749" s="689"/>
      <c r="AH749" s="689"/>
      <c r="AI749" s="689"/>
      <c r="AJ749" s="689"/>
      <c r="AK749" s="689"/>
      <c r="AL749" s="689"/>
      <c r="AM749" s="689"/>
      <c r="AN749" s="689"/>
      <c r="AO749" s="689"/>
      <c r="AP749" s="689"/>
      <c r="AQ749" s="689"/>
      <c r="AR749" s="689"/>
      <c r="AS749" s="689"/>
      <c r="AT749" s="689"/>
      <c r="AU749" s="689"/>
      <c r="AV749" s="689"/>
      <c r="AW749" s="689"/>
      <c r="AX749" s="689"/>
      <c r="AY749" s="689"/>
      <c r="AZ749" s="689"/>
      <c r="BA749" s="689"/>
      <c r="BB749" s="689"/>
      <c r="BC749" s="689"/>
      <c r="BD749" s="689"/>
      <c r="BE749" s="689"/>
      <c r="BF749" s="689"/>
      <c r="BG749" s="689"/>
      <c r="BH749" s="689"/>
      <c r="BI749" s="689"/>
      <c r="BJ749" s="689"/>
      <c r="BK749" s="689"/>
      <c r="BL749" s="689"/>
      <c r="BM749" s="689"/>
      <c r="BN749" s="689"/>
      <c r="BO749" s="689"/>
      <c r="BP749" s="689"/>
      <c r="BQ749" s="689"/>
      <c r="BR749" s="689"/>
      <c r="BS749" s="689"/>
      <c r="BT749" s="689"/>
      <c r="BU749" s="689"/>
      <c r="BV749" s="689"/>
      <c r="BW749" s="421"/>
    </row>
    <row r="750" ht="15.0" customHeight="1">
      <c r="A750" s="634"/>
      <c r="B750" s="421" t="str">
        <f>IF(ISTEXT(A750),SUMIF('Production Calendar'!$F$3:$F$171,'Garden Layout (to copy)'!$A750,'Production Calendar'!$G$3:$G$171),"")</f>
        <v/>
      </c>
      <c r="C750" s="656" t="str">
        <f t="shared" si="1"/>
        <v/>
      </c>
      <c r="D750" s="657" t="str">
        <f t="array" ref="D750">IF(ISBLANK(A750),"",XLOOKUP($A750,'Codified Game Plan'!$E$3:$E$477,'Codified Game Plan'!$G$3:$G$477,0))</f>
        <v/>
      </c>
      <c r="E750" s="657" t="str">
        <f>IF(ISBLANK(A750),"",MAXIFS('Codified Game Plan'!$I$3:$I$477,'Codified Game Plan'!$E$3:$E$477,A750))</f>
        <v/>
      </c>
      <c r="F750" s="658" t="str">
        <f t="shared" si="2"/>
        <v>      - </v>
      </c>
      <c r="G750" s="421"/>
      <c r="H750" s="421"/>
      <c r="I750" s="421"/>
      <c r="J750" s="421"/>
      <c r="K750" s="421"/>
      <c r="L750" s="421"/>
      <c r="M750" s="421"/>
      <c r="N750" s="421"/>
      <c r="O750" s="421"/>
      <c r="P750" s="421"/>
      <c r="Q750" s="421"/>
      <c r="R750" s="421"/>
      <c r="S750" s="421"/>
      <c r="T750" s="421"/>
      <c r="U750" s="689"/>
      <c r="V750" s="689"/>
      <c r="W750" s="689"/>
      <c r="X750" s="689"/>
      <c r="Y750" s="689"/>
      <c r="Z750" s="689"/>
      <c r="AA750" s="689"/>
      <c r="AB750" s="689"/>
      <c r="AC750" s="689"/>
      <c r="AD750" s="689"/>
      <c r="AE750" s="689"/>
      <c r="AF750" s="689"/>
      <c r="AG750" s="689"/>
      <c r="AH750" s="689"/>
      <c r="AI750" s="689"/>
      <c r="AJ750" s="689"/>
      <c r="AK750" s="689"/>
      <c r="AL750" s="689"/>
      <c r="AM750" s="689"/>
      <c r="AN750" s="689"/>
      <c r="AO750" s="689"/>
      <c r="AP750" s="689"/>
      <c r="AQ750" s="689"/>
      <c r="AR750" s="689"/>
      <c r="AS750" s="689"/>
      <c r="AT750" s="689"/>
      <c r="AU750" s="689"/>
      <c r="AV750" s="689"/>
      <c r="AW750" s="689"/>
      <c r="AX750" s="689"/>
      <c r="AY750" s="689"/>
      <c r="AZ750" s="689"/>
      <c r="BA750" s="689"/>
      <c r="BB750" s="689"/>
      <c r="BC750" s="689"/>
      <c r="BD750" s="689"/>
      <c r="BE750" s="689"/>
      <c r="BF750" s="689"/>
      <c r="BG750" s="689"/>
      <c r="BH750" s="689"/>
      <c r="BI750" s="689"/>
      <c r="BJ750" s="689"/>
      <c r="BK750" s="689"/>
      <c r="BL750" s="689"/>
      <c r="BM750" s="689"/>
      <c r="BN750" s="689"/>
      <c r="BO750" s="689"/>
      <c r="BP750" s="689"/>
      <c r="BQ750" s="689"/>
      <c r="BR750" s="689"/>
      <c r="BS750" s="689"/>
      <c r="BT750" s="689"/>
      <c r="BU750" s="689"/>
      <c r="BV750" s="689"/>
      <c r="BW750" s="421"/>
    </row>
    <row r="751" ht="15.0" customHeight="1">
      <c r="A751" s="634"/>
      <c r="B751" s="421" t="str">
        <f>IF(ISTEXT(A751),SUMIF('Production Calendar'!$F$3:$F$171,'Garden Layout (to copy)'!$A751,'Production Calendar'!$G$3:$G$171),"")</f>
        <v/>
      </c>
      <c r="C751" s="656" t="str">
        <f t="shared" si="1"/>
        <v/>
      </c>
      <c r="D751" s="657" t="str">
        <f t="array" ref="D751">IF(ISBLANK(A751),"",XLOOKUP($A751,'Codified Game Plan'!$E$3:$E$477,'Codified Game Plan'!$G$3:$G$477,0))</f>
        <v/>
      </c>
      <c r="E751" s="657" t="str">
        <f>IF(ISBLANK(A751),"",MAXIFS('Codified Game Plan'!$I$3:$I$477,'Codified Game Plan'!$E$3:$E$477,A751))</f>
        <v/>
      </c>
      <c r="F751" s="658" t="str">
        <f t="shared" si="2"/>
        <v>      - </v>
      </c>
      <c r="G751" s="421"/>
      <c r="H751" s="421"/>
      <c r="I751" s="421"/>
      <c r="J751" s="421"/>
      <c r="K751" s="421"/>
      <c r="L751" s="421"/>
      <c r="M751" s="421"/>
      <c r="N751" s="421"/>
      <c r="O751" s="421"/>
      <c r="P751" s="421"/>
      <c r="Q751" s="421"/>
      <c r="R751" s="421"/>
      <c r="S751" s="421"/>
      <c r="T751" s="421"/>
      <c r="U751" s="689"/>
      <c r="V751" s="689"/>
      <c r="W751" s="689"/>
      <c r="X751" s="689"/>
      <c r="Y751" s="689"/>
      <c r="Z751" s="689"/>
      <c r="AA751" s="689"/>
      <c r="AB751" s="689"/>
      <c r="AC751" s="689"/>
      <c r="AD751" s="689"/>
      <c r="AE751" s="689"/>
      <c r="AF751" s="689"/>
      <c r="AG751" s="689"/>
      <c r="AH751" s="689"/>
      <c r="AI751" s="689"/>
      <c r="AJ751" s="689"/>
      <c r="AK751" s="689"/>
      <c r="AL751" s="689"/>
      <c r="AM751" s="689"/>
      <c r="AN751" s="689"/>
      <c r="AO751" s="689"/>
      <c r="AP751" s="689"/>
      <c r="AQ751" s="689"/>
      <c r="AR751" s="689"/>
      <c r="AS751" s="689"/>
      <c r="AT751" s="689"/>
      <c r="AU751" s="689"/>
      <c r="AV751" s="689"/>
      <c r="AW751" s="689"/>
      <c r="AX751" s="689"/>
      <c r="AY751" s="689"/>
      <c r="AZ751" s="689"/>
      <c r="BA751" s="689"/>
      <c r="BB751" s="689"/>
      <c r="BC751" s="689"/>
      <c r="BD751" s="689"/>
      <c r="BE751" s="689"/>
      <c r="BF751" s="689"/>
      <c r="BG751" s="689"/>
      <c r="BH751" s="689"/>
      <c r="BI751" s="689"/>
      <c r="BJ751" s="689"/>
      <c r="BK751" s="689"/>
      <c r="BL751" s="689"/>
      <c r="BM751" s="689"/>
      <c r="BN751" s="689"/>
      <c r="BO751" s="689"/>
      <c r="BP751" s="689"/>
      <c r="BQ751" s="689"/>
      <c r="BR751" s="689"/>
      <c r="BS751" s="689"/>
      <c r="BT751" s="689"/>
      <c r="BU751" s="689"/>
      <c r="BV751" s="689"/>
      <c r="BW751" s="421"/>
    </row>
    <row r="752" ht="15.0" customHeight="1">
      <c r="A752" s="634"/>
      <c r="B752" s="421" t="str">
        <f>IF(ISTEXT(A752),SUMIF('Production Calendar'!$F$3:$F$171,'Garden Layout (to copy)'!$A752,'Production Calendar'!$G$3:$G$171),"")</f>
        <v/>
      </c>
      <c r="C752" s="656" t="str">
        <f t="shared" si="1"/>
        <v/>
      </c>
      <c r="D752" s="657" t="str">
        <f t="array" ref="D752">IF(ISBLANK(A752),"",XLOOKUP($A752,'Codified Game Plan'!$E$3:$E$477,'Codified Game Plan'!$G$3:$G$477,0))</f>
        <v/>
      </c>
      <c r="E752" s="657" t="str">
        <f>IF(ISBLANK(A752),"",MAXIFS('Codified Game Plan'!$I$3:$I$477,'Codified Game Plan'!$E$3:$E$477,A752))</f>
        <v/>
      </c>
      <c r="F752" s="658" t="str">
        <f t="shared" si="2"/>
        <v>      - </v>
      </c>
      <c r="G752" s="421"/>
      <c r="H752" s="421"/>
      <c r="I752" s="421"/>
      <c r="J752" s="421"/>
      <c r="K752" s="421"/>
      <c r="L752" s="421"/>
      <c r="M752" s="421"/>
      <c r="N752" s="421"/>
      <c r="O752" s="421"/>
      <c r="P752" s="421"/>
      <c r="Q752" s="421"/>
      <c r="R752" s="421"/>
      <c r="S752" s="421"/>
      <c r="T752" s="421"/>
      <c r="U752" s="689"/>
      <c r="V752" s="689"/>
      <c r="W752" s="689"/>
      <c r="X752" s="689"/>
      <c r="Y752" s="689"/>
      <c r="Z752" s="689"/>
      <c r="AA752" s="689"/>
      <c r="AB752" s="689"/>
      <c r="AC752" s="689"/>
      <c r="AD752" s="689"/>
      <c r="AE752" s="689"/>
      <c r="AF752" s="689"/>
      <c r="AG752" s="689"/>
      <c r="AH752" s="689"/>
      <c r="AI752" s="689"/>
      <c r="AJ752" s="689"/>
      <c r="AK752" s="689"/>
      <c r="AL752" s="689"/>
      <c r="AM752" s="689"/>
      <c r="AN752" s="689"/>
      <c r="AO752" s="689"/>
      <c r="AP752" s="689"/>
      <c r="AQ752" s="689"/>
      <c r="AR752" s="689"/>
      <c r="AS752" s="689"/>
      <c r="AT752" s="689"/>
      <c r="AU752" s="689"/>
      <c r="AV752" s="689"/>
      <c r="AW752" s="689"/>
      <c r="AX752" s="689"/>
      <c r="AY752" s="689"/>
      <c r="AZ752" s="689"/>
      <c r="BA752" s="689"/>
      <c r="BB752" s="689"/>
      <c r="BC752" s="689"/>
      <c r="BD752" s="689"/>
      <c r="BE752" s="689"/>
      <c r="BF752" s="689"/>
      <c r="BG752" s="689"/>
      <c r="BH752" s="689"/>
      <c r="BI752" s="689"/>
      <c r="BJ752" s="689"/>
      <c r="BK752" s="689"/>
      <c r="BL752" s="689"/>
      <c r="BM752" s="689"/>
      <c r="BN752" s="689"/>
      <c r="BO752" s="689"/>
      <c r="BP752" s="689"/>
      <c r="BQ752" s="689"/>
      <c r="BR752" s="689"/>
      <c r="BS752" s="689"/>
      <c r="BT752" s="689"/>
      <c r="BU752" s="689"/>
      <c r="BV752" s="689"/>
      <c r="BW752" s="421"/>
    </row>
    <row r="753" ht="15.0" customHeight="1">
      <c r="A753" s="634"/>
      <c r="B753" s="421" t="str">
        <f>IF(ISTEXT(A753),SUMIF('Production Calendar'!$F$3:$F$171,'Garden Layout (to copy)'!$A753,'Production Calendar'!$G$3:$G$171),"")</f>
        <v/>
      </c>
      <c r="C753" s="656" t="str">
        <f t="shared" si="1"/>
        <v/>
      </c>
      <c r="D753" s="657" t="str">
        <f t="array" ref="D753">IF(ISBLANK(A753),"",XLOOKUP($A753,'Codified Game Plan'!$E$3:$E$477,'Codified Game Plan'!$G$3:$G$477,0))</f>
        <v/>
      </c>
      <c r="E753" s="657" t="str">
        <f>IF(ISBLANK(A753),"",MAXIFS('Codified Game Plan'!$I$3:$I$477,'Codified Game Plan'!$E$3:$E$477,A753))</f>
        <v/>
      </c>
      <c r="F753" s="658" t="str">
        <f t="shared" si="2"/>
        <v>      - </v>
      </c>
      <c r="G753" s="421"/>
      <c r="H753" s="421"/>
      <c r="I753" s="421"/>
      <c r="J753" s="421"/>
      <c r="K753" s="421"/>
      <c r="L753" s="421"/>
      <c r="M753" s="421"/>
      <c r="N753" s="421"/>
      <c r="O753" s="421"/>
      <c r="P753" s="421"/>
      <c r="Q753" s="421"/>
      <c r="R753" s="421"/>
      <c r="S753" s="421"/>
      <c r="T753" s="421"/>
      <c r="U753" s="689"/>
      <c r="V753" s="689"/>
      <c r="W753" s="689"/>
      <c r="X753" s="689"/>
      <c r="Y753" s="689"/>
      <c r="Z753" s="689"/>
      <c r="AA753" s="689"/>
      <c r="AB753" s="689"/>
      <c r="AC753" s="689"/>
      <c r="AD753" s="689"/>
      <c r="AE753" s="689"/>
      <c r="AF753" s="689"/>
      <c r="AG753" s="689"/>
      <c r="AH753" s="689"/>
      <c r="AI753" s="689"/>
      <c r="AJ753" s="689"/>
      <c r="AK753" s="689"/>
      <c r="AL753" s="689"/>
      <c r="AM753" s="689"/>
      <c r="AN753" s="689"/>
      <c r="AO753" s="689"/>
      <c r="AP753" s="689"/>
      <c r="AQ753" s="689"/>
      <c r="AR753" s="689"/>
      <c r="AS753" s="689"/>
      <c r="AT753" s="689"/>
      <c r="AU753" s="689"/>
      <c r="AV753" s="689"/>
      <c r="AW753" s="689"/>
      <c r="AX753" s="689"/>
      <c r="AY753" s="689"/>
      <c r="AZ753" s="689"/>
      <c r="BA753" s="689"/>
      <c r="BB753" s="689"/>
      <c r="BC753" s="689"/>
      <c r="BD753" s="689"/>
      <c r="BE753" s="689"/>
      <c r="BF753" s="689"/>
      <c r="BG753" s="689"/>
      <c r="BH753" s="689"/>
      <c r="BI753" s="689"/>
      <c r="BJ753" s="689"/>
      <c r="BK753" s="689"/>
      <c r="BL753" s="689"/>
      <c r="BM753" s="689"/>
      <c r="BN753" s="689"/>
      <c r="BO753" s="689"/>
      <c r="BP753" s="689"/>
      <c r="BQ753" s="689"/>
      <c r="BR753" s="689"/>
      <c r="BS753" s="689"/>
      <c r="BT753" s="689"/>
      <c r="BU753" s="689"/>
      <c r="BV753" s="689"/>
      <c r="BW753" s="421"/>
    </row>
    <row r="754" ht="15.0" customHeight="1">
      <c r="A754" s="634"/>
      <c r="B754" s="421" t="str">
        <f>IF(ISTEXT(A754),SUMIF('Production Calendar'!$F$3:$F$171,'Garden Layout (to copy)'!$A754,'Production Calendar'!$G$3:$G$171),"")</f>
        <v/>
      </c>
      <c r="C754" s="656" t="str">
        <f t="shared" si="1"/>
        <v/>
      </c>
      <c r="D754" s="657" t="str">
        <f t="array" ref="D754">IF(ISBLANK(A754),"",XLOOKUP($A754,'Codified Game Plan'!$E$3:$E$477,'Codified Game Plan'!$G$3:$G$477,0))</f>
        <v/>
      </c>
      <c r="E754" s="657" t="str">
        <f>IF(ISBLANK(A754),"",MAXIFS('Codified Game Plan'!$I$3:$I$477,'Codified Game Plan'!$E$3:$E$477,A754))</f>
        <v/>
      </c>
      <c r="F754" s="658" t="str">
        <f t="shared" si="2"/>
        <v>      - </v>
      </c>
      <c r="G754" s="421"/>
      <c r="H754" s="421"/>
      <c r="I754" s="421"/>
      <c r="J754" s="421"/>
      <c r="K754" s="421"/>
      <c r="L754" s="421"/>
      <c r="M754" s="421"/>
      <c r="N754" s="421"/>
      <c r="O754" s="421"/>
      <c r="P754" s="421"/>
      <c r="Q754" s="421"/>
      <c r="R754" s="421"/>
      <c r="S754" s="421"/>
      <c r="T754" s="421"/>
      <c r="U754" s="689"/>
      <c r="V754" s="689"/>
      <c r="W754" s="689"/>
      <c r="X754" s="689"/>
      <c r="Y754" s="689"/>
      <c r="Z754" s="689"/>
      <c r="AA754" s="689"/>
      <c r="AB754" s="689"/>
      <c r="AC754" s="689"/>
      <c r="AD754" s="689"/>
      <c r="AE754" s="689"/>
      <c r="AF754" s="689"/>
      <c r="AG754" s="689"/>
      <c r="AH754" s="689"/>
      <c r="AI754" s="689"/>
      <c r="AJ754" s="689"/>
      <c r="AK754" s="689"/>
      <c r="AL754" s="689"/>
      <c r="AM754" s="689"/>
      <c r="AN754" s="689"/>
      <c r="AO754" s="689"/>
      <c r="AP754" s="689"/>
      <c r="AQ754" s="689"/>
      <c r="AR754" s="689"/>
      <c r="AS754" s="689"/>
      <c r="AT754" s="689"/>
      <c r="AU754" s="689"/>
      <c r="AV754" s="689"/>
      <c r="AW754" s="689"/>
      <c r="AX754" s="689"/>
      <c r="AY754" s="689"/>
      <c r="AZ754" s="689"/>
      <c r="BA754" s="689"/>
      <c r="BB754" s="689"/>
      <c r="BC754" s="689"/>
      <c r="BD754" s="689"/>
      <c r="BE754" s="689"/>
      <c r="BF754" s="689"/>
      <c r="BG754" s="689"/>
      <c r="BH754" s="689"/>
      <c r="BI754" s="689"/>
      <c r="BJ754" s="689"/>
      <c r="BK754" s="689"/>
      <c r="BL754" s="689"/>
      <c r="BM754" s="689"/>
      <c r="BN754" s="689"/>
      <c r="BO754" s="689"/>
      <c r="BP754" s="689"/>
      <c r="BQ754" s="689"/>
      <c r="BR754" s="689"/>
      <c r="BS754" s="689"/>
      <c r="BT754" s="689"/>
      <c r="BU754" s="689"/>
      <c r="BV754" s="689"/>
      <c r="BW754" s="421"/>
    </row>
    <row r="755" ht="15.0" customHeight="1">
      <c r="A755" s="634"/>
      <c r="B755" s="421" t="str">
        <f>IF(ISTEXT(A755),SUMIF('Production Calendar'!$F$3:$F$171,'Garden Layout (to copy)'!$A755,'Production Calendar'!$G$3:$G$171),"")</f>
        <v/>
      </c>
      <c r="C755" s="656" t="str">
        <f t="shared" si="1"/>
        <v/>
      </c>
      <c r="D755" s="657" t="str">
        <f t="array" ref="D755">IF(ISBLANK(A755),"",XLOOKUP($A755,'Codified Game Plan'!$E$3:$E$477,'Codified Game Plan'!$G$3:$G$477,0))</f>
        <v/>
      </c>
      <c r="E755" s="657" t="str">
        <f>IF(ISBLANK(A755),"",MAXIFS('Codified Game Plan'!$I$3:$I$477,'Codified Game Plan'!$E$3:$E$477,A755))</f>
        <v/>
      </c>
      <c r="F755" s="658" t="str">
        <f t="shared" si="2"/>
        <v>      - </v>
      </c>
      <c r="G755" s="421"/>
      <c r="H755" s="421"/>
      <c r="I755" s="421"/>
      <c r="J755" s="421"/>
      <c r="K755" s="421"/>
      <c r="L755" s="421"/>
      <c r="M755" s="421"/>
      <c r="N755" s="421"/>
      <c r="O755" s="421"/>
      <c r="P755" s="421"/>
      <c r="Q755" s="421"/>
      <c r="R755" s="421"/>
      <c r="S755" s="421"/>
      <c r="T755" s="421"/>
      <c r="U755" s="689"/>
      <c r="V755" s="689"/>
      <c r="W755" s="689"/>
      <c r="X755" s="689"/>
      <c r="Y755" s="689"/>
      <c r="Z755" s="689"/>
      <c r="AA755" s="689"/>
      <c r="AB755" s="689"/>
      <c r="AC755" s="689"/>
      <c r="AD755" s="689"/>
      <c r="AE755" s="689"/>
      <c r="AF755" s="689"/>
      <c r="AG755" s="689"/>
      <c r="AH755" s="689"/>
      <c r="AI755" s="689"/>
      <c r="AJ755" s="689"/>
      <c r="AK755" s="689"/>
      <c r="AL755" s="689"/>
      <c r="AM755" s="689"/>
      <c r="AN755" s="689"/>
      <c r="AO755" s="689"/>
      <c r="AP755" s="689"/>
      <c r="AQ755" s="689"/>
      <c r="AR755" s="689"/>
      <c r="AS755" s="689"/>
      <c r="AT755" s="689"/>
      <c r="AU755" s="689"/>
      <c r="AV755" s="689"/>
      <c r="AW755" s="689"/>
      <c r="AX755" s="689"/>
      <c r="AY755" s="689"/>
      <c r="AZ755" s="689"/>
      <c r="BA755" s="689"/>
      <c r="BB755" s="689"/>
      <c r="BC755" s="689"/>
      <c r="BD755" s="689"/>
      <c r="BE755" s="689"/>
      <c r="BF755" s="689"/>
      <c r="BG755" s="689"/>
      <c r="BH755" s="689"/>
      <c r="BI755" s="689"/>
      <c r="BJ755" s="689"/>
      <c r="BK755" s="689"/>
      <c r="BL755" s="689"/>
      <c r="BM755" s="689"/>
      <c r="BN755" s="689"/>
      <c r="BO755" s="689"/>
      <c r="BP755" s="689"/>
      <c r="BQ755" s="689"/>
      <c r="BR755" s="689"/>
      <c r="BS755" s="689"/>
      <c r="BT755" s="689"/>
      <c r="BU755" s="689"/>
      <c r="BV755" s="689"/>
      <c r="BW755" s="421"/>
    </row>
    <row r="756" ht="15.0" customHeight="1">
      <c r="A756" s="634"/>
      <c r="B756" s="421" t="str">
        <f>IF(ISTEXT(A756),SUMIF('Production Calendar'!$F$3:$F$171,'Garden Layout (to copy)'!$A756,'Production Calendar'!$G$3:$G$171),"")</f>
        <v/>
      </c>
      <c r="C756" s="656" t="str">
        <f t="shared" si="1"/>
        <v/>
      </c>
      <c r="D756" s="657" t="str">
        <f t="array" ref="D756">IF(ISBLANK(A756),"",XLOOKUP($A756,'Codified Game Plan'!$E$3:$E$477,'Codified Game Plan'!$G$3:$G$477,0))</f>
        <v/>
      </c>
      <c r="E756" s="657" t="str">
        <f>IF(ISBLANK(A756),"",MAXIFS('Codified Game Plan'!$I$3:$I$477,'Codified Game Plan'!$E$3:$E$477,A756))</f>
        <v/>
      </c>
      <c r="F756" s="658" t="str">
        <f t="shared" si="2"/>
        <v>      - </v>
      </c>
      <c r="G756" s="421"/>
      <c r="H756" s="421"/>
      <c r="I756" s="421"/>
      <c r="J756" s="421"/>
      <c r="K756" s="421"/>
      <c r="L756" s="421"/>
      <c r="M756" s="421"/>
      <c r="N756" s="421"/>
      <c r="O756" s="421"/>
      <c r="P756" s="421"/>
      <c r="Q756" s="421"/>
      <c r="R756" s="421"/>
      <c r="S756" s="421"/>
      <c r="T756" s="421"/>
      <c r="U756" s="689"/>
      <c r="V756" s="689"/>
      <c r="W756" s="689"/>
      <c r="X756" s="689"/>
      <c r="Y756" s="689"/>
      <c r="Z756" s="689"/>
      <c r="AA756" s="689"/>
      <c r="AB756" s="689"/>
      <c r="AC756" s="689"/>
      <c r="AD756" s="689"/>
      <c r="AE756" s="689"/>
      <c r="AF756" s="689"/>
      <c r="AG756" s="689"/>
      <c r="AH756" s="689"/>
      <c r="AI756" s="689"/>
      <c r="AJ756" s="689"/>
      <c r="AK756" s="689"/>
      <c r="AL756" s="689"/>
      <c r="AM756" s="689"/>
      <c r="AN756" s="689"/>
      <c r="AO756" s="689"/>
      <c r="AP756" s="689"/>
      <c r="AQ756" s="689"/>
      <c r="AR756" s="689"/>
      <c r="AS756" s="689"/>
      <c r="AT756" s="689"/>
      <c r="AU756" s="689"/>
      <c r="AV756" s="689"/>
      <c r="AW756" s="689"/>
      <c r="AX756" s="689"/>
      <c r="AY756" s="689"/>
      <c r="AZ756" s="689"/>
      <c r="BA756" s="689"/>
      <c r="BB756" s="689"/>
      <c r="BC756" s="689"/>
      <c r="BD756" s="689"/>
      <c r="BE756" s="689"/>
      <c r="BF756" s="689"/>
      <c r="BG756" s="689"/>
      <c r="BH756" s="689"/>
      <c r="BI756" s="689"/>
      <c r="BJ756" s="689"/>
      <c r="BK756" s="689"/>
      <c r="BL756" s="689"/>
      <c r="BM756" s="689"/>
      <c r="BN756" s="689"/>
      <c r="BO756" s="689"/>
      <c r="BP756" s="689"/>
      <c r="BQ756" s="689"/>
      <c r="BR756" s="689"/>
      <c r="BS756" s="689"/>
      <c r="BT756" s="689"/>
      <c r="BU756" s="689"/>
      <c r="BV756" s="689"/>
      <c r="BW756" s="421"/>
    </row>
    <row r="757" ht="15.0" customHeight="1">
      <c r="A757" s="634"/>
      <c r="B757" s="421" t="str">
        <f>IF(ISTEXT(A757),SUMIF('Production Calendar'!$F$3:$F$171,'Garden Layout (to copy)'!$A757,'Production Calendar'!$G$3:$G$171),"")</f>
        <v/>
      </c>
      <c r="C757" s="656" t="str">
        <f t="shared" si="1"/>
        <v/>
      </c>
      <c r="D757" s="657" t="str">
        <f t="array" ref="D757">IF(ISBLANK(A757),"",XLOOKUP($A757,'Codified Game Plan'!$E$3:$E$477,'Codified Game Plan'!$G$3:$G$477,0))</f>
        <v/>
      </c>
      <c r="E757" s="657" t="str">
        <f>IF(ISBLANK(A757),"",MAXIFS('Codified Game Plan'!$I$3:$I$477,'Codified Game Plan'!$E$3:$E$477,A757))</f>
        <v/>
      </c>
      <c r="F757" s="658" t="str">
        <f t="shared" si="2"/>
        <v>      - </v>
      </c>
      <c r="G757" s="421"/>
      <c r="H757" s="421"/>
      <c r="I757" s="421"/>
      <c r="J757" s="421"/>
      <c r="K757" s="421"/>
      <c r="L757" s="421"/>
      <c r="M757" s="421"/>
      <c r="N757" s="421"/>
      <c r="O757" s="421"/>
      <c r="P757" s="421"/>
      <c r="Q757" s="421"/>
      <c r="R757" s="421"/>
      <c r="S757" s="421"/>
      <c r="T757" s="421"/>
      <c r="U757" s="689"/>
      <c r="V757" s="689"/>
      <c r="W757" s="689"/>
      <c r="X757" s="689"/>
      <c r="Y757" s="689"/>
      <c r="Z757" s="689"/>
      <c r="AA757" s="689"/>
      <c r="AB757" s="689"/>
      <c r="AC757" s="689"/>
      <c r="AD757" s="689"/>
      <c r="AE757" s="689"/>
      <c r="AF757" s="689"/>
      <c r="AG757" s="689"/>
      <c r="AH757" s="689"/>
      <c r="AI757" s="689"/>
      <c r="AJ757" s="689"/>
      <c r="AK757" s="689"/>
      <c r="AL757" s="689"/>
      <c r="AM757" s="689"/>
      <c r="AN757" s="689"/>
      <c r="AO757" s="689"/>
      <c r="AP757" s="689"/>
      <c r="AQ757" s="689"/>
      <c r="AR757" s="689"/>
      <c r="AS757" s="689"/>
      <c r="AT757" s="689"/>
      <c r="AU757" s="689"/>
      <c r="AV757" s="689"/>
      <c r="AW757" s="689"/>
      <c r="AX757" s="689"/>
      <c r="AY757" s="689"/>
      <c r="AZ757" s="689"/>
      <c r="BA757" s="689"/>
      <c r="BB757" s="689"/>
      <c r="BC757" s="689"/>
      <c r="BD757" s="689"/>
      <c r="BE757" s="689"/>
      <c r="BF757" s="689"/>
      <c r="BG757" s="689"/>
      <c r="BH757" s="689"/>
      <c r="BI757" s="689"/>
      <c r="BJ757" s="689"/>
      <c r="BK757" s="689"/>
      <c r="BL757" s="689"/>
      <c r="BM757" s="689"/>
      <c r="BN757" s="689"/>
      <c r="BO757" s="689"/>
      <c r="BP757" s="689"/>
      <c r="BQ757" s="689"/>
      <c r="BR757" s="689"/>
      <c r="BS757" s="689"/>
      <c r="BT757" s="689"/>
      <c r="BU757" s="689"/>
      <c r="BV757" s="689"/>
      <c r="BW757" s="421"/>
    </row>
    <row r="758" ht="15.0" customHeight="1">
      <c r="A758" s="634"/>
      <c r="B758" s="421" t="str">
        <f>IF(ISTEXT(A758),SUMIF('Production Calendar'!$F$3:$F$171,'Garden Layout (to copy)'!$A758,'Production Calendar'!$G$3:$G$171),"")</f>
        <v/>
      </c>
      <c r="C758" s="656" t="str">
        <f t="shared" si="1"/>
        <v/>
      </c>
      <c r="D758" s="657" t="str">
        <f t="array" ref="D758">IF(ISBLANK(A758),"",XLOOKUP($A758,'Codified Game Plan'!$E$3:$E$477,'Codified Game Plan'!$G$3:$G$477,0))</f>
        <v/>
      </c>
      <c r="E758" s="657" t="str">
        <f>IF(ISBLANK(A758),"",MAXIFS('Codified Game Plan'!$I$3:$I$477,'Codified Game Plan'!$E$3:$E$477,A758))</f>
        <v/>
      </c>
      <c r="F758" s="658" t="str">
        <f t="shared" si="2"/>
        <v>      - </v>
      </c>
      <c r="G758" s="421"/>
      <c r="H758" s="421"/>
      <c r="I758" s="421"/>
      <c r="J758" s="421"/>
      <c r="K758" s="421"/>
      <c r="L758" s="421"/>
      <c r="M758" s="421"/>
      <c r="N758" s="421"/>
      <c r="O758" s="421"/>
      <c r="P758" s="421"/>
      <c r="Q758" s="421"/>
      <c r="R758" s="421"/>
      <c r="S758" s="421"/>
      <c r="T758" s="421"/>
      <c r="U758" s="689"/>
      <c r="V758" s="689"/>
      <c r="W758" s="689"/>
      <c r="X758" s="689"/>
      <c r="Y758" s="689"/>
      <c r="Z758" s="689"/>
      <c r="AA758" s="689"/>
      <c r="AB758" s="689"/>
      <c r="AC758" s="689"/>
      <c r="AD758" s="689"/>
      <c r="AE758" s="689"/>
      <c r="AF758" s="689"/>
      <c r="AG758" s="689"/>
      <c r="AH758" s="689"/>
      <c r="AI758" s="689"/>
      <c r="AJ758" s="689"/>
      <c r="AK758" s="689"/>
      <c r="AL758" s="689"/>
      <c r="AM758" s="689"/>
      <c r="AN758" s="689"/>
      <c r="AO758" s="689"/>
      <c r="AP758" s="689"/>
      <c r="AQ758" s="689"/>
      <c r="AR758" s="689"/>
      <c r="AS758" s="689"/>
      <c r="AT758" s="689"/>
      <c r="AU758" s="689"/>
      <c r="AV758" s="689"/>
      <c r="AW758" s="689"/>
      <c r="AX758" s="689"/>
      <c r="AY758" s="689"/>
      <c r="AZ758" s="689"/>
      <c r="BA758" s="689"/>
      <c r="BB758" s="689"/>
      <c r="BC758" s="689"/>
      <c r="BD758" s="689"/>
      <c r="BE758" s="689"/>
      <c r="BF758" s="689"/>
      <c r="BG758" s="689"/>
      <c r="BH758" s="689"/>
      <c r="BI758" s="689"/>
      <c r="BJ758" s="689"/>
      <c r="BK758" s="689"/>
      <c r="BL758" s="689"/>
      <c r="BM758" s="689"/>
      <c r="BN758" s="689"/>
      <c r="BO758" s="689"/>
      <c r="BP758" s="689"/>
      <c r="BQ758" s="689"/>
      <c r="BR758" s="689"/>
      <c r="BS758" s="689"/>
      <c r="BT758" s="689"/>
      <c r="BU758" s="689"/>
      <c r="BV758" s="689"/>
      <c r="BW758" s="421"/>
    </row>
    <row r="759" ht="15.0" customHeight="1">
      <c r="A759" s="634"/>
      <c r="B759" s="421" t="str">
        <f>IF(ISTEXT(A759),SUMIF('Production Calendar'!$F$3:$F$171,'Garden Layout (to copy)'!$A759,'Production Calendar'!$G$3:$G$171),"")</f>
        <v/>
      </c>
      <c r="C759" s="656" t="str">
        <f t="shared" si="1"/>
        <v/>
      </c>
      <c r="D759" s="657" t="str">
        <f t="array" ref="D759">IF(ISBLANK(A759),"",XLOOKUP($A759,'Codified Game Plan'!$E$3:$E$477,'Codified Game Plan'!$G$3:$G$477,0))</f>
        <v/>
      </c>
      <c r="E759" s="657" t="str">
        <f>IF(ISBLANK(A759),"",MAXIFS('Codified Game Plan'!$I$3:$I$477,'Codified Game Plan'!$E$3:$E$477,A759))</f>
        <v/>
      </c>
      <c r="F759" s="658" t="str">
        <f t="shared" si="2"/>
        <v>      - </v>
      </c>
      <c r="G759" s="421"/>
      <c r="H759" s="421"/>
      <c r="I759" s="421"/>
      <c r="J759" s="421"/>
      <c r="K759" s="421"/>
      <c r="L759" s="421"/>
      <c r="M759" s="421"/>
      <c r="N759" s="421"/>
      <c r="O759" s="421"/>
      <c r="P759" s="421"/>
      <c r="Q759" s="421"/>
      <c r="R759" s="421"/>
      <c r="S759" s="421"/>
      <c r="T759" s="421"/>
      <c r="U759" s="689"/>
      <c r="V759" s="689"/>
      <c r="W759" s="689"/>
      <c r="X759" s="689"/>
      <c r="Y759" s="689"/>
      <c r="Z759" s="689"/>
      <c r="AA759" s="689"/>
      <c r="AB759" s="689"/>
      <c r="AC759" s="689"/>
      <c r="AD759" s="689"/>
      <c r="AE759" s="689"/>
      <c r="AF759" s="689"/>
      <c r="AG759" s="689"/>
      <c r="AH759" s="689"/>
      <c r="AI759" s="689"/>
      <c r="AJ759" s="689"/>
      <c r="AK759" s="689"/>
      <c r="AL759" s="689"/>
      <c r="AM759" s="689"/>
      <c r="AN759" s="689"/>
      <c r="AO759" s="689"/>
      <c r="AP759" s="689"/>
      <c r="AQ759" s="689"/>
      <c r="AR759" s="689"/>
      <c r="AS759" s="689"/>
      <c r="AT759" s="689"/>
      <c r="AU759" s="689"/>
      <c r="AV759" s="689"/>
      <c r="AW759" s="689"/>
      <c r="AX759" s="689"/>
      <c r="AY759" s="689"/>
      <c r="AZ759" s="689"/>
      <c r="BA759" s="689"/>
      <c r="BB759" s="689"/>
      <c r="BC759" s="689"/>
      <c r="BD759" s="689"/>
      <c r="BE759" s="689"/>
      <c r="BF759" s="689"/>
      <c r="BG759" s="689"/>
      <c r="BH759" s="689"/>
      <c r="BI759" s="689"/>
      <c r="BJ759" s="689"/>
      <c r="BK759" s="689"/>
      <c r="BL759" s="689"/>
      <c r="BM759" s="689"/>
      <c r="BN759" s="689"/>
      <c r="BO759" s="689"/>
      <c r="BP759" s="689"/>
      <c r="BQ759" s="689"/>
      <c r="BR759" s="689"/>
      <c r="BS759" s="689"/>
      <c r="BT759" s="689"/>
      <c r="BU759" s="689"/>
      <c r="BV759" s="689"/>
      <c r="BW759" s="421"/>
    </row>
    <row r="760" ht="15.0" customHeight="1">
      <c r="A760" s="634"/>
      <c r="B760" s="421" t="str">
        <f>IF(ISTEXT(A760),SUMIF('Production Calendar'!$F$3:$F$171,'Garden Layout (to copy)'!$A760,'Production Calendar'!$G$3:$G$171),"")</f>
        <v/>
      </c>
      <c r="C760" s="656" t="str">
        <f t="shared" si="1"/>
        <v/>
      </c>
      <c r="D760" s="657" t="str">
        <f t="array" ref="D760">IF(ISBLANK(A760),"",XLOOKUP($A760,'Codified Game Plan'!$E$3:$E$477,'Codified Game Plan'!$G$3:$G$477,0))</f>
        <v/>
      </c>
      <c r="E760" s="657" t="str">
        <f>IF(ISBLANK(A760),"",MAXIFS('Codified Game Plan'!$I$3:$I$477,'Codified Game Plan'!$E$3:$E$477,A760))</f>
        <v/>
      </c>
      <c r="F760" s="658" t="str">
        <f t="shared" si="2"/>
        <v>      - </v>
      </c>
      <c r="G760" s="421"/>
      <c r="H760" s="421"/>
      <c r="I760" s="421"/>
      <c r="J760" s="421"/>
      <c r="K760" s="421"/>
      <c r="L760" s="421"/>
      <c r="M760" s="421"/>
      <c r="N760" s="421"/>
      <c r="O760" s="421"/>
      <c r="P760" s="421"/>
      <c r="Q760" s="421"/>
      <c r="R760" s="421"/>
      <c r="S760" s="421"/>
      <c r="T760" s="421"/>
      <c r="U760" s="689"/>
      <c r="V760" s="689"/>
      <c r="W760" s="689"/>
      <c r="X760" s="689"/>
      <c r="Y760" s="689"/>
      <c r="Z760" s="689"/>
      <c r="AA760" s="689"/>
      <c r="AB760" s="689"/>
      <c r="AC760" s="689"/>
      <c r="AD760" s="689"/>
      <c r="AE760" s="689"/>
      <c r="AF760" s="689"/>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c r="BG760" s="689"/>
      <c r="BH760" s="689"/>
      <c r="BI760" s="689"/>
      <c r="BJ760" s="689"/>
      <c r="BK760" s="689"/>
      <c r="BL760" s="689"/>
      <c r="BM760" s="689"/>
      <c r="BN760" s="689"/>
      <c r="BO760" s="689"/>
      <c r="BP760" s="689"/>
      <c r="BQ760" s="689"/>
      <c r="BR760" s="689"/>
      <c r="BS760" s="689"/>
      <c r="BT760" s="689"/>
      <c r="BU760" s="689"/>
      <c r="BV760" s="689"/>
      <c r="BW760" s="421"/>
    </row>
    <row r="761" ht="15.0" customHeight="1">
      <c r="A761" s="634"/>
      <c r="B761" s="421" t="str">
        <f>IF(ISTEXT(A761),SUMIF('Production Calendar'!$F$3:$F$171,'Garden Layout (to copy)'!$A761,'Production Calendar'!$G$3:$G$171),"")</f>
        <v/>
      </c>
      <c r="C761" s="656" t="str">
        <f t="shared" si="1"/>
        <v/>
      </c>
      <c r="D761" s="657" t="str">
        <f t="array" ref="D761">IF(ISBLANK(A761),"",XLOOKUP($A761,'Codified Game Plan'!$E$3:$E$477,'Codified Game Plan'!$G$3:$G$477,0))</f>
        <v/>
      </c>
      <c r="E761" s="657" t="str">
        <f>IF(ISBLANK(A761),"",MAXIFS('Codified Game Plan'!$I$3:$I$477,'Codified Game Plan'!$E$3:$E$477,A761))</f>
        <v/>
      </c>
      <c r="F761" s="658" t="str">
        <f t="shared" si="2"/>
        <v>      - </v>
      </c>
      <c r="G761" s="421"/>
      <c r="H761" s="421"/>
      <c r="I761" s="421"/>
      <c r="J761" s="421"/>
      <c r="K761" s="421"/>
      <c r="L761" s="421"/>
      <c r="M761" s="421"/>
      <c r="N761" s="421"/>
      <c r="O761" s="421"/>
      <c r="P761" s="421"/>
      <c r="Q761" s="421"/>
      <c r="R761" s="421"/>
      <c r="S761" s="421"/>
      <c r="T761" s="421"/>
      <c r="U761" s="689"/>
      <c r="V761" s="689"/>
      <c r="W761" s="689"/>
      <c r="X761" s="689"/>
      <c r="Y761" s="689"/>
      <c r="Z761" s="689"/>
      <c r="AA761" s="689"/>
      <c r="AB761" s="689"/>
      <c r="AC761" s="689"/>
      <c r="AD761" s="689"/>
      <c r="AE761" s="689"/>
      <c r="AF761" s="689"/>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c r="BG761" s="689"/>
      <c r="BH761" s="689"/>
      <c r="BI761" s="689"/>
      <c r="BJ761" s="689"/>
      <c r="BK761" s="689"/>
      <c r="BL761" s="689"/>
      <c r="BM761" s="689"/>
      <c r="BN761" s="689"/>
      <c r="BO761" s="689"/>
      <c r="BP761" s="689"/>
      <c r="BQ761" s="689"/>
      <c r="BR761" s="689"/>
      <c r="BS761" s="689"/>
      <c r="BT761" s="689"/>
      <c r="BU761" s="689"/>
      <c r="BV761" s="689"/>
      <c r="BW761" s="421"/>
    </row>
    <row r="762" ht="15.0" customHeight="1">
      <c r="A762" s="634"/>
      <c r="B762" s="421" t="str">
        <f>IF(ISTEXT(A762),SUMIF('Production Calendar'!$F$3:$F$171,'Garden Layout (to copy)'!$A762,'Production Calendar'!$G$3:$G$171),"")</f>
        <v/>
      </c>
      <c r="C762" s="656" t="str">
        <f t="shared" si="1"/>
        <v/>
      </c>
      <c r="D762" s="657" t="str">
        <f t="array" ref="D762">IF(ISBLANK(A762),"",XLOOKUP($A762,'Codified Game Plan'!$E$3:$E$477,'Codified Game Plan'!$G$3:$G$477,0))</f>
        <v/>
      </c>
      <c r="E762" s="657" t="str">
        <f>IF(ISBLANK(A762),"",MAXIFS('Codified Game Plan'!$I$3:$I$477,'Codified Game Plan'!$E$3:$E$477,A762))</f>
        <v/>
      </c>
      <c r="F762" s="658" t="str">
        <f t="shared" si="2"/>
        <v>      - </v>
      </c>
      <c r="G762" s="421"/>
      <c r="H762" s="421"/>
      <c r="I762" s="421"/>
      <c r="J762" s="421"/>
      <c r="K762" s="421"/>
      <c r="L762" s="421"/>
      <c r="M762" s="421"/>
      <c r="N762" s="421"/>
      <c r="O762" s="421"/>
      <c r="P762" s="421"/>
      <c r="Q762" s="421"/>
      <c r="R762" s="421"/>
      <c r="S762" s="421"/>
      <c r="T762" s="421"/>
      <c r="U762" s="689"/>
      <c r="V762" s="689"/>
      <c r="W762" s="689"/>
      <c r="X762" s="689"/>
      <c r="Y762" s="689"/>
      <c r="Z762" s="689"/>
      <c r="AA762" s="689"/>
      <c r="AB762" s="689"/>
      <c r="AC762" s="689"/>
      <c r="AD762" s="689"/>
      <c r="AE762" s="689"/>
      <c r="AF762" s="689"/>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c r="BG762" s="689"/>
      <c r="BH762" s="689"/>
      <c r="BI762" s="689"/>
      <c r="BJ762" s="689"/>
      <c r="BK762" s="689"/>
      <c r="BL762" s="689"/>
      <c r="BM762" s="689"/>
      <c r="BN762" s="689"/>
      <c r="BO762" s="689"/>
      <c r="BP762" s="689"/>
      <c r="BQ762" s="689"/>
      <c r="BR762" s="689"/>
      <c r="BS762" s="689"/>
      <c r="BT762" s="689"/>
      <c r="BU762" s="689"/>
      <c r="BV762" s="689"/>
      <c r="BW762" s="421"/>
    </row>
    <row r="763" ht="15.0" customHeight="1">
      <c r="A763" s="634"/>
      <c r="B763" s="421" t="str">
        <f>IF(ISTEXT(A763),SUMIF('Production Calendar'!$F$3:$F$171,'Garden Layout (to copy)'!$A763,'Production Calendar'!$G$3:$G$171),"")</f>
        <v/>
      </c>
      <c r="C763" s="656" t="str">
        <f t="shared" si="1"/>
        <v/>
      </c>
      <c r="D763" s="657" t="str">
        <f t="array" ref="D763">IF(ISBLANK(A763),"",XLOOKUP($A763,'Codified Game Plan'!$E$3:$E$477,'Codified Game Plan'!$G$3:$G$477,0))</f>
        <v/>
      </c>
      <c r="E763" s="657" t="str">
        <f>IF(ISBLANK(A763),"",MAXIFS('Codified Game Plan'!$I$3:$I$477,'Codified Game Plan'!$E$3:$E$477,A763))</f>
        <v/>
      </c>
      <c r="F763" s="658" t="str">
        <f t="shared" si="2"/>
        <v>      - </v>
      </c>
      <c r="G763" s="421"/>
      <c r="H763" s="421"/>
      <c r="I763" s="421"/>
      <c r="J763" s="421"/>
      <c r="K763" s="421"/>
      <c r="L763" s="421"/>
      <c r="M763" s="421"/>
      <c r="N763" s="421"/>
      <c r="O763" s="421"/>
      <c r="P763" s="421"/>
      <c r="Q763" s="421"/>
      <c r="R763" s="421"/>
      <c r="S763" s="421"/>
      <c r="T763" s="421"/>
      <c r="U763" s="689"/>
      <c r="V763" s="689"/>
      <c r="W763" s="689"/>
      <c r="X763" s="689"/>
      <c r="Y763" s="689"/>
      <c r="Z763" s="689"/>
      <c r="AA763" s="689"/>
      <c r="AB763" s="689"/>
      <c r="AC763" s="689"/>
      <c r="AD763" s="689"/>
      <c r="AE763" s="689"/>
      <c r="AF763" s="689"/>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c r="BG763" s="689"/>
      <c r="BH763" s="689"/>
      <c r="BI763" s="689"/>
      <c r="BJ763" s="689"/>
      <c r="BK763" s="689"/>
      <c r="BL763" s="689"/>
      <c r="BM763" s="689"/>
      <c r="BN763" s="689"/>
      <c r="BO763" s="689"/>
      <c r="BP763" s="689"/>
      <c r="BQ763" s="689"/>
      <c r="BR763" s="689"/>
      <c r="BS763" s="689"/>
      <c r="BT763" s="689"/>
      <c r="BU763" s="689"/>
      <c r="BV763" s="689"/>
      <c r="BW763" s="421"/>
    </row>
    <row r="764" ht="15.0" customHeight="1">
      <c r="A764" s="634"/>
      <c r="B764" s="421" t="str">
        <f>IF(ISTEXT(A764),SUMIF('Production Calendar'!$F$3:$F$171,'Garden Layout (to copy)'!$A764,'Production Calendar'!$G$3:$G$171),"")</f>
        <v/>
      </c>
      <c r="C764" s="656" t="str">
        <f t="shared" si="1"/>
        <v/>
      </c>
      <c r="D764" s="657" t="str">
        <f t="array" ref="D764">IF(ISBLANK(A764),"",XLOOKUP($A764,'Codified Game Plan'!$E$3:$E$477,'Codified Game Plan'!$G$3:$G$477,0))</f>
        <v/>
      </c>
      <c r="E764" s="657" t="str">
        <f>IF(ISBLANK(A764),"",MAXIFS('Codified Game Plan'!$I$3:$I$477,'Codified Game Plan'!$E$3:$E$477,A764))</f>
        <v/>
      </c>
      <c r="F764" s="658" t="str">
        <f t="shared" si="2"/>
        <v>      - </v>
      </c>
      <c r="G764" s="421"/>
      <c r="H764" s="421"/>
      <c r="I764" s="421"/>
      <c r="J764" s="421"/>
      <c r="K764" s="421"/>
      <c r="L764" s="421"/>
      <c r="M764" s="421"/>
      <c r="N764" s="421"/>
      <c r="O764" s="421"/>
      <c r="P764" s="421"/>
      <c r="Q764" s="421"/>
      <c r="R764" s="421"/>
      <c r="S764" s="421"/>
      <c r="T764" s="421"/>
      <c r="U764" s="689"/>
      <c r="V764" s="689"/>
      <c r="W764" s="689"/>
      <c r="X764" s="689"/>
      <c r="Y764" s="689"/>
      <c r="Z764" s="689"/>
      <c r="AA764" s="689"/>
      <c r="AB764" s="689"/>
      <c r="AC764" s="689"/>
      <c r="AD764" s="689"/>
      <c r="AE764" s="689"/>
      <c r="AF764" s="689"/>
      <c r="AG764" s="689"/>
      <c r="AH764" s="689"/>
      <c r="AI764" s="689"/>
      <c r="AJ764" s="689"/>
      <c r="AK764" s="689"/>
      <c r="AL764" s="689"/>
      <c r="AM764" s="689"/>
      <c r="AN764" s="689"/>
      <c r="AO764" s="689"/>
      <c r="AP764" s="689"/>
      <c r="AQ764" s="689"/>
      <c r="AR764" s="689"/>
      <c r="AS764" s="689"/>
      <c r="AT764" s="689"/>
      <c r="AU764" s="689"/>
      <c r="AV764" s="689"/>
      <c r="AW764" s="689"/>
      <c r="AX764" s="689"/>
      <c r="AY764" s="689"/>
      <c r="AZ764" s="689"/>
      <c r="BA764" s="689"/>
      <c r="BB764" s="689"/>
      <c r="BC764" s="689"/>
      <c r="BD764" s="689"/>
      <c r="BE764" s="689"/>
      <c r="BF764" s="689"/>
      <c r="BG764" s="689"/>
      <c r="BH764" s="689"/>
      <c r="BI764" s="689"/>
      <c r="BJ764" s="689"/>
      <c r="BK764" s="689"/>
      <c r="BL764" s="689"/>
      <c r="BM764" s="689"/>
      <c r="BN764" s="689"/>
      <c r="BO764" s="689"/>
      <c r="BP764" s="689"/>
      <c r="BQ764" s="689"/>
      <c r="BR764" s="689"/>
      <c r="BS764" s="689"/>
      <c r="BT764" s="689"/>
      <c r="BU764" s="689"/>
      <c r="BV764" s="689"/>
      <c r="BW764" s="421"/>
    </row>
    <row r="765" ht="15.0" customHeight="1">
      <c r="A765" s="634"/>
      <c r="B765" s="421" t="str">
        <f>IF(ISTEXT(A765),SUMIF('Production Calendar'!$F$3:$F$171,'Garden Layout (to copy)'!$A765,'Production Calendar'!$G$3:$G$171),"")</f>
        <v/>
      </c>
      <c r="C765" s="656" t="str">
        <f t="shared" si="1"/>
        <v/>
      </c>
      <c r="D765" s="657" t="str">
        <f t="array" ref="D765">IF(ISBLANK(A765),"",XLOOKUP($A765,'Codified Game Plan'!$E$3:$E$477,'Codified Game Plan'!$G$3:$G$477,0))</f>
        <v/>
      </c>
      <c r="E765" s="657" t="str">
        <f>IF(ISBLANK(A765),"",MAXIFS('Codified Game Plan'!$I$3:$I$477,'Codified Game Plan'!$E$3:$E$477,A765))</f>
        <v/>
      </c>
      <c r="F765" s="658" t="str">
        <f t="shared" si="2"/>
        <v>      - </v>
      </c>
      <c r="G765" s="421"/>
      <c r="H765" s="421"/>
      <c r="I765" s="421"/>
      <c r="J765" s="421"/>
      <c r="K765" s="421"/>
      <c r="L765" s="421"/>
      <c r="M765" s="421"/>
      <c r="N765" s="421"/>
      <c r="O765" s="421"/>
      <c r="P765" s="421"/>
      <c r="Q765" s="421"/>
      <c r="R765" s="421"/>
      <c r="S765" s="421"/>
      <c r="T765" s="421"/>
      <c r="U765" s="689"/>
      <c r="V765" s="689"/>
      <c r="W765" s="689"/>
      <c r="X765" s="689"/>
      <c r="Y765" s="689"/>
      <c r="Z765" s="689"/>
      <c r="AA765" s="689"/>
      <c r="AB765" s="689"/>
      <c r="AC765" s="689"/>
      <c r="AD765" s="689"/>
      <c r="AE765" s="689"/>
      <c r="AF765" s="689"/>
      <c r="AG765" s="689"/>
      <c r="AH765" s="689"/>
      <c r="AI765" s="689"/>
      <c r="AJ765" s="689"/>
      <c r="AK765" s="689"/>
      <c r="AL765" s="689"/>
      <c r="AM765" s="689"/>
      <c r="AN765" s="689"/>
      <c r="AO765" s="689"/>
      <c r="AP765" s="689"/>
      <c r="AQ765" s="689"/>
      <c r="AR765" s="689"/>
      <c r="AS765" s="689"/>
      <c r="AT765" s="689"/>
      <c r="AU765" s="689"/>
      <c r="AV765" s="689"/>
      <c r="AW765" s="689"/>
      <c r="AX765" s="689"/>
      <c r="AY765" s="689"/>
      <c r="AZ765" s="689"/>
      <c r="BA765" s="689"/>
      <c r="BB765" s="689"/>
      <c r="BC765" s="689"/>
      <c r="BD765" s="689"/>
      <c r="BE765" s="689"/>
      <c r="BF765" s="689"/>
      <c r="BG765" s="689"/>
      <c r="BH765" s="689"/>
      <c r="BI765" s="689"/>
      <c r="BJ765" s="689"/>
      <c r="BK765" s="689"/>
      <c r="BL765" s="689"/>
      <c r="BM765" s="689"/>
      <c r="BN765" s="689"/>
      <c r="BO765" s="689"/>
      <c r="BP765" s="689"/>
      <c r="BQ765" s="689"/>
      <c r="BR765" s="689"/>
      <c r="BS765" s="689"/>
      <c r="BT765" s="689"/>
      <c r="BU765" s="689"/>
      <c r="BV765" s="689"/>
      <c r="BW765" s="421"/>
    </row>
    <row r="766" ht="15.0" customHeight="1">
      <c r="A766" s="634"/>
      <c r="B766" s="421" t="str">
        <f>IF(ISTEXT(A766),SUMIF('Production Calendar'!$F$3:$F$171,'Garden Layout (to copy)'!$A766,'Production Calendar'!$G$3:$G$171),"")</f>
        <v/>
      </c>
      <c r="C766" s="656" t="str">
        <f t="shared" si="1"/>
        <v/>
      </c>
      <c r="D766" s="657" t="str">
        <f t="array" ref="D766">IF(ISBLANK(A766),"",XLOOKUP($A766,'Codified Game Plan'!$E$3:$E$477,'Codified Game Plan'!$G$3:$G$477,0))</f>
        <v/>
      </c>
      <c r="E766" s="657" t="str">
        <f>IF(ISBLANK(A766),"",MAXIFS('Codified Game Plan'!$I$3:$I$477,'Codified Game Plan'!$E$3:$E$477,A766))</f>
        <v/>
      </c>
      <c r="F766" s="658" t="str">
        <f t="shared" si="2"/>
        <v>      - </v>
      </c>
      <c r="G766" s="421"/>
      <c r="H766" s="421"/>
      <c r="I766" s="421"/>
      <c r="J766" s="421"/>
      <c r="K766" s="421"/>
      <c r="L766" s="421"/>
      <c r="M766" s="421"/>
      <c r="N766" s="421"/>
      <c r="O766" s="421"/>
      <c r="P766" s="421"/>
      <c r="Q766" s="421"/>
      <c r="R766" s="421"/>
      <c r="S766" s="421"/>
      <c r="T766" s="421"/>
      <c r="U766" s="689"/>
      <c r="V766" s="689"/>
      <c r="W766" s="689"/>
      <c r="X766" s="689"/>
      <c r="Y766" s="689"/>
      <c r="Z766" s="689"/>
      <c r="AA766" s="689"/>
      <c r="AB766" s="689"/>
      <c r="AC766" s="689"/>
      <c r="AD766" s="689"/>
      <c r="AE766" s="689"/>
      <c r="AF766" s="689"/>
      <c r="AG766" s="689"/>
      <c r="AH766" s="689"/>
      <c r="AI766" s="689"/>
      <c r="AJ766" s="689"/>
      <c r="AK766" s="689"/>
      <c r="AL766" s="689"/>
      <c r="AM766" s="689"/>
      <c r="AN766" s="689"/>
      <c r="AO766" s="689"/>
      <c r="AP766" s="689"/>
      <c r="AQ766" s="689"/>
      <c r="AR766" s="689"/>
      <c r="AS766" s="689"/>
      <c r="AT766" s="689"/>
      <c r="AU766" s="689"/>
      <c r="AV766" s="689"/>
      <c r="AW766" s="689"/>
      <c r="AX766" s="689"/>
      <c r="AY766" s="689"/>
      <c r="AZ766" s="689"/>
      <c r="BA766" s="689"/>
      <c r="BB766" s="689"/>
      <c r="BC766" s="689"/>
      <c r="BD766" s="689"/>
      <c r="BE766" s="689"/>
      <c r="BF766" s="689"/>
      <c r="BG766" s="689"/>
      <c r="BH766" s="689"/>
      <c r="BI766" s="689"/>
      <c r="BJ766" s="689"/>
      <c r="BK766" s="689"/>
      <c r="BL766" s="689"/>
      <c r="BM766" s="689"/>
      <c r="BN766" s="689"/>
      <c r="BO766" s="689"/>
      <c r="BP766" s="689"/>
      <c r="BQ766" s="689"/>
      <c r="BR766" s="689"/>
      <c r="BS766" s="689"/>
      <c r="BT766" s="689"/>
      <c r="BU766" s="689"/>
      <c r="BV766" s="689"/>
      <c r="BW766" s="421"/>
    </row>
    <row r="767" ht="15.0" customHeight="1">
      <c r="A767" s="634"/>
      <c r="B767" s="421" t="str">
        <f>IF(ISTEXT(A767),SUMIF('Production Calendar'!$F$3:$F$171,'Garden Layout (to copy)'!$A767,'Production Calendar'!$G$3:$G$171),"")</f>
        <v/>
      </c>
      <c r="C767" s="656" t="str">
        <f t="shared" si="1"/>
        <v/>
      </c>
      <c r="D767" s="657" t="str">
        <f t="array" ref="D767">IF(ISBLANK(A767),"",XLOOKUP($A767,'Codified Game Plan'!$E$3:$E$477,'Codified Game Plan'!$G$3:$G$477,0))</f>
        <v/>
      </c>
      <c r="E767" s="657" t="str">
        <f>IF(ISBLANK(A767),"",MAXIFS('Codified Game Plan'!$I$3:$I$477,'Codified Game Plan'!$E$3:$E$477,A767))</f>
        <v/>
      </c>
      <c r="F767" s="658" t="str">
        <f t="shared" si="2"/>
        <v>      - </v>
      </c>
      <c r="G767" s="421"/>
      <c r="H767" s="421"/>
      <c r="I767" s="421"/>
      <c r="J767" s="421"/>
      <c r="K767" s="421"/>
      <c r="L767" s="421"/>
      <c r="M767" s="421"/>
      <c r="N767" s="421"/>
      <c r="O767" s="421"/>
      <c r="P767" s="421"/>
      <c r="Q767" s="421"/>
      <c r="R767" s="421"/>
      <c r="S767" s="421"/>
      <c r="T767" s="421"/>
      <c r="U767" s="689"/>
      <c r="V767" s="689"/>
      <c r="W767" s="689"/>
      <c r="X767" s="689"/>
      <c r="Y767" s="689"/>
      <c r="Z767" s="689"/>
      <c r="AA767" s="689"/>
      <c r="AB767" s="689"/>
      <c r="AC767" s="689"/>
      <c r="AD767" s="689"/>
      <c r="AE767" s="689"/>
      <c r="AF767" s="689"/>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c r="BG767" s="689"/>
      <c r="BH767" s="689"/>
      <c r="BI767" s="689"/>
      <c r="BJ767" s="689"/>
      <c r="BK767" s="689"/>
      <c r="BL767" s="689"/>
      <c r="BM767" s="689"/>
      <c r="BN767" s="689"/>
      <c r="BO767" s="689"/>
      <c r="BP767" s="689"/>
      <c r="BQ767" s="689"/>
      <c r="BR767" s="689"/>
      <c r="BS767" s="689"/>
      <c r="BT767" s="689"/>
      <c r="BU767" s="689"/>
      <c r="BV767" s="689"/>
      <c r="BW767" s="421"/>
    </row>
    <row r="768" ht="15.0" customHeight="1">
      <c r="A768" s="634"/>
      <c r="B768" s="421" t="str">
        <f>IF(ISTEXT(A768),SUMIF('Production Calendar'!$F$3:$F$171,'Garden Layout (to copy)'!$A768,'Production Calendar'!$G$3:$G$171),"")</f>
        <v/>
      </c>
      <c r="C768" s="656" t="str">
        <f t="shared" si="1"/>
        <v/>
      </c>
      <c r="D768" s="657" t="str">
        <f t="array" ref="D768">IF(ISBLANK(A768),"",XLOOKUP($A768,'Codified Game Plan'!$E$3:$E$477,'Codified Game Plan'!$G$3:$G$477,0))</f>
        <v/>
      </c>
      <c r="E768" s="657" t="str">
        <f>IF(ISBLANK(A768),"",MAXIFS('Codified Game Plan'!$I$3:$I$477,'Codified Game Plan'!$E$3:$E$477,A768))</f>
        <v/>
      </c>
      <c r="F768" s="658" t="str">
        <f t="shared" si="2"/>
        <v>      - </v>
      </c>
      <c r="G768" s="421"/>
      <c r="H768" s="421"/>
      <c r="I768" s="421"/>
      <c r="J768" s="421"/>
      <c r="K768" s="421"/>
      <c r="L768" s="421"/>
      <c r="M768" s="421"/>
      <c r="N768" s="421"/>
      <c r="O768" s="421"/>
      <c r="P768" s="421"/>
      <c r="Q768" s="421"/>
      <c r="R768" s="421"/>
      <c r="S768" s="421"/>
      <c r="T768" s="421"/>
      <c r="U768" s="689"/>
      <c r="V768" s="689"/>
      <c r="W768" s="689"/>
      <c r="X768" s="689"/>
      <c r="Y768" s="689"/>
      <c r="Z768" s="689"/>
      <c r="AA768" s="689"/>
      <c r="AB768" s="689"/>
      <c r="AC768" s="689"/>
      <c r="AD768" s="689"/>
      <c r="AE768" s="689"/>
      <c r="AF768" s="689"/>
      <c r="AG768" s="689"/>
      <c r="AH768" s="689"/>
      <c r="AI768" s="689"/>
      <c r="AJ768" s="689"/>
      <c r="AK768" s="689"/>
      <c r="AL768" s="689"/>
      <c r="AM768" s="689"/>
      <c r="AN768" s="689"/>
      <c r="AO768" s="689"/>
      <c r="AP768" s="689"/>
      <c r="AQ768" s="689"/>
      <c r="AR768" s="689"/>
      <c r="AS768" s="689"/>
      <c r="AT768" s="689"/>
      <c r="AU768" s="689"/>
      <c r="AV768" s="689"/>
      <c r="AW768" s="689"/>
      <c r="AX768" s="689"/>
      <c r="AY768" s="689"/>
      <c r="AZ768" s="689"/>
      <c r="BA768" s="689"/>
      <c r="BB768" s="689"/>
      <c r="BC768" s="689"/>
      <c r="BD768" s="689"/>
      <c r="BE768" s="689"/>
      <c r="BF768" s="689"/>
      <c r="BG768" s="689"/>
      <c r="BH768" s="689"/>
      <c r="BI768" s="689"/>
      <c r="BJ768" s="689"/>
      <c r="BK768" s="689"/>
      <c r="BL768" s="689"/>
      <c r="BM768" s="689"/>
      <c r="BN768" s="689"/>
      <c r="BO768" s="689"/>
      <c r="BP768" s="689"/>
      <c r="BQ768" s="689"/>
      <c r="BR768" s="689"/>
      <c r="BS768" s="689"/>
      <c r="BT768" s="689"/>
      <c r="BU768" s="689"/>
      <c r="BV768" s="689"/>
      <c r="BW768" s="421"/>
    </row>
    <row r="769" ht="15.0" customHeight="1">
      <c r="A769" s="634"/>
      <c r="B769" s="421" t="str">
        <f>IF(ISTEXT(A769),SUMIF('Production Calendar'!$F$3:$F$171,'Garden Layout (to copy)'!$A769,'Production Calendar'!$G$3:$G$171),"")</f>
        <v/>
      </c>
      <c r="C769" s="656" t="str">
        <f t="shared" si="1"/>
        <v/>
      </c>
      <c r="D769" s="657" t="str">
        <f t="array" ref="D769">IF(ISBLANK(A769),"",XLOOKUP($A769,'Codified Game Plan'!$E$3:$E$477,'Codified Game Plan'!$G$3:$G$477,0))</f>
        <v/>
      </c>
      <c r="E769" s="657" t="str">
        <f>IF(ISBLANK(A769),"",MAXIFS('Codified Game Plan'!$I$3:$I$477,'Codified Game Plan'!$E$3:$E$477,A769))</f>
        <v/>
      </c>
      <c r="F769" s="658" t="str">
        <f t="shared" si="2"/>
        <v>      - </v>
      </c>
      <c r="G769" s="421"/>
      <c r="H769" s="421"/>
      <c r="I769" s="421"/>
      <c r="J769" s="421"/>
      <c r="K769" s="421"/>
      <c r="L769" s="421"/>
      <c r="M769" s="421"/>
      <c r="N769" s="421"/>
      <c r="O769" s="421"/>
      <c r="P769" s="421"/>
      <c r="Q769" s="421"/>
      <c r="R769" s="421"/>
      <c r="S769" s="421"/>
      <c r="T769" s="421"/>
      <c r="U769" s="689"/>
      <c r="V769" s="689"/>
      <c r="W769" s="689"/>
      <c r="X769" s="689"/>
      <c r="Y769" s="689"/>
      <c r="Z769" s="689"/>
      <c r="AA769" s="689"/>
      <c r="AB769" s="689"/>
      <c r="AC769" s="689"/>
      <c r="AD769" s="689"/>
      <c r="AE769" s="689"/>
      <c r="AF769" s="689"/>
      <c r="AG769" s="689"/>
      <c r="AH769" s="689"/>
      <c r="AI769" s="689"/>
      <c r="AJ769" s="689"/>
      <c r="AK769" s="689"/>
      <c r="AL769" s="689"/>
      <c r="AM769" s="689"/>
      <c r="AN769" s="689"/>
      <c r="AO769" s="689"/>
      <c r="AP769" s="689"/>
      <c r="AQ769" s="689"/>
      <c r="AR769" s="689"/>
      <c r="AS769" s="689"/>
      <c r="AT769" s="689"/>
      <c r="AU769" s="689"/>
      <c r="AV769" s="689"/>
      <c r="AW769" s="689"/>
      <c r="AX769" s="689"/>
      <c r="AY769" s="689"/>
      <c r="AZ769" s="689"/>
      <c r="BA769" s="689"/>
      <c r="BB769" s="689"/>
      <c r="BC769" s="689"/>
      <c r="BD769" s="689"/>
      <c r="BE769" s="689"/>
      <c r="BF769" s="689"/>
      <c r="BG769" s="689"/>
      <c r="BH769" s="689"/>
      <c r="BI769" s="689"/>
      <c r="BJ769" s="689"/>
      <c r="BK769" s="689"/>
      <c r="BL769" s="689"/>
      <c r="BM769" s="689"/>
      <c r="BN769" s="689"/>
      <c r="BO769" s="689"/>
      <c r="BP769" s="689"/>
      <c r="BQ769" s="689"/>
      <c r="BR769" s="689"/>
      <c r="BS769" s="689"/>
      <c r="BT769" s="689"/>
      <c r="BU769" s="689"/>
      <c r="BV769" s="689"/>
      <c r="BW769" s="421"/>
    </row>
    <row r="770" ht="15.0" customHeight="1">
      <c r="A770" s="634"/>
      <c r="B770" s="421" t="str">
        <f>IF(ISTEXT(A770),SUMIF('Production Calendar'!$F$3:$F$171,'Garden Layout (to copy)'!$A770,'Production Calendar'!$G$3:$G$171),"")</f>
        <v/>
      </c>
      <c r="C770" s="656" t="str">
        <f t="shared" si="1"/>
        <v/>
      </c>
      <c r="D770" s="657" t="str">
        <f t="array" ref="D770">IF(ISBLANK(A770),"",XLOOKUP($A770,'Codified Game Plan'!$E$3:$E$477,'Codified Game Plan'!$G$3:$G$477,0))</f>
        <v/>
      </c>
      <c r="E770" s="657" t="str">
        <f>IF(ISBLANK(A770),"",MAXIFS('Codified Game Plan'!$I$3:$I$477,'Codified Game Plan'!$E$3:$E$477,A770))</f>
        <v/>
      </c>
      <c r="F770" s="658" t="str">
        <f t="shared" si="2"/>
        <v>      - </v>
      </c>
      <c r="G770" s="421"/>
      <c r="H770" s="421"/>
      <c r="I770" s="421"/>
      <c r="J770" s="421"/>
      <c r="K770" s="421"/>
      <c r="L770" s="421"/>
      <c r="M770" s="421"/>
      <c r="N770" s="421"/>
      <c r="O770" s="421"/>
      <c r="P770" s="421"/>
      <c r="Q770" s="421"/>
      <c r="R770" s="421"/>
      <c r="S770" s="421"/>
      <c r="T770" s="421"/>
      <c r="U770" s="689"/>
      <c r="V770" s="689"/>
      <c r="W770" s="689"/>
      <c r="X770" s="689"/>
      <c r="Y770" s="689"/>
      <c r="Z770" s="689"/>
      <c r="AA770" s="689"/>
      <c r="AB770" s="689"/>
      <c r="AC770" s="689"/>
      <c r="AD770" s="689"/>
      <c r="AE770" s="689"/>
      <c r="AF770" s="689"/>
      <c r="AG770" s="689"/>
      <c r="AH770" s="689"/>
      <c r="AI770" s="689"/>
      <c r="AJ770" s="689"/>
      <c r="AK770" s="689"/>
      <c r="AL770" s="689"/>
      <c r="AM770" s="689"/>
      <c r="AN770" s="689"/>
      <c r="AO770" s="689"/>
      <c r="AP770" s="689"/>
      <c r="AQ770" s="689"/>
      <c r="AR770" s="689"/>
      <c r="AS770" s="689"/>
      <c r="AT770" s="689"/>
      <c r="AU770" s="689"/>
      <c r="AV770" s="689"/>
      <c r="AW770" s="689"/>
      <c r="AX770" s="689"/>
      <c r="AY770" s="689"/>
      <c r="AZ770" s="689"/>
      <c r="BA770" s="689"/>
      <c r="BB770" s="689"/>
      <c r="BC770" s="689"/>
      <c r="BD770" s="689"/>
      <c r="BE770" s="689"/>
      <c r="BF770" s="689"/>
      <c r="BG770" s="689"/>
      <c r="BH770" s="689"/>
      <c r="BI770" s="689"/>
      <c r="BJ770" s="689"/>
      <c r="BK770" s="689"/>
      <c r="BL770" s="689"/>
      <c r="BM770" s="689"/>
      <c r="BN770" s="689"/>
      <c r="BO770" s="689"/>
      <c r="BP770" s="689"/>
      <c r="BQ770" s="689"/>
      <c r="BR770" s="689"/>
      <c r="BS770" s="689"/>
      <c r="BT770" s="689"/>
      <c r="BU770" s="689"/>
      <c r="BV770" s="689"/>
      <c r="BW770" s="421"/>
    </row>
    <row r="771" ht="15.0" customHeight="1">
      <c r="A771" s="634"/>
      <c r="B771" s="421" t="str">
        <f>IF(ISTEXT(A771),SUMIF('Production Calendar'!$F$3:$F$171,'Garden Layout (to copy)'!$A771,'Production Calendar'!$G$3:$G$171),"")</f>
        <v/>
      </c>
      <c r="C771" s="656" t="str">
        <f t="shared" si="1"/>
        <v/>
      </c>
      <c r="D771" s="657" t="str">
        <f t="array" ref="D771">IF(ISBLANK(A771),"",XLOOKUP($A771,'Codified Game Plan'!$E$3:$E$477,'Codified Game Plan'!$G$3:$G$477,0))</f>
        <v/>
      </c>
      <c r="E771" s="657" t="str">
        <f>IF(ISBLANK(A771),"",MAXIFS('Codified Game Plan'!$I$3:$I$477,'Codified Game Plan'!$E$3:$E$477,A771))</f>
        <v/>
      </c>
      <c r="F771" s="658" t="str">
        <f t="shared" si="2"/>
        <v>      - </v>
      </c>
      <c r="G771" s="421"/>
      <c r="H771" s="421"/>
      <c r="I771" s="421"/>
      <c r="J771" s="421"/>
      <c r="K771" s="421"/>
      <c r="L771" s="421"/>
      <c r="M771" s="421"/>
      <c r="N771" s="421"/>
      <c r="O771" s="421"/>
      <c r="P771" s="421"/>
      <c r="Q771" s="421"/>
      <c r="R771" s="421"/>
      <c r="S771" s="421"/>
      <c r="T771" s="421"/>
      <c r="U771" s="689"/>
      <c r="V771" s="689"/>
      <c r="W771" s="689"/>
      <c r="X771" s="689"/>
      <c r="Y771" s="689"/>
      <c r="Z771" s="689"/>
      <c r="AA771" s="689"/>
      <c r="AB771" s="689"/>
      <c r="AC771" s="689"/>
      <c r="AD771" s="689"/>
      <c r="AE771" s="689"/>
      <c r="AF771" s="689"/>
      <c r="AG771" s="689"/>
      <c r="AH771" s="689"/>
      <c r="AI771" s="689"/>
      <c r="AJ771" s="689"/>
      <c r="AK771" s="689"/>
      <c r="AL771" s="689"/>
      <c r="AM771" s="689"/>
      <c r="AN771" s="689"/>
      <c r="AO771" s="689"/>
      <c r="AP771" s="689"/>
      <c r="AQ771" s="689"/>
      <c r="AR771" s="689"/>
      <c r="AS771" s="689"/>
      <c r="AT771" s="689"/>
      <c r="AU771" s="689"/>
      <c r="AV771" s="689"/>
      <c r="AW771" s="689"/>
      <c r="AX771" s="689"/>
      <c r="AY771" s="689"/>
      <c r="AZ771" s="689"/>
      <c r="BA771" s="689"/>
      <c r="BB771" s="689"/>
      <c r="BC771" s="689"/>
      <c r="BD771" s="689"/>
      <c r="BE771" s="689"/>
      <c r="BF771" s="689"/>
      <c r="BG771" s="689"/>
      <c r="BH771" s="689"/>
      <c r="BI771" s="689"/>
      <c r="BJ771" s="689"/>
      <c r="BK771" s="689"/>
      <c r="BL771" s="689"/>
      <c r="BM771" s="689"/>
      <c r="BN771" s="689"/>
      <c r="BO771" s="689"/>
      <c r="BP771" s="689"/>
      <c r="BQ771" s="689"/>
      <c r="BR771" s="689"/>
      <c r="BS771" s="689"/>
      <c r="BT771" s="689"/>
      <c r="BU771" s="689"/>
      <c r="BV771" s="689"/>
      <c r="BW771" s="421"/>
    </row>
    <row r="772" ht="15.0" customHeight="1">
      <c r="A772" s="634"/>
      <c r="B772" s="421" t="str">
        <f>IF(ISTEXT(A772),SUMIF('Production Calendar'!$F$3:$F$171,'Garden Layout (to copy)'!$A772,'Production Calendar'!$G$3:$G$171),"")</f>
        <v/>
      </c>
      <c r="C772" s="656" t="str">
        <f t="shared" si="1"/>
        <v/>
      </c>
      <c r="D772" s="657" t="str">
        <f t="array" ref="D772">IF(ISBLANK(A772),"",XLOOKUP($A772,'Codified Game Plan'!$E$3:$E$477,'Codified Game Plan'!$G$3:$G$477,0))</f>
        <v/>
      </c>
      <c r="E772" s="657" t="str">
        <f>IF(ISBLANK(A772),"",MAXIFS('Codified Game Plan'!$I$3:$I$477,'Codified Game Plan'!$E$3:$E$477,A772))</f>
        <v/>
      </c>
      <c r="F772" s="658" t="str">
        <f t="shared" si="2"/>
        <v>      - </v>
      </c>
      <c r="G772" s="421"/>
      <c r="H772" s="421"/>
      <c r="I772" s="421"/>
      <c r="J772" s="421"/>
      <c r="K772" s="421"/>
      <c r="L772" s="421"/>
      <c r="M772" s="421"/>
      <c r="N772" s="421"/>
      <c r="O772" s="421"/>
      <c r="P772" s="421"/>
      <c r="Q772" s="421"/>
      <c r="R772" s="421"/>
      <c r="S772" s="421"/>
      <c r="T772" s="421"/>
      <c r="U772" s="689"/>
      <c r="V772" s="689"/>
      <c r="W772" s="689"/>
      <c r="X772" s="689"/>
      <c r="Y772" s="689"/>
      <c r="Z772" s="689"/>
      <c r="AA772" s="689"/>
      <c r="AB772" s="689"/>
      <c r="AC772" s="689"/>
      <c r="AD772" s="689"/>
      <c r="AE772" s="689"/>
      <c r="AF772" s="689"/>
      <c r="AG772" s="689"/>
      <c r="AH772" s="689"/>
      <c r="AI772" s="689"/>
      <c r="AJ772" s="689"/>
      <c r="AK772" s="689"/>
      <c r="AL772" s="689"/>
      <c r="AM772" s="689"/>
      <c r="AN772" s="689"/>
      <c r="AO772" s="689"/>
      <c r="AP772" s="689"/>
      <c r="AQ772" s="689"/>
      <c r="AR772" s="689"/>
      <c r="AS772" s="689"/>
      <c r="AT772" s="689"/>
      <c r="AU772" s="689"/>
      <c r="AV772" s="689"/>
      <c r="AW772" s="689"/>
      <c r="AX772" s="689"/>
      <c r="AY772" s="689"/>
      <c r="AZ772" s="689"/>
      <c r="BA772" s="689"/>
      <c r="BB772" s="689"/>
      <c r="BC772" s="689"/>
      <c r="BD772" s="689"/>
      <c r="BE772" s="689"/>
      <c r="BF772" s="689"/>
      <c r="BG772" s="689"/>
      <c r="BH772" s="689"/>
      <c r="BI772" s="689"/>
      <c r="BJ772" s="689"/>
      <c r="BK772" s="689"/>
      <c r="BL772" s="689"/>
      <c r="BM772" s="689"/>
      <c r="BN772" s="689"/>
      <c r="BO772" s="689"/>
      <c r="BP772" s="689"/>
      <c r="BQ772" s="689"/>
      <c r="BR772" s="689"/>
      <c r="BS772" s="689"/>
      <c r="BT772" s="689"/>
      <c r="BU772" s="689"/>
      <c r="BV772" s="689"/>
      <c r="BW772" s="421"/>
    </row>
    <row r="773" ht="15.0" customHeight="1">
      <c r="A773" s="634"/>
      <c r="B773" s="421" t="str">
        <f>IF(ISTEXT(A773),SUMIF('Production Calendar'!$F$3:$F$171,'Garden Layout (to copy)'!$A773,'Production Calendar'!$G$3:$G$171),"")</f>
        <v/>
      </c>
      <c r="C773" s="656" t="str">
        <f t="shared" si="1"/>
        <v/>
      </c>
      <c r="D773" s="657" t="str">
        <f t="array" ref="D773">IF(ISBLANK(A773),"",XLOOKUP($A773,'Codified Game Plan'!$E$3:$E$477,'Codified Game Plan'!$G$3:$G$477,0))</f>
        <v/>
      </c>
      <c r="E773" s="657" t="str">
        <f>IF(ISBLANK(A773),"",MAXIFS('Codified Game Plan'!$I$3:$I$477,'Codified Game Plan'!$E$3:$E$477,A773))</f>
        <v/>
      </c>
      <c r="F773" s="658" t="str">
        <f t="shared" si="2"/>
        <v>      - </v>
      </c>
      <c r="G773" s="421"/>
      <c r="H773" s="421"/>
      <c r="I773" s="421"/>
      <c r="J773" s="421"/>
      <c r="K773" s="421"/>
      <c r="L773" s="421"/>
      <c r="M773" s="421"/>
      <c r="N773" s="421"/>
      <c r="O773" s="421"/>
      <c r="P773" s="421"/>
      <c r="Q773" s="421"/>
      <c r="R773" s="421"/>
      <c r="S773" s="421"/>
      <c r="T773" s="421"/>
      <c r="U773" s="689"/>
      <c r="V773" s="689"/>
      <c r="W773" s="689"/>
      <c r="X773" s="689"/>
      <c r="Y773" s="689"/>
      <c r="Z773" s="689"/>
      <c r="AA773" s="689"/>
      <c r="AB773" s="689"/>
      <c r="AC773" s="689"/>
      <c r="AD773" s="689"/>
      <c r="AE773" s="689"/>
      <c r="AF773" s="689"/>
      <c r="AG773" s="689"/>
      <c r="AH773" s="689"/>
      <c r="AI773" s="689"/>
      <c r="AJ773" s="689"/>
      <c r="AK773" s="689"/>
      <c r="AL773" s="689"/>
      <c r="AM773" s="689"/>
      <c r="AN773" s="689"/>
      <c r="AO773" s="689"/>
      <c r="AP773" s="689"/>
      <c r="AQ773" s="689"/>
      <c r="AR773" s="689"/>
      <c r="AS773" s="689"/>
      <c r="AT773" s="689"/>
      <c r="AU773" s="689"/>
      <c r="AV773" s="689"/>
      <c r="AW773" s="689"/>
      <c r="AX773" s="689"/>
      <c r="AY773" s="689"/>
      <c r="AZ773" s="689"/>
      <c r="BA773" s="689"/>
      <c r="BB773" s="689"/>
      <c r="BC773" s="689"/>
      <c r="BD773" s="689"/>
      <c r="BE773" s="689"/>
      <c r="BF773" s="689"/>
      <c r="BG773" s="689"/>
      <c r="BH773" s="689"/>
      <c r="BI773" s="689"/>
      <c r="BJ773" s="689"/>
      <c r="BK773" s="689"/>
      <c r="BL773" s="689"/>
      <c r="BM773" s="689"/>
      <c r="BN773" s="689"/>
      <c r="BO773" s="689"/>
      <c r="BP773" s="689"/>
      <c r="BQ773" s="689"/>
      <c r="BR773" s="689"/>
      <c r="BS773" s="689"/>
      <c r="BT773" s="689"/>
      <c r="BU773" s="689"/>
      <c r="BV773" s="689"/>
      <c r="BW773" s="421"/>
    </row>
    <row r="774" ht="15.0" customHeight="1">
      <c r="A774" s="634"/>
      <c r="B774" s="421" t="str">
        <f>IF(ISTEXT(A774),SUMIF('Production Calendar'!$F$3:$F$171,'Garden Layout (to copy)'!$A774,'Production Calendar'!$G$3:$G$171),"")</f>
        <v/>
      </c>
      <c r="C774" s="656" t="str">
        <f t="shared" si="1"/>
        <v/>
      </c>
      <c r="D774" s="657" t="str">
        <f t="array" ref="D774">IF(ISBLANK(A774),"",XLOOKUP($A774,'Codified Game Plan'!$E$3:$E$477,'Codified Game Plan'!$G$3:$G$477,0))</f>
        <v/>
      </c>
      <c r="E774" s="657" t="str">
        <f>IF(ISBLANK(A774),"",MAXIFS('Codified Game Plan'!$I$3:$I$477,'Codified Game Plan'!$E$3:$E$477,A774))</f>
        <v/>
      </c>
      <c r="F774" s="658" t="str">
        <f t="shared" si="2"/>
        <v>      - </v>
      </c>
      <c r="G774" s="421"/>
      <c r="H774" s="421"/>
      <c r="I774" s="421"/>
      <c r="J774" s="421"/>
      <c r="K774" s="421"/>
      <c r="L774" s="421"/>
      <c r="M774" s="421"/>
      <c r="N774" s="421"/>
      <c r="O774" s="421"/>
      <c r="P774" s="421"/>
      <c r="Q774" s="421"/>
      <c r="R774" s="421"/>
      <c r="S774" s="421"/>
      <c r="T774" s="421"/>
      <c r="U774" s="689"/>
      <c r="V774" s="689"/>
      <c r="W774" s="689"/>
      <c r="X774" s="689"/>
      <c r="Y774" s="689"/>
      <c r="Z774" s="689"/>
      <c r="AA774" s="689"/>
      <c r="AB774" s="689"/>
      <c r="AC774" s="689"/>
      <c r="AD774" s="689"/>
      <c r="AE774" s="689"/>
      <c r="AF774" s="689"/>
      <c r="AG774" s="689"/>
      <c r="AH774" s="689"/>
      <c r="AI774" s="689"/>
      <c r="AJ774" s="689"/>
      <c r="AK774" s="689"/>
      <c r="AL774" s="689"/>
      <c r="AM774" s="689"/>
      <c r="AN774" s="689"/>
      <c r="AO774" s="689"/>
      <c r="AP774" s="689"/>
      <c r="AQ774" s="689"/>
      <c r="AR774" s="689"/>
      <c r="AS774" s="689"/>
      <c r="AT774" s="689"/>
      <c r="AU774" s="689"/>
      <c r="AV774" s="689"/>
      <c r="AW774" s="689"/>
      <c r="AX774" s="689"/>
      <c r="AY774" s="689"/>
      <c r="AZ774" s="689"/>
      <c r="BA774" s="689"/>
      <c r="BB774" s="689"/>
      <c r="BC774" s="689"/>
      <c r="BD774" s="689"/>
      <c r="BE774" s="689"/>
      <c r="BF774" s="689"/>
      <c r="BG774" s="689"/>
      <c r="BH774" s="689"/>
      <c r="BI774" s="689"/>
      <c r="BJ774" s="689"/>
      <c r="BK774" s="689"/>
      <c r="BL774" s="689"/>
      <c r="BM774" s="689"/>
      <c r="BN774" s="689"/>
      <c r="BO774" s="689"/>
      <c r="BP774" s="689"/>
      <c r="BQ774" s="689"/>
      <c r="BR774" s="689"/>
      <c r="BS774" s="689"/>
      <c r="BT774" s="689"/>
      <c r="BU774" s="689"/>
      <c r="BV774" s="689"/>
      <c r="BW774" s="421"/>
    </row>
    <row r="775" ht="15.0" customHeight="1">
      <c r="A775" s="634"/>
      <c r="B775" s="421" t="str">
        <f>IF(ISTEXT(A775),SUMIF('Production Calendar'!$F$3:$F$171,'Garden Layout (to copy)'!$A775,'Production Calendar'!$G$3:$G$171),"")</f>
        <v/>
      </c>
      <c r="C775" s="656" t="str">
        <f t="shared" si="1"/>
        <v/>
      </c>
      <c r="D775" s="657" t="str">
        <f t="array" ref="D775">IF(ISBLANK(A775),"",XLOOKUP($A775,'Codified Game Plan'!$E$3:$E$477,'Codified Game Plan'!$G$3:$G$477,0))</f>
        <v/>
      </c>
      <c r="E775" s="657" t="str">
        <f>IF(ISBLANK(A775),"",MAXIFS('Codified Game Plan'!$I$3:$I$477,'Codified Game Plan'!$E$3:$E$477,A775))</f>
        <v/>
      </c>
      <c r="F775" s="658" t="str">
        <f t="shared" si="2"/>
        <v>      - </v>
      </c>
      <c r="G775" s="421"/>
      <c r="H775" s="421"/>
      <c r="I775" s="421"/>
      <c r="J775" s="421"/>
      <c r="K775" s="421"/>
      <c r="L775" s="421"/>
      <c r="M775" s="421"/>
      <c r="N775" s="421"/>
      <c r="O775" s="421"/>
      <c r="P775" s="421"/>
      <c r="Q775" s="421"/>
      <c r="R775" s="421"/>
      <c r="S775" s="421"/>
      <c r="T775" s="421"/>
      <c r="U775" s="689"/>
      <c r="V775" s="689"/>
      <c r="W775" s="689"/>
      <c r="X775" s="689"/>
      <c r="Y775" s="689"/>
      <c r="Z775" s="689"/>
      <c r="AA775" s="689"/>
      <c r="AB775" s="689"/>
      <c r="AC775" s="689"/>
      <c r="AD775" s="689"/>
      <c r="AE775" s="689"/>
      <c r="AF775" s="689"/>
      <c r="AG775" s="689"/>
      <c r="AH775" s="689"/>
      <c r="AI775" s="689"/>
      <c r="AJ775" s="689"/>
      <c r="AK775" s="689"/>
      <c r="AL775" s="689"/>
      <c r="AM775" s="689"/>
      <c r="AN775" s="689"/>
      <c r="AO775" s="689"/>
      <c r="AP775" s="689"/>
      <c r="AQ775" s="689"/>
      <c r="AR775" s="689"/>
      <c r="AS775" s="689"/>
      <c r="AT775" s="689"/>
      <c r="AU775" s="689"/>
      <c r="AV775" s="689"/>
      <c r="AW775" s="689"/>
      <c r="AX775" s="689"/>
      <c r="AY775" s="689"/>
      <c r="AZ775" s="689"/>
      <c r="BA775" s="689"/>
      <c r="BB775" s="689"/>
      <c r="BC775" s="689"/>
      <c r="BD775" s="689"/>
      <c r="BE775" s="689"/>
      <c r="BF775" s="689"/>
      <c r="BG775" s="689"/>
      <c r="BH775" s="689"/>
      <c r="BI775" s="689"/>
      <c r="BJ775" s="689"/>
      <c r="BK775" s="689"/>
      <c r="BL775" s="689"/>
      <c r="BM775" s="689"/>
      <c r="BN775" s="689"/>
      <c r="BO775" s="689"/>
      <c r="BP775" s="689"/>
      <c r="BQ775" s="689"/>
      <c r="BR775" s="689"/>
      <c r="BS775" s="689"/>
      <c r="BT775" s="689"/>
      <c r="BU775" s="689"/>
      <c r="BV775" s="689"/>
      <c r="BW775" s="421"/>
    </row>
    <row r="776" ht="15.0" customHeight="1">
      <c r="A776" s="634"/>
      <c r="B776" s="421" t="str">
        <f>IF(ISTEXT(A776),SUMIF('Production Calendar'!$F$3:$F$171,'Garden Layout (to copy)'!$A776,'Production Calendar'!$G$3:$G$171),"")</f>
        <v/>
      </c>
      <c r="C776" s="656" t="str">
        <f t="shared" si="1"/>
        <v/>
      </c>
      <c r="D776" s="657" t="str">
        <f t="array" ref="D776">IF(ISBLANK(A776),"",XLOOKUP($A776,'Codified Game Plan'!$E$3:$E$477,'Codified Game Plan'!$G$3:$G$477,0))</f>
        <v/>
      </c>
      <c r="E776" s="657" t="str">
        <f>IF(ISBLANK(A776),"",MAXIFS('Codified Game Plan'!$I$3:$I$477,'Codified Game Plan'!$E$3:$E$477,A776))</f>
        <v/>
      </c>
      <c r="F776" s="658" t="str">
        <f t="shared" si="2"/>
        <v>      - </v>
      </c>
      <c r="G776" s="421"/>
      <c r="H776" s="421"/>
      <c r="I776" s="421"/>
      <c r="J776" s="421"/>
      <c r="K776" s="421"/>
      <c r="L776" s="421"/>
      <c r="M776" s="421"/>
      <c r="N776" s="421"/>
      <c r="O776" s="421"/>
      <c r="P776" s="421"/>
      <c r="Q776" s="421"/>
      <c r="R776" s="421"/>
      <c r="S776" s="421"/>
      <c r="T776" s="421"/>
      <c r="U776" s="689"/>
      <c r="V776" s="689"/>
      <c r="W776" s="689"/>
      <c r="X776" s="689"/>
      <c r="Y776" s="689"/>
      <c r="Z776" s="689"/>
      <c r="AA776" s="689"/>
      <c r="AB776" s="689"/>
      <c r="AC776" s="689"/>
      <c r="AD776" s="689"/>
      <c r="AE776" s="689"/>
      <c r="AF776" s="689"/>
      <c r="AG776" s="689"/>
      <c r="AH776" s="689"/>
      <c r="AI776" s="689"/>
      <c r="AJ776" s="689"/>
      <c r="AK776" s="689"/>
      <c r="AL776" s="689"/>
      <c r="AM776" s="689"/>
      <c r="AN776" s="689"/>
      <c r="AO776" s="689"/>
      <c r="AP776" s="689"/>
      <c r="AQ776" s="689"/>
      <c r="AR776" s="689"/>
      <c r="AS776" s="689"/>
      <c r="AT776" s="689"/>
      <c r="AU776" s="689"/>
      <c r="AV776" s="689"/>
      <c r="AW776" s="689"/>
      <c r="AX776" s="689"/>
      <c r="AY776" s="689"/>
      <c r="AZ776" s="689"/>
      <c r="BA776" s="689"/>
      <c r="BB776" s="689"/>
      <c r="BC776" s="689"/>
      <c r="BD776" s="689"/>
      <c r="BE776" s="689"/>
      <c r="BF776" s="689"/>
      <c r="BG776" s="689"/>
      <c r="BH776" s="689"/>
      <c r="BI776" s="689"/>
      <c r="BJ776" s="689"/>
      <c r="BK776" s="689"/>
      <c r="BL776" s="689"/>
      <c r="BM776" s="689"/>
      <c r="BN776" s="689"/>
      <c r="BO776" s="689"/>
      <c r="BP776" s="689"/>
      <c r="BQ776" s="689"/>
      <c r="BR776" s="689"/>
      <c r="BS776" s="689"/>
      <c r="BT776" s="689"/>
      <c r="BU776" s="689"/>
      <c r="BV776" s="689"/>
      <c r="BW776" s="421"/>
    </row>
    <row r="777" ht="15.0" customHeight="1">
      <c r="A777" s="634"/>
      <c r="B777" s="421" t="str">
        <f>IF(ISTEXT(A777),SUMIF('Production Calendar'!$F$3:$F$171,'Garden Layout (to copy)'!$A777,'Production Calendar'!$G$3:$G$171),"")</f>
        <v/>
      </c>
      <c r="C777" s="656" t="str">
        <f t="shared" si="1"/>
        <v/>
      </c>
      <c r="D777" s="657" t="str">
        <f t="array" ref="D777">IF(ISBLANK(A777),"",XLOOKUP($A777,'Codified Game Plan'!$E$3:$E$477,'Codified Game Plan'!$G$3:$G$477,0))</f>
        <v/>
      </c>
      <c r="E777" s="657" t="str">
        <f>IF(ISBLANK(A777),"",MAXIFS('Codified Game Plan'!$I$3:$I$477,'Codified Game Plan'!$E$3:$E$477,A777))</f>
        <v/>
      </c>
      <c r="F777" s="658" t="str">
        <f t="shared" si="2"/>
        <v>      - </v>
      </c>
      <c r="G777" s="421"/>
      <c r="H777" s="421"/>
      <c r="I777" s="421"/>
      <c r="J777" s="421"/>
      <c r="K777" s="421"/>
      <c r="L777" s="421"/>
      <c r="M777" s="421"/>
      <c r="N777" s="421"/>
      <c r="O777" s="421"/>
      <c r="P777" s="421"/>
      <c r="Q777" s="421"/>
      <c r="R777" s="421"/>
      <c r="S777" s="421"/>
      <c r="T777" s="421"/>
      <c r="U777" s="689"/>
      <c r="V777" s="689"/>
      <c r="W777" s="689"/>
      <c r="X777" s="689"/>
      <c r="Y777" s="689"/>
      <c r="Z777" s="689"/>
      <c r="AA777" s="689"/>
      <c r="AB777" s="689"/>
      <c r="AC777" s="689"/>
      <c r="AD777" s="689"/>
      <c r="AE777" s="689"/>
      <c r="AF777" s="689"/>
      <c r="AG777" s="689"/>
      <c r="AH777" s="689"/>
      <c r="AI777" s="689"/>
      <c r="AJ777" s="689"/>
      <c r="AK777" s="689"/>
      <c r="AL777" s="689"/>
      <c r="AM777" s="689"/>
      <c r="AN777" s="689"/>
      <c r="AO777" s="689"/>
      <c r="AP777" s="689"/>
      <c r="AQ777" s="689"/>
      <c r="AR777" s="689"/>
      <c r="AS777" s="689"/>
      <c r="AT777" s="689"/>
      <c r="AU777" s="689"/>
      <c r="AV777" s="689"/>
      <c r="AW777" s="689"/>
      <c r="AX777" s="689"/>
      <c r="AY777" s="689"/>
      <c r="AZ777" s="689"/>
      <c r="BA777" s="689"/>
      <c r="BB777" s="689"/>
      <c r="BC777" s="689"/>
      <c r="BD777" s="689"/>
      <c r="BE777" s="689"/>
      <c r="BF777" s="689"/>
      <c r="BG777" s="689"/>
      <c r="BH777" s="689"/>
      <c r="BI777" s="689"/>
      <c r="BJ777" s="689"/>
      <c r="BK777" s="689"/>
      <c r="BL777" s="689"/>
      <c r="BM777" s="689"/>
      <c r="BN777" s="689"/>
      <c r="BO777" s="689"/>
      <c r="BP777" s="689"/>
      <c r="BQ777" s="689"/>
      <c r="BR777" s="689"/>
      <c r="BS777" s="689"/>
      <c r="BT777" s="689"/>
      <c r="BU777" s="689"/>
      <c r="BV777" s="689"/>
      <c r="BW777" s="421"/>
    </row>
    <row r="778" ht="15.0" customHeight="1">
      <c r="A778" s="634"/>
      <c r="B778" s="421" t="str">
        <f>IF(ISTEXT(A778),SUMIF('Production Calendar'!$F$3:$F$171,'Garden Layout (to copy)'!$A778,'Production Calendar'!$G$3:$G$171),"")</f>
        <v/>
      </c>
      <c r="C778" s="656" t="str">
        <f t="shared" si="1"/>
        <v/>
      </c>
      <c r="D778" s="657" t="str">
        <f t="array" ref="D778">IF(ISBLANK(A778),"",XLOOKUP($A778,'Codified Game Plan'!$E$3:$E$477,'Codified Game Plan'!$G$3:$G$477,0))</f>
        <v/>
      </c>
      <c r="E778" s="657" t="str">
        <f>IF(ISBLANK(A778),"",MAXIFS('Codified Game Plan'!$I$3:$I$477,'Codified Game Plan'!$E$3:$E$477,A778))</f>
        <v/>
      </c>
      <c r="F778" s="658" t="str">
        <f t="shared" si="2"/>
        <v>      - </v>
      </c>
      <c r="G778" s="421"/>
      <c r="H778" s="421"/>
      <c r="I778" s="421"/>
      <c r="J778" s="421"/>
      <c r="K778" s="421"/>
      <c r="L778" s="421"/>
      <c r="M778" s="421"/>
      <c r="N778" s="421"/>
      <c r="O778" s="421"/>
      <c r="P778" s="421"/>
      <c r="Q778" s="421"/>
      <c r="R778" s="421"/>
      <c r="S778" s="421"/>
      <c r="T778" s="421"/>
      <c r="U778" s="689"/>
      <c r="V778" s="689"/>
      <c r="W778" s="689"/>
      <c r="X778" s="689"/>
      <c r="Y778" s="689"/>
      <c r="Z778" s="689"/>
      <c r="AA778" s="689"/>
      <c r="AB778" s="689"/>
      <c r="AC778" s="689"/>
      <c r="AD778" s="689"/>
      <c r="AE778" s="689"/>
      <c r="AF778" s="689"/>
      <c r="AG778" s="689"/>
      <c r="AH778" s="689"/>
      <c r="AI778" s="689"/>
      <c r="AJ778" s="689"/>
      <c r="AK778" s="689"/>
      <c r="AL778" s="689"/>
      <c r="AM778" s="689"/>
      <c r="AN778" s="689"/>
      <c r="AO778" s="689"/>
      <c r="AP778" s="689"/>
      <c r="AQ778" s="689"/>
      <c r="AR778" s="689"/>
      <c r="AS778" s="689"/>
      <c r="AT778" s="689"/>
      <c r="AU778" s="689"/>
      <c r="AV778" s="689"/>
      <c r="AW778" s="689"/>
      <c r="AX778" s="689"/>
      <c r="AY778" s="689"/>
      <c r="AZ778" s="689"/>
      <c r="BA778" s="689"/>
      <c r="BB778" s="689"/>
      <c r="BC778" s="689"/>
      <c r="BD778" s="689"/>
      <c r="BE778" s="689"/>
      <c r="BF778" s="689"/>
      <c r="BG778" s="689"/>
      <c r="BH778" s="689"/>
      <c r="BI778" s="689"/>
      <c r="BJ778" s="689"/>
      <c r="BK778" s="689"/>
      <c r="BL778" s="689"/>
      <c r="BM778" s="689"/>
      <c r="BN778" s="689"/>
      <c r="BO778" s="689"/>
      <c r="BP778" s="689"/>
      <c r="BQ778" s="689"/>
      <c r="BR778" s="689"/>
      <c r="BS778" s="689"/>
      <c r="BT778" s="689"/>
      <c r="BU778" s="689"/>
      <c r="BV778" s="689"/>
      <c r="BW778" s="421"/>
    </row>
    <row r="779" ht="15.0" customHeight="1">
      <c r="A779" s="634"/>
      <c r="B779" s="421" t="str">
        <f>IF(ISTEXT(A779),SUMIF('Production Calendar'!$F$3:$F$171,'Garden Layout (to copy)'!$A779,'Production Calendar'!$G$3:$G$171),"")</f>
        <v/>
      </c>
      <c r="C779" s="656" t="str">
        <f t="shared" si="1"/>
        <v/>
      </c>
      <c r="D779" s="657" t="str">
        <f t="array" ref="D779">IF(ISBLANK(A779),"",XLOOKUP($A779,'Codified Game Plan'!$E$3:$E$477,'Codified Game Plan'!$G$3:$G$477,0))</f>
        <v/>
      </c>
      <c r="E779" s="657" t="str">
        <f>IF(ISBLANK(A779),"",MAXIFS('Codified Game Plan'!$I$3:$I$477,'Codified Game Plan'!$E$3:$E$477,A779))</f>
        <v/>
      </c>
      <c r="F779" s="658" t="str">
        <f t="shared" si="2"/>
        <v>      - </v>
      </c>
      <c r="G779" s="421"/>
      <c r="H779" s="421"/>
      <c r="I779" s="421"/>
      <c r="J779" s="421"/>
      <c r="K779" s="421"/>
      <c r="L779" s="421"/>
      <c r="M779" s="421"/>
      <c r="N779" s="421"/>
      <c r="O779" s="421"/>
      <c r="P779" s="421"/>
      <c r="Q779" s="421"/>
      <c r="R779" s="421"/>
      <c r="S779" s="421"/>
      <c r="T779" s="421"/>
      <c r="U779" s="689"/>
      <c r="V779" s="689"/>
      <c r="W779" s="689"/>
      <c r="X779" s="689"/>
      <c r="Y779" s="689"/>
      <c r="Z779" s="689"/>
      <c r="AA779" s="689"/>
      <c r="AB779" s="689"/>
      <c r="AC779" s="689"/>
      <c r="AD779" s="689"/>
      <c r="AE779" s="689"/>
      <c r="AF779" s="689"/>
      <c r="AG779" s="689"/>
      <c r="AH779" s="689"/>
      <c r="AI779" s="689"/>
      <c r="AJ779" s="689"/>
      <c r="AK779" s="689"/>
      <c r="AL779" s="689"/>
      <c r="AM779" s="689"/>
      <c r="AN779" s="689"/>
      <c r="AO779" s="689"/>
      <c r="AP779" s="689"/>
      <c r="AQ779" s="689"/>
      <c r="AR779" s="689"/>
      <c r="AS779" s="689"/>
      <c r="AT779" s="689"/>
      <c r="AU779" s="689"/>
      <c r="AV779" s="689"/>
      <c r="AW779" s="689"/>
      <c r="AX779" s="689"/>
      <c r="AY779" s="689"/>
      <c r="AZ779" s="689"/>
      <c r="BA779" s="689"/>
      <c r="BB779" s="689"/>
      <c r="BC779" s="689"/>
      <c r="BD779" s="689"/>
      <c r="BE779" s="689"/>
      <c r="BF779" s="689"/>
      <c r="BG779" s="689"/>
      <c r="BH779" s="689"/>
      <c r="BI779" s="689"/>
      <c r="BJ779" s="689"/>
      <c r="BK779" s="689"/>
      <c r="BL779" s="689"/>
      <c r="BM779" s="689"/>
      <c r="BN779" s="689"/>
      <c r="BO779" s="689"/>
      <c r="BP779" s="689"/>
      <c r="BQ779" s="689"/>
      <c r="BR779" s="689"/>
      <c r="BS779" s="689"/>
      <c r="BT779" s="689"/>
      <c r="BU779" s="689"/>
      <c r="BV779" s="689"/>
      <c r="BW779" s="421"/>
    </row>
    <row r="780" ht="15.0" customHeight="1">
      <c r="A780" s="634"/>
      <c r="B780" s="421" t="str">
        <f>IF(ISTEXT(A780),SUMIF('Production Calendar'!$F$3:$F$171,'Garden Layout (to copy)'!$A780,'Production Calendar'!$G$3:$G$171),"")</f>
        <v/>
      </c>
      <c r="C780" s="656" t="str">
        <f t="shared" si="1"/>
        <v/>
      </c>
      <c r="D780" s="657" t="str">
        <f t="array" ref="D780">IF(ISBLANK(A780),"",XLOOKUP($A780,'Codified Game Plan'!$E$3:$E$477,'Codified Game Plan'!$G$3:$G$477,0))</f>
        <v/>
      </c>
      <c r="E780" s="657" t="str">
        <f>IF(ISBLANK(A780),"",MAXIFS('Codified Game Plan'!$I$3:$I$477,'Codified Game Plan'!$E$3:$E$477,A780))</f>
        <v/>
      </c>
      <c r="F780" s="658" t="str">
        <f t="shared" si="2"/>
        <v>      - </v>
      </c>
      <c r="G780" s="421"/>
      <c r="H780" s="421"/>
      <c r="I780" s="421"/>
      <c r="J780" s="421"/>
      <c r="K780" s="421"/>
      <c r="L780" s="421"/>
      <c r="M780" s="421"/>
      <c r="N780" s="421"/>
      <c r="O780" s="421"/>
      <c r="P780" s="421"/>
      <c r="Q780" s="421"/>
      <c r="R780" s="421"/>
      <c r="S780" s="421"/>
      <c r="T780" s="421"/>
      <c r="U780" s="689"/>
      <c r="V780" s="689"/>
      <c r="W780" s="689"/>
      <c r="X780" s="689"/>
      <c r="Y780" s="689"/>
      <c r="Z780" s="689"/>
      <c r="AA780" s="689"/>
      <c r="AB780" s="689"/>
      <c r="AC780" s="689"/>
      <c r="AD780" s="689"/>
      <c r="AE780" s="689"/>
      <c r="AF780" s="689"/>
      <c r="AG780" s="689"/>
      <c r="AH780" s="689"/>
      <c r="AI780" s="689"/>
      <c r="AJ780" s="689"/>
      <c r="AK780" s="689"/>
      <c r="AL780" s="689"/>
      <c r="AM780" s="689"/>
      <c r="AN780" s="689"/>
      <c r="AO780" s="689"/>
      <c r="AP780" s="689"/>
      <c r="AQ780" s="689"/>
      <c r="AR780" s="689"/>
      <c r="AS780" s="689"/>
      <c r="AT780" s="689"/>
      <c r="AU780" s="689"/>
      <c r="AV780" s="689"/>
      <c r="AW780" s="689"/>
      <c r="AX780" s="689"/>
      <c r="AY780" s="689"/>
      <c r="AZ780" s="689"/>
      <c r="BA780" s="689"/>
      <c r="BB780" s="689"/>
      <c r="BC780" s="689"/>
      <c r="BD780" s="689"/>
      <c r="BE780" s="689"/>
      <c r="BF780" s="689"/>
      <c r="BG780" s="689"/>
      <c r="BH780" s="689"/>
      <c r="BI780" s="689"/>
      <c r="BJ780" s="689"/>
      <c r="BK780" s="689"/>
      <c r="BL780" s="689"/>
      <c r="BM780" s="689"/>
      <c r="BN780" s="689"/>
      <c r="BO780" s="689"/>
      <c r="BP780" s="689"/>
      <c r="BQ780" s="689"/>
      <c r="BR780" s="689"/>
      <c r="BS780" s="689"/>
      <c r="BT780" s="689"/>
      <c r="BU780" s="689"/>
      <c r="BV780" s="689"/>
      <c r="BW780" s="421"/>
    </row>
    <row r="781" ht="15.0" customHeight="1">
      <c r="A781" s="634"/>
      <c r="B781" s="421" t="str">
        <f>IF(ISTEXT(A781),SUMIF('Production Calendar'!$F$3:$F$171,'Garden Layout (to copy)'!$A781,'Production Calendar'!$G$3:$G$171),"")</f>
        <v/>
      </c>
      <c r="C781" s="656" t="str">
        <f t="shared" si="1"/>
        <v/>
      </c>
      <c r="D781" s="657" t="str">
        <f t="array" ref="D781">IF(ISBLANK(A781),"",XLOOKUP($A781,'Codified Game Plan'!$E$3:$E$477,'Codified Game Plan'!$G$3:$G$477,0))</f>
        <v/>
      </c>
      <c r="E781" s="657" t="str">
        <f>IF(ISBLANK(A781),"",MAXIFS('Codified Game Plan'!$I$3:$I$477,'Codified Game Plan'!$E$3:$E$477,A781))</f>
        <v/>
      </c>
      <c r="F781" s="658" t="str">
        <f t="shared" si="2"/>
        <v>      - </v>
      </c>
      <c r="G781" s="421"/>
      <c r="H781" s="421"/>
      <c r="I781" s="421"/>
      <c r="J781" s="421"/>
      <c r="K781" s="421"/>
      <c r="L781" s="421"/>
      <c r="M781" s="421"/>
      <c r="N781" s="421"/>
      <c r="O781" s="421"/>
      <c r="P781" s="421"/>
      <c r="Q781" s="421"/>
      <c r="R781" s="421"/>
      <c r="S781" s="421"/>
      <c r="T781" s="421"/>
      <c r="U781" s="689"/>
      <c r="V781" s="689"/>
      <c r="W781" s="689"/>
      <c r="X781" s="689"/>
      <c r="Y781" s="689"/>
      <c r="Z781" s="689"/>
      <c r="AA781" s="689"/>
      <c r="AB781" s="689"/>
      <c r="AC781" s="689"/>
      <c r="AD781" s="689"/>
      <c r="AE781" s="689"/>
      <c r="AF781" s="689"/>
      <c r="AG781" s="689"/>
      <c r="AH781" s="689"/>
      <c r="AI781" s="689"/>
      <c r="AJ781" s="689"/>
      <c r="AK781" s="689"/>
      <c r="AL781" s="689"/>
      <c r="AM781" s="689"/>
      <c r="AN781" s="689"/>
      <c r="AO781" s="689"/>
      <c r="AP781" s="689"/>
      <c r="AQ781" s="689"/>
      <c r="AR781" s="689"/>
      <c r="AS781" s="689"/>
      <c r="AT781" s="689"/>
      <c r="AU781" s="689"/>
      <c r="AV781" s="689"/>
      <c r="AW781" s="689"/>
      <c r="AX781" s="689"/>
      <c r="AY781" s="689"/>
      <c r="AZ781" s="689"/>
      <c r="BA781" s="689"/>
      <c r="BB781" s="689"/>
      <c r="BC781" s="689"/>
      <c r="BD781" s="689"/>
      <c r="BE781" s="689"/>
      <c r="BF781" s="689"/>
      <c r="BG781" s="689"/>
      <c r="BH781" s="689"/>
      <c r="BI781" s="689"/>
      <c r="BJ781" s="689"/>
      <c r="BK781" s="689"/>
      <c r="BL781" s="689"/>
      <c r="BM781" s="689"/>
      <c r="BN781" s="689"/>
      <c r="BO781" s="689"/>
      <c r="BP781" s="689"/>
      <c r="BQ781" s="689"/>
      <c r="BR781" s="689"/>
      <c r="BS781" s="689"/>
      <c r="BT781" s="689"/>
      <c r="BU781" s="689"/>
      <c r="BV781" s="689"/>
      <c r="BW781" s="421"/>
    </row>
    <row r="782" ht="15.0" customHeight="1">
      <c r="A782" s="634"/>
      <c r="B782" s="421" t="str">
        <f>IF(ISTEXT(A782),SUMIF('Production Calendar'!$F$3:$F$171,'Garden Layout (to copy)'!$A782,'Production Calendar'!$G$3:$G$171),"")</f>
        <v/>
      </c>
      <c r="C782" s="656" t="str">
        <f t="shared" si="1"/>
        <v/>
      </c>
      <c r="D782" s="657" t="str">
        <f t="array" ref="D782">IF(ISBLANK(A782),"",XLOOKUP($A782,'Codified Game Plan'!$E$3:$E$477,'Codified Game Plan'!$G$3:$G$477,0))</f>
        <v/>
      </c>
      <c r="E782" s="657" t="str">
        <f>IF(ISBLANK(A782),"",MAXIFS('Codified Game Plan'!$I$3:$I$477,'Codified Game Plan'!$E$3:$E$477,A782))</f>
        <v/>
      </c>
      <c r="F782" s="658" t="str">
        <f t="shared" si="2"/>
        <v>      - </v>
      </c>
      <c r="G782" s="421"/>
      <c r="H782" s="421"/>
      <c r="I782" s="421"/>
      <c r="J782" s="421"/>
      <c r="K782" s="421"/>
      <c r="L782" s="421"/>
      <c r="M782" s="421"/>
      <c r="N782" s="421"/>
      <c r="O782" s="421"/>
      <c r="P782" s="421"/>
      <c r="Q782" s="421"/>
      <c r="R782" s="421"/>
      <c r="S782" s="421"/>
      <c r="T782" s="421"/>
      <c r="U782" s="689"/>
      <c r="V782" s="689"/>
      <c r="W782" s="689"/>
      <c r="X782" s="689"/>
      <c r="Y782" s="689"/>
      <c r="Z782" s="689"/>
      <c r="AA782" s="689"/>
      <c r="AB782" s="689"/>
      <c r="AC782" s="689"/>
      <c r="AD782" s="689"/>
      <c r="AE782" s="689"/>
      <c r="AF782" s="689"/>
      <c r="AG782" s="689"/>
      <c r="AH782" s="689"/>
      <c r="AI782" s="689"/>
      <c r="AJ782" s="689"/>
      <c r="AK782" s="689"/>
      <c r="AL782" s="689"/>
      <c r="AM782" s="689"/>
      <c r="AN782" s="689"/>
      <c r="AO782" s="689"/>
      <c r="AP782" s="689"/>
      <c r="AQ782" s="689"/>
      <c r="AR782" s="689"/>
      <c r="AS782" s="689"/>
      <c r="AT782" s="689"/>
      <c r="AU782" s="689"/>
      <c r="AV782" s="689"/>
      <c r="AW782" s="689"/>
      <c r="AX782" s="689"/>
      <c r="AY782" s="689"/>
      <c r="AZ782" s="689"/>
      <c r="BA782" s="689"/>
      <c r="BB782" s="689"/>
      <c r="BC782" s="689"/>
      <c r="BD782" s="689"/>
      <c r="BE782" s="689"/>
      <c r="BF782" s="689"/>
      <c r="BG782" s="689"/>
      <c r="BH782" s="689"/>
      <c r="BI782" s="689"/>
      <c r="BJ782" s="689"/>
      <c r="BK782" s="689"/>
      <c r="BL782" s="689"/>
      <c r="BM782" s="689"/>
      <c r="BN782" s="689"/>
      <c r="BO782" s="689"/>
      <c r="BP782" s="689"/>
      <c r="BQ782" s="689"/>
      <c r="BR782" s="689"/>
      <c r="BS782" s="689"/>
      <c r="BT782" s="689"/>
      <c r="BU782" s="689"/>
      <c r="BV782" s="689"/>
      <c r="BW782" s="421"/>
    </row>
    <row r="783" ht="15.0" customHeight="1">
      <c r="A783" s="634"/>
      <c r="B783" s="421" t="str">
        <f>IF(ISTEXT(A783),SUMIF('Production Calendar'!$F$3:$F$171,'Garden Layout (to copy)'!$A783,'Production Calendar'!$G$3:$G$171),"")</f>
        <v/>
      </c>
      <c r="C783" s="656" t="str">
        <f t="shared" si="1"/>
        <v/>
      </c>
      <c r="D783" s="657" t="str">
        <f t="array" ref="D783">IF(ISBLANK(A783),"",XLOOKUP($A783,'Codified Game Plan'!$E$3:$E$477,'Codified Game Plan'!$G$3:$G$477,0))</f>
        <v/>
      </c>
      <c r="E783" s="657" t="str">
        <f>IF(ISBLANK(A783),"",MAXIFS('Codified Game Plan'!$I$3:$I$477,'Codified Game Plan'!$E$3:$E$477,A783))</f>
        <v/>
      </c>
      <c r="F783" s="658" t="str">
        <f t="shared" si="2"/>
        <v>      - </v>
      </c>
      <c r="G783" s="421"/>
      <c r="H783" s="421"/>
      <c r="I783" s="421"/>
      <c r="J783" s="421"/>
      <c r="K783" s="421"/>
      <c r="L783" s="421"/>
      <c r="M783" s="421"/>
      <c r="N783" s="421"/>
      <c r="O783" s="421"/>
      <c r="P783" s="421"/>
      <c r="Q783" s="421"/>
      <c r="R783" s="421"/>
      <c r="S783" s="421"/>
      <c r="T783" s="421"/>
      <c r="U783" s="689"/>
      <c r="V783" s="689"/>
      <c r="W783" s="689"/>
      <c r="X783" s="689"/>
      <c r="Y783" s="689"/>
      <c r="Z783" s="689"/>
      <c r="AA783" s="689"/>
      <c r="AB783" s="689"/>
      <c r="AC783" s="689"/>
      <c r="AD783" s="689"/>
      <c r="AE783" s="689"/>
      <c r="AF783" s="689"/>
      <c r="AG783" s="689"/>
      <c r="AH783" s="689"/>
      <c r="AI783" s="689"/>
      <c r="AJ783" s="689"/>
      <c r="AK783" s="689"/>
      <c r="AL783" s="689"/>
      <c r="AM783" s="689"/>
      <c r="AN783" s="689"/>
      <c r="AO783" s="689"/>
      <c r="AP783" s="689"/>
      <c r="AQ783" s="689"/>
      <c r="AR783" s="689"/>
      <c r="AS783" s="689"/>
      <c r="AT783" s="689"/>
      <c r="AU783" s="689"/>
      <c r="AV783" s="689"/>
      <c r="AW783" s="689"/>
      <c r="AX783" s="689"/>
      <c r="AY783" s="689"/>
      <c r="AZ783" s="689"/>
      <c r="BA783" s="689"/>
      <c r="BB783" s="689"/>
      <c r="BC783" s="689"/>
      <c r="BD783" s="689"/>
      <c r="BE783" s="689"/>
      <c r="BF783" s="689"/>
      <c r="BG783" s="689"/>
      <c r="BH783" s="689"/>
      <c r="BI783" s="689"/>
      <c r="BJ783" s="689"/>
      <c r="BK783" s="689"/>
      <c r="BL783" s="689"/>
      <c r="BM783" s="689"/>
      <c r="BN783" s="689"/>
      <c r="BO783" s="689"/>
      <c r="BP783" s="689"/>
      <c r="BQ783" s="689"/>
      <c r="BR783" s="689"/>
      <c r="BS783" s="689"/>
      <c r="BT783" s="689"/>
      <c r="BU783" s="689"/>
      <c r="BV783" s="689"/>
      <c r="BW783" s="421"/>
    </row>
    <row r="784" ht="15.0" customHeight="1">
      <c r="A784" s="634"/>
      <c r="B784" s="421" t="str">
        <f>IF(ISTEXT(A784),SUMIF('Production Calendar'!$F$3:$F$171,'Garden Layout (to copy)'!$A784,'Production Calendar'!$G$3:$G$171),"")</f>
        <v/>
      </c>
      <c r="C784" s="656" t="str">
        <f t="shared" si="1"/>
        <v/>
      </c>
      <c r="D784" s="657" t="str">
        <f t="array" ref="D784">IF(ISBLANK(A784),"",XLOOKUP($A784,'Codified Game Plan'!$E$3:$E$477,'Codified Game Plan'!$G$3:$G$477,0))</f>
        <v/>
      </c>
      <c r="E784" s="657" t="str">
        <f>IF(ISBLANK(A784),"",MAXIFS('Codified Game Plan'!$I$3:$I$477,'Codified Game Plan'!$E$3:$E$477,A784))</f>
        <v/>
      </c>
      <c r="F784" s="658" t="str">
        <f t="shared" si="2"/>
        <v>      - </v>
      </c>
      <c r="G784" s="421"/>
      <c r="H784" s="421"/>
      <c r="I784" s="421"/>
      <c r="J784" s="421"/>
      <c r="K784" s="421"/>
      <c r="L784" s="421"/>
      <c r="M784" s="421"/>
      <c r="N784" s="421"/>
      <c r="O784" s="421"/>
      <c r="P784" s="421"/>
      <c r="Q784" s="421"/>
      <c r="R784" s="421"/>
      <c r="S784" s="421"/>
      <c r="T784" s="421"/>
      <c r="U784" s="689"/>
      <c r="V784" s="689"/>
      <c r="W784" s="689"/>
      <c r="X784" s="689"/>
      <c r="Y784" s="689"/>
      <c r="Z784" s="689"/>
      <c r="AA784" s="689"/>
      <c r="AB784" s="689"/>
      <c r="AC784" s="689"/>
      <c r="AD784" s="689"/>
      <c r="AE784" s="689"/>
      <c r="AF784" s="689"/>
      <c r="AG784" s="689"/>
      <c r="AH784" s="689"/>
      <c r="AI784" s="689"/>
      <c r="AJ784" s="689"/>
      <c r="AK784" s="689"/>
      <c r="AL784" s="689"/>
      <c r="AM784" s="689"/>
      <c r="AN784" s="689"/>
      <c r="AO784" s="689"/>
      <c r="AP784" s="689"/>
      <c r="AQ784" s="689"/>
      <c r="AR784" s="689"/>
      <c r="AS784" s="689"/>
      <c r="AT784" s="689"/>
      <c r="AU784" s="689"/>
      <c r="AV784" s="689"/>
      <c r="AW784" s="689"/>
      <c r="AX784" s="689"/>
      <c r="AY784" s="689"/>
      <c r="AZ784" s="689"/>
      <c r="BA784" s="689"/>
      <c r="BB784" s="689"/>
      <c r="BC784" s="689"/>
      <c r="BD784" s="689"/>
      <c r="BE784" s="689"/>
      <c r="BF784" s="689"/>
      <c r="BG784" s="689"/>
      <c r="BH784" s="689"/>
      <c r="BI784" s="689"/>
      <c r="BJ784" s="689"/>
      <c r="BK784" s="689"/>
      <c r="BL784" s="689"/>
      <c r="BM784" s="689"/>
      <c r="BN784" s="689"/>
      <c r="BO784" s="689"/>
      <c r="BP784" s="689"/>
      <c r="BQ784" s="689"/>
      <c r="BR784" s="689"/>
      <c r="BS784" s="689"/>
      <c r="BT784" s="689"/>
      <c r="BU784" s="689"/>
      <c r="BV784" s="689"/>
      <c r="BW784" s="421"/>
    </row>
    <row r="785" ht="15.0" customHeight="1">
      <c r="A785" s="634"/>
      <c r="B785" s="421" t="str">
        <f>IF(ISTEXT(A785),SUMIF('Production Calendar'!$F$3:$F$171,'Garden Layout (to copy)'!$A785,'Production Calendar'!$G$3:$G$171),"")</f>
        <v/>
      </c>
      <c r="C785" s="656" t="str">
        <f t="shared" si="1"/>
        <v/>
      </c>
      <c r="D785" s="657" t="str">
        <f t="array" ref="D785">IF(ISBLANK(A785),"",XLOOKUP($A785,'Codified Game Plan'!$E$3:$E$477,'Codified Game Plan'!$G$3:$G$477,0))</f>
        <v/>
      </c>
      <c r="E785" s="657" t="str">
        <f>IF(ISBLANK(A785),"",MAXIFS('Codified Game Plan'!$I$3:$I$477,'Codified Game Plan'!$E$3:$E$477,A785))</f>
        <v/>
      </c>
      <c r="F785" s="658" t="str">
        <f t="shared" si="2"/>
        <v>      - </v>
      </c>
      <c r="G785" s="421"/>
      <c r="H785" s="421"/>
      <c r="I785" s="421"/>
      <c r="J785" s="421"/>
      <c r="K785" s="421"/>
      <c r="L785" s="421"/>
      <c r="M785" s="421"/>
      <c r="N785" s="421"/>
      <c r="O785" s="421"/>
      <c r="P785" s="421"/>
      <c r="Q785" s="421"/>
      <c r="R785" s="421"/>
      <c r="S785" s="421"/>
      <c r="T785" s="421"/>
      <c r="U785" s="689"/>
      <c r="V785" s="689"/>
      <c r="W785" s="689"/>
      <c r="X785" s="689"/>
      <c r="Y785" s="689"/>
      <c r="Z785" s="689"/>
      <c r="AA785" s="689"/>
      <c r="AB785" s="689"/>
      <c r="AC785" s="689"/>
      <c r="AD785" s="689"/>
      <c r="AE785" s="689"/>
      <c r="AF785" s="689"/>
      <c r="AG785" s="689"/>
      <c r="AH785" s="689"/>
      <c r="AI785" s="689"/>
      <c r="AJ785" s="689"/>
      <c r="AK785" s="689"/>
      <c r="AL785" s="689"/>
      <c r="AM785" s="689"/>
      <c r="AN785" s="689"/>
      <c r="AO785" s="689"/>
      <c r="AP785" s="689"/>
      <c r="AQ785" s="689"/>
      <c r="AR785" s="689"/>
      <c r="AS785" s="689"/>
      <c r="AT785" s="689"/>
      <c r="AU785" s="689"/>
      <c r="AV785" s="689"/>
      <c r="AW785" s="689"/>
      <c r="AX785" s="689"/>
      <c r="AY785" s="689"/>
      <c r="AZ785" s="689"/>
      <c r="BA785" s="689"/>
      <c r="BB785" s="689"/>
      <c r="BC785" s="689"/>
      <c r="BD785" s="689"/>
      <c r="BE785" s="689"/>
      <c r="BF785" s="689"/>
      <c r="BG785" s="689"/>
      <c r="BH785" s="689"/>
      <c r="BI785" s="689"/>
      <c r="BJ785" s="689"/>
      <c r="BK785" s="689"/>
      <c r="BL785" s="689"/>
      <c r="BM785" s="689"/>
      <c r="BN785" s="689"/>
      <c r="BO785" s="689"/>
      <c r="BP785" s="689"/>
      <c r="BQ785" s="689"/>
      <c r="BR785" s="689"/>
      <c r="BS785" s="689"/>
      <c r="BT785" s="689"/>
      <c r="BU785" s="689"/>
      <c r="BV785" s="689"/>
      <c r="BW785" s="421"/>
    </row>
    <row r="786" ht="15.0" customHeight="1">
      <c r="A786" s="634"/>
      <c r="B786" s="421" t="str">
        <f>IF(ISTEXT(A786),SUMIF('Production Calendar'!$F$3:$F$171,'Garden Layout (to copy)'!$A786,'Production Calendar'!$G$3:$G$171),"")</f>
        <v/>
      </c>
      <c r="C786" s="656" t="str">
        <f t="shared" si="1"/>
        <v/>
      </c>
      <c r="D786" s="657" t="str">
        <f t="array" ref="D786">IF(ISBLANK(A786),"",XLOOKUP($A786,'Codified Game Plan'!$E$3:$E$477,'Codified Game Plan'!$G$3:$G$477,0))</f>
        <v/>
      </c>
      <c r="E786" s="657" t="str">
        <f>IF(ISBLANK(A786),"",MAXIFS('Codified Game Plan'!$I$3:$I$477,'Codified Game Plan'!$E$3:$E$477,A786))</f>
        <v/>
      </c>
      <c r="F786" s="658" t="str">
        <f t="shared" si="2"/>
        <v>      - </v>
      </c>
      <c r="G786" s="421"/>
      <c r="H786" s="421"/>
      <c r="I786" s="421"/>
      <c r="J786" s="421"/>
      <c r="K786" s="421"/>
      <c r="L786" s="421"/>
      <c r="M786" s="421"/>
      <c r="N786" s="421"/>
      <c r="O786" s="421"/>
      <c r="P786" s="421"/>
      <c r="Q786" s="421"/>
      <c r="R786" s="421"/>
      <c r="S786" s="421"/>
      <c r="T786" s="421"/>
      <c r="U786" s="689"/>
      <c r="V786" s="689"/>
      <c r="W786" s="689"/>
      <c r="X786" s="689"/>
      <c r="Y786" s="689"/>
      <c r="Z786" s="689"/>
      <c r="AA786" s="689"/>
      <c r="AB786" s="689"/>
      <c r="AC786" s="689"/>
      <c r="AD786" s="689"/>
      <c r="AE786" s="689"/>
      <c r="AF786" s="689"/>
      <c r="AG786" s="689"/>
      <c r="AH786" s="689"/>
      <c r="AI786" s="689"/>
      <c r="AJ786" s="689"/>
      <c r="AK786" s="689"/>
      <c r="AL786" s="689"/>
      <c r="AM786" s="689"/>
      <c r="AN786" s="689"/>
      <c r="AO786" s="689"/>
      <c r="AP786" s="689"/>
      <c r="AQ786" s="689"/>
      <c r="AR786" s="689"/>
      <c r="AS786" s="689"/>
      <c r="AT786" s="689"/>
      <c r="AU786" s="689"/>
      <c r="AV786" s="689"/>
      <c r="AW786" s="689"/>
      <c r="AX786" s="689"/>
      <c r="AY786" s="689"/>
      <c r="AZ786" s="689"/>
      <c r="BA786" s="689"/>
      <c r="BB786" s="689"/>
      <c r="BC786" s="689"/>
      <c r="BD786" s="689"/>
      <c r="BE786" s="689"/>
      <c r="BF786" s="689"/>
      <c r="BG786" s="689"/>
      <c r="BH786" s="689"/>
      <c r="BI786" s="689"/>
      <c r="BJ786" s="689"/>
      <c r="BK786" s="689"/>
      <c r="BL786" s="689"/>
      <c r="BM786" s="689"/>
      <c r="BN786" s="689"/>
      <c r="BO786" s="689"/>
      <c r="BP786" s="689"/>
      <c r="BQ786" s="689"/>
      <c r="BR786" s="689"/>
      <c r="BS786" s="689"/>
      <c r="BT786" s="689"/>
      <c r="BU786" s="689"/>
      <c r="BV786" s="689"/>
      <c r="BW786" s="421"/>
    </row>
    <row r="787" ht="15.0" customHeight="1">
      <c r="A787" s="634"/>
      <c r="B787" s="421" t="str">
        <f>IF(ISTEXT(A787),SUMIF('Production Calendar'!$F$3:$F$171,'Garden Layout (to copy)'!$A787,'Production Calendar'!$G$3:$G$171),"")</f>
        <v/>
      </c>
      <c r="C787" s="656" t="str">
        <f t="shared" si="1"/>
        <v/>
      </c>
      <c r="D787" s="657" t="str">
        <f t="array" ref="D787">IF(ISBLANK(A787),"",XLOOKUP($A787,'Codified Game Plan'!$E$3:$E$477,'Codified Game Plan'!$G$3:$G$477,0))</f>
        <v/>
      </c>
      <c r="E787" s="657" t="str">
        <f>IF(ISBLANK(A787),"",MAXIFS('Codified Game Plan'!$I$3:$I$477,'Codified Game Plan'!$E$3:$E$477,A787))</f>
        <v/>
      </c>
      <c r="F787" s="658" t="str">
        <f t="shared" si="2"/>
        <v>      - </v>
      </c>
      <c r="G787" s="421"/>
      <c r="H787" s="421"/>
      <c r="I787" s="421"/>
      <c r="J787" s="421"/>
      <c r="K787" s="421"/>
      <c r="L787" s="421"/>
      <c r="M787" s="421"/>
      <c r="N787" s="421"/>
      <c r="O787" s="421"/>
      <c r="P787" s="421"/>
      <c r="Q787" s="421"/>
      <c r="R787" s="421"/>
      <c r="S787" s="421"/>
      <c r="T787" s="421"/>
      <c r="U787" s="689"/>
      <c r="V787" s="689"/>
      <c r="W787" s="689"/>
      <c r="X787" s="689"/>
      <c r="Y787" s="689"/>
      <c r="Z787" s="689"/>
      <c r="AA787" s="689"/>
      <c r="AB787" s="689"/>
      <c r="AC787" s="689"/>
      <c r="AD787" s="689"/>
      <c r="AE787" s="689"/>
      <c r="AF787" s="689"/>
      <c r="AG787" s="689"/>
      <c r="AH787" s="689"/>
      <c r="AI787" s="689"/>
      <c r="AJ787" s="689"/>
      <c r="AK787" s="689"/>
      <c r="AL787" s="689"/>
      <c r="AM787" s="689"/>
      <c r="AN787" s="689"/>
      <c r="AO787" s="689"/>
      <c r="AP787" s="689"/>
      <c r="AQ787" s="689"/>
      <c r="AR787" s="689"/>
      <c r="AS787" s="689"/>
      <c r="AT787" s="689"/>
      <c r="AU787" s="689"/>
      <c r="AV787" s="689"/>
      <c r="AW787" s="689"/>
      <c r="AX787" s="689"/>
      <c r="AY787" s="689"/>
      <c r="AZ787" s="689"/>
      <c r="BA787" s="689"/>
      <c r="BB787" s="689"/>
      <c r="BC787" s="689"/>
      <c r="BD787" s="689"/>
      <c r="BE787" s="689"/>
      <c r="BF787" s="689"/>
      <c r="BG787" s="689"/>
      <c r="BH787" s="689"/>
      <c r="BI787" s="689"/>
      <c r="BJ787" s="689"/>
      <c r="BK787" s="689"/>
      <c r="BL787" s="689"/>
      <c r="BM787" s="689"/>
      <c r="BN787" s="689"/>
      <c r="BO787" s="689"/>
      <c r="BP787" s="689"/>
      <c r="BQ787" s="689"/>
      <c r="BR787" s="689"/>
      <c r="BS787" s="689"/>
      <c r="BT787" s="689"/>
      <c r="BU787" s="689"/>
      <c r="BV787" s="689"/>
      <c r="BW787" s="421"/>
    </row>
    <row r="788" ht="15.0" customHeight="1">
      <c r="A788" s="634"/>
      <c r="B788" s="421" t="str">
        <f>IF(ISTEXT(A788),SUMIF('Production Calendar'!$F$3:$F$171,'Garden Layout (to copy)'!$A788,'Production Calendar'!$G$3:$G$171),"")</f>
        <v/>
      </c>
      <c r="C788" s="656" t="str">
        <f t="shared" si="1"/>
        <v/>
      </c>
      <c r="D788" s="657" t="str">
        <f t="array" ref="D788">IF(ISBLANK(A788),"",XLOOKUP($A788,'Codified Game Plan'!$E$3:$E$477,'Codified Game Plan'!$G$3:$G$477,0))</f>
        <v/>
      </c>
      <c r="E788" s="657" t="str">
        <f>IF(ISBLANK(A788),"",MAXIFS('Codified Game Plan'!$I$3:$I$477,'Codified Game Plan'!$E$3:$E$477,A788))</f>
        <v/>
      </c>
      <c r="F788" s="658" t="str">
        <f t="shared" si="2"/>
        <v>      - </v>
      </c>
      <c r="G788" s="421"/>
      <c r="H788" s="421"/>
      <c r="I788" s="421"/>
      <c r="J788" s="421"/>
      <c r="K788" s="421"/>
      <c r="L788" s="421"/>
      <c r="M788" s="421"/>
      <c r="N788" s="421"/>
      <c r="O788" s="421"/>
      <c r="P788" s="421"/>
      <c r="Q788" s="421"/>
      <c r="R788" s="421"/>
      <c r="S788" s="421"/>
      <c r="T788" s="421"/>
      <c r="U788" s="689"/>
      <c r="V788" s="689"/>
      <c r="W788" s="689"/>
      <c r="X788" s="689"/>
      <c r="Y788" s="689"/>
      <c r="Z788" s="689"/>
      <c r="AA788" s="689"/>
      <c r="AB788" s="689"/>
      <c r="AC788" s="689"/>
      <c r="AD788" s="689"/>
      <c r="AE788" s="689"/>
      <c r="AF788" s="689"/>
      <c r="AG788" s="689"/>
      <c r="AH788" s="689"/>
      <c r="AI788" s="689"/>
      <c r="AJ788" s="689"/>
      <c r="AK788" s="689"/>
      <c r="AL788" s="689"/>
      <c r="AM788" s="689"/>
      <c r="AN788" s="689"/>
      <c r="AO788" s="689"/>
      <c r="AP788" s="689"/>
      <c r="AQ788" s="689"/>
      <c r="AR788" s="689"/>
      <c r="AS788" s="689"/>
      <c r="AT788" s="689"/>
      <c r="AU788" s="689"/>
      <c r="AV788" s="689"/>
      <c r="AW788" s="689"/>
      <c r="AX788" s="689"/>
      <c r="AY788" s="689"/>
      <c r="AZ788" s="689"/>
      <c r="BA788" s="689"/>
      <c r="BB788" s="689"/>
      <c r="BC788" s="689"/>
      <c r="BD788" s="689"/>
      <c r="BE788" s="689"/>
      <c r="BF788" s="689"/>
      <c r="BG788" s="689"/>
      <c r="BH788" s="689"/>
      <c r="BI788" s="689"/>
      <c r="BJ788" s="689"/>
      <c r="BK788" s="689"/>
      <c r="BL788" s="689"/>
      <c r="BM788" s="689"/>
      <c r="BN788" s="689"/>
      <c r="BO788" s="689"/>
      <c r="BP788" s="689"/>
      <c r="BQ788" s="689"/>
      <c r="BR788" s="689"/>
      <c r="BS788" s="689"/>
      <c r="BT788" s="689"/>
      <c r="BU788" s="689"/>
      <c r="BV788" s="689"/>
      <c r="BW788" s="421"/>
    </row>
    <row r="789" ht="15.0" customHeight="1">
      <c r="A789" s="634"/>
      <c r="B789" s="421" t="str">
        <f>IF(ISTEXT(A789),SUMIF('Production Calendar'!$F$3:$F$171,'Garden Layout (to copy)'!$A789,'Production Calendar'!$G$3:$G$171),"")</f>
        <v/>
      </c>
      <c r="C789" s="656" t="str">
        <f t="shared" si="1"/>
        <v/>
      </c>
      <c r="D789" s="657" t="str">
        <f t="array" ref="D789">IF(ISBLANK(A789),"",XLOOKUP($A789,'Codified Game Plan'!$E$3:$E$477,'Codified Game Plan'!$G$3:$G$477,0))</f>
        <v/>
      </c>
      <c r="E789" s="657" t="str">
        <f>IF(ISBLANK(A789),"",MAXIFS('Codified Game Plan'!$I$3:$I$477,'Codified Game Plan'!$E$3:$E$477,A789))</f>
        <v/>
      </c>
      <c r="F789" s="658" t="str">
        <f t="shared" si="2"/>
        <v>      - </v>
      </c>
      <c r="G789" s="421"/>
      <c r="H789" s="421"/>
      <c r="I789" s="421"/>
      <c r="J789" s="421"/>
      <c r="K789" s="421"/>
      <c r="L789" s="421"/>
      <c r="M789" s="421"/>
      <c r="N789" s="421"/>
      <c r="O789" s="421"/>
      <c r="P789" s="421"/>
      <c r="Q789" s="421"/>
      <c r="R789" s="421"/>
      <c r="S789" s="421"/>
      <c r="T789" s="421"/>
      <c r="U789" s="689"/>
      <c r="V789" s="689"/>
      <c r="W789" s="689"/>
      <c r="X789" s="689"/>
      <c r="Y789" s="689"/>
      <c r="Z789" s="689"/>
      <c r="AA789" s="689"/>
      <c r="AB789" s="689"/>
      <c r="AC789" s="689"/>
      <c r="AD789" s="689"/>
      <c r="AE789" s="689"/>
      <c r="AF789" s="689"/>
      <c r="AG789" s="689"/>
      <c r="AH789" s="689"/>
      <c r="AI789" s="689"/>
      <c r="AJ789" s="689"/>
      <c r="AK789" s="689"/>
      <c r="AL789" s="689"/>
      <c r="AM789" s="689"/>
      <c r="AN789" s="689"/>
      <c r="AO789" s="689"/>
      <c r="AP789" s="689"/>
      <c r="AQ789" s="689"/>
      <c r="AR789" s="689"/>
      <c r="AS789" s="689"/>
      <c r="AT789" s="689"/>
      <c r="AU789" s="689"/>
      <c r="AV789" s="689"/>
      <c r="AW789" s="689"/>
      <c r="AX789" s="689"/>
      <c r="AY789" s="689"/>
      <c r="AZ789" s="689"/>
      <c r="BA789" s="689"/>
      <c r="BB789" s="689"/>
      <c r="BC789" s="689"/>
      <c r="BD789" s="689"/>
      <c r="BE789" s="689"/>
      <c r="BF789" s="689"/>
      <c r="BG789" s="689"/>
      <c r="BH789" s="689"/>
      <c r="BI789" s="689"/>
      <c r="BJ789" s="689"/>
      <c r="BK789" s="689"/>
      <c r="BL789" s="689"/>
      <c r="BM789" s="689"/>
      <c r="BN789" s="689"/>
      <c r="BO789" s="689"/>
      <c r="BP789" s="689"/>
      <c r="BQ789" s="689"/>
      <c r="BR789" s="689"/>
      <c r="BS789" s="689"/>
      <c r="BT789" s="689"/>
      <c r="BU789" s="689"/>
      <c r="BV789" s="689"/>
      <c r="BW789" s="421"/>
    </row>
    <row r="790" ht="15.0" customHeight="1">
      <c r="A790" s="634"/>
      <c r="B790" s="421" t="str">
        <f>IF(ISTEXT(A790),SUMIF('Production Calendar'!$F$3:$F$171,'Garden Layout (to copy)'!$A790,'Production Calendar'!$G$3:$G$171),"")</f>
        <v/>
      </c>
      <c r="C790" s="656" t="str">
        <f t="shared" si="1"/>
        <v/>
      </c>
      <c r="D790" s="657" t="str">
        <f t="array" ref="D790">IF(ISBLANK(A790),"",XLOOKUP($A790,'Codified Game Plan'!$E$3:$E$477,'Codified Game Plan'!$G$3:$G$477,0))</f>
        <v/>
      </c>
      <c r="E790" s="657" t="str">
        <f>IF(ISBLANK(A790),"",MAXIFS('Codified Game Plan'!$I$3:$I$477,'Codified Game Plan'!$E$3:$E$477,A790))</f>
        <v/>
      </c>
      <c r="F790" s="658" t="str">
        <f t="shared" si="2"/>
        <v>      - </v>
      </c>
      <c r="G790" s="421"/>
      <c r="H790" s="421"/>
      <c r="I790" s="421"/>
      <c r="J790" s="421"/>
      <c r="K790" s="421"/>
      <c r="L790" s="421"/>
      <c r="M790" s="421"/>
      <c r="N790" s="421"/>
      <c r="O790" s="421"/>
      <c r="P790" s="421"/>
      <c r="Q790" s="421"/>
      <c r="R790" s="421"/>
      <c r="S790" s="421"/>
      <c r="T790" s="421"/>
      <c r="U790" s="689"/>
      <c r="V790" s="689"/>
      <c r="W790" s="689"/>
      <c r="X790" s="689"/>
      <c r="Y790" s="689"/>
      <c r="Z790" s="689"/>
      <c r="AA790" s="689"/>
      <c r="AB790" s="689"/>
      <c r="AC790" s="689"/>
      <c r="AD790" s="689"/>
      <c r="AE790" s="689"/>
      <c r="AF790" s="689"/>
      <c r="AG790" s="689"/>
      <c r="AH790" s="689"/>
      <c r="AI790" s="689"/>
      <c r="AJ790" s="689"/>
      <c r="AK790" s="689"/>
      <c r="AL790" s="689"/>
      <c r="AM790" s="689"/>
      <c r="AN790" s="689"/>
      <c r="AO790" s="689"/>
      <c r="AP790" s="689"/>
      <c r="AQ790" s="689"/>
      <c r="AR790" s="689"/>
      <c r="AS790" s="689"/>
      <c r="AT790" s="689"/>
      <c r="AU790" s="689"/>
      <c r="AV790" s="689"/>
      <c r="AW790" s="689"/>
      <c r="AX790" s="689"/>
      <c r="AY790" s="689"/>
      <c r="AZ790" s="689"/>
      <c r="BA790" s="689"/>
      <c r="BB790" s="689"/>
      <c r="BC790" s="689"/>
      <c r="BD790" s="689"/>
      <c r="BE790" s="689"/>
      <c r="BF790" s="689"/>
      <c r="BG790" s="689"/>
      <c r="BH790" s="689"/>
      <c r="BI790" s="689"/>
      <c r="BJ790" s="689"/>
      <c r="BK790" s="689"/>
      <c r="BL790" s="689"/>
      <c r="BM790" s="689"/>
      <c r="BN790" s="689"/>
      <c r="BO790" s="689"/>
      <c r="BP790" s="689"/>
      <c r="BQ790" s="689"/>
      <c r="BR790" s="689"/>
      <c r="BS790" s="689"/>
      <c r="BT790" s="689"/>
      <c r="BU790" s="689"/>
      <c r="BV790" s="689"/>
      <c r="BW790" s="421"/>
    </row>
    <row r="791" ht="15.0" customHeight="1">
      <c r="A791" s="634"/>
      <c r="B791" s="421" t="str">
        <f>IF(ISTEXT(A791),SUMIF('Production Calendar'!$F$3:$F$171,'Garden Layout (to copy)'!$A791,'Production Calendar'!$G$3:$G$171),"")</f>
        <v/>
      </c>
      <c r="C791" s="656" t="str">
        <f t="shared" si="1"/>
        <v/>
      </c>
      <c r="D791" s="657" t="str">
        <f t="array" ref="D791">IF(ISBLANK(A791),"",XLOOKUP($A791,'Codified Game Plan'!$E$3:$E$477,'Codified Game Plan'!$G$3:$G$477,0))</f>
        <v/>
      </c>
      <c r="E791" s="657" t="str">
        <f>IF(ISBLANK(A791),"",MAXIFS('Codified Game Plan'!$I$3:$I$477,'Codified Game Plan'!$E$3:$E$477,A791))</f>
        <v/>
      </c>
      <c r="F791" s="658" t="str">
        <f t="shared" si="2"/>
        <v>      - </v>
      </c>
      <c r="G791" s="421"/>
      <c r="H791" s="421"/>
      <c r="I791" s="421"/>
      <c r="J791" s="421"/>
      <c r="K791" s="421"/>
      <c r="L791" s="421"/>
      <c r="M791" s="421"/>
      <c r="N791" s="421"/>
      <c r="O791" s="421"/>
      <c r="P791" s="421"/>
      <c r="Q791" s="421"/>
      <c r="R791" s="421"/>
      <c r="S791" s="421"/>
      <c r="T791" s="421"/>
      <c r="U791" s="689"/>
      <c r="V791" s="689"/>
      <c r="W791" s="689"/>
      <c r="X791" s="689"/>
      <c r="Y791" s="689"/>
      <c r="Z791" s="689"/>
      <c r="AA791" s="689"/>
      <c r="AB791" s="689"/>
      <c r="AC791" s="689"/>
      <c r="AD791" s="689"/>
      <c r="AE791" s="689"/>
      <c r="AF791" s="689"/>
      <c r="AG791" s="689"/>
      <c r="AH791" s="689"/>
      <c r="AI791" s="689"/>
      <c r="AJ791" s="689"/>
      <c r="AK791" s="689"/>
      <c r="AL791" s="689"/>
      <c r="AM791" s="689"/>
      <c r="AN791" s="689"/>
      <c r="AO791" s="689"/>
      <c r="AP791" s="689"/>
      <c r="AQ791" s="689"/>
      <c r="AR791" s="689"/>
      <c r="AS791" s="689"/>
      <c r="AT791" s="689"/>
      <c r="AU791" s="689"/>
      <c r="AV791" s="689"/>
      <c r="AW791" s="689"/>
      <c r="AX791" s="689"/>
      <c r="AY791" s="689"/>
      <c r="AZ791" s="689"/>
      <c r="BA791" s="689"/>
      <c r="BB791" s="689"/>
      <c r="BC791" s="689"/>
      <c r="BD791" s="689"/>
      <c r="BE791" s="689"/>
      <c r="BF791" s="689"/>
      <c r="BG791" s="689"/>
      <c r="BH791" s="689"/>
      <c r="BI791" s="689"/>
      <c r="BJ791" s="689"/>
      <c r="BK791" s="689"/>
      <c r="BL791" s="689"/>
      <c r="BM791" s="689"/>
      <c r="BN791" s="689"/>
      <c r="BO791" s="689"/>
      <c r="BP791" s="689"/>
      <c r="BQ791" s="689"/>
      <c r="BR791" s="689"/>
      <c r="BS791" s="689"/>
      <c r="BT791" s="689"/>
      <c r="BU791" s="689"/>
      <c r="BV791" s="689"/>
      <c r="BW791" s="421"/>
    </row>
    <row r="792" ht="15.0" customHeight="1">
      <c r="A792" s="634"/>
      <c r="B792" s="421" t="str">
        <f>IF(ISTEXT(A792),SUMIF('Production Calendar'!$F$3:$F$171,'Garden Layout (to copy)'!$A792,'Production Calendar'!$G$3:$G$171),"")</f>
        <v/>
      </c>
      <c r="C792" s="656" t="str">
        <f t="shared" si="1"/>
        <v/>
      </c>
      <c r="D792" s="657" t="str">
        <f t="array" ref="D792">IF(ISBLANK(A792),"",XLOOKUP($A792,'Codified Game Plan'!$E$3:$E$477,'Codified Game Plan'!$G$3:$G$477,0))</f>
        <v/>
      </c>
      <c r="E792" s="657" t="str">
        <f>IF(ISBLANK(A792),"",MAXIFS('Codified Game Plan'!$I$3:$I$477,'Codified Game Plan'!$E$3:$E$477,A792))</f>
        <v/>
      </c>
      <c r="F792" s="658" t="str">
        <f t="shared" si="2"/>
        <v>      - </v>
      </c>
      <c r="G792" s="421"/>
      <c r="H792" s="421"/>
      <c r="I792" s="421"/>
      <c r="J792" s="421"/>
      <c r="K792" s="421"/>
      <c r="L792" s="421"/>
      <c r="M792" s="421"/>
      <c r="N792" s="421"/>
      <c r="O792" s="421"/>
      <c r="P792" s="421"/>
      <c r="Q792" s="421"/>
      <c r="R792" s="421"/>
      <c r="S792" s="421"/>
      <c r="T792" s="421"/>
      <c r="U792" s="689"/>
      <c r="V792" s="689"/>
      <c r="W792" s="689"/>
      <c r="X792" s="689"/>
      <c r="Y792" s="689"/>
      <c r="Z792" s="689"/>
      <c r="AA792" s="689"/>
      <c r="AB792" s="689"/>
      <c r="AC792" s="689"/>
      <c r="AD792" s="689"/>
      <c r="AE792" s="689"/>
      <c r="AF792" s="689"/>
      <c r="AG792" s="689"/>
      <c r="AH792" s="689"/>
      <c r="AI792" s="689"/>
      <c r="AJ792" s="689"/>
      <c r="AK792" s="689"/>
      <c r="AL792" s="689"/>
      <c r="AM792" s="689"/>
      <c r="AN792" s="689"/>
      <c r="AO792" s="689"/>
      <c r="AP792" s="689"/>
      <c r="AQ792" s="689"/>
      <c r="AR792" s="689"/>
      <c r="AS792" s="689"/>
      <c r="AT792" s="689"/>
      <c r="AU792" s="689"/>
      <c r="AV792" s="689"/>
      <c r="AW792" s="689"/>
      <c r="AX792" s="689"/>
      <c r="AY792" s="689"/>
      <c r="AZ792" s="689"/>
      <c r="BA792" s="689"/>
      <c r="BB792" s="689"/>
      <c r="BC792" s="689"/>
      <c r="BD792" s="689"/>
      <c r="BE792" s="689"/>
      <c r="BF792" s="689"/>
      <c r="BG792" s="689"/>
      <c r="BH792" s="689"/>
      <c r="BI792" s="689"/>
      <c r="BJ792" s="689"/>
      <c r="BK792" s="689"/>
      <c r="BL792" s="689"/>
      <c r="BM792" s="689"/>
      <c r="BN792" s="689"/>
      <c r="BO792" s="689"/>
      <c r="BP792" s="689"/>
      <c r="BQ792" s="689"/>
      <c r="BR792" s="689"/>
      <c r="BS792" s="689"/>
      <c r="BT792" s="689"/>
      <c r="BU792" s="689"/>
      <c r="BV792" s="689"/>
      <c r="BW792" s="421"/>
    </row>
    <row r="793" ht="15.0" customHeight="1">
      <c r="A793" s="634"/>
      <c r="B793" s="421" t="str">
        <f>IF(ISTEXT(A793),SUMIF('Production Calendar'!$F$3:$F$171,'Garden Layout (to copy)'!$A793,'Production Calendar'!$G$3:$G$171),"")</f>
        <v/>
      </c>
      <c r="C793" s="656" t="str">
        <f t="shared" si="1"/>
        <v/>
      </c>
      <c r="D793" s="657" t="str">
        <f t="array" ref="D793">IF(ISBLANK(A793),"",XLOOKUP($A793,'Codified Game Plan'!$E$3:$E$477,'Codified Game Plan'!$G$3:$G$477,0))</f>
        <v/>
      </c>
      <c r="E793" s="657" t="str">
        <f>IF(ISBLANK(A793),"",MAXIFS('Codified Game Plan'!$I$3:$I$477,'Codified Game Plan'!$E$3:$E$477,A793))</f>
        <v/>
      </c>
      <c r="F793" s="658" t="str">
        <f t="shared" si="2"/>
        <v>      - </v>
      </c>
      <c r="G793" s="421"/>
      <c r="H793" s="421"/>
      <c r="I793" s="421"/>
      <c r="J793" s="421"/>
      <c r="K793" s="421"/>
      <c r="L793" s="421"/>
      <c r="M793" s="421"/>
      <c r="N793" s="421"/>
      <c r="O793" s="421"/>
      <c r="P793" s="421"/>
      <c r="Q793" s="421"/>
      <c r="R793" s="421"/>
      <c r="S793" s="421"/>
      <c r="T793" s="421"/>
      <c r="U793" s="689"/>
      <c r="V793" s="689"/>
      <c r="W793" s="689"/>
      <c r="X793" s="689"/>
      <c r="Y793" s="689"/>
      <c r="Z793" s="689"/>
      <c r="AA793" s="689"/>
      <c r="AB793" s="689"/>
      <c r="AC793" s="689"/>
      <c r="AD793" s="689"/>
      <c r="AE793" s="689"/>
      <c r="AF793" s="689"/>
      <c r="AG793" s="689"/>
      <c r="AH793" s="689"/>
      <c r="AI793" s="689"/>
      <c r="AJ793" s="689"/>
      <c r="AK793" s="689"/>
      <c r="AL793" s="689"/>
      <c r="AM793" s="689"/>
      <c r="AN793" s="689"/>
      <c r="AO793" s="689"/>
      <c r="AP793" s="689"/>
      <c r="AQ793" s="689"/>
      <c r="AR793" s="689"/>
      <c r="AS793" s="689"/>
      <c r="AT793" s="689"/>
      <c r="AU793" s="689"/>
      <c r="AV793" s="689"/>
      <c r="AW793" s="689"/>
      <c r="AX793" s="689"/>
      <c r="AY793" s="689"/>
      <c r="AZ793" s="689"/>
      <c r="BA793" s="689"/>
      <c r="BB793" s="689"/>
      <c r="BC793" s="689"/>
      <c r="BD793" s="689"/>
      <c r="BE793" s="689"/>
      <c r="BF793" s="689"/>
      <c r="BG793" s="689"/>
      <c r="BH793" s="689"/>
      <c r="BI793" s="689"/>
      <c r="BJ793" s="689"/>
      <c r="BK793" s="689"/>
      <c r="BL793" s="689"/>
      <c r="BM793" s="689"/>
      <c r="BN793" s="689"/>
      <c r="BO793" s="689"/>
      <c r="BP793" s="689"/>
      <c r="BQ793" s="689"/>
      <c r="BR793" s="689"/>
      <c r="BS793" s="689"/>
      <c r="BT793" s="689"/>
      <c r="BU793" s="689"/>
      <c r="BV793" s="689"/>
      <c r="BW793" s="421"/>
    </row>
    <row r="794" ht="15.0" customHeight="1">
      <c r="A794" s="634"/>
      <c r="B794" s="421" t="str">
        <f>IF(ISTEXT(A794),SUMIF('Production Calendar'!$F$3:$F$171,'Garden Layout (to copy)'!$A794,'Production Calendar'!$G$3:$G$171),"")</f>
        <v/>
      </c>
      <c r="C794" s="656" t="str">
        <f t="shared" si="1"/>
        <v/>
      </c>
      <c r="D794" s="657" t="str">
        <f t="array" ref="D794">IF(ISBLANK(A794),"",XLOOKUP($A794,'Codified Game Plan'!$E$3:$E$477,'Codified Game Plan'!$G$3:$G$477,0))</f>
        <v/>
      </c>
      <c r="E794" s="657" t="str">
        <f>IF(ISBLANK(A794),"",MAXIFS('Codified Game Plan'!$I$3:$I$477,'Codified Game Plan'!$E$3:$E$477,A794))</f>
        <v/>
      </c>
      <c r="F794" s="658" t="str">
        <f t="shared" si="2"/>
        <v>      - </v>
      </c>
      <c r="G794" s="421"/>
      <c r="H794" s="421"/>
      <c r="I794" s="421"/>
      <c r="J794" s="421"/>
      <c r="K794" s="421"/>
      <c r="L794" s="421"/>
      <c r="M794" s="421"/>
      <c r="N794" s="421"/>
      <c r="O794" s="421"/>
      <c r="P794" s="421"/>
      <c r="Q794" s="421"/>
      <c r="R794" s="421"/>
      <c r="S794" s="421"/>
      <c r="T794" s="421"/>
      <c r="U794" s="689"/>
      <c r="V794" s="689"/>
      <c r="W794" s="689"/>
      <c r="X794" s="689"/>
      <c r="Y794" s="689"/>
      <c r="Z794" s="689"/>
      <c r="AA794" s="689"/>
      <c r="AB794" s="689"/>
      <c r="AC794" s="689"/>
      <c r="AD794" s="689"/>
      <c r="AE794" s="689"/>
      <c r="AF794" s="689"/>
      <c r="AG794" s="689"/>
      <c r="AH794" s="689"/>
      <c r="AI794" s="689"/>
      <c r="AJ794" s="689"/>
      <c r="AK794" s="689"/>
      <c r="AL794" s="689"/>
      <c r="AM794" s="689"/>
      <c r="AN794" s="689"/>
      <c r="AO794" s="689"/>
      <c r="AP794" s="689"/>
      <c r="AQ794" s="689"/>
      <c r="AR794" s="689"/>
      <c r="AS794" s="689"/>
      <c r="AT794" s="689"/>
      <c r="AU794" s="689"/>
      <c r="AV794" s="689"/>
      <c r="AW794" s="689"/>
      <c r="AX794" s="689"/>
      <c r="AY794" s="689"/>
      <c r="AZ794" s="689"/>
      <c r="BA794" s="689"/>
      <c r="BB794" s="689"/>
      <c r="BC794" s="689"/>
      <c r="BD794" s="689"/>
      <c r="BE794" s="689"/>
      <c r="BF794" s="689"/>
      <c r="BG794" s="689"/>
      <c r="BH794" s="689"/>
      <c r="BI794" s="689"/>
      <c r="BJ794" s="689"/>
      <c r="BK794" s="689"/>
      <c r="BL794" s="689"/>
      <c r="BM794" s="689"/>
      <c r="BN794" s="689"/>
      <c r="BO794" s="689"/>
      <c r="BP794" s="689"/>
      <c r="BQ794" s="689"/>
      <c r="BR794" s="689"/>
      <c r="BS794" s="689"/>
      <c r="BT794" s="689"/>
      <c r="BU794" s="689"/>
      <c r="BV794" s="689"/>
      <c r="BW794" s="421"/>
    </row>
    <row r="795" ht="15.0" customHeight="1">
      <c r="A795" s="634"/>
      <c r="B795" s="421" t="str">
        <f>IF(ISTEXT(A795),SUMIF('Production Calendar'!$F$3:$F$171,'Garden Layout (to copy)'!$A795,'Production Calendar'!$G$3:$G$171),"")</f>
        <v/>
      </c>
      <c r="C795" s="656" t="str">
        <f t="shared" si="1"/>
        <v/>
      </c>
      <c r="D795" s="657" t="str">
        <f t="array" ref="D795">IF(ISBLANK(A795),"",XLOOKUP($A795,'Codified Game Plan'!$E$3:$E$477,'Codified Game Plan'!$G$3:$G$477,0))</f>
        <v/>
      </c>
      <c r="E795" s="657" t="str">
        <f>IF(ISBLANK(A795),"",MAXIFS('Codified Game Plan'!$I$3:$I$477,'Codified Game Plan'!$E$3:$E$477,A795))</f>
        <v/>
      </c>
      <c r="F795" s="658" t="str">
        <f t="shared" si="2"/>
        <v>      - </v>
      </c>
      <c r="G795" s="421"/>
      <c r="H795" s="421"/>
      <c r="I795" s="421"/>
      <c r="J795" s="421"/>
      <c r="K795" s="421"/>
      <c r="L795" s="421"/>
      <c r="M795" s="421"/>
      <c r="N795" s="421"/>
      <c r="O795" s="421"/>
      <c r="P795" s="421"/>
      <c r="Q795" s="421"/>
      <c r="R795" s="421"/>
      <c r="S795" s="421"/>
      <c r="T795" s="421"/>
      <c r="U795" s="689"/>
      <c r="V795" s="689"/>
      <c r="W795" s="689"/>
      <c r="X795" s="689"/>
      <c r="Y795" s="689"/>
      <c r="Z795" s="689"/>
      <c r="AA795" s="689"/>
      <c r="AB795" s="689"/>
      <c r="AC795" s="689"/>
      <c r="AD795" s="689"/>
      <c r="AE795" s="689"/>
      <c r="AF795" s="689"/>
      <c r="AG795" s="689"/>
      <c r="AH795" s="689"/>
      <c r="AI795" s="689"/>
      <c r="AJ795" s="689"/>
      <c r="AK795" s="689"/>
      <c r="AL795" s="689"/>
      <c r="AM795" s="689"/>
      <c r="AN795" s="689"/>
      <c r="AO795" s="689"/>
      <c r="AP795" s="689"/>
      <c r="AQ795" s="689"/>
      <c r="AR795" s="689"/>
      <c r="AS795" s="689"/>
      <c r="AT795" s="689"/>
      <c r="AU795" s="689"/>
      <c r="AV795" s="689"/>
      <c r="AW795" s="689"/>
      <c r="AX795" s="689"/>
      <c r="AY795" s="689"/>
      <c r="AZ795" s="689"/>
      <c r="BA795" s="689"/>
      <c r="BB795" s="689"/>
      <c r="BC795" s="689"/>
      <c r="BD795" s="689"/>
      <c r="BE795" s="689"/>
      <c r="BF795" s="689"/>
      <c r="BG795" s="689"/>
      <c r="BH795" s="689"/>
      <c r="BI795" s="689"/>
      <c r="BJ795" s="689"/>
      <c r="BK795" s="689"/>
      <c r="BL795" s="689"/>
      <c r="BM795" s="689"/>
      <c r="BN795" s="689"/>
      <c r="BO795" s="689"/>
      <c r="BP795" s="689"/>
      <c r="BQ795" s="689"/>
      <c r="BR795" s="689"/>
      <c r="BS795" s="689"/>
      <c r="BT795" s="689"/>
      <c r="BU795" s="689"/>
      <c r="BV795" s="689"/>
      <c r="BW795" s="421"/>
    </row>
    <row r="796" ht="15.0" customHeight="1">
      <c r="A796" s="634"/>
      <c r="B796" s="421" t="str">
        <f>IF(ISTEXT(A796),SUMIF('Production Calendar'!$F$3:$F$171,'Garden Layout (to copy)'!$A796,'Production Calendar'!$G$3:$G$171),"")</f>
        <v/>
      </c>
      <c r="C796" s="656" t="str">
        <f t="shared" si="1"/>
        <v/>
      </c>
      <c r="D796" s="657" t="str">
        <f t="array" ref="D796">IF(ISBLANK(A796),"",XLOOKUP($A796,'Codified Game Plan'!$E$3:$E$477,'Codified Game Plan'!$G$3:$G$477,0))</f>
        <v/>
      </c>
      <c r="E796" s="657" t="str">
        <f>IF(ISBLANK(A796),"",MAXIFS('Codified Game Plan'!$I$3:$I$477,'Codified Game Plan'!$E$3:$E$477,A796))</f>
        <v/>
      </c>
      <c r="F796" s="658" t="str">
        <f t="shared" si="2"/>
        <v>      - </v>
      </c>
      <c r="G796" s="421"/>
      <c r="H796" s="421"/>
      <c r="I796" s="421"/>
      <c r="J796" s="421"/>
      <c r="K796" s="421"/>
      <c r="L796" s="421"/>
      <c r="M796" s="421"/>
      <c r="N796" s="421"/>
      <c r="O796" s="421"/>
      <c r="P796" s="421"/>
      <c r="Q796" s="421"/>
      <c r="R796" s="421"/>
      <c r="S796" s="421"/>
      <c r="T796" s="421"/>
      <c r="U796" s="689"/>
      <c r="V796" s="689"/>
      <c r="W796" s="689"/>
      <c r="X796" s="689"/>
      <c r="Y796" s="689"/>
      <c r="Z796" s="689"/>
      <c r="AA796" s="689"/>
      <c r="AB796" s="689"/>
      <c r="AC796" s="689"/>
      <c r="AD796" s="689"/>
      <c r="AE796" s="689"/>
      <c r="AF796" s="689"/>
      <c r="AG796" s="689"/>
      <c r="AH796" s="689"/>
      <c r="AI796" s="689"/>
      <c r="AJ796" s="689"/>
      <c r="AK796" s="689"/>
      <c r="AL796" s="689"/>
      <c r="AM796" s="689"/>
      <c r="AN796" s="689"/>
      <c r="AO796" s="689"/>
      <c r="AP796" s="689"/>
      <c r="AQ796" s="689"/>
      <c r="AR796" s="689"/>
      <c r="AS796" s="689"/>
      <c r="AT796" s="689"/>
      <c r="AU796" s="689"/>
      <c r="AV796" s="689"/>
      <c r="AW796" s="689"/>
      <c r="AX796" s="689"/>
      <c r="AY796" s="689"/>
      <c r="AZ796" s="689"/>
      <c r="BA796" s="689"/>
      <c r="BB796" s="689"/>
      <c r="BC796" s="689"/>
      <c r="BD796" s="689"/>
      <c r="BE796" s="689"/>
      <c r="BF796" s="689"/>
      <c r="BG796" s="689"/>
      <c r="BH796" s="689"/>
      <c r="BI796" s="689"/>
      <c r="BJ796" s="689"/>
      <c r="BK796" s="689"/>
      <c r="BL796" s="689"/>
      <c r="BM796" s="689"/>
      <c r="BN796" s="689"/>
      <c r="BO796" s="689"/>
      <c r="BP796" s="689"/>
      <c r="BQ796" s="689"/>
      <c r="BR796" s="689"/>
      <c r="BS796" s="689"/>
      <c r="BT796" s="689"/>
      <c r="BU796" s="689"/>
      <c r="BV796" s="689"/>
      <c r="BW796" s="421"/>
    </row>
    <row r="797" ht="15.0" customHeight="1">
      <c r="A797" s="634"/>
      <c r="B797" s="421" t="str">
        <f>IF(ISTEXT(A797),SUMIF('Production Calendar'!$F$3:$F$171,'Garden Layout (to copy)'!$A797,'Production Calendar'!$G$3:$G$171),"")</f>
        <v/>
      </c>
      <c r="C797" s="656" t="str">
        <f t="shared" si="1"/>
        <v/>
      </c>
      <c r="D797" s="657" t="str">
        <f t="array" ref="D797">IF(ISBLANK(A797),"",XLOOKUP($A797,'Codified Game Plan'!$E$3:$E$477,'Codified Game Plan'!$G$3:$G$477,0))</f>
        <v/>
      </c>
      <c r="E797" s="657" t="str">
        <f>IF(ISBLANK(A797),"",MAXIFS('Codified Game Plan'!$I$3:$I$477,'Codified Game Plan'!$E$3:$E$477,A797))</f>
        <v/>
      </c>
      <c r="F797" s="658" t="str">
        <f t="shared" si="2"/>
        <v>      - </v>
      </c>
      <c r="G797" s="421"/>
      <c r="H797" s="421"/>
      <c r="I797" s="421"/>
      <c r="J797" s="421"/>
      <c r="K797" s="421"/>
      <c r="L797" s="421"/>
      <c r="M797" s="421"/>
      <c r="N797" s="421"/>
      <c r="O797" s="421"/>
      <c r="P797" s="421"/>
      <c r="Q797" s="421"/>
      <c r="R797" s="421"/>
      <c r="S797" s="421"/>
      <c r="T797" s="421"/>
      <c r="U797" s="689"/>
      <c r="V797" s="689"/>
      <c r="W797" s="689"/>
      <c r="X797" s="689"/>
      <c r="Y797" s="689"/>
      <c r="Z797" s="689"/>
      <c r="AA797" s="689"/>
      <c r="AB797" s="689"/>
      <c r="AC797" s="689"/>
      <c r="AD797" s="689"/>
      <c r="AE797" s="689"/>
      <c r="AF797" s="689"/>
      <c r="AG797" s="689"/>
      <c r="AH797" s="689"/>
      <c r="AI797" s="689"/>
      <c r="AJ797" s="689"/>
      <c r="AK797" s="689"/>
      <c r="AL797" s="689"/>
      <c r="AM797" s="689"/>
      <c r="AN797" s="689"/>
      <c r="AO797" s="689"/>
      <c r="AP797" s="689"/>
      <c r="AQ797" s="689"/>
      <c r="AR797" s="689"/>
      <c r="AS797" s="689"/>
      <c r="AT797" s="689"/>
      <c r="AU797" s="689"/>
      <c r="AV797" s="689"/>
      <c r="AW797" s="689"/>
      <c r="AX797" s="689"/>
      <c r="AY797" s="689"/>
      <c r="AZ797" s="689"/>
      <c r="BA797" s="689"/>
      <c r="BB797" s="689"/>
      <c r="BC797" s="689"/>
      <c r="BD797" s="689"/>
      <c r="BE797" s="689"/>
      <c r="BF797" s="689"/>
      <c r="BG797" s="689"/>
      <c r="BH797" s="689"/>
      <c r="BI797" s="689"/>
      <c r="BJ797" s="689"/>
      <c r="BK797" s="689"/>
      <c r="BL797" s="689"/>
      <c r="BM797" s="689"/>
      <c r="BN797" s="689"/>
      <c r="BO797" s="689"/>
      <c r="BP797" s="689"/>
      <c r="BQ797" s="689"/>
      <c r="BR797" s="689"/>
      <c r="BS797" s="689"/>
      <c r="BT797" s="689"/>
      <c r="BU797" s="689"/>
      <c r="BV797" s="689"/>
      <c r="BW797" s="421"/>
    </row>
    <row r="798" ht="15.0" customHeight="1">
      <c r="A798" s="634"/>
      <c r="B798" s="421" t="str">
        <f>IF(ISTEXT(A798),SUMIF('Production Calendar'!$F$3:$F$171,'Garden Layout (to copy)'!$A798,'Production Calendar'!$G$3:$G$171),"")</f>
        <v/>
      </c>
      <c r="C798" s="656" t="str">
        <f t="shared" si="1"/>
        <v/>
      </c>
      <c r="D798" s="657" t="str">
        <f t="array" ref="D798">IF(ISBLANK(A798),"",XLOOKUP($A798,'Codified Game Plan'!$E$3:$E$477,'Codified Game Plan'!$G$3:$G$477,0))</f>
        <v/>
      </c>
      <c r="E798" s="657" t="str">
        <f>IF(ISBLANK(A798),"",MAXIFS('Codified Game Plan'!$I$3:$I$477,'Codified Game Plan'!$E$3:$E$477,A798))</f>
        <v/>
      </c>
      <c r="F798" s="658" t="str">
        <f t="shared" si="2"/>
        <v>      - </v>
      </c>
      <c r="G798" s="421"/>
      <c r="H798" s="421"/>
      <c r="I798" s="421"/>
      <c r="J798" s="421"/>
      <c r="K798" s="421"/>
      <c r="L798" s="421"/>
      <c r="M798" s="421"/>
      <c r="N798" s="421"/>
      <c r="O798" s="421"/>
      <c r="P798" s="421"/>
      <c r="Q798" s="421"/>
      <c r="R798" s="421"/>
      <c r="S798" s="421"/>
      <c r="T798" s="421"/>
      <c r="U798" s="689"/>
      <c r="V798" s="689"/>
      <c r="W798" s="689"/>
      <c r="X798" s="689"/>
      <c r="Y798" s="689"/>
      <c r="Z798" s="689"/>
      <c r="AA798" s="689"/>
      <c r="AB798" s="689"/>
      <c r="AC798" s="689"/>
      <c r="AD798" s="689"/>
      <c r="AE798" s="689"/>
      <c r="AF798" s="689"/>
      <c r="AG798" s="689"/>
      <c r="AH798" s="689"/>
      <c r="AI798" s="689"/>
      <c r="AJ798" s="689"/>
      <c r="AK798" s="689"/>
      <c r="AL798" s="689"/>
      <c r="AM798" s="689"/>
      <c r="AN798" s="689"/>
      <c r="AO798" s="689"/>
      <c r="AP798" s="689"/>
      <c r="AQ798" s="689"/>
      <c r="AR798" s="689"/>
      <c r="AS798" s="689"/>
      <c r="AT798" s="689"/>
      <c r="AU798" s="689"/>
      <c r="AV798" s="689"/>
      <c r="AW798" s="689"/>
      <c r="AX798" s="689"/>
      <c r="AY798" s="689"/>
      <c r="AZ798" s="689"/>
      <c r="BA798" s="689"/>
      <c r="BB798" s="689"/>
      <c r="BC798" s="689"/>
      <c r="BD798" s="689"/>
      <c r="BE798" s="689"/>
      <c r="BF798" s="689"/>
      <c r="BG798" s="689"/>
      <c r="BH798" s="689"/>
      <c r="BI798" s="689"/>
      <c r="BJ798" s="689"/>
      <c r="BK798" s="689"/>
      <c r="BL798" s="689"/>
      <c r="BM798" s="689"/>
      <c r="BN798" s="689"/>
      <c r="BO798" s="689"/>
      <c r="BP798" s="689"/>
      <c r="BQ798" s="689"/>
      <c r="BR798" s="689"/>
      <c r="BS798" s="689"/>
      <c r="BT798" s="689"/>
      <c r="BU798" s="689"/>
      <c r="BV798" s="689"/>
      <c r="BW798" s="421"/>
    </row>
    <row r="799" ht="15.0" customHeight="1">
      <c r="A799" s="634"/>
      <c r="B799" s="421" t="str">
        <f>IF(ISTEXT(A799),SUMIF('Production Calendar'!$F$3:$F$171,'Garden Layout (to copy)'!$A799,'Production Calendar'!$G$3:$G$171),"")</f>
        <v/>
      </c>
      <c r="C799" s="656" t="str">
        <f t="shared" si="1"/>
        <v/>
      </c>
      <c r="D799" s="657" t="str">
        <f t="array" ref="D799">IF(ISBLANK(A799),"",XLOOKUP($A799,'Codified Game Plan'!$E$3:$E$477,'Codified Game Plan'!$G$3:$G$477,0))</f>
        <v/>
      </c>
      <c r="E799" s="657" t="str">
        <f>IF(ISBLANK(A799),"",MAXIFS('Codified Game Plan'!$I$3:$I$477,'Codified Game Plan'!$E$3:$E$477,A799))</f>
        <v/>
      </c>
      <c r="F799" s="658" t="str">
        <f t="shared" si="2"/>
        <v>      - </v>
      </c>
      <c r="G799" s="421"/>
      <c r="H799" s="421"/>
      <c r="I799" s="421"/>
      <c r="J799" s="421"/>
      <c r="K799" s="421"/>
      <c r="L799" s="421"/>
      <c r="M799" s="421"/>
      <c r="N799" s="421"/>
      <c r="O799" s="421"/>
      <c r="P799" s="421"/>
      <c r="Q799" s="421"/>
      <c r="R799" s="421"/>
      <c r="S799" s="421"/>
      <c r="T799" s="421"/>
      <c r="U799" s="689"/>
      <c r="V799" s="689"/>
      <c r="W799" s="689"/>
      <c r="X799" s="689"/>
      <c r="Y799" s="689"/>
      <c r="Z799" s="689"/>
      <c r="AA799" s="689"/>
      <c r="AB799" s="689"/>
      <c r="AC799" s="689"/>
      <c r="AD799" s="689"/>
      <c r="AE799" s="689"/>
      <c r="AF799" s="689"/>
      <c r="AG799" s="689"/>
      <c r="AH799" s="689"/>
      <c r="AI799" s="689"/>
      <c r="AJ799" s="689"/>
      <c r="AK799" s="689"/>
      <c r="AL799" s="689"/>
      <c r="AM799" s="689"/>
      <c r="AN799" s="689"/>
      <c r="AO799" s="689"/>
      <c r="AP799" s="689"/>
      <c r="AQ799" s="689"/>
      <c r="AR799" s="689"/>
      <c r="AS799" s="689"/>
      <c r="AT799" s="689"/>
      <c r="AU799" s="689"/>
      <c r="AV799" s="689"/>
      <c r="AW799" s="689"/>
      <c r="AX799" s="689"/>
      <c r="AY799" s="689"/>
      <c r="AZ799" s="689"/>
      <c r="BA799" s="689"/>
      <c r="BB799" s="689"/>
      <c r="BC799" s="689"/>
      <c r="BD799" s="689"/>
      <c r="BE799" s="689"/>
      <c r="BF799" s="689"/>
      <c r="BG799" s="689"/>
      <c r="BH799" s="689"/>
      <c r="BI799" s="689"/>
      <c r="BJ799" s="689"/>
      <c r="BK799" s="689"/>
      <c r="BL799" s="689"/>
      <c r="BM799" s="689"/>
      <c r="BN799" s="689"/>
      <c r="BO799" s="689"/>
      <c r="BP799" s="689"/>
      <c r="BQ799" s="689"/>
      <c r="BR799" s="689"/>
      <c r="BS799" s="689"/>
      <c r="BT799" s="689"/>
      <c r="BU799" s="689"/>
      <c r="BV799" s="689"/>
      <c r="BW799" s="421"/>
    </row>
    <row r="800" ht="15.0" customHeight="1">
      <c r="A800" s="634"/>
      <c r="B800" s="421" t="str">
        <f>IF(ISTEXT(A800),SUMIF('Production Calendar'!$F$3:$F$171,'Garden Layout (to copy)'!$A800,'Production Calendar'!$G$3:$G$171),"")</f>
        <v/>
      </c>
      <c r="C800" s="656" t="str">
        <f t="shared" si="1"/>
        <v/>
      </c>
      <c r="D800" s="657" t="str">
        <f t="array" ref="D800">IF(ISBLANK(A800),"",XLOOKUP($A800,'Codified Game Plan'!$E$3:$E$477,'Codified Game Plan'!$G$3:$G$477,0))</f>
        <v/>
      </c>
      <c r="E800" s="657" t="str">
        <f>IF(ISBLANK(A800),"",MAXIFS('Codified Game Plan'!$I$3:$I$477,'Codified Game Plan'!$E$3:$E$477,A800))</f>
        <v/>
      </c>
      <c r="F800" s="658" t="str">
        <f t="shared" si="2"/>
        <v>      - </v>
      </c>
      <c r="G800" s="421"/>
      <c r="H800" s="421"/>
      <c r="I800" s="421"/>
      <c r="J800" s="421"/>
      <c r="K800" s="421"/>
      <c r="L800" s="421"/>
      <c r="M800" s="421"/>
      <c r="N800" s="421"/>
      <c r="O800" s="421"/>
      <c r="P800" s="421"/>
      <c r="Q800" s="421"/>
      <c r="R800" s="421"/>
      <c r="S800" s="421"/>
      <c r="T800" s="421"/>
      <c r="U800" s="689"/>
      <c r="V800" s="689"/>
      <c r="W800" s="689"/>
      <c r="X800" s="689"/>
      <c r="Y800" s="689"/>
      <c r="Z800" s="689"/>
      <c r="AA800" s="689"/>
      <c r="AB800" s="689"/>
      <c r="AC800" s="689"/>
      <c r="AD800" s="689"/>
      <c r="AE800" s="689"/>
      <c r="AF800" s="689"/>
      <c r="AG800" s="689"/>
      <c r="AH800" s="689"/>
      <c r="AI800" s="689"/>
      <c r="AJ800" s="689"/>
      <c r="AK800" s="689"/>
      <c r="AL800" s="689"/>
      <c r="AM800" s="689"/>
      <c r="AN800" s="689"/>
      <c r="AO800" s="689"/>
      <c r="AP800" s="689"/>
      <c r="AQ800" s="689"/>
      <c r="AR800" s="689"/>
      <c r="AS800" s="689"/>
      <c r="AT800" s="689"/>
      <c r="AU800" s="689"/>
      <c r="AV800" s="689"/>
      <c r="AW800" s="689"/>
      <c r="AX800" s="689"/>
      <c r="AY800" s="689"/>
      <c r="AZ800" s="689"/>
      <c r="BA800" s="689"/>
      <c r="BB800" s="689"/>
      <c r="BC800" s="689"/>
      <c r="BD800" s="689"/>
      <c r="BE800" s="689"/>
      <c r="BF800" s="689"/>
      <c r="BG800" s="689"/>
      <c r="BH800" s="689"/>
      <c r="BI800" s="689"/>
      <c r="BJ800" s="689"/>
      <c r="BK800" s="689"/>
      <c r="BL800" s="689"/>
      <c r="BM800" s="689"/>
      <c r="BN800" s="689"/>
      <c r="BO800" s="689"/>
      <c r="BP800" s="689"/>
      <c r="BQ800" s="689"/>
      <c r="BR800" s="689"/>
      <c r="BS800" s="689"/>
      <c r="BT800" s="689"/>
      <c r="BU800" s="689"/>
      <c r="BV800" s="689"/>
      <c r="BW800" s="421"/>
    </row>
    <row r="801" ht="15.0" customHeight="1">
      <c r="A801" s="634"/>
      <c r="B801" s="421" t="str">
        <f>IF(ISTEXT(A801),SUMIF('Production Calendar'!$F$3:$F$171,'Garden Layout (to copy)'!$A801,'Production Calendar'!$G$3:$G$171),"")</f>
        <v/>
      </c>
      <c r="C801" s="656" t="str">
        <f t="shared" si="1"/>
        <v/>
      </c>
      <c r="D801" s="657" t="str">
        <f t="array" ref="D801">IF(ISBLANK(A801),"",XLOOKUP($A801,'Codified Game Plan'!$E$3:$E$477,'Codified Game Plan'!$G$3:$G$477,0))</f>
        <v/>
      </c>
      <c r="E801" s="657" t="str">
        <f>IF(ISBLANK(A801),"",MAXIFS('Codified Game Plan'!$I$3:$I$477,'Codified Game Plan'!$E$3:$E$477,A801))</f>
        <v/>
      </c>
      <c r="F801" s="658" t="str">
        <f t="shared" si="2"/>
        <v>      - </v>
      </c>
      <c r="G801" s="421"/>
      <c r="H801" s="421"/>
      <c r="I801" s="421"/>
      <c r="J801" s="421"/>
      <c r="K801" s="421"/>
      <c r="L801" s="421"/>
      <c r="M801" s="421"/>
      <c r="N801" s="421"/>
      <c r="O801" s="421"/>
      <c r="P801" s="421"/>
      <c r="Q801" s="421"/>
      <c r="R801" s="421"/>
      <c r="S801" s="421"/>
      <c r="T801" s="421"/>
      <c r="U801" s="689"/>
      <c r="V801" s="689"/>
      <c r="W801" s="689"/>
      <c r="X801" s="689"/>
      <c r="Y801" s="689"/>
      <c r="Z801" s="689"/>
      <c r="AA801" s="689"/>
      <c r="AB801" s="689"/>
      <c r="AC801" s="689"/>
      <c r="AD801" s="689"/>
      <c r="AE801" s="689"/>
      <c r="AF801" s="689"/>
      <c r="AG801" s="689"/>
      <c r="AH801" s="689"/>
      <c r="AI801" s="689"/>
      <c r="AJ801" s="689"/>
      <c r="AK801" s="689"/>
      <c r="AL801" s="689"/>
      <c r="AM801" s="689"/>
      <c r="AN801" s="689"/>
      <c r="AO801" s="689"/>
      <c r="AP801" s="689"/>
      <c r="AQ801" s="689"/>
      <c r="AR801" s="689"/>
      <c r="AS801" s="689"/>
      <c r="AT801" s="689"/>
      <c r="AU801" s="689"/>
      <c r="AV801" s="689"/>
      <c r="AW801" s="689"/>
      <c r="AX801" s="689"/>
      <c r="AY801" s="689"/>
      <c r="AZ801" s="689"/>
      <c r="BA801" s="689"/>
      <c r="BB801" s="689"/>
      <c r="BC801" s="689"/>
      <c r="BD801" s="689"/>
      <c r="BE801" s="689"/>
      <c r="BF801" s="689"/>
      <c r="BG801" s="689"/>
      <c r="BH801" s="689"/>
      <c r="BI801" s="689"/>
      <c r="BJ801" s="689"/>
      <c r="BK801" s="689"/>
      <c r="BL801" s="689"/>
      <c r="BM801" s="689"/>
      <c r="BN801" s="689"/>
      <c r="BO801" s="689"/>
      <c r="BP801" s="689"/>
      <c r="BQ801" s="689"/>
      <c r="BR801" s="689"/>
      <c r="BS801" s="689"/>
      <c r="BT801" s="689"/>
      <c r="BU801" s="689"/>
      <c r="BV801" s="689"/>
      <c r="BW801" s="421"/>
    </row>
    <row r="802" ht="15.0" customHeight="1">
      <c r="A802" s="634"/>
      <c r="B802" s="421" t="str">
        <f>IF(ISTEXT(A802),SUMIF('Production Calendar'!$F$3:$F$171,'Garden Layout (to copy)'!$A802,'Production Calendar'!$G$3:$G$171),"")</f>
        <v/>
      </c>
      <c r="C802" s="656" t="str">
        <f t="shared" si="1"/>
        <v/>
      </c>
      <c r="D802" s="657" t="str">
        <f t="array" ref="D802">IF(ISBLANK(A802),"",XLOOKUP($A802,'Codified Game Plan'!$E$3:$E$477,'Codified Game Plan'!$G$3:$G$477,0))</f>
        <v/>
      </c>
      <c r="E802" s="657" t="str">
        <f>IF(ISBLANK(A802),"",MAXIFS('Codified Game Plan'!$I$3:$I$477,'Codified Game Plan'!$E$3:$E$477,A802))</f>
        <v/>
      </c>
      <c r="F802" s="658" t="str">
        <f t="shared" si="2"/>
        <v>      - </v>
      </c>
      <c r="G802" s="421"/>
      <c r="H802" s="421"/>
      <c r="I802" s="421"/>
      <c r="J802" s="421"/>
      <c r="K802" s="421"/>
      <c r="L802" s="421"/>
      <c r="M802" s="421"/>
      <c r="N802" s="421"/>
      <c r="O802" s="421"/>
      <c r="P802" s="421"/>
      <c r="Q802" s="421"/>
      <c r="R802" s="421"/>
      <c r="S802" s="421"/>
      <c r="T802" s="421"/>
      <c r="U802" s="689"/>
      <c r="V802" s="689"/>
      <c r="W802" s="689"/>
      <c r="X802" s="689"/>
      <c r="Y802" s="689"/>
      <c r="Z802" s="689"/>
      <c r="AA802" s="689"/>
      <c r="AB802" s="689"/>
      <c r="AC802" s="689"/>
      <c r="AD802" s="689"/>
      <c r="AE802" s="689"/>
      <c r="AF802" s="689"/>
      <c r="AG802" s="689"/>
      <c r="AH802" s="689"/>
      <c r="AI802" s="689"/>
      <c r="AJ802" s="689"/>
      <c r="AK802" s="689"/>
      <c r="AL802" s="689"/>
      <c r="AM802" s="689"/>
      <c r="AN802" s="689"/>
      <c r="AO802" s="689"/>
      <c r="AP802" s="689"/>
      <c r="AQ802" s="689"/>
      <c r="AR802" s="689"/>
      <c r="AS802" s="689"/>
      <c r="AT802" s="689"/>
      <c r="AU802" s="689"/>
      <c r="AV802" s="689"/>
      <c r="AW802" s="689"/>
      <c r="AX802" s="689"/>
      <c r="AY802" s="689"/>
      <c r="AZ802" s="689"/>
      <c r="BA802" s="689"/>
      <c r="BB802" s="689"/>
      <c r="BC802" s="689"/>
      <c r="BD802" s="689"/>
      <c r="BE802" s="689"/>
      <c r="BF802" s="689"/>
      <c r="BG802" s="689"/>
      <c r="BH802" s="689"/>
      <c r="BI802" s="689"/>
      <c r="BJ802" s="689"/>
      <c r="BK802" s="689"/>
      <c r="BL802" s="689"/>
      <c r="BM802" s="689"/>
      <c r="BN802" s="689"/>
      <c r="BO802" s="689"/>
      <c r="BP802" s="689"/>
      <c r="BQ802" s="689"/>
      <c r="BR802" s="689"/>
      <c r="BS802" s="689"/>
      <c r="BT802" s="689"/>
      <c r="BU802" s="689"/>
      <c r="BV802" s="689"/>
      <c r="BW802" s="421"/>
    </row>
    <row r="803" ht="15.0" customHeight="1">
      <c r="A803" s="634"/>
      <c r="B803" s="421" t="str">
        <f>IF(ISTEXT(A803),SUMIF('Production Calendar'!$F$3:$F$171,'Garden Layout (to copy)'!$A803,'Production Calendar'!$G$3:$G$171),"")</f>
        <v/>
      </c>
      <c r="C803" s="656" t="str">
        <f t="shared" si="1"/>
        <v/>
      </c>
      <c r="D803" s="657" t="str">
        <f t="array" ref="D803">IF(ISBLANK(A803),"",XLOOKUP($A803,'Codified Game Plan'!$E$3:$E$477,'Codified Game Plan'!$G$3:$G$477,0))</f>
        <v/>
      </c>
      <c r="E803" s="657" t="str">
        <f>IF(ISBLANK(A803),"",MAXIFS('Codified Game Plan'!$I$3:$I$477,'Codified Game Plan'!$E$3:$E$477,A803))</f>
        <v/>
      </c>
      <c r="F803" s="658" t="str">
        <f t="shared" si="2"/>
        <v>      - </v>
      </c>
      <c r="G803" s="421"/>
      <c r="H803" s="421"/>
      <c r="I803" s="421"/>
      <c r="J803" s="421"/>
      <c r="K803" s="421"/>
      <c r="L803" s="421"/>
      <c r="M803" s="421"/>
      <c r="N803" s="421"/>
      <c r="O803" s="421"/>
      <c r="P803" s="421"/>
      <c r="Q803" s="421"/>
      <c r="R803" s="421"/>
      <c r="S803" s="421"/>
      <c r="T803" s="421"/>
      <c r="U803" s="689"/>
      <c r="V803" s="689"/>
      <c r="W803" s="689"/>
      <c r="X803" s="689"/>
      <c r="Y803" s="689"/>
      <c r="Z803" s="689"/>
      <c r="AA803" s="689"/>
      <c r="AB803" s="689"/>
      <c r="AC803" s="689"/>
      <c r="AD803" s="689"/>
      <c r="AE803" s="689"/>
      <c r="AF803" s="689"/>
      <c r="AG803" s="689"/>
      <c r="AH803" s="689"/>
      <c r="AI803" s="689"/>
      <c r="AJ803" s="689"/>
      <c r="AK803" s="689"/>
      <c r="AL803" s="689"/>
      <c r="AM803" s="689"/>
      <c r="AN803" s="689"/>
      <c r="AO803" s="689"/>
      <c r="AP803" s="689"/>
      <c r="AQ803" s="689"/>
      <c r="AR803" s="689"/>
      <c r="AS803" s="689"/>
      <c r="AT803" s="689"/>
      <c r="AU803" s="689"/>
      <c r="AV803" s="689"/>
      <c r="AW803" s="689"/>
      <c r="AX803" s="689"/>
      <c r="AY803" s="689"/>
      <c r="AZ803" s="689"/>
      <c r="BA803" s="689"/>
      <c r="BB803" s="689"/>
      <c r="BC803" s="689"/>
      <c r="BD803" s="689"/>
      <c r="BE803" s="689"/>
      <c r="BF803" s="689"/>
      <c r="BG803" s="689"/>
      <c r="BH803" s="689"/>
      <c r="BI803" s="689"/>
      <c r="BJ803" s="689"/>
      <c r="BK803" s="689"/>
      <c r="BL803" s="689"/>
      <c r="BM803" s="689"/>
      <c r="BN803" s="689"/>
      <c r="BO803" s="689"/>
      <c r="BP803" s="689"/>
      <c r="BQ803" s="689"/>
      <c r="BR803" s="689"/>
      <c r="BS803" s="689"/>
      <c r="BT803" s="689"/>
      <c r="BU803" s="689"/>
      <c r="BV803" s="689"/>
      <c r="BW803" s="421"/>
    </row>
    <row r="804" ht="15.0" customHeight="1">
      <c r="A804" s="634"/>
      <c r="B804" s="421" t="str">
        <f>IF(ISTEXT(A804),SUMIF('Production Calendar'!$F$3:$F$171,'Garden Layout (to copy)'!$A804,'Production Calendar'!$G$3:$G$171),"")</f>
        <v/>
      </c>
      <c r="C804" s="656" t="str">
        <f t="shared" si="1"/>
        <v/>
      </c>
      <c r="D804" s="657" t="str">
        <f t="array" ref="D804">IF(ISBLANK(A804),"",XLOOKUP($A804,'Codified Game Plan'!$E$3:$E$477,'Codified Game Plan'!$G$3:$G$477,0))</f>
        <v/>
      </c>
      <c r="E804" s="657" t="str">
        <f>IF(ISBLANK(A804),"",MAXIFS('Codified Game Plan'!$I$3:$I$477,'Codified Game Plan'!$E$3:$E$477,A804))</f>
        <v/>
      </c>
      <c r="F804" s="658" t="str">
        <f t="shared" si="2"/>
        <v>      - </v>
      </c>
      <c r="G804" s="421"/>
      <c r="H804" s="421"/>
      <c r="I804" s="421"/>
      <c r="J804" s="421"/>
      <c r="K804" s="421"/>
      <c r="L804" s="421"/>
      <c r="M804" s="421"/>
      <c r="N804" s="421"/>
      <c r="O804" s="421"/>
      <c r="P804" s="421"/>
      <c r="Q804" s="421"/>
      <c r="R804" s="421"/>
      <c r="S804" s="421"/>
      <c r="T804" s="421"/>
      <c r="U804" s="689"/>
      <c r="V804" s="689"/>
      <c r="W804" s="689"/>
      <c r="X804" s="689"/>
      <c r="Y804" s="689"/>
      <c r="Z804" s="689"/>
      <c r="AA804" s="689"/>
      <c r="AB804" s="689"/>
      <c r="AC804" s="689"/>
      <c r="AD804" s="689"/>
      <c r="AE804" s="689"/>
      <c r="AF804" s="689"/>
      <c r="AG804" s="689"/>
      <c r="AH804" s="689"/>
      <c r="AI804" s="689"/>
      <c r="AJ804" s="689"/>
      <c r="AK804" s="689"/>
      <c r="AL804" s="689"/>
      <c r="AM804" s="689"/>
      <c r="AN804" s="689"/>
      <c r="AO804" s="689"/>
      <c r="AP804" s="689"/>
      <c r="AQ804" s="689"/>
      <c r="AR804" s="689"/>
      <c r="AS804" s="689"/>
      <c r="AT804" s="689"/>
      <c r="AU804" s="689"/>
      <c r="AV804" s="689"/>
      <c r="AW804" s="689"/>
      <c r="AX804" s="689"/>
      <c r="AY804" s="689"/>
      <c r="AZ804" s="689"/>
      <c r="BA804" s="689"/>
      <c r="BB804" s="689"/>
      <c r="BC804" s="689"/>
      <c r="BD804" s="689"/>
      <c r="BE804" s="689"/>
      <c r="BF804" s="689"/>
      <c r="BG804" s="689"/>
      <c r="BH804" s="689"/>
      <c r="BI804" s="689"/>
      <c r="BJ804" s="689"/>
      <c r="BK804" s="689"/>
      <c r="BL804" s="689"/>
      <c r="BM804" s="689"/>
      <c r="BN804" s="689"/>
      <c r="BO804" s="689"/>
      <c r="BP804" s="689"/>
      <c r="BQ804" s="689"/>
      <c r="BR804" s="689"/>
      <c r="BS804" s="689"/>
      <c r="BT804" s="689"/>
      <c r="BU804" s="689"/>
      <c r="BV804" s="689"/>
      <c r="BW804" s="421"/>
    </row>
    <row r="805" ht="15.0" customHeight="1">
      <c r="A805" s="634"/>
      <c r="B805" s="421" t="str">
        <f>IF(ISTEXT(A805),SUMIF('Production Calendar'!$F$3:$F$171,'Garden Layout (to copy)'!$A805,'Production Calendar'!$G$3:$G$171),"")</f>
        <v/>
      </c>
      <c r="C805" s="656" t="str">
        <f t="shared" si="1"/>
        <v/>
      </c>
      <c r="D805" s="657" t="str">
        <f t="array" ref="D805">IF(ISBLANK(A805),"",XLOOKUP($A805,'Codified Game Plan'!$E$3:$E$477,'Codified Game Plan'!$G$3:$G$477,0))</f>
        <v/>
      </c>
      <c r="E805" s="657" t="str">
        <f>IF(ISBLANK(A805),"",MAXIFS('Codified Game Plan'!$I$3:$I$477,'Codified Game Plan'!$E$3:$E$477,A805))</f>
        <v/>
      </c>
      <c r="F805" s="658" t="str">
        <f t="shared" si="2"/>
        <v>      - </v>
      </c>
      <c r="G805" s="421"/>
      <c r="H805" s="421"/>
      <c r="I805" s="421"/>
      <c r="J805" s="421"/>
      <c r="K805" s="421"/>
      <c r="L805" s="421"/>
      <c r="M805" s="421"/>
      <c r="N805" s="421"/>
      <c r="O805" s="421"/>
      <c r="P805" s="421"/>
      <c r="Q805" s="421"/>
      <c r="R805" s="421"/>
      <c r="S805" s="421"/>
      <c r="T805" s="421"/>
      <c r="U805" s="689"/>
      <c r="V805" s="689"/>
      <c r="W805" s="689"/>
      <c r="X805" s="689"/>
      <c r="Y805" s="689"/>
      <c r="Z805" s="689"/>
      <c r="AA805" s="689"/>
      <c r="AB805" s="689"/>
      <c r="AC805" s="689"/>
      <c r="AD805" s="689"/>
      <c r="AE805" s="689"/>
      <c r="AF805" s="689"/>
      <c r="AG805" s="689"/>
      <c r="AH805" s="689"/>
      <c r="AI805" s="689"/>
      <c r="AJ805" s="689"/>
      <c r="AK805" s="689"/>
      <c r="AL805" s="689"/>
      <c r="AM805" s="689"/>
      <c r="AN805" s="689"/>
      <c r="AO805" s="689"/>
      <c r="AP805" s="689"/>
      <c r="AQ805" s="689"/>
      <c r="AR805" s="689"/>
      <c r="AS805" s="689"/>
      <c r="AT805" s="689"/>
      <c r="AU805" s="689"/>
      <c r="AV805" s="689"/>
      <c r="AW805" s="689"/>
      <c r="AX805" s="689"/>
      <c r="AY805" s="689"/>
      <c r="AZ805" s="689"/>
      <c r="BA805" s="689"/>
      <c r="BB805" s="689"/>
      <c r="BC805" s="689"/>
      <c r="BD805" s="689"/>
      <c r="BE805" s="689"/>
      <c r="BF805" s="689"/>
      <c r="BG805" s="689"/>
      <c r="BH805" s="689"/>
      <c r="BI805" s="689"/>
      <c r="BJ805" s="689"/>
      <c r="BK805" s="689"/>
      <c r="BL805" s="689"/>
      <c r="BM805" s="689"/>
      <c r="BN805" s="689"/>
      <c r="BO805" s="689"/>
      <c r="BP805" s="689"/>
      <c r="BQ805" s="689"/>
      <c r="BR805" s="689"/>
      <c r="BS805" s="689"/>
      <c r="BT805" s="689"/>
      <c r="BU805" s="689"/>
      <c r="BV805" s="689"/>
      <c r="BW805" s="421"/>
    </row>
    <row r="806" ht="15.0" customHeight="1">
      <c r="A806" s="634"/>
      <c r="B806" s="421" t="str">
        <f>IF(ISTEXT(A806),SUMIF('Production Calendar'!$F$3:$F$171,'Garden Layout (to copy)'!$A806,'Production Calendar'!$G$3:$G$171),"")</f>
        <v/>
      </c>
      <c r="C806" s="656" t="str">
        <f t="shared" si="1"/>
        <v/>
      </c>
      <c r="D806" s="657" t="str">
        <f t="array" ref="D806">IF(ISBLANK(A806),"",XLOOKUP($A806,'Codified Game Plan'!$E$3:$E$477,'Codified Game Plan'!$G$3:$G$477,0))</f>
        <v/>
      </c>
      <c r="E806" s="657" t="str">
        <f>IF(ISBLANK(A806),"",MAXIFS('Codified Game Plan'!$I$3:$I$477,'Codified Game Plan'!$E$3:$E$477,A806))</f>
        <v/>
      </c>
      <c r="F806" s="658" t="str">
        <f t="shared" si="2"/>
        <v>      - </v>
      </c>
      <c r="G806" s="421"/>
      <c r="H806" s="421"/>
      <c r="I806" s="421"/>
      <c r="J806" s="421"/>
      <c r="K806" s="421"/>
      <c r="L806" s="421"/>
      <c r="M806" s="421"/>
      <c r="N806" s="421"/>
      <c r="O806" s="421"/>
      <c r="P806" s="421"/>
      <c r="Q806" s="421"/>
      <c r="R806" s="421"/>
      <c r="S806" s="421"/>
      <c r="T806" s="421"/>
      <c r="U806" s="689"/>
      <c r="V806" s="689"/>
      <c r="W806" s="689"/>
      <c r="X806" s="689"/>
      <c r="Y806" s="689"/>
      <c r="Z806" s="689"/>
      <c r="AA806" s="689"/>
      <c r="AB806" s="689"/>
      <c r="AC806" s="689"/>
      <c r="AD806" s="689"/>
      <c r="AE806" s="689"/>
      <c r="AF806" s="689"/>
      <c r="AG806" s="689"/>
      <c r="AH806" s="689"/>
      <c r="AI806" s="689"/>
      <c r="AJ806" s="689"/>
      <c r="AK806" s="689"/>
      <c r="AL806" s="689"/>
      <c r="AM806" s="689"/>
      <c r="AN806" s="689"/>
      <c r="AO806" s="689"/>
      <c r="AP806" s="689"/>
      <c r="AQ806" s="689"/>
      <c r="AR806" s="689"/>
      <c r="AS806" s="689"/>
      <c r="AT806" s="689"/>
      <c r="AU806" s="689"/>
      <c r="AV806" s="689"/>
      <c r="AW806" s="689"/>
      <c r="AX806" s="689"/>
      <c r="AY806" s="689"/>
      <c r="AZ806" s="689"/>
      <c r="BA806" s="689"/>
      <c r="BB806" s="689"/>
      <c r="BC806" s="689"/>
      <c r="BD806" s="689"/>
      <c r="BE806" s="689"/>
      <c r="BF806" s="689"/>
      <c r="BG806" s="689"/>
      <c r="BH806" s="689"/>
      <c r="BI806" s="689"/>
      <c r="BJ806" s="689"/>
      <c r="BK806" s="689"/>
      <c r="BL806" s="689"/>
      <c r="BM806" s="689"/>
      <c r="BN806" s="689"/>
      <c r="BO806" s="689"/>
      <c r="BP806" s="689"/>
      <c r="BQ806" s="689"/>
      <c r="BR806" s="689"/>
      <c r="BS806" s="689"/>
      <c r="BT806" s="689"/>
      <c r="BU806" s="689"/>
      <c r="BV806" s="689"/>
      <c r="BW806" s="421"/>
    </row>
    <row r="807" ht="15.0" customHeight="1">
      <c r="A807" s="634"/>
      <c r="B807" s="421" t="str">
        <f>IF(ISTEXT(A807),SUMIF('Production Calendar'!$F$3:$F$171,'Garden Layout (to copy)'!$A807,'Production Calendar'!$G$3:$G$171),"")</f>
        <v/>
      </c>
      <c r="C807" s="656" t="str">
        <f t="shared" si="1"/>
        <v/>
      </c>
      <c r="D807" s="657" t="str">
        <f t="array" ref="D807">IF(ISBLANK(A807),"",XLOOKUP($A807,'Codified Game Plan'!$E$3:$E$477,'Codified Game Plan'!$G$3:$G$477,0))</f>
        <v/>
      </c>
      <c r="E807" s="657" t="str">
        <f>IF(ISBLANK(A807),"",MAXIFS('Codified Game Plan'!$I$3:$I$477,'Codified Game Plan'!$E$3:$E$477,A807))</f>
        <v/>
      </c>
      <c r="F807" s="658" t="str">
        <f t="shared" si="2"/>
        <v>      - </v>
      </c>
      <c r="G807" s="421"/>
      <c r="H807" s="421"/>
      <c r="I807" s="421"/>
      <c r="J807" s="421"/>
      <c r="K807" s="421"/>
      <c r="L807" s="421"/>
      <c r="M807" s="421"/>
      <c r="N807" s="421"/>
      <c r="O807" s="421"/>
      <c r="P807" s="421"/>
      <c r="Q807" s="421"/>
      <c r="R807" s="421"/>
      <c r="S807" s="421"/>
      <c r="T807" s="421"/>
      <c r="U807" s="689"/>
      <c r="V807" s="689"/>
      <c r="W807" s="689"/>
      <c r="X807" s="689"/>
      <c r="Y807" s="689"/>
      <c r="Z807" s="689"/>
      <c r="AA807" s="689"/>
      <c r="AB807" s="689"/>
      <c r="AC807" s="689"/>
      <c r="AD807" s="689"/>
      <c r="AE807" s="689"/>
      <c r="AF807" s="689"/>
      <c r="AG807" s="689"/>
      <c r="AH807" s="689"/>
      <c r="AI807" s="689"/>
      <c r="AJ807" s="689"/>
      <c r="AK807" s="689"/>
      <c r="AL807" s="689"/>
      <c r="AM807" s="689"/>
      <c r="AN807" s="689"/>
      <c r="AO807" s="689"/>
      <c r="AP807" s="689"/>
      <c r="AQ807" s="689"/>
      <c r="AR807" s="689"/>
      <c r="AS807" s="689"/>
      <c r="AT807" s="689"/>
      <c r="AU807" s="689"/>
      <c r="AV807" s="689"/>
      <c r="AW807" s="689"/>
      <c r="AX807" s="689"/>
      <c r="AY807" s="689"/>
      <c r="AZ807" s="689"/>
      <c r="BA807" s="689"/>
      <c r="BB807" s="689"/>
      <c r="BC807" s="689"/>
      <c r="BD807" s="689"/>
      <c r="BE807" s="689"/>
      <c r="BF807" s="689"/>
      <c r="BG807" s="689"/>
      <c r="BH807" s="689"/>
      <c r="BI807" s="689"/>
      <c r="BJ807" s="689"/>
      <c r="BK807" s="689"/>
      <c r="BL807" s="689"/>
      <c r="BM807" s="689"/>
      <c r="BN807" s="689"/>
      <c r="BO807" s="689"/>
      <c r="BP807" s="689"/>
      <c r="BQ807" s="689"/>
      <c r="BR807" s="689"/>
      <c r="BS807" s="689"/>
      <c r="BT807" s="689"/>
      <c r="BU807" s="689"/>
      <c r="BV807" s="689"/>
      <c r="BW807" s="421"/>
    </row>
    <row r="808" ht="15.0" customHeight="1">
      <c r="A808" s="634"/>
      <c r="B808" s="421" t="str">
        <f>IF(ISTEXT(A808),SUMIF('Production Calendar'!$F$3:$F$171,'Garden Layout (to copy)'!$A808,'Production Calendar'!$G$3:$G$171),"")</f>
        <v/>
      </c>
      <c r="C808" s="656" t="str">
        <f t="shared" si="1"/>
        <v/>
      </c>
      <c r="D808" s="657" t="str">
        <f t="array" ref="D808">IF(ISBLANK(A808),"",XLOOKUP($A808,'Codified Game Plan'!$E$3:$E$477,'Codified Game Plan'!$G$3:$G$477,0))</f>
        <v/>
      </c>
      <c r="E808" s="657" t="str">
        <f>IF(ISBLANK(A808),"",MAXIFS('Codified Game Plan'!$I$3:$I$477,'Codified Game Plan'!$E$3:$E$477,A808))</f>
        <v/>
      </c>
      <c r="F808" s="658" t="str">
        <f t="shared" si="2"/>
        <v>      - </v>
      </c>
      <c r="G808" s="421"/>
      <c r="H808" s="421"/>
      <c r="I808" s="421"/>
      <c r="J808" s="421"/>
      <c r="K808" s="421"/>
      <c r="L808" s="421"/>
      <c r="M808" s="421"/>
      <c r="N808" s="421"/>
      <c r="O808" s="421"/>
      <c r="P808" s="421"/>
      <c r="Q808" s="421"/>
      <c r="R808" s="421"/>
      <c r="S808" s="421"/>
      <c r="T808" s="421"/>
      <c r="U808" s="689"/>
      <c r="V808" s="689"/>
      <c r="W808" s="689"/>
      <c r="X808" s="689"/>
      <c r="Y808" s="689"/>
      <c r="Z808" s="689"/>
      <c r="AA808" s="689"/>
      <c r="AB808" s="689"/>
      <c r="AC808" s="689"/>
      <c r="AD808" s="689"/>
      <c r="AE808" s="689"/>
      <c r="AF808" s="689"/>
      <c r="AG808" s="689"/>
      <c r="AH808" s="689"/>
      <c r="AI808" s="689"/>
      <c r="AJ808" s="689"/>
      <c r="AK808" s="689"/>
      <c r="AL808" s="689"/>
      <c r="AM808" s="689"/>
      <c r="AN808" s="689"/>
      <c r="AO808" s="689"/>
      <c r="AP808" s="689"/>
      <c r="AQ808" s="689"/>
      <c r="AR808" s="689"/>
      <c r="AS808" s="689"/>
      <c r="AT808" s="689"/>
      <c r="AU808" s="689"/>
      <c r="AV808" s="689"/>
      <c r="AW808" s="689"/>
      <c r="AX808" s="689"/>
      <c r="AY808" s="689"/>
      <c r="AZ808" s="689"/>
      <c r="BA808" s="689"/>
      <c r="BB808" s="689"/>
      <c r="BC808" s="689"/>
      <c r="BD808" s="689"/>
      <c r="BE808" s="689"/>
      <c r="BF808" s="689"/>
      <c r="BG808" s="689"/>
      <c r="BH808" s="689"/>
      <c r="BI808" s="689"/>
      <c r="BJ808" s="689"/>
      <c r="BK808" s="689"/>
      <c r="BL808" s="689"/>
      <c r="BM808" s="689"/>
      <c r="BN808" s="689"/>
      <c r="BO808" s="689"/>
      <c r="BP808" s="689"/>
      <c r="BQ808" s="689"/>
      <c r="BR808" s="689"/>
      <c r="BS808" s="689"/>
      <c r="BT808" s="689"/>
      <c r="BU808" s="689"/>
      <c r="BV808" s="689"/>
      <c r="BW808" s="421"/>
    </row>
    <row r="809" ht="15.0" customHeight="1">
      <c r="A809" s="634"/>
      <c r="B809" s="421" t="str">
        <f>IF(ISTEXT(A809),SUMIF('Production Calendar'!$F$3:$F$171,'Garden Layout (to copy)'!$A809,'Production Calendar'!$G$3:$G$171),"")</f>
        <v/>
      </c>
      <c r="C809" s="656" t="str">
        <f t="shared" si="1"/>
        <v/>
      </c>
      <c r="D809" s="657" t="str">
        <f t="array" ref="D809">IF(ISBLANK(A809),"",XLOOKUP($A809,'Codified Game Plan'!$E$3:$E$477,'Codified Game Plan'!$G$3:$G$477,0))</f>
        <v/>
      </c>
      <c r="E809" s="657" t="str">
        <f>IF(ISBLANK(A809),"",MAXIFS('Codified Game Plan'!$I$3:$I$477,'Codified Game Plan'!$E$3:$E$477,A809))</f>
        <v/>
      </c>
      <c r="F809" s="658" t="str">
        <f t="shared" si="2"/>
        <v>      - </v>
      </c>
      <c r="G809" s="421"/>
      <c r="H809" s="421"/>
      <c r="I809" s="421"/>
      <c r="J809" s="421"/>
      <c r="K809" s="421"/>
      <c r="L809" s="421"/>
      <c r="M809" s="421"/>
      <c r="N809" s="421"/>
      <c r="O809" s="421"/>
      <c r="P809" s="421"/>
      <c r="Q809" s="421"/>
      <c r="R809" s="421"/>
      <c r="S809" s="421"/>
      <c r="T809" s="421"/>
      <c r="U809" s="689"/>
      <c r="V809" s="689"/>
      <c r="W809" s="689"/>
      <c r="X809" s="689"/>
      <c r="Y809" s="689"/>
      <c r="Z809" s="689"/>
      <c r="AA809" s="689"/>
      <c r="AB809" s="689"/>
      <c r="AC809" s="689"/>
      <c r="AD809" s="689"/>
      <c r="AE809" s="689"/>
      <c r="AF809" s="689"/>
      <c r="AG809" s="689"/>
      <c r="AH809" s="689"/>
      <c r="AI809" s="689"/>
      <c r="AJ809" s="689"/>
      <c r="AK809" s="689"/>
      <c r="AL809" s="689"/>
      <c r="AM809" s="689"/>
      <c r="AN809" s="689"/>
      <c r="AO809" s="689"/>
      <c r="AP809" s="689"/>
      <c r="AQ809" s="689"/>
      <c r="AR809" s="689"/>
      <c r="AS809" s="689"/>
      <c r="AT809" s="689"/>
      <c r="AU809" s="689"/>
      <c r="AV809" s="689"/>
      <c r="AW809" s="689"/>
      <c r="AX809" s="689"/>
      <c r="AY809" s="689"/>
      <c r="AZ809" s="689"/>
      <c r="BA809" s="689"/>
      <c r="BB809" s="689"/>
      <c r="BC809" s="689"/>
      <c r="BD809" s="689"/>
      <c r="BE809" s="689"/>
      <c r="BF809" s="689"/>
      <c r="BG809" s="689"/>
      <c r="BH809" s="689"/>
      <c r="BI809" s="689"/>
      <c r="BJ809" s="689"/>
      <c r="BK809" s="689"/>
      <c r="BL809" s="689"/>
      <c r="BM809" s="689"/>
      <c r="BN809" s="689"/>
      <c r="BO809" s="689"/>
      <c r="BP809" s="689"/>
      <c r="BQ809" s="689"/>
      <c r="BR809" s="689"/>
      <c r="BS809" s="689"/>
      <c r="BT809" s="689"/>
      <c r="BU809" s="689"/>
      <c r="BV809" s="689"/>
      <c r="BW809" s="421"/>
    </row>
    <row r="810" ht="15.0" customHeight="1">
      <c r="A810" s="634"/>
      <c r="B810" s="421" t="str">
        <f>IF(ISTEXT(A810),SUMIF('Production Calendar'!$F$3:$F$171,'Garden Layout (to copy)'!$A810,'Production Calendar'!$G$3:$G$171),"")</f>
        <v/>
      </c>
      <c r="C810" s="656" t="str">
        <f t="shared" si="1"/>
        <v/>
      </c>
      <c r="D810" s="657" t="str">
        <f t="array" ref="D810">IF(ISBLANK(A810),"",XLOOKUP($A810,'Codified Game Plan'!$E$3:$E$477,'Codified Game Plan'!$G$3:$G$477,0))</f>
        <v/>
      </c>
      <c r="E810" s="657" t="str">
        <f>IF(ISBLANK(A810),"",MAXIFS('Codified Game Plan'!$I$3:$I$477,'Codified Game Plan'!$E$3:$E$477,A810))</f>
        <v/>
      </c>
      <c r="F810" s="658" t="str">
        <f t="shared" si="2"/>
        <v>      - </v>
      </c>
      <c r="G810" s="421"/>
      <c r="H810" s="421"/>
      <c r="I810" s="421"/>
      <c r="J810" s="421"/>
      <c r="K810" s="421"/>
      <c r="L810" s="421"/>
      <c r="M810" s="421"/>
      <c r="N810" s="421"/>
      <c r="O810" s="421"/>
      <c r="P810" s="421"/>
      <c r="Q810" s="421"/>
      <c r="R810" s="421"/>
      <c r="S810" s="421"/>
      <c r="T810" s="421"/>
      <c r="U810" s="689"/>
      <c r="V810" s="689"/>
      <c r="W810" s="689"/>
      <c r="X810" s="689"/>
      <c r="Y810" s="689"/>
      <c r="Z810" s="689"/>
      <c r="AA810" s="689"/>
      <c r="AB810" s="689"/>
      <c r="AC810" s="689"/>
      <c r="AD810" s="689"/>
      <c r="AE810" s="689"/>
      <c r="AF810" s="689"/>
      <c r="AG810" s="689"/>
      <c r="AH810" s="689"/>
      <c r="AI810" s="689"/>
      <c r="AJ810" s="689"/>
      <c r="AK810" s="689"/>
      <c r="AL810" s="689"/>
      <c r="AM810" s="689"/>
      <c r="AN810" s="689"/>
      <c r="AO810" s="689"/>
      <c r="AP810" s="689"/>
      <c r="AQ810" s="689"/>
      <c r="AR810" s="689"/>
      <c r="AS810" s="689"/>
      <c r="AT810" s="689"/>
      <c r="AU810" s="689"/>
      <c r="AV810" s="689"/>
      <c r="AW810" s="689"/>
      <c r="AX810" s="689"/>
      <c r="AY810" s="689"/>
      <c r="AZ810" s="689"/>
      <c r="BA810" s="689"/>
      <c r="BB810" s="689"/>
      <c r="BC810" s="689"/>
      <c r="BD810" s="689"/>
      <c r="BE810" s="689"/>
      <c r="BF810" s="689"/>
      <c r="BG810" s="689"/>
      <c r="BH810" s="689"/>
      <c r="BI810" s="689"/>
      <c r="BJ810" s="689"/>
      <c r="BK810" s="689"/>
      <c r="BL810" s="689"/>
      <c r="BM810" s="689"/>
      <c r="BN810" s="689"/>
      <c r="BO810" s="689"/>
      <c r="BP810" s="689"/>
      <c r="BQ810" s="689"/>
      <c r="BR810" s="689"/>
      <c r="BS810" s="689"/>
      <c r="BT810" s="689"/>
      <c r="BU810" s="689"/>
      <c r="BV810" s="689"/>
      <c r="BW810" s="421"/>
    </row>
    <row r="811" ht="15.0" customHeight="1">
      <c r="A811" s="634"/>
      <c r="B811" s="421" t="str">
        <f>IF(ISTEXT(A811),SUMIF('Production Calendar'!$F$3:$F$171,'Garden Layout (to copy)'!$A811,'Production Calendar'!$G$3:$G$171),"")</f>
        <v/>
      </c>
      <c r="C811" s="656" t="str">
        <f t="shared" si="1"/>
        <v/>
      </c>
      <c r="D811" s="657" t="str">
        <f t="array" ref="D811">IF(ISBLANK(A811),"",XLOOKUP($A811,'Codified Game Plan'!$E$3:$E$477,'Codified Game Plan'!$G$3:$G$477,0))</f>
        <v/>
      </c>
      <c r="E811" s="657" t="str">
        <f>IF(ISBLANK(A811),"",MAXIFS('Codified Game Plan'!$I$3:$I$477,'Codified Game Plan'!$E$3:$E$477,A811))</f>
        <v/>
      </c>
      <c r="F811" s="658" t="str">
        <f t="shared" si="2"/>
        <v>      - </v>
      </c>
      <c r="G811" s="421"/>
      <c r="H811" s="421"/>
      <c r="I811" s="421"/>
      <c r="J811" s="421"/>
      <c r="K811" s="421"/>
      <c r="L811" s="421"/>
      <c r="M811" s="421"/>
      <c r="N811" s="421"/>
      <c r="O811" s="421"/>
      <c r="P811" s="421"/>
      <c r="Q811" s="421"/>
      <c r="R811" s="421"/>
      <c r="S811" s="421"/>
      <c r="T811" s="421"/>
      <c r="U811" s="689"/>
      <c r="V811" s="689"/>
      <c r="W811" s="689"/>
      <c r="X811" s="689"/>
      <c r="Y811" s="689"/>
      <c r="Z811" s="689"/>
      <c r="AA811" s="689"/>
      <c r="AB811" s="689"/>
      <c r="AC811" s="689"/>
      <c r="AD811" s="689"/>
      <c r="AE811" s="689"/>
      <c r="AF811" s="689"/>
      <c r="AG811" s="689"/>
      <c r="AH811" s="689"/>
      <c r="AI811" s="689"/>
      <c r="AJ811" s="689"/>
      <c r="AK811" s="689"/>
      <c r="AL811" s="689"/>
      <c r="AM811" s="689"/>
      <c r="AN811" s="689"/>
      <c r="AO811" s="689"/>
      <c r="AP811" s="689"/>
      <c r="AQ811" s="689"/>
      <c r="AR811" s="689"/>
      <c r="AS811" s="689"/>
      <c r="AT811" s="689"/>
      <c r="AU811" s="689"/>
      <c r="AV811" s="689"/>
      <c r="AW811" s="689"/>
      <c r="AX811" s="689"/>
      <c r="AY811" s="689"/>
      <c r="AZ811" s="689"/>
      <c r="BA811" s="689"/>
      <c r="BB811" s="689"/>
      <c r="BC811" s="689"/>
      <c r="BD811" s="689"/>
      <c r="BE811" s="689"/>
      <c r="BF811" s="689"/>
      <c r="BG811" s="689"/>
      <c r="BH811" s="689"/>
      <c r="BI811" s="689"/>
      <c r="BJ811" s="689"/>
      <c r="BK811" s="689"/>
      <c r="BL811" s="689"/>
      <c r="BM811" s="689"/>
      <c r="BN811" s="689"/>
      <c r="BO811" s="689"/>
      <c r="BP811" s="689"/>
      <c r="BQ811" s="689"/>
      <c r="BR811" s="689"/>
      <c r="BS811" s="689"/>
      <c r="BT811" s="689"/>
      <c r="BU811" s="689"/>
      <c r="BV811" s="689"/>
      <c r="BW811" s="421"/>
    </row>
    <row r="812" ht="15.0" customHeight="1">
      <c r="A812" s="634"/>
      <c r="B812" s="421" t="str">
        <f>IF(ISTEXT(A812),SUMIF('Production Calendar'!$F$3:$F$171,'Garden Layout (to copy)'!$A812,'Production Calendar'!$G$3:$G$171),"")</f>
        <v/>
      </c>
      <c r="C812" s="656" t="str">
        <f t="shared" si="1"/>
        <v/>
      </c>
      <c r="D812" s="657" t="str">
        <f t="array" ref="D812">IF(ISBLANK(A812),"",XLOOKUP($A812,'Codified Game Plan'!$E$3:$E$477,'Codified Game Plan'!$G$3:$G$477,0))</f>
        <v/>
      </c>
      <c r="E812" s="657" t="str">
        <f>IF(ISBLANK(A812),"",MAXIFS('Codified Game Plan'!$I$3:$I$477,'Codified Game Plan'!$E$3:$E$477,A812))</f>
        <v/>
      </c>
      <c r="F812" s="658" t="str">
        <f t="shared" si="2"/>
        <v>      - </v>
      </c>
      <c r="G812" s="421"/>
      <c r="H812" s="421"/>
      <c r="I812" s="421"/>
      <c r="J812" s="421"/>
      <c r="K812" s="421"/>
      <c r="L812" s="421"/>
      <c r="M812" s="421"/>
      <c r="N812" s="421"/>
      <c r="O812" s="421"/>
      <c r="P812" s="421"/>
      <c r="Q812" s="421"/>
      <c r="R812" s="421"/>
      <c r="S812" s="421"/>
      <c r="T812" s="421"/>
      <c r="U812" s="689"/>
      <c r="V812" s="689"/>
      <c r="W812" s="689"/>
      <c r="X812" s="689"/>
      <c r="Y812" s="689"/>
      <c r="Z812" s="689"/>
      <c r="AA812" s="689"/>
      <c r="AB812" s="689"/>
      <c r="AC812" s="689"/>
      <c r="AD812" s="689"/>
      <c r="AE812" s="689"/>
      <c r="AF812" s="689"/>
      <c r="AG812" s="689"/>
      <c r="AH812" s="689"/>
      <c r="AI812" s="689"/>
      <c r="AJ812" s="689"/>
      <c r="AK812" s="689"/>
      <c r="AL812" s="689"/>
      <c r="AM812" s="689"/>
      <c r="AN812" s="689"/>
      <c r="AO812" s="689"/>
      <c r="AP812" s="689"/>
      <c r="AQ812" s="689"/>
      <c r="AR812" s="689"/>
      <c r="AS812" s="689"/>
      <c r="AT812" s="689"/>
      <c r="AU812" s="689"/>
      <c r="AV812" s="689"/>
      <c r="AW812" s="689"/>
      <c r="AX812" s="689"/>
      <c r="AY812" s="689"/>
      <c r="AZ812" s="689"/>
      <c r="BA812" s="689"/>
      <c r="BB812" s="689"/>
      <c r="BC812" s="689"/>
      <c r="BD812" s="689"/>
      <c r="BE812" s="689"/>
      <c r="BF812" s="689"/>
      <c r="BG812" s="689"/>
      <c r="BH812" s="689"/>
      <c r="BI812" s="689"/>
      <c r="BJ812" s="689"/>
      <c r="BK812" s="689"/>
      <c r="BL812" s="689"/>
      <c r="BM812" s="689"/>
      <c r="BN812" s="689"/>
      <c r="BO812" s="689"/>
      <c r="BP812" s="689"/>
      <c r="BQ812" s="689"/>
      <c r="BR812" s="689"/>
      <c r="BS812" s="689"/>
      <c r="BT812" s="689"/>
      <c r="BU812" s="689"/>
      <c r="BV812" s="689"/>
      <c r="BW812" s="421"/>
    </row>
    <row r="813" ht="15.0" customHeight="1">
      <c r="A813" s="634"/>
      <c r="B813" s="421" t="str">
        <f>IF(ISTEXT(A813),SUMIF('Production Calendar'!$F$3:$F$171,'Garden Layout (to copy)'!$A813,'Production Calendar'!$G$3:$G$171),"")</f>
        <v/>
      </c>
      <c r="C813" s="656" t="str">
        <f t="shared" si="1"/>
        <v/>
      </c>
      <c r="D813" s="657" t="str">
        <f t="array" ref="D813">IF(ISBLANK(A813),"",XLOOKUP($A813,'Codified Game Plan'!$E$3:$E$477,'Codified Game Plan'!$G$3:$G$477,0))</f>
        <v/>
      </c>
      <c r="E813" s="657" t="str">
        <f>IF(ISBLANK(A813),"",MAXIFS('Codified Game Plan'!$I$3:$I$477,'Codified Game Plan'!$E$3:$E$477,A813))</f>
        <v/>
      </c>
      <c r="F813" s="658" t="str">
        <f t="shared" si="2"/>
        <v>      - </v>
      </c>
      <c r="G813" s="421"/>
      <c r="H813" s="421"/>
      <c r="I813" s="421"/>
      <c r="J813" s="421"/>
      <c r="K813" s="421"/>
      <c r="L813" s="421"/>
      <c r="M813" s="421"/>
      <c r="N813" s="421"/>
      <c r="O813" s="421"/>
      <c r="P813" s="421"/>
      <c r="Q813" s="421"/>
      <c r="R813" s="421"/>
      <c r="S813" s="421"/>
      <c r="T813" s="421"/>
      <c r="U813" s="689"/>
      <c r="V813" s="689"/>
      <c r="W813" s="689"/>
      <c r="X813" s="689"/>
      <c r="Y813" s="689"/>
      <c r="Z813" s="689"/>
      <c r="AA813" s="689"/>
      <c r="AB813" s="689"/>
      <c r="AC813" s="689"/>
      <c r="AD813" s="689"/>
      <c r="AE813" s="689"/>
      <c r="AF813" s="689"/>
      <c r="AG813" s="689"/>
      <c r="AH813" s="689"/>
      <c r="AI813" s="689"/>
      <c r="AJ813" s="689"/>
      <c r="AK813" s="689"/>
      <c r="AL813" s="689"/>
      <c r="AM813" s="689"/>
      <c r="AN813" s="689"/>
      <c r="AO813" s="689"/>
      <c r="AP813" s="689"/>
      <c r="AQ813" s="689"/>
      <c r="AR813" s="689"/>
      <c r="AS813" s="689"/>
      <c r="AT813" s="689"/>
      <c r="AU813" s="689"/>
      <c r="AV813" s="689"/>
      <c r="AW813" s="689"/>
      <c r="AX813" s="689"/>
      <c r="AY813" s="689"/>
      <c r="AZ813" s="689"/>
      <c r="BA813" s="689"/>
      <c r="BB813" s="689"/>
      <c r="BC813" s="689"/>
      <c r="BD813" s="689"/>
      <c r="BE813" s="689"/>
      <c r="BF813" s="689"/>
      <c r="BG813" s="689"/>
      <c r="BH813" s="689"/>
      <c r="BI813" s="689"/>
      <c r="BJ813" s="689"/>
      <c r="BK813" s="689"/>
      <c r="BL813" s="689"/>
      <c r="BM813" s="689"/>
      <c r="BN813" s="689"/>
      <c r="BO813" s="689"/>
      <c r="BP813" s="689"/>
      <c r="BQ813" s="689"/>
      <c r="BR813" s="689"/>
      <c r="BS813" s="689"/>
      <c r="BT813" s="689"/>
      <c r="BU813" s="689"/>
      <c r="BV813" s="689"/>
      <c r="BW813" s="421"/>
    </row>
    <row r="814" ht="15.0" customHeight="1">
      <c r="A814" s="634"/>
      <c r="B814" s="421" t="str">
        <f>IF(ISTEXT(A814),SUMIF('Production Calendar'!$F$3:$F$171,'Garden Layout (to copy)'!$A814,'Production Calendar'!$G$3:$G$171),"")</f>
        <v/>
      </c>
      <c r="C814" s="656" t="str">
        <f t="shared" si="1"/>
        <v/>
      </c>
      <c r="D814" s="657" t="str">
        <f t="array" ref="D814">IF(ISBLANK(A814),"",XLOOKUP($A814,'Codified Game Plan'!$E$3:$E$477,'Codified Game Plan'!$G$3:$G$477,0))</f>
        <v/>
      </c>
      <c r="E814" s="657" t="str">
        <f>IF(ISBLANK(A814),"",MAXIFS('Codified Game Plan'!$I$3:$I$477,'Codified Game Plan'!$E$3:$E$477,A814))</f>
        <v/>
      </c>
      <c r="F814" s="658" t="str">
        <f t="shared" si="2"/>
        <v>      - </v>
      </c>
      <c r="G814" s="421"/>
      <c r="H814" s="421"/>
      <c r="I814" s="421"/>
      <c r="J814" s="421"/>
      <c r="K814" s="421"/>
      <c r="L814" s="421"/>
      <c r="M814" s="421"/>
      <c r="N814" s="421"/>
      <c r="O814" s="421"/>
      <c r="P814" s="421"/>
      <c r="Q814" s="421"/>
      <c r="R814" s="421"/>
      <c r="S814" s="421"/>
      <c r="T814" s="421"/>
      <c r="U814" s="689"/>
      <c r="V814" s="689"/>
      <c r="W814" s="689"/>
      <c r="X814" s="689"/>
      <c r="Y814" s="689"/>
      <c r="Z814" s="689"/>
      <c r="AA814" s="689"/>
      <c r="AB814" s="689"/>
      <c r="AC814" s="689"/>
      <c r="AD814" s="689"/>
      <c r="AE814" s="689"/>
      <c r="AF814" s="689"/>
      <c r="AG814" s="689"/>
      <c r="AH814" s="689"/>
      <c r="AI814" s="689"/>
      <c r="AJ814" s="689"/>
      <c r="AK814" s="689"/>
      <c r="AL814" s="689"/>
      <c r="AM814" s="689"/>
      <c r="AN814" s="689"/>
      <c r="AO814" s="689"/>
      <c r="AP814" s="689"/>
      <c r="AQ814" s="689"/>
      <c r="AR814" s="689"/>
      <c r="AS814" s="689"/>
      <c r="AT814" s="689"/>
      <c r="AU814" s="689"/>
      <c r="AV814" s="689"/>
      <c r="AW814" s="689"/>
      <c r="AX814" s="689"/>
      <c r="AY814" s="689"/>
      <c r="AZ814" s="689"/>
      <c r="BA814" s="689"/>
      <c r="BB814" s="689"/>
      <c r="BC814" s="689"/>
      <c r="BD814" s="689"/>
      <c r="BE814" s="689"/>
      <c r="BF814" s="689"/>
      <c r="BG814" s="689"/>
      <c r="BH814" s="689"/>
      <c r="BI814" s="689"/>
      <c r="BJ814" s="689"/>
      <c r="BK814" s="689"/>
      <c r="BL814" s="689"/>
      <c r="BM814" s="689"/>
      <c r="BN814" s="689"/>
      <c r="BO814" s="689"/>
      <c r="BP814" s="689"/>
      <c r="BQ814" s="689"/>
      <c r="BR814" s="689"/>
      <c r="BS814" s="689"/>
      <c r="BT814" s="689"/>
      <c r="BU814" s="689"/>
      <c r="BV814" s="689"/>
      <c r="BW814" s="421"/>
    </row>
    <row r="815" ht="15.0" customHeight="1">
      <c r="A815" s="634"/>
      <c r="B815" s="421" t="str">
        <f>IF(ISTEXT(A815),SUMIF('Production Calendar'!$F$3:$F$171,'Garden Layout (to copy)'!$A815,'Production Calendar'!$G$3:$G$171),"")</f>
        <v/>
      </c>
      <c r="C815" s="656" t="str">
        <f t="shared" si="1"/>
        <v/>
      </c>
      <c r="D815" s="657" t="str">
        <f t="array" ref="D815">IF(ISBLANK(A815),"",XLOOKUP($A815,'Codified Game Plan'!$E$3:$E$477,'Codified Game Plan'!$G$3:$G$477,0))</f>
        <v/>
      </c>
      <c r="E815" s="657" t="str">
        <f>IF(ISBLANK(A815),"",MAXIFS('Codified Game Plan'!$I$3:$I$477,'Codified Game Plan'!$E$3:$E$477,A815))</f>
        <v/>
      </c>
      <c r="F815" s="658" t="str">
        <f t="shared" si="2"/>
        <v>      - </v>
      </c>
      <c r="G815" s="421"/>
      <c r="H815" s="421"/>
      <c r="I815" s="421"/>
      <c r="J815" s="421"/>
      <c r="K815" s="421"/>
      <c r="L815" s="421"/>
      <c r="M815" s="421"/>
      <c r="N815" s="421"/>
      <c r="O815" s="421"/>
      <c r="P815" s="421"/>
      <c r="Q815" s="421"/>
      <c r="R815" s="421"/>
      <c r="S815" s="421"/>
      <c r="T815" s="421"/>
      <c r="U815" s="689"/>
      <c r="V815" s="689"/>
      <c r="W815" s="689"/>
      <c r="X815" s="689"/>
      <c r="Y815" s="689"/>
      <c r="Z815" s="689"/>
      <c r="AA815" s="689"/>
      <c r="AB815" s="689"/>
      <c r="AC815" s="689"/>
      <c r="AD815" s="689"/>
      <c r="AE815" s="689"/>
      <c r="AF815" s="689"/>
      <c r="AG815" s="689"/>
      <c r="AH815" s="689"/>
      <c r="AI815" s="689"/>
      <c r="AJ815" s="689"/>
      <c r="AK815" s="689"/>
      <c r="AL815" s="689"/>
      <c r="AM815" s="689"/>
      <c r="AN815" s="689"/>
      <c r="AO815" s="689"/>
      <c r="AP815" s="689"/>
      <c r="AQ815" s="689"/>
      <c r="AR815" s="689"/>
      <c r="AS815" s="689"/>
      <c r="AT815" s="689"/>
      <c r="AU815" s="689"/>
      <c r="AV815" s="689"/>
      <c r="AW815" s="689"/>
      <c r="AX815" s="689"/>
      <c r="AY815" s="689"/>
      <c r="AZ815" s="689"/>
      <c r="BA815" s="689"/>
      <c r="BB815" s="689"/>
      <c r="BC815" s="689"/>
      <c r="BD815" s="689"/>
      <c r="BE815" s="689"/>
      <c r="BF815" s="689"/>
      <c r="BG815" s="689"/>
      <c r="BH815" s="689"/>
      <c r="BI815" s="689"/>
      <c r="BJ815" s="689"/>
      <c r="BK815" s="689"/>
      <c r="BL815" s="689"/>
      <c r="BM815" s="689"/>
      <c r="BN815" s="689"/>
      <c r="BO815" s="689"/>
      <c r="BP815" s="689"/>
      <c r="BQ815" s="689"/>
      <c r="BR815" s="689"/>
      <c r="BS815" s="689"/>
      <c r="BT815" s="689"/>
      <c r="BU815" s="689"/>
      <c r="BV815" s="689"/>
      <c r="BW815" s="421"/>
    </row>
    <row r="816" ht="15.0" customHeight="1">
      <c r="A816" s="634"/>
      <c r="B816" s="421" t="str">
        <f>IF(ISTEXT(A816),SUMIF('Production Calendar'!$F$3:$F$171,'Garden Layout (to copy)'!$A816,'Production Calendar'!$G$3:$G$171),"")</f>
        <v/>
      </c>
      <c r="C816" s="656" t="str">
        <f t="shared" si="1"/>
        <v/>
      </c>
      <c r="D816" s="657" t="str">
        <f t="array" ref="D816">IF(ISBLANK(A816),"",XLOOKUP($A816,'Codified Game Plan'!$E$3:$E$477,'Codified Game Plan'!$G$3:$G$477,0))</f>
        <v/>
      </c>
      <c r="E816" s="657" t="str">
        <f>IF(ISBLANK(A816),"",MAXIFS('Codified Game Plan'!$I$3:$I$477,'Codified Game Plan'!$E$3:$E$477,A816))</f>
        <v/>
      </c>
      <c r="F816" s="658" t="str">
        <f t="shared" si="2"/>
        <v>      - </v>
      </c>
      <c r="G816" s="421"/>
      <c r="H816" s="421"/>
      <c r="I816" s="421"/>
      <c r="J816" s="421"/>
      <c r="K816" s="421"/>
      <c r="L816" s="421"/>
      <c r="M816" s="421"/>
      <c r="N816" s="421"/>
      <c r="O816" s="421"/>
      <c r="P816" s="421"/>
      <c r="Q816" s="421"/>
      <c r="R816" s="421"/>
      <c r="S816" s="421"/>
      <c r="T816" s="421"/>
      <c r="U816" s="689"/>
      <c r="V816" s="689"/>
      <c r="W816" s="689"/>
      <c r="X816" s="689"/>
      <c r="Y816" s="689"/>
      <c r="Z816" s="689"/>
      <c r="AA816" s="689"/>
      <c r="AB816" s="689"/>
      <c r="AC816" s="689"/>
      <c r="AD816" s="689"/>
      <c r="AE816" s="689"/>
      <c r="AF816" s="689"/>
      <c r="AG816" s="689"/>
      <c r="AH816" s="689"/>
      <c r="AI816" s="689"/>
      <c r="AJ816" s="689"/>
      <c r="AK816" s="689"/>
      <c r="AL816" s="689"/>
      <c r="AM816" s="689"/>
      <c r="AN816" s="689"/>
      <c r="AO816" s="689"/>
      <c r="AP816" s="689"/>
      <c r="AQ816" s="689"/>
      <c r="AR816" s="689"/>
      <c r="AS816" s="689"/>
      <c r="AT816" s="689"/>
      <c r="AU816" s="689"/>
      <c r="AV816" s="689"/>
      <c r="AW816" s="689"/>
      <c r="AX816" s="689"/>
      <c r="AY816" s="689"/>
      <c r="AZ816" s="689"/>
      <c r="BA816" s="689"/>
      <c r="BB816" s="689"/>
      <c r="BC816" s="689"/>
      <c r="BD816" s="689"/>
      <c r="BE816" s="689"/>
      <c r="BF816" s="689"/>
      <c r="BG816" s="689"/>
      <c r="BH816" s="689"/>
      <c r="BI816" s="689"/>
      <c r="BJ816" s="689"/>
      <c r="BK816" s="689"/>
      <c r="BL816" s="689"/>
      <c r="BM816" s="689"/>
      <c r="BN816" s="689"/>
      <c r="BO816" s="689"/>
      <c r="BP816" s="689"/>
      <c r="BQ816" s="689"/>
      <c r="BR816" s="689"/>
      <c r="BS816" s="689"/>
      <c r="BT816" s="689"/>
      <c r="BU816" s="689"/>
      <c r="BV816" s="689"/>
      <c r="BW816" s="421"/>
    </row>
    <row r="817" ht="15.0" customHeight="1">
      <c r="A817" s="634"/>
      <c r="B817" s="421" t="str">
        <f>IF(ISTEXT(A817),SUMIF('Production Calendar'!$F$3:$F$171,'Garden Layout (to copy)'!$A817,'Production Calendar'!$G$3:$G$171),"")</f>
        <v/>
      </c>
      <c r="C817" s="656" t="str">
        <f t="shared" si="1"/>
        <v/>
      </c>
      <c r="D817" s="657" t="str">
        <f t="array" ref="D817">IF(ISBLANK(A817),"",XLOOKUP($A817,'Codified Game Plan'!$E$3:$E$477,'Codified Game Plan'!$G$3:$G$477,0))</f>
        <v/>
      </c>
      <c r="E817" s="657" t="str">
        <f>IF(ISBLANK(A817),"",MAXIFS('Codified Game Plan'!$I$3:$I$477,'Codified Game Plan'!$E$3:$E$477,A817))</f>
        <v/>
      </c>
      <c r="F817" s="658" t="str">
        <f t="shared" si="2"/>
        <v>      - </v>
      </c>
      <c r="G817" s="421"/>
      <c r="H817" s="421"/>
      <c r="I817" s="421"/>
      <c r="J817" s="421"/>
      <c r="K817" s="421"/>
      <c r="L817" s="421"/>
      <c r="M817" s="421"/>
      <c r="N817" s="421"/>
      <c r="O817" s="421"/>
      <c r="P817" s="421"/>
      <c r="Q817" s="421"/>
      <c r="R817" s="421"/>
      <c r="S817" s="421"/>
      <c r="T817" s="421"/>
      <c r="U817" s="689"/>
      <c r="V817" s="689"/>
      <c r="W817" s="689"/>
      <c r="X817" s="689"/>
      <c r="Y817" s="689"/>
      <c r="Z817" s="689"/>
      <c r="AA817" s="689"/>
      <c r="AB817" s="689"/>
      <c r="AC817" s="689"/>
      <c r="AD817" s="689"/>
      <c r="AE817" s="689"/>
      <c r="AF817" s="689"/>
      <c r="AG817" s="689"/>
      <c r="AH817" s="689"/>
      <c r="AI817" s="689"/>
      <c r="AJ817" s="689"/>
      <c r="AK817" s="689"/>
      <c r="AL817" s="689"/>
      <c r="AM817" s="689"/>
      <c r="AN817" s="689"/>
      <c r="AO817" s="689"/>
      <c r="AP817" s="689"/>
      <c r="AQ817" s="689"/>
      <c r="AR817" s="689"/>
      <c r="AS817" s="689"/>
      <c r="AT817" s="689"/>
      <c r="AU817" s="689"/>
      <c r="AV817" s="689"/>
      <c r="AW817" s="689"/>
      <c r="AX817" s="689"/>
      <c r="AY817" s="689"/>
      <c r="AZ817" s="689"/>
      <c r="BA817" s="689"/>
      <c r="BB817" s="689"/>
      <c r="BC817" s="689"/>
      <c r="BD817" s="689"/>
      <c r="BE817" s="689"/>
      <c r="BF817" s="689"/>
      <c r="BG817" s="689"/>
      <c r="BH817" s="689"/>
      <c r="BI817" s="689"/>
      <c r="BJ817" s="689"/>
      <c r="BK817" s="689"/>
      <c r="BL817" s="689"/>
      <c r="BM817" s="689"/>
      <c r="BN817" s="689"/>
      <c r="BO817" s="689"/>
      <c r="BP817" s="689"/>
      <c r="BQ817" s="689"/>
      <c r="BR817" s="689"/>
      <c r="BS817" s="689"/>
      <c r="BT817" s="689"/>
      <c r="BU817" s="689"/>
      <c r="BV817" s="689"/>
      <c r="BW817" s="421"/>
    </row>
    <row r="818" ht="15.0" customHeight="1">
      <c r="A818" s="634"/>
      <c r="B818" s="421" t="str">
        <f>IF(ISTEXT(A818),SUMIF('Production Calendar'!$F$3:$F$171,'Garden Layout (to copy)'!$A818,'Production Calendar'!$G$3:$G$171),"")</f>
        <v/>
      </c>
      <c r="C818" s="656" t="str">
        <f t="shared" si="1"/>
        <v/>
      </c>
      <c r="D818" s="657" t="str">
        <f t="array" ref="D818">IF(ISBLANK(A818),"",XLOOKUP($A818,'Codified Game Plan'!$E$3:$E$477,'Codified Game Plan'!$G$3:$G$477,0))</f>
        <v/>
      </c>
      <c r="E818" s="657" t="str">
        <f>IF(ISBLANK(A818),"",MAXIFS('Codified Game Plan'!$I$3:$I$477,'Codified Game Plan'!$E$3:$E$477,A818))</f>
        <v/>
      </c>
      <c r="F818" s="658" t="str">
        <f t="shared" si="2"/>
        <v>      - </v>
      </c>
      <c r="G818" s="421"/>
      <c r="H818" s="421"/>
      <c r="I818" s="421"/>
      <c r="J818" s="421"/>
      <c r="K818" s="421"/>
      <c r="L818" s="421"/>
      <c r="M818" s="421"/>
      <c r="N818" s="421"/>
      <c r="O818" s="421"/>
      <c r="P818" s="421"/>
      <c r="Q818" s="421"/>
      <c r="R818" s="421"/>
      <c r="S818" s="421"/>
      <c r="T818" s="421"/>
      <c r="U818" s="689"/>
      <c r="V818" s="689"/>
      <c r="W818" s="689"/>
      <c r="X818" s="689"/>
      <c r="Y818" s="689"/>
      <c r="Z818" s="689"/>
      <c r="AA818" s="689"/>
      <c r="AB818" s="689"/>
      <c r="AC818" s="689"/>
      <c r="AD818" s="689"/>
      <c r="AE818" s="689"/>
      <c r="AF818" s="689"/>
      <c r="AG818" s="689"/>
      <c r="AH818" s="689"/>
      <c r="AI818" s="689"/>
      <c r="AJ818" s="689"/>
      <c r="AK818" s="689"/>
      <c r="AL818" s="689"/>
      <c r="AM818" s="689"/>
      <c r="AN818" s="689"/>
      <c r="AO818" s="689"/>
      <c r="AP818" s="689"/>
      <c r="AQ818" s="689"/>
      <c r="AR818" s="689"/>
      <c r="AS818" s="689"/>
      <c r="AT818" s="689"/>
      <c r="AU818" s="689"/>
      <c r="AV818" s="689"/>
      <c r="AW818" s="689"/>
      <c r="AX818" s="689"/>
      <c r="AY818" s="689"/>
      <c r="AZ818" s="689"/>
      <c r="BA818" s="689"/>
      <c r="BB818" s="689"/>
      <c r="BC818" s="689"/>
      <c r="BD818" s="689"/>
      <c r="BE818" s="689"/>
      <c r="BF818" s="689"/>
      <c r="BG818" s="689"/>
      <c r="BH818" s="689"/>
      <c r="BI818" s="689"/>
      <c r="BJ818" s="689"/>
      <c r="BK818" s="689"/>
      <c r="BL818" s="689"/>
      <c r="BM818" s="689"/>
      <c r="BN818" s="689"/>
      <c r="BO818" s="689"/>
      <c r="BP818" s="689"/>
      <c r="BQ818" s="689"/>
      <c r="BR818" s="689"/>
      <c r="BS818" s="689"/>
      <c r="BT818" s="689"/>
      <c r="BU818" s="689"/>
      <c r="BV818" s="689"/>
      <c r="BW818" s="421"/>
    </row>
    <row r="819" ht="15.0" customHeight="1">
      <c r="A819" s="634"/>
      <c r="B819" s="421" t="str">
        <f>IF(ISTEXT(A819),SUMIF('Production Calendar'!$F$3:$F$171,'Garden Layout (to copy)'!$A819,'Production Calendar'!$G$3:$G$171),"")</f>
        <v/>
      </c>
      <c r="C819" s="656" t="str">
        <f t="shared" si="1"/>
        <v/>
      </c>
      <c r="D819" s="657" t="str">
        <f t="array" ref="D819">IF(ISBLANK(A819),"",XLOOKUP($A819,'Codified Game Plan'!$E$3:$E$477,'Codified Game Plan'!$G$3:$G$477,0))</f>
        <v/>
      </c>
      <c r="E819" s="657" t="str">
        <f>IF(ISBLANK(A819),"",MAXIFS('Codified Game Plan'!$I$3:$I$477,'Codified Game Plan'!$E$3:$E$477,A819))</f>
        <v/>
      </c>
      <c r="F819" s="658" t="str">
        <f t="shared" si="2"/>
        <v>      - </v>
      </c>
      <c r="G819" s="421"/>
      <c r="H819" s="421"/>
      <c r="I819" s="421"/>
      <c r="J819" s="421"/>
      <c r="K819" s="421"/>
      <c r="L819" s="421"/>
      <c r="M819" s="421"/>
      <c r="N819" s="421"/>
      <c r="O819" s="421"/>
      <c r="P819" s="421"/>
      <c r="Q819" s="421"/>
      <c r="R819" s="421"/>
      <c r="S819" s="421"/>
      <c r="T819" s="421"/>
      <c r="U819" s="689"/>
      <c r="V819" s="689"/>
      <c r="W819" s="689"/>
      <c r="X819" s="689"/>
      <c r="Y819" s="689"/>
      <c r="Z819" s="689"/>
      <c r="AA819" s="689"/>
      <c r="AB819" s="689"/>
      <c r="AC819" s="689"/>
      <c r="AD819" s="689"/>
      <c r="AE819" s="689"/>
      <c r="AF819" s="689"/>
      <c r="AG819" s="689"/>
      <c r="AH819" s="689"/>
      <c r="AI819" s="689"/>
      <c r="AJ819" s="689"/>
      <c r="AK819" s="689"/>
      <c r="AL819" s="689"/>
      <c r="AM819" s="689"/>
      <c r="AN819" s="689"/>
      <c r="AO819" s="689"/>
      <c r="AP819" s="689"/>
      <c r="AQ819" s="689"/>
      <c r="AR819" s="689"/>
      <c r="AS819" s="689"/>
      <c r="AT819" s="689"/>
      <c r="AU819" s="689"/>
      <c r="AV819" s="689"/>
      <c r="AW819" s="689"/>
      <c r="AX819" s="689"/>
      <c r="AY819" s="689"/>
      <c r="AZ819" s="689"/>
      <c r="BA819" s="689"/>
      <c r="BB819" s="689"/>
      <c r="BC819" s="689"/>
      <c r="BD819" s="689"/>
      <c r="BE819" s="689"/>
      <c r="BF819" s="689"/>
      <c r="BG819" s="689"/>
      <c r="BH819" s="689"/>
      <c r="BI819" s="689"/>
      <c r="BJ819" s="689"/>
      <c r="BK819" s="689"/>
      <c r="BL819" s="689"/>
      <c r="BM819" s="689"/>
      <c r="BN819" s="689"/>
      <c r="BO819" s="689"/>
      <c r="BP819" s="689"/>
      <c r="BQ819" s="689"/>
      <c r="BR819" s="689"/>
      <c r="BS819" s="689"/>
      <c r="BT819" s="689"/>
      <c r="BU819" s="689"/>
      <c r="BV819" s="689"/>
      <c r="BW819" s="421"/>
    </row>
    <row r="820" ht="15.0" customHeight="1">
      <c r="A820" s="634"/>
      <c r="B820" s="421" t="str">
        <f>IF(ISTEXT(A820),SUMIF('Production Calendar'!$F$3:$F$171,'Garden Layout (to copy)'!$A820,'Production Calendar'!$G$3:$G$171),"")</f>
        <v/>
      </c>
      <c r="C820" s="656" t="str">
        <f t="shared" si="1"/>
        <v/>
      </c>
      <c r="D820" s="657" t="str">
        <f t="array" ref="D820">IF(ISBLANK(A820),"",XLOOKUP($A820,'Codified Game Plan'!$E$3:$E$477,'Codified Game Plan'!$G$3:$G$477,0))</f>
        <v/>
      </c>
      <c r="E820" s="657" t="str">
        <f>IF(ISBLANK(A820),"",MAXIFS('Codified Game Plan'!$I$3:$I$477,'Codified Game Plan'!$E$3:$E$477,A820))</f>
        <v/>
      </c>
      <c r="F820" s="658" t="str">
        <f t="shared" si="2"/>
        <v>      - </v>
      </c>
      <c r="G820" s="421"/>
      <c r="H820" s="421"/>
      <c r="I820" s="421"/>
      <c r="J820" s="421"/>
      <c r="K820" s="421"/>
      <c r="L820" s="421"/>
      <c r="M820" s="421"/>
      <c r="N820" s="421"/>
      <c r="O820" s="421"/>
      <c r="P820" s="421"/>
      <c r="Q820" s="421"/>
      <c r="R820" s="421"/>
      <c r="S820" s="421"/>
      <c r="T820" s="421"/>
      <c r="U820" s="689"/>
      <c r="V820" s="689"/>
      <c r="W820" s="689"/>
      <c r="X820" s="689"/>
      <c r="Y820" s="689"/>
      <c r="Z820" s="689"/>
      <c r="AA820" s="689"/>
      <c r="AB820" s="689"/>
      <c r="AC820" s="689"/>
      <c r="AD820" s="689"/>
      <c r="AE820" s="689"/>
      <c r="AF820" s="689"/>
      <c r="AG820" s="689"/>
      <c r="AH820" s="689"/>
      <c r="AI820" s="689"/>
      <c r="AJ820" s="689"/>
      <c r="AK820" s="689"/>
      <c r="AL820" s="689"/>
      <c r="AM820" s="689"/>
      <c r="AN820" s="689"/>
      <c r="AO820" s="689"/>
      <c r="AP820" s="689"/>
      <c r="AQ820" s="689"/>
      <c r="AR820" s="689"/>
      <c r="AS820" s="689"/>
      <c r="AT820" s="689"/>
      <c r="AU820" s="689"/>
      <c r="AV820" s="689"/>
      <c r="AW820" s="689"/>
      <c r="AX820" s="689"/>
      <c r="AY820" s="689"/>
      <c r="AZ820" s="689"/>
      <c r="BA820" s="689"/>
      <c r="BB820" s="689"/>
      <c r="BC820" s="689"/>
      <c r="BD820" s="689"/>
      <c r="BE820" s="689"/>
      <c r="BF820" s="689"/>
      <c r="BG820" s="689"/>
      <c r="BH820" s="689"/>
      <c r="BI820" s="689"/>
      <c r="BJ820" s="689"/>
      <c r="BK820" s="689"/>
      <c r="BL820" s="689"/>
      <c r="BM820" s="689"/>
      <c r="BN820" s="689"/>
      <c r="BO820" s="689"/>
      <c r="BP820" s="689"/>
      <c r="BQ820" s="689"/>
      <c r="BR820" s="689"/>
      <c r="BS820" s="689"/>
      <c r="BT820" s="689"/>
      <c r="BU820" s="689"/>
      <c r="BV820" s="689"/>
      <c r="BW820" s="421"/>
    </row>
    <row r="821" ht="15.0" customHeight="1">
      <c r="A821" s="634"/>
      <c r="B821" s="421" t="str">
        <f>IF(ISTEXT(A821),SUMIF('Production Calendar'!$F$3:$F$171,'Garden Layout (to copy)'!$A821,'Production Calendar'!$G$3:$G$171),"")</f>
        <v/>
      </c>
      <c r="C821" s="656" t="str">
        <f t="shared" si="1"/>
        <v/>
      </c>
      <c r="D821" s="657" t="str">
        <f t="array" ref="D821">IF(ISBLANK(A821),"",XLOOKUP($A821,'Codified Game Plan'!$E$3:$E$477,'Codified Game Plan'!$G$3:$G$477,0))</f>
        <v/>
      </c>
      <c r="E821" s="657" t="str">
        <f>IF(ISBLANK(A821),"",MAXIFS('Codified Game Plan'!$I$3:$I$477,'Codified Game Plan'!$E$3:$E$477,A821))</f>
        <v/>
      </c>
      <c r="F821" s="658" t="str">
        <f t="shared" si="2"/>
        <v>      - </v>
      </c>
      <c r="G821" s="421"/>
      <c r="H821" s="421"/>
      <c r="I821" s="421"/>
      <c r="J821" s="421"/>
      <c r="K821" s="421"/>
      <c r="L821" s="421"/>
      <c r="M821" s="421"/>
      <c r="N821" s="421"/>
      <c r="O821" s="421"/>
      <c r="P821" s="421"/>
      <c r="Q821" s="421"/>
      <c r="R821" s="421"/>
      <c r="S821" s="421"/>
      <c r="T821" s="421"/>
      <c r="U821" s="689"/>
      <c r="V821" s="689"/>
      <c r="W821" s="689"/>
      <c r="X821" s="689"/>
      <c r="Y821" s="689"/>
      <c r="Z821" s="689"/>
      <c r="AA821" s="689"/>
      <c r="AB821" s="689"/>
      <c r="AC821" s="689"/>
      <c r="AD821" s="689"/>
      <c r="AE821" s="689"/>
      <c r="AF821" s="689"/>
      <c r="AG821" s="689"/>
      <c r="AH821" s="689"/>
      <c r="AI821" s="689"/>
      <c r="AJ821" s="689"/>
      <c r="AK821" s="689"/>
      <c r="AL821" s="689"/>
      <c r="AM821" s="689"/>
      <c r="AN821" s="689"/>
      <c r="AO821" s="689"/>
      <c r="AP821" s="689"/>
      <c r="AQ821" s="689"/>
      <c r="AR821" s="689"/>
      <c r="AS821" s="689"/>
      <c r="AT821" s="689"/>
      <c r="AU821" s="689"/>
      <c r="AV821" s="689"/>
      <c r="AW821" s="689"/>
      <c r="AX821" s="689"/>
      <c r="AY821" s="689"/>
      <c r="AZ821" s="689"/>
      <c r="BA821" s="689"/>
      <c r="BB821" s="689"/>
      <c r="BC821" s="689"/>
      <c r="BD821" s="689"/>
      <c r="BE821" s="689"/>
      <c r="BF821" s="689"/>
      <c r="BG821" s="689"/>
      <c r="BH821" s="689"/>
      <c r="BI821" s="689"/>
      <c r="BJ821" s="689"/>
      <c r="BK821" s="689"/>
      <c r="BL821" s="689"/>
      <c r="BM821" s="689"/>
      <c r="BN821" s="689"/>
      <c r="BO821" s="689"/>
      <c r="BP821" s="689"/>
      <c r="BQ821" s="689"/>
      <c r="BR821" s="689"/>
      <c r="BS821" s="689"/>
      <c r="BT821" s="689"/>
      <c r="BU821" s="689"/>
      <c r="BV821" s="689"/>
      <c r="BW821" s="421"/>
    </row>
    <row r="822" ht="15.0" customHeight="1">
      <c r="A822" s="634"/>
      <c r="B822" s="421" t="str">
        <f>IF(ISTEXT(A822),SUMIF('Production Calendar'!$F$3:$F$171,'Garden Layout (to copy)'!$A822,'Production Calendar'!$G$3:$G$171),"")</f>
        <v/>
      </c>
      <c r="C822" s="656" t="str">
        <f t="shared" si="1"/>
        <v/>
      </c>
      <c r="D822" s="657" t="str">
        <f t="array" ref="D822">IF(ISBLANK(A822),"",XLOOKUP($A822,'Codified Game Plan'!$E$3:$E$477,'Codified Game Plan'!$G$3:$G$477,0))</f>
        <v/>
      </c>
      <c r="E822" s="657" t="str">
        <f>IF(ISBLANK(A822),"",MAXIFS('Codified Game Plan'!$I$3:$I$477,'Codified Game Plan'!$E$3:$E$477,A822))</f>
        <v/>
      </c>
      <c r="F822" s="658" t="str">
        <f t="shared" si="2"/>
        <v>      - </v>
      </c>
      <c r="G822" s="421"/>
      <c r="H822" s="421"/>
      <c r="I822" s="421"/>
      <c r="J822" s="421"/>
      <c r="K822" s="421"/>
      <c r="L822" s="421"/>
      <c r="M822" s="421"/>
      <c r="N822" s="421"/>
      <c r="O822" s="421"/>
      <c r="P822" s="421"/>
      <c r="Q822" s="421"/>
      <c r="R822" s="421"/>
      <c r="S822" s="421"/>
      <c r="T822" s="421"/>
      <c r="U822" s="689"/>
      <c r="V822" s="689"/>
      <c r="W822" s="689"/>
      <c r="X822" s="689"/>
      <c r="Y822" s="689"/>
      <c r="Z822" s="689"/>
      <c r="AA822" s="689"/>
      <c r="AB822" s="689"/>
      <c r="AC822" s="689"/>
      <c r="AD822" s="689"/>
      <c r="AE822" s="689"/>
      <c r="AF822" s="689"/>
      <c r="AG822" s="689"/>
      <c r="AH822" s="689"/>
      <c r="AI822" s="689"/>
      <c r="AJ822" s="689"/>
      <c r="AK822" s="689"/>
      <c r="AL822" s="689"/>
      <c r="AM822" s="689"/>
      <c r="AN822" s="689"/>
      <c r="AO822" s="689"/>
      <c r="AP822" s="689"/>
      <c r="AQ822" s="689"/>
      <c r="AR822" s="689"/>
      <c r="AS822" s="689"/>
      <c r="AT822" s="689"/>
      <c r="AU822" s="689"/>
      <c r="AV822" s="689"/>
      <c r="AW822" s="689"/>
      <c r="AX822" s="689"/>
      <c r="AY822" s="689"/>
      <c r="AZ822" s="689"/>
      <c r="BA822" s="689"/>
      <c r="BB822" s="689"/>
      <c r="BC822" s="689"/>
      <c r="BD822" s="689"/>
      <c r="BE822" s="689"/>
      <c r="BF822" s="689"/>
      <c r="BG822" s="689"/>
      <c r="BH822" s="689"/>
      <c r="BI822" s="689"/>
      <c r="BJ822" s="689"/>
      <c r="BK822" s="689"/>
      <c r="BL822" s="689"/>
      <c r="BM822" s="689"/>
      <c r="BN822" s="689"/>
      <c r="BO822" s="689"/>
      <c r="BP822" s="689"/>
      <c r="BQ822" s="689"/>
      <c r="BR822" s="689"/>
      <c r="BS822" s="689"/>
      <c r="BT822" s="689"/>
      <c r="BU822" s="689"/>
      <c r="BV822" s="689"/>
      <c r="BW822" s="421"/>
    </row>
    <row r="823" ht="15.0" customHeight="1">
      <c r="A823" s="634"/>
      <c r="B823" s="421" t="str">
        <f>IF(ISTEXT(A823),SUMIF('Production Calendar'!$F$3:$F$171,'Garden Layout (to copy)'!$A823,'Production Calendar'!$G$3:$G$171),"")</f>
        <v/>
      </c>
      <c r="C823" s="656" t="str">
        <f t="shared" si="1"/>
        <v/>
      </c>
      <c r="D823" s="657" t="str">
        <f t="array" ref="D823">IF(ISBLANK(A823),"",XLOOKUP($A823,'Codified Game Plan'!$E$3:$E$477,'Codified Game Plan'!$G$3:$G$477,0))</f>
        <v/>
      </c>
      <c r="E823" s="657" t="str">
        <f>IF(ISBLANK(A823),"",MAXIFS('Codified Game Plan'!$I$3:$I$477,'Codified Game Plan'!$E$3:$E$477,A823))</f>
        <v/>
      </c>
      <c r="F823" s="658" t="str">
        <f t="shared" si="2"/>
        <v>      - </v>
      </c>
      <c r="G823" s="421"/>
      <c r="H823" s="421"/>
      <c r="I823" s="421"/>
      <c r="J823" s="421"/>
      <c r="K823" s="421"/>
      <c r="L823" s="421"/>
      <c r="M823" s="421"/>
      <c r="N823" s="421"/>
      <c r="O823" s="421"/>
      <c r="P823" s="421"/>
      <c r="Q823" s="421"/>
      <c r="R823" s="421"/>
      <c r="S823" s="421"/>
      <c r="T823" s="421"/>
      <c r="U823" s="689"/>
      <c r="V823" s="689"/>
      <c r="W823" s="689"/>
      <c r="X823" s="689"/>
      <c r="Y823" s="689"/>
      <c r="Z823" s="689"/>
      <c r="AA823" s="689"/>
      <c r="AB823" s="689"/>
      <c r="AC823" s="689"/>
      <c r="AD823" s="689"/>
      <c r="AE823" s="689"/>
      <c r="AF823" s="689"/>
      <c r="AG823" s="689"/>
      <c r="AH823" s="689"/>
      <c r="AI823" s="689"/>
      <c r="AJ823" s="689"/>
      <c r="AK823" s="689"/>
      <c r="AL823" s="689"/>
      <c r="AM823" s="689"/>
      <c r="AN823" s="689"/>
      <c r="AO823" s="689"/>
      <c r="AP823" s="689"/>
      <c r="AQ823" s="689"/>
      <c r="AR823" s="689"/>
      <c r="AS823" s="689"/>
      <c r="AT823" s="689"/>
      <c r="AU823" s="689"/>
      <c r="AV823" s="689"/>
      <c r="AW823" s="689"/>
      <c r="AX823" s="689"/>
      <c r="AY823" s="689"/>
      <c r="AZ823" s="689"/>
      <c r="BA823" s="689"/>
      <c r="BB823" s="689"/>
      <c r="BC823" s="689"/>
      <c r="BD823" s="689"/>
      <c r="BE823" s="689"/>
      <c r="BF823" s="689"/>
      <c r="BG823" s="689"/>
      <c r="BH823" s="689"/>
      <c r="BI823" s="689"/>
      <c r="BJ823" s="689"/>
      <c r="BK823" s="689"/>
      <c r="BL823" s="689"/>
      <c r="BM823" s="689"/>
      <c r="BN823" s="689"/>
      <c r="BO823" s="689"/>
      <c r="BP823" s="689"/>
      <c r="BQ823" s="689"/>
      <c r="BR823" s="689"/>
      <c r="BS823" s="689"/>
      <c r="BT823" s="689"/>
      <c r="BU823" s="689"/>
      <c r="BV823" s="689"/>
      <c r="BW823" s="421"/>
    </row>
    <row r="824" ht="15.0" customHeight="1">
      <c r="A824" s="634"/>
      <c r="B824" s="421" t="str">
        <f>IF(ISTEXT(A824),SUMIF('Production Calendar'!$F$3:$F$171,'Garden Layout (to copy)'!$A824,'Production Calendar'!$G$3:$G$171),"")</f>
        <v/>
      </c>
      <c r="C824" s="656" t="str">
        <f t="shared" si="1"/>
        <v/>
      </c>
      <c r="D824" s="657" t="str">
        <f t="array" ref="D824">IF(ISBLANK(A824),"",XLOOKUP($A824,'Codified Game Plan'!$E$3:$E$477,'Codified Game Plan'!$G$3:$G$477,0))</f>
        <v/>
      </c>
      <c r="E824" s="657" t="str">
        <f>IF(ISBLANK(A824),"",MAXIFS('Codified Game Plan'!$I$3:$I$477,'Codified Game Plan'!$E$3:$E$477,A824))</f>
        <v/>
      </c>
      <c r="F824" s="658" t="str">
        <f t="shared" si="2"/>
        <v>      - </v>
      </c>
      <c r="G824" s="421"/>
      <c r="H824" s="421"/>
      <c r="I824" s="421"/>
      <c r="J824" s="421"/>
      <c r="K824" s="421"/>
      <c r="L824" s="421"/>
      <c r="M824" s="421"/>
      <c r="N824" s="421"/>
      <c r="O824" s="421"/>
      <c r="P824" s="421"/>
      <c r="Q824" s="421"/>
      <c r="R824" s="421"/>
      <c r="S824" s="421"/>
      <c r="T824" s="421"/>
      <c r="U824" s="689"/>
      <c r="V824" s="689"/>
      <c r="W824" s="689"/>
      <c r="X824" s="689"/>
      <c r="Y824" s="689"/>
      <c r="Z824" s="689"/>
      <c r="AA824" s="689"/>
      <c r="AB824" s="689"/>
      <c r="AC824" s="689"/>
      <c r="AD824" s="689"/>
      <c r="AE824" s="689"/>
      <c r="AF824" s="689"/>
      <c r="AG824" s="689"/>
      <c r="AH824" s="689"/>
      <c r="AI824" s="689"/>
      <c r="AJ824" s="689"/>
      <c r="AK824" s="689"/>
      <c r="AL824" s="689"/>
      <c r="AM824" s="689"/>
      <c r="AN824" s="689"/>
      <c r="AO824" s="689"/>
      <c r="AP824" s="689"/>
      <c r="AQ824" s="689"/>
      <c r="AR824" s="689"/>
      <c r="AS824" s="689"/>
      <c r="AT824" s="689"/>
      <c r="AU824" s="689"/>
      <c r="AV824" s="689"/>
      <c r="AW824" s="689"/>
      <c r="AX824" s="689"/>
      <c r="AY824" s="689"/>
      <c r="AZ824" s="689"/>
      <c r="BA824" s="689"/>
      <c r="BB824" s="689"/>
      <c r="BC824" s="689"/>
      <c r="BD824" s="689"/>
      <c r="BE824" s="689"/>
      <c r="BF824" s="689"/>
      <c r="BG824" s="689"/>
      <c r="BH824" s="689"/>
      <c r="BI824" s="689"/>
      <c r="BJ824" s="689"/>
      <c r="BK824" s="689"/>
      <c r="BL824" s="689"/>
      <c r="BM824" s="689"/>
      <c r="BN824" s="689"/>
      <c r="BO824" s="689"/>
      <c r="BP824" s="689"/>
      <c r="BQ824" s="689"/>
      <c r="BR824" s="689"/>
      <c r="BS824" s="689"/>
      <c r="BT824" s="689"/>
      <c r="BU824" s="689"/>
      <c r="BV824" s="689"/>
      <c r="BW824" s="421"/>
    </row>
    <row r="825" ht="15.0" customHeight="1">
      <c r="A825" s="634"/>
      <c r="B825" s="421" t="str">
        <f>IF(ISTEXT(A825),SUMIF('Production Calendar'!$F$3:$F$171,'Garden Layout (to copy)'!$A825,'Production Calendar'!$G$3:$G$171),"")</f>
        <v/>
      </c>
      <c r="C825" s="656" t="str">
        <f t="shared" si="1"/>
        <v/>
      </c>
      <c r="D825" s="657" t="str">
        <f t="array" ref="D825">IF(ISBLANK(A825),"",XLOOKUP($A825,'Codified Game Plan'!$E$3:$E$477,'Codified Game Plan'!$G$3:$G$477,0))</f>
        <v/>
      </c>
      <c r="E825" s="657" t="str">
        <f>IF(ISBLANK(A825),"",MAXIFS('Codified Game Plan'!$I$3:$I$477,'Codified Game Plan'!$E$3:$E$477,A825))</f>
        <v/>
      </c>
      <c r="F825" s="658" t="str">
        <f t="shared" si="2"/>
        <v>      - </v>
      </c>
      <c r="G825" s="421"/>
      <c r="H825" s="421"/>
      <c r="I825" s="421"/>
      <c r="J825" s="421"/>
      <c r="K825" s="421"/>
      <c r="L825" s="421"/>
      <c r="M825" s="421"/>
      <c r="N825" s="421"/>
      <c r="O825" s="421"/>
      <c r="P825" s="421"/>
      <c r="Q825" s="421"/>
      <c r="R825" s="421"/>
      <c r="S825" s="421"/>
      <c r="T825" s="421"/>
      <c r="U825" s="689"/>
      <c r="V825" s="689"/>
      <c r="W825" s="689"/>
      <c r="X825" s="689"/>
      <c r="Y825" s="689"/>
      <c r="Z825" s="689"/>
      <c r="AA825" s="689"/>
      <c r="AB825" s="689"/>
      <c r="AC825" s="689"/>
      <c r="AD825" s="689"/>
      <c r="AE825" s="689"/>
      <c r="AF825" s="689"/>
      <c r="AG825" s="689"/>
      <c r="AH825" s="689"/>
      <c r="AI825" s="689"/>
      <c r="AJ825" s="689"/>
      <c r="AK825" s="689"/>
      <c r="AL825" s="689"/>
      <c r="AM825" s="689"/>
      <c r="AN825" s="689"/>
      <c r="AO825" s="689"/>
      <c r="AP825" s="689"/>
      <c r="AQ825" s="689"/>
      <c r="AR825" s="689"/>
      <c r="AS825" s="689"/>
      <c r="AT825" s="689"/>
      <c r="AU825" s="689"/>
      <c r="AV825" s="689"/>
      <c r="AW825" s="689"/>
      <c r="AX825" s="689"/>
      <c r="AY825" s="689"/>
      <c r="AZ825" s="689"/>
      <c r="BA825" s="689"/>
      <c r="BB825" s="689"/>
      <c r="BC825" s="689"/>
      <c r="BD825" s="689"/>
      <c r="BE825" s="689"/>
      <c r="BF825" s="689"/>
      <c r="BG825" s="689"/>
      <c r="BH825" s="689"/>
      <c r="BI825" s="689"/>
      <c r="BJ825" s="689"/>
      <c r="BK825" s="689"/>
      <c r="BL825" s="689"/>
      <c r="BM825" s="689"/>
      <c r="BN825" s="689"/>
      <c r="BO825" s="689"/>
      <c r="BP825" s="689"/>
      <c r="BQ825" s="689"/>
      <c r="BR825" s="689"/>
      <c r="BS825" s="689"/>
      <c r="BT825" s="689"/>
      <c r="BU825" s="689"/>
      <c r="BV825" s="689"/>
      <c r="BW825" s="421"/>
    </row>
    <row r="826" ht="15.0" customHeight="1">
      <c r="A826" s="634"/>
      <c r="B826" s="421" t="str">
        <f>IF(ISTEXT(A826),SUMIF('Production Calendar'!$F$3:$F$171,'Garden Layout (to copy)'!$A826,'Production Calendar'!$G$3:$G$171),"")</f>
        <v/>
      </c>
      <c r="C826" s="656" t="str">
        <f t="shared" si="1"/>
        <v/>
      </c>
      <c r="D826" s="657" t="str">
        <f t="array" ref="D826">IF(ISBLANK(A826),"",XLOOKUP($A826,'Codified Game Plan'!$E$3:$E$477,'Codified Game Plan'!$G$3:$G$477,0))</f>
        <v/>
      </c>
      <c r="E826" s="657" t="str">
        <f>IF(ISBLANK(A826),"",MAXIFS('Codified Game Plan'!$I$3:$I$477,'Codified Game Plan'!$E$3:$E$477,A826))</f>
        <v/>
      </c>
      <c r="F826" s="658" t="str">
        <f t="shared" si="2"/>
        <v>      - </v>
      </c>
      <c r="G826" s="421"/>
      <c r="H826" s="421"/>
      <c r="I826" s="421"/>
      <c r="J826" s="421"/>
      <c r="K826" s="421"/>
      <c r="L826" s="421"/>
      <c r="M826" s="421"/>
      <c r="N826" s="421"/>
      <c r="O826" s="421"/>
      <c r="P826" s="421"/>
      <c r="Q826" s="421"/>
      <c r="R826" s="421"/>
      <c r="S826" s="421"/>
      <c r="T826" s="421"/>
      <c r="U826" s="689"/>
      <c r="V826" s="689"/>
      <c r="W826" s="689"/>
      <c r="X826" s="689"/>
      <c r="Y826" s="689"/>
      <c r="Z826" s="689"/>
      <c r="AA826" s="689"/>
      <c r="AB826" s="689"/>
      <c r="AC826" s="689"/>
      <c r="AD826" s="689"/>
      <c r="AE826" s="689"/>
      <c r="AF826" s="689"/>
      <c r="AG826" s="689"/>
      <c r="AH826" s="689"/>
      <c r="AI826" s="689"/>
      <c r="AJ826" s="689"/>
      <c r="AK826" s="689"/>
      <c r="AL826" s="689"/>
      <c r="AM826" s="689"/>
      <c r="AN826" s="689"/>
      <c r="AO826" s="689"/>
      <c r="AP826" s="689"/>
      <c r="AQ826" s="689"/>
      <c r="AR826" s="689"/>
      <c r="AS826" s="689"/>
      <c r="AT826" s="689"/>
      <c r="AU826" s="689"/>
      <c r="AV826" s="689"/>
      <c r="AW826" s="689"/>
      <c r="AX826" s="689"/>
      <c r="AY826" s="689"/>
      <c r="AZ826" s="689"/>
      <c r="BA826" s="689"/>
      <c r="BB826" s="689"/>
      <c r="BC826" s="689"/>
      <c r="BD826" s="689"/>
      <c r="BE826" s="689"/>
      <c r="BF826" s="689"/>
      <c r="BG826" s="689"/>
      <c r="BH826" s="689"/>
      <c r="BI826" s="689"/>
      <c r="BJ826" s="689"/>
      <c r="BK826" s="689"/>
      <c r="BL826" s="689"/>
      <c r="BM826" s="689"/>
      <c r="BN826" s="689"/>
      <c r="BO826" s="689"/>
      <c r="BP826" s="689"/>
      <c r="BQ826" s="689"/>
      <c r="BR826" s="689"/>
      <c r="BS826" s="689"/>
      <c r="BT826" s="689"/>
      <c r="BU826" s="689"/>
      <c r="BV826" s="689"/>
      <c r="BW826" s="421"/>
    </row>
    <row r="827" ht="15.0" customHeight="1">
      <c r="A827" s="634"/>
      <c r="B827" s="421" t="str">
        <f>IF(ISTEXT(A827),SUMIF('Production Calendar'!$F$3:$F$171,'Garden Layout (to copy)'!$A827,'Production Calendar'!$G$3:$G$171),"")</f>
        <v/>
      </c>
      <c r="C827" s="656" t="str">
        <f t="shared" si="1"/>
        <v/>
      </c>
      <c r="D827" s="657" t="str">
        <f t="array" ref="D827">IF(ISBLANK(A827),"",XLOOKUP($A827,'Codified Game Plan'!$E$3:$E$477,'Codified Game Plan'!$G$3:$G$477,0))</f>
        <v/>
      </c>
      <c r="E827" s="657" t="str">
        <f>IF(ISBLANK(A827),"",MAXIFS('Codified Game Plan'!$I$3:$I$477,'Codified Game Plan'!$E$3:$E$477,A827))</f>
        <v/>
      </c>
      <c r="F827" s="658" t="str">
        <f t="shared" si="2"/>
        <v>      - </v>
      </c>
      <c r="G827" s="421"/>
      <c r="H827" s="421"/>
      <c r="I827" s="421"/>
      <c r="J827" s="421"/>
      <c r="K827" s="421"/>
      <c r="L827" s="421"/>
      <c r="M827" s="421"/>
      <c r="N827" s="421"/>
      <c r="O827" s="421"/>
      <c r="P827" s="421"/>
      <c r="Q827" s="421"/>
      <c r="R827" s="421"/>
      <c r="S827" s="421"/>
      <c r="T827" s="421"/>
      <c r="U827" s="689"/>
      <c r="V827" s="689"/>
      <c r="W827" s="689"/>
      <c r="X827" s="689"/>
      <c r="Y827" s="689"/>
      <c r="Z827" s="689"/>
      <c r="AA827" s="689"/>
      <c r="AB827" s="689"/>
      <c r="AC827" s="689"/>
      <c r="AD827" s="689"/>
      <c r="AE827" s="689"/>
      <c r="AF827" s="689"/>
      <c r="AG827" s="689"/>
      <c r="AH827" s="689"/>
      <c r="AI827" s="689"/>
      <c r="AJ827" s="689"/>
      <c r="AK827" s="689"/>
      <c r="AL827" s="689"/>
      <c r="AM827" s="689"/>
      <c r="AN827" s="689"/>
      <c r="AO827" s="689"/>
      <c r="AP827" s="689"/>
      <c r="AQ827" s="689"/>
      <c r="AR827" s="689"/>
      <c r="AS827" s="689"/>
      <c r="AT827" s="689"/>
      <c r="AU827" s="689"/>
      <c r="AV827" s="689"/>
      <c r="AW827" s="689"/>
      <c r="AX827" s="689"/>
      <c r="AY827" s="689"/>
      <c r="AZ827" s="689"/>
      <c r="BA827" s="689"/>
      <c r="BB827" s="689"/>
      <c r="BC827" s="689"/>
      <c r="BD827" s="689"/>
      <c r="BE827" s="689"/>
      <c r="BF827" s="689"/>
      <c r="BG827" s="689"/>
      <c r="BH827" s="689"/>
      <c r="BI827" s="689"/>
      <c r="BJ827" s="689"/>
      <c r="BK827" s="689"/>
      <c r="BL827" s="689"/>
      <c r="BM827" s="689"/>
      <c r="BN827" s="689"/>
      <c r="BO827" s="689"/>
      <c r="BP827" s="689"/>
      <c r="BQ827" s="689"/>
      <c r="BR827" s="689"/>
      <c r="BS827" s="689"/>
      <c r="BT827" s="689"/>
      <c r="BU827" s="689"/>
      <c r="BV827" s="689"/>
      <c r="BW827" s="421"/>
    </row>
    <row r="828" ht="15.0" customHeight="1">
      <c r="A828" s="634"/>
      <c r="B828" s="421" t="str">
        <f>IF(ISTEXT(A828),SUMIF('Production Calendar'!$F$3:$F$171,'Garden Layout (to copy)'!$A828,'Production Calendar'!$G$3:$G$171),"")</f>
        <v/>
      </c>
      <c r="C828" s="656" t="str">
        <f t="shared" si="1"/>
        <v/>
      </c>
      <c r="D828" s="657" t="str">
        <f t="array" ref="D828">IF(ISBLANK(A828),"",XLOOKUP($A828,'Codified Game Plan'!$E$3:$E$477,'Codified Game Plan'!$G$3:$G$477,0))</f>
        <v/>
      </c>
      <c r="E828" s="657" t="str">
        <f>IF(ISBLANK(A828),"",MAXIFS('Codified Game Plan'!$I$3:$I$477,'Codified Game Plan'!$E$3:$E$477,A828))</f>
        <v/>
      </c>
      <c r="F828" s="658" t="str">
        <f t="shared" si="2"/>
        <v>      - </v>
      </c>
      <c r="G828" s="421"/>
      <c r="H828" s="421"/>
      <c r="I828" s="421"/>
      <c r="J828" s="421"/>
      <c r="K828" s="421"/>
      <c r="L828" s="421"/>
      <c r="M828" s="421"/>
      <c r="N828" s="421"/>
      <c r="O828" s="421"/>
      <c r="P828" s="421"/>
      <c r="Q828" s="421"/>
      <c r="R828" s="421"/>
      <c r="S828" s="421"/>
      <c r="T828" s="421"/>
      <c r="U828" s="689"/>
      <c r="V828" s="689"/>
      <c r="W828" s="689"/>
      <c r="X828" s="689"/>
      <c r="Y828" s="689"/>
      <c r="Z828" s="689"/>
      <c r="AA828" s="689"/>
      <c r="AB828" s="689"/>
      <c r="AC828" s="689"/>
      <c r="AD828" s="689"/>
      <c r="AE828" s="689"/>
      <c r="AF828" s="689"/>
      <c r="AG828" s="689"/>
      <c r="AH828" s="689"/>
      <c r="AI828" s="689"/>
      <c r="AJ828" s="689"/>
      <c r="AK828" s="689"/>
      <c r="AL828" s="689"/>
      <c r="AM828" s="689"/>
      <c r="AN828" s="689"/>
      <c r="AO828" s="689"/>
      <c r="AP828" s="689"/>
      <c r="AQ828" s="689"/>
      <c r="AR828" s="689"/>
      <c r="AS828" s="689"/>
      <c r="AT828" s="689"/>
      <c r="AU828" s="689"/>
      <c r="AV828" s="689"/>
      <c r="AW828" s="689"/>
      <c r="AX828" s="689"/>
      <c r="AY828" s="689"/>
      <c r="AZ828" s="689"/>
      <c r="BA828" s="689"/>
      <c r="BB828" s="689"/>
      <c r="BC828" s="689"/>
      <c r="BD828" s="689"/>
      <c r="BE828" s="689"/>
      <c r="BF828" s="689"/>
      <c r="BG828" s="689"/>
      <c r="BH828" s="689"/>
      <c r="BI828" s="689"/>
      <c r="BJ828" s="689"/>
      <c r="BK828" s="689"/>
      <c r="BL828" s="689"/>
      <c r="BM828" s="689"/>
      <c r="BN828" s="689"/>
      <c r="BO828" s="689"/>
      <c r="BP828" s="689"/>
      <c r="BQ828" s="689"/>
      <c r="BR828" s="689"/>
      <c r="BS828" s="689"/>
      <c r="BT828" s="689"/>
      <c r="BU828" s="689"/>
      <c r="BV828" s="689"/>
      <c r="BW828" s="421"/>
    </row>
    <row r="829" ht="15.0" customHeight="1">
      <c r="A829" s="634"/>
      <c r="B829" s="421" t="str">
        <f>IF(ISTEXT(A829),SUMIF('Production Calendar'!$F$3:$F$171,'Garden Layout (to copy)'!$A829,'Production Calendar'!$G$3:$G$171),"")</f>
        <v/>
      </c>
      <c r="C829" s="656" t="str">
        <f t="shared" si="1"/>
        <v/>
      </c>
      <c r="D829" s="657" t="str">
        <f t="array" ref="D829">IF(ISBLANK(A829),"",XLOOKUP($A829,'Codified Game Plan'!$E$3:$E$477,'Codified Game Plan'!$G$3:$G$477,0))</f>
        <v/>
      </c>
      <c r="E829" s="657" t="str">
        <f>IF(ISBLANK(A829),"",MAXIFS('Codified Game Plan'!$I$3:$I$477,'Codified Game Plan'!$E$3:$E$477,A829))</f>
        <v/>
      </c>
      <c r="F829" s="658" t="str">
        <f t="shared" si="2"/>
        <v>      - </v>
      </c>
      <c r="G829" s="421"/>
      <c r="H829" s="421"/>
      <c r="I829" s="421"/>
      <c r="J829" s="421"/>
      <c r="K829" s="421"/>
      <c r="L829" s="421"/>
      <c r="M829" s="421"/>
      <c r="N829" s="421"/>
      <c r="O829" s="421"/>
      <c r="P829" s="421"/>
      <c r="Q829" s="421"/>
      <c r="R829" s="421"/>
      <c r="S829" s="421"/>
      <c r="T829" s="421"/>
      <c r="U829" s="689"/>
      <c r="V829" s="689"/>
      <c r="W829" s="689"/>
      <c r="X829" s="689"/>
      <c r="Y829" s="689"/>
      <c r="Z829" s="689"/>
      <c r="AA829" s="689"/>
      <c r="AB829" s="689"/>
      <c r="AC829" s="689"/>
      <c r="AD829" s="689"/>
      <c r="AE829" s="689"/>
      <c r="AF829" s="689"/>
      <c r="AG829" s="689"/>
      <c r="AH829" s="689"/>
      <c r="AI829" s="689"/>
      <c r="AJ829" s="689"/>
      <c r="AK829" s="689"/>
      <c r="AL829" s="689"/>
      <c r="AM829" s="689"/>
      <c r="AN829" s="689"/>
      <c r="AO829" s="689"/>
      <c r="AP829" s="689"/>
      <c r="AQ829" s="689"/>
      <c r="AR829" s="689"/>
      <c r="AS829" s="689"/>
      <c r="AT829" s="689"/>
      <c r="AU829" s="689"/>
      <c r="AV829" s="689"/>
      <c r="AW829" s="689"/>
      <c r="AX829" s="689"/>
      <c r="AY829" s="689"/>
      <c r="AZ829" s="689"/>
      <c r="BA829" s="689"/>
      <c r="BB829" s="689"/>
      <c r="BC829" s="689"/>
      <c r="BD829" s="689"/>
      <c r="BE829" s="689"/>
      <c r="BF829" s="689"/>
      <c r="BG829" s="689"/>
      <c r="BH829" s="689"/>
      <c r="BI829" s="689"/>
      <c r="BJ829" s="689"/>
      <c r="BK829" s="689"/>
      <c r="BL829" s="689"/>
      <c r="BM829" s="689"/>
      <c r="BN829" s="689"/>
      <c r="BO829" s="689"/>
      <c r="BP829" s="689"/>
      <c r="BQ829" s="689"/>
      <c r="BR829" s="689"/>
      <c r="BS829" s="689"/>
      <c r="BT829" s="689"/>
      <c r="BU829" s="689"/>
      <c r="BV829" s="689"/>
      <c r="BW829" s="421"/>
    </row>
    <row r="830" ht="15.0" customHeight="1">
      <c r="A830" s="634"/>
      <c r="B830" s="421" t="str">
        <f>IF(ISTEXT(A830),SUMIF('Production Calendar'!$F$3:$F$171,'Garden Layout (to copy)'!$A830,'Production Calendar'!$G$3:$G$171),"")</f>
        <v/>
      </c>
      <c r="C830" s="656" t="str">
        <f t="shared" si="1"/>
        <v/>
      </c>
      <c r="D830" s="657" t="str">
        <f t="array" ref="D830">IF(ISBLANK(A830),"",XLOOKUP($A830,'Codified Game Plan'!$E$3:$E$477,'Codified Game Plan'!$G$3:$G$477,0))</f>
        <v/>
      </c>
      <c r="E830" s="657" t="str">
        <f>IF(ISBLANK(A830),"",MAXIFS('Codified Game Plan'!$I$3:$I$477,'Codified Game Plan'!$E$3:$E$477,A830))</f>
        <v/>
      </c>
      <c r="F830" s="658" t="str">
        <f t="shared" si="2"/>
        <v>      - </v>
      </c>
      <c r="G830" s="421"/>
      <c r="H830" s="421"/>
      <c r="I830" s="421"/>
      <c r="J830" s="421"/>
      <c r="K830" s="421"/>
      <c r="L830" s="421"/>
      <c r="M830" s="421"/>
      <c r="N830" s="421"/>
      <c r="O830" s="421"/>
      <c r="P830" s="421"/>
      <c r="Q830" s="421"/>
      <c r="R830" s="421"/>
      <c r="S830" s="421"/>
      <c r="T830" s="421"/>
      <c r="U830" s="689"/>
      <c r="V830" s="689"/>
      <c r="W830" s="689"/>
      <c r="X830" s="689"/>
      <c r="Y830" s="689"/>
      <c r="Z830" s="689"/>
      <c r="AA830" s="689"/>
      <c r="AB830" s="689"/>
      <c r="AC830" s="689"/>
      <c r="AD830" s="689"/>
      <c r="AE830" s="689"/>
      <c r="AF830" s="689"/>
      <c r="AG830" s="689"/>
      <c r="AH830" s="689"/>
      <c r="AI830" s="689"/>
      <c r="AJ830" s="689"/>
      <c r="AK830" s="689"/>
      <c r="AL830" s="689"/>
      <c r="AM830" s="689"/>
      <c r="AN830" s="689"/>
      <c r="AO830" s="689"/>
      <c r="AP830" s="689"/>
      <c r="AQ830" s="689"/>
      <c r="AR830" s="689"/>
      <c r="AS830" s="689"/>
      <c r="AT830" s="689"/>
      <c r="AU830" s="689"/>
      <c r="AV830" s="689"/>
      <c r="AW830" s="689"/>
      <c r="AX830" s="689"/>
      <c r="AY830" s="689"/>
      <c r="AZ830" s="689"/>
      <c r="BA830" s="689"/>
      <c r="BB830" s="689"/>
      <c r="BC830" s="689"/>
      <c r="BD830" s="689"/>
      <c r="BE830" s="689"/>
      <c r="BF830" s="689"/>
      <c r="BG830" s="689"/>
      <c r="BH830" s="689"/>
      <c r="BI830" s="689"/>
      <c r="BJ830" s="689"/>
      <c r="BK830" s="689"/>
      <c r="BL830" s="689"/>
      <c r="BM830" s="689"/>
      <c r="BN830" s="689"/>
      <c r="BO830" s="689"/>
      <c r="BP830" s="689"/>
      <c r="BQ830" s="689"/>
      <c r="BR830" s="689"/>
      <c r="BS830" s="689"/>
      <c r="BT830" s="689"/>
      <c r="BU830" s="689"/>
      <c r="BV830" s="689"/>
      <c r="BW830" s="421"/>
    </row>
    <row r="831" ht="15.0" customHeight="1">
      <c r="A831" s="634"/>
      <c r="B831" s="421" t="str">
        <f>IF(ISTEXT(A831),SUMIF('Production Calendar'!$F$3:$F$171,'Garden Layout (to copy)'!$A831,'Production Calendar'!$G$3:$G$171),"")</f>
        <v/>
      </c>
      <c r="C831" s="656" t="str">
        <f t="shared" si="1"/>
        <v/>
      </c>
      <c r="D831" s="657" t="str">
        <f t="array" ref="D831">IF(ISBLANK(A831),"",XLOOKUP($A831,'Codified Game Plan'!$E$3:$E$477,'Codified Game Plan'!$G$3:$G$477,0))</f>
        <v/>
      </c>
      <c r="E831" s="657" t="str">
        <f>IF(ISBLANK(A831),"",MAXIFS('Codified Game Plan'!$I$3:$I$477,'Codified Game Plan'!$E$3:$E$477,A831))</f>
        <v/>
      </c>
      <c r="F831" s="658" t="str">
        <f t="shared" si="2"/>
        <v>      - </v>
      </c>
      <c r="G831" s="421"/>
      <c r="H831" s="421"/>
      <c r="I831" s="421"/>
      <c r="J831" s="421"/>
      <c r="K831" s="421"/>
      <c r="L831" s="421"/>
      <c r="M831" s="421"/>
      <c r="N831" s="421"/>
      <c r="O831" s="421"/>
      <c r="P831" s="421"/>
      <c r="Q831" s="421"/>
      <c r="R831" s="421"/>
      <c r="S831" s="421"/>
      <c r="T831" s="421"/>
      <c r="U831" s="689"/>
      <c r="V831" s="689"/>
      <c r="W831" s="689"/>
      <c r="X831" s="689"/>
      <c r="Y831" s="689"/>
      <c r="Z831" s="689"/>
      <c r="AA831" s="689"/>
      <c r="AB831" s="689"/>
      <c r="AC831" s="689"/>
      <c r="AD831" s="689"/>
      <c r="AE831" s="689"/>
      <c r="AF831" s="689"/>
      <c r="AG831" s="689"/>
      <c r="AH831" s="689"/>
      <c r="AI831" s="689"/>
      <c r="AJ831" s="689"/>
      <c r="AK831" s="689"/>
      <c r="AL831" s="689"/>
      <c r="AM831" s="689"/>
      <c r="AN831" s="689"/>
      <c r="AO831" s="689"/>
      <c r="AP831" s="689"/>
      <c r="AQ831" s="689"/>
      <c r="AR831" s="689"/>
      <c r="AS831" s="689"/>
      <c r="AT831" s="689"/>
      <c r="AU831" s="689"/>
      <c r="AV831" s="689"/>
      <c r="AW831" s="689"/>
      <c r="AX831" s="689"/>
      <c r="AY831" s="689"/>
      <c r="AZ831" s="689"/>
      <c r="BA831" s="689"/>
      <c r="BB831" s="689"/>
      <c r="BC831" s="689"/>
      <c r="BD831" s="689"/>
      <c r="BE831" s="689"/>
      <c r="BF831" s="689"/>
      <c r="BG831" s="689"/>
      <c r="BH831" s="689"/>
      <c r="BI831" s="689"/>
      <c r="BJ831" s="689"/>
      <c r="BK831" s="689"/>
      <c r="BL831" s="689"/>
      <c r="BM831" s="689"/>
      <c r="BN831" s="689"/>
      <c r="BO831" s="689"/>
      <c r="BP831" s="689"/>
      <c r="BQ831" s="689"/>
      <c r="BR831" s="689"/>
      <c r="BS831" s="689"/>
      <c r="BT831" s="689"/>
      <c r="BU831" s="689"/>
      <c r="BV831" s="689"/>
      <c r="BW831" s="421"/>
    </row>
    <row r="832" ht="15.0" customHeight="1">
      <c r="A832" s="634"/>
      <c r="B832" s="421" t="str">
        <f>IF(ISTEXT(A832),SUMIF('Production Calendar'!$F$3:$F$171,'Garden Layout (to copy)'!$A832,'Production Calendar'!$G$3:$G$171),"")</f>
        <v/>
      </c>
      <c r="C832" s="656" t="str">
        <f t="shared" si="1"/>
        <v/>
      </c>
      <c r="D832" s="657" t="str">
        <f t="array" ref="D832">IF(ISBLANK(A832),"",XLOOKUP($A832,'Codified Game Plan'!$E$3:$E$477,'Codified Game Plan'!$G$3:$G$477,0))</f>
        <v/>
      </c>
      <c r="E832" s="657" t="str">
        <f>IF(ISBLANK(A832),"",MAXIFS('Codified Game Plan'!$I$3:$I$477,'Codified Game Plan'!$E$3:$E$477,A832))</f>
        <v/>
      </c>
      <c r="F832" s="658" t="str">
        <f t="shared" si="2"/>
        <v>      - </v>
      </c>
      <c r="G832" s="421"/>
      <c r="H832" s="421"/>
      <c r="I832" s="421"/>
      <c r="J832" s="421"/>
      <c r="K832" s="421"/>
      <c r="L832" s="421"/>
      <c r="M832" s="421"/>
      <c r="N832" s="421"/>
      <c r="O832" s="421"/>
      <c r="P832" s="421"/>
      <c r="Q832" s="421"/>
      <c r="R832" s="421"/>
      <c r="S832" s="421"/>
      <c r="T832" s="421"/>
      <c r="U832" s="689"/>
      <c r="V832" s="689"/>
      <c r="W832" s="689"/>
      <c r="X832" s="689"/>
      <c r="Y832" s="689"/>
      <c r="Z832" s="689"/>
      <c r="AA832" s="689"/>
      <c r="AB832" s="689"/>
      <c r="AC832" s="689"/>
      <c r="AD832" s="689"/>
      <c r="AE832" s="689"/>
      <c r="AF832" s="689"/>
      <c r="AG832" s="689"/>
      <c r="AH832" s="689"/>
      <c r="AI832" s="689"/>
      <c r="AJ832" s="689"/>
      <c r="AK832" s="689"/>
      <c r="AL832" s="689"/>
      <c r="AM832" s="689"/>
      <c r="AN832" s="689"/>
      <c r="AO832" s="689"/>
      <c r="AP832" s="689"/>
      <c r="AQ832" s="689"/>
      <c r="AR832" s="689"/>
      <c r="AS832" s="689"/>
      <c r="AT832" s="689"/>
      <c r="AU832" s="689"/>
      <c r="AV832" s="689"/>
      <c r="AW832" s="689"/>
      <c r="AX832" s="689"/>
      <c r="AY832" s="689"/>
      <c r="AZ832" s="689"/>
      <c r="BA832" s="689"/>
      <c r="BB832" s="689"/>
      <c r="BC832" s="689"/>
      <c r="BD832" s="689"/>
      <c r="BE832" s="689"/>
      <c r="BF832" s="689"/>
      <c r="BG832" s="689"/>
      <c r="BH832" s="689"/>
      <c r="BI832" s="689"/>
      <c r="BJ832" s="689"/>
      <c r="BK832" s="689"/>
      <c r="BL832" s="689"/>
      <c r="BM832" s="689"/>
      <c r="BN832" s="689"/>
      <c r="BO832" s="689"/>
      <c r="BP832" s="689"/>
      <c r="BQ832" s="689"/>
      <c r="BR832" s="689"/>
      <c r="BS832" s="689"/>
      <c r="BT832" s="689"/>
      <c r="BU832" s="689"/>
      <c r="BV832" s="689"/>
      <c r="BW832" s="421"/>
    </row>
    <row r="833" ht="15.0" customHeight="1">
      <c r="A833" s="634"/>
      <c r="B833" s="421" t="str">
        <f>IF(ISTEXT(A833),SUMIF('Production Calendar'!$F$3:$F$171,'Garden Layout (to copy)'!$A833,'Production Calendar'!$G$3:$G$171),"")</f>
        <v/>
      </c>
      <c r="C833" s="656" t="str">
        <f t="shared" si="1"/>
        <v/>
      </c>
      <c r="D833" s="657" t="str">
        <f t="array" ref="D833">IF(ISBLANK(A833),"",XLOOKUP($A833,'Codified Game Plan'!$E$3:$E$477,'Codified Game Plan'!$G$3:$G$477,0))</f>
        <v/>
      </c>
      <c r="E833" s="657" t="str">
        <f>IF(ISBLANK(A833),"",MAXIFS('Codified Game Plan'!$I$3:$I$477,'Codified Game Plan'!$E$3:$E$477,A833))</f>
        <v/>
      </c>
      <c r="F833" s="658" t="str">
        <f t="shared" si="2"/>
        <v>      - </v>
      </c>
      <c r="G833" s="421"/>
      <c r="H833" s="421"/>
      <c r="I833" s="421"/>
      <c r="J833" s="421"/>
      <c r="K833" s="421"/>
      <c r="L833" s="421"/>
      <c r="M833" s="421"/>
      <c r="N833" s="421"/>
      <c r="O833" s="421"/>
      <c r="P833" s="421"/>
      <c r="Q833" s="421"/>
      <c r="R833" s="421"/>
      <c r="S833" s="421"/>
      <c r="T833" s="421"/>
      <c r="U833" s="689"/>
      <c r="V833" s="689"/>
      <c r="W833" s="689"/>
      <c r="X833" s="689"/>
      <c r="Y833" s="689"/>
      <c r="Z833" s="689"/>
      <c r="AA833" s="689"/>
      <c r="AB833" s="689"/>
      <c r="AC833" s="689"/>
      <c r="AD833" s="689"/>
      <c r="AE833" s="689"/>
      <c r="AF833" s="689"/>
      <c r="AG833" s="689"/>
      <c r="AH833" s="689"/>
      <c r="AI833" s="689"/>
      <c r="AJ833" s="689"/>
      <c r="AK833" s="689"/>
      <c r="AL833" s="689"/>
      <c r="AM833" s="689"/>
      <c r="AN833" s="689"/>
      <c r="AO833" s="689"/>
      <c r="AP833" s="689"/>
      <c r="AQ833" s="689"/>
      <c r="AR833" s="689"/>
      <c r="AS833" s="689"/>
      <c r="AT833" s="689"/>
      <c r="AU833" s="689"/>
      <c r="AV833" s="689"/>
      <c r="AW833" s="689"/>
      <c r="AX833" s="689"/>
      <c r="AY833" s="689"/>
      <c r="AZ833" s="689"/>
      <c r="BA833" s="689"/>
      <c r="BB833" s="689"/>
      <c r="BC833" s="689"/>
      <c r="BD833" s="689"/>
      <c r="BE833" s="689"/>
      <c r="BF833" s="689"/>
      <c r="BG833" s="689"/>
      <c r="BH833" s="689"/>
      <c r="BI833" s="689"/>
      <c r="BJ833" s="689"/>
      <c r="BK833" s="689"/>
      <c r="BL833" s="689"/>
      <c r="BM833" s="689"/>
      <c r="BN833" s="689"/>
      <c r="BO833" s="689"/>
      <c r="BP833" s="689"/>
      <c r="BQ833" s="689"/>
      <c r="BR833" s="689"/>
      <c r="BS833" s="689"/>
      <c r="BT833" s="689"/>
      <c r="BU833" s="689"/>
      <c r="BV833" s="689"/>
      <c r="BW833" s="421"/>
    </row>
    <row r="834" ht="15.0" customHeight="1">
      <c r="A834" s="634"/>
      <c r="B834" s="421" t="str">
        <f>IF(ISTEXT(A834),SUMIF('Production Calendar'!$F$3:$F$171,'Garden Layout (to copy)'!$A834,'Production Calendar'!$G$3:$G$171),"")</f>
        <v/>
      </c>
      <c r="C834" s="656" t="str">
        <f t="shared" si="1"/>
        <v/>
      </c>
      <c r="D834" s="657" t="str">
        <f t="array" ref="D834">IF(ISBLANK(A834),"",XLOOKUP($A834,'Codified Game Plan'!$E$3:$E$477,'Codified Game Plan'!$G$3:$G$477,0))</f>
        <v/>
      </c>
      <c r="E834" s="657" t="str">
        <f>IF(ISBLANK(A834),"",MAXIFS('Codified Game Plan'!$I$3:$I$477,'Codified Game Plan'!$E$3:$E$477,A834))</f>
        <v/>
      </c>
      <c r="F834" s="658" t="str">
        <f t="shared" si="2"/>
        <v>      - </v>
      </c>
      <c r="G834" s="421"/>
      <c r="H834" s="421"/>
      <c r="I834" s="421"/>
      <c r="J834" s="421"/>
      <c r="K834" s="421"/>
      <c r="L834" s="421"/>
      <c r="M834" s="421"/>
      <c r="N834" s="421"/>
      <c r="O834" s="421"/>
      <c r="P834" s="421"/>
      <c r="Q834" s="421"/>
      <c r="R834" s="421"/>
      <c r="S834" s="421"/>
      <c r="T834" s="421"/>
      <c r="U834" s="689"/>
      <c r="V834" s="689"/>
      <c r="W834" s="689"/>
      <c r="X834" s="689"/>
      <c r="Y834" s="689"/>
      <c r="Z834" s="689"/>
      <c r="AA834" s="689"/>
      <c r="AB834" s="689"/>
      <c r="AC834" s="689"/>
      <c r="AD834" s="689"/>
      <c r="AE834" s="689"/>
      <c r="AF834" s="689"/>
      <c r="AG834" s="689"/>
      <c r="AH834" s="689"/>
      <c r="AI834" s="689"/>
      <c r="AJ834" s="689"/>
      <c r="AK834" s="689"/>
      <c r="AL834" s="689"/>
      <c r="AM834" s="689"/>
      <c r="AN834" s="689"/>
      <c r="AO834" s="689"/>
      <c r="AP834" s="689"/>
      <c r="AQ834" s="689"/>
      <c r="AR834" s="689"/>
      <c r="AS834" s="689"/>
      <c r="AT834" s="689"/>
      <c r="AU834" s="689"/>
      <c r="AV834" s="689"/>
      <c r="AW834" s="689"/>
      <c r="AX834" s="689"/>
      <c r="AY834" s="689"/>
      <c r="AZ834" s="689"/>
      <c r="BA834" s="689"/>
      <c r="BB834" s="689"/>
      <c r="BC834" s="689"/>
      <c r="BD834" s="689"/>
      <c r="BE834" s="689"/>
      <c r="BF834" s="689"/>
      <c r="BG834" s="689"/>
      <c r="BH834" s="689"/>
      <c r="BI834" s="689"/>
      <c r="BJ834" s="689"/>
      <c r="BK834" s="689"/>
      <c r="BL834" s="689"/>
      <c r="BM834" s="689"/>
      <c r="BN834" s="689"/>
      <c r="BO834" s="689"/>
      <c r="BP834" s="689"/>
      <c r="BQ834" s="689"/>
      <c r="BR834" s="689"/>
      <c r="BS834" s="689"/>
      <c r="BT834" s="689"/>
      <c r="BU834" s="689"/>
      <c r="BV834" s="689"/>
      <c r="BW834" s="421"/>
    </row>
    <row r="835" ht="15.0" customHeight="1">
      <c r="A835" s="634"/>
      <c r="B835" s="421" t="str">
        <f>IF(ISTEXT(A835),SUMIF('Production Calendar'!$F$3:$F$171,'Garden Layout (to copy)'!$A835,'Production Calendar'!$G$3:$G$171),"")</f>
        <v/>
      </c>
      <c r="C835" s="656" t="str">
        <f t="shared" si="1"/>
        <v/>
      </c>
      <c r="D835" s="657" t="str">
        <f t="array" ref="D835">IF(ISBLANK(A835),"",XLOOKUP($A835,'Codified Game Plan'!$E$3:$E$477,'Codified Game Plan'!$G$3:$G$477,0))</f>
        <v/>
      </c>
      <c r="E835" s="657" t="str">
        <f>IF(ISBLANK(A835),"",MAXIFS('Codified Game Plan'!$I$3:$I$477,'Codified Game Plan'!$E$3:$E$477,A835))</f>
        <v/>
      </c>
      <c r="F835" s="658" t="str">
        <f t="shared" si="2"/>
        <v>      - </v>
      </c>
      <c r="G835" s="421"/>
      <c r="H835" s="421"/>
      <c r="I835" s="421"/>
      <c r="J835" s="421"/>
      <c r="K835" s="421"/>
      <c r="L835" s="421"/>
      <c r="M835" s="421"/>
      <c r="N835" s="421"/>
      <c r="O835" s="421"/>
      <c r="P835" s="421"/>
      <c r="Q835" s="421"/>
      <c r="R835" s="421"/>
      <c r="S835" s="421"/>
      <c r="T835" s="421"/>
      <c r="U835" s="689"/>
      <c r="V835" s="689"/>
      <c r="W835" s="689"/>
      <c r="X835" s="689"/>
      <c r="Y835" s="689"/>
      <c r="Z835" s="689"/>
      <c r="AA835" s="689"/>
      <c r="AB835" s="689"/>
      <c r="AC835" s="689"/>
      <c r="AD835" s="689"/>
      <c r="AE835" s="689"/>
      <c r="AF835" s="689"/>
      <c r="AG835" s="689"/>
      <c r="AH835" s="689"/>
      <c r="AI835" s="689"/>
      <c r="AJ835" s="689"/>
      <c r="AK835" s="689"/>
      <c r="AL835" s="689"/>
      <c r="AM835" s="689"/>
      <c r="AN835" s="689"/>
      <c r="AO835" s="689"/>
      <c r="AP835" s="689"/>
      <c r="AQ835" s="689"/>
      <c r="AR835" s="689"/>
      <c r="AS835" s="689"/>
      <c r="AT835" s="689"/>
      <c r="AU835" s="689"/>
      <c r="AV835" s="689"/>
      <c r="AW835" s="689"/>
      <c r="AX835" s="689"/>
      <c r="AY835" s="689"/>
      <c r="AZ835" s="689"/>
      <c r="BA835" s="689"/>
      <c r="BB835" s="689"/>
      <c r="BC835" s="689"/>
      <c r="BD835" s="689"/>
      <c r="BE835" s="689"/>
      <c r="BF835" s="689"/>
      <c r="BG835" s="689"/>
      <c r="BH835" s="689"/>
      <c r="BI835" s="689"/>
      <c r="BJ835" s="689"/>
      <c r="BK835" s="689"/>
      <c r="BL835" s="689"/>
      <c r="BM835" s="689"/>
      <c r="BN835" s="689"/>
      <c r="BO835" s="689"/>
      <c r="BP835" s="689"/>
      <c r="BQ835" s="689"/>
      <c r="BR835" s="689"/>
      <c r="BS835" s="689"/>
      <c r="BT835" s="689"/>
      <c r="BU835" s="689"/>
      <c r="BV835" s="689"/>
      <c r="BW835" s="421"/>
    </row>
    <row r="836" ht="15.0" customHeight="1">
      <c r="A836" s="634"/>
      <c r="B836" s="421" t="str">
        <f>IF(ISTEXT(A836),SUMIF('Production Calendar'!$F$3:$F$171,'Garden Layout (to copy)'!$A836,'Production Calendar'!$G$3:$G$171),"")</f>
        <v/>
      </c>
      <c r="C836" s="656" t="str">
        <f t="shared" si="1"/>
        <v/>
      </c>
      <c r="D836" s="657" t="str">
        <f t="array" ref="D836">IF(ISBLANK(A836),"",XLOOKUP($A836,'Codified Game Plan'!$E$3:$E$477,'Codified Game Plan'!$G$3:$G$477,0))</f>
        <v/>
      </c>
      <c r="E836" s="657" t="str">
        <f>IF(ISBLANK(A836),"",MAXIFS('Codified Game Plan'!$I$3:$I$477,'Codified Game Plan'!$E$3:$E$477,A836))</f>
        <v/>
      </c>
      <c r="F836" s="658" t="str">
        <f t="shared" si="2"/>
        <v>      - </v>
      </c>
      <c r="G836" s="421"/>
      <c r="H836" s="421"/>
      <c r="I836" s="421"/>
      <c r="J836" s="421"/>
      <c r="K836" s="421"/>
      <c r="L836" s="421"/>
      <c r="M836" s="421"/>
      <c r="N836" s="421"/>
      <c r="O836" s="421"/>
      <c r="P836" s="421"/>
      <c r="Q836" s="421"/>
      <c r="R836" s="421"/>
      <c r="S836" s="421"/>
      <c r="T836" s="421"/>
      <c r="U836" s="689"/>
      <c r="V836" s="689"/>
      <c r="W836" s="689"/>
      <c r="X836" s="689"/>
      <c r="Y836" s="689"/>
      <c r="Z836" s="689"/>
      <c r="AA836" s="689"/>
      <c r="AB836" s="689"/>
      <c r="AC836" s="689"/>
      <c r="AD836" s="689"/>
      <c r="AE836" s="689"/>
      <c r="AF836" s="689"/>
      <c r="AG836" s="689"/>
      <c r="AH836" s="689"/>
      <c r="AI836" s="689"/>
      <c r="AJ836" s="689"/>
      <c r="AK836" s="689"/>
      <c r="AL836" s="689"/>
      <c r="AM836" s="689"/>
      <c r="AN836" s="689"/>
      <c r="AO836" s="689"/>
      <c r="AP836" s="689"/>
      <c r="AQ836" s="689"/>
      <c r="AR836" s="689"/>
      <c r="AS836" s="689"/>
      <c r="AT836" s="689"/>
      <c r="AU836" s="689"/>
      <c r="AV836" s="689"/>
      <c r="AW836" s="689"/>
      <c r="AX836" s="689"/>
      <c r="AY836" s="689"/>
      <c r="AZ836" s="689"/>
      <c r="BA836" s="689"/>
      <c r="BB836" s="689"/>
      <c r="BC836" s="689"/>
      <c r="BD836" s="689"/>
      <c r="BE836" s="689"/>
      <c r="BF836" s="689"/>
      <c r="BG836" s="689"/>
      <c r="BH836" s="689"/>
      <c r="BI836" s="689"/>
      <c r="BJ836" s="689"/>
      <c r="BK836" s="689"/>
      <c r="BL836" s="689"/>
      <c r="BM836" s="689"/>
      <c r="BN836" s="689"/>
      <c r="BO836" s="689"/>
      <c r="BP836" s="689"/>
      <c r="BQ836" s="689"/>
      <c r="BR836" s="689"/>
      <c r="BS836" s="689"/>
      <c r="BT836" s="689"/>
      <c r="BU836" s="689"/>
      <c r="BV836" s="689"/>
      <c r="BW836" s="421"/>
    </row>
    <row r="837" ht="15.0" customHeight="1">
      <c r="A837" s="634"/>
      <c r="B837" s="421" t="str">
        <f>IF(ISTEXT(A837),SUMIF('Production Calendar'!$F$3:$F$171,'Garden Layout (to copy)'!$A837,'Production Calendar'!$G$3:$G$171),"")</f>
        <v/>
      </c>
      <c r="C837" s="656" t="str">
        <f t="shared" si="1"/>
        <v/>
      </c>
      <c r="D837" s="657" t="str">
        <f t="array" ref="D837">IF(ISBLANK(A837),"",XLOOKUP($A837,'Codified Game Plan'!$E$3:$E$477,'Codified Game Plan'!$G$3:$G$477,0))</f>
        <v/>
      </c>
      <c r="E837" s="657" t="str">
        <f>IF(ISBLANK(A837),"",MAXIFS('Codified Game Plan'!$I$3:$I$477,'Codified Game Plan'!$E$3:$E$477,A837))</f>
        <v/>
      </c>
      <c r="F837" s="658" t="str">
        <f t="shared" si="2"/>
        <v>      - </v>
      </c>
      <c r="G837" s="421"/>
      <c r="H837" s="421"/>
      <c r="I837" s="421"/>
      <c r="J837" s="421"/>
      <c r="K837" s="421"/>
      <c r="L837" s="421"/>
      <c r="M837" s="421"/>
      <c r="N837" s="421"/>
      <c r="O837" s="421"/>
      <c r="P837" s="421"/>
      <c r="Q837" s="421"/>
      <c r="R837" s="421"/>
      <c r="S837" s="421"/>
      <c r="T837" s="421"/>
      <c r="U837" s="689"/>
      <c r="V837" s="689"/>
      <c r="W837" s="689"/>
      <c r="X837" s="689"/>
      <c r="Y837" s="689"/>
      <c r="Z837" s="689"/>
      <c r="AA837" s="689"/>
      <c r="AB837" s="689"/>
      <c r="AC837" s="689"/>
      <c r="AD837" s="689"/>
      <c r="AE837" s="689"/>
      <c r="AF837" s="689"/>
      <c r="AG837" s="689"/>
      <c r="AH837" s="689"/>
      <c r="AI837" s="689"/>
      <c r="AJ837" s="689"/>
      <c r="AK837" s="689"/>
      <c r="AL837" s="689"/>
      <c r="AM837" s="689"/>
      <c r="AN837" s="689"/>
      <c r="AO837" s="689"/>
      <c r="AP837" s="689"/>
      <c r="AQ837" s="689"/>
      <c r="AR837" s="689"/>
      <c r="AS837" s="689"/>
      <c r="AT837" s="689"/>
      <c r="AU837" s="689"/>
      <c r="AV837" s="689"/>
      <c r="AW837" s="689"/>
      <c r="AX837" s="689"/>
      <c r="AY837" s="689"/>
      <c r="AZ837" s="689"/>
      <c r="BA837" s="689"/>
      <c r="BB837" s="689"/>
      <c r="BC837" s="689"/>
      <c r="BD837" s="689"/>
      <c r="BE837" s="689"/>
      <c r="BF837" s="689"/>
      <c r="BG837" s="689"/>
      <c r="BH837" s="689"/>
      <c r="BI837" s="689"/>
      <c r="BJ837" s="689"/>
      <c r="BK837" s="689"/>
      <c r="BL837" s="689"/>
      <c r="BM837" s="689"/>
      <c r="BN837" s="689"/>
      <c r="BO837" s="689"/>
      <c r="BP837" s="689"/>
      <c r="BQ837" s="689"/>
      <c r="BR837" s="689"/>
      <c r="BS837" s="689"/>
      <c r="BT837" s="689"/>
      <c r="BU837" s="689"/>
      <c r="BV837" s="689"/>
      <c r="BW837" s="421"/>
    </row>
    <row r="838" ht="15.0" customHeight="1">
      <c r="A838" s="634"/>
      <c r="B838" s="421" t="str">
        <f>IF(ISTEXT(A838),SUMIF('Production Calendar'!$F$3:$F$171,'Garden Layout (to copy)'!$A838,'Production Calendar'!$G$3:$G$171),"")</f>
        <v/>
      </c>
      <c r="C838" s="656" t="str">
        <f t="shared" si="1"/>
        <v/>
      </c>
      <c r="D838" s="657" t="str">
        <f t="array" ref="D838">IF(ISBLANK(A838),"",XLOOKUP($A838,'Codified Game Plan'!$E$3:$E$477,'Codified Game Plan'!$G$3:$G$477,0))</f>
        <v/>
      </c>
      <c r="E838" s="657" t="str">
        <f>IF(ISBLANK(A838),"",MAXIFS('Codified Game Plan'!$I$3:$I$477,'Codified Game Plan'!$E$3:$E$477,A838))</f>
        <v/>
      </c>
      <c r="F838" s="658" t="str">
        <f t="shared" si="2"/>
        <v>      - </v>
      </c>
      <c r="G838" s="421"/>
      <c r="H838" s="421"/>
      <c r="I838" s="421"/>
      <c r="J838" s="421"/>
      <c r="K838" s="421"/>
      <c r="L838" s="421"/>
      <c r="M838" s="421"/>
      <c r="N838" s="421"/>
      <c r="O838" s="421"/>
      <c r="P838" s="421"/>
      <c r="Q838" s="421"/>
      <c r="R838" s="421"/>
      <c r="S838" s="421"/>
      <c r="T838" s="421"/>
      <c r="U838" s="689"/>
      <c r="V838" s="689"/>
      <c r="W838" s="689"/>
      <c r="X838" s="689"/>
      <c r="Y838" s="689"/>
      <c r="Z838" s="689"/>
      <c r="AA838" s="689"/>
      <c r="AB838" s="689"/>
      <c r="AC838" s="689"/>
      <c r="AD838" s="689"/>
      <c r="AE838" s="689"/>
      <c r="AF838" s="689"/>
      <c r="AG838" s="689"/>
      <c r="AH838" s="689"/>
      <c r="AI838" s="689"/>
      <c r="AJ838" s="689"/>
      <c r="AK838" s="689"/>
      <c r="AL838" s="689"/>
      <c r="AM838" s="689"/>
      <c r="AN838" s="689"/>
      <c r="AO838" s="689"/>
      <c r="AP838" s="689"/>
      <c r="AQ838" s="689"/>
      <c r="AR838" s="689"/>
      <c r="AS838" s="689"/>
      <c r="AT838" s="689"/>
      <c r="AU838" s="689"/>
      <c r="AV838" s="689"/>
      <c r="AW838" s="689"/>
      <c r="AX838" s="689"/>
      <c r="AY838" s="689"/>
      <c r="AZ838" s="689"/>
      <c r="BA838" s="689"/>
      <c r="BB838" s="689"/>
      <c r="BC838" s="689"/>
      <c r="BD838" s="689"/>
      <c r="BE838" s="689"/>
      <c r="BF838" s="689"/>
      <c r="BG838" s="689"/>
      <c r="BH838" s="689"/>
      <c r="BI838" s="689"/>
      <c r="BJ838" s="689"/>
      <c r="BK838" s="689"/>
      <c r="BL838" s="689"/>
      <c r="BM838" s="689"/>
      <c r="BN838" s="689"/>
      <c r="BO838" s="689"/>
      <c r="BP838" s="689"/>
      <c r="BQ838" s="689"/>
      <c r="BR838" s="689"/>
      <c r="BS838" s="689"/>
      <c r="BT838" s="689"/>
      <c r="BU838" s="689"/>
      <c r="BV838" s="689"/>
      <c r="BW838" s="421"/>
    </row>
    <row r="839" ht="15.0" customHeight="1">
      <c r="A839" s="634"/>
      <c r="B839" s="421" t="str">
        <f>IF(ISTEXT(A839),SUMIF('Production Calendar'!$F$3:$F$171,'Garden Layout (to copy)'!$A839,'Production Calendar'!$G$3:$G$171),"")</f>
        <v/>
      </c>
      <c r="C839" s="656" t="str">
        <f t="shared" si="1"/>
        <v/>
      </c>
      <c r="D839" s="657" t="str">
        <f t="array" ref="D839">IF(ISBLANK(A839),"",XLOOKUP($A839,'Codified Game Plan'!$E$3:$E$477,'Codified Game Plan'!$G$3:$G$477,0))</f>
        <v/>
      </c>
      <c r="E839" s="657" t="str">
        <f>IF(ISBLANK(A839),"",MAXIFS('Codified Game Plan'!$I$3:$I$477,'Codified Game Plan'!$E$3:$E$477,A839))</f>
        <v/>
      </c>
      <c r="F839" s="658" t="str">
        <f t="shared" si="2"/>
        <v>      - </v>
      </c>
      <c r="G839" s="421"/>
      <c r="H839" s="421"/>
      <c r="I839" s="421"/>
      <c r="J839" s="421"/>
      <c r="K839" s="421"/>
      <c r="L839" s="421"/>
      <c r="M839" s="421"/>
      <c r="N839" s="421"/>
      <c r="O839" s="421"/>
      <c r="P839" s="421"/>
      <c r="Q839" s="421"/>
      <c r="R839" s="421"/>
      <c r="S839" s="421"/>
      <c r="T839" s="421"/>
      <c r="U839" s="689"/>
      <c r="V839" s="689"/>
      <c r="W839" s="689"/>
      <c r="X839" s="689"/>
      <c r="Y839" s="689"/>
      <c r="Z839" s="689"/>
      <c r="AA839" s="689"/>
      <c r="AB839" s="689"/>
      <c r="AC839" s="689"/>
      <c r="AD839" s="689"/>
      <c r="AE839" s="689"/>
      <c r="AF839" s="689"/>
      <c r="AG839" s="689"/>
      <c r="AH839" s="689"/>
      <c r="AI839" s="689"/>
      <c r="AJ839" s="689"/>
      <c r="AK839" s="689"/>
      <c r="AL839" s="689"/>
      <c r="AM839" s="689"/>
      <c r="AN839" s="689"/>
      <c r="AO839" s="689"/>
      <c r="AP839" s="689"/>
      <c r="AQ839" s="689"/>
      <c r="AR839" s="689"/>
      <c r="AS839" s="689"/>
      <c r="AT839" s="689"/>
      <c r="AU839" s="689"/>
      <c r="AV839" s="689"/>
      <c r="AW839" s="689"/>
      <c r="AX839" s="689"/>
      <c r="AY839" s="689"/>
      <c r="AZ839" s="689"/>
      <c r="BA839" s="689"/>
      <c r="BB839" s="689"/>
      <c r="BC839" s="689"/>
      <c r="BD839" s="689"/>
      <c r="BE839" s="689"/>
      <c r="BF839" s="689"/>
      <c r="BG839" s="689"/>
      <c r="BH839" s="689"/>
      <c r="BI839" s="689"/>
      <c r="BJ839" s="689"/>
      <c r="BK839" s="689"/>
      <c r="BL839" s="689"/>
      <c r="BM839" s="689"/>
      <c r="BN839" s="689"/>
      <c r="BO839" s="689"/>
      <c r="BP839" s="689"/>
      <c r="BQ839" s="689"/>
      <c r="BR839" s="689"/>
      <c r="BS839" s="689"/>
      <c r="BT839" s="689"/>
      <c r="BU839" s="689"/>
      <c r="BV839" s="689"/>
      <c r="BW839" s="421"/>
    </row>
    <row r="840" ht="15.0" customHeight="1">
      <c r="A840" s="634"/>
      <c r="B840" s="421" t="str">
        <f>IF(ISTEXT(A840),SUMIF('Production Calendar'!$F$3:$F$171,'Garden Layout (to copy)'!$A840,'Production Calendar'!$G$3:$G$171),"")</f>
        <v/>
      </c>
      <c r="C840" s="656" t="str">
        <f t="shared" si="1"/>
        <v/>
      </c>
      <c r="D840" s="657" t="str">
        <f t="array" ref="D840">IF(ISBLANK(A840),"",XLOOKUP($A840,'Codified Game Plan'!$E$3:$E$477,'Codified Game Plan'!$G$3:$G$477,0))</f>
        <v/>
      </c>
      <c r="E840" s="657" t="str">
        <f>IF(ISBLANK(A840),"",MAXIFS('Codified Game Plan'!$I$3:$I$477,'Codified Game Plan'!$E$3:$E$477,A840))</f>
        <v/>
      </c>
      <c r="F840" s="658" t="str">
        <f t="shared" si="2"/>
        <v>      - </v>
      </c>
      <c r="G840" s="421"/>
      <c r="H840" s="421"/>
      <c r="I840" s="421"/>
      <c r="J840" s="421"/>
      <c r="K840" s="421"/>
      <c r="L840" s="421"/>
      <c r="M840" s="421"/>
      <c r="N840" s="421"/>
      <c r="O840" s="421"/>
      <c r="P840" s="421"/>
      <c r="Q840" s="421"/>
      <c r="R840" s="421"/>
      <c r="S840" s="421"/>
      <c r="T840" s="421"/>
      <c r="U840" s="689"/>
      <c r="V840" s="689"/>
      <c r="W840" s="689"/>
      <c r="X840" s="689"/>
      <c r="Y840" s="689"/>
      <c r="Z840" s="689"/>
      <c r="AA840" s="689"/>
      <c r="AB840" s="689"/>
      <c r="AC840" s="689"/>
      <c r="AD840" s="689"/>
      <c r="AE840" s="689"/>
      <c r="AF840" s="689"/>
      <c r="AG840" s="689"/>
      <c r="AH840" s="689"/>
      <c r="AI840" s="689"/>
      <c r="AJ840" s="689"/>
      <c r="AK840" s="689"/>
      <c r="AL840" s="689"/>
      <c r="AM840" s="689"/>
      <c r="AN840" s="689"/>
      <c r="AO840" s="689"/>
      <c r="AP840" s="689"/>
      <c r="AQ840" s="689"/>
      <c r="AR840" s="689"/>
      <c r="AS840" s="689"/>
      <c r="AT840" s="689"/>
      <c r="AU840" s="689"/>
      <c r="AV840" s="689"/>
      <c r="AW840" s="689"/>
      <c r="AX840" s="689"/>
      <c r="AY840" s="689"/>
      <c r="AZ840" s="689"/>
      <c r="BA840" s="689"/>
      <c r="BB840" s="689"/>
      <c r="BC840" s="689"/>
      <c r="BD840" s="689"/>
      <c r="BE840" s="689"/>
      <c r="BF840" s="689"/>
      <c r="BG840" s="689"/>
      <c r="BH840" s="689"/>
      <c r="BI840" s="689"/>
      <c r="BJ840" s="689"/>
      <c r="BK840" s="689"/>
      <c r="BL840" s="689"/>
      <c r="BM840" s="689"/>
      <c r="BN840" s="689"/>
      <c r="BO840" s="689"/>
      <c r="BP840" s="689"/>
      <c r="BQ840" s="689"/>
      <c r="BR840" s="689"/>
      <c r="BS840" s="689"/>
      <c r="BT840" s="689"/>
      <c r="BU840" s="689"/>
      <c r="BV840" s="689"/>
      <c r="BW840" s="421"/>
    </row>
    <row r="841" ht="15.0" customHeight="1">
      <c r="A841" s="634"/>
      <c r="B841" s="421" t="str">
        <f>IF(ISTEXT(A841),SUMIF('Production Calendar'!$F$3:$F$171,'Garden Layout (to copy)'!$A841,'Production Calendar'!$G$3:$G$171),"")</f>
        <v/>
      </c>
      <c r="C841" s="656" t="str">
        <f t="shared" si="1"/>
        <v/>
      </c>
      <c r="D841" s="657" t="str">
        <f t="array" ref="D841">IF(ISBLANK(A841),"",XLOOKUP($A841,'Codified Game Plan'!$E$3:$E$477,'Codified Game Plan'!$G$3:$G$477,0))</f>
        <v/>
      </c>
      <c r="E841" s="657" t="str">
        <f>IF(ISBLANK(A841),"",MAXIFS('Codified Game Plan'!$I$3:$I$477,'Codified Game Plan'!$E$3:$E$477,A841))</f>
        <v/>
      </c>
      <c r="F841" s="658" t="str">
        <f t="shared" si="2"/>
        <v>      - </v>
      </c>
      <c r="G841" s="421"/>
      <c r="H841" s="421"/>
      <c r="I841" s="421"/>
      <c r="J841" s="421"/>
      <c r="K841" s="421"/>
      <c r="L841" s="421"/>
      <c r="M841" s="421"/>
      <c r="N841" s="421"/>
      <c r="O841" s="421"/>
      <c r="P841" s="421"/>
      <c r="Q841" s="421"/>
      <c r="R841" s="421"/>
      <c r="S841" s="421"/>
      <c r="T841" s="421"/>
      <c r="U841" s="689"/>
      <c r="V841" s="689"/>
      <c r="W841" s="689"/>
      <c r="X841" s="689"/>
      <c r="Y841" s="689"/>
      <c r="Z841" s="689"/>
      <c r="AA841" s="689"/>
      <c r="AB841" s="689"/>
      <c r="AC841" s="689"/>
      <c r="AD841" s="689"/>
      <c r="AE841" s="689"/>
      <c r="AF841" s="689"/>
      <c r="AG841" s="689"/>
      <c r="AH841" s="689"/>
      <c r="AI841" s="689"/>
      <c r="AJ841" s="689"/>
      <c r="AK841" s="689"/>
      <c r="AL841" s="689"/>
      <c r="AM841" s="689"/>
      <c r="AN841" s="689"/>
      <c r="AO841" s="689"/>
      <c r="AP841" s="689"/>
      <c r="AQ841" s="689"/>
      <c r="AR841" s="689"/>
      <c r="AS841" s="689"/>
      <c r="AT841" s="689"/>
      <c r="AU841" s="689"/>
      <c r="AV841" s="689"/>
      <c r="AW841" s="689"/>
      <c r="AX841" s="689"/>
      <c r="AY841" s="689"/>
      <c r="AZ841" s="689"/>
      <c r="BA841" s="689"/>
      <c r="BB841" s="689"/>
      <c r="BC841" s="689"/>
      <c r="BD841" s="689"/>
      <c r="BE841" s="689"/>
      <c r="BF841" s="689"/>
      <c r="BG841" s="689"/>
      <c r="BH841" s="689"/>
      <c r="BI841" s="689"/>
      <c r="BJ841" s="689"/>
      <c r="BK841" s="689"/>
      <c r="BL841" s="689"/>
      <c r="BM841" s="689"/>
      <c r="BN841" s="689"/>
      <c r="BO841" s="689"/>
      <c r="BP841" s="689"/>
      <c r="BQ841" s="689"/>
      <c r="BR841" s="689"/>
      <c r="BS841" s="689"/>
      <c r="BT841" s="689"/>
      <c r="BU841" s="689"/>
      <c r="BV841" s="689"/>
      <c r="BW841" s="421"/>
    </row>
    <row r="842" ht="15.0" customHeight="1">
      <c r="A842" s="634"/>
      <c r="B842" s="421" t="str">
        <f>IF(ISTEXT(A842),SUMIF('Production Calendar'!$F$3:$F$171,'Garden Layout (to copy)'!$A842,'Production Calendar'!$G$3:$G$171),"")</f>
        <v/>
      </c>
      <c r="C842" s="656" t="str">
        <f t="shared" si="1"/>
        <v/>
      </c>
      <c r="D842" s="657" t="str">
        <f t="array" ref="D842">IF(ISBLANK(A842),"",XLOOKUP($A842,'Codified Game Plan'!$E$3:$E$477,'Codified Game Plan'!$G$3:$G$477,0))</f>
        <v/>
      </c>
      <c r="E842" s="657" t="str">
        <f>IF(ISBLANK(A842),"",MAXIFS('Codified Game Plan'!$I$3:$I$477,'Codified Game Plan'!$E$3:$E$477,A842))</f>
        <v/>
      </c>
      <c r="F842" s="658" t="str">
        <f t="shared" si="2"/>
        <v>      - </v>
      </c>
      <c r="G842" s="421"/>
      <c r="H842" s="421"/>
      <c r="I842" s="421"/>
      <c r="J842" s="421"/>
      <c r="K842" s="421"/>
      <c r="L842" s="421"/>
      <c r="M842" s="421"/>
      <c r="N842" s="421"/>
      <c r="O842" s="421"/>
      <c r="P842" s="421"/>
      <c r="Q842" s="421"/>
      <c r="R842" s="421"/>
      <c r="S842" s="421"/>
      <c r="T842" s="421"/>
      <c r="U842" s="689"/>
      <c r="V842" s="689"/>
      <c r="W842" s="689"/>
      <c r="X842" s="689"/>
      <c r="Y842" s="689"/>
      <c r="Z842" s="689"/>
      <c r="AA842" s="689"/>
      <c r="AB842" s="689"/>
      <c r="AC842" s="689"/>
      <c r="AD842" s="689"/>
      <c r="AE842" s="689"/>
      <c r="AF842" s="689"/>
      <c r="AG842" s="689"/>
      <c r="AH842" s="689"/>
      <c r="AI842" s="689"/>
      <c r="AJ842" s="689"/>
      <c r="AK842" s="689"/>
      <c r="AL842" s="689"/>
      <c r="AM842" s="689"/>
      <c r="AN842" s="689"/>
      <c r="AO842" s="689"/>
      <c r="AP842" s="689"/>
      <c r="AQ842" s="689"/>
      <c r="AR842" s="689"/>
      <c r="AS842" s="689"/>
      <c r="AT842" s="689"/>
      <c r="AU842" s="689"/>
      <c r="AV842" s="689"/>
      <c r="AW842" s="689"/>
      <c r="AX842" s="689"/>
      <c r="AY842" s="689"/>
      <c r="AZ842" s="689"/>
      <c r="BA842" s="689"/>
      <c r="BB842" s="689"/>
      <c r="BC842" s="689"/>
      <c r="BD842" s="689"/>
      <c r="BE842" s="689"/>
      <c r="BF842" s="689"/>
      <c r="BG842" s="689"/>
      <c r="BH842" s="689"/>
      <c r="BI842" s="689"/>
      <c r="BJ842" s="689"/>
      <c r="BK842" s="689"/>
      <c r="BL842" s="689"/>
      <c r="BM842" s="689"/>
      <c r="BN842" s="689"/>
      <c r="BO842" s="689"/>
      <c r="BP842" s="689"/>
      <c r="BQ842" s="689"/>
      <c r="BR842" s="689"/>
      <c r="BS842" s="689"/>
      <c r="BT842" s="689"/>
      <c r="BU842" s="689"/>
      <c r="BV842" s="689"/>
      <c r="BW842" s="421"/>
    </row>
    <row r="843" ht="15.0" customHeight="1">
      <c r="A843" s="634"/>
      <c r="B843" s="421" t="str">
        <f>IF(ISTEXT(A843),SUMIF('Production Calendar'!$F$3:$F$171,'Garden Layout (to copy)'!$A843,'Production Calendar'!$G$3:$G$171),"")</f>
        <v/>
      </c>
      <c r="C843" s="656" t="str">
        <f t="shared" si="1"/>
        <v/>
      </c>
      <c r="D843" s="657" t="str">
        <f t="array" ref="D843">IF(ISBLANK(A843),"",XLOOKUP($A843,'Codified Game Plan'!$E$3:$E$477,'Codified Game Plan'!$G$3:$G$477,0))</f>
        <v/>
      </c>
      <c r="E843" s="657" t="str">
        <f>IF(ISBLANK(A843),"",MAXIFS('Codified Game Plan'!$I$3:$I$477,'Codified Game Plan'!$E$3:$E$477,A843))</f>
        <v/>
      </c>
      <c r="F843" s="658" t="str">
        <f t="shared" si="2"/>
        <v>      - </v>
      </c>
      <c r="G843" s="421"/>
      <c r="H843" s="421"/>
      <c r="I843" s="421"/>
      <c r="J843" s="421"/>
      <c r="K843" s="421"/>
      <c r="L843" s="421"/>
      <c r="M843" s="421"/>
      <c r="N843" s="421"/>
      <c r="O843" s="421"/>
      <c r="P843" s="421"/>
      <c r="Q843" s="421"/>
      <c r="R843" s="421"/>
      <c r="S843" s="421"/>
      <c r="T843" s="421"/>
      <c r="U843" s="689"/>
      <c r="V843" s="689"/>
      <c r="W843" s="689"/>
      <c r="X843" s="689"/>
      <c r="Y843" s="689"/>
      <c r="Z843" s="689"/>
      <c r="AA843" s="689"/>
      <c r="AB843" s="689"/>
      <c r="AC843" s="689"/>
      <c r="AD843" s="689"/>
      <c r="AE843" s="689"/>
      <c r="AF843" s="689"/>
      <c r="AG843" s="689"/>
      <c r="AH843" s="689"/>
      <c r="AI843" s="689"/>
      <c r="AJ843" s="689"/>
      <c r="AK843" s="689"/>
      <c r="AL843" s="689"/>
      <c r="AM843" s="689"/>
      <c r="AN843" s="689"/>
      <c r="AO843" s="689"/>
      <c r="AP843" s="689"/>
      <c r="AQ843" s="689"/>
      <c r="AR843" s="689"/>
      <c r="AS843" s="689"/>
      <c r="AT843" s="689"/>
      <c r="AU843" s="689"/>
      <c r="AV843" s="689"/>
      <c r="AW843" s="689"/>
      <c r="AX843" s="689"/>
      <c r="AY843" s="689"/>
      <c r="AZ843" s="689"/>
      <c r="BA843" s="689"/>
      <c r="BB843" s="689"/>
      <c r="BC843" s="689"/>
      <c r="BD843" s="689"/>
      <c r="BE843" s="689"/>
      <c r="BF843" s="689"/>
      <c r="BG843" s="689"/>
      <c r="BH843" s="689"/>
      <c r="BI843" s="689"/>
      <c r="BJ843" s="689"/>
      <c r="BK843" s="689"/>
      <c r="BL843" s="689"/>
      <c r="BM843" s="689"/>
      <c r="BN843" s="689"/>
      <c r="BO843" s="689"/>
      <c r="BP843" s="689"/>
      <c r="BQ843" s="689"/>
      <c r="BR843" s="689"/>
      <c r="BS843" s="689"/>
      <c r="BT843" s="689"/>
      <c r="BU843" s="689"/>
      <c r="BV843" s="689"/>
      <c r="BW843" s="421"/>
    </row>
    <row r="844" ht="15.0" customHeight="1">
      <c r="A844" s="634"/>
      <c r="B844" s="421" t="str">
        <f>IF(ISTEXT(A844),SUMIF('Production Calendar'!$F$3:$F$171,'Garden Layout (to copy)'!$A844,'Production Calendar'!$G$3:$G$171),"")</f>
        <v/>
      </c>
      <c r="C844" s="656" t="str">
        <f t="shared" si="1"/>
        <v/>
      </c>
      <c r="D844" s="657" t="str">
        <f t="array" ref="D844">IF(ISBLANK(A844),"",XLOOKUP($A844,'Codified Game Plan'!$E$3:$E$477,'Codified Game Plan'!$G$3:$G$477,0))</f>
        <v/>
      </c>
      <c r="E844" s="657" t="str">
        <f>IF(ISBLANK(A844),"",MAXIFS('Codified Game Plan'!$I$3:$I$477,'Codified Game Plan'!$E$3:$E$477,A844))</f>
        <v/>
      </c>
      <c r="F844" s="658" t="str">
        <f t="shared" si="2"/>
        <v>      - </v>
      </c>
      <c r="G844" s="421"/>
      <c r="H844" s="421"/>
      <c r="I844" s="421"/>
      <c r="J844" s="421"/>
      <c r="K844" s="421"/>
      <c r="L844" s="421"/>
      <c r="M844" s="421"/>
      <c r="N844" s="421"/>
      <c r="O844" s="421"/>
      <c r="P844" s="421"/>
      <c r="Q844" s="421"/>
      <c r="R844" s="421"/>
      <c r="S844" s="421"/>
      <c r="T844" s="421"/>
      <c r="U844" s="689"/>
      <c r="V844" s="689"/>
      <c r="W844" s="689"/>
      <c r="X844" s="689"/>
      <c r="Y844" s="689"/>
      <c r="Z844" s="689"/>
      <c r="AA844" s="689"/>
      <c r="AB844" s="689"/>
      <c r="AC844" s="689"/>
      <c r="AD844" s="689"/>
      <c r="AE844" s="689"/>
      <c r="AF844" s="689"/>
      <c r="AG844" s="689"/>
      <c r="AH844" s="689"/>
      <c r="AI844" s="689"/>
      <c r="AJ844" s="689"/>
      <c r="AK844" s="689"/>
      <c r="AL844" s="689"/>
      <c r="AM844" s="689"/>
      <c r="AN844" s="689"/>
      <c r="AO844" s="689"/>
      <c r="AP844" s="689"/>
      <c r="AQ844" s="689"/>
      <c r="AR844" s="689"/>
      <c r="AS844" s="689"/>
      <c r="AT844" s="689"/>
      <c r="AU844" s="689"/>
      <c r="AV844" s="689"/>
      <c r="AW844" s="689"/>
      <c r="AX844" s="689"/>
      <c r="AY844" s="689"/>
      <c r="AZ844" s="689"/>
      <c r="BA844" s="689"/>
      <c r="BB844" s="689"/>
      <c r="BC844" s="689"/>
      <c r="BD844" s="689"/>
      <c r="BE844" s="689"/>
      <c r="BF844" s="689"/>
      <c r="BG844" s="689"/>
      <c r="BH844" s="689"/>
      <c r="BI844" s="689"/>
      <c r="BJ844" s="689"/>
      <c r="BK844" s="689"/>
      <c r="BL844" s="689"/>
      <c r="BM844" s="689"/>
      <c r="BN844" s="689"/>
      <c r="BO844" s="689"/>
      <c r="BP844" s="689"/>
      <c r="BQ844" s="689"/>
      <c r="BR844" s="689"/>
      <c r="BS844" s="689"/>
      <c r="BT844" s="689"/>
      <c r="BU844" s="689"/>
      <c r="BV844" s="689"/>
      <c r="BW844" s="421"/>
    </row>
    <row r="845" ht="15.0" customHeight="1">
      <c r="A845" s="634"/>
      <c r="B845" s="421" t="str">
        <f>IF(ISTEXT(A845),SUMIF('Production Calendar'!$F$3:$F$171,'Garden Layout (to copy)'!$A845,'Production Calendar'!$G$3:$G$171),"")</f>
        <v/>
      </c>
      <c r="C845" s="656" t="str">
        <f t="shared" si="1"/>
        <v/>
      </c>
      <c r="D845" s="657" t="str">
        <f t="array" ref="D845">IF(ISBLANK(A845),"",XLOOKUP($A845,'Codified Game Plan'!$E$3:$E$477,'Codified Game Plan'!$G$3:$G$477,0))</f>
        <v/>
      </c>
      <c r="E845" s="657" t="str">
        <f>IF(ISBLANK(A845),"",MAXIFS('Codified Game Plan'!$I$3:$I$477,'Codified Game Plan'!$E$3:$E$477,A845))</f>
        <v/>
      </c>
      <c r="F845" s="658" t="str">
        <f t="shared" si="2"/>
        <v>      - </v>
      </c>
      <c r="G845" s="421"/>
      <c r="H845" s="421"/>
      <c r="I845" s="421"/>
      <c r="J845" s="421"/>
      <c r="K845" s="421"/>
      <c r="L845" s="421"/>
      <c r="M845" s="421"/>
      <c r="N845" s="421"/>
      <c r="O845" s="421"/>
      <c r="P845" s="421"/>
      <c r="Q845" s="421"/>
      <c r="R845" s="421"/>
      <c r="S845" s="421"/>
      <c r="T845" s="421"/>
      <c r="U845" s="689"/>
      <c r="V845" s="689"/>
      <c r="W845" s="689"/>
      <c r="X845" s="689"/>
      <c r="Y845" s="689"/>
      <c r="Z845" s="689"/>
      <c r="AA845" s="689"/>
      <c r="AB845" s="689"/>
      <c r="AC845" s="689"/>
      <c r="AD845" s="689"/>
      <c r="AE845" s="689"/>
      <c r="AF845" s="689"/>
      <c r="AG845" s="689"/>
      <c r="AH845" s="689"/>
      <c r="AI845" s="689"/>
      <c r="AJ845" s="689"/>
      <c r="AK845" s="689"/>
      <c r="AL845" s="689"/>
      <c r="AM845" s="689"/>
      <c r="AN845" s="689"/>
      <c r="AO845" s="689"/>
      <c r="AP845" s="689"/>
      <c r="AQ845" s="689"/>
      <c r="AR845" s="689"/>
      <c r="AS845" s="689"/>
      <c r="AT845" s="689"/>
      <c r="AU845" s="689"/>
      <c r="AV845" s="689"/>
      <c r="AW845" s="689"/>
      <c r="AX845" s="689"/>
      <c r="AY845" s="689"/>
      <c r="AZ845" s="689"/>
      <c r="BA845" s="689"/>
      <c r="BB845" s="689"/>
      <c r="BC845" s="689"/>
      <c r="BD845" s="689"/>
      <c r="BE845" s="689"/>
      <c r="BF845" s="689"/>
      <c r="BG845" s="689"/>
      <c r="BH845" s="689"/>
      <c r="BI845" s="689"/>
      <c r="BJ845" s="689"/>
      <c r="BK845" s="689"/>
      <c r="BL845" s="689"/>
      <c r="BM845" s="689"/>
      <c r="BN845" s="689"/>
      <c r="BO845" s="689"/>
      <c r="BP845" s="689"/>
      <c r="BQ845" s="689"/>
      <c r="BR845" s="689"/>
      <c r="BS845" s="689"/>
      <c r="BT845" s="689"/>
      <c r="BU845" s="689"/>
      <c r="BV845" s="689"/>
      <c r="BW845" s="421"/>
    </row>
    <row r="846" ht="15.0" customHeight="1">
      <c r="A846" s="634"/>
      <c r="B846" s="421" t="str">
        <f>IF(ISTEXT(A846),SUMIF('Production Calendar'!$F$3:$F$171,'Garden Layout (to copy)'!$A846,'Production Calendar'!$G$3:$G$171),"")</f>
        <v/>
      </c>
      <c r="C846" s="656" t="str">
        <f t="shared" si="1"/>
        <v/>
      </c>
      <c r="D846" s="657" t="str">
        <f t="array" ref="D846">IF(ISBLANK(A846),"",XLOOKUP($A846,'Codified Game Plan'!$E$3:$E$477,'Codified Game Plan'!$G$3:$G$477,0))</f>
        <v/>
      </c>
      <c r="E846" s="657" t="str">
        <f>IF(ISBLANK(A846),"",MAXIFS('Codified Game Plan'!$I$3:$I$477,'Codified Game Plan'!$E$3:$E$477,A846))</f>
        <v/>
      </c>
      <c r="F846" s="658" t="str">
        <f t="shared" si="2"/>
        <v>      - </v>
      </c>
      <c r="G846" s="421"/>
      <c r="H846" s="421"/>
      <c r="I846" s="421"/>
      <c r="J846" s="421"/>
      <c r="K846" s="421"/>
      <c r="L846" s="421"/>
      <c r="M846" s="421"/>
      <c r="N846" s="421"/>
      <c r="O846" s="421"/>
      <c r="P846" s="421"/>
      <c r="Q846" s="421"/>
      <c r="R846" s="421"/>
      <c r="S846" s="421"/>
      <c r="T846" s="421"/>
      <c r="U846" s="689"/>
      <c r="V846" s="689"/>
      <c r="W846" s="689"/>
      <c r="X846" s="689"/>
      <c r="Y846" s="689"/>
      <c r="Z846" s="689"/>
      <c r="AA846" s="689"/>
      <c r="AB846" s="689"/>
      <c r="AC846" s="689"/>
      <c r="AD846" s="689"/>
      <c r="AE846" s="689"/>
      <c r="AF846" s="689"/>
      <c r="AG846" s="689"/>
      <c r="AH846" s="689"/>
      <c r="AI846" s="689"/>
      <c r="AJ846" s="689"/>
      <c r="AK846" s="689"/>
      <c r="AL846" s="689"/>
      <c r="AM846" s="689"/>
      <c r="AN846" s="689"/>
      <c r="AO846" s="689"/>
      <c r="AP846" s="689"/>
      <c r="AQ846" s="689"/>
      <c r="AR846" s="689"/>
      <c r="AS846" s="689"/>
      <c r="AT846" s="689"/>
      <c r="AU846" s="689"/>
      <c r="AV846" s="689"/>
      <c r="AW846" s="689"/>
      <c r="AX846" s="689"/>
      <c r="AY846" s="689"/>
      <c r="AZ846" s="689"/>
      <c r="BA846" s="689"/>
      <c r="BB846" s="689"/>
      <c r="BC846" s="689"/>
      <c r="BD846" s="689"/>
      <c r="BE846" s="689"/>
      <c r="BF846" s="689"/>
      <c r="BG846" s="689"/>
      <c r="BH846" s="689"/>
      <c r="BI846" s="689"/>
      <c r="BJ846" s="689"/>
      <c r="BK846" s="689"/>
      <c r="BL846" s="689"/>
      <c r="BM846" s="689"/>
      <c r="BN846" s="689"/>
      <c r="BO846" s="689"/>
      <c r="BP846" s="689"/>
      <c r="BQ846" s="689"/>
      <c r="BR846" s="689"/>
      <c r="BS846" s="689"/>
      <c r="BT846" s="689"/>
      <c r="BU846" s="689"/>
      <c r="BV846" s="689"/>
      <c r="BW846" s="421"/>
    </row>
    <row r="847" ht="15.0" customHeight="1">
      <c r="A847" s="634"/>
      <c r="B847" s="421" t="str">
        <f>IF(ISTEXT(A847),SUMIF('Production Calendar'!$F$3:$F$171,'Garden Layout (to copy)'!$A847,'Production Calendar'!$G$3:$G$171),"")</f>
        <v/>
      </c>
      <c r="C847" s="656" t="str">
        <f t="shared" si="1"/>
        <v/>
      </c>
      <c r="D847" s="657" t="str">
        <f t="array" ref="D847">IF(ISBLANK(A847),"",XLOOKUP($A847,'Codified Game Plan'!$E$3:$E$477,'Codified Game Plan'!$G$3:$G$477,0))</f>
        <v/>
      </c>
      <c r="E847" s="657" t="str">
        <f>IF(ISBLANK(A847),"",MAXIFS('Codified Game Plan'!$I$3:$I$477,'Codified Game Plan'!$E$3:$E$477,A847))</f>
        <v/>
      </c>
      <c r="F847" s="658" t="str">
        <f t="shared" si="2"/>
        <v>      - </v>
      </c>
      <c r="G847" s="421"/>
      <c r="H847" s="421"/>
      <c r="I847" s="421"/>
      <c r="J847" s="421"/>
      <c r="K847" s="421"/>
      <c r="L847" s="421"/>
      <c r="M847" s="421"/>
      <c r="N847" s="421"/>
      <c r="O847" s="421"/>
      <c r="P847" s="421"/>
      <c r="Q847" s="421"/>
      <c r="R847" s="421"/>
      <c r="S847" s="421"/>
      <c r="T847" s="421"/>
      <c r="U847" s="689"/>
      <c r="V847" s="689"/>
      <c r="W847" s="689"/>
      <c r="X847" s="689"/>
      <c r="Y847" s="689"/>
      <c r="Z847" s="689"/>
      <c r="AA847" s="689"/>
      <c r="AB847" s="689"/>
      <c r="AC847" s="689"/>
      <c r="AD847" s="689"/>
      <c r="AE847" s="689"/>
      <c r="AF847" s="689"/>
      <c r="AG847" s="689"/>
      <c r="AH847" s="689"/>
      <c r="AI847" s="689"/>
      <c r="AJ847" s="689"/>
      <c r="AK847" s="689"/>
      <c r="AL847" s="689"/>
      <c r="AM847" s="689"/>
      <c r="AN847" s="689"/>
      <c r="AO847" s="689"/>
      <c r="AP847" s="689"/>
      <c r="AQ847" s="689"/>
      <c r="AR847" s="689"/>
      <c r="AS847" s="689"/>
      <c r="AT847" s="689"/>
      <c r="AU847" s="689"/>
      <c r="AV847" s="689"/>
      <c r="AW847" s="689"/>
      <c r="AX847" s="689"/>
      <c r="AY847" s="689"/>
      <c r="AZ847" s="689"/>
      <c r="BA847" s="689"/>
      <c r="BB847" s="689"/>
      <c r="BC847" s="689"/>
      <c r="BD847" s="689"/>
      <c r="BE847" s="689"/>
      <c r="BF847" s="689"/>
      <c r="BG847" s="689"/>
      <c r="BH847" s="689"/>
      <c r="BI847" s="689"/>
      <c r="BJ847" s="689"/>
      <c r="BK847" s="689"/>
      <c r="BL847" s="689"/>
      <c r="BM847" s="689"/>
      <c r="BN847" s="689"/>
      <c r="BO847" s="689"/>
      <c r="BP847" s="689"/>
      <c r="BQ847" s="689"/>
      <c r="BR847" s="689"/>
      <c r="BS847" s="689"/>
      <c r="BT847" s="689"/>
      <c r="BU847" s="689"/>
      <c r="BV847" s="689"/>
      <c r="BW847" s="421"/>
    </row>
    <row r="848" ht="15.0" customHeight="1">
      <c r="A848" s="634"/>
      <c r="B848" s="421" t="str">
        <f>IF(ISTEXT(A848),SUMIF('Production Calendar'!$F$3:$F$171,'Garden Layout (to copy)'!$A848,'Production Calendar'!$G$3:$G$171),"")</f>
        <v/>
      </c>
      <c r="C848" s="656" t="str">
        <f t="shared" si="1"/>
        <v/>
      </c>
      <c r="D848" s="657" t="str">
        <f t="array" ref="D848">IF(ISBLANK(A848),"",XLOOKUP($A848,'Codified Game Plan'!$E$3:$E$477,'Codified Game Plan'!$G$3:$G$477,0))</f>
        <v/>
      </c>
      <c r="E848" s="657" t="str">
        <f>IF(ISBLANK(A848),"",MAXIFS('Codified Game Plan'!$I$3:$I$477,'Codified Game Plan'!$E$3:$E$477,A848))</f>
        <v/>
      </c>
      <c r="F848" s="658" t="str">
        <f t="shared" si="2"/>
        <v>      - </v>
      </c>
      <c r="G848" s="421"/>
      <c r="H848" s="421"/>
      <c r="I848" s="421"/>
      <c r="J848" s="421"/>
      <c r="K848" s="421"/>
      <c r="L848" s="421"/>
      <c r="M848" s="421"/>
      <c r="N848" s="421"/>
      <c r="O848" s="421"/>
      <c r="P848" s="421"/>
      <c r="Q848" s="421"/>
      <c r="R848" s="421"/>
      <c r="S848" s="421"/>
      <c r="T848" s="421"/>
      <c r="U848" s="689"/>
      <c r="V848" s="689"/>
      <c r="W848" s="689"/>
      <c r="X848" s="689"/>
      <c r="Y848" s="689"/>
      <c r="Z848" s="689"/>
      <c r="AA848" s="689"/>
      <c r="AB848" s="689"/>
      <c r="AC848" s="689"/>
      <c r="AD848" s="689"/>
      <c r="AE848" s="689"/>
      <c r="AF848" s="689"/>
      <c r="AG848" s="689"/>
      <c r="AH848" s="689"/>
      <c r="AI848" s="689"/>
      <c r="AJ848" s="689"/>
      <c r="AK848" s="689"/>
      <c r="AL848" s="689"/>
      <c r="AM848" s="689"/>
      <c r="AN848" s="689"/>
      <c r="AO848" s="689"/>
      <c r="AP848" s="689"/>
      <c r="AQ848" s="689"/>
      <c r="AR848" s="689"/>
      <c r="AS848" s="689"/>
      <c r="AT848" s="689"/>
      <c r="AU848" s="689"/>
      <c r="AV848" s="689"/>
      <c r="AW848" s="689"/>
      <c r="AX848" s="689"/>
      <c r="AY848" s="689"/>
      <c r="AZ848" s="689"/>
      <c r="BA848" s="689"/>
      <c r="BB848" s="689"/>
      <c r="BC848" s="689"/>
      <c r="BD848" s="689"/>
      <c r="BE848" s="689"/>
      <c r="BF848" s="689"/>
      <c r="BG848" s="689"/>
      <c r="BH848" s="689"/>
      <c r="BI848" s="689"/>
      <c r="BJ848" s="689"/>
      <c r="BK848" s="689"/>
      <c r="BL848" s="689"/>
      <c r="BM848" s="689"/>
      <c r="BN848" s="689"/>
      <c r="BO848" s="689"/>
      <c r="BP848" s="689"/>
      <c r="BQ848" s="689"/>
      <c r="BR848" s="689"/>
      <c r="BS848" s="689"/>
      <c r="BT848" s="689"/>
      <c r="BU848" s="689"/>
      <c r="BV848" s="689"/>
      <c r="BW848" s="421"/>
    </row>
    <row r="849" ht="15.0" customHeight="1">
      <c r="A849" s="634"/>
      <c r="B849" s="421" t="str">
        <f>IF(ISTEXT(A849),SUMIF('Production Calendar'!$F$3:$F$171,'Garden Layout (to copy)'!$A849,'Production Calendar'!$G$3:$G$171),"")</f>
        <v/>
      </c>
      <c r="C849" s="656" t="str">
        <f t="shared" si="1"/>
        <v/>
      </c>
      <c r="D849" s="657" t="str">
        <f t="array" ref="D849">IF(ISBLANK(A849),"",XLOOKUP($A849,'Codified Game Plan'!$E$3:$E$477,'Codified Game Plan'!$G$3:$G$477,0))</f>
        <v/>
      </c>
      <c r="E849" s="657" t="str">
        <f>IF(ISBLANK(A849),"",MAXIFS('Codified Game Plan'!$I$3:$I$477,'Codified Game Plan'!$E$3:$E$477,A849))</f>
        <v/>
      </c>
      <c r="F849" s="658" t="str">
        <f t="shared" si="2"/>
        <v>      - </v>
      </c>
      <c r="G849" s="421"/>
      <c r="H849" s="421"/>
      <c r="I849" s="421"/>
      <c r="J849" s="421"/>
      <c r="K849" s="421"/>
      <c r="L849" s="421"/>
      <c r="M849" s="421"/>
      <c r="N849" s="421"/>
      <c r="O849" s="421"/>
      <c r="P849" s="421"/>
      <c r="Q849" s="421"/>
      <c r="R849" s="421"/>
      <c r="S849" s="421"/>
      <c r="T849" s="421"/>
      <c r="U849" s="689"/>
      <c r="V849" s="689"/>
      <c r="W849" s="689"/>
      <c r="X849" s="689"/>
      <c r="Y849" s="689"/>
      <c r="Z849" s="689"/>
      <c r="AA849" s="689"/>
      <c r="AB849" s="689"/>
      <c r="AC849" s="689"/>
      <c r="AD849" s="689"/>
      <c r="AE849" s="689"/>
      <c r="AF849" s="689"/>
      <c r="AG849" s="689"/>
      <c r="AH849" s="689"/>
      <c r="AI849" s="689"/>
      <c r="AJ849" s="689"/>
      <c r="AK849" s="689"/>
      <c r="AL849" s="689"/>
      <c r="AM849" s="689"/>
      <c r="AN849" s="689"/>
      <c r="AO849" s="689"/>
      <c r="AP849" s="689"/>
      <c r="AQ849" s="689"/>
      <c r="AR849" s="689"/>
      <c r="AS849" s="689"/>
      <c r="AT849" s="689"/>
      <c r="AU849" s="689"/>
      <c r="AV849" s="689"/>
      <c r="AW849" s="689"/>
      <c r="AX849" s="689"/>
      <c r="AY849" s="689"/>
      <c r="AZ849" s="689"/>
      <c r="BA849" s="689"/>
      <c r="BB849" s="689"/>
      <c r="BC849" s="689"/>
      <c r="BD849" s="689"/>
      <c r="BE849" s="689"/>
      <c r="BF849" s="689"/>
      <c r="BG849" s="689"/>
      <c r="BH849" s="689"/>
      <c r="BI849" s="689"/>
      <c r="BJ849" s="689"/>
      <c r="BK849" s="689"/>
      <c r="BL849" s="689"/>
      <c r="BM849" s="689"/>
      <c r="BN849" s="689"/>
      <c r="BO849" s="689"/>
      <c r="BP849" s="689"/>
      <c r="BQ849" s="689"/>
      <c r="BR849" s="689"/>
      <c r="BS849" s="689"/>
      <c r="BT849" s="689"/>
      <c r="BU849" s="689"/>
      <c r="BV849" s="689"/>
      <c r="BW849" s="421"/>
    </row>
    <row r="850" ht="15.0" customHeight="1">
      <c r="A850" s="634"/>
      <c r="B850" s="421" t="str">
        <f>IF(ISTEXT(A850),SUMIF('Production Calendar'!$F$3:$F$171,'Garden Layout (to copy)'!$A850,'Production Calendar'!$G$3:$G$171),"")</f>
        <v/>
      </c>
      <c r="C850" s="656" t="str">
        <f t="shared" si="1"/>
        <v/>
      </c>
      <c r="D850" s="657" t="str">
        <f t="array" ref="D850">IF(ISBLANK(A850),"",XLOOKUP($A850,'Codified Game Plan'!$E$3:$E$477,'Codified Game Plan'!$G$3:$G$477,0))</f>
        <v/>
      </c>
      <c r="E850" s="657" t="str">
        <f>IF(ISBLANK(A850),"",MAXIFS('Codified Game Plan'!$I$3:$I$477,'Codified Game Plan'!$E$3:$E$477,A850))</f>
        <v/>
      </c>
      <c r="F850" s="658" t="str">
        <f t="shared" si="2"/>
        <v>      - </v>
      </c>
      <c r="G850" s="421"/>
      <c r="H850" s="421"/>
      <c r="I850" s="421"/>
      <c r="J850" s="421"/>
      <c r="K850" s="421"/>
      <c r="L850" s="421"/>
      <c r="M850" s="421"/>
      <c r="N850" s="421"/>
      <c r="O850" s="421"/>
      <c r="P850" s="421"/>
      <c r="Q850" s="421"/>
      <c r="R850" s="421"/>
      <c r="S850" s="421"/>
      <c r="T850" s="421"/>
      <c r="U850" s="689"/>
      <c r="V850" s="689"/>
      <c r="W850" s="689"/>
      <c r="X850" s="689"/>
      <c r="Y850" s="689"/>
      <c r="Z850" s="689"/>
      <c r="AA850" s="689"/>
      <c r="AB850" s="689"/>
      <c r="AC850" s="689"/>
      <c r="AD850" s="689"/>
      <c r="AE850" s="689"/>
      <c r="AF850" s="689"/>
      <c r="AG850" s="689"/>
      <c r="AH850" s="689"/>
      <c r="AI850" s="689"/>
      <c r="AJ850" s="689"/>
      <c r="AK850" s="689"/>
      <c r="AL850" s="689"/>
      <c r="AM850" s="689"/>
      <c r="AN850" s="689"/>
      <c r="AO850" s="689"/>
      <c r="AP850" s="689"/>
      <c r="AQ850" s="689"/>
      <c r="AR850" s="689"/>
      <c r="AS850" s="689"/>
      <c r="AT850" s="689"/>
      <c r="AU850" s="689"/>
      <c r="AV850" s="689"/>
      <c r="AW850" s="689"/>
      <c r="AX850" s="689"/>
      <c r="AY850" s="689"/>
      <c r="AZ850" s="689"/>
      <c r="BA850" s="689"/>
      <c r="BB850" s="689"/>
      <c r="BC850" s="689"/>
      <c r="BD850" s="689"/>
      <c r="BE850" s="689"/>
      <c r="BF850" s="689"/>
      <c r="BG850" s="689"/>
      <c r="BH850" s="689"/>
      <c r="BI850" s="689"/>
      <c r="BJ850" s="689"/>
      <c r="BK850" s="689"/>
      <c r="BL850" s="689"/>
      <c r="BM850" s="689"/>
      <c r="BN850" s="689"/>
      <c r="BO850" s="689"/>
      <c r="BP850" s="689"/>
      <c r="BQ850" s="689"/>
      <c r="BR850" s="689"/>
      <c r="BS850" s="689"/>
      <c r="BT850" s="689"/>
      <c r="BU850" s="689"/>
      <c r="BV850" s="689"/>
      <c r="BW850" s="421"/>
    </row>
    <row r="851" ht="15.0" customHeight="1">
      <c r="A851" s="634"/>
      <c r="B851" s="421" t="str">
        <f>IF(ISTEXT(A851),SUMIF('Production Calendar'!$F$3:$F$171,'Garden Layout (to copy)'!$A851,'Production Calendar'!$G$3:$G$171),"")</f>
        <v/>
      </c>
      <c r="C851" s="656" t="str">
        <f t="shared" si="1"/>
        <v/>
      </c>
      <c r="D851" s="657" t="str">
        <f t="array" ref="D851">IF(ISBLANK(A851),"",XLOOKUP($A851,'Codified Game Plan'!$E$3:$E$477,'Codified Game Plan'!$G$3:$G$477,0))</f>
        <v/>
      </c>
      <c r="E851" s="657" t="str">
        <f>IF(ISBLANK(A851),"",MAXIFS('Codified Game Plan'!$I$3:$I$477,'Codified Game Plan'!$E$3:$E$477,A851))</f>
        <v/>
      </c>
      <c r="F851" s="658" t="str">
        <f t="shared" si="2"/>
        <v>      - </v>
      </c>
      <c r="G851" s="421"/>
      <c r="H851" s="421"/>
      <c r="I851" s="421"/>
      <c r="J851" s="421"/>
      <c r="K851" s="421"/>
      <c r="L851" s="421"/>
      <c r="M851" s="421"/>
      <c r="N851" s="421"/>
      <c r="O851" s="421"/>
      <c r="P851" s="421"/>
      <c r="Q851" s="421"/>
      <c r="R851" s="421"/>
      <c r="S851" s="421"/>
      <c r="T851" s="421"/>
      <c r="U851" s="689"/>
      <c r="V851" s="689"/>
      <c r="W851" s="689"/>
      <c r="X851" s="689"/>
      <c r="Y851" s="689"/>
      <c r="Z851" s="689"/>
      <c r="AA851" s="689"/>
      <c r="AB851" s="689"/>
      <c r="AC851" s="689"/>
      <c r="AD851" s="689"/>
      <c r="AE851" s="689"/>
      <c r="AF851" s="689"/>
      <c r="AG851" s="689"/>
      <c r="AH851" s="689"/>
      <c r="AI851" s="689"/>
      <c r="AJ851" s="689"/>
      <c r="AK851" s="689"/>
      <c r="AL851" s="689"/>
      <c r="AM851" s="689"/>
      <c r="AN851" s="689"/>
      <c r="AO851" s="689"/>
      <c r="AP851" s="689"/>
      <c r="AQ851" s="689"/>
      <c r="AR851" s="689"/>
      <c r="AS851" s="689"/>
      <c r="AT851" s="689"/>
      <c r="AU851" s="689"/>
      <c r="AV851" s="689"/>
      <c r="AW851" s="689"/>
      <c r="AX851" s="689"/>
      <c r="AY851" s="689"/>
      <c r="AZ851" s="689"/>
      <c r="BA851" s="689"/>
      <c r="BB851" s="689"/>
      <c r="BC851" s="689"/>
      <c r="BD851" s="689"/>
      <c r="BE851" s="689"/>
      <c r="BF851" s="689"/>
      <c r="BG851" s="689"/>
      <c r="BH851" s="689"/>
      <c r="BI851" s="689"/>
      <c r="BJ851" s="689"/>
      <c r="BK851" s="689"/>
      <c r="BL851" s="689"/>
      <c r="BM851" s="689"/>
      <c r="BN851" s="689"/>
      <c r="BO851" s="689"/>
      <c r="BP851" s="689"/>
      <c r="BQ851" s="689"/>
      <c r="BR851" s="689"/>
      <c r="BS851" s="689"/>
      <c r="BT851" s="689"/>
      <c r="BU851" s="689"/>
      <c r="BV851" s="689"/>
      <c r="BW851" s="421"/>
    </row>
    <row r="852" ht="15.0" customHeight="1">
      <c r="A852" s="634"/>
      <c r="B852" s="421" t="str">
        <f>IF(ISTEXT(A852),SUMIF('Production Calendar'!$F$3:$F$171,'Garden Layout (to copy)'!$A852,'Production Calendar'!$G$3:$G$171),"")</f>
        <v/>
      </c>
      <c r="C852" s="656" t="str">
        <f t="shared" si="1"/>
        <v/>
      </c>
      <c r="D852" s="657" t="str">
        <f t="array" ref="D852">IF(ISBLANK(A852),"",XLOOKUP($A852,'Codified Game Plan'!$E$3:$E$477,'Codified Game Plan'!$G$3:$G$477,0))</f>
        <v/>
      </c>
      <c r="E852" s="657" t="str">
        <f>IF(ISBLANK(A852),"",MAXIFS('Codified Game Plan'!$I$3:$I$477,'Codified Game Plan'!$E$3:$E$477,A852))</f>
        <v/>
      </c>
      <c r="F852" s="658" t="str">
        <f t="shared" si="2"/>
        <v>      - </v>
      </c>
      <c r="G852" s="421"/>
      <c r="H852" s="421"/>
      <c r="I852" s="421"/>
      <c r="J852" s="421"/>
      <c r="K852" s="421"/>
      <c r="L852" s="421"/>
      <c r="M852" s="421"/>
      <c r="N852" s="421"/>
      <c r="O852" s="421"/>
      <c r="P852" s="421"/>
      <c r="Q852" s="421"/>
      <c r="R852" s="421"/>
      <c r="S852" s="421"/>
      <c r="T852" s="421"/>
      <c r="U852" s="689"/>
      <c r="V852" s="689"/>
      <c r="W852" s="689"/>
      <c r="X852" s="689"/>
      <c r="Y852" s="689"/>
      <c r="Z852" s="689"/>
      <c r="AA852" s="689"/>
      <c r="AB852" s="689"/>
      <c r="AC852" s="689"/>
      <c r="AD852" s="689"/>
      <c r="AE852" s="689"/>
      <c r="AF852" s="689"/>
      <c r="AG852" s="689"/>
      <c r="AH852" s="689"/>
      <c r="AI852" s="689"/>
      <c r="AJ852" s="689"/>
      <c r="AK852" s="689"/>
      <c r="AL852" s="689"/>
      <c r="AM852" s="689"/>
      <c r="AN852" s="689"/>
      <c r="AO852" s="689"/>
      <c r="AP852" s="689"/>
      <c r="AQ852" s="689"/>
      <c r="AR852" s="689"/>
      <c r="AS852" s="689"/>
      <c r="AT852" s="689"/>
      <c r="AU852" s="689"/>
      <c r="AV852" s="689"/>
      <c r="AW852" s="689"/>
      <c r="AX852" s="689"/>
      <c r="AY852" s="689"/>
      <c r="AZ852" s="689"/>
      <c r="BA852" s="689"/>
      <c r="BB852" s="689"/>
      <c r="BC852" s="689"/>
      <c r="BD852" s="689"/>
      <c r="BE852" s="689"/>
      <c r="BF852" s="689"/>
      <c r="BG852" s="689"/>
      <c r="BH852" s="689"/>
      <c r="BI852" s="689"/>
      <c r="BJ852" s="689"/>
      <c r="BK852" s="689"/>
      <c r="BL852" s="689"/>
      <c r="BM852" s="689"/>
      <c r="BN852" s="689"/>
      <c r="BO852" s="689"/>
      <c r="BP852" s="689"/>
      <c r="BQ852" s="689"/>
      <c r="BR852" s="689"/>
      <c r="BS852" s="689"/>
      <c r="BT852" s="689"/>
      <c r="BU852" s="689"/>
      <c r="BV852" s="689"/>
      <c r="BW852" s="421"/>
    </row>
    <row r="853" ht="15.0" customHeight="1">
      <c r="A853" s="634"/>
      <c r="B853" s="421" t="str">
        <f>IF(ISTEXT(A853),SUMIF('Production Calendar'!$F$3:$F$171,'Garden Layout (to copy)'!$A853,'Production Calendar'!$G$3:$G$171),"")</f>
        <v/>
      </c>
      <c r="C853" s="656" t="str">
        <f t="shared" si="1"/>
        <v/>
      </c>
      <c r="D853" s="657" t="str">
        <f t="array" ref="D853">IF(ISBLANK(A853),"",XLOOKUP($A853,'Codified Game Plan'!$E$3:$E$477,'Codified Game Plan'!$G$3:$G$477,0))</f>
        <v/>
      </c>
      <c r="E853" s="657" t="str">
        <f>IF(ISBLANK(A853),"",MAXIFS('Codified Game Plan'!$I$3:$I$477,'Codified Game Plan'!$E$3:$E$477,A853))</f>
        <v/>
      </c>
      <c r="F853" s="658" t="str">
        <f t="shared" si="2"/>
        <v>      - </v>
      </c>
      <c r="G853" s="421"/>
      <c r="H853" s="421"/>
      <c r="I853" s="421"/>
      <c r="J853" s="421"/>
      <c r="K853" s="421"/>
      <c r="L853" s="421"/>
      <c r="M853" s="421"/>
      <c r="N853" s="421"/>
      <c r="O853" s="421"/>
      <c r="P853" s="421"/>
      <c r="Q853" s="421"/>
      <c r="R853" s="421"/>
      <c r="S853" s="421"/>
      <c r="T853" s="421"/>
      <c r="U853" s="689"/>
      <c r="V853" s="689"/>
      <c r="W853" s="689"/>
      <c r="X853" s="689"/>
      <c r="Y853" s="689"/>
      <c r="Z853" s="689"/>
      <c r="AA853" s="689"/>
      <c r="AB853" s="689"/>
      <c r="AC853" s="689"/>
      <c r="AD853" s="689"/>
      <c r="AE853" s="689"/>
      <c r="AF853" s="689"/>
      <c r="AG853" s="689"/>
      <c r="AH853" s="689"/>
      <c r="AI853" s="689"/>
      <c r="AJ853" s="689"/>
      <c r="AK853" s="689"/>
      <c r="AL853" s="689"/>
      <c r="AM853" s="689"/>
      <c r="AN853" s="689"/>
      <c r="AO853" s="689"/>
      <c r="AP853" s="689"/>
      <c r="AQ853" s="689"/>
      <c r="AR853" s="689"/>
      <c r="AS853" s="689"/>
      <c r="AT853" s="689"/>
      <c r="AU853" s="689"/>
      <c r="AV853" s="689"/>
      <c r="AW853" s="689"/>
      <c r="AX853" s="689"/>
      <c r="AY853" s="689"/>
      <c r="AZ853" s="689"/>
      <c r="BA853" s="689"/>
      <c r="BB853" s="689"/>
      <c r="BC853" s="689"/>
      <c r="BD853" s="689"/>
      <c r="BE853" s="689"/>
      <c r="BF853" s="689"/>
      <c r="BG853" s="689"/>
      <c r="BH853" s="689"/>
      <c r="BI853" s="689"/>
      <c r="BJ853" s="689"/>
      <c r="BK853" s="689"/>
      <c r="BL853" s="689"/>
      <c r="BM853" s="689"/>
      <c r="BN853" s="689"/>
      <c r="BO853" s="689"/>
      <c r="BP853" s="689"/>
      <c r="BQ853" s="689"/>
      <c r="BR853" s="689"/>
      <c r="BS853" s="689"/>
      <c r="BT853" s="689"/>
      <c r="BU853" s="689"/>
      <c r="BV853" s="689"/>
      <c r="BW853" s="421"/>
    </row>
    <row r="854" ht="15.0" customHeight="1">
      <c r="A854" s="634"/>
      <c r="B854" s="421" t="str">
        <f>IF(ISTEXT(A854),SUMIF('Production Calendar'!$F$3:$F$171,'Garden Layout (to copy)'!$A854,'Production Calendar'!$G$3:$G$171),"")</f>
        <v/>
      </c>
      <c r="C854" s="656" t="str">
        <f t="shared" si="1"/>
        <v/>
      </c>
      <c r="D854" s="657" t="str">
        <f t="array" ref="D854">IF(ISBLANK(A854),"",XLOOKUP($A854,'Codified Game Plan'!$E$3:$E$477,'Codified Game Plan'!$G$3:$G$477,0))</f>
        <v/>
      </c>
      <c r="E854" s="657" t="str">
        <f>IF(ISBLANK(A854),"",MAXIFS('Codified Game Plan'!$I$3:$I$477,'Codified Game Plan'!$E$3:$E$477,A854))</f>
        <v/>
      </c>
      <c r="F854" s="658" t="str">
        <f t="shared" si="2"/>
        <v>      - </v>
      </c>
      <c r="G854" s="421"/>
      <c r="H854" s="421"/>
      <c r="I854" s="421"/>
      <c r="J854" s="421"/>
      <c r="K854" s="421"/>
      <c r="L854" s="421"/>
      <c r="M854" s="421"/>
      <c r="N854" s="421"/>
      <c r="O854" s="421"/>
      <c r="P854" s="421"/>
      <c r="Q854" s="421"/>
      <c r="R854" s="421"/>
      <c r="S854" s="421"/>
      <c r="T854" s="421"/>
      <c r="U854" s="689"/>
      <c r="V854" s="689"/>
      <c r="W854" s="689"/>
      <c r="X854" s="689"/>
      <c r="Y854" s="689"/>
      <c r="Z854" s="689"/>
      <c r="AA854" s="689"/>
      <c r="AB854" s="689"/>
      <c r="AC854" s="689"/>
      <c r="AD854" s="689"/>
      <c r="AE854" s="689"/>
      <c r="AF854" s="689"/>
      <c r="AG854" s="689"/>
      <c r="AH854" s="689"/>
      <c r="AI854" s="689"/>
      <c r="AJ854" s="689"/>
      <c r="AK854" s="689"/>
      <c r="AL854" s="689"/>
      <c r="AM854" s="689"/>
      <c r="AN854" s="689"/>
      <c r="AO854" s="689"/>
      <c r="AP854" s="689"/>
      <c r="AQ854" s="689"/>
      <c r="AR854" s="689"/>
      <c r="AS854" s="689"/>
      <c r="AT854" s="689"/>
      <c r="AU854" s="689"/>
      <c r="AV854" s="689"/>
      <c r="AW854" s="689"/>
      <c r="AX854" s="689"/>
      <c r="AY854" s="689"/>
      <c r="AZ854" s="689"/>
      <c r="BA854" s="689"/>
      <c r="BB854" s="689"/>
      <c r="BC854" s="689"/>
      <c r="BD854" s="689"/>
      <c r="BE854" s="689"/>
      <c r="BF854" s="689"/>
      <c r="BG854" s="689"/>
      <c r="BH854" s="689"/>
      <c r="BI854" s="689"/>
      <c r="BJ854" s="689"/>
      <c r="BK854" s="689"/>
      <c r="BL854" s="689"/>
      <c r="BM854" s="689"/>
      <c r="BN854" s="689"/>
      <c r="BO854" s="689"/>
      <c r="BP854" s="689"/>
      <c r="BQ854" s="689"/>
      <c r="BR854" s="689"/>
      <c r="BS854" s="689"/>
      <c r="BT854" s="689"/>
      <c r="BU854" s="689"/>
      <c r="BV854" s="689"/>
      <c r="BW854" s="421"/>
    </row>
    <row r="855" ht="15.0" customHeight="1">
      <c r="A855" s="634"/>
      <c r="B855" s="421" t="str">
        <f>IF(ISTEXT(A855),SUMIF('Production Calendar'!$F$3:$F$171,'Garden Layout (to copy)'!$A855,'Production Calendar'!$G$3:$G$171),"")</f>
        <v/>
      </c>
      <c r="C855" s="656" t="str">
        <f t="shared" si="1"/>
        <v/>
      </c>
      <c r="D855" s="657" t="str">
        <f t="array" ref="D855">IF(ISBLANK(A855),"",XLOOKUP($A855,'Codified Game Plan'!$E$3:$E$477,'Codified Game Plan'!$G$3:$G$477,0))</f>
        <v/>
      </c>
      <c r="E855" s="657" t="str">
        <f>IF(ISBLANK(A855),"",MAXIFS('Codified Game Plan'!$I$3:$I$477,'Codified Game Plan'!$E$3:$E$477,A855))</f>
        <v/>
      </c>
      <c r="F855" s="658" t="str">
        <f t="shared" si="2"/>
        <v>      - </v>
      </c>
      <c r="G855" s="421"/>
      <c r="H855" s="421"/>
      <c r="I855" s="421"/>
      <c r="J855" s="421"/>
      <c r="K855" s="421"/>
      <c r="L855" s="421"/>
      <c r="M855" s="421"/>
      <c r="N855" s="421"/>
      <c r="O855" s="421"/>
      <c r="P855" s="421"/>
      <c r="Q855" s="421"/>
      <c r="R855" s="421"/>
      <c r="S855" s="421"/>
      <c r="T855" s="421"/>
      <c r="U855" s="689"/>
      <c r="V855" s="689"/>
      <c r="W855" s="689"/>
      <c r="X855" s="689"/>
      <c r="Y855" s="689"/>
      <c r="Z855" s="689"/>
      <c r="AA855" s="689"/>
      <c r="AB855" s="689"/>
      <c r="AC855" s="689"/>
      <c r="AD855" s="689"/>
      <c r="AE855" s="689"/>
      <c r="AF855" s="689"/>
      <c r="AG855" s="689"/>
      <c r="AH855" s="689"/>
      <c r="AI855" s="689"/>
      <c r="AJ855" s="689"/>
      <c r="AK855" s="689"/>
      <c r="AL855" s="689"/>
      <c r="AM855" s="689"/>
      <c r="AN855" s="689"/>
      <c r="AO855" s="689"/>
      <c r="AP855" s="689"/>
      <c r="AQ855" s="689"/>
      <c r="AR855" s="689"/>
      <c r="AS855" s="689"/>
      <c r="AT855" s="689"/>
      <c r="AU855" s="689"/>
      <c r="AV855" s="689"/>
      <c r="AW855" s="689"/>
      <c r="AX855" s="689"/>
      <c r="AY855" s="689"/>
      <c r="AZ855" s="689"/>
      <c r="BA855" s="689"/>
      <c r="BB855" s="689"/>
      <c r="BC855" s="689"/>
      <c r="BD855" s="689"/>
      <c r="BE855" s="689"/>
      <c r="BF855" s="689"/>
      <c r="BG855" s="689"/>
      <c r="BH855" s="689"/>
      <c r="BI855" s="689"/>
      <c r="BJ855" s="689"/>
      <c r="BK855" s="689"/>
      <c r="BL855" s="689"/>
      <c r="BM855" s="689"/>
      <c r="BN855" s="689"/>
      <c r="BO855" s="689"/>
      <c r="BP855" s="689"/>
      <c r="BQ855" s="689"/>
      <c r="BR855" s="689"/>
      <c r="BS855" s="689"/>
      <c r="BT855" s="689"/>
      <c r="BU855" s="689"/>
      <c r="BV855" s="689"/>
      <c r="BW855" s="421"/>
    </row>
    <row r="856" ht="15.0" customHeight="1">
      <c r="A856" s="634"/>
      <c r="B856" s="421" t="str">
        <f>IF(ISTEXT(A856),SUMIF('Production Calendar'!$F$3:$F$171,'Garden Layout (to copy)'!$A856,'Production Calendar'!$G$3:$G$171),"")</f>
        <v/>
      </c>
      <c r="C856" s="656" t="str">
        <f t="shared" si="1"/>
        <v/>
      </c>
      <c r="D856" s="657" t="str">
        <f t="array" ref="D856">IF(ISBLANK(A856),"",XLOOKUP($A856,'Codified Game Plan'!$E$3:$E$477,'Codified Game Plan'!$G$3:$G$477,0))</f>
        <v/>
      </c>
      <c r="E856" s="657" t="str">
        <f>IF(ISBLANK(A856),"",MAXIFS('Codified Game Plan'!$I$3:$I$477,'Codified Game Plan'!$E$3:$E$477,A856))</f>
        <v/>
      </c>
      <c r="F856" s="658" t="str">
        <f t="shared" si="2"/>
        <v>      - </v>
      </c>
      <c r="G856" s="421"/>
      <c r="H856" s="421"/>
      <c r="I856" s="421"/>
      <c r="J856" s="421"/>
      <c r="K856" s="421"/>
      <c r="L856" s="421"/>
      <c r="M856" s="421"/>
      <c r="N856" s="421"/>
      <c r="O856" s="421"/>
      <c r="P856" s="421"/>
      <c r="Q856" s="421"/>
      <c r="R856" s="421"/>
      <c r="S856" s="421"/>
      <c r="T856" s="421"/>
      <c r="U856" s="689"/>
      <c r="V856" s="689"/>
      <c r="W856" s="689"/>
      <c r="X856" s="689"/>
      <c r="Y856" s="689"/>
      <c r="Z856" s="689"/>
      <c r="AA856" s="689"/>
      <c r="AB856" s="689"/>
      <c r="AC856" s="689"/>
      <c r="AD856" s="689"/>
      <c r="AE856" s="689"/>
      <c r="AF856" s="689"/>
      <c r="AG856" s="689"/>
      <c r="AH856" s="689"/>
      <c r="AI856" s="689"/>
      <c r="AJ856" s="689"/>
      <c r="AK856" s="689"/>
      <c r="AL856" s="689"/>
      <c r="AM856" s="689"/>
      <c r="AN856" s="689"/>
      <c r="AO856" s="689"/>
      <c r="AP856" s="689"/>
      <c r="AQ856" s="689"/>
      <c r="AR856" s="689"/>
      <c r="AS856" s="689"/>
      <c r="AT856" s="689"/>
      <c r="AU856" s="689"/>
      <c r="AV856" s="689"/>
      <c r="AW856" s="689"/>
      <c r="AX856" s="689"/>
      <c r="AY856" s="689"/>
      <c r="AZ856" s="689"/>
      <c r="BA856" s="689"/>
      <c r="BB856" s="689"/>
      <c r="BC856" s="689"/>
      <c r="BD856" s="689"/>
      <c r="BE856" s="689"/>
      <c r="BF856" s="689"/>
      <c r="BG856" s="689"/>
      <c r="BH856" s="689"/>
      <c r="BI856" s="689"/>
      <c r="BJ856" s="689"/>
      <c r="BK856" s="689"/>
      <c r="BL856" s="689"/>
      <c r="BM856" s="689"/>
      <c r="BN856" s="689"/>
      <c r="BO856" s="689"/>
      <c r="BP856" s="689"/>
      <c r="BQ856" s="689"/>
      <c r="BR856" s="689"/>
      <c r="BS856" s="689"/>
      <c r="BT856" s="689"/>
      <c r="BU856" s="689"/>
      <c r="BV856" s="689"/>
      <c r="BW856" s="421"/>
    </row>
    <row r="857" ht="15.0" customHeight="1">
      <c r="A857" s="634"/>
      <c r="B857" s="421" t="str">
        <f>IF(ISTEXT(A857),SUMIF('Production Calendar'!$F$3:$F$171,'Garden Layout (to copy)'!$A857,'Production Calendar'!$G$3:$G$171),"")</f>
        <v/>
      </c>
      <c r="C857" s="656" t="str">
        <f t="shared" si="1"/>
        <v/>
      </c>
      <c r="D857" s="657" t="str">
        <f t="array" ref="D857">IF(ISBLANK(A857),"",XLOOKUP($A857,'Codified Game Plan'!$E$3:$E$477,'Codified Game Plan'!$G$3:$G$477,0))</f>
        <v/>
      </c>
      <c r="E857" s="657" t="str">
        <f>IF(ISBLANK(A857),"",MAXIFS('Codified Game Plan'!$I$3:$I$477,'Codified Game Plan'!$E$3:$E$477,A857))</f>
        <v/>
      </c>
      <c r="F857" s="658" t="str">
        <f t="shared" si="2"/>
        <v>      - </v>
      </c>
      <c r="G857" s="421"/>
      <c r="H857" s="421"/>
      <c r="I857" s="421"/>
      <c r="J857" s="421"/>
      <c r="K857" s="421"/>
      <c r="L857" s="421"/>
      <c r="M857" s="421"/>
      <c r="N857" s="421"/>
      <c r="O857" s="421"/>
      <c r="P857" s="421"/>
      <c r="Q857" s="421"/>
      <c r="R857" s="421"/>
      <c r="S857" s="421"/>
      <c r="T857" s="421"/>
      <c r="U857" s="689"/>
      <c r="V857" s="689"/>
      <c r="W857" s="689"/>
      <c r="X857" s="689"/>
      <c r="Y857" s="689"/>
      <c r="Z857" s="689"/>
      <c r="AA857" s="689"/>
      <c r="AB857" s="689"/>
      <c r="AC857" s="689"/>
      <c r="AD857" s="689"/>
      <c r="AE857" s="689"/>
      <c r="AF857" s="689"/>
      <c r="AG857" s="689"/>
      <c r="AH857" s="689"/>
      <c r="AI857" s="689"/>
      <c r="AJ857" s="689"/>
      <c r="AK857" s="689"/>
      <c r="AL857" s="689"/>
      <c r="AM857" s="689"/>
      <c r="AN857" s="689"/>
      <c r="AO857" s="689"/>
      <c r="AP857" s="689"/>
      <c r="AQ857" s="689"/>
      <c r="AR857" s="689"/>
      <c r="AS857" s="689"/>
      <c r="AT857" s="689"/>
      <c r="AU857" s="689"/>
      <c r="AV857" s="689"/>
      <c r="AW857" s="689"/>
      <c r="AX857" s="689"/>
      <c r="AY857" s="689"/>
      <c r="AZ857" s="689"/>
      <c r="BA857" s="689"/>
      <c r="BB857" s="689"/>
      <c r="BC857" s="689"/>
      <c r="BD857" s="689"/>
      <c r="BE857" s="689"/>
      <c r="BF857" s="689"/>
      <c r="BG857" s="689"/>
      <c r="BH857" s="689"/>
      <c r="BI857" s="689"/>
      <c r="BJ857" s="689"/>
      <c r="BK857" s="689"/>
      <c r="BL857" s="689"/>
      <c r="BM857" s="689"/>
      <c r="BN857" s="689"/>
      <c r="BO857" s="689"/>
      <c r="BP857" s="689"/>
      <c r="BQ857" s="689"/>
      <c r="BR857" s="689"/>
      <c r="BS857" s="689"/>
      <c r="BT857" s="689"/>
      <c r="BU857" s="689"/>
      <c r="BV857" s="689"/>
      <c r="BW857" s="421"/>
    </row>
    <row r="858" ht="15.0" customHeight="1">
      <c r="A858" s="634"/>
      <c r="B858" s="421" t="str">
        <f>IF(ISTEXT(A858),SUMIF('Production Calendar'!$F$3:$F$171,'Garden Layout (to copy)'!$A858,'Production Calendar'!$G$3:$G$171),"")</f>
        <v/>
      </c>
      <c r="C858" s="656" t="str">
        <f t="shared" si="1"/>
        <v/>
      </c>
      <c r="D858" s="657" t="str">
        <f t="array" ref="D858">IF(ISBLANK(A858),"",XLOOKUP($A858,'Codified Game Plan'!$E$3:$E$477,'Codified Game Plan'!$G$3:$G$477,0))</f>
        <v/>
      </c>
      <c r="E858" s="657" t="str">
        <f>IF(ISBLANK(A858),"",MAXIFS('Codified Game Plan'!$I$3:$I$477,'Codified Game Plan'!$E$3:$E$477,A858))</f>
        <v/>
      </c>
      <c r="F858" s="658" t="str">
        <f t="shared" si="2"/>
        <v>      - </v>
      </c>
      <c r="G858" s="421"/>
      <c r="H858" s="421"/>
      <c r="I858" s="421"/>
      <c r="J858" s="421"/>
      <c r="K858" s="421"/>
      <c r="L858" s="421"/>
      <c r="M858" s="421"/>
      <c r="N858" s="421"/>
      <c r="O858" s="421"/>
      <c r="P858" s="421"/>
      <c r="Q858" s="421"/>
      <c r="R858" s="421"/>
      <c r="S858" s="421"/>
      <c r="T858" s="421"/>
      <c r="U858" s="689"/>
      <c r="V858" s="689"/>
      <c r="W858" s="689"/>
      <c r="X858" s="689"/>
      <c r="Y858" s="689"/>
      <c r="Z858" s="689"/>
      <c r="AA858" s="689"/>
      <c r="AB858" s="689"/>
      <c r="AC858" s="689"/>
      <c r="AD858" s="689"/>
      <c r="AE858" s="689"/>
      <c r="AF858" s="689"/>
      <c r="AG858" s="689"/>
      <c r="AH858" s="689"/>
      <c r="AI858" s="689"/>
      <c r="AJ858" s="689"/>
      <c r="AK858" s="689"/>
      <c r="AL858" s="689"/>
      <c r="AM858" s="689"/>
      <c r="AN858" s="689"/>
      <c r="AO858" s="689"/>
      <c r="AP858" s="689"/>
      <c r="AQ858" s="689"/>
      <c r="AR858" s="689"/>
      <c r="AS858" s="689"/>
      <c r="AT858" s="689"/>
      <c r="AU858" s="689"/>
      <c r="AV858" s="689"/>
      <c r="AW858" s="689"/>
      <c r="AX858" s="689"/>
      <c r="AY858" s="689"/>
      <c r="AZ858" s="689"/>
      <c r="BA858" s="689"/>
      <c r="BB858" s="689"/>
      <c r="BC858" s="689"/>
      <c r="BD858" s="689"/>
      <c r="BE858" s="689"/>
      <c r="BF858" s="689"/>
      <c r="BG858" s="689"/>
      <c r="BH858" s="689"/>
      <c r="BI858" s="689"/>
      <c r="BJ858" s="689"/>
      <c r="BK858" s="689"/>
      <c r="BL858" s="689"/>
      <c r="BM858" s="689"/>
      <c r="BN858" s="689"/>
      <c r="BO858" s="689"/>
      <c r="BP858" s="689"/>
      <c r="BQ858" s="689"/>
      <c r="BR858" s="689"/>
      <c r="BS858" s="689"/>
      <c r="BT858" s="689"/>
      <c r="BU858" s="689"/>
      <c r="BV858" s="689"/>
      <c r="BW858" s="421"/>
    </row>
    <row r="859" ht="15.0" customHeight="1">
      <c r="A859" s="634"/>
      <c r="B859" s="421" t="str">
        <f>IF(ISTEXT(A859),SUMIF('Production Calendar'!$F$3:$F$171,'Garden Layout (to copy)'!$A859,'Production Calendar'!$G$3:$G$171),"")</f>
        <v/>
      </c>
      <c r="C859" s="656" t="str">
        <f t="shared" si="1"/>
        <v/>
      </c>
      <c r="D859" s="657" t="str">
        <f t="array" ref="D859">IF(ISBLANK(A859),"",XLOOKUP($A859,'Codified Game Plan'!$E$3:$E$477,'Codified Game Plan'!$G$3:$G$477,0))</f>
        <v/>
      </c>
      <c r="E859" s="657" t="str">
        <f>IF(ISBLANK(A859),"",MAXIFS('Codified Game Plan'!$I$3:$I$477,'Codified Game Plan'!$E$3:$E$477,A859))</f>
        <v/>
      </c>
      <c r="F859" s="658" t="str">
        <f t="shared" si="2"/>
        <v>      - </v>
      </c>
      <c r="G859" s="421"/>
      <c r="H859" s="421"/>
      <c r="I859" s="421"/>
      <c r="J859" s="421"/>
      <c r="K859" s="421"/>
      <c r="L859" s="421"/>
      <c r="M859" s="421"/>
      <c r="N859" s="421"/>
      <c r="O859" s="421"/>
      <c r="P859" s="421"/>
      <c r="Q859" s="421"/>
      <c r="R859" s="421"/>
      <c r="S859" s="421"/>
      <c r="T859" s="421"/>
      <c r="U859" s="689"/>
      <c r="V859" s="689"/>
      <c r="W859" s="689"/>
      <c r="X859" s="689"/>
      <c r="Y859" s="689"/>
      <c r="Z859" s="689"/>
      <c r="AA859" s="689"/>
      <c r="AB859" s="689"/>
      <c r="AC859" s="689"/>
      <c r="AD859" s="689"/>
      <c r="AE859" s="689"/>
      <c r="AF859" s="689"/>
      <c r="AG859" s="689"/>
      <c r="AH859" s="689"/>
      <c r="AI859" s="689"/>
      <c r="AJ859" s="689"/>
      <c r="AK859" s="689"/>
      <c r="AL859" s="689"/>
      <c r="AM859" s="689"/>
      <c r="AN859" s="689"/>
      <c r="AO859" s="689"/>
      <c r="AP859" s="689"/>
      <c r="AQ859" s="689"/>
      <c r="AR859" s="689"/>
      <c r="AS859" s="689"/>
      <c r="AT859" s="689"/>
      <c r="AU859" s="689"/>
      <c r="AV859" s="689"/>
      <c r="AW859" s="689"/>
      <c r="AX859" s="689"/>
      <c r="AY859" s="689"/>
      <c r="AZ859" s="689"/>
      <c r="BA859" s="689"/>
      <c r="BB859" s="689"/>
      <c r="BC859" s="689"/>
      <c r="BD859" s="689"/>
      <c r="BE859" s="689"/>
      <c r="BF859" s="689"/>
      <c r="BG859" s="689"/>
      <c r="BH859" s="689"/>
      <c r="BI859" s="689"/>
      <c r="BJ859" s="689"/>
      <c r="BK859" s="689"/>
      <c r="BL859" s="689"/>
      <c r="BM859" s="689"/>
      <c r="BN859" s="689"/>
      <c r="BO859" s="689"/>
      <c r="BP859" s="689"/>
      <c r="BQ859" s="689"/>
      <c r="BR859" s="689"/>
      <c r="BS859" s="689"/>
      <c r="BT859" s="689"/>
      <c r="BU859" s="689"/>
      <c r="BV859" s="689"/>
      <c r="BW859" s="421"/>
    </row>
    <row r="860" ht="15.0" customHeight="1">
      <c r="A860" s="634"/>
      <c r="B860" s="421" t="str">
        <f>IF(ISTEXT(A860),SUMIF('Production Calendar'!$F$3:$F$171,'Garden Layout (to copy)'!$A860,'Production Calendar'!$G$3:$G$171),"")</f>
        <v/>
      </c>
      <c r="C860" s="656" t="str">
        <f t="shared" si="1"/>
        <v/>
      </c>
      <c r="D860" s="657" t="str">
        <f t="array" ref="D860">IF(ISBLANK(A860),"",XLOOKUP($A860,'Codified Game Plan'!$E$3:$E$477,'Codified Game Plan'!$G$3:$G$477,0))</f>
        <v/>
      </c>
      <c r="E860" s="657" t="str">
        <f>IF(ISBLANK(A860),"",MAXIFS('Codified Game Plan'!$I$3:$I$477,'Codified Game Plan'!$E$3:$E$477,A860))</f>
        <v/>
      </c>
      <c r="F860" s="658" t="str">
        <f t="shared" si="2"/>
        <v>      - </v>
      </c>
      <c r="G860" s="421"/>
      <c r="H860" s="421"/>
      <c r="I860" s="421"/>
      <c r="J860" s="421"/>
      <c r="K860" s="421"/>
      <c r="L860" s="421"/>
      <c r="M860" s="421"/>
      <c r="N860" s="421"/>
      <c r="O860" s="421"/>
      <c r="P860" s="421"/>
      <c r="Q860" s="421"/>
      <c r="R860" s="421"/>
      <c r="S860" s="421"/>
      <c r="T860" s="421"/>
      <c r="U860" s="689"/>
      <c r="V860" s="689"/>
      <c r="W860" s="689"/>
      <c r="X860" s="689"/>
      <c r="Y860" s="689"/>
      <c r="Z860" s="689"/>
      <c r="AA860" s="689"/>
      <c r="AB860" s="689"/>
      <c r="AC860" s="689"/>
      <c r="AD860" s="689"/>
      <c r="AE860" s="689"/>
      <c r="AF860" s="689"/>
      <c r="AG860" s="689"/>
      <c r="AH860" s="689"/>
      <c r="AI860" s="689"/>
      <c r="AJ860" s="689"/>
      <c r="AK860" s="689"/>
      <c r="AL860" s="689"/>
      <c r="AM860" s="689"/>
      <c r="AN860" s="689"/>
      <c r="AO860" s="689"/>
      <c r="AP860" s="689"/>
      <c r="AQ860" s="689"/>
      <c r="AR860" s="689"/>
      <c r="AS860" s="689"/>
      <c r="AT860" s="689"/>
      <c r="AU860" s="689"/>
      <c r="AV860" s="689"/>
      <c r="AW860" s="689"/>
      <c r="AX860" s="689"/>
      <c r="AY860" s="689"/>
      <c r="AZ860" s="689"/>
      <c r="BA860" s="689"/>
      <c r="BB860" s="689"/>
      <c r="BC860" s="689"/>
      <c r="BD860" s="689"/>
      <c r="BE860" s="689"/>
      <c r="BF860" s="689"/>
      <c r="BG860" s="689"/>
      <c r="BH860" s="689"/>
      <c r="BI860" s="689"/>
      <c r="BJ860" s="689"/>
      <c r="BK860" s="689"/>
      <c r="BL860" s="689"/>
      <c r="BM860" s="689"/>
      <c r="BN860" s="689"/>
      <c r="BO860" s="689"/>
      <c r="BP860" s="689"/>
      <c r="BQ860" s="689"/>
      <c r="BR860" s="689"/>
      <c r="BS860" s="689"/>
      <c r="BT860" s="689"/>
      <c r="BU860" s="689"/>
      <c r="BV860" s="689"/>
      <c r="BW860" s="421"/>
    </row>
    <row r="861" ht="15.0" customHeight="1">
      <c r="A861" s="634"/>
      <c r="B861" s="421" t="str">
        <f>IF(ISTEXT(A861),SUMIF('Production Calendar'!$F$3:$F$171,'Garden Layout (to copy)'!$A861,'Production Calendar'!$G$3:$G$171),"")</f>
        <v/>
      </c>
      <c r="C861" s="656" t="str">
        <f t="shared" si="1"/>
        <v/>
      </c>
      <c r="D861" s="657" t="str">
        <f t="array" ref="D861">IF(ISBLANK(A861),"",XLOOKUP($A861,'Codified Game Plan'!$E$3:$E$477,'Codified Game Plan'!$G$3:$G$477,0))</f>
        <v/>
      </c>
      <c r="E861" s="657" t="str">
        <f>IF(ISBLANK(A861),"",MAXIFS('Codified Game Plan'!$I$3:$I$477,'Codified Game Plan'!$E$3:$E$477,A861))</f>
        <v/>
      </c>
      <c r="F861" s="658" t="str">
        <f t="shared" si="2"/>
        <v>      - </v>
      </c>
      <c r="G861" s="421"/>
      <c r="H861" s="421"/>
      <c r="I861" s="421"/>
      <c r="J861" s="421"/>
      <c r="K861" s="421"/>
      <c r="L861" s="421"/>
      <c r="M861" s="421"/>
      <c r="N861" s="421"/>
      <c r="O861" s="421"/>
      <c r="P861" s="421"/>
      <c r="Q861" s="421"/>
      <c r="R861" s="421"/>
      <c r="S861" s="421"/>
      <c r="T861" s="421"/>
      <c r="U861" s="689"/>
      <c r="V861" s="689"/>
      <c r="W861" s="689"/>
      <c r="X861" s="689"/>
      <c r="Y861" s="689"/>
      <c r="Z861" s="689"/>
      <c r="AA861" s="689"/>
      <c r="AB861" s="689"/>
      <c r="AC861" s="689"/>
      <c r="AD861" s="689"/>
      <c r="AE861" s="689"/>
      <c r="AF861" s="689"/>
      <c r="AG861" s="689"/>
      <c r="AH861" s="689"/>
      <c r="AI861" s="689"/>
      <c r="AJ861" s="689"/>
      <c r="AK861" s="689"/>
      <c r="AL861" s="689"/>
      <c r="AM861" s="689"/>
      <c r="AN861" s="689"/>
      <c r="AO861" s="689"/>
      <c r="AP861" s="689"/>
      <c r="AQ861" s="689"/>
      <c r="AR861" s="689"/>
      <c r="AS861" s="689"/>
      <c r="AT861" s="689"/>
      <c r="AU861" s="689"/>
      <c r="AV861" s="689"/>
      <c r="AW861" s="689"/>
      <c r="AX861" s="689"/>
      <c r="AY861" s="689"/>
      <c r="AZ861" s="689"/>
      <c r="BA861" s="689"/>
      <c r="BB861" s="689"/>
      <c r="BC861" s="689"/>
      <c r="BD861" s="689"/>
      <c r="BE861" s="689"/>
      <c r="BF861" s="689"/>
      <c r="BG861" s="689"/>
      <c r="BH861" s="689"/>
      <c r="BI861" s="689"/>
      <c r="BJ861" s="689"/>
      <c r="BK861" s="689"/>
      <c r="BL861" s="689"/>
      <c r="BM861" s="689"/>
      <c r="BN861" s="689"/>
      <c r="BO861" s="689"/>
      <c r="BP861" s="689"/>
      <c r="BQ861" s="689"/>
      <c r="BR861" s="689"/>
      <c r="BS861" s="689"/>
      <c r="BT861" s="689"/>
      <c r="BU861" s="689"/>
      <c r="BV861" s="689"/>
      <c r="BW861" s="421"/>
    </row>
    <row r="862" ht="15.0" customHeight="1">
      <c r="A862" s="634"/>
      <c r="B862" s="421" t="str">
        <f>IF(ISTEXT(A862),SUMIF('Production Calendar'!$F$3:$F$171,'Garden Layout (to copy)'!$A862,'Production Calendar'!$G$3:$G$171),"")</f>
        <v/>
      </c>
      <c r="C862" s="656" t="str">
        <f t="shared" si="1"/>
        <v/>
      </c>
      <c r="D862" s="657" t="str">
        <f t="array" ref="D862">IF(ISBLANK(A862),"",XLOOKUP($A862,'Codified Game Plan'!$E$3:$E$477,'Codified Game Plan'!$G$3:$G$477,0))</f>
        <v/>
      </c>
      <c r="E862" s="657" t="str">
        <f>IF(ISBLANK(A862),"",MAXIFS('Codified Game Plan'!$I$3:$I$477,'Codified Game Plan'!$E$3:$E$477,A862))</f>
        <v/>
      </c>
      <c r="F862" s="658" t="str">
        <f t="shared" si="2"/>
        <v>      - </v>
      </c>
      <c r="G862" s="421"/>
      <c r="H862" s="421"/>
      <c r="I862" s="421"/>
      <c r="J862" s="421"/>
      <c r="K862" s="421"/>
      <c r="L862" s="421"/>
      <c r="M862" s="421"/>
      <c r="N862" s="421"/>
      <c r="O862" s="421"/>
      <c r="P862" s="421"/>
      <c r="Q862" s="421"/>
      <c r="R862" s="421"/>
      <c r="S862" s="421"/>
      <c r="T862" s="421"/>
      <c r="U862" s="689"/>
      <c r="V862" s="689"/>
      <c r="W862" s="689"/>
      <c r="X862" s="689"/>
      <c r="Y862" s="689"/>
      <c r="Z862" s="689"/>
      <c r="AA862" s="689"/>
      <c r="AB862" s="689"/>
      <c r="AC862" s="689"/>
      <c r="AD862" s="689"/>
      <c r="AE862" s="689"/>
      <c r="AF862" s="689"/>
      <c r="AG862" s="689"/>
      <c r="AH862" s="689"/>
      <c r="AI862" s="689"/>
      <c r="AJ862" s="689"/>
      <c r="AK862" s="689"/>
      <c r="AL862" s="689"/>
      <c r="AM862" s="689"/>
      <c r="AN862" s="689"/>
      <c r="AO862" s="689"/>
      <c r="AP862" s="689"/>
      <c r="AQ862" s="689"/>
      <c r="AR862" s="689"/>
      <c r="AS862" s="689"/>
      <c r="AT862" s="689"/>
      <c r="AU862" s="689"/>
      <c r="AV862" s="689"/>
      <c r="AW862" s="689"/>
      <c r="AX862" s="689"/>
      <c r="AY862" s="689"/>
      <c r="AZ862" s="689"/>
      <c r="BA862" s="689"/>
      <c r="BB862" s="689"/>
      <c r="BC862" s="689"/>
      <c r="BD862" s="689"/>
      <c r="BE862" s="689"/>
      <c r="BF862" s="689"/>
      <c r="BG862" s="689"/>
      <c r="BH862" s="689"/>
      <c r="BI862" s="689"/>
      <c r="BJ862" s="689"/>
      <c r="BK862" s="689"/>
      <c r="BL862" s="689"/>
      <c r="BM862" s="689"/>
      <c r="BN862" s="689"/>
      <c r="BO862" s="689"/>
      <c r="BP862" s="689"/>
      <c r="BQ862" s="689"/>
      <c r="BR862" s="689"/>
      <c r="BS862" s="689"/>
      <c r="BT862" s="689"/>
      <c r="BU862" s="689"/>
      <c r="BV862" s="689"/>
      <c r="BW862" s="421"/>
    </row>
    <row r="863" ht="15.0" customHeight="1">
      <c r="A863" s="634"/>
      <c r="B863" s="421" t="str">
        <f>IF(ISTEXT(A863),SUMIF('Production Calendar'!$F$3:$F$171,'Garden Layout (to copy)'!$A863,'Production Calendar'!$G$3:$G$171),"")</f>
        <v/>
      </c>
      <c r="C863" s="656" t="str">
        <f t="shared" si="1"/>
        <v/>
      </c>
      <c r="D863" s="657" t="str">
        <f t="array" ref="D863">IF(ISBLANK(A863),"",XLOOKUP($A863,'Codified Game Plan'!$E$3:$E$477,'Codified Game Plan'!$G$3:$G$477,0))</f>
        <v/>
      </c>
      <c r="E863" s="657" t="str">
        <f>IF(ISBLANK(A863),"",MAXIFS('Codified Game Plan'!$I$3:$I$477,'Codified Game Plan'!$E$3:$E$477,A863))</f>
        <v/>
      </c>
      <c r="F863" s="658" t="str">
        <f t="shared" si="2"/>
        <v>      - </v>
      </c>
      <c r="G863" s="421"/>
      <c r="H863" s="421"/>
      <c r="I863" s="421"/>
      <c r="J863" s="421"/>
      <c r="K863" s="421"/>
      <c r="L863" s="421"/>
      <c r="M863" s="421"/>
      <c r="N863" s="421"/>
      <c r="O863" s="421"/>
      <c r="P863" s="421"/>
      <c r="Q863" s="421"/>
      <c r="R863" s="421"/>
      <c r="S863" s="421"/>
      <c r="T863" s="421"/>
      <c r="U863" s="689"/>
      <c r="V863" s="689"/>
      <c r="W863" s="689"/>
      <c r="X863" s="689"/>
      <c r="Y863" s="689"/>
      <c r="Z863" s="689"/>
      <c r="AA863" s="689"/>
      <c r="AB863" s="689"/>
      <c r="AC863" s="689"/>
      <c r="AD863" s="689"/>
      <c r="AE863" s="689"/>
      <c r="AF863" s="689"/>
      <c r="AG863" s="689"/>
      <c r="AH863" s="689"/>
      <c r="AI863" s="689"/>
      <c r="AJ863" s="689"/>
      <c r="AK863" s="689"/>
      <c r="AL863" s="689"/>
      <c r="AM863" s="689"/>
      <c r="AN863" s="689"/>
      <c r="AO863" s="689"/>
      <c r="AP863" s="689"/>
      <c r="AQ863" s="689"/>
      <c r="AR863" s="689"/>
      <c r="AS863" s="689"/>
      <c r="AT863" s="689"/>
      <c r="AU863" s="689"/>
      <c r="AV863" s="689"/>
      <c r="AW863" s="689"/>
      <c r="AX863" s="689"/>
      <c r="AY863" s="689"/>
      <c r="AZ863" s="689"/>
      <c r="BA863" s="689"/>
      <c r="BB863" s="689"/>
      <c r="BC863" s="689"/>
      <c r="BD863" s="689"/>
      <c r="BE863" s="689"/>
      <c r="BF863" s="689"/>
      <c r="BG863" s="689"/>
      <c r="BH863" s="689"/>
      <c r="BI863" s="689"/>
      <c r="BJ863" s="689"/>
      <c r="BK863" s="689"/>
      <c r="BL863" s="689"/>
      <c r="BM863" s="689"/>
      <c r="BN863" s="689"/>
      <c r="BO863" s="689"/>
      <c r="BP863" s="689"/>
      <c r="BQ863" s="689"/>
      <c r="BR863" s="689"/>
      <c r="BS863" s="689"/>
      <c r="BT863" s="689"/>
      <c r="BU863" s="689"/>
      <c r="BV863" s="689"/>
      <c r="BW863" s="421"/>
    </row>
    <row r="864" ht="15.0" customHeight="1">
      <c r="A864" s="634"/>
      <c r="B864" s="421" t="str">
        <f>IF(ISTEXT(A864),SUMIF('Production Calendar'!$F$3:$F$171,'Garden Layout (to copy)'!$A864,'Production Calendar'!$G$3:$G$171),"")</f>
        <v/>
      </c>
      <c r="C864" s="656" t="str">
        <f t="shared" si="1"/>
        <v/>
      </c>
      <c r="D864" s="657" t="str">
        <f t="array" ref="D864">IF(ISBLANK(A864),"",XLOOKUP($A864,'Codified Game Plan'!$E$3:$E$477,'Codified Game Plan'!$G$3:$G$477,0))</f>
        <v/>
      </c>
      <c r="E864" s="657" t="str">
        <f>IF(ISBLANK(A864),"",MAXIFS('Codified Game Plan'!$I$3:$I$477,'Codified Game Plan'!$E$3:$E$477,A864))</f>
        <v/>
      </c>
      <c r="F864" s="658" t="str">
        <f t="shared" si="2"/>
        <v>      - </v>
      </c>
      <c r="G864" s="421"/>
      <c r="H864" s="421"/>
      <c r="I864" s="421"/>
      <c r="J864" s="421"/>
      <c r="K864" s="421"/>
      <c r="L864" s="421"/>
      <c r="M864" s="421"/>
      <c r="N864" s="421"/>
      <c r="O864" s="421"/>
      <c r="P864" s="421"/>
      <c r="Q864" s="421"/>
      <c r="R864" s="421"/>
      <c r="S864" s="421"/>
      <c r="T864" s="421"/>
      <c r="U864" s="689"/>
      <c r="V864" s="689"/>
      <c r="W864" s="689"/>
      <c r="X864" s="689"/>
      <c r="Y864" s="689"/>
      <c r="Z864" s="689"/>
      <c r="AA864" s="689"/>
      <c r="AB864" s="689"/>
      <c r="AC864" s="689"/>
      <c r="AD864" s="689"/>
      <c r="AE864" s="689"/>
      <c r="AF864" s="689"/>
      <c r="AG864" s="689"/>
      <c r="AH864" s="689"/>
      <c r="AI864" s="689"/>
      <c r="AJ864" s="689"/>
      <c r="AK864" s="689"/>
      <c r="AL864" s="689"/>
      <c r="AM864" s="689"/>
      <c r="AN864" s="689"/>
      <c r="AO864" s="689"/>
      <c r="AP864" s="689"/>
      <c r="AQ864" s="689"/>
      <c r="AR864" s="689"/>
      <c r="AS864" s="689"/>
      <c r="AT864" s="689"/>
      <c r="AU864" s="689"/>
      <c r="AV864" s="689"/>
      <c r="AW864" s="689"/>
      <c r="AX864" s="689"/>
      <c r="AY864" s="689"/>
      <c r="AZ864" s="689"/>
      <c r="BA864" s="689"/>
      <c r="BB864" s="689"/>
      <c r="BC864" s="689"/>
      <c r="BD864" s="689"/>
      <c r="BE864" s="689"/>
      <c r="BF864" s="689"/>
      <c r="BG864" s="689"/>
      <c r="BH864" s="689"/>
      <c r="BI864" s="689"/>
      <c r="BJ864" s="689"/>
      <c r="BK864" s="689"/>
      <c r="BL864" s="689"/>
      <c r="BM864" s="689"/>
      <c r="BN864" s="689"/>
      <c r="BO864" s="689"/>
      <c r="BP864" s="689"/>
      <c r="BQ864" s="689"/>
      <c r="BR864" s="689"/>
      <c r="BS864" s="689"/>
      <c r="BT864" s="689"/>
      <c r="BU864" s="689"/>
      <c r="BV864" s="689"/>
      <c r="BW864" s="421"/>
    </row>
    <row r="865" ht="15.0" customHeight="1">
      <c r="A865" s="634"/>
      <c r="B865" s="421" t="str">
        <f>IF(ISTEXT(A865),SUMIF('Production Calendar'!$F$3:$F$171,'Garden Layout (to copy)'!$A865,'Production Calendar'!$G$3:$G$171),"")</f>
        <v/>
      </c>
      <c r="C865" s="656" t="str">
        <f t="shared" si="1"/>
        <v/>
      </c>
      <c r="D865" s="657" t="str">
        <f t="array" ref="D865">IF(ISBLANK(A865),"",XLOOKUP($A865,'Codified Game Plan'!$E$3:$E$477,'Codified Game Plan'!$G$3:$G$477,0))</f>
        <v/>
      </c>
      <c r="E865" s="657" t="str">
        <f>IF(ISBLANK(A865),"",MAXIFS('Codified Game Plan'!$I$3:$I$477,'Codified Game Plan'!$E$3:$E$477,A865))</f>
        <v/>
      </c>
      <c r="F865" s="658" t="str">
        <f t="shared" si="2"/>
        <v>      - </v>
      </c>
      <c r="G865" s="421"/>
      <c r="H865" s="421"/>
      <c r="I865" s="421"/>
      <c r="J865" s="421"/>
      <c r="K865" s="421"/>
      <c r="L865" s="421"/>
      <c r="M865" s="421"/>
      <c r="N865" s="421"/>
      <c r="O865" s="421"/>
      <c r="P865" s="421"/>
      <c r="Q865" s="421"/>
      <c r="R865" s="421"/>
      <c r="S865" s="421"/>
      <c r="T865" s="421"/>
      <c r="U865" s="689"/>
      <c r="V865" s="689"/>
      <c r="W865" s="689"/>
      <c r="X865" s="689"/>
      <c r="Y865" s="689"/>
      <c r="Z865" s="689"/>
      <c r="AA865" s="689"/>
      <c r="AB865" s="689"/>
      <c r="AC865" s="689"/>
      <c r="AD865" s="689"/>
      <c r="AE865" s="689"/>
      <c r="AF865" s="689"/>
      <c r="AG865" s="689"/>
      <c r="AH865" s="689"/>
      <c r="AI865" s="689"/>
      <c r="AJ865" s="689"/>
      <c r="AK865" s="689"/>
      <c r="AL865" s="689"/>
      <c r="AM865" s="689"/>
      <c r="AN865" s="689"/>
      <c r="AO865" s="689"/>
      <c r="AP865" s="689"/>
      <c r="AQ865" s="689"/>
      <c r="AR865" s="689"/>
      <c r="AS865" s="689"/>
      <c r="AT865" s="689"/>
      <c r="AU865" s="689"/>
      <c r="AV865" s="689"/>
      <c r="AW865" s="689"/>
      <c r="AX865" s="689"/>
      <c r="AY865" s="689"/>
      <c r="AZ865" s="689"/>
      <c r="BA865" s="689"/>
      <c r="BB865" s="689"/>
      <c r="BC865" s="689"/>
      <c r="BD865" s="689"/>
      <c r="BE865" s="689"/>
      <c r="BF865" s="689"/>
      <c r="BG865" s="689"/>
      <c r="BH865" s="689"/>
      <c r="BI865" s="689"/>
      <c r="BJ865" s="689"/>
      <c r="BK865" s="689"/>
      <c r="BL865" s="689"/>
      <c r="BM865" s="689"/>
      <c r="BN865" s="689"/>
      <c r="BO865" s="689"/>
      <c r="BP865" s="689"/>
      <c r="BQ865" s="689"/>
      <c r="BR865" s="689"/>
      <c r="BS865" s="689"/>
      <c r="BT865" s="689"/>
      <c r="BU865" s="689"/>
      <c r="BV865" s="689"/>
      <c r="BW865" s="421"/>
    </row>
    <row r="866" ht="15.0" customHeight="1">
      <c r="A866" s="634"/>
      <c r="B866" s="421" t="str">
        <f>IF(ISTEXT(A866),SUMIF('Production Calendar'!$F$3:$F$171,'Garden Layout (to copy)'!$A866,'Production Calendar'!$G$3:$G$171),"")</f>
        <v/>
      </c>
      <c r="C866" s="656" t="str">
        <f t="shared" si="1"/>
        <v/>
      </c>
      <c r="D866" s="657" t="str">
        <f t="array" ref="D866">IF(ISBLANK(A866),"",XLOOKUP($A866,'Codified Game Plan'!$E$3:$E$477,'Codified Game Plan'!$G$3:$G$477,0))</f>
        <v/>
      </c>
      <c r="E866" s="657" t="str">
        <f>IF(ISBLANK(A866),"",MAXIFS('Codified Game Plan'!$I$3:$I$477,'Codified Game Plan'!$E$3:$E$477,A866))</f>
        <v/>
      </c>
      <c r="F866" s="658" t="str">
        <f t="shared" si="2"/>
        <v>      - </v>
      </c>
      <c r="G866" s="421"/>
      <c r="H866" s="421"/>
      <c r="I866" s="421"/>
      <c r="J866" s="421"/>
      <c r="K866" s="421"/>
      <c r="L866" s="421"/>
      <c r="M866" s="421"/>
      <c r="N866" s="421"/>
      <c r="O866" s="421"/>
      <c r="P866" s="421"/>
      <c r="Q866" s="421"/>
      <c r="R866" s="421"/>
      <c r="S866" s="421"/>
      <c r="T866" s="421"/>
      <c r="U866" s="689"/>
      <c r="V866" s="689"/>
      <c r="W866" s="689"/>
      <c r="X866" s="689"/>
      <c r="Y866" s="689"/>
      <c r="Z866" s="689"/>
      <c r="AA866" s="689"/>
      <c r="AB866" s="689"/>
      <c r="AC866" s="689"/>
      <c r="AD866" s="689"/>
      <c r="AE866" s="689"/>
      <c r="AF866" s="689"/>
      <c r="AG866" s="689"/>
      <c r="AH866" s="689"/>
      <c r="AI866" s="689"/>
      <c r="AJ866" s="689"/>
      <c r="AK866" s="689"/>
      <c r="AL866" s="689"/>
      <c r="AM866" s="689"/>
      <c r="AN866" s="689"/>
      <c r="AO866" s="689"/>
      <c r="AP866" s="689"/>
      <c r="AQ866" s="689"/>
      <c r="AR866" s="689"/>
      <c r="AS866" s="689"/>
      <c r="AT866" s="689"/>
      <c r="AU866" s="689"/>
      <c r="AV866" s="689"/>
      <c r="AW866" s="689"/>
      <c r="AX866" s="689"/>
      <c r="AY866" s="689"/>
      <c r="AZ866" s="689"/>
      <c r="BA866" s="689"/>
      <c r="BB866" s="689"/>
      <c r="BC866" s="689"/>
      <c r="BD866" s="689"/>
      <c r="BE866" s="689"/>
      <c r="BF866" s="689"/>
      <c r="BG866" s="689"/>
      <c r="BH866" s="689"/>
      <c r="BI866" s="689"/>
      <c r="BJ866" s="689"/>
      <c r="BK866" s="689"/>
      <c r="BL866" s="689"/>
      <c r="BM866" s="689"/>
      <c r="BN866" s="689"/>
      <c r="BO866" s="689"/>
      <c r="BP866" s="689"/>
      <c r="BQ866" s="689"/>
      <c r="BR866" s="689"/>
      <c r="BS866" s="689"/>
      <c r="BT866" s="689"/>
      <c r="BU866" s="689"/>
      <c r="BV866" s="689"/>
      <c r="BW866" s="421"/>
    </row>
    <row r="867" ht="15.0" customHeight="1">
      <c r="A867" s="634"/>
      <c r="B867" s="421" t="str">
        <f>IF(ISTEXT(A867),SUMIF('Production Calendar'!$F$3:$F$171,'Garden Layout (to copy)'!$A867,'Production Calendar'!$G$3:$G$171),"")</f>
        <v/>
      </c>
      <c r="C867" s="656" t="str">
        <f t="shared" si="1"/>
        <v/>
      </c>
      <c r="D867" s="657" t="str">
        <f t="array" ref="D867">IF(ISBLANK(A867),"",XLOOKUP($A867,'Codified Game Plan'!$E$3:$E$477,'Codified Game Plan'!$G$3:$G$477,0))</f>
        <v/>
      </c>
      <c r="E867" s="657" t="str">
        <f>IF(ISBLANK(A867),"",MAXIFS('Codified Game Plan'!$I$3:$I$477,'Codified Game Plan'!$E$3:$E$477,A867))</f>
        <v/>
      </c>
      <c r="F867" s="658" t="str">
        <f t="shared" si="2"/>
        <v>      - </v>
      </c>
      <c r="G867" s="421"/>
      <c r="H867" s="421"/>
      <c r="I867" s="421"/>
      <c r="J867" s="421"/>
      <c r="K867" s="421"/>
      <c r="L867" s="421"/>
      <c r="M867" s="421"/>
      <c r="N867" s="421"/>
      <c r="O867" s="421"/>
      <c r="P867" s="421"/>
      <c r="Q867" s="421"/>
      <c r="R867" s="421"/>
      <c r="S867" s="421"/>
      <c r="T867" s="421"/>
      <c r="U867" s="689"/>
      <c r="V867" s="689"/>
      <c r="W867" s="689"/>
      <c r="X867" s="689"/>
      <c r="Y867" s="689"/>
      <c r="Z867" s="689"/>
      <c r="AA867" s="689"/>
      <c r="AB867" s="689"/>
      <c r="AC867" s="689"/>
      <c r="AD867" s="689"/>
      <c r="AE867" s="689"/>
      <c r="AF867" s="689"/>
      <c r="AG867" s="689"/>
      <c r="AH867" s="689"/>
      <c r="AI867" s="689"/>
      <c r="AJ867" s="689"/>
      <c r="AK867" s="689"/>
      <c r="AL867" s="689"/>
      <c r="AM867" s="689"/>
      <c r="AN867" s="689"/>
      <c r="AO867" s="689"/>
      <c r="AP867" s="689"/>
      <c r="AQ867" s="689"/>
      <c r="AR867" s="689"/>
      <c r="AS867" s="689"/>
      <c r="AT867" s="689"/>
      <c r="AU867" s="689"/>
      <c r="AV867" s="689"/>
      <c r="AW867" s="689"/>
      <c r="AX867" s="689"/>
      <c r="AY867" s="689"/>
      <c r="AZ867" s="689"/>
      <c r="BA867" s="689"/>
      <c r="BB867" s="689"/>
      <c r="BC867" s="689"/>
      <c r="BD867" s="689"/>
      <c r="BE867" s="689"/>
      <c r="BF867" s="689"/>
      <c r="BG867" s="689"/>
      <c r="BH867" s="689"/>
      <c r="BI867" s="689"/>
      <c r="BJ867" s="689"/>
      <c r="BK867" s="689"/>
      <c r="BL867" s="689"/>
      <c r="BM867" s="689"/>
      <c r="BN867" s="689"/>
      <c r="BO867" s="689"/>
      <c r="BP867" s="689"/>
      <c r="BQ867" s="689"/>
      <c r="BR867" s="689"/>
      <c r="BS867" s="689"/>
      <c r="BT867" s="689"/>
      <c r="BU867" s="689"/>
      <c r="BV867" s="689"/>
      <c r="BW867" s="421"/>
    </row>
    <row r="868" ht="15.0" customHeight="1">
      <c r="A868" s="634"/>
      <c r="B868" s="421" t="str">
        <f>IF(ISTEXT(A868),SUMIF('Production Calendar'!$F$3:$F$171,'Garden Layout (to copy)'!$A868,'Production Calendar'!$G$3:$G$171),"")</f>
        <v/>
      </c>
      <c r="C868" s="656" t="str">
        <f t="shared" si="1"/>
        <v/>
      </c>
      <c r="D868" s="657" t="str">
        <f t="array" ref="D868">IF(ISBLANK(A868),"",XLOOKUP($A868,'Codified Game Plan'!$E$3:$E$477,'Codified Game Plan'!$G$3:$G$477,0))</f>
        <v/>
      </c>
      <c r="E868" s="657" t="str">
        <f>IF(ISBLANK(A868),"",MAXIFS('Codified Game Plan'!$I$3:$I$477,'Codified Game Plan'!$E$3:$E$477,A868))</f>
        <v/>
      </c>
      <c r="F868" s="658" t="str">
        <f t="shared" si="2"/>
        <v>      - </v>
      </c>
      <c r="G868" s="421"/>
      <c r="H868" s="421"/>
      <c r="I868" s="421"/>
      <c r="J868" s="421"/>
      <c r="K868" s="421"/>
      <c r="L868" s="421"/>
      <c r="M868" s="421"/>
      <c r="N868" s="421"/>
      <c r="O868" s="421"/>
      <c r="P868" s="421"/>
      <c r="Q868" s="421"/>
      <c r="R868" s="421"/>
      <c r="S868" s="421"/>
      <c r="T868" s="421"/>
      <c r="U868" s="689"/>
      <c r="V868" s="689"/>
      <c r="W868" s="689"/>
      <c r="X868" s="689"/>
      <c r="Y868" s="689"/>
      <c r="Z868" s="689"/>
      <c r="AA868" s="689"/>
      <c r="AB868" s="689"/>
      <c r="AC868" s="689"/>
      <c r="AD868" s="689"/>
      <c r="AE868" s="689"/>
      <c r="AF868" s="689"/>
      <c r="AG868" s="689"/>
      <c r="AH868" s="689"/>
      <c r="AI868" s="689"/>
      <c r="AJ868" s="689"/>
      <c r="AK868" s="689"/>
      <c r="AL868" s="689"/>
      <c r="AM868" s="689"/>
      <c r="AN868" s="689"/>
      <c r="AO868" s="689"/>
      <c r="AP868" s="689"/>
      <c r="AQ868" s="689"/>
      <c r="AR868" s="689"/>
      <c r="AS868" s="689"/>
      <c r="AT868" s="689"/>
      <c r="AU868" s="689"/>
      <c r="AV868" s="689"/>
      <c r="AW868" s="689"/>
      <c r="AX868" s="689"/>
      <c r="AY868" s="689"/>
      <c r="AZ868" s="689"/>
      <c r="BA868" s="689"/>
      <c r="BB868" s="689"/>
      <c r="BC868" s="689"/>
      <c r="BD868" s="689"/>
      <c r="BE868" s="689"/>
      <c r="BF868" s="689"/>
      <c r="BG868" s="689"/>
      <c r="BH868" s="689"/>
      <c r="BI868" s="689"/>
      <c r="BJ868" s="689"/>
      <c r="BK868" s="689"/>
      <c r="BL868" s="689"/>
      <c r="BM868" s="689"/>
      <c r="BN868" s="689"/>
      <c r="BO868" s="689"/>
      <c r="BP868" s="689"/>
      <c r="BQ868" s="689"/>
      <c r="BR868" s="689"/>
      <c r="BS868" s="689"/>
      <c r="BT868" s="689"/>
      <c r="BU868" s="689"/>
      <c r="BV868" s="689"/>
      <c r="BW868" s="421"/>
    </row>
    <row r="869" ht="15.0" customHeight="1">
      <c r="A869" s="634"/>
      <c r="B869" s="421" t="str">
        <f>IF(ISTEXT(A869),SUMIF('Production Calendar'!$F$3:$F$171,'Garden Layout (to copy)'!$A869,'Production Calendar'!$G$3:$G$171),"")</f>
        <v/>
      </c>
      <c r="C869" s="656" t="str">
        <f t="shared" si="1"/>
        <v/>
      </c>
      <c r="D869" s="657" t="str">
        <f t="array" ref="D869">IF(ISBLANK(A869),"",XLOOKUP($A869,'Codified Game Plan'!$E$3:$E$477,'Codified Game Plan'!$G$3:$G$477,0))</f>
        <v/>
      </c>
      <c r="E869" s="657" t="str">
        <f>IF(ISBLANK(A869),"",MAXIFS('Codified Game Plan'!$I$3:$I$477,'Codified Game Plan'!$E$3:$E$477,A869))</f>
        <v/>
      </c>
      <c r="F869" s="658" t="str">
        <f t="shared" si="2"/>
        <v>      - </v>
      </c>
      <c r="G869" s="421"/>
      <c r="H869" s="421"/>
      <c r="I869" s="421"/>
      <c r="J869" s="421"/>
      <c r="K869" s="421"/>
      <c r="L869" s="421"/>
      <c r="M869" s="421"/>
      <c r="N869" s="421"/>
      <c r="O869" s="421"/>
      <c r="P869" s="421"/>
      <c r="Q869" s="421"/>
      <c r="R869" s="421"/>
      <c r="S869" s="421"/>
      <c r="T869" s="421"/>
      <c r="U869" s="689"/>
      <c r="V869" s="689"/>
      <c r="W869" s="689"/>
      <c r="X869" s="689"/>
      <c r="Y869" s="689"/>
      <c r="Z869" s="689"/>
      <c r="AA869" s="689"/>
      <c r="AB869" s="689"/>
      <c r="AC869" s="689"/>
      <c r="AD869" s="689"/>
      <c r="AE869" s="689"/>
      <c r="AF869" s="689"/>
      <c r="AG869" s="689"/>
      <c r="AH869" s="689"/>
      <c r="AI869" s="689"/>
      <c r="AJ869" s="689"/>
      <c r="AK869" s="689"/>
      <c r="AL869" s="689"/>
      <c r="AM869" s="689"/>
      <c r="AN869" s="689"/>
      <c r="AO869" s="689"/>
      <c r="AP869" s="689"/>
      <c r="AQ869" s="689"/>
      <c r="AR869" s="689"/>
      <c r="AS869" s="689"/>
      <c r="AT869" s="689"/>
      <c r="AU869" s="689"/>
      <c r="AV869" s="689"/>
      <c r="AW869" s="689"/>
      <c r="AX869" s="689"/>
      <c r="AY869" s="689"/>
      <c r="AZ869" s="689"/>
      <c r="BA869" s="689"/>
      <c r="BB869" s="689"/>
      <c r="BC869" s="689"/>
      <c r="BD869" s="689"/>
      <c r="BE869" s="689"/>
      <c r="BF869" s="689"/>
      <c r="BG869" s="689"/>
      <c r="BH869" s="689"/>
      <c r="BI869" s="689"/>
      <c r="BJ869" s="689"/>
      <c r="BK869" s="689"/>
      <c r="BL869" s="689"/>
      <c r="BM869" s="689"/>
      <c r="BN869" s="689"/>
      <c r="BO869" s="689"/>
      <c r="BP869" s="689"/>
      <c r="BQ869" s="689"/>
      <c r="BR869" s="689"/>
      <c r="BS869" s="689"/>
      <c r="BT869" s="689"/>
      <c r="BU869" s="689"/>
      <c r="BV869" s="689"/>
      <c r="BW869" s="421"/>
    </row>
    <row r="870" ht="15.0" customHeight="1">
      <c r="A870" s="634"/>
      <c r="B870" s="421" t="str">
        <f>IF(ISTEXT(A870),SUMIF('Production Calendar'!$F$3:$F$171,'Garden Layout (to copy)'!$A870,'Production Calendar'!$G$3:$G$171),"")</f>
        <v/>
      </c>
      <c r="C870" s="656" t="str">
        <f t="shared" si="1"/>
        <v/>
      </c>
      <c r="D870" s="657" t="str">
        <f t="array" ref="D870">IF(ISBLANK(A870),"",XLOOKUP($A870,'Codified Game Plan'!$E$3:$E$477,'Codified Game Plan'!$G$3:$G$477,0))</f>
        <v/>
      </c>
      <c r="E870" s="657" t="str">
        <f>IF(ISBLANK(A870),"",MAXIFS('Codified Game Plan'!$I$3:$I$477,'Codified Game Plan'!$E$3:$E$477,A870))</f>
        <v/>
      </c>
      <c r="F870" s="658" t="str">
        <f t="shared" si="2"/>
        <v>      - </v>
      </c>
      <c r="G870" s="421"/>
      <c r="H870" s="421"/>
      <c r="I870" s="421"/>
      <c r="J870" s="421"/>
      <c r="K870" s="421"/>
      <c r="L870" s="421"/>
      <c r="M870" s="421"/>
      <c r="N870" s="421"/>
      <c r="O870" s="421"/>
      <c r="P870" s="421"/>
      <c r="Q870" s="421"/>
      <c r="R870" s="421"/>
      <c r="S870" s="421"/>
      <c r="T870" s="421"/>
      <c r="U870" s="689"/>
      <c r="V870" s="689"/>
      <c r="W870" s="689"/>
      <c r="X870" s="689"/>
      <c r="Y870" s="689"/>
      <c r="Z870" s="689"/>
      <c r="AA870" s="689"/>
      <c r="AB870" s="689"/>
      <c r="AC870" s="689"/>
      <c r="AD870" s="689"/>
      <c r="AE870" s="689"/>
      <c r="AF870" s="689"/>
      <c r="AG870" s="689"/>
      <c r="AH870" s="689"/>
      <c r="AI870" s="689"/>
      <c r="AJ870" s="689"/>
      <c r="AK870" s="689"/>
      <c r="AL870" s="689"/>
      <c r="AM870" s="689"/>
      <c r="AN870" s="689"/>
      <c r="AO870" s="689"/>
      <c r="AP870" s="689"/>
      <c r="AQ870" s="689"/>
      <c r="AR870" s="689"/>
      <c r="AS870" s="689"/>
      <c r="AT870" s="689"/>
      <c r="AU870" s="689"/>
      <c r="AV870" s="689"/>
      <c r="AW870" s="689"/>
      <c r="AX870" s="689"/>
      <c r="AY870" s="689"/>
      <c r="AZ870" s="689"/>
      <c r="BA870" s="689"/>
      <c r="BB870" s="689"/>
      <c r="BC870" s="689"/>
      <c r="BD870" s="689"/>
      <c r="BE870" s="689"/>
      <c r="BF870" s="689"/>
      <c r="BG870" s="689"/>
      <c r="BH870" s="689"/>
      <c r="BI870" s="689"/>
      <c r="BJ870" s="689"/>
      <c r="BK870" s="689"/>
      <c r="BL870" s="689"/>
      <c r="BM870" s="689"/>
      <c r="BN870" s="689"/>
      <c r="BO870" s="689"/>
      <c r="BP870" s="689"/>
      <c r="BQ870" s="689"/>
      <c r="BR870" s="689"/>
      <c r="BS870" s="689"/>
      <c r="BT870" s="689"/>
      <c r="BU870" s="689"/>
      <c r="BV870" s="689"/>
      <c r="BW870" s="421"/>
    </row>
    <row r="871" ht="15.0" customHeight="1">
      <c r="A871" s="634"/>
      <c r="B871" s="421" t="str">
        <f>IF(ISTEXT(A871),SUMIF('Production Calendar'!$F$3:$F$171,'Garden Layout (to copy)'!$A871,'Production Calendar'!$G$3:$G$171),"")</f>
        <v/>
      </c>
      <c r="C871" s="656" t="str">
        <f t="shared" si="1"/>
        <v/>
      </c>
      <c r="D871" s="657" t="str">
        <f t="array" ref="D871">IF(ISBLANK(A871),"",XLOOKUP($A871,'Codified Game Plan'!$E$3:$E$477,'Codified Game Plan'!$G$3:$G$477,0))</f>
        <v/>
      </c>
      <c r="E871" s="657" t="str">
        <f>IF(ISBLANK(A871),"",MAXIFS('Codified Game Plan'!$I$3:$I$477,'Codified Game Plan'!$E$3:$E$477,A871))</f>
        <v/>
      </c>
      <c r="F871" s="658" t="str">
        <f t="shared" si="2"/>
        <v>      - </v>
      </c>
      <c r="G871" s="421"/>
      <c r="H871" s="421"/>
      <c r="I871" s="421"/>
      <c r="J871" s="421"/>
      <c r="K871" s="421"/>
      <c r="L871" s="421"/>
      <c r="M871" s="421"/>
      <c r="N871" s="421"/>
      <c r="O871" s="421"/>
      <c r="P871" s="421"/>
      <c r="Q871" s="421"/>
      <c r="R871" s="421"/>
      <c r="S871" s="421"/>
      <c r="T871" s="421"/>
      <c r="U871" s="689"/>
      <c r="V871" s="689"/>
      <c r="W871" s="689"/>
      <c r="X871" s="689"/>
      <c r="Y871" s="689"/>
      <c r="Z871" s="689"/>
      <c r="AA871" s="689"/>
      <c r="AB871" s="689"/>
      <c r="AC871" s="689"/>
      <c r="AD871" s="689"/>
      <c r="AE871" s="689"/>
      <c r="AF871" s="689"/>
      <c r="AG871" s="689"/>
      <c r="AH871" s="689"/>
      <c r="AI871" s="689"/>
      <c r="AJ871" s="689"/>
      <c r="AK871" s="689"/>
      <c r="AL871" s="689"/>
      <c r="AM871" s="689"/>
      <c r="AN871" s="689"/>
      <c r="AO871" s="689"/>
      <c r="AP871" s="689"/>
      <c r="AQ871" s="689"/>
      <c r="AR871" s="689"/>
      <c r="AS871" s="689"/>
      <c r="AT871" s="689"/>
      <c r="AU871" s="689"/>
      <c r="AV871" s="689"/>
      <c r="AW871" s="689"/>
      <c r="AX871" s="689"/>
      <c r="AY871" s="689"/>
      <c r="AZ871" s="689"/>
      <c r="BA871" s="689"/>
      <c r="BB871" s="689"/>
      <c r="BC871" s="689"/>
      <c r="BD871" s="689"/>
      <c r="BE871" s="689"/>
      <c r="BF871" s="689"/>
      <c r="BG871" s="689"/>
      <c r="BH871" s="689"/>
      <c r="BI871" s="689"/>
      <c r="BJ871" s="689"/>
      <c r="BK871" s="689"/>
      <c r="BL871" s="689"/>
      <c r="BM871" s="689"/>
      <c r="BN871" s="689"/>
      <c r="BO871" s="689"/>
      <c r="BP871" s="689"/>
      <c r="BQ871" s="689"/>
      <c r="BR871" s="689"/>
      <c r="BS871" s="689"/>
      <c r="BT871" s="689"/>
      <c r="BU871" s="689"/>
      <c r="BV871" s="689"/>
      <c r="BW871" s="421"/>
    </row>
    <row r="872" ht="15.0" customHeight="1">
      <c r="A872" s="634"/>
      <c r="B872" s="421" t="str">
        <f>IF(ISTEXT(A872),SUMIF('Production Calendar'!$F$3:$F$171,'Garden Layout (to copy)'!$A872,'Production Calendar'!$G$3:$G$171),"")</f>
        <v/>
      </c>
      <c r="C872" s="656" t="str">
        <f t="shared" si="1"/>
        <v/>
      </c>
      <c r="D872" s="657" t="str">
        <f t="array" ref="D872">IF(ISBLANK(A872),"",XLOOKUP($A872,'Codified Game Plan'!$E$3:$E$477,'Codified Game Plan'!$G$3:$G$477,0))</f>
        <v/>
      </c>
      <c r="E872" s="657" t="str">
        <f>IF(ISBLANK(A872),"",MAXIFS('Codified Game Plan'!$I$3:$I$477,'Codified Game Plan'!$E$3:$E$477,A872))</f>
        <v/>
      </c>
      <c r="F872" s="658" t="str">
        <f t="shared" si="2"/>
        <v>      - </v>
      </c>
      <c r="G872" s="421"/>
      <c r="H872" s="421"/>
      <c r="I872" s="421"/>
      <c r="J872" s="421"/>
      <c r="K872" s="421"/>
      <c r="L872" s="421"/>
      <c r="M872" s="421"/>
      <c r="N872" s="421"/>
      <c r="O872" s="421"/>
      <c r="P872" s="421"/>
      <c r="Q872" s="421"/>
      <c r="R872" s="421"/>
      <c r="S872" s="421"/>
      <c r="T872" s="421"/>
      <c r="U872" s="689"/>
      <c r="V872" s="689"/>
      <c r="W872" s="689"/>
      <c r="X872" s="689"/>
      <c r="Y872" s="689"/>
      <c r="Z872" s="689"/>
      <c r="AA872" s="689"/>
      <c r="AB872" s="689"/>
      <c r="AC872" s="689"/>
      <c r="AD872" s="689"/>
      <c r="AE872" s="689"/>
      <c r="AF872" s="689"/>
      <c r="AG872" s="689"/>
      <c r="AH872" s="689"/>
      <c r="AI872" s="689"/>
      <c r="AJ872" s="689"/>
      <c r="AK872" s="689"/>
      <c r="AL872" s="689"/>
      <c r="AM872" s="689"/>
      <c r="AN872" s="689"/>
      <c r="AO872" s="689"/>
      <c r="AP872" s="689"/>
      <c r="AQ872" s="689"/>
      <c r="AR872" s="689"/>
      <c r="AS872" s="689"/>
      <c r="AT872" s="689"/>
      <c r="AU872" s="689"/>
      <c r="AV872" s="689"/>
      <c r="AW872" s="689"/>
      <c r="AX872" s="689"/>
      <c r="AY872" s="689"/>
      <c r="AZ872" s="689"/>
      <c r="BA872" s="689"/>
      <c r="BB872" s="689"/>
      <c r="BC872" s="689"/>
      <c r="BD872" s="689"/>
      <c r="BE872" s="689"/>
      <c r="BF872" s="689"/>
      <c r="BG872" s="689"/>
      <c r="BH872" s="689"/>
      <c r="BI872" s="689"/>
      <c r="BJ872" s="689"/>
      <c r="BK872" s="689"/>
      <c r="BL872" s="689"/>
      <c r="BM872" s="689"/>
      <c r="BN872" s="689"/>
      <c r="BO872" s="689"/>
      <c r="BP872" s="689"/>
      <c r="BQ872" s="689"/>
      <c r="BR872" s="689"/>
      <c r="BS872" s="689"/>
      <c r="BT872" s="689"/>
      <c r="BU872" s="689"/>
      <c r="BV872" s="689"/>
      <c r="BW872" s="421"/>
    </row>
    <row r="873" ht="15.0" customHeight="1">
      <c r="A873" s="634"/>
      <c r="B873" s="421" t="str">
        <f>IF(ISTEXT(A873),SUMIF('Production Calendar'!$F$3:$F$171,'Garden Layout (to copy)'!$A873,'Production Calendar'!$G$3:$G$171),"")</f>
        <v/>
      </c>
      <c r="C873" s="656" t="str">
        <f t="shared" si="1"/>
        <v/>
      </c>
      <c r="D873" s="657" t="str">
        <f t="array" ref="D873">IF(ISBLANK(A873),"",XLOOKUP($A873,'Codified Game Plan'!$E$3:$E$477,'Codified Game Plan'!$G$3:$G$477,0))</f>
        <v/>
      </c>
      <c r="E873" s="657" t="str">
        <f>IF(ISBLANK(A873),"",MAXIFS('Codified Game Plan'!$I$3:$I$477,'Codified Game Plan'!$E$3:$E$477,A873))</f>
        <v/>
      </c>
      <c r="F873" s="658" t="str">
        <f t="shared" si="2"/>
        <v>      - </v>
      </c>
      <c r="G873" s="421"/>
      <c r="H873" s="421"/>
      <c r="I873" s="421"/>
      <c r="J873" s="421"/>
      <c r="K873" s="421"/>
      <c r="L873" s="421"/>
      <c r="M873" s="421"/>
      <c r="N873" s="421"/>
      <c r="O873" s="421"/>
      <c r="P873" s="421"/>
      <c r="Q873" s="421"/>
      <c r="R873" s="421"/>
      <c r="S873" s="421"/>
      <c r="T873" s="421"/>
      <c r="U873" s="689"/>
      <c r="V873" s="689"/>
      <c r="W873" s="689"/>
      <c r="X873" s="689"/>
      <c r="Y873" s="689"/>
      <c r="Z873" s="689"/>
      <c r="AA873" s="689"/>
      <c r="AB873" s="689"/>
      <c r="AC873" s="689"/>
      <c r="AD873" s="689"/>
      <c r="AE873" s="689"/>
      <c r="AF873" s="689"/>
      <c r="AG873" s="689"/>
      <c r="AH873" s="689"/>
      <c r="AI873" s="689"/>
      <c r="AJ873" s="689"/>
      <c r="AK873" s="689"/>
      <c r="AL873" s="689"/>
      <c r="AM873" s="689"/>
      <c r="AN873" s="689"/>
      <c r="AO873" s="689"/>
      <c r="AP873" s="689"/>
      <c r="AQ873" s="689"/>
      <c r="AR873" s="689"/>
      <c r="AS873" s="689"/>
      <c r="AT873" s="689"/>
      <c r="AU873" s="689"/>
      <c r="AV873" s="689"/>
      <c r="AW873" s="689"/>
      <c r="AX873" s="689"/>
      <c r="AY873" s="689"/>
      <c r="AZ873" s="689"/>
      <c r="BA873" s="689"/>
      <c r="BB873" s="689"/>
      <c r="BC873" s="689"/>
      <c r="BD873" s="689"/>
      <c r="BE873" s="689"/>
      <c r="BF873" s="689"/>
      <c r="BG873" s="689"/>
      <c r="BH873" s="689"/>
      <c r="BI873" s="689"/>
      <c r="BJ873" s="689"/>
      <c r="BK873" s="689"/>
      <c r="BL873" s="689"/>
      <c r="BM873" s="689"/>
      <c r="BN873" s="689"/>
      <c r="BO873" s="689"/>
      <c r="BP873" s="689"/>
      <c r="BQ873" s="689"/>
      <c r="BR873" s="689"/>
      <c r="BS873" s="689"/>
      <c r="BT873" s="689"/>
      <c r="BU873" s="689"/>
      <c r="BV873" s="689"/>
      <c r="BW873" s="421"/>
    </row>
    <row r="874" ht="15.0" customHeight="1">
      <c r="A874" s="634"/>
      <c r="B874" s="421" t="str">
        <f>IF(ISTEXT(A874),SUMIF('Production Calendar'!$F$3:$F$171,'Garden Layout (to copy)'!$A874,'Production Calendar'!$G$3:$G$171),"")</f>
        <v/>
      </c>
      <c r="C874" s="656" t="str">
        <f t="shared" si="1"/>
        <v/>
      </c>
      <c r="D874" s="657" t="str">
        <f t="array" ref="D874">IF(ISBLANK(A874),"",XLOOKUP($A874,'Codified Game Plan'!$E$3:$E$477,'Codified Game Plan'!$G$3:$G$477,0))</f>
        <v/>
      </c>
      <c r="E874" s="657" t="str">
        <f>IF(ISBLANK(A874),"",MAXIFS('Codified Game Plan'!$I$3:$I$477,'Codified Game Plan'!$E$3:$E$477,A874))</f>
        <v/>
      </c>
      <c r="F874" s="658" t="str">
        <f t="shared" si="2"/>
        <v>      - </v>
      </c>
      <c r="G874" s="421"/>
      <c r="H874" s="421"/>
      <c r="I874" s="421"/>
      <c r="J874" s="421"/>
      <c r="K874" s="421"/>
      <c r="L874" s="421"/>
      <c r="M874" s="421"/>
      <c r="N874" s="421"/>
      <c r="O874" s="421"/>
      <c r="P874" s="421"/>
      <c r="Q874" s="421"/>
      <c r="R874" s="421"/>
      <c r="S874" s="421"/>
      <c r="T874" s="421"/>
      <c r="U874" s="689"/>
      <c r="V874" s="689"/>
      <c r="W874" s="689"/>
      <c r="X874" s="689"/>
      <c r="Y874" s="689"/>
      <c r="Z874" s="689"/>
      <c r="AA874" s="689"/>
      <c r="AB874" s="689"/>
      <c r="AC874" s="689"/>
      <c r="AD874" s="689"/>
      <c r="AE874" s="689"/>
      <c r="AF874" s="689"/>
      <c r="AG874" s="689"/>
      <c r="AH874" s="689"/>
      <c r="AI874" s="689"/>
      <c r="AJ874" s="689"/>
      <c r="AK874" s="689"/>
      <c r="AL874" s="689"/>
      <c r="AM874" s="689"/>
      <c r="AN874" s="689"/>
      <c r="AO874" s="689"/>
      <c r="AP874" s="689"/>
      <c r="AQ874" s="689"/>
      <c r="AR874" s="689"/>
      <c r="AS874" s="689"/>
      <c r="AT874" s="689"/>
      <c r="AU874" s="689"/>
      <c r="AV874" s="689"/>
      <c r="AW874" s="689"/>
      <c r="AX874" s="689"/>
      <c r="AY874" s="689"/>
      <c r="AZ874" s="689"/>
      <c r="BA874" s="689"/>
      <c r="BB874" s="689"/>
      <c r="BC874" s="689"/>
      <c r="BD874" s="689"/>
      <c r="BE874" s="689"/>
      <c r="BF874" s="689"/>
      <c r="BG874" s="689"/>
      <c r="BH874" s="689"/>
      <c r="BI874" s="689"/>
      <c r="BJ874" s="689"/>
      <c r="BK874" s="689"/>
      <c r="BL874" s="689"/>
      <c r="BM874" s="689"/>
      <c r="BN874" s="689"/>
      <c r="BO874" s="689"/>
      <c r="BP874" s="689"/>
      <c r="BQ874" s="689"/>
      <c r="BR874" s="689"/>
      <c r="BS874" s="689"/>
      <c r="BT874" s="689"/>
      <c r="BU874" s="689"/>
      <c r="BV874" s="689"/>
      <c r="BW874" s="421"/>
    </row>
    <row r="875" ht="15.0" customHeight="1">
      <c r="A875" s="634"/>
      <c r="B875" s="421" t="str">
        <f>IF(ISTEXT(A875),SUMIF('Production Calendar'!$F$3:$F$171,'Garden Layout (to copy)'!$A875,'Production Calendar'!$G$3:$G$171),"")</f>
        <v/>
      </c>
      <c r="C875" s="656" t="str">
        <f t="shared" si="1"/>
        <v/>
      </c>
      <c r="D875" s="657" t="str">
        <f t="array" ref="D875">IF(ISBLANK(A875),"",XLOOKUP($A875,'Codified Game Plan'!$E$3:$E$477,'Codified Game Plan'!$G$3:$G$477,0))</f>
        <v/>
      </c>
      <c r="E875" s="657" t="str">
        <f>IF(ISBLANK(A875),"",MAXIFS('Codified Game Plan'!$I$3:$I$477,'Codified Game Plan'!$E$3:$E$477,A875))</f>
        <v/>
      </c>
      <c r="F875" s="658" t="str">
        <f t="shared" si="2"/>
        <v>      - </v>
      </c>
      <c r="G875" s="421"/>
      <c r="H875" s="421"/>
      <c r="I875" s="421"/>
      <c r="J875" s="421"/>
      <c r="K875" s="421"/>
      <c r="L875" s="421"/>
      <c r="M875" s="421"/>
      <c r="N875" s="421"/>
      <c r="O875" s="421"/>
      <c r="P875" s="421"/>
      <c r="Q875" s="421"/>
      <c r="R875" s="421"/>
      <c r="S875" s="421"/>
      <c r="T875" s="421"/>
      <c r="U875" s="689"/>
      <c r="V875" s="689"/>
      <c r="W875" s="689"/>
      <c r="X875" s="689"/>
      <c r="Y875" s="689"/>
      <c r="Z875" s="689"/>
      <c r="AA875" s="689"/>
      <c r="AB875" s="689"/>
      <c r="AC875" s="689"/>
      <c r="AD875" s="689"/>
      <c r="AE875" s="689"/>
      <c r="AF875" s="689"/>
      <c r="AG875" s="689"/>
      <c r="AH875" s="689"/>
      <c r="AI875" s="689"/>
      <c r="AJ875" s="689"/>
      <c r="AK875" s="689"/>
      <c r="AL875" s="689"/>
      <c r="AM875" s="689"/>
      <c r="AN875" s="689"/>
      <c r="AO875" s="689"/>
      <c r="AP875" s="689"/>
      <c r="AQ875" s="689"/>
      <c r="AR875" s="689"/>
      <c r="AS875" s="689"/>
      <c r="AT875" s="689"/>
      <c r="AU875" s="689"/>
      <c r="AV875" s="689"/>
      <c r="AW875" s="689"/>
      <c r="AX875" s="689"/>
      <c r="AY875" s="689"/>
      <c r="AZ875" s="689"/>
      <c r="BA875" s="689"/>
      <c r="BB875" s="689"/>
      <c r="BC875" s="689"/>
      <c r="BD875" s="689"/>
      <c r="BE875" s="689"/>
      <c r="BF875" s="689"/>
      <c r="BG875" s="689"/>
      <c r="BH875" s="689"/>
      <c r="BI875" s="689"/>
      <c r="BJ875" s="689"/>
      <c r="BK875" s="689"/>
      <c r="BL875" s="689"/>
      <c r="BM875" s="689"/>
      <c r="BN875" s="689"/>
      <c r="BO875" s="689"/>
      <c r="BP875" s="689"/>
      <c r="BQ875" s="689"/>
      <c r="BR875" s="689"/>
      <c r="BS875" s="689"/>
      <c r="BT875" s="689"/>
      <c r="BU875" s="689"/>
      <c r="BV875" s="689"/>
      <c r="BW875" s="421"/>
    </row>
    <row r="876" ht="15.0" customHeight="1">
      <c r="A876" s="634"/>
      <c r="B876" s="421" t="str">
        <f>IF(ISTEXT(A876),SUMIF('Production Calendar'!$F$3:$F$171,'Garden Layout (to copy)'!$A876,'Production Calendar'!$G$3:$G$171),"")</f>
        <v/>
      </c>
      <c r="C876" s="656" t="str">
        <f t="shared" si="1"/>
        <v/>
      </c>
      <c r="D876" s="657" t="str">
        <f t="array" ref="D876">IF(ISBLANK(A876),"",XLOOKUP($A876,'Codified Game Plan'!$E$3:$E$477,'Codified Game Plan'!$G$3:$G$477,0))</f>
        <v/>
      </c>
      <c r="E876" s="657" t="str">
        <f>IF(ISBLANK(A876),"",MAXIFS('Codified Game Plan'!$I$3:$I$477,'Codified Game Plan'!$E$3:$E$477,A876))</f>
        <v/>
      </c>
      <c r="F876" s="658" t="str">
        <f t="shared" si="2"/>
        <v>      - </v>
      </c>
      <c r="G876" s="421"/>
      <c r="H876" s="421"/>
      <c r="I876" s="421"/>
      <c r="J876" s="421"/>
      <c r="K876" s="421"/>
      <c r="L876" s="421"/>
      <c r="M876" s="421"/>
      <c r="N876" s="421"/>
      <c r="O876" s="421"/>
      <c r="P876" s="421"/>
      <c r="Q876" s="421"/>
      <c r="R876" s="421"/>
      <c r="S876" s="421"/>
      <c r="T876" s="421"/>
      <c r="U876" s="689"/>
      <c r="V876" s="689"/>
      <c r="W876" s="689"/>
      <c r="X876" s="689"/>
      <c r="Y876" s="689"/>
      <c r="Z876" s="689"/>
      <c r="AA876" s="689"/>
      <c r="AB876" s="689"/>
      <c r="AC876" s="689"/>
      <c r="AD876" s="689"/>
      <c r="AE876" s="689"/>
      <c r="AF876" s="689"/>
      <c r="AG876" s="689"/>
      <c r="AH876" s="689"/>
      <c r="AI876" s="689"/>
      <c r="AJ876" s="689"/>
      <c r="AK876" s="689"/>
      <c r="AL876" s="689"/>
      <c r="AM876" s="689"/>
      <c r="AN876" s="689"/>
      <c r="AO876" s="689"/>
      <c r="AP876" s="689"/>
      <c r="AQ876" s="689"/>
      <c r="AR876" s="689"/>
      <c r="AS876" s="689"/>
      <c r="AT876" s="689"/>
      <c r="AU876" s="689"/>
      <c r="AV876" s="689"/>
      <c r="AW876" s="689"/>
      <c r="AX876" s="689"/>
      <c r="AY876" s="689"/>
      <c r="AZ876" s="689"/>
      <c r="BA876" s="689"/>
      <c r="BB876" s="689"/>
      <c r="BC876" s="689"/>
      <c r="BD876" s="689"/>
      <c r="BE876" s="689"/>
      <c r="BF876" s="689"/>
      <c r="BG876" s="689"/>
      <c r="BH876" s="689"/>
      <c r="BI876" s="689"/>
      <c r="BJ876" s="689"/>
      <c r="BK876" s="689"/>
      <c r="BL876" s="689"/>
      <c r="BM876" s="689"/>
      <c r="BN876" s="689"/>
      <c r="BO876" s="689"/>
      <c r="BP876" s="689"/>
      <c r="BQ876" s="689"/>
      <c r="BR876" s="689"/>
      <c r="BS876" s="689"/>
      <c r="BT876" s="689"/>
      <c r="BU876" s="689"/>
      <c r="BV876" s="689"/>
      <c r="BW876" s="421"/>
    </row>
    <row r="877" ht="15.0" customHeight="1">
      <c r="A877" s="634"/>
      <c r="B877" s="421" t="str">
        <f>IF(ISTEXT(A877),SUMIF('Production Calendar'!$F$3:$F$171,'Garden Layout (to copy)'!$A877,'Production Calendar'!$G$3:$G$171),"")</f>
        <v/>
      </c>
      <c r="C877" s="656" t="str">
        <f t="shared" si="1"/>
        <v/>
      </c>
      <c r="D877" s="657" t="str">
        <f t="array" ref="D877">IF(ISBLANK(A877),"",XLOOKUP($A877,'Codified Game Plan'!$E$3:$E$477,'Codified Game Plan'!$G$3:$G$477,0))</f>
        <v/>
      </c>
      <c r="E877" s="657" t="str">
        <f>IF(ISBLANK(A877),"",MAXIFS('Codified Game Plan'!$I$3:$I$477,'Codified Game Plan'!$E$3:$E$477,A877))</f>
        <v/>
      </c>
      <c r="F877" s="658" t="str">
        <f t="shared" si="2"/>
        <v>      - </v>
      </c>
      <c r="G877" s="421"/>
      <c r="H877" s="421"/>
      <c r="I877" s="421"/>
      <c r="J877" s="421"/>
      <c r="K877" s="421"/>
      <c r="L877" s="421"/>
      <c r="M877" s="421"/>
      <c r="N877" s="421"/>
      <c r="O877" s="421"/>
      <c r="P877" s="421"/>
      <c r="Q877" s="421"/>
      <c r="R877" s="421"/>
      <c r="S877" s="421"/>
      <c r="T877" s="421"/>
      <c r="U877" s="689"/>
      <c r="V877" s="689"/>
      <c r="W877" s="689"/>
      <c r="X877" s="689"/>
      <c r="Y877" s="689"/>
      <c r="Z877" s="689"/>
      <c r="AA877" s="689"/>
      <c r="AB877" s="689"/>
      <c r="AC877" s="689"/>
      <c r="AD877" s="689"/>
      <c r="AE877" s="689"/>
      <c r="AF877" s="689"/>
      <c r="AG877" s="689"/>
      <c r="AH877" s="689"/>
      <c r="AI877" s="689"/>
      <c r="AJ877" s="689"/>
      <c r="AK877" s="689"/>
      <c r="AL877" s="689"/>
      <c r="AM877" s="689"/>
      <c r="AN877" s="689"/>
      <c r="AO877" s="689"/>
      <c r="AP877" s="689"/>
      <c r="AQ877" s="689"/>
      <c r="AR877" s="689"/>
      <c r="AS877" s="689"/>
      <c r="AT877" s="689"/>
      <c r="AU877" s="689"/>
      <c r="AV877" s="689"/>
      <c r="AW877" s="689"/>
      <c r="AX877" s="689"/>
      <c r="AY877" s="689"/>
      <c r="AZ877" s="689"/>
      <c r="BA877" s="689"/>
      <c r="BB877" s="689"/>
      <c r="BC877" s="689"/>
      <c r="BD877" s="689"/>
      <c r="BE877" s="689"/>
      <c r="BF877" s="689"/>
      <c r="BG877" s="689"/>
      <c r="BH877" s="689"/>
      <c r="BI877" s="689"/>
      <c r="BJ877" s="689"/>
      <c r="BK877" s="689"/>
      <c r="BL877" s="689"/>
      <c r="BM877" s="689"/>
      <c r="BN877" s="689"/>
      <c r="BO877" s="689"/>
      <c r="BP877" s="689"/>
      <c r="BQ877" s="689"/>
      <c r="BR877" s="689"/>
      <c r="BS877" s="689"/>
      <c r="BT877" s="689"/>
      <c r="BU877" s="689"/>
      <c r="BV877" s="689"/>
      <c r="BW877" s="421"/>
    </row>
    <row r="878" ht="15.0" customHeight="1">
      <c r="A878" s="634"/>
      <c r="B878" s="421" t="str">
        <f>IF(ISTEXT(A878),SUMIF('Production Calendar'!$F$3:$F$171,'Garden Layout (to copy)'!$A878,'Production Calendar'!$G$3:$G$171),"")</f>
        <v/>
      </c>
      <c r="C878" s="656" t="str">
        <f t="shared" si="1"/>
        <v/>
      </c>
      <c r="D878" s="657" t="str">
        <f t="array" ref="D878">IF(ISBLANK(A878),"",XLOOKUP($A878,'Codified Game Plan'!$E$3:$E$477,'Codified Game Plan'!$G$3:$G$477,0))</f>
        <v/>
      </c>
      <c r="E878" s="657" t="str">
        <f>IF(ISBLANK(A878),"",MAXIFS('Codified Game Plan'!$I$3:$I$477,'Codified Game Plan'!$E$3:$E$477,A878))</f>
        <v/>
      </c>
      <c r="F878" s="658" t="str">
        <f t="shared" si="2"/>
        <v>      - </v>
      </c>
      <c r="G878" s="421"/>
      <c r="H878" s="421"/>
      <c r="I878" s="421"/>
      <c r="J878" s="421"/>
      <c r="K878" s="421"/>
      <c r="L878" s="421"/>
      <c r="M878" s="421"/>
      <c r="N878" s="421"/>
      <c r="O878" s="421"/>
      <c r="P878" s="421"/>
      <c r="Q878" s="421"/>
      <c r="R878" s="421"/>
      <c r="S878" s="421"/>
      <c r="T878" s="421"/>
      <c r="U878" s="689"/>
      <c r="V878" s="689"/>
      <c r="W878" s="689"/>
      <c r="X878" s="689"/>
      <c r="Y878" s="689"/>
      <c r="Z878" s="689"/>
      <c r="AA878" s="689"/>
      <c r="AB878" s="689"/>
      <c r="AC878" s="689"/>
      <c r="AD878" s="689"/>
      <c r="AE878" s="689"/>
      <c r="AF878" s="689"/>
      <c r="AG878" s="689"/>
      <c r="AH878" s="689"/>
      <c r="AI878" s="689"/>
      <c r="AJ878" s="689"/>
      <c r="AK878" s="689"/>
      <c r="AL878" s="689"/>
      <c r="AM878" s="689"/>
      <c r="AN878" s="689"/>
      <c r="AO878" s="689"/>
      <c r="AP878" s="689"/>
      <c r="AQ878" s="689"/>
      <c r="AR878" s="689"/>
      <c r="AS878" s="689"/>
      <c r="AT878" s="689"/>
      <c r="AU878" s="689"/>
      <c r="AV878" s="689"/>
      <c r="AW878" s="689"/>
      <c r="AX878" s="689"/>
      <c r="AY878" s="689"/>
      <c r="AZ878" s="689"/>
      <c r="BA878" s="689"/>
      <c r="BB878" s="689"/>
      <c r="BC878" s="689"/>
      <c r="BD878" s="689"/>
      <c r="BE878" s="689"/>
      <c r="BF878" s="689"/>
      <c r="BG878" s="689"/>
      <c r="BH878" s="689"/>
      <c r="BI878" s="689"/>
      <c r="BJ878" s="689"/>
      <c r="BK878" s="689"/>
      <c r="BL878" s="689"/>
      <c r="BM878" s="689"/>
      <c r="BN878" s="689"/>
      <c r="BO878" s="689"/>
      <c r="BP878" s="689"/>
      <c r="BQ878" s="689"/>
      <c r="BR878" s="689"/>
      <c r="BS878" s="689"/>
      <c r="BT878" s="689"/>
      <c r="BU878" s="689"/>
      <c r="BV878" s="689"/>
      <c r="BW878" s="421"/>
    </row>
    <row r="879" ht="15.0" customHeight="1">
      <c r="A879" s="634"/>
      <c r="B879" s="421" t="str">
        <f>IF(ISTEXT(A879),SUMIF('Production Calendar'!$F$3:$F$171,'Garden Layout (to copy)'!$A879,'Production Calendar'!$G$3:$G$171),"")</f>
        <v/>
      </c>
      <c r="C879" s="656" t="str">
        <f t="shared" si="1"/>
        <v/>
      </c>
      <c r="D879" s="657" t="str">
        <f t="array" ref="D879">IF(ISBLANK(A879),"",XLOOKUP($A879,'Codified Game Plan'!$E$3:$E$477,'Codified Game Plan'!$G$3:$G$477,0))</f>
        <v/>
      </c>
      <c r="E879" s="657" t="str">
        <f>IF(ISBLANK(A879),"",MAXIFS('Codified Game Plan'!$I$3:$I$477,'Codified Game Plan'!$E$3:$E$477,A879))</f>
        <v/>
      </c>
      <c r="F879" s="658" t="str">
        <f t="shared" si="2"/>
        <v>      - </v>
      </c>
      <c r="G879" s="421"/>
      <c r="H879" s="421"/>
      <c r="I879" s="421"/>
      <c r="J879" s="421"/>
      <c r="K879" s="421"/>
      <c r="L879" s="421"/>
      <c r="M879" s="421"/>
      <c r="N879" s="421"/>
      <c r="O879" s="421"/>
      <c r="P879" s="421"/>
      <c r="Q879" s="421"/>
      <c r="R879" s="421"/>
      <c r="S879" s="421"/>
      <c r="T879" s="421"/>
      <c r="U879" s="689"/>
      <c r="V879" s="689"/>
      <c r="W879" s="689"/>
      <c r="X879" s="689"/>
      <c r="Y879" s="689"/>
      <c r="Z879" s="689"/>
      <c r="AA879" s="689"/>
      <c r="AB879" s="689"/>
      <c r="AC879" s="689"/>
      <c r="AD879" s="689"/>
      <c r="AE879" s="689"/>
      <c r="AF879" s="689"/>
      <c r="AG879" s="689"/>
      <c r="AH879" s="689"/>
      <c r="AI879" s="689"/>
      <c r="AJ879" s="689"/>
      <c r="AK879" s="689"/>
      <c r="AL879" s="689"/>
      <c r="AM879" s="689"/>
      <c r="AN879" s="689"/>
      <c r="AO879" s="689"/>
      <c r="AP879" s="689"/>
      <c r="AQ879" s="689"/>
      <c r="AR879" s="689"/>
      <c r="AS879" s="689"/>
      <c r="AT879" s="689"/>
      <c r="AU879" s="689"/>
      <c r="AV879" s="689"/>
      <c r="AW879" s="689"/>
      <c r="AX879" s="689"/>
      <c r="AY879" s="689"/>
      <c r="AZ879" s="689"/>
      <c r="BA879" s="689"/>
      <c r="BB879" s="689"/>
      <c r="BC879" s="689"/>
      <c r="BD879" s="689"/>
      <c r="BE879" s="689"/>
      <c r="BF879" s="689"/>
      <c r="BG879" s="689"/>
      <c r="BH879" s="689"/>
      <c r="BI879" s="689"/>
      <c r="BJ879" s="689"/>
      <c r="BK879" s="689"/>
      <c r="BL879" s="689"/>
      <c r="BM879" s="689"/>
      <c r="BN879" s="689"/>
      <c r="BO879" s="689"/>
      <c r="BP879" s="689"/>
      <c r="BQ879" s="689"/>
      <c r="BR879" s="689"/>
      <c r="BS879" s="689"/>
      <c r="BT879" s="689"/>
      <c r="BU879" s="689"/>
      <c r="BV879" s="689"/>
      <c r="BW879" s="421"/>
    </row>
    <row r="880" ht="15.0" customHeight="1">
      <c r="A880" s="634"/>
      <c r="B880" s="421" t="str">
        <f>IF(ISTEXT(A880),SUMIF('Production Calendar'!$F$3:$F$171,'Garden Layout (to copy)'!$A880,'Production Calendar'!$G$3:$G$171),"")</f>
        <v/>
      </c>
      <c r="C880" s="656" t="str">
        <f t="shared" si="1"/>
        <v/>
      </c>
      <c r="D880" s="657" t="str">
        <f t="array" ref="D880">IF(ISBLANK(A880),"",XLOOKUP($A880,'Codified Game Plan'!$E$3:$E$477,'Codified Game Plan'!$G$3:$G$477,0))</f>
        <v/>
      </c>
      <c r="E880" s="657" t="str">
        <f>IF(ISBLANK(A880),"",MAXIFS('Codified Game Plan'!$I$3:$I$477,'Codified Game Plan'!$E$3:$E$477,A880))</f>
        <v/>
      </c>
      <c r="F880" s="658" t="str">
        <f t="shared" si="2"/>
        <v>      - </v>
      </c>
      <c r="G880" s="421"/>
      <c r="H880" s="421"/>
      <c r="I880" s="421"/>
      <c r="J880" s="421"/>
      <c r="K880" s="421"/>
      <c r="L880" s="421"/>
      <c r="M880" s="421"/>
      <c r="N880" s="421"/>
      <c r="O880" s="421"/>
      <c r="P880" s="421"/>
      <c r="Q880" s="421"/>
      <c r="R880" s="421"/>
      <c r="S880" s="421"/>
      <c r="T880" s="421"/>
      <c r="U880" s="689"/>
      <c r="V880" s="689"/>
      <c r="W880" s="689"/>
      <c r="X880" s="689"/>
      <c r="Y880" s="689"/>
      <c r="Z880" s="689"/>
      <c r="AA880" s="689"/>
      <c r="AB880" s="689"/>
      <c r="AC880" s="689"/>
      <c r="AD880" s="689"/>
      <c r="AE880" s="689"/>
      <c r="AF880" s="689"/>
      <c r="AG880" s="689"/>
      <c r="AH880" s="689"/>
      <c r="AI880" s="689"/>
      <c r="AJ880" s="689"/>
      <c r="AK880" s="689"/>
      <c r="AL880" s="689"/>
      <c r="AM880" s="689"/>
      <c r="AN880" s="689"/>
      <c r="AO880" s="689"/>
      <c r="AP880" s="689"/>
      <c r="AQ880" s="689"/>
      <c r="AR880" s="689"/>
      <c r="AS880" s="689"/>
      <c r="AT880" s="689"/>
      <c r="AU880" s="689"/>
      <c r="AV880" s="689"/>
      <c r="AW880" s="689"/>
      <c r="AX880" s="689"/>
      <c r="AY880" s="689"/>
      <c r="AZ880" s="689"/>
      <c r="BA880" s="689"/>
      <c r="BB880" s="689"/>
      <c r="BC880" s="689"/>
      <c r="BD880" s="689"/>
      <c r="BE880" s="689"/>
      <c r="BF880" s="689"/>
      <c r="BG880" s="689"/>
      <c r="BH880" s="689"/>
      <c r="BI880" s="689"/>
      <c r="BJ880" s="689"/>
      <c r="BK880" s="689"/>
      <c r="BL880" s="689"/>
      <c r="BM880" s="689"/>
      <c r="BN880" s="689"/>
      <c r="BO880" s="689"/>
      <c r="BP880" s="689"/>
      <c r="BQ880" s="689"/>
      <c r="BR880" s="689"/>
      <c r="BS880" s="689"/>
      <c r="BT880" s="689"/>
      <c r="BU880" s="689"/>
      <c r="BV880" s="689"/>
      <c r="BW880" s="421"/>
    </row>
    <row r="881" ht="15.0" customHeight="1">
      <c r="A881" s="634"/>
      <c r="B881" s="421" t="str">
        <f>IF(ISTEXT(A881),SUMIF('Production Calendar'!$F$3:$F$171,'Garden Layout (to copy)'!$A881,'Production Calendar'!$G$3:$G$171),"")</f>
        <v/>
      </c>
      <c r="C881" s="656" t="str">
        <f t="shared" si="1"/>
        <v/>
      </c>
      <c r="D881" s="657" t="str">
        <f t="array" ref="D881">IF(ISBLANK(A881),"",XLOOKUP($A881,'Codified Game Plan'!$E$3:$E$477,'Codified Game Plan'!$G$3:$G$477,0))</f>
        <v/>
      </c>
      <c r="E881" s="657" t="str">
        <f>IF(ISBLANK(A881),"",MAXIFS('Codified Game Plan'!$I$3:$I$477,'Codified Game Plan'!$E$3:$E$477,A881))</f>
        <v/>
      </c>
      <c r="F881" s="658" t="str">
        <f t="shared" si="2"/>
        <v>      - </v>
      </c>
      <c r="G881" s="421"/>
      <c r="H881" s="421"/>
      <c r="I881" s="421"/>
      <c r="J881" s="421"/>
      <c r="K881" s="421"/>
      <c r="L881" s="421"/>
      <c r="M881" s="421"/>
      <c r="N881" s="421"/>
      <c r="O881" s="421"/>
      <c r="P881" s="421"/>
      <c r="Q881" s="421"/>
      <c r="R881" s="421"/>
      <c r="S881" s="421"/>
      <c r="T881" s="421"/>
      <c r="U881" s="689"/>
      <c r="V881" s="689"/>
      <c r="W881" s="689"/>
      <c r="X881" s="689"/>
      <c r="Y881" s="689"/>
      <c r="Z881" s="689"/>
      <c r="AA881" s="689"/>
      <c r="AB881" s="689"/>
      <c r="AC881" s="689"/>
      <c r="AD881" s="689"/>
      <c r="AE881" s="689"/>
      <c r="AF881" s="689"/>
      <c r="AG881" s="689"/>
      <c r="AH881" s="689"/>
      <c r="AI881" s="689"/>
      <c r="AJ881" s="689"/>
      <c r="AK881" s="689"/>
      <c r="AL881" s="689"/>
      <c r="AM881" s="689"/>
      <c r="AN881" s="689"/>
      <c r="AO881" s="689"/>
      <c r="AP881" s="689"/>
      <c r="AQ881" s="689"/>
      <c r="AR881" s="689"/>
      <c r="AS881" s="689"/>
      <c r="AT881" s="689"/>
      <c r="AU881" s="689"/>
      <c r="AV881" s="689"/>
      <c r="AW881" s="689"/>
      <c r="AX881" s="689"/>
      <c r="AY881" s="689"/>
      <c r="AZ881" s="689"/>
      <c r="BA881" s="689"/>
      <c r="BB881" s="689"/>
      <c r="BC881" s="689"/>
      <c r="BD881" s="689"/>
      <c r="BE881" s="689"/>
      <c r="BF881" s="689"/>
      <c r="BG881" s="689"/>
      <c r="BH881" s="689"/>
      <c r="BI881" s="689"/>
      <c r="BJ881" s="689"/>
      <c r="BK881" s="689"/>
      <c r="BL881" s="689"/>
      <c r="BM881" s="689"/>
      <c r="BN881" s="689"/>
      <c r="BO881" s="689"/>
      <c r="BP881" s="689"/>
      <c r="BQ881" s="689"/>
      <c r="BR881" s="689"/>
      <c r="BS881" s="689"/>
      <c r="BT881" s="689"/>
      <c r="BU881" s="689"/>
      <c r="BV881" s="689"/>
      <c r="BW881" s="421"/>
    </row>
    <row r="882" ht="15.0" customHeight="1">
      <c r="A882" s="634"/>
      <c r="B882" s="421" t="str">
        <f>IF(ISTEXT(A882),SUMIF('Production Calendar'!$F$3:$F$171,'Garden Layout (to copy)'!$A882,'Production Calendar'!$G$3:$G$171),"")</f>
        <v/>
      </c>
      <c r="C882" s="656" t="str">
        <f t="shared" si="1"/>
        <v/>
      </c>
      <c r="D882" s="657" t="str">
        <f t="array" ref="D882">IF(ISBLANK(A882),"",XLOOKUP($A882,'Codified Game Plan'!$E$3:$E$477,'Codified Game Plan'!$G$3:$G$477,0))</f>
        <v/>
      </c>
      <c r="E882" s="657" t="str">
        <f>IF(ISBLANK(A882),"",MAXIFS('Codified Game Plan'!$I$3:$I$477,'Codified Game Plan'!$E$3:$E$477,A882))</f>
        <v/>
      </c>
      <c r="F882" s="658" t="str">
        <f t="shared" si="2"/>
        <v>      - </v>
      </c>
      <c r="G882" s="421"/>
      <c r="H882" s="421"/>
      <c r="I882" s="421"/>
      <c r="J882" s="421"/>
      <c r="K882" s="421"/>
      <c r="L882" s="421"/>
      <c r="M882" s="421"/>
      <c r="N882" s="421"/>
      <c r="O882" s="421"/>
      <c r="P882" s="421"/>
      <c r="Q882" s="421"/>
      <c r="R882" s="421"/>
      <c r="S882" s="421"/>
      <c r="T882" s="421"/>
      <c r="U882" s="689"/>
      <c r="V882" s="689"/>
      <c r="W882" s="689"/>
      <c r="X882" s="689"/>
      <c r="Y882" s="689"/>
      <c r="Z882" s="689"/>
      <c r="AA882" s="689"/>
      <c r="AB882" s="689"/>
      <c r="AC882" s="689"/>
      <c r="AD882" s="689"/>
      <c r="AE882" s="689"/>
      <c r="AF882" s="689"/>
      <c r="AG882" s="689"/>
      <c r="AH882" s="689"/>
      <c r="AI882" s="689"/>
      <c r="AJ882" s="689"/>
      <c r="AK882" s="689"/>
      <c r="AL882" s="689"/>
      <c r="AM882" s="689"/>
      <c r="AN882" s="689"/>
      <c r="AO882" s="689"/>
      <c r="AP882" s="689"/>
      <c r="AQ882" s="689"/>
      <c r="AR882" s="689"/>
      <c r="AS882" s="689"/>
      <c r="AT882" s="689"/>
      <c r="AU882" s="689"/>
      <c r="AV882" s="689"/>
      <c r="AW882" s="689"/>
      <c r="AX882" s="689"/>
      <c r="AY882" s="689"/>
      <c r="AZ882" s="689"/>
      <c r="BA882" s="689"/>
      <c r="BB882" s="689"/>
      <c r="BC882" s="689"/>
      <c r="BD882" s="689"/>
      <c r="BE882" s="689"/>
      <c r="BF882" s="689"/>
      <c r="BG882" s="689"/>
      <c r="BH882" s="689"/>
      <c r="BI882" s="689"/>
      <c r="BJ882" s="689"/>
      <c r="BK882" s="689"/>
      <c r="BL882" s="689"/>
      <c r="BM882" s="689"/>
      <c r="BN882" s="689"/>
      <c r="BO882" s="689"/>
      <c r="BP882" s="689"/>
      <c r="BQ882" s="689"/>
      <c r="BR882" s="689"/>
      <c r="BS882" s="689"/>
      <c r="BT882" s="689"/>
      <c r="BU882" s="689"/>
      <c r="BV882" s="689"/>
      <c r="BW882" s="421"/>
    </row>
    <row r="883" ht="15.0" customHeight="1">
      <c r="A883" s="634"/>
      <c r="B883" s="421" t="str">
        <f>IF(ISTEXT(A883),SUMIF('Production Calendar'!$F$3:$F$171,'Garden Layout (to copy)'!$A883,'Production Calendar'!$G$3:$G$171),"")</f>
        <v/>
      </c>
      <c r="C883" s="656" t="str">
        <f t="shared" si="1"/>
        <v/>
      </c>
      <c r="D883" s="657" t="str">
        <f t="array" ref="D883">IF(ISBLANK(A883),"",XLOOKUP($A883,'Codified Game Plan'!$E$3:$E$477,'Codified Game Plan'!$G$3:$G$477,0))</f>
        <v/>
      </c>
      <c r="E883" s="657" t="str">
        <f>IF(ISBLANK(A883),"",MAXIFS('Codified Game Plan'!$I$3:$I$477,'Codified Game Plan'!$E$3:$E$477,A883))</f>
        <v/>
      </c>
      <c r="F883" s="658" t="str">
        <f t="shared" si="2"/>
        <v>      - </v>
      </c>
      <c r="G883" s="421"/>
      <c r="H883" s="421"/>
      <c r="I883" s="421"/>
      <c r="J883" s="421"/>
      <c r="K883" s="421"/>
      <c r="L883" s="421"/>
      <c r="M883" s="421"/>
      <c r="N883" s="421"/>
      <c r="O883" s="421"/>
      <c r="P883" s="421"/>
      <c r="Q883" s="421"/>
      <c r="R883" s="421"/>
      <c r="S883" s="421"/>
      <c r="T883" s="421"/>
      <c r="U883" s="689"/>
      <c r="V883" s="689"/>
      <c r="W883" s="689"/>
      <c r="X883" s="689"/>
      <c r="Y883" s="689"/>
      <c r="Z883" s="689"/>
      <c r="AA883" s="689"/>
      <c r="AB883" s="689"/>
      <c r="AC883" s="689"/>
      <c r="AD883" s="689"/>
      <c r="AE883" s="689"/>
      <c r="AF883" s="689"/>
      <c r="AG883" s="689"/>
      <c r="AH883" s="689"/>
      <c r="AI883" s="689"/>
      <c r="AJ883" s="689"/>
      <c r="AK883" s="689"/>
      <c r="AL883" s="689"/>
      <c r="AM883" s="689"/>
      <c r="AN883" s="689"/>
      <c r="AO883" s="689"/>
      <c r="AP883" s="689"/>
      <c r="AQ883" s="689"/>
      <c r="AR883" s="689"/>
      <c r="AS883" s="689"/>
      <c r="AT883" s="689"/>
      <c r="AU883" s="689"/>
      <c r="AV883" s="689"/>
      <c r="AW883" s="689"/>
      <c r="AX883" s="689"/>
      <c r="AY883" s="689"/>
      <c r="AZ883" s="689"/>
      <c r="BA883" s="689"/>
      <c r="BB883" s="689"/>
      <c r="BC883" s="689"/>
      <c r="BD883" s="689"/>
      <c r="BE883" s="689"/>
      <c r="BF883" s="689"/>
      <c r="BG883" s="689"/>
      <c r="BH883" s="689"/>
      <c r="BI883" s="689"/>
      <c r="BJ883" s="689"/>
      <c r="BK883" s="689"/>
      <c r="BL883" s="689"/>
      <c r="BM883" s="689"/>
      <c r="BN883" s="689"/>
      <c r="BO883" s="689"/>
      <c r="BP883" s="689"/>
      <c r="BQ883" s="689"/>
      <c r="BR883" s="689"/>
      <c r="BS883" s="689"/>
      <c r="BT883" s="689"/>
      <c r="BU883" s="689"/>
      <c r="BV883" s="689"/>
      <c r="BW883" s="421"/>
    </row>
    <row r="884" ht="15.0" customHeight="1">
      <c r="A884" s="634"/>
      <c r="B884" s="421" t="str">
        <f>IF(ISTEXT(A884),SUMIF('Production Calendar'!$F$3:$F$171,'Garden Layout (to copy)'!$A884,'Production Calendar'!$G$3:$G$171),"")</f>
        <v/>
      </c>
      <c r="C884" s="656" t="str">
        <f t="shared" si="1"/>
        <v/>
      </c>
      <c r="D884" s="657" t="str">
        <f t="array" ref="D884">IF(ISBLANK(A884),"",XLOOKUP($A884,'Codified Game Plan'!$E$3:$E$477,'Codified Game Plan'!$G$3:$G$477,0))</f>
        <v/>
      </c>
      <c r="E884" s="657" t="str">
        <f>IF(ISBLANK(A884),"",MAXIFS('Codified Game Plan'!$I$3:$I$477,'Codified Game Plan'!$E$3:$E$477,A884))</f>
        <v/>
      </c>
      <c r="F884" s="658" t="str">
        <f t="shared" si="2"/>
        <v>      - </v>
      </c>
      <c r="G884" s="421"/>
      <c r="H884" s="421"/>
      <c r="I884" s="421"/>
      <c r="J884" s="421"/>
      <c r="K884" s="421"/>
      <c r="L884" s="421"/>
      <c r="M884" s="421"/>
      <c r="N884" s="421"/>
      <c r="O884" s="421"/>
      <c r="P884" s="421"/>
      <c r="Q884" s="421"/>
      <c r="R884" s="421"/>
      <c r="S884" s="421"/>
      <c r="T884" s="421"/>
      <c r="U884" s="689"/>
      <c r="V884" s="689"/>
      <c r="W884" s="689"/>
      <c r="X884" s="689"/>
      <c r="Y884" s="689"/>
      <c r="Z884" s="689"/>
      <c r="AA884" s="689"/>
      <c r="AB884" s="689"/>
      <c r="AC884" s="689"/>
      <c r="AD884" s="689"/>
      <c r="AE884" s="689"/>
      <c r="AF884" s="689"/>
      <c r="AG884" s="689"/>
      <c r="AH884" s="689"/>
      <c r="AI884" s="689"/>
      <c r="AJ884" s="689"/>
      <c r="AK884" s="689"/>
      <c r="AL884" s="689"/>
      <c r="AM884" s="689"/>
      <c r="AN884" s="689"/>
      <c r="AO884" s="689"/>
      <c r="AP884" s="689"/>
      <c r="AQ884" s="689"/>
      <c r="AR884" s="689"/>
      <c r="AS884" s="689"/>
      <c r="AT884" s="689"/>
      <c r="AU884" s="689"/>
      <c r="AV884" s="689"/>
      <c r="AW884" s="689"/>
      <c r="AX884" s="689"/>
      <c r="AY884" s="689"/>
      <c r="AZ884" s="689"/>
      <c r="BA884" s="689"/>
      <c r="BB884" s="689"/>
      <c r="BC884" s="689"/>
      <c r="BD884" s="689"/>
      <c r="BE884" s="689"/>
      <c r="BF884" s="689"/>
      <c r="BG884" s="689"/>
      <c r="BH884" s="689"/>
      <c r="BI884" s="689"/>
      <c r="BJ884" s="689"/>
      <c r="BK884" s="689"/>
      <c r="BL884" s="689"/>
      <c r="BM884" s="689"/>
      <c r="BN884" s="689"/>
      <c r="BO884" s="689"/>
      <c r="BP884" s="689"/>
      <c r="BQ884" s="689"/>
      <c r="BR884" s="689"/>
      <c r="BS884" s="689"/>
      <c r="BT884" s="689"/>
      <c r="BU884" s="689"/>
      <c r="BV884" s="689"/>
      <c r="BW884" s="421"/>
    </row>
    <row r="885" ht="15.0" customHeight="1">
      <c r="A885" s="634"/>
      <c r="B885" s="421" t="str">
        <f>IF(ISTEXT(A885),SUMIF('Production Calendar'!$F$3:$F$171,'Garden Layout (to copy)'!$A885,'Production Calendar'!$G$3:$G$171),"")</f>
        <v/>
      </c>
      <c r="C885" s="656" t="str">
        <f t="shared" si="1"/>
        <v/>
      </c>
      <c r="D885" s="657" t="str">
        <f t="array" ref="D885">IF(ISBLANK(A885),"",XLOOKUP($A885,'Codified Game Plan'!$E$3:$E$477,'Codified Game Plan'!$G$3:$G$477,0))</f>
        <v/>
      </c>
      <c r="E885" s="657" t="str">
        <f>IF(ISBLANK(A885),"",MAXIFS('Codified Game Plan'!$I$3:$I$477,'Codified Game Plan'!$E$3:$E$477,A885))</f>
        <v/>
      </c>
      <c r="F885" s="658" t="str">
        <f t="shared" si="2"/>
        <v>      - </v>
      </c>
      <c r="G885" s="421"/>
      <c r="H885" s="421"/>
      <c r="I885" s="421"/>
      <c r="J885" s="421"/>
      <c r="K885" s="421"/>
      <c r="L885" s="421"/>
      <c r="M885" s="421"/>
      <c r="N885" s="421"/>
      <c r="O885" s="421"/>
      <c r="P885" s="421"/>
      <c r="Q885" s="421"/>
      <c r="R885" s="421"/>
      <c r="S885" s="421"/>
      <c r="T885" s="421"/>
      <c r="U885" s="689"/>
      <c r="V885" s="689"/>
      <c r="W885" s="689"/>
      <c r="X885" s="689"/>
      <c r="Y885" s="689"/>
      <c r="Z885" s="689"/>
      <c r="AA885" s="689"/>
      <c r="AB885" s="689"/>
      <c r="AC885" s="689"/>
      <c r="AD885" s="689"/>
      <c r="AE885" s="689"/>
      <c r="AF885" s="689"/>
      <c r="AG885" s="689"/>
      <c r="AH885" s="689"/>
      <c r="AI885" s="689"/>
      <c r="AJ885" s="689"/>
      <c r="AK885" s="689"/>
      <c r="AL885" s="689"/>
      <c r="AM885" s="689"/>
      <c r="AN885" s="689"/>
      <c r="AO885" s="689"/>
      <c r="AP885" s="689"/>
      <c r="AQ885" s="689"/>
      <c r="AR885" s="689"/>
      <c r="AS885" s="689"/>
      <c r="AT885" s="689"/>
      <c r="AU885" s="689"/>
      <c r="AV885" s="689"/>
      <c r="AW885" s="689"/>
      <c r="AX885" s="689"/>
      <c r="AY885" s="689"/>
      <c r="AZ885" s="689"/>
      <c r="BA885" s="689"/>
      <c r="BB885" s="689"/>
      <c r="BC885" s="689"/>
      <c r="BD885" s="689"/>
      <c r="BE885" s="689"/>
      <c r="BF885" s="689"/>
      <c r="BG885" s="689"/>
      <c r="BH885" s="689"/>
      <c r="BI885" s="689"/>
      <c r="BJ885" s="689"/>
      <c r="BK885" s="689"/>
      <c r="BL885" s="689"/>
      <c r="BM885" s="689"/>
      <c r="BN885" s="689"/>
      <c r="BO885" s="689"/>
      <c r="BP885" s="689"/>
      <c r="BQ885" s="689"/>
      <c r="BR885" s="689"/>
      <c r="BS885" s="689"/>
      <c r="BT885" s="689"/>
      <c r="BU885" s="689"/>
      <c r="BV885" s="689"/>
      <c r="BW885" s="421"/>
    </row>
    <row r="886" ht="15.0" customHeight="1">
      <c r="A886" s="634"/>
      <c r="B886" s="421" t="str">
        <f>IF(ISTEXT(A886),SUMIF('Production Calendar'!$F$3:$F$171,'Garden Layout (to copy)'!$A886,'Production Calendar'!$G$3:$G$171),"")</f>
        <v/>
      </c>
      <c r="C886" s="656" t="str">
        <f t="shared" si="1"/>
        <v/>
      </c>
      <c r="D886" s="657" t="str">
        <f t="array" ref="D886">IF(ISBLANK(A886),"",XLOOKUP($A886,'Codified Game Plan'!$E$3:$E$477,'Codified Game Plan'!$G$3:$G$477,0))</f>
        <v/>
      </c>
      <c r="E886" s="657" t="str">
        <f>IF(ISBLANK(A886),"",MAXIFS('Codified Game Plan'!$I$3:$I$477,'Codified Game Plan'!$E$3:$E$477,A886))</f>
        <v/>
      </c>
      <c r="F886" s="658" t="str">
        <f t="shared" si="2"/>
        <v>      - </v>
      </c>
      <c r="G886" s="421"/>
      <c r="H886" s="421"/>
      <c r="I886" s="421"/>
      <c r="J886" s="421"/>
      <c r="K886" s="421"/>
      <c r="L886" s="421"/>
      <c r="M886" s="421"/>
      <c r="N886" s="421"/>
      <c r="O886" s="421"/>
      <c r="P886" s="421"/>
      <c r="Q886" s="421"/>
      <c r="R886" s="421"/>
      <c r="S886" s="421"/>
      <c r="T886" s="421"/>
      <c r="U886" s="689"/>
      <c r="V886" s="689"/>
      <c r="W886" s="689"/>
      <c r="X886" s="689"/>
      <c r="Y886" s="689"/>
      <c r="Z886" s="689"/>
      <c r="AA886" s="689"/>
      <c r="AB886" s="689"/>
      <c r="AC886" s="689"/>
      <c r="AD886" s="689"/>
      <c r="AE886" s="689"/>
      <c r="AF886" s="689"/>
      <c r="AG886" s="689"/>
      <c r="AH886" s="689"/>
      <c r="AI886" s="689"/>
      <c r="AJ886" s="689"/>
      <c r="AK886" s="689"/>
      <c r="AL886" s="689"/>
      <c r="AM886" s="689"/>
      <c r="AN886" s="689"/>
      <c r="AO886" s="689"/>
      <c r="AP886" s="689"/>
      <c r="AQ886" s="689"/>
      <c r="AR886" s="689"/>
      <c r="AS886" s="689"/>
      <c r="AT886" s="689"/>
      <c r="AU886" s="689"/>
      <c r="AV886" s="689"/>
      <c r="AW886" s="689"/>
      <c r="AX886" s="689"/>
      <c r="AY886" s="689"/>
      <c r="AZ886" s="689"/>
      <c r="BA886" s="689"/>
      <c r="BB886" s="689"/>
      <c r="BC886" s="689"/>
      <c r="BD886" s="689"/>
      <c r="BE886" s="689"/>
      <c r="BF886" s="689"/>
      <c r="BG886" s="689"/>
      <c r="BH886" s="689"/>
      <c r="BI886" s="689"/>
      <c r="BJ886" s="689"/>
      <c r="BK886" s="689"/>
      <c r="BL886" s="689"/>
      <c r="BM886" s="689"/>
      <c r="BN886" s="689"/>
      <c r="BO886" s="689"/>
      <c r="BP886" s="689"/>
      <c r="BQ886" s="689"/>
      <c r="BR886" s="689"/>
      <c r="BS886" s="689"/>
      <c r="BT886" s="689"/>
      <c r="BU886" s="689"/>
      <c r="BV886" s="689"/>
      <c r="BW886" s="421"/>
    </row>
    <row r="887" ht="15.0" customHeight="1">
      <c r="A887" s="634"/>
      <c r="B887" s="421" t="str">
        <f>IF(ISTEXT(A887),SUMIF('Production Calendar'!$F$3:$F$171,'Garden Layout (to copy)'!$A887,'Production Calendar'!$G$3:$G$171),"")</f>
        <v/>
      </c>
      <c r="C887" s="656" t="str">
        <f t="shared" si="1"/>
        <v/>
      </c>
      <c r="D887" s="657" t="str">
        <f t="array" ref="D887">IF(ISBLANK(A887),"",XLOOKUP($A887,'Codified Game Plan'!$E$3:$E$477,'Codified Game Plan'!$G$3:$G$477,0))</f>
        <v/>
      </c>
      <c r="E887" s="657" t="str">
        <f>IF(ISBLANK(A887),"",MAXIFS('Codified Game Plan'!$I$3:$I$477,'Codified Game Plan'!$E$3:$E$477,A887))</f>
        <v/>
      </c>
      <c r="F887" s="658" t="str">
        <f t="shared" si="2"/>
        <v>      - </v>
      </c>
      <c r="G887" s="421"/>
      <c r="H887" s="421"/>
      <c r="I887" s="421"/>
      <c r="J887" s="421"/>
      <c r="K887" s="421"/>
      <c r="L887" s="421"/>
      <c r="M887" s="421"/>
      <c r="N887" s="421"/>
      <c r="O887" s="421"/>
      <c r="P887" s="421"/>
      <c r="Q887" s="421"/>
      <c r="R887" s="421"/>
      <c r="S887" s="421"/>
      <c r="T887" s="421"/>
      <c r="U887" s="689"/>
      <c r="V887" s="689"/>
      <c r="W887" s="689"/>
      <c r="X887" s="689"/>
      <c r="Y887" s="689"/>
      <c r="Z887" s="689"/>
      <c r="AA887" s="689"/>
      <c r="AB887" s="689"/>
      <c r="AC887" s="689"/>
      <c r="AD887" s="689"/>
      <c r="AE887" s="689"/>
      <c r="AF887" s="689"/>
      <c r="AG887" s="689"/>
      <c r="AH887" s="689"/>
      <c r="AI887" s="689"/>
      <c r="AJ887" s="689"/>
      <c r="AK887" s="689"/>
      <c r="AL887" s="689"/>
      <c r="AM887" s="689"/>
      <c r="AN887" s="689"/>
      <c r="AO887" s="689"/>
      <c r="AP887" s="689"/>
      <c r="AQ887" s="689"/>
      <c r="AR887" s="689"/>
      <c r="AS887" s="689"/>
      <c r="AT887" s="689"/>
      <c r="AU887" s="689"/>
      <c r="AV887" s="689"/>
      <c r="AW887" s="689"/>
      <c r="AX887" s="689"/>
      <c r="AY887" s="689"/>
      <c r="AZ887" s="689"/>
      <c r="BA887" s="689"/>
      <c r="BB887" s="689"/>
      <c r="BC887" s="689"/>
      <c r="BD887" s="689"/>
      <c r="BE887" s="689"/>
      <c r="BF887" s="689"/>
      <c r="BG887" s="689"/>
      <c r="BH887" s="689"/>
      <c r="BI887" s="689"/>
      <c r="BJ887" s="689"/>
      <c r="BK887" s="689"/>
      <c r="BL887" s="689"/>
      <c r="BM887" s="689"/>
      <c r="BN887" s="689"/>
      <c r="BO887" s="689"/>
      <c r="BP887" s="689"/>
      <c r="BQ887" s="689"/>
      <c r="BR887" s="689"/>
      <c r="BS887" s="689"/>
      <c r="BT887" s="689"/>
      <c r="BU887" s="689"/>
      <c r="BV887" s="689"/>
      <c r="BW887" s="421"/>
    </row>
    <row r="888" ht="15.0" customHeight="1">
      <c r="A888" s="634"/>
      <c r="B888" s="421" t="str">
        <f>IF(ISTEXT(A888),SUMIF('Production Calendar'!$F$3:$F$171,'Garden Layout (to copy)'!$A888,'Production Calendar'!$G$3:$G$171),"")</f>
        <v/>
      </c>
      <c r="C888" s="656" t="str">
        <f t="shared" si="1"/>
        <v/>
      </c>
      <c r="D888" s="657" t="str">
        <f t="array" ref="D888">IF(ISBLANK(A888),"",XLOOKUP($A888,'Codified Game Plan'!$E$3:$E$477,'Codified Game Plan'!$G$3:$G$477,0))</f>
        <v/>
      </c>
      <c r="E888" s="657" t="str">
        <f>IF(ISBLANK(A888),"",MAXIFS('Codified Game Plan'!$I$3:$I$477,'Codified Game Plan'!$E$3:$E$477,A888))</f>
        <v/>
      </c>
      <c r="F888" s="658" t="str">
        <f t="shared" si="2"/>
        <v>      - </v>
      </c>
      <c r="G888" s="421"/>
      <c r="H888" s="421"/>
      <c r="I888" s="421"/>
      <c r="J888" s="421"/>
      <c r="K888" s="421"/>
      <c r="L888" s="421"/>
      <c r="M888" s="421"/>
      <c r="N888" s="421"/>
      <c r="O888" s="421"/>
      <c r="P888" s="421"/>
      <c r="Q888" s="421"/>
      <c r="R888" s="421"/>
      <c r="S888" s="421"/>
      <c r="T888" s="421"/>
      <c r="U888" s="689"/>
      <c r="V888" s="689"/>
      <c r="W888" s="689"/>
      <c r="X888" s="689"/>
      <c r="Y888" s="689"/>
      <c r="Z888" s="689"/>
      <c r="AA888" s="689"/>
      <c r="AB888" s="689"/>
      <c r="AC888" s="689"/>
      <c r="AD888" s="689"/>
      <c r="AE888" s="689"/>
      <c r="AF888" s="689"/>
      <c r="AG888" s="689"/>
      <c r="AH888" s="689"/>
      <c r="AI888" s="689"/>
      <c r="AJ888" s="689"/>
      <c r="AK888" s="689"/>
      <c r="AL888" s="689"/>
      <c r="AM888" s="689"/>
      <c r="AN888" s="689"/>
      <c r="AO888" s="689"/>
      <c r="AP888" s="689"/>
      <c r="AQ888" s="689"/>
      <c r="AR888" s="689"/>
      <c r="AS888" s="689"/>
      <c r="AT888" s="689"/>
      <c r="AU888" s="689"/>
      <c r="AV888" s="689"/>
      <c r="AW888" s="689"/>
      <c r="AX888" s="689"/>
      <c r="AY888" s="689"/>
      <c r="AZ888" s="689"/>
      <c r="BA888" s="689"/>
      <c r="BB888" s="689"/>
      <c r="BC888" s="689"/>
      <c r="BD888" s="689"/>
      <c r="BE888" s="689"/>
      <c r="BF888" s="689"/>
      <c r="BG888" s="689"/>
      <c r="BH888" s="689"/>
      <c r="BI888" s="689"/>
      <c r="BJ888" s="689"/>
      <c r="BK888" s="689"/>
      <c r="BL888" s="689"/>
      <c r="BM888" s="689"/>
      <c r="BN888" s="689"/>
      <c r="BO888" s="689"/>
      <c r="BP888" s="689"/>
      <c r="BQ888" s="689"/>
      <c r="BR888" s="689"/>
      <c r="BS888" s="689"/>
      <c r="BT888" s="689"/>
      <c r="BU888" s="689"/>
      <c r="BV888" s="689"/>
      <c r="BW888" s="421"/>
    </row>
    <row r="889" ht="15.0" customHeight="1">
      <c r="A889" s="634"/>
      <c r="B889" s="421" t="str">
        <f>IF(ISTEXT(A889),SUMIF('Production Calendar'!$F$3:$F$171,'Garden Layout (to copy)'!$A889,'Production Calendar'!$G$3:$G$171),"")</f>
        <v/>
      </c>
      <c r="C889" s="656" t="str">
        <f t="shared" si="1"/>
        <v/>
      </c>
      <c r="D889" s="657" t="str">
        <f t="array" ref="D889">IF(ISBLANK(A889),"",XLOOKUP($A889,'Codified Game Plan'!$E$3:$E$477,'Codified Game Plan'!$G$3:$G$477,0))</f>
        <v/>
      </c>
      <c r="E889" s="657" t="str">
        <f>IF(ISBLANK(A889),"",MAXIFS('Codified Game Plan'!$I$3:$I$477,'Codified Game Plan'!$E$3:$E$477,A889))</f>
        <v/>
      </c>
      <c r="F889" s="658" t="str">
        <f t="shared" si="2"/>
        <v>      - </v>
      </c>
      <c r="G889" s="421"/>
      <c r="H889" s="421"/>
      <c r="I889" s="421"/>
      <c r="J889" s="421"/>
      <c r="K889" s="421"/>
      <c r="L889" s="421"/>
      <c r="M889" s="421"/>
      <c r="N889" s="421"/>
      <c r="O889" s="421"/>
      <c r="P889" s="421"/>
      <c r="Q889" s="421"/>
      <c r="R889" s="421"/>
      <c r="S889" s="421"/>
      <c r="T889" s="421"/>
      <c r="U889" s="689"/>
      <c r="V889" s="689"/>
      <c r="W889" s="689"/>
      <c r="X889" s="689"/>
      <c r="Y889" s="689"/>
      <c r="Z889" s="689"/>
      <c r="AA889" s="689"/>
      <c r="AB889" s="689"/>
      <c r="AC889" s="689"/>
      <c r="AD889" s="689"/>
      <c r="AE889" s="689"/>
      <c r="AF889" s="689"/>
      <c r="AG889" s="689"/>
      <c r="AH889" s="689"/>
      <c r="AI889" s="689"/>
      <c r="AJ889" s="689"/>
      <c r="AK889" s="689"/>
      <c r="AL889" s="689"/>
      <c r="AM889" s="689"/>
      <c r="AN889" s="689"/>
      <c r="AO889" s="689"/>
      <c r="AP889" s="689"/>
      <c r="AQ889" s="689"/>
      <c r="AR889" s="689"/>
      <c r="AS889" s="689"/>
      <c r="AT889" s="689"/>
      <c r="AU889" s="689"/>
      <c r="AV889" s="689"/>
      <c r="AW889" s="689"/>
      <c r="AX889" s="689"/>
      <c r="AY889" s="689"/>
      <c r="AZ889" s="689"/>
      <c r="BA889" s="689"/>
      <c r="BB889" s="689"/>
      <c r="BC889" s="689"/>
      <c r="BD889" s="689"/>
      <c r="BE889" s="689"/>
      <c r="BF889" s="689"/>
      <c r="BG889" s="689"/>
      <c r="BH889" s="689"/>
      <c r="BI889" s="689"/>
      <c r="BJ889" s="689"/>
      <c r="BK889" s="689"/>
      <c r="BL889" s="689"/>
      <c r="BM889" s="689"/>
      <c r="BN889" s="689"/>
      <c r="BO889" s="689"/>
      <c r="BP889" s="689"/>
      <c r="BQ889" s="689"/>
      <c r="BR889" s="689"/>
      <c r="BS889" s="689"/>
      <c r="BT889" s="689"/>
      <c r="BU889" s="689"/>
      <c r="BV889" s="689"/>
      <c r="BW889" s="421"/>
    </row>
    <row r="890" ht="15.0" customHeight="1">
      <c r="A890" s="634"/>
      <c r="B890" s="421" t="str">
        <f>IF(ISTEXT(A890),SUMIF('Production Calendar'!$F$3:$F$171,'Garden Layout (to copy)'!$A890,'Production Calendar'!$G$3:$G$171),"")</f>
        <v/>
      </c>
      <c r="C890" s="656" t="str">
        <f t="shared" si="1"/>
        <v/>
      </c>
      <c r="D890" s="657" t="str">
        <f t="array" ref="D890">IF(ISBLANK(A890),"",XLOOKUP($A890,'Codified Game Plan'!$E$3:$E$477,'Codified Game Plan'!$G$3:$G$477,0))</f>
        <v/>
      </c>
      <c r="E890" s="657" t="str">
        <f>IF(ISBLANK(A890),"",MAXIFS('Codified Game Plan'!$I$3:$I$477,'Codified Game Plan'!$E$3:$E$477,A890))</f>
        <v/>
      </c>
      <c r="F890" s="658" t="str">
        <f t="shared" si="2"/>
        <v>      - </v>
      </c>
      <c r="G890" s="421"/>
      <c r="H890" s="421"/>
      <c r="I890" s="421"/>
      <c r="J890" s="421"/>
      <c r="K890" s="421"/>
      <c r="L890" s="421"/>
      <c r="M890" s="421"/>
      <c r="N890" s="421"/>
      <c r="O890" s="421"/>
      <c r="P890" s="421"/>
      <c r="Q890" s="421"/>
      <c r="R890" s="421"/>
      <c r="S890" s="421"/>
      <c r="T890" s="421"/>
      <c r="U890" s="689"/>
      <c r="V890" s="689"/>
      <c r="W890" s="689"/>
      <c r="X890" s="689"/>
      <c r="Y890" s="689"/>
      <c r="Z890" s="689"/>
      <c r="AA890" s="689"/>
      <c r="AB890" s="689"/>
      <c r="AC890" s="689"/>
      <c r="AD890" s="689"/>
      <c r="AE890" s="689"/>
      <c r="AF890" s="689"/>
      <c r="AG890" s="689"/>
      <c r="AH890" s="689"/>
      <c r="AI890" s="689"/>
      <c r="AJ890" s="689"/>
      <c r="AK890" s="689"/>
      <c r="AL890" s="689"/>
      <c r="AM890" s="689"/>
      <c r="AN890" s="689"/>
      <c r="AO890" s="689"/>
      <c r="AP890" s="689"/>
      <c r="AQ890" s="689"/>
      <c r="AR890" s="689"/>
      <c r="AS890" s="689"/>
      <c r="AT890" s="689"/>
      <c r="AU890" s="689"/>
      <c r="AV890" s="689"/>
      <c r="AW890" s="689"/>
      <c r="AX890" s="689"/>
      <c r="AY890" s="689"/>
      <c r="AZ890" s="689"/>
      <c r="BA890" s="689"/>
      <c r="BB890" s="689"/>
      <c r="BC890" s="689"/>
      <c r="BD890" s="689"/>
      <c r="BE890" s="689"/>
      <c r="BF890" s="689"/>
      <c r="BG890" s="689"/>
      <c r="BH890" s="689"/>
      <c r="BI890" s="689"/>
      <c r="BJ890" s="689"/>
      <c r="BK890" s="689"/>
      <c r="BL890" s="689"/>
      <c r="BM890" s="689"/>
      <c r="BN890" s="689"/>
      <c r="BO890" s="689"/>
      <c r="BP890" s="689"/>
      <c r="BQ890" s="689"/>
      <c r="BR890" s="689"/>
      <c r="BS890" s="689"/>
      <c r="BT890" s="689"/>
      <c r="BU890" s="689"/>
      <c r="BV890" s="689"/>
      <c r="BW890" s="421"/>
    </row>
    <row r="891" ht="15.0" customHeight="1">
      <c r="A891" s="634"/>
      <c r="B891" s="421" t="str">
        <f>IF(ISTEXT(A891),SUMIF('Production Calendar'!$F$3:$F$171,'Garden Layout (to copy)'!$A891,'Production Calendar'!$G$3:$G$171),"")</f>
        <v/>
      </c>
      <c r="C891" s="656" t="str">
        <f t="shared" si="1"/>
        <v/>
      </c>
      <c r="D891" s="657" t="str">
        <f t="array" ref="D891">IF(ISBLANK(A891),"",XLOOKUP($A891,'Codified Game Plan'!$E$3:$E$477,'Codified Game Plan'!$G$3:$G$477,0))</f>
        <v/>
      </c>
      <c r="E891" s="657" t="str">
        <f>IF(ISBLANK(A891),"",MAXIFS('Codified Game Plan'!$I$3:$I$477,'Codified Game Plan'!$E$3:$E$477,A891))</f>
        <v/>
      </c>
      <c r="F891" s="658" t="str">
        <f t="shared" si="2"/>
        <v>      - </v>
      </c>
      <c r="G891" s="421"/>
      <c r="H891" s="421"/>
      <c r="I891" s="421"/>
      <c r="J891" s="421"/>
      <c r="K891" s="421"/>
      <c r="L891" s="421"/>
      <c r="M891" s="421"/>
      <c r="N891" s="421"/>
      <c r="O891" s="421"/>
      <c r="P891" s="421"/>
      <c r="Q891" s="421"/>
      <c r="R891" s="421"/>
      <c r="S891" s="421"/>
      <c r="T891" s="421"/>
      <c r="U891" s="689"/>
      <c r="V891" s="689"/>
      <c r="W891" s="689"/>
      <c r="X891" s="689"/>
      <c r="Y891" s="689"/>
      <c r="Z891" s="689"/>
      <c r="AA891" s="689"/>
      <c r="AB891" s="689"/>
      <c r="AC891" s="689"/>
      <c r="AD891" s="689"/>
      <c r="AE891" s="689"/>
      <c r="AF891" s="689"/>
      <c r="AG891" s="689"/>
      <c r="AH891" s="689"/>
      <c r="AI891" s="689"/>
      <c r="AJ891" s="689"/>
      <c r="AK891" s="689"/>
      <c r="AL891" s="689"/>
      <c r="AM891" s="689"/>
      <c r="AN891" s="689"/>
      <c r="AO891" s="689"/>
      <c r="AP891" s="689"/>
      <c r="AQ891" s="689"/>
      <c r="AR891" s="689"/>
      <c r="AS891" s="689"/>
      <c r="AT891" s="689"/>
      <c r="AU891" s="689"/>
      <c r="AV891" s="689"/>
      <c r="AW891" s="689"/>
      <c r="AX891" s="689"/>
      <c r="AY891" s="689"/>
      <c r="AZ891" s="689"/>
      <c r="BA891" s="689"/>
      <c r="BB891" s="689"/>
      <c r="BC891" s="689"/>
      <c r="BD891" s="689"/>
      <c r="BE891" s="689"/>
      <c r="BF891" s="689"/>
      <c r="BG891" s="689"/>
      <c r="BH891" s="689"/>
      <c r="BI891" s="689"/>
      <c r="BJ891" s="689"/>
      <c r="BK891" s="689"/>
      <c r="BL891" s="689"/>
      <c r="BM891" s="689"/>
      <c r="BN891" s="689"/>
      <c r="BO891" s="689"/>
      <c r="BP891" s="689"/>
      <c r="BQ891" s="689"/>
      <c r="BR891" s="689"/>
      <c r="BS891" s="689"/>
      <c r="BT891" s="689"/>
      <c r="BU891" s="689"/>
      <c r="BV891" s="689"/>
      <c r="BW891" s="421"/>
    </row>
    <row r="892" ht="15.0" customHeight="1">
      <c r="A892" s="634"/>
      <c r="B892" s="421" t="str">
        <f>IF(ISTEXT(A892),SUMIF('Production Calendar'!$F$3:$F$171,'Garden Layout (to copy)'!$A892,'Production Calendar'!$G$3:$G$171),"")</f>
        <v/>
      </c>
      <c r="C892" s="656" t="str">
        <f t="shared" si="1"/>
        <v/>
      </c>
      <c r="D892" s="657" t="str">
        <f t="array" ref="D892">IF(ISBLANK(A892),"",XLOOKUP($A892,'Codified Game Plan'!$E$3:$E$477,'Codified Game Plan'!$G$3:$G$477,0))</f>
        <v/>
      </c>
      <c r="E892" s="657" t="str">
        <f>IF(ISBLANK(A892),"",MAXIFS('Codified Game Plan'!$I$3:$I$477,'Codified Game Plan'!$E$3:$E$477,A892))</f>
        <v/>
      </c>
      <c r="F892" s="658" t="str">
        <f t="shared" si="2"/>
        <v>      - </v>
      </c>
      <c r="G892" s="421"/>
      <c r="H892" s="421"/>
      <c r="I892" s="421"/>
      <c r="J892" s="421"/>
      <c r="K892" s="421"/>
      <c r="L892" s="421"/>
      <c r="M892" s="421"/>
      <c r="N892" s="421"/>
      <c r="O892" s="421"/>
      <c r="P892" s="421"/>
      <c r="Q892" s="421"/>
      <c r="R892" s="421"/>
      <c r="S892" s="421"/>
      <c r="T892" s="421"/>
      <c r="U892" s="689"/>
      <c r="V892" s="689"/>
      <c r="W892" s="689"/>
      <c r="X892" s="689"/>
      <c r="Y892" s="689"/>
      <c r="Z892" s="689"/>
      <c r="AA892" s="689"/>
      <c r="AB892" s="689"/>
      <c r="AC892" s="689"/>
      <c r="AD892" s="689"/>
      <c r="AE892" s="689"/>
      <c r="AF892" s="689"/>
      <c r="AG892" s="689"/>
      <c r="AH892" s="689"/>
      <c r="AI892" s="689"/>
      <c r="AJ892" s="689"/>
      <c r="AK892" s="689"/>
      <c r="AL892" s="689"/>
      <c r="AM892" s="689"/>
      <c r="AN892" s="689"/>
      <c r="AO892" s="689"/>
      <c r="AP892" s="689"/>
      <c r="AQ892" s="689"/>
      <c r="AR892" s="689"/>
      <c r="AS892" s="689"/>
      <c r="AT892" s="689"/>
      <c r="AU892" s="689"/>
      <c r="AV892" s="689"/>
      <c r="AW892" s="689"/>
      <c r="AX892" s="689"/>
      <c r="AY892" s="689"/>
      <c r="AZ892" s="689"/>
      <c r="BA892" s="689"/>
      <c r="BB892" s="689"/>
      <c r="BC892" s="689"/>
      <c r="BD892" s="689"/>
      <c r="BE892" s="689"/>
      <c r="BF892" s="689"/>
      <c r="BG892" s="689"/>
      <c r="BH892" s="689"/>
      <c r="BI892" s="689"/>
      <c r="BJ892" s="689"/>
      <c r="BK892" s="689"/>
      <c r="BL892" s="689"/>
      <c r="BM892" s="689"/>
      <c r="BN892" s="689"/>
      <c r="BO892" s="689"/>
      <c r="BP892" s="689"/>
      <c r="BQ892" s="689"/>
      <c r="BR892" s="689"/>
      <c r="BS892" s="689"/>
      <c r="BT892" s="689"/>
      <c r="BU892" s="689"/>
      <c r="BV892" s="689"/>
      <c r="BW892" s="421"/>
    </row>
    <row r="893" ht="15.0" customHeight="1">
      <c r="A893" s="634"/>
      <c r="B893" s="421" t="str">
        <f>IF(ISTEXT(A893),SUMIF('Production Calendar'!$F$3:$F$171,'Garden Layout (to copy)'!$A893,'Production Calendar'!$G$3:$G$171),"")</f>
        <v/>
      </c>
      <c r="C893" s="656" t="str">
        <f t="shared" si="1"/>
        <v/>
      </c>
      <c r="D893" s="657" t="str">
        <f t="array" ref="D893">IF(ISBLANK(A893),"",XLOOKUP($A893,'Codified Game Plan'!$E$3:$E$477,'Codified Game Plan'!$G$3:$G$477,0))</f>
        <v/>
      </c>
      <c r="E893" s="657" t="str">
        <f>IF(ISBLANK(A893),"",MAXIFS('Codified Game Plan'!$I$3:$I$477,'Codified Game Plan'!$E$3:$E$477,A893))</f>
        <v/>
      </c>
      <c r="F893" s="658" t="str">
        <f t="shared" si="2"/>
        <v>      - </v>
      </c>
      <c r="G893" s="421"/>
      <c r="H893" s="421"/>
      <c r="I893" s="421"/>
      <c r="J893" s="421"/>
      <c r="K893" s="421"/>
      <c r="L893" s="421"/>
      <c r="M893" s="421"/>
      <c r="N893" s="421"/>
      <c r="O893" s="421"/>
      <c r="P893" s="421"/>
      <c r="Q893" s="421"/>
      <c r="R893" s="421"/>
      <c r="S893" s="421"/>
      <c r="T893" s="421"/>
      <c r="U893" s="689"/>
      <c r="V893" s="689"/>
      <c r="W893" s="689"/>
      <c r="X893" s="689"/>
      <c r="Y893" s="689"/>
      <c r="Z893" s="689"/>
      <c r="AA893" s="689"/>
      <c r="AB893" s="689"/>
      <c r="AC893" s="689"/>
      <c r="AD893" s="689"/>
      <c r="AE893" s="689"/>
      <c r="AF893" s="689"/>
      <c r="AG893" s="689"/>
      <c r="AH893" s="689"/>
      <c r="AI893" s="689"/>
      <c r="AJ893" s="689"/>
      <c r="AK893" s="689"/>
      <c r="AL893" s="689"/>
      <c r="AM893" s="689"/>
      <c r="AN893" s="689"/>
      <c r="AO893" s="689"/>
      <c r="AP893" s="689"/>
      <c r="AQ893" s="689"/>
      <c r="AR893" s="689"/>
      <c r="AS893" s="689"/>
      <c r="AT893" s="689"/>
      <c r="AU893" s="689"/>
      <c r="AV893" s="689"/>
      <c r="AW893" s="689"/>
      <c r="AX893" s="689"/>
      <c r="AY893" s="689"/>
      <c r="AZ893" s="689"/>
      <c r="BA893" s="689"/>
      <c r="BB893" s="689"/>
      <c r="BC893" s="689"/>
      <c r="BD893" s="689"/>
      <c r="BE893" s="689"/>
      <c r="BF893" s="689"/>
      <c r="BG893" s="689"/>
      <c r="BH893" s="689"/>
      <c r="BI893" s="689"/>
      <c r="BJ893" s="689"/>
      <c r="BK893" s="689"/>
      <c r="BL893" s="689"/>
      <c r="BM893" s="689"/>
      <c r="BN893" s="689"/>
      <c r="BO893" s="689"/>
      <c r="BP893" s="689"/>
      <c r="BQ893" s="689"/>
      <c r="BR893" s="689"/>
      <c r="BS893" s="689"/>
      <c r="BT893" s="689"/>
      <c r="BU893" s="689"/>
      <c r="BV893" s="689"/>
      <c r="BW893" s="421"/>
    </row>
    <row r="894" ht="15.0" customHeight="1">
      <c r="A894" s="634"/>
      <c r="B894" s="421" t="str">
        <f>IF(ISTEXT(A894),SUMIF('Production Calendar'!$F$3:$F$171,'Garden Layout (to copy)'!$A894,'Production Calendar'!$G$3:$G$171),"")</f>
        <v/>
      </c>
      <c r="C894" s="656" t="str">
        <f t="shared" si="1"/>
        <v/>
      </c>
      <c r="D894" s="657" t="str">
        <f t="array" ref="D894">IF(ISBLANK(A894),"",XLOOKUP($A894,'Codified Game Plan'!$E$3:$E$477,'Codified Game Plan'!$G$3:$G$477,0))</f>
        <v/>
      </c>
      <c r="E894" s="657" t="str">
        <f>IF(ISBLANK(A894),"",MAXIFS('Codified Game Plan'!$I$3:$I$477,'Codified Game Plan'!$E$3:$E$477,A894))</f>
        <v/>
      </c>
      <c r="F894" s="658" t="str">
        <f t="shared" si="2"/>
        <v>      - </v>
      </c>
      <c r="G894" s="421"/>
      <c r="H894" s="421"/>
      <c r="I894" s="421"/>
      <c r="J894" s="421"/>
      <c r="K894" s="421"/>
      <c r="L894" s="421"/>
      <c r="M894" s="421"/>
      <c r="N894" s="421"/>
      <c r="O894" s="421"/>
      <c r="P894" s="421"/>
      <c r="Q894" s="421"/>
      <c r="R894" s="421"/>
      <c r="S894" s="421"/>
      <c r="T894" s="421"/>
      <c r="U894" s="689"/>
      <c r="V894" s="689"/>
      <c r="W894" s="689"/>
      <c r="X894" s="689"/>
      <c r="Y894" s="689"/>
      <c r="Z894" s="689"/>
      <c r="AA894" s="689"/>
      <c r="AB894" s="689"/>
      <c r="AC894" s="689"/>
      <c r="AD894" s="689"/>
      <c r="AE894" s="689"/>
      <c r="AF894" s="689"/>
      <c r="AG894" s="689"/>
      <c r="AH894" s="689"/>
      <c r="AI894" s="689"/>
      <c r="AJ894" s="689"/>
      <c r="AK894" s="689"/>
      <c r="AL894" s="689"/>
      <c r="AM894" s="689"/>
      <c r="AN894" s="689"/>
      <c r="AO894" s="689"/>
      <c r="AP894" s="689"/>
      <c r="AQ894" s="689"/>
      <c r="AR894" s="689"/>
      <c r="AS894" s="689"/>
      <c r="AT894" s="689"/>
      <c r="AU894" s="689"/>
      <c r="AV894" s="689"/>
      <c r="AW894" s="689"/>
      <c r="AX894" s="689"/>
      <c r="AY894" s="689"/>
      <c r="AZ894" s="689"/>
      <c r="BA894" s="689"/>
      <c r="BB894" s="689"/>
      <c r="BC894" s="689"/>
      <c r="BD894" s="689"/>
      <c r="BE894" s="689"/>
      <c r="BF894" s="689"/>
      <c r="BG894" s="689"/>
      <c r="BH894" s="689"/>
      <c r="BI894" s="689"/>
      <c r="BJ894" s="689"/>
      <c r="BK894" s="689"/>
      <c r="BL894" s="689"/>
      <c r="BM894" s="689"/>
      <c r="BN894" s="689"/>
      <c r="BO894" s="689"/>
      <c r="BP894" s="689"/>
      <c r="BQ894" s="689"/>
      <c r="BR894" s="689"/>
      <c r="BS894" s="689"/>
      <c r="BT894" s="689"/>
      <c r="BU894" s="689"/>
      <c r="BV894" s="689"/>
      <c r="BW894" s="421"/>
    </row>
    <row r="895" ht="15.0" customHeight="1">
      <c r="A895" s="634"/>
      <c r="B895" s="421" t="str">
        <f>IF(ISTEXT(A895),SUMIF('Production Calendar'!$F$3:$F$171,'Garden Layout (to copy)'!$A895,'Production Calendar'!$G$3:$G$171),"")</f>
        <v/>
      </c>
      <c r="C895" s="656" t="str">
        <f t="shared" si="1"/>
        <v/>
      </c>
      <c r="D895" s="657" t="str">
        <f t="array" ref="D895">IF(ISBLANK(A895),"",XLOOKUP($A895,'Codified Game Plan'!$E$3:$E$477,'Codified Game Plan'!$G$3:$G$477,0))</f>
        <v/>
      </c>
      <c r="E895" s="657" t="str">
        <f>IF(ISBLANK(A895),"",MAXIFS('Codified Game Plan'!$I$3:$I$477,'Codified Game Plan'!$E$3:$E$477,A895))</f>
        <v/>
      </c>
      <c r="F895" s="658" t="str">
        <f t="shared" si="2"/>
        <v>      - </v>
      </c>
      <c r="G895" s="421"/>
      <c r="H895" s="421"/>
      <c r="I895" s="421"/>
      <c r="J895" s="421"/>
      <c r="K895" s="421"/>
      <c r="L895" s="421"/>
      <c r="M895" s="421"/>
      <c r="N895" s="421"/>
      <c r="O895" s="421"/>
      <c r="P895" s="421"/>
      <c r="Q895" s="421"/>
      <c r="R895" s="421"/>
      <c r="S895" s="421"/>
      <c r="T895" s="421"/>
      <c r="U895" s="689"/>
      <c r="V895" s="689"/>
      <c r="W895" s="689"/>
      <c r="X895" s="689"/>
      <c r="Y895" s="689"/>
      <c r="Z895" s="689"/>
      <c r="AA895" s="689"/>
      <c r="AB895" s="689"/>
      <c r="AC895" s="689"/>
      <c r="AD895" s="689"/>
      <c r="AE895" s="689"/>
      <c r="AF895" s="689"/>
      <c r="AG895" s="689"/>
      <c r="AH895" s="689"/>
      <c r="AI895" s="689"/>
      <c r="AJ895" s="689"/>
      <c r="AK895" s="689"/>
      <c r="AL895" s="689"/>
      <c r="AM895" s="689"/>
      <c r="AN895" s="689"/>
      <c r="AO895" s="689"/>
      <c r="AP895" s="689"/>
      <c r="AQ895" s="689"/>
      <c r="AR895" s="689"/>
      <c r="AS895" s="689"/>
      <c r="AT895" s="689"/>
      <c r="AU895" s="689"/>
      <c r="AV895" s="689"/>
      <c r="AW895" s="689"/>
      <c r="AX895" s="689"/>
      <c r="AY895" s="689"/>
      <c r="AZ895" s="689"/>
      <c r="BA895" s="689"/>
      <c r="BB895" s="689"/>
      <c r="BC895" s="689"/>
      <c r="BD895" s="689"/>
      <c r="BE895" s="689"/>
      <c r="BF895" s="689"/>
      <c r="BG895" s="689"/>
      <c r="BH895" s="689"/>
      <c r="BI895" s="689"/>
      <c r="BJ895" s="689"/>
      <c r="BK895" s="689"/>
      <c r="BL895" s="689"/>
      <c r="BM895" s="689"/>
      <c r="BN895" s="689"/>
      <c r="BO895" s="689"/>
      <c r="BP895" s="689"/>
      <c r="BQ895" s="689"/>
      <c r="BR895" s="689"/>
      <c r="BS895" s="689"/>
      <c r="BT895" s="689"/>
      <c r="BU895" s="689"/>
      <c r="BV895" s="689"/>
      <c r="BW895" s="421"/>
    </row>
    <row r="896" ht="15.0" customHeight="1">
      <c r="A896" s="634"/>
      <c r="B896" s="421" t="str">
        <f>IF(ISTEXT(A896),SUMIF('Production Calendar'!$F$3:$F$171,'Garden Layout (to copy)'!$A896,'Production Calendar'!$G$3:$G$171),"")</f>
        <v/>
      </c>
      <c r="C896" s="656" t="str">
        <f t="shared" si="1"/>
        <v/>
      </c>
      <c r="D896" s="657" t="str">
        <f t="array" ref="D896">IF(ISBLANK(A896),"",XLOOKUP($A896,'Codified Game Plan'!$E$3:$E$477,'Codified Game Plan'!$G$3:$G$477,0))</f>
        <v/>
      </c>
      <c r="E896" s="657" t="str">
        <f>IF(ISBLANK(A896),"",MAXIFS('Codified Game Plan'!$I$3:$I$477,'Codified Game Plan'!$E$3:$E$477,A896))</f>
        <v/>
      </c>
      <c r="F896" s="658" t="str">
        <f t="shared" si="2"/>
        <v>      - </v>
      </c>
      <c r="G896" s="421"/>
      <c r="H896" s="421"/>
      <c r="I896" s="421"/>
      <c r="J896" s="421"/>
      <c r="K896" s="421"/>
      <c r="L896" s="421"/>
      <c r="M896" s="421"/>
      <c r="N896" s="421"/>
      <c r="O896" s="421"/>
      <c r="P896" s="421"/>
      <c r="Q896" s="421"/>
      <c r="R896" s="421"/>
      <c r="S896" s="421"/>
      <c r="T896" s="421"/>
      <c r="U896" s="689"/>
      <c r="V896" s="689"/>
      <c r="W896" s="689"/>
      <c r="X896" s="689"/>
      <c r="Y896" s="689"/>
      <c r="Z896" s="689"/>
      <c r="AA896" s="689"/>
      <c r="AB896" s="689"/>
      <c r="AC896" s="689"/>
      <c r="AD896" s="689"/>
      <c r="AE896" s="689"/>
      <c r="AF896" s="689"/>
      <c r="AG896" s="689"/>
      <c r="AH896" s="689"/>
      <c r="AI896" s="689"/>
      <c r="AJ896" s="689"/>
      <c r="AK896" s="689"/>
      <c r="AL896" s="689"/>
      <c r="AM896" s="689"/>
      <c r="AN896" s="689"/>
      <c r="AO896" s="689"/>
      <c r="AP896" s="689"/>
      <c r="AQ896" s="689"/>
      <c r="AR896" s="689"/>
      <c r="AS896" s="689"/>
      <c r="AT896" s="689"/>
      <c r="AU896" s="689"/>
      <c r="AV896" s="689"/>
      <c r="AW896" s="689"/>
      <c r="AX896" s="689"/>
      <c r="AY896" s="689"/>
      <c r="AZ896" s="689"/>
      <c r="BA896" s="689"/>
      <c r="BB896" s="689"/>
      <c r="BC896" s="689"/>
      <c r="BD896" s="689"/>
      <c r="BE896" s="689"/>
      <c r="BF896" s="689"/>
      <c r="BG896" s="689"/>
      <c r="BH896" s="689"/>
      <c r="BI896" s="689"/>
      <c r="BJ896" s="689"/>
      <c r="BK896" s="689"/>
      <c r="BL896" s="689"/>
      <c r="BM896" s="689"/>
      <c r="BN896" s="689"/>
      <c r="BO896" s="689"/>
      <c r="BP896" s="689"/>
      <c r="BQ896" s="689"/>
      <c r="BR896" s="689"/>
      <c r="BS896" s="689"/>
      <c r="BT896" s="689"/>
      <c r="BU896" s="689"/>
      <c r="BV896" s="689"/>
      <c r="BW896" s="421"/>
    </row>
    <row r="897" ht="15.0" customHeight="1">
      <c r="A897" s="634"/>
      <c r="B897" s="421" t="str">
        <f>IF(ISTEXT(A897),SUMIF('Production Calendar'!$F$3:$F$171,'Garden Layout (to copy)'!$A897,'Production Calendar'!$G$3:$G$171),"")</f>
        <v/>
      </c>
      <c r="C897" s="656" t="str">
        <f t="shared" si="1"/>
        <v/>
      </c>
      <c r="D897" s="657" t="str">
        <f t="array" ref="D897">IF(ISBLANK(A897),"",XLOOKUP($A897,'Codified Game Plan'!$E$3:$E$477,'Codified Game Plan'!$G$3:$G$477,0))</f>
        <v/>
      </c>
      <c r="E897" s="657" t="str">
        <f>IF(ISBLANK(A897),"",MAXIFS('Codified Game Plan'!$I$3:$I$477,'Codified Game Plan'!$E$3:$E$477,A897))</f>
        <v/>
      </c>
      <c r="F897" s="658" t="str">
        <f t="shared" si="2"/>
        <v>      - </v>
      </c>
      <c r="G897" s="421"/>
      <c r="H897" s="421"/>
      <c r="I897" s="421"/>
      <c r="J897" s="421"/>
      <c r="K897" s="421"/>
      <c r="L897" s="421"/>
      <c r="M897" s="421"/>
      <c r="N897" s="421"/>
      <c r="O897" s="421"/>
      <c r="P897" s="421"/>
      <c r="Q897" s="421"/>
      <c r="R897" s="421"/>
      <c r="S897" s="421"/>
      <c r="T897" s="421"/>
      <c r="U897" s="689"/>
      <c r="V897" s="689"/>
      <c r="W897" s="689"/>
      <c r="X897" s="689"/>
      <c r="Y897" s="689"/>
      <c r="Z897" s="689"/>
      <c r="AA897" s="689"/>
      <c r="AB897" s="689"/>
      <c r="AC897" s="689"/>
      <c r="AD897" s="689"/>
      <c r="AE897" s="689"/>
      <c r="AF897" s="689"/>
      <c r="AG897" s="689"/>
      <c r="AH897" s="689"/>
      <c r="AI897" s="689"/>
      <c r="AJ897" s="689"/>
      <c r="AK897" s="689"/>
      <c r="AL897" s="689"/>
      <c r="AM897" s="689"/>
      <c r="AN897" s="689"/>
      <c r="AO897" s="689"/>
      <c r="AP897" s="689"/>
      <c r="AQ897" s="689"/>
      <c r="AR897" s="689"/>
      <c r="AS897" s="689"/>
      <c r="AT897" s="689"/>
      <c r="AU897" s="689"/>
      <c r="AV897" s="689"/>
      <c r="AW897" s="689"/>
      <c r="AX897" s="689"/>
      <c r="AY897" s="689"/>
      <c r="AZ897" s="689"/>
      <c r="BA897" s="689"/>
      <c r="BB897" s="689"/>
      <c r="BC897" s="689"/>
      <c r="BD897" s="689"/>
      <c r="BE897" s="689"/>
      <c r="BF897" s="689"/>
      <c r="BG897" s="689"/>
      <c r="BH897" s="689"/>
      <c r="BI897" s="689"/>
      <c r="BJ897" s="689"/>
      <c r="BK897" s="689"/>
      <c r="BL897" s="689"/>
      <c r="BM897" s="689"/>
      <c r="BN897" s="689"/>
      <c r="BO897" s="689"/>
      <c r="BP897" s="689"/>
      <c r="BQ897" s="689"/>
      <c r="BR897" s="689"/>
      <c r="BS897" s="689"/>
      <c r="BT897" s="689"/>
      <c r="BU897" s="689"/>
      <c r="BV897" s="689"/>
      <c r="BW897" s="421"/>
    </row>
    <row r="898" ht="15.0" customHeight="1">
      <c r="A898" s="634"/>
      <c r="B898" s="421" t="str">
        <f>IF(ISTEXT(A898),SUMIF('Production Calendar'!$F$3:$F$171,'Garden Layout (to copy)'!$A898,'Production Calendar'!$G$3:$G$171),"")</f>
        <v/>
      </c>
      <c r="C898" s="656" t="str">
        <f t="shared" si="1"/>
        <v/>
      </c>
      <c r="D898" s="657" t="str">
        <f t="array" ref="D898">IF(ISBLANK(A898),"",XLOOKUP($A898,'Codified Game Plan'!$E$3:$E$477,'Codified Game Plan'!$G$3:$G$477,0))</f>
        <v/>
      </c>
      <c r="E898" s="657" t="str">
        <f>IF(ISBLANK(A898),"",MAXIFS('Codified Game Plan'!$I$3:$I$477,'Codified Game Plan'!$E$3:$E$477,A898))</f>
        <v/>
      </c>
      <c r="F898" s="658" t="str">
        <f t="shared" si="2"/>
        <v>      - </v>
      </c>
      <c r="G898" s="421"/>
      <c r="H898" s="421"/>
      <c r="I898" s="421"/>
      <c r="J898" s="421"/>
      <c r="K898" s="421"/>
      <c r="L898" s="421"/>
      <c r="M898" s="421"/>
      <c r="N898" s="421"/>
      <c r="O898" s="421"/>
      <c r="P898" s="421"/>
      <c r="Q898" s="421"/>
      <c r="R898" s="421"/>
      <c r="S898" s="421"/>
      <c r="T898" s="421"/>
      <c r="U898" s="689"/>
      <c r="V898" s="689"/>
      <c r="W898" s="689"/>
      <c r="X898" s="689"/>
      <c r="Y898" s="689"/>
      <c r="Z898" s="689"/>
      <c r="AA898" s="689"/>
      <c r="AB898" s="689"/>
      <c r="AC898" s="689"/>
      <c r="AD898" s="689"/>
      <c r="AE898" s="689"/>
      <c r="AF898" s="689"/>
      <c r="AG898" s="689"/>
      <c r="AH898" s="689"/>
      <c r="AI898" s="689"/>
      <c r="AJ898" s="689"/>
      <c r="AK898" s="689"/>
      <c r="AL898" s="689"/>
      <c r="AM898" s="689"/>
      <c r="AN898" s="689"/>
      <c r="AO898" s="689"/>
      <c r="AP898" s="689"/>
      <c r="AQ898" s="689"/>
      <c r="AR898" s="689"/>
      <c r="AS898" s="689"/>
      <c r="AT898" s="689"/>
      <c r="AU898" s="689"/>
      <c r="AV898" s="689"/>
      <c r="AW898" s="689"/>
      <c r="AX898" s="689"/>
      <c r="AY898" s="689"/>
      <c r="AZ898" s="689"/>
      <c r="BA898" s="689"/>
      <c r="BB898" s="689"/>
      <c r="BC898" s="689"/>
      <c r="BD898" s="689"/>
      <c r="BE898" s="689"/>
      <c r="BF898" s="689"/>
      <c r="BG898" s="689"/>
      <c r="BH898" s="689"/>
      <c r="BI898" s="689"/>
      <c r="BJ898" s="689"/>
      <c r="BK898" s="689"/>
      <c r="BL898" s="689"/>
      <c r="BM898" s="689"/>
      <c r="BN898" s="689"/>
      <c r="BO898" s="689"/>
      <c r="BP898" s="689"/>
      <c r="BQ898" s="689"/>
      <c r="BR898" s="689"/>
      <c r="BS898" s="689"/>
      <c r="BT898" s="689"/>
      <c r="BU898" s="689"/>
      <c r="BV898" s="689"/>
      <c r="BW898" s="421"/>
    </row>
    <row r="899" ht="15.0" customHeight="1">
      <c r="A899" s="634"/>
      <c r="B899" s="421" t="str">
        <f>IF(ISTEXT(A899),SUMIF('Production Calendar'!$F$3:$F$171,'Garden Layout (to copy)'!$A899,'Production Calendar'!$G$3:$G$171),"")</f>
        <v/>
      </c>
      <c r="C899" s="656" t="str">
        <f t="shared" si="1"/>
        <v/>
      </c>
      <c r="D899" s="657" t="str">
        <f t="array" ref="D899">IF(ISBLANK(A899),"",XLOOKUP($A899,'Codified Game Plan'!$E$3:$E$477,'Codified Game Plan'!$G$3:$G$477,0))</f>
        <v/>
      </c>
      <c r="E899" s="657" t="str">
        <f>IF(ISBLANK(A899),"",MAXIFS('Codified Game Plan'!$I$3:$I$477,'Codified Game Plan'!$E$3:$E$477,A899))</f>
        <v/>
      </c>
      <c r="F899" s="658" t="str">
        <f t="shared" si="2"/>
        <v>      - </v>
      </c>
      <c r="G899" s="421"/>
      <c r="H899" s="421"/>
      <c r="I899" s="421"/>
      <c r="J899" s="421"/>
      <c r="K899" s="421"/>
      <c r="L899" s="421"/>
      <c r="M899" s="421"/>
      <c r="N899" s="421"/>
      <c r="O899" s="421"/>
      <c r="P899" s="421"/>
      <c r="Q899" s="421"/>
      <c r="R899" s="421"/>
      <c r="S899" s="421"/>
      <c r="T899" s="421"/>
      <c r="U899" s="689"/>
      <c r="V899" s="689"/>
      <c r="W899" s="689"/>
      <c r="X899" s="689"/>
      <c r="Y899" s="689"/>
      <c r="Z899" s="689"/>
      <c r="AA899" s="689"/>
      <c r="AB899" s="689"/>
      <c r="AC899" s="689"/>
      <c r="AD899" s="689"/>
      <c r="AE899" s="689"/>
      <c r="AF899" s="689"/>
      <c r="AG899" s="689"/>
      <c r="AH899" s="689"/>
      <c r="AI899" s="689"/>
      <c r="AJ899" s="689"/>
      <c r="AK899" s="689"/>
      <c r="AL899" s="689"/>
      <c r="AM899" s="689"/>
      <c r="AN899" s="689"/>
      <c r="AO899" s="689"/>
      <c r="AP899" s="689"/>
      <c r="AQ899" s="689"/>
      <c r="AR899" s="689"/>
      <c r="AS899" s="689"/>
      <c r="AT899" s="689"/>
      <c r="AU899" s="689"/>
      <c r="AV899" s="689"/>
      <c r="AW899" s="689"/>
      <c r="AX899" s="689"/>
      <c r="AY899" s="689"/>
      <c r="AZ899" s="689"/>
      <c r="BA899" s="689"/>
      <c r="BB899" s="689"/>
      <c r="BC899" s="689"/>
      <c r="BD899" s="689"/>
      <c r="BE899" s="689"/>
      <c r="BF899" s="689"/>
      <c r="BG899" s="689"/>
      <c r="BH899" s="689"/>
      <c r="BI899" s="689"/>
      <c r="BJ899" s="689"/>
      <c r="BK899" s="689"/>
      <c r="BL899" s="689"/>
      <c r="BM899" s="689"/>
      <c r="BN899" s="689"/>
      <c r="BO899" s="689"/>
      <c r="BP899" s="689"/>
      <c r="BQ899" s="689"/>
      <c r="BR899" s="689"/>
      <c r="BS899" s="689"/>
      <c r="BT899" s="689"/>
      <c r="BU899" s="689"/>
      <c r="BV899" s="689"/>
      <c r="BW899" s="421"/>
    </row>
    <row r="900" ht="15.0" customHeight="1">
      <c r="A900" s="634"/>
      <c r="B900" s="421" t="str">
        <f>IF(ISTEXT(A900),SUMIF('Production Calendar'!$F$3:$F$171,'Garden Layout (to copy)'!$A900,'Production Calendar'!$G$3:$G$171),"")</f>
        <v/>
      </c>
      <c r="C900" s="656" t="str">
        <f t="shared" si="1"/>
        <v/>
      </c>
      <c r="D900" s="657" t="str">
        <f t="array" ref="D900">IF(ISBLANK(A900),"",XLOOKUP($A900,'Codified Game Plan'!$E$3:$E$477,'Codified Game Plan'!$G$3:$G$477,0))</f>
        <v/>
      </c>
      <c r="E900" s="657" t="str">
        <f>IF(ISBLANK(A900),"",MAXIFS('Codified Game Plan'!$I$3:$I$477,'Codified Game Plan'!$E$3:$E$477,A900))</f>
        <v/>
      </c>
      <c r="F900" s="658" t="str">
        <f t="shared" si="2"/>
        <v>      - </v>
      </c>
      <c r="G900" s="421"/>
      <c r="H900" s="421"/>
      <c r="I900" s="421"/>
      <c r="J900" s="421"/>
      <c r="K900" s="421"/>
      <c r="L900" s="421"/>
      <c r="M900" s="421"/>
      <c r="N900" s="421"/>
      <c r="O900" s="421"/>
      <c r="P900" s="421"/>
      <c r="Q900" s="421"/>
      <c r="R900" s="421"/>
      <c r="S900" s="421"/>
      <c r="T900" s="421"/>
      <c r="U900" s="689"/>
      <c r="V900" s="689"/>
      <c r="W900" s="689"/>
      <c r="X900" s="689"/>
      <c r="Y900" s="689"/>
      <c r="Z900" s="689"/>
      <c r="AA900" s="689"/>
      <c r="AB900" s="689"/>
      <c r="AC900" s="689"/>
      <c r="AD900" s="689"/>
      <c r="AE900" s="689"/>
      <c r="AF900" s="689"/>
      <c r="AG900" s="689"/>
      <c r="AH900" s="689"/>
      <c r="AI900" s="689"/>
      <c r="AJ900" s="689"/>
      <c r="AK900" s="689"/>
      <c r="AL900" s="689"/>
      <c r="AM900" s="689"/>
      <c r="AN900" s="689"/>
      <c r="AO900" s="689"/>
      <c r="AP900" s="689"/>
      <c r="AQ900" s="689"/>
      <c r="AR900" s="689"/>
      <c r="AS900" s="689"/>
      <c r="AT900" s="689"/>
      <c r="AU900" s="689"/>
      <c r="AV900" s="689"/>
      <c r="AW900" s="689"/>
      <c r="AX900" s="689"/>
      <c r="AY900" s="689"/>
      <c r="AZ900" s="689"/>
      <c r="BA900" s="689"/>
      <c r="BB900" s="689"/>
      <c r="BC900" s="689"/>
      <c r="BD900" s="689"/>
      <c r="BE900" s="689"/>
      <c r="BF900" s="689"/>
      <c r="BG900" s="689"/>
      <c r="BH900" s="689"/>
      <c r="BI900" s="689"/>
      <c r="BJ900" s="689"/>
      <c r="BK900" s="689"/>
      <c r="BL900" s="689"/>
      <c r="BM900" s="689"/>
      <c r="BN900" s="689"/>
      <c r="BO900" s="689"/>
      <c r="BP900" s="689"/>
      <c r="BQ900" s="689"/>
      <c r="BR900" s="689"/>
      <c r="BS900" s="689"/>
      <c r="BT900" s="689"/>
      <c r="BU900" s="689"/>
      <c r="BV900" s="689"/>
      <c r="BW900" s="421"/>
    </row>
    <row r="901" ht="15.0" customHeight="1">
      <c r="A901" s="634"/>
      <c r="B901" s="421" t="str">
        <f>IF(ISTEXT(A901),SUMIF('Production Calendar'!$F$3:$F$171,'Garden Layout (to copy)'!$A901,'Production Calendar'!$G$3:$G$171),"")</f>
        <v/>
      </c>
      <c r="C901" s="656" t="str">
        <f t="shared" si="1"/>
        <v/>
      </c>
      <c r="D901" s="657" t="str">
        <f t="array" ref="D901">IF(ISBLANK(A901),"",XLOOKUP($A901,'Codified Game Plan'!$E$3:$E$477,'Codified Game Plan'!$G$3:$G$477,0))</f>
        <v/>
      </c>
      <c r="E901" s="657" t="str">
        <f>IF(ISBLANK(A901),"",MAXIFS('Codified Game Plan'!$I$3:$I$477,'Codified Game Plan'!$E$3:$E$477,A901))</f>
        <v/>
      </c>
      <c r="F901" s="658" t="str">
        <f t="shared" si="2"/>
        <v>      - </v>
      </c>
      <c r="G901" s="421"/>
      <c r="H901" s="421"/>
      <c r="I901" s="421"/>
      <c r="J901" s="421"/>
      <c r="K901" s="421"/>
      <c r="L901" s="421"/>
      <c r="M901" s="421"/>
      <c r="N901" s="421"/>
      <c r="O901" s="421"/>
      <c r="P901" s="421"/>
      <c r="Q901" s="421"/>
      <c r="R901" s="421"/>
      <c r="S901" s="421"/>
      <c r="T901" s="421"/>
      <c r="U901" s="689"/>
      <c r="V901" s="689"/>
      <c r="W901" s="689"/>
      <c r="X901" s="689"/>
      <c r="Y901" s="689"/>
      <c r="Z901" s="689"/>
      <c r="AA901" s="689"/>
      <c r="AB901" s="689"/>
      <c r="AC901" s="689"/>
      <c r="AD901" s="689"/>
      <c r="AE901" s="689"/>
      <c r="AF901" s="689"/>
      <c r="AG901" s="689"/>
      <c r="AH901" s="689"/>
      <c r="AI901" s="689"/>
      <c r="AJ901" s="689"/>
      <c r="AK901" s="689"/>
      <c r="AL901" s="689"/>
      <c r="AM901" s="689"/>
      <c r="AN901" s="689"/>
      <c r="AO901" s="689"/>
      <c r="AP901" s="689"/>
      <c r="AQ901" s="689"/>
      <c r="AR901" s="689"/>
      <c r="AS901" s="689"/>
      <c r="AT901" s="689"/>
      <c r="AU901" s="689"/>
      <c r="AV901" s="689"/>
      <c r="AW901" s="689"/>
      <c r="AX901" s="689"/>
      <c r="AY901" s="689"/>
      <c r="AZ901" s="689"/>
      <c r="BA901" s="689"/>
      <c r="BB901" s="689"/>
      <c r="BC901" s="689"/>
      <c r="BD901" s="689"/>
      <c r="BE901" s="689"/>
      <c r="BF901" s="689"/>
      <c r="BG901" s="689"/>
      <c r="BH901" s="689"/>
      <c r="BI901" s="689"/>
      <c r="BJ901" s="689"/>
      <c r="BK901" s="689"/>
      <c r="BL901" s="689"/>
      <c r="BM901" s="689"/>
      <c r="BN901" s="689"/>
      <c r="BO901" s="689"/>
      <c r="BP901" s="689"/>
      <c r="BQ901" s="689"/>
      <c r="BR901" s="689"/>
      <c r="BS901" s="689"/>
      <c r="BT901" s="689"/>
      <c r="BU901" s="689"/>
      <c r="BV901" s="689"/>
      <c r="BW901" s="421"/>
    </row>
    <row r="902" ht="15.0" customHeight="1">
      <c r="A902" s="634"/>
      <c r="B902" s="421" t="str">
        <f>IF(ISTEXT(A902),SUMIF('Production Calendar'!$F$3:$F$171,'Garden Layout (to copy)'!$A902,'Production Calendar'!$G$3:$G$171),"")</f>
        <v/>
      </c>
      <c r="C902" s="656" t="str">
        <f t="shared" si="1"/>
        <v/>
      </c>
      <c r="D902" s="657" t="str">
        <f t="array" ref="D902">IF(ISBLANK(A902),"",XLOOKUP($A902,'Codified Game Plan'!$E$3:$E$477,'Codified Game Plan'!$G$3:$G$477,0))</f>
        <v/>
      </c>
      <c r="E902" s="657" t="str">
        <f>IF(ISBLANK(A902),"",MAXIFS('Codified Game Plan'!$I$3:$I$477,'Codified Game Plan'!$E$3:$E$477,A902))</f>
        <v/>
      </c>
      <c r="F902" s="658" t="str">
        <f t="shared" si="2"/>
        <v>      - </v>
      </c>
      <c r="G902" s="421"/>
      <c r="H902" s="421"/>
      <c r="I902" s="421"/>
      <c r="J902" s="421"/>
      <c r="K902" s="421"/>
      <c r="L902" s="421"/>
      <c r="M902" s="421"/>
      <c r="N902" s="421"/>
      <c r="O902" s="421"/>
      <c r="P902" s="421"/>
      <c r="Q902" s="421"/>
      <c r="R902" s="421"/>
      <c r="S902" s="421"/>
      <c r="T902" s="421"/>
      <c r="U902" s="689"/>
      <c r="V902" s="689"/>
      <c r="W902" s="689"/>
      <c r="X902" s="689"/>
      <c r="Y902" s="689"/>
      <c r="Z902" s="689"/>
      <c r="AA902" s="689"/>
      <c r="AB902" s="689"/>
      <c r="AC902" s="689"/>
      <c r="AD902" s="689"/>
      <c r="AE902" s="689"/>
      <c r="AF902" s="689"/>
      <c r="AG902" s="689"/>
      <c r="AH902" s="689"/>
      <c r="AI902" s="689"/>
      <c r="AJ902" s="689"/>
      <c r="AK902" s="689"/>
      <c r="AL902" s="689"/>
      <c r="AM902" s="689"/>
      <c r="AN902" s="689"/>
      <c r="AO902" s="689"/>
      <c r="AP902" s="689"/>
      <c r="AQ902" s="689"/>
      <c r="AR902" s="689"/>
      <c r="AS902" s="689"/>
      <c r="AT902" s="689"/>
      <c r="AU902" s="689"/>
      <c r="AV902" s="689"/>
      <c r="AW902" s="689"/>
      <c r="AX902" s="689"/>
      <c r="AY902" s="689"/>
      <c r="AZ902" s="689"/>
      <c r="BA902" s="689"/>
      <c r="BB902" s="689"/>
      <c r="BC902" s="689"/>
      <c r="BD902" s="689"/>
      <c r="BE902" s="689"/>
      <c r="BF902" s="689"/>
      <c r="BG902" s="689"/>
      <c r="BH902" s="689"/>
      <c r="BI902" s="689"/>
      <c r="BJ902" s="689"/>
      <c r="BK902" s="689"/>
      <c r="BL902" s="689"/>
      <c r="BM902" s="689"/>
      <c r="BN902" s="689"/>
      <c r="BO902" s="689"/>
      <c r="BP902" s="689"/>
      <c r="BQ902" s="689"/>
      <c r="BR902" s="689"/>
      <c r="BS902" s="689"/>
      <c r="BT902" s="689"/>
      <c r="BU902" s="689"/>
      <c r="BV902" s="689"/>
      <c r="BW902" s="421"/>
    </row>
    <row r="903" ht="15.0" customHeight="1">
      <c r="A903" s="634"/>
      <c r="B903" s="421" t="str">
        <f>IF(ISTEXT(A903),SUMIF('Production Calendar'!$F$3:$F$171,'Garden Layout (to copy)'!$A903,'Production Calendar'!$G$3:$G$171),"")</f>
        <v/>
      </c>
      <c r="C903" s="656" t="str">
        <f t="shared" si="1"/>
        <v/>
      </c>
      <c r="D903" s="657" t="str">
        <f t="array" ref="D903">IF(ISBLANK(A903),"",XLOOKUP($A903,'Codified Game Plan'!$E$3:$E$477,'Codified Game Plan'!$G$3:$G$477,0))</f>
        <v/>
      </c>
      <c r="E903" s="657" t="str">
        <f>IF(ISBLANK(A903),"",MAXIFS('Codified Game Plan'!$I$3:$I$477,'Codified Game Plan'!$E$3:$E$477,A903))</f>
        <v/>
      </c>
      <c r="F903" s="658" t="str">
        <f t="shared" si="2"/>
        <v>      - </v>
      </c>
      <c r="G903" s="421"/>
      <c r="H903" s="421"/>
      <c r="I903" s="421"/>
      <c r="J903" s="421"/>
      <c r="K903" s="421"/>
      <c r="L903" s="421"/>
      <c r="M903" s="421"/>
      <c r="N903" s="421"/>
      <c r="O903" s="421"/>
      <c r="P903" s="421"/>
      <c r="Q903" s="421"/>
      <c r="R903" s="421"/>
      <c r="S903" s="421"/>
      <c r="T903" s="421"/>
      <c r="U903" s="689"/>
      <c r="V903" s="689"/>
      <c r="W903" s="689"/>
      <c r="X903" s="689"/>
      <c r="Y903" s="689"/>
      <c r="Z903" s="689"/>
      <c r="AA903" s="689"/>
      <c r="AB903" s="689"/>
      <c r="AC903" s="689"/>
      <c r="AD903" s="689"/>
      <c r="AE903" s="689"/>
      <c r="AF903" s="689"/>
      <c r="AG903" s="689"/>
      <c r="AH903" s="689"/>
      <c r="AI903" s="689"/>
      <c r="AJ903" s="689"/>
      <c r="AK903" s="689"/>
      <c r="AL903" s="689"/>
      <c r="AM903" s="689"/>
      <c r="AN903" s="689"/>
      <c r="AO903" s="689"/>
      <c r="AP903" s="689"/>
      <c r="AQ903" s="689"/>
      <c r="AR903" s="689"/>
      <c r="AS903" s="689"/>
      <c r="AT903" s="689"/>
      <c r="AU903" s="689"/>
      <c r="AV903" s="689"/>
      <c r="AW903" s="689"/>
      <c r="AX903" s="689"/>
      <c r="AY903" s="689"/>
      <c r="AZ903" s="689"/>
      <c r="BA903" s="689"/>
      <c r="BB903" s="689"/>
      <c r="BC903" s="689"/>
      <c r="BD903" s="689"/>
      <c r="BE903" s="689"/>
      <c r="BF903" s="689"/>
      <c r="BG903" s="689"/>
      <c r="BH903" s="689"/>
      <c r="BI903" s="689"/>
      <c r="BJ903" s="689"/>
      <c r="BK903" s="689"/>
      <c r="BL903" s="689"/>
      <c r="BM903" s="689"/>
      <c r="BN903" s="689"/>
      <c r="BO903" s="689"/>
      <c r="BP903" s="689"/>
      <c r="BQ903" s="689"/>
      <c r="BR903" s="689"/>
      <c r="BS903" s="689"/>
      <c r="BT903" s="689"/>
      <c r="BU903" s="689"/>
      <c r="BV903" s="689"/>
      <c r="BW903" s="421"/>
    </row>
    <row r="904" ht="15.0" customHeight="1">
      <c r="A904" s="634"/>
      <c r="B904" s="421" t="str">
        <f>IF(ISTEXT(A904),SUMIF('Production Calendar'!$F$3:$F$171,'Garden Layout (to copy)'!$A904,'Production Calendar'!$G$3:$G$171),"")</f>
        <v/>
      </c>
      <c r="C904" s="656" t="str">
        <f t="shared" si="1"/>
        <v/>
      </c>
      <c r="D904" s="657" t="str">
        <f t="array" ref="D904">IF(ISBLANK(A904),"",XLOOKUP($A904,'Codified Game Plan'!$E$3:$E$477,'Codified Game Plan'!$G$3:$G$477,0))</f>
        <v/>
      </c>
      <c r="E904" s="657" t="str">
        <f>IF(ISBLANK(A904),"",MAXIFS('Codified Game Plan'!$I$3:$I$477,'Codified Game Plan'!$E$3:$E$477,A904))</f>
        <v/>
      </c>
      <c r="F904" s="658" t="str">
        <f t="shared" si="2"/>
        <v>      - </v>
      </c>
      <c r="G904" s="421"/>
      <c r="H904" s="421"/>
      <c r="I904" s="421"/>
      <c r="J904" s="421"/>
      <c r="K904" s="421"/>
      <c r="L904" s="421"/>
      <c r="M904" s="421"/>
      <c r="N904" s="421"/>
      <c r="O904" s="421"/>
      <c r="P904" s="421"/>
      <c r="Q904" s="421"/>
      <c r="R904" s="421"/>
      <c r="S904" s="421"/>
      <c r="T904" s="421"/>
      <c r="U904" s="689"/>
      <c r="V904" s="689"/>
      <c r="W904" s="689"/>
      <c r="X904" s="689"/>
      <c r="Y904" s="689"/>
      <c r="Z904" s="689"/>
      <c r="AA904" s="689"/>
      <c r="AB904" s="689"/>
      <c r="AC904" s="689"/>
      <c r="AD904" s="689"/>
      <c r="AE904" s="689"/>
      <c r="AF904" s="689"/>
      <c r="AG904" s="689"/>
      <c r="AH904" s="689"/>
      <c r="AI904" s="689"/>
      <c r="AJ904" s="689"/>
      <c r="AK904" s="689"/>
      <c r="AL904" s="689"/>
      <c r="AM904" s="689"/>
      <c r="AN904" s="689"/>
      <c r="AO904" s="689"/>
      <c r="AP904" s="689"/>
      <c r="AQ904" s="689"/>
      <c r="AR904" s="689"/>
      <c r="AS904" s="689"/>
      <c r="AT904" s="689"/>
      <c r="AU904" s="689"/>
      <c r="AV904" s="689"/>
      <c r="AW904" s="689"/>
      <c r="AX904" s="689"/>
      <c r="AY904" s="689"/>
      <c r="AZ904" s="689"/>
      <c r="BA904" s="689"/>
      <c r="BB904" s="689"/>
      <c r="BC904" s="689"/>
      <c r="BD904" s="689"/>
      <c r="BE904" s="689"/>
      <c r="BF904" s="689"/>
      <c r="BG904" s="689"/>
      <c r="BH904" s="689"/>
      <c r="BI904" s="689"/>
      <c r="BJ904" s="689"/>
      <c r="BK904" s="689"/>
      <c r="BL904" s="689"/>
      <c r="BM904" s="689"/>
      <c r="BN904" s="689"/>
      <c r="BO904" s="689"/>
      <c r="BP904" s="689"/>
      <c r="BQ904" s="689"/>
      <c r="BR904" s="689"/>
      <c r="BS904" s="689"/>
      <c r="BT904" s="689"/>
      <c r="BU904" s="689"/>
      <c r="BV904" s="689"/>
      <c r="BW904" s="421"/>
    </row>
    <row r="905" ht="15.0" customHeight="1">
      <c r="A905" s="634"/>
      <c r="B905" s="421" t="str">
        <f>IF(ISTEXT(A905),SUMIF('Production Calendar'!$F$3:$F$171,'Garden Layout (to copy)'!$A905,'Production Calendar'!$G$3:$G$171),"")</f>
        <v/>
      </c>
      <c r="C905" s="656" t="str">
        <f t="shared" si="1"/>
        <v/>
      </c>
      <c r="D905" s="657" t="str">
        <f t="array" ref="D905">IF(ISBLANK(A905),"",XLOOKUP($A905,'Codified Game Plan'!$E$3:$E$477,'Codified Game Plan'!$G$3:$G$477,0))</f>
        <v/>
      </c>
      <c r="E905" s="657" t="str">
        <f>IF(ISBLANK(A905),"",MAXIFS('Codified Game Plan'!$I$3:$I$477,'Codified Game Plan'!$E$3:$E$477,A905))</f>
        <v/>
      </c>
      <c r="F905" s="658" t="str">
        <f t="shared" si="2"/>
        <v>      - </v>
      </c>
      <c r="G905" s="421"/>
      <c r="H905" s="421"/>
      <c r="I905" s="421"/>
      <c r="J905" s="421"/>
      <c r="K905" s="421"/>
      <c r="L905" s="421"/>
      <c r="M905" s="421"/>
      <c r="N905" s="421"/>
      <c r="O905" s="421"/>
      <c r="P905" s="421"/>
      <c r="Q905" s="421"/>
      <c r="R905" s="421"/>
      <c r="S905" s="421"/>
      <c r="T905" s="421"/>
      <c r="U905" s="689"/>
      <c r="V905" s="689"/>
      <c r="W905" s="689"/>
      <c r="X905" s="689"/>
      <c r="Y905" s="689"/>
      <c r="Z905" s="689"/>
      <c r="AA905" s="689"/>
      <c r="AB905" s="689"/>
      <c r="AC905" s="689"/>
      <c r="AD905" s="689"/>
      <c r="AE905" s="689"/>
      <c r="AF905" s="689"/>
      <c r="AG905" s="689"/>
      <c r="AH905" s="689"/>
      <c r="AI905" s="689"/>
      <c r="AJ905" s="689"/>
      <c r="AK905" s="689"/>
      <c r="AL905" s="689"/>
      <c r="AM905" s="689"/>
      <c r="AN905" s="689"/>
      <c r="AO905" s="689"/>
      <c r="AP905" s="689"/>
      <c r="AQ905" s="689"/>
      <c r="AR905" s="689"/>
      <c r="AS905" s="689"/>
      <c r="AT905" s="689"/>
      <c r="AU905" s="689"/>
      <c r="AV905" s="689"/>
      <c r="AW905" s="689"/>
      <c r="AX905" s="689"/>
      <c r="AY905" s="689"/>
      <c r="AZ905" s="689"/>
      <c r="BA905" s="689"/>
      <c r="BB905" s="689"/>
      <c r="BC905" s="689"/>
      <c r="BD905" s="689"/>
      <c r="BE905" s="689"/>
      <c r="BF905" s="689"/>
      <c r="BG905" s="689"/>
      <c r="BH905" s="689"/>
      <c r="BI905" s="689"/>
      <c r="BJ905" s="689"/>
      <c r="BK905" s="689"/>
      <c r="BL905" s="689"/>
      <c r="BM905" s="689"/>
      <c r="BN905" s="689"/>
      <c r="BO905" s="689"/>
      <c r="BP905" s="689"/>
      <c r="BQ905" s="689"/>
      <c r="BR905" s="689"/>
      <c r="BS905" s="689"/>
      <c r="BT905" s="689"/>
      <c r="BU905" s="689"/>
      <c r="BV905" s="689"/>
      <c r="BW905" s="421"/>
    </row>
    <row r="906" ht="15.0" customHeight="1">
      <c r="A906" s="634"/>
      <c r="B906" s="421" t="str">
        <f>IF(ISTEXT(A906),SUMIF('Production Calendar'!$F$3:$F$171,'Garden Layout (to copy)'!$A906,'Production Calendar'!$G$3:$G$171),"")</f>
        <v/>
      </c>
      <c r="C906" s="656" t="str">
        <f t="shared" si="1"/>
        <v/>
      </c>
      <c r="D906" s="657" t="str">
        <f t="array" ref="D906">IF(ISBLANK(A906),"",XLOOKUP($A906,'Codified Game Plan'!$E$3:$E$477,'Codified Game Plan'!$G$3:$G$477,0))</f>
        <v/>
      </c>
      <c r="E906" s="657" t="str">
        <f>IF(ISBLANK(A906),"",MAXIFS('Codified Game Plan'!$I$3:$I$477,'Codified Game Plan'!$E$3:$E$477,A906))</f>
        <v/>
      </c>
      <c r="F906" s="658" t="str">
        <f t="shared" si="2"/>
        <v>      - </v>
      </c>
      <c r="G906" s="421"/>
      <c r="H906" s="421"/>
      <c r="I906" s="421"/>
      <c r="J906" s="421"/>
      <c r="K906" s="421"/>
      <c r="L906" s="421"/>
      <c r="M906" s="421"/>
      <c r="N906" s="421"/>
      <c r="O906" s="421"/>
      <c r="P906" s="421"/>
      <c r="Q906" s="421"/>
      <c r="R906" s="421"/>
      <c r="S906" s="421"/>
      <c r="T906" s="421"/>
      <c r="U906" s="689"/>
      <c r="V906" s="689"/>
      <c r="W906" s="689"/>
      <c r="X906" s="689"/>
      <c r="Y906" s="689"/>
      <c r="Z906" s="689"/>
      <c r="AA906" s="689"/>
      <c r="AB906" s="689"/>
      <c r="AC906" s="689"/>
      <c r="AD906" s="689"/>
      <c r="AE906" s="689"/>
      <c r="AF906" s="689"/>
      <c r="AG906" s="689"/>
      <c r="AH906" s="689"/>
      <c r="AI906" s="689"/>
      <c r="AJ906" s="689"/>
      <c r="AK906" s="689"/>
      <c r="AL906" s="689"/>
      <c r="AM906" s="689"/>
      <c r="AN906" s="689"/>
      <c r="AO906" s="689"/>
      <c r="AP906" s="689"/>
      <c r="AQ906" s="689"/>
      <c r="AR906" s="689"/>
      <c r="AS906" s="689"/>
      <c r="AT906" s="689"/>
      <c r="AU906" s="689"/>
      <c r="AV906" s="689"/>
      <c r="AW906" s="689"/>
      <c r="AX906" s="689"/>
      <c r="AY906" s="689"/>
      <c r="AZ906" s="689"/>
      <c r="BA906" s="689"/>
      <c r="BB906" s="689"/>
      <c r="BC906" s="689"/>
      <c r="BD906" s="689"/>
      <c r="BE906" s="689"/>
      <c r="BF906" s="689"/>
      <c r="BG906" s="689"/>
      <c r="BH906" s="689"/>
      <c r="BI906" s="689"/>
      <c r="BJ906" s="689"/>
      <c r="BK906" s="689"/>
      <c r="BL906" s="689"/>
      <c r="BM906" s="689"/>
      <c r="BN906" s="689"/>
      <c r="BO906" s="689"/>
      <c r="BP906" s="689"/>
      <c r="BQ906" s="689"/>
      <c r="BR906" s="689"/>
      <c r="BS906" s="689"/>
      <c r="BT906" s="689"/>
      <c r="BU906" s="689"/>
      <c r="BV906" s="689"/>
      <c r="BW906" s="421"/>
    </row>
    <row r="907" ht="15.0" customHeight="1">
      <c r="A907" s="634"/>
      <c r="B907" s="421" t="str">
        <f>IF(ISTEXT(A907),SUMIF('Production Calendar'!$F$3:$F$171,'Garden Layout (to copy)'!$A907,'Production Calendar'!$G$3:$G$171),"")</f>
        <v/>
      </c>
      <c r="C907" s="656" t="str">
        <f t="shared" si="1"/>
        <v/>
      </c>
      <c r="D907" s="657" t="str">
        <f t="array" ref="D907">IF(ISBLANK(A907),"",XLOOKUP($A907,'Codified Game Plan'!$E$3:$E$477,'Codified Game Plan'!$G$3:$G$477,0))</f>
        <v/>
      </c>
      <c r="E907" s="657" t="str">
        <f>IF(ISBLANK(A907),"",MAXIFS('Codified Game Plan'!$I$3:$I$477,'Codified Game Plan'!$E$3:$E$477,A907))</f>
        <v/>
      </c>
      <c r="F907" s="658" t="str">
        <f t="shared" si="2"/>
        <v>      - </v>
      </c>
      <c r="G907" s="421"/>
      <c r="H907" s="421"/>
      <c r="I907" s="421"/>
      <c r="J907" s="421"/>
      <c r="K907" s="421"/>
      <c r="L907" s="421"/>
      <c r="M907" s="421"/>
      <c r="N907" s="421"/>
      <c r="O907" s="421"/>
      <c r="P907" s="421"/>
      <c r="Q907" s="421"/>
      <c r="R907" s="421"/>
      <c r="S907" s="421"/>
      <c r="T907" s="421"/>
      <c r="U907" s="689"/>
      <c r="V907" s="689"/>
      <c r="W907" s="689"/>
      <c r="X907" s="689"/>
      <c r="Y907" s="689"/>
      <c r="Z907" s="689"/>
      <c r="AA907" s="689"/>
      <c r="AB907" s="689"/>
      <c r="AC907" s="689"/>
      <c r="AD907" s="689"/>
      <c r="AE907" s="689"/>
      <c r="AF907" s="689"/>
      <c r="AG907" s="689"/>
      <c r="AH907" s="689"/>
      <c r="AI907" s="689"/>
      <c r="AJ907" s="689"/>
      <c r="AK907" s="689"/>
      <c r="AL907" s="689"/>
      <c r="AM907" s="689"/>
      <c r="AN907" s="689"/>
      <c r="AO907" s="689"/>
      <c r="AP907" s="689"/>
      <c r="AQ907" s="689"/>
      <c r="AR907" s="689"/>
      <c r="AS907" s="689"/>
      <c r="AT907" s="689"/>
      <c r="AU907" s="689"/>
      <c r="AV907" s="689"/>
      <c r="AW907" s="689"/>
      <c r="AX907" s="689"/>
      <c r="AY907" s="689"/>
      <c r="AZ907" s="689"/>
      <c r="BA907" s="689"/>
      <c r="BB907" s="689"/>
      <c r="BC907" s="689"/>
      <c r="BD907" s="689"/>
      <c r="BE907" s="689"/>
      <c r="BF907" s="689"/>
      <c r="BG907" s="689"/>
      <c r="BH907" s="689"/>
      <c r="BI907" s="689"/>
      <c r="BJ907" s="689"/>
      <c r="BK907" s="689"/>
      <c r="BL907" s="689"/>
      <c r="BM907" s="689"/>
      <c r="BN907" s="689"/>
      <c r="BO907" s="689"/>
      <c r="BP907" s="689"/>
      <c r="BQ907" s="689"/>
      <c r="BR907" s="689"/>
      <c r="BS907" s="689"/>
      <c r="BT907" s="689"/>
      <c r="BU907" s="689"/>
      <c r="BV907" s="689"/>
      <c r="BW907" s="421"/>
    </row>
    <row r="908" ht="15.0" customHeight="1">
      <c r="A908" s="634"/>
      <c r="B908" s="421" t="str">
        <f>IF(ISTEXT(A908),SUMIF('Production Calendar'!$F$3:$F$171,'Garden Layout (to copy)'!$A908,'Production Calendar'!$G$3:$G$171),"")</f>
        <v/>
      </c>
      <c r="C908" s="656" t="str">
        <f t="shared" si="1"/>
        <v/>
      </c>
      <c r="D908" s="657" t="str">
        <f t="array" ref="D908">IF(ISBLANK(A908),"",XLOOKUP($A908,'Codified Game Plan'!$E$3:$E$477,'Codified Game Plan'!$G$3:$G$477,0))</f>
        <v/>
      </c>
      <c r="E908" s="657" t="str">
        <f>IF(ISBLANK(A908),"",MAXIFS('Codified Game Plan'!$I$3:$I$477,'Codified Game Plan'!$E$3:$E$477,A908))</f>
        <v/>
      </c>
      <c r="F908" s="658" t="str">
        <f t="shared" si="2"/>
        <v>      - </v>
      </c>
      <c r="G908" s="421"/>
      <c r="H908" s="421"/>
      <c r="I908" s="421"/>
      <c r="J908" s="421"/>
      <c r="K908" s="421"/>
      <c r="L908" s="421"/>
      <c r="M908" s="421"/>
      <c r="N908" s="421"/>
      <c r="O908" s="421"/>
      <c r="P908" s="421"/>
      <c r="Q908" s="421"/>
      <c r="R908" s="421"/>
      <c r="S908" s="421"/>
      <c r="T908" s="421"/>
      <c r="U908" s="689"/>
      <c r="V908" s="689"/>
      <c r="W908" s="689"/>
      <c r="X908" s="689"/>
      <c r="Y908" s="689"/>
      <c r="Z908" s="689"/>
      <c r="AA908" s="689"/>
      <c r="AB908" s="689"/>
      <c r="AC908" s="689"/>
      <c r="AD908" s="689"/>
      <c r="AE908" s="689"/>
      <c r="AF908" s="689"/>
      <c r="AG908" s="689"/>
      <c r="AH908" s="689"/>
      <c r="AI908" s="689"/>
      <c r="AJ908" s="689"/>
      <c r="AK908" s="689"/>
      <c r="AL908" s="689"/>
      <c r="AM908" s="689"/>
      <c r="AN908" s="689"/>
      <c r="AO908" s="689"/>
      <c r="AP908" s="689"/>
      <c r="AQ908" s="689"/>
      <c r="AR908" s="689"/>
      <c r="AS908" s="689"/>
      <c r="AT908" s="689"/>
      <c r="AU908" s="689"/>
      <c r="AV908" s="689"/>
      <c r="AW908" s="689"/>
      <c r="AX908" s="689"/>
      <c r="AY908" s="689"/>
      <c r="AZ908" s="689"/>
      <c r="BA908" s="689"/>
      <c r="BB908" s="689"/>
      <c r="BC908" s="689"/>
      <c r="BD908" s="689"/>
      <c r="BE908" s="689"/>
      <c r="BF908" s="689"/>
      <c r="BG908" s="689"/>
      <c r="BH908" s="689"/>
      <c r="BI908" s="689"/>
      <c r="BJ908" s="689"/>
      <c r="BK908" s="689"/>
      <c r="BL908" s="689"/>
      <c r="BM908" s="689"/>
      <c r="BN908" s="689"/>
      <c r="BO908" s="689"/>
      <c r="BP908" s="689"/>
      <c r="BQ908" s="689"/>
      <c r="BR908" s="689"/>
      <c r="BS908" s="689"/>
      <c r="BT908" s="689"/>
      <c r="BU908" s="689"/>
      <c r="BV908" s="689"/>
      <c r="BW908" s="421"/>
    </row>
    <row r="909" ht="15.0" customHeight="1">
      <c r="A909" s="634"/>
      <c r="B909" s="421" t="str">
        <f>IF(ISTEXT(A909),SUMIF('Production Calendar'!$F$3:$F$171,'Garden Layout (to copy)'!$A909,'Production Calendar'!$G$3:$G$171),"")</f>
        <v/>
      </c>
      <c r="C909" s="656" t="str">
        <f t="shared" si="1"/>
        <v/>
      </c>
      <c r="D909" s="657" t="str">
        <f t="array" ref="D909">IF(ISBLANK(A909),"",XLOOKUP($A909,'Codified Game Plan'!$E$3:$E$477,'Codified Game Plan'!$G$3:$G$477,0))</f>
        <v/>
      </c>
      <c r="E909" s="657" t="str">
        <f>IF(ISBLANK(A909),"",MAXIFS('Codified Game Plan'!$I$3:$I$477,'Codified Game Plan'!$E$3:$E$477,A909))</f>
        <v/>
      </c>
      <c r="F909" s="658" t="str">
        <f t="shared" si="2"/>
        <v>      - </v>
      </c>
      <c r="G909" s="421"/>
      <c r="H909" s="421"/>
      <c r="I909" s="421"/>
      <c r="J909" s="421"/>
      <c r="K909" s="421"/>
      <c r="L909" s="421"/>
      <c r="M909" s="421"/>
      <c r="N909" s="421"/>
      <c r="O909" s="421"/>
      <c r="P909" s="421"/>
      <c r="Q909" s="421"/>
      <c r="R909" s="421"/>
      <c r="S909" s="421"/>
      <c r="T909" s="421"/>
      <c r="U909" s="689"/>
      <c r="V909" s="689"/>
      <c r="W909" s="689"/>
      <c r="X909" s="689"/>
      <c r="Y909" s="689"/>
      <c r="Z909" s="689"/>
      <c r="AA909" s="689"/>
      <c r="AB909" s="689"/>
      <c r="AC909" s="689"/>
      <c r="AD909" s="689"/>
      <c r="AE909" s="689"/>
      <c r="AF909" s="689"/>
      <c r="AG909" s="689"/>
      <c r="AH909" s="689"/>
      <c r="AI909" s="689"/>
      <c r="AJ909" s="689"/>
      <c r="AK909" s="689"/>
      <c r="AL909" s="689"/>
      <c r="AM909" s="689"/>
      <c r="AN909" s="689"/>
      <c r="AO909" s="689"/>
      <c r="AP909" s="689"/>
      <c r="AQ909" s="689"/>
      <c r="AR909" s="689"/>
      <c r="AS909" s="689"/>
      <c r="AT909" s="689"/>
      <c r="AU909" s="689"/>
      <c r="AV909" s="689"/>
      <c r="AW909" s="689"/>
      <c r="AX909" s="689"/>
      <c r="AY909" s="689"/>
      <c r="AZ909" s="689"/>
      <c r="BA909" s="689"/>
      <c r="BB909" s="689"/>
      <c r="BC909" s="689"/>
      <c r="BD909" s="689"/>
      <c r="BE909" s="689"/>
      <c r="BF909" s="689"/>
      <c r="BG909" s="689"/>
      <c r="BH909" s="689"/>
      <c r="BI909" s="689"/>
      <c r="BJ909" s="689"/>
      <c r="BK909" s="689"/>
      <c r="BL909" s="689"/>
      <c r="BM909" s="689"/>
      <c r="BN909" s="689"/>
      <c r="BO909" s="689"/>
      <c r="BP909" s="689"/>
      <c r="BQ909" s="689"/>
      <c r="BR909" s="689"/>
      <c r="BS909" s="689"/>
      <c r="BT909" s="689"/>
      <c r="BU909" s="689"/>
      <c r="BV909" s="689"/>
      <c r="BW909" s="421"/>
    </row>
    <row r="910" ht="15.0" customHeight="1">
      <c r="A910" s="634"/>
      <c r="B910" s="421" t="str">
        <f>IF(ISTEXT(A910),SUMIF('Production Calendar'!$F$3:$F$171,'Garden Layout (to copy)'!$A910,'Production Calendar'!$G$3:$G$171),"")</f>
        <v/>
      </c>
      <c r="C910" s="656" t="str">
        <f t="shared" si="1"/>
        <v/>
      </c>
      <c r="D910" s="657" t="str">
        <f t="array" ref="D910">IF(ISBLANK(A910),"",XLOOKUP($A910,'Codified Game Plan'!$E$3:$E$477,'Codified Game Plan'!$G$3:$G$477,0))</f>
        <v/>
      </c>
      <c r="E910" s="657" t="str">
        <f>IF(ISBLANK(A910),"",MAXIFS('Codified Game Plan'!$I$3:$I$477,'Codified Game Plan'!$E$3:$E$477,A910))</f>
        <v/>
      </c>
      <c r="F910" s="658" t="str">
        <f t="shared" si="2"/>
        <v>      - </v>
      </c>
      <c r="G910" s="421"/>
      <c r="H910" s="421"/>
      <c r="I910" s="421"/>
      <c r="J910" s="421"/>
      <c r="K910" s="421"/>
      <c r="L910" s="421"/>
      <c r="M910" s="421"/>
      <c r="N910" s="421"/>
      <c r="O910" s="421"/>
      <c r="P910" s="421"/>
      <c r="Q910" s="421"/>
      <c r="R910" s="421"/>
      <c r="S910" s="421"/>
      <c r="T910" s="421"/>
      <c r="U910" s="689"/>
      <c r="V910" s="689"/>
      <c r="W910" s="689"/>
      <c r="X910" s="689"/>
      <c r="Y910" s="689"/>
      <c r="Z910" s="689"/>
      <c r="AA910" s="689"/>
      <c r="AB910" s="689"/>
      <c r="AC910" s="689"/>
      <c r="AD910" s="689"/>
      <c r="AE910" s="689"/>
      <c r="AF910" s="689"/>
      <c r="AG910" s="689"/>
      <c r="AH910" s="689"/>
      <c r="AI910" s="689"/>
      <c r="AJ910" s="689"/>
      <c r="AK910" s="689"/>
      <c r="AL910" s="689"/>
      <c r="AM910" s="689"/>
      <c r="AN910" s="689"/>
      <c r="AO910" s="689"/>
      <c r="AP910" s="689"/>
      <c r="AQ910" s="689"/>
      <c r="AR910" s="689"/>
      <c r="AS910" s="689"/>
      <c r="AT910" s="689"/>
      <c r="AU910" s="689"/>
      <c r="AV910" s="689"/>
      <c r="AW910" s="689"/>
      <c r="AX910" s="689"/>
      <c r="AY910" s="689"/>
      <c r="AZ910" s="689"/>
      <c r="BA910" s="689"/>
      <c r="BB910" s="689"/>
      <c r="BC910" s="689"/>
      <c r="BD910" s="689"/>
      <c r="BE910" s="689"/>
      <c r="BF910" s="689"/>
      <c r="BG910" s="689"/>
      <c r="BH910" s="689"/>
      <c r="BI910" s="689"/>
      <c r="BJ910" s="689"/>
      <c r="BK910" s="689"/>
      <c r="BL910" s="689"/>
      <c r="BM910" s="689"/>
      <c r="BN910" s="689"/>
      <c r="BO910" s="689"/>
      <c r="BP910" s="689"/>
      <c r="BQ910" s="689"/>
      <c r="BR910" s="689"/>
      <c r="BS910" s="689"/>
      <c r="BT910" s="689"/>
      <c r="BU910" s="689"/>
      <c r="BV910" s="689"/>
      <c r="BW910" s="421"/>
    </row>
    <row r="911" ht="15.0" customHeight="1">
      <c r="A911" s="634"/>
      <c r="B911" s="421" t="str">
        <f>IF(ISTEXT(A911),SUMIF('Production Calendar'!$F$3:$F$171,'Garden Layout (to copy)'!$A911,'Production Calendar'!$G$3:$G$171),"")</f>
        <v/>
      </c>
      <c r="C911" s="656" t="str">
        <f t="shared" si="1"/>
        <v/>
      </c>
      <c r="D911" s="657" t="str">
        <f t="array" ref="D911">IF(ISBLANK(A911),"",XLOOKUP($A911,'Codified Game Plan'!$E$3:$E$477,'Codified Game Plan'!$G$3:$G$477,0))</f>
        <v/>
      </c>
      <c r="E911" s="657" t="str">
        <f>IF(ISBLANK(A911),"",MAXIFS('Codified Game Plan'!$I$3:$I$477,'Codified Game Plan'!$E$3:$E$477,A911))</f>
        <v/>
      </c>
      <c r="F911" s="658" t="str">
        <f t="shared" si="2"/>
        <v>      - </v>
      </c>
      <c r="G911" s="421"/>
      <c r="H911" s="421"/>
      <c r="I911" s="421"/>
      <c r="J911" s="421"/>
      <c r="K911" s="421"/>
      <c r="L911" s="421"/>
      <c r="M911" s="421"/>
      <c r="N911" s="421"/>
      <c r="O911" s="421"/>
      <c r="P911" s="421"/>
      <c r="Q911" s="421"/>
      <c r="R911" s="421"/>
      <c r="S911" s="421"/>
      <c r="T911" s="421"/>
      <c r="U911" s="689"/>
      <c r="V911" s="689"/>
      <c r="W911" s="689"/>
      <c r="X911" s="689"/>
      <c r="Y911" s="689"/>
      <c r="Z911" s="689"/>
      <c r="AA911" s="689"/>
      <c r="AB911" s="689"/>
      <c r="AC911" s="689"/>
      <c r="AD911" s="689"/>
      <c r="AE911" s="689"/>
      <c r="AF911" s="689"/>
      <c r="AG911" s="689"/>
      <c r="AH911" s="689"/>
      <c r="AI911" s="689"/>
      <c r="AJ911" s="689"/>
      <c r="AK911" s="689"/>
      <c r="AL911" s="689"/>
      <c r="AM911" s="689"/>
      <c r="AN911" s="689"/>
      <c r="AO911" s="689"/>
      <c r="AP911" s="689"/>
      <c r="AQ911" s="689"/>
      <c r="AR911" s="689"/>
      <c r="AS911" s="689"/>
      <c r="AT911" s="689"/>
      <c r="AU911" s="689"/>
      <c r="AV911" s="689"/>
      <c r="AW911" s="689"/>
      <c r="AX911" s="689"/>
      <c r="AY911" s="689"/>
      <c r="AZ911" s="689"/>
      <c r="BA911" s="689"/>
      <c r="BB911" s="689"/>
      <c r="BC911" s="689"/>
      <c r="BD911" s="689"/>
      <c r="BE911" s="689"/>
      <c r="BF911" s="689"/>
      <c r="BG911" s="689"/>
      <c r="BH911" s="689"/>
      <c r="BI911" s="689"/>
      <c r="BJ911" s="689"/>
      <c r="BK911" s="689"/>
      <c r="BL911" s="689"/>
      <c r="BM911" s="689"/>
      <c r="BN911" s="689"/>
      <c r="BO911" s="689"/>
      <c r="BP911" s="689"/>
      <c r="BQ911" s="689"/>
      <c r="BR911" s="689"/>
      <c r="BS911" s="689"/>
      <c r="BT911" s="689"/>
      <c r="BU911" s="689"/>
      <c r="BV911" s="689"/>
      <c r="BW911" s="421"/>
    </row>
    <row r="912" ht="15.0" customHeight="1">
      <c r="A912" s="634"/>
      <c r="B912" s="421" t="str">
        <f>IF(ISTEXT(A912),SUMIF('Production Calendar'!$F$3:$F$171,'Garden Layout (to copy)'!$A912,'Production Calendar'!$G$3:$G$171),"")</f>
        <v/>
      </c>
      <c r="C912" s="656" t="str">
        <f t="shared" si="1"/>
        <v/>
      </c>
      <c r="D912" s="657" t="str">
        <f t="array" ref="D912">IF(ISBLANK(A912),"",XLOOKUP($A912,'Codified Game Plan'!$E$3:$E$477,'Codified Game Plan'!$G$3:$G$477,0))</f>
        <v/>
      </c>
      <c r="E912" s="657" t="str">
        <f>IF(ISBLANK(A912),"",MAXIFS('Codified Game Plan'!$I$3:$I$477,'Codified Game Plan'!$E$3:$E$477,A912))</f>
        <v/>
      </c>
      <c r="F912" s="658" t="str">
        <f t="shared" si="2"/>
        <v>      - </v>
      </c>
      <c r="G912" s="421"/>
      <c r="H912" s="421"/>
      <c r="I912" s="421"/>
      <c r="J912" s="421"/>
      <c r="K912" s="421"/>
      <c r="L912" s="421"/>
      <c r="M912" s="421"/>
      <c r="N912" s="421"/>
      <c r="O912" s="421"/>
      <c r="P912" s="421"/>
      <c r="Q912" s="421"/>
      <c r="R912" s="421"/>
      <c r="S912" s="421"/>
      <c r="T912" s="421"/>
      <c r="U912" s="689"/>
      <c r="V912" s="689"/>
      <c r="W912" s="689"/>
      <c r="X912" s="689"/>
      <c r="Y912" s="689"/>
      <c r="Z912" s="689"/>
      <c r="AA912" s="689"/>
      <c r="AB912" s="689"/>
      <c r="AC912" s="689"/>
      <c r="AD912" s="689"/>
      <c r="AE912" s="689"/>
      <c r="AF912" s="689"/>
      <c r="AG912" s="689"/>
      <c r="AH912" s="689"/>
      <c r="AI912" s="689"/>
      <c r="AJ912" s="689"/>
      <c r="AK912" s="689"/>
      <c r="AL912" s="689"/>
      <c r="AM912" s="689"/>
      <c r="AN912" s="689"/>
      <c r="AO912" s="689"/>
      <c r="AP912" s="689"/>
      <c r="AQ912" s="689"/>
      <c r="AR912" s="689"/>
      <c r="AS912" s="689"/>
      <c r="AT912" s="689"/>
      <c r="AU912" s="689"/>
      <c r="AV912" s="689"/>
      <c r="AW912" s="689"/>
      <c r="AX912" s="689"/>
      <c r="AY912" s="689"/>
      <c r="AZ912" s="689"/>
      <c r="BA912" s="689"/>
      <c r="BB912" s="689"/>
      <c r="BC912" s="689"/>
      <c r="BD912" s="689"/>
      <c r="BE912" s="689"/>
      <c r="BF912" s="689"/>
      <c r="BG912" s="689"/>
      <c r="BH912" s="689"/>
      <c r="BI912" s="689"/>
      <c r="BJ912" s="689"/>
      <c r="BK912" s="689"/>
      <c r="BL912" s="689"/>
      <c r="BM912" s="689"/>
      <c r="BN912" s="689"/>
      <c r="BO912" s="689"/>
      <c r="BP912" s="689"/>
      <c r="BQ912" s="689"/>
      <c r="BR912" s="689"/>
      <c r="BS912" s="689"/>
      <c r="BT912" s="689"/>
      <c r="BU912" s="689"/>
      <c r="BV912" s="689"/>
      <c r="BW912" s="421"/>
    </row>
    <row r="913" ht="15.0" customHeight="1">
      <c r="A913" s="634"/>
      <c r="B913" s="421" t="str">
        <f>IF(ISTEXT(A913),SUMIF('Production Calendar'!$F$3:$F$171,'Garden Layout (to copy)'!$A913,'Production Calendar'!$G$3:$G$171),"")</f>
        <v/>
      </c>
      <c r="C913" s="656" t="str">
        <f t="shared" si="1"/>
        <v/>
      </c>
      <c r="D913" s="657" t="str">
        <f t="array" ref="D913">IF(ISBLANK(A913),"",XLOOKUP($A913,'Codified Game Plan'!$E$3:$E$477,'Codified Game Plan'!$G$3:$G$477,0))</f>
        <v/>
      </c>
      <c r="E913" s="657" t="str">
        <f>IF(ISBLANK(A913),"",MAXIFS('Codified Game Plan'!$I$3:$I$477,'Codified Game Plan'!$E$3:$E$477,A913))</f>
        <v/>
      </c>
      <c r="F913" s="658" t="str">
        <f t="shared" si="2"/>
        <v>      - </v>
      </c>
      <c r="G913" s="421"/>
      <c r="H913" s="421"/>
      <c r="I913" s="421"/>
      <c r="J913" s="421"/>
      <c r="K913" s="421"/>
      <c r="L913" s="421"/>
      <c r="M913" s="421"/>
      <c r="N913" s="421"/>
      <c r="O913" s="421"/>
      <c r="P913" s="421"/>
      <c r="Q913" s="421"/>
      <c r="R913" s="421"/>
      <c r="S913" s="421"/>
      <c r="T913" s="421"/>
      <c r="U913" s="689"/>
      <c r="V913" s="689"/>
      <c r="W913" s="689"/>
      <c r="X913" s="689"/>
      <c r="Y913" s="689"/>
      <c r="Z913" s="689"/>
      <c r="AA913" s="689"/>
      <c r="AB913" s="689"/>
      <c r="AC913" s="689"/>
      <c r="AD913" s="689"/>
      <c r="AE913" s="689"/>
      <c r="AF913" s="689"/>
      <c r="AG913" s="689"/>
      <c r="AH913" s="689"/>
      <c r="AI913" s="689"/>
      <c r="AJ913" s="689"/>
      <c r="AK913" s="689"/>
      <c r="AL913" s="689"/>
      <c r="AM913" s="689"/>
      <c r="AN913" s="689"/>
      <c r="AO913" s="689"/>
      <c r="AP913" s="689"/>
      <c r="AQ913" s="689"/>
      <c r="AR913" s="689"/>
      <c r="AS913" s="689"/>
      <c r="AT913" s="689"/>
      <c r="AU913" s="689"/>
      <c r="AV913" s="689"/>
      <c r="AW913" s="689"/>
      <c r="AX913" s="689"/>
      <c r="AY913" s="689"/>
      <c r="AZ913" s="689"/>
      <c r="BA913" s="689"/>
      <c r="BB913" s="689"/>
      <c r="BC913" s="689"/>
      <c r="BD913" s="689"/>
      <c r="BE913" s="689"/>
      <c r="BF913" s="689"/>
      <c r="BG913" s="689"/>
      <c r="BH913" s="689"/>
      <c r="BI913" s="689"/>
      <c r="BJ913" s="689"/>
      <c r="BK913" s="689"/>
      <c r="BL913" s="689"/>
      <c r="BM913" s="689"/>
      <c r="BN913" s="689"/>
      <c r="BO913" s="689"/>
      <c r="BP913" s="689"/>
      <c r="BQ913" s="689"/>
      <c r="BR913" s="689"/>
      <c r="BS913" s="689"/>
      <c r="BT913" s="689"/>
      <c r="BU913" s="689"/>
      <c r="BV913" s="689"/>
      <c r="BW913" s="421"/>
    </row>
    <row r="914" ht="15.0" customHeight="1">
      <c r="A914" s="634"/>
      <c r="B914" s="421" t="str">
        <f>IF(ISTEXT(A914),SUMIF('Production Calendar'!$F$3:$F$171,'Garden Layout (to copy)'!$A914,'Production Calendar'!$G$3:$G$171),"")</f>
        <v/>
      </c>
      <c r="C914" s="656" t="str">
        <f t="shared" si="1"/>
        <v/>
      </c>
      <c r="D914" s="657" t="str">
        <f t="array" ref="D914">IF(ISBLANK(A914),"",XLOOKUP($A914,'Codified Game Plan'!$E$3:$E$477,'Codified Game Plan'!$G$3:$G$477,0))</f>
        <v/>
      </c>
      <c r="E914" s="657" t="str">
        <f>IF(ISBLANK(A914),"",MAXIFS('Codified Game Plan'!$I$3:$I$477,'Codified Game Plan'!$E$3:$E$477,A914))</f>
        <v/>
      </c>
      <c r="F914" s="658" t="str">
        <f t="shared" si="2"/>
        <v>      - </v>
      </c>
      <c r="G914" s="421"/>
      <c r="H914" s="421"/>
      <c r="I914" s="421"/>
      <c r="J914" s="421"/>
      <c r="K914" s="421"/>
      <c r="L914" s="421"/>
      <c r="M914" s="421"/>
      <c r="N914" s="421"/>
      <c r="O914" s="421"/>
      <c r="P914" s="421"/>
      <c r="Q914" s="421"/>
      <c r="R914" s="421"/>
      <c r="S914" s="421"/>
      <c r="T914" s="421"/>
      <c r="U914" s="689"/>
      <c r="V914" s="689"/>
      <c r="W914" s="689"/>
      <c r="X914" s="689"/>
      <c r="Y914" s="689"/>
      <c r="Z914" s="689"/>
      <c r="AA914" s="689"/>
      <c r="AB914" s="689"/>
      <c r="AC914" s="689"/>
      <c r="AD914" s="689"/>
      <c r="AE914" s="689"/>
      <c r="AF914" s="689"/>
      <c r="AG914" s="689"/>
      <c r="AH914" s="689"/>
      <c r="AI914" s="689"/>
      <c r="AJ914" s="689"/>
      <c r="AK914" s="689"/>
      <c r="AL914" s="689"/>
      <c r="AM914" s="689"/>
      <c r="AN914" s="689"/>
      <c r="AO914" s="689"/>
      <c r="AP914" s="689"/>
      <c r="AQ914" s="689"/>
      <c r="AR914" s="689"/>
      <c r="AS914" s="689"/>
      <c r="AT914" s="689"/>
      <c r="AU914" s="689"/>
      <c r="AV914" s="689"/>
      <c r="AW914" s="689"/>
      <c r="AX914" s="689"/>
      <c r="AY914" s="689"/>
      <c r="AZ914" s="689"/>
      <c r="BA914" s="689"/>
      <c r="BB914" s="689"/>
      <c r="BC914" s="689"/>
      <c r="BD914" s="689"/>
      <c r="BE914" s="689"/>
      <c r="BF914" s="689"/>
      <c r="BG914" s="689"/>
      <c r="BH914" s="689"/>
      <c r="BI914" s="689"/>
      <c r="BJ914" s="689"/>
      <c r="BK914" s="689"/>
      <c r="BL914" s="689"/>
      <c r="BM914" s="689"/>
      <c r="BN914" s="689"/>
      <c r="BO914" s="689"/>
      <c r="BP914" s="689"/>
      <c r="BQ914" s="689"/>
      <c r="BR914" s="689"/>
      <c r="BS914" s="689"/>
      <c r="BT914" s="689"/>
      <c r="BU914" s="689"/>
      <c r="BV914" s="689"/>
      <c r="BW914" s="421"/>
    </row>
    <row r="915" ht="15.0" customHeight="1">
      <c r="A915" s="634"/>
      <c r="B915" s="421" t="str">
        <f>IF(ISTEXT(A915),SUMIF('Production Calendar'!$F$3:$F$171,'Garden Layout (to copy)'!$A915,'Production Calendar'!$G$3:$G$171),"")</f>
        <v/>
      </c>
      <c r="C915" s="656" t="str">
        <f t="shared" si="1"/>
        <v/>
      </c>
      <c r="D915" s="657" t="str">
        <f t="array" ref="D915">IF(ISBLANK(A915),"",XLOOKUP($A915,'Codified Game Plan'!$E$3:$E$477,'Codified Game Plan'!$G$3:$G$477,0))</f>
        <v/>
      </c>
      <c r="E915" s="657" t="str">
        <f>IF(ISBLANK(A915),"",MAXIFS('Codified Game Plan'!$I$3:$I$477,'Codified Game Plan'!$E$3:$E$477,A915))</f>
        <v/>
      </c>
      <c r="F915" s="658" t="str">
        <f t="shared" si="2"/>
        <v>      - </v>
      </c>
      <c r="G915" s="421"/>
      <c r="H915" s="421"/>
      <c r="I915" s="421"/>
      <c r="J915" s="421"/>
      <c r="K915" s="421"/>
      <c r="L915" s="421"/>
      <c r="M915" s="421"/>
      <c r="N915" s="421"/>
      <c r="O915" s="421"/>
      <c r="P915" s="421"/>
      <c r="Q915" s="421"/>
      <c r="R915" s="421"/>
      <c r="S915" s="421"/>
      <c r="T915" s="421"/>
      <c r="U915" s="689"/>
      <c r="V915" s="689"/>
      <c r="W915" s="689"/>
      <c r="X915" s="689"/>
      <c r="Y915" s="689"/>
      <c r="Z915" s="689"/>
      <c r="AA915" s="689"/>
      <c r="AB915" s="689"/>
      <c r="AC915" s="689"/>
      <c r="AD915" s="689"/>
      <c r="AE915" s="689"/>
      <c r="AF915" s="689"/>
      <c r="AG915" s="689"/>
      <c r="AH915" s="689"/>
      <c r="AI915" s="689"/>
      <c r="AJ915" s="689"/>
      <c r="AK915" s="689"/>
      <c r="AL915" s="689"/>
      <c r="AM915" s="689"/>
      <c r="AN915" s="689"/>
      <c r="AO915" s="689"/>
      <c r="AP915" s="689"/>
      <c r="AQ915" s="689"/>
      <c r="AR915" s="689"/>
      <c r="AS915" s="689"/>
      <c r="AT915" s="689"/>
      <c r="AU915" s="689"/>
      <c r="AV915" s="689"/>
      <c r="AW915" s="689"/>
      <c r="AX915" s="689"/>
      <c r="AY915" s="689"/>
      <c r="AZ915" s="689"/>
      <c r="BA915" s="689"/>
      <c r="BB915" s="689"/>
      <c r="BC915" s="689"/>
      <c r="BD915" s="689"/>
      <c r="BE915" s="689"/>
      <c r="BF915" s="689"/>
      <c r="BG915" s="689"/>
      <c r="BH915" s="689"/>
      <c r="BI915" s="689"/>
      <c r="BJ915" s="689"/>
      <c r="BK915" s="689"/>
      <c r="BL915" s="689"/>
      <c r="BM915" s="689"/>
      <c r="BN915" s="689"/>
      <c r="BO915" s="689"/>
      <c r="BP915" s="689"/>
      <c r="BQ915" s="689"/>
      <c r="BR915" s="689"/>
      <c r="BS915" s="689"/>
      <c r="BT915" s="689"/>
      <c r="BU915" s="689"/>
      <c r="BV915" s="689"/>
      <c r="BW915" s="421"/>
    </row>
    <row r="916" ht="15.0" customHeight="1">
      <c r="A916" s="634"/>
      <c r="B916" s="421" t="str">
        <f>IF(ISTEXT(A916),SUMIF('Production Calendar'!$F$3:$F$171,'Garden Layout (to copy)'!$A916,'Production Calendar'!$G$3:$G$171),"")</f>
        <v/>
      </c>
      <c r="C916" s="656" t="str">
        <f t="shared" si="1"/>
        <v/>
      </c>
      <c r="D916" s="657" t="str">
        <f t="array" ref="D916">IF(ISBLANK(A916),"",XLOOKUP($A916,'Codified Game Plan'!$E$3:$E$477,'Codified Game Plan'!$G$3:$G$477,0))</f>
        <v/>
      </c>
      <c r="E916" s="657" t="str">
        <f>IF(ISBLANK(A916),"",MAXIFS('Codified Game Plan'!$I$3:$I$477,'Codified Game Plan'!$E$3:$E$477,A916))</f>
        <v/>
      </c>
      <c r="F916" s="658" t="str">
        <f t="shared" si="2"/>
        <v>      - </v>
      </c>
      <c r="G916" s="421"/>
      <c r="H916" s="421"/>
      <c r="I916" s="421"/>
      <c r="J916" s="421"/>
      <c r="K916" s="421"/>
      <c r="L916" s="421"/>
      <c r="M916" s="421"/>
      <c r="N916" s="421"/>
      <c r="O916" s="421"/>
      <c r="P916" s="421"/>
      <c r="Q916" s="421"/>
      <c r="R916" s="421"/>
      <c r="S916" s="421"/>
      <c r="T916" s="421"/>
      <c r="U916" s="689"/>
      <c r="V916" s="689"/>
      <c r="W916" s="689"/>
      <c r="X916" s="689"/>
      <c r="Y916" s="689"/>
      <c r="Z916" s="689"/>
      <c r="AA916" s="689"/>
      <c r="AB916" s="689"/>
      <c r="AC916" s="689"/>
      <c r="AD916" s="689"/>
      <c r="AE916" s="689"/>
      <c r="AF916" s="689"/>
      <c r="AG916" s="689"/>
      <c r="AH916" s="689"/>
      <c r="AI916" s="689"/>
      <c r="AJ916" s="689"/>
      <c r="AK916" s="689"/>
      <c r="AL916" s="689"/>
      <c r="AM916" s="689"/>
      <c r="AN916" s="689"/>
      <c r="AO916" s="689"/>
      <c r="AP916" s="689"/>
      <c r="AQ916" s="689"/>
      <c r="AR916" s="689"/>
      <c r="AS916" s="689"/>
      <c r="AT916" s="689"/>
      <c r="AU916" s="689"/>
      <c r="AV916" s="689"/>
      <c r="AW916" s="689"/>
      <c r="AX916" s="689"/>
      <c r="AY916" s="689"/>
      <c r="AZ916" s="689"/>
      <c r="BA916" s="689"/>
      <c r="BB916" s="689"/>
      <c r="BC916" s="689"/>
      <c r="BD916" s="689"/>
      <c r="BE916" s="689"/>
      <c r="BF916" s="689"/>
      <c r="BG916" s="689"/>
      <c r="BH916" s="689"/>
      <c r="BI916" s="689"/>
      <c r="BJ916" s="689"/>
      <c r="BK916" s="689"/>
      <c r="BL916" s="689"/>
      <c r="BM916" s="689"/>
      <c r="BN916" s="689"/>
      <c r="BO916" s="689"/>
      <c r="BP916" s="689"/>
      <c r="BQ916" s="689"/>
      <c r="BR916" s="689"/>
      <c r="BS916" s="689"/>
      <c r="BT916" s="689"/>
      <c r="BU916" s="689"/>
      <c r="BV916" s="689"/>
      <c r="BW916" s="421"/>
    </row>
    <row r="917" ht="15.0" customHeight="1">
      <c r="A917" s="634"/>
      <c r="B917" s="421" t="str">
        <f>IF(ISTEXT(A917),SUMIF('Production Calendar'!$F$3:$F$171,'Garden Layout (to copy)'!$A917,'Production Calendar'!$G$3:$G$171),"")</f>
        <v/>
      </c>
      <c r="C917" s="656" t="str">
        <f t="shared" si="1"/>
        <v/>
      </c>
      <c r="D917" s="657" t="str">
        <f t="array" ref="D917">IF(ISBLANK(A917),"",XLOOKUP($A917,'Codified Game Plan'!$E$3:$E$477,'Codified Game Plan'!$G$3:$G$477,0))</f>
        <v/>
      </c>
      <c r="E917" s="657" t="str">
        <f>IF(ISBLANK(A917),"",MAXIFS('Codified Game Plan'!$I$3:$I$477,'Codified Game Plan'!$E$3:$E$477,A917))</f>
        <v/>
      </c>
      <c r="F917" s="658" t="str">
        <f t="shared" si="2"/>
        <v>      - </v>
      </c>
      <c r="G917" s="421"/>
      <c r="H917" s="421"/>
      <c r="I917" s="421"/>
      <c r="J917" s="421"/>
      <c r="K917" s="421"/>
      <c r="L917" s="421"/>
      <c r="M917" s="421"/>
      <c r="N917" s="421"/>
      <c r="O917" s="421"/>
      <c r="P917" s="421"/>
      <c r="Q917" s="421"/>
      <c r="R917" s="421"/>
      <c r="S917" s="421"/>
      <c r="T917" s="421"/>
      <c r="U917" s="689"/>
      <c r="V917" s="689"/>
      <c r="W917" s="689"/>
      <c r="X917" s="689"/>
      <c r="Y917" s="689"/>
      <c r="Z917" s="689"/>
      <c r="AA917" s="689"/>
      <c r="AB917" s="689"/>
      <c r="AC917" s="689"/>
      <c r="AD917" s="689"/>
      <c r="AE917" s="689"/>
      <c r="AF917" s="689"/>
      <c r="AG917" s="689"/>
      <c r="AH917" s="689"/>
      <c r="AI917" s="689"/>
      <c r="AJ917" s="689"/>
      <c r="AK917" s="689"/>
      <c r="AL917" s="689"/>
      <c r="AM917" s="689"/>
      <c r="AN917" s="689"/>
      <c r="AO917" s="689"/>
      <c r="AP917" s="689"/>
      <c r="AQ917" s="689"/>
      <c r="AR917" s="689"/>
      <c r="AS917" s="689"/>
      <c r="AT917" s="689"/>
      <c r="AU917" s="689"/>
      <c r="AV917" s="689"/>
      <c r="AW917" s="689"/>
      <c r="AX917" s="689"/>
      <c r="AY917" s="689"/>
      <c r="AZ917" s="689"/>
      <c r="BA917" s="689"/>
      <c r="BB917" s="689"/>
      <c r="BC917" s="689"/>
      <c r="BD917" s="689"/>
      <c r="BE917" s="689"/>
      <c r="BF917" s="689"/>
      <c r="BG917" s="689"/>
      <c r="BH917" s="689"/>
      <c r="BI917" s="689"/>
      <c r="BJ917" s="689"/>
      <c r="BK917" s="689"/>
      <c r="BL917" s="689"/>
      <c r="BM917" s="689"/>
      <c r="BN917" s="689"/>
      <c r="BO917" s="689"/>
      <c r="BP917" s="689"/>
      <c r="BQ917" s="689"/>
      <c r="BR917" s="689"/>
      <c r="BS917" s="689"/>
      <c r="BT917" s="689"/>
      <c r="BU917" s="689"/>
      <c r="BV917" s="689"/>
      <c r="BW917" s="421"/>
    </row>
    <row r="918" ht="15.0" customHeight="1">
      <c r="A918" s="634"/>
      <c r="B918" s="421" t="str">
        <f>IF(ISTEXT(A918),SUMIF('Production Calendar'!$F$3:$F$171,'Garden Layout (to copy)'!$A918,'Production Calendar'!$G$3:$G$171),"")</f>
        <v/>
      </c>
      <c r="C918" s="656" t="str">
        <f t="shared" si="1"/>
        <v/>
      </c>
      <c r="D918" s="657" t="str">
        <f t="array" ref="D918">IF(ISBLANK(A918),"",XLOOKUP($A918,'Codified Game Plan'!$E$3:$E$477,'Codified Game Plan'!$G$3:$G$477,0))</f>
        <v/>
      </c>
      <c r="E918" s="657" t="str">
        <f>IF(ISBLANK(A918),"",MAXIFS('Codified Game Plan'!$I$3:$I$477,'Codified Game Plan'!$E$3:$E$477,A918))</f>
        <v/>
      </c>
      <c r="F918" s="658" t="str">
        <f t="shared" si="2"/>
        <v>      - </v>
      </c>
      <c r="G918" s="421"/>
      <c r="H918" s="421"/>
      <c r="I918" s="421"/>
      <c r="J918" s="421"/>
      <c r="K918" s="421"/>
      <c r="L918" s="421"/>
      <c r="M918" s="421"/>
      <c r="N918" s="421"/>
      <c r="O918" s="421"/>
      <c r="P918" s="421"/>
      <c r="Q918" s="421"/>
      <c r="R918" s="421"/>
      <c r="S918" s="421"/>
      <c r="T918" s="421"/>
      <c r="U918" s="689"/>
      <c r="V918" s="689"/>
      <c r="W918" s="689"/>
      <c r="X918" s="689"/>
      <c r="Y918" s="689"/>
      <c r="Z918" s="689"/>
      <c r="AA918" s="689"/>
      <c r="AB918" s="689"/>
      <c r="AC918" s="689"/>
      <c r="AD918" s="689"/>
      <c r="AE918" s="689"/>
      <c r="AF918" s="689"/>
      <c r="AG918" s="689"/>
      <c r="AH918" s="689"/>
      <c r="AI918" s="689"/>
      <c r="AJ918" s="689"/>
      <c r="AK918" s="689"/>
      <c r="AL918" s="689"/>
      <c r="AM918" s="689"/>
      <c r="AN918" s="689"/>
      <c r="AO918" s="689"/>
      <c r="AP918" s="689"/>
      <c r="AQ918" s="689"/>
      <c r="AR918" s="689"/>
      <c r="AS918" s="689"/>
      <c r="AT918" s="689"/>
      <c r="AU918" s="689"/>
      <c r="AV918" s="689"/>
      <c r="AW918" s="689"/>
      <c r="AX918" s="689"/>
      <c r="AY918" s="689"/>
      <c r="AZ918" s="689"/>
      <c r="BA918" s="689"/>
      <c r="BB918" s="689"/>
      <c r="BC918" s="689"/>
      <c r="BD918" s="689"/>
      <c r="BE918" s="689"/>
      <c r="BF918" s="689"/>
      <c r="BG918" s="689"/>
      <c r="BH918" s="689"/>
      <c r="BI918" s="689"/>
      <c r="BJ918" s="689"/>
      <c r="BK918" s="689"/>
      <c r="BL918" s="689"/>
      <c r="BM918" s="689"/>
      <c r="BN918" s="689"/>
      <c r="BO918" s="689"/>
      <c r="BP918" s="689"/>
      <c r="BQ918" s="689"/>
      <c r="BR918" s="689"/>
      <c r="BS918" s="689"/>
      <c r="BT918" s="689"/>
      <c r="BU918" s="689"/>
      <c r="BV918" s="689"/>
      <c r="BW918" s="421"/>
    </row>
    <row r="919" ht="15.0" customHeight="1">
      <c r="A919" s="634"/>
      <c r="B919" s="421" t="str">
        <f>IF(ISTEXT(A919),SUMIF('Production Calendar'!$F$3:$F$171,'Garden Layout (to copy)'!$A919,'Production Calendar'!$G$3:$G$171),"")</f>
        <v/>
      </c>
      <c r="C919" s="656" t="str">
        <f t="shared" si="1"/>
        <v/>
      </c>
      <c r="D919" s="657" t="str">
        <f t="array" ref="D919">IF(ISBLANK(A919),"",XLOOKUP($A919,'Codified Game Plan'!$E$3:$E$477,'Codified Game Plan'!$G$3:$G$477,0))</f>
        <v/>
      </c>
      <c r="E919" s="657" t="str">
        <f>IF(ISBLANK(A919),"",MAXIFS('Codified Game Plan'!$I$3:$I$477,'Codified Game Plan'!$E$3:$E$477,A919))</f>
        <v/>
      </c>
      <c r="F919" s="658" t="str">
        <f t="shared" si="2"/>
        <v>      - </v>
      </c>
      <c r="G919" s="421"/>
      <c r="H919" s="421"/>
      <c r="I919" s="421"/>
      <c r="J919" s="421"/>
      <c r="K919" s="421"/>
      <c r="L919" s="421"/>
      <c r="M919" s="421"/>
      <c r="N919" s="421"/>
      <c r="O919" s="421"/>
      <c r="P919" s="421"/>
      <c r="Q919" s="421"/>
      <c r="R919" s="421"/>
      <c r="S919" s="421"/>
      <c r="T919" s="421"/>
      <c r="U919" s="689"/>
      <c r="V919" s="689"/>
      <c r="W919" s="689"/>
      <c r="X919" s="689"/>
      <c r="Y919" s="689"/>
      <c r="Z919" s="689"/>
      <c r="AA919" s="689"/>
      <c r="AB919" s="689"/>
      <c r="AC919" s="689"/>
      <c r="AD919" s="689"/>
      <c r="AE919" s="689"/>
      <c r="AF919" s="689"/>
      <c r="AG919" s="689"/>
      <c r="AH919" s="689"/>
      <c r="AI919" s="689"/>
      <c r="AJ919" s="689"/>
      <c r="AK919" s="689"/>
      <c r="AL919" s="689"/>
      <c r="AM919" s="689"/>
      <c r="AN919" s="689"/>
      <c r="AO919" s="689"/>
      <c r="AP919" s="689"/>
      <c r="AQ919" s="689"/>
      <c r="AR919" s="689"/>
      <c r="AS919" s="689"/>
      <c r="AT919" s="689"/>
      <c r="AU919" s="689"/>
      <c r="AV919" s="689"/>
      <c r="AW919" s="689"/>
      <c r="AX919" s="689"/>
      <c r="AY919" s="689"/>
      <c r="AZ919" s="689"/>
      <c r="BA919" s="689"/>
      <c r="BB919" s="689"/>
      <c r="BC919" s="689"/>
      <c r="BD919" s="689"/>
      <c r="BE919" s="689"/>
      <c r="BF919" s="689"/>
      <c r="BG919" s="689"/>
      <c r="BH919" s="689"/>
      <c r="BI919" s="689"/>
      <c r="BJ919" s="689"/>
      <c r="BK919" s="689"/>
      <c r="BL919" s="689"/>
      <c r="BM919" s="689"/>
      <c r="BN919" s="689"/>
      <c r="BO919" s="689"/>
      <c r="BP919" s="689"/>
      <c r="BQ919" s="689"/>
      <c r="BR919" s="689"/>
      <c r="BS919" s="689"/>
      <c r="BT919" s="689"/>
      <c r="BU919" s="689"/>
      <c r="BV919" s="689"/>
      <c r="BW919" s="421"/>
    </row>
    <row r="920" ht="15.0" customHeight="1">
      <c r="A920" s="634"/>
      <c r="B920" s="421" t="str">
        <f>IF(ISTEXT(A920),SUMIF('Production Calendar'!$F$3:$F$171,'Garden Layout (to copy)'!$A920,'Production Calendar'!$G$3:$G$171),"")</f>
        <v/>
      </c>
      <c r="C920" s="656" t="str">
        <f t="shared" si="1"/>
        <v/>
      </c>
      <c r="D920" s="657" t="str">
        <f t="array" ref="D920">IF(ISBLANK(A920),"",XLOOKUP($A920,'Codified Game Plan'!$E$3:$E$477,'Codified Game Plan'!$G$3:$G$477,0))</f>
        <v/>
      </c>
      <c r="E920" s="657" t="str">
        <f>IF(ISBLANK(A920),"",MAXIFS('Codified Game Plan'!$I$3:$I$477,'Codified Game Plan'!$E$3:$E$477,A920))</f>
        <v/>
      </c>
      <c r="F920" s="658" t="str">
        <f t="shared" si="2"/>
        <v>      - </v>
      </c>
      <c r="G920" s="421"/>
      <c r="H920" s="421"/>
      <c r="I920" s="421"/>
      <c r="J920" s="421"/>
      <c r="K920" s="421"/>
      <c r="L920" s="421"/>
      <c r="M920" s="421"/>
      <c r="N920" s="421"/>
      <c r="O920" s="421"/>
      <c r="P920" s="421"/>
      <c r="Q920" s="421"/>
      <c r="R920" s="421"/>
      <c r="S920" s="421"/>
      <c r="T920" s="421"/>
      <c r="U920" s="689"/>
      <c r="V920" s="689"/>
      <c r="W920" s="689"/>
      <c r="X920" s="689"/>
      <c r="Y920" s="689"/>
      <c r="Z920" s="689"/>
      <c r="AA920" s="689"/>
      <c r="AB920" s="689"/>
      <c r="AC920" s="689"/>
      <c r="AD920" s="689"/>
      <c r="AE920" s="689"/>
      <c r="AF920" s="689"/>
      <c r="AG920" s="689"/>
      <c r="AH920" s="689"/>
      <c r="AI920" s="689"/>
      <c r="AJ920" s="689"/>
      <c r="AK920" s="689"/>
      <c r="AL920" s="689"/>
      <c r="AM920" s="689"/>
      <c r="AN920" s="689"/>
      <c r="AO920" s="689"/>
      <c r="AP920" s="689"/>
      <c r="AQ920" s="689"/>
      <c r="AR920" s="689"/>
      <c r="AS920" s="689"/>
      <c r="AT920" s="689"/>
      <c r="AU920" s="689"/>
      <c r="AV920" s="689"/>
      <c r="AW920" s="689"/>
      <c r="AX920" s="689"/>
      <c r="AY920" s="689"/>
      <c r="AZ920" s="689"/>
      <c r="BA920" s="689"/>
      <c r="BB920" s="689"/>
      <c r="BC920" s="689"/>
      <c r="BD920" s="689"/>
      <c r="BE920" s="689"/>
      <c r="BF920" s="689"/>
      <c r="BG920" s="689"/>
      <c r="BH920" s="689"/>
      <c r="BI920" s="689"/>
      <c r="BJ920" s="689"/>
      <c r="BK920" s="689"/>
      <c r="BL920" s="689"/>
      <c r="BM920" s="689"/>
      <c r="BN920" s="689"/>
      <c r="BO920" s="689"/>
      <c r="BP920" s="689"/>
      <c r="BQ920" s="689"/>
      <c r="BR920" s="689"/>
      <c r="BS920" s="689"/>
      <c r="BT920" s="689"/>
      <c r="BU920" s="689"/>
      <c r="BV920" s="689"/>
      <c r="BW920" s="421"/>
    </row>
    <row r="921" ht="15.0" customHeight="1">
      <c r="A921" s="634"/>
      <c r="B921" s="421" t="str">
        <f>IF(ISTEXT(A921),SUMIF('Production Calendar'!$F$3:$F$171,'Garden Layout (to copy)'!$A921,'Production Calendar'!$G$3:$G$171),"")</f>
        <v/>
      </c>
      <c r="C921" s="656" t="str">
        <f t="shared" si="1"/>
        <v/>
      </c>
      <c r="D921" s="657" t="str">
        <f t="array" ref="D921">IF(ISBLANK(A921),"",XLOOKUP($A921,'Codified Game Plan'!$E$3:$E$477,'Codified Game Plan'!$G$3:$G$477,0))</f>
        <v/>
      </c>
      <c r="E921" s="657" t="str">
        <f>IF(ISBLANK(A921),"",MAXIFS('Codified Game Plan'!$I$3:$I$477,'Codified Game Plan'!$E$3:$E$477,A921))</f>
        <v/>
      </c>
      <c r="F921" s="658" t="str">
        <f t="shared" si="2"/>
        <v>      - </v>
      </c>
      <c r="G921" s="421"/>
      <c r="H921" s="421"/>
      <c r="I921" s="421"/>
      <c r="J921" s="421"/>
      <c r="K921" s="421"/>
      <c r="L921" s="421"/>
      <c r="M921" s="421"/>
      <c r="N921" s="421"/>
      <c r="O921" s="421"/>
      <c r="P921" s="421"/>
      <c r="Q921" s="421"/>
      <c r="R921" s="421"/>
      <c r="S921" s="421"/>
      <c r="T921" s="421"/>
      <c r="U921" s="689"/>
      <c r="V921" s="689"/>
      <c r="W921" s="689"/>
      <c r="X921" s="689"/>
      <c r="Y921" s="689"/>
      <c r="Z921" s="689"/>
      <c r="AA921" s="689"/>
      <c r="AB921" s="689"/>
      <c r="AC921" s="689"/>
      <c r="AD921" s="689"/>
      <c r="AE921" s="689"/>
      <c r="AF921" s="689"/>
      <c r="AG921" s="689"/>
      <c r="AH921" s="689"/>
      <c r="AI921" s="689"/>
      <c r="AJ921" s="689"/>
      <c r="AK921" s="689"/>
      <c r="AL921" s="689"/>
      <c r="AM921" s="689"/>
      <c r="AN921" s="689"/>
      <c r="AO921" s="689"/>
      <c r="AP921" s="689"/>
      <c r="AQ921" s="689"/>
      <c r="AR921" s="689"/>
      <c r="AS921" s="689"/>
      <c r="AT921" s="689"/>
      <c r="AU921" s="689"/>
      <c r="AV921" s="689"/>
      <c r="AW921" s="689"/>
      <c r="AX921" s="689"/>
      <c r="AY921" s="689"/>
      <c r="AZ921" s="689"/>
      <c r="BA921" s="689"/>
      <c r="BB921" s="689"/>
      <c r="BC921" s="689"/>
      <c r="BD921" s="689"/>
      <c r="BE921" s="689"/>
      <c r="BF921" s="689"/>
      <c r="BG921" s="689"/>
      <c r="BH921" s="689"/>
      <c r="BI921" s="689"/>
      <c r="BJ921" s="689"/>
      <c r="BK921" s="689"/>
      <c r="BL921" s="689"/>
      <c r="BM921" s="689"/>
      <c r="BN921" s="689"/>
      <c r="BO921" s="689"/>
      <c r="BP921" s="689"/>
      <c r="BQ921" s="689"/>
      <c r="BR921" s="689"/>
      <c r="BS921" s="689"/>
      <c r="BT921" s="689"/>
      <c r="BU921" s="689"/>
      <c r="BV921" s="689"/>
      <c r="BW921" s="421"/>
    </row>
    <row r="922" ht="15.0" customHeight="1">
      <c r="A922" s="634"/>
      <c r="B922" s="421" t="str">
        <f>IF(ISTEXT(A922),SUMIF('Production Calendar'!$F$3:$F$171,'Garden Layout (to copy)'!$A922,'Production Calendar'!$G$3:$G$171),"")</f>
        <v/>
      </c>
      <c r="C922" s="656" t="str">
        <f t="shared" si="1"/>
        <v/>
      </c>
      <c r="D922" s="657" t="str">
        <f t="array" ref="D922">IF(ISBLANK(A922),"",XLOOKUP($A922,'Codified Game Plan'!$E$3:$E$477,'Codified Game Plan'!$G$3:$G$477,0))</f>
        <v/>
      </c>
      <c r="E922" s="657" t="str">
        <f>IF(ISBLANK(A922),"",MAXIFS('Codified Game Plan'!$I$3:$I$477,'Codified Game Plan'!$E$3:$E$477,A922))</f>
        <v/>
      </c>
      <c r="F922" s="658" t="str">
        <f t="shared" si="2"/>
        <v>      - </v>
      </c>
      <c r="G922" s="421"/>
      <c r="H922" s="421"/>
      <c r="I922" s="421"/>
      <c r="J922" s="421"/>
      <c r="K922" s="421"/>
      <c r="L922" s="421"/>
      <c r="M922" s="421"/>
      <c r="N922" s="421"/>
      <c r="O922" s="421"/>
      <c r="P922" s="421"/>
      <c r="Q922" s="421"/>
      <c r="R922" s="421"/>
      <c r="S922" s="421"/>
      <c r="T922" s="421"/>
      <c r="U922" s="689"/>
      <c r="V922" s="689"/>
      <c r="W922" s="689"/>
      <c r="X922" s="689"/>
      <c r="Y922" s="689"/>
      <c r="Z922" s="689"/>
      <c r="AA922" s="689"/>
      <c r="AB922" s="689"/>
      <c r="AC922" s="689"/>
      <c r="AD922" s="689"/>
      <c r="AE922" s="689"/>
      <c r="AF922" s="689"/>
      <c r="AG922" s="689"/>
      <c r="AH922" s="689"/>
      <c r="AI922" s="689"/>
      <c r="AJ922" s="689"/>
      <c r="AK922" s="689"/>
      <c r="AL922" s="689"/>
      <c r="AM922" s="689"/>
      <c r="AN922" s="689"/>
      <c r="AO922" s="689"/>
      <c r="AP922" s="689"/>
      <c r="AQ922" s="689"/>
      <c r="AR922" s="689"/>
      <c r="AS922" s="689"/>
      <c r="AT922" s="689"/>
      <c r="AU922" s="689"/>
      <c r="AV922" s="689"/>
      <c r="AW922" s="689"/>
      <c r="AX922" s="689"/>
      <c r="AY922" s="689"/>
      <c r="AZ922" s="689"/>
      <c r="BA922" s="689"/>
      <c r="BB922" s="689"/>
      <c r="BC922" s="689"/>
      <c r="BD922" s="689"/>
      <c r="BE922" s="689"/>
      <c r="BF922" s="689"/>
      <c r="BG922" s="689"/>
      <c r="BH922" s="689"/>
      <c r="BI922" s="689"/>
      <c r="BJ922" s="689"/>
      <c r="BK922" s="689"/>
      <c r="BL922" s="689"/>
      <c r="BM922" s="689"/>
      <c r="BN922" s="689"/>
      <c r="BO922" s="689"/>
      <c r="BP922" s="689"/>
      <c r="BQ922" s="689"/>
      <c r="BR922" s="689"/>
      <c r="BS922" s="689"/>
      <c r="BT922" s="689"/>
      <c r="BU922" s="689"/>
      <c r="BV922" s="689"/>
      <c r="BW922" s="421"/>
    </row>
    <row r="923" ht="15.0" customHeight="1">
      <c r="A923" s="634"/>
      <c r="B923" s="421" t="str">
        <f>IF(ISTEXT(A923),SUMIF('Production Calendar'!$F$3:$F$171,'Garden Layout (to copy)'!$A923,'Production Calendar'!$G$3:$G$171),"")</f>
        <v/>
      </c>
      <c r="C923" s="656" t="str">
        <f t="shared" si="1"/>
        <v/>
      </c>
      <c r="D923" s="657" t="str">
        <f t="array" ref="D923">IF(ISBLANK(A923),"",XLOOKUP($A923,'Codified Game Plan'!$E$3:$E$477,'Codified Game Plan'!$G$3:$G$477,0))</f>
        <v/>
      </c>
      <c r="E923" s="657" t="str">
        <f>IF(ISBLANK(A923),"",MAXIFS('Codified Game Plan'!$I$3:$I$477,'Codified Game Plan'!$E$3:$E$477,A923))</f>
        <v/>
      </c>
      <c r="F923" s="658" t="str">
        <f t="shared" si="2"/>
        <v>      - </v>
      </c>
      <c r="G923" s="421"/>
      <c r="H923" s="421"/>
      <c r="I923" s="421"/>
      <c r="J923" s="421"/>
      <c r="K923" s="421"/>
      <c r="L923" s="421"/>
      <c r="M923" s="421"/>
      <c r="N923" s="421"/>
      <c r="O923" s="421"/>
      <c r="P923" s="421"/>
      <c r="Q923" s="421"/>
      <c r="R923" s="421"/>
      <c r="S923" s="421"/>
      <c r="T923" s="421"/>
      <c r="U923" s="689"/>
      <c r="V923" s="689"/>
      <c r="W923" s="689"/>
      <c r="X923" s="689"/>
      <c r="Y923" s="689"/>
      <c r="Z923" s="689"/>
      <c r="AA923" s="689"/>
      <c r="AB923" s="689"/>
      <c r="AC923" s="689"/>
      <c r="AD923" s="689"/>
      <c r="AE923" s="689"/>
      <c r="AF923" s="689"/>
      <c r="AG923" s="689"/>
      <c r="AH923" s="689"/>
      <c r="AI923" s="689"/>
      <c r="AJ923" s="689"/>
      <c r="AK923" s="689"/>
      <c r="AL923" s="689"/>
      <c r="AM923" s="689"/>
      <c r="AN923" s="689"/>
      <c r="AO923" s="689"/>
      <c r="AP923" s="689"/>
      <c r="AQ923" s="689"/>
      <c r="AR923" s="689"/>
      <c r="AS923" s="689"/>
      <c r="AT923" s="689"/>
      <c r="AU923" s="689"/>
      <c r="AV923" s="689"/>
      <c r="AW923" s="689"/>
      <c r="AX923" s="689"/>
      <c r="AY923" s="689"/>
      <c r="AZ923" s="689"/>
      <c r="BA923" s="689"/>
      <c r="BB923" s="689"/>
      <c r="BC923" s="689"/>
      <c r="BD923" s="689"/>
      <c r="BE923" s="689"/>
      <c r="BF923" s="689"/>
      <c r="BG923" s="689"/>
      <c r="BH923" s="689"/>
      <c r="BI923" s="689"/>
      <c r="BJ923" s="689"/>
      <c r="BK923" s="689"/>
      <c r="BL923" s="689"/>
      <c r="BM923" s="689"/>
      <c r="BN923" s="689"/>
      <c r="BO923" s="689"/>
      <c r="BP923" s="689"/>
      <c r="BQ923" s="689"/>
      <c r="BR923" s="689"/>
      <c r="BS923" s="689"/>
      <c r="BT923" s="689"/>
      <c r="BU923" s="689"/>
      <c r="BV923" s="689"/>
      <c r="BW923" s="421"/>
    </row>
    <row r="924" ht="15.0" customHeight="1">
      <c r="A924" s="634"/>
      <c r="B924" s="421" t="str">
        <f>IF(ISTEXT(A924),SUMIF('Production Calendar'!$F$3:$F$171,'Garden Layout (to copy)'!$A924,'Production Calendar'!$G$3:$G$171),"")</f>
        <v/>
      </c>
      <c r="C924" s="656" t="str">
        <f t="shared" si="1"/>
        <v/>
      </c>
      <c r="D924" s="657" t="str">
        <f t="array" ref="D924">IF(ISBLANK(A924),"",XLOOKUP($A924,'Codified Game Plan'!$E$3:$E$477,'Codified Game Plan'!$G$3:$G$477,0))</f>
        <v/>
      </c>
      <c r="E924" s="657" t="str">
        <f>IF(ISBLANK(A924),"",MAXIFS('Codified Game Plan'!$I$3:$I$477,'Codified Game Plan'!$E$3:$E$477,A924))</f>
        <v/>
      </c>
      <c r="F924" s="658" t="str">
        <f t="shared" si="2"/>
        <v>      - </v>
      </c>
      <c r="G924" s="421"/>
      <c r="H924" s="421"/>
      <c r="I924" s="421"/>
      <c r="J924" s="421"/>
      <c r="K924" s="421"/>
      <c r="L924" s="421"/>
      <c r="M924" s="421"/>
      <c r="N924" s="421"/>
      <c r="O924" s="421"/>
      <c r="P924" s="421"/>
      <c r="Q924" s="421"/>
      <c r="R924" s="421"/>
      <c r="S924" s="421"/>
      <c r="T924" s="421"/>
      <c r="U924" s="689"/>
      <c r="V924" s="689"/>
      <c r="W924" s="689"/>
      <c r="X924" s="689"/>
      <c r="Y924" s="689"/>
      <c r="Z924" s="689"/>
      <c r="AA924" s="689"/>
      <c r="AB924" s="689"/>
      <c r="AC924" s="689"/>
      <c r="AD924" s="689"/>
      <c r="AE924" s="689"/>
      <c r="AF924" s="689"/>
      <c r="AG924" s="689"/>
      <c r="AH924" s="689"/>
      <c r="AI924" s="689"/>
      <c r="AJ924" s="689"/>
      <c r="AK924" s="689"/>
      <c r="AL924" s="689"/>
      <c r="AM924" s="689"/>
      <c r="AN924" s="689"/>
      <c r="AO924" s="689"/>
      <c r="AP924" s="689"/>
      <c r="AQ924" s="689"/>
      <c r="AR924" s="689"/>
      <c r="AS924" s="689"/>
      <c r="AT924" s="689"/>
      <c r="AU924" s="689"/>
      <c r="AV924" s="689"/>
      <c r="AW924" s="689"/>
      <c r="AX924" s="689"/>
      <c r="AY924" s="689"/>
      <c r="AZ924" s="689"/>
      <c r="BA924" s="689"/>
      <c r="BB924" s="689"/>
      <c r="BC924" s="689"/>
      <c r="BD924" s="689"/>
      <c r="BE924" s="689"/>
      <c r="BF924" s="689"/>
      <c r="BG924" s="689"/>
      <c r="BH924" s="689"/>
      <c r="BI924" s="689"/>
      <c r="BJ924" s="689"/>
      <c r="BK924" s="689"/>
      <c r="BL924" s="689"/>
      <c r="BM924" s="689"/>
      <c r="BN924" s="689"/>
      <c r="BO924" s="689"/>
      <c r="BP924" s="689"/>
      <c r="BQ924" s="689"/>
      <c r="BR924" s="689"/>
      <c r="BS924" s="689"/>
      <c r="BT924" s="689"/>
      <c r="BU924" s="689"/>
      <c r="BV924" s="689"/>
      <c r="BW924" s="421"/>
    </row>
    <row r="925" ht="15.0" customHeight="1">
      <c r="A925" s="634"/>
      <c r="B925" s="421" t="str">
        <f>IF(ISTEXT(A925),SUMIF('Production Calendar'!$F$3:$F$171,'Garden Layout (to copy)'!$A925,'Production Calendar'!$G$3:$G$171),"")</f>
        <v/>
      </c>
      <c r="C925" s="656" t="str">
        <f t="shared" si="1"/>
        <v/>
      </c>
      <c r="D925" s="657" t="str">
        <f t="array" ref="D925">IF(ISBLANK(A925),"",XLOOKUP($A925,'Codified Game Plan'!$E$3:$E$477,'Codified Game Plan'!$G$3:$G$477,0))</f>
        <v/>
      </c>
      <c r="E925" s="657" t="str">
        <f>IF(ISBLANK(A925),"",MAXIFS('Codified Game Plan'!$I$3:$I$477,'Codified Game Plan'!$E$3:$E$477,A925))</f>
        <v/>
      </c>
      <c r="F925" s="658" t="str">
        <f t="shared" si="2"/>
        <v>      - </v>
      </c>
      <c r="G925" s="421"/>
      <c r="H925" s="421"/>
      <c r="I925" s="421"/>
      <c r="J925" s="421"/>
      <c r="K925" s="421"/>
      <c r="L925" s="421"/>
      <c r="M925" s="421"/>
      <c r="N925" s="421"/>
      <c r="O925" s="421"/>
      <c r="P925" s="421"/>
      <c r="Q925" s="421"/>
      <c r="R925" s="421"/>
      <c r="S925" s="421"/>
      <c r="T925" s="421"/>
      <c r="U925" s="689"/>
      <c r="V925" s="689"/>
      <c r="W925" s="689"/>
      <c r="X925" s="689"/>
      <c r="Y925" s="689"/>
      <c r="Z925" s="689"/>
      <c r="AA925" s="689"/>
      <c r="AB925" s="689"/>
      <c r="AC925" s="689"/>
      <c r="AD925" s="689"/>
      <c r="AE925" s="689"/>
      <c r="AF925" s="689"/>
      <c r="AG925" s="689"/>
      <c r="AH925" s="689"/>
      <c r="AI925" s="689"/>
      <c r="AJ925" s="689"/>
      <c r="AK925" s="689"/>
      <c r="AL925" s="689"/>
      <c r="AM925" s="689"/>
      <c r="AN925" s="689"/>
      <c r="AO925" s="689"/>
      <c r="AP925" s="689"/>
      <c r="AQ925" s="689"/>
      <c r="AR925" s="689"/>
      <c r="AS925" s="689"/>
      <c r="AT925" s="689"/>
      <c r="AU925" s="689"/>
      <c r="AV925" s="689"/>
      <c r="AW925" s="689"/>
      <c r="AX925" s="689"/>
      <c r="AY925" s="689"/>
      <c r="AZ925" s="689"/>
      <c r="BA925" s="689"/>
      <c r="BB925" s="689"/>
      <c r="BC925" s="689"/>
      <c r="BD925" s="689"/>
      <c r="BE925" s="689"/>
      <c r="BF925" s="689"/>
      <c r="BG925" s="689"/>
      <c r="BH925" s="689"/>
      <c r="BI925" s="689"/>
      <c r="BJ925" s="689"/>
      <c r="BK925" s="689"/>
      <c r="BL925" s="689"/>
      <c r="BM925" s="689"/>
      <c r="BN925" s="689"/>
      <c r="BO925" s="689"/>
      <c r="BP925" s="689"/>
      <c r="BQ925" s="689"/>
      <c r="BR925" s="689"/>
      <c r="BS925" s="689"/>
      <c r="BT925" s="689"/>
      <c r="BU925" s="689"/>
      <c r="BV925" s="689"/>
      <c r="BW925" s="421"/>
    </row>
    <row r="926" ht="15.0" customHeight="1">
      <c r="A926" s="634"/>
      <c r="B926" s="421" t="str">
        <f>IF(ISTEXT(A926),SUMIF('Production Calendar'!$F$3:$F$171,'Garden Layout (to copy)'!$A926,'Production Calendar'!$G$3:$G$171),"")</f>
        <v/>
      </c>
      <c r="C926" s="656" t="str">
        <f t="shared" si="1"/>
        <v/>
      </c>
      <c r="D926" s="657" t="str">
        <f t="array" ref="D926">IF(ISBLANK(A926),"",XLOOKUP($A926,'Codified Game Plan'!$E$3:$E$477,'Codified Game Plan'!$G$3:$G$477,0))</f>
        <v/>
      </c>
      <c r="E926" s="657" t="str">
        <f>IF(ISBLANK(A926),"",MAXIFS('Codified Game Plan'!$I$3:$I$477,'Codified Game Plan'!$E$3:$E$477,A926))</f>
        <v/>
      </c>
      <c r="F926" s="658" t="str">
        <f t="shared" si="2"/>
        <v>      - </v>
      </c>
      <c r="G926" s="421"/>
      <c r="H926" s="421"/>
      <c r="I926" s="421"/>
      <c r="J926" s="421"/>
      <c r="K926" s="421"/>
      <c r="L926" s="421"/>
      <c r="M926" s="421"/>
      <c r="N926" s="421"/>
      <c r="O926" s="421"/>
      <c r="P926" s="421"/>
      <c r="Q926" s="421"/>
      <c r="R926" s="421"/>
      <c r="S926" s="421"/>
      <c r="T926" s="421"/>
      <c r="U926" s="689"/>
      <c r="V926" s="689"/>
      <c r="W926" s="689"/>
      <c r="X926" s="689"/>
      <c r="Y926" s="689"/>
      <c r="Z926" s="689"/>
      <c r="AA926" s="689"/>
      <c r="AB926" s="689"/>
      <c r="AC926" s="689"/>
      <c r="AD926" s="689"/>
      <c r="AE926" s="689"/>
      <c r="AF926" s="689"/>
      <c r="AG926" s="689"/>
      <c r="AH926" s="689"/>
      <c r="AI926" s="689"/>
      <c r="AJ926" s="689"/>
      <c r="AK926" s="689"/>
      <c r="AL926" s="689"/>
      <c r="AM926" s="689"/>
      <c r="AN926" s="689"/>
      <c r="AO926" s="689"/>
      <c r="AP926" s="689"/>
      <c r="AQ926" s="689"/>
      <c r="AR926" s="689"/>
      <c r="AS926" s="689"/>
      <c r="AT926" s="689"/>
      <c r="AU926" s="689"/>
      <c r="AV926" s="689"/>
      <c r="AW926" s="689"/>
      <c r="AX926" s="689"/>
      <c r="AY926" s="689"/>
      <c r="AZ926" s="689"/>
      <c r="BA926" s="689"/>
      <c r="BB926" s="689"/>
      <c r="BC926" s="689"/>
      <c r="BD926" s="689"/>
      <c r="BE926" s="689"/>
      <c r="BF926" s="689"/>
      <c r="BG926" s="689"/>
      <c r="BH926" s="689"/>
      <c r="BI926" s="689"/>
      <c r="BJ926" s="689"/>
      <c r="BK926" s="689"/>
      <c r="BL926" s="689"/>
      <c r="BM926" s="689"/>
      <c r="BN926" s="689"/>
      <c r="BO926" s="689"/>
      <c r="BP926" s="689"/>
      <c r="BQ926" s="689"/>
      <c r="BR926" s="689"/>
      <c r="BS926" s="689"/>
      <c r="BT926" s="689"/>
      <c r="BU926" s="689"/>
      <c r="BV926" s="689"/>
      <c r="BW926" s="421"/>
    </row>
    <row r="927" ht="15.0" customHeight="1">
      <c r="A927" s="634"/>
      <c r="B927" s="421" t="str">
        <f>IF(ISTEXT(A927),SUMIF('Production Calendar'!$F$3:$F$171,'Garden Layout (to copy)'!$A927,'Production Calendar'!$G$3:$G$171),"")</f>
        <v/>
      </c>
      <c r="C927" s="656" t="str">
        <f t="shared" si="1"/>
        <v/>
      </c>
      <c r="D927" s="657" t="str">
        <f t="array" ref="D927">IF(ISBLANK(A927),"",XLOOKUP($A927,'Codified Game Plan'!$E$3:$E$477,'Codified Game Plan'!$G$3:$G$477,0))</f>
        <v/>
      </c>
      <c r="E927" s="657" t="str">
        <f>IF(ISBLANK(A927),"",MAXIFS('Codified Game Plan'!$I$3:$I$477,'Codified Game Plan'!$E$3:$E$477,A927))</f>
        <v/>
      </c>
      <c r="F927" s="658" t="str">
        <f t="shared" si="2"/>
        <v>      - </v>
      </c>
      <c r="G927" s="421"/>
      <c r="H927" s="421"/>
      <c r="I927" s="421"/>
      <c r="J927" s="421"/>
      <c r="K927" s="421"/>
      <c r="L927" s="421"/>
      <c r="M927" s="421"/>
      <c r="N927" s="421"/>
      <c r="O927" s="421"/>
      <c r="P927" s="421"/>
      <c r="Q927" s="421"/>
      <c r="R927" s="421"/>
      <c r="S927" s="421"/>
      <c r="T927" s="421"/>
      <c r="U927" s="689"/>
      <c r="V927" s="689"/>
      <c r="W927" s="689"/>
      <c r="X927" s="689"/>
      <c r="Y927" s="689"/>
      <c r="Z927" s="689"/>
      <c r="AA927" s="689"/>
      <c r="AB927" s="689"/>
      <c r="AC927" s="689"/>
      <c r="AD927" s="689"/>
      <c r="AE927" s="689"/>
      <c r="AF927" s="689"/>
      <c r="AG927" s="689"/>
      <c r="AH927" s="689"/>
      <c r="AI927" s="689"/>
      <c r="AJ927" s="689"/>
      <c r="AK927" s="689"/>
      <c r="AL927" s="689"/>
      <c r="AM927" s="689"/>
      <c r="AN927" s="689"/>
      <c r="AO927" s="689"/>
      <c r="AP927" s="689"/>
      <c r="AQ927" s="689"/>
      <c r="AR927" s="689"/>
      <c r="AS927" s="689"/>
      <c r="AT927" s="689"/>
      <c r="AU927" s="689"/>
      <c r="AV927" s="689"/>
      <c r="AW927" s="689"/>
      <c r="AX927" s="689"/>
      <c r="AY927" s="689"/>
      <c r="AZ927" s="689"/>
      <c r="BA927" s="689"/>
      <c r="BB927" s="689"/>
      <c r="BC927" s="689"/>
      <c r="BD927" s="689"/>
      <c r="BE927" s="689"/>
      <c r="BF927" s="689"/>
      <c r="BG927" s="689"/>
      <c r="BH927" s="689"/>
      <c r="BI927" s="689"/>
      <c r="BJ927" s="689"/>
      <c r="BK927" s="689"/>
      <c r="BL927" s="689"/>
      <c r="BM927" s="689"/>
      <c r="BN927" s="689"/>
      <c r="BO927" s="689"/>
      <c r="BP927" s="689"/>
      <c r="BQ927" s="689"/>
      <c r="BR927" s="689"/>
      <c r="BS927" s="689"/>
      <c r="BT927" s="689"/>
      <c r="BU927" s="689"/>
      <c r="BV927" s="689"/>
      <c r="BW927" s="421"/>
    </row>
    <row r="928" ht="15.0" customHeight="1">
      <c r="A928" s="634"/>
      <c r="B928" s="421" t="str">
        <f>IF(ISTEXT(A928),SUMIF('Production Calendar'!$F$3:$F$171,'Garden Layout (to copy)'!$A928,'Production Calendar'!$G$3:$G$171),"")</f>
        <v/>
      </c>
      <c r="C928" s="656" t="str">
        <f t="shared" si="1"/>
        <v/>
      </c>
      <c r="D928" s="657" t="str">
        <f t="array" ref="D928">IF(ISBLANK(A928),"",XLOOKUP($A928,'Codified Game Plan'!$E$3:$E$477,'Codified Game Plan'!$G$3:$G$477,0))</f>
        <v/>
      </c>
      <c r="E928" s="657" t="str">
        <f>IF(ISBLANK(A928),"",MAXIFS('Codified Game Plan'!$I$3:$I$477,'Codified Game Plan'!$E$3:$E$477,A928))</f>
        <v/>
      </c>
      <c r="F928" s="658" t="str">
        <f t="shared" si="2"/>
        <v>      - </v>
      </c>
      <c r="G928" s="421"/>
      <c r="H928" s="421"/>
      <c r="I928" s="421"/>
      <c r="J928" s="421"/>
      <c r="K928" s="421"/>
      <c r="L928" s="421"/>
      <c r="M928" s="421"/>
      <c r="N928" s="421"/>
      <c r="O928" s="421"/>
      <c r="P928" s="421"/>
      <c r="Q928" s="421"/>
      <c r="R928" s="421"/>
      <c r="S928" s="421"/>
      <c r="T928" s="421"/>
      <c r="U928" s="689"/>
      <c r="V928" s="689"/>
      <c r="W928" s="689"/>
      <c r="X928" s="689"/>
      <c r="Y928" s="689"/>
      <c r="Z928" s="689"/>
      <c r="AA928" s="689"/>
      <c r="AB928" s="689"/>
      <c r="AC928" s="689"/>
      <c r="AD928" s="689"/>
      <c r="AE928" s="689"/>
      <c r="AF928" s="689"/>
      <c r="AG928" s="689"/>
      <c r="AH928" s="689"/>
      <c r="AI928" s="689"/>
      <c r="AJ928" s="689"/>
      <c r="AK928" s="689"/>
      <c r="AL928" s="689"/>
      <c r="AM928" s="689"/>
      <c r="AN928" s="689"/>
      <c r="AO928" s="689"/>
      <c r="AP928" s="689"/>
      <c r="AQ928" s="689"/>
      <c r="AR928" s="689"/>
      <c r="AS928" s="689"/>
      <c r="AT928" s="689"/>
      <c r="AU928" s="689"/>
      <c r="AV928" s="689"/>
      <c r="AW928" s="689"/>
      <c r="AX928" s="689"/>
      <c r="AY928" s="689"/>
      <c r="AZ928" s="689"/>
      <c r="BA928" s="689"/>
      <c r="BB928" s="689"/>
      <c r="BC928" s="689"/>
      <c r="BD928" s="689"/>
      <c r="BE928" s="689"/>
      <c r="BF928" s="689"/>
      <c r="BG928" s="689"/>
      <c r="BH928" s="689"/>
      <c r="BI928" s="689"/>
      <c r="BJ928" s="689"/>
      <c r="BK928" s="689"/>
      <c r="BL928" s="689"/>
      <c r="BM928" s="689"/>
      <c r="BN928" s="689"/>
      <c r="BO928" s="689"/>
      <c r="BP928" s="689"/>
      <c r="BQ928" s="689"/>
      <c r="BR928" s="689"/>
      <c r="BS928" s="689"/>
      <c r="BT928" s="689"/>
      <c r="BU928" s="689"/>
      <c r="BV928" s="689"/>
      <c r="BW928" s="421"/>
    </row>
    <row r="929" ht="15.0" customHeight="1">
      <c r="A929" s="634"/>
      <c r="B929" s="421" t="str">
        <f>IF(ISTEXT(A929),SUMIF('Production Calendar'!$F$3:$F$171,'Garden Layout (to copy)'!$A929,'Production Calendar'!$G$3:$G$171),"")</f>
        <v/>
      </c>
      <c r="C929" s="656" t="str">
        <f t="shared" si="1"/>
        <v/>
      </c>
      <c r="D929" s="657" t="str">
        <f t="array" ref="D929">IF(ISBLANK(A929),"",XLOOKUP($A929,'Codified Game Plan'!$E$3:$E$477,'Codified Game Plan'!$G$3:$G$477,0))</f>
        <v/>
      </c>
      <c r="E929" s="657" t="str">
        <f>IF(ISBLANK(A929),"",MAXIFS('Codified Game Plan'!$I$3:$I$477,'Codified Game Plan'!$E$3:$E$477,A929))</f>
        <v/>
      </c>
      <c r="F929" s="658" t="str">
        <f t="shared" si="2"/>
        <v>      - </v>
      </c>
      <c r="G929" s="421"/>
      <c r="H929" s="421"/>
      <c r="I929" s="421"/>
      <c r="J929" s="421"/>
      <c r="K929" s="421"/>
      <c r="L929" s="421"/>
      <c r="M929" s="421"/>
      <c r="N929" s="421"/>
      <c r="O929" s="421"/>
      <c r="P929" s="421"/>
      <c r="Q929" s="421"/>
      <c r="R929" s="421"/>
      <c r="S929" s="421"/>
      <c r="T929" s="421"/>
      <c r="U929" s="689"/>
      <c r="V929" s="689"/>
      <c r="W929" s="689"/>
      <c r="X929" s="689"/>
      <c r="Y929" s="689"/>
      <c r="Z929" s="689"/>
      <c r="AA929" s="689"/>
      <c r="AB929" s="689"/>
      <c r="AC929" s="689"/>
      <c r="AD929" s="689"/>
      <c r="AE929" s="689"/>
      <c r="AF929" s="689"/>
      <c r="AG929" s="689"/>
      <c r="AH929" s="689"/>
      <c r="AI929" s="689"/>
      <c r="AJ929" s="689"/>
      <c r="AK929" s="689"/>
      <c r="AL929" s="689"/>
      <c r="AM929" s="689"/>
      <c r="AN929" s="689"/>
      <c r="AO929" s="689"/>
      <c r="AP929" s="689"/>
      <c r="AQ929" s="689"/>
      <c r="AR929" s="689"/>
      <c r="AS929" s="689"/>
      <c r="AT929" s="689"/>
      <c r="AU929" s="689"/>
      <c r="AV929" s="689"/>
      <c r="AW929" s="689"/>
      <c r="AX929" s="689"/>
      <c r="AY929" s="689"/>
      <c r="AZ929" s="689"/>
      <c r="BA929" s="689"/>
      <c r="BB929" s="689"/>
      <c r="BC929" s="689"/>
      <c r="BD929" s="689"/>
      <c r="BE929" s="689"/>
      <c r="BF929" s="689"/>
      <c r="BG929" s="689"/>
      <c r="BH929" s="689"/>
      <c r="BI929" s="689"/>
      <c r="BJ929" s="689"/>
      <c r="BK929" s="689"/>
      <c r="BL929" s="689"/>
      <c r="BM929" s="689"/>
      <c r="BN929" s="689"/>
      <c r="BO929" s="689"/>
      <c r="BP929" s="689"/>
      <c r="BQ929" s="689"/>
      <c r="BR929" s="689"/>
      <c r="BS929" s="689"/>
      <c r="BT929" s="689"/>
      <c r="BU929" s="689"/>
      <c r="BV929" s="689"/>
      <c r="BW929" s="421"/>
    </row>
    <row r="930" ht="15.0" customHeight="1">
      <c r="A930" s="634"/>
      <c r="B930" s="421" t="str">
        <f>IF(ISTEXT(A930),SUMIF('Production Calendar'!$F$3:$F$171,'Garden Layout (to copy)'!$A930,'Production Calendar'!$G$3:$G$171),"")</f>
        <v/>
      </c>
      <c r="C930" s="656" t="str">
        <f t="shared" si="1"/>
        <v/>
      </c>
      <c r="D930" s="657" t="str">
        <f t="array" ref="D930">IF(ISBLANK(A930),"",XLOOKUP($A930,'Codified Game Plan'!$E$3:$E$477,'Codified Game Plan'!$G$3:$G$477,0))</f>
        <v/>
      </c>
      <c r="E930" s="657" t="str">
        <f>IF(ISBLANK(A930),"",MAXIFS('Codified Game Plan'!$I$3:$I$477,'Codified Game Plan'!$E$3:$E$477,A930))</f>
        <v/>
      </c>
      <c r="F930" s="658" t="str">
        <f t="shared" si="2"/>
        <v>      - </v>
      </c>
      <c r="G930" s="421"/>
      <c r="H930" s="421"/>
      <c r="I930" s="421"/>
      <c r="J930" s="421"/>
      <c r="K930" s="421"/>
      <c r="L930" s="421"/>
      <c r="M930" s="421"/>
      <c r="N930" s="421"/>
      <c r="O930" s="421"/>
      <c r="P930" s="421"/>
      <c r="Q930" s="421"/>
      <c r="R930" s="421"/>
      <c r="S930" s="421"/>
      <c r="T930" s="421"/>
      <c r="U930" s="689"/>
      <c r="V930" s="689"/>
      <c r="W930" s="689"/>
      <c r="X930" s="689"/>
      <c r="Y930" s="689"/>
      <c r="Z930" s="689"/>
      <c r="AA930" s="689"/>
      <c r="AB930" s="689"/>
      <c r="AC930" s="689"/>
      <c r="AD930" s="689"/>
      <c r="AE930" s="689"/>
      <c r="AF930" s="689"/>
      <c r="AG930" s="689"/>
      <c r="AH930" s="689"/>
      <c r="AI930" s="689"/>
      <c r="AJ930" s="689"/>
      <c r="AK930" s="689"/>
      <c r="AL930" s="689"/>
      <c r="AM930" s="689"/>
      <c r="AN930" s="689"/>
      <c r="AO930" s="689"/>
      <c r="AP930" s="689"/>
      <c r="AQ930" s="689"/>
      <c r="AR930" s="689"/>
      <c r="AS930" s="689"/>
      <c r="AT930" s="689"/>
      <c r="AU930" s="689"/>
      <c r="AV930" s="689"/>
      <c r="AW930" s="689"/>
      <c r="AX930" s="689"/>
      <c r="AY930" s="689"/>
      <c r="AZ930" s="689"/>
      <c r="BA930" s="689"/>
      <c r="BB930" s="689"/>
      <c r="BC930" s="689"/>
      <c r="BD930" s="689"/>
      <c r="BE930" s="689"/>
      <c r="BF930" s="689"/>
      <c r="BG930" s="689"/>
      <c r="BH930" s="689"/>
      <c r="BI930" s="689"/>
      <c r="BJ930" s="689"/>
      <c r="BK930" s="689"/>
      <c r="BL930" s="689"/>
      <c r="BM930" s="689"/>
      <c r="BN930" s="689"/>
      <c r="BO930" s="689"/>
      <c r="BP930" s="689"/>
      <c r="BQ930" s="689"/>
      <c r="BR930" s="689"/>
      <c r="BS930" s="689"/>
      <c r="BT930" s="689"/>
      <c r="BU930" s="689"/>
      <c r="BV930" s="689"/>
      <c r="BW930" s="421"/>
    </row>
    <row r="931" ht="15.0" customHeight="1">
      <c r="A931" s="634"/>
      <c r="B931" s="421" t="str">
        <f>IF(ISTEXT(A931),SUMIF('Production Calendar'!$F$3:$F$171,'Garden Layout (to copy)'!$A931,'Production Calendar'!$G$3:$G$171),"")</f>
        <v/>
      </c>
      <c r="C931" s="656" t="str">
        <f t="shared" si="1"/>
        <v/>
      </c>
      <c r="D931" s="657" t="str">
        <f t="array" ref="D931">IF(ISBLANK(A931),"",XLOOKUP($A931,'Codified Game Plan'!$E$3:$E$477,'Codified Game Plan'!$G$3:$G$477,0))</f>
        <v/>
      </c>
      <c r="E931" s="657" t="str">
        <f>IF(ISBLANK(A931),"",MAXIFS('Codified Game Plan'!$I$3:$I$477,'Codified Game Plan'!$E$3:$E$477,A931))</f>
        <v/>
      </c>
      <c r="F931" s="658" t="str">
        <f t="shared" si="2"/>
        <v>      - </v>
      </c>
      <c r="G931" s="421"/>
      <c r="H931" s="421"/>
      <c r="I931" s="421"/>
      <c r="J931" s="421"/>
      <c r="K931" s="421"/>
      <c r="L931" s="421"/>
      <c r="M931" s="421"/>
      <c r="N931" s="421"/>
      <c r="O931" s="421"/>
      <c r="P931" s="421"/>
      <c r="Q931" s="421"/>
      <c r="R931" s="421"/>
      <c r="S931" s="421"/>
      <c r="T931" s="421"/>
      <c r="U931" s="689"/>
      <c r="V931" s="689"/>
      <c r="W931" s="689"/>
      <c r="X931" s="689"/>
      <c r="Y931" s="689"/>
      <c r="Z931" s="689"/>
      <c r="AA931" s="689"/>
      <c r="AB931" s="689"/>
      <c r="AC931" s="689"/>
      <c r="AD931" s="689"/>
      <c r="AE931" s="689"/>
      <c r="AF931" s="689"/>
      <c r="AG931" s="689"/>
      <c r="AH931" s="689"/>
      <c r="AI931" s="689"/>
      <c r="AJ931" s="689"/>
      <c r="AK931" s="689"/>
      <c r="AL931" s="689"/>
      <c r="AM931" s="689"/>
      <c r="AN931" s="689"/>
      <c r="AO931" s="689"/>
      <c r="AP931" s="689"/>
      <c r="AQ931" s="689"/>
      <c r="AR931" s="689"/>
      <c r="AS931" s="689"/>
      <c r="AT931" s="689"/>
      <c r="AU931" s="689"/>
      <c r="AV931" s="689"/>
      <c r="AW931" s="689"/>
      <c r="AX931" s="689"/>
      <c r="AY931" s="689"/>
      <c r="AZ931" s="689"/>
      <c r="BA931" s="689"/>
      <c r="BB931" s="689"/>
      <c r="BC931" s="689"/>
      <c r="BD931" s="689"/>
      <c r="BE931" s="689"/>
      <c r="BF931" s="689"/>
      <c r="BG931" s="689"/>
      <c r="BH931" s="689"/>
      <c r="BI931" s="689"/>
      <c r="BJ931" s="689"/>
      <c r="BK931" s="689"/>
      <c r="BL931" s="689"/>
      <c r="BM931" s="689"/>
      <c r="BN931" s="689"/>
      <c r="BO931" s="689"/>
      <c r="BP931" s="689"/>
      <c r="BQ931" s="689"/>
      <c r="BR931" s="689"/>
      <c r="BS931" s="689"/>
      <c r="BT931" s="689"/>
      <c r="BU931" s="689"/>
      <c r="BV931" s="689"/>
      <c r="BW931" s="421"/>
    </row>
    <row r="932" ht="15.0" customHeight="1">
      <c r="A932" s="634"/>
      <c r="B932" s="421" t="str">
        <f>IF(ISTEXT(A932),SUMIF('Production Calendar'!$F$3:$F$171,'Garden Layout (to copy)'!$A932,'Production Calendar'!$G$3:$G$171),"")</f>
        <v/>
      </c>
      <c r="C932" s="656" t="str">
        <f t="shared" si="1"/>
        <v/>
      </c>
      <c r="D932" s="657" t="str">
        <f t="array" ref="D932">IF(ISBLANK(A932),"",XLOOKUP($A932,'Codified Game Plan'!$E$3:$E$477,'Codified Game Plan'!$G$3:$G$477,0))</f>
        <v/>
      </c>
      <c r="E932" s="657" t="str">
        <f>IF(ISBLANK(A932),"",MAXIFS('Codified Game Plan'!$I$3:$I$477,'Codified Game Plan'!$E$3:$E$477,A932))</f>
        <v/>
      </c>
      <c r="F932" s="658" t="str">
        <f t="shared" si="2"/>
        <v>      - </v>
      </c>
      <c r="G932" s="421"/>
      <c r="H932" s="421"/>
      <c r="I932" s="421"/>
      <c r="J932" s="421"/>
      <c r="K932" s="421"/>
      <c r="L932" s="421"/>
      <c r="M932" s="421"/>
      <c r="N932" s="421"/>
      <c r="O932" s="421"/>
      <c r="P932" s="421"/>
      <c r="Q932" s="421"/>
      <c r="R932" s="421"/>
      <c r="S932" s="421"/>
      <c r="T932" s="421"/>
      <c r="U932" s="689"/>
      <c r="V932" s="689"/>
      <c r="W932" s="689"/>
      <c r="X932" s="689"/>
      <c r="Y932" s="689"/>
      <c r="Z932" s="689"/>
      <c r="AA932" s="689"/>
      <c r="AB932" s="689"/>
      <c r="AC932" s="689"/>
      <c r="AD932" s="689"/>
      <c r="AE932" s="689"/>
      <c r="AF932" s="689"/>
      <c r="AG932" s="689"/>
      <c r="AH932" s="689"/>
      <c r="AI932" s="689"/>
      <c r="AJ932" s="689"/>
      <c r="AK932" s="689"/>
      <c r="AL932" s="689"/>
      <c r="AM932" s="689"/>
      <c r="AN932" s="689"/>
      <c r="AO932" s="689"/>
      <c r="AP932" s="689"/>
      <c r="AQ932" s="689"/>
      <c r="AR932" s="689"/>
      <c r="AS932" s="689"/>
      <c r="AT932" s="689"/>
      <c r="AU932" s="689"/>
      <c r="AV932" s="689"/>
      <c r="AW932" s="689"/>
      <c r="AX932" s="689"/>
      <c r="AY932" s="689"/>
      <c r="AZ932" s="689"/>
      <c r="BA932" s="689"/>
      <c r="BB932" s="689"/>
      <c r="BC932" s="689"/>
      <c r="BD932" s="689"/>
      <c r="BE932" s="689"/>
      <c r="BF932" s="689"/>
      <c r="BG932" s="689"/>
      <c r="BH932" s="689"/>
      <c r="BI932" s="689"/>
      <c r="BJ932" s="689"/>
      <c r="BK932" s="689"/>
      <c r="BL932" s="689"/>
      <c r="BM932" s="689"/>
      <c r="BN932" s="689"/>
      <c r="BO932" s="689"/>
      <c r="BP932" s="689"/>
      <c r="BQ932" s="689"/>
      <c r="BR932" s="689"/>
      <c r="BS932" s="689"/>
      <c r="BT932" s="689"/>
      <c r="BU932" s="689"/>
      <c r="BV932" s="689"/>
      <c r="BW932" s="421"/>
    </row>
    <row r="933" ht="15.0" customHeight="1">
      <c r="A933" s="634"/>
      <c r="B933" s="421" t="str">
        <f>IF(ISTEXT(A933),SUMIF('Production Calendar'!$F$3:$F$171,'Garden Layout (to copy)'!$A933,'Production Calendar'!$G$3:$G$171),"")</f>
        <v/>
      </c>
      <c r="C933" s="656" t="str">
        <f t="shared" si="1"/>
        <v/>
      </c>
      <c r="D933" s="657" t="str">
        <f t="array" ref="D933">IF(ISBLANK(A933),"",XLOOKUP($A933,'Codified Game Plan'!$E$3:$E$477,'Codified Game Plan'!$G$3:$G$477,0))</f>
        <v/>
      </c>
      <c r="E933" s="657" t="str">
        <f>IF(ISBLANK(A933),"",MAXIFS('Codified Game Plan'!$I$3:$I$477,'Codified Game Plan'!$E$3:$E$477,A933))</f>
        <v/>
      </c>
      <c r="F933" s="658" t="str">
        <f t="shared" si="2"/>
        <v>      - </v>
      </c>
      <c r="G933" s="421"/>
      <c r="H933" s="421"/>
      <c r="I933" s="421"/>
      <c r="J933" s="421"/>
      <c r="K933" s="421"/>
      <c r="L933" s="421"/>
      <c r="M933" s="421"/>
      <c r="N933" s="421"/>
      <c r="O933" s="421"/>
      <c r="P933" s="421"/>
      <c r="Q933" s="421"/>
      <c r="R933" s="421"/>
      <c r="S933" s="421"/>
      <c r="T933" s="421"/>
      <c r="U933" s="689"/>
      <c r="V933" s="689"/>
      <c r="W933" s="689"/>
      <c r="X933" s="689"/>
      <c r="Y933" s="689"/>
      <c r="Z933" s="689"/>
      <c r="AA933" s="689"/>
      <c r="AB933" s="689"/>
      <c r="AC933" s="689"/>
      <c r="AD933" s="689"/>
      <c r="AE933" s="689"/>
      <c r="AF933" s="689"/>
      <c r="AG933" s="689"/>
      <c r="AH933" s="689"/>
      <c r="AI933" s="689"/>
      <c r="AJ933" s="689"/>
      <c r="AK933" s="689"/>
      <c r="AL933" s="689"/>
      <c r="AM933" s="689"/>
      <c r="AN933" s="689"/>
      <c r="AO933" s="689"/>
      <c r="AP933" s="689"/>
      <c r="AQ933" s="689"/>
      <c r="AR933" s="689"/>
      <c r="AS933" s="689"/>
      <c r="AT933" s="689"/>
      <c r="AU933" s="689"/>
      <c r="AV933" s="689"/>
      <c r="AW933" s="689"/>
      <c r="AX933" s="689"/>
      <c r="AY933" s="689"/>
      <c r="AZ933" s="689"/>
      <c r="BA933" s="689"/>
      <c r="BB933" s="689"/>
      <c r="BC933" s="689"/>
      <c r="BD933" s="689"/>
      <c r="BE933" s="689"/>
      <c r="BF933" s="689"/>
      <c r="BG933" s="689"/>
      <c r="BH933" s="689"/>
      <c r="BI933" s="689"/>
      <c r="BJ933" s="689"/>
      <c r="BK933" s="689"/>
      <c r="BL933" s="689"/>
      <c r="BM933" s="689"/>
      <c r="BN933" s="689"/>
      <c r="BO933" s="689"/>
      <c r="BP933" s="689"/>
      <c r="BQ933" s="689"/>
      <c r="BR933" s="689"/>
      <c r="BS933" s="689"/>
      <c r="BT933" s="689"/>
      <c r="BU933" s="689"/>
      <c r="BV933" s="689"/>
      <c r="BW933" s="421"/>
    </row>
    <row r="934" ht="15.0" customHeight="1">
      <c r="A934" s="634"/>
      <c r="B934" s="421" t="str">
        <f>IF(ISTEXT(A934),SUMIF('Production Calendar'!$F$3:$F$171,'Garden Layout (to copy)'!$A934,'Production Calendar'!$G$3:$G$171),"")</f>
        <v/>
      </c>
      <c r="C934" s="656" t="str">
        <f t="shared" si="1"/>
        <v/>
      </c>
      <c r="D934" s="657" t="str">
        <f t="array" ref="D934">IF(ISBLANK(A934),"",XLOOKUP($A934,'Codified Game Plan'!$E$3:$E$477,'Codified Game Plan'!$G$3:$G$477,0))</f>
        <v/>
      </c>
      <c r="E934" s="657" t="str">
        <f>IF(ISBLANK(A934),"",MAXIFS('Codified Game Plan'!$I$3:$I$477,'Codified Game Plan'!$E$3:$E$477,A934))</f>
        <v/>
      </c>
      <c r="F934" s="658" t="str">
        <f t="shared" si="2"/>
        <v>      - </v>
      </c>
      <c r="G934" s="421"/>
      <c r="H934" s="421"/>
      <c r="I934" s="421"/>
      <c r="J934" s="421"/>
      <c r="K934" s="421"/>
      <c r="L934" s="421"/>
      <c r="M934" s="421"/>
      <c r="N934" s="421"/>
      <c r="O934" s="421"/>
      <c r="P934" s="421"/>
      <c r="Q934" s="421"/>
      <c r="R934" s="421"/>
      <c r="S934" s="421"/>
      <c r="T934" s="421"/>
      <c r="U934" s="689"/>
      <c r="V934" s="689"/>
      <c r="W934" s="689"/>
      <c r="X934" s="689"/>
      <c r="Y934" s="689"/>
      <c r="Z934" s="689"/>
      <c r="AA934" s="689"/>
      <c r="AB934" s="689"/>
      <c r="AC934" s="689"/>
      <c r="AD934" s="689"/>
      <c r="AE934" s="689"/>
      <c r="AF934" s="689"/>
      <c r="AG934" s="689"/>
      <c r="AH934" s="689"/>
      <c r="AI934" s="689"/>
      <c r="AJ934" s="689"/>
      <c r="AK934" s="689"/>
      <c r="AL934" s="689"/>
      <c r="AM934" s="689"/>
      <c r="AN934" s="689"/>
      <c r="AO934" s="689"/>
      <c r="AP934" s="689"/>
      <c r="AQ934" s="689"/>
      <c r="AR934" s="689"/>
      <c r="AS934" s="689"/>
      <c r="AT934" s="689"/>
      <c r="AU934" s="689"/>
      <c r="AV934" s="689"/>
      <c r="AW934" s="689"/>
      <c r="AX934" s="689"/>
      <c r="AY934" s="689"/>
      <c r="AZ934" s="689"/>
      <c r="BA934" s="689"/>
      <c r="BB934" s="689"/>
      <c r="BC934" s="689"/>
      <c r="BD934" s="689"/>
      <c r="BE934" s="689"/>
      <c r="BF934" s="689"/>
      <c r="BG934" s="689"/>
      <c r="BH934" s="689"/>
      <c r="BI934" s="689"/>
      <c r="BJ934" s="689"/>
      <c r="BK934" s="689"/>
      <c r="BL934" s="689"/>
      <c r="BM934" s="689"/>
      <c r="BN934" s="689"/>
      <c r="BO934" s="689"/>
      <c r="BP934" s="689"/>
      <c r="BQ934" s="689"/>
      <c r="BR934" s="689"/>
      <c r="BS934" s="689"/>
      <c r="BT934" s="689"/>
      <c r="BU934" s="689"/>
      <c r="BV934" s="689"/>
      <c r="BW934" s="421"/>
    </row>
    <row r="935" ht="15.0" customHeight="1">
      <c r="A935" s="634"/>
      <c r="B935" s="421" t="str">
        <f>IF(ISTEXT(A935),SUMIF('Production Calendar'!$F$3:$F$171,'Garden Layout (to copy)'!$A935,'Production Calendar'!$G$3:$G$171),"")</f>
        <v/>
      </c>
      <c r="C935" s="656" t="str">
        <f t="shared" si="1"/>
        <v/>
      </c>
      <c r="D935" s="657" t="str">
        <f t="array" ref="D935">IF(ISBLANK(A935),"",XLOOKUP($A935,'Codified Game Plan'!$E$3:$E$477,'Codified Game Plan'!$G$3:$G$477,0))</f>
        <v/>
      </c>
      <c r="E935" s="657" t="str">
        <f>IF(ISBLANK(A935),"",MAXIFS('Codified Game Plan'!$I$3:$I$477,'Codified Game Plan'!$E$3:$E$477,A935))</f>
        <v/>
      </c>
      <c r="F935" s="658" t="str">
        <f t="shared" si="2"/>
        <v>      - </v>
      </c>
      <c r="G935" s="421"/>
      <c r="H935" s="421"/>
      <c r="I935" s="421"/>
      <c r="J935" s="421"/>
      <c r="K935" s="421"/>
      <c r="L935" s="421"/>
      <c r="M935" s="421"/>
      <c r="N935" s="421"/>
      <c r="O935" s="421"/>
      <c r="P935" s="421"/>
      <c r="Q935" s="421"/>
      <c r="R935" s="421"/>
      <c r="S935" s="421"/>
      <c r="T935" s="421"/>
      <c r="U935" s="689"/>
      <c r="V935" s="689"/>
      <c r="W935" s="689"/>
      <c r="X935" s="689"/>
      <c r="Y935" s="689"/>
      <c r="Z935" s="689"/>
      <c r="AA935" s="689"/>
      <c r="AB935" s="689"/>
      <c r="AC935" s="689"/>
      <c r="AD935" s="689"/>
      <c r="AE935" s="689"/>
      <c r="AF935" s="689"/>
      <c r="AG935" s="689"/>
      <c r="AH935" s="689"/>
      <c r="AI935" s="689"/>
      <c r="AJ935" s="689"/>
      <c r="AK935" s="689"/>
      <c r="AL935" s="689"/>
      <c r="AM935" s="689"/>
      <c r="AN935" s="689"/>
      <c r="AO935" s="689"/>
      <c r="AP935" s="689"/>
      <c r="AQ935" s="689"/>
      <c r="AR935" s="689"/>
      <c r="AS935" s="689"/>
      <c r="AT935" s="689"/>
      <c r="AU935" s="689"/>
      <c r="AV935" s="689"/>
      <c r="AW935" s="689"/>
      <c r="AX935" s="689"/>
      <c r="AY935" s="689"/>
      <c r="AZ935" s="689"/>
      <c r="BA935" s="689"/>
      <c r="BB935" s="689"/>
      <c r="BC935" s="689"/>
      <c r="BD935" s="689"/>
      <c r="BE935" s="689"/>
      <c r="BF935" s="689"/>
      <c r="BG935" s="689"/>
      <c r="BH935" s="689"/>
      <c r="BI935" s="689"/>
      <c r="BJ935" s="689"/>
      <c r="BK935" s="689"/>
      <c r="BL935" s="689"/>
      <c r="BM935" s="689"/>
      <c r="BN935" s="689"/>
      <c r="BO935" s="689"/>
      <c r="BP935" s="689"/>
      <c r="BQ935" s="689"/>
      <c r="BR935" s="689"/>
      <c r="BS935" s="689"/>
      <c r="BT935" s="689"/>
      <c r="BU935" s="689"/>
      <c r="BV935" s="689"/>
      <c r="BW935" s="421"/>
    </row>
    <row r="936" ht="15.0" customHeight="1">
      <c r="A936" s="634"/>
      <c r="B936" s="421" t="str">
        <f>IF(ISTEXT(A936),SUMIF('Production Calendar'!$F$3:$F$171,'Garden Layout (to copy)'!$A936,'Production Calendar'!$G$3:$G$171),"")</f>
        <v/>
      </c>
      <c r="C936" s="656" t="str">
        <f t="shared" si="1"/>
        <v/>
      </c>
      <c r="D936" s="657" t="str">
        <f t="array" ref="D936">IF(ISBLANK(A936),"",XLOOKUP($A936,'Codified Game Plan'!$E$3:$E$477,'Codified Game Plan'!$G$3:$G$477,0))</f>
        <v/>
      </c>
      <c r="E936" s="657" t="str">
        <f>IF(ISBLANK(A936),"",MAXIFS('Codified Game Plan'!$I$3:$I$477,'Codified Game Plan'!$E$3:$E$477,A936))</f>
        <v/>
      </c>
      <c r="F936" s="658" t="str">
        <f t="shared" si="2"/>
        <v>      - </v>
      </c>
      <c r="G936" s="421"/>
      <c r="H936" s="421"/>
      <c r="I936" s="421"/>
      <c r="J936" s="421"/>
      <c r="K936" s="421"/>
      <c r="L936" s="421"/>
      <c r="M936" s="421"/>
      <c r="N936" s="421"/>
      <c r="O936" s="421"/>
      <c r="P936" s="421"/>
      <c r="Q936" s="421"/>
      <c r="R936" s="421"/>
      <c r="S936" s="421"/>
      <c r="T936" s="421"/>
      <c r="U936" s="689"/>
      <c r="V936" s="689"/>
      <c r="W936" s="689"/>
      <c r="X936" s="689"/>
      <c r="Y936" s="689"/>
      <c r="Z936" s="689"/>
      <c r="AA936" s="689"/>
      <c r="AB936" s="689"/>
      <c r="AC936" s="689"/>
      <c r="AD936" s="689"/>
      <c r="AE936" s="689"/>
      <c r="AF936" s="689"/>
      <c r="AG936" s="689"/>
      <c r="AH936" s="689"/>
      <c r="AI936" s="689"/>
      <c r="AJ936" s="689"/>
      <c r="AK936" s="689"/>
      <c r="AL936" s="689"/>
      <c r="AM936" s="689"/>
      <c r="AN936" s="689"/>
      <c r="AO936" s="689"/>
      <c r="AP936" s="689"/>
      <c r="AQ936" s="689"/>
      <c r="AR936" s="689"/>
      <c r="AS936" s="689"/>
      <c r="AT936" s="689"/>
      <c r="AU936" s="689"/>
      <c r="AV936" s="689"/>
      <c r="AW936" s="689"/>
      <c r="AX936" s="689"/>
      <c r="AY936" s="689"/>
      <c r="AZ936" s="689"/>
      <c r="BA936" s="689"/>
      <c r="BB936" s="689"/>
      <c r="BC936" s="689"/>
      <c r="BD936" s="689"/>
      <c r="BE936" s="689"/>
      <c r="BF936" s="689"/>
      <c r="BG936" s="689"/>
      <c r="BH936" s="689"/>
      <c r="BI936" s="689"/>
      <c r="BJ936" s="689"/>
      <c r="BK936" s="689"/>
      <c r="BL936" s="689"/>
      <c r="BM936" s="689"/>
      <c r="BN936" s="689"/>
      <c r="BO936" s="689"/>
      <c r="BP936" s="689"/>
      <c r="BQ936" s="689"/>
      <c r="BR936" s="689"/>
      <c r="BS936" s="689"/>
      <c r="BT936" s="689"/>
      <c r="BU936" s="689"/>
      <c r="BV936" s="689"/>
      <c r="BW936" s="421"/>
    </row>
    <row r="937" ht="15.0" customHeight="1">
      <c r="A937" s="634"/>
      <c r="B937" s="421" t="str">
        <f>IF(ISTEXT(A937),SUMIF('Production Calendar'!$F$3:$F$171,'Garden Layout (to copy)'!$A937,'Production Calendar'!$G$3:$G$171),"")</f>
        <v/>
      </c>
      <c r="C937" s="656" t="str">
        <f t="shared" si="1"/>
        <v/>
      </c>
      <c r="D937" s="657" t="str">
        <f t="array" ref="D937">IF(ISBLANK(A937),"",XLOOKUP($A937,'Codified Game Plan'!$E$3:$E$477,'Codified Game Plan'!$G$3:$G$477,0))</f>
        <v/>
      </c>
      <c r="E937" s="657" t="str">
        <f>IF(ISBLANK(A937),"",MAXIFS('Codified Game Plan'!$I$3:$I$477,'Codified Game Plan'!$E$3:$E$477,A937))</f>
        <v/>
      </c>
      <c r="F937" s="658" t="str">
        <f t="shared" si="2"/>
        <v>      - </v>
      </c>
      <c r="G937" s="421"/>
      <c r="H937" s="421"/>
      <c r="I937" s="421"/>
      <c r="J937" s="421"/>
      <c r="K937" s="421"/>
      <c r="L937" s="421"/>
      <c r="M937" s="421"/>
      <c r="N937" s="421"/>
      <c r="O937" s="421"/>
      <c r="P937" s="421"/>
      <c r="Q937" s="421"/>
      <c r="R937" s="421"/>
      <c r="S937" s="421"/>
      <c r="T937" s="421"/>
      <c r="U937" s="689"/>
      <c r="V937" s="689"/>
      <c r="W937" s="689"/>
      <c r="X937" s="689"/>
      <c r="Y937" s="689"/>
      <c r="Z937" s="689"/>
      <c r="AA937" s="689"/>
      <c r="AB937" s="689"/>
      <c r="AC937" s="689"/>
      <c r="AD937" s="689"/>
      <c r="AE937" s="689"/>
      <c r="AF937" s="689"/>
      <c r="AG937" s="689"/>
      <c r="AH937" s="689"/>
      <c r="AI937" s="689"/>
      <c r="AJ937" s="689"/>
      <c r="AK937" s="689"/>
      <c r="AL937" s="689"/>
      <c r="AM937" s="689"/>
      <c r="AN937" s="689"/>
      <c r="AO937" s="689"/>
      <c r="AP937" s="689"/>
      <c r="AQ937" s="689"/>
      <c r="AR937" s="689"/>
      <c r="AS937" s="689"/>
      <c r="AT937" s="689"/>
      <c r="AU937" s="689"/>
      <c r="AV937" s="689"/>
      <c r="AW937" s="689"/>
      <c r="AX937" s="689"/>
      <c r="AY937" s="689"/>
      <c r="AZ937" s="689"/>
      <c r="BA937" s="689"/>
      <c r="BB937" s="689"/>
      <c r="BC937" s="689"/>
      <c r="BD937" s="689"/>
      <c r="BE937" s="689"/>
      <c r="BF937" s="689"/>
      <c r="BG937" s="689"/>
      <c r="BH937" s="689"/>
      <c r="BI937" s="689"/>
      <c r="BJ937" s="689"/>
      <c r="BK937" s="689"/>
      <c r="BL937" s="689"/>
      <c r="BM937" s="689"/>
      <c r="BN937" s="689"/>
      <c r="BO937" s="689"/>
      <c r="BP937" s="689"/>
      <c r="BQ937" s="689"/>
      <c r="BR937" s="689"/>
      <c r="BS937" s="689"/>
      <c r="BT937" s="689"/>
      <c r="BU937" s="689"/>
      <c r="BV937" s="689"/>
      <c r="BW937" s="421"/>
    </row>
    <row r="938" ht="15.0" customHeight="1">
      <c r="A938" s="634"/>
      <c r="B938" s="421" t="str">
        <f>IF(ISTEXT(A938),SUMIF('Production Calendar'!$F$3:$F$171,'Garden Layout (to copy)'!$A938,'Production Calendar'!$G$3:$G$171),"")</f>
        <v/>
      </c>
      <c r="C938" s="656" t="str">
        <f t="shared" si="1"/>
        <v/>
      </c>
      <c r="D938" s="657" t="str">
        <f t="array" ref="D938">IF(ISBLANK(A938),"",XLOOKUP($A938,'Codified Game Plan'!$E$3:$E$477,'Codified Game Plan'!$G$3:$G$477,0))</f>
        <v/>
      </c>
      <c r="E938" s="657" t="str">
        <f>IF(ISBLANK(A938),"",MAXIFS('Codified Game Plan'!$I$3:$I$477,'Codified Game Plan'!$E$3:$E$477,A938))</f>
        <v/>
      </c>
      <c r="F938" s="658" t="str">
        <f t="shared" si="2"/>
        <v>      - </v>
      </c>
      <c r="G938" s="421"/>
      <c r="H938" s="421"/>
      <c r="I938" s="421"/>
      <c r="J938" s="421"/>
      <c r="K938" s="421"/>
      <c r="L938" s="421"/>
      <c r="M938" s="421"/>
      <c r="N938" s="421"/>
      <c r="O938" s="421"/>
      <c r="P938" s="421"/>
      <c r="Q938" s="421"/>
      <c r="R938" s="421"/>
      <c r="S938" s="421"/>
      <c r="T938" s="421"/>
      <c r="U938" s="689"/>
      <c r="V938" s="689"/>
      <c r="W938" s="689"/>
      <c r="X938" s="689"/>
      <c r="Y938" s="689"/>
      <c r="Z938" s="689"/>
      <c r="AA938" s="689"/>
      <c r="AB938" s="689"/>
      <c r="AC938" s="689"/>
      <c r="AD938" s="689"/>
      <c r="AE938" s="689"/>
      <c r="AF938" s="689"/>
      <c r="AG938" s="689"/>
      <c r="AH938" s="689"/>
      <c r="AI938" s="689"/>
      <c r="AJ938" s="689"/>
      <c r="AK938" s="689"/>
      <c r="AL938" s="689"/>
      <c r="AM938" s="689"/>
      <c r="AN938" s="689"/>
      <c r="AO938" s="689"/>
      <c r="AP938" s="689"/>
      <c r="AQ938" s="689"/>
      <c r="AR938" s="689"/>
      <c r="AS938" s="689"/>
      <c r="AT938" s="689"/>
      <c r="AU938" s="689"/>
      <c r="AV938" s="689"/>
      <c r="AW938" s="689"/>
      <c r="AX938" s="689"/>
      <c r="AY938" s="689"/>
      <c r="AZ938" s="689"/>
      <c r="BA938" s="689"/>
      <c r="BB938" s="689"/>
      <c r="BC938" s="689"/>
      <c r="BD938" s="689"/>
      <c r="BE938" s="689"/>
      <c r="BF938" s="689"/>
      <c r="BG938" s="689"/>
      <c r="BH938" s="689"/>
      <c r="BI938" s="689"/>
      <c r="BJ938" s="689"/>
      <c r="BK938" s="689"/>
      <c r="BL938" s="689"/>
      <c r="BM938" s="689"/>
      <c r="BN938" s="689"/>
      <c r="BO938" s="689"/>
      <c r="BP938" s="689"/>
      <c r="BQ938" s="689"/>
      <c r="BR938" s="689"/>
      <c r="BS938" s="689"/>
      <c r="BT938" s="689"/>
      <c r="BU938" s="689"/>
      <c r="BV938" s="689"/>
      <c r="BW938" s="421"/>
    </row>
    <row r="939" ht="15.0" customHeight="1">
      <c r="A939" s="634"/>
      <c r="B939" s="421" t="str">
        <f>IF(ISTEXT(A939),SUMIF('Production Calendar'!$F$3:$F$171,'Garden Layout (to copy)'!$A939,'Production Calendar'!$G$3:$G$171),"")</f>
        <v/>
      </c>
      <c r="C939" s="656" t="str">
        <f t="shared" si="1"/>
        <v/>
      </c>
      <c r="D939" s="657" t="str">
        <f t="array" ref="D939">IF(ISBLANK(A939),"",XLOOKUP($A939,'Codified Game Plan'!$E$3:$E$477,'Codified Game Plan'!$G$3:$G$477,0))</f>
        <v/>
      </c>
      <c r="E939" s="657" t="str">
        <f>IF(ISBLANK(A939),"",MAXIFS('Codified Game Plan'!$I$3:$I$477,'Codified Game Plan'!$E$3:$E$477,A939))</f>
        <v/>
      </c>
      <c r="F939" s="658" t="str">
        <f t="shared" si="2"/>
        <v>      - </v>
      </c>
      <c r="G939" s="421"/>
      <c r="H939" s="421"/>
      <c r="I939" s="421"/>
      <c r="J939" s="421"/>
      <c r="K939" s="421"/>
      <c r="L939" s="421"/>
      <c r="M939" s="421"/>
      <c r="N939" s="421"/>
      <c r="O939" s="421"/>
      <c r="P939" s="421"/>
      <c r="Q939" s="421"/>
      <c r="R939" s="421"/>
      <c r="S939" s="421"/>
      <c r="T939" s="421"/>
      <c r="U939" s="689"/>
      <c r="V939" s="689"/>
      <c r="W939" s="689"/>
      <c r="X939" s="689"/>
      <c r="Y939" s="689"/>
      <c r="Z939" s="689"/>
      <c r="AA939" s="689"/>
      <c r="AB939" s="689"/>
      <c r="AC939" s="689"/>
      <c r="AD939" s="689"/>
      <c r="AE939" s="689"/>
      <c r="AF939" s="689"/>
      <c r="AG939" s="689"/>
      <c r="AH939" s="689"/>
      <c r="AI939" s="689"/>
      <c r="AJ939" s="689"/>
      <c r="AK939" s="689"/>
      <c r="AL939" s="689"/>
      <c r="AM939" s="689"/>
      <c r="AN939" s="689"/>
      <c r="AO939" s="689"/>
      <c r="AP939" s="689"/>
      <c r="AQ939" s="689"/>
      <c r="AR939" s="689"/>
      <c r="AS939" s="689"/>
      <c r="AT939" s="689"/>
      <c r="AU939" s="689"/>
      <c r="AV939" s="689"/>
      <c r="AW939" s="689"/>
      <c r="AX939" s="689"/>
      <c r="AY939" s="689"/>
      <c r="AZ939" s="689"/>
      <c r="BA939" s="689"/>
      <c r="BB939" s="689"/>
      <c r="BC939" s="689"/>
      <c r="BD939" s="689"/>
      <c r="BE939" s="689"/>
      <c r="BF939" s="689"/>
      <c r="BG939" s="689"/>
      <c r="BH939" s="689"/>
      <c r="BI939" s="689"/>
      <c r="BJ939" s="689"/>
      <c r="BK939" s="689"/>
      <c r="BL939" s="689"/>
      <c r="BM939" s="689"/>
      <c r="BN939" s="689"/>
      <c r="BO939" s="689"/>
      <c r="BP939" s="689"/>
      <c r="BQ939" s="689"/>
      <c r="BR939" s="689"/>
      <c r="BS939" s="689"/>
      <c r="BT939" s="689"/>
      <c r="BU939" s="689"/>
      <c r="BV939" s="689"/>
      <c r="BW939" s="421"/>
    </row>
    <row r="940" ht="15.0" customHeight="1">
      <c r="A940" s="634"/>
      <c r="B940" s="421" t="str">
        <f>IF(ISTEXT(A940),SUMIF('Production Calendar'!$F$3:$F$171,'Garden Layout (to copy)'!$A940,'Production Calendar'!$G$3:$G$171),"")</f>
        <v/>
      </c>
      <c r="C940" s="656" t="str">
        <f t="shared" si="1"/>
        <v/>
      </c>
      <c r="D940" s="657" t="str">
        <f t="array" ref="D940">IF(ISBLANK(A940),"",XLOOKUP($A940,'Codified Game Plan'!$E$3:$E$477,'Codified Game Plan'!$G$3:$G$477,0))</f>
        <v/>
      </c>
      <c r="E940" s="657" t="str">
        <f>IF(ISBLANK(A940),"",MAXIFS('Codified Game Plan'!$I$3:$I$477,'Codified Game Plan'!$E$3:$E$477,A940))</f>
        <v/>
      </c>
      <c r="F940" s="658" t="str">
        <f t="shared" si="2"/>
        <v>      - </v>
      </c>
      <c r="G940" s="421"/>
      <c r="H940" s="421"/>
      <c r="I940" s="421"/>
      <c r="J940" s="421"/>
      <c r="K940" s="421"/>
      <c r="L940" s="421"/>
      <c r="M940" s="421"/>
      <c r="N940" s="421"/>
      <c r="O940" s="421"/>
      <c r="P940" s="421"/>
      <c r="Q940" s="421"/>
      <c r="R940" s="421"/>
      <c r="S940" s="421"/>
      <c r="T940" s="421"/>
      <c r="U940" s="689"/>
      <c r="V940" s="689"/>
      <c r="W940" s="689"/>
      <c r="X940" s="689"/>
      <c r="Y940" s="689"/>
      <c r="Z940" s="689"/>
      <c r="AA940" s="689"/>
      <c r="AB940" s="689"/>
      <c r="AC940" s="689"/>
      <c r="AD940" s="689"/>
      <c r="AE940" s="689"/>
      <c r="AF940" s="689"/>
      <c r="AG940" s="689"/>
      <c r="AH940" s="689"/>
      <c r="AI940" s="689"/>
      <c r="AJ940" s="689"/>
      <c r="AK940" s="689"/>
      <c r="AL940" s="689"/>
      <c r="AM940" s="689"/>
      <c r="AN940" s="689"/>
      <c r="AO940" s="689"/>
      <c r="AP940" s="689"/>
      <c r="AQ940" s="689"/>
      <c r="AR940" s="689"/>
      <c r="AS940" s="689"/>
      <c r="AT940" s="689"/>
      <c r="AU940" s="689"/>
      <c r="AV940" s="689"/>
      <c r="AW940" s="689"/>
      <c r="AX940" s="689"/>
      <c r="AY940" s="689"/>
      <c r="AZ940" s="689"/>
      <c r="BA940" s="689"/>
      <c r="BB940" s="689"/>
      <c r="BC940" s="689"/>
      <c r="BD940" s="689"/>
      <c r="BE940" s="689"/>
      <c r="BF940" s="689"/>
      <c r="BG940" s="689"/>
      <c r="BH940" s="689"/>
      <c r="BI940" s="689"/>
      <c r="BJ940" s="689"/>
      <c r="BK940" s="689"/>
      <c r="BL940" s="689"/>
      <c r="BM940" s="689"/>
      <c r="BN940" s="689"/>
      <c r="BO940" s="689"/>
      <c r="BP940" s="689"/>
      <c r="BQ940" s="689"/>
      <c r="BR940" s="689"/>
      <c r="BS940" s="689"/>
      <c r="BT940" s="689"/>
      <c r="BU940" s="689"/>
      <c r="BV940" s="689"/>
      <c r="BW940" s="421"/>
    </row>
    <row r="941" ht="15.0" customHeight="1">
      <c r="A941" s="634"/>
      <c r="B941" s="421" t="str">
        <f>IF(ISTEXT(A941),SUMIF('Production Calendar'!$F$3:$F$171,'Garden Layout (to copy)'!$A941,'Production Calendar'!$G$3:$G$171),"")</f>
        <v/>
      </c>
      <c r="C941" s="656" t="str">
        <f t="shared" si="1"/>
        <v/>
      </c>
      <c r="D941" s="657" t="str">
        <f t="array" ref="D941">IF(ISBLANK(A941),"",XLOOKUP($A941,'Codified Game Plan'!$E$3:$E$477,'Codified Game Plan'!$G$3:$G$477,0))</f>
        <v/>
      </c>
      <c r="E941" s="657" t="str">
        <f>IF(ISBLANK(A941),"",MAXIFS('Codified Game Plan'!$I$3:$I$477,'Codified Game Plan'!$E$3:$E$477,A941))</f>
        <v/>
      </c>
      <c r="F941" s="658" t="str">
        <f t="shared" si="2"/>
        <v>      - </v>
      </c>
      <c r="G941" s="421"/>
      <c r="H941" s="421"/>
      <c r="I941" s="421"/>
      <c r="J941" s="421"/>
      <c r="K941" s="421"/>
      <c r="L941" s="421"/>
      <c r="M941" s="421"/>
      <c r="N941" s="421"/>
      <c r="O941" s="421"/>
      <c r="P941" s="421"/>
      <c r="Q941" s="421"/>
      <c r="R941" s="421"/>
      <c r="S941" s="421"/>
      <c r="T941" s="421"/>
      <c r="U941" s="689"/>
      <c r="V941" s="689"/>
      <c r="W941" s="689"/>
      <c r="X941" s="689"/>
      <c r="Y941" s="689"/>
      <c r="Z941" s="689"/>
      <c r="AA941" s="689"/>
      <c r="AB941" s="689"/>
      <c r="AC941" s="689"/>
      <c r="AD941" s="689"/>
      <c r="AE941" s="689"/>
      <c r="AF941" s="689"/>
      <c r="AG941" s="689"/>
      <c r="AH941" s="689"/>
      <c r="AI941" s="689"/>
      <c r="AJ941" s="689"/>
      <c r="AK941" s="689"/>
      <c r="AL941" s="689"/>
      <c r="AM941" s="689"/>
      <c r="AN941" s="689"/>
      <c r="AO941" s="689"/>
      <c r="AP941" s="689"/>
      <c r="AQ941" s="689"/>
      <c r="AR941" s="689"/>
      <c r="AS941" s="689"/>
      <c r="AT941" s="689"/>
      <c r="AU941" s="689"/>
      <c r="AV941" s="689"/>
      <c r="AW941" s="689"/>
      <c r="AX941" s="689"/>
      <c r="AY941" s="689"/>
      <c r="AZ941" s="689"/>
      <c r="BA941" s="689"/>
      <c r="BB941" s="689"/>
      <c r="BC941" s="689"/>
      <c r="BD941" s="689"/>
      <c r="BE941" s="689"/>
      <c r="BF941" s="689"/>
      <c r="BG941" s="689"/>
      <c r="BH941" s="689"/>
      <c r="BI941" s="689"/>
      <c r="BJ941" s="689"/>
      <c r="BK941" s="689"/>
      <c r="BL941" s="689"/>
      <c r="BM941" s="689"/>
      <c r="BN941" s="689"/>
      <c r="BO941" s="689"/>
      <c r="BP941" s="689"/>
      <c r="BQ941" s="689"/>
      <c r="BR941" s="689"/>
      <c r="BS941" s="689"/>
      <c r="BT941" s="689"/>
      <c r="BU941" s="689"/>
      <c r="BV941" s="689"/>
      <c r="BW941" s="421"/>
    </row>
    <row r="942" ht="15.0" customHeight="1">
      <c r="A942" s="634"/>
      <c r="B942" s="421" t="str">
        <f>IF(ISTEXT(A942),SUMIF('Production Calendar'!$F$3:$F$171,'Garden Layout (to copy)'!$A942,'Production Calendar'!$G$3:$G$171),"")</f>
        <v/>
      </c>
      <c r="C942" s="656" t="str">
        <f t="shared" si="1"/>
        <v/>
      </c>
      <c r="D942" s="657" t="str">
        <f t="array" ref="D942">IF(ISBLANK(A942),"",XLOOKUP($A942,'Codified Game Plan'!$E$3:$E$477,'Codified Game Plan'!$G$3:$G$477,0))</f>
        <v/>
      </c>
      <c r="E942" s="657" t="str">
        <f>IF(ISBLANK(A942),"",MAXIFS('Codified Game Plan'!$I$3:$I$477,'Codified Game Plan'!$E$3:$E$477,A942))</f>
        <v/>
      </c>
      <c r="F942" s="658" t="str">
        <f t="shared" si="2"/>
        <v>      - </v>
      </c>
      <c r="G942" s="421"/>
      <c r="H942" s="421"/>
      <c r="I942" s="421"/>
      <c r="J942" s="421"/>
      <c r="K942" s="421"/>
      <c r="L942" s="421"/>
      <c r="M942" s="421"/>
      <c r="N942" s="421"/>
      <c r="O942" s="421"/>
      <c r="P942" s="421"/>
      <c r="Q942" s="421"/>
      <c r="R942" s="421"/>
      <c r="S942" s="421"/>
      <c r="T942" s="421"/>
      <c r="U942" s="689"/>
      <c r="V942" s="689"/>
      <c r="W942" s="689"/>
      <c r="X942" s="689"/>
      <c r="Y942" s="689"/>
      <c r="Z942" s="689"/>
      <c r="AA942" s="689"/>
      <c r="AB942" s="689"/>
      <c r="AC942" s="689"/>
      <c r="AD942" s="689"/>
      <c r="AE942" s="689"/>
      <c r="AF942" s="689"/>
      <c r="AG942" s="689"/>
      <c r="AH942" s="689"/>
      <c r="AI942" s="689"/>
      <c r="AJ942" s="689"/>
      <c r="AK942" s="689"/>
      <c r="AL942" s="689"/>
      <c r="AM942" s="689"/>
      <c r="AN942" s="689"/>
      <c r="AO942" s="689"/>
      <c r="AP942" s="689"/>
      <c r="AQ942" s="689"/>
      <c r="AR942" s="689"/>
      <c r="AS942" s="689"/>
      <c r="AT942" s="689"/>
      <c r="AU942" s="689"/>
      <c r="AV942" s="689"/>
      <c r="AW942" s="689"/>
      <c r="AX942" s="689"/>
      <c r="AY942" s="689"/>
      <c r="AZ942" s="689"/>
      <c r="BA942" s="689"/>
      <c r="BB942" s="689"/>
      <c r="BC942" s="689"/>
      <c r="BD942" s="689"/>
      <c r="BE942" s="689"/>
      <c r="BF942" s="689"/>
      <c r="BG942" s="689"/>
      <c r="BH942" s="689"/>
      <c r="BI942" s="689"/>
      <c r="BJ942" s="689"/>
      <c r="BK942" s="689"/>
      <c r="BL942" s="689"/>
      <c r="BM942" s="689"/>
      <c r="BN942" s="689"/>
      <c r="BO942" s="689"/>
      <c r="BP942" s="689"/>
      <c r="BQ942" s="689"/>
      <c r="BR942" s="689"/>
      <c r="BS942" s="689"/>
      <c r="BT942" s="689"/>
      <c r="BU942" s="689"/>
      <c r="BV942" s="689"/>
      <c r="BW942" s="421"/>
    </row>
    <row r="943" ht="15.0" customHeight="1">
      <c r="A943" s="634"/>
      <c r="B943" s="421" t="str">
        <f>IF(ISTEXT(A943),SUMIF('Production Calendar'!$F$3:$F$171,'Garden Layout (to copy)'!$A943,'Production Calendar'!$G$3:$G$171),"")</f>
        <v/>
      </c>
      <c r="C943" s="656" t="str">
        <f t="shared" si="1"/>
        <v/>
      </c>
      <c r="D943" s="657" t="str">
        <f t="array" ref="D943">IF(ISBLANK(A943),"",XLOOKUP($A943,'Codified Game Plan'!$E$3:$E$477,'Codified Game Plan'!$G$3:$G$477,0))</f>
        <v/>
      </c>
      <c r="E943" s="657" t="str">
        <f>IF(ISBLANK(A943),"",MAXIFS('Codified Game Plan'!$I$3:$I$477,'Codified Game Plan'!$E$3:$E$477,A943))</f>
        <v/>
      </c>
      <c r="F943" s="658" t="str">
        <f t="shared" si="2"/>
        <v>      - </v>
      </c>
      <c r="G943" s="421"/>
      <c r="H943" s="421"/>
      <c r="I943" s="421"/>
      <c r="J943" s="421"/>
      <c r="K943" s="421"/>
      <c r="L943" s="421"/>
      <c r="M943" s="421"/>
      <c r="N943" s="421"/>
      <c r="O943" s="421"/>
      <c r="P943" s="421"/>
      <c r="Q943" s="421"/>
      <c r="R943" s="421"/>
      <c r="S943" s="421"/>
      <c r="T943" s="421"/>
      <c r="U943" s="689"/>
      <c r="V943" s="689"/>
      <c r="W943" s="689"/>
      <c r="X943" s="689"/>
      <c r="Y943" s="689"/>
      <c r="Z943" s="689"/>
      <c r="AA943" s="689"/>
      <c r="AB943" s="689"/>
      <c r="AC943" s="689"/>
      <c r="AD943" s="689"/>
      <c r="AE943" s="689"/>
      <c r="AF943" s="689"/>
      <c r="AG943" s="689"/>
      <c r="AH943" s="689"/>
      <c r="AI943" s="689"/>
      <c r="AJ943" s="689"/>
      <c r="AK943" s="689"/>
      <c r="AL943" s="689"/>
      <c r="AM943" s="689"/>
      <c r="AN943" s="689"/>
      <c r="AO943" s="689"/>
      <c r="AP943" s="689"/>
      <c r="AQ943" s="689"/>
      <c r="AR943" s="689"/>
      <c r="AS943" s="689"/>
      <c r="AT943" s="689"/>
      <c r="AU943" s="689"/>
      <c r="AV943" s="689"/>
      <c r="AW943" s="689"/>
      <c r="AX943" s="689"/>
      <c r="AY943" s="689"/>
      <c r="AZ943" s="689"/>
      <c r="BA943" s="689"/>
      <c r="BB943" s="689"/>
      <c r="BC943" s="689"/>
      <c r="BD943" s="689"/>
      <c r="BE943" s="689"/>
      <c r="BF943" s="689"/>
      <c r="BG943" s="689"/>
      <c r="BH943" s="689"/>
      <c r="BI943" s="689"/>
      <c r="BJ943" s="689"/>
      <c r="BK943" s="689"/>
      <c r="BL943" s="689"/>
      <c r="BM943" s="689"/>
      <c r="BN943" s="689"/>
      <c r="BO943" s="689"/>
      <c r="BP943" s="689"/>
      <c r="BQ943" s="689"/>
      <c r="BR943" s="689"/>
      <c r="BS943" s="689"/>
      <c r="BT943" s="689"/>
      <c r="BU943" s="689"/>
      <c r="BV943" s="689"/>
      <c r="BW943" s="421"/>
    </row>
    <row r="944" ht="15.0" customHeight="1">
      <c r="A944" s="634"/>
      <c r="B944" s="421" t="str">
        <f>IF(ISTEXT(A944),SUMIF('Production Calendar'!$F$3:$F$171,'Garden Layout (to copy)'!$A944,'Production Calendar'!$G$3:$G$171),"")</f>
        <v/>
      </c>
      <c r="C944" s="656" t="str">
        <f t="shared" si="1"/>
        <v/>
      </c>
      <c r="D944" s="657" t="str">
        <f t="array" ref="D944">IF(ISBLANK(A944),"",XLOOKUP($A944,'Codified Game Plan'!$E$3:$E$477,'Codified Game Plan'!$G$3:$G$477,0))</f>
        <v/>
      </c>
      <c r="E944" s="657" t="str">
        <f>IF(ISBLANK(A944),"",MAXIFS('Codified Game Plan'!$I$3:$I$477,'Codified Game Plan'!$E$3:$E$477,A944))</f>
        <v/>
      </c>
      <c r="F944" s="658" t="str">
        <f t="shared" si="2"/>
        <v>      - </v>
      </c>
      <c r="G944" s="421"/>
      <c r="H944" s="421"/>
      <c r="I944" s="421"/>
      <c r="J944" s="421"/>
      <c r="K944" s="421"/>
      <c r="L944" s="421"/>
      <c r="M944" s="421"/>
      <c r="N944" s="421"/>
      <c r="O944" s="421"/>
      <c r="P944" s="421"/>
      <c r="Q944" s="421"/>
      <c r="R944" s="421"/>
      <c r="S944" s="421"/>
      <c r="T944" s="421"/>
      <c r="U944" s="689"/>
      <c r="V944" s="689"/>
      <c r="W944" s="689"/>
      <c r="X944" s="689"/>
      <c r="Y944" s="689"/>
      <c r="Z944" s="689"/>
      <c r="AA944" s="689"/>
      <c r="AB944" s="689"/>
      <c r="AC944" s="689"/>
      <c r="AD944" s="689"/>
      <c r="AE944" s="689"/>
      <c r="AF944" s="689"/>
      <c r="AG944" s="689"/>
      <c r="AH944" s="689"/>
      <c r="AI944" s="689"/>
      <c r="AJ944" s="689"/>
      <c r="AK944" s="689"/>
      <c r="AL944" s="689"/>
      <c r="AM944" s="689"/>
      <c r="AN944" s="689"/>
      <c r="AO944" s="689"/>
      <c r="AP944" s="689"/>
      <c r="AQ944" s="689"/>
      <c r="AR944" s="689"/>
      <c r="AS944" s="689"/>
      <c r="AT944" s="689"/>
      <c r="AU944" s="689"/>
      <c r="AV944" s="689"/>
      <c r="AW944" s="689"/>
      <c r="AX944" s="689"/>
      <c r="AY944" s="689"/>
      <c r="AZ944" s="689"/>
      <c r="BA944" s="689"/>
      <c r="BB944" s="689"/>
      <c r="BC944" s="689"/>
      <c r="BD944" s="689"/>
      <c r="BE944" s="689"/>
      <c r="BF944" s="689"/>
      <c r="BG944" s="689"/>
      <c r="BH944" s="689"/>
      <c r="BI944" s="689"/>
      <c r="BJ944" s="689"/>
      <c r="BK944" s="689"/>
      <c r="BL944" s="689"/>
      <c r="BM944" s="689"/>
      <c r="BN944" s="689"/>
      <c r="BO944" s="689"/>
      <c r="BP944" s="689"/>
      <c r="BQ944" s="689"/>
      <c r="BR944" s="689"/>
      <c r="BS944" s="689"/>
      <c r="BT944" s="689"/>
      <c r="BU944" s="689"/>
      <c r="BV944" s="689"/>
      <c r="BW944" s="421"/>
    </row>
    <row r="945" ht="15.0" customHeight="1">
      <c r="A945" s="634"/>
      <c r="B945" s="421" t="str">
        <f>IF(ISTEXT(A945),SUMIF('Production Calendar'!$F$3:$F$171,'Garden Layout (to copy)'!$A945,'Production Calendar'!$G$3:$G$171),"")</f>
        <v/>
      </c>
      <c r="C945" s="656" t="str">
        <f t="shared" si="1"/>
        <v/>
      </c>
      <c r="D945" s="657" t="str">
        <f t="array" ref="D945">IF(ISBLANK(A945),"",XLOOKUP($A945,'Codified Game Plan'!$E$3:$E$477,'Codified Game Plan'!$G$3:$G$477,0))</f>
        <v/>
      </c>
      <c r="E945" s="657" t="str">
        <f>IF(ISBLANK(A945),"",MAXIFS('Codified Game Plan'!$I$3:$I$477,'Codified Game Plan'!$E$3:$E$477,A945))</f>
        <v/>
      </c>
      <c r="F945" s="658" t="str">
        <f t="shared" si="2"/>
        <v>      - </v>
      </c>
      <c r="G945" s="421"/>
      <c r="H945" s="421"/>
      <c r="I945" s="421"/>
      <c r="J945" s="421"/>
      <c r="K945" s="421"/>
      <c r="L945" s="421"/>
      <c r="M945" s="421"/>
      <c r="N945" s="421"/>
      <c r="O945" s="421"/>
      <c r="P945" s="421"/>
      <c r="Q945" s="421"/>
      <c r="R945" s="421"/>
      <c r="S945" s="421"/>
      <c r="T945" s="421"/>
      <c r="U945" s="689"/>
      <c r="V945" s="689"/>
      <c r="W945" s="689"/>
      <c r="X945" s="689"/>
      <c r="Y945" s="689"/>
      <c r="Z945" s="689"/>
      <c r="AA945" s="689"/>
      <c r="AB945" s="689"/>
      <c r="AC945" s="689"/>
      <c r="AD945" s="689"/>
      <c r="AE945" s="689"/>
      <c r="AF945" s="689"/>
      <c r="AG945" s="689"/>
      <c r="AH945" s="689"/>
      <c r="AI945" s="689"/>
      <c r="AJ945" s="689"/>
      <c r="AK945" s="689"/>
      <c r="AL945" s="689"/>
      <c r="AM945" s="689"/>
      <c r="AN945" s="689"/>
      <c r="AO945" s="689"/>
      <c r="AP945" s="689"/>
      <c r="AQ945" s="689"/>
      <c r="AR945" s="689"/>
      <c r="AS945" s="689"/>
      <c r="AT945" s="689"/>
      <c r="AU945" s="689"/>
      <c r="AV945" s="689"/>
      <c r="AW945" s="689"/>
      <c r="AX945" s="689"/>
      <c r="AY945" s="689"/>
      <c r="AZ945" s="689"/>
      <c r="BA945" s="689"/>
      <c r="BB945" s="689"/>
      <c r="BC945" s="689"/>
      <c r="BD945" s="689"/>
      <c r="BE945" s="689"/>
      <c r="BF945" s="689"/>
      <c r="BG945" s="689"/>
      <c r="BH945" s="689"/>
      <c r="BI945" s="689"/>
      <c r="BJ945" s="689"/>
      <c r="BK945" s="689"/>
      <c r="BL945" s="689"/>
      <c r="BM945" s="689"/>
      <c r="BN945" s="689"/>
      <c r="BO945" s="689"/>
      <c r="BP945" s="689"/>
      <c r="BQ945" s="689"/>
      <c r="BR945" s="689"/>
      <c r="BS945" s="689"/>
      <c r="BT945" s="689"/>
      <c r="BU945" s="689"/>
      <c r="BV945" s="689"/>
      <c r="BW945" s="421"/>
    </row>
    <row r="946" ht="15.0" customHeight="1">
      <c r="A946" s="634"/>
      <c r="B946" s="421" t="str">
        <f>IF(ISTEXT(A946),SUMIF('Production Calendar'!$F$3:$F$171,'Garden Layout (to copy)'!$A946,'Production Calendar'!$G$3:$G$171),"")</f>
        <v/>
      </c>
      <c r="C946" s="656" t="str">
        <f t="shared" si="1"/>
        <v/>
      </c>
      <c r="D946" s="657" t="str">
        <f t="array" ref="D946">IF(ISBLANK(A946),"",XLOOKUP($A946,'Codified Game Plan'!$E$3:$E$477,'Codified Game Plan'!$G$3:$G$477,0))</f>
        <v/>
      </c>
      <c r="E946" s="657" t="str">
        <f>IF(ISBLANK(A946),"",MAXIFS('Codified Game Plan'!$I$3:$I$477,'Codified Game Plan'!$E$3:$E$477,A946))</f>
        <v/>
      </c>
      <c r="F946" s="658" t="str">
        <f t="shared" si="2"/>
        <v>      - </v>
      </c>
      <c r="G946" s="421"/>
      <c r="H946" s="421"/>
      <c r="I946" s="421"/>
      <c r="J946" s="421"/>
      <c r="K946" s="421"/>
      <c r="L946" s="421"/>
      <c r="M946" s="421"/>
      <c r="N946" s="421"/>
      <c r="O946" s="421"/>
      <c r="P946" s="421"/>
      <c r="Q946" s="421"/>
      <c r="R946" s="421"/>
      <c r="S946" s="421"/>
      <c r="T946" s="421"/>
      <c r="U946" s="689"/>
      <c r="V946" s="689"/>
      <c r="W946" s="689"/>
      <c r="X946" s="689"/>
      <c r="Y946" s="689"/>
      <c r="Z946" s="689"/>
      <c r="AA946" s="689"/>
      <c r="AB946" s="689"/>
      <c r="AC946" s="689"/>
      <c r="AD946" s="689"/>
      <c r="AE946" s="689"/>
      <c r="AF946" s="689"/>
      <c r="AG946" s="689"/>
      <c r="AH946" s="689"/>
      <c r="AI946" s="689"/>
      <c r="AJ946" s="689"/>
      <c r="AK946" s="689"/>
      <c r="AL946" s="689"/>
      <c r="AM946" s="689"/>
      <c r="AN946" s="689"/>
      <c r="AO946" s="689"/>
      <c r="AP946" s="689"/>
      <c r="AQ946" s="689"/>
      <c r="AR946" s="689"/>
      <c r="AS946" s="689"/>
      <c r="AT946" s="689"/>
      <c r="AU946" s="689"/>
      <c r="AV946" s="689"/>
      <c r="AW946" s="689"/>
      <c r="AX946" s="689"/>
      <c r="AY946" s="689"/>
      <c r="AZ946" s="689"/>
      <c r="BA946" s="689"/>
      <c r="BB946" s="689"/>
      <c r="BC946" s="689"/>
      <c r="BD946" s="689"/>
      <c r="BE946" s="689"/>
      <c r="BF946" s="689"/>
      <c r="BG946" s="689"/>
      <c r="BH946" s="689"/>
      <c r="BI946" s="689"/>
      <c r="BJ946" s="689"/>
      <c r="BK946" s="689"/>
      <c r="BL946" s="689"/>
      <c r="BM946" s="689"/>
      <c r="BN946" s="689"/>
      <c r="BO946" s="689"/>
      <c r="BP946" s="689"/>
      <c r="BQ946" s="689"/>
      <c r="BR946" s="689"/>
      <c r="BS946" s="689"/>
      <c r="BT946" s="689"/>
      <c r="BU946" s="689"/>
      <c r="BV946" s="689"/>
      <c r="BW946" s="421"/>
    </row>
    <row r="947" ht="15.0" customHeight="1">
      <c r="A947" s="634"/>
      <c r="B947" s="421" t="str">
        <f>IF(ISTEXT(A947),SUMIF('Production Calendar'!$F$3:$F$171,'Garden Layout (to copy)'!$A947,'Production Calendar'!$G$3:$G$171),"")</f>
        <v/>
      </c>
      <c r="C947" s="656" t="str">
        <f t="shared" si="1"/>
        <v/>
      </c>
      <c r="D947" s="657" t="str">
        <f t="array" ref="D947">IF(ISBLANK(A947),"",XLOOKUP($A947,'Codified Game Plan'!$E$3:$E$477,'Codified Game Plan'!$G$3:$G$477,0))</f>
        <v/>
      </c>
      <c r="E947" s="657" t="str">
        <f>IF(ISBLANK(A947),"",MAXIFS('Codified Game Plan'!$I$3:$I$477,'Codified Game Plan'!$E$3:$E$477,A947))</f>
        <v/>
      </c>
      <c r="F947" s="658" t="str">
        <f t="shared" si="2"/>
        <v>      - </v>
      </c>
      <c r="G947" s="421"/>
      <c r="H947" s="421"/>
      <c r="I947" s="421"/>
      <c r="J947" s="421"/>
      <c r="K947" s="421"/>
      <c r="L947" s="421"/>
      <c r="M947" s="421"/>
      <c r="N947" s="421"/>
      <c r="O947" s="421"/>
      <c r="P947" s="421"/>
      <c r="Q947" s="421"/>
      <c r="R947" s="421"/>
      <c r="S947" s="421"/>
      <c r="T947" s="421"/>
      <c r="U947" s="689"/>
      <c r="V947" s="689"/>
      <c r="W947" s="689"/>
      <c r="X947" s="689"/>
      <c r="Y947" s="689"/>
      <c r="Z947" s="689"/>
      <c r="AA947" s="689"/>
      <c r="AB947" s="689"/>
      <c r="AC947" s="689"/>
      <c r="AD947" s="689"/>
      <c r="AE947" s="689"/>
      <c r="AF947" s="689"/>
      <c r="AG947" s="689"/>
      <c r="AH947" s="689"/>
      <c r="AI947" s="689"/>
      <c r="AJ947" s="689"/>
      <c r="AK947" s="689"/>
      <c r="AL947" s="689"/>
      <c r="AM947" s="689"/>
      <c r="AN947" s="689"/>
      <c r="AO947" s="689"/>
      <c r="AP947" s="689"/>
      <c r="AQ947" s="689"/>
      <c r="AR947" s="689"/>
      <c r="AS947" s="689"/>
      <c r="AT947" s="689"/>
      <c r="AU947" s="689"/>
      <c r="AV947" s="689"/>
      <c r="AW947" s="689"/>
      <c r="AX947" s="689"/>
      <c r="AY947" s="689"/>
      <c r="AZ947" s="689"/>
      <c r="BA947" s="689"/>
      <c r="BB947" s="689"/>
      <c r="BC947" s="689"/>
      <c r="BD947" s="689"/>
      <c r="BE947" s="689"/>
      <c r="BF947" s="689"/>
      <c r="BG947" s="689"/>
      <c r="BH947" s="689"/>
      <c r="BI947" s="689"/>
      <c r="BJ947" s="689"/>
      <c r="BK947" s="689"/>
      <c r="BL947" s="689"/>
      <c r="BM947" s="689"/>
      <c r="BN947" s="689"/>
      <c r="BO947" s="689"/>
      <c r="BP947" s="689"/>
      <c r="BQ947" s="689"/>
      <c r="BR947" s="689"/>
      <c r="BS947" s="689"/>
      <c r="BT947" s="689"/>
      <c r="BU947" s="689"/>
      <c r="BV947" s="689"/>
      <c r="BW947" s="421"/>
    </row>
    <row r="948" ht="15.0" customHeight="1">
      <c r="A948" s="634"/>
      <c r="B948" s="421" t="str">
        <f>IF(ISTEXT(A948),SUMIF('Production Calendar'!$F$3:$F$171,'Garden Layout (to copy)'!$A948,'Production Calendar'!$G$3:$G$171),"")</f>
        <v/>
      </c>
      <c r="C948" s="656" t="str">
        <f t="shared" si="1"/>
        <v/>
      </c>
      <c r="D948" s="657" t="str">
        <f t="array" ref="D948">IF(ISBLANK(A948),"",XLOOKUP($A948,'Codified Game Plan'!$E$3:$E$477,'Codified Game Plan'!$G$3:$G$477,0))</f>
        <v/>
      </c>
      <c r="E948" s="657" t="str">
        <f>IF(ISBLANK(A948),"",MAXIFS('Codified Game Plan'!$I$3:$I$477,'Codified Game Plan'!$E$3:$E$477,A948))</f>
        <v/>
      </c>
      <c r="F948" s="658" t="str">
        <f t="shared" si="2"/>
        <v>      - </v>
      </c>
      <c r="G948" s="421"/>
      <c r="H948" s="421"/>
      <c r="I948" s="421"/>
      <c r="J948" s="421"/>
      <c r="K948" s="421"/>
      <c r="L948" s="421"/>
      <c r="M948" s="421"/>
      <c r="N948" s="421"/>
      <c r="O948" s="421"/>
      <c r="P948" s="421"/>
      <c r="Q948" s="421"/>
      <c r="R948" s="421"/>
      <c r="S948" s="421"/>
      <c r="T948" s="421"/>
      <c r="U948" s="689"/>
      <c r="V948" s="689"/>
      <c r="W948" s="689"/>
      <c r="X948" s="689"/>
      <c r="Y948" s="689"/>
      <c r="Z948" s="689"/>
      <c r="AA948" s="689"/>
      <c r="AB948" s="689"/>
      <c r="AC948" s="689"/>
      <c r="AD948" s="689"/>
      <c r="AE948" s="689"/>
      <c r="AF948" s="689"/>
      <c r="AG948" s="689"/>
      <c r="AH948" s="689"/>
      <c r="AI948" s="689"/>
      <c r="AJ948" s="689"/>
      <c r="AK948" s="689"/>
      <c r="AL948" s="689"/>
      <c r="AM948" s="689"/>
      <c r="AN948" s="689"/>
      <c r="AO948" s="689"/>
      <c r="AP948" s="689"/>
      <c r="AQ948" s="689"/>
      <c r="AR948" s="689"/>
      <c r="AS948" s="689"/>
      <c r="AT948" s="689"/>
      <c r="AU948" s="689"/>
      <c r="AV948" s="689"/>
      <c r="AW948" s="689"/>
      <c r="AX948" s="689"/>
      <c r="AY948" s="689"/>
      <c r="AZ948" s="689"/>
      <c r="BA948" s="689"/>
      <c r="BB948" s="689"/>
      <c r="BC948" s="689"/>
      <c r="BD948" s="689"/>
      <c r="BE948" s="689"/>
      <c r="BF948" s="689"/>
      <c r="BG948" s="689"/>
      <c r="BH948" s="689"/>
      <c r="BI948" s="689"/>
      <c r="BJ948" s="689"/>
      <c r="BK948" s="689"/>
      <c r="BL948" s="689"/>
      <c r="BM948" s="689"/>
      <c r="BN948" s="689"/>
      <c r="BO948" s="689"/>
      <c r="BP948" s="689"/>
      <c r="BQ948" s="689"/>
      <c r="BR948" s="689"/>
      <c r="BS948" s="689"/>
      <c r="BT948" s="689"/>
      <c r="BU948" s="689"/>
      <c r="BV948" s="689"/>
      <c r="BW948" s="421"/>
    </row>
    <row r="949" ht="15.0" customHeight="1">
      <c r="A949" s="634"/>
      <c r="B949" s="421" t="str">
        <f>IF(ISTEXT(A949),SUMIF('Production Calendar'!$F$3:$F$171,'Garden Layout (to copy)'!$A949,'Production Calendar'!$G$3:$G$171),"")</f>
        <v/>
      </c>
      <c r="C949" s="656" t="str">
        <f t="shared" si="1"/>
        <v/>
      </c>
      <c r="D949" s="657" t="str">
        <f t="array" ref="D949">IF(ISBLANK(A949),"",XLOOKUP($A949,'Codified Game Plan'!$E$3:$E$477,'Codified Game Plan'!$G$3:$G$477,0))</f>
        <v/>
      </c>
      <c r="E949" s="657" t="str">
        <f>IF(ISBLANK(A949),"",MAXIFS('Codified Game Plan'!$I$3:$I$477,'Codified Game Plan'!$E$3:$E$477,A949))</f>
        <v/>
      </c>
      <c r="F949" s="658" t="str">
        <f t="shared" si="2"/>
        <v>      - </v>
      </c>
      <c r="G949" s="421"/>
      <c r="H949" s="421"/>
      <c r="I949" s="421"/>
      <c r="J949" s="421"/>
      <c r="K949" s="421"/>
      <c r="L949" s="421"/>
      <c r="M949" s="421"/>
      <c r="N949" s="421"/>
      <c r="O949" s="421"/>
      <c r="P949" s="421"/>
      <c r="Q949" s="421"/>
      <c r="R949" s="421"/>
      <c r="S949" s="421"/>
      <c r="T949" s="421"/>
      <c r="U949" s="689"/>
      <c r="V949" s="689"/>
      <c r="W949" s="689"/>
      <c r="X949" s="689"/>
      <c r="Y949" s="689"/>
      <c r="Z949" s="689"/>
      <c r="AA949" s="689"/>
      <c r="AB949" s="689"/>
      <c r="AC949" s="689"/>
      <c r="AD949" s="689"/>
      <c r="AE949" s="689"/>
      <c r="AF949" s="689"/>
      <c r="AG949" s="689"/>
      <c r="AH949" s="689"/>
      <c r="AI949" s="689"/>
      <c r="AJ949" s="689"/>
      <c r="AK949" s="689"/>
      <c r="AL949" s="689"/>
      <c r="AM949" s="689"/>
      <c r="AN949" s="689"/>
      <c r="AO949" s="689"/>
      <c r="AP949" s="689"/>
      <c r="AQ949" s="689"/>
      <c r="AR949" s="689"/>
      <c r="AS949" s="689"/>
      <c r="AT949" s="689"/>
      <c r="AU949" s="689"/>
      <c r="AV949" s="689"/>
      <c r="AW949" s="689"/>
      <c r="AX949" s="689"/>
      <c r="AY949" s="689"/>
      <c r="AZ949" s="689"/>
      <c r="BA949" s="689"/>
      <c r="BB949" s="689"/>
      <c r="BC949" s="689"/>
      <c r="BD949" s="689"/>
      <c r="BE949" s="689"/>
      <c r="BF949" s="689"/>
      <c r="BG949" s="689"/>
      <c r="BH949" s="689"/>
      <c r="BI949" s="689"/>
      <c r="BJ949" s="689"/>
      <c r="BK949" s="689"/>
      <c r="BL949" s="689"/>
      <c r="BM949" s="689"/>
      <c r="BN949" s="689"/>
      <c r="BO949" s="689"/>
      <c r="BP949" s="689"/>
      <c r="BQ949" s="689"/>
      <c r="BR949" s="689"/>
      <c r="BS949" s="689"/>
      <c r="BT949" s="689"/>
      <c r="BU949" s="689"/>
      <c r="BV949" s="689"/>
      <c r="BW949" s="421"/>
    </row>
    <row r="950" ht="15.0" customHeight="1">
      <c r="A950" s="634"/>
      <c r="B950" s="421" t="str">
        <f>IF(ISTEXT(A950),SUMIF('Production Calendar'!$F$3:$F$171,'Garden Layout (to copy)'!$A950,'Production Calendar'!$G$3:$G$171),"")</f>
        <v/>
      </c>
      <c r="C950" s="656" t="str">
        <f t="shared" si="1"/>
        <v/>
      </c>
      <c r="D950" s="657" t="str">
        <f t="array" ref="D950">IF(ISBLANK(A950),"",XLOOKUP($A950,'Codified Game Plan'!$E$3:$E$477,'Codified Game Plan'!$G$3:$G$477,0))</f>
        <v/>
      </c>
      <c r="E950" s="657" t="str">
        <f>IF(ISBLANK(A950),"",MAXIFS('Codified Game Plan'!$I$3:$I$477,'Codified Game Plan'!$E$3:$E$477,A950))</f>
        <v/>
      </c>
      <c r="F950" s="658" t="str">
        <f t="shared" si="2"/>
        <v>      - </v>
      </c>
      <c r="G950" s="421"/>
      <c r="H950" s="421"/>
      <c r="I950" s="421"/>
      <c r="J950" s="421"/>
      <c r="K950" s="421"/>
      <c r="L950" s="421"/>
      <c r="M950" s="421"/>
      <c r="N950" s="421"/>
      <c r="O950" s="421"/>
      <c r="P950" s="421"/>
      <c r="Q950" s="421"/>
      <c r="R950" s="421"/>
      <c r="S950" s="421"/>
      <c r="T950" s="421"/>
      <c r="U950" s="689"/>
      <c r="V950" s="689"/>
      <c r="W950" s="689"/>
      <c r="X950" s="689"/>
      <c r="Y950" s="689"/>
      <c r="Z950" s="689"/>
      <c r="AA950" s="689"/>
      <c r="AB950" s="689"/>
      <c r="AC950" s="689"/>
      <c r="AD950" s="689"/>
      <c r="AE950" s="689"/>
      <c r="AF950" s="689"/>
      <c r="AG950" s="689"/>
      <c r="AH950" s="689"/>
      <c r="AI950" s="689"/>
      <c r="AJ950" s="689"/>
      <c r="AK950" s="689"/>
      <c r="AL950" s="689"/>
      <c r="AM950" s="689"/>
      <c r="AN950" s="689"/>
      <c r="AO950" s="689"/>
      <c r="AP950" s="689"/>
      <c r="AQ950" s="689"/>
      <c r="AR950" s="689"/>
      <c r="AS950" s="689"/>
      <c r="AT950" s="689"/>
      <c r="AU950" s="689"/>
      <c r="AV950" s="689"/>
      <c r="AW950" s="689"/>
      <c r="AX950" s="689"/>
      <c r="AY950" s="689"/>
      <c r="AZ950" s="689"/>
      <c r="BA950" s="689"/>
      <c r="BB950" s="689"/>
      <c r="BC950" s="689"/>
      <c r="BD950" s="689"/>
      <c r="BE950" s="689"/>
      <c r="BF950" s="689"/>
      <c r="BG950" s="689"/>
      <c r="BH950" s="689"/>
      <c r="BI950" s="689"/>
      <c r="BJ950" s="689"/>
      <c r="BK950" s="689"/>
      <c r="BL950" s="689"/>
      <c r="BM950" s="689"/>
      <c r="BN950" s="689"/>
      <c r="BO950" s="689"/>
      <c r="BP950" s="689"/>
      <c r="BQ950" s="689"/>
      <c r="BR950" s="689"/>
      <c r="BS950" s="689"/>
      <c r="BT950" s="689"/>
      <c r="BU950" s="689"/>
      <c r="BV950" s="689"/>
      <c r="BW950" s="421"/>
    </row>
    <row r="951" ht="15.0" customHeight="1">
      <c r="A951" s="634"/>
      <c r="B951" s="421" t="str">
        <f>IF(ISTEXT(A951),SUMIF('Production Calendar'!$F$3:$F$171,'Garden Layout (to copy)'!$A951,'Production Calendar'!$G$3:$G$171),"")</f>
        <v/>
      </c>
      <c r="C951" s="656" t="str">
        <f t="shared" si="1"/>
        <v/>
      </c>
      <c r="D951" s="657" t="str">
        <f t="array" ref="D951">IF(ISBLANK(A951),"",XLOOKUP($A951,'Codified Game Plan'!$E$3:$E$477,'Codified Game Plan'!$G$3:$G$477,0))</f>
        <v/>
      </c>
      <c r="E951" s="657" t="str">
        <f>IF(ISBLANK(A951),"",MAXIFS('Codified Game Plan'!$I$3:$I$477,'Codified Game Plan'!$E$3:$E$477,A951))</f>
        <v/>
      </c>
      <c r="F951" s="658" t="str">
        <f t="shared" si="2"/>
        <v>      - </v>
      </c>
      <c r="G951" s="421"/>
      <c r="H951" s="421"/>
      <c r="I951" s="421"/>
      <c r="J951" s="421"/>
      <c r="K951" s="421"/>
      <c r="L951" s="421"/>
      <c r="M951" s="421"/>
      <c r="N951" s="421"/>
      <c r="O951" s="421"/>
      <c r="P951" s="421"/>
      <c r="Q951" s="421"/>
      <c r="R951" s="421"/>
      <c r="S951" s="421"/>
      <c r="T951" s="421"/>
      <c r="U951" s="689"/>
      <c r="V951" s="689"/>
      <c r="W951" s="689"/>
      <c r="X951" s="689"/>
      <c r="Y951" s="689"/>
      <c r="Z951" s="689"/>
      <c r="AA951" s="689"/>
      <c r="AB951" s="689"/>
      <c r="AC951" s="689"/>
      <c r="AD951" s="689"/>
      <c r="AE951" s="689"/>
      <c r="AF951" s="689"/>
      <c r="AG951" s="689"/>
      <c r="AH951" s="689"/>
      <c r="AI951" s="689"/>
      <c r="AJ951" s="689"/>
      <c r="AK951" s="689"/>
      <c r="AL951" s="689"/>
      <c r="AM951" s="689"/>
      <c r="AN951" s="689"/>
      <c r="AO951" s="689"/>
      <c r="AP951" s="689"/>
      <c r="AQ951" s="689"/>
      <c r="AR951" s="689"/>
      <c r="AS951" s="689"/>
      <c r="AT951" s="689"/>
      <c r="AU951" s="689"/>
      <c r="AV951" s="689"/>
      <c r="AW951" s="689"/>
      <c r="AX951" s="689"/>
      <c r="AY951" s="689"/>
      <c r="AZ951" s="689"/>
      <c r="BA951" s="689"/>
      <c r="BB951" s="689"/>
      <c r="BC951" s="689"/>
      <c r="BD951" s="689"/>
      <c r="BE951" s="689"/>
      <c r="BF951" s="689"/>
      <c r="BG951" s="689"/>
      <c r="BH951" s="689"/>
      <c r="BI951" s="689"/>
      <c r="BJ951" s="689"/>
      <c r="BK951" s="689"/>
      <c r="BL951" s="689"/>
      <c r="BM951" s="689"/>
      <c r="BN951" s="689"/>
      <c r="BO951" s="689"/>
      <c r="BP951" s="689"/>
      <c r="BQ951" s="689"/>
      <c r="BR951" s="689"/>
      <c r="BS951" s="689"/>
      <c r="BT951" s="689"/>
      <c r="BU951" s="689"/>
      <c r="BV951" s="689"/>
      <c r="BW951" s="421"/>
    </row>
    <row r="952" ht="15.0" customHeight="1">
      <c r="A952" s="634"/>
      <c r="B952" s="421" t="str">
        <f>IF(ISTEXT(A952),SUMIF('Production Calendar'!$F$3:$F$171,'Garden Layout (to copy)'!$A952,'Production Calendar'!$G$3:$G$171),"")</f>
        <v/>
      </c>
      <c r="C952" s="656" t="str">
        <f t="shared" si="1"/>
        <v/>
      </c>
      <c r="D952" s="657" t="str">
        <f t="array" ref="D952">IF(ISBLANK(A952),"",XLOOKUP($A952,'Codified Game Plan'!$E$3:$E$477,'Codified Game Plan'!$G$3:$G$477,0))</f>
        <v/>
      </c>
      <c r="E952" s="657" t="str">
        <f>IF(ISBLANK(A952),"",MAXIFS('Codified Game Plan'!$I$3:$I$477,'Codified Game Plan'!$E$3:$E$477,A952))</f>
        <v/>
      </c>
      <c r="F952" s="658" t="str">
        <f t="shared" si="2"/>
        <v>      - </v>
      </c>
      <c r="G952" s="421"/>
      <c r="H952" s="421"/>
      <c r="I952" s="421"/>
      <c r="J952" s="421"/>
      <c r="K952" s="421"/>
      <c r="L952" s="421"/>
      <c r="M952" s="421"/>
      <c r="N952" s="421"/>
      <c r="O952" s="421"/>
      <c r="P952" s="421"/>
      <c r="Q952" s="421"/>
      <c r="R952" s="421"/>
      <c r="S952" s="421"/>
      <c r="T952" s="421"/>
      <c r="U952" s="689"/>
      <c r="V952" s="689"/>
      <c r="W952" s="689"/>
      <c r="X952" s="689"/>
      <c r="Y952" s="689"/>
      <c r="Z952" s="689"/>
      <c r="AA952" s="689"/>
      <c r="AB952" s="689"/>
      <c r="AC952" s="689"/>
      <c r="AD952" s="689"/>
      <c r="AE952" s="689"/>
      <c r="AF952" s="689"/>
      <c r="AG952" s="689"/>
      <c r="AH952" s="689"/>
      <c r="AI952" s="689"/>
      <c r="AJ952" s="689"/>
      <c r="AK952" s="689"/>
      <c r="AL952" s="689"/>
      <c r="AM952" s="689"/>
      <c r="AN952" s="689"/>
      <c r="AO952" s="689"/>
      <c r="AP952" s="689"/>
      <c r="AQ952" s="689"/>
      <c r="AR952" s="689"/>
      <c r="AS952" s="689"/>
      <c r="AT952" s="689"/>
      <c r="AU952" s="689"/>
      <c r="AV952" s="689"/>
      <c r="AW952" s="689"/>
      <c r="AX952" s="689"/>
      <c r="AY952" s="689"/>
      <c r="AZ952" s="689"/>
      <c r="BA952" s="689"/>
      <c r="BB952" s="689"/>
      <c r="BC952" s="689"/>
      <c r="BD952" s="689"/>
      <c r="BE952" s="689"/>
      <c r="BF952" s="689"/>
      <c r="BG952" s="689"/>
      <c r="BH952" s="689"/>
      <c r="BI952" s="689"/>
      <c r="BJ952" s="689"/>
      <c r="BK952" s="689"/>
      <c r="BL952" s="689"/>
      <c r="BM952" s="689"/>
      <c r="BN952" s="689"/>
      <c r="BO952" s="689"/>
      <c r="BP952" s="689"/>
      <c r="BQ952" s="689"/>
      <c r="BR952" s="689"/>
      <c r="BS952" s="689"/>
      <c r="BT952" s="689"/>
      <c r="BU952" s="689"/>
      <c r="BV952" s="689"/>
      <c r="BW952" s="421"/>
    </row>
    <row r="953" ht="15.0" customHeight="1">
      <c r="A953" s="634"/>
      <c r="B953" s="421" t="str">
        <f>IF(ISTEXT(A953),SUMIF('Production Calendar'!$F$3:$F$171,'Garden Layout (to copy)'!$A953,'Production Calendar'!$G$3:$G$171),"")</f>
        <v/>
      </c>
      <c r="C953" s="656" t="str">
        <f t="shared" si="1"/>
        <v/>
      </c>
      <c r="D953" s="657" t="str">
        <f t="array" ref="D953">IF(ISBLANK(A953),"",XLOOKUP($A953,'Codified Game Plan'!$E$3:$E$477,'Codified Game Plan'!$G$3:$G$477,0))</f>
        <v/>
      </c>
      <c r="E953" s="657" t="str">
        <f>IF(ISBLANK(A953),"",MAXIFS('Codified Game Plan'!$I$3:$I$477,'Codified Game Plan'!$E$3:$E$477,A953))</f>
        <v/>
      </c>
      <c r="F953" s="658" t="str">
        <f t="shared" si="2"/>
        <v>      - </v>
      </c>
      <c r="G953" s="421"/>
      <c r="H953" s="421"/>
      <c r="I953" s="421"/>
      <c r="J953" s="421"/>
      <c r="K953" s="421"/>
      <c r="L953" s="421"/>
      <c r="M953" s="421"/>
      <c r="N953" s="421"/>
      <c r="O953" s="421"/>
      <c r="P953" s="421"/>
      <c r="Q953" s="421"/>
      <c r="R953" s="421"/>
      <c r="S953" s="421"/>
      <c r="T953" s="421"/>
      <c r="U953" s="689"/>
      <c r="V953" s="689"/>
      <c r="W953" s="689"/>
      <c r="X953" s="689"/>
      <c r="Y953" s="689"/>
      <c r="Z953" s="689"/>
      <c r="AA953" s="689"/>
      <c r="AB953" s="689"/>
      <c r="AC953" s="689"/>
      <c r="AD953" s="689"/>
      <c r="AE953" s="689"/>
      <c r="AF953" s="689"/>
      <c r="AG953" s="689"/>
      <c r="AH953" s="689"/>
      <c r="AI953" s="689"/>
      <c r="AJ953" s="689"/>
      <c r="AK953" s="689"/>
      <c r="AL953" s="689"/>
      <c r="AM953" s="689"/>
      <c r="AN953" s="689"/>
      <c r="AO953" s="689"/>
      <c r="AP953" s="689"/>
      <c r="AQ953" s="689"/>
      <c r="AR953" s="689"/>
      <c r="AS953" s="689"/>
      <c r="AT953" s="689"/>
      <c r="AU953" s="689"/>
      <c r="AV953" s="689"/>
      <c r="AW953" s="689"/>
      <c r="AX953" s="689"/>
      <c r="AY953" s="689"/>
      <c r="AZ953" s="689"/>
      <c r="BA953" s="689"/>
      <c r="BB953" s="689"/>
      <c r="BC953" s="689"/>
      <c r="BD953" s="689"/>
      <c r="BE953" s="689"/>
      <c r="BF953" s="689"/>
      <c r="BG953" s="689"/>
      <c r="BH953" s="689"/>
      <c r="BI953" s="689"/>
      <c r="BJ953" s="689"/>
      <c r="BK953" s="689"/>
      <c r="BL953" s="689"/>
      <c r="BM953" s="689"/>
      <c r="BN953" s="689"/>
      <c r="BO953" s="689"/>
      <c r="BP953" s="689"/>
      <c r="BQ953" s="689"/>
      <c r="BR953" s="689"/>
      <c r="BS953" s="689"/>
      <c r="BT953" s="689"/>
      <c r="BU953" s="689"/>
      <c r="BV953" s="689"/>
      <c r="BW953" s="421"/>
    </row>
    <row r="954" ht="15.0" customHeight="1">
      <c r="A954" s="634"/>
      <c r="B954" s="421" t="str">
        <f>IF(ISTEXT(A954),SUMIF('Production Calendar'!$F$3:$F$171,'Garden Layout (to copy)'!$A954,'Production Calendar'!$G$3:$G$171),"")</f>
        <v/>
      </c>
      <c r="C954" s="656" t="str">
        <f t="shared" si="1"/>
        <v/>
      </c>
      <c r="D954" s="657" t="str">
        <f t="array" ref="D954">IF(ISBLANK(A954),"",XLOOKUP($A954,'Codified Game Plan'!$E$3:$E$477,'Codified Game Plan'!$G$3:$G$477,0))</f>
        <v/>
      </c>
      <c r="E954" s="657" t="str">
        <f>IF(ISBLANK(A954),"",MAXIFS('Codified Game Plan'!$I$3:$I$477,'Codified Game Plan'!$E$3:$E$477,A954))</f>
        <v/>
      </c>
      <c r="F954" s="658" t="str">
        <f t="shared" si="2"/>
        <v>      - </v>
      </c>
      <c r="G954" s="421"/>
      <c r="H954" s="421"/>
      <c r="I954" s="421"/>
      <c r="J954" s="421"/>
      <c r="K954" s="421"/>
      <c r="L954" s="421"/>
      <c r="M954" s="421"/>
      <c r="N954" s="421"/>
      <c r="O954" s="421"/>
      <c r="P954" s="421"/>
      <c r="Q954" s="421"/>
      <c r="R954" s="421"/>
      <c r="S954" s="421"/>
      <c r="T954" s="421"/>
      <c r="U954" s="689"/>
      <c r="V954" s="689"/>
      <c r="W954" s="689"/>
      <c r="X954" s="689"/>
      <c r="Y954" s="689"/>
      <c r="Z954" s="689"/>
      <c r="AA954" s="689"/>
      <c r="AB954" s="689"/>
      <c r="AC954" s="689"/>
      <c r="AD954" s="689"/>
      <c r="AE954" s="689"/>
      <c r="AF954" s="689"/>
      <c r="AG954" s="689"/>
      <c r="AH954" s="689"/>
      <c r="AI954" s="689"/>
      <c r="AJ954" s="689"/>
      <c r="AK954" s="689"/>
      <c r="AL954" s="689"/>
      <c r="AM954" s="689"/>
      <c r="AN954" s="689"/>
      <c r="AO954" s="689"/>
      <c r="AP954" s="689"/>
      <c r="AQ954" s="689"/>
      <c r="AR954" s="689"/>
      <c r="AS954" s="689"/>
      <c r="AT954" s="689"/>
      <c r="AU954" s="689"/>
      <c r="AV954" s="689"/>
      <c r="AW954" s="689"/>
      <c r="AX954" s="689"/>
      <c r="AY954" s="689"/>
      <c r="AZ954" s="689"/>
      <c r="BA954" s="689"/>
      <c r="BB954" s="689"/>
      <c r="BC954" s="689"/>
      <c r="BD954" s="689"/>
      <c r="BE954" s="689"/>
      <c r="BF954" s="689"/>
      <c r="BG954" s="689"/>
      <c r="BH954" s="689"/>
      <c r="BI954" s="689"/>
      <c r="BJ954" s="689"/>
      <c r="BK954" s="689"/>
      <c r="BL954" s="689"/>
      <c r="BM954" s="689"/>
      <c r="BN954" s="689"/>
      <c r="BO954" s="689"/>
      <c r="BP954" s="689"/>
      <c r="BQ954" s="689"/>
      <c r="BR954" s="689"/>
      <c r="BS954" s="689"/>
      <c r="BT954" s="689"/>
      <c r="BU954" s="689"/>
      <c r="BV954" s="689"/>
      <c r="BW954" s="421"/>
    </row>
    <row r="955" ht="15.0" customHeight="1">
      <c r="A955" s="634"/>
      <c r="B955" s="421" t="str">
        <f>IF(ISTEXT(A955),SUMIF('Production Calendar'!$F$3:$F$171,'Garden Layout (to copy)'!$A955,'Production Calendar'!$G$3:$G$171),"")</f>
        <v/>
      </c>
      <c r="C955" s="656" t="str">
        <f t="shared" si="1"/>
        <v/>
      </c>
      <c r="D955" s="657" t="str">
        <f t="array" ref="D955">IF(ISBLANK(A955),"",XLOOKUP($A955,'Codified Game Plan'!$E$3:$E$477,'Codified Game Plan'!$G$3:$G$477,0))</f>
        <v/>
      </c>
      <c r="E955" s="657" t="str">
        <f>IF(ISBLANK(A955),"",MAXIFS('Codified Game Plan'!$I$3:$I$477,'Codified Game Plan'!$E$3:$E$477,A955))</f>
        <v/>
      </c>
      <c r="F955" s="658" t="str">
        <f t="shared" si="2"/>
        <v>      - </v>
      </c>
      <c r="G955" s="421"/>
      <c r="H955" s="421"/>
      <c r="I955" s="421"/>
      <c r="J955" s="421"/>
      <c r="K955" s="421"/>
      <c r="L955" s="421"/>
      <c r="M955" s="421"/>
      <c r="N955" s="421"/>
      <c r="O955" s="421"/>
      <c r="P955" s="421"/>
      <c r="Q955" s="421"/>
      <c r="R955" s="421"/>
      <c r="S955" s="421"/>
      <c r="T955" s="421"/>
      <c r="U955" s="689"/>
      <c r="V955" s="689"/>
      <c r="W955" s="689"/>
      <c r="X955" s="689"/>
      <c r="Y955" s="689"/>
      <c r="Z955" s="689"/>
      <c r="AA955" s="689"/>
      <c r="AB955" s="689"/>
      <c r="AC955" s="689"/>
      <c r="AD955" s="689"/>
      <c r="AE955" s="689"/>
      <c r="AF955" s="689"/>
      <c r="AG955" s="689"/>
      <c r="AH955" s="689"/>
      <c r="AI955" s="689"/>
      <c r="AJ955" s="689"/>
      <c r="AK955" s="689"/>
      <c r="AL955" s="689"/>
      <c r="AM955" s="689"/>
      <c r="AN955" s="689"/>
      <c r="AO955" s="689"/>
      <c r="AP955" s="689"/>
      <c r="AQ955" s="689"/>
      <c r="AR955" s="689"/>
      <c r="AS955" s="689"/>
      <c r="AT955" s="689"/>
      <c r="AU955" s="689"/>
      <c r="AV955" s="689"/>
      <c r="AW955" s="689"/>
      <c r="AX955" s="689"/>
      <c r="AY955" s="689"/>
      <c r="AZ955" s="689"/>
      <c r="BA955" s="689"/>
      <c r="BB955" s="689"/>
      <c r="BC955" s="689"/>
      <c r="BD955" s="689"/>
      <c r="BE955" s="689"/>
      <c r="BF955" s="689"/>
      <c r="BG955" s="689"/>
      <c r="BH955" s="689"/>
      <c r="BI955" s="689"/>
      <c r="BJ955" s="689"/>
      <c r="BK955" s="689"/>
      <c r="BL955" s="689"/>
      <c r="BM955" s="689"/>
      <c r="BN955" s="689"/>
      <c r="BO955" s="689"/>
      <c r="BP955" s="689"/>
      <c r="BQ955" s="689"/>
      <c r="BR955" s="689"/>
      <c r="BS955" s="689"/>
      <c r="BT955" s="689"/>
      <c r="BU955" s="689"/>
      <c r="BV955" s="689"/>
      <c r="BW955" s="421"/>
    </row>
    <row r="956" ht="15.0" customHeight="1">
      <c r="A956" s="634"/>
      <c r="B956" s="421" t="str">
        <f>IF(ISTEXT(A956),SUMIF('Production Calendar'!$F$3:$F$171,'Garden Layout (to copy)'!$A956,'Production Calendar'!$G$3:$G$171),"")</f>
        <v/>
      </c>
      <c r="C956" s="656" t="str">
        <f t="shared" si="1"/>
        <v/>
      </c>
      <c r="D956" s="657" t="str">
        <f t="array" ref="D956">IF(ISBLANK(A956),"",XLOOKUP($A956,'Codified Game Plan'!$E$3:$E$477,'Codified Game Plan'!$G$3:$G$477,0))</f>
        <v/>
      </c>
      <c r="E956" s="657" t="str">
        <f>IF(ISBLANK(A956),"",MAXIFS('Codified Game Plan'!$I$3:$I$477,'Codified Game Plan'!$E$3:$E$477,A956))</f>
        <v/>
      </c>
      <c r="F956" s="658" t="str">
        <f t="shared" si="2"/>
        <v>      - </v>
      </c>
      <c r="G956" s="421"/>
      <c r="H956" s="421"/>
      <c r="I956" s="421"/>
      <c r="J956" s="421"/>
      <c r="K956" s="421"/>
      <c r="L956" s="421"/>
      <c r="M956" s="421"/>
      <c r="N956" s="421"/>
      <c r="O956" s="421"/>
      <c r="P956" s="421"/>
      <c r="Q956" s="421"/>
      <c r="R956" s="421"/>
      <c r="S956" s="421"/>
      <c r="T956" s="421"/>
      <c r="U956" s="689"/>
      <c r="V956" s="689"/>
      <c r="W956" s="689"/>
      <c r="X956" s="689"/>
      <c r="Y956" s="689"/>
      <c r="Z956" s="689"/>
      <c r="AA956" s="689"/>
      <c r="AB956" s="689"/>
      <c r="AC956" s="689"/>
      <c r="AD956" s="689"/>
      <c r="AE956" s="689"/>
      <c r="AF956" s="689"/>
      <c r="AG956" s="689"/>
      <c r="AH956" s="689"/>
      <c r="AI956" s="689"/>
      <c r="AJ956" s="689"/>
      <c r="AK956" s="689"/>
      <c r="AL956" s="689"/>
      <c r="AM956" s="689"/>
      <c r="AN956" s="689"/>
      <c r="AO956" s="689"/>
      <c r="AP956" s="689"/>
      <c r="AQ956" s="689"/>
      <c r="AR956" s="689"/>
      <c r="AS956" s="689"/>
      <c r="AT956" s="689"/>
      <c r="AU956" s="689"/>
      <c r="AV956" s="689"/>
      <c r="AW956" s="689"/>
      <c r="AX956" s="689"/>
      <c r="AY956" s="689"/>
      <c r="AZ956" s="689"/>
      <c r="BA956" s="689"/>
      <c r="BB956" s="689"/>
      <c r="BC956" s="689"/>
      <c r="BD956" s="689"/>
      <c r="BE956" s="689"/>
      <c r="BF956" s="689"/>
      <c r="BG956" s="689"/>
      <c r="BH956" s="689"/>
      <c r="BI956" s="689"/>
      <c r="BJ956" s="689"/>
      <c r="BK956" s="689"/>
      <c r="BL956" s="689"/>
      <c r="BM956" s="689"/>
      <c r="BN956" s="689"/>
      <c r="BO956" s="689"/>
      <c r="BP956" s="689"/>
      <c r="BQ956" s="689"/>
      <c r="BR956" s="689"/>
      <c r="BS956" s="689"/>
      <c r="BT956" s="689"/>
      <c r="BU956" s="689"/>
      <c r="BV956" s="689"/>
      <c r="BW956" s="421"/>
    </row>
    <row r="957" ht="15.0" customHeight="1">
      <c r="A957" s="634"/>
      <c r="B957" s="421" t="str">
        <f>IF(ISTEXT(A957),SUMIF('Production Calendar'!$F$3:$F$171,'Garden Layout (to copy)'!$A957,'Production Calendar'!$G$3:$G$171),"")</f>
        <v/>
      </c>
      <c r="C957" s="656" t="str">
        <f t="shared" si="1"/>
        <v/>
      </c>
      <c r="D957" s="657" t="str">
        <f t="array" ref="D957">IF(ISBLANK(A957),"",XLOOKUP($A957,'Codified Game Plan'!$E$3:$E$477,'Codified Game Plan'!$G$3:$G$477,0))</f>
        <v/>
      </c>
      <c r="E957" s="657" t="str">
        <f>IF(ISBLANK(A957),"",MAXIFS('Codified Game Plan'!$I$3:$I$477,'Codified Game Plan'!$E$3:$E$477,A957))</f>
        <v/>
      </c>
      <c r="F957" s="658" t="str">
        <f t="shared" si="2"/>
        <v>      - </v>
      </c>
      <c r="G957" s="421"/>
      <c r="H957" s="421"/>
      <c r="I957" s="421"/>
      <c r="J957" s="421"/>
      <c r="K957" s="421"/>
      <c r="L957" s="421"/>
      <c r="M957" s="421"/>
      <c r="N957" s="421"/>
      <c r="O957" s="421"/>
      <c r="P957" s="421"/>
      <c r="Q957" s="421"/>
      <c r="R957" s="421"/>
      <c r="S957" s="421"/>
      <c r="T957" s="421"/>
      <c r="U957" s="689"/>
      <c r="V957" s="689"/>
      <c r="W957" s="689"/>
      <c r="X957" s="689"/>
      <c r="Y957" s="689"/>
      <c r="Z957" s="689"/>
      <c r="AA957" s="689"/>
      <c r="AB957" s="689"/>
      <c r="AC957" s="689"/>
      <c r="AD957" s="689"/>
      <c r="AE957" s="689"/>
      <c r="AF957" s="689"/>
      <c r="AG957" s="689"/>
      <c r="AH957" s="689"/>
      <c r="AI957" s="689"/>
      <c r="AJ957" s="689"/>
      <c r="AK957" s="689"/>
      <c r="AL957" s="689"/>
      <c r="AM957" s="689"/>
      <c r="AN957" s="689"/>
      <c r="AO957" s="689"/>
      <c r="AP957" s="689"/>
      <c r="AQ957" s="689"/>
      <c r="AR957" s="689"/>
      <c r="AS957" s="689"/>
      <c r="AT957" s="689"/>
      <c r="AU957" s="689"/>
      <c r="AV957" s="689"/>
      <c r="AW957" s="689"/>
      <c r="AX957" s="689"/>
      <c r="AY957" s="689"/>
      <c r="AZ957" s="689"/>
      <c r="BA957" s="689"/>
      <c r="BB957" s="689"/>
      <c r="BC957" s="689"/>
      <c r="BD957" s="689"/>
      <c r="BE957" s="689"/>
      <c r="BF957" s="689"/>
      <c r="BG957" s="689"/>
      <c r="BH957" s="689"/>
      <c r="BI957" s="689"/>
      <c r="BJ957" s="689"/>
      <c r="BK957" s="689"/>
      <c r="BL957" s="689"/>
      <c r="BM957" s="689"/>
      <c r="BN957" s="689"/>
      <c r="BO957" s="689"/>
      <c r="BP957" s="689"/>
      <c r="BQ957" s="689"/>
      <c r="BR957" s="689"/>
      <c r="BS957" s="689"/>
      <c r="BT957" s="689"/>
      <c r="BU957" s="689"/>
      <c r="BV957" s="689"/>
      <c r="BW957" s="421"/>
    </row>
    <row r="958" ht="15.0" customHeight="1">
      <c r="A958" s="634"/>
      <c r="B958" s="421" t="str">
        <f>IF(ISTEXT(A958),SUMIF('Production Calendar'!$F$3:$F$171,'Garden Layout (to copy)'!$A958,'Production Calendar'!$G$3:$G$171),"")</f>
        <v/>
      </c>
      <c r="C958" s="656" t="str">
        <f t="shared" si="1"/>
        <v/>
      </c>
      <c r="D958" s="657" t="str">
        <f t="array" ref="D958">IF(ISBLANK(A958),"",XLOOKUP($A958,'Codified Game Plan'!$E$3:$E$477,'Codified Game Plan'!$G$3:$G$477,0))</f>
        <v/>
      </c>
      <c r="E958" s="657" t="str">
        <f>IF(ISBLANK(A958),"",MAXIFS('Codified Game Plan'!$I$3:$I$477,'Codified Game Plan'!$E$3:$E$477,A958))</f>
        <v/>
      </c>
      <c r="F958" s="658" t="str">
        <f t="shared" si="2"/>
        <v>      - </v>
      </c>
      <c r="G958" s="421"/>
      <c r="H958" s="421"/>
      <c r="I958" s="421"/>
      <c r="J958" s="421"/>
      <c r="K958" s="421"/>
      <c r="L958" s="421"/>
      <c r="M958" s="421"/>
      <c r="N958" s="421"/>
      <c r="O958" s="421"/>
      <c r="P958" s="421"/>
      <c r="Q958" s="421"/>
      <c r="R958" s="421"/>
      <c r="S958" s="421"/>
      <c r="T958" s="421"/>
      <c r="U958" s="689"/>
      <c r="V958" s="689"/>
      <c r="W958" s="689"/>
      <c r="X958" s="689"/>
      <c r="Y958" s="689"/>
      <c r="Z958" s="689"/>
      <c r="AA958" s="689"/>
      <c r="AB958" s="689"/>
      <c r="AC958" s="689"/>
      <c r="AD958" s="689"/>
      <c r="AE958" s="689"/>
      <c r="AF958" s="689"/>
      <c r="AG958" s="689"/>
      <c r="AH958" s="689"/>
      <c r="AI958" s="689"/>
      <c r="AJ958" s="689"/>
      <c r="AK958" s="689"/>
      <c r="AL958" s="689"/>
      <c r="AM958" s="689"/>
      <c r="AN958" s="689"/>
      <c r="AO958" s="689"/>
      <c r="AP958" s="689"/>
      <c r="AQ958" s="689"/>
      <c r="AR958" s="689"/>
      <c r="AS958" s="689"/>
      <c r="AT958" s="689"/>
      <c r="AU958" s="689"/>
      <c r="AV958" s="689"/>
      <c r="AW958" s="689"/>
      <c r="AX958" s="689"/>
      <c r="AY958" s="689"/>
      <c r="AZ958" s="689"/>
      <c r="BA958" s="689"/>
      <c r="BB958" s="689"/>
      <c r="BC958" s="689"/>
      <c r="BD958" s="689"/>
      <c r="BE958" s="689"/>
      <c r="BF958" s="689"/>
      <c r="BG958" s="689"/>
      <c r="BH958" s="689"/>
      <c r="BI958" s="689"/>
      <c r="BJ958" s="689"/>
      <c r="BK958" s="689"/>
      <c r="BL958" s="689"/>
      <c r="BM958" s="689"/>
      <c r="BN958" s="689"/>
      <c r="BO958" s="689"/>
      <c r="BP958" s="689"/>
      <c r="BQ958" s="689"/>
      <c r="BR958" s="689"/>
      <c r="BS958" s="689"/>
      <c r="BT958" s="689"/>
      <c r="BU958" s="689"/>
      <c r="BV958" s="689"/>
      <c r="BW958" s="421"/>
    </row>
    <row r="959" ht="15.0" customHeight="1">
      <c r="A959" s="634"/>
      <c r="B959" s="421" t="str">
        <f>IF(ISTEXT(A959),SUMIF('Production Calendar'!$F$3:$F$171,'Garden Layout (to copy)'!$A959,'Production Calendar'!$G$3:$G$171),"")</f>
        <v/>
      </c>
      <c r="C959" s="656" t="str">
        <f t="shared" si="1"/>
        <v/>
      </c>
      <c r="D959" s="657" t="str">
        <f t="array" ref="D959">IF(ISBLANK(A959),"",XLOOKUP($A959,'Codified Game Plan'!$E$3:$E$477,'Codified Game Plan'!$G$3:$G$477,0))</f>
        <v/>
      </c>
      <c r="E959" s="657" t="str">
        <f>IF(ISBLANK(A959),"",MAXIFS('Codified Game Plan'!$I$3:$I$477,'Codified Game Plan'!$E$3:$E$477,A959))</f>
        <v/>
      </c>
      <c r="F959" s="658" t="str">
        <f t="shared" si="2"/>
        <v>      - </v>
      </c>
      <c r="G959" s="421"/>
      <c r="H959" s="421"/>
      <c r="I959" s="421"/>
      <c r="J959" s="421"/>
      <c r="K959" s="421"/>
      <c r="L959" s="421"/>
      <c r="M959" s="421"/>
      <c r="N959" s="421"/>
      <c r="O959" s="421"/>
      <c r="P959" s="421"/>
      <c r="Q959" s="421"/>
      <c r="R959" s="421"/>
      <c r="S959" s="421"/>
      <c r="T959" s="421"/>
      <c r="U959" s="689"/>
      <c r="V959" s="689"/>
      <c r="W959" s="689"/>
      <c r="X959" s="689"/>
      <c r="Y959" s="689"/>
      <c r="Z959" s="689"/>
      <c r="AA959" s="689"/>
      <c r="AB959" s="689"/>
      <c r="AC959" s="689"/>
      <c r="AD959" s="689"/>
      <c r="AE959" s="689"/>
      <c r="AF959" s="689"/>
      <c r="AG959" s="689"/>
      <c r="AH959" s="689"/>
      <c r="AI959" s="689"/>
      <c r="AJ959" s="689"/>
      <c r="AK959" s="689"/>
      <c r="AL959" s="689"/>
      <c r="AM959" s="689"/>
      <c r="AN959" s="689"/>
      <c r="AO959" s="689"/>
      <c r="AP959" s="689"/>
      <c r="AQ959" s="689"/>
      <c r="AR959" s="689"/>
      <c r="AS959" s="689"/>
      <c r="AT959" s="689"/>
      <c r="AU959" s="689"/>
      <c r="AV959" s="689"/>
      <c r="AW959" s="689"/>
      <c r="AX959" s="689"/>
      <c r="AY959" s="689"/>
      <c r="AZ959" s="689"/>
      <c r="BA959" s="689"/>
      <c r="BB959" s="689"/>
      <c r="BC959" s="689"/>
      <c r="BD959" s="689"/>
      <c r="BE959" s="689"/>
      <c r="BF959" s="689"/>
      <c r="BG959" s="689"/>
      <c r="BH959" s="689"/>
      <c r="BI959" s="689"/>
      <c r="BJ959" s="689"/>
      <c r="BK959" s="689"/>
      <c r="BL959" s="689"/>
      <c r="BM959" s="689"/>
      <c r="BN959" s="689"/>
      <c r="BO959" s="689"/>
      <c r="BP959" s="689"/>
      <c r="BQ959" s="689"/>
      <c r="BR959" s="689"/>
      <c r="BS959" s="689"/>
      <c r="BT959" s="689"/>
      <c r="BU959" s="689"/>
      <c r="BV959" s="689"/>
      <c r="BW959" s="421"/>
    </row>
    <row r="960" ht="15.0" customHeight="1">
      <c r="A960" s="634"/>
      <c r="B960" s="421" t="str">
        <f>IF(ISTEXT(A960),SUMIF('Production Calendar'!$F$3:$F$171,'Garden Layout (to copy)'!$A960,'Production Calendar'!$G$3:$G$171),"")</f>
        <v/>
      </c>
      <c r="C960" s="656" t="str">
        <f t="shared" si="1"/>
        <v/>
      </c>
      <c r="D960" s="657" t="str">
        <f t="array" ref="D960">IF(ISBLANK(A960),"",XLOOKUP($A960,'Codified Game Plan'!$E$3:$E$477,'Codified Game Plan'!$G$3:$G$477,0))</f>
        <v/>
      </c>
      <c r="E960" s="657" t="str">
        <f>IF(ISBLANK(A960),"",MAXIFS('Codified Game Plan'!$I$3:$I$477,'Codified Game Plan'!$E$3:$E$477,A960))</f>
        <v/>
      </c>
      <c r="F960" s="658" t="str">
        <f t="shared" si="2"/>
        <v>      - </v>
      </c>
      <c r="G960" s="421"/>
      <c r="H960" s="421"/>
      <c r="I960" s="421"/>
      <c r="J960" s="421"/>
      <c r="K960" s="421"/>
      <c r="L960" s="421"/>
      <c r="M960" s="421"/>
      <c r="N960" s="421"/>
      <c r="O960" s="421"/>
      <c r="P960" s="421"/>
      <c r="Q960" s="421"/>
      <c r="R960" s="421"/>
      <c r="S960" s="421"/>
      <c r="T960" s="421"/>
      <c r="U960" s="689"/>
      <c r="V960" s="689"/>
      <c r="W960" s="689"/>
      <c r="X960" s="689"/>
      <c r="Y960" s="689"/>
      <c r="Z960" s="689"/>
      <c r="AA960" s="689"/>
      <c r="AB960" s="689"/>
      <c r="AC960" s="689"/>
      <c r="AD960" s="689"/>
      <c r="AE960" s="689"/>
      <c r="AF960" s="689"/>
      <c r="AG960" s="689"/>
      <c r="AH960" s="689"/>
      <c r="AI960" s="689"/>
      <c r="AJ960" s="689"/>
      <c r="AK960" s="689"/>
      <c r="AL960" s="689"/>
      <c r="AM960" s="689"/>
      <c r="AN960" s="689"/>
      <c r="AO960" s="689"/>
      <c r="AP960" s="689"/>
      <c r="AQ960" s="689"/>
      <c r="AR960" s="689"/>
      <c r="AS960" s="689"/>
      <c r="AT960" s="689"/>
      <c r="AU960" s="689"/>
      <c r="AV960" s="689"/>
      <c r="AW960" s="689"/>
      <c r="AX960" s="689"/>
      <c r="AY960" s="689"/>
      <c r="AZ960" s="689"/>
      <c r="BA960" s="689"/>
      <c r="BB960" s="689"/>
      <c r="BC960" s="689"/>
      <c r="BD960" s="689"/>
      <c r="BE960" s="689"/>
      <c r="BF960" s="689"/>
      <c r="BG960" s="689"/>
      <c r="BH960" s="689"/>
      <c r="BI960" s="689"/>
      <c r="BJ960" s="689"/>
      <c r="BK960" s="689"/>
      <c r="BL960" s="689"/>
      <c r="BM960" s="689"/>
      <c r="BN960" s="689"/>
      <c r="BO960" s="689"/>
      <c r="BP960" s="689"/>
      <c r="BQ960" s="689"/>
      <c r="BR960" s="689"/>
      <c r="BS960" s="689"/>
      <c r="BT960" s="689"/>
      <c r="BU960" s="689"/>
      <c r="BV960" s="689"/>
      <c r="BW960" s="421"/>
    </row>
    <row r="961" ht="15.0" customHeight="1">
      <c r="A961" s="634"/>
      <c r="B961" s="421" t="str">
        <f>IF(ISTEXT(A961),SUMIF('Production Calendar'!$F$3:$F$171,'Garden Layout (to copy)'!$A961,'Production Calendar'!$G$3:$G$171),"")</f>
        <v/>
      </c>
      <c r="C961" s="656" t="str">
        <f t="shared" si="1"/>
        <v/>
      </c>
      <c r="D961" s="657" t="str">
        <f t="array" ref="D961">IF(ISBLANK(A961),"",XLOOKUP($A961,'Codified Game Plan'!$E$3:$E$477,'Codified Game Plan'!$G$3:$G$477,0))</f>
        <v/>
      </c>
      <c r="E961" s="657" t="str">
        <f>IF(ISBLANK(A961),"",MAXIFS('Codified Game Plan'!$I$3:$I$477,'Codified Game Plan'!$E$3:$E$477,A961))</f>
        <v/>
      </c>
      <c r="F961" s="658" t="str">
        <f t="shared" si="2"/>
        <v>      - </v>
      </c>
      <c r="G961" s="421"/>
      <c r="H961" s="421"/>
      <c r="I961" s="421"/>
      <c r="J961" s="421"/>
      <c r="K961" s="421"/>
      <c r="L961" s="421"/>
      <c r="M961" s="421"/>
      <c r="N961" s="421"/>
      <c r="O961" s="421"/>
      <c r="P961" s="421"/>
      <c r="Q961" s="421"/>
      <c r="R961" s="421"/>
      <c r="S961" s="421"/>
      <c r="T961" s="421"/>
      <c r="U961" s="689"/>
      <c r="V961" s="689"/>
      <c r="W961" s="689"/>
      <c r="X961" s="689"/>
      <c r="Y961" s="689"/>
      <c r="Z961" s="689"/>
      <c r="AA961" s="689"/>
      <c r="AB961" s="689"/>
      <c r="AC961" s="689"/>
      <c r="AD961" s="689"/>
      <c r="AE961" s="689"/>
      <c r="AF961" s="689"/>
      <c r="AG961" s="689"/>
      <c r="AH961" s="689"/>
      <c r="AI961" s="689"/>
      <c r="AJ961" s="689"/>
      <c r="AK961" s="689"/>
      <c r="AL961" s="689"/>
      <c r="AM961" s="689"/>
      <c r="AN961" s="689"/>
      <c r="AO961" s="689"/>
      <c r="AP961" s="689"/>
      <c r="AQ961" s="689"/>
      <c r="AR961" s="689"/>
      <c r="AS961" s="689"/>
      <c r="AT961" s="689"/>
      <c r="AU961" s="689"/>
      <c r="AV961" s="689"/>
      <c r="AW961" s="689"/>
      <c r="AX961" s="689"/>
      <c r="AY961" s="689"/>
      <c r="AZ961" s="689"/>
      <c r="BA961" s="689"/>
      <c r="BB961" s="689"/>
      <c r="BC961" s="689"/>
      <c r="BD961" s="689"/>
      <c r="BE961" s="689"/>
      <c r="BF961" s="689"/>
      <c r="BG961" s="689"/>
      <c r="BH961" s="689"/>
      <c r="BI961" s="689"/>
      <c r="BJ961" s="689"/>
      <c r="BK961" s="689"/>
      <c r="BL961" s="689"/>
      <c r="BM961" s="689"/>
      <c r="BN961" s="689"/>
      <c r="BO961" s="689"/>
      <c r="BP961" s="689"/>
      <c r="BQ961" s="689"/>
      <c r="BR961" s="689"/>
      <c r="BS961" s="689"/>
      <c r="BT961" s="689"/>
      <c r="BU961" s="689"/>
      <c r="BV961" s="689"/>
      <c r="BW961" s="421"/>
    </row>
    <row r="962" ht="15.0" customHeight="1">
      <c r="A962" s="634"/>
      <c r="B962" s="421" t="str">
        <f>IF(ISTEXT(A962),SUMIF('Production Calendar'!$F$3:$F$171,'Garden Layout (to copy)'!$A962,'Production Calendar'!$G$3:$G$171),"")</f>
        <v/>
      </c>
      <c r="C962" s="656" t="str">
        <f t="shared" si="1"/>
        <v/>
      </c>
      <c r="D962" s="657" t="str">
        <f t="array" ref="D962">IF(ISBLANK(A962),"",XLOOKUP($A962,'Codified Game Plan'!$E$3:$E$477,'Codified Game Plan'!$G$3:$G$477,0))</f>
        <v/>
      </c>
      <c r="E962" s="657" t="str">
        <f>IF(ISBLANK(A962),"",MAXIFS('Codified Game Plan'!$I$3:$I$477,'Codified Game Plan'!$E$3:$E$477,A962))</f>
        <v/>
      </c>
      <c r="F962" s="658" t="str">
        <f t="shared" si="2"/>
        <v>      - </v>
      </c>
      <c r="G962" s="421"/>
      <c r="H962" s="421"/>
      <c r="I962" s="421"/>
      <c r="J962" s="421"/>
      <c r="K962" s="421"/>
      <c r="L962" s="421"/>
      <c r="M962" s="421"/>
      <c r="N962" s="421"/>
      <c r="O962" s="421"/>
      <c r="P962" s="421"/>
      <c r="Q962" s="421"/>
      <c r="R962" s="421"/>
      <c r="S962" s="421"/>
      <c r="T962" s="421"/>
      <c r="U962" s="689"/>
      <c r="V962" s="689"/>
      <c r="W962" s="689"/>
      <c r="X962" s="689"/>
      <c r="Y962" s="689"/>
      <c r="Z962" s="689"/>
      <c r="AA962" s="689"/>
      <c r="AB962" s="689"/>
      <c r="AC962" s="689"/>
      <c r="AD962" s="689"/>
      <c r="AE962" s="689"/>
      <c r="AF962" s="689"/>
      <c r="AG962" s="689"/>
      <c r="AH962" s="689"/>
      <c r="AI962" s="689"/>
      <c r="AJ962" s="689"/>
      <c r="AK962" s="689"/>
      <c r="AL962" s="689"/>
      <c r="AM962" s="689"/>
      <c r="AN962" s="689"/>
      <c r="AO962" s="689"/>
      <c r="AP962" s="689"/>
      <c r="AQ962" s="689"/>
      <c r="AR962" s="689"/>
      <c r="AS962" s="689"/>
      <c r="AT962" s="689"/>
      <c r="AU962" s="689"/>
      <c r="AV962" s="689"/>
      <c r="AW962" s="689"/>
      <c r="AX962" s="689"/>
      <c r="AY962" s="689"/>
      <c r="AZ962" s="689"/>
      <c r="BA962" s="689"/>
      <c r="BB962" s="689"/>
      <c r="BC962" s="689"/>
      <c r="BD962" s="689"/>
      <c r="BE962" s="689"/>
      <c r="BF962" s="689"/>
      <c r="BG962" s="689"/>
      <c r="BH962" s="689"/>
      <c r="BI962" s="689"/>
      <c r="BJ962" s="689"/>
      <c r="BK962" s="689"/>
      <c r="BL962" s="689"/>
      <c r="BM962" s="689"/>
      <c r="BN962" s="689"/>
      <c r="BO962" s="689"/>
      <c r="BP962" s="689"/>
      <c r="BQ962" s="689"/>
      <c r="BR962" s="689"/>
      <c r="BS962" s="689"/>
      <c r="BT962" s="689"/>
      <c r="BU962" s="689"/>
      <c r="BV962" s="689"/>
      <c r="BW962" s="421"/>
    </row>
    <row r="963" ht="15.0" customHeight="1">
      <c r="A963" s="634"/>
      <c r="B963" s="421" t="str">
        <f>IF(ISTEXT(A963),SUMIF('Production Calendar'!$F$3:$F$171,'Garden Layout (to copy)'!$A963,'Production Calendar'!$G$3:$G$171),"")</f>
        <v/>
      </c>
      <c r="C963" s="656" t="str">
        <f t="shared" si="1"/>
        <v/>
      </c>
      <c r="D963" s="657" t="str">
        <f t="array" ref="D963">IF(ISBLANK(A963),"",XLOOKUP($A963,'Codified Game Plan'!$E$3:$E$477,'Codified Game Plan'!$G$3:$G$477,0))</f>
        <v/>
      </c>
      <c r="E963" s="657" t="str">
        <f>IF(ISBLANK(A963),"",MAXIFS('Codified Game Plan'!$I$3:$I$477,'Codified Game Plan'!$E$3:$E$477,A963))</f>
        <v/>
      </c>
      <c r="F963" s="658" t="str">
        <f t="shared" si="2"/>
        <v>      - </v>
      </c>
      <c r="G963" s="421"/>
      <c r="H963" s="421"/>
      <c r="I963" s="421"/>
      <c r="J963" s="421"/>
      <c r="K963" s="421"/>
      <c r="L963" s="421"/>
      <c r="M963" s="421"/>
      <c r="N963" s="421"/>
      <c r="O963" s="421"/>
      <c r="P963" s="421"/>
      <c r="Q963" s="421"/>
      <c r="R963" s="421"/>
      <c r="S963" s="421"/>
      <c r="T963" s="421"/>
      <c r="U963" s="689"/>
      <c r="V963" s="689"/>
      <c r="W963" s="689"/>
      <c r="X963" s="689"/>
      <c r="Y963" s="689"/>
      <c r="Z963" s="689"/>
      <c r="AA963" s="689"/>
      <c r="AB963" s="689"/>
      <c r="AC963" s="689"/>
      <c r="AD963" s="689"/>
      <c r="AE963" s="689"/>
      <c r="AF963" s="689"/>
      <c r="AG963" s="689"/>
      <c r="AH963" s="689"/>
      <c r="AI963" s="689"/>
      <c r="AJ963" s="689"/>
      <c r="AK963" s="689"/>
      <c r="AL963" s="689"/>
      <c r="AM963" s="689"/>
      <c r="AN963" s="689"/>
      <c r="AO963" s="689"/>
      <c r="AP963" s="689"/>
      <c r="AQ963" s="689"/>
      <c r="AR963" s="689"/>
      <c r="AS963" s="689"/>
      <c r="AT963" s="689"/>
      <c r="AU963" s="689"/>
      <c r="AV963" s="689"/>
      <c r="AW963" s="689"/>
      <c r="AX963" s="689"/>
      <c r="AY963" s="689"/>
      <c r="AZ963" s="689"/>
      <c r="BA963" s="689"/>
      <c r="BB963" s="689"/>
      <c r="BC963" s="689"/>
      <c r="BD963" s="689"/>
      <c r="BE963" s="689"/>
      <c r="BF963" s="689"/>
      <c r="BG963" s="689"/>
      <c r="BH963" s="689"/>
      <c r="BI963" s="689"/>
      <c r="BJ963" s="689"/>
      <c r="BK963" s="689"/>
      <c r="BL963" s="689"/>
      <c r="BM963" s="689"/>
      <c r="BN963" s="689"/>
      <c r="BO963" s="689"/>
      <c r="BP963" s="689"/>
      <c r="BQ963" s="689"/>
      <c r="BR963" s="689"/>
      <c r="BS963" s="689"/>
      <c r="BT963" s="689"/>
      <c r="BU963" s="689"/>
      <c r="BV963" s="689"/>
      <c r="BW963" s="421"/>
    </row>
    <row r="964" ht="15.0" customHeight="1">
      <c r="A964" s="634"/>
      <c r="B964" s="421" t="str">
        <f>IF(ISTEXT(A964),SUMIF('Production Calendar'!$F$3:$F$171,'Garden Layout (to copy)'!$A964,'Production Calendar'!$G$3:$G$171),"")</f>
        <v/>
      </c>
      <c r="C964" s="656" t="str">
        <f t="shared" si="1"/>
        <v/>
      </c>
      <c r="D964" s="657" t="str">
        <f t="array" ref="D964">IF(ISBLANK(A964),"",XLOOKUP($A964,'Codified Game Plan'!$E$3:$E$477,'Codified Game Plan'!$G$3:$G$477,0))</f>
        <v/>
      </c>
      <c r="E964" s="657" t="str">
        <f>IF(ISBLANK(A964),"",MAXIFS('Codified Game Plan'!$I$3:$I$477,'Codified Game Plan'!$E$3:$E$477,A964))</f>
        <v/>
      </c>
      <c r="F964" s="658" t="str">
        <f t="shared" si="2"/>
        <v>      - </v>
      </c>
      <c r="G964" s="421"/>
      <c r="H964" s="421"/>
      <c r="I964" s="421"/>
      <c r="J964" s="421"/>
      <c r="K964" s="421"/>
      <c r="L964" s="421"/>
      <c r="M964" s="421"/>
      <c r="N964" s="421"/>
      <c r="O964" s="421"/>
      <c r="P964" s="421"/>
      <c r="Q964" s="421"/>
      <c r="R964" s="421"/>
      <c r="S964" s="421"/>
      <c r="T964" s="421"/>
      <c r="U964" s="689"/>
      <c r="V964" s="689"/>
      <c r="W964" s="689"/>
      <c r="X964" s="689"/>
      <c r="Y964" s="689"/>
      <c r="Z964" s="689"/>
      <c r="AA964" s="689"/>
      <c r="AB964" s="689"/>
      <c r="AC964" s="689"/>
      <c r="AD964" s="689"/>
      <c r="AE964" s="689"/>
      <c r="AF964" s="689"/>
      <c r="AG964" s="689"/>
      <c r="AH964" s="689"/>
      <c r="AI964" s="689"/>
      <c r="AJ964" s="689"/>
      <c r="AK964" s="689"/>
      <c r="AL964" s="689"/>
      <c r="AM964" s="689"/>
      <c r="AN964" s="689"/>
      <c r="AO964" s="689"/>
      <c r="AP964" s="689"/>
      <c r="AQ964" s="689"/>
      <c r="AR964" s="689"/>
      <c r="AS964" s="689"/>
      <c r="AT964" s="689"/>
      <c r="AU964" s="689"/>
      <c r="AV964" s="689"/>
      <c r="AW964" s="689"/>
      <c r="AX964" s="689"/>
      <c r="AY964" s="689"/>
      <c r="AZ964" s="689"/>
      <c r="BA964" s="689"/>
      <c r="BB964" s="689"/>
      <c r="BC964" s="689"/>
      <c r="BD964" s="689"/>
      <c r="BE964" s="689"/>
      <c r="BF964" s="689"/>
      <c r="BG964" s="689"/>
      <c r="BH964" s="689"/>
      <c r="BI964" s="689"/>
      <c r="BJ964" s="689"/>
      <c r="BK964" s="689"/>
      <c r="BL964" s="689"/>
      <c r="BM964" s="689"/>
      <c r="BN964" s="689"/>
      <c r="BO964" s="689"/>
      <c r="BP964" s="689"/>
      <c r="BQ964" s="689"/>
      <c r="BR964" s="689"/>
      <c r="BS964" s="689"/>
      <c r="BT964" s="689"/>
      <c r="BU964" s="689"/>
      <c r="BV964" s="689"/>
      <c r="BW964" s="421"/>
    </row>
    <row r="965" ht="15.0" customHeight="1">
      <c r="A965" s="634"/>
      <c r="B965" s="421" t="str">
        <f>IF(ISTEXT(A965),SUMIF('Production Calendar'!$F$3:$F$171,'Garden Layout (to copy)'!$A965,'Production Calendar'!$G$3:$G$171),"")</f>
        <v/>
      </c>
      <c r="C965" s="656" t="str">
        <f t="shared" si="1"/>
        <v/>
      </c>
      <c r="D965" s="657" t="str">
        <f t="array" ref="D965">IF(ISBLANK(A965),"",XLOOKUP($A965,'Codified Game Plan'!$E$3:$E$477,'Codified Game Plan'!$G$3:$G$477,0))</f>
        <v/>
      </c>
      <c r="E965" s="657" t="str">
        <f>IF(ISBLANK(A965),"",MAXIFS('Codified Game Plan'!$I$3:$I$477,'Codified Game Plan'!$E$3:$E$477,A965))</f>
        <v/>
      </c>
      <c r="F965" s="658" t="str">
        <f t="shared" si="2"/>
        <v>      - </v>
      </c>
      <c r="G965" s="421"/>
      <c r="H965" s="421"/>
      <c r="I965" s="421"/>
      <c r="J965" s="421"/>
      <c r="K965" s="421"/>
      <c r="L965" s="421"/>
      <c r="M965" s="421"/>
      <c r="N965" s="421"/>
      <c r="O965" s="421"/>
      <c r="P965" s="421"/>
      <c r="Q965" s="421"/>
      <c r="R965" s="421"/>
      <c r="S965" s="421"/>
      <c r="T965" s="421"/>
      <c r="U965" s="689"/>
      <c r="V965" s="689"/>
      <c r="W965" s="689"/>
      <c r="X965" s="689"/>
      <c r="Y965" s="689"/>
      <c r="Z965" s="689"/>
      <c r="AA965" s="689"/>
      <c r="AB965" s="689"/>
      <c r="AC965" s="689"/>
      <c r="AD965" s="689"/>
      <c r="AE965" s="689"/>
      <c r="AF965" s="689"/>
      <c r="AG965" s="689"/>
      <c r="AH965" s="689"/>
      <c r="AI965" s="689"/>
      <c r="AJ965" s="689"/>
      <c r="AK965" s="689"/>
      <c r="AL965" s="689"/>
      <c r="AM965" s="689"/>
      <c r="AN965" s="689"/>
      <c r="AO965" s="689"/>
      <c r="AP965" s="689"/>
      <c r="AQ965" s="689"/>
      <c r="AR965" s="689"/>
      <c r="AS965" s="689"/>
      <c r="AT965" s="689"/>
      <c r="AU965" s="689"/>
      <c r="AV965" s="689"/>
      <c r="AW965" s="689"/>
      <c r="AX965" s="689"/>
      <c r="AY965" s="689"/>
      <c r="AZ965" s="689"/>
      <c r="BA965" s="689"/>
      <c r="BB965" s="689"/>
      <c r="BC965" s="689"/>
      <c r="BD965" s="689"/>
      <c r="BE965" s="689"/>
      <c r="BF965" s="689"/>
      <c r="BG965" s="689"/>
      <c r="BH965" s="689"/>
      <c r="BI965" s="689"/>
      <c r="BJ965" s="689"/>
      <c r="BK965" s="689"/>
      <c r="BL965" s="689"/>
      <c r="BM965" s="689"/>
      <c r="BN965" s="689"/>
      <c r="BO965" s="689"/>
      <c r="BP965" s="689"/>
      <c r="BQ965" s="689"/>
      <c r="BR965" s="689"/>
      <c r="BS965" s="689"/>
      <c r="BT965" s="689"/>
      <c r="BU965" s="689"/>
      <c r="BV965" s="689"/>
      <c r="BW965" s="421"/>
    </row>
    <row r="966" ht="15.0" customHeight="1">
      <c r="A966" s="634"/>
      <c r="B966" s="421" t="str">
        <f>IF(ISTEXT(A966),SUMIF('Production Calendar'!$F$3:$F$171,'Garden Layout (to copy)'!$A966,'Production Calendar'!$G$3:$G$171),"")</f>
        <v/>
      </c>
      <c r="C966" s="656" t="str">
        <f t="shared" si="1"/>
        <v/>
      </c>
      <c r="D966" s="657" t="str">
        <f t="array" ref="D966">IF(ISBLANK(A966),"",XLOOKUP($A966,'Codified Game Plan'!$E$3:$E$477,'Codified Game Plan'!$G$3:$G$477,0))</f>
        <v/>
      </c>
      <c r="E966" s="657" t="str">
        <f>IF(ISBLANK(A966),"",MAXIFS('Codified Game Plan'!$I$3:$I$477,'Codified Game Plan'!$E$3:$E$477,A966))</f>
        <v/>
      </c>
      <c r="F966" s="658" t="str">
        <f t="shared" si="2"/>
        <v>      - </v>
      </c>
      <c r="G966" s="421"/>
      <c r="H966" s="421"/>
      <c r="I966" s="421"/>
      <c r="J966" s="421"/>
      <c r="K966" s="421"/>
      <c r="L966" s="421"/>
      <c r="M966" s="421"/>
      <c r="N966" s="421"/>
      <c r="O966" s="421"/>
      <c r="P966" s="421"/>
      <c r="Q966" s="421"/>
      <c r="R966" s="421"/>
      <c r="S966" s="421"/>
      <c r="T966" s="421"/>
      <c r="U966" s="689"/>
      <c r="V966" s="689"/>
      <c r="W966" s="689"/>
      <c r="X966" s="689"/>
      <c r="Y966" s="689"/>
      <c r="Z966" s="689"/>
      <c r="AA966" s="689"/>
      <c r="AB966" s="689"/>
      <c r="AC966" s="689"/>
      <c r="AD966" s="689"/>
      <c r="AE966" s="689"/>
      <c r="AF966" s="689"/>
      <c r="AG966" s="689"/>
      <c r="AH966" s="689"/>
      <c r="AI966" s="689"/>
      <c r="AJ966" s="689"/>
      <c r="AK966" s="689"/>
      <c r="AL966" s="689"/>
      <c r="AM966" s="689"/>
      <c r="AN966" s="689"/>
      <c r="AO966" s="689"/>
      <c r="AP966" s="689"/>
      <c r="AQ966" s="689"/>
      <c r="AR966" s="689"/>
      <c r="AS966" s="689"/>
      <c r="AT966" s="689"/>
      <c r="AU966" s="689"/>
      <c r="AV966" s="689"/>
      <c r="AW966" s="689"/>
      <c r="AX966" s="689"/>
      <c r="AY966" s="689"/>
      <c r="AZ966" s="689"/>
      <c r="BA966" s="689"/>
      <c r="BB966" s="689"/>
      <c r="BC966" s="689"/>
      <c r="BD966" s="689"/>
      <c r="BE966" s="689"/>
      <c r="BF966" s="689"/>
      <c r="BG966" s="689"/>
      <c r="BH966" s="689"/>
      <c r="BI966" s="689"/>
      <c r="BJ966" s="689"/>
      <c r="BK966" s="689"/>
      <c r="BL966" s="689"/>
      <c r="BM966" s="689"/>
      <c r="BN966" s="689"/>
      <c r="BO966" s="689"/>
      <c r="BP966" s="689"/>
      <c r="BQ966" s="689"/>
      <c r="BR966" s="689"/>
      <c r="BS966" s="689"/>
      <c r="BT966" s="689"/>
      <c r="BU966" s="689"/>
      <c r="BV966" s="689"/>
      <c r="BW966" s="421"/>
    </row>
    <row r="967" ht="15.0" customHeight="1">
      <c r="A967" s="634"/>
      <c r="B967" s="421" t="str">
        <f>IF(ISTEXT(A967),SUMIF('Production Calendar'!$F$3:$F$171,'Garden Layout (to copy)'!$A967,'Production Calendar'!$G$3:$G$171),"")</f>
        <v/>
      </c>
      <c r="C967" s="656" t="str">
        <f t="shared" si="1"/>
        <v/>
      </c>
      <c r="D967" s="657" t="str">
        <f t="array" ref="D967">IF(ISBLANK(A967),"",XLOOKUP($A967,'Codified Game Plan'!$E$3:$E$477,'Codified Game Plan'!$G$3:$G$477,0))</f>
        <v/>
      </c>
      <c r="E967" s="657" t="str">
        <f>IF(ISBLANK(A967),"",MAXIFS('Codified Game Plan'!$I$3:$I$477,'Codified Game Plan'!$E$3:$E$477,A967))</f>
        <v/>
      </c>
      <c r="F967" s="658" t="str">
        <f t="shared" si="2"/>
        <v>      - </v>
      </c>
      <c r="G967" s="421"/>
      <c r="H967" s="421"/>
      <c r="I967" s="421"/>
      <c r="J967" s="421"/>
      <c r="K967" s="421"/>
      <c r="L967" s="421"/>
      <c r="M967" s="421"/>
      <c r="N967" s="421"/>
      <c r="O967" s="421"/>
      <c r="P967" s="421"/>
      <c r="Q967" s="421"/>
      <c r="R967" s="421"/>
      <c r="S967" s="421"/>
      <c r="T967" s="421"/>
      <c r="U967" s="689"/>
      <c r="V967" s="689"/>
      <c r="W967" s="689"/>
      <c r="X967" s="689"/>
      <c r="Y967" s="689"/>
      <c r="Z967" s="689"/>
      <c r="AA967" s="689"/>
      <c r="AB967" s="689"/>
      <c r="AC967" s="689"/>
      <c r="AD967" s="689"/>
      <c r="AE967" s="689"/>
      <c r="AF967" s="689"/>
      <c r="AG967" s="689"/>
      <c r="AH967" s="689"/>
      <c r="AI967" s="689"/>
      <c r="AJ967" s="689"/>
      <c r="AK967" s="689"/>
      <c r="AL967" s="689"/>
      <c r="AM967" s="689"/>
      <c r="AN967" s="689"/>
      <c r="AO967" s="689"/>
      <c r="AP967" s="689"/>
      <c r="AQ967" s="689"/>
      <c r="AR967" s="689"/>
      <c r="AS967" s="689"/>
      <c r="AT967" s="689"/>
      <c r="AU967" s="689"/>
      <c r="AV967" s="689"/>
      <c r="AW967" s="689"/>
      <c r="AX967" s="689"/>
      <c r="AY967" s="689"/>
      <c r="AZ967" s="689"/>
      <c r="BA967" s="689"/>
      <c r="BB967" s="689"/>
      <c r="BC967" s="689"/>
      <c r="BD967" s="689"/>
      <c r="BE967" s="689"/>
      <c r="BF967" s="689"/>
      <c r="BG967" s="689"/>
      <c r="BH967" s="689"/>
      <c r="BI967" s="689"/>
      <c r="BJ967" s="689"/>
      <c r="BK967" s="689"/>
      <c r="BL967" s="689"/>
      <c r="BM967" s="689"/>
      <c r="BN967" s="689"/>
      <c r="BO967" s="689"/>
      <c r="BP967" s="689"/>
      <c r="BQ967" s="689"/>
      <c r="BR967" s="689"/>
      <c r="BS967" s="689"/>
      <c r="BT967" s="689"/>
      <c r="BU967" s="689"/>
      <c r="BV967" s="689"/>
      <c r="BW967" s="421"/>
    </row>
    <row r="968" ht="15.0" customHeight="1">
      <c r="A968" s="634"/>
      <c r="B968" s="421" t="str">
        <f>IF(ISTEXT(A968),SUMIF('Production Calendar'!$F$3:$F$171,'Garden Layout (to copy)'!$A968,'Production Calendar'!$G$3:$G$171),"")</f>
        <v/>
      </c>
      <c r="C968" s="656" t="str">
        <f t="shared" si="1"/>
        <v/>
      </c>
      <c r="D968" s="657" t="str">
        <f t="array" ref="D968">IF(ISBLANK(A968),"",XLOOKUP($A968,'Codified Game Plan'!$E$3:$E$477,'Codified Game Plan'!$G$3:$G$477,0))</f>
        <v/>
      </c>
      <c r="E968" s="657" t="str">
        <f>IF(ISBLANK(A968),"",MAXIFS('Codified Game Plan'!$I$3:$I$477,'Codified Game Plan'!$E$3:$E$477,A968))</f>
        <v/>
      </c>
      <c r="F968" s="658" t="str">
        <f t="shared" si="2"/>
        <v>      - </v>
      </c>
      <c r="G968" s="421"/>
      <c r="H968" s="421"/>
      <c r="I968" s="421"/>
      <c r="J968" s="421"/>
      <c r="K968" s="421"/>
      <c r="L968" s="421"/>
      <c r="M968" s="421"/>
      <c r="N968" s="421"/>
      <c r="O968" s="421"/>
      <c r="P968" s="421"/>
      <c r="Q968" s="421"/>
      <c r="R968" s="421"/>
      <c r="S968" s="421"/>
      <c r="T968" s="421"/>
      <c r="U968" s="689"/>
      <c r="V968" s="689"/>
      <c r="W968" s="689"/>
      <c r="X968" s="689"/>
      <c r="Y968" s="689"/>
      <c r="Z968" s="689"/>
      <c r="AA968" s="689"/>
      <c r="AB968" s="689"/>
      <c r="AC968" s="689"/>
      <c r="AD968" s="689"/>
      <c r="AE968" s="689"/>
      <c r="AF968" s="689"/>
      <c r="AG968" s="689"/>
      <c r="AH968" s="689"/>
      <c r="AI968" s="689"/>
      <c r="AJ968" s="689"/>
      <c r="AK968" s="689"/>
      <c r="AL968" s="689"/>
      <c r="AM968" s="689"/>
      <c r="AN968" s="689"/>
      <c r="AO968" s="689"/>
      <c r="AP968" s="689"/>
      <c r="AQ968" s="689"/>
      <c r="AR968" s="689"/>
      <c r="AS968" s="689"/>
      <c r="AT968" s="689"/>
      <c r="AU968" s="689"/>
      <c r="AV968" s="689"/>
      <c r="AW968" s="689"/>
      <c r="AX968" s="689"/>
      <c r="AY968" s="689"/>
      <c r="AZ968" s="689"/>
      <c r="BA968" s="689"/>
      <c r="BB968" s="689"/>
      <c r="BC968" s="689"/>
      <c r="BD968" s="689"/>
      <c r="BE968" s="689"/>
      <c r="BF968" s="689"/>
      <c r="BG968" s="689"/>
      <c r="BH968" s="689"/>
      <c r="BI968" s="689"/>
      <c r="BJ968" s="689"/>
      <c r="BK968" s="689"/>
      <c r="BL968" s="689"/>
      <c r="BM968" s="689"/>
      <c r="BN968" s="689"/>
      <c r="BO968" s="689"/>
      <c r="BP968" s="689"/>
      <c r="BQ968" s="689"/>
      <c r="BR968" s="689"/>
      <c r="BS968" s="689"/>
      <c r="BT968" s="689"/>
      <c r="BU968" s="689"/>
      <c r="BV968" s="689"/>
      <c r="BW968" s="421"/>
    </row>
    <row r="969" ht="15.0" customHeight="1">
      <c r="A969" s="634"/>
      <c r="B969" s="421" t="str">
        <f>IF(ISTEXT(A969),SUMIF('Production Calendar'!$F$3:$F$171,'Garden Layout (to copy)'!$A969,'Production Calendar'!$G$3:$G$171),"")</f>
        <v/>
      </c>
      <c r="C969" s="656" t="str">
        <f t="shared" si="1"/>
        <v/>
      </c>
      <c r="D969" s="657" t="str">
        <f t="array" ref="D969">IF(ISBLANK(A969),"",XLOOKUP($A969,'Codified Game Plan'!$E$3:$E$477,'Codified Game Plan'!$G$3:$G$477,0))</f>
        <v/>
      </c>
      <c r="E969" s="657" t="str">
        <f>IF(ISBLANK(A969),"",MAXIFS('Codified Game Plan'!$I$3:$I$477,'Codified Game Plan'!$E$3:$E$477,A969))</f>
        <v/>
      </c>
      <c r="F969" s="658" t="str">
        <f t="shared" si="2"/>
        <v>      - </v>
      </c>
      <c r="G969" s="421"/>
      <c r="H969" s="421"/>
      <c r="I969" s="421"/>
      <c r="J969" s="421"/>
      <c r="K969" s="421"/>
      <c r="L969" s="421"/>
      <c r="M969" s="421"/>
      <c r="N969" s="421"/>
      <c r="O969" s="421"/>
      <c r="P969" s="421"/>
      <c r="Q969" s="421"/>
      <c r="R969" s="421"/>
      <c r="S969" s="421"/>
      <c r="T969" s="421"/>
      <c r="U969" s="689"/>
      <c r="V969" s="689"/>
      <c r="W969" s="689"/>
      <c r="X969" s="689"/>
      <c r="Y969" s="689"/>
      <c r="Z969" s="689"/>
      <c r="AA969" s="689"/>
      <c r="AB969" s="689"/>
      <c r="AC969" s="689"/>
      <c r="AD969" s="689"/>
      <c r="AE969" s="689"/>
      <c r="AF969" s="689"/>
      <c r="AG969" s="689"/>
      <c r="AH969" s="689"/>
      <c r="AI969" s="689"/>
      <c r="AJ969" s="689"/>
      <c r="AK969" s="689"/>
      <c r="AL969" s="689"/>
      <c r="AM969" s="689"/>
      <c r="AN969" s="689"/>
      <c r="AO969" s="689"/>
      <c r="AP969" s="689"/>
      <c r="AQ969" s="689"/>
      <c r="AR969" s="689"/>
      <c r="AS969" s="689"/>
      <c r="AT969" s="689"/>
      <c r="AU969" s="689"/>
      <c r="AV969" s="689"/>
      <c r="AW969" s="689"/>
      <c r="AX969" s="689"/>
      <c r="AY969" s="689"/>
      <c r="AZ969" s="689"/>
      <c r="BA969" s="689"/>
      <c r="BB969" s="689"/>
      <c r="BC969" s="689"/>
      <c r="BD969" s="689"/>
      <c r="BE969" s="689"/>
      <c r="BF969" s="689"/>
      <c r="BG969" s="689"/>
      <c r="BH969" s="689"/>
      <c r="BI969" s="689"/>
      <c r="BJ969" s="689"/>
      <c r="BK969" s="689"/>
      <c r="BL969" s="689"/>
      <c r="BM969" s="689"/>
      <c r="BN969" s="689"/>
      <c r="BO969" s="689"/>
      <c r="BP969" s="689"/>
      <c r="BQ969" s="689"/>
      <c r="BR969" s="689"/>
      <c r="BS969" s="689"/>
      <c r="BT969" s="689"/>
      <c r="BU969" s="689"/>
      <c r="BV969" s="689"/>
      <c r="BW969" s="421"/>
    </row>
    <row r="970" ht="15.0" customHeight="1">
      <c r="A970" s="634"/>
      <c r="B970" s="421" t="str">
        <f>IF(ISTEXT(A970),SUMIF('Production Calendar'!$F$3:$F$171,'Garden Layout (to copy)'!$A970,'Production Calendar'!$G$3:$G$171),"")</f>
        <v/>
      </c>
      <c r="C970" s="656" t="str">
        <f t="shared" si="1"/>
        <v/>
      </c>
      <c r="D970" s="657" t="str">
        <f t="array" ref="D970">IF(ISBLANK(A970),"",XLOOKUP($A970,'Codified Game Plan'!$E$3:$E$477,'Codified Game Plan'!$G$3:$G$477,0))</f>
        <v/>
      </c>
      <c r="E970" s="657" t="str">
        <f>IF(ISBLANK(A970),"",MAXIFS('Codified Game Plan'!$I$3:$I$477,'Codified Game Plan'!$E$3:$E$477,A970))</f>
        <v/>
      </c>
      <c r="F970" s="658" t="str">
        <f t="shared" si="2"/>
        <v>      - </v>
      </c>
      <c r="G970" s="421"/>
      <c r="H970" s="421"/>
      <c r="I970" s="421"/>
      <c r="J970" s="421"/>
      <c r="K970" s="421"/>
      <c r="L970" s="421"/>
      <c r="M970" s="421"/>
      <c r="N970" s="421"/>
      <c r="O970" s="421"/>
      <c r="P970" s="421"/>
      <c r="Q970" s="421"/>
      <c r="R970" s="421"/>
      <c r="S970" s="421"/>
      <c r="T970" s="421"/>
      <c r="U970" s="689"/>
      <c r="V970" s="689"/>
      <c r="W970" s="689"/>
      <c r="X970" s="689"/>
      <c r="Y970" s="689"/>
      <c r="Z970" s="689"/>
      <c r="AA970" s="689"/>
      <c r="AB970" s="689"/>
      <c r="AC970" s="689"/>
      <c r="AD970" s="689"/>
      <c r="AE970" s="689"/>
      <c r="AF970" s="689"/>
      <c r="AG970" s="689"/>
      <c r="AH970" s="689"/>
      <c r="AI970" s="689"/>
      <c r="AJ970" s="689"/>
      <c r="AK970" s="689"/>
      <c r="AL970" s="689"/>
      <c r="AM970" s="689"/>
      <c r="AN970" s="689"/>
      <c r="AO970" s="689"/>
      <c r="AP970" s="689"/>
      <c r="AQ970" s="689"/>
      <c r="AR970" s="689"/>
      <c r="AS970" s="689"/>
      <c r="AT970" s="689"/>
      <c r="AU970" s="689"/>
      <c r="AV970" s="689"/>
      <c r="AW970" s="689"/>
      <c r="AX970" s="689"/>
      <c r="AY970" s="689"/>
      <c r="AZ970" s="689"/>
      <c r="BA970" s="689"/>
      <c r="BB970" s="689"/>
      <c r="BC970" s="689"/>
      <c r="BD970" s="689"/>
      <c r="BE970" s="689"/>
      <c r="BF970" s="689"/>
      <c r="BG970" s="689"/>
      <c r="BH970" s="689"/>
      <c r="BI970" s="689"/>
      <c r="BJ970" s="689"/>
      <c r="BK970" s="689"/>
      <c r="BL970" s="689"/>
      <c r="BM970" s="689"/>
      <c r="BN970" s="689"/>
      <c r="BO970" s="689"/>
      <c r="BP970" s="689"/>
      <c r="BQ970" s="689"/>
      <c r="BR970" s="689"/>
      <c r="BS970" s="689"/>
      <c r="BT970" s="689"/>
      <c r="BU970" s="689"/>
      <c r="BV970" s="689"/>
      <c r="BW970" s="421"/>
    </row>
    <row r="971" ht="15.0" customHeight="1">
      <c r="A971" s="634"/>
      <c r="B971" s="421" t="str">
        <f>IF(ISTEXT(A971),SUMIF('Production Calendar'!$F$3:$F$171,'Garden Layout (to copy)'!$A971,'Production Calendar'!$G$3:$G$171),"")</f>
        <v/>
      </c>
      <c r="C971" s="656" t="str">
        <f t="shared" si="1"/>
        <v/>
      </c>
      <c r="D971" s="657" t="str">
        <f t="array" ref="D971">IF(ISBLANK(A971),"",XLOOKUP($A971,'Codified Game Plan'!$E$3:$E$477,'Codified Game Plan'!$G$3:$G$477,0))</f>
        <v/>
      </c>
      <c r="E971" s="657" t="str">
        <f>IF(ISBLANK(A971),"",MAXIFS('Codified Game Plan'!$I$3:$I$477,'Codified Game Plan'!$E$3:$E$477,A971))</f>
        <v/>
      </c>
      <c r="F971" s="658" t="str">
        <f t="shared" si="2"/>
        <v>      - </v>
      </c>
      <c r="G971" s="421"/>
      <c r="H971" s="421"/>
      <c r="I971" s="421"/>
      <c r="J971" s="421"/>
      <c r="K971" s="421"/>
      <c r="L971" s="421"/>
      <c r="M971" s="421"/>
      <c r="N971" s="421"/>
      <c r="O971" s="421"/>
      <c r="P971" s="421"/>
      <c r="Q971" s="421"/>
      <c r="R971" s="421"/>
      <c r="S971" s="421"/>
      <c r="T971" s="421"/>
      <c r="U971" s="689"/>
      <c r="V971" s="689"/>
      <c r="W971" s="689"/>
      <c r="X971" s="689"/>
      <c r="Y971" s="689"/>
      <c r="Z971" s="689"/>
      <c r="AA971" s="689"/>
      <c r="AB971" s="689"/>
      <c r="AC971" s="689"/>
      <c r="AD971" s="689"/>
      <c r="AE971" s="689"/>
      <c r="AF971" s="689"/>
      <c r="AG971" s="689"/>
      <c r="AH971" s="689"/>
      <c r="AI971" s="689"/>
      <c r="AJ971" s="689"/>
      <c r="AK971" s="689"/>
      <c r="AL971" s="689"/>
      <c r="AM971" s="689"/>
      <c r="AN971" s="689"/>
      <c r="AO971" s="689"/>
      <c r="AP971" s="689"/>
      <c r="AQ971" s="689"/>
      <c r="AR971" s="689"/>
      <c r="AS971" s="689"/>
      <c r="AT971" s="689"/>
      <c r="AU971" s="689"/>
      <c r="AV971" s="689"/>
      <c r="AW971" s="689"/>
      <c r="AX971" s="689"/>
      <c r="AY971" s="689"/>
      <c r="AZ971" s="689"/>
      <c r="BA971" s="689"/>
      <c r="BB971" s="689"/>
      <c r="BC971" s="689"/>
      <c r="BD971" s="689"/>
      <c r="BE971" s="689"/>
      <c r="BF971" s="689"/>
      <c r="BG971" s="689"/>
      <c r="BH971" s="689"/>
      <c r="BI971" s="689"/>
      <c r="BJ971" s="689"/>
      <c r="BK971" s="689"/>
      <c r="BL971" s="689"/>
      <c r="BM971" s="689"/>
      <c r="BN971" s="689"/>
      <c r="BO971" s="689"/>
      <c r="BP971" s="689"/>
      <c r="BQ971" s="689"/>
      <c r="BR971" s="689"/>
      <c r="BS971" s="689"/>
      <c r="BT971" s="689"/>
      <c r="BU971" s="689"/>
      <c r="BV971" s="689"/>
      <c r="BW971" s="421"/>
    </row>
    <row r="972" ht="15.0" customHeight="1">
      <c r="A972" s="634"/>
      <c r="B972" s="421" t="str">
        <f>IF(ISTEXT(A972),SUMIF('Production Calendar'!$F$3:$F$171,'Garden Layout (to copy)'!$A972,'Production Calendar'!$G$3:$G$171),"")</f>
        <v/>
      </c>
      <c r="C972" s="656" t="str">
        <f t="shared" si="1"/>
        <v/>
      </c>
      <c r="D972" s="657" t="str">
        <f t="array" ref="D972">IF(ISBLANK(A972),"",XLOOKUP($A972,'Codified Game Plan'!$E$3:$E$477,'Codified Game Plan'!$G$3:$G$477,0))</f>
        <v/>
      </c>
      <c r="E972" s="657" t="str">
        <f>IF(ISBLANK(A972),"",MAXIFS('Codified Game Plan'!$I$3:$I$477,'Codified Game Plan'!$E$3:$E$477,A972))</f>
        <v/>
      </c>
      <c r="F972" s="658" t="str">
        <f t="shared" si="2"/>
        <v>      - </v>
      </c>
      <c r="G972" s="421"/>
      <c r="H972" s="421"/>
      <c r="I972" s="421"/>
      <c r="J972" s="421"/>
      <c r="K972" s="421"/>
      <c r="L972" s="421"/>
      <c r="M972" s="421"/>
      <c r="N972" s="421"/>
      <c r="O972" s="421"/>
      <c r="P972" s="421"/>
      <c r="Q972" s="421"/>
      <c r="R972" s="421"/>
      <c r="S972" s="421"/>
      <c r="T972" s="421"/>
      <c r="U972" s="689"/>
      <c r="V972" s="689"/>
      <c r="W972" s="689"/>
      <c r="X972" s="689"/>
      <c r="Y972" s="689"/>
      <c r="Z972" s="689"/>
      <c r="AA972" s="689"/>
      <c r="AB972" s="689"/>
      <c r="AC972" s="689"/>
      <c r="AD972" s="689"/>
      <c r="AE972" s="689"/>
      <c r="AF972" s="689"/>
      <c r="AG972" s="689"/>
      <c r="AH972" s="689"/>
      <c r="AI972" s="689"/>
      <c r="AJ972" s="689"/>
      <c r="AK972" s="689"/>
      <c r="AL972" s="689"/>
      <c r="AM972" s="689"/>
      <c r="AN972" s="689"/>
      <c r="AO972" s="689"/>
      <c r="AP972" s="689"/>
      <c r="AQ972" s="689"/>
      <c r="AR972" s="689"/>
      <c r="AS972" s="689"/>
      <c r="AT972" s="689"/>
      <c r="AU972" s="689"/>
      <c r="AV972" s="689"/>
      <c r="AW972" s="689"/>
      <c r="AX972" s="689"/>
      <c r="AY972" s="689"/>
      <c r="AZ972" s="689"/>
      <c r="BA972" s="689"/>
      <c r="BB972" s="689"/>
      <c r="BC972" s="689"/>
      <c r="BD972" s="689"/>
      <c r="BE972" s="689"/>
      <c r="BF972" s="689"/>
      <c r="BG972" s="689"/>
      <c r="BH972" s="689"/>
      <c r="BI972" s="689"/>
      <c r="BJ972" s="689"/>
      <c r="BK972" s="689"/>
      <c r="BL972" s="689"/>
      <c r="BM972" s="689"/>
      <c r="BN972" s="689"/>
      <c r="BO972" s="689"/>
      <c r="BP972" s="689"/>
      <c r="BQ972" s="689"/>
      <c r="BR972" s="689"/>
      <c r="BS972" s="689"/>
      <c r="BT972" s="689"/>
      <c r="BU972" s="689"/>
      <c r="BV972" s="689"/>
      <c r="BW972" s="421"/>
    </row>
    <row r="973" ht="15.0" customHeight="1">
      <c r="A973" s="634"/>
      <c r="B973" s="421" t="str">
        <f>IF(ISTEXT(A973),SUMIF('Production Calendar'!$F$3:$F$171,'Garden Layout (to copy)'!$A973,'Production Calendar'!$G$3:$G$171),"")</f>
        <v/>
      </c>
      <c r="C973" s="656" t="str">
        <f t="shared" si="1"/>
        <v/>
      </c>
      <c r="D973" s="657" t="str">
        <f t="array" ref="D973">IF(ISBLANK(A973),"",XLOOKUP($A973,'Codified Game Plan'!$E$3:$E$477,'Codified Game Plan'!$G$3:$G$477,0))</f>
        <v/>
      </c>
      <c r="E973" s="657" t="str">
        <f>IF(ISBLANK(A973),"",MAXIFS('Codified Game Plan'!$I$3:$I$477,'Codified Game Plan'!$E$3:$E$477,A973))</f>
        <v/>
      </c>
      <c r="F973" s="658" t="str">
        <f t="shared" si="2"/>
        <v>      - </v>
      </c>
      <c r="G973" s="421"/>
      <c r="H973" s="421"/>
      <c r="I973" s="421"/>
      <c r="J973" s="421"/>
      <c r="K973" s="421"/>
      <c r="L973" s="421"/>
      <c r="M973" s="421"/>
      <c r="N973" s="421"/>
      <c r="O973" s="421"/>
      <c r="P973" s="421"/>
      <c r="Q973" s="421"/>
      <c r="R973" s="421"/>
      <c r="S973" s="421"/>
      <c r="T973" s="421"/>
      <c r="U973" s="689"/>
      <c r="V973" s="689"/>
      <c r="W973" s="689"/>
      <c r="X973" s="689"/>
      <c r="Y973" s="689"/>
      <c r="Z973" s="689"/>
      <c r="AA973" s="689"/>
      <c r="AB973" s="689"/>
      <c r="AC973" s="689"/>
      <c r="AD973" s="689"/>
      <c r="AE973" s="689"/>
      <c r="AF973" s="689"/>
      <c r="AG973" s="689"/>
      <c r="AH973" s="689"/>
      <c r="AI973" s="689"/>
      <c r="AJ973" s="689"/>
      <c r="AK973" s="689"/>
      <c r="AL973" s="689"/>
      <c r="AM973" s="689"/>
      <c r="AN973" s="689"/>
      <c r="AO973" s="689"/>
      <c r="AP973" s="689"/>
      <c r="AQ973" s="689"/>
      <c r="AR973" s="689"/>
      <c r="AS973" s="689"/>
      <c r="AT973" s="689"/>
      <c r="AU973" s="689"/>
      <c r="AV973" s="689"/>
      <c r="AW973" s="689"/>
      <c r="AX973" s="689"/>
      <c r="AY973" s="689"/>
      <c r="AZ973" s="689"/>
      <c r="BA973" s="689"/>
      <c r="BB973" s="689"/>
      <c r="BC973" s="689"/>
      <c r="BD973" s="689"/>
      <c r="BE973" s="689"/>
      <c r="BF973" s="689"/>
      <c r="BG973" s="689"/>
      <c r="BH973" s="689"/>
      <c r="BI973" s="689"/>
      <c r="BJ973" s="689"/>
      <c r="BK973" s="689"/>
      <c r="BL973" s="689"/>
      <c r="BM973" s="689"/>
      <c r="BN973" s="689"/>
      <c r="BO973" s="689"/>
      <c r="BP973" s="689"/>
      <c r="BQ973" s="689"/>
      <c r="BR973" s="689"/>
      <c r="BS973" s="689"/>
      <c r="BT973" s="689"/>
      <c r="BU973" s="689"/>
      <c r="BV973" s="689"/>
      <c r="BW973" s="421"/>
    </row>
    <row r="974" ht="15.0" customHeight="1">
      <c r="A974" s="634"/>
      <c r="B974" s="421" t="str">
        <f>IF(ISTEXT(A974),SUMIF('Production Calendar'!$F$3:$F$171,'Garden Layout (to copy)'!$A974,'Production Calendar'!$G$3:$G$171),"")</f>
        <v/>
      </c>
      <c r="C974" s="656" t="str">
        <f t="shared" si="1"/>
        <v/>
      </c>
      <c r="D974" s="657" t="str">
        <f t="array" ref="D974">IF(ISBLANK(A974),"",XLOOKUP($A974,'Codified Game Plan'!$E$3:$E$477,'Codified Game Plan'!$G$3:$G$477,0))</f>
        <v/>
      </c>
      <c r="E974" s="657" t="str">
        <f>IF(ISBLANK(A974),"",MAXIFS('Codified Game Plan'!$I$3:$I$477,'Codified Game Plan'!$E$3:$E$477,A974))</f>
        <v/>
      </c>
      <c r="F974" s="658" t="str">
        <f t="shared" si="2"/>
        <v>      - </v>
      </c>
      <c r="G974" s="421"/>
      <c r="H974" s="421"/>
      <c r="I974" s="421"/>
      <c r="J974" s="421"/>
      <c r="K974" s="421"/>
      <c r="L974" s="421"/>
      <c r="M974" s="421"/>
      <c r="N974" s="421"/>
      <c r="O974" s="421"/>
      <c r="P974" s="421"/>
      <c r="Q974" s="421"/>
      <c r="R974" s="421"/>
      <c r="S974" s="421"/>
      <c r="T974" s="421"/>
      <c r="U974" s="689"/>
      <c r="V974" s="689"/>
      <c r="W974" s="689"/>
      <c r="X974" s="689"/>
      <c r="Y974" s="689"/>
      <c r="Z974" s="689"/>
      <c r="AA974" s="689"/>
      <c r="AB974" s="689"/>
      <c r="AC974" s="689"/>
      <c r="AD974" s="689"/>
      <c r="AE974" s="689"/>
      <c r="AF974" s="689"/>
      <c r="AG974" s="689"/>
      <c r="AH974" s="689"/>
      <c r="AI974" s="689"/>
      <c r="AJ974" s="689"/>
      <c r="AK974" s="689"/>
      <c r="AL974" s="689"/>
      <c r="AM974" s="689"/>
      <c r="AN974" s="689"/>
      <c r="AO974" s="689"/>
      <c r="AP974" s="689"/>
      <c r="AQ974" s="689"/>
      <c r="AR974" s="689"/>
      <c r="AS974" s="689"/>
      <c r="AT974" s="689"/>
      <c r="AU974" s="689"/>
      <c r="AV974" s="689"/>
      <c r="AW974" s="689"/>
      <c r="AX974" s="689"/>
      <c r="AY974" s="689"/>
      <c r="AZ974" s="689"/>
      <c r="BA974" s="689"/>
      <c r="BB974" s="689"/>
      <c r="BC974" s="689"/>
      <c r="BD974" s="689"/>
      <c r="BE974" s="689"/>
      <c r="BF974" s="689"/>
      <c r="BG974" s="689"/>
      <c r="BH974" s="689"/>
      <c r="BI974" s="689"/>
      <c r="BJ974" s="689"/>
      <c r="BK974" s="689"/>
      <c r="BL974" s="689"/>
      <c r="BM974" s="689"/>
      <c r="BN974" s="689"/>
      <c r="BO974" s="689"/>
      <c r="BP974" s="689"/>
      <c r="BQ974" s="689"/>
      <c r="BR974" s="689"/>
      <c r="BS974" s="689"/>
      <c r="BT974" s="689"/>
      <c r="BU974" s="689"/>
      <c r="BV974" s="689"/>
      <c r="BW974" s="421"/>
    </row>
    <row r="975" ht="15.0" customHeight="1">
      <c r="A975" s="634"/>
      <c r="B975" s="421" t="str">
        <f>IF(ISTEXT(A975),SUMIF('Production Calendar'!$F$3:$F$171,'Garden Layout (to copy)'!$A975,'Production Calendar'!$G$3:$G$171),"")</f>
        <v/>
      </c>
      <c r="C975" s="656" t="str">
        <f t="shared" si="1"/>
        <v/>
      </c>
      <c r="D975" s="657" t="str">
        <f t="array" ref="D975">IF(ISBLANK(A975),"",XLOOKUP($A975,'Codified Game Plan'!$E$3:$E$477,'Codified Game Plan'!$G$3:$G$477,0))</f>
        <v/>
      </c>
      <c r="E975" s="657" t="str">
        <f>IF(ISBLANK(A975),"",MAXIFS('Codified Game Plan'!$I$3:$I$477,'Codified Game Plan'!$E$3:$E$477,A975))</f>
        <v/>
      </c>
      <c r="F975" s="658" t="str">
        <f t="shared" si="2"/>
        <v>      - </v>
      </c>
      <c r="G975" s="421"/>
      <c r="H975" s="421"/>
      <c r="I975" s="421"/>
      <c r="J975" s="421"/>
      <c r="K975" s="421"/>
      <c r="L975" s="421"/>
      <c r="M975" s="421"/>
      <c r="N975" s="421"/>
      <c r="O975" s="421"/>
      <c r="P975" s="421"/>
      <c r="Q975" s="421"/>
      <c r="R975" s="421"/>
      <c r="S975" s="421"/>
      <c r="T975" s="421"/>
      <c r="U975" s="689"/>
      <c r="V975" s="689"/>
      <c r="W975" s="689"/>
      <c r="X975" s="689"/>
      <c r="Y975" s="689"/>
      <c r="Z975" s="689"/>
      <c r="AA975" s="689"/>
      <c r="AB975" s="689"/>
      <c r="AC975" s="689"/>
      <c r="AD975" s="689"/>
      <c r="AE975" s="689"/>
      <c r="AF975" s="689"/>
      <c r="AG975" s="689"/>
      <c r="AH975" s="689"/>
      <c r="AI975" s="689"/>
      <c r="AJ975" s="689"/>
      <c r="AK975" s="689"/>
      <c r="AL975" s="689"/>
      <c r="AM975" s="689"/>
      <c r="AN975" s="689"/>
      <c r="AO975" s="689"/>
      <c r="AP975" s="689"/>
      <c r="AQ975" s="689"/>
      <c r="AR975" s="689"/>
      <c r="AS975" s="689"/>
      <c r="AT975" s="689"/>
      <c r="AU975" s="689"/>
      <c r="AV975" s="689"/>
      <c r="AW975" s="689"/>
      <c r="AX975" s="689"/>
      <c r="AY975" s="689"/>
      <c r="AZ975" s="689"/>
      <c r="BA975" s="689"/>
      <c r="BB975" s="689"/>
      <c r="BC975" s="689"/>
      <c r="BD975" s="689"/>
      <c r="BE975" s="689"/>
      <c r="BF975" s="689"/>
      <c r="BG975" s="689"/>
      <c r="BH975" s="689"/>
      <c r="BI975" s="689"/>
      <c r="BJ975" s="689"/>
      <c r="BK975" s="689"/>
      <c r="BL975" s="689"/>
      <c r="BM975" s="689"/>
      <c r="BN975" s="689"/>
      <c r="BO975" s="689"/>
      <c r="BP975" s="689"/>
      <c r="BQ975" s="689"/>
      <c r="BR975" s="689"/>
      <c r="BS975" s="689"/>
      <c r="BT975" s="689"/>
      <c r="BU975" s="689"/>
      <c r="BV975" s="689"/>
      <c r="BW975" s="421"/>
    </row>
    <row r="976" ht="15.0" customHeight="1">
      <c r="A976" s="634"/>
      <c r="B976" s="421" t="str">
        <f>IF(ISTEXT(A976),SUMIF('Production Calendar'!$F$3:$F$171,'Garden Layout (to copy)'!$A976,'Production Calendar'!$G$3:$G$171),"")</f>
        <v/>
      </c>
      <c r="C976" s="656" t="str">
        <f t="shared" si="1"/>
        <v/>
      </c>
      <c r="D976" s="657" t="str">
        <f t="array" ref="D976">IF(ISBLANK(A976),"",XLOOKUP($A976,'Codified Game Plan'!$E$3:$E$477,'Codified Game Plan'!$G$3:$G$477,0))</f>
        <v/>
      </c>
      <c r="E976" s="657" t="str">
        <f>IF(ISBLANK(A976),"",MAXIFS('Codified Game Plan'!$I$3:$I$477,'Codified Game Plan'!$E$3:$E$477,A976))</f>
        <v/>
      </c>
      <c r="F976" s="658" t="str">
        <f t="shared" si="2"/>
        <v>      - </v>
      </c>
      <c r="G976" s="421"/>
      <c r="H976" s="421"/>
      <c r="I976" s="421"/>
      <c r="J976" s="421"/>
      <c r="K976" s="421"/>
      <c r="L976" s="421"/>
      <c r="M976" s="421"/>
      <c r="N976" s="421"/>
      <c r="O976" s="421"/>
      <c r="P976" s="421"/>
      <c r="Q976" s="421"/>
      <c r="R976" s="421"/>
      <c r="S976" s="421"/>
      <c r="T976" s="421"/>
      <c r="U976" s="689"/>
      <c r="V976" s="689"/>
      <c r="W976" s="689"/>
      <c r="X976" s="689"/>
      <c r="Y976" s="689"/>
      <c r="Z976" s="689"/>
      <c r="AA976" s="689"/>
      <c r="AB976" s="689"/>
      <c r="AC976" s="689"/>
      <c r="AD976" s="689"/>
      <c r="AE976" s="689"/>
      <c r="AF976" s="689"/>
      <c r="AG976" s="689"/>
      <c r="AH976" s="689"/>
      <c r="AI976" s="689"/>
      <c r="AJ976" s="689"/>
      <c r="AK976" s="689"/>
      <c r="AL976" s="689"/>
      <c r="AM976" s="689"/>
      <c r="AN976" s="689"/>
      <c r="AO976" s="689"/>
      <c r="AP976" s="689"/>
      <c r="AQ976" s="689"/>
      <c r="AR976" s="689"/>
      <c r="AS976" s="689"/>
      <c r="AT976" s="689"/>
      <c r="AU976" s="689"/>
      <c r="AV976" s="689"/>
      <c r="AW976" s="689"/>
      <c r="AX976" s="689"/>
      <c r="AY976" s="689"/>
      <c r="AZ976" s="689"/>
      <c r="BA976" s="689"/>
      <c r="BB976" s="689"/>
      <c r="BC976" s="689"/>
      <c r="BD976" s="689"/>
      <c r="BE976" s="689"/>
      <c r="BF976" s="689"/>
      <c r="BG976" s="689"/>
      <c r="BH976" s="689"/>
      <c r="BI976" s="689"/>
      <c r="BJ976" s="689"/>
      <c r="BK976" s="689"/>
      <c r="BL976" s="689"/>
      <c r="BM976" s="689"/>
      <c r="BN976" s="689"/>
      <c r="BO976" s="689"/>
      <c r="BP976" s="689"/>
      <c r="BQ976" s="689"/>
      <c r="BR976" s="689"/>
      <c r="BS976" s="689"/>
      <c r="BT976" s="689"/>
      <c r="BU976" s="689"/>
      <c r="BV976" s="689"/>
      <c r="BW976" s="421"/>
    </row>
    <row r="977" ht="15.0" customHeight="1">
      <c r="A977" s="634"/>
      <c r="B977" s="421" t="str">
        <f>IF(ISTEXT(A977),SUMIF('Production Calendar'!$F$3:$F$171,'Garden Layout (to copy)'!$A977,'Production Calendar'!$G$3:$G$171),"")</f>
        <v/>
      </c>
      <c r="C977" s="656" t="str">
        <f t="shared" si="1"/>
        <v/>
      </c>
      <c r="D977" s="657" t="str">
        <f t="array" ref="D977">IF(ISBLANK(A977),"",XLOOKUP($A977,'Codified Game Plan'!$E$3:$E$477,'Codified Game Plan'!$G$3:$G$477,0))</f>
        <v/>
      </c>
      <c r="E977" s="657" t="str">
        <f>IF(ISBLANK(A977),"",MAXIFS('Codified Game Plan'!$I$3:$I$477,'Codified Game Plan'!$E$3:$E$477,A977))</f>
        <v/>
      </c>
      <c r="F977" s="658" t="str">
        <f t="shared" si="2"/>
        <v>      - </v>
      </c>
      <c r="G977" s="421"/>
      <c r="H977" s="421"/>
      <c r="I977" s="421"/>
      <c r="J977" s="421"/>
      <c r="K977" s="421"/>
      <c r="L977" s="421"/>
      <c r="M977" s="421"/>
      <c r="N977" s="421"/>
      <c r="O977" s="421"/>
      <c r="P977" s="421"/>
      <c r="Q977" s="421"/>
      <c r="R977" s="421"/>
      <c r="S977" s="421"/>
      <c r="T977" s="421"/>
      <c r="U977" s="689"/>
      <c r="V977" s="689"/>
      <c r="W977" s="689"/>
      <c r="X977" s="689"/>
      <c r="Y977" s="689"/>
      <c r="Z977" s="689"/>
      <c r="AA977" s="689"/>
      <c r="AB977" s="689"/>
      <c r="AC977" s="689"/>
      <c r="AD977" s="689"/>
      <c r="AE977" s="689"/>
      <c r="AF977" s="689"/>
      <c r="AG977" s="689"/>
      <c r="AH977" s="689"/>
      <c r="AI977" s="689"/>
      <c r="AJ977" s="689"/>
      <c r="AK977" s="689"/>
      <c r="AL977" s="689"/>
      <c r="AM977" s="689"/>
      <c r="AN977" s="689"/>
      <c r="AO977" s="689"/>
      <c r="AP977" s="689"/>
      <c r="AQ977" s="689"/>
      <c r="AR977" s="689"/>
      <c r="AS977" s="689"/>
      <c r="AT977" s="689"/>
      <c r="AU977" s="689"/>
      <c r="AV977" s="689"/>
      <c r="AW977" s="689"/>
      <c r="AX977" s="689"/>
      <c r="AY977" s="689"/>
      <c r="AZ977" s="689"/>
      <c r="BA977" s="689"/>
      <c r="BB977" s="689"/>
      <c r="BC977" s="689"/>
      <c r="BD977" s="689"/>
      <c r="BE977" s="689"/>
      <c r="BF977" s="689"/>
      <c r="BG977" s="689"/>
      <c r="BH977" s="689"/>
      <c r="BI977" s="689"/>
      <c r="BJ977" s="689"/>
      <c r="BK977" s="689"/>
      <c r="BL977" s="689"/>
      <c r="BM977" s="689"/>
      <c r="BN977" s="689"/>
      <c r="BO977" s="689"/>
      <c r="BP977" s="689"/>
      <c r="BQ977" s="689"/>
      <c r="BR977" s="689"/>
      <c r="BS977" s="689"/>
      <c r="BT977" s="689"/>
      <c r="BU977" s="689"/>
      <c r="BV977" s="689"/>
      <c r="BW977" s="421"/>
    </row>
    <row r="978" ht="15.0" customHeight="1">
      <c r="A978" s="634"/>
      <c r="B978" s="421" t="str">
        <f>IF(ISTEXT(A978),SUMIF('Production Calendar'!$F$3:$F$171,'Garden Layout (to copy)'!$A978,'Production Calendar'!$G$3:$G$171),"")</f>
        <v/>
      </c>
      <c r="C978" s="656" t="str">
        <f t="shared" si="1"/>
        <v/>
      </c>
      <c r="D978" s="657" t="str">
        <f t="array" ref="D978">IF(ISBLANK(A978),"",XLOOKUP($A978,'Codified Game Plan'!$E$3:$E$477,'Codified Game Plan'!$G$3:$G$477,0))</f>
        <v/>
      </c>
      <c r="E978" s="657" t="str">
        <f>IF(ISBLANK(A978),"",MAXIFS('Codified Game Plan'!$I$3:$I$477,'Codified Game Plan'!$E$3:$E$477,A978))</f>
        <v/>
      </c>
      <c r="F978" s="658" t="str">
        <f t="shared" si="2"/>
        <v>      - </v>
      </c>
      <c r="G978" s="421"/>
      <c r="H978" s="421"/>
      <c r="I978" s="421"/>
      <c r="J978" s="421"/>
      <c r="K978" s="421"/>
      <c r="L978" s="421"/>
      <c r="M978" s="421"/>
      <c r="N978" s="421"/>
      <c r="O978" s="421"/>
      <c r="P978" s="421"/>
      <c r="Q978" s="421"/>
      <c r="R978" s="421"/>
      <c r="S978" s="421"/>
      <c r="T978" s="421"/>
      <c r="U978" s="689"/>
      <c r="V978" s="689"/>
      <c r="W978" s="689"/>
      <c r="X978" s="689"/>
      <c r="Y978" s="689"/>
      <c r="Z978" s="689"/>
      <c r="AA978" s="689"/>
      <c r="AB978" s="689"/>
      <c r="AC978" s="689"/>
      <c r="AD978" s="689"/>
      <c r="AE978" s="689"/>
      <c r="AF978" s="689"/>
      <c r="AG978" s="689"/>
      <c r="AH978" s="689"/>
      <c r="AI978" s="689"/>
      <c r="AJ978" s="689"/>
      <c r="AK978" s="689"/>
      <c r="AL978" s="689"/>
      <c r="AM978" s="689"/>
      <c r="AN978" s="689"/>
      <c r="AO978" s="689"/>
      <c r="AP978" s="689"/>
      <c r="AQ978" s="689"/>
      <c r="AR978" s="689"/>
      <c r="AS978" s="689"/>
      <c r="AT978" s="689"/>
      <c r="AU978" s="689"/>
      <c r="AV978" s="689"/>
      <c r="AW978" s="689"/>
      <c r="AX978" s="689"/>
      <c r="AY978" s="689"/>
      <c r="AZ978" s="689"/>
      <c r="BA978" s="689"/>
      <c r="BB978" s="689"/>
      <c r="BC978" s="689"/>
      <c r="BD978" s="689"/>
      <c r="BE978" s="689"/>
      <c r="BF978" s="689"/>
      <c r="BG978" s="689"/>
      <c r="BH978" s="689"/>
      <c r="BI978" s="689"/>
      <c r="BJ978" s="689"/>
      <c r="BK978" s="689"/>
      <c r="BL978" s="689"/>
      <c r="BM978" s="689"/>
      <c r="BN978" s="689"/>
      <c r="BO978" s="689"/>
      <c r="BP978" s="689"/>
      <c r="BQ978" s="689"/>
      <c r="BR978" s="689"/>
      <c r="BS978" s="689"/>
      <c r="BT978" s="689"/>
      <c r="BU978" s="689"/>
      <c r="BV978" s="689"/>
      <c r="BW978" s="421"/>
    </row>
    <row r="979" ht="15.0" customHeight="1">
      <c r="A979" s="634"/>
      <c r="B979" s="421" t="str">
        <f>IF(ISTEXT(A979),SUMIF('Production Calendar'!$F$3:$F$171,'Garden Layout (to copy)'!$A979,'Production Calendar'!$G$3:$G$171),"")</f>
        <v/>
      </c>
      <c r="C979" s="656" t="str">
        <f t="shared" si="1"/>
        <v/>
      </c>
      <c r="D979" s="657" t="str">
        <f t="array" ref="D979">IF(ISBLANK(A979),"",XLOOKUP($A979,'Codified Game Plan'!$E$3:$E$477,'Codified Game Plan'!$G$3:$G$477,0))</f>
        <v/>
      </c>
      <c r="E979" s="657" t="str">
        <f>IF(ISBLANK(A979),"",MAXIFS('Codified Game Plan'!$I$3:$I$477,'Codified Game Plan'!$E$3:$E$477,A979))</f>
        <v/>
      </c>
      <c r="F979" s="658" t="str">
        <f t="shared" si="2"/>
        <v>      - </v>
      </c>
      <c r="G979" s="421"/>
      <c r="H979" s="421"/>
      <c r="I979" s="421"/>
      <c r="J979" s="421"/>
      <c r="K979" s="421"/>
      <c r="L979" s="421"/>
      <c r="M979" s="421"/>
      <c r="N979" s="421"/>
      <c r="O979" s="421"/>
      <c r="P979" s="421"/>
      <c r="Q979" s="421"/>
      <c r="R979" s="421"/>
      <c r="S979" s="421"/>
      <c r="T979" s="421"/>
      <c r="U979" s="689"/>
      <c r="V979" s="689"/>
      <c r="W979" s="689"/>
      <c r="X979" s="689"/>
      <c r="Y979" s="689"/>
      <c r="Z979" s="689"/>
      <c r="AA979" s="689"/>
      <c r="AB979" s="689"/>
      <c r="AC979" s="689"/>
      <c r="AD979" s="689"/>
      <c r="AE979" s="689"/>
      <c r="AF979" s="689"/>
      <c r="AG979" s="689"/>
      <c r="AH979" s="689"/>
      <c r="AI979" s="689"/>
      <c r="AJ979" s="689"/>
      <c r="AK979" s="689"/>
      <c r="AL979" s="689"/>
      <c r="AM979" s="689"/>
      <c r="AN979" s="689"/>
      <c r="AO979" s="689"/>
      <c r="AP979" s="689"/>
      <c r="AQ979" s="689"/>
      <c r="AR979" s="689"/>
      <c r="AS979" s="689"/>
      <c r="AT979" s="689"/>
      <c r="AU979" s="689"/>
      <c r="AV979" s="689"/>
      <c r="AW979" s="689"/>
      <c r="AX979" s="689"/>
      <c r="AY979" s="689"/>
      <c r="AZ979" s="689"/>
      <c r="BA979" s="689"/>
      <c r="BB979" s="689"/>
      <c r="BC979" s="689"/>
      <c r="BD979" s="689"/>
      <c r="BE979" s="689"/>
      <c r="BF979" s="689"/>
      <c r="BG979" s="689"/>
      <c r="BH979" s="689"/>
      <c r="BI979" s="689"/>
      <c r="BJ979" s="689"/>
      <c r="BK979" s="689"/>
      <c r="BL979" s="689"/>
      <c r="BM979" s="689"/>
      <c r="BN979" s="689"/>
      <c r="BO979" s="689"/>
      <c r="BP979" s="689"/>
      <c r="BQ979" s="689"/>
      <c r="BR979" s="689"/>
      <c r="BS979" s="689"/>
      <c r="BT979" s="689"/>
      <c r="BU979" s="689"/>
      <c r="BV979" s="689"/>
      <c r="BW979" s="421"/>
    </row>
    <row r="980" ht="15.0" customHeight="1">
      <c r="A980" s="634"/>
      <c r="B980" s="421" t="str">
        <f>IF(ISTEXT(A980),SUMIF('Production Calendar'!$F$3:$F$171,'Garden Layout (to copy)'!$A980,'Production Calendar'!$G$3:$G$171),"")</f>
        <v/>
      </c>
      <c r="C980" s="656" t="str">
        <f t="shared" si="1"/>
        <v/>
      </c>
      <c r="D980" s="657" t="str">
        <f t="array" ref="D980">IF(ISBLANK(A980),"",XLOOKUP($A980,'Codified Game Plan'!$E$3:$E$477,'Codified Game Plan'!$G$3:$G$477,0))</f>
        <v/>
      </c>
      <c r="E980" s="657" t="str">
        <f>IF(ISBLANK(A980),"",MAXIFS('Codified Game Plan'!$I$3:$I$477,'Codified Game Plan'!$E$3:$E$477,A980))</f>
        <v/>
      </c>
      <c r="F980" s="658" t="str">
        <f t="shared" si="2"/>
        <v>      - </v>
      </c>
      <c r="G980" s="421"/>
      <c r="H980" s="421"/>
      <c r="I980" s="421"/>
      <c r="J980" s="421"/>
      <c r="K980" s="421"/>
      <c r="L980" s="421"/>
      <c r="M980" s="421"/>
      <c r="N980" s="421"/>
      <c r="O980" s="421"/>
      <c r="P980" s="421"/>
      <c r="Q980" s="421"/>
      <c r="R980" s="421"/>
      <c r="S980" s="421"/>
      <c r="T980" s="421"/>
      <c r="U980" s="689"/>
      <c r="V980" s="689"/>
      <c r="W980" s="689"/>
      <c r="X980" s="689"/>
      <c r="Y980" s="689"/>
      <c r="Z980" s="689"/>
      <c r="AA980" s="689"/>
      <c r="AB980" s="689"/>
      <c r="AC980" s="689"/>
      <c r="AD980" s="689"/>
      <c r="AE980" s="689"/>
      <c r="AF980" s="689"/>
      <c r="AG980" s="689"/>
      <c r="AH980" s="689"/>
      <c r="AI980" s="689"/>
      <c r="AJ980" s="689"/>
      <c r="AK980" s="689"/>
      <c r="AL980" s="689"/>
      <c r="AM980" s="689"/>
      <c r="AN980" s="689"/>
      <c r="AO980" s="689"/>
      <c r="AP980" s="689"/>
      <c r="AQ980" s="689"/>
      <c r="AR980" s="689"/>
      <c r="AS980" s="689"/>
      <c r="AT980" s="689"/>
      <c r="AU980" s="689"/>
      <c r="AV980" s="689"/>
      <c r="AW980" s="689"/>
      <c r="AX980" s="689"/>
      <c r="AY980" s="689"/>
      <c r="AZ980" s="689"/>
      <c r="BA980" s="689"/>
      <c r="BB980" s="689"/>
      <c r="BC980" s="689"/>
      <c r="BD980" s="689"/>
      <c r="BE980" s="689"/>
      <c r="BF980" s="689"/>
      <c r="BG980" s="689"/>
      <c r="BH980" s="689"/>
      <c r="BI980" s="689"/>
      <c r="BJ980" s="689"/>
      <c r="BK980" s="689"/>
      <c r="BL980" s="689"/>
      <c r="BM980" s="689"/>
      <c r="BN980" s="689"/>
      <c r="BO980" s="689"/>
      <c r="BP980" s="689"/>
      <c r="BQ980" s="689"/>
      <c r="BR980" s="689"/>
      <c r="BS980" s="689"/>
      <c r="BT980" s="689"/>
      <c r="BU980" s="689"/>
      <c r="BV980" s="689"/>
      <c r="BW980" s="421"/>
    </row>
    <row r="981" ht="15.0" customHeight="1">
      <c r="A981" s="634"/>
      <c r="B981" s="421" t="str">
        <f>IF(ISTEXT(A981),SUMIF('Production Calendar'!$F$3:$F$171,'Garden Layout (to copy)'!$A981,'Production Calendar'!$G$3:$G$171),"")</f>
        <v/>
      </c>
      <c r="C981" s="656" t="str">
        <f t="shared" si="1"/>
        <v/>
      </c>
      <c r="D981" s="657" t="str">
        <f t="array" ref="D981">IF(ISBLANK(A981),"",XLOOKUP($A981,'Codified Game Plan'!$E$3:$E$477,'Codified Game Plan'!$G$3:$G$477,0))</f>
        <v/>
      </c>
      <c r="E981" s="657" t="str">
        <f>IF(ISBLANK(A981),"",MAXIFS('Codified Game Plan'!$I$3:$I$477,'Codified Game Plan'!$E$3:$E$477,A981))</f>
        <v/>
      </c>
      <c r="F981" s="658" t="str">
        <f t="shared" si="2"/>
        <v>      - </v>
      </c>
      <c r="G981" s="421"/>
      <c r="H981" s="421"/>
      <c r="I981" s="421"/>
      <c r="J981" s="421"/>
      <c r="K981" s="421"/>
      <c r="L981" s="421"/>
      <c r="M981" s="421"/>
      <c r="N981" s="421"/>
      <c r="O981" s="421"/>
      <c r="P981" s="421"/>
      <c r="Q981" s="421"/>
      <c r="R981" s="421"/>
      <c r="S981" s="421"/>
      <c r="T981" s="421"/>
      <c r="U981" s="689"/>
      <c r="V981" s="689"/>
      <c r="W981" s="689"/>
      <c r="X981" s="689"/>
      <c r="Y981" s="689"/>
      <c r="Z981" s="689"/>
      <c r="AA981" s="689"/>
      <c r="AB981" s="689"/>
      <c r="AC981" s="689"/>
      <c r="AD981" s="689"/>
      <c r="AE981" s="689"/>
      <c r="AF981" s="689"/>
      <c r="AG981" s="689"/>
      <c r="AH981" s="689"/>
      <c r="AI981" s="689"/>
      <c r="AJ981" s="689"/>
      <c r="AK981" s="689"/>
      <c r="AL981" s="689"/>
      <c r="AM981" s="689"/>
      <c r="AN981" s="689"/>
      <c r="AO981" s="689"/>
      <c r="AP981" s="689"/>
      <c r="AQ981" s="689"/>
      <c r="AR981" s="689"/>
      <c r="AS981" s="689"/>
      <c r="AT981" s="689"/>
      <c r="AU981" s="689"/>
      <c r="AV981" s="689"/>
      <c r="AW981" s="689"/>
      <c r="AX981" s="689"/>
      <c r="AY981" s="689"/>
      <c r="AZ981" s="689"/>
      <c r="BA981" s="689"/>
      <c r="BB981" s="689"/>
      <c r="BC981" s="689"/>
      <c r="BD981" s="689"/>
      <c r="BE981" s="689"/>
      <c r="BF981" s="689"/>
      <c r="BG981" s="689"/>
      <c r="BH981" s="689"/>
      <c r="BI981" s="689"/>
      <c r="BJ981" s="689"/>
      <c r="BK981" s="689"/>
      <c r="BL981" s="689"/>
      <c r="BM981" s="689"/>
      <c r="BN981" s="689"/>
      <c r="BO981" s="689"/>
      <c r="BP981" s="689"/>
      <c r="BQ981" s="689"/>
      <c r="BR981" s="689"/>
      <c r="BS981" s="689"/>
      <c r="BT981" s="689"/>
      <c r="BU981" s="689"/>
      <c r="BV981" s="689"/>
      <c r="BW981" s="421"/>
    </row>
    <row r="982" ht="15.0" customHeight="1">
      <c r="A982" s="634"/>
      <c r="B982" s="421" t="str">
        <f>IF(ISTEXT(A982),SUMIF('Production Calendar'!$F$3:$F$171,'Garden Layout (to copy)'!$A982,'Production Calendar'!$G$3:$G$171),"")</f>
        <v/>
      </c>
      <c r="C982" s="656" t="str">
        <f t="shared" si="1"/>
        <v/>
      </c>
      <c r="D982" s="657" t="str">
        <f t="array" ref="D982">IF(ISBLANK(A982),"",XLOOKUP($A982,'Codified Game Plan'!$E$3:$E$477,'Codified Game Plan'!$G$3:$G$477,0))</f>
        <v/>
      </c>
      <c r="E982" s="657" t="str">
        <f>IF(ISBLANK(A982),"",MAXIFS('Codified Game Plan'!$I$3:$I$477,'Codified Game Plan'!$E$3:$E$477,A982))</f>
        <v/>
      </c>
      <c r="F982" s="658" t="str">
        <f t="shared" si="2"/>
        <v>      - </v>
      </c>
      <c r="G982" s="421"/>
      <c r="H982" s="421"/>
      <c r="I982" s="421"/>
      <c r="J982" s="421"/>
      <c r="K982" s="421"/>
      <c r="L982" s="421"/>
      <c r="M982" s="421"/>
      <c r="N982" s="421"/>
      <c r="O982" s="421"/>
      <c r="P982" s="421"/>
      <c r="Q982" s="421"/>
      <c r="R982" s="421"/>
      <c r="S982" s="421"/>
      <c r="T982" s="421"/>
      <c r="U982" s="689"/>
      <c r="V982" s="689"/>
      <c r="W982" s="689"/>
      <c r="X982" s="689"/>
      <c r="Y982" s="689"/>
      <c r="Z982" s="689"/>
      <c r="AA982" s="689"/>
      <c r="AB982" s="689"/>
      <c r="AC982" s="689"/>
      <c r="AD982" s="689"/>
      <c r="AE982" s="689"/>
      <c r="AF982" s="689"/>
      <c r="AG982" s="689"/>
      <c r="AH982" s="689"/>
      <c r="AI982" s="689"/>
      <c r="AJ982" s="689"/>
      <c r="AK982" s="689"/>
      <c r="AL982" s="689"/>
      <c r="AM982" s="689"/>
      <c r="AN982" s="689"/>
      <c r="AO982" s="689"/>
      <c r="AP982" s="689"/>
      <c r="AQ982" s="689"/>
      <c r="AR982" s="689"/>
      <c r="AS982" s="689"/>
      <c r="AT982" s="689"/>
      <c r="AU982" s="689"/>
      <c r="AV982" s="689"/>
      <c r="AW982" s="689"/>
      <c r="AX982" s="689"/>
      <c r="AY982" s="689"/>
      <c r="AZ982" s="689"/>
      <c r="BA982" s="689"/>
      <c r="BB982" s="689"/>
      <c r="BC982" s="689"/>
      <c r="BD982" s="689"/>
      <c r="BE982" s="689"/>
      <c r="BF982" s="689"/>
      <c r="BG982" s="689"/>
      <c r="BH982" s="689"/>
      <c r="BI982" s="689"/>
      <c r="BJ982" s="689"/>
      <c r="BK982" s="689"/>
      <c r="BL982" s="689"/>
      <c r="BM982" s="689"/>
      <c r="BN982" s="689"/>
      <c r="BO982" s="689"/>
      <c r="BP982" s="689"/>
      <c r="BQ982" s="689"/>
      <c r="BR982" s="689"/>
      <c r="BS982" s="689"/>
      <c r="BT982" s="689"/>
      <c r="BU982" s="689"/>
      <c r="BV982" s="689"/>
      <c r="BW982" s="421"/>
    </row>
    <row r="983" ht="15.0" customHeight="1">
      <c r="A983" s="634"/>
      <c r="B983" s="421" t="str">
        <f>IF(ISTEXT(A983),SUMIF('Production Calendar'!$F$3:$F$171,'Garden Layout (to copy)'!$A983,'Production Calendar'!$G$3:$G$171),"")</f>
        <v/>
      </c>
      <c r="C983" s="656" t="str">
        <f t="shared" si="1"/>
        <v/>
      </c>
      <c r="D983" s="657" t="str">
        <f t="array" ref="D983">IF(ISBLANK(A983),"",XLOOKUP($A983,'Codified Game Plan'!$E$3:$E$477,'Codified Game Plan'!$G$3:$G$477,0))</f>
        <v/>
      </c>
      <c r="E983" s="657" t="str">
        <f>IF(ISBLANK(A983),"",MAXIFS('Codified Game Plan'!$I$3:$I$477,'Codified Game Plan'!$E$3:$E$477,A983))</f>
        <v/>
      </c>
      <c r="F983" s="658" t="str">
        <f t="shared" si="2"/>
        <v>      - </v>
      </c>
      <c r="G983" s="421"/>
      <c r="H983" s="421"/>
      <c r="I983" s="421"/>
      <c r="J983" s="421"/>
      <c r="K983" s="421"/>
      <c r="L983" s="421"/>
      <c r="M983" s="421"/>
      <c r="N983" s="421"/>
      <c r="O983" s="421"/>
      <c r="P983" s="421"/>
      <c r="Q983" s="421"/>
      <c r="R983" s="421"/>
      <c r="S983" s="421"/>
      <c r="T983" s="421"/>
      <c r="U983" s="689"/>
      <c r="V983" s="689"/>
      <c r="W983" s="689"/>
      <c r="X983" s="689"/>
      <c r="Y983" s="689"/>
      <c r="Z983" s="689"/>
      <c r="AA983" s="689"/>
      <c r="AB983" s="689"/>
      <c r="AC983" s="689"/>
      <c r="AD983" s="689"/>
      <c r="AE983" s="689"/>
      <c r="AF983" s="689"/>
      <c r="AG983" s="689"/>
      <c r="AH983" s="689"/>
      <c r="AI983" s="689"/>
      <c r="AJ983" s="689"/>
      <c r="AK983" s="689"/>
      <c r="AL983" s="689"/>
      <c r="AM983" s="689"/>
      <c r="AN983" s="689"/>
      <c r="AO983" s="689"/>
      <c r="AP983" s="689"/>
      <c r="AQ983" s="689"/>
      <c r="AR983" s="689"/>
      <c r="AS983" s="689"/>
      <c r="AT983" s="689"/>
      <c r="AU983" s="689"/>
      <c r="AV983" s="689"/>
      <c r="AW983" s="689"/>
      <c r="AX983" s="689"/>
      <c r="AY983" s="689"/>
      <c r="AZ983" s="689"/>
      <c r="BA983" s="689"/>
      <c r="BB983" s="689"/>
      <c r="BC983" s="689"/>
      <c r="BD983" s="689"/>
      <c r="BE983" s="689"/>
      <c r="BF983" s="689"/>
      <c r="BG983" s="689"/>
      <c r="BH983" s="689"/>
      <c r="BI983" s="689"/>
      <c r="BJ983" s="689"/>
      <c r="BK983" s="689"/>
      <c r="BL983" s="689"/>
      <c r="BM983" s="689"/>
      <c r="BN983" s="689"/>
      <c r="BO983" s="689"/>
      <c r="BP983" s="689"/>
      <c r="BQ983" s="689"/>
      <c r="BR983" s="689"/>
      <c r="BS983" s="689"/>
      <c r="BT983" s="689"/>
      <c r="BU983" s="689"/>
      <c r="BV983" s="689"/>
      <c r="BW983" s="421"/>
    </row>
    <row r="984" ht="15.0" customHeight="1">
      <c r="A984" s="634"/>
      <c r="B984" s="421" t="str">
        <f>IF(ISTEXT(A984),SUMIF('Production Calendar'!$F$3:$F$171,'Garden Layout (to copy)'!$A984,'Production Calendar'!$G$3:$G$171),"")</f>
        <v/>
      </c>
      <c r="C984" s="656" t="str">
        <f t="shared" si="1"/>
        <v/>
      </c>
      <c r="D984" s="657" t="str">
        <f t="array" ref="D984">IF(ISBLANK(A984),"",XLOOKUP($A984,'Codified Game Plan'!$E$3:$E$477,'Codified Game Plan'!$G$3:$G$477,0))</f>
        <v/>
      </c>
      <c r="E984" s="657" t="str">
        <f>IF(ISBLANK(A984),"",MAXIFS('Codified Game Plan'!$I$3:$I$477,'Codified Game Plan'!$E$3:$E$477,A984))</f>
        <v/>
      </c>
      <c r="F984" s="658" t="str">
        <f t="shared" si="2"/>
        <v>      - </v>
      </c>
      <c r="G984" s="421"/>
      <c r="H984" s="421"/>
      <c r="I984" s="421"/>
      <c r="J984" s="421"/>
      <c r="K984" s="421"/>
      <c r="L984" s="421"/>
      <c r="M984" s="421"/>
      <c r="N984" s="421"/>
      <c r="O984" s="421"/>
      <c r="P984" s="421"/>
      <c r="Q984" s="421"/>
      <c r="R984" s="421"/>
      <c r="S984" s="421"/>
      <c r="T984" s="421"/>
      <c r="U984" s="689"/>
      <c r="V984" s="689"/>
      <c r="W984" s="689"/>
      <c r="X984" s="689"/>
      <c r="Y984" s="689"/>
      <c r="Z984" s="689"/>
      <c r="AA984" s="689"/>
      <c r="AB984" s="689"/>
      <c r="AC984" s="689"/>
      <c r="AD984" s="689"/>
      <c r="AE984" s="689"/>
      <c r="AF984" s="689"/>
      <c r="AG984" s="689"/>
      <c r="AH984" s="689"/>
      <c r="AI984" s="689"/>
      <c r="AJ984" s="689"/>
      <c r="AK984" s="689"/>
      <c r="AL984" s="689"/>
      <c r="AM984" s="689"/>
      <c r="AN984" s="689"/>
      <c r="AO984" s="689"/>
      <c r="AP984" s="689"/>
      <c r="AQ984" s="689"/>
      <c r="AR984" s="689"/>
      <c r="AS984" s="689"/>
      <c r="AT984" s="689"/>
      <c r="AU984" s="689"/>
      <c r="AV984" s="689"/>
      <c r="AW984" s="689"/>
      <c r="AX984" s="689"/>
      <c r="AY984" s="689"/>
      <c r="AZ984" s="689"/>
      <c r="BA984" s="689"/>
      <c r="BB984" s="689"/>
      <c r="BC984" s="689"/>
      <c r="BD984" s="689"/>
      <c r="BE984" s="689"/>
      <c r="BF984" s="689"/>
      <c r="BG984" s="689"/>
      <c r="BH984" s="689"/>
      <c r="BI984" s="689"/>
      <c r="BJ984" s="689"/>
      <c r="BK984" s="689"/>
      <c r="BL984" s="689"/>
      <c r="BM984" s="689"/>
      <c r="BN984" s="689"/>
      <c r="BO984" s="689"/>
      <c r="BP984" s="689"/>
      <c r="BQ984" s="689"/>
      <c r="BR984" s="689"/>
      <c r="BS984" s="689"/>
      <c r="BT984" s="689"/>
      <c r="BU984" s="689"/>
      <c r="BV984" s="689"/>
      <c r="BW984" s="421"/>
    </row>
    <row r="985" ht="15.0" customHeight="1">
      <c r="A985" s="634"/>
      <c r="B985" s="421" t="str">
        <f>IF(ISTEXT(A985),SUMIF('Production Calendar'!$F$3:$F$171,'Garden Layout (to copy)'!$A985,'Production Calendar'!$G$3:$G$171),"")</f>
        <v/>
      </c>
      <c r="C985" s="656" t="str">
        <f t="shared" si="1"/>
        <v/>
      </c>
      <c r="D985" s="657" t="str">
        <f t="array" ref="D985">IF(ISBLANK(A985),"",XLOOKUP($A985,'Codified Game Plan'!$E$3:$E$477,'Codified Game Plan'!$G$3:$G$477,0))</f>
        <v/>
      </c>
      <c r="E985" s="657" t="str">
        <f>IF(ISBLANK(A985),"",MAXIFS('Codified Game Plan'!$I$3:$I$477,'Codified Game Plan'!$E$3:$E$477,A985))</f>
        <v/>
      </c>
      <c r="F985" s="658" t="str">
        <f t="shared" si="2"/>
        <v>      - </v>
      </c>
      <c r="G985" s="421"/>
      <c r="H985" s="421"/>
      <c r="I985" s="421"/>
      <c r="J985" s="421"/>
      <c r="K985" s="421"/>
      <c r="L985" s="421"/>
      <c r="M985" s="421"/>
      <c r="N985" s="421"/>
      <c r="O985" s="421"/>
      <c r="P985" s="421"/>
      <c r="Q985" s="421"/>
      <c r="R985" s="421"/>
      <c r="S985" s="421"/>
      <c r="T985" s="421"/>
      <c r="U985" s="689"/>
      <c r="V985" s="689"/>
      <c r="W985" s="689"/>
      <c r="X985" s="689"/>
      <c r="Y985" s="689"/>
      <c r="Z985" s="689"/>
      <c r="AA985" s="689"/>
      <c r="AB985" s="689"/>
      <c r="AC985" s="689"/>
      <c r="AD985" s="689"/>
      <c r="AE985" s="689"/>
      <c r="AF985" s="689"/>
      <c r="AG985" s="689"/>
      <c r="AH985" s="689"/>
      <c r="AI985" s="689"/>
      <c r="AJ985" s="689"/>
      <c r="AK985" s="689"/>
      <c r="AL985" s="689"/>
      <c r="AM985" s="689"/>
      <c r="AN985" s="689"/>
      <c r="AO985" s="689"/>
      <c r="AP985" s="689"/>
      <c r="AQ985" s="689"/>
      <c r="AR985" s="689"/>
      <c r="AS985" s="689"/>
      <c r="AT985" s="689"/>
      <c r="AU985" s="689"/>
      <c r="AV985" s="689"/>
      <c r="AW985" s="689"/>
      <c r="AX985" s="689"/>
      <c r="AY985" s="689"/>
      <c r="AZ985" s="689"/>
      <c r="BA985" s="689"/>
      <c r="BB985" s="689"/>
      <c r="BC985" s="689"/>
      <c r="BD985" s="689"/>
      <c r="BE985" s="689"/>
      <c r="BF985" s="689"/>
      <c r="BG985" s="689"/>
      <c r="BH985" s="689"/>
      <c r="BI985" s="689"/>
      <c r="BJ985" s="689"/>
      <c r="BK985" s="689"/>
      <c r="BL985" s="689"/>
      <c r="BM985" s="689"/>
      <c r="BN985" s="689"/>
      <c r="BO985" s="689"/>
      <c r="BP985" s="689"/>
      <c r="BQ985" s="689"/>
      <c r="BR985" s="689"/>
      <c r="BS985" s="689"/>
      <c r="BT985" s="689"/>
      <c r="BU985" s="689"/>
      <c r="BV985" s="689"/>
      <c r="BW985" s="421"/>
    </row>
    <row r="986" ht="15.0" customHeight="1">
      <c r="A986" s="634"/>
      <c r="B986" s="421" t="str">
        <f>IF(ISTEXT(A986),SUMIF('Production Calendar'!$F$3:$F$171,'Garden Layout (to copy)'!$A986,'Production Calendar'!$G$3:$G$171),"")</f>
        <v/>
      </c>
      <c r="C986" s="656" t="str">
        <f t="shared" si="1"/>
        <v/>
      </c>
      <c r="D986" s="657" t="str">
        <f t="array" ref="D986">IF(ISBLANK(A986),"",XLOOKUP($A986,'Codified Game Plan'!$E$3:$E$477,'Codified Game Plan'!$G$3:$G$477,0))</f>
        <v/>
      </c>
      <c r="E986" s="657" t="str">
        <f>IF(ISBLANK(A986),"",MAXIFS('Codified Game Plan'!$I$3:$I$477,'Codified Game Plan'!$E$3:$E$477,A986))</f>
        <v/>
      </c>
      <c r="F986" s="658" t="str">
        <f t="shared" si="2"/>
        <v>      - </v>
      </c>
      <c r="G986" s="421"/>
      <c r="H986" s="421"/>
      <c r="I986" s="421"/>
      <c r="J986" s="421"/>
      <c r="K986" s="421"/>
      <c r="L986" s="421"/>
      <c r="M986" s="421"/>
      <c r="N986" s="421"/>
      <c r="O986" s="421"/>
      <c r="P986" s="421"/>
      <c r="Q986" s="421"/>
      <c r="R986" s="421"/>
      <c r="S986" s="421"/>
      <c r="T986" s="421"/>
      <c r="U986" s="689"/>
      <c r="V986" s="689"/>
      <c r="W986" s="689"/>
      <c r="X986" s="689"/>
      <c r="Y986" s="689"/>
      <c r="Z986" s="689"/>
      <c r="AA986" s="689"/>
      <c r="AB986" s="689"/>
      <c r="AC986" s="689"/>
      <c r="AD986" s="689"/>
      <c r="AE986" s="689"/>
      <c r="AF986" s="689"/>
      <c r="AG986" s="689"/>
      <c r="AH986" s="689"/>
      <c r="AI986" s="689"/>
      <c r="AJ986" s="689"/>
      <c r="AK986" s="689"/>
      <c r="AL986" s="689"/>
      <c r="AM986" s="689"/>
      <c r="AN986" s="689"/>
      <c r="AO986" s="689"/>
      <c r="AP986" s="689"/>
      <c r="AQ986" s="689"/>
      <c r="AR986" s="689"/>
      <c r="AS986" s="689"/>
      <c r="AT986" s="689"/>
      <c r="AU986" s="689"/>
      <c r="AV986" s="689"/>
      <c r="AW986" s="689"/>
      <c r="AX986" s="689"/>
      <c r="AY986" s="689"/>
      <c r="AZ986" s="689"/>
      <c r="BA986" s="689"/>
      <c r="BB986" s="689"/>
      <c r="BC986" s="689"/>
      <c r="BD986" s="689"/>
      <c r="BE986" s="689"/>
      <c r="BF986" s="689"/>
      <c r="BG986" s="689"/>
      <c r="BH986" s="689"/>
      <c r="BI986" s="689"/>
      <c r="BJ986" s="689"/>
      <c r="BK986" s="689"/>
      <c r="BL986" s="689"/>
      <c r="BM986" s="689"/>
      <c r="BN986" s="689"/>
      <c r="BO986" s="689"/>
      <c r="BP986" s="689"/>
      <c r="BQ986" s="689"/>
      <c r="BR986" s="689"/>
      <c r="BS986" s="689"/>
      <c r="BT986" s="689"/>
      <c r="BU986" s="689"/>
      <c r="BV986" s="689"/>
      <c r="BW986" s="421"/>
    </row>
    <row r="987" ht="15.0" customHeight="1">
      <c r="A987" s="634"/>
      <c r="B987" s="421" t="str">
        <f>IF(ISTEXT(A987),SUMIF('Production Calendar'!$F$3:$F$171,'Garden Layout (to copy)'!$A987,'Production Calendar'!$G$3:$G$171),"")</f>
        <v/>
      </c>
      <c r="C987" s="656" t="str">
        <f t="shared" si="1"/>
        <v/>
      </c>
      <c r="D987" s="657" t="str">
        <f t="array" ref="D987">IF(ISBLANK(A987),"",XLOOKUP($A987,'Codified Game Plan'!$E$3:$E$477,'Codified Game Plan'!$G$3:$G$477,0))</f>
        <v/>
      </c>
      <c r="E987" s="657" t="str">
        <f>IF(ISBLANK(A987),"",MAXIFS('Codified Game Plan'!$I$3:$I$477,'Codified Game Plan'!$E$3:$E$477,A987))</f>
        <v/>
      </c>
      <c r="F987" s="658" t="str">
        <f t="shared" si="2"/>
        <v>      - </v>
      </c>
      <c r="G987" s="421"/>
      <c r="H987" s="421"/>
      <c r="I987" s="421"/>
      <c r="J987" s="421"/>
      <c r="K987" s="421"/>
      <c r="L987" s="421"/>
      <c r="M987" s="421"/>
      <c r="N987" s="421"/>
      <c r="O987" s="421"/>
      <c r="P987" s="421"/>
      <c r="Q987" s="421"/>
      <c r="R987" s="421"/>
      <c r="S987" s="421"/>
      <c r="T987" s="421"/>
      <c r="U987" s="689"/>
      <c r="V987" s="689"/>
      <c r="W987" s="689"/>
      <c r="X987" s="689"/>
      <c r="Y987" s="689"/>
      <c r="Z987" s="689"/>
      <c r="AA987" s="689"/>
      <c r="AB987" s="689"/>
      <c r="AC987" s="689"/>
      <c r="AD987" s="689"/>
      <c r="AE987" s="689"/>
      <c r="AF987" s="689"/>
      <c r="AG987" s="689"/>
      <c r="AH987" s="689"/>
      <c r="AI987" s="689"/>
      <c r="AJ987" s="689"/>
      <c r="AK987" s="689"/>
      <c r="AL987" s="689"/>
      <c r="AM987" s="689"/>
      <c r="AN987" s="689"/>
      <c r="AO987" s="689"/>
      <c r="AP987" s="689"/>
      <c r="AQ987" s="689"/>
      <c r="AR987" s="689"/>
      <c r="AS987" s="689"/>
      <c r="AT987" s="689"/>
      <c r="AU987" s="689"/>
      <c r="AV987" s="689"/>
      <c r="AW987" s="689"/>
      <c r="AX987" s="689"/>
      <c r="AY987" s="689"/>
      <c r="AZ987" s="689"/>
      <c r="BA987" s="689"/>
      <c r="BB987" s="689"/>
      <c r="BC987" s="689"/>
      <c r="BD987" s="689"/>
      <c r="BE987" s="689"/>
      <c r="BF987" s="689"/>
      <c r="BG987" s="689"/>
      <c r="BH987" s="689"/>
      <c r="BI987" s="689"/>
      <c r="BJ987" s="689"/>
      <c r="BK987" s="689"/>
      <c r="BL987" s="689"/>
      <c r="BM987" s="689"/>
      <c r="BN987" s="689"/>
      <c r="BO987" s="689"/>
      <c r="BP987" s="689"/>
      <c r="BQ987" s="689"/>
      <c r="BR987" s="689"/>
      <c r="BS987" s="689"/>
      <c r="BT987" s="689"/>
      <c r="BU987" s="689"/>
      <c r="BV987" s="689"/>
      <c r="BW987" s="421"/>
    </row>
    <row r="988" ht="15.0" customHeight="1">
      <c r="A988" s="634"/>
      <c r="B988" s="421" t="str">
        <f>IF(ISTEXT(A988),SUMIF('Production Calendar'!$F$3:$F$171,'Garden Layout (to copy)'!$A988,'Production Calendar'!$G$3:$G$171),"")</f>
        <v/>
      </c>
      <c r="C988" s="656" t="str">
        <f t="shared" si="1"/>
        <v/>
      </c>
      <c r="D988" s="657" t="str">
        <f t="array" ref="D988">IF(ISBLANK(A988),"",XLOOKUP($A988,'Codified Game Plan'!$E$3:$E$477,'Codified Game Plan'!$G$3:$G$477,0))</f>
        <v/>
      </c>
      <c r="E988" s="657" t="str">
        <f>IF(ISBLANK(A988),"",MAXIFS('Codified Game Plan'!$I$3:$I$477,'Codified Game Plan'!$E$3:$E$477,A988))</f>
        <v/>
      </c>
      <c r="F988" s="658" t="str">
        <f t="shared" si="2"/>
        <v>      - </v>
      </c>
      <c r="G988" s="421"/>
      <c r="H988" s="421"/>
      <c r="I988" s="421"/>
      <c r="J988" s="421"/>
      <c r="K988" s="421"/>
      <c r="L988" s="421"/>
      <c r="M988" s="421"/>
      <c r="N988" s="421"/>
      <c r="O988" s="421"/>
      <c r="P988" s="421"/>
      <c r="Q988" s="421"/>
      <c r="R988" s="421"/>
      <c r="S988" s="421"/>
      <c r="T988" s="421"/>
      <c r="U988" s="689"/>
      <c r="V988" s="689"/>
      <c r="W988" s="689"/>
      <c r="X988" s="689"/>
      <c r="Y988" s="689"/>
      <c r="Z988" s="689"/>
      <c r="AA988" s="689"/>
      <c r="AB988" s="689"/>
      <c r="AC988" s="689"/>
      <c r="AD988" s="689"/>
      <c r="AE988" s="689"/>
      <c r="AF988" s="689"/>
      <c r="AG988" s="689"/>
      <c r="AH988" s="689"/>
      <c r="AI988" s="689"/>
      <c r="AJ988" s="689"/>
      <c r="AK988" s="689"/>
      <c r="AL988" s="689"/>
      <c r="AM988" s="689"/>
      <c r="AN988" s="689"/>
      <c r="AO988" s="689"/>
      <c r="AP988" s="689"/>
      <c r="AQ988" s="689"/>
      <c r="AR988" s="689"/>
      <c r="AS988" s="689"/>
      <c r="AT988" s="689"/>
      <c r="AU988" s="689"/>
      <c r="AV988" s="689"/>
      <c r="AW988" s="689"/>
      <c r="AX988" s="689"/>
      <c r="AY988" s="689"/>
      <c r="AZ988" s="689"/>
      <c r="BA988" s="689"/>
      <c r="BB988" s="689"/>
      <c r="BC988" s="689"/>
      <c r="BD988" s="689"/>
      <c r="BE988" s="689"/>
      <c r="BF988" s="689"/>
      <c r="BG988" s="689"/>
      <c r="BH988" s="689"/>
      <c r="BI988" s="689"/>
      <c r="BJ988" s="689"/>
      <c r="BK988" s="689"/>
      <c r="BL988" s="689"/>
      <c r="BM988" s="689"/>
      <c r="BN988" s="689"/>
      <c r="BO988" s="689"/>
      <c r="BP988" s="689"/>
      <c r="BQ988" s="689"/>
      <c r="BR988" s="689"/>
      <c r="BS988" s="689"/>
      <c r="BT988" s="689"/>
      <c r="BU988" s="689"/>
      <c r="BV988" s="689"/>
      <c r="BW988" s="421"/>
    </row>
    <row r="989" ht="15.0" customHeight="1">
      <c r="A989" s="634"/>
      <c r="B989" s="421" t="str">
        <f>IF(ISTEXT(A989),SUMIF('Production Calendar'!$F$3:$F$171,'Garden Layout (to copy)'!$A989,'Production Calendar'!$G$3:$G$171),"")</f>
        <v/>
      </c>
      <c r="C989" s="656" t="str">
        <f t="shared" si="1"/>
        <v/>
      </c>
      <c r="D989" s="657" t="str">
        <f t="array" ref="D989">IF(ISBLANK(A989),"",XLOOKUP($A989,'Codified Game Plan'!$E$3:$E$477,'Codified Game Plan'!$G$3:$G$477,0))</f>
        <v/>
      </c>
      <c r="E989" s="657" t="str">
        <f>IF(ISBLANK(A989),"",MAXIFS('Codified Game Plan'!$I$3:$I$477,'Codified Game Plan'!$E$3:$E$477,A989))</f>
        <v/>
      </c>
      <c r="F989" s="658" t="str">
        <f t="shared" si="2"/>
        <v>      - </v>
      </c>
      <c r="G989" s="421"/>
      <c r="H989" s="421"/>
      <c r="I989" s="421"/>
      <c r="J989" s="421"/>
      <c r="K989" s="421"/>
      <c r="L989" s="421"/>
      <c r="M989" s="421"/>
      <c r="N989" s="421"/>
      <c r="O989" s="421"/>
      <c r="P989" s="421"/>
      <c r="Q989" s="421"/>
      <c r="R989" s="421"/>
      <c r="S989" s="421"/>
      <c r="T989" s="421"/>
      <c r="U989" s="689"/>
      <c r="V989" s="689"/>
      <c r="W989" s="689"/>
      <c r="X989" s="689"/>
      <c r="Y989" s="689"/>
      <c r="Z989" s="689"/>
      <c r="AA989" s="689"/>
      <c r="AB989" s="689"/>
      <c r="AC989" s="689"/>
      <c r="AD989" s="689"/>
      <c r="AE989" s="689"/>
      <c r="AF989" s="689"/>
      <c r="AG989" s="689"/>
      <c r="AH989" s="689"/>
      <c r="AI989" s="689"/>
      <c r="AJ989" s="689"/>
      <c r="AK989" s="689"/>
      <c r="AL989" s="689"/>
      <c r="AM989" s="689"/>
      <c r="AN989" s="689"/>
      <c r="AO989" s="689"/>
      <c r="AP989" s="689"/>
      <c r="AQ989" s="689"/>
      <c r="AR989" s="689"/>
      <c r="AS989" s="689"/>
      <c r="AT989" s="689"/>
      <c r="AU989" s="689"/>
      <c r="AV989" s="689"/>
      <c r="AW989" s="689"/>
      <c r="AX989" s="689"/>
      <c r="AY989" s="689"/>
      <c r="AZ989" s="689"/>
      <c r="BA989" s="689"/>
      <c r="BB989" s="689"/>
      <c r="BC989" s="689"/>
      <c r="BD989" s="689"/>
      <c r="BE989" s="689"/>
      <c r="BF989" s="689"/>
      <c r="BG989" s="689"/>
      <c r="BH989" s="689"/>
      <c r="BI989" s="689"/>
      <c r="BJ989" s="689"/>
      <c r="BK989" s="689"/>
      <c r="BL989" s="689"/>
      <c r="BM989" s="689"/>
      <c r="BN989" s="689"/>
      <c r="BO989" s="689"/>
      <c r="BP989" s="689"/>
      <c r="BQ989" s="689"/>
      <c r="BR989" s="689"/>
      <c r="BS989" s="689"/>
      <c r="BT989" s="689"/>
      <c r="BU989" s="689"/>
      <c r="BV989" s="689"/>
      <c r="BW989" s="421"/>
    </row>
    <row r="990" ht="15.0" customHeight="1">
      <c r="A990" s="634"/>
      <c r="B990" s="421" t="str">
        <f>IF(ISTEXT(A990),SUMIF('Production Calendar'!$F$3:$F$171,'Garden Layout (to copy)'!$A990,'Production Calendar'!$G$3:$G$171),"")</f>
        <v/>
      </c>
      <c r="C990" s="656" t="str">
        <f t="shared" si="1"/>
        <v/>
      </c>
      <c r="D990" s="657" t="str">
        <f t="array" ref="D990">IF(ISBLANK(A990),"",XLOOKUP($A990,'Codified Game Plan'!$E$3:$E$477,'Codified Game Plan'!$G$3:$G$477,0))</f>
        <v/>
      </c>
      <c r="E990" s="657" t="str">
        <f>IF(ISBLANK(A990),"",MAXIFS('Codified Game Plan'!$I$3:$I$477,'Codified Game Plan'!$E$3:$E$477,A990))</f>
        <v/>
      </c>
      <c r="F990" s="658" t="str">
        <f t="shared" si="2"/>
        <v>      - </v>
      </c>
      <c r="G990" s="421"/>
      <c r="H990" s="421"/>
      <c r="I990" s="421"/>
      <c r="J990" s="421"/>
      <c r="K990" s="421"/>
      <c r="L990" s="421"/>
      <c r="M990" s="421"/>
      <c r="N990" s="421"/>
      <c r="O990" s="421"/>
      <c r="P990" s="421"/>
      <c r="Q990" s="421"/>
      <c r="R990" s="421"/>
      <c r="S990" s="421"/>
      <c r="T990" s="421"/>
      <c r="U990" s="689"/>
      <c r="V990" s="689"/>
      <c r="W990" s="689"/>
      <c r="X990" s="689"/>
      <c r="Y990" s="689"/>
      <c r="Z990" s="689"/>
      <c r="AA990" s="689"/>
      <c r="AB990" s="689"/>
      <c r="AC990" s="689"/>
      <c r="AD990" s="689"/>
      <c r="AE990" s="689"/>
      <c r="AF990" s="689"/>
      <c r="AG990" s="689"/>
      <c r="AH990" s="689"/>
      <c r="AI990" s="689"/>
      <c r="AJ990" s="689"/>
      <c r="AK990" s="689"/>
      <c r="AL990" s="689"/>
      <c r="AM990" s="689"/>
      <c r="AN990" s="689"/>
      <c r="AO990" s="689"/>
      <c r="AP990" s="689"/>
      <c r="AQ990" s="689"/>
      <c r="AR990" s="689"/>
      <c r="AS990" s="689"/>
      <c r="AT990" s="689"/>
      <c r="AU990" s="689"/>
      <c r="AV990" s="689"/>
      <c r="AW990" s="689"/>
      <c r="AX990" s="689"/>
      <c r="AY990" s="689"/>
      <c r="AZ990" s="689"/>
      <c r="BA990" s="689"/>
      <c r="BB990" s="689"/>
      <c r="BC990" s="689"/>
      <c r="BD990" s="689"/>
      <c r="BE990" s="689"/>
      <c r="BF990" s="689"/>
      <c r="BG990" s="689"/>
      <c r="BH990" s="689"/>
      <c r="BI990" s="689"/>
      <c r="BJ990" s="689"/>
      <c r="BK990" s="689"/>
      <c r="BL990" s="689"/>
      <c r="BM990" s="689"/>
      <c r="BN990" s="689"/>
      <c r="BO990" s="689"/>
      <c r="BP990" s="689"/>
      <c r="BQ990" s="689"/>
      <c r="BR990" s="689"/>
      <c r="BS990" s="689"/>
      <c r="BT990" s="689"/>
      <c r="BU990" s="689"/>
      <c r="BV990" s="689"/>
      <c r="BW990" s="421"/>
    </row>
    <row r="991" ht="15.0" customHeight="1">
      <c r="A991" s="634"/>
      <c r="B991" s="421" t="str">
        <f>IF(ISTEXT(A991),SUMIF('Production Calendar'!$F$3:$F$171,'Garden Layout (to copy)'!$A991,'Production Calendar'!$G$3:$G$171),"")</f>
        <v/>
      </c>
      <c r="C991" s="656" t="str">
        <f t="shared" si="1"/>
        <v/>
      </c>
      <c r="D991" s="657" t="str">
        <f t="array" ref="D991">IF(ISBLANK(A991),"",XLOOKUP($A991,'Codified Game Plan'!$E$3:$E$477,'Codified Game Plan'!$G$3:$G$477,0))</f>
        <v/>
      </c>
      <c r="E991" s="657" t="str">
        <f>IF(ISBLANK(A991),"",MAXIFS('Codified Game Plan'!$I$3:$I$477,'Codified Game Plan'!$E$3:$E$477,A991))</f>
        <v/>
      </c>
      <c r="F991" s="658" t="str">
        <f t="shared" si="2"/>
        <v>      - </v>
      </c>
      <c r="G991" s="421"/>
      <c r="H991" s="421"/>
      <c r="I991" s="421"/>
      <c r="J991" s="421"/>
      <c r="K991" s="421"/>
      <c r="L991" s="421"/>
      <c r="M991" s="421"/>
      <c r="N991" s="421"/>
      <c r="O991" s="421"/>
      <c r="P991" s="421"/>
      <c r="Q991" s="421"/>
      <c r="R991" s="421"/>
      <c r="S991" s="421"/>
      <c r="T991" s="421"/>
      <c r="U991" s="689"/>
      <c r="V991" s="689"/>
      <c r="W991" s="689"/>
      <c r="X991" s="689"/>
      <c r="Y991" s="689"/>
      <c r="Z991" s="689"/>
      <c r="AA991" s="689"/>
      <c r="AB991" s="689"/>
      <c r="AC991" s="689"/>
      <c r="AD991" s="689"/>
      <c r="AE991" s="689"/>
      <c r="AF991" s="689"/>
      <c r="AG991" s="689"/>
      <c r="AH991" s="689"/>
      <c r="AI991" s="689"/>
      <c r="AJ991" s="689"/>
      <c r="AK991" s="689"/>
      <c r="AL991" s="689"/>
      <c r="AM991" s="689"/>
      <c r="AN991" s="689"/>
      <c r="AO991" s="689"/>
      <c r="AP991" s="689"/>
      <c r="AQ991" s="689"/>
      <c r="AR991" s="689"/>
      <c r="AS991" s="689"/>
      <c r="AT991" s="689"/>
      <c r="AU991" s="689"/>
      <c r="AV991" s="689"/>
      <c r="AW991" s="689"/>
      <c r="AX991" s="689"/>
      <c r="AY991" s="689"/>
      <c r="AZ991" s="689"/>
      <c r="BA991" s="689"/>
      <c r="BB991" s="689"/>
      <c r="BC991" s="689"/>
      <c r="BD991" s="689"/>
      <c r="BE991" s="689"/>
      <c r="BF991" s="689"/>
      <c r="BG991" s="689"/>
      <c r="BH991" s="689"/>
      <c r="BI991" s="689"/>
      <c r="BJ991" s="689"/>
      <c r="BK991" s="689"/>
      <c r="BL991" s="689"/>
      <c r="BM991" s="689"/>
      <c r="BN991" s="689"/>
      <c r="BO991" s="689"/>
      <c r="BP991" s="689"/>
      <c r="BQ991" s="689"/>
      <c r="BR991" s="689"/>
      <c r="BS991" s="689"/>
      <c r="BT991" s="689"/>
      <c r="BU991" s="689"/>
      <c r="BV991" s="689"/>
      <c r="BW991" s="421"/>
    </row>
    <row r="992" ht="15.0" customHeight="1">
      <c r="A992" s="634"/>
      <c r="B992" s="421" t="str">
        <f>IF(ISTEXT(A992),SUMIF('Production Calendar'!$F$3:$F$171,'Garden Layout (to copy)'!$A992,'Production Calendar'!$G$3:$G$171),"")</f>
        <v/>
      </c>
      <c r="C992" s="656" t="str">
        <f t="shared" si="1"/>
        <v/>
      </c>
      <c r="D992" s="657" t="str">
        <f t="array" ref="D992">IF(ISBLANK(A992),"",XLOOKUP($A992,'Codified Game Plan'!$E$3:$E$477,'Codified Game Plan'!$G$3:$G$477,0))</f>
        <v/>
      </c>
      <c r="E992" s="657" t="str">
        <f>IF(ISBLANK(A992),"",MAXIFS('Codified Game Plan'!$I$3:$I$477,'Codified Game Plan'!$E$3:$E$477,A992))</f>
        <v/>
      </c>
      <c r="F992" s="658" t="str">
        <f t="shared" si="2"/>
        <v>      - </v>
      </c>
      <c r="G992" s="421"/>
      <c r="H992" s="421"/>
      <c r="I992" s="421"/>
      <c r="J992" s="421"/>
      <c r="K992" s="421"/>
      <c r="L992" s="421"/>
      <c r="M992" s="421"/>
      <c r="N992" s="421"/>
      <c r="O992" s="421"/>
      <c r="P992" s="421"/>
      <c r="Q992" s="421"/>
      <c r="R992" s="421"/>
      <c r="S992" s="421"/>
      <c r="T992" s="421"/>
      <c r="U992" s="689"/>
      <c r="V992" s="689"/>
      <c r="W992" s="689"/>
      <c r="X992" s="689"/>
      <c r="Y992" s="689"/>
      <c r="Z992" s="689"/>
      <c r="AA992" s="689"/>
      <c r="AB992" s="689"/>
      <c r="AC992" s="689"/>
      <c r="AD992" s="689"/>
      <c r="AE992" s="689"/>
      <c r="AF992" s="689"/>
      <c r="AG992" s="689"/>
      <c r="AH992" s="689"/>
      <c r="AI992" s="689"/>
      <c r="AJ992" s="689"/>
      <c r="AK992" s="689"/>
      <c r="AL992" s="689"/>
      <c r="AM992" s="689"/>
      <c r="AN992" s="689"/>
      <c r="AO992" s="689"/>
      <c r="AP992" s="689"/>
      <c r="AQ992" s="689"/>
      <c r="AR992" s="689"/>
      <c r="AS992" s="689"/>
      <c r="AT992" s="689"/>
      <c r="AU992" s="689"/>
      <c r="AV992" s="689"/>
      <c r="AW992" s="689"/>
      <c r="AX992" s="689"/>
      <c r="AY992" s="689"/>
      <c r="AZ992" s="689"/>
      <c r="BA992" s="689"/>
      <c r="BB992" s="689"/>
      <c r="BC992" s="689"/>
      <c r="BD992" s="689"/>
      <c r="BE992" s="689"/>
      <c r="BF992" s="689"/>
      <c r="BG992" s="689"/>
      <c r="BH992" s="689"/>
      <c r="BI992" s="689"/>
      <c r="BJ992" s="689"/>
      <c r="BK992" s="689"/>
      <c r="BL992" s="689"/>
      <c r="BM992" s="689"/>
      <c r="BN992" s="689"/>
      <c r="BO992" s="689"/>
      <c r="BP992" s="689"/>
      <c r="BQ992" s="689"/>
      <c r="BR992" s="689"/>
      <c r="BS992" s="689"/>
      <c r="BT992" s="689"/>
      <c r="BU992" s="689"/>
      <c r="BV992" s="689"/>
      <c r="BW992" s="421"/>
    </row>
    <row r="993" ht="15.0" customHeight="1">
      <c r="A993" s="634"/>
      <c r="B993" s="421" t="str">
        <f>IF(ISTEXT(A993),SUMIF('Production Calendar'!$F$3:$F$171,'Garden Layout (to copy)'!$A993,'Production Calendar'!$G$3:$G$171),"")</f>
        <v/>
      </c>
      <c r="C993" s="656" t="str">
        <f t="shared" si="1"/>
        <v/>
      </c>
      <c r="D993" s="657" t="str">
        <f t="array" ref="D993">IF(ISBLANK(A993),"",XLOOKUP($A993,'Codified Game Plan'!$E$3:$E$477,'Codified Game Plan'!$G$3:$G$477,0))</f>
        <v/>
      </c>
      <c r="E993" s="657" t="str">
        <f>IF(ISBLANK(A993),"",MAXIFS('Codified Game Plan'!$I$3:$I$477,'Codified Game Plan'!$E$3:$E$477,A993))</f>
        <v/>
      </c>
      <c r="F993" s="658" t="str">
        <f t="shared" si="2"/>
        <v>      - </v>
      </c>
      <c r="G993" s="421"/>
      <c r="H993" s="421"/>
      <c r="I993" s="421"/>
      <c r="J993" s="421"/>
      <c r="K993" s="421"/>
      <c r="L993" s="421"/>
      <c r="M993" s="421"/>
      <c r="N993" s="421"/>
      <c r="O993" s="421"/>
      <c r="P993" s="421"/>
      <c r="Q993" s="421"/>
      <c r="R993" s="421"/>
      <c r="S993" s="421"/>
      <c r="T993" s="421"/>
      <c r="U993" s="689"/>
      <c r="V993" s="689"/>
      <c r="W993" s="689"/>
      <c r="X993" s="689"/>
      <c r="Y993" s="689"/>
      <c r="Z993" s="689"/>
      <c r="AA993" s="689"/>
      <c r="AB993" s="689"/>
      <c r="AC993" s="689"/>
      <c r="AD993" s="689"/>
      <c r="AE993" s="689"/>
      <c r="AF993" s="689"/>
      <c r="AG993" s="689"/>
      <c r="AH993" s="689"/>
      <c r="AI993" s="689"/>
      <c r="AJ993" s="689"/>
      <c r="AK993" s="689"/>
      <c r="AL993" s="689"/>
      <c r="AM993" s="689"/>
      <c r="AN993" s="689"/>
      <c r="AO993" s="689"/>
      <c r="AP993" s="689"/>
      <c r="AQ993" s="689"/>
      <c r="AR993" s="689"/>
      <c r="AS993" s="689"/>
      <c r="AT993" s="689"/>
      <c r="AU993" s="689"/>
      <c r="AV993" s="689"/>
      <c r="AW993" s="689"/>
      <c r="AX993" s="689"/>
      <c r="AY993" s="689"/>
      <c r="AZ993" s="689"/>
      <c r="BA993" s="689"/>
      <c r="BB993" s="689"/>
      <c r="BC993" s="689"/>
      <c r="BD993" s="689"/>
      <c r="BE993" s="689"/>
      <c r="BF993" s="689"/>
      <c r="BG993" s="689"/>
      <c r="BH993" s="689"/>
      <c r="BI993" s="689"/>
      <c r="BJ993" s="689"/>
      <c r="BK993" s="689"/>
      <c r="BL993" s="689"/>
      <c r="BM993" s="689"/>
      <c r="BN993" s="689"/>
      <c r="BO993" s="689"/>
      <c r="BP993" s="689"/>
      <c r="BQ993" s="689"/>
      <c r="BR993" s="689"/>
      <c r="BS993" s="689"/>
      <c r="BT993" s="689"/>
      <c r="BU993" s="689"/>
      <c r="BV993" s="689"/>
      <c r="BW993" s="421"/>
    </row>
    <row r="994" ht="15.0" customHeight="1">
      <c r="A994" s="634"/>
      <c r="B994" s="421" t="str">
        <f>IF(ISTEXT(A994),SUMIF('Production Calendar'!$F$3:$F$171,'Garden Layout (to copy)'!$A994,'Production Calendar'!$G$3:$G$171),"")</f>
        <v/>
      </c>
      <c r="C994" s="656" t="str">
        <f t="shared" si="1"/>
        <v/>
      </c>
      <c r="D994" s="657" t="str">
        <f t="array" ref="D994">IF(ISBLANK(A994),"",XLOOKUP($A994,'Codified Game Plan'!$E$3:$E$477,'Codified Game Plan'!$G$3:$G$477,0))</f>
        <v/>
      </c>
      <c r="E994" s="657" t="str">
        <f>IF(ISBLANK(A994),"",MAXIFS('Codified Game Plan'!$I$3:$I$477,'Codified Game Plan'!$E$3:$E$477,A994))</f>
        <v/>
      </c>
      <c r="F994" s="658" t="str">
        <f t="shared" si="2"/>
        <v>      - </v>
      </c>
      <c r="G994" s="421"/>
      <c r="H994" s="421"/>
      <c r="I994" s="421"/>
      <c r="J994" s="421"/>
      <c r="K994" s="421"/>
      <c r="L994" s="421"/>
      <c r="M994" s="421"/>
      <c r="N994" s="421"/>
      <c r="O994" s="421"/>
      <c r="P994" s="421"/>
      <c r="Q994" s="421"/>
      <c r="R994" s="421"/>
      <c r="S994" s="421"/>
      <c r="T994" s="421"/>
      <c r="U994" s="689"/>
      <c r="V994" s="689"/>
      <c r="W994" s="689"/>
      <c r="X994" s="689"/>
      <c r="Y994" s="689"/>
      <c r="Z994" s="689"/>
      <c r="AA994" s="689"/>
      <c r="AB994" s="689"/>
      <c r="AC994" s="689"/>
      <c r="AD994" s="689"/>
      <c r="AE994" s="689"/>
      <c r="AF994" s="689"/>
      <c r="AG994" s="689"/>
      <c r="AH994" s="689"/>
      <c r="AI994" s="689"/>
      <c r="AJ994" s="689"/>
      <c r="AK994" s="689"/>
      <c r="AL994" s="689"/>
      <c r="AM994" s="689"/>
      <c r="AN994" s="689"/>
      <c r="AO994" s="689"/>
      <c r="AP994" s="689"/>
      <c r="AQ994" s="689"/>
      <c r="AR994" s="689"/>
      <c r="AS994" s="689"/>
      <c r="AT994" s="689"/>
      <c r="AU994" s="689"/>
      <c r="AV994" s="689"/>
      <c r="AW994" s="689"/>
      <c r="AX994" s="689"/>
      <c r="AY994" s="689"/>
      <c r="AZ994" s="689"/>
      <c r="BA994" s="689"/>
      <c r="BB994" s="689"/>
      <c r="BC994" s="689"/>
      <c r="BD994" s="689"/>
      <c r="BE994" s="689"/>
      <c r="BF994" s="689"/>
      <c r="BG994" s="689"/>
      <c r="BH994" s="689"/>
      <c r="BI994" s="689"/>
      <c r="BJ994" s="689"/>
      <c r="BK994" s="689"/>
      <c r="BL994" s="689"/>
      <c r="BM994" s="689"/>
      <c r="BN994" s="689"/>
      <c r="BO994" s="689"/>
      <c r="BP994" s="689"/>
      <c r="BQ994" s="689"/>
      <c r="BR994" s="689"/>
      <c r="BS994" s="689"/>
      <c r="BT994" s="689"/>
      <c r="BU994" s="689"/>
      <c r="BV994" s="689"/>
      <c r="BW994" s="421"/>
    </row>
    <row r="995" ht="15.0" customHeight="1">
      <c r="A995" s="634"/>
      <c r="B995" s="421" t="str">
        <f>IF(ISTEXT(A995),SUMIF('Production Calendar'!$F$3:$F$171,'Garden Layout (to copy)'!$A995,'Production Calendar'!$G$3:$G$171),"")</f>
        <v/>
      </c>
      <c r="C995" s="656" t="str">
        <f t="shared" si="1"/>
        <v/>
      </c>
      <c r="D995" s="657" t="str">
        <f t="array" ref="D995">IF(ISBLANK(A995),"",XLOOKUP($A995,'Codified Game Plan'!$E$3:$E$477,'Codified Game Plan'!$G$3:$G$477,0))</f>
        <v/>
      </c>
      <c r="E995" s="657" t="str">
        <f>IF(ISBLANK(A995),"",MAXIFS('Codified Game Plan'!$I$3:$I$477,'Codified Game Plan'!$E$3:$E$477,A995))</f>
        <v/>
      </c>
      <c r="F995" s="658" t="str">
        <f t="shared" si="2"/>
        <v>      - </v>
      </c>
      <c r="G995" s="421"/>
      <c r="H995" s="421"/>
      <c r="I995" s="421"/>
      <c r="J995" s="421"/>
      <c r="K995" s="421"/>
      <c r="L995" s="421"/>
      <c r="M995" s="421"/>
      <c r="N995" s="421"/>
      <c r="O995" s="421"/>
      <c r="P995" s="421"/>
      <c r="Q995" s="421"/>
      <c r="R995" s="421"/>
      <c r="S995" s="421"/>
      <c r="T995" s="421"/>
      <c r="U995" s="689"/>
      <c r="V995" s="689"/>
      <c r="W995" s="689"/>
      <c r="X995" s="689"/>
      <c r="Y995" s="689"/>
      <c r="Z995" s="689"/>
      <c r="AA995" s="689"/>
      <c r="AB995" s="689"/>
      <c r="AC995" s="689"/>
      <c r="AD995" s="689"/>
      <c r="AE995" s="689"/>
      <c r="AF995" s="689"/>
      <c r="AG995" s="689"/>
      <c r="AH995" s="689"/>
      <c r="AI995" s="689"/>
      <c r="AJ995" s="689"/>
      <c r="AK995" s="689"/>
      <c r="AL995" s="689"/>
      <c r="AM995" s="689"/>
      <c r="AN995" s="689"/>
      <c r="AO995" s="689"/>
      <c r="AP995" s="689"/>
      <c r="AQ995" s="689"/>
      <c r="AR995" s="689"/>
      <c r="AS995" s="689"/>
      <c r="AT995" s="689"/>
      <c r="AU995" s="689"/>
      <c r="AV995" s="689"/>
      <c r="AW995" s="689"/>
      <c r="AX995" s="689"/>
      <c r="AY995" s="689"/>
      <c r="AZ995" s="689"/>
      <c r="BA995" s="689"/>
      <c r="BB995" s="689"/>
      <c r="BC995" s="689"/>
      <c r="BD995" s="689"/>
      <c r="BE995" s="689"/>
      <c r="BF995" s="689"/>
      <c r="BG995" s="689"/>
      <c r="BH995" s="689"/>
      <c r="BI995" s="689"/>
      <c r="BJ995" s="689"/>
      <c r="BK995" s="689"/>
      <c r="BL995" s="689"/>
      <c r="BM995" s="689"/>
      <c r="BN995" s="689"/>
      <c r="BO995" s="689"/>
      <c r="BP995" s="689"/>
      <c r="BQ995" s="689"/>
      <c r="BR995" s="689"/>
      <c r="BS995" s="689"/>
      <c r="BT995" s="689"/>
      <c r="BU995" s="689"/>
      <c r="BV995" s="689"/>
      <c r="BW995" s="421"/>
    </row>
    <row r="996" ht="15.0" customHeight="1">
      <c r="A996" s="634"/>
      <c r="B996" s="421" t="str">
        <f>IF(ISTEXT(A996),SUMIF('Production Calendar'!$F$3:$F$171,'Garden Layout (to copy)'!$A996,'Production Calendar'!$G$3:$G$171),"")</f>
        <v/>
      </c>
      <c r="C996" s="656" t="str">
        <f t="shared" si="1"/>
        <v/>
      </c>
      <c r="D996" s="657" t="str">
        <f t="array" ref="D996">IF(ISBLANK(A996),"",XLOOKUP($A996,'Codified Game Plan'!$E$3:$E$477,'Codified Game Plan'!$G$3:$G$477,0))</f>
        <v/>
      </c>
      <c r="E996" s="657" t="str">
        <f>IF(ISBLANK(A996),"",MAXIFS('Codified Game Plan'!$I$3:$I$477,'Codified Game Plan'!$E$3:$E$477,A996))</f>
        <v/>
      </c>
      <c r="F996" s="658" t="str">
        <f t="shared" si="2"/>
        <v>      - </v>
      </c>
      <c r="G996" s="421"/>
      <c r="H996" s="421"/>
      <c r="I996" s="421"/>
      <c r="J996" s="421"/>
      <c r="K996" s="421"/>
      <c r="L996" s="421"/>
      <c r="M996" s="421"/>
      <c r="N996" s="421"/>
      <c r="O996" s="421"/>
      <c r="P996" s="421"/>
      <c r="Q996" s="421"/>
      <c r="R996" s="421"/>
      <c r="S996" s="421"/>
      <c r="T996" s="421"/>
      <c r="U996" s="689"/>
      <c r="V996" s="689"/>
      <c r="W996" s="689"/>
      <c r="X996" s="689"/>
      <c r="Y996" s="689"/>
      <c r="Z996" s="689"/>
      <c r="AA996" s="689"/>
      <c r="AB996" s="689"/>
      <c r="AC996" s="689"/>
      <c r="AD996" s="689"/>
      <c r="AE996" s="689"/>
      <c r="AF996" s="689"/>
      <c r="AG996" s="689"/>
      <c r="AH996" s="689"/>
      <c r="AI996" s="689"/>
      <c r="AJ996" s="689"/>
      <c r="AK996" s="689"/>
      <c r="AL996" s="689"/>
      <c r="AM996" s="689"/>
      <c r="AN996" s="689"/>
      <c r="AO996" s="689"/>
      <c r="AP996" s="689"/>
      <c r="AQ996" s="689"/>
      <c r="AR996" s="689"/>
      <c r="AS996" s="689"/>
      <c r="AT996" s="689"/>
      <c r="AU996" s="689"/>
      <c r="AV996" s="689"/>
      <c r="AW996" s="689"/>
      <c r="AX996" s="689"/>
      <c r="AY996" s="689"/>
      <c r="AZ996" s="689"/>
      <c r="BA996" s="689"/>
      <c r="BB996" s="689"/>
      <c r="BC996" s="689"/>
      <c r="BD996" s="689"/>
      <c r="BE996" s="689"/>
      <c r="BF996" s="689"/>
      <c r="BG996" s="689"/>
      <c r="BH996" s="689"/>
      <c r="BI996" s="689"/>
      <c r="BJ996" s="689"/>
      <c r="BK996" s="689"/>
      <c r="BL996" s="689"/>
      <c r="BM996" s="689"/>
      <c r="BN996" s="689"/>
      <c r="BO996" s="689"/>
      <c r="BP996" s="689"/>
      <c r="BQ996" s="689"/>
      <c r="BR996" s="689"/>
      <c r="BS996" s="689"/>
      <c r="BT996" s="689"/>
      <c r="BU996" s="689"/>
      <c r="BV996" s="689"/>
      <c r="BW996" s="421"/>
    </row>
    <row r="997" ht="15.0" customHeight="1">
      <c r="A997" s="634"/>
      <c r="B997" s="421" t="str">
        <f>IF(ISTEXT(A997),SUMIF('Production Calendar'!$F$3:$F$171,'Garden Layout (to copy)'!$A997,'Production Calendar'!$G$3:$G$171),"")</f>
        <v/>
      </c>
      <c r="C997" s="656" t="str">
        <f t="shared" si="1"/>
        <v/>
      </c>
      <c r="D997" s="657" t="str">
        <f t="array" ref="D997">IF(ISBLANK(A997),"",XLOOKUP($A997,'Codified Game Plan'!$E$3:$E$477,'Codified Game Plan'!$G$3:$G$477,0))</f>
        <v/>
      </c>
      <c r="E997" s="657" t="str">
        <f>IF(ISBLANK(A997),"",MAXIFS('Codified Game Plan'!$I$3:$I$477,'Codified Game Plan'!$E$3:$E$477,A997))</f>
        <v/>
      </c>
      <c r="F997" s="658" t="str">
        <f t="shared" si="2"/>
        <v>      - </v>
      </c>
      <c r="G997" s="421"/>
      <c r="H997" s="421"/>
      <c r="I997" s="421"/>
      <c r="J997" s="421"/>
      <c r="K997" s="421"/>
      <c r="L997" s="421"/>
      <c r="M997" s="421"/>
      <c r="N997" s="421"/>
      <c r="O997" s="421"/>
      <c r="P997" s="421"/>
      <c r="Q997" s="421"/>
      <c r="R997" s="421"/>
      <c r="S997" s="421"/>
      <c r="T997" s="421"/>
      <c r="U997" s="689"/>
      <c r="V997" s="689"/>
      <c r="W997" s="689"/>
      <c r="X997" s="689"/>
      <c r="Y997" s="689"/>
      <c r="Z997" s="689"/>
      <c r="AA997" s="689"/>
      <c r="AB997" s="689"/>
      <c r="AC997" s="689"/>
      <c r="AD997" s="689"/>
      <c r="AE997" s="689"/>
      <c r="AF997" s="689"/>
      <c r="AG997" s="689"/>
      <c r="AH997" s="689"/>
      <c r="AI997" s="689"/>
      <c r="AJ997" s="689"/>
      <c r="AK997" s="689"/>
      <c r="AL997" s="689"/>
      <c r="AM997" s="689"/>
      <c r="AN997" s="689"/>
      <c r="AO997" s="689"/>
      <c r="AP997" s="689"/>
      <c r="AQ997" s="689"/>
      <c r="AR997" s="689"/>
      <c r="AS997" s="689"/>
      <c r="AT997" s="689"/>
      <c r="AU997" s="689"/>
      <c r="AV997" s="689"/>
      <c r="AW997" s="689"/>
      <c r="AX997" s="689"/>
      <c r="AY997" s="689"/>
      <c r="AZ997" s="689"/>
      <c r="BA997" s="689"/>
      <c r="BB997" s="689"/>
      <c r="BC997" s="689"/>
      <c r="BD997" s="689"/>
      <c r="BE997" s="689"/>
      <c r="BF997" s="689"/>
      <c r="BG997" s="689"/>
      <c r="BH997" s="689"/>
      <c r="BI997" s="689"/>
      <c r="BJ997" s="689"/>
      <c r="BK997" s="689"/>
      <c r="BL997" s="689"/>
      <c r="BM997" s="689"/>
      <c r="BN997" s="689"/>
      <c r="BO997" s="689"/>
      <c r="BP997" s="689"/>
      <c r="BQ997" s="689"/>
      <c r="BR997" s="689"/>
      <c r="BS997" s="689"/>
      <c r="BT997" s="689"/>
      <c r="BU997" s="689"/>
      <c r="BV997" s="689"/>
      <c r="BW997" s="421"/>
    </row>
    <row r="998" ht="15.0" customHeight="1">
      <c r="A998" s="634"/>
      <c r="B998" s="421" t="str">
        <f>IF(ISTEXT(A998),SUMIF('Production Calendar'!$F$3:$F$171,'Garden Layout (to copy)'!$A998,'Production Calendar'!$G$3:$G$171),"")</f>
        <v/>
      </c>
      <c r="C998" s="656" t="str">
        <f t="shared" si="1"/>
        <v/>
      </c>
      <c r="D998" s="657" t="str">
        <f t="array" ref="D998">IF(ISBLANK(A998),"",XLOOKUP($A998,'Codified Game Plan'!$E$3:$E$477,'Codified Game Plan'!$G$3:$G$477,0))</f>
        <v/>
      </c>
      <c r="E998" s="657" t="str">
        <f>IF(ISBLANK(A998),"",MAXIFS('Codified Game Plan'!$I$3:$I$477,'Codified Game Plan'!$E$3:$E$477,A998))</f>
        <v/>
      </c>
      <c r="F998" s="658" t="str">
        <f t="shared" si="2"/>
        <v>      - </v>
      </c>
      <c r="G998" s="421"/>
      <c r="H998" s="421"/>
      <c r="I998" s="421"/>
      <c r="J998" s="421"/>
      <c r="K998" s="421"/>
      <c r="L998" s="421"/>
      <c r="M998" s="421"/>
      <c r="N998" s="421"/>
      <c r="O998" s="421"/>
      <c r="P998" s="421"/>
      <c r="Q998" s="421"/>
      <c r="R998" s="421"/>
      <c r="S998" s="421"/>
      <c r="T998" s="421"/>
      <c r="U998" s="689"/>
      <c r="V998" s="689"/>
      <c r="W998" s="689"/>
      <c r="X998" s="689"/>
      <c r="Y998" s="689"/>
      <c r="Z998" s="689"/>
      <c r="AA998" s="689"/>
      <c r="AB998" s="689"/>
      <c r="AC998" s="689"/>
      <c r="AD998" s="689"/>
      <c r="AE998" s="689"/>
      <c r="AF998" s="689"/>
      <c r="AG998" s="689"/>
      <c r="AH998" s="689"/>
      <c r="AI998" s="689"/>
      <c r="AJ998" s="689"/>
      <c r="AK998" s="689"/>
      <c r="AL998" s="689"/>
      <c r="AM998" s="689"/>
      <c r="AN998" s="689"/>
      <c r="AO998" s="689"/>
      <c r="AP998" s="689"/>
      <c r="AQ998" s="689"/>
      <c r="AR998" s="689"/>
      <c r="AS998" s="689"/>
      <c r="AT998" s="689"/>
      <c r="AU998" s="689"/>
      <c r="AV998" s="689"/>
      <c r="AW998" s="689"/>
      <c r="AX998" s="689"/>
      <c r="AY998" s="689"/>
      <c r="AZ998" s="689"/>
      <c r="BA998" s="689"/>
      <c r="BB998" s="689"/>
      <c r="BC998" s="689"/>
      <c r="BD998" s="689"/>
      <c r="BE998" s="689"/>
      <c r="BF998" s="689"/>
      <c r="BG998" s="689"/>
      <c r="BH998" s="689"/>
      <c r="BI998" s="689"/>
      <c r="BJ998" s="689"/>
      <c r="BK998" s="689"/>
      <c r="BL998" s="689"/>
      <c r="BM998" s="689"/>
      <c r="BN998" s="689"/>
      <c r="BO998" s="689"/>
      <c r="BP998" s="689"/>
      <c r="BQ998" s="689"/>
      <c r="BR998" s="689"/>
      <c r="BS998" s="689"/>
      <c r="BT998" s="689"/>
      <c r="BU998" s="689"/>
      <c r="BV998" s="689"/>
      <c r="BW998" s="421"/>
    </row>
    <row r="999" ht="15.0" customHeight="1">
      <c r="A999" s="634"/>
      <c r="B999" s="421" t="str">
        <f>IF(ISTEXT(A999),SUMIF('Production Calendar'!$F$3:$F$171,'Garden Layout (to copy)'!$A999,'Production Calendar'!$G$3:$G$171),"")</f>
        <v/>
      </c>
      <c r="C999" s="656" t="str">
        <f t="shared" si="1"/>
        <v/>
      </c>
      <c r="D999" s="657" t="str">
        <f t="array" ref="D999">IF(ISBLANK(A999),"",XLOOKUP($A999,'Codified Game Plan'!$E$3:$E$477,'Codified Game Plan'!$G$3:$G$477,0))</f>
        <v/>
      </c>
      <c r="E999" s="657" t="str">
        <f>IF(ISBLANK(A999),"",MAXIFS('Codified Game Plan'!$I$3:$I$477,'Codified Game Plan'!$E$3:$E$477,A999))</f>
        <v/>
      </c>
      <c r="F999" s="658" t="str">
        <f t="shared" si="2"/>
        <v>      - </v>
      </c>
      <c r="G999" s="421"/>
      <c r="H999" s="421"/>
      <c r="I999" s="421"/>
      <c r="J999" s="421"/>
      <c r="K999" s="421"/>
      <c r="L999" s="421"/>
      <c r="M999" s="421"/>
      <c r="N999" s="421"/>
      <c r="O999" s="421"/>
      <c r="P999" s="421"/>
      <c r="Q999" s="421"/>
      <c r="R999" s="421"/>
      <c r="S999" s="421"/>
      <c r="T999" s="421"/>
      <c r="U999" s="689"/>
      <c r="V999" s="689"/>
      <c r="W999" s="689"/>
      <c r="X999" s="689"/>
      <c r="Y999" s="689"/>
      <c r="Z999" s="689"/>
      <c r="AA999" s="689"/>
      <c r="AB999" s="689"/>
      <c r="AC999" s="689"/>
      <c r="AD999" s="689"/>
      <c r="AE999" s="689"/>
      <c r="AF999" s="689"/>
      <c r="AG999" s="689"/>
      <c r="AH999" s="689"/>
      <c r="AI999" s="689"/>
      <c r="AJ999" s="689"/>
      <c r="AK999" s="689"/>
      <c r="AL999" s="689"/>
      <c r="AM999" s="689"/>
      <c r="AN999" s="689"/>
      <c r="AO999" s="689"/>
      <c r="AP999" s="689"/>
      <c r="AQ999" s="689"/>
      <c r="AR999" s="689"/>
      <c r="AS999" s="689"/>
      <c r="AT999" s="689"/>
      <c r="AU999" s="689"/>
      <c r="AV999" s="689"/>
      <c r="AW999" s="689"/>
      <c r="AX999" s="689"/>
      <c r="AY999" s="689"/>
      <c r="AZ999" s="689"/>
      <c r="BA999" s="689"/>
      <c r="BB999" s="689"/>
      <c r="BC999" s="689"/>
      <c r="BD999" s="689"/>
      <c r="BE999" s="689"/>
      <c r="BF999" s="689"/>
      <c r="BG999" s="689"/>
      <c r="BH999" s="689"/>
      <c r="BI999" s="689"/>
      <c r="BJ999" s="689"/>
      <c r="BK999" s="689"/>
      <c r="BL999" s="689"/>
      <c r="BM999" s="689"/>
      <c r="BN999" s="689"/>
      <c r="BO999" s="689"/>
      <c r="BP999" s="689"/>
      <c r="BQ999" s="689"/>
      <c r="BR999" s="689"/>
      <c r="BS999" s="689"/>
      <c r="BT999" s="689"/>
      <c r="BU999" s="689"/>
      <c r="BV999" s="689"/>
      <c r="BW999" s="421"/>
    </row>
    <row r="1000" ht="15.0" customHeight="1">
      <c r="A1000" s="634"/>
      <c r="B1000" s="421" t="str">
        <f>IF(ISTEXT(A1000),SUMIF('Production Calendar'!$F$3:$F$171,'Garden Layout (to copy)'!$A1000,'Production Calendar'!$G$3:$G$171),"")</f>
        <v/>
      </c>
      <c r="C1000" s="656" t="str">
        <f t="shared" si="1"/>
        <v/>
      </c>
      <c r="D1000" s="657" t="str">
        <f t="array" ref="D1000">IF(ISBLANK(A1000),"",XLOOKUP($A1000,'Codified Game Plan'!$E$3:$E$477,'Codified Game Plan'!$G$3:$G$477,0))</f>
        <v/>
      </c>
      <c r="E1000" s="657" t="str">
        <f>IF(ISBLANK(A1000),"",MAXIFS('Codified Game Plan'!$I$3:$I$477,'Codified Game Plan'!$E$3:$E$477,A1000))</f>
        <v/>
      </c>
      <c r="F1000" s="658" t="str">
        <f t="shared" si="2"/>
        <v>      - </v>
      </c>
      <c r="G1000" s="421"/>
      <c r="H1000" s="421"/>
      <c r="I1000" s="421"/>
      <c r="J1000" s="421"/>
      <c r="K1000" s="421"/>
      <c r="L1000" s="421"/>
      <c r="M1000" s="421"/>
      <c r="N1000" s="421"/>
      <c r="O1000" s="421"/>
      <c r="P1000" s="421"/>
      <c r="Q1000" s="421"/>
      <c r="R1000" s="421"/>
      <c r="S1000" s="421"/>
      <c r="T1000" s="421"/>
      <c r="U1000" s="689"/>
      <c r="V1000" s="689"/>
      <c r="W1000" s="689"/>
      <c r="X1000" s="689"/>
      <c r="Y1000" s="689"/>
      <c r="Z1000" s="689"/>
      <c r="AA1000" s="689"/>
      <c r="AB1000" s="689"/>
      <c r="AC1000" s="689"/>
      <c r="AD1000" s="689"/>
      <c r="AE1000" s="689"/>
      <c r="AF1000" s="689"/>
      <c r="AG1000" s="689"/>
      <c r="AH1000" s="689"/>
      <c r="AI1000" s="689"/>
      <c r="AJ1000" s="689"/>
      <c r="AK1000" s="689"/>
      <c r="AL1000" s="689"/>
      <c r="AM1000" s="689"/>
      <c r="AN1000" s="689"/>
      <c r="AO1000" s="689"/>
      <c r="AP1000" s="689"/>
      <c r="AQ1000" s="689"/>
      <c r="AR1000" s="689"/>
      <c r="AS1000" s="689"/>
      <c r="AT1000" s="689"/>
      <c r="AU1000" s="689"/>
      <c r="AV1000" s="689"/>
      <c r="AW1000" s="689"/>
      <c r="AX1000" s="689"/>
      <c r="AY1000" s="689"/>
      <c r="AZ1000" s="689"/>
      <c r="BA1000" s="689"/>
      <c r="BB1000" s="689"/>
      <c r="BC1000" s="689"/>
      <c r="BD1000" s="689"/>
      <c r="BE1000" s="689"/>
      <c r="BF1000" s="689"/>
      <c r="BG1000" s="689"/>
      <c r="BH1000" s="689"/>
      <c r="BI1000" s="689"/>
      <c r="BJ1000" s="689"/>
      <c r="BK1000" s="689"/>
      <c r="BL1000" s="689"/>
      <c r="BM1000" s="689"/>
      <c r="BN1000" s="689"/>
      <c r="BO1000" s="689"/>
      <c r="BP1000" s="689"/>
      <c r="BQ1000" s="689"/>
      <c r="BR1000" s="689"/>
      <c r="BS1000" s="689"/>
      <c r="BT1000" s="689"/>
      <c r="BU1000" s="689"/>
      <c r="BV1000" s="689"/>
      <c r="BW1000" s="421"/>
    </row>
    <row r="1001" ht="15.0" customHeight="1">
      <c r="A1001" s="634"/>
      <c r="B1001" s="421" t="str">
        <f>IF(ISTEXT(A1001),SUMIF('Production Calendar'!$F$3:$F$171,'Garden Layout (to copy)'!$A1001,'Production Calendar'!$G$3:$G$171),"")</f>
        <v/>
      </c>
      <c r="C1001" s="656" t="str">
        <f t="shared" si="1"/>
        <v/>
      </c>
      <c r="D1001" s="657" t="str">
        <f t="array" ref="D1001">IF(ISBLANK(A1001),"",XLOOKUP($A1001,'Codified Game Plan'!$E$3:$E$477,'Codified Game Plan'!$G$3:$G$477,0))</f>
        <v/>
      </c>
      <c r="E1001" s="657" t="str">
        <f>IF(ISBLANK(A1001),"",MAXIFS('Codified Game Plan'!$I$3:$I$477,'Codified Game Plan'!$E$3:$E$477,A1001))</f>
        <v/>
      </c>
      <c r="F1001" s="658" t="str">
        <f t="shared" si="2"/>
        <v>      - </v>
      </c>
      <c r="G1001" s="421"/>
      <c r="H1001" s="421"/>
      <c r="I1001" s="421"/>
      <c r="J1001" s="421"/>
      <c r="K1001" s="421"/>
      <c r="L1001" s="421"/>
      <c r="M1001" s="421"/>
      <c r="N1001" s="421"/>
      <c r="O1001" s="421"/>
      <c r="P1001" s="421"/>
      <c r="Q1001" s="421"/>
      <c r="R1001" s="421"/>
      <c r="S1001" s="421"/>
      <c r="T1001" s="421"/>
      <c r="U1001" s="689"/>
      <c r="V1001" s="689"/>
      <c r="W1001" s="689"/>
      <c r="X1001" s="689"/>
      <c r="Y1001" s="689"/>
      <c r="Z1001" s="689"/>
      <c r="AA1001" s="689"/>
      <c r="AB1001" s="689"/>
      <c r="AC1001" s="689"/>
      <c r="AD1001" s="689"/>
      <c r="AE1001" s="689"/>
      <c r="AF1001" s="689"/>
      <c r="AG1001" s="689"/>
      <c r="AH1001" s="689"/>
      <c r="AI1001" s="689"/>
      <c r="AJ1001" s="689"/>
      <c r="AK1001" s="689"/>
      <c r="AL1001" s="689"/>
      <c r="AM1001" s="689"/>
      <c r="AN1001" s="689"/>
      <c r="AO1001" s="689"/>
      <c r="AP1001" s="689"/>
      <c r="AQ1001" s="689"/>
      <c r="AR1001" s="689"/>
      <c r="AS1001" s="689"/>
      <c r="AT1001" s="689"/>
      <c r="AU1001" s="689"/>
      <c r="AV1001" s="689"/>
      <c r="AW1001" s="689"/>
      <c r="AX1001" s="689"/>
      <c r="AY1001" s="689"/>
      <c r="AZ1001" s="689"/>
      <c r="BA1001" s="689"/>
      <c r="BB1001" s="689"/>
      <c r="BC1001" s="689"/>
      <c r="BD1001" s="689"/>
      <c r="BE1001" s="689"/>
      <c r="BF1001" s="689"/>
      <c r="BG1001" s="689"/>
      <c r="BH1001" s="689"/>
      <c r="BI1001" s="689"/>
      <c r="BJ1001" s="689"/>
      <c r="BK1001" s="689"/>
      <c r="BL1001" s="689"/>
      <c r="BM1001" s="689"/>
      <c r="BN1001" s="689"/>
      <c r="BO1001" s="689"/>
      <c r="BP1001" s="689"/>
      <c r="BQ1001" s="689"/>
      <c r="BR1001" s="689"/>
      <c r="BS1001" s="689"/>
      <c r="BT1001" s="689"/>
      <c r="BU1001" s="689"/>
      <c r="BV1001" s="689"/>
      <c r="BW1001" s="421"/>
    </row>
    <row r="1002" ht="15.0" customHeight="1">
      <c r="A1002" s="634"/>
      <c r="B1002" s="421" t="str">
        <f>IF(ISTEXT(A1002),SUMIF('Production Calendar'!$F$3:$F$171,'Garden Layout (to copy)'!$A1002,'Production Calendar'!$G$3:$G$171),"")</f>
        <v/>
      </c>
      <c r="C1002" s="656" t="str">
        <f t="shared" si="1"/>
        <v/>
      </c>
      <c r="D1002" s="657" t="str">
        <f t="array" ref="D1002">IF(ISBLANK(A1002),"",XLOOKUP($A1002,'Codified Game Plan'!$E$3:$E$477,'Codified Game Plan'!$G$3:$G$477,0))</f>
        <v/>
      </c>
      <c r="E1002" s="657" t="str">
        <f>IF(ISBLANK(A1002),"",MAXIFS('Codified Game Plan'!$I$3:$I$477,'Codified Game Plan'!$E$3:$E$477,A1002))</f>
        <v/>
      </c>
      <c r="F1002" s="658" t="str">
        <f t="shared" si="2"/>
        <v>      - </v>
      </c>
      <c r="G1002" s="421"/>
      <c r="H1002" s="421"/>
      <c r="I1002" s="421"/>
      <c r="J1002" s="421"/>
      <c r="K1002" s="421"/>
      <c r="L1002" s="421"/>
      <c r="M1002" s="421"/>
      <c r="N1002" s="421"/>
      <c r="O1002" s="421"/>
      <c r="P1002" s="421"/>
      <c r="Q1002" s="421"/>
      <c r="R1002" s="421"/>
      <c r="S1002" s="421"/>
      <c r="T1002" s="421"/>
      <c r="U1002" s="689"/>
      <c r="V1002" s="689"/>
      <c r="W1002" s="689"/>
      <c r="X1002" s="689"/>
      <c r="Y1002" s="689"/>
      <c r="Z1002" s="689"/>
      <c r="AA1002" s="689"/>
      <c r="AB1002" s="689"/>
      <c r="AC1002" s="689"/>
      <c r="AD1002" s="689"/>
      <c r="AE1002" s="689"/>
      <c r="AF1002" s="689"/>
      <c r="AG1002" s="689"/>
      <c r="AH1002" s="689"/>
      <c r="AI1002" s="689"/>
      <c r="AJ1002" s="689"/>
      <c r="AK1002" s="689"/>
      <c r="AL1002" s="689"/>
      <c r="AM1002" s="689"/>
      <c r="AN1002" s="689"/>
      <c r="AO1002" s="689"/>
      <c r="AP1002" s="689"/>
      <c r="AQ1002" s="689"/>
      <c r="AR1002" s="689"/>
      <c r="AS1002" s="689"/>
      <c r="AT1002" s="689"/>
      <c r="AU1002" s="689"/>
      <c r="AV1002" s="689"/>
      <c r="AW1002" s="689"/>
      <c r="AX1002" s="689"/>
      <c r="AY1002" s="689"/>
      <c r="AZ1002" s="689"/>
      <c r="BA1002" s="689"/>
      <c r="BB1002" s="689"/>
      <c r="BC1002" s="689"/>
      <c r="BD1002" s="689"/>
      <c r="BE1002" s="689"/>
      <c r="BF1002" s="689"/>
      <c r="BG1002" s="689"/>
      <c r="BH1002" s="689"/>
      <c r="BI1002" s="689"/>
      <c r="BJ1002" s="689"/>
      <c r="BK1002" s="689"/>
      <c r="BL1002" s="689"/>
      <c r="BM1002" s="689"/>
      <c r="BN1002" s="689"/>
      <c r="BO1002" s="689"/>
      <c r="BP1002" s="689"/>
      <c r="BQ1002" s="689"/>
      <c r="BR1002" s="689"/>
      <c r="BS1002" s="689"/>
      <c r="BT1002" s="689"/>
      <c r="BU1002" s="689"/>
      <c r="BV1002" s="689"/>
      <c r="BW1002" s="421"/>
    </row>
    <row r="1003" ht="15.0" customHeight="1">
      <c r="A1003" s="634"/>
      <c r="B1003" s="421" t="str">
        <f>IF(ISTEXT(A1003),SUMIF('Production Calendar'!$F$3:$F$171,'Garden Layout (to copy)'!$A1003,'Production Calendar'!$G$3:$G$171),"")</f>
        <v/>
      </c>
      <c r="C1003" s="656" t="str">
        <f t="shared" si="1"/>
        <v/>
      </c>
      <c r="D1003" s="657" t="str">
        <f t="array" ref="D1003">IF(ISBLANK(A1003),"",XLOOKUP($A1003,'Codified Game Plan'!$E$3:$E$477,'Codified Game Plan'!$G$3:$G$477,0))</f>
        <v/>
      </c>
      <c r="E1003" s="657" t="str">
        <f>IF(ISBLANK(A1003),"",MAXIFS('Codified Game Plan'!$I$3:$I$477,'Codified Game Plan'!$E$3:$E$477,A1003))</f>
        <v/>
      </c>
      <c r="F1003" s="658" t="str">
        <f t="shared" si="2"/>
        <v>      - </v>
      </c>
      <c r="G1003" s="421"/>
      <c r="H1003" s="421"/>
      <c r="I1003" s="421"/>
      <c r="J1003" s="421"/>
      <c r="K1003" s="421"/>
      <c r="L1003" s="421"/>
      <c r="M1003" s="421"/>
      <c r="N1003" s="421"/>
      <c r="O1003" s="421"/>
      <c r="P1003" s="421"/>
      <c r="Q1003" s="421"/>
      <c r="R1003" s="421"/>
      <c r="S1003" s="421"/>
      <c r="T1003" s="421"/>
      <c r="U1003" s="689"/>
      <c r="V1003" s="689"/>
      <c r="W1003" s="689"/>
      <c r="X1003" s="689"/>
      <c r="Y1003" s="689"/>
      <c r="Z1003" s="689"/>
      <c r="AA1003" s="689"/>
      <c r="AB1003" s="689"/>
      <c r="AC1003" s="689"/>
      <c r="AD1003" s="689"/>
      <c r="AE1003" s="689"/>
      <c r="AF1003" s="689"/>
      <c r="AG1003" s="689"/>
      <c r="AH1003" s="689"/>
      <c r="AI1003" s="689"/>
      <c r="AJ1003" s="689"/>
      <c r="AK1003" s="689"/>
      <c r="AL1003" s="689"/>
      <c r="AM1003" s="689"/>
      <c r="AN1003" s="689"/>
      <c r="AO1003" s="689"/>
      <c r="AP1003" s="689"/>
      <c r="AQ1003" s="689"/>
      <c r="AR1003" s="689"/>
      <c r="AS1003" s="689"/>
      <c r="AT1003" s="689"/>
      <c r="AU1003" s="689"/>
      <c r="AV1003" s="689"/>
      <c r="AW1003" s="689"/>
      <c r="AX1003" s="689"/>
      <c r="AY1003" s="689"/>
      <c r="AZ1003" s="689"/>
      <c r="BA1003" s="689"/>
      <c r="BB1003" s="689"/>
      <c r="BC1003" s="689"/>
      <c r="BD1003" s="689"/>
      <c r="BE1003" s="689"/>
      <c r="BF1003" s="689"/>
      <c r="BG1003" s="689"/>
      <c r="BH1003" s="689"/>
      <c r="BI1003" s="689"/>
      <c r="BJ1003" s="689"/>
      <c r="BK1003" s="689"/>
      <c r="BL1003" s="689"/>
      <c r="BM1003" s="689"/>
      <c r="BN1003" s="689"/>
      <c r="BO1003" s="689"/>
      <c r="BP1003" s="689"/>
      <c r="BQ1003" s="689"/>
      <c r="BR1003" s="689"/>
      <c r="BS1003" s="689"/>
      <c r="BT1003" s="689"/>
      <c r="BU1003" s="689"/>
      <c r="BV1003" s="689"/>
      <c r="BW1003" s="421"/>
    </row>
    <row r="1004" ht="15.0" customHeight="1">
      <c r="A1004" s="634"/>
      <c r="B1004" s="421" t="str">
        <f>IF(ISTEXT(A1004),SUMIF('Production Calendar'!$F$3:$F$171,'Garden Layout (to copy)'!$A1004,'Production Calendar'!$G$3:$G$171),"")</f>
        <v/>
      </c>
      <c r="C1004" s="656" t="str">
        <f t="shared" si="1"/>
        <v/>
      </c>
      <c r="D1004" s="657" t="str">
        <f t="array" ref="D1004">IF(ISBLANK(A1004),"",XLOOKUP($A1004,'Codified Game Plan'!$E$3:$E$477,'Codified Game Plan'!$G$3:$G$477,0))</f>
        <v/>
      </c>
      <c r="E1004" s="657" t="str">
        <f>IF(ISBLANK(A1004),"",MAXIFS('Codified Game Plan'!$I$3:$I$477,'Codified Game Plan'!$E$3:$E$477,A1004))</f>
        <v/>
      </c>
      <c r="F1004" s="658" t="str">
        <f t="shared" si="2"/>
        <v>      - </v>
      </c>
      <c r="G1004" s="421"/>
      <c r="H1004" s="421"/>
      <c r="I1004" s="421"/>
      <c r="J1004" s="421"/>
      <c r="K1004" s="421"/>
      <c r="L1004" s="421"/>
      <c r="M1004" s="421"/>
      <c r="N1004" s="421"/>
      <c r="O1004" s="421"/>
      <c r="P1004" s="421"/>
      <c r="Q1004" s="421"/>
      <c r="R1004" s="421"/>
      <c r="S1004" s="421"/>
      <c r="T1004" s="421"/>
      <c r="U1004" s="689"/>
      <c r="V1004" s="689"/>
      <c r="W1004" s="689"/>
      <c r="X1004" s="689"/>
      <c r="Y1004" s="689"/>
      <c r="Z1004" s="689"/>
      <c r="AA1004" s="689"/>
      <c r="AB1004" s="689"/>
      <c r="AC1004" s="689"/>
      <c r="AD1004" s="689"/>
      <c r="AE1004" s="689"/>
      <c r="AF1004" s="689"/>
      <c r="AG1004" s="689"/>
      <c r="AH1004" s="689"/>
      <c r="AI1004" s="689"/>
      <c r="AJ1004" s="689"/>
      <c r="AK1004" s="689"/>
      <c r="AL1004" s="689"/>
      <c r="AM1004" s="689"/>
      <c r="AN1004" s="689"/>
      <c r="AO1004" s="689"/>
      <c r="AP1004" s="689"/>
      <c r="AQ1004" s="689"/>
      <c r="AR1004" s="689"/>
      <c r="AS1004" s="689"/>
      <c r="AT1004" s="689"/>
      <c r="AU1004" s="689"/>
      <c r="AV1004" s="689"/>
      <c r="AW1004" s="689"/>
      <c r="AX1004" s="689"/>
      <c r="AY1004" s="689"/>
      <c r="AZ1004" s="689"/>
      <c r="BA1004" s="689"/>
      <c r="BB1004" s="689"/>
      <c r="BC1004" s="689"/>
      <c r="BD1004" s="689"/>
      <c r="BE1004" s="689"/>
      <c r="BF1004" s="689"/>
      <c r="BG1004" s="689"/>
      <c r="BH1004" s="689"/>
      <c r="BI1004" s="689"/>
      <c r="BJ1004" s="689"/>
      <c r="BK1004" s="689"/>
      <c r="BL1004" s="689"/>
      <c r="BM1004" s="689"/>
      <c r="BN1004" s="689"/>
      <c r="BO1004" s="689"/>
      <c r="BP1004" s="689"/>
      <c r="BQ1004" s="689"/>
      <c r="BR1004" s="689"/>
      <c r="BS1004" s="689"/>
      <c r="BT1004" s="689"/>
      <c r="BU1004" s="689"/>
      <c r="BV1004" s="689"/>
      <c r="BW1004" s="421"/>
    </row>
    <row r="1005" ht="15.0" customHeight="1">
      <c r="A1005" s="634"/>
      <c r="B1005" s="421" t="str">
        <f>IF(ISTEXT(A1005),SUMIF('Production Calendar'!$F$3:$F$171,'Garden Layout (to copy)'!$A1005,'Production Calendar'!$G$3:$G$171),"")</f>
        <v/>
      </c>
      <c r="C1005" s="656" t="str">
        <f t="shared" si="1"/>
        <v/>
      </c>
      <c r="D1005" s="657" t="str">
        <f t="array" ref="D1005">IF(ISBLANK(A1005),"",XLOOKUP($A1005,'Codified Game Plan'!$E$3:$E$477,'Codified Game Plan'!$G$3:$G$477,0))</f>
        <v/>
      </c>
      <c r="E1005" s="657" t="str">
        <f>IF(ISBLANK(A1005),"",MAXIFS('Codified Game Plan'!$I$3:$I$477,'Codified Game Plan'!$E$3:$E$477,A1005))</f>
        <v/>
      </c>
      <c r="F1005" s="658" t="str">
        <f t="shared" si="2"/>
        <v>      - </v>
      </c>
      <c r="G1005" s="421"/>
      <c r="H1005" s="421"/>
      <c r="I1005" s="421"/>
      <c r="J1005" s="421"/>
      <c r="K1005" s="421"/>
      <c r="L1005" s="421"/>
      <c r="M1005" s="421"/>
      <c r="N1005" s="421"/>
      <c r="O1005" s="421"/>
      <c r="P1005" s="421"/>
      <c r="Q1005" s="421"/>
      <c r="R1005" s="421"/>
      <c r="S1005" s="421"/>
      <c r="T1005" s="421"/>
      <c r="U1005" s="689"/>
      <c r="V1005" s="689"/>
      <c r="W1005" s="689"/>
      <c r="X1005" s="689"/>
      <c r="Y1005" s="689"/>
      <c r="Z1005" s="689"/>
      <c r="AA1005" s="689"/>
      <c r="AB1005" s="689"/>
      <c r="AC1005" s="689"/>
      <c r="AD1005" s="689"/>
      <c r="AE1005" s="689"/>
      <c r="AF1005" s="689"/>
      <c r="AG1005" s="689"/>
      <c r="AH1005" s="689"/>
      <c r="AI1005" s="689"/>
      <c r="AJ1005" s="689"/>
      <c r="AK1005" s="689"/>
      <c r="AL1005" s="689"/>
      <c r="AM1005" s="689"/>
      <c r="AN1005" s="689"/>
      <c r="AO1005" s="689"/>
      <c r="AP1005" s="689"/>
      <c r="AQ1005" s="689"/>
      <c r="AR1005" s="689"/>
      <c r="AS1005" s="689"/>
      <c r="AT1005" s="689"/>
      <c r="AU1005" s="689"/>
      <c r="AV1005" s="689"/>
      <c r="AW1005" s="689"/>
      <c r="AX1005" s="689"/>
      <c r="AY1005" s="689"/>
      <c r="AZ1005" s="689"/>
      <c r="BA1005" s="689"/>
      <c r="BB1005" s="689"/>
      <c r="BC1005" s="689"/>
      <c r="BD1005" s="689"/>
      <c r="BE1005" s="689"/>
      <c r="BF1005" s="689"/>
      <c r="BG1005" s="689"/>
      <c r="BH1005" s="689"/>
      <c r="BI1005" s="689"/>
      <c r="BJ1005" s="689"/>
      <c r="BK1005" s="689"/>
      <c r="BL1005" s="689"/>
      <c r="BM1005" s="689"/>
      <c r="BN1005" s="689"/>
      <c r="BO1005" s="689"/>
      <c r="BP1005" s="689"/>
      <c r="BQ1005" s="689"/>
      <c r="BR1005" s="689"/>
      <c r="BS1005" s="689"/>
      <c r="BT1005" s="689"/>
      <c r="BU1005" s="689"/>
      <c r="BV1005" s="689"/>
      <c r="BW1005" s="421"/>
    </row>
    <row r="1006" ht="15.0" customHeight="1">
      <c r="A1006" s="634"/>
      <c r="B1006" s="421" t="str">
        <f>IF(ISTEXT(A1006),SUMIF('Production Calendar'!$F$3:$F$171,'Garden Layout (to copy)'!$A1006,'Production Calendar'!$G$3:$G$171),"")</f>
        <v/>
      </c>
      <c r="C1006" s="656" t="str">
        <f t="shared" si="1"/>
        <v/>
      </c>
      <c r="D1006" s="657" t="str">
        <f t="array" ref="D1006">IF(ISBLANK(A1006),"",XLOOKUP($A1006,'Codified Game Plan'!$E$3:$E$477,'Codified Game Plan'!$G$3:$G$477,0))</f>
        <v/>
      </c>
      <c r="E1006" s="657" t="str">
        <f>IF(ISBLANK(A1006),"",MAXIFS('Codified Game Plan'!$I$3:$I$477,'Codified Game Plan'!$E$3:$E$477,A1006))</f>
        <v/>
      </c>
      <c r="F1006" s="658" t="str">
        <f t="shared" si="2"/>
        <v>      - </v>
      </c>
      <c r="G1006" s="421"/>
      <c r="H1006" s="421"/>
      <c r="I1006" s="421"/>
      <c r="J1006" s="421"/>
      <c r="K1006" s="421"/>
      <c r="L1006" s="421"/>
      <c r="M1006" s="421"/>
      <c r="N1006" s="421"/>
      <c r="O1006" s="421"/>
      <c r="P1006" s="421"/>
      <c r="Q1006" s="421"/>
      <c r="R1006" s="421"/>
      <c r="S1006" s="421"/>
      <c r="T1006" s="421"/>
      <c r="U1006" s="689"/>
      <c r="V1006" s="689"/>
      <c r="W1006" s="689"/>
      <c r="X1006" s="689"/>
      <c r="Y1006" s="689"/>
      <c r="Z1006" s="689"/>
      <c r="AA1006" s="689"/>
      <c r="AB1006" s="689"/>
      <c r="AC1006" s="689"/>
      <c r="AD1006" s="689"/>
      <c r="AE1006" s="689"/>
      <c r="AF1006" s="689"/>
      <c r="AG1006" s="689"/>
      <c r="AH1006" s="689"/>
      <c r="AI1006" s="689"/>
      <c r="AJ1006" s="689"/>
      <c r="AK1006" s="689"/>
      <c r="AL1006" s="689"/>
      <c r="AM1006" s="689"/>
      <c r="AN1006" s="689"/>
      <c r="AO1006" s="689"/>
      <c r="AP1006" s="689"/>
      <c r="AQ1006" s="689"/>
      <c r="AR1006" s="689"/>
      <c r="AS1006" s="689"/>
      <c r="AT1006" s="689"/>
      <c r="AU1006" s="689"/>
      <c r="AV1006" s="689"/>
      <c r="AW1006" s="689"/>
      <c r="AX1006" s="689"/>
      <c r="AY1006" s="689"/>
      <c r="AZ1006" s="689"/>
      <c r="BA1006" s="689"/>
      <c r="BB1006" s="689"/>
      <c r="BC1006" s="689"/>
      <c r="BD1006" s="689"/>
      <c r="BE1006" s="689"/>
      <c r="BF1006" s="689"/>
      <c r="BG1006" s="689"/>
      <c r="BH1006" s="689"/>
      <c r="BI1006" s="689"/>
      <c r="BJ1006" s="689"/>
      <c r="BK1006" s="689"/>
      <c r="BL1006" s="689"/>
      <c r="BM1006" s="689"/>
      <c r="BN1006" s="689"/>
      <c r="BO1006" s="689"/>
      <c r="BP1006" s="689"/>
      <c r="BQ1006" s="689"/>
      <c r="BR1006" s="689"/>
      <c r="BS1006" s="689"/>
      <c r="BT1006" s="689"/>
      <c r="BU1006" s="689"/>
      <c r="BV1006" s="689"/>
      <c r="BW1006" s="421"/>
    </row>
    <row r="1007" ht="15.0" customHeight="1">
      <c r="A1007" s="634"/>
      <c r="B1007" s="421" t="str">
        <f>IF(ISTEXT(A1007),SUMIF('Production Calendar'!$F$3:$F$171,'Garden Layout (to copy)'!$A1007,'Production Calendar'!$G$3:$G$171),"")</f>
        <v/>
      </c>
      <c r="C1007" s="656" t="str">
        <f t="shared" si="1"/>
        <v/>
      </c>
      <c r="D1007" s="657" t="str">
        <f t="array" ref="D1007">IF(ISBLANK(A1007),"",XLOOKUP($A1007,'Codified Game Plan'!$E$3:$E$477,'Codified Game Plan'!$G$3:$G$477,0))</f>
        <v/>
      </c>
      <c r="E1007" s="657" t="str">
        <f>IF(ISBLANK(A1007),"",MAXIFS('Codified Game Plan'!$I$3:$I$477,'Codified Game Plan'!$E$3:$E$477,A1007))</f>
        <v/>
      </c>
      <c r="F1007" s="658" t="str">
        <f t="shared" si="2"/>
        <v>      - </v>
      </c>
      <c r="G1007" s="421"/>
      <c r="H1007" s="421"/>
      <c r="I1007" s="421"/>
      <c r="J1007" s="421"/>
      <c r="K1007" s="421"/>
      <c r="L1007" s="421"/>
      <c r="M1007" s="421"/>
      <c r="N1007" s="421"/>
      <c r="O1007" s="421"/>
      <c r="P1007" s="421"/>
      <c r="Q1007" s="421"/>
      <c r="R1007" s="421"/>
      <c r="S1007" s="421"/>
      <c r="T1007" s="421"/>
      <c r="U1007" s="689"/>
      <c r="V1007" s="689"/>
      <c r="W1007" s="689"/>
      <c r="X1007" s="689"/>
      <c r="Y1007" s="689"/>
      <c r="Z1007" s="689"/>
      <c r="AA1007" s="689"/>
      <c r="AB1007" s="689"/>
      <c r="AC1007" s="689"/>
      <c r="AD1007" s="689"/>
      <c r="AE1007" s="689"/>
      <c r="AF1007" s="689"/>
      <c r="AG1007" s="689"/>
      <c r="AH1007" s="689"/>
      <c r="AI1007" s="689"/>
      <c r="AJ1007" s="689"/>
      <c r="AK1007" s="689"/>
      <c r="AL1007" s="689"/>
      <c r="AM1007" s="689"/>
      <c r="AN1007" s="689"/>
      <c r="AO1007" s="689"/>
      <c r="AP1007" s="689"/>
      <c r="AQ1007" s="689"/>
      <c r="AR1007" s="689"/>
      <c r="AS1007" s="689"/>
      <c r="AT1007" s="689"/>
      <c r="AU1007" s="689"/>
      <c r="AV1007" s="689"/>
      <c r="AW1007" s="689"/>
      <c r="AX1007" s="689"/>
      <c r="AY1007" s="689"/>
      <c r="AZ1007" s="689"/>
      <c r="BA1007" s="689"/>
      <c r="BB1007" s="689"/>
      <c r="BC1007" s="689"/>
      <c r="BD1007" s="689"/>
      <c r="BE1007" s="689"/>
      <c r="BF1007" s="689"/>
      <c r="BG1007" s="689"/>
      <c r="BH1007" s="689"/>
      <c r="BI1007" s="689"/>
      <c r="BJ1007" s="689"/>
      <c r="BK1007" s="689"/>
      <c r="BL1007" s="689"/>
      <c r="BM1007" s="689"/>
      <c r="BN1007" s="689"/>
      <c r="BO1007" s="689"/>
      <c r="BP1007" s="689"/>
      <c r="BQ1007" s="689"/>
      <c r="BR1007" s="689"/>
      <c r="BS1007" s="689"/>
      <c r="BT1007" s="689"/>
      <c r="BU1007" s="689"/>
      <c r="BV1007" s="689"/>
      <c r="BW1007" s="421"/>
    </row>
    <row r="1008" ht="15.0" customHeight="1">
      <c r="A1008" s="634"/>
      <c r="B1008" s="421" t="str">
        <f>IF(ISTEXT(A1008),SUMIF('Production Calendar'!$F$3:$F$171,'Garden Layout (to copy)'!$A1008,'Production Calendar'!$G$3:$G$171),"")</f>
        <v/>
      </c>
      <c r="C1008" s="656" t="str">
        <f t="shared" si="1"/>
        <v/>
      </c>
      <c r="D1008" s="657" t="str">
        <f t="array" ref="D1008">IF(ISBLANK(A1008),"",XLOOKUP($A1008,'Codified Game Plan'!$E$3:$E$477,'Codified Game Plan'!$G$3:$G$477,0))</f>
        <v/>
      </c>
      <c r="E1008" s="657" t="str">
        <f>IF(ISBLANK(A1008),"",MAXIFS('Codified Game Plan'!$I$3:$I$477,'Codified Game Plan'!$E$3:$E$477,A1008))</f>
        <v/>
      </c>
      <c r="F1008" s="658" t="str">
        <f t="shared" si="2"/>
        <v>      - </v>
      </c>
      <c r="G1008" s="421"/>
      <c r="H1008" s="421"/>
      <c r="I1008" s="421"/>
      <c r="J1008" s="421"/>
      <c r="K1008" s="421"/>
      <c r="L1008" s="421"/>
      <c r="M1008" s="421"/>
      <c r="N1008" s="421"/>
      <c r="O1008" s="421"/>
      <c r="P1008" s="421"/>
      <c r="Q1008" s="421"/>
      <c r="R1008" s="421"/>
      <c r="S1008" s="421"/>
      <c r="T1008" s="421"/>
      <c r="U1008" s="689"/>
      <c r="V1008" s="689"/>
      <c r="W1008" s="689"/>
      <c r="X1008" s="689"/>
      <c r="Y1008" s="689"/>
      <c r="Z1008" s="689"/>
      <c r="AA1008" s="689"/>
      <c r="AB1008" s="689"/>
      <c r="AC1008" s="689"/>
      <c r="AD1008" s="689"/>
      <c r="AE1008" s="689"/>
      <c r="AF1008" s="689"/>
      <c r="AG1008" s="689"/>
      <c r="AH1008" s="689"/>
      <c r="AI1008" s="689"/>
      <c r="AJ1008" s="689"/>
      <c r="AK1008" s="689"/>
      <c r="AL1008" s="689"/>
      <c r="AM1008" s="689"/>
      <c r="AN1008" s="689"/>
      <c r="AO1008" s="689"/>
      <c r="AP1008" s="689"/>
      <c r="AQ1008" s="689"/>
      <c r="AR1008" s="689"/>
      <c r="AS1008" s="689"/>
      <c r="AT1008" s="689"/>
      <c r="AU1008" s="689"/>
      <c r="AV1008" s="689"/>
      <c r="AW1008" s="689"/>
      <c r="AX1008" s="689"/>
      <c r="AY1008" s="689"/>
      <c r="AZ1008" s="689"/>
      <c r="BA1008" s="689"/>
      <c r="BB1008" s="689"/>
      <c r="BC1008" s="689"/>
      <c r="BD1008" s="689"/>
      <c r="BE1008" s="689"/>
      <c r="BF1008" s="689"/>
      <c r="BG1008" s="689"/>
      <c r="BH1008" s="689"/>
      <c r="BI1008" s="689"/>
      <c r="BJ1008" s="689"/>
      <c r="BK1008" s="689"/>
      <c r="BL1008" s="689"/>
      <c r="BM1008" s="689"/>
      <c r="BN1008" s="689"/>
      <c r="BO1008" s="689"/>
      <c r="BP1008" s="689"/>
      <c r="BQ1008" s="689"/>
      <c r="BR1008" s="689"/>
      <c r="BS1008" s="689"/>
      <c r="BT1008" s="689"/>
      <c r="BU1008" s="689"/>
      <c r="BV1008" s="689"/>
      <c r="BW1008" s="421"/>
    </row>
    <row r="1009" ht="15.0" customHeight="1">
      <c r="A1009" s="634"/>
      <c r="B1009" s="421" t="str">
        <f>IF(ISTEXT(A1009),SUMIF('Production Calendar'!$F$3:$F$171,'Garden Layout (to copy)'!$A1009,'Production Calendar'!$G$3:$G$171),"")</f>
        <v/>
      </c>
      <c r="C1009" s="656" t="str">
        <f t="shared" si="1"/>
        <v/>
      </c>
      <c r="D1009" s="657" t="str">
        <f t="array" ref="D1009">IF(ISBLANK(A1009),"",XLOOKUP($A1009,'Codified Game Plan'!$E$3:$E$477,'Codified Game Plan'!$G$3:$G$477,0))</f>
        <v/>
      </c>
      <c r="E1009" s="657" t="str">
        <f>IF(ISBLANK(A1009),"",MAXIFS('Codified Game Plan'!$I$3:$I$477,'Codified Game Plan'!$E$3:$E$477,A1009))</f>
        <v/>
      </c>
      <c r="F1009" s="658" t="str">
        <f t="shared" si="2"/>
        <v>      - </v>
      </c>
      <c r="G1009" s="421"/>
      <c r="H1009" s="421"/>
      <c r="I1009" s="421"/>
      <c r="J1009" s="421"/>
      <c r="K1009" s="421"/>
      <c r="L1009" s="421"/>
      <c r="M1009" s="421"/>
      <c r="N1009" s="421"/>
      <c r="O1009" s="421"/>
      <c r="P1009" s="421"/>
      <c r="Q1009" s="421"/>
      <c r="R1009" s="421"/>
      <c r="S1009" s="421"/>
      <c r="T1009" s="421"/>
      <c r="U1009" s="689"/>
      <c r="V1009" s="689"/>
      <c r="W1009" s="689"/>
      <c r="X1009" s="689"/>
      <c r="Y1009" s="689"/>
      <c r="Z1009" s="689"/>
      <c r="AA1009" s="689"/>
      <c r="AB1009" s="689"/>
      <c r="AC1009" s="689"/>
      <c r="AD1009" s="689"/>
      <c r="AE1009" s="689"/>
      <c r="AF1009" s="689"/>
      <c r="AG1009" s="689"/>
      <c r="AH1009" s="689"/>
      <c r="AI1009" s="689"/>
      <c r="AJ1009" s="689"/>
      <c r="AK1009" s="689"/>
      <c r="AL1009" s="689"/>
      <c r="AM1009" s="689"/>
      <c r="AN1009" s="689"/>
      <c r="AO1009" s="689"/>
      <c r="AP1009" s="689"/>
      <c r="AQ1009" s="689"/>
      <c r="AR1009" s="689"/>
      <c r="AS1009" s="689"/>
      <c r="AT1009" s="689"/>
      <c r="AU1009" s="689"/>
      <c r="AV1009" s="689"/>
      <c r="AW1009" s="689"/>
      <c r="AX1009" s="689"/>
      <c r="AY1009" s="689"/>
      <c r="AZ1009" s="689"/>
      <c r="BA1009" s="689"/>
      <c r="BB1009" s="689"/>
      <c r="BC1009" s="689"/>
      <c r="BD1009" s="689"/>
      <c r="BE1009" s="689"/>
      <c r="BF1009" s="689"/>
      <c r="BG1009" s="689"/>
      <c r="BH1009" s="689"/>
      <c r="BI1009" s="689"/>
      <c r="BJ1009" s="689"/>
      <c r="BK1009" s="689"/>
      <c r="BL1009" s="689"/>
      <c r="BM1009" s="689"/>
      <c r="BN1009" s="689"/>
      <c r="BO1009" s="689"/>
      <c r="BP1009" s="689"/>
      <c r="BQ1009" s="689"/>
      <c r="BR1009" s="689"/>
      <c r="BS1009" s="689"/>
      <c r="BT1009" s="689"/>
      <c r="BU1009" s="689"/>
      <c r="BV1009" s="689"/>
      <c r="BW1009" s="421"/>
    </row>
    <row r="1010" ht="15.0" customHeight="1">
      <c r="A1010" s="634"/>
      <c r="B1010" s="421" t="str">
        <f>IF(ISTEXT(A1010),SUMIF('Production Calendar'!$F$3:$F$171,'Garden Layout (to copy)'!$A1010,'Production Calendar'!$G$3:$G$171),"")</f>
        <v/>
      </c>
      <c r="C1010" s="656" t="str">
        <f t="shared" si="1"/>
        <v/>
      </c>
      <c r="D1010" s="657" t="str">
        <f t="array" ref="D1010">IF(ISBLANK(A1010),"",XLOOKUP($A1010,'Codified Game Plan'!$E$3:$E$477,'Codified Game Plan'!$G$3:$G$477,0))</f>
        <v/>
      </c>
      <c r="E1010" s="657" t="str">
        <f>IF(ISBLANK(A1010),"",MAXIFS('Codified Game Plan'!$I$3:$I$477,'Codified Game Plan'!$E$3:$E$477,A1010))</f>
        <v/>
      </c>
      <c r="F1010" s="658" t="str">
        <f t="shared" si="2"/>
        <v>      - </v>
      </c>
      <c r="G1010" s="421"/>
      <c r="H1010" s="421"/>
      <c r="I1010" s="421"/>
      <c r="J1010" s="421"/>
      <c r="K1010" s="421"/>
      <c r="L1010" s="421"/>
      <c r="M1010" s="421"/>
      <c r="N1010" s="421"/>
      <c r="O1010" s="421"/>
      <c r="P1010" s="421"/>
      <c r="Q1010" s="421"/>
      <c r="R1010" s="421"/>
      <c r="S1010" s="421"/>
      <c r="T1010" s="421"/>
      <c r="U1010" s="689"/>
      <c r="V1010" s="689"/>
      <c r="W1010" s="689"/>
      <c r="X1010" s="689"/>
      <c r="Y1010" s="689"/>
      <c r="Z1010" s="689"/>
      <c r="AA1010" s="689"/>
      <c r="AB1010" s="689"/>
      <c r="AC1010" s="689"/>
      <c r="AD1010" s="689"/>
      <c r="AE1010" s="689"/>
      <c r="AF1010" s="689"/>
      <c r="AG1010" s="689"/>
      <c r="AH1010" s="689"/>
      <c r="AI1010" s="689"/>
      <c r="AJ1010" s="689"/>
      <c r="AK1010" s="689"/>
      <c r="AL1010" s="689"/>
      <c r="AM1010" s="689"/>
      <c r="AN1010" s="689"/>
      <c r="AO1010" s="689"/>
      <c r="AP1010" s="689"/>
      <c r="AQ1010" s="689"/>
      <c r="AR1010" s="689"/>
      <c r="AS1010" s="689"/>
      <c r="AT1010" s="689"/>
      <c r="AU1010" s="689"/>
      <c r="AV1010" s="689"/>
      <c r="AW1010" s="689"/>
      <c r="AX1010" s="689"/>
      <c r="AY1010" s="689"/>
      <c r="AZ1010" s="689"/>
      <c r="BA1010" s="689"/>
      <c r="BB1010" s="689"/>
      <c r="BC1010" s="689"/>
      <c r="BD1010" s="689"/>
      <c r="BE1010" s="689"/>
      <c r="BF1010" s="689"/>
      <c r="BG1010" s="689"/>
      <c r="BH1010" s="689"/>
      <c r="BI1010" s="689"/>
      <c r="BJ1010" s="689"/>
      <c r="BK1010" s="689"/>
      <c r="BL1010" s="689"/>
      <c r="BM1010" s="689"/>
      <c r="BN1010" s="689"/>
      <c r="BO1010" s="689"/>
      <c r="BP1010" s="689"/>
      <c r="BQ1010" s="689"/>
      <c r="BR1010" s="689"/>
      <c r="BS1010" s="689"/>
      <c r="BT1010" s="689"/>
      <c r="BU1010" s="689"/>
      <c r="BV1010" s="689"/>
      <c r="BW1010" s="421"/>
    </row>
    <row r="1011" ht="15.0" customHeight="1">
      <c r="A1011" s="634"/>
      <c r="B1011" s="421" t="str">
        <f>IF(ISTEXT(A1011),SUMIF('Production Calendar'!$F$3:$F$171,'Garden Layout (to copy)'!$A1011,'Production Calendar'!$G$3:$G$171),"")</f>
        <v/>
      </c>
      <c r="C1011" s="656" t="str">
        <f t="shared" si="1"/>
        <v/>
      </c>
      <c r="D1011" s="657" t="str">
        <f t="array" ref="D1011">IF(ISBLANK(A1011),"",XLOOKUP($A1011,'Codified Game Plan'!$E$3:$E$477,'Codified Game Plan'!$G$3:$G$477,0))</f>
        <v/>
      </c>
      <c r="E1011" s="657" t="str">
        <f>IF(ISBLANK(A1011),"",MAXIFS('Codified Game Plan'!$I$3:$I$477,'Codified Game Plan'!$E$3:$E$477,A1011))</f>
        <v/>
      </c>
      <c r="F1011" s="658" t="str">
        <f t="shared" si="2"/>
        <v>      - </v>
      </c>
      <c r="G1011" s="421"/>
      <c r="H1011" s="421"/>
      <c r="I1011" s="421"/>
      <c r="J1011" s="421"/>
      <c r="K1011" s="421"/>
      <c r="L1011" s="421"/>
      <c r="M1011" s="421"/>
      <c r="N1011" s="421"/>
      <c r="O1011" s="421"/>
      <c r="P1011" s="421"/>
      <c r="Q1011" s="421"/>
      <c r="R1011" s="421"/>
      <c r="S1011" s="421"/>
      <c r="T1011" s="421"/>
      <c r="U1011" s="689"/>
      <c r="V1011" s="689"/>
      <c r="W1011" s="689"/>
      <c r="X1011" s="689"/>
      <c r="Y1011" s="689"/>
      <c r="Z1011" s="689"/>
      <c r="AA1011" s="689"/>
      <c r="AB1011" s="689"/>
      <c r="AC1011" s="689"/>
      <c r="AD1011" s="689"/>
      <c r="AE1011" s="689"/>
      <c r="AF1011" s="689"/>
      <c r="AG1011" s="689"/>
      <c r="AH1011" s="689"/>
      <c r="AI1011" s="689"/>
      <c r="AJ1011" s="689"/>
      <c r="AK1011" s="689"/>
      <c r="AL1011" s="689"/>
      <c r="AM1011" s="689"/>
      <c r="AN1011" s="689"/>
      <c r="AO1011" s="689"/>
      <c r="AP1011" s="689"/>
      <c r="AQ1011" s="689"/>
      <c r="AR1011" s="689"/>
      <c r="AS1011" s="689"/>
      <c r="AT1011" s="689"/>
      <c r="AU1011" s="689"/>
      <c r="AV1011" s="689"/>
      <c r="AW1011" s="689"/>
      <c r="AX1011" s="689"/>
      <c r="AY1011" s="689"/>
      <c r="AZ1011" s="689"/>
      <c r="BA1011" s="689"/>
      <c r="BB1011" s="689"/>
      <c r="BC1011" s="689"/>
      <c r="BD1011" s="689"/>
      <c r="BE1011" s="689"/>
      <c r="BF1011" s="689"/>
      <c r="BG1011" s="689"/>
      <c r="BH1011" s="689"/>
      <c r="BI1011" s="689"/>
      <c r="BJ1011" s="689"/>
      <c r="BK1011" s="689"/>
      <c r="BL1011" s="689"/>
      <c r="BM1011" s="689"/>
      <c r="BN1011" s="689"/>
      <c r="BO1011" s="689"/>
      <c r="BP1011" s="689"/>
      <c r="BQ1011" s="689"/>
      <c r="BR1011" s="689"/>
      <c r="BS1011" s="689"/>
      <c r="BT1011" s="689"/>
      <c r="BU1011" s="689"/>
      <c r="BV1011" s="689"/>
      <c r="BW1011" s="421"/>
    </row>
    <row r="1012" ht="15.0" customHeight="1">
      <c r="A1012" s="634"/>
      <c r="B1012" s="421" t="str">
        <f>IF(ISTEXT(A1012),SUMIF('Production Calendar'!$F$3:$F$171,'Garden Layout (to copy)'!$A1012,'Production Calendar'!$G$3:$G$171),"")</f>
        <v/>
      </c>
      <c r="C1012" s="656" t="str">
        <f t="shared" si="1"/>
        <v/>
      </c>
      <c r="D1012" s="657" t="str">
        <f t="array" ref="D1012">IF(ISBLANK(A1012),"",XLOOKUP($A1012,'Codified Game Plan'!$E$3:$E$477,'Codified Game Plan'!$G$3:$G$477,0))</f>
        <v/>
      </c>
      <c r="E1012" s="657" t="str">
        <f>IF(ISBLANK(A1012),"",MAXIFS('Codified Game Plan'!$I$3:$I$477,'Codified Game Plan'!$E$3:$E$477,A1012))</f>
        <v/>
      </c>
      <c r="F1012" s="658" t="str">
        <f t="shared" si="2"/>
        <v>      - </v>
      </c>
      <c r="G1012" s="421"/>
      <c r="H1012" s="421"/>
      <c r="I1012" s="421"/>
      <c r="J1012" s="421"/>
      <c r="K1012" s="421"/>
      <c r="L1012" s="421"/>
      <c r="M1012" s="421"/>
      <c r="N1012" s="421"/>
      <c r="O1012" s="421"/>
      <c r="P1012" s="421"/>
      <c r="Q1012" s="421"/>
      <c r="R1012" s="421"/>
      <c r="S1012" s="421"/>
      <c r="T1012" s="421"/>
      <c r="U1012" s="689"/>
      <c r="V1012" s="689"/>
      <c r="W1012" s="689"/>
      <c r="X1012" s="689"/>
      <c r="Y1012" s="689"/>
      <c r="Z1012" s="689"/>
      <c r="AA1012" s="689"/>
      <c r="AB1012" s="689"/>
      <c r="AC1012" s="689"/>
      <c r="AD1012" s="689"/>
      <c r="AE1012" s="689"/>
      <c r="AF1012" s="689"/>
      <c r="AG1012" s="689"/>
      <c r="AH1012" s="689"/>
      <c r="AI1012" s="689"/>
      <c r="AJ1012" s="689"/>
      <c r="AK1012" s="689"/>
      <c r="AL1012" s="689"/>
      <c r="AM1012" s="689"/>
      <c r="AN1012" s="689"/>
      <c r="AO1012" s="689"/>
      <c r="AP1012" s="689"/>
      <c r="AQ1012" s="689"/>
      <c r="AR1012" s="689"/>
      <c r="AS1012" s="689"/>
      <c r="AT1012" s="689"/>
      <c r="AU1012" s="689"/>
      <c r="AV1012" s="689"/>
      <c r="AW1012" s="689"/>
      <c r="AX1012" s="689"/>
      <c r="AY1012" s="689"/>
      <c r="AZ1012" s="689"/>
      <c r="BA1012" s="689"/>
      <c r="BB1012" s="689"/>
      <c r="BC1012" s="689"/>
      <c r="BD1012" s="689"/>
      <c r="BE1012" s="689"/>
      <c r="BF1012" s="689"/>
      <c r="BG1012" s="689"/>
      <c r="BH1012" s="689"/>
      <c r="BI1012" s="689"/>
      <c r="BJ1012" s="689"/>
      <c r="BK1012" s="689"/>
      <c r="BL1012" s="689"/>
      <c r="BM1012" s="689"/>
      <c r="BN1012" s="689"/>
      <c r="BO1012" s="689"/>
      <c r="BP1012" s="689"/>
      <c r="BQ1012" s="689"/>
      <c r="BR1012" s="689"/>
      <c r="BS1012" s="689"/>
      <c r="BT1012" s="689"/>
      <c r="BU1012" s="689"/>
      <c r="BV1012" s="689"/>
      <c r="BW1012" s="421"/>
    </row>
    <row r="1013" ht="15.0" customHeight="1">
      <c r="A1013" s="634"/>
      <c r="B1013" s="421" t="str">
        <f>IF(ISTEXT(A1013),SUMIF('Production Calendar'!$F$3:$F$171,'Garden Layout (to copy)'!$A1013,'Production Calendar'!$G$3:$G$171),"")</f>
        <v/>
      </c>
      <c r="C1013" s="656" t="str">
        <f t="shared" si="1"/>
        <v/>
      </c>
      <c r="D1013" s="657" t="str">
        <f t="array" ref="D1013">IF(ISBLANK(A1013),"",XLOOKUP($A1013,'Codified Game Plan'!$E$3:$E$477,'Codified Game Plan'!$G$3:$G$477,0))</f>
        <v/>
      </c>
      <c r="E1013" s="657" t="str">
        <f>IF(ISBLANK(A1013),"",MAXIFS('Codified Game Plan'!$I$3:$I$477,'Codified Game Plan'!$E$3:$E$477,A1013))</f>
        <v/>
      </c>
      <c r="F1013" s="658" t="str">
        <f t="shared" si="2"/>
        <v>      - </v>
      </c>
      <c r="G1013" s="421"/>
      <c r="H1013" s="421"/>
      <c r="I1013" s="421"/>
      <c r="J1013" s="421"/>
      <c r="K1013" s="421"/>
      <c r="L1013" s="421"/>
      <c r="M1013" s="421"/>
      <c r="N1013" s="421"/>
      <c r="O1013" s="421"/>
      <c r="P1013" s="421"/>
      <c r="Q1013" s="421"/>
      <c r="R1013" s="421"/>
      <c r="S1013" s="421"/>
      <c r="T1013" s="421"/>
      <c r="U1013" s="689"/>
      <c r="V1013" s="689"/>
      <c r="W1013" s="689"/>
      <c r="X1013" s="689"/>
      <c r="Y1013" s="689"/>
      <c r="Z1013" s="689"/>
      <c r="AA1013" s="689"/>
      <c r="AB1013" s="689"/>
      <c r="AC1013" s="689"/>
      <c r="AD1013" s="689"/>
      <c r="AE1013" s="689"/>
      <c r="AF1013" s="689"/>
      <c r="AG1013" s="689"/>
      <c r="AH1013" s="689"/>
      <c r="AI1013" s="689"/>
      <c r="AJ1013" s="689"/>
      <c r="AK1013" s="689"/>
      <c r="AL1013" s="689"/>
      <c r="AM1013" s="689"/>
      <c r="AN1013" s="689"/>
      <c r="AO1013" s="689"/>
      <c r="AP1013" s="689"/>
      <c r="AQ1013" s="689"/>
      <c r="AR1013" s="689"/>
      <c r="AS1013" s="689"/>
      <c r="AT1013" s="689"/>
      <c r="AU1013" s="689"/>
      <c r="AV1013" s="689"/>
      <c r="AW1013" s="689"/>
      <c r="AX1013" s="689"/>
      <c r="AY1013" s="689"/>
      <c r="AZ1013" s="689"/>
      <c r="BA1013" s="689"/>
      <c r="BB1013" s="689"/>
      <c r="BC1013" s="689"/>
      <c r="BD1013" s="689"/>
      <c r="BE1013" s="689"/>
      <c r="BF1013" s="689"/>
      <c r="BG1013" s="689"/>
      <c r="BH1013" s="689"/>
      <c r="BI1013" s="689"/>
      <c r="BJ1013" s="689"/>
      <c r="BK1013" s="689"/>
      <c r="BL1013" s="689"/>
      <c r="BM1013" s="689"/>
      <c r="BN1013" s="689"/>
      <c r="BO1013" s="689"/>
      <c r="BP1013" s="689"/>
      <c r="BQ1013" s="689"/>
      <c r="BR1013" s="689"/>
      <c r="BS1013" s="689"/>
      <c r="BT1013" s="689"/>
      <c r="BU1013" s="689"/>
      <c r="BV1013" s="689"/>
      <c r="BW1013" s="421"/>
    </row>
    <row r="1014" ht="15.0" customHeight="1">
      <c r="A1014" s="634"/>
      <c r="B1014" s="421" t="str">
        <f>IF(ISTEXT(A1014),SUMIF('Production Calendar'!$F$3:$F$171,'Garden Layout (to copy)'!$A1014,'Production Calendar'!$G$3:$G$171),"")</f>
        <v/>
      </c>
      <c r="C1014" s="656" t="str">
        <f t="shared" si="1"/>
        <v/>
      </c>
      <c r="D1014" s="657" t="str">
        <f t="array" ref="D1014">IF(ISBLANK(A1014),"",XLOOKUP($A1014,'Codified Game Plan'!$E$3:$E$477,'Codified Game Plan'!$G$3:$G$477,0))</f>
        <v/>
      </c>
      <c r="E1014" s="657" t="str">
        <f>IF(ISBLANK(A1014),"",MAXIFS('Codified Game Plan'!$I$3:$I$477,'Codified Game Plan'!$E$3:$E$477,A1014))</f>
        <v/>
      </c>
      <c r="F1014" s="658" t="str">
        <f t="shared" si="2"/>
        <v>      - </v>
      </c>
      <c r="G1014" s="421"/>
      <c r="H1014" s="421"/>
      <c r="I1014" s="421"/>
      <c r="J1014" s="421"/>
      <c r="K1014" s="421"/>
      <c r="L1014" s="421"/>
      <c r="M1014" s="421"/>
      <c r="N1014" s="421"/>
      <c r="O1014" s="421"/>
      <c r="P1014" s="421"/>
      <c r="Q1014" s="421"/>
      <c r="R1014" s="421"/>
      <c r="S1014" s="421"/>
      <c r="T1014" s="421"/>
      <c r="U1014" s="689"/>
      <c r="V1014" s="689"/>
      <c r="W1014" s="689"/>
      <c r="X1014" s="689"/>
      <c r="Y1014" s="689"/>
      <c r="Z1014" s="689"/>
      <c r="AA1014" s="689"/>
      <c r="AB1014" s="689"/>
      <c r="AC1014" s="689"/>
      <c r="AD1014" s="689"/>
      <c r="AE1014" s="689"/>
      <c r="AF1014" s="689"/>
      <c r="AG1014" s="689"/>
      <c r="AH1014" s="689"/>
      <c r="AI1014" s="689"/>
      <c r="AJ1014" s="689"/>
      <c r="AK1014" s="689"/>
      <c r="AL1014" s="689"/>
      <c r="AM1014" s="689"/>
      <c r="AN1014" s="689"/>
      <c r="AO1014" s="689"/>
      <c r="AP1014" s="689"/>
      <c r="AQ1014" s="689"/>
      <c r="AR1014" s="689"/>
      <c r="AS1014" s="689"/>
      <c r="AT1014" s="689"/>
      <c r="AU1014" s="689"/>
      <c r="AV1014" s="689"/>
      <c r="AW1014" s="689"/>
      <c r="AX1014" s="689"/>
      <c r="AY1014" s="689"/>
      <c r="AZ1014" s="689"/>
      <c r="BA1014" s="689"/>
      <c r="BB1014" s="689"/>
      <c r="BC1014" s="689"/>
      <c r="BD1014" s="689"/>
      <c r="BE1014" s="689"/>
      <c r="BF1014" s="689"/>
      <c r="BG1014" s="689"/>
      <c r="BH1014" s="689"/>
      <c r="BI1014" s="689"/>
      <c r="BJ1014" s="689"/>
      <c r="BK1014" s="689"/>
      <c r="BL1014" s="689"/>
      <c r="BM1014" s="689"/>
      <c r="BN1014" s="689"/>
      <c r="BO1014" s="689"/>
      <c r="BP1014" s="689"/>
      <c r="BQ1014" s="689"/>
      <c r="BR1014" s="689"/>
      <c r="BS1014" s="689"/>
      <c r="BT1014" s="689"/>
      <c r="BU1014" s="689"/>
      <c r="BV1014" s="689"/>
      <c r="BW1014" s="421"/>
    </row>
    <row r="1015" ht="15.0" customHeight="1">
      <c r="A1015" s="634"/>
      <c r="B1015" s="421" t="str">
        <f>IF(ISTEXT(A1015),SUMIF('Production Calendar'!$F$3:$F$171,'Garden Layout (to copy)'!$A1015,'Production Calendar'!$G$3:$G$171),"")</f>
        <v/>
      </c>
      <c r="C1015" s="656" t="str">
        <f t="shared" si="1"/>
        <v/>
      </c>
      <c r="D1015" s="657" t="str">
        <f t="array" ref="D1015">IF(ISBLANK(A1015),"",XLOOKUP($A1015,'Codified Game Plan'!$E$3:$E$477,'Codified Game Plan'!$G$3:$G$477,0))</f>
        <v/>
      </c>
      <c r="E1015" s="657" t="str">
        <f>IF(ISBLANK(A1015),"",MAXIFS('Codified Game Plan'!$I$3:$I$477,'Codified Game Plan'!$E$3:$E$477,A1015))</f>
        <v/>
      </c>
      <c r="F1015" s="658" t="str">
        <f t="shared" si="2"/>
        <v>      - </v>
      </c>
      <c r="G1015" s="421"/>
      <c r="H1015" s="421"/>
      <c r="I1015" s="421"/>
      <c r="J1015" s="421"/>
      <c r="K1015" s="421"/>
      <c r="L1015" s="421"/>
      <c r="M1015" s="421"/>
      <c r="N1015" s="421"/>
      <c r="O1015" s="421"/>
      <c r="P1015" s="421"/>
      <c r="Q1015" s="421"/>
      <c r="R1015" s="421"/>
      <c r="S1015" s="421"/>
      <c r="T1015" s="421"/>
      <c r="U1015" s="689"/>
      <c r="V1015" s="689"/>
      <c r="W1015" s="689"/>
      <c r="X1015" s="689"/>
      <c r="Y1015" s="689"/>
      <c r="Z1015" s="689"/>
      <c r="AA1015" s="689"/>
      <c r="AB1015" s="689"/>
      <c r="AC1015" s="689"/>
      <c r="AD1015" s="689"/>
      <c r="AE1015" s="689"/>
      <c r="AF1015" s="689"/>
      <c r="AG1015" s="689"/>
      <c r="AH1015" s="689"/>
      <c r="AI1015" s="689"/>
      <c r="AJ1015" s="689"/>
      <c r="AK1015" s="689"/>
      <c r="AL1015" s="689"/>
      <c r="AM1015" s="689"/>
      <c r="AN1015" s="689"/>
      <c r="AO1015" s="689"/>
      <c r="AP1015" s="689"/>
      <c r="AQ1015" s="689"/>
      <c r="AR1015" s="689"/>
      <c r="AS1015" s="689"/>
      <c r="AT1015" s="689"/>
      <c r="AU1015" s="689"/>
      <c r="AV1015" s="689"/>
      <c r="AW1015" s="689"/>
      <c r="AX1015" s="689"/>
      <c r="AY1015" s="689"/>
      <c r="AZ1015" s="689"/>
      <c r="BA1015" s="689"/>
      <c r="BB1015" s="689"/>
      <c r="BC1015" s="689"/>
      <c r="BD1015" s="689"/>
      <c r="BE1015" s="689"/>
      <c r="BF1015" s="689"/>
      <c r="BG1015" s="689"/>
      <c r="BH1015" s="689"/>
      <c r="BI1015" s="689"/>
      <c r="BJ1015" s="689"/>
      <c r="BK1015" s="689"/>
      <c r="BL1015" s="689"/>
      <c r="BM1015" s="689"/>
      <c r="BN1015" s="689"/>
      <c r="BO1015" s="689"/>
      <c r="BP1015" s="689"/>
      <c r="BQ1015" s="689"/>
      <c r="BR1015" s="689"/>
      <c r="BS1015" s="689"/>
      <c r="BT1015" s="689"/>
      <c r="BU1015" s="689"/>
      <c r="BV1015" s="689"/>
      <c r="BW1015" s="421"/>
    </row>
    <row r="1016" ht="15.0" customHeight="1">
      <c r="A1016" s="634"/>
      <c r="B1016" s="421" t="str">
        <f>IF(ISTEXT(A1016),SUMIF('Production Calendar'!$F$3:$F$171,'Garden Layout (to copy)'!$A1016,'Production Calendar'!$G$3:$G$171),"")</f>
        <v/>
      </c>
      <c r="C1016" s="656" t="str">
        <f t="shared" si="1"/>
        <v/>
      </c>
      <c r="D1016" s="657" t="str">
        <f t="array" ref="D1016">IF(ISBLANK(A1016),"",XLOOKUP($A1016,'Codified Game Plan'!$E$3:$E$477,'Codified Game Plan'!$G$3:$G$477,0))</f>
        <v/>
      </c>
      <c r="E1016" s="657" t="str">
        <f>IF(ISBLANK(A1016),"",MAXIFS('Codified Game Plan'!$I$3:$I$477,'Codified Game Plan'!$E$3:$E$477,A1016))</f>
        <v/>
      </c>
      <c r="F1016" s="658" t="str">
        <f t="shared" si="2"/>
        <v>      - </v>
      </c>
      <c r="G1016" s="421"/>
      <c r="H1016" s="421"/>
      <c r="I1016" s="421"/>
      <c r="J1016" s="421"/>
      <c r="K1016" s="421"/>
      <c r="L1016" s="421"/>
      <c r="M1016" s="421"/>
      <c r="N1016" s="421"/>
      <c r="O1016" s="421"/>
      <c r="P1016" s="421"/>
      <c r="Q1016" s="421"/>
      <c r="R1016" s="421"/>
      <c r="S1016" s="421"/>
      <c r="T1016" s="421"/>
      <c r="U1016" s="689"/>
      <c r="V1016" s="689"/>
      <c r="W1016" s="689"/>
      <c r="X1016" s="689"/>
      <c r="Y1016" s="689"/>
      <c r="Z1016" s="689"/>
      <c r="AA1016" s="689"/>
      <c r="AB1016" s="689"/>
      <c r="AC1016" s="689"/>
      <c r="AD1016" s="689"/>
      <c r="AE1016" s="689"/>
      <c r="AF1016" s="689"/>
      <c r="AG1016" s="689"/>
      <c r="AH1016" s="689"/>
      <c r="AI1016" s="689"/>
      <c r="AJ1016" s="689"/>
      <c r="AK1016" s="689"/>
      <c r="AL1016" s="689"/>
      <c r="AM1016" s="689"/>
      <c r="AN1016" s="689"/>
      <c r="AO1016" s="689"/>
      <c r="AP1016" s="689"/>
      <c r="AQ1016" s="689"/>
      <c r="AR1016" s="689"/>
      <c r="AS1016" s="689"/>
      <c r="AT1016" s="689"/>
      <c r="AU1016" s="689"/>
      <c r="AV1016" s="689"/>
      <c r="AW1016" s="689"/>
      <c r="AX1016" s="689"/>
      <c r="AY1016" s="689"/>
      <c r="AZ1016" s="689"/>
      <c r="BA1016" s="689"/>
      <c r="BB1016" s="689"/>
      <c r="BC1016" s="689"/>
      <c r="BD1016" s="689"/>
      <c r="BE1016" s="689"/>
      <c r="BF1016" s="689"/>
      <c r="BG1016" s="689"/>
      <c r="BH1016" s="689"/>
      <c r="BI1016" s="689"/>
      <c r="BJ1016" s="689"/>
      <c r="BK1016" s="689"/>
      <c r="BL1016" s="689"/>
      <c r="BM1016" s="689"/>
      <c r="BN1016" s="689"/>
      <c r="BO1016" s="689"/>
      <c r="BP1016" s="689"/>
      <c r="BQ1016" s="689"/>
      <c r="BR1016" s="689"/>
      <c r="BS1016" s="689"/>
      <c r="BT1016" s="689"/>
      <c r="BU1016" s="689"/>
      <c r="BV1016" s="689"/>
      <c r="BW1016" s="421"/>
    </row>
    <row r="1017" ht="15.0" customHeight="1">
      <c r="A1017" s="634"/>
      <c r="B1017" s="421" t="str">
        <f>IF(ISTEXT(A1017),SUMIF('Production Calendar'!$F$3:$F$171,'Garden Layout (to copy)'!$A1017,'Production Calendar'!$G$3:$G$171),"")</f>
        <v/>
      </c>
      <c r="C1017" s="656" t="str">
        <f t="shared" si="1"/>
        <v/>
      </c>
      <c r="D1017" s="657" t="str">
        <f t="array" ref="D1017">IF(ISBLANK(A1017),"",XLOOKUP($A1017,'Codified Game Plan'!$E$3:$E$477,'Codified Game Plan'!$G$3:$G$477,0))</f>
        <v/>
      </c>
      <c r="E1017" s="657" t="str">
        <f>IF(ISBLANK(A1017),"",MAXIFS('Codified Game Plan'!$I$3:$I$477,'Codified Game Plan'!$E$3:$E$477,A1017))</f>
        <v/>
      </c>
      <c r="F1017" s="658" t="str">
        <f t="shared" si="2"/>
        <v>      - </v>
      </c>
      <c r="G1017" s="421"/>
      <c r="H1017" s="421"/>
      <c r="I1017" s="421"/>
      <c r="J1017" s="421"/>
      <c r="K1017" s="421"/>
      <c r="L1017" s="421"/>
      <c r="M1017" s="421"/>
      <c r="N1017" s="421"/>
      <c r="O1017" s="421"/>
      <c r="P1017" s="421"/>
      <c r="Q1017" s="421"/>
      <c r="R1017" s="421"/>
      <c r="S1017" s="421"/>
      <c r="T1017" s="421"/>
      <c r="U1017" s="689"/>
      <c r="V1017" s="689"/>
      <c r="W1017" s="689"/>
      <c r="X1017" s="689"/>
      <c r="Y1017" s="689"/>
      <c r="Z1017" s="689"/>
      <c r="AA1017" s="689"/>
      <c r="AB1017" s="689"/>
      <c r="AC1017" s="689"/>
      <c r="AD1017" s="689"/>
      <c r="AE1017" s="689"/>
      <c r="AF1017" s="689"/>
      <c r="AG1017" s="689"/>
      <c r="AH1017" s="689"/>
      <c r="AI1017" s="689"/>
      <c r="AJ1017" s="689"/>
      <c r="AK1017" s="689"/>
      <c r="AL1017" s="689"/>
      <c r="AM1017" s="689"/>
      <c r="AN1017" s="689"/>
      <c r="AO1017" s="689"/>
      <c r="AP1017" s="689"/>
      <c r="AQ1017" s="689"/>
      <c r="AR1017" s="689"/>
      <c r="AS1017" s="689"/>
      <c r="AT1017" s="689"/>
      <c r="AU1017" s="689"/>
      <c r="AV1017" s="689"/>
      <c r="AW1017" s="689"/>
      <c r="AX1017" s="689"/>
      <c r="AY1017" s="689"/>
      <c r="AZ1017" s="689"/>
      <c r="BA1017" s="689"/>
      <c r="BB1017" s="689"/>
      <c r="BC1017" s="689"/>
      <c r="BD1017" s="689"/>
      <c r="BE1017" s="689"/>
      <c r="BF1017" s="689"/>
      <c r="BG1017" s="689"/>
      <c r="BH1017" s="689"/>
      <c r="BI1017" s="689"/>
      <c r="BJ1017" s="689"/>
      <c r="BK1017" s="689"/>
      <c r="BL1017" s="689"/>
      <c r="BM1017" s="689"/>
      <c r="BN1017" s="689"/>
      <c r="BO1017" s="689"/>
      <c r="BP1017" s="689"/>
      <c r="BQ1017" s="689"/>
      <c r="BR1017" s="689"/>
      <c r="BS1017" s="689"/>
      <c r="BT1017" s="689"/>
      <c r="BU1017" s="689"/>
      <c r="BV1017" s="689"/>
      <c r="BW1017" s="421"/>
    </row>
    <row r="1018" ht="15.0" customHeight="1">
      <c r="A1018" s="634"/>
      <c r="B1018" s="421" t="str">
        <f>IF(ISTEXT(A1018),SUMIF('Production Calendar'!$F$3:$F$171,'Garden Layout (to copy)'!$A1018,'Production Calendar'!$G$3:$G$171),"")</f>
        <v/>
      </c>
      <c r="C1018" s="656" t="str">
        <f t="shared" si="1"/>
        <v/>
      </c>
      <c r="D1018" s="657" t="str">
        <f t="array" ref="D1018">IF(ISBLANK(A1018),"",XLOOKUP($A1018,'Codified Game Plan'!$E$3:$E$477,'Codified Game Plan'!$G$3:$G$477,0))</f>
        <v/>
      </c>
      <c r="E1018" s="657" t="str">
        <f>IF(ISBLANK(A1018),"",MAXIFS('Codified Game Plan'!$I$3:$I$477,'Codified Game Plan'!$E$3:$E$477,A1018))</f>
        <v/>
      </c>
      <c r="F1018" s="658" t="str">
        <f t="shared" si="2"/>
        <v>      - </v>
      </c>
      <c r="G1018" s="421"/>
      <c r="H1018" s="421"/>
      <c r="I1018" s="421"/>
      <c r="J1018" s="421"/>
      <c r="K1018" s="421"/>
      <c r="L1018" s="421"/>
      <c r="M1018" s="421"/>
      <c r="N1018" s="421"/>
      <c r="O1018" s="421"/>
      <c r="P1018" s="421"/>
      <c r="Q1018" s="421"/>
      <c r="R1018" s="421"/>
      <c r="S1018" s="421"/>
      <c r="T1018" s="421"/>
      <c r="U1018" s="689"/>
      <c r="V1018" s="689"/>
      <c r="W1018" s="689"/>
      <c r="X1018" s="689"/>
      <c r="Y1018" s="689"/>
      <c r="Z1018" s="689"/>
      <c r="AA1018" s="689"/>
      <c r="AB1018" s="689"/>
      <c r="AC1018" s="689"/>
      <c r="AD1018" s="689"/>
      <c r="AE1018" s="689"/>
      <c r="AF1018" s="689"/>
      <c r="AG1018" s="689"/>
      <c r="AH1018" s="689"/>
      <c r="AI1018" s="689"/>
      <c r="AJ1018" s="689"/>
      <c r="AK1018" s="689"/>
      <c r="AL1018" s="689"/>
      <c r="AM1018" s="689"/>
      <c r="AN1018" s="689"/>
      <c r="AO1018" s="689"/>
      <c r="AP1018" s="689"/>
      <c r="AQ1018" s="689"/>
      <c r="AR1018" s="689"/>
      <c r="AS1018" s="689"/>
      <c r="AT1018" s="689"/>
      <c r="AU1018" s="689"/>
      <c r="AV1018" s="689"/>
      <c r="AW1018" s="689"/>
      <c r="AX1018" s="689"/>
      <c r="AY1018" s="689"/>
      <c r="AZ1018" s="689"/>
      <c r="BA1018" s="689"/>
      <c r="BB1018" s="689"/>
      <c r="BC1018" s="689"/>
      <c r="BD1018" s="689"/>
      <c r="BE1018" s="689"/>
      <c r="BF1018" s="689"/>
      <c r="BG1018" s="689"/>
      <c r="BH1018" s="689"/>
      <c r="BI1018" s="689"/>
      <c r="BJ1018" s="689"/>
      <c r="BK1018" s="689"/>
      <c r="BL1018" s="689"/>
      <c r="BM1018" s="689"/>
      <c r="BN1018" s="689"/>
      <c r="BO1018" s="689"/>
      <c r="BP1018" s="689"/>
      <c r="BQ1018" s="689"/>
      <c r="BR1018" s="689"/>
      <c r="BS1018" s="689"/>
      <c r="BT1018" s="689"/>
      <c r="BU1018" s="689"/>
      <c r="BV1018" s="689"/>
      <c r="BW1018" s="421"/>
    </row>
    <row r="1019" ht="15.0" customHeight="1">
      <c r="A1019" s="634"/>
      <c r="B1019" s="421" t="str">
        <f>IF(ISTEXT(A1019),SUMIF('Production Calendar'!$F$3:$F$171,'Garden Layout (to copy)'!$A1019,'Production Calendar'!$G$3:$G$171),"")</f>
        <v/>
      </c>
      <c r="C1019" s="656" t="str">
        <f t="shared" si="1"/>
        <v/>
      </c>
      <c r="D1019" s="657" t="str">
        <f t="array" ref="D1019">IF(ISBLANK(A1019),"",XLOOKUP($A1019,'Codified Game Plan'!$E$3:$E$477,'Codified Game Plan'!$G$3:$G$477,0))</f>
        <v/>
      </c>
      <c r="E1019" s="657" t="str">
        <f>IF(ISBLANK(A1019),"",MAXIFS('Codified Game Plan'!$I$3:$I$477,'Codified Game Plan'!$E$3:$E$477,A1019))</f>
        <v/>
      </c>
      <c r="F1019" s="658" t="str">
        <f t="shared" si="2"/>
        <v>      - </v>
      </c>
      <c r="G1019" s="421"/>
      <c r="H1019" s="421"/>
      <c r="I1019" s="421"/>
      <c r="J1019" s="421"/>
      <c r="K1019" s="421"/>
      <c r="L1019" s="421"/>
      <c r="M1019" s="421"/>
      <c r="N1019" s="421"/>
      <c r="O1019" s="421"/>
      <c r="P1019" s="421"/>
      <c r="Q1019" s="421"/>
      <c r="R1019" s="421"/>
      <c r="S1019" s="421"/>
      <c r="T1019" s="421"/>
      <c r="U1019" s="689"/>
      <c r="V1019" s="689"/>
      <c r="W1019" s="689"/>
      <c r="X1019" s="689"/>
      <c r="Y1019" s="689"/>
      <c r="Z1019" s="689"/>
      <c r="AA1019" s="689"/>
      <c r="AB1019" s="689"/>
      <c r="AC1019" s="689"/>
      <c r="AD1019" s="689"/>
      <c r="AE1019" s="689"/>
      <c r="AF1019" s="689"/>
      <c r="AG1019" s="689"/>
      <c r="AH1019" s="689"/>
      <c r="AI1019" s="689"/>
      <c r="AJ1019" s="689"/>
      <c r="AK1019" s="689"/>
      <c r="AL1019" s="689"/>
      <c r="AM1019" s="689"/>
      <c r="AN1019" s="689"/>
      <c r="AO1019" s="689"/>
      <c r="AP1019" s="689"/>
      <c r="AQ1019" s="689"/>
      <c r="AR1019" s="689"/>
      <c r="AS1019" s="689"/>
      <c r="AT1019" s="689"/>
      <c r="AU1019" s="689"/>
      <c r="AV1019" s="689"/>
      <c r="AW1019" s="689"/>
      <c r="AX1019" s="689"/>
      <c r="AY1019" s="689"/>
      <c r="AZ1019" s="689"/>
      <c r="BA1019" s="689"/>
      <c r="BB1019" s="689"/>
      <c r="BC1019" s="689"/>
      <c r="BD1019" s="689"/>
      <c r="BE1019" s="689"/>
      <c r="BF1019" s="689"/>
      <c r="BG1019" s="689"/>
      <c r="BH1019" s="689"/>
      <c r="BI1019" s="689"/>
      <c r="BJ1019" s="689"/>
      <c r="BK1019" s="689"/>
      <c r="BL1019" s="689"/>
      <c r="BM1019" s="689"/>
      <c r="BN1019" s="689"/>
      <c r="BO1019" s="689"/>
      <c r="BP1019" s="689"/>
      <c r="BQ1019" s="689"/>
      <c r="BR1019" s="689"/>
      <c r="BS1019" s="689"/>
      <c r="BT1019" s="689"/>
      <c r="BU1019" s="689"/>
      <c r="BV1019" s="689"/>
      <c r="BW1019" s="421"/>
    </row>
    <row r="1020" ht="15.0" customHeight="1">
      <c r="A1020" s="634"/>
      <c r="B1020" s="421" t="str">
        <f>IF(ISTEXT(A1020),SUMIF('Production Calendar'!$F$3:$F$171,'Garden Layout (to copy)'!$A1020,'Production Calendar'!$G$3:$G$171),"")</f>
        <v/>
      </c>
      <c r="C1020" s="656" t="str">
        <f t="shared" si="1"/>
        <v/>
      </c>
      <c r="D1020" s="657" t="str">
        <f t="array" ref="D1020">IF(ISBLANK(A1020),"",XLOOKUP($A1020,'Codified Game Plan'!$E$3:$E$477,'Codified Game Plan'!$G$3:$G$477,0))</f>
        <v/>
      </c>
      <c r="E1020" s="657" t="str">
        <f>IF(ISBLANK(A1020),"",MAXIFS('Codified Game Plan'!$I$3:$I$477,'Codified Game Plan'!$E$3:$E$477,A1020))</f>
        <v/>
      </c>
      <c r="F1020" s="658" t="str">
        <f t="shared" si="2"/>
        <v>      - </v>
      </c>
      <c r="G1020" s="421"/>
      <c r="H1020" s="421"/>
      <c r="I1020" s="421"/>
      <c r="J1020" s="421"/>
      <c r="K1020" s="421"/>
      <c r="L1020" s="421"/>
      <c r="M1020" s="421"/>
      <c r="N1020" s="421"/>
      <c r="O1020" s="421"/>
      <c r="P1020" s="421"/>
      <c r="Q1020" s="421"/>
      <c r="R1020" s="421"/>
      <c r="S1020" s="421"/>
      <c r="T1020" s="421"/>
      <c r="U1020" s="689"/>
      <c r="V1020" s="689"/>
      <c r="W1020" s="689"/>
      <c r="X1020" s="689"/>
      <c r="Y1020" s="689"/>
      <c r="Z1020" s="689"/>
      <c r="AA1020" s="689"/>
      <c r="AB1020" s="689"/>
      <c r="AC1020" s="689"/>
      <c r="AD1020" s="689"/>
      <c r="AE1020" s="689"/>
      <c r="AF1020" s="689"/>
      <c r="AG1020" s="689"/>
      <c r="AH1020" s="689"/>
      <c r="AI1020" s="689"/>
      <c r="AJ1020" s="689"/>
      <c r="AK1020" s="689"/>
      <c r="AL1020" s="689"/>
      <c r="AM1020" s="689"/>
      <c r="AN1020" s="689"/>
      <c r="AO1020" s="689"/>
      <c r="AP1020" s="689"/>
      <c r="AQ1020" s="689"/>
      <c r="AR1020" s="689"/>
      <c r="AS1020" s="689"/>
      <c r="AT1020" s="689"/>
      <c r="AU1020" s="689"/>
      <c r="AV1020" s="689"/>
      <c r="AW1020" s="689"/>
      <c r="AX1020" s="689"/>
      <c r="AY1020" s="689"/>
      <c r="AZ1020" s="689"/>
      <c r="BA1020" s="689"/>
      <c r="BB1020" s="689"/>
      <c r="BC1020" s="689"/>
      <c r="BD1020" s="689"/>
      <c r="BE1020" s="689"/>
      <c r="BF1020" s="689"/>
      <c r="BG1020" s="689"/>
      <c r="BH1020" s="689"/>
      <c r="BI1020" s="689"/>
      <c r="BJ1020" s="689"/>
      <c r="BK1020" s="689"/>
      <c r="BL1020" s="689"/>
      <c r="BM1020" s="689"/>
      <c r="BN1020" s="689"/>
      <c r="BO1020" s="689"/>
      <c r="BP1020" s="689"/>
      <c r="BQ1020" s="689"/>
      <c r="BR1020" s="689"/>
      <c r="BS1020" s="689"/>
      <c r="BT1020" s="689"/>
      <c r="BU1020" s="689"/>
      <c r="BV1020" s="689"/>
      <c r="BW1020" s="421"/>
    </row>
    <row r="1021" ht="15.0" customHeight="1">
      <c r="A1021" s="634"/>
      <c r="B1021" s="421" t="str">
        <f>IF(ISTEXT(A1021),SUMIF('Production Calendar'!$F$3:$F$171,'Garden Layout (to copy)'!$A1021,'Production Calendar'!$G$3:$G$171),"")</f>
        <v/>
      </c>
      <c r="C1021" s="656" t="str">
        <f t="shared" si="1"/>
        <v/>
      </c>
      <c r="D1021" s="657" t="str">
        <f t="array" ref="D1021">IF(ISBLANK(A1021),"",XLOOKUP($A1021,'Codified Game Plan'!$E$3:$E$477,'Codified Game Plan'!$G$3:$G$477,0))</f>
        <v/>
      </c>
      <c r="E1021" s="657" t="str">
        <f>IF(ISBLANK(A1021),"",MAXIFS('Codified Game Plan'!$I$3:$I$477,'Codified Game Plan'!$E$3:$E$477,A1021))</f>
        <v/>
      </c>
      <c r="F1021" s="658" t="str">
        <f t="shared" si="2"/>
        <v>      - </v>
      </c>
      <c r="G1021" s="421"/>
      <c r="H1021" s="421"/>
      <c r="I1021" s="421"/>
      <c r="J1021" s="421"/>
      <c r="K1021" s="421"/>
      <c r="L1021" s="421"/>
      <c r="M1021" s="421"/>
      <c r="N1021" s="421"/>
      <c r="O1021" s="421"/>
      <c r="P1021" s="421"/>
      <c r="Q1021" s="421"/>
      <c r="R1021" s="421"/>
      <c r="S1021" s="421"/>
      <c r="T1021" s="421"/>
      <c r="U1021" s="689"/>
      <c r="V1021" s="689"/>
      <c r="W1021" s="689"/>
      <c r="X1021" s="689"/>
      <c r="Y1021" s="689"/>
      <c r="Z1021" s="689"/>
      <c r="AA1021" s="689"/>
      <c r="AB1021" s="689"/>
      <c r="AC1021" s="689"/>
      <c r="AD1021" s="689"/>
      <c r="AE1021" s="689"/>
      <c r="AF1021" s="689"/>
      <c r="AG1021" s="689"/>
      <c r="AH1021" s="689"/>
      <c r="AI1021" s="689"/>
      <c r="AJ1021" s="689"/>
      <c r="AK1021" s="689"/>
      <c r="AL1021" s="689"/>
      <c r="AM1021" s="689"/>
      <c r="AN1021" s="689"/>
      <c r="AO1021" s="689"/>
      <c r="AP1021" s="689"/>
      <c r="AQ1021" s="689"/>
      <c r="AR1021" s="689"/>
      <c r="AS1021" s="689"/>
      <c r="AT1021" s="689"/>
      <c r="AU1021" s="689"/>
      <c r="AV1021" s="689"/>
      <c r="AW1021" s="689"/>
      <c r="AX1021" s="689"/>
      <c r="AY1021" s="689"/>
      <c r="AZ1021" s="689"/>
      <c r="BA1021" s="689"/>
      <c r="BB1021" s="689"/>
      <c r="BC1021" s="689"/>
      <c r="BD1021" s="689"/>
      <c r="BE1021" s="689"/>
      <c r="BF1021" s="689"/>
      <c r="BG1021" s="689"/>
      <c r="BH1021" s="689"/>
      <c r="BI1021" s="689"/>
      <c r="BJ1021" s="689"/>
      <c r="BK1021" s="689"/>
      <c r="BL1021" s="689"/>
      <c r="BM1021" s="689"/>
      <c r="BN1021" s="689"/>
      <c r="BO1021" s="689"/>
      <c r="BP1021" s="689"/>
      <c r="BQ1021" s="689"/>
      <c r="BR1021" s="689"/>
      <c r="BS1021" s="689"/>
      <c r="BT1021" s="689"/>
      <c r="BU1021" s="689"/>
      <c r="BV1021" s="689"/>
      <c r="BW1021" s="421"/>
    </row>
    <row r="1022" ht="15.0" customHeight="1">
      <c r="A1022" s="634"/>
      <c r="B1022" s="421" t="str">
        <f>IF(ISTEXT(A1022),SUMIF('Production Calendar'!$F$3:$F$171,'Garden Layout (to copy)'!$A1022,'Production Calendar'!$G$3:$G$171),"")</f>
        <v/>
      </c>
      <c r="C1022" s="656" t="str">
        <f t="shared" si="1"/>
        <v/>
      </c>
      <c r="D1022" s="657" t="str">
        <f t="array" ref="D1022">IF(ISBLANK(A1022),"",XLOOKUP($A1022,'Codified Game Plan'!$E$3:$E$477,'Codified Game Plan'!$G$3:$G$477,0))</f>
        <v/>
      </c>
      <c r="E1022" s="657" t="str">
        <f>IF(ISBLANK(A1022),"",MAXIFS('Codified Game Plan'!$I$3:$I$477,'Codified Game Plan'!$E$3:$E$477,A1022))</f>
        <v/>
      </c>
      <c r="F1022" s="658" t="str">
        <f t="shared" si="2"/>
        <v>      - </v>
      </c>
      <c r="G1022" s="421"/>
      <c r="H1022" s="421"/>
      <c r="I1022" s="421"/>
      <c r="J1022" s="421"/>
      <c r="K1022" s="421"/>
      <c r="L1022" s="421"/>
      <c r="M1022" s="421"/>
      <c r="N1022" s="421"/>
      <c r="O1022" s="421"/>
      <c r="P1022" s="421"/>
      <c r="Q1022" s="421"/>
      <c r="R1022" s="421"/>
      <c r="S1022" s="421"/>
      <c r="T1022" s="421"/>
      <c r="U1022" s="689"/>
      <c r="V1022" s="689"/>
      <c r="W1022" s="689"/>
      <c r="X1022" s="689"/>
      <c r="Y1022" s="689"/>
      <c r="Z1022" s="689"/>
      <c r="AA1022" s="689"/>
      <c r="AB1022" s="689"/>
      <c r="AC1022" s="689"/>
      <c r="AD1022" s="689"/>
      <c r="AE1022" s="689"/>
      <c r="AF1022" s="689"/>
      <c r="AG1022" s="689"/>
      <c r="AH1022" s="689"/>
      <c r="AI1022" s="689"/>
      <c r="AJ1022" s="689"/>
      <c r="AK1022" s="689"/>
      <c r="AL1022" s="689"/>
      <c r="AM1022" s="689"/>
      <c r="AN1022" s="689"/>
      <c r="AO1022" s="689"/>
      <c r="AP1022" s="689"/>
      <c r="AQ1022" s="689"/>
      <c r="AR1022" s="689"/>
      <c r="AS1022" s="689"/>
      <c r="AT1022" s="689"/>
      <c r="AU1022" s="689"/>
      <c r="AV1022" s="689"/>
      <c r="AW1022" s="689"/>
      <c r="AX1022" s="689"/>
      <c r="AY1022" s="689"/>
      <c r="AZ1022" s="689"/>
      <c r="BA1022" s="689"/>
      <c r="BB1022" s="689"/>
      <c r="BC1022" s="689"/>
      <c r="BD1022" s="689"/>
      <c r="BE1022" s="689"/>
      <c r="BF1022" s="689"/>
      <c r="BG1022" s="689"/>
      <c r="BH1022" s="689"/>
      <c r="BI1022" s="689"/>
      <c r="BJ1022" s="689"/>
      <c r="BK1022" s="689"/>
      <c r="BL1022" s="689"/>
      <c r="BM1022" s="689"/>
      <c r="BN1022" s="689"/>
      <c r="BO1022" s="689"/>
      <c r="BP1022" s="689"/>
      <c r="BQ1022" s="689"/>
      <c r="BR1022" s="689"/>
      <c r="BS1022" s="689"/>
      <c r="BT1022" s="689"/>
      <c r="BU1022" s="689"/>
      <c r="BV1022" s="689"/>
      <c r="BW1022" s="421"/>
    </row>
    <row r="1023" ht="15.0" customHeight="1">
      <c r="A1023" s="634"/>
      <c r="B1023" s="421" t="str">
        <f>IF(ISTEXT(A1023),SUMIF('Production Calendar'!$F$3:$F$171,'Garden Layout (to copy)'!$A1023,'Production Calendar'!$G$3:$G$171),"")</f>
        <v/>
      </c>
      <c r="C1023" s="656" t="str">
        <f t="shared" si="1"/>
        <v/>
      </c>
      <c r="D1023" s="657" t="str">
        <f t="array" ref="D1023">IF(ISBLANK(A1023),"",XLOOKUP($A1023,'Codified Game Plan'!$E$3:$E$477,'Codified Game Plan'!$G$3:$G$477,0))</f>
        <v/>
      </c>
      <c r="E1023" s="657" t="str">
        <f>IF(ISBLANK(A1023),"",MAXIFS('Codified Game Plan'!$I$3:$I$477,'Codified Game Plan'!$E$3:$E$477,A1023))</f>
        <v/>
      </c>
      <c r="F1023" s="658" t="str">
        <f t="shared" si="2"/>
        <v>      - </v>
      </c>
      <c r="G1023" s="421"/>
      <c r="H1023" s="421"/>
      <c r="I1023" s="421"/>
      <c r="J1023" s="421"/>
      <c r="K1023" s="421"/>
      <c r="L1023" s="421"/>
      <c r="M1023" s="421"/>
      <c r="N1023" s="421"/>
      <c r="O1023" s="421"/>
      <c r="P1023" s="421"/>
      <c r="Q1023" s="421"/>
      <c r="R1023" s="421"/>
      <c r="S1023" s="421"/>
      <c r="T1023" s="421"/>
      <c r="U1023" s="689"/>
      <c r="V1023" s="689"/>
      <c r="W1023" s="689"/>
      <c r="X1023" s="689"/>
      <c r="Y1023" s="689"/>
      <c r="Z1023" s="689"/>
      <c r="AA1023" s="689"/>
      <c r="AB1023" s="689"/>
      <c r="AC1023" s="689"/>
      <c r="AD1023" s="689"/>
      <c r="AE1023" s="689"/>
      <c r="AF1023" s="689"/>
      <c r="AG1023" s="689"/>
      <c r="AH1023" s="689"/>
      <c r="AI1023" s="689"/>
      <c r="AJ1023" s="689"/>
      <c r="AK1023" s="689"/>
      <c r="AL1023" s="689"/>
      <c r="AM1023" s="689"/>
      <c r="AN1023" s="689"/>
      <c r="AO1023" s="689"/>
      <c r="AP1023" s="689"/>
      <c r="AQ1023" s="689"/>
      <c r="AR1023" s="689"/>
      <c r="AS1023" s="689"/>
      <c r="AT1023" s="689"/>
      <c r="AU1023" s="689"/>
      <c r="AV1023" s="689"/>
      <c r="AW1023" s="689"/>
      <c r="AX1023" s="689"/>
      <c r="AY1023" s="689"/>
      <c r="AZ1023" s="689"/>
      <c r="BA1023" s="689"/>
      <c r="BB1023" s="689"/>
      <c r="BC1023" s="689"/>
      <c r="BD1023" s="689"/>
      <c r="BE1023" s="689"/>
      <c r="BF1023" s="689"/>
      <c r="BG1023" s="689"/>
      <c r="BH1023" s="689"/>
      <c r="BI1023" s="689"/>
      <c r="BJ1023" s="689"/>
      <c r="BK1023" s="689"/>
      <c r="BL1023" s="689"/>
      <c r="BM1023" s="689"/>
      <c r="BN1023" s="689"/>
      <c r="BO1023" s="689"/>
      <c r="BP1023" s="689"/>
      <c r="BQ1023" s="689"/>
      <c r="BR1023" s="689"/>
      <c r="BS1023" s="689"/>
      <c r="BT1023" s="689"/>
      <c r="BU1023" s="689"/>
      <c r="BV1023" s="689"/>
      <c r="BW1023" s="421"/>
    </row>
    <row r="1024" ht="15.0" customHeight="1">
      <c r="A1024" s="634"/>
      <c r="B1024" s="421" t="str">
        <f>IF(ISTEXT(A1024),SUMIF('Production Calendar'!$F$3:$F$171,'Garden Layout (to copy)'!$A1024,'Production Calendar'!$G$3:$G$171),"")</f>
        <v/>
      </c>
      <c r="C1024" s="656" t="str">
        <f t="shared" si="1"/>
        <v/>
      </c>
      <c r="D1024" s="657" t="str">
        <f t="array" ref="D1024">IF(ISBLANK(A1024),"",XLOOKUP($A1024,'Codified Game Plan'!$E$3:$E$477,'Codified Game Plan'!$G$3:$G$477,0))</f>
        <v/>
      </c>
      <c r="E1024" s="657" t="str">
        <f>IF(ISBLANK(A1024),"",MAXIFS('Codified Game Plan'!$I$3:$I$477,'Codified Game Plan'!$E$3:$E$477,A1024))</f>
        <v/>
      </c>
      <c r="F1024" s="658" t="str">
        <f t="shared" si="2"/>
        <v>      - </v>
      </c>
      <c r="G1024" s="421"/>
      <c r="H1024" s="421"/>
      <c r="I1024" s="421"/>
      <c r="J1024" s="421"/>
      <c r="K1024" s="421"/>
      <c r="L1024" s="421"/>
      <c r="M1024" s="421"/>
      <c r="N1024" s="421"/>
      <c r="O1024" s="421"/>
      <c r="P1024" s="421"/>
      <c r="Q1024" s="421"/>
      <c r="R1024" s="421"/>
      <c r="S1024" s="421"/>
      <c r="T1024" s="421"/>
      <c r="U1024" s="689"/>
      <c r="V1024" s="689"/>
      <c r="W1024" s="689"/>
      <c r="X1024" s="689"/>
      <c r="Y1024" s="689"/>
      <c r="Z1024" s="689"/>
      <c r="AA1024" s="689"/>
      <c r="AB1024" s="689"/>
      <c r="AC1024" s="689"/>
      <c r="AD1024" s="689"/>
      <c r="AE1024" s="689"/>
      <c r="AF1024" s="689"/>
      <c r="AG1024" s="689"/>
      <c r="AH1024" s="689"/>
      <c r="AI1024" s="689"/>
      <c r="AJ1024" s="689"/>
      <c r="AK1024" s="689"/>
      <c r="AL1024" s="689"/>
      <c r="AM1024" s="689"/>
      <c r="AN1024" s="689"/>
      <c r="AO1024" s="689"/>
      <c r="AP1024" s="689"/>
      <c r="AQ1024" s="689"/>
      <c r="AR1024" s="689"/>
      <c r="AS1024" s="689"/>
      <c r="AT1024" s="689"/>
      <c r="AU1024" s="689"/>
      <c r="AV1024" s="689"/>
      <c r="AW1024" s="689"/>
      <c r="AX1024" s="689"/>
      <c r="AY1024" s="689"/>
      <c r="AZ1024" s="689"/>
      <c r="BA1024" s="689"/>
      <c r="BB1024" s="689"/>
      <c r="BC1024" s="689"/>
      <c r="BD1024" s="689"/>
      <c r="BE1024" s="689"/>
      <c r="BF1024" s="689"/>
      <c r="BG1024" s="689"/>
      <c r="BH1024" s="689"/>
      <c r="BI1024" s="689"/>
      <c r="BJ1024" s="689"/>
      <c r="BK1024" s="689"/>
      <c r="BL1024" s="689"/>
      <c r="BM1024" s="689"/>
      <c r="BN1024" s="689"/>
      <c r="BO1024" s="689"/>
      <c r="BP1024" s="689"/>
      <c r="BQ1024" s="689"/>
      <c r="BR1024" s="689"/>
      <c r="BS1024" s="689"/>
      <c r="BT1024" s="689"/>
      <c r="BU1024" s="689"/>
      <c r="BV1024" s="689"/>
      <c r="BW1024" s="421"/>
    </row>
    <row r="1025" ht="15.0" customHeight="1">
      <c r="A1025" s="634"/>
      <c r="B1025" s="421" t="str">
        <f>IF(ISTEXT(A1025),SUMIF('Production Calendar'!$F$3:$F$171,'Garden Layout (to copy)'!$A1025,'Production Calendar'!$G$3:$G$171),"")</f>
        <v/>
      </c>
      <c r="C1025" s="656" t="str">
        <f t="shared" si="1"/>
        <v/>
      </c>
      <c r="D1025" s="657" t="str">
        <f t="array" ref="D1025">IF(ISBLANK(A1025),"",XLOOKUP($A1025,'Codified Game Plan'!$E$3:$E$477,'Codified Game Plan'!$G$3:$G$477,0))</f>
        <v/>
      </c>
      <c r="E1025" s="657" t="str">
        <f>IF(ISBLANK(A1025),"",MAXIFS('Codified Game Plan'!$I$3:$I$477,'Codified Game Plan'!$E$3:$E$477,A1025))</f>
        <v/>
      </c>
      <c r="F1025" s="658" t="str">
        <f t="shared" si="2"/>
        <v>      - </v>
      </c>
      <c r="G1025" s="421"/>
      <c r="H1025" s="421"/>
      <c r="I1025" s="421"/>
      <c r="J1025" s="421"/>
      <c r="K1025" s="421"/>
      <c r="L1025" s="421"/>
      <c r="M1025" s="421"/>
      <c r="N1025" s="421"/>
      <c r="O1025" s="421"/>
      <c r="P1025" s="421"/>
      <c r="Q1025" s="421"/>
      <c r="R1025" s="421"/>
      <c r="S1025" s="421"/>
      <c r="T1025" s="421"/>
      <c r="U1025" s="689"/>
      <c r="V1025" s="689"/>
      <c r="W1025" s="689"/>
      <c r="X1025" s="689"/>
      <c r="Y1025" s="689"/>
      <c r="Z1025" s="689"/>
      <c r="AA1025" s="689"/>
      <c r="AB1025" s="689"/>
      <c r="AC1025" s="689"/>
      <c r="AD1025" s="689"/>
      <c r="AE1025" s="689"/>
      <c r="AF1025" s="689"/>
      <c r="AG1025" s="689"/>
      <c r="AH1025" s="689"/>
      <c r="AI1025" s="689"/>
      <c r="AJ1025" s="689"/>
      <c r="AK1025" s="689"/>
      <c r="AL1025" s="689"/>
      <c r="AM1025" s="689"/>
      <c r="AN1025" s="689"/>
      <c r="AO1025" s="689"/>
      <c r="AP1025" s="689"/>
      <c r="AQ1025" s="689"/>
      <c r="AR1025" s="689"/>
      <c r="AS1025" s="689"/>
      <c r="AT1025" s="689"/>
      <c r="AU1025" s="689"/>
      <c r="AV1025" s="689"/>
      <c r="AW1025" s="689"/>
      <c r="AX1025" s="689"/>
      <c r="AY1025" s="689"/>
      <c r="AZ1025" s="689"/>
      <c r="BA1025" s="689"/>
      <c r="BB1025" s="689"/>
      <c r="BC1025" s="689"/>
      <c r="BD1025" s="689"/>
      <c r="BE1025" s="689"/>
      <c r="BF1025" s="689"/>
      <c r="BG1025" s="689"/>
      <c r="BH1025" s="689"/>
      <c r="BI1025" s="689"/>
      <c r="BJ1025" s="689"/>
      <c r="BK1025" s="689"/>
      <c r="BL1025" s="689"/>
      <c r="BM1025" s="689"/>
      <c r="BN1025" s="689"/>
      <c r="BO1025" s="689"/>
      <c r="BP1025" s="689"/>
      <c r="BQ1025" s="689"/>
      <c r="BR1025" s="689"/>
      <c r="BS1025" s="689"/>
      <c r="BT1025" s="689"/>
      <c r="BU1025" s="689"/>
      <c r="BV1025" s="689"/>
      <c r="BW1025" s="421"/>
    </row>
    <row r="1026" ht="15.0" customHeight="1">
      <c r="A1026" s="634"/>
      <c r="B1026" s="421" t="str">
        <f>IF(ISTEXT(A1026),SUMIF('Production Calendar'!$F$3:$F$171,'Garden Layout (to copy)'!$A1026,'Production Calendar'!$G$3:$G$171),"")</f>
        <v/>
      </c>
      <c r="C1026" s="656" t="str">
        <f t="shared" si="1"/>
        <v/>
      </c>
      <c r="D1026" s="657" t="str">
        <f t="array" ref="D1026">IF(ISBLANK(A1026),"",XLOOKUP($A1026,'Codified Game Plan'!$E$3:$E$477,'Codified Game Plan'!$G$3:$G$477,0))</f>
        <v/>
      </c>
      <c r="E1026" s="657" t="str">
        <f>IF(ISBLANK(A1026),"",MAXIFS('Codified Game Plan'!$I$3:$I$477,'Codified Game Plan'!$E$3:$E$477,A1026))</f>
        <v/>
      </c>
      <c r="F1026" s="658" t="str">
        <f t="shared" si="2"/>
        <v>      - </v>
      </c>
      <c r="G1026" s="421"/>
      <c r="H1026" s="421"/>
      <c r="I1026" s="421"/>
      <c r="J1026" s="421"/>
      <c r="K1026" s="421"/>
      <c r="L1026" s="421"/>
      <c r="M1026" s="421"/>
      <c r="N1026" s="421"/>
      <c r="O1026" s="421"/>
      <c r="P1026" s="421"/>
      <c r="Q1026" s="421"/>
      <c r="R1026" s="421"/>
      <c r="S1026" s="421"/>
      <c r="T1026" s="421"/>
      <c r="U1026" s="689"/>
      <c r="V1026" s="689"/>
      <c r="W1026" s="689"/>
      <c r="X1026" s="689"/>
      <c r="Y1026" s="689"/>
      <c r="Z1026" s="689"/>
      <c r="AA1026" s="689"/>
      <c r="AB1026" s="689"/>
      <c r="AC1026" s="689"/>
      <c r="AD1026" s="689"/>
      <c r="AE1026" s="689"/>
      <c r="AF1026" s="689"/>
      <c r="AG1026" s="689"/>
      <c r="AH1026" s="689"/>
      <c r="AI1026" s="689"/>
      <c r="AJ1026" s="689"/>
      <c r="AK1026" s="689"/>
      <c r="AL1026" s="689"/>
      <c r="AM1026" s="689"/>
      <c r="AN1026" s="689"/>
      <c r="AO1026" s="689"/>
      <c r="AP1026" s="689"/>
      <c r="AQ1026" s="689"/>
      <c r="AR1026" s="689"/>
      <c r="AS1026" s="689"/>
      <c r="AT1026" s="689"/>
      <c r="AU1026" s="689"/>
      <c r="AV1026" s="689"/>
      <c r="AW1026" s="689"/>
      <c r="AX1026" s="689"/>
      <c r="AY1026" s="689"/>
      <c r="AZ1026" s="689"/>
      <c r="BA1026" s="689"/>
      <c r="BB1026" s="689"/>
      <c r="BC1026" s="689"/>
      <c r="BD1026" s="689"/>
      <c r="BE1026" s="689"/>
      <c r="BF1026" s="689"/>
      <c r="BG1026" s="689"/>
      <c r="BH1026" s="689"/>
      <c r="BI1026" s="689"/>
      <c r="BJ1026" s="689"/>
      <c r="BK1026" s="689"/>
      <c r="BL1026" s="689"/>
      <c r="BM1026" s="689"/>
      <c r="BN1026" s="689"/>
      <c r="BO1026" s="689"/>
      <c r="BP1026" s="689"/>
      <c r="BQ1026" s="689"/>
      <c r="BR1026" s="689"/>
      <c r="BS1026" s="689"/>
      <c r="BT1026" s="689"/>
      <c r="BU1026" s="689"/>
      <c r="BV1026" s="689"/>
      <c r="BW1026" s="421"/>
    </row>
    <row r="1027" ht="15.0" customHeight="1">
      <c r="A1027" s="634"/>
      <c r="B1027" s="421" t="str">
        <f>IF(ISTEXT(A1027),SUMIF('Production Calendar'!$F$3:$F$171,'Garden Layout (to copy)'!$A1027,'Production Calendar'!$G$3:$G$171),"")</f>
        <v/>
      </c>
      <c r="C1027" s="656" t="str">
        <f t="shared" si="1"/>
        <v/>
      </c>
      <c r="D1027" s="657" t="str">
        <f t="array" ref="D1027">IF(ISBLANK(A1027),"",XLOOKUP($A1027,'Codified Game Plan'!$E$3:$E$477,'Codified Game Plan'!$G$3:$G$477,0))</f>
        <v/>
      </c>
      <c r="E1027" s="657" t="str">
        <f>IF(ISBLANK(A1027),"",MAXIFS('Codified Game Plan'!$I$3:$I$477,'Codified Game Plan'!$E$3:$E$477,A1027))</f>
        <v/>
      </c>
      <c r="F1027" s="658" t="str">
        <f t="shared" si="2"/>
        <v>      - </v>
      </c>
      <c r="G1027" s="421"/>
      <c r="H1027" s="421"/>
      <c r="I1027" s="421"/>
      <c r="J1027" s="421"/>
      <c r="K1027" s="421"/>
      <c r="L1027" s="421"/>
      <c r="M1027" s="421"/>
      <c r="N1027" s="421"/>
      <c r="O1027" s="421"/>
      <c r="P1027" s="421"/>
      <c r="Q1027" s="421"/>
      <c r="R1027" s="421"/>
      <c r="S1027" s="421"/>
      <c r="T1027" s="421"/>
      <c r="U1027" s="689"/>
      <c r="V1027" s="689"/>
      <c r="W1027" s="689"/>
      <c r="X1027" s="689"/>
      <c r="Y1027" s="689"/>
      <c r="Z1027" s="689"/>
      <c r="AA1027" s="689"/>
      <c r="AB1027" s="689"/>
      <c r="AC1027" s="689"/>
      <c r="AD1027" s="689"/>
      <c r="AE1027" s="689"/>
      <c r="AF1027" s="689"/>
      <c r="AG1027" s="689"/>
      <c r="AH1027" s="689"/>
      <c r="AI1027" s="689"/>
      <c r="AJ1027" s="689"/>
      <c r="AK1027" s="689"/>
      <c r="AL1027" s="689"/>
      <c r="AM1027" s="689"/>
      <c r="AN1027" s="689"/>
      <c r="AO1027" s="689"/>
      <c r="AP1027" s="689"/>
      <c r="AQ1027" s="689"/>
      <c r="AR1027" s="689"/>
      <c r="AS1027" s="689"/>
      <c r="AT1027" s="689"/>
      <c r="AU1027" s="689"/>
      <c r="AV1027" s="689"/>
      <c r="AW1027" s="689"/>
      <c r="AX1027" s="689"/>
      <c r="AY1027" s="689"/>
      <c r="AZ1027" s="689"/>
      <c r="BA1027" s="689"/>
      <c r="BB1027" s="689"/>
      <c r="BC1027" s="689"/>
      <c r="BD1027" s="689"/>
      <c r="BE1027" s="689"/>
      <c r="BF1027" s="689"/>
      <c r="BG1027" s="689"/>
      <c r="BH1027" s="689"/>
      <c r="BI1027" s="689"/>
      <c r="BJ1027" s="689"/>
      <c r="BK1027" s="689"/>
      <c r="BL1027" s="689"/>
      <c r="BM1027" s="689"/>
      <c r="BN1027" s="689"/>
      <c r="BO1027" s="689"/>
      <c r="BP1027" s="689"/>
      <c r="BQ1027" s="689"/>
      <c r="BR1027" s="689"/>
      <c r="BS1027" s="689"/>
      <c r="BT1027" s="689"/>
      <c r="BU1027" s="689"/>
      <c r="BV1027" s="689"/>
      <c r="BW1027" s="421"/>
    </row>
    <row r="1028" ht="15.0" customHeight="1">
      <c r="A1028" s="634"/>
      <c r="B1028" s="421" t="str">
        <f>IF(ISTEXT(A1028),SUMIF('Production Calendar'!$F$3:$F$171,'Garden Layout (to copy)'!$A1028,'Production Calendar'!$G$3:$G$171),"")</f>
        <v/>
      </c>
      <c r="C1028" s="656" t="str">
        <f t="shared" si="1"/>
        <v/>
      </c>
      <c r="D1028" s="657" t="str">
        <f t="array" ref="D1028">IF(ISBLANK(A1028),"",XLOOKUP($A1028,'Codified Game Plan'!$E$3:$E$477,'Codified Game Plan'!$G$3:$G$477,0))</f>
        <v/>
      </c>
      <c r="E1028" s="657" t="str">
        <f>IF(ISBLANK(A1028),"",MAXIFS('Codified Game Plan'!$I$3:$I$477,'Codified Game Plan'!$E$3:$E$477,A1028))</f>
        <v/>
      </c>
      <c r="F1028" s="658" t="str">
        <f t="shared" si="2"/>
        <v>      - </v>
      </c>
      <c r="G1028" s="421"/>
      <c r="H1028" s="421"/>
      <c r="I1028" s="421"/>
      <c r="J1028" s="421"/>
      <c r="K1028" s="421"/>
      <c r="L1028" s="421"/>
      <c r="M1028" s="421"/>
      <c r="N1028" s="421"/>
      <c r="O1028" s="421"/>
      <c r="P1028" s="421"/>
      <c r="Q1028" s="421"/>
      <c r="R1028" s="421"/>
      <c r="S1028" s="421"/>
      <c r="T1028" s="421"/>
      <c r="U1028" s="689"/>
      <c r="V1028" s="689"/>
      <c r="W1028" s="689"/>
      <c r="X1028" s="689"/>
      <c r="Y1028" s="689"/>
      <c r="Z1028" s="689"/>
      <c r="AA1028" s="689"/>
      <c r="AB1028" s="689"/>
      <c r="AC1028" s="689"/>
      <c r="AD1028" s="689"/>
      <c r="AE1028" s="689"/>
      <c r="AF1028" s="689"/>
      <c r="AG1028" s="689"/>
      <c r="AH1028" s="689"/>
      <c r="AI1028" s="689"/>
      <c r="AJ1028" s="689"/>
      <c r="AK1028" s="689"/>
      <c r="AL1028" s="689"/>
      <c r="AM1028" s="689"/>
      <c r="AN1028" s="689"/>
      <c r="AO1028" s="689"/>
      <c r="AP1028" s="689"/>
      <c r="AQ1028" s="689"/>
      <c r="AR1028" s="689"/>
      <c r="AS1028" s="689"/>
      <c r="AT1028" s="689"/>
      <c r="AU1028" s="689"/>
      <c r="AV1028" s="689"/>
      <c r="AW1028" s="689"/>
      <c r="AX1028" s="689"/>
      <c r="AY1028" s="689"/>
      <c r="AZ1028" s="689"/>
      <c r="BA1028" s="689"/>
      <c r="BB1028" s="689"/>
      <c r="BC1028" s="689"/>
      <c r="BD1028" s="689"/>
      <c r="BE1028" s="689"/>
      <c r="BF1028" s="689"/>
      <c r="BG1028" s="689"/>
      <c r="BH1028" s="689"/>
      <c r="BI1028" s="689"/>
      <c r="BJ1028" s="689"/>
      <c r="BK1028" s="689"/>
      <c r="BL1028" s="689"/>
      <c r="BM1028" s="689"/>
      <c r="BN1028" s="689"/>
      <c r="BO1028" s="689"/>
      <c r="BP1028" s="689"/>
      <c r="BQ1028" s="689"/>
      <c r="BR1028" s="689"/>
      <c r="BS1028" s="689"/>
      <c r="BT1028" s="689"/>
      <c r="BU1028" s="689"/>
      <c r="BV1028" s="689"/>
      <c r="BW1028" s="421"/>
    </row>
    <row r="1029" ht="15.0" customHeight="1">
      <c r="A1029" s="634"/>
      <c r="B1029" s="421" t="str">
        <f>IF(ISTEXT(A1029),SUMIF('Production Calendar'!$F$3:$F$171,'Garden Layout (to copy)'!$A1029,'Production Calendar'!$G$3:$G$171),"")</f>
        <v/>
      </c>
      <c r="C1029" s="656" t="str">
        <f t="shared" si="1"/>
        <v/>
      </c>
      <c r="D1029" s="657" t="str">
        <f t="array" ref="D1029">IF(ISBLANK(A1029),"",XLOOKUP($A1029,'Codified Game Plan'!$E$3:$E$477,'Codified Game Plan'!$G$3:$G$477,0))</f>
        <v/>
      </c>
      <c r="E1029" s="657" t="str">
        <f>IF(ISBLANK(A1029),"",MAXIFS('Codified Game Plan'!$I$3:$I$477,'Codified Game Plan'!$E$3:$E$477,A1029))</f>
        <v/>
      </c>
      <c r="F1029" s="658" t="str">
        <f t="shared" si="2"/>
        <v>      - </v>
      </c>
      <c r="G1029" s="421"/>
      <c r="H1029" s="421"/>
      <c r="I1029" s="421"/>
      <c r="J1029" s="421"/>
      <c r="K1029" s="421"/>
      <c r="L1029" s="421"/>
      <c r="M1029" s="421"/>
      <c r="N1029" s="421"/>
      <c r="O1029" s="421"/>
      <c r="P1029" s="421"/>
      <c r="Q1029" s="421"/>
      <c r="R1029" s="421"/>
      <c r="S1029" s="421"/>
      <c r="T1029" s="421"/>
      <c r="U1029" s="689"/>
      <c r="V1029" s="689"/>
      <c r="W1029" s="689"/>
      <c r="X1029" s="689"/>
      <c r="Y1029" s="689"/>
      <c r="Z1029" s="689"/>
      <c r="AA1029" s="689"/>
      <c r="AB1029" s="689"/>
      <c r="AC1029" s="689"/>
      <c r="AD1029" s="689"/>
      <c r="AE1029" s="689"/>
      <c r="AF1029" s="689"/>
      <c r="AG1029" s="689"/>
      <c r="AH1029" s="689"/>
      <c r="AI1029" s="689"/>
      <c r="AJ1029" s="689"/>
      <c r="AK1029" s="689"/>
      <c r="AL1029" s="689"/>
      <c r="AM1029" s="689"/>
      <c r="AN1029" s="689"/>
      <c r="AO1029" s="689"/>
      <c r="AP1029" s="689"/>
      <c r="AQ1029" s="689"/>
      <c r="AR1029" s="689"/>
      <c r="AS1029" s="689"/>
      <c r="AT1029" s="689"/>
      <c r="AU1029" s="689"/>
      <c r="AV1029" s="689"/>
      <c r="AW1029" s="689"/>
      <c r="AX1029" s="689"/>
      <c r="AY1029" s="689"/>
      <c r="AZ1029" s="689"/>
      <c r="BA1029" s="689"/>
      <c r="BB1029" s="689"/>
      <c r="BC1029" s="689"/>
      <c r="BD1029" s="689"/>
      <c r="BE1029" s="689"/>
      <c r="BF1029" s="689"/>
      <c r="BG1029" s="689"/>
      <c r="BH1029" s="689"/>
      <c r="BI1029" s="689"/>
      <c r="BJ1029" s="689"/>
      <c r="BK1029" s="689"/>
      <c r="BL1029" s="689"/>
      <c r="BM1029" s="689"/>
      <c r="BN1029" s="689"/>
      <c r="BO1029" s="689"/>
      <c r="BP1029" s="689"/>
      <c r="BQ1029" s="689"/>
      <c r="BR1029" s="689"/>
      <c r="BS1029" s="689"/>
      <c r="BT1029" s="689"/>
      <c r="BU1029" s="689"/>
      <c r="BV1029" s="689"/>
      <c r="BW1029" s="421"/>
    </row>
    <row r="1030" ht="15.0" customHeight="1">
      <c r="A1030" s="634"/>
      <c r="B1030" s="421" t="str">
        <f>IF(ISTEXT(A1030),SUMIF('Production Calendar'!$F$3:$F$171,'Garden Layout (to copy)'!$A1030,'Production Calendar'!$G$3:$G$171),"")</f>
        <v/>
      </c>
      <c r="C1030" s="656" t="str">
        <f t="shared" si="1"/>
        <v/>
      </c>
      <c r="D1030" s="657" t="str">
        <f t="array" ref="D1030">IF(ISBLANK(A1030),"",XLOOKUP($A1030,'Codified Game Plan'!$E$3:$E$477,'Codified Game Plan'!$G$3:$G$477,0))</f>
        <v/>
      </c>
      <c r="E1030" s="657" t="str">
        <f>IF(ISBLANK(A1030),"",MAXIFS('Codified Game Plan'!$I$3:$I$477,'Codified Game Plan'!$E$3:$E$477,A1030))</f>
        <v/>
      </c>
      <c r="F1030" s="658" t="str">
        <f t="shared" si="2"/>
        <v>      - </v>
      </c>
      <c r="G1030" s="421"/>
      <c r="H1030" s="421"/>
      <c r="I1030" s="421"/>
      <c r="J1030" s="421"/>
      <c r="K1030" s="421"/>
      <c r="L1030" s="421"/>
      <c r="M1030" s="421"/>
      <c r="N1030" s="421"/>
      <c r="O1030" s="421"/>
      <c r="P1030" s="421"/>
      <c r="Q1030" s="421"/>
      <c r="R1030" s="421"/>
      <c r="S1030" s="421"/>
      <c r="T1030" s="421"/>
      <c r="U1030" s="689"/>
      <c r="V1030" s="689"/>
      <c r="W1030" s="689"/>
      <c r="X1030" s="689"/>
      <c r="Y1030" s="689"/>
      <c r="Z1030" s="689"/>
      <c r="AA1030" s="689"/>
      <c r="AB1030" s="689"/>
      <c r="AC1030" s="689"/>
      <c r="AD1030" s="689"/>
      <c r="AE1030" s="689"/>
      <c r="AF1030" s="689"/>
      <c r="AG1030" s="689"/>
      <c r="AH1030" s="689"/>
      <c r="AI1030" s="689"/>
      <c r="AJ1030" s="689"/>
      <c r="AK1030" s="689"/>
      <c r="AL1030" s="689"/>
      <c r="AM1030" s="689"/>
      <c r="AN1030" s="689"/>
      <c r="AO1030" s="689"/>
      <c r="AP1030" s="689"/>
      <c r="AQ1030" s="689"/>
      <c r="AR1030" s="689"/>
      <c r="AS1030" s="689"/>
      <c r="AT1030" s="689"/>
      <c r="AU1030" s="689"/>
      <c r="AV1030" s="689"/>
      <c r="AW1030" s="689"/>
      <c r="AX1030" s="689"/>
      <c r="AY1030" s="689"/>
      <c r="AZ1030" s="689"/>
      <c r="BA1030" s="689"/>
      <c r="BB1030" s="689"/>
      <c r="BC1030" s="689"/>
      <c r="BD1030" s="689"/>
      <c r="BE1030" s="689"/>
      <c r="BF1030" s="689"/>
      <c r="BG1030" s="689"/>
      <c r="BH1030" s="689"/>
      <c r="BI1030" s="689"/>
      <c r="BJ1030" s="689"/>
      <c r="BK1030" s="689"/>
      <c r="BL1030" s="689"/>
      <c r="BM1030" s="689"/>
      <c r="BN1030" s="689"/>
      <c r="BO1030" s="689"/>
      <c r="BP1030" s="689"/>
      <c r="BQ1030" s="689"/>
      <c r="BR1030" s="689"/>
      <c r="BS1030" s="689"/>
      <c r="BT1030" s="689"/>
      <c r="BU1030" s="689"/>
      <c r="BV1030" s="689"/>
      <c r="BW1030" s="421"/>
    </row>
    <row r="1031" ht="15.0" customHeight="1">
      <c r="A1031" s="634"/>
      <c r="B1031" s="421" t="str">
        <f>IF(ISTEXT(A1031),SUMIF('Production Calendar'!$F$3:$F$171,'Garden Layout (to copy)'!$A1031,'Production Calendar'!$G$3:$G$171),"")</f>
        <v/>
      </c>
      <c r="C1031" s="656" t="str">
        <f t="shared" si="1"/>
        <v/>
      </c>
      <c r="D1031" s="657" t="str">
        <f t="array" ref="D1031">IF(ISBLANK(A1031),"",XLOOKUP($A1031,'Codified Game Plan'!$E$3:$E$477,'Codified Game Plan'!$G$3:$G$477,0))</f>
        <v/>
      </c>
      <c r="E1031" s="657" t="str">
        <f>IF(ISBLANK(A1031),"",MAXIFS('Codified Game Plan'!$I$3:$I$477,'Codified Game Plan'!$E$3:$E$477,A1031))</f>
        <v/>
      </c>
      <c r="F1031" s="658" t="str">
        <f t="shared" si="2"/>
        <v>      - </v>
      </c>
      <c r="G1031" s="421"/>
      <c r="H1031" s="421"/>
      <c r="I1031" s="421"/>
      <c r="J1031" s="421"/>
      <c r="K1031" s="421"/>
      <c r="L1031" s="421"/>
      <c r="M1031" s="421"/>
      <c r="N1031" s="421"/>
      <c r="O1031" s="421"/>
      <c r="P1031" s="421"/>
      <c r="Q1031" s="421"/>
      <c r="R1031" s="421"/>
      <c r="S1031" s="421"/>
      <c r="T1031" s="421"/>
      <c r="U1031" s="689"/>
      <c r="V1031" s="689"/>
      <c r="W1031" s="689"/>
      <c r="X1031" s="689"/>
      <c r="Y1031" s="689"/>
      <c r="Z1031" s="689"/>
      <c r="AA1031" s="689"/>
      <c r="AB1031" s="689"/>
      <c r="AC1031" s="689"/>
      <c r="AD1031" s="689"/>
      <c r="AE1031" s="689"/>
      <c r="AF1031" s="689"/>
      <c r="AG1031" s="689"/>
      <c r="AH1031" s="689"/>
      <c r="AI1031" s="689"/>
      <c r="AJ1031" s="689"/>
      <c r="AK1031" s="689"/>
      <c r="AL1031" s="689"/>
      <c r="AM1031" s="689"/>
      <c r="AN1031" s="689"/>
      <c r="AO1031" s="689"/>
      <c r="AP1031" s="689"/>
      <c r="AQ1031" s="689"/>
      <c r="AR1031" s="689"/>
      <c r="AS1031" s="689"/>
      <c r="AT1031" s="689"/>
      <c r="AU1031" s="689"/>
      <c r="AV1031" s="689"/>
      <c r="AW1031" s="689"/>
      <c r="AX1031" s="689"/>
      <c r="AY1031" s="689"/>
      <c r="AZ1031" s="689"/>
      <c r="BA1031" s="689"/>
      <c r="BB1031" s="689"/>
      <c r="BC1031" s="689"/>
      <c r="BD1031" s="689"/>
      <c r="BE1031" s="689"/>
      <c r="BF1031" s="689"/>
      <c r="BG1031" s="689"/>
      <c r="BH1031" s="689"/>
      <c r="BI1031" s="689"/>
      <c r="BJ1031" s="689"/>
      <c r="BK1031" s="689"/>
      <c r="BL1031" s="689"/>
      <c r="BM1031" s="689"/>
      <c r="BN1031" s="689"/>
      <c r="BO1031" s="689"/>
      <c r="BP1031" s="689"/>
      <c r="BQ1031" s="689"/>
      <c r="BR1031" s="689"/>
      <c r="BS1031" s="689"/>
      <c r="BT1031" s="689"/>
      <c r="BU1031" s="689"/>
      <c r="BV1031" s="689"/>
      <c r="BW1031" s="421"/>
    </row>
    <row r="1032" ht="15.0" customHeight="1">
      <c r="A1032" s="634"/>
      <c r="B1032" s="421" t="str">
        <f>IF(ISTEXT(A1032),SUMIF('Production Calendar'!$F$3:$F$171,'Garden Layout (to copy)'!$A1032,'Production Calendar'!$G$3:$G$171),"")</f>
        <v/>
      </c>
      <c r="C1032" s="656" t="str">
        <f t="shared" si="1"/>
        <v/>
      </c>
      <c r="D1032" s="657" t="str">
        <f t="array" ref="D1032">IF(ISBLANK(A1032),"",XLOOKUP($A1032,'Codified Game Plan'!$E$3:$E$477,'Codified Game Plan'!$G$3:$G$477,0))</f>
        <v/>
      </c>
      <c r="E1032" s="657" t="str">
        <f>IF(ISBLANK(A1032),"",MAXIFS('Codified Game Plan'!$I$3:$I$477,'Codified Game Plan'!$E$3:$E$477,A1032))</f>
        <v/>
      </c>
      <c r="F1032" s="658" t="str">
        <f t="shared" si="2"/>
        <v>      - </v>
      </c>
      <c r="G1032" s="421"/>
      <c r="H1032" s="421"/>
      <c r="I1032" s="421"/>
      <c r="J1032" s="421"/>
      <c r="K1032" s="421"/>
      <c r="L1032" s="421"/>
      <c r="M1032" s="421"/>
      <c r="N1032" s="421"/>
      <c r="O1032" s="421"/>
      <c r="P1032" s="421"/>
      <c r="Q1032" s="421"/>
      <c r="R1032" s="421"/>
      <c r="S1032" s="421"/>
      <c r="T1032" s="421"/>
      <c r="U1032" s="689"/>
      <c r="V1032" s="689"/>
      <c r="W1032" s="689"/>
      <c r="X1032" s="689"/>
      <c r="Y1032" s="689"/>
      <c r="Z1032" s="689"/>
      <c r="AA1032" s="689"/>
      <c r="AB1032" s="689"/>
      <c r="AC1032" s="689"/>
      <c r="AD1032" s="689"/>
      <c r="AE1032" s="689"/>
      <c r="AF1032" s="689"/>
      <c r="AG1032" s="689"/>
      <c r="AH1032" s="689"/>
      <c r="AI1032" s="689"/>
      <c r="AJ1032" s="689"/>
      <c r="AK1032" s="689"/>
      <c r="AL1032" s="689"/>
      <c r="AM1032" s="689"/>
      <c r="AN1032" s="689"/>
      <c r="AO1032" s="689"/>
      <c r="AP1032" s="689"/>
      <c r="AQ1032" s="689"/>
      <c r="AR1032" s="689"/>
      <c r="AS1032" s="689"/>
      <c r="AT1032" s="689"/>
      <c r="AU1032" s="689"/>
      <c r="AV1032" s="689"/>
      <c r="AW1032" s="689"/>
      <c r="AX1032" s="689"/>
      <c r="AY1032" s="689"/>
      <c r="AZ1032" s="689"/>
      <c r="BA1032" s="689"/>
      <c r="BB1032" s="689"/>
      <c r="BC1032" s="689"/>
      <c r="BD1032" s="689"/>
      <c r="BE1032" s="689"/>
      <c r="BF1032" s="689"/>
      <c r="BG1032" s="689"/>
      <c r="BH1032" s="689"/>
      <c r="BI1032" s="689"/>
      <c r="BJ1032" s="689"/>
      <c r="BK1032" s="689"/>
      <c r="BL1032" s="689"/>
      <c r="BM1032" s="689"/>
      <c r="BN1032" s="689"/>
      <c r="BO1032" s="689"/>
      <c r="BP1032" s="689"/>
      <c r="BQ1032" s="689"/>
      <c r="BR1032" s="689"/>
      <c r="BS1032" s="689"/>
      <c r="BT1032" s="689"/>
      <c r="BU1032" s="689"/>
      <c r="BV1032" s="689"/>
      <c r="BW1032" s="421"/>
    </row>
    <row r="1033" ht="15.0" customHeight="1">
      <c r="A1033" s="634"/>
      <c r="B1033" s="421" t="str">
        <f>IF(ISTEXT(A1033),SUMIF('Production Calendar'!$F$3:$F$171,'Garden Layout (to copy)'!$A1033,'Production Calendar'!$G$3:$G$171),"")</f>
        <v/>
      </c>
      <c r="C1033" s="656" t="str">
        <f t="shared" si="1"/>
        <v/>
      </c>
      <c r="D1033" s="657" t="str">
        <f t="array" ref="D1033">IF(ISBLANK(A1033),"",XLOOKUP($A1033,'Codified Game Plan'!$E$3:$E$477,'Codified Game Plan'!$G$3:$G$477,0))</f>
        <v/>
      </c>
      <c r="E1033" s="657" t="str">
        <f>IF(ISBLANK(A1033),"",MAXIFS('Codified Game Plan'!$I$3:$I$477,'Codified Game Plan'!$E$3:$E$477,A1033))</f>
        <v/>
      </c>
      <c r="F1033" s="658" t="str">
        <f t="shared" si="2"/>
        <v>      - </v>
      </c>
      <c r="G1033" s="421"/>
      <c r="H1033" s="421"/>
      <c r="I1033" s="421"/>
      <c r="J1033" s="421"/>
      <c r="K1033" s="421"/>
      <c r="L1033" s="421"/>
      <c r="M1033" s="421"/>
      <c r="N1033" s="421"/>
      <c r="O1033" s="421"/>
      <c r="P1033" s="421"/>
      <c r="Q1033" s="421"/>
      <c r="R1033" s="421"/>
      <c r="S1033" s="421"/>
      <c r="T1033" s="421"/>
      <c r="U1033" s="689"/>
      <c r="V1033" s="689"/>
      <c r="W1033" s="689"/>
      <c r="X1033" s="689"/>
      <c r="Y1033" s="689"/>
      <c r="Z1033" s="689"/>
      <c r="AA1033" s="689"/>
      <c r="AB1033" s="689"/>
      <c r="AC1033" s="689"/>
      <c r="AD1033" s="689"/>
      <c r="AE1033" s="689"/>
      <c r="AF1033" s="689"/>
      <c r="AG1033" s="689"/>
      <c r="AH1033" s="689"/>
      <c r="AI1033" s="689"/>
      <c r="AJ1033" s="689"/>
      <c r="AK1033" s="689"/>
      <c r="AL1033" s="689"/>
      <c r="AM1033" s="689"/>
      <c r="AN1033" s="689"/>
      <c r="AO1033" s="689"/>
      <c r="AP1033" s="689"/>
      <c r="AQ1033" s="689"/>
      <c r="AR1033" s="689"/>
      <c r="AS1033" s="689"/>
      <c r="AT1033" s="689"/>
      <c r="AU1033" s="689"/>
      <c r="AV1033" s="689"/>
      <c r="AW1033" s="689"/>
      <c r="AX1033" s="689"/>
      <c r="AY1033" s="689"/>
      <c r="AZ1033" s="689"/>
      <c r="BA1033" s="689"/>
      <c r="BB1033" s="689"/>
      <c r="BC1033" s="689"/>
      <c r="BD1033" s="689"/>
      <c r="BE1033" s="689"/>
      <c r="BF1033" s="689"/>
      <c r="BG1033" s="689"/>
      <c r="BH1033" s="689"/>
      <c r="BI1033" s="689"/>
      <c r="BJ1033" s="689"/>
      <c r="BK1033" s="689"/>
      <c r="BL1033" s="689"/>
      <c r="BM1033" s="689"/>
      <c r="BN1033" s="689"/>
      <c r="BO1033" s="689"/>
      <c r="BP1033" s="689"/>
      <c r="BQ1033" s="689"/>
      <c r="BR1033" s="689"/>
      <c r="BS1033" s="689"/>
      <c r="BT1033" s="689"/>
      <c r="BU1033" s="689"/>
      <c r="BV1033" s="689"/>
      <c r="BW1033" s="421"/>
    </row>
    <row r="1034" ht="15.0" customHeight="1">
      <c r="A1034" s="634"/>
      <c r="B1034" s="421" t="str">
        <f>IF(ISTEXT(A1034),SUMIF('Production Calendar'!$F$3:$F$171,'Garden Layout (to copy)'!$A1034,'Production Calendar'!$G$3:$G$171),"")</f>
        <v/>
      </c>
      <c r="C1034" s="656" t="str">
        <f t="shared" si="1"/>
        <v/>
      </c>
      <c r="D1034" s="657" t="str">
        <f t="array" ref="D1034">IF(ISBLANK(A1034),"",XLOOKUP($A1034,'Codified Game Plan'!$E$3:$E$477,'Codified Game Plan'!$G$3:$G$477,0))</f>
        <v/>
      </c>
      <c r="E1034" s="657" t="str">
        <f>IF(ISBLANK(A1034),"",MAXIFS('Codified Game Plan'!$I$3:$I$477,'Codified Game Plan'!$E$3:$E$477,A1034))</f>
        <v/>
      </c>
      <c r="F1034" s="658" t="str">
        <f t="shared" si="2"/>
        <v>      - </v>
      </c>
      <c r="G1034" s="421"/>
      <c r="H1034" s="421"/>
      <c r="I1034" s="421"/>
      <c r="J1034" s="421"/>
      <c r="K1034" s="421"/>
      <c r="L1034" s="421"/>
      <c r="M1034" s="421"/>
      <c r="N1034" s="421"/>
      <c r="O1034" s="421"/>
      <c r="P1034" s="421"/>
      <c r="Q1034" s="421"/>
      <c r="R1034" s="421"/>
      <c r="S1034" s="421"/>
      <c r="T1034" s="421"/>
      <c r="U1034" s="689"/>
      <c r="V1034" s="689"/>
      <c r="W1034" s="689"/>
      <c r="X1034" s="689"/>
      <c r="Y1034" s="689"/>
      <c r="Z1034" s="689"/>
      <c r="AA1034" s="689"/>
      <c r="AB1034" s="689"/>
      <c r="AC1034" s="689"/>
      <c r="AD1034" s="689"/>
      <c r="AE1034" s="689"/>
      <c r="AF1034" s="689"/>
      <c r="AG1034" s="689"/>
      <c r="AH1034" s="689"/>
      <c r="AI1034" s="689"/>
      <c r="AJ1034" s="689"/>
      <c r="AK1034" s="689"/>
      <c r="AL1034" s="689"/>
      <c r="AM1034" s="689"/>
      <c r="AN1034" s="689"/>
      <c r="AO1034" s="689"/>
      <c r="AP1034" s="689"/>
      <c r="AQ1034" s="689"/>
      <c r="AR1034" s="689"/>
      <c r="AS1034" s="689"/>
      <c r="AT1034" s="689"/>
      <c r="AU1034" s="689"/>
      <c r="AV1034" s="689"/>
      <c r="AW1034" s="689"/>
      <c r="AX1034" s="689"/>
      <c r="AY1034" s="689"/>
      <c r="AZ1034" s="689"/>
      <c r="BA1034" s="689"/>
      <c r="BB1034" s="689"/>
      <c r="BC1034" s="689"/>
      <c r="BD1034" s="689"/>
      <c r="BE1034" s="689"/>
      <c r="BF1034" s="689"/>
      <c r="BG1034" s="689"/>
      <c r="BH1034" s="689"/>
      <c r="BI1034" s="689"/>
      <c r="BJ1034" s="689"/>
      <c r="BK1034" s="689"/>
      <c r="BL1034" s="689"/>
      <c r="BM1034" s="689"/>
      <c r="BN1034" s="689"/>
      <c r="BO1034" s="689"/>
      <c r="BP1034" s="689"/>
      <c r="BQ1034" s="689"/>
      <c r="BR1034" s="689"/>
      <c r="BS1034" s="689"/>
      <c r="BT1034" s="689"/>
      <c r="BU1034" s="689"/>
      <c r="BV1034" s="689"/>
      <c r="BW1034" s="421"/>
    </row>
    <row r="1035" ht="15.0" customHeight="1">
      <c r="A1035" s="634"/>
      <c r="B1035" s="421" t="str">
        <f>IF(ISTEXT(A1035),SUMIF('Production Calendar'!$F$3:$F$171,'Garden Layout (to copy)'!$A1035,'Production Calendar'!$G$3:$G$171),"")</f>
        <v/>
      </c>
      <c r="C1035" s="656" t="str">
        <f t="shared" si="1"/>
        <v/>
      </c>
      <c r="D1035" s="657" t="str">
        <f t="array" ref="D1035">IF(ISBLANK(A1035),"",XLOOKUP($A1035,'Codified Game Plan'!$E$3:$E$477,'Codified Game Plan'!$G$3:$G$477,0))</f>
        <v/>
      </c>
      <c r="E1035" s="657" t="str">
        <f>IF(ISBLANK(A1035),"",MAXIFS('Codified Game Plan'!$I$3:$I$477,'Codified Game Plan'!$E$3:$E$477,A1035))</f>
        <v/>
      </c>
      <c r="F1035" s="658" t="str">
        <f t="shared" si="2"/>
        <v>      - </v>
      </c>
      <c r="G1035" s="421"/>
      <c r="H1035" s="421"/>
      <c r="I1035" s="421"/>
      <c r="J1035" s="421"/>
      <c r="K1035" s="421"/>
      <c r="L1035" s="421"/>
      <c r="M1035" s="421"/>
      <c r="N1035" s="421"/>
      <c r="O1035" s="421"/>
      <c r="P1035" s="421"/>
      <c r="Q1035" s="421"/>
      <c r="R1035" s="421"/>
      <c r="S1035" s="421"/>
      <c r="T1035" s="421"/>
      <c r="U1035" s="689"/>
      <c r="V1035" s="689"/>
      <c r="W1035" s="689"/>
      <c r="X1035" s="689"/>
      <c r="Y1035" s="689"/>
      <c r="Z1035" s="689"/>
      <c r="AA1035" s="689"/>
      <c r="AB1035" s="689"/>
      <c r="AC1035" s="689"/>
      <c r="AD1035" s="689"/>
      <c r="AE1035" s="689"/>
      <c r="AF1035" s="689"/>
      <c r="AG1035" s="689"/>
      <c r="AH1035" s="689"/>
      <c r="AI1035" s="689"/>
      <c r="AJ1035" s="689"/>
      <c r="AK1035" s="689"/>
      <c r="AL1035" s="689"/>
      <c r="AM1035" s="689"/>
      <c r="AN1035" s="689"/>
      <c r="AO1035" s="689"/>
      <c r="AP1035" s="689"/>
      <c r="AQ1035" s="689"/>
      <c r="AR1035" s="689"/>
      <c r="AS1035" s="689"/>
      <c r="AT1035" s="689"/>
      <c r="AU1035" s="689"/>
      <c r="AV1035" s="689"/>
      <c r="AW1035" s="689"/>
      <c r="AX1035" s="689"/>
      <c r="AY1035" s="689"/>
      <c r="AZ1035" s="689"/>
      <c r="BA1035" s="689"/>
      <c r="BB1035" s="689"/>
      <c r="BC1035" s="689"/>
      <c r="BD1035" s="689"/>
      <c r="BE1035" s="689"/>
      <c r="BF1035" s="689"/>
      <c r="BG1035" s="689"/>
      <c r="BH1035" s="689"/>
      <c r="BI1035" s="689"/>
      <c r="BJ1035" s="689"/>
      <c r="BK1035" s="689"/>
      <c r="BL1035" s="689"/>
      <c r="BM1035" s="689"/>
      <c r="BN1035" s="689"/>
      <c r="BO1035" s="689"/>
      <c r="BP1035" s="689"/>
      <c r="BQ1035" s="689"/>
      <c r="BR1035" s="689"/>
      <c r="BS1035" s="689"/>
      <c r="BT1035" s="689"/>
      <c r="BU1035" s="689"/>
      <c r="BV1035" s="689"/>
      <c r="BW1035" s="421"/>
    </row>
    <row r="1036" ht="15.0" customHeight="1">
      <c r="A1036" s="634"/>
      <c r="B1036" s="421" t="str">
        <f>IF(ISTEXT(A1036),SUMIF('Production Calendar'!$F$3:$F$171,'Garden Layout (to copy)'!$A1036,'Production Calendar'!$G$3:$G$171),"")</f>
        <v/>
      </c>
      <c r="C1036" s="656" t="str">
        <f t="shared" si="1"/>
        <v/>
      </c>
      <c r="D1036" s="657" t="str">
        <f t="array" ref="D1036">IF(ISBLANK(A1036),"",XLOOKUP($A1036,'Codified Game Plan'!$E$3:$E$477,'Codified Game Plan'!$G$3:$G$477,0))</f>
        <v/>
      </c>
      <c r="E1036" s="657" t="str">
        <f>IF(ISBLANK(A1036),"",MAXIFS('Codified Game Plan'!$I$3:$I$477,'Codified Game Plan'!$E$3:$E$477,A1036))</f>
        <v/>
      </c>
      <c r="F1036" s="658" t="str">
        <f t="shared" si="2"/>
        <v>      - </v>
      </c>
      <c r="G1036" s="421"/>
      <c r="H1036" s="421"/>
      <c r="I1036" s="421"/>
      <c r="J1036" s="421"/>
      <c r="K1036" s="421"/>
      <c r="L1036" s="421"/>
      <c r="M1036" s="421"/>
      <c r="N1036" s="421"/>
      <c r="O1036" s="421"/>
      <c r="P1036" s="421"/>
      <c r="Q1036" s="421"/>
      <c r="R1036" s="421"/>
      <c r="S1036" s="421"/>
      <c r="T1036" s="421"/>
      <c r="U1036" s="689"/>
      <c r="V1036" s="689"/>
      <c r="W1036" s="689"/>
      <c r="X1036" s="689"/>
      <c r="Y1036" s="689"/>
      <c r="Z1036" s="689"/>
      <c r="AA1036" s="689"/>
      <c r="AB1036" s="689"/>
      <c r="AC1036" s="689"/>
      <c r="AD1036" s="689"/>
      <c r="AE1036" s="689"/>
      <c r="AF1036" s="689"/>
      <c r="AG1036" s="689"/>
      <c r="AH1036" s="689"/>
      <c r="AI1036" s="689"/>
      <c r="AJ1036" s="689"/>
      <c r="AK1036" s="689"/>
      <c r="AL1036" s="689"/>
      <c r="AM1036" s="689"/>
      <c r="AN1036" s="689"/>
      <c r="AO1036" s="689"/>
      <c r="AP1036" s="689"/>
      <c r="AQ1036" s="689"/>
      <c r="AR1036" s="689"/>
      <c r="AS1036" s="689"/>
      <c r="AT1036" s="689"/>
      <c r="AU1036" s="689"/>
      <c r="AV1036" s="689"/>
      <c r="AW1036" s="689"/>
      <c r="AX1036" s="689"/>
      <c r="AY1036" s="689"/>
      <c r="AZ1036" s="689"/>
      <c r="BA1036" s="689"/>
      <c r="BB1036" s="689"/>
      <c r="BC1036" s="689"/>
      <c r="BD1036" s="689"/>
      <c r="BE1036" s="689"/>
      <c r="BF1036" s="689"/>
      <c r="BG1036" s="689"/>
      <c r="BH1036" s="689"/>
      <c r="BI1036" s="689"/>
      <c r="BJ1036" s="689"/>
      <c r="BK1036" s="689"/>
      <c r="BL1036" s="689"/>
      <c r="BM1036" s="689"/>
      <c r="BN1036" s="689"/>
      <c r="BO1036" s="689"/>
      <c r="BP1036" s="689"/>
      <c r="BQ1036" s="689"/>
      <c r="BR1036" s="689"/>
      <c r="BS1036" s="689"/>
      <c r="BT1036" s="689"/>
      <c r="BU1036" s="689"/>
      <c r="BV1036" s="689"/>
      <c r="BW1036" s="421"/>
    </row>
    <row r="1037" ht="15.0" customHeight="1">
      <c r="A1037" s="634"/>
      <c r="B1037" s="421" t="str">
        <f>IF(ISTEXT(A1037),SUMIF('Production Calendar'!$F$3:$F$171,'Garden Layout (to copy)'!$A1037,'Production Calendar'!$G$3:$G$171),"")</f>
        <v/>
      </c>
      <c r="C1037" s="656" t="str">
        <f t="shared" si="1"/>
        <v/>
      </c>
      <c r="D1037" s="657" t="str">
        <f t="array" ref="D1037">IF(ISBLANK(A1037),"",XLOOKUP($A1037,'Codified Game Plan'!$E$3:$E$477,'Codified Game Plan'!$G$3:$G$477,0))</f>
        <v/>
      </c>
      <c r="E1037" s="657" t="str">
        <f>IF(ISBLANK(A1037),"",MAXIFS('Codified Game Plan'!$I$3:$I$477,'Codified Game Plan'!$E$3:$E$477,A1037))</f>
        <v/>
      </c>
      <c r="F1037" s="658" t="str">
        <f t="shared" si="2"/>
        <v>      - </v>
      </c>
      <c r="G1037" s="421"/>
      <c r="H1037" s="421"/>
      <c r="I1037" s="421"/>
      <c r="J1037" s="421"/>
      <c r="K1037" s="421"/>
      <c r="L1037" s="421"/>
      <c r="M1037" s="421"/>
      <c r="N1037" s="421"/>
      <c r="O1037" s="421"/>
      <c r="P1037" s="421"/>
      <c r="Q1037" s="421"/>
      <c r="R1037" s="421"/>
      <c r="S1037" s="421"/>
      <c r="T1037" s="421"/>
      <c r="U1037" s="689"/>
      <c r="V1037" s="689"/>
      <c r="W1037" s="689"/>
      <c r="X1037" s="689"/>
      <c r="Y1037" s="689"/>
      <c r="Z1037" s="689"/>
      <c r="AA1037" s="689"/>
      <c r="AB1037" s="689"/>
      <c r="AC1037" s="689"/>
      <c r="AD1037" s="689"/>
      <c r="AE1037" s="689"/>
      <c r="AF1037" s="689"/>
      <c r="AG1037" s="689"/>
      <c r="AH1037" s="689"/>
      <c r="AI1037" s="689"/>
      <c r="AJ1037" s="689"/>
      <c r="AK1037" s="689"/>
      <c r="AL1037" s="689"/>
      <c r="AM1037" s="689"/>
      <c r="AN1037" s="689"/>
      <c r="AO1037" s="689"/>
      <c r="AP1037" s="689"/>
      <c r="AQ1037" s="689"/>
      <c r="AR1037" s="689"/>
      <c r="AS1037" s="689"/>
      <c r="AT1037" s="689"/>
      <c r="AU1037" s="689"/>
      <c r="AV1037" s="689"/>
      <c r="AW1037" s="689"/>
      <c r="AX1037" s="689"/>
      <c r="AY1037" s="689"/>
      <c r="AZ1037" s="689"/>
      <c r="BA1037" s="689"/>
      <c r="BB1037" s="689"/>
      <c r="BC1037" s="689"/>
      <c r="BD1037" s="689"/>
      <c r="BE1037" s="689"/>
      <c r="BF1037" s="689"/>
      <c r="BG1037" s="689"/>
      <c r="BH1037" s="689"/>
      <c r="BI1037" s="689"/>
      <c r="BJ1037" s="689"/>
      <c r="BK1037" s="689"/>
      <c r="BL1037" s="689"/>
      <c r="BM1037" s="689"/>
      <c r="BN1037" s="689"/>
      <c r="BO1037" s="689"/>
      <c r="BP1037" s="689"/>
      <c r="BQ1037" s="689"/>
      <c r="BR1037" s="689"/>
      <c r="BS1037" s="689"/>
      <c r="BT1037" s="689"/>
      <c r="BU1037" s="689"/>
      <c r="BV1037" s="689"/>
      <c r="BW1037" s="421"/>
    </row>
    <row r="1038" ht="15.0" customHeight="1">
      <c r="A1038" s="634"/>
      <c r="B1038" s="421" t="str">
        <f>IF(ISTEXT(A1038),SUMIF('Production Calendar'!$F$3:$F$171,'Garden Layout (to copy)'!$A1038,'Production Calendar'!$G$3:$G$171),"")</f>
        <v/>
      </c>
      <c r="C1038" s="656" t="str">
        <f t="shared" si="1"/>
        <v/>
      </c>
      <c r="D1038" s="657" t="str">
        <f t="array" ref="D1038">IF(ISBLANK(A1038),"",XLOOKUP($A1038,'Codified Game Plan'!$E$3:$E$477,'Codified Game Plan'!$G$3:$G$477,0))</f>
        <v/>
      </c>
      <c r="E1038" s="657" t="str">
        <f>IF(ISBLANK(A1038),"",MAXIFS('Codified Game Plan'!$I$3:$I$477,'Codified Game Plan'!$E$3:$E$477,A1038))</f>
        <v/>
      </c>
      <c r="F1038" s="658" t="str">
        <f t="shared" si="2"/>
        <v>      - </v>
      </c>
      <c r="G1038" s="421"/>
      <c r="H1038" s="421"/>
      <c r="I1038" s="421"/>
      <c r="J1038" s="421"/>
      <c r="K1038" s="421"/>
      <c r="L1038" s="421"/>
      <c r="M1038" s="421"/>
      <c r="N1038" s="421"/>
      <c r="O1038" s="421"/>
      <c r="P1038" s="421"/>
      <c r="Q1038" s="421"/>
      <c r="R1038" s="421"/>
      <c r="S1038" s="421"/>
      <c r="T1038" s="421"/>
      <c r="U1038" s="689"/>
      <c r="V1038" s="689"/>
      <c r="W1038" s="689"/>
      <c r="X1038" s="689"/>
      <c r="Y1038" s="689"/>
      <c r="Z1038" s="689"/>
      <c r="AA1038" s="689"/>
      <c r="AB1038" s="689"/>
      <c r="AC1038" s="689"/>
      <c r="AD1038" s="689"/>
      <c r="AE1038" s="689"/>
      <c r="AF1038" s="689"/>
      <c r="AG1038" s="689"/>
      <c r="AH1038" s="689"/>
      <c r="AI1038" s="689"/>
      <c r="AJ1038" s="689"/>
      <c r="AK1038" s="689"/>
      <c r="AL1038" s="689"/>
      <c r="AM1038" s="689"/>
      <c r="AN1038" s="689"/>
      <c r="AO1038" s="689"/>
      <c r="AP1038" s="689"/>
      <c r="AQ1038" s="689"/>
      <c r="AR1038" s="689"/>
      <c r="AS1038" s="689"/>
      <c r="AT1038" s="689"/>
      <c r="AU1038" s="689"/>
      <c r="AV1038" s="689"/>
      <c r="AW1038" s="689"/>
      <c r="AX1038" s="689"/>
      <c r="AY1038" s="689"/>
      <c r="AZ1038" s="689"/>
      <c r="BA1038" s="689"/>
      <c r="BB1038" s="689"/>
      <c r="BC1038" s="689"/>
      <c r="BD1038" s="689"/>
      <c r="BE1038" s="689"/>
      <c r="BF1038" s="689"/>
      <c r="BG1038" s="689"/>
      <c r="BH1038" s="689"/>
      <c r="BI1038" s="689"/>
      <c r="BJ1038" s="689"/>
      <c r="BK1038" s="689"/>
      <c r="BL1038" s="689"/>
      <c r="BM1038" s="689"/>
      <c r="BN1038" s="689"/>
      <c r="BO1038" s="689"/>
      <c r="BP1038" s="689"/>
      <c r="BQ1038" s="689"/>
      <c r="BR1038" s="689"/>
      <c r="BS1038" s="689"/>
      <c r="BT1038" s="689"/>
      <c r="BU1038" s="689"/>
      <c r="BV1038" s="689"/>
      <c r="BW1038" s="421"/>
    </row>
    <row r="1039" ht="15.0" customHeight="1">
      <c r="A1039" s="634"/>
      <c r="B1039" s="421" t="str">
        <f>IF(ISTEXT(A1039),SUMIF('Production Calendar'!$F$3:$F$171,'Garden Layout (to copy)'!$A1039,'Production Calendar'!$G$3:$G$171),"")</f>
        <v/>
      </c>
      <c r="C1039" s="656" t="str">
        <f t="shared" si="1"/>
        <v/>
      </c>
      <c r="D1039" s="657" t="str">
        <f t="array" ref="D1039">IF(ISBLANK(A1039),"",XLOOKUP($A1039,'Codified Game Plan'!$E$3:$E$477,'Codified Game Plan'!$G$3:$G$477,0))</f>
        <v/>
      </c>
      <c r="E1039" s="657" t="str">
        <f>IF(ISBLANK(A1039),"",MAXIFS('Codified Game Plan'!$I$3:$I$477,'Codified Game Plan'!$E$3:$E$477,A1039))</f>
        <v/>
      </c>
      <c r="F1039" s="658" t="str">
        <f t="shared" si="2"/>
        <v>      - </v>
      </c>
      <c r="G1039" s="421"/>
      <c r="H1039" s="421"/>
      <c r="I1039" s="421"/>
      <c r="J1039" s="421"/>
      <c r="K1039" s="421"/>
      <c r="L1039" s="421"/>
      <c r="M1039" s="421"/>
      <c r="N1039" s="421"/>
      <c r="O1039" s="421"/>
      <c r="P1039" s="421"/>
      <c r="Q1039" s="421"/>
      <c r="R1039" s="421"/>
      <c r="S1039" s="421"/>
      <c r="T1039" s="421"/>
      <c r="U1039" s="689"/>
      <c r="V1039" s="689"/>
      <c r="W1039" s="689"/>
      <c r="X1039" s="689"/>
      <c r="Y1039" s="689"/>
      <c r="Z1039" s="689"/>
      <c r="AA1039" s="689"/>
      <c r="AB1039" s="689"/>
      <c r="AC1039" s="689"/>
      <c r="AD1039" s="689"/>
      <c r="AE1039" s="689"/>
      <c r="AF1039" s="689"/>
      <c r="AG1039" s="689"/>
      <c r="AH1039" s="689"/>
      <c r="AI1039" s="689"/>
      <c r="AJ1039" s="689"/>
      <c r="AK1039" s="689"/>
      <c r="AL1039" s="689"/>
      <c r="AM1039" s="689"/>
      <c r="AN1039" s="689"/>
      <c r="AO1039" s="689"/>
      <c r="AP1039" s="689"/>
      <c r="AQ1039" s="689"/>
      <c r="AR1039" s="689"/>
      <c r="AS1039" s="689"/>
      <c r="AT1039" s="689"/>
      <c r="AU1039" s="689"/>
      <c r="AV1039" s="689"/>
      <c r="AW1039" s="689"/>
      <c r="AX1039" s="689"/>
      <c r="AY1039" s="689"/>
      <c r="AZ1039" s="689"/>
      <c r="BA1039" s="689"/>
      <c r="BB1039" s="689"/>
      <c r="BC1039" s="689"/>
      <c r="BD1039" s="689"/>
      <c r="BE1039" s="689"/>
      <c r="BF1039" s="689"/>
      <c r="BG1039" s="689"/>
      <c r="BH1039" s="689"/>
      <c r="BI1039" s="689"/>
      <c r="BJ1039" s="689"/>
      <c r="BK1039" s="689"/>
      <c r="BL1039" s="689"/>
      <c r="BM1039" s="689"/>
      <c r="BN1039" s="689"/>
      <c r="BO1039" s="689"/>
      <c r="BP1039" s="689"/>
      <c r="BQ1039" s="689"/>
      <c r="BR1039" s="689"/>
      <c r="BS1039" s="689"/>
      <c r="BT1039" s="689"/>
      <c r="BU1039" s="689"/>
      <c r="BV1039" s="689"/>
      <c r="BW1039" s="421"/>
    </row>
    <row r="1040" ht="15.0" customHeight="1">
      <c r="A1040" s="634"/>
      <c r="B1040" s="421" t="str">
        <f>IF(ISTEXT(A1040),SUMIF('Production Calendar'!$F$3:$F$171,'Garden Layout (to copy)'!$A1040,'Production Calendar'!$G$3:$G$171),"")</f>
        <v/>
      </c>
      <c r="C1040" s="656" t="str">
        <f t="shared" si="1"/>
        <v/>
      </c>
      <c r="D1040" s="657" t="str">
        <f t="array" ref="D1040">IF(ISBLANK(A1040),"",XLOOKUP($A1040,'Codified Game Plan'!$E$3:$E$477,'Codified Game Plan'!$G$3:$G$477,0))</f>
        <v/>
      </c>
      <c r="E1040" s="657" t="str">
        <f>IF(ISBLANK(A1040),"",MAXIFS('Codified Game Plan'!$I$3:$I$477,'Codified Game Plan'!$E$3:$E$477,A1040))</f>
        <v/>
      </c>
      <c r="F1040" s="658" t="str">
        <f t="shared" si="2"/>
        <v>      - </v>
      </c>
      <c r="G1040" s="421"/>
      <c r="H1040" s="421"/>
      <c r="I1040" s="421"/>
      <c r="J1040" s="421"/>
      <c r="K1040" s="421"/>
      <c r="L1040" s="421"/>
      <c r="M1040" s="421"/>
      <c r="N1040" s="421"/>
      <c r="O1040" s="421"/>
      <c r="P1040" s="421"/>
      <c r="Q1040" s="421"/>
      <c r="R1040" s="421"/>
      <c r="S1040" s="421"/>
      <c r="T1040" s="421"/>
      <c r="U1040" s="689"/>
      <c r="V1040" s="689"/>
      <c r="W1040" s="689"/>
      <c r="X1040" s="689"/>
      <c r="Y1040" s="689"/>
      <c r="Z1040" s="689"/>
      <c r="AA1040" s="689"/>
      <c r="AB1040" s="689"/>
      <c r="AC1040" s="689"/>
      <c r="AD1040" s="689"/>
      <c r="AE1040" s="689"/>
      <c r="AF1040" s="689"/>
      <c r="AG1040" s="689"/>
      <c r="AH1040" s="689"/>
      <c r="AI1040" s="689"/>
      <c r="AJ1040" s="689"/>
      <c r="AK1040" s="689"/>
      <c r="AL1040" s="689"/>
      <c r="AM1040" s="689"/>
      <c r="AN1040" s="689"/>
      <c r="AO1040" s="689"/>
      <c r="AP1040" s="689"/>
      <c r="AQ1040" s="689"/>
      <c r="AR1040" s="689"/>
      <c r="AS1040" s="689"/>
      <c r="AT1040" s="689"/>
      <c r="AU1040" s="689"/>
      <c r="AV1040" s="689"/>
      <c r="AW1040" s="689"/>
      <c r="AX1040" s="689"/>
      <c r="AY1040" s="689"/>
      <c r="AZ1040" s="689"/>
      <c r="BA1040" s="689"/>
      <c r="BB1040" s="689"/>
      <c r="BC1040" s="689"/>
      <c r="BD1040" s="689"/>
      <c r="BE1040" s="689"/>
      <c r="BF1040" s="689"/>
      <c r="BG1040" s="689"/>
      <c r="BH1040" s="689"/>
      <c r="BI1040" s="689"/>
      <c r="BJ1040" s="689"/>
      <c r="BK1040" s="689"/>
      <c r="BL1040" s="689"/>
      <c r="BM1040" s="689"/>
      <c r="BN1040" s="689"/>
      <c r="BO1040" s="689"/>
      <c r="BP1040" s="689"/>
      <c r="BQ1040" s="689"/>
      <c r="BR1040" s="689"/>
      <c r="BS1040" s="689"/>
      <c r="BT1040" s="689"/>
      <c r="BU1040" s="689"/>
      <c r="BV1040" s="689"/>
      <c r="BW1040" s="421"/>
    </row>
    <row r="1041" ht="15.0" customHeight="1">
      <c r="A1041" s="634"/>
      <c r="B1041" s="421" t="str">
        <f>IF(ISTEXT(A1041),SUMIF('Production Calendar'!$F$3:$F$171,'Garden Layout (to copy)'!$A1041,'Production Calendar'!$G$3:$G$171),"")</f>
        <v/>
      </c>
      <c r="C1041" s="656" t="str">
        <f t="shared" si="1"/>
        <v/>
      </c>
      <c r="D1041" s="657" t="str">
        <f t="array" ref="D1041">IF(ISBLANK(A1041),"",XLOOKUP($A1041,'Codified Game Plan'!$E$3:$E$477,'Codified Game Plan'!$G$3:$G$477,0))</f>
        <v/>
      </c>
      <c r="E1041" s="657" t="str">
        <f>IF(ISBLANK(A1041),"",MAXIFS('Codified Game Plan'!$I$3:$I$477,'Codified Game Plan'!$E$3:$E$477,A1041))</f>
        <v/>
      </c>
      <c r="F1041" s="658" t="str">
        <f t="shared" si="2"/>
        <v>      - </v>
      </c>
      <c r="G1041" s="421"/>
      <c r="H1041" s="421"/>
      <c r="I1041" s="421"/>
      <c r="J1041" s="421"/>
      <c r="K1041" s="421"/>
      <c r="L1041" s="421"/>
      <c r="M1041" s="421"/>
      <c r="N1041" s="421"/>
      <c r="O1041" s="421"/>
      <c r="P1041" s="421"/>
      <c r="Q1041" s="421"/>
      <c r="R1041" s="421"/>
      <c r="S1041" s="421"/>
      <c r="T1041" s="421"/>
      <c r="U1041" s="689"/>
      <c r="V1041" s="689"/>
      <c r="W1041" s="689"/>
      <c r="X1041" s="689"/>
      <c r="Y1041" s="689"/>
      <c r="Z1041" s="689"/>
      <c r="AA1041" s="689"/>
      <c r="AB1041" s="689"/>
      <c r="AC1041" s="689"/>
      <c r="AD1041" s="689"/>
      <c r="AE1041" s="689"/>
      <c r="AF1041" s="689"/>
      <c r="AG1041" s="689"/>
      <c r="AH1041" s="689"/>
      <c r="AI1041" s="689"/>
      <c r="AJ1041" s="689"/>
      <c r="AK1041" s="689"/>
      <c r="AL1041" s="689"/>
      <c r="AM1041" s="689"/>
      <c r="AN1041" s="689"/>
      <c r="AO1041" s="689"/>
      <c r="AP1041" s="689"/>
      <c r="AQ1041" s="689"/>
      <c r="AR1041" s="689"/>
      <c r="AS1041" s="689"/>
      <c r="AT1041" s="689"/>
      <c r="AU1041" s="689"/>
      <c r="AV1041" s="689"/>
      <c r="AW1041" s="689"/>
      <c r="AX1041" s="689"/>
      <c r="AY1041" s="689"/>
      <c r="AZ1041" s="689"/>
      <c r="BA1041" s="689"/>
      <c r="BB1041" s="689"/>
      <c r="BC1041" s="689"/>
      <c r="BD1041" s="689"/>
      <c r="BE1041" s="689"/>
      <c r="BF1041" s="689"/>
      <c r="BG1041" s="689"/>
      <c r="BH1041" s="689"/>
      <c r="BI1041" s="689"/>
      <c r="BJ1041" s="689"/>
      <c r="BK1041" s="689"/>
      <c r="BL1041" s="689"/>
      <c r="BM1041" s="689"/>
      <c r="BN1041" s="689"/>
      <c r="BO1041" s="689"/>
      <c r="BP1041" s="689"/>
      <c r="BQ1041" s="689"/>
      <c r="BR1041" s="689"/>
      <c r="BS1041" s="689"/>
      <c r="BT1041" s="689"/>
      <c r="BU1041" s="689"/>
      <c r="BV1041" s="689"/>
      <c r="BW1041" s="421"/>
    </row>
    <row r="1042" ht="15.0" customHeight="1">
      <c r="A1042" s="634"/>
      <c r="B1042" s="421" t="str">
        <f>IF(ISTEXT(A1042),SUMIF('Production Calendar'!$F$3:$F$171,'Garden Layout (to copy)'!$A1042,'Production Calendar'!$G$3:$G$171),"")</f>
        <v/>
      </c>
      <c r="C1042" s="656" t="str">
        <f t="shared" si="1"/>
        <v/>
      </c>
      <c r="D1042" s="657" t="str">
        <f t="array" ref="D1042">IF(ISBLANK(A1042),"",XLOOKUP($A1042,'Codified Game Plan'!$E$3:$E$477,'Codified Game Plan'!$G$3:$G$477,0))</f>
        <v/>
      </c>
      <c r="E1042" s="657" t="str">
        <f>IF(ISBLANK(A1042),"",MAXIFS('Codified Game Plan'!$I$3:$I$477,'Codified Game Plan'!$E$3:$E$477,A1042))</f>
        <v/>
      </c>
      <c r="F1042" s="658" t="str">
        <f t="shared" si="2"/>
        <v>      - </v>
      </c>
      <c r="G1042" s="421"/>
      <c r="H1042" s="421"/>
      <c r="I1042" s="421"/>
      <c r="J1042" s="421"/>
      <c r="K1042" s="421"/>
      <c r="L1042" s="421"/>
      <c r="M1042" s="421"/>
      <c r="N1042" s="421"/>
      <c r="O1042" s="421"/>
      <c r="P1042" s="421"/>
      <c r="Q1042" s="421"/>
      <c r="R1042" s="421"/>
      <c r="S1042" s="421"/>
      <c r="T1042" s="421"/>
      <c r="U1042" s="689"/>
      <c r="V1042" s="689"/>
      <c r="W1042" s="689"/>
      <c r="X1042" s="689"/>
      <c r="Y1042" s="689"/>
      <c r="Z1042" s="689"/>
      <c r="AA1042" s="689"/>
      <c r="AB1042" s="689"/>
      <c r="AC1042" s="689"/>
      <c r="AD1042" s="689"/>
      <c r="AE1042" s="689"/>
      <c r="AF1042" s="689"/>
      <c r="AG1042" s="689"/>
      <c r="AH1042" s="689"/>
      <c r="AI1042" s="689"/>
      <c r="AJ1042" s="689"/>
      <c r="AK1042" s="689"/>
      <c r="AL1042" s="689"/>
      <c r="AM1042" s="689"/>
      <c r="AN1042" s="689"/>
      <c r="AO1042" s="689"/>
      <c r="AP1042" s="689"/>
      <c r="AQ1042" s="689"/>
      <c r="AR1042" s="689"/>
      <c r="AS1042" s="689"/>
      <c r="AT1042" s="689"/>
      <c r="AU1042" s="689"/>
      <c r="AV1042" s="689"/>
      <c r="AW1042" s="689"/>
      <c r="AX1042" s="689"/>
      <c r="AY1042" s="689"/>
      <c r="AZ1042" s="689"/>
      <c r="BA1042" s="689"/>
      <c r="BB1042" s="689"/>
      <c r="BC1042" s="689"/>
      <c r="BD1042" s="689"/>
      <c r="BE1042" s="689"/>
      <c r="BF1042" s="689"/>
      <c r="BG1042" s="689"/>
      <c r="BH1042" s="689"/>
      <c r="BI1042" s="689"/>
      <c r="BJ1042" s="689"/>
      <c r="BK1042" s="689"/>
      <c r="BL1042" s="689"/>
      <c r="BM1042" s="689"/>
      <c r="BN1042" s="689"/>
      <c r="BO1042" s="689"/>
      <c r="BP1042" s="689"/>
      <c r="BQ1042" s="689"/>
      <c r="BR1042" s="689"/>
      <c r="BS1042" s="689"/>
      <c r="BT1042" s="689"/>
      <c r="BU1042" s="689"/>
      <c r="BV1042" s="689"/>
      <c r="BW1042" s="421"/>
    </row>
    <row r="1043" ht="15.0" customHeight="1">
      <c r="A1043" s="634"/>
      <c r="B1043" s="421" t="str">
        <f>IF(ISTEXT(A1043),SUMIF('Production Calendar'!$F$3:$F$171,'Garden Layout (to copy)'!$A1043,'Production Calendar'!$G$3:$G$171),"")</f>
        <v/>
      </c>
      <c r="C1043" s="656" t="str">
        <f t="shared" si="1"/>
        <v/>
      </c>
      <c r="D1043" s="657" t="str">
        <f t="array" ref="D1043">IF(ISBLANK(A1043),"",XLOOKUP($A1043,'Codified Game Plan'!$E$3:$E$477,'Codified Game Plan'!$G$3:$G$477,0))</f>
        <v/>
      </c>
      <c r="E1043" s="657" t="str">
        <f>IF(ISBLANK(A1043),"",MAXIFS('Codified Game Plan'!$I$3:$I$477,'Codified Game Plan'!$E$3:$E$477,A1043))</f>
        <v/>
      </c>
      <c r="F1043" s="658" t="str">
        <f t="shared" si="2"/>
        <v>      - </v>
      </c>
      <c r="G1043" s="421"/>
      <c r="H1043" s="421"/>
      <c r="I1043" s="421"/>
      <c r="J1043" s="421"/>
      <c r="K1043" s="421"/>
      <c r="L1043" s="421"/>
      <c r="M1043" s="421"/>
      <c r="N1043" s="421"/>
      <c r="O1043" s="421"/>
      <c r="P1043" s="421"/>
      <c r="Q1043" s="421"/>
      <c r="R1043" s="421"/>
      <c r="S1043" s="421"/>
      <c r="T1043" s="421"/>
      <c r="U1043" s="689"/>
      <c r="V1043" s="689"/>
      <c r="W1043" s="689"/>
      <c r="X1043" s="689"/>
      <c r="Y1043" s="689"/>
      <c r="Z1043" s="689"/>
      <c r="AA1043" s="689"/>
      <c r="AB1043" s="689"/>
      <c r="AC1043" s="689"/>
      <c r="AD1043" s="689"/>
      <c r="AE1043" s="689"/>
      <c r="AF1043" s="689"/>
      <c r="AG1043" s="689"/>
      <c r="AH1043" s="689"/>
      <c r="AI1043" s="689"/>
      <c r="AJ1043" s="689"/>
      <c r="AK1043" s="689"/>
      <c r="AL1043" s="689"/>
      <c r="AM1043" s="689"/>
      <c r="AN1043" s="689"/>
      <c r="AO1043" s="689"/>
      <c r="AP1043" s="689"/>
      <c r="AQ1043" s="689"/>
      <c r="AR1043" s="689"/>
      <c r="AS1043" s="689"/>
      <c r="AT1043" s="689"/>
      <c r="AU1043" s="689"/>
      <c r="AV1043" s="689"/>
      <c r="AW1043" s="689"/>
      <c r="AX1043" s="689"/>
      <c r="AY1043" s="689"/>
      <c r="AZ1043" s="689"/>
      <c r="BA1043" s="689"/>
      <c r="BB1043" s="689"/>
      <c r="BC1043" s="689"/>
      <c r="BD1043" s="689"/>
      <c r="BE1043" s="689"/>
      <c r="BF1043" s="689"/>
      <c r="BG1043" s="689"/>
      <c r="BH1043" s="689"/>
      <c r="BI1043" s="689"/>
      <c r="BJ1043" s="689"/>
      <c r="BK1043" s="689"/>
      <c r="BL1043" s="689"/>
      <c r="BM1043" s="689"/>
      <c r="BN1043" s="689"/>
      <c r="BO1043" s="689"/>
      <c r="BP1043" s="689"/>
      <c r="BQ1043" s="689"/>
      <c r="BR1043" s="689"/>
      <c r="BS1043" s="689"/>
      <c r="BT1043" s="689"/>
      <c r="BU1043" s="689"/>
      <c r="BV1043" s="689"/>
      <c r="BW1043" s="421"/>
    </row>
    <row r="1044" ht="15.0" customHeight="1">
      <c r="A1044" s="634"/>
      <c r="B1044" s="421" t="str">
        <f>IF(ISTEXT(A1044),SUMIF('Production Calendar'!$F$3:$F$171,'Garden Layout (to copy)'!$A1044,'Production Calendar'!$G$3:$G$171),"")</f>
        <v/>
      </c>
      <c r="C1044" s="656" t="str">
        <f t="shared" si="1"/>
        <v/>
      </c>
      <c r="D1044" s="657" t="str">
        <f t="array" ref="D1044">IF(ISBLANK(A1044),"",XLOOKUP($A1044,'Codified Game Plan'!$E$3:$E$477,'Codified Game Plan'!$G$3:$G$477,0))</f>
        <v/>
      </c>
      <c r="E1044" s="657" t="str">
        <f>IF(ISBLANK(A1044),"",MAXIFS('Codified Game Plan'!$I$3:$I$477,'Codified Game Plan'!$E$3:$E$477,A1044))</f>
        <v/>
      </c>
      <c r="F1044" s="658" t="str">
        <f t="shared" si="2"/>
        <v>      - </v>
      </c>
      <c r="G1044" s="421"/>
      <c r="H1044" s="421"/>
      <c r="I1044" s="421"/>
      <c r="J1044" s="421"/>
      <c r="K1044" s="421"/>
      <c r="L1044" s="421"/>
      <c r="M1044" s="421"/>
      <c r="N1044" s="421"/>
      <c r="O1044" s="421"/>
      <c r="P1044" s="421"/>
      <c r="Q1044" s="421"/>
      <c r="R1044" s="421"/>
      <c r="S1044" s="421"/>
      <c r="T1044" s="421"/>
      <c r="U1044" s="689"/>
      <c r="V1044" s="689"/>
      <c r="W1044" s="689"/>
      <c r="X1044" s="689"/>
      <c r="Y1044" s="689"/>
      <c r="Z1044" s="689"/>
      <c r="AA1044" s="689"/>
      <c r="AB1044" s="689"/>
      <c r="AC1044" s="689"/>
      <c r="AD1044" s="689"/>
      <c r="AE1044" s="689"/>
      <c r="AF1044" s="689"/>
      <c r="AG1044" s="689"/>
      <c r="AH1044" s="689"/>
      <c r="AI1044" s="689"/>
      <c r="AJ1044" s="689"/>
      <c r="AK1044" s="689"/>
      <c r="AL1044" s="689"/>
      <c r="AM1044" s="689"/>
      <c r="AN1044" s="689"/>
      <c r="AO1044" s="689"/>
      <c r="AP1044" s="689"/>
      <c r="AQ1044" s="689"/>
      <c r="AR1044" s="689"/>
      <c r="AS1044" s="689"/>
      <c r="AT1044" s="689"/>
      <c r="AU1044" s="689"/>
      <c r="AV1044" s="689"/>
      <c r="AW1044" s="689"/>
      <c r="AX1044" s="689"/>
      <c r="AY1044" s="689"/>
      <c r="AZ1044" s="689"/>
      <c r="BA1044" s="689"/>
      <c r="BB1044" s="689"/>
      <c r="BC1044" s="689"/>
      <c r="BD1044" s="689"/>
      <c r="BE1044" s="689"/>
      <c r="BF1044" s="689"/>
      <c r="BG1044" s="689"/>
      <c r="BH1044" s="689"/>
      <c r="BI1044" s="689"/>
      <c r="BJ1044" s="689"/>
      <c r="BK1044" s="689"/>
      <c r="BL1044" s="689"/>
      <c r="BM1044" s="689"/>
      <c r="BN1044" s="689"/>
      <c r="BO1044" s="689"/>
      <c r="BP1044" s="689"/>
      <c r="BQ1044" s="689"/>
      <c r="BR1044" s="689"/>
      <c r="BS1044" s="689"/>
      <c r="BT1044" s="689"/>
      <c r="BU1044" s="689"/>
      <c r="BV1044" s="689"/>
      <c r="BW1044" s="421"/>
    </row>
    <row r="1045" ht="15.0" customHeight="1">
      <c r="A1045" s="634"/>
      <c r="B1045" s="421" t="str">
        <f>IF(ISTEXT(A1045),SUMIF('Production Calendar'!$F$3:$F$171,'Garden Layout (to copy)'!$A1045,'Production Calendar'!$G$3:$G$171),"")</f>
        <v/>
      </c>
      <c r="C1045" s="656" t="str">
        <f t="shared" si="1"/>
        <v/>
      </c>
      <c r="D1045" s="657" t="str">
        <f t="array" ref="D1045">IF(ISBLANK(A1045),"",XLOOKUP($A1045,'Codified Game Plan'!$E$3:$E$477,'Codified Game Plan'!$G$3:$G$477,0))</f>
        <v/>
      </c>
      <c r="E1045" s="657" t="str">
        <f>IF(ISBLANK(A1045),"",MAXIFS('Codified Game Plan'!$I$3:$I$477,'Codified Game Plan'!$E$3:$E$477,A1045))</f>
        <v/>
      </c>
      <c r="F1045" s="658" t="str">
        <f t="shared" si="2"/>
        <v>      - </v>
      </c>
      <c r="G1045" s="421"/>
      <c r="H1045" s="421"/>
      <c r="I1045" s="421"/>
      <c r="J1045" s="421"/>
      <c r="K1045" s="421"/>
      <c r="L1045" s="421"/>
      <c r="M1045" s="421"/>
      <c r="N1045" s="421"/>
      <c r="O1045" s="421"/>
      <c r="P1045" s="421"/>
      <c r="Q1045" s="421"/>
      <c r="R1045" s="421"/>
      <c r="S1045" s="421"/>
      <c r="T1045" s="421"/>
      <c r="U1045" s="689"/>
      <c r="V1045" s="689"/>
      <c r="W1045" s="689"/>
      <c r="X1045" s="689"/>
      <c r="Y1045" s="689"/>
      <c r="Z1045" s="689"/>
      <c r="AA1045" s="689"/>
      <c r="AB1045" s="689"/>
      <c r="AC1045" s="689"/>
      <c r="AD1045" s="689"/>
      <c r="AE1045" s="689"/>
      <c r="AF1045" s="689"/>
      <c r="AG1045" s="689"/>
      <c r="AH1045" s="689"/>
      <c r="AI1045" s="689"/>
      <c r="AJ1045" s="689"/>
      <c r="AK1045" s="689"/>
      <c r="AL1045" s="689"/>
      <c r="AM1045" s="689"/>
      <c r="AN1045" s="689"/>
      <c r="AO1045" s="689"/>
      <c r="AP1045" s="689"/>
      <c r="AQ1045" s="689"/>
      <c r="AR1045" s="689"/>
      <c r="AS1045" s="689"/>
      <c r="AT1045" s="689"/>
      <c r="AU1045" s="689"/>
      <c r="AV1045" s="689"/>
      <c r="AW1045" s="689"/>
      <c r="AX1045" s="689"/>
      <c r="AY1045" s="689"/>
      <c r="AZ1045" s="689"/>
      <c r="BA1045" s="689"/>
      <c r="BB1045" s="689"/>
      <c r="BC1045" s="689"/>
      <c r="BD1045" s="689"/>
      <c r="BE1045" s="689"/>
      <c r="BF1045" s="689"/>
      <c r="BG1045" s="689"/>
      <c r="BH1045" s="689"/>
      <c r="BI1045" s="689"/>
      <c r="BJ1045" s="689"/>
      <c r="BK1045" s="689"/>
      <c r="BL1045" s="689"/>
      <c r="BM1045" s="689"/>
      <c r="BN1045" s="689"/>
      <c r="BO1045" s="689"/>
      <c r="BP1045" s="689"/>
      <c r="BQ1045" s="689"/>
      <c r="BR1045" s="689"/>
      <c r="BS1045" s="689"/>
      <c r="BT1045" s="689"/>
      <c r="BU1045" s="689"/>
      <c r="BV1045" s="689"/>
      <c r="BW1045" s="421"/>
    </row>
    <row r="1046" ht="15.0" customHeight="1">
      <c r="A1046" s="634"/>
      <c r="B1046" s="421" t="str">
        <f>IF(ISTEXT(A1046),SUMIF('Production Calendar'!$F$3:$F$171,'Garden Layout (to copy)'!$A1046,'Production Calendar'!$G$3:$G$171),"")</f>
        <v/>
      </c>
      <c r="C1046" s="656" t="str">
        <f t="shared" si="1"/>
        <v/>
      </c>
      <c r="D1046" s="657" t="str">
        <f t="array" ref="D1046">IF(ISBLANK(A1046),"",XLOOKUP($A1046,'Codified Game Plan'!$E$3:$E$477,'Codified Game Plan'!$G$3:$G$477,0))</f>
        <v/>
      </c>
      <c r="E1046" s="657" t="str">
        <f>IF(ISBLANK(A1046),"",MAXIFS('Codified Game Plan'!$I$3:$I$477,'Codified Game Plan'!$E$3:$E$477,A1046))</f>
        <v/>
      </c>
      <c r="F1046" s="658" t="str">
        <f t="shared" si="2"/>
        <v>      - </v>
      </c>
      <c r="G1046" s="421"/>
      <c r="H1046" s="421"/>
      <c r="I1046" s="421"/>
      <c r="J1046" s="421"/>
      <c r="K1046" s="421"/>
      <c r="L1046" s="421"/>
      <c r="M1046" s="421"/>
      <c r="N1046" s="421"/>
      <c r="O1046" s="421"/>
      <c r="P1046" s="421"/>
      <c r="Q1046" s="421"/>
      <c r="R1046" s="421"/>
      <c r="S1046" s="421"/>
      <c r="T1046" s="421"/>
      <c r="U1046" s="689"/>
      <c r="V1046" s="689"/>
      <c r="W1046" s="689"/>
      <c r="X1046" s="689"/>
      <c r="Y1046" s="689"/>
      <c r="Z1046" s="689"/>
      <c r="AA1046" s="689"/>
      <c r="AB1046" s="689"/>
      <c r="AC1046" s="689"/>
      <c r="AD1046" s="689"/>
      <c r="AE1046" s="689"/>
      <c r="AF1046" s="689"/>
      <c r="AG1046" s="689"/>
      <c r="AH1046" s="689"/>
      <c r="AI1046" s="689"/>
      <c r="AJ1046" s="689"/>
      <c r="AK1046" s="689"/>
      <c r="AL1046" s="689"/>
      <c r="AM1046" s="689"/>
      <c r="AN1046" s="689"/>
      <c r="AO1046" s="689"/>
      <c r="AP1046" s="689"/>
      <c r="AQ1046" s="689"/>
      <c r="AR1046" s="689"/>
      <c r="AS1046" s="689"/>
      <c r="AT1046" s="689"/>
      <c r="AU1046" s="689"/>
      <c r="AV1046" s="689"/>
      <c r="AW1046" s="689"/>
      <c r="AX1046" s="689"/>
      <c r="AY1046" s="689"/>
      <c r="AZ1046" s="689"/>
      <c r="BA1046" s="689"/>
      <c r="BB1046" s="689"/>
      <c r="BC1046" s="689"/>
      <c r="BD1046" s="689"/>
      <c r="BE1046" s="689"/>
      <c r="BF1046" s="689"/>
      <c r="BG1046" s="689"/>
      <c r="BH1046" s="689"/>
      <c r="BI1046" s="689"/>
      <c r="BJ1046" s="689"/>
      <c r="BK1046" s="689"/>
      <c r="BL1046" s="689"/>
      <c r="BM1046" s="689"/>
      <c r="BN1046" s="689"/>
      <c r="BO1046" s="689"/>
      <c r="BP1046" s="689"/>
      <c r="BQ1046" s="689"/>
      <c r="BR1046" s="689"/>
      <c r="BS1046" s="689"/>
      <c r="BT1046" s="689"/>
      <c r="BU1046" s="689"/>
      <c r="BV1046" s="689"/>
      <c r="BW1046" s="421"/>
    </row>
    <row r="1047" ht="15.0" customHeight="1">
      <c r="A1047" s="634"/>
      <c r="B1047" s="421" t="str">
        <f>IF(ISTEXT(A1047),SUMIF('Production Calendar'!$F$3:$F$171,'Garden Layout (to copy)'!$A1047,'Production Calendar'!$G$3:$G$171),"")</f>
        <v/>
      </c>
      <c r="C1047" s="656" t="str">
        <f t="shared" si="1"/>
        <v/>
      </c>
      <c r="D1047" s="657" t="str">
        <f t="array" ref="D1047">IF(ISBLANK(A1047),"",XLOOKUP($A1047,'Codified Game Plan'!$E$3:$E$477,'Codified Game Plan'!$G$3:$G$477,0))</f>
        <v/>
      </c>
      <c r="E1047" s="657" t="str">
        <f>IF(ISBLANK(A1047),"",MAXIFS('Codified Game Plan'!$I$3:$I$477,'Codified Game Plan'!$E$3:$E$477,A1047))</f>
        <v/>
      </c>
      <c r="F1047" s="658" t="str">
        <f t="shared" si="2"/>
        <v>      - </v>
      </c>
      <c r="G1047" s="421"/>
      <c r="H1047" s="421"/>
      <c r="I1047" s="421"/>
      <c r="J1047" s="421"/>
      <c r="K1047" s="421"/>
      <c r="L1047" s="421"/>
      <c r="M1047" s="421"/>
      <c r="N1047" s="421"/>
      <c r="O1047" s="421"/>
      <c r="P1047" s="421"/>
      <c r="Q1047" s="421"/>
      <c r="R1047" s="421"/>
      <c r="S1047" s="421"/>
      <c r="T1047" s="421"/>
      <c r="U1047" s="689"/>
      <c r="V1047" s="689"/>
      <c r="W1047" s="689"/>
      <c r="X1047" s="689"/>
      <c r="Y1047" s="689"/>
      <c r="Z1047" s="689"/>
      <c r="AA1047" s="689"/>
      <c r="AB1047" s="689"/>
      <c r="AC1047" s="689"/>
      <c r="AD1047" s="689"/>
      <c r="AE1047" s="689"/>
      <c r="AF1047" s="689"/>
      <c r="AG1047" s="689"/>
      <c r="AH1047" s="689"/>
      <c r="AI1047" s="689"/>
      <c r="AJ1047" s="689"/>
      <c r="AK1047" s="689"/>
      <c r="AL1047" s="689"/>
      <c r="AM1047" s="689"/>
      <c r="AN1047" s="689"/>
      <c r="AO1047" s="689"/>
      <c r="AP1047" s="689"/>
      <c r="AQ1047" s="689"/>
      <c r="AR1047" s="689"/>
      <c r="AS1047" s="689"/>
      <c r="AT1047" s="689"/>
      <c r="AU1047" s="689"/>
      <c r="AV1047" s="689"/>
      <c r="AW1047" s="689"/>
      <c r="AX1047" s="689"/>
      <c r="AY1047" s="689"/>
      <c r="AZ1047" s="689"/>
      <c r="BA1047" s="689"/>
      <c r="BB1047" s="689"/>
      <c r="BC1047" s="689"/>
      <c r="BD1047" s="689"/>
      <c r="BE1047" s="689"/>
      <c r="BF1047" s="689"/>
      <c r="BG1047" s="689"/>
      <c r="BH1047" s="689"/>
      <c r="BI1047" s="689"/>
      <c r="BJ1047" s="689"/>
      <c r="BK1047" s="689"/>
      <c r="BL1047" s="689"/>
      <c r="BM1047" s="689"/>
      <c r="BN1047" s="689"/>
      <c r="BO1047" s="689"/>
      <c r="BP1047" s="689"/>
      <c r="BQ1047" s="689"/>
      <c r="BR1047" s="689"/>
      <c r="BS1047" s="689"/>
      <c r="BT1047" s="689"/>
      <c r="BU1047" s="689"/>
      <c r="BV1047" s="689"/>
      <c r="BW1047" s="421"/>
    </row>
    <row r="1048" ht="15.0" customHeight="1">
      <c r="A1048" s="634"/>
      <c r="B1048" s="421" t="str">
        <f>IF(ISTEXT(A1048),SUMIF('Production Calendar'!$F$3:$F$171,'Garden Layout (to copy)'!$A1048,'Production Calendar'!$G$3:$G$171),"")</f>
        <v/>
      </c>
      <c r="C1048" s="656" t="str">
        <f t="shared" si="1"/>
        <v/>
      </c>
      <c r="D1048" s="657" t="str">
        <f t="array" ref="D1048">IF(ISBLANK(A1048),"",XLOOKUP($A1048,'Codified Game Plan'!$E$3:$E$477,'Codified Game Plan'!$G$3:$G$477,0))</f>
        <v/>
      </c>
      <c r="E1048" s="657" t="str">
        <f>IF(ISBLANK(A1048),"",MAXIFS('Codified Game Plan'!$I$3:$I$477,'Codified Game Plan'!$E$3:$E$477,A1048))</f>
        <v/>
      </c>
      <c r="F1048" s="658" t="str">
        <f t="shared" si="2"/>
        <v>      - </v>
      </c>
      <c r="G1048" s="421"/>
      <c r="H1048" s="421"/>
      <c r="I1048" s="421"/>
      <c r="J1048" s="421"/>
      <c r="K1048" s="421"/>
      <c r="L1048" s="421"/>
      <c r="M1048" s="421"/>
      <c r="N1048" s="421"/>
      <c r="O1048" s="421"/>
      <c r="P1048" s="421"/>
      <c r="Q1048" s="421"/>
      <c r="R1048" s="421"/>
      <c r="S1048" s="421"/>
      <c r="T1048" s="421"/>
      <c r="U1048" s="689"/>
      <c r="V1048" s="689"/>
      <c r="W1048" s="689"/>
      <c r="X1048" s="689"/>
      <c r="Y1048" s="689"/>
      <c r="Z1048" s="689"/>
      <c r="AA1048" s="689"/>
      <c r="AB1048" s="689"/>
      <c r="AC1048" s="689"/>
      <c r="AD1048" s="689"/>
      <c r="AE1048" s="689"/>
      <c r="AF1048" s="689"/>
      <c r="AG1048" s="689"/>
      <c r="AH1048" s="689"/>
      <c r="AI1048" s="689"/>
      <c r="AJ1048" s="689"/>
      <c r="AK1048" s="689"/>
      <c r="AL1048" s="689"/>
      <c r="AM1048" s="689"/>
      <c r="AN1048" s="689"/>
      <c r="AO1048" s="689"/>
      <c r="AP1048" s="689"/>
      <c r="AQ1048" s="689"/>
      <c r="AR1048" s="689"/>
      <c r="AS1048" s="689"/>
      <c r="AT1048" s="689"/>
      <c r="AU1048" s="689"/>
      <c r="AV1048" s="689"/>
      <c r="AW1048" s="689"/>
      <c r="AX1048" s="689"/>
      <c r="AY1048" s="689"/>
      <c r="AZ1048" s="689"/>
      <c r="BA1048" s="689"/>
      <c r="BB1048" s="689"/>
      <c r="BC1048" s="689"/>
      <c r="BD1048" s="689"/>
      <c r="BE1048" s="689"/>
      <c r="BF1048" s="689"/>
      <c r="BG1048" s="689"/>
      <c r="BH1048" s="689"/>
      <c r="BI1048" s="689"/>
      <c r="BJ1048" s="689"/>
      <c r="BK1048" s="689"/>
      <c r="BL1048" s="689"/>
      <c r="BM1048" s="689"/>
      <c r="BN1048" s="689"/>
      <c r="BO1048" s="689"/>
      <c r="BP1048" s="689"/>
      <c r="BQ1048" s="689"/>
      <c r="BR1048" s="689"/>
      <c r="BS1048" s="689"/>
      <c r="BT1048" s="689"/>
      <c r="BU1048" s="689"/>
      <c r="BV1048" s="689"/>
      <c r="BW1048" s="421"/>
    </row>
    <row r="1049" ht="15.0" customHeight="1">
      <c r="A1049" s="634"/>
      <c r="B1049" s="421" t="str">
        <f>IF(ISTEXT(A1049),SUMIF('Production Calendar'!$F$3:$F$171,'Garden Layout (to copy)'!$A1049,'Production Calendar'!$G$3:$G$171),"")</f>
        <v/>
      </c>
      <c r="C1049" s="656" t="str">
        <f t="shared" si="1"/>
        <v/>
      </c>
      <c r="D1049" s="657" t="str">
        <f t="array" ref="D1049">IF(ISBLANK(A1049),"",XLOOKUP($A1049,'Codified Game Plan'!$E$3:$E$477,'Codified Game Plan'!$G$3:$G$477,0))</f>
        <v/>
      </c>
      <c r="E1049" s="657" t="str">
        <f>IF(ISBLANK(A1049),"",MAXIFS('Codified Game Plan'!$I$3:$I$477,'Codified Game Plan'!$E$3:$E$477,A1049))</f>
        <v/>
      </c>
      <c r="F1049" s="658" t="str">
        <f t="shared" si="2"/>
        <v>      - </v>
      </c>
      <c r="G1049" s="421"/>
      <c r="H1049" s="421"/>
      <c r="I1049" s="421"/>
      <c r="J1049" s="421"/>
      <c r="K1049" s="421"/>
      <c r="L1049" s="421"/>
      <c r="M1049" s="421"/>
      <c r="N1049" s="421"/>
      <c r="O1049" s="421"/>
      <c r="P1049" s="421"/>
      <c r="Q1049" s="421"/>
      <c r="R1049" s="421"/>
      <c r="S1049" s="421"/>
      <c r="T1049" s="421"/>
      <c r="U1049" s="689"/>
      <c r="V1049" s="689"/>
      <c r="W1049" s="689"/>
      <c r="X1049" s="689"/>
      <c r="Y1049" s="689"/>
      <c r="Z1049" s="689"/>
      <c r="AA1049" s="689"/>
      <c r="AB1049" s="689"/>
      <c r="AC1049" s="689"/>
      <c r="AD1049" s="689"/>
      <c r="AE1049" s="689"/>
      <c r="AF1049" s="689"/>
      <c r="AG1049" s="689"/>
      <c r="AH1049" s="689"/>
      <c r="AI1049" s="689"/>
      <c r="AJ1049" s="689"/>
      <c r="AK1049" s="689"/>
      <c r="AL1049" s="689"/>
      <c r="AM1049" s="689"/>
      <c r="AN1049" s="689"/>
      <c r="AO1049" s="689"/>
      <c r="AP1049" s="689"/>
      <c r="AQ1049" s="689"/>
      <c r="AR1049" s="689"/>
      <c r="AS1049" s="689"/>
      <c r="AT1049" s="689"/>
      <c r="AU1049" s="689"/>
      <c r="AV1049" s="689"/>
      <c r="AW1049" s="689"/>
      <c r="AX1049" s="689"/>
      <c r="AY1049" s="689"/>
      <c r="AZ1049" s="689"/>
      <c r="BA1049" s="689"/>
      <c r="BB1049" s="689"/>
      <c r="BC1049" s="689"/>
      <c r="BD1049" s="689"/>
      <c r="BE1049" s="689"/>
      <c r="BF1049" s="689"/>
      <c r="BG1049" s="689"/>
      <c r="BH1049" s="689"/>
      <c r="BI1049" s="689"/>
      <c r="BJ1049" s="689"/>
      <c r="BK1049" s="689"/>
      <c r="BL1049" s="689"/>
      <c r="BM1049" s="689"/>
      <c r="BN1049" s="689"/>
      <c r="BO1049" s="689"/>
      <c r="BP1049" s="689"/>
      <c r="BQ1049" s="689"/>
      <c r="BR1049" s="689"/>
      <c r="BS1049" s="689"/>
      <c r="BT1049" s="689"/>
      <c r="BU1049" s="689"/>
      <c r="BV1049" s="689"/>
      <c r="BW1049" s="421"/>
    </row>
    <row r="1050" ht="15.0" customHeight="1">
      <c r="A1050" s="634"/>
      <c r="B1050" s="421" t="str">
        <f>IF(ISTEXT(A1050),SUMIF('Production Calendar'!$F$3:$F$171,'Garden Layout (to copy)'!$A1050,'Production Calendar'!$G$3:$G$171),"")</f>
        <v/>
      </c>
      <c r="C1050" s="656" t="str">
        <f t="shared" si="1"/>
        <v/>
      </c>
      <c r="D1050" s="657" t="str">
        <f t="array" ref="D1050">IF(ISBLANK(A1050),"",XLOOKUP($A1050,'Codified Game Plan'!$E$3:$E$477,'Codified Game Plan'!$G$3:$G$477,0))</f>
        <v/>
      </c>
      <c r="E1050" s="657" t="str">
        <f>IF(ISBLANK(A1050),"",MAXIFS('Codified Game Plan'!$I$3:$I$477,'Codified Game Plan'!$E$3:$E$477,A1050))</f>
        <v/>
      </c>
      <c r="F1050" s="658" t="str">
        <f t="shared" si="2"/>
        <v>      - </v>
      </c>
      <c r="G1050" s="421"/>
      <c r="H1050" s="421"/>
      <c r="I1050" s="421"/>
      <c r="J1050" s="421"/>
      <c r="K1050" s="421"/>
      <c r="L1050" s="421"/>
      <c r="M1050" s="421"/>
      <c r="N1050" s="421"/>
      <c r="O1050" s="421"/>
      <c r="P1050" s="421"/>
      <c r="Q1050" s="421"/>
      <c r="R1050" s="421"/>
      <c r="S1050" s="421"/>
      <c r="T1050" s="421"/>
      <c r="U1050" s="689"/>
      <c r="V1050" s="689"/>
      <c r="W1050" s="689"/>
      <c r="X1050" s="689"/>
      <c r="Y1050" s="689"/>
      <c r="Z1050" s="689"/>
      <c r="AA1050" s="689"/>
      <c r="AB1050" s="689"/>
      <c r="AC1050" s="689"/>
      <c r="AD1050" s="689"/>
      <c r="AE1050" s="689"/>
      <c r="AF1050" s="689"/>
      <c r="AG1050" s="689"/>
      <c r="AH1050" s="689"/>
      <c r="AI1050" s="689"/>
      <c r="AJ1050" s="689"/>
      <c r="AK1050" s="689"/>
      <c r="AL1050" s="689"/>
      <c r="AM1050" s="689"/>
      <c r="AN1050" s="689"/>
      <c r="AO1050" s="689"/>
      <c r="AP1050" s="689"/>
      <c r="AQ1050" s="689"/>
      <c r="AR1050" s="689"/>
      <c r="AS1050" s="689"/>
      <c r="AT1050" s="689"/>
      <c r="AU1050" s="689"/>
      <c r="AV1050" s="689"/>
      <c r="AW1050" s="689"/>
      <c r="AX1050" s="689"/>
      <c r="AY1050" s="689"/>
      <c r="AZ1050" s="689"/>
      <c r="BA1050" s="689"/>
      <c r="BB1050" s="689"/>
      <c r="BC1050" s="689"/>
      <c r="BD1050" s="689"/>
      <c r="BE1050" s="689"/>
      <c r="BF1050" s="689"/>
      <c r="BG1050" s="689"/>
      <c r="BH1050" s="689"/>
      <c r="BI1050" s="689"/>
      <c r="BJ1050" s="689"/>
      <c r="BK1050" s="689"/>
      <c r="BL1050" s="689"/>
      <c r="BM1050" s="689"/>
      <c r="BN1050" s="689"/>
      <c r="BO1050" s="689"/>
      <c r="BP1050" s="689"/>
      <c r="BQ1050" s="689"/>
      <c r="BR1050" s="689"/>
      <c r="BS1050" s="689"/>
      <c r="BT1050" s="689"/>
      <c r="BU1050" s="689"/>
      <c r="BV1050" s="689"/>
      <c r="BW1050" s="421"/>
    </row>
    <row r="1051" ht="15.0" customHeight="1">
      <c r="A1051" s="634"/>
      <c r="B1051" s="421" t="str">
        <f>IF(ISTEXT(A1051),SUMIF('Production Calendar'!$F$3:$F$171,'Garden Layout (to copy)'!$A1051,'Production Calendar'!$G$3:$G$171),"")</f>
        <v/>
      </c>
      <c r="C1051" s="656" t="str">
        <f t="shared" si="1"/>
        <v/>
      </c>
      <c r="D1051" s="657" t="str">
        <f t="array" ref="D1051">IF(ISBLANK(A1051),"",XLOOKUP($A1051,'Codified Game Plan'!$E$3:$E$477,'Codified Game Plan'!$G$3:$G$477,0))</f>
        <v/>
      </c>
      <c r="E1051" s="657" t="str">
        <f>IF(ISBLANK(A1051),"",MAXIFS('Codified Game Plan'!$I$3:$I$477,'Codified Game Plan'!$E$3:$E$477,A1051))</f>
        <v/>
      </c>
      <c r="F1051" s="658" t="str">
        <f t="shared" si="2"/>
        <v>      - </v>
      </c>
      <c r="G1051" s="421"/>
      <c r="H1051" s="421"/>
      <c r="I1051" s="421"/>
      <c r="J1051" s="421"/>
      <c r="K1051" s="421"/>
      <c r="L1051" s="421"/>
      <c r="M1051" s="421"/>
      <c r="N1051" s="421"/>
      <c r="O1051" s="421"/>
      <c r="P1051" s="421"/>
      <c r="Q1051" s="421"/>
      <c r="R1051" s="421"/>
      <c r="S1051" s="421"/>
      <c r="T1051" s="421"/>
      <c r="U1051" s="689"/>
      <c r="V1051" s="689"/>
      <c r="W1051" s="689"/>
      <c r="X1051" s="689"/>
      <c r="Y1051" s="689"/>
      <c r="Z1051" s="689"/>
      <c r="AA1051" s="689"/>
      <c r="AB1051" s="689"/>
      <c r="AC1051" s="689"/>
      <c r="AD1051" s="689"/>
      <c r="AE1051" s="689"/>
      <c r="AF1051" s="689"/>
      <c r="AG1051" s="689"/>
      <c r="AH1051" s="689"/>
      <c r="AI1051" s="689"/>
      <c r="AJ1051" s="689"/>
      <c r="AK1051" s="689"/>
      <c r="AL1051" s="689"/>
      <c r="AM1051" s="689"/>
      <c r="AN1051" s="689"/>
      <c r="AO1051" s="689"/>
      <c r="AP1051" s="689"/>
      <c r="AQ1051" s="689"/>
      <c r="AR1051" s="689"/>
      <c r="AS1051" s="689"/>
      <c r="AT1051" s="689"/>
      <c r="AU1051" s="689"/>
      <c r="AV1051" s="689"/>
      <c r="AW1051" s="689"/>
      <c r="AX1051" s="689"/>
      <c r="AY1051" s="689"/>
      <c r="AZ1051" s="689"/>
      <c r="BA1051" s="689"/>
      <c r="BB1051" s="689"/>
      <c r="BC1051" s="689"/>
      <c r="BD1051" s="689"/>
      <c r="BE1051" s="689"/>
      <c r="BF1051" s="689"/>
      <c r="BG1051" s="689"/>
      <c r="BH1051" s="689"/>
      <c r="BI1051" s="689"/>
      <c r="BJ1051" s="689"/>
      <c r="BK1051" s="689"/>
      <c r="BL1051" s="689"/>
      <c r="BM1051" s="689"/>
      <c r="BN1051" s="689"/>
      <c r="BO1051" s="689"/>
      <c r="BP1051" s="689"/>
      <c r="BQ1051" s="689"/>
      <c r="BR1051" s="689"/>
      <c r="BS1051" s="689"/>
      <c r="BT1051" s="689"/>
      <c r="BU1051" s="689"/>
      <c r="BV1051" s="689"/>
      <c r="BW1051" s="421"/>
    </row>
    <row r="1052" ht="15.0" customHeight="1">
      <c r="A1052" s="634"/>
      <c r="B1052" s="421" t="str">
        <f>IF(ISTEXT(A1052),SUMIF('Production Calendar'!$F$3:$F$171,'Garden Layout (to copy)'!$A1052,'Production Calendar'!$G$3:$G$171),"")</f>
        <v/>
      </c>
      <c r="C1052" s="656" t="str">
        <f t="shared" si="1"/>
        <v/>
      </c>
      <c r="D1052" s="657" t="str">
        <f t="array" ref="D1052">IF(ISBLANK(A1052),"",XLOOKUP($A1052,'Codified Game Plan'!$E$3:$E$477,'Codified Game Plan'!$G$3:$G$477,0))</f>
        <v/>
      </c>
      <c r="E1052" s="657" t="str">
        <f>IF(ISBLANK(A1052),"",MAXIFS('Codified Game Plan'!$I$3:$I$477,'Codified Game Plan'!$E$3:$E$477,A1052))</f>
        <v/>
      </c>
      <c r="F1052" s="658" t="str">
        <f t="shared" si="2"/>
        <v>      - </v>
      </c>
      <c r="G1052" s="421"/>
      <c r="H1052" s="421"/>
      <c r="I1052" s="421"/>
      <c r="J1052" s="421"/>
      <c r="K1052" s="421"/>
      <c r="L1052" s="421"/>
      <c r="M1052" s="421"/>
      <c r="N1052" s="421"/>
      <c r="O1052" s="421"/>
      <c r="P1052" s="421"/>
      <c r="Q1052" s="421"/>
      <c r="R1052" s="421"/>
      <c r="S1052" s="421"/>
      <c r="T1052" s="421"/>
      <c r="U1052" s="689"/>
      <c r="V1052" s="689"/>
      <c r="W1052" s="689"/>
      <c r="X1052" s="689"/>
      <c r="Y1052" s="689"/>
      <c r="Z1052" s="689"/>
      <c r="AA1052" s="689"/>
      <c r="AB1052" s="689"/>
      <c r="AC1052" s="689"/>
      <c r="AD1052" s="689"/>
      <c r="AE1052" s="689"/>
      <c r="AF1052" s="689"/>
      <c r="AG1052" s="689"/>
      <c r="AH1052" s="689"/>
      <c r="AI1052" s="689"/>
      <c r="AJ1052" s="689"/>
      <c r="AK1052" s="689"/>
      <c r="AL1052" s="689"/>
      <c r="AM1052" s="689"/>
      <c r="AN1052" s="689"/>
      <c r="AO1052" s="689"/>
      <c r="AP1052" s="689"/>
      <c r="AQ1052" s="689"/>
      <c r="AR1052" s="689"/>
      <c r="AS1052" s="689"/>
      <c r="AT1052" s="689"/>
      <c r="AU1052" s="689"/>
      <c r="AV1052" s="689"/>
      <c r="AW1052" s="689"/>
      <c r="AX1052" s="689"/>
      <c r="AY1052" s="689"/>
      <c r="AZ1052" s="689"/>
      <c r="BA1052" s="689"/>
      <c r="BB1052" s="689"/>
      <c r="BC1052" s="689"/>
      <c r="BD1052" s="689"/>
      <c r="BE1052" s="689"/>
      <c r="BF1052" s="689"/>
      <c r="BG1052" s="689"/>
      <c r="BH1052" s="689"/>
      <c r="BI1052" s="689"/>
      <c r="BJ1052" s="689"/>
      <c r="BK1052" s="689"/>
      <c r="BL1052" s="689"/>
      <c r="BM1052" s="689"/>
      <c r="BN1052" s="689"/>
      <c r="BO1052" s="689"/>
      <c r="BP1052" s="689"/>
      <c r="BQ1052" s="689"/>
      <c r="BR1052" s="689"/>
      <c r="BS1052" s="689"/>
      <c r="BT1052" s="689"/>
      <c r="BU1052" s="689"/>
      <c r="BV1052" s="689"/>
      <c r="BW1052" s="421"/>
    </row>
    <row r="1053" ht="15.0" customHeight="1">
      <c r="A1053" s="634"/>
      <c r="B1053" s="421" t="str">
        <f>IF(ISTEXT(A1053),SUMIF('Production Calendar'!$F$3:$F$171,'Garden Layout (to copy)'!$A1053,'Production Calendar'!$G$3:$G$171),"")</f>
        <v/>
      </c>
      <c r="C1053" s="656" t="str">
        <f t="shared" si="1"/>
        <v/>
      </c>
      <c r="D1053" s="657" t="str">
        <f t="array" ref="D1053">IF(ISBLANK(A1053),"",XLOOKUP($A1053,'Codified Game Plan'!$E$3:$E$477,'Codified Game Plan'!$G$3:$G$477,0))</f>
        <v/>
      </c>
      <c r="E1053" s="657" t="str">
        <f>IF(ISBLANK(A1053),"",MAXIFS('Codified Game Plan'!$I$3:$I$477,'Codified Game Plan'!$E$3:$E$477,A1053))</f>
        <v/>
      </c>
      <c r="F1053" s="658" t="str">
        <f t="shared" si="2"/>
        <v>      - </v>
      </c>
      <c r="G1053" s="421"/>
      <c r="H1053" s="421"/>
      <c r="I1053" s="421"/>
      <c r="J1053" s="421"/>
      <c r="K1053" s="421"/>
      <c r="L1053" s="421"/>
      <c r="M1053" s="421"/>
      <c r="N1053" s="421"/>
      <c r="O1053" s="421"/>
      <c r="P1053" s="421"/>
      <c r="Q1053" s="421"/>
      <c r="R1053" s="421"/>
      <c r="S1053" s="421"/>
      <c r="T1053" s="421"/>
      <c r="U1053" s="689"/>
      <c r="V1053" s="689"/>
      <c r="W1053" s="689"/>
      <c r="X1053" s="689"/>
      <c r="Y1053" s="689"/>
      <c r="Z1053" s="689"/>
      <c r="AA1053" s="689"/>
      <c r="AB1053" s="689"/>
      <c r="AC1053" s="689"/>
      <c r="AD1053" s="689"/>
      <c r="AE1053" s="689"/>
      <c r="AF1053" s="689"/>
      <c r="AG1053" s="689"/>
      <c r="AH1053" s="689"/>
      <c r="AI1053" s="689"/>
      <c r="AJ1053" s="689"/>
      <c r="AK1053" s="689"/>
      <c r="AL1053" s="689"/>
      <c r="AM1053" s="689"/>
      <c r="AN1053" s="689"/>
      <c r="AO1053" s="689"/>
      <c r="AP1053" s="689"/>
      <c r="AQ1053" s="689"/>
      <c r="AR1053" s="689"/>
      <c r="AS1053" s="689"/>
      <c r="AT1053" s="689"/>
      <c r="AU1053" s="689"/>
      <c r="AV1053" s="689"/>
      <c r="AW1053" s="689"/>
      <c r="AX1053" s="689"/>
      <c r="AY1053" s="689"/>
      <c r="AZ1053" s="689"/>
      <c r="BA1053" s="689"/>
      <c r="BB1053" s="689"/>
      <c r="BC1053" s="689"/>
      <c r="BD1053" s="689"/>
      <c r="BE1053" s="689"/>
      <c r="BF1053" s="689"/>
      <c r="BG1053" s="689"/>
      <c r="BH1053" s="689"/>
      <c r="BI1053" s="689"/>
      <c r="BJ1053" s="689"/>
      <c r="BK1053" s="689"/>
      <c r="BL1053" s="689"/>
      <c r="BM1053" s="689"/>
      <c r="BN1053" s="689"/>
      <c r="BO1053" s="689"/>
      <c r="BP1053" s="689"/>
      <c r="BQ1053" s="689"/>
      <c r="BR1053" s="689"/>
      <c r="BS1053" s="689"/>
      <c r="BT1053" s="689"/>
      <c r="BU1053" s="689"/>
      <c r="BV1053" s="689"/>
      <c r="BW1053" s="421"/>
    </row>
    <row r="1054" ht="15.0" customHeight="1">
      <c r="A1054" s="634"/>
      <c r="B1054" s="421" t="str">
        <f>IF(ISTEXT(A1054),SUMIF('Production Calendar'!$F$3:$F$171,'Garden Layout (to copy)'!$A1054,'Production Calendar'!$G$3:$G$171),"")</f>
        <v/>
      </c>
      <c r="C1054" s="656" t="str">
        <f t="shared" si="1"/>
        <v/>
      </c>
      <c r="D1054" s="657" t="str">
        <f t="array" ref="D1054">IF(ISBLANK(A1054),"",XLOOKUP($A1054,'Codified Game Plan'!$E$3:$E$477,'Codified Game Plan'!$G$3:$G$477,0))</f>
        <v/>
      </c>
      <c r="E1054" s="657" t="str">
        <f>IF(ISBLANK(A1054),"",MAXIFS('Codified Game Plan'!$I$3:$I$477,'Codified Game Plan'!$E$3:$E$477,A1054))</f>
        <v/>
      </c>
      <c r="F1054" s="658" t="str">
        <f t="shared" si="2"/>
        <v>      - </v>
      </c>
      <c r="G1054" s="421"/>
      <c r="H1054" s="421"/>
      <c r="I1054" s="421"/>
      <c r="J1054" s="421"/>
      <c r="K1054" s="421"/>
      <c r="L1054" s="421"/>
      <c r="M1054" s="421"/>
      <c r="N1054" s="421"/>
      <c r="O1054" s="421"/>
      <c r="P1054" s="421"/>
      <c r="Q1054" s="421"/>
      <c r="R1054" s="421"/>
      <c r="S1054" s="421"/>
      <c r="T1054" s="421"/>
      <c r="U1054" s="689"/>
      <c r="V1054" s="689"/>
      <c r="W1054" s="689"/>
      <c r="X1054" s="689"/>
      <c r="Y1054" s="689"/>
      <c r="Z1054" s="689"/>
      <c r="AA1054" s="689"/>
      <c r="AB1054" s="689"/>
      <c r="AC1054" s="689"/>
      <c r="AD1054" s="689"/>
      <c r="AE1054" s="689"/>
      <c r="AF1054" s="689"/>
      <c r="AG1054" s="689"/>
      <c r="AH1054" s="689"/>
      <c r="AI1054" s="689"/>
      <c r="AJ1054" s="689"/>
      <c r="AK1054" s="689"/>
      <c r="AL1054" s="689"/>
      <c r="AM1054" s="689"/>
      <c r="AN1054" s="689"/>
      <c r="AO1054" s="689"/>
      <c r="AP1054" s="689"/>
      <c r="AQ1054" s="689"/>
      <c r="AR1054" s="689"/>
      <c r="AS1054" s="689"/>
      <c r="AT1054" s="689"/>
      <c r="AU1054" s="689"/>
      <c r="AV1054" s="689"/>
      <c r="AW1054" s="689"/>
      <c r="AX1054" s="689"/>
      <c r="AY1054" s="689"/>
      <c r="AZ1054" s="689"/>
      <c r="BA1054" s="689"/>
      <c r="BB1054" s="689"/>
      <c r="BC1054" s="689"/>
      <c r="BD1054" s="689"/>
      <c r="BE1054" s="689"/>
      <c r="BF1054" s="689"/>
      <c r="BG1054" s="689"/>
      <c r="BH1054" s="689"/>
      <c r="BI1054" s="689"/>
      <c r="BJ1054" s="689"/>
      <c r="BK1054" s="689"/>
      <c r="BL1054" s="689"/>
      <c r="BM1054" s="689"/>
      <c r="BN1054" s="689"/>
      <c r="BO1054" s="689"/>
      <c r="BP1054" s="689"/>
      <c r="BQ1054" s="689"/>
      <c r="BR1054" s="689"/>
      <c r="BS1054" s="689"/>
      <c r="BT1054" s="689"/>
      <c r="BU1054" s="689"/>
      <c r="BV1054" s="689"/>
      <c r="BW1054" s="421"/>
    </row>
    <row r="1055" ht="15.0" customHeight="1">
      <c r="A1055" s="634"/>
      <c r="B1055" s="421" t="str">
        <f>IF(ISTEXT(A1055),SUMIF('Production Calendar'!$F$3:$F$171,'Garden Layout (to copy)'!$A1055,'Production Calendar'!$G$3:$G$171),"")</f>
        <v/>
      </c>
      <c r="C1055" s="656" t="str">
        <f t="shared" si="1"/>
        <v/>
      </c>
      <c r="D1055" s="657" t="str">
        <f t="array" ref="D1055">IF(ISBLANK(A1055),"",XLOOKUP($A1055,'Codified Game Plan'!$E$3:$E$477,'Codified Game Plan'!$G$3:$G$477,0))</f>
        <v/>
      </c>
      <c r="E1055" s="657" t="str">
        <f>IF(ISBLANK(A1055),"",MAXIFS('Codified Game Plan'!$I$3:$I$477,'Codified Game Plan'!$E$3:$E$477,A1055))</f>
        <v/>
      </c>
      <c r="F1055" s="658" t="str">
        <f t="shared" si="2"/>
        <v>      - </v>
      </c>
      <c r="G1055" s="421"/>
      <c r="H1055" s="421"/>
      <c r="I1055" s="421"/>
      <c r="J1055" s="421"/>
      <c r="K1055" s="421"/>
      <c r="L1055" s="421"/>
      <c r="M1055" s="421"/>
      <c r="N1055" s="421"/>
      <c r="O1055" s="421"/>
      <c r="P1055" s="421"/>
      <c r="Q1055" s="421"/>
      <c r="R1055" s="421"/>
      <c r="S1055" s="421"/>
      <c r="T1055" s="421"/>
      <c r="U1055" s="689"/>
      <c r="V1055" s="689"/>
      <c r="W1055" s="689"/>
      <c r="X1055" s="689"/>
      <c r="Y1055" s="689"/>
      <c r="Z1055" s="689"/>
      <c r="AA1055" s="689"/>
      <c r="AB1055" s="689"/>
      <c r="AC1055" s="689"/>
      <c r="AD1055" s="689"/>
      <c r="AE1055" s="689"/>
      <c r="AF1055" s="689"/>
      <c r="AG1055" s="689"/>
      <c r="AH1055" s="689"/>
      <c r="AI1055" s="689"/>
      <c r="AJ1055" s="689"/>
      <c r="AK1055" s="689"/>
      <c r="AL1055" s="689"/>
      <c r="AM1055" s="689"/>
      <c r="AN1055" s="689"/>
      <c r="AO1055" s="689"/>
      <c r="AP1055" s="689"/>
      <c r="AQ1055" s="689"/>
      <c r="AR1055" s="689"/>
      <c r="AS1055" s="689"/>
      <c r="AT1055" s="689"/>
      <c r="AU1055" s="689"/>
      <c r="AV1055" s="689"/>
      <c r="AW1055" s="689"/>
      <c r="AX1055" s="689"/>
      <c r="AY1055" s="689"/>
      <c r="AZ1055" s="689"/>
      <c r="BA1055" s="689"/>
      <c r="BB1055" s="689"/>
      <c r="BC1055" s="689"/>
      <c r="BD1055" s="689"/>
      <c r="BE1055" s="689"/>
      <c r="BF1055" s="689"/>
      <c r="BG1055" s="689"/>
      <c r="BH1055" s="689"/>
      <c r="BI1055" s="689"/>
      <c r="BJ1055" s="689"/>
      <c r="BK1055" s="689"/>
      <c r="BL1055" s="689"/>
      <c r="BM1055" s="689"/>
      <c r="BN1055" s="689"/>
      <c r="BO1055" s="689"/>
      <c r="BP1055" s="689"/>
      <c r="BQ1055" s="689"/>
      <c r="BR1055" s="689"/>
      <c r="BS1055" s="689"/>
      <c r="BT1055" s="689"/>
      <c r="BU1055" s="689"/>
      <c r="BV1055" s="689"/>
      <c r="BW1055" s="421"/>
    </row>
    <row r="1056" ht="15.0" customHeight="1">
      <c r="A1056" s="634"/>
      <c r="B1056" s="421" t="str">
        <f>IF(ISTEXT(A1056),SUMIF('Production Calendar'!$F$3:$F$171,'Garden Layout (to copy)'!$A1056,'Production Calendar'!$G$3:$G$171),"")</f>
        <v/>
      </c>
      <c r="C1056" s="656" t="str">
        <f t="shared" si="1"/>
        <v/>
      </c>
      <c r="D1056" s="657" t="str">
        <f t="array" ref="D1056">IF(ISBLANK(A1056),"",XLOOKUP($A1056,'Codified Game Plan'!$E$3:$E$477,'Codified Game Plan'!$G$3:$G$477,0))</f>
        <v/>
      </c>
      <c r="E1056" s="657" t="str">
        <f>IF(ISBLANK(A1056),"",MAXIFS('Codified Game Plan'!$I$3:$I$477,'Codified Game Plan'!$E$3:$E$477,A1056))</f>
        <v/>
      </c>
      <c r="F1056" s="658" t="str">
        <f t="shared" si="2"/>
        <v>      - </v>
      </c>
      <c r="G1056" s="421"/>
      <c r="H1056" s="421"/>
      <c r="I1056" s="421"/>
      <c r="J1056" s="421"/>
      <c r="K1056" s="421"/>
      <c r="L1056" s="421"/>
      <c r="M1056" s="421"/>
      <c r="N1056" s="421"/>
      <c r="O1056" s="421"/>
      <c r="P1056" s="421"/>
      <c r="Q1056" s="421"/>
      <c r="R1056" s="421"/>
      <c r="S1056" s="421"/>
      <c r="T1056" s="421"/>
      <c r="U1056" s="689"/>
      <c r="V1056" s="689"/>
      <c r="W1056" s="689"/>
      <c r="X1056" s="689"/>
      <c r="Y1056" s="689"/>
      <c r="Z1056" s="689"/>
      <c r="AA1056" s="689"/>
      <c r="AB1056" s="689"/>
      <c r="AC1056" s="689"/>
      <c r="AD1056" s="689"/>
      <c r="AE1056" s="689"/>
      <c r="AF1056" s="689"/>
      <c r="AG1056" s="689"/>
      <c r="AH1056" s="689"/>
      <c r="AI1056" s="689"/>
      <c r="AJ1056" s="689"/>
      <c r="AK1056" s="689"/>
      <c r="AL1056" s="689"/>
      <c r="AM1056" s="689"/>
      <c r="AN1056" s="689"/>
      <c r="AO1056" s="689"/>
      <c r="AP1056" s="689"/>
      <c r="AQ1056" s="689"/>
      <c r="AR1056" s="689"/>
      <c r="AS1056" s="689"/>
      <c r="AT1056" s="689"/>
      <c r="AU1056" s="689"/>
      <c r="AV1056" s="689"/>
      <c r="AW1056" s="689"/>
      <c r="AX1056" s="689"/>
      <c r="AY1056" s="689"/>
      <c r="AZ1056" s="689"/>
      <c r="BA1056" s="689"/>
      <c r="BB1056" s="689"/>
      <c r="BC1056" s="689"/>
      <c r="BD1056" s="689"/>
      <c r="BE1056" s="689"/>
      <c r="BF1056" s="689"/>
      <c r="BG1056" s="689"/>
      <c r="BH1056" s="689"/>
      <c r="BI1056" s="689"/>
      <c r="BJ1056" s="689"/>
      <c r="BK1056" s="689"/>
      <c r="BL1056" s="689"/>
      <c r="BM1056" s="689"/>
      <c r="BN1056" s="689"/>
      <c r="BO1056" s="689"/>
      <c r="BP1056" s="689"/>
      <c r="BQ1056" s="689"/>
      <c r="BR1056" s="689"/>
      <c r="BS1056" s="689"/>
      <c r="BT1056" s="689"/>
      <c r="BU1056" s="689"/>
      <c r="BV1056" s="689"/>
      <c r="BW1056" s="421"/>
    </row>
    <row r="1057" ht="15.0" customHeight="1">
      <c r="A1057" s="634"/>
      <c r="B1057" s="421" t="str">
        <f>IF(ISTEXT(A1057),SUMIF('Production Calendar'!$F$3:$F$171,'Garden Layout (to copy)'!$A1057,'Production Calendar'!$G$3:$G$171),"")</f>
        <v/>
      </c>
      <c r="C1057" s="656" t="str">
        <f t="shared" si="1"/>
        <v/>
      </c>
      <c r="D1057" s="657" t="str">
        <f t="array" ref="D1057">IF(ISBLANK(A1057),"",XLOOKUP($A1057,'Codified Game Plan'!$E$3:$E$477,'Codified Game Plan'!$G$3:$G$477,0))</f>
        <v/>
      </c>
      <c r="E1057" s="657" t="str">
        <f>IF(ISBLANK(A1057),"",MAXIFS('Codified Game Plan'!$I$3:$I$477,'Codified Game Plan'!$E$3:$E$477,A1057))</f>
        <v/>
      </c>
      <c r="F1057" s="658" t="str">
        <f t="shared" si="2"/>
        <v>      - </v>
      </c>
      <c r="G1057" s="421"/>
      <c r="H1057" s="421"/>
      <c r="I1057" s="421"/>
      <c r="J1057" s="421"/>
      <c r="K1057" s="421"/>
      <c r="L1057" s="421"/>
      <c r="M1057" s="421"/>
      <c r="N1057" s="421"/>
      <c r="O1057" s="421"/>
      <c r="P1057" s="421"/>
      <c r="Q1057" s="421"/>
      <c r="R1057" s="421"/>
      <c r="S1057" s="421"/>
      <c r="T1057" s="421"/>
      <c r="U1057" s="689"/>
      <c r="V1057" s="689"/>
      <c r="W1057" s="689"/>
      <c r="X1057" s="689"/>
      <c r="Y1057" s="689"/>
      <c r="Z1057" s="689"/>
      <c r="AA1057" s="689"/>
      <c r="AB1057" s="689"/>
      <c r="AC1057" s="689"/>
      <c r="AD1057" s="689"/>
      <c r="AE1057" s="689"/>
      <c r="AF1057" s="689"/>
      <c r="AG1057" s="689"/>
      <c r="AH1057" s="689"/>
      <c r="AI1057" s="689"/>
      <c r="AJ1057" s="689"/>
      <c r="AK1057" s="689"/>
      <c r="AL1057" s="689"/>
      <c r="AM1057" s="689"/>
      <c r="AN1057" s="689"/>
      <c r="AO1057" s="689"/>
      <c r="AP1057" s="689"/>
      <c r="AQ1057" s="689"/>
      <c r="AR1057" s="689"/>
      <c r="AS1057" s="689"/>
      <c r="AT1057" s="689"/>
      <c r="AU1057" s="689"/>
      <c r="AV1057" s="689"/>
      <c r="AW1057" s="689"/>
      <c r="AX1057" s="689"/>
      <c r="AY1057" s="689"/>
      <c r="AZ1057" s="689"/>
      <c r="BA1057" s="689"/>
      <c r="BB1057" s="689"/>
      <c r="BC1057" s="689"/>
      <c r="BD1057" s="689"/>
      <c r="BE1057" s="689"/>
      <c r="BF1057" s="689"/>
      <c r="BG1057" s="689"/>
      <c r="BH1057" s="689"/>
      <c r="BI1057" s="689"/>
      <c r="BJ1057" s="689"/>
      <c r="BK1057" s="689"/>
      <c r="BL1057" s="689"/>
      <c r="BM1057" s="689"/>
      <c r="BN1057" s="689"/>
      <c r="BO1057" s="689"/>
      <c r="BP1057" s="689"/>
      <c r="BQ1057" s="689"/>
      <c r="BR1057" s="689"/>
      <c r="BS1057" s="689"/>
      <c r="BT1057" s="689"/>
      <c r="BU1057" s="689"/>
      <c r="BV1057" s="689"/>
      <c r="BW1057" s="421"/>
    </row>
    <row r="1058" ht="15.0" customHeight="1">
      <c r="A1058" s="634"/>
      <c r="B1058" s="421" t="str">
        <f>IF(ISTEXT(A1058),SUMIF('Production Calendar'!$F$3:$F$171,'Garden Layout (to copy)'!$A1058,'Production Calendar'!$G$3:$G$171),"")</f>
        <v/>
      </c>
      <c r="C1058" s="656" t="str">
        <f t="shared" si="1"/>
        <v/>
      </c>
      <c r="D1058" s="657" t="str">
        <f t="array" ref="D1058">IF(ISBLANK(A1058),"",XLOOKUP($A1058,'Codified Game Plan'!$E$3:$E$477,'Codified Game Plan'!$G$3:$G$477,0))</f>
        <v/>
      </c>
      <c r="E1058" s="657" t="str">
        <f>IF(ISBLANK(A1058),"",MAXIFS('Codified Game Plan'!$I$3:$I$477,'Codified Game Plan'!$E$3:$E$477,A1058))</f>
        <v/>
      </c>
      <c r="F1058" s="658" t="str">
        <f t="shared" si="2"/>
        <v>      - </v>
      </c>
      <c r="G1058" s="421"/>
      <c r="H1058" s="421"/>
      <c r="I1058" s="421"/>
      <c r="J1058" s="421"/>
      <c r="K1058" s="421"/>
      <c r="L1058" s="421"/>
      <c r="M1058" s="421"/>
      <c r="N1058" s="421"/>
      <c r="O1058" s="421"/>
      <c r="P1058" s="421"/>
      <c r="Q1058" s="421"/>
      <c r="R1058" s="421"/>
      <c r="S1058" s="421"/>
      <c r="T1058" s="421"/>
      <c r="U1058" s="689"/>
      <c r="V1058" s="689"/>
      <c r="W1058" s="689"/>
      <c r="X1058" s="689"/>
      <c r="Y1058" s="689"/>
      <c r="Z1058" s="689"/>
      <c r="AA1058" s="689"/>
      <c r="AB1058" s="689"/>
      <c r="AC1058" s="689"/>
      <c r="AD1058" s="689"/>
      <c r="AE1058" s="689"/>
      <c r="AF1058" s="689"/>
      <c r="AG1058" s="689"/>
      <c r="AH1058" s="689"/>
      <c r="AI1058" s="689"/>
      <c r="AJ1058" s="689"/>
      <c r="AK1058" s="689"/>
      <c r="AL1058" s="689"/>
      <c r="AM1058" s="689"/>
      <c r="AN1058" s="689"/>
      <c r="AO1058" s="689"/>
      <c r="AP1058" s="689"/>
      <c r="AQ1058" s="689"/>
      <c r="AR1058" s="689"/>
      <c r="AS1058" s="689"/>
      <c r="AT1058" s="689"/>
      <c r="AU1058" s="689"/>
      <c r="AV1058" s="689"/>
      <c r="AW1058" s="689"/>
      <c r="AX1058" s="689"/>
      <c r="AY1058" s="689"/>
      <c r="AZ1058" s="689"/>
      <c r="BA1058" s="689"/>
      <c r="BB1058" s="689"/>
      <c r="BC1058" s="689"/>
      <c r="BD1058" s="689"/>
      <c r="BE1058" s="689"/>
      <c r="BF1058" s="689"/>
      <c r="BG1058" s="689"/>
      <c r="BH1058" s="689"/>
      <c r="BI1058" s="689"/>
      <c r="BJ1058" s="689"/>
      <c r="BK1058" s="689"/>
      <c r="BL1058" s="689"/>
      <c r="BM1058" s="689"/>
      <c r="BN1058" s="689"/>
      <c r="BO1058" s="689"/>
      <c r="BP1058" s="689"/>
      <c r="BQ1058" s="689"/>
      <c r="BR1058" s="689"/>
      <c r="BS1058" s="689"/>
      <c r="BT1058" s="689"/>
      <c r="BU1058" s="689"/>
      <c r="BV1058" s="689"/>
      <c r="BW1058" s="421"/>
    </row>
    <row r="1059" ht="15.0" customHeight="1">
      <c r="A1059" s="634"/>
      <c r="B1059" s="421" t="str">
        <f>IF(ISTEXT(A1059),SUMIF('Production Calendar'!$F$3:$F$171,'Garden Layout (to copy)'!$A1059,'Production Calendar'!$G$3:$G$171),"")</f>
        <v/>
      </c>
      <c r="C1059" s="656" t="str">
        <f t="shared" si="1"/>
        <v/>
      </c>
      <c r="D1059" s="657" t="str">
        <f t="array" ref="D1059">IF(ISBLANK(A1059),"",XLOOKUP($A1059,'Codified Game Plan'!$E$3:$E$477,'Codified Game Plan'!$G$3:$G$477,0))</f>
        <v/>
      </c>
      <c r="E1059" s="657" t="str">
        <f>IF(ISBLANK(A1059),"",MAXIFS('Codified Game Plan'!$I$3:$I$477,'Codified Game Plan'!$E$3:$E$477,A1059))</f>
        <v/>
      </c>
      <c r="F1059" s="658" t="str">
        <f t="shared" si="2"/>
        <v>      - </v>
      </c>
      <c r="G1059" s="421"/>
      <c r="H1059" s="421"/>
      <c r="I1059" s="421"/>
      <c r="J1059" s="421"/>
      <c r="K1059" s="421"/>
      <c r="L1059" s="421"/>
      <c r="M1059" s="421"/>
      <c r="N1059" s="421"/>
      <c r="O1059" s="421"/>
      <c r="P1059" s="421"/>
      <c r="Q1059" s="421"/>
      <c r="R1059" s="421"/>
      <c r="S1059" s="421"/>
      <c r="T1059" s="421"/>
      <c r="U1059" s="689"/>
      <c r="V1059" s="689"/>
      <c r="W1059" s="689"/>
      <c r="X1059" s="689"/>
      <c r="Y1059" s="689"/>
      <c r="Z1059" s="689"/>
      <c r="AA1059" s="689"/>
      <c r="AB1059" s="689"/>
      <c r="AC1059" s="689"/>
      <c r="AD1059" s="689"/>
      <c r="AE1059" s="689"/>
      <c r="AF1059" s="689"/>
      <c r="AG1059" s="689"/>
      <c r="AH1059" s="689"/>
      <c r="AI1059" s="689"/>
      <c r="AJ1059" s="689"/>
      <c r="AK1059" s="689"/>
      <c r="AL1059" s="689"/>
      <c r="AM1059" s="689"/>
      <c r="AN1059" s="689"/>
      <c r="AO1059" s="689"/>
      <c r="AP1059" s="689"/>
      <c r="AQ1059" s="689"/>
      <c r="AR1059" s="689"/>
      <c r="AS1059" s="689"/>
      <c r="AT1059" s="689"/>
      <c r="AU1059" s="689"/>
      <c r="AV1059" s="689"/>
      <c r="AW1059" s="689"/>
      <c r="AX1059" s="689"/>
      <c r="AY1059" s="689"/>
      <c r="AZ1059" s="689"/>
      <c r="BA1059" s="689"/>
      <c r="BB1059" s="689"/>
      <c r="BC1059" s="689"/>
      <c r="BD1059" s="689"/>
      <c r="BE1059" s="689"/>
      <c r="BF1059" s="689"/>
      <c r="BG1059" s="689"/>
      <c r="BH1059" s="689"/>
      <c r="BI1059" s="689"/>
      <c r="BJ1059" s="689"/>
      <c r="BK1059" s="689"/>
      <c r="BL1059" s="689"/>
      <c r="BM1059" s="689"/>
      <c r="BN1059" s="689"/>
      <c r="BO1059" s="689"/>
      <c r="BP1059" s="689"/>
      <c r="BQ1059" s="689"/>
      <c r="BR1059" s="689"/>
      <c r="BS1059" s="689"/>
      <c r="BT1059" s="689"/>
      <c r="BU1059" s="689"/>
      <c r="BV1059" s="689"/>
      <c r="BW1059" s="421"/>
    </row>
    <row r="1060" ht="15.0" customHeight="1">
      <c r="A1060" s="634"/>
      <c r="B1060" s="421" t="str">
        <f>IF(ISTEXT(A1060),SUMIF('Production Calendar'!$F$3:$F$171,'Garden Layout (to copy)'!$A1060,'Production Calendar'!$G$3:$G$171),"")</f>
        <v/>
      </c>
      <c r="C1060" s="656" t="str">
        <f t="shared" si="1"/>
        <v/>
      </c>
      <c r="D1060" s="657" t="str">
        <f t="array" ref="D1060">IF(ISBLANK(A1060),"",XLOOKUP($A1060,'Codified Game Plan'!$E$3:$E$477,'Codified Game Plan'!$G$3:$G$477,0))</f>
        <v/>
      </c>
      <c r="E1060" s="657" t="str">
        <f>IF(ISBLANK(A1060),"",MAXIFS('Codified Game Plan'!$I$3:$I$477,'Codified Game Plan'!$E$3:$E$477,A1060))</f>
        <v/>
      </c>
      <c r="F1060" s="658" t="str">
        <f t="shared" si="2"/>
        <v>      - </v>
      </c>
      <c r="G1060" s="421"/>
      <c r="H1060" s="421"/>
      <c r="I1060" s="421"/>
      <c r="J1060" s="421"/>
      <c r="K1060" s="421"/>
      <c r="L1060" s="421"/>
      <c r="M1060" s="421"/>
      <c r="N1060" s="421"/>
      <c r="O1060" s="421"/>
      <c r="P1060" s="421"/>
      <c r="Q1060" s="421"/>
      <c r="R1060" s="421"/>
      <c r="S1060" s="421"/>
      <c r="T1060" s="421"/>
      <c r="U1060" s="689"/>
      <c r="V1060" s="689"/>
      <c r="W1060" s="689"/>
      <c r="X1060" s="689"/>
      <c r="Y1060" s="689"/>
      <c r="Z1060" s="689"/>
      <c r="AA1060" s="689"/>
      <c r="AB1060" s="689"/>
      <c r="AC1060" s="689"/>
      <c r="AD1060" s="689"/>
      <c r="AE1060" s="689"/>
      <c r="AF1060" s="689"/>
      <c r="AG1060" s="689"/>
      <c r="AH1060" s="689"/>
      <c r="AI1060" s="689"/>
      <c r="AJ1060" s="689"/>
      <c r="AK1060" s="689"/>
      <c r="AL1060" s="689"/>
      <c r="AM1060" s="689"/>
      <c r="AN1060" s="689"/>
      <c r="AO1060" s="689"/>
      <c r="AP1060" s="689"/>
      <c r="AQ1060" s="689"/>
      <c r="AR1060" s="689"/>
      <c r="AS1060" s="689"/>
      <c r="AT1060" s="689"/>
      <c r="AU1060" s="689"/>
      <c r="AV1060" s="689"/>
      <c r="AW1060" s="689"/>
      <c r="AX1060" s="689"/>
      <c r="AY1060" s="689"/>
      <c r="AZ1060" s="689"/>
      <c r="BA1060" s="689"/>
      <c r="BB1060" s="689"/>
      <c r="BC1060" s="689"/>
      <c r="BD1060" s="689"/>
      <c r="BE1060" s="689"/>
      <c r="BF1060" s="689"/>
      <c r="BG1060" s="689"/>
      <c r="BH1060" s="689"/>
      <c r="BI1060" s="689"/>
      <c r="BJ1060" s="689"/>
      <c r="BK1060" s="689"/>
      <c r="BL1060" s="689"/>
      <c r="BM1060" s="689"/>
      <c r="BN1060" s="689"/>
      <c r="BO1060" s="689"/>
      <c r="BP1060" s="689"/>
      <c r="BQ1060" s="689"/>
      <c r="BR1060" s="689"/>
      <c r="BS1060" s="689"/>
      <c r="BT1060" s="689"/>
      <c r="BU1060" s="689"/>
      <c r="BV1060" s="689"/>
      <c r="BW1060" s="421"/>
    </row>
    <row r="1061" ht="15.0" customHeight="1">
      <c r="A1061" s="634"/>
      <c r="B1061" s="421" t="str">
        <f>IF(ISTEXT(A1061),SUMIF('Production Calendar'!$F$3:$F$171,'Garden Layout (to copy)'!$A1061,'Production Calendar'!$G$3:$G$171),"")</f>
        <v/>
      </c>
      <c r="C1061" s="656" t="str">
        <f t="shared" si="1"/>
        <v/>
      </c>
      <c r="D1061" s="657" t="str">
        <f t="array" ref="D1061">IF(ISBLANK(A1061),"",XLOOKUP($A1061,'Codified Game Plan'!$E$3:$E$477,'Codified Game Plan'!$G$3:$G$477,0))</f>
        <v/>
      </c>
      <c r="E1061" s="657" t="str">
        <f>IF(ISBLANK(A1061),"",MAXIFS('Codified Game Plan'!$I$3:$I$477,'Codified Game Plan'!$E$3:$E$477,A1061))</f>
        <v/>
      </c>
      <c r="F1061" s="658" t="str">
        <f t="shared" si="2"/>
        <v>      - </v>
      </c>
      <c r="G1061" s="421"/>
      <c r="H1061" s="421"/>
      <c r="I1061" s="421"/>
      <c r="J1061" s="421"/>
      <c r="K1061" s="421"/>
      <c r="L1061" s="421"/>
      <c r="M1061" s="421"/>
      <c r="N1061" s="421"/>
      <c r="O1061" s="421"/>
      <c r="P1061" s="421"/>
      <c r="Q1061" s="421"/>
      <c r="R1061" s="421"/>
      <c r="S1061" s="421"/>
      <c r="T1061" s="421"/>
      <c r="U1061" s="689"/>
      <c r="V1061" s="689"/>
      <c r="W1061" s="689"/>
      <c r="X1061" s="689"/>
      <c r="Y1061" s="689"/>
      <c r="Z1061" s="689"/>
      <c r="AA1061" s="689"/>
      <c r="AB1061" s="689"/>
      <c r="AC1061" s="689"/>
      <c r="AD1061" s="689"/>
      <c r="AE1061" s="689"/>
      <c r="AF1061" s="689"/>
      <c r="AG1061" s="689"/>
      <c r="AH1061" s="689"/>
      <c r="AI1061" s="689"/>
      <c r="AJ1061" s="689"/>
      <c r="AK1061" s="689"/>
      <c r="AL1061" s="689"/>
      <c r="AM1061" s="689"/>
      <c r="AN1061" s="689"/>
      <c r="AO1061" s="689"/>
      <c r="AP1061" s="689"/>
      <c r="AQ1061" s="689"/>
      <c r="AR1061" s="689"/>
      <c r="AS1061" s="689"/>
      <c r="AT1061" s="689"/>
      <c r="AU1061" s="689"/>
      <c r="AV1061" s="689"/>
      <c r="AW1061" s="689"/>
      <c r="AX1061" s="689"/>
      <c r="AY1061" s="689"/>
      <c r="AZ1061" s="689"/>
      <c r="BA1061" s="689"/>
      <c r="BB1061" s="689"/>
      <c r="BC1061" s="689"/>
      <c r="BD1061" s="689"/>
      <c r="BE1061" s="689"/>
      <c r="BF1061" s="689"/>
      <c r="BG1061" s="689"/>
      <c r="BH1061" s="689"/>
      <c r="BI1061" s="689"/>
      <c r="BJ1061" s="689"/>
      <c r="BK1061" s="689"/>
      <c r="BL1061" s="689"/>
      <c r="BM1061" s="689"/>
      <c r="BN1061" s="689"/>
      <c r="BO1061" s="689"/>
      <c r="BP1061" s="689"/>
      <c r="BQ1061" s="689"/>
      <c r="BR1061" s="689"/>
      <c r="BS1061" s="689"/>
      <c r="BT1061" s="689"/>
      <c r="BU1061" s="689"/>
      <c r="BV1061" s="689"/>
      <c r="BW1061" s="421"/>
    </row>
    <row r="1062" ht="15.0" customHeight="1">
      <c r="A1062" s="634"/>
      <c r="B1062" s="421" t="str">
        <f>IF(ISTEXT(A1062),SUMIF('Production Calendar'!$F$3:$F$171,'Garden Layout (to copy)'!$A1062,'Production Calendar'!$G$3:$G$171),"")</f>
        <v/>
      </c>
      <c r="C1062" s="656" t="str">
        <f t="shared" si="1"/>
        <v/>
      </c>
      <c r="D1062" s="657" t="str">
        <f t="array" ref="D1062">IF(ISBLANK(A1062),"",XLOOKUP($A1062,'Codified Game Plan'!$E$3:$E$477,'Codified Game Plan'!$G$3:$G$477,0))</f>
        <v/>
      </c>
      <c r="E1062" s="657" t="str">
        <f>IF(ISBLANK(A1062),"",MAXIFS('Codified Game Plan'!$I$3:$I$477,'Codified Game Plan'!$E$3:$E$477,A1062))</f>
        <v/>
      </c>
      <c r="F1062" s="658" t="str">
        <f t="shared" si="2"/>
        <v>      - </v>
      </c>
      <c r="G1062" s="421"/>
      <c r="H1062" s="421"/>
      <c r="I1062" s="421"/>
      <c r="J1062" s="421"/>
      <c r="K1062" s="421"/>
      <c r="L1062" s="421"/>
      <c r="M1062" s="421"/>
      <c r="N1062" s="421"/>
      <c r="O1062" s="421"/>
      <c r="P1062" s="421"/>
      <c r="Q1062" s="421"/>
      <c r="R1062" s="421"/>
      <c r="S1062" s="421"/>
      <c r="T1062" s="421"/>
      <c r="U1062" s="689"/>
      <c r="V1062" s="689"/>
      <c r="W1062" s="689"/>
      <c r="X1062" s="689"/>
      <c r="Y1062" s="689"/>
      <c r="Z1062" s="689"/>
      <c r="AA1062" s="689"/>
      <c r="AB1062" s="689"/>
      <c r="AC1062" s="689"/>
      <c r="AD1062" s="689"/>
      <c r="AE1062" s="689"/>
      <c r="AF1062" s="689"/>
      <c r="AG1062" s="689"/>
      <c r="AH1062" s="689"/>
      <c r="AI1062" s="689"/>
      <c r="AJ1062" s="689"/>
      <c r="AK1062" s="689"/>
      <c r="AL1062" s="689"/>
      <c r="AM1062" s="689"/>
      <c r="AN1062" s="689"/>
      <c r="AO1062" s="689"/>
      <c r="AP1062" s="689"/>
      <c r="AQ1062" s="689"/>
      <c r="AR1062" s="689"/>
      <c r="AS1062" s="689"/>
      <c r="AT1062" s="689"/>
      <c r="AU1062" s="689"/>
      <c r="AV1062" s="689"/>
      <c r="AW1062" s="689"/>
      <c r="AX1062" s="689"/>
      <c r="AY1062" s="689"/>
      <c r="AZ1062" s="689"/>
      <c r="BA1062" s="689"/>
      <c r="BB1062" s="689"/>
      <c r="BC1062" s="689"/>
      <c r="BD1062" s="689"/>
      <c r="BE1062" s="689"/>
      <c r="BF1062" s="689"/>
      <c r="BG1062" s="689"/>
      <c r="BH1062" s="689"/>
      <c r="BI1062" s="689"/>
      <c r="BJ1062" s="689"/>
      <c r="BK1062" s="689"/>
      <c r="BL1062" s="689"/>
      <c r="BM1062" s="689"/>
      <c r="BN1062" s="689"/>
      <c r="BO1062" s="689"/>
      <c r="BP1062" s="689"/>
      <c r="BQ1062" s="689"/>
      <c r="BR1062" s="689"/>
      <c r="BS1062" s="689"/>
      <c r="BT1062" s="689"/>
      <c r="BU1062" s="689"/>
      <c r="BV1062" s="689"/>
      <c r="BW1062" s="421"/>
    </row>
    <row r="1063" ht="15.0" customHeight="1">
      <c r="A1063" s="634"/>
      <c r="B1063" s="421">
        <f>SUMIF('Production Calendar'!$F$3:$F$171,'Garden Layout (to copy)'!$A1063,'Production Calendar'!$G$3:$G$171)</f>
        <v>0</v>
      </c>
      <c r="C1063" s="656" t="str">
        <f t="shared" ref="C1063:C1072" si="3">(E1063-D1063)/7</f>
        <v>#VALUE!</v>
      </c>
      <c r="D1063" s="657" t="str">
        <f>vLOOKUP($A1063,'Production Calendar'!$F$3:$AK$474,D$2,0)</f>
        <v>#VALUE!</v>
      </c>
      <c r="E1063" s="657" t="str">
        <f>vLOOKUP($A1063,'Production Calendar'!$F$3:$AK$474,E$2,0)</f>
        <v>#VALUE!</v>
      </c>
      <c r="F1063" s="658" t="str">
        <f t="shared" si="2"/>
        <v>#VALUE!</v>
      </c>
      <c r="G1063" s="421"/>
      <c r="H1063" s="421"/>
      <c r="I1063" s="421"/>
      <c r="J1063" s="421"/>
      <c r="K1063" s="421"/>
      <c r="L1063" s="421"/>
      <c r="M1063" s="421"/>
      <c r="N1063" s="421"/>
      <c r="O1063" s="421"/>
      <c r="P1063" s="421"/>
      <c r="Q1063" s="421"/>
      <c r="R1063" s="421"/>
      <c r="S1063" s="421"/>
      <c r="T1063" s="421"/>
      <c r="U1063" s="689"/>
      <c r="V1063" s="689"/>
      <c r="W1063" s="689"/>
      <c r="X1063" s="689"/>
      <c r="Y1063" s="689"/>
      <c r="Z1063" s="689"/>
      <c r="AA1063" s="689"/>
      <c r="AB1063" s="689"/>
      <c r="AC1063" s="689"/>
      <c r="AD1063" s="689"/>
      <c r="AE1063" s="689"/>
      <c r="AF1063" s="689"/>
      <c r="AG1063" s="689"/>
      <c r="AH1063" s="689"/>
      <c r="AI1063" s="689"/>
      <c r="AJ1063" s="689"/>
      <c r="AK1063" s="689"/>
      <c r="AL1063" s="689"/>
      <c r="AM1063" s="689"/>
      <c r="AN1063" s="689"/>
      <c r="AO1063" s="689"/>
      <c r="AP1063" s="689"/>
      <c r="AQ1063" s="689"/>
      <c r="AR1063" s="689"/>
      <c r="AS1063" s="689"/>
      <c r="AT1063" s="689"/>
      <c r="AU1063" s="689"/>
      <c r="AV1063" s="689"/>
      <c r="AW1063" s="689"/>
      <c r="AX1063" s="689"/>
      <c r="AY1063" s="689"/>
      <c r="AZ1063" s="689"/>
      <c r="BA1063" s="689"/>
      <c r="BB1063" s="689"/>
      <c r="BC1063" s="689"/>
      <c r="BD1063" s="689"/>
      <c r="BE1063" s="689"/>
      <c r="BF1063" s="689"/>
      <c r="BG1063" s="689"/>
      <c r="BH1063" s="689"/>
      <c r="BI1063" s="689"/>
      <c r="BJ1063" s="689"/>
      <c r="BK1063" s="689"/>
      <c r="BL1063" s="689"/>
      <c r="BM1063" s="689"/>
      <c r="BN1063" s="689"/>
      <c r="BO1063" s="689"/>
      <c r="BP1063" s="689"/>
      <c r="BQ1063" s="689"/>
      <c r="BR1063" s="689"/>
      <c r="BS1063" s="689"/>
      <c r="BT1063" s="689"/>
      <c r="BU1063" s="689"/>
      <c r="BV1063" s="689"/>
      <c r="BW1063" s="421"/>
    </row>
    <row r="1064" ht="15.0" customHeight="1">
      <c r="A1064" s="634"/>
      <c r="B1064" s="421">
        <f>SUMIF('Production Calendar'!$F$3:$F$171,'Garden Layout (to copy)'!$A1064,'Production Calendar'!$G$3:$G$171)</f>
        <v>0</v>
      </c>
      <c r="C1064" s="656" t="str">
        <f t="shared" si="3"/>
        <v>#VALUE!</v>
      </c>
      <c r="D1064" s="657" t="str">
        <f>vLOOKUP($A1064,'Production Calendar'!$F$3:$AK$474,D$2,0)</f>
        <v>#VALUE!</v>
      </c>
      <c r="E1064" s="657" t="str">
        <f>vLOOKUP($A1064,'Production Calendar'!$F$3:$AK$474,E$2,0)</f>
        <v>#VALUE!</v>
      </c>
      <c r="F1064" s="658" t="str">
        <f t="shared" si="2"/>
        <v>#VALUE!</v>
      </c>
      <c r="G1064" s="421"/>
      <c r="H1064" s="421"/>
      <c r="I1064" s="421"/>
      <c r="J1064" s="421"/>
      <c r="K1064" s="421"/>
      <c r="L1064" s="421"/>
      <c r="M1064" s="421"/>
      <c r="N1064" s="421"/>
      <c r="O1064" s="421"/>
      <c r="P1064" s="421"/>
      <c r="Q1064" s="421"/>
      <c r="R1064" s="421"/>
      <c r="S1064" s="421"/>
      <c r="T1064" s="421"/>
      <c r="U1064" s="689"/>
      <c r="V1064" s="689"/>
      <c r="W1064" s="689"/>
      <c r="X1064" s="689"/>
      <c r="Y1064" s="689"/>
      <c r="Z1064" s="689"/>
      <c r="AA1064" s="689"/>
      <c r="AB1064" s="689"/>
      <c r="AC1064" s="689"/>
      <c r="AD1064" s="689"/>
      <c r="AE1064" s="689"/>
      <c r="AF1064" s="689"/>
      <c r="AG1064" s="689"/>
      <c r="AH1064" s="689"/>
      <c r="AI1064" s="689"/>
      <c r="AJ1064" s="689"/>
      <c r="AK1064" s="689"/>
      <c r="AL1064" s="689"/>
      <c r="AM1064" s="689"/>
      <c r="AN1064" s="689"/>
      <c r="AO1064" s="689"/>
      <c r="AP1064" s="689"/>
      <c r="AQ1064" s="689"/>
      <c r="AR1064" s="689"/>
      <c r="AS1064" s="689"/>
      <c r="AT1064" s="689"/>
      <c r="AU1064" s="689"/>
      <c r="AV1064" s="689"/>
      <c r="AW1064" s="689"/>
      <c r="AX1064" s="689"/>
      <c r="AY1064" s="689"/>
      <c r="AZ1064" s="689"/>
      <c r="BA1064" s="689"/>
      <c r="BB1064" s="689"/>
      <c r="BC1064" s="689"/>
      <c r="BD1064" s="689"/>
      <c r="BE1064" s="689"/>
      <c r="BF1064" s="689"/>
      <c r="BG1064" s="689"/>
      <c r="BH1064" s="689"/>
      <c r="BI1064" s="689"/>
      <c r="BJ1064" s="689"/>
      <c r="BK1064" s="689"/>
      <c r="BL1064" s="689"/>
      <c r="BM1064" s="689"/>
      <c r="BN1064" s="689"/>
      <c r="BO1064" s="689"/>
      <c r="BP1064" s="689"/>
      <c r="BQ1064" s="689"/>
      <c r="BR1064" s="689"/>
      <c r="BS1064" s="689"/>
      <c r="BT1064" s="689"/>
      <c r="BU1064" s="689"/>
      <c r="BV1064" s="689"/>
      <c r="BW1064" s="421"/>
    </row>
    <row r="1065" ht="15.0" customHeight="1">
      <c r="A1065" s="634"/>
      <c r="B1065" s="421">
        <f>SUMIF('Production Calendar'!$F$3:$F$171,'Garden Layout (to copy)'!$A1065,'Production Calendar'!$G$3:$G$171)</f>
        <v>0</v>
      </c>
      <c r="C1065" s="656" t="str">
        <f t="shared" si="3"/>
        <v>#VALUE!</v>
      </c>
      <c r="D1065" s="657" t="str">
        <f>vLOOKUP($A1065,'Production Calendar'!$F$3:$AK$474,D$2,0)</f>
        <v>#VALUE!</v>
      </c>
      <c r="E1065" s="657" t="str">
        <f>vLOOKUP($A1065,'Production Calendar'!$F$3:$AK$474,E$2,0)</f>
        <v>#VALUE!</v>
      </c>
      <c r="F1065" s="658" t="str">
        <f t="shared" si="2"/>
        <v>#VALUE!</v>
      </c>
      <c r="G1065" s="421"/>
      <c r="H1065" s="421"/>
      <c r="I1065" s="421"/>
      <c r="J1065" s="421"/>
      <c r="K1065" s="421"/>
      <c r="L1065" s="421"/>
      <c r="M1065" s="421"/>
      <c r="N1065" s="421"/>
      <c r="O1065" s="421"/>
      <c r="P1065" s="421"/>
      <c r="Q1065" s="421"/>
      <c r="R1065" s="421"/>
      <c r="S1065" s="421"/>
      <c r="T1065" s="421"/>
      <c r="U1065" s="689"/>
      <c r="V1065" s="689"/>
      <c r="W1065" s="689"/>
      <c r="X1065" s="689"/>
      <c r="Y1065" s="689"/>
      <c r="Z1065" s="689"/>
      <c r="AA1065" s="689"/>
      <c r="AB1065" s="689"/>
      <c r="AC1065" s="689"/>
      <c r="AD1065" s="689"/>
      <c r="AE1065" s="689"/>
      <c r="AF1065" s="689"/>
      <c r="AG1065" s="689"/>
      <c r="AH1065" s="689"/>
      <c r="AI1065" s="689"/>
      <c r="AJ1065" s="689"/>
      <c r="AK1065" s="689"/>
      <c r="AL1065" s="689"/>
      <c r="AM1065" s="689"/>
      <c r="AN1065" s="689"/>
      <c r="AO1065" s="689"/>
      <c r="AP1065" s="689"/>
      <c r="AQ1065" s="689"/>
      <c r="AR1065" s="689"/>
      <c r="AS1065" s="689"/>
      <c r="AT1065" s="689"/>
      <c r="AU1065" s="689"/>
      <c r="AV1065" s="689"/>
      <c r="AW1065" s="689"/>
      <c r="AX1065" s="689"/>
      <c r="AY1065" s="689"/>
      <c r="AZ1065" s="689"/>
      <c r="BA1065" s="689"/>
      <c r="BB1065" s="689"/>
      <c r="BC1065" s="689"/>
      <c r="BD1065" s="689"/>
      <c r="BE1065" s="689"/>
      <c r="BF1065" s="689"/>
      <c r="BG1065" s="689"/>
      <c r="BH1065" s="689"/>
      <c r="BI1065" s="689"/>
      <c r="BJ1065" s="689"/>
      <c r="BK1065" s="689"/>
      <c r="BL1065" s="689"/>
      <c r="BM1065" s="689"/>
      <c r="BN1065" s="689"/>
      <c r="BO1065" s="689"/>
      <c r="BP1065" s="689"/>
      <c r="BQ1065" s="689"/>
      <c r="BR1065" s="689"/>
      <c r="BS1065" s="689"/>
      <c r="BT1065" s="689"/>
      <c r="BU1065" s="689"/>
      <c r="BV1065" s="689"/>
      <c r="BW1065" s="421"/>
    </row>
    <row r="1066" ht="15.0" customHeight="1">
      <c r="A1066" s="634"/>
      <c r="B1066" s="421">
        <f>SUMIF('Production Calendar'!$F$3:$F$171,'Garden Layout (to copy)'!$A1066,'Production Calendar'!$G$3:$G$171)</f>
        <v>0</v>
      </c>
      <c r="C1066" s="656" t="str">
        <f t="shared" si="3"/>
        <v>#VALUE!</v>
      </c>
      <c r="D1066" s="657" t="str">
        <f>vLOOKUP($A1066,'Production Calendar'!$F$3:$AK$474,D$2,0)</f>
        <v>#VALUE!</v>
      </c>
      <c r="E1066" s="657" t="str">
        <f>vLOOKUP($A1066,'Production Calendar'!$F$3:$AK$474,E$2,0)</f>
        <v>#VALUE!</v>
      </c>
      <c r="F1066" s="658" t="str">
        <f t="shared" si="2"/>
        <v>#VALUE!</v>
      </c>
      <c r="G1066" s="421"/>
      <c r="H1066" s="421"/>
      <c r="I1066" s="421"/>
      <c r="J1066" s="421"/>
      <c r="K1066" s="421"/>
      <c r="L1066" s="421"/>
      <c r="M1066" s="421"/>
      <c r="N1066" s="421"/>
      <c r="O1066" s="421"/>
      <c r="P1066" s="421"/>
      <c r="Q1066" s="421"/>
      <c r="R1066" s="421"/>
      <c r="S1066" s="421"/>
      <c r="T1066" s="421"/>
      <c r="U1066" s="689"/>
      <c r="V1066" s="689"/>
      <c r="W1066" s="689"/>
      <c r="X1066" s="689"/>
      <c r="Y1066" s="689"/>
      <c r="Z1066" s="689"/>
      <c r="AA1066" s="689"/>
      <c r="AB1066" s="689"/>
      <c r="AC1066" s="689"/>
      <c r="AD1066" s="689"/>
      <c r="AE1066" s="689"/>
      <c r="AF1066" s="689"/>
      <c r="AG1066" s="689"/>
      <c r="AH1066" s="689"/>
      <c r="AI1066" s="689"/>
      <c r="AJ1066" s="689"/>
      <c r="AK1066" s="689"/>
      <c r="AL1066" s="689"/>
      <c r="AM1066" s="689"/>
      <c r="AN1066" s="689"/>
      <c r="AO1066" s="689"/>
      <c r="AP1066" s="689"/>
      <c r="AQ1066" s="689"/>
      <c r="AR1066" s="689"/>
      <c r="AS1066" s="689"/>
      <c r="AT1066" s="689"/>
      <c r="AU1066" s="689"/>
      <c r="AV1066" s="689"/>
      <c r="AW1066" s="689"/>
      <c r="AX1066" s="689"/>
      <c r="AY1066" s="689"/>
      <c r="AZ1066" s="689"/>
      <c r="BA1066" s="689"/>
      <c r="BB1066" s="689"/>
      <c r="BC1066" s="689"/>
      <c r="BD1066" s="689"/>
      <c r="BE1066" s="689"/>
      <c r="BF1066" s="689"/>
      <c r="BG1066" s="689"/>
      <c r="BH1066" s="689"/>
      <c r="BI1066" s="689"/>
      <c r="BJ1066" s="689"/>
      <c r="BK1066" s="689"/>
      <c r="BL1066" s="689"/>
      <c r="BM1066" s="689"/>
      <c r="BN1066" s="689"/>
      <c r="BO1066" s="689"/>
      <c r="BP1066" s="689"/>
      <c r="BQ1066" s="689"/>
      <c r="BR1066" s="689"/>
      <c r="BS1066" s="689"/>
      <c r="BT1066" s="689"/>
      <c r="BU1066" s="689"/>
      <c r="BV1066" s="689"/>
      <c r="BW1066" s="421"/>
    </row>
    <row r="1067" ht="15.0" customHeight="1">
      <c r="A1067" s="634"/>
      <c r="B1067" s="421">
        <f>SUMIF('Production Calendar'!$F$3:$F$171,'Garden Layout (to copy)'!$A1067,'Production Calendar'!$G$3:$G$171)</f>
        <v>0</v>
      </c>
      <c r="C1067" s="656" t="str">
        <f t="shared" si="3"/>
        <v>#VALUE!</v>
      </c>
      <c r="D1067" s="657" t="str">
        <f>vLOOKUP($A1067,'Production Calendar'!$F$3:$AK$474,D$2,0)</f>
        <v>#VALUE!</v>
      </c>
      <c r="E1067" s="657" t="str">
        <f>vLOOKUP($A1067,'Production Calendar'!$F$3:$AK$474,E$2,0)</f>
        <v>#VALUE!</v>
      </c>
      <c r="F1067" s="658" t="str">
        <f t="shared" si="2"/>
        <v>#VALUE!</v>
      </c>
      <c r="G1067" s="421"/>
      <c r="H1067" s="421"/>
      <c r="I1067" s="421"/>
      <c r="J1067" s="421"/>
      <c r="K1067" s="421"/>
      <c r="L1067" s="421"/>
      <c r="M1067" s="421"/>
      <c r="N1067" s="421"/>
      <c r="O1067" s="421"/>
      <c r="P1067" s="421"/>
      <c r="Q1067" s="421"/>
      <c r="R1067" s="421"/>
      <c r="S1067" s="421"/>
      <c r="T1067" s="421"/>
      <c r="U1067" s="689"/>
      <c r="V1067" s="689"/>
      <c r="W1067" s="689"/>
      <c r="X1067" s="689"/>
      <c r="Y1067" s="689"/>
      <c r="Z1067" s="689"/>
      <c r="AA1067" s="689"/>
      <c r="AB1067" s="689"/>
      <c r="AC1067" s="689"/>
      <c r="AD1067" s="689"/>
      <c r="AE1067" s="689"/>
      <c r="AF1067" s="689"/>
      <c r="AG1067" s="689"/>
      <c r="AH1067" s="689"/>
      <c r="AI1067" s="689"/>
      <c r="AJ1067" s="689"/>
      <c r="AK1067" s="689"/>
      <c r="AL1067" s="689"/>
      <c r="AM1067" s="689"/>
      <c r="AN1067" s="689"/>
      <c r="AO1067" s="689"/>
      <c r="AP1067" s="689"/>
      <c r="AQ1067" s="689"/>
      <c r="AR1067" s="689"/>
      <c r="AS1067" s="689"/>
      <c r="AT1067" s="689"/>
      <c r="AU1067" s="689"/>
      <c r="AV1067" s="689"/>
      <c r="AW1067" s="689"/>
      <c r="AX1067" s="689"/>
      <c r="AY1067" s="689"/>
      <c r="AZ1067" s="689"/>
      <c r="BA1067" s="689"/>
      <c r="BB1067" s="689"/>
      <c r="BC1067" s="689"/>
      <c r="BD1067" s="689"/>
      <c r="BE1067" s="689"/>
      <c r="BF1067" s="689"/>
      <c r="BG1067" s="689"/>
      <c r="BH1067" s="689"/>
      <c r="BI1067" s="689"/>
      <c r="BJ1067" s="689"/>
      <c r="BK1067" s="689"/>
      <c r="BL1067" s="689"/>
      <c r="BM1067" s="689"/>
      <c r="BN1067" s="689"/>
      <c r="BO1067" s="689"/>
      <c r="BP1067" s="689"/>
      <c r="BQ1067" s="689"/>
      <c r="BR1067" s="689"/>
      <c r="BS1067" s="689"/>
      <c r="BT1067" s="689"/>
      <c r="BU1067" s="689"/>
      <c r="BV1067" s="689"/>
      <c r="BW1067" s="421"/>
    </row>
    <row r="1068" ht="15.0" customHeight="1">
      <c r="A1068" s="634"/>
      <c r="B1068" s="421">
        <f>SUMIF('Production Calendar'!$F$3:$F$171,'Garden Layout (to copy)'!$A1068,'Production Calendar'!$G$3:$G$171)</f>
        <v>0</v>
      </c>
      <c r="C1068" s="656" t="str">
        <f t="shared" si="3"/>
        <v>#VALUE!</v>
      </c>
      <c r="D1068" s="657" t="str">
        <f>vLOOKUP($A1068,'Production Calendar'!$F$3:$AK$474,D$2,0)</f>
        <v>#VALUE!</v>
      </c>
      <c r="E1068" s="657" t="str">
        <f>vLOOKUP($A1068,'Production Calendar'!$F$3:$AK$474,E$2,0)</f>
        <v>#VALUE!</v>
      </c>
      <c r="F1068" s="658" t="str">
        <f t="shared" si="2"/>
        <v>#VALUE!</v>
      </c>
      <c r="G1068" s="421"/>
      <c r="H1068" s="421"/>
      <c r="I1068" s="421"/>
      <c r="J1068" s="421"/>
      <c r="K1068" s="421"/>
      <c r="L1068" s="421"/>
      <c r="M1068" s="421"/>
      <c r="N1068" s="421"/>
      <c r="O1068" s="421"/>
      <c r="P1068" s="421"/>
      <c r="Q1068" s="421"/>
      <c r="R1068" s="421"/>
      <c r="S1068" s="421"/>
      <c r="T1068" s="421"/>
      <c r="U1068" s="689"/>
      <c r="V1068" s="689"/>
      <c r="W1068" s="689"/>
      <c r="X1068" s="689"/>
      <c r="Y1068" s="689"/>
      <c r="Z1068" s="689"/>
      <c r="AA1068" s="689"/>
      <c r="AB1068" s="689"/>
      <c r="AC1068" s="689"/>
      <c r="AD1068" s="689"/>
      <c r="AE1068" s="689"/>
      <c r="AF1068" s="689"/>
      <c r="AG1068" s="689"/>
      <c r="AH1068" s="689"/>
      <c r="AI1068" s="689"/>
      <c r="AJ1068" s="689"/>
      <c r="AK1068" s="689"/>
      <c r="AL1068" s="689"/>
      <c r="AM1068" s="689"/>
      <c r="AN1068" s="689"/>
      <c r="AO1068" s="689"/>
      <c r="AP1068" s="689"/>
      <c r="AQ1068" s="689"/>
      <c r="AR1068" s="689"/>
      <c r="AS1068" s="689"/>
      <c r="AT1068" s="689"/>
      <c r="AU1068" s="689"/>
      <c r="AV1068" s="689"/>
      <c r="AW1068" s="689"/>
      <c r="AX1068" s="689"/>
      <c r="AY1068" s="689"/>
      <c r="AZ1068" s="689"/>
      <c r="BA1068" s="689"/>
      <c r="BB1068" s="689"/>
      <c r="BC1068" s="689"/>
      <c r="BD1068" s="689"/>
      <c r="BE1068" s="689"/>
      <c r="BF1068" s="689"/>
      <c r="BG1068" s="689"/>
      <c r="BH1068" s="689"/>
      <c r="BI1068" s="689"/>
      <c r="BJ1068" s="689"/>
      <c r="BK1068" s="689"/>
      <c r="BL1068" s="689"/>
      <c r="BM1068" s="689"/>
      <c r="BN1068" s="689"/>
      <c r="BO1068" s="689"/>
      <c r="BP1068" s="689"/>
      <c r="BQ1068" s="689"/>
      <c r="BR1068" s="689"/>
      <c r="BS1068" s="689"/>
      <c r="BT1068" s="689"/>
      <c r="BU1068" s="689"/>
      <c r="BV1068" s="689"/>
      <c r="BW1068" s="421"/>
    </row>
    <row r="1069" ht="15.0" customHeight="1">
      <c r="A1069" s="634"/>
      <c r="B1069" s="421">
        <f>SUMIF('Production Calendar'!$F$3:$F$171,'Garden Layout (to copy)'!$A1069,'Production Calendar'!$G$3:$G$171)</f>
        <v>0</v>
      </c>
      <c r="C1069" s="656" t="str">
        <f t="shared" si="3"/>
        <v>#VALUE!</v>
      </c>
      <c r="D1069" s="657" t="str">
        <f>vLOOKUP($A1069,'Production Calendar'!$F$3:$AK$474,D$2,0)</f>
        <v>#VALUE!</v>
      </c>
      <c r="E1069" s="657" t="str">
        <f>vLOOKUP($A1069,'Production Calendar'!$F$3:$AK$474,E$2,0)</f>
        <v>#VALUE!</v>
      </c>
      <c r="F1069" s="658" t="str">
        <f t="shared" si="2"/>
        <v>#VALUE!</v>
      </c>
      <c r="G1069" s="421"/>
      <c r="H1069" s="421"/>
      <c r="I1069" s="421"/>
      <c r="J1069" s="421"/>
      <c r="K1069" s="421"/>
      <c r="L1069" s="421"/>
      <c r="M1069" s="421"/>
      <c r="N1069" s="421"/>
      <c r="O1069" s="421"/>
      <c r="P1069" s="421"/>
      <c r="Q1069" s="421"/>
      <c r="R1069" s="421"/>
      <c r="S1069" s="421"/>
      <c r="T1069" s="421"/>
      <c r="U1069" s="689"/>
      <c r="V1069" s="689"/>
      <c r="W1069" s="689"/>
      <c r="X1069" s="689"/>
      <c r="Y1069" s="689"/>
      <c r="Z1069" s="689"/>
      <c r="AA1069" s="689"/>
      <c r="AB1069" s="689"/>
      <c r="AC1069" s="689"/>
      <c r="AD1069" s="689"/>
      <c r="AE1069" s="689"/>
      <c r="AF1069" s="689"/>
      <c r="AG1069" s="689"/>
      <c r="AH1069" s="689"/>
      <c r="AI1069" s="689"/>
      <c r="AJ1069" s="689"/>
      <c r="AK1069" s="689"/>
      <c r="AL1069" s="689"/>
      <c r="AM1069" s="689"/>
      <c r="AN1069" s="689"/>
      <c r="AO1069" s="689"/>
      <c r="AP1069" s="689"/>
      <c r="AQ1069" s="689"/>
      <c r="AR1069" s="689"/>
      <c r="AS1069" s="689"/>
      <c r="AT1069" s="689"/>
      <c r="AU1069" s="689"/>
      <c r="AV1069" s="689"/>
      <c r="AW1069" s="689"/>
      <c r="AX1069" s="689"/>
      <c r="AY1069" s="689"/>
      <c r="AZ1069" s="689"/>
      <c r="BA1069" s="689"/>
      <c r="BB1069" s="689"/>
      <c r="BC1069" s="689"/>
      <c r="BD1069" s="689"/>
      <c r="BE1069" s="689"/>
      <c r="BF1069" s="689"/>
      <c r="BG1069" s="689"/>
      <c r="BH1069" s="689"/>
      <c r="BI1069" s="689"/>
      <c r="BJ1069" s="689"/>
      <c r="BK1069" s="689"/>
      <c r="BL1069" s="689"/>
      <c r="BM1069" s="689"/>
      <c r="BN1069" s="689"/>
      <c r="BO1069" s="689"/>
      <c r="BP1069" s="689"/>
      <c r="BQ1069" s="689"/>
      <c r="BR1069" s="689"/>
      <c r="BS1069" s="689"/>
      <c r="BT1069" s="689"/>
      <c r="BU1069" s="689"/>
      <c r="BV1069" s="689"/>
      <c r="BW1069" s="421"/>
    </row>
    <row r="1070" ht="15.0" customHeight="1">
      <c r="A1070" s="634"/>
      <c r="B1070" s="421">
        <f>SUMIF('Production Calendar'!$F$3:$F$171,'Garden Layout (to copy)'!$A1070,'Production Calendar'!$G$3:$G$171)</f>
        <v>0</v>
      </c>
      <c r="C1070" s="656" t="str">
        <f t="shared" si="3"/>
        <v>#VALUE!</v>
      </c>
      <c r="D1070" s="657" t="str">
        <f>vLOOKUP($A1070,'Production Calendar'!$F$3:$AK$474,D$2,0)</f>
        <v>#VALUE!</v>
      </c>
      <c r="E1070" s="657" t="str">
        <f>vLOOKUP($A1070,'Production Calendar'!$F$3:$AK$474,E$2,0)</f>
        <v>#VALUE!</v>
      </c>
      <c r="F1070" s="658" t="str">
        <f t="shared" si="2"/>
        <v>#VALUE!</v>
      </c>
      <c r="G1070" s="421"/>
      <c r="H1070" s="421"/>
      <c r="I1070" s="421"/>
      <c r="J1070" s="421"/>
      <c r="K1070" s="421"/>
      <c r="L1070" s="421"/>
      <c r="M1070" s="421"/>
      <c r="N1070" s="421"/>
      <c r="O1070" s="421"/>
      <c r="P1070" s="421"/>
      <c r="Q1070" s="421"/>
      <c r="R1070" s="421"/>
      <c r="S1070" s="421"/>
      <c r="T1070" s="421"/>
      <c r="U1070" s="689"/>
      <c r="V1070" s="689"/>
      <c r="W1070" s="689"/>
      <c r="X1070" s="689"/>
      <c r="Y1070" s="689"/>
      <c r="Z1070" s="689"/>
      <c r="AA1070" s="689"/>
      <c r="AB1070" s="689"/>
      <c r="AC1070" s="689"/>
      <c r="AD1070" s="689"/>
      <c r="AE1070" s="689"/>
      <c r="AF1070" s="689"/>
      <c r="AG1070" s="689"/>
      <c r="AH1070" s="689"/>
      <c r="AI1070" s="689"/>
      <c r="AJ1070" s="689"/>
      <c r="AK1070" s="689"/>
      <c r="AL1070" s="689"/>
      <c r="AM1070" s="689"/>
      <c r="AN1070" s="689"/>
      <c r="AO1070" s="689"/>
      <c r="AP1070" s="689"/>
      <c r="AQ1070" s="689"/>
      <c r="AR1070" s="689"/>
      <c r="AS1070" s="689"/>
      <c r="AT1070" s="689"/>
      <c r="AU1070" s="689"/>
      <c r="AV1070" s="689"/>
      <c r="AW1070" s="689"/>
      <c r="AX1070" s="689"/>
      <c r="AY1070" s="689"/>
      <c r="AZ1070" s="689"/>
      <c r="BA1070" s="689"/>
      <c r="BB1070" s="689"/>
      <c r="BC1070" s="689"/>
      <c r="BD1070" s="689"/>
      <c r="BE1070" s="689"/>
      <c r="BF1070" s="689"/>
      <c r="BG1070" s="689"/>
      <c r="BH1070" s="689"/>
      <c r="BI1070" s="689"/>
      <c r="BJ1070" s="689"/>
      <c r="BK1070" s="689"/>
      <c r="BL1070" s="689"/>
      <c r="BM1070" s="689"/>
      <c r="BN1070" s="689"/>
      <c r="BO1070" s="689"/>
      <c r="BP1070" s="689"/>
      <c r="BQ1070" s="689"/>
      <c r="BR1070" s="689"/>
      <c r="BS1070" s="689"/>
      <c r="BT1070" s="689"/>
      <c r="BU1070" s="689"/>
      <c r="BV1070" s="689"/>
      <c r="BW1070" s="421"/>
    </row>
    <row r="1071" ht="15.0" customHeight="1">
      <c r="A1071" s="634"/>
      <c r="B1071" s="421">
        <f>SUMIF('Production Calendar'!$F$3:$F$171,'Garden Layout (to copy)'!$A1071,'Production Calendar'!$G$3:$G$171)</f>
        <v>0</v>
      </c>
      <c r="C1071" s="656" t="str">
        <f t="shared" si="3"/>
        <v>#VALUE!</v>
      </c>
      <c r="D1071" s="657" t="str">
        <f>vLOOKUP($A1071,'Production Calendar'!$F$3:$AK$474,D$2,0)</f>
        <v>#VALUE!</v>
      </c>
      <c r="E1071" s="657" t="str">
        <f>vLOOKUP($A1071,'Production Calendar'!$F$3:$AK$474,E$2,0)</f>
        <v>#VALUE!</v>
      </c>
      <c r="F1071" s="658" t="str">
        <f t="shared" si="2"/>
        <v>#VALUE!</v>
      </c>
      <c r="G1071" s="421"/>
      <c r="H1071" s="421"/>
      <c r="I1071" s="421"/>
      <c r="J1071" s="421"/>
      <c r="K1071" s="421"/>
      <c r="L1071" s="421"/>
      <c r="M1071" s="421"/>
      <c r="N1071" s="421"/>
      <c r="O1071" s="421"/>
      <c r="P1071" s="421"/>
      <c r="Q1071" s="421"/>
      <c r="R1071" s="421"/>
      <c r="S1071" s="421"/>
      <c r="T1071" s="421"/>
      <c r="U1071" s="689"/>
      <c r="V1071" s="689"/>
      <c r="W1071" s="689"/>
      <c r="X1071" s="689"/>
      <c r="Y1071" s="689"/>
      <c r="Z1071" s="689"/>
      <c r="AA1071" s="689"/>
      <c r="AB1071" s="689"/>
      <c r="AC1071" s="689"/>
      <c r="AD1071" s="689"/>
      <c r="AE1071" s="689"/>
      <c r="AF1071" s="689"/>
      <c r="AG1071" s="689"/>
      <c r="AH1071" s="689"/>
      <c r="AI1071" s="689"/>
      <c r="AJ1071" s="689"/>
      <c r="AK1071" s="689"/>
      <c r="AL1071" s="689"/>
      <c r="AM1071" s="689"/>
      <c r="AN1071" s="689"/>
      <c r="AO1071" s="689"/>
      <c r="AP1071" s="689"/>
      <c r="AQ1071" s="689"/>
      <c r="AR1071" s="689"/>
      <c r="AS1071" s="689"/>
      <c r="AT1071" s="689"/>
      <c r="AU1071" s="689"/>
      <c r="AV1071" s="689"/>
      <c r="AW1071" s="689"/>
      <c r="AX1071" s="689"/>
      <c r="AY1071" s="689"/>
      <c r="AZ1071" s="689"/>
      <c r="BA1071" s="689"/>
      <c r="BB1071" s="689"/>
      <c r="BC1071" s="689"/>
      <c r="BD1071" s="689"/>
      <c r="BE1071" s="689"/>
      <c r="BF1071" s="689"/>
      <c r="BG1071" s="689"/>
      <c r="BH1071" s="689"/>
      <c r="BI1071" s="689"/>
      <c r="BJ1071" s="689"/>
      <c r="BK1071" s="689"/>
      <c r="BL1071" s="689"/>
      <c r="BM1071" s="689"/>
      <c r="BN1071" s="689"/>
      <c r="BO1071" s="689"/>
      <c r="BP1071" s="689"/>
      <c r="BQ1071" s="689"/>
      <c r="BR1071" s="689"/>
      <c r="BS1071" s="689"/>
      <c r="BT1071" s="689"/>
      <c r="BU1071" s="689"/>
      <c r="BV1071" s="689"/>
      <c r="BW1071" s="421"/>
    </row>
    <row r="1072" ht="15.0" customHeight="1">
      <c r="A1072" s="634"/>
      <c r="B1072" s="421">
        <f>SUMIF('Production Calendar'!$F$3:$F$171,'Garden Layout (to copy)'!$A1072,'Production Calendar'!$G$3:$G$171)</f>
        <v>0</v>
      </c>
      <c r="C1072" s="656" t="str">
        <f t="shared" si="3"/>
        <v>#VALUE!</v>
      </c>
      <c r="D1072" s="657" t="str">
        <f>vLOOKUP($A1072,'Production Calendar'!$F$3:$AK$474,D$2,0)</f>
        <v>#VALUE!</v>
      </c>
      <c r="E1072" s="657" t="str">
        <f>vLOOKUP($A1072,'Production Calendar'!$F$3:$AK$474,E$2,0)</f>
        <v>#VALUE!</v>
      </c>
      <c r="F1072" s="658" t="str">
        <f t="shared" si="2"/>
        <v>#VALUE!</v>
      </c>
      <c r="G1072" s="421"/>
      <c r="H1072" s="421"/>
      <c r="I1072" s="421"/>
      <c r="J1072" s="421"/>
      <c r="K1072" s="421"/>
      <c r="L1072" s="421"/>
      <c r="M1072" s="421"/>
      <c r="N1072" s="421"/>
      <c r="O1072" s="421"/>
      <c r="P1072" s="421"/>
      <c r="Q1072" s="421"/>
      <c r="R1072" s="421"/>
      <c r="S1072" s="421"/>
      <c r="T1072" s="421"/>
      <c r="U1072" s="689"/>
      <c r="V1072" s="689"/>
      <c r="W1072" s="689"/>
      <c r="X1072" s="689"/>
      <c r="Y1072" s="689"/>
      <c r="Z1072" s="689"/>
      <c r="AA1072" s="689"/>
      <c r="AB1072" s="689"/>
      <c r="AC1072" s="689"/>
      <c r="AD1072" s="689"/>
      <c r="AE1072" s="689"/>
      <c r="AF1072" s="689"/>
      <c r="AG1072" s="689"/>
      <c r="AH1072" s="689"/>
      <c r="AI1072" s="689"/>
      <c r="AJ1072" s="689"/>
      <c r="AK1072" s="689"/>
      <c r="AL1072" s="689"/>
      <c r="AM1072" s="689"/>
      <c r="AN1072" s="689"/>
      <c r="AO1072" s="689"/>
      <c r="AP1072" s="689"/>
      <c r="AQ1072" s="689"/>
      <c r="AR1072" s="689"/>
      <c r="AS1072" s="689"/>
      <c r="AT1072" s="689"/>
      <c r="AU1072" s="689"/>
      <c r="AV1072" s="689"/>
      <c r="AW1072" s="689"/>
      <c r="AX1072" s="689"/>
      <c r="AY1072" s="689"/>
      <c r="AZ1072" s="689"/>
      <c r="BA1072" s="689"/>
      <c r="BB1072" s="689"/>
      <c r="BC1072" s="689"/>
      <c r="BD1072" s="689"/>
      <c r="BE1072" s="689"/>
      <c r="BF1072" s="689"/>
      <c r="BG1072" s="689"/>
      <c r="BH1072" s="689"/>
      <c r="BI1072" s="689"/>
      <c r="BJ1072" s="689"/>
      <c r="BK1072" s="689"/>
      <c r="BL1072" s="689"/>
      <c r="BM1072" s="689"/>
      <c r="BN1072" s="689"/>
      <c r="BO1072" s="689"/>
      <c r="BP1072" s="689"/>
      <c r="BQ1072" s="689"/>
      <c r="BR1072" s="689"/>
      <c r="BS1072" s="689"/>
      <c r="BT1072" s="689"/>
      <c r="BU1072" s="689"/>
      <c r="BV1072" s="689"/>
      <c r="BW1072" s="421"/>
    </row>
    <row r="1073" ht="15.0" customHeight="1">
      <c r="A1073" s="634"/>
      <c r="B1073" s="421"/>
      <c r="C1073" s="421"/>
      <c r="D1073" s="657"/>
      <c r="E1073" s="657" t="str">
        <f t="array" ref="E1073">XLOOKUP($A1073,'Production Calendar'!$F$3:$F$171,'Production Calendar'!$AD$3:$AD$171)</f>
        <v>#N/A</v>
      </c>
      <c r="F1073" s="421"/>
      <c r="G1073" s="421"/>
      <c r="H1073" s="421"/>
      <c r="I1073" s="421"/>
      <c r="J1073" s="421"/>
      <c r="K1073" s="421"/>
      <c r="L1073" s="421"/>
      <c r="M1073" s="421"/>
      <c r="N1073" s="421"/>
      <c r="O1073" s="421"/>
      <c r="P1073" s="421"/>
      <c r="Q1073" s="421"/>
      <c r="R1073" s="421"/>
      <c r="S1073" s="421"/>
      <c r="T1073" s="421"/>
      <c r="U1073" s="689"/>
      <c r="V1073" s="689"/>
      <c r="W1073" s="689"/>
      <c r="X1073" s="689"/>
      <c r="Y1073" s="689"/>
      <c r="Z1073" s="689"/>
      <c r="AA1073" s="689"/>
      <c r="AB1073" s="689"/>
      <c r="AC1073" s="689"/>
      <c r="AD1073" s="689"/>
      <c r="AE1073" s="689"/>
      <c r="AF1073" s="689"/>
      <c r="AG1073" s="689"/>
      <c r="AH1073" s="689"/>
      <c r="AI1073" s="689"/>
      <c r="AJ1073" s="689"/>
      <c r="AK1073" s="689"/>
      <c r="AL1073" s="689"/>
      <c r="AM1073" s="689"/>
      <c r="AN1073" s="689"/>
      <c r="AO1073" s="689"/>
      <c r="AP1073" s="689"/>
      <c r="AQ1073" s="689"/>
      <c r="AR1073" s="689"/>
      <c r="AS1073" s="689"/>
      <c r="AT1073" s="689"/>
      <c r="AU1073" s="689"/>
      <c r="AV1073" s="689"/>
      <c r="AW1073" s="689"/>
      <c r="AX1073" s="689"/>
      <c r="AY1073" s="689"/>
      <c r="AZ1073" s="689"/>
      <c r="BA1073" s="689"/>
      <c r="BB1073" s="689"/>
      <c r="BC1073" s="689"/>
      <c r="BD1073" s="689"/>
      <c r="BE1073" s="689"/>
      <c r="BF1073" s="689"/>
      <c r="BG1073" s="689"/>
      <c r="BH1073" s="689"/>
      <c r="BI1073" s="689"/>
      <c r="BJ1073" s="689"/>
      <c r="BK1073" s="689"/>
      <c r="BL1073" s="689"/>
      <c r="BM1073" s="689"/>
      <c r="BN1073" s="689"/>
      <c r="BO1073" s="689"/>
      <c r="BP1073" s="689"/>
      <c r="BQ1073" s="689"/>
      <c r="BR1073" s="689"/>
      <c r="BS1073" s="689"/>
      <c r="BT1073" s="689"/>
      <c r="BU1073" s="689"/>
      <c r="BV1073" s="689"/>
      <c r="BW1073" s="421"/>
    </row>
    <row r="1074" ht="15.0" customHeight="1">
      <c r="A1074" s="634"/>
      <c r="B1074" s="421"/>
      <c r="C1074" s="421"/>
      <c r="D1074" s="657"/>
      <c r="E1074" s="657" t="str">
        <f t="array" ref="E1074">XLOOKUP($A1074,'Production Calendar'!$F$3:$F$171,'Production Calendar'!$AD$3:$AD$171)</f>
        <v>#N/A</v>
      </c>
      <c r="F1074" s="421"/>
      <c r="G1074" s="421"/>
      <c r="H1074" s="421"/>
      <c r="I1074" s="421"/>
      <c r="J1074" s="421"/>
      <c r="K1074" s="421"/>
      <c r="L1074" s="421"/>
      <c r="M1074" s="421"/>
      <c r="N1074" s="421"/>
      <c r="O1074" s="421"/>
      <c r="P1074" s="421"/>
      <c r="Q1074" s="421"/>
      <c r="R1074" s="421"/>
      <c r="S1074" s="421"/>
      <c r="T1074" s="421"/>
      <c r="U1074" s="689"/>
      <c r="V1074" s="689"/>
      <c r="W1074" s="689"/>
      <c r="X1074" s="689"/>
      <c r="Y1074" s="689"/>
      <c r="Z1074" s="689"/>
      <c r="AA1074" s="689"/>
      <c r="AB1074" s="689"/>
      <c r="AC1074" s="689"/>
      <c r="AD1074" s="689"/>
      <c r="AE1074" s="689"/>
      <c r="AF1074" s="689"/>
      <c r="AG1074" s="689"/>
      <c r="AH1074" s="689"/>
      <c r="AI1074" s="689"/>
      <c r="AJ1074" s="689"/>
      <c r="AK1074" s="689"/>
      <c r="AL1074" s="689"/>
      <c r="AM1074" s="689"/>
      <c r="AN1074" s="689"/>
      <c r="AO1074" s="689"/>
      <c r="AP1074" s="689"/>
      <c r="AQ1074" s="689"/>
      <c r="AR1074" s="689"/>
      <c r="AS1074" s="689"/>
      <c r="AT1074" s="689"/>
      <c r="AU1074" s="689"/>
      <c r="AV1074" s="689"/>
      <c r="AW1074" s="689"/>
      <c r="AX1074" s="689"/>
      <c r="AY1074" s="689"/>
      <c r="AZ1074" s="689"/>
      <c r="BA1074" s="689"/>
      <c r="BB1074" s="689"/>
      <c r="BC1074" s="689"/>
      <c r="BD1074" s="689"/>
      <c r="BE1074" s="689"/>
      <c r="BF1074" s="689"/>
      <c r="BG1074" s="689"/>
      <c r="BH1074" s="689"/>
      <c r="BI1074" s="689"/>
      <c r="BJ1074" s="689"/>
      <c r="BK1074" s="689"/>
      <c r="BL1074" s="689"/>
      <c r="BM1074" s="689"/>
      <c r="BN1074" s="689"/>
      <c r="BO1074" s="689"/>
      <c r="BP1074" s="689"/>
      <c r="BQ1074" s="689"/>
      <c r="BR1074" s="689"/>
      <c r="BS1074" s="689"/>
      <c r="BT1074" s="689"/>
      <c r="BU1074" s="689"/>
      <c r="BV1074" s="689"/>
      <c r="BW1074" s="421"/>
    </row>
    <row r="1075" ht="15.0" customHeight="1">
      <c r="A1075" s="634"/>
      <c r="B1075" s="421"/>
      <c r="C1075" s="421"/>
      <c r="D1075" s="657"/>
      <c r="E1075" s="657" t="str">
        <f t="array" ref="E1075">XLOOKUP($A1075,'Production Calendar'!$F$3:$F$171,'Production Calendar'!$AD$3:$AD$171)</f>
        <v>#N/A</v>
      </c>
      <c r="F1075" s="421"/>
      <c r="G1075" s="421"/>
      <c r="H1075" s="421"/>
      <c r="I1075" s="421"/>
      <c r="J1075" s="421"/>
      <c r="K1075" s="421"/>
      <c r="L1075" s="421"/>
      <c r="M1075" s="421"/>
      <c r="N1075" s="421"/>
      <c r="O1075" s="421"/>
      <c r="P1075" s="421"/>
      <c r="Q1075" s="421"/>
      <c r="R1075" s="421"/>
      <c r="S1075" s="421"/>
      <c r="T1075" s="421"/>
      <c r="U1075" s="689"/>
      <c r="V1075" s="689"/>
      <c r="W1075" s="689"/>
      <c r="X1075" s="689"/>
      <c r="Y1075" s="689"/>
      <c r="Z1075" s="689"/>
      <c r="AA1075" s="689"/>
      <c r="AB1075" s="689"/>
      <c r="AC1075" s="689"/>
      <c r="AD1075" s="689"/>
      <c r="AE1075" s="689"/>
      <c r="AF1075" s="689"/>
      <c r="AG1075" s="689"/>
      <c r="AH1075" s="689"/>
      <c r="AI1075" s="689"/>
      <c r="AJ1075" s="689"/>
      <c r="AK1075" s="689"/>
      <c r="AL1075" s="689"/>
      <c r="AM1075" s="689"/>
      <c r="AN1075" s="689"/>
      <c r="AO1075" s="689"/>
      <c r="AP1075" s="689"/>
      <c r="AQ1075" s="689"/>
      <c r="AR1075" s="689"/>
      <c r="AS1075" s="689"/>
      <c r="AT1075" s="689"/>
      <c r="AU1075" s="689"/>
      <c r="AV1075" s="689"/>
      <c r="AW1075" s="689"/>
      <c r="AX1075" s="689"/>
      <c r="AY1075" s="689"/>
      <c r="AZ1075" s="689"/>
      <c r="BA1075" s="689"/>
      <c r="BB1075" s="689"/>
      <c r="BC1075" s="689"/>
      <c r="BD1075" s="689"/>
      <c r="BE1075" s="689"/>
      <c r="BF1075" s="689"/>
      <c r="BG1075" s="689"/>
      <c r="BH1075" s="689"/>
      <c r="BI1075" s="689"/>
      <c r="BJ1075" s="689"/>
      <c r="BK1075" s="689"/>
      <c r="BL1075" s="689"/>
      <c r="BM1075" s="689"/>
      <c r="BN1075" s="689"/>
      <c r="BO1075" s="689"/>
      <c r="BP1075" s="689"/>
      <c r="BQ1075" s="689"/>
      <c r="BR1075" s="689"/>
      <c r="BS1075" s="689"/>
      <c r="BT1075" s="689"/>
      <c r="BU1075" s="689"/>
      <c r="BV1075" s="689"/>
      <c r="BW1075" s="421"/>
    </row>
    <row r="1076" ht="15.0" customHeight="1">
      <c r="A1076" s="634"/>
      <c r="B1076" s="421"/>
      <c r="C1076" s="421"/>
      <c r="D1076" s="690"/>
      <c r="E1076" s="690"/>
      <c r="F1076" s="421"/>
      <c r="G1076" s="421"/>
      <c r="H1076" s="421"/>
      <c r="I1076" s="421"/>
      <c r="J1076" s="421"/>
      <c r="K1076" s="421"/>
      <c r="L1076" s="421"/>
      <c r="M1076" s="421"/>
      <c r="N1076" s="421"/>
      <c r="O1076" s="421"/>
      <c r="P1076" s="421"/>
      <c r="Q1076" s="421"/>
      <c r="R1076" s="421"/>
      <c r="S1076" s="421"/>
      <c r="T1076" s="421"/>
      <c r="U1076" s="689"/>
      <c r="V1076" s="689"/>
      <c r="W1076" s="689"/>
      <c r="X1076" s="689"/>
      <c r="Y1076" s="689"/>
      <c r="Z1076" s="689"/>
      <c r="AA1076" s="689"/>
      <c r="AB1076" s="689"/>
      <c r="AC1076" s="689"/>
      <c r="AD1076" s="689"/>
      <c r="AE1076" s="689"/>
      <c r="AF1076" s="689"/>
      <c r="AG1076" s="689"/>
      <c r="AH1076" s="689"/>
      <c r="AI1076" s="689"/>
      <c r="AJ1076" s="689"/>
      <c r="AK1076" s="689"/>
      <c r="AL1076" s="689"/>
      <c r="AM1076" s="689"/>
      <c r="AN1076" s="689"/>
      <c r="AO1076" s="689"/>
      <c r="AP1076" s="689"/>
      <c r="AQ1076" s="689"/>
      <c r="AR1076" s="689"/>
      <c r="AS1076" s="689"/>
      <c r="AT1076" s="689"/>
      <c r="AU1076" s="689"/>
      <c r="AV1076" s="689"/>
      <c r="AW1076" s="689"/>
      <c r="AX1076" s="689"/>
      <c r="AY1076" s="689"/>
      <c r="AZ1076" s="689"/>
      <c r="BA1076" s="689"/>
      <c r="BB1076" s="689"/>
      <c r="BC1076" s="689"/>
      <c r="BD1076" s="689"/>
      <c r="BE1076" s="689"/>
      <c r="BF1076" s="689"/>
      <c r="BG1076" s="689"/>
      <c r="BH1076" s="689"/>
      <c r="BI1076" s="689"/>
      <c r="BJ1076" s="689"/>
      <c r="BK1076" s="689"/>
      <c r="BL1076" s="689"/>
      <c r="BM1076" s="689"/>
      <c r="BN1076" s="689"/>
      <c r="BO1076" s="689"/>
      <c r="BP1076" s="689"/>
      <c r="BQ1076" s="689"/>
      <c r="BR1076" s="689"/>
      <c r="BS1076" s="689"/>
      <c r="BT1076" s="689"/>
      <c r="BU1076" s="689"/>
      <c r="BV1076" s="689"/>
      <c r="BW1076" s="421"/>
    </row>
  </sheetData>
  <mergeCells count="196">
    <mergeCell ref="BR69:BR70"/>
    <mergeCell ref="BR71:BR72"/>
    <mergeCell ref="BR73:BR74"/>
    <mergeCell ref="BR75:BR76"/>
    <mergeCell ref="BR77:BR78"/>
    <mergeCell ref="AT79:AT80"/>
    <mergeCell ref="BJ79:BJ80"/>
    <mergeCell ref="BR79:BR80"/>
    <mergeCell ref="AT81:AT82"/>
    <mergeCell ref="BJ81:BJ82"/>
    <mergeCell ref="BR81:BR82"/>
    <mergeCell ref="U83:AG83"/>
    <mergeCell ref="AI83:AR83"/>
    <mergeCell ref="U69:U70"/>
    <mergeCell ref="V84:W84"/>
    <mergeCell ref="X84:AC84"/>
    <mergeCell ref="AE84:AG84"/>
    <mergeCell ref="BK2:BT28"/>
    <mergeCell ref="BO30:BU55"/>
    <mergeCell ref="AT104:AT105"/>
    <mergeCell ref="AY104:AY105"/>
    <mergeCell ref="BJ104:BJ105"/>
    <mergeCell ref="U106:U107"/>
    <mergeCell ref="AT106:AT107"/>
    <mergeCell ref="AY106:AY107"/>
    <mergeCell ref="BJ106:BJ107"/>
    <mergeCell ref="U108:U109"/>
    <mergeCell ref="AT108:AT109"/>
    <mergeCell ref="AY108:AY109"/>
    <mergeCell ref="BJ108:BJ109"/>
    <mergeCell ref="W110:AG110"/>
    <mergeCell ref="AI110:AR110"/>
    <mergeCell ref="U2:BJ2"/>
    <mergeCell ref="BU2:BV28"/>
    <mergeCell ref="U3:AR3"/>
    <mergeCell ref="AT3:BJ3"/>
    <mergeCell ref="AH30:AH110"/>
    <mergeCell ref="AX84:AX109"/>
    <mergeCell ref="BH84:BI109"/>
    <mergeCell ref="AT110:BV110"/>
    <mergeCell ref="U90:U91"/>
    <mergeCell ref="AT90:AT91"/>
    <mergeCell ref="AY90:AY91"/>
    <mergeCell ref="BJ90:BJ91"/>
    <mergeCell ref="U92:U93"/>
    <mergeCell ref="AT92:AT93"/>
    <mergeCell ref="AY92:AY93"/>
    <mergeCell ref="BJ92:BJ93"/>
    <mergeCell ref="U94:U95"/>
    <mergeCell ref="AT94:AT95"/>
    <mergeCell ref="AY94:AY95"/>
    <mergeCell ref="BJ94:BJ95"/>
    <mergeCell ref="U96:U97"/>
    <mergeCell ref="AT96:AT97"/>
    <mergeCell ref="U86:U87"/>
    <mergeCell ref="AT86:AT87"/>
    <mergeCell ref="U88:U89"/>
    <mergeCell ref="AT88:AT89"/>
    <mergeCell ref="U98:U99"/>
    <mergeCell ref="AT98:AT99"/>
    <mergeCell ref="U100:U101"/>
    <mergeCell ref="AT100:AT101"/>
    <mergeCell ref="AT102:AT103"/>
    <mergeCell ref="AI84:AR84"/>
    <mergeCell ref="AT84:AW84"/>
    <mergeCell ref="AT83:BV83"/>
    <mergeCell ref="AY84:BG84"/>
    <mergeCell ref="BJ84:BU84"/>
    <mergeCell ref="BV30:BV55"/>
    <mergeCell ref="BV84:BV109"/>
    <mergeCell ref="AY86:AY87"/>
    <mergeCell ref="BJ86:BJ87"/>
    <mergeCell ref="AY100:AY101"/>
    <mergeCell ref="AY102:AY103"/>
    <mergeCell ref="AY88:AY89"/>
    <mergeCell ref="BJ88:BJ89"/>
    <mergeCell ref="AY96:AY97"/>
    <mergeCell ref="BJ96:BJ97"/>
    <mergeCell ref="AY98:AY99"/>
    <mergeCell ref="BJ98:BJ99"/>
    <mergeCell ref="BJ100:BJ101"/>
    <mergeCell ref="BJ102:BJ103"/>
    <mergeCell ref="U102:U103"/>
    <mergeCell ref="U104:U105"/>
    <mergeCell ref="U5:U6"/>
    <mergeCell ref="U7:U8"/>
    <mergeCell ref="AT5:AT6"/>
    <mergeCell ref="AT11:AT12"/>
    <mergeCell ref="U13:U14"/>
    <mergeCell ref="AT13:AT14"/>
    <mergeCell ref="U15:U16"/>
    <mergeCell ref="AT15:AT16"/>
    <mergeCell ref="U17:U18"/>
    <mergeCell ref="AT17:AT18"/>
    <mergeCell ref="U19:U20"/>
    <mergeCell ref="AT19:AT20"/>
    <mergeCell ref="U21:U22"/>
    <mergeCell ref="AT21:AT22"/>
    <mergeCell ref="AT7:AT8"/>
    <mergeCell ref="U9:U10"/>
    <mergeCell ref="AT9:AT10"/>
    <mergeCell ref="U23:U24"/>
    <mergeCell ref="AT23:AT24"/>
    <mergeCell ref="U25:U26"/>
    <mergeCell ref="AT25:AT26"/>
    <mergeCell ref="U27:U28"/>
    <mergeCell ref="AT27:AT28"/>
    <mergeCell ref="U29:BV29"/>
    <mergeCell ref="U30:AG30"/>
    <mergeCell ref="AI30:AR30"/>
    <mergeCell ref="AT30:BH30"/>
    <mergeCell ref="BJ30:BN30"/>
    <mergeCell ref="U11:U12"/>
    <mergeCell ref="U32:U33"/>
    <mergeCell ref="AT32:AT33"/>
    <mergeCell ref="BJ32:BJ33"/>
    <mergeCell ref="AT36:AT37"/>
    <mergeCell ref="AT46:AT47"/>
    <mergeCell ref="U46:U47"/>
    <mergeCell ref="U48:U49"/>
    <mergeCell ref="BJ46:BJ47"/>
    <mergeCell ref="BJ48:BJ49"/>
    <mergeCell ref="AT48:AT49"/>
    <mergeCell ref="AT50:AT51"/>
    <mergeCell ref="U50:U51"/>
    <mergeCell ref="U52:U53"/>
    <mergeCell ref="BJ50:BJ51"/>
    <mergeCell ref="BJ52:BJ53"/>
    <mergeCell ref="AT52:AT53"/>
    <mergeCell ref="AT54:AT55"/>
    <mergeCell ref="U61:U62"/>
    <mergeCell ref="U63:U64"/>
    <mergeCell ref="U71:U72"/>
    <mergeCell ref="U73:U74"/>
    <mergeCell ref="U75:U76"/>
    <mergeCell ref="U77:U78"/>
    <mergeCell ref="U79:U80"/>
    <mergeCell ref="U81:U82"/>
    <mergeCell ref="T2:T110"/>
    <mergeCell ref="U36:U37"/>
    <mergeCell ref="U38:U39"/>
    <mergeCell ref="U40:U41"/>
    <mergeCell ref="U42:U43"/>
    <mergeCell ref="U44:U45"/>
    <mergeCell ref="U59:U60"/>
    <mergeCell ref="AT56:BV56"/>
    <mergeCell ref="BJ57:BP57"/>
    <mergeCell ref="BR57:BU57"/>
    <mergeCell ref="BQ57:BQ82"/>
    <mergeCell ref="BR59:BR60"/>
    <mergeCell ref="BR61:BR62"/>
    <mergeCell ref="BR63:BR64"/>
    <mergeCell ref="BR65:BR66"/>
    <mergeCell ref="BR67:BR68"/>
    <mergeCell ref="AT63:AT64"/>
    <mergeCell ref="BJ63:BJ64"/>
    <mergeCell ref="U65:U66"/>
    <mergeCell ref="AT65:AT66"/>
    <mergeCell ref="U54:U55"/>
    <mergeCell ref="U67:U68"/>
    <mergeCell ref="BJ65:BJ66"/>
    <mergeCell ref="BJ67:BJ68"/>
    <mergeCell ref="AT67:AT68"/>
    <mergeCell ref="AT69:AT70"/>
    <mergeCell ref="BJ75:BJ76"/>
    <mergeCell ref="BJ77:BJ78"/>
    <mergeCell ref="BJ34:BJ35"/>
    <mergeCell ref="BJ36:BJ37"/>
    <mergeCell ref="BJ54:BJ55"/>
    <mergeCell ref="BG57:BI82"/>
    <mergeCell ref="BJ59:BJ60"/>
    <mergeCell ref="BJ61:BJ62"/>
    <mergeCell ref="BJ69:BJ70"/>
    <mergeCell ref="U34:U35"/>
    <mergeCell ref="AT34:AT35"/>
    <mergeCell ref="AT38:AT39"/>
    <mergeCell ref="BJ38:BJ39"/>
    <mergeCell ref="AT40:AT41"/>
    <mergeCell ref="BJ40:BJ41"/>
    <mergeCell ref="AT42:AT43"/>
    <mergeCell ref="BJ42:BJ43"/>
    <mergeCell ref="AT59:AT60"/>
    <mergeCell ref="AT61:AT62"/>
    <mergeCell ref="AT71:AT72"/>
    <mergeCell ref="AT73:AT74"/>
    <mergeCell ref="AT75:AT76"/>
    <mergeCell ref="AT77:AT78"/>
    <mergeCell ref="AT44:AT45"/>
    <mergeCell ref="BJ44:BJ45"/>
    <mergeCell ref="U56:AG56"/>
    <mergeCell ref="AI56:AR56"/>
    <mergeCell ref="U57:AG57"/>
    <mergeCell ref="AI57:AR57"/>
    <mergeCell ref="AT57:BF57"/>
    <mergeCell ref="BJ71:BJ72"/>
    <mergeCell ref="BJ73:BJ74"/>
  </mergeCells>
  <printOptions/>
  <pageMargins bottom="0.75" footer="0.0" header="0.0" left="0.7" right="0.7" top="0.75"/>
  <pageSetup orientation="portrait"/>
  <headerFooter>
    <oddFooter>&amp;C000000&amp;P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0"/>
    <col customWidth="1" min="2" max="2" width="9.14"/>
    <col customWidth="1" min="3" max="3" width="21.14"/>
    <col customWidth="1" min="4" max="4" width="13.57"/>
    <col customWidth="1" min="5" max="5" width="9.29"/>
    <col customWidth="1" min="6" max="6" width="17.86"/>
    <col customWidth="1" min="7" max="9" width="18.14"/>
    <col customWidth="1" min="10" max="11" width="18.43"/>
    <col customWidth="1" min="12" max="12" width="14.86"/>
    <col customWidth="1" min="13" max="13" width="16.0"/>
    <col customWidth="1" min="14" max="15" width="19.86"/>
    <col customWidth="1" min="16" max="16" width="15.43"/>
    <col customWidth="1" min="17" max="17" width="17.0"/>
    <col customWidth="1" min="18" max="37" width="10.71"/>
  </cols>
  <sheetData>
    <row r="1" ht="59.25" customHeight="1">
      <c r="A1" s="20"/>
      <c r="B1" s="20"/>
      <c r="C1" s="20"/>
      <c r="D1" s="20"/>
      <c r="E1" s="20" t="s">
        <v>685</v>
      </c>
      <c r="F1" s="20"/>
      <c r="G1" s="20"/>
      <c r="H1" s="20"/>
      <c r="I1" s="20"/>
      <c r="J1" s="20"/>
      <c r="K1" s="20"/>
      <c r="L1" s="20"/>
      <c r="M1" s="20"/>
      <c r="N1" s="20"/>
      <c r="O1" s="20"/>
      <c r="P1" s="20"/>
      <c r="Q1" s="20"/>
      <c r="R1" s="691"/>
      <c r="S1" s="692"/>
      <c r="T1" s="692"/>
      <c r="U1" s="692"/>
      <c r="V1" s="692"/>
      <c r="W1" s="692"/>
      <c r="X1" s="692"/>
      <c r="Y1" s="692"/>
      <c r="Z1" s="692"/>
      <c r="AA1" s="692"/>
      <c r="AB1" s="692"/>
      <c r="AC1" s="692"/>
      <c r="AD1" s="692"/>
      <c r="AE1" s="692"/>
      <c r="AF1" s="692"/>
      <c r="AG1" s="692"/>
      <c r="AH1" s="692"/>
      <c r="AI1" s="692"/>
      <c r="AJ1" s="692"/>
      <c r="AK1" s="692"/>
    </row>
    <row r="2" ht="25.5" customHeight="1">
      <c r="A2" s="693"/>
      <c r="B2" s="574"/>
      <c r="C2" s="599"/>
      <c r="D2" s="694" t="s">
        <v>686</v>
      </c>
      <c r="G2" s="694" t="s">
        <v>687</v>
      </c>
      <c r="J2" s="599"/>
      <c r="K2" s="599"/>
      <c r="L2" s="574"/>
      <c r="M2" s="574"/>
      <c r="N2" s="574"/>
      <c r="O2" s="574"/>
      <c r="P2" s="574"/>
      <c r="Q2" s="574"/>
      <c r="R2" s="695"/>
      <c r="S2" s="695"/>
      <c r="T2" s="695"/>
      <c r="U2" s="695"/>
      <c r="V2" s="695"/>
      <c r="W2" s="695"/>
      <c r="X2" s="695"/>
      <c r="Y2" s="695"/>
      <c r="Z2" s="695"/>
      <c r="AA2" s="695"/>
      <c r="AB2" s="695"/>
      <c r="AC2" s="695"/>
      <c r="AD2" s="695"/>
      <c r="AE2" s="695"/>
      <c r="AF2" s="695"/>
      <c r="AG2" s="695"/>
      <c r="AH2" s="695"/>
      <c r="AI2" s="695"/>
      <c r="AJ2" s="695"/>
      <c r="AK2" s="695"/>
    </row>
    <row r="3" ht="54.75" customHeight="1">
      <c r="A3" s="696" t="s">
        <v>11</v>
      </c>
      <c r="B3" s="696" t="s">
        <v>688</v>
      </c>
      <c r="C3" s="697" t="s">
        <v>477</v>
      </c>
      <c r="D3" s="698" t="s">
        <v>689</v>
      </c>
      <c r="E3" s="698" t="s">
        <v>690</v>
      </c>
      <c r="F3" s="698" t="s">
        <v>691</v>
      </c>
      <c r="G3" s="698" t="s">
        <v>692</v>
      </c>
      <c r="H3" s="699" t="str">
        <f>"Quantity of seeds per bed per "&amp;'Crop Chart'!H2&amp;" metres (g)"</f>
        <v>Quantity of seeds per bed per 65 metres (g)</v>
      </c>
      <c r="I3" s="699" t="s">
        <v>693</v>
      </c>
      <c r="J3" s="700" t="s">
        <v>694</v>
      </c>
      <c r="K3" s="700" t="s">
        <v>695</v>
      </c>
      <c r="L3" s="696" t="s">
        <v>696</v>
      </c>
      <c r="N3" s="701" t="s">
        <v>634</v>
      </c>
      <c r="O3" s="701" t="s">
        <v>697</v>
      </c>
      <c r="P3" s="701" t="s">
        <v>698</v>
      </c>
      <c r="Q3" s="701" t="s">
        <v>699</v>
      </c>
      <c r="R3" s="702"/>
      <c r="S3" s="702"/>
      <c r="T3" s="702"/>
      <c r="U3" s="702"/>
      <c r="V3" s="702"/>
      <c r="W3" s="702"/>
      <c r="X3" s="702"/>
      <c r="Y3" s="702"/>
      <c r="Z3" s="702"/>
      <c r="AA3" s="702"/>
      <c r="AB3" s="702"/>
      <c r="AC3" s="702"/>
      <c r="AD3" s="702"/>
      <c r="AE3" s="702"/>
      <c r="AF3" s="702"/>
      <c r="AG3" s="702"/>
      <c r="AH3" s="702"/>
      <c r="AI3" s="702"/>
      <c r="AJ3" s="702"/>
      <c r="AK3" s="702"/>
    </row>
    <row r="4">
      <c r="A4" s="703" t="str">
        <f t="array" ref="A4">IF(ISBLANK(C4),"",XLOOKUP(C4,'Codified Game Plan'!$C$3:$C$477,'Codified Game Plan'!$A$3:$A$477))</f>
        <v/>
      </c>
      <c r="B4" s="704" t="str">
        <f t="array" ref="B4">IF(ISBLANK(C4),"",XLOOKUP(A4,'Crop Chart'!$A$5:$A$201,'Crop Chart'!$B$5:$B$201,0))</f>
        <v/>
      </c>
      <c r="C4" s="705" t="str">
        <f>IFERROR(__xludf.DUMMYFUNCTION("UNIQUE('Production Calendar'!D3:D472)"),"")</f>
        <v/>
      </c>
      <c r="D4" s="706" t="str">
        <f>IF(B4="TR",SUMIF('Production Calendar'!$D$2:$D$500,'Seed Order'!C4,'Production Calendar'!$O$2:$O$500),"")</f>
        <v/>
      </c>
      <c r="E4" s="707" t="str">
        <f t="array" ref="E4">IF(B4="TR",XLOOKUP(A4,'Crop Chart'!$A$5:$A$201,'Crop Chart'!$P$5:$P$201,FALSE),"")</f>
        <v/>
      </c>
      <c r="F4" s="707" t="str">
        <f t="array" ref="F4">IF(B4="TR",XLOOKUP(A4,'Crop Chart'!$A$5:$A$201,'Crop Chart'!$Q$5:$Q$201,0),"")</f>
        <v/>
      </c>
      <c r="G4" s="708" t="str">
        <f>IF(B4="DS",SUMIF('Production Calendar'!$D$3:$D$477,C4,'Production Calendar'!$G$3:$G$477),"")</f>
        <v/>
      </c>
      <c r="H4" s="708" t="str">
        <f t="array" ref="H4">IF(B4="DS",XLOOKUP(A4,'Crop Chart'!$A$5:$A$201,'Crop Chart'!$AE$5:$AE$201,0),"")</f>
        <v/>
      </c>
      <c r="I4" s="708" t="str">
        <f t="shared" ref="I4:I499" si="1">IF(G4="","",(G4*H4))</f>
        <v/>
      </c>
      <c r="J4" s="709">
        <v>1.0</v>
      </c>
      <c r="K4" s="709">
        <v>1.0</v>
      </c>
      <c r="L4" s="710" t="str">
        <f t="shared" ref="L4:L274" si="2">IFS(ISBLANK(C4),"",B4="DS",I4*(1/J4)*K4,B4="TR",D4*E4*F4*(1/J4)*K4)</f>
        <v/>
      </c>
      <c r="M4" s="711" t="str">
        <f t="shared" ref="M4:M202" si="3">IFS(B4="DS","grams",B4="TR","seeds",ISBLANK(C4),"")</f>
        <v/>
      </c>
      <c r="N4" s="712"/>
      <c r="O4" s="712"/>
      <c r="P4" s="712"/>
      <c r="Q4" s="713"/>
    </row>
    <row r="5">
      <c r="A5" s="714" t="str">
        <f t="array" ref="A5">IF(ISBLANK(C5),"",XLOOKUP(C5,'Codified Game Plan'!$C$3:$C$477,'Codified Game Plan'!$A$3:$A$477))</f>
        <v>#REF!</v>
      </c>
      <c r="B5" s="715" t="str">
        <f t="array" ref="B5">IF(ISBLANK(C5),"",XLOOKUP(A5,'Crop Chart'!$A$5:$A$201,'Crop Chart'!$B$5:$B$201,0))</f>
        <v>#REF!</v>
      </c>
      <c r="C5" s="716" t="str">
        <f>IFERROR(__xludf.DUMMYFUNCTION("""COMPUTED_VALUE"""),"#REF!")</f>
        <v>#REF!</v>
      </c>
      <c r="D5" s="717" t="str">
        <f>IF(B5="TR",SUMIF('Production Calendar'!$D$2:$D$500,'Seed Order'!C5,'Production Calendar'!$S$2:$S$500),"")</f>
        <v>#REF!</v>
      </c>
      <c r="E5" s="718" t="str">
        <f t="array" ref="E5">IF(B5="TR",XLOOKUP(A5,'Crop Chart'!$A$5:$A$201,'Crop Chart'!$P$5:$P$201,FALSE),"")</f>
        <v>#REF!</v>
      </c>
      <c r="F5" s="718" t="str">
        <f t="array" ref="F5">IF(B5="TR",XLOOKUP(A5,'Crop Chart'!$A$5:$A$201,'Crop Chart'!$Q$5:$Q$201,0),"")</f>
        <v>#REF!</v>
      </c>
      <c r="G5" s="708" t="str">
        <f>IF(B5="DS",SUMIF('Production Calendar'!$D$3:$D$477,C5,'Production Calendar'!$G$3:$G$477),"")</f>
        <v>#REF!</v>
      </c>
      <c r="H5" s="708" t="str">
        <f t="array" ref="H5">IF(B5="DS",XLOOKUP(A5,'Crop Chart'!$A$5:$A$201,'Crop Chart'!$AE$5:$AE$201,0),"")</f>
        <v>#REF!</v>
      </c>
      <c r="I5" s="708" t="str">
        <f t="shared" si="1"/>
        <v>#REF!</v>
      </c>
      <c r="J5" s="719">
        <v>1.0</v>
      </c>
      <c r="K5" s="719">
        <v>1.0</v>
      </c>
      <c r="L5" s="710" t="str">
        <f t="shared" si="2"/>
        <v>#REF!</v>
      </c>
      <c r="M5" s="711" t="str">
        <f t="shared" si="3"/>
        <v>#REF!</v>
      </c>
      <c r="N5" s="720"/>
      <c r="O5" s="720"/>
      <c r="P5" s="720"/>
      <c r="Q5" s="721"/>
    </row>
    <row r="6">
      <c r="A6" s="714" t="str">
        <f t="array" ref="A6">IF(ISBLANK(C6),"",XLOOKUP(C6,'Codified Game Plan'!$C$3:$C$477,'Codified Game Plan'!$A$3:$A$477))</f>
        <v>#N/A</v>
      </c>
      <c r="B6" s="722" t="str">
        <f t="array" ref="B6">IF(ISBLANK(C6),"",XLOOKUP(A6,'Crop Chart'!$A$5:$A$201,'Crop Chart'!$B$5:$B$201,0))</f>
        <v>#N/A</v>
      </c>
      <c r="C6" s="716" t="str">
        <f>IFERROR(__xludf.DUMMYFUNCTION("""COMPUTED_VALUE""")," ")</f>
        <v> </v>
      </c>
      <c r="D6" s="723" t="str">
        <f>IF(B6="TR",SUMIF('Production Calendar'!$D$2:$D$500,'Seed Order'!C6,'Production Calendar'!$S$2:$S$500),"")</f>
        <v>#N/A</v>
      </c>
      <c r="E6" s="724" t="str">
        <f t="array" ref="E6">IF(B6="TR",XLOOKUP(A6,'Crop Chart'!$A$5:$A$201,'Crop Chart'!$P$5:$P$201,FALSE),"")</f>
        <v>#N/A</v>
      </c>
      <c r="F6" s="724" t="str">
        <f t="array" ref="F6">IF(B6="TR",XLOOKUP(A6,'Crop Chart'!$A$5:$A$201,'Crop Chart'!$Q$5:$Q$201,0),"")</f>
        <v>#N/A</v>
      </c>
      <c r="G6" s="725" t="str">
        <f>IF(B6="DS",SUMIF('Production Calendar'!$D$3:$D$477,C6,'Production Calendar'!$G$3:$G$477),"")</f>
        <v>#N/A</v>
      </c>
      <c r="H6" s="725" t="str">
        <f t="array" ref="H6">IF(B6="DS",XLOOKUP(A6,'Crop Chart'!$A$5:$A$201,'Crop Chart'!$AE$5:$AE$201,0),"")</f>
        <v>#N/A</v>
      </c>
      <c r="I6" s="725" t="str">
        <f t="shared" si="1"/>
        <v>#N/A</v>
      </c>
      <c r="J6" s="719">
        <v>1.0</v>
      </c>
      <c r="K6" s="719">
        <v>1.0</v>
      </c>
      <c r="L6" s="710" t="str">
        <f t="shared" si="2"/>
        <v>#N/A</v>
      </c>
      <c r="M6" s="711" t="str">
        <f t="shared" si="3"/>
        <v>#N/A</v>
      </c>
      <c r="N6" s="720"/>
      <c r="O6" s="720"/>
      <c r="P6" s="720"/>
      <c r="Q6" s="721"/>
    </row>
    <row r="7">
      <c r="A7" s="714" t="str">
        <f t="array" ref="A7">IF(ISBLANK(C7),"",XLOOKUP(C7,'Codified Game Plan'!$C$3:$C$477,'Codified Game Plan'!$A$3:$A$477))</f>
        <v/>
      </c>
      <c r="B7" s="722" t="str">
        <f t="array" ref="B7">IF(ISBLANK(C7),"",XLOOKUP(A7,'Crop Chart'!$A$5:$A$201,'Crop Chart'!$B$5:$B$201,0))</f>
        <v/>
      </c>
      <c r="C7" s="716"/>
      <c r="D7" s="723" t="str">
        <f>IF(B7="TR",SUMIF('Production Calendar'!$D$2:$D$500,'Seed Order'!C7,'Production Calendar'!$S$2:$S$500),"")</f>
        <v/>
      </c>
      <c r="E7" s="724" t="str">
        <f t="array" ref="E7">IF(B7="TR",XLOOKUP(A7,'Crop Chart'!$A$5:$A$201,'Crop Chart'!$P$5:$P$201,FALSE),"")</f>
        <v/>
      </c>
      <c r="F7" s="724" t="str">
        <f t="array" ref="F7">IF(B7="TR",XLOOKUP(A7,'Crop Chart'!$A$5:$A$201,'Crop Chart'!$Q$5:$Q$201,0),"")</f>
        <v/>
      </c>
      <c r="G7" s="725" t="str">
        <f>IF(B7="DS",SUMIF('Production Calendar'!$D$3:$D$477,C7,'Production Calendar'!$G$3:$G$477),"")</f>
        <v/>
      </c>
      <c r="H7" s="725" t="str">
        <f t="array" ref="H7">IF(B7="DS",XLOOKUP(A7,'Crop Chart'!$A$5:$A$201,'Crop Chart'!$AE$5:$AE$201,0),"")</f>
        <v/>
      </c>
      <c r="I7" s="725" t="str">
        <f t="shared" si="1"/>
        <v/>
      </c>
      <c r="J7" s="719">
        <v>1.0</v>
      </c>
      <c r="K7" s="719">
        <v>1.0</v>
      </c>
      <c r="L7" s="710" t="str">
        <f t="shared" si="2"/>
        <v/>
      </c>
      <c r="M7" s="711" t="str">
        <f t="shared" si="3"/>
        <v/>
      </c>
      <c r="N7" s="720"/>
      <c r="O7" s="720"/>
      <c r="P7" s="720"/>
      <c r="Q7" s="721"/>
    </row>
    <row r="8">
      <c r="A8" s="714" t="str">
        <f t="array" ref="A8">IF(ISBLANK(C8),"",XLOOKUP(C8,'Codified Game Plan'!$C$3:$C$477,'Codified Game Plan'!$A$3:$A$477))</f>
        <v/>
      </c>
      <c r="B8" s="722" t="str">
        <f t="array" ref="B8">IF(ISBLANK(C8),"",XLOOKUP(A8,'Crop Chart'!$A$5:$A$201,'Crop Chart'!$B$5:$B$201,0))</f>
        <v/>
      </c>
      <c r="C8" s="716"/>
      <c r="D8" s="723" t="str">
        <f>IF(B8="TR",SUMIF('Production Calendar'!$D$2:$D$500,'Seed Order'!C8,'Production Calendar'!$S$2:$S$500),"")</f>
        <v/>
      </c>
      <c r="E8" s="724" t="str">
        <f t="array" ref="E8">IF(B8="TR",XLOOKUP(A8,'Crop Chart'!$A$5:$A$201,'Crop Chart'!$P$5:$P$201,FALSE),"")</f>
        <v/>
      </c>
      <c r="F8" s="724" t="str">
        <f t="array" ref="F8">IF(B8="TR",XLOOKUP(A8,'Crop Chart'!$A$5:$A$201,'Crop Chart'!$Q$5:$Q$201,0),"")</f>
        <v/>
      </c>
      <c r="G8" s="725" t="str">
        <f>IF(B8="DS",SUMIF('Production Calendar'!$D$3:$D$477,C8,'Production Calendar'!$G$3:$G$477),"")</f>
        <v/>
      </c>
      <c r="H8" s="725" t="str">
        <f t="array" ref="H8">IF(B8="DS",XLOOKUP(A8,'Crop Chart'!$A$5:$A$201,'Crop Chart'!$AE$5:$AE$201,0),"")</f>
        <v/>
      </c>
      <c r="I8" s="725" t="str">
        <f t="shared" si="1"/>
        <v/>
      </c>
      <c r="J8" s="719">
        <v>1.0</v>
      </c>
      <c r="K8" s="719">
        <v>1.0</v>
      </c>
      <c r="L8" s="710" t="str">
        <f t="shared" si="2"/>
        <v/>
      </c>
      <c r="M8" s="711" t="str">
        <f t="shared" si="3"/>
        <v/>
      </c>
      <c r="N8" s="720"/>
      <c r="O8" s="720"/>
      <c r="P8" s="720"/>
      <c r="Q8" s="721"/>
    </row>
    <row r="9">
      <c r="A9" s="714" t="str">
        <f t="array" ref="A9">IF(ISBLANK(C9),"",XLOOKUP(C9,'Codified Game Plan'!$C$3:$C$477,'Codified Game Plan'!$A$3:$A$477))</f>
        <v/>
      </c>
      <c r="B9" s="722" t="str">
        <f t="array" ref="B9">IF(ISBLANK(C9),"",XLOOKUP(A9,'Crop Chart'!$A$5:$A$201,'Crop Chart'!$B$5:$B$201,0))</f>
        <v/>
      </c>
      <c r="C9" s="716"/>
      <c r="D9" s="723" t="str">
        <f>IF(B9="TR",SUMIF('Production Calendar'!$D$2:$D$500,'Seed Order'!C9,'Production Calendar'!$S$2:$S$500),"")</f>
        <v/>
      </c>
      <c r="E9" s="724" t="str">
        <f t="array" ref="E9">IF(B9="TR",XLOOKUP(A9,'Crop Chart'!$A$5:$A$201,'Crop Chart'!$P$5:$P$201,FALSE),"")</f>
        <v/>
      </c>
      <c r="F9" s="724" t="str">
        <f t="array" ref="F9">IF(B9="TR",XLOOKUP(A9,'Crop Chart'!$A$5:$A$201,'Crop Chart'!$Q$5:$Q$201,0),"")</f>
        <v/>
      </c>
      <c r="G9" s="725" t="str">
        <f>IF(B9="DS",SUMIF('Production Calendar'!$D$3:$D$477,C9,'Production Calendar'!$G$3:$G$477),"")</f>
        <v/>
      </c>
      <c r="H9" s="725" t="str">
        <f t="array" ref="H9">IF(B9="DS",XLOOKUP(A9,'Crop Chart'!$A$5:$A$201,'Crop Chart'!$AE$5:$AE$201,0),"")</f>
        <v/>
      </c>
      <c r="I9" s="725" t="str">
        <f t="shared" si="1"/>
        <v/>
      </c>
      <c r="J9" s="719">
        <v>0.99</v>
      </c>
      <c r="K9" s="719">
        <v>1.0</v>
      </c>
      <c r="L9" s="710" t="str">
        <f t="shared" si="2"/>
        <v/>
      </c>
      <c r="M9" s="711" t="str">
        <f t="shared" si="3"/>
        <v/>
      </c>
      <c r="N9" s="720"/>
      <c r="O9" s="720"/>
      <c r="P9" s="720"/>
      <c r="Q9" s="721"/>
    </row>
    <row r="10">
      <c r="A10" s="714" t="str">
        <f t="array" ref="A10">IF(ISBLANK(C10),"",XLOOKUP(C10,'Codified Game Plan'!$C$3:$C$477,'Codified Game Plan'!$A$3:$A$477))</f>
        <v/>
      </c>
      <c r="B10" s="722" t="str">
        <f t="array" ref="B10">IF(ISBLANK(C10),"",XLOOKUP(A10,'Crop Chart'!$A$5:$A$201,'Crop Chart'!$B$5:$B$201,0))</f>
        <v/>
      </c>
      <c r="C10" s="716"/>
      <c r="D10" s="723" t="str">
        <f>IF(B10="TR",SUMIF('Production Calendar'!$D$2:$D$500,'Seed Order'!C10,'Production Calendar'!$S$2:$S$500),"")</f>
        <v/>
      </c>
      <c r="E10" s="724" t="str">
        <f t="array" ref="E10">IF(B10="TR",XLOOKUP(A10,'Crop Chart'!$A$5:$A$201,'Crop Chart'!$P$5:$P$201,FALSE),"")</f>
        <v/>
      </c>
      <c r="F10" s="724" t="str">
        <f t="array" ref="F10">IF(B10="TR",XLOOKUP(A10,'Crop Chart'!$A$5:$A$201,'Crop Chart'!$Q$5:$Q$201,0),"")</f>
        <v/>
      </c>
      <c r="G10" s="725" t="str">
        <f>IF(B10="DS",SUMIF('Production Calendar'!$D$3:$D$477,C10,'Production Calendar'!$G$3:$G$477),"")</f>
        <v/>
      </c>
      <c r="H10" s="725" t="str">
        <f t="array" ref="H10">IF(B10="DS",XLOOKUP(A10,'Crop Chart'!$A$5:$A$201,'Crop Chart'!$AE$5:$AE$201,0),"")</f>
        <v/>
      </c>
      <c r="I10" s="725" t="str">
        <f t="shared" si="1"/>
        <v/>
      </c>
      <c r="J10" s="719">
        <v>0.99</v>
      </c>
      <c r="K10" s="719">
        <v>1.0</v>
      </c>
      <c r="L10" s="710" t="str">
        <f t="shared" si="2"/>
        <v/>
      </c>
      <c r="M10" s="711" t="str">
        <f t="shared" si="3"/>
        <v/>
      </c>
      <c r="N10" s="720"/>
      <c r="O10" s="720"/>
      <c r="P10" s="720"/>
      <c r="Q10" s="721"/>
    </row>
    <row r="11">
      <c r="A11" s="714" t="str">
        <f t="array" ref="A11">IF(ISBLANK(C11),"",XLOOKUP(C11,'Codified Game Plan'!$C$3:$C$477,'Codified Game Plan'!$A$3:$A$477))</f>
        <v/>
      </c>
      <c r="B11" s="722" t="str">
        <f t="array" ref="B11">IF(ISBLANK(C11),"",XLOOKUP(A11,'Crop Chart'!$A$5:$A$201,'Crop Chart'!$B$5:$B$201,0))</f>
        <v/>
      </c>
      <c r="C11" s="716"/>
      <c r="D11" s="723" t="str">
        <f>IF(B11="TR",SUMIF('Production Calendar'!$D$2:$D$500,'Seed Order'!C11,'Production Calendar'!$S$2:$S$500),"")</f>
        <v/>
      </c>
      <c r="E11" s="724" t="str">
        <f t="array" ref="E11">IF(B11="TR",XLOOKUP(A11,'Crop Chart'!$A$5:$A$201,'Crop Chart'!$P$5:$P$201,FALSE),"")</f>
        <v/>
      </c>
      <c r="F11" s="724" t="str">
        <f t="array" ref="F11">IF(B11="TR",XLOOKUP(A11,'Crop Chart'!$A$5:$A$201,'Crop Chart'!$Q$5:$Q$201,0),"")</f>
        <v/>
      </c>
      <c r="G11" s="725" t="str">
        <f>IF(B11="DS",SUMIF('Production Calendar'!$D$3:$D$477,C11,'Production Calendar'!$G$3:$G$477),"")</f>
        <v/>
      </c>
      <c r="H11" s="725" t="str">
        <f t="array" ref="H11">IF(B11="DS",XLOOKUP(A11,'Crop Chart'!$A$5:$A$201,'Crop Chart'!$AE$5:$AE$201,0),"")</f>
        <v/>
      </c>
      <c r="I11" s="725" t="str">
        <f t="shared" si="1"/>
        <v/>
      </c>
      <c r="J11" s="719">
        <v>0.88</v>
      </c>
      <c r="K11" s="719">
        <v>1.0</v>
      </c>
      <c r="L11" s="710" t="str">
        <f t="shared" si="2"/>
        <v/>
      </c>
      <c r="M11" s="711" t="str">
        <f t="shared" si="3"/>
        <v/>
      </c>
      <c r="N11" s="720"/>
      <c r="O11" s="720"/>
      <c r="P11" s="720"/>
      <c r="Q11" s="721"/>
    </row>
    <row r="12">
      <c r="A12" s="714" t="str">
        <f t="array" ref="A12">IF(ISBLANK(C12),"",XLOOKUP(C12,'Codified Game Plan'!$C$3:$C$477,'Codified Game Plan'!$A$3:$A$477))</f>
        <v/>
      </c>
      <c r="B12" s="722" t="str">
        <f t="array" ref="B12">IF(ISBLANK(C12),"",XLOOKUP(A12,'Crop Chart'!$A$5:$A$201,'Crop Chart'!$B$5:$B$201,0))</f>
        <v/>
      </c>
      <c r="C12" s="716"/>
      <c r="D12" s="723" t="str">
        <f>IF(B12="TR",SUMIF('Production Calendar'!$D$2:$D$500,'Seed Order'!C12,'Production Calendar'!$S$2:$S$500),"")</f>
        <v/>
      </c>
      <c r="E12" s="724" t="str">
        <f t="array" ref="E12">IF(B12="TR",XLOOKUP(A12,'Crop Chart'!$A$5:$A$201,'Crop Chart'!$P$5:$P$201,FALSE),"")</f>
        <v/>
      </c>
      <c r="F12" s="724" t="str">
        <f t="array" ref="F12">IF(B12="TR",XLOOKUP(A12,'Crop Chart'!$A$5:$A$201,'Crop Chart'!$Q$5:$Q$201,0),"")</f>
        <v/>
      </c>
      <c r="G12" s="725" t="str">
        <f>IF(B12="DS",SUMIF('Production Calendar'!$D$3:$D$477,C12,'Production Calendar'!$G$3:$G$477),"")</f>
        <v/>
      </c>
      <c r="H12" s="725" t="str">
        <f t="array" ref="H12">IF(B12="DS",XLOOKUP(A12,'Crop Chart'!$A$5:$A$201,'Crop Chart'!$AE$5:$AE$201,0),"")</f>
        <v/>
      </c>
      <c r="I12" s="725" t="str">
        <f t="shared" si="1"/>
        <v/>
      </c>
      <c r="J12" s="719">
        <v>1.0</v>
      </c>
      <c r="K12" s="719">
        <v>1.0</v>
      </c>
      <c r="L12" s="710" t="str">
        <f t="shared" si="2"/>
        <v/>
      </c>
      <c r="M12" s="711" t="str">
        <f t="shared" si="3"/>
        <v/>
      </c>
      <c r="N12" s="720"/>
      <c r="O12" s="720"/>
      <c r="P12" s="720"/>
      <c r="Q12" s="721"/>
    </row>
    <row r="13">
      <c r="A13" s="714" t="str">
        <f t="array" ref="A13">IF(ISBLANK(C13),"",XLOOKUP(C13,'Codified Game Plan'!$C$3:$C$477,'Codified Game Plan'!$A$3:$A$477))</f>
        <v/>
      </c>
      <c r="B13" s="722" t="str">
        <f t="array" ref="B13">IF(ISBLANK(C13),"",XLOOKUP(A13,'Crop Chart'!$A$5:$A$201,'Crop Chart'!$B$5:$B$201,0))</f>
        <v/>
      </c>
      <c r="C13" s="716"/>
      <c r="D13" s="723" t="str">
        <f>IF(B13="TR",SUMIF('Production Calendar'!$D$2:$D$500,'Seed Order'!C13,'Production Calendar'!$S$2:$S$500),"")</f>
        <v/>
      </c>
      <c r="E13" s="724" t="str">
        <f t="array" ref="E13">IF(B13="TR",XLOOKUP(A13,'Crop Chart'!$A$5:$A$201,'Crop Chart'!$P$5:$P$201,FALSE),"")</f>
        <v/>
      </c>
      <c r="F13" s="724" t="str">
        <f t="array" ref="F13">IF(B13="TR",XLOOKUP(A13,'Crop Chart'!$A$5:$A$201,'Crop Chart'!$Q$5:$Q$201,0),"")</f>
        <v/>
      </c>
      <c r="G13" s="725" t="str">
        <f>IF(B13="DS",SUMIF('Production Calendar'!$D$3:$D$477,C13,'Production Calendar'!$G$3:$G$477),"")</f>
        <v/>
      </c>
      <c r="H13" s="725" t="str">
        <f t="array" ref="H13">IF(B13="DS",XLOOKUP(A13,'Crop Chart'!$A$5:$A$201,'Crop Chart'!$AE$5:$AE$201,0),"")</f>
        <v/>
      </c>
      <c r="I13" s="725" t="str">
        <f t="shared" si="1"/>
        <v/>
      </c>
      <c r="J13" s="719">
        <v>1.0</v>
      </c>
      <c r="K13" s="719">
        <v>0.33</v>
      </c>
      <c r="L13" s="710" t="str">
        <f t="shared" si="2"/>
        <v/>
      </c>
      <c r="M13" s="711" t="str">
        <f t="shared" si="3"/>
        <v/>
      </c>
      <c r="N13" s="720"/>
      <c r="O13" s="720"/>
      <c r="P13" s="720"/>
      <c r="Q13" s="721"/>
    </row>
    <row r="14">
      <c r="A14" s="714" t="str">
        <f t="array" ref="A14">IF(ISBLANK(C14),"",XLOOKUP(C14,'Codified Game Plan'!$C$3:$C$477,'Codified Game Plan'!$A$3:$A$477))</f>
        <v/>
      </c>
      <c r="B14" s="722" t="str">
        <f t="array" ref="B14">IF(ISBLANK(C14),"",XLOOKUP(A14,'Crop Chart'!$A$5:$A$201,'Crop Chart'!$B$5:$B$201,0))</f>
        <v/>
      </c>
      <c r="C14" s="716"/>
      <c r="D14" s="723" t="str">
        <f>IF(B14="TR",SUMIF('Production Calendar'!$D$2:$D$500,'Seed Order'!C14,'Production Calendar'!$S$2:$S$500),"")</f>
        <v/>
      </c>
      <c r="E14" s="724" t="str">
        <f t="array" ref="E14">IF(B14="TR",XLOOKUP(A14,'Crop Chart'!$A$5:$A$201,'Crop Chart'!$P$5:$P$201,FALSE),"")</f>
        <v/>
      </c>
      <c r="F14" s="724" t="str">
        <f t="array" ref="F14">IF(B14="TR",XLOOKUP(A14,'Crop Chart'!$A$5:$A$201,'Crop Chart'!$Q$5:$Q$201,0),"")</f>
        <v/>
      </c>
      <c r="G14" s="725" t="str">
        <f>IF(B14="DS",SUMIF('Production Calendar'!$D$3:$D$477,C14,'Production Calendar'!$G$3:$G$477),"")</f>
        <v/>
      </c>
      <c r="H14" s="725" t="str">
        <f t="array" ref="H14">IF(B14="DS",XLOOKUP(A14,'Crop Chart'!$A$5:$A$201,'Crop Chart'!$AE$5:$AE$201,0),"")</f>
        <v/>
      </c>
      <c r="I14" s="725" t="str">
        <f t="shared" si="1"/>
        <v/>
      </c>
      <c r="J14" s="719">
        <v>1.0</v>
      </c>
      <c r="K14" s="719">
        <v>1.0</v>
      </c>
      <c r="L14" s="710" t="str">
        <f t="shared" si="2"/>
        <v/>
      </c>
      <c r="M14" s="711" t="str">
        <f t="shared" si="3"/>
        <v/>
      </c>
      <c r="N14" s="720"/>
      <c r="O14" s="720"/>
      <c r="P14" s="720"/>
      <c r="Q14" s="721"/>
    </row>
    <row r="15">
      <c r="A15" s="714" t="str">
        <f t="array" ref="A15">IF(ISBLANK(C15),"",XLOOKUP(C15,'Codified Game Plan'!$C$3:$C$477,'Codified Game Plan'!$A$3:$A$477))</f>
        <v/>
      </c>
      <c r="B15" s="722" t="str">
        <f t="array" ref="B15">IF(ISBLANK(C15),"",XLOOKUP(A15,'Crop Chart'!$A$5:$A$201,'Crop Chart'!$B$5:$B$201,0))</f>
        <v/>
      </c>
      <c r="C15" s="716"/>
      <c r="D15" s="717" t="str">
        <f>IF(B15="TR",SUMIF('Production Calendar'!$D$2:$D$500,'Seed Order'!C15,'Production Calendar'!$S$2:$S$500),"")</f>
        <v/>
      </c>
      <c r="E15" s="718" t="str">
        <f t="array" ref="E15">IF(B15="TR",XLOOKUP(A15,'Crop Chart'!$A$5:$A$201,'Crop Chart'!$P$5:$P$201,FALSE),"")</f>
        <v/>
      </c>
      <c r="F15" s="718" t="str">
        <f t="array" ref="F15">IF(B15="TR",XLOOKUP(A15,'Crop Chart'!$A$5:$A$201,'Crop Chart'!$Q$5:$Q$201,0),"")</f>
        <v/>
      </c>
      <c r="G15" s="725" t="str">
        <f>IF(B15="DS",SUMIF('Production Calendar'!$D$3:$D$477,C15,'Production Calendar'!$G$3:$G$477),"")</f>
        <v/>
      </c>
      <c r="H15" s="725" t="str">
        <f t="array" ref="H15">IF(B15="DS",XLOOKUP(A15,'Crop Chart'!$A$5:$A$201,'Crop Chart'!$AE$5:$AE$201,0),"")</f>
        <v/>
      </c>
      <c r="I15" s="725" t="str">
        <f t="shared" si="1"/>
        <v/>
      </c>
      <c r="J15" s="719">
        <v>1.0</v>
      </c>
      <c r="K15" s="719">
        <v>1.0</v>
      </c>
      <c r="L15" s="710" t="str">
        <f t="shared" si="2"/>
        <v/>
      </c>
      <c r="M15" s="711" t="str">
        <f t="shared" si="3"/>
        <v/>
      </c>
      <c r="N15" s="720"/>
      <c r="O15" s="720"/>
      <c r="P15" s="720"/>
      <c r="Q15" s="721"/>
    </row>
    <row r="16">
      <c r="A16" s="714" t="str">
        <f t="array" ref="A16">IF(ISBLANK(C16),"",XLOOKUP(C16,'Codified Game Plan'!$C$3:$C$477,'Codified Game Plan'!$A$3:$A$477))</f>
        <v/>
      </c>
      <c r="B16" s="722" t="str">
        <f t="array" ref="B16">IF(ISBLANK(C16),"",XLOOKUP(A16,'Crop Chart'!$A$5:$A$201,'Crop Chart'!$B$5:$B$201,0))</f>
        <v/>
      </c>
      <c r="C16" s="716"/>
      <c r="D16" s="723" t="str">
        <f>IF(B16="TR",SUMIF('Production Calendar'!$D$2:$D$500,'Seed Order'!C16,'Production Calendar'!$S$2:$S$500),"")</f>
        <v/>
      </c>
      <c r="E16" s="724" t="str">
        <f t="array" ref="E16">IF(B16="TR",XLOOKUP(A16,'Crop Chart'!$A$5:$A$201,'Crop Chart'!$P$5:$P$201,FALSE),"")</f>
        <v/>
      </c>
      <c r="F16" s="724" t="str">
        <f t="array" ref="F16">IF(B16="TR",XLOOKUP(A16,'Crop Chart'!$A$5:$A$201,'Crop Chart'!$Q$5:$Q$201,0),"")</f>
        <v/>
      </c>
      <c r="G16" s="725" t="str">
        <f>IF(B16="DS",SUMIF('Production Calendar'!$D$3:$D$477,C16,'Production Calendar'!$G$3:$G$477),"")</f>
        <v/>
      </c>
      <c r="H16" s="725" t="str">
        <f t="array" ref="H16">IF(B16="DS",XLOOKUP(A16,'Crop Chart'!$A$5:$A$201,'Crop Chart'!$AE$5:$AE$201,0),"")</f>
        <v/>
      </c>
      <c r="I16" s="725" t="str">
        <f t="shared" si="1"/>
        <v/>
      </c>
      <c r="J16" s="719">
        <v>1.0</v>
      </c>
      <c r="K16" s="719">
        <v>1.0</v>
      </c>
      <c r="L16" s="710" t="str">
        <f t="shared" si="2"/>
        <v/>
      </c>
      <c r="M16" s="711" t="str">
        <f t="shared" si="3"/>
        <v/>
      </c>
      <c r="N16" s="720"/>
      <c r="O16" s="720"/>
      <c r="P16" s="720"/>
      <c r="Q16" s="721"/>
    </row>
    <row r="17">
      <c r="A17" s="714" t="str">
        <f t="array" ref="A17">IF(ISBLANK(C17),"",XLOOKUP(C17,'Codified Game Plan'!$C$3:$C$477,'Codified Game Plan'!$A$3:$A$477))</f>
        <v/>
      </c>
      <c r="B17" s="715" t="str">
        <f t="array" ref="B17">IF(ISBLANK(C17),"",XLOOKUP(A17,'Crop Chart'!$A$5:$A$201,'Crop Chart'!$B$5:$B$201,0))</f>
        <v/>
      </c>
      <c r="C17" s="716"/>
      <c r="D17" s="717" t="str">
        <f>IF(B17="TR",SUMIF('Production Calendar'!$D$2:$D$500,'Seed Order'!C17,'Production Calendar'!$S$2:$S$500),"")</f>
        <v/>
      </c>
      <c r="E17" s="718" t="str">
        <f t="array" ref="E17">IF(B17="TR",XLOOKUP(A17,'Crop Chart'!$A$5:$A$201,'Crop Chart'!$P$5:$P$201,FALSE),"")</f>
        <v/>
      </c>
      <c r="F17" s="718" t="str">
        <f t="array" ref="F17">IF(B17="TR",XLOOKUP(A17,'Crop Chart'!$A$5:$A$201,'Crop Chart'!$Q$5:$Q$201,0),"")</f>
        <v/>
      </c>
      <c r="G17" s="708" t="str">
        <f>IF(B17="DS",SUMIF('Production Calendar'!$D$3:$D$477,C17,'Production Calendar'!$G$3:$G$477),"")</f>
        <v/>
      </c>
      <c r="H17" s="708" t="str">
        <f t="array" ref="H17">IF(B17="DS",XLOOKUP(A17,'Crop Chart'!$A$5:$A$201,'Crop Chart'!$AE$5:$AE$201,0),"")</f>
        <v/>
      </c>
      <c r="I17" s="708" t="str">
        <f t="shared" si="1"/>
        <v/>
      </c>
      <c r="J17" s="719">
        <v>1.0</v>
      </c>
      <c r="K17" s="719">
        <v>1.0</v>
      </c>
      <c r="L17" s="710" t="str">
        <f t="shared" si="2"/>
        <v/>
      </c>
      <c r="M17" s="711" t="str">
        <f t="shared" si="3"/>
        <v/>
      </c>
      <c r="N17" s="720"/>
      <c r="O17" s="720"/>
      <c r="P17" s="720"/>
      <c r="Q17" s="721"/>
    </row>
    <row r="18">
      <c r="A18" s="714" t="str">
        <f t="array" ref="A18">IF(ISBLANK(C18),"",XLOOKUP(C18,'Codified Game Plan'!$C$3:$C$477,'Codified Game Plan'!$A$3:$A$477))</f>
        <v/>
      </c>
      <c r="B18" s="715" t="str">
        <f t="array" ref="B18">IF(ISBLANK(C18),"",XLOOKUP(A18,'Crop Chart'!$A$5:$A$201,'Crop Chart'!$B$5:$B$201,0))</f>
        <v/>
      </c>
      <c r="C18" s="716"/>
      <c r="D18" s="717" t="str">
        <f>IF(B18="TR",SUMIF('Production Calendar'!$D$2:$D$500,'Seed Order'!C18,'Production Calendar'!$S$2:$S$500),"")</f>
        <v/>
      </c>
      <c r="E18" s="718" t="str">
        <f t="array" ref="E18">IF(B18="TR",XLOOKUP(A18,'Crop Chart'!$A$5:$A$201,'Crop Chart'!$P$5:$P$201,FALSE),"")</f>
        <v/>
      </c>
      <c r="F18" s="718" t="str">
        <f t="array" ref="F18">IF(B18="TR",XLOOKUP(A18,'Crop Chart'!$A$5:$A$201,'Crop Chart'!$Q$5:$Q$201,0),"")</f>
        <v/>
      </c>
      <c r="G18" s="708" t="str">
        <f>IF(B18="DS",SUMIF('Production Calendar'!$D$3:$D$477,C18,'Production Calendar'!$G$3:$G$477),"")</f>
        <v/>
      </c>
      <c r="H18" s="708" t="str">
        <f t="array" ref="H18">IF(B18="DS",XLOOKUP(A18,'Crop Chart'!$A$5:$A$201,'Crop Chart'!$AE$5:$AE$201,0),"")</f>
        <v/>
      </c>
      <c r="I18" s="708" t="str">
        <f t="shared" si="1"/>
        <v/>
      </c>
      <c r="J18" s="719">
        <v>1.0</v>
      </c>
      <c r="K18" s="719">
        <v>1.0</v>
      </c>
      <c r="L18" s="710" t="str">
        <f t="shared" si="2"/>
        <v/>
      </c>
      <c r="M18" s="711" t="str">
        <f t="shared" si="3"/>
        <v/>
      </c>
      <c r="N18" s="720"/>
      <c r="O18" s="720"/>
      <c r="P18" s="720"/>
      <c r="Q18" s="721"/>
    </row>
    <row r="19" ht="15.75" customHeight="1">
      <c r="A19" s="714" t="str">
        <f t="array" ref="A19">IF(ISBLANK(C19),"",XLOOKUP(C19,'Codified Game Plan'!$C$3:$C$477,'Codified Game Plan'!$A$3:$A$477))</f>
        <v/>
      </c>
      <c r="B19" s="715" t="str">
        <f t="array" ref="B19">IF(ISBLANK(C19),"",XLOOKUP(A19,'Crop Chart'!$A$5:$A$201,'Crop Chart'!$B$5:$B$201,0))</f>
        <v/>
      </c>
      <c r="C19" s="726"/>
      <c r="D19" s="723" t="str">
        <f>IF(B19="TR",SUMIF('Production Calendar'!$D$2:$D$500,'Seed Order'!C19,'Production Calendar'!$S$2:$S$500),"")</f>
        <v/>
      </c>
      <c r="E19" s="724" t="str">
        <f t="array" ref="E19">IF(B19="TR",XLOOKUP(A19,'Crop Chart'!$A$5:$A$201,'Crop Chart'!$P$5:$P$201,FALSE),"")</f>
        <v/>
      </c>
      <c r="F19" s="724" t="str">
        <f t="array" ref="F19">IF(B19="TR",XLOOKUP(A19,'Crop Chart'!$A$5:$A$201,'Crop Chart'!$Q$5:$Q$201,0),"")</f>
        <v/>
      </c>
      <c r="G19" s="725" t="str">
        <f>IF(B19="DS",SUMIF('Production Calendar'!$D$3:$D$477,C19,'Production Calendar'!$G$3:$G$477),"")</f>
        <v/>
      </c>
      <c r="H19" s="725" t="str">
        <f t="array" ref="H19">IF(B19="DS",XLOOKUP(A19,'Crop Chart'!$A$5:$A$201,'Crop Chart'!$AE$5:$AE$201,0),"")</f>
        <v/>
      </c>
      <c r="I19" s="725" t="str">
        <f t="shared" si="1"/>
        <v/>
      </c>
      <c r="J19" s="719">
        <v>1.0</v>
      </c>
      <c r="K19" s="719">
        <v>1.0</v>
      </c>
      <c r="L19" s="710" t="str">
        <f t="shared" si="2"/>
        <v/>
      </c>
      <c r="M19" s="711" t="str">
        <f t="shared" si="3"/>
        <v/>
      </c>
      <c r="N19" s="720"/>
      <c r="O19" s="720"/>
      <c r="P19" s="720"/>
      <c r="Q19" s="721"/>
    </row>
    <row r="20" ht="15.75" customHeight="1">
      <c r="A20" s="714" t="str">
        <f t="array" ref="A20">IF(ISBLANK(C20),"",XLOOKUP(C20,'Codified Game Plan'!$C$3:$C$477,'Codified Game Plan'!$A$3:$A$477))</f>
        <v/>
      </c>
      <c r="B20" s="715" t="str">
        <f t="array" ref="B20">IF(ISBLANK(C20),"",XLOOKUP(A20,'Crop Chart'!$A$5:$A$201,'Crop Chart'!$B$5:$B$201,0))</f>
        <v/>
      </c>
      <c r="C20" s="726"/>
      <c r="D20" s="723" t="str">
        <f>IF(B20="TR",SUMIF('Production Calendar'!$D$2:$D$500,'Seed Order'!C20,'Production Calendar'!$S$2:$S$500),"")</f>
        <v/>
      </c>
      <c r="E20" s="724" t="str">
        <f t="array" ref="E20">IF(B20="TR",XLOOKUP(A20,'Crop Chart'!$A$5:$A$201,'Crop Chart'!$P$5:$P$201,FALSE),"")</f>
        <v/>
      </c>
      <c r="F20" s="724" t="str">
        <f t="array" ref="F20">IF(B20="TR",XLOOKUP(A20,'Crop Chart'!$A$5:$A$201,'Crop Chart'!$Q$5:$Q$201,0),"")</f>
        <v/>
      </c>
      <c r="G20" s="725" t="str">
        <f>IF(B20="DS",SUMIF('Production Calendar'!$D$3:$D$477,C20,'Production Calendar'!$G$3:$G$477),"")</f>
        <v/>
      </c>
      <c r="H20" s="725" t="str">
        <f t="array" ref="H20">IF(B20="DS",XLOOKUP(A20,'Crop Chart'!$A$5:$A$201,'Crop Chart'!$AE$5:$AE$201,0),"")</f>
        <v/>
      </c>
      <c r="I20" s="725" t="str">
        <f t="shared" si="1"/>
        <v/>
      </c>
      <c r="J20" s="719">
        <v>1.0</v>
      </c>
      <c r="K20" s="719">
        <v>1.0</v>
      </c>
      <c r="L20" s="710" t="str">
        <f t="shared" si="2"/>
        <v/>
      </c>
      <c r="M20" s="711" t="str">
        <f t="shared" si="3"/>
        <v/>
      </c>
      <c r="N20" s="720"/>
      <c r="O20" s="720"/>
      <c r="P20" s="720"/>
      <c r="Q20" s="721"/>
    </row>
    <row r="21" ht="15.75" customHeight="1">
      <c r="A21" s="714" t="str">
        <f t="array" ref="A21">IF(ISBLANK(C21),"",XLOOKUP(C21,'Codified Game Plan'!$C$3:$C$477,'Codified Game Plan'!$A$3:$A$477))</f>
        <v/>
      </c>
      <c r="B21" s="727" t="str">
        <f t="array" ref="B21">IF(ISBLANK(C21),"",XLOOKUP(A21,'Crop Chart'!$A$5:$A$201,'Crop Chart'!$B$5:$B$201,0))</f>
        <v/>
      </c>
      <c r="C21" s="726"/>
      <c r="D21" s="717" t="str">
        <f>IF(B21="TR",SUMIF('Production Calendar'!$D$2:$D$500,'Seed Order'!C21,'Production Calendar'!$S$2:$S$500),"")</f>
        <v/>
      </c>
      <c r="E21" s="718" t="str">
        <f t="array" ref="E21">IF(B21="TR",XLOOKUP(A21,'Crop Chart'!$A$5:$A$201,'Crop Chart'!$P$5:$P$201,FALSE),"")</f>
        <v/>
      </c>
      <c r="F21" s="718" t="str">
        <f t="array" ref="F21">IF(B21="TR",XLOOKUP(A21,'Crop Chart'!$A$5:$A$201,'Crop Chart'!$Q$5:$Q$201,0),"")</f>
        <v/>
      </c>
      <c r="G21" s="725" t="str">
        <f>IF(B21="DS",SUMIF('Production Calendar'!$D$3:$D$477,C21,'Production Calendar'!$G$3:$G$477),"")</f>
        <v/>
      </c>
      <c r="H21" s="725" t="str">
        <f t="array" ref="H21">IF(B21="DS",XLOOKUP(A21,'Crop Chart'!$A$5:$A$201,'Crop Chart'!$AE$5:$AE$201,0),"")</f>
        <v/>
      </c>
      <c r="I21" s="725" t="str">
        <f t="shared" si="1"/>
        <v/>
      </c>
      <c r="J21" s="719">
        <v>1.0</v>
      </c>
      <c r="K21" s="719">
        <v>1.0</v>
      </c>
      <c r="L21" s="710" t="str">
        <f t="shared" si="2"/>
        <v/>
      </c>
      <c r="M21" s="711" t="str">
        <f t="shared" si="3"/>
        <v/>
      </c>
      <c r="N21" s="720"/>
      <c r="O21" s="720"/>
      <c r="P21" s="720"/>
      <c r="Q21" s="721"/>
    </row>
    <row r="22" ht="15.75" customHeight="1">
      <c r="A22" s="714" t="str">
        <f t="array" ref="A22">IF(ISBLANK(C22),"",XLOOKUP(C22,'Codified Game Plan'!$C$3:$C$477,'Codified Game Plan'!$A$3:$A$477))</f>
        <v/>
      </c>
      <c r="B22" s="727" t="str">
        <f t="array" ref="B22">IF(ISBLANK(C22),"",XLOOKUP(A22,'Crop Chart'!$A$5:$A$201,'Crop Chart'!$B$5:$B$201,0))</f>
        <v/>
      </c>
      <c r="C22" s="726"/>
      <c r="D22" s="717" t="str">
        <f>IF(B22="TR",SUMIF('Production Calendar'!$D$2:$D$500,'Seed Order'!C22,'Production Calendar'!$S$2:$S$500),"")</f>
        <v/>
      </c>
      <c r="E22" s="718" t="str">
        <f t="array" ref="E22">IF(B22="TR",XLOOKUP(A22,'Crop Chart'!$A$5:$A$201,'Crop Chart'!$P$5:$P$201,FALSE),"")</f>
        <v/>
      </c>
      <c r="F22" s="718" t="str">
        <f t="array" ref="F22">IF(B22="TR",XLOOKUP(A22,'Crop Chart'!$A$5:$A$201,'Crop Chart'!$Q$5:$Q$201,0),"")</f>
        <v/>
      </c>
      <c r="G22" s="725" t="str">
        <f>IF(B22="DS",SUMIF('Production Calendar'!$D$3:$D$477,C22,'Production Calendar'!$G$3:$G$477),"")</f>
        <v/>
      </c>
      <c r="H22" s="725" t="str">
        <f t="array" ref="H22">IF(B22="DS",XLOOKUP(A22,'Crop Chart'!$A$5:$A$201,'Crop Chart'!$AE$5:$AE$201,0),"")</f>
        <v/>
      </c>
      <c r="I22" s="725" t="str">
        <f t="shared" si="1"/>
        <v/>
      </c>
      <c r="J22" s="719">
        <v>1.0</v>
      </c>
      <c r="K22" s="719">
        <v>1.0</v>
      </c>
      <c r="L22" s="710" t="str">
        <f t="shared" si="2"/>
        <v/>
      </c>
      <c r="M22" s="711" t="str">
        <f t="shared" si="3"/>
        <v/>
      </c>
      <c r="N22" s="720"/>
      <c r="O22" s="720"/>
      <c r="P22" s="720"/>
      <c r="Q22" s="721"/>
    </row>
    <row r="23" ht="15.75" customHeight="1">
      <c r="A23" s="714" t="str">
        <f t="array" ref="A23">IF(ISBLANK(C23),"",XLOOKUP(C23,'Codified Game Plan'!$C$3:$C$477,'Codified Game Plan'!$A$3:$A$477))</f>
        <v/>
      </c>
      <c r="B23" s="727" t="str">
        <f t="array" ref="B23">IF(ISBLANK(C23),"",XLOOKUP(A23,'Crop Chart'!$A$5:$A$201,'Crop Chart'!$B$5:$B$201,0))</f>
        <v/>
      </c>
      <c r="C23" s="726"/>
      <c r="D23" s="717" t="str">
        <f>IF(B23="TR",SUMIF('Production Calendar'!$D$2:$D$500,'Seed Order'!C23,'Production Calendar'!$S$2:$S$500),"")</f>
        <v/>
      </c>
      <c r="E23" s="718" t="str">
        <f t="array" ref="E23">IF(B23="TR",XLOOKUP(A23,'Crop Chart'!$A$5:$A$201,'Crop Chart'!$P$5:$P$201,FALSE),"")</f>
        <v/>
      </c>
      <c r="F23" s="718" t="str">
        <f t="array" ref="F23">IF(B23="TR",XLOOKUP(A23,'Crop Chart'!$A$5:$A$201,'Crop Chart'!$Q$5:$Q$201,0),"")</f>
        <v/>
      </c>
      <c r="G23" s="725" t="str">
        <f>IF(B23="DS",SUMIF('Production Calendar'!$D$3:$D$477,C23,'Production Calendar'!$G$3:$G$477),"")</f>
        <v/>
      </c>
      <c r="H23" s="725" t="str">
        <f t="array" ref="H23">IF(B23="DS",XLOOKUP(A23,'Crop Chart'!$A$5:$A$201,'Crop Chart'!$AE$5:$AE$201,0),"")</f>
        <v/>
      </c>
      <c r="I23" s="725" t="str">
        <f t="shared" si="1"/>
        <v/>
      </c>
      <c r="J23" s="719">
        <v>1.0</v>
      </c>
      <c r="K23" s="719">
        <v>1.0</v>
      </c>
      <c r="L23" s="710" t="str">
        <f t="shared" si="2"/>
        <v/>
      </c>
      <c r="M23" s="711" t="str">
        <f t="shared" si="3"/>
        <v/>
      </c>
      <c r="N23" s="720"/>
      <c r="O23" s="720"/>
      <c r="P23" s="720"/>
      <c r="Q23" s="721"/>
    </row>
    <row r="24" ht="15.75" customHeight="1">
      <c r="A24" s="714" t="str">
        <f t="array" ref="A24">IF(ISBLANK(C24),"",XLOOKUP(C24,'Codified Game Plan'!$C$3:$C$477,'Codified Game Plan'!$A$3:$A$477))</f>
        <v/>
      </c>
      <c r="B24" s="727" t="str">
        <f t="array" ref="B24">IF(ISBLANK(C24),"",XLOOKUP(A24,'Crop Chart'!$A$5:$A$201,'Crop Chart'!$B$5:$B$201,0))</f>
        <v/>
      </c>
      <c r="C24" s="726"/>
      <c r="D24" s="717" t="str">
        <f>IF(B24="TR",SUMIF('Production Calendar'!$D$2:$D$500,'Seed Order'!C24,'Production Calendar'!$S$2:$S$500),"")</f>
        <v/>
      </c>
      <c r="E24" s="718" t="str">
        <f t="array" ref="E24">IF(B24="TR",XLOOKUP(A24,'Crop Chart'!$A$5:$A$201,'Crop Chart'!$P$5:$P$201,FALSE),"")</f>
        <v/>
      </c>
      <c r="F24" s="718" t="str">
        <f t="array" ref="F24">IF(B24="TR",XLOOKUP(A24,'Crop Chart'!$A$5:$A$201,'Crop Chart'!$Q$5:$Q$201,0),"")</f>
        <v/>
      </c>
      <c r="G24" s="725" t="str">
        <f>IF(B24="DS",SUMIF('Production Calendar'!$A$3:$A$477,A24,'Production Calendar'!$G$3:$G$477),"")</f>
        <v/>
      </c>
      <c r="H24" s="725" t="str">
        <f t="array" ref="H24">IF(B24="DS",XLOOKUP(A24,'Crop Chart'!$A$5:$A$201,'Crop Chart'!$AE$5:$AE$201,0),"")</f>
        <v/>
      </c>
      <c r="I24" s="725" t="str">
        <f t="shared" si="1"/>
        <v/>
      </c>
      <c r="J24" s="719">
        <v>1.0</v>
      </c>
      <c r="K24" s="719">
        <v>1.0</v>
      </c>
      <c r="L24" s="710" t="str">
        <f t="shared" si="2"/>
        <v/>
      </c>
      <c r="M24" s="711" t="str">
        <f t="shared" si="3"/>
        <v/>
      </c>
      <c r="N24" s="720"/>
      <c r="O24" s="720"/>
      <c r="P24" s="720"/>
      <c r="Q24" s="721"/>
    </row>
    <row r="25">
      <c r="A25" s="714" t="str">
        <f t="array" ref="A25">IF(ISBLANK(C25),"",XLOOKUP(C25,'Codified Game Plan'!$C$3:$C$477,'Codified Game Plan'!$A$3:$A$477))</f>
        <v/>
      </c>
      <c r="B25" s="727" t="str">
        <f t="array" ref="B25">IF(ISBLANK(C25),"",XLOOKUP(A25,'Crop Chart'!$A$5:$A$201,'Crop Chart'!$B$5:$B$201,0))</f>
        <v/>
      </c>
      <c r="C25" s="716"/>
      <c r="D25" s="717" t="str">
        <f>IF(B25="TR",SUMIF('Production Calendar'!$D$2:$D$500,'Seed Order'!C25,'Production Calendar'!$S$2:$S$500),"")</f>
        <v/>
      </c>
      <c r="E25" s="718" t="str">
        <f t="array" ref="E25">IF(B25="TR",XLOOKUP(A25,'Crop Chart'!$A$5:$A$201,'Crop Chart'!$P$5:$P$201,FALSE),"")</f>
        <v/>
      </c>
      <c r="F25" s="718" t="str">
        <f t="array" ref="F25">IF(B25="TR",XLOOKUP(A25,'Crop Chart'!$A$5:$A$201,'Crop Chart'!$Q$5:$Q$201,0),"")</f>
        <v/>
      </c>
      <c r="G25" s="725" t="str">
        <f>IF(B25="DS",SUMIF('Production Calendar'!$A$3:$A$477,A25,'Production Calendar'!$G$3:$G$477),"")</f>
        <v/>
      </c>
      <c r="H25" s="725" t="str">
        <f t="array" ref="H25">IF(B25="DS",XLOOKUP(A25,'Crop Chart'!$A$5:$A$201,'Crop Chart'!$AE$5:$AE$201,0),"")</f>
        <v/>
      </c>
      <c r="I25" s="725" t="str">
        <f t="shared" si="1"/>
        <v/>
      </c>
      <c r="J25" s="719">
        <v>1.0</v>
      </c>
      <c r="K25" s="719">
        <v>1.0</v>
      </c>
      <c r="L25" s="710" t="str">
        <f t="shared" si="2"/>
        <v/>
      </c>
      <c r="M25" s="711" t="str">
        <f t="shared" si="3"/>
        <v/>
      </c>
      <c r="N25" s="720"/>
      <c r="O25" s="720"/>
      <c r="P25" s="720"/>
      <c r="Q25" s="721"/>
    </row>
    <row r="26" ht="15.75" customHeight="1">
      <c r="A26" s="714" t="str">
        <f t="array" ref="A26">IF(ISBLANK(C26),"",XLOOKUP(C26,'Codified Game Plan'!$C$3:$C$477,'Codified Game Plan'!$A$3:$A$477))</f>
        <v/>
      </c>
      <c r="B26" s="727" t="str">
        <f t="array" ref="B26">IF(ISBLANK(C26),"",XLOOKUP(A26,'Crop Chart'!$A$5:$A$201,'Crop Chart'!$B$5:$B$201,0))</f>
        <v/>
      </c>
      <c r="C26" s="726"/>
      <c r="D26" s="717" t="str">
        <f>IF(B26="TR",SUMIF('Production Calendar'!$D$2:$D$500,'Seed Order'!C26,'Production Calendar'!$S$2:$S$500),"")</f>
        <v/>
      </c>
      <c r="E26" s="718" t="str">
        <f t="array" ref="E26">IF(B26="TR",XLOOKUP(A26,'Crop Chart'!$A$5:$A$201,'Crop Chart'!$P$5:$P$201,FALSE),"")</f>
        <v/>
      </c>
      <c r="F26" s="718" t="str">
        <f t="array" ref="F26">IF(B26="TR",XLOOKUP(A26,'Crop Chart'!$A$5:$A$201,'Crop Chart'!$Q$5:$Q$201,0),"")</f>
        <v/>
      </c>
      <c r="G26" s="725" t="str">
        <f>IF(B26="DS",SUMIF('Production Calendar'!$A$3:$A$477,A26,'Production Calendar'!$G$3:$G$477),"")</f>
        <v/>
      </c>
      <c r="H26" s="725" t="str">
        <f t="array" ref="H26">IF(B26="DS",XLOOKUP(A26,'Crop Chart'!$A$5:$A$201,'Crop Chart'!$AE$5:$AE$201,0),"")</f>
        <v/>
      </c>
      <c r="I26" s="725" t="str">
        <f t="shared" si="1"/>
        <v/>
      </c>
      <c r="J26" s="719">
        <v>1.0</v>
      </c>
      <c r="K26" s="719">
        <v>1.0</v>
      </c>
      <c r="L26" s="710" t="str">
        <f t="shared" si="2"/>
        <v/>
      </c>
      <c r="M26" s="711" t="str">
        <f t="shared" si="3"/>
        <v/>
      </c>
      <c r="N26" s="720"/>
      <c r="O26" s="720"/>
      <c r="P26" s="720"/>
      <c r="Q26" s="721"/>
    </row>
    <row r="27" ht="15.75" customHeight="1">
      <c r="A27" s="714" t="str">
        <f t="array" ref="A27">IF(ISBLANK(C27),"",XLOOKUP(C27,'Codified Game Plan'!$C$3:$C$477,'Codified Game Plan'!$A$3:$A$477))</f>
        <v/>
      </c>
      <c r="B27" s="727" t="str">
        <f t="array" ref="B27">IF(ISBLANK(C27),"",XLOOKUP(A27,'Crop Chart'!$A$5:$A$201,'Crop Chart'!$B$5:$B$201,0))</f>
        <v/>
      </c>
      <c r="C27" s="726"/>
      <c r="D27" s="717" t="str">
        <f>IF(B27="TR",SUMIF('Production Calendar'!$D$2:$D$500,'Seed Order'!C27,'Production Calendar'!$S$2:$S$500),"")</f>
        <v/>
      </c>
      <c r="E27" s="718" t="str">
        <f t="array" ref="E27">IF(B27="TR",XLOOKUP(A27,'Crop Chart'!$A$5:$A$201,'Crop Chart'!$P$5:$P$201,FALSE),"")</f>
        <v/>
      </c>
      <c r="F27" s="718" t="str">
        <f t="array" ref="F27">IF(B27="TR",XLOOKUP(A27,'Crop Chart'!$A$5:$A$201,'Crop Chart'!$Q$5:$Q$201,0),"")</f>
        <v/>
      </c>
      <c r="G27" s="725" t="str">
        <f>IF(B27="DS",SUMIF('Production Calendar'!$A$3:$A$477,A27,'Production Calendar'!$G$3:$G$477),"")</f>
        <v/>
      </c>
      <c r="H27" s="725" t="str">
        <f t="array" ref="H27">IF(B27="DS",XLOOKUP(A27,'Crop Chart'!$A$5:$A$201,'Crop Chart'!$AE$5:$AE$201,0),"")</f>
        <v/>
      </c>
      <c r="I27" s="725" t="str">
        <f t="shared" si="1"/>
        <v/>
      </c>
      <c r="J27" s="719">
        <v>1.0</v>
      </c>
      <c r="K27" s="719">
        <v>1.0</v>
      </c>
      <c r="L27" s="710" t="str">
        <f t="shared" si="2"/>
        <v/>
      </c>
      <c r="M27" s="711" t="str">
        <f t="shared" si="3"/>
        <v/>
      </c>
      <c r="N27" s="720"/>
      <c r="O27" s="720"/>
      <c r="P27" s="720"/>
      <c r="Q27" s="721"/>
    </row>
    <row r="28" ht="15.75" customHeight="1">
      <c r="A28" s="714" t="str">
        <f t="array" ref="A28">IF(ISBLANK(C28),"",XLOOKUP(C28,'Codified Game Plan'!$C$3:$C$477,'Codified Game Plan'!$A$3:$A$477))</f>
        <v/>
      </c>
      <c r="B28" s="727" t="str">
        <f t="array" ref="B28">IF(ISBLANK(C28),"",XLOOKUP(A28,'Crop Chart'!$A$5:$A$201,'Crop Chart'!$B$5:$B$201,0))</f>
        <v/>
      </c>
      <c r="C28" s="726"/>
      <c r="D28" s="717" t="str">
        <f>IF(B28="TR",SUMIF('Production Calendar'!$D$2:$D$500,'Seed Order'!C28,'Production Calendar'!$S$2:$S$500),"")</f>
        <v/>
      </c>
      <c r="E28" s="718" t="str">
        <f t="array" ref="E28">IF(B28="TR",XLOOKUP(A28,'Crop Chart'!$A$5:$A$201,'Crop Chart'!$P$5:$P$201,FALSE),"")</f>
        <v/>
      </c>
      <c r="F28" s="718" t="str">
        <f t="array" ref="F28">IF(B28="TR",XLOOKUP(A28,'Crop Chart'!$A$5:$A$201,'Crop Chart'!$Q$5:$Q$201,0),"")</f>
        <v/>
      </c>
      <c r="G28" s="725" t="str">
        <f>IF(B28="DS",SUMIF('Production Calendar'!$A$3:$A$477,A28,'Production Calendar'!$G$3:$G$477),"")</f>
        <v/>
      </c>
      <c r="H28" s="725" t="str">
        <f t="array" ref="H28">IF(B28="DS",XLOOKUP(A28,'Crop Chart'!$A$5:$A$201,'Crop Chart'!$AE$5:$AE$201,0),"")</f>
        <v/>
      </c>
      <c r="I28" s="725" t="str">
        <f t="shared" si="1"/>
        <v/>
      </c>
      <c r="J28" s="719">
        <v>1.0</v>
      </c>
      <c r="K28" s="719">
        <v>1.0</v>
      </c>
      <c r="L28" s="710" t="str">
        <f t="shared" si="2"/>
        <v/>
      </c>
      <c r="M28" s="711" t="str">
        <f t="shared" si="3"/>
        <v/>
      </c>
      <c r="N28" s="720"/>
      <c r="O28" s="720"/>
      <c r="P28" s="720"/>
      <c r="Q28" s="721"/>
    </row>
    <row r="29" ht="15.75" customHeight="1">
      <c r="A29" s="714" t="str">
        <f t="array" ref="A29">IF(ISBLANK(C29),"",XLOOKUP(C29,'Codified Game Plan'!$C$3:$C$477,'Codified Game Plan'!$A$3:$A$477))</f>
        <v/>
      </c>
      <c r="B29" s="727" t="str">
        <f t="array" ref="B29">IF(ISBLANK(C29),"",XLOOKUP(A29,'Crop Chart'!$A$5:$A$201,'Crop Chart'!$B$5:$B$201,0))</f>
        <v/>
      </c>
      <c r="C29" s="726"/>
      <c r="D29" s="717" t="str">
        <f>IF(B29="TR",SUMIF('Production Calendar'!$D$2:$D$500,'Seed Order'!C29,'Production Calendar'!$S$2:$S$500),"")</f>
        <v/>
      </c>
      <c r="E29" s="718" t="str">
        <f t="array" ref="E29">IF(B29="TR",XLOOKUP(A29,'Crop Chart'!$A$5:$A$201,'Crop Chart'!$P$5:$P$201,FALSE),"")</f>
        <v/>
      </c>
      <c r="F29" s="718" t="str">
        <f t="array" ref="F29">IF(B29="TR",XLOOKUP(A29,'Crop Chart'!$A$5:$A$201,'Crop Chart'!$Q$5:$Q$201,0),"")</f>
        <v/>
      </c>
      <c r="G29" s="725" t="str">
        <f>IF(B29="DS",SUMIF('Production Calendar'!$A$3:$A$477,A29,'Production Calendar'!$G$3:$G$477),"")</f>
        <v/>
      </c>
      <c r="H29" s="725" t="str">
        <f t="array" ref="H29">IF(B29="DS",XLOOKUP(A29,'Crop Chart'!$A$5:$A$201,'Crop Chart'!$AE$5:$AE$201,0),"")</f>
        <v/>
      </c>
      <c r="I29" s="725" t="str">
        <f t="shared" si="1"/>
        <v/>
      </c>
      <c r="J29" s="719">
        <v>1.0</v>
      </c>
      <c r="K29" s="719">
        <v>1.0</v>
      </c>
      <c r="L29" s="710" t="str">
        <f t="shared" si="2"/>
        <v/>
      </c>
      <c r="M29" s="711" t="str">
        <f t="shared" si="3"/>
        <v/>
      </c>
      <c r="N29" s="720"/>
      <c r="O29" s="720"/>
      <c r="P29" s="720"/>
      <c r="Q29" s="721"/>
    </row>
    <row r="30" ht="15.75" customHeight="1">
      <c r="A30" s="714" t="str">
        <f t="array" ref="A30">IF(ISBLANK(C30),"",XLOOKUP(C30,'Codified Game Plan'!$C$3:$C$477,'Codified Game Plan'!$A$3:$A$477))</f>
        <v/>
      </c>
      <c r="B30" s="727" t="str">
        <f t="array" ref="B30">IF(ISBLANK(C30),"",XLOOKUP(A30,'Crop Chart'!$A$5:$A$201,'Crop Chart'!$B$5:$B$201,0))</f>
        <v/>
      </c>
      <c r="C30" s="726"/>
      <c r="D30" s="717" t="str">
        <f>IF(B30="TR",SUMIF('Production Calendar'!$D$2:$D$500,'Seed Order'!C30,'Production Calendar'!$S$2:$S$500),"")</f>
        <v/>
      </c>
      <c r="E30" s="718" t="str">
        <f t="array" ref="E30">IF(B30="TR",XLOOKUP(A30,'Crop Chart'!$A$5:$A$201,'Crop Chart'!$P$5:$P$201,FALSE),"")</f>
        <v/>
      </c>
      <c r="F30" s="718" t="str">
        <f t="array" ref="F30">IF(B30="TR",XLOOKUP(A30,'Crop Chart'!$A$5:$A$201,'Crop Chart'!$Q$5:$Q$201,0),"")</f>
        <v/>
      </c>
      <c r="G30" s="725" t="str">
        <f>IF(B30="DS",SUMIF('Production Calendar'!$A$3:$A$477,A30,'Production Calendar'!$G$3:$G$477),"")</f>
        <v/>
      </c>
      <c r="H30" s="725" t="str">
        <f t="array" ref="H30">IF(B30="DS",XLOOKUP(A30,'Crop Chart'!$A$5:$A$201,'Crop Chart'!$AE$5:$AE$201,0),"")</f>
        <v/>
      </c>
      <c r="I30" s="725" t="str">
        <f t="shared" si="1"/>
        <v/>
      </c>
      <c r="J30" s="719">
        <v>1.0</v>
      </c>
      <c r="K30" s="719">
        <v>1.0</v>
      </c>
      <c r="L30" s="710" t="str">
        <f t="shared" si="2"/>
        <v/>
      </c>
      <c r="M30" s="711" t="str">
        <f t="shared" si="3"/>
        <v/>
      </c>
      <c r="N30" s="720"/>
      <c r="O30" s="720"/>
      <c r="P30" s="720"/>
      <c r="Q30" s="721"/>
    </row>
    <row r="31" ht="15.75" customHeight="1">
      <c r="A31" s="714" t="str">
        <f t="array" ref="A31">IF(ISBLANK(C31),"",XLOOKUP(C31,'Codified Game Plan'!$C$3:$C$477,'Codified Game Plan'!$A$3:$A$477))</f>
        <v/>
      </c>
      <c r="B31" s="727" t="str">
        <f t="array" ref="B31">IF(ISBLANK(C31),"",XLOOKUP(A31,'Crop Chart'!$A$5:$A$201,'Crop Chart'!$B$5:$B$201,0))</f>
        <v/>
      </c>
      <c r="C31" s="726"/>
      <c r="D31" s="717" t="str">
        <f>IF(B31="TR",SUMIF('Production Calendar'!$D$2:$D$500,'Seed Order'!C31,'Production Calendar'!$S$2:$S$500),"")</f>
        <v/>
      </c>
      <c r="E31" s="718" t="str">
        <f t="array" ref="E31">IF(B31="TR",XLOOKUP(A31,'Crop Chart'!$A$5:$A$201,'Crop Chart'!$P$5:$P$201,FALSE),"")</f>
        <v/>
      </c>
      <c r="F31" s="718" t="str">
        <f t="array" ref="F31">IF(B31="TR",XLOOKUP(A31,'Crop Chart'!$A$5:$A$201,'Crop Chart'!$Q$5:$Q$201,0),"")</f>
        <v/>
      </c>
      <c r="G31" s="725" t="str">
        <f>IF(B31="DS",SUMIF('Production Calendar'!$A$3:$A$477,A31,'Production Calendar'!$G$3:$G$477),"")</f>
        <v/>
      </c>
      <c r="H31" s="725" t="str">
        <f t="array" ref="H31">IF(B31="DS",XLOOKUP(A31,'Crop Chart'!$A$5:$A$201,'Crop Chart'!$AE$5:$AE$201,0),"")</f>
        <v/>
      </c>
      <c r="I31" s="725" t="str">
        <f t="shared" si="1"/>
        <v/>
      </c>
      <c r="J31" s="719">
        <v>1.0</v>
      </c>
      <c r="K31" s="719">
        <v>1.0</v>
      </c>
      <c r="L31" s="710" t="str">
        <f t="shared" si="2"/>
        <v/>
      </c>
      <c r="M31" s="711" t="str">
        <f t="shared" si="3"/>
        <v/>
      </c>
      <c r="N31" s="720"/>
      <c r="O31" s="720"/>
      <c r="P31" s="720"/>
      <c r="Q31" s="721"/>
    </row>
    <row r="32" ht="15.75" customHeight="1">
      <c r="A32" s="714" t="str">
        <f t="array" ref="A32">IF(ISBLANK(C32),"",XLOOKUP(C32,'Codified Game Plan'!$C$3:$C$477,'Codified Game Plan'!$A$3:$A$477))</f>
        <v/>
      </c>
      <c r="B32" s="727" t="str">
        <f t="array" ref="B32">IF(ISBLANK(C32),"",XLOOKUP(A32,'Crop Chart'!$A$5:$A$201,'Crop Chart'!$B$5:$B$201,0))</f>
        <v/>
      </c>
      <c r="C32" s="726"/>
      <c r="D32" s="717" t="str">
        <f>IF(B32="TR",SUMIF('Production Calendar'!$D$2:$D$500,'Seed Order'!C32,'Production Calendar'!$S$2:$S$500),"")</f>
        <v/>
      </c>
      <c r="E32" s="718" t="str">
        <f t="array" ref="E32">IF(B32="TR",XLOOKUP(A32,'Crop Chart'!$A$5:$A$201,'Crop Chart'!$P$5:$P$201,FALSE),"")</f>
        <v/>
      </c>
      <c r="F32" s="718" t="str">
        <f t="array" ref="F32">IF(B32="TR",XLOOKUP(A32,'Crop Chart'!$A$5:$A$201,'Crop Chart'!$Q$5:$Q$201,0),"")</f>
        <v/>
      </c>
      <c r="G32" s="725" t="str">
        <f>IF(B32="DS",SUMIF('Production Calendar'!$A$3:$A$477,A32,'Production Calendar'!$G$3:$G$477),"")</f>
        <v/>
      </c>
      <c r="H32" s="725" t="str">
        <f t="array" ref="H32">IF(B32="DS",XLOOKUP(A32,'Crop Chart'!$A$5:$A$201,'Crop Chart'!$AE$5:$AE$201,0),"")</f>
        <v/>
      </c>
      <c r="I32" s="725" t="str">
        <f t="shared" si="1"/>
        <v/>
      </c>
      <c r="J32" s="719">
        <v>1.0</v>
      </c>
      <c r="K32" s="719">
        <v>1.0</v>
      </c>
      <c r="L32" s="710" t="str">
        <f t="shared" si="2"/>
        <v/>
      </c>
      <c r="M32" s="711" t="str">
        <f t="shared" si="3"/>
        <v/>
      </c>
      <c r="N32" s="720"/>
      <c r="O32" s="720"/>
      <c r="P32" s="720"/>
      <c r="Q32" s="721"/>
    </row>
    <row r="33" ht="15.75" customHeight="1">
      <c r="A33" s="714" t="str">
        <f t="array" ref="A33">IF(ISBLANK(C33),"",XLOOKUP(C33,'Codified Game Plan'!$C$3:$C$477,'Codified Game Plan'!$A$3:$A$477))</f>
        <v/>
      </c>
      <c r="B33" s="727" t="str">
        <f t="array" ref="B33">IF(ISBLANK(C33),"",XLOOKUP(A33,'Crop Chart'!$A$5:$A$201,'Crop Chart'!$B$5:$B$201,0))</f>
        <v/>
      </c>
      <c r="C33" s="726"/>
      <c r="D33" s="717" t="str">
        <f>IF(B33="TR",SUMIF('Production Calendar'!$D$2:$D$500,'Seed Order'!C33,'Production Calendar'!$S$2:$S$500),"")</f>
        <v/>
      </c>
      <c r="E33" s="718" t="str">
        <f t="array" ref="E33">IF(B33="TR",XLOOKUP(A33,'Crop Chart'!$A$5:$A$201,'Crop Chart'!$P$5:$P$201,FALSE),"")</f>
        <v/>
      </c>
      <c r="F33" s="718" t="str">
        <f t="array" ref="F33">IF(B33="TR",XLOOKUP(A33,'Crop Chart'!$A$5:$A$201,'Crop Chart'!$Q$5:$Q$201,0),"")</f>
        <v/>
      </c>
      <c r="G33" s="725" t="str">
        <f>IF(B33="DS",SUMIF('Production Calendar'!$A$3:$A$477,A33,'Production Calendar'!$G$3:$G$477),"")</f>
        <v/>
      </c>
      <c r="H33" s="725" t="str">
        <f t="array" ref="H33">IF(B33="DS",XLOOKUP(A33,'Crop Chart'!$A$5:$A$201,'Crop Chart'!$AE$5:$AE$201,0),"")</f>
        <v/>
      </c>
      <c r="I33" s="725" t="str">
        <f t="shared" si="1"/>
        <v/>
      </c>
      <c r="J33" s="719">
        <v>1.0</v>
      </c>
      <c r="K33" s="719">
        <v>1.0</v>
      </c>
      <c r="L33" s="710" t="str">
        <f t="shared" si="2"/>
        <v/>
      </c>
      <c r="M33" s="711" t="str">
        <f t="shared" si="3"/>
        <v/>
      </c>
      <c r="N33" s="720"/>
      <c r="O33" s="720"/>
      <c r="P33" s="720"/>
      <c r="Q33" s="721"/>
    </row>
    <row r="34" ht="15.75" customHeight="1">
      <c r="A34" s="714" t="str">
        <f t="array" ref="A34">IF(ISBLANK(C34),"",XLOOKUP(C34,'Codified Game Plan'!$C$3:$C$477,'Codified Game Plan'!$A$3:$A$477))</f>
        <v/>
      </c>
      <c r="B34" s="727" t="str">
        <f t="array" ref="B34">IF(ISBLANK(C34),"",XLOOKUP(A34,'Crop Chart'!$A$5:$A$201,'Crop Chart'!$B$5:$B$201,0))</f>
        <v/>
      </c>
      <c r="C34" s="726"/>
      <c r="D34" s="717" t="str">
        <f>IF(B34="TR",SUMIF('Production Calendar'!$D$2:$D$500,'Seed Order'!C34,'Production Calendar'!$S$2:$S$500),"")</f>
        <v/>
      </c>
      <c r="E34" s="718" t="str">
        <f t="array" ref="E34">IF(B34="TR",XLOOKUP(A34,'Crop Chart'!$A$5:$A$201,'Crop Chart'!$P$5:$P$201,FALSE),"")</f>
        <v/>
      </c>
      <c r="F34" s="718" t="str">
        <f t="array" ref="F34">IF(B34="TR",XLOOKUP(A34,'Crop Chart'!$A$5:$A$201,'Crop Chart'!$Q$5:$Q$201,0),"")</f>
        <v/>
      </c>
      <c r="G34" s="725" t="str">
        <f>IF(B34="DS",SUMIF('Production Calendar'!$A$3:$A$477,A34,'Production Calendar'!$G$3:$G$477),"")</f>
        <v/>
      </c>
      <c r="H34" s="725" t="str">
        <f t="array" ref="H34">IF(B34="DS",XLOOKUP(A34,'Crop Chart'!$A$5:$A$201,'Crop Chart'!$AE$5:$AE$201,0),"")</f>
        <v/>
      </c>
      <c r="I34" s="725" t="str">
        <f t="shared" si="1"/>
        <v/>
      </c>
      <c r="J34" s="719">
        <v>1.0</v>
      </c>
      <c r="K34" s="719">
        <v>1.0</v>
      </c>
      <c r="L34" s="710" t="str">
        <f t="shared" si="2"/>
        <v/>
      </c>
      <c r="M34" s="711" t="str">
        <f t="shared" si="3"/>
        <v/>
      </c>
      <c r="N34" s="720"/>
      <c r="O34" s="720"/>
      <c r="P34" s="720"/>
      <c r="Q34" s="721"/>
    </row>
    <row r="35" ht="15.75" customHeight="1">
      <c r="A35" s="714" t="str">
        <f t="array" ref="A35">IF(ISBLANK(C35),"",XLOOKUP(C35,'Codified Game Plan'!$C$3:$C$477,'Codified Game Plan'!$A$3:$A$477))</f>
        <v/>
      </c>
      <c r="B35" s="727" t="str">
        <f t="array" ref="B35">IF(ISBLANK(C35),"",XLOOKUP(A35,'Crop Chart'!$A$5:$A$201,'Crop Chart'!$B$5:$B$201,0))</f>
        <v/>
      </c>
      <c r="C35" s="726"/>
      <c r="D35" s="717" t="str">
        <f>IF(B35="TR",SUMIF('Production Calendar'!$D$2:$D$500,'Seed Order'!C35,'Production Calendar'!$S$2:$S$500),"")</f>
        <v/>
      </c>
      <c r="E35" s="718" t="str">
        <f t="array" ref="E35">IF(B35="TR",XLOOKUP(A35,'Crop Chart'!$A$5:$A$201,'Crop Chart'!$P$5:$P$201,FALSE),"")</f>
        <v/>
      </c>
      <c r="F35" s="718" t="str">
        <f t="array" ref="F35">IF(B35="TR",XLOOKUP(A35,'Crop Chart'!$A$5:$A$201,'Crop Chart'!$Q$5:$Q$201,0),"")</f>
        <v/>
      </c>
      <c r="G35" s="725" t="str">
        <f>IF(B35="DS",SUMIF('Production Calendar'!$A$3:$A$477,A35,'Production Calendar'!$G$3:$G$477),"")</f>
        <v/>
      </c>
      <c r="H35" s="725" t="str">
        <f t="array" ref="H35">IF(B35="DS",XLOOKUP(A35,'Crop Chart'!$A$5:$A$201,'Crop Chart'!$AE$5:$AE$201,0),"")</f>
        <v/>
      </c>
      <c r="I35" s="725" t="str">
        <f t="shared" si="1"/>
        <v/>
      </c>
      <c r="J35" s="719">
        <v>1.0</v>
      </c>
      <c r="K35" s="719">
        <v>1.0</v>
      </c>
      <c r="L35" s="710" t="str">
        <f t="shared" si="2"/>
        <v/>
      </c>
      <c r="M35" s="711" t="str">
        <f t="shared" si="3"/>
        <v/>
      </c>
      <c r="N35" s="720"/>
      <c r="O35" s="720"/>
      <c r="P35" s="720"/>
      <c r="Q35" s="721"/>
    </row>
    <row r="36" ht="15.75" customHeight="1">
      <c r="A36" s="714" t="str">
        <f t="array" ref="A36">IF(ISBLANK(C36),"",XLOOKUP(C36,'Codified Game Plan'!$C$3:$C$477,'Codified Game Plan'!$A$3:$A$477))</f>
        <v/>
      </c>
      <c r="B36" s="727" t="str">
        <f t="array" ref="B36">IF(ISBLANK(C36),"",XLOOKUP(A36,'Crop Chart'!$A$5:$A$201,'Crop Chart'!$B$5:$B$201,0))</f>
        <v/>
      </c>
      <c r="C36" s="726"/>
      <c r="D36" s="717" t="str">
        <f>IF(B36="TR",SUMIF('Production Calendar'!$D$2:$D$500,'Seed Order'!C36,'Production Calendar'!$S$2:$S$500),"")</f>
        <v/>
      </c>
      <c r="E36" s="718" t="str">
        <f t="array" ref="E36">IF(B36="TR",XLOOKUP(A36,'Crop Chart'!$A$5:$A$201,'Crop Chart'!$P$5:$P$201,FALSE),"")</f>
        <v/>
      </c>
      <c r="F36" s="718" t="str">
        <f t="array" ref="F36">IF(B36="TR",XLOOKUP(A36,'Crop Chart'!$A$5:$A$201,'Crop Chart'!$Q$5:$Q$201,0),"")</f>
        <v/>
      </c>
      <c r="G36" s="725" t="str">
        <f>IF(B36="DS",SUMIF('Production Calendar'!$A$3:$A$477,A36,'Production Calendar'!$G$3:$G$477),"")</f>
        <v/>
      </c>
      <c r="H36" s="725" t="str">
        <f t="array" ref="H36">IF(B36="DS",XLOOKUP(A36,'Crop Chart'!$A$5:$A$201,'Crop Chart'!$AE$5:$AE$201,0),"")</f>
        <v/>
      </c>
      <c r="I36" s="725" t="str">
        <f t="shared" si="1"/>
        <v/>
      </c>
      <c r="J36" s="719">
        <v>1.0</v>
      </c>
      <c r="K36" s="719">
        <v>1.0</v>
      </c>
      <c r="L36" s="710" t="str">
        <f t="shared" si="2"/>
        <v/>
      </c>
      <c r="M36" s="711" t="str">
        <f t="shared" si="3"/>
        <v/>
      </c>
      <c r="N36" s="720"/>
      <c r="O36" s="720"/>
      <c r="P36" s="720"/>
      <c r="Q36" s="721"/>
    </row>
    <row r="37" ht="15.75" customHeight="1">
      <c r="A37" s="714" t="str">
        <f t="array" ref="A37">IF(ISBLANK(C37),"",XLOOKUP(C37,'Codified Game Plan'!$C$3:$C$477,'Codified Game Plan'!$A$3:$A$477))</f>
        <v/>
      </c>
      <c r="B37" s="727" t="str">
        <f t="array" ref="B37">IF(ISBLANK(C37),"",XLOOKUP(A37,'Crop Chart'!$A$5:$A$201,'Crop Chart'!$B$5:$B$201,0))</f>
        <v/>
      </c>
      <c r="C37" s="726"/>
      <c r="D37" s="717" t="str">
        <f>IF(B37="TR",SUMIF('Production Calendar'!$D$2:$D$500,'Seed Order'!C37,'Production Calendar'!$S$2:$S$500),"")</f>
        <v/>
      </c>
      <c r="E37" s="718" t="str">
        <f t="array" ref="E37">IF(B37="TR",XLOOKUP(A37,'Crop Chart'!$A$5:$A$201,'Crop Chart'!$P$5:$P$201,FALSE),"")</f>
        <v/>
      </c>
      <c r="F37" s="718" t="str">
        <f t="array" ref="F37">IF(B37="TR",XLOOKUP(A37,'Crop Chart'!$A$5:$A$201,'Crop Chart'!$Q$5:$Q$201,0),"")</f>
        <v/>
      </c>
      <c r="G37" s="725" t="str">
        <f>IF(B37="DS",SUMIF('Production Calendar'!$A$3:$A$477,A37,'Production Calendar'!$G$3:$G$477),"")</f>
        <v/>
      </c>
      <c r="H37" s="725" t="str">
        <f t="array" ref="H37">IF(B37="DS",XLOOKUP(A37,'Crop Chart'!$A$5:$A$201,'Crop Chart'!$AE$5:$AE$201,0),"")</f>
        <v/>
      </c>
      <c r="I37" s="725" t="str">
        <f t="shared" si="1"/>
        <v/>
      </c>
      <c r="J37" s="719">
        <v>1.0</v>
      </c>
      <c r="K37" s="719">
        <v>1.0</v>
      </c>
      <c r="L37" s="710" t="str">
        <f t="shared" si="2"/>
        <v/>
      </c>
      <c r="M37" s="711" t="str">
        <f t="shared" si="3"/>
        <v/>
      </c>
      <c r="N37" s="720"/>
      <c r="O37" s="720"/>
      <c r="P37" s="720"/>
      <c r="Q37" s="721"/>
    </row>
    <row r="38" ht="15.75" customHeight="1">
      <c r="A38" s="714" t="str">
        <f t="array" ref="A38">IF(ISBLANK(C38),"",XLOOKUP(C38,'Codified Game Plan'!$C$3:$C$477,'Codified Game Plan'!$A$3:$A$477))</f>
        <v/>
      </c>
      <c r="B38" s="727" t="str">
        <f t="array" ref="B38">IF(ISBLANK(C38),"",XLOOKUP(A38,'Crop Chart'!$A$5:$A$201,'Crop Chart'!$B$5:$B$201,0))</f>
        <v/>
      </c>
      <c r="C38" s="726"/>
      <c r="D38" s="717" t="str">
        <f>IF(B38="TR",SUMIF('Production Calendar'!$D$2:$D$500,'Seed Order'!C38,'Production Calendar'!$S$2:$S$500),"")</f>
        <v/>
      </c>
      <c r="E38" s="718" t="str">
        <f t="array" ref="E38">IF(B38="TR",XLOOKUP(A38,'Crop Chart'!$A$5:$A$201,'Crop Chart'!$P$5:$P$201,FALSE),"")</f>
        <v/>
      </c>
      <c r="F38" s="718" t="str">
        <f t="array" ref="F38">IF(B38="TR",XLOOKUP(A38,'Crop Chart'!$A$5:$A$201,'Crop Chart'!$Q$5:$Q$201,0),"")</f>
        <v/>
      </c>
      <c r="G38" s="725" t="str">
        <f>IF(B38="DS",SUMIF('Production Calendar'!$A$3:$A$477,A38,'Production Calendar'!$G$3:$G$477),"")</f>
        <v/>
      </c>
      <c r="H38" s="725" t="str">
        <f t="array" ref="H38">IF(B38="DS",XLOOKUP(A38,'Crop Chart'!$A$5:$A$201,'Crop Chart'!$AE$5:$AE$201,0),"")</f>
        <v/>
      </c>
      <c r="I38" s="725" t="str">
        <f t="shared" si="1"/>
        <v/>
      </c>
      <c r="J38" s="719">
        <v>1.0</v>
      </c>
      <c r="K38" s="719">
        <v>1.0</v>
      </c>
      <c r="L38" s="710" t="str">
        <f t="shared" si="2"/>
        <v/>
      </c>
      <c r="M38" s="711" t="str">
        <f t="shared" si="3"/>
        <v/>
      </c>
      <c r="N38" s="720"/>
      <c r="O38" s="720"/>
      <c r="P38" s="720"/>
      <c r="Q38" s="721"/>
    </row>
    <row r="39" ht="15.75" customHeight="1">
      <c r="A39" s="714" t="str">
        <f t="array" ref="A39">IF(ISBLANK(C39),"",XLOOKUP(C39,'Codified Game Plan'!$C$3:$C$477,'Codified Game Plan'!$A$3:$A$477))</f>
        <v/>
      </c>
      <c r="B39" s="727" t="str">
        <f t="array" ref="B39">IF(ISBLANK(C39),"",XLOOKUP(A39,'Crop Chart'!$A$5:$A$201,'Crop Chart'!$B$5:$B$201,0))</f>
        <v/>
      </c>
      <c r="C39" s="726"/>
      <c r="D39" s="717" t="str">
        <f>IF(B39="TR",SUMIF('Production Calendar'!$D$2:$D$500,'Seed Order'!C39,'Production Calendar'!$S$2:$S$500),"")</f>
        <v/>
      </c>
      <c r="E39" s="718" t="str">
        <f t="array" ref="E39">IF(B39="TR",XLOOKUP(A39,'Crop Chart'!$A$5:$A$201,'Crop Chart'!$P$5:$P$201,FALSE),"")</f>
        <v/>
      </c>
      <c r="F39" s="718" t="str">
        <f t="array" ref="F39">IF(B39="TR",XLOOKUP(A39,'Crop Chart'!$A$5:$A$201,'Crop Chart'!$Q$5:$Q$201,0),"")</f>
        <v/>
      </c>
      <c r="G39" s="725" t="str">
        <f>IF(B39="DS",SUMIF('Production Calendar'!$A$3:$A$477,A39,'Production Calendar'!$G$3:$G$477),"")</f>
        <v/>
      </c>
      <c r="H39" s="725" t="str">
        <f t="array" ref="H39">IF(B39="DS",XLOOKUP(A39,'Crop Chart'!$A$5:$A$201,'Crop Chart'!$AE$5:$AE$201,0),"")</f>
        <v/>
      </c>
      <c r="I39" s="725" t="str">
        <f t="shared" si="1"/>
        <v/>
      </c>
      <c r="J39" s="719">
        <v>1.0</v>
      </c>
      <c r="K39" s="719">
        <v>1.0</v>
      </c>
      <c r="L39" s="710" t="str">
        <f t="shared" si="2"/>
        <v/>
      </c>
      <c r="M39" s="711" t="str">
        <f t="shared" si="3"/>
        <v/>
      </c>
      <c r="N39" s="720"/>
      <c r="O39" s="720"/>
      <c r="P39" s="720"/>
      <c r="Q39" s="721"/>
    </row>
    <row r="40" ht="15.75" customHeight="1">
      <c r="A40" s="714" t="str">
        <f t="array" ref="A40">IF(ISBLANK(C40),"",XLOOKUP(C40,'Codified Game Plan'!$C$3:$C$477,'Codified Game Plan'!$A$3:$A$477))</f>
        <v/>
      </c>
      <c r="B40" s="727" t="str">
        <f t="array" ref="B40">IF(ISBLANK(C40),"",XLOOKUP(A40,'Crop Chart'!$A$5:$A$201,'Crop Chart'!$B$5:$B$201,0))</f>
        <v/>
      </c>
      <c r="C40" s="726"/>
      <c r="D40" s="717" t="str">
        <f>IF(B40="TR",SUMIF('Production Calendar'!$D$2:$D$500,'Seed Order'!C40,'Production Calendar'!$S$2:$S$500),"")</f>
        <v/>
      </c>
      <c r="E40" s="718" t="str">
        <f t="array" ref="E40">IF(B40="TR",XLOOKUP(A40,'Crop Chart'!$A$5:$A$201,'Crop Chart'!$P$5:$P$201,FALSE),"")</f>
        <v/>
      </c>
      <c r="F40" s="718" t="str">
        <f t="array" ref="F40">IF(B40="TR",XLOOKUP(A40,'Crop Chart'!$A$5:$A$201,'Crop Chart'!$Q$5:$Q$201,0),"")</f>
        <v/>
      </c>
      <c r="G40" s="725" t="str">
        <f>IF(B40="DS",SUMIF('Production Calendar'!$A$3:$A$477,A40,'Production Calendar'!$G$3:$G$477),"")</f>
        <v/>
      </c>
      <c r="H40" s="725" t="str">
        <f t="array" ref="H40">IF(B40="DS",XLOOKUP(A40,'Crop Chart'!$A$5:$A$201,'Crop Chart'!$AE$5:$AE$201,0),"")</f>
        <v/>
      </c>
      <c r="I40" s="725" t="str">
        <f t="shared" si="1"/>
        <v/>
      </c>
      <c r="J40" s="719">
        <v>1.0</v>
      </c>
      <c r="K40" s="719">
        <v>1.0</v>
      </c>
      <c r="L40" s="710" t="str">
        <f t="shared" si="2"/>
        <v/>
      </c>
      <c r="M40" s="711" t="str">
        <f t="shared" si="3"/>
        <v/>
      </c>
      <c r="N40" s="720"/>
      <c r="O40" s="720"/>
      <c r="P40" s="720"/>
      <c r="Q40" s="721"/>
    </row>
    <row r="41" ht="15.75" customHeight="1">
      <c r="A41" s="714" t="str">
        <f t="array" ref="A41">IF(ISBLANK(C41),"",XLOOKUP(C41,'Codified Game Plan'!$C$3:$C$477,'Codified Game Plan'!$A$3:$A$477))</f>
        <v/>
      </c>
      <c r="B41" s="727" t="str">
        <f t="array" ref="B41">IF(ISBLANK(C41),"",XLOOKUP(A41,'Crop Chart'!$A$5:$A$201,'Crop Chart'!$B$5:$B$201,0))</f>
        <v/>
      </c>
      <c r="C41" s="726"/>
      <c r="D41" s="717" t="str">
        <f>IF(B41="TR",SUMIF('Production Calendar'!$D$2:$D$500,'Seed Order'!C41,'Production Calendar'!$S$2:$S$500),"")</f>
        <v/>
      </c>
      <c r="E41" s="718" t="str">
        <f t="array" ref="E41">IF(B41="TR",XLOOKUP(A41,'Crop Chart'!$A$5:$A$201,'Crop Chart'!$P$5:$P$201,FALSE),"")</f>
        <v/>
      </c>
      <c r="F41" s="718" t="str">
        <f t="array" ref="F41">IF(B41="TR",XLOOKUP(A41,'Crop Chart'!$A$5:$A$201,'Crop Chart'!$Q$5:$Q$201,0),"")</f>
        <v/>
      </c>
      <c r="G41" s="725" t="str">
        <f>IF(B41="DS",SUMIF('Production Calendar'!$A$3:$A$477,A41,'Production Calendar'!$G$3:$G$477),"")</f>
        <v/>
      </c>
      <c r="H41" s="725" t="str">
        <f t="array" ref="H41">IF(B41="DS",XLOOKUP(A41,'Crop Chart'!$A$5:$A$201,'Crop Chart'!$AE$5:$AE$201,0),"")</f>
        <v/>
      </c>
      <c r="I41" s="725" t="str">
        <f t="shared" si="1"/>
        <v/>
      </c>
      <c r="J41" s="719">
        <v>1.0</v>
      </c>
      <c r="K41" s="719">
        <v>1.0</v>
      </c>
      <c r="L41" s="710" t="str">
        <f t="shared" si="2"/>
        <v/>
      </c>
      <c r="M41" s="711" t="str">
        <f t="shared" si="3"/>
        <v/>
      </c>
      <c r="N41" s="720"/>
      <c r="O41" s="720"/>
      <c r="P41" s="720"/>
      <c r="Q41" s="721"/>
    </row>
    <row r="42" ht="15.75" customHeight="1">
      <c r="A42" s="714" t="str">
        <f t="array" ref="A42">IF(ISBLANK(C42),"",XLOOKUP(C42,'Codified Game Plan'!$C$3:$C$477,'Codified Game Plan'!$A$3:$A$477))</f>
        <v/>
      </c>
      <c r="B42" s="727" t="str">
        <f t="array" ref="B42">IF(ISBLANK(C42),"",XLOOKUP(A42,'Crop Chart'!$A$5:$A$201,'Crop Chart'!$B$5:$B$201,0))</f>
        <v/>
      </c>
      <c r="C42" s="726"/>
      <c r="D42" s="717" t="str">
        <f>IF(B42="TR",SUMIF('Production Calendar'!$D$2:$D$500,'Seed Order'!C42,'Production Calendar'!$S$2:$S$500),"")</f>
        <v/>
      </c>
      <c r="E42" s="718" t="str">
        <f t="array" ref="E42">IF(B42="TR",XLOOKUP(A42,'Crop Chart'!$A$5:$A$201,'Crop Chart'!$P$5:$P$201,FALSE),"")</f>
        <v/>
      </c>
      <c r="F42" s="718" t="str">
        <f t="array" ref="F42">IF(B42="TR",XLOOKUP(A42,'Crop Chart'!$A$5:$A$201,'Crop Chart'!$Q$5:$Q$201,0),"")</f>
        <v/>
      </c>
      <c r="G42" s="725" t="str">
        <f>IF(B42="DS",SUMIF('Production Calendar'!$A$3:$A$477,A42,'Production Calendar'!$G$3:$G$477),"")</f>
        <v/>
      </c>
      <c r="H42" s="725" t="str">
        <f t="array" ref="H42">IF(B42="DS",XLOOKUP(A42,'Crop Chart'!$A$5:$A$201,'Crop Chart'!$AE$5:$AE$201,0),"")</f>
        <v/>
      </c>
      <c r="I42" s="725" t="str">
        <f t="shared" si="1"/>
        <v/>
      </c>
      <c r="J42" s="719">
        <v>1.0</v>
      </c>
      <c r="K42" s="719">
        <v>1.0</v>
      </c>
      <c r="L42" s="710" t="str">
        <f t="shared" si="2"/>
        <v/>
      </c>
      <c r="M42" s="711" t="str">
        <f t="shared" si="3"/>
        <v/>
      </c>
      <c r="N42" s="720"/>
      <c r="O42" s="720"/>
      <c r="P42" s="720"/>
      <c r="Q42" s="721"/>
    </row>
    <row r="43" ht="15.75" customHeight="1">
      <c r="A43" s="714" t="str">
        <f t="array" ref="A43">IF(ISBLANK(C43),"",XLOOKUP(C43,'Codified Game Plan'!$C$3:$C$477,'Codified Game Plan'!$A$3:$A$477))</f>
        <v/>
      </c>
      <c r="B43" s="727" t="str">
        <f t="array" ref="B43">IF(ISBLANK(C43),"",XLOOKUP(A43,'Crop Chart'!$A$5:$A$201,'Crop Chart'!$B$5:$B$201,0))</f>
        <v/>
      </c>
      <c r="C43" s="726"/>
      <c r="D43" s="717" t="str">
        <f>IF(B43="TR",SUMIF('Production Calendar'!$D$2:$D$500,'Seed Order'!C43,'Production Calendar'!$S$2:$S$500),"")</f>
        <v/>
      </c>
      <c r="E43" s="718" t="str">
        <f t="array" ref="E43">IF(B43="TR",XLOOKUP(A43,'Crop Chart'!$A$5:$A$201,'Crop Chart'!$P$5:$P$201,FALSE),"")</f>
        <v/>
      </c>
      <c r="F43" s="718" t="str">
        <f t="array" ref="F43">IF(B43="TR",XLOOKUP(A43,'Crop Chart'!$A$5:$A$201,'Crop Chart'!$Q$5:$Q$201,0),"")</f>
        <v/>
      </c>
      <c r="G43" s="725" t="str">
        <f>IF(B43="DS",SUMIF('Production Calendar'!$A$3:$A$477,A43,'Production Calendar'!$G$3:$G$477),"")</f>
        <v/>
      </c>
      <c r="H43" s="725" t="str">
        <f t="array" ref="H43">IF(B43="DS",XLOOKUP(A43,'Crop Chart'!$A$5:$A$201,'Crop Chart'!$AE$5:$AE$201,0),"")</f>
        <v/>
      </c>
      <c r="I43" s="725" t="str">
        <f t="shared" si="1"/>
        <v/>
      </c>
      <c r="J43" s="719">
        <v>1.0</v>
      </c>
      <c r="K43" s="719">
        <v>1.0</v>
      </c>
      <c r="L43" s="710" t="str">
        <f t="shared" si="2"/>
        <v/>
      </c>
      <c r="M43" s="711" t="str">
        <f t="shared" si="3"/>
        <v/>
      </c>
      <c r="N43" s="720"/>
      <c r="O43" s="720"/>
      <c r="P43" s="720"/>
      <c r="Q43" s="721"/>
    </row>
    <row r="44" ht="15.75" customHeight="1">
      <c r="A44" s="714" t="str">
        <f t="array" ref="A44">IF(ISBLANK(C44),"",XLOOKUP(C44,'Codified Game Plan'!$C$3:$C$477,'Codified Game Plan'!$A$3:$A$477))</f>
        <v/>
      </c>
      <c r="B44" s="727" t="str">
        <f t="array" ref="B44">IF(ISBLANK(C44),"",XLOOKUP(A44,'Crop Chart'!$A$5:$A$201,'Crop Chart'!$B$5:$B$201,0))</f>
        <v/>
      </c>
      <c r="C44" s="726"/>
      <c r="D44" s="717" t="str">
        <f>IF(B44="TR",SUMIF('Production Calendar'!$D$2:$D$500,'Seed Order'!C44,'Production Calendar'!$S$2:$S$500),"")</f>
        <v/>
      </c>
      <c r="E44" s="718" t="str">
        <f t="array" ref="E44">IF(B44="TR",XLOOKUP(A44,'Crop Chart'!$A$5:$A$201,'Crop Chart'!$P$5:$P$201,FALSE),"")</f>
        <v/>
      </c>
      <c r="F44" s="718" t="str">
        <f t="array" ref="F44">IF(B44="TR",XLOOKUP(A44,'Crop Chart'!$A$5:$A$201,'Crop Chart'!$Q$5:$Q$201,0),"")</f>
        <v/>
      </c>
      <c r="G44" s="725" t="str">
        <f>IF(B44="DS",SUMIF('Production Calendar'!$A$3:$A$477,A44,'Production Calendar'!$G$3:$G$477),"")</f>
        <v/>
      </c>
      <c r="H44" s="725" t="str">
        <f t="array" ref="H44">IF(B44="DS",XLOOKUP(A44,'Crop Chart'!$A$5:$A$201,'Crop Chart'!$AE$5:$AE$201,0),"")</f>
        <v/>
      </c>
      <c r="I44" s="725" t="str">
        <f t="shared" si="1"/>
        <v/>
      </c>
      <c r="J44" s="719">
        <v>1.0</v>
      </c>
      <c r="K44" s="719">
        <v>1.0</v>
      </c>
      <c r="L44" s="710" t="str">
        <f t="shared" si="2"/>
        <v/>
      </c>
      <c r="M44" s="711" t="str">
        <f t="shared" si="3"/>
        <v/>
      </c>
      <c r="N44" s="720"/>
      <c r="O44" s="720"/>
      <c r="P44" s="720"/>
      <c r="Q44" s="721"/>
    </row>
    <row r="45" ht="15.75" customHeight="1">
      <c r="A45" s="714" t="str">
        <f t="array" ref="A45">IF(ISBLANK(C45),"",XLOOKUP(C45,'Codified Game Plan'!$C$3:$C$477,'Codified Game Plan'!$A$3:$A$477))</f>
        <v/>
      </c>
      <c r="B45" s="727" t="str">
        <f t="array" ref="B45">IF(ISBLANK(C45),"",XLOOKUP(A45,'Crop Chart'!$A$5:$A$201,'Crop Chart'!$B$5:$B$201,0))</f>
        <v/>
      </c>
      <c r="C45" s="726"/>
      <c r="D45" s="717" t="str">
        <f>IF(B45="TR",SUMIF('Production Calendar'!$D$2:$D$500,'Seed Order'!C45,'Production Calendar'!$S$2:$S$500),"")</f>
        <v/>
      </c>
      <c r="E45" s="718" t="str">
        <f t="array" ref="E45">IF(B45="TR",XLOOKUP(A45,'Crop Chart'!$A$5:$A$201,'Crop Chart'!$P$5:$P$201,FALSE),"")</f>
        <v/>
      </c>
      <c r="F45" s="718" t="str">
        <f t="array" ref="F45">IF(B45="TR",XLOOKUP(A45,'Crop Chart'!$A$5:$A$201,'Crop Chart'!$Q$5:$Q$201,0),"")</f>
        <v/>
      </c>
      <c r="G45" s="725" t="str">
        <f>IF(B45="DS",SUMIF('Production Calendar'!$A$3:$A$477,A45,'Production Calendar'!$G$3:$G$477),"")</f>
        <v/>
      </c>
      <c r="H45" s="725" t="str">
        <f t="array" ref="H45">IF(B45="DS",XLOOKUP(A45,'Crop Chart'!$A$5:$A$201,'Crop Chart'!$AE$5:$AE$201,0),"")</f>
        <v/>
      </c>
      <c r="I45" s="725" t="str">
        <f t="shared" si="1"/>
        <v/>
      </c>
      <c r="J45" s="719">
        <v>1.0</v>
      </c>
      <c r="K45" s="719">
        <v>1.0</v>
      </c>
      <c r="L45" s="710" t="str">
        <f t="shared" si="2"/>
        <v/>
      </c>
      <c r="M45" s="711" t="str">
        <f t="shared" si="3"/>
        <v/>
      </c>
      <c r="N45" s="720"/>
      <c r="O45" s="720"/>
      <c r="P45" s="720"/>
      <c r="Q45" s="721"/>
    </row>
    <row r="46" ht="15.75" customHeight="1">
      <c r="A46" s="714" t="str">
        <f t="array" ref="A46">IF(ISBLANK(C46),"",XLOOKUP(C46,'Codified Game Plan'!$C$3:$C$477,'Codified Game Plan'!$A$3:$A$477))</f>
        <v/>
      </c>
      <c r="B46" s="727" t="str">
        <f t="array" ref="B46">IF(ISBLANK(C46),"",XLOOKUP(A46,'Crop Chart'!$A$5:$A$201,'Crop Chart'!$B$5:$B$201,0))</f>
        <v/>
      </c>
      <c r="C46" s="726"/>
      <c r="D46" s="717" t="str">
        <f>IF(B46="TR",SUMIF('Production Calendar'!$D$2:$D$500,'Seed Order'!C46,'Production Calendar'!$S$2:$S$500),"")</f>
        <v/>
      </c>
      <c r="E46" s="718" t="str">
        <f t="array" ref="E46">IF(B46="TR",XLOOKUP(A46,'Crop Chart'!$A$5:$A$201,'Crop Chart'!$P$5:$P$201,FALSE),"")</f>
        <v/>
      </c>
      <c r="F46" s="718" t="str">
        <f t="array" ref="F46">IF(B46="TR",XLOOKUP(A46,'Crop Chart'!$A$5:$A$201,'Crop Chart'!$Q$5:$Q$201,0),"")</f>
        <v/>
      </c>
      <c r="G46" s="725" t="str">
        <f>IF(B46="DS",SUMIF('Production Calendar'!$A$3:$A$477,A46,'Production Calendar'!$G$3:$G$477),"")</f>
        <v/>
      </c>
      <c r="H46" s="725" t="str">
        <f t="array" ref="H46">IF(B46="DS",XLOOKUP(A46,'Crop Chart'!$A$5:$A$201,'Crop Chart'!$AE$5:$AE$201,0),"")</f>
        <v/>
      </c>
      <c r="I46" s="725" t="str">
        <f t="shared" si="1"/>
        <v/>
      </c>
      <c r="J46" s="719">
        <v>1.0</v>
      </c>
      <c r="K46" s="719">
        <v>1.0</v>
      </c>
      <c r="L46" s="710" t="str">
        <f t="shared" si="2"/>
        <v/>
      </c>
      <c r="M46" s="711" t="str">
        <f t="shared" si="3"/>
        <v/>
      </c>
      <c r="N46" s="720"/>
      <c r="O46" s="720"/>
      <c r="P46" s="720"/>
      <c r="Q46" s="721"/>
    </row>
    <row r="47" ht="15.75" customHeight="1">
      <c r="A47" s="714" t="str">
        <f t="array" ref="A47">IF(ISBLANK(C47),"",XLOOKUP(C47,'Codified Game Plan'!$C$3:$C$477,'Codified Game Plan'!$A$3:$A$477))</f>
        <v/>
      </c>
      <c r="B47" s="727" t="str">
        <f t="array" ref="B47">IF(ISBLANK(C47),"",XLOOKUP(A47,'Crop Chart'!$A$5:$A$201,'Crop Chart'!$B$5:$B$201,0))</f>
        <v/>
      </c>
      <c r="C47" s="726"/>
      <c r="D47" s="717" t="str">
        <f>IF(B47="TR",SUMIF('Production Calendar'!$D$2:$D$500,'Seed Order'!C47,'Production Calendar'!$S$2:$S$500),"")</f>
        <v/>
      </c>
      <c r="E47" s="718" t="str">
        <f t="array" ref="E47">IF(B47="TR",XLOOKUP(A47,'Crop Chart'!$A$5:$A$201,'Crop Chart'!$P$5:$P$201,FALSE),"")</f>
        <v/>
      </c>
      <c r="F47" s="718" t="str">
        <f t="array" ref="F47">IF(B47="TR",XLOOKUP(A47,'Crop Chart'!$A$5:$A$201,'Crop Chart'!$Q$5:$Q$201,0),"")</f>
        <v/>
      </c>
      <c r="G47" s="725" t="str">
        <f>IF(B47="DS",SUMIF('Production Calendar'!$A$3:$A$477,A47,'Production Calendar'!$G$3:$G$477),"")</f>
        <v/>
      </c>
      <c r="H47" s="725" t="str">
        <f t="array" ref="H47">IF(B47="DS",XLOOKUP(A47,'Crop Chart'!$A$5:$A$201,'Crop Chart'!$AE$5:$AE$201,0),"")</f>
        <v/>
      </c>
      <c r="I47" s="725" t="str">
        <f t="shared" si="1"/>
        <v/>
      </c>
      <c r="J47" s="719">
        <v>1.0</v>
      </c>
      <c r="K47" s="719">
        <v>1.0</v>
      </c>
      <c r="L47" s="710" t="str">
        <f t="shared" si="2"/>
        <v/>
      </c>
      <c r="M47" s="711" t="str">
        <f t="shared" si="3"/>
        <v/>
      </c>
      <c r="N47" s="720"/>
      <c r="O47" s="720"/>
      <c r="P47" s="720"/>
      <c r="Q47" s="721"/>
    </row>
    <row r="48" ht="15.75" customHeight="1">
      <c r="A48" s="714" t="str">
        <f t="array" ref="A48">IF(ISBLANK(C48),"",XLOOKUP(C48,'Codified Game Plan'!$C$3:$C$477,'Codified Game Plan'!$A$3:$A$477))</f>
        <v/>
      </c>
      <c r="B48" s="727" t="str">
        <f t="array" ref="B48">IF(ISBLANK(C48),"",XLOOKUP(A48,'Crop Chart'!$A$5:$A$201,'Crop Chart'!$B$5:$B$201,0))</f>
        <v/>
      </c>
      <c r="C48" s="726"/>
      <c r="D48" s="717" t="str">
        <f>IF(B48="TR",SUMIF('Production Calendar'!$D$2:$D$500,'Seed Order'!C48,'Production Calendar'!$S$2:$S$500),"")</f>
        <v/>
      </c>
      <c r="E48" s="718" t="str">
        <f t="array" ref="E48">IF(B48="TR",XLOOKUP(A48,'Crop Chart'!$A$5:$A$201,'Crop Chart'!$P$5:$P$201,FALSE),"")</f>
        <v/>
      </c>
      <c r="F48" s="718" t="str">
        <f t="array" ref="F48">IF(B48="TR",XLOOKUP(A48,'Crop Chart'!$A$5:$A$201,'Crop Chart'!$Q$5:$Q$201,0),"")</f>
        <v/>
      </c>
      <c r="G48" s="725" t="str">
        <f>IF(B48="DS",SUMIF('Production Calendar'!$A$3:$A$477,A48,'Production Calendar'!$G$3:$G$477),"")</f>
        <v/>
      </c>
      <c r="H48" s="725" t="str">
        <f t="array" ref="H48">IF(B48="DS",XLOOKUP(A48,'Crop Chart'!$A$5:$A$201,'Crop Chart'!$AE$5:$AE$201,0),"")</f>
        <v/>
      </c>
      <c r="I48" s="725" t="str">
        <f t="shared" si="1"/>
        <v/>
      </c>
      <c r="J48" s="719">
        <v>1.0</v>
      </c>
      <c r="K48" s="719">
        <v>1.0</v>
      </c>
      <c r="L48" s="710" t="str">
        <f t="shared" si="2"/>
        <v/>
      </c>
      <c r="M48" s="711" t="str">
        <f t="shared" si="3"/>
        <v/>
      </c>
      <c r="N48" s="720"/>
      <c r="O48" s="720"/>
      <c r="P48" s="720"/>
      <c r="Q48" s="721"/>
    </row>
    <row r="49" ht="15.75" customHeight="1">
      <c r="A49" s="714" t="str">
        <f t="array" ref="A49">IF(ISBLANK(C49),"",XLOOKUP(C49,'Codified Game Plan'!$C$3:$C$477,'Codified Game Plan'!$A$3:$A$477))</f>
        <v/>
      </c>
      <c r="B49" s="727" t="str">
        <f t="array" ref="B49">IF(ISBLANK(C49),"",XLOOKUP(A49,'Crop Chart'!$A$5:$A$201,'Crop Chart'!$B$5:$B$201,0))</f>
        <v/>
      </c>
      <c r="C49" s="726"/>
      <c r="D49" s="717" t="str">
        <f>IF(B49="TR",SUMIF('Production Calendar'!$D$2:$D$500,'Seed Order'!C49,'Production Calendar'!$S$2:$S$500),"")</f>
        <v/>
      </c>
      <c r="E49" s="718" t="str">
        <f t="array" ref="E49">IF(B49="TR",XLOOKUP(A49,'Crop Chart'!$A$5:$A$201,'Crop Chart'!$P$5:$P$201,FALSE),"")</f>
        <v/>
      </c>
      <c r="F49" s="718" t="str">
        <f t="array" ref="F49">IF(B49="TR",XLOOKUP(A49,'Crop Chart'!$A$5:$A$201,'Crop Chart'!$Q$5:$Q$201,0),"")</f>
        <v/>
      </c>
      <c r="G49" s="725" t="str">
        <f>IF(B49="DS",SUMIF('Production Calendar'!$A$3:$A$477,A49,'Production Calendar'!$G$3:$G$477),"")</f>
        <v/>
      </c>
      <c r="H49" s="725" t="str">
        <f t="array" ref="H49">IF(B49="DS",XLOOKUP(A49,'Crop Chart'!$A$5:$A$201,'Crop Chart'!$AE$5:$AE$201,0),"")</f>
        <v/>
      </c>
      <c r="I49" s="725" t="str">
        <f t="shared" si="1"/>
        <v/>
      </c>
      <c r="J49" s="719">
        <v>1.0</v>
      </c>
      <c r="K49" s="719">
        <v>1.0</v>
      </c>
      <c r="L49" s="710" t="str">
        <f t="shared" si="2"/>
        <v/>
      </c>
      <c r="M49" s="711" t="str">
        <f t="shared" si="3"/>
        <v/>
      </c>
      <c r="N49" s="720"/>
      <c r="O49" s="720"/>
      <c r="P49" s="720"/>
      <c r="Q49" s="721"/>
    </row>
    <row r="50" ht="15.75" customHeight="1">
      <c r="A50" s="714" t="str">
        <f t="array" ref="A50">IF(ISBLANK(C50),"",XLOOKUP(C50,'Codified Game Plan'!$C$3:$C$477,'Codified Game Plan'!$A$3:$A$477))</f>
        <v/>
      </c>
      <c r="B50" s="727" t="str">
        <f t="array" ref="B50">IF(ISBLANK(C50),"",XLOOKUP(A50,'Crop Chart'!$A$5:$A$201,'Crop Chart'!$B$5:$B$201,0))</f>
        <v/>
      </c>
      <c r="C50" s="726"/>
      <c r="D50" s="717" t="str">
        <f>IF(B50="TR",SUMIF('Production Calendar'!$D$2:$D$500,'Seed Order'!C50,'Production Calendar'!$S$2:$S$500),"")</f>
        <v/>
      </c>
      <c r="E50" s="718" t="str">
        <f t="array" ref="E50">IF(B50="TR",XLOOKUP(A50,'Crop Chart'!$A$5:$A$201,'Crop Chart'!$P$5:$P$201,FALSE),"")</f>
        <v/>
      </c>
      <c r="F50" s="718" t="str">
        <f t="array" ref="F50">IF(B50="TR",XLOOKUP(A50,'Crop Chart'!$A$5:$A$201,'Crop Chart'!$Q$5:$Q$201,0),"")</f>
        <v/>
      </c>
      <c r="G50" s="725" t="str">
        <f>IF(B50="DS",SUMIF('Production Calendar'!$A$3:$A$477,A50,'Production Calendar'!$G$3:$G$477),"")</f>
        <v/>
      </c>
      <c r="H50" s="725" t="str">
        <f t="array" ref="H50">IF(B50="DS",XLOOKUP(A50,'Crop Chart'!$A$5:$A$201,'Crop Chart'!$AE$5:$AE$201,0),"")</f>
        <v/>
      </c>
      <c r="I50" s="725" t="str">
        <f t="shared" si="1"/>
        <v/>
      </c>
      <c r="J50" s="719">
        <v>1.0</v>
      </c>
      <c r="K50" s="719">
        <v>1.0</v>
      </c>
      <c r="L50" s="710" t="str">
        <f t="shared" si="2"/>
        <v/>
      </c>
      <c r="M50" s="711" t="str">
        <f t="shared" si="3"/>
        <v/>
      </c>
      <c r="N50" s="720"/>
      <c r="O50" s="720"/>
      <c r="P50" s="720"/>
      <c r="Q50" s="721"/>
    </row>
    <row r="51" ht="15.75" customHeight="1">
      <c r="A51" s="714" t="str">
        <f t="array" ref="A51">IF(ISBLANK(C51),"",XLOOKUP(C51,'Codified Game Plan'!$C$3:$C$477,'Codified Game Plan'!$A$3:$A$477))</f>
        <v/>
      </c>
      <c r="B51" s="727" t="str">
        <f t="array" ref="B51">IF(ISBLANK(C51),"",XLOOKUP(A51,'Crop Chart'!$A$5:$A$201,'Crop Chart'!$B$5:$B$201,0))</f>
        <v/>
      </c>
      <c r="C51" s="726"/>
      <c r="D51" s="717" t="str">
        <f>IF(B51="TR",SUMIF('Production Calendar'!$D$2:$D$500,'Seed Order'!C51,'Production Calendar'!$S$2:$S$500),"")</f>
        <v/>
      </c>
      <c r="E51" s="718" t="str">
        <f t="array" ref="E51">IF(B51="TR",XLOOKUP(A51,'Crop Chart'!$A$5:$A$201,'Crop Chart'!$P$5:$P$201,FALSE),"")</f>
        <v/>
      </c>
      <c r="F51" s="718" t="str">
        <f t="array" ref="F51">IF(B51="TR",XLOOKUP(A51,'Crop Chart'!$A$5:$A$201,'Crop Chart'!$Q$5:$Q$201,0),"")</f>
        <v/>
      </c>
      <c r="G51" s="725" t="str">
        <f>IF(B51="DS",SUMIF('Production Calendar'!$A$3:$A$477,A51,'Production Calendar'!$G$3:$G$477),"")</f>
        <v/>
      </c>
      <c r="H51" s="725" t="str">
        <f t="array" ref="H51">IF(B51="DS",XLOOKUP(A51,'Crop Chart'!$A$5:$A$201,'Crop Chart'!$AE$5:$AE$201,0),"")</f>
        <v/>
      </c>
      <c r="I51" s="725" t="str">
        <f t="shared" si="1"/>
        <v/>
      </c>
      <c r="J51" s="719">
        <v>1.0</v>
      </c>
      <c r="K51" s="719">
        <v>1.0</v>
      </c>
      <c r="L51" s="710" t="str">
        <f t="shared" si="2"/>
        <v/>
      </c>
      <c r="M51" s="711" t="str">
        <f t="shared" si="3"/>
        <v/>
      </c>
      <c r="N51" s="720"/>
      <c r="O51" s="720"/>
      <c r="P51" s="720"/>
      <c r="Q51" s="721"/>
    </row>
    <row r="52" ht="15.75" customHeight="1">
      <c r="A52" s="714" t="str">
        <f t="array" ref="A52">IF(ISBLANK(C52),"",XLOOKUP(C52,'Codified Game Plan'!$C$3:$C$477,'Codified Game Plan'!$A$3:$A$477))</f>
        <v/>
      </c>
      <c r="B52" s="727" t="str">
        <f t="array" ref="B52">IF(ISBLANK(C52),"",XLOOKUP(A52,'Crop Chart'!$A$5:$A$201,'Crop Chart'!$B$5:$B$201,0))</f>
        <v/>
      </c>
      <c r="C52" s="726"/>
      <c r="D52" s="717" t="str">
        <f>IF(B52="TR",SUMIF('Production Calendar'!$D$2:$D$500,'Seed Order'!C52,'Production Calendar'!$S$2:$S$500),"")</f>
        <v/>
      </c>
      <c r="E52" s="718" t="str">
        <f t="array" ref="E52">IF(B52="TR",XLOOKUP(A52,'Crop Chart'!$A$5:$A$201,'Crop Chart'!$P$5:$P$201,FALSE),"")</f>
        <v/>
      </c>
      <c r="F52" s="718" t="str">
        <f t="array" ref="F52">IF(B52="TR",XLOOKUP(A52,'Crop Chart'!$A$5:$A$201,'Crop Chart'!$Q$5:$Q$201,0),"")</f>
        <v/>
      </c>
      <c r="G52" s="725" t="str">
        <f>IF(B52="DS",SUMIF('Production Calendar'!$A$3:$A$477,A52,'Production Calendar'!$G$3:$G$477),"")</f>
        <v/>
      </c>
      <c r="H52" s="725" t="str">
        <f t="array" ref="H52">IF(B52="DS",XLOOKUP(A52,'Crop Chart'!$A$5:$A$201,'Crop Chart'!$AE$5:$AE$201,0),"")</f>
        <v/>
      </c>
      <c r="I52" s="725" t="str">
        <f t="shared" si="1"/>
        <v/>
      </c>
      <c r="J52" s="719">
        <v>1.0</v>
      </c>
      <c r="K52" s="719">
        <v>1.0</v>
      </c>
      <c r="L52" s="710" t="str">
        <f t="shared" si="2"/>
        <v/>
      </c>
      <c r="M52" s="711" t="str">
        <f t="shared" si="3"/>
        <v/>
      </c>
      <c r="N52" s="720"/>
      <c r="O52" s="720"/>
      <c r="P52" s="720"/>
      <c r="Q52" s="721"/>
    </row>
    <row r="53" ht="15.75" customHeight="1">
      <c r="A53" s="714" t="str">
        <f t="array" ref="A53">IF(ISBLANK(C53),"",XLOOKUP(C53,'Codified Game Plan'!$C$3:$C$477,'Codified Game Plan'!$A$3:$A$477))</f>
        <v/>
      </c>
      <c r="B53" s="727" t="str">
        <f t="array" ref="B53">IF(ISBLANK(C53),"",XLOOKUP(A53,'Crop Chart'!$A$5:$A$201,'Crop Chart'!$B$5:$B$201,0))</f>
        <v/>
      </c>
      <c r="C53" s="726"/>
      <c r="D53" s="717" t="str">
        <f>IF(B53="TR",SUMIF('Production Calendar'!$D$2:$D$500,'Seed Order'!C53,'Production Calendar'!$S$2:$S$500),"")</f>
        <v/>
      </c>
      <c r="E53" s="718" t="str">
        <f t="array" ref="E53">IF(B53="TR",XLOOKUP(A53,'Crop Chart'!$A$5:$A$201,'Crop Chart'!$P$5:$P$201,FALSE),"")</f>
        <v/>
      </c>
      <c r="F53" s="718" t="str">
        <f t="array" ref="F53">IF(B53="TR",XLOOKUP(A53,'Crop Chart'!$A$5:$A$201,'Crop Chart'!$Q$5:$Q$201,0),"")</f>
        <v/>
      </c>
      <c r="G53" s="725" t="str">
        <f>IF(B53="DS",SUMIF('Production Calendar'!$A$3:$A$477,A53,'Production Calendar'!$G$3:$G$477),"")</f>
        <v/>
      </c>
      <c r="H53" s="725" t="str">
        <f t="array" ref="H53">IF(B53="DS",XLOOKUP(A53,'Crop Chart'!$A$5:$A$201,'Crop Chart'!$AE$5:$AE$201,0),"")</f>
        <v/>
      </c>
      <c r="I53" s="725" t="str">
        <f t="shared" si="1"/>
        <v/>
      </c>
      <c r="J53" s="719">
        <v>1.0</v>
      </c>
      <c r="K53" s="719">
        <v>1.0</v>
      </c>
      <c r="L53" s="710" t="str">
        <f t="shared" si="2"/>
        <v/>
      </c>
      <c r="M53" s="711" t="str">
        <f t="shared" si="3"/>
        <v/>
      </c>
      <c r="N53" s="720"/>
      <c r="O53" s="720"/>
      <c r="P53" s="720"/>
      <c r="Q53" s="721"/>
    </row>
    <row r="54" ht="15.75" customHeight="1">
      <c r="A54" s="714" t="str">
        <f t="array" ref="A54">IF(ISBLANK(C54),"",XLOOKUP(C54,'Codified Game Plan'!$C$3:$C$477,'Codified Game Plan'!$A$3:$A$477))</f>
        <v/>
      </c>
      <c r="B54" s="727" t="str">
        <f t="array" ref="B54">IF(ISBLANK(C54),"",XLOOKUP(A54,'Crop Chart'!$A$5:$A$201,'Crop Chart'!$B$5:$B$201,0))</f>
        <v/>
      </c>
      <c r="C54" s="726"/>
      <c r="D54" s="717" t="str">
        <f>IF(B54="TR",SUMIF('Production Calendar'!$D$2:$D$500,'Seed Order'!C54,'Production Calendar'!$S$2:$S$500),"")</f>
        <v/>
      </c>
      <c r="E54" s="718" t="str">
        <f t="array" ref="E54">IF(B54="TR",XLOOKUP(A54,'Crop Chart'!$A$5:$A$201,'Crop Chart'!$P$5:$P$201,FALSE),"")</f>
        <v/>
      </c>
      <c r="F54" s="718" t="str">
        <f t="array" ref="F54">IF(B54="TR",XLOOKUP(A54,'Crop Chart'!$A$5:$A$201,'Crop Chart'!$Q$5:$Q$201,0),"")</f>
        <v/>
      </c>
      <c r="G54" s="725" t="str">
        <f>IF(B54="DS",SUMIF('Production Calendar'!$A$3:$A$477,A54,'Production Calendar'!$G$3:$G$477),"")</f>
        <v/>
      </c>
      <c r="H54" s="725" t="str">
        <f t="array" ref="H54">IF(B54="DS",XLOOKUP(A54,'Crop Chart'!$A$5:$A$201,'Crop Chart'!$AE$5:$AE$201,0),"")</f>
        <v/>
      </c>
      <c r="I54" s="725" t="str">
        <f t="shared" si="1"/>
        <v/>
      </c>
      <c r="J54" s="719">
        <v>1.0</v>
      </c>
      <c r="K54" s="719">
        <v>1.0</v>
      </c>
      <c r="L54" s="710" t="str">
        <f t="shared" si="2"/>
        <v/>
      </c>
      <c r="M54" s="711" t="str">
        <f t="shared" si="3"/>
        <v/>
      </c>
      <c r="N54" s="720"/>
      <c r="O54" s="720"/>
      <c r="P54" s="720"/>
      <c r="Q54" s="721"/>
    </row>
    <row r="55" ht="15.75" customHeight="1">
      <c r="A55" s="714" t="str">
        <f t="array" ref="A55">IF(ISBLANK(C55),"",XLOOKUP(C55,'Codified Game Plan'!$C$3:$C$477,'Codified Game Plan'!$A$3:$A$477))</f>
        <v/>
      </c>
      <c r="B55" s="727" t="str">
        <f t="array" ref="B55">IF(ISBLANK(C55),"",XLOOKUP(A55,'Crop Chart'!$A$5:$A$201,'Crop Chart'!$B$5:$B$201,0))</f>
        <v/>
      </c>
      <c r="C55" s="726"/>
      <c r="D55" s="717" t="str">
        <f>IF(B55="TR",SUMIF('Production Calendar'!$D$2:$D$500,'Seed Order'!C55,'Production Calendar'!$S$2:$S$500),"")</f>
        <v/>
      </c>
      <c r="E55" s="718" t="str">
        <f t="array" ref="E55">IF(B55="TR",XLOOKUP(A55,'Crop Chart'!$A$5:$A$201,'Crop Chart'!$P$5:$P$201,FALSE),"")</f>
        <v/>
      </c>
      <c r="F55" s="718" t="str">
        <f t="array" ref="F55">IF(B55="TR",XLOOKUP(A55,'Crop Chart'!$A$5:$A$201,'Crop Chart'!$Q$5:$Q$201,0),"")</f>
        <v/>
      </c>
      <c r="G55" s="725" t="str">
        <f>IF(B55="DS",SUMIF('Production Calendar'!$A$3:$A$477,A55,'Production Calendar'!$G$3:$G$477),"")</f>
        <v/>
      </c>
      <c r="H55" s="725" t="str">
        <f t="array" ref="H55">IF(B55="DS",XLOOKUP(A55,'Crop Chart'!$A$5:$A$201,'Crop Chart'!$AE$5:$AE$201,0),"")</f>
        <v/>
      </c>
      <c r="I55" s="725" t="str">
        <f t="shared" si="1"/>
        <v/>
      </c>
      <c r="J55" s="719">
        <v>1.0</v>
      </c>
      <c r="K55" s="719">
        <v>1.0</v>
      </c>
      <c r="L55" s="710" t="str">
        <f t="shared" si="2"/>
        <v/>
      </c>
      <c r="M55" s="711" t="str">
        <f t="shared" si="3"/>
        <v/>
      </c>
      <c r="N55" s="720"/>
      <c r="O55" s="720"/>
      <c r="P55" s="720"/>
      <c r="Q55" s="721"/>
    </row>
    <row r="56" ht="15.75" customHeight="1">
      <c r="A56" s="714" t="str">
        <f t="array" ref="A56">IF(ISBLANK(C56),"",XLOOKUP(C56,'Codified Game Plan'!$C$3:$C$477,'Codified Game Plan'!$A$3:$A$477))</f>
        <v/>
      </c>
      <c r="B56" s="727" t="str">
        <f t="array" ref="B56">IF(ISBLANK(C56),"",XLOOKUP(A56,'Crop Chart'!$A$5:$A$201,'Crop Chart'!$B$5:$B$201,0))</f>
        <v/>
      </c>
      <c r="C56" s="726"/>
      <c r="D56" s="717" t="str">
        <f>IF(B56="TR",SUMIF('Production Calendar'!$D$2:$D$500,'Seed Order'!C56,'Production Calendar'!$S$2:$S$500),"")</f>
        <v/>
      </c>
      <c r="E56" s="718" t="str">
        <f t="array" ref="E56">IF(B56="TR",XLOOKUP(A56,'Crop Chart'!$A$5:$A$201,'Crop Chart'!$P$5:$P$201,FALSE),"")</f>
        <v/>
      </c>
      <c r="F56" s="718" t="str">
        <f t="array" ref="F56">IF(B56="TR",XLOOKUP(A56,'Crop Chart'!$A$5:$A$201,'Crop Chart'!$Q$5:$Q$201,0),"")</f>
        <v/>
      </c>
      <c r="G56" s="725" t="str">
        <f>IF(B56="DS",SUMIF('Production Calendar'!$A$3:$A$477,A56,'Production Calendar'!$G$3:$G$477),"")</f>
        <v/>
      </c>
      <c r="H56" s="725" t="str">
        <f t="array" ref="H56">IF(B56="DS",XLOOKUP(A56,'Crop Chart'!$A$5:$A$201,'Crop Chart'!$AE$5:$AE$201,0),"")</f>
        <v/>
      </c>
      <c r="I56" s="725" t="str">
        <f t="shared" si="1"/>
        <v/>
      </c>
      <c r="J56" s="719">
        <v>1.0</v>
      </c>
      <c r="K56" s="719">
        <v>1.0</v>
      </c>
      <c r="L56" s="710" t="str">
        <f t="shared" si="2"/>
        <v/>
      </c>
      <c r="M56" s="711" t="str">
        <f t="shared" si="3"/>
        <v/>
      </c>
      <c r="N56" s="720"/>
      <c r="O56" s="720"/>
      <c r="P56" s="720"/>
      <c r="Q56" s="721"/>
    </row>
    <row r="57" ht="15.75" customHeight="1">
      <c r="A57" s="714" t="str">
        <f t="array" ref="A57">IF(ISBLANK(C57),"",XLOOKUP(C57,'Codified Game Plan'!$C$3:$C$477,'Codified Game Plan'!$A$3:$A$477))</f>
        <v/>
      </c>
      <c r="B57" s="727" t="str">
        <f t="array" ref="B57">IF(ISBLANK(C57),"",XLOOKUP(A57,'Crop Chart'!$A$5:$A$201,'Crop Chart'!$B$5:$B$201,0))</f>
        <v/>
      </c>
      <c r="C57" s="726"/>
      <c r="D57" s="717" t="str">
        <f>IF(B57="TR",SUMIF('Production Calendar'!$D$2:$D$500,'Seed Order'!C57,'Production Calendar'!$S$2:$S$500),"")</f>
        <v/>
      </c>
      <c r="E57" s="718" t="str">
        <f t="array" ref="E57">IF(B57="TR",XLOOKUP(A57,'Crop Chart'!$A$5:$A$201,'Crop Chart'!$P$5:$P$201,FALSE),"")</f>
        <v/>
      </c>
      <c r="F57" s="718" t="str">
        <f t="array" ref="F57">IF(B57="TR",XLOOKUP(A57,'Crop Chart'!$A$5:$A$201,'Crop Chart'!$Q$5:$Q$201,0),"")</f>
        <v/>
      </c>
      <c r="G57" s="725" t="str">
        <f>IF(B57="DS",SUMIF('Production Calendar'!$A$3:$A$477,A57,'Production Calendar'!$G$3:$G$477),"")</f>
        <v/>
      </c>
      <c r="H57" s="725" t="str">
        <f t="array" ref="H57">IF(B57="DS",XLOOKUP(A57,'Crop Chart'!$A$5:$A$201,'Crop Chart'!$AE$5:$AE$201,0),"")</f>
        <v/>
      </c>
      <c r="I57" s="725" t="str">
        <f t="shared" si="1"/>
        <v/>
      </c>
      <c r="J57" s="719">
        <v>1.0</v>
      </c>
      <c r="K57" s="719">
        <v>1.0</v>
      </c>
      <c r="L57" s="710" t="str">
        <f t="shared" si="2"/>
        <v/>
      </c>
      <c r="M57" s="711" t="str">
        <f t="shared" si="3"/>
        <v/>
      </c>
      <c r="N57" s="720"/>
      <c r="O57" s="720"/>
      <c r="P57" s="720"/>
      <c r="Q57" s="721"/>
    </row>
    <row r="58" ht="15.75" customHeight="1">
      <c r="A58" s="714" t="str">
        <f t="array" ref="A58">IF(ISBLANK(C58),"",XLOOKUP(C58,'Codified Game Plan'!$C$3:$C$477,'Codified Game Plan'!$A$3:$A$477))</f>
        <v/>
      </c>
      <c r="B58" s="727" t="str">
        <f t="array" ref="B58">IF(ISBLANK(C58),"",XLOOKUP(A58,'Crop Chart'!$A$5:$A$201,'Crop Chart'!$B$5:$B$201,0))</f>
        <v/>
      </c>
      <c r="C58" s="726"/>
      <c r="D58" s="717" t="str">
        <f>IF(B58="TR",SUMIF('Production Calendar'!$D$2:$D$500,'Seed Order'!C58,'Production Calendar'!$S$2:$S$500),"")</f>
        <v/>
      </c>
      <c r="E58" s="718" t="str">
        <f t="array" ref="E58">IF(B58="TR",XLOOKUP(A58,'Crop Chart'!$A$5:$A$201,'Crop Chart'!$P$5:$P$201,FALSE),"")</f>
        <v/>
      </c>
      <c r="F58" s="718" t="str">
        <f t="array" ref="F58">IF(B58="TR",XLOOKUP(A58,'Crop Chart'!$A$5:$A$201,'Crop Chart'!$Q$5:$Q$201,0),"")</f>
        <v/>
      </c>
      <c r="G58" s="725" t="str">
        <f>IF(B58="DS",SUMIF('Production Calendar'!$A$3:$A$477,A58,'Production Calendar'!$G$3:$G$477),"")</f>
        <v/>
      </c>
      <c r="H58" s="725" t="str">
        <f t="array" ref="H58">IF(B58="DS",XLOOKUP(A58,'Crop Chart'!$A$5:$A$201,'Crop Chart'!$AE$5:$AE$201,0),"")</f>
        <v/>
      </c>
      <c r="I58" s="725" t="str">
        <f t="shared" si="1"/>
        <v/>
      </c>
      <c r="J58" s="719">
        <v>1.0</v>
      </c>
      <c r="K58" s="719">
        <v>1.0</v>
      </c>
      <c r="L58" s="710" t="str">
        <f t="shared" si="2"/>
        <v/>
      </c>
      <c r="M58" s="711" t="str">
        <f t="shared" si="3"/>
        <v/>
      </c>
      <c r="N58" s="720"/>
      <c r="O58" s="720"/>
      <c r="P58" s="720"/>
      <c r="Q58" s="721"/>
    </row>
    <row r="59" ht="15.75" customHeight="1">
      <c r="A59" s="714" t="str">
        <f t="array" ref="A59">IF(ISBLANK(C59),"",XLOOKUP(C59,'Codified Game Plan'!$C$3:$C$477,'Codified Game Plan'!$A$3:$A$477))</f>
        <v/>
      </c>
      <c r="B59" s="727" t="str">
        <f t="array" ref="B59">IF(ISBLANK(C59),"",XLOOKUP(A59,'Crop Chart'!$A$5:$A$201,'Crop Chart'!$B$5:$B$201,0))</f>
        <v/>
      </c>
      <c r="C59" s="726"/>
      <c r="D59" s="717" t="str">
        <f>IF(B59="TR",SUMIF('Production Calendar'!$D$2:$D$500,'Seed Order'!C59,'Production Calendar'!$S$2:$S$500),"")</f>
        <v/>
      </c>
      <c r="E59" s="718" t="str">
        <f t="array" ref="E59">IF(B59="TR",XLOOKUP(A59,'Crop Chart'!$A$5:$A$201,'Crop Chart'!$P$5:$P$201,FALSE),"")</f>
        <v/>
      </c>
      <c r="F59" s="718" t="str">
        <f t="array" ref="F59">IF(B59="TR",XLOOKUP(A59,'Crop Chart'!$A$5:$A$201,'Crop Chart'!$Q$5:$Q$201,0),"")</f>
        <v/>
      </c>
      <c r="G59" s="725" t="str">
        <f>IF(B59="DS",SUMIF('Production Calendar'!$A$3:$A$477,A59,'Production Calendar'!$G$3:$G$477),"")</f>
        <v/>
      </c>
      <c r="H59" s="725" t="str">
        <f t="array" ref="H59">IF(B59="DS",XLOOKUP(A59,'Crop Chart'!$A$5:$A$201,'Crop Chart'!$AE$5:$AE$201,0),"")</f>
        <v/>
      </c>
      <c r="I59" s="725" t="str">
        <f t="shared" si="1"/>
        <v/>
      </c>
      <c r="J59" s="719">
        <v>1.0</v>
      </c>
      <c r="K59" s="719">
        <v>1.0</v>
      </c>
      <c r="L59" s="710" t="str">
        <f t="shared" si="2"/>
        <v/>
      </c>
      <c r="M59" s="711" t="str">
        <f t="shared" si="3"/>
        <v/>
      </c>
      <c r="N59" s="720"/>
      <c r="O59" s="720"/>
      <c r="P59" s="720"/>
      <c r="Q59" s="721"/>
    </row>
    <row r="60" ht="15.75" customHeight="1">
      <c r="A60" s="714" t="str">
        <f t="array" ref="A60">IF(ISBLANK(C60),"",XLOOKUP(C60,'Codified Game Plan'!$C$3:$C$477,'Codified Game Plan'!$A$3:$A$477))</f>
        <v/>
      </c>
      <c r="B60" s="727" t="str">
        <f t="array" ref="B60">IF(ISBLANK(C60),"",XLOOKUP(A60,'Crop Chart'!$A$5:$A$201,'Crop Chart'!$B$5:$B$201,0))</f>
        <v/>
      </c>
      <c r="C60" s="726"/>
      <c r="D60" s="717" t="str">
        <f>IF(B60="TR",SUMIF('Production Calendar'!$D$2:$D$500,'Seed Order'!C60,'Production Calendar'!$S$2:$S$500),"")</f>
        <v/>
      </c>
      <c r="E60" s="718" t="str">
        <f t="array" ref="E60">IF(B60="TR",XLOOKUP(A60,'Crop Chart'!$A$5:$A$201,'Crop Chart'!$P$5:$P$201,FALSE),"")</f>
        <v/>
      </c>
      <c r="F60" s="718" t="str">
        <f t="array" ref="F60">IF(B60="TR",XLOOKUP(A60,'Crop Chart'!$A$5:$A$201,'Crop Chart'!$Q$5:$Q$201,0),"")</f>
        <v/>
      </c>
      <c r="G60" s="725" t="str">
        <f>IF(B60="DS",SUMIF('Production Calendar'!$A$3:$A$477,A60,'Production Calendar'!$G$3:$G$477),"")</f>
        <v/>
      </c>
      <c r="H60" s="725" t="str">
        <f t="array" ref="H60">IF(B60="DS",XLOOKUP(A60,'Crop Chart'!$A$5:$A$201,'Crop Chart'!$AE$5:$AE$201,0),"")</f>
        <v/>
      </c>
      <c r="I60" s="725" t="str">
        <f t="shared" si="1"/>
        <v/>
      </c>
      <c r="J60" s="719">
        <v>1.0</v>
      </c>
      <c r="K60" s="719">
        <v>1.0</v>
      </c>
      <c r="L60" s="710" t="str">
        <f t="shared" si="2"/>
        <v/>
      </c>
      <c r="M60" s="711" t="str">
        <f t="shared" si="3"/>
        <v/>
      </c>
      <c r="N60" s="720"/>
      <c r="O60" s="720"/>
      <c r="P60" s="720"/>
      <c r="Q60" s="721"/>
    </row>
    <row r="61" ht="15.75" customHeight="1">
      <c r="A61" s="714" t="str">
        <f t="array" ref="A61">IF(ISBLANK(C61),"",XLOOKUP(C61,'Codified Game Plan'!$C$3:$C$477,'Codified Game Plan'!$A$3:$A$477))</f>
        <v/>
      </c>
      <c r="B61" s="727" t="str">
        <f t="array" ref="B61">IF(ISBLANK(C61),"",XLOOKUP(A61,'Crop Chart'!$A$5:$A$201,'Crop Chart'!$B$5:$B$201,0))</f>
        <v/>
      </c>
      <c r="C61" s="726"/>
      <c r="D61" s="717" t="str">
        <f>IF(B61="TR",SUMIF('Production Calendar'!$D$2:$D$500,'Seed Order'!C61,'Production Calendar'!$S$2:$S$500),"")</f>
        <v/>
      </c>
      <c r="E61" s="718" t="str">
        <f t="array" ref="E61">IF(B61="TR",XLOOKUP(A61,'Crop Chart'!$A$5:$A$201,'Crop Chart'!$P$5:$P$201,FALSE),"")</f>
        <v/>
      </c>
      <c r="F61" s="718" t="str">
        <f t="array" ref="F61">IF(B61="TR",XLOOKUP(A61,'Crop Chart'!$A$5:$A$201,'Crop Chart'!$Q$5:$Q$201,0),"")</f>
        <v/>
      </c>
      <c r="G61" s="725" t="str">
        <f>IF(B61="DS",SUMIF('Production Calendar'!$A$3:$A$477,A61,'Production Calendar'!$G$3:$G$477),"")</f>
        <v/>
      </c>
      <c r="H61" s="725" t="str">
        <f t="array" ref="H61">IF(B61="DS",XLOOKUP(A61,'Crop Chart'!$A$5:$A$201,'Crop Chart'!$AE$5:$AE$201,0),"")</f>
        <v/>
      </c>
      <c r="I61" s="725" t="str">
        <f t="shared" si="1"/>
        <v/>
      </c>
      <c r="J61" s="719">
        <v>1.0</v>
      </c>
      <c r="K61" s="719">
        <v>1.0</v>
      </c>
      <c r="L61" s="710" t="str">
        <f t="shared" si="2"/>
        <v/>
      </c>
      <c r="M61" s="711" t="str">
        <f t="shared" si="3"/>
        <v/>
      </c>
      <c r="N61" s="720"/>
      <c r="O61" s="720"/>
      <c r="P61" s="720"/>
      <c r="Q61" s="721"/>
    </row>
    <row r="62" ht="15.75" customHeight="1">
      <c r="A62" s="714" t="str">
        <f t="array" ref="A62">IF(ISBLANK(C62),"",XLOOKUP(C62,'Codified Game Plan'!$C$3:$C$477,'Codified Game Plan'!$A$3:$A$477))</f>
        <v/>
      </c>
      <c r="B62" s="727" t="str">
        <f t="array" ref="B62">IF(ISBLANK(C62),"",XLOOKUP(A62,'Crop Chart'!$A$5:$A$201,'Crop Chart'!$B$5:$B$201,0))</f>
        <v/>
      </c>
      <c r="C62" s="726"/>
      <c r="D62" s="717" t="str">
        <f>IF(B62="TR",SUMIF('Production Calendar'!$D$2:$D$500,'Seed Order'!C62,'Production Calendar'!$S$2:$S$500),"")</f>
        <v/>
      </c>
      <c r="E62" s="718" t="str">
        <f t="array" ref="E62">IF(B62="TR",XLOOKUP(A62,'Crop Chart'!$A$5:$A$201,'Crop Chart'!$P$5:$P$201,FALSE),"")</f>
        <v/>
      </c>
      <c r="F62" s="718" t="str">
        <f t="array" ref="F62">IF(B62="TR",XLOOKUP(A62,'Crop Chart'!$A$5:$A$201,'Crop Chart'!$Q$5:$Q$201,0),"")</f>
        <v/>
      </c>
      <c r="G62" s="725" t="str">
        <f>IF(B62="DS",SUMIF('Production Calendar'!$A$3:$A$477,A62,'Production Calendar'!$G$3:$G$477),"")</f>
        <v/>
      </c>
      <c r="H62" s="725" t="str">
        <f t="array" ref="H62">IF(B62="DS",XLOOKUP(A62,'Crop Chart'!$A$5:$A$201,'Crop Chart'!$AE$5:$AE$201,0),"")</f>
        <v/>
      </c>
      <c r="I62" s="725" t="str">
        <f t="shared" si="1"/>
        <v/>
      </c>
      <c r="J62" s="719">
        <v>1.0</v>
      </c>
      <c r="K62" s="719">
        <v>1.0</v>
      </c>
      <c r="L62" s="710" t="str">
        <f t="shared" si="2"/>
        <v/>
      </c>
      <c r="M62" s="711" t="str">
        <f t="shared" si="3"/>
        <v/>
      </c>
      <c r="N62" s="720"/>
      <c r="O62" s="720"/>
      <c r="P62" s="720"/>
      <c r="Q62" s="721"/>
    </row>
    <row r="63" ht="15.75" customHeight="1">
      <c r="A63" s="714" t="str">
        <f t="array" ref="A63">IF(ISBLANK(C63),"",XLOOKUP(C63,'Codified Game Plan'!$C$3:$C$477,'Codified Game Plan'!$A$3:$A$477))</f>
        <v/>
      </c>
      <c r="B63" s="727" t="str">
        <f t="array" ref="B63">IF(ISBLANK(C63),"",XLOOKUP(A63,'Crop Chart'!$A$5:$A$201,'Crop Chart'!$B$5:$B$201,0))</f>
        <v/>
      </c>
      <c r="C63" s="726"/>
      <c r="D63" s="717" t="str">
        <f>IF(B63="TR",SUMIF('Production Calendar'!$D$2:$D$500,'Seed Order'!C63,'Production Calendar'!$S$2:$S$500),"")</f>
        <v/>
      </c>
      <c r="E63" s="718" t="str">
        <f t="array" ref="E63">IF(B63="TR",XLOOKUP(A63,'Crop Chart'!$A$5:$A$201,'Crop Chart'!$P$5:$P$201,FALSE),"")</f>
        <v/>
      </c>
      <c r="F63" s="718" t="str">
        <f t="array" ref="F63">IF(B63="TR",XLOOKUP(A63,'Crop Chart'!$A$5:$A$201,'Crop Chart'!$Q$5:$Q$201,0),"")</f>
        <v/>
      </c>
      <c r="G63" s="725" t="str">
        <f>IF(B63="DS",SUMIF('Production Calendar'!$A$3:$A$477,A63,'Production Calendar'!$G$3:$G$477),"")</f>
        <v/>
      </c>
      <c r="H63" s="725" t="str">
        <f t="array" ref="H63">IF(B63="DS",XLOOKUP(A63,'Crop Chart'!$A$5:$A$201,'Crop Chart'!$AE$5:$AE$201,0),"")</f>
        <v/>
      </c>
      <c r="I63" s="725" t="str">
        <f t="shared" si="1"/>
        <v/>
      </c>
      <c r="J63" s="719">
        <v>1.0</v>
      </c>
      <c r="K63" s="719">
        <v>1.0</v>
      </c>
      <c r="L63" s="710" t="str">
        <f t="shared" si="2"/>
        <v/>
      </c>
      <c r="M63" s="711" t="str">
        <f t="shared" si="3"/>
        <v/>
      </c>
      <c r="N63" s="720"/>
      <c r="O63" s="720"/>
      <c r="P63" s="720"/>
      <c r="Q63" s="721"/>
    </row>
    <row r="64" ht="15.75" customHeight="1">
      <c r="A64" s="714" t="str">
        <f t="array" ref="A64">IF(ISBLANK(C64),"",XLOOKUP(C64,'Codified Game Plan'!$C$3:$C$477,'Codified Game Plan'!$A$3:$A$477))</f>
        <v/>
      </c>
      <c r="B64" s="727" t="str">
        <f t="array" ref="B64">IF(ISBLANK(C64),"",XLOOKUP(A64,'Crop Chart'!$A$5:$A$201,'Crop Chart'!$B$5:$B$201,0))</f>
        <v/>
      </c>
      <c r="C64" s="726"/>
      <c r="D64" s="717" t="str">
        <f>IF(B64="TR",SUMIF('Production Calendar'!$D$2:$D$500,'Seed Order'!C64,'Production Calendar'!$S$2:$S$500),"")</f>
        <v/>
      </c>
      <c r="E64" s="718" t="str">
        <f t="array" ref="E64">IF(B64="TR",XLOOKUP(A64,'Crop Chart'!$A$5:$A$201,'Crop Chart'!$P$5:$P$201,FALSE),"")</f>
        <v/>
      </c>
      <c r="F64" s="718" t="str">
        <f t="array" ref="F64">IF(B64="TR",XLOOKUP(A64,'Crop Chart'!$A$5:$A$201,'Crop Chart'!$Q$5:$Q$201,0),"")</f>
        <v/>
      </c>
      <c r="G64" s="725" t="str">
        <f>IF(B64="DS",SUMIF('Production Calendar'!$A$3:$A$477,A64,'Production Calendar'!$G$3:$G$477),"")</f>
        <v/>
      </c>
      <c r="H64" s="725" t="str">
        <f t="array" ref="H64">IF(B64="DS",XLOOKUP(A64,'Crop Chart'!$A$5:$A$201,'Crop Chart'!$AE$5:$AE$201,0),"")</f>
        <v/>
      </c>
      <c r="I64" s="725" t="str">
        <f t="shared" si="1"/>
        <v/>
      </c>
      <c r="J64" s="719">
        <v>1.0</v>
      </c>
      <c r="K64" s="719">
        <v>1.0</v>
      </c>
      <c r="L64" s="710" t="str">
        <f t="shared" si="2"/>
        <v/>
      </c>
      <c r="M64" s="711" t="str">
        <f t="shared" si="3"/>
        <v/>
      </c>
      <c r="N64" s="720"/>
      <c r="O64" s="720"/>
      <c r="P64" s="720"/>
      <c r="Q64" s="721"/>
    </row>
    <row r="65" ht="15.75" customHeight="1">
      <c r="A65" s="714" t="str">
        <f t="array" ref="A65">IF(ISBLANK(C65),"",XLOOKUP(C65,'Codified Game Plan'!$C$3:$C$477,'Codified Game Plan'!$A$3:$A$477))</f>
        <v/>
      </c>
      <c r="B65" s="727" t="str">
        <f t="array" ref="B65">IF(ISBLANK(C65),"",XLOOKUP(A65,'Crop Chart'!$A$5:$A$201,'Crop Chart'!$B$5:$B$201,0))</f>
        <v/>
      </c>
      <c r="C65" s="726"/>
      <c r="D65" s="717" t="str">
        <f>IF(B65="TR",SUMIF('Production Calendar'!$D$2:$D$500,'Seed Order'!C65,'Production Calendar'!$S$2:$S$500),"")</f>
        <v/>
      </c>
      <c r="E65" s="718" t="str">
        <f t="array" ref="E65">IF(B65="TR",XLOOKUP(A65,'Crop Chart'!$A$5:$A$201,'Crop Chart'!$P$5:$P$201,FALSE),"")</f>
        <v/>
      </c>
      <c r="F65" s="718" t="str">
        <f t="array" ref="F65">IF(B65="TR",XLOOKUP(A65,'Crop Chart'!$A$5:$A$201,'Crop Chart'!$Q$5:$Q$201,0),"")</f>
        <v/>
      </c>
      <c r="G65" s="725" t="str">
        <f>IF(B65="DS",SUMIF('Production Calendar'!$A$3:$A$477,A65,'Production Calendar'!$G$3:$G$477),"")</f>
        <v/>
      </c>
      <c r="H65" s="725" t="str">
        <f t="array" ref="H65">IF(B65="DS",XLOOKUP(A65,'Crop Chart'!$A$5:$A$201,'Crop Chart'!$AE$5:$AE$201,0),"")</f>
        <v/>
      </c>
      <c r="I65" s="725" t="str">
        <f t="shared" si="1"/>
        <v/>
      </c>
      <c r="J65" s="719">
        <v>1.0</v>
      </c>
      <c r="K65" s="719">
        <v>1.0</v>
      </c>
      <c r="L65" s="710" t="str">
        <f t="shared" si="2"/>
        <v/>
      </c>
      <c r="M65" s="711" t="str">
        <f t="shared" si="3"/>
        <v/>
      </c>
      <c r="N65" s="720"/>
      <c r="O65" s="720"/>
      <c r="P65" s="720"/>
      <c r="Q65" s="721"/>
    </row>
    <row r="66" ht="15.75" customHeight="1">
      <c r="A66" s="714" t="str">
        <f t="array" ref="A66">IF(ISBLANK(C66),"",XLOOKUP(C66,'Codified Game Plan'!$C$3:$C$477,'Codified Game Plan'!$A$3:$A$477))</f>
        <v/>
      </c>
      <c r="B66" s="727" t="str">
        <f t="array" ref="B66">IF(ISBLANK(C66),"",XLOOKUP(A66,'Crop Chart'!$A$5:$A$201,'Crop Chart'!$B$5:$B$201,0))</f>
        <v/>
      </c>
      <c r="C66" s="726"/>
      <c r="D66" s="717" t="str">
        <f>IF(B66="TR",SUMIF('Production Calendar'!$D$2:$D$500,'Seed Order'!C66,'Production Calendar'!$S$2:$S$500),"")</f>
        <v/>
      </c>
      <c r="E66" s="718" t="str">
        <f t="array" ref="E66">IF(B66="TR",XLOOKUP(A66,'Crop Chart'!$A$5:$A$201,'Crop Chart'!$P$5:$P$201,FALSE),"")</f>
        <v/>
      </c>
      <c r="F66" s="718" t="str">
        <f t="array" ref="F66">IF(B66="TR",XLOOKUP(A66,'Crop Chart'!$A$5:$A$201,'Crop Chart'!$Q$5:$Q$201,0),"")</f>
        <v/>
      </c>
      <c r="G66" s="725" t="str">
        <f>IF(B66="DS",SUMIF('Production Calendar'!$A$3:$A$477,A66,'Production Calendar'!$G$3:$G$477),"")</f>
        <v/>
      </c>
      <c r="H66" s="725" t="str">
        <f t="array" ref="H66">IF(B66="DS",XLOOKUP(A66,'Crop Chart'!$A$5:$A$201,'Crop Chart'!$AE$5:$AE$201,0),"")</f>
        <v/>
      </c>
      <c r="I66" s="725" t="str">
        <f t="shared" si="1"/>
        <v/>
      </c>
      <c r="J66" s="719">
        <v>1.0</v>
      </c>
      <c r="K66" s="719">
        <v>1.0</v>
      </c>
      <c r="L66" s="710" t="str">
        <f t="shared" si="2"/>
        <v/>
      </c>
      <c r="M66" s="711" t="str">
        <f t="shared" si="3"/>
        <v/>
      </c>
      <c r="N66" s="720"/>
      <c r="O66" s="720"/>
      <c r="P66" s="720"/>
      <c r="Q66" s="721"/>
    </row>
    <row r="67" ht="15.75" customHeight="1">
      <c r="A67" s="714" t="str">
        <f t="array" ref="A67">IF(ISBLANK(C67),"",XLOOKUP(C67,'Codified Game Plan'!$C$3:$C$477,'Codified Game Plan'!$A$3:$A$477))</f>
        <v/>
      </c>
      <c r="B67" s="727" t="str">
        <f t="array" ref="B67">IF(ISBLANK(C67),"",XLOOKUP(A67,'Crop Chart'!$A$5:$A$201,'Crop Chart'!$B$5:$B$201,0))</f>
        <v/>
      </c>
      <c r="C67" s="726"/>
      <c r="D67" s="717" t="str">
        <f>IF(B67="TR",SUMIF('Production Calendar'!$D$2:$D$500,'Seed Order'!C67,'Production Calendar'!$S$2:$S$500),"")</f>
        <v/>
      </c>
      <c r="E67" s="718" t="str">
        <f t="array" ref="E67">IF(B67="TR",XLOOKUP(A67,'Crop Chart'!$A$5:$A$201,'Crop Chart'!$P$5:$P$201,FALSE),"")</f>
        <v/>
      </c>
      <c r="F67" s="718" t="str">
        <f t="array" ref="F67">IF(B67="TR",XLOOKUP(A67,'Crop Chart'!$A$5:$A$201,'Crop Chart'!$Q$5:$Q$201,0),"")</f>
        <v/>
      </c>
      <c r="G67" s="725" t="str">
        <f>IF(B67="DS",SUMIF('Production Calendar'!$A$3:$A$477,A67,'Production Calendar'!$G$3:$G$477),"")</f>
        <v/>
      </c>
      <c r="H67" s="725" t="str">
        <f t="array" ref="H67">IF(B67="DS",XLOOKUP(A67,'Crop Chart'!$A$5:$A$201,'Crop Chart'!$AE$5:$AE$201,0),"")</f>
        <v/>
      </c>
      <c r="I67" s="725" t="str">
        <f t="shared" si="1"/>
        <v/>
      </c>
      <c r="J67" s="719">
        <v>1.0</v>
      </c>
      <c r="K67" s="719">
        <v>1.0</v>
      </c>
      <c r="L67" s="710" t="str">
        <f t="shared" si="2"/>
        <v/>
      </c>
      <c r="M67" s="711" t="str">
        <f t="shared" si="3"/>
        <v/>
      </c>
      <c r="N67" s="720"/>
      <c r="O67" s="720"/>
      <c r="P67" s="720"/>
      <c r="Q67" s="721"/>
    </row>
    <row r="68" ht="15.75" customHeight="1">
      <c r="A68" s="714" t="str">
        <f t="array" ref="A68">IF(ISBLANK(C68),"",XLOOKUP(C68,'Codified Game Plan'!$C$3:$C$477,'Codified Game Plan'!$A$3:$A$477))</f>
        <v/>
      </c>
      <c r="B68" s="727" t="str">
        <f t="array" ref="B68">IF(ISBLANK(C68),"",XLOOKUP(A68,'Crop Chart'!$A$5:$A$201,'Crop Chart'!$B$5:$B$201,0))</f>
        <v/>
      </c>
      <c r="C68" s="726"/>
      <c r="D68" s="717" t="str">
        <f>IF(B68="TR",SUMIF('Production Calendar'!$D$2:$D$500,'Seed Order'!C68,'Production Calendar'!$S$2:$S$500),"")</f>
        <v/>
      </c>
      <c r="E68" s="718" t="str">
        <f t="array" ref="E68">IF(B68="TR",XLOOKUP(A68,'Crop Chart'!$A$5:$A$201,'Crop Chart'!$P$5:$P$201,FALSE),"")</f>
        <v/>
      </c>
      <c r="F68" s="718" t="str">
        <f t="array" ref="F68">IF(B68="TR",XLOOKUP(A68,'Crop Chart'!$A$5:$A$201,'Crop Chart'!$Q$5:$Q$201,0),"")</f>
        <v/>
      </c>
      <c r="G68" s="725" t="str">
        <f>IF(B68="DS",SUMIF('Production Calendar'!$A$3:$A$477,A68,'Production Calendar'!$G$3:$G$477),"")</f>
        <v/>
      </c>
      <c r="H68" s="725" t="str">
        <f t="array" ref="H68">IF(B68="DS",XLOOKUP(A68,'Crop Chart'!$A$5:$A$201,'Crop Chart'!$AE$5:$AE$201,0),"")</f>
        <v/>
      </c>
      <c r="I68" s="725" t="str">
        <f t="shared" si="1"/>
        <v/>
      </c>
      <c r="J68" s="719">
        <v>1.0</v>
      </c>
      <c r="K68" s="719">
        <v>1.0</v>
      </c>
      <c r="L68" s="710" t="str">
        <f t="shared" si="2"/>
        <v/>
      </c>
      <c r="M68" s="711" t="str">
        <f t="shared" si="3"/>
        <v/>
      </c>
      <c r="N68" s="720"/>
      <c r="O68" s="720"/>
      <c r="P68" s="720"/>
      <c r="Q68" s="721"/>
    </row>
    <row r="69" ht="15.75" customHeight="1">
      <c r="A69" s="714" t="str">
        <f t="array" ref="A69">IF(ISBLANK(C69),"",XLOOKUP(C69,'Codified Game Plan'!$C$3:$C$477,'Codified Game Plan'!$A$3:$A$477))</f>
        <v/>
      </c>
      <c r="B69" s="727" t="str">
        <f t="array" ref="B69">IF(ISBLANK(C69),"",XLOOKUP(A69,'Crop Chart'!$A$5:$A$201,'Crop Chart'!$B$5:$B$201,0))</f>
        <v/>
      </c>
      <c r="C69" s="726"/>
      <c r="D69" s="717" t="str">
        <f>IF(B69="TR",SUMIF('Production Calendar'!$D$2:$D$500,'Seed Order'!C69,'Production Calendar'!$S$2:$S$500),"")</f>
        <v/>
      </c>
      <c r="E69" s="718" t="str">
        <f t="array" ref="E69">IF(B69="TR",XLOOKUP(A69,'Crop Chart'!$A$5:$A$201,'Crop Chart'!$P$5:$P$201,FALSE),"")</f>
        <v/>
      </c>
      <c r="F69" s="718" t="str">
        <f t="array" ref="F69">IF(B69="TR",XLOOKUP(A69,'Crop Chart'!$A$5:$A$201,'Crop Chart'!$Q$5:$Q$201,0),"")</f>
        <v/>
      </c>
      <c r="G69" s="725" t="str">
        <f>IF(B69="DS",SUMIF('Production Calendar'!$A$3:$A$477,A69,'Production Calendar'!$G$3:$G$477),"")</f>
        <v/>
      </c>
      <c r="H69" s="725" t="str">
        <f t="array" ref="H69">IF(B69="DS",XLOOKUP(A69,'Crop Chart'!$A$5:$A$201,'Crop Chart'!$AE$5:$AE$201,0),"")</f>
        <v/>
      </c>
      <c r="I69" s="725" t="str">
        <f t="shared" si="1"/>
        <v/>
      </c>
      <c r="J69" s="719">
        <v>1.0</v>
      </c>
      <c r="K69" s="719">
        <v>1.0</v>
      </c>
      <c r="L69" s="710" t="str">
        <f t="shared" si="2"/>
        <v/>
      </c>
      <c r="M69" s="711" t="str">
        <f t="shared" si="3"/>
        <v/>
      </c>
      <c r="N69" s="720"/>
      <c r="O69" s="720"/>
      <c r="P69" s="720"/>
      <c r="Q69" s="721"/>
    </row>
    <row r="70" ht="15.75" customHeight="1">
      <c r="A70" s="714" t="str">
        <f t="array" ref="A70">IF(ISBLANK(C70),"",XLOOKUP(C70,'Codified Game Plan'!$C$3:$C$477,'Codified Game Plan'!$A$3:$A$477))</f>
        <v/>
      </c>
      <c r="B70" s="727" t="str">
        <f t="array" ref="B70">IF(ISBLANK(C70),"",XLOOKUP(A70,'Crop Chart'!$A$5:$A$201,'Crop Chart'!$B$5:$B$201,0))</f>
        <v/>
      </c>
      <c r="C70" s="726"/>
      <c r="D70" s="717" t="str">
        <f>IF(B70="TR",SUMIF('Production Calendar'!$D$2:$D$500,'Seed Order'!C70,'Production Calendar'!$S$2:$S$500),"")</f>
        <v/>
      </c>
      <c r="E70" s="718" t="str">
        <f t="array" ref="E70">IF(B70="TR",XLOOKUP(A70,'Crop Chart'!$A$5:$A$201,'Crop Chart'!$P$5:$P$201,FALSE),"")</f>
        <v/>
      </c>
      <c r="F70" s="718" t="str">
        <f t="array" ref="F70">IF(B70="TR",XLOOKUP(A70,'Crop Chart'!$A$5:$A$201,'Crop Chart'!$Q$5:$Q$201,0),"")</f>
        <v/>
      </c>
      <c r="G70" s="725" t="str">
        <f>IF(B70="DS",SUMIF('Production Calendar'!$A$3:$A$477,A70,'Production Calendar'!$G$3:$G$477),"")</f>
        <v/>
      </c>
      <c r="H70" s="725" t="str">
        <f t="array" ref="H70">IF(B70="DS",XLOOKUP(A70,'Crop Chart'!$A$5:$A$201,'Crop Chart'!$AE$5:$AE$201,0),"")</f>
        <v/>
      </c>
      <c r="I70" s="725" t="str">
        <f t="shared" si="1"/>
        <v/>
      </c>
      <c r="J70" s="719">
        <v>1.0</v>
      </c>
      <c r="K70" s="719">
        <v>1.0</v>
      </c>
      <c r="L70" s="710" t="str">
        <f t="shared" si="2"/>
        <v/>
      </c>
      <c r="M70" s="711" t="str">
        <f t="shared" si="3"/>
        <v/>
      </c>
      <c r="N70" s="720"/>
      <c r="O70" s="720"/>
      <c r="P70" s="720"/>
      <c r="Q70" s="721"/>
    </row>
    <row r="71" ht="15.75" customHeight="1">
      <c r="A71" s="714" t="str">
        <f t="array" ref="A71">IF(ISBLANK(C71),"",XLOOKUP(C71,'Codified Game Plan'!$C$3:$C$477,'Codified Game Plan'!$A$3:$A$477))</f>
        <v/>
      </c>
      <c r="B71" s="727" t="str">
        <f t="array" ref="B71">IF(ISBLANK(C71),"",XLOOKUP(A71,'Crop Chart'!$A$5:$A$201,'Crop Chart'!$B$5:$B$201,0))</f>
        <v/>
      </c>
      <c r="C71" s="726"/>
      <c r="D71" s="717" t="str">
        <f>IF(B71="TR",SUMIF('Production Calendar'!$D$2:$D$500,'Seed Order'!C71,'Production Calendar'!$S$2:$S$500),"")</f>
        <v/>
      </c>
      <c r="E71" s="718" t="str">
        <f t="array" ref="E71">IF(B71="TR",XLOOKUP(A71,'Crop Chart'!$A$5:$A$201,'Crop Chart'!$P$5:$P$201,FALSE),"")</f>
        <v/>
      </c>
      <c r="F71" s="718" t="str">
        <f t="array" ref="F71">IF(B71="TR",XLOOKUP(A71,'Crop Chart'!$A$5:$A$201,'Crop Chart'!$Q$5:$Q$201,0),"")</f>
        <v/>
      </c>
      <c r="G71" s="725" t="str">
        <f>IF(B71="DS",SUMIF('Production Calendar'!$A$3:$A$477,A71,'Production Calendar'!$G$3:$G$477),"")</f>
        <v/>
      </c>
      <c r="H71" s="725" t="str">
        <f t="array" ref="H71">IF(B71="DS",XLOOKUP(A71,'Crop Chart'!$A$5:$A$201,'Crop Chart'!$AE$5:$AE$201,0),"")</f>
        <v/>
      </c>
      <c r="I71" s="725" t="str">
        <f t="shared" si="1"/>
        <v/>
      </c>
      <c r="J71" s="719">
        <v>1.0</v>
      </c>
      <c r="K71" s="719">
        <v>1.0</v>
      </c>
      <c r="L71" s="710" t="str">
        <f t="shared" si="2"/>
        <v/>
      </c>
      <c r="M71" s="711" t="str">
        <f t="shared" si="3"/>
        <v/>
      </c>
      <c r="N71" s="720"/>
      <c r="O71" s="720"/>
      <c r="P71" s="720"/>
      <c r="Q71" s="721"/>
    </row>
    <row r="72" ht="15.75" customHeight="1">
      <c r="A72" s="714" t="str">
        <f t="array" ref="A72">IF(ISBLANK(C72),"",XLOOKUP(C72,'Codified Game Plan'!$C$3:$C$477,'Codified Game Plan'!$A$3:$A$477))</f>
        <v/>
      </c>
      <c r="B72" s="727" t="str">
        <f t="array" ref="B72">IF(ISBLANK(C72),"",XLOOKUP(A72,'Crop Chart'!$A$5:$A$201,'Crop Chart'!$B$5:$B$201,0))</f>
        <v/>
      </c>
      <c r="C72" s="726"/>
      <c r="D72" s="717" t="str">
        <f>IF(B72="TR",SUMIF('Production Calendar'!$D$2:$D$500,'Seed Order'!C72,'Production Calendar'!$S$2:$S$500),"")</f>
        <v/>
      </c>
      <c r="E72" s="718" t="str">
        <f t="array" ref="E72">IF(B72="TR",XLOOKUP(A72,'Crop Chart'!$A$5:$A$201,'Crop Chart'!$P$5:$P$201,FALSE),"")</f>
        <v/>
      </c>
      <c r="F72" s="718" t="str">
        <f t="array" ref="F72">IF(B72="TR",XLOOKUP(A72,'Crop Chart'!$A$5:$A$201,'Crop Chart'!$Q$5:$Q$201,0),"")</f>
        <v/>
      </c>
      <c r="G72" s="725" t="str">
        <f>IF(B72="DS",SUMIF('Production Calendar'!$A$3:$A$477,A72,'Production Calendar'!$G$3:$G$477),"")</f>
        <v/>
      </c>
      <c r="H72" s="725" t="str">
        <f t="array" ref="H72">IF(B72="DS",XLOOKUP(A72,'Crop Chart'!$A$5:$A$201,'Crop Chart'!$AE$5:$AE$201,0),"")</f>
        <v/>
      </c>
      <c r="I72" s="725" t="str">
        <f t="shared" si="1"/>
        <v/>
      </c>
      <c r="J72" s="719">
        <v>1.0</v>
      </c>
      <c r="K72" s="719">
        <v>1.0</v>
      </c>
      <c r="L72" s="710" t="str">
        <f t="shared" si="2"/>
        <v/>
      </c>
      <c r="M72" s="711" t="str">
        <f t="shared" si="3"/>
        <v/>
      </c>
      <c r="N72" s="720"/>
      <c r="O72" s="720"/>
      <c r="P72" s="720"/>
      <c r="Q72" s="721"/>
    </row>
    <row r="73" ht="15.75" customHeight="1">
      <c r="A73" s="714" t="str">
        <f t="array" ref="A73">IF(ISBLANK(C73),"",XLOOKUP(C73,'Codified Game Plan'!$C$3:$C$477,'Codified Game Plan'!$A$3:$A$477))</f>
        <v/>
      </c>
      <c r="B73" s="727" t="str">
        <f t="array" ref="B73">IF(ISBLANK(C73),"",XLOOKUP(A73,'Crop Chart'!$A$5:$A$201,'Crop Chart'!$B$5:$B$201,0))</f>
        <v/>
      </c>
      <c r="C73" s="726"/>
      <c r="D73" s="717" t="str">
        <f>IF(B73="TR",SUMIF('Production Calendar'!$D$2:$D$500,'Seed Order'!C73,'Production Calendar'!$S$2:$S$500),"")</f>
        <v/>
      </c>
      <c r="E73" s="718" t="str">
        <f t="array" ref="E73">IF(B73="TR",XLOOKUP(A73,'Crop Chart'!$A$5:$A$201,'Crop Chart'!$P$5:$P$201,FALSE),"")</f>
        <v/>
      </c>
      <c r="F73" s="718" t="str">
        <f t="array" ref="F73">IF(B73="TR",XLOOKUP(A73,'Crop Chart'!$A$5:$A$201,'Crop Chart'!$Q$5:$Q$201,0),"")</f>
        <v/>
      </c>
      <c r="G73" s="725" t="str">
        <f>IF(B73="DS",SUMIF('Production Calendar'!$A$3:$A$477,A73,'Production Calendar'!$G$3:$G$477),"")</f>
        <v/>
      </c>
      <c r="H73" s="725" t="str">
        <f t="array" ref="H73">IF(B73="DS",XLOOKUP(A73,'Crop Chart'!$A$5:$A$201,'Crop Chart'!$AE$5:$AE$201,0),"")</f>
        <v/>
      </c>
      <c r="I73" s="725" t="str">
        <f t="shared" si="1"/>
        <v/>
      </c>
      <c r="J73" s="719">
        <v>1.0</v>
      </c>
      <c r="K73" s="719">
        <v>1.0</v>
      </c>
      <c r="L73" s="710" t="str">
        <f t="shared" si="2"/>
        <v/>
      </c>
      <c r="M73" s="711" t="str">
        <f t="shared" si="3"/>
        <v/>
      </c>
      <c r="N73" s="720"/>
      <c r="O73" s="720"/>
      <c r="P73" s="720"/>
      <c r="Q73" s="721"/>
    </row>
    <row r="74" ht="15.75" customHeight="1">
      <c r="A74" s="714" t="str">
        <f t="array" ref="A74">IF(ISBLANK(C74),"",XLOOKUP(C74,'Codified Game Plan'!$C$3:$C$477,'Codified Game Plan'!$A$3:$A$477))</f>
        <v/>
      </c>
      <c r="B74" s="727" t="str">
        <f t="array" ref="B74">IF(ISBLANK(C74),"",XLOOKUP(A74,'Crop Chart'!$A$5:$A$201,'Crop Chart'!$B$5:$B$201,0))</f>
        <v/>
      </c>
      <c r="C74" s="726"/>
      <c r="D74" s="717" t="str">
        <f>IF(B74="TR",SUMIF('Production Calendar'!$D$2:$D$500,'Seed Order'!C74,'Production Calendar'!$S$2:$S$500),"")</f>
        <v/>
      </c>
      <c r="E74" s="718" t="str">
        <f t="array" ref="E74">IF(B74="TR",XLOOKUP(A74,'Crop Chart'!$A$5:$A$201,'Crop Chart'!$P$5:$P$201,FALSE),"")</f>
        <v/>
      </c>
      <c r="F74" s="718" t="str">
        <f t="array" ref="F74">IF(B74="TR",XLOOKUP(A74,'Crop Chart'!$A$5:$A$201,'Crop Chart'!$Q$5:$Q$201,0),"")</f>
        <v/>
      </c>
      <c r="G74" s="725" t="str">
        <f>IF(B74="DS",SUMIF('Production Calendar'!$A$3:$A$477,A74,'Production Calendar'!$G$3:$G$477),"")</f>
        <v/>
      </c>
      <c r="H74" s="725" t="str">
        <f t="array" ref="H74">IF(B74="DS",XLOOKUP(A74,'Crop Chart'!$A$5:$A$201,'Crop Chart'!$AE$5:$AE$201,0),"")</f>
        <v/>
      </c>
      <c r="I74" s="725" t="str">
        <f t="shared" si="1"/>
        <v/>
      </c>
      <c r="J74" s="719">
        <v>1.0</v>
      </c>
      <c r="K74" s="719">
        <v>1.0</v>
      </c>
      <c r="L74" s="710" t="str">
        <f t="shared" si="2"/>
        <v/>
      </c>
      <c r="M74" s="711" t="str">
        <f t="shared" si="3"/>
        <v/>
      </c>
      <c r="N74" s="720"/>
      <c r="O74" s="720"/>
      <c r="P74" s="720"/>
      <c r="Q74" s="721"/>
    </row>
    <row r="75" ht="15.75" customHeight="1">
      <c r="A75" s="714" t="str">
        <f t="array" ref="A75">IF(ISBLANK(C75),"",XLOOKUP(C75,'Codified Game Plan'!$C$3:$C$477,'Codified Game Plan'!$A$3:$A$477))</f>
        <v/>
      </c>
      <c r="B75" s="727" t="str">
        <f t="array" ref="B75">IF(ISBLANK(C75),"",XLOOKUP(A75,'Crop Chart'!$A$5:$A$201,'Crop Chart'!$B$5:$B$201,0))</f>
        <v/>
      </c>
      <c r="C75" s="726"/>
      <c r="D75" s="717" t="str">
        <f>IF(B75="TR",SUMIF('Production Calendar'!$D$2:$D$500,'Seed Order'!C75,'Production Calendar'!$S$2:$S$500),"")</f>
        <v/>
      </c>
      <c r="E75" s="718" t="str">
        <f t="array" ref="E75">IF(B75="TR",XLOOKUP(A75,'Crop Chart'!$A$5:$A$201,'Crop Chart'!$P$5:$P$201,FALSE),"")</f>
        <v/>
      </c>
      <c r="F75" s="718" t="str">
        <f t="array" ref="F75">IF(B75="TR",XLOOKUP(A75,'Crop Chart'!$A$5:$A$201,'Crop Chart'!$Q$5:$Q$201,0),"")</f>
        <v/>
      </c>
      <c r="G75" s="725" t="str">
        <f>IF(B75="DS",SUMIF('Production Calendar'!$A$3:$A$477,A75,'Production Calendar'!$G$3:$G$477),"")</f>
        <v/>
      </c>
      <c r="H75" s="725" t="str">
        <f t="array" ref="H75">IF(B75="DS",XLOOKUP(A75,'Crop Chart'!$A$5:$A$201,'Crop Chart'!$AE$5:$AE$201,0),"")</f>
        <v/>
      </c>
      <c r="I75" s="725" t="str">
        <f t="shared" si="1"/>
        <v/>
      </c>
      <c r="J75" s="719">
        <v>1.0</v>
      </c>
      <c r="K75" s="719">
        <v>1.0</v>
      </c>
      <c r="L75" s="710" t="str">
        <f t="shared" si="2"/>
        <v/>
      </c>
      <c r="M75" s="711" t="str">
        <f t="shared" si="3"/>
        <v/>
      </c>
      <c r="N75" s="720"/>
      <c r="O75" s="720"/>
      <c r="P75" s="720"/>
      <c r="Q75" s="721"/>
    </row>
    <row r="76" ht="15.75" customHeight="1">
      <c r="A76" s="714" t="str">
        <f t="array" ref="A76">IF(ISBLANK(C76),"",XLOOKUP(C76,'Codified Game Plan'!$C$3:$C$477,'Codified Game Plan'!$A$3:$A$477))</f>
        <v/>
      </c>
      <c r="B76" s="727" t="str">
        <f t="array" ref="B76">IF(ISBLANK(C76),"",XLOOKUP(A76,'Crop Chart'!$A$5:$A$201,'Crop Chart'!$B$5:$B$201,0))</f>
        <v/>
      </c>
      <c r="C76" s="726"/>
      <c r="D76" s="717" t="str">
        <f>IF(B76="TR",SUMIF('Production Calendar'!$D$2:$D$500,'Seed Order'!C76,'Production Calendar'!$S$2:$S$500),"")</f>
        <v/>
      </c>
      <c r="E76" s="718" t="str">
        <f t="array" ref="E76">IF(B76="TR",XLOOKUP(A76,'Crop Chart'!$A$5:$A$201,'Crop Chart'!$P$5:$P$201,FALSE),"")</f>
        <v/>
      </c>
      <c r="F76" s="718" t="str">
        <f t="array" ref="F76">IF(B76="TR",XLOOKUP(A76,'Crop Chart'!$A$5:$A$201,'Crop Chart'!$Q$5:$Q$201,0),"")</f>
        <v/>
      </c>
      <c r="G76" s="725" t="str">
        <f>IF(B76="DS",SUMIF('Production Calendar'!$A$3:$A$477,A76,'Production Calendar'!$G$3:$G$477),"")</f>
        <v/>
      </c>
      <c r="H76" s="725" t="str">
        <f t="array" ref="H76">IF(B76="DS",XLOOKUP(A76,'Crop Chart'!$A$5:$A$201,'Crop Chart'!$AE$5:$AE$201,0),"")</f>
        <v/>
      </c>
      <c r="I76" s="725" t="str">
        <f t="shared" si="1"/>
        <v/>
      </c>
      <c r="J76" s="719">
        <v>1.0</v>
      </c>
      <c r="K76" s="719">
        <v>1.0</v>
      </c>
      <c r="L76" s="710" t="str">
        <f t="shared" si="2"/>
        <v/>
      </c>
      <c r="M76" s="711" t="str">
        <f t="shared" si="3"/>
        <v/>
      </c>
      <c r="N76" s="720"/>
      <c r="O76" s="720"/>
      <c r="P76" s="720"/>
      <c r="Q76" s="721"/>
    </row>
    <row r="77" ht="15.75" customHeight="1">
      <c r="A77" s="714" t="str">
        <f t="array" ref="A77">IF(ISBLANK(C77),"",XLOOKUP(C77,'Codified Game Plan'!$C$3:$C$477,'Codified Game Plan'!$A$3:$A$477))</f>
        <v/>
      </c>
      <c r="B77" s="727" t="str">
        <f t="array" ref="B77">IF(ISBLANK(C77),"",XLOOKUP(A77,'Crop Chart'!$A$5:$A$201,'Crop Chart'!$B$5:$B$201,0))</f>
        <v/>
      </c>
      <c r="C77" s="726"/>
      <c r="D77" s="717" t="str">
        <f>IF(B77="TR",SUMIF('Production Calendar'!$D$2:$D$500,'Seed Order'!C77,'Production Calendar'!$S$2:$S$500),"")</f>
        <v/>
      </c>
      <c r="E77" s="718" t="str">
        <f t="array" ref="E77">IF(B77="TR",XLOOKUP(A77,'Crop Chart'!$A$5:$A$201,'Crop Chart'!$P$5:$P$201,FALSE),"")</f>
        <v/>
      </c>
      <c r="F77" s="718" t="str">
        <f t="array" ref="F77">IF(B77="TR",XLOOKUP(A77,'Crop Chart'!$A$5:$A$201,'Crop Chart'!$Q$5:$Q$201,0),"")</f>
        <v/>
      </c>
      <c r="G77" s="725" t="str">
        <f>IF(B77="DS",SUMIF('Production Calendar'!$A$3:$A$477,A77,'Production Calendar'!$G$3:$G$477),"")</f>
        <v/>
      </c>
      <c r="H77" s="725" t="str">
        <f t="array" ref="H77">IF(B77="DS",XLOOKUP(A77,'Crop Chart'!$A$5:$A$201,'Crop Chart'!$AE$5:$AE$201,0),"")</f>
        <v/>
      </c>
      <c r="I77" s="725" t="str">
        <f t="shared" si="1"/>
        <v/>
      </c>
      <c r="J77" s="719">
        <v>1.0</v>
      </c>
      <c r="K77" s="719">
        <v>1.0</v>
      </c>
      <c r="L77" s="710" t="str">
        <f t="shared" si="2"/>
        <v/>
      </c>
      <c r="M77" s="711" t="str">
        <f t="shared" si="3"/>
        <v/>
      </c>
      <c r="N77" s="720"/>
      <c r="O77" s="720"/>
      <c r="P77" s="720"/>
      <c r="Q77" s="721"/>
    </row>
    <row r="78" ht="15.75" customHeight="1">
      <c r="A78" s="714" t="str">
        <f t="array" ref="A78">IF(ISBLANK(C78),"",XLOOKUP(C78,'Codified Game Plan'!$C$3:$C$477,'Codified Game Plan'!$A$3:$A$477))</f>
        <v/>
      </c>
      <c r="B78" s="727" t="str">
        <f t="array" ref="B78">IF(ISBLANK(C78),"",XLOOKUP(A78,'Crop Chart'!$A$5:$A$201,'Crop Chart'!$B$5:$B$201,0))</f>
        <v/>
      </c>
      <c r="C78" s="726"/>
      <c r="D78" s="717" t="str">
        <f>IF(B78="TR",SUMIF('Production Calendar'!$D$2:$D$500,'Seed Order'!C78,'Production Calendar'!$S$2:$S$500),"")</f>
        <v/>
      </c>
      <c r="E78" s="718" t="str">
        <f t="array" ref="E78">IF(B78="TR",XLOOKUP(A78,'Crop Chart'!$A$5:$A$201,'Crop Chart'!$P$5:$P$201,FALSE),"")</f>
        <v/>
      </c>
      <c r="F78" s="718" t="str">
        <f t="array" ref="F78">IF(B78="TR",XLOOKUP(A78,'Crop Chart'!$A$5:$A$201,'Crop Chart'!$Q$5:$Q$201,0),"")</f>
        <v/>
      </c>
      <c r="G78" s="725" t="str">
        <f>IF(B78="DS",SUMIF('Production Calendar'!$A$3:$A$477,A78,'Production Calendar'!$G$3:$G$477),"")</f>
        <v/>
      </c>
      <c r="H78" s="725" t="str">
        <f t="array" ref="H78">IF(B78="DS",XLOOKUP(A78,'Crop Chart'!$A$5:$A$201,'Crop Chart'!$AE$5:$AE$201,0),"")</f>
        <v/>
      </c>
      <c r="I78" s="725" t="str">
        <f t="shared" si="1"/>
        <v/>
      </c>
      <c r="J78" s="719">
        <v>1.0</v>
      </c>
      <c r="K78" s="719">
        <v>1.0</v>
      </c>
      <c r="L78" s="710" t="str">
        <f t="shared" si="2"/>
        <v/>
      </c>
      <c r="M78" s="711" t="str">
        <f t="shared" si="3"/>
        <v/>
      </c>
      <c r="N78" s="720"/>
      <c r="O78" s="720"/>
      <c r="P78" s="720"/>
      <c r="Q78" s="721"/>
    </row>
    <row r="79" ht="15.75" customHeight="1">
      <c r="A79" s="714" t="str">
        <f t="array" ref="A79">IF(ISBLANK(C79),"",XLOOKUP(C79,'Codified Game Plan'!$C$3:$C$477,'Codified Game Plan'!$A$3:$A$477))</f>
        <v/>
      </c>
      <c r="B79" s="727" t="str">
        <f t="array" ref="B79">IF(ISBLANK(C79),"",XLOOKUP(A79,'Crop Chart'!$A$5:$A$201,'Crop Chart'!$B$5:$B$201,0))</f>
        <v/>
      </c>
      <c r="C79" s="726"/>
      <c r="D79" s="717" t="str">
        <f>IF(B79="TR",SUMIF('Production Calendar'!$D$2:$D$500,'Seed Order'!C79,'Production Calendar'!$S$2:$S$500),"")</f>
        <v/>
      </c>
      <c r="E79" s="718" t="str">
        <f t="array" ref="E79">IF(B79="TR",XLOOKUP(A79,'Crop Chart'!$A$5:$A$201,'Crop Chart'!$P$5:$P$201,FALSE),"")</f>
        <v/>
      </c>
      <c r="F79" s="718" t="str">
        <f t="array" ref="F79">IF(B79="TR",XLOOKUP(A79,'Crop Chart'!$A$5:$A$201,'Crop Chart'!$Q$5:$Q$201,0),"")</f>
        <v/>
      </c>
      <c r="G79" s="725" t="str">
        <f>IF(B79="DS",SUMIF('Production Calendar'!$A$3:$A$477,A79,'Production Calendar'!$G$3:$G$477),"")</f>
        <v/>
      </c>
      <c r="H79" s="725" t="str">
        <f t="array" ref="H79">IF(B79="DS",XLOOKUP(A79,'Crop Chart'!$A$5:$A$201,'Crop Chart'!$AE$5:$AE$201,0),"")</f>
        <v/>
      </c>
      <c r="I79" s="725" t="str">
        <f t="shared" si="1"/>
        <v/>
      </c>
      <c r="J79" s="719">
        <v>1.0</v>
      </c>
      <c r="K79" s="719">
        <v>1.0</v>
      </c>
      <c r="L79" s="710" t="str">
        <f t="shared" si="2"/>
        <v/>
      </c>
      <c r="M79" s="711" t="str">
        <f t="shared" si="3"/>
        <v/>
      </c>
      <c r="N79" s="720"/>
      <c r="O79" s="720"/>
      <c r="P79" s="720"/>
      <c r="Q79" s="721"/>
    </row>
    <row r="80" ht="15.75" customHeight="1">
      <c r="A80" s="714" t="str">
        <f t="array" ref="A80">IF(ISBLANK(C80),"",XLOOKUP(C80,'Codified Game Plan'!$C$3:$C$477,'Codified Game Plan'!$A$3:$A$477))</f>
        <v/>
      </c>
      <c r="B80" s="727" t="str">
        <f t="array" ref="B80">IF(ISBLANK(C80),"",XLOOKUP(A80,'Crop Chart'!$A$5:$A$201,'Crop Chart'!$B$5:$B$201,0))</f>
        <v/>
      </c>
      <c r="C80" s="726"/>
      <c r="D80" s="717" t="str">
        <f>IF(B80="TR",SUMIF('Production Calendar'!$D$2:$D$500,'Seed Order'!C80,'Production Calendar'!$S$2:$S$500),"")</f>
        <v/>
      </c>
      <c r="E80" s="718" t="str">
        <f t="array" ref="E80">IF(B80="TR",XLOOKUP(A80,'Crop Chart'!$A$5:$A$201,'Crop Chart'!$P$5:$P$201,FALSE),"")</f>
        <v/>
      </c>
      <c r="F80" s="718" t="str">
        <f t="array" ref="F80">IF(B80="TR",XLOOKUP(A80,'Crop Chart'!$A$5:$A$201,'Crop Chart'!$Q$5:$Q$201,0),"")</f>
        <v/>
      </c>
      <c r="G80" s="725" t="str">
        <f>IF(B80="DS",SUMIF('Production Calendar'!$A$3:$A$477,A80,'Production Calendar'!$G$3:$G$477),"")</f>
        <v/>
      </c>
      <c r="H80" s="725" t="str">
        <f t="array" ref="H80">IF(B80="DS",XLOOKUP(A80,'Crop Chart'!$A$5:$A$201,'Crop Chart'!$AE$5:$AE$201,0),"")</f>
        <v/>
      </c>
      <c r="I80" s="725" t="str">
        <f t="shared" si="1"/>
        <v/>
      </c>
      <c r="J80" s="719">
        <v>1.0</v>
      </c>
      <c r="K80" s="719">
        <v>1.0</v>
      </c>
      <c r="L80" s="710" t="str">
        <f t="shared" si="2"/>
        <v/>
      </c>
      <c r="M80" s="711" t="str">
        <f t="shared" si="3"/>
        <v/>
      </c>
      <c r="N80" s="720"/>
      <c r="O80" s="720"/>
      <c r="P80" s="720"/>
      <c r="Q80" s="721"/>
    </row>
    <row r="81" ht="15.75" customHeight="1">
      <c r="A81" s="714" t="str">
        <f t="array" ref="A81">IF(ISBLANK(C81),"",XLOOKUP(C81,'Codified Game Plan'!$C$3:$C$477,'Codified Game Plan'!$A$3:$A$477))</f>
        <v/>
      </c>
      <c r="B81" s="727" t="str">
        <f t="array" ref="B81">IF(ISBLANK(C81),"",XLOOKUP(A81,'Crop Chart'!$A$5:$A$201,'Crop Chart'!$B$5:$B$201,0))</f>
        <v/>
      </c>
      <c r="C81" s="726"/>
      <c r="D81" s="717" t="str">
        <f>IF(B81="TR",SUMIF('Production Calendar'!$D$2:$D$500,'Seed Order'!C81,'Production Calendar'!$S$2:$S$500),"")</f>
        <v/>
      </c>
      <c r="E81" s="718" t="str">
        <f t="array" ref="E81">IF(B81="TR",XLOOKUP(A81,'Crop Chart'!$A$5:$A$201,'Crop Chart'!$P$5:$P$201,FALSE),"")</f>
        <v/>
      </c>
      <c r="F81" s="718" t="str">
        <f t="array" ref="F81">IF(B81="TR",XLOOKUP(A81,'Crop Chart'!$A$5:$A$201,'Crop Chart'!$Q$5:$Q$201,0),"")</f>
        <v/>
      </c>
      <c r="G81" s="725" t="str">
        <f>IF(B81="DS",SUMIF('Production Calendar'!$A$3:$A$477,A81,'Production Calendar'!$G$3:$G$477),"")</f>
        <v/>
      </c>
      <c r="H81" s="725" t="str">
        <f t="array" ref="H81">IF(B81="DS",XLOOKUP(A81,'Crop Chart'!$A$5:$A$201,'Crop Chart'!$AE$5:$AE$201,0),"")</f>
        <v/>
      </c>
      <c r="I81" s="725" t="str">
        <f t="shared" si="1"/>
        <v/>
      </c>
      <c r="J81" s="719">
        <v>1.0</v>
      </c>
      <c r="K81" s="719">
        <v>1.0</v>
      </c>
      <c r="L81" s="710" t="str">
        <f t="shared" si="2"/>
        <v/>
      </c>
      <c r="M81" s="711" t="str">
        <f t="shared" si="3"/>
        <v/>
      </c>
      <c r="N81" s="720"/>
      <c r="O81" s="720"/>
      <c r="P81" s="720"/>
      <c r="Q81" s="721"/>
    </row>
    <row r="82" ht="15.75" customHeight="1">
      <c r="A82" s="714" t="str">
        <f t="array" ref="A82">IF(ISBLANK(C82),"",XLOOKUP(C82,'Codified Game Plan'!$C$3:$C$477,'Codified Game Plan'!$A$3:$A$477))</f>
        <v/>
      </c>
      <c r="B82" s="727" t="str">
        <f t="array" ref="B82">IF(ISBLANK(C82),"",XLOOKUP(A82,'Crop Chart'!$A$5:$A$201,'Crop Chart'!$B$5:$B$201,0))</f>
        <v/>
      </c>
      <c r="C82" s="726"/>
      <c r="D82" s="717" t="str">
        <f>IF(B82="TR",SUMIF('Production Calendar'!$D$2:$D$500,'Seed Order'!C82,'Production Calendar'!$S$2:$S$500),"")</f>
        <v/>
      </c>
      <c r="E82" s="718" t="str">
        <f t="array" ref="E82">IF(B82="TR",XLOOKUP(A82,'Crop Chart'!$A$5:$A$201,'Crop Chart'!$P$5:$P$201,FALSE),"")</f>
        <v/>
      </c>
      <c r="F82" s="718" t="str">
        <f t="array" ref="F82">IF(B82="TR",XLOOKUP(A82,'Crop Chart'!$A$5:$A$201,'Crop Chart'!$Q$5:$Q$201,0),"")</f>
        <v/>
      </c>
      <c r="G82" s="725" t="str">
        <f>IF(B82="DS",SUMIF('Production Calendar'!$A$3:$A$477,A82,'Production Calendar'!$G$3:$G$477),"")</f>
        <v/>
      </c>
      <c r="H82" s="725" t="str">
        <f t="array" ref="H82">IF(B82="DS",XLOOKUP(A82,'Crop Chart'!$A$5:$A$201,'Crop Chart'!$AE$5:$AE$201,0),"")</f>
        <v/>
      </c>
      <c r="I82" s="725" t="str">
        <f t="shared" si="1"/>
        <v/>
      </c>
      <c r="J82" s="719">
        <v>1.0</v>
      </c>
      <c r="K82" s="719">
        <v>1.0</v>
      </c>
      <c r="L82" s="710" t="str">
        <f t="shared" si="2"/>
        <v/>
      </c>
      <c r="M82" s="711" t="str">
        <f t="shared" si="3"/>
        <v/>
      </c>
      <c r="N82" s="720"/>
      <c r="O82" s="720"/>
      <c r="P82" s="720"/>
      <c r="Q82" s="721"/>
    </row>
    <row r="83" ht="15.75" customHeight="1">
      <c r="A83" s="714" t="str">
        <f t="array" ref="A83">IF(ISBLANK(C83),"",XLOOKUP(C83,'Codified Game Plan'!$C$3:$C$477,'Codified Game Plan'!$A$3:$A$477))</f>
        <v/>
      </c>
      <c r="B83" s="727" t="str">
        <f t="array" ref="B83">IF(ISBLANK(C83),"",XLOOKUP(A83,'Crop Chart'!$A$5:$A$201,'Crop Chart'!$B$5:$B$201,0))</f>
        <v/>
      </c>
      <c r="C83" s="726"/>
      <c r="D83" s="717" t="str">
        <f>IF(B83="TR",SUMIF('Production Calendar'!$D$2:$D$500,'Seed Order'!C83,'Production Calendar'!$S$2:$S$500),"")</f>
        <v/>
      </c>
      <c r="E83" s="718" t="str">
        <f t="array" ref="E83">IF(B83="TR",XLOOKUP(A83,'Crop Chart'!$A$5:$A$201,'Crop Chart'!$P$5:$P$201,FALSE),"")</f>
        <v/>
      </c>
      <c r="F83" s="718" t="str">
        <f t="array" ref="F83">IF(B83="TR",XLOOKUP(A83,'Crop Chart'!$A$5:$A$201,'Crop Chart'!$Q$5:$Q$201,0),"")</f>
        <v/>
      </c>
      <c r="G83" s="725" t="str">
        <f>IF(B83="DS",SUMIF('Production Calendar'!$A$3:$A$477,A83,'Production Calendar'!$G$3:$G$477),"")</f>
        <v/>
      </c>
      <c r="H83" s="725" t="str">
        <f t="array" ref="H83">IF(B83="DS",XLOOKUP(A83,'Crop Chart'!$A$5:$A$201,'Crop Chart'!$AE$5:$AE$201,0),"")</f>
        <v/>
      </c>
      <c r="I83" s="725" t="str">
        <f t="shared" si="1"/>
        <v/>
      </c>
      <c r="J83" s="719">
        <v>1.0</v>
      </c>
      <c r="K83" s="719">
        <v>1.0</v>
      </c>
      <c r="L83" s="710" t="str">
        <f t="shared" si="2"/>
        <v/>
      </c>
      <c r="M83" s="711" t="str">
        <f t="shared" si="3"/>
        <v/>
      </c>
      <c r="N83" s="720"/>
      <c r="O83" s="720"/>
      <c r="P83" s="720"/>
      <c r="Q83" s="721"/>
    </row>
    <row r="84" ht="15.75" customHeight="1">
      <c r="A84" s="714" t="str">
        <f t="array" ref="A84">IF(ISBLANK(C84),"",XLOOKUP(C84,'Codified Game Plan'!$C$3:$C$477,'Codified Game Plan'!$A$3:$A$477))</f>
        <v/>
      </c>
      <c r="B84" s="727" t="str">
        <f t="array" ref="B84">IF(ISBLANK(C84),"",XLOOKUP(A84,'Crop Chart'!$A$5:$A$201,'Crop Chart'!$B$5:$B$201,0))</f>
        <v/>
      </c>
      <c r="C84" s="726"/>
      <c r="D84" s="717" t="str">
        <f>IF(B84="TR",SUMIF('Production Calendar'!$D$2:$D$500,'Seed Order'!C84,'Production Calendar'!$S$2:$S$500),"")</f>
        <v/>
      </c>
      <c r="E84" s="718" t="str">
        <f t="array" ref="E84">IF(B84="TR",XLOOKUP(A84,'Crop Chart'!$A$5:$A$201,'Crop Chart'!$P$5:$P$201,FALSE),"")</f>
        <v/>
      </c>
      <c r="F84" s="718" t="str">
        <f t="array" ref="F84">IF(B84="TR",XLOOKUP(A84,'Crop Chart'!$A$5:$A$201,'Crop Chart'!$Q$5:$Q$201,0),"")</f>
        <v/>
      </c>
      <c r="G84" s="725" t="str">
        <f>IF(B84="DS",SUMIF('Production Calendar'!$A$3:$A$477,A84,'Production Calendar'!$G$3:$G$477),"")</f>
        <v/>
      </c>
      <c r="H84" s="725" t="str">
        <f t="array" ref="H84">IF(B84="DS",XLOOKUP(A84,'Crop Chart'!$A$5:$A$201,'Crop Chart'!$AE$5:$AE$201,0),"")</f>
        <v/>
      </c>
      <c r="I84" s="725" t="str">
        <f t="shared" si="1"/>
        <v/>
      </c>
      <c r="J84" s="719">
        <v>1.0</v>
      </c>
      <c r="K84" s="719">
        <v>1.0</v>
      </c>
      <c r="L84" s="710" t="str">
        <f t="shared" si="2"/>
        <v/>
      </c>
      <c r="M84" s="711" t="str">
        <f t="shared" si="3"/>
        <v/>
      </c>
      <c r="N84" s="720"/>
      <c r="O84" s="720"/>
      <c r="P84" s="720"/>
      <c r="Q84" s="721"/>
    </row>
    <row r="85" ht="15.75" customHeight="1">
      <c r="A85" s="714" t="str">
        <f t="array" ref="A85">IF(ISBLANK(C85),"",XLOOKUP(C85,'Codified Game Plan'!$C$3:$C$477,'Codified Game Plan'!$A$3:$A$477))</f>
        <v/>
      </c>
      <c r="B85" s="727" t="str">
        <f t="array" ref="B85">IF(ISBLANK(C85),"",XLOOKUP(A85,'Crop Chart'!$A$5:$A$201,'Crop Chart'!$B$5:$B$201,0))</f>
        <v/>
      </c>
      <c r="C85" s="726"/>
      <c r="D85" s="717" t="str">
        <f>IF(B85="TR",SUMIF('Production Calendar'!$D$2:$D$500,'Seed Order'!C85,'Production Calendar'!$S$2:$S$500),"")</f>
        <v/>
      </c>
      <c r="E85" s="718" t="str">
        <f t="array" ref="E85">IF(B85="TR",XLOOKUP(A85,'Crop Chart'!$A$5:$A$201,'Crop Chart'!$P$5:$P$201,FALSE),"")</f>
        <v/>
      </c>
      <c r="F85" s="718" t="str">
        <f t="array" ref="F85">IF(B85="TR",XLOOKUP(A85,'Crop Chart'!$A$5:$A$201,'Crop Chart'!$Q$5:$Q$201,0),"")</f>
        <v/>
      </c>
      <c r="G85" s="725" t="str">
        <f>IF(B85="DS",SUMIF('Production Calendar'!$A$3:$A$477,A85,'Production Calendar'!$G$3:$G$477),"")</f>
        <v/>
      </c>
      <c r="H85" s="725" t="str">
        <f t="array" ref="H85">IF(B85="DS",XLOOKUP(A85,'Crop Chart'!$A$5:$A$201,'Crop Chart'!$AE$5:$AE$201,0),"")</f>
        <v/>
      </c>
      <c r="I85" s="725" t="str">
        <f t="shared" si="1"/>
        <v/>
      </c>
      <c r="J85" s="719">
        <v>1.0</v>
      </c>
      <c r="K85" s="719">
        <v>1.0</v>
      </c>
      <c r="L85" s="710" t="str">
        <f t="shared" si="2"/>
        <v/>
      </c>
      <c r="M85" s="711" t="str">
        <f t="shared" si="3"/>
        <v/>
      </c>
      <c r="N85" s="720"/>
      <c r="O85" s="720"/>
      <c r="P85" s="720"/>
      <c r="Q85" s="721"/>
    </row>
    <row r="86" ht="15.75" customHeight="1">
      <c r="A86" s="714" t="str">
        <f t="array" ref="A86">IF(ISBLANK(C86),"",XLOOKUP(C86,'Codified Game Plan'!$C$3:$C$477,'Codified Game Plan'!$A$3:$A$477))</f>
        <v/>
      </c>
      <c r="B86" s="727" t="str">
        <f t="array" ref="B86">IF(ISBLANK(C86),"",XLOOKUP(A86,'Crop Chart'!$A$5:$A$201,'Crop Chart'!$B$5:$B$201,0))</f>
        <v/>
      </c>
      <c r="C86" s="726"/>
      <c r="D86" s="717" t="str">
        <f>IF(B86="TR",SUMIF('Production Calendar'!$D$2:$D$500,'Seed Order'!C86,'Production Calendar'!$S$2:$S$500),"")</f>
        <v/>
      </c>
      <c r="E86" s="718" t="str">
        <f t="array" ref="E86">IF(B86="TR",XLOOKUP(A86,'Crop Chart'!$A$5:$A$201,'Crop Chart'!$P$5:$P$201,FALSE),"")</f>
        <v/>
      </c>
      <c r="F86" s="718" t="str">
        <f t="array" ref="F86">IF(B86="TR",XLOOKUP(A86,'Crop Chart'!$A$5:$A$201,'Crop Chart'!$Q$5:$Q$201,0),"")</f>
        <v/>
      </c>
      <c r="G86" s="725" t="str">
        <f>IF(B86="DS",SUMIF('Production Calendar'!$A$3:$A$477,A86,'Production Calendar'!$G$3:$G$477),"")</f>
        <v/>
      </c>
      <c r="H86" s="725" t="str">
        <f t="array" ref="H86">IF(B86="DS",XLOOKUP(A86,'Crop Chart'!$A$5:$A$201,'Crop Chart'!$AE$5:$AE$201,0),"")</f>
        <v/>
      </c>
      <c r="I86" s="725" t="str">
        <f t="shared" si="1"/>
        <v/>
      </c>
      <c r="J86" s="719">
        <v>1.0</v>
      </c>
      <c r="K86" s="719">
        <v>1.0</v>
      </c>
      <c r="L86" s="710" t="str">
        <f t="shared" si="2"/>
        <v/>
      </c>
      <c r="M86" s="711" t="str">
        <f t="shared" si="3"/>
        <v/>
      </c>
      <c r="N86" s="720"/>
      <c r="O86" s="720"/>
      <c r="P86" s="720"/>
      <c r="Q86" s="721"/>
    </row>
    <row r="87" ht="15.75" customHeight="1">
      <c r="A87" s="714" t="str">
        <f t="array" ref="A87">IF(ISBLANK(C87),"",XLOOKUP(C87,'Codified Game Plan'!$C$3:$C$477,'Codified Game Plan'!$A$3:$A$477))</f>
        <v/>
      </c>
      <c r="B87" s="727" t="str">
        <f t="array" ref="B87">IF(ISBLANK(C87),"",XLOOKUP(A87,'Crop Chart'!$A$5:$A$201,'Crop Chart'!$B$5:$B$201,0))</f>
        <v/>
      </c>
      <c r="C87" s="726"/>
      <c r="D87" s="717" t="str">
        <f>IF(B87="TR",SUMIF('Production Calendar'!$D$2:$D$500,'Seed Order'!C87,'Production Calendar'!$S$2:$S$500),"")</f>
        <v/>
      </c>
      <c r="E87" s="718" t="str">
        <f t="array" ref="E87">IF(B87="TR",XLOOKUP(A87,'Crop Chart'!$A$5:$A$201,'Crop Chart'!$P$5:$P$201,FALSE),"")</f>
        <v/>
      </c>
      <c r="F87" s="718" t="str">
        <f t="array" ref="F87">IF(B87="TR",XLOOKUP(A87,'Crop Chart'!$A$5:$A$201,'Crop Chart'!$Q$5:$Q$201,0),"")</f>
        <v/>
      </c>
      <c r="G87" s="725" t="str">
        <f>IF(B87="DS",SUMIF('Production Calendar'!$A$3:$A$477,A87,'Production Calendar'!$G$3:$G$477),"")</f>
        <v/>
      </c>
      <c r="H87" s="725" t="str">
        <f t="array" ref="H87">IF(B87="DS",XLOOKUP(A87,'Crop Chart'!$A$5:$A$201,'Crop Chart'!$AE$5:$AE$201,0),"")</f>
        <v/>
      </c>
      <c r="I87" s="725" t="str">
        <f t="shared" si="1"/>
        <v/>
      </c>
      <c r="J87" s="719">
        <v>1.0</v>
      </c>
      <c r="K87" s="719">
        <v>1.0</v>
      </c>
      <c r="L87" s="710" t="str">
        <f t="shared" si="2"/>
        <v/>
      </c>
      <c r="M87" s="711" t="str">
        <f t="shared" si="3"/>
        <v/>
      </c>
      <c r="N87" s="720"/>
      <c r="O87" s="720"/>
      <c r="P87" s="720"/>
      <c r="Q87" s="721"/>
    </row>
    <row r="88" ht="15.75" customHeight="1">
      <c r="A88" s="714" t="str">
        <f t="array" ref="A88">IF(ISBLANK(C88),"",XLOOKUP(C88,'Codified Game Plan'!$C$3:$C$477,'Codified Game Plan'!$A$3:$A$477))</f>
        <v/>
      </c>
      <c r="B88" s="727" t="str">
        <f t="array" ref="B88">IF(ISBLANK(C88),"",XLOOKUP(A88,'Crop Chart'!$A$5:$A$201,'Crop Chart'!$B$5:$B$201,0))</f>
        <v/>
      </c>
      <c r="C88" s="726"/>
      <c r="D88" s="717" t="str">
        <f>IF(B88="TR",SUMIF('Production Calendar'!$D$2:$D$500,'Seed Order'!C88,'Production Calendar'!$S$2:$S$500),"")</f>
        <v/>
      </c>
      <c r="E88" s="718" t="str">
        <f t="array" ref="E88">IF(B88="TR",XLOOKUP(A88,'Crop Chart'!$A$5:$A$201,'Crop Chart'!$P$5:$P$201,FALSE),"")</f>
        <v/>
      </c>
      <c r="F88" s="718" t="str">
        <f t="array" ref="F88">IF(B88="TR",XLOOKUP(A88,'Crop Chart'!$A$5:$A$201,'Crop Chart'!$Q$5:$Q$201,0),"")</f>
        <v/>
      </c>
      <c r="G88" s="725" t="str">
        <f>IF(B88="DS",SUMIF('Production Calendar'!$A$3:$A$477,A88,'Production Calendar'!$G$3:$G$477),"")</f>
        <v/>
      </c>
      <c r="H88" s="725" t="str">
        <f t="array" ref="H88">IF(B88="DS",XLOOKUP(A88,'Crop Chart'!$A$5:$A$201,'Crop Chart'!$AE$5:$AE$201,0),"")</f>
        <v/>
      </c>
      <c r="I88" s="725" t="str">
        <f t="shared" si="1"/>
        <v/>
      </c>
      <c r="J88" s="719">
        <v>1.0</v>
      </c>
      <c r="K88" s="719">
        <v>1.0</v>
      </c>
      <c r="L88" s="710" t="str">
        <f t="shared" si="2"/>
        <v/>
      </c>
      <c r="M88" s="711" t="str">
        <f t="shared" si="3"/>
        <v/>
      </c>
      <c r="N88" s="720"/>
      <c r="O88" s="720"/>
      <c r="P88" s="720"/>
      <c r="Q88" s="721"/>
    </row>
    <row r="89" ht="15.75" customHeight="1">
      <c r="A89" s="714" t="str">
        <f t="array" ref="A89">IF(ISBLANK(C89),"",XLOOKUP(C89,'Codified Game Plan'!$C$3:$C$477,'Codified Game Plan'!$A$3:$A$477))</f>
        <v/>
      </c>
      <c r="B89" s="727" t="str">
        <f t="array" ref="B89">IF(ISBLANK(C89),"",XLOOKUP(A89,'Crop Chart'!$A$5:$A$201,'Crop Chart'!$B$5:$B$201,0))</f>
        <v/>
      </c>
      <c r="C89" s="726"/>
      <c r="D89" s="717" t="str">
        <f>IF(B89="TR",SUMIF('Production Calendar'!$D$2:$D$500,'Seed Order'!C89,'Production Calendar'!$S$2:$S$500),"")</f>
        <v/>
      </c>
      <c r="E89" s="718" t="str">
        <f t="array" ref="E89">IF(B89="TR",XLOOKUP(A89,'Crop Chart'!$A$5:$A$201,'Crop Chart'!$P$5:$P$201,FALSE),"")</f>
        <v/>
      </c>
      <c r="F89" s="718" t="str">
        <f t="array" ref="F89">IF(B89="TR",XLOOKUP(A89,'Crop Chart'!$A$5:$A$201,'Crop Chart'!$Q$5:$Q$201,0),"")</f>
        <v/>
      </c>
      <c r="G89" s="725" t="str">
        <f>IF(B89="DS",SUMIF('Production Calendar'!$A$3:$A$477,A89,'Production Calendar'!$G$3:$G$477),"")</f>
        <v/>
      </c>
      <c r="H89" s="725" t="str">
        <f t="array" ref="H89">IF(B89="DS",XLOOKUP(A89,'Crop Chart'!$A$5:$A$201,'Crop Chart'!$AE$5:$AE$201,0),"")</f>
        <v/>
      </c>
      <c r="I89" s="725" t="str">
        <f t="shared" si="1"/>
        <v/>
      </c>
      <c r="J89" s="719">
        <v>1.0</v>
      </c>
      <c r="K89" s="719">
        <v>1.0</v>
      </c>
      <c r="L89" s="710" t="str">
        <f t="shared" si="2"/>
        <v/>
      </c>
      <c r="M89" s="711" t="str">
        <f t="shared" si="3"/>
        <v/>
      </c>
      <c r="N89" s="720"/>
      <c r="O89" s="720"/>
      <c r="P89" s="720"/>
      <c r="Q89" s="721"/>
    </row>
    <row r="90" ht="15.75" customHeight="1">
      <c r="A90" s="714" t="str">
        <f t="array" ref="A90">IF(ISBLANK(C90),"",XLOOKUP(C90,'Codified Game Plan'!$C$3:$C$477,'Codified Game Plan'!$A$3:$A$477))</f>
        <v/>
      </c>
      <c r="B90" s="727" t="str">
        <f t="array" ref="B90">IF(ISBLANK(C90),"",XLOOKUP(A90,'Crop Chart'!$A$5:$A$201,'Crop Chart'!$B$5:$B$201,0))</f>
        <v/>
      </c>
      <c r="C90" s="726"/>
      <c r="D90" s="717" t="str">
        <f>IF(B90="TR",SUMIF('Production Calendar'!$D$2:$D$500,'Seed Order'!C90,'Production Calendar'!$S$2:$S$500),"")</f>
        <v/>
      </c>
      <c r="E90" s="718" t="str">
        <f t="array" ref="E90">IF(B90="TR",XLOOKUP(A90,'Crop Chart'!$A$5:$A$201,'Crop Chart'!$P$5:$P$201,FALSE),"")</f>
        <v/>
      </c>
      <c r="F90" s="718" t="str">
        <f t="array" ref="F90">IF(B90="TR",XLOOKUP(A90,'Crop Chart'!$A$5:$A$201,'Crop Chart'!$Q$5:$Q$201,0),"")</f>
        <v/>
      </c>
      <c r="G90" s="725" t="str">
        <f>IF(B90="DS",SUMIF('Production Calendar'!$A$3:$A$477,A90,'Production Calendar'!$G$3:$G$477),"")</f>
        <v/>
      </c>
      <c r="H90" s="725" t="str">
        <f t="array" ref="H90">IF(B90="DS",XLOOKUP(A90,'Crop Chart'!$A$5:$A$201,'Crop Chart'!$AE$5:$AE$201,0),"")</f>
        <v/>
      </c>
      <c r="I90" s="725" t="str">
        <f t="shared" si="1"/>
        <v/>
      </c>
      <c r="J90" s="719">
        <v>1.0</v>
      </c>
      <c r="K90" s="719">
        <v>1.0</v>
      </c>
      <c r="L90" s="710" t="str">
        <f t="shared" si="2"/>
        <v/>
      </c>
      <c r="M90" s="711" t="str">
        <f t="shared" si="3"/>
        <v/>
      </c>
      <c r="N90" s="720"/>
      <c r="O90" s="720"/>
      <c r="P90" s="720"/>
      <c r="Q90" s="721"/>
    </row>
    <row r="91" ht="15.75" customHeight="1">
      <c r="A91" s="714" t="str">
        <f t="array" ref="A91">IF(ISBLANK(C91),"",XLOOKUP(C91,'Codified Game Plan'!$C$3:$C$477,'Codified Game Plan'!$A$3:$A$477))</f>
        <v/>
      </c>
      <c r="B91" s="727" t="str">
        <f t="array" ref="B91">IF(ISBLANK(C91),"",XLOOKUP(A91,'Crop Chart'!$A$5:$A$201,'Crop Chart'!$B$5:$B$201,0))</f>
        <v/>
      </c>
      <c r="C91" s="726"/>
      <c r="D91" s="717" t="str">
        <f>IF(B91="TR",SUMIF('Production Calendar'!$D$2:$D$500,'Seed Order'!C91,'Production Calendar'!$S$2:$S$500),"")</f>
        <v/>
      </c>
      <c r="E91" s="718" t="str">
        <f t="array" ref="E91">IF(B91="TR",XLOOKUP(A91,'Crop Chart'!$A$5:$A$201,'Crop Chart'!$P$5:$P$201,FALSE),"")</f>
        <v/>
      </c>
      <c r="F91" s="718" t="str">
        <f t="array" ref="F91">IF(B91="TR",XLOOKUP(A91,'Crop Chart'!$A$5:$A$201,'Crop Chart'!$Q$5:$Q$201,0),"")</f>
        <v/>
      </c>
      <c r="G91" s="725" t="str">
        <f>IF(B91="DS",SUMIF('Production Calendar'!$A$3:$A$477,A91,'Production Calendar'!$G$3:$G$477),"")</f>
        <v/>
      </c>
      <c r="H91" s="725" t="str">
        <f t="array" ref="H91">IF(B91="DS",XLOOKUP(A91,'Crop Chart'!$A$5:$A$201,'Crop Chart'!$AE$5:$AE$201,0),"")</f>
        <v/>
      </c>
      <c r="I91" s="725" t="str">
        <f t="shared" si="1"/>
        <v/>
      </c>
      <c r="J91" s="719">
        <v>1.0</v>
      </c>
      <c r="K91" s="719">
        <v>1.0</v>
      </c>
      <c r="L91" s="710" t="str">
        <f t="shared" si="2"/>
        <v/>
      </c>
      <c r="M91" s="711" t="str">
        <f t="shared" si="3"/>
        <v/>
      </c>
      <c r="N91" s="720"/>
      <c r="O91" s="720"/>
      <c r="P91" s="720"/>
      <c r="Q91" s="721"/>
    </row>
    <row r="92" ht="15.75" customHeight="1">
      <c r="A92" s="714" t="str">
        <f t="array" ref="A92">IF(ISBLANK(C92),"",XLOOKUP(C92,'Codified Game Plan'!$C$3:$C$477,'Codified Game Plan'!$A$3:$A$477))</f>
        <v/>
      </c>
      <c r="B92" s="727" t="str">
        <f t="array" ref="B92">IF(ISBLANK(C92),"",XLOOKUP(A92,'Crop Chart'!$A$5:$A$201,'Crop Chart'!$B$5:$B$201,0))</f>
        <v/>
      </c>
      <c r="C92" s="726"/>
      <c r="D92" s="717" t="str">
        <f>IF(B92="TR",SUMIF('Production Calendar'!$D$2:$D$500,'Seed Order'!C92,'Production Calendar'!$S$2:$S$500),"")</f>
        <v/>
      </c>
      <c r="E92" s="718" t="str">
        <f t="array" ref="E92">IF(B92="TR",XLOOKUP(A92,'Crop Chart'!$A$5:$A$201,'Crop Chart'!$P$5:$P$201,FALSE),"")</f>
        <v/>
      </c>
      <c r="F92" s="718" t="str">
        <f t="array" ref="F92">IF(B92="TR",XLOOKUP(A92,'Crop Chart'!$A$5:$A$201,'Crop Chart'!$Q$5:$Q$201,0),"")</f>
        <v/>
      </c>
      <c r="G92" s="725" t="str">
        <f>IF(B92="DS",SUMIF('Production Calendar'!$A$3:$A$477,A92,'Production Calendar'!$G$3:$G$477),"")</f>
        <v/>
      </c>
      <c r="H92" s="725" t="str">
        <f t="array" ref="H92">IF(B92="DS",XLOOKUP(A92,'Crop Chart'!$A$5:$A$201,'Crop Chart'!$AE$5:$AE$201,0),"")</f>
        <v/>
      </c>
      <c r="I92" s="725" t="str">
        <f t="shared" si="1"/>
        <v/>
      </c>
      <c r="J92" s="719">
        <v>1.0</v>
      </c>
      <c r="K92" s="719">
        <v>1.0</v>
      </c>
      <c r="L92" s="710" t="str">
        <f t="shared" si="2"/>
        <v/>
      </c>
      <c r="M92" s="711" t="str">
        <f t="shared" si="3"/>
        <v/>
      </c>
      <c r="N92" s="720"/>
      <c r="O92" s="720"/>
      <c r="P92" s="720"/>
      <c r="Q92" s="721"/>
    </row>
    <row r="93" ht="15.75" customHeight="1">
      <c r="A93" s="714" t="str">
        <f t="array" ref="A93">IF(ISBLANK(C93),"",XLOOKUP(C93,'Codified Game Plan'!$C$3:$C$477,'Codified Game Plan'!$A$3:$A$477))</f>
        <v/>
      </c>
      <c r="B93" s="727" t="str">
        <f t="array" ref="B93">IF(ISBLANK(C93),"",XLOOKUP(A93,'Crop Chart'!$A$5:$A$201,'Crop Chart'!$B$5:$B$201,0))</f>
        <v/>
      </c>
      <c r="C93" s="726"/>
      <c r="D93" s="717" t="str">
        <f>IF(B93="TR",SUMIF('Production Calendar'!$D$2:$D$500,'Seed Order'!C93,'Production Calendar'!$S$2:$S$500),"")</f>
        <v/>
      </c>
      <c r="E93" s="718" t="str">
        <f t="array" ref="E93">IF(B93="TR",XLOOKUP(A93,'Crop Chart'!$A$5:$A$201,'Crop Chart'!$P$5:$P$201,FALSE),"")</f>
        <v/>
      </c>
      <c r="F93" s="718" t="str">
        <f t="array" ref="F93">IF(B93="TR",XLOOKUP(A93,'Crop Chart'!$A$5:$A$201,'Crop Chart'!$Q$5:$Q$201,0),"")</f>
        <v/>
      </c>
      <c r="G93" s="725" t="str">
        <f>IF(B93="DS",SUMIF('Production Calendar'!$A$3:$A$477,A93,'Production Calendar'!$G$3:$G$477),"")</f>
        <v/>
      </c>
      <c r="H93" s="725" t="str">
        <f t="array" ref="H93">IF(B93="DS",XLOOKUP(A93,'Crop Chart'!$A$5:$A$201,'Crop Chart'!$AE$5:$AE$201,0),"")</f>
        <v/>
      </c>
      <c r="I93" s="725" t="str">
        <f t="shared" si="1"/>
        <v/>
      </c>
      <c r="J93" s="719">
        <v>1.0</v>
      </c>
      <c r="K93" s="719">
        <v>1.0</v>
      </c>
      <c r="L93" s="710" t="str">
        <f t="shared" si="2"/>
        <v/>
      </c>
      <c r="M93" s="711" t="str">
        <f t="shared" si="3"/>
        <v/>
      </c>
      <c r="N93" s="720"/>
      <c r="O93" s="720"/>
      <c r="P93" s="720"/>
      <c r="Q93" s="721"/>
    </row>
    <row r="94" ht="15.75" customHeight="1">
      <c r="A94" s="714" t="str">
        <f t="array" ref="A94">IF(ISBLANK(C94),"",XLOOKUP(C94,'Codified Game Plan'!$C$3:$C$477,'Codified Game Plan'!$A$3:$A$477))</f>
        <v/>
      </c>
      <c r="B94" s="727" t="str">
        <f t="array" ref="B94">IF(ISBLANK(C94),"",XLOOKUP(A94,'Crop Chart'!$A$5:$A$201,'Crop Chart'!$B$5:$B$201,0))</f>
        <v/>
      </c>
      <c r="C94" s="726"/>
      <c r="D94" s="717" t="str">
        <f>IF(B94="TR",SUMIF('Production Calendar'!$D$2:$D$500,'Seed Order'!C94,'Production Calendar'!$S$2:$S$500),"")</f>
        <v/>
      </c>
      <c r="E94" s="718" t="str">
        <f t="array" ref="E94">IF(B94="TR",XLOOKUP(A94,'Crop Chart'!$A$5:$A$201,'Crop Chart'!$P$5:$P$201,FALSE),"")</f>
        <v/>
      </c>
      <c r="F94" s="718" t="str">
        <f t="array" ref="F94">IF(B94="TR",XLOOKUP(A94,'Crop Chart'!$A$5:$A$201,'Crop Chart'!$Q$5:$Q$201,0),"")</f>
        <v/>
      </c>
      <c r="G94" s="725" t="str">
        <f>IF(B94="DS",SUMIF('Production Calendar'!$A$3:$A$477,A94,'Production Calendar'!$G$3:$G$477),"")</f>
        <v/>
      </c>
      <c r="H94" s="725" t="str">
        <f t="array" ref="H94">IF(B94="DS",XLOOKUP(A94,'Crop Chart'!$A$5:$A$201,'Crop Chart'!$AE$5:$AE$201,0),"")</f>
        <v/>
      </c>
      <c r="I94" s="725" t="str">
        <f t="shared" si="1"/>
        <v/>
      </c>
      <c r="J94" s="719">
        <v>1.0</v>
      </c>
      <c r="K94" s="719">
        <v>1.0</v>
      </c>
      <c r="L94" s="710" t="str">
        <f t="shared" si="2"/>
        <v/>
      </c>
      <c r="M94" s="711" t="str">
        <f t="shared" si="3"/>
        <v/>
      </c>
      <c r="N94" s="720"/>
      <c r="O94" s="720"/>
      <c r="P94" s="720"/>
      <c r="Q94" s="721"/>
    </row>
    <row r="95" ht="15.75" customHeight="1">
      <c r="A95" s="714" t="str">
        <f t="array" ref="A95">IF(ISBLANK(C95),"",XLOOKUP(C95,'Codified Game Plan'!$C$3:$C$477,'Codified Game Plan'!$A$3:$A$477))</f>
        <v/>
      </c>
      <c r="B95" s="727" t="str">
        <f t="array" ref="B95">IF(ISBLANK(C95),"",XLOOKUP(A95,'Crop Chart'!$A$5:$A$201,'Crop Chart'!$B$5:$B$201,0))</f>
        <v/>
      </c>
      <c r="C95" s="726"/>
      <c r="D95" s="717" t="str">
        <f>IF(B95="TR",SUMIF('Production Calendar'!$D$2:$D$500,'Seed Order'!C95,'Production Calendar'!$S$2:$S$500),"")</f>
        <v/>
      </c>
      <c r="E95" s="718" t="str">
        <f t="array" ref="E95">IF(B95="TR",XLOOKUP(A95,'Crop Chart'!$A$5:$A$201,'Crop Chart'!$P$5:$P$201,FALSE),"")</f>
        <v/>
      </c>
      <c r="F95" s="718" t="str">
        <f t="array" ref="F95">IF(B95="TR",XLOOKUP(A95,'Crop Chart'!$A$5:$A$201,'Crop Chart'!$Q$5:$Q$201,0),"")</f>
        <v/>
      </c>
      <c r="G95" s="725" t="str">
        <f>IF(B95="DS",SUMIF('Production Calendar'!$A$3:$A$477,A95,'Production Calendar'!$G$3:$G$477),"")</f>
        <v/>
      </c>
      <c r="H95" s="725" t="str">
        <f t="array" ref="H95">IF(B95="DS",XLOOKUP(A95,'Crop Chart'!$A$5:$A$201,'Crop Chart'!$AE$5:$AE$201,0),"")</f>
        <v/>
      </c>
      <c r="I95" s="725" t="str">
        <f t="shared" si="1"/>
        <v/>
      </c>
      <c r="J95" s="719">
        <v>1.0</v>
      </c>
      <c r="K95" s="719">
        <v>1.0</v>
      </c>
      <c r="L95" s="710" t="str">
        <f t="shared" si="2"/>
        <v/>
      </c>
      <c r="M95" s="711" t="str">
        <f t="shared" si="3"/>
        <v/>
      </c>
      <c r="N95" s="720"/>
      <c r="O95" s="720"/>
      <c r="P95" s="720"/>
      <c r="Q95" s="721"/>
    </row>
    <row r="96" ht="15.75" customHeight="1">
      <c r="A96" s="714" t="str">
        <f t="array" ref="A96">IF(ISBLANK(C96),"",XLOOKUP(C96,'Codified Game Plan'!$C$3:$C$477,'Codified Game Plan'!$A$3:$A$477))</f>
        <v/>
      </c>
      <c r="B96" s="727" t="str">
        <f t="array" ref="B96">IF(ISBLANK(C96),"",XLOOKUP(A96,'Crop Chart'!$A$5:$A$201,'Crop Chart'!$B$5:$B$201,0))</f>
        <v/>
      </c>
      <c r="C96" s="726"/>
      <c r="D96" s="717" t="str">
        <f>IF(B96="TR",SUMIF('Production Calendar'!$D$2:$D$500,'Seed Order'!C96,'Production Calendar'!$S$2:$S$500),"")</f>
        <v/>
      </c>
      <c r="E96" s="718" t="str">
        <f t="array" ref="E96">IF(B96="TR",XLOOKUP(A96,'Crop Chart'!$A$5:$A$201,'Crop Chart'!$P$5:$P$201,FALSE),"")</f>
        <v/>
      </c>
      <c r="F96" s="718" t="str">
        <f t="array" ref="F96">IF(B96="TR",XLOOKUP(A96,'Crop Chart'!$A$5:$A$201,'Crop Chart'!$Q$5:$Q$201,0),"")</f>
        <v/>
      </c>
      <c r="G96" s="725" t="str">
        <f>IF(B96="DS",SUMIF('Production Calendar'!$A$3:$A$477,A96,'Production Calendar'!$G$3:$G$477),"")</f>
        <v/>
      </c>
      <c r="H96" s="725" t="str">
        <f t="array" ref="H96">IF(B96="DS",XLOOKUP(A96,'Crop Chart'!$A$5:$A$201,'Crop Chart'!$AE$5:$AE$201,0),"")</f>
        <v/>
      </c>
      <c r="I96" s="725" t="str">
        <f t="shared" si="1"/>
        <v/>
      </c>
      <c r="J96" s="719">
        <v>1.0</v>
      </c>
      <c r="K96" s="719">
        <v>1.0</v>
      </c>
      <c r="L96" s="710" t="str">
        <f t="shared" si="2"/>
        <v/>
      </c>
      <c r="M96" s="711" t="str">
        <f t="shared" si="3"/>
        <v/>
      </c>
      <c r="N96" s="720"/>
      <c r="O96" s="720"/>
      <c r="P96" s="720"/>
      <c r="Q96" s="721"/>
    </row>
    <row r="97" ht="15.75" customHeight="1">
      <c r="A97" s="714" t="str">
        <f t="array" ref="A97">IF(ISBLANK(C97),"",XLOOKUP(C97,'Codified Game Plan'!$C$3:$C$477,'Codified Game Plan'!$A$3:$A$477))</f>
        <v/>
      </c>
      <c r="B97" s="727" t="str">
        <f t="array" ref="B97">IF(ISBLANK(C97),"",XLOOKUP(A97,'Crop Chart'!$A$5:$A$201,'Crop Chart'!$B$5:$B$201,0))</f>
        <v/>
      </c>
      <c r="C97" s="726"/>
      <c r="D97" s="717" t="str">
        <f>IF(B97="TR",SUMIF('Production Calendar'!$D$2:$D$500,'Seed Order'!C97,'Production Calendar'!$S$2:$S$500),"")</f>
        <v/>
      </c>
      <c r="E97" s="718" t="str">
        <f t="array" ref="E97">IF(B97="TR",XLOOKUP(A97,'Crop Chart'!$A$5:$A$201,'Crop Chart'!$P$5:$P$201,FALSE),"")</f>
        <v/>
      </c>
      <c r="F97" s="718" t="str">
        <f t="array" ref="F97">IF(B97="TR",XLOOKUP(A97,'Crop Chart'!$A$5:$A$201,'Crop Chart'!$Q$5:$Q$201,0),"")</f>
        <v/>
      </c>
      <c r="G97" s="725" t="str">
        <f>IF(B97="DS",SUMIF('Production Calendar'!$A$3:$A$477,A97,'Production Calendar'!$G$3:$G$477),"")</f>
        <v/>
      </c>
      <c r="H97" s="725" t="str">
        <f t="array" ref="H97">IF(B97="DS",XLOOKUP(A97,'Crop Chart'!$A$5:$A$201,'Crop Chart'!$AE$5:$AE$201,0),"")</f>
        <v/>
      </c>
      <c r="I97" s="725" t="str">
        <f t="shared" si="1"/>
        <v/>
      </c>
      <c r="J97" s="719">
        <v>1.0</v>
      </c>
      <c r="K97" s="719">
        <v>1.0</v>
      </c>
      <c r="L97" s="710" t="str">
        <f t="shared" si="2"/>
        <v/>
      </c>
      <c r="M97" s="711" t="str">
        <f t="shared" si="3"/>
        <v/>
      </c>
      <c r="N97" s="720"/>
      <c r="O97" s="720"/>
      <c r="P97" s="720"/>
      <c r="Q97" s="721"/>
    </row>
    <row r="98" ht="15.75" customHeight="1">
      <c r="A98" s="714" t="str">
        <f t="array" ref="A98">IF(ISBLANK(C98),"",XLOOKUP(C98,'Codified Game Plan'!$C$3:$C$477,'Codified Game Plan'!$A$3:$A$477))</f>
        <v/>
      </c>
      <c r="B98" s="727" t="str">
        <f t="array" ref="B98">IF(ISBLANK(C98),"",XLOOKUP(A98,'Crop Chart'!$A$5:$A$201,'Crop Chart'!$B$5:$B$201,0))</f>
        <v/>
      </c>
      <c r="C98" s="726"/>
      <c r="D98" s="717" t="str">
        <f>IF(B98="TR",SUMIF('Production Calendar'!$D$2:$D$500,'Seed Order'!C98,'Production Calendar'!$S$2:$S$500),"")</f>
        <v/>
      </c>
      <c r="E98" s="718" t="str">
        <f t="array" ref="E98">IF(B98="TR",XLOOKUP(A98,'Crop Chart'!$A$5:$A$201,'Crop Chart'!$P$5:$P$201,FALSE),"")</f>
        <v/>
      </c>
      <c r="F98" s="718" t="str">
        <f t="array" ref="F98">IF(B98="TR",XLOOKUP(A98,'Crop Chart'!$A$5:$A$201,'Crop Chart'!$Q$5:$Q$201,0),"")</f>
        <v/>
      </c>
      <c r="G98" s="725" t="str">
        <f>IF(B98="DS",SUMIF('Production Calendar'!$A$3:$A$477,A98,'Production Calendar'!$G$3:$G$477),"")</f>
        <v/>
      </c>
      <c r="H98" s="725" t="str">
        <f t="array" ref="H98">IF(B98="DS",XLOOKUP(A98,'Crop Chart'!$A$5:$A$201,'Crop Chart'!$AE$5:$AE$201,0),"")</f>
        <v/>
      </c>
      <c r="I98" s="725" t="str">
        <f t="shared" si="1"/>
        <v/>
      </c>
      <c r="J98" s="719">
        <v>1.0</v>
      </c>
      <c r="K98" s="719">
        <v>1.0</v>
      </c>
      <c r="L98" s="710" t="str">
        <f t="shared" si="2"/>
        <v/>
      </c>
      <c r="M98" s="711" t="str">
        <f t="shared" si="3"/>
        <v/>
      </c>
      <c r="N98" s="720"/>
      <c r="O98" s="720"/>
      <c r="P98" s="720"/>
      <c r="Q98" s="721"/>
    </row>
    <row r="99" ht="15.75" customHeight="1">
      <c r="A99" s="714" t="str">
        <f t="array" ref="A99">IF(ISBLANK(C99),"",XLOOKUP(C99,'Codified Game Plan'!$C$3:$C$477,'Codified Game Plan'!$A$3:$A$477))</f>
        <v/>
      </c>
      <c r="B99" s="727" t="str">
        <f t="array" ref="B99">IF(ISBLANK(C99),"",XLOOKUP(A99,'Crop Chart'!$A$5:$A$201,'Crop Chart'!$B$5:$B$201,0))</f>
        <v/>
      </c>
      <c r="C99" s="726"/>
      <c r="D99" s="717" t="str">
        <f>IF(B99="TR",SUMIF('Production Calendar'!$D$2:$D$500,'Seed Order'!C99,'Production Calendar'!$S$2:$S$500),"")</f>
        <v/>
      </c>
      <c r="E99" s="718" t="str">
        <f t="array" ref="E99">IF(B99="TR",XLOOKUP(A99,'Crop Chart'!$A$5:$A$201,'Crop Chart'!$P$5:$P$201,FALSE),"")</f>
        <v/>
      </c>
      <c r="F99" s="718" t="str">
        <f t="array" ref="F99">IF(B99="TR",XLOOKUP(A99,'Crop Chart'!$A$5:$A$201,'Crop Chart'!$Q$5:$Q$201,0),"")</f>
        <v/>
      </c>
      <c r="G99" s="725" t="str">
        <f>IF(B99="DS",SUMIF('Production Calendar'!$A$3:$A$477,A99,'Production Calendar'!$G$3:$G$477),"")</f>
        <v/>
      </c>
      <c r="H99" s="725" t="str">
        <f t="array" ref="H99">IF(B99="DS",XLOOKUP(A99,'Crop Chart'!$A$5:$A$201,'Crop Chart'!$AE$5:$AE$201,0),"")</f>
        <v/>
      </c>
      <c r="I99" s="725" t="str">
        <f t="shared" si="1"/>
        <v/>
      </c>
      <c r="J99" s="719">
        <v>1.0</v>
      </c>
      <c r="K99" s="719">
        <v>1.0</v>
      </c>
      <c r="L99" s="710" t="str">
        <f t="shared" si="2"/>
        <v/>
      </c>
      <c r="M99" s="711" t="str">
        <f t="shared" si="3"/>
        <v/>
      </c>
      <c r="N99" s="720"/>
      <c r="O99" s="720"/>
      <c r="P99" s="720"/>
      <c r="Q99" s="721"/>
    </row>
    <row r="100" ht="15.75" customHeight="1">
      <c r="A100" s="714" t="str">
        <f t="array" ref="A100">IF(ISBLANK(C100),"",XLOOKUP(C100,'Codified Game Plan'!$C$3:$C$477,'Codified Game Plan'!$A$3:$A$477))</f>
        <v/>
      </c>
      <c r="B100" s="727" t="str">
        <f t="array" ref="B100">IF(ISBLANK(C100),"",XLOOKUP(A100,'Crop Chart'!$A$5:$A$201,'Crop Chart'!$B$5:$B$201,0))</f>
        <v/>
      </c>
      <c r="C100" s="726"/>
      <c r="D100" s="717" t="str">
        <f>IF(B100="TR",SUMIF('Production Calendar'!$D$2:$D$500,'Seed Order'!C100,'Production Calendar'!$S$2:$S$500),"")</f>
        <v/>
      </c>
      <c r="E100" s="718" t="str">
        <f t="array" ref="E100">IF(B100="TR",XLOOKUP(A100,'Crop Chart'!$A$5:$A$201,'Crop Chart'!$P$5:$P$201,FALSE),"")</f>
        <v/>
      </c>
      <c r="F100" s="718" t="str">
        <f t="array" ref="F100">IF(B100="TR",XLOOKUP(A100,'Crop Chart'!$A$5:$A$201,'Crop Chart'!$Q$5:$Q$201,0),"")</f>
        <v/>
      </c>
      <c r="G100" s="725" t="str">
        <f>IF(B100="DS",SUMIF('Production Calendar'!$A$3:$A$477,A100,'Production Calendar'!$G$3:$G$477),"")</f>
        <v/>
      </c>
      <c r="H100" s="725" t="str">
        <f t="array" ref="H100">IF(B100="DS",XLOOKUP(A100,'Crop Chart'!$A$5:$A$201,'Crop Chart'!$AE$5:$AE$201,0),"")</f>
        <v/>
      </c>
      <c r="I100" s="725" t="str">
        <f t="shared" si="1"/>
        <v/>
      </c>
      <c r="J100" s="719">
        <v>1.0</v>
      </c>
      <c r="K100" s="719">
        <v>1.0</v>
      </c>
      <c r="L100" s="710" t="str">
        <f t="shared" si="2"/>
        <v/>
      </c>
      <c r="M100" s="711" t="str">
        <f t="shared" si="3"/>
        <v/>
      </c>
      <c r="N100" s="720"/>
      <c r="O100" s="720"/>
      <c r="P100" s="720"/>
      <c r="Q100" s="721"/>
    </row>
    <row r="101" ht="15.75" customHeight="1">
      <c r="A101" s="714" t="str">
        <f t="array" ref="A101">IF(ISBLANK(C101),"",XLOOKUP(C101,'Codified Game Plan'!$C$3:$C$477,'Codified Game Plan'!$A$3:$A$477))</f>
        <v/>
      </c>
      <c r="B101" s="727" t="str">
        <f t="array" ref="B101">IF(ISBLANK(C101),"",XLOOKUP(A101,'Crop Chart'!$A$5:$A$201,'Crop Chart'!$B$5:$B$201,0))</f>
        <v/>
      </c>
      <c r="C101" s="726"/>
      <c r="D101" s="717" t="str">
        <f>IF(B101="TR",SUMIF('Production Calendar'!$D$2:$D$500,'Seed Order'!C101,'Production Calendar'!$S$2:$S$500),"")</f>
        <v/>
      </c>
      <c r="E101" s="718" t="str">
        <f t="array" ref="E101">IF(B101="TR",XLOOKUP(A101,'Crop Chart'!$A$5:$A$201,'Crop Chart'!$P$5:$P$201,FALSE),"")</f>
        <v/>
      </c>
      <c r="F101" s="718" t="str">
        <f t="array" ref="F101">IF(B101="TR",XLOOKUP(A101,'Crop Chart'!$A$5:$A$201,'Crop Chart'!$Q$5:$Q$201,0),"")</f>
        <v/>
      </c>
      <c r="G101" s="725" t="str">
        <f>IF(B101="DS",SUMIF('Production Calendar'!$A$3:$A$477,A101,'Production Calendar'!$G$3:$G$477),"")</f>
        <v/>
      </c>
      <c r="H101" s="725" t="str">
        <f t="array" ref="H101">IF(B101="DS",XLOOKUP(A101,'Crop Chart'!$A$5:$A$201,'Crop Chart'!$AE$5:$AE$201,0),"")</f>
        <v/>
      </c>
      <c r="I101" s="725" t="str">
        <f t="shared" si="1"/>
        <v/>
      </c>
      <c r="J101" s="719">
        <v>1.0</v>
      </c>
      <c r="K101" s="719">
        <v>1.0</v>
      </c>
      <c r="L101" s="710" t="str">
        <f t="shared" si="2"/>
        <v/>
      </c>
      <c r="M101" s="711" t="str">
        <f t="shared" si="3"/>
        <v/>
      </c>
      <c r="N101" s="720"/>
      <c r="O101" s="720"/>
      <c r="P101" s="720"/>
      <c r="Q101" s="721"/>
    </row>
    <row r="102" ht="15.75" customHeight="1">
      <c r="A102" s="714" t="str">
        <f t="array" ref="A102">IF(ISBLANK(C102),"",XLOOKUP(C102,'Codified Game Plan'!$C$3:$C$477,'Codified Game Plan'!$A$3:$A$477))</f>
        <v/>
      </c>
      <c r="B102" s="727" t="str">
        <f t="array" ref="B102">IF(ISBLANK(C102),"",XLOOKUP(A102,'Crop Chart'!$A$5:$A$201,'Crop Chart'!$B$5:$B$201,0))</f>
        <v/>
      </c>
      <c r="C102" s="726"/>
      <c r="D102" s="717" t="str">
        <f>IF(B102="TR",SUMIF('Production Calendar'!$D$2:$D$500,'Seed Order'!C102,'Production Calendar'!$S$2:$S$500),"")</f>
        <v/>
      </c>
      <c r="E102" s="718" t="str">
        <f t="array" ref="E102">IF(B102="TR",XLOOKUP(A102,'Crop Chart'!$A$5:$A$201,'Crop Chart'!$P$5:$P$201,FALSE),"")</f>
        <v/>
      </c>
      <c r="F102" s="718" t="str">
        <f t="array" ref="F102">IF(B102="TR",XLOOKUP(A102,'Crop Chart'!$A$5:$A$201,'Crop Chart'!$Q$5:$Q$201,0),"")</f>
        <v/>
      </c>
      <c r="G102" s="725" t="str">
        <f>IF(B102="DS",SUMIF('Production Calendar'!$A$3:$A$477,A102,'Production Calendar'!$G$3:$G$477),"")</f>
        <v/>
      </c>
      <c r="H102" s="725" t="str">
        <f t="array" ref="H102">IF(B102="DS",XLOOKUP(A102,'Crop Chart'!$A$5:$A$201,'Crop Chart'!$AE$5:$AE$201,0),"")</f>
        <v/>
      </c>
      <c r="I102" s="725" t="str">
        <f t="shared" si="1"/>
        <v/>
      </c>
      <c r="J102" s="719">
        <v>1.0</v>
      </c>
      <c r="K102" s="719">
        <v>1.0</v>
      </c>
      <c r="L102" s="710" t="str">
        <f t="shared" si="2"/>
        <v/>
      </c>
      <c r="M102" s="711" t="str">
        <f t="shared" si="3"/>
        <v/>
      </c>
      <c r="N102" s="720"/>
      <c r="O102" s="720"/>
      <c r="P102" s="720"/>
      <c r="Q102" s="721"/>
    </row>
    <row r="103" ht="15.75" customHeight="1">
      <c r="A103" s="714" t="str">
        <f t="array" ref="A103">IF(ISBLANK(C103),"",XLOOKUP(C103,'Codified Game Plan'!$C$3:$C$477,'Codified Game Plan'!$A$3:$A$477))</f>
        <v/>
      </c>
      <c r="B103" s="727" t="str">
        <f t="array" ref="B103">IF(ISBLANK(C103),"",XLOOKUP(A103,'Crop Chart'!$A$5:$A$201,'Crop Chart'!$B$5:$B$201,0))</f>
        <v/>
      </c>
      <c r="C103" s="726"/>
      <c r="D103" s="717" t="str">
        <f>IF(B103="TR",SUMIF('Production Calendar'!$D$2:$D$500,'Seed Order'!C103,'Production Calendar'!$S$2:$S$500),"")</f>
        <v/>
      </c>
      <c r="E103" s="718" t="str">
        <f t="array" ref="E103">IF(B103="TR",XLOOKUP(A103,'Crop Chart'!$A$5:$A$201,'Crop Chart'!$P$5:$P$201,FALSE),"")</f>
        <v/>
      </c>
      <c r="F103" s="718" t="str">
        <f t="array" ref="F103">IF(B103="TR",XLOOKUP(A103,'Crop Chart'!$A$5:$A$201,'Crop Chart'!$Q$5:$Q$201,0),"")</f>
        <v/>
      </c>
      <c r="G103" s="725" t="str">
        <f>IF(B103="DS",SUMIF('Production Calendar'!$A$3:$A$477,A103,'Production Calendar'!$G$3:$G$477),"")</f>
        <v/>
      </c>
      <c r="H103" s="725" t="str">
        <f t="array" ref="H103">IF(B103="DS",XLOOKUP(A103,'Crop Chart'!$A$5:$A$201,'Crop Chart'!$AE$5:$AE$201,0),"")</f>
        <v/>
      </c>
      <c r="I103" s="725" t="str">
        <f t="shared" si="1"/>
        <v/>
      </c>
      <c r="J103" s="719">
        <v>1.0</v>
      </c>
      <c r="K103" s="719">
        <v>1.0</v>
      </c>
      <c r="L103" s="710" t="str">
        <f t="shared" si="2"/>
        <v/>
      </c>
      <c r="M103" s="711" t="str">
        <f t="shared" si="3"/>
        <v/>
      </c>
      <c r="N103" s="720"/>
      <c r="O103" s="720"/>
      <c r="P103" s="720"/>
      <c r="Q103" s="721"/>
    </row>
    <row r="104" ht="15.75" customHeight="1">
      <c r="A104" s="714" t="str">
        <f t="array" ref="A104">IF(ISBLANK(C104),"",XLOOKUP(C104,'Codified Game Plan'!$C$3:$C$477,'Codified Game Plan'!$A$3:$A$477))</f>
        <v/>
      </c>
      <c r="B104" s="727" t="str">
        <f t="array" ref="B104">IF(ISBLANK(C104),"",XLOOKUP(A104,'Crop Chart'!$A$5:$A$201,'Crop Chart'!$B$5:$B$201,0))</f>
        <v/>
      </c>
      <c r="C104" s="726"/>
      <c r="D104" s="717" t="str">
        <f>IF(B104="TR",SUMIF('Production Calendar'!$D$2:$D$500,'Seed Order'!C104,'Production Calendar'!$S$2:$S$500),"")</f>
        <v/>
      </c>
      <c r="E104" s="718" t="str">
        <f t="array" ref="E104">IF(B104="TR",XLOOKUP(A104,'Crop Chart'!$A$5:$A$201,'Crop Chart'!$P$5:$P$201,FALSE),"")</f>
        <v/>
      </c>
      <c r="F104" s="718" t="str">
        <f t="array" ref="F104">IF(B104="TR",XLOOKUP(A104,'Crop Chart'!$A$5:$A$201,'Crop Chart'!$Q$5:$Q$201,0),"")</f>
        <v/>
      </c>
      <c r="G104" s="725" t="str">
        <f>IF(B104="DS",SUMIF('Production Calendar'!$A$3:$A$477,A104,'Production Calendar'!$G$3:$G$477),"")</f>
        <v/>
      </c>
      <c r="H104" s="725" t="str">
        <f t="array" ref="H104">IF(B104="DS",XLOOKUP(A104,'Crop Chart'!$A$5:$A$201,'Crop Chart'!$AE$5:$AE$201,0),"")</f>
        <v/>
      </c>
      <c r="I104" s="725" t="str">
        <f t="shared" si="1"/>
        <v/>
      </c>
      <c r="J104" s="719">
        <v>1.0</v>
      </c>
      <c r="K104" s="719">
        <v>1.0</v>
      </c>
      <c r="L104" s="710" t="str">
        <f t="shared" si="2"/>
        <v/>
      </c>
      <c r="M104" s="711" t="str">
        <f t="shared" si="3"/>
        <v/>
      </c>
      <c r="N104" s="720"/>
      <c r="O104" s="720"/>
      <c r="P104" s="720"/>
      <c r="Q104" s="721"/>
    </row>
    <row r="105" ht="15.75" customHeight="1">
      <c r="A105" s="714" t="str">
        <f t="array" ref="A105">IF(ISBLANK(C105),"",XLOOKUP(C105,'Codified Game Plan'!$C$3:$C$477,'Codified Game Plan'!$A$3:$A$477))</f>
        <v/>
      </c>
      <c r="B105" s="727" t="str">
        <f t="array" ref="B105">IF(ISBLANK(C105),"",XLOOKUP(A105,'Crop Chart'!$A$5:$A$201,'Crop Chart'!$B$5:$B$201,0))</f>
        <v/>
      </c>
      <c r="C105" s="726"/>
      <c r="D105" s="717" t="str">
        <f>IF(B105="TR",SUMIF('Production Calendar'!$D$2:$D$500,'Seed Order'!C105,'Production Calendar'!$S$2:$S$500),"")</f>
        <v/>
      </c>
      <c r="E105" s="718" t="str">
        <f t="array" ref="E105">IF(B105="TR",XLOOKUP(A105,'Crop Chart'!$A$5:$A$201,'Crop Chart'!$P$5:$P$201,FALSE),"")</f>
        <v/>
      </c>
      <c r="F105" s="718" t="str">
        <f t="array" ref="F105">IF(B105="TR",XLOOKUP(A105,'Crop Chart'!$A$5:$A$201,'Crop Chart'!$Q$5:$Q$201,0),"")</f>
        <v/>
      </c>
      <c r="G105" s="725" t="str">
        <f>IF(B105="DS",SUMIF('Production Calendar'!$A$3:$A$477,A105,'Production Calendar'!$G$3:$G$477),"")</f>
        <v/>
      </c>
      <c r="H105" s="725" t="str">
        <f t="array" ref="H105">IF(B105="DS",XLOOKUP(A105,'Crop Chart'!$A$5:$A$201,'Crop Chart'!$AE$5:$AE$201,0),"")</f>
        <v/>
      </c>
      <c r="I105" s="725" t="str">
        <f t="shared" si="1"/>
        <v/>
      </c>
      <c r="J105" s="719">
        <v>1.0</v>
      </c>
      <c r="K105" s="719">
        <v>1.0</v>
      </c>
      <c r="L105" s="710" t="str">
        <f t="shared" si="2"/>
        <v/>
      </c>
      <c r="M105" s="711" t="str">
        <f t="shared" si="3"/>
        <v/>
      </c>
      <c r="N105" s="720"/>
      <c r="O105" s="720"/>
      <c r="P105" s="720"/>
      <c r="Q105" s="721"/>
    </row>
    <row r="106" ht="15.75" customHeight="1">
      <c r="A106" s="714" t="str">
        <f t="array" ref="A106">IF(ISBLANK(C106),"",XLOOKUP(C106,'Codified Game Plan'!$C$3:$C$477,'Codified Game Plan'!$A$3:$A$477))</f>
        <v/>
      </c>
      <c r="B106" s="727" t="str">
        <f t="array" ref="B106">IF(ISBLANK(C106),"",XLOOKUP(A106,'Crop Chart'!$A$5:$A$201,'Crop Chart'!$B$5:$B$201,0))</f>
        <v/>
      </c>
      <c r="C106" s="726"/>
      <c r="D106" s="717" t="str">
        <f>IF(B106="TR",SUMIF('Production Calendar'!$D$2:$D$500,'Seed Order'!C106,'Production Calendar'!$S$2:$S$500),"")</f>
        <v/>
      </c>
      <c r="E106" s="718" t="str">
        <f t="array" ref="E106">IF(B106="TR",XLOOKUP(A106,'Crop Chart'!$A$5:$A$201,'Crop Chart'!$P$5:$P$201,FALSE),"")</f>
        <v/>
      </c>
      <c r="F106" s="718" t="str">
        <f t="array" ref="F106">IF(B106="TR",XLOOKUP(A106,'Crop Chart'!$A$5:$A$201,'Crop Chart'!$Q$5:$Q$201,0),"")</f>
        <v/>
      </c>
      <c r="G106" s="725" t="str">
        <f>IF(B106="DS",SUMIF('Production Calendar'!$A$3:$A$477,A106,'Production Calendar'!$G$3:$G$477),"")</f>
        <v/>
      </c>
      <c r="H106" s="725" t="str">
        <f t="array" ref="H106">IF(B106="DS",XLOOKUP(A106,'Crop Chart'!$A$5:$A$201,'Crop Chart'!$AE$5:$AE$201,0),"")</f>
        <v/>
      </c>
      <c r="I106" s="725" t="str">
        <f t="shared" si="1"/>
        <v/>
      </c>
      <c r="J106" s="719">
        <v>1.0</v>
      </c>
      <c r="K106" s="719">
        <v>1.0</v>
      </c>
      <c r="L106" s="710" t="str">
        <f t="shared" si="2"/>
        <v/>
      </c>
      <c r="M106" s="711" t="str">
        <f t="shared" si="3"/>
        <v/>
      </c>
      <c r="N106" s="720"/>
      <c r="O106" s="720"/>
      <c r="P106" s="720"/>
      <c r="Q106" s="721"/>
    </row>
    <row r="107" ht="15.75" customHeight="1">
      <c r="A107" s="714" t="str">
        <f t="array" ref="A107">IF(ISBLANK(C107),"",XLOOKUP(C107,'Codified Game Plan'!$C$3:$C$477,'Codified Game Plan'!$A$3:$A$477))</f>
        <v/>
      </c>
      <c r="B107" s="727" t="str">
        <f t="array" ref="B107">IF(ISBLANK(C107),"",XLOOKUP(A107,'Crop Chart'!$A$5:$A$201,'Crop Chart'!$B$5:$B$201,0))</f>
        <v/>
      </c>
      <c r="C107" s="726"/>
      <c r="D107" s="717" t="str">
        <f>IF(B107="TR",SUMIF('Production Calendar'!$D$2:$D$500,'Seed Order'!C107,'Production Calendar'!$S$2:$S$500),"")</f>
        <v/>
      </c>
      <c r="E107" s="718" t="str">
        <f t="array" ref="E107">IF(B107="TR",XLOOKUP(A107,'Crop Chart'!$A$5:$A$201,'Crop Chart'!$P$5:$P$201,FALSE),"")</f>
        <v/>
      </c>
      <c r="F107" s="718" t="str">
        <f t="array" ref="F107">IF(B107="TR",XLOOKUP(A107,'Crop Chart'!$A$5:$A$201,'Crop Chart'!$Q$5:$Q$201,0),"")</f>
        <v/>
      </c>
      <c r="G107" s="725" t="str">
        <f>IF(B107="DS",SUMIF('Production Calendar'!$A$3:$A$477,A107,'Production Calendar'!$G$3:$G$477),"")</f>
        <v/>
      </c>
      <c r="H107" s="725" t="str">
        <f t="array" ref="H107">IF(B107="DS",XLOOKUP(A107,'Crop Chart'!$A$5:$A$201,'Crop Chart'!$AE$5:$AE$201,0),"")</f>
        <v/>
      </c>
      <c r="I107" s="725" t="str">
        <f t="shared" si="1"/>
        <v/>
      </c>
      <c r="J107" s="719">
        <v>1.0</v>
      </c>
      <c r="K107" s="719">
        <v>1.0</v>
      </c>
      <c r="L107" s="710" t="str">
        <f t="shared" si="2"/>
        <v/>
      </c>
      <c r="M107" s="711" t="str">
        <f t="shared" si="3"/>
        <v/>
      </c>
      <c r="N107" s="720"/>
      <c r="O107" s="720"/>
      <c r="P107" s="720"/>
      <c r="Q107" s="721"/>
    </row>
    <row r="108" ht="15.75" customHeight="1">
      <c r="A108" s="714" t="str">
        <f t="array" ref="A108">IF(ISBLANK(C108),"",XLOOKUP(C108,'Codified Game Plan'!$C$3:$C$477,'Codified Game Plan'!$A$3:$A$477))</f>
        <v/>
      </c>
      <c r="B108" s="727" t="str">
        <f t="array" ref="B108">IF(ISBLANK(C108),"",XLOOKUP(A108,'Crop Chart'!$A$5:$A$201,'Crop Chart'!$B$5:$B$201,0))</f>
        <v/>
      </c>
      <c r="C108" s="726"/>
      <c r="D108" s="717" t="str">
        <f>IF(B108="TR",SUMIF('Production Calendar'!$D$2:$D$500,'Seed Order'!C108,'Production Calendar'!$S$2:$S$500),"")</f>
        <v/>
      </c>
      <c r="E108" s="718" t="str">
        <f t="array" ref="E108">IF(B108="TR",XLOOKUP(A108,'Crop Chart'!$A$5:$A$201,'Crop Chart'!$P$5:$P$201,FALSE),"")</f>
        <v/>
      </c>
      <c r="F108" s="718" t="str">
        <f t="array" ref="F108">IF(B108="TR",XLOOKUP(A108,'Crop Chart'!$A$5:$A$201,'Crop Chart'!$Q$5:$Q$201,0),"")</f>
        <v/>
      </c>
      <c r="G108" s="725" t="str">
        <f>IF(B108="DS",SUMIF('Production Calendar'!$A$3:$A$477,A108,'Production Calendar'!$G$3:$G$477),"")</f>
        <v/>
      </c>
      <c r="H108" s="725" t="str">
        <f t="array" ref="H108">IF(B108="DS",XLOOKUP(A108,'Crop Chart'!$A$5:$A$201,'Crop Chart'!$AE$5:$AE$201,0),"")</f>
        <v/>
      </c>
      <c r="I108" s="725" t="str">
        <f t="shared" si="1"/>
        <v/>
      </c>
      <c r="J108" s="719">
        <v>1.0</v>
      </c>
      <c r="K108" s="719">
        <v>1.0</v>
      </c>
      <c r="L108" s="710" t="str">
        <f t="shared" si="2"/>
        <v/>
      </c>
      <c r="M108" s="711" t="str">
        <f t="shared" si="3"/>
        <v/>
      </c>
      <c r="N108" s="720"/>
      <c r="O108" s="720"/>
      <c r="P108" s="720"/>
      <c r="Q108" s="721"/>
    </row>
    <row r="109" ht="15.75" customHeight="1">
      <c r="A109" s="714" t="str">
        <f t="array" ref="A109">IF(ISBLANK(C109),"",XLOOKUP(C109,'Codified Game Plan'!$C$3:$C$477,'Codified Game Plan'!$A$3:$A$477))</f>
        <v/>
      </c>
      <c r="B109" s="727" t="str">
        <f t="array" ref="B109">IF(ISBLANK(C109),"",XLOOKUP(A109,'Crop Chart'!$A$5:$A$201,'Crop Chart'!$B$5:$B$201,0))</f>
        <v/>
      </c>
      <c r="C109" s="726"/>
      <c r="D109" s="717" t="str">
        <f>IF(B109="TR",SUMIF('Production Calendar'!$D$2:$D$500,'Seed Order'!C109,'Production Calendar'!$S$2:$S$500),"")</f>
        <v/>
      </c>
      <c r="E109" s="718" t="str">
        <f t="array" ref="E109">IF(B109="TR",XLOOKUP(A109,'Crop Chart'!$A$5:$A$201,'Crop Chart'!$P$5:$P$201,FALSE),"")</f>
        <v/>
      </c>
      <c r="F109" s="718" t="str">
        <f t="array" ref="F109">IF(B109="TR",XLOOKUP(A109,'Crop Chart'!$A$5:$A$201,'Crop Chart'!$Q$5:$Q$201,0),"")</f>
        <v/>
      </c>
      <c r="G109" s="725" t="str">
        <f>IF(B109="DS",SUMIF('Production Calendar'!$A$3:$A$477,A109,'Production Calendar'!$G$3:$G$477),"")</f>
        <v/>
      </c>
      <c r="H109" s="725" t="str">
        <f t="array" ref="H109">IF(B109="DS",XLOOKUP(A109,'Crop Chart'!$A$5:$A$201,'Crop Chart'!$AE$5:$AE$201,0),"")</f>
        <v/>
      </c>
      <c r="I109" s="725" t="str">
        <f t="shared" si="1"/>
        <v/>
      </c>
      <c r="J109" s="719">
        <v>1.0</v>
      </c>
      <c r="K109" s="719">
        <v>1.0</v>
      </c>
      <c r="L109" s="710" t="str">
        <f t="shared" si="2"/>
        <v/>
      </c>
      <c r="M109" s="711" t="str">
        <f t="shared" si="3"/>
        <v/>
      </c>
      <c r="N109" s="720"/>
      <c r="O109" s="720"/>
      <c r="P109" s="720"/>
      <c r="Q109" s="721"/>
    </row>
    <row r="110" ht="15.75" customHeight="1">
      <c r="A110" s="714" t="str">
        <f t="array" ref="A110">IF(ISBLANK(C110),"",XLOOKUP(C110,'Codified Game Plan'!$C$3:$C$477,'Codified Game Plan'!$A$3:$A$477))</f>
        <v/>
      </c>
      <c r="B110" s="727" t="str">
        <f t="array" ref="B110">IF(ISBLANK(C110),"",XLOOKUP(A110,'Crop Chart'!$A$5:$A$201,'Crop Chart'!$B$5:$B$201,0))</f>
        <v/>
      </c>
      <c r="C110" s="726"/>
      <c r="D110" s="717" t="str">
        <f>IF(B110="TR",SUMIF('Production Calendar'!$D$2:$D$500,'Seed Order'!C110,'Production Calendar'!$S$2:$S$500),"")</f>
        <v/>
      </c>
      <c r="E110" s="718" t="str">
        <f t="array" ref="E110">IF(B110="TR",XLOOKUP(A110,'Crop Chart'!$A$5:$A$201,'Crop Chart'!$P$5:$P$201,FALSE),"")</f>
        <v/>
      </c>
      <c r="F110" s="718" t="str">
        <f t="array" ref="F110">IF(B110="TR",XLOOKUP(A110,'Crop Chart'!$A$5:$A$201,'Crop Chart'!$Q$5:$Q$201,0),"")</f>
        <v/>
      </c>
      <c r="G110" s="725" t="str">
        <f>IF(B110="DS",SUMIF('Production Calendar'!$A$3:$A$477,A110,'Production Calendar'!$G$3:$G$477),"")</f>
        <v/>
      </c>
      <c r="H110" s="725" t="str">
        <f t="array" ref="H110">IF(B110="DS",XLOOKUP(A110,'Crop Chart'!$A$5:$A$201,'Crop Chart'!$AE$5:$AE$201,0),"")</f>
        <v/>
      </c>
      <c r="I110" s="725" t="str">
        <f t="shared" si="1"/>
        <v/>
      </c>
      <c r="J110" s="719">
        <v>1.0</v>
      </c>
      <c r="K110" s="719">
        <v>1.0</v>
      </c>
      <c r="L110" s="710" t="str">
        <f t="shared" si="2"/>
        <v/>
      </c>
      <c r="M110" s="711" t="str">
        <f t="shared" si="3"/>
        <v/>
      </c>
      <c r="N110" s="720"/>
      <c r="O110" s="720"/>
      <c r="P110" s="720"/>
      <c r="Q110" s="721"/>
    </row>
    <row r="111" ht="15.75" customHeight="1">
      <c r="A111" s="714" t="str">
        <f t="array" ref="A111">IF(ISBLANK(C111),"",XLOOKUP(C111,'Codified Game Plan'!$C$3:$C$477,'Codified Game Plan'!$A$3:$A$477))</f>
        <v/>
      </c>
      <c r="B111" s="727" t="str">
        <f t="array" ref="B111">IF(ISBLANK(C111),"",XLOOKUP(A111,'Crop Chart'!$A$5:$A$201,'Crop Chart'!$B$5:$B$201,0))</f>
        <v/>
      </c>
      <c r="C111" s="726"/>
      <c r="D111" s="717" t="str">
        <f>IF(B111="TR",SUMIF('Production Calendar'!$D$2:$D$500,'Seed Order'!C111,'Production Calendar'!$S$2:$S$500),"")</f>
        <v/>
      </c>
      <c r="E111" s="718" t="str">
        <f t="array" ref="E111">IF(B111="TR",XLOOKUP(A111,'Crop Chart'!$A$5:$A$201,'Crop Chart'!$P$5:$P$201,FALSE),"")</f>
        <v/>
      </c>
      <c r="F111" s="718" t="str">
        <f t="array" ref="F111">IF(B111="TR",XLOOKUP(A111,'Crop Chart'!$A$5:$A$201,'Crop Chart'!$Q$5:$Q$201,0),"")</f>
        <v/>
      </c>
      <c r="G111" s="725" t="str">
        <f>IF(B111="DS",SUMIF('Production Calendar'!$A$3:$A$477,A111,'Production Calendar'!$G$3:$G$477),"")</f>
        <v/>
      </c>
      <c r="H111" s="725" t="str">
        <f t="array" ref="H111">IF(B111="DS",XLOOKUP(A111,'Crop Chart'!$A$5:$A$201,'Crop Chart'!$AE$5:$AE$201,0),"")</f>
        <v/>
      </c>
      <c r="I111" s="725" t="str">
        <f t="shared" si="1"/>
        <v/>
      </c>
      <c r="J111" s="719">
        <v>1.0</v>
      </c>
      <c r="K111" s="719">
        <v>1.0</v>
      </c>
      <c r="L111" s="710" t="str">
        <f t="shared" si="2"/>
        <v/>
      </c>
      <c r="M111" s="711" t="str">
        <f t="shared" si="3"/>
        <v/>
      </c>
      <c r="N111" s="720"/>
      <c r="O111" s="720"/>
      <c r="P111" s="720"/>
      <c r="Q111" s="721"/>
    </row>
    <row r="112" ht="15.75" customHeight="1">
      <c r="A112" s="714" t="str">
        <f t="array" ref="A112">IF(ISBLANK(C112),"",XLOOKUP(C112,'Codified Game Plan'!$C$3:$C$477,'Codified Game Plan'!$A$3:$A$477))</f>
        <v/>
      </c>
      <c r="B112" s="727" t="str">
        <f t="array" ref="B112">IF(ISBLANK(C112),"",XLOOKUP(A112,'Crop Chart'!$A$5:$A$201,'Crop Chart'!$B$5:$B$201,0))</f>
        <v/>
      </c>
      <c r="C112" s="726"/>
      <c r="D112" s="717" t="str">
        <f>IF(B112="TR",SUMIF('Production Calendar'!$D$2:$D$500,'Seed Order'!C112,'Production Calendar'!$S$2:$S$500),"")</f>
        <v/>
      </c>
      <c r="E112" s="718" t="str">
        <f t="array" ref="E112">IF(B112="TR",XLOOKUP(A112,'Crop Chart'!$A$5:$A$201,'Crop Chart'!$P$5:$P$201,FALSE),"")</f>
        <v/>
      </c>
      <c r="F112" s="718" t="str">
        <f t="array" ref="F112">IF(B112="TR",XLOOKUP(A112,'Crop Chart'!$A$5:$A$201,'Crop Chart'!$Q$5:$Q$201,0),"")</f>
        <v/>
      </c>
      <c r="G112" s="725" t="str">
        <f>IF(B112="DS",SUMIF('Production Calendar'!$A$3:$A$477,A112,'Production Calendar'!$G$3:$G$477),"")</f>
        <v/>
      </c>
      <c r="H112" s="725" t="str">
        <f t="array" ref="H112">IF(B112="DS",XLOOKUP(A112,'Crop Chart'!$A$5:$A$201,'Crop Chart'!$AE$5:$AE$201,0),"")</f>
        <v/>
      </c>
      <c r="I112" s="725" t="str">
        <f t="shared" si="1"/>
        <v/>
      </c>
      <c r="J112" s="719">
        <v>1.0</v>
      </c>
      <c r="K112" s="719">
        <v>1.0</v>
      </c>
      <c r="L112" s="710" t="str">
        <f t="shared" si="2"/>
        <v/>
      </c>
      <c r="M112" s="711" t="str">
        <f t="shared" si="3"/>
        <v/>
      </c>
      <c r="N112" s="720"/>
      <c r="O112" s="720"/>
      <c r="P112" s="720"/>
      <c r="Q112" s="721"/>
    </row>
    <row r="113" ht="15.75" customHeight="1">
      <c r="A113" s="714" t="str">
        <f t="array" ref="A113">IF(ISBLANK(C113),"",XLOOKUP(C113,'Codified Game Plan'!$C$3:$C$477,'Codified Game Plan'!$A$3:$A$477))</f>
        <v/>
      </c>
      <c r="B113" s="727" t="str">
        <f t="array" ref="B113">IF(ISBLANK(C113),"",XLOOKUP(A113,'Crop Chart'!$A$5:$A$201,'Crop Chart'!$B$5:$B$201,0))</f>
        <v/>
      </c>
      <c r="C113" s="726"/>
      <c r="D113" s="717" t="str">
        <f>IF(B113="TR",SUMIF('Production Calendar'!$D$2:$D$500,'Seed Order'!C113,'Production Calendar'!$S$2:$S$500),"")</f>
        <v/>
      </c>
      <c r="E113" s="718" t="str">
        <f t="array" ref="E113">IF(B113="TR",XLOOKUP(A113,'Crop Chart'!$A$5:$A$201,'Crop Chart'!$P$5:$P$201,FALSE),"")</f>
        <v/>
      </c>
      <c r="F113" s="718" t="str">
        <f t="array" ref="F113">IF(B113="TR",XLOOKUP(A113,'Crop Chart'!$A$5:$A$201,'Crop Chart'!$Q$5:$Q$201,0),"")</f>
        <v/>
      </c>
      <c r="G113" s="725" t="str">
        <f>IF(B113="DS",SUMIF('Production Calendar'!$A$3:$A$477,A113,'Production Calendar'!$G$3:$G$477),"")</f>
        <v/>
      </c>
      <c r="H113" s="725" t="str">
        <f t="array" ref="H113">IF(B113="DS",XLOOKUP(A113,'Crop Chart'!$A$5:$A$201,'Crop Chart'!$AE$5:$AE$201,0),"")</f>
        <v/>
      </c>
      <c r="I113" s="725" t="str">
        <f t="shared" si="1"/>
        <v/>
      </c>
      <c r="J113" s="719">
        <v>1.0</v>
      </c>
      <c r="K113" s="719">
        <v>1.0</v>
      </c>
      <c r="L113" s="710" t="str">
        <f t="shared" si="2"/>
        <v/>
      </c>
      <c r="M113" s="711" t="str">
        <f t="shared" si="3"/>
        <v/>
      </c>
      <c r="N113" s="720"/>
      <c r="O113" s="720"/>
      <c r="P113" s="720"/>
      <c r="Q113" s="721"/>
    </row>
    <row r="114" ht="15.75" customHeight="1">
      <c r="A114" s="714" t="str">
        <f t="array" ref="A114">IF(ISBLANK(C114),"",XLOOKUP(C114,'Codified Game Plan'!$C$3:$C$477,'Codified Game Plan'!$A$3:$A$477))</f>
        <v/>
      </c>
      <c r="B114" s="727" t="str">
        <f t="array" ref="B114">IF(ISBLANK(C114),"",XLOOKUP(A114,'Crop Chart'!$A$5:$A$201,'Crop Chart'!$B$5:$B$201,0))</f>
        <v/>
      </c>
      <c r="C114" s="726"/>
      <c r="D114" s="717" t="str">
        <f>IF(B114="TR",SUMIF('Production Calendar'!$D$2:$D$500,'Seed Order'!C114,'Production Calendar'!$S$2:$S$500),"")</f>
        <v/>
      </c>
      <c r="E114" s="718" t="str">
        <f t="array" ref="E114">IF(B114="TR",XLOOKUP(A114,'Crop Chart'!$A$5:$A$201,'Crop Chart'!$P$5:$P$201,FALSE),"")</f>
        <v/>
      </c>
      <c r="F114" s="718" t="str">
        <f t="array" ref="F114">IF(B114="TR",XLOOKUP(A114,'Crop Chart'!$A$5:$A$201,'Crop Chart'!$Q$5:$Q$201,0),"")</f>
        <v/>
      </c>
      <c r="G114" s="725" t="str">
        <f>IF(B114="DS",SUMIF('Production Calendar'!$A$3:$A$477,A114,'Production Calendar'!$G$3:$G$477),"")</f>
        <v/>
      </c>
      <c r="H114" s="725" t="str">
        <f t="array" ref="H114">IF(B114="DS",XLOOKUP(A114,'Crop Chart'!$A$5:$A$201,'Crop Chart'!$AE$5:$AE$201,0),"")</f>
        <v/>
      </c>
      <c r="I114" s="725" t="str">
        <f t="shared" si="1"/>
        <v/>
      </c>
      <c r="J114" s="719">
        <v>1.0</v>
      </c>
      <c r="K114" s="719">
        <v>1.0</v>
      </c>
      <c r="L114" s="710" t="str">
        <f t="shared" si="2"/>
        <v/>
      </c>
      <c r="M114" s="711" t="str">
        <f t="shared" si="3"/>
        <v/>
      </c>
      <c r="N114" s="720"/>
      <c r="O114" s="720"/>
      <c r="P114" s="720"/>
      <c r="Q114" s="721"/>
    </row>
    <row r="115" ht="15.75" customHeight="1">
      <c r="A115" s="714" t="str">
        <f t="array" ref="A115">IF(ISBLANK(C115),"",XLOOKUP(C115,'Codified Game Plan'!$C$3:$C$477,'Codified Game Plan'!$A$3:$A$477))</f>
        <v/>
      </c>
      <c r="B115" s="727" t="str">
        <f t="array" ref="B115">IF(ISBLANK(C115),"",XLOOKUP(A115,'Crop Chart'!$A$5:$A$201,'Crop Chart'!$B$5:$B$201,0))</f>
        <v/>
      </c>
      <c r="C115" s="726"/>
      <c r="D115" s="717" t="str">
        <f>IF(B115="TR",SUMIF('Production Calendar'!$D$2:$D$500,'Seed Order'!C115,'Production Calendar'!$S$2:$S$500),"")</f>
        <v/>
      </c>
      <c r="E115" s="718" t="str">
        <f t="array" ref="E115">IF(B115="TR",XLOOKUP(A115,'Crop Chart'!$A$5:$A$201,'Crop Chart'!$P$5:$P$201,FALSE),"")</f>
        <v/>
      </c>
      <c r="F115" s="718" t="str">
        <f t="array" ref="F115">IF(B115="TR",XLOOKUP(A115,'Crop Chart'!$A$5:$A$201,'Crop Chart'!$Q$5:$Q$201,0),"")</f>
        <v/>
      </c>
      <c r="G115" s="725" t="str">
        <f>IF(B115="DS",SUMIF('Production Calendar'!$A$3:$A$477,A115,'Production Calendar'!$G$3:$G$477),"")</f>
        <v/>
      </c>
      <c r="H115" s="725" t="str">
        <f t="array" ref="H115">IF(B115="DS",XLOOKUP(A115,'Crop Chart'!$A$5:$A$201,'Crop Chart'!$AE$5:$AE$201,0),"")</f>
        <v/>
      </c>
      <c r="I115" s="725" t="str">
        <f t="shared" si="1"/>
        <v/>
      </c>
      <c r="J115" s="719">
        <v>1.0</v>
      </c>
      <c r="K115" s="719">
        <v>1.0</v>
      </c>
      <c r="L115" s="710" t="str">
        <f t="shared" si="2"/>
        <v/>
      </c>
      <c r="M115" s="711" t="str">
        <f t="shared" si="3"/>
        <v/>
      </c>
      <c r="N115" s="720"/>
      <c r="O115" s="720"/>
      <c r="P115" s="720"/>
      <c r="Q115" s="721"/>
    </row>
    <row r="116" ht="15.75" customHeight="1">
      <c r="A116" s="714" t="str">
        <f t="array" ref="A116">IF(ISBLANK(C116),"",XLOOKUP(C116,'Codified Game Plan'!$C$3:$C$477,'Codified Game Plan'!$A$3:$A$477))</f>
        <v/>
      </c>
      <c r="B116" s="727" t="str">
        <f t="array" ref="B116">IF(ISBLANK(C116),"",XLOOKUP(A116,'Crop Chart'!$A$5:$A$201,'Crop Chart'!$B$5:$B$201,0))</f>
        <v/>
      </c>
      <c r="C116" s="726"/>
      <c r="D116" s="717" t="str">
        <f>IF(B116="TR",SUMIF('Production Calendar'!$D$2:$D$500,'Seed Order'!C116,'Production Calendar'!$S$2:$S$500),"")</f>
        <v/>
      </c>
      <c r="E116" s="718" t="str">
        <f t="array" ref="E116">IF(B116="TR",XLOOKUP(A116,'Crop Chart'!$A$5:$A$201,'Crop Chart'!$P$5:$P$201,FALSE),"")</f>
        <v/>
      </c>
      <c r="F116" s="718" t="str">
        <f t="array" ref="F116">IF(B116="TR",XLOOKUP(A116,'Crop Chart'!$A$5:$A$201,'Crop Chart'!$Q$5:$Q$201,0),"")</f>
        <v/>
      </c>
      <c r="G116" s="725" t="str">
        <f>IF(B116="DS",SUMIF('Production Calendar'!$A$3:$A$477,A116,'Production Calendar'!$G$3:$G$477),"")</f>
        <v/>
      </c>
      <c r="H116" s="725" t="str">
        <f t="array" ref="H116">IF(B116="DS",XLOOKUP(A116,'Crop Chart'!$A$5:$A$201,'Crop Chart'!$AE$5:$AE$201,0),"")</f>
        <v/>
      </c>
      <c r="I116" s="725" t="str">
        <f t="shared" si="1"/>
        <v/>
      </c>
      <c r="J116" s="719">
        <v>1.0</v>
      </c>
      <c r="K116" s="719">
        <v>1.0</v>
      </c>
      <c r="L116" s="710" t="str">
        <f t="shared" si="2"/>
        <v/>
      </c>
      <c r="M116" s="711" t="str">
        <f t="shared" si="3"/>
        <v/>
      </c>
      <c r="N116" s="720"/>
      <c r="O116" s="720"/>
      <c r="P116" s="720"/>
      <c r="Q116" s="721"/>
    </row>
    <row r="117" ht="15.75" customHeight="1">
      <c r="A117" s="714" t="str">
        <f t="array" ref="A117">IF(ISBLANK(C117),"",XLOOKUP(C117,'Codified Game Plan'!$C$3:$C$477,'Codified Game Plan'!$A$3:$A$477))</f>
        <v/>
      </c>
      <c r="B117" s="727" t="str">
        <f t="array" ref="B117">IF(ISBLANK(C117),"",XLOOKUP(A117,'Crop Chart'!$A$5:$A$201,'Crop Chart'!$B$5:$B$201,0))</f>
        <v/>
      </c>
      <c r="C117" s="726"/>
      <c r="D117" s="717" t="str">
        <f>IF(B117="TR",SUMIF('Production Calendar'!$D$2:$D$500,'Seed Order'!C117,'Production Calendar'!$S$2:$S$500),"")</f>
        <v/>
      </c>
      <c r="E117" s="718" t="str">
        <f t="array" ref="E117">IF(B117="TR",XLOOKUP(A117,'Crop Chart'!$A$5:$A$201,'Crop Chart'!$P$5:$P$201,FALSE),"")</f>
        <v/>
      </c>
      <c r="F117" s="718" t="str">
        <f t="array" ref="F117">IF(B117="TR",XLOOKUP(A117,'Crop Chart'!$A$5:$A$201,'Crop Chart'!$Q$5:$Q$201,0),"")</f>
        <v/>
      </c>
      <c r="G117" s="725" t="str">
        <f>IF(B117="DS",SUMIF('Production Calendar'!$A$3:$A$477,A117,'Production Calendar'!$G$3:$G$477),"")</f>
        <v/>
      </c>
      <c r="H117" s="725" t="str">
        <f t="array" ref="H117">IF(B117="DS",XLOOKUP(A117,'Crop Chart'!$A$5:$A$201,'Crop Chart'!$AE$5:$AE$201,0),"")</f>
        <v/>
      </c>
      <c r="I117" s="725" t="str">
        <f t="shared" si="1"/>
        <v/>
      </c>
      <c r="J117" s="719">
        <v>1.0</v>
      </c>
      <c r="K117" s="719">
        <v>1.0</v>
      </c>
      <c r="L117" s="710" t="str">
        <f t="shared" si="2"/>
        <v/>
      </c>
      <c r="M117" s="711" t="str">
        <f t="shared" si="3"/>
        <v/>
      </c>
      <c r="N117" s="720"/>
      <c r="O117" s="720"/>
      <c r="P117" s="720"/>
      <c r="Q117" s="721"/>
    </row>
    <row r="118" ht="15.75" customHeight="1">
      <c r="A118" s="714" t="str">
        <f t="array" ref="A118">IF(ISBLANK(C118),"",XLOOKUP(C118,'Codified Game Plan'!$C$3:$C$477,'Codified Game Plan'!$A$3:$A$477))</f>
        <v/>
      </c>
      <c r="B118" s="727" t="str">
        <f t="array" ref="B118">IF(ISBLANK(C118),"",XLOOKUP(A118,'Crop Chart'!$A$5:$A$201,'Crop Chart'!$B$5:$B$201,0))</f>
        <v/>
      </c>
      <c r="C118" s="726"/>
      <c r="D118" s="717" t="str">
        <f>IF(B118="TR",SUMIF('Production Calendar'!$D$2:$D$500,'Seed Order'!C118,'Production Calendar'!$S$2:$S$500),"")</f>
        <v/>
      </c>
      <c r="E118" s="718" t="str">
        <f t="array" ref="E118">IF(B118="TR",XLOOKUP(A118,'Crop Chart'!$A$5:$A$201,'Crop Chart'!$P$5:$P$201,FALSE),"")</f>
        <v/>
      </c>
      <c r="F118" s="718" t="str">
        <f t="array" ref="F118">IF(B118="TR",XLOOKUP(A118,'Crop Chart'!$A$5:$A$201,'Crop Chart'!$Q$5:$Q$201,0),"")</f>
        <v/>
      </c>
      <c r="G118" s="725" t="str">
        <f>IF(B118="DS",SUMIF('Production Calendar'!$A$3:$A$477,A118,'Production Calendar'!$G$3:$G$477),"")</f>
        <v/>
      </c>
      <c r="H118" s="725" t="str">
        <f t="array" ref="H118">IF(B118="DS",XLOOKUP(A118,'Crop Chart'!$A$5:$A$201,'Crop Chart'!$AE$5:$AE$201,0),"")</f>
        <v/>
      </c>
      <c r="I118" s="725" t="str">
        <f t="shared" si="1"/>
        <v/>
      </c>
      <c r="J118" s="719">
        <v>1.0</v>
      </c>
      <c r="K118" s="719">
        <v>1.0</v>
      </c>
      <c r="L118" s="710" t="str">
        <f t="shared" si="2"/>
        <v/>
      </c>
      <c r="M118" s="711" t="str">
        <f t="shared" si="3"/>
        <v/>
      </c>
      <c r="N118" s="720"/>
      <c r="O118" s="720"/>
      <c r="P118" s="720"/>
      <c r="Q118" s="721"/>
    </row>
    <row r="119" ht="15.75" customHeight="1">
      <c r="A119" s="714" t="str">
        <f t="array" ref="A119">IF(ISBLANK(C119),"",XLOOKUP(C119,'Codified Game Plan'!$C$3:$C$477,'Codified Game Plan'!$A$3:$A$477))</f>
        <v/>
      </c>
      <c r="B119" s="727" t="str">
        <f t="array" ref="B119">IF(ISBLANK(C119),"",XLOOKUP(A119,'Crop Chart'!$A$5:$A$201,'Crop Chart'!$B$5:$B$201,0))</f>
        <v/>
      </c>
      <c r="C119" s="726"/>
      <c r="D119" s="717" t="str">
        <f>IF(B119="TR",SUMIF('Production Calendar'!$D$2:$D$500,'Seed Order'!C119,'Production Calendar'!$S$2:$S$500),"")</f>
        <v/>
      </c>
      <c r="E119" s="718" t="str">
        <f t="array" ref="E119">IF(B119="TR",XLOOKUP(A119,'Crop Chart'!$A$5:$A$201,'Crop Chart'!$P$5:$P$201,FALSE),"")</f>
        <v/>
      </c>
      <c r="F119" s="718" t="str">
        <f t="array" ref="F119">IF(B119="TR",XLOOKUP(A119,'Crop Chart'!$A$5:$A$201,'Crop Chart'!$Q$5:$Q$201,0),"")</f>
        <v/>
      </c>
      <c r="G119" s="725" t="str">
        <f>IF(B119="DS",SUMIF('Production Calendar'!$A$3:$A$477,A119,'Production Calendar'!$G$3:$G$477),"")</f>
        <v/>
      </c>
      <c r="H119" s="725" t="str">
        <f t="array" ref="H119">IF(B119="DS",XLOOKUP(A119,'Crop Chart'!$A$5:$A$201,'Crop Chart'!$AE$5:$AE$201,0),"")</f>
        <v/>
      </c>
      <c r="I119" s="725" t="str">
        <f t="shared" si="1"/>
        <v/>
      </c>
      <c r="J119" s="719">
        <v>1.0</v>
      </c>
      <c r="K119" s="719">
        <v>1.0</v>
      </c>
      <c r="L119" s="710" t="str">
        <f t="shared" si="2"/>
        <v/>
      </c>
      <c r="M119" s="711" t="str">
        <f t="shared" si="3"/>
        <v/>
      </c>
      <c r="N119" s="720"/>
      <c r="O119" s="720"/>
      <c r="P119" s="720"/>
      <c r="Q119" s="721"/>
    </row>
    <row r="120" ht="15.75" customHeight="1">
      <c r="A120" s="714" t="str">
        <f t="array" ref="A120">IF(ISBLANK(C120),"",XLOOKUP(C120,'Codified Game Plan'!$C$3:$C$477,'Codified Game Plan'!$A$3:$A$477))</f>
        <v/>
      </c>
      <c r="B120" s="727" t="str">
        <f t="array" ref="B120">IF(ISBLANK(C120),"",XLOOKUP(A120,'Crop Chart'!$A$5:$A$201,'Crop Chart'!$B$5:$B$201,0))</f>
        <v/>
      </c>
      <c r="C120" s="726"/>
      <c r="D120" s="717" t="str">
        <f>IF(B120="TR",SUMIF('Production Calendar'!$D$2:$D$500,'Seed Order'!C120,'Production Calendar'!$S$2:$S$500),"")</f>
        <v/>
      </c>
      <c r="E120" s="718" t="str">
        <f t="array" ref="E120">IF(B120="TR",XLOOKUP(A120,'Crop Chart'!$A$5:$A$201,'Crop Chart'!$P$5:$P$201,FALSE),"")</f>
        <v/>
      </c>
      <c r="F120" s="718" t="str">
        <f t="array" ref="F120">IF(B120="TR",XLOOKUP(A120,'Crop Chart'!$A$5:$A$201,'Crop Chart'!$Q$5:$Q$201,0),"")</f>
        <v/>
      </c>
      <c r="G120" s="725" t="str">
        <f>IF(B120="DS",SUMIF('Production Calendar'!$A$3:$A$477,A120,'Production Calendar'!$G$3:$G$477),"")</f>
        <v/>
      </c>
      <c r="H120" s="725" t="str">
        <f t="array" ref="H120">IF(B120="DS",XLOOKUP(A120,'Crop Chart'!$A$5:$A$201,'Crop Chart'!$AE$5:$AE$201,0),"")</f>
        <v/>
      </c>
      <c r="I120" s="725" t="str">
        <f t="shared" si="1"/>
        <v/>
      </c>
      <c r="J120" s="719">
        <v>1.0</v>
      </c>
      <c r="K120" s="719">
        <v>1.0</v>
      </c>
      <c r="L120" s="710" t="str">
        <f t="shared" si="2"/>
        <v/>
      </c>
      <c r="M120" s="711" t="str">
        <f t="shared" si="3"/>
        <v/>
      </c>
      <c r="N120" s="720"/>
      <c r="O120" s="720"/>
      <c r="P120" s="720"/>
      <c r="Q120" s="721"/>
    </row>
    <row r="121" ht="15.75" customHeight="1">
      <c r="A121" s="714" t="str">
        <f t="array" ref="A121">IF(ISBLANK(C121),"",XLOOKUP(C121,'Codified Game Plan'!$C$3:$C$477,'Codified Game Plan'!$A$3:$A$477))</f>
        <v/>
      </c>
      <c r="B121" s="727" t="str">
        <f t="array" ref="B121">IF(ISBLANK(C121),"",XLOOKUP(A121,'Crop Chart'!$A$5:$A$201,'Crop Chart'!$B$5:$B$201,0))</f>
        <v/>
      </c>
      <c r="C121" s="726"/>
      <c r="D121" s="717" t="str">
        <f>IF(B121="TR",SUMIF('Production Calendar'!$D$2:$D$500,'Seed Order'!C121,'Production Calendar'!$S$2:$S$500),"")</f>
        <v/>
      </c>
      <c r="E121" s="718" t="str">
        <f t="array" ref="E121">IF(B121="TR",XLOOKUP(A121,'Crop Chart'!$A$5:$A$201,'Crop Chart'!$P$5:$P$201,FALSE),"")</f>
        <v/>
      </c>
      <c r="F121" s="718" t="str">
        <f t="array" ref="F121">IF(B121="TR",XLOOKUP(A121,'Crop Chart'!$A$5:$A$201,'Crop Chart'!$Q$5:$Q$201,0),"")</f>
        <v/>
      </c>
      <c r="G121" s="725" t="str">
        <f>IF(B121="DS",SUMIF('Production Calendar'!$A$3:$A$477,A121,'Production Calendar'!$G$3:$G$477),"")</f>
        <v/>
      </c>
      <c r="H121" s="725" t="str">
        <f t="array" ref="H121">IF(B121="DS",XLOOKUP(A121,'Crop Chart'!$A$5:$A$201,'Crop Chart'!$AE$5:$AE$201,0),"")</f>
        <v/>
      </c>
      <c r="I121" s="725" t="str">
        <f t="shared" si="1"/>
        <v/>
      </c>
      <c r="J121" s="719">
        <v>1.0</v>
      </c>
      <c r="K121" s="719">
        <v>1.0</v>
      </c>
      <c r="L121" s="710" t="str">
        <f t="shared" si="2"/>
        <v/>
      </c>
      <c r="M121" s="711" t="str">
        <f t="shared" si="3"/>
        <v/>
      </c>
      <c r="N121" s="720"/>
      <c r="O121" s="720"/>
      <c r="P121" s="720"/>
      <c r="Q121" s="721"/>
    </row>
    <row r="122" ht="15.75" customHeight="1">
      <c r="A122" s="714" t="str">
        <f t="array" ref="A122">IF(ISBLANK(C122),"",XLOOKUP(C122,'Codified Game Plan'!$C$3:$C$477,'Codified Game Plan'!$A$3:$A$477))</f>
        <v/>
      </c>
      <c r="B122" s="727" t="str">
        <f t="array" ref="B122">IF(ISBLANK(C122),"",XLOOKUP(A122,'Crop Chart'!$A$5:$A$201,'Crop Chart'!$B$5:$B$201,0))</f>
        <v/>
      </c>
      <c r="C122" s="726"/>
      <c r="D122" s="717" t="str">
        <f>IF(B122="TR",SUMIF('Production Calendar'!$D$2:$D$500,'Seed Order'!C122,'Production Calendar'!$S$2:$S$500),"")</f>
        <v/>
      </c>
      <c r="E122" s="718" t="str">
        <f t="array" ref="E122">IF(B122="TR",XLOOKUP(A122,'Crop Chart'!$A$5:$A$201,'Crop Chart'!$P$5:$P$201,FALSE),"")</f>
        <v/>
      </c>
      <c r="F122" s="718" t="str">
        <f t="array" ref="F122">IF(B122="TR",XLOOKUP(A122,'Crop Chart'!$A$5:$A$201,'Crop Chart'!$Q$5:$Q$201,0),"")</f>
        <v/>
      </c>
      <c r="G122" s="725" t="str">
        <f>IF(B122="DS",SUMIF('Production Calendar'!$A$3:$A$477,A122,'Production Calendar'!$G$3:$G$477),"")</f>
        <v/>
      </c>
      <c r="H122" s="725" t="str">
        <f t="array" ref="H122">IF(B122="DS",XLOOKUP(A122,'Crop Chart'!$A$5:$A$201,'Crop Chart'!$AE$5:$AE$201,0),"")</f>
        <v/>
      </c>
      <c r="I122" s="725" t="str">
        <f t="shared" si="1"/>
        <v/>
      </c>
      <c r="J122" s="719">
        <v>1.0</v>
      </c>
      <c r="K122" s="719">
        <v>1.0</v>
      </c>
      <c r="L122" s="710" t="str">
        <f t="shared" si="2"/>
        <v/>
      </c>
      <c r="M122" s="711" t="str">
        <f t="shared" si="3"/>
        <v/>
      </c>
      <c r="N122" s="720"/>
      <c r="O122" s="720"/>
      <c r="P122" s="720"/>
      <c r="Q122" s="721"/>
    </row>
    <row r="123" ht="15.75" customHeight="1">
      <c r="A123" s="714" t="str">
        <f t="array" ref="A123">IF(ISBLANK(C123),"",XLOOKUP(C123,'Codified Game Plan'!$C$3:$C$477,'Codified Game Plan'!$A$3:$A$477))</f>
        <v/>
      </c>
      <c r="B123" s="727" t="str">
        <f t="array" ref="B123">IF(ISBLANK(C123),"",XLOOKUP(A123,'Crop Chart'!$A$5:$A$201,'Crop Chart'!$B$5:$B$201,0))</f>
        <v/>
      </c>
      <c r="C123" s="726"/>
      <c r="D123" s="717" t="str">
        <f>IF(B123="TR",SUMIF('Production Calendar'!$D$2:$D$500,'Seed Order'!C123,'Production Calendar'!$S$2:$S$500),"")</f>
        <v/>
      </c>
      <c r="E123" s="718" t="str">
        <f t="array" ref="E123">IF(B123="TR",XLOOKUP(A123,'Crop Chart'!$A$5:$A$201,'Crop Chart'!$P$5:$P$201,FALSE),"")</f>
        <v/>
      </c>
      <c r="F123" s="718" t="str">
        <f t="array" ref="F123">IF(B123="TR",XLOOKUP(A123,'Crop Chart'!$A$5:$A$201,'Crop Chart'!$Q$5:$Q$201,0),"")</f>
        <v/>
      </c>
      <c r="G123" s="725" t="str">
        <f>IF(B123="DS",SUMIF('Production Calendar'!$A$3:$A$477,A123,'Production Calendar'!$G$3:$G$477),"")</f>
        <v/>
      </c>
      <c r="H123" s="725" t="str">
        <f t="array" ref="H123">IF(B123="DS",XLOOKUP(A123,'Crop Chart'!$A$5:$A$201,'Crop Chart'!$AE$5:$AE$201,0),"")</f>
        <v/>
      </c>
      <c r="I123" s="725" t="str">
        <f t="shared" si="1"/>
        <v/>
      </c>
      <c r="J123" s="719">
        <v>1.0</v>
      </c>
      <c r="K123" s="719">
        <v>1.0</v>
      </c>
      <c r="L123" s="710" t="str">
        <f t="shared" si="2"/>
        <v/>
      </c>
      <c r="M123" s="711" t="str">
        <f t="shared" si="3"/>
        <v/>
      </c>
      <c r="N123" s="720"/>
      <c r="O123" s="720"/>
      <c r="P123" s="720"/>
      <c r="Q123" s="721"/>
    </row>
    <row r="124" ht="15.75" customHeight="1">
      <c r="A124" s="714" t="str">
        <f t="array" ref="A124">IF(ISBLANK(C124),"",XLOOKUP(C124,'Codified Game Plan'!$C$3:$C$477,'Codified Game Plan'!$A$3:$A$477))</f>
        <v/>
      </c>
      <c r="B124" s="727" t="str">
        <f t="array" ref="B124">IF(ISBLANK(C124),"",XLOOKUP(A124,'Crop Chart'!$A$5:$A$201,'Crop Chart'!$B$5:$B$201,0))</f>
        <v/>
      </c>
      <c r="C124" s="726"/>
      <c r="D124" s="717" t="str">
        <f>IF(B124="TR",SUMIF('Production Calendar'!$D$2:$D$500,'Seed Order'!C124,'Production Calendar'!$S$2:$S$500),"")</f>
        <v/>
      </c>
      <c r="E124" s="718" t="str">
        <f t="array" ref="E124">IF(B124="TR",XLOOKUP(A124,'Crop Chart'!$A$5:$A$201,'Crop Chart'!$P$5:$P$201,FALSE),"")</f>
        <v/>
      </c>
      <c r="F124" s="718" t="str">
        <f t="array" ref="F124">IF(B124="TR",XLOOKUP(A124,'Crop Chart'!$A$5:$A$201,'Crop Chart'!$Q$5:$Q$201,0),"")</f>
        <v/>
      </c>
      <c r="G124" s="725" t="str">
        <f>IF(B124="DS",SUMIF('Production Calendar'!$A$3:$A$477,A124,'Production Calendar'!$G$3:$G$477),"")</f>
        <v/>
      </c>
      <c r="H124" s="725" t="str">
        <f t="array" ref="H124">IF(B124="DS",XLOOKUP(A124,'Crop Chart'!$A$5:$A$201,'Crop Chart'!$AE$5:$AE$201,0),"")</f>
        <v/>
      </c>
      <c r="I124" s="725" t="str">
        <f t="shared" si="1"/>
        <v/>
      </c>
      <c r="J124" s="719">
        <v>1.0</v>
      </c>
      <c r="K124" s="719">
        <v>1.0</v>
      </c>
      <c r="L124" s="710" t="str">
        <f t="shared" si="2"/>
        <v/>
      </c>
      <c r="M124" s="711" t="str">
        <f t="shared" si="3"/>
        <v/>
      </c>
      <c r="N124" s="720"/>
      <c r="O124" s="720"/>
      <c r="P124" s="720"/>
      <c r="Q124" s="721"/>
    </row>
    <row r="125" ht="15.75" customHeight="1">
      <c r="A125" s="714" t="str">
        <f t="array" ref="A125">IF(ISBLANK(C125),"",XLOOKUP(C125,'Codified Game Plan'!$C$3:$C$477,'Codified Game Plan'!$A$3:$A$477))</f>
        <v/>
      </c>
      <c r="B125" s="727" t="str">
        <f t="array" ref="B125">IF(ISBLANK(C125),"",XLOOKUP(A125,'Crop Chart'!$A$5:$A$201,'Crop Chart'!$B$5:$B$201,0))</f>
        <v/>
      </c>
      <c r="C125" s="726"/>
      <c r="D125" s="717" t="str">
        <f>IF(B125="TR",SUMIF('Production Calendar'!$D$2:$D$500,'Seed Order'!C125,'Production Calendar'!$S$2:$S$500),"")</f>
        <v/>
      </c>
      <c r="E125" s="718" t="str">
        <f t="array" ref="E125">IF(B125="TR",XLOOKUP(A125,'Crop Chart'!$A$5:$A$201,'Crop Chart'!$P$5:$P$201,FALSE),"")</f>
        <v/>
      </c>
      <c r="F125" s="718" t="str">
        <f t="array" ref="F125">IF(B125="TR",XLOOKUP(A125,'Crop Chart'!$A$5:$A$201,'Crop Chart'!$Q$5:$Q$201,0),"")</f>
        <v/>
      </c>
      <c r="G125" s="725" t="str">
        <f>IF(B125="DS",SUMIF('Production Calendar'!$A$3:$A$477,A125,'Production Calendar'!$G$3:$G$477),"")</f>
        <v/>
      </c>
      <c r="H125" s="725" t="str">
        <f t="array" ref="H125">IF(B125="DS",XLOOKUP(A125,'Crop Chart'!$A$5:$A$201,'Crop Chart'!$AE$5:$AE$201,0),"")</f>
        <v/>
      </c>
      <c r="I125" s="725" t="str">
        <f t="shared" si="1"/>
        <v/>
      </c>
      <c r="J125" s="719">
        <v>1.0</v>
      </c>
      <c r="K125" s="719">
        <v>1.0</v>
      </c>
      <c r="L125" s="710" t="str">
        <f t="shared" si="2"/>
        <v/>
      </c>
      <c r="M125" s="711" t="str">
        <f t="shared" si="3"/>
        <v/>
      </c>
      <c r="N125" s="720"/>
      <c r="O125" s="720"/>
      <c r="P125" s="720"/>
      <c r="Q125" s="721"/>
    </row>
    <row r="126" ht="15.75" customHeight="1">
      <c r="A126" s="714" t="str">
        <f t="array" ref="A126">IF(ISBLANK(C126),"",XLOOKUP(C126,'Codified Game Plan'!$C$3:$C$477,'Codified Game Plan'!$A$3:$A$477))</f>
        <v/>
      </c>
      <c r="B126" s="727" t="str">
        <f t="array" ref="B126">IF(ISBLANK(C126),"",XLOOKUP(A126,'Crop Chart'!$A$5:$A$201,'Crop Chart'!$B$5:$B$201,0))</f>
        <v/>
      </c>
      <c r="C126" s="726"/>
      <c r="D126" s="717" t="str">
        <f>IF(B126="TR",SUMIF('Production Calendar'!$D$2:$D$500,'Seed Order'!C126,'Production Calendar'!$S$2:$S$500),"")</f>
        <v/>
      </c>
      <c r="E126" s="718" t="str">
        <f t="array" ref="E126">IF(B126="TR",XLOOKUP(A126,'Crop Chart'!$A$5:$A$201,'Crop Chart'!$P$5:$P$201,FALSE),"")</f>
        <v/>
      </c>
      <c r="F126" s="718" t="str">
        <f t="array" ref="F126">IF(B126="TR",XLOOKUP(A126,'Crop Chart'!$A$5:$A$201,'Crop Chart'!$Q$5:$Q$201,0),"")</f>
        <v/>
      </c>
      <c r="G126" s="725" t="str">
        <f>IF(B126="DS",SUMIF('Production Calendar'!$A$3:$A$477,A126,'Production Calendar'!$G$3:$G$477),"")</f>
        <v/>
      </c>
      <c r="H126" s="725" t="str">
        <f t="array" ref="H126">IF(B126="DS",XLOOKUP(A126,'Crop Chart'!$A$5:$A$201,'Crop Chart'!$AE$5:$AE$201,0),"")</f>
        <v/>
      </c>
      <c r="I126" s="725" t="str">
        <f t="shared" si="1"/>
        <v/>
      </c>
      <c r="J126" s="719">
        <v>1.0</v>
      </c>
      <c r="K126" s="719">
        <v>1.0</v>
      </c>
      <c r="L126" s="710" t="str">
        <f t="shared" si="2"/>
        <v/>
      </c>
      <c r="M126" s="711" t="str">
        <f t="shared" si="3"/>
        <v/>
      </c>
      <c r="N126" s="720"/>
      <c r="O126" s="720"/>
      <c r="P126" s="720"/>
      <c r="Q126" s="721"/>
    </row>
    <row r="127" ht="15.75" customHeight="1">
      <c r="A127" s="714" t="str">
        <f t="array" ref="A127">IF(ISBLANK(C127),"",XLOOKUP(C127,'Codified Game Plan'!$C$3:$C$477,'Codified Game Plan'!$A$3:$A$477))</f>
        <v/>
      </c>
      <c r="B127" s="727" t="str">
        <f t="array" ref="B127">IF(ISBLANK(C127),"",XLOOKUP(A127,'Crop Chart'!$A$5:$A$201,'Crop Chart'!$B$5:$B$201,0))</f>
        <v/>
      </c>
      <c r="C127" s="726"/>
      <c r="D127" s="717" t="str">
        <f>IF(B127="TR",SUMIF('Production Calendar'!$D$2:$D$500,'Seed Order'!C127,'Production Calendar'!$S$2:$S$500),"")</f>
        <v/>
      </c>
      <c r="E127" s="718" t="str">
        <f t="array" ref="E127">IF(B127="TR",XLOOKUP(A127,'Crop Chart'!$A$5:$A$201,'Crop Chart'!$P$5:$P$201,FALSE),"")</f>
        <v/>
      </c>
      <c r="F127" s="718" t="str">
        <f t="array" ref="F127">IF(B127="TR",XLOOKUP(A127,'Crop Chart'!$A$5:$A$201,'Crop Chart'!$Q$5:$Q$201,0),"")</f>
        <v/>
      </c>
      <c r="G127" s="725" t="str">
        <f>IF(B127="DS",SUMIF('Production Calendar'!$A$3:$A$477,A127,'Production Calendar'!$G$3:$G$477),"")</f>
        <v/>
      </c>
      <c r="H127" s="725" t="str">
        <f t="array" ref="H127">IF(B127="DS",XLOOKUP(A127,'Crop Chart'!$A$5:$A$201,'Crop Chart'!$AE$5:$AE$201,0),"")</f>
        <v/>
      </c>
      <c r="I127" s="725" t="str">
        <f t="shared" si="1"/>
        <v/>
      </c>
      <c r="J127" s="719">
        <v>1.0</v>
      </c>
      <c r="K127" s="719">
        <v>1.0</v>
      </c>
      <c r="L127" s="710" t="str">
        <f t="shared" si="2"/>
        <v/>
      </c>
      <c r="M127" s="711" t="str">
        <f t="shared" si="3"/>
        <v/>
      </c>
      <c r="N127" s="720"/>
      <c r="O127" s="720"/>
      <c r="P127" s="720"/>
      <c r="Q127" s="721"/>
    </row>
    <row r="128" ht="15.75" customHeight="1">
      <c r="A128" s="714" t="str">
        <f t="array" ref="A128">IF(ISBLANK(C128),"",XLOOKUP(C128,'Codified Game Plan'!$C$3:$C$477,'Codified Game Plan'!$A$3:$A$477))</f>
        <v/>
      </c>
      <c r="B128" s="727" t="str">
        <f t="array" ref="B128">IF(ISBLANK(C128),"",XLOOKUP(A128,'Crop Chart'!$A$5:$A$201,'Crop Chart'!$B$5:$B$201,0))</f>
        <v/>
      </c>
      <c r="C128" s="726"/>
      <c r="D128" s="717" t="str">
        <f>IF(B128="TR",SUMIF('Production Calendar'!$D$2:$D$500,'Seed Order'!C128,'Production Calendar'!$S$2:$S$500),"")</f>
        <v/>
      </c>
      <c r="E128" s="718" t="str">
        <f t="array" ref="E128">IF(B128="TR",XLOOKUP(A128,'Crop Chart'!$A$5:$A$201,'Crop Chart'!$P$5:$P$201,FALSE),"")</f>
        <v/>
      </c>
      <c r="F128" s="718" t="str">
        <f t="array" ref="F128">IF(B128="TR",XLOOKUP(A128,'Crop Chart'!$A$5:$A$201,'Crop Chart'!$Q$5:$Q$201,0),"")</f>
        <v/>
      </c>
      <c r="G128" s="725" t="str">
        <f>IF(B128="DS",SUMIF('Production Calendar'!$A$3:$A$477,A128,'Production Calendar'!$G$3:$G$477),"")</f>
        <v/>
      </c>
      <c r="H128" s="725" t="str">
        <f t="array" ref="H128">IF(B128="DS",XLOOKUP(A128,'Crop Chart'!$A$5:$A$201,'Crop Chart'!$AE$5:$AE$201,0),"")</f>
        <v/>
      </c>
      <c r="I128" s="725" t="str">
        <f t="shared" si="1"/>
        <v/>
      </c>
      <c r="J128" s="719">
        <v>1.0</v>
      </c>
      <c r="K128" s="719">
        <v>1.0</v>
      </c>
      <c r="L128" s="710" t="str">
        <f t="shared" si="2"/>
        <v/>
      </c>
      <c r="M128" s="711" t="str">
        <f t="shared" si="3"/>
        <v/>
      </c>
      <c r="N128" s="720"/>
      <c r="O128" s="720"/>
      <c r="P128" s="720"/>
      <c r="Q128" s="721"/>
    </row>
    <row r="129" ht="15.75" customHeight="1">
      <c r="A129" s="714" t="str">
        <f t="array" ref="A129">IF(ISBLANK(C129),"",XLOOKUP(C129,'Codified Game Plan'!$C$3:$C$477,'Codified Game Plan'!$A$3:$A$477))</f>
        <v/>
      </c>
      <c r="B129" s="727" t="str">
        <f t="array" ref="B129">IF(ISBLANK(C129),"",XLOOKUP(A129,'Crop Chart'!$A$5:$A$201,'Crop Chart'!$B$5:$B$201,0))</f>
        <v/>
      </c>
      <c r="C129" s="726"/>
      <c r="D129" s="717" t="str">
        <f>IF(B129="TR",SUMIF('Production Calendar'!$D$2:$D$500,'Seed Order'!C129,'Production Calendar'!$S$2:$S$500),"")</f>
        <v/>
      </c>
      <c r="E129" s="718" t="str">
        <f t="array" ref="E129">IF(B129="TR",XLOOKUP(A129,'Crop Chart'!$A$5:$A$201,'Crop Chart'!$P$5:$P$201,FALSE),"")</f>
        <v/>
      </c>
      <c r="F129" s="718" t="str">
        <f t="array" ref="F129">IF(B129="TR",XLOOKUP(A129,'Crop Chart'!$A$5:$A$201,'Crop Chart'!$Q$5:$Q$201,0),"")</f>
        <v/>
      </c>
      <c r="G129" s="725" t="str">
        <f>IF(B129="DS",SUMIF('Production Calendar'!$A$3:$A$477,A129,'Production Calendar'!$G$3:$G$477),"")</f>
        <v/>
      </c>
      <c r="H129" s="725" t="str">
        <f t="array" ref="H129">IF(B129="DS",XLOOKUP(A129,'Crop Chart'!$A$5:$A$201,'Crop Chart'!$AE$5:$AE$201,0),"")</f>
        <v/>
      </c>
      <c r="I129" s="725" t="str">
        <f t="shared" si="1"/>
        <v/>
      </c>
      <c r="J129" s="719">
        <v>1.0</v>
      </c>
      <c r="K129" s="719">
        <v>1.0</v>
      </c>
      <c r="L129" s="710" t="str">
        <f t="shared" si="2"/>
        <v/>
      </c>
      <c r="M129" s="711" t="str">
        <f t="shared" si="3"/>
        <v/>
      </c>
      <c r="N129" s="720"/>
      <c r="O129" s="720"/>
      <c r="P129" s="720"/>
      <c r="Q129" s="721"/>
    </row>
    <row r="130" ht="15.75" customHeight="1">
      <c r="A130" s="714" t="str">
        <f t="array" ref="A130">IF(ISBLANK(C130),"",XLOOKUP(C130,'Codified Game Plan'!$C$3:$C$477,'Codified Game Plan'!$A$3:$A$477))</f>
        <v/>
      </c>
      <c r="B130" s="727" t="str">
        <f t="array" ref="B130">IF(ISBLANK(C130),"",XLOOKUP(A130,'Crop Chart'!$A$5:$A$201,'Crop Chart'!$B$5:$B$201,0))</f>
        <v/>
      </c>
      <c r="C130" s="726"/>
      <c r="D130" s="717" t="str">
        <f>IF(B130="TR",SUMIF('Production Calendar'!$D$2:$D$500,'Seed Order'!C130,'Production Calendar'!$S$2:$S$500),"")</f>
        <v/>
      </c>
      <c r="E130" s="718" t="str">
        <f t="array" ref="E130">IF(B130="TR",XLOOKUP(A130,'Crop Chart'!$A$5:$A$201,'Crop Chart'!$P$5:$P$201,FALSE),"")</f>
        <v/>
      </c>
      <c r="F130" s="718" t="str">
        <f t="array" ref="F130">IF(B130="TR",XLOOKUP(A130,'Crop Chart'!$A$5:$A$201,'Crop Chart'!$Q$5:$Q$201,0),"")</f>
        <v/>
      </c>
      <c r="G130" s="725" t="str">
        <f>IF(B130="DS",SUMIF('Production Calendar'!$A$3:$A$477,A130,'Production Calendar'!$G$3:$G$477),"")</f>
        <v/>
      </c>
      <c r="H130" s="725" t="str">
        <f t="array" ref="H130">IF(B130="DS",XLOOKUP(A130,'Crop Chart'!$A$5:$A$201,'Crop Chart'!$AE$5:$AE$201,0),"")</f>
        <v/>
      </c>
      <c r="I130" s="725" t="str">
        <f t="shared" si="1"/>
        <v/>
      </c>
      <c r="J130" s="719">
        <v>1.0</v>
      </c>
      <c r="K130" s="719">
        <v>1.0</v>
      </c>
      <c r="L130" s="710" t="str">
        <f t="shared" si="2"/>
        <v/>
      </c>
      <c r="M130" s="711" t="str">
        <f t="shared" si="3"/>
        <v/>
      </c>
      <c r="N130" s="720"/>
      <c r="O130" s="720"/>
      <c r="P130" s="720"/>
      <c r="Q130" s="721"/>
    </row>
    <row r="131" ht="15.75" customHeight="1">
      <c r="A131" s="714" t="str">
        <f t="array" ref="A131">IF(ISBLANK(C131),"",XLOOKUP(C131,'Codified Game Plan'!$C$3:$C$477,'Codified Game Plan'!$A$3:$A$477))</f>
        <v/>
      </c>
      <c r="B131" s="727" t="str">
        <f t="array" ref="B131">IF(ISBLANK(C131),"",XLOOKUP(A131,'Crop Chart'!$A$5:$A$201,'Crop Chart'!$B$5:$B$201,0))</f>
        <v/>
      </c>
      <c r="C131" s="726"/>
      <c r="D131" s="717" t="str">
        <f>IF(B131="TR",SUMIF('Production Calendar'!$D$2:$D$500,'Seed Order'!C131,'Production Calendar'!$S$2:$S$500),"")</f>
        <v/>
      </c>
      <c r="E131" s="718" t="str">
        <f t="array" ref="E131">IF(B131="TR",XLOOKUP(A131,'Crop Chart'!$A$5:$A$201,'Crop Chart'!$P$5:$P$201,FALSE),"")</f>
        <v/>
      </c>
      <c r="F131" s="718" t="str">
        <f t="array" ref="F131">IF(B131="TR",XLOOKUP(A131,'Crop Chart'!$A$5:$A$201,'Crop Chart'!$Q$5:$Q$201,0),"")</f>
        <v/>
      </c>
      <c r="G131" s="725" t="str">
        <f>IF(B131="DS",SUMIF('Production Calendar'!$A$3:$A$477,A131,'Production Calendar'!$G$3:$G$477),"")</f>
        <v/>
      </c>
      <c r="H131" s="725" t="str">
        <f t="array" ref="H131">IF(B131="DS",XLOOKUP(A131,'Crop Chart'!$A$5:$A$201,'Crop Chart'!$AE$5:$AE$201,0),"")</f>
        <v/>
      </c>
      <c r="I131" s="725" t="str">
        <f t="shared" si="1"/>
        <v/>
      </c>
      <c r="J131" s="719">
        <v>1.0</v>
      </c>
      <c r="K131" s="719">
        <v>1.0</v>
      </c>
      <c r="L131" s="710" t="str">
        <f t="shared" si="2"/>
        <v/>
      </c>
      <c r="M131" s="711" t="str">
        <f t="shared" si="3"/>
        <v/>
      </c>
      <c r="N131" s="720"/>
      <c r="O131" s="720"/>
      <c r="P131" s="720"/>
      <c r="Q131" s="721"/>
    </row>
    <row r="132" ht="15.75" customHeight="1">
      <c r="A132" s="714" t="str">
        <f t="array" ref="A132">IF(ISBLANK(C132),"",XLOOKUP(C132,'Codified Game Plan'!$C$3:$C$477,'Codified Game Plan'!$A$3:$A$477))</f>
        <v/>
      </c>
      <c r="B132" s="727" t="str">
        <f t="array" ref="B132">IF(ISBLANK(C132),"",XLOOKUP(A132,'Crop Chart'!$A$5:$A$201,'Crop Chart'!$B$5:$B$201,0))</f>
        <v/>
      </c>
      <c r="C132" s="726"/>
      <c r="D132" s="717" t="str">
        <f>IF(B132="TR",SUMIF('Production Calendar'!$D$2:$D$500,'Seed Order'!C132,'Production Calendar'!$S$2:$S$500),"")</f>
        <v/>
      </c>
      <c r="E132" s="718" t="str">
        <f t="array" ref="E132">IF(B132="TR",XLOOKUP(A132,'Crop Chart'!$A$5:$A$201,'Crop Chart'!$P$5:$P$201,FALSE),"")</f>
        <v/>
      </c>
      <c r="F132" s="718" t="str">
        <f t="array" ref="F132">IF(B132="TR",XLOOKUP(A132,'Crop Chart'!$A$5:$A$201,'Crop Chart'!$Q$5:$Q$201,0),"")</f>
        <v/>
      </c>
      <c r="G132" s="725" t="str">
        <f>IF(B132="DS",SUMIF('Production Calendar'!$A$3:$A$477,A132,'Production Calendar'!$G$3:$G$477),"")</f>
        <v/>
      </c>
      <c r="H132" s="725" t="str">
        <f t="array" ref="H132">IF(B132="DS",XLOOKUP(A132,'Crop Chart'!$A$5:$A$201,'Crop Chart'!$AE$5:$AE$201,0),"")</f>
        <v/>
      </c>
      <c r="I132" s="725" t="str">
        <f t="shared" si="1"/>
        <v/>
      </c>
      <c r="J132" s="719">
        <v>1.0</v>
      </c>
      <c r="K132" s="719">
        <v>1.0</v>
      </c>
      <c r="L132" s="710" t="str">
        <f t="shared" si="2"/>
        <v/>
      </c>
      <c r="M132" s="711" t="str">
        <f t="shared" si="3"/>
        <v/>
      </c>
      <c r="N132" s="720"/>
      <c r="O132" s="720"/>
      <c r="P132" s="720"/>
      <c r="Q132" s="721"/>
    </row>
    <row r="133" ht="15.75" customHeight="1">
      <c r="A133" s="714" t="str">
        <f t="array" ref="A133">IF(ISBLANK(C133),"",XLOOKUP(C133,'Codified Game Plan'!$C$3:$C$477,'Codified Game Plan'!$A$3:$A$477))</f>
        <v/>
      </c>
      <c r="B133" s="727" t="str">
        <f t="array" ref="B133">IF(ISBLANK(C133),"",XLOOKUP(A133,'Crop Chart'!$A$5:$A$201,'Crop Chart'!$B$5:$B$201,0))</f>
        <v/>
      </c>
      <c r="C133" s="726"/>
      <c r="D133" s="717" t="str">
        <f>IF(B133="TR",SUMIF('Production Calendar'!$D$2:$D$500,'Seed Order'!C133,'Production Calendar'!$S$2:$S$500),"")</f>
        <v/>
      </c>
      <c r="E133" s="718" t="str">
        <f t="array" ref="E133">IF(B133="TR",XLOOKUP(A133,'Crop Chart'!$A$5:$A$201,'Crop Chart'!$P$5:$P$201,FALSE),"")</f>
        <v/>
      </c>
      <c r="F133" s="718" t="str">
        <f t="array" ref="F133">IF(B133="TR",XLOOKUP(A133,'Crop Chart'!$A$5:$A$201,'Crop Chart'!$Q$5:$Q$201,0),"")</f>
        <v/>
      </c>
      <c r="G133" s="725" t="str">
        <f>IF(B133="DS",SUMIF('Production Calendar'!$A$3:$A$477,A133,'Production Calendar'!$G$3:$G$477),"")</f>
        <v/>
      </c>
      <c r="H133" s="725" t="str">
        <f t="array" ref="H133">IF(B133="DS",XLOOKUP(A133,'Crop Chart'!$A$5:$A$201,'Crop Chart'!$AE$5:$AE$201,0),"")</f>
        <v/>
      </c>
      <c r="I133" s="725" t="str">
        <f t="shared" si="1"/>
        <v/>
      </c>
      <c r="J133" s="719">
        <v>1.0</v>
      </c>
      <c r="K133" s="719">
        <v>1.0</v>
      </c>
      <c r="L133" s="710" t="str">
        <f t="shared" si="2"/>
        <v/>
      </c>
      <c r="M133" s="711" t="str">
        <f t="shared" si="3"/>
        <v/>
      </c>
      <c r="N133" s="720"/>
      <c r="O133" s="720"/>
      <c r="P133" s="720"/>
      <c r="Q133" s="721"/>
    </row>
    <row r="134" ht="15.75" customHeight="1">
      <c r="A134" s="714" t="str">
        <f t="array" ref="A134">IF(ISBLANK(C134),"",XLOOKUP(C134,'Codified Game Plan'!$C$3:$C$477,'Codified Game Plan'!$A$3:$A$477))</f>
        <v/>
      </c>
      <c r="B134" s="727" t="str">
        <f t="array" ref="B134">IF(ISBLANK(C134),"",XLOOKUP(A134,'Crop Chart'!$A$5:$A$201,'Crop Chart'!$B$5:$B$201,0))</f>
        <v/>
      </c>
      <c r="C134" s="726"/>
      <c r="D134" s="717" t="str">
        <f>IF(B134="TR",SUMIF('Production Calendar'!$D$2:$D$500,'Seed Order'!C134,'Production Calendar'!$S$2:$S$500),"")</f>
        <v/>
      </c>
      <c r="E134" s="718" t="str">
        <f t="array" ref="E134">IF(B134="TR",XLOOKUP(A134,'Crop Chart'!$A$5:$A$201,'Crop Chart'!$P$5:$P$201,FALSE),"")</f>
        <v/>
      </c>
      <c r="F134" s="718" t="str">
        <f t="array" ref="F134">IF(B134="TR",XLOOKUP(A134,'Crop Chart'!$A$5:$A$201,'Crop Chart'!$Q$5:$Q$201,0),"")</f>
        <v/>
      </c>
      <c r="G134" s="725" t="str">
        <f>IF(B134="DS",SUMIF('Production Calendar'!$A$3:$A$477,A134,'Production Calendar'!$G$3:$G$477),"")</f>
        <v/>
      </c>
      <c r="H134" s="725" t="str">
        <f t="array" ref="H134">IF(B134="DS",XLOOKUP(A134,'Crop Chart'!$A$5:$A$201,'Crop Chart'!$AE$5:$AE$201,0),"")</f>
        <v/>
      </c>
      <c r="I134" s="725" t="str">
        <f t="shared" si="1"/>
        <v/>
      </c>
      <c r="J134" s="719">
        <v>1.0</v>
      </c>
      <c r="K134" s="719">
        <v>1.0</v>
      </c>
      <c r="L134" s="710" t="str">
        <f t="shared" si="2"/>
        <v/>
      </c>
      <c r="M134" s="711" t="str">
        <f t="shared" si="3"/>
        <v/>
      </c>
      <c r="N134" s="720"/>
      <c r="O134" s="720"/>
      <c r="P134" s="720"/>
      <c r="Q134" s="721"/>
    </row>
    <row r="135" ht="15.75" customHeight="1">
      <c r="A135" s="714" t="str">
        <f t="array" ref="A135">IF(ISBLANK(C135),"",XLOOKUP(C135,'Codified Game Plan'!$C$3:$C$477,'Codified Game Plan'!$A$3:$A$477))</f>
        <v/>
      </c>
      <c r="B135" s="727" t="str">
        <f t="array" ref="B135">IF(ISBLANK(C135),"",XLOOKUP(A135,'Crop Chart'!$A$5:$A$201,'Crop Chart'!$B$5:$B$201,0))</f>
        <v/>
      </c>
      <c r="C135" s="726"/>
      <c r="D135" s="717" t="str">
        <f>IF(B135="TR",SUMIF('Production Calendar'!$D$2:$D$500,'Seed Order'!C135,'Production Calendar'!$S$2:$S$500),"")</f>
        <v/>
      </c>
      <c r="E135" s="718" t="str">
        <f t="array" ref="E135">IF(B135="TR",XLOOKUP(A135,'Crop Chart'!$A$5:$A$201,'Crop Chart'!$P$5:$P$201,FALSE),"")</f>
        <v/>
      </c>
      <c r="F135" s="718" t="str">
        <f t="array" ref="F135">IF(B135="TR",XLOOKUP(A135,'Crop Chart'!$A$5:$A$201,'Crop Chart'!$Q$5:$Q$201,0),"")</f>
        <v/>
      </c>
      <c r="G135" s="725" t="str">
        <f>IF(B135="DS",SUMIF('Production Calendar'!$A$3:$A$477,A135,'Production Calendar'!$G$3:$G$477),"")</f>
        <v/>
      </c>
      <c r="H135" s="725" t="str">
        <f t="array" ref="H135">IF(B135="DS",XLOOKUP(A135,'Crop Chart'!$A$5:$A$201,'Crop Chart'!$AE$5:$AE$201,0),"")</f>
        <v/>
      </c>
      <c r="I135" s="725" t="str">
        <f t="shared" si="1"/>
        <v/>
      </c>
      <c r="J135" s="719">
        <v>1.0</v>
      </c>
      <c r="K135" s="719">
        <v>1.0</v>
      </c>
      <c r="L135" s="710" t="str">
        <f t="shared" si="2"/>
        <v/>
      </c>
      <c r="M135" s="711" t="str">
        <f t="shared" si="3"/>
        <v/>
      </c>
      <c r="N135" s="720"/>
      <c r="O135" s="720"/>
      <c r="P135" s="720"/>
      <c r="Q135" s="721"/>
    </row>
    <row r="136" ht="15.75" customHeight="1">
      <c r="A136" s="714" t="str">
        <f t="array" ref="A136">IF(ISBLANK(C136),"",XLOOKUP(C136,'Codified Game Plan'!$C$3:$C$477,'Codified Game Plan'!$A$3:$A$477))</f>
        <v/>
      </c>
      <c r="B136" s="727" t="str">
        <f t="array" ref="B136">IF(ISBLANK(C136),"",XLOOKUP(A136,'Crop Chart'!$A$5:$A$201,'Crop Chart'!$B$5:$B$201,0))</f>
        <v/>
      </c>
      <c r="C136" s="726"/>
      <c r="D136" s="717" t="str">
        <f>IF(B136="TR",SUMIF('Production Calendar'!$D$2:$D$500,'Seed Order'!C136,'Production Calendar'!$S$2:$S$500),"")</f>
        <v/>
      </c>
      <c r="E136" s="718" t="str">
        <f t="array" ref="E136">IF(B136="TR",XLOOKUP(A136,'Crop Chart'!$A$5:$A$201,'Crop Chart'!$P$5:$P$201,FALSE),"")</f>
        <v/>
      </c>
      <c r="F136" s="718" t="str">
        <f t="array" ref="F136">IF(B136="TR",XLOOKUP(A136,'Crop Chart'!$A$5:$A$201,'Crop Chart'!$Q$5:$Q$201,0),"")</f>
        <v/>
      </c>
      <c r="G136" s="725" t="str">
        <f>IF(B136="DS",SUMIF('Production Calendar'!$A$3:$A$477,A136,'Production Calendar'!$G$3:$G$477),"")</f>
        <v/>
      </c>
      <c r="H136" s="725" t="str">
        <f t="array" ref="H136">IF(B136="DS",XLOOKUP(A136,'Crop Chart'!$A$5:$A$201,'Crop Chart'!$AE$5:$AE$201,0),"")</f>
        <v/>
      </c>
      <c r="I136" s="725" t="str">
        <f t="shared" si="1"/>
        <v/>
      </c>
      <c r="J136" s="719">
        <v>1.0</v>
      </c>
      <c r="K136" s="719">
        <v>1.0</v>
      </c>
      <c r="L136" s="710" t="str">
        <f t="shared" si="2"/>
        <v/>
      </c>
      <c r="M136" s="711" t="str">
        <f t="shared" si="3"/>
        <v/>
      </c>
      <c r="N136" s="720"/>
      <c r="O136" s="720"/>
      <c r="P136" s="720"/>
      <c r="Q136" s="721"/>
    </row>
    <row r="137" ht="15.75" customHeight="1">
      <c r="A137" s="714" t="str">
        <f t="array" ref="A137">IF(ISBLANK(C137),"",XLOOKUP(C137,'Codified Game Plan'!$C$3:$C$477,'Codified Game Plan'!$A$3:$A$477))</f>
        <v/>
      </c>
      <c r="B137" s="727" t="str">
        <f t="array" ref="B137">IF(ISBLANK(C137),"",XLOOKUP(A137,'Crop Chart'!$A$5:$A$201,'Crop Chart'!$B$5:$B$201,0))</f>
        <v/>
      </c>
      <c r="C137" s="726"/>
      <c r="D137" s="717" t="str">
        <f>IF(B137="TR",SUMIF('Production Calendar'!$D$2:$D$500,'Seed Order'!C137,'Production Calendar'!$S$2:$S$500),"")</f>
        <v/>
      </c>
      <c r="E137" s="718" t="str">
        <f t="array" ref="E137">IF(B137="TR",XLOOKUP(A137,'Crop Chart'!$A$5:$A$201,'Crop Chart'!$P$5:$P$201,FALSE),"")</f>
        <v/>
      </c>
      <c r="F137" s="718" t="str">
        <f t="array" ref="F137">IF(B137="TR",XLOOKUP(A137,'Crop Chart'!$A$5:$A$201,'Crop Chart'!$Q$5:$Q$201,0),"")</f>
        <v/>
      </c>
      <c r="G137" s="725" t="str">
        <f>IF(B137="DS",SUMIF('Production Calendar'!$A$3:$A$477,A137,'Production Calendar'!$G$3:$G$477),"")</f>
        <v/>
      </c>
      <c r="H137" s="725" t="str">
        <f t="array" ref="H137">IF(B137="DS",XLOOKUP(A137,'Crop Chart'!$A$5:$A$201,'Crop Chart'!$AE$5:$AE$201,0),"")</f>
        <v/>
      </c>
      <c r="I137" s="725" t="str">
        <f t="shared" si="1"/>
        <v/>
      </c>
      <c r="J137" s="719">
        <v>1.0</v>
      </c>
      <c r="K137" s="719">
        <v>1.0</v>
      </c>
      <c r="L137" s="710" t="str">
        <f t="shared" si="2"/>
        <v/>
      </c>
      <c r="M137" s="711" t="str">
        <f t="shared" si="3"/>
        <v/>
      </c>
      <c r="N137" s="720"/>
      <c r="O137" s="720"/>
      <c r="P137" s="720"/>
      <c r="Q137" s="721"/>
    </row>
    <row r="138" ht="15.75" customHeight="1">
      <c r="A138" s="714" t="str">
        <f t="array" ref="A138">IF(ISBLANK(C138),"",XLOOKUP(C138,'Codified Game Plan'!$C$3:$C$477,'Codified Game Plan'!$A$3:$A$477))</f>
        <v/>
      </c>
      <c r="B138" s="727" t="str">
        <f t="array" ref="B138">IF(ISBLANK(C138),"",XLOOKUP(A138,'Crop Chart'!$A$5:$A$201,'Crop Chart'!$B$5:$B$201,0))</f>
        <v/>
      </c>
      <c r="C138" s="726"/>
      <c r="D138" s="717" t="str">
        <f>IF(B138="TR",SUMIF('Production Calendar'!$D$2:$D$500,'Seed Order'!C138,'Production Calendar'!$S$2:$S$500),"")</f>
        <v/>
      </c>
      <c r="E138" s="718" t="str">
        <f t="array" ref="E138">IF(B138="TR",XLOOKUP(A138,'Crop Chart'!$A$5:$A$201,'Crop Chart'!$P$5:$P$201,FALSE),"")</f>
        <v/>
      </c>
      <c r="F138" s="718" t="str">
        <f t="array" ref="F138">IF(B138="TR",XLOOKUP(A138,'Crop Chart'!$A$5:$A$201,'Crop Chart'!$Q$5:$Q$201,0),"")</f>
        <v/>
      </c>
      <c r="G138" s="725" t="str">
        <f>IF(B138="DS",SUMIF('Production Calendar'!$A$3:$A$477,A138,'Production Calendar'!$G$3:$G$477),"")</f>
        <v/>
      </c>
      <c r="H138" s="725" t="str">
        <f t="array" ref="H138">IF(B138="DS",XLOOKUP(A138,'Crop Chart'!$A$5:$A$201,'Crop Chart'!$AE$5:$AE$201,0),"")</f>
        <v/>
      </c>
      <c r="I138" s="725" t="str">
        <f t="shared" si="1"/>
        <v/>
      </c>
      <c r="J138" s="719">
        <v>1.0</v>
      </c>
      <c r="K138" s="719">
        <v>1.0</v>
      </c>
      <c r="L138" s="710" t="str">
        <f t="shared" si="2"/>
        <v/>
      </c>
      <c r="M138" s="711" t="str">
        <f t="shared" si="3"/>
        <v/>
      </c>
      <c r="N138" s="720"/>
      <c r="O138" s="720"/>
      <c r="P138" s="720"/>
      <c r="Q138" s="721"/>
    </row>
    <row r="139" ht="15.75" customHeight="1">
      <c r="A139" s="714" t="str">
        <f t="array" ref="A139">IF(ISBLANK(C139),"",XLOOKUP(C139,'Codified Game Plan'!$C$3:$C$477,'Codified Game Plan'!$A$3:$A$477))</f>
        <v/>
      </c>
      <c r="B139" s="727" t="str">
        <f t="array" ref="B139">IF(ISBLANK(C139),"",XLOOKUP(A139,'Crop Chart'!$A$5:$A$201,'Crop Chart'!$B$5:$B$201,0))</f>
        <v/>
      </c>
      <c r="C139" s="726"/>
      <c r="D139" s="717" t="str">
        <f>IF(B139="TR",SUMIF('Production Calendar'!$D$2:$D$500,'Seed Order'!C139,'Production Calendar'!$S$2:$S$500),"")</f>
        <v/>
      </c>
      <c r="E139" s="718" t="str">
        <f t="array" ref="E139">IF(B139="TR",XLOOKUP(A139,'Crop Chart'!$A$5:$A$201,'Crop Chart'!$P$5:$P$201,FALSE),"")</f>
        <v/>
      </c>
      <c r="F139" s="718" t="str">
        <f t="array" ref="F139">IF(B139="TR",XLOOKUP(A139,'Crop Chart'!$A$5:$A$201,'Crop Chart'!$Q$5:$Q$201,0),"")</f>
        <v/>
      </c>
      <c r="G139" s="725" t="str">
        <f>IF(B139="DS",SUMIF('Production Calendar'!$A$3:$A$477,A139,'Production Calendar'!$G$3:$G$477),"")</f>
        <v/>
      </c>
      <c r="H139" s="725" t="str">
        <f t="array" ref="H139">IF(B139="DS",XLOOKUP(A139,'Crop Chart'!$A$5:$A$201,'Crop Chart'!$AE$5:$AE$201,0),"")</f>
        <v/>
      </c>
      <c r="I139" s="725" t="str">
        <f t="shared" si="1"/>
        <v/>
      </c>
      <c r="J139" s="719">
        <v>1.0</v>
      </c>
      <c r="K139" s="719">
        <v>1.0</v>
      </c>
      <c r="L139" s="710" t="str">
        <f t="shared" si="2"/>
        <v/>
      </c>
      <c r="M139" s="711" t="str">
        <f t="shared" si="3"/>
        <v/>
      </c>
      <c r="N139" s="720"/>
      <c r="O139" s="720"/>
      <c r="P139" s="720"/>
      <c r="Q139" s="721"/>
    </row>
    <row r="140" ht="15.75" customHeight="1">
      <c r="A140" s="714" t="str">
        <f t="array" ref="A140">IF(ISBLANK(C140),"",XLOOKUP(C140,'Codified Game Plan'!$C$3:$C$477,'Codified Game Plan'!$A$3:$A$477))</f>
        <v/>
      </c>
      <c r="B140" s="727" t="str">
        <f t="array" ref="B140">IF(ISBLANK(C140),"",XLOOKUP(A140,'Crop Chart'!$A$5:$A$201,'Crop Chart'!$B$5:$B$201,0))</f>
        <v/>
      </c>
      <c r="C140" s="726"/>
      <c r="D140" s="717" t="str">
        <f>IF(B140="TR",SUMIF('Production Calendar'!$D$2:$D$500,'Seed Order'!C140,'Production Calendar'!$S$2:$S$500),"")</f>
        <v/>
      </c>
      <c r="E140" s="718" t="str">
        <f t="array" ref="E140">IF(B140="TR",XLOOKUP(A140,'Crop Chart'!$A$5:$A$201,'Crop Chart'!$P$5:$P$201,FALSE),"")</f>
        <v/>
      </c>
      <c r="F140" s="718" t="str">
        <f t="array" ref="F140">IF(B140="TR",XLOOKUP(A140,'Crop Chart'!$A$5:$A$201,'Crop Chart'!$Q$5:$Q$201,0),"")</f>
        <v/>
      </c>
      <c r="G140" s="725" t="str">
        <f>IF(B140="DS",SUMIF('Production Calendar'!$A$3:$A$477,A140,'Production Calendar'!$G$3:$G$477),"")</f>
        <v/>
      </c>
      <c r="H140" s="725" t="str">
        <f t="array" ref="H140">IF(B140="DS",XLOOKUP(A140,'Crop Chart'!$A$5:$A$201,'Crop Chart'!$AE$5:$AE$201,0),"")</f>
        <v/>
      </c>
      <c r="I140" s="725" t="str">
        <f t="shared" si="1"/>
        <v/>
      </c>
      <c r="J140" s="719">
        <v>1.0</v>
      </c>
      <c r="K140" s="719">
        <v>1.0</v>
      </c>
      <c r="L140" s="710" t="str">
        <f t="shared" si="2"/>
        <v/>
      </c>
      <c r="M140" s="711" t="str">
        <f t="shared" si="3"/>
        <v/>
      </c>
      <c r="N140" s="720"/>
      <c r="O140" s="720"/>
      <c r="P140" s="720"/>
      <c r="Q140" s="721"/>
    </row>
    <row r="141" ht="15.75" customHeight="1">
      <c r="A141" s="714" t="str">
        <f t="array" ref="A141">IF(ISBLANK(C141),"",XLOOKUP(C141,'Codified Game Plan'!$C$3:$C$477,'Codified Game Plan'!$A$3:$A$477))</f>
        <v/>
      </c>
      <c r="B141" s="727" t="str">
        <f t="array" ref="B141">IF(ISBLANK(C141),"",XLOOKUP(A141,'Crop Chart'!$A$5:$A$201,'Crop Chart'!$B$5:$B$201,0))</f>
        <v/>
      </c>
      <c r="C141" s="726"/>
      <c r="D141" s="717" t="str">
        <f>IF(B141="TR",SUMIF('Production Calendar'!$D$2:$D$500,'Seed Order'!C141,'Production Calendar'!$S$2:$S$500),"")</f>
        <v/>
      </c>
      <c r="E141" s="718" t="str">
        <f t="array" ref="E141">IF(B141="TR",XLOOKUP(A141,'Crop Chart'!$A$5:$A$201,'Crop Chart'!$P$5:$P$201,FALSE),"")</f>
        <v/>
      </c>
      <c r="F141" s="718" t="str">
        <f t="array" ref="F141">IF(B141="TR",XLOOKUP(A141,'Crop Chart'!$A$5:$A$201,'Crop Chart'!$Q$5:$Q$201,0),"")</f>
        <v/>
      </c>
      <c r="G141" s="725" t="str">
        <f>IF(B141="DS",SUMIF('Production Calendar'!$A$3:$A$477,A141,'Production Calendar'!$G$3:$G$477),"")</f>
        <v/>
      </c>
      <c r="H141" s="725" t="str">
        <f t="array" ref="H141">IF(B141="DS",XLOOKUP(A141,'Crop Chart'!$A$5:$A$201,'Crop Chart'!$AE$5:$AE$201,0),"")</f>
        <v/>
      </c>
      <c r="I141" s="725" t="str">
        <f t="shared" si="1"/>
        <v/>
      </c>
      <c r="J141" s="719">
        <v>1.0</v>
      </c>
      <c r="K141" s="719">
        <v>1.0</v>
      </c>
      <c r="L141" s="710" t="str">
        <f t="shared" si="2"/>
        <v/>
      </c>
      <c r="M141" s="711" t="str">
        <f t="shared" si="3"/>
        <v/>
      </c>
      <c r="N141" s="720"/>
      <c r="O141" s="720"/>
      <c r="P141" s="720"/>
      <c r="Q141" s="721"/>
    </row>
    <row r="142" ht="15.75" customHeight="1">
      <c r="A142" s="714" t="str">
        <f t="array" ref="A142">IF(ISBLANK(C142),"",XLOOKUP(C142,'Codified Game Plan'!$C$3:$C$477,'Codified Game Plan'!$A$3:$A$477))</f>
        <v/>
      </c>
      <c r="B142" s="727" t="str">
        <f t="array" ref="B142">IF(ISBLANK(C142),"",XLOOKUP(A142,'Crop Chart'!$A$5:$A$201,'Crop Chart'!$B$5:$B$201,0))</f>
        <v/>
      </c>
      <c r="C142" s="726"/>
      <c r="D142" s="717" t="str">
        <f>IF(B142="TR",SUMIF('Production Calendar'!$D$2:$D$500,'Seed Order'!C142,'Production Calendar'!$S$2:$S$500),"")</f>
        <v/>
      </c>
      <c r="E142" s="718" t="str">
        <f t="array" ref="E142">IF(B142="TR",XLOOKUP(A142,'Crop Chart'!$A$5:$A$201,'Crop Chart'!$P$5:$P$201,FALSE),"")</f>
        <v/>
      </c>
      <c r="F142" s="718" t="str">
        <f t="array" ref="F142">IF(B142="TR",XLOOKUP(A142,'Crop Chart'!$A$5:$A$201,'Crop Chart'!$Q$5:$Q$201,0),"")</f>
        <v/>
      </c>
      <c r="G142" s="725" t="str">
        <f>IF(B142="DS",SUMIF('Production Calendar'!$A$3:$A$477,A142,'Production Calendar'!$G$3:$G$477),"")</f>
        <v/>
      </c>
      <c r="H142" s="725" t="str">
        <f t="array" ref="H142">IF(B142="DS",XLOOKUP(A142,'Crop Chart'!$A$5:$A$201,'Crop Chart'!$AE$5:$AE$201,0),"")</f>
        <v/>
      </c>
      <c r="I142" s="725" t="str">
        <f t="shared" si="1"/>
        <v/>
      </c>
      <c r="J142" s="719">
        <v>1.0</v>
      </c>
      <c r="K142" s="719">
        <v>1.0</v>
      </c>
      <c r="L142" s="710" t="str">
        <f t="shared" si="2"/>
        <v/>
      </c>
      <c r="M142" s="711" t="str">
        <f t="shared" si="3"/>
        <v/>
      </c>
      <c r="N142" s="720"/>
      <c r="O142" s="720"/>
      <c r="P142" s="720"/>
      <c r="Q142" s="721"/>
    </row>
    <row r="143" ht="15.75" customHeight="1">
      <c r="A143" s="714" t="str">
        <f t="array" ref="A143">IF(ISBLANK(C143),"",XLOOKUP(C143,'Codified Game Plan'!$C$3:$C$477,'Codified Game Plan'!$A$3:$A$477))</f>
        <v/>
      </c>
      <c r="B143" s="727" t="str">
        <f t="array" ref="B143">IF(ISBLANK(C143),"",XLOOKUP(A143,'Crop Chart'!$A$5:$A$201,'Crop Chart'!$B$5:$B$201,0))</f>
        <v/>
      </c>
      <c r="C143" s="726"/>
      <c r="D143" s="717" t="str">
        <f>IF(B143="TR",SUMIF('Production Calendar'!$D$2:$D$500,'Seed Order'!C143,'Production Calendar'!$S$2:$S$500),"")</f>
        <v/>
      </c>
      <c r="E143" s="718" t="str">
        <f t="array" ref="E143">IF(B143="TR",XLOOKUP(A143,'Crop Chart'!$A$5:$A$201,'Crop Chart'!$P$5:$P$201,FALSE),"")</f>
        <v/>
      </c>
      <c r="F143" s="718" t="str">
        <f t="array" ref="F143">IF(B143="TR",XLOOKUP(A143,'Crop Chart'!$A$5:$A$201,'Crop Chart'!$Q$5:$Q$201,0),"")</f>
        <v/>
      </c>
      <c r="G143" s="725" t="str">
        <f>IF(B143="DS",SUMIF('Production Calendar'!$A$3:$A$477,A143,'Production Calendar'!$G$3:$G$477),"")</f>
        <v/>
      </c>
      <c r="H143" s="725" t="str">
        <f t="array" ref="H143">IF(B143="DS",XLOOKUP(A143,'Crop Chart'!$A$5:$A$201,'Crop Chart'!$AE$5:$AE$201,0),"")</f>
        <v/>
      </c>
      <c r="I143" s="725" t="str">
        <f t="shared" si="1"/>
        <v/>
      </c>
      <c r="J143" s="719">
        <v>1.0</v>
      </c>
      <c r="K143" s="719">
        <v>1.0</v>
      </c>
      <c r="L143" s="710" t="str">
        <f t="shared" si="2"/>
        <v/>
      </c>
      <c r="M143" s="711" t="str">
        <f t="shared" si="3"/>
        <v/>
      </c>
      <c r="N143" s="720"/>
      <c r="O143" s="720"/>
      <c r="P143" s="720"/>
      <c r="Q143" s="721"/>
    </row>
    <row r="144" ht="15.75" customHeight="1">
      <c r="A144" s="714" t="str">
        <f t="array" ref="A144">IF(ISBLANK(C144),"",XLOOKUP(C144,'Codified Game Plan'!$C$3:$C$477,'Codified Game Plan'!$A$3:$A$477))</f>
        <v/>
      </c>
      <c r="B144" s="727" t="str">
        <f t="array" ref="B144">IF(ISBLANK(C144),"",XLOOKUP(A144,'Crop Chart'!$A$5:$A$201,'Crop Chart'!$B$5:$B$201,0))</f>
        <v/>
      </c>
      <c r="C144" s="726"/>
      <c r="D144" s="717" t="str">
        <f>IF(B144="TR",SUMIF('Production Calendar'!$D$2:$D$500,'Seed Order'!C144,'Production Calendar'!$S$2:$S$500),"")</f>
        <v/>
      </c>
      <c r="E144" s="718" t="str">
        <f t="array" ref="E144">IF(B144="TR",XLOOKUP(A144,'Crop Chart'!$A$5:$A$201,'Crop Chart'!$P$5:$P$201,FALSE),"")</f>
        <v/>
      </c>
      <c r="F144" s="718" t="str">
        <f t="array" ref="F144">IF(B144="TR",XLOOKUP(A144,'Crop Chart'!$A$5:$A$201,'Crop Chart'!$Q$5:$Q$201,0),"")</f>
        <v/>
      </c>
      <c r="G144" s="725" t="str">
        <f>IF(B144="DS",SUMIF('Production Calendar'!$A$3:$A$477,A144,'Production Calendar'!$G$3:$G$477),"")</f>
        <v/>
      </c>
      <c r="H144" s="725" t="str">
        <f t="array" ref="H144">IF(B144="DS",XLOOKUP(A144,'Crop Chart'!$A$5:$A$201,'Crop Chart'!$AE$5:$AE$201,0),"")</f>
        <v/>
      </c>
      <c r="I144" s="725" t="str">
        <f t="shared" si="1"/>
        <v/>
      </c>
      <c r="J144" s="719">
        <v>1.0</v>
      </c>
      <c r="K144" s="719">
        <v>1.0</v>
      </c>
      <c r="L144" s="710" t="str">
        <f t="shared" si="2"/>
        <v/>
      </c>
      <c r="M144" s="711" t="str">
        <f t="shared" si="3"/>
        <v/>
      </c>
      <c r="N144" s="720"/>
      <c r="O144" s="720"/>
      <c r="P144" s="720"/>
      <c r="Q144" s="721"/>
    </row>
    <row r="145" ht="15.75" customHeight="1">
      <c r="A145" s="714" t="str">
        <f t="array" ref="A145">IF(ISBLANK(C145),"",XLOOKUP(C145,'Codified Game Plan'!$C$3:$C$477,'Codified Game Plan'!$A$3:$A$477))</f>
        <v/>
      </c>
      <c r="B145" s="727" t="str">
        <f t="array" ref="B145">IF(ISBLANK(C145),"",XLOOKUP(A145,'Crop Chart'!$A$5:$A$201,'Crop Chart'!$B$5:$B$201,0))</f>
        <v/>
      </c>
      <c r="C145" s="726"/>
      <c r="D145" s="717" t="str">
        <f>IF(B145="TR",SUMIF('Production Calendar'!$D$2:$D$500,'Seed Order'!C145,'Production Calendar'!$S$2:$S$500),"")</f>
        <v/>
      </c>
      <c r="E145" s="718" t="str">
        <f t="array" ref="E145">IF(B145="TR",XLOOKUP(A145,'Crop Chart'!$A$5:$A$201,'Crop Chart'!$P$5:$P$201,FALSE),"")</f>
        <v/>
      </c>
      <c r="F145" s="718" t="str">
        <f t="array" ref="F145">IF(B145="TR",XLOOKUP(A145,'Crop Chart'!$A$5:$A$201,'Crop Chart'!$Q$5:$Q$201,0),"")</f>
        <v/>
      </c>
      <c r="G145" s="725" t="str">
        <f>IF(B145="DS",SUMIF('Production Calendar'!$A$3:$A$477,A145,'Production Calendar'!$G$3:$G$477),"")</f>
        <v/>
      </c>
      <c r="H145" s="725" t="str">
        <f t="array" ref="H145">IF(B145="DS",XLOOKUP(A145,'Crop Chart'!$A$5:$A$201,'Crop Chart'!$AE$5:$AE$201,0),"")</f>
        <v/>
      </c>
      <c r="I145" s="725" t="str">
        <f t="shared" si="1"/>
        <v/>
      </c>
      <c r="J145" s="719">
        <v>1.0</v>
      </c>
      <c r="K145" s="719">
        <v>1.0</v>
      </c>
      <c r="L145" s="710" t="str">
        <f t="shared" si="2"/>
        <v/>
      </c>
      <c r="M145" s="711" t="str">
        <f t="shared" si="3"/>
        <v/>
      </c>
      <c r="N145" s="720"/>
      <c r="O145" s="720"/>
      <c r="P145" s="720"/>
      <c r="Q145" s="721"/>
    </row>
    <row r="146" ht="15.75" customHeight="1">
      <c r="A146" s="714" t="str">
        <f t="array" ref="A146">IF(ISBLANK(C146),"",XLOOKUP(C146,'Codified Game Plan'!$C$3:$C$477,'Codified Game Plan'!$A$3:$A$477))</f>
        <v/>
      </c>
      <c r="B146" s="727" t="str">
        <f t="array" ref="B146">IF(ISBLANK(C146),"",XLOOKUP(A146,'Crop Chart'!$A$5:$A$201,'Crop Chart'!$B$5:$B$201,0))</f>
        <v/>
      </c>
      <c r="C146" s="726"/>
      <c r="D146" s="717" t="str">
        <f>IF(B146="TR",SUMIF('Production Calendar'!$D$2:$D$500,'Seed Order'!C146,'Production Calendar'!$S$2:$S$500),"")</f>
        <v/>
      </c>
      <c r="E146" s="718" t="str">
        <f t="array" ref="E146">IF(B146="TR",XLOOKUP(A146,'Crop Chart'!$A$5:$A$201,'Crop Chart'!$P$5:$P$201,FALSE),"")</f>
        <v/>
      </c>
      <c r="F146" s="718" t="str">
        <f t="array" ref="F146">IF(B146="TR",XLOOKUP(A146,'Crop Chart'!$A$5:$A$201,'Crop Chart'!$Q$5:$Q$201,0),"")</f>
        <v/>
      </c>
      <c r="G146" s="725" t="str">
        <f>IF(B146="DS",SUMIF('Production Calendar'!$A$3:$A$477,A146,'Production Calendar'!$G$3:$G$477),"")</f>
        <v/>
      </c>
      <c r="H146" s="725" t="str">
        <f t="array" ref="H146">IF(B146="DS",XLOOKUP(A146,'Crop Chart'!$A$5:$A$201,'Crop Chart'!$AE$5:$AE$201,0),"")</f>
        <v/>
      </c>
      <c r="I146" s="725" t="str">
        <f t="shared" si="1"/>
        <v/>
      </c>
      <c r="J146" s="719">
        <v>1.0</v>
      </c>
      <c r="K146" s="719">
        <v>1.0</v>
      </c>
      <c r="L146" s="710" t="str">
        <f t="shared" si="2"/>
        <v/>
      </c>
      <c r="M146" s="711" t="str">
        <f t="shared" si="3"/>
        <v/>
      </c>
      <c r="N146" s="720"/>
      <c r="O146" s="720"/>
      <c r="P146" s="720"/>
      <c r="Q146" s="721"/>
    </row>
    <row r="147" ht="15.75" customHeight="1">
      <c r="A147" s="714" t="str">
        <f t="array" ref="A147">IF(ISBLANK(C147),"",XLOOKUP(C147,'Codified Game Plan'!$C$3:$C$477,'Codified Game Plan'!$A$3:$A$477))</f>
        <v/>
      </c>
      <c r="B147" s="727" t="str">
        <f t="array" ref="B147">IF(ISBLANK(C147),"",XLOOKUP(A147,'Crop Chart'!$A$5:$A$201,'Crop Chart'!$B$5:$B$201,0))</f>
        <v/>
      </c>
      <c r="C147" s="726"/>
      <c r="D147" s="717" t="str">
        <f>IF(B147="TR",SUMIF('Production Calendar'!$D$2:$D$500,'Seed Order'!C147,'Production Calendar'!$S$2:$S$500),"")</f>
        <v/>
      </c>
      <c r="E147" s="718" t="str">
        <f t="array" ref="E147">IF(B147="TR",XLOOKUP(A147,'Crop Chart'!$A$5:$A$201,'Crop Chart'!$P$5:$P$201,FALSE),"")</f>
        <v/>
      </c>
      <c r="F147" s="718" t="str">
        <f t="array" ref="F147">IF(B147="TR",XLOOKUP(A147,'Crop Chart'!$A$5:$A$201,'Crop Chart'!$Q$5:$Q$201,0),"")</f>
        <v/>
      </c>
      <c r="G147" s="725" t="str">
        <f>IF(B147="DS",SUMIF('Production Calendar'!$A$3:$A$477,A147,'Production Calendar'!$G$3:$G$477),"")</f>
        <v/>
      </c>
      <c r="H147" s="725" t="str">
        <f t="array" ref="H147">IF(B147="DS",XLOOKUP(A147,'Crop Chart'!$A$5:$A$201,'Crop Chart'!$AE$5:$AE$201,0),"")</f>
        <v/>
      </c>
      <c r="I147" s="725" t="str">
        <f t="shared" si="1"/>
        <v/>
      </c>
      <c r="J147" s="719">
        <v>1.0</v>
      </c>
      <c r="K147" s="719">
        <v>1.0</v>
      </c>
      <c r="L147" s="710" t="str">
        <f t="shared" si="2"/>
        <v/>
      </c>
      <c r="M147" s="711" t="str">
        <f t="shared" si="3"/>
        <v/>
      </c>
      <c r="N147" s="720"/>
      <c r="O147" s="720"/>
      <c r="P147" s="720"/>
      <c r="Q147" s="721"/>
    </row>
    <row r="148" ht="15.75" customHeight="1">
      <c r="A148" s="714" t="str">
        <f t="array" ref="A148">IF(ISBLANK(C148),"",XLOOKUP(C148,'Codified Game Plan'!$C$3:$C$477,'Codified Game Plan'!$A$3:$A$477))</f>
        <v/>
      </c>
      <c r="B148" s="727" t="str">
        <f t="array" ref="B148">IF(ISBLANK(C148),"",XLOOKUP(A148,'Crop Chart'!$A$5:$A$201,'Crop Chart'!$B$5:$B$201,0))</f>
        <v/>
      </c>
      <c r="C148" s="726"/>
      <c r="D148" s="717" t="str">
        <f>IF(B148="TR",SUMIF('Production Calendar'!$D$2:$D$500,'Seed Order'!C148,'Production Calendar'!$S$2:$S$500),"")</f>
        <v/>
      </c>
      <c r="E148" s="718" t="str">
        <f t="array" ref="E148">IF(B148="TR",XLOOKUP(A148,'Crop Chart'!$A$5:$A$201,'Crop Chart'!$P$5:$P$201,FALSE),"")</f>
        <v/>
      </c>
      <c r="F148" s="718" t="str">
        <f t="array" ref="F148">IF(B148="TR",XLOOKUP(A148,'Crop Chart'!$A$5:$A$201,'Crop Chart'!$Q$5:$Q$201,0),"")</f>
        <v/>
      </c>
      <c r="G148" s="725" t="str">
        <f>IF(B148="DS",SUMIF('Production Calendar'!$A$3:$A$477,A148,'Production Calendar'!$G$3:$G$477),"")</f>
        <v/>
      </c>
      <c r="H148" s="725" t="str">
        <f t="array" ref="H148">IF(B148="DS",XLOOKUP(A148,'Crop Chart'!$A$5:$A$201,'Crop Chart'!$AE$5:$AE$201,0),"")</f>
        <v/>
      </c>
      <c r="I148" s="725" t="str">
        <f t="shared" si="1"/>
        <v/>
      </c>
      <c r="J148" s="719">
        <v>1.0</v>
      </c>
      <c r="K148" s="719">
        <v>1.0</v>
      </c>
      <c r="L148" s="710" t="str">
        <f t="shared" si="2"/>
        <v/>
      </c>
      <c r="M148" s="711" t="str">
        <f t="shared" si="3"/>
        <v/>
      </c>
      <c r="N148" s="720"/>
      <c r="O148" s="720"/>
      <c r="P148" s="720"/>
      <c r="Q148" s="721"/>
    </row>
    <row r="149" ht="15.75" customHeight="1">
      <c r="A149" s="714" t="str">
        <f t="array" ref="A149">IF(ISBLANK(C149),"",XLOOKUP(C149,'Codified Game Plan'!$C$3:$C$477,'Codified Game Plan'!$A$3:$A$477))</f>
        <v/>
      </c>
      <c r="B149" s="727" t="str">
        <f t="array" ref="B149">IF(ISBLANK(C149),"",XLOOKUP(A149,'Crop Chart'!$A$5:$A$201,'Crop Chart'!$B$5:$B$201,0))</f>
        <v/>
      </c>
      <c r="C149" s="726"/>
      <c r="D149" s="717" t="str">
        <f>IF(B149="TR",SUMIF('Production Calendar'!$D$2:$D$500,'Seed Order'!C149,'Production Calendar'!$S$2:$S$500),"")</f>
        <v/>
      </c>
      <c r="E149" s="718" t="str">
        <f t="array" ref="E149">IF(B149="TR",XLOOKUP(A149,'Crop Chart'!$A$5:$A$201,'Crop Chart'!$P$5:$P$201,FALSE),"")</f>
        <v/>
      </c>
      <c r="F149" s="718" t="str">
        <f t="array" ref="F149">IF(B149="TR",XLOOKUP(A149,'Crop Chart'!$A$5:$A$201,'Crop Chart'!$Q$5:$Q$201,0),"")</f>
        <v/>
      </c>
      <c r="G149" s="725" t="str">
        <f>IF(B149="DS",SUMIF('Production Calendar'!$A$3:$A$477,A149,'Production Calendar'!$G$3:$G$477),"")</f>
        <v/>
      </c>
      <c r="H149" s="725" t="str">
        <f t="array" ref="H149">IF(B149="DS",XLOOKUP(A149,'Crop Chart'!$A$5:$A$201,'Crop Chart'!$AE$5:$AE$201,0),"")</f>
        <v/>
      </c>
      <c r="I149" s="725" t="str">
        <f t="shared" si="1"/>
        <v/>
      </c>
      <c r="J149" s="719">
        <v>1.0</v>
      </c>
      <c r="K149" s="719">
        <v>1.0</v>
      </c>
      <c r="L149" s="710" t="str">
        <f t="shared" si="2"/>
        <v/>
      </c>
      <c r="M149" s="711" t="str">
        <f t="shared" si="3"/>
        <v/>
      </c>
      <c r="N149" s="720"/>
      <c r="O149" s="720"/>
      <c r="P149" s="720"/>
      <c r="Q149" s="721"/>
    </row>
    <row r="150" ht="15.75" customHeight="1">
      <c r="A150" s="714" t="str">
        <f t="array" ref="A150">IF(ISBLANK(C150),"",XLOOKUP(C150,'Codified Game Plan'!$C$3:$C$477,'Codified Game Plan'!$A$3:$A$477))</f>
        <v/>
      </c>
      <c r="B150" s="727" t="str">
        <f t="array" ref="B150">IF(ISBLANK(C150),"",XLOOKUP(A150,'Crop Chart'!$A$5:$A$201,'Crop Chart'!$B$5:$B$201,0))</f>
        <v/>
      </c>
      <c r="C150" s="726"/>
      <c r="D150" s="717" t="str">
        <f>IF(B150="TR",SUMIF('Production Calendar'!$D$2:$D$500,'Seed Order'!C150,'Production Calendar'!$S$2:$S$500),"")</f>
        <v/>
      </c>
      <c r="E150" s="718" t="str">
        <f t="array" ref="E150">IF(B150="TR",XLOOKUP(A150,'Crop Chart'!$A$5:$A$201,'Crop Chart'!$P$5:$P$201,FALSE),"")</f>
        <v/>
      </c>
      <c r="F150" s="718" t="str">
        <f t="array" ref="F150">IF(B150="TR",XLOOKUP(A150,'Crop Chart'!$A$5:$A$201,'Crop Chart'!$Q$5:$Q$201,0),"")</f>
        <v/>
      </c>
      <c r="G150" s="725" t="str">
        <f>IF(B150="DS",SUMIF('Production Calendar'!$A$3:$A$477,A150,'Production Calendar'!$G$3:$G$477),"")</f>
        <v/>
      </c>
      <c r="H150" s="725" t="str">
        <f t="array" ref="H150">IF(B150="DS",XLOOKUP(A150,'Crop Chart'!$A$5:$A$201,'Crop Chart'!$AE$5:$AE$201,0),"")</f>
        <v/>
      </c>
      <c r="I150" s="725" t="str">
        <f t="shared" si="1"/>
        <v/>
      </c>
      <c r="J150" s="719">
        <v>1.0</v>
      </c>
      <c r="K150" s="719">
        <v>1.0</v>
      </c>
      <c r="L150" s="710" t="str">
        <f t="shared" si="2"/>
        <v/>
      </c>
      <c r="M150" s="711" t="str">
        <f t="shared" si="3"/>
        <v/>
      </c>
      <c r="N150" s="720"/>
      <c r="O150" s="720"/>
      <c r="P150" s="720"/>
      <c r="Q150" s="721"/>
    </row>
    <row r="151" ht="15.75" customHeight="1">
      <c r="A151" s="714" t="str">
        <f t="array" ref="A151">IF(ISBLANK(C151),"",XLOOKUP(C151,'Codified Game Plan'!$C$3:$C$477,'Codified Game Plan'!$A$3:$A$477))</f>
        <v/>
      </c>
      <c r="B151" s="727" t="str">
        <f t="array" ref="B151">IF(ISBLANK(C151),"",XLOOKUP(A151,'Crop Chart'!$A$5:$A$201,'Crop Chart'!$B$5:$B$201,0))</f>
        <v/>
      </c>
      <c r="C151" s="726"/>
      <c r="D151" s="717" t="str">
        <f>IF(B151="TR",SUMIF('Production Calendar'!$D$2:$D$500,'Seed Order'!C151,'Production Calendar'!$S$2:$S$500),"")</f>
        <v/>
      </c>
      <c r="E151" s="718" t="str">
        <f t="array" ref="E151">IF(B151="TR",XLOOKUP(A151,'Crop Chart'!$A$5:$A$201,'Crop Chart'!$P$5:$P$201,FALSE),"")</f>
        <v/>
      </c>
      <c r="F151" s="718" t="str">
        <f t="array" ref="F151">IF(B151="TR",XLOOKUP(A151,'Crop Chart'!$A$5:$A$201,'Crop Chart'!$Q$5:$Q$201,0),"")</f>
        <v/>
      </c>
      <c r="G151" s="725" t="str">
        <f>IF(B151="DS",SUMIF('Production Calendar'!$A$3:$A$477,A151,'Production Calendar'!$G$3:$G$477),"")</f>
        <v/>
      </c>
      <c r="H151" s="725" t="str">
        <f t="array" ref="H151">IF(B151="DS",XLOOKUP(A151,'Crop Chart'!$A$5:$A$201,'Crop Chart'!$AE$5:$AE$201,0),"")</f>
        <v/>
      </c>
      <c r="I151" s="725" t="str">
        <f t="shared" si="1"/>
        <v/>
      </c>
      <c r="J151" s="719">
        <v>1.0</v>
      </c>
      <c r="K151" s="719">
        <v>1.0</v>
      </c>
      <c r="L151" s="710" t="str">
        <f t="shared" si="2"/>
        <v/>
      </c>
      <c r="M151" s="711" t="str">
        <f t="shared" si="3"/>
        <v/>
      </c>
      <c r="N151" s="720"/>
      <c r="O151" s="720"/>
      <c r="P151" s="720"/>
      <c r="Q151" s="721"/>
    </row>
    <row r="152" ht="15.75" customHeight="1">
      <c r="A152" s="714" t="str">
        <f t="array" ref="A152">IF(ISBLANK(C152),"",XLOOKUP(C152,'Codified Game Plan'!$C$3:$C$477,'Codified Game Plan'!$A$3:$A$477))</f>
        <v/>
      </c>
      <c r="B152" s="727" t="str">
        <f t="array" ref="B152">IF(ISBLANK(C152),"",XLOOKUP(A152,'Crop Chart'!$A$5:$A$201,'Crop Chart'!$B$5:$B$201,0))</f>
        <v/>
      </c>
      <c r="C152" s="726"/>
      <c r="D152" s="717" t="str">
        <f>IF(B152="TR",SUMIF('Production Calendar'!$D$2:$D$500,'Seed Order'!C152,'Production Calendar'!$S$2:$S$500),"")</f>
        <v/>
      </c>
      <c r="E152" s="718" t="str">
        <f t="array" ref="E152">IF(B152="TR",XLOOKUP(A152,'Crop Chart'!$A$5:$A$201,'Crop Chart'!$P$5:$P$201,FALSE),"")</f>
        <v/>
      </c>
      <c r="F152" s="718" t="str">
        <f t="array" ref="F152">IF(B152="TR",XLOOKUP(A152,'Crop Chart'!$A$5:$A$201,'Crop Chart'!$Q$5:$Q$201,0),"")</f>
        <v/>
      </c>
      <c r="G152" s="725" t="str">
        <f>IF(B152="DS",SUMIF('Production Calendar'!$A$3:$A$477,A152,'Production Calendar'!$G$3:$G$477),"")</f>
        <v/>
      </c>
      <c r="H152" s="725" t="str">
        <f t="array" ref="H152">IF(B152="DS",XLOOKUP(A152,'Crop Chart'!$A$5:$A$201,'Crop Chart'!$AE$5:$AE$201,0),"")</f>
        <v/>
      </c>
      <c r="I152" s="725" t="str">
        <f t="shared" si="1"/>
        <v/>
      </c>
      <c r="J152" s="719">
        <v>1.0</v>
      </c>
      <c r="K152" s="719">
        <v>1.0</v>
      </c>
      <c r="L152" s="710" t="str">
        <f t="shared" si="2"/>
        <v/>
      </c>
      <c r="M152" s="711" t="str">
        <f t="shared" si="3"/>
        <v/>
      </c>
      <c r="N152" s="720"/>
      <c r="O152" s="720"/>
      <c r="P152" s="720"/>
      <c r="Q152" s="721"/>
    </row>
    <row r="153" ht="15.75" customHeight="1">
      <c r="A153" s="714" t="str">
        <f t="array" ref="A153">IF(ISBLANK(C153),"",XLOOKUP(C153,'Codified Game Plan'!$C$3:$C$477,'Codified Game Plan'!$A$3:$A$477))</f>
        <v/>
      </c>
      <c r="B153" s="727" t="str">
        <f t="array" ref="B153">IF(ISBLANK(C153),"",XLOOKUP(A153,'Crop Chart'!$A$5:$A$201,'Crop Chart'!$B$5:$B$201,0))</f>
        <v/>
      </c>
      <c r="C153" s="726"/>
      <c r="D153" s="717" t="str">
        <f>IF(B153="TR",SUMIF('Production Calendar'!$D$2:$D$500,'Seed Order'!C153,'Production Calendar'!$S$2:$S$500),"")</f>
        <v/>
      </c>
      <c r="E153" s="718" t="str">
        <f t="array" ref="E153">IF(B153="TR",XLOOKUP(A153,'Crop Chart'!$A$5:$A$201,'Crop Chart'!$P$5:$P$201,FALSE),"")</f>
        <v/>
      </c>
      <c r="F153" s="718" t="str">
        <f t="array" ref="F153">IF(B153="TR",XLOOKUP(A153,'Crop Chart'!$A$5:$A$201,'Crop Chart'!$Q$5:$Q$201,0),"")</f>
        <v/>
      </c>
      <c r="G153" s="725" t="str">
        <f>IF(B153="DS",SUMIF('Production Calendar'!$A$3:$A$477,A153,'Production Calendar'!$G$3:$G$477),"")</f>
        <v/>
      </c>
      <c r="H153" s="725" t="str">
        <f t="array" ref="H153">IF(B153="DS",XLOOKUP(A153,'Crop Chart'!$A$5:$A$201,'Crop Chart'!$AE$5:$AE$201,0),"")</f>
        <v/>
      </c>
      <c r="I153" s="725" t="str">
        <f t="shared" si="1"/>
        <v/>
      </c>
      <c r="J153" s="719">
        <v>1.0</v>
      </c>
      <c r="K153" s="719">
        <v>1.0</v>
      </c>
      <c r="L153" s="710" t="str">
        <f t="shared" si="2"/>
        <v/>
      </c>
      <c r="M153" s="711" t="str">
        <f t="shared" si="3"/>
        <v/>
      </c>
      <c r="N153" s="720"/>
      <c r="O153" s="720"/>
      <c r="P153" s="720"/>
      <c r="Q153" s="721"/>
    </row>
    <row r="154" ht="15.75" customHeight="1">
      <c r="A154" s="714" t="str">
        <f t="array" ref="A154">IF(ISBLANK(C154),"",XLOOKUP(C154,'Codified Game Plan'!$C$3:$C$477,'Codified Game Plan'!$A$3:$A$477))</f>
        <v/>
      </c>
      <c r="B154" s="727" t="str">
        <f t="array" ref="B154">IF(ISBLANK(C154),"",XLOOKUP(A154,'Crop Chart'!$A$5:$A$201,'Crop Chart'!$B$5:$B$201,0))</f>
        <v/>
      </c>
      <c r="C154" s="726"/>
      <c r="D154" s="717" t="str">
        <f>IF(B154="TR",SUMIF('Production Calendar'!$D$2:$D$500,'Seed Order'!C154,'Production Calendar'!$S$2:$S$500),"")</f>
        <v/>
      </c>
      <c r="E154" s="718" t="str">
        <f t="array" ref="E154">IF(B154="TR",XLOOKUP(A154,'Crop Chart'!$A$5:$A$201,'Crop Chart'!$P$5:$P$201,FALSE),"")</f>
        <v/>
      </c>
      <c r="F154" s="718" t="str">
        <f t="array" ref="F154">IF(B154="TR",XLOOKUP(A154,'Crop Chart'!$A$5:$A$201,'Crop Chart'!$Q$5:$Q$201,0),"")</f>
        <v/>
      </c>
      <c r="G154" s="725" t="str">
        <f>IF(B154="DS",SUMIF('Production Calendar'!$A$3:$A$477,A154,'Production Calendar'!$G$3:$G$477),"")</f>
        <v/>
      </c>
      <c r="H154" s="725" t="str">
        <f t="array" ref="H154">IF(B154="DS",XLOOKUP(A154,'Crop Chart'!$A$5:$A$201,'Crop Chart'!$AE$5:$AE$201,0),"")</f>
        <v/>
      </c>
      <c r="I154" s="725" t="str">
        <f t="shared" si="1"/>
        <v/>
      </c>
      <c r="J154" s="719">
        <v>1.0</v>
      </c>
      <c r="K154" s="719">
        <v>1.0</v>
      </c>
      <c r="L154" s="710" t="str">
        <f t="shared" si="2"/>
        <v/>
      </c>
      <c r="M154" s="711" t="str">
        <f t="shared" si="3"/>
        <v/>
      </c>
      <c r="N154" s="720"/>
      <c r="O154" s="720"/>
      <c r="P154" s="720"/>
      <c r="Q154" s="721"/>
    </row>
    <row r="155" ht="15.75" customHeight="1">
      <c r="A155" s="714" t="str">
        <f t="array" ref="A155">IF(ISBLANK(C155),"",XLOOKUP(C155,'Codified Game Plan'!$C$3:$C$477,'Codified Game Plan'!$A$3:$A$477))</f>
        <v/>
      </c>
      <c r="B155" s="727" t="str">
        <f t="array" ref="B155">IF(ISBLANK(C155),"",XLOOKUP(A155,'Crop Chart'!$A$5:$A$201,'Crop Chart'!$B$5:$B$201,0))</f>
        <v/>
      </c>
      <c r="C155" s="726"/>
      <c r="D155" s="717" t="str">
        <f>IF(B155="TR",SUMIF('Production Calendar'!$D$2:$D$500,'Seed Order'!C155,'Production Calendar'!$S$2:$S$500),"")</f>
        <v/>
      </c>
      <c r="E155" s="718" t="str">
        <f t="array" ref="E155">IF(B155="TR",XLOOKUP(A155,'Crop Chart'!$A$5:$A$201,'Crop Chart'!$P$5:$P$201,FALSE),"")</f>
        <v/>
      </c>
      <c r="F155" s="718" t="str">
        <f t="array" ref="F155">IF(B155="TR",XLOOKUP(A155,'Crop Chart'!$A$5:$A$201,'Crop Chart'!$Q$5:$Q$201,0),"")</f>
        <v/>
      </c>
      <c r="G155" s="725" t="str">
        <f>IF(B155="DS",SUMIF('Production Calendar'!$A$3:$A$477,A155,'Production Calendar'!$G$3:$G$477),"")</f>
        <v/>
      </c>
      <c r="H155" s="725" t="str">
        <f t="array" ref="H155">IF(B155="DS",XLOOKUP(A155,'Crop Chart'!$A$5:$A$201,'Crop Chart'!$AE$5:$AE$201,0),"")</f>
        <v/>
      </c>
      <c r="I155" s="725" t="str">
        <f t="shared" si="1"/>
        <v/>
      </c>
      <c r="J155" s="719">
        <v>1.0</v>
      </c>
      <c r="K155" s="719">
        <v>1.0</v>
      </c>
      <c r="L155" s="710" t="str">
        <f t="shared" si="2"/>
        <v/>
      </c>
      <c r="M155" s="711" t="str">
        <f t="shared" si="3"/>
        <v/>
      </c>
      <c r="N155" s="720"/>
      <c r="O155" s="720"/>
      <c r="P155" s="720"/>
      <c r="Q155" s="721"/>
    </row>
    <row r="156" ht="15.75" customHeight="1">
      <c r="A156" s="714" t="str">
        <f t="array" ref="A156">IF(ISBLANK(C156),"",XLOOKUP(C156,'Codified Game Plan'!$C$3:$C$477,'Codified Game Plan'!$A$3:$A$477))</f>
        <v/>
      </c>
      <c r="B156" s="727" t="str">
        <f t="array" ref="B156">IF(ISBLANK(C156),"",XLOOKUP(A156,'Crop Chart'!$A$5:$A$201,'Crop Chart'!$B$5:$B$201,0))</f>
        <v/>
      </c>
      <c r="C156" s="726"/>
      <c r="D156" s="717" t="str">
        <f>IF(B156="TR",SUMIF('Production Calendar'!$D$2:$D$500,'Seed Order'!C156,'Production Calendar'!$S$2:$S$500),"")</f>
        <v/>
      </c>
      <c r="E156" s="718" t="str">
        <f t="array" ref="E156">IF(B156="TR",XLOOKUP(A156,'Crop Chart'!$A$5:$A$201,'Crop Chart'!$P$5:$P$201,FALSE),"")</f>
        <v/>
      </c>
      <c r="F156" s="718" t="str">
        <f t="array" ref="F156">IF(B156="TR",XLOOKUP(A156,'Crop Chart'!$A$5:$A$201,'Crop Chart'!$Q$5:$Q$201,0),"")</f>
        <v/>
      </c>
      <c r="G156" s="725" t="str">
        <f>IF(B156="DS",SUMIF('Production Calendar'!$A$3:$A$477,A156,'Production Calendar'!$G$3:$G$477),"")</f>
        <v/>
      </c>
      <c r="H156" s="725" t="str">
        <f t="array" ref="H156">IF(B156="DS",XLOOKUP(A156,'Crop Chart'!$A$5:$A$201,'Crop Chart'!$AE$5:$AE$201,0),"")</f>
        <v/>
      </c>
      <c r="I156" s="725" t="str">
        <f t="shared" si="1"/>
        <v/>
      </c>
      <c r="J156" s="719">
        <v>1.0</v>
      </c>
      <c r="K156" s="719">
        <v>1.0</v>
      </c>
      <c r="L156" s="710" t="str">
        <f t="shared" si="2"/>
        <v/>
      </c>
      <c r="M156" s="711" t="str">
        <f t="shared" si="3"/>
        <v/>
      </c>
      <c r="N156" s="720"/>
      <c r="O156" s="720"/>
      <c r="P156" s="720"/>
      <c r="Q156" s="721"/>
    </row>
    <row r="157" ht="15.75" customHeight="1">
      <c r="A157" s="714" t="str">
        <f t="array" ref="A157">IF(ISBLANK(C157),"",XLOOKUP(C157,'Codified Game Plan'!$C$3:$C$477,'Codified Game Plan'!$A$3:$A$477))</f>
        <v/>
      </c>
      <c r="B157" s="727" t="str">
        <f t="array" ref="B157">IF(ISBLANK(C157),"",XLOOKUP(A157,'Crop Chart'!$A$5:$A$201,'Crop Chart'!$B$5:$B$201,0))</f>
        <v/>
      </c>
      <c r="C157" s="726"/>
      <c r="D157" s="717" t="str">
        <f>IF(B157="TR",SUMIF('Production Calendar'!$D$2:$D$500,'Seed Order'!C157,'Production Calendar'!$S$2:$S$500),"")</f>
        <v/>
      </c>
      <c r="E157" s="718" t="str">
        <f t="array" ref="E157">IF(B157="TR",XLOOKUP(A157,'Crop Chart'!$A$5:$A$201,'Crop Chart'!$P$5:$P$201,FALSE),"")</f>
        <v/>
      </c>
      <c r="F157" s="718" t="str">
        <f t="array" ref="F157">IF(B157="TR",XLOOKUP(A157,'Crop Chart'!$A$5:$A$201,'Crop Chart'!$Q$5:$Q$201,0),"")</f>
        <v/>
      </c>
      <c r="G157" s="725" t="str">
        <f>IF(B157="DS",SUMIF('Production Calendar'!$A$3:$A$477,A157,'Production Calendar'!$G$3:$G$477),"")</f>
        <v/>
      </c>
      <c r="H157" s="725" t="str">
        <f t="array" ref="H157">IF(B157="DS",XLOOKUP(A157,'Crop Chart'!$A$5:$A$201,'Crop Chart'!$AE$5:$AE$201,0),"")</f>
        <v/>
      </c>
      <c r="I157" s="725" t="str">
        <f t="shared" si="1"/>
        <v/>
      </c>
      <c r="J157" s="719">
        <v>1.0</v>
      </c>
      <c r="K157" s="719">
        <v>1.0</v>
      </c>
      <c r="L157" s="710" t="str">
        <f t="shared" si="2"/>
        <v/>
      </c>
      <c r="M157" s="711" t="str">
        <f t="shared" si="3"/>
        <v/>
      </c>
      <c r="N157" s="720"/>
      <c r="O157" s="720"/>
      <c r="P157" s="720"/>
      <c r="Q157" s="721"/>
    </row>
    <row r="158" ht="15.75" customHeight="1">
      <c r="A158" s="714" t="str">
        <f t="array" ref="A158">IF(ISBLANK(C158),"",XLOOKUP(C158,'Codified Game Plan'!$C$3:$C$477,'Codified Game Plan'!$A$3:$A$477))</f>
        <v/>
      </c>
      <c r="B158" s="727" t="str">
        <f t="array" ref="B158">IF(ISBLANK(C158),"",XLOOKUP(A158,'Crop Chart'!$A$5:$A$201,'Crop Chart'!$B$5:$B$201,0))</f>
        <v/>
      </c>
      <c r="C158" s="726"/>
      <c r="D158" s="717" t="str">
        <f>IF(B158="TR",SUMIF('Production Calendar'!$D$2:$D$500,'Seed Order'!C158,'Production Calendar'!$S$2:$S$500),"")</f>
        <v/>
      </c>
      <c r="E158" s="718" t="str">
        <f t="array" ref="E158">IF(B158="TR",XLOOKUP(A158,'Crop Chart'!$A$5:$A$201,'Crop Chart'!$P$5:$P$201,FALSE),"")</f>
        <v/>
      </c>
      <c r="F158" s="718" t="str">
        <f t="array" ref="F158">IF(B158="TR",XLOOKUP(A158,'Crop Chart'!$A$5:$A$201,'Crop Chart'!$Q$5:$Q$201,0),"")</f>
        <v/>
      </c>
      <c r="G158" s="725" t="str">
        <f>IF(B158="DS",SUMIF('Production Calendar'!$A$3:$A$477,A158,'Production Calendar'!$G$3:$G$477),"")</f>
        <v/>
      </c>
      <c r="H158" s="725" t="str">
        <f t="array" ref="H158">IF(B158="DS",XLOOKUP(A158,'Crop Chart'!$A$5:$A$201,'Crop Chart'!$AE$5:$AE$201,0),"")</f>
        <v/>
      </c>
      <c r="I158" s="725" t="str">
        <f t="shared" si="1"/>
        <v/>
      </c>
      <c r="J158" s="719">
        <v>1.0</v>
      </c>
      <c r="K158" s="719">
        <v>1.0</v>
      </c>
      <c r="L158" s="710" t="str">
        <f t="shared" si="2"/>
        <v/>
      </c>
      <c r="M158" s="711" t="str">
        <f t="shared" si="3"/>
        <v/>
      </c>
      <c r="N158" s="720"/>
      <c r="O158" s="720"/>
      <c r="P158" s="720"/>
      <c r="Q158" s="721"/>
    </row>
    <row r="159" ht="15.75" customHeight="1">
      <c r="A159" s="714" t="str">
        <f t="array" ref="A159">IF(ISBLANK(C159),"",XLOOKUP(C159,'Codified Game Plan'!$C$3:$C$477,'Codified Game Plan'!$A$3:$A$477))</f>
        <v/>
      </c>
      <c r="B159" s="727" t="str">
        <f t="array" ref="B159">IF(ISBLANK(C159),"",XLOOKUP(A159,'Crop Chart'!$A$5:$A$201,'Crop Chart'!$B$5:$B$201,0))</f>
        <v/>
      </c>
      <c r="C159" s="726"/>
      <c r="D159" s="717" t="str">
        <f>IF(B159="TR",SUMIF('Production Calendar'!$D$2:$D$500,'Seed Order'!C159,'Production Calendar'!$S$2:$S$500),"")</f>
        <v/>
      </c>
      <c r="E159" s="718" t="str">
        <f t="array" ref="E159">IF(B159="TR",XLOOKUP(A159,'Crop Chart'!$A$5:$A$201,'Crop Chart'!$P$5:$P$201,FALSE),"")</f>
        <v/>
      </c>
      <c r="F159" s="718" t="str">
        <f t="array" ref="F159">IF(B159="TR",XLOOKUP(A159,'Crop Chart'!$A$5:$A$201,'Crop Chart'!$Q$5:$Q$201,0),"")</f>
        <v/>
      </c>
      <c r="G159" s="725" t="str">
        <f>IF(B159="DS",SUMIF('Production Calendar'!$A$3:$A$477,A159,'Production Calendar'!$G$3:$G$477),"")</f>
        <v/>
      </c>
      <c r="H159" s="725" t="str">
        <f t="array" ref="H159">IF(B159="DS",XLOOKUP(A159,'Crop Chart'!$A$5:$A$201,'Crop Chart'!$AE$5:$AE$201,0),"")</f>
        <v/>
      </c>
      <c r="I159" s="725" t="str">
        <f t="shared" si="1"/>
        <v/>
      </c>
      <c r="J159" s="719">
        <v>1.0</v>
      </c>
      <c r="K159" s="719">
        <v>1.0</v>
      </c>
      <c r="L159" s="710" t="str">
        <f t="shared" si="2"/>
        <v/>
      </c>
      <c r="M159" s="711" t="str">
        <f t="shared" si="3"/>
        <v/>
      </c>
      <c r="N159" s="720"/>
      <c r="O159" s="720"/>
      <c r="P159" s="720"/>
      <c r="Q159" s="721"/>
    </row>
    <row r="160" ht="15.75" customHeight="1">
      <c r="A160" s="714" t="str">
        <f t="array" ref="A160">IF(ISBLANK(C160),"",XLOOKUP(C160,'Codified Game Plan'!$C$3:$C$477,'Codified Game Plan'!$A$3:$A$477))</f>
        <v/>
      </c>
      <c r="B160" s="727" t="str">
        <f t="array" ref="B160">IF(ISBLANK(C160),"",XLOOKUP(A160,'Crop Chart'!$A$5:$A$201,'Crop Chart'!$B$5:$B$201,0))</f>
        <v/>
      </c>
      <c r="C160" s="726"/>
      <c r="D160" s="717" t="str">
        <f>IF(B160="TR",SUMIF('Production Calendar'!$D$2:$D$500,'Seed Order'!C160,'Production Calendar'!$S$2:$S$500),"")</f>
        <v/>
      </c>
      <c r="E160" s="718" t="str">
        <f t="array" ref="E160">IF(B160="TR",XLOOKUP(A160,'Crop Chart'!$A$5:$A$201,'Crop Chart'!$P$5:$P$201,FALSE),"")</f>
        <v/>
      </c>
      <c r="F160" s="718" t="str">
        <f t="array" ref="F160">IF(B160="TR",XLOOKUP(A160,'Crop Chart'!$A$5:$A$201,'Crop Chart'!$Q$5:$Q$201,0),"")</f>
        <v/>
      </c>
      <c r="G160" s="725" t="str">
        <f>IF(B160="DS",SUMIF('Production Calendar'!$A$3:$A$477,A160,'Production Calendar'!$G$3:$G$477),"")</f>
        <v/>
      </c>
      <c r="H160" s="725" t="str">
        <f t="array" ref="H160">IF(B160="DS",XLOOKUP(A160,'Crop Chart'!$A$5:$A$201,'Crop Chart'!$AE$5:$AE$201,0),"")</f>
        <v/>
      </c>
      <c r="I160" s="725" t="str">
        <f t="shared" si="1"/>
        <v/>
      </c>
      <c r="J160" s="719">
        <v>1.0</v>
      </c>
      <c r="K160" s="719">
        <v>1.0</v>
      </c>
      <c r="L160" s="710" t="str">
        <f t="shared" si="2"/>
        <v/>
      </c>
      <c r="M160" s="711" t="str">
        <f t="shared" si="3"/>
        <v/>
      </c>
      <c r="N160" s="720"/>
      <c r="O160" s="720"/>
      <c r="P160" s="720"/>
      <c r="Q160" s="721"/>
    </row>
    <row r="161" ht="15.75" customHeight="1">
      <c r="A161" s="714" t="str">
        <f t="array" ref="A161">IF(ISBLANK(C161),"",XLOOKUP(C161,'Codified Game Plan'!$C$3:$C$477,'Codified Game Plan'!$A$3:$A$477))</f>
        <v/>
      </c>
      <c r="B161" s="727" t="str">
        <f t="array" ref="B161">IF(ISBLANK(C161),"",XLOOKUP(A161,'Crop Chart'!$A$5:$A$201,'Crop Chart'!$B$5:$B$201,0))</f>
        <v/>
      </c>
      <c r="C161" s="726"/>
      <c r="D161" s="717" t="str">
        <f>IF(B161="TR",SUMIF('Production Calendar'!$D$2:$D$500,'Seed Order'!C161,'Production Calendar'!$S$2:$S$500),"")</f>
        <v/>
      </c>
      <c r="E161" s="718" t="str">
        <f t="array" ref="E161">IF(B161="TR",XLOOKUP(A161,'Crop Chart'!$A$5:$A$201,'Crop Chart'!$P$5:$P$201,FALSE),"")</f>
        <v/>
      </c>
      <c r="F161" s="718" t="str">
        <f t="array" ref="F161">IF(B161="TR",XLOOKUP(A161,'Crop Chart'!$A$5:$A$201,'Crop Chart'!$Q$5:$Q$201,0),"")</f>
        <v/>
      </c>
      <c r="G161" s="725" t="str">
        <f>IF(B161="DS",SUMIF('Production Calendar'!$A$3:$A$477,A161,'Production Calendar'!$G$3:$G$477),"")</f>
        <v/>
      </c>
      <c r="H161" s="725" t="str">
        <f t="array" ref="H161">IF(B161="DS",XLOOKUP(A161,'Crop Chart'!$A$5:$A$201,'Crop Chart'!$AE$5:$AE$201,0),"")</f>
        <v/>
      </c>
      <c r="I161" s="725" t="str">
        <f t="shared" si="1"/>
        <v/>
      </c>
      <c r="J161" s="719">
        <v>1.0</v>
      </c>
      <c r="K161" s="719">
        <v>1.0</v>
      </c>
      <c r="L161" s="710" t="str">
        <f t="shared" si="2"/>
        <v/>
      </c>
      <c r="M161" s="711" t="str">
        <f t="shared" si="3"/>
        <v/>
      </c>
      <c r="N161" s="720"/>
      <c r="O161" s="720"/>
      <c r="P161" s="720"/>
      <c r="Q161" s="721"/>
    </row>
    <row r="162" ht="15.75" customHeight="1">
      <c r="A162" s="714" t="str">
        <f t="array" ref="A162">IF(ISBLANK(C162),"",XLOOKUP(C162,'Codified Game Plan'!$C$3:$C$477,'Codified Game Plan'!$A$3:$A$477))</f>
        <v/>
      </c>
      <c r="B162" s="727" t="str">
        <f t="array" ref="B162">IF(ISBLANK(C162),"",XLOOKUP(A162,'Crop Chart'!$A$5:$A$201,'Crop Chart'!$B$5:$B$201,0))</f>
        <v/>
      </c>
      <c r="C162" s="726"/>
      <c r="D162" s="717" t="str">
        <f>IF(B162="TR",SUMIF('Production Calendar'!$D$2:$D$500,'Seed Order'!C162,'Production Calendar'!$S$2:$S$500),"")</f>
        <v/>
      </c>
      <c r="E162" s="718" t="str">
        <f t="array" ref="E162">IF(B162="TR",XLOOKUP(A162,'Crop Chart'!$A$5:$A$201,'Crop Chart'!$P$5:$P$201,FALSE),"")</f>
        <v/>
      </c>
      <c r="F162" s="718" t="str">
        <f t="array" ref="F162">IF(B162="TR",XLOOKUP(A162,'Crop Chart'!$A$5:$A$201,'Crop Chart'!$Q$5:$Q$201,0),"")</f>
        <v/>
      </c>
      <c r="G162" s="725" t="str">
        <f>IF(B162="DS",SUMIF('Production Calendar'!$A$3:$A$477,A162,'Production Calendar'!$G$3:$G$477),"")</f>
        <v/>
      </c>
      <c r="H162" s="725" t="str">
        <f t="array" ref="H162">IF(B162="DS",XLOOKUP(A162,'Crop Chart'!$A$5:$A$201,'Crop Chart'!$AE$5:$AE$201,0),"")</f>
        <v/>
      </c>
      <c r="I162" s="725" t="str">
        <f t="shared" si="1"/>
        <v/>
      </c>
      <c r="J162" s="719">
        <v>1.0</v>
      </c>
      <c r="K162" s="719">
        <v>1.0</v>
      </c>
      <c r="L162" s="710" t="str">
        <f t="shared" si="2"/>
        <v/>
      </c>
      <c r="M162" s="711" t="str">
        <f t="shared" si="3"/>
        <v/>
      </c>
      <c r="N162" s="720"/>
      <c r="O162" s="720"/>
      <c r="P162" s="720"/>
      <c r="Q162" s="721"/>
    </row>
    <row r="163" ht="15.75" customHeight="1">
      <c r="A163" s="714" t="str">
        <f t="array" ref="A163">IF(ISBLANK(C163),"",XLOOKUP(C163,'Codified Game Plan'!$C$3:$C$477,'Codified Game Plan'!$A$3:$A$477))</f>
        <v/>
      </c>
      <c r="B163" s="727" t="str">
        <f t="array" ref="B163">IF(ISBLANK(C163),"",XLOOKUP(A163,'Crop Chart'!$A$5:$A$201,'Crop Chart'!$B$5:$B$201,0))</f>
        <v/>
      </c>
      <c r="C163" s="726"/>
      <c r="D163" s="717" t="str">
        <f>IF(B163="TR",SUMIF('Production Calendar'!$D$2:$D$500,'Seed Order'!C163,'Production Calendar'!$S$2:$S$500),"")</f>
        <v/>
      </c>
      <c r="E163" s="718" t="str">
        <f t="array" ref="E163">IF(B163="TR",XLOOKUP(A163,'Crop Chart'!$A$5:$A$201,'Crop Chart'!$P$5:$P$201,FALSE),"")</f>
        <v/>
      </c>
      <c r="F163" s="718" t="str">
        <f t="array" ref="F163">IF(B163="TR",XLOOKUP(A163,'Crop Chart'!$A$5:$A$201,'Crop Chart'!$Q$5:$Q$201,0),"")</f>
        <v/>
      </c>
      <c r="G163" s="725" t="str">
        <f>IF(B163="DS",SUMIF('Production Calendar'!$A$3:$A$477,A163,'Production Calendar'!$G$3:$G$477),"")</f>
        <v/>
      </c>
      <c r="H163" s="725" t="str">
        <f t="array" ref="H163">IF(B163="DS",XLOOKUP(A163,'Crop Chart'!$A$5:$A$201,'Crop Chart'!$AE$5:$AE$201,0),"")</f>
        <v/>
      </c>
      <c r="I163" s="725" t="str">
        <f t="shared" si="1"/>
        <v/>
      </c>
      <c r="J163" s="719">
        <v>1.0</v>
      </c>
      <c r="K163" s="719">
        <v>1.0</v>
      </c>
      <c r="L163" s="710" t="str">
        <f t="shared" si="2"/>
        <v/>
      </c>
      <c r="M163" s="711" t="str">
        <f t="shared" si="3"/>
        <v/>
      </c>
      <c r="N163" s="720"/>
      <c r="O163" s="720"/>
      <c r="P163" s="720"/>
      <c r="Q163" s="721"/>
    </row>
    <row r="164" ht="15.75" customHeight="1">
      <c r="A164" s="714" t="str">
        <f t="array" ref="A164">IF(ISBLANK(C164),"",XLOOKUP(C164,'Codified Game Plan'!$C$3:$C$477,'Codified Game Plan'!$A$3:$A$477))</f>
        <v/>
      </c>
      <c r="B164" s="727" t="str">
        <f t="array" ref="B164">IF(ISBLANK(C164),"",XLOOKUP(A164,'Crop Chart'!$A$5:$A$201,'Crop Chart'!$B$5:$B$201,0))</f>
        <v/>
      </c>
      <c r="C164" s="726"/>
      <c r="D164" s="717" t="str">
        <f>IF(B164="TR",SUMIF('Production Calendar'!$D$2:$D$500,'Seed Order'!C164,'Production Calendar'!$S$2:$S$500),"")</f>
        <v/>
      </c>
      <c r="E164" s="718" t="str">
        <f t="array" ref="E164">IF(B164="TR",XLOOKUP(A164,'Crop Chart'!$A$5:$A$201,'Crop Chart'!$P$5:$P$201,FALSE),"")</f>
        <v/>
      </c>
      <c r="F164" s="718" t="str">
        <f t="array" ref="F164">IF(B164="TR",XLOOKUP(A164,'Crop Chart'!$A$5:$A$201,'Crop Chart'!$Q$5:$Q$201,0),"")</f>
        <v/>
      </c>
      <c r="G164" s="725" t="str">
        <f>IF(B164="DS",SUMIF('Production Calendar'!$A$3:$A$477,A164,'Production Calendar'!$G$3:$G$477),"")</f>
        <v/>
      </c>
      <c r="H164" s="725" t="str">
        <f t="array" ref="H164">IF(B164="DS",XLOOKUP(A164,'Crop Chart'!$A$5:$A$201,'Crop Chart'!$AE$5:$AE$201,0),"")</f>
        <v/>
      </c>
      <c r="I164" s="725" t="str">
        <f t="shared" si="1"/>
        <v/>
      </c>
      <c r="J164" s="719">
        <v>1.0</v>
      </c>
      <c r="K164" s="719">
        <v>1.0</v>
      </c>
      <c r="L164" s="710" t="str">
        <f t="shared" si="2"/>
        <v/>
      </c>
      <c r="M164" s="711" t="str">
        <f t="shared" si="3"/>
        <v/>
      </c>
      <c r="N164" s="720"/>
      <c r="O164" s="720"/>
      <c r="P164" s="720"/>
      <c r="Q164" s="721"/>
    </row>
    <row r="165" ht="15.75" customHeight="1">
      <c r="A165" s="714" t="str">
        <f t="array" ref="A165">IF(ISBLANK(C165),"",XLOOKUP(C165,'Codified Game Plan'!$C$3:$C$477,'Codified Game Plan'!$A$3:$A$477))</f>
        <v/>
      </c>
      <c r="B165" s="727" t="str">
        <f t="array" ref="B165">IF(ISBLANK(C165),"",XLOOKUP(A165,'Crop Chart'!$A$5:$A$201,'Crop Chart'!$B$5:$B$201,0))</f>
        <v/>
      </c>
      <c r="C165" s="726"/>
      <c r="D165" s="717" t="str">
        <f>IF(B165="TR",SUMIF('Production Calendar'!$D$2:$D$500,'Seed Order'!C165,'Production Calendar'!$S$2:$S$500),"")</f>
        <v/>
      </c>
      <c r="E165" s="718" t="str">
        <f t="array" ref="E165">IF(B165="TR",XLOOKUP(A165,'Crop Chart'!$A$5:$A$201,'Crop Chart'!$P$5:$P$201,FALSE),"")</f>
        <v/>
      </c>
      <c r="F165" s="718" t="str">
        <f t="array" ref="F165">IF(B165="TR",XLOOKUP(A165,'Crop Chart'!$A$5:$A$201,'Crop Chart'!$Q$5:$Q$201,0),"")</f>
        <v/>
      </c>
      <c r="G165" s="725" t="str">
        <f>IF(B165="DS",SUMIF('Production Calendar'!$A$3:$A$477,A165,'Production Calendar'!$G$3:$G$477),"")</f>
        <v/>
      </c>
      <c r="H165" s="725" t="str">
        <f t="array" ref="H165">IF(B165="DS",XLOOKUP(A165,'Crop Chart'!$A$5:$A$201,'Crop Chart'!$AE$5:$AE$201,0),"")</f>
        <v/>
      </c>
      <c r="I165" s="725" t="str">
        <f t="shared" si="1"/>
        <v/>
      </c>
      <c r="J165" s="719">
        <v>1.0</v>
      </c>
      <c r="K165" s="719">
        <v>1.0</v>
      </c>
      <c r="L165" s="710" t="str">
        <f t="shared" si="2"/>
        <v/>
      </c>
      <c r="M165" s="711" t="str">
        <f t="shared" si="3"/>
        <v/>
      </c>
      <c r="N165" s="720"/>
      <c r="O165" s="720"/>
      <c r="P165" s="720"/>
      <c r="Q165" s="721"/>
    </row>
    <row r="166" ht="15.75" customHeight="1">
      <c r="A166" s="714" t="str">
        <f t="array" ref="A166">IF(ISBLANK(C166),"",XLOOKUP(C166,'Codified Game Plan'!$C$3:$C$477,'Codified Game Plan'!$A$3:$A$477))</f>
        <v/>
      </c>
      <c r="B166" s="727" t="str">
        <f t="array" ref="B166">IF(ISBLANK(C166),"",XLOOKUP(A166,'Crop Chart'!$A$5:$A$201,'Crop Chart'!$B$5:$B$201,0))</f>
        <v/>
      </c>
      <c r="C166" s="726"/>
      <c r="D166" s="717" t="str">
        <f>IF(B166="TR",SUMIF('Production Calendar'!$D$2:$D$500,'Seed Order'!C166,'Production Calendar'!$S$2:$S$500),"")</f>
        <v/>
      </c>
      <c r="E166" s="718" t="str">
        <f t="array" ref="E166">IF(B166="TR",XLOOKUP(A166,'Crop Chart'!$A$5:$A$201,'Crop Chart'!$P$5:$P$201,FALSE),"")</f>
        <v/>
      </c>
      <c r="F166" s="718" t="str">
        <f t="array" ref="F166">IF(B166="TR",XLOOKUP(A166,'Crop Chart'!$A$5:$A$201,'Crop Chart'!$Q$5:$Q$201,0),"")</f>
        <v/>
      </c>
      <c r="G166" s="725" t="str">
        <f>IF(B166="DS",SUMIF('Production Calendar'!$A$3:$A$477,A166,'Production Calendar'!$G$3:$G$477),"")</f>
        <v/>
      </c>
      <c r="H166" s="725" t="str">
        <f t="array" ref="H166">IF(B166="DS",XLOOKUP(A166,'Crop Chart'!$A$5:$A$201,'Crop Chart'!$AE$5:$AE$201,0),"")</f>
        <v/>
      </c>
      <c r="I166" s="725" t="str">
        <f t="shared" si="1"/>
        <v/>
      </c>
      <c r="J166" s="719">
        <v>1.0</v>
      </c>
      <c r="K166" s="719">
        <v>1.0</v>
      </c>
      <c r="L166" s="710" t="str">
        <f t="shared" si="2"/>
        <v/>
      </c>
      <c r="M166" s="711" t="str">
        <f t="shared" si="3"/>
        <v/>
      </c>
      <c r="N166" s="720"/>
      <c r="O166" s="720"/>
      <c r="P166" s="720"/>
      <c r="Q166" s="721"/>
    </row>
    <row r="167" ht="15.75" customHeight="1">
      <c r="A167" s="714" t="str">
        <f t="array" ref="A167">IF(ISBLANK(C167),"",XLOOKUP(C167,'Codified Game Plan'!$C$3:$C$477,'Codified Game Plan'!$A$3:$A$477))</f>
        <v/>
      </c>
      <c r="B167" s="727" t="str">
        <f t="array" ref="B167">IF(ISBLANK(C167),"",XLOOKUP(A167,'Crop Chart'!$A$5:$A$201,'Crop Chart'!$B$5:$B$201,0))</f>
        <v/>
      </c>
      <c r="C167" s="726"/>
      <c r="D167" s="717" t="str">
        <f>IF(B167="TR",SUMIF('Production Calendar'!$D$2:$D$500,'Seed Order'!C167,'Production Calendar'!$S$2:$S$500),"")</f>
        <v/>
      </c>
      <c r="E167" s="718" t="str">
        <f t="array" ref="E167">IF(B167="TR",XLOOKUP(A167,'Crop Chart'!$A$5:$A$201,'Crop Chart'!$P$5:$P$201,FALSE),"")</f>
        <v/>
      </c>
      <c r="F167" s="718" t="str">
        <f t="array" ref="F167">IF(B167="TR",XLOOKUP(A167,'Crop Chart'!$A$5:$A$201,'Crop Chart'!$Q$5:$Q$201,0),"")</f>
        <v/>
      </c>
      <c r="G167" s="725" t="str">
        <f>IF(B167="DS",SUMIF('Production Calendar'!$A$3:$A$477,A167,'Production Calendar'!$G$3:$G$477),"")</f>
        <v/>
      </c>
      <c r="H167" s="725" t="str">
        <f t="array" ref="H167">IF(B167="DS",XLOOKUP(A167,'Crop Chart'!$A$5:$A$201,'Crop Chart'!$AE$5:$AE$201,0),"")</f>
        <v/>
      </c>
      <c r="I167" s="725" t="str">
        <f t="shared" si="1"/>
        <v/>
      </c>
      <c r="J167" s="719">
        <v>1.0</v>
      </c>
      <c r="K167" s="719">
        <v>1.0</v>
      </c>
      <c r="L167" s="710" t="str">
        <f t="shared" si="2"/>
        <v/>
      </c>
      <c r="M167" s="711" t="str">
        <f t="shared" si="3"/>
        <v/>
      </c>
      <c r="N167" s="720"/>
      <c r="O167" s="720"/>
      <c r="P167" s="720"/>
      <c r="Q167" s="721"/>
    </row>
    <row r="168" ht="15.75" customHeight="1">
      <c r="A168" s="714" t="str">
        <f t="array" ref="A168">IF(ISBLANK(C168),"",XLOOKUP(C168,'Codified Game Plan'!$C$3:$C$477,'Codified Game Plan'!$A$3:$A$477))</f>
        <v/>
      </c>
      <c r="B168" s="727" t="str">
        <f t="array" ref="B168">IF(ISBLANK(C168),"",XLOOKUP(A168,'Crop Chart'!$A$5:$A$201,'Crop Chart'!$B$5:$B$201,0))</f>
        <v/>
      </c>
      <c r="C168" s="726"/>
      <c r="D168" s="717" t="str">
        <f>IF(B168="TR",SUMIF('Production Calendar'!$D$2:$D$500,'Seed Order'!C168,'Production Calendar'!$S$2:$S$500),"")</f>
        <v/>
      </c>
      <c r="E168" s="718" t="str">
        <f t="array" ref="E168">IF(B168="TR",XLOOKUP(A168,'Crop Chart'!$A$5:$A$201,'Crop Chart'!$P$5:$P$201,FALSE),"")</f>
        <v/>
      </c>
      <c r="F168" s="718" t="str">
        <f t="array" ref="F168">IF(B168="TR",XLOOKUP(A168,'Crop Chart'!$A$5:$A$201,'Crop Chart'!$Q$5:$Q$201,0),"")</f>
        <v/>
      </c>
      <c r="G168" s="725" t="str">
        <f>IF(B168="DS",SUMIF('Production Calendar'!$A$3:$A$477,A168,'Production Calendar'!$G$3:$G$477),"")</f>
        <v/>
      </c>
      <c r="H168" s="725" t="str">
        <f t="array" ref="H168">IF(B168="DS",XLOOKUP(A168,'Crop Chart'!$A$5:$A$201,'Crop Chart'!$AE$5:$AE$201,0),"")</f>
        <v/>
      </c>
      <c r="I168" s="725" t="str">
        <f t="shared" si="1"/>
        <v/>
      </c>
      <c r="J168" s="719">
        <v>1.0</v>
      </c>
      <c r="K168" s="719">
        <v>1.0</v>
      </c>
      <c r="L168" s="710" t="str">
        <f t="shared" si="2"/>
        <v/>
      </c>
      <c r="M168" s="711" t="str">
        <f t="shared" si="3"/>
        <v/>
      </c>
      <c r="N168" s="720"/>
      <c r="O168" s="720"/>
      <c r="P168" s="720"/>
      <c r="Q168" s="721"/>
    </row>
    <row r="169" ht="15.75" customHeight="1">
      <c r="A169" s="714" t="str">
        <f t="array" ref="A169">IF(ISBLANK(C169),"",XLOOKUP(C169,'Codified Game Plan'!$C$3:$C$477,'Codified Game Plan'!$A$3:$A$477))</f>
        <v/>
      </c>
      <c r="B169" s="727" t="str">
        <f t="array" ref="B169">IF(ISBLANK(C169),"",XLOOKUP(A169,'Crop Chart'!$A$5:$A$201,'Crop Chart'!$B$5:$B$201,0))</f>
        <v/>
      </c>
      <c r="C169" s="726"/>
      <c r="D169" s="717" t="str">
        <f>IF(B169="TR",SUMIF('Production Calendar'!$D$2:$D$500,'Seed Order'!C169,'Production Calendar'!$S$2:$S$500),"")</f>
        <v/>
      </c>
      <c r="E169" s="718" t="str">
        <f t="array" ref="E169">IF(B169="TR",XLOOKUP(A169,'Crop Chart'!$A$5:$A$201,'Crop Chart'!$P$5:$P$201,FALSE),"")</f>
        <v/>
      </c>
      <c r="F169" s="718" t="str">
        <f t="array" ref="F169">IF(B169="TR",XLOOKUP(A169,'Crop Chart'!$A$5:$A$201,'Crop Chart'!$Q$5:$Q$201,0),"")</f>
        <v/>
      </c>
      <c r="G169" s="725" t="str">
        <f>IF(B169="DS",SUMIF('Production Calendar'!$A$3:$A$477,A169,'Production Calendar'!$G$3:$G$477),"")</f>
        <v/>
      </c>
      <c r="H169" s="725" t="str">
        <f t="array" ref="H169">IF(B169="DS",XLOOKUP(A169,'Crop Chart'!$A$5:$A$201,'Crop Chart'!$AE$5:$AE$201,0),"")</f>
        <v/>
      </c>
      <c r="I169" s="725" t="str">
        <f t="shared" si="1"/>
        <v/>
      </c>
      <c r="J169" s="719">
        <v>1.0</v>
      </c>
      <c r="K169" s="719">
        <v>1.0</v>
      </c>
      <c r="L169" s="710" t="str">
        <f t="shared" si="2"/>
        <v/>
      </c>
      <c r="M169" s="711" t="str">
        <f t="shared" si="3"/>
        <v/>
      </c>
      <c r="N169" s="720"/>
      <c r="O169" s="720"/>
      <c r="P169" s="720"/>
      <c r="Q169" s="721"/>
    </row>
    <row r="170" ht="15.75" customHeight="1">
      <c r="A170" s="714" t="str">
        <f t="array" ref="A170">IF(ISBLANK(C170),"",XLOOKUP(C170,'Codified Game Plan'!$C$3:$C$477,'Codified Game Plan'!$A$3:$A$477))</f>
        <v/>
      </c>
      <c r="B170" s="727" t="str">
        <f t="array" ref="B170">IF(ISBLANK(C170),"",XLOOKUP(A170,'Crop Chart'!$A$5:$A$201,'Crop Chart'!$B$5:$B$201,0))</f>
        <v/>
      </c>
      <c r="C170" s="726"/>
      <c r="D170" s="717" t="str">
        <f>IF(B170="TR",SUMIF('Production Calendar'!$D$2:$D$500,'Seed Order'!C170,'Production Calendar'!$S$2:$S$500),"")</f>
        <v/>
      </c>
      <c r="E170" s="718" t="str">
        <f t="array" ref="E170">IF(B170="TR",XLOOKUP(A170,'Crop Chart'!$A$5:$A$201,'Crop Chart'!$P$5:$P$201,FALSE),"")</f>
        <v/>
      </c>
      <c r="F170" s="718" t="str">
        <f t="array" ref="F170">IF(B170="TR",XLOOKUP(A170,'Crop Chart'!$A$5:$A$201,'Crop Chart'!$Q$5:$Q$201,0),"")</f>
        <v/>
      </c>
      <c r="G170" s="725" t="str">
        <f>IF(B170="DS",SUMIF('Production Calendar'!$A$3:$A$477,A170,'Production Calendar'!$G$3:$G$477),"")</f>
        <v/>
      </c>
      <c r="H170" s="725" t="str">
        <f t="array" ref="H170">IF(B170="DS",XLOOKUP(A170,'Crop Chart'!$A$5:$A$201,'Crop Chart'!$AE$5:$AE$201,0),"")</f>
        <v/>
      </c>
      <c r="I170" s="725" t="str">
        <f t="shared" si="1"/>
        <v/>
      </c>
      <c r="J170" s="719">
        <v>1.0</v>
      </c>
      <c r="K170" s="719">
        <v>1.0</v>
      </c>
      <c r="L170" s="710" t="str">
        <f t="shared" si="2"/>
        <v/>
      </c>
      <c r="M170" s="711" t="str">
        <f t="shared" si="3"/>
        <v/>
      </c>
      <c r="N170" s="720"/>
      <c r="O170" s="720"/>
      <c r="P170" s="720"/>
      <c r="Q170" s="721"/>
    </row>
    <row r="171" ht="15.75" customHeight="1">
      <c r="A171" s="714" t="str">
        <f t="array" ref="A171">IF(ISBLANK(C171),"",XLOOKUP(C171,'Codified Game Plan'!$C$3:$C$477,'Codified Game Plan'!$A$3:$A$477))</f>
        <v/>
      </c>
      <c r="B171" s="727" t="str">
        <f t="array" ref="B171">IF(ISBLANK(C171),"",XLOOKUP(A171,'Crop Chart'!$A$5:$A$201,'Crop Chart'!$B$5:$B$201,0))</f>
        <v/>
      </c>
      <c r="C171" s="726"/>
      <c r="D171" s="717" t="str">
        <f>IF(B171="TR",SUMIF('Production Calendar'!$D$2:$D$500,'Seed Order'!C171,'Production Calendar'!$S$2:$S$500),"")</f>
        <v/>
      </c>
      <c r="E171" s="718" t="str">
        <f t="array" ref="E171">IF(B171="TR",XLOOKUP(A171,'Crop Chart'!$A$5:$A$201,'Crop Chart'!$P$5:$P$201,FALSE),"")</f>
        <v/>
      </c>
      <c r="F171" s="718" t="str">
        <f t="array" ref="F171">IF(B171="TR",XLOOKUP(A171,'Crop Chart'!$A$5:$A$201,'Crop Chart'!$Q$5:$Q$201,0),"")</f>
        <v/>
      </c>
      <c r="G171" s="725" t="str">
        <f>IF(B171="DS",SUMIF('Production Calendar'!$A$3:$A$477,A171,'Production Calendar'!$G$3:$G$477),"")</f>
        <v/>
      </c>
      <c r="H171" s="725" t="str">
        <f t="array" ref="H171">IF(B171="DS",XLOOKUP(A171,'Crop Chart'!$A$5:$A$201,'Crop Chart'!$AE$5:$AE$201,0),"")</f>
        <v/>
      </c>
      <c r="I171" s="725" t="str">
        <f t="shared" si="1"/>
        <v/>
      </c>
      <c r="J171" s="719">
        <v>1.0</v>
      </c>
      <c r="K171" s="719">
        <v>1.0</v>
      </c>
      <c r="L171" s="710" t="str">
        <f t="shared" si="2"/>
        <v/>
      </c>
      <c r="M171" s="711" t="str">
        <f t="shared" si="3"/>
        <v/>
      </c>
      <c r="N171" s="720"/>
      <c r="O171" s="720"/>
      <c r="P171" s="720"/>
      <c r="Q171" s="721"/>
    </row>
    <row r="172" ht="15.75" customHeight="1">
      <c r="A172" s="714" t="str">
        <f t="array" ref="A172">IF(ISBLANK(C172),"",XLOOKUP(C172,'Codified Game Plan'!$C$3:$C$477,'Codified Game Plan'!$A$3:$A$477))</f>
        <v/>
      </c>
      <c r="B172" s="727" t="str">
        <f t="array" ref="B172">IF(ISBLANK(C172),"",XLOOKUP(A172,'Crop Chart'!$A$5:$A$201,'Crop Chart'!$B$5:$B$201,0))</f>
        <v/>
      </c>
      <c r="C172" s="726"/>
      <c r="D172" s="717" t="str">
        <f>IF(B172="TR",SUMIF('Production Calendar'!$D$2:$D$500,'Seed Order'!C172,'Production Calendar'!$S$2:$S$500),"")</f>
        <v/>
      </c>
      <c r="E172" s="718" t="str">
        <f t="array" ref="E172">IF(B172="TR",XLOOKUP(A172,'Crop Chart'!$A$5:$A$201,'Crop Chart'!$P$5:$P$201,FALSE),"")</f>
        <v/>
      </c>
      <c r="F172" s="718" t="str">
        <f t="array" ref="F172">IF(B172="TR",XLOOKUP(A172,'Crop Chart'!$A$5:$A$201,'Crop Chart'!$Q$5:$Q$201,0),"")</f>
        <v/>
      </c>
      <c r="G172" s="725" t="str">
        <f>IF(B172="DS",SUMIF('Production Calendar'!$A$3:$A$477,A172,'Production Calendar'!$G$3:$G$477),"")</f>
        <v/>
      </c>
      <c r="H172" s="725" t="str">
        <f t="array" ref="H172">IF(B172="DS",XLOOKUP(A172,'Crop Chart'!$A$5:$A$201,'Crop Chart'!$AE$5:$AE$201,0),"")</f>
        <v/>
      </c>
      <c r="I172" s="725" t="str">
        <f t="shared" si="1"/>
        <v/>
      </c>
      <c r="J172" s="719">
        <v>1.0</v>
      </c>
      <c r="K172" s="719">
        <v>1.0</v>
      </c>
      <c r="L172" s="710" t="str">
        <f t="shared" si="2"/>
        <v/>
      </c>
      <c r="M172" s="711" t="str">
        <f t="shared" si="3"/>
        <v/>
      </c>
      <c r="N172" s="720"/>
      <c r="O172" s="720"/>
      <c r="P172" s="720"/>
      <c r="Q172" s="721"/>
    </row>
    <row r="173" ht="15.75" customHeight="1">
      <c r="A173" s="714" t="str">
        <f t="array" ref="A173">IF(ISBLANK(C173),"",XLOOKUP(C173,'Codified Game Plan'!$C$3:$C$477,'Codified Game Plan'!$A$3:$A$477))</f>
        <v/>
      </c>
      <c r="B173" s="727" t="str">
        <f t="array" ref="B173">IF(ISBLANK(C173),"",XLOOKUP(A173,'Crop Chart'!$A$5:$A$201,'Crop Chart'!$B$5:$B$201,0))</f>
        <v/>
      </c>
      <c r="C173" s="726"/>
      <c r="D173" s="717" t="str">
        <f>IF(B173="TR",SUMIF('Production Calendar'!$D$2:$D$500,'Seed Order'!C173,'Production Calendar'!$S$2:$S$500),"")</f>
        <v/>
      </c>
      <c r="E173" s="718" t="str">
        <f t="array" ref="E173">IF(B173="TR",XLOOKUP(A173,'Crop Chart'!$A$5:$A$201,'Crop Chart'!$P$5:$P$201,FALSE),"")</f>
        <v/>
      </c>
      <c r="F173" s="718" t="str">
        <f t="array" ref="F173">IF(B173="TR",XLOOKUP(A173,'Crop Chart'!$A$5:$A$201,'Crop Chart'!$Q$5:$Q$201,0),"")</f>
        <v/>
      </c>
      <c r="G173" s="725" t="str">
        <f>IF(B173="DS",SUMIF('Production Calendar'!$A$3:$A$477,A173,'Production Calendar'!$G$3:$G$477),"")</f>
        <v/>
      </c>
      <c r="H173" s="725" t="str">
        <f t="array" ref="H173">IF(B173="DS",XLOOKUP(A173,'Crop Chart'!$A$5:$A$201,'Crop Chart'!$AE$5:$AE$201,0),"")</f>
        <v/>
      </c>
      <c r="I173" s="725" t="str">
        <f t="shared" si="1"/>
        <v/>
      </c>
      <c r="J173" s="719">
        <v>1.0</v>
      </c>
      <c r="K173" s="719">
        <v>1.0</v>
      </c>
      <c r="L173" s="710" t="str">
        <f t="shared" si="2"/>
        <v/>
      </c>
      <c r="M173" s="711" t="str">
        <f t="shared" si="3"/>
        <v/>
      </c>
      <c r="N173" s="720"/>
      <c r="O173" s="720"/>
      <c r="P173" s="720"/>
      <c r="Q173" s="721"/>
    </row>
    <row r="174" ht="15.75" customHeight="1">
      <c r="A174" s="714" t="str">
        <f t="array" ref="A174">IF(ISBLANK(C174),"",XLOOKUP(C174,'Codified Game Plan'!$C$3:$C$477,'Codified Game Plan'!$A$3:$A$477))</f>
        <v/>
      </c>
      <c r="B174" s="727" t="str">
        <f t="array" ref="B174">IF(ISBLANK(C174),"",XLOOKUP(A174,'Crop Chart'!$A$5:$A$201,'Crop Chart'!$B$5:$B$201,0))</f>
        <v/>
      </c>
      <c r="C174" s="726"/>
      <c r="D174" s="717" t="str">
        <f>IF(B174="TR",SUMIF('Production Calendar'!$D$2:$D$500,'Seed Order'!C174,'Production Calendar'!$S$2:$S$500),"")</f>
        <v/>
      </c>
      <c r="E174" s="718" t="str">
        <f t="array" ref="E174">IF(B174="TR",XLOOKUP(A174,'Crop Chart'!$A$5:$A$201,'Crop Chart'!$P$5:$P$201,FALSE),"")</f>
        <v/>
      </c>
      <c r="F174" s="718" t="str">
        <f t="array" ref="F174">IF(B174="TR",XLOOKUP(A174,'Crop Chart'!$A$5:$A$201,'Crop Chart'!$Q$5:$Q$201,0),"")</f>
        <v/>
      </c>
      <c r="G174" s="725" t="str">
        <f>IF(B174="DS",SUMIF('Production Calendar'!$A$3:$A$477,A174,'Production Calendar'!$G$3:$G$477),"")</f>
        <v/>
      </c>
      <c r="H174" s="725" t="str">
        <f t="array" ref="H174">IF(B174="DS",XLOOKUP(A174,'Crop Chart'!$A$5:$A$201,'Crop Chart'!$AE$5:$AE$201,0),"")</f>
        <v/>
      </c>
      <c r="I174" s="725" t="str">
        <f t="shared" si="1"/>
        <v/>
      </c>
      <c r="J174" s="719">
        <v>1.0</v>
      </c>
      <c r="K174" s="719">
        <v>1.0</v>
      </c>
      <c r="L174" s="710" t="str">
        <f t="shared" si="2"/>
        <v/>
      </c>
      <c r="M174" s="711" t="str">
        <f t="shared" si="3"/>
        <v/>
      </c>
      <c r="N174" s="720"/>
      <c r="O174" s="720"/>
      <c r="P174" s="720"/>
      <c r="Q174" s="721"/>
    </row>
    <row r="175" ht="15.75" customHeight="1">
      <c r="A175" s="714" t="str">
        <f t="array" ref="A175">IF(ISBLANK(C175),"",XLOOKUP(C175,'Codified Game Plan'!$C$3:$C$477,'Codified Game Plan'!$A$3:$A$477))</f>
        <v/>
      </c>
      <c r="B175" s="727" t="str">
        <f t="array" ref="B175">IF(ISBLANK(C175),"",XLOOKUP(A175,'Crop Chart'!$A$5:$A$201,'Crop Chart'!$B$5:$B$201,0))</f>
        <v/>
      </c>
      <c r="C175" s="726"/>
      <c r="D175" s="717" t="str">
        <f>IF(B175="TR",SUMIF('Production Calendar'!$D$2:$D$500,'Seed Order'!C175,'Production Calendar'!$S$2:$S$500),"")</f>
        <v/>
      </c>
      <c r="E175" s="718" t="str">
        <f t="array" ref="E175">IF(B175="TR",XLOOKUP(A175,'Crop Chart'!$A$5:$A$201,'Crop Chart'!$P$5:$P$201,FALSE),"")</f>
        <v/>
      </c>
      <c r="F175" s="718" t="str">
        <f t="array" ref="F175">IF(B175="TR",XLOOKUP(A175,'Crop Chart'!$A$5:$A$201,'Crop Chart'!$Q$5:$Q$201,0),"")</f>
        <v/>
      </c>
      <c r="G175" s="725" t="str">
        <f>IF(B175="DS",SUMIF('Production Calendar'!$A$3:$A$477,A175,'Production Calendar'!$G$3:$G$477),"")</f>
        <v/>
      </c>
      <c r="H175" s="725" t="str">
        <f t="array" ref="H175">IF(B175="DS",XLOOKUP(A175,'Crop Chart'!$A$5:$A$201,'Crop Chart'!$AE$5:$AE$201,0),"")</f>
        <v/>
      </c>
      <c r="I175" s="725" t="str">
        <f t="shared" si="1"/>
        <v/>
      </c>
      <c r="J175" s="719">
        <v>1.0</v>
      </c>
      <c r="K175" s="719">
        <v>1.0</v>
      </c>
      <c r="L175" s="710" t="str">
        <f t="shared" si="2"/>
        <v/>
      </c>
      <c r="M175" s="711" t="str">
        <f t="shared" si="3"/>
        <v/>
      </c>
      <c r="N175" s="720"/>
      <c r="O175" s="720"/>
      <c r="P175" s="720"/>
      <c r="Q175" s="721"/>
    </row>
    <row r="176" ht="15.75" customHeight="1">
      <c r="A176" s="714" t="str">
        <f t="array" ref="A176">IF(ISBLANK(C176),"",XLOOKUP(C176,'Codified Game Plan'!$C$3:$C$477,'Codified Game Plan'!$A$3:$A$477))</f>
        <v/>
      </c>
      <c r="B176" s="727" t="str">
        <f t="array" ref="B176">IF(ISBLANK(C176),"",XLOOKUP(A176,'Crop Chart'!$A$5:$A$201,'Crop Chart'!$B$5:$B$201,0))</f>
        <v/>
      </c>
      <c r="C176" s="726"/>
      <c r="D176" s="717" t="str">
        <f>IF(B176="TR",SUMIF('Production Calendar'!$D$2:$D$500,'Seed Order'!C176,'Production Calendar'!$S$2:$S$500),"")</f>
        <v/>
      </c>
      <c r="E176" s="718" t="str">
        <f t="array" ref="E176">IF(B176="TR",XLOOKUP(A176,'Crop Chart'!$A$5:$A$201,'Crop Chart'!$P$5:$P$201,FALSE),"")</f>
        <v/>
      </c>
      <c r="F176" s="718" t="str">
        <f t="array" ref="F176">IF(B176="TR",XLOOKUP(A176,'Crop Chart'!$A$5:$A$201,'Crop Chart'!$Q$5:$Q$201,0),"")</f>
        <v/>
      </c>
      <c r="G176" s="725" t="str">
        <f>IF(B176="DS",SUMIF('Production Calendar'!$A$3:$A$477,A176,'Production Calendar'!$G$3:$G$477),"")</f>
        <v/>
      </c>
      <c r="H176" s="725" t="str">
        <f t="array" ref="H176">IF(B176="DS",XLOOKUP(A176,'Crop Chart'!$A$5:$A$201,'Crop Chart'!$AE$5:$AE$201,0),"")</f>
        <v/>
      </c>
      <c r="I176" s="725" t="str">
        <f t="shared" si="1"/>
        <v/>
      </c>
      <c r="J176" s="719">
        <v>1.0</v>
      </c>
      <c r="K176" s="719">
        <v>1.0</v>
      </c>
      <c r="L176" s="710" t="str">
        <f t="shared" si="2"/>
        <v/>
      </c>
      <c r="M176" s="711" t="str">
        <f t="shared" si="3"/>
        <v/>
      </c>
      <c r="N176" s="720"/>
      <c r="O176" s="720"/>
      <c r="P176" s="720"/>
      <c r="Q176" s="721"/>
    </row>
    <row r="177" ht="15.75" customHeight="1">
      <c r="A177" s="714" t="str">
        <f t="array" ref="A177">IF(ISBLANK(C177),"",XLOOKUP(C177,'Codified Game Plan'!$C$3:$C$477,'Codified Game Plan'!$A$3:$A$477))</f>
        <v/>
      </c>
      <c r="B177" s="727" t="str">
        <f t="array" ref="B177">IF(ISBLANK(C177),"",XLOOKUP(A177,'Crop Chart'!$A$5:$A$201,'Crop Chart'!$B$5:$B$201,0))</f>
        <v/>
      </c>
      <c r="C177" s="726"/>
      <c r="D177" s="717" t="str">
        <f>IF(B177="TR",SUMIF('Production Calendar'!$D$2:$D$500,'Seed Order'!C177,'Production Calendar'!$S$2:$S$500),"")</f>
        <v/>
      </c>
      <c r="E177" s="718" t="str">
        <f t="array" ref="E177">IF(B177="TR",XLOOKUP(A177,'Crop Chart'!$A$5:$A$201,'Crop Chart'!$P$5:$P$201,FALSE),"")</f>
        <v/>
      </c>
      <c r="F177" s="718" t="str">
        <f t="array" ref="F177">IF(B177="TR",XLOOKUP(A177,'Crop Chart'!$A$5:$A$201,'Crop Chart'!$Q$5:$Q$201,0),"")</f>
        <v/>
      </c>
      <c r="G177" s="725" t="str">
        <f>IF(B177="DS",SUMIF('Production Calendar'!$A$3:$A$477,A177,'Production Calendar'!$G$3:$G$477),"")</f>
        <v/>
      </c>
      <c r="H177" s="725" t="str">
        <f t="array" ref="H177">IF(B177="DS",XLOOKUP(A177,'Crop Chart'!$A$5:$A$201,'Crop Chart'!$AE$5:$AE$201,0),"")</f>
        <v/>
      </c>
      <c r="I177" s="725" t="str">
        <f t="shared" si="1"/>
        <v/>
      </c>
      <c r="J177" s="719">
        <v>1.0</v>
      </c>
      <c r="K177" s="719">
        <v>1.0</v>
      </c>
      <c r="L177" s="710" t="str">
        <f t="shared" si="2"/>
        <v/>
      </c>
      <c r="M177" s="711" t="str">
        <f t="shared" si="3"/>
        <v/>
      </c>
      <c r="N177" s="720"/>
      <c r="O177" s="720"/>
      <c r="P177" s="720"/>
      <c r="Q177" s="721"/>
    </row>
    <row r="178" ht="15.75" customHeight="1">
      <c r="A178" s="714" t="str">
        <f t="array" ref="A178">IF(ISBLANK(C178),"",XLOOKUP(C178,'Codified Game Plan'!$C$3:$C$477,'Codified Game Plan'!$A$3:$A$477))</f>
        <v/>
      </c>
      <c r="B178" s="727" t="str">
        <f t="array" ref="B178">IF(ISBLANK(C178),"",XLOOKUP(A178,'Crop Chart'!$A$5:$A$201,'Crop Chart'!$B$5:$B$201,0))</f>
        <v/>
      </c>
      <c r="C178" s="726"/>
      <c r="D178" s="717" t="str">
        <f>IF(B178="TR",SUMIF('Production Calendar'!$D$2:$D$500,'Seed Order'!C178,'Production Calendar'!$S$2:$S$500),"")</f>
        <v/>
      </c>
      <c r="E178" s="718" t="str">
        <f t="array" ref="E178">IF(B178="TR",XLOOKUP(A178,'Crop Chart'!$A$5:$A$201,'Crop Chart'!$P$5:$P$201,FALSE),"")</f>
        <v/>
      </c>
      <c r="F178" s="718" t="str">
        <f t="array" ref="F178">IF(B178="TR",XLOOKUP(A178,'Crop Chart'!$A$5:$A$201,'Crop Chart'!$Q$5:$Q$201,0),"")</f>
        <v/>
      </c>
      <c r="G178" s="725" t="str">
        <f>IF(B178="DS",SUMIF('Production Calendar'!$A$3:$A$477,A178,'Production Calendar'!$G$3:$G$477),"")</f>
        <v/>
      </c>
      <c r="H178" s="725" t="str">
        <f t="array" ref="H178">IF(B178="DS",XLOOKUP(A178,'Crop Chart'!$A$5:$A$201,'Crop Chart'!$AE$5:$AE$201,0),"")</f>
        <v/>
      </c>
      <c r="I178" s="725" t="str">
        <f t="shared" si="1"/>
        <v/>
      </c>
      <c r="J178" s="719">
        <v>1.0</v>
      </c>
      <c r="K178" s="719">
        <v>1.0</v>
      </c>
      <c r="L178" s="710" t="str">
        <f t="shared" si="2"/>
        <v/>
      </c>
      <c r="M178" s="711" t="str">
        <f t="shared" si="3"/>
        <v/>
      </c>
      <c r="N178" s="720"/>
      <c r="O178" s="720"/>
      <c r="P178" s="720"/>
      <c r="Q178" s="721"/>
    </row>
    <row r="179" ht="15.75" customHeight="1">
      <c r="A179" s="714" t="str">
        <f t="array" ref="A179">IF(ISBLANK(C179),"",XLOOKUP(C179,'Codified Game Plan'!$C$3:$C$477,'Codified Game Plan'!$A$3:$A$477))</f>
        <v/>
      </c>
      <c r="B179" s="727" t="str">
        <f t="array" ref="B179">IF(ISBLANK(C179),"",XLOOKUP(A179,'Crop Chart'!$A$5:$A$201,'Crop Chart'!$B$5:$B$201,0))</f>
        <v/>
      </c>
      <c r="C179" s="726"/>
      <c r="D179" s="717" t="str">
        <f>IF(B179="TR",SUMIF('Production Calendar'!$D$2:$D$500,'Seed Order'!C179,'Production Calendar'!$S$2:$S$500),"")</f>
        <v/>
      </c>
      <c r="E179" s="718" t="str">
        <f t="array" ref="E179">IF(B179="TR",XLOOKUP(A179,'Crop Chart'!$A$5:$A$201,'Crop Chart'!$P$5:$P$201,FALSE),"")</f>
        <v/>
      </c>
      <c r="F179" s="718" t="str">
        <f t="array" ref="F179">IF(B179="TR",XLOOKUP(A179,'Crop Chart'!$A$5:$A$201,'Crop Chart'!$Q$5:$Q$201,0),"")</f>
        <v/>
      </c>
      <c r="G179" s="725" t="str">
        <f>IF(B179="DS",SUMIF('Production Calendar'!$A$3:$A$477,A179,'Production Calendar'!$G$3:$G$477),"")</f>
        <v/>
      </c>
      <c r="H179" s="725" t="str">
        <f t="array" ref="H179">IF(B179="DS",XLOOKUP(A179,'Crop Chart'!$A$5:$A$201,'Crop Chart'!$AE$5:$AE$201,0),"")</f>
        <v/>
      </c>
      <c r="I179" s="725" t="str">
        <f t="shared" si="1"/>
        <v/>
      </c>
      <c r="J179" s="719">
        <v>1.0</v>
      </c>
      <c r="K179" s="719">
        <v>1.0</v>
      </c>
      <c r="L179" s="710" t="str">
        <f t="shared" si="2"/>
        <v/>
      </c>
      <c r="M179" s="711" t="str">
        <f t="shared" si="3"/>
        <v/>
      </c>
      <c r="N179" s="720"/>
      <c r="O179" s="720"/>
      <c r="P179" s="720"/>
      <c r="Q179" s="721"/>
    </row>
    <row r="180" ht="15.75" customHeight="1">
      <c r="A180" s="714" t="str">
        <f t="array" ref="A180">IF(ISBLANK(C180),"",XLOOKUP(C180,'Codified Game Plan'!$C$3:$C$477,'Codified Game Plan'!$A$3:$A$477))</f>
        <v/>
      </c>
      <c r="B180" s="727" t="str">
        <f t="array" ref="B180">IF(ISBLANK(C180),"",XLOOKUP(A180,'Crop Chart'!$A$5:$A$201,'Crop Chart'!$B$5:$B$201,0))</f>
        <v/>
      </c>
      <c r="C180" s="726"/>
      <c r="D180" s="717" t="str">
        <f>IF(B180="TR",SUMIF('Production Calendar'!$D$2:$D$500,'Seed Order'!C180,'Production Calendar'!$S$2:$S$500),"")</f>
        <v/>
      </c>
      <c r="E180" s="718" t="str">
        <f t="array" ref="E180">IF(B180="TR",XLOOKUP(A180,'Crop Chart'!$A$5:$A$201,'Crop Chart'!$P$5:$P$201,FALSE),"")</f>
        <v/>
      </c>
      <c r="F180" s="718" t="str">
        <f t="array" ref="F180">IF(B180="TR",XLOOKUP(A180,'Crop Chart'!$A$5:$A$201,'Crop Chart'!$Q$5:$Q$201,0),"")</f>
        <v/>
      </c>
      <c r="G180" s="725" t="str">
        <f>IF(B180="DS",SUMIF('Production Calendar'!$A$3:$A$477,A180,'Production Calendar'!$G$3:$G$477),"")</f>
        <v/>
      </c>
      <c r="H180" s="725" t="str">
        <f t="array" ref="H180">IF(B180="DS",XLOOKUP(A180,'Crop Chart'!$A$5:$A$201,'Crop Chart'!$AE$5:$AE$201,0),"")</f>
        <v/>
      </c>
      <c r="I180" s="725" t="str">
        <f t="shared" si="1"/>
        <v/>
      </c>
      <c r="J180" s="719">
        <v>1.0</v>
      </c>
      <c r="K180" s="719">
        <v>1.0</v>
      </c>
      <c r="L180" s="710" t="str">
        <f t="shared" si="2"/>
        <v/>
      </c>
      <c r="M180" s="711" t="str">
        <f t="shared" si="3"/>
        <v/>
      </c>
      <c r="N180" s="720"/>
      <c r="O180" s="720"/>
      <c r="P180" s="720"/>
      <c r="Q180" s="721"/>
    </row>
    <row r="181" ht="15.75" customHeight="1">
      <c r="A181" s="714" t="str">
        <f t="array" ref="A181">IF(ISBLANK(C181),"",XLOOKUP(C181,'Codified Game Plan'!$C$3:$C$477,'Codified Game Plan'!$A$3:$A$477))</f>
        <v/>
      </c>
      <c r="B181" s="727" t="str">
        <f t="array" ref="B181">IF(ISBLANK(C181),"",XLOOKUP(A181,'Crop Chart'!$A$5:$A$201,'Crop Chart'!$B$5:$B$201,0))</f>
        <v/>
      </c>
      <c r="C181" s="726"/>
      <c r="D181" s="717" t="str">
        <f>IF(B181="TR",SUMIF('Production Calendar'!$D$2:$D$500,'Seed Order'!C181,'Production Calendar'!$S$2:$S$500),"")</f>
        <v/>
      </c>
      <c r="E181" s="718" t="str">
        <f t="array" ref="E181">IF(B181="TR",XLOOKUP(A181,'Crop Chart'!$A$5:$A$201,'Crop Chart'!$P$5:$P$201,FALSE),"")</f>
        <v/>
      </c>
      <c r="F181" s="718" t="str">
        <f t="array" ref="F181">IF(B181="TR",XLOOKUP(A181,'Crop Chart'!$A$5:$A$201,'Crop Chart'!$Q$5:$Q$201,0),"")</f>
        <v/>
      </c>
      <c r="G181" s="725" t="str">
        <f>IF(B181="DS",SUMIF('Production Calendar'!$A$3:$A$477,A181,'Production Calendar'!$G$3:$G$477),"")</f>
        <v/>
      </c>
      <c r="H181" s="725" t="str">
        <f t="array" ref="H181">IF(B181="DS",XLOOKUP(A181,'Crop Chart'!$A$5:$A$201,'Crop Chart'!$AE$5:$AE$201,0),"")</f>
        <v/>
      </c>
      <c r="I181" s="725" t="str">
        <f t="shared" si="1"/>
        <v/>
      </c>
      <c r="J181" s="719">
        <v>1.0</v>
      </c>
      <c r="K181" s="719">
        <v>1.0</v>
      </c>
      <c r="L181" s="710" t="str">
        <f t="shared" si="2"/>
        <v/>
      </c>
      <c r="M181" s="711" t="str">
        <f t="shared" si="3"/>
        <v/>
      </c>
      <c r="N181" s="720"/>
      <c r="O181" s="720"/>
      <c r="P181" s="720"/>
      <c r="Q181" s="721"/>
    </row>
    <row r="182" ht="15.75" customHeight="1">
      <c r="A182" s="714" t="str">
        <f t="array" ref="A182">IF(ISBLANK(C182),"",XLOOKUP(C182,'Codified Game Plan'!$C$3:$C$477,'Codified Game Plan'!$A$3:$A$477))</f>
        <v/>
      </c>
      <c r="B182" s="727" t="str">
        <f t="array" ref="B182">IF(ISBLANK(C182),"",XLOOKUP(A182,'Crop Chart'!$A$5:$A$201,'Crop Chart'!$B$5:$B$201,0))</f>
        <v/>
      </c>
      <c r="C182" s="726"/>
      <c r="D182" s="717" t="str">
        <f>IF(B182="TR",SUMIF('Production Calendar'!$D$2:$D$500,'Seed Order'!C182,'Production Calendar'!$S$2:$S$500),"")</f>
        <v/>
      </c>
      <c r="E182" s="718" t="str">
        <f t="array" ref="E182">IF(B182="TR",XLOOKUP(A182,'Crop Chart'!$A$5:$A$201,'Crop Chart'!$P$5:$P$201,FALSE),"")</f>
        <v/>
      </c>
      <c r="F182" s="718" t="str">
        <f t="array" ref="F182">IF(B182="TR",XLOOKUP(A182,'Crop Chart'!$A$5:$A$201,'Crop Chart'!$Q$5:$Q$201,0),"")</f>
        <v/>
      </c>
      <c r="G182" s="725" t="str">
        <f>IF(B182="DS",SUMIF('Production Calendar'!$A$3:$A$477,A182,'Production Calendar'!$G$3:$G$477),"")</f>
        <v/>
      </c>
      <c r="H182" s="725" t="str">
        <f t="array" ref="H182">IF(B182="DS",XLOOKUP(A182,'Crop Chart'!$A$5:$A$201,'Crop Chart'!$AE$5:$AE$201,0),"")</f>
        <v/>
      </c>
      <c r="I182" s="725" t="str">
        <f t="shared" si="1"/>
        <v/>
      </c>
      <c r="J182" s="719">
        <v>1.0</v>
      </c>
      <c r="K182" s="719">
        <v>1.0</v>
      </c>
      <c r="L182" s="710" t="str">
        <f t="shared" si="2"/>
        <v/>
      </c>
      <c r="M182" s="711" t="str">
        <f t="shared" si="3"/>
        <v/>
      </c>
      <c r="N182" s="720"/>
      <c r="O182" s="720"/>
      <c r="P182" s="720"/>
      <c r="Q182" s="721"/>
    </row>
    <row r="183" ht="15.75" customHeight="1">
      <c r="A183" s="714" t="str">
        <f t="array" ref="A183">IF(ISBLANK(C183),"",XLOOKUP(C183,'Codified Game Plan'!$C$3:$C$477,'Codified Game Plan'!$A$3:$A$477))</f>
        <v/>
      </c>
      <c r="B183" s="727" t="str">
        <f t="array" ref="B183">IF(ISBLANK(C183),"",XLOOKUP(A183,'Crop Chart'!$A$5:$A$201,'Crop Chart'!$B$5:$B$201,0))</f>
        <v/>
      </c>
      <c r="C183" s="726"/>
      <c r="D183" s="717" t="str">
        <f>IF(B183="TR",SUMIF('Production Calendar'!$D$2:$D$500,'Seed Order'!C183,'Production Calendar'!$S$2:$S$500),"")</f>
        <v/>
      </c>
      <c r="E183" s="718" t="str">
        <f t="array" ref="E183">IF(B183="TR",XLOOKUP(A183,'Crop Chart'!$A$5:$A$201,'Crop Chart'!$P$5:$P$201,FALSE),"")</f>
        <v/>
      </c>
      <c r="F183" s="718" t="str">
        <f t="array" ref="F183">IF(B183="TR",XLOOKUP(A183,'Crop Chart'!$A$5:$A$201,'Crop Chart'!$Q$5:$Q$201,0),"")</f>
        <v/>
      </c>
      <c r="G183" s="725" t="str">
        <f>IF(B183="DS",SUMIF('Production Calendar'!$A$3:$A$477,A183,'Production Calendar'!$G$3:$G$477),"")</f>
        <v/>
      </c>
      <c r="H183" s="725" t="str">
        <f t="array" ref="H183">IF(B183="DS",XLOOKUP(A183,'Crop Chart'!$A$5:$A$201,'Crop Chart'!$AE$5:$AE$201,0),"")</f>
        <v/>
      </c>
      <c r="I183" s="725" t="str">
        <f t="shared" si="1"/>
        <v/>
      </c>
      <c r="J183" s="719">
        <v>1.0</v>
      </c>
      <c r="K183" s="719">
        <v>1.0</v>
      </c>
      <c r="L183" s="710" t="str">
        <f t="shared" si="2"/>
        <v/>
      </c>
      <c r="M183" s="711" t="str">
        <f t="shared" si="3"/>
        <v/>
      </c>
      <c r="N183" s="720"/>
      <c r="O183" s="720"/>
      <c r="P183" s="720"/>
      <c r="Q183" s="721"/>
    </row>
    <row r="184" ht="15.75" customHeight="1">
      <c r="A184" s="714" t="str">
        <f t="array" ref="A184">IF(ISBLANK(C184),"",XLOOKUP(C184,'Codified Game Plan'!$C$3:$C$477,'Codified Game Plan'!$A$3:$A$477))</f>
        <v/>
      </c>
      <c r="B184" s="727" t="str">
        <f t="array" ref="B184">IF(ISBLANK(C184),"",XLOOKUP(A184,'Crop Chart'!$A$5:$A$201,'Crop Chart'!$B$5:$B$201,0))</f>
        <v/>
      </c>
      <c r="C184" s="726"/>
      <c r="D184" s="717" t="str">
        <f>IF(B184="TR",SUMIF('Production Calendar'!$D$2:$D$500,'Seed Order'!C184,'Production Calendar'!$S$2:$S$500),"")</f>
        <v/>
      </c>
      <c r="E184" s="718" t="str">
        <f t="array" ref="E184">IF(B184="TR",XLOOKUP(A184,'Crop Chart'!$A$5:$A$201,'Crop Chart'!$P$5:$P$201,FALSE),"")</f>
        <v/>
      </c>
      <c r="F184" s="718" t="str">
        <f t="array" ref="F184">IF(B184="TR",XLOOKUP(A184,'Crop Chart'!$A$5:$A$201,'Crop Chart'!$Q$5:$Q$201,0),"")</f>
        <v/>
      </c>
      <c r="G184" s="725" t="str">
        <f>IF(B184="DS",SUMIF('Production Calendar'!$A$3:$A$477,A184,'Production Calendar'!$G$3:$G$477),"")</f>
        <v/>
      </c>
      <c r="H184" s="725" t="str">
        <f t="array" ref="H184">IF(B184="DS",XLOOKUP(A184,'Crop Chart'!$A$5:$A$201,'Crop Chart'!$AE$5:$AE$201,0),"")</f>
        <v/>
      </c>
      <c r="I184" s="725" t="str">
        <f t="shared" si="1"/>
        <v/>
      </c>
      <c r="J184" s="719">
        <v>1.0</v>
      </c>
      <c r="K184" s="719">
        <v>1.0</v>
      </c>
      <c r="L184" s="710" t="str">
        <f t="shared" si="2"/>
        <v/>
      </c>
      <c r="M184" s="711" t="str">
        <f t="shared" si="3"/>
        <v/>
      </c>
      <c r="N184" s="720"/>
      <c r="O184" s="720"/>
      <c r="P184" s="720"/>
      <c r="Q184" s="721"/>
    </row>
    <row r="185" ht="15.75" customHeight="1">
      <c r="A185" s="714" t="str">
        <f t="array" ref="A185">IF(ISBLANK(C185),"",XLOOKUP(C185,'Codified Game Plan'!$C$3:$C$477,'Codified Game Plan'!$A$3:$A$477))</f>
        <v/>
      </c>
      <c r="B185" s="727" t="str">
        <f t="array" ref="B185">IF(ISBLANK(C185),"",XLOOKUP(A185,'Crop Chart'!$A$5:$A$201,'Crop Chart'!$B$5:$B$201,0))</f>
        <v/>
      </c>
      <c r="C185" s="726"/>
      <c r="D185" s="717" t="str">
        <f>IF(B185="TR",SUMIF('Production Calendar'!$D$2:$D$500,'Seed Order'!C185,'Production Calendar'!$S$2:$S$500),"")</f>
        <v/>
      </c>
      <c r="E185" s="718" t="str">
        <f t="array" ref="E185">IF(B185="TR",XLOOKUP(A185,'Crop Chart'!$A$5:$A$201,'Crop Chart'!$P$5:$P$201,FALSE),"")</f>
        <v/>
      </c>
      <c r="F185" s="718" t="str">
        <f t="array" ref="F185">IF(B185="TR",XLOOKUP(A185,'Crop Chart'!$A$5:$A$201,'Crop Chart'!$Q$5:$Q$201,0),"")</f>
        <v/>
      </c>
      <c r="G185" s="725" t="str">
        <f>IF(B185="DS",SUMIF('Production Calendar'!$A$3:$A$477,A185,'Production Calendar'!$G$3:$G$477),"")</f>
        <v/>
      </c>
      <c r="H185" s="725" t="str">
        <f t="array" ref="H185">IF(B185="DS",XLOOKUP(A185,'Crop Chart'!$A$5:$A$201,'Crop Chart'!$AE$5:$AE$201,0),"")</f>
        <v/>
      </c>
      <c r="I185" s="725" t="str">
        <f t="shared" si="1"/>
        <v/>
      </c>
      <c r="J185" s="719">
        <v>1.0</v>
      </c>
      <c r="K185" s="719">
        <v>1.0</v>
      </c>
      <c r="L185" s="710" t="str">
        <f t="shared" si="2"/>
        <v/>
      </c>
      <c r="M185" s="711" t="str">
        <f t="shared" si="3"/>
        <v/>
      </c>
      <c r="N185" s="720"/>
      <c r="O185" s="720"/>
      <c r="P185" s="720"/>
      <c r="Q185" s="721"/>
    </row>
    <row r="186" ht="15.75" customHeight="1">
      <c r="A186" s="714" t="str">
        <f t="array" ref="A186">IF(ISBLANK(C186),"",XLOOKUP(C186,'Codified Game Plan'!$C$3:$C$477,'Codified Game Plan'!$A$3:$A$477))</f>
        <v/>
      </c>
      <c r="B186" s="727" t="str">
        <f t="array" ref="B186">IF(ISBLANK(C186),"",XLOOKUP(A186,'Crop Chart'!$A$5:$A$201,'Crop Chart'!$B$5:$B$201,0))</f>
        <v/>
      </c>
      <c r="C186" s="726"/>
      <c r="D186" s="717" t="str">
        <f>IF(B186="TR",SUMIF('Production Calendar'!$D$2:$D$500,'Seed Order'!C186,'Production Calendar'!$S$2:$S$500),"")</f>
        <v/>
      </c>
      <c r="E186" s="718" t="str">
        <f t="array" ref="E186">IF(B186="TR",XLOOKUP(A186,'Crop Chart'!$A$5:$A$201,'Crop Chart'!$P$5:$P$201,FALSE),"")</f>
        <v/>
      </c>
      <c r="F186" s="718" t="str">
        <f t="array" ref="F186">IF(B186="TR",XLOOKUP(A186,'Crop Chart'!$A$5:$A$201,'Crop Chart'!$Q$5:$Q$201,0),"")</f>
        <v/>
      </c>
      <c r="G186" s="725" t="str">
        <f>IF(B186="DS",SUMIF('Production Calendar'!$A$3:$A$477,A186,'Production Calendar'!$G$3:$G$477),"")</f>
        <v/>
      </c>
      <c r="H186" s="725" t="str">
        <f t="array" ref="H186">IF(B186="DS",XLOOKUP(A186,'Crop Chart'!$A$5:$A$201,'Crop Chart'!$AE$5:$AE$201,0),"")</f>
        <v/>
      </c>
      <c r="I186" s="725" t="str">
        <f t="shared" si="1"/>
        <v/>
      </c>
      <c r="J186" s="719">
        <v>1.0</v>
      </c>
      <c r="K186" s="719">
        <v>1.0</v>
      </c>
      <c r="L186" s="710" t="str">
        <f t="shared" si="2"/>
        <v/>
      </c>
      <c r="M186" s="711" t="str">
        <f t="shared" si="3"/>
        <v/>
      </c>
      <c r="N186" s="720"/>
      <c r="O186" s="720"/>
      <c r="P186" s="720"/>
      <c r="Q186" s="721"/>
    </row>
    <row r="187" ht="15.75" customHeight="1">
      <c r="A187" s="714" t="str">
        <f t="array" ref="A187">IF(ISBLANK(C187),"",XLOOKUP(C187,'Codified Game Plan'!$C$3:$C$477,'Codified Game Plan'!$A$3:$A$477))</f>
        <v/>
      </c>
      <c r="B187" s="727" t="str">
        <f t="array" ref="B187">IF(ISBLANK(C187),"",XLOOKUP(A187,'Crop Chart'!$A$5:$A$201,'Crop Chart'!$B$5:$B$201,0))</f>
        <v/>
      </c>
      <c r="C187" s="726"/>
      <c r="D187" s="717" t="str">
        <f>IF(B187="TR",SUMIF('Production Calendar'!$D$2:$D$500,'Seed Order'!C187,'Production Calendar'!$S$2:$S$500),"")</f>
        <v/>
      </c>
      <c r="E187" s="718" t="str">
        <f t="array" ref="E187">IF(B187="TR",XLOOKUP(A187,'Crop Chart'!$A$5:$A$201,'Crop Chart'!$P$5:$P$201,FALSE),"")</f>
        <v/>
      </c>
      <c r="F187" s="718" t="str">
        <f t="array" ref="F187">IF(B187="TR",XLOOKUP(A187,'Crop Chart'!$A$5:$A$201,'Crop Chart'!$Q$5:$Q$201,0),"")</f>
        <v/>
      </c>
      <c r="G187" s="725" t="str">
        <f>IF(B187="DS",SUMIF('Production Calendar'!$A$3:$A$477,A187,'Production Calendar'!$G$3:$G$477),"")</f>
        <v/>
      </c>
      <c r="H187" s="725" t="str">
        <f t="array" ref="H187">IF(B187="DS",XLOOKUP(A187,'Crop Chart'!$A$5:$A$201,'Crop Chart'!$AE$5:$AE$201,0),"")</f>
        <v/>
      </c>
      <c r="I187" s="725" t="str">
        <f t="shared" si="1"/>
        <v/>
      </c>
      <c r="J187" s="719">
        <v>1.0</v>
      </c>
      <c r="K187" s="719">
        <v>1.0</v>
      </c>
      <c r="L187" s="710" t="str">
        <f t="shared" si="2"/>
        <v/>
      </c>
      <c r="M187" s="711" t="str">
        <f t="shared" si="3"/>
        <v/>
      </c>
      <c r="N187" s="720"/>
      <c r="O187" s="720"/>
      <c r="P187" s="720"/>
      <c r="Q187" s="721"/>
    </row>
    <row r="188" ht="15.75" customHeight="1">
      <c r="A188" s="714" t="str">
        <f t="array" ref="A188">IF(ISBLANK(C188),"",XLOOKUP(C188,'Codified Game Plan'!$C$3:$C$477,'Codified Game Plan'!$A$3:$A$477))</f>
        <v/>
      </c>
      <c r="B188" s="727" t="str">
        <f t="array" ref="B188">IF(ISBLANK(C188),"",XLOOKUP(A188,'Crop Chart'!$A$5:$A$201,'Crop Chart'!$B$5:$B$201,0))</f>
        <v/>
      </c>
      <c r="C188" s="726"/>
      <c r="D188" s="717" t="str">
        <f>IF(B188="TR",SUMIF('Production Calendar'!$D$2:$D$500,'Seed Order'!C188,'Production Calendar'!$S$2:$S$500),"")</f>
        <v/>
      </c>
      <c r="E188" s="718" t="str">
        <f t="array" ref="E188">IF(B188="TR",XLOOKUP(A188,'Crop Chart'!$A$5:$A$201,'Crop Chart'!$P$5:$P$201,FALSE),"")</f>
        <v/>
      </c>
      <c r="F188" s="718" t="str">
        <f t="array" ref="F188">IF(B188="TR",XLOOKUP(A188,'Crop Chart'!$A$5:$A$201,'Crop Chart'!$Q$5:$Q$201,0),"")</f>
        <v/>
      </c>
      <c r="G188" s="725" t="str">
        <f>IF(B188="DS",SUMIF('Production Calendar'!$A$3:$A$477,A188,'Production Calendar'!$G$3:$G$477),"")</f>
        <v/>
      </c>
      <c r="H188" s="725" t="str">
        <f t="array" ref="H188">IF(B188="DS",XLOOKUP(A188,'Crop Chart'!$A$5:$A$201,'Crop Chart'!$AE$5:$AE$201,0),"")</f>
        <v/>
      </c>
      <c r="I188" s="725" t="str">
        <f t="shared" si="1"/>
        <v/>
      </c>
      <c r="J188" s="719">
        <v>1.0</v>
      </c>
      <c r="K188" s="719">
        <v>1.0</v>
      </c>
      <c r="L188" s="710" t="str">
        <f t="shared" si="2"/>
        <v/>
      </c>
      <c r="M188" s="711" t="str">
        <f t="shared" si="3"/>
        <v/>
      </c>
      <c r="N188" s="720"/>
      <c r="O188" s="720"/>
      <c r="P188" s="720"/>
      <c r="Q188" s="721"/>
    </row>
    <row r="189" ht="15.75" customHeight="1">
      <c r="A189" s="714" t="str">
        <f t="array" ref="A189">IF(ISBLANK(C189),"",XLOOKUP(C189,'Codified Game Plan'!$C$3:$C$477,'Codified Game Plan'!$A$3:$A$477))</f>
        <v/>
      </c>
      <c r="B189" s="727" t="str">
        <f t="array" ref="B189">IF(ISBLANK(C189),"",XLOOKUP(A189,'Crop Chart'!$A$5:$A$201,'Crop Chart'!$B$5:$B$201,0))</f>
        <v/>
      </c>
      <c r="C189" s="726"/>
      <c r="D189" s="717" t="str">
        <f>IF(B189="TR",SUMIF('Production Calendar'!$D$2:$D$500,'Seed Order'!C189,'Production Calendar'!$S$2:$S$500),"")</f>
        <v/>
      </c>
      <c r="E189" s="718" t="str">
        <f t="array" ref="E189">IF(B189="TR",XLOOKUP(A189,'Crop Chart'!$A$5:$A$201,'Crop Chart'!$P$5:$P$201,FALSE),"")</f>
        <v/>
      </c>
      <c r="F189" s="718" t="str">
        <f t="array" ref="F189">IF(B189="TR",XLOOKUP(A189,'Crop Chart'!$A$5:$A$201,'Crop Chart'!$Q$5:$Q$201,0),"")</f>
        <v/>
      </c>
      <c r="G189" s="725" t="str">
        <f>IF(B189="DS",SUMIF('Production Calendar'!$A$3:$A$477,A189,'Production Calendar'!$G$3:$G$477),"")</f>
        <v/>
      </c>
      <c r="H189" s="725" t="str">
        <f t="array" ref="H189">IF(B189="DS",XLOOKUP(A189,'Crop Chart'!$A$5:$A$201,'Crop Chart'!$AE$5:$AE$201,0),"")</f>
        <v/>
      </c>
      <c r="I189" s="725" t="str">
        <f t="shared" si="1"/>
        <v/>
      </c>
      <c r="J189" s="719">
        <v>1.0</v>
      </c>
      <c r="K189" s="719">
        <v>1.0</v>
      </c>
      <c r="L189" s="710" t="str">
        <f t="shared" si="2"/>
        <v/>
      </c>
      <c r="M189" s="711" t="str">
        <f t="shared" si="3"/>
        <v/>
      </c>
      <c r="N189" s="720"/>
      <c r="O189" s="720"/>
      <c r="P189" s="720"/>
      <c r="Q189" s="721"/>
    </row>
    <row r="190" ht="15.75" customHeight="1">
      <c r="A190" s="714" t="str">
        <f t="array" ref="A190">IF(ISBLANK(C190),"",XLOOKUP(C190,'Codified Game Plan'!$C$3:$C$477,'Codified Game Plan'!$A$3:$A$477))</f>
        <v/>
      </c>
      <c r="B190" s="727" t="str">
        <f t="array" ref="B190">IF(ISBLANK(C190),"",XLOOKUP(A190,'Crop Chart'!$A$5:$A$201,'Crop Chart'!$B$5:$B$201,0))</f>
        <v/>
      </c>
      <c r="C190" s="726"/>
      <c r="D190" s="717" t="str">
        <f>IF(B190="TR",SUMIF('Production Calendar'!$D$2:$D$500,'Seed Order'!C190,'Production Calendar'!$S$2:$S$500),"")</f>
        <v/>
      </c>
      <c r="E190" s="718" t="str">
        <f t="array" ref="E190">IF(B190="TR",XLOOKUP(A190,'Crop Chart'!$A$5:$A$201,'Crop Chart'!$P$5:$P$201,FALSE),"")</f>
        <v/>
      </c>
      <c r="F190" s="718" t="str">
        <f t="array" ref="F190">IF(B190="TR",XLOOKUP(A190,'Crop Chart'!$A$5:$A$201,'Crop Chart'!$Q$5:$Q$201,0),"")</f>
        <v/>
      </c>
      <c r="G190" s="725" t="str">
        <f>IF(B190="DS",SUMIF('Production Calendar'!$A$3:$A$477,A190,'Production Calendar'!$G$3:$G$477),"")</f>
        <v/>
      </c>
      <c r="H190" s="725" t="str">
        <f t="array" ref="H190">IF(B190="DS",XLOOKUP(A190,'Crop Chart'!$A$5:$A$201,'Crop Chart'!$AE$5:$AE$201,0),"")</f>
        <v/>
      </c>
      <c r="I190" s="725" t="str">
        <f t="shared" si="1"/>
        <v/>
      </c>
      <c r="J190" s="719">
        <v>1.0</v>
      </c>
      <c r="K190" s="719">
        <v>1.0</v>
      </c>
      <c r="L190" s="710" t="str">
        <f t="shared" si="2"/>
        <v/>
      </c>
      <c r="M190" s="711" t="str">
        <f t="shared" si="3"/>
        <v/>
      </c>
      <c r="N190" s="720"/>
      <c r="O190" s="720"/>
      <c r="P190" s="720"/>
      <c r="Q190" s="721"/>
    </row>
    <row r="191" ht="15.75" customHeight="1">
      <c r="A191" s="714" t="str">
        <f t="array" ref="A191">IF(ISBLANK(C191),"",XLOOKUP(C191,'Codified Game Plan'!$C$3:$C$477,'Codified Game Plan'!$A$3:$A$477))</f>
        <v/>
      </c>
      <c r="B191" s="727" t="str">
        <f t="array" ref="B191">IF(ISBLANK(C191),"",XLOOKUP(A191,'Crop Chart'!$A$5:$A$201,'Crop Chart'!$B$5:$B$201,0))</f>
        <v/>
      </c>
      <c r="C191" s="726"/>
      <c r="D191" s="717" t="str">
        <f>IF(B191="TR",SUMIF('Production Calendar'!$D$2:$D$500,'Seed Order'!C191,'Production Calendar'!$S$2:$S$500),"")</f>
        <v/>
      </c>
      <c r="E191" s="718" t="str">
        <f t="array" ref="E191">IF(B191="TR",XLOOKUP(A191,'Crop Chart'!$A$5:$A$201,'Crop Chart'!$P$5:$P$201,FALSE),"")</f>
        <v/>
      </c>
      <c r="F191" s="718" t="str">
        <f t="array" ref="F191">IF(B191="TR",XLOOKUP(A191,'Crop Chart'!$A$5:$A$201,'Crop Chart'!$Q$5:$Q$201,0),"")</f>
        <v/>
      </c>
      <c r="G191" s="725" t="str">
        <f>IF(B191="DS",SUMIF('Production Calendar'!$A$3:$A$477,A191,'Production Calendar'!$G$3:$G$477),"")</f>
        <v/>
      </c>
      <c r="H191" s="725" t="str">
        <f t="array" ref="H191">IF(B191="DS",XLOOKUP(A191,'Crop Chart'!$A$5:$A$201,'Crop Chart'!$AE$5:$AE$201,0),"")</f>
        <v/>
      </c>
      <c r="I191" s="725" t="str">
        <f t="shared" si="1"/>
        <v/>
      </c>
      <c r="J191" s="719">
        <v>1.0</v>
      </c>
      <c r="K191" s="719">
        <v>1.0</v>
      </c>
      <c r="L191" s="710" t="str">
        <f t="shared" si="2"/>
        <v/>
      </c>
      <c r="M191" s="711" t="str">
        <f t="shared" si="3"/>
        <v/>
      </c>
      <c r="N191" s="720"/>
      <c r="O191" s="720"/>
      <c r="P191" s="720"/>
      <c r="Q191" s="721"/>
    </row>
    <row r="192" ht="15.75" customHeight="1">
      <c r="A192" s="714" t="str">
        <f t="array" ref="A192">IF(ISBLANK(C192),"",XLOOKUP(C192,'Codified Game Plan'!$C$3:$C$477,'Codified Game Plan'!$A$3:$A$477))</f>
        <v/>
      </c>
      <c r="B192" s="727" t="str">
        <f t="array" ref="B192">IF(ISBLANK(C192),"",XLOOKUP(A192,'Crop Chart'!$A$5:$A$201,'Crop Chart'!$B$5:$B$201,0))</f>
        <v/>
      </c>
      <c r="C192" s="726"/>
      <c r="D192" s="717" t="str">
        <f>IF(B192="TR",SUMIF('Production Calendar'!$D$2:$D$500,'Seed Order'!C192,'Production Calendar'!$S$2:$S$500),"")</f>
        <v/>
      </c>
      <c r="E192" s="718" t="str">
        <f t="array" ref="E192">IF(B192="TR",XLOOKUP(A192,'Crop Chart'!$A$5:$A$201,'Crop Chart'!$P$5:$P$201,FALSE),"")</f>
        <v/>
      </c>
      <c r="F192" s="718" t="str">
        <f t="array" ref="F192">IF(B192="TR",XLOOKUP(A192,'Crop Chart'!$A$5:$A$201,'Crop Chart'!$Q$5:$Q$201,0),"")</f>
        <v/>
      </c>
      <c r="G192" s="725" t="str">
        <f>IF(B192="DS",SUMIF('Production Calendar'!$A$3:$A$477,A192,'Production Calendar'!$G$3:$G$477),"")</f>
        <v/>
      </c>
      <c r="H192" s="725" t="str">
        <f t="array" ref="H192">IF(B192="DS",XLOOKUP(A192,'Crop Chart'!$A$5:$A$201,'Crop Chart'!$AE$5:$AE$201,0),"")</f>
        <v/>
      </c>
      <c r="I192" s="725" t="str">
        <f t="shared" si="1"/>
        <v/>
      </c>
      <c r="J192" s="719">
        <v>1.0</v>
      </c>
      <c r="K192" s="719">
        <v>1.0</v>
      </c>
      <c r="L192" s="710" t="str">
        <f t="shared" si="2"/>
        <v/>
      </c>
      <c r="M192" s="711" t="str">
        <f t="shared" si="3"/>
        <v/>
      </c>
      <c r="N192" s="720"/>
      <c r="O192" s="720"/>
      <c r="P192" s="720"/>
      <c r="Q192" s="721"/>
    </row>
    <row r="193" ht="15.75" customHeight="1">
      <c r="A193" s="714" t="str">
        <f t="array" ref="A193">IF(ISBLANK(C193),"",XLOOKUP(C193,'Codified Game Plan'!$C$3:$C$477,'Codified Game Plan'!$A$3:$A$477))</f>
        <v/>
      </c>
      <c r="B193" s="727" t="str">
        <f t="array" ref="B193">IF(ISBLANK(C193),"",XLOOKUP(A193,'Crop Chart'!$A$5:$A$201,'Crop Chart'!$B$5:$B$201,0))</f>
        <v/>
      </c>
      <c r="C193" s="726"/>
      <c r="D193" s="717" t="str">
        <f>IF(B193="TR",SUMIF('Production Calendar'!$D$2:$D$500,'Seed Order'!C193,'Production Calendar'!$S$2:$S$500),"")</f>
        <v/>
      </c>
      <c r="E193" s="718" t="str">
        <f t="array" ref="E193">IF(B193="TR",XLOOKUP(A193,'Crop Chart'!$A$5:$A$201,'Crop Chart'!$P$5:$P$201,FALSE),"")</f>
        <v/>
      </c>
      <c r="F193" s="718" t="str">
        <f t="array" ref="F193">IF(B193="TR",XLOOKUP(A193,'Crop Chart'!$A$5:$A$201,'Crop Chart'!$Q$5:$Q$201,0),"")</f>
        <v/>
      </c>
      <c r="G193" s="725" t="str">
        <f>IF(B193="DS",SUMIF('Production Calendar'!$A$3:$A$477,A193,'Production Calendar'!$G$3:$G$477),"")</f>
        <v/>
      </c>
      <c r="H193" s="725" t="str">
        <f t="array" ref="H193">IF(B193="DS",XLOOKUP(A193,'Crop Chart'!$A$5:$A$201,'Crop Chart'!$AE$5:$AE$201,0),"")</f>
        <v/>
      </c>
      <c r="I193" s="725" t="str">
        <f t="shared" si="1"/>
        <v/>
      </c>
      <c r="J193" s="719">
        <v>1.0</v>
      </c>
      <c r="K193" s="719">
        <v>1.0</v>
      </c>
      <c r="L193" s="710" t="str">
        <f t="shared" si="2"/>
        <v/>
      </c>
      <c r="M193" s="711" t="str">
        <f t="shared" si="3"/>
        <v/>
      </c>
      <c r="N193" s="720"/>
      <c r="O193" s="720"/>
      <c r="P193" s="720"/>
      <c r="Q193" s="721"/>
    </row>
    <row r="194" ht="15.75" customHeight="1">
      <c r="A194" s="714" t="str">
        <f t="array" ref="A194">IF(ISBLANK(C194),"",XLOOKUP(C194,'Codified Game Plan'!$C$3:$C$477,'Codified Game Plan'!$A$3:$A$477))</f>
        <v/>
      </c>
      <c r="B194" s="727" t="str">
        <f t="array" ref="B194">IF(ISBLANK(C194),"",XLOOKUP(A194,'Crop Chart'!$A$5:$A$201,'Crop Chart'!$B$5:$B$201,0))</f>
        <v/>
      </c>
      <c r="C194" s="726"/>
      <c r="D194" s="717" t="str">
        <f>IF(B194="TR",SUMIF('Production Calendar'!$D$2:$D$500,'Seed Order'!C194,'Production Calendar'!$S$2:$S$500),"")</f>
        <v/>
      </c>
      <c r="E194" s="718" t="str">
        <f t="array" ref="E194">IF(B194="TR",XLOOKUP(A194,'Crop Chart'!$A$5:$A$201,'Crop Chart'!$P$5:$P$201,FALSE),"")</f>
        <v/>
      </c>
      <c r="F194" s="718" t="str">
        <f t="array" ref="F194">IF(B194="TR",XLOOKUP(A194,'Crop Chart'!$A$5:$A$201,'Crop Chart'!$Q$5:$Q$201,0),"")</f>
        <v/>
      </c>
      <c r="G194" s="725" t="str">
        <f>IF(B194="DS",SUMIF('Production Calendar'!$A$3:$A$477,A194,'Production Calendar'!$G$3:$G$477),"")</f>
        <v/>
      </c>
      <c r="H194" s="725" t="str">
        <f t="array" ref="H194">IF(B194="DS",XLOOKUP(A194,'Crop Chart'!$A$5:$A$201,'Crop Chart'!$AE$5:$AE$201,0),"")</f>
        <v/>
      </c>
      <c r="I194" s="725" t="str">
        <f t="shared" si="1"/>
        <v/>
      </c>
      <c r="J194" s="719">
        <v>1.0</v>
      </c>
      <c r="K194" s="719">
        <v>1.0</v>
      </c>
      <c r="L194" s="710" t="str">
        <f t="shared" si="2"/>
        <v/>
      </c>
      <c r="M194" s="711" t="str">
        <f t="shared" si="3"/>
        <v/>
      </c>
      <c r="N194" s="720"/>
      <c r="O194" s="720"/>
      <c r="P194" s="720"/>
      <c r="Q194" s="721"/>
    </row>
    <row r="195" ht="15.75" customHeight="1">
      <c r="A195" s="714" t="str">
        <f t="array" ref="A195">IF(ISBLANK(C195),"",XLOOKUP(C195,'Codified Game Plan'!$C$3:$C$477,'Codified Game Plan'!$A$3:$A$477))</f>
        <v/>
      </c>
      <c r="B195" s="727" t="str">
        <f t="array" ref="B195">IF(ISBLANK(C195),"",XLOOKUP(A195,'Crop Chart'!$A$5:$A$201,'Crop Chart'!$B$5:$B$201,0))</f>
        <v/>
      </c>
      <c r="C195" s="726"/>
      <c r="D195" s="717" t="str">
        <f>IF(B195="TR",SUMIF('Production Calendar'!$D$2:$D$500,'Seed Order'!C195,'Production Calendar'!$S$2:$S$500),"")</f>
        <v/>
      </c>
      <c r="E195" s="718" t="str">
        <f t="array" ref="E195">IF(B195="TR",XLOOKUP(A195,'Crop Chart'!$A$5:$A$201,'Crop Chart'!$P$5:$P$201,FALSE),"")</f>
        <v/>
      </c>
      <c r="F195" s="718" t="str">
        <f t="array" ref="F195">IF(B195="TR",XLOOKUP(A195,'Crop Chart'!$A$5:$A$201,'Crop Chart'!$Q$5:$Q$201,0),"")</f>
        <v/>
      </c>
      <c r="G195" s="725" t="str">
        <f>IF(B195="DS",SUMIF('Production Calendar'!$A$3:$A$477,A195,'Production Calendar'!$G$3:$G$477),"")</f>
        <v/>
      </c>
      <c r="H195" s="725" t="str">
        <f t="array" ref="H195">IF(B195="DS",XLOOKUP(A195,'Crop Chart'!$A$5:$A$201,'Crop Chart'!$AE$5:$AE$201,0),"")</f>
        <v/>
      </c>
      <c r="I195" s="725" t="str">
        <f t="shared" si="1"/>
        <v/>
      </c>
      <c r="J195" s="719">
        <v>1.0</v>
      </c>
      <c r="K195" s="719">
        <v>1.0</v>
      </c>
      <c r="L195" s="710" t="str">
        <f t="shared" si="2"/>
        <v/>
      </c>
      <c r="M195" s="711" t="str">
        <f t="shared" si="3"/>
        <v/>
      </c>
      <c r="N195" s="720"/>
      <c r="O195" s="720"/>
      <c r="P195" s="720"/>
      <c r="Q195" s="721"/>
    </row>
    <row r="196" ht="15.75" customHeight="1">
      <c r="A196" s="714" t="str">
        <f t="array" ref="A196">IF(ISBLANK(C196),"",XLOOKUP(C196,'Codified Game Plan'!$C$3:$C$477,'Codified Game Plan'!$A$3:$A$477))</f>
        <v/>
      </c>
      <c r="B196" s="727" t="str">
        <f t="array" ref="B196">IF(ISBLANK(C196),"",XLOOKUP(A196,'Crop Chart'!$A$5:$A$201,'Crop Chart'!$B$5:$B$201,0))</f>
        <v/>
      </c>
      <c r="C196" s="726"/>
      <c r="D196" s="717" t="str">
        <f>IF(B196="TR",SUMIF('Production Calendar'!$D$2:$D$500,'Seed Order'!C196,'Production Calendar'!$S$2:$S$500),"")</f>
        <v/>
      </c>
      <c r="E196" s="718" t="str">
        <f t="array" ref="E196">IF(B196="TR",XLOOKUP(A196,'Crop Chart'!$A$5:$A$201,'Crop Chart'!$P$5:$P$201,FALSE),"")</f>
        <v/>
      </c>
      <c r="F196" s="718" t="str">
        <f t="array" ref="F196">IF(B196="TR",XLOOKUP(A196,'Crop Chart'!$A$5:$A$201,'Crop Chart'!$Q$5:$Q$201,0),"")</f>
        <v/>
      </c>
      <c r="G196" s="725" t="str">
        <f>IF(B196="DS",SUMIF('Production Calendar'!$A$3:$A$477,A196,'Production Calendar'!$G$3:$G$477),"")</f>
        <v/>
      </c>
      <c r="H196" s="725" t="str">
        <f t="array" ref="H196">IF(B196="DS",XLOOKUP(A196,'Crop Chart'!$A$5:$A$201,'Crop Chart'!$AE$5:$AE$201,0),"")</f>
        <v/>
      </c>
      <c r="I196" s="725" t="str">
        <f t="shared" si="1"/>
        <v/>
      </c>
      <c r="J196" s="719">
        <v>1.0</v>
      </c>
      <c r="K196" s="719">
        <v>1.0</v>
      </c>
      <c r="L196" s="710" t="str">
        <f t="shared" si="2"/>
        <v/>
      </c>
      <c r="M196" s="711" t="str">
        <f t="shared" si="3"/>
        <v/>
      </c>
      <c r="N196" s="720"/>
      <c r="O196" s="720"/>
      <c r="P196" s="720"/>
      <c r="Q196" s="721"/>
    </row>
    <row r="197" ht="15.75" customHeight="1">
      <c r="A197" s="714" t="str">
        <f t="array" ref="A197">IF(ISBLANK(C197),"",XLOOKUP(C197,'Codified Game Plan'!$C$3:$C$477,'Codified Game Plan'!$A$3:$A$477))</f>
        <v/>
      </c>
      <c r="B197" s="727" t="str">
        <f t="array" ref="B197">IF(ISBLANK(C197),"",XLOOKUP(A197,'Crop Chart'!$A$5:$A$201,'Crop Chart'!$B$5:$B$201,0))</f>
        <v/>
      </c>
      <c r="C197" s="726"/>
      <c r="D197" s="717" t="str">
        <f>IF(B197="TR",SUMIF('Production Calendar'!$D$2:$D$500,'Seed Order'!C197,'Production Calendar'!$S$2:$S$500),"")</f>
        <v/>
      </c>
      <c r="E197" s="718" t="str">
        <f t="array" ref="E197">IF(B197="TR",XLOOKUP(A197,'Crop Chart'!$A$5:$A$201,'Crop Chart'!$P$5:$P$201,FALSE),"")</f>
        <v/>
      </c>
      <c r="F197" s="718" t="str">
        <f t="array" ref="F197">IF(B197="TR",XLOOKUP(A197,'Crop Chart'!$A$5:$A$201,'Crop Chart'!$Q$5:$Q$201,0),"")</f>
        <v/>
      </c>
      <c r="G197" s="725" t="str">
        <f>IF(B197="DS",SUMIF('Production Calendar'!$A$3:$A$477,A197,'Production Calendar'!$G$3:$G$477),"")</f>
        <v/>
      </c>
      <c r="H197" s="725" t="str">
        <f t="array" ref="H197">IF(B197="DS",XLOOKUP(A197,'Crop Chart'!$A$5:$A$201,'Crop Chart'!$AE$5:$AE$201,0),"")</f>
        <v/>
      </c>
      <c r="I197" s="725" t="str">
        <f t="shared" si="1"/>
        <v/>
      </c>
      <c r="J197" s="719">
        <v>1.0</v>
      </c>
      <c r="K197" s="719">
        <v>1.0</v>
      </c>
      <c r="L197" s="710" t="str">
        <f t="shared" si="2"/>
        <v/>
      </c>
      <c r="M197" s="711" t="str">
        <f t="shared" si="3"/>
        <v/>
      </c>
      <c r="N197" s="720"/>
      <c r="O197" s="720"/>
      <c r="P197" s="720"/>
      <c r="Q197" s="721"/>
    </row>
    <row r="198" ht="15.75" customHeight="1">
      <c r="A198" s="714" t="str">
        <f t="array" ref="A198">IF(ISBLANK(C198),"",XLOOKUP(C198,'Codified Game Plan'!$C$3:$C$477,'Codified Game Plan'!$A$3:$A$477))</f>
        <v/>
      </c>
      <c r="B198" s="727" t="str">
        <f t="array" ref="B198">IF(ISBLANK(C198),"",XLOOKUP(A198,'Crop Chart'!$A$5:$A$201,'Crop Chart'!$B$5:$B$201,0))</f>
        <v/>
      </c>
      <c r="C198" s="726"/>
      <c r="D198" s="717" t="str">
        <f>IF(B198="TR",SUMIF('Production Calendar'!$D$2:$D$500,'Seed Order'!C198,'Production Calendar'!$S$2:$S$500),"")</f>
        <v/>
      </c>
      <c r="E198" s="718" t="str">
        <f t="array" ref="E198">IF(B198="TR",XLOOKUP(A198,'Crop Chart'!$A$5:$A$201,'Crop Chart'!$P$5:$P$201,FALSE),"")</f>
        <v/>
      </c>
      <c r="F198" s="718" t="str">
        <f t="array" ref="F198">IF(B198="TR",XLOOKUP(A198,'Crop Chart'!$A$5:$A$201,'Crop Chart'!$Q$5:$Q$201,0),"")</f>
        <v/>
      </c>
      <c r="G198" s="725" t="str">
        <f>IF(B198="DS",SUMIF('Production Calendar'!$A$3:$A$477,A198,'Production Calendar'!$G$3:$G$477),"")</f>
        <v/>
      </c>
      <c r="H198" s="725" t="str">
        <f t="array" ref="H198">IF(B198="DS",XLOOKUP(A198,'Crop Chart'!$A$5:$A$201,'Crop Chart'!$AE$5:$AE$201,0),"")</f>
        <v/>
      </c>
      <c r="I198" s="725" t="str">
        <f t="shared" si="1"/>
        <v/>
      </c>
      <c r="J198" s="719">
        <v>1.0</v>
      </c>
      <c r="K198" s="719">
        <v>1.0</v>
      </c>
      <c r="L198" s="710" t="str">
        <f t="shared" si="2"/>
        <v/>
      </c>
      <c r="M198" s="711" t="str">
        <f t="shared" si="3"/>
        <v/>
      </c>
      <c r="N198" s="720"/>
      <c r="O198" s="720"/>
      <c r="P198" s="720"/>
      <c r="Q198" s="721"/>
    </row>
    <row r="199" ht="15.75" customHeight="1">
      <c r="A199" s="714" t="str">
        <f t="array" ref="A199">IF(ISBLANK(C199),"",XLOOKUP(C199,'Codified Game Plan'!$C$3:$C$477,'Codified Game Plan'!$A$3:$A$477))</f>
        <v/>
      </c>
      <c r="B199" s="727" t="str">
        <f t="array" ref="B199">IF(ISBLANK(C199),"",XLOOKUP(A199,'Crop Chart'!$A$5:$A$201,'Crop Chart'!$B$5:$B$201,0))</f>
        <v/>
      </c>
      <c r="C199" s="726"/>
      <c r="D199" s="717" t="str">
        <f>IF(B199="TR",SUMIF('Production Calendar'!$D$2:$D$500,'Seed Order'!C199,'Production Calendar'!$S$2:$S$500),"")</f>
        <v/>
      </c>
      <c r="E199" s="718" t="str">
        <f t="array" ref="E199">IF(B199="TR",XLOOKUP(A199,'Crop Chart'!$A$5:$A$201,'Crop Chart'!$P$5:$P$201,FALSE),"")</f>
        <v/>
      </c>
      <c r="F199" s="718" t="str">
        <f t="array" ref="F199">IF(B199="TR",XLOOKUP(A199,'Crop Chart'!$A$5:$A$201,'Crop Chart'!$Q$5:$Q$201,0),"")</f>
        <v/>
      </c>
      <c r="G199" s="725" t="str">
        <f>IF(B199="DS",SUMIF('Production Calendar'!$A$3:$A$477,A199,'Production Calendar'!$G$3:$G$477),"")</f>
        <v/>
      </c>
      <c r="H199" s="725" t="str">
        <f t="array" ref="H199">IF(B199="DS",XLOOKUP(A199,'Crop Chart'!$A$5:$A$201,'Crop Chart'!$AE$5:$AE$201,0),"")</f>
        <v/>
      </c>
      <c r="I199" s="725" t="str">
        <f t="shared" si="1"/>
        <v/>
      </c>
      <c r="J199" s="719">
        <v>1.0</v>
      </c>
      <c r="K199" s="719">
        <v>1.0</v>
      </c>
      <c r="L199" s="710" t="str">
        <f t="shared" si="2"/>
        <v/>
      </c>
      <c r="M199" s="711" t="str">
        <f t="shared" si="3"/>
        <v/>
      </c>
      <c r="N199" s="720"/>
      <c r="O199" s="720"/>
      <c r="P199" s="720"/>
      <c r="Q199" s="721"/>
    </row>
    <row r="200" ht="15.75" customHeight="1">
      <c r="A200" s="714" t="str">
        <f t="array" ref="A200">IF(ISBLANK(C200),"",XLOOKUP(C200,'Codified Game Plan'!$C$3:$C$477,'Codified Game Plan'!$A$3:$A$477))</f>
        <v/>
      </c>
      <c r="B200" s="727" t="str">
        <f t="array" ref="B200">IF(ISBLANK(C200),"",XLOOKUP(A200,'Crop Chart'!$A$5:$A$201,'Crop Chart'!$B$5:$B$201,0))</f>
        <v/>
      </c>
      <c r="C200" s="726"/>
      <c r="D200" s="717" t="str">
        <f>IF(B200="TR",SUMIF('Production Calendar'!$D$2:$D$500,'Seed Order'!C200,'Production Calendar'!$S$2:$S$500),"")</f>
        <v/>
      </c>
      <c r="E200" s="718" t="str">
        <f t="array" ref="E200">IF(B200="TR",XLOOKUP(A200,'Crop Chart'!$A$5:$A$201,'Crop Chart'!$P$5:$P$201,FALSE),"")</f>
        <v/>
      </c>
      <c r="F200" s="718" t="str">
        <f t="array" ref="F200">IF(B200="TR",XLOOKUP(A200,'Crop Chart'!$A$5:$A$201,'Crop Chart'!$Q$5:$Q$201,0),"")</f>
        <v/>
      </c>
      <c r="G200" s="725" t="str">
        <f>IF(B200="DS",SUMIF('Production Calendar'!$A$3:$A$477,A200,'Production Calendar'!$G$3:$G$477),"")</f>
        <v/>
      </c>
      <c r="H200" s="725" t="str">
        <f t="array" ref="H200">IF(B200="DS",XLOOKUP(A200,'Crop Chart'!$A$5:$A$201,'Crop Chart'!$AE$5:$AE$201,0),"")</f>
        <v/>
      </c>
      <c r="I200" s="725" t="str">
        <f t="shared" si="1"/>
        <v/>
      </c>
      <c r="J200" s="719">
        <v>1.0</v>
      </c>
      <c r="K200" s="719">
        <v>1.0</v>
      </c>
      <c r="L200" s="710" t="str">
        <f t="shared" si="2"/>
        <v/>
      </c>
      <c r="M200" s="711" t="str">
        <f t="shared" si="3"/>
        <v/>
      </c>
      <c r="N200" s="720"/>
      <c r="O200" s="720"/>
      <c r="P200" s="720"/>
      <c r="Q200" s="721"/>
    </row>
    <row r="201" ht="15.75" customHeight="1">
      <c r="A201" s="714" t="str">
        <f t="array" ref="A201">IF(ISBLANK(C201),"",XLOOKUP(C201,'Codified Game Plan'!$C$3:$C$477,'Codified Game Plan'!$A$3:$A$477))</f>
        <v/>
      </c>
      <c r="B201" s="727" t="str">
        <f t="array" ref="B201">IF(ISBLANK(C201),"",XLOOKUP(A201,'Crop Chart'!$A$5:$A$201,'Crop Chart'!$B$5:$B$201,0))</f>
        <v/>
      </c>
      <c r="C201" s="726"/>
      <c r="D201" s="717" t="str">
        <f>IF(B201="TR",SUMIF('Production Calendar'!$D$2:$D$500,'Seed Order'!C201,'Production Calendar'!$S$2:$S$500),"")</f>
        <v/>
      </c>
      <c r="E201" s="718" t="str">
        <f t="array" ref="E201">IF(B201="TR",XLOOKUP(A201,'Crop Chart'!$A$5:$A$201,'Crop Chart'!$P$5:$P$201,FALSE),"")</f>
        <v/>
      </c>
      <c r="F201" s="718" t="str">
        <f t="array" ref="F201">IF(B201="TR",XLOOKUP(A201,'Crop Chart'!$A$5:$A$201,'Crop Chart'!$Q$5:$Q$201,0),"")</f>
        <v/>
      </c>
      <c r="G201" s="725" t="str">
        <f>IF(B201="DS",SUMIF('Production Calendar'!$A$3:$A$477,A201,'Production Calendar'!$G$3:$G$477),"")</f>
        <v/>
      </c>
      <c r="H201" s="725" t="str">
        <f t="array" ref="H201">IF(B201="DS",XLOOKUP(A201,'Crop Chart'!$A$5:$A$201,'Crop Chart'!$AE$5:$AE$201,0),"")</f>
        <v/>
      </c>
      <c r="I201" s="725" t="str">
        <f t="shared" si="1"/>
        <v/>
      </c>
      <c r="J201" s="719">
        <v>1.0</v>
      </c>
      <c r="K201" s="719">
        <v>1.0</v>
      </c>
      <c r="L201" s="710" t="str">
        <f t="shared" si="2"/>
        <v/>
      </c>
      <c r="M201" s="711" t="str">
        <f t="shared" si="3"/>
        <v/>
      </c>
      <c r="N201" s="720"/>
      <c r="O201" s="720"/>
      <c r="P201" s="720"/>
      <c r="Q201" s="721"/>
    </row>
    <row r="202" ht="15.75" customHeight="1">
      <c r="A202" s="714" t="str">
        <f t="array" ref="A202">IF(ISBLANK(C202),"",XLOOKUP(C202,'Codified Game Plan'!$C$3:$C$477,'Codified Game Plan'!$A$3:$A$477))</f>
        <v/>
      </c>
      <c r="B202" s="727" t="str">
        <f t="array" ref="B202">IF(ISBLANK(C202),"",XLOOKUP(A202,'Crop Chart'!$A$5:$A$201,'Crop Chart'!$B$5:$B$201,0))</f>
        <v/>
      </c>
      <c r="C202" s="726"/>
      <c r="D202" s="717" t="str">
        <f>IF(B202="TR",SUMIF('Production Calendar'!$D$2:$D$500,'Seed Order'!C202,'Production Calendar'!$S$2:$S$500),"")</f>
        <v/>
      </c>
      <c r="E202" s="718" t="str">
        <f t="array" ref="E202">IF(B202="TR",XLOOKUP(A202,'Crop Chart'!$A$5:$A$201,'Crop Chart'!$P$5:$P$201,FALSE),"")</f>
        <v/>
      </c>
      <c r="F202" s="718" t="str">
        <f t="array" ref="F202">IF(B202="TR",XLOOKUP(A202,'Crop Chart'!$A$5:$A$201,'Crop Chart'!$Q$5:$Q$201,0),"")</f>
        <v/>
      </c>
      <c r="G202" s="725" t="str">
        <f>IF(B202="DS",SUMIF('Production Calendar'!$A$3:$A$477,A202,'Production Calendar'!$G$3:$G$477),"")</f>
        <v/>
      </c>
      <c r="H202" s="725" t="str">
        <f t="array" ref="H202">IF(B202="DS",XLOOKUP(A202,'Crop Chart'!$A$5:$A$201,'Crop Chart'!$AE$5:$AE$201,0),"")</f>
        <v/>
      </c>
      <c r="I202" s="725" t="str">
        <f t="shared" si="1"/>
        <v/>
      </c>
      <c r="J202" s="719">
        <v>1.0</v>
      </c>
      <c r="K202" s="719">
        <v>1.0</v>
      </c>
      <c r="L202" s="710" t="str">
        <f t="shared" si="2"/>
        <v/>
      </c>
      <c r="M202" s="711" t="str">
        <f t="shared" si="3"/>
        <v/>
      </c>
      <c r="N202" s="720"/>
      <c r="O202" s="720"/>
      <c r="P202" s="720"/>
      <c r="Q202" s="721"/>
    </row>
    <row r="203" ht="15.75" customHeight="1">
      <c r="A203" s="714" t="str">
        <f t="array" ref="A203">IF(ISBLANK(C203),"",XLOOKUP(C203,'Codified Game Plan'!$C$3:$C$477,'Codified Game Plan'!$A$3:$A$477))</f>
        <v/>
      </c>
      <c r="B203" s="727" t="str">
        <f t="array" ref="B203">IF(ISBLANK(C203),"",XLOOKUP(A203,'Crop Chart'!$A$5:$A$201,'Crop Chart'!$B$5:$B$201,0))</f>
        <v/>
      </c>
      <c r="C203" s="726"/>
      <c r="D203" s="717" t="str">
        <f>IF(B203="TR",SUMIF('Production Calendar'!$D$2:$D$500,'Seed Order'!C203,'Production Calendar'!$S$2:$S$500),"")</f>
        <v/>
      </c>
      <c r="E203" s="718" t="str">
        <f t="array" ref="E203">IF(B203="TR",XLOOKUP(A203,'Crop Chart'!$A$5:$A$201,'Crop Chart'!$P$5:$P$201,FALSE),"")</f>
        <v/>
      </c>
      <c r="F203" s="718" t="str">
        <f t="array" ref="F203">IF(B203="TR",XLOOKUP(A203,'Crop Chart'!$A$5:$A$201,'Crop Chart'!$Q$5:$Q$201,0),"")</f>
        <v/>
      </c>
      <c r="G203" s="725" t="str">
        <f>IF(B203="DS",SUMIF('Production Calendar'!$A$3:$A$477,A203,'Production Calendar'!$G$3:$G$477),"")</f>
        <v/>
      </c>
      <c r="H203" s="726" t="str">
        <f t="array" ref="H203">IF(B203="SD",XLOOKUP(A203,'Crop Chart'!$A$5:$A$201,'Crop Chart'!$AD$5:$AD$201,0),"")</f>
        <v/>
      </c>
      <c r="I203" s="726" t="str">
        <f t="shared" si="1"/>
        <v/>
      </c>
      <c r="J203" s="728"/>
      <c r="K203" s="719">
        <v>1.0</v>
      </c>
      <c r="L203" s="710" t="str">
        <f t="shared" si="2"/>
        <v/>
      </c>
      <c r="M203" s="729" t="str">
        <f t="shared" ref="M203:M487" si="4">IFS(B203="SD","grammes",B203="TR","semences",ISBLANK(C203),"")</f>
        <v/>
      </c>
      <c r="N203" s="720"/>
      <c r="O203" s="720"/>
      <c r="P203" s="720"/>
      <c r="Q203" s="721"/>
    </row>
    <row r="204" ht="15.75" customHeight="1">
      <c r="A204" s="714" t="str">
        <f t="array" ref="A204">IF(ISBLANK(C204),"",XLOOKUP(C204,'Codified Game Plan'!$C$3:$C$477,'Codified Game Plan'!$A$3:$A$477))</f>
        <v/>
      </c>
      <c r="B204" s="727" t="str">
        <f t="array" ref="B204">IF(ISBLANK(C204),"",XLOOKUP(A204,'Crop Chart'!$A$5:$A$201,'Crop Chart'!$B$5:$B$201,0))</f>
        <v/>
      </c>
      <c r="C204" s="726"/>
      <c r="D204" s="717" t="str">
        <f>IF(B204="TR",SUMIF('Production Calendar'!$D$2:$D$500,'Seed Order'!C204,'Production Calendar'!$S$2:$S$500),"")</f>
        <v/>
      </c>
      <c r="E204" s="718" t="str">
        <f t="array" ref="E204">IF(B204="TR",XLOOKUP(A204,'Crop Chart'!$A$5:$A$201,'Crop Chart'!$P$5:$P$201,FALSE),"")</f>
        <v/>
      </c>
      <c r="F204" s="718" t="str">
        <f t="array" ref="F204">IF(B204="TR",XLOOKUP(A204,'Crop Chart'!$A$5:$A$201,'Crop Chart'!$Q$5:$Q$201,0),"")</f>
        <v/>
      </c>
      <c r="G204" s="725" t="str">
        <f>IF(B204="DS",SUMIF('Production Calendar'!$A$3:$A$477,A204,'Production Calendar'!$G$3:$G$477),"")</f>
        <v/>
      </c>
      <c r="H204" s="726" t="str">
        <f t="array" ref="H204">IF(B204="SD",XLOOKUP(A204,'Crop Chart'!$A$5:$A$201,'Crop Chart'!$AD$5:$AD$201,0),"")</f>
        <v/>
      </c>
      <c r="I204" s="726" t="str">
        <f t="shared" si="1"/>
        <v/>
      </c>
      <c r="J204" s="728"/>
      <c r="K204" s="719">
        <v>1.0</v>
      </c>
      <c r="L204" s="710" t="str">
        <f t="shared" si="2"/>
        <v/>
      </c>
      <c r="M204" s="729" t="str">
        <f t="shared" si="4"/>
        <v/>
      </c>
      <c r="N204" s="720"/>
      <c r="O204" s="720"/>
      <c r="P204" s="720"/>
      <c r="Q204" s="721"/>
    </row>
    <row r="205" ht="15.75" customHeight="1">
      <c r="A205" s="714" t="str">
        <f t="array" ref="A205">IF(ISBLANK(C205),"",XLOOKUP(C205,'Codified Game Plan'!$C$3:$C$477,'Codified Game Plan'!$A$3:$A$477))</f>
        <v/>
      </c>
      <c r="B205" s="727" t="str">
        <f t="array" ref="B205">IF(ISBLANK(C205),"",XLOOKUP(A205,'Crop Chart'!$A$5:$A$201,'Crop Chart'!$B$5:$B$201,0))</f>
        <v/>
      </c>
      <c r="C205" s="726"/>
      <c r="D205" s="717" t="str">
        <f>IF(B205="TR",SUMIF('Production Calendar'!$D$2:$D$500,'Seed Order'!C205,'Production Calendar'!$S$2:$S$500),"")</f>
        <v/>
      </c>
      <c r="E205" s="718" t="str">
        <f t="array" ref="E205">IF(B205="TR",XLOOKUP(A205,'Crop Chart'!$A$5:$A$201,'Crop Chart'!$P$5:$P$201,FALSE),"")</f>
        <v/>
      </c>
      <c r="F205" s="718" t="str">
        <f t="array" ref="F205">IF(B205="TR",XLOOKUP(A205,'Crop Chart'!$A$5:$A$201,'Crop Chart'!$Q$5:$Q$201,0),"")</f>
        <v/>
      </c>
      <c r="G205" s="725" t="str">
        <f>IF(B205="DS",SUMIF('Production Calendar'!$A$3:$A$477,A205,'Production Calendar'!$G$3:$G$477),"")</f>
        <v/>
      </c>
      <c r="H205" s="726" t="str">
        <f t="array" ref="H205">IF(B205="SD",XLOOKUP(A205,'Crop Chart'!$A$5:$A$201,'Crop Chart'!$AD$5:$AD$201,0),"")</f>
        <v/>
      </c>
      <c r="I205" s="726" t="str">
        <f t="shared" si="1"/>
        <v/>
      </c>
      <c r="J205" s="728"/>
      <c r="K205" s="719">
        <v>1.0</v>
      </c>
      <c r="L205" s="710" t="str">
        <f t="shared" si="2"/>
        <v/>
      </c>
      <c r="M205" s="729" t="str">
        <f t="shared" si="4"/>
        <v/>
      </c>
      <c r="N205" s="720"/>
      <c r="O205" s="720"/>
      <c r="P205" s="720"/>
      <c r="Q205" s="721"/>
    </row>
    <row r="206" ht="15.75" customHeight="1">
      <c r="A206" s="714" t="str">
        <f t="array" ref="A206">IF(ISBLANK(C206),"",XLOOKUP(C206,'Codified Game Plan'!$C$3:$C$477,'Codified Game Plan'!$A$3:$A$477))</f>
        <v/>
      </c>
      <c r="B206" s="727" t="str">
        <f t="array" ref="B206">IF(ISBLANK(C206),"",XLOOKUP(A206,'Crop Chart'!$A$5:$A$201,'Crop Chart'!$B$5:$B$201,0))</f>
        <v/>
      </c>
      <c r="C206" s="726"/>
      <c r="D206" s="717" t="str">
        <f>IF(B206="TR",SUMIF('Production Calendar'!$D$2:$D$500,'Seed Order'!C206,'Production Calendar'!$S$2:$S$500),"")</f>
        <v/>
      </c>
      <c r="E206" s="718" t="str">
        <f t="array" ref="E206">IF(B206="TR",XLOOKUP(A206,'Crop Chart'!$A$5:$A$201,'Crop Chart'!$P$5:$P$201,FALSE),"")</f>
        <v/>
      </c>
      <c r="F206" s="718" t="str">
        <f t="array" ref="F206">IF(B206="TR",XLOOKUP(A206,'Crop Chart'!$A$5:$A$201,'Crop Chart'!$Q$5:$Q$201,0),"")</f>
        <v/>
      </c>
      <c r="G206" s="725" t="str">
        <f>IF(B206="DS",SUMIF('Production Calendar'!$A$3:$A$477,A206,'Production Calendar'!$G$3:$G$477),"")</f>
        <v/>
      </c>
      <c r="H206" s="726" t="str">
        <f t="array" ref="H206">IF(B206="SD",XLOOKUP(A206,'Crop Chart'!$A$5:$A$201,'Crop Chart'!$AD$5:$AD$201,0),"")</f>
        <v/>
      </c>
      <c r="I206" s="726" t="str">
        <f t="shared" si="1"/>
        <v/>
      </c>
      <c r="J206" s="728"/>
      <c r="K206" s="719">
        <v>1.0</v>
      </c>
      <c r="L206" s="710" t="str">
        <f t="shared" si="2"/>
        <v/>
      </c>
      <c r="M206" s="729" t="str">
        <f t="shared" si="4"/>
        <v/>
      </c>
      <c r="N206" s="720"/>
      <c r="O206" s="720"/>
      <c r="P206" s="720"/>
      <c r="Q206" s="721"/>
    </row>
    <row r="207" ht="15.75" customHeight="1">
      <c r="A207" s="714" t="str">
        <f t="array" ref="A207">IF(ISBLANK(C207),"",XLOOKUP(C207,'Codified Game Plan'!$C$3:$C$477,'Codified Game Plan'!$A$3:$A$477))</f>
        <v/>
      </c>
      <c r="B207" s="727" t="str">
        <f t="array" ref="B207">IF(ISBLANK(C207),"",XLOOKUP(A207,'Crop Chart'!$A$5:$A$201,'Crop Chart'!$B$5:$B$201,0))</f>
        <v/>
      </c>
      <c r="C207" s="726"/>
      <c r="D207" s="717" t="str">
        <f>IF(B207="TR",SUMIF('Production Calendar'!$D$2:$D$500,'Seed Order'!C207,'Production Calendar'!$S$2:$S$500),"")</f>
        <v/>
      </c>
      <c r="E207" s="718" t="str">
        <f t="array" ref="E207">IF(B207="TR",XLOOKUP(A207,'Crop Chart'!$A$5:$A$201,'Crop Chart'!$P$5:$P$201,FALSE),"")</f>
        <v/>
      </c>
      <c r="F207" s="718" t="str">
        <f t="array" ref="F207">IF(B207="TR",XLOOKUP(A207,'Crop Chart'!$A$5:$A$201,'Crop Chart'!$Q$5:$Q$201,0),"")</f>
        <v/>
      </c>
      <c r="G207" s="725" t="str">
        <f>IF(B207="DS",SUMIF('Production Calendar'!$A$3:$A$477,A207,'Production Calendar'!$G$3:$G$477),"")</f>
        <v/>
      </c>
      <c r="H207" s="726" t="str">
        <f t="array" ref="H207">IF(B207="SD",XLOOKUP(A207,'Crop Chart'!$A$5:$A$201,'Crop Chart'!$AD$5:$AD$201,0),"")</f>
        <v/>
      </c>
      <c r="I207" s="726" t="str">
        <f t="shared" si="1"/>
        <v/>
      </c>
      <c r="J207" s="728"/>
      <c r="K207" s="719">
        <v>1.0</v>
      </c>
      <c r="L207" s="710" t="str">
        <f t="shared" si="2"/>
        <v/>
      </c>
      <c r="M207" s="729" t="str">
        <f t="shared" si="4"/>
        <v/>
      </c>
      <c r="N207" s="720"/>
      <c r="O207" s="720"/>
      <c r="P207" s="720"/>
      <c r="Q207" s="721"/>
    </row>
    <row r="208" ht="15.75" customHeight="1">
      <c r="A208" s="714" t="str">
        <f t="array" ref="A208">IF(ISBLANK(C208),"",XLOOKUP(C208,'Codified Game Plan'!$C$3:$C$477,'Codified Game Plan'!$A$3:$A$477))</f>
        <v/>
      </c>
      <c r="B208" s="727" t="str">
        <f t="array" ref="B208">IF(ISBLANK(C208),"",XLOOKUP(A208,'Crop Chart'!$A$5:$A$201,'Crop Chart'!$B$5:$B$201,0))</f>
        <v/>
      </c>
      <c r="C208" s="726"/>
      <c r="D208" s="717" t="str">
        <f>IF(B208="TR",SUMIF('Production Calendar'!$D$2:$D$500,'Seed Order'!C208,'Production Calendar'!$S$2:$S$500),"")</f>
        <v/>
      </c>
      <c r="E208" s="718" t="str">
        <f t="array" ref="E208">IF(B208="TR",XLOOKUP(A208,'Crop Chart'!$A$5:$A$201,'Crop Chart'!$P$5:$P$201,FALSE),"")</f>
        <v/>
      </c>
      <c r="F208" s="718" t="str">
        <f t="array" ref="F208">IF(B208="TR",XLOOKUP(A208,'Crop Chart'!$A$5:$A$201,'Crop Chart'!$Q$5:$Q$201,0),"")</f>
        <v/>
      </c>
      <c r="G208" s="725" t="str">
        <f>IF(B208="DS",SUMIF('Production Calendar'!$A$3:$A$477,A208,'Production Calendar'!$G$3:$G$477),"")</f>
        <v/>
      </c>
      <c r="H208" s="726" t="str">
        <f t="array" ref="H208">IF(B208="SD",XLOOKUP(A208,'Crop Chart'!$A$5:$A$201,'Crop Chart'!$AD$5:$AD$201,0),"")</f>
        <v/>
      </c>
      <c r="I208" s="726" t="str">
        <f t="shared" si="1"/>
        <v/>
      </c>
      <c r="J208" s="728"/>
      <c r="K208" s="719">
        <v>1.0</v>
      </c>
      <c r="L208" s="710" t="str">
        <f t="shared" si="2"/>
        <v/>
      </c>
      <c r="M208" s="729" t="str">
        <f t="shared" si="4"/>
        <v/>
      </c>
      <c r="N208" s="720"/>
      <c r="O208" s="720"/>
      <c r="P208" s="720"/>
      <c r="Q208" s="721"/>
    </row>
    <row r="209" ht="15.75" customHeight="1">
      <c r="A209" s="714" t="str">
        <f t="array" ref="A209">IF(ISBLANK(C209),"",XLOOKUP(C209,'Codified Game Plan'!$C$3:$C$477,'Codified Game Plan'!$A$3:$A$477))</f>
        <v/>
      </c>
      <c r="B209" s="727" t="str">
        <f t="array" ref="B209">IF(ISBLANK(C209),"",XLOOKUP(A209,'Crop Chart'!$A$5:$A$201,'Crop Chart'!$B$5:$B$201,0))</f>
        <v/>
      </c>
      <c r="C209" s="726"/>
      <c r="D209" s="717" t="str">
        <f>IF(B209="TR",SUMIF('Production Calendar'!$D$2:$D$500,'Seed Order'!C209,'Production Calendar'!$S$2:$S$500),"")</f>
        <v/>
      </c>
      <c r="E209" s="718" t="str">
        <f t="array" ref="E209">IF(B209="TR",XLOOKUP(A209,'Crop Chart'!$A$5:$A$201,'Crop Chart'!$P$5:$P$201,FALSE),"")</f>
        <v/>
      </c>
      <c r="F209" s="718" t="str">
        <f t="array" ref="F209">IF(B209="TR",XLOOKUP(A209,'Crop Chart'!$A$5:$A$201,'Crop Chart'!$Q$5:$Q$201,0),"")</f>
        <v/>
      </c>
      <c r="G209" s="725" t="str">
        <f>IF(B209="DS",SUMIF('Production Calendar'!$A$3:$A$477,A209,'Production Calendar'!$G$3:$G$477),"")</f>
        <v/>
      </c>
      <c r="H209" s="726" t="str">
        <f t="array" ref="H209">IF(B209="SD",XLOOKUP(A209,'Crop Chart'!$A$5:$A$201,'Crop Chart'!$AD$5:$AD$201,0),"")</f>
        <v/>
      </c>
      <c r="I209" s="726" t="str">
        <f t="shared" si="1"/>
        <v/>
      </c>
      <c r="J209" s="728"/>
      <c r="K209" s="719">
        <v>1.0</v>
      </c>
      <c r="L209" s="710" t="str">
        <f t="shared" si="2"/>
        <v/>
      </c>
      <c r="M209" s="729" t="str">
        <f t="shared" si="4"/>
        <v/>
      </c>
      <c r="N209" s="720"/>
      <c r="O209" s="720"/>
      <c r="P209" s="720"/>
      <c r="Q209" s="721"/>
    </row>
    <row r="210" ht="15.75" customHeight="1">
      <c r="A210" s="714" t="str">
        <f t="array" ref="A210">IF(ISBLANK(C210),"",XLOOKUP(C210,'Codified Game Plan'!$C$3:$C$477,'Codified Game Plan'!$A$3:$A$477))</f>
        <v/>
      </c>
      <c r="B210" s="727" t="str">
        <f t="array" ref="B210">IF(ISBLANK(C210),"",XLOOKUP(A210,'Crop Chart'!$A$5:$A$201,'Crop Chart'!$B$5:$B$201,0))</f>
        <v/>
      </c>
      <c r="C210" s="726"/>
      <c r="D210" s="717" t="str">
        <f>IF(B210="TR",SUMIF('Production Calendar'!$D$2:$D$500,'Seed Order'!C210,'Production Calendar'!$S$2:$S$500),"")</f>
        <v/>
      </c>
      <c r="E210" s="718" t="str">
        <f t="array" ref="E210">IF(B210="TR",XLOOKUP(A210,'Crop Chart'!$A$5:$A$201,'Crop Chart'!$P$5:$P$201,FALSE),"")</f>
        <v/>
      </c>
      <c r="F210" s="718" t="str">
        <f t="array" ref="F210">IF(B210="TR",XLOOKUP(A210,'Crop Chart'!$A$5:$A$201,'Crop Chart'!$Q$5:$Q$201,0),"")</f>
        <v/>
      </c>
      <c r="G210" s="725" t="str">
        <f>IF(B210="DS",SUMIF('Production Calendar'!$A$3:$A$477,A210,'Production Calendar'!$G$3:$G$477),"")</f>
        <v/>
      </c>
      <c r="H210" s="726" t="str">
        <f t="array" ref="H210">IF(B210="SD",XLOOKUP(A210,'Crop Chart'!$A$5:$A$201,'Crop Chart'!$AD$5:$AD$201,0),"")</f>
        <v/>
      </c>
      <c r="I210" s="726" t="str">
        <f t="shared" si="1"/>
        <v/>
      </c>
      <c r="J210" s="728"/>
      <c r="K210" s="719">
        <v>1.0</v>
      </c>
      <c r="L210" s="710" t="str">
        <f t="shared" si="2"/>
        <v/>
      </c>
      <c r="M210" s="729" t="str">
        <f t="shared" si="4"/>
        <v/>
      </c>
      <c r="N210" s="720"/>
      <c r="O210" s="720"/>
      <c r="P210" s="720"/>
      <c r="Q210" s="721"/>
    </row>
    <row r="211" ht="15.75" customHeight="1">
      <c r="A211" s="714" t="str">
        <f t="array" ref="A211">IF(ISBLANK(C211),"",XLOOKUP(C211,'Codified Game Plan'!$C$3:$C$477,'Codified Game Plan'!$A$3:$A$477))</f>
        <v/>
      </c>
      <c r="B211" s="727" t="str">
        <f t="array" ref="B211">IF(ISBLANK(C211),"",XLOOKUP(A211,'Crop Chart'!$A$5:$A$201,'Crop Chart'!$B$5:$B$201,0))</f>
        <v/>
      </c>
      <c r="C211" s="726"/>
      <c r="D211" s="717" t="str">
        <f>IF(B211="TR",SUMIF('Production Calendar'!$D$2:$D$500,'Seed Order'!C211,'Production Calendar'!$S$2:$S$500),"")</f>
        <v/>
      </c>
      <c r="E211" s="718" t="str">
        <f t="array" ref="E211">IF(B211="TR",XLOOKUP(A211,'Crop Chart'!$A$5:$A$201,'Crop Chart'!$P$5:$P$201,FALSE),"")</f>
        <v/>
      </c>
      <c r="F211" s="718" t="str">
        <f t="array" ref="F211">IF(B211="TR",XLOOKUP(A211,'Crop Chart'!$A$5:$A$201,'Crop Chart'!$Q$5:$Q$201,0),"")</f>
        <v/>
      </c>
      <c r="G211" s="725" t="str">
        <f>IF(B211="DS",SUMIF('Production Calendar'!$A$3:$A$477,A211,'Production Calendar'!$G$3:$G$477),"")</f>
        <v/>
      </c>
      <c r="H211" s="726" t="str">
        <f t="array" ref="H211">IF(B211="SD",XLOOKUP(A211,'Crop Chart'!$A$5:$A$201,'Crop Chart'!$AD$5:$AD$201,0),"")</f>
        <v/>
      </c>
      <c r="I211" s="726" t="str">
        <f t="shared" si="1"/>
        <v/>
      </c>
      <c r="J211" s="728"/>
      <c r="K211" s="719">
        <v>1.0</v>
      </c>
      <c r="L211" s="710" t="str">
        <f t="shared" si="2"/>
        <v/>
      </c>
      <c r="M211" s="729" t="str">
        <f t="shared" si="4"/>
        <v/>
      </c>
      <c r="N211" s="720"/>
      <c r="O211" s="720"/>
      <c r="P211" s="720"/>
      <c r="Q211" s="721"/>
    </row>
    <row r="212" ht="15.75" customHeight="1">
      <c r="A212" s="714" t="str">
        <f t="array" ref="A212">IF(ISBLANK(C212),"",XLOOKUP(C212,'Codified Game Plan'!$C$3:$C$477,'Codified Game Plan'!$A$3:$A$477))</f>
        <v/>
      </c>
      <c r="B212" s="727" t="str">
        <f t="array" ref="B212">IF(ISBLANK(C212),"",XLOOKUP(A212,'Crop Chart'!$A$5:$A$201,'Crop Chart'!$B$5:$B$201,0))</f>
        <v/>
      </c>
      <c r="C212" s="726"/>
      <c r="D212" s="717" t="str">
        <f>IF(B212="TR",SUMIF('Production Calendar'!$D$2:$D$500,'Seed Order'!C212,'Production Calendar'!$S$2:$S$500),"")</f>
        <v/>
      </c>
      <c r="E212" s="718" t="str">
        <f t="array" ref="E212">IF(B212="TR",XLOOKUP(A212,'Crop Chart'!$A$5:$A$201,'Crop Chart'!$P$5:$P$201,FALSE),"")</f>
        <v/>
      </c>
      <c r="F212" s="718" t="str">
        <f t="array" ref="F212">IF(B212="TR",XLOOKUP(A212,'Crop Chart'!$A$5:$A$201,'Crop Chart'!$Q$5:$Q$201,0),"")</f>
        <v/>
      </c>
      <c r="G212" s="725" t="str">
        <f>IF(B212="DS",SUMIF('Production Calendar'!$A$3:$A$477,A212,'Production Calendar'!$G$3:$G$477),"")</f>
        <v/>
      </c>
      <c r="H212" s="726" t="str">
        <f t="array" ref="H212">IF(B212="SD",XLOOKUP(A212,'Crop Chart'!$A$5:$A$201,'Crop Chart'!$AD$5:$AD$201,0),"")</f>
        <v/>
      </c>
      <c r="I212" s="726" t="str">
        <f t="shared" si="1"/>
        <v/>
      </c>
      <c r="J212" s="728"/>
      <c r="K212" s="719">
        <v>1.0</v>
      </c>
      <c r="L212" s="710" t="str">
        <f t="shared" si="2"/>
        <v/>
      </c>
      <c r="M212" s="729" t="str">
        <f t="shared" si="4"/>
        <v/>
      </c>
      <c r="N212" s="720"/>
      <c r="O212" s="720"/>
      <c r="P212" s="720"/>
      <c r="Q212" s="721"/>
    </row>
    <row r="213" ht="15.75" customHeight="1">
      <c r="A213" s="714" t="str">
        <f t="array" ref="A213">IF(ISBLANK(C213),"",XLOOKUP(C213,'Codified Game Plan'!$C$3:$C$477,'Codified Game Plan'!$A$3:$A$477))</f>
        <v/>
      </c>
      <c r="B213" s="727" t="str">
        <f t="array" ref="B213">IF(ISBLANK(C213),"",XLOOKUP(A213,'Crop Chart'!$A$5:$A$201,'Crop Chart'!$B$5:$B$201,0))</f>
        <v/>
      </c>
      <c r="C213" s="726"/>
      <c r="D213" s="717" t="str">
        <f>IF(B213="TR",SUMIF('Production Calendar'!$D$2:$D$500,'Seed Order'!C213,'Production Calendar'!$S$2:$S$500),"")</f>
        <v/>
      </c>
      <c r="E213" s="718" t="str">
        <f t="array" ref="E213">IF(B213="TR",XLOOKUP(A213,'Crop Chart'!$A$5:$A$201,'Crop Chart'!$P$5:$P$201,FALSE),"")</f>
        <v/>
      </c>
      <c r="F213" s="718" t="str">
        <f t="array" ref="F213">IF(B213="TR",XLOOKUP(A213,'Crop Chart'!$A$5:$A$201,'Crop Chart'!$Q$5:$Q$201,0),"")</f>
        <v/>
      </c>
      <c r="G213" s="725" t="str">
        <f>IF(B213="DS",SUMIF('Production Calendar'!$A$3:$A$477,A213,'Production Calendar'!$G$3:$G$477),"")</f>
        <v/>
      </c>
      <c r="H213" s="726" t="str">
        <f t="array" ref="H213">IF(B213="SD",XLOOKUP(A213,'Crop Chart'!$A$5:$A$201,'Crop Chart'!$AD$5:$AD$201,0),"")</f>
        <v/>
      </c>
      <c r="I213" s="726" t="str">
        <f t="shared" si="1"/>
        <v/>
      </c>
      <c r="J213" s="728"/>
      <c r="K213" s="719">
        <v>1.0</v>
      </c>
      <c r="L213" s="710" t="str">
        <f t="shared" si="2"/>
        <v/>
      </c>
      <c r="M213" s="729" t="str">
        <f t="shared" si="4"/>
        <v/>
      </c>
      <c r="N213" s="720"/>
      <c r="O213" s="720"/>
      <c r="P213" s="720"/>
      <c r="Q213" s="721"/>
    </row>
    <row r="214" ht="15.75" customHeight="1">
      <c r="A214" s="714" t="str">
        <f t="array" ref="A214">IF(ISBLANK(C214),"",XLOOKUP(C214,'Codified Game Plan'!$C$3:$C$477,'Codified Game Plan'!$A$3:$A$477))</f>
        <v/>
      </c>
      <c r="B214" s="727" t="str">
        <f t="array" ref="B214">IF(ISBLANK(C214),"",XLOOKUP(A214,'Crop Chart'!$A$5:$A$201,'Crop Chart'!$B$5:$B$201,0))</f>
        <v/>
      </c>
      <c r="C214" s="726"/>
      <c r="D214" s="717" t="str">
        <f>IF(B214="TR",SUMIF('Production Calendar'!$D$2:$D$500,'Seed Order'!C214,'Production Calendar'!$S$2:$S$500),"")</f>
        <v/>
      </c>
      <c r="E214" s="718" t="str">
        <f t="array" ref="E214">IF(B214="TR",XLOOKUP(A214,'Crop Chart'!$A$5:$A$201,'Crop Chart'!$P$5:$P$201,FALSE),"")</f>
        <v/>
      </c>
      <c r="F214" s="718" t="str">
        <f t="array" ref="F214">IF(B214="TR",XLOOKUP(A214,'Crop Chart'!$A$5:$A$201,'Crop Chart'!$Q$5:$Q$201,0),"")</f>
        <v/>
      </c>
      <c r="G214" s="725" t="str">
        <f>IF(B214="DS",SUMIF('Production Calendar'!$A$3:$A$477,A214,'Production Calendar'!$G$3:$G$477),"")</f>
        <v/>
      </c>
      <c r="H214" s="726" t="str">
        <f t="array" ref="H214">IF(B214="SD",XLOOKUP(A214,'Crop Chart'!$A$5:$A$201,'Crop Chart'!$AD$5:$AD$201,0),"")</f>
        <v/>
      </c>
      <c r="I214" s="726" t="str">
        <f t="shared" si="1"/>
        <v/>
      </c>
      <c r="J214" s="728"/>
      <c r="K214" s="719">
        <v>1.0</v>
      </c>
      <c r="L214" s="710" t="str">
        <f t="shared" si="2"/>
        <v/>
      </c>
      <c r="M214" s="729" t="str">
        <f t="shared" si="4"/>
        <v/>
      </c>
      <c r="N214" s="720"/>
      <c r="O214" s="720"/>
      <c r="P214" s="720"/>
      <c r="Q214" s="721"/>
    </row>
    <row r="215" ht="15.75" customHeight="1">
      <c r="A215" s="714" t="str">
        <f t="array" ref="A215">IF(ISBLANK(C215),"",XLOOKUP(C215,'Codified Game Plan'!$C$3:$C$477,'Codified Game Plan'!$A$3:$A$477))</f>
        <v/>
      </c>
      <c r="B215" s="727" t="str">
        <f t="array" ref="B215">IF(ISBLANK(C215),"",XLOOKUP(A215,'Crop Chart'!$A$5:$A$201,'Crop Chart'!$B$5:$B$201,0))</f>
        <v/>
      </c>
      <c r="C215" s="726"/>
      <c r="D215" s="717" t="str">
        <f>IF(B215="TR",SUMIF('Production Calendar'!$D$2:$D$500,'Seed Order'!C215,'Production Calendar'!$S$2:$S$500),"")</f>
        <v/>
      </c>
      <c r="E215" s="718" t="str">
        <f t="array" ref="E215">IF(B215="TR",XLOOKUP(A215,'Crop Chart'!$A$5:$A$201,'Crop Chart'!$P$5:$P$201,FALSE),"")</f>
        <v/>
      </c>
      <c r="F215" s="718" t="str">
        <f t="array" ref="F215">IF(B215="TR",XLOOKUP(A215,'Crop Chart'!$A$5:$A$201,'Crop Chart'!$Q$5:$Q$201,0),"")</f>
        <v/>
      </c>
      <c r="G215" s="725" t="str">
        <f>IF(B215="DS",SUMIF('Production Calendar'!$A$3:$A$477,A215,'Production Calendar'!$G$3:$G$477),"")</f>
        <v/>
      </c>
      <c r="H215" s="726" t="str">
        <f t="array" ref="H215">IF(B215="SD",XLOOKUP(A215,'Crop Chart'!$A$5:$A$201,'Crop Chart'!$AD$5:$AD$201,0),"")</f>
        <v/>
      </c>
      <c r="I215" s="726" t="str">
        <f t="shared" si="1"/>
        <v/>
      </c>
      <c r="J215" s="728"/>
      <c r="K215" s="719">
        <v>1.0</v>
      </c>
      <c r="L215" s="710" t="str">
        <f t="shared" si="2"/>
        <v/>
      </c>
      <c r="M215" s="729" t="str">
        <f t="shared" si="4"/>
        <v/>
      </c>
      <c r="N215" s="720"/>
      <c r="O215" s="720"/>
      <c r="P215" s="720"/>
      <c r="Q215" s="721"/>
    </row>
    <row r="216" ht="15.75" customHeight="1">
      <c r="A216" s="714" t="str">
        <f t="array" ref="A216">IF(ISBLANK(C216),"",XLOOKUP(C216,'Codified Game Plan'!$C$3:$C$477,'Codified Game Plan'!$A$3:$A$477))</f>
        <v/>
      </c>
      <c r="B216" s="727" t="str">
        <f t="array" ref="B216">IF(ISBLANK(C216),"",XLOOKUP(A216,'Crop Chart'!$A$5:$A$201,'Crop Chart'!$B$5:$B$201,0))</f>
        <v/>
      </c>
      <c r="C216" s="726"/>
      <c r="D216" s="717" t="str">
        <f>IF(B216="TR",SUMIF('Production Calendar'!$D$2:$D$500,'Seed Order'!C216,'Production Calendar'!$S$2:$S$500),"")</f>
        <v/>
      </c>
      <c r="E216" s="718" t="str">
        <f t="array" ref="E216">IF(B216="TR",XLOOKUP(A216,'Crop Chart'!$A$5:$A$201,'Crop Chart'!$P$5:$P$201,FALSE),"")</f>
        <v/>
      </c>
      <c r="F216" s="718" t="str">
        <f t="array" ref="F216">IF(B216="TR",XLOOKUP(A216,'Crop Chart'!$A$5:$A$201,'Crop Chart'!$Q$5:$Q$201,0),"")</f>
        <v/>
      </c>
      <c r="G216" s="725" t="str">
        <f>IF(B216="DS",SUMIF('Production Calendar'!$A$3:$A$477,A216,'Production Calendar'!$G$3:$G$477),"")</f>
        <v/>
      </c>
      <c r="H216" s="726" t="str">
        <f t="array" ref="H216">IF(B216="SD",XLOOKUP(A216,'Crop Chart'!$A$5:$A$201,'Crop Chart'!$AD$5:$AD$201,0),"")</f>
        <v/>
      </c>
      <c r="I216" s="726" t="str">
        <f t="shared" si="1"/>
        <v/>
      </c>
      <c r="J216" s="728"/>
      <c r="K216" s="719">
        <v>1.0</v>
      </c>
      <c r="L216" s="710" t="str">
        <f t="shared" si="2"/>
        <v/>
      </c>
      <c r="M216" s="729" t="str">
        <f t="shared" si="4"/>
        <v/>
      </c>
      <c r="N216" s="720"/>
      <c r="O216" s="720"/>
      <c r="P216" s="720"/>
      <c r="Q216" s="721"/>
    </row>
    <row r="217" ht="15.75" customHeight="1">
      <c r="A217" s="714" t="str">
        <f t="array" ref="A217">IF(ISBLANK(C217),"",XLOOKUP(C217,'Codified Game Plan'!$C$3:$C$477,'Codified Game Plan'!$A$3:$A$477))</f>
        <v/>
      </c>
      <c r="B217" s="727" t="str">
        <f t="array" ref="B217">IF(ISBLANK(C217),"",XLOOKUP(A217,'Crop Chart'!$A$5:$A$201,'Crop Chart'!$B$5:$B$201,0))</f>
        <v/>
      </c>
      <c r="C217" s="726"/>
      <c r="D217" s="717" t="str">
        <f>IF(B217="TR",SUMIF('Production Calendar'!$D$2:$D$500,'Seed Order'!C217,'Production Calendar'!$S$2:$S$500),"")</f>
        <v/>
      </c>
      <c r="E217" s="718" t="str">
        <f t="array" ref="E217">IF(B217="TR",XLOOKUP(A217,'Crop Chart'!$A$5:$A$201,'Crop Chart'!$P$5:$P$201,FALSE),"")</f>
        <v/>
      </c>
      <c r="F217" s="718" t="str">
        <f t="array" ref="F217">IF(B217="TR",XLOOKUP(A217,'Crop Chart'!$A$5:$A$201,'Crop Chart'!$Q$5:$Q$201,0),"")</f>
        <v/>
      </c>
      <c r="G217" s="725" t="str">
        <f>IF(B217="DS",SUMIF('Production Calendar'!$A$3:$A$477,A217,'Production Calendar'!$G$3:$G$477),"")</f>
        <v/>
      </c>
      <c r="H217" s="726" t="str">
        <f t="array" ref="H217">IF(B217="SD",XLOOKUP(A217,'Crop Chart'!$A$5:$A$201,'Crop Chart'!$AD$5:$AD$201,0),"")</f>
        <v/>
      </c>
      <c r="I217" s="726" t="str">
        <f t="shared" si="1"/>
        <v/>
      </c>
      <c r="J217" s="728"/>
      <c r="K217" s="719">
        <v>1.0</v>
      </c>
      <c r="L217" s="710" t="str">
        <f t="shared" si="2"/>
        <v/>
      </c>
      <c r="M217" s="729" t="str">
        <f t="shared" si="4"/>
        <v/>
      </c>
      <c r="N217" s="720"/>
      <c r="O217" s="720"/>
      <c r="P217" s="720"/>
      <c r="Q217" s="721"/>
    </row>
    <row r="218" ht="15.75" customHeight="1">
      <c r="A218" s="714" t="str">
        <f t="array" ref="A218">IF(ISBLANK(C218),"",XLOOKUP(C218,'Codified Game Plan'!$C$3:$C$477,'Codified Game Plan'!$A$3:$A$477))</f>
        <v/>
      </c>
      <c r="B218" s="727" t="str">
        <f t="array" ref="B218">IF(ISBLANK(C218),"",XLOOKUP(A218,'Crop Chart'!$A$5:$A$201,'Crop Chart'!$B$5:$B$201,0))</f>
        <v/>
      </c>
      <c r="C218" s="726"/>
      <c r="D218" s="717" t="str">
        <f>IF(B218="TR",SUMIF('Production Calendar'!$D$2:$D$500,'Seed Order'!C218,'Production Calendar'!$S$2:$S$500),"")</f>
        <v/>
      </c>
      <c r="E218" s="718" t="str">
        <f t="array" ref="E218">IF(B218="TR",XLOOKUP(A218,'Crop Chart'!$A$5:$A$201,'Crop Chart'!$P$5:$P$201,FALSE),"")</f>
        <v/>
      </c>
      <c r="F218" s="718" t="str">
        <f t="array" ref="F218">IF(B218="TR",XLOOKUP(A218,'Crop Chart'!$A$5:$A$201,'Crop Chart'!$Q$5:$Q$201,0),"")</f>
        <v/>
      </c>
      <c r="G218" s="725" t="str">
        <f>IF(B218="DS",SUMIF('Production Calendar'!$A$3:$A$477,A218,'Production Calendar'!$G$3:$G$477),"")</f>
        <v/>
      </c>
      <c r="H218" s="726" t="str">
        <f t="array" ref="H218">IF(B218="SD",XLOOKUP(A218,'Crop Chart'!$A$5:$A$201,'Crop Chart'!$AD$5:$AD$201,0),"")</f>
        <v/>
      </c>
      <c r="I218" s="726" t="str">
        <f t="shared" si="1"/>
        <v/>
      </c>
      <c r="J218" s="728"/>
      <c r="K218" s="719">
        <v>1.0</v>
      </c>
      <c r="L218" s="710" t="str">
        <f t="shared" si="2"/>
        <v/>
      </c>
      <c r="M218" s="729" t="str">
        <f t="shared" si="4"/>
        <v/>
      </c>
      <c r="N218" s="720"/>
      <c r="O218" s="720"/>
      <c r="P218" s="720"/>
      <c r="Q218" s="721"/>
    </row>
    <row r="219" ht="15.75" customHeight="1">
      <c r="A219" s="714" t="str">
        <f t="array" ref="A219">IF(ISBLANK(C219),"",XLOOKUP(C219,'Codified Game Plan'!$C$3:$C$477,'Codified Game Plan'!$A$3:$A$477))</f>
        <v/>
      </c>
      <c r="B219" s="727" t="str">
        <f t="array" ref="B219">IF(ISBLANK(C219),"",XLOOKUP(A219,'Crop Chart'!$A$5:$A$201,'Crop Chart'!$B$5:$B$201,0))</f>
        <v/>
      </c>
      <c r="C219" s="726"/>
      <c r="D219" s="717" t="str">
        <f>IF(B219="TR",SUMIF('Production Calendar'!$D$2:$D$500,'Seed Order'!C219,'Production Calendar'!$S$2:$S$500),"")</f>
        <v/>
      </c>
      <c r="E219" s="718" t="str">
        <f t="array" ref="E219">IF(B219="TR",XLOOKUP(A219,'Crop Chart'!$A$5:$A$201,'Crop Chart'!$P$5:$P$201,FALSE),"")</f>
        <v/>
      </c>
      <c r="F219" s="718" t="str">
        <f t="array" ref="F219">IF(B219="TR",XLOOKUP(A219,'Crop Chart'!$A$5:$A$201,'Crop Chart'!$Q$5:$Q$201,0),"")</f>
        <v/>
      </c>
      <c r="G219" s="725" t="str">
        <f>IF(B219="DS",SUMIF('Production Calendar'!$A$3:$A$477,A219,'Production Calendar'!$G$3:$G$477),"")</f>
        <v/>
      </c>
      <c r="H219" s="726" t="str">
        <f t="array" ref="H219">IF(B219="SD",XLOOKUP(A219,'Crop Chart'!$A$5:$A$201,'Crop Chart'!$AD$5:$AD$201,0),"")</f>
        <v/>
      </c>
      <c r="I219" s="726" t="str">
        <f t="shared" si="1"/>
        <v/>
      </c>
      <c r="J219" s="728"/>
      <c r="K219" s="719">
        <v>1.0</v>
      </c>
      <c r="L219" s="710" t="str">
        <f t="shared" si="2"/>
        <v/>
      </c>
      <c r="M219" s="729" t="str">
        <f t="shared" si="4"/>
        <v/>
      </c>
      <c r="N219" s="720"/>
      <c r="O219" s="720"/>
      <c r="P219" s="720"/>
      <c r="Q219" s="721"/>
    </row>
    <row r="220" ht="15.75" customHeight="1">
      <c r="A220" s="714" t="str">
        <f t="array" ref="A220">IF(ISBLANK(C220),"",XLOOKUP(C220,'Codified Game Plan'!$C$3:$C$477,'Codified Game Plan'!$A$3:$A$477))</f>
        <v/>
      </c>
      <c r="B220" s="727" t="str">
        <f t="array" ref="B220">IF(ISBLANK(C220),"",XLOOKUP(A220,'Crop Chart'!$A$5:$A$201,'Crop Chart'!$B$5:$B$201,0))</f>
        <v/>
      </c>
      <c r="C220" s="726"/>
      <c r="D220" s="717" t="str">
        <f>IF(B220="TR",SUMIF('Production Calendar'!$D$2:$D$500,'Seed Order'!C220,'Production Calendar'!$S$2:$S$500),"")</f>
        <v/>
      </c>
      <c r="E220" s="718" t="str">
        <f t="array" ref="E220">IF(B220="TR",XLOOKUP(A220,'Crop Chart'!$A$5:$A$201,'Crop Chart'!$P$5:$P$201,FALSE),"")</f>
        <v/>
      </c>
      <c r="F220" s="718" t="str">
        <f t="array" ref="F220">IF(B220="TR",XLOOKUP(A220,'Crop Chart'!$A$5:$A$201,'Crop Chart'!$Q$5:$Q$201,0),"")</f>
        <v/>
      </c>
      <c r="G220" s="725" t="str">
        <f>IF(B220="DS",SUMIF('Production Calendar'!$A$3:$A$477,A220,'Production Calendar'!$G$3:$G$477),"")</f>
        <v/>
      </c>
      <c r="H220" s="726" t="str">
        <f t="array" ref="H220">IF(B220="SD",XLOOKUP(A220,'Crop Chart'!$A$5:$A$201,'Crop Chart'!$AD$5:$AD$201,0),"")</f>
        <v/>
      </c>
      <c r="I220" s="726" t="str">
        <f t="shared" si="1"/>
        <v/>
      </c>
      <c r="J220" s="728"/>
      <c r="K220" s="719">
        <v>1.0</v>
      </c>
      <c r="L220" s="710" t="str">
        <f t="shared" si="2"/>
        <v/>
      </c>
      <c r="M220" s="729" t="str">
        <f t="shared" si="4"/>
        <v/>
      </c>
      <c r="N220" s="720"/>
      <c r="O220" s="720"/>
      <c r="P220" s="720"/>
      <c r="Q220" s="721"/>
    </row>
    <row r="221" ht="15.75" customHeight="1">
      <c r="A221" s="714" t="str">
        <f t="array" ref="A221">IF(ISBLANK(C221),"",XLOOKUP(C221,'Codified Game Plan'!$C$3:$C$477,'Codified Game Plan'!$A$3:$A$477))</f>
        <v/>
      </c>
      <c r="B221" s="727" t="str">
        <f t="array" ref="B221">IF(ISBLANK(C221),"",XLOOKUP(A221,'Crop Chart'!$A$5:$A$201,'Crop Chart'!$B$5:$B$201,0))</f>
        <v/>
      </c>
      <c r="C221" s="726"/>
      <c r="D221" s="717" t="str">
        <f>IF(B221="TR",SUMIF('Production Calendar'!$D$2:$D$500,'Seed Order'!C221,'Production Calendar'!$S$2:$S$500),"")</f>
        <v/>
      </c>
      <c r="E221" s="718" t="str">
        <f t="array" ref="E221">IF(B221="TR",XLOOKUP(A221,'Crop Chart'!$A$5:$A$201,'Crop Chart'!$P$5:$P$201,FALSE),"")</f>
        <v/>
      </c>
      <c r="F221" s="718" t="str">
        <f t="array" ref="F221">IF(B221="TR",XLOOKUP(A221,'Crop Chart'!$A$5:$A$201,'Crop Chart'!$Q$5:$Q$201,0),"")</f>
        <v/>
      </c>
      <c r="G221" s="725" t="str">
        <f>IF(B221="DS",SUMIF('Production Calendar'!$A$3:$A$477,A221,'Production Calendar'!$G$3:$G$477),"")</f>
        <v/>
      </c>
      <c r="H221" s="726" t="str">
        <f t="array" ref="H221">IF(B221="SD",XLOOKUP(A221,'Crop Chart'!$A$5:$A$201,'Crop Chart'!$AD$5:$AD$201,0),"")</f>
        <v/>
      </c>
      <c r="I221" s="726" t="str">
        <f t="shared" si="1"/>
        <v/>
      </c>
      <c r="J221" s="728"/>
      <c r="K221" s="719">
        <v>1.0</v>
      </c>
      <c r="L221" s="710" t="str">
        <f t="shared" si="2"/>
        <v/>
      </c>
      <c r="M221" s="729" t="str">
        <f t="shared" si="4"/>
        <v/>
      </c>
      <c r="N221" s="720"/>
      <c r="O221" s="720"/>
      <c r="P221" s="720"/>
      <c r="Q221" s="721"/>
    </row>
    <row r="222" ht="15.75" customHeight="1">
      <c r="A222" s="714" t="str">
        <f t="array" ref="A222">IF(ISBLANK(C222),"",XLOOKUP(C222,'Codified Game Plan'!$C$3:$C$477,'Codified Game Plan'!$A$3:$A$477))</f>
        <v/>
      </c>
      <c r="B222" s="727" t="str">
        <f t="array" ref="B222">IF(ISBLANK(C222),"",XLOOKUP(A222,'Crop Chart'!$A$5:$A$201,'Crop Chart'!$B$5:$B$201,0))</f>
        <v/>
      </c>
      <c r="C222" s="726"/>
      <c r="D222" s="717" t="str">
        <f>IF(B222="TR",SUMIF('Production Calendar'!$D$2:$D$500,'Seed Order'!C222,'Production Calendar'!$S$2:$S$500),"")</f>
        <v/>
      </c>
      <c r="E222" s="718" t="str">
        <f t="array" ref="E222">IF(B222="TR",XLOOKUP(A222,'Crop Chart'!$A$5:$A$201,'Crop Chart'!$P$5:$P$201,FALSE),"")</f>
        <v/>
      </c>
      <c r="F222" s="718" t="str">
        <f t="array" ref="F222">IF(B222="TR",XLOOKUP(A222,'Crop Chart'!$A$5:$A$201,'Crop Chart'!$Q$5:$Q$201,0),"")</f>
        <v/>
      </c>
      <c r="G222" s="725" t="str">
        <f>IF(B222="DS",SUMIF('Production Calendar'!$A$3:$A$477,A222,'Production Calendar'!$G$3:$G$477),"")</f>
        <v/>
      </c>
      <c r="H222" s="726" t="str">
        <f t="array" ref="H222">IF(B222="SD",XLOOKUP(A222,'Crop Chart'!$A$5:$A$201,'Crop Chart'!$AD$5:$AD$201,0),"")</f>
        <v/>
      </c>
      <c r="I222" s="726" t="str">
        <f t="shared" si="1"/>
        <v/>
      </c>
      <c r="J222" s="728"/>
      <c r="K222" s="719">
        <v>1.0</v>
      </c>
      <c r="L222" s="710" t="str">
        <f t="shared" si="2"/>
        <v/>
      </c>
      <c r="M222" s="729" t="str">
        <f t="shared" si="4"/>
        <v/>
      </c>
      <c r="N222" s="720"/>
      <c r="O222" s="720"/>
      <c r="P222" s="720"/>
      <c r="Q222" s="721"/>
    </row>
    <row r="223" ht="15.75" customHeight="1">
      <c r="A223" s="714" t="str">
        <f t="array" ref="A223">IF(ISBLANK(C223),"",XLOOKUP(C223,'Codified Game Plan'!$C$3:$C$477,'Codified Game Plan'!$A$3:$A$477))</f>
        <v/>
      </c>
      <c r="B223" s="727" t="str">
        <f t="array" ref="B223">IF(ISBLANK(C223),"",XLOOKUP(A223,'Crop Chart'!$A$5:$A$201,'Crop Chart'!$B$5:$B$201,0))</f>
        <v/>
      </c>
      <c r="C223" s="726"/>
      <c r="D223" s="717" t="str">
        <f>IF(B223="TR",SUMIF('Production Calendar'!$D$2:$D$500,'Seed Order'!C223,'Production Calendar'!$S$2:$S$500),"")</f>
        <v/>
      </c>
      <c r="E223" s="718" t="str">
        <f t="array" ref="E223">IF(B223="TR",XLOOKUP(A223,'Crop Chart'!$A$5:$A$201,'Crop Chart'!$P$5:$P$201,FALSE),"")</f>
        <v/>
      </c>
      <c r="F223" s="718" t="str">
        <f t="array" ref="F223">IF(B223="TR",XLOOKUP(A223,'Crop Chart'!$A$5:$A$201,'Crop Chart'!$Q$5:$Q$201,0),"")</f>
        <v/>
      </c>
      <c r="G223" s="725" t="str">
        <f>IF(B223="DS",SUMIF('Production Calendar'!$A$3:$A$477,A223,'Production Calendar'!$G$3:$G$477),"")</f>
        <v/>
      </c>
      <c r="H223" s="726" t="str">
        <f t="array" ref="H223">IF(B223="SD",XLOOKUP(A223,'Crop Chart'!$A$5:$A$201,'Crop Chart'!$AD$5:$AD$201,0),"")</f>
        <v/>
      </c>
      <c r="I223" s="726" t="str">
        <f t="shared" si="1"/>
        <v/>
      </c>
      <c r="J223" s="728"/>
      <c r="K223" s="719">
        <v>1.0</v>
      </c>
      <c r="L223" s="710" t="str">
        <f t="shared" si="2"/>
        <v/>
      </c>
      <c r="M223" s="729" t="str">
        <f t="shared" si="4"/>
        <v/>
      </c>
      <c r="N223" s="720"/>
      <c r="O223" s="720"/>
      <c r="P223" s="720"/>
      <c r="Q223" s="721"/>
    </row>
    <row r="224" ht="15.75" customHeight="1">
      <c r="A224" s="714" t="str">
        <f t="array" ref="A224">IF(ISBLANK(C224),"",XLOOKUP(C224,'Codified Game Plan'!$C$3:$C$477,'Codified Game Plan'!$A$3:$A$477))</f>
        <v/>
      </c>
      <c r="B224" s="727" t="str">
        <f t="array" ref="B224">IF(ISBLANK(C224),"",XLOOKUP(A224,'Crop Chart'!$A$5:$A$201,'Crop Chart'!$B$5:$B$201,0))</f>
        <v/>
      </c>
      <c r="C224" s="726"/>
      <c r="D224" s="717" t="str">
        <f>IF(B224="TR",SUMIF('Production Calendar'!$D$2:$D$500,'Seed Order'!C224,'Production Calendar'!$S$2:$S$500),"")</f>
        <v/>
      </c>
      <c r="E224" s="718" t="str">
        <f t="array" ref="E224">IF(B224="TR",XLOOKUP(A224,'Crop Chart'!$A$5:$A$201,'Crop Chart'!$P$5:$P$201,FALSE),"")</f>
        <v/>
      </c>
      <c r="F224" s="718" t="str">
        <f t="array" ref="F224">IF(B224="TR",XLOOKUP(A224,'Crop Chart'!$A$5:$A$201,'Crop Chart'!$Q$5:$Q$201,0),"")</f>
        <v/>
      </c>
      <c r="G224" s="725" t="str">
        <f>IF(B224="DS",SUMIF('Production Calendar'!$A$3:$A$477,A224,'Production Calendar'!$G$3:$G$477),"")</f>
        <v/>
      </c>
      <c r="H224" s="726" t="str">
        <f t="array" ref="H224">IF(B224="SD",XLOOKUP(A224,'Crop Chart'!$A$5:$A$201,'Crop Chart'!$AD$5:$AD$201,0),"")</f>
        <v/>
      </c>
      <c r="I224" s="726" t="str">
        <f t="shared" si="1"/>
        <v/>
      </c>
      <c r="J224" s="728"/>
      <c r="K224" s="719">
        <v>1.0</v>
      </c>
      <c r="L224" s="710" t="str">
        <f t="shared" si="2"/>
        <v/>
      </c>
      <c r="M224" s="729" t="str">
        <f t="shared" si="4"/>
        <v/>
      </c>
      <c r="N224" s="720"/>
      <c r="O224" s="720"/>
      <c r="P224" s="720"/>
      <c r="Q224" s="721"/>
    </row>
    <row r="225" ht="15.75" customHeight="1">
      <c r="A225" s="714" t="str">
        <f t="array" ref="A225">IF(ISBLANK(C225),"",XLOOKUP(C225,'Codified Game Plan'!$C$3:$C$477,'Codified Game Plan'!$A$3:$A$477))</f>
        <v/>
      </c>
      <c r="B225" s="727" t="str">
        <f t="array" ref="B225">IF(ISBLANK(C225),"",XLOOKUP(A225,'Crop Chart'!$A$5:$A$201,'Crop Chart'!$B$5:$B$201,0))</f>
        <v/>
      </c>
      <c r="C225" s="726"/>
      <c r="D225" s="717" t="str">
        <f>IF(B225="TR",SUMIF('Production Calendar'!$D$2:$D$500,'Seed Order'!C225,'Production Calendar'!$S$2:$S$500),"")</f>
        <v/>
      </c>
      <c r="E225" s="718" t="str">
        <f t="array" ref="E225">IF(B225="TR",XLOOKUP(A225,'Crop Chart'!$A$5:$A$201,'Crop Chart'!$P$5:$P$201,FALSE),"")</f>
        <v/>
      </c>
      <c r="F225" s="718" t="str">
        <f t="array" ref="F225">IF(B225="TR",XLOOKUP(A225,'Crop Chart'!$A$5:$A$201,'Crop Chart'!$Q$5:$Q$201,0),"")</f>
        <v/>
      </c>
      <c r="G225" s="725" t="str">
        <f>IF(B225="DS",SUMIF('Production Calendar'!$A$3:$A$477,A225,'Production Calendar'!$G$3:$G$477),"")</f>
        <v/>
      </c>
      <c r="H225" s="726" t="str">
        <f t="array" ref="H225">IF(B225="SD",XLOOKUP(A225,'Crop Chart'!$A$5:$A$201,'Crop Chart'!$AD$5:$AD$201,0),"")</f>
        <v/>
      </c>
      <c r="I225" s="726" t="str">
        <f t="shared" si="1"/>
        <v/>
      </c>
      <c r="J225" s="728"/>
      <c r="K225" s="719">
        <v>1.0</v>
      </c>
      <c r="L225" s="710" t="str">
        <f t="shared" si="2"/>
        <v/>
      </c>
      <c r="M225" s="729" t="str">
        <f t="shared" si="4"/>
        <v/>
      </c>
      <c r="N225" s="720"/>
      <c r="O225" s="720"/>
      <c r="P225" s="720"/>
      <c r="Q225" s="721"/>
    </row>
    <row r="226" ht="15.75" customHeight="1">
      <c r="A226" s="714" t="str">
        <f t="array" ref="A226">IF(ISBLANK(C226),"",XLOOKUP(C226,'Codified Game Plan'!$C$3:$C$477,'Codified Game Plan'!$A$3:$A$477))</f>
        <v/>
      </c>
      <c r="B226" s="727" t="str">
        <f t="array" ref="B226">IF(ISBLANK(C226),"",XLOOKUP(A226,'Crop Chart'!$A$5:$A$201,'Crop Chart'!$B$5:$B$201,0))</f>
        <v/>
      </c>
      <c r="C226" s="726"/>
      <c r="D226" s="717" t="str">
        <f>IF(B226="TR",SUMIF('Production Calendar'!$D$2:$D$500,'Seed Order'!C226,'Production Calendar'!$S$2:$S$500),"")</f>
        <v/>
      </c>
      <c r="E226" s="718" t="str">
        <f t="array" ref="E226">IF(B226="TR",XLOOKUP(A226,'Crop Chart'!$A$5:$A$201,'Crop Chart'!$P$5:$P$201,FALSE),"")</f>
        <v/>
      </c>
      <c r="F226" s="718" t="str">
        <f t="array" ref="F226">IF(B226="TR",XLOOKUP(A226,'Crop Chart'!$A$5:$A$201,'Crop Chart'!$Q$5:$Q$201,0),"")</f>
        <v/>
      </c>
      <c r="G226" s="725" t="str">
        <f>IF(B226="DS",SUMIF('Production Calendar'!$A$3:$A$477,A226,'Production Calendar'!$G$3:$G$477),"")</f>
        <v/>
      </c>
      <c r="H226" s="726" t="str">
        <f t="array" ref="H226">IF(B226="SD",XLOOKUP(A226,'Crop Chart'!$A$5:$A$201,'Crop Chart'!$AD$5:$AD$201,0),"")</f>
        <v/>
      </c>
      <c r="I226" s="726" t="str">
        <f t="shared" si="1"/>
        <v/>
      </c>
      <c r="J226" s="728"/>
      <c r="K226" s="719">
        <v>1.0</v>
      </c>
      <c r="L226" s="710" t="str">
        <f t="shared" si="2"/>
        <v/>
      </c>
      <c r="M226" s="729" t="str">
        <f t="shared" si="4"/>
        <v/>
      </c>
      <c r="N226" s="720"/>
      <c r="O226" s="720"/>
      <c r="P226" s="720"/>
      <c r="Q226" s="721"/>
    </row>
    <row r="227" ht="15.75" customHeight="1">
      <c r="A227" s="714" t="str">
        <f t="array" ref="A227">IF(ISBLANK(C227),"",XLOOKUP(C227,'Codified Game Plan'!$C$3:$C$477,'Codified Game Plan'!$A$3:$A$477))</f>
        <v/>
      </c>
      <c r="B227" s="727" t="str">
        <f t="array" ref="B227">IF(ISBLANK(C227),"",XLOOKUP(A227,'Crop Chart'!$A$5:$A$201,'Crop Chart'!$B$5:$B$201,0))</f>
        <v/>
      </c>
      <c r="C227" s="726"/>
      <c r="D227" s="717" t="str">
        <f>IF(B227="TR",SUMIF('Production Calendar'!$D$2:$D$500,'Seed Order'!C227,'Production Calendar'!$S$2:$S$500),"")</f>
        <v/>
      </c>
      <c r="E227" s="718" t="str">
        <f t="array" ref="E227">IF(B227="TR",XLOOKUP(A227,'Crop Chart'!$A$5:$A$201,'Crop Chart'!$P$5:$P$201,FALSE),"")</f>
        <v/>
      </c>
      <c r="F227" s="718" t="str">
        <f t="array" ref="F227">IF(B227="TR",XLOOKUP(A227,'Crop Chart'!$A$5:$A$201,'Crop Chart'!$Q$5:$Q$201,0),"")</f>
        <v/>
      </c>
      <c r="G227" s="725" t="str">
        <f>IF(B227="DS",SUMIF('Production Calendar'!$A$3:$A$477,A227,'Production Calendar'!$G$3:$G$477),"")</f>
        <v/>
      </c>
      <c r="H227" s="726" t="str">
        <f t="array" ref="H227">IF(B227="SD",XLOOKUP(A227,'Crop Chart'!$A$5:$A$201,'Crop Chart'!$AD$5:$AD$201,0),"")</f>
        <v/>
      </c>
      <c r="I227" s="726" t="str">
        <f t="shared" si="1"/>
        <v/>
      </c>
      <c r="J227" s="728"/>
      <c r="K227" s="719">
        <v>1.0</v>
      </c>
      <c r="L227" s="710" t="str">
        <f t="shared" si="2"/>
        <v/>
      </c>
      <c r="M227" s="729" t="str">
        <f t="shared" si="4"/>
        <v/>
      </c>
      <c r="N227" s="720"/>
      <c r="O227" s="720"/>
      <c r="P227" s="720"/>
      <c r="Q227" s="721"/>
    </row>
    <row r="228" ht="15.75" customHeight="1">
      <c r="A228" s="714" t="str">
        <f t="array" ref="A228">IF(ISBLANK(C228),"",XLOOKUP(C228,'Codified Game Plan'!$C$3:$C$477,'Codified Game Plan'!$A$3:$A$477))</f>
        <v/>
      </c>
      <c r="B228" s="727" t="str">
        <f t="array" ref="B228">IF(ISBLANK(C228),"",XLOOKUP(A228,'Crop Chart'!$A$5:$A$201,'Crop Chart'!$B$5:$B$201,0))</f>
        <v/>
      </c>
      <c r="C228" s="726"/>
      <c r="D228" s="717" t="str">
        <f>IF(B228="TR",SUMIF('Production Calendar'!$D$2:$D$500,'Seed Order'!C228,'Production Calendar'!$S$2:$S$500),"")</f>
        <v/>
      </c>
      <c r="E228" s="718" t="str">
        <f t="array" ref="E228">IF(B228="TR",XLOOKUP(A228,'Crop Chart'!$A$5:$A$201,'Crop Chart'!$P$5:$P$201,FALSE),"")</f>
        <v/>
      </c>
      <c r="F228" s="718" t="str">
        <f t="array" ref="F228">IF(B228="TR",XLOOKUP(A228,'Crop Chart'!$A$5:$A$201,'Crop Chart'!$Q$5:$Q$201,0),"")</f>
        <v/>
      </c>
      <c r="G228" s="725" t="str">
        <f>IF(B228="DS",SUMIF('Production Calendar'!$A$3:$A$477,A228,'Production Calendar'!$G$3:$G$477),"")</f>
        <v/>
      </c>
      <c r="H228" s="726" t="str">
        <f t="array" ref="H228">IF(B228="SD",XLOOKUP(A228,'Crop Chart'!$A$5:$A$201,'Crop Chart'!$AD$5:$AD$201,0),"")</f>
        <v/>
      </c>
      <c r="I228" s="726" t="str">
        <f t="shared" si="1"/>
        <v/>
      </c>
      <c r="J228" s="728"/>
      <c r="K228" s="719">
        <v>1.0</v>
      </c>
      <c r="L228" s="710" t="str">
        <f t="shared" si="2"/>
        <v/>
      </c>
      <c r="M228" s="729" t="str">
        <f t="shared" si="4"/>
        <v/>
      </c>
      <c r="N228" s="720"/>
      <c r="O228" s="720"/>
      <c r="P228" s="720"/>
      <c r="Q228" s="721"/>
    </row>
    <row r="229" ht="15.75" customHeight="1">
      <c r="A229" s="714" t="str">
        <f t="array" ref="A229">IF(ISBLANK(C229),"",XLOOKUP(C229,'Codified Game Plan'!$C$3:$C$477,'Codified Game Plan'!$A$3:$A$477))</f>
        <v/>
      </c>
      <c r="B229" s="727" t="str">
        <f t="array" ref="B229">IF(ISBLANK(C229),"",XLOOKUP(A229,'Crop Chart'!$A$5:$A$201,'Crop Chart'!$B$5:$B$201,0))</f>
        <v/>
      </c>
      <c r="C229" s="726"/>
      <c r="D229" s="717" t="str">
        <f>IF(B229="TR",SUMIF('Production Calendar'!$D$2:$D$500,'Seed Order'!C229,'Production Calendar'!$S$2:$S$500),"")</f>
        <v/>
      </c>
      <c r="E229" s="718" t="str">
        <f t="array" ref="E229">IF(B229="TR",XLOOKUP(A229,'Crop Chart'!$A$5:$A$201,'Crop Chart'!$P$5:$P$201,FALSE),"")</f>
        <v/>
      </c>
      <c r="F229" s="718" t="str">
        <f t="array" ref="F229">IF(B229="TR",XLOOKUP(A229,'Crop Chart'!$A$5:$A$201,'Crop Chart'!$Q$5:$Q$201,0),"")</f>
        <v/>
      </c>
      <c r="G229" s="725" t="str">
        <f>IF(B229="DS",SUMIF('Production Calendar'!$A$3:$A$477,A229,'Production Calendar'!$G$3:$G$477),"")</f>
        <v/>
      </c>
      <c r="H229" s="726" t="str">
        <f t="array" ref="H229">IF(B229="SD",XLOOKUP(A229,'Crop Chart'!$A$5:$A$201,'Crop Chart'!$AD$5:$AD$201,0),"")</f>
        <v/>
      </c>
      <c r="I229" s="726" t="str">
        <f t="shared" si="1"/>
        <v/>
      </c>
      <c r="J229" s="728"/>
      <c r="K229" s="719">
        <v>1.0</v>
      </c>
      <c r="L229" s="710" t="str">
        <f t="shared" si="2"/>
        <v/>
      </c>
      <c r="M229" s="729" t="str">
        <f t="shared" si="4"/>
        <v/>
      </c>
      <c r="N229" s="720"/>
      <c r="O229" s="720"/>
      <c r="P229" s="720"/>
      <c r="Q229" s="721"/>
    </row>
    <row r="230" ht="15.75" customHeight="1">
      <c r="A230" s="714" t="str">
        <f t="array" ref="A230">IF(ISBLANK(C230),"",XLOOKUP(C230,'Codified Game Plan'!$C$3:$C$477,'Codified Game Plan'!$A$3:$A$477))</f>
        <v/>
      </c>
      <c r="B230" s="727" t="str">
        <f t="array" ref="B230">IF(ISBLANK(C230),"",XLOOKUP(A230,'Crop Chart'!$A$5:$A$201,'Crop Chart'!$B$5:$B$201,0))</f>
        <v/>
      </c>
      <c r="C230" s="726"/>
      <c r="D230" s="717" t="str">
        <f>IF(B230="TR",SUMIF('Production Calendar'!$D$2:$D$500,'Seed Order'!C230,'Production Calendar'!$S$2:$S$500),"")</f>
        <v/>
      </c>
      <c r="E230" s="718" t="str">
        <f t="array" ref="E230">IF(B230="TR",XLOOKUP(A230,'Crop Chart'!$A$5:$A$201,'Crop Chart'!$P$5:$P$201,FALSE),"")</f>
        <v/>
      </c>
      <c r="F230" s="718" t="str">
        <f t="array" ref="F230">IF(B230="TR",XLOOKUP(A230,'Crop Chart'!$A$5:$A$201,'Crop Chart'!$Q$5:$Q$201,0),"")</f>
        <v/>
      </c>
      <c r="G230" s="725" t="str">
        <f>IF(B230="DS",SUMIF('Production Calendar'!$A$3:$A$477,A230,'Production Calendar'!$G$3:$G$477),"")</f>
        <v/>
      </c>
      <c r="H230" s="726" t="str">
        <f t="array" ref="H230">IF(B230="SD",XLOOKUP(A230,'Crop Chart'!$A$5:$A$201,'Crop Chart'!$AD$5:$AD$201,0),"")</f>
        <v/>
      </c>
      <c r="I230" s="726" t="str">
        <f t="shared" si="1"/>
        <v/>
      </c>
      <c r="J230" s="728"/>
      <c r="K230" s="719">
        <v>1.0</v>
      </c>
      <c r="L230" s="710" t="str">
        <f t="shared" si="2"/>
        <v/>
      </c>
      <c r="M230" s="729" t="str">
        <f t="shared" si="4"/>
        <v/>
      </c>
      <c r="N230" s="720"/>
      <c r="O230" s="720"/>
      <c r="P230" s="720"/>
      <c r="Q230" s="721"/>
    </row>
    <row r="231" ht="15.75" customHeight="1">
      <c r="A231" s="714" t="str">
        <f t="array" ref="A231">IF(ISBLANK(C231),"",XLOOKUP(C231,'Codified Game Plan'!$C$3:$C$477,'Codified Game Plan'!$A$3:$A$477))</f>
        <v/>
      </c>
      <c r="B231" s="727" t="str">
        <f t="array" ref="B231">IF(ISBLANK(C231),"",XLOOKUP(A231,'Crop Chart'!$A$5:$A$201,'Crop Chart'!$B$5:$B$201,0))</f>
        <v/>
      </c>
      <c r="C231" s="726"/>
      <c r="D231" s="717" t="str">
        <f>IF(B231="TR",SUMIF('Production Calendar'!$D$2:$D$500,'Seed Order'!C231,'Production Calendar'!$S$2:$S$500),"")</f>
        <v/>
      </c>
      <c r="E231" s="718" t="str">
        <f t="array" ref="E231">IF(B231="TR",XLOOKUP(A231,'Crop Chart'!$A$5:$A$201,'Crop Chart'!$P$5:$P$201,FALSE),"")</f>
        <v/>
      </c>
      <c r="F231" s="718" t="str">
        <f t="array" ref="F231">IF(B231="TR",XLOOKUP(A231,'Crop Chart'!$A$5:$A$201,'Crop Chart'!$Q$5:$Q$201,0),"")</f>
        <v/>
      </c>
      <c r="G231" s="725" t="str">
        <f>IF(B231="DS",SUMIF('Production Calendar'!$A$3:$A$477,A231,'Production Calendar'!$G$3:$G$477),"")</f>
        <v/>
      </c>
      <c r="H231" s="726" t="str">
        <f t="array" ref="H231">IF(B231="SD",XLOOKUP(A231,'Crop Chart'!$A$5:$A$201,'Crop Chart'!$AD$5:$AD$201,0),"")</f>
        <v/>
      </c>
      <c r="I231" s="726" t="str">
        <f t="shared" si="1"/>
        <v/>
      </c>
      <c r="J231" s="728"/>
      <c r="K231" s="719">
        <v>1.0</v>
      </c>
      <c r="L231" s="710" t="str">
        <f t="shared" si="2"/>
        <v/>
      </c>
      <c r="M231" s="729" t="str">
        <f t="shared" si="4"/>
        <v/>
      </c>
      <c r="N231" s="720"/>
      <c r="O231" s="720"/>
      <c r="P231" s="720"/>
      <c r="Q231" s="721"/>
    </row>
    <row r="232" ht="15.75" customHeight="1">
      <c r="A232" s="714" t="str">
        <f t="array" ref="A232">IF(ISBLANK(C232),"",XLOOKUP(C232,'Codified Game Plan'!$C$3:$C$477,'Codified Game Plan'!$A$3:$A$477))</f>
        <v/>
      </c>
      <c r="B232" s="727" t="str">
        <f t="array" ref="B232">IF(ISBLANK(C232),"",XLOOKUP(A232,'Crop Chart'!$A$5:$A$201,'Crop Chart'!$B$5:$B$201,0))</f>
        <v/>
      </c>
      <c r="C232" s="726"/>
      <c r="D232" s="717" t="str">
        <f>IF(B232="TR",SUMIF('Production Calendar'!$D$2:$D$500,'Seed Order'!C232,'Production Calendar'!$S$2:$S$500),"")</f>
        <v/>
      </c>
      <c r="E232" s="718" t="str">
        <f t="array" ref="E232">IF(B232="TR",XLOOKUP(A232,'Crop Chart'!$A$5:$A$201,'Crop Chart'!$P$5:$P$201,FALSE),"")</f>
        <v/>
      </c>
      <c r="F232" s="718" t="str">
        <f t="array" ref="F232">IF(B232="TR",XLOOKUP(A232,'Crop Chart'!$A$5:$A$201,'Crop Chart'!$Q$5:$Q$201,0),"")</f>
        <v/>
      </c>
      <c r="G232" s="725" t="str">
        <f>IF(B232="DS",SUMIF('Production Calendar'!$A$3:$A$477,A232,'Production Calendar'!$G$3:$G$477),"")</f>
        <v/>
      </c>
      <c r="H232" s="726" t="str">
        <f t="array" ref="H232">IF(B232="SD",XLOOKUP(A232,'Crop Chart'!$A$5:$A$201,'Crop Chart'!$AD$5:$AD$201,0),"")</f>
        <v/>
      </c>
      <c r="I232" s="726" t="str">
        <f t="shared" si="1"/>
        <v/>
      </c>
      <c r="J232" s="728"/>
      <c r="K232" s="719">
        <v>1.0</v>
      </c>
      <c r="L232" s="710" t="str">
        <f t="shared" si="2"/>
        <v/>
      </c>
      <c r="M232" s="729" t="str">
        <f t="shared" si="4"/>
        <v/>
      </c>
      <c r="N232" s="720"/>
      <c r="O232" s="720"/>
      <c r="P232" s="720"/>
      <c r="Q232" s="721"/>
    </row>
    <row r="233" ht="15.75" customHeight="1">
      <c r="A233" s="714" t="str">
        <f t="array" ref="A233">IF(ISBLANK(C233),"",XLOOKUP(C233,'Codified Game Plan'!$C$3:$C$477,'Codified Game Plan'!$A$3:$A$477))</f>
        <v/>
      </c>
      <c r="B233" s="727" t="str">
        <f t="array" ref="B233">IF(ISBLANK(C233),"",XLOOKUP(A233,'Crop Chart'!$A$5:$A$201,'Crop Chart'!$B$5:$B$201,0))</f>
        <v/>
      </c>
      <c r="C233" s="726"/>
      <c r="D233" s="717" t="str">
        <f>IF(B233="TR",SUMIF('Production Calendar'!$D$2:$D$500,'Seed Order'!C233,'Production Calendar'!$S$2:$S$500),"")</f>
        <v/>
      </c>
      <c r="E233" s="718" t="str">
        <f t="array" ref="E233">IF(B233="TR",XLOOKUP(A233,'Crop Chart'!$A$5:$A$201,'Crop Chart'!$P$5:$P$201,FALSE),"")</f>
        <v/>
      </c>
      <c r="F233" s="718" t="str">
        <f t="array" ref="F233">IF(B233="TR",XLOOKUP(A233,'Crop Chart'!$A$5:$A$201,'Crop Chart'!$Q$5:$Q$201,0),"")</f>
        <v/>
      </c>
      <c r="G233" s="725" t="str">
        <f>IF(B233="DS",SUMIF('Production Calendar'!$A$3:$A$477,A233,'Production Calendar'!$G$3:$G$477),"")</f>
        <v/>
      </c>
      <c r="H233" s="726" t="str">
        <f t="array" ref="H233">IF(B233="SD",XLOOKUP(A233,'Crop Chart'!$A$5:$A$201,'Crop Chart'!$AD$5:$AD$201,0),"")</f>
        <v/>
      </c>
      <c r="I233" s="726" t="str">
        <f t="shared" si="1"/>
        <v/>
      </c>
      <c r="J233" s="728"/>
      <c r="K233" s="719">
        <v>1.0</v>
      </c>
      <c r="L233" s="710" t="str">
        <f t="shared" si="2"/>
        <v/>
      </c>
      <c r="M233" s="729" t="str">
        <f t="shared" si="4"/>
        <v/>
      </c>
      <c r="N233" s="720"/>
      <c r="O233" s="720"/>
      <c r="P233" s="720"/>
      <c r="Q233" s="721"/>
    </row>
    <row r="234" ht="15.75" customHeight="1">
      <c r="A234" s="714" t="str">
        <f t="array" ref="A234">IF(ISBLANK(C234),"",XLOOKUP(C234,'Codified Game Plan'!$C$3:$C$477,'Codified Game Plan'!$A$3:$A$477))</f>
        <v/>
      </c>
      <c r="B234" s="727" t="str">
        <f t="array" ref="B234">IF(ISBLANK(C234),"",XLOOKUP(A234,'Crop Chart'!$A$5:$A$201,'Crop Chart'!$B$5:$B$201,0))</f>
        <v/>
      </c>
      <c r="C234" s="726"/>
      <c r="D234" s="717" t="str">
        <f>IF(B234="TR",SUMIF('Production Calendar'!$D$2:$D$500,'Seed Order'!C234,'Production Calendar'!$S$2:$S$500),"")</f>
        <v/>
      </c>
      <c r="E234" s="718" t="str">
        <f t="array" ref="E234">IF(B234="TR",XLOOKUP(A234,'Crop Chart'!$A$5:$A$201,'Crop Chart'!$P$5:$P$201,FALSE),"")</f>
        <v/>
      </c>
      <c r="F234" s="718" t="str">
        <f t="array" ref="F234">IF(B234="TR",XLOOKUP(A234,'Crop Chart'!$A$5:$A$201,'Crop Chart'!$Q$5:$Q$201,0),"")</f>
        <v/>
      </c>
      <c r="G234" s="725" t="str">
        <f>IF(B234="DS",SUMIF('Production Calendar'!$A$3:$A$477,A234,'Production Calendar'!$G$3:$G$477),"")</f>
        <v/>
      </c>
      <c r="H234" s="726" t="str">
        <f t="array" ref="H234">IF(B234="SD",XLOOKUP(A234,'Crop Chart'!$A$5:$A$201,'Crop Chart'!$AD$5:$AD$201,0),"")</f>
        <v/>
      </c>
      <c r="I234" s="726" t="str">
        <f t="shared" si="1"/>
        <v/>
      </c>
      <c r="J234" s="728"/>
      <c r="K234" s="719">
        <v>1.0</v>
      </c>
      <c r="L234" s="710" t="str">
        <f t="shared" si="2"/>
        <v/>
      </c>
      <c r="M234" s="729" t="str">
        <f t="shared" si="4"/>
        <v/>
      </c>
      <c r="N234" s="720"/>
      <c r="O234" s="720"/>
      <c r="P234" s="720"/>
      <c r="Q234" s="721"/>
    </row>
    <row r="235" ht="15.75" customHeight="1">
      <c r="A235" s="714" t="str">
        <f t="array" ref="A235">IF(ISBLANK(C235),"",XLOOKUP(C235,'Codified Game Plan'!$C$3:$C$477,'Codified Game Plan'!$A$3:$A$477))</f>
        <v/>
      </c>
      <c r="B235" s="727" t="str">
        <f t="array" ref="B235">IF(ISBLANK(C235),"",XLOOKUP(A235,'Crop Chart'!$A$5:$A$201,'Crop Chart'!$B$5:$B$201,0))</f>
        <v/>
      </c>
      <c r="C235" s="726"/>
      <c r="D235" s="717" t="str">
        <f>IF(B235="TR",SUMIF('Production Calendar'!$D$2:$D$500,'Seed Order'!C235,'Production Calendar'!$S$2:$S$500),"")</f>
        <v/>
      </c>
      <c r="E235" s="718" t="str">
        <f t="array" ref="E235">IF(B235="TR",XLOOKUP(A235,'Crop Chart'!$A$5:$A$201,'Crop Chart'!$P$5:$P$201,FALSE),"")</f>
        <v/>
      </c>
      <c r="F235" s="718" t="str">
        <f t="array" ref="F235">IF(B235="TR",XLOOKUP(A235,'Crop Chart'!$A$5:$A$201,'Crop Chart'!$Q$5:$Q$201,0),"")</f>
        <v/>
      </c>
      <c r="G235" s="725" t="str">
        <f>IF(B235="DS",SUMIF('Production Calendar'!$A$3:$A$477,A235,'Production Calendar'!$G$3:$G$477),"")</f>
        <v/>
      </c>
      <c r="H235" s="726" t="str">
        <f t="array" ref="H235">IF(B235="SD",XLOOKUP(A235,'Crop Chart'!$A$5:$A$201,'Crop Chart'!$AD$5:$AD$201,0),"")</f>
        <v/>
      </c>
      <c r="I235" s="726" t="str">
        <f t="shared" si="1"/>
        <v/>
      </c>
      <c r="J235" s="728"/>
      <c r="K235" s="719">
        <v>1.0</v>
      </c>
      <c r="L235" s="710" t="str">
        <f t="shared" si="2"/>
        <v/>
      </c>
      <c r="M235" s="729" t="str">
        <f t="shared" si="4"/>
        <v/>
      </c>
      <c r="N235" s="720"/>
      <c r="O235" s="720"/>
      <c r="P235" s="720"/>
      <c r="Q235" s="721"/>
    </row>
    <row r="236" ht="15.75" customHeight="1">
      <c r="A236" s="714" t="str">
        <f t="array" ref="A236">IF(ISBLANK(C236),"",XLOOKUP(C236,'Codified Game Plan'!$C$3:$C$477,'Codified Game Plan'!$A$3:$A$477))</f>
        <v/>
      </c>
      <c r="B236" s="727" t="str">
        <f t="array" ref="B236">IF(ISBLANK(C236),"",XLOOKUP(A236,'Crop Chart'!$A$5:$A$201,'Crop Chart'!$B$5:$B$201,0))</f>
        <v/>
      </c>
      <c r="C236" s="726"/>
      <c r="D236" s="717" t="str">
        <f>IF(B236="TR",SUMIF('Production Calendar'!$D$2:$D$500,'Seed Order'!C236,'Production Calendar'!$S$2:$S$500),"")</f>
        <v/>
      </c>
      <c r="E236" s="718" t="str">
        <f t="array" ref="E236">IF(B236="TR",XLOOKUP(A236,'Crop Chart'!$A$5:$A$201,'Crop Chart'!$P$5:$P$201,FALSE),"")</f>
        <v/>
      </c>
      <c r="F236" s="718" t="str">
        <f t="array" ref="F236">IF(B236="TR",XLOOKUP(A236,'Crop Chart'!$A$5:$A$201,'Crop Chart'!$Q$5:$Q$201,0),"")</f>
        <v/>
      </c>
      <c r="G236" s="725" t="str">
        <f>IF(B236="DS",SUMIF('Production Calendar'!$A$3:$A$477,A236,'Production Calendar'!$G$3:$G$477),"")</f>
        <v/>
      </c>
      <c r="H236" s="726" t="str">
        <f t="array" ref="H236">IF(B236="SD",XLOOKUP(A236,'Crop Chart'!$A$5:$A$201,'Crop Chart'!$AD$5:$AD$201,0),"")</f>
        <v/>
      </c>
      <c r="I236" s="726" t="str">
        <f t="shared" si="1"/>
        <v/>
      </c>
      <c r="J236" s="728"/>
      <c r="K236" s="719">
        <v>1.0</v>
      </c>
      <c r="L236" s="710" t="str">
        <f t="shared" si="2"/>
        <v/>
      </c>
      <c r="M236" s="729" t="str">
        <f t="shared" si="4"/>
        <v/>
      </c>
      <c r="N236" s="720"/>
      <c r="O236" s="720"/>
      <c r="P236" s="720"/>
      <c r="Q236" s="721"/>
    </row>
    <row r="237" ht="15.75" customHeight="1">
      <c r="A237" s="714" t="str">
        <f t="array" ref="A237">IF(ISBLANK(C237),"",XLOOKUP(C237,'Codified Game Plan'!$C$3:$C$477,'Codified Game Plan'!$A$3:$A$477))</f>
        <v/>
      </c>
      <c r="B237" s="727" t="str">
        <f t="array" ref="B237">IF(ISBLANK(C237),"",XLOOKUP(A237,'Crop Chart'!$A$5:$A$201,'Crop Chart'!$B$5:$B$201,0))</f>
        <v/>
      </c>
      <c r="C237" s="726"/>
      <c r="D237" s="717" t="str">
        <f>IF(B237="TR",SUMIF('Production Calendar'!$D$2:$D$500,'Seed Order'!C237,'Production Calendar'!$S$2:$S$500),"")</f>
        <v/>
      </c>
      <c r="E237" s="718" t="str">
        <f t="array" ref="E237">IF(B237="TR",XLOOKUP(A237,'Crop Chart'!$A$5:$A$201,'Crop Chart'!$P$5:$P$201,FALSE),"")</f>
        <v/>
      </c>
      <c r="F237" s="718" t="str">
        <f t="array" ref="F237">IF(B237="TR",XLOOKUP(A237,'Crop Chart'!$A$5:$A$201,'Crop Chart'!$Q$5:$Q$201,0),"")</f>
        <v/>
      </c>
      <c r="G237" s="725" t="str">
        <f>IF(B237="DS",SUMIF('Production Calendar'!$A$3:$A$477,A237,'Production Calendar'!$G$3:$G$477),"")</f>
        <v/>
      </c>
      <c r="H237" s="726" t="str">
        <f t="array" ref="H237">IF(B237="SD",XLOOKUP(A237,'Crop Chart'!$A$5:$A$201,'Crop Chart'!$AD$5:$AD$201,0),"")</f>
        <v/>
      </c>
      <c r="I237" s="726" t="str">
        <f t="shared" si="1"/>
        <v/>
      </c>
      <c r="J237" s="728"/>
      <c r="K237" s="719">
        <v>1.0</v>
      </c>
      <c r="L237" s="710" t="str">
        <f t="shared" si="2"/>
        <v/>
      </c>
      <c r="M237" s="729" t="str">
        <f t="shared" si="4"/>
        <v/>
      </c>
      <c r="N237" s="720"/>
      <c r="O237" s="720"/>
      <c r="P237" s="720"/>
      <c r="Q237" s="721"/>
    </row>
    <row r="238" ht="15.75" customHeight="1">
      <c r="A238" s="714" t="str">
        <f t="array" ref="A238">IF(ISBLANK(C238),"",XLOOKUP(C238,'Codified Game Plan'!$C$3:$C$477,'Codified Game Plan'!$A$3:$A$477))</f>
        <v/>
      </c>
      <c r="B238" s="727" t="str">
        <f t="array" ref="B238">IF(ISBLANK(C238),"",XLOOKUP(A238,'Crop Chart'!$A$5:$A$201,'Crop Chart'!$B$5:$B$201,0))</f>
        <v/>
      </c>
      <c r="C238" s="726"/>
      <c r="D238" s="717" t="str">
        <f>IF(B238="TR",SUMIF('Production Calendar'!$D$2:$D$500,'Seed Order'!C238,'Production Calendar'!$S$2:$S$500),"")</f>
        <v/>
      </c>
      <c r="E238" s="718" t="str">
        <f t="array" ref="E238">IF(B238="TR",XLOOKUP(A238,'Crop Chart'!$A$5:$A$201,'Crop Chart'!$P$5:$P$201,FALSE),"")</f>
        <v/>
      </c>
      <c r="F238" s="718" t="str">
        <f t="array" ref="F238">IF(B238="TR",XLOOKUP(A238,'Crop Chart'!$A$5:$A$201,'Crop Chart'!$Q$5:$Q$201,0),"")</f>
        <v/>
      </c>
      <c r="G238" s="725" t="str">
        <f>IF(B238="DS",SUMIF('Production Calendar'!$A$3:$A$477,A238,'Production Calendar'!$G$3:$G$477),"")</f>
        <v/>
      </c>
      <c r="H238" s="726" t="str">
        <f t="array" ref="H238">IF(B238="SD",XLOOKUP(A238,'Crop Chart'!$A$5:$A$201,'Crop Chart'!$AD$5:$AD$201,0),"")</f>
        <v/>
      </c>
      <c r="I238" s="726" t="str">
        <f t="shared" si="1"/>
        <v/>
      </c>
      <c r="J238" s="728"/>
      <c r="K238" s="719">
        <v>1.0</v>
      </c>
      <c r="L238" s="710" t="str">
        <f t="shared" si="2"/>
        <v/>
      </c>
      <c r="M238" s="729" t="str">
        <f t="shared" si="4"/>
        <v/>
      </c>
      <c r="N238" s="720"/>
      <c r="O238" s="720"/>
      <c r="P238" s="720"/>
      <c r="Q238" s="721"/>
    </row>
    <row r="239" ht="15.75" customHeight="1">
      <c r="A239" s="714" t="str">
        <f t="array" ref="A239">IF(ISBLANK(C239),"",XLOOKUP(C239,'Codified Game Plan'!$C$3:$C$477,'Codified Game Plan'!$A$3:$A$477))</f>
        <v/>
      </c>
      <c r="B239" s="727" t="str">
        <f t="array" ref="B239">IF(ISBLANK(C239),"",XLOOKUP(A239,'Crop Chart'!$A$5:$A$201,'Crop Chart'!$B$5:$B$201,0))</f>
        <v/>
      </c>
      <c r="C239" s="726"/>
      <c r="D239" s="717" t="str">
        <f>IF(B239="TR",SUMIF('Production Calendar'!$D$2:$D$500,'Seed Order'!C239,'Production Calendar'!$S$2:$S$500),"")</f>
        <v/>
      </c>
      <c r="E239" s="718" t="str">
        <f t="array" ref="E239">IF(B239="TR",XLOOKUP(A239,'Crop Chart'!$A$5:$A$201,'Crop Chart'!$P$5:$P$201,FALSE),"")</f>
        <v/>
      </c>
      <c r="F239" s="718" t="str">
        <f t="array" ref="F239">IF(B239="TR",XLOOKUP(A239,'Crop Chart'!$A$5:$A$201,'Crop Chart'!$Q$5:$Q$201,0),"")</f>
        <v/>
      </c>
      <c r="G239" s="725" t="str">
        <f>IF(B239="DS",SUMIF('Production Calendar'!$A$3:$A$477,A239,'Production Calendar'!$G$3:$G$477),"")</f>
        <v/>
      </c>
      <c r="H239" s="726" t="str">
        <f t="array" ref="H239">IF(B239="SD",XLOOKUP(A239,'Crop Chart'!$A$5:$A$201,'Crop Chart'!$AD$5:$AD$201,0),"")</f>
        <v/>
      </c>
      <c r="I239" s="726" t="str">
        <f t="shared" si="1"/>
        <v/>
      </c>
      <c r="J239" s="728"/>
      <c r="K239" s="719">
        <v>1.0</v>
      </c>
      <c r="L239" s="710" t="str">
        <f t="shared" si="2"/>
        <v/>
      </c>
      <c r="M239" s="729" t="str">
        <f t="shared" si="4"/>
        <v/>
      </c>
      <c r="N239" s="720"/>
      <c r="O239" s="720"/>
      <c r="P239" s="720"/>
      <c r="Q239" s="721"/>
    </row>
    <row r="240" ht="15.75" customHeight="1">
      <c r="A240" s="714" t="str">
        <f t="array" ref="A240">IF(ISBLANK(C240),"",XLOOKUP(C240,'Codified Game Plan'!$C$3:$C$477,'Codified Game Plan'!$A$3:$A$477))</f>
        <v/>
      </c>
      <c r="B240" s="727" t="str">
        <f t="array" ref="B240">IF(ISBLANK(C240),"",XLOOKUP(A240,'Crop Chart'!$A$5:$A$201,'Crop Chart'!$B$5:$B$201,0))</f>
        <v/>
      </c>
      <c r="C240" s="726"/>
      <c r="D240" s="717" t="str">
        <f>IF(B240="TR",SUMIF('Production Calendar'!$D$2:$D$500,'Seed Order'!C240,'Production Calendar'!$S$2:$S$500),"")</f>
        <v/>
      </c>
      <c r="E240" s="718" t="str">
        <f t="array" ref="E240">IF(B240="TR",XLOOKUP(A240,'Crop Chart'!$A$5:$A$201,'Crop Chart'!$P$5:$P$201,FALSE),"")</f>
        <v/>
      </c>
      <c r="F240" s="718" t="str">
        <f t="array" ref="F240">IF(B240="TR",XLOOKUP(A240,'Crop Chart'!$A$5:$A$201,'Crop Chart'!$Q$5:$Q$201,0),"")</f>
        <v/>
      </c>
      <c r="G240" s="725" t="str">
        <f>IF(B240="DS",SUMIF('Production Calendar'!$A$3:$A$477,A240,'Production Calendar'!$G$3:$G$477),"")</f>
        <v/>
      </c>
      <c r="H240" s="726" t="str">
        <f t="array" ref="H240">IF(B240="SD",XLOOKUP(A240,'Crop Chart'!$A$5:$A$201,'Crop Chart'!$AD$5:$AD$201,0),"")</f>
        <v/>
      </c>
      <c r="I240" s="726" t="str">
        <f t="shared" si="1"/>
        <v/>
      </c>
      <c r="J240" s="728"/>
      <c r="K240" s="719">
        <v>1.0</v>
      </c>
      <c r="L240" s="710" t="str">
        <f t="shared" si="2"/>
        <v/>
      </c>
      <c r="M240" s="729" t="str">
        <f t="shared" si="4"/>
        <v/>
      </c>
      <c r="N240" s="720"/>
      <c r="O240" s="720"/>
      <c r="P240" s="720"/>
      <c r="Q240" s="721"/>
    </row>
    <row r="241" ht="15.75" customHeight="1">
      <c r="A241" s="714" t="str">
        <f t="array" ref="A241">IF(ISBLANK(C241),"",XLOOKUP(C241,'Codified Game Plan'!$C$3:$C$477,'Codified Game Plan'!$A$3:$A$477))</f>
        <v/>
      </c>
      <c r="B241" s="727" t="str">
        <f t="array" ref="B241">IF(ISBLANK(C241),"",XLOOKUP(A241,'Crop Chart'!$A$5:$A$201,'Crop Chart'!$B$5:$B$201,0))</f>
        <v/>
      </c>
      <c r="C241" s="726"/>
      <c r="D241" s="717" t="str">
        <f>IF(B241="TR",SUMIF('Production Calendar'!$D$2:$D$500,'Seed Order'!C241,'Production Calendar'!$S$2:$S$500),"")</f>
        <v/>
      </c>
      <c r="E241" s="718" t="str">
        <f t="array" ref="E241">IF(B241="TR",XLOOKUP(A241,'Crop Chart'!$A$5:$A$201,'Crop Chart'!$P$5:$P$201,FALSE),"")</f>
        <v/>
      </c>
      <c r="F241" s="718" t="str">
        <f t="array" ref="F241">IF(B241="TR",XLOOKUP(A241,'Crop Chart'!$A$5:$A$201,'Crop Chart'!$Q$5:$Q$201,0),"")</f>
        <v/>
      </c>
      <c r="G241" s="725" t="str">
        <f>IF(B241="DS",SUMIF('Production Calendar'!$A$3:$A$477,A241,'Production Calendar'!$G$3:$G$477),"")</f>
        <v/>
      </c>
      <c r="H241" s="726" t="str">
        <f t="array" ref="H241">IF(B241="SD",XLOOKUP(A241,'Crop Chart'!$A$5:$A$201,'Crop Chart'!$AD$5:$AD$201,0),"")</f>
        <v/>
      </c>
      <c r="I241" s="726" t="str">
        <f t="shared" si="1"/>
        <v/>
      </c>
      <c r="J241" s="728"/>
      <c r="K241" s="719">
        <v>1.0</v>
      </c>
      <c r="L241" s="710" t="str">
        <f t="shared" si="2"/>
        <v/>
      </c>
      <c r="M241" s="729" t="str">
        <f t="shared" si="4"/>
        <v/>
      </c>
      <c r="N241" s="720"/>
      <c r="O241" s="720"/>
      <c r="P241" s="720"/>
      <c r="Q241" s="721"/>
    </row>
    <row r="242" ht="15.75" customHeight="1">
      <c r="A242" s="714" t="str">
        <f t="array" ref="A242">IF(ISBLANK(C242),"",XLOOKUP(C242,'Codified Game Plan'!$C$3:$C$477,'Codified Game Plan'!$A$3:$A$477))</f>
        <v/>
      </c>
      <c r="B242" s="727" t="str">
        <f t="array" ref="B242">IF(ISBLANK(C242),"",XLOOKUP(A242,'Crop Chart'!$A$5:$A$201,'Crop Chart'!$B$5:$B$201,0))</f>
        <v/>
      </c>
      <c r="C242" s="726"/>
      <c r="D242" s="717" t="str">
        <f>IF(B242="TR",SUMIF('Production Calendar'!$D$2:$D$500,'Seed Order'!C242,'Production Calendar'!$S$2:$S$500),"")</f>
        <v/>
      </c>
      <c r="E242" s="718" t="str">
        <f t="array" ref="E242">IF(B242="TR",XLOOKUP(A242,'Crop Chart'!$A$5:$A$201,'Crop Chart'!$P$5:$P$201,FALSE),"")</f>
        <v/>
      </c>
      <c r="F242" s="718" t="str">
        <f t="array" ref="F242">IF(B242="TR",XLOOKUP(A242,'Crop Chart'!$A$5:$A$201,'Crop Chart'!$Q$5:$Q$201,0),"")</f>
        <v/>
      </c>
      <c r="G242" s="725" t="str">
        <f>IF(B242="DS",SUMIF('Production Calendar'!$A$3:$A$477,A242,'Production Calendar'!$G$3:$G$477),"")</f>
        <v/>
      </c>
      <c r="H242" s="726" t="str">
        <f t="array" ref="H242">IF(B242="SD",XLOOKUP(A242,'Crop Chart'!$A$5:$A$201,'Crop Chart'!$AD$5:$AD$201,0),"")</f>
        <v/>
      </c>
      <c r="I242" s="726" t="str">
        <f t="shared" si="1"/>
        <v/>
      </c>
      <c r="J242" s="728"/>
      <c r="K242" s="719">
        <v>1.0</v>
      </c>
      <c r="L242" s="710" t="str">
        <f t="shared" si="2"/>
        <v/>
      </c>
      <c r="M242" s="729" t="str">
        <f t="shared" si="4"/>
        <v/>
      </c>
      <c r="N242" s="720"/>
      <c r="O242" s="720"/>
      <c r="P242" s="720"/>
      <c r="Q242" s="721"/>
    </row>
    <row r="243" ht="15.75" customHeight="1">
      <c r="A243" s="714" t="str">
        <f t="array" ref="A243">IF(ISBLANK(C243),"",XLOOKUP(C243,'Codified Game Plan'!$C$3:$C$477,'Codified Game Plan'!$A$3:$A$477))</f>
        <v/>
      </c>
      <c r="B243" s="727" t="str">
        <f t="array" ref="B243">IF(ISBLANK(C243),"",XLOOKUP(A243,'Crop Chart'!$A$5:$A$201,'Crop Chart'!$B$5:$B$201,0))</f>
        <v/>
      </c>
      <c r="C243" s="726"/>
      <c r="D243" s="717" t="str">
        <f>IF(B243="TR",SUMIF('Production Calendar'!$D$2:$D$500,'Seed Order'!C243,'Production Calendar'!$S$2:$S$500),"")</f>
        <v/>
      </c>
      <c r="E243" s="718" t="str">
        <f t="array" ref="E243">IF(B243="TR",XLOOKUP(A243,'Crop Chart'!$A$5:$A$201,'Crop Chart'!$P$5:$P$201,FALSE),"")</f>
        <v/>
      </c>
      <c r="F243" s="718" t="str">
        <f t="array" ref="F243">IF(B243="TR",XLOOKUP(A243,'Crop Chart'!$A$5:$A$201,'Crop Chart'!$Q$5:$Q$201,0),"")</f>
        <v/>
      </c>
      <c r="G243" s="725" t="str">
        <f>IF(B243="DS",SUMIF('Production Calendar'!$A$3:$A$477,A243,'Production Calendar'!$G$3:$G$477),"")</f>
        <v/>
      </c>
      <c r="H243" s="726" t="str">
        <f t="array" ref="H243">IF(B243="SD",XLOOKUP(A243,'Crop Chart'!$A$5:$A$201,'Crop Chart'!$AD$5:$AD$201,0),"")</f>
        <v/>
      </c>
      <c r="I243" s="726" t="str">
        <f t="shared" si="1"/>
        <v/>
      </c>
      <c r="J243" s="728"/>
      <c r="K243" s="719">
        <v>1.0</v>
      </c>
      <c r="L243" s="710" t="str">
        <f t="shared" si="2"/>
        <v/>
      </c>
      <c r="M243" s="729" t="str">
        <f t="shared" si="4"/>
        <v/>
      </c>
      <c r="N243" s="720"/>
      <c r="O243" s="720"/>
      <c r="P243" s="720"/>
      <c r="Q243" s="721"/>
    </row>
    <row r="244" ht="15.75" customHeight="1">
      <c r="A244" s="714" t="str">
        <f t="array" ref="A244">IF(ISBLANK(C244),"",XLOOKUP(C244,'Codified Game Plan'!$C$3:$C$477,'Codified Game Plan'!$A$3:$A$477))</f>
        <v/>
      </c>
      <c r="B244" s="727" t="str">
        <f t="array" ref="B244">IF(ISBLANK(C244),"",XLOOKUP(A244,'Crop Chart'!$A$5:$A$201,'Crop Chart'!$B$5:$B$201,0))</f>
        <v/>
      </c>
      <c r="C244" s="726"/>
      <c r="D244" s="717" t="str">
        <f>IF(B244="TR",SUMIF('Production Calendar'!$D$2:$D$500,'Seed Order'!C244,'Production Calendar'!$S$2:$S$500),"")</f>
        <v/>
      </c>
      <c r="E244" s="718" t="str">
        <f t="array" ref="E244">IF(B244="TR",XLOOKUP(A244,'Crop Chart'!$A$5:$A$201,'Crop Chart'!$P$5:$P$201,FALSE),"")</f>
        <v/>
      </c>
      <c r="F244" s="718" t="str">
        <f t="array" ref="F244">IF(B244="TR",XLOOKUP(A244,'Crop Chart'!$A$5:$A$201,'Crop Chart'!$Q$5:$Q$201,0),"")</f>
        <v/>
      </c>
      <c r="G244" s="725" t="str">
        <f>IF(B244="DS",SUMIF('Production Calendar'!$A$3:$A$477,A244,'Production Calendar'!$G$3:$G$477),"")</f>
        <v/>
      </c>
      <c r="H244" s="726" t="str">
        <f t="array" ref="H244">IF(B244="SD",XLOOKUP(A244,'Crop Chart'!$A$5:$A$201,'Crop Chart'!$AD$5:$AD$201,0),"")</f>
        <v/>
      </c>
      <c r="I244" s="726" t="str">
        <f t="shared" si="1"/>
        <v/>
      </c>
      <c r="J244" s="728"/>
      <c r="K244" s="719">
        <v>1.0</v>
      </c>
      <c r="L244" s="710" t="str">
        <f t="shared" si="2"/>
        <v/>
      </c>
      <c r="M244" s="729" t="str">
        <f t="shared" si="4"/>
        <v/>
      </c>
      <c r="N244" s="720"/>
      <c r="O244" s="720"/>
      <c r="P244" s="720"/>
      <c r="Q244" s="721"/>
    </row>
    <row r="245" ht="15.75" customHeight="1">
      <c r="A245" s="714" t="str">
        <f t="array" ref="A245">IF(ISBLANK(C245),"",XLOOKUP(C245,'Codified Game Plan'!$C$3:$C$477,'Codified Game Plan'!$A$3:$A$477))</f>
        <v/>
      </c>
      <c r="B245" s="727" t="str">
        <f t="array" ref="B245">IF(ISBLANK(C245),"",XLOOKUP(A245,'Crop Chart'!$A$5:$A$201,'Crop Chart'!$B$5:$B$201,0))</f>
        <v/>
      </c>
      <c r="C245" s="726"/>
      <c r="D245" s="717" t="str">
        <f>IF(B245="TR",SUMIF('Production Calendar'!$D$2:$D$500,'Seed Order'!C245,'Production Calendar'!$S$2:$S$500),"")</f>
        <v/>
      </c>
      <c r="E245" s="718" t="str">
        <f t="array" ref="E245">IF(B245="TR",XLOOKUP(A245,'Crop Chart'!$A$5:$A$201,'Crop Chart'!$P$5:$P$201,FALSE),"")</f>
        <v/>
      </c>
      <c r="F245" s="718" t="str">
        <f t="array" ref="F245">IF(B245="TR",XLOOKUP(A245,'Crop Chart'!$A$5:$A$201,'Crop Chart'!$Q$5:$Q$201,0),"")</f>
        <v/>
      </c>
      <c r="G245" s="725" t="str">
        <f>IF(B245="DS",SUMIF('Production Calendar'!$A$3:$A$477,A245,'Production Calendar'!$G$3:$G$477),"")</f>
        <v/>
      </c>
      <c r="H245" s="726" t="str">
        <f t="array" ref="H245">IF(B245="SD",XLOOKUP(A245,'Crop Chart'!$A$5:$A$201,'Crop Chart'!$AD$5:$AD$201,0),"")</f>
        <v/>
      </c>
      <c r="I245" s="726" t="str">
        <f t="shared" si="1"/>
        <v/>
      </c>
      <c r="J245" s="728"/>
      <c r="K245" s="719">
        <v>1.0</v>
      </c>
      <c r="L245" s="710" t="str">
        <f t="shared" si="2"/>
        <v/>
      </c>
      <c r="M245" s="729" t="str">
        <f t="shared" si="4"/>
        <v/>
      </c>
      <c r="N245" s="720"/>
      <c r="O245" s="720"/>
      <c r="P245" s="720"/>
      <c r="Q245" s="721"/>
    </row>
    <row r="246" ht="15.75" customHeight="1">
      <c r="A246" s="714" t="str">
        <f t="array" ref="A246">IF(ISBLANK(C246),"",XLOOKUP(C246,'Codified Game Plan'!$C$3:$C$477,'Codified Game Plan'!$A$3:$A$477))</f>
        <v/>
      </c>
      <c r="B246" s="727" t="str">
        <f t="array" ref="B246">IF(ISBLANK(C246),"",XLOOKUP(A246,'Crop Chart'!$A$5:$A$201,'Crop Chart'!$B$5:$B$201,0))</f>
        <v/>
      </c>
      <c r="C246" s="726"/>
      <c r="D246" s="717" t="str">
        <f>IF(B246="TR",SUMIF('Production Calendar'!$D$2:$D$500,'Seed Order'!C246,'Production Calendar'!$S$2:$S$500),"")</f>
        <v/>
      </c>
      <c r="E246" s="718" t="str">
        <f t="array" ref="E246">IF(B246="TR",XLOOKUP(A246,'Crop Chart'!$A$5:$A$201,'Crop Chart'!$P$5:$P$201,FALSE),"")</f>
        <v/>
      </c>
      <c r="F246" s="718" t="str">
        <f t="array" ref="F246">IF(B246="TR",XLOOKUP(A246,'Crop Chart'!$A$5:$A$201,'Crop Chart'!$Q$5:$Q$201,0),"")</f>
        <v/>
      </c>
      <c r="G246" s="725" t="str">
        <f>IF(B246="DS",SUMIF('Production Calendar'!$A$3:$A$477,A246,'Production Calendar'!$G$3:$G$477),"")</f>
        <v/>
      </c>
      <c r="H246" s="726" t="str">
        <f t="array" ref="H246">IF(B246="SD",XLOOKUP(A246,'Crop Chart'!$A$5:$A$201,'Crop Chart'!$AD$5:$AD$201,0),"")</f>
        <v/>
      </c>
      <c r="I246" s="726" t="str">
        <f t="shared" si="1"/>
        <v/>
      </c>
      <c r="J246" s="728"/>
      <c r="K246" s="719">
        <v>1.0</v>
      </c>
      <c r="L246" s="710" t="str">
        <f t="shared" si="2"/>
        <v/>
      </c>
      <c r="M246" s="729" t="str">
        <f t="shared" si="4"/>
        <v/>
      </c>
      <c r="N246" s="720"/>
      <c r="O246" s="720"/>
      <c r="P246" s="720"/>
      <c r="Q246" s="721"/>
    </row>
    <row r="247" ht="15.75" customHeight="1">
      <c r="A247" s="714" t="str">
        <f t="array" ref="A247">IF(ISBLANK(C247),"",XLOOKUP(C247,'Codified Game Plan'!$C$3:$C$477,'Codified Game Plan'!$A$3:$A$477))</f>
        <v/>
      </c>
      <c r="B247" s="727" t="str">
        <f t="array" ref="B247">IF(ISBLANK(C247),"",XLOOKUP(A247,'Crop Chart'!$A$5:$A$201,'Crop Chart'!$B$5:$B$201,0))</f>
        <v/>
      </c>
      <c r="C247" s="726"/>
      <c r="D247" s="717" t="str">
        <f>IF(B247="TR",SUMIF('Production Calendar'!$D$2:$D$500,'Seed Order'!C247,'Production Calendar'!$S$2:$S$500),"")</f>
        <v/>
      </c>
      <c r="E247" s="718" t="str">
        <f t="array" ref="E247">IF(B247="TR",XLOOKUP(A247,'Crop Chart'!$A$5:$A$201,'Crop Chart'!$P$5:$P$201,FALSE),"")</f>
        <v/>
      </c>
      <c r="F247" s="718" t="str">
        <f t="array" ref="F247">IF(B247="TR",XLOOKUP(A247,'Crop Chart'!$A$5:$A$201,'Crop Chart'!$Q$5:$Q$201,0),"")</f>
        <v/>
      </c>
      <c r="G247" s="725" t="str">
        <f>IF(B247="DS",SUMIF('Production Calendar'!$A$3:$A$477,A247,'Production Calendar'!$G$3:$G$477),"")</f>
        <v/>
      </c>
      <c r="H247" s="726" t="str">
        <f t="array" ref="H247">IF(B247="SD",XLOOKUP(A247,'Crop Chart'!$A$5:$A$201,'Crop Chart'!$AD$5:$AD$201,0),"")</f>
        <v/>
      </c>
      <c r="I247" s="726" t="str">
        <f t="shared" si="1"/>
        <v/>
      </c>
      <c r="J247" s="728"/>
      <c r="K247" s="719">
        <v>1.0</v>
      </c>
      <c r="L247" s="710" t="str">
        <f t="shared" si="2"/>
        <v/>
      </c>
      <c r="M247" s="729" t="str">
        <f t="shared" si="4"/>
        <v/>
      </c>
      <c r="N247" s="720"/>
      <c r="O247" s="720"/>
      <c r="P247" s="720"/>
      <c r="Q247" s="721"/>
    </row>
    <row r="248" ht="15.75" customHeight="1">
      <c r="A248" s="714" t="str">
        <f t="array" ref="A248">IF(ISBLANK(C248),"",XLOOKUP(C248,'Codified Game Plan'!$C$3:$C$477,'Codified Game Plan'!$A$3:$A$477))</f>
        <v/>
      </c>
      <c r="B248" s="727" t="str">
        <f t="array" ref="B248">IF(ISBLANK(C248),"",XLOOKUP(A248,'Crop Chart'!$A$5:$A$201,'Crop Chart'!$B$5:$B$201,0))</f>
        <v/>
      </c>
      <c r="C248" s="726"/>
      <c r="D248" s="717" t="str">
        <f>IF(B248="TR",SUMIF('Production Calendar'!$D$2:$D$500,'Seed Order'!C248,'Production Calendar'!$S$2:$S$500),"")</f>
        <v/>
      </c>
      <c r="E248" s="718" t="str">
        <f t="array" ref="E248">IF(B248="TR",XLOOKUP(A248,'Crop Chart'!$A$5:$A$201,'Crop Chart'!$P$5:$P$201,FALSE),"")</f>
        <v/>
      </c>
      <c r="F248" s="718" t="str">
        <f t="array" ref="F248">IF(B248="TR",XLOOKUP(A248,'Crop Chart'!$A$5:$A$201,'Crop Chart'!$Q$5:$Q$201,0),"")</f>
        <v/>
      </c>
      <c r="G248" s="725" t="str">
        <f>IF(B248="DS",SUMIF('Production Calendar'!$A$3:$A$477,A248,'Production Calendar'!$G$3:$G$477),"")</f>
        <v/>
      </c>
      <c r="H248" s="726" t="str">
        <f t="array" ref="H248">IF(B248="SD",XLOOKUP(A248,'Crop Chart'!$A$5:$A$201,'Crop Chart'!$AD$5:$AD$201,0),"")</f>
        <v/>
      </c>
      <c r="I248" s="726" t="str">
        <f t="shared" si="1"/>
        <v/>
      </c>
      <c r="J248" s="728"/>
      <c r="K248" s="719">
        <v>1.0</v>
      </c>
      <c r="L248" s="710" t="str">
        <f t="shared" si="2"/>
        <v/>
      </c>
      <c r="M248" s="729" t="str">
        <f t="shared" si="4"/>
        <v/>
      </c>
      <c r="N248" s="720"/>
      <c r="O248" s="720"/>
      <c r="P248" s="720"/>
      <c r="Q248" s="721"/>
    </row>
    <row r="249" ht="15.75" customHeight="1">
      <c r="A249" s="714" t="str">
        <f t="array" ref="A249">IF(ISBLANK(C249),"",XLOOKUP(C249,'Codified Game Plan'!$C$3:$C$477,'Codified Game Plan'!$A$3:$A$477))</f>
        <v/>
      </c>
      <c r="B249" s="727" t="str">
        <f t="array" ref="B249">IF(ISBLANK(C249),"",XLOOKUP(A249,'Crop Chart'!$A$5:$A$201,'Crop Chart'!$B$5:$B$201,0))</f>
        <v/>
      </c>
      <c r="C249" s="726"/>
      <c r="D249" s="717" t="str">
        <f>IF(B249="TR",SUMIF('Production Calendar'!$D$2:$D$500,'Seed Order'!C249,'Production Calendar'!$S$2:$S$500),"")</f>
        <v/>
      </c>
      <c r="E249" s="718" t="str">
        <f t="array" ref="E249">IF(B249="TR",XLOOKUP(A249,'Crop Chart'!$A$5:$A$201,'Crop Chart'!$P$5:$P$201,FALSE),"")</f>
        <v/>
      </c>
      <c r="F249" s="718" t="str">
        <f t="array" ref="F249">IF(B249="TR",XLOOKUP(A249,'Crop Chart'!$A$5:$A$201,'Crop Chart'!$Q$5:$Q$201,0),"")</f>
        <v/>
      </c>
      <c r="G249" s="725" t="str">
        <f>IF(B249="DS",SUMIF('Production Calendar'!$A$3:$A$477,A249,'Production Calendar'!$G$3:$G$477),"")</f>
        <v/>
      </c>
      <c r="H249" s="726" t="str">
        <f t="array" ref="H249">IF(B249="SD",XLOOKUP(A249,'Crop Chart'!$A$5:$A$201,'Crop Chart'!$AD$5:$AD$201,0),"")</f>
        <v/>
      </c>
      <c r="I249" s="726" t="str">
        <f t="shared" si="1"/>
        <v/>
      </c>
      <c r="J249" s="728"/>
      <c r="K249" s="719">
        <v>1.0</v>
      </c>
      <c r="L249" s="710" t="str">
        <f t="shared" si="2"/>
        <v/>
      </c>
      <c r="M249" s="729" t="str">
        <f t="shared" si="4"/>
        <v/>
      </c>
      <c r="N249" s="720"/>
      <c r="O249" s="720"/>
      <c r="P249" s="720"/>
      <c r="Q249" s="721"/>
    </row>
    <row r="250" ht="15.75" customHeight="1">
      <c r="A250" s="714" t="str">
        <f t="array" ref="A250">IF(ISBLANK(C250),"",XLOOKUP(C250,'Codified Game Plan'!$C$3:$C$477,'Codified Game Plan'!$A$3:$A$477))</f>
        <v/>
      </c>
      <c r="B250" s="727" t="str">
        <f t="array" ref="B250">IF(ISBLANK(C250),"",XLOOKUP(A250,'Crop Chart'!$A$5:$A$201,'Crop Chart'!$B$5:$B$201,0))</f>
        <v/>
      </c>
      <c r="C250" s="726"/>
      <c r="D250" s="717" t="str">
        <f>IF(B250="TR",SUMIF('Production Calendar'!$D$2:$D$500,'Seed Order'!C250,'Production Calendar'!$S$2:$S$500),"")</f>
        <v/>
      </c>
      <c r="E250" s="718" t="str">
        <f t="array" ref="E250">IF(B250="TR",XLOOKUP(A250,'Crop Chart'!$A$5:$A$201,'Crop Chart'!$P$5:$P$201,FALSE),"")</f>
        <v/>
      </c>
      <c r="F250" s="718" t="str">
        <f t="array" ref="F250">IF(B250="TR",XLOOKUP(A250,'Crop Chart'!$A$5:$A$201,'Crop Chart'!$Q$5:$Q$201,0),"")</f>
        <v/>
      </c>
      <c r="G250" s="725" t="str">
        <f>IF(B250="DS",SUMIF('Production Calendar'!$A$3:$A$477,A250,'Production Calendar'!$G$3:$G$477),"")</f>
        <v/>
      </c>
      <c r="H250" s="726" t="str">
        <f t="array" ref="H250">IF(B250="SD",XLOOKUP(A250,'Crop Chart'!$A$5:$A$201,'Crop Chart'!$AD$5:$AD$201,0),"")</f>
        <v/>
      </c>
      <c r="I250" s="726" t="str">
        <f t="shared" si="1"/>
        <v/>
      </c>
      <c r="J250" s="728"/>
      <c r="K250" s="719">
        <v>1.0</v>
      </c>
      <c r="L250" s="710" t="str">
        <f t="shared" si="2"/>
        <v/>
      </c>
      <c r="M250" s="729" t="str">
        <f t="shared" si="4"/>
        <v/>
      </c>
      <c r="N250" s="720"/>
      <c r="O250" s="720"/>
      <c r="P250" s="720"/>
      <c r="Q250" s="721"/>
    </row>
    <row r="251" ht="15.75" customHeight="1">
      <c r="A251" s="714" t="str">
        <f t="array" ref="A251">IF(ISBLANK(C251),"",XLOOKUP(C251,'Codified Game Plan'!$C$3:$C$477,'Codified Game Plan'!$A$3:$A$477))</f>
        <v/>
      </c>
      <c r="B251" s="727" t="str">
        <f t="array" ref="B251">IF(ISBLANK(C251),"",XLOOKUP(A251,'Crop Chart'!$A$5:$A$201,'Crop Chart'!$B$5:$B$201,0))</f>
        <v/>
      </c>
      <c r="C251" s="726"/>
      <c r="D251" s="717" t="str">
        <f>IF(B251="TR",SUMIF('Production Calendar'!$D$2:$D$500,'Seed Order'!C251,'Production Calendar'!$S$2:$S$500),"")</f>
        <v/>
      </c>
      <c r="E251" s="718" t="str">
        <f t="array" ref="E251">IF(B251="TR",XLOOKUP(A251,'Crop Chart'!$A$5:$A$201,'Crop Chart'!$P$5:$P$201,FALSE),"")</f>
        <v/>
      </c>
      <c r="F251" s="718" t="str">
        <f t="array" ref="F251">IF(B251="TR",XLOOKUP(A251,'Crop Chart'!$A$5:$A$201,'Crop Chart'!$Q$5:$Q$201,0),"")</f>
        <v/>
      </c>
      <c r="G251" s="725" t="str">
        <f>IF(B251="DS",SUMIF('Production Calendar'!$A$3:$A$477,A251,'Production Calendar'!$G$3:$G$477),"")</f>
        <v/>
      </c>
      <c r="H251" s="726" t="str">
        <f t="array" ref="H251">IF(B251="SD",XLOOKUP(A251,'Crop Chart'!$A$5:$A$201,'Crop Chart'!$AD$5:$AD$201,0),"")</f>
        <v/>
      </c>
      <c r="I251" s="726" t="str">
        <f t="shared" si="1"/>
        <v/>
      </c>
      <c r="J251" s="728"/>
      <c r="K251" s="719">
        <v>1.0</v>
      </c>
      <c r="L251" s="710" t="str">
        <f t="shared" si="2"/>
        <v/>
      </c>
      <c r="M251" s="729" t="str">
        <f t="shared" si="4"/>
        <v/>
      </c>
      <c r="N251" s="720"/>
      <c r="O251" s="720"/>
      <c r="P251" s="720"/>
      <c r="Q251" s="721"/>
    </row>
    <row r="252" ht="15.75" customHeight="1">
      <c r="A252" s="714" t="str">
        <f t="array" ref="A252">IF(ISBLANK(C252),"",XLOOKUP(C252,'Codified Game Plan'!$C$3:$C$477,'Codified Game Plan'!$A$3:$A$477))</f>
        <v/>
      </c>
      <c r="B252" s="727" t="str">
        <f t="array" ref="B252">IF(ISBLANK(C252),"",XLOOKUP(A252,'Crop Chart'!$A$5:$A$201,'Crop Chart'!$B$5:$B$201,0))</f>
        <v/>
      </c>
      <c r="C252" s="726"/>
      <c r="D252" s="717" t="str">
        <f>IF(B252="TR",SUMIF('Production Calendar'!$D$2:$D$500,'Seed Order'!C252,'Production Calendar'!$S$2:$S$500),"")</f>
        <v/>
      </c>
      <c r="E252" s="718" t="str">
        <f t="array" ref="E252">IF(B252="TR",XLOOKUP(A252,'Crop Chart'!$A$5:$A$201,'Crop Chart'!$P$5:$P$201,FALSE),"")</f>
        <v/>
      </c>
      <c r="F252" s="718" t="str">
        <f t="array" ref="F252">IF(B252="TR",XLOOKUP(A252,'Crop Chart'!$A$5:$A$201,'Crop Chart'!$Q$5:$Q$201,0),"")</f>
        <v/>
      </c>
      <c r="G252" s="725" t="str">
        <f>IF(B252="DS",SUMIF('Production Calendar'!$A$3:$A$477,A252,'Production Calendar'!$G$3:$G$477),"")</f>
        <v/>
      </c>
      <c r="H252" s="726" t="str">
        <f t="array" ref="H252">IF(B252="SD",XLOOKUP(A252,'Crop Chart'!$A$5:$A$201,'Crop Chart'!$AD$5:$AD$201,0),"")</f>
        <v/>
      </c>
      <c r="I252" s="726" t="str">
        <f t="shared" si="1"/>
        <v/>
      </c>
      <c r="J252" s="728"/>
      <c r="K252" s="719">
        <v>1.0</v>
      </c>
      <c r="L252" s="710" t="str">
        <f t="shared" si="2"/>
        <v/>
      </c>
      <c r="M252" s="729" t="str">
        <f t="shared" si="4"/>
        <v/>
      </c>
      <c r="N252" s="720"/>
      <c r="O252" s="720"/>
      <c r="P252" s="720"/>
      <c r="Q252" s="721"/>
    </row>
    <row r="253" ht="15.75" customHeight="1">
      <c r="A253" s="714" t="str">
        <f t="array" ref="A253">IF(ISBLANK(C253),"",XLOOKUP(C253,'Codified Game Plan'!$C$3:$C$477,'Codified Game Plan'!$A$3:$A$477))</f>
        <v/>
      </c>
      <c r="B253" s="727" t="str">
        <f t="array" ref="B253">IF(ISBLANK(C253),"",XLOOKUP(A253,'Crop Chart'!$A$5:$A$201,'Crop Chart'!$B$5:$B$201,0))</f>
        <v/>
      </c>
      <c r="C253" s="726"/>
      <c r="D253" s="717" t="str">
        <f>IF(B253="TR",SUMIF('Production Calendar'!$D$2:$D$500,'Seed Order'!C253,'Production Calendar'!$S$2:$S$500),"")</f>
        <v/>
      </c>
      <c r="E253" s="718" t="str">
        <f t="array" ref="E253">IF(B253="TR",XLOOKUP(A253,'Crop Chart'!$A$5:$A$201,'Crop Chart'!$P$5:$P$201,FALSE),"")</f>
        <v/>
      </c>
      <c r="F253" s="718" t="str">
        <f t="array" ref="F253">IF(B253="TR",XLOOKUP(A253,'Crop Chart'!$A$5:$A$201,'Crop Chart'!$Q$5:$Q$201,0),"")</f>
        <v/>
      </c>
      <c r="G253" s="725" t="str">
        <f>IF(B253="DS",SUMIF('Production Calendar'!$A$3:$A$477,A253,'Production Calendar'!$G$3:$G$477),"")</f>
        <v/>
      </c>
      <c r="H253" s="726" t="str">
        <f t="array" ref="H253">IF(B253="SD",XLOOKUP(A253,'Crop Chart'!$A$5:$A$201,'Crop Chart'!$AD$5:$AD$201,0),"")</f>
        <v/>
      </c>
      <c r="I253" s="726" t="str">
        <f t="shared" si="1"/>
        <v/>
      </c>
      <c r="J253" s="728"/>
      <c r="K253" s="719">
        <v>1.0</v>
      </c>
      <c r="L253" s="710" t="str">
        <f t="shared" si="2"/>
        <v/>
      </c>
      <c r="M253" s="729" t="str">
        <f t="shared" si="4"/>
        <v/>
      </c>
      <c r="N253" s="720"/>
      <c r="O253" s="720"/>
      <c r="P253" s="720"/>
      <c r="Q253" s="721"/>
    </row>
    <row r="254" ht="15.75" customHeight="1">
      <c r="A254" s="714" t="str">
        <f t="array" ref="A254">IF(ISBLANK(C254),"",XLOOKUP(C254,'Codified Game Plan'!$C$3:$C$477,'Codified Game Plan'!$A$3:$A$477))</f>
        <v/>
      </c>
      <c r="B254" s="727" t="str">
        <f t="array" ref="B254">IF(ISBLANK(C254),"",XLOOKUP(A254,'Crop Chart'!$A$5:$A$201,'Crop Chart'!$B$5:$B$201,0))</f>
        <v/>
      </c>
      <c r="C254" s="726"/>
      <c r="D254" s="717" t="str">
        <f>IF(B254="TR",SUMIF('Production Calendar'!$D$2:$D$500,'Seed Order'!C254,'Production Calendar'!$S$2:$S$500),"")</f>
        <v/>
      </c>
      <c r="E254" s="718" t="str">
        <f t="array" ref="E254">IF(B254="TR",XLOOKUP(A254,'Crop Chart'!$A$5:$A$201,'Crop Chart'!$P$5:$P$201,FALSE),"")</f>
        <v/>
      </c>
      <c r="F254" s="718" t="str">
        <f t="array" ref="F254">IF(B254="TR",XLOOKUP(A254,'Crop Chart'!$A$5:$A$201,'Crop Chart'!$Q$5:$Q$201,0),"")</f>
        <v/>
      </c>
      <c r="G254" s="725" t="str">
        <f>IF(B254="DS",SUMIF('Production Calendar'!$A$3:$A$477,A254,'Production Calendar'!$G$3:$G$477),"")</f>
        <v/>
      </c>
      <c r="H254" s="726" t="str">
        <f t="array" ref="H254">IF(B254="SD",XLOOKUP(A254,'Crop Chart'!$A$5:$A$201,'Crop Chart'!$AD$5:$AD$201,0),"")</f>
        <v/>
      </c>
      <c r="I254" s="726" t="str">
        <f t="shared" si="1"/>
        <v/>
      </c>
      <c r="J254" s="728"/>
      <c r="K254" s="719">
        <v>1.0</v>
      </c>
      <c r="L254" s="710" t="str">
        <f t="shared" si="2"/>
        <v/>
      </c>
      <c r="M254" s="729" t="str">
        <f t="shared" si="4"/>
        <v/>
      </c>
      <c r="N254" s="720"/>
      <c r="O254" s="720"/>
      <c r="P254" s="720"/>
      <c r="Q254" s="721"/>
    </row>
    <row r="255" ht="15.75" customHeight="1">
      <c r="A255" s="714" t="str">
        <f t="array" ref="A255">IF(ISBLANK(C255),"",XLOOKUP(C255,'Codified Game Plan'!$C$3:$C$477,'Codified Game Plan'!$A$3:$A$477))</f>
        <v/>
      </c>
      <c r="B255" s="727" t="str">
        <f t="array" ref="B255">IF(ISBLANK(C255),"",XLOOKUP(A255,'Crop Chart'!$A$5:$A$201,'Crop Chart'!$B$5:$B$201,0))</f>
        <v/>
      </c>
      <c r="C255" s="726"/>
      <c r="D255" s="717" t="str">
        <f>IF(B255="TR",SUMIF('Production Calendar'!$D$2:$D$500,'Seed Order'!C255,'Production Calendar'!$S$2:$S$500),"")</f>
        <v/>
      </c>
      <c r="E255" s="718" t="str">
        <f t="array" ref="E255">IF(B255="TR",XLOOKUP(A255,'Crop Chart'!$A$5:$A$201,'Crop Chart'!$P$5:$P$201,FALSE),"")</f>
        <v/>
      </c>
      <c r="F255" s="718" t="str">
        <f t="array" ref="F255">IF(B255="TR",XLOOKUP(A255,'Crop Chart'!$A$5:$A$201,'Crop Chart'!$Q$5:$Q$201,0),"")</f>
        <v/>
      </c>
      <c r="G255" s="725" t="str">
        <f>IF(B255="DS",SUMIF('Production Calendar'!$A$3:$A$477,A255,'Production Calendar'!$G$3:$G$477),"")</f>
        <v/>
      </c>
      <c r="H255" s="726" t="str">
        <f t="array" ref="H255">IF(B255="SD",XLOOKUP(A255,'Crop Chart'!$A$5:$A$201,'Crop Chart'!$AD$5:$AD$201,0),"")</f>
        <v/>
      </c>
      <c r="I255" s="726" t="str">
        <f t="shared" si="1"/>
        <v/>
      </c>
      <c r="J255" s="728"/>
      <c r="K255" s="719">
        <v>1.0</v>
      </c>
      <c r="L255" s="710" t="str">
        <f t="shared" si="2"/>
        <v/>
      </c>
      <c r="M255" s="729" t="str">
        <f t="shared" si="4"/>
        <v/>
      </c>
      <c r="N255" s="720"/>
      <c r="O255" s="720"/>
      <c r="P255" s="720"/>
      <c r="Q255" s="721"/>
    </row>
    <row r="256" ht="15.75" customHeight="1">
      <c r="A256" s="714" t="str">
        <f t="array" ref="A256">IF(ISBLANK(C256),"",XLOOKUP(C256,'Codified Game Plan'!$C$3:$C$477,'Codified Game Plan'!$A$3:$A$477))</f>
        <v/>
      </c>
      <c r="B256" s="727" t="str">
        <f t="array" ref="B256">IF(ISBLANK(C256),"",XLOOKUP(A256,'Crop Chart'!$A$5:$A$201,'Crop Chart'!$B$5:$B$201,0))</f>
        <v/>
      </c>
      <c r="C256" s="726"/>
      <c r="D256" s="717" t="str">
        <f>IF(B256="TR",SUMIF('Production Calendar'!$D$2:$D$500,'Seed Order'!C256,'Production Calendar'!$S$2:$S$500),"")</f>
        <v/>
      </c>
      <c r="E256" s="718" t="str">
        <f t="array" ref="E256">IF(B256="TR",XLOOKUP(A256,'Crop Chart'!$A$5:$A$201,'Crop Chart'!$P$5:$P$201,FALSE),"")</f>
        <v/>
      </c>
      <c r="F256" s="718" t="str">
        <f t="array" ref="F256">IF(B256="TR",XLOOKUP(A256,'Crop Chart'!$A$5:$A$201,'Crop Chart'!$Q$5:$Q$201,0),"")</f>
        <v/>
      </c>
      <c r="G256" s="725" t="str">
        <f>IF(B256="DS",SUMIF('Production Calendar'!$A$3:$A$477,A256,'Production Calendar'!$G$3:$G$477),"")</f>
        <v/>
      </c>
      <c r="H256" s="726" t="str">
        <f t="array" ref="H256">IF(B256="SD",XLOOKUP(A256,'Crop Chart'!$A$5:$A$201,'Crop Chart'!$AD$5:$AD$201,0),"")</f>
        <v/>
      </c>
      <c r="I256" s="726" t="str">
        <f t="shared" si="1"/>
        <v/>
      </c>
      <c r="J256" s="728"/>
      <c r="K256" s="719">
        <v>1.0</v>
      </c>
      <c r="L256" s="710" t="str">
        <f t="shared" si="2"/>
        <v/>
      </c>
      <c r="M256" s="729" t="str">
        <f t="shared" si="4"/>
        <v/>
      </c>
      <c r="N256" s="720"/>
      <c r="O256" s="720"/>
      <c r="P256" s="720"/>
      <c r="Q256" s="721"/>
    </row>
    <row r="257" ht="15.75" customHeight="1">
      <c r="A257" s="714" t="str">
        <f t="array" ref="A257">IF(ISBLANK(C257),"",XLOOKUP(C257,'Codified Game Plan'!$C$3:$C$477,'Codified Game Plan'!$A$3:$A$477))</f>
        <v/>
      </c>
      <c r="B257" s="727" t="str">
        <f t="array" ref="B257">IF(ISBLANK(C257),"",XLOOKUP(A257,'Crop Chart'!$A$5:$A$201,'Crop Chart'!$B$5:$B$201,0))</f>
        <v/>
      </c>
      <c r="C257" s="726"/>
      <c r="D257" s="717" t="str">
        <f>IF(B257="TR",SUMIF('Production Calendar'!$D$2:$D$500,'Seed Order'!C257,'Production Calendar'!$S$2:$S$500),"")</f>
        <v/>
      </c>
      <c r="E257" s="718" t="str">
        <f t="array" ref="E257">IF(B257="TR",XLOOKUP(A257,'Crop Chart'!$A$5:$A$201,'Crop Chart'!$P$5:$P$201,FALSE),"")</f>
        <v/>
      </c>
      <c r="F257" s="718" t="str">
        <f t="array" ref="F257">IF(B257="TR",XLOOKUP(A257,'Crop Chart'!$A$5:$A$201,'Crop Chart'!$Q$5:$Q$201,0),"")</f>
        <v/>
      </c>
      <c r="G257" s="725" t="str">
        <f>IF(B257="DS",SUMIF('Production Calendar'!$A$3:$A$477,A257,'Production Calendar'!$G$3:$G$477),"")</f>
        <v/>
      </c>
      <c r="H257" s="726" t="str">
        <f t="array" ref="H257">IF(B257="SD",XLOOKUP(A257,'Crop Chart'!$A$5:$A$201,'Crop Chart'!$AD$5:$AD$201,0),"")</f>
        <v/>
      </c>
      <c r="I257" s="726" t="str">
        <f t="shared" si="1"/>
        <v/>
      </c>
      <c r="J257" s="728"/>
      <c r="K257" s="719">
        <v>1.0</v>
      </c>
      <c r="L257" s="710" t="str">
        <f t="shared" si="2"/>
        <v/>
      </c>
      <c r="M257" s="729" t="str">
        <f t="shared" si="4"/>
        <v/>
      </c>
      <c r="N257" s="720"/>
      <c r="O257" s="720"/>
      <c r="P257" s="720"/>
      <c r="Q257" s="721"/>
    </row>
    <row r="258" ht="15.75" customHeight="1">
      <c r="A258" s="714" t="str">
        <f t="array" ref="A258">IF(ISBLANK(C258),"",XLOOKUP(C258,'Codified Game Plan'!$C$3:$C$477,'Codified Game Plan'!$A$3:$A$477))</f>
        <v/>
      </c>
      <c r="B258" s="727" t="str">
        <f t="array" ref="B258">IF(ISBLANK(C258),"",XLOOKUP(A258,'Crop Chart'!$A$5:$A$201,'Crop Chart'!$B$5:$B$201,0))</f>
        <v/>
      </c>
      <c r="C258" s="726"/>
      <c r="D258" s="717" t="str">
        <f>IF(B258="TR",SUMIF('Production Calendar'!$D$2:$D$500,'Seed Order'!C258,'Production Calendar'!$S$2:$S$500),"")</f>
        <v/>
      </c>
      <c r="E258" s="718" t="str">
        <f t="array" ref="E258">IF(B258="TR",XLOOKUP(A258,'Crop Chart'!$A$5:$A$201,'Crop Chart'!$P$5:$P$201,FALSE),"")</f>
        <v/>
      </c>
      <c r="F258" s="718" t="str">
        <f t="array" ref="F258">IF(B258="TR",XLOOKUP(A258,'Crop Chart'!$A$5:$A$201,'Crop Chart'!$Q$5:$Q$201,0),"")</f>
        <v/>
      </c>
      <c r="G258" s="725" t="str">
        <f>IF(B258="DS",SUMIF('Production Calendar'!$A$3:$A$477,A258,'Production Calendar'!$G$3:$G$477),"")</f>
        <v/>
      </c>
      <c r="H258" s="726" t="str">
        <f t="array" ref="H258">IF(B258="SD",XLOOKUP(A258,'Crop Chart'!$A$5:$A$201,'Crop Chart'!$AD$5:$AD$201,0),"")</f>
        <v/>
      </c>
      <c r="I258" s="726" t="str">
        <f t="shared" si="1"/>
        <v/>
      </c>
      <c r="J258" s="728"/>
      <c r="K258" s="719">
        <v>1.0</v>
      </c>
      <c r="L258" s="710" t="str">
        <f t="shared" si="2"/>
        <v/>
      </c>
      <c r="M258" s="729" t="str">
        <f t="shared" si="4"/>
        <v/>
      </c>
      <c r="N258" s="720"/>
      <c r="O258" s="720"/>
      <c r="P258" s="720"/>
      <c r="Q258" s="721"/>
    </row>
    <row r="259" ht="15.75" customHeight="1">
      <c r="A259" s="714" t="str">
        <f t="array" ref="A259">IF(ISBLANK(C259),"",XLOOKUP(C259,'Codified Game Plan'!$C$3:$C$477,'Codified Game Plan'!$A$3:$A$477))</f>
        <v/>
      </c>
      <c r="B259" s="727" t="str">
        <f t="array" ref="B259">IF(ISBLANK(C259),"",XLOOKUP(A259,'Crop Chart'!$A$5:$A$201,'Crop Chart'!$B$5:$B$201,0))</f>
        <v/>
      </c>
      <c r="C259" s="726"/>
      <c r="D259" s="717" t="str">
        <f>IF(B259="TR",SUMIF('Production Calendar'!$D$2:$D$500,'Seed Order'!C259,'Production Calendar'!$S$2:$S$500),"")</f>
        <v/>
      </c>
      <c r="E259" s="718" t="str">
        <f t="array" ref="E259">IF(B259="TR",XLOOKUP(A259,'Crop Chart'!$A$5:$A$201,'Crop Chart'!$P$5:$P$201,FALSE),"")</f>
        <v/>
      </c>
      <c r="F259" s="718" t="str">
        <f t="array" ref="F259">IF(B259="TR",XLOOKUP(A259,'Crop Chart'!$A$5:$A$201,'Crop Chart'!$Q$5:$Q$201,0),"")</f>
        <v/>
      </c>
      <c r="G259" s="725" t="str">
        <f>IF(B259="DS",SUMIF('Production Calendar'!$A$3:$A$477,A259,'Production Calendar'!$G$3:$G$477),"")</f>
        <v/>
      </c>
      <c r="H259" s="726" t="str">
        <f t="array" ref="H259">IF(B259="SD",XLOOKUP(A259,'Crop Chart'!$A$5:$A$201,'Crop Chart'!$AD$5:$AD$201,0),"")</f>
        <v/>
      </c>
      <c r="I259" s="726" t="str">
        <f t="shared" si="1"/>
        <v/>
      </c>
      <c r="J259" s="728"/>
      <c r="K259" s="719">
        <v>1.0</v>
      </c>
      <c r="L259" s="710" t="str">
        <f t="shared" si="2"/>
        <v/>
      </c>
      <c r="M259" s="729" t="str">
        <f t="shared" si="4"/>
        <v/>
      </c>
      <c r="N259" s="720"/>
      <c r="O259" s="720"/>
      <c r="P259" s="720"/>
      <c r="Q259" s="721"/>
    </row>
    <row r="260" ht="15.75" customHeight="1">
      <c r="A260" s="714" t="str">
        <f t="array" ref="A260">IF(ISBLANK(C260),"",XLOOKUP(C260,'Codified Game Plan'!$C$3:$C$477,'Codified Game Plan'!$A$3:$A$477))</f>
        <v/>
      </c>
      <c r="B260" s="727" t="str">
        <f t="array" ref="B260">IF(ISBLANK(C260),"",XLOOKUP(A260,'Crop Chart'!$A$5:$A$201,'Crop Chart'!$B$5:$B$201,0))</f>
        <v/>
      </c>
      <c r="C260" s="726"/>
      <c r="D260" s="717" t="str">
        <f>IF(B260="TR",SUMIF('Production Calendar'!$D$2:$D$500,'Seed Order'!C260,'Production Calendar'!$S$2:$S$500),"")</f>
        <v/>
      </c>
      <c r="E260" s="718" t="str">
        <f t="array" ref="E260">IF(B260="TR",XLOOKUP(A260,'Crop Chart'!$A$5:$A$201,'Crop Chart'!$P$5:$P$201,FALSE),"")</f>
        <v/>
      </c>
      <c r="F260" s="718" t="str">
        <f t="array" ref="F260">IF(B260="TR",XLOOKUP(A260,'Crop Chart'!$A$5:$A$201,'Crop Chart'!$Q$5:$Q$201,0),"")</f>
        <v/>
      </c>
      <c r="G260" s="725" t="str">
        <f>IF(B260="DS",SUMIF('Production Calendar'!$A$3:$A$477,A260,'Production Calendar'!$G$3:$G$477),"")</f>
        <v/>
      </c>
      <c r="H260" s="726" t="str">
        <f t="array" ref="H260">IF(B260="SD",XLOOKUP(A260,'Crop Chart'!$A$5:$A$201,'Crop Chart'!$AD$5:$AD$201,0),"")</f>
        <v/>
      </c>
      <c r="I260" s="726" t="str">
        <f t="shared" si="1"/>
        <v/>
      </c>
      <c r="J260" s="728"/>
      <c r="K260" s="719">
        <v>1.0</v>
      </c>
      <c r="L260" s="710" t="str">
        <f t="shared" si="2"/>
        <v/>
      </c>
      <c r="M260" s="729" t="str">
        <f t="shared" si="4"/>
        <v/>
      </c>
      <c r="N260" s="720"/>
      <c r="O260" s="720"/>
      <c r="P260" s="720"/>
      <c r="Q260" s="721"/>
    </row>
    <row r="261" ht="15.75" customHeight="1">
      <c r="A261" s="714" t="str">
        <f t="array" ref="A261">IF(ISBLANK(C261),"",XLOOKUP(C261,'Codified Game Plan'!$C$3:$C$477,'Codified Game Plan'!$A$3:$A$477))</f>
        <v/>
      </c>
      <c r="B261" s="727" t="str">
        <f t="array" ref="B261">IF(ISBLANK(C261),"",XLOOKUP(A261,'Crop Chart'!$A$5:$A$201,'Crop Chart'!$B$5:$B$201,0))</f>
        <v/>
      </c>
      <c r="C261" s="726"/>
      <c r="D261" s="717" t="str">
        <f>IF(B261="TR",SUMIF('Production Calendar'!$D$2:$D$500,'Seed Order'!C261,'Production Calendar'!$S$2:$S$500),"")</f>
        <v/>
      </c>
      <c r="E261" s="718" t="str">
        <f t="array" ref="E261">IF(B261="TR",XLOOKUP(A261,'Crop Chart'!$A$5:$A$201,'Crop Chart'!$P$5:$P$201,FALSE),"")</f>
        <v/>
      </c>
      <c r="F261" s="718" t="str">
        <f t="array" ref="F261">IF(B261="TR",XLOOKUP(A261,'Crop Chart'!$A$5:$A$201,'Crop Chart'!$Q$5:$Q$201,0),"")</f>
        <v/>
      </c>
      <c r="G261" s="725" t="str">
        <f>IF(B261="DS",SUMIF('Production Calendar'!$A$3:$A$477,A261,'Production Calendar'!$G$3:$G$477),"")</f>
        <v/>
      </c>
      <c r="H261" s="726" t="str">
        <f t="array" ref="H261">IF(B261="SD",XLOOKUP(A261,'Crop Chart'!$A$5:$A$201,'Crop Chart'!$AD$5:$AD$201,0),"")</f>
        <v/>
      </c>
      <c r="I261" s="726" t="str">
        <f t="shared" si="1"/>
        <v/>
      </c>
      <c r="J261" s="728"/>
      <c r="K261" s="719">
        <v>1.0</v>
      </c>
      <c r="L261" s="710" t="str">
        <f t="shared" si="2"/>
        <v/>
      </c>
      <c r="M261" s="729" t="str">
        <f t="shared" si="4"/>
        <v/>
      </c>
      <c r="N261" s="720"/>
      <c r="O261" s="720"/>
      <c r="P261" s="720"/>
      <c r="Q261" s="721"/>
    </row>
    <row r="262" ht="15.75" customHeight="1">
      <c r="A262" s="714" t="str">
        <f t="array" ref="A262">IF(ISBLANK(C262),"",XLOOKUP(C262,'Codified Game Plan'!$C$3:$C$477,'Codified Game Plan'!$A$3:$A$477))</f>
        <v/>
      </c>
      <c r="B262" s="727" t="str">
        <f t="array" ref="B262">IF(ISBLANK(C262),"",XLOOKUP(A262,'Crop Chart'!$A$5:$A$201,'Crop Chart'!$B$5:$B$201,0))</f>
        <v/>
      </c>
      <c r="C262" s="726"/>
      <c r="D262" s="717" t="str">
        <f>IF(B262="TR",SUMIF('Production Calendar'!$D$2:$D$500,'Seed Order'!C262,'Production Calendar'!$S$2:$S$500),"")</f>
        <v/>
      </c>
      <c r="E262" s="718" t="str">
        <f t="array" ref="E262">IF(B262="TR",XLOOKUP(A262,'Crop Chart'!$A$5:$A$201,'Crop Chart'!$P$5:$P$201,FALSE),"")</f>
        <v/>
      </c>
      <c r="F262" s="718" t="str">
        <f t="array" ref="F262">IF(B262="TR",XLOOKUP(A262,'Crop Chart'!$A$5:$A$201,'Crop Chart'!$Q$5:$Q$201,0),"")</f>
        <v/>
      </c>
      <c r="G262" s="725" t="str">
        <f>IF(B262="DS",SUMIF('Production Calendar'!$A$3:$A$477,A262,'Production Calendar'!$G$3:$G$477),"")</f>
        <v/>
      </c>
      <c r="H262" s="726" t="str">
        <f t="array" ref="H262">IF(B262="SD",XLOOKUP(A262,'Crop Chart'!$A$5:$A$201,'Crop Chart'!$AD$5:$AD$201,0),"")</f>
        <v/>
      </c>
      <c r="I262" s="726" t="str">
        <f t="shared" si="1"/>
        <v/>
      </c>
      <c r="J262" s="728"/>
      <c r="K262" s="719">
        <v>1.0</v>
      </c>
      <c r="L262" s="710" t="str">
        <f t="shared" si="2"/>
        <v/>
      </c>
      <c r="M262" s="729" t="str">
        <f t="shared" si="4"/>
        <v/>
      </c>
      <c r="N262" s="720"/>
      <c r="O262" s="720"/>
      <c r="P262" s="720"/>
      <c r="Q262" s="721"/>
    </row>
    <row r="263" ht="15.75" customHeight="1">
      <c r="A263" s="714" t="str">
        <f t="array" ref="A263">IF(ISBLANK(C263),"",XLOOKUP(C263,'Codified Game Plan'!$C$3:$C$477,'Codified Game Plan'!$A$3:$A$477))</f>
        <v/>
      </c>
      <c r="B263" s="727" t="str">
        <f t="array" ref="B263">IF(ISBLANK(C263),"",XLOOKUP(A263,'Crop Chart'!$A$5:$A$201,'Crop Chart'!$B$5:$B$201,0))</f>
        <v/>
      </c>
      <c r="C263" s="726"/>
      <c r="D263" s="717" t="str">
        <f>IF(B263="TR",SUMIF('Production Calendar'!$D$2:$D$500,'Seed Order'!C263,'Production Calendar'!$S$2:$S$500),"")</f>
        <v/>
      </c>
      <c r="E263" s="718" t="str">
        <f t="array" ref="E263">IF(B263="TR",XLOOKUP(A263,'Crop Chart'!$A$5:$A$201,'Crop Chart'!$P$5:$P$201,FALSE),"")</f>
        <v/>
      </c>
      <c r="F263" s="718" t="str">
        <f t="array" ref="F263">IF(B263="TR",XLOOKUP(A263,'Crop Chart'!$A$5:$A$201,'Crop Chart'!$Q$5:$Q$201,0),"")</f>
        <v/>
      </c>
      <c r="G263" s="725" t="str">
        <f>IF(B263="DS",SUMIF('Production Calendar'!$A$3:$A$477,A263,'Production Calendar'!$G$3:$G$477),"")</f>
        <v/>
      </c>
      <c r="H263" s="726" t="str">
        <f t="array" ref="H263">IF(B263="SD",XLOOKUP(A263,'Crop Chart'!$A$5:$A$201,'Crop Chart'!$AD$5:$AD$201,0),"")</f>
        <v/>
      </c>
      <c r="I263" s="726" t="str">
        <f t="shared" si="1"/>
        <v/>
      </c>
      <c r="J263" s="728"/>
      <c r="K263" s="719">
        <v>1.0</v>
      </c>
      <c r="L263" s="710" t="str">
        <f t="shared" si="2"/>
        <v/>
      </c>
      <c r="M263" s="729" t="str">
        <f t="shared" si="4"/>
        <v/>
      </c>
      <c r="N263" s="720"/>
      <c r="O263" s="720"/>
      <c r="P263" s="720"/>
      <c r="Q263" s="721"/>
    </row>
    <row r="264" ht="15.75" customHeight="1">
      <c r="A264" s="714" t="str">
        <f t="array" ref="A264">IF(ISBLANK(C264),"",XLOOKUP(C264,'Codified Game Plan'!$C$3:$C$477,'Codified Game Plan'!$A$3:$A$477))</f>
        <v/>
      </c>
      <c r="B264" s="727" t="str">
        <f t="array" ref="B264">IF(ISBLANK(C264),"",XLOOKUP(A264,'Crop Chart'!$A$5:$A$201,'Crop Chart'!$B$5:$B$201,0))</f>
        <v/>
      </c>
      <c r="C264" s="726"/>
      <c r="D264" s="717" t="str">
        <f>IF(B264="TR",SUMIF('Production Calendar'!$D$2:$D$500,'Seed Order'!C264,'Production Calendar'!$S$2:$S$500),"")</f>
        <v/>
      </c>
      <c r="E264" s="718" t="str">
        <f t="array" ref="E264">IF(B264="TR",XLOOKUP(A264,'Crop Chart'!$A$5:$A$201,'Crop Chart'!$P$5:$P$201,FALSE),"")</f>
        <v/>
      </c>
      <c r="F264" s="718" t="str">
        <f t="array" ref="F264">IF(B264="TR",XLOOKUP(A264,'Crop Chart'!$A$5:$A$201,'Crop Chart'!$Q$5:$Q$201,0),"")</f>
        <v/>
      </c>
      <c r="G264" s="725" t="str">
        <f>IF(B264="DS",SUMIF('Production Calendar'!$A$3:$A$477,A264,'Production Calendar'!$G$3:$G$477),"")</f>
        <v/>
      </c>
      <c r="H264" s="726" t="str">
        <f t="array" ref="H264">IF(B264="SD",XLOOKUP(A264,'Crop Chart'!$A$5:$A$201,'Crop Chart'!$AD$5:$AD$201,0),"")</f>
        <v/>
      </c>
      <c r="I264" s="726" t="str">
        <f t="shared" si="1"/>
        <v/>
      </c>
      <c r="J264" s="728"/>
      <c r="K264" s="719">
        <v>1.0</v>
      </c>
      <c r="L264" s="710" t="str">
        <f t="shared" si="2"/>
        <v/>
      </c>
      <c r="M264" s="729" t="str">
        <f t="shared" si="4"/>
        <v/>
      </c>
      <c r="N264" s="720"/>
      <c r="O264" s="720"/>
      <c r="P264" s="720"/>
      <c r="Q264" s="721"/>
    </row>
    <row r="265" ht="15.75" customHeight="1">
      <c r="A265" s="714" t="str">
        <f t="array" ref="A265">IF(ISBLANK(C265),"",XLOOKUP(C265,'Codified Game Plan'!$C$3:$C$477,'Codified Game Plan'!$A$3:$A$477))</f>
        <v/>
      </c>
      <c r="B265" s="727" t="str">
        <f t="array" ref="B265">IF(ISBLANK(C265),"",XLOOKUP(A265,'Crop Chart'!$A$5:$A$201,'Crop Chart'!$B$5:$B$201,0))</f>
        <v/>
      </c>
      <c r="C265" s="726"/>
      <c r="D265" s="717" t="str">
        <f>IF(B265="TR",SUMIF('Production Calendar'!$D$2:$D$500,'Seed Order'!C265,'Production Calendar'!$S$2:$S$500),"")</f>
        <v/>
      </c>
      <c r="E265" s="718" t="str">
        <f t="array" ref="E265">IF(B265="TR",XLOOKUP(A265,'Crop Chart'!$A$5:$A$201,'Crop Chart'!$P$5:$P$201,FALSE),"")</f>
        <v/>
      </c>
      <c r="F265" s="718" t="str">
        <f t="array" ref="F265">IF(B265="TR",XLOOKUP(A265,'Crop Chart'!$A$5:$A$201,'Crop Chart'!$Q$5:$Q$201,0),"")</f>
        <v/>
      </c>
      <c r="G265" s="725" t="str">
        <f>IF(B265="DS",SUMIF('Production Calendar'!$A$3:$A$477,A265,'Production Calendar'!$G$3:$G$477),"")</f>
        <v/>
      </c>
      <c r="H265" s="726" t="str">
        <f t="array" ref="H265">IF(B265="SD",XLOOKUP(A265,'Crop Chart'!$A$5:$A$201,'Crop Chart'!$AD$5:$AD$201,0),"")</f>
        <v/>
      </c>
      <c r="I265" s="726" t="str">
        <f t="shared" si="1"/>
        <v/>
      </c>
      <c r="J265" s="728"/>
      <c r="K265" s="719">
        <v>1.0</v>
      </c>
      <c r="L265" s="710" t="str">
        <f t="shared" si="2"/>
        <v/>
      </c>
      <c r="M265" s="729" t="str">
        <f t="shared" si="4"/>
        <v/>
      </c>
      <c r="N265" s="720"/>
      <c r="O265" s="720"/>
      <c r="P265" s="720"/>
      <c r="Q265" s="721"/>
    </row>
    <row r="266" ht="15.75" customHeight="1">
      <c r="A266" s="714" t="str">
        <f t="array" ref="A266">IF(ISBLANK(C266),"",XLOOKUP(C266,'Codified Game Plan'!$C$3:$C$477,'Codified Game Plan'!$A$3:$A$477))</f>
        <v/>
      </c>
      <c r="B266" s="727" t="str">
        <f t="array" ref="B266">IF(ISBLANK(C266),"",XLOOKUP(A266,'Crop Chart'!$A$5:$A$201,'Crop Chart'!$B$5:$B$201,0))</f>
        <v/>
      </c>
      <c r="C266" s="726"/>
      <c r="D266" s="717" t="str">
        <f>IF(B266="TR",SUMIF('Production Calendar'!$D$2:$D$500,'Seed Order'!C266,'Production Calendar'!$S$2:$S$500),"")</f>
        <v/>
      </c>
      <c r="E266" s="718" t="str">
        <f t="array" ref="E266">IF(B266="TR",XLOOKUP(A266,'Crop Chart'!$A$5:$A$201,'Crop Chart'!$P$5:$P$201,FALSE),"")</f>
        <v/>
      </c>
      <c r="F266" s="718" t="str">
        <f t="array" ref="F266">IF(B266="TR",XLOOKUP(A266,'Crop Chart'!$A$5:$A$201,'Crop Chart'!$Q$5:$Q$201,0),"")</f>
        <v/>
      </c>
      <c r="G266" s="725" t="str">
        <f>IF(B266="DS",SUMIF('Production Calendar'!$A$3:$A$477,A266,'Production Calendar'!$G$3:$G$477),"")</f>
        <v/>
      </c>
      <c r="H266" s="726" t="str">
        <f t="array" ref="H266">IF(B266="SD",XLOOKUP(A266,'Crop Chart'!$A$5:$A$201,'Crop Chart'!$AD$5:$AD$201,0),"")</f>
        <v/>
      </c>
      <c r="I266" s="726" t="str">
        <f t="shared" si="1"/>
        <v/>
      </c>
      <c r="J266" s="728"/>
      <c r="K266" s="719">
        <v>1.0</v>
      </c>
      <c r="L266" s="710" t="str">
        <f t="shared" si="2"/>
        <v/>
      </c>
      <c r="M266" s="729" t="str">
        <f t="shared" si="4"/>
        <v/>
      </c>
      <c r="N266" s="720"/>
      <c r="O266" s="720"/>
      <c r="P266" s="720"/>
      <c r="Q266" s="721"/>
    </row>
    <row r="267" ht="15.75" customHeight="1">
      <c r="A267" s="714" t="str">
        <f t="array" ref="A267">IF(ISBLANK(C267),"",XLOOKUP(C267,'Codified Game Plan'!$C$3:$C$477,'Codified Game Plan'!$A$3:$A$477))</f>
        <v/>
      </c>
      <c r="B267" s="727" t="str">
        <f t="array" ref="B267">IF(ISBLANK(C267),"",XLOOKUP(A267,'Crop Chart'!$A$5:$A$201,'Crop Chart'!$B$5:$B$201,0))</f>
        <v/>
      </c>
      <c r="C267" s="726"/>
      <c r="D267" s="717" t="str">
        <f>IF(B267="TR",SUMIF('Production Calendar'!$D$2:$D$500,'Seed Order'!C267,'Production Calendar'!$S$2:$S$500),"")</f>
        <v/>
      </c>
      <c r="E267" s="718" t="str">
        <f t="array" ref="E267">IF(B267="TR",XLOOKUP(A267,'Crop Chart'!$A$5:$A$201,'Crop Chart'!$P$5:$P$201,FALSE),"")</f>
        <v/>
      </c>
      <c r="F267" s="718" t="str">
        <f t="array" ref="F267">IF(B267="TR",XLOOKUP(A267,'Crop Chart'!$A$5:$A$201,'Crop Chart'!$Q$5:$Q$201,0),"")</f>
        <v/>
      </c>
      <c r="G267" s="725" t="str">
        <f>IF(B267="DS",SUMIF('Production Calendar'!$A$3:$A$477,A267,'Production Calendar'!$G$3:$G$477),"")</f>
        <v/>
      </c>
      <c r="H267" s="726" t="str">
        <f t="array" ref="H267">IF(B267="SD",XLOOKUP(A267,'Crop Chart'!$A$5:$A$201,'Crop Chart'!$AD$5:$AD$201,0),"")</f>
        <v/>
      </c>
      <c r="I267" s="726" t="str">
        <f t="shared" si="1"/>
        <v/>
      </c>
      <c r="J267" s="728"/>
      <c r="K267" s="719">
        <v>1.0</v>
      </c>
      <c r="L267" s="710" t="str">
        <f t="shared" si="2"/>
        <v/>
      </c>
      <c r="M267" s="729" t="str">
        <f t="shared" si="4"/>
        <v/>
      </c>
      <c r="N267" s="720"/>
      <c r="O267" s="720"/>
      <c r="P267" s="720"/>
      <c r="Q267" s="721"/>
    </row>
    <row r="268" ht="15.75" customHeight="1">
      <c r="A268" s="714" t="str">
        <f t="array" ref="A268">IF(ISBLANK(C268),"",XLOOKUP(C268,'Codified Game Plan'!$C$3:$C$477,'Codified Game Plan'!$A$3:$A$477))</f>
        <v/>
      </c>
      <c r="B268" s="727" t="str">
        <f t="array" ref="B268">IF(ISBLANK(C268),"",XLOOKUP(A268,'Crop Chart'!$A$5:$A$201,'Crop Chart'!$B$5:$B$201,0))</f>
        <v/>
      </c>
      <c r="C268" s="726"/>
      <c r="D268" s="717" t="str">
        <f>IF(B268="TR",SUMIF('Production Calendar'!$D$2:$D$500,'Seed Order'!C268,'Production Calendar'!$S$2:$S$500),"")</f>
        <v/>
      </c>
      <c r="E268" s="718" t="str">
        <f t="array" ref="E268">IF(B268="TR",XLOOKUP(A268,'Crop Chart'!$A$5:$A$201,'Crop Chart'!$P$5:$P$201,FALSE),"")</f>
        <v/>
      </c>
      <c r="F268" s="718" t="str">
        <f t="array" ref="F268">IF(B268="TR",XLOOKUP(A268,'Crop Chart'!$A$5:$A$201,'Crop Chart'!$Q$5:$Q$201,0),"")</f>
        <v/>
      </c>
      <c r="G268" s="725" t="str">
        <f>IF(B268="DS",SUMIF('Production Calendar'!$A$3:$A$477,A268,'Production Calendar'!$G$3:$G$477),"")</f>
        <v/>
      </c>
      <c r="H268" s="726" t="str">
        <f t="array" ref="H268">IF(B268="SD",XLOOKUP(A268,'Crop Chart'!$A$5:$A$201,'Crop Chart'!$AD$5:$AD$201,0),"")</f>
        <v/>
      </c>
      <c r="I268" s="726" t="str">
        <f t="shared" si="1"/>
        <v/>
      </c>
      <c r="J268" s="728"/>
      <c r="K268" s="719">
        <v>1.0</v>
      </c>
      <c r="L268" s="710" t="str">
        <f t="shared" si="2"/>
        <v/>
      </c>
      <c r="M268" s="729" t="str">
        <f t="shared" si="4"/>
        <v/>
      </c>
      <c r="N268" s="720"/>
      <c r="O268" s="720"/>
      <c r="P268" s="720"/>
      <c r="Q268" s="721"/>
    </row>
    <row r="269" ht="15.75" customHeight="1">
      <c r="A269" s="714" t="str">
        <f t="array" ref="A269">IF(ISBLANK(C269),"",XLOOKUP(C269,'Codified Game Plan'!$C$3:$C$477,'Codified Game Plan'!$A$3:$A$477))</f>
        <v/>
      </c>
      <c r="B269" s="727" t="str">
        <f t="array" ref="B269">IF(ISBLANK(C269),"",XLOOKUP(A269,'Crop Chart'!$A$5:$A$201,'Crop Chart'!$B$5:$B$201,0))</f>
        <v/>
      </c>
      <c r="C269" s="726"/>
      <c r="D269" s="717" t="str">
        <f>IF(B269="TR",SUMIF('Production Calendar'!$D$2:$D$500,'Seed Order'!C269,'Production Calendar'!$S$2:$S$500),"")</f>
        <v/>
      </c>
      <c r="E269" s="718" t="str">
        <f t="array" ref="E269">IF(B269="TR",XLOOKUP(A269,'Crop Chart'!$A$5:$A$201,'Crop Chart'!$P$5:$P$201,FALSE),"")</f>
        <v/>
      </c>
      <c r="F269" s="718" t="str">
        <f t="array" ref="F269">IF(B269="TR",XLOOKUP(A269,'Crop Chart'!$A$5:$A$201,'Crop Chart'!$Q$5:$Q$201,0),"")</f>
        <v/>
      </c>
      <c r="G269" s="725" t="str">
        <f>IF(B269="DS",SUMIF('Production Calendar'!$A$3:$A$477,A269,'Production Calendar'!$G$3:$G$477),"")</f>
        <v/>
      </c>
      <c r="H269" s="726" t="str">
        <f t="array" ref="H269">IF(B269="SD",XLOOKUP(A269,'Crop Chart'!$A$5:$A$201,'Crop Chart'!$AD$5:$AD$201,0),"")</f>
        <v/>
      </c>
      <c r="I269" s="726" t="str">
        <f t="shared" si="1"/>
        <v/>
      </c>
      <c r="J269" s="728"/>
      <c r="K269" s="719">
        <v>1.0</v>
      </c>
      <c r="L269" s="710" t="str">
        <f t="shared" si="2"/>
        <v/>
      </c>
      <c r="M269" s="729" t="str">
        <f t="shared" si="4"/>
        <v/>
      </c>
      <c r="N269" s="720"/>
      <c r="O269" s="720"/>
      <c r="P269" s="720"/>
      <c r="Q269" s="721"/>
    </row>
    <row r="270" ht="15.75" customHeight="1">
      <c r="A270" s="714" t="str">
        <f t="array" ref="A270">IF(ISBLANK(C270),"",XLOOKUP(C270,'Codified Game Plan'!$C$3:$C$477,'Codified Game Plan'!$A$3:$A$477))</f>
        <v/>
      </c>
      <c r="B270" s="727" t="str">
        <f t="array" ref="B270">IF(ISBLANK(C270),"",XLOOKUP(A270,'Crop Chart'!$A$5:$A$201,'Crop Chart'!$B$5:$B$201,0))</f>
        <v/>
      </c>
      <c r="C270" s="726"/>
      <c r="D270" s="717" t="str">
        <f>IF(B270="TR",SUMIF('Production Calendar'!$D$2:$D$500,'Seed Order'!C270,'Production Calendar'!$S$2:$S$500),"")</f>
        <v/>
      </c>
      <c r="E270" s="718" t="str">
        <f t="array" ref="E270">IF(B270="TR",XLOOKUP(A270,'Crop Chart'!$A$5:$A$201,'Crop Chart'!$P$5:$P$201,FALSE),"")</f>
        <v/>
      </c>
      <c r="F270" s="718" t="str">
        <f t="array" ref="F270">IF(B270="TR",XLOOKUP(A270,'Crop Chart'!$A$5:$A$201,'Crop Chart'!$Q$5:$Q$201,0),"")</f>
        <v/>
      </c>
      <c r="G270" s="725" t="str">
        <f>IF(B270="DS",SUMIF('Production Calendar'!$A$3:$A$477,A270,'Production Calendar'!$G$3:$G$477),"")</f>
        <v/>
      </c>
      <c r="H270" s="726" t="str">
        <f t="array" ref="H270">IF(B270="SD",XLOOKUP(A270,'Crop Chart'!$A$5:$A$201,'Crop Chart'!$AD$5:$AD$201,0),"")</f>
        <v/>
      </c>
      <c r="I270" s="726" t="str">
        <f t="shared" si="1"/>
        <v/>
      </c>
      <c r="J270" s="728"/>
      <c r="K270" s="719">
        <v>1.0</v>
      </c>
      <c r="L270" s="710" t="str">
        <f t="shared" si="2"/>
        <v/>
      </c>
      <c r="M270" s="729" t="str">
        <f t="shared" si="4"/>
        <v/>
      </c>
      <c r="N270" s="720"/>
      <c r="O270" s="720"/>
      <c r="P270" s="720"/>
      <c r="Q270" s="721"/>
    </row>
    <row r="271" ht="15.75" customHeight="1">
      <c r="A271" s="714" t="str">
        <f t="array" ref="A271">IF(ISBLANK(C271),"",XLOOKUP(C271,'Codified Game Plan'!$C$3:$C$477,'Codified Game Plan'!$A$3:$A$477))</f>
        <v/>
      </c>
      <c r="B271" s="727" t="str">
        <f t="array" ref="B271">IF(ISBLANK(C271),"",XLOOKUP(A271,'Crop Chart'!$A$5:$A$201,'Crop Chart'!$B$5:$B$201,0))</f>
        <v/>
      </c>
      <c r="C271" s="726"/>
      <c r="D271" s="717" t="str">
        <f>IF(B271="TR",SUMIF('Production Calendar'!$D$2:$D$500,'Seed Order'!C271,'Production Calendar'!$S$2:$S$500),"")</f>
        <v/>
      </c>
      <c r="E271" s="718" t="str">
        <f t="array" ref="E271">IF(B271="TR",XLOOKUP(A271,'Crop Chart'!$A$5:$A$201,'Crop Chart'!$P$5:$P$201,FALSE),"")</f>
        <v/>
      </c>
      <c r="F271" s="718" t="str">
        <f t="array" ref="F271">IF(B271="TR",XLOOKUP(A271,'Crop Chart'!$A$5:$A$201,'Crop Chart'!$Q$5:$Q$201,0),"")</f>
        <v/>
      </c>
      <c r="G271" s="725" t="str">
        <f>IF(B271="DS",SUMIF('Production Calendar'!$A$3:$A$477,A271,'Production Calendar'!$G$3:$G$477),"")</f>
        <v/>
      </c>
      <c r="H271" s="726" t="str">
        <f t="array" ref="H271">IF(B271="SD",XLOOKUP(A271,'Crop Chart'!$A$5:$A$201,'Crop Chart'!$AD$5:$AD$201,0),"")</f>
        <v/>
      </c>
      <c r="I271" s="726" t="str">
        <f t="shared" si="1"/>
        <v/>
      </c>
      <c r="J271" s="728"/>
      <c r="K271" s="719">
        <v>1.0</v>
      </c>
      <c r="L271" s="710" t="str">
        <f t="shared" si="2"/>
        <v/>
      </c>
      <c r="M271" s="729" t="str">
        <f t="shared" si="4"/>
        <v/>
      </c>
      <c r="N271" s="720"/>
      <c r="O271" s="720"/>
      <c r="P271" s="720"/>
      <c r="Q271" s="721"/>
    </row>
    <row r="272" ht="15.75" customHeight="1">
      <c r="A272" s="714" t="str">
        <f t="array" ref="A272">IF(ISBLANK(C272),"",XLOOKUP(C272,'Codified Game Plan'!$C$3:$C$477,'Codified Game Plan'!$A$3:$A$477))</f>
        <v/>
      </c>
      <c r="B272" s="727" t="str">
        <f t="array" ref="B272">IF(ISBLANK(C272),"",XLOOKUP(A272,'Crop Chart'!$A$5:$A$201,'Crop Chart'!$B$5:$B$201,0))</f>
        <v/>
      </c>
      <c r="C272" s="726"/>
      <c r="D272" s="717" t="str">
        <f>IF(B272="TR",SUMIF('Production Calendar'!$D$2:$D$500,'Seed Order'!C272,'Production Calendar'!$S$2:$S$500),"")</f>
        <v/>
      </c>
      <c r="E272" s="718" t="str">
        <f t="array" ref="E272">IF(B272="TR",XLOOKUP(A272,'Crop Chart'!$A$5:$A$201,'Crop Chart'!$P$5:$P$201,FALSE),"")</f>
        <v/>
      </c>
      <c r="F272" s="718" t="str">
        <f t="array" ref="F272">IF(B272="TR",XLOOKUP(A272,'Crop Chart'!$A$5:$A$201,'Crop Chart'!$Q$5:$Q$201,0),"")</f>
        <v/>
      </c>
      <c r="G272" s="725" t="str">
        <f>IF(B272="DS",SUMIF('Production Calendar'!$A$3:$A$477,A272,'Production Calendar'!$G$3:$G$477),"")</f>
        <v/>
      </c>
      <c r="H272" s="726" t="str">
        <f t="array" ref="H272">IF(B272="SD",XLOOKUP(A272,'Crop Chart'!$A$5:$A$201,'Crop Chart'!$AD$5:$AD$201,0),"")</f>
        <v/>
      </c>
      <c r="I272" s="726" t="str">
        <f t="shared" si="1"/>
        <v/>
      </c>
      <c r="J272" s="728"/>
      <c r="K272" s="719">
        <v>1.0</v>
      </c>
      <c r="L272" s="710" t="str">
        <f t="shared" si="2"/>
        <v/>
      </c>
      <c r="M272" s="729" t="str">
        <f t="shared" si="4"/>
        <v/>
      </c>
      <c r="N272" s="720"/>
      <c r="O272" s="720"/>
      <c r="P272" s="720"/>
      <c r="Q272" s="721"/>
    </row>
    <row r="273" ht="15.75" customHeight="1">
      <c r="A273" s="714" t="str">
        <f t="array" ref="A273">IF(ISBLANK(C273),"",XLOOKUP(C273,'Codified Game Plan'!$C$3:$C$477,'Codified Game Plan'!$A$3:$A$477))</f>
        <v/>
      </c>
      <c r="B273" s="727" t="str">
        <f t="array" ref="B273">IF(ISBLANK(C273),"",XLOOKUP(A273,'Crop Chart'!$A$5:$A$201,'Crop Chart'!$B$5:$B$201,0))</f>
        <v/>
      </c>
      <c r="C273" s="726"/>
      <c r="D273" s="717" t="str">
        <f>IF(B273="TR",SUMIF('Production Calendar'!$D$2:$D$500,'Seed Order'!C273,'Production Calendar'!$S$2:$S$500),"")</f>
        <v/>
      </c>
      <c r="E273" s="718" t="str">
        <f t="array" ref="E273">IF(B273="TR",XLOOKUP(A273,'Crop Chart'!$A$5:$A$201,'Crop Chart'!$P$5:$P$201,FALSE),"")</f>
        <v/>
      </c>
      <c r="F273" s="718" t="str">
        <f t="array" ref="F273">IF(B273="TR",XLOOKUP(A273,'Crop Chart'!$A$5:$A$201,'Crop Chart'!$Q$5:$Q$201,0),"")</f>
        <v/>
      </c>
      <c r="G273" s="725" t="str">
        <f>IF(B273="DS",SUMIF('Production Calendar'!$A$3:$A$477,A273,'Production Calendar'!$G$3:$G$477),"")</f>
        <v/>
      </c>
      <c r="H273" s="726" t="str">
        <f t="array" ref="H273">IF(B273="SD",XLOOKUP(A273,'Crop Chart'!$A$5:$A$201,'Crop Chart'!$AD$5:$AD$201,0),"")</f>
        <v/>
      </c>
      <c r="I273" s="726" t="str">
        <f t="shared" si="1"/>
        <v/>
      </c>
      <c r="J273" s="728"/>
      <c r="K273" s="719">
        <v>1.0</v>
      </c>
      <c r="L273" s="710" t="str">
        <f t="shared" si="2"/>
        <v/>
      </c>
      <c r="M273" s="729" t="str">
        <f t="shared" si="4"/>
        <v/>
      </c>
      <c r="N273" s="720"/>
      <c r="O273" s="720"/>
      <c r="P273" s="720"/>
      <c r="Q273" s="721"/>
    </row>
    <row r="274" ht="15.75" customHeight="1">
      <c r="A274" s="714" t="str">
        <f t="array" ref="A274">IF(ISBLANK(C274),"",XLOOKUP(C274,'Codified Game Plan'!$C$3:$C$477,'Codified Game Plan'!$A$3:$A$477))</f>
        <v/>
      </c>
      <c r="B274" s="727" t="str">
        <f t="array" ref="B274">IF(ISBLANK(C274),"",XLOOKUP(A274,'Crop Chart'!$A$5:$A$201,'Crop Chart'!$B$5:$B$201,0))</f>
        <v/>
      </c>
      <c r="C274" s="726"/>
      <c r="D274" s="717" t="str">
        <f>IF(B274="TR",SUMIF('Production Calendar'!$D$2:$D$500,'Seed Order'!C274,'Production Calendar'!$S$2:$S$500),"")</f>
        <v/>
      </c>
      <c r="E274" s="718" t="str">
        <f t="array" ref="E274">IF(B274="TR",XLOOKUP(A274,'Crop Chart'!$A$5:$A$201,'Crop Chart'!$P$5:$P$201,FALSE),"")</f>
        <v/>
      </c>
      <c r="F274" s="718" t="str">
        <f t="array" ref="F274">IF(B274="TR",XLOOKUP(A274,'Crop Chart'!$A$5:$A$201,'Crop Chart'!$Q$5:$Q$201,0),"")</f>
        <v/>
      </c>
      <c r="G274" s="725" t="str">
        <f>IF(B274="DS",SUMIF('Production Calendar'!$A$3:$A$477,A274,'Production Calendar'!$G$3:$G$477),"")</f>
        <v/>
      </c>
      <c r="H274" s="726" t="str">
        <f t="array" ref="H274">IF(B274="SD",XLOOKUP(A274,'Crop Chart'!$A$5:$A$201,'Crop Chart'!$AD$5:$AD$201,0),"")</f>
        <v/>
      </c>
      <c r="I274" s="726" t="str">
        <f t="shared" si="1"/>
        <v/>
      </c>
      <c r="J274" s="728"/>
      <c r="K274" s="719">
        <v>1.0</v>
      </c>
      <c r="L274" s="710" t="str">
        <f t="shared" si="2"/>
        <v/>
      </c>
      <c r="M274" s="729" t="str">
        <f t="shared" si="4"/>
        <v/>
      </c>
      <c r="N274" s="720"/>
      <c r="O274" s="720"/>
      <c r="P274" s="720"/>
      <c r="Q274" s="721"/>
    </row>
    <row r="275" ht="15.75" customHeight="1">
      <c r="A275" s="714" t="str">
        <f t="array" ref="A275">IF(ISBLANK(C275),"",XLOOKUP(C275,'Codified Game Plan'!$C$3:$C$477,'Codified Game Plan'!$A$3:$A$477))</f>
        <v/>
      </c>
      <c r="B275" s="727" t="str">
        <f t="array" ref="B275">IF(ISBLANK(C275),"",XLOOKUP(A275,'Crop Chart'!$A$5:$A$201,'Crop Chart'!$B$5:$B$201,0))</f>
        <v/>
      </c>
      <c r="C275" s="726"/>
      <c r="D275" s="717" t="str">
        <f>IF(B275="TR",SUMIF('Production Calendar'!$D$2:$D$500,'Seed Order'!C275,'Production Calendar'!$S$2:$S$500),"")</f>
        <v/>
      </c>
      <c r="E275" s="718" t="str">
        <f t="array" ref="E275">IF(B275="TR",XLOOKUP(A275,'Crop Chart'!$A$5:$A$201,'Crop Chart'!$P$5:$P$201,FALSE),"")</f>
        <v/>
      </c>
      <c r="F275" s="718" t="str">
        <f t="array" ref="F275">IF(B275="TR",XLOOKUP(A275,'Crop Chart'!$A$5:$A$201,'Crop Chart'!$Q$5:$Q$201,0),"")</f>
        <v/>
      </c>
      <c r="G275" s="725" t="str">
        <f>IF(B275="DS",SUMIF('Production Calendar'!$A$3:$A$477,A275,'Production Calendar'!$G$3:$G$477),"")</f>
        <v/>
      </c>
      <c r="H275" s="726" t="str">
        <f t="array" ref="H275">IF(B275="SD",XLOOKUP(A275,'Crop Chart'!$A$5:$A$201,'Crop Chart'!$AD$5:$AD$201,0),"")</f>
        <v/>
      </c>
      <c r="I275" s="726" t="str">
        <f t="shared" si="1"/>
        <v/>
      </c>
      <c r="J275" s="728"/>
      <c r="K275" s="719">
        <v>1.0</v>
      </c>
      <c r="L275" s="730" t="str">
        <f t="shared" ref="L275:L499" si="5">IFS(ISBLANK(C275),"",B275="SD",I275*(1/J275)*K275,B275="TR",D275*E275*F275*(1/J275)*K275)</f>
        <v/>
      </c>
      <c r="M275" s="729" t="str">
        <f t="shared" si="4"/>
        <v/>
      </c>
      <c r="N275" s="720"/>
      <c r="O275" s="720"/>
      <c r="P275" s="720"/>
      <c r="Q275" s="721"/>
    </row>
    <row r="276" ht="15.75" customHeight="1">
      <c r="A276" s="714" t="str">
        <f t="array" ref="A276">IF(ISBLANK(C276),"",XLOOKUP(C276,'Codified Game Plan'!$C$3:$C$477,'Codified Game Plan'!$A$3:$A$477))</f>
        <v/>
      </c>
      <c r="B276" s="727" t="str">
        <f t="array" ref="B276">IF(ISBLANK(C276),"",XLOOKUP(A276,'Crop Chart'!$A$5:$A$201,'Crop Chart'!$B$5:$B$201,0))</f>
        <v/>
      </c>
      <c r="C276" s="726"/>
      <c r="D276" s="717" t="str">
        <f>IF(B276="TR",SUMIF('Production Calendar'!$D$2:$D$500,'Seed Order'!C276,'Production Calendar'!$S$2:$S$500),"")</f>
        <v/>
      </c>
      <c r="E276" s="718" t="str">
        <f t="array" ref="E276">IF(B276="TR",XLOOKUP(A276,'Crop Chart'!$A$5:$A$201,'Crop Chart'!$P$5:$P$201,FALSE),"")</f>
        <v/>
      </c>
      <c r="F276" s="718" t="str">
        <f t="array" ref="F276">IF(B276="TR",XLOOKUP(A276,'Crop Chart'!$A$5:$A$201,'Crop Chart'!$Q$5:$Q$201,0),"")</f>
        <v/>
      </c>
      <c r="G276" s="725" t="str">
        <f>IF(B276="DS",SUMIF('Production Calendar'!$A$3:$A$477,A276,'Production Calendar'!$G$3:$G$477),"")</f>
        <v/>
      </c>
      <c r="H276" s="726" t="str">
        <f t="array" ref="H276">IF(B276="SD",XLOOKUP(A276,'Crop Chart'!$A$5:$A$201,'Crop Chart'!$AD$5:$AD$201,0),"")</f>
        <v/>
      </c>
      <c r="I276" s="726" t="str">
        <f t="shared" si="1"/>
        <v/>
      </c>
      <c r="J276" s="728"/>
      <c r="K276" s="719">
        <v>1.0</v>
      </c>
      <c r="L276" s="730" t="str">
        <f t="shared" si="5"/>
        <v/>
      </c>
      <c r="M276" s="729" t="str">
        <f t="shared" si="4"/>
        <v/>
      </c>
      <c r="N276" s="720"/>
      <c r="O276" s="720"/>
      <c r="P276" s="720"/>
      <c r="Q276" s="721"/>
    </row>
    <row r="277" ht="15.75" customHeight="1">
      <c r="A277" s="714" t="str">
        <f t="array" ref="A277">IF(ISBLANK(C277),"",XLOOKUP(C277,'Codified Game Plan'!$C$3:$C$477,'Codified Game Plan'!$A$3:$A$477))</f>
        <v/>
      </c>
      <c r="B277" s="727" t="str">
        <f t="array" ref="B277">IF(ISBLANK(C277),"",XLOOKUP(A277,'Crop Chart'!$A$5:$A$201,'Crop Chart'!$B$5:$B$201,0))</f>
        <v/>
      </c>
      <c r="C277" s="726"/>
      <c r="D277" s="717" t="str">
        <f>IF(B277="TR",SUMIF('Production Calendar'!$D$2:$D$500,'Seed Order'!C277,'Production Calendar'!$S$2:$S$500),"")</f>
        <v/>
      </c>
      <c r="E277" s="718" t="str">
        <f t="array" ref="E277">IF(B277="TR",XLOOKUP(A277,'Crop Chart'!$A$5:$A$201,'Crop Chart'!$P$5:$P$201,FALSE),"")</f>
        <v/>
      </c>
      <c r="F277" s="718" t="str">
        <f t="array" ref="F277">IF(B277="TR",XLOOKUP(A277,'Crop Chart'!$A$5:$A$201,'Crop Chart'!$Q$5:$Q$201,0),"")</f>
        <v/>
      </c>
      <c r="G277" s="725" t="str">
        <f>IF(B277="DS",SUMIF('Production Calendar'!$A$3:$A$477,A277,'Production Calendar'!$G$3:$G$477),"")</f>
        <v/>
      </c>
      <c r="H277" s="726" t="str">
        <f t="array" ref="H277">IF(B277="SD",XLOOKUP(A277,'Crop Chart'!$A$5:$A$201,'Crop Chart'!$AD$5:$AD$201,0),"")</f>
        <v/>
      </c>
      <c r="I277" s="726" t="str">
        <f t="shared" si="1"/>
        <v/>
      </c>
      <c r="J277" s="728"/>
      <c r="K277" s="719">
        <v>1.0</v>
      </c>
      <c r="L277" s="730" t="str">
        <f t="shared" si="5"/>
        <v/>
      </c>
      <c r="M277" s="729" t="str">
        <f t="shared" si="4"/>
        <v/>
      </c>
      <c r="N277" s="720"/>
      <c r="O277" s="720"/>
      <c r="P277" s="720"/>
      <c r="Q277" s="721"/>
    </row>
    <row r="278" ht="15.75" customHeight="1">
      <c r="A278" s="714" t="str">
        <f t="array" ref="A278">IF(ISBLANK(C278),"",XLOOKUP(C278,'Codified Game Plan'!$C$3:$C$477,'Codified Game Plan'!$A$3:$A$477))</f>
        <v/>
      </c>
      <c r="B278" s="727" t="str">
        <f t="array" ref="B278">IF(ISBLANK(C278),"",XLOOKUP(A278,'Crop Chart'!$A$5:$A$201,'Crop Chart'!$B$5:$B$201,0))</f>
        <v/>
      </c>
      <c r="C278" s="726"/>
      <c r="D278" s="717" t="str">
        <f>IF(B278="TR",SUMIF('Production Calendar'!$D$2:$D$500,'Seed Order'!C278,'Production Calendar'!$S$2:$S$500),"")</f>
        <v/>
      </c>
      <c r="E278" s="718" t="str">
        <f t="array" ref="E278">IF(B278="TR",XLOOKUP(A278,'Crop Chart'!$A$5:$A$201,'Crop Chart'!$P$5:$P$201,FALSE),"")</f>
        <v/>
      </c>
      <c r="F278" s="718" t="str">
        <f t="array" ref="F278">IF(B278="TR",XLOOKUP(A278,'Crop Chart'!$A$5:$A$201,'Crop Chart'!$Q$5:$Q$201,0),"")</f>
        <v/>
      </c>
      <c r="G278" s="725" t="str">
        <f>IF(B278="DS",SUMIF('Production Calendar'!$A$3:$A$477,A278,'Production Calendar'!$G$3:$G$477),"")</f>
        <v/>
      </c>
      <c r="H278" s="726" t="str">
        <f t="array" ref="H278">IF(B278="SD",XLOOKUP(A278,'Crop Chart'!$A$5:$A$201,'Crop Chart'!$AD$5:$AD$201,0),"")</f>
        <v/>
      </c>
      <c r="I278" s="726" t="str">
        <f t="shared" si="1"/>
        <v/>
      </c>
      <c r="J278" s="728"/>
      <c r="K278" s="719">
        <v>1.0</v>
      </c>
      <c r="L278" s="730" t="str">
        <f t="shared" si="5"/>
        <v/>
      </c>
      <c r="M278" s="729" t="str">
        <f t="shared" si="4"/>
        <v/>
      </c>
      <c r="N278" s="720"/>
      <c r="O278" s="720"/>
      <c r="P278" s="720"/>
      <c r="Q278" s="721"/>
    </row>
    <row r="279" ht="15.75" customHeight="1">
      <c r="A279" s="714" t="str">
        <f t="array" ref="A279">IF(ISBLANK(C279),"",XLOOKUP(C279,'Codified Game Plan'!$C$3:$C$477,'Codified Game Plan'!$A$3:$A$477))</f>
        <v/>
      </c>
      <c r="B279" s="727" t="str">
        <f t="array" ref="B279">IF(ISBLANK(C279),"",XLOOKUP(A279,'Crop Chart'!$A$5:$A$201,'Crop Chart'!$B$5:$B$201,0))</f>
        <v/>
      </c>
      <c r="C279" s="726"/>
      <c r="D279" s="717" t="str">
        <f>IF(B279="TR",SUMIF('Production Calendar'!$D$2:$D$500,'Seed Order'!C279,'Production Calendar'!$S$2:$S$500),"")</f>
        <v/>
      </c>
      <c r="E279" s="718" t="str">
        <f t="array" ref="E279">IF(B279="TR",XLOOKUP(A279,'Crop Chart'!$A$5:$A$201,'Crop Chart'!$P$5:$P$201,FALSE),"")</f>
        <v/>
      </c>
      <c r="F279" s="718" t="str">
        <f t="array" ref="F279">IF(B279="TR",XLOOKUP(A279,'Crop Chart'!$A$5:$A$201,'Crop Chart'!$Q$5:$Q$201,0),"")</f>
        <v/>
      </c>
      <c r="G279" s="725" t="str">
        <f>IF(B279="DS",SUMIF('Production Calendar'!$A$3:$A$477,A279,'Production Calendar'!$G$3:$G$477),"")</f>
        <v/>
      </c>
      <c r="H279" s="726" t="str">
        <f t="array" ref="H279">IF(B279="SD",XLOOKUP(A279,'Crop Chart'!$A$5:$A$201,'Crop Chart'!$AD$5:$AD$201,0),"")</f>
        <v/>
      </c>
      <c r="I279" s="726" t="str">
        <f t="shared" si="1"/>
        <v/>
      </c>
      <c r="J279" s="728"/>
      <c r="K279" s="719">
        <v>1.0</v>
      </c>
      <c r="L279" s="730" t="str">
        <f t="shared" si="5"/>
        <v/>
      </c>
      <c r="M279" s="729" t="str">
        <f t="shared" si="4"/>
        <v/>
      </c>
      <c r="N279" s="720"/>
      <c r="O279" s="720"/>
      <c r="P279" s="720"/>
      <c r="Q279" s="721"/>
    </row>
    <row r="280" ht="15.75" customHeight="1">
      <c r="A280" s="714" t="str">
        <f t="array" ref="A280">IF(ISBLANK(C280),"",XLOOKUP(C280,'Codified Game Plan'!$C$3:$C$477,'Codified Game Plan'!$A$3:$A$477))</f>
        <v/>
      </c>
      <c r="B280" s="727" t="str">
        <f t="array" ref="B280">IF(ISBLANK(C280),"",XLOOKUP(A280,'Crop Chart'!$A$5:$A$201,'Crop Chart'!$B$5:$B$201,0))</f>
        <v/>
      </c>
      <c r="C280" s="726"/>
      <c r="D280" s="717" t="str">
        <f>IF(B280="TR",SUMIF('Production Calendar'!$D$2:$D$500,'Seed Order'!C280,'Production Calendar'!$S$2:$S$500),"")</f>
        <v/>
      </c>
      <c r="E280" s="718" t="str">
        <f t="array" ref="E280">IF(B280="TR",XLOOKUP(A280,'Crop Chart'!$A$5:$A$201,'Crop Chart'!$P$5:$P$201,FALSE),"")</f>
        <v/>
      </c>
      <c r="F280" s="718" t="str">
        <f t="array" ref="F280">IF(B280="TR",XLOOKUP(A280,'Crop Chart'!$A$5:$A$201,'Crop Chart'!$Q$5:$Q$201,0),"")</f>
        <v/>
      </c>
      <c r="G280" s="725" t="str">
        <f>IF(B280="DS",SUMIF('Production Calendar'!$A$3:$A$477,A280,'Production Calendar'!$G$3:$G$477),"")</f>
        <v/>
      </c>
      <c r="H280" s="726" t="str">
        <f t="array" ref="H280">IF(B280="SD",XLOOKUP(A280,'Crop Chart'!$A$5:$A$201,'Crop Chart'!$AD$5:$AD$201,0),"")</f>
        <v/>
      </c>
      <c r="I280" s="726" t="str">
        <f t="shared" si="1"/>
        <v/>
      </c>
      <c r="J280" s="728"/>
      <c r="K280" s="719">
        <v>1.0</v>
      </c>
      <c r="L280" s="730" t="str">
        <f t="shared" si="5"/>
        <v/>
      </c>
      <c r="M280" s="729" t="str">
        <f t="shared" si="4"/>
        <v/>
      </c>
      <c r="N280" s="720"/>
      <c r="O280" s="720"/>
      <c r="P280" s="720"/>
      <c r="Q280" s="721"/>
    </row>
    <row r="281" ht="15.75" customHeight="1">
      <c r="A281" s="714" t="str">
        <f t="array" ref="A281">IF(ISBLANK(C281),"",XLOOKUP(C281,'Codified Game Plan'!$C$3:$C$477,'Codified Game Plan'!$A$3:$A$477))</f>
        <v/>
      </c>
      <c r="B281" s="727" t="str">
        <f t="array" ref="B281">IF(ISBLANK(C281),"",XLOOKUP(A281,'Crop Chart'!$A$5:$A$201,'Crop Chart'!$B$5:$B$201,0))</f>
        <v/>
      </c>
      <c r="C281" s="726"/>
      <c r="D281" s="717" t="str">
        <f>IF(B281="TR",SUMIF('Production Calendar'!$D$2:$D$500,'Seed Order'!C281,'Production Calendar'!$S$2:$S$500),"")</f>
        <v/>
      </c>
      <c r="E281" s="718" t="str">
        <f t="array" ref="E281">IF(B281="TR",XLOOKUP(A281,'Crop Chart'!$A$5:$A$201,'Crop Chart'!$P$5:$P$201,FALSE),"")</f>
        <v/>
      </c>
      <c r="F281" s="718" t="str">
        <f t="array" ref="F281">IF(B281="TR",XLOOKUP(A281,'Crop Chart'!$A$5:$A$201,'Crop Chart'!$Q$5:$Q$201,0),"")</f>
        <v/>
      </c>
      <c r="G281" s="725" t="str">
        <f>IF(B281="DS",SUMIF('Production Calendar'!$A$3:$A$477,A281,'Production Calendar'!$G$3:$G$477),"")</f>
        <v/>
      </c>
      <c r="H281" s="726" t="str">
        <f t="array" ref="H281">IF(B281="SD",XLOOKUP(A281,'Crop Chart'!$A$5:$A$201,'Crop Chart'!$AD$5:$AD$201,0),"")</f>
        <v/>
      </c>
      <c r="I281" s="726" t="str">
        <f t="shared" si="1"/>
        <v/>
      </c>
      <c r="J281" s="728"/>
      <c r="K281" s="719">
        <v>1.0</v>
      </c>
      <c r="L281" s="730" t="str">
        <f t="shared" si="5"/>
        <v/>
      </c>
      <c r="M281" s="729" t="str">
        <f t="shared" si="4"/>
        <v/>
      </c>
      <c r="N281" s="720"/>
      <c r="O281" s="720"/>
      <c r="P281" s="720"/>
      <c r="Q281" s="721"/>
    </row>
    <row r="282" ht="15.75" customHeight="1">
      <c r="A282" s="714" t="str">
        <f t="array" ref="A282">IF(ISBLANK(C282),"",XLOOKUP(C282,'Codified Game Plan'!$C$3:$C$477,'Codified Game Plan'!$A$3:$A$477))</f>
        <v/>
      </c>
      <c r="B282" s="727" t="str">
        <f t="array" ref="B282">IF(ISBLANK(C282),"",XLOOKUP(A282,'Crop Chart'!$A$5:$A$201,'Crop Chart'!$B$5:$B$201,0))</f>
        <v/>
      </c>
      <c r="C282" s="726"/>
      <c r="D282" s="717" t="str">
        <f>IF(B282="TR",SUMIF('Production Calendar'!$D$2:$D$500,'Seed Order'!C282,'Production Calendar'!$S$2:$S$500),"")</f>
        <v/>
      </c>
      <c r="E282" s="718" t="str">
        <f t="array" ref="E282">IF(B282="TR",XLOOKUP(A282,'Crop Chart'!$A$5:$A$201,'Crop Chart'!$P$5:$P$201,FALSE),"")</f>
        <v/>
      </c>
      <c r="F282" s="718" t="str">
        <f t="array" ref="F282">IF(B282="TR",XLOOKUP(A282,'Crop Chart'!$A$5:$A$201,'Crop Chart'!$Q$5:$Q$201,0),"")</f>
        <v/>
      </c>
      <c r="G282" s="725" t="str">
        <f>IF(B282="DS",SUMIF('Production Calendar'!$A$3:$A$477,A282,'Production Calendar'!$G$3:$G$477),"")</f>
        <v/>
      </c>
      <c r="H282" s="726" t="str">
        <f t="array" ref="H282">IF(B282="SD",XLOOKUP(A282,'Crop Chart'!$A$5:$A$201,'Crop Chart'!$AD$5:$AD$201,0),"")</f>
        <v/>
      </c>
      <c r="I282" s="726" t="str">
        <f t="shared" si="1"/>
        <v/>
      </c>
      <c r="J282" s="728"/>
      <c r="K282" s="719">
        <v>1.0</v>
      </c>
      <c r="L282" s="730" t="str">
        <f t="shared" si="5"/>
        <v/>
      </c>
      <c r="M282" s="729" t="str">
        <f t="shared" si="4"/>
        <v/>
      </c>
      <c r="N282" s="720"/>
      <c r="O282" s="720"/>
      <c r="P282" s="720"/>
      <c r="Q282" s="721"/>
    </row>
    <row r="283" ht="15.75" customHeight="1">
      <c r="A283" s="714" t="str">
        <f t="array" ref="A283">IF(ISBLANK(C283),"",XLOOKUP(C283,'Codified Game Plan'!$C$3:$C$477,'Codified Game Plan'!$A$3:$A$477))</f>
        <v/>
      </c>
      <c r="B283" s="727" t="str">
        <f t="array" ref="B283">IF(ISBLANK(C283),"",XLOOKUP(A283,'Crop Chart'!$A$5:$A$201,'Crop Chart'!$B$5:$B$201,0))</f>
        <v/>
      </c>
      <c r="C283" s="726"/>
      <c r="D283" s="717" t="str">
        <f>IF(B283="TR",SUMIF('Production Calendar'!$D$2:$D$500,'Seed Order'!C283,'Production Calendar'!$S$2:$S$500),"")</f>
        <v/>
      </c>
      <c r="E283" s="718" t="str">
        <f t="array" ref="E283">IF(B283="TR",XLOOKUP(A283,'Crop Chart'!$A$5:$A$201,'Crop Chart'!$P$5:$P$201,FALSE),"")</f>
        <v/>
      </c>
      <c r="F283" s="718" t="str">
        <f t="array" ref="F283">IF(B283="TR",XLOOKUP(A283,'Crop Chart'!$A$5:$A$201,'Crop Chart'!$Q$5:$Q$201,0),"")</f>
        <v/>
      </c>
      <c r="G283" s="725" t="str">
        <f>IF(B283="DS",SUMIF('Production Calendar'!$A$3:$A$477,A283,'Production Calendar'!$G$3:$G$477),"")</f>
        <v/>
      </c>
      <c r="H283" s="726" t="str">
        <f t="array" ref="H283">IF(B283="SD",XLOOKUP(A283,'Crop Chart'!$A$5:$A$201,'Crop Chart'!$AD$5:$AD$201,0),"")</f>
        <v/>
      </c>
      <c r="I283" s="726" t="str">
        <f t="shared" si="1"/>
        <v/>
      </c>
      <c r="J283" s="728"/>
      <c r="K283" s="719">
        <v>1.0</v>
      </c>
      <c r="L283" s="730" t="str">
        <f t="shared" si="5"/>
        <v/>
      </c>
      <c r="M283" s="729" t="str">
        <f t="shared" si="4"/>
        <v/>
      </c>
      <c r="N283" s="720"/>
      <c r="O283" s="720"/>
      <c r="P283" s="720"/>
      <c r="Q283" s="721"/>
    </row>
    <row r="284" ht="15.75" customHeight="1">
      <c r="A284" s="714" t="str">
        <f t="array" ref="A284">IF(ISBLANK(C284),"",XLOOKUP(C284,'Codified Game Plan'!$C$3:$C$477,'Codified Game Plan'!$A$3:$A$477))</f>
        <v/>
      </c>
      <c r="B284" s="727" t="str">
        <f t="array" ref="B284">IF(ISBLANK(C284),"",XLOOKUP(A284,'Crop Chart'!$A$5:$A$201,'Crop Chart'!$B$5:$B$201,0))</f>
        <v/>
      </c>
      <c r="C284" s="726"/>
      <c r="D284" s="717" t="str">
        <f>IF(B284="TR",SUMIF('Production Calendar'!$D$2:$D$500,'Seed Order'!C284,'Production Calendar'!$S$2:$S$500),"")</f>
        <v/>
      </c>
      <c r="E284" s="718" t="str">
        <f t="array" ref="E284">IF(B284="TR",XLOOKUP(A284,'Crop Chart'!$A$5:$A$201,'Crop Chart'!$P$5:$P$201,FALSE),"")</f>
        <v/>
      </c>
      <c r="F284" s="718" t="str">
        <f t="array" ref="F284">IF(B284="TR",XLOOKUP(A284,'Crop Chart'!$A$5:$A$201,'Crop Chart'!$Q$5:$Q$201,0),"")</f>
        <v/>
      </c>
      <c r="G284" s="725" t="str">
        <f>IF(B284="DS",SUMIF('Production Calendar'!$A$3:$A$477,A284,'Production Calendar'!$G$3:$G$477),"")</f>
        <v/>
      </c>
      <c r="H284" s="726" t="str">
        <f t="array" ref="H284">IF(B284="SD",XLOOKUP(A284,'Crop Chart'!$A$5:$A$201,'Crop Chart'!$AD$5:$AD$201,0),"")</f>
        <v/>
      </c>
      <c r="I284" s="726" t="str">
        <f t="shared" si="1"/>
        <v/>
      </c>
      <c r="J284" s="728"/>
      <c r="K284" s="719">
        <v>1.0</v>
      </c>
      <c r="L284" s="730" t="str">
        <f t="shared" si="5"/>
        <v/>
      </c>
      <c r="M284" s="729" t="str">
        <f t="shared" si="4"/>
        <v/>
      </c>
      <c r="N284" s="720"/>
      <c r="O284" s="720"/>
      <c r="P284" s="720"/>
      <c r="Q284" s="721"/>
    </row>
    <row r="285" ht="15.75" customHeight="1">
      <c r="A285" s="714" t="str">
        <f t="array" ref="A285">IF(ISBLANK(C285),"",XLOOKUP(C285,'Codified Game Plan'!$C$3:$C$477,'Codified Game Plan'!$A$3:$A$477))</f>
        <v/>
      </c>
      <c r="B285" s="727" t="str">
        <f t="array" ref="B285">IF(ISBLANK(C285),"",XLOOKUP(A285,'Crop Chart'!$A$5:$A$201,'Crop Chart'!$B$5:$B$201,0))</f>
        <v/>
      </c>
      <c r="C285" s="726"/>
      <c r="D285" s="717" t="str">
        <f>IF(B285="TR",SUMIF('Production Calendar'!$D$2:$D$500,'Seed Order'!C285,'Production Calendar'!$S$2:$S$500),"")</f>
        <v/>
      </c>
      <c r="E285" s="718" t="str">
        <f t="array" ref="E285">IF(B285="TR",XLOOKUP(A285,'Crop Chart'!$A$5:$A$201,'Crop Chart'!$P$5:$P$201,FALSE),"")</f>
        <v/>
      </c>
      <c r="F285" s="718" t="str">
        <f t="array" ref="F285">IF(B285="TR",XLOOKUP(A285,'Crop Chart'!$A$5:$A$201,'Crop Chart'!$Q$5:$Q$201,0),"")</f>
        <v/>
      </c>
      <c r="G285" s="725" t="str">
        <f>IF(B285="DS",SUMIF('Production Calendar'!$A$3:$A$477,A285,'Production Calendar'!$G$3:$G$477),"")</f>
        <v/>
      </c>
      <c r="H285" s="726" t="str">
        <f t="array" ref="H285">IF(B285="SD",XLOOKUP(A285,'Crop Chart'!$A$5:$A$201,'Crop Chart'!$AD$5:$AD$201,0),"")</f>
        <v/>
      </c>
      <c r="I285" s="726" t="str">
        <f t="shared" si="1"/>
        <v/>
      </c>
      <c r="J285" s="728"/>
      <c r="K285" s="719">
        <v>1.0</v>
      </c>
      <c r="L285" s="730" t="str">
        <f t="shared" si="5"/>
        <v/>
      </c>
      <c r="M285" s="729" t="str">
        <f t="shared" si="4"/>
        <v/>
      </c>
      <c r="N285" s="720"/>
      <c r="O285" s="720"/>
      <c r="P285" s="720"/>
      <c r="Q285" s="721"/>
    </row>
    <row r="286" ht="15.75" customHeight="1">
      <c r="A286" s="714" t="str">
        <f t="array" ref="A286">IF(ISBLANK(C286),"",XLOOKUP(C286,'Codified Game Plan'!$C$3:$C$477,'Codified Game Plan'!$A$3:$A$477))</f>
        <v/>
      </c>
      <c r="B286" s="727" t="str">
        <f t="array" ref="B286">IF(ISBLANK(C286),"",XLOOKUP(A286,'Crop Chart'!$A$5:$A$201,'Crop Chart'!$B$5:$B$201,0))</f>
        <v/>
      </c>
      <c r="C286" s="726"/>
      <c r="D286" s="717" t="str">
        <f>IF(B286="TR",SUMIF('Production Calendar'!$D$2:$D$500,'Seed Order'!C286,'Production Calendar'!$S$2:$S$500),"")</f>
        <v/>
      </c>
      <c r="E286" s="718" t="str">
        <f t="array" ref="E286">IF(B286="TR",XLOOKUP(A286,'Crop Chart'!$A$5:$A$201,'Crop Chart'!$P$5:$P$201,FALSE),"")</f>
        <v/>
      </c>
      <c r="F286" s="718" t="str">
        <f t="array" ref="F286">IF(B286="TR",XLOOKUP(A286,'Crop Chart'!$A$5:$A$201,'Crop Chart'!$Q$5:$Q$201,0),"")</f>
        <v/>
      </c>
      <c r="G286" s="725" t="str">
        <f>IF(B286="DS",SUMIF('Production Calendar'!$A$3:$A$477,A286,'Production Calendar'!$G$3:$G$477),"")</f>
        <v/>
      </c>
      <c r="H286" s="726" t="str">
        <f t="array" ref="H286">IF(B286="SD",XLOOKUP(A286,'Crop Chart'!$A$5:$A$201,'Crop Chart'!$AD$5:$AD$201,0),"")</f>
        <v/>
      </c>
      <c r="I286" s="726" t="str">
        <f t="shared" si="1"/>
        <v/>
      </c>
      <c r="J286" s="728"/>
      <c r="K286" s="719">
        <v>1.0</v>
      </c>
      <c r="L286" s="730" t="str">
        <f t="shared" si="5"/>
        <v/>
      </c>
      <c r="M286" s="729" t="str">
        <f t="shared" si="4"/>
        <v/>
      </c>
      <c r="N286" s="720"/>
      <c r="O286" s="720"/>
      <c r="P286" s="720"/>
      <c r="Q286" s="721"/>
    </row>
    <row r="287" ht="15.75" customHeight="1">
      <c r="A287" s="714" t="str">
        <f t="array" ref="A287">IF(ISBLANK(C287),"",XLOOKUP(C287,'Codified Game Plan'!$C$3:$C$477,'Codified Game Plan'!$A$3:$A$477))</f>
        <v/>
      </c>
      <c r="B287" s="727" t="str">
        <f t="array" ref="B287">IF(ISBLANK(C287),"",XLOOKUP(A287,'Crop Chart'!$A$5:$A$201,'Crop Chart'!$B$5:$B$201,0))</f>
        <v/>
      </c>
      <c r="C287" s="726"/>
      <c r="D287" s="717" t="str">
        <f>IF(B287="TR",SUMIF('Production Calendar'!$D$2:$D$500,'Seed Order'!C287,'Production Calendar'!$S$2:$S$500),"")</f>
        <v/>
      </c>
      <c r="E287" s="718" t="str">
        <f t="array" ref="E287">IF(B287="TR",XLOOKUP(A287,'Crop Chart'!$A$5:$A$201,'Crop Chart'!$P$5:$P$201,FALSE),"")</f>
        <v/>
      </c>
      <c r="F287" s="718" t="str">
        <f t="array" ref="F287">IF(B287="TR",XLOOKUP(A287,'Crop Chart'!$A$5:$A$201,'Crop Chart'!$Q$5:$Q$201,0),"")</f>
        <v/>
      </c>
      <c r="G287" s="725" t="str">
        <f>IF(B287="DS",SUMIF('Production Calendar'!$A$3:$A$477,A287,'Production Calendar'!$G$3:$G$477),"")</f>
        <v/>
      </c>
      <c r="H287" s="726" t="str">
        <f t="array" ref="H287">IF(B287="SD",XLOOKUP(A287,'Crop Chart'!$A$5:$A$201,'Crop Chart'!$AD$5:$AD$201,0),"")</f>
        <v/>
      </c>
      <c r="I287" s="726" t="str">
        <f t="shared" si="1"/>
        <v/>
      </c>
      <c r="J287" s="728"/>
      <c r="K287" s="719">
        <v>1.0</v>
      </c>
      <c r="L287" s="730" t="str">
        <f t="shared" si="5"/>
        <v/>
      </c>
      <c r="M287" s="729" t="str">
        <f t="shared" si="4"/>
        <v/>
      </c>
      <c r="N287" s="720"/>
      <c r="O287" s="720"/>
      <c r="P287" s="720"/>
      <c r="Q287" s="721"/>
    </row>
    <row r="288" ht="15.75" customHeight="1">
      <c r="A288" s="714" t="str">
        <f t="array" ref="A288">IF(ISBLANK(C288),"",XLOOKUP(C288,'Codified Game Plan'!$C$3:$C$477,'Codified Game Plan'!$A$3:$A$477))</f>
        <v/>
      </c>
      <c r="B288" s="727" t="str">
        <f t="array" ref="B288">IF(ISBLANK(C288),"",XLOOKUP(A288,'Crop Chart'!$A$5:$A$201,'Crop Chart'!$B$5:$B$201,0))</f>
        <v/>
      </c>
      <c r="C288" s="726"/>
      <c r="D288" s="717" t="str">
        <f>IF(B288="TR",SUMIF('Production Calendar'!$D$2:$D$500,'Seed Order'!C288,'Production Calendar'!$S$2:$S$500),"")</f>
        <v/>
      </c>
      <c r="E288" s="718" t="str">
        <f t="array" ref="E288">IF(B288="TR",XLOOKUP(A288,'Crop Chart'!$A$5:$A$201,'Crop Chart'!$P$5:$P$201,FALSE),"")</f>
        <v/>
      </c>
      <c r="F288" s="718" t="str">
        <f t="array" ref="F288">IF(B288="TR",XLOOKUP(A288,'Crop Chart'!$A$5:$A$201,'Crop Chart'!$Q$5:$Q$201,0),"")</f>
        <v/>
      </c>
      <c r="G288" s="725" t="str">
        <f>IF(B288="DS",SUMIF('Production Calendar'!$A$3:$A$477,A288,'Production Calendar'!$G$3:$G$477),"")</f>
        <v/>
      </c>
      <c r="H288" s="726" t="str">
        <f t="array" ref="H288">IF(B288="SD",XLOOKUP(A288,'Crop Chart'!$A$5:$A$201,'Crop Chart'!$AD$5:$AD$201,0),"")</f>
        <v/>
      </c>
      <c r="I288" s="726" t="str">
        <f t="shared" si="1"/>
        <v/>
      </c>
      <c r="J288" s="728"/>
      <c r="K288" s="719">
        <v>1.0</v>
      </c>
      <c r="L288" s="730" t="str">
        <f t="shared" si="5"/>
        <v/>
      </c>
      <c r="M288" s="729" t="str">
        <f t="shared" si="4"/>
        <v/>
      </c>
      <c r="N288" s="720"/>
      <c r="O288" s="720"/>
      <c r="P288" s="720"/>
      <c r="Q288" s="721"/>
    </row>
    <row r="289" ht="15.75" customHeight="1">
      <c r="A289" s="714" t="str">
        <f t="array" ref="A289">IF(ISBLANK(C289),"",XLOOKUP(C289,'Codified Game Plan'!$C$3:$C$477,'Codified Game Plan'!$A$3:$A$477))</f>
        <v/>
      </c>
      <c r="B289" s="727" t="str">
        <f t="array" ref="B289">IF(ISBLANK(C289),"",XLOOKUP(A289,'Crop Chart'!$A$5:$A$201,'Crop Chart'!$B$5:$B$201,0))</f>
        <v/>
      </c>
      <c r="C289" s="726"/>
      <c r="D289" s="717" t="str">
        <f>IF(B289="TR",SUMIF('Production Calendar'!$D$2:$D$500,'Seed Order'!C289,'Production Calendar'!$S$2:$S$500),"")</f>
        <v/>
      </c>
      <c r="E289" s="718" t="str">
        <f t="array" ref="E289">IF(B289="TR",XLOOKUP(A289,'Crop Chart'!$A$5:$A$201,'Crop Chart'!$P$5:$P$201,FALSE),"")</f>
        <v/>
      </c>
      <c r="F289" s="718" t="str">
        <f t="array" ref="F289">IF(B289="TR",XLOOKUP(A289,'Crop Chart'!$A$5:$A$201,'Crop Chart'!$Q$5:$Q$201,0),"")</f>
        <v/>
      </c>
      <c r="G289" s="725" t="str">
        <f>IF(B289="DS",SUMIF('Production Calendar'!$A$3:$A$477,A289,'Production Calendar'!$G$3:$G$477),"")</f>
        <v/>
      </c>
      <c r="H289" s="726" t="str">
        <f t="array" ref="H289">IF(B289="SD",XLOOKUP(A289,'Crop Chart'!$A$5:$A$201,'Crop Chart'!$AD$5:$AD$201,0),"")</f>
        <v/>
      </c>
      <c r="I289" s="726" t="str">
        <f t="shared" si="1"/>
        <v/>
      </c>
      <c r="J289" s="728"/>
      <c r="K289" s="719">
        <v>1.0</v>
      </c>
      <c r="L289" s="730" t="str">
        <f t="shared" si="5"/>
        <v/>
      </c>
      <c r="M289" s="729" t="str">
        <f t="shared" si="4"/>
        <v/>
      </c>
      <c r="N289" s="720"/>
      <c r="O289" s="720"/>
      <c r="P289" s="720"/>
      <c r="Q289" s="721"/>
    </row>
    <row r="290" ht="15.75" customHeight="1">
      <c r="A290" s="714" t="str">
        <f t="array" ref="A290">IF(ISBLANK(C290),"",XLOOKUP(C290,'Codified Game Plan'!$C$3:$C$477,'Codified Game Plan'!$A$3:$A$477))</f>
        <v/>
      </c>
      <c r="B290" s="727" t="str">
        <f t="array" ref="B290">IF(ISBLANK(C290),"",XLOOKUP(A290,'Crop Chart'!$A$5:$A$201,'Crop Chart'!$B$5:$B$201,0))</f>
        <v/>
      </c>
      <c r="C290" s="726"/>
      <c r="D290" s="717" t="str">
        <f>IF(B290="TR",SUMIF('Production Calendar'!$D$2:$D$500,'Seed Order'!C290,'Production Calendar'!$S$2:$S$500),"")</f>
        <v/>
      </c>
      <c r="E290" s="718" t="str">
        <f t="array" ref="E290">IF(B290="TR",XLOOKUP(A290,'Crop Chart'!$A$5:$A$201,'Crop Chart'!$P$5:$P$201,FALSE),"")</f>
        <v/>
      </c>
      <c r="F290" s="718" t="str">
        <f t="array" ref="F290">IF(B290="TR",XLOOKUP(A290,'Crop Chart'!$A$5:$A$201,'Crop Chart'!$Q$5:$Q$201,0),"")</f>
        <v/>
      </c>
      <c r="G290" s="725" t="str">
        <f>IF(B290="DS",SUMIF('Production Calendar'!$A$3:$A$477,A290,'Production Calendar'!$G$3:$G$477),"")</f>
        <v/>
      </c>
      <c r="H290" s="726" t="str">
        <f t="array" ref="H290">IF(B290="SD",XLOOKUP(A290,'Crop Chart'!$A$5:$A$201,'Crop Chart'!$AD$5:$AD$201,0),"")</f>
        <v/>
      </c>
      <c r="I290" s="726" t="str">
        <f t="shared" si="1"/>
        <v/>
      </c>
      <c r="J290" s="728"/>
      <c r="K290" s="719">
        <v>1.0</v>
      </c>
      <c r="L290" s="730" t="str">
        <f t="shared" si="5"/>
        <v/>
      </c>
      <c r="M290" s="729" t="str">
        <f t="shared" si="4"/>
        <v/>
      </c>
      <c r="N290" s="720"/>
      <c r="O290" s="720"/>
      <c r="P290" s="720"/>
      <c r="Q290" s="721"/>
    </row>
    <row r="291" ht="15.75" customHeight="1">
      <c r="A291" s="714" t="str">
        <f t="array" ref="A291">IF(ISBLANK(C291),"",XLOOKUP(C291,'Codified Game Plan'!$C$3:$C$477,'Codified Game Plan'!$A$3:$A$477))</f>
        <v/>
      </c>
      <c r="B291" s="727" t="str">
        <f t="array" ref="B291">IF(ISBLANK(C291),"",XLOOKUP(A291,'Crop Chart'!$A$5:$A$201,'Crop Chart'!$B$5:$B$201,0))</f>
        <v/>
      </c>
      <c r="C291" s="726"/>
      <c r="D291" s="717" t="str">
        <f>IF(B291="TR",SUMIF('Production Calendar'!$D$2:$D$500,'Seed Order'!C291,'Production Calendar'!$S$2:$S$500),"")</f>
        <v/>
      </c>
      <c r="E291" s="718" t="str">
        <f t="array" ref="E291">IF(B291="TR",XLOOKUP(A291,'Crop Chart'!$A$5:$A$201,'Crop Chart'!$P$5:$P$201,FALSE),"")</f>
        <v/>
      </c>
      <c r="F291" s="718" t="str">
        <f t="array" ref="F291">IF(B291="TR",XLOOKUP(A291,'Crop Chart'!$A$5:$A$201,'Crop Chart'!$Q$5:$Q$201,0),"")</f>
        <v/>
      </c>
      <c r="G291" s="725" t="str">
        <f>IF(B291="DS",SUMIF('Production Calendar'!$A$3:$A$477,A291,'Production Calendar'!$G$3:$G$477),"")</f>
        <v/>
      </c>
      <c r="H291" s="726" t="str">
        <f t="array" ref="H291">IF(B291="SD",XLOOKUP(A291,'Crop Chart'!$A$5:$A$201,'Crop Chart'!$AD$5:$AD$201,0),"")</f>
        <v/>
      </c>
      <c r="I291" s="726" t="str">
        <f t="shared" si="1"/>
        <v/>
      </c>
      <c r="J291" s="728"/>
      <c r="K291" s="719">
        <v>1.0</v>
      </c>
      <c r="L291" s="730" t="str">
        <f t="shared" si="5"/>
        <v/>
      </c>
      <c r="M291" s="729" t="str">
        <f t="shared" si="4"/>
        <v/>
      </c>
      <c r="N291" s="720"/>
      <c r="O291" s="720"/>
      <c r="P291" s="720"/>
      <c r="Q291" s="721"/>
    </row>
    <row r="292" ht="15.75" customHeight="1">
      <c r="A292" s="714" t="str">
        <f t="array" ref="A292">IF(ISBLANK(C292),"",XLOOKUP(C292,'Codified Game Plan'!$C$3:$C$477,'Codified Game Plan'!$A$3:$A$477))</f>
        <v/>
      </c>
      <c r="B292" s="727" t="str">
        <f t="array" ref="B292">IF(ISBLANK(C292),"",XLOOKUP(A292,'Crop Chart'!$A$5:$A$201,'Crop Chart'!$B$5:$B$201,0))</f>
        <v/>
      </c>
      <c r="C292" s="726"/>
      <c r="D292" s="717" t="str">
        <f>IF(B292="TR",SUMIF('Production Calendar'!$D$2:$D$500,'Seed Order'!C292,'Production Calendar'!$S$2:$S$500),"")</f>
        <v/>
      </c>
      <c r="E292" s="718" t="str">
        <f t="array" ref="E292">IF(B292="TR",XLOOKUP(A292,'Crop Chart'!$A$5:$A$201,'Crop Chart'!$P$5:$P$201,FALSE),"")</f>
        <v/>
      </c>
      <c r="F292" s="718" t="str">
        <f t="array" ref="F292">IF(B292="TR",XLOOKUP(A292,'Crop Chart'!$A$5:$A$201,'Crop Chart'!$Q$5:$Q$201,0),"")</f>
        <v/>
      </c>
      <c r="G292" s="725" t="str">
        <f>IF(B292="DS",SUMIF('Production Calendar'!$A$3:$A$477,A292,'Production Calendar'!$G$3:$G$477),"")</f>
        <v/>
      </c>
      <c r="H292" s="726" t="str">
        <f t="array" ref="H292">IF(B292="SD",XLOOKUP(A292,'Crop Chart'!$A$5:$A$201,'Crop Chart'!$AD$5:$AD$201,0),"")</f>
        <v/>
      </c>
      <c r="I292" s="726" t="str">
        <f t="shared" si="1"/>
        <v/>
      </c>
      <c r="J292" s="728"/>
      <c r="K292" s="719">
        <v>1.0</v>
      </c>
      <c r="L292" s="730" t="str">
        <f t="shared" si="5"/>
        <v/>
      </c>
      <c r="M292" s="729" t="str">
        <f t="shared" si="4"/>
        <v/>
      </c>
      <c r="N292" s="720"/>
      <c r="O292" s="720"/>
      <c r="P292" s="720"/>
      <c r="Q292" s="721"/>
    </row>
    <row r="293" ht="15.75" customHeight="1">
      <c r="A293" s="714" t="str">
        <f t="array" ref="A293">IF(ISBLANK(C293),"",XLOOKUP(C293,'Codified Game Plan'!$C$3:$C$477,'Codified Game Plan'!$A$3:$A$477))</f>
        <v/>
      </c>
      <c r="B293" s="727" t="str">
        <f t="array" ref="B293">IF(ISBLANK(C293),"",XLOOKUP(A293,'Crop Chart'!$A$5:$A$201,'Crop Chart'!$B$5:$B$201,0))</f>
        <v/>
      </c>
      <c r="C293" s="726"/>
      <c r="D293" s="717" t="str">
        <f>IF(B293="TR",SUMIF('Production Calendar'!$D$2:$D$500,'Seed Order'!C293,'Production Calendar'!$S$2:$S$500),"")</f>
        <v/>
      </c>
      <c r="E293" s="718" t="str">
        <f t="array" ref="E293">IF(B293="TR",XLOOKUP(A293,'Crop Chart'!$A$5:$A$201,'Crop Chart'!$P$5:$P$201,FALSE),"")</f>
        <v/>
      </c>
      <c r="F293" s="718" t="str">
        <f t="array" ref="F293">IF(B293="TR",XLOOKUP(A293,'Crop Chart'!$A$5:$A$201,'Crop Chart'!$Q$5:$Q$201,0),"")</f>
        <v/>
      </c>
      <c r="G293" s="725" t="str">
        <f>IF(B293="DS",SUMIF('Production Calendar'!$A$3:$A$477,A293,'Production Calendar'!$G$3:$G$477),"")</f>
        <v/>
      </c>
      <c r="H293" s="726" t="str">
        <f t="array" ref="H293">IF(B293="SD",XLOOKUP(A293,'Crop Chart'!$A$5:$A$201,'Crop Chart'!$AD$5:$AD$201,0),"")</f>
        <v/>
      </c>
      <c r="I293" s="726" t="str">
        <f t="shared" si="1"/>
        <v/>
      </c>
      <c r="J293" s="728"/>
      <c r="K293" s="719">
        <v>1.0</v>
      </c>
      <c r="L293" s="730" t="str">
        <f t="shared" si="5"/>
        <v/>
      </c>
      <c r="M293" s="729" t="str">
        <f t="shared" si="4"/>
        <v/>
      </c>
      <c r="N293" s="720"/>
      <c r="O293" s="720"/>
      <c r="P293" s="720"/>
      <c r="Q293" s="721"/>
    </row>
    <row r="294" ht="15.75" customHeight="1">
      <c r="A294" s="714" t="str">
        <f t="array" ref="A294">IF(ISBLANK(C294),"",XLOOKUP(C294,'Codified Game Plan'!$C$3:$C$477,'Codified Game Plan'!$A$3:$A$477))</f>
        <v/>
      </c>
      <c r="B294" s="727" t="str">
        <f t="array" ref="B294">IF(ISBLANK(C294),"",XLOOKUP(A294,'Crop Chart'!$A$5:$A$201,'Crop Chart'!$B$5:$B$201,0))</f>
        <v/>
      </c>
      <c r="C294" s="726"/>
      <c r="D294" s="717" t="str">
        <f>IF(B294="TR",SUMIF('Production Calendar'!$D$2:$D$500,'Seed Order'!C294,'Production Calendar'!$S$2:$S$500),"")</f>
        <v/>
      </c>
      <c r="E294" s="718" t="str">
        <f t="array" ref="E294">IF(B294="TR",XLOOKUP(A294,'Crop Chart'!$A$5:$A$201,'Crop Chart'!$P$5:$P$201,FALSE),"")</f>
        <v/>
      </c>
      <c r="F294" s="718" t="str">
        <f t="array" ref="F294">IF(B294="TR",XLOOKUP(A294,'Crop Chart'!$A$5:$A$201,'Crop Chart'!$Q$5:$Q$201,0),"")</f>
        <v/>
      </c>
      <c r="G294" s="725" t="str">
        <f>IF(B294="DS",SUMIF('Production Calendar'!$A$3:$A$477,A294,'Production Calendar'!$G$3:$G$477),"")</f>
        <v/>
      </c>
      <c r="H294" s="726" t="str">
        <f t="array" ref="H294">IF(B294="SD",XLOOKUP(A294,'Crop Chart'!$A$5:$A$201,'Crop Chart'!$AD$5:$AD$201,0),"")</f>
        <v/>
      </c>
      <c r="I294" s="726" t="str">
        <f t="shared" si="1"/>
        <v/>
      </c>
      <c r="J294" s="728"/>
      <c r="K294" s="719">
        <v>1.0</v>
      </c>
      <c r="L294" s="730" t="str">
        <f t="shared" si="5"/>
        <v/>
      </c>
      <c r="M294" s="729" t="str">
        <f t="shared" si="4"/>
        <v/>
      </c>
      <c r="N294" s="720"/>
      <c r="O294" s="720"/>
      <c r="P294" s="720"/>
      <c r="Q294" s="721"/>
    </row>
    <row r="295" ht="15.75" customHeight="1">
      <c r="A295" s="714" t="str">
        <f t="array" ref="A295">IF(ISBLANK(C295),"",XLOOKUP(C295,'Codified Game Plan'!$C$3:$C$477,'Codified Game Plan'!$A$3:$A$477))</f>
        <v/>
      </c>
      <c r="B295" s="727" t="str">
        <f t="array" ref="B295">IF(ISBLANK(C295),"",XLOOKUP(A295,'Crop Chart'!$A$5:$A$201,'Crop Chart'!$B$5:$B$201,0))</f>
        <v/>
      </c>
      <c r="C295" s="726"/>
      <c r="D295" s="717" t="str">
        <f>IF(B295="TR",SUMIF('Production Calendar'!$D$2:$D$500,'Seed Order'!C295,'Production Calendar'!$S$2:$S$500),"")</f>
        <v/>
      </c>
      <c r="E295" s="718" t="str">
        <f t="array" ref="E295">IF(B295="TR",XLOOKUP(A295,'Crop Chart'!$A$5:$A$201,'Crop Chart'!$P$5:$P$201,FALSE),"")</f>
        <v/>
      </c>
      <c r="F295" s="718" t="str">
        <f t="array" ref="F295">IF(B295="TR",XLOOKUP(A295,'Crop Chart'!$A$5:$A$201,'Crop Chart'!$Q$5:$Q$201,0),"")</f>
        <v/>
      </c>
      <c r="G295" s="725" t="str">
        <f>IF(B295="DS",SUMIF('Production Calendar'!$A$3:$A$477,A295,'Production Calendar'!$G$3:$G$477),"")</f>
        <v/>
      </c>
      <c r="H295" s="726" t="str">
        <f t="array" ref="H295">IF(B295="SD",XLOOKUP(A295,'Crop Chart'!$A$5:$A$201,'Crop Chart'!$AD$5:$AD$201,0),"")</f>
        <v/>
      </c>
      <c r="I295" s="726" t="str">
        <f t="shared" si="1"/>
        <v/>
      </c>
      <c r="J295" s="728"/>
      <c r="K295" s="719">
        <v>1.0</v>
      </c>
      <c r="L295" s="730" t="str">
        <f t="shared" si="5"/>
        <v/>
      </c>
      <c r="M295" s="729" t="str">
        <f t="shared" si="4"/>
        <v/>
      </c>
      <c r="N295" s="720"/>
      <c r="O295" s="720"/>
      <c r="P295" s="720"/>
      <c r="Q295" s="721"/>
    </row>
    <row r="296" ht="15.75" customHeight="1">
      <c r="A296" s="714" t="str">
        <f t="array" ref="A296">IF(ISBLANK(C296),"",XLOOKUP(C296,'Codified Game Plan'!$C$3:$C$477,'Codified Game Plan'!$A$3:$A$477))</f>
        <v/>
      </c>
      <c r="B296" s="727" t="str">
        <f t="array" ref="B296">IF(ISBLANK(C296),"",XLOOKUP(A296,'Crop Chart'!$A$5:$A$201,'Crop Chart'!$B$5:$B$201,0))</f>
        <v/>
      </c>
      <c r="C296" s="726"/>
      <c r="D296" s="717" t="str">
        <f>IF(B296="TR",SUMIF('Production Calendar'!$D$2:$D$500,'Seed Order'!C296,'Production Calendar'!$S$2:$S$500),"")</f>
        <v/>
      </c>
      <c r="E296" s="718" t="str">
        <f t="array" ref="E296">IF(B296="TR",XLOOKUP(A296,'Crop Chart'!$A$5:$A$201,'Crop Chart'!$P$5:$P$201,FALSE),"")</f>
        <v/>
      </c>
      <c r="F296" s="718" t="str">
        <f t="array" ref="F296">IF(B296="TR",XLOOKUP(A296,'Crop Chart'!$A$5:$A$201,'Crop Chart'!$Q$5:$Q$201,0),"")</f>
        <v/>
      </c>
      <c r="G296" s="725" t="str">
        <f>IF(B296="DS",SUMIF('Production Calendar'!$A$3:$A$477,A296,'Production Calendar'!$G$3:$G$477),"")</f>
        <v/>
      </c>
      <c r="H296" s="726" t="str">
        <f t="array" ref="H296">IF(B296="SD",XLOOKUP(A296,'Crop Chart'!$A$5:$A$201,'Crop Chart'!$AD$5:$AD$201,0),"")</f>
        <v/>
      </c>
      <c r="I296" s="726" t="str">
        <f t="shared" si="1"/>
        <v/>
      </c>
      <c r="J296" s="728"/>
      <c r="K296" s="719">
        <v>1.0</v>
      </c>
      <c r="L296" s="730" t="str">
        <f t="shared" si="5"/>
        <v/>
      </c>
      <c r="M296" s="729" t="str">
        <f t="shared" si="4"/>
        <v/>
      </c>
      <c r="N296" s="720"/>
      <c r="O296" s="720"/>
      <c r="P296" s="720"/>
      <c r="Q296" s="721"/>
    </row>
    <row r="297" ht="15.75" customHeight="1">
      <c r="A297" s="714" t="str">
        <f t="array" ref="A297">IF(ISBLANK(C297),"",XLOOKUP(C297,'Codified Game Plan'!$C$3:$C$477,'Codified Game Plan'!$A$3:$A$477))</f>
        <v/>
      </c>
      <c r="B297" s="727" t="str">
        <f t="array" ref="B297">IF(ISBLANK(C297),"",XLOOKUP(A297,'Crop Chart'!$A$5:$A$201,'Crop Chart'!$B$5:$B$201,0))</f>
        <v/>
      </c>
      <c r="C297" s="726"/>
      <c r="D297" s="717" t="str">
        <f>IF(B297="TR",SUMIF('Production Calendar'!$D$2:$D$500,'Seed Order'!C297,'Production Calendar'!$S$2:$S$500),"")</f>
        <v/>
      </c>
      <c r="E297" s="718" t="str">
        <f t="array" ref="E297">IF(B297="TR",XLOOKUP(A297,'Crop Chart'!$A$5:$A$201,'Crop Chart'!$P$5:$P$201,FALSE),"")</f>
        <v/>
      </c>
      <c r="F297" s="718" t="str">
        <f t="array" ref="F297">IF(B297="TR",XLOOKUP(A297,'Crop Chart'!$A$5:$A$201,'Crop Chart'!$Q$5:$Q$201,0),"")</f>
        <v/>
      </c>
      <c r="G297" s="725" t="str">
        <f>IF(B297="DS",SUMIF('Production Calendar'!$A$3:$A$477,A297,'Production Calendar'!$G$3:$G$477),"")</f>
        <v/>
      </c>
      <c r="H297" s="726" t="str">
        <f t="array" ref="H297">IF(B297="SD",XLOOKUP(A297,'Crop Chart'!$A$5:$A$201,'Crop Chart'!$AD$5:$AD$201,0),"")</f>
        <v/>
      </c>
      <c r="I297" s="726" t="str">
        <f t="shared" si="1"/>
        <v/>
      </c>
      <c r="J297" s="728"/>
      <c r="K297" s="719">
        <v>1.0</v>
      </c>
      <c r="L297" s="730" t="str">
        <f t="shared" si="5"/>
        <v/>
      </c>
      <c r="M297" s="729" t="str">
        <f t="shared" si="4"/>
        <v/>
      </c>
      <c r="N297" s="720"/>
      <c r="O297" s="720"/>
      <c r="P297" s="720"/>
      <c r="Q297" s="721"/>
    </row>
    <row r="298" ht="15.75" customHeight="1">
      <c r="A298" s="714" t="str">
        <f t="array" ref="A298">IF(ISBLANK(C298),"",XLOOKUP(C298,'Codified Game Plan'!$C$3:$C$477,'Codified Game Plan'!$A$3:$A$477))</f>
        <v/>
      </c>
      <c r="B298" s="727" t="str">
        <f t="array" ref="B298">IF(ISBLANK(C298),"",XLOOKUP(A298,'Crop Chart'!$A$5:$A$201,'Crop Chart'!$B$5:$B$201,0))</f>
        <v/>
      </c>
      <c r="C298" s="726"/>
      <c r="D298" s="717" t="str">
        <f>IF(B298="TR",SUMIF('Production Calendar'!$D$2:$D$500,'Seed Order'!C298,'Production Calendar'!$S$2:$S$500),"")</f>
        <v/>
      </c>
      <c r="E298" s="718" t="str">
        <f t="array" ref="E298">IF(B298="TR",XLOOKUP(A298,'Crop Chart'!$A$5:$A$201,'Crop Chart'!$P$5:$P$201,FALSE),"")</f>
        <v/>
      </c>
      <c r="F298" s="718" t="str">
        <f t="array" ref="F298">IF(B298="TR",XLOOKUP(A298,'Crop Chart'!$A$5:$A$201,'Crop Chart'!$Q$5:$Q$201,0),"")</f>
        <v/>
      </c>
      <c r="G298" s="725" t="str">
        <f>IF(B298="DS",SUMIF('Production Calendar'!$A$3:$A$477,A298,'Production Calendar'!$G$3:$G$477),"")</f>
        <v/>
      </c>
      <c r="H298" s="726" t="str">
        <f t="array" ref="H298">IF(B298="SD",XLOOKUP(A298,'Crop Chart'!$A$5:$A$201,'Crop Chart'!$AD$5:$AD$201,0),"")</f>
        <v/>
      </c>
      <c r="I298" s="726" t="str">
        <f t="shared" si="1"/>
        <v/>
      </c>
      <c r="J298" s="728"/>
      <c r="K298" s="719">
        <v>1.0</v>
      </c>
      <c r="L298" s="730" t="str">
        <f t="shared" si="5"/>
        <v/>
      </c>
      <c r="M298" s="729" t="str">
        <f t="shared" si="4"/>
        <v/>
      </c>
      <c r="N298" s="720"/>
      <c r="O298" s="720"/>
      <c r="P298" s="720"/>
      <c r="Q298" s="721"/>
    </row>
    <row r="299" ht="15.75" customHeight="1">
      <c r="A299" s="714" t="str">
        <f t="array" ref="A299">IF(ISBLANK(C299),"",XLOOKUP(C299,'Codified Game Plan'!$C$3:$C$477,'Codified Game Plan'!$A$3:$A$477))</f>
        <v/>
      </c>
      <c r="B299" s="727" t="str">
        <f t="array" ref="B299">IF(ISBLANK(C299),"",XLOOKUP(A299,'Crop Chart'!$A$5:$A$201,'Crop Chart'!$B$5:$B$201,0))</f>
        <v/>
      </c>
      <c r="C299" s="726"/>
      <c r="D299" s="717" t="str">
        <f>IF(B299="TR",SUMIF('Production Calendar'!$D$2:$D$500,'Seed Order'!C299,'Production Calendar'!$S$2:$S$500),"")</f>
        <v/>
      </c>
      <c r="E299" s="718" t="str">
        <f t="array" ref="E299">IF(B299="TR",XLOOKUP(A299,'Crop Chart'!$A$5:$A$201,'Crop Chart'!$P$5:$P$201,FALSE),"")</f>
        <v/>
      </c>
      <c r="F299" s="718" t="str">
        <f t="array" ref="F299">IF(B299="TR",XLOOKUP(A299,'Crop Chart'!$A$5:$A$201,'Crop Chart'!$Q$5:$Q$201,0),"")</f>
        <v/>
      </c>
      <c r="G299" s="725" t="str">
        <f>IF(B299="DS",SUMIF('Production Calendar'!$A$3:$A$477,A299,'Production Calendar'!$G$3:$G$477),"")</f>
        <v/>
      </c>
      <c r="H299" s="726" t="str">
        <f t="array" ref="H299">IF(B299="SD",XLOOKUP(A299,'Crop Chart'!$A$5:$A$201,'Crop Chart'!$AD$5:$AD$201,0),"")</f>
        <v/>
      </c>
      <c r="I299" s="726" t="str">
        <f t="shared" si="1"/>
        <v/>
      </c>
      <c r="J299" s="728"/>
      <c r="K299" s="719">
        <v>1.0</v>
      </c>
      <c r="L299" s="730" t="str">
        <f t="shared" si="5"/>
        <v/>
      </c>
      <c r="M299" s="729" t="str">
        <f t="shared" si="4"/>
        <v/>
      </c>
      <c r="N299" s="720"/>
      <c r="O299" s="720"/>
      <c r="P299" s="720"/>
      <c r="Q299" s="721"/>
    </row>
    <row r="300" ht="15.75" customHeight="1">
      <c r="A300" s="714" t="str">
        <f t="array" ref="A300">IF(ISBLANK(C300),"",XLOOKUP(C300,'Codified Game Plan'!$C$3:$C$477,'Codified Game Plan'!$A$3:$A$477))</f>
        <v/>
      </c>
      <c r="B300" s="727" t="str">
        <f t="array" ref="B300">IF(ISBLANK(C300),"",XLOOKUP(A300,'Crop Chart'!$A$5:$A$201,'Crop Chart'!$B$5:$B$201,0))</f>
        <v/>
      </c>
      <c r="C300" s="726"/>
      <c r="D300" s="717" t="str">
        <f>IF(B300="TR",SUMIF('Production Calendar'!$D$2:$D$500,'Seed Order'!C300,'Production Calendar'!$S$2:$S$500),"")</f>
        <v/>
      </c>
      <c r="E300" s="718" t="str">
        <f t="array" ref="E300">IF(B300="TR",XLOOKUP(A300,'Crop Chart'!$A$5:$A$201,'Crop Chart'!$P$5:$P$201,FALSE),"")</f>
        <v/>
      </c>
      <c r="F300" s="718" t="str">
        <f t="array" ref="F300">IF(B300="TR",XLOOKUP(A300,'Crop Chart'!$A$5:$A$201,'Crop Chart'!$Q$5:$Q$201,0),"")</f>
        <v/>
      </c>
      <c r="G300" s="725" t="str">
        <f>IF(B300="DS",SUMIF('Production Calendar'!$A$3:$A$477,A300,'Production Calendar'!$G$3:$G$477),"")</f>
        <v/>
      </c>
      <c r="H300" s="726" t="str">
        <f t="array" ref="H300">IF(B300="SD",XLOOKUP(A300,'Crop Chart'!$A$5:$A$201,'Crop Chart'!$AD$5:$AD$201,0),"")</f>
        <v/>
      </c>
      <c r="I300" s="726" t="str">
        <f t="shared" si="1"/>
        <v/>
      </c>
      <c r="J300" s="728"/>
      <c r="K300" s="719">
        <v>1.0</v>
      </c>
      <c r="L300" s="730" t="str">
        <f t="shared" si="5"/>
        <v/>
      </c>
      <c r="M300" s="729" t="str">
        <f t="shared" si="4"/>
        <v/>
      </c>
      <c r="N300" s="720"/>
      <c r="O300" s="720"/>
      <c r="P300" s="720"/>
      <c r="Q300" s="721"/>
    </row>
    <row r="301" ht="15.75" customHeight="1">
      <c r="A301" s="714" t="str">
        <f t="array" ref="A301">IF(ISBLANK(C301),"",XLOOKUP(C301,'Codified Game Plan'!$C$3:$C$477,'Codified Game Plan'!$A$3:$A$477))</f>
        <v/>
      </c>
      <c r="B301" s="727" t="str">
        <f t="array" ref="B301">IF(ISBLANK(C301),"",XLOOKUP(A301,'Crop Chart'!$A$5:$A$201,'Crop Chart'!$B$5:$B$201,0))</f>
        <v/>
      </c>
      <c r="C301" s="726"/>
      <c r="D301" s="717" t="str">
        <f>IF(B301="TR",SUMIF('Production Calendar'!$D$2:$D$500,'Seed Order'!C301,'Production Calendar'!$S$2:$S$500),"")</f>
        <v/>
      </c>
      <c r="E301" s="718" t="str">
        <f t="array" ref="E301">IF(B301="TR",XLOOKUP(A301,'Crop Chart'!$A$5:$A$201,'Crop Chart'!$P$5:$P$201,FALSE),"")</f>
        <v/>
      </c>
      <c r="F301" s="718" t="str">
        <f t="array" ref="F301">IF(B301="TR",XLOOKUP(A301,'Crop Chart'!$A$5:$A$201,'Crop Chart'!$Q$5:$Q$201,0),"")</f>
        <v/>
      </c>
      <c r="G301" s="725" t="str">
        <f>IF(B301="DS",SUMIF('Production Calendar'!$A$3:$A$477,A301,'Production Calendar'!$G$3:$G$477),"")</f>
        <v/>
      </c>
      <c r="H301" s="726" t="str">
        <f t="array" ref="H301">IF(B301="SD",XLOOKUP(A301,'Crop Chart'!$A$5:$A$201,'Crop Chart'!$AD$5:$AD$201,0),"")</f>
        <v/>
      </c>
      <c r="I301" s="726" t="str">
        <f t="shared" si="1"/>
        <v/>
      </c>
      <c r="J301" s="728"/>
      <c r="K301" s="719">
        <v>1.0</v>
      </c>
      <c r="L301" s="730" t="str">
        <f t="shared" si="5"/>
        <v/>
      </c>
      <c r="M301" s="729" t="str">
        <f t="shared" si="4"/>
        <v/>
      </c>
      <c r="N301" s="720"/>
      <c r="O301" s="720"/>
      <c r="P301" s="720"/>
      <c r="Q301" s="721"/>
    </row>
    <row r="302" ht="15.75" customHeight="1">
      <c r="A302" s="714" t="str">
        <f t="array" ref="A302">IF(ISBLANK(C302),"",XLOOKUP(C302,'Codified Game Plan'!$C$3:$C$477,'Codified Game Plan'!$A$3:$A$477))</f>
        <v/>
      </c>
      <c r="B302" s="727" t="str">
        <f t="array" ref="B302">IF(ISBLANK(C302),"",XLOOKUP(A302,'Crop Chart'!$A$5:$A$201,'Crop Chart'!$B$5:$B$201,0))</f>
        <v/>
      </c>
      <c r="C302" s="726"/>
      <c r="D302" s="717" t="str">
        <f>IF(B302="TR",SUMIF('Production Calendar'!$D$2:$D$500,'Seed Order'!C302,'Production Calendar'!$S$2:$S$500),"")</f>
        <v/>
      </c>
      <c r="E302" s="718" t="str">
        <f t="array" ref="E302">IF(B302="TR",XLOOKUP(A302,'Crop Chart'!$A$5:$A$201,'Crop Chart'!$P$5:$P$201,FALSE),"")</f>
        <v/>
      </c>
      <c r="F302" s="718" t="str">
        <f t="array" ref="F302">IF(B302="TR",XLOOKUP(A302,'Crop Chart'!$A$5:$A$201,'Crop Chart'!$Q$5:$Q$201,0),"")</f>
        <v/>
      </c>
      <c r="G302" s="725" t="str">
        <f>IF(B302="DS",SUMIF('Production Calendar'!$A$3:$A$477,A302,'Production Calendar'!$G$3:$G$477),"")</f>
        <v/>
      </c>
      <c r="H302" s="726" t="str">
        <f t="array" ref="H302">IF(B302="SD",XLOOKUP(A302,'Crop Chart'!$A$5:$A$201,'Crop Chart'!$AD$5:$AD$201,0),"")</f>
        <v/>
      </c>
      <c r="I302" s="726" t="str">
        <f t="shared" si="1"/>
        <v/>
      </c>
      <c r="J302" s="728"/>
      <c r="K302" s="719">
        <v>1.0</v>
      </c>
      <c r="L302" s="730" t="str">
        <f t="shared" si="5"/>
        <v/>
      </c>
      <c r="M302" s="729" t="str">
        <f t="shared" si="4"/>
        <v/>
      </c>
      <c r="N302" s="720"/>
      <c r="O302" s="720"/>
      <c r="P302" s="720"/>
      <c r="Q302" s="721"/>
    </row>
    <row r="303" ht="15.75" customHeight="1">
      <c r="A303" s="714" t="str">
        <f t="array" ref="A303">IF(ISBLANK(C303),"",XLOOKUP(C303,'Codified Game Plan'!$C$3:$C$477,'Codified Game Plan'!$A$3:$A$477))</f>
        <v/>
      </c>
      <c r="B303" s="727" t="str">
        <f t="array" ref="B303">IF(ISBLANK(C303),"",XLOOKUP(A303,'Crop Chart'!$A$5:$A$201,'Crop Chart'!$B$5:$B$201,0))</f>
        <v/>
      </c>
      <c r="C303" s="726"/>
      <c r="D303" s="717" t="str">
        <f>IF(B303="TR",SUMIF('Production Calendar'!$D$2:$D$500,'Seed Order'!C303,'Production Calendar'!$S$2:$S$500),"")</f>
        <v/>
      </c>
      <c r="E303" s="718" t="str">
        <f t="array" ref="E303">IF(B303="TR",XLOOKUP(A303,'Crop Chart'!$A$5:$A$201,'Crop Chart'!$P$5:$P$201,FALSE),"")</f>
        <v/>
      </c>
      <c r="F303" s="718" t="str">
        <f t="array" ref="F303">IF(B303="TR",XLOOKUP(A303,'Crop Chart'!$A$5:$A$201,'Crop Chart'!$Q$5:$Q$201,0),"")</f>
        <v/>
      </c>
      <c r="G303" s="725" t="str">
        <f>IF(B303="DS",SUMIF('Production Calendar'!$A$3:$A$477,A303,'Production Calendar'!$G$3:$G$477),"")</f>
        <v/>
      </c>
      <c r="H303" s="726" t="str">
        <f t="array" ref="H303">IF(B303="SD",XLOOKUP(A303,'Crop Chart'!$A$5:$A$201,'Crop Chart'!$AD$5:$AD$201,0),"")</f>
        <v/>
      </c>
      <c r="I303" s="726" t="str">
        <f t="shared" si="1"/>
        <v/>
      </c>
      <c r="J303" s="728"/>
      <c r="K303" s="719">
        <v>1.0</v>
      </c>
      <c r="L303" s="730" t="str">
        <f t="shared" si="5"/>
        <v/>
      </c>
      <c r="M303" s="729" t="str">
        <f t="shared" si="4"/>
        <v/>
      </c>
      <c r="N303" s="720"/>
      <c r="O303" s="720"/>
      <c r="P303" s="720"/>
      <c r="Q303" s="721"/>
    </row>
    <row r="304" ht="15.75" customHeight="1">
      <c r="A304" s="714" t="str">
        <f t="array" ref="A304">IF(ISBLANK(C304),"",XLOOKUP(C304,'Codified Game Plan'!$C$3:$C$477,'Codified Game Plan'!$A$3:$A$477))</f>
        <v/>
      </c>
      <c r="B304" s="727" t="str">
        <f t="array" ref="B304">IF(ISBLANK(C304),"",XLOOKUP(A304,'Crop Chart'!$A$5:$A$201,'Crop Chart'!$B$5:$B$201,0))</f>
        <v/>
      </c>
      <c r="C304" s="726"/>
      <c r="D304" s="717" t="str">
        <f>IF(B304="TR",SUMIF('Production Calendar'!$D$2:$D$500,'Seed Order'!C304,'Production Calendar'!$S$2:$S$500),"")</f>
        <v/>
      </c>
      <c r="E304" s="718" t="str">
        <f t="array" ref="E304">IF(B304="TR",XLOOKUP(A304,'Crop Chart'!$A$5:$A$201,'Crop Chart'!$P$5:$P$201,FALSE),"")</f>
        <v/>
      </c>
      <c r="F304" s="718" t="str">
        <f t="array" ref="F304">IF(B304="TR",XLOOKUP(A304,'Crop Chart'!$A$5:$A$201,'Crop Chart'!$Q$5:$Q$201,0),"")</f>
        <v/>
      </c>
      <c r="G304" s="725" t="str">
        <f>IF(B304="DS",SUMIF('Production Calendar'!$A$3:$A$477,A304,'Production Calendar'!$G$3:$G$477),"")</f>
        <v/>
      </c>
      <c r="H304" s="726" t="str">
        <f t="array" ref="H304">IF(B304="SD",XLOOKUP(A304,'Crop Chart'!$A$5:$A$201,'Crop Chart'!$AD$5:$AD$201,0),"")</f>
        <v/>
      </c>
      <c r="I304" s="726" t="str">
        <f t="shared" si="1"/>
        <v/>
      </c>
      <c r="J304" s="728"/>
      <c r="K304" s="719">
        <v>1.0</v>
      </c>
      <c r="L304" s="730" t="str">
        <f t="shared" si="5"/>
        <v/>
      </c>
      <c r="M304" s="729" t="str">
        <f t="shared" si="4"/>
        <v/>
      </c>
      <c r="N304" s="720"/>
      <c r="O304" s="720"/>
      <c r="P304" s="720"/>
      <c r="Q304" s="721"/>
    </row>
    <row r="305" ht="15.75" customHeight="1">
      <c r="A305" s="714" t="str">
        <f t="array" ref="A305">IF(ISBLANK(C305),"",XLOOKUP(C305,'Codified Game Plan'!$C$3:$C$477,'Codified Game Plan'!$A$3:$A$477))</f>
        <v/>
      </c>
      <c r="B305" s="727" t="str">
        <f t="array" ref="B305">IF(ISBLANK(C305),"",XLOOKUP(A305,'Crop Chart'!$A$5:$A$201,'Crop Chart'!$B$5:$B$201,0))</f>
        <v/>
      </c>
      <c r="C305" s="726"/>
      <c r="D305" s="717" t="str">
        <f>IF(B305="TR",SUMIF('Production Calendar'!$D$2:$D$500,'Seed Order'!C305,'Production Calendar'!$S$2:$S$500),"")</f>
        <v/>
      </c>
      <c r="E305" s="718" t="str">
        <f t="array" ref="E305">IF(B305="TR",XLOOKUP(A305,'Crop Chart'!$A$5:$A$201,'Crop Chart'!$P$5:$P$201,FALSE),"")</f>
        <v/>
      </c>
      <c r="F305" s="718" t="str">
        <f t="array" ref="F305">IF(B305="TR",XLOOKUP(A305,'Crop Chart'!$A$5:$A$201,'Crop Chart'!$Q$5:$Q$201,0),"")</f>
        <v/>
      </c>
      <c r="G305" s="725" t="str">
        <f>IF(B305="DS",SUMIF('Production Calendar'!$A$3:$A$477,A305,'Production Calendar'!$G$3:$G$477),"")</f>
        <v/>
      </c>
      <c r="H305" s="726" t="str">
        <f t="array" ref="H305">IF(B305="SD",XLOOKUP(A305,'Crop Chart'!$A$5:$A$201,'Crop Chart'!$AD$5:$AD$201,0),"")</f>
        <v/>
      </c>
      <c r="I305" s="726" t="str">
        <f t="shared" si="1"/>
        <v/>
      </c>
      <c r="J305" s="728"/>
      <c r="K305" s="719">
        <v>1.0</v>
      </c>
      <c r="L305" s="730" t="str">
        <f t="shared" si="5"/>
        <v/>
      </c>
      <c r="M305" s="729" t="str">
        <f t="shared" si="4"/>
        <v/>
      </c>
      <c r="N305" s="720"/>
      <c r="O305" s="720"/>
      <c r="P305" s="720"/>
      <c r="Q305" s="721"/>
    </row>
    <row r="306" ht="15.75" customHeight="1">
      <c r="A306" s="714" t="str">
        <f t="array" ref="A306">IF(ISBLANK(C306),"",XLOOKUP(C306,'Codified Game Plan'!$C$3:$C$477,'Codified Game Plan'!$A$3:$A$477))</f>
        <v/>
      </c>
      <c r="B306" s="727" t="str">
        <f t="array" ref="B306">IF(ISBLANK(C306),"",XLOOKUP(A306,'Crop Chart'!$A$5:$A$201,'Crop Chart'!$B$5:$B$201,0))</f>
        <v/>
      </c>
      <c r="C306" s="726"/>
      <c r="D306" s="717" t="str">
        <f>IF(B306="TR",SUMIF('Production Calendar'!$D$2:$D$500,'Seed Order'!C306,'Production Calendar'!$S$2:$S$500),"")</f>
        <v/>
      </c>
      <c r="E306" s="718" t="str">
        <f t="array" ref="E306">IF(B306="TR",XLOOKUP(A306,'Crop Chart'!$A$5:$A$201,'Crop Chart'!$P$5:$P$201,FALSE),"")</f>
        <v/>
      </c>
      <c r="F306" s="718" t="str">
        <f t="array" ref="F306">IF(B306="TR",XLOOKUP(A306,'Crop Chart'!$A$5:$A$201,'Crop Chart'!$Q$5:$Q$201,0),"")</f>
        <v/>
      </c>
      <c r="G306" s="725" t="str">
        <f>IF(B306="DS",SUMIF('Production Calendar'!$A$3:$A$477,A306,'Production Calendar'!$G$3:$G$477),"")</f>
        <v/>
      </c>
      <c r="H306" s="726" t="str">
        <f t="array" ref="H306">IF(B306="SD",XLOOKUP(A306,'Crop Chart'!$A$5:$A$201,'Crop Chart'!$AD$5:$AD$201,0),"")</f>
        <v/>
      </c>
      <c r="I306" s="726" t="str">
        <f t="shared" si="1"/>
        <v/>
      </c>
      <c r="J306" s="728"/>
      <c r="K306" s="719">
        <v>1.0</v>
      </c>
      <c r="L306" s="730" t="str">
        <f t="shared" si="5"/>
        <v/>
      </c>
      <c r="M306" s="729" t="str">
        <f t="shared" si="4"/>
        <v/>
      </c>
      <c r="N306" s="720"/>
      <c r="O306" s="720"/>
      <c r="P306" s="720"/>
      <c r="Q306" s="721"/>
    </row>
    <row r="307" ht="15.75" customHeight="1">
      <c r="A307" s="714" t="str">
        <f t="array" ref="A307">IF(ISBLANK(C307),"",XLOOKUP(C307,'Codified Game Plan'!$C$3:$C$477,'Codified Game Plan'!$A$3:$A$477))</f>
        <v/>
      </c>
      <c r="B307" s="727" t="str">
        <f t="array" ref="B307">IF(ISBLANK(C307),"",XLOOKUP(A307,'Crop Chart'!$A$5:$A$201,'Crop Chart'!$B$5:$B$201,0))</f>
        <v/>
      </c>
      <c r="C307" s="726"/>
      <c r="D307" s="717" t="str">
        <f>IF(B307="TR",SUMIF('Production Calendar'!$D$2:$D$500,'Seed Order'!C307,'Production Calendar'!$S$2:$S$500),"")</f>
        <v/>
      </c>
      <c r="E307" s="718" t="str">
        <f t="array" ref="E307">IF(B307="TR",XLOOKUP(A307,'Crop Chart'!$A$5:$A$201,'Crop Chart'!$P$5:$P$201,FALSE),"")</f>
        <v/>
      </c>
      <c r="F307" s="718" t="str">
        <f t="array" ref="F307">IF(B307="TR",XLOOKUP(A307,'Crop Chart'!$A$5:$A$201,'Crop Chart'!$Q$5:$Q$201,0),"")</f>
        <v/>
      </c>
      <c r="G307" s="725" t="str">
        <f>IF(B307="DS",SUMIF('Production Calendar'!$A$3:$A$477,A307,'Production Calendar'!$G$3:$G$477),"")</f>
        <v/>
      </c>
      <c r="H307" s="726" t="str">
        <f t="array" ref="H307">IF(B307="SD",XLOOKUP(A307,'Crop Chart'!$A$5:$A$201,'Crop Chart'!$AD$5:$AD$201,0),"")</f>
        <v/>
      </c>
      <c r="I307" s="726" t="str">
        <f t="shared" si="1"/>
        <v/>
      </c>
      <c r="J307" s="728"/>
      <c r="K307" s="719">
        <v>1.0</v>
      </c>
      <c r="L307" s="730" t="str">
        <f t="shared" si="5"/>
        <v/>
      </c>
      <c r="M307" s="729" t="str">
        <f t="shared" si="4"/>
        <v/>
      </c>
      <c r="N307" s="720"/>
      <c r="O307" s="720"/>
      <c r="P307" s="720"/>
      <c r="Q307" s="721"/>
    </row>
    <row r="308" ht="15.75" customHeight="1">
      <c r="A308" s="714" t="str">
        <f t="array" ref="A308">IF(ISBLANK(C308),"",XLOOKUP(C308,'Codified Game Plan'!$C$3:$C$477,'Codified Game Plan'!$A$3:$A$477))</f>
        <v/>
      </c>
      <c r="B308" s="727" t="str">
        <f t="array" ref="B308">IF(ISBLANK(C308),"",XLOOKUP(A308,'Crop Chart'!$A$5:$A$201,'Crop Chart'!$B$5:$B$201,0))</f>
        <v/>
      </c>
      <c r="C308" s="726"/>
      <c r="D308" s="717" t="str">
        <f>IF(B308="TR",SUMIF('Production Calendar'!$D$2:$D$500,'Seed Order'!C308,'Production Calendar'!$S$2:$S$500),"")</f>
        <v/>
      </c>
      <c r="E308" s="718" t="str">
        <f t="array" ref="E308">IF(B308="TR",XLOOKUP(A308,'Crop Chart'!$A$5:$A$201,'Crop Chart'!$P$5:$P$201,FALSE),"")</f>
        <v/>
      </c>
      <c r="F308" s="718" t="str">
        <f t="array" ref="F308">IF(B308="TR",XLOOKUP(A308,'Crop Chart'!$A$5:$A$201,'Crop Chart'!$Q$5:$Q$201,0),"")</f>
        <v/>
      </c>
      <c r="G308" s="725" t="str">
        <f>IF(B308="DS",SUMIF('Production Calendar'!$A$3:$A$477,A308,'Production Calendar'!$G$3:$G$477),"")</f>
        <v/>
      </c>
      <c r="H308" s="726" t="str">
        <f t="array" ref="H308">IF(B308="SD",XLOOKUP(A308,'Crop Chart'!$A$5:$A$201,'Crop Chart'!$AD$5:$AD$201,0),"")</f>
        <v/>
      </c>
      <c r="I308" s="726" t="str">
        <f t="shared" si="1"/>
        <v/>
      </c>
      <c r="J308" s="728"/>
      <c r="K308" s="719">
        <v>1.0</v>
      </c>
      <c r="L308" s="730" t="str">
        <f t="shared" si="5"/>
        <v/>
      </c>
      <c r="M308" s="729" t="str">
        <f t="shared" si="4"/>
        <v/>
      </c>
      <c r="N308" s="720"/>
      <c r="O308" s="720"/>
      <c r="P308" s="720"/>
      <c r="Q308" s="721"/>
    </row>
    <row r="309" ht="15.75" customHeight="1">
      <c r="A309" s="714" t="str">
        <f t="array" ref="A309">IF(ISBLANK(C309),"",XLOOKUP(C309,'Codified Game Plan'!$C$3:$C$477,'Codified Game Plan'!$A$3:$A$477))</f>
        <v/>
      </c>
      <c r="B309" s="727" t="str">
        <f t="array" ref="B309">IF(ISBLANK(C309),"",XLOOKUP(A309,'Crop Chart'!$A$5:$A$201,'Crop Chart'!$B$5:$B$201,0))</f>
        <v/>
      </c>
      <c r="C309" s="726"/>
      <c r="D309" s="717" t="str">
        <f>IF(B309="TR",SUMIF('Production Calendar'!$D$2:$D$500,'Seed Order'!C309,'Production Calendar'!$S$2:$S$500),"")</f>
        <v/>
      </c>
      <c r="E309" s="718" t="str">
        <f t="array" ref="E309">IF(B309="TR",XLOOKUP(A309,'Crop Chart'!$A$5:$A$201,'Crop Chart'!$P$5:$P$201,FALSE),"")</f>
        <v/>
      </c>
      <c r="F309" s="718" t="str">
        <f t="array" ref="F309">IF(B309="TR",XLOOKUP(A309,'Crop Chart'!$A$5:$A$201,'Crop Chart'!$Q$5:$Q$201,0),"")</f>
        <v/>
      </c>
      <c r="G309" s="725" t="str">
        <f>IF(B309="DS",SUMIF('Production Calendar'!$A$3:$A$477,A309,'Production Calendar'!$G$3:$G$477),"")</f>
        <v/>
      </c>
      <c r="H309" s="726" t="str">
        <f t="array" ref="H309">IF(B309="SD",XLOOKUP(A309,'Crop Chart'!$A$5:$A$201,'Crop Chart'!$AD$5:$AD$201,0),"")</f>
        <v/>
      </c>
      <c r="I309" s="726" t="str">
        <f t="shared" si="1"/>
        <v/>
      </c>
      <c r="J309" s="728"/>
      <c r="K309" s="719">
        <v>1.0</v>
      </c>
      <c r="L309" s="730" t="str">
        <f t="shared" si="5"/>
        <v/>
      </c>
      <c r="M309" s="729" t="str">
        <f t="shared" si="4"/>
        <v/>
      </c>
      <c r="N309" s="720"/>
      <c r="O309" s="720"/>
      <c r="P309" s="720"/>
      <c r="Q309" s="721"/>
    </row>
    <row r="310" ht="15.75" customHeight="1">
      <c r="A310" s="714" t="str">
        <f t="array" ref="A310">IF(ISBLANK(C310),"",XLOOKUP(C310,'Codified Game Plan'!$C$3:$C$477,'Codified Game Plan'!$A$3:$A$477))</f>
        <v/>
      </c>
      <c r="B310" s="727" t="str">
        <f t="array" ref="B310">IF(ISBLANK(C310),"",XLOOKUP(A310,'Crop Chart'!$A$5:$A$201,'Crop Chart'!$B$5:$B$201,0))</f>
        <v/>
      </c>
      <c r="C310" s="726"/>
      <c r="D310" s="717" t="str">
        <f>IF(B310="TR",SUMIF('Production Calendar'!$D$2:$D$500,'Seed Order'!C310,'Production Calendar'!$S$2:$S$500),"")</f>
        <v/>
      </c>
      <c r="E310" s="718" t="str">
        <f t="array" ref="E310">IF(B310="TR",XLOOKUP(A310,'Crop Chart'!$A$5:$A$201,'Crop Chart'!$P$5:$P$201,FALSE),"")</f>
        <v/>
      </c>
      <c r="F310" s="718" t="str">
        <f t="array" ref="F310">IF(B310="TR",XLOOKUP(A310,'Crop Chart'!$A$5:$A$201,'Crop Chart'!$Q$5:$Q$201,0),"")</f>
        <v/>
      </c>
      <c r="G310" s="725" t="str">
        <f>IF(B310="DS",SUMIF('Production Calendar'!$A$3:$A$477,A310,'Production Calendar'!$G$3:$G$477),"")</f>
        <v/>
      </c>
      <c r="H310" s="726" t="str">
        <f t="array" ref="H310">IF(B310="SD",XLOOKUP(A310,'Crop Chart'!$A$5:$A$201,'Crop Chart'!$AD$5:$AD$201,0),"")</f>
        <v/>
      </c>
      <c r="I310" s="726" t="str">
        <f t="shared" si="1"/>
        <v/>
      </c>
      <c r="J310" s="728"/>
      <c r="K310" s="719">
        <v>1.0</v>
      </c>
      <c r="L310" s="730" t="str">
        <f t="shared" si="5"/>
        <v/>
      </c>
      <c r="M310" s="729" t="str">
        <f t="shared" si="4"/>
        <v/>
      </c>
      <c r="N310" s="720"/>
      <c r="O310" s="720"/>
      <c r="P310" s="720"/>
      <c r="Q310" s="721"/>
    </row>
    <row r="311" ht="15.75" customHeight="1">
      <c r="A311" s="714" t="str">
        <f t="array" ref="A311">IF(ISBLANK(C311),"",XLOOKUP(C311,'Codified Game Plan'!$C$3:$C$477,'Codified Game Plan'!$A$3:$A$477))</f>
        <v/>
      </c>
      <c r="B311" s="727" t="str">
        <f t="array" ref="B311">IF(ISBLANK(C311),"",XLOOKUP(A311,'Crop Chart'!$A$5:$A$201,'Crop Chart'!$B$5:$B$201,0))</f>
        <v/>
      </c>
      <c r="C311" s="726"/>
      <c r="D311" s="717" t="str">
        <f>IF(B311="TR",SUMIF('Production Calendar'!$D$2:$D$500,'Seed Order'!C311,'Production Calendar'!$S$2:$S$500),"")</f>
        <v/>
      </c>
      <c r="E311" s="718" t="str">
        <f t="array" ref="E311">IF(B311="TR",XLOOKUP(A311,'Crop Chart'!$A$5:$A$201,'Crop Chart'!$P$5:$P$201,FALSE),"")</f>
        <v/>
      </c>
      <c r="F311" s="718" t="str">
        <f t="array" ref="F311">IF(B311="TR",XLOOKUP(A311,'Crop Chart'!$A$5:$A$201,'Crop Chart'!$Q$5:$Q$201,0),"")</f>
        <v/>
      </c>
      <c r="G311" s="725" t="str">
        <f>IF(B311="DS",SUMIF('Production Calendar'!$A$3:$A$477,A311,'Production Calendar'!$G$3:$G$477),"")</f>
        <v/>
      </c>
      <c r="H311" s="726" t="str">
        <f t="array" ref="H311">IF(B311="SD",XLOOKUP(A311,'Crop Chart'!$A$5:$A$201,'Crop Chart'!$AD$5:$AD$201,0),"")</f>
        <v/>
      </c>
      <c r="I311" s="726" t="str">
        <f t="shared" si="1"/>
        <v/>
      </c>
      <c r="J311" s="728"/>
      <c r="K311" s="719">
        <v>1.0</v>
      </c>
      <c r="L311" s="730" t="str">
        <f t="shared" si="5"/>
        <v/>
      </c>
      <c r="M311" s="729" t="str">
        <f t="shared" si="4"/>
        <v/>
      </c>
      <c r="N311" s="720"/>
      <c r="O311" s="720"/>
      <c r="P311" s="720"/>
      <c r="Q311" s="721"/>
    </row>
    <row r="312" ht="15.75" customHeight="1">
      <c r="A312" s="714" t="str">
        <f t="array" ref="A312">IF(ISBLANK(C312),"",XLOOKUP(C312,'Codified Game Plan'!$C$3:$C$477,'Codified Game Plan'!$A$3:$A$477))</f>
        <v/>
      </c>
      <c r="B312" s="727" t="str">
        <f t="array" ref="B312">IF(ISBLANK(C312),"",XLOOKUP(A312,'Crop Chart'!$A$5:$A$201,'Crop Chart'!$B$5:$B$201,0))</f>
        <v/>
      </c>
      <c r="C312" s="726"/>
      <c r="D312" s="717" t="str">
        <f>IF(B312="TR",SUMIF('Production Calendar'!$D$2:$D$500,'Seed Order'!C312,'Production Calendar'!$S$2:$S$500),"")</f>
        <v/>
      </c>
      <c r="E312" s="718" t="str">
        <f t="array" ref="E312">IF(B312="TR",XLOOKUP(A312,'Crop Chart'!$A$5:$A$201,'Crop Chart'!$P$5:$P$201,FALSE),"")</f>
        <v/>
      </c>
      <c r="F312" s="718" t="str">
        <f t="array" ref="F312">IF(B312="TR",XLOOKUP(A312,'Crop Chart'!$A$5:$A$201,'Crop Chart'!$Q$5:$Q$201,0),"")</f>
        <v/>
      </c>
      <c r="G312" s="725" t="str">
        <f>IF(B312="DS",SUMIF('Production Calendar'!$A$3:$A$477,A312,'Production Calendar'!$G$3:$G$477),"")</f>
        <v/>
      </c>
      <c r="H312" s="726" t="str">
        <f t="array" ref="H312">IF(B312="SD",XLOOKUP(A312,'Crop Chart'!$A$5:$A$201,'Crop Chart'!$AD$5:$AD$201,0),"")</f>
        <v/>
      </c>
      <c r="I312" s="726" t="str">
        <f t="shared" si="1"/>
        <v/>
      </c>
      <c r="J312" s="728"/>
      <c r="K312" s="719">
        <v>1.0</v>
      </c>
      <c r="L312" s="730" t="str">
        <f t="shared" si="5"/>
        <v/>
      </c>
      <c r="M312" s="729" t="str">
        <f t="shared" si="4"/>
        <v/>
      </c>
      <c r="N312" s="720"/>
      <c r="O312" s="720"/>
      <c r="P312" s="720"/>
      <c r="Q312" s="721"/>
    </row>
    <row r="313" ht="15.75" customHeight="1">
      <c r="A313" s="714" t="str">
        <f t="array" ref="A313">IF(ISBLANK(C313),"",XLOOKUP(C313,'Codified Game Plan'!$C$3:$C$477,'Codified Game Plan'!$A$3:$A$477))</f>
        <v/>
      </c>
      <c r="B313" s="727" t="str">
        <f t="array" ref="B313">IF(ISBLANK(C313),"",XLOOKUP(A313,'Crop Chart'!$A$5:$A$201,'Crop Chart'!$B$5:$B$201,0))</f>
        <v/>
      </c>
      <c r="C313" s="726"/>
      <c r="D313" s="717" t="str">
        <f>IF(B313="TR",SUMIF('Production Calendar'!$D$2:$D$500,'Seed Order'!C313,'Production Calendar'!$S$2:$S$500),"")</f>
        <v/>
      </c>
      <c r="E313" s="718" t="str">
        <f t="array" ref="E313">IF(B313="TR",XLOOKUP(A313,'Crop Chart'!$A$5:$A$201,'Crop Chart'!$P$5:$P$201,FALSE),"")</f>
        <v/>
      </c>
      <c r="F313" s="718" t="str">
        <f t="array" ref="F313">IF(B313="TR",XLOOKUP(A313,'Crop Chart'!$A$5:$A$201,'Crop Chart'!$Q$5:$Q$201,0),"")</f>
        <v/>
      </c>
      <c r="G313" s="725" t="str">
        <f>IF(B313="DS",SUMIF('Production Calendar'!$A$3:$A$477,A313,'Production Calendar'!$G$3:$G$477),"")</f>
        <v/>
      </c>
      <c r="H313" s="726" t="str">
        <f t="array" ref="H313">IF(B313="SD",XLOOKUP(A313,'Crop Chart'!$A$5:$A$201,'Crop Chart'!$AD$5:$AD$201,0),"")</f>
        <v/>
      </c>
      <c r="I313" s="726" t="str">
        <f t="shared" si="1"/>
        <v/>
      </c>
      <c r="J313" s="728"/>
      <c r="K313" s="719">
        <v>1.0</v>
      </c>
      <c r="L313" s="730" t="str">
        <f t="shared" si="5"/>
        <v/>
      </c>
      <c r="M313" s="729" t="str">
        <f t="shared" si="4"/>
        <v/>
      </c>
      <c r="N313" s="720"/>
      <c r="O313" s="720"/>
      <c r="P313" s="720"/>
      <c r="Q313" s="721"/>
    </row>
    <row r="314" ht="15.75" customHeight="1">
      <c r="A314" s="714" t="str">
        <f t="array" ref="A314">IF(ISBLANK(C314),"",XLOOKUP(C314,'Codified Game Plan'!$C$3:$C$477,'Codified Game Plan'!$A$3:$A$477))</f>
        <v/>
      </c>
      <c r="B314" s="727" t="str">
        <f t="array" ref="B314">IF(ISBLANK(C314),"",XLOOKUP(A314,'Crop Chart'!$A$5:$A$201,'Crop Chart'!$B$5:$B$201,0))</f>
        <v/>
      </c>
      <c r="C314" s="726"/>
      <c r="D314" s="717" t="str">
        <f>IF(B314="TR",SUMIF('Production Calendar'!$D$2:$D$500,'Seed Order'!C314,'Production Calendar'!$S$2:$S$500),"")</f>
        <v/>
      </c>
      <c r="E314" s="718" t="str">
        <f t="array" ref="E314">IF(B314="TR",XLOOKUP(A314,'Crop Chart'!$A$5:$A$201,'Crop Chart'!$P$5:$P$201,FALSE),"")</f>
        <v/>
      </c>
      <c r="F314" s="718" t="str">
        <f t="array" ref="F314">IF(B314="TR",XLOOKUP(A314,'Crop Chart'!$A$5:$A$201,'Crop Chart'!$Q$5:$Q$201,0),"")</f>
        <v/>
      </c>
      <c r="G314" s="725" t="str">
        <f>IF(B314="DS",SUMIF('Production Calendar'!$A$3:$A$477,A314,'Production Calendar'!$G$3:$G$477),"")</f>
        <v/>
      </c>
      <c r="H314" s="726" t="str">
        <f t="array" ref="H314">IF(B314="SD",XLOOKUP(A314,'Crop Chart'!$A$5:$A$201,'Crop Chart'!$AD$5:$AD$201,0),"")</f>
        <v/>
      </c>
      <c r="I314" s="726" t="str">
        <f t="shared" si="1"/>
        <v/>
      </c>
      <c r="J314" s="728"/>
      <c r="K314" s="719">
        <v>1.0</v>
      </c>
      <c r="L314" s="730" t="str">
        <f t="shared" si="5"/>
        <v/>
      </c>
      <c r="M314" s="729" t="str">
        <f t="shared" si="4"/>
        <v/>
      </c>
      <c r="N314" s="720"/>
      <c r="O314" s="720"/>
      <c r="P314" s="720"/>
      <c r="Q314" s="721"/>
    </row>
    <row r="315" ht="15.75" customHeight="1">
      <c r="A315" s="714" t="str">
        <f t="array" ref="A315">IF(ISBLANK(C315),"",XLOOKUP(C315,'Codified Game Plan'!$C$3:$C$477,'Codified Game Plan'!$A$3:$A$477))</f>
        <v/>
      </c>
      <c r="B315" s="727" t="str">
        <f t="array" ref="B315">IF(ISBLANK(C315),"",XLOOKUP(A315,'Crop Chart'!$A$5:$A$201,'Crop Chart'!$B$5:$B$201,0))</f>
        <v/>
      </c>
      <c r="C315" s="726"/>
      <c r="D315" s="717" t="str">
        <f>IF(B315="TR",SUMIF('Production Calendar'!$D$2:$D$500,'Seed Order'!C315,'Production Calendar'!$S$2:$S$500),"")</f>
        <v/>
      </c>
      <c r="E315" s="718" t="str">
        <f t="array" ref="E315">IF(B315="TR",XLOOKUP(A315,'Crop Chart'!$A$5:$A$201,'Crop Chart'!$P$5:$P$201,FALSE),"")</f>
        <v/>
      </c>
      <c r="F315" s="718" t="str">
        <f t="array" ref="F315">IF(B315="TR",XLOOKUP(A315,'Crop Chart'!$A$5:$A$201,'Crop Chart'!$Q$5:$Q$201,0),"")</f>
        <v/>
      </c>
      <c r="G315" s="725" t="str">
        <f>IF(B315="DS",SUMIF('Production Calendar'!$A$3:$A$477,A315,'Production Calendar'!$G$3:$G$477),"")</f>
        <v/>
      </c>
      <c r="H315" s="726" t="str">
        <f t="array" ref="H315">IF(B315="SD",XLOOKUP(A315,'Crop Chart'!$A$5:$A$201,'Crop Chart'!$AD$5:$AD$201,0),"")</f>
        <v/>
      </c>
      <c r="I315" s="726" t="str">
        <f t="shared" si="1"/>
        <v/>
      </c>
      <c r="J315" s="728"/>
      <c r="K315" s="719">
        <v>1.0</v>
      </c>
      <c r="L315" s="730" t="str">
        <f t="shared" si="5"/>
        <v/>
      </c>
      <c r="M315" s="729" t="str">
        <f t="shared" si="4"/>
        <v/>
      </c>
      <c r="N315" s="720"/>
      <c r="O315" s="720"/>
      <c r="P315" s="720"/>
      <c r="Q315" s="721"/>
    </row>
    <row r="316" ht="15.75" customHeight="1">
      <c r="A316" s="714" t="str">
        <f t="array" ref="A316">IF(ISBLANK(C316),"",XLOOKUP(C316,'Codified Game Plan'!$C$3:$C$477,'Codified Game Plan'!$A$3:$A$477))</f>
        <v/>
      </c>
      <c r="B316" s="727" t="str">
        <f t="array" ref="B316">IF(ISBLANK(C316),"",XLOOKUP(A316,'Crop Chart'!$A$5:$A$201,'Crop Chart'!$B$5:$B$201,0))</f>
        <v/>
      </c>
      <c r="C316" s="726"/>
      <c r="D316" s="717" t="str">
        <f>IF(B316="TR",SUMIF('Production Calendar'!$D$2:$D$500,'Seed Order'!C316,'Production Calendar'!$S$2:$S$500),"")</f>
        <v/>
      </c>
      <c r="E316" s="718" t="str">
        <f t="array" ref="E316">IF(B316="TR",XLOOKUP(A316,'Crop Chart'!$A$5:$A$201,'Crop Chart'!$P$5:$P$201,FALSE),"")</f>
        <v/>
      </c>
      <c r="F316" s="718" t="str">
        <f t="array" ref="F316">IF(B316="TR",XLOOKUP(A316,'Crop Chart'!$A$5:$A$201,'Crop Chart'!$Q$5:$Q$201,0),"")</f>
        <v/>
      </c>
      <c r="G316" s="725" t="str">
        <f>IF(B316="DS",SUMIF('Production Calendar'!$A$3:$A$477,A316,'Production Calendar'!$G$3:$G$477),"")</f>
        <v/>
      </c>
      <c r="H316" s="726" t="str">
        <f t="array" ref="H316">IF(B316="SD",XLOOKUP(A316,'Crop Chart'!$A$5:$A$201,'Crop Chart'!$AD$5:$AD$201,0),"")</f>
        <v/>
      </c>
      <c r="I316" s="726" t="str">
        <f t="shared" si="1"/>
        <v/>
      </c>
      <c r="J316" s="728"/>
      <c r="K316" s="719">
        <v>1.0</v>
      </c>
      <c r="L316" s="730" t="str">
        <f t="shared" si="5"/>
        <v/>
      </c>
      <c r="M316" s="729" t="str">
        <f t="shared" si="4"/>
        <v/>
      </c>
      <c r="N316" s="720"/>
      <c r="O316" s="720"/>
      <c r="P316" s="720"/>
      <c r="Q316" s="721"/>
    </row>
    <row r="317" ht="15.75" customHeight="1">
      <c r="A317" s="714" t="str">
        <f t="array" ref="A317">IF(ISBLANK(C317),"",XLOOKUP(C317,'Codified Game Plan'!$C$3:$C$477,'Codified Game Plan'!$A$3:$A$477))</f>
        <v/>
      </c>
      <c r="B317" s="727" t="str">
        <f t="array" ref="B317">IF(ISBLANK(C317),"",XLOOKUP(A317,'Crop Chart'!$A$5:$A$201,'Crop Chart'!$B$5:$B$201,0))</f>
        <v/>
      </c>
      <c r="C317" s="726"/>
      <c r="D317" s="717" t="str">
        <f>IF(B317="TR",SUMIF('Production Calendar'!$D$2:$D$500,'Seed Order'!C317,'Production Calendar'!$S$2:$S$500),"")</f>
        <v/>
      </c>
      <c r="E317" s="718" t="str">
        <f t="array" ref="E317">IF(B317="TR",XLOOKUP(A317,'Crop Chart'!$A$5:$A$201,'Crop Chart'!$P$5:$P$201,FALSE),"")</f>
        <v/>
      </c>
      <c r="F317" s="718" t="str">
        <f t="array" ref="F317">IF(B317="TR",XLOOKUP(A317,'Crop Chart'!$A$5:$A$201,'Crop Chart'!$Q$5:$Q$201,0),"")</f>
        <v/>
      </c>
      <c r="G317" s="725" t="str">
        <f>IF(B317="DS",SUMIF('Production Calendar'!$A$3:$A$477,A317,'Production Calendar'!$G$3:$G$477),"")</f>
        <v/>
      </c>
      <c r="H317" s="726" t="str">
        <f t="array" ref="H317">IF(B317="SD",XLOOKUP(A317,'Crop Chart'!$A$5:$A$201,'Crop Chart'!$AD$5:$AD$201,0),"")</f>
        <v/>
      </c>
      <c r="I317" s="726" t="str">
        <f t="shared" si="1"/>
        <v/>
      </c>
      <c r="J317" s="728"/>
      <c r="K317" s="719">
        <v>1.0</v>
      </c>
      <c r="L317" s="730" t="str">
        <f t="shared" si="5"/>
        <v/>
      </c>
      <c r="M317" s="729" t="str">
        <f t="shared" si="4"/>
        <v/>
      </c>
      <c r="N317" s="720"/>
      <c r="O317" s="720"/>
      <c r="P317" s="720"/>
      <c r="Q317" s="721"/>
    </row>
    <row r="318" ht="15.75" customHeight="1">
      <c r="A318" s="714" t="str">
        <f t="array" ref="A318">IF(ISBLANK(C318),"",XLOOKUP(C318,'Codified Game Plan'!$C$3:$C$477,'Codified Game Plan'!$A$3:$A$477))</f>
        <v/>
      </c>
      <c r="B318" s="727" t="str">
        <f t="array" ref="B318">IF(ISBLANK(C318),"",XLOOKUP(A318,'Crop Chart'!$A$5:$A$201,'Crop Chart'!$B$5:$B$201,0))</f>
        <v/>
      </c>
      <c r="C318" s="726"/>
      <c r="D318" s="717" t="str">
        <f>IF(B318="TR",SUMIF('Production Calendar'!$D$2:$D$500,'Seed Order'!C318,'Production Calendar'!$S$2:$S$500),"")</f>
        <v/>
      </c>
      <c r="E318" s="718" t="str">
        <f t="array" ref="E318">IF(B318="TR",XLOOKUP(A318,'Crop Chart'!$A$5:$A$201,'Crop Chart'!$P$5:$P$201,FALSE),"")</f>
        <v/>
      </c>
      <c r="F318" s="718" t="str">
        <f t="array" ref="F318">IF(B318="TR",XLOOKUP(A318,'Crop Chart'!$A$5:$A$201,'Crop Chart'!$Q$5:$Q$201,0),"")</f>
        <v/>
      </c>
      <c r="G318" s="725" t="str">
        <f>IF(B318="DS",SUMIF('Production Calendar'!$A$3:$A$477,A318,'Production Calendar'!$G$3:$G$477),"")</f>
        <v/>
      </c>
      <c r="H318" s="726" t="str">
        <f t="array" ref="H318">IF(B318="SD",XLOOKUP(A318,'Crop Chart'!$A$5:$A$201,'Crop Chart'!$AD$5:$AD$201,0),"")</f>
        <v/>
      </c>
      <c r="I318" s="726" t="str">
        <f t="shared" si="1"/>
        <v/>
      </c>
      <c r="J318" s="728"/>
      <c r="K318" s="719">
        <v>1.0</v>
      </c>
      <c r="L318" s="730" t="str">
        <f t="shared" si="5"/>
        <v/>
      </c>
      <c r="M318" s="729" t="str">
        <f t="shared" si="4"/>
        <v/>
      </c>
      <c r="N318" s="720"/>
      <c r="O318" s="720"/>
      <c r="P318" s="720"/>
      <c r="Q318" s="721"/>
    </row>
    <row r="319" ht="15.75" customHeight="1">
      <c r="A319" s="714" t="str">
        <f t="array" ref="A319">IF(ISBLANK(C319),"",XLOOKUP(C319,'Codified Game Plan'!$C$3:$C$477,'Codified Game Plan'!$A$3:$A$477))</f>
        <v/>
      </c>
      <c r="B319" s="727" t="str">
        <f t="array" ref="B319">IF(ISBLANK(C319),"",XLOOKUP(A319,'Crop Chart'!$A$5:$A$201,'Crop Chart'!$B$5:$B$201,0))</f>
        <v/>
      </c>
      <c r="C319" s="726"/>
      <c r="D319" s="717" t="str">
        <f>IF(B319="TR",SUMIF('Production Calendar'!$D$2:$D$500,'Seed Order'!C319,'Production Calendar'!$S$2:$S$500),"")</f>
        <v/>
      </c>
      <c r="E319" s="718" t="str">
        <f t="array" ref="E319">IF(B319="TR",XLOOKUP(A319,'Crop Chart'!$A$5:$A$201,'Crop Chart'!$P$5:$P$201,FALSE),"")</f>
        <v/>
      </c>
      <c r="F319" s="718" t="str">
        <f t="array" ref="F319">IF(B319="TR",XLOOKUP(A319,'Crop Chart'!$A$5:$A$201,'Crop Chart'!$Q$5:$Q$201,0),"")</f>
        <v/>
      </c>
      <c r="G319" s="725" t="str">
        <f>IF(B319="DS",SUMIF('Production Calendar'!$A$3:$A$477,A319,'Production Calendar'!$G$3:$G$477),"")</f>
        <v/>
      </c>
      <c r="H319" s="726" t="str">
        <f t="array" ref="H319">IF(B319="SD",XLOOKUP(A319,'Crop Chart'!$A$5:$A$201,'Crop Chart'!$AD$5:$AD$201,0),"")</f>
        <v/>
      </c>
      <c r="I319" s="726" t="str">
        <f t="shared" si="1"/>
        <v/>
      </c>
      <c r="J319" s="728"/>
      <c r="K319" s="719">
        <v>1.0</v>
      </c>
      <c r="L319" s="730" t="str">
        <f t="shared" si="5"/>
        <v/>
      </c>
      <c r="M319" s="729" t="str">
        <f t="shared" si="4"/>
        <v/>
      </c>
      <c r="N319" s="720"/>
      <c r="O319" s="720"/>
      <c r="P319" s="720"/>
      <c r="Q319" s="721"/>
    </row>
    <row r="320" ht="15.75" customHeight="1">
      <c r="A320" s="714" t="str">
        <f t="array" ref="A320">IF(ISBLANK(C320),"",XLOOKUP(C320,'Codified Game Plan'!$C$3:$C$477,'Codified Game Plan'!$A$3:$A$477))</f>
        <v/>
      </c>
      <c r="B320" s="727" t="str">
        <f t="array" ref="B320">IF(ISBLANK(C320),"",XLOOKUP(A320,'Crop Chart'!$A$5:$A$201,'Crop Chart'!$B$5:$B$201,0))</f>
        <v/>
      </c>
      <c r="C320" s="726"/>
      <c r="D320" s="717" t="str">
        <f>IF(B320="TR",SUMIF('Production Calendar'!$D$2:$D$500,'Seed Order'!C320,'Production Calendar'!$S$2:$S$500),"")</f>
        <v/>
      </c>
      <c r="E320" s="718" t="str">
        <f t="array" ref="E320">IF(B320="TR",XLOOKUP(A320,'Crop Chart'!$A$5:$A$201,'Crop Chart'!$P$5:$P$201,FALSE),"")</f>
        <v/>
      </c>
      <c r="F320" s="718" t="str">
        <f t="array" ref="F320">IF(B320="TR",XLOOKUP(A320,'Crop Chart'!$A$5:$A$201,'Crop Chart'!$Q$5:$Q$201,0),"")</f>
        <v/>
      </c>
      <c r="G320" s="725" t="str">
        <f>IF(B320="DS",SUMIF('Production Calendar'!$A$3:$A$477,A320,'Production Calendar'!$G$3:$G$477),"")</f>
        <v/>
      </c>
      <c r="H320" s="726" t="str">
        <f t="array" ref="H320">IF(B320="SD",XLOOKUP(A320,'Crop Chart'!$A$5:$A$201,'Crop Chart'!$AD$5:$AD$201,0),"")</f>
        <v/>
      </c>
      <c r="I320" s="726" t="str">
        <f t="shared" si="1"/>
        <v/>
      </c>
      <c r="J320" s="728"/>
      <c r="K320" s="719">
        <v>1.0</v>
      </c>
      <c r="L320" s="730" t="str">
        <f t="shared" si="5"/>
        <v/>
      </c>
      <c r="M320" s="729" t="str">
        <f t="shared" si="4"/>
        <v/>
      </c>
      <c r="N320" s="720"/>
      <c r="O320" s="720"/>
      <c r="P320" s="720"/>
      <c r="Q320" s="721"/>
    </row>
    <row r="321" ht="15.75" customHeight="1">
      <c r="A321" s="714" t="str">
        <f t="array" ref="A321">IF(ISBLANK(C321),"",XLOOKUP(C321,'Codified Game Plan'!$C$3:$C$477,'Codified Game Plan'!$A$3:$A$477))</f>
        <v/>
      </c>
      <c r="B321" s="727" t="str">
        <f t="array" ref="B321">IF(ISBLANK(C321),"",XLOOKUP(A321,'Crop Chart'!$A$5:$A$201,'Crop Chart'!$B$5:$B$201,0))</f>
        <v/>
      </c>
      <c r="C321" s="726"/>
      <c r="D321" s="717" t="str">
        <f>IF(B321="TR",SUMIF('Production Calendar'!$D$2:$D$500,'Seed Order'!C321,'Production Calendar'!$S$2:$S$500),"")</f>
        <v/>
      </c>
      <c r="E321" s="718" t="str">
        <f t="array" ref="E321">IF(B321="TR",XLOOKUP(A321,'Crop Chart'!$A$5:$A$201,'Crop Chart'!$P$5:$P$201,FALSE),"")</f>
        <v/>
      </c>
      <c r="F321" s="718" t="str">
        <f t="array" ref="F321">IF(B321="TR",XLOOKUP(A321,'Crop Chart'!$A$5:$A$201,'Crop Chart'!$Q$5:$Q$201,0),"")</f>
        <v/>
      </c>
      <c r="G321" s="725" t="str">
        <f>IF(B321="DS",SUMIF('Production Calendar'!$A$3:$A$477,A321,'Production Calendar'!$G$3:$G$477),"")</f>
        <v/>
      </c>
      <c r="H321" s="726" t="str">
        <f t="array" ref="H321">IF(B321="SD",XLOOKUP(A321,'Crop Chart'!$A$5:$A$201,'Crop Chart'!$AD$5:$AD$201,0),"")</f>
        <v/>
      </c>
      <c r="I321" s="726" t="str">
        <f t="shared" si="1"/>
        <v/>
      </c>
      <c r="J321" s="728"/>
      <c r="K321" s="719">
        <v>1.0</v>
      </c>
      <c r="L321" s="730" t="str">
        <f t="shared" si="5"/>
        <v/>
      </c>
      <c r="M321" s="729" t="str">
        <f t="shared" si="4"/>
        <v/>
      </c>
      <c r="N321" s="720"/>
      <c r="O321" s="720"/>
      <c r="P321" s="720"/>
      <c r="Q321" s="721"/>
    </row>
    <row r="322" ht="15.75" customHeight="1">
      <c r="A322" s="714" t="str">
        <f t="array" ref="A322">IF(ISBLANK(C322),"",XLOOKUP(C322,'Codified Game Plan'!$C$3:$C$477,'Codified Game Plan'!$A$3:$A$477))</f>
        <v/>
      </c>
      <c r="B322" s="727" t="str">
        <f t="array" ref="B322">IF(ISBLANK(C322),"",XLOOKUP(A322,'Crop Chart'!$A$5:$A$201,'Crop Chart'!$B$5:$B$201,0))</f>
        <v/>
      </c>
      <c r="C322" s="726"/>
      <c r="D322" s="717" t="str">
        <f>IF(B322="TR",SUMIF('Production Calendar'!$D$2:$D$500,'Seed Order'!C322,'Production Calendar'!$S$2:$S$500),"")</f>
        <v/>
      </c>
      <c r="E322" s="718" t="str">
        <f t="array" ref="E322">IF(B322="TR",XLOOKUP(A322,'Crop Chart'!$A$5:$A$201,'Crop Chart'!$P$5:$P$201,FALSE),"")</f>
        <v/>
      </c>
      <c r="F322" s="718" t="str">
        <f t="array" ref="F322">IF(B322="TR",XLOOKUP(A322,'Crop Chart'!$A$5:$A$201,'Crop Chart'!$Q$5:$Q$201,0),"")</f>
        <v/>
      </c>
      <c r="G322" s="725" t="str">
        <f>IF(B322="DS",SUMIF('Production Calendar'!$A$3:$A$477,A322,'Production Calendar'!$G$3:$G$477),"")</f>
        <v/>
      </c>
      <c r="H322" s="726" t="str">
        <f t="array" ref="H322">IF(B322="SD",XLOOKUP(A322,'Crop Chart'!$A$5:$A$201,'Crop Chart'!$AD$5:$AD$201,0),"")</f>
        <v/>
      </c>
      <c r="I322" s="726" t="str">
        <f t="shared" si="1"/>
        <v/>
      </c>
      <c r="J322" s="728"/>
      <c r="K322" s="719">
        <v>1.0</v>
      </c>
      <c r="L322" s="730" t="str">
        <f t="shared" si="5"/>
        <v/>
      </c>
      <c r="M322" s="729" t="str">
        <f t="shared" si="4"/>
        <v/>
      </c>
      <c r="N322" s="720"/>
      <c r="O322" s="720"/>
      <c r="P322" s="720"/>
      <c r="Q322" s="721"/>
    </row>
    <row r="323" ht="15.75" customHeight="1">
      <c r="A323" s="714" t="str">
        <f t="array" ref="A323">IF(ISBLANK(C323),"",XLOOKUP(C323,'Codified Game Plan'!$C$3:$C$477,'Codified Game Plan'!$A$3:$A$477))</f>
        <v/>
      </c>
      <c r="B323" s="727" t="str">
        <f t="array" ref="B323">IF(ISBLANK(C323),"",XLOOKUP(A323,'Crop Chart'!$A$5:$A$201,'Crop Chart'!$B$5:$B$201,0))</f>
        <v/>
      </c>
      <c r="C323" s="726"/>
      <c r="D323" s="717" t="str">
        <f>IF(B323="TR",SUMIF('Production Calendar'!$D$2:$D$500,'Seed Order'!C323,'Production Calendar'!$S$2:$S$500),"")</f>
        <v/>
      </c>
      <c r="E323" s="718" t="str">
        <f t="array" ref="E323">IF(B323="TR",XLOOKUP(A323,'Crop Chart'!$A$5:$A$201,'Crop Chart'!$P$5:$P$201,FALSE),"")</f>
        <v/>
      </c>
      <c r="F323" s="718" t="str">
        <f t="array" ref="F323">IF(B323="TR",XLOOKUP(A323,'Crop Chart'!$A$5:$A$201,'Crop Chart'!$Q$5:$Q$201,0),"")</f>
        <v/>
      </c>
      <c r="G323" s="725" t="str">
        <f>IF(B323="DS",SUMIF('Production Calendar'!$A$3:$A$477,A323,'Production Calendar'!$G$3:$G$477),"")</f>
        <v/>
      </c>
      <c r="H323" s="726" t="str">
        <f t="array" ref="H323">IF(B323="SD",XLOOKUP(A323,'Crop Chart'!$A$5:$A$201,'Crop Chart'!$AD$5:$AD$201,0),"")</f>
        <v/>
      </c>
      <c r="I323" s="726" t="str">
        <f t="shared" si="1"/>
        <v/>
      </c>
      <c r="J323" s="728"/>
      <c r="K323" s="719">
        <v>1.0</v>
      </c>
      <c r="L323" s="730" t="str">
        <f t="shared" si="5"/>
        <v/>
      </c>
      <c r="M323" s="729" t="str">
        <f t="shared" si="4"/>
        <v/>
      </c>
      <c r="N323" s="720"/>
      <c r="O323" s="720"/>
      <c r="P323" s="720"/>
      <c r="Q323" s="721"/>
    </row>
    <row r="324" ht="15.75" customHeight="1">
      <c r="A324" s="714" t="str">
        <f t="array" ref="A324">IF(ISBLANK(C324),"",XLOOKUP(C324,'Codified Game Plan'!$C$3:$C$477,'Codified Game Plan'!$A$3:$A$477))</f>
        <v/>
      </c>
      <c r="B324" s="727" t="str">
        <f t="array" ref="B324">IF(ISBLANK(C324),"",XLOOKUP(A324,'Crop Chart'!$A$5:$A$201,'Crop Chart'!$B$5:$B$201,0))</f>
        <v/>
      </c>
      <c r="C324" s="726"/>
      <c r="D324" s="717" t="str">
        <f>IF(B324="TR",SUMIF('Production Calendar'!$D$2:$D$500,'Seed Order'!C324,'Production Calendar'!$S$2:$S$500),"")</f>
        <v/>
      </c>
      <c r="E324" s="718" t="str">
        <f t="array" ref="E324">IF(B324="TR",XLOOKUP(A324,'Crop Chart'!$A$5:$A$201,'Crop Chart'!$P$5:$P$201,FALSE),"")</f>
        <v/>
      </c>
      <c r="F324" s="718" t="str">
        <f t="array" ref="F324">IF(B324="TR",XLOOKUP(A324,'Crop Chart'!$A$5:$A$201,'Crop Chart'!$Q$5:$Q$201,0),"")</f>
        <v/>
      </c>
      <c r="G324" s="725" t="str">
        <f>IF(B324="DS",SUMIF('Production Calendar'!$A$3:$A$477,A324,'Production Calendar'!$G$3:$G$477),"")</f>
        <v/>
      </c>
      <c r="H324" s="726" t="str">
        <f t="array" ref="H324">IF(B324="SD",XLOOKUP(A324,'Crop Chart'!$A$5:$A$201,'Crop Chart'!$AD$5:$AD$201,0),"")</f>
        <v/>
      </c>
      <c r="I324" s="726" t="str">
        <f t="shared" si="1"/>
        <v/>
      </c>
      <c r="J324" s="728"/>
      <c r="K324" s="719">
        <v>1.0</v>
      </c>
      <c r="L324" s="730" t="str">
        <f t="shared" si="5"/>
        <v/>
      </c>
      <c r="M324" s="729" t="str">
        <f t="shared" si="4"/>
        <v/>
      </c>
      <c r="N324" s="720"/>
      <c r="O324" s="720"/>
      <c r="P324" s="720"/>
      <c r="Q324" s="721"/>
    </row>
    <row r="325" ht="15.75" customHeight="1">
      <c r="A325" s="714" t="str">
        <f t="array" ref="A325">IF(ISBLANK(C325),"",XLOOKUP(C325,'Codified Game Plan'!$C$3:$C$477,'Codified Game Plan'!$A$3:$A$477))</f>
        <v/>
      </c>
      <c r="B325" s="727" t="str">
        <f t="array" ref="B325">IF(ISBLANK(C325),"",XLOOKUP(A325,'Crop Chart'!$A$5:$A$201,'Crop Chart'!$B$5:$B$201,0))</f>
        <v/>
      </c>
      <c r="C325" s="726"/>
      <c r="D325" s="717" t="str">
        <f>IF(B325="TR",SUMIF('Production Calendar'!$D$2:$D$500,'Seed Order'!C325,'Production Calendar'!$S$2:$S$500),"")</f>
        <v/>
      </c>
      <c r="E325" s="718" t="str">
        <f t="array" ref="E325">IF(B325="TR",XLOOKUP(A325,'Crop Chart'!$A$5:$A$201,'Crop Chart'!$P$5:$P$201,FALSE),"")</f>
        <v/>
      </c>
      <c r="F325" s="718" t="str">
        <f t="array" ref="F325">IF(B325="TR",XLOOKUP(A325,'Crop Chart'!$A$5:$A$201,'Crop Chart'!$Q$5:$Q$201,0),"")</f>
        <v/>
      </c>
      <c r="G325" s="725" t="str">
        <f>IF(B325="DS",SUMIF('Production Calendar'!$A$3:$A$477,A325,'Production Calendar'!$G$3:$G$477),"")</f>
        <v/>
      </c>
      <c r="H325" s="726" t="str">
        <f t="array" ref="H325">IF(B325="SD",XLOOKUP(A325,'Crop Chart'!$A$5:$A$201,'Crop Chart'!$AD$5:$AD$201,0),"")</f>
        <v/>
      </c>
      <c r="I325" s="726" t="str">
        <f t="shared" si="1"/>
        <v/>
      </c>
      <c r="J325" s="728"/>
      <c r="K325" s="719">
        <v>1.0</v>
      </c>
      <c r="L325" s="730" t="str">
        <f t="shared" si="5"/>
        <v/>
      </c>
      <c r="M325" s="729" t="str">
        <f t="shared" si="4"/>
        <v/>
      </c>
      <c r="N325" s="720"/>
      <c r="O325" s="720"/>
      <c r="P325" s="720"/>
      <c r="Q325" s="721"/>
    </row>
    <row r="326" ht="15.75" customHeight="1">
      <c r="A326" s="714" t="str">
        <f t="array" ref="A326">IF(ISBLANK(C326),"",XLOOKUP(C326,'Codified Game Plan'!$C$3:$C$477,'Codified Game Plan'!$A$3:$A$477))</f>
        <v/>
      </c>
      <c r="B326" s="727" t="str">
        <f t="array" ref="B326">IF(ISBLANK(C326),"",XLOOKUP(A326,'Crop Chart'!$A$5:$A$201,'Crop Chart'!$B$5:$B$201,0))</f>
        <v/>
      </c>
      <c r="C326" s="726"/>
      <c r="D326" s="717" t="str">
        <f>IF(B326="TR",SUMIF('Production Calendar'!$D$2:$D$500,'Seed Order'!C326,'Production Calendar'!$S$2:$S$500),"")</f>
        <v/>
      </c>
      <c r="E326" s="718" t="str">
        <f t="array" ref="E326">IF(B326="TR",XLOOKUP(A326,'Crop Chart'!$A$5:$A$201,'Crop Chart'!$P$5:$P$201,FALSE),"")</f>
        <v/>
      </c>
      <c r="F326" s="718" t="str">
        <f t="array" ref="F326">IF(B326="TR",XLOOKUP(A326,'Crop Chart'!$A$5:$A$201,'Crop Chart'!$Q$5:$Q$201,0),"")</f>
        <v/>
      </c>
      <c r="G326" s="725" t="str">
        <f>IF(B326="DS",SUMIF('Production Calendar'!$A$3:$A$477,A326,'Production Calendar'!$G$3:$G$477),"")</f>
        <v/>
      </c>
      <c r="H326" s="726" t="str">
        <f t="array" ref="H326">IF(B326="SD",XLOOKUP(A326,'Crop Chart'!$A$5:$A$201,'Crop Chart'!$AD$5:$AD$201,0),"")</f>
        <v/>
      </c>
      <c r="I326" s="726" t="str">
        <f t="shared" si="1"/>
        <v/>
      </c>
      <c r="J326" s="728"/>
      <c r="K326" s="719">
        <v>1.0</v>
      </c>
      <c r="L326" s="730" t="str">
        <f t="shared" si="5"/>
        <v/>
      </c>
      <c r="M326" s="729" t="str">
        <f t="shared" si="4"/>
        <v/>
      </c>
      <c r="N326" s="720"/>
      <c r="O326" s="720"/>
      <c r="P326" s="720"/>
      <c r="Q326" s="721"/>
    </row>
    <row r="327" ht="15.75" customHeight="1">
      <c r="A327" s="714" t="str">
        <f t="array" ref="A327">IF(ISBLANK(C327),"",XLOOKUP(C327,'Codified Game Plan'!$C$3:$C$477,'Codified Game Plan'!$A$3:$A$477))</f>
        <v/>
      </c>
      <c r="B327" s="727" t="str">
        <f t="array" ref="B327">IF(ISBLANK(C327),"",XLOOKUP(A327,'Crop Chart'!$A$5:$A$201,'Crop Chart'!$B$5:$B$201,0))</f>
        <v/>
      </c>
      <c r="C327" s="726"/>
      <c r="D327" s="717" t="str">
        <f>IF(B327="TR",SUMIF('Production Calendar'!$D$2:$D$500,'Seed Order'!C327,'Production Calendar'!$S$2:$S$500),"")</f>
        <v/>
      </c>
      <c r="E327" s="718" t="str">
        <f t="array" ref="E327">IF(B327="TR",XLOOKUP(A327,'Crop Chart'!$A$5:$A$201,'Crop Chart'!$P$5:$P$201,FALSE),"")</f>
        <v/>
      </c>
      <c r="F327" s="718" t="str">
        <f t="array" ref="F327">IF(B327="TR",XLOOKUP(A327,'Crop Chart'!$A$5:$A$201,'Crop Chart'!$Q$5:$Q$201,0),"")</f>
        <v/>
      </c>
      <c r="G327" s="725" t="str">
        <f>IF(B327="DS",SUMIF('Production Calendar'!$A$3:$A$477,A327,'Production Calendar'!$G$3:$G$477),"")</f>
        <v/>
      </c>
      <c r="H327" s="726" t="str">
        <f t="array" ref="H327">IF(B327="SD",XLOOKUP(A327,'Crop Chart'!$A$5:$A$201,'Crop Chart'!$AD$5:$AD$201,0),"")</f>
        <v/>
      </c>
      <c r="I327" s="726" t="str">
        <f t="shared" si="1"/>
        <v/>
      </c>
      <c r="J327" s="728"/>
      <c r="K327" s="719">
        <v>1.0</v>
      </c>
      <c r="L327" s="730" t="str">
        <f t="shared" si="5"/>
        <v/>
      </c>
      <c r="M327" s="729" t="str">
        <f t="shared" si="4"/>
        <v/>
      </c>
      <c r="N327" s="720"/>
      <c r="O327" s="720"/>
      <c r="P327" s="720"/>
      <c r="Q327" s="721"/>
    </row>
    <row r="328" ht="15.75" customHeight="1">
      <c r="A328" s="714" t="str">
        <f t="array" ref="A328">IF(ISBLANK(C328),"",XLOOKUP(C328,'Codified Game Plan'!$C$3:$C$477,'Codified Game Plan'!$A$3:$A$477))</f>
        <v/>
      </c>
      <c r="B328" s="727" t="str">
        <f t="array" ref="B328">IF(ISBLANK(C328),"",XLOOKUP(A328,'Crop Chart'!$A$5:$A$201,'Crop Chart'!$B$5:$B$201,0))</f>
        <v/>
      </c>
      <c r="C328" s="726"/>
      <c r="D328" s="717" t="str">
        <f>IF(B328="TR",SUMIF('Production Calendar'!$D$2:$D$500,'Seed Order'!C328,'Production Calendar'!$S$2:$S$500),"")</f>
        <v/>
      </c>
      <c r="E328" s="718" t="str">
        <f t="array" ref="E328">IF(B328="TR",XLOOKUP(A328,'Crop Chart'!$A$5:$A$201,'Crop Chart'!$P$5:$P$201,FALSE),"")</f>
        <v/>
      </c>
      <c r="F328" s="718" t="str">
        <f t="array" ref="F328">IF(B328="TR",XLOOKUP(A328,'Crop Chart'!$A$5:$A$201,'Crop Chart'!$Q$5:$Q$201,0),"")</f>
        <v/>
      </c>
      <c r="G328" s="725" t="str">
        <f>IF(B328="DS",SUMIF('Production Calendar'!$A$3:$A$477,A328,'Production Calendar'!$G$3:$G$477),"")</f>
        <v/>
      </c>
      <c r="H328" s="726" t="str">
        <f t="array" ref="H328">IF(B328="SD",XLOOKUP(A328,'Crop Chart'!$A$5:$A$201,'Crop Chart'!$AD$5:$AD$201,0),"")</f>
        <v/>
      </c>
      <c r="I328" s="726" t="str">
        <f t="shared" si="1"/>
        <v/>
      </c>
      <c r="J328" s="728"/>
      <c r="K328" s="719">
        <v>1.0</v>
      </c>
      <c r="L328" s="730" t="str">
        <f t="shared" si="5"/>
        <v/>
      </c>
      <c r="M328" s="729" t="str">
        <f t="shared" si="4"/>
        <v/>
      </c>
      <c r="N328" s="720"/>
      <c r="O328" s="720"/>
      <c r="P328" s="720"/>
      <c r="Q328" s="721"/>
    </row>
    <row r="329" ht="15.75" customHeight="1">
      <c r="A329" s="714" t="str">
        <f t="array" ref="A329">IF(ISBLANK(C329),"",XLOOKUP(C329,'Codified Game Plan'!$C$3:$C$477,'Codified Game Plan'!$A$3:$A$477))</f>
        <v/>
      </c>
      <c r="B329" s="727" t="str">
        <f t="array" ref="B329">IF(ISBLANK(C329),"",XLOOKUP(A329,'Crop Chart'!$A$5:$A$201,'Crop Chart'!$B$5:$B$201,0))</f>
        <v/>
      </c>
      <c r="C329" s="726"/>
      <c r="D329" s="717" t="str">
        <f>IF(B329="TR",SUMIF('Production Calendar'!$D$2:$D$500,'Seed Order'!C329,'Production Calendar'!$S$2:$S$500),"")</f>
        <v/>
      </c>
      <c r="E329" s="718" t="str">
        <f t="array" ref="E329">IF(B329="TR",XLOOKUP(A329,'Crop Chart'!$A$5:$A$201,'Crop Chart'!$P$5:$P$201,FALSE),"")</f>
        <v/>
      </c>
      <c r="F329" s="718" t="str">
        <f t="array" ref="F329">IF(B329="TR",XLOOKUP(A329,'Crop Chart'!$A$5:$A$201,'Crop Chart'!$Q$5:$Q$201,0),"")</f>
        <v/>
      </c>
      <c r="G329" s="725" t="str">
        <f>IF(B329="DS",SUMIF('Production Calendar'!$A$3:$A$477,A329,'Production Calendar'!$G$3:$G$477),"")</f>
        <v/>
      </c>
      <c r="H329" s="726" t="str">
        <f t="array" ref="H329">IF(B329="SD",XLOOKUP(A329,'Crop Chart'!$A$5:$A$201,'Crop Chart'!$AD$5:$AD$201,0),"")</f>
        <v/>
      </c>
      <c r="I329" s="726" t="str">
        <f t="shared" si="1"/>
        <v/>
      </c>
      <c r="J329" s="728"/>
      <c r="K329" s="719">
        <v>1.0</v>
      </c>
      <c r="L329" s="730" t="str">
        <f t="shared" si="5"/>
        <v/>
      </c>
      <c r="M329" s="729" t="str">
        <f t="shared" si="4"/>
        <v/>
      </c>
      <c r="N329" s="720"/>
      <c r="O329" s="720"/>
      <c r="P329" s="720"/>
      <c r="Q329" s="721"/>
    </row>
    <row r="330" ht="15.75" customHeight="1">
      <c r="A330" s="714" t="str">
        <f t="array" ref="A330">IF(ISBLANK(C330),"",XLOOKUP(C330,'Codified Game Plan'!$C$3:$C$477,'Codified Game Plan'!$A$3:$A$477))</f>
        <v/>
      </c>
      <c r="B330" s="727" t="str">
        <f t="array" ref="B330">IF(ISBLANK(C330),"",XLOOKUP(A330,'Crop Chart'!$A$5:$A$201,'Crop Chart'!$B$5:$B$201,0))</f>
        <v/>
      </c>
      <c r="C330" s="726"/>
      <c r="D330" s="717" t="str">
        <f>IF(B330="TR",SUMIF('Production Calendar'!$D$2:$D$500,'Seed Order'!C330,'Production Calendar'!$S$2:$S$500),"")</f>
        <v/>
      </c>
      <c r="E330" s="718" t="str">
        <f t="array" ref="E330">IF(B330="TR",XLOOKUP(A330,'Crop Chart'!$A$5:$A$201,'Crop Chart'!$P$5:$P$201,FALSE),"")</f>
        <v/>
      </c>
      <c r="F330" s="718" t="str">
        <f t="array" ref="F330">IF(B330="TR",XLOOKUP(A330,'Crop Chart'!$A$5:$A$201,'Crop Chart'!$Q$5:$Q$201,0),"")</f>
        <v/>
      </c>
      <c r="G330" s="725" t="str">
        <f>IF(B330="DS",SUMIF('Production Calendar'!$A$3:$A$477,A330,'Production Calendar'!$G$3:$G$477),"")</f>
        <v/>
      </c>
      <c r="H330" s="726" t="str">
        <f t="array" ref="H330">IF(B330="SD",XLOOKUP(A330,'Crop Chart'!$A$5:$A$201,'Crop Chart'!$AD$5:$AD$201,0),"")</f>
        <v/>
      </c>
      <c r="I330" s="726" t="str">
        <f t="shared" si="1"/>
        <v/>
      </c>
      <c r="J330" s="728"/>
      <c r="K330" s="719">
        <v>1.0</v>
      </c>
      <c r="L330" s="730" t="str">
        <f t="shared" si="5"/>
        <v/>
      </c>
      <c r="M330" s="729" t="str">
        <f t="shared" si="4"/>
        <v/>
      </c>
      <c r="N330" s="720"/>
      <c r="O330" s="720"/>
      <c r="P330" s="720"/>
      <c r="Q330" s="721"/>
    </row>
    <row r="331" ht="15.75" customHeight="1">
      <c r="A331" s="714" t="str">
        <f t="array" ref="A331">IF(ISBLANK(C331),"",XLOOKUP(C331,'Codified Game Plan'!$C$3:$C$477,'Codified Game Plan'!$A$3:$A$477))</f>
        <v/>
      </c>
      <c r="B331" s="727" t="str">
        <f t="array" ref="B331">IF(ISBLANK(C331),"",XLOOKUP(A331,'Crop Chart'!$A$5:$A$201,'Crop Chart'!$B$5:$B$201,0))</f>
        <v/>
      </c>
      <c r="C331" s="726"/>
      <c r="D331" s="717" t="str">
        <f>IF(B331="TR",SUMIF('Production Calendar'!$D$2:$D$500,'Seed Order'!C331,'Production Calendar'!$S$2:$S$500),"")</f>
        <v/>
      </c>
      <c r="E331" s="718" t="str">
        <f t="array" ref="E331">IF(B331="TR",XLOOKUP(A331,'Crop Chart'!$A$5:$A$201,'Crop Chart'!$P$5:$P$201,FALSE),"")</f>
        <v/>
      </c>
      <c r="F331" s="718" t="str">
        <f t="array" ref="F331">IF(B331="TR",XLOOKUP(A331,'Crop Chart'!$A$5:$A$201,'Crop Chart'!$Q$5:$Q$201,0),"")</f>
        <v/>
      </c>
      <c r="G331" s="725" t="str">
        <f>IF(B331="DS",SUMIF('Production Calendar'!$A$3:$A$477,A331,'Production Calendar'!$G$3:$G$477),"")</f>
        <v/>
      </c>
      <c r="H331" s="726" t="str">
        <f t="array" ref="H331">IF(B331="SD",XLOOKUP(A331,'Crop Chart'!$A$5:$A$201,'Crop Chart'!$AD$5:$AD$201,0),"")</f>
        <v/>
      </c>
      <c r="I331" s="726" t="str">
        <f t="shared" si="1"/>
        <v/>
      </c>
      <c r="J331" s="728"/>
      <c r="K331" s="719">
        <v>1.0</v>
      </c>
      <c r="L331" s="730" t="str">
        <f t="shared" si="5"/>
        <v/>
      </c>
      <c r="M331" s="729" t="str">
        <f t="shared" si="4"/>
        <v/>
      </c>
      <c r="N331" s="720"/>
      <c r="O331" s="720"/>
      <c r="P331" s="720"/>
      <c r="Q331" s="721"/>
    </row>
    <row r="332" ht="15.75" customHeight="1">
      <c r="A332" s="714" t="str">
        <f t="array" ref="A332">IF(ISBLANK(C332),"",XLOOKUP(C332,'Codified Game Plan'!$C$3:$C$477,'Codified Game Plan'!$A$3:$A$477))</f>
        <v/>
      </c>
      <c r="B332" s="727" t="str">
        <f t="array" ref="B332">IF(ISBLANK(C332),"",XLOOKUP(A332,'Crop Chart'!$A$5:$A$201,'Crop Chart'!$B$5:$B$201,0))</f>
        <v/>
      </c>
      <c r="C332" s="726"/>
      <c r="D332" s="717" t="str">
        <f>IF(B332="TR",SUMIF('Production Calendar'!$D$2:$D$500,'Seed Order'!C332,'Production Calendar'!$S$2:$S$500),"")</f>
        <v/>
      </c>
      <c r="E332" s="718" t="str">
        <f t="array" ref="E332">IF(B332="TR",XLOOKUP(A332,'Crop Chart'!$A$5:$A$201,'Crop Chart'!$P$5:$P$201,FALSE),"")</f>
        <v/>
      </c>
      <c r="F332" s="718" t="str">
        <f t="array" ref="F332">IF(B332="TR",XLOOKUP(A332,'Crop Chart'!$A$5:$A$201,'Crop Chart'!$Q$5:$Q$201,0),"")</f>
        <v/>
      </c>
      <c r="G332" s="725" t="str">
        <f>IF(B332="DS",SUMIF('Production Calendar'!$A$3:$A$477,A332,'Production Calendar'!$G$3:$G$477),"")</f>
        <v/>
      </c>
      <c r="H332" s="726" t="str">
        <f t="array" ref="H332">IF(B332="SD",XLOOKUP(A332,'Crop Chart'!$A$5:$A$201,'Crop Chart'!$AD$5:$AD$201,0),"")</f>
        <v/>
      </c>
      <c r="I332" s="726" t="str">
        <f t="shared" si="1"/>
        <v/>
      </c>
      <c r="J332" s="728"/>
      <c r="K332" s="719">
        <v>1.0</v>
      </c>
      <c r="L332" s="730" t="str">
        <f t="shared" si="5"/>
        <v/>
      </c>
      <c r="M332" s="729" t="str">
        <f t="shared" si="4"/>
        <v/>
      </c>
      <c r="N332" s="720"/>
      <c r="O332" s="720"/>
      <c r="P332" s="720"/>
      <c r="Q332" s="721"/>
    </row>
    <row r="333" ht="15.75" customHeight="1">
      <c r="A333" s="714" t="str">
        <f t="array" ref="A333">IF(ISBLANK(C333),"",XLOOKUP(C333,'Codified Game Plan'!$C$3:$C$477,'Codified Game Plan'!$A$3:$A$477))</f>
        <v/>
      </c>
      <c r="B333" s="727" t="str">
        <f t="array" ref="B333">IF(ISBLANK(C333),"",XLOOKUP(A333,'Crop Chart'!$A$5:$A$201,'Crop Chart'!$B$5:$B$201,0))</f>
        <v/>
      </c>
      <c r="C333" s="726"/>
      <c r="D333" s="717" t="str">
        <f>IF(B333="TR",SUMIF('Production Calendar'!$D$2:$D$500,'Seed Order'!C333,'Production Calendar'!$S$2:$S$500),"")</f>
        <v/>
      </c>
      <c r="E333" s="718" t="str">
        <f t="array" ref="E333">IF(B333="TR",XLOOKUP(A333,'Crop Chart'!$A$5:$A$201,'Crop Chart'!$P$5:$P$201,FALSE),"")</f>
        <v/>
      </c>
      <c r="F333" s="718" t="str">
        <f t="array" ref="F333">IF(B333="TR",XLOOKUP(A333,'Crop Chart'!$A$5:$A$201,'Crop Chart'!$Q$5:$Q$201,0),"")</f>
        <v/>
      </c>
      <c r="G333" s="725" t="str">
        <f>IF(B333="DS",SUMIF('Production Calendar'!$A$3:$A$477,A333,'Production Calendar'!$G$3:$G$477),"")</f>
        <v/>
      </c>
      <c r="H333" s="726" t="str">
        <f t="array" ref="H333">IF(B333="SD",XLOOKUP(A333,'Crop Chart'!$A$5:$A$201,'Crop Chart'!$AD$5:$AD$201,0),"")</f>
        <v/>
      </c>
      <c r="I333" s="726" t="str">
        <f t="shared" si="1"/>
        <v/>
      </c>
      <c r="J333" s="728"/>
      <c r="K333" s="719">
        <v>1.0</v>
      </c>
      <c r="L333" s="730" t="str">
        <f t="shared" si="5"/>
        <v/>
      </c>
      <c r="M333" s="729" t="str">
        <f t="shared" si="4"/>
        <v/>
      </c>
      <c r="N333" s="720"/>
      <c r="O333" s="720"/>
      <c r="P333" s="720"/>
      <c r="Q333" s="721"/>
    </row>
    <row r="334" ht="15.75" customHeight="1">
      <c r="A334" s="714" t="str">
        <f t="array" ref="A334">IF(ISBLANK(C334),"",XLOOKUP(C334,'Codified Game Plan'!$C$3:$C$477,'Codified Game Plan'!$A$3:$A$477))</f>
        <v/>
      </c>
      <c r="B334" s="727" t="str">
        <f t="array" ref="B334">IF(ISBLANK(C334),"",XLOOKUP(A334,'Crop Chart'!$A$5:$A$201,'Crop Chart'!$B$5:$B$201,0))</f>
        <v/>
      </c>
      <c r="C334" s="726"/>
      <c r="D334" s="717" t="str">
        <f>IF(B334="TR",SUMIF('Production Calendar'!$D$2:$D$500,'Seed Order'!C334,'Production Calendar'!$S$2:$S$500),"")</f>
        <v/>
      </c>
      <c r="E334" s="718" t="str">
        <f t="array" ref="E334">IF(B334="TR",XLOOKUP(A334,'Crop Chart'!$A$5:$A$201,'Crop Chart'!$P$5:$P$201,FALSE),"")</f>
        <v/>
      </c>
      <c r="F334" s="718" t="str">
        <f t="array" ref="F334">IF(B334="TR",XLOOKUP(A334,'Crop Chart'!$A$5:$A$201,'Crop Chart'!$Q$5:$Q$201,0),"")</f>
        <v/>
      </c>
      <c r="G334" s="725" t="str">
        <f>IF(B334="DS",SUMIF('Production Calendar'!$A$3:$A$477,A334,'Production Calendar'!$G$3:$G$477),"")</f>
        <v/>
      </c>
      <c r="H334" s="726" t="str">
        <f t="array" ref="H334">IF(B334="SD",XLOOKUP(A334,'Crop Chart'!$A$5:$A$201,'Crop Chart'!$AD$5:$AD$201,0),"")</f>
        <v/>
      </c>
      <c r="I334" s="726" t="str">
        <f t="shared" si="1"/>
        <v/>
      </c>
      <c r="J334" s="728"/>
      <c r="K334" s="719">
        <v>1.0</v>
      </c>
      <c r="L334" s="730" t="str">
        <f t="shared" si="5"/>
        <v/>
      </c>
      <c r="M334" s="729" t="str">
        <f t="shared" si="4"/>
        <v/>
      </c>
      <c r="N334" s="720"/>
      <c r="O334" s="720"/>
      <c r="P334" s="720"/>
      <c r="Q334" s="721"/>
    </row>
    <row r="335" ht="15.75" customHeight="1">
      <c r="A335" s="714" t="str">
        <f t="array" ref="A335">IF(ISBLANK(C335),"",XLOOKUP(C335,'Codified Game Plan'!$C$3:$C$477,'Codified Game Plan'!$A$3:$A$477))</f>
        <v/>
      </c>
      <c r="B335" s="727" t="str">
        <f t="array" ref="B335">IF(ISBLANK(C335),"",XLOOKUP(A335,'Crop Chart'!$A$5:$A$201,'Crop Chart'!$B$5:$B$201,0))</f>
        <v/>
      </c>
      <c r="C335" s="726"/>
      <c r="D335" s="717" t="str">
        <f>IF(B335="TR",SUMIF('Production Calendar'!$D$2:$D$500,'Seed Order'!C335,'Production Calendar'!$S$2:$S$500),"")</f>
        <v/>
      </c>
      <c r="E335" s="718" t="str">
        <f t="array" ref="E335">IF(B335="TR",XLOOKUP(A335,'Crop Chart'!$A$5:$A$201,'Crop Chart'!$P$5:$P$201,FALSE),"")</f>
        <v/>
      </c>
      <c r="F335" s="718" t="str">
        <f t="array" ref="F335">IF(B335="TR",XLOOKUP(A335,'Crop Chart'!$A$5:$A$201,'Crop Chart'!$Q$5:$Q$201,0),"")</f>
        <v/>
      </c>
      <c r="G335" s="725" t="str">
        <f>IF(B335="DS",SUMIF('Production Calendar'!$A$3:$A$477,A335,'Production Calendar'!$G$3:$G$477),"")</f>
        <v/>
      </c>
      <c r="H335" s="726" t="str">
        <f t="array" ref="H335">IF(B335="SD",XLOOKUP(A335,'Crop Chart'!$A$5:$A$201,'Crop Chart'!$AD$5:$AD$201,0),"")</f>
        <v/>
      </c>
      <c r="I335" s="726" t="str">
        <f t="shared" si="1"/>
        <v/>
      </c>
      <c r="J335" s="728"/>
      <c r="K335" s="719">
        <v>1.0</v>
      </c>
      <c r="L335" s="730" t="str">
        <f t="shared" si="5"/>
        <v/>
      </c>
      <c r="M335" s="729" t="str">
        <f t="shared" si="4"/>
        <v/>
      </c>
      <c r="N335" s="720"/>
      <c r="O335" s="720"/>
      <c r="P335" s="720"/>
      <c r="Q335" s="721"/>
    </row>
    <row r="336" ht="15.75" customHeight="1">
      <c r="A336" s="714" t="str">
        <f t="array" ref="A336">IF(ISBLANK(C336),"",XLOOKUP(C336,'Codified Game Plan'!$C$3:$C$477,'Codified Game Plan'!$A$3:$A$477))</f>
        <v/>
      </c>
      <c r="B336" s="727" t="str">
        <f t="array" ref="B336">IF(ISBLANK(C336),"",XLOOKUP(A336,'Crop Chart'!$A$5:$A$201,'Crop Chart'!$B$5:$B$201,0))</f>
        <v/>
      </c>
      <c r="C336" s="726"/>
      <c r="D336" s="717" t="str">
        <f>IF(B336="TR",SUMIF('Production Calendar'!$D$2:$D$500,'Seed Order'!C336,'Production Calendar'!$S$2:$S$500),"")</f>
        <v/>
      </c>
      <c r="E336" s="718" t="str">
        <f t="array" ref="E336">IF(B336="TR",XLOOKUP(A336,'Crop Chart'!$A$5:$A$201,'Crop Chart'!$P$5:$P$201,FALSE),"")</f>
        <v/>
      </c>
      <c r="F336" s="718" t="str">
        <f t="array" ref="F336">IF(B336="TR",XLOOKUP(A336,'Crop Chart'!$A$5:$A$201,'Crop Chart'!$Q$5:$Q$201,0),"")</f>
        <v/>
      </c>
      <c r="G336" s="725" t="str">
        <f>IF(B336="DS",SUMIF('Production Calendar'!$A$3:$A$477,A336,'Production Calendar'!$G$3:$G$477),"")</f>
        <v/>
      </c>
      <c r="H336" s="726" t="str">
        <f t="array" ref="H336">IF(B336="SD",XLOOKUP(A336,'Crop Chart'!$A$5:$A$201,'Crop Chart'!$AD$5:$AD$201,0),"")</f>
        <v/>
      </c>
      <c r="I336" s="726" t="str">
        <f t="shared" si="1"/>
        <v/>
      </c>
      <c r="J336" s="728"/>
      <c r="K336" s="719">
        <v>1.0</v>
      </c>
      <c r="L336" s="730" t="str">
        <f t="shared" si="5"/>
        <v/>
      </c>
      <c r="M336" s="729" t="str">
        <f t="shared" si="4"/>
        <v/>
      </c>
      <c r="N336" s="720"/>
      <c r="O336" s="720"/>
      <c r="P336" s="720"/>
      <c r="Q336" s="721"/>
    </row>
    <row r="337" ht="15.75" customHeight="1">
      <c r="A337" s="714" t="str">
        <f t="array" ref="A337">IF(ISBLANK(C337),"",XLOOKUP(C337,'Codified Game Plan'!$C$3:$C$477,'Codified Game Plan'!$A$3:$A$477))</f>
        <v/>
      </c>
      <c r="B337" s="727" t="str">
        <f t="array" ref="B337">IF(ISBLANK(C337),"",XLOOKUP(A337,'Crop Chart'!$A$5:$A$201,'Crop Chart'!$B$5:$B$201,0))</f>
        <v/>
      </c>
      <c r="C337" s="726"/>
      <c r="D337" s="717" t="str">
        <f>IF(B337="TR",SUMIF('Production Calendar'!$D$2:$D$500,'Seed Order'!C337,'Production Calendar'!$S$2:$S$500),"")</f>
        <v/>
      </c>
      <c r="E337" s="718" t="str">
        <f t="array" ref="E337">IF(B337="TR",XLOOKUP(A337,'Crop Chart'!$A$5:$A$201,'Crop Chart'!$P$5:$P$201,FALSE),"")</f>
        <v/>
      </c>
      <c r="F337" s="718" t="str">
        <f t="array" ref="F337">IF(B337="TR",XLOOKUP(A337,'Crop Chart'!$A$5:$A$201,'Crop Chart'!$Q$5:$Q$201,0),"")</f>
        <v/>
      </c>
      <c r="G337" s="725" t="str">
        <f>IF(B337="DS",SUMIF('Production Calendar'!$A$3:$A$477,A337,'Production Calendar'!$G$3:$G$477),"")</f>
        <v/>
      </c>
      <c r="H337" s="726" t="str">
        <f t="array" ref="H337">IF(B337="SD",XLOOKUP(A337,'Crop Chart'!$A$5:$A$201,'Crop Chart'!$AD$5:$AD$201,0),"")</f>
        <v/>
      </c>
      <c r="I337" s="726" t="str">
        <f t="shared" si="1"/>
        <v/>
      </c>
      <c r="J337" s="728"/>
      <c r="K337" s="719">
        <v>1.0</v>
      </c>
      <c r="L337" s="730" t="str">
        <f t="shared" si="5"/>
        <v/>
      </c>
      <c r="M337" s="729" t="str">
        <f t="shared" si="4"/>
        <v/>
      </c>
      <c r="N337" s="720"/>
      <c r="O337" s="720"/>
      <c r="P337" s="720"/>
      <c r="Q337" s="721"/>
    </row>
    <row r="338" ht="15.75" customHeight="1">
      <c r="A338" s="714" t="str">
        <f t="array" ref="A338">IF(ISBLANK(C338),"",XLOOKUP(C338,'Codified Game Plan'!$C$3:$C$477,'Codified Game Plan'!$A$3:$A$477))</f>
        <v/>
      </c>
      <c r="B338" s="727" t="str">
        <f t="array" ref="B338">IF(ISBLANK(C338),"",XLOOKUP(A338,'Crop Chart'!$A$5:$A$201,'Crop Chart'!$B$5:$B$201,0))</f>
        <v/>
      </c>
      <c r="C338" s="726"/>
      <c r="D338" s="717" t="str">
        <f>IF(B338="TR",SUMIF('Production Calendar'!$D$2:$D$500,'Seed Order'!C338,'Production Calendar'!$S$2:$S$500),"")</f>
        <v/>
      </c>
      <c r="E338" s="718" t="str">
        <f t="array" ref="E338">IF(B338="TR",XLOOKUP(A338,'Crop Chart'!$A$5:$A$201,'Crop Chart'!$P$5:$P$201,FALSE),"")</f>
        <v/>
      </c>
      <c r="F338" s="718" t="str">
        <f t="array" ref="F338">IF(B338="TR",XLOOKUP(A338,'Crop Chart'!$A$5:$A$201,'Crop Chart'!$Q$5:$Q$201,0),"")</f>
        <v/>
      </c>
      <c r="G338" s="725" t="str">
        <f>IF(B338="DS",SUMIF('Production Calendar'!$A$3:$A$477,A338,'Production Calendar'!$G$3:$G$477),"")</f>
        <v/>
      </c>
      <c r="H338" s="726" t="str">
        <f t="array" ref="H338">IF(B338="SD",XLOOKUP(A338,'Crop Chart'!$A$5:$A$201,'Crop Chart'!$AD$5:$AD$201,0),"")</f>
        <v/>
      </c>
      <c r="I338" s="726" t="str">
        <f t="shared" si="1"/>
        <v/>
      </c>
      <c r="J338" s="728"/>
      <c r="K338" s="719">
        <v>1.0</v>
      </c>
      <c r="L338" s="730" t="str">
        <f t="shared" si="5"/>
        <v/>
      </c>
      <c r="M338" s="729" t="str">
        <f t="shared" si="4"/>
        <v/>
      </c>
      <c r="N338" s="720"/>
      <c r="O338" s="720"/>
      <c r="P338" s="720"/>
      <c r="Q338" s="721"/>
    </row>
    <row r="339" ht="15.75" customHeight="1">
      <c r="A339" s="714" t="str">
        <f t="array" ref="A339">IF(ISBLANK(C339),"",XLOOKUP(C339,'Codified Game Plan'!$C$3:$C$477,'Codified Game Plan'!$A$3:$A$477))</f>
        <v/>
      </c>
      <c r="B339" s="727" t="str">
        <f t="array" ref="B339">IF(ISBLANK(C339),"",XLOOKUP(A339,'Crop Chart'!$A$5:$A$201,'Crop Chart'!$B$5:$B$201,0))</f>
        <v/>
      </c>
      <c r="C339" s="726"/>
      <c r="D339" s="717" t="str">
        <f>IF(B339="TR",SUMIF('Production Calendar'!$D$2:$D$500,'Seed Order'!C339,'Production Calendar'!$S$2:$S$500),"")</f>
        <v/>
      </c>
      <c r="E339" s="718" t="str">
        <f t="array" ref="E339">IF(B339="TR",XLOOKUP(A339,'Crop Chart'!$A$5:$A$201,'Crop Chart'!$P$5:$P$201,FALSE),"")</f>
        <v/>
      </c>
      <c r="F339" s="718" t="str">
        <f t="array" ref="F339">IF(B339="TR",XLOOKUP(A339,'Crop Chart'!$A$5:$A$201,'Crop Chart'!$Q$5:$Q$201,0),"")</f>
        <v/>
      </c>
      <c r="G339" s="725" t="str">
        <f>IF(B339="DS",SUMIF('Production Calendar'!$A$3:$A$477,A339,'Production Calendar'!$G$3:$G$477),"")</f>
        <v/>
      </c>
      <c r="H339" s="726" t="str">
        <f t="array" ref="H339">IF(B339="SD",XLOOKUP(A339,'Crop Chart'!$A$5:$A$201,'Crop Chart'!$AD$5:$AD$201,0),"")</f>
        <v/>
      </c>
      <c r="I339" s="726" t="str">
        <f t="shared" si="1"/>
        <v/>
      </c>
      <c r="J339" s="728"/>
      <c r="K339" s="719">
        <v>1.0</v>
      </c>
      <c r="L339" s="730" t="str">
        <f t="shared" si="5"/>
        <v/>
      </c>
      <c r="M339" s="729" t="str">
        <f t="shared" si="4"/>
        <v/>
      </c>
      <c r="N339" s="720"/>
      <c r="O339" s="720"/>
      <c r="P339" s="720"/>
      <c r="Q339" s="721"/>
    </row>
    <row r="340" ht="15.75" customHeight="1">
      <c r="A340" s="714" t="str">
        <f t="array" ref="A340">IF(ISBLANK(C340),"",XLOOKUP(C340,'Codified Game Plan'!$C$3:$C$477,'Codified Game Plan'!$A$3:$A$477))</f>
        <v/>
      </c>
      <c r="B340" s="727" t="str">
        <f t="array" ref="B340">IF(ISBLANK(C340),"",XLOOKUP(A340,'Crop Chart'!$A$5:$A$201,'Crop Chart'!$B$5:$B$201,0))</f>
        <v/>
      </c>
      <c r="C340" s="726"/>
      <c r="D340" s="717" t="str">
        <f>IF(B340="TR",SUMIF('Production Calendar'!$D$2:$D$500,'Seed Order'!C340,'Production Calendar'!$S$2:$S$500),"")</f>
        <v/>
      </c>
      <c r="E340" s="718" t="str">
        <f t="array" ref="E340">IF(B340="TR",XLOOKUP(A340,'Crop Chart'!$A$5:$A$201,'Crop Chart'!$P$5:$P$201,FALSE),"")</f>
        <v/>
      </c>
      <c r="F340" s="718" t="str">
        <f t="array" ref="F340">IF(B340="TR",XLOOKUP(A340,'Crop Chart'!$A$5:$A$201,'Crop Chart'!$Q$5:$Q$201,0),"")</f>
        <v/>
      </c>
      <c r="G340" s="725" t="str">
        <f>IF(B340="DS",SUMIF('Production Calendar'!$A$3:$A$477,A340,'Production Calendar'!$G$3:$G$477),"")</f>
        <v/>
      </c>
      <c r="H340" s="726" t="str">
        <f t="array" ref="H340">IF(B340="SD",XLOOKUP(A340,'Crop Chart'!$A$5:$A$201,'Crop Chart'!$AD$5:$AD$201,0),"")</f>
        <v/>
      </c>
      <c r="I340" s="726" t="str">
        <f t="shared" si="1"/>
        <v/>
      </c>
      <c r="J340" s="728"/>
      <c r="K340" s="719">
        <v>1.0</v>
      </c>
      <c r="L340" s="730" t="str">
        <f t="shared" si="5"/>
        <v/>
      </c>
      <c r="M340" s="729" t="str">
        <f t="shared" si="4"/>
        <v/>
      </c>
      <c r="N340" s="720"/>
      <c r="O340" s="720"/>
      <c r="P340" s="720"/>
      <c r="Q340" s="721"/>
    </row>
    <row r="341" ht="15.75" customHeight="1">
      <c r="A341" s="714" t="str">
        <f t="array" ref="A341">IF(ISBLANK(C341),"",XLOOKUP(C341,'Codified Game Plan'!$C$3:$C$477,'Codified Game Plan'!$A$3:$A$477))</f>
        <v/>
      </c>
      <c r="B341" s="727" t="str">
        <f t="array" ref="B341">IF(ISBLANK(C341),"",XLOOKUP(A341,'Crop Chart'!$A$5:$A$201,'Crop Chart'!$B$5:$B$201,0))</f>
        <v/>
      </c>
      <c r="C341" s="726"/>
      <c r="D341" s="717" t="str">
        <f>IF(B341="TR",SUMIF('Production Calendar'!$D$2:$D$500,'Seed Order'!C341,'Production Calendar'!$S$2:$S$500),"")</f>
        <v/>
      </c>
      <c r="E341" s="718" t="str">
        <f t="array" ref="E341">IF(B341="TR",XLOOKUP(A341,'Crop Chart'!$A$5:$A$201,'Crop Chart'!$P$5:$P$201,FALSE),"")</f>
        <v/>
      </c>
      <c r="F341" s="718" t="str">
        <f t="array" ref="F341">IF(B341="TR",XLOOKUP(A341,'Crop Chart'!$A$5:$A$201,'Crop Chart'!$Q$5:$Q$201,0),"")</f>
        <v/>
      </c>
      <c r="G341" s="725" t="str">
        <f>IF(B341="DS",SUMIF('Production Calendar'!$A$3:$A$477,A341,'Production Calendar'!$G$3:$G$477),"")</f>
        <v/>
      </c>
      <c r="H341" s="726" t="str">
        <f t="array" ref="H341">IF(B341="SD",XLOOKUP(A341,'Crop Chart'!$A$5:$A$201,'Crop Chart'!$AD$5:$AD$201,0),"")</f>
        <v/>
      </c>
      <c r="I341" s="726" t="str">
        <f t="shared" si="1"/>
        <v/>
      </c>
      <c r="J341" s="728"/>
      <c r="K341" s="719">
        <v>1.0</v>
      </c>
      <c r="L341" s="730" t="str">
        <f t="shared" si="5"/>
        <v/>
      </c>
      <c r="M341" s="729" t="str">
        <f t="shared" si="4"/>
        <v/>
      </c>
      <c r="N341" s="720"/>
      <c r="O341" s="720"/>
      <c r="P341" s="720"/>
      <c r="Q341" s="721"/>
    </row>
    <row r="342" ht="15.75" customHeight="1">
      <c r="A342" s="714" t="str">
        <f t="array" ref="A342">IF(ISBLANK(C342),"",XLOOKUP(C342,'Codified Game Plan'!$C$3:$C$477,'Codified Game Plan'!$A$3:$A$477))</f>
        <v/>
      </c>
      <c r="B342" s="727" t="str">
        <f t="array" ref="B342">IF(ISBLANK(C342),"",XLOOKUP(A342,'Crop Chart'!$A$5:$A$201,'Crop Chart'!$B$5:$B$201,0))</f>
        <v/>
      </c>
      <c r="C342" s="726"/>
      <c r="D342" s="717" t="str">
        <f>IF(B342="TR",SUMIF('Production Calendar'!$D$2:$D$500,'Seed Order'!C342,'Production Calendar'!$S$2:$S$500),"")</f>
        <v/>
      </c>
      <c r="E342" s="718" t="str">
        <f t="array" ref="E342">IF(B342="TR",XLOOKUP(A342,'Crop Chart'!$A$5:$A$201,'Crop Chart'!$P$5:$P$201,FALSE),"")</f>
        <v/>
      </c>
      <c r="F342" s="718" t="str">
        <f t="array" ref="F342">IF(B342="TR",XLOOKUP(A342,'Crop Chart'!$A$5:$A$201,'Crop Chart'!$Q$5:$Q$201,0),"")</f>
        <v/>
      </c>
      <c r="G342" s="725" t="str">
        <f>IF(B342="DS",SUMIF('Production Calendar'!$A$3:$A$477,A342,'Production Calendar'!$G$3:$G$477),"")</f>
        <v/>
      </c>
      <c r="H342" s="726" t="str">
        <f t="array" ref="H342">IF(B342="SD",XLOOKUP(A342,'Crop Chart'!$A$5:$A$201,'Crop Chart'!$AD$5:$AD$201,0),"")</f>
        <v/>
      </c>
      <c r="I342" s="726" t="str">
        <f t="shared" si="1"/>
        <v/>
      </c>
      <c r="J342" s="728"/>
      <c r="K342" s="719">
        <v>1.0</v>
      </c>
      <c r="L342" s="730" t="str">
        <f t="shared" si="5"/>
        <v/>
      </c>
      <c r="M342" s="729" t="str">
        <f t="shared" si="4"/>
        <v/>
      </c>
      <c r="N342" s="720"/>
      <c r="O342" s="720"/>
      <c r="P342" s="720"/>
      <c r="Q342" s="721"/>
    </row>
    <row r="343" ht="15.75" customHeight="1">
      <c r="A343" s="714" t="str">
        <f t="array" ref="A343">IF(ISBLANK(C343),"",XLOOKUP(C343,'Codified Game Plan'!$C$3:$C$477,'Codified Game Plan'!$A$3:$A$477))</f>
        <v/>
      </c>
      <c r="B343" s="727" t="str">
        <f t="array" ref="B343">IF(ISBLANK(C343),"",XLOOKUP(A343,'Crop Chart'!$A$5:$A$201,'Crop Chart'!$B$5:$B$201,0))</f>
        <v/>
      </c>
      <c r="C343" s="726"/>
      <c r="D343" s="717" t="str">
        <f>IF(B343="TR",SUMIF('Production Calendar'!$D$2:$D$500,'Seed Order'!C343,'Production Calendar'!$S$2:$S$500),"")</f>
        <v/>
      </c>
      <c r="E343" s="718" t="str">
        <f t="array" ref="E343">IF(B343="TR",XLOOKUP(A343,'Crop Chart'!$A$5:$A$201,'Crop Chart'!$P$5:$P$201,FALSE),"")</f>
        <v/>
      </c>
      <c r="F343" s="718" t="str">
        <f t="array" ref="F343">IF(B343="TR",XLOOKUP(A343,'Crop Chart'!$A$5:$A$201,'Crop Chart'!$Q$5:$Q$201,0),"")</f>
        <v/>
      </c>
      <c r="G343" s="725" t="str">
        <f>IF(B343="DS",SUMIF('Production Calendar'!$A$3:$A$477,A343,'Production Calendar'!$G$3:$G$477),"")</f>
        <v/>
      </c>
      <c r="H343" s="726" t="str">
        <f t="array" ref="H343">IF(B343="SD",XLOOKUP(A343,'Crop Chart'!$A$5:$A$201,'Crop Chart'!$AD$5:$AD$201,0),"")</f>
        <v/>
      </c>
      <c r="I343" s="726" t="str">
        <f t="shared" si="1"/>
        <v/>
      </c>
      <c r="J343" s="728"/>
      <c r="K343" s="719">
        <v>1.0</v>
      </c>
      <c r="L343" s="730" t="str">
        <f t="shared" si="5"/>
        <v/>
      </c>
      <c r="M343" s="729" t="str">
        <f t="shared" si="4"/>
        <v/>
      </c>
      <c r="N343" s="720"/>
      <c r="O343" s="720"/>
      <c r="P343" s="720"/>
      <c r="Q343" s="721"/>
    </row>
    <row r="344" ht="15.75" customHeight="1">
      <c r="A344" s="714" t="str">
        <f t="array" ref="A344">IF(ISBLANK(C344),"",XLOOKUP(C344,'Codified Game Plan'!$C$3:$C$477,'Codified Game Plan'!$A$3:$A$477))</f>
        <v/>
      </c>
      <c r="B344" s="727" t="str">
        <f t="array" ref="B344">IF(ISBLANK(C344),"",XLOOKUP(A344,'Crop Chart'!$A$5:$A$201,'Crop Chart'!$B$5:$B$201,0))</f>
        <v/>
      </c>
      <c r="C344" s="726"/>
      <c r="D344" s="717" t="str">
        <f>IF(B344="TR",SUMIF('Production Calendar'!$D$2:$D$500,'Seed Order'!C344,'Production Calendar'!$S$2:$S$500),"")</f>
        <v/>
      </c>
      <c r="E344" s="718" t="str">
        <f t="array" ref="E344">IF(B344="TR",XLOOKUP(A344,'Crop Chart'!$A$5:$A$201,'Crop Chart'!$P$5:$P$201,FALSE),"")</f>
        <v/>
      </c>
      <c r="F344" s="718" t="str">
        <f t="array" ref="F344">IF(B344="TR",XLOOKUP(A344,'Crop Chart'!$A$5:$A$201,'Crop Chart'!$Q$5:$Q$201,0),"")</f>
        <v/>
      </c>
      <c r="G344" s="725" t="str">
        <f>IF(B344="DS",SUMIF('Production Calendar'!$A$3:$A$477,A344,'Production Calendar'!$G$3:$G$477),"")</f>
        <v/>
      </c>
      <c r="H344" s="726" t="str">
        <f t="array" ref="H344">IF(B344="SD",XLOOKUP(A344,'Crop Chart'!$A$5:$A$201,'Crop Chart'!$AD$5:$AD$201,0),"")</f>
        <v/>
      </c>
      <c r="I344" s="726" t="str">
        <f t="shared" si="1"/>
        <v/>
      </c>
      <c r="J344" s="728"/>
      <c r="K344" s="719">
        <v>1.0</v>
      </c>
      <c r="L344" s="730" t="str">
        <f t="shared" si="5"/>
        <v/>
      </c>
      <c r="M344" s="729" t="str">
        <f t="shared" si="4"/>
        <v/>
      </c>
      <c r="N344" s="720"/>
      <c r="O344" s="720"/>
      <c r="P344" s="720"/>
      <c r="Q344" s="721"/>
    </row>
    <row r="345" ht="15.75" customHeight="1">
      <c r="A345" s="714" t="str">
        <f t="array" ref="A345">IF(ISBLANK(C345),"",XLOOKUP(C345,'Codified Game Plan'!$C$3:$C$477,'Codified Game Plan'!$A$3:$A$477))</f>
        <v/>
      </c>
      <c r="B345" s="727" t="str">
        <f t="array" ref="B345">IF(ISBLANK(C345),"",XLOOKUP(A345,'Crop Chart'!$A$5:$A$201,'Crop Chart'!$B$5:$B$201,0))</f>
        <v/>
      </c>
      <c r="C345" s="726"/>
      <c r="D345" s="717" t="str">
        <f>IF(B345="TR",SUMIF('Production Calendar'!$D$2:$D$500,'Seed Order'!C345,'Production Calendar'!$S$2:$S$500),"")</f>
        <v/>
      </c>
      <c r="E345" s="718" t="str">
        <f t="array" ref="E345">IF(B345="TR",XLOOKUP(A345,'Crop Chart'!$A$5:$A$201,'Crop Chart'!$P$5:$P$201,FALSE),"")</f>
        <v/>
      </c>
      <c r="F345" s="718" t="str">
        <f t="array" ref="F345">IF(B345="TR",XLOOKUP(A345,'Crop Chart'!$A$5:$A$201,'Crop Chart'!$Q$5:$Q$201,0),"")</f>
        <v/>
      </c>
      <c r="G345" s="725" t="str">
        <f>IF(B345="DS",SUMIF('Production Calendar'!$A$3:$A$477,A345,'Production Calendar'!$G$3:$G$477),"")</f>
        <v/>
      </c>
      <c r="H345" s="726" t="str">
        <f t="array" ref="H345">IF(B345="SD",XLOOKUP(A345,'Crop Chart'!$A$5:$A$201,'Crop Chart'!$AD$5:$AD$201,0),"")</f>
        <v/>
      </c>
      <c r="I345" s="726" t="str">
        <f t="shared" si="1"/>
        <v/>
      </c>
      <c r="J345" s="728"/>
      <c r="K345" s="719">
        <v>1.0</v>
      </c>
      <c r="L345" s="730" t="str">
        <f t="shared" si="5"/>
        <v/>
      </c>
      <c r="M345" s="729" t="str">
        <f t="shared" si="4"/>
        <v/>
      </c>
      <c r="N345" s="720"/>
      <c r="O345" s="720"/>
      <c r="P345" s="720"/>
      <c r="Q345" s="721"/>
    </row>
    <row r="346" ht="15.75" customHeight="1">
      <c r="A346" s="714" t="str">
        <f t="array" ref="A346">IF(ISBLANK(C346),"",XLOOKUP(C346,'Codified Game Plan'!$C$3:$C$477,'Codified Game Plan'!$A$3:$A$477))</f>
        <v/>
      </c>
      <c r="B346" s="727" t="str">
        <f t="array" ref="B346">IF(ISBLANK(C346),"",XLOOKUP(A346,'Crop Chart'!$A$5:$A$201,'Crop Chart'!$B$5:$B$201,0))</f>
        <v/>
      </c>
      <c r="C346" s="726"/>
      <c r="D346" s="717" t="str">
        <f>IF(B346="TR",SUMIF('Production Calendar'!$D$2:$D$500,'Seed Order'!C346,'Production Calendar'!$S$2:$S$500),"")</f>
        <v/>
      </c>
      <c r="E346" s="718" t="str">
        <f t="array" ref="E346">IF(B346="TR",XLOOKUP(A346,'Crop Chart'!$A$5:$A$201,'Crop Chart'!$P$5:$P$201,FALSE),"")</f>
        <v/>
      </c>
      <c r="F346" s="718" t="str">
        <f t="array" ref="F346">IF(B346="TR",XLOOKUP(A346,'Crop Chart'!$A$5:$A$201,'Crop Chart'!$Q$5:$Q$201,0),"")</f>
        <v/>
      </c>
      <c r="G346" s="725" t="str">
        <f>IF(B346="DS",SUMIF('Production Calendar'!$A$3:$A$477,A346,'Production Calendar'!$G$3:$G$477),"")</f>
        <v/>
      </c>
      <c r="H346" s="726" t="str">
        <f t="array" ref="H346">IF(B346="SD",XLOOKUP(A346,'Crop Chart'!$A$5:$A$201,'Crop Chart'!$AD$5:$AD$201,0),"")</f>
        <v/>
      </c>
      <c r="I346" s="726" t="str">
        <f t="shared" si="1"/>
        <v/>
      </c>
      <c r="J346" s="728"/>
      <c r="K346" s="719">
        <v>1.0</v>
      </c>
      <c r="L346" s="730" t="str">
        <f t="shared" si="5"/>
        <v/>
      </c>
      <c r="M346" s="729" t="str">
        <f t="shared" si="4"/>
        <v/>
      </c>
      <c r="N346" s="720"/>
      <c r="O346" s="720"/>
      <c r="P346" s="720"/>
      <c r="Q346" s="721"/>
    </row>
    <row r="347" ht="15.75" customHeight="1">
      <c r="A347" s="714" t="str">
        <f t="array" ref="A347">IF(ISBLANK(C347),"",XLOOKUP(C347,'Codified Game Plan'!$C$3:$C$477,'Codified Game Plan'!$A$3:$A$477))</f>
        <v/>
      </c>
      <c r="B347" s="727" t="str">
        <f t="array" ref="B347">IF(ISBLANK(C347),"",XLOOKUP(A347,'Crop Chart'!$A$5:$A$201,'Crop Chart'!$B$5:$B$201,0))</f>
        <v/>
      </c>
      <c r="C347" s="726"/>
      <c r="D347" s="717" t="str">
        <f>IF(B347="TR",SUMIF('Production Calendar'!$D$2:$D$500,'Seed Order'!C347,'Production Calendar'!$S$2:$S$500),"")</f>
        <v/>
      </c>
      <c r="E347" s="718" t="str">
        <f t="array" ref="E347">IF(B347="TR",XLOOKUP(A347,'Crop Chart'!$A$5:$A$201,'Crop Chart'!$P$5:$P$201,FALSE),"")</f>
        <v/>
      </c>
      <c r="F347" s="718" t="str">
        <f t="array" ref="F347">IF(B347="TR",XLOOKUP(A347,'Crop Chart'!$A$5:$A$201,'Crop Chart'!$Q$5:$Q$201,0),"")</f>
        <v/>
      </c>
      <c r="G347" s="725" t="str">
        <f>IF(B347="DS",SUMIF('Production Calendar'!$A$3:$A$477,A347,'Production Calendar'!$G$3:$G$477),"")</f>
        <v/>
      </c>
      <c r="H347" s="726" t="str">
        <f t="array" ref="H347">IF(B347="SD",XLOOKUP(A347,'Crop Chart'!$A$5:$A$201,'Crop Chart'!$AD$5:$AD$201,0),"")</f>
        <v/>
      </c>
      <c r="I347" s="726" t="str">
        <f t="shared" si="1"/>
        <v/>
      </c>
      <c r="J347" s="728"/>
      <c r="K347" s="719">
        <v>1.0</v>
      </c>
      <c r="L347" s="730" t="str">
        <f t="shared" si="5"/>
        <v/>
      </c>
      <c r="M347" s="729" t="str">
        <f t="shared" si="4"/>
        <v/>
      </c>
      <c r="N347" s="720"/>
      <c r="O347" s="720"/>
      <c r="P347" s="720"/>
      <c r="Q347" s="721"/>
    </row>
    <row r="348" ht="15.75" customHeight="1">
      <c r="A348" s="714" t="str">
        <f t="array" ref="A348">IF(ISBLANK(C348),"",XLOOKUP(C348,'Codified Game Plan'!$C$3:$C$477,'Codified Game Plan'!$A$3:$A$477))</f>
        <v/>
      </c>
      <c r="B348" s="727" t="str">
        <f t="array" ref="B348">IF(ISBLANK(C348),"",XLOOKUP(A348,'Crop Chart'!$A$5:$A$201,'Crop Chart'!$B$5:$B$201,0))</f>
        <v/>
      </c>
      <c r="C348" s="726"/>
      <c r="D348" s="717" t="str">
        <f>IF(B348="TR",SUMIF('Production Calendar'!$D$2:$D$500,'Seed Order'!C348,'Production Calendar'!$S$2:$S$500),"")</f>
        <v/>
      </c>
      <c r="E348" s="718" t="str">
        <f t="array" ref="E348">IF(B348="TR",XLOOKUP(A348,'Crop Chart'!$A$5:$A$201,'Crop Chart'!$P$5:$P$201,FALSE),"")</f>
        <v/>
      </c>
      <c r="F348" s="718" t="str">
        <f t="array" ref="F348">IF(B348="TR",XLOOKUP(A348,'Crop Chart'!$A$5:$A$201,'Crop Chart'!$Q$5:$Q$201,0),"")</f>
        <v/>
      </c>
      <c r="G348" s="725" t="str">
        <f>IF(B348="DS",SUMIF('Production Calendar'!$A$3:$A$477,A348,'Production Calendar'!$G$3:$G$477),"")</f>
        <v/>
      </c>
      <c r="H348" s="726" t="str">
        <f t="array" ref="H348">IF(B348="SD",XLOOKUP(A348,'Crop Chart'!$A$5:$A$201,'Crop Chart'!$AD$5:$AD$201,0),"")</f>
        <v/>
      </c>
      <c r="I348" s="726" t="str">
        <f t="shared" si="1"/>
        <v/>
      </c>
      <c r="J348" s="728"/>
      <c r="K348" s="719">
        <v>1.0</v>
      </c>
      <c r="L348" s="730" t="str">
        <f t="shared" si="5"/>
        <v/>
      </c>
      <c r="M348" s="729" t="str">
        <f t="shared" si="4"/>
        <v/>
      </c>
      <c r="N348" s="720"/>
      <c r="O348" s="720"/>
      <c r="P348" s="720"/>
      <c r="Q348" s="721"/>
    </row>
    <row r="349" ht="15.75" customHeight="1">
      <c r="A349" s="714" t="str">
        <f t="array" ref="A349">IF(ISBLANK(C349),"",XLOOKUP(C349,'Codified Game Plan'!$C$3:$C$477,'Codified Game Plan'!$A$3:$A$477))</f>
        <v/>
      </c>
      <c r="B349" s="727" t="str">
        <f t="array" ref="B349">IF(ISBLANK(C349),"",XLOOKUP(A349,'Crop Chart'!$A$5:$A$201,'Crop Chart'!$B$5:$B$201,0))</f>
        <v/>
      </c>
      <c r="C349" s="726"/>
      <c r="D349" s="717" t="str">
        <f>IF(B349="TR",SUMIF('Production Calendar'!$D$2:$D$500,'Seed Order'!C349,'Production Calendar'!$S$2:$S$500),"")</f>
        <v/>
      </c>
      <c r="E349" s="718" t="str">
        <f t="array" ref="E349">IF(B349="TR",XLOOKUP(A349,'Crop Chart'!$A$5:$A$201,'Crop Chart'!$P$5:$P$201,FALSE),"")</f>
        <v/>
      </c>
      <c r="F349" s="718" t="str">
        <f t="array" ref="F349">IF(B349="TR",XLOOKUP(A349,'Crop Chart'!$A$5:$A$201,'Crop Chart'!$Q$5:$Q$201,0),"")</f>
        <v/>
      </c>
      <c r="G349" s="725" t="str">
        <f>IF(B349="DS",SUMIF('Production Calendar'!$A$3:$A$477,A349,'Production Calendar'!$G$3:$G$477),"")</f>
        <v/>
      </c>
      <c r="H349" s="726" t="str">
        <f t="array" ref="H349">IF(B349="SD",XLOOKUP(A349,'Crop Chart'!$A$5:$A$201,'Crop Chart'!$AD$5:$AD$201,0),"")</f>
        <v/>
      </c>
      <c r="I349" s="726" t="str">
        <f t="shared" si="1"/>
        <v/>
      </c>
      <c r="J349" s="728"/>
      <c r="K349" s="719">
        <v>1.0</v>
      </c>
      <c r="L349" s="730" t="str">
        <f t="shared" si="5"/>
        <v/>
      </c>
      <c r="M349" s="729" t="str">
        <f t="shared" si="4"/>
        <v/>
      </c>
      <c r="N349" s="720"/>
      <c r="O349" s="720"/>
      <c r="P349" s="720"/>
      <c r="Q349" s="721"/>
    </row>
    <row r="350" ht="15.75" customHeight="1">
      <c r="A350" s="714" t="str">
        <f t="array" ref="A350">IF(ISBLANK(C350),"",XLOOKUP(C350,'Codified Game Plan'!$C$3:$C$477,'Codified Game Plan'!$A$3:$A$477))</f>
        <v/>
      </c>
      <c r="B350" s="727" t="str">
        <f t="array" ref="B350">IF(ISBLANK(C350),"",XLOOKUP(A350,'Crop Chart'!$A$5:$A$201,'Crop Chart'!$B$5:$B$201,0))</f>
        <v/>
      </c>
      <c r="C350" s="726"/>
      <c r="D350" s="717" t="str">
        <f>IF(B350="TR",SUMIF('Production Calendar'!$D$2:$D$500,'Seed Order'!C350,'Production Calendar'!$S$2:$S$500),"")</f>
        <v/>
      </c>
      <c r="E350" s="718" t="str">
        <f t="array" ref="E350">IF(B350="TR",XLOOKUP(A350,'Crop Chart'!$A$5:$A$201,'Crop Chart'!$P$5:$P$201,FALSE),"")</f>
        <v/>
      </c>
      <c r="F350" s="718" t="str">
        <f t="array" ref="F350">IF(B350="TR",XLOOKUP(A350,'Crop Chart'!$A$5:$A$201,'Crop Chart'!$Q$5:$Q$201,0),"")</f>
        <v/>
      </c>
      <c r="G350" s="725" t="str">
        <f>IF(B350="DS",SUMIF('Production Calendar'!$A$3:$A$477,A350,'Production Calendar'!$G$3:$G$477),"")</f>
        <v/>
      </c>
      <c r="H350" s="726" t="str">
        <f t="array" ref="H350">IF(B350="SD",XLOOKUP(A350,'Crop Chart'!$A$5:$A$201,'Crop Chart'!$AD$5:$AD$201,0),"")</f>
        <v/>
      </c>
      <c r="I350" s="726" t="str">
        <f t="shared" si="1"/>
        <v/>
      </c>
      <c r="J350" s="728"/>
      <c r="K350" s="719">
        <v>1.0</v>
      </c>
      <c r="L350" s="730" t="str">
        <f t="shared" si="5"/>
        <v/>
      </c>
      <c r="M350" s="729" t="str">
        <f t="shared" si="4"/>
        <v/>
      </c>
      <c r="N350" s="720"/>
      <c r="O350" s="720"/>
      <c r="P350" s="720"/>
      <c r="Q350" s="721"/>
    </row>
    <row r="351" ht="15.75" customHeight="1">
      <c r="A351" s="714" t="str">
        <f t="array" ref="A351">IF(ISBLANK(C351),"",XLOOKUP(C351,'Codified Game Plan'!$C$3:$C$477,'Codified Game Plan'!$A$3:$A$477))</f>
        <v/>
      </c>
      <c r="B351" s="727" t="str">
        <f t="array" ref="B351">IF(ISBLANK(C351),"",XLOOKUP(A351,'Crop Chart'!$A$5:$A$201,'Crop Chart'!$B$5:$B$201,0))</f>
        <v/>
      </c>
      <c r="C351" s="726"/>
      <c r="D351" s="717" t="str">
        <f>IF(B351="TR",SUMIF('Production Calendar'!$D$2:$D$500,'Seed Order'!C351,'Production Calendar'!$S$2:$S$500),"")</f>
        <v/>
      </c>
      <c r="E351" s="718" t="str">
        <f t="array" ref="E351">IF(B351="TR",XLOOKUP(A351,'Crop Chart'!$A$5:$A$201,'Crop Chart'!$P$5:$P$201,FALSE),"")</f>
        <v/>
      </c>
      <c r="F351" s="718" t="str">
        <f t="array" ref="F351">IF(B351="TR",XLOOKUP(A351,'Crop Chart'!$A$5:$A$201,'Crop Chart'!$Q$5:$Q$201,0),"")</f>
        <v/>
      </c>
      <c r="G351" s="725" t="str">
        <f>IF(B351="DS",SUMIF('Production Calendar'!$A$3:$A$477,A351,'Production Calendar'!$G$3:$G$477),"")</f>
        <v/>
      </c>
      <c r="H351" s="726" t="str">
        <f t="array" ref="H351">IF(B351="SD",XLOOKUP(A351,'Crop Chart'!$A$5:$A$201,'Crop Chart'!$AD$5:$AD$201,0),"")</f>
        <v/>
      </c>
      <c r="I351" s="726" t="str">
        <f t="shared" si="1"/>
        <v/>
      </c>
      <c r="J351" s="728"/>
      <c r="K351" s="719">
        <v>1.0</v>
      </c>
      <c r="L351" s="730" t="str">
        <f t="shared" si="5"/>
        <v/>
      </c>
      <c r="M351" s="729" t="str">
        <f t="shared" si="4"/>
        <v/>
      </c>
      <c r="N351" s="720"/>
      <c r="O351" s="720"/>
      <c r="P351" s="720"/>
      <c r="Q351" s="721"/>
    </row>
    <row r="352" ht="15.75" customHeight="1">
      <c r="A352" s="714" t="str">
        <f t="array" ref="A352">IF(ISBLANK(C352),"",XLOOKUP(C352,'Codified Game Plan'!$C$3:$C$477,'Codified Game Plan'!$A$3:$A$477))</f>
        <v/>
      </c>
      <c r="B352" s="727" t="str">
        <f t="array" ref="B352">IF(ISBLANK(C352),"",XLOOKUP(A352,'Crop Chart'!$A$5:$A$201,'Crop Chart'!$B$5:$B$201,0))</f>
        <v/>
      </c>
      <c r="C352" s="726"/>
      <c r="D352" s="717" t="str">
        <f>IF(B352="TR",SUMIF('Production Calendar'!$D$2:$D$500,'Seed Order'!C352,'Production Calendar'!$S$2:$S$500),"")</f>
        <v/>
      </c>
      <c r="E352" s="718" t="str">
        <f t="array" ref="E352">IF(B352="TR",XLOOKUP(A352,'Crop Chart'!$A$5:$A$201,'Crop Chart'!$P$5:$P$201,FALSE),"")</f>
        <v/>
      </c>
      <c r="F352" s="718" t="str">
        <f t="array" ref="F352">IF(B352="TR",XLOOKUP(A352,'Crop Chart'!$A$5:$A$201,'Crop Chart'!$Q$5:$Q$201,0),"")</f>
        <v/>
      </c>
      <c r="G352" s="725" t="str">
        <f>IF(B352="DS",SUMIF('Production Calendar'!$A$3:$A$477,A352,'Production Calendar'!$G$3:$G$477),"")</f>
        <v/>
      </c>
      <c r="H352" s="726" t="str">
        <f t="array" ref="H352">IF(B352="SD",XLOOKUP(A352,'Crop Chart'!$A$5:$A$201,'Crop Chart'!$AD$5:$AD$201,0),"")</f>
        <v/>
      </c>
      <c r="I352" s="726" t="str">
        <f t="shared" si="1"/>
        <v/>
      </c>
      <c r="J352" s="728"/>
      <c r="K352" s="719">
        <v>1.0</v>
      </c>
      <c r="L352" s="730" t="str">
        <f t="shared" si="5"/>
        <v/>
      </c>
      <c r="M352" s="729" t="str">
        <f t="shared" si="4"/>
        <v/>
      </c>
      <c r="N352" s="720"/>
      <c r="O352" s="720"/>
      <c r="P352" s="720"/>
      <c r="Q352" s="721"/>
    </row>
    <row r="353" ht="15.75" customHeight="1">
      <c r="A353" s="714" t="str">
        <f t="array" ref="A353">IF(ISBLANK(C353),"",XLOOKUP(C353,'Codified Game Plan'!$C$3:$C$477,'Codified Game Plan'!$A$3:$A$477))</f>
        <v/>
      </c>
      <c r="B353" s="727" t="str">
        <f t="array" ref="B353">IF(ISBLANK(C353),"",XLOOKUP(A353,'Crop Chart'!$A$5:$A$201,'Crop Chart'!$B$5:$B$201,0))</f>
        <v/>
      </c>
      <c r="C353" s="726"/>
      <c r="D353" s="717" t="str">
        <f>IF(B353="TR",SUMIF('Production Calendar'!$D$2:$D$500,'Seed Order'!C353,'Production Calendar'!$S$2:$S$500),"")</f>
        <v/>
      </c>
      <c r="E353" s="718" t="str">
        <f t="array" ref="E353">IF(B353="TR",XLOOKUP(A353,'Crop Chart'!$A$5:$A$201,'Crop Chart'!$P$5:$P$201,FALSE),"")</f>
        <v/>
      </c>
      <c r="F353" s="718" t="str">
        <f t="array" ref="F353">IF(B353="TR",XLOOKUP(A353,'Crop Chart'!$A$5:$A$201,'Crop Chart'!$Q$5:$Q$201,0),"")</f>
        <v/>
      </c>
      <c r="G353" s="725" t="str">
        <f>IF(B353="DS",SUMIF('Production Calendar'!$A$3:$A$477,A353,'Production Calendar'!$G$3:$G$477),"")</f>
        <v/>
      </c>
      <c r="H353" s="726" t="str">
        <f t="array" ref="H353">IF(B353="SD",XLOOKUP(A353,'Crop Chart'!$A$5:$A$201,'Crop Chart'!$AD$5:$AD$201,0),"")</f>
        <v/>
      </c>
      <c r="I353" s="726" t="str">
        <f t="shared" si="1"/>
        <v/>
      </c>
      <c r="J353" s="728"/>
      <c r="K353" s="719">
        <v>1.0</v>
      </c>
      <c r="L353" s="730" t="str">
        <f t="shared" si="5"/>
        <v/>
      </c>
      <c r="M353" s="729" t="str">
        <f t="shared" si="4"/>
        <v/>
      </c>
      <c r="N353" s="720"/>
      <c r="O353" s="720"/>
      <c r="P353" s="720"/>
      <c r="Q353" s="721"/>
    </row>
    <row r="354" ht="15.75" customHeight="1">
      <c r="A354" s="714" t="str">
        <f t="array" ref="A354">IF(ISBLANK(C354),"",XLOOKUP(C354,'Codified Game Plan'!$C$3:$C$477,'Codified Game Plan'!$A$3:$A$477))</f>
        <v/>
      </c>
      <c r="B354" s="727" t="str">
        <f t="array" ref="B354">IF(ISBLANK(C354),"",XLOOKUP(A354,'Crop Chart'!$A$5:$A$201,'Crop Chart'!$B$5:$B$201,0))</f>
        <v/>
      </c>
      <c r="C354" s="726"/>
      <c r="D354" s="717" t="str">
        <f>IF(B354="TR",SUMIF('Production Calendar'!$D$2:$D$500,'Seed Order'!C354,'Production Calendar'!$S$2:$S$500),"")</f>
        <v/>
      </c>
      <c r="E354" s="718" t="str">
        <f t="array" ref="E354">IF(B354="TR",XLOOKUP(A354,'Crop Chart'!$A$5:$A$201,'Crop Chart'!$P$5:$P$201,FALSE),"")</f>
        <v/>
      </c>
      <c r="F354" s="718" t="str">
        <f t="array" ref="F354">IF(B354="TR",XLOOKUP(A354,'Crop Chart'!$A$5:$A$201,'Crop Chart'!$Q$5:$Q$201,0),"")</f>
        <v/>
      </c>
      <c r="G354" s="725" t="str">
        <f>IF(B354="DS",SUMIF('Production Calendar'!$A$3:$A$477,A354,'Production Calendar'!$G$3:$G$477),"")</f>
        <v/>
      </c>
      <c r="H354" s="726" t="str">
        <f t="array" ref="H354">IF(B354="SD",XLOOKUP(A354,'Crop Chart'!$A$5:$A$201,'Crop Chart'!$AD$5:$AD$201,0),"")</f>
        <v/>
      </c>
      <c r="I354" s="726" t="str">
        <f t="shared" si="1"/>
        <v/>
      </c>
      <c r="J354" s="728"/>
      <c r="K354" s="719">
        <v>1.0</v>
      </c>
      <c r="L354" s="730" t="str">
        <f t="shared" si="5"/>
        <v/>
      </c>
      <c r="M354" s="729" t="str">
        <f t="shared" si="4"/>
        <v/>
      </c>
      <c r="N354" s="720"/>
      <c r="O354" s="720"/>
      <c r="P354" s="720"/>
      <c r="Q354" s="721"/>
    </row>
    <row r="355" ht="15.75" customHeight="1">
      <c r="A355" s="714" t="str">
        <f t="array" ref="A355">IF(ISBLANK(C355),"",XLOOKUP(C355,'Codified Game Plan'!$C$3:$C$477,'Codified Game Plan'!$A$3:$A$477))</f>
        <v/>
      </c>
      <c r="B355" s="727" t="str">
        <f t="array" ref="B355">IF(ISBLANK(C355),"",XLOOKUP(A355,'Crop Chart'!$A$5:$A$201,'Crop Chart'!$B$5:$B$201,0))</f>
        <v/>
      </c>
      <c r="C355" s="726"/>
      <c r="D355" s="717" t="str">
        <f>IF(B355="TR",SUMIF('Production Calendar'!$D$2:$D$500,'Seed Order'!C355,'Production Calendar'!$S$2:$S$500),"")</f>
        <v/>
      </c>
      <c r="E355" s="718" t="str">
        <f t="array" ref="E355">IF(B355="TR",XLOOKUP(A355,'Crop Chart'!$A$5:$A$201,'Crop Chart'!$P$5:$P$201,FALSE),"")</f>
        <v/>
      </c>
      <c r="F355" s="718" t="str">
        <f t="array" ref="F355">IF(B355="TR",XLOOKUP(A355,'Crop Chart'!$A$5:$A$201,'Crop Chart'!$Q$5:$Q$201,0),"")</f>
        <v/>
      </c>
      <c r="G355" s="725" t="str">
        <f>IF(B355="DS",SUMIF('Production Calendar'!$A$3:$A$477,A355,'Production Calendar'!$G$3:$G$477),"")</f>
        <v/>
      </c>
      <c r="H355" s="726" t="str">
        <f t="array" ref="H355">IF(B355="SD",XLOOKUP(A355,'Crop Chart'!$A$5:$A$201,'Crop Chart'!$AD$5:$AD$201,0),"")</f>
        <v/>
      </c>
      <c r="I355" s="726" t="str">
        <f t="shared" si="1"/>
        <v/>
      </c>
      <c r="J355" s="728"/>
      <c r="K355" s="719">
        <v>1.0</v>
      </c>
      <c r="L355" s="730" t="str">
        <f t="shared" si="5"/>
        <v/>
      </c>
      <c r="M355" s="729" t="str">
        <f t="shared" si="4"/>
        <v/>
      </c>
      <c r="N355" s="720"/>
      <c r="O355" s="720"/>
      <c r="P355" s="720"/>
      <c r="Q355" s="721"/>
    </row>
    <row r="356" ht="15.75" customHeight="1">
      <c r="A356" s="714" t="str">
        <f t="array" ref="A356">IF(ISBLANK(C356),"",XLOOKUP(C356,'Codified Game Plan'!$C$3:$C$477,'Codified Game Plan'!$A$3:$A$477))</f>
        <v/>
      </c>
      <c r="B356" s="727" t="str">
        <f t="array" ref="B356">IF(ISBLANK(C356),"",XLOOKUP(A356,'Crop Chart'!$A$5:$A$201,'Crop Chart'!$B$5:$B$201,0))</f>
        <v/>
      </c>
      <c r="C356" s="726"/>
      <c r="D356" s="717" t="str">
        <f>IF(B356="TR",SUMIF('Production Calendar'!$D$2:$D$500,'Seed Order'!C356,'Production Calendar'!$S$2:$S$500),"")</f>
        <v/>
      </c>
      <c r="E356" s="718" t="str">
        <f t="array" ref="E356">IF(B356="TR",XLOOKUP(A356,'Crop Chart'!$A$5:$A$201,'Crop Chart'!$P$5:$P$201,FALSE),"")</f>
        <v/>
      </c>
      <c r="F356" s="718" t="str">
        <f t="array" ref="F356">IF(B356="TR",XLOOKUP(A356,'Crop Chart'!$A$5:$A$201,'Crop Chart'!$Q$5:$Q$201,0),"")</f>
        <v/>
      </c>
      <c r="G356" s="725" t="str">
        <f>IF(B356="DS",SUMIF('Production Calendar'!$A$3:$A$477,A356,'Production Calendar'!$G$3:$G$477),"")</f>
        <v/>
      </c>
      <c r="H356" s="726" t="str">
        <f t="array" ref="H356">IF(B356="SD",XLOOKUP(A356,'Crop Chart'!$A$5:$A$201,'Crop Chart'!$AD$5:$AD$201,0),"")</f>
        <v/>
      </c>
      <c r="I356" s="726" t="str">
        <f t="shared" si="1"/>
        <v/>
      </c>
      <c r="J356" s="728"/>
      <c r="K356" s="719">
        <v>1.0</v>
      </c>
      <c r="L356" s="730" t="str">
        <f t="shared" si="5"/>
        <v/>
      </c>
      <c r="M356" s="729" t="str">
        <f t="shared" si="4"/>
        <v/>
      </c>
      <c r="N356" s="720"/>
      <c r="O356" s="720"/>
      <c r="P356" s="720"/>
      <c r="Q356" s="721"/>
    </row>
    <row r="357" ht="15.75" customHeight="1">
      <c r="A357" s="714" t="str">
        <f t="array" ref="A357">IF(ISBLANK(C357),"",XLOOKUP(C357,'Codified Game Plan'!$C$3:$C$477,'Codified Game Plan'!$A$3:$A$477))</f>
        <v/>
      </c>
      <c r="B357" s="727" t="str">
        <f t="array" ref="B357">IF(ISBLANK(C357),"",XLOOKUP(A357,'Crop Chart'!$A$5:$A$201,'Crop Chart'!$B$5:$B$201,0))</f>
        <v/>
      </c>
      <c r="C357" s="726"/>
      <c r="D357" s="717" t="str">
        <f>IF(B357="TR",SUMIF('Production Calendar'!$D$2:$D$500,'Seed Order'!C357,'Production Calendar'!$S$2:$S$500),"")</f>
        <v/>
      </c>
      <c r="E357" s="718" t="str">
        <f t="array" ref="E357">IF(B357="TR",XLOOKUP(A357,'Crop Chart'!$A$5:$A$201,'Crop Chart'!$P$5:$P$201,FALSE),"")</f>
        <v/>
      </c>
      <c r="F357" s="718" t="str">
        <f t="array" ref="F357">IF(B357="TR",XLOOKUP(A357,'Crop Chart'!$A$5:$A$201,'Crop Chart'!$Q$5:$Q$201,0),"")</f>
        <v/>
      </c>
      <c r="G357" s="725" t="str">
        <f>IF(B357="DS",SUMIF('Production Calendar'!$A$3:$A$477,A357,'Production Calendar'!$G$3:$G$477),"")</f>
        <v/>
      </c>
      <c r="H357" s="726" t="str">
        <f t="array" ref="H357">IF(B357="SD",XLOOKUP(A357,'Crop Chart'!$A$5:$A$201,'Crop Chart'!$AD$5:$AD$201,0),"")</f>
        <v/>
      </c>
      <c r="I357" s="726" t="str">
        <f t="shared" si="1"/>
        <v/>
      </c>
      <c r="J357" s="728"/>
      <c r="K357" s="719">
        <v>1.0</v>
      </c>
      <c r="L357" s="730" t="str">
        <f t="shared" si="5"/>
        <v/>
      </c>
      <c r="M357" s="729" t="str">
        <f t="shared" si="4"/>
        <v/>
      </c>
      <c r="N357" s="720"/>
      <c r="O357" s="720"/>
      <c r="P357" s="720"/>
      <c r="Q357" s="721"/>
    </row>
    <row r="358" ht="15.75" customHeight="1">
      <c r="A358" s="714" t="str">
        <f t="array" ref="A358">IF(ISBLANK(C358),"",XLOOKUP(C358,'Codified Game Plan'!$C$3:$C$477,'Codified Game Plan'!$A$3:$A$477))</f>
        <v/>
      </c>
      <c r="B358" s="727" t="str">
        <f t="array" ref="B358">IF(ISBLANK(C358),"",XLOOKUP(A358,'Crop Chart'!$A$5:$A$201,'Crop Chart'!$B$5:$B$201,0))</f>
        <v/>
      </c>
      <c r="C358" s="726"/>
      <c r="D358" s="717" t="str">
        <f>IF(B358="TR",SUMIF('Production Calendar'!$D$2:$D$500,'Seed Order'!C358,'Production Calendar'!$S$2:$S$500),"")</f>
        <v/>
      </c>
      <c r="E358" s="718" t="str">
        <f t="array" ref="E358">IF(B358="TR",XLOOKUP(A358,'Crop Chart'!$A$5:$A$201,'Crop Chart'!$P$5:$P$201,FALSE),"")</f>
        <v/>
      </c>
      <c r="F358" s="718" t="str">
        <f t="array" ref="F358">IF(B358="TR",XLOOKUP(A358,'Crop Chart'!$A$5:$A$201,'Crop Chart'!$Q$5:$Q$201,0),"")</f>
        <v/>
      </c>
      <c r="G358" s="725" t="str">
        <f>IF(B358="DS",SUMIF('Production Calendar'!$A$3:$A$477,A358,'Production Calendar'!$G$3:$G$477),"")</f>
        <v/>
      </c>
      <c r="H358" s="726" t="str">
        <f t="array" ref="H358">IF(B358="SD",XLOOKUP(A358,'Crop Chart'!$A$5:$A$201,'Crop Chart'!$AD$5:$AD$201,0),"")</f>
        <v/>
      </c>
      <c r="I358" s="726" t="str">
        <f t="shared" si="1"/>
        <v/>
      </c>
      <c r="J358" s="728"/>
      <c r="K358" s="719">
        <v>1.0</v>
      </c>
      <c r="L358" s="730" t="str">
        <f t="shared" si="5"/>
        <v/>
      </c>
      <c r="M358" s="729" t="str">
        <f t="shared" si="4"/>
        <v/>
      </c>
      <c r="N358" s="720"/>
      <c r="O358" s="720"/>
      <c r="P358" s="720"/>
      <c r="Q358" s="721"/>
    </row>
    <row r="359" ht="15.75" customHeight="1">
      <c r="A359" s="714" t="str">
        <f t="array" ref="A359">IF(ISBLANK(C359),"",XLOOKUP(C359,'Codified Game Plan'!$C$3:$C$477,'Codified Game Plan'!$A$3:$A$477))</f>
        <v/>
      </c>
      <c r="B359" s="727" t="str">
        <f t="array" ref="B359">IF(ISBLANK(C359),"",XLOOKUP(A359,'Crop Chart'!$A$5:$A$201,'Crop Chart'!$B$5:$B$201,0))</f>
        <v/>
      </c>
      <c r="C359" s="726"/>
      <c r="D359" s="717" t="str">
        <f>IF(B359="TR",SUMIF('Production Calendar'!$D$2:$D$500,'Seed Order'!C359,'Production Calendar'!$S$2:$S$500),"")</f>
        <v/>
      </c>
      <c r="E359" s="718" t="str">
        <f t="array" ref="E359">IF(B359="TR",XLOOKUP(A359,'Crop Chart'!$A$5:$A$201,'Crop Chart'!$P$5:$P$201,FALSE),"")</f>
        <v/>
      </c>
      <c r="F359" s="718" t="str">
        <f t="array" ref="F359">IF(B359="TR",XLOOKUP(A359,'Crop Chart'!$A$5:$A$201,'Crop Chart'!$Q$5:$Q$201,0),"")</f>
        <v/>
      </c>
      <c r="G359" s="725" t="str">
        <f>IF(B359="DS",SUMIF('Production Calendar'!$A$3:$A$477,A359,'Production Calendar'!$G$3:$G$477),"")</f>
        <v/>
      </c>
      <c r="H359" s="726" t="str">
        <f t="array" ref="H359">IF(B359="SD",XLOOKUP(A359,'Crop Chart'!$A$5:$A$201,'Crop Chart'!$AD$5:$AD$201,0),"")</f>
        <v/>
      </c>
      <c r="I359" s="726" t="str">
        <f t="shared" si="1"/>
        <v/>
      </c>
      <c r="J359" s="728"/>
      <c r="K359" s="719">
        <v>1.0</v>
      </c>
      <c r="L359" s="730" t="str">
        <f t="shared" si="5"/>
        <v/>
      </c>
      <c r="M359" s="729" t="str">
        <f t="shared" si="4"/>
        <v/>
      </c>
      <c r="N359" s="720"/>
      <c r="O359" s="720"/>
      <c r="P359" s="720"/>
      <c r="Q359" s="721"/>
    </row>
    <row r="360" ht="15.75" customHeight="1">
      <c r="A360" s="714" t="str">
        <f t="array" ref="A360">IF(ISBLANK(C360),"",XLOOKUP(C360,'Codified Game Plan'!$C$3:$C$477,'Codified Game Plan'!$A$3:$A$477))</f>
        <v/>
      </c>
      <c r="B360" s="727" t="str">
        <f t="array" ref="B360">IF(ISBLANK(C360),"",XLOOKUP(A360,'Crop Chart'!$A$5:$A$201,'Crop Chart'!$B$5:$B$201,0))</f>
        <v/>
      </c>
      <c r="C360" s="726"/>
      <c r="D360" s="717" t="str">
        <f>IF(B360="TR",SUMIF('Production Calendar'!$D$2:$D$500,'Seed Order'!C360,'Production Calendar'!$S$2:$S$500),"")</f>
        <v/>
      </c>
      <c r="E360" s="718" t="str">
        <f t="array" ref="E360">IF(B360="TR",XLOOKUP(A360,'Crop Chart'!$A$5:$A$201,'Crop Chart'!$P$5:$P$201,FALSE),"")</f>
        <v/>
      </c>
      <c r="F360" s="718" t="str">
        <f t="array" ref="F360">IF(B360="TR",XLOOKUP(A360,'Crop Chart'!$A$5:$A$201,'Crop Chart'!$Q$5:$Q$201,0),"")</f>
        <v/>
      </c>
      <c r="G360" s="725" t="str">
        <f>IF(B360="DS",SUMIF('Production Calendar'!$A$3:$A$477,A360,'Production Calendar'!$G$3:$G$477),"")</f>
        <v/>
      </c>
      <c r="H360" s="726" t="str">
        <f t="array" ref="H360">IF(B360="SD",XLOOKUP(A360,'Crop Chart'!$A$5:$A$201,'Crop Chart'!$AD$5:$AD$201,0),"")</f>
        <v/>
      </c>
      <c r="I360" s="726" t="str">
        <f t="shared" si="1"/>
        <v/>
      </c>
      <c r="J360" s="728"/>
      <c r="K360" s="719">
        <v>1.0</v>
      </c>
      <c r="L360" s="730" t="str">
        <f t="shared" si="5"/>
        <v/>
      </c>
      <c r="M360" s="729" t="str">
        <f t="shared" si="4"/>
        <v/>
      </c>
      <c r="N360" s="720"/>
      <c r="O360" s="720"/>
      <c r="P360" s="720"/>
      <c r="Q360" s="721"/>
    </row>
    <row r="361" ht="15.75" customHeight="1">
      <c r="A361" s="714" t="str">
        <f t="array" ref="A361">IF(ISBLANK(C361),"",XLOOKUP(C361,'Codified Game Plan'!$C$3:$C$477,'Codified Game Plan'!$A$3:$A$477))</f>
        <v/>
      </c>
      <c r="B361" s="727" t="str">
        <f t="array" ref="B361">IF(ISBLANK(C361),"",XLOOKUP(A361,'Crop Chart'!$A$5:$A$201,'Crop Chart'!$B$5:$B$201,0))</f>
        <v/>
      </c>
      <c r="C361" s="726"/>
      <c r="D361" s="717" t="str">
        <f>IF(B361="TR",SUMIF('Production Calendar'!$D$2:$D$500,'Seed Order'!C361,'Production Calendar'!$S$2:$S$500),"")</f>
        <v/>
      </c>
      <c r="E361" s="718" t="str">
        <f t="array" ref="E361">IF(B361="TR",XLOOKUP(A361,'Crop Chart'!$A$5:$A$201,'Crop Chart'!$P$5:$P$201,FALSE),"")</f>
        <v/>
      </c>
      <c r="F361" s="718" t="str">
        <f t="array" ref="F361">IF(B361="TR",XLOOKUP(A361,'Crop Chart'!$A$5:$A$201,'Crop Chart'!$Q$5:$Q$201,0),"")</f>
        <v/>
      </c>
      <c r="G361" s="725" t="str">
        <f>IF(B361="DS",SUMIF('Production Calendar'!$A$3:$A$477,A361,'Production Calendar'!$G$3:$G$477),"")</f>
        <v/>
      </c>
      <c r="H361" s="726" t="str">
        <f t="array" ref="H361">IF(B361="SD",XLOOKUP(A361,'Crop Chart'!$A$5:$A$201,'Crop Chart'!$AD$5:$AD$201,0),"")</f>
        <v/>
      </c>
      <c r="I361" s="726" t="str">
        <f t="shared" si="1"/>
        <v/>
      </c>
      <c r="J361" s="728"/>
      <c r="K361" s="719">
        <v>1.0</v>
      </c>
      <c r="L361" s="730" t="str">
        <f t="shared" si="5"/>
        <v/>
      </c>
      <c r="M361" s="729" t="str">
        <f t="shared" si="4"/>
        <v/>
      </c>
      <c r="N361" s="720"/>
      <c r="O361" s="720"/>
      <c r="P361" s="720"/>
      <c r="Q361" s="721"/>
    </row>
    <row r="362" ht="15.75" customHeight="1">
      <c r="A362" s="714" t="str">
        <f t="array" ref="A362">IF(ISBLANK(C362),"",XLOOKUP(C362,'Codified Game Plan'!$C$3:$C$477,'Codified Game Plan'!$A$3:$A$477))</f>
        <v/>
      </c>
      <c r="B362" s="727" t="str">
        <f t="array" ref="B362">IF(ISBLANK(C362),"",XLOOKUP(A362,'Crop Chart'!$A$5:$A$201,'Crop Chart'!$B$5:$B$201,0))</f>
        <v/>
      </c>
      <c r="C362" s="726"/>
      <c r="D362" s="717" t="str">
        <f>IF(B362="TR",SUMIF('Production Calendar'!$D$2:$D$500,'Seed Order'!C362,'Production Calendar'!$S$2:$S$500),"")</f>
        <v/>
      </c>
      <c r="E362" s="718" t="str">
        <f t="array" ref="E362">IF(B362="TR",XLOOKUP(A362,'Crop Chart'!$A$5:$A$201,'Crop Chart'!$P$5:$P$201,FALSE),"")</f>
        <v/>
      </c>
      <c r="F362" s="718" t="str">
        <f t="array" ref="F362">IF(B362="TR",XLOOKUP(A362,'Crop Chart'!$A$5:$A$201,'Crop Chart'!$Q$5:$Q$201,0),"")</f>
        <v/>
      </c>
      <c r="G362" s="725" t="str">
        <f>IF(B362="DS",SUMIF('Production Calendar'!$A$3:$A$477,A362,'Production Calendar'!$G$3:$G$477),"")</f>
        <v/>
      </c>
      <c r="H362" s="726" t="str">
        <f t="array" ref="H362">IF(B362="SD",XLOOKUP(A362,'Crop Chart'!$A$5:$A$201,'Crop Chart'!$AD$5:$AD$201,0),"")</f>
        <v/>
      </c>
      <c r="I362" s="726" t="str">
        <f t="shared" si="1"/>
        <v/>
      </c>
      <c r="J362" s="728"/>
      <c r="K362" s="719">
        <v>1.0</v>
      </c>
      <c r="L362" s="730" t="str">
        <f t="shared" si="5"/>
        <v/>
      </c>
      <c r="M362" s="729" t="str">
        <f t="shared" si="4"/>
        <v/>
      </c>
      <c r="N362" s="720"/>
      <c r="O362" s="720"/>
      <c r="P362" s="720"/>
      <c r="Q362" s="721"/>
    </row>
    <row r="363" ht="15.75" customHeight="1">
      <c r="A363" s="714" t="str">
        <f t="array" ref="A363">IF(ISBLANK(C363),"",XLOOKUP(C363,'Codified Game Plan'!$C$3:$C$477,'Codified Game Plan'!$A$3:$A$477))</f>
        <v/>
      </c>
      <c r="B363" s="727" t="str">
        <f t="array" ref="B363">IF(ISBLANK(C363),"",XLOOKUP(A363,'Crop Chart'!$A$5:$A$201,'Crop Chart'!$B$5:$B$201,0))</f>
        <v/>
      </c>
      <c r="C363" s="726"/>
      <c r="D363" s="717" t="str">
        <f>IF(B363="TR",SUMIF('Production Calendar'!$D$2:$D$500,'Seed Order'!C363,'Production Calendar'!$S$2:$S$500),"")</f>
        <v/>
      </c>
      <c r="E363" s="718" t="str">
        <f t="array" ref="E363">IF(B363="TR",XLOOKUP(A363,'Crop Chart'!$A$5:$A$201,'Crop Chart'!$P$5:$P$201,FALSE),"")</f>
        <v/>
      </c>
      <c r="F363" s="718" t="str">
        <f t="array" ref="F363">IF(B363="TR",XLOOKUP(A363,'Crop Chart'!$A$5:$A$201,'Crop Chart'!$Q$5:$Q$201,0),"")</f>
        <v/>
      </c>
      <c r="G363" s="725" t="str">
        <f>IF(B363="DS",SUMIF('Production Calendar'!$A$3:$A$477,A363,'Production Calendar'!$G$3:$G$477),"")</f>
        <v/>
      </c>
      <c r="H363" s="726" t="str">
        <f t="array" ref="H363">IF(B363="SD",XLOOKUP(A363,'Crop Chart'!$A$5:$A$201,'Crop Chart'!$AD$5:$AD$201,0),"")</f>
        <v/>
      </c>
      <c r="I363" s="726" t="str">
        <f t="shared" si="1"/>
        <v/>
      </c>
      <c r="J363" s="728"/>
      <c r="K363" s="719">
        <v>1.0</v>
      </c>
      <c r="L363" s="730" t="str">
        <f t="shared" si="5"/>
        <v/>
      </c>
      <c r="M363" s="729" t="str">
        <f t="shared" si="4"/>
        <v/>
      </c>
      <c r="N363" s="720"/>
      <c r="O363" s="720"/>
      <c r="P363" s="720"/>
      <c r="Q363" s="721"/>
    </row>
    <row r="364" ht="15.75" customHeight="1">
      <c r="A364" s="714" t="str">
        <f t="array" ref="A364">IF(ISBLANK(C364),"",XLOOKUP(C364,'Codified Game Plan'!$C$3:$C$477,'Codified Game Plan'!$A$3:$A$477))</f>
        <v/>
      </c>
      <c r="B364" s="727" t="str">
        <f t="array" ref="B364">IF(ISBLANK(C364),"",XLOOKUP(A364,'Crop Chart'!$A$5:$A$201,'Crop Chart'!$B$5:$B$201,0))</f>
        <v/>
      </c>
      <c r="C364" s="726"/>
      <c r="D364" s="717" t="str">
        <f>IF(B364="TR",SUMIF('Production Calendar'!$D$2:$D$500,'Seed Order'!C364,'Production Calendar'!$S$2:$S$500),"")</f>
        <v/>
      </c>
      <c r="E364" s="718" t="str">
        <f t="array" ref="E364">IF(B364="TR",XLOOKUP(A364,'Crop Chart'!$A$5:$A$201,'Crop Chart'!$P$5:$P$201,FALSE),"")</f>
        <v/>
      </c>
      <c r="F364" s="718" t="str">
        <f t="array" ref="F364">IF(B364="TR",XLOOKUP(A364,'Crop Chart'!$A$5:$A$201,'Crop Chart'!$Q$5:$Q$201,0),"")</f>
        <v/>
      </c>
      <c r="G364" s="725" t="str">
        <f>IF(B364="DS",SUMIF('Production Calendar'!$A$3:$A$477,A364,'Production Calendar'!$G$3:$G$477),"")</f>
        <v/>
      </c>
      <c r="H364" s="726" t="str">
        <f t="array" ref="H364">IF(B364="SD",XLOOKUP(A364,'Crop Chart'!$A$5:$A$201,'Crop Chart'!$AD$5:$AD$201,0),"")</f>
        <v/>
      </c>
      <c r="I364" s="726" t="str">
        <f t="shared" si="1"/>
        <v/>
      </c>
      <c r="J364" s="728"/>
      <c r="K364" s="719">
        <v>1.0</v>
      </c>
      <c r="L364" s="730" t="str">
        <f t="shared" si="5"/>
        <v/>
      </c>
      <c r="M364" s="729" t="str">
        <f t="shared" si="4"/>
        <v/>
      </c>
      <c r="N364" s="720"/>
      <c r="O364" s="720"/>
      <c r="P364" s="720"/>
      <c r="Q364" s="721"/>
    </row>
    <row r="365" ht="15.75" customHeight="1">
      <c r="A365" s="714" t="str">
        <f t="array" ref="A365">IF(ISBLANK(C365),"",XLOOKUP(C365,'Codified Game Plan'!$C$3:$C$477,'Codified Game Plan'!$A$3:$A$477))</f>
        <v/>
      </c>
      <c r="B365" s="727" t="str">
        <f t="array" ref="B365">IF(ISBLANK(C365),"",XLOOKUP(A365,'Crop Chart'!$A$5:$A$201,'Crop Chart'!$B$5:$B$201,0))</f>
        <v/>
      </c>
      <c r="C365" s="726"/>
      <c r="D365" s="717" t="str">
        <f>IF(B365="TR",SUMIF('Production Calendar'!$D$2:$D$500,'Seed Order'!C365,'Production Calendar'!$S$2:$S$500),"")</f>
        <v/>
      </c>
      <c r="E365" s="718" t="str">
        <f t="array" ref="E365">IF(B365="TR",XLOOKUP(A365,'Crop Chart'!$A$5:$A$201,'Crop Chart'!$P$5:$P$201,FALSE),"")</f>
        <v/>
      </c>
      <c r="F365" s="718" t="str">
        <f t="array" ref="F365">IF(B365="TR",XLOOKUP(A365,'Crop Chart'!$A$5:$A$201,'Crop Chart'!$Q$5:$Q$201,0),"")</f>
        <v/>
      </c>
      <c r="G365" s="725" t="str">
        <f>IF(B365="DS",SUMIF('Production Calendar'!$A$3:$A$477,A365,'Production Calendar'!$G$3:$G$477),"")</f>
        <v/>
      </c>
      <c r="H365" s="726" t="str">
        <f t="array" ref="H365">IF(B365="SD",XLOOKUP(A365,'Crop Chart'!$A$5:$A$201,'Crop Chart'!$AD$5:$AD$201,0),"")</f>
        <v/>
      </c>
      <c r="I365" s="726" t="str">
        <f t="shared" si="1"/>
        <v/>
      </c>
      <c r="J365" s="728"/>
      <c r="K365" s="719">
        <v>1.0</v>
      </c>
      <c r="L365" s="730" t="str">
        <f t="shared" si="5"/>
        <v/>
      </c>
      <c r="M365" s="729" t="str">
        <f t="shared" si="4"/>
        <v/>
      </c>
      <c r="N365" s="720"/>
      <c r="O365" s="720"/>
      <c r="P365" s="720"/>
      <c r="Q365" s="721"/>
    </row>
    <row r="366" ht="15.75" customHeight="1">
      <c r="A366" s="714" t="str">
        <f t="array" ref="A366">IF(ISBLANK(C366),"",XLOOKUP(C366,'Codified Game Plan'!$C$3:$C$477,'Codified Game Plan'!$A$3:$A$477))</f>
        <v/>
      </c>
      <c r="B366" s="727" t="str">
        <f t="array" ref="B366">IF(ISBLANK(C366),"",XLOOKUP(A366,'Crop Chart'!$A$5:$A$201,'Crop Chart'!$B$5:$B$201,0))</f>
        <v/>
      </c>
      <c r="C366" s="726"/>
      <c r="D366" s="717" t="str">
        <f>IF(B366="TR",SUMIF('Production Calendar'!$D$2:$D$500,'Seed Order'!C366,'Production Calendar'!$S$2:$S$500),"")</f>
        <v/>
      </c>
      <c r="E366" s="718" t="str">
        <f t="array" ref="E366">IF(B366="TR",XLOOKUP(A366,'Crop Chart'!$A$5:$A$201,'Crop Chart'!$P$5:$P$201,FALSE),"")</f>
        <v/>
      </c>
      <c r="F366" s="718" t="str">
        <f t="array" ref="F366">IF(B366="TR",XLOOKUP(A366,'Crop Chart'!$A$5:$A$201,'Crop Chart'!$Q$5:$Q$201,0),"")</f>
        <v/>
      </c>
      <c r="G366" s="725" t="str">
        <f>IF(B366="DS",SUMIF('Production Calendar'!$A$3:$A$477,A366,'Production Calendar'!$G$3:$G$477),"")</f>
        <v/>
      </c>
      <c r="H366" s="726" t="str">
        <f t="array" ref="H366">IF(B366="SD",XLOOKUP(A366,'Crop Chart'!$A$5:$A$201,'Crop Chart'!$AD$5:$AD$201,0),"")</f>
        <v/>
      </c>
      <c r="I366" s="726" t="str">
        <f t="shared" si="1"/>
        <v/>
      </c>
      <c r="J366" s="728"/>
      <c r="K366" s="719">
        <v>1.0</v>
      </c>
      <c r="L366" s="730" t="str">
        <f t="shared" si="5"/>
        <v/>
      </c>
      <c r="M366" s="729" t="str">
        <f t="shared" si="4"/>
        <v/>
      </c>
      <c r="N366" s="720"/>
      <c r="O366" s="720"/>
      <c r="P366" s="720"/>
      <c r="Q366" s="721"/>
    </row>
    <row r="367" ht="15.75" customHeight="1">
      <c r="A367" s="714" t="str">
        <f t="array" ref="A367">IF(ISBLANK(C367),"",XLOOKUP(C367,'Codified Game Plan'!$C$3:$C$477,'Codified Game Plan'!$A$3:$A$477))</f>
        <v/>
      </c>
      <c r="B367" s="727" t="str">
        <f t="array" ref="B367">IF(ISBLANK(C367),"",XLOOKUP(A367,'Crop Chart'!$A$5:$A$201,'Crop Chart'!$B$5:$B$201,0))</f>
        <v/>
      </c>
      <c r="C367" s="726"/>
      <c r="D367" s="717" t="str">
        <f>IF(B367="TR",SUMIF('Production Calendar'!$D$2:$D$500,'Seed Order'!C367,'Production Calendar'!$S$2:$S$500),"")</f>
        <v/>
      </c>
      <c r="E367" s="718" t="str">
        <f t="array" ref="E367">IF(B367="TR",XLOOKUP(A367,'Crop Chart'!$A$5:$A$201,'Crop Chart'!$P$5:$P$201,FALSE),"")</f>
        <v/>
      </c>
      <c r="F367" s="718" t="str">
        <f t="array" ref="F367">IF(B367="TR",XLOOKUP(A367,'Crop Chart'!$A$5:$A$201,'Crop Chart'!$Q$5:$Q$201,0),"")</f>
        <v/>
      </c>
      <c r="G367" s="725" t="str">
        <f>IF(B367="DS",SUMIF('Production Calendar'!$A$3:$A$477,A367,'Production Calendar'!$G$3:$G$477),"")</f>
        <v/>
      </c>
      <c r="H367" s="726" t="str">
        <f t="array" ref="H367">IF(B367="SD",XLOOKUP(A367,'Crop Chart'!$A$5:$A$201,'Crop Chart'!$AD$5:$AD$201,0),"")</f>
        <v/>
      </c>
      <c r="I367" s="726" t="str">
        <f t="shared" si="1"/>
        <v/>
      </c>
      <c r="J367" s="728"/>
      <c r="K367" s="719">
        <v>1.0</v>
      </c>
      <c r="L367" s="730" t="str">
        <f t="shared" si="5"/>
        <v/>
      </c>
      <c r="M367" s="729" t="str">
        <f t="shared" si="4"/>
        <v/>
      </c>
      <c r="N367" s="720"/>
      <c r="O367" s="720"/>
      <c r="P367" s="720"/>
      <c r="Q367" s="721"/>
    </row>
    <row r="368" ht="15.75" customHeight="1">
      <c r="A368" s="714" t="str">
        <f t="array" ref="A368">IF(ISBLANK(C368),"",XLOOKUP(C368,'Codified Game Plan'!$C$3:$C$477,'Codified Game Plan'!$A$3:$A$477))</f>
        <v/>
      </c>
      <c r="B368" s="727" t="str">
        <f t="array" ref="B368">IF(ISBLANK(C368),"",XLOOKUP(A368,'Crop Chart'!$A$5:$A$201,'Crop Chart'!$B$5:$B$201,0))</f>
        <v/>
      </c>
      <c r="C368" s="726"/>
      <c r="D368" s="717" t="str">
        <f>IF(B368="TR",SUMIF('Production Calendar'!$D$2:$D$500,'Seed Order'!C368,'Production Calendar'!$S$2:$S$500),"")</f>
        <v/>
      </c>
      <c r="E368" s="718" t="str">
        <f t="array" ref="E368">IF(B368="TR",XLOOKUP(A368,'Crop Chart'!$A$5:$A$201,'Crop Chart'!$P$5:$P$201,FALSE),"")</f>
        <v/>
      </c>
      <c r="F368" s="718" t="str">
        <f t="array" ref="F368">IF(B368="TR",XLOOKUP(A368,'Crop Chart'!$A$5:$A$201,'Crop Chart'!$Q$5:$Q$201,0),"")</f>
        <v/>
      </c>
      <c r="G368" s="725" t="str">
        <f>IF(B368="DS",SUMIF('Production Calendar'!$A$3:$A$477,A368,'Production Calendar'!$G$3:$G$477),"")</f>
        <v/>
      </c>
      <c r="H368" s="726" t="str">
        <f t="array" ref="H368">IF(B368="SD",XLOOKUP(A368,'Crop Chart'!$A$5:$A$201,'Crop Chart'!$AD$5:$AD$201,0),"")</f>
        <v/>
      </c>
      <c r="I368" s="726" t="str">
        <f t="shared" si="1"/>
        <v/>
      </c>
      <c r="J368" s="728"/>
      <c r="K368" s="719">
        <v>1.0</v>
      </c>
      <c r="L368" s="730" t="str">
        <f t="shared" si="5"/>
        <v/>
      </c>
      <c r="M368" s="729" t="str">
        <f t="shared" si="4"/>
        <v/>
      </c>
      <c r="N368" s="720"/>
      <c r="O368" s="720"/>
      <c r="P368" s="720"/>
      <c r="Q368" s="721"/>
    </row>
    <row r="369" ht="15.75" customHeight="1">
      <c r="A369" s="714" t="str">
        <f t="array" ref="A369">IF(ISBLANK(C369),"",XLOOKUP(C369,'Codified Game Plan'!$C$3:$C$477,'Codified Game Plan'!$A$3:$A$477))</f>
        <v/>
      </c>
      <c r="B369" s="727" t="str">
        <f t="array" ref="B369">IF(ISBLANK(C369),"",XLOOKUP(A369,'Crop Chart'!$A$5:$A$201,'Crop Chart'!$B$5:$B$201,0))</f>
        <v/>
      </c>
      <c r="C369" s="726"/>
      <c r="D369" s="717" t="str">
        <f>IF(B369="TR",SUMIF('Production Calendar'!$D$2:$D$500,'Seed Order'!C369,'Production Calendar'!$S$2:$S$500),"")</f>
        <v/>
      </c>
      <c r="E369" s="718" t="str">
        <f t="array" ref="E369">IF(B369="TR",XLOOKUP(A369,'Crop Chart'!$A$5:$A$201,'Crop Chart'!$P$5:$P$201,FALSE),"")</f>
        <v/>
      </c>
      <c r="F369" s="718" t="str">
        <f t="array" ref="F369">IF(B369="TR",XLOOKUP(A369,'Crop Chart'!$A$5:$A$201,'Crop Chart'!$Q$5:$Q$201,0),"")</f>
        <v/>
      </c>
      <c r="G369" s="725" t="str">
        <f>IF(B369="DS",SUMIF('Production Calendar'!$A$3:$A$477,A369,'Production Calendar'!$G$3:$G$477),"")</f>
        <v/>
      </c>
      <c r="H369" s="726" t="str">
        <f t="array" ref="H369">IF(B369="SD",XLOOKUP(A369,'Crop Chart'!$A$5:$A$201,'Crop Chart'!$AD$5:$AD$201,0),"")</f>
        <v/>
      </c>
      <c r="I369" s="726" t="str">
        <f t="shared" si="1"/>
        <v/>
      </c>
      <c r="J369" s="728"/>
      <c r="K369" s="719">
        <v>1.0</v>
      </c>
      <c r="L369" s="730" t="str">
        <f t="shared" si="5"/>
        <v/>
      </c>
      <c r="M369" s="729" t="str">
        <f t="shared" si="4"/>
        <v/>
      </c>
      <c r="N369" s="720"/>
      <c r="O369" s="720"/>
      <c r="P369" s="720"/>
      <c r="Q369" s="721"/>
    </row>
    <row r="370" ht="15.75" customHeight="1">
      <c r="A370" s="714" t="str">
        <f t="array" ref="A370">IF(ISBLANK(C370),"",XLOOKUP(C370,'Codified Game Plan'!$C$3:$C$477,'Codified Game Plan'!$A$3:$A$477))</f>
        <v/>
      </c>
      <c r="B370" s="727" t="str">
        <f t="array" ref="B370">IF(ISBLANK(C370),"",XLOOKUP(A370,'Crop Chart'!$A$5:$A$201,'Crop Chart'!$B$5:$B$201,0))</f>
        <v/>
      </c>
      <c r="C370" s="726"/>
      <c r="D370" s="717" t="str">
        <f>IF(B370="TR",SUMIF('Production Calendar'!$D$2:$D$500,'Seed Order'!C370,'Production Calendar'!$S$2:$S$500),"")</f>
        <v/>
      </c>
      <c r="E370" s="718" t="str">
        <f t="array" ref="E370">IF(B370="TR",XLOOKUP(A370,'Crop Chart'!$A$5:$A$201,'Crop Chart'!$P$5:$P$201,FALSE),"")</f>
        <v/>
      </c>
      <c r="F370" s="718" t="str">
        <f t="array" ref="F370">IF(B370="TR",XLOOKUP(A370,'Crop Chart'!$A$5:$A$201,'Crop Chart'!$Q$5:$Q$201,0),"")</f>
        <v/>
      </c>
      <c r="G370" s="725" t="str">
        <f>IF(B370="DS",SUMIF('Production Calendar'!$A$3:$A$477,A370,'Production Calendar'!$G$3:$G$477),"")</f>
        <v/>
      </c>
      <c r="H370" s="726" t="str">
        <f t="array" ref="H370">IF(B370="SD",XLOOKUP(A370,'Crop Chart'!$A$5:$A$201,'Crop Chart'!$AD$5:$AD$201,0),"")</f>
        <v/>
      </c>
      <c r="I370" s="726" t="str">
        <f t="shared" si="1"/>
        <v/>
      </c>
      <c r="J370" s="728"/>
      <c r="K370" s="719">
        <v>1.0</v>
      </c>
      <c r="L370" s="730" t="str">
        <f t="shared" si="5"/>
        <v/>
      </c>
      <c r="M370" s="729" t="str">
        <f t="shared" si="4"/>
        <v/>
      </c>
      <c r="N370" s="720"/>
      <c r="O370" s="720"/>
      <c r="P370" s="720"/>
      <c r="Q370" s="721"/>
    </row>
    <row r="371" ht="15.75" customHeight="1">
      <c r="A371" s="714" t="str">
        <f t="array" ref="A371">IF(ISBLANK(C371),"",XLOOKUP(C371,'Codified Game Plan'!$C$3:$C$477,'Codified Game Plan'!$A$3:$A$477))</f>
        <v/>
      </c>
      <c r="B371" s="727" t="str">
        <f t="array" ref="B371">IF(ISBLANK(C371),"",XLOOKUP(A371,'Crop Chart'!$A$5:$A$201,'Crop Chart'!$B$5:$B$201,0))</f>
        <v/>
      </c>
      <c r="C371" s="726"/>
      <c r="D371" s="717" t="str">
        <f>IF(B371="TR",SUMIF('Production Calendar'!$D$2:$D$500,'Seed Order'!C371,'Production Calendar'!$S$2:$S$500),"")</f>
        <v/>
      </c>
      <c r="E371" s="718" t="str">
        <f t="array" ref="E371">IF(B371="TR",XLOOKUP(A371,'Crop Chart'!$A$5:$A$201,'Crop Chart'!$P$5:$P$201,FALSE),"")</f>
        <v/>
      </c>
      <c r="F371" s="718" t="str">
        <f t="array" ref="F371">IF(B371="TR",XLOOKUP(A371,'Crop Chart'!$A$5:$A$201,'Crop Chart'!$Q$5:$Q$201,0),"")</f>
        <v/>
      </c>
      <c r="G371" s="725" t="str">
        <f>IF(B371="DS",SUMIF('Production Calendar'!$A$3:$A$477,A371,'Production Calendar'!$G$3:$G$477),"")</f>
        <v/>
      </c>
      <c r="H371" s="726" t="str">
        <f t="array" ref="H371">IF(B371="SD",XLOOKUP(A371,'Crop Chart'!$A$5:$A$201,'Crop Chart'!$AD$5:$AD$201,0),"")</f>
        <v/>
      </c>
      <c r="I371" s="726" t="str">
        <f t="shared" si="1"/>
        <v/>
      </c>
      <c r="J371" s="728"/>
      <c r="K371" s="719">
        <v>1.0</v>
      </c>
      <c r="L371" s="730" t="str">
        <f t="shared" si="5"/>
        <v/>
      </c>
      <c r="M371" s="729" t="str">
        <f t="shared" si="4"/>
        <v/>
      </c>
      <c r="N371" s="720"/>
      <c r="O371" s="720"/>
      <c r="P371" s="720"/>
      <c r="Q371" s="721"/>
    </row>
    <row r="372" ht="15.75" customHeight="1">
      <c r="A372" s="714" t="str">
        <f t="array" ref="A372">IF(ISBLANK(C372),"",XLOOKUP(C372,'Codified Game Plan'!$C$3:$C$477,'Codified Game Plan'!$A$3:$A$477))</f>
        <v/>
      </c>
      <c r="B372" s="727" t="str">
        <f t="array" ref="B372">IF(ISBLANK(C372),"",XLOOKUP(A372,'Crop Chart'!$A$5:$A$201,'Crop Chart'!$B$5:$B$201,0))</f>
        <v/>
      </c>
      <c r="C372" s="726"/>
      <c r="D372" s="717" t="str">
        <f>IF(B372="TR",SUMIF('Production Calendar'!$D$2:$D$500,'Seed Order'!C372,'Production Calendar'!$S$2:$S$500),"")</f>
        <v/>
      </c>
      <c r="E372" s="718" t="str">
        <f t="array" ref="E372">IF(B372="TR",XLOOKUP(A372,'Crop Chart'!$A$5:$A$201,'Crop Chart'!$P$5:$P$201,FALSE),"")</f>
        <v/>
      </c>
      <c r="F372" s="718" t="str">
        <f t="array" ref="F372">IF(B372="TR",XLOOKUP(A372,'Crop Chart'!$A$5:$A$201,'Crop Chart'!$Q$5:$Q$201,0),"")</f>
        <v/>
      </c>
      <c r="G372" s="725" t="str">
        <f>IF(B372="DS",SUMIF('Production Calendar'!$A$3:$A$477,A372,'Production Calendar'!$G$3:$G$477),"")</f>
        <v/>
      </c>
      <c r="H372" s="726" t="str">
        <f t="array" ref="H372">IF(B372="SD",XLOOKUP(A372,'Crop Chart'!$A$5:$A$201,'Crop Chart'!$AD$5:$AD$201,0),"")</f>
        <v/>
      </c>
      <c r="I372" s="726" t="str">
        <f t="shared" si="1"/>
        <v/>
      </c>
      <c r="J372" s="728"/>
      <c r="K372" s="719">
        <v>1.0</v>
      </c>
      <c r="L372" s="730" t="str">
        <f t="shared" si="5"/>
        <v/>
      </c>
      <c r="M372" s="729" t="str">
        <f t="shared" si="4"/>
        <v/>
      </c>
      <c r="N372" s="720"/>
      <c r="O372" s="720"/>
      <c r="P372" s="720"/>
      <c r="Q372" s="721"/>
    </row>
    <row r="373" ht="15.75" customHeight="1">
      <c r="A373" s="714" t="str">
        <f t="array" ref="A373">IF(ISBLANK(C373),"",XLOOKUP(C373,'Codified Game Plan'!$C$3:$C$477,'Codified Game Plan'!$A$3:$A$477))</f>
        <v/>
      </c>
      <c r="B373" s="727" t="str">
        <f t="array" ref="B373">IF(ISBLANK(C373),"",XLOOKUP(A373,'Crop Chart'!$A$5:$A$201,'Crop Chart'!$B$5:$B$201,0))</f>
        <v/>
      </c>
      <c r="C373" s="726"/>
      <c r="D373" s="717" t="str">
        <f>IF(B373="TR",SUMIF('Production Calendar'!$D$2:$D$500,'Seed Order'!C373,'Production Calendar'!$S$2:$S$500),"")</f>
        <v/>
      </c>
      <c r="E373" s="718" t="str">
        <f t="array" ref="E373">IF(B373="TR",XLOOKUP(A373,'Crop Chart'!$A$5:$A$201,'Crop Chart'!$P$5:$P$201,FALSE),"")</f>
        <v/>
      </c>
      <c r="F373" s="718" t="str">
        <f t="array" ref="F373">IF(B373="TR",XLOOKUP(A373,'Crop Chart'!$A$5:$A$201,'Crop Chart'!$Q$5:$Q$201,0),"")</f>
        <v/>
      </c>
      <c r="G373" s="725" t="str">
        <f>IF(B373="DS",SUMIF('Production Calendar'!$A$3:$A$477,A373,'Production Calendar'!$G$3:$G$477),"")</f>
        <v/>
      </c>
      <c r="H373" s="726" t="str">
        <f t="array" ref="H373">IF(B373="SD",XLOOKUP(A373,'Crop Chart'!$A$5:$A$201,'Crop Chart'!$AD$5:$AD$201,0),"")</f>
        <v/>
      </c>
      <c r="I373" s="726" t="str">
        <f t="shared" si="1"/>
        <v/>
      </c>
      <c r="J373" s="728"/>
      <c r="K373" s="719">
        <v>1.0</v>
      </c>
      <c r="L373" s="730" t="str">
        <f t="shared" si="5"/>
        <v/>
      </c>
      <c r="M373" s="729" t="str">
        <f t="shared" si="4"/>
        <v/>
      </c>
      <c r="N373" s="720"/>
      <c r="O373" s="720"/>
      <c r="P373" s="720"/>
      <c r="Q373" s="721"/>
    </row>
    <row r="374" ht="15.75" customHeight="1">
      <c r="A374" s="714" t="str">
        <f t="array" ref="A374">IF(ISBLANK(C374),"",XLOOKUP(C374,'Codified Game Plan'!$C$3:$C$477,'Codified Game Plan'!$A$3:$A$477))</f>
        <v/>
      </c>
      <c r="B374" s="727" t="str">
        <f t="array" ref="B374">IF(ISBLANK(C374),"",XLOOKUP(A374,'Crop Chart'!$A$5:$A$201,'Crop Chart'!$B$5:$B$201,0))</f>
        <v/>
      </c>
      <c r="C374" s="726"/>
      <c r="D374" s="717" t="str">
        <f>IF(B374="TR",SUMIF('Production Calendar'!$D$2:$D$500,'Seed Order'!C374,'Production Calendar'!$S$2:$S$500),"")</f>
        <v/>
      </c>
      <c r="E374" s="718" t="str">
        <f t="array" ref="E374">IF(B374="TR",XLOOKUP(A374,'Crop Chart'!$A$5:$A$201,'Crop Chart'!$P$5:$P$201,FALSE),"")</f>
        <v/>
      </c>
      <c r="F374" s="718" t="str">
        <f t="array" ref="F374">IF(B374="TR",XLOOKUP(A374,'Crop Chart'!$A$5:$A$201,'Crop Chart'!$Q$5:$Q$201,0),"")</f>
        <v/>
      </c>
      <c r="G374" s="725" t="str">
        <f>IF(B374="DS",SUMIF('Production Calendar'!$A$3:$A$477,A374,'Production Calendar'!$G$3:$G$477),"")</f>
        <v/>
      </c>
      <c r="H374" s="726" t="str">
        <f t="array" ref="H374">IF(B374="SD",XLOOKUP(A374,'Crop Chart'!$A$5:$A$201,'Crop Chart'!$AD$5:$AD$201,0),"")</f>
        <v/>
      </c>
      <c r="I374" s="726" t="str">
        <f t="shared" si="1"/>
        <v/>
      </c>
      <c r="J374" s="728"/>
      <c r="K374" s="719">
        <v>1.0</v>
      </c>
      <c r="L374" s="730" t="str">
        <f t="shared" si="5"/>
        <v/>
      </c>
      <c r="M374" s="729" t="str">
        <f t="shared" si="4"/>
        <v/>
      </c>
      <c r="N374" s="720"/>
      <c r="O374" s="720"/>
      <c r="P374" s="720"/>
      <c r="Q374" s="721"/>
    </row>
    <row r="375" ht="15.75" customHeight="1">
      <c r="A375" s="714" t="str">
        <f t="array" ref="A375">IF(ISBLANK(C375),"",XLOOKUP(C375,'Codified Game Plan'!$C$3:$C$477,'Codified Game Plan'!$A$3:$A$477))</f>
        <v/>
      </c>
      <c r="B375" s="727" t="str">
        <f t="array" ref="B375">IF(ISBLANK(C375),"",XLOOKUP(A375,'Crop Chart'!$A$5:$A$201,'Crop Chart'!$B$5:$B$201,0))</f>
        <v/>
      </c>
      <c r="C375" s="726"/>
      <c r="D375" s="717" t="str">
        <f>IF(B375="TR",SUMIF('Production Calendar'!$D$2:$D$500,'Seed Order'!C375,'Production Calendar'!$S$2:$S$500),"")</f>
        <v/>
      </c>
      <c r="E375" s="718" t="str">
        <f t="array" ref="E375">IF(B375="TR",XLOOKUP(A375,'Crop Chart'!$A$5:$A$201,'Crop Chart'!$P$5:$P$201,FALSE),"")</f>
        <v/>
      </c>
      <c r="F375" s="718" t="str">
        <f t="array" ref="F375">IF(B375="TR",XLOOKUP(A375,'Crop Chart'!$A$5:$A$201,'Crop Chart'!$Q$5:$Q$201,0),"")</f>
        <v/>
      </c>
      <c r="G375" s="725" t="str">
        <f>IF(B375="DS",SUMIF('Production Calendar'!$A$3:$A$477,A375,'Production Calendar'!$G$3:$G$477),"")</f>
        <v/>
      </c>
      <c r="H375" s="726" t="str">
        <f t="array" ref="H375">IF(B375="SD",XLOOKUP(A375,'Crop Chart'!$A$5:$A$201,'Crop Chart'!$AD$5:$AD$201,0),"")</f>
        <v/>
      </c>
      <c r="I375" s="726" t="str">
        <f t="shared" si="1"/>
        <v/>
      </c>
      <c r="J375" s="728"/>
      <c r="K375" s="719">
        <v>1.0</v>
      </c>
      <c r="L375" s="730" t="str">
        <f t="shared" si="5"/>
        <v/>
      </c>
      <c r="M375" s="729" t="str">
        <f t="shared" si="4"/>
        <v/>
      </c>
      <c r="N375" s="720"/>
      <c r="O375" s="720"/>
      <c r="P375" s="720"/>
      <c r="Q375" s="721"/>
    </row>
    <row r="376" ht="15.75" customHeight="1">
      <c r="A376" s="714" t="str">
        <f t="array" ref="A376">IF(ISBLANK(C376),"",XLOOKUP(C376,'Codified Game Plan'!$C$3:$C$477,'Codified Game Plan'!$A$3:$A$477))</f>
        <v/>
      </c>
      <c r="B376" s="727" t="str">
        <f t="array" ref="B376">IF(ISBLANK(C376),"",XLOOKUP(A376,'Crop Chart'!$A$5:$A$201,'Crop Chart'!$B$5:$B$201,0))</f>
        <v/>
      </c>
      <c r="C376" s="726"/>
      <c r="D376" s="717" t="str">
        <f>IF(B376="TR",SUMIF('Production Calendar'!$D$2:$D$500,'Seed Order'!C376,'Production Calendar'!$S$2:$S$500),"")</f>
        <v/>
      </c>
      <c r="E376" s="718" t="str">
        <f t="array" ref="E376">IF(B376="TR",XLOOKUP(A376,'Crop Chart'!$A$5:$A$201,'Crop Chart'!$P$5:$P$201,FALSE),"")</f>
        <v/>
      </c>
      <c r="F376" s="718" t="str">
        <f t="array" ref="F376">IF(B376="TR",XLOOKUP(A376,'Crop Chart'!$A$5:$A$201,'Crop Chart'!$Q$5:$Q$201,0),"")</f>
        <v/>
      </c>
      <c r="G376" s="725" t="str">
        <f>IF(B376="DS",SUMIF('Production Calendar'!$A$3:$A$477,A376,'Production Calendar'!$G$3:$G$477),"")</f>
        <v/>
      </c>
      <c r="H376" s="726" t="str">
        <f t="array" ref="H376">IF(B376="SD",XLOOKUP(A376,'Crop Chart'!$A$5:$A$201,'Crop Chart'!$AD$5:$AD$201,0),"")</f>
        <v/>
      </c>
      <c r="I376" s="726" t="str">
        <f t="shared" si="1"/>
        <v/>
      </c>
      <c r="J376" s="728"/>
      <c r="K376" s="719">
        <v>1.0</v>
      </c>
      <c r="L376" s="730" t="str">
        <f t="shared" si="5"/>
        <v/>
      </c>
      <c r="M376" s="729" t="str">
        <f t="shared" si="4"/>
        <v/>
      </c>
      <c r="N376" s="720"/>
      <c r="O376" s="720"/>
      <c r="P376" s="720"/>
      <c r="Q376" s="721"/>
    </row>
    <row r="377" ht="15.75" customHeight="1">
      <c r="A377" s="714" t="str">
        <f t="array" ref="A377">IF(ISBLANK(C377),"",XLOOKUP(C377,'Codified Game Plan'!$C$3:$C$477,'Codified Game Plan'!$A$3:$A$477))</f>
        <v/>
      </c>
      <c r="B377" s="727" t="str">
        <f t="array" ref="B377">IF(ISBLANK(C377),"",XLOOKUP(A377,'Crop Chart'!$A$5:$A$201,'Crop Chart'!$B$5:$B$201,0))</f>
        <v/>
      </c>
      <c r="C377" s="726"/>
      <c r="D377" s="717" t="str">
        <f>IF(B377="TR",SUMIF('Production Calendar'!$D$2:$D$500,'Seed Order'!C377,'Production Calendar'!$S$2:$S$500),"")</f>
        <v/>
      </c>
      <c r="E377" s="718" t="str">
        <f t="array" ref="E377">IF(B377="TR",XLOOKUP(A377,'Crop Chart'!$A$5:$A$201,'Crop Chart'!$P$5:$P$201,FALSE),"")</f>
        <v/>
      </c>
      <c r="F377" s="718" t="str">
        <f t="array" ref="F377">IF(B377="TR",XLOOKUP(A377,'Crop Chart'!$A$5:$A$201,'Crop Chart'!$Q$5:$Q$201,0),"")</f>
        <v/>
      </c>
      <c r="G377" s="725" t="str">
        <f>IF(B377="DS",SUMIF('Production Calendar'!$A$3:$A$477,A377,'Production Calendar'!$G$3:$G$477),"")</f>
        <v/>
      </c>
      <c r="H377" s="726" t="str">
        <f t="array" ref="H377">IF(B377="SD",XLOOKUP(A377,'Crop Chart'!$A$5:$A$201,'Crop Chart'!$AD$5:$AD$201,0),"")</f>
        <v/>
      </c>
      <c r="I377" s="726" t="str">
        <f t="shared" si="1"/>
        <v/>
      </c>
      <c r="J377" s="728"/>
      <c r="K377" s="719">
        <v>1.0</v>
      </c>
      <c r="L377" s="730" t="str">
        <f t="shared" si="5"/>
        <v/>
      </c>
      <c r="M377" s="729" t="str">
        <f t="shared" si="4"/>
        <v/>
      </c>
      <c r="N377" s="720"/>
      <c r="O377" s="720"/>
      <c r="P377" s="720"/>
      <c r="Q377" s="721"/>
    </row>
    <row r="378" ht="15.75" customHeight="1">
      <c r="A378" s="714" t="str">
        <f t="array" ref="A378">IF(ISBLANK(C378),"",XLOOKUP(C378,'Codified Game Plan'!$C$3:$C$477,'Codified Game Plan'!$A$3:$A$477))</f>
        <v/>
      </c>
      <c r="B378" s="727" t="str">
        <f t="array" ref="B378">IF(ISBLANK(C378),"",XLOOKUP(A378,'Crop Chart'!$A$5:$A$201,'Crop Chart'!$B$5:$B$201,0))</f>
        <v/>
      </c>
      <c r="C378" s="726"/>
      <c r="D378" s="717" t="str">
        <f>IF(B378="TR",SUMIF('Production Calendar'!$D$2:$D$500,'Seed Order'!C378,'Production Calendar'!$S$2:$S$500),"")</f>
        <v/>
      </c>
      <c r="E378" s="718" t="str">
        <f t="array" ref="E378">IF(B378="TR",XLOOKUP(A378,'Crop Chart'!$A$5:$A$201,'Crop Chart'!$P$5:$P$201,FALSE),"")</f>
        <v/>
      </c>
      <c r="F378" s="718" t="str">
        <f t="array" ref="F378">IF(B378="TR",XLOOKUP(A378,'Crop Chart'!$A$5:$A$201,'Crop Chart'!$Q$5:$Q$201,0),"")</f>
        <v/>
      </c>
      <c r="G378" s="725" t="str">
        <f>IF(B378="DS",SUMIF('Production Calendar'!$A$3:$A$477,A378,'Production Calendar'!$G$3:$G$477),"")</f>
        <v/>
      </c>
      <c r="H378" s="726" t="str">
        <f t="array" ref="H378">IF(B378="SD",XLOOKUP(A378,'Crop Chart'!$A$5:$A$201,'Crop Chart'!$AD$5:$AD$201,0),"")</f>
        <v/>
      </c>
      <c r="I378" s="726" t="str">
        <f t="shared" si="1"/>
        <v/>
      </c>
      <c r="J378" s="728"/>
      <c r="K378" s="719">
        <v>1.0</v>
      </c>
      <c r="L378" s="730" t="str">
        <f t="shared" si="5"/>
        <v/>
      </c>
      <c r="M378" s="729" t="str">
        <f t="shared" si="4"/>
        <v/>
      </c>
      <c r="N378" s="720"/>
      <c r="O378" s="720"/>
      <c r="P378" s="720"/>
      <c r="Q378" s="721"/>
    </row>
    <row r="379" ht="15.75" customHeight="1">
      <c r="A379" s="714" t="str">
        <f t="array" ref="A379">IF(ISBLANK(C379),"",XLOOKUP(C379,'Codified Game Plan'!$C$3:$C$477,'Codified Game Plan'!$A$3:$A$477))</f>
        <v/>
      </c>
      <c r="B379" s="727" t="str">
        <f t="array" ref="B379">IF(ISBLANK(C379),"",XLOOKUP(A379,'Crop Chart'!$A$5:$A$201,'Crop Chart'!$B$5:$B$201,0))</f>
        <v/>
      </c>
      <c r="C379" s="726"/>
      <c r="D379" s="717" t="str">
        <f>IF(B379="TR",SUMIF('Production Calendar'!$D$2:$D$500,'Seed Order'!C379,'Production Calendar'!$S$2:$S$500),"")</f>
        <v/>
      </c>
      <c r="E379" s="718" t="str">
        <f t="array" ref="E379">IF(B379="TR",XLOOKUP(A379,'Crop Chart'!$A$5:$A$201,'Crop Chart'!$P$5:$P$201,FALSE),"")</f>
        <v/>
      </c>
      <c r="F379" s="718" t="str">
        <f t="array" ref="F379">IF(B379="TR",XLOOKUP(A379,'Crop Chart'!$A$5:$A$201,'Crop Chart'!$Q$5:$Q$201,0),"")</f>
        <v/>
      </c>
      <c r="G379" s="725" t="str">
        <f>IF(B379="DS",SUMIF('Production Calendar'!$A$3:$A$477,A379,'Production Calendar'!$G$3:$G$477),"")</f>
        <v/>
      </c>
      <c r="H379" s="726" t="str">
        <f t="array" ref="H379">IF(B379="SD",XLOOKUP(A379,'Crop Chart'!$A$5:$A$201,'Crop Chart'!$AD$5:$AD$201,0),"")</f>
        <v/>
      </c>
      <c r="I379" s="726" t="str">
        <f t="shared" si="1"/>
        <v/>
      </c>
      <c r="J379" s="728"/>
      <c r="K379" s="719">
        <v>1.0</v>
      </c>
      <c r="L379" s="730" t="str">
        <f t="shared" si="5"/>
        <v/>
      </c>
      <c r="M379" s="729" t="str">
        <f t="shared" si="4"/>
        <v/>
      </c>
      <c r="N379" s="720"/>
      <c r="O379" s="720"/>
      <c r="P379" s="720"/>
      <c r="Q379" s="721"/>
    </row>
    <row r="380" ht="15.75" customHeight="1">
      <c r="A380" s="714" t="str">
        <f t="array" ref="A380">IF(ISBLANK(C380),"",XLOOKUP(C380,'Codified Game Plan'!$C$3:$C$477,'Codified Game Plan'!$A$3:$A$477))</f>
        <v/>
      </c>
      <c r="B380" s="727" t="str">
        <f t="array" ref="B380">IF(ISBLANK(C380),"",XLOOKUP(A380,'Crop Chart'!$A$5:$A$201,'Crop Chart'!$B$5:$B$201,0))</f>
        <v/>
      </c>
      <c r="C380" s="726"/>
      <c r="D380" s="717" t="str">
        <f>IF(B380="TR",SUMIF('Production Calendar'!$D$2:$D$500,'Seed Order'!C380,'Production Calendar'!$S$2:$S$500),"")</f>
        <v/>
      </c>
      <c r="E380" s="718" t="str">
        <f t="array" ref="E380">IF(B380="TR",XLOOKUP(A380,'Crop Chart'!$A$5:$A$201,'Crop Chart'!$P$5:$P$201,FALSE),"")</f>
        <v/>
      </c>
      <c r="F380" s="718" t="str">
        <f t="array" ref="F380">IF(B380="TR",XLOOKUP(A380,'Crop Chart'!$A$5:$A$201,'Crop Chart'!$Q$5:$Q$201,0),"")</f>
        <v/>
      </c>
      <c r="G380" s="725" t="str">
        <f>IF(B380="DS",SUMIF('Production Calendar'!$A$3:$A$477,A380,'Production Calendar'!$G$3:$G$477),"")</f>
        <v/>
      </c>
      <c r="H380" s="726" t="str">
        <f t="array" ref="H380">IF(B380="SD",XLOOKUP(A380,'Crop Chart'!$A$5:$A$201,'Crop Chart'!$AD$5:$AD$201,0),"")</f>
        <v/>
      </c>
      <c r="I380" s="726" t="str">
        <f t="shared" si="1"/>
        <v/>
      </c>
      <c r="J380" s="728"/>
      <c r="K380" s="719">
        <v>1.0</v>
      </c>
      <c r="L380" s="730" t="str">
        <f t="shared" si="5"/>
        <v/>
      </c>
      <c r="M380" s="729" t="str">
        <f t="shared" si="4"/>
        <v/>
      </c>
      <c r="N380" s="720"/>
      <c r="O380" s="720"/>
      <c r="P380" s="720"/>
      <c r="Q380" s="721"/>
    </row>
    <row r="381" ht="15.75" customHeight="1">
      <c r="A381" s="714" t="str">
        <f t="array" ref="A381">IF(ISBLANK(C381),"",XLOOKUP(C381,'Codified Game Plan'!$C$3:$C$477,'Codified Game Plan'!$A$3:$A$477))</f>
        <v/>
      </c>
      <c r="B381" s="727" t="str">
        <f t="array" ref="B381">IF(ISBLANK(C381),"",XLOOKUP(A381,'Crop Chart'!$A$5:$A$201,'Crop Chart'!$B$5:$B$201,0))</f>
        <v/>
      </c>
      <c r="C381" s="726"/>
      <c r="D381" s="717" t="str">
        <f>IF(B381="TR",SUMIF('Production Calendar'!$D$2:$D$500,'Seed Order'!C381,'Production Calendar'!$S$2:$S$500),"")</f>
        <v/>
      </c>
      <c r="E381" s="718" t="str">
        <f t="array" ref="E381">IF(B381="TR",XLOOKUP(A381,'Crop Chart'!$A$5:$A$201,'Crop Chart'!$P$5:$P$201,FALSE),"")</f>
        <v/>
      </c>
      <c r="F381" s="718" t="str">
        <f t="array" ref="F381">IF(B381="TR",XLOOKUP(A381,'Crop Chart'!$A$5:$A$201,'Crop Chart'!$Q$5:$Q$201,0),"")</f>
        <v/>
      </c>
      <c r="G381" s="725" t="str">
        <f>IF(B381="DS",SUMIF('Production Calendar'!$A$3:$A$477,A381,'Production Calendar'!$G$3:$G$477),"")</f>
        <v/>
      </c>
      <c r="H381" s="726" t="str">
        <f t="array" ref="H381">IF(B381="SD",XLOOKUP(A381,'Crop Chart'!$A$5:$A$201,'Crop Chart'!$AD$5:$AD$201,0),"")</f>
        <v/>
      </c>
      <c r="I381" s="726" t="str">
        <f t="shared" si="1"/>
        <v/>
      </c>
      <c r="J381" s="728"/>
      <c r="K381" s="719">
        <v>1.0</v>
      </c>
      <c r="L381" s="730" t="str">
        <f t="shared" si="5"/>
        <v/>
      </c>
      <c r="M381" s="729" t="str">
        <f t="shared" si="4"/>
        <v/>
      </c>
      <c r="N381" s="720"/>
      <c r="O381" s="720"/>
      <c r="P381" s="720"/>
      <c r="Q381" s="721"/>
    </row>
    <row r="382" ht="15.75" customHeight="1">
      <c r="A382" s="714" t="str">
        <f t="array" ref="A382">IF(ISBLANK(C382),"",XLOOKUP(C382,'Codified Game Plan'!$C$3:$C$477,'Codified Game Plan'!$A$3:$A$477))</f>
        <v/>
      </c>
      <c r="B382" s="727" t="str">
        <f t="array" ref="B382">IF(ISBLANK(C382),"",XLOOKUP(A382,'Crop Chart'!$A$5:$A$201,'Crop Chart'!$B$5:$B$201,0))</f>
        <v/>
      </c>
      <c r="C382" s="726"/>
      <c r="D382" s="717" t="str">
        <f>IF(B382="TR",SUMIF('Production Calendar'!$D$2:$D$500,'Seed Order'!C382,'Production Calendar'!$S$2:$S$500),"")</f>
        <v/>
      </c>
      <c r="E382" s="718" t="str">
        <f t="array" ref="E382">IF(B382="TR",XLOOKUP(A382,'Crop Chart'!$A$5:$A$201,'Crop Chart'!$P$5:$P$201,FALSE),"")</f>
        <v/>
      </c>
      <c r="F382" s="718" t="str">
        <f t="array" ref="F382">IF(B382="TR",XLOOKUP(A382,'Crop Chart'!$A$5:$A$201,'Crop Chart'!$Q$5:$Q$201,0),"")</f>
        <v/>
      </c>
      <c r="G382" s="725" t="str">
        <f>IF(B382="DS",SUMIF('Production Calendar'!$A$3:$A$477,A382,'Production Calendar'!$G$3:$G$477),"")</f>
        <v/>
      </c>
      <c r="H382" s="726" t="str">
        <f t="array" ref="H382">IF(B382="SD",XLOOKUP(A382,'Crop Chart'!$A$5:$A$201,'Crop Chart'!$AD$5:$AD$201,0),"")</f>
        <v/>
      </c>
      <c r="I382" s="726" t="str">
        <f t="shared" si="1"/>
        <v/>
      </c>
      <c r="J382" s="728"/>
      <c r="K382" s="719">
        <v>1.0</v>
      </c>
      <c r="L382" s="730" t="str">
        <f t="shared" si="5"/>
        <v/>
      </c>
      <c r="M382" s="729" t="str">
        <f t="shared" si="4"/>
        <v/>
      </c>
      <c r="N382" s="720"/>
      <c r="O382" s="720"/>
      <c r="P382" s="720"/>
      <c r="Q382" s="721"/>
    </row>
    <row r="383" ht="15.75" customHeight="1">
      <c r="A383" s="714" t="str">
        <f t="array" ref="A383">IF(ISBLANK(C383),"",XLOOKUP(C383,'Codified Game Plan'!$C$3:$C$477,'Codified Game Plan'!$A$3:$A$477))</f>
        <v/>
      </c>
      <c r="B383" s="727" t="str">
        <f t="array" ref="B383">IF(ISBLANK(C383),"",XLOOKUP(A383,'Crop Chart'!$A$5:$A$201,'Crop Chart'!$B$5:$B$201,0))</f>
        <v/>
      </c>
      <c r="C383" s="726"/>
      <c r="D383" s="717" t="str">
        <f>IF(B383="TR",SUMIF('Production Calendar'!$D$2:$D$500,'Seed Order'!C383,'Production Calendar'!$S$2:$S$500),"")</f>
        <v/>
      </c>
      <c r="E383" s="718" t="str">
        <f t="array" ref="E383">IF(B383="TR",XLOOKUP(A383,'Crop Chart'!$A$5:$A$201,'Crop Chart'!$P$5:$P$201,FALSE),"")</f>
        <v/>
      </c>
      <c r="F383" s="718" t="str">
        <f t="array" ref="F383">IF(B383="TR",XLOOKUP(A383,'Crop Chart'!$A$5:$A$201,'Crop Chart'!$Q$5:$Q$201,0),"")</f>
        <v/>
      </c>
      <c r="G383" s="725" t="str">
        <f>IF(B383="DS",SUMIF('Production Calendar'!$A$3:$A$477,A383,'Production Calendar'!$G$3:$G$477),"")</f>
        <v/>
      </c>
      <c r="H383" s="726" t="str">
        <f t="array" ref="H383">IF(B383="SD",XLOOKUP(A383,'Crop Chart'!$A$5:$A$201,'Crop Chart'!$AD$5:$AD$201,0),"")</f>
        <v/>
      </c>
      <c r="I383" s="726" t="str">
        <f t="shared" si="1"/>
        <v/>
      </c>
      <c r="J383" s="728"/>
      <c r="K383" s="719">
        <v>1.0</v>
      </c>
      <c r="L383" s="730" t="str">
        <f t="shared" si="5"/>
        <v/>
      </c>
      <c r="M383" s="729" t="str">
        <f t="shared" si="4"/>
        <v/>
      </c>
      <c r="N383" s="720"/>
      <c r="O383" s="720"/>
      <c r="P383" s="720"/>
      <c r="Q383" s="721"/>
    </row>
    <row r="384" ht="15.75" customHeight="1">
      <c r="A384" s="714" t="str">
        <f t="array" ref="A384">IF(ISBLANK(C384),"",XLOOKUP(C384,'Codified Game Plan'!$C$3:$C$477,'Codified Game Plan'!$A$3:$A$477))</f>
        <v/>
      </c>
      <c r="B384" s="727" t="str">
        <f t="array" ref="B384">IF(ISBLANK(C384),"",XLOOKUP(A384,'Crop Chart'!$A$5:$A$201,'Crop Chart'!$B$5:$B$201,0))</f>
        <v/>
      </c>
      <c r="C384" s="726"/>
      <c r="D384" s="717" t="str">
        <f>IF(B384="TR",SUMIF('Production Calendar'!$D$2:$D$500,'Seed Order'!C384,'Production Calendar'!$S$2:$S$500),"")</f>
        <v/>
      </c>
      <c r="E384" s="718" t="str">
        <f t="array" ref="E384">IF(B384="TR",XLOOKUP(A384,'Crop Chart'!$A$5:$A$201,'Crop Chart'!$P$5:$P$201,FALSE),"")</f>
        <v/>
      </c>
      <c r="F384" s="718" t="str">
        <f t="array" ref="F384">IF(B384="TR",XLOOKUP(A384,'Crop Chart'!$A$5:$A$201,'Crop Chart'!$Q$5:$Q$201,0),"")</f>
        <v/>
      </c>
      <c r="G384" s="725" t="str">
        <f>IF(B384="DS",SUMIF('Production Calendar'!$A$3:$A$477,A384,'Production Calendar'!$G$3:$G$477),"")</f>
        <v/>
      </c>
      <c r="H384" s="726" t="str">
        <f t="array" ref="H384">IF(B384="SD",XLOOKUP(A384,'Crop Chart'!$A$5:$A$201,'Crop Chart'!$AD$5:$AD$201,0),"")</f>
        <v/>
      </c>
      <c r="I384" s="726" t="str">
        <f t="shared" si="1"/>
        <v/>
      </c>
      <c r="J384" s="728"/>
      <c r="K384" s="719">
        <v>1.0</v>
      </c>
      <c r="L384" s="730" t="str">
        <f t="shared" si="5"/>
        <v/>
      </c>
      <c r="M384" s="729" t="str">
        <f t="shared" si="4"/>
        <v/>
      </c>
      <c r="N384" s="720"/>
      <c r="O384" s="720"/>
      <c r="P384" s="720"/>
      <c r="Q384" s="721"/>
    </row>
    <row r="385" ht="15.75" customHeight="1">
      <c r="A385" s="714" t="str">
        <f t="array" ref="A385">IF(ISBLANK(C385),"",XLOOKUP(C385,'Codified Game Plan'!$C$3:$C$477,'Codified Game Plan'!$A$3:$A$477))</f>
        <v/>
      </c>
      <c r="B385" s="727" t="str">
        <f t="array" ref="B385">IF(ISBLANK(C385),"",XLOOKUP(A385,'Crop Chart'!$A$5:$A$201,'Crop Chart'!$B$5:$B$201,0))</f>
        <v/>
      </c>
      <c r="C385" s="726"/>
      <c r="D385" s="717" t="str">
        <f>IF(B385="TR",SUMIF('Production Calendar'!$D$2:$D$500,'Seed Order'!C385,'Production Calendar'!$S$2:$S$500),"")</f>
        <v/>
      </c>
      <c r="E385" s="718" t="str">
        <f t="array" ref="E385">IF(B385="TR",XLOOKUP(A385,'Crop Chart'!$A$5:$A$201,'Crop Chart'!$P$5:$P$201,FALSE),"")</f>
        <v/>
      </c>
      <c r="F385" s="718" t="str">
        <f t="array" ref="F385">IF(B385="TR",XLOOKUP(A385,'Crop Chart'!$A$5:$A$201,'Crop Chart'!$Q$5:$Q$201,0),"")</f>
        <v/>
      </c>
      <c r="G385" s="725" t="str">
        <f>IF(B385="DS",SUMIF('Production Calendar'!$A$3:$A$477,A385,'Production Calendar'!$G$3:$G$477),"")</f>
        <v/>
      </c>
      <c r="H385" s="726" t="str">
        <f t="array" ref="H385">IF(B385="SD",XLOOKUP(A385,'Crop Chart'!$A$5:$A$201,'Crop Chart'!$AD$5:$AD$201,0),"")</f>
        <v/>
      </c>
      <c r="I385" s="726" t="str">
        <f t="shared" si="1"/>
        <v/>
      </c>
      <c r="J385" s="728"/>
      <c r="K385" s="719">
        <v>1.0</v>
      </c>
      <c r="L385" s="730" t="str">
        <f t="shared" si="5"/>
        <v/>
      </c>
      <c r="M385" s="729" t="str">
        <f t="shared" si="4"/>
        <v/>
      </c>
      <c r="N385" s="720"/>
      <c r="O385" s="720"/>
      <c r="P385" s="720"/>
      <c r="Q385" s="721"/>
    </row>
    <row r="386" ht="15.75" customHeight="1">
      <c r="A386" s="714" t="str">
        <f t="array" ref="A386">IF(ISBLANK(C386),"",XLOOKUP(C386,'Codified Game Plan'!$C$3:$C$477,'Codified Game Plan'!$A$3:$A$477))</f>
        <v/>
      </c>
      <c r="B386" s="727" t="str">
        <f t="array" ref="B386">IF(ISBLANK(C386),"",XLOOKUP(A386,'Crop Chart'!$A$5:$A$201,'Crop Chart'!$B$5:$B$201,0))</f>
        <v/>
      </c>
      <c r="C386" s="726"/>
      <c r="D386" s="717" t="str">
        <f>IF(B386="TR",SUMIF('Production Calendar'!$D$2:$D$500,'Seed Order'!C386,'Production Calendar'!$S$2:$S$500),"")</f>
        <v/>
      </c>
      <c r="E386" s="718" t="str">
        <f t="array" ref="E386">IF(B386="TR",XLOOKUP(A386,'Crop Chart'!$A$5:$A$201,'Crop Chart'!$P$5:$P$201,FALSE),"")</f>
        <v/>
      </c>
      <c r="F386" s="718" t="str">
        <f t="array" ref="F386">IF(B386="TR",XLOOKUP(A386,'Crop Chart'!$A$5:$A$201,'Crop Chart'!$Q$5:$Q$201,0),"")</f>
        <v/>
      </c>
      <c r="G386" s="725" t="str">
        <f>IF(B386="DS",SUMIF('Production Calendar'!$A$3:$A$477,A386,'Production Calendar'!$G$3:$G$477),"")</f>
        <v/>
      </c>
      <c r="H386" s="726" t="str">
        <f t="array" ref="H386">IF(B386="SD",XLOOKUP(A386,'Crop Chart'!$A$5:$A$201,'Crop Chart'!$AD$5:$AD$201,0),"")</f>
        <v/>
      </c>
      <c r="I386" s="726" t="str">
        <f t="shared" si="1"/>
        <v/>
      </c>
      <c r="J386" s="728"/>
      <c r="K386" s="719">
        <v>1.0</v>
      </c>
      <c r="L386" s="730" t="str">
        <f t="shared" si="5"/>
        <v/>
      </c>
      <c r="M386" s="729" t="str">
        <f t="shared" si="4"/>
        <v/>
      </c>
      <c r="N386" s="720"/>
      <c r="O386" s="720"/>
      <c r="P386" s="720"/>
      <c r="Q386" s="721"/>
    </row>
    <row r="387" ht="15.75" customHeight="1">
      <c r="A387" s="714" t="str">
        <f t="array" ref="A387">IF(ISBLANK(C387),"",XLOOKUP(C387,'Codified Game Plan'!$C$3:$C$477,'Codified Game Plan'!$A$3:$A$477))</f>
        <v/>
      </c>
      <c r="B387" s="727" t="str">
        <f t="array" ref="B387">IF(ISBLANK(C387),"",XLOOKUP(A387,'Crop Chart'!$A$5:$A$201,'Crop Chart'!$B$5:$B$201,0))</f>
        <v/>
      </c>
      <c r="C387" s="726"/>
      <c r="D387" s="717" t="str">
        <f>IF(B387="TR",SUMIF('Production Calendar'!$D$2:$D$500,'Seed Order'!C387,'Production Calendar'!$S$2:$S$500),"")</f>
        <v/>
      </c>
      <c r="E387" s="718" t="str">
        <f t="array" ref="E387">IF(B387="TR",XLOOKUP(A387,'Crop Chart'!$A$5:$A$201,'Crop Chart'!$P$5:$P$201,FALSE),"")</f>
        <v/>
      </c>
      <c r="F387" s="718" t="str">
        <f t="array" ref="F387">IF(B387="TR",XLOOKUP(A387,'Crop Chart'!$A$5:$A$201,'Crop Chart'!$Q$5:$Q$201,0),"")</f>
        <v/>
      </c>
      <c r="G387" s="725" t="str">
        <f>IF(B387="DS",SUMIF('Production Calendar'!$A$3:$A$477,A387,'Production Calendar'!$G$3:$G$477),"")</f>
        <v/>
      </c>
      <c r="H387" s="726" t="str">
        <f t="array" ref="H387">IF(B387="SD",XLOOKUP(A387,'Crop Chart'!$A$5:$A$201,'Crop Chart'!$AD$5:$AD$201,0),"")</f>
        <v/>
      </c>
      <c r="I387" s="726" t="str">
        <f t="shared" si="1"/>
        <v/>
      </c>
      <c r="J387" s="728"/>
      <c r="K387" s="719">
        <v>1.0</v>
      </c>
      <c r="L387" s="730" t="str">
        <f t="shared" si="5"/>
        <v/>
      </c>
      <c r="M387" s="729" t="str">
        <f t="shared" si="4"/>
        <v/>
      </c>
      <c r="N387" s="720"/>
      <c r="O387" s="720"/>
      <c r="P387" s="720"/>
      <c r="Q387" s="721"/>
    </row>
    <row r="388" ht="15.75" customHeight="1">
      <c r="A388" s="714" t="str">
        <f t="array" ref="A388">IF(ISBLANK(C388),"",XLOOKUP(C388,'Codified Game Plan'!$C$3:$C$477,'Codified Game Plan'!$A$3:$A$477))</f>
        <v/>
      </c>
      <c r="B388" s="727" t="str">
        <f t="array" ref="B388">IF(ISBLANK(C388),"",XLOOKUP(A388,'Crop Chart'!$A$5:$A$201,'Crop Chart'!$B$5:$B$201,0))</f>
        <v/>
      </c>
      <c r="C388" s="726"/>
      <c r="D388" s="717" t="str">
        <f>IF(B388="TR",SUMIF('Production Calendar'!$D$2:$D$500,'Seed Order'!C388,'Production Calendar'!$S$2:$S$500),"")</f>
        <v/>
      </c>
      <c r="E388" s="718" t="str">
        <f t="array" ref="E388">IF(B388="TR",XLOOKUP(A388,'Crop Chart'!$A$5:$A$201,'Crop Chart'!$P$5:$P$201,FALSE),"")</f>
        <v/>
      </c>
      <c r="F388" s="718" t="str">
        <f t="array" ref="F388">IF(B388="TR",XLOOKUP(A388,'Crop Chart'!$A$5:$A$201,'Crop Chart'!$Q$5:$Q$201,0),"")</f>
        <v/>
      </c>
      <c r="G388" s="725" t="str">
        <f>IF(B388="DS",SUMIF('Production Calendar'!$A$3:$A$477,A388,'Production Calendar'!$G$3:$G$477),"")</f>
        <v/>
      </c>
      <c r="H388" s="726" t="str">
        <f t="array" ref="H388">IF(B388="SD",XLOOKUP(A388,'Crop Chart'!$A$5:$A$201,'Crop Chart'!$AD$5:$AD$201,0),"")</f>
        <v/>
      </c>
      <c r="I388" s="726" t="str">
        <f t="shared" si="1"/>
        <v/>
      </c>
      <c r="J388" s="728"/>
      <c r="K388" s="719">
        <v>1.0</v>
      </c>
      <c r="L388" s="730" t="str">
        <f t="shared" si="5"/>
        <v/>
      </c>
      <c r="M388" s="729" t="str">
        <f t="shared" si="4"/>
        <v/>
      </c>
      <c r="N388" s="720"/>
      <c r="O388" s="720"/>
      <c r="P388" s="720"/>
      <c r="Q388" s="721"/>
    </row>
    <row r="389" ht="15.75" customHeight="1">
      <c r="A389" s="714" t="str">
        <f t="array" ref="A389">IF(ISBLANK(C389),"",XLOOKUP(C389,'Codified Game Plan'!$C$3:$C$477,'Codified Game Plan'!$A$3:$A$477))</f>
        <v/>
      </c>
      <c r="B389" s="727" t="str">
        <f t="array" ref="B389">IF(ISBLANK(C389),"",XLOOKUP(A389,'Crop Chart'!$A$5:$A$201,'Crop Chart'!$B$5:$B$201,0))</f>
        <v/>
      </c>
      <c r="C389" s="726"/>
      <c r="D389" s="717" t="str">
        <f>IF(B389="TR",SUMIF('Production Calendar'!$D$2:$D$500,'Seed Order'!C389,'Production Calendar'!$S$2:$S$500),"")</f>
        <v/>
      </c>
      <c r="E389" s="718" t="str">
        <f t="array" ref="E389">IF(B389="TR",XLOOKUP(A389,'Crop Chart'!$A$5:$A$201,'Crop Chart'!$P$5:$P$201,FALSE),"")</f>
        <v/>
      </c>
      <c r="F389" s="718" t="str">
        <f t="array" ref="F389">IF(B389="TR",XLOOKUP(A389,'Crop Chart'!$A$5:$A$201,'Crop Chart'!$Q$5:$Q$201,0),"")</f>
        <v/>
      </c>
      <c r="G389" s="725" t="str">
        <f>IF(B389="DS",SUMIF('Production Calendar'!$A$3:$A$477,A389,'Production Calendar'!$G$3:$G$477),"")</f>
        <v/>
      </c>
      <c r="H389" s="726" t="str">
        <f t="array" ref="H389">IF(B389="SD",XLOOKUP(A389,'Crop Chart'!$A$5:$A$201,'Crop Chart'!$AD$5:$AD$201,0),"")</f>
        <v/>
      </c>
      <c r="I389" s="726" t="str">
        <f t="shared" si="1"/>
        <v/>
      </c>
      <c r="J389" s="728"/>
      <c r="K389" s="719">
        <v>1.0</v>
      </c>
      <c r="L389" s="730" t="str">
        <f t="shared" si="5"/>
        <v/>
      </c>
      <c r="M389" s="729" t="str">
        <f t="shared" si="4"/>
        <v/>
      </c>
      <c r="N389" s="720"/>
      <c r="O389" s="720"/>
      <c r="P389" s="720"/>
      <c r="Q389" s="721"/>
    </row>
    <row r="390" ht="15.75" customHeight="1">
      <c r="A390" s="714" t="str">
        <f t="array" ref="A390">IF(ISBLANK(C390),"",XLOOKUP(C390,'Codified Game Plan'!$C$3:$C$477,'Codified Game Plan'!$A$3:$A$477))</f>
        <v/>
      </c>
      <c r="B390" s="727" t="str">
        <f t="array" ref="B390">IF(ISBLANK(C390),"",XLOOKUP(A390,'Crop Chart'!$A$5:$A$201,'Crop Chart'!$B$5:$B$201,0))</f>
        <v/>
      </c>
      <c r="C390" s="726"/>
      <c r="D390" s="717" t="str">
        <f>IF(B390="TR",SUMIF('Production Calendar'!$D$2:$D$500,'Seed Order'!C390,'Production Calendar'!$S$2:$S$500),"")</f>
        <v/>
      </c>
      <c r="E390" s="718" t="str">
        <f t="array" ref="E390">IF(B390="TR",XLOOKUP(A390,'Crop Chart'!$A$5:$A$201,'Crop Chart'!$P$5:$P$201,FALSE),"")</f>
        <v/>
      </c>
      <c r="F390" s="718" t="str">
        <f t="array" ref="F390">IF(B390="TR",XLOOKUP(A390,'Crop Chart'!$A$5:$A$201,'Crop Chart'!$Q$5:$Q$201,0),"")</f>
        <v/>
      </c>
      <c r="G390" s="725" t="str">
        <f>IF(B390="DS",SUMIF('Production Calendar'!$A$3:$A$477,A390,'Production Calendar'!$G$3:$G$477),"")</f>
        <v/>
      </c>
      <c r="H390" s="726" t="str">
        <f t="array" ref="H390">IF(B390="SD",XLOOKUP(A390,'Crop Chart'!$A$5:$A$201,'Crop Chart'!$AD$5:$AD$201,0),"")</f>
        <v/>
      </c>
      <c r="I390" s="726" t="str">
        <f t="shared" si="1"/>
        <v/>
      </c>
      <c r="J390" s="728"/>
      <c r="K390" s="719">
        <v>1.0</v>
      </c>
      <c r="L390" s="730" t="str">
        <f t="shared" si="5"/>
        <v/>
      </c>
      <c r="M390" s="729" t="str">
        <f t="shared" si="4"/>
        <v/>
      </c>
      <c r="N390" s="720"/>
      <c r="O390" s="720"/>
      <c r="P390" s="720"/>
      <c r="Q390" s="721"/>
    </row>
    <row r="391" ht="15.75" customHeight="1">
      <c r="A391" s="714" t="str">
        <f t="array" ref="A391">IF(ISBLANK(C391),"",XLOOKUP(C391,'Codified Game Plan'!$C$3:$C$477,'Codified Game Plan'!$A$3:$A$477))</f>
        <v/>
      </c>
      <c r="B391" s="727" t="str">
        <f t="array" ref="B391">IF(ISBLANK(C391),"",XLOOKUP(A391,'Crop Chart'!$A$5:$A$201,'Crop Chart'!$B$5:$B$201,0))</f>
        <v/>
      </c>
      <c r="C391" s="726"/>
      <c r="D391" s="717" t="str">
        <f>IF(B391="TR",SUMIF('Production Calendar'!$D$2:$D$500,'Seed Order'!C391,'Production Calendar'!$S$2:$S$500),"")</f>
        <v/>
      </c>
      <c r="E391" s="718" t="str">
        <f t="array" ref="E391">IF(B391="TR",XLOOKUP(A391,'Crop Chart'!$A$5:$A$201,'Crop Chart'!$P$5:$P$201,FALSE),"")</f>
        <v/>
      </c>
      <c r="F391" s="718" t="str">
        <f t="array" ref="F391">IF(B391="TR",XLOOKUP(A391,'Crop Chart'!$A$5:$A$201,'Crop Chart'!$Q$5:$Q$201,0),"")</f>
        <v/>
      </c>
      <c r="G391" s="725" t="str">
        <f>IF(B391="DS",SUMIF('Production Calendar'!$A$3:$A$477,A391,'Production Calendar'!$G$3:$G$477),"")</f>
        <v/>
      </c>
      <c r="H391" s="726" t="str">
        <f t="array" ref="H391">IF(B391="SD",XLOOKUP(A391,'Crop Chart'!$A$5:$A$201,'Crop Chart'!$AD$5:$AD$201,0),"")</f>
        <v/>
      </c>
      <c r="I391" s="726" t="str">
        <f t="shared" si="1"/>
        <v/>
      </c>
      <c r="J391" s="728"/>
      <c r="K391" s="719">
        <v>1.0</v>
      </c>
      <c r="L391" s="730" t="str">
        <f t="shared" si="5"/>
        <v/>
      </c>
      <c r="M391" s="729" t="str">
        <f t="shared" si="4"/>
        <v/>
      </c>
      <c r="N391" s="720"/>
      <c r="O391" s="720"/>
      <c r="P391" s="720"/>
      <c r="Q391" s="721"/>
    </row>
    <row r="392" ht="15.75" customHeight="1">
      <c r="A392" s="714" t="str">
        <f t="array" ref="A392">IF(ISBLANK(C392),"",XLOOKUP(C392,'Codified Game Plan'!$C$3:$C$477,'Codified Game Plan'!$A$3:$A$477))</f>
        <v/>
      </c>
      <c r="B392" s="727" t="str">
        <f t="array" ref="B392">IF(ISBLANK(C392),"",XLOOKUP(A392,'Crop Chart'!$A$5:$A$201,'Crop Chart'!$B$5:$B$201,0))</f>
        <v/>
      </c>
      <c r="C392" s="726"/>
      <c r="D392" s="717" t="str">
        <f>IF(B392="TR",SUMIF('Production Calendar'!$D$2:$D$500,'Seed Order'!C392,'Production Calendar'!$S$2:$S$500),"")</f>
        <v/>
      </c>
      <c r="E392" s="718" t="str">
        <f t="array" ref="E392">IF(B392="TR",XLOOKUP(A392,'Crop Chart'!$A$5:$A$201,'Crop Chart'!$P$5:$P$201,FALSE),"")</f>
        <v/>
      </c>
      <c r="F392" s="718" t="str">
        <f t="array" ref="F392">IF(B392="TR",XLOOKUP(A392,'Crop Chart'!$A$5:$A$201,'Crop Chart'!$Q$5:$Q$201,0),"")</f>
        <v/>
      </c>
      <c r="G392" s="725" t="str">
        <f>IF(B392="DS",SUMIF('Production Calendar'!$A$3:$A$477,A392,'Production Calendar'!$G$3:$G$477),"")</f>
        <v/>
      </c>
      <c r="H392" s="726" t="str">
        <f t="array" ref="H392">IF(B392="SD",XLOOKUP(A392,'Crop Chart'!$A$5:$A$201,'Crop Chart'!$AD$5:$AD$201,0),"")</f>
        <v/>
      </c>
      <c r="I392" s="726" t="str">
        <f t="shared" si="1"/>
        <v/>
      </c>
      <c r="J392" s="728"/>
      <c r="K392" s="719">
        <v>1.0</v>
      </c>
      <c r="L392" s="730" t="str">
        <f t="shared" si="5"/>
        <v/>
      </c>
      <c r="M392" s="729" t="str">
        <f t="shared" si="4"/>
        <v/>
      </c>
      <c r="N392" s="720"/>
      <c r="O392" s="720"/>
      <c r="P392" s="720"/>
      <c r="Q392" s="721"/>
    </row>
    <row r="393" ht="15.75" customHeight="1">
      <c r="A393" s="714" t="str">
        <f t="array" ref="A393">IF(ISBLANK(C393),"",XLOOKUP(C393,'Codified Game Plan'!$C$3:$C$477,'Codified Game Plan'!$A$3:$A$477))</f>
        <v/>
      </c>
      <c r="B393" s="727" t="str">
        <f t="array" ref="B393">IF(ISBLANK(C393),"",XLOOKUP(A393,'Crop Chart'!$A$5:$A$201,'Crop Chart'!$B$5:$B$201,0))</f>
        <v/>
      </c>
      <c r="C393" s="726"/>
      <c r="D393" s="717" t="str">
        <f>IF(B393="TR",SUMIF('Production Calendar'!$D$2:$D$500,'Seed Order'!C393,'Production Calendar'!$S$2:$S$500),"")</f>
        <v/>
      </c>
      <c r="E393" s="718" t="str">
        <f t="array" ref="E393">IF(B393="TR",XLOOKUP(A393,'Crop Chart'!$A$5:$A$201,'Crop Chart'!$P$5:$P$201,FALSE),"")</f>
        <v/>
      </c>
      <c r="F393" s="718" t="str">
        <f t="array" ref="F393">IF(B393="TR",XLOOKUP(A393,'Crop Chart'!$A$5:$A$201,'Crop Chart'!$Q$5:$Q$201,0),"")</f>
        <v/>
      </c>
      <c r="G393" s="725" t="str">
        <f>IF(B393="DS",SUMIF('Production Calendar'!$A$3:$A$477,A393,'Production Calendar'!$G$3:$G$477),"")</f>
        <v/>
      </c>
      <c r="H393" s="726" t="str">
        <f t="array" ref="H393">IF(B393="SD",XLOOKUP(A393,'Crop Chart'!$A$5:$A$201,'Crop Chart'!$AD$5:$AD$201,0),"")</f>
        <v/>
      </c>
      <c r="I393" s="726" t="str">
        <f t="shared" si="1"/>
        <v/>
      </c>
      <c r="J393" s="728"/>
      <c r="K393" s="719">
        <v>1.0</v>
      </c>
      <c r="L393" s="730" t="str">
        <f t="shared" si="5"/>
        <v/>
      </c>
      <c r="M393" s="729" t="str">
        <f t="shared" si="4"/>
        <v/>
      </c>
      <c r="N393" s="720"/>
      <c r="O393" s="720"/>
      <c r="P393" s="720"/>
      <c r="Q393" s="721"/>
    </row>
    <row r="394" ht="15.75" customHeight="1">
      <c r="A394" s="714" t="str">
        <f t="array" ref="A394">IF(ISBLANK(C394),"",XLOOKUP(C394,'Codified Game Plan'!$C$3:$C$477,'Codified Game Plan'!$A$3:$A$477))</f>
        <v/>
      </c>
      <c r="B394" s="727" t="str">
        <f t="array" ref="B394">IF(ISBLANK(C394),"",XLOOKUP(A394,'Crop Chart'!$A$5:$A$201,'Crop Chart'!$B$5:$B$201,0))</f>
        <v/>
      </c>
      <c r="C394" s="726"/>
      <c r="D394" s="717" t="str">
        <f>IF(B394="TR",SUMIF('Production Calendar'!$D$2:$D$500,'Seed Order'!C394,'Production Calendar'!$S$2:$S$500),"")</f>
        <v/>
      </c>
      <c r="E394" s="718" t="str">
        <f t="array" ref="E394">IF(B394="TR",XLOOKUP(A394,'Crop Chart'!$A$5:$A$201,'Crop Chart'!$P$5:$P$201,FALSE),"")</f>
        <v/>
      </c>
      <c r="F394" s="718" t="str">
        <f t="array" ref="F394">IF(B394="TR",XLOOKUP(A394,'Crop Chart'!$A$5:$A$201,'Crop Chart'!$Q$5:$Q$201,0),"")</f>
        <v/>
      </c>
      <c r="G394" s="725" t="str">
        <f>IF(B394="DS",SUMIF('Production Calendar'!$A$3:$A$477,A394,'Production Calendar'!$G$3:$G$477),"")</f>
        <v/>
      </c>
      <c r="H394" s="726" t="str">
        <f t="array" ref="H394">IF(B394="SD",XLOOKUP(A394,'Crop Chart'!$A$5:$A$201,'Crop Chart'!$AD$5:$AD$201,0),"")</f>
        <v/>
      </c>
      <c r="I394" s="726" t="str">
        <f t="shared" si="1"/>
        <v/>
      </c>
      <c r="J394" s="728"/>
      <c r="K394" s="719">
        <v>1.0</v>
      </c>
      <c r="L394" s="730" t="str">
        <f t="shared" si="5"/>
        <v/>
      </c>
      <c r="M394" s="729" t="str">
        <f t="shared" si="4"/>
        <v/>
      </c>
      <c r="N394" s="720"/>
      <c r="O394" s="720"/>
      <c r="P394" s="720"/>
      <c r="Q394" s="721"/>
    </row>
    <row r="395" ht="15.75" customHeight="1">
      <c r="A395" s="714" t="str">
        <f t="array" ref="A395">IF(ISBLANK(C395),"",XLOOKUP(C395,'Codified Game Plan'!$C$3:$C$477,'Codified Game Plan'!$A$3:$A$477))</f>
        <v/>
      </c>
      <c r="B395" s="727" t="str">
        <f t="array" ref="B395">IF(ISBLANK(C395),"",XLOOKUP(A395,'Crop Chart'!$A$5:$A$201,'Crop Chart'!$B$5:$B$201,0))</f>
        <v/>
      </c>
      <c r="C395" s="726"/>
      <c r="D395" s="717" t="str">
        <f>IF(B395="TR",SUMIF('Production Calendar'!$D$2:$D$500,'Seed Order'!C395,'Production Calendar'!$S$2:$S$500),"")</f>
        <v/>
      </c>
      <c r="E395" s="718" t="str">
        <f t="array" ref="E395">IF(B395="TR",XLOOKUP(A395,'Crop Chart'!$A$5:$A$201,'Crop Chart'!$P$5:$P$201,FALSE),"")</f>
        <v/>
      </c>
      <c r="F395" s="718" t="str">
        <f t="array" ref="F395">IF(B395="TR",XLOOKUP(A395,'Crop Chart'!$A$5:$A$201,'Crop Chart'!$Q$5:$Q$201,0),"")</f>
        <v/>
      </c>
      <c r="G395" s="725" t="str">
        <f>IF(B395="DS",SUMIF('Production Calendar'!$A$3:$A$477,A395,'Production Calendar'!$G$3:$G$477),"")</f>
        <v/>
      </c>
      <c r="H395" s="726" t="str">
        <f t="array" ref="H395">IF(B395="SD",XLOOKUP(A395,'Crop Chart'!$A$5:$A$201,'Crop Chart'!$AD$5:$AD$201,0),"")</f>
        <v/>
      </c>
      <c r="I395" s="726" t="str">
        <f t="shared" si="1"/>
        <v/>
      </c>
      <c r="J395" s="728"/>
      <c r="K395" s="719">
        <v>1.0</v>
      </c>
      <c r="L395" s="730" t="str">
        <f t="shared" si="5"/>
        <v/>
      </c>
      <c r="M395" s="729" t="str">
        <f t="shared" si="4"/>
        <v/>
      </c>
      <c r="N395" s="720"/>
      <c r="O395" s="720"/>
      <c r="P395" s="720"/>
      <c r="Q395" s="721"/>
    </row>
    <row r="396" ht="15.75" customHeight="1">
      <c r="A396" s="714" t="str">
        <f t="array" ref="A396">IF(ISBLANK(C396),"",XLOOKUP(C396,'Codified Game Plan'!$C$3:$C$477,'Codified Game Plan'!$A$3:$A$477))</f>
        <v/>
      </c>
      <c r="B396" s="727" t="str">
        <f t="array" ref="B396">IF(ISBLANK(C396),"",XLOOKUP(A396,'Crop Chart'!$A$5:$A$201,'Crop Chart'!$B$5:$B$201,0))</f>
        <v/>
      </c>
      <c r="C396" s="726"/>
      <c r="D396" s="717" t="str">
        <f>IF(B396="TR",SUMIF('Production Calendar'!$D$2:$D$500,'Seed Order'!C396,'Production Calendar'!$S$2:$S$500),"")</f>
        <v/>
      </c>
      <c r="E396" s="718" t="str">
        <f t="array" ref="E396">IF(B396="TR",XLOOKUP(A396,'Crop Chart'!$A$5:$A$201,'Crop Chart'!$P$5:$P$201,FALSE),"")</f>
        <v/>
      </c>
      <c r="F396" s="718" t="str">
        <f t="array" ref="F396">IF(B396="TR",XLOOKUP(A396,'Crop Chart'!$A$5:$A$201,'Crop Chart'!$Q$5:$Q$201,0),"")</f>
        <v/>
      </c>
      <c r="G396" s="725" t="str">
        <f>IF(B396="DS",SUMIF('Production Calendar'!$A$3:$A$477,A396,'Production Calendar'!$G$3:$G$477),"")</f>
        <v/>
      </c>
      <c r="H396" s="726" t="str">
        <f t="array" ref="H396">IF(B396="SD",XLOOKUP(A396,'Crop Chart'!$A$5:$A$201,'Crop Chart'!$AD$5:$AD$201,0),"")</f>
        <v/>
      </c>
      <c r="I396" s="726" t="str">
        <f t="shared" si="1"/>
        <v/>
      </c>
      <c r="J396" s="728"/>
      <c r="K396" s="719">
        <v>1.0</v>
      </c>
      <c r="L396" s="730" t="str">
        <f t="shared" si="5"/>
        <v/>
      </c>
      <c r="M396" s="729" t="str">
        <f t="shared" si="4"/>
        <v/>
      </c>
      <c r="N396" s="720"/>
      <c r="O396" s="720"/>
      <c r="P396" s="720"/>
      <c r="Q396" s="721"/>
    </row>
    <row r="397" ht="15.75" customHeight="1">
      <c r="A397" s="714" t="str">
        <f t="array" ref="A397">IF(ISBLANK(C397),"",XLOOKUP(C397,'Codified Game Plan'!$C$3:$C$477,'Codified Game Plan'!$A$3:$A$477))</f>
        <v/>
      </c>
      <c r="B397" s="727" t="str">
        <f t="array" ref="B397">IF(ISBLANK(C397),"",XLOOKUP(A397,'Crop Chart'!$A$5:$A$201,'Crop Chart'!$B$5:$B$201,0))</f>
        <v/>
      </c>
      <c r="C397" s="726"/>
      <c r="D397" s="717" t="str">
        <f>IF(B397="TR",SUMIF('Production Calendar'!$D$2:$D$500,'Seed Order'!C397,'Production Calendar'!$S$2:$S$500),"")</f>
        <v/>
      </c>
      <c r="E397" s="718" t="str">
        <f t="array" ref="E397">IF(B397="TR",XLOOKUP(A397,'Crop Chart'!$A$5:$A$201,'Crop Chart'!$P$5:$P$201,FALSE),"")</f>
        <v/>
      </c>
      <c r="F397" s="718" t="str">
        <f t="array" ref="F397">IF(B397="TR",XLOOKUP(A397,'Crop Chart'!$A$5:$A$201,'Crop Chart'!$Q$5:$Q$201,0),"")</f>
        <v/>
      </c>
      <c r="G397" s="725" t="str">
        <f>IF(B397="DS",SUMIF('Production Calendar'!$A$3:$A$477,A397,'Production Calendar'!$G$3:$G$477),"")</f>
        <v/>
      </c>
      <c r="H397" s="726" t="str">
        <f t="array" ref="H397">IF(B397="SD",XLOOKUP(A397,'Crop Chart'!$A$5:$A$201,'Crop Chart'!$AD$5:$AD$201,0),"")</f>
        <v/>
      </c>
      <c r="I397" s="726" t="str">
        <f t="shared" si="1"/>
        <v/>
      </c>
      <c r="J397" s="728"/>
      <c r="K397" s="719">
        <v>1.0</v>
      </c>
      <c r="L397" s="730" t="str">
        <f t="shared" si="5"/>
        <v/>
      </c>
      <c r="M397" s="729" t="str">
        <f t="shared" si="4"/>
        <v/>
      </c>
      <c r="N397" s="720"/>
      <c r="O397" s="720"/>
      <c r="P397" s="720"/>
      <c r="Q397" s="721"/>
    </row>
    <row r="398" ht="15.75" customHeight="1">
      <c r="A398" s="714" t="str">
        <f t="array" ref="A398">IF(ISBLANK(C398),"",XLOOKUP(C398,'Codified Game Plan'!$C$3:$C$477,'Codified Game Plan'!$A$3:$A$477))</f>
        <v/>
      </c>
      <c r="B398" s="727" t="str">
        <f t="array" ref="B398">IF(ISBLANK(C398),"",XLOOKUP(A398,'Crop Chart'!$A$5:$A$201,'Crop Chart'!$B$5:$B$201,0))</f>
        <v/>
      </c>
      <c r="C398" s="726"/>
      <c r="D398" s="717" t="str">
        <f>IF(B398="TR",SUMIF('Production Calendar'!$D$2:$D$500,'Seed Order'!C398,'Production Calendar'!$S$2:$S$500),"")</f>
        <v/>
      </c>
      <c r="E398" s="718" t="str">
        <f t="array" ref="E398">IF(B398="TR",XLOOKUP(A398,'Crop Chart'!$A$5:$A$201,'Crop Chart'!$P$5:$P$201,FALSE),"")</f>
        <v/>
      </c>
      <c r="F398" s="718" t="str">
        <f t="array" ref="F398">IF(B398="TR",XLOOKUP(A398,'Crop Chart'!$A$5:$A$201,'Crop Chart'!$Q$5:$Q$201,0),"")</f>
        <v/>
      </c>
      <c r="G398" s="725" t="str">
        <f>IF(B398="DS",SUMIF('Production Calendar'!$A$3:$A$477,A398,'Production Calendar'!$G$3:$G$477),"")</f>
        <v/>
      </c>
      <c r="H398" s="726" t="str">
        <f t="array" ref="H398">IF(B398="SD",XLOOKUP(A398,'Crop Chart'!$A$5:$A$201,'Crop Chart'!$AD$5:$AD$201,0),"")</f>
        <v/>
      </c>
      <c r="I398" s="726" t="str">
        <f t="shared" si="1"/>
        <v/>
      </c>
      <c r="J398" s="728"/>
      <c r="K398" s="719">
        <v>1.0</v>
      </c>
      <c r="L398" s="730" t="str">
        <f t="shared" si="5"/>
        <v/>
      </c>
      <c r="M398" s="729" t="str">
        <f t="shared" si="4"/>
        <v/>
      </c>
      <c r="N398" s="720"/>
      <c r="O398" s="720"/>
      <c r="P398" s="720"/>
      <c r="Q398" s="721"/>
    </row>
    <row r="399" ht="15.75" customHeight="1">
      <c r="A399" s="714" t="str">
        <f t="array" ref="A399">IF(ISBLANK(C399),"",XLOOKUP(C399,'Codified Game Plan'!$C$3:$C$477,'Codified Game Plan'!$A$3:$A$477))</f>
        <v/>
      </c>
      <c r="B399" s="727" t="str">
        <f t="array" ref="B399">IF(ISBLANK(C399),"",XLOOKUP(A399,'Crop Chart'!$A$5:$A$201,'Crop Chart'!$B$5:$B$201,0))</f>
        <v/>
      </c>
      <c r="C399" s="726"/>
      <c r="D399" s="717" t="str">
        <f>IF(B399="TR",SUMIF('Production Calendar'!$D$2:$D$500,'Seed Order'!C399,'Production Calendar'!$S$2:$S$500),"")</f>
        <v/>
      </c>
      <c r="E399" s="718" t="str">
        <f t="array" ref="E399">IF(B399="TR",XLOOKUP(A399,'Crop Chart'!$A$5:$A$201,'Crop Chart'!$P$5:$P$201,FALSE),"")</f>
        <v/>
      </c>
      <c r="F399" s="718" t="str">
        <f t="array" ref="F399">IF(B399="TR",XLOOKUP(A399,'Crop Chart'!$A$5:$A$201,'Crop Chart'!$Q$5:$Q$201,0),"")</f>
        <v/>
      </c>
      <c r="G399" s="725" t="str">
        <f>IF(B399="DS",SUMIF('Production Calendar'!$A$3:$A$477,A399,'Production Calendar'!$G$3:$G$477),"")</f>
        <v/>
      </c>
      <c r="H399" s="726" t="str">
        <f t="array" ref="H399">IF(B399="SD",XLOOKUP(A399,'Crop Chart'!$A$5:$A$201,'Crop Chart'!$AD$5:$AD$201,0),"")</f>
        <v/>
      </c>
      <c r="I399" s="726" t="str">
        <f t="shared" si="1"/>
        <v/>
      </c>
      <c r="J399" s="728"/>
      <c r="K399" s="719">
        <v>1.0</v>
      </c>
      <c r="L399" s="730" t="str">
        <f t="shared" si="5"/>
        <v/>
      </c>
      <c r="M399" s="729" t="str">
        <f t="shared" si="4"/>
        <v/>
      </c>
      <c r="N399" s="720"/>
      <c r="O399" s="720"/>
      <c r="P399" s="720"/>
      <c r="Q399" s="721"/>
    </row>
    <row r="400" ht="15.75" customHeight="1">
      <c r="A400" s="714" t="str">
        <f t="array" ref="A400">IF(ISBLANK(C400),"",XLOOKUP(C400,'Codified Game Plan'!$C$3:$C$477,'Codified Game Plan'!$A$3:$A$477))</f>
        <v/>
      </c>
      <c r="B400" s="727" t="str">
        <f t="array" ref="B400">IF(ISBLANK(C400),"",XLOOKUP(A400,'Crop Chart'!$A$5:$A$201,'Crop Chart'!$B$5:$B$201,0))</f>
        <v/>
      </c>
      <c r="C400" s="726"/>
      <c r="D400" s="717" t="str">
        <f>IF(B400="TR",SUMIF('Production Calendar'!$D$2:$D$500,'Seed Order'!C400,'Production Calendar'!$S$2:$S$500),"")</f>
        <v/>
      </c>
      <c r="E400" s="718" t="str">
        <f t="array" ref="E400">IF(B400="TR",XLOOKUP(A400,'Crop Chart'!$A$5:$A$201,'Crop Chart'!$P$5:$P$201,FALSE),"")</f>
        <v/>
      </c>
      <c r="F400" s="718" t="str">
        <f t="array" ref="F400">IF(B400="TR",XLOOKUP(A400,'Crop Chart'!$A$5:$A$201,'Crop Chart'!$Q$5:$Q$201,0),"")</f>
        <v/>
      </c>
      <c r="G400" s="725" t="str">
        <f>IF(B400="DS",SUMIF('Production Calendar'!$A$3:$A$477,A400,'Production Calendar'!$G$3:$G$477),"")</f>
        <v/>
      </c>
      <c r="H400" s="726" t="str">
        <f t="array" ref="H400">IF(B400="SD",XLOOKUP(A400,'Crop Chart'!$A$5:$A$201,'Crop Chart'!$AD$5:$AD$201,0),"")</f>
        <v/>
      </c>
      <c r="I400" s="726" t="str">
        <f t="shared" si="1"/>
        <v/>
      </c>
      <c r="J400" s="728"/>
      <c r="K400" s="719">
        <v>1.0</v>
      </c>
      <c r="L400" s="730" t="str">
        <f t="shared" si="5"/>
        <v/>
      </c>
      <c r="M400" s="729" t="str">
        <f t="shared" si="4"/>
        <v/>
      </c>
      <c r="N400" s="720"/>
      <c r="O400" s="720"/>
      <c r="P400" s="720"/>
      <c r="Q400" s="721"/>
    </row>
    <row r="401" ht="15.75" customHeight="1">
      <c r="A401" s="714" t="str">
        <f t="array" ref="A401">IF(ISBLANK(C401),"",XLOOKUP(C401,'Codified Game Plan'!$C$3:$C$477,'Codified Game Plan'!$A$3:$A$477))</f>
        <v/>
      </c>
      <c r="B401" s="727" t="str">
        <f t="array" ref="B401">IF(ISBLANK(C401),"",XLOOKUP(A401,'Crop Chart'!$A$5:$A$201,'Crop Chart'!$B$5:$B$201,0))</f>
        <v/>
      </c>
      <c r="C401" s="726"/>
      <c r="D401" s="717" t="str">
        <f>IF(B401="TR",SUMIF('Production Calendar'!$D$2:$D$500,'Seed Order'!C401,'Production Calendar'!$S$2:$S$500),"")</f>
        <v/>
      </c>
      <c r="E401" s="718" t="str">
        <f t="array" ref="E401">IF(B401="TR",XLOOKUP(A401,'Crop Chart'!$A$5:$A$201,'Crop Chart'!$P$5:$P$201,FALSE),"")</f>
        <v/>
      </c>
      <c r="F401" s="718" t="str">
        <f t="array" ref="F401">IF(B401="TR",XLOOKUP(A401,'Crop Chart'!$A$5:$A$201,'Crop Chart'!$Q$5:$Q$201,0),"")</f>
        <v/>
      </c>
      <c r="G401" s="725" t="str">
        <f>IF(B401="DS",SUMIF('Production Calendar'!$A$3:$A$477,A401,'Production Calendar'!$G$3:$G$477),"")</f>
        <v/>
      </c>
      <c r="H401" s="726" t="str">
        <f t="array" ref="H401">IF(B401="SD",XLOOKUP(A401,'Crop Chart'!$A$5:$A$201,'Crop Chart'!$AD$5:$AD$201,0),"")</f>
        <v/>
      </c>
      <c r="I401" s="726" t="str">
        <f t="shared" si="1"/>
        <v/>
      </c>
      <c r="J401" s="728"/>
      <c r="K401" s="719">
        <v>1.0</v>
      </c>
      <c r="L401" s="730" t="str">
        <f t="shared" si="5"/>
        <v/>
      </c>
      <c r="M401" s="729" t="str">
        <f t="shared" si="4"/>
        <v/>
      </c>
      <c r="N401" s="720"/>
      <c r="O401" s="720"/>
      <c r="P401" s="720"/>
      <c r="Q401" s="721"/>
    </row>
    <row r="402" ht="15.75" customHeight="1">
      <c r="A402" s="714" t="str">
        <f t="array" ref="A402">IF(ISBLANK(C402),"",XLOOKUP(C402,'Codified Game Plan'!$C$3:$C$477,'Codified Game Plan'!$A$3:$A$477))</f>
        <v/>
      </c>
      <c r="B402" s="727" t="str">
        <f t="array" ref="B402">IF(ISBLANK(C402),"",XLOOKUP(A402,'Crop Chart'!$A$5:$A$201,'Crop Chart'!$B$5:$B$201,0))</f>
        <v/>
      </c>
      <c r="C402" s="726"/>
      <c r="D402" s="717" t="str">
        <f>IF(B402="TR",SUMIF('Production Calendar'!$D$2:$D$500,'Seed Order'!C402,'Production Calendar'!$S$2:$S$500),"")</f>
        <v/>
      </c>
      <c r="E402" s="718" t="str">
        <f t="array" ref="E402">IF(B402="TR",XLOOKUP(A402,'Crop Chart'!$A$5:$A$201,'Crop Chart'!$P$5:$P$201,FALSE),"")</f>
        <v/>
      </c>
      <c r="F402" s="718" t="str">
        <f t="array" ref="F402">IF(B402="TR",XLOOKUP(A402,'Crop Chart'!$A$5:$A$201,'Crop Chart'!$Q$5:$Q$201,0),"")</f>
        <v/>
      </c>
      <c r="G402" s="725" t="str">
        <f>IF(B402="DS",SUMIF('Production Calendar'!$A$3:$A$477,A402,'Production Calendar'!$G$3:$G$477),"")</f>
        <v/>
      </c>
      <c r="H402" s="726" t="str">
        <f t="array" ref="H402">IF(B402="SD",XLOOKUP(A402,'Crop Chart'!$A$5:$A$201,'Crop Chart'!$AD$5:$AD$201,0),"")</f>
        <v/>
      </c>
      <c r="I402" s="726" t="str">
        <f t="shared" si="1"/>
        <v/>
      </c>
      <c r="J402" s="728"/>
      <c r="K402" s="719">
        <v>1.0</v>
      </c>
      <c r="L402" s="730" t="str">
        <f t="shared" si="5"/>
        <v/>
      </c>
      <c r="M402" s="729" t="str">
        <f t="shared" si="4"/>
        <v/>
      </c>
      <c r="N402" s="720"/>
      <c r="O402" s="720"/>
      <c r="P402" s="720"/>
      <c r="Q402" s="721"/>
    </row>
    <row r="403" ht="15.75" customHeight="1">
      <c r="A403" s="714" t="str">
        <f t="array" ref="A403">IF(ISBLANK(C403),"",XLOOKUP(C403,'Codified Game Plan'!$C$3:$C$477,'Codified Game Plan'!$A$3:$A$477))</f>
        <v/>
      </c>
      <c r="B403" s="727" t="str">
        <f t="array" ref="B403">IF(ISBLANK(C403),"",XLOOKUP(A403,'Crop Chart'!$A$5:$A$201,'Crop Chart'!$B$5:$B$201,0))</f>
        <v/>
      </c>
      <c r="C403" s="726"/>
      <c r="D403" s="717" t="str">
        <f>IF(B403="TR",SUMIF('Production Calendar'!$D$2:$D$500,'Seed Order'!C403,'Production Calendar'!$S$2:$S$500),"")</f>
        <v/>
      </c>
      <c r="E403" s="718" t="str">
        <f t="array" ref="E403">IF(B403="TR",XLOOKUP(A403,'Crop Chart'!$A$5:$A$201,'Crop Chart'!$P$5:$P$201,FALSE),"")</f>
        <v/>
      </c>
      <c r="F403" s="718" t="str">
        <f t="array" ref="F403">IF(B403="TR",XLOOKUP(A403,'Crop Chart'!$A$5:$A$201,'Crop Chart'!$Q$5:$Q$201,0),"")</f>
        <v/>
      </c>
      <c r="G403" s="725" t="str">
        <f>IF(B403="DS",SUMIF('Production Calendar'!$A$3:$A$477,A403,'Production Calendar'!$G$3:$G$477),"")</f>
        <v/>
      </c>
      <c r="H403" s="726" t="str">
        <f t="array" ref="H403">IF(B403="SD",XLOOKUP(A403,'Crop Chart'!$A$5:$A$201,'Crop Chart'!$AD$5:$AD$201,0),"")</f>
        <v/>
      </c>
      <c r="I403" s="726" t="str">
        <f t="shared" si="1"/>
        <v/>
      </c>
      <c r="J403" s="728"/>
      <c r="K403" s="719">
        <v>1.0</v>
      </c>
      <c r="L403" s="730" t="str">
        <f t="shared" si="5"/>
        <v/>
      </c>
      <c r="M403" s="729" t="str">
        <f t="shared" si="4"/>
        <v/>
      </c>
      <c r="N403" s="720"/>
      <c r="O403" s="720"/>
      <c r="P403" s="720"/>
      <c r="Q403" s="721"/>
    </row>
    <row r="404" ht="15.75" customHeight="1">
      <c r="A404" s="714" t="str">
        <f t="array" ref="A404">IF(ISBLANK(C404),"",XLOOKUP(C404,'Codified Game Plan'!$C$3:$C$477,'Codified Game Plan'!$A$3:$A$477))</f>
        <v/>
      </c>
      <c r="B404" s="727" t="str">
        <f t="array" ref="B404">IF(ISBLANK(C404),"",XLOOKUP(A404,'Crop Chart'!$A$5:$A$201,'Crop Chart'!$B$5:$B$201,0))</f>
        <v/>
      </c>
      <c r="C404" s="726"/>
      <c r="D404" s="717" t="str">
        <f>IF(B404="TR",SUMIF('Production Calendar'!$D$2:$D$500,'Seed Order'!C404,'Production Calendar'!$S$2:$S$500),"")</f>
        <v/>
      </c>
      <c r="E404" s="718" t="str">
        <f t="array" ref="E404">IF(B404="TR",XLOOKUP(A404,'Crop Chart'!$A$5:$A$201,'Crop Chart'!$P$5:$P$201,FALSE),"")</f>
        <v/>
      </c>
      <c r="F404" s="718" t="str">
        <f t="array" ref="F404">IF(B404="TR",XLOOKUP(A404,'Crop Chart'!$A$5:$A$201,'Crop Chart'!$Q$5:$Q$201,0),"")</f>
        <v/>
      </c>
      <c r="G404" s="725" t="str">
        <f>IF(B404="DS",SUMIF('Production Calendar'!$A$3:$A$477,A404,'Production Calendar'!$G$3:$G$477),"")</f>
        <v/>
      </c>
      <c r="H404" s="726" t="str">
        <f t="array" ref="H404">IF(B404="SD",XLOOKUP(A404,'Crop Chart'!$A$5:$A$201,'Crop Chart'!$AD$5:$AD$201,0),"")</f>
        <v/>
      </c>
      <c r="I404" s="726" t="str">
        <f t="shared" si="1"/>
        <v/>
      </c>
      <c r="J404" s="728"/>
      <c r="K404" s="719">
        <v>1.0</v>
      </c>
      <c r="L404" s="730" t="str">
        <f t="shared" si="5"/>
        <v/>
      </c>
      <c r="M404" s="729" t="str">
        <f t="shared" si="4"/>
        <v/>
      </c>
      <c r="N404" s="720"/>
      <c r="O404" s="720"/>
      <c r="P404" s="720"/>
      <c r="Q404" s="721"/>
    </row>
    <row r="405" ht="15.75" customHeight="1">
      <c r="A405" s="714" t="str">
        <f t="array" ref="A405">IF(ISBLANK(C405),"",XLOOKUP(C405,'Codified Game Plan'!$C$3:$C$477,'Codified Game Plan'!$A$3:$A$477))</f>
        <v/>
      </c>
      <c r="B405" s="727" t="str">
        <f t="array" ref="B405">IF(ISBLANK(C405),"",XLOOKUP(A405,'Crop Chart'!$A$5:$A$201,'Crop Chart'!$B$5:$B$201,0))</f>
        <v/>
      </c>
      <c r="C405" s="726"/>
      <c r="D405" s="717" t="str">
        <f>IF(B405="TR",SUMIF('Production Calendar'!$D$2:$D$500,'Seed Order'!C405,'Production Calendar'!$S$2:$S$500),"")</f>
        <v/>
      </c>
      <c r="E405" s="718" t="str">
        <f t="array" ref="E405">IF(B405="TR",XLOOKUP(A405,'Crop Chart'!$A$5:$A$201,'Crop Chart'!$P$5:$P$201,FALSE),"")</f>
        <v/>
      </c>
      <c r="F405" s="718" t="str">
        <f t="array" ref="F405">IF(B405="TR",XLOOKUP(A405,'Crop Chart'!$A$5:$A$201,'Crop Chart'!$Q$5:$Q$201,0),"")</f>
        <v/>
      </c>
      <c r="G405" s="725" t="str">
        <f>IF(B405="DS",SUMIF('Production Calendar'!$A$3:$A$477,A405,'Production Calendar'!$G$3:$G$477),"")</f>
        <v/>
      </c>
      <c r="H405" s="726" t="str">
        <f t="array" ref="H405">IF(B405="SD",XLOOKUP(A405,'Crop Chart'!$A$5:$A$201,'Crop Chart'!$AD$5:$AD$201,0),"")</f>
        <v/>
      </c>
      <c r="I405" s="726" t="str">
        <f t="shared" si="1"/>
        <v/>
      </c>
      <c r="J405" s="728"/>
      <c r="K405" s="719">
        <v>1.0</v>
      </c>
      <c r="L405" s="730" t="str">
        <f t="shared" si="5"/>
        <v/>
      </c>
      <c r="M405" s="729" t="str">
        <f t="shared" si="4"/>
        <v/>
      </c>
      <c r="N405" s="720"/>
      <c r="O405" s="720"/>
      <c r="P405" s="720"/>
      <c r="Q405" s="721"/>
    </row>
    <row r="406" ht="15.75" customHeight="1">
      <c r="A406" s="714" t="str">
        <f t="array" ref="A406">IF(ISBLANK(C406),"",XLOOKUP(C406,'Codified Game Plan'!$C$3:$C$477,'Codified Game Plan'!$A$3:$A$477))</f>
        <v/>
      </c>
      <c r="B406" s="727" t="str">
        <f t="array" ref="B406">IF(ISBLANK(C406),"",XLOOKUP(A406,'Crop Chart'!$A$5:$A$201,'Crop Chart'!$B$5:$B$201,0))</f>
        <v/>
      </c>
      <c r="C406" s="726"/>
      <c r="D406" s="717" t="str">
        <f>IF(B406="TR",SUMIF('Production Calendar'!$D$2:$D$500,'Seed Order'!C406,'Production Calendar'!$S$2:$S$500),"")</f>
        <v/>
      </c>
      <c r="E406" s="718" t="str">
        <f t="array" ref="E406">IF(B406="TR",XLOOKUP(A406,'Crop Chart'!$A$5:$A$201,'Crop Chart'!$P$5:$P$201,FALSE),"")</f>
        <v/>
      </c>
      <c r="F406" s="718" t="str">
        <f t="array" ref="F406">IF(B406="TR",XLOOKUP(A406,'Crop Chart'!$A$5:$A$201,'Crop Chart'!$Q$5:$Q$201,0),"")</f>
        <v/>
      </c>
      <c r="G406" s="725" t="str">
        <f>IF(B406="DS",SUMIF('Production Calendar'!$A$3:$A$477,A406,'Production Calendar'!$G$3:$G$477),"")</f>
        <v/>
      </c>
      <c r="H406" s="726" t="str">
        <f t="array" ref="H406">IF(B406="SD",XLOOKUP(A406,'Crop Chart'!$A$5:$A$201,'Crop Chart'!$AD$5:$AD$201,0),"")</f>
        <v/>
      </c>
      <c r="I406" s="726" t="str">
        <f t="shared" si="1"/>
        <v/>
      </c>
      <c r="J406" s="728"/>
      <c r="K406" s="719">
        <v>1.0</v>
      </c>
      <c r="L406" s="730" t="str">
        <f t="shared" si="5"/>
        <v/>
      </c>
      <c r="M406" s="729" t="str">
        <f t="shared" si="4"/>
        <v/>
      </c>
      <c r="N406" s="720"/>
      <c r="O406" s="720"/>
      <c r="P406" s="720"/>
      <c r="Q406" s="721"/>
    </row>
    <row r="407" ht="15.75" customHeight="1">
      <c r="A407" s="714" t="str">
        <f t="array" ref="A407">IF(ISBLANK(C407),"",XLOOKUP(C407,'Codified Game Plan'!$C$3:$C$477,'Codified Game Plan'!$A$3:$A$477))</f>
        <v/>
      </c>
      <c r="B407" s="727" t="str">
        <f t="array" ref="B407">IF(ISBLANK(C407),"",XLOOKUP(A407,'Crop Chart'!$A$5:$A$201,'Crop Chart'!$B$5:$B$201,0))</f>
        <v/>
      </c>
      <c r="C407" s="726"/>
      <c r="D407" s="717" t="str">
        <f>IF(B407="TR",SUMIF('Production Calendar'!$D$2:$D$500,'Seed Order'!C407,'Production Calendar'!$S$2:$S$500),"")</f>
        <v/>
      </c>
      <c r="E407" s="718" t="str">
        <f t="array" ref="E407">IF(B407="TR",XLOOKUP(A407,'Crop Chart'!$A$5:$A$201,'Crop Chart'!$P$5:$P$201,FALSE),"")</f>
        <v/>
      </c>
      <c r="F407" s="718" t="str">
        <f t="array" ref="F407">IF(B407="TR",XLOOKUP(A407,'Crop Chart'!$A$5:$A$201,'Crop Chart'!$Q$5:$Q$201,0),"")</f>
        <v/>
      </c>
      <c r="G407" s="725" t="str">
        <f>IF(B407="DS",SUMIF('Production Calendar'!$A$3:$A$477,A407,'Production Calendar'!$G$3:$G$477),"")</f>
        <v/>
      </c>
      <c r="H407" s="726" t="str">
        <f t="array" ref="H407">IF(B407="SD",XLOOKUP(A407,'Crop Chart'!$A$5:$A$201,'Crop Chart'!$AD$5:$AD$201,0),"")</f>
        <v/>
      </c>
      <c r="I407" s="726" t="str">
        <f t="shared" si="1"/>
        <v/>
      </c>
      <c r="J407" s="728"/>
      <c r="K407" s="719">
        <v>1.0</v>
      </c>
      <c r="L407" s="730" t="str">
        <f t="shared" si="5"/>
        <v/>
      </c>
      <c r="M407" s="729" t="str">
        <f t="shared" si="4"/>
        <v/>
      </c>
      <c r="N407" s="720"/>
      <c r="O407" s="720"/>
      <c r="P407" s="720"/>
      <c r="Q407" s="721"/>
    </row>
    <row r="408" ht="15.75" customHeight="1">
      <c r="A408" s="714" t="str">
        <f t="array" ref="A408">IF(ISBLANK(C408),"",XLOOKUP(C408,'Codified Game Plan'!$C$3:$C$477,'Codified Game Plan'!$A$3:$A$477))</f>
        <v/>
      </c>
      <c r="B408" s="727" t="str">
        <f t="array" ref="B408">IF(ISBLANK(C408),"",XLOOKUP(A408,'Crop Chart'!$A$5:$A$201,'Crop Chart'!$B$5:$B$201,0))</f>
        <v/>
      </c>
      <c r="C408" s="726"/>
      <c r="D408" s="717" t="str">
        <f>IF(B408="TR",SUMIF('Production Calendar'!$D$2:$D$500,'Seed Order'!C408,'Production Calendar'!$S$2:$S$500),"")</f>
        <v/>
      </c>
      <c r="E408" s="718" t="str">
        <f t="array" ref="E408">IF(B408="TR",XLOOKUP(A408,'Crop Chart'!$A$5:$A$201,'Crop Chart'!$P$5:$P$201,FALSE),"")</f>
        <v/>
      </c>
      <c r="F408" s="718" t="str">
        <f t="array" ref="F408">IF(B408="TR",XLOOKUP(A408,'Crop Chart'!$A$5:$A$201,'Crop Chart'!$Q$5:$Q$201,0),"")</f>
        <v/>
      </c>
      <c r="G408" s="725" t="str">
        <f>IF(B408="DS",SUMIF('Production Calendar'!$A$3:$A$477,A408,'Production Calendar'!$G$3:$G$477),"")</f>
        <v/>
      </c>
      <c r="H408" s="726" t="str">
        <f t="array" ref="H408">IF(B408="SD",XLOOKUP(A408,'Crop Chart'!$A$5:$A$201,'Crop Chart'!$AD$5:$AD$201,0),"")</f>
        <v/>
      </c>
      <c r="I408" s="726" t="str">
        <f t="shared" si="1"/>
        <v/>
      </c>
      <c r="J408" s="728"/>
      <c r="K408" s="719">
        <v>1.0</v>
      </c>
      <c r="L408" s="730" t="str">
        <f t="shared" si="5"/>
        <v/>
      </c>
      <c r="M408" s="729" t="str">
        <f t="shared" si="4"/>
        <v/>
      </c>
      <c r="N408" s="720"/>
      <c r="O408" s="720"/>
      <c r="P408" s="720"/>
      <c r="Q408" s="721"/>
    </row>
    <row r="409" ht="15.75" customHeight="1">
      <c r="A409" s="714" t="str">
        <f t="array" ref="A409">IF(ISBLANK(C409),"",XLOOKUP(C409,'Codified Game Plan'!$C$3:$C$477,'Codified Game Plan'!$A$3:$A$477))</f>
        <v/>
      </c>
      <c r="B409" s="727" t="str">
        <f t="array" ref="B409">IF(ISBLANK(C409),"",XLOOKUP(A409,'Crop Chart'!$A$5:$A$201,'Crop Chart'!$B$5:$B$201,0))</f>
        <v/>
      </c>
      <c r="C409" s="726"/>
      <c r="D409" s="717" t="str">
        <f>IF(B409="TR",SUMIF('Production Calendar'!$D$2:$D$500,'Seed Order'!C409,'Production Calendar'!$S$2:$S$500),"")</f>
        <v/>
      </c>
      <c r="E409" s="718" t="str">
        <f t="array" ref="E409">IF(B409="TR",XLOOKUP(A409,'Crop Chart'!$A$5:$A$201,'Crop Chart'!$P$5:$P$201,FALSE),"")</f>
        <v/>
      </c>
      <c r="F409" s="718" t="str">
        <f t="array" ref="F409">IF(B409="TR",XLOOKUP(A409,'Crop Chart'!$A$5:$A$201,'Crop Chart'!$Q$5:$Q$201,0),"")</f>
        <v/>
      </c>
      <c r="G409" s="725" t="str">
        <f>IF(B409="DS",SUMIF('Production Calendar'!$A$3:$A$477,A409,'Production Calendar'!$G$3:$G$477),"")</f>
        <v/>
      </c>
      <c r="H409" s="726" t="str">
        <f t="array" ref="H409">IF(B409="SD",XLOOKUP(A409,'Crop Chart'!$A$5:$A$201,'Crop Chart'!$AD$5:$AD$201,0),"")</f>
        <v/>
      </c>
      <c r="I409" s="726" t="str">
        <f t="shared" si="1"/>
        <v/>
      </c>
      <c r="J409" s="728"/>
      <c r="K409" s="719">
        <v>1.0</v>
      </c>
      <c r="L409" s="730" t="str">
        <f t="shared" si="5"/>
        <v/>
      </c>
      <c r="M409" s="729" t="str">
        <f t="shared" si="4"/>
        <v/>
      </c>
      <c r="N409" s="720"/>
      <c r="O409" s="720"/>
      <c r="P409" s="720"/>
      <c r="Q409" s="721"/>
    </row>
    <row r="410" ht="15.75" customHeight="1">
      <c r="A410" s="714" t="str">
        <f t="array" ref="A410">IF(ISBLANK(C410),"",XLOOKUP(C410,'Codified Game Plan'!$C$3:$C$477,'Codified Game Plan'!$A$3:$A$477))</f>
        <v/>
      </c>
      <c r="B410" s="727" t="str">
        <f t="array" ref="B410">IF(ISBLANK(C410),"",XLOOKUP(A410,'Crop Chart'!$A$5:$A$201,'Crop Chart'!$B$5:$B$201,0))</f>
        <v/>
      </c>
      <c r="C410" s="726"/>
      <c r="D410" s="717" t="str">
        <f>IF(B410="TR",SUMIF('Production Calendar'!$D$2:$D$500,'Seed Order'!C410,'Production Calendar'!$S$2:$S$500),"")</f>
        <v/>
      </c>
      <c r="E410" s="718" t="str">
        <f t="array" ref="E410">IF(B410="TR",XLOOKUP(A410,'Crop Chart'!$A$5:$A$201,'Crop Chart'!$P$5:$P$201,FALSE),"")</f>
        <v/>
      </c>
      <c r="F410" s="718" t="str">
        <f t="array" ref="F410">IF(B410="TR",XLOOKUP(A410,'Crop Chart'!$A$5:$A$201,'Crop Chart'!$Q$5:$Q$201,0),"")</f>
        <v/>
      </c>
      <c r="G410" s="725" t="str">
        <f>IF(B410="DS",SUMIF('Production Calendar'!$A$3:$A$477,A410,'Production Calendar'!$G$3:$G$477),"")</f>
        <v/>
      </c>
      <c r="H410" s="726" t="str">
        <f t="array" ref="H410">IF(B410="SD",XLOOKUP(A410,'Crop Chart'!$A$5:$A$201,'Crop Chart'!$AD$5:$AD$201,0),"")</f>
        <v/>
      </c>
      <c r="I410" s="726" t="str">
        <f t="shared" si="1"/>
        <v/>
      </c>
      <c r="J410" s="728"/>
      <c r="K410" s="719">
        <v>1.0</v>
      </c>
      <c r="L410" s="730" t="str">
        <f t="shared" si="5"/>
        <v/>
      </c>
      <c r="M410" s="729" t="str">
        <f t="shared" si="4"/>
        <v/>
      </c>
      <c r="N410" s="720"/>
      <c r="O410" s="720"/>
      <c r="P410" s="720"/>
      <c r="Q410" s="721"/>
    </row>
    <row r="411" ht="15.75" customHeight="1">
      <c r="A411" s="714" t="str">
        <f t="array" ref="A411">IF(ISBLANK(C411),"",XLOOKUP(C411,'Codified Game Plan'!$C$3:$C$477,'Codified Game Plan'!$A$3:$A$477))</f>
        <v/>
      </c>
      <c r="B411" s="727" t="str">
        <f t="array" ref="B411">IF(ISBLANK(C411),"",XLOOKUP(A411,'Crop Chart'!$A$5:$A$201,'Crop Chart'!$B$5:$B$201,0))</f>
        <v/>
      </c>
      <c r="C411" s="726"/>
      <c r="D411" s="717" t="str">
        <f>IF(B411="TR",SUMIF('Production Calendar'!$D$2:$D$500,'Seed Order'!C411,'Production Calendar'!$S$2:$S$500),"")</f>
        <v/>
      </c>
      <c r="E411" s="718" t="str">
        <f t="array" ref="E411">IF(B411="TR",XLOOKUP(A411,'Crop Chart'!$A$5:$A$201,'Crop Chart'!$P$5:$P$201,FALSE),"")</f>
        <v/>
      </c>
      <c r="F411" s="718" t="str">
        <f t="array" ref="F411">IF(B411="TR",XLOOKUP(A411,'Crop Chart'!$A$5:$A$201,'Crop Chart'!$Q$5:$Q$201,0),"")</f>
        <v/>
      </c>
      <c r="G411" s="725" t="str">
        <f>IF(B411="DS",SUMIF('Production Calendar'!$A$3:$A$477,A411,'Production Calendar'!$G$3:$G$477),"")</f>
        <v/>
      </c>
      <c r="H411" s="726" t="str">
        <f t="array" ref="H411">IF(B411="SD",XLOOKUP(A411,'Crop Chart'!$A$5:$A$201,'Crop Chart'!$AD$5:$AD$201,0),"")</f>
        <v/>
      </c>
      <c r="I411" s="726" t="str">
        <f t="shared" si="1"/>
        <v/>
      </c>
      <c r="J411" s="728"/>
      <c r="K411" s="719">
        <v>1.0</v>
      </c>
      <c r="L411" s="730" t="str">
        <f t="shared" si="5"/>
        <v/>
      </c>
      <c r="M411" s="729" t="str">
        <f t="shared" si="4"/>
        <v/>
      </c>
      <c r="N411" s="720"/>
      <c r="O411" s="720"/>
      <c r="P411" s="720"/>
      <c r="Q411" s="721"/>
    </row>
    <row r="412" ht="15.75" customHeight="1">
      <c r="A412" s="714" t="str">
        <f t="array" ref="A412">IF(ISBLANK(C412),"",XLOOKUP(C412,'Codified Game Plan'!$C$3:$C$477,'Codified Game Plan'!$A$3:$A$477))</f>
        <v/>
      </c>
      <c r="B412" s="727" t="str">
        <f t="array" ref="B412">IF(ISBLANK(C412),"",XLOOKUP(A412,'Crop Chart'!$A$5:$A$201,'Crop Chart'!$B$5:$B$201,0))</f>
        <v/>
      </c>
      <c r="C412" s="726"/>
      <c r="D412" s="717" t="str">
        <f>IF(B412="TR",SUMIF('Production Calendar'!$D$2:$D$500,'Seed Order'!C412,'Production Calendar'!$S$2:$S$500),"")</f>
        <v/>
      </c>
      <c r="E412" s="718" t="str">
        <f t="array" ref="E412">IF(B412="TR",XLOOKUP(A412,'Crop Chart'!$A$5:$A$201,'Crop Chart'!$P$5:$P$201,FALSE),"")</f>
        <v/>
      </c>
      <c r="F412" s="718" t="str">
        <f t="array" ref="F412">IF(B412="TR",XLOOKUP(A412,'Crop Chart'!$A$5:$A$201,'Crop Chart'!$Q$5:$Q$201,0),"")</f>
        <v/>
      </c>
      <c r="G412" s="725" t="str">
        <f>IF(B412="DS",SUMIF('Production Calendar'!$A$3:$A$477,A412,'Production Calendar'!$G$3:$G$477),"")</f>
        <v/>
      </c>
      <c r="H412" s="726" t="str">
        <f t="array" ref="H412">IF(B412="SD",XLOOKUP(A412,'Crop Chart'!$A$5:$A$201,'Crop Chart'!$AD$5:$AD$201,0),"")</f>
        <v/>
      </c>
      <c r="I412" s="726" t="str">
        <f t="shared" si="1"/>
        <v/>
      </c>
      <c r="J412" s="728"/>
      <c r="K412" s="719">
        <v>1.0</v>
      </c>
      <c r="L412" s="730" t="str">
        <f t="shared" si="5"/>
        <v/>
      </c>
      <c r="M412" s="729" t="str">
        <f t="shared" si="4"/>
        <v/>
      </c>
      <c r="N412" s="720"/>
      <c r="O412" s="720"/>
      <c r="P412" s="720"/>
      <c r="Q412" s="721"/>
    </row>
    <row r="413" ht="15.75" customHeight="1">
      <c r="A413" s="714" t="str">
        <f t="array" ref="A413">IF(ISBLANK(C413),"",XLOOKUP(C413,'Codified Game Plan'!$C$3:$C$477,'Codified Game Plan'!$A$3:$A$477))</f>
        <v/>
      </c>
      <c r="B413" s="727" t="str">
        <f t="array" ref="B413">IF(ISBLANK(C413),"",XLOOKUP(A413,'Crop Chart'!$A$5:$A$201,'Crop Chart'!$B$5:$B$201,0))</f>
        <v/>
      </c>
      <c r="C413" s="726"/>
      <c r="D413" s="717" t="str">
        <f>IF(B413="TR",SUMIF('Production Calendar'!$D$2:$D$500,'Seed Order'!C413,'Production Calendar'!$S$2:$S$500),"")</f>
        <v/>
      </c>
      <c r="E413" s="718" t="str">
        <f t="array" ref="E413">IF(B413="TR",XLOOKUP(A413,'Crop Chart'!$A$5:$A$201,'Crop Chart'!$P$5:$P$201,FALSE),"")</f>
        <v/>
      </c>
      <c r="F413" s="718" t="str">
        <f t="array" ref="F413">IF(B413="TR",XLOOKUP(A413,'Crop Chart'!$A$5:$A$201,'Crop Chart'!$Q$5:$Q$201,0),"")</f>
        <v/>
      </c>
      <c r="G413" s="725" t="str">
        <f>IF(B413="DS",SUMIF('Production Calendar'!$A$3:$A$477,A413,'Production Calendar'!$G$3:$G$477),"")</f>
        <v/>
      </c>
      <c r="H413" s="726" t="str">
        <f t="array" ref="H413">IF(B413="SD",XLOOKUP(A413,'Crop Chart'!$A$5:$A$201,'Crop Chart'!$AD$5:$AD$201,0),"")</f>
        <v/>
      </c>
      <c r="I413" s="726" t="str">
        <f t="shared" si="1"/>
        <v/>
      </c>
      <c r="J413" s="728"/>
      <c r="K413" s="719">
        <v>1.0</v>
      </c>
      <c r="L413" s="730" t="str">
        <f t="shared" si="5"/>
        <v/>
      </c>
      <c r="M413" s="729" t="str">
        <f t="shared" si="4"/>
        <v/>
      </c>
      <c r="N413" s="720"/>
      <c r="O413" s="720"/>
      <c r="P413" s="720"/>
      <c r="Q413" s="721"/>
    </row>
    <row r="414" ht="15.75" customHeight="1">
      <c r="A414" s="714" t="str">
        <f t="array" ref="A414">IF(ISBLANK(C414),"",XLOOKUP(C414,'Codified Game Plan'!$C$3:$C$477,'Codified Game Plan'!$A$3:$A$477))</f>
        <v/>
      </c>
      <c r="B414" s="727" t="str">
        <f t="array" ref="B414">IF(ISBLANK(C414),"",XLOOKUP(A414,'Crop Chart'!$A$5:$A$201,'Crop Chart'!$B$5:$B$201,0))</f>
        <v/>
      </c>
      <c r="C414" s="726"/>
      <c r="D414" s="717" t="str">
        <f>IF(B414="TR",SUMIF('Production Calendar'!$D$2:$D$500,'Seed Order'!C414,'Production Calendar'!$S$2:$S$500),"")</f>
        <v/>
      </c>
      <c r="E414" s="718" t="str">
        <f t="array" ref="E414">IF(B414="TR",XLOOKUP(A414,'Crop Chart'!$A$5:$A$201,'Crop Chart'!$P$5:$P$201,FALSE),"")</f>
        <v/>
      </c>
      <c r="F414" s="718" t="str">
        <f t="array" ref="F414">IF(B414="TR",XLOOKUP(A414,'Crop Chart'!$A$5:$A$201,'Crop Chart'!$Q$5:$Q$201,0),"")</f>
        <v/>
      </c>
      <c r="G414" s="725" t="str">
        <f>IF(B414="DS",SUMIF('Production Calendar'!$A$3:$A$477,A414,'Production Calendar'!$G$3:$G$477),"")</f>
        <v/>
      </c>
      <c r="H414" s="726" t="str">
        <f t="array" ref="H414">IF(B414="SD",XLOOKUP(A414,'Crop Chart'!$A$5:$A$201,'Crop Chart'!$AD$5:$AD$201,0),"")</f>
        <v/>
      </c>
      <c r="I414" s="726" t="str">
        <f t="shared" si="1"/>
        <v/>
      </c>
      <c r="J414" s="728"/>
      <c r="K414" s="719">
        <v>1.0</v>
      </c>
      <c r="L414" s="730" t="str">
        <f t="shared" si="5"/>
        <v/>
      </c>
      <c r="M414" s="729" t="str">
        <f t="shared" si="4"/>
        <v/>
      </c>
      <c r="N414" s="720"/>
      <c r="O414" s="720"/>
      <c r="P414" s="720"/>
      <c r="Q414" s="721"/>
    </row>
    <row r="415" ht="15.75" customHeight="1">
      <c r="A415" s="714" t="str">
        <f t="array" ref="A415">IF(ISBLANK(C415),"",XLOOKUP(C415,'Codified Game Plan'!$C$3:$C$477,'Codified Game Plan'!$A$3:$A$477))</f>
        <v/>
      </c>
      <c r="B415" s="727" t="str">
        <f t="array" ref="B415">IF(ISBLANK(C415),"",XLOOKUP(A415,'Crop Chart'!$A$5:$A$201,'Crop Chart'!$B$5:$B$201,0))</f>
        <v/>
      </c>
      <c r="C415" s="726"/>
      <c r="D415" s="717" t="str">
        <f>IF(B415="TR",SUMIF('Production Calendar'!$D$2:$D$500,'Seed Order'!C415,'Production Calendar'!$S$2:$S$500),"")</f>
        <v/>
      </c>
      <c r="E415" s="718" t="str">
        <f t="array" ref="E415">IF(B415="TR",XLOOKUP(A415,'Crop Chart'!$A$5:$A$201,'Crop Chart'!$P$5:$P$201,FALSE),"")</f>
        <v/>
      </c>
      <c r="F415" s="718" t="str">
        <f t="array" ref="F415">IF(B415="TR",XLOOKUP(A415,'Crop Chart'!$A$5:$A$201,'Crop Chart'!$Q$5:$Q$201,0),"")</f>
        <v/>
      </c>
      <c r="G415" s="725" t="str">
        <f>IF(B415="DS",SUMIF('Production Calendar'!$A$3:$A$477,A415,'Production Calendar'!$G$3:$G$477),"")</f>
        <v/>
      </c>
      <c r="H415" s="726" t="str">
        <f t="array" ref="H415">IF(B415="SD",XLOOKUP(A415,'Crop Chart'!$A$5:$A$201,'Crop Chart'!$AD$5:$AD$201,0),"")</f>
        <v/>
      </c>
      <c r="I415" s="726" t="str">
        <f t="shared" si="1"/>
        <v/>
      </c>
      <c r="J415" s="728"/>
      <c r="K415" s="719">
        <v>1.0</v>
      </c>
      <c r="L415" s="730" t="str">
        <f t="shared" si="5"/>
        <v/>
      </c>
      <c r="M415" s="729" t="str">
        <f t="shared" si="4"/>
        <v/>
      </c>
      <c r="N415" s="720"/>
      <c r="O415" s="720"/>
      <c r="P415" s="720"/>
      <c r="Q415" s="721"/>
    </row>
    <row r="416" ht="15.75" customHeight="1">
      <c r="A416" s="714" t="str">
        <f t="array" ref="A416">IF(ISBLANK(C416),"",XLOOKUP(C416,'Codified Game Plan'!$C$3:$C$477,'Codified Game Plan'!$A$3:$A$477))</f>
        <v/>
      </c>
      <c r="B416" s="727" t="str">
        <f t="array" ref="B416">IF(ISBLANK(C416),"",XLOOKUP(A416,'Crop Chart'!$A$5:$A$201,'Crop Chart'!$B$5:$B$201,0))</f>
        <v/>
      </c>
      <c r="C416" s="726"/>
      <c r="D416" s="717" t="str">
        <f>IF(B416="TR",SUMIF('Production Calendar'!$D$2:$D$500,'Seed Order'!C416,'Production Calendar'!$S$2:$S$500),"")</f>
        <v/>
      </c>
      <c r="E416" s="718" t="str">
        <f t="array" ref="E416">IF(B416="TR",XLOOKUP(A416,'Crop Chart'!$A$5:$A$201,'Crop Chart'!$P$5:$P$201,FALSE),"")</f>
        <v/>
      </c>
      <c r="F416" s="718" t="str">
        <f t="array" ref="F416">IF(B416="TR",XLOOKUP(A416,'Crop Chart'!$A$5:$A$201,'Crop Chart'!$Q$5:$Q$201,0),"")</f>
        <v/>
      </c>
      <c r="G416" s="725" t="str">
        <f>IF(B416="DS",SUMIF('Production Calendar'!$A$3:$A$477,A416,'Production Calendar'!$G$3:$G$477),"")</f>
        <v/>
      </c>
      <c r="H416" s="726" t="str">
        <f t="array" ref="H416">IF(B416="SD",XLOOKUP(A416,'Crop Chart'!$A$5:$A$201,'Crop Chart'!$AD$5:$AD$201,0),"")</f>
        <v/>
      </c>
      <c r="I416" s="726" t="str">
        <f t="shared" si="1"/>
        <v/>
      </c>
      <c r="J416" s="728"/>
      <c r="K416" s="719">
        <v>1.0</v>
      </c>
      <c r="L416" s="730" t="str">
        <f t="shared" si="5"/>
        <v/>
      </c>
      <c r="M416" s="729" t="str">
        <f t="shared" si="4"/>
        <v/>
      </c>
      <c r="N416" s="720"/>
      <c r="O416" s="720"/>
      <c r="P416" s="720"/>
      <c r="Q416" s="721"/>
    </row>
    <row r="417" ht="15.75" customHeight="1">
      <c r="A417" s="714" t="str">
        <f t="array" ref="A417">IF(ISBLANK(C417),"",XLOOKUP(C417,'Codified Game Plan'!$C$3:$C$477,'Codified Game Plan'!$A$3:$A$477))</f>
        <v/>
      </c>
      <c r="B417" s="727" t="str">
        <f t="array" ref="B417">IF(ISBLANK(C417),"",XLOOKUP(A417,'Crop Chart'!$A$5:$A$201,'Crop Chart'!$B$5:$B$201,0))</f>
        <v/>
      </c>
      <c r="C417" s="726"/>
      <c r="D417" s="717" t="str">
        <f>IF(B417="TR",SUMIF('Production Calendar'!$D$2:$D$500,'Seed Order'!C417,'Production Calendar'!$S$2:$S$500),"")</f>
        <v/>
      </c>
      <c r="E417" s="718" t="str">
        <f t="array" ref="E417">IF(B417="TR",XLOOKUP(A417,'Crop Chart'!$A$5:$A$201,'Crop Chart'!$P$5:$P$201,FALSE),"")</f>
        <v/>
      </c>
      <c r="F417" s="718" t="str">
        <f t="array" ref="F417">IF(B417="TR",XLOOKUP(A417,'Crop Chart'!$A$5:$A$201,'Crop Chart'!$Q$5:$Q$201,0),"")</f>
        <v/>
      </c>
      <c r="G417" s="725" t="str">
        <f>IF(B417="DS",SUMIF('Production Calendar'!$A$3:$A$477,A417,'Production Calendar'!$G$3:$G$477),"")</f>
        <v/>
      </c>
      <c r="H417" s="726" t="str">
        <f t="array" ref="H417">IF(B417="SD",XLOOKUP(A417,'Crop Chart'!$A$5:$A$201,'Crop Chart'!$AD$5:$AD$201,0),"")</f>
        <v/>
      </c>
      <c r="I417" s="726" t="str">
        <f t="shared" si="1"/>
        <v/>
      </c>
      <c r="J417" s="728"/>
      <c r="K417" s="719">
        <v>1.0</v>
      </c>
      <c r="L417" s="730" t="str">
        <f t="shared" si="5"/>
        <v/>
      </c>
      <c r="M417" s="729" t="str">
        <f t="shared" si="4"/>
        <v/>
      </c>
      <c r="N417" s="720"/>
      <c r="O417" s="720"/>
      <c r="P417" s="720"/>
      <c r="Q417" s="721"/>
    </row>
    <row r="418" ht="15.75" customHeight="1">
      <c r="A418" s="714" t="str">
        <f t="array" ref="A418">IF(ISBLANK(C418),"",XLOOKUP(C418,'Codified Game Plan'!$C$3:$C$477,'Codified Game Plan'!$A$3:$A$477))</f>
        <v/>
      </c>
      <c r="B418" s="727" t="str">
        <f t="array" ref="B418">IF(ISBLANK(C418),"",XLOOKUP(A418,'Crop Chart'!$A$5:$A$201,'Crop Chart'!$B$5:$B$201,0))</f>
        <v/>
      </c>
      <c r="C418" s="726"/>
      <c r="D418" s="717" t="str">
        <f>IF(B418="TR",SUMIF('Production Calendar'!$D$2:$D$500,'Seed Order'!C418,'Production Calendar'!$S$2:$S$500),"")</f>
        <v/>
      </c>
      <c r="E418" s="718" t="str">
        <f t="array" ref="E418">IF(B418="TR",XLOOKUP(A418,'Crop Chart'!$A$5:$A$201,'Crop Chart'!$P$5:$P$201,FALSE),"")</f>
        <v/>
      </c>
      <c r="F418" s="718" t="str">
        <f t="array" ref="F418">IF(B418="TR",XLOOKUP(A418,'Crop Chart'!$A$5:$A$201,'Crop Chart'!$Q$5:$Q$201,0),"")</f>
        <v/>
      </c>
      <c r="G418" s="725" t="str">
        <f>IF(B418="DS",SUMIF('Production Calendar'!$A$3:$A$477,A418,'Production Calendar'!$G$3:$G$477),"")</f>
        <v/>
      </c>
      <c r="H418" s="726" t="str">
        <f t="array" ref="H418">IF(B418="SD",XLOOKUP(A418,'Crop Chart'!$A$5:$A$201,'Crop Chart'!$AD$5:$AD$201,0),"")</f>
        <v/>
      </c>
      <c r="I418" s="726" t="str">
        <f t="shared" si="1"/>
        <v/>
      </c>
      <c r="J418" s="728"/>
      <c r="K418" s="719">
        <v>1.0</v>
      </c>
      <c r="L418" s="730" t="str">
        <f t="shared" si="5"/>
        <v/>
      </c>
      <c r="M418" s="729" t="str">
        <f t="shared" si="4"/>
        <v/>
      </c>
      <c r="N418" s="720"/>
      <c r="O418" s="720"/>
      <c r="P418" s="720"/>
      <c r="Q418" s="721"/>
    </row>
    <row r="419" ht="15.75" customHeight="1">
      <c r="A419" s="714" t="str">
        <f t="array" ref="A419">IF(ISBLANK(C419),"",XLOOKUP(C419,'Codified Game Plan'!$C$3:$C$477,'Codified Game Plan'!$A$3:$A$477))</f>
        <v/>
      </c>
      <c r="B419" s="727" t="str">
        <f t="array" ref="B419">IF(ISBLANK(C419),"",XLOOKUP(A419,'Crop Chart'!$A$5:$A$201,'Crop Chart'!$B$5:$B$201,0))</f>
        <v/>
      </c>
      <c r="C419" s="726"/>
      <c r="D419" s="717" t="str">
        <f>IF(B419="TR",SUMIF('Production Calendar'!$D$2:$D$500,'Seed Order'!C419,'Production Calendar'!$S$2:$S$500),"")</f>
        <v/>
      </c>
      <c r="E419" s="718" t="str">
        <f t="array" ref="E419">IF(B419="TR",XLOOKUP(A419,'Crop Chart'!$A$5:$A$201,'Crop Chart'!$P$5:$P$201,FALSE),"")</f>
        <v/>
      </c>
      <c r="F419" s="718" t="str">
        <f t="array" ref="F419">IF(B419="TR",XLOOKUP(A419,'Crop Chart'!$A$5:$A$201,'Crop Chart'!$Q$5:$Q$201,0),"")</f>
        <v/>
      </c>
      <c r="G419" s="725" t="str">
        <f>IF(B419="DS",SUMIF('Production Calendar'!$A$3:$A$477,A419,'Production Calendar'!$G$3:$G$477),"")</f>
        <v/>
      </c>
      <c r="H419" s="726" t="str">
        <f t="array" ref="H419">IF(B419="SD",XLOOKUP(A419,'Crop Chart'!$A$5:$A$201,'Crop Chart'!$AD$5:$AD$201,0),"")</f>
        <v/>
      </c>
      <c r="I419" s="726" t="str">
        <f t="shared" si="1"/>
        <v/>
      </c>
      <c r="J419" s="728"/>
      <c r="K419" s="719">
        <v>1.0</v>
      </c>
      <c r="L419" s="730" t="str">
        <f t="shared" si="5"/>
        <v/>
      </c>
      <c r="M419" s="729" t="str">
        <f t="shared" si="4"/>
        <v/>
      </c>
      <c r="N419" s="720"/>
      <c r="O419" s="720"/>
      <c r="P419" s="720"/>
      <c r="Q419" s="721"/>
    </row>
    <row r="420" ht="15.75" customHeight="1">
      <c r="A420" s="714" t="str">
        <f t="array" ref="A420">IF(ISBLANK(C420),"",XLOOKUP(C420,'Codified Game Plan'!$C$3:$C$477,'Codified Game Plan'!$A$3:$A$477))</f>
        <v/>
      </c>
      <c r="B420" s="727" t="str">
        <f t="array" ref="B420">IF(ISBLANK(C420),"",XLOOKUP(A420,'Crop Chart'!$A$5:$A$201,'Crop Chart'!$B$5:$B$201,0))</f>
        <v/>
      </c>
      <c r="C420" s="726"/>
      <c r="D420" s="717" t="str">
        <f>IF(B420="TR",SUMIF('Production Calendar'!$D$2:$D$500,'Seed Order'!C420,'Production Calendar'!$S$2:$S$500),"")</f>
        <v/>
      </c>
      <c r="E420" s="718" t="str">
        <f t="array" ref="E420">IF(B420="TR",XLOOKUP(A420,'Crop Chart'!$A$5:$A$201,'Crop Chart'!$P$5:$P$201,FALSE),"")</f>
        <v/>
      </c>
      <c r="F420" s="718" t="str">
        <f t="array" ref="F420">IF(B420="TR",XLOOKUP(A420,'Crop Chart'!$A$5:$A$201,'Crop Chart'!$Q$5:$Q$201,0),"")</f>
        <v/>
      </c>
      <c r="G420" s="725" t="str">
        <f>IF(B420="DS",SUMIF('Production Calendar'!$A$3:$A$477,A420,'Production Calendar'!$G$3:$G$477),"")</f>
        <v/>
      </c>
      <c r="H420" s="726" t="str">
        <f t="array" ref="H420">IF(B420="SD",XLOOKUP(A420,'Crop Chart'!$A$5:$A$201,'Crop Chart'!$AD$5:$AD$201,0),"")</f>
        <v/>
      </c>
      <c r="I420" s="726" t="str">
        <f t="shared" si="1"/>
        <v/>
      </c>
      <c r="J420" s="728"/>
      <c r="K420" s="719">
        <v>1.0</v>
      </c>
      <c r="L420" s="730" t="str">
        <f t="shared" si="5"/>
        <v/>
      </c>
      <c r="M420" s="729" t="str">
        <f t="shared" si="4"/>
        <v/>
      </c>
      <c r="N420" s="720"/>
      <c r="O420" s="720"/>
      <c r="P420" s="720"/>
      <c r="Q420" s="721"/>
    </row>
    <row r="421" ht="15.75" customHeight="1">
      <c r="A421" s="714" t="str">
        <f t="array" ref="A421">IF(ISBLANK(C421),"",XLOOKUP(C421,'Codified Game Plan'!$C$3:$C$477,'Codified Game Plan'!$A$3:$A$477))</f>
        <v/>
      </c>
      <c r="B421" s="727" t="str">
        <f t="array" ref="B421">IF(ISBLANK(C421),"",XLOOKUP(A421,'Crop Chart'!$A$5:$A$201,'Crop Chart'!$B$5:$B$201,0))</f>
        <v/>
      </c>
      <c r="C421" s="726"/>
      <c r="D421" s="717" t="str">
        <f>IF(B421="TR",SUMIF('Production Calendar'!$D$2:$D$500,'Seed Order'!C421,'Production Calendar'!$S$2:$S$500),"")</f>
        <v/>
      </c>
      <c r="E421" s="718" t="str">
        <f t="array" ref="E421">IF(B421="TR",XLOOKUP(A421,'Crop Chart'!$A$5:$A$201,'Crop Chart'!$P$5:$P$201,FALSE),"")</f>
        <v/>
      </c>
      <c r="F421" s="718" t="str">
        <f t="array" ref="F421">IF(B421="TR",XLOOKUP(A421,'Crop Chart'!$A$5:$A$201,'Crop Chart'!$Q$5:$Q$201,0),"")</f>
        <v/>
      </c>
      <c r="G421" s="725" t="str">
        <f>IF(B421="DS",SUMIF('Production Calendar'!$A$3:$A$477,A421,'Production Calendar'!$G$3:$G$477),"")</f>
        <v/>
      </c>
      <c r="H421" s="726" t="str">
        <f t="array" ref="H421">IF(B421="SD",XLOOKUP(A421,'Crop Chart'!$A$5:$A$201,'Crop Chart'!$AD$5:$AD$201,0),"")</f>
        <v/>
      </c>
      <c r="I421" s="726" t="str">
        <f t="shared" si="1"/>
        <v/>
      </c>
      <c r="J421" s="728"/>
      <c r="K421" s="719">
        <v>1.0</v>
      </c>
      <c r="L421" s="730" t="str">
        <f t="shared" si="5"/>
        <v/>
      </c>
      <c r="M421" s="729" t="str">
        <f t="shared" si="4"/>
        <v/>
      </c>
      <c r="N421" s="720"/>
      <c r="O421" s="720"/>
      <c r="P421" s="720"/>
      <c r="Q421" s="721"/>
    </row>
    <row r="422" ht="15.75" customHeight="1">
      <c r="A422" s="714" t="str">
        <f t="array" ref="A422">IF(ISBLANK(C422),"",XLOOKUP(C422,'Codified Game Plan'!$C$3:$C$477,'Codified Game Plan'!$A$3:$A$477))</f>
        <v/>
      </c>
      <c r="B422" s="727" t="str">
        <f t="array" ref="B422">IF(ISBLANK(C422),"",XLOOKUP(A422,'Crop Chart'!$A$5:$A$201,'Crop Chart'!$B$5:$B$201,0))</f>
        <v/>
      </c>
      <c r="C422" s="726"/>
      <c r="D422" s="717" t="str">
        <f>IF(B422="TR",SUMIF('Production Calendar'!$D$2:$D$500,'Seed Order'!C422,'Production Calendar'!$S$2:$S$500),"")</f>
        <v/>
      </c>
      <c r="E422" s="718" t="str">
        <f t="array" ref="E422">IF(B422="TR",XLOOKUP(A422,'Crop Chart'!$A$5:$A$201,'Crop Chart'!$P$5:$P$201,FALSE),"")</f>
        <v/>
      </c>
      <c r="F422" s="718" t="str">
        <f t="array" ref="F422">IF(B422="TR",XLOOKUP(A422,'Crop Chart'!$A$5:$A$201,'Crop Chart'!$Q$5:$Q$201,0),"")</f>
        <v/>
      </c>
      <c r="G422" s="725" t="str">
        <f>IF(B422="DS",SUMIF('Production Calendar'!$A$3:$A$477,A422,'Production Calendar'!$G$3:$G$477),"")</f>
        <v/>
      </c>
      <c r="H422" s="726" t="str">
        <f t="array" ref="H422">IF(B422="SD",XLOOKUP(A422,'Crop Chart'!$A$5:$A$201,'Crop Chart'!$AD$5:$AD$201,0),"")</f>
        <v/>
      </c>
      <c r="I422" s="726" t="str">
        <f t="shared" si="1"/>
        <v/>
      </c>
      <c r="J422" s="728"/>
      <c r="K422" s="719">
        <v>1.0</v>
      </c>
      <c r="L422" s="730" t="str">
        <f t="shared" si="5"/>
        <v/>
      </c>
      <c r="M422" s="729" t="str">
        <f t="shared" si="4"/>
        <v/>
      </c>
      <c r="N422" s="720"/>
      <c r="O422" s="720"/>
      <c r="P422" s="720"/>
      <c r="Q422" s="721"/>
    </row>
    <row r="423" ht="15.75" customHeight="1">
      <c r="A423" s="714" t="str">
        <f t="array" ref="A423">IF(ISBLANK(C423),"",XLOOKUP(C423,'Codified Game Plan'!$C$3:$C$477,'Codified Game Plan'!$A$3:$A$477))</f>
        <v/>
      </c>
      <c r="B423" s="727" t="str">
        <f t="array" ref="B423">IF(ISBLANK(C423),"",XLOOKUP(A423,'Crop Chart'!$A$5:$A$201,'Crop Chart'!$B$5:$B$201,0))</f>
        <v/>
      </c>
      <c r="C423" s="726"/>
      <c r="D423" s="717" t="str">
        <f>IF(B423="TR",SUMIF('Production Calendar'!$D$2:$D$500,'Seed Order'!C423,'Production Calendar'!$S$2:$S$500),"")</f>
        <v/>
      </c>
      <c r="E423" s="718" t="str">
        <f t="array" ref="E423">IF(B423="TR",XLOOKUP(A423,'Crop Chart'!$A$5:$A$201,'Crop Chart'!$P$5:$P$201,FALSE),"")</f>
        <v/>
      </c>
      <c r="F423" s="718" t="str">
        <f t="array" ref="F423">IF(B423="TR",XLOOKUP(A423,'Crop Chart'!$A$5:$A$201,'Crop Chart'!$Q$5:$Q$201,0),"")</f>
        <v/>
      </c>
      <c r="G423" s="725" t="str">
        <f>IF(B423="DS",SUMIF('Production Calendar'!$A$3:$A$477,A423,'Production Calendar'!$G$3:$G$477),"")</f>
        <v/>
      </c>
      <c r="H423" s="726" t="str">
        <f t="array" ref="H423">IF(B423="SD",XLOOKUP(A423,'Crop Chart'!$A$5:$A$201,'Crop Chart'!$AD$5:$AD$201,0),"")</f>
        <v/>
      </c>
      <c r="I423" s="726" t="str">
        <f t="shared" si="1"/>
        <v/>
      </c>
      <c r="J423" s="728"/>
      <c r="K423" s="719">
        <v>1.0</v>
      </c>
      <c r="L423" s="730" t="str">
        <f t="shared" si="5"/>
        <v/>
      </c>
      <c r="M423" s="729" t="str">
        <f t="shared" si="4"/>
        <v/>
      </c>
      <c r="N423" s="720"/>
      <c r="O423" s="720"/>
      <c r="P423" s="720"/>
      <c r="Q423" s="721"/>
    </row>
    <row r="424" ht="15.75" customHeight="1">
      <c r="A424" s="714" t="str">
        <f t="array" ref="A424">IF(ISBLANK(C424),"",XLOOKUP(C424,'Codified Game Plan'!$C$3:$C$477,'Codified Game Plan'!$A$3:$A$477))</f>
        <v/>
      </c>
      <c r="B424" s="727" t="str">
        <f t="array" ref="B424">IF(ISBLANK(C424),"",XLOOKUP(A424,'Crop Chart'!$A$5:$A$201,'Crop Chart'!$B$5:$B$201,0))</f>
        <v/>
      </c>
      <c r="C424" s="726"/>
      <c r="D424" s="717" t="str">
        <f>IF(B424="TR",SUMIF('Production Calendar'!$D$2:$D$500,'Seed Order'!C424,'Production Calendar'!$S$2:$S$500),"")</f>
        <v/>
      </c>
      <c r="E424" s="718" t="str">
        <f t="array" ref="E424">IF(B424="TR",XLOOKUP(A424,'Crop Chart'!$A$5:$A$201,'Crop Chart'!$P$5:$P$201,FALSE),"")</f>
        <v/>
      </c>
      <c r="F424" s="718" t="str">
        <f t="array" ref="F424">IF(B424="TR",XLOOKUP(A424,'Crop Chart'!$A$5:$A$201,'Crop Chart'!$Q$5:$Q$201,0),"")</f>
        <v/>
      </c>
      <c r="G424" s="725" t="str">
        <f>IF(B424="DS",SUMIF('Production Calendar'!$A$3:$A$477,A424,'Production Calendar'!$G$3:$G$477),"")</f>
        <v/>
      </c>
      <c r="H424" s="726" t="str">
        <f t="array" ref="H424">IF(B424="SD",XLOOKUP(A424,'Crop Chart'!$A$5:$A$201,'Crop Chart'!$AD$5:$AD$201,0),"")</f>
        <v/>
      </c>
      <c r="I424" s="726" t="str">
        <f t="shared" si="1"/>
        <v/>
      </c>
      <c r="J424" s="728"/>
      <c r="K424" s="719">
        <v>1.0</v>
      </c>
      <c r="L424" s="730" t="str">
        <f t="shared" si="5"/>
        <v/>
      </c>
      <c r="M424" s="729" t="str">
        <f t="shared" si="4"/>
        <v/>
      </c>
      <c r="N424" s="720"/>
      <c r="O424" s="720"/>
      <c r="P424" s="720"/>
      <c r="Q424" s="721"/>
    </row>
    <row r="425" ht="15.75" customHeight="1">
      <c r="A425" s="714" t="str">
        <f t="array" ref="A425">IF(ISBLANK(C425),"",XLOOKUP(C425,'Codified Game Plan'!$C$3:$C$477,'Codified Game Plan'!$A$3:$A$477))</f>
        <v/>
      </c>
      <c r="B425" s="727" t="str">
        <f t="array" ref="B425">IF(ISBLANK(C425),"",XLOOKUP(A425,'Crop Chart'!$A$5:$A$201,'Crop Chart'!$B$5:$B$201,0))</f>
        <v/>
      </c>
      <c r="C425" s="726"/>
      <c r="D425" s="717" t="str">
        <f>IF(B425="TR",SUMIF('Production Calendar'!$D$2:$D$500,'Seed Order'!C425,'Production Calendar'!$S$2:$S$500),"")</f>
        <v/>
      </c>
      <c r="E425" s="718" t="str">
        <f t="array" ref="E425">IF(B425="TR",XLOOKUP(A425,'Crop Chart'!$A$5:$A$201,'Crop Chart'!$P$5:$P$201,FALSE),"")</f>
        <v/>
      </c>
      <c r="F425" s="718" t="str">
        <f t="array" ref="F425">IF(B425="TR",XLOOKUP(A425,'Crop Chart'!$A$5:$A$201,'Crop Chart'!$Q$5:$Q$201,0),"")</f>
        <v/>
      </c>
      <c r="G425" s="725" t="str">
        <f>IF(B425="DS",SUMIF('Production Calendar'!$A$3:$A$477,A425,'Production Calendar'!$G$3:$G$477),"")</f>
        <v/>
      </c>
      <c r="H425" s="726" t="str">
        <f t="array" ref="H425">IF(B425="SD",XLOOKUP(A425,'Crop Chart'!$A$5:$A$201,'Crop Chart'!$AD$5:$AD$201,0),"")</f>
        <v/>
      </c>
      <c r="I425" s="726" t="str">
        <f t="shared" si="1"/>
        <v/>
      </c>
      <c r="J425" s="728"/>
      <c r="K425" s="719">
        <v>1.0</v>
      </c>
      <c r="L425" s="730" t="str">
        <f t="shared" si="5"/>
        <v/>
      </c>
      <c r="M425" s="729" t="str">
        <f t="shared" si="4"/>
        <v/>
      </c>
      <c r="N425" s="720"/>
      <c r="O425" s="720"/>
      <c r="P425" s="720"/>
      <c r="Q425" s="721"/>
    </row>
    <row r="426" ht="15.75" customHeight="1">
      <c r="A426" s="714" t="str">
        <f t="array" ref="A426">IF(ISBLANK(C426),"",XLOOKUP(C426,'Codified Game Plan'!$C$3:$C$477,'Codified Game Plan'!$A$3:$A$477))</f>
        <v/>
      </c>
      <c r="B426" s="727" t="str">
        <f t="array" ref="B426">IF(ISBLANK(C426),"",XLOOKUP(A426,'Crop Chart'!$A$5:$A$201,'Crop Chart'!$B$5:$B$201,0))</f>
        <v/>
      </c>
      <c r="C426" s="726"/>
      <c r="D426" s="717" t="str">
        <f>IF(B426="TR",SUMIF('Production Calendar'!$D$2:$D$500,'Seed Order'!C426,'Production Calendar'!$S$2:$S$500),"")</f>
        <v/>
      </c>
      <c r="E426" s="718" t="str">
        <f t="array" ref="E426">IF(B426="TR",XLOOKUP(A426,'Crop Chart'!$A$5:$A$201,'Crop Chart'!$P$5:$P$201,FALSE),"")</f>
        <v/>
      </c>
      <c r="F426" s="718" t="str">
        <f t="array" ref="F426">IF(B426="TR",XLOOKUP(A426,'Crop Chart'!$A$5:$A$201,'Crop Chart'!$Q$5:$Q$201,0),"")</f>
        <v/>
      </c>
      <c r="G426" s="725" t="str">
        <f>IF(B426="DS",SUMIF('Production Calendar'!$A$3:$A$477,A426,'Production Calendar'!$G$3:$G$477),"")</f>
        <v/>
      </c>
      <c r="H426" s="726" t="str">
        <f t="array" ref="H426">IF(B426="SD",XLOOKUP(A426,'Crop Chart'!$A$5:$A$201,'Crop Chart'!$AD$5:$AD$201,0),"")</f>
        <v/>
      </c>
      <c r="I426" s="726" t="str">
        <f t="shared" si="1"/>
        <v/>
      </c>
      <c r="J426" s="728"/>
      <c r="K426" s="719">
        <v>1.0</v>
      </c>
      <c r="L426" s="730" t="str">
        <f t="shared" si="5"/>
        <v/>
      </c>
      <c r="M426" s="729" t="str">
        <f t="shared" si="4"/>
        <v/>
      </c>
      <c r="N426" s="720"/>
      <c r="O426" s="720"/>
      <c r="P426" s="720"/>
      <c r="Q426" s="721"/>
    </row>
    <row r="427" ht="15.75" customHeight="1">
      <c r="A427" s="714" t="str">
        <f t="array" ref="A427">IF(ISBLANK(C427),"",XLOOKUP(C427,'Codified Game Plan'!$C$3:$C$477,'Codified Game Plan'!$A$3:$A$477))</f>
        <v/>
      </c>
      <c r="B427" s="727" t="str">
        <f t="array" ref="B427">IF(ISBLANK(C427),"",XLOOKUP(A427,'Crop Chart'!$A$5:$A$201,'Crop Chart'!$B$5:$B$201,0))</f>
        <v/>
      </c>
      <c r="C427" s="726"/>
      <c r="D427" s="717" t="str">
        <f>IF(B427="TR",SUMIF('Production Calendar'!$D$2:$D$500,'Seed Order'!C427,'Production Calendar'!$S$2:$S$500),"")</f>
        <v/>
      </c>
      <c r="E427" s="718" t="str">
        <f t="array" ref="E427">IF(B427="TR",XLOOKUP(A427,'Crop Chart'!$A$5:$A$201,'Crop Chart'!$P$5:$P$201,FALSE),"")</f>
        <v/>
      </c>
      <c r="F427" s="718" t="str">
        <f t="array" ref="F427">IF(B427="TR",XLOOKUP(A427,'Crop Chart'!$A$5:$A$201,'Crop Chart'!$Q$5:$Q$201,0),"")</f>
        <v/>
      </c>
      <c r="G427" s="725" t="str">
        <f>IF(B427="DS",SUMIF('Production Calendar'!$A$3:$A$477,A427,'Production Calendar'!$G$3:$G$477),"")</f>
        <v/>
      </c>
      <c r="H427" s="726" t="str">
        <f t="array" ref="H427">IF(B427="SD",XLOOKUP(A427,'Crop Chart'!$A$5:$A$201,'Crop Chart'!$AD$5:$AD$201,0),"")</f>
        <v/>
      </c>
      <c r="I427" s="726" t="str">
        <f t="shared" si="1"/>
        <v/>
      </c>
      <c r="J427" s="728"/>
      <c r="K427" s="719">
        <v>1.0</v>
      </c>
      <c r="L427" s="730" t="str">
        <f t="shared" si="5"/>
        <v/>
      </c>
      <c r="M427" s="729" t="str">
        <f t="shared" si="4"/>
        <v/>
      </c>
      <c r="N427" s="720"/>
      <c r="O427" s="720"/>
      <c r="P427" s="720"/>
      <c r="Q427" s="721"/>
    </row>
    <row r="428" ht="15.75" customHeight="1">
      <c r="A428" s="714" t="str">
        <f t="array" ref="A428">IF(ISBLANK(C428),"",XLOOKUP(C428,'Codified Game Plan'!$C$3:$C$477,'Codified Game Plan'!$A$3:$A$477))</f>
        <v/>
      </c>
      <c r="B428" s="727" t="str">
        <f t="array" ref="B428">IF(ISBLANK(C428),"",XLOOKUP(A428,'Crop Chart'!$A$5:$A$201,'Crop Chart'!$B$5:$B$201,0))</f>
        <v/>
      </c>
      <c r="C428" s="726"/>
      <c r="D428" s="717" t="str">
        <f>IF(B428="TR",SUMIF('Production Calendar'!$D$2:$D$500,'Seed Order'!C428,'Production Calendar'!$S$2:$S$500),"")</f>
        <v/>
      </c>
      <c r="E428" s="718" t="str">
        <f t="array" ref="E428">IF(B428="TR",XLOOKUP(A428,'Crop Chart'!$A$5:$A$201,'Crop Chart'!$P$5:$P$201,FALSE),"")</f>
        <v/>
      </c>
      <c r="F428" s="718" t="str">
        <f t="array" ref="F428">IF(B428="TR",XLOOKUP(A428,'Crop Chart'!$A$5:$A$201,'Crop Chart'!$Q$5:$Q$201,0),"")</f>
        <v/>
      </c>
      <c r="G428" s="725" t="str">
        <f>IF(B428="DS",SUMIF('Production Calendar'!$A$3:$A$477,A428,'Production Calendar'!$G$3:$G$477),"")</f>
        <v/>
      </c>
      <c r="H428" s="726" t="str">
        <f t="array" ref="H428">IF(B428="SD",XLOOKUP(A428,'Crop Chart'!$A$5:$A$201,'Crop Chart'!$AD$5:$AD$201,0),"")</f>
        <v/>
      </c>
      <c r="I428" s="726" t="str">
        <f t="shared" si="1"/>
        <v/>
      </c>
      <c r="J428" s="728"/>
      <c r="K428" s="719">
        <v>1.0</v>
      </c>
      <c r="L428" s="730" t="str">
        <f t="shared" si="5"/>
        <v/>
      </c>
      <c r="M428" s="729" t="str">
        <f t="shared" si="4"/>
        <v/>
      </c>
      <c r="N428" s="720"/>
      <c r="O428" s="720"/>
      <c r="P428" s="720"/>
      <c r="Q428" s="721"/>
    </row>
    <row r="429" ht="15.75" customHeight="1">
      <c r="A429" s="714" t="str">
        <f t="array" ref="A429">IF(ISBLANK(C429),"",XLOOKUP(C429,'Codified Game Plan'!$C$3:$C$477,'Codified Game Plan'!$A$3:$A$477))</f>
        <v/>
      </c>
      <c r="B429" s="727" t="str">
        <f t="array" ref="B429">IF(ISBLANK(C429),"",XLOOKUP(A429,'Crop Chart'!$A$5:$A$201,'Crop Chart'!$B$5:$B$201,0))</f>
        <v/>
      </c>
      <c r="C429" s="726"/>
      <c r="D429" s="717" t="str">
        <f>IF(B429="TR",SUMIF('Production Calendar'!$D$2:$D$500,'Seed Order'!C429,'Production Calendar'!$S$2:$S$500),"")</f>
        <v/>
      </c>
      <c r="E429" s="718" t="str">
        <f t="array" ref="E429">IF(B429="TR",XLOOKUP(A429,'Crop Chart'!$A$5:$A$201,'Crop Chart'!$P$5:$P$201,FALSE),"")</f>
        <v/>
      </c>
      <c r="F429" s="718" t="str">
        <f t="array" ref="F429">IF(B429="TR",XLOOKUP(A429,'Crop Chart'!$A$5:$A$201,'Crop Chart'!$Q$5:$Q$201,0),"")</f>
        <v/>
      </c>
      <c r="G429" s="725" t="str">
        <f>IF(B429="DS",SUMIF('Production Calendar'!$A$3:$A$477,A429,'Production Calendar'!$G$3:$G$477),"")</f>
        <v/>
      </c>
      <c r="H429" s="726" t="str">
        <f t="array" ref="H429">IF(B429="SD",XLOOKUP(A429,'Crop Chart'!$A$5:$A$201,'Crop Chart'!$AD$5:$AD$201,0),"")</f>
        <v/>
      </c>
      <c r="I429" s="726" t="str">
        <f t="shared" si="1"/>
        <v/>
      </c>
      <c r="J429" s="728"/>
      <c r="K429" s="719">
        <v>1.0</v>
      </c>
      <c r="L429" s="730" t="str">
        <f t="shared" si="5"/>
        <v/>
      </c>
      <c r="M429" s="729" t="str">
        <f t="shared" si="4"/>
        <v/>
      </c>
      <c r="N429" s="720"/>
      <c r="O429" s="720"/>
      <c r="P429" s="720"/>
      <c r="Q429" s="721"/>
    </row>
    <row r="430" ht="15.75" customHeight="1">
      <c r="A430" s="714" t="str">
        <f t="array" ref="A430">IF(ISBLANK(C430),"",XLOOKUP(C430,'Codified Game Plan'!$C$3:$C$477,'Codified Game Plan'!$A$3:$A$477))</f>
        <v/>
      </c>
      <c r="B430" s="727" t="str">
        <f t="array" ref="B430">IF(ISBLANK(C430),"",XLOOKUP(A430,'Crop Chart'!$A$5:$A$201,'Crop Chart'!$B$5:$B$201,0))</f>
        <v/>
      </c>
      <c r="C430" s="726"/>
      <c r="D430" s="717" t="str">
        <f>IF(B430="TR",SUMIF('Production Calendar'!$D$2:$D$500,'Seed Order'!C430,'Production Calendar'!$S$2:$S$500),"")</f>
        <v/>
      </c>
      <c r="E430" s="718" t="str">
        <f t="array" ref="E430">IF(B430="TR",XLOOKUP(A430,'Crop Chart'!$A$5:$A$201,'Crop Chart'!$P$5:$P$201,FALSE),"")</f>
        <v/>
      </c>
      <c r="F430" s="718" t="str">
        <f t="array" ref="F430">IF(B430="TR",XLOOKUP(A430,'Crop Chart'!$A$5:$A$201,'Crop Chart'!$Q$5:$Q$201,0),"")</f>
        <v/>
      </c>
      <c r="G430" s="725" t="str">
        <f>IF(B430="DS",SUMIF('Production Calendar'!$A$3:$A$477,A430,'Production Calendar'!$G$3:$G$477),"")</f>
        <v/>
      </c>
      <c r="H430" s="726" t="str">
        <f t="array" ref="H430">IF(B430="SD",XLOOKUP(A430,'Crop Chart'!$A$5:$A$201,'Crop Chart'!$AD$5:$AD$201,0),"")</f>
        <v/>
      </c>
      <c r="I430" s="726" t="str">
        <f t="shared" si="1"/>
        <v/>
      </c>
      <c r="J430" s="728"/>
      <c r="K430" s="719">
        <v>1.0</v>
      </c>
      <c r="L430" s="730" t="str">
        <f t="shared" si="5"/>
        <v/>
      </c>
      <c r="M430" s="729" t="str">
        <f t="shared" si="4"/>
        <v/>
      </c>
      <c r="N430" s="720"/>
      <c r="O430" s="720"/>
      <c r="P430" s="720"/>
      <c r="Q430" s="721"/>
    </row>
    <row r="431" ht="15.75" customHeight="1">
      <c r="A431" s="714" t="str">
        <f t="array" ref="A431">IF(ISBLANK(C431),"",XLOOKUP(C431,'Codified Game Plan'!$C$3:$C$477,'Codified Game Plan'!$A$3:$A$477))</f>
        <v/>
      </c>
      <c r="B431" s="727" t="str">
        <f t="array" ref="B431">IF(ISBLANK(C431),"",XLOOKUP(A431,'Crop Chart'!$A$5:$A$201,'Crop Chart'!$B$5:$B$201,0))</f>
        <v/>
      </c>
      <c r="C431" s="726"/>
      <c r="D431" s="717" t="str">
        <f>IF(B431="TR",SUMIF('Production Calendar'!$D$2:$D$500,'Seed Order'!C431,'Production Calendar'!$S$2:$S$500),"")</f>
        <v/>
      </c>
      <c r="E431" s="718" t="str">
        <f t="array" ref="E431">IF(B431="TR",XLOOKUP(A431,'Crop Chart'!$A$5:$A$201,'Crop Chart'!$P$5:$P$201,FALSE),"")</f>
        <v/>
      </c>
      <c r="F431" s="718" t="str">
        <f t="array" ref="F431">IF(B431="TR",XLOOKUP(A431,'Crop Chart'!$A$5:$A$201,'Crop Chart'!$Q$5:$Q$201,0),"")</f>
        <v/>
      </c>
      <c r="G431" s="725" t="str">
        <f>IF(B431="DS",SUMIF('Production Calendar'!$A$3:$A$477,A431,'Production Calendar'!$G$3:$G$477),"")</f>
        <v/>
      </c>
      <c r="H431" s="726" t="str">
        <f t="array" ref="H431">IF(B431="SD",XLOOKUP(A431,'Crop Chart'!$A$5:$A$201,'Crop Chart'!$AD$5:$AD$201,0),"")</f>
        <v/>
      </c>
      <c r="I431" s="726" t="str">
        <f t="shared" si="1"/>
        <v/>
      </c>
      <c r="J431" s="728"/>
      <c r="K431" s="719">
        <v>1.0</v>
      </c>
      <c r="L431" s="730" t="str">
        <f t="shared" si="5"/>
        <v/>
      </c>
      <c r="M431" s="729" t="str">
        <f t="shared" si="4"/>
        <v/>
      </c>
      <c r="N431" s="720"/>
      <c r="O431" s="720"/>
      <c r="P431" s="720"/>
      <c r="Q431" s="721"/>
    </row>
    <row r="432" ht="15.75" customHeight="1">
      <c r="A432" s="714" t="str">
        <f t="array" ref="A432">IF(ISBLANK(C432),"",XLOOKUP(C432,'Codified Game Plan'!$C$3:$C$477,'Codified Game Plan'!$A$3:$A$477))</f>
        <v/>
      </c>
      <c r="B432" s="727" t="str">
        <f t="array" ref="B432">IF(ISBLANK(C432),"",XLOOKUP(A432,'Crop Chart'!$A$5:$A$201,'Crop Chart'!$B$5:$B$201,0))</f>
        <v/>
      </c>
      <c r="C432" s="726"/>
      <c r="D432" s="717" t="str">
        <f>IF(B432="TR",SUMIF('Production Calendar'!$D$2:$D$500,'Seed Order'!C432,'Production Calendar'!$S$2:$S$500),"")</f>
        <v/>
      </c>
      <c r="E432" s="718" t="str">
        <f t="array" ref="E432">IF(B432="TR",XLOOKUP(A432,'Crop Chart'!$A$5:$A$201,'Crop Chart'!$P$5:$P$201,FALSE),"")</f>
        <v/>
      </c>
      <c r="F432" s="718" t="str">
        <f t="array" ref="F432">IF(B432="TR",XLOOKUP(A432,'Crop Chart'!$A$5:$A$201,'Crop Chart'!$Q$5:$Q$201,0),"")</f>
        <v/>
      </c>
      <c r="G432" s="725" t="str">
        <f>IF(B432="DS",SUMIF('Production Calendar'!$A$3:$A$477,A432,'Production Calendar'!$G$3:$G$477),"")</f>
        <v/>
      </c>
      <c r="H432" s="726" t="str">
        <f t="array" ref="H432">IF(B432="SD",XLOOKUP(A432,'Crop Chart'!$A$5:$A$201,'Crop Chart'!$AD$5:$AD$201,0),"")</f>
        <v/>
      </c>
      <c r="I432" s="726" t="str">
        <f t="shared" si="1"/>
        <v/>
      </c>
      <c r="J432" s="728"/>
      <c r="K432" s="719">
        <v>1.0</v>
      </c>
      <c r="L432" s="730" t="str">
        <f t="shared" si="5"/>
        <v/>
      </c>
      <c r="M432" s="729" t="str">
        <f t="shared" si="4"/>
        <v/>
      </c>
      <c r="N432" s="720"/>
      <c r="O432" s="720"/>
      <c r="P432" s="720"/>
      <c r="Q432" s="721"/>
    </row>
    <row r="433" ht="15.75" customHeight="1">
      <c r="A433" s="714" t="str">
        <f t="array" ref="A433">IF(ISBLANK(C433),"",XLOOKUP(C433,'Codified Game Plan'!$C$3:$C$477,'Codified Game Plan'!$A$3:$A$477))</f>
        <v/>
      </c>
      <c r="B433" s="727" t="str">
        <f t="array" ref="B433">IF(ISBLANK(C433),"",XLOOKUP(A433,'Crop Chart'!$A$5:$A$201,'Crop Chart'!$B$5:$B$201,0))</f>
        <v/>
      </c>
      <c r="C433" s="726"/>
      <c r="D433" s="717" t="str">
        <f>IF(B433="TR",SUMIF('Production Calendar'!$D$2:$D$500,'Seed Order'!C433,'Production Calendar'!$S$2:$S$500),"")</f>
        <v/>
      </c>
      <c r="E433" s="718" t="str">
        <f t="array" ref="E433">IF(B433="TR",XLOOKUP(A433,'Crop Chart'!$A$5:$A$201,'Crop Chart'!$P$5:$P$201,FALSE),"")</f>
        <v/>
      </c>
      <c r="F433" s="718" t="str">
        <f t="array" ref="F433">IF(B433="TR",XLOOKUP(A433,'Crop Chart'!$A$5:$A$201,'Crop Chart'!$Q$5:$Q$201,0),"")</f>
        <v/>
      </c>
      <c r="G433" s="725" t="str">
        <f>IF(B433="DS",SUMIF('Production Calendar'!$A$3:$A$477,A433,'Production Calendar'!$G$3:$G$477),"")</f>
        <v/>
      </c>
      <c r="H433" s="726" t="str">
        <f t="array" ref="H433">IF(B433="SD",XLOOKUP(A433,'Crop Chart'!$A$5:$A$201,'Crop Chart'!$AD$5:$AD$201,0),"")</f>
        <v/>
      </c>
      <c r="I433" s="726" t="str">
        <f t="shared" si="1"/>
        <v/>
      </c>
      <c r="J433" s="728"/>
      <c r="K433" s="719">
        <v>1.0</v>
      </c>
      <c r="L433" s="730" t="str">
        <f t="shared" si="5"/>
        <v/>
      </c>
      <c r="M433" s="729" t="str">
        <f t="shared" si="4"/>
        <v/>
      </c>
      <c r="N433" s="720"/>
      <c r="O433" s="720"/>
      <c r="P433" s="720"/>
      <c r="Q433" s="721"/>
    </row>
    <row r="434" ht="15.75" customHeight="1">
      <c r="A434" s="714" t="str">
        <f t="array" ref="A434">IF(ISBLANK(C434),"",XLOOKUP(C434,'Codified Game Plan'!$C$3:$C$477,'Codified Game Plan'!$A$3:$A$477))</f>
        <v/>
      </c>
      <c r="B434" s="727" t="str">
        <f t="array" ref="B434">IF(ISBLANK(C434),"",XLOOKUP(A434,'Crop Chart'!$A$5:$A$201,'Crop Chart'!$B$5:$B$201,0))</f>
        <v/>
      </c>
      <c r="C434" s="726"/>
      <c r="D434" s="717" t="str">
        <f>IF(B434="TR",SUMIF('Production Calendar'!$D$2:$D$500,'Seed Order'!C434,'Production Calendar'!$S$2:$S$500),"")</f>
        <v/>
      </c>
      <c r="E434" s="718" t="str">
        <f t="array" ref="E434">IF(B434="TR",XLOOKUP(A434,'Crop Chart'!$A$5:$A$201,'Crop Chart'!$P$5:$P$201,FALSE),"")</f>
        <v/>
      </c>
      <c r="F434" s="718" t="str">
        <f t="array" ref="F434">IF(B434="TR",XLOOKUP(A434,'Crop Chart'!$A$5:$A$201,'Crop Chart'!$Q$5:$Q$201,0),"")</f>
        <v/>
      </c>
      <c r="G434" s="725" t="str">
        <f>IF(B434="DS",SUMIF('Production Calendar'!$A$3:$A$477,A434,'Production Calendar'!$G$3:$G$477),"")</f>
        <v/>
      </c>
      <c r="H434" s="726" t="str">
        <f t="array" ref="H434">IF(B434="SD",XLOOKUP(A434,'Crop Chart'!$A$5:$A$201,'Crop Chart'!$AD$5:$AD$201,0),"")</f>
        <v/>
      </c>
      <c r="I434" s="726" t="str">
        <f t="shared" si="1"/>
        <v/>
      </c>
      <c r="J434" s="728"/>
      <c r="K434" s="719">
        <v>1.0</v>
      </c>
      <c r="L434" s="730" t="str">
        <f t="shared" si="5"/>
        <v/>
      </c>
      <c r="M434" s="729" t="str">
        <f t="shared" si="4"/>
        <v/>
      </c>
      <c r="N434" s="720"/>
      <c r="O434" s="720"/>
      <c r="P434" s="720"/>
      <c r="Q434" s="721"/>
    </row>
    <row r="435" ht="15.75" customHeight="1">
      <c r="A435" s="714" t="str">
        <f t="array" ref="A435">IF(ISBLANK(C435),"",XLOOKUP(C435,'Codified Game Plan'!$C$3:$C$477,'Codified Game Plan'!$A$3:$A$477))</f>
        <v/>
      </c>
      <c r="B435" s="727" t="str">
        <f t="array" ref="B435">IF(ISBLANK(C435),"",XLOOKUP(A435,'Crop Chart'!$A$5:$A$201,'Crop Chart'!$B$5:$B$201,0))</f>
        <v/>
      </c>
      <c r="C435" s="726"/>
      <c r="D435" s="717" t="str">
        <f>IF(B435="TR",SUMIF('Production Calendar'!$D$2:$D$500,'Seed Order'!C435,'Production Calendar'!$S$2:$S$500),"")</f>
        <v/>
      </c>
      <c r="E435" s="718" t="str">
        <f t="array" ref="E435">IF(B435="TR",XLOOKUP(A435,'Crop Chart'!$A$5:$A$201,'Crop Chart'!$P$5:$P$201,FALSE),"")</f>
        <v/>
      </c>
      <c r="F435" s="718" t="str">
        <f t="array" ref="F435">IF(B435="TR",XLOOKUP(A435,'Crop Chart'!$A$5:$A$201,'Crop Chart'!$Q$5:$Q$201,0),"")</f>
        <v/>
      </c>
      <c r="G435" s="725" t="str">
        <f>IF(B435="DS",SUMIF('Production Calendar'!$A$3:$A$477,A435,'Production Calendar'!$G$3:$G$477),"")</f>
        <v/>
      </c>
      <c r="H435" s="726" t="str">
        <f t="array" ref="H435">IF(B435="SD",XLOOKUP(A435,'Crop Chart'!$A$5:$A$201,'Crop Chart'!$AD$5:$AD$201,0),"")</f>
        <v/>
      </c>
      <c r="I435" s="726" t="str">
        <f t="shared" si="1"/>
        <v/>
      </c>
      <c r="J435" s="728"/>
      <c r="K435" s="719">
        <v>1.0</v>
      </c>
      <c r="L435" s="730" t="str">
        <f t="shared" si="5"/>
        <v/>
      </c>
      <c r="M435" s="729" t="str">
        <f t="shared" si="4"/>
        <v/>
      </c>
      <c r="N435" s="720"/>
      <c r="O435" s="720"/>
      <c r="P435" s="720"/>
      <c r="Q435" s="721"/>
    </row>
    <row r="436" ht="15.75" customHeight="1">
      <c r="A436" s="714" t="str">
        <f t="array" ref="A436">IF(ISBLANK(C436),"",XLOOKUP(C436,'Codified Game Plan'!$C$3:$C$477,'Codified Game Plan'!$A$3:$A$477))</f>
        <v/>
      </c>
      <c r="B436" s="727" t="str">
        <f t="array" ref="B436">IF(ISBLANK(C436),"",XLOOKUP(A436,'Crop Chart'!$A$5:$A$201,'Crop Chart'!$B$5:$B$201,0))</f>
        <v/>
      </c>
      <c r="C436" s="726"/>
      <c r="D436" s="717" t="str">
        <f>IF(B436="TR",SUMIF('Production Calendar'!$D$2:$D$500,'Seed Order'!C436,'Production Calendar'!$S$2:$S$500),"")</f>
        <v/>
      </c>
      <c r="E436" s="718" t="str">
        <f t="array" ref="E436">IF(B436="TR",XLOOKUP(A436,'Crop Chart'!$A$5:$A$201,'Crop Chart'!$P$5:$P$201,FALSE),"")</f>
        <v/>
      </c>
      <c r="F436" s="718" t="str">
        <f t="array" ref="F436">IF(B436="TR",XLOOKUP(A436,'Crop Chart'!$A$5:$A$201,'Crop Chart'!$Q$5:$Q$201,0),"")</f>
        <v/>
      </c>
      <c r="G436" s="725" t="str">
        <f>IF(B436="DS",SUMIF('Production Calendar'!$A$3:$A$477,A436,'Production Calendar'!$G$3:$G$477),"")</f>
        <v/>
      </c>
      <c r="H436" s="726" t="str">
        <f t="array" ref="H436">IF(B436="SD",XLOOKUP(A436,'Crop Chart'!$A$5:$A$201,'Crop Chart'!$AD$5:$AD$201,0),"")</f>
        <v/>
      </c>
      <c r="I436" s="726" t="str">
        <f t="shared" si="1"/>
        <v/>
      </c>
      <c r="J436" s="728"/>
      <c r="K436" s="719">
        <v>1.0</v>
      </c>
      <c r="L436" s="730" t="str">
        <f t="shared" si="5"/>
        <v/>
      </c>
      <c r="M436" s="729" t="str">
        <f t="shared" si="4"/>
        <v/>
      </c>
      <c r="N436" s="720"/>
      <c r="O436" s="720"/>
      <c r="P436" s="720"/>
      <c r="Q436" s="721"/>
    </row>
    <row r="437" ht="15.75" customHeight="1">
      <c r="A437" s="714" t="str">
        <f t="array" ref="A437">IF(ISBLANK(C437),"",XLOOKUP(C437,'Codified Game Plan'!$C$3:$C$477,'Codified Game Plan'!$A$3:$A$477))</f>
        <v/>
      </c>
      <c r="B437" s="727" t="str">
        <f t="array" ref="B437">IF(ISBLANK(C437),"",XLOOKUP(A437,'Crop Chart'!$A$5:$A$201,'Crop Chart'!$B$5:$B$201,0))</f>
        <v/>
      </c>
      <c r="C437" s="726"/>
      <c r="D437" s="717" t="str">
        <f>IF(B437="TR",SUMIF('Production Calendar'!$D$2:$D$500,'Seed Order'!C437,'Production Calendar'!$S$2:$S$500),"")</f>
        <v/>
      </c>
      <c r="E437" s="718" t="str">
        <f t="array" ref="E437">IF(B437="TR",XLOOKUP(A437,'Crop Chart'!$A$5:$A$201,'Crop Chart'!$P$5:$P$201,FALSE),"")</f>
        <v/>
      </c>
      <c r="F437" s="718" t="str">
        <f t="array" ref="F437">IF(B437="TR",XLOOKUP(A437,'Crop Chart'!$A$5:$A$201,'Crop Chart'!$Q$5:$Q$201,0),"")</f>
        <v/>
      </c>
      <c r="G437" s="725" t="str">
        <f>IF(B437="DS",SUMIF('Production Calendar'!$A$3:$A$477,A437,'Production Calendar'!$G$3:$G$477),"")</f>
        <v/>
      </c>
      <c r="H437" s="726" t="str">
        <f t="array" ref="H437">IF(B437="SD",XLOOKUP(A437,'Crop Chart'!$A$5:$A$201,'Crop Chart'!$AD$5:$AD$201,0),"")</f>
        <v/>
      </c>
      <c r="I437" s="726" t="str">
        <f t="shared" si="1"/>
        <v/>
      </c>
      <c r="J437" s="728"/>
      <c r="K437" s="719">
        <v>1.0</v>
      </c>
      <c r="L437" s="730" t="str">
        <f t="shared" si="5"/>
        <v/>
      </c>
      <c r="M437" s="729" t="str">
        <f t="shared" si="4"/>
        <v/>
      </c>
      <c r="N437" s="720"/>
      <c r="O437" s="720"/>
      <c r="P437" s="720"/>
      <c r="Q437" s="721"/>
    </row>
    <row r="438" ht="15.75" customHeight="1">
      <c r="A438" s="714" t="str">
        <f t="array" ref="A438">IF(ISBLANK(C438),"",XLOOKUP(C438,'Codified Game Plan'!$C$3:$C$477,'Codified Game Plan'!$A$3:$A$477))</f>
        <v/>
      </c>
      <c r="B438" s="727" t="str">
        <f t="array" ref="B438">IF(ISBLANK(C438),"",XLOOKUP(A438,'Crop Chart'!$A$5:$A$201,'Crop Chart'!$B$5:$B$201,0))</f>
        <v/>
      </c>
      <c r="C438" s="726"/>
      <c r="D438" s="717" t="str">
        <f>IF(B438="TR",SUMIF('Production Calendar'!$D$2:$D$500,'Seed Order'!C438,'Production Calendar'!$S$2:$S$500),"")</f>
        <v/>
      </c>
      <c r="E438" s="718" t="str">
        <f t="array" ref="E438">IF(B438="TR",XLOOKUP(A438,'Crop Chart'!$A$5:$A$201,'Crop Chart'!$P$5:$P$201,FALSE),"")</f>
        <v/>
      </c>
      <c r="F438" s="718" t="str">
        <f t="array" ref="F438">IF(B438="TR",XLOOKUP(A438,'Crop Chart'!$A$5:$A$201,'Crop Chart'!$Q$5:$Q$201,0),"")</f>
        <v/>
      </c>
      <c r="G438" s="725" t="str">
        <f>IF(B438="DS",SUMIF('Production Calendar'!$A$3:$A$477,A438,'Production Calendar'!$G$3:$G$477),"")</f>
        <v/>
      </c>
      <c r="H438" s="726" t="str">
        <f t="array" ref="H438">IF(B438="SD",XLOOKUP(A438,'Crop Chart'!$A$5:$A$201,'Crop Chart'!$AD$5:$AD$201,0),"")</f>
        <v/>
      </c>
      <c r="I438" s="726" t="str">
        <f t="shared" si="1"/>
        <v/>
      </c>
      <c r="J438" s="728"/>
      <c r="K438" s="719">
        <v>1.0</v>
      </c>
      <c r="L438" s="730" t="str">
        <f t="shared" si="5"/>
        <v/>
      </c>
      <c r="M438" s="729" t="str">
        <f t="shared" si="4"/>
        <v/>
      </c>
      <c r="N438" s="720"/>
      <c r="O438" s="720"/>
      <c r="P438" s="720"/>
      <c r="Q438" s="721"/>
    </row>
    <row r="439" ht="15.75" customHeight="1">
      <c r="A439" s="714" t="str">
        <f t="array" ref="A439">IF(ISBLANK(C439),"",XLOOKUP(C439,'Codified Game Plan'!$C$3:$C$477,'Codified Game Plan'!$A$3:$A$477))</f>
        <v/>
      </c>
      <c r="B439" s="727" t="str">
        <f t="array" ref="B439">IF(ISBLANK(C439),"",XLOOKUP(A439,'Crop Chart'!$A$5:$A$201,'Crop Chart'!$B$5:$B$201,0))</f>
        <v/>
      </c>
      <c r="C439" s="726"/>
      <c r="D439" s="717" t="str">
        <f>IF(B439="TR",SUMIF('Production Calendar'!$D$2:$D$500,'Seed Order'!C439,'Production Calendar'!$S$2:$S$500),"")</f>
        <v/>
      </c>
      <c r="E439" s="718" t="str">
        <f t="array" ref="E439">IF(B439="TR",XLOOKUP(A439,'Crop Chart'!$A$5:$A$201,'Crop Chart'!$P$5:$P$201,FALSE),"")</f>
        <v/>
      </c>
      <c r="F439" s="718" t="str">
        <f t="array" ref="F439">IF(B439="TR",XLOOKUP(A439,'Crop Chart'!$A$5:$A$201,'Crop Chart'!$Q$5:$Q$201,0),"")</f>
        <v/>
      </c>
      <c r="G439" s="725" t="str">
        <f>IF(B439="DS",SUMIF('Production Calendar'!$A$3:$A$477,A439,'Production Calendar'!$G$3:$G$477),"")</f>
        <v/>
      </c>
      <c r="H439" s="726" t="str">
        <f t="array" ref="H439">IF(B439="SD",XLOOKUP(A439,'Crop Chart'!$A$5:$A$201,'Crop Chart'!$AD$5:$AD$201,0),"")</f>
        <v/>
      </c>
      <c r="I439" s="726" t="str">
        <f t="shared" si="1"/>
        <v/>
      </c>
      <c r="J439" s="728"/>
      <c r="K439" s="719">
        <v>1.0</v>
      </c>
      <c r="L439" s="730" t="str">
        <f t="shared" si="5"/>
        <v/>
      </c>
      <c r="M439" s="729" t="str">
        <f t="shared" si="4"/>
        <v/>
      </c>
      <c r="N439" s="720"/>
      <c r="O439" s="720"/>
      <c r="P439" s="720"/>
      <c r="Q439" s="721"/>
    </row>
    <row r="440" ht="15.75" customHeight="1">
      <c r="A440" s="714" t="str">
        <f t="array" ref="A440">IF(ISBLANK(C440),"",XLOOKUP(C440,'Codified Game Plan'!$C$3:$C$477,'Codified Game Plan'!$A$3:$A$477))</f>
        <v/>
      </c>
      <c r="B440" s="727" t="str">
        <f t="array" ref="B440">IF(ISBLANK(C440),"",XLOOKUP(A440,'Crop Chart'!$A$5:$A$201,'Crop Chart'!$B$5:$B$201,0))</f>
        <v/>
      </c>
      <c r="C440" s="726"/>
      <c r="D440" s="717" t="str">
        <f>IF(B440="TR",SUMIF('Production Calendar'!$D$2:$D$500,'Seed Order'!C440,'Production Calendar'!$S$2:$S$500),"")</f>
        <v/>
      </c>
      <c r="E440" s="718" t="str">
        <f t="array" ref="E440">IF(B440="TR",XLOOKUP(A440,'Crop Chart'!$A$5:$A$201,'Crop Chart'!$P$5:$P$201,FALSE),"")</f>
        <v/>
      </c>
      <c r="F440" s="718" t="str">
        <f t="array" ref="F440">IF(B440="TR",XLOOKUP(A440,'Crop Chart'!$A$5:$A$201,'Crop Chart'!$Q$5:$Q$201,0),"")</f>
        <v/>
      </c>
      <c r="G440" s="725" t="str">
        <f>IF(B440="DS",SUMIF('Production Calendar'!$A$3:$A$477,A440,'Production Calendar'!$G$3:$G$477),"")</f>
        <v/>
      </c>
      <c r="H440" s="726" t="str">
        <f t="array" ref="H440">IF(B440="SD",XLOOKUP(A440,'Crop Chart'!$A$5:$A$201,'Crop Chart'!$AD$5:$AD$201,0),"")</f>
        <v/>
      </c>
      <c r="I440" s="726" t="str">
        <f t="shared" si="1"/>
        <v/>
      </c>
      <c r="J440" s="728"/>
      <c r="K440" s="719">
        <v>1.0</v>
      </c>
      <c r="L440" s="730" t="str">
        <f t="shared" si="5"/>
        <v/>
      </c>
      <c r="M440" s="729" t="str">
        <f t="shared" si="4"/>
        <v/>
      </c>
      <c r="N440" s="720"/>
      <c r="O440" s="720"/>
      <c r="P440" s="720"/>
      <c r="Q440" s="721"/>
    </row>
    <row r="441" ht="15.75" customHeight="1">
      <c r="A441" s="714" t="str">
        <f t="array" ref="A441">IF(ISBLANK(C441),"",XLOOKUP(C441,'Codified Game Plan'!$C$3:$C$477,'Codified Game Plan'!$A$3:$A$477))</f>
        <v/>
      </c>
      <c r="B441" s="727" t="str">
        <f t="array" ref="B441">IF(ISBLANK(C441),"",XLOOKUP(A441,'Crop Chart'!$A$5:$A$201,'Crop Chart'!$B$5:$B$201,0))</f>
        <v/>
      </c>
      <c r="C441" s="726"/>
      <c r="D441" s="717" t="str">
        <f>IF(B441="TR",SUMIF('Production Calendar'!$D$2:$D$500,'Seed Order'!C441,'Production Calendar'!$S$2:$S$500),"")</f>
        <v/>
      </c>
      <c r="E441" s="718" t="str">
        <f t="array" ref="E441">IF(B441="TR",XLOOKUP(A441,'Crop Chart'!$A$5:$A$201,'Crop Chart'!$P$5:$P$201,FALSE),"")</f>
        <v/>
      </c>
      <c r="F441" s="718" t="str">
        <f t="array" ref="F441">IF(B441="TR",XLOOKUP(A441,'Crop Chart'!$A$5:$A$201,'Crop Chart'!$Q$5:$Q$201,0),"")</f>
        <v/>
      </c>
      <c r="G441" s="725" t="str">
        <f>IF(B441="DS",SUMIF('Production Calendar'!$A$3:$A$477,A441,'Production Calendar'!$G$3:$G$477),"")</f>
        <v/>
      </c>
      <c r="H441" s="726" t="str">
        <f t="array" ref="H441">IF(B441="SD",XLOOKUP(A441,'Crop Chart'!$A$5:$A$201,'Crop Chart'!$AD$5:$AD$201,0),"")</f>
        <v/>
      </c>
      <c r="I441" s="726" t="str">
        <f t="shared" si="1"/>
        <v/>
      </c>
      <c r="J441" s="728"/>
      <c r="K441" s="719">
        <v>1.0</v>
      </c>
      <c r="L441" s="730" t="str">
        <f t="shared" si="5"/>
        <v/>
      </c>
      <c r="M441" s="729" t="str">
        <f t="shared" si="4"/>
        <v/>
      </c>
      <c r="N441" s="720"/>
      <c r="O441" s="720"/>
      <c r="P441" s="720"/>
      <c r="Q441" s="721"/>
    </row>
    <row r="442" ht="15.75" customHeight="1">
      <c r="A442" s="714" t="str">
        <f t="array" ref="A442">IF(ISBLANK(C442),"",XLOOKUP(C442,'Codified Game Plan'!$C$3:$C$477,'Codified Game Plan'!$A$3:$A$477))</f>
        <v/>
      </c>
      <c r="B442" s="727" t="str">
        <f t="array" ref="B442">IF(ISBLANK(C442),"",XLOOKUP(A442,'Crop Chart'!$A$5:$A$201,'Crop Chart'!$B$5:$B$201,0))</f>
        <v/>
      </c>
      <c r="C442" s="726"/>
      <c r="D442" s="717" t="str">
        <f>IF(B442="TR",SUMIF('Production Calendar'!$D$2:$D$500,'Seed Order'!C442,'Production Calendar'!$S$2:$S$500),"")</f>
        <v/>
      </c>
      <c r="E442" s="718" t="str">
        <f t="array" ref="E442">IF(B442="TR",XLOOKUP(A442,'Crop Chart'!$A$5:$A$201,'Crop Chart'!$P$5:$P$201,FALSE),"")</f>
        <v/>
      </c>
      <c r="F442" s="718" t="str">
        <f t="array" ref="F442">IF(B442="TR",XLOOKUP(A442,'Crop Chart'!$A$5:$A$201,'Crop Chart'!$Q$5:$Q$201,0),"")</f>
        <v/>
      </c>
      <c r="G442" s="725" t="str">
        <f>IF(B442="DS",SUMIF('Production Calendar'!$A$3:$A$477,A442,'Production Calendar'!$G$3:$G$477),"")</f>
        <v/>
      </c>
      <c r="H442" s="726" t="str">
        <f t="array" ref="H442">IF(B442="SD",XLOOKUP(A442,'Crop Chart'!$A$5:$A$201,'Crop Chart'!$AD$5:$AD$201,0),"")</f>
        <v/>
      </c>
      <c r="I442" s="726" t="str">
        <f t="shared" si="1"/>
        <v/>
      </c>
      <c r="J442" s="728"/>
      <c r="K442" s="719">
        <v>1.0</v>
      </c>
      <c r="L442" s="730" t="str">
        <f t="shared" si="5"/>
        <v/>
      </c>
      <c r="M442" s="729" t="str">
        <f t="shared" si="4"/>
        <v/>
      </c>
      <c r="N442" s="720"/>
      <c r="O442" s="720"/>
      <c r="P442" s="720"/>
      <c r="Q442" s="721"/>
    </row>
    <row r="443" ht="15.75" customHeight="1">
      <c r="A443" s="714" t="str">
        <f t="array" ref="A443">IF(ISBLANK(C443),"",XLOOKUP(C443,'Codified Game Plan'!$C$3:$C$477,'Codified Game Plan'!$A$3:$A$477))</f>
        <v/>
      </c>
      <c r="B443" s="727" t="str">
        <f t="array" ref="B443">IF(ISBLANK(C443),"",XLOOKUP(A443,'Crop Chart'!$A$5:$A$201,'Crop Chart'!$B$5:$B$201,0))</f>
        <v/>
      </c>
      <c r="C443" s="726"/>
      <c r="D443" s="717" t="str">
        <f>IF(B443="TR",SUMIF('Production Calendar'!$D$2:$D$500,'Seed Order'!C443,'Production Calendar'!$S$2:$S$500),"")</f>
        <v/>
      </c>
      <c r="E443" s="718" t="str">
        <f t="array" ref="E443">IF(B443="TR",XLOOKUP(A443,'Crop Chart'!$A$5:$A$201,'Crop Chart'!$P$5:$P$201,FALSE),"")</f>
        <v/>
      </c>
      <c r="F443" s="718" t="str">
        <f t="array" ref="F443">IF(B443="TR",XLOOKUP(A443,'Crop Chart'!$A$5:$A$201,'Crop Chart'!$Q$5:$Q$201,0),"")</f>
        <v/>
      </c>
      <c r="G443" s="725" t="str">
        <f>IF(B443="DS",SUMIF('Production Calendar'!$A$3:$A$477,A443,'Production Calendar'!$G$3:$G$477),"")</f>
        <v/>
      </c>
      <c r="H443" s="726" t="str">
        <f t="array" ref="H443">IF(B443="SD",XLOOKUP(A443,'Crop Chart'!$A$5:$A$201,'Crop Chart'!$AD$5:$AD$201,0),"")</f>
        <v/>
      </c>
      <c r="I443" s="726" t="str">
        <f t="shared" si="1"/>
        <v/>
      </c>
      <c r="J443" s="728"/>
      <c r="K443" s="719">
        <v>1.0</v>
      </c>
      <c r="L443" s="730" t="str">
        <f t="shared" si="5"/>
        <v/>
      </c>
      <c r="M443" s="729" t="str">
        <f t="shared" si="4"/>
        <v/>
      </c>
      <c r="N443" s="720"/>
      <c r="O443" s="720"/>
      <c r="P443" s="720"/>
      <c r="Q443" s="721"/>
    </row>
    <row r="444" ht="15.75" customHeight="1">
      <c r="A444" s="714" t="str">
        <f t="array" ref="A444">IF(ISBLANK(C444),"",XLOOKUP(C444,'Codified Game Plan'!$C$3:$C$477,'Codified Game Plan'!$A$3:$A$477))</f>
        <v/>
      </c>
      <c r="B444" s="727" t="str">
        <f t="array" ref="B444">IF(ISBLANK(C444),"",XLOOKUP(A444,'Crop Chart'!$A$5:$A$201,'Crop Chart'!$B$5:$B$201,0))</f>
        <v/>
      </c>
      <c r="C444" s="726"/>
      <c r="D444" s="717" t="str">
        <f>IF(B444="TR",SUMIF('Production Calendar'!$D$2:$D$500,'Seed Order'!C444,'Production Calendar'!$S$2:$S$500),"")</f>
        <v/>
      </c>
      <c r="E444" s="718" t="str">
        <f t="array" ref="E444">IF(B444="TR",XLOOKUP(A444,'Crop Chart'!$A$5:$A$201,'Crop Chart'!$P$5:$P$201,FALSE),"")</f>
        <v/>
      </c>
      <c r="F444" s="718" t="str">
        <f t="array" ref="F444">IF(B444="TR",XLOOKUP(A444,'Crop Chart'!$A$5:$A$201,'Crop Chart'!$Q$5:$Q$201,0),"")</f>
        <v/>
      </c>
      <c r="G444" s="725" t="str">
        <f>IF(B444="DS",SUMIF('Production Calendar'!$A$3:$A$477,A444,'Production Calendar'!$G$3:$G$477),"")</f>
        <v/>
      </c>
      <c r="H444" s="726" t="str">
        <f t="array" ref="H444">IF(B444="SD",XLOOKUP(A444,'Crop Chart'!$A$5:$A$201,'Crop Chart'!$AD$5:$AD$201,0),"")</f>
        <v/>
      </c>
      <c r="I444" s="726" t="str">
        <f t="shared" si="1"/>
        <v/>
      </c>
      <c r="J444" s="728"/>
      <c r="K444" s="719">
        <v>1.0</v>
      </c>
      <c r="L444" s="730" t="str">
        <f t="shared" si="5"/>
        <v/>
      </c>
      <c r="M444" s="729" t="str">
        <f t="shared" si="4"/>
        <v/>
      </c>
      <c r="N444" s="720"/>
      <c r="O444" s="720"/>
      <c r="P444" s="720"/>
      <c r="Q444" s="721"/>
    </row>
    <row r="445" ht="15.75" customHeight="1">
      <c r="A445" s="714" t="str">
        <f t="array" ref="A445">IF(ISBLANK(C445),"",XLOOKUP(C445,'Codified Game Plan'!$C$3:$C$477,'Codified Game Plan'!$A$3:$A$477))</f>
        <v/>
      </c>
      <c r="B445" s="727" t="str">
        <f t="array" ref="B445">IF(ISBLANK(C445),"",XLOOKUP(A445,'Crop Chart'!$A$5:$A$201,'Crop Chart'!$B$5:$B$201,0))</f>
        <v/>
      </c>
      <c r="C445" s="726"/>
      <c r="D445" s="717" t="str">
        <f>IF(B445="TR",SUMIF('Production Calendar'!$D$2:$D$500,'Seed Order'!C445,'Production Calendar'!$S$2:$S$500),"")</f>
        <v/>
      </c>
      <c r="E445" s="718" t="str">
        <f t="array" ref="E445">IF(B445="TR",XLOOKUP(A445,'Crop Chart'!$A$5:$A$201,'Crop Chart'!$P$5:$P$201,FALSE),"")</f>
        <v/>
      </c>
      <c r="F445" s="718" t="str">
        <f t="array" ref="F445">IF(B445="TR",XLOOKUP(A445,'Crop Chart'!$A$5:$A$201,'Crop Chart'!$Q$5:$Q$201,0),"")</f>
        <v/>
      </c>
      <c r="G445" s="725" t="str">
        <f>IF(B445="DS",SUMIF('Production Calendar'!$A$3:$A$477,A445,'Production Calendar'!$G$3:$G$477),"")</f>
        <v/>
      </c>
      <c r="H445" s="726" t="str">
        <f t="array" ref="H445">IF(B445="SD",XLOOKUP(A445,'Crop Chart'!$A$5:$A$201,'Crop Chart'!$AD$5:$AD$201,0),"")</f>
        <v/>
      </c>
      <c r="I445" s="726" t="str">
        <f t="shared" si="1"/>
        <v/>
      </c>
      <c r="J445" s="728"/>
      <c r="K445" s="719">
        <v>1.0</v>
      </c>
      <c r="L445" s="730" t="str">
        <f t="shared" si="5"/>
        <v/>
      </c>
      <c r="M445" s="729" t="str">
        <f t="shared" si="4"/>
        <v/>
      </c>
      <c r="N445" s="720"/>
      <c r="O445" s="720"/>
      <c r="P445" s="720"/>
      <c r="Q445" s="721"/>
    </row>
    <row r="446" ht="15.75" customHeight="1">
      <c r="A446" s="714" t="str">
        <f t="array" ref="A446">IF(ISBLANK(C446),"",XLOOKUP(C446,'Codified Game Plan'!$C$3:$C$477,'Codified Game Plan'!$A$3:$A$477))</f>
        <v/>
      </c>
      <c r="B446" s="727" t="str">
        <f t="array" ref="B446">IF(ISBLANK(C446),"",XLOOKUP(A446,'Crop Chart'!$A$5:$A$201,'Crop Chart'!$B$5:$B$201,0))</f>
        <v/>
      </c>
      <c r="C446" s="726"/>
      <c r="D446" s="717" t="str">
        <f>IF(B446="TR",SUMIF('Production Calendar'!$D$2:$D$500,'Seed Order'!C446,'Production Calendar'!$S$2:$S$500),"")</f>
        <v/>
      </c>
      <c r="E446" s="718" t="str">
        <f t="array" ref="E446">IF(B446="TR",XLOOKUP(A446,'Crop Chart'!$A$5:$A$201,'Crop Chart'!$P$5:$P$201,FALSE),"")</f>
        <v/>
      </c>
      <c r="F446" s="718" t="str">
        <f t="array" ref="F446">IF(B446="TR",XLOOKUP(A446,'Crop Chart'!$A$5:$A$201,'Crop Chart'!$Q$5:$Q$201,0),"")</f>
        <v/>
      </c>
      <c r="G446" s="725" t="str">
        <f>IF(B446="DS",SUMIF('Production Calendar'!$A$3:$A$477,A446,'Production Calendar'!$G$3:$G$477),"")</f>
        <v/>
      </c>
      <c r="H446" s="726" t="str">
        <f t="array" ref="H446">IF(B446="SD",XLOOKUP(A446,'Crop Chart'!$A$5:$A$201,'Crop Chart'!$AD$5:$AD$201,0),"")</f>
        <v/>
      </c>
      <c r="I446" s="726" t="str">
        <f t="shared" si="1"/>
        <v/>
      </c>
      <c r="J446" s="728"/>
      <c r="K446" s="719">
        <v>1.0</v>
      </c>
      <c r="L446" s="730" t="str">
        <f t="shared" si="5"/>
        <v/>
      </c>
      <c r="M446" s="729" t="str">
        <f t="shared" si="4"/>
        <v/>
      </c>
      <c r="N446" s="720"/>
      <c r="O446" s="720"/>
      <c r="P446" s="720"/>
      <c r="Q446" s="721"/>
    </row>
    <row r="447" ht="15.75" customHeight="1">
      <c r="A447" s="714" t="str">
        <f t="array" ref="A447">IF(ISBLANK(C447),"",XLOOKUP(C447,'Codified Game Plan'!$C$3:$C$477,'Codified Game Plan'!$A$3:$A$477))</f>
        <v/>
      </c>
      <c r="B447" s="727" t="str">
        <f t="array" ref="B447">IF(ISBLANK(C447),"",XLOOKUP(A447,'Crop Chart'!$A$5:$A$201,'Crop Chart'!$B$5:$B$201,0))</f>
        <v/>
      </c>
      <c r="C447" s="726"/>
      <c r="D447" s="717" t="str">
        <f>IF(B447="TR",SUMIF('Production Calendar'!$D$2:$D$500,'Seed Order'!C447,'Production Calendar'!$S$2:$S$500),"")</f>
        <v/>
      </c>
      <c r="E447" s="718" t="str">
        <f t="array" ref="E447">IF(B447="TR",XLOOKUP(A447,'Crop Chart'!$A$5:$A$201,'Crop Chart'!$P$5:$P$201,FALSE),"")</f>
        <v/>
      </c>
      <c r="F447" s="718" t="str">
        <f t="array" ref="F447">IF(B447="TR",XLOOKUP(A447,'Crop Chart'!$A$5:$A$201,'Crop Chart'!$Q$5:$Q$201,0),"")</f>
        <v/>
      </c>
      <c r="G447" s="725" t="str">
        <f>IF(B447="DS",SUMIF('Production Calendar'!$A$3:$A$477,A447,'Production Calendar'!$G$3:$G$477),"")</f>
        <v/>
      </c>
      <c r="H447" s="726" t="str">
        <f t="array" ref="H447">IF(B447="SD",XLOOKUP(A447,'Crop Chart'!$A$5:$A$201,'Crop Chart'!$AD$5:$AD$201,0),"")</f>
        <v/>
      </c>
      <c r="I447" s="726" t="str">
        <f t="shared" si="1"/>
        <v/>
      </c>
      <c r="J447" s="728"/>
      <c r="K447" s="719">
        <v>1.0</v>
      </c>
      <c r="L447" s="730" t="str">
        <f t="shared" si="5"/>
        <v/>
      </c>
      <c r="M447" s="729" t="str">
        <f t="shared" si="4"/>
        <v/>
      </c>
      <c r="N447" s="720"/>
      <c r="O447" s="720"/>
      <c r="P447" s="720"/>
      <c r="Q447" s="721"/>
    </row>
    <row r="448" ht="15.75" customHeight="1">
      <c r="A448" s="714" t="str">
        <f t="array" ref="A448">IF(ISBLANK(C448),"",XLOOKUP(C448,'Codified Game Plan'!$C$3:$C$477,'Codified Game Plan'!$A$3:$A$477))</f>
        <v/>
      </c>
      <c r="B448" s="727" t="str">
        <f t="array" ref="B448">IF(ISBLANK(C448),"",XLOOKUP(A448,'Crop Chart'!$A$5:$A$201,'Crop Chart'!$B$5:$B$201,0))</f>
        <v/>
      </c>
      <c r="C448" s="726"/>
      <c r="D448" s="717" t="str">
        <f>IF(B448="TR",SUMIF('Production Calendar'!$D$2:$D$500,'Seed Order'!C448,'Production Calendar'!$S$2:$S$500),"")</f>
        <v/>
      </c>
      <c r="E448" s="718" t="str">
        <f t="array" ref="E448">IF(B448="TR",XLOOKUP(A448,'Crop Chart'!$A$5:$A$201,'Crop Chart'!$P$5:$P$201,FALSE),"")</f>
        <v/>
      </c>
      <c r="F448" s="718" t="str">
        <f t="array" ref="F448">IF(B448="TR",XLOOKUP(A448,'Crop Chart'!$A$5:$A$201,'Crop Chart'!$Q$5:$Q$201,0),"")</f>
        <v/>
      </c>
      <c r="G448" s="725" t="str">
        <f>IF(B448="DS",SUMIF('Production Calendar'!$A$3:$A$477,A448,'Production Calendar'!$G$3:$G$477),"")</f>
        <v/>
      </c>
      <c r="H448" s="726" t="str">
        <f t="array" ref="H448">IF(B448="SD",XLOOKUP(A448,'Crop Chart'!$A$5:$A$201,'Crop Chart'!$AD$5:$AD$201,0),"")</f>
        <v/>
      </c>
      <c r="I448" s="726" t="str">
        <f t="shared" si="1"/>
        <v/>
      </c>
      <c r="J448" s="728"/>
      <c r="K448" s="719">
        <v>1.0</v>
      </c>
      <c r="L448" s="730" t="str">
        <f t="shared" si="5"/>
        <v/>
      </c>
      <c r="M448" s="729" t="str">
        <f t="shared" si="4"/>
        <v/>
      </c>
      <c r="N448" s="720"/>
      <c r="O448" s="720"/>
      <c r="P448" s="720"/>
      <c r="Q448" s="721"/>
    </row>
    <row r="449" ht="15.75" customHeight="1">
      <c r="A449" s="714" t="str">
        <f t="array" ref="A449">IF(ISBLANK(C449),"",XLOOKUP(C449,'Codified Game Plan'!$C$3:$C$477,'Codified Game Plan'!$A$3:$A$477))</f>
        <v/>
      </c>
      <c r="B449" s="727" t="str">
        <f t="array" ref="B449">IF(ISBLANK(C449),"",XLOOKUP(A449,'Crop Chart'!$A$5:$A$201,'Crop Chart'!$B$5:$B$201,0))</f>
        <v/>
      </c>
      <c r="C449" s="726"/>
      <c r="D449" s="717" t="str">
        <f>IF(B449="TR",SUMIF('Production Calendar'!$D$2:$D$500,'Seed Order'!C449,'Production Calendar'!$S$2:$S$500),"")</f>
        <v/>
      </c>
      <c r="E449" s="718" t="str">
        <f t="array" ref="E449">IF(B449="TR",XLOOKUP(A449,'Crop Chart'!$A$5:$A$201,'Crop Chart'!$P$5:$P$201,FALSE),"")</f>
        <v/>
      </c>
      <c r="F449" s="718" t="str">
        <f t="array" ref="F449">IF(B449="TR",XLOOKUP(A449,'Crop Chart'!$A$5:$A$201,'Crop Chart'!$Q$5:$Q$201,0),"")</f>
        <v/>
      </c>
      <c r="G449" s="725" t="str">
        <f>IF(B449="DS",SUMIF('Production Calendar'!$A$3:$A$477,A449,'Production Calendar'!$G$3:$G$477),"")</f>
        <v/>
      </c>
      <c r="H449" s="726" t="str">
        <f t="array" ref="H449">IF(B449="SD",XLOOKUP(A449,'Crop Chart'!$A$5:$A$201,'Crop Chart'!$AD$5:$AD$201,0),"")</f>
        <v/>
      </c>
      <c r="I449" s="726" t="str">
        <f t="shared" si="1"/>
        <v/>
      </c>
      <c r="J449" s="728"/>
      <c r="K449" s="719">
        <v>1.0</v>
      </c>
      <c r="L449" s="730" t="str">
        <f t="shared" si="5"/>
        <v/>
      </c>
      <c r="M449" s="729" t="str">
        <f t="shared" si="4"/>
        <v/>
      </c>
      <c r="N449" s="720"/>
      <c r="O449" s="720"/>
      <c r="P449" s="720"/>
      <c r="Q449" s="721"/>
    </row>
    <row r="450" ht="15.75" customHeight="1">
      <c r="A450" s="714" t="str">
        <f t="array" ref="A450">IF(ISBLANK(C450),"",XLOOKUP(C450,'Codified Game Plan'!$C$3:$C$477,'Codified Game Plan'!$A$3:$A$477))</f>
        <v/>
      </c>
      <c r="B450" s="727" t="str">
        <f t="array" ref="B450">IF(ISBLANK(C450),"",XLOOKUP(A450,'Crop Chart'!$A$5:$A$201,'Crop Chart'!$B$5:$B$201,0))</f>
        <v/>
      </c>
      <c r="C450" s="726"/>
      <c r="D450" s="717" t="str">
        <f>IF(B450="TR",SUMIF('Production Calendar'!$D$2:$D$500,'Seed Order'!C450,'Production Calendar'!$S$2:$S$500),"")</f>
        <v/>
      </c>
      <c r="E450" s="718" t="str">
        <f t="array" ref="E450">IF(B450="TR",XLOOKUP(A450,'Crop Chart'!$A$5:$A$201,'Crop Chart'!$P$5:$P$201,FALSE),"")</f>
        <v/>
      </c>
      <c r="F450" s="718" t="str">
        <f t="array" ref="F450">IF(B450="TR",XLOOKUP(A450,'Crop Chart'!$A$5:$A$201,'Crop Chart'!$Q$5:$Q$201,0),"")</f>
        <v/>
      </c>
      <c r="G450" s="725" t="str">
        <f>IF(B450="DS",SUMIF('Production Calendar'!$A$3:$A$477,A450,'Production Calendar'!$G$3:$G$477),"")</f>
        <v/>
      </c>
      <c r="H450" s="726" t="str">
        <f t="array" ref="H450">IF(B450="SD",XLOOKUP(A450,'Crop Chart'!$A$5:$A$201,'Crop Chart'!$AD$5:$AD$201,0),"")</f>
        <v/>
      </c>
      <c r="I450" s="726" t="str">
        <f t="shared" si="1"/>
        <v/>
      </c>
      <c r="J450" s="728"/>
      <c r="K450" s="719">
        <v>1.0</v>
      </c>
      <c r="L450" s="730" t="str">
        <f t="shared" si="5"/>
        <v/>
      </c>
      <c r="M450" s="729" t="str">
        <f t="shared" si="4"/>
        <v/>
      </c>
      <c r="N450" s="720"/>
      <c r="O450" s="720"/>
      <c r="P450" s="720"/>
      <c r="Q450" s="721"/>
    </row>
    <row r="451" ht="15.75" customHeight="1">
      <c r="A451" s="714" t="str">
        <f t="array" ref="A451">IF(ISBLANK(C451),"",XLOOKUP(C451,'Codified Game Plan'!$C$3:$C$477,'Codified Game Plan'!$A$3:$A$477))</f>
        <v/>
      </c>
      <c r="B451" s="727" t="str">
        <f t="array" ref="B451">IF(ISBLANK(C451),"",XLOOKUP(A451,'Crop Chart'!$A$5:$A$201,'Crop Chart'!$B$5:$B$201,0))</f>
        <v/>
      </c>
      <c r="C451" s="726"/>
      <c r="D451" s="717" t="str">
        <f>IF(B451="TR",SUMIF('Production Calendar'!$D$2:$D$500,'Seed Order'!C451,'Production Calendar'!$S$2:$S$500),"")</f>
        <v/>
      </c>
      <c r="E451" s="718" t="str">
        <f t="array" ref="E451">IF(B451="TR",XLOOKUP(A451,'Crop Chart'!$A$5:$A$201,'Crop Chart'!$P$5:$P$201,FALSE),"")</f>
        <v/>
      </c>
      <c r="F451" s="718" t="str">
        <f t="array" ref="F451">IF(B451="TR",XLOOKUP(A451,'Crop Chart'!$A$5:$A$201,'Crop Chart'!$Q$5:$Q$201,0),"")</f>
        <v/>
      </c>
      <c r="G451" s="725" t="str">
        <f>IF(B451="DS",SUMIF('Production Calendar'!$A$3:$A$477,A451,'Production Calendar'!$G$3:$G$477),"")</f>
        <v/>
      </c>
      <c r="H451" s="726" t="str">
        <f t="array" ref="H451">IF(B451="SD",XLOOKUP(A451,'Crop Chart'!$A$5:$A$201,'Crop Chart'!$AD$5:$AD$201,0),"")</f>
        <v/>
      </c>
      <c r="I451" s="726" t="str">
        <f t="shared" si="1"/>
        <v/>
      </c>
      <c r="J451" s="728"/>
      <c r="K451" s="719">
        <v>1.0</v>
      </c>
      <c r="L451" s="730" t="str">
        <f t="shared" si="5"/>
        <v/>
      </c>
      <c r="M451" s="729" t="str">
        <f t="shared" si="4"/>
        <v/>
      </c>
      <c r="N451" s="720"/>
      <c r="O451" s="720"/>
      <c r="P451" s="720"/>
      <c r="Q451" s="721"/>
    </row>
    <row r="452" ht="15.75" customHeight="1">
      <c r="A452" s="714" t="str">
        <f t="array" ref="A452">IF(ISBLANK(C452),"",XLOOKUP(C452,'Codified Game Plan'!$C$3:$C$477,'Codified Game Plan'!$A$3:$A$477))</f>
        <v/>
      </c>
      <c r="B452" s="727" t="str">
        <f t="array" ref="B452">IF(ISBLANK(C452),"",XLOOKUP(A452,'Crop Chart'!$A$5:$A$201,'Crop Chart'!$B$5:$B$201,0))</f>
        <v/>
      </c>
      <c r="C452" s="726"/>
      <c r="D452" s="717" t="str">
        <f>IF(B452="TR",SUMIF('Production Calendar'!$D$2:$D$500,'Seed Order'!C452,'Production Calendar'!$S$2:$S$500),"")</f>
        <v/>
      </c>
      <c r="E452" s="718" t="str">
        <f t="array" ref="E452">IF(B452="TR",XLOOKUP(A452,'Crop Chart'!$A$5:$A$201,'Crop Chart'!$P$5:$P$201,FALSE),"")</f>
        <v/>
      </c>
      <c r="F452" s="718" t="str">
        <f t="array" ref="F452">IF(B452="TR",XLOOKUP(A452,'Crop Chart'!$A$5:$A$201,'Crop Chart'!$Q$5:$Q$201,0),"")</f>
        <v/>
      </c>
      <c r="G452" s="725" t="str">
        <f>IF(B452="DS",SUMIF('Production Calendar'!$A$3:$A$477,A452,'Production Calendar'!$G$3:$G$477),"")</f>
        <v/>
      </c>
      <c r="H452" s="726" t="str">
        <f t="array" ref="H452">IF(B452="SD",XLOOKUP(A452,'Crop Chart'!$A$5:$A$201,'Crop Chart'!$AD$5:$AD$201,0),"")</f>
        <v/>
      </c>
      <c r="I452" s="726" t="str">
        <f t="shared" si="1"/>
        <v/>
      </c>
      <c r="J452" s="728"/>
      <c r="K452" s="719">
        <v>1.0</v>
      </c>
      <c r="L452" s="730" t="str">
        <f t="shared" si="5"/>
        <v/>
      </c>
      <c r="M452" s="729" t="str">
        <f t="shared" si="4"/>
        <v/>
      </c>
      <c r="N452" s="720"/>
      <c r="O452" s="720"/>
      <c r="P452" s="720"/>
      <c r="Q452" s="721"/>
    </row>
    <row r="453" ht="15.75" customHeight="1">
      <c r="A453" s="714" t="str">
        <f t="array" ref="A453">IF(ISBLANK(C453),"",XLOOKUP(C453,'Codified Game Plan'!$C$3:$C$477,'Codified Game Plan'!$A$3:$A$477))</f>
        <v/>
      </c>
      <c r="B453" s="727" t="str">
        <f t="array" ref="B453">IF(ISBLANK(C453),"",XLOOKUP(A453,'Crop Chart'!$A$5:$A$201,'Crop Chart'!$B$5:$B$201,0))</f>
        <v/>
      </c>
      <c r="C453" s="726"/>
      <c r="D453" s="717" t="str">
        <f>IF(B453="TR",SUMIF('Production Calendar'!$D$2:$D$500,'Seed Order'!C453,'Production Calendar'!$S$2:$S$500),"")</f>
        <v/>
      </c>
      <c r="E453" s="718" t="str">
        <f t="array" ref="E453">IF(B453="TR",XLOOKUP(A453,'Crop Chart'!$A$5:$A$201,'Crop Chart'!$P$5:$P$201,FALSE),"")</f>
        <v/>
      </c>
      <c r="F453" s="718" t="str">
        <f t="array" ref="F453">IF(B453="TR",XLOOKUP(A453,'Crop Chart'!$A$5:$A$201,'Crop Chart'!$Q$5:$Q$201,0),"")</f>
        <v/>
      </c>
      <c r="G453" s="725" t="str">
        <f>IF(B453="DS",SUMIF('Production Calendar'!$A$3:$A$477,A453,'Production Calendar'!$G$3:$G$477),"")</f>
        <v/>
      </c>
      <c r="H453" s="726" t="str">
        <f t="array" ref="H453">IF(B453="SD",XLOOKUP(A453,'Crop Chart'!$A$5:$A$201,'Crop Chart'!$AD$5:$AD$201,0),"")</f>
        <v/>
      </c>
      <c r="I453" s="726" t="str">
        <f t="shared" si="1"/>
        <v/>
      </c>
      <c r="J453" s="728"/>
      <c r="K453" s="719">
        <v>1.0</v>
      </c>
      <c r="L453" s="730" t="str">
        <f t="shared" si="5"/>
        <v/>
      </c>
      <c r="M453" s="729" t="str">
        <f t="shared" si="4"/>
        <v/>
      </c>
      <c r="N453" s="720"/>
      <c r="O453" s="720"/>
      <c r="P453" s="720"/>
      <c r="Q453" s="721"/>
    </row>
    <row r="454" ht="15.75" customHeight="1">
      <c r="A454" s="714" t="str">
        <f t="array" ref="A454">IF(ISBLANK(C454),"",XLOOKUP(C454,'Codified Game Plan'!$C$3:$C$477,'Codified Game Plan'!$A$3:$A$477))</f>
        <v/>
      </c>
      <c r="B454" s="727" t="str">
        <f t="array" ref="B454">IF(ISBLANK(C454),"",XLOOKUP(A454,'Crop Chart'!$A$5:$A$201,'Crop Chart'!$B$5:$B$201,0))</f>
        <v/>
      </c>
      <c r="C454" s="726"/>
      <c r="D454" s="717" t="str">
        <f>IF(B454="TR",SUMIF('Production Calendar'!$D$2:$D$500,'Seed Order'!C454,'Production Calendar'!$S$2:$S$500),"")</f>
        <v/>
      </c>
      <c r="E454" s="718" t="str">
        <f t="array" ref="E454">IF(B454="TR",XLOOKUP(A454,'Crop Chart'!$A$5:$A$201,'Crop Chart'!$P$5:$P$201,FALSE),"")</f>
        <v/>
      </c>
      <c r="F454" s="718" t="str">
        <f t="array" ref="F454">IF(B454="TR",XLOOKUP(A454,'Crop Chart'!$A$5:$A$201,'Crop Chart'!$Q$5:$Q$201,0),"")</f>
        <v/>
      </c>
      <c r="G454" s="725" t="str">
        <f>IF(B454="DS",SUMIF('Production Calendar'!$A$3:$A$477,A454,'Production Calendar'!$G$3:$G$477),"")</f>
        <v/>
      </c>
      <c r="H454" s="726" t="str">
        <f t="array" ref="H454">IF(B454="SD",XLOOKUP(A454,'Crop Chart'!$A$5:$A$201,'Crop Chart'!$AD$5:$AD$201,0),"")</f>
        <v/>
      </c>
      <c r="I454" s="726" t="str">
        <f t="shared" si="1"/>
        <v/>
      </c>
      <c r="J454" s="728"/>
      <c r="K454" s="719">
        <v>1.0</v>
      </c>
      <c r="L454" s="730" t="str">
        <f t="shared" si="5"/>
        <v/>
      </c>
      <c r="M454" s="729" t="str">
        <f t="shared" si="4"/>
        <v/>
      </c>
      <c r="N454" s="720"/>
      <c r="O454" s="720"/>
      <c r="P454" s="720"/>
      <c r="Q454" s="721"/>
    </row>
    <row r="455" ht="15.75" customHeight="1">
      <c r="A455" s="714" t="str">
        <f t="array" ref="A455">IF(ISBLANK(C455),"",XLOOKUP(C455,'Codified Game Plan'!$C$3:$C$477,'Codified Game Plan'!$A$3:$A$477))</f>
        <v/>
      </c>
      <c r="B455" s="727" t="str">
        <f t="array" ref="B455">IF(ISBLANK(C455),"",XLOOKUP(A455,'Crop Chart'!$A$5:$A$201,'Crop Chart'!$B$5:$B$201,0))</f>
        <v/>
      </c>
      <c r="C455" s="726"/>
      <c r="D455" s="717" t="str">
        <f>IF(B455="TR",SUMIF('Production Calendar'!$D$2:$D$500,'Seed Order'!C455,'Production Calendar'!$S$2:$S$500),"")</f>
        <v/>
      </c>
      <c r="E455" s="718" t="str">
        <f t="array" ref="E455">IF(B455="TR",XLOOKUP(A455,'Crop Chart'!$A$5:$A$201,'Crop Chart'!$P$5:$P$201,FALSE),"")</f>
        <v/>
      </c>
      <c r="F455" s="718" t="str">
        <f t="array" ref="F455">IF(B455="TR",XLOOKUP(A455,'Crop Chart'!$A$5:$A$201,'Crop Chart'!$Q$5:$Q$201,0),"")</f>
        <v/>
      </c>
      <c r="G455" s="725" t="str">
        <f>IF(B455="DS",SUMIF('Production Calendar'!$A$3:$A$477,A455,'Production Calendar'!$G$3:$G$477),"")</f>
        <v/>
      </c>
      <c r="H455" s="726" t="str">
        <f t="array" ref="H455">IF(B455="SD",XLOOKUP(A455,'Crop Chart'!$A$5:$A$201,'Crop Chart'!$AD$5:$AD$201,0),"")</f>
        <v/>
      </c>
      <c r="I455" s="726" t="str">
        <f t="shared" si="1"/>
        <v/>
      </c>
      <c r="J455" s="728"/>
      <c r="K455" s="719">
        <v>1.0</v>
      </c>
      <c r="L455" s="730" t="str">
        <f t="shared" si="5"/>
        <v/>
      </c>
      <c r="M455" s="729" t="str">
        <f t="shared" si="4"/>
        <v/>
      </c>
      <c r="N455" s="720"/>
      <c r="O455" s="720"/>
      <c r="P455" s="720"/>
      <c r="Q455" s="721"/>
    </row>
    <row r="456" ht="15.75" customHeight="1">
      <c r="A456" s="714" t="str">
        <f t="array" ref="A456">IF(ISBLANK(C456),"",XLOOKUP(C456,'Codified Game Plan'!$C$3:$C$477,'Codified Game Plan'!$A$3:$A$477))</f>
        <v/>
      </c>
      <c r="B456" s="727" t="str">
        <f t="array" ref="B456">IF(ISBLANK(C456),"",XLOOKUP(A456,'Crop Chart'!$A$5:$A$201,'Crop Chart'!$B$5:$B$201,0))</f>
        <v/>
      </c>
      <c r="C456" s="726"/>
      <c r="D456" s="717" t="str">
        <f>IF(B456="TR",SUMIF('Production Calendar'!$D$2:$D$500,'Seed Order'!C456,'Production Calendar'!$S$2:$S$500),"")</f>
        <v/>
      </c>
      <c r="E456" s="718" t="str">
        <f t="array" ref="E456">IF(B456="TR",XLOOKUP(A456,'Crop Chart'!$A$5:$A$201,'Crop Chart'!$P$5:$P$201,FALSE),"")</f>
        <v/>
      </c>
      <c r="F456" s="718" t="str">
        <f t="array" ref="F456">IF(B456="TR",XLOOKUP(A456,'Crop Chart'!$A$5:$A$201,'Crop Chart'!$Q$5:$Q$201,0),"")</f>
        <v/>
      </c>
      <c r="G456" s="725" t="str">
        <f>IF(B456="DS",SUMIF('Production Calendar'!$A$3:$A$477,A456,'Production Calendar'!$G$3:$G$477),"")</f>
        <v/>
      </c>
      <c r="H456" s="726" t="str">
        <f t="array" ref="H456">IF(B456="SD",XLOOKUP(A456,'Crop Chart'!$A$5:$A$201,'Crop Chart'!$AD$5:$AD$201,0),"")</f>
        <v/>
      </c>
      <c r="I456" s="726" t="str">
        <f t="shared" si="1"/>
        <v/>
      </c>
      <c r="J456" s="728"/>
      <c r="K456" s="719">
        <v>1.0</v>
      </c>
      <c r="L456" s="730" t="str">
        <f t="shared" si="5"/>
        <v/>
      </c>
      <c r="M456" s="729" t="str">
        <f t="shared" si="4"/>
        <v/>
      </c>
      <c r="N456" s="720"/>
      <c r="O456" s="720"/>
      <c r="P456" s="720"/>
      <c r="Q456" s="721"/>
    </row>
    <row r="457" ht="15.75" customHeight="1">
      <c r="A457" s="714" t="str">
        <f t="array" ref="A457">IF(ISBLANK(C457),"",XLOOKUP(C457,'Codified Game Plan'!$C$3:$C$477,'Codified Game Plan'!$A$3:$A$477))</f>
        <v/>
      </c>
      <c r="B457" s="727" t="str">
        <f t="array" ref="B457">IF(ISBLANK(C457),"",XLOOKUP(A457,'Crop Chart'!$A$5:$A$201,'Crop Chart'!$B$5:$B$201,0))</f>
        <v/>
      </c>
      <c r="C457" s="726"/>
      <c r="D457" s="717" t="str">
        <f>IF(B457="TR",SUMIF('Production Calendar'!$D$2:$D$500,'Seed Order'!C457,'Production Calendar'!$S$2:$S$500),"")</f>
        <v/>
      </c>
      <c r="E457" s="718" t="str">
        <f t="array" ref="E457">IF(B457="TR",XLOOKUP(A457,'Crop Chart'!$A$5:$A$201,'Crop Chart'!$P$5:$P$201,FALSE),"")</f>
        <v/>
      </c>
      <c r="F457" s="718" t="str">
        <f t="array" ref="F457">IF(B457="TR",XLOOKUP(A457,'Crop Chart'!$A$5:$A$201,'Crop Chart'!$Q$5:$Q$201,0),"")</f>
        <v/>
      </c>
      <c r="G457" s="725" t="str">
        <f>IF(B457="DS",SUMIF('Production Calendar'!$A$3:$A$477,A457,'Production Calendar'!$G$3:$G$477),"")</f>
        <v/>
      </c>
      <c r="H457" s="726" t="str">
        <f t="array" ref="H457">IF(B457="SD",XLOOKUP(A457,'Crop Chart'!$A$5:$A$201,'Crop Chart'!$AD$5:$AD$201,0),"")</f>
        <v/>
      </c>
      <c r="I457" s="726" t="str">
        <f t="shared" si="1"/>
        <v/>
      </c>
      <c r="J457" s="728"/>
      <c r="K457" s="719">
        <v>1.0</v>
      </c>
      <c r="L457" s="730" t="str">
        <f t="shared" si="5"/>
        <v/>
      </c>
      <c r="M457" s="729" t="str">
        <f t="shared" si="4"/>
        <v/>
      </c>
      <c r="N457" s="720"/>
      <c r="O457" s="720"/>
      <c r="P457" s="720"/>
      <c r="Q457" s="721"/>
    </row>
    <row r="458" ht="15.75" customHeight="1">
      <c r="A458" s="714" t="str">
        <f t="array" ref="A458">IF(ISBLANK(C458),"",XLOOKUP(C458,'Codified Game Plan'!$C$3:$C$477,'Codified Game Plan'!$A$3:$A$477))</f>
        <v/>
      </c>
      <c r="B458" s="727" t="str">
        <f t="array" ref="B458">IF(ISBLANK(C458),"",XLOOKUP(A458,'Crop Chart'!$A$5:$A$201,'Crop Chart'!$B$5:$B$201,0))</f>
        <v/>
      </c>
      <c r="C458" s="726"/>
      <c r="D458" s="717" t="str">
        <f>IF(B458="TR",SUMIF('Production Calendar'!$D$2:$D$500,'Seed Order'!C458,'Production Calendar'!$S$2:$S$500),"")</f>
        <v/>
      </c>
      <c r="E458" s="718" t="str">
        <f t="array" ref="E458">IF(B458="TR",XLOOKUP(A458,'Crop Chart'!$A$5:$A$201,'Crop Chart'!$P$5:$P$201,FALSE),"")</f>
        <v/>
      </c>
      <c r="F458" s="718" t="str">
        <f t="array" ref="F458">IF(B458="TR",XLOOKUP(A458,'Crop Chart'!$A$5:$A$201,'Crop Chart'!$Q$5:$Q$201,0),"")</f>
        <v/>
      </c>
      <c r="G458" s="725" t="str">
        <f>IF(B458="DS",SUMIF('Production Calendar'!$A$3:$A$477,A458,'Production Calendar'!$G$3:$G$477),"")</f>
        <v/>
      </c>
      <c r="H458" s="726" t="str">
        <f t="array" ref="H458">IF(B458="SD",XLOOKUP(A458,'Crop Chart'!$A$5:$A$201,'Crop Chart'!$AD$5:$AD$201,0),"")</f>
        <v/>
      </c>
      <c r="I458" s="726" t="str">
        <f t="shared" si="1"/>
        <v/>
      </c>
      <c r="J458" s="728"/>
      <c r="K458" s="719">
        <v>1.0</v>
      </c>
      <c r="L458" s="730" t="str">
        <f t="shared" si="5"/>
        <v/>
      </c>
      <c r="M458" s="729" t="str">
        <f t="shared" si="4"/>
        <v/>
      </c>
      <c r="N458" s="720"/>
      <c r="O458" s="720"/>
      <c r="P458" s="720"/>
      <c r="Q458" s="721"/>
    </row>
    <row r="459" ht="15.75" customHeight="1">
      <c r="A459" s="714" t="str">
        <f t="array" ref="A459">IF(ISBLANK(C459),"",XLOOKUP(C459,'Codified Game Plan'!$C$3:$C$477,'Codified Game Plan'!$A$3:$A$477))</f>
        <v/>
      </c>
      <c r="B459" s="727" t="str">
        <f t="array" ref="B459">IF(ISBLANK(C459),"",XLOOKUP(A459,'Crop Chart'!$A$5:$A$201,'Crop Chart'!$B$5:$B$201,0))</f>
        <v/>
      </c>
      <c r="C459" s="726"/>
      <c r="D459" s="717" t="str">
        <f>IF(B459="TR",SUMIF('Production Calendar'!$D$2:$D$500,'Seed Order'!C459,'Production Calendar'!$S$2:$S$500),"")</f>
        <v/>
      </c>
      <c r="E459" s="718" t="str">
        <f t="array" ref="E459">IF(B459="TR",XLOOKUP(A459,'Crop Chart'!$A$5:$A$201,'Crop Chart'!$P$5:$P$201,FALSE),"")</f>
        <v/>
      </c>
      <c r="F459" s="718" t="str">
        <f t="array" ref="F459">IF(B459="TR",XLOOKUP(A459,'Crop Chart'!$A$5:$A$201,'Crop Chart'!$Q$5:$Q$201,0),"")</f>
        <v/>
      </c>
      <c r="G459" s="725" t="str">
        <f>IF(B459="DS",SUMIF('Production Calendar'!$A$3:$A$477,A459,'Production Calendar'!$G$3:$G$477),"")</f>
        <v/>
      </c>
      <c r="H459" s="726" t="str">
        <f t="array" ref="H459">IF(B459="SD",XLOOKUP(A459,'Crop Chart'!$A$5:$A$201,'Crop Chart'!$AD$5:$AD$201,0),"")</f>
        <v/>
      </c>
      <c r="I459" s="726" t="str">
        <f t="shared" si="1"/>
        <v/>
      </c>
      <c r="J459" s="728"/>
      <c r="K459" s="719">
        <v>1.0</v>
      </c>
      <c r="L459" s="730" t="str">
        <f t="shared" si="5"/>
        <v/>
      </c>
      <c r="M459" s="729" t="str">
        <f t="shared" si="4"/>
        <v/>
      </c>
      <c r="N459" s="720"/>
      <c r="O459" s="720"/>
      <c r="P459" s="720"/>
      <c r="Q459" s="721"/>
    </row>
    <row r="460" ht="15.75" customHeight="1">
      <c r="A460" s="714" t="str">
        <f t="array" ref="A460">IF(ISBLANK(C460),"",XLOOKUP(C460,'Codified Game Plan'!$C$3:$C$477,'Codified Game Plan'!$A$3:$A$477))</f>
        <v/>
      </c>
      <c r="B460" s="727" t="str">
        <f t="array" ref="B460">IF(ISBLANK(C460),"",XLOOKUP(A460,'Crop Chart'!$A$5:$A$201,'Crop Chart'!$B$5:$B$201,0))</f>
        <v/>
      </c>
      <c r="C460" s="726"/>
      <c r="D460" s="717" t="str">
        <f>IF(B460="TR",SUMIF('Production Calendar'!$D$2:$D$500,'Seed Order'!C460,'Production Calendar'!$S$2:$S$500),"")</f>
        <v/>
      </c>
      <c r="E460" s="718" t="str">
        <f t="array" ref="E460">IF(B460="TR",XLOOKUP(A460,'Crop Chart'!$A$5:$A$201,'Crop Chart'!$P$5:$P$201,FALSE),"")</f>
        <v/>
      </c>
      <c r="F460" s="718" t="str">
        <f t="array" ref="F460">IF(B460="TR",XLOOKUP(A460,'Crop Chart'!$A$5:$A$201,'Crop Chart'!$Q$5:$Q$201,0),"")</f>
        <v/>
      </c>
      <c r="G460" s="725" t="str">
        <f>IF(B460="DS",SUMIF('Production Calendar'!$A$3:$A$477,A460,'Production Calendar'!$G$3:$G$477),"")</f>
        <v/>
      </c>
      <c r="H460" s="726" t="str">
        <f t="array" ref="H460">IF(B460="SD",XLOOKUP(A460,'Crop Chart'!$A$5:$A$201,'Crop Chart'!$AD$5:$AD$201,0),"")</f>
        <v/>
      </c>
      <c r="I460" s="726" t="str">
        <f t="shared" si="1"/>
        <v/>
      </c>
      <c r="J460" s="728"/>
      <c r="K460" s="719">
        <v>1.0</v>
      </c>
      <c r="L460" s="730" t="str">
        <f t="shared" si="5"/>
        <v/>
      </c>
      <c r="M460" s="729" t="str">
        <f t="shared" si="4"/>
        <v/>
      </c>
      <c r="N460" s="720"/>
      <c r="O460" s="720"/>
      <c r="P460" s="720"/>
      <c r="Q460" s="721"/>
    </row>
    <row r="461" ht="15.75" customHeight="1">
      <c r="A461" s="714" t="str">
        <f t="array" ref="A461">IF(ISBLANK(C461),"",XLOOKUP(C461,'Codified Game Plan'!$C$3:$C$477,'Codified Game Plan'!$A$3:$A$477))</f>
        <v/>
      </c>
      <c r="B461" s="727" t="str">
        <f t="array" ref="B461">IF(ISBLANK(C461),"",XLOOKUP(A461,'Crop Chart'!$A$5:$A$201,'Crop Chart'!$B$5:$B$201,0))</f>
        <v/>
      </c>
      <c r="C461" s="726"/>
      <c r="D461" s="717" t="str">
        <f>IF(B461="TR",SUMIF('Production Calendar'!$D$2:$D$500,'Seed Order'!C461,'Production Calendar'!$S$2:$S$500),"")</f>
        <v/>
      </c>
      <c r="E461" s="718" t="str">
        <f t="array" ref="E461">IF(B461="TR",XLOOKUP(A461,'Crop Chart'!$A$5:$A$201,'Crop Chart'!$P$5:$P$201,FALSE),"")</f>
        <v/>
      </c>
      <c r="F461" s="718" t="str">
        <f t="array" ref="F461">IF(B461="TR",XLOOKUP(A461,'Crop Chart'!$A$5:$A$201,'Crop Chart'!$Q$5:$Q$201,0),"")</f>
        <v/>
      </c>
      <c r="G461" s="725" t="str">
        <f>IF(B461="DS",SUMIF('Production Calendar'!$A$3:$A$477,A461,'Production Calendar'!$G$3:$G$477),"")</f>
        <v/>
      </c>
      <c r="H461" s="726" t="str">
        <f t="array" ref="H461">IF(B461="SD",XLOOKUP(A461,'Crop Chart'!$A$5:$A$201,'Crop Chart'!$AD$5:$AD$201,0),"")</f>
        <v/>
      </c>
      <c r="I461" s="726" t="str">
        <f t="shared" si="1"/>
        <v/>
      </c>
      <c r="J461" s="728"/>
      <c r="K461" s="719">
        <v>1.0</v>
      </c>
      <c r="L461" s="730" t="str">
        <f t="shared" si="5"/>
        <v/>
      </c>
      <c r="M461" s="729" t="str">
        <f t="shared" si="4"/>
        <v/>
      </c>
      <c r="N461" s="720"/>
      <c r="O461" s="720"/>
      <c r="P461" s="720"/>
      <c r="Q461" s="721"/>
    </row>
    <row r="462" ht="15.75" customHeight="1">
      <c r="A462" s="714" t="str">
        <f t="array" ref="A462">IF(ISBLANK(C462),"",XLOOKUP(C462,'Codified Game Plan'!$C$3:$C$477,'Codified Game Plan'!$A$3:$A$477))</f>
        <v/>
      </c>
      <c r="B462" s="727" t="str">
        <f t="array" ref="B462">IF(ISBLANK(C462),"",XLOOKUP(A462,'Crop Chart'!$A$5:$A$201,'Crop Chart'!$B$5:$B$201,0))</f>
        <v/>
      </c>
      <c r="C462" s="726"/>
      <c r="D462" s="717" t="str">
        <f>IF(B462="TR",SUMIF('Production Calendar'!$D$2:$D$500,'Seed Order'!C462,'Production Calendar'!$S$2:$S$500),"")</f>
        <v/>
      </c>
      <c r="E462" s="718" t="str">
        <f t="array" ref="E462">IF(B462="TR",XLOOKUP(A462,'Crop Chart'!$A$5:$A$201,'Crop Chart'!$P$5:$P$201,FALSE),"")</f>
        <v/>
      </c>
      <c r="F462" s="718" t="str">
        <f t="array" ref="F462">IF(B462="TR",XLOOKUP(A462,'Crop Chart'!$A$5:$A$201,'Crop Chart'!$Q$5:$Q$201,0),"")</f>
        <v/>
      </c>
      <c r="G462" s="725" t="str">
        <f>IF(B462="DS",SUMIF('Production Calendar'!$A$3:$A$477,A462,'Production Calendar'!$G$3:$G$477),"")</f>
        <v/>
      </c>
      <c r="H462" s="726" t="str">
        <f t="array" ref="H462">IF(B462="SD",XLOOKUP(A462,'Crop Chart'!$A$5:$A$201,'Crop Chart'!$AD$5:$AD$201,0),"")</f>
        <v/>
      </c>
      <c r="I462" s="726" t="str">
        <f t="shared" si="1"/>
        <v/>
      </c>
      <c r="J462" s="728"/>
      <c r="K462" s="719">
        <v>1.0</v>
      </c>
      <c r="L462" s="730" t="str">
        <f t="shared" si="5"/>
        <v/>
      </c>
      <c r="M462" s="729" t="str">
        <f t="shared" si="4"/>
        <v/>
      </c>
      <c r="N462" s="720"/>
      <c r="O462" s="720"/>
      <c r="P462" s="720"/>
      <c r="Q462" s="721"/>
    </row>
    <row r="463" ht="15.75" customHeight="1">
      <c r="A463" s="714" t="str">
        <f t="array" ref="A463">IF(ISBLANK(C463),"",XLOOKUP(C463,'Codified Game Plan'!$C$3:$C$477,'Codified Game Plan'!$A$3:$A$477))</f>
        <v/>
      </c>
      <c r="B463" s="727" t="str">
        <f t="array" ref="B463">IF(ISBLANK(C463),"",XLOOKUP(A463,'Crop Chart'!$A$5:$A$201,'Crop Chart'!$B$5:$B$201,0))</f>
        <v/>
      </c>
      <c r="C463" s="726"/>
      <c r="D463" s="717" t="str">
        <f>IF(B463="TR",SUMIF('Production Calendar'!$D$2:$D$500,'Seed Order'!C463,'Production Calendar'!$S$2:$S$500),"")</f>
        <v/>
      </c>
      <c r="E463" s="718" t="str">
        <f t="array" ref="E463">IF(B463="TR",XLOOKUP(A463,'Crop Chart'!$A$5:$A$201,'Crop Chart'!$P$5:$P$201,FALSE),"")</f>
        <v/>
      </c>
      <c r="F463" s="718" t="str">
        <f t="array" ref="F463">IF(B463="TR",XLOOKUP(A463,'Crop Chart'!$A$5:$A$201,'Crop Chart'!$Q$5:$Q$201,0),"")</f>
        <v/>
      </c>
      <c r="G463" s="725" t="str">
        <f>IF(B463="DS",SUMIF('Production Calendar'!$A$3:$A$477,A463,'Production Calendar'!$G$3:$G$477),"")</f>
        <v/>
      </c>
      <c r="H463" s="726" t="str">
        <f t="array" ref="H463">IF(B463="SD",XLOOKUP(A463,'Crop Chart'!$A$5:$A$201,'Crop Chart'!$AD$5:$AD$201,0),"")</f>
        <v/>
      </c>
      <c r="I463" s="726" t="str">
        <f t="shared" si="1"/>
        <v/>
      </c>
      <c r="J463" s="728"/>
      <c r="K463" s="719">
        <v>1.0</v>
      </c>
      <c r="L463" s="730" t="str">
        <f t="shared" si="5"/>
        <v/>
      </c>
      <c r="M463" s="729" t="str">
        <f t="shared" si="4"/>
        <v/>
      </c>
      <c r="N463" s="720"/>
      <c r="O463" s="720"/>
      <c r="P463" s="720"/>
      <c r="Q463" s="721"/>
    </row>
    <row r="464" ht="15.75" customHeight="1">
      <c r="A464" s="714" t="str">
        <f t="array" ref="A464">IF(ISBLANK(C464),"",XLOOKUP(C464,'Codified Game Plan'!$C$3:$C$477,'Codified Game Plan'!$A$3:$A$477))</f>
        <v/>
      </c>
      <c r="B464" s="727" t="str">
        <f t="array" ref="B464">IF(ISBLANK(C464),"",XLOOKUP(A464,'Crop Chart'!$A$5:$A$201,'Crop Chart'!$B$5:$B$201,0))</f>
        <v/>
      </c>
      <c r="C464" s="726"/>
      <c r="D464" s="717" t="str">
        <f>IF(B464="TR",SUMIF('Production Calendar'!$D$2:$D$500,'Seed Order'!C464,'Production Calendar'!$S$2:$S$500),"")</f>
        <v/>
      </c>
      <c r="E464" s="718" t="str">
        <f t="array" ref="E464">IF(B464="TR",XLOOKUP(A464,'Crop Chart'!$A$5:$A$201,'Crop Chart'!$P$5:$P$201,FALSE),"")</f>
        <v/>
      </c>
      <c r="F464" s="718" t="str">
        <f t="array" ref="F464">IF(B464="TR",XLOOKUP(A464,'Crop Chart'!$A$5:$A$201,'Crop Chart'!$Q$5:$Q$201,0),"")</f>
        <v/>
      </c>
      <c r="G464" s="725" t="str">
        <f>IF(B464="DS",SUMIF('Production Calendar'!$A$3:$A$477,A464,'Production Calendar'!$G$3:$G$477),"")</f>
        <v/>
      </c>
      <c r="H464" s="726" t="str">
        <f t="array" ref="H464">IF(B464="SD",XLOOKUP(A464,'Crop Chart'!$A$5:$A$201,'Crop Chart'!$AD$5:$AD$201,0),"")</f>
        <v/>
      </c>
      <c r="I464" s="726" t="str">
        <f t="shared" si="1"/>
        <v/>
      </c>
      <c r="J464" s="728"/>
      <c r="K464" s="719">
        <v>1.0</v>
      </c>
      <c r="L464" s="730" t="str">
        <f t="shared" si="5"/>
        <v/>
      </c>
      <c r="M464" s="729" t="str">
        <f t="shared" si="4"/>
        <v/>
      </c>
      <c r="N464" s="720"/>
      <c r="O464" s="720"/>
      <c r="P464" s="720"/>
      <c r="Q464" s="721"/>
    </row>
    <row r="465" ht="15.75" customHeight="1">
      <c r="A465" s="714" t="str">
        <f t="array" ref="A465">IF(ISBLANK(C465),"",XLOOKUP(C465,'Codified Game Plan'!$C$3:$C$477,'Codified Game Plan'!$A$3:$A$477))</f>
        <v/>
      </c>
      <c r="B465" s="727" t="str">
        <f t="array" ref="B465">IF(ISBLANK(C465),"",XLOOKUP(A465,'Crop Chart'!$A$5:$A$201,'Crop Chart'!$B$5:$B$201,0))</f>
        <v/>
      </c>
      <c r="C465" s="726"/>
      <c r="D465" s="717" t="str">
        <f>IF(B465="TR",SUMIF('Production Calendar'!$D$2:$D$500,'Seed Order'!C465,'Production Calendar'!$S$2:$S$500),"")</f>
        <v/>
      </c>
      <c r="E465" s="718" t="str">
        <f t="array" ref="E465">IF(B465="TR",XLOOKUP(A465,'Crop Chart'!$A$5:$A$201,'Crop Chart'!$P$5:$P$201,FALSE),"")</f>
        <v/>
      </c>
      <c r="F465" s="718" t="str">
        <f t="array" ref="F465">IF(B465="TR",XLOOKUP(A465,'Crop Chart'!$A$5:$A$201,'Crop Chart'!$Q$5:$Q$201,0),"")</f>
        <v/>
      </c>
      <c r="G465" s="725" t="str">
        <f>IF(B465="DS",SUMIF('Production Calendar'!$A$3:$A$477,A465,'Production Calendar'!$G$3:$G$477),"")</f>
        <v/>
      </c>
      <c r="H465" s="726" t="str">
        <f t="array" ref="H465">IF(B465="SD",XLOOKUP(A465,'Crop Chart'!$A$5:$A$201,'Crop Chart'!$AD$5:$AD$201,0),"")</f>
        <v/>
      </c>
      <c r="I465" s="726" t="str">
        <f t="shared" si="1"/>
        <v/>
      </c>
      <c r="J465" s="728"/>
      <c r="K465" s="719">
        <v>1.0</v>
      </c>
      <c r="L465" s="730" t="str">
        <f t="shared" si="5"/>
        <v/>
      </c>
      <c r="M465" s="729" t="str">
        <f t="shared" si="4"/>
        <v/>
      </c>
      <c r="N465" s="720"/>
      <c r="O465" s="720"/>
      <c r="P465" s="720"/>
      <c r="Q465" s="721"/>
    </row>
    <row r="466" ht="15.75" customHeight="1">
      <c r="A466" s="714" t="str">
        <f t="array" ref="A466">IF(ISBLANK(C466),"",XLOOKUP(C466,'Codified Game Plan'!$C$3:$C$477,'Codified Game Plan'!$A$3:$A$477))</f>
        <v/>
      </c>
      <c r="B466" s="727" t="str">
        <f t="array" ref="B466">IF(ISBLANK(C466),"",XLOOKUP(A466,'Crop Chart'!$A$5:$A$201,'Crop Chart'!$B$5:$B$201,0))</f>
        <v/>
      </c>
      <c r="C466" s="726"/>
      <c r="D466" s="717" t="str">
        <f>IF(B466="TR",SUMIF('Production Calendar'!$D$2:$D$500,'Seed Order'!C466,'Production Calendar'!$S$2:$S$500),"")</f>
        <v/>
      </c>
      <c r="E466" s="718" t="str">
        <f t="array" ref="E466">IF(B466="TR",XLOOKUP(A466,'Crop Chart'!$A$5:$A$201,'Crop Chart'!$P$5:$P$201,FALSE),"")</f>
        <v/>
      </c>
      <c r="F466" s="718" t="str">
        <f t="array" ref="F466">IF(B466="TR",XLOOKUP(A466,'Crop Chart'!$A$5:$A$201,'Crop Chart'!$Q$5:$Q$201,0),"")</f>
        <v/>
      </c>
      <c r="G466" s="725" t="str">
        <f>IF(B466="DS",SUMIF('Production Calendar'!$A$3:$A$477,A466,'Production Calendar'!$G$3:$G$477),"")</f>
        <v/>
      </c>
      <c r="H466" s="726" t="str">
        <f t="array" ref="H466">IF(B466="SD",XLOOKUP(A466,'Crop Chart'!$A$5:$A$201,'Crop Chart'!$AD$5:$AD$201,0),"")</f>
        <v/>
      </c>
      <c r="I466" s="726" t="str">
        <f t="shared" si="1"/>
        <v/>
      </c>
      <c r="J466" s="728"/>
      <c r="K466" s="719">
        <v>1.0</v>
      </c>
      <c r="L466" s="730" t="str">
        <f t="shared" si="5"/>
        <v/>
      </c>
      <c r="M466" s="729" t="str">
        <f t="shared" si="4"/>
        <v/>
      </c>
      <c r="N466" s="720"/>
      <c r="O466" s="720"/>
      <c r="P466" s="720"/>
      <c r="Q466" s="721"/>
    </row>
    <row r="467" ht="15.75" customHeight="1">
      <c r="A467" s="714" t="str">
        <f t="array" ref="A467">IF(ISBLANK(C467),"",XLOOKUP(C467,'Codified Game Plan'!$C$3:$C$477,'Codified Game Plan'!$A$3:$A$477))</f>
        <v/>
      </c>
      <c r="B467" s="727" t="str">
        <f t="array" ref="B467">IF(ISBLANK(C467),"",XLOOKUP(A467,'Crop Chart'!$A$5:$A$201,'Crop Chart'!$B$5:$B$201,0))</f>
        <v/>
      </c>
      <c r="C467" s="726"/>
      <c r="D467" s="717" t="str">
        <f>IF(B467="TR",SUMIF('Production Calendar'!$D$2:$D$500,'Seed Order'!C467,'Production Calendar'!$S$2:$S$500),"")</f>
        <v/>
      </c>
      <c r="E467" s="718" t="str">
        <f t="array" ref="E467">IF(B467="TR",XLOOKUP(A467,'Crop Chart'!$A$5:$A$201,'Crop Chart'!$P$5:$P$201,FALSE),"")</f>
        <v/>
      </c>
      <c r="F467" s="718" t="str">
        <f t="array" ref="F467">IF(B467="TR",XLOOKUP(A467,'Crop Chart'!$A$5:$A$201,'Crop Chart'!$Q$5:$Q$201,0),"")</f>
        <v/>
      </c>
      <c r="G467" s="725" t="str">
        <f>IF(B467="DS",SUMIF('Production Calendar'!$A$3:$A$477,A467,'Production Calendar'!$G$3:$G$477),"")</f>
        <v/>
      </c>
      <c r="H467" s="726" t="str">
        <f t="array" ref="H467">IF(B467="SD",XLOOKUP(A467,'Crop Chart'!$A$5:$A$201,'Crop Chart'!$AD$5:$AD$201,0),"")</f>
        <v/>
      </c>
      <c r="I467" s="726" t="str">
        <f t="shared" si="1"/>
        <v/>
      </c>
      <c r="J467" s="728"/>
      <c r="K467" s="719">
        <v>1.0</v>
      </c>
      <c r="L467" s="730" t="str">
        <f t="shared" si="5"/>
        <v/>
      </c>
      <c r="M467" s="729" t="str">
        <f t="shared" si="4"/>
        <v/>
      </c>
      <c r="N467" s="720"/>
      <c r="O467" s="720"/>
      <c r="P467" s="720"/>
      <c r="Q467" s="721"/>
    </row>
    <row r="468" ht="15.75" customHeight="1">
      <c r="A468" s="714" t="str">
        <f t="array" ref="A468">IF(ISBLANK(C468),"",XLOOKUP(C468,'Codified Game Plan'!$C$3:$C$477,'Codified Game Plan'!$A$3:$A$477))</f>
        <v/>
      </c>
      <c r="B468" s="727" t="str">
        <f t="array" ref="B468">IF(ISBLANK(C468),"",XLOOKUP(A468,'Crop Chart'!$A$5:$A$201,'Crop Chart'!$B$5:$B$201,0))</f>
        <v/>
      </c>
      <c r="C468" s="726"/>
      <c r="D468" s="717" t="str">
        <f>IF(B468="TR",SUMIF('Production Calendar'!$D$2:$D$500,'Seed Order'!C468,'Production Calendar'!$S$2:$S$500),"")</f>
        <v/>
      </c>
      <c r="E468" s="718" t="str">
        <f t="array" ref="E468">IF(B468="TR",XLOOKUP(A468,'Crop Chart'!$A$5:$A$201,'Crop Chart'!$P$5:$P$201,FALSE),"")</f>
        <v/>
      </c>
      <c r="F468" s="718" t="str">
        <f t="array" ref="F468">IF(B468="TR",XLOOKUP(A468,'Crop Chart'!$A$5:$A$201,'Crop Chart'!$Q$5:$Q$201,0),"")</f>
        <v/>
      </c>
      <c r="G468" s="725" t="str">
        <f>IF(B468="DS",SUMIF('Production Calendar'!$A$3:$A$477,A468,'Production Calendar'!$G$3:$G$477),"")</f>
        <v/>
      </c>
      <c r="H468" s="726" t="str">
        <f t="array" ref="H468">IF(B468="SD",XLOOKUP(A468,'Crop Chart'!$A$5:$A$201,'Crop Chart'!$AD$5:$AD$201,0),"")</f>
        <v/>
      </c>
      <c r="I468" s="726" t="str">
        <f t="shared" si="1"/>
        <v/>
      </c>
      <c r="J468" s="728"/>
      <c r="K468" s="719">
        <v>1.0</v>
      </c>
      <c r="L468" s="730" t="str">
        <f t="shared" si="5"/>
        <v/>
      </c>
      <c r="M468" s="729" t="str">
        <f t="shared" si="4"/>
        <v/>
      </c>
      <c r="N468" s="720"/>
      <c r="O468" s="720"/>
      <c r="P468" s="720"/>
      <c r="Q468" s="721"/>
    </row>
    <row r="469" ht="15.75" customHeight="1">
      <c r="A469" s="714" t="str">
        <f t="array" ref="A469">IF(ISBLANK(C469),"",XLOOKUP(C469,'Codified Game Plan'!$C$3:$C$477,'Codified Game Plan'!$A$3:$A$477))</f>
        <v/>
      </c>
      <c r="B469" s="727" t="str">
        <f t="array" ref="B469">IF(ISBLANK(C469),"",XLOOKUP(A469,'Crop Chart'!$A$5:$A$201,'Crop Chart'!$B$5:$B$201,0))</f>
        <v/>
      </c>
      <c r="C469" s="726"/>
      <c r="D469" s="717" t="str">
        <f>IF(B469="TR",SUMIF('Production Calendar'!$D$2:$D$500,'Seed Order'!C469,'Production Calendar'!$S$2:$S$500),"")</f>
        <v/>
      </c>
      <c r="E469" s="718" t="str">
        <f t="array" ref="E469">IF(B469="TR",XLOOKUP(A469,'Crop Chart'!$A$5:$A$201,'Crop Chart'!$P$5:$P$201,FALSE),"")</f>
        <v/>
      </c>
      <c r="F469" s="718" t="str">
        <f t="array" ref="F469">IF(B469="TR",XLOOKUP(A469,'Crop Chart'!$A$5:$A$201,'Crop Chart'!$Q$5:$Q$201,0),"")</f>
        <v/>
      </c>
      <c r="G469" s="725" t="str">
        <f>IF(B469="DS",SUMIF('Production Calendar'!$A$3:$A$477,A469,'Production Calendar'!$G$3:$G$477),"")</f>
        <v/>
      </c>
      <c r="H469" s="726" t="str">
        <f t="array" ref="H469">IF(B469="SD",XLOOKUP(A469,'Crop Chart'!$A$5:$A$201,'Crop Chart'!$AD$5:$AD$201,0),"")</f>
        <v/>
      </c>
      <c r="I469" s="726" t="str">
        <f t="shared" si="1"/>
        <v/>
      </c>
      <c r="J469" s="728"/>
      <c r="K469" s="719">
        <v>1.0</v>
      </c>
      <c r="L469" s="730" t="str">
        <f t="shared" si="5"/>
        <v/>
      </c>
      <c r="M469" s="729" t="str">
        <f t="shared" si="4"/>
        <v/>
      </c>
      <c r="N469" s="720"/>
      <c r="O469" s="720"/>
      <c r="P469" s="720"/>
      <c r="Q469" s="721"/>
    </row>
    <row r="470" ht="15.75" customHeight="1">
      <c r="A470" s="714" t="str">
        <f t="array" ref="A470">IF(ISBLANK(C470),"",XLOOKUP(C470,'Codified Game Plan'!$C$3:$C$477,'Codified Game Plan'!$A$3:$A$477))</f>
        <v/>
      </c>
      <c r="B470" s="727" t="str">
        <f t="array" ref="B470">IF(ISBLANK(C470),"",XLOOKUP(A470,'Crop Chart'!$A$5:$A$201,'Crop Chart'!$B$5:$B$201,0))</f>
        <v/>
      </c>
      <c r="C470" s="726"/>
      <c r="D470" s="717" t="str">
        <f>IF(B470="TR",SUMIF('Production Calendar'!$D$2:$D$500,'Seed Order'!C470,'Production Calendar'!$S$2:$S$500),"")</f>
        <v/>
      </c>
      <c r="E470" s="718" t="str">
        <f t="array" ref="E470">IF(B470="TR",XLOOKUP(A470,'Crop Chart'!$A$5:$A$201,'Crop Chart'!$P$5:$P$201,FALSE),"")</f>
        <v/>
      </c>
      <c r="F470" s="718" t="str">
        <f t="array" ref="F470">IF(B470="TR",XLOOKUP(A470,'Crop Chart'!$A$5:$A$201,'Crop Chart'!$Q$5:$Q$201,0),"")</f>
        <v/>
      </c>
      <c r="G470" s="725" t="str">
        <f>IF(B470="DS",SUMIF('Production Calendar'!$A$3:$A$477,A470,'Production Calendar'!$G$3:$G$477),"")</f>
        <v/>
      </c>
      <c r="H470" s="726" t="str">
        <f t="array" ref="H470">IF(B470="SD",XLOOKUP(A470,'Crop Chart'!$A$5:$A$201,'Crop Chart'!$AD$5:$AD$201,0),"")</f>
        <v/>
      </c>
      <c r="I470" s="726" t="str">
        <f t="shared" si="1"/>
        <v/>
      </c>
      <c r="J470" s="728"/>
      <c r="K470" s="719">
        <v>1.0</v>
      </c>
      <c r="L470" s="730" t="str">
        <f t="shared" si="5"/>
        <v/>
      </c>
      <c r="M470" s="729" t="str">
        <f t="shared" si="4"/>
        <v/>
      </c>
      <c r="N470" s="720"/>
      <c r="O470" s="720"/>
      <c r="P470" s="720"/>
      <c r="Q470" s="721"/>
    </row>
    <row r="471" ht="15.75" customHeight="1">
      <c r="A471" s="714" t="str">
        <f t="array" ref="A471">IF(ISBLANK(C471),"",XLOOKUP(C471,'Codified Game Plan'!$C$3:$C$477,'Codified Game Plan'!$A$3:$A$477))</f>
        <v/>
      </c>
      <c r="B471" s="727" t="str">
        <f t="array" ref="B471">IF(ISBLANK(C471),"",XLOOKUP(A471,'Crop Chart'!$A$5:$A$201,'Crop Chart'!$B$5:$B$201,0))</f>
        <v/>
      </c>
      <c r="C471" s="726"/>
      <c r="D471" s="717" t="str">
        <f>IF(B471="TR",SUMIF('Production Calendar'!$D$2:$D$500,'Seed Order'!C471,'Production Calendar'!$S$2:$S$500),"")</f>
        <v/>
      </c>
      <c r="E471" s="718" t="str">
        <f t="array" ref="E471">IF(B471="TR",XLOOKUP(A471,'Crop Chart'!$A$5:$A$201,'Crop Chart'!$P$5:$P$201,FALSE),"")</f>
        <v/>
      </c>
      <c r="F471" s="718" t="str">
        <f t="array" ref="F471">IF(B471="TR",XLOOKUP(A471,'Crop Chart'!$A$5:$A$201,'Crop Chart'!$Q$5:$Q$201,0),"")</f>
        <v/>
      </c>
      <c r="G471" s="725" t="str">
        <f>IF(B471="DS",SUMIF('Production Calendar'!$A$3:$A$477,A471,'Production Calendar'!$G$3:$G$477),"")</f>
        <v/>
      </c>
      <c r="H471" s="726" t="str">
        <f t="array" ref="H471">IF(B471="SD",XLOOKUP(A471,'Crop Chart'!$A$5:$A$201,'Crop Chart'!$AD$5:$AD$201,0),"")</f>
        <v/>
      </c>
      <c r="I471" s="726" t="str">
        <f t="shared" si="1"/>
        <v/>
      </c>
      <c r="J471" s="728"/>
      <c r="K471" s="719">
        <v>1.0</v>
      </c>
      <c r="L471" s="730" t="str">
        <f t="shared" si="5"/>
        <v/>
      </c>
      <c r="M471" s="729" t="str">
        <f t="shared" si="4"/>
        <v/>
      </c>
      <c r="N471" s="720"/>
      <c r="O471" s="720"/>
      <c r="P471" s="720"/>
      <c r="Q471" s="721"/>
    </row>
    <row r="472" ht="15.75" customHeight="1">
      <c r="A472" s="714" t="str">
        <f t="array" ref="A472">IF(ISBLANK(C472),"",XLOOKUP(C472,'Codified Game Plan'!$C$3:$C$477,'Codified Game Plan'!$A$3:$A$477))</f>
        <v/>
      </c>
      <c r="B472" s="727" t="str">
        <f t="array" ref="B472">IF(ISBLANK(C472),"",XLOOKUP(A472,'Crop Chart'!$A$5:$A$201,'Crop Chart'!$B$5:$B$201,0))</f>
        <v/>
      </c>
      <c r="C472" s="726"/>
      <c r="D472" s="717" t="str">
        <f>IF(B472="TR",SUMIF('Production Calendar'!$D$2:$D$500,'Seed Order'!C472,'Production Calendar'!$S$2:$S$500),"")</f>
        <v/>
      </c>
      <c r="E472" s="718" t="str">
        <f t="array" ref="E472">IF(B472="TR",XLOOKUP(A472,'Crop Chart'!$A$5:$A$201,'Crop Chart'!$P$5:$P$201,FALSE),"")</f>
        <v/>
      </c>
      <c r="F472" s="718" t="str">
        <f t="array" ref="F472">IF(B472="TR",XLOOKUP(A472,'Crop Chart'!$A$5:$A$201,'Crop Chart'!$Q$5:$Q$201,0),"")</f>
        <v/>
      </c>
      <c r="G472" s="725" t="str">
        <f>IF(B472="DS",SUMIF('Production Calendar'!$A$3:$A$477,A472,'Production Calendar'!$G$3:$G$477),"")</f>
        <v/>
      </c>
      <c r="H472" s="726" t="str">
        <f t="array" ref="H472">IF(B472="SD",XLOOKUP(A472,'Crop Chart'!$A$5:$A$201,'Crop Chart'!$AD$5:$AD$201,0),"")</f>
        <v/>
      </c>
      <c r="I472" s="726" t="str">
        <f t="shared" si="1"/>
        <v/>
      </c>
      <c r="J472" s="728"/>
      <c r="K472" s="719">
        <v>1.0</v>
      </c>
      <c r="L472" s="730" t="str">
        <f t="shared" si="5"/>
        <v/>
      </c>
      <c r="M472" s="729" t="str">
        <f t="shared" si="4"/>
        <v/>
      </c>
      <c r="N472" s="720"/>
      <c r="O472" s="720"/>
      <c r="P472" s="720"/>
      <c r="Q472" s="721"/>
    </row>
    <row r="473" ht="15.75" customHeight="1">
      <c r="A473" s="714" t="str">
        <f t="array" ref="A473">IF(ISBLANK(C473),"",XLOOKUP(C473,'Codified Game Plan'!$C$3:$C$477,'Codified Game Plan'!$A$3:$A$477))</f>
        <v/>
      </c>
      <c r="B473" s="727" t="str">
        <f t="array" ref="B473">IF(ISBLANK(C473),"",XLOOKUP(A473,'Crop Chart'!$A$5:$A$201,'Crop Chart'!$B$5:$B$201,0))</f>
        <v/>
      </c>
      <c r="C473" s="726"/>
      <c r="D473" s="717" t="str">
        <f>IF(B473="TR",SUMIF('Production Calendar'!$D$2:$D$500,'Seed Order'!C473,'Production Calendar'!$S$2:$S$500),"")</f>
        <v/>
      </c>
      <c r="E473" s="718" t="str">
        <f t="array" ref="E473">IF(B473="TR",XLOOKUP(A473,'Crop Chart'!$A$5:$A$201,'Crop Chart'!$P$5:$P$201,FALSE),"")</f>
        <v/>
      </c>
      <c r="F473" s="718" t="str">
        <f t="array" ref="F473">IF(B473="TR",XLOOKUP(A473,'Crop Chart'!$A$5:$A$201,'Crop Chart'!$Q$5:$Q$201,0),"")</f>
        <v/>
      </c>
      <c r="G473" s="725" t="str">
        <f>IF(B473="DS",SUMIF('Production Calendar'!$A$3:$A$477,A473,'Production Calendar'!$G$3:$G$477),"")</f>
        <v/>
      </c>
      <c r="H473" s="726" t="str">
        <f t="array" ref="H473">IF(B473="SD",XLOOKUP(A473,'Crop Chart'!$A$5:$A$201,'Crop Chart'!$AD$5:$AD$201,0),"")</f>
        <v/>
      </c>
      <c r="I473" s="726" t="str">
        <f t="shared" si="1"/>
        <v/>
      </c>
      <c r="J473" s="728"/>
      <c r="K473" s="719">
        <v>1.0</v>
      </c>
      <c r="L473" s="730" t="str">
        <f t="shared" si="5"/>
        <v/>
      </c>
      <c r="M473" s="729" t="str">
        <f t="shared" si="4"/>
        <v/>
      </c>
      <c r="N473" s="720"/>
      <c r="O473" s="720"/>
      <c r="P473" s="720"/>
      <c r="Q473" s="721"/>
    </row>
    <row r="474" ht="15.75" customHeight="1">
      <c r="A474" s="714" t="str">
        <f t="array" ref="A474">IF(ISBLANK(C474),"",XLOOKUP(C474,'Codified Game Plan'!$C$3:$C$477,'Codified Game Plan'!$A$3:$A$477))</f>
        <v/>
      </c>
      <c r="B474" s="727" t="str">
        <f t="array" ref="B474">IF(ISBLANK(C474),"",XLOOKUP(A474,'Crop Chart'!$A$5:$A$201,'Crop Chart'!$B$5:$B$201,0))</f>
        <v/>
      </c>
      <c r="C474" s="726"/>
      <c r="D474" s="717" t="str">
        <f>IF(B474="TR",SUMIF('Production Calendar'!$D$2:$D$500,'Seed Order'!C474,'Production Calendar'!$S$2:$S$500),"")</f>
        <v/>
      </c>
      <c r="E474" s="718" t="str">
        <f t="array" ref="E474">IF(B474="TR",XLOOKUP(A474,'Crop Chart'!$A$5:$A$201,'Crop Chart'!$P$5:$P$201,FALSE),"")</f>
        <v/>
      </c>
      <c r="F474" s="718" t="str">
        <f t="array" ref="F474">IF(B474="TR",XLOOKUP(A474,'Crop Chart'!$A$5:$A$201,'Crop Chart'!$Q$5:$Q$201,0),"")</f>
        <v/>
      </c>
      <c r="G474" s="725" t="str">
        <f>IF(B474="DS",SUMIF('Production Calendar'!$A$3:$A$477,A474,'Production Calendar'!$G$3:$G$477),"")</f>
        <v/>
      </c>
      <c r="H474" s="726" t="str">
        <f t="array" ref="H474">IF(B474="SD",XLOOKUP(A474,'Crop Chart'!$A$5:$A$201,'Crop Chart'!$AD$5:$AD$201,0),"")</f>
        <v/>
      </c>
      <c r="I474" s="726" t="str">
        <f t="shared" si="1"/>
        <v/>
      </c>
      <c r="J474" s="728"/>
      <c r="K474" s="719">
        <v>1.0</v>
      </c>
      <c r="L474" s="730" t="str">
        <f t="shared" si="5"/>
        <v/>
      </c>
      <c r="M474" s="729" t="str">
        <f t="shared" si="4"/>
        <v/>
      </c>
      <c r="N474" s="720"/>
      <c r="O474" s="720"/>
      <c r="P474" s="720"/>
      <c r="Q474" s="721"/>
    </row>
    <row r="475" ht="15.75" customHeight="1">
      <c r="A475" s="714" t="str">
        <f t="array" ref="A475">IF(ISBLANK(C475),"",XLOOKUP(C475,'Codified Game Plan'!$C$3:$C$477,'Codified Game Plan'!$A$3:$A$477))</f>
        <v/>
      </c>
      <c r="B475" s="727" t="str">
        <f t="array" ref="B475">IF(ISBLANK(C475),"",XLOOKUP(A475,'Crop Chart'!$A$5:$A$201,'Crop Chart'!$B$5:$B$201,0))</f>
        <v/>
      </c>
      <c r="C475" s="726"/>
      <c r="D475" s="717" t="str">
        <f>IF(B475="TR",SUMIF('Production Calendar'!$D$2:$D$500,'Seed Order'!C475,'Production Calendar'!$S$2:$S$500),"")</f>
        <v/>
      </c>
      <c r="E475" s="718" t="str">
        <f t="array" ref="E475">IF(B475="TR",XLOOKUP(A475,'Crop Chart'!$A$5:$A$201,'Crop Chart'!$P$5:$P$201,FALSE),"")</f>
        <v/>
      </c>
      <c r="F475" s="718" t="str">
        <f t="array" ref="F475">IF(B475="TR",XLOOKUP(A475,'Crop Chart'!$A$5:$A$201,'Crop Chart'!$Q$5:$Q$201,0),"")</f>
        <v/>
      </c>
      <c r="G475" s="725" t="str">
        <f>IF(B475="DS",SUMIF('Production Calendar'!$A$3:$A$477,A475,'Production Calendar'!$G$3:$G$477),"")</f>
        <v/>
      </c>
      <c r="H475" s="726" t="str">
        <f t="array" ref="H475">IF(B475="SD",XLOOKUP(A475,'Crop Chart'!$A$5:$A$201,'Crop Chart'!$AD$5:$AD$201,0),"")</f>
        <v/>
      </c>
      <c r="I475" s="726" t="str">
        <f t="shared" si="1"/>
        <v/>
      </c>
      <c r="J475" s="728"/>
      <c r="K475" s="719">
        <v>1.0</v>
      </c>
      <c r="L475" s="730" t="str">
        <f t="shared" si="5"/>
        <v/>
      </c>
      <c r="M475" s="729" t="str">
        <f t="shared" si="4"/>
        <v/>
      </c>
      <c r="N475" s="720"/>
      <c r="O475" s="720"/>
      <c r="P475" s="720"/>
      <c r="Q475" s="721"/>
    </row>
    <row r="476" ht="15.75" customHeight="1">
      <c r="A476" s="714" t="str">
        <f t="array" ref="A476">IF(ISBLANK(C476),"",XLOOKUP(C476,'Codified Game Plan'!$C$3:$C$477,'Codified Game Plan'!$A$3:$A$477))</f>
        <v/>
      </c>
      <c r="B476" s="727" t="str">
        <f t="array" ref="B476">IF(ISBLANK(C476),"",XLOOKUP(A476,'Crop Chart'!$A$5:$A$201,'Crop Chart'!$B$5:$B$201,0))</f>
        <v/>
      </c>
      <c r="C476" s="726"/>
      <c r="D476" s="717" t="str">
        <f>IF(B476="TR",SUMIF('Production Calendar'!$D$2:$D$500,'Seed Order'!C476,'Production Calendar'!$S$2:$S$500),"")</f>
        <v/>
      </c>
      <c r="E476" s="718" t="str">
        <f t="array" ref="E476">IF(B476="TR",XLOOKUP(A476,'Crop Chart'!$A$5:$A$201,'Crop Chart'!$P$5:$P$201,FALSE),"")</f>
        <v/>
      </c>
      <c r="F476" s="718" t="str">
        <f t="array" ref="F476">IF(B476="TR",XLOOKUP(A476,'Crop Chart'!$A$5:$A$201,'Crop Chart'!$Q$5:$Q$201,0),"")</f>
        <v/>
      </c>
      <c r="G476" s="725" t="str">
        <f>IF(B476="DS",SUMIF('Production Calendar'!$A$3:$A$477,A476,'Production Calendar'!$G$3:$G$477),"")</f>
        <v/>
      </c>
      <c r="H476" s="726" t="str">
        <f t="array" ref="H476">IF(B476="SD",XLOOKUP(A476,'Crop Chart'!$A$5:$A$201,'Crop Chart'!$AD$5:$AD$201,0),"")</f>
        <v/>
      </c>
      <c r="I476" s="726" t="str">
        <f t="shared" si="1"/>
        <v/>
      </c>
      <c r="J476" s="728"/>
      <c r="K476" s="719">
        <v>1.0</v>
      </c>
      <c r="L476" s="730" t="str">
        <f t="shared" si="5"/>
        <v/>
      </c>
      <c r="M476" s="729" t="str">
        <f t="shared" si="4"/>
        <v/>
      </c>
      <c r="N476" s="720"/>
      <c r="O476" s="720"/>
      <c r="P476" s="720"/>
      <c r="Q476" s="721"/>
    </row>
    <row r="477" ht="15.75" customHeight="1">
      <c r="A477" s="714" t="str">
        <f t="array" ref="A477">IF(ISBLANK(C477),"",XLOOKUP(C477,'Codified Game Plan'!$C$3:$C$477,'Codified Game Plan'!$A$3:$A$477))</f>
        <v/>
      </c>
      <c r="B477" s="727" t="str">
        <f t="array" ref="B477">IF(ISBLANK(C477),"",XLOOKUP(A477,'Crop Chart'!$A$5:$A$201,'Crop Chart'!$B$5:$B$201,0))</f>
        <v/>
      </c>
      <c r="C477" s="726"/>
      <c r="D477" s="717" t="str">
        <f>IF(B477="TR",SUMIF('Production Calendar'!$D$2:$D$500,'Seed Order'!C477,'Production Calendar'!$S$2:$S$500),"")</f>
        <v/>
      </c>
      <c r="E477" s="718" t="str">
        <f t="array" ref="E477">IF(B477="TR",XLOOKUP(A477,'Crop Chart'!$A$5:$A$201,'Crop Chart'!$P$5:$P$201,FALSE),"")</f>
        <v/>
      </c>
      <c r="F477" s="718" t="str">
        <f t="array" ref="F477">IF(B477="TR",XLOOKUP(A477,'Crop Chart'!$A$5:$A$201,'Crop Chart'!$Q$5:$Q$201,0),"")</f>
        <v/>
      </c>
      <c r="G477" s="725" t="str">
        <f>IF(B477="DS",SUMIF('Production Calendar'!$A$3:$A$477,A477,'Production Calendar'!$G$3:$G$477),"")</f>
        <v/>
      </c>
      <c r="H477" s="726" t="str">
        <f t="array" ref="H477">IF(B477="SD",XLOOKUP(A477,'Crop Chart'!$A$5:$A$201,'Crop Chart'!$AD$5:$AD$201,0),"")</f>
        <v/>
      </c>
      <c r="I477" s="726" t="str">
        <f t="shared" si="1"/>
        <v/>
      </c>
      <c r="J477" s="728"/>
      <c r="K477" s="719">
        <v>1.0</v>
      </c>
      <c r="L477" s="730" t="str">
        <f t="shared" si="5"/>
        <v/>
      </c>
      <c r="M477" s="729" t="str">
        <f t="shared" si="4"/>
        <v/>
      </c>
      <c r="N477" s="720"/>
      <c r="O477" s="720"/>
      <c r="P477" s="720"/>
      <c r="Q477" s="721"/>
    </row>
    <row r="478" ht="15.75" customHeight="1">
      <c r="A478" s="714" t="str">
        <f t="array" ref="A478">IF(ISBLANK(C478),"",XLOOKUP(C478,'Codified Game Plan'!$C$3:$C$477,'Codified Game Plan'!$A$3:$A$477))</f>
        <v/>
      </c>
      <c r="B478" s="727" t="str">
        <f t="array" ref="B478">IF(ISBLANK(C478),"",XLOOKUP(A478,'Crop Chart'!$A$5:$A$201,'Crop Chart'!$B$5:$B$201,0))</f>
        <v/>
      </c>
      <c r="C478" s="726"/>
      <c r="D478" s="717" t="str">
        <f>IF(B478="TR",SUMIF('Production Calendar'!$D$2:$D$500,'Seed Order'!C478,'Production Calendar'!$S$2:$S$500),"")</f>
        <v/>
      </c>
      <c r="E478" s="718" t="str">
        <f t="array" ref="E478">IF(B478="TR",XLOOKUP(A478,'Crop Chart'!$A$5:$A$201,'Crop Chart'!$P$5:$P$201,FALSE),"")</f>
        <v/>
      </c>
      <c r="F478" s="718" t="str">
        <f t="array" ref="F478">IF(B478="TR",XLOOKUP(A478,'Crop Chart'!$A$5:$A$201,'Crop Chart'!$Q$5:$Q$201,0),"")</f>
        <v/>
      </c>
      <c r="G478" s="725" t="str">
        <f>IF(B478="DS",SUMIF('Production Calendar'!$A$3:$A$477,A478,'Production Calendar'!$G$3:$G$477),"")</f>
        <v/>
      </c>
      <c r="H478" s="726" t="str">
        <f t="array" ref="H478">IF(B478="SD",XLOOKUP(A478,'Crop Chart'!$A$5:$A$201,'Crop Chart'!$AD$5:$AD$201,0),"")</f>
        <v/>
      </c>
      <c r="I478" s="726" t="str">
        <f t="shared" si="1"/>
        <v/>
      </c>
      <c r="J478" s="728"/>
      <c r="K478" s="719">
        <v>1.0</v>
      </c>
      <c r="L478" s="730" t="str">
        <f t="shared" si="5"/>
        <v/>
      </c>
      <c r="M478" s="729" t="str">
        <f t="shared" si="4"/>
        <v/>
      </c>
      <c r="N478" s="720"/>
      <c r="O478" s="720"/>
      <c r="P478" s="720"/>
      <c r="Q478" s="721"/>
    </row>
    <row r="479" ht="15.75" customHeight="1">
      <c r="A479" s="714" t="str">
        <f t="array" ref="A479">IF(ISBLANK(C479),"",XLOOKUP(C479,'Codified Game Plan'!$C$3:$C$477,'Codified Game Plan'!$A$3:$A$477))</f>
        <v/>
      </c>
      <c r="B479" s="727" t="str">
        <f t="array" ref="B479">IF(ISBLANK(C479),"",XLOOKUP(A479,'Crop Chart'!$A$5:$A$201,'Crop Chart'!$B$5:$B$201,0))</f>
        <v/>
      </c>
      <c r="C479" s="726"/>
      <c r="D479" s="717" t="str">
        <f>IF(B479="TR",SUMIF('Production Calendar'!$D$2:$D$500,'Seed Order'!C479,'Production Calendar'!$S$2:$S$500),"")</f>
        <v/>
      </c>
      <c r="E479" s="718" t="str">
        <f t="array" ref="E479">IF(B479="TR",XLOOKUP(A479,'Crop Chart'!$A$5:$A$201,'Crop Chart'!$P$5:$P$201,FALSE),"")</f>
        <v/>
      </c>
      <c r="F479" s="718" t="str">
        <f t="array" ref="F479">IF(B479="TR",XLOOKUP(A479,'Crop Chart'!$A$5:$A$201,'Crop Chart'!$Q$5:$Q$201,0),"")</f>
        <v/>
      </c>
      <c r="G479" s="725" t="str">
        <f>IF(B479="DS",SUMIF('Production Calendar'!$A$3:$A$477,A479,'Production Calendar'!$G$3:$G$477),"")</f>
        <v/>
      </c>
      <c r="H479" s="726" t="str">
        <f t="array" ref="H479">IF(B479="SD",XLOOKUP(A479,'Crop Chart'!$A$5:$A$201,'Crop Chart'!$AD$5:$AD$201,0),"")</f>
        <v/>
      </c>
      <c r="I479" s="726" t="str">
        <f t="shared" si="1"/>
        <v/>
      </c>
      <c r="J479" s="728"/>
      <c r="K479" s="719">
        <v>1.0</v>
      </c>
      <c r="L479" s="730" t="str">
        <f t="shared" si="5"/>
        <v/>
      </c>
      <c r="M479" s="729" t="str">
        <f t="shared" si="4"/>
        <v/>
      </c>
      <c r="N479" s="720"/>
      <c r="O479" s="720"/>
      <c r="P479" s="720"/>
      <c r="Q479" s="721"/>
    </row>
    <row r="480" ht="15.75" customHeight="1">
      <c r="A480" s="714" t="str">
        <f t="array" ref="A480">IF(ISBLANK(C480),"",XLOOKUP(C480,'Codified Game Plan'!$C$3:$C$477,'Codified Game Plan'!$A$3:$A$477))</f>
        <v/>
      </c>
      <c r="B480" s="727" t="str">
        <f t="array" ref="B480">IF(ISBLANK(C480),"",XLOOKUP(A480,'Crop Chart'!$A$5:$A$201,'Crop Chart'!$B$5:$B$201,0))</f>
        <v/>
      </c>
      <c r="C480" s="726"/>
      <c r="D480" s="717" t="str">
        <f>IF(B480="TR",SUMIF('Production Calendar'!$D$2:$D$500,'Seed Order'!C480,'Production Calendar'!$S$2:$S$500),"")</f>
        <v/>
      </c>
      <c r="E480" s="718" t="str">
        <f t="array" ref="E480">IF(B480="TR",XLOOKUP(A480,'Crop Chart'!$A$5:$A$201,'Crop Chart'!$P$5:$P$201,FALSE),"")</f>
        <v/>
      </c>
      <c r="F480" s="718" t="str">
        <f t="array" ref="F480">IF(B480="TR",XLOOKUP(A480,'Crop Chart'!$A$5:$A$201,'Crop Chart'!$Q$5:$Q$201,0),"")</f>
        <v/>
      </c>
      <c r="G480" s="725" t="str">
        <f>IF(B480="DS",SUMIF('Production Calendar'!$A$3:$A$477,A480,'Production Calendar'!$G$3:$G$477),"")</f>
        <v/>
      </c>
      <c r="H480" s="726" t="str">
        <f t="array" ref="H480">IF(B480="SD",XLOOKUP(A480,'Crop Chart'!$A$5:$A$201,'Crop Chart'!$AD$5:$AD$201,0),"")</f>
        <v/>
      </c>
      <c r="I480" s="726" t="str">
        <f t="shared" si="1"/>
        <v/>
      </c>
      <c r="J480" s="728"/>
      <c r="K480" s="719">
        <v>1.0</v>
      </c>
      <c r="L480" s="730" t="str">
        <f t="shared" si="5"/>
        <v/>
      </c>
      <c r="M480" s="729" t="str">
        <f t="shared" si="4"/>
        <v/>
      </c>
      <c r="N480" s="720"/>
      <c r="O480" s="720"/>
      <c r="P480" s="720"/>
      <c r="Q480" s="721"/>
    </row>
    <row r="481" ht="15.75" customHeight="1">
      <c r="A481" s="714" t="str">
        <f t="array" ref="A481">IF(ISBLANK(C481),"",XLOOKUP(C481,'Codified Game Plan'!$C$3:$C$477,'Codified Game Plan'!$A$3:$A$477))</f>
        <v/>
      </c>
      <c r="B481" s="727" t="str">
        <f t="array" ref="B481">IF(ISBLANK(C481),"",XLOOKUP(A481,'Crop Chart'!$A$5:$A$201,'Crop Chart'!$B$5:$B$201,0))</f>
        <v/>
      </c>
      <c r="C481" s="726"/>
      <c r="D481" s="717" t="str">
        <f>IF(B481="TR",SUMIF('Production Calendar'!$D$2:$D$500,'Seed Order'!C481,'Production Calendar'!$S$2:$S$500),"")</f>
        <v/>
      </c>
      <c r="E481" s="718" t="str">
        <f t="array" ref="E481">IF(B481="TR",XLOOKUP(A481,'Crop Chart'!$A$5:$A$201,'Crop Chart'!$P$5:$P$201,FALSE),"")</f>
        <v/>
      </c>
      <c r="F481" s="718" t="str">
        <f t="array" ref="F481">IF(B481="TR",XLOOKUP(A481,'Crop Chart'!$A$5:$A$201,'Crop Chart'!$Q$5:$Q$201,0),"")</f>
        <v/>
      </c>
      <c r="G481" s="725" t="str">
        <f>IF(B481="DS",SUMIF('Production Calendar'!$A$3:$A$477,A481,'Production Calendar'!$G$3:$G$477),"")</f>
        <v/>
      </c>
      <c r="H481" s="726" t="str">
        <f t="array" ref="H481">IF(B481="SD",XLOOKUP(A481,'Crop Chart'!$A$5:$A$201,'Crop Chart'!$AD$5:$AD$201,0),"")</f>
        <v/>
      </c>
      <c r="I481" s="726" t="str">
        <f t="shared" si="1"/>
        <v/>
      </c>
      <c r="J481" s="728"/>
      <c r="K481" s="719">
        <v>1.0</v>
      </c>
      <c r="L481" s="730" t="str">
        <f t="shared" si="5"/>
        <v/>
      </c>
      <c r="M481" s="729" t="str">
        <f t="shared" si="4"/>
        <v/>
      </c>
      <c r="N481" s="720"/>
      <c r="O481" s="720"/>
      <c r="P481" s="720"/>
      <c r="Q481" s="721"/>
    </row>
    <row r="482" ht="15.75" customHeight="1">
      <c r="A482" s="714" t="str">
        <f t="array" ref="A482">IF(ISBLANK(C482),"",XLOOKUP(C482,'Codified Game Plan'!$C$3:$C$477,'Codified Game Plan'!$A$3:$A$477))</f>
        <v/>
      </c>
      <c r="B482" s="727" t="str">
        <f t="array" ref="B482">IF(ISBLANK(C482),"",XLOOKUP(A482,'Crop Chart'!$A$5:$A$201,'Crop Chart'!$B$5:$B$201,0))</f>
        <v/>
      </c>
      <c r="C482" s="726"/>
      <c r="D482" s="717" t="str">
        <f>IF(B482="TR",SUMIF('Production Calendar'!$D$2:$D$500,'Seed Order'!C482,'Production Calendar'!$S$2:$S$500),"")</f>
        <v/>
      </c>
      <c r="E482" s="718" t="str">
        <f t="array" ref="E482">IF(B482="TR",XLOOKUP(A482,'Crop Chart'!$A$5:$A$201,'Crop Chart'!$P$5:$P$201,FALSE),"")</f>
        <v/>
      </c>
      <c r="F482" s="718" t="str">
        <f t="array" ref="F482">IF(B482="TR",XLOOKUP(A482,'Crop Chart'!$A$5:$A$201,'Crop Chart'!$Q$5:$Q$201,0),"")</f>
        <v/>
      </c>
      <c r="G482" s="725" t="str">
        <f>IF(B482="DS",SUMIF('Production Calendar'!$A$3:$A$477,A482,'Production Calendar'!$G$3:$G$477),"")</f>
        <v/>
      </c>
      <c r="H482" s="726" t="str">
        <f t="array" ref="H482">IF(B482="SD",XLOOKUP(A482,'Crop Chart'!$A$5:$A$201,'Crop Chart'!$AD$5:$AD$201,0),"")</f>
        <v/>
      </c>
      <c r="I482" s="726" t="str">
        <f t="shared" si="1"/>
        <v/>
      </c>
      <c r="J482" s="728"/>
      <c r="K482" s="719">
        <v>1.0</v>
      </c>
      <c r="L482" s="730" t="str">
        <f t="shared" si="5"/>
        <v/>
      </c>
      <c r="M482" s="729" t="str">
        <f t="shared" si="4"/>
        <v/>
      </c>
      <c r="N482" s="720"/>
      <c r="O482" s="720"/>
      <c r="P482" s="720"/>
      <c r="Q482" s="721"/>
    </row>
    <row r="483" ht="15.75" customHeight="1">
      <c r="A483" s="714" t="str">
        <f t="array" ref="A483">IF(ISBLANK(C483),"",XLOOKUP(C483,'Codified Game Plan'!$C$3:$C$477,'Codified Game Plan'!$A$3:$A$477))</f>
        <v/>
      </c>
      <c r="B483" s="727" t="str">
        <f t="array" ref="B483">IF(ISBLANK(C483),"",XLOOKUP(A483,'Crop Chart'!$A$5:$A$201,'Crop Chart'!$B$5:$B$201,0))</f>
        <v/>
      </c>
      <c r="C483" s="726"/>
      <c r="D483" s="717" t="str">
        <f>IF(B483="TR",SUMIF('Production Calendar'!$D$2:$D$500,'Seed Order'!C483,'Production Calendar'!$S$2:$S$500),"")</f>
        <v/>
      </c>
      <c r="E483" s="718" t="str">
        <f t="array" ref="E483">IF(B483="TR",XLOOKUP(A483,'Crop Chart'!$A$5:$A$201,'Crop Chart'!$P$5:$P$201,FALSE),"")</f>
        <v/>
      </c>
      <c r="F483" s="718" t="str">
        <f t="array" ref="F483">IF(B483="TR",XLOOKUP(A483,'Crop Chart'!$A$5:$A$201,'Crop Chart'!$Q$5:$Q$201,0),"")</f>
        <v/>
      </c>
      <c r="G483" s="725" t="str">
        <f>IF(B483="DS",SUMIF('Production Calendar'!$A$3:$A$477,A483,'Production Calendar'!$G$3:$G$477),"")</f>
        <v/>
      </c>
      <c r="H483" s="726" t="str">
        <f t="array" ref="H483">IF(B483="SD",XLOOKUP(A483,'Crop Chart'!$A$5:$A$201,'Crop Chart'!$AD$5:$AD$201,0),"")</f>
        <v/>
      </c>
      <c r="I483" s="726" t="str">
        <f t="shared" si="1"/>
        <v/>
      </c>
      <c r="J483" s="728"/>
      <c r="K483" s="719">
        <v>1.0</v>
      </c>
      <c r="L483" s="730" t="str">
        <f t="shared" si="5"/>
        <v/>
      </c>
      <c r="M483" s="729" t="str">
        <f t="shared" si="4"/>
        <v/>
      </c>
      <c r="N483" s="720"/>
      <c r="O483" s="720"/>
      <c r="P483" s="720"/>
      <c r="Q483" s="721"/>
    </row>
    <row r="484" ht="15.75" customHeight="1">
      <c r="A484" s="714" t="str">
        <f t="array" ref="A484">IF(ISBLANK(C484),"",XLOOKUP(C484,'Codified Game Plan'!$C$3:$C$477,'Codified Game Plan'!$A$3:$A$477))</f>
        <v/>
      </c>
      <c r="B484" s="727" t="str">
        <f t="array" ref="B484">IF(ISBLANK(C484),"",XLOOKUP(A484,'Crop Chart'!$A$5:$A$201,'Crop Chart'!$B$5:$B$201,0))</f>
        <v/>
      </c>
      <c r="C484" s="726"/>
      <c r="D484" s="717" t="str">
        <f>IF(B484="TR",SUMIF('Production Calendar'!$D$2:$D$500,'Seed Order'!C484,'Production Calendar'!$S$2:$S$500),"")</f>
        <v/>
      </c>
      <c r="E484" s="718" t="str">
        <f t="array" ref="E484">IF(B484="TR",XLOOKUP(A484,'Crop Chart'!$A$5:$A$201,'Crop Chart'!$P$5:$P$201,FALSE),"")</f>
        <v/>
      </c>
      <c r="F484" s="718" t="str">
        <f t="array" ref="F484">IF(B484="TR",XLOOKUP(A484,'Crop Chart'!$A$5:$A$201,'Crop Chart'!$Q$5:$Q$201,0),"")</f>
        <v/>
      </c>
      <c r="G484" s="725" t="str">
        <f>IF(B484="DS",SUMIF('Production Calendar'!$A$3:$A$477,A484,'Production Calendar'!$G$3:$G$477),"")</f>
        <v/>
      </c>
      <c r="H484" s="726" t="str">
        <f t="array" ref="H484">IF(B484="SD",XLOOKUP(A484,'Crop Chart'!$A$5:$A$201,'Crop Chart'!$AD$5:$AD$201,0),"")</f>
        <v/>
      </c>
      <c r="I484" s="726" t="str">
        <f t="shared" si="1"/>
        <v/>
      </c>
      <c r="J484" s="728"/>
      <c r="K484" s="719">
        <v>1.0</v>
      </c>
      <c r="L484" s="730" t="str">
        <f t="shared" si="5"/>
        <v/>
      </c>
      <c r="M484" s="729" t="str">
        <f t="shared" si="4"/>
        <v/>
      </c>
      <c r="N484" s="720"/>
      <c r="O484" s="720"/>
      <c r="P484" s="720"/>
      <c r="Q484" s="721"/>
    </row>
    <row r="485" ht="15.75" customHeight="1">
      <c r="A485" s="714" t="str">
        <f t="array" ref="A485">IF(ISBLANK(C485),"",XLOOKUP(C485,'Codified Game Plan'!$C$3:$C$477,'Codified Game Plan'!$A$3:$A$477))</f>
        <v/>
      </c>
      <c r="B485" s="727" t="str">
        <f t="array" ref="B485">IF(ISBLANK(C485),"",XLOOKUP(A485,'Crop Chart'!$A$5:$A$201,'Crop Chart'!$B$5:$B$201,0))</f>
        <v/>
      </c>
      <c r="C485" s="726"/>
      <c r="D485" s="717" t="str">
        <f>IF(B485="TR",SUMIF('Production Calendar'!$D$2:$D$500,'Seed Order'!C485,'Production Calendar'!$S$2:$S$500),"")</f>
        <v/>
      </c>
      <c r="E485" s="718" t="str">
        <f t="array" ref="E485">IF(B485="TR",XLOOKUP(A485,'Crop Chart'!$A$5:$A$201,'Crop Chart'!$P$5:$P$201,FALSE),"")</f>
        <v/>
      </c>
      <c r="F485" s="718" t="str">
        <f t="array" ref="F485">IF(B485="TR",XLOOKUP(A485,'Crop Chart'!$A$5:$A$201,'Crop Chart'!$Q$5:$Q$201,0),"")</f>
        <v/>
      </c>
      <c r="G485" s="725" t="str">
        <f>IF(B485="DS",SUMIF('Production Calendar'!$A$3:$A$477,A485,'Production Calendar'!$G$3:$G$477),"")</f>
        <v/>
      </c>
      <c r="H485" s="726" t="str">
        <f t="array" ref="H485">IF(B485="SD",XLOOKUP(A485,'Crop Chart'!$A$5:$A$201,'Crop Chart'!$AD$5:$AD$201,0),"")</f>
        <v/>
      </c>
      <c r="I485" s="726" t="str">
        <f t="shared" si="1"/>
        <v/>
      </c>
      <c r="J485" s="728"/>
      <c r="K485" s="719">
        <v>1.0</v>
      </c>
      <c r="L485" s="730" t="str">
        <f t="shared" si="5"/>
        <v/>
      </c>
      <c r="M485" s="729" t="str">
        <f t="shared" si="4"/>
        <v/>
      </c>
      <c r="N485" s="720"/>
      <c r="O485" s="720"/>
      <c r="P485" s="720"/>
      <c r="Q485" s="721"/>
    </row>
    <row r="486" ht="15.75" customHeight="1">
      <c r="A486" s="714" t="str">
        <f t="array" ref="A486">IF(ISBLANK(C486),"",XLOOKUP(C486,'Codified Game Plan'!$C$3:$C$477,'Codified Game Plan'!$A$3:$A$477))</f>
        <v/>
      </c>
      <c r="B486" s="727" t="str">
        <f t="array" ref="B486">IF(ISBLANK(C486),"",XLOOKUP(A486,'Crop Chart'!$A$5:$A$201,'Crop Chart'!$B$5:$B$201,0))</f>
        <v/>
      </c>
      <c r="C486" s="726"/>
      <c r="D486" s="717" t="str">
        <f>IF(B486="TR",SUMIF('Production Calendar'!$D$2:$D$500,'Seed Order'!C486,'Production Calendar'!$S$2:$S$500),"")</f>
        <v/>
      </c>
      <c r="E486" s="718" t="str">
        <f t="array" ref="E486">IF(B486="TR",XLOOKUP(A486,'Crop Chart'!$A$5:$A$201,'Crop Chart'!$P$5:$P$201,FALSE),"")</f>
        <v/>
      </c>
      <c r="F486" s="718" t="str">
        <f t="array" ref="F486">IF(B486="TR",XLOOKUP(A486,'Crop Chart'!$A$5:$A$201,'Crop Chart'!$Q$5:$Q$201,0),"")</f>
        <v/>
      </c>
      <c r="G486" s="725" t="str">
        <f>IF(B486="DS",SUMIF('Production Calendar'!$A$3:$A$477,A486,'Production Calendar'!$G$3:$G$477),"")</f>
        <v/>
      </c>
      <c r="H486" s="726" t="str">
        <f t="array" ref="H486">IF(B486="SD",XLOOKUP(A486,'Crop Chart'!$A$5:$A$201,'Crop Chart'!$AD$5:$AD$201,0),"")</f>
        <v/>
      </c>
      <c r="I486" s="726" t="str">
        <f t="shared" si="1"/>
        <v/>
      </c>
      <c r="J486" s="728"/>
      <c r="K486" s="719">
        <v>1.0</v>
      </c>
      <c r="L486" s="730" t="str">
        <f t="shared" si="5"/>
        <v/>
      </c>
      <c r="M486" s="729" t="str">
        <f t="shared" si="4"/>
        <v/>
      </c>
      <c r="N486" s="720"/>
      <c r="O486" s="720"/>
      <c r="P486" s="720"/>
      <c r="Q486" s="721"/>
    </row>
    <row r="487" ht="15.75" customHeight="1">
      <c r="A487" s="714" t="str">
        <f t="array" ref="A487">IF(ISBLANK(C487),"",XLOOKUP(C487,'Codified Game Plan'!$C$3:$C$477,'Codified Game Plan'!$A$3:$A$477))</f>
        <v/>
      </c>
      <c r="B487" s="727" t="str">
        <f t="array" ref="B487">IF(ISBLANK(C487),"",XLOOKUP(A487,'Crop Chart'!$A$5:$A$201,'Crop Chart'!$B$5:$B$201,0))</f>
        <v/>
      </c>
      <c r="C487" s="726"/>
      <c r="D487" s="717" t="str">
        <f>IF(B487="TR",SUMIF('Production Calendar'!$D$2:$D$500,'Seed Order'!C487,'Production Calendar'!$S$2:$S$500),"")</f>
        <v/>
      </c>
      <c r="E487" s="718" t="str">
        <f t="array" ref="E487">IF(B487="TR",XLOOKUP(A487,'Crop Chart'!$A$5:$A$201,'Crop Chart'!$P$5:$P$201,FALSE),"")</f>
        <v/>
      </c>
      <c r="F487" s="718" t="str">
        <f t="array" ref="F487">IF(B487="TR",XLOOKUP(A487,'Crop Chart'!$A$5:$A$201,'Crop Chart'!$Q$5:$Q$201,0),"")</f>
        <v/>
      </c>
      <c r="G487" s="725" t="str">
        <f>IF(B487="DS",SUMIF('Production Calendar'!$A$3:$A$477,A487,'Production Calendar'!$G$3:$G$477),"")</f>
        <v/>
      </c>
      <c r="H487" s="726" t="str">
        <f t="array" ref="H487">IF(B487="SD",XLOOKUP(A487,'Crop Chart'!$A$5:$A$201,'Crop Chart'!$AD$5:$AD$201,0),"")</f>
        <v/>
      </c>
      <c r="I487" s="726" t="str">
        <f t="shared" si="1"/>
        <v/>
      </c>
      <c r="J487" s="728"/>
      <c r="K487" s="719">
        <v>1.0</v>
      </c>
      <c r="L487" s="730" t="str">
        <f t="shared" si="5"/>
        <v/>
      </c>
      <c r="M487" s="729" t="str">
        <f t="shared" si="4"/>
        <v/>
      </c>
      <c r="N487" s="720"/>
      <c r="O487" s="720"/>
      <c r="P487" s="720"/>
      <c r="Q487" s="721"/>
    </row>
    <row r="488" ht="15.75" customHeight="1">
      <c r="A488" s="714" t="str">
        <f t="array" ref="A488">IF(ISBLANK(C488),"",XLOOKUP(C488,'Codified Game Plan'!$C$3:$C$477,'Codified Game Plan'!$A$3:$A$477))</f>
        <v/>
      </c>
      <c r="B488" s="727" t="str">
        <f t="array" ref="B488">IF(ISBLANK(C488),"",XLOOKUP(A488,'Crop Chart'!$A$5:$A$201,'Crop Chart'!$B$5:$B$201,0))</f>
        <v/>
      </c>
      <c r="C488" s="726"/>
      <c r="D488" s="717" t="str">
        <f>IF(B488="TR",SUMIF('Production Calendar'!$D$2:$D$500,'Seed Order'!C488,'Production Calendar'!$S$2:$S$500),"")</f>
        <v/>
      </c>
      <c r="E488" s="718" t="str">
        <f t="array" ref="E488">IF(B488="TR",XLOOKUP(A488,'Crop Chart'!$A$5:$A$201,'Crop Chart'!$P$5:$P$201,FALSE),"")</f>
        <v/>
      </c>
      <c r="F488" s="718" t="str">
        <f t="array" ref="F488">IF(B488="TR",XLOOKUP(A488,'Crop Chart'!$A$5:$A$201,'Crop Chart'!$Q$5:$Q$201,0),"")</f>
        <v/>
      </c>
      <c r="G488" s="725" t="str">
        <f>IF(B488="DS",SUMIF('Production Calendar'!$A$3:$A$477,A488,'Production Calendar'!$G$3:$G$477),"")</f>
        <v/>
      </c>
      <c r="H488" s="726" t="str">
        <f t="array" ref="H488">IF(B488="SD",XLOOKUP(A488,'Crop Chart'!$A$5:$A$201,'Crop Chart'!$AD$5:$AD$201,0),"")</f>
        <v/>
      </c>
      <c r="I488" s="726" t="str">
        <f t="shared" si="1"/>
        <v/>
      </c>
      <c r="J488" s="728"/>
      <c r="K488" s="719">
        <v>1.0</v>
      </c>
      <c r="L488" s="730" t="str">
        <f t="shared" si="5"/>
        <v/>
      </c>
      <c r="M488" s="729" t="str">
        <f t="array" ref="M488">IFS(B488="SD","grammes",B488="TR","semences",ISBLANK(C488),"")</f>
        <v/>
      </c>
      <c r="N488" s="720"/>
      <c r="O488" s="720"/>
      <c r="P488" s="720"/>
      <c r="Q488" s="721"/>
    </row>
    <row r="489" ht="15.75" customHeight="1">
      <c r="A489" s="714" t="str">
        <f t="array" ref="A489">IF(ISBLANK(C489),"",XLOOKUP(C489,'Codified Game Plan'!$C$3:$C$477,'Codified Game Plan'!$A$3:$A$477))</f>
        <v/>
      </c>
      <c r="B489" s="727" t="str">
        <f t="array" ref="B489">IF(ISBLANK(C489),"",XLOOKUP(A489,'Crop Chart'!$A$5:$A$201,'Crop Chart'!$B$5:$B$201,0))</f>
        <v/>
      </c>
      <c r="C489" s="726"/>
      <c r="D489" s="717" t="str">
        <f>IF(B489="TR",SUMIF('Production Calendar'!$D$2:$D$500,'Seed Order'!C489,'Production Calendar'!$S$2:$S$500),"")</f>
        <v/>
      </c>
      <c r="E489" s="718" t="str">
        <f t="array" ref="E489">IF(B489="TR",XLOOKUP(A489,'Crop Chart'!$A$5:$A$201,'Crop Chart'!$P$5:$P$201,FALSE),"")</f>
        <v/>
      </c>
      <c r="F489" s="718" t="str">
        <f t="array" ref="F489">IF(B489="TR",XLOOKUP(A489,'Crop Chart'!$A$5:$A$201,'Crop Chart'!$Q$5:$Q$201,0),"")</f>
        <v/>
      </c>
      <c r="G489" s="725" t="str">
        <f>IF(B489="DS",SUMIF('Production Calendar'!$A$3:$A$477,A489,'Production Calendar'!$G$3:$G$477),"")</f>
        <v/>
      </c>
      <c r="H489" s="726" t="str">
        <f t="array" ref="H489">IF(B489="SD",XLOOKUP(A489,'Crop Chart'!$A$5:$A$201,'Crop Chart'!$AD$5:$AD$201,0),"")</f>
        <v/>
      </c>
      <c r="I489" s="726" t="str">
        <f t="shared" si="1"/>
        <v/>
      </c>
      <c r="J489" s="728"/>
      <c r="K489" s="719">
        <v>1.0</v>
      </c>
      <c r="L489" s="730" t="str">
        <f t="shared" si="5"/>
        <v/>
      </c>
      <c r="M489" s="729" t="str">
        <f t="array" ref="M489">IFS(B489="SD","grammes",B489="TR","semences",ISBLANK(C489),"")</f>
        <v/>
      </c>
      <c r="N489" s="720"/>
      <c r="O489" s="720"/>
      <c r="P489" s="720"/>
      <c r="Q489" s="721"/>
    </row>
    <row r="490" ht="15.75" customHeight="1">
      <c r="A490" s="714" t="str">
        <f t="array" ref="A490">IF(ISBLANK(C490),"",XLOOKUP(C490,'Codified Game Plan'!$C$3:$C$477,'Codified Game Plan'!$A$3:$A$477))</f>
        <v/>
      </c>
      <c r="B490" s="727" t="str">
        <f t="array" ref="B490">IF(ISBLANK(C490),"",XLOOKUP(A490,'Crop Chart'!$A$5:$A$201,'Crop Chart'!$B$5:$B$201,0))</f>
        <v/>
      </c>
      <c r="C490" s="726"/>
      <c r="D490" s="717" t="str">
        <f>IF(B490="TR",SUMIF('Production Calendar'!$D$2:$D$500,'Seed Order'!C490,'Production Calendar'!$S$2:$S$500),"")</f>
        <v/>
      </c>
      <c r="E490" s="718" t="str">
        <f t="array" ref="E490">IF(B490="TR",XLOOKUP(A490,'Crop Chart'!$A$5:$A$201,'Crop Chart'!$P$5:$P$201,FALSE),"")</f>
        <v/>
      </c>
      <c r="F490" s="718" t="str">
        <f t="array" ref="F490">IF(B490="TR",XLOOKUP(A490,'Crop Chart'!$A$5:$A$201,'Crop Chart'!$Q$5:$Q$201,0),"")</f>
        <v/>
      </c>
      <c r="G490" s="725" t="str">
        <f>IF(B490="DS",SUMIF('Production Calendar'!$A$3:$A$477,A490,'Production Calendar'!$G$3:$G$477),"")</f>
        <v/>
      </c>
      <c r="H490" s="726" t="str">
        <f t="array" ref="H490">IF(B490="SD",XLOOKUP(A490,'Crop Chart'!$A$5:$A$201,'Crop Chart'!$AD$5:$AD$201,0),"")</f>
        <v/>
      </c>
      <c r="I490" s="726" t="str">
        <f t="shared" si="1"/>
        <v/>
      </c>
      <c r="J490" s="728"/>
      <c r="K490" s="719">
        <v>1.0</v>
      </c>
      <c r="L490" s="730" t="str">
        <f t="shared" si="5"/>
        <v/>
      </c>
      <c r="M490" s="729" t="str">
        <f t="array" ref="M490">IFS(B490="SD","grammes",B490="TR","semences",ISBLANK(C490),"")</f>
        <v/>
      </c>
      <c r="N490" s="720"/>
      <c r="O490" s="720"/>
      <c r="P490" s="720"/>
      <c r="Q490" s="721"/>
    </row>
    <row r="491" ht="15.75" customHeight="1">
      <c r="A491" s="714" t="str">
        <f t="array" ref="A491">IF(ISBLANK(C491),"",XLOOKUP(C491,'Codified Game Plan'!$C$3:$C$477,'Codified Game Plan'!$A$3:$A$477))</f>
        <v/>
      </c>
      <c r="B491" s="727" t="str">
        <f t="array" ref="B491">IF(ISBLANK(C491),"",XLOOKUP(A491,'Crop Chart'!$A$5:$A$201,'Crop Chart'!$B$5:$B$201,0))</f>
        <v/>
      </c>
      <c r="C491" s="726"/>
      <c r="D491" s="717" t="str">
        <f>IF(B491="TR",SUMIF('Production Calendar'!$D$2:$D$500,'Seed Order'!C491,'Production Calendar'!$S$2:$S$500),"")</f>
        <v/>
      </c>
      <c r="E491" s="718" t="str">
        <f t="array" ref="E491">IF(B491="TR",XLOOKUP(A491,'Crop Chart'!$A$5:$A$201,'Crop Chart'!$P$5:$P$201,FALSE),"")</f>
        <v/>
      </c>
      <c r="F491" s="718" t="str">
        <f t="array" ref="F491">IF(B491="TR",XLOOKUP(A491,'Crop Chart'!$A$5:$A$201,'Crop Chart'!$Q$5:$Q$201,0),"")</f>
        <v/>
      </c>
      <c r="G491" s="725" t="str">
        <f>IF(B491="DS",SUMIF('Production Calendar'!$A$3:$A$477,A491,'Production Calendar'!$G$3:$G$477),"")</f>
        <v/>
      </c>
      <c r="H491" s="726" t="str">
        <f t="array" ref="H491">IF(B491="SD",XLOOKUP(A491,'Crop Chart'!$A$5:$A$201,'Crop Chart'!$AD$5:$AD$201,0),"")</f>
        <v/>
      </c>
      <c r="I491" s="726" t="str">
        <f t="shared" si="1"/>
        <v/>
      </c>
      <c r="J491" s="728"/>
      <c r="K491" s="719">
        <v>1.0</v>
      </c>
      <c r="L491" s="730" t="str">
        <f t="shared" si="5"/>
        <v/>
      </c>
      <c r="M491" s="729" t="str">
        <f t="array" ref="M491">IFS(B491="SD","grammes",B491="TR","semences",ISBLANK(C491),"")</f>
        <v/>
      </c>
      <c r="N491" s="720"/>
      <c r="O491" s="720"/>
      <c r="P491" s="720"/>
      <c r="Q491" s="721"/>
    </row>
    <row r="492" ht="15.75" customHeight="1">
      <c r="A492" s="714" t="str">
        <f t="array" ref="A492">IF(ISBLANK(C492),"",XLOOKUP(C492,'Codified Game Plan'!$C$3:$C$477,'Codified Game Plan'!$A$3:$A$477))</f>
        <v/>
      </c>
      <c r="B492" s="727" t="str">
        <f t="array" ref="B492">IF(ISBLANK(C492),"",XLOOKUP(A492,'Crop Chart'!$A$5:$A$201,'Crop Chart'!$B$5:$B$201,0))</f>
        <v/>
      </c>
      <c r="C492" s="726"/>
      <c r="D492" s="717" t="str">
        <f>IF(B492="TR",SUMIF('Production Calendar'!$D$2:$D$500,'Seed Order'!C492,'Production Calendar'!$S$2:$S$500),"")</f>
        <v/>
      </c>
      <c r="E492" s="718" t="str">
        <f t="array" ref="E492">IF(B492="TR",XLOOKUP(A492,'Crop Chart'!$A$5:$A$201,'Crop Chart'!$P$5:$P$201,FALSE),"")</f>
        <v/>
      </c>
      <c r="F492" s="718" t="str">
        <f t="array" ref="F492">IF(B492="TR",XLOOKUP(A492,'Crop Chart'!$A$5:$A$201,'Crop Chart'!$Q$5:$Q$201,0),"")</f>
        <v/>
      </c>
      <c r="G492" s="725" t="str">
        <f>IF(B492="DS",SUMIF('Production Calendar'!$A$3:$A$477,A492,'Production Calendar'!$G$3:$G$477),"")</f>
        <v/>
      </c>
      <c r="H492" s="726" t="str">
        <f t="array" ref="H492">IF(B492="SD",XLOOKUP(A492,'Crop Chart'!$A$5:$A$201,'Crop Chart'!$AD$5:$AD$201,0),"")</f>
        <v/>
      </c>
      <c r="I492" s="726" t="str">
        <f t="shared" si="1"/>
        <v/>
      </c>
      <c r="J492" s="728"/>
      <c r="K492" s="719">
        <v>1.0</v>
      </c>
      <c r="L492" s="730" t="str">
        <f t="shared" si="5"/>
        <v/>
      </c>
      <c r="M492" s="729" t="str">
        <f t="array" ref="M492">IFS(B492="SD","grammes",B492="TR","semences",ISBLANK(C492),"")</f>
        <v/>
      </c>
      <c r="N492" s="720"/>
      <c r="O492" s="720"/>
      <c r="P492" s="720"/>
      <c r="Q492" s="721"/>
    </row>
    <row r="493" ht="15.75" customHeight="1">
      <c r="A493" s="714" t="str">
        <f t="array" ref="A493">IF(ISBLANK(C493),"",XLOOKUP(C493,'Codified Game Plan'!$C$3:$C$477,'Codified Game Plan'!$A$3:$A$477))</f>
        <v/>
      </c>
      <c r="B493" s="727" t="str">
        <f t="array" ref="B493">IF(ISBLANK(C493),"",XLOOKUP(A493,'Crop Chart'!$A$5:$A$201,'Crop Chart'!$B$5:$B$201,0))</f>
        <v/>
      </c>
      <c r="C493" s="726"/>
      <c r="D493" s="717" t="str">
        <f>IF(B493="TR",SUMIF('Production Calendar'!$D$2:$D$500,'Seed Order'!C493,'Production Calendar'!$S$2:$S$500),"")</f>
        <v/>
      </c>
      <c r="E493" s="718" t="str">
        <f t="array" ref="E493">IF(B493="TR",XLOOKUP(A493,'Crop Chart'!$A$5:$A$201,'Crop Chart'!$P$5:$P$201,FALSE),"")</f>
        <v/>
      </c>
      <c r="F493" s="718" t="str">
        <f t="array" ref="F493">IF(B493="TR",XLOOKUP(A493,'Crop Chart'!$A$5:$A$201,'Crop Chart'!$Q$5:$Q$201,0),"")</f>
        <v/>
      </c>
      <c r="G493" s="725" t="str">
        <f>IF(B493="DS",SUMIF('Production Calendar'!$A$3:$A$477,A493,'Production Calendar'!$G$3:$G$477),"")</f>
        <v/>
      </c>
      <c r="H493" s="726" t="str">
        <f t="array" ref="H493">IF(B493="SD",XLOOKUP(A493,'Crop Chart'!$A$5:$A$201,'Crop Chart'!$AD$5:$AD$201,0),"")</f>
        <v/>
      </c>
      <c r="I493" s="726" t="str">
        <f t="shared" si="1"/>
        <v/>
      </c>
      <c r="J493" s="728"/>
      <c r="K493" s="719">
        <v>1.0</v>
      </c>
      <c r="L493" s="730" t="str">
        <f t="shared" si="5"/>
        <v/>
      </c>
      <c r="M493" s="729" t="str">
        <f t="array" ref="M493">IFS(B493="SD","grammes",B493="TR","semences",ISBLANK(C493),"")</f>
        <v/>
      </c>
      <c r="N493" s="720"/>
      <c r="O493" s="720"/>
      <c r="P493" s="720"/>
      <c r="Q493" s="721"/>
    </row>
    <row r="494" ht="15.75" customHeight="1">
      <c r="A494" s="714" t="str">
        <f t="array" ref="A494">IF(ISBLANK(C494),"",XLOOKUP(C494,'Codified Game Plan'!$C$3:$C$477,'Codified Game Plan'!$A$3:$A$477))</f>
        <v/>
      </c>
      <c r="B494" s="727" t="str">
        <f t="array" ref="B494">IF(ISBLANK(C494),"",XLOOKUP(A494,'Crop Chart'!$A$5:$A$201,'Crop Chart'!$B$5:$B$201,0))</f>
        <v/>
      </c>
      <c r="C494" s="726"/>
      <c r="D494" s="717" t="str">
        <f>IF(B494="TR",SUMIF('Production Calendar'!$D$2:$D$500,'Seed Order'!C494,'Production Calendar'!$S$2:$S$500),"")</f>
        <v/>
      </c>
      <c r="E494" s="718" t="str">
        <f t="array" ref="E494">IF(B494="TR",XLOOKUP(A494,'Crop Chart'!$A$5:$A$201,'Crop Chart'!$P$5:$P$201,FALSE),"")</f>
        <v/>
      </c>
      <c r="F494" s="718" t="str">
        <f t="array" ref="F494">IF(B494="TR",XLOOKUP(A494,'Crop Chart'!$A$5:$A$201,'Crop Chart'!$Q$5:$Q$201,0),"")</f>
        <v/>
      </c>
      <c r="G494" s="725" t="str">
        <f>IF(B494="DS",SUMIF('Production Calendar'!$A$3:$A$477,A494,'Production Calendar'!$G$3:$G$477),"")</f>
        <v/>
      </c>
      <c r="H494" s="726" t="str">
        <f t="array" ref="H494">IF(B494="SD",XLOOKUP(A494,'Crop Chart'!$A$5:$A$201,'Crop Chart'!$AD$5:$AD$201,0),"")</f>
        <v/>
      </c>
      <c r="I494" s="726" t="str">
        <f t="shared" si="1"/>
        <v/>
      </c>
      <c r="J494" s="728"/>
      <c r="K494" s="719">
        <v>1.0</v>
      </c>
      <c r="L494" s="730" t="str">
        <f t="shared" si="5"/>
        <v/>
      </c>
      <c r="M494" s="729" t="str">
        <f t="array" ref="M494">IFS(B494="SD","grammes",B494="TR","semences",ISBLANK(C494),"")</f>
        <v/>
      </c>
      <c r="N494" s="720"/>
      <c r="O494" s="720"/>
      <c r="P494" s="720"/>
      <c r="Q494" s="721"/>
    </row>
    <row r="495" ht="15.75" customHeight="1">
      <c r="A495" s="714" t="str">
        <f t="array" ref="A495">IF(ISBLANK(C495),"",XLOOKUP(C495,'Codified Game Plan'!$C$3:$C$477,'Codified Game Plan'!$A$3:$A$477))</f>
        <v/>
      </c>
      <c r="B495" s="727" t="str">
        <f t="array" ref="B495">IF(ISBLANK(C495),"",XLOOKUP(A495,'Crop Chart'!$A$5:$A$201,'Crop Chart'!$B$5:$B$201,0))</f>
        <v/>
      </c>
      <c r="C495" s="726"/>
      <c r="D495" s="717" t="str">
        <f>IF(B495="TR",SUMIF('Production Calendar'!$D$2:$D$500,'Seed Order'!C495,'Production Calendar'!$S$2:$S$500),"")</f>
        <v/>
      </c>
      <c r="E495" s="718" t="str">
        <f t="array" ref="E495">IF(B495="TR",XLOOKUP(A495,'Crop Chart'!$A$5:$A$201,'Crop Chart'!$P$5:$P$201,FALSE),"")</f>
        <v/>
      </c>
      <c r="F495" s="718" t="str">
        <f t="array" ref="F495">IF(B495="TR",XLOOKUP(A495,'Crop Chart'!$A$5:$A$201,'Crop Chart'!$Q$5:$Q$201,0),"")</f>
        <v/>
      </c>
      <c r="G495" s="725" t="str">
        <f>IF(B495="DS",SUMIF('Production Calendar'!$A$3:$A$477,A495,'Production Calendar'!$G$3:$G$477),"")</f>
        <v/>
      </c>
      <c r="H495" s="726" t="str">
        <f t="array" ref="H495">IF(B495="SD",XLOOKUP(A495,'Crop Chart'!$A$5:$A$201,'Crop Chart'!$AD$5:$AD$201,0),"")</f>
        <v/>
      </c>
      <c r="I495" s="726" t="str">
        <f t="shared" si="1"/>
        <v/>
      </c>
      <c r="J495" s="728"/>
      <c r="K495" s="719">
        <v>1.0</v>
      </c>
      <c r="L495" s="730" t="str">
        <f t="shared" si="5"/>
        <v/>
      </c>
      <c r="M495" s="729" t="str">
        <f t="array" ref="M495">IFS(B495="SD","grammes",B495="TR","semences",ISBLANK(C495),"")</f>
        <v/>
      </c>
      <c r="N495" s="720"/>
      <c r="O495" s="720"/>
      <c r="P495" s="720"/>
      <c r="Q495" s="721"/>
    </row>
    <row r="496" ht="15.75" customHeight="1">
      <c r="A496" s="714" t="str">
        <f t="array" ref="A496">IF(ISBLANK(C496),"",XLOOKUP(C496,'Codified Game Plan'!$C$3:$C$477,'Codified Game Plan'!$A$3:$A$477))</f>
        <v/>
      </c>
      <c r="B496" s="727" t="str">
        <f t="array" ref="B496">IF(ISBLANK(C496),"",XLOOKUP(A496,'Crop Chart'!$A$5:$A$201,'Crop Chart'!$B$5:$B$201,0))</f>
        <v/>
      </c>
      <c r="C496" s="726"/>
      <c r="D496" s="717" t="str">
        <f>IF(B496="TR",SUMIF('Production Calendar'!$D$2:$D$500,'Seed Order'!C496,'Production Calendar'!$S$2:$S$500),"")</f>
        <v/>
      </c>
      <c r="E496" s="718" t="str">
        <f t="array" ref="E496">IF(B496="TR",XLOOKUP(A496,'Crop Chart'!$A$5:$A$201,'Crop Chart'!$P$5:$P$201,FALSE),"")</f>
        <v/>
      </c>
      <c r="F496" s="718" t="str">
        <f t="array" ref="F496">IF(B496="TR",XLOOKUP(A496,'Crop Chart'!$A$5:$A$201,'Crop Chart'!$Q$5:$Q$201,0),"")</f>
        <v/>
      </c>
      <c r="G496" s="725" t="str">
        <f>IF(B496="DS",SUMIF('Production Calendar'!$A$3:$A$477,A496,'Production Calendar'!$G$3:$G$477),"")</f>
        <v/>
      </c>
      <c r="H496" s="726" t="str">
        <f t="array" ref="H496">IF(B496="SD",XLOOKUP(A496,'Crop Chart'!$A$5:$A$201,'Crop Chart'!$AD$5:$AD$201,0),"")</f>
        <v/>
      </c>
      <c r="I496" s="726" t="str">
        <f t="shared" si="1"/>
        <v/>
      </c>
      <c r="J496" s="728"/>
      <c r="K496" s="719">
        <v>1.0</v>
      </c>
      <c r="L496" s="730" t="str">
        <f t="shared" si="5"/>
        <v/>
      </c>
      <c r="M496" s="729" t="str">
        <f t="array" ref="M496">IFS(B496="SD","grammes",B496="TR","semences",ISBLANK(C496),"")</f>
        <v/>
      </c>
      <c r="N496" s="720"/>
      <c r="O496" s="720"/>
      <c r="P496" s="720"/>
      <c r="Q496" s="721"/>
    </row>
    <row r="497" ht="15.75" customHeight="1">
      <c r="A497" s="714" t="str">
        <f t="array" ref="A497">IF(ISBLANK(C497),"",XLOOKUP(C497,'Codified Game Plan'!$C$3:$C$477,'Codified Game Plan'!$A$3:$A$477))</f>
        <v/>
      </c>
      <c r="B497" s="727" t="str">
        <f t="array" ref="B497">IF(ISBLANK(C497),"",XLOOKUP(A497,'Crop Chart'!$A$5:$A$201,'Crop Chart'!$B$5:$B$201,0))</f>
        <v/>
      </c>
      <c r="C497" s="726"/>
      <c r="D497" s="717" t="str">
        <f>IF(B497="TR",SUMIF('Production Calendar'!$D$2:$D$500,'Seed Order'!C497,'Production Calendar'!$S$2:$S$500),"")</f>
        <v/>
      </c>
      <c r="E497" s="718" t="str">
        <f t="array" ref="E497">IF(B497="TR",XLOOKUP(A497,'Crop Chart'!$A$5:$A$201,'Crop Chart'!$P$5:$P$201,FALSE),"")</f>
        <v/>
      </c>
      <c r="F497" s="718" t="str">
        <f t="array" ref="F497">IF(B497="TR",XLOOKUP(A497,'Crop Chart'!$A$5:$A$201,'Crop Chart'!$Q$5:$Q$201,0),"")</f>
        <v/>
      </c>
      <c r="G497" s="725" t="str">
        <f>IF(B497="DS",SUMIF('Production Calendar'!$A$3:$A$477,A497,'Production Calendar'!$G$3:$G$477),"")</f>
        <v/>
      </c>
      <c r="H497" s="726" t="str">
        <f t="array" ref="H497">IF(B497="SD",XLOOKUP(A497,'Crop Chart'!$A$5:$A$201,'Crop Chart'!$AD$5:$AD$201,0),"")</f>
        <v/>
      </c>
      <c r="I497" s="726" t="str">
        <f t="shared" si="1"/>
        <v/>
      </c>
      <c r="J497" s="719"/>
      <c r="K497" s="719">
        <v>1.0</v>
      </c>
      <c r="L497" s="730" t="str">
        <f t="shared" si="5"/>
        <v/>
      </c>
      <c r="M497" s="729" t="str">
        <f t="array" ref="M497">IFS(B497="SD","grammes",B497="TR","semences",ISBLANK(C497),"")</f>
        <v/>
      </c>
      <c r="N497" s="720"/>
      <c r="O497" s="720"/>
      <c r="P497" s="720"/>
      <c r="Q497" s="721"/>
    </row>
    <row r="498" ht="15.75" customHeight="1">
      <c r="A498" s="714" t="str">
        <f t="array" ref="A498">IF(ISBLANK(C498),"",XLOOKUP(C498,'Codified Game Plan'!$C$3:$C$477,'Codified Game Plan'!$A$3:$A$477))</f>
        <v/>
      </c>
      <c r="B498" s="727" t="str">
        <f t="array" ref="B498">IF(ISBLANK(C498),"",XLOOKUP(A498,'Crop Chart'!$A$5:$A$201,'Crop Chart'!$B$5:$B$201,0))</f>
        <v/>
      </c>
      <c r="C498" s="726"/>
      <c r="D498" s="717" t="str">
        <f>IF(B498="TR",SUMIF('Production Calendar'!$D$2:$D$500,'Seed Order'!C498,'Production Calendar'!$S$2:$S$500),"")</f>
        <v/>
      </c>
      <c r="E498" s="718" t="str">
        <f t="array" ref="E498">IF(B498="TR",XLOOKUP(A498,'Crop Chart'!$A$5:$A$201,'Crop Chart'!$P$5:$P$201,FALSE),"")</f>
        <v/>
      </c>
      <c r="F498" s="718" t="str">
        <f t="array" ref="F498">IF(B498="TR",XLOOKUP(A498,'Crop Chart'!$A$5:$A$201,'Crop Chart'!$Q$5:$Q$201,0),"")</f>
        <v/>
      </c>
      <c r="G498" s="725" t="str">
        <f>IF(B498="DS",SUMIF('Production Calendar'!$A$3:$A$477,A498,'Production Calendar'!$G$3:$G$477),"")</f>
        <v/>
      </c>
      <c r="H498" s="726" t="str">
        <f t="array" ref="H498">IF(B498="SD",XLOOKUP(A498,'Crop Chart'!$A$5:$A$201,'Crop Chart'!$AD$5:$AD$201,0),"")</f>
        <v/>
      </c>
      <c r="I498" s="726" t="str">
        <f t="shared" si="1"/>
        <v/>
      </c>
      <c r="J498" s="719"/>
      <c r="K498" s="719">
        <v>1.0</v>
      </c>
      <c r="L498" s="730" t="str">
        <f t="shared" si="5"/>
        <v/>
      </c>
      <c r="M498" s="729" t="str">
        <f t="array" ref="M498">IFS(B498="SD","grammes",B498="TR","semences",ISBLANK(C498),"")</f>
        <v/>
      </c>
      <c r="N498" s="720"/>
      <c r="O498" s="720"/>
      <c r="P498" s="720"/>
      <c r="Q498" s="721"/>
    </row>
    <row r="499" ht="15.75" customHeight="1">
      <c r="A499" s="714" t="str">
        <f t="array" ref="A499">IF(ISBLANK(C499),"",XLOOKUP(C499,'Codified Game Plan'!$C$3:$C$477,'Codified Game Plan'!$A$3:$A$477))</f>
        <v/>
      </c>
      <c r="B499" s="727" t="str">
        <f t="array" ref="B499">IF(ISBLANK(C499),"",XLOOKUP(A499,'Crop Chart'!$A$5:$A$201,'Crop Chart'!$B$5:$B$201,0))</f>
        <v/>
      </c>
      <c r="C499" s="726"/>
      <c r="D499" s="717" t="str">
        <f>IF(B499="TR",SUMIF('Production Calendar'!$D$2:$D$500,'Seed Order'!C499,'Production Calendar'!$S$2:$S$500),"")</f>
        <v/>
      </c>
      <c r="E499" s="718" t="str">
        <f t="array" ref="E499">IF(B499="TR",XLOOKUP(A499,'Crop Chart'!$A$5:$A$201,'Crop Chart'!$P$5:$P$201,FALSE),"")</f>
        <v/>
      </c>
      <c r="F499" s="718" t="str">
        <f t="array" ref="F499">IF(B499="TR",XLOOKUP(A499,'Crop Chart'!$A$5:$A$201,'Crop Chart'!$Q$5:$Q$201,0),"")</f>
        <v/>
      </c>
      <c r="G499" s="725" t="str">
        <f>IF(B499="DS",SUMIF('Production Calendar'!$A$3:$A$477,A499,'Production Calendar'!$G$3:$G$477),"")</f>
        <v/>
      </c>
      <c r="H499" s="726" t="str">
        <f t="array" ref="H499">IF(B499="SD",XLOOKUP(A499,'Crop Chart'!$A$5:$A$201,'Crop Chart'!$AD$5:$AD$201,0),"")</f>
        <v/>
      </c>
      <c r="I499" s="726" t="str">
        <f t="shared" si="1"/>
        <v/>
      </c>
      <c r="J499" s="719"/>
      <c r="K499" s="719">
        <v>1.0</v>
      </c>
      <c r="L499" s="730" t="str">
        <f t="shared" si="5"/>
        <v/>
      </c>
      <c r="M499" s="729" t="str">
        <f t="array" ref="M499">IFS(B499="SD","grammes",B499="TR","semences",ISBLANK(C499),"")</f>
        <v/>
      </c>
      <c r="N499" s="720"/>
      <c r="O499" s="720"/>
      <c r="P499" s="720"/>
      <c r="Q499" s="721"/>
    </row>
    <row r="500" ht="15.75" customHeight="1">
      <c r="A500" s="714" t="str">
        <f t="array" ref="A500">IF(ISTEXT(C500),INDEX('Production Calendar'!$A$3:$A$474,MATCH(C500,'Production Calendar'!$D$3:$D$474,0)),"")</f>
        <v/>
      </c>
      <c r="B500" s="727" t="str">
        <f>IF(ISTEXT(C500),VLOOKUP(A500,'Crop Chart'!$A$5:$B$201,#REF!,0),"")</f>
        <v/>
      </c>
      <c r="C500" s="726"/>
      <c r="D500" s="717" t="str">
        <f>IF(B500="TR",SUMIF('Production Calendar'!$D$2:$D$474,'Seed Order'!C500,'Production Calendar'!$S$2:$S$474),"")</f>
        <v/>
      </c>
      <c r="E500" s="718"/>
      <c r="F500" s="718" t="str">
        <f>IF(B500="TR",VLOOKUP(A500,'Crop Chart'!$A$5:$AF$201,#REF!,0),"")</f>
        <v/>
      </c>
      <c r="G500" s="725" t="str">
        <f>IF(B500="DS",SUMIF('Production Calendar'!$A$3:$A$477,A500,'Production Calendar'!$G$3:$G$477),"")</f>
        <v/>
      </c>
      <c r="H500" s="726" t="str">
        <f t="array" ref="H500">IF(B500="SD",XLOOKUP(A500,'Crop Chart'!$A$5:$A$201,'Crop Chart'!$AD$5:$AD$201,0),"")</f>
        <v/>
      </c>
      <c r="I500" s="726" t="str">
        <f t="array" ref="I500">IF(B500="SD",G500*XLOOKUP(A500,'Crop Chart'!$A$5:$A$201,'Crop Chart'!$AD$5:$AD$201,0),"")</f>
        <v/>
      </c>
      <c r="J500" s="720"/>
      <c r="K500" s="720"/>
      <c r="L500" s="730" t="str">
        <f t="shared" ref="L500:L516" si="6">IFs(B500="TR",D500*E500*F500*K500,B500="SD",I500*K500,ISBLANK(C500),"")</f>
        <v/>
      </c>
      <c r="M500" s="727"/>
      <c r="N500" s="731"/>
      <c r="O500" s="731"/>
      <c r="P500" s="720"/>
      <c r="Q500" s="721"/>
    </row>
    <row r="501" ht="15.75" customHeight="1">
      <c r="A501" s="714" t="str">
        <f t="array" ref="A501">IF(ISTEXT(C501),INDEX('Production Calendar'!$A$3:$A$474,MATCH(C501,'Production Calendar'!$D$3:$D$474,0)),"")</f>
        <v/>
      </c>
      <c r="B501" s="727" t="str">
        <f>IF(ISTEXT(C501),VLOOKUP(A501,'Crop Chart'!$A$5:$B$201,#REF!,0),"")</f>
        <v/>
      </c>
      <c r="C501" s="726"/>
      <c r="D501" s="717" t="str">
        <f>IF(B501="TR",SUMIF('Production Calendar'!$D$2:$D$474,'Seed Order'!C501,'Production Calendar'!$S$2:$S$474),"")</f>
        <v/>
      </c>
      <c r="E501" s="718"/>
      <c r="F501" s="718" t="str">
        <f>IF(B501="TR",VLOOKUP(A501,'Crop Chart'!$A$5:$AF$201,#REF!,0),"")</f>
        <v/>
      </c>
      <c r="G501" s="726"/>
      <c r="H501" s="726"/>
      <c r="I501" s="726" t="str">
        <f>IF(B501="SD",G501*VLOOKUP(A501,'Crop Chart'!$A$5:$AJ$201,#REF!,0),"")</f>
        <v/>
      </c>
      <c r="J501" s="720"/>
      <c r="K501" s="720"/>
      <c r="L501" s="730" t="str">
        <f t="shared" si="6"/>
        <v/>
      </c>
      <c r="M501" s="727"/>
      <c r="N501" s="731"/>
      <c r="O501" s="731"/>
      <c r="P501" s="720"/>
      <c r="Q501" s="721"/>
    </row>
    <row r="502" ht="15.75" customHeight="1">
      <c r="A502" s="714" t="str">
        <f t="array" ref="A502">IF(ISTEXT(C502),INDEX('Production Calendar'!$A$3:$A$474,MATCH(C502,'Production Calendar'!$D$3:$D$474,0)),"")</f>
        <v/>
      </c>
      <c r="B502" s="727" t="str">
        <f>IF(ISTEXT(C502),VLOOKUP(A502,'Crop Chart'!$A$5:$B$201,#REF!,0),"")</f>
        <v/>
      </c>
      <c r="C502" s="726"/>
      <c r="D502" s="717" t="str">
        <f>IF(B502="TR",SUMIF('Production Calendar'!$D$2:$D$474,'Seed Order'!C502,'Production Calendar'!$S$2:$S$474),"")</f>
        <v/>
      </c>
      <c r="E502" s="718"/>
      <c r="F502" s="718" t="str">
        <f>IF(B502="TR",VLOOKUP(A502,'Crop Chart'!$A$5:$AF$201,#REF!,0),"")</f>
        <v/>
      </c>
      <c r="G502" s="726"/>
      <c r="H502" s="726"/>
      <c r="I502" s="726" t="str">
        <f>IF(B502="SD",G502*VLOOKUP(A502,'Crop Chart'!$A$5:$AJ$201,#REF!,0),"")</f>
        <v/>
      </c>
      <c r="J502" s="720"/>
      <c r="K502" s="720"/>
      <c r="L502" s="730" t="str">
        <f t="shared" si="6"/>
        <v/>
      </c>
      <c r="M502" s="727"/>
      <c r="N502" s="731"/>
      <c r="O502" s="731"/>
      <c r="P502" s="720"/>
      <c r="Q502" s="721"/>
    </row>
    <row r="503" ht="15.75" customHeight="1">
      <c r="A503" s="714" t="str">
        <f t="array" ref="A503">IF(ISTEXT(C503),INDEX('Production Calendar'!$A$3:$A$474,MATCH(C503,'Production Calendar'!$D$3:$D$474,0)),"")</f>
        <v/>
      </c>
      <c r="B503" s="727" t="str">
        <f>IF(ISTEXT(C503),VLOOKUP(A503,'Crop Chart'!$A$5:$B$201,#REF!,0),"")</f>
        <v/>
      </c>
      <c r="C503" s="726"/>
      <c r="D503" s="717" t="str">
        <f>IF(B503="TR",SUMIF('Production Calendar'!$D$2:$D$474,'Seed Order'!C503,'Production Calendar'!$S$2:$S$474),"")</f>
        <v/>
      </c>
      <c r="E503" s="718"/>
      <c r="F503" s="718" t="str">
        <f>IF(B503="TR",VLOOKUP(A503,'Crop Chart'!$A$5:$AF$201,#REF!,0),"")</f>
        <v/>
      </c>
      <c r="G503" s="726"/>
      <c r="H503" s="726"/>
      <c r="I503" s="726" t="str">
        <f>IF(B503="SD",G503*VLOOKUP(A503,'Crop Chart'!$A$5:$AJ$201,#REF!,0),"")</f>
        <v/>
      </c>
      <c r="J503" s="720"/>
      <c r="K503" s="720"/>
      <c r="L503" s="730" t="str">
        <f t="shared" si="6"/>
        <v/>
      </c>
      <c r="M503" s="727"/>
      <c r="N503" s="731"/>
      <c r="O503" s="731"/>
      <c r="P503" s="720"/>
      <c r="Q503" s="721"/>
    </row>
    <row r="504" ht="15.75" customHeight="1">
      <c r="A504" s="714" t="str">
        <f t="array" ref="A504">IF(ISTEXT(C504),INDEX('Production Calendar'!$A$3:$A$474,MATCH(C504,'Production Calendar'!$D$3:$D$474,0)),"")</f>
        <v/>
      </c>
      <c r="B504" s="727" t="str">
        <f>IF(ISTEXT(C504),VLOOKUP(A504,'Crop Chart'!$A$5:$B$201,#REF!,0),"")</f>
        <v/>
      </c>
      <c r="C504" s="726"/>
      <c r="D504" s="718"/>
      <c r="E504" s="718"/>
      <c r="F504" s="718" t="str">
        <f>IF(B504="TR",VLOOKUP(A504,'Crop Chart'!$A$5:$AF$201,#REF!,0),"")</f>
        <v/>
      </c>
      <c r="G504" s="726"/>
      <c r="H504" s="726"/>
      <c r="I504" s="726" t="str">
        <f>IF(B504="SD",G504*VLOOKUP(A504,'Crop Chart'!$A$5:$AJ$201,#REF!,0),"")</f>
        <v/>
      </c>
      <c r="J504" s="720"/>
      <c r="K504" s="720"/>
      <c r="L504" s="730" t="str">
        <f t="shared" si="6"/>
        <v/>
      </c>
      <c r="M504" s="727"/>
      <c r="N504" s="731"/>
      <c r="O504" s="731"/>
      <c r="P504" s="720"/>
      <c r="Q504" s="721"/>
    </row>
    <row r="505" ht="15.75" customHeight="1">
      <c r="A505" s="714" t="str">
        <f t="array" ref="A505">IF(ISTEXT(C505),INDEX('Production Calendar'!$A$3:$A$474,MATCH(C505,'Production Calendar'!$D$3:$D$474,0)),"")</f>
        <v/>
      </c>
      <c r="B505" s="727" t="str">
        <f>IF(ISTEXT(C505),VLOOKUP(A505,'Crop Chart'!$A$5:$B$201,#REF!,0),"")</f>
        <v/>
      </c>
      <c r="C505" s="726"/>
      <c r="D505" s="718"/>
      <c r="E505" s="718"/>
      <c r="F505" s="718" t="str">
        <f>IF(B505="TR",VLOOKUP(A505,'Crop Chart'!$A$5:$AF$201,#REF!,0),"")</f>
        <v/>
      </c>
      <c r="G505" s="726"/>
      <c r="H505" s="726"/>
      <c r="I505" s="726" t="str">
        <f>IF(B505="SD",G505*VLOOKUP(A505,'Crop Chart'!$A$5:$AJ$201,#REF!,0),"")</f>
        <v/>
      </c>
      <c r="J505" s="720"/>
      <c r="K505" s="720"/>
      <c r="L505" s="730" t="str">
        <f t="shared" si="6"/>
        <v/>
      </c>
      <c r="M505" s="727"/>
      <c r="N505" s="731"/>
      <c r="O505" s="731"/>
      <c r="P505" s="720"/>
      <c r="Q505" s="721"/>
    </row>
    <row r="506" ht="15.75" customHeight="1">
      <c r="A506" s="714" t="str">
        <f t="array" ref="A506">IF(ISTEXT(C506),INDEX('Production Calendar'!$A$3:$A$474,MATCH(C506,'Production Calendar'!$D$3:$D$474,0)),"")</f>
        <v/>
      </c>
      <c r="B506" s="727" t="str">
        <f>IF(ISTEXT(C506),VLOOKUP(A506,'Crop Chart'!$A$5:$B$201,#REF!,0),"")</f>
        <v/>
      </c>
      <c r="C506" s="726"/>
      <c r="D506" s="718"/>
      <c r="E506" s="718"/>
      <c r="F506" s="718" t="str">
        <f>IF(B506="TR",VLOOKUP(A506,'Crop Chart'!$A$5:$AF$201,#REF!,0),"")</f>
        <v/>
      </c>
      <c r="G506" s="726"/>
      <c r="H506" s="726"/>
      <c r="I506" s="726" t="str">
        <f>IF(B506="SD",G506*VLOOKUP(A506,'Crop Chart'!$A$5:$AJ$201,#REF!,0),"")</f>
        <v/>
      </c>
      <c r="J506" s="720"/>
      <c r="K506" s="720"/>
      <c r="L506" s="730" t="str">
        <f t="shared" si="6"/>
        <v/>
      </c>
      <c r="M506" s="727"/>
      <c r="N506" s="731"/>
      <c r="O506" s="731"/>
      <c r="P506" s="720"/>
      <c r="Q506" s="721"/>
    </row>
    <row r="507" ht="15.75" customHeight="1">
      <c r="A507" s="714" t="str">
        <f t="array" ref="A507">IF(ISTEXT(C507),INDEX('Production Calendar'!$A$3:$A$474,MATCH(C507,'Production Calendar'!$D$3:$D$474,0)),"")</f>
        <v/>
      </c>
      <c r="B507" s="727" t="str">
        <f>IF(ISTEXT(C507),VLOOKUP(A507,'Crop Chart'!$A$5:$B$201,#REF!,0),"")</f>
        <v/>
      </c>
      <c r="C507" s="726"/>
      <c r="D507" s="718"/>
      <c r="E507" s="718"/>
      <c r="F507" s="718" t="str">
        <f>IF(B507="TR",VLOOKUP(A507,'Crop Chart'!$A$5:$AF$201,#REF!,0),"")</f>
        <v/>
      </c>
      <c r="G507" s="726"/>
      <c r="H507" s="726"/>
      <c r="I507" s="726" t="str">
        <f>IF(B507="SD",G507*VLOOKUP(A507,'Crop Chart'!$A$5:$AJ$201,#REF!,0),"")</f>
        <v/>
      </c>
      <c r="J507" s="720"/>
      <c r="K507" s="720"/>
      <c r="L507" s="730" t="str">
        <f t="shared" si="6"/>
        <v/>
      </c>
      <c r="M507" s="727"/>
      <c r="N507" s="731"/>
      <c r="O507" s="731"/>
      <c r="P507" s="720"/>
      <c r="Q507" s="721"/>
    </row>
    <row r="508" ht="15.75" customHeight="1">
      <c r="A508" s="714" t="str">
        <f t="array" ref="A508">IF(ISTEXT(C508),INDEX('Production Calendar'!$A$3:$A$474,MATCH(C508,'Production Calendar'!$D$3:$D$474,0)),"")</f>
        <v/>
      </c>
      <c r="B508" s="727" t="str">
        <f>IF(ISTEXT(C508),VLOOKUP(A508,'Crop Chart'!$A$5:$B$201,#REF!,0),"")</f>
        <v/>
      </c>
      <c r="C508" s="726"/>
      <c r="D508" s="718"/>
      <c r="E508" s="718"/>
      <c r="F508" s="718" t="str">
        <f>IF(B508="TR",VLOOKUP(A508,'Crop Chart'!$A$5:$AF$201,#REF!,0),"")</f>
        <v/>
      </c>
      <c r="G508" s="726"/>
      <c r="H508" s="726"/>
      <c r="I508" s="726" t="str">
        <f>IF(B508="SD",G508*VLOOKUP(A508,'Crop Chart'!$A$5:$AJ$201,#REF!,0),"")</f>
        <v/>
      </c>
      <c r="J508" s="720"/>
      <c r="K508" s="720"/>
      <c r="L508" s="730" t="str">
        <f t="shared" si="6"/>
        <v/>
      </c>
      <c r="M508" s="727"/>
      <c r="N508" s="731"/>
      <c r="O508" s="731"/>
      <c r="P508" s="720"/>
      <c r="Q508" s="721"/>
    </row>
    <row r="509" ht="15.75" customHeight="1">
      <c r="A509" s="714" t="str">
        <f t="array" ref="A509">IF(ISTEXT(C509),INDEX('Production Calendar'!$A$3:$A$474,MATCH(C509,'Production Calendar'!$D$3:$D$474,0)),"")</f>
        <v/>
      </c>
      <c r="B509" s="727" t="str">
        <f>IF(ISTEXT(C509),VLOOKUP(A509,'Crop Chart'!$A$5:$B$201,#REF!,0),"")</f>
        <v/>
      </c>
      <c r="C509" s="726"/>
      <c r="D509" s="718"/>
      <c r="E509" s="718"/>
      <c r="F509" s="718" t="str">
        <f>IF(B509="TR",VLOOKUP(A509,'Crop Chart'!$A$5:$AF$201,#REF!,0),"")</f>
        <v/>
      </c>
      <c r="G509" s="726"/>
      <c r="H509" s="726"/>
      <c r="I509" s="726" t="str">
        <f>IF(B509="SD",G509*VLOOKUP(A509,'Crop Chart'!$A$5:$AJ$201,#REF!,0),"")</f>
        <v/>
      </c>
      <c r="J509" s="720"/>
      <c r="K509" s="720"/>
      <c r="L509" s="730" t="str">
        <f t="shared" si="6"/>
        <v/>
      </c>
      <c r="M509" s="727"/>
      <c r="N509" s="731"/>
      <c r="O509" s="731"/>
      <c r="P509" s="720"/>
      <c r="Q509" s="721"/>
    </row>
    <row r="510" ht="15.75" customHeight="1">
      <c r="A510" s="714" t="str">
        <f t="array" ref="A510">IF(ISTEXT(C510),INDEX('Production Calendar'!$A$3:$A$474,MATCH(C510,'Production Calendar'!$D$3:$D$474,0)),"")</f>
        <v/>
      </c>
      <c r="B510" s="727" t="str">
        <f>IF(ISTEXT(C510),VLOOKUP(A510,'Crop Chart'!$A$5:$B$201,#REF!,0),"")</f>
        <v/>
      </c>
      <c r="C510" s="726"/>
      <c r="D510" s="718"/>
      <c r="E510" s="718"/>
      <c r="F510" s="718" t="str">
        <f>IF(B510="TR",VLOOKUP(A510,'Crop Chart'!$A$5:$AF$201,#REF!,0),"")</f>
        <v/>
      </c>
      <c r="G510" s="726"/>
      <c r="H510" s="726"/>
      <c r="I510" s="726" t="str">
        <f>IF(B510="SD",G510*VLOOKUP(A510,'Crop Chart'!$A$5:$AJ$201,#REF!,0),"")</f>
        <v/>
      </c>
      <c r="J510" s="720"/>
      <c r="K510" s="720"/>
      <c r="L510" s="730" t="str">
        <f t="shared" si="6"/>
        <v/>
      </c>
      <c r="M510" s="727"/>
      <c r="N510" s="731"/>
      <c r="O510" s="731"/>
      <c r="P510" s="720"/>
      <c r="Q510" s="721"/>
    </row>
    <row r="511" ht="15.75" customHeight="1">
      <c r="A511" s="714" t="str">
        <f t="array" ref="A511">IF(ISTEXT(C511),INDEX('Production Calendar'!$A$3:$A$474,MATCH(C511,'Production Calendar'!$D$3:$D$474,0)),"")</f>
        <v/>
      </c>
      <c r="B511" s="727" t="str">
        <f>IF(ISTEXT(C511),VLOOKUP(A511,'Crop Chart'!$A$5:$B$201,#REF!,0),"")</f>
        <v/>
      </c>
      <c r="C511" s="726"/>
      <c r="D511" s="718"/>
      <c r="E511" s="718"/>
      <c r="F511" s="718" t="str">
        <f>IF(B511="TR",VLOOKUP(A511,'Crop Chart'!$A$5:$AF$201,#REF!,0),"")</f>
        <v/>
      </c>
      <c r="G511" s="726"/>
      <c r="H511" s="726"/>
      <c r="I511" s="726" t="str">
        <f>IF(B511="SD",G511*VLOOKUP(A511,'Crop Chart'!$A$5:$AJ$201,#REF!,0),"")</f>
        <v/>
      </c>
      <c r="J511" s="720"/>
      <c r="K511" s="720"/>
      <c r="L511" s="730" t="str">
        <f t="shared" si="6"/>
        <v/>
      </c>
      <c r="M511" s="727"/>
      <c r="N511" s="731"/>
      <c r="O511" s="731"/>
      <c r="P511" s="720"/>
      <c r="Q511" s="721"/>
    </row>
    <row r="512" ht="15.75" customHeight="1">
      <c r="A512" s="714" t="str">
        <f t="array" ref="A512">IF(ISTEXT(C512),INDEX('Production Calendar'!$A$3:$A$474,MATCH(C512,'Production Calendar'!$D$3:$D$474,0)),"")</f>
        <v/>
      </c>
      <c r="B512" s="727" t="str">
        <f>IF(ISTEXT(C512),VLOOKUP(A512,'Crop Chart'!$A$5:$B$201,#REF!,0),"")</f>
        <v/>
      </c>
      <c r="C512" s="726"/>
      <c r="D512" s="718"/>
      <c r="E512" s="718"/>
      <c r="F512" s="718" t="str">
        <f>IF(B512="TR",VLOOKUP(A512,'Crop Chart'!$A$5:$AF$201,#REF!,0),"")</f>
        <v/>
      </c>
      <c r="G512" s="726"/>
      <c r="H512" s="726"/>
      <c r="I512" s="726" t="str">
        <f>IF(B512="SD",G512*VLOOKUP(A512,'Crop Chart'!$A$5:$AJ$201,#REF!,0),"")</f>
        <v/>
      </c>
      <c r="J512" s="720"/>
      <c r="K512" s="720"/>
      <c r="L512" s="730" t="str">
        <f t="shared" si="6"/>
        <v/>
      </c>
      <c r="M512" s="727"/>
      <c r="N512" s="731"/>
      <c r="O512" s="731"/>
      <c r="P512" s="720"/>
      <c r="Q512" s="721"/>
    </row>
    <row r="513" ht="15.75" customHeight="1">
      <c r="A513" s="714" t="str">
        <f t="array" ref="A513">IF(ISTEXT(C513),INDEX('Production Calendar'!$A$3:$A$474,MATCH(C513,'Production Calendar'!$D$3:$D$474,0)),"")</f>
        <v/>
      </c>
      <c r="B513" s="727" t="str">
        <f>IF(ISTEXT(C513),VLOOKUP(A513,'Crop Chart'!$A$5:$B$201,#REF!,0),"")</f>
        <v/>
      </c>
      <c r="C513" s="726"/>
      <c r="D513" s="718"/>
      <c r="E513" s="718"/>
      <c r="F513" s="718" t="str">
        <f>IF(B513="TR",VLOOKUP(A513,'Crop Chart'!$A$5:$AF$201,#REF!,0),"")</f>
        <v/>
      </c>
      <c r="G513" s="726"/>
      <c r="H513" s="726"/>
      <c r="I513" s="726" t="str">
        <f>IF(B513="SD",G513*VLOOKUP(A513,'Crop Chart'!$A$5:$AJ$201,#REF!,0),"")</f>
        <v/>
      </c>
      <c r="J513" s="720"/>
      <c r="K513" s="720"/>
      <c r="L513" s="730" t="str">
        <f t="shared" si="6"/>
        <v/>
      </c>
      <c r="M513" s="727"/>
      <c r="N513" s="731"/>
      <c r="O513" s="731"/>
      <c r="P513" s="720"/>
      <c r="Q513" s="721"/>
    </row>
    <row r="514" ht="15.75" customHeight="1">
      <c r="A514" s="714" t="str">
        <f t="array" ref="A514">IF(ISTEXT(C514),INDEX('Production Calendar'!$A$3:$A$474,MATCH(C514,'Production Calendar'!$D$3:$D$474,0)),"")</f>
        <v/>
      </c>
      <c r="B514" s="727" t="str">
        <f>IF(ISTEXT(C514),VLOOKUP(A514,'Crop Chart'!$A$5:$B$201,#REF!,0),"")</f>
        <v/>
      </c>
      <c r="C514" s="726"/>
      <c r="D514" s="718"/>
      <c r="E514" s="718"/>
      <c r="F514" s="718" t="str">
        <f>IF(B514="TR",VLOOKUP(A514,'Crop Chart'!$A$5:$AF$201,#REF!,0),"")</f>
        <v/>
      </c>
      <c r="G514" s="726"/>
      <c r="H514" s="726"/>
      <c r="I514" s="726" t="str">
        <f>IF(B514="SD",G514*VLOOKUP(A514,'Crop Chart'!$A$5:$AJ$201,#REF!,0),"")</f>
        <v/>
      </c>
      <c r="J514" s="720"/>
      <c r="K514" s="720"/>
      <c r="L514" s="730" t="str">
        <f t="shared" si="6"/>
        <v/>
      </c>
      <c r="M514" s="727"/>
      <c r="N514" s="731"/>
      <c r="O514" s="731"/>
      <c r="P514" s="720"/>
      <c r="Q514" s="721"/>
    </row>
    <row r="515" ht="15.75" customHeight="1">
      <c r="A515" s="714" t="str">
        <f t="array" ref="A515">IF(ISTEXT(C515),INDEX('Production Calendar'!$A$3:$A$474,MATCH(C515,'Production Calendar'!$D$3:$D$474,0)),"")</f>
        <v/>
      </c>
      <c r="B515" s="727" t="str">
        <f>IF(ISTEXT(C515),VLOOKUP(A515,'Crop Chart'!$A$5:$B$201,#REF!,0),"")</f>
        <v/>
      </c>
      <c r="C515" s="726"/>
      <c r="D515" s="718"/>
      <c r="E515" s="718"/>
      <c r="F515" s="718" t="str">
        <f>IF(B515="TR",VLOOKUP(A515,'Crop Chart'!$A$5:$AF$201,#REF!,0),"")</f>
        <v/>
      </c>
      <c r="G515" s="726"/>
      <c r="H515" s="726"/>
      <c r="I515" s="726" t="str">
        <f>IF(B515="SD",G515*VLOOKUP(A515,'Crop Chart'!$A$5:$AJ$201,#REF!,0),"")</f>
        <v/>
      </c>
      <c r="J515" s="720"/>
      <c r="K515" s="720"/>
      <c r="L515" s="730" t="str">
        <f t="shared" si="6"/>
        <v/>
      </c>
      <c r="M515" s="727"/>
      <c r="N515" s="731"/>
      <c r="O515" s="731"/>
      <c r="P515" s="720"/>
      <c r="Q515" s="721"/>
    </row>
    <row r="516" ht="15.75" customHeight="1">
      <c r="A516" s="714" t="str">
        <f t="array" ref="A516">IF(ISTEXT(C516),INDEX('Production Calendar'!$A$3:$A$474,MATCH(C516,'Production Calendar'!$D$3:$D$474,0)),"")</f>
        <v/>
      </c>
      <c r="B516" s="727" t="str">
        <f>IF(ISTEXT(C516),VLOOKUP(A516,'Crop Chart'!$A$5:$B$201,#REF!,0),"")</f>
        <v/>
      </c>
      <c r="C516" s="726"/>
      <c r="D516" s="718"/>
      <c r="E516" s="718"/>
      <c r="F516" s="718" t="str">
        <f>IF(B516="TR",VLOOKUP(A516,'Crop Chart'!$A$5:$AF$201,#REF!,0),"")</f>
        <v/>
      </c>
      <c r="G516" s="726"/>
      <c r="H516" s="726"/>
      <c r="I516" s="726" t="str">
        <f>IF(B516="SD",G516*VLOOKUP(A516,'Crop Chart'!$A$5:$AJ$201,#REF!,0),"")</f>
        <v/>
      </c>
      <c r="J516" s="720"/>
      <c r="K516" s="720"/>
      <c r="L516" s="730" t="str">
        <f t="shared" si="6"/>
        <v/>
      </c>
      <c r="M516" s="727"/>
      <c r="N516" s="731"/>
      <c r="O516" s="731"/>
      <c r="P516" s="720"/>
      <c r="Q516" s="721"/>
    </row>
    <row r="517" ht="15.75" customHeight="1">
      <c r="A517" s="714" t="str">
        <f t="array" ref="A517">IF(ISTEXT(C517),INDEX('Production Calendar'!$A$3:$A$474,MATCH(C517,'Production Calendar'!$D$3:$D$474,0)),"")</f>
        <v/>
      </c>
      <c r="B517" s="727" t="str">
        <f>IF(ISTEXT(C517),VLOOKUP(A517,'Crop Chart'!$A$5:$B$201,#REF!,0),"")</f>
        <v/>
      </c>
      <c r="C517" s="726"/>
      <c r="D517" s="718"/>
      <c r="E517" s="718"/>
      <c r="F517" s="718" t="str">
        <f>IF(B517="TR",VLOOKUP(A517,'Crop Chart'!$A$5:$AF$201,#REF!,0),"")</f>
        <v/>
      </c>
      <c r="G517" s="726"/>
      <c r="H517" s="726"/>
      <c r="I517" s="726" t="str">
        <f>IF(B517="SD",G517*VLOOKUP(A517,'Crop Chart'!$A$5:$AJ$201,#REF!,0),"")</f>
        <v/>
      </c>
      <c r="J517" s="720"/>
      <c r="K517" s="720"/>
      <c r="L517" s="715"/>
      <c r="M517" s="715"/>
      <c r="N517" s="731"/>
      <c r="O517" s="731"/>
      <c r="P517" s="720"/>
      <c r="Q517" s="721"/>
    </row>
    <row r="518" ht="15.75" customHeight="1">
      <c r="A518" s="714" t="str">
        <f t="array" ref="A518">IF(ISTEXT(C518),INDEX('Production Calendar'!$A$3:$A$474,MATCH(C518,'Production Calendar'!$D$3:$D$474,0)),"")</f>
        <v/>
      </c>
      <c r="B518" s="727" t="str">
        <f>IF(ISTEXT(C518),VLOOKUP(A518,'Crop Chart'!$A$5:$B$201,#REF!,0),"")</f>
        <v/>
      </c>
      <c r="C518" s="726"/>
      <c r="D518" s="718"/>
      <c r="E518" s="718"/>
      <c r="F518" s="718" t="str">
        <f>IF(B518="TR",VLOOKUP(A518,'Crop Chart'!$A$5:$AF$201,#REF!,0),"")</f>
        <v/>
      </c>
      <c r="G518" s="726"/>
      <c r="H518" s="726"/>
      <c r="I518" s="726"/>
      <c r="J518" s="720"/>
      <c r="K518" s="720"/>
      <c r="L518" s="715"/>
      <c r="M518" s="715"/>
      <c r="N518" s="731"/>
      <c r="O518" s="731"/>
      <c r="P518" s="720"/>
      <c r="Q518" s="721"/>
    </row>
    <row r="519" ht="15.75" customHeight="1">
      <c r="A519" s="714" t="str">
        <f t="array" ref="A519">IF(ISTEXT(C519),INDEX('Production Calendar'!$A$3:$A$474,MATCH(C519,'Production Calendar'!$D$3:$D$474,0)),"")</f>
        <v/>
      </c>
      <c r="B519" s="727" t="str">
        <f>IF(ISTEXT(C519),VLOOKUP(A519,'Crop Chart'!$A$5:$B$201,#REF!,0),"")</f>
        <v/>
      </c>
      <c r="C519" s="726"/>
      <c r="D519" s="718"/>
      <c r="E519" s="718"/>
      <c r="F519" s="718" t="str">
        <f>IF(B519="TR",VLOOKUP(A519,'Crop Chart'!$A$5:$AF$201,#REF!,0),"")</f>
        <v/>
      </c>
      <c r="G519" s="726"/>
      <c r="H519" s="726"/>
      <c r="I519" s="726"/>
      <c r="J519" s="720"/>
      <c r="K519" s="720"/>
      <c r="L519" s="715"/>
      <c r="M519" s="715"/>
      <c r="N519" s="731"/>
      <c r="O519" s="731"/>
      <c r="P519" s="720"/>
      <c r="Q519" s="721"/>
    </row>
    <row r="520" ht="15.75" customHeight="1">
      <c r="A520" s="714" t="str">
        <f t="array" ref="A520">IF(ISTEXT(C520),INDEX('Production Calendar'!$A$3:$A$474,MATCH(C520,'Production Calendar'!$D$3:$D$474,0)),"")</f>
        <v/>
      </c>
      <c r="B520" s="727" t="str">
        <f>IF(ISTEXT(C520),VLOOKUP(A520,'Crop Chart'!$A$5:$B$201,#REF!,0),"")</f>
        <v/>
      </c>
      <c r="C520" s="726"/>
      <c r="D520" s="718"/>
      <c r="E520" s="718"/>
      <c r="F520" s="718" t="str">
        <f>IF(B520="TR",VLOOKUP(A520,'Crop Chart'!$A$5:$AF$201,#REF!,0),"")</f>
        <v/>
      </c>
      <c r="G520" s="726"/>
      <c r="H520" s="726"/>
      <c r="I520" s="726"/>
      <c r="J520" s="720"/>
      <c r="K520" s="720"/>
      <c r="L520" s="715"/>
      <c r="M520" s="715"/>
      <c r="N520" s="731"/>
      <c r="O520" s="731"/>
      <c r="P520" s="720"/>
      <c r="Q520" s="721"/>
    </row>
    <row r="521" ht="15.75" customHeight="1">
      <c r="A521" s="714" t="str">
        <f t="array" ref="A521">IF(ISTEXT(C521),INDEX('Production Calendar'!$A$3:$A$474,MATCH(C521,'Production Calendar'!$D$3:$D$474,0)),"")</f>
        <v/>
      </c>
      <c r="B521" s="727" t="str">
        <f>IF(ISTEXT(C521),VLOOKUP(A521,'Crop Chart'!$A$5:$B$201,#REF!,0),"")</f>
        <v/>
      </c>
      <c r="C521" s="726"/>
      <c r="D521" s="718"/>
      <c r="E521" s="718"/>
      <c r="F521" s="718" t="str">
        <f>IF(B521="TR",VLOOKUP(A521,'Crop Chart'!$A$5:$AF$201,#REF!,0),"")</f>
        <v/>
      </c>
      <c r="G521" s="726"/>
      <c r="H521" s="726"/>
      <c r="I521" s="726"/>
      <c r="J521" s="720"/>
      <c r="K521" s="720"/>
      <c r="L521" s="715"/>
      <c r="M521" s="715"/>
      <c r="N521" s="731"/>
      <c r="O521" s="731"/>
      <c r="P521" s="720"/>
      <c r="Q521" s="721"/>
    </row>
    <row r="522" ht="15.75" customHeight="1">
      <c r="A522" s="714" t="str">
        <f t="array" ref="A522">IF(ISTEXT(C522),INDEX('Production Calendar'!$A$3:$A$474,MATCH(C522,'Production Calendar'!$D$3:$D$474,0)),"")</f>
        <v/>
      </c>
      <c r="B522" s="727" t="str">
        <f>IF(ISTEXT(C522),VLOOKUP(A522,'Crop Chart'!$A$5:$B$201,#REF!,0),"")</f>
        <v/>
      </c>
      <c r="C522" s="726"/>
      <c r="D522" s="718"/>
      <c r="E522" s="718"/>
      <c r="F522" s="718" t="str">
        <f>IF(B522="TR",VLOOKUP(A522,'Crop Chart'!$A$5:$AF$201,#REF!,0),"")</f>
        <v/>
      </c>
      <c r="G522" s="726"/>
      <c r="H522" s="726"/>
      <c r="I522" s="726"/>
      <c r="J522" s="720"/>
      <c r="K522" s="720"/>
      <c r="L522" s="715"/>
      <c r="M522" s="715"/>
      <c r="N522" s="731"/>
      <c r="O522" s="731"/>
      <c r="P522" s="720"/>
      <c r="Q522" s="721"/>
    </row>
    <row r="523" ht="15.75" customHeight="1">
      <c r="A523" s="714" t="str">
        <f t="array" ref="A523">IF(ISTEXT(C523),INDEX('Production Calendar'!$A$3:$A$474,MATCH(C523,'Production Calendar'!$D$3:$D$474,0)),"")</f>
        <v/>
      </c>
      <c r="B523" s="727" t="str">
        <f>IF(ISTEXT(C523),VLOOKUP(A523,'Crop Chart'!$A$5:$B$201,#REF!,0),"")</f>
        <v/>
      </c>
      <c r="C523" s="726"/>
      <c r="D523" s="718"/>
      <c r="E523" s="718"/>
      <c r="F523" s="718" t="str">
        <f>IF(B523="TR",VLOOKUP(A523,'Crop Chart'!$A$5:$AF$201,#REF!,0),"")</f>
        <v/>
      </c>
      <c r="G523" s="726"/>
      <c r="H523" s="726"/>
      <c r="I523" s="726"/>
      <c r="J523" s="720"/>
      <c r="K523" s="720"/>
      <c r="L523" s="715"/>
      <c r="M523" s="715"/>
      <c r="N523" s="731"/>
      <c r="O523" s="731"/>
      <c r="P523" s="720"/>
      <c r="Q523" s="721"/>
    </row>
    <row r="524" ht="15.75" customHeight="1">
      <c r="A524" s="714" t="str">
        <f t="array" ref="A524">IF(ISTEXT(C524),INDEX('Production Calendar'!$A$3:$A$474,MATCH(C524,'Production Calendar'!$D$3:$D$474,0)),"")</f>
        <v/>
      </c>
      <c r="B524" s="727" t="str">
        <f>IF(ISTEXT(C524),VLOOKUP(A524,'Crop Chart'!$A$5:$B$201,#REF!,0),"")</f>
        <v/>
      </c>
      <c r="C524" s="726"/>
      <c r="D524" s="718"/>
      <c r="E524" s="718"/>
      <c r="F524" s="718" t="str">
        <f>IF(B524="TR",VLOOKUP(A524,'Crop Chart'!$A$5:$AF$201,#REF!,0),"")</f>
        <v/>
      </c>
      <c r="G524" s="726"/>
      <c r="H524" s="726"/>
      <c r="I524" s="726"/>
      <c r="J524" s="720"/>
      <c r="K524" s="720"/>
      <c r="L524" s="715"/>
      <c r="M524" s="715"/>
      <c r="N524" s="731"/>
      <c r="O524" s="731"/>
      <c r="P524" s="720"/>
      <c r="Q524" s="721"/>
    </row>
    <row r="525" ht="15.75" customHeight="1">
      <c r="A525" s="714" t="str">
        <f t="array" ref="A525">IF(ISTEXT(C525),INDEX('Production Calendar'!$A$3:$A$474,MATCH(C525,'Production Calendar'!$D$3:$D$474,0)),"")</f>
        <v/>
      </c>
      <c r="B525" s="727" t="str">
        <f>IF(ISTEXT(C525),VLOOKUP(A525,'Crop Chart'!$A$5:$B$201,#REF!,0),"")</f>
        <v/>
      </c>
      <c r="C525" s="726"/>
      <c r="D525" s="718"/>
      <c r="E525" s="718"/>
      <c r="F525" s="718" t="str">
        <f>IF(B525="TR",VLOOKUP(A525,'Crop Chart'!$A$5:$AF$201,#REF!,0),"")</f>
        <v/>
      </c>
      <c r="G525" s="726"/>
      <c r="H525" s="726"/>
      <c r="I525" s="726"/>
      <c r="J525" s="720"/>
      <c r="K525" s="720"/>
      <c r="L525" s="715"/>
      <c r="M525" s="715"/>
      <c r="N525" s="731"/>
      <c r="O525" s="731"/>
      <c r="P525" s="720"/>
      <c r="Q525" s="721"/>
    </row>
    <row r="526" ht="15.75" customHeight="1">
      <c r="A526" s="714" t="str">
        <f t="array" ref="A526">IF(ISTEXT(C526),INDEX('Production Calendar'!$A$3:$A$474,MATCH(C526,'Production Calendar'!$D$3:$D$474,0)),"")</f>
        <v/>
      </c>
      <c r="B526" s="727" t="str">
        <f>IF(ISTEXT(C526),VLOOKUP(A526,'Crop Chart'!$A$5:$B$201,#REF!,0),"")</f>
        <v/>
      </c>
      <c r="C526" s="726"/>
      <c r="D526" s="718"/>
      <c r="E526" s="718"/>
      <c r="F526" s="718"/>
      <c r="G526" s="726"/>
      <c r="H526" s="726"/>
      <c r="I526" s="726"/>
      <c r="J526" s="720"/>
      <c r="K526" s="720"/>
      <c r="L526" s="715"/>
      <c r="M526" s="715"/>
      <c r="N526" s="731"/>
      <c r="O526" s="731"/>
      <c r="P526" s="720"/>
      <c r="Q526" s="721"/>
    </row>
    <row r="527" ht="15.75" customHeight="1">
      <c r="A527" s="732"/>
      <c r="B527" s="715" t="str">
        <f>IF(ISTEXT(C527),VLOOKUP(A527,'Crop Chart'!$A$5:$B$201,#REF!,0),"")</f>
        <v/>
      </c>
      <c r="C527" s="726"/>
      <c r="D527" s="724"/>
      <c r="E527" s="724"/>
      <c r="F527" s="724"/>
      <c r="G527" s="733"/>
      <c r="H527" s="733"/>
      <c r="I527" s="733"/>
      <c r="J527" s="720"/>
      <c r="K527" s="720"/>
      <c r="L527" s="715"/>
      <c r="M527" s="715"/>
      <c r="N527" s="731"/>
      <c r="O527" s="731"/>
      <c r="P527" s="720"/>
      <c r="Q527" s="721"/>
    </row>
    <row r="528" ht="15.75" customHeight="1">
      <c r="A528" s="732"/>
      <c r="B528" s="715" t="str">
        <f>IF(ISTEXT(C528),VLOOKUP(A528,'Crop Chart'!$A$5:$B$201,#REF!,0),"")</f>
        <v/>
      </c>
      <c r="C528" s="726"/>
      <c r="D528" s="724"/>
      <c r="E528" s="724"/>
      <c r="F528" s="724"/>
      <c r="G528" s="733"/>
      <c r="H528" s="733"/>
      <c r="I528" s="733"/>
      <c r="J528" s="720"/>
      <c r="K528" s="720"/>
      <c r="L528" s="715"/>
      <c r="M528" s="715"/>
      <c r="N528" s="731"/>
      <c r="O528" s="731"/>
      <c r="P528" s="720"/>
      <c r="Q528" s="721"/>
    </row>
    <row r="529" ht="15.75" customHeight="1">
      <c r="A529" s="732"/>
      <c r="B529" s="715" t="str">
        <f>IF(ISTEXT(C529),VLOOKUP(A529,'Crop Chart'!$A$5:$B$201,#REF!,0),"")</f>
        <v/>
      </c>
      <c r="C529" s="726"/>
      <c r="D529" s="724"/>
      <c r="E529" s="724"/>
      <c r="F529" s="724"/>
      <c r="G529" s="733"/>
      <c r="H529" s="733"/>
      <c r="I529" s="733"/>
      <c r="J529" s="720"/>
      <c r="K529" s="720"/>
      <c r="L529" s="715"/>
      <c r="M529" s="715"/>
      <c r="N529" s="731"/>
      <c r="O529" s="731"/>
      <c r="P529" s="720"/>
      <c r="Q529" s="721"/>
    </row>
    <row r="530" ht="15.75" customHeight="1">
      <c r="A530" s="732"/>
      <c r="B530" s="715" t="str">
        <f>IF(ISTEXT(C530),VLOOKUP(A530,'Crop Chart'!$A$5:$B$201,#REF!,0),"")</f>
        <v/>
      </c>
      <c r="C530" s="726"/>
      <c r="D530" s="724"/>
      <c r="E530" s="724"/>
      <c r="F530" s="724"/>
      <c r="G530" s="733"/>
      <c r="H530" s="733"/>
      <c r="I530" s="733"/>
      <c r="J530" s="720"/>
      <c r="K530" s="720"/>
      <c r="L530" s="715"/>
      <c r="M530" s="715"/>
      <c r="N530" s="731"/>
      <c r="O530" s="731"/>
      <c r="P530" s="720"/>
      <c r="Q530" s="721"/>
    </row>
    <row r="531" ht="15.75" customHeight="1">
      <c r="A531" s="732"/>
      <c r="B531" s="715" t="str">
        <f>IF(ISTEXT(C531),VLOOKUP(A531,'Crop Chart'!$A$5:$B$201,#REF!,0),"")</f>
        <v/>
      </c>
      <c r="C531" s="726"/>
      <c r="D531" s="724"/>
      <c r="E531" s="724"/>
      <c r="F531" s="724"/>
      <c r="G531" s="733"/>
      <c r="H531" s="733"/>
      <c r="I531" s="733"/>
      <c r="J531" s="720"/>
      <c r="K531" s="720"/>
      <c r="L531" s="715"/>
      <c r="M531" s="715"/>
      <c r="N531" s="731"/>
      <c r="O531" s="731"/>
      <c r="P531" s="720"/>
      <c r="Q531" s="721"/>
    </row>
    <row r="532" ht="15.75" customHeight="1">
      <c r="A532" s="732"/>
      <c r="B532" s="715" t="str">
        <f>IF(ISTEXT(C532),VLOOKUP(A532,'Crop Chart'!$A$5:$B$201,#REF!,0),"")</f>
        <v/>
      </c>
      <c r="C532" s="726"/>
      <c r="D532" s="724"/>
      <c r="E532" s="724"/>
      <c r="F532" s="724"/>
      <c r="G532" s="733"/>
      <c r="H532" s="733"/>
      <c r="I532" s="733"/>
      <c r="J532" s="720"/>
      <c r="K532" s="720"/>
      <c r="L532" s="715"/>
      <c r="M532" s="715"/>
      <c r="N532" s="731"/>
      <c r="O532" s="731"/>
      <c r="P532" s="720"/>
      <c r="Q532" s="721"/>
    </row>
    <row r="533" ht="15.75" customHeight="1">
      <c r="A533" s="732"/>
      <c r="B533" s="715" t="str">
        <f>IF(ISTEXT(C533),VLOOKUP(A533,'Crop Chart'!$A$5:$B$201,#REF!,0),"")</f>
        <v/>
      </c>
      <c r="C533" s="726"/>
      <c r="D533" s="724"/>
      <c r="E533" s="724"/>
      <c r="F533" s="724"/>
      <c r="G533" s="733"/>
      <c r="H533" s="733"/>
      <c r="I533" s="733"/>
      <c r="J533" s="720"/>
      <c r="K533" s="720"/>
      <c r="L533" s="715"/>
      <c r="M533" s="715"/>
      <c r="N533" s="731"/>
      <c r="O533" s="731"/>
      <c r="P533" s="720"/>
      <c r="Q533" s="721"/>
    </row>
    <row r="534" ht="15.75" customHeight="1">
      <c r="A534" s="732"/>
      <c r="B534" s="715" t="str">
        <f>IF(ISTEXT(C534),VLOOKUP(A534,'Crop Chart'!$A$5:$B$201,#REF!,0),"")</f>
        <v/>
      </c>
      <c r="C534" s="726"/>
      <c r="D534" s="724"/>
      <c r="E534" s="724"/>
      <c r="F534" s="724"/>
      <c r="G534" s="733"/>
      <c r="H534" s="733"/>
      <c r="I534" s="733"/>
      <c r="J534" s="720"/>
      <c r="K534" s="720"/>
      <c r="L534" s="715"/>
      <c r="M534" s="715"/>
      <c r="N534" s="731"/>
      <c r="O534" s="731"/>
      <c r="P534" s="720"/>
      <c r="Q534" s="721"/>
    </row>
    <row r="535" ht="15.75" customHeight="1">
      <c r="A535" s="732"/>
      <c r="B535" s="715" t="str">
        <f>IF(ISTEXT(C535),VLOOKUP(A535,'Crop Chart'!$A$5:$B$201,#REF!,0),"")</f>
        <v/>
      </c>
      <c r="C535" s="726"/>
      <c r="D535" s="724"/>
      <c r="E535" s="724"/>
      <c r="F535" s="724"/>
      <c r="G535" s="733"/>
      <c r="H535" s="733"/>
      <c r="I535" s="733"/>
      <c r="J535" s="720"/>
      <c r="K535" s="720"/>
      <c r="L535" s="715"/>
      <c r="M535" s="715"/>
      <c r="N535" s="731"/>
      <c r="O535" s="731"/>
      <c r="P535" s="720"/>
      <c r="Q535" s="721"/>
    </row>
    <row r="536" ht="15.75" customHeight="1">
      <c r="A536" s="732"/>
      <c r="B536" s="715" t="str">
        <f>IF(ISTEXT(C536),VLOOKUP(A536,'Crop Chart'!$A$5:$B$201,#REF!,0),"")</f>
        <v/>
      </c>
      <c r="C536" s="726"/>
      <c r="D536" s="724"/>
      <c r="E536" s="724"/>
      <c r="F536" s="724"/>
      <c r="G536" s="733"/>
      <c r="H536" s="733"/>
      <c r="I536" s="733"/>
      <c r="J536" s="720"/>
      <c r="K536" s="720"/>
      <c r="L536" s="715"/>
      <c r="M536" s="715"/>
      <c r="N536" s="731"/>
      <c r="O536" s="731"/>
      <c r="P536" s="720"/>
      <c r="Q536" s="721"/>
    </row>
    <row r="537" ht="15.75" customHeight="1">
      <c r="A537" s="732"/>
      <c r="B537" s="715" t="str">
        <f>IF(ISTEXT(C537),VLOOKUP(A537,'Crop Chart'!$A$5:$B$201,#REF!,0),"")</f>
        <v/>
      </c>
      <c r="C537" s="726"/>
      <c r="D537" s="724"/>
      <c r="E537" s="724"/>
      <c r="F537" s="724"/>
      <c r="G537" s="733"/>
      <c r="H537" s="733"/>
      <c r="I537" s="733"/>
      <c r="J537" s="720"/>
      <c r="K537" s="720"/>
      <c r="L537" s="715"/>
      <c r="M537" s="715"/>
      <c r="N537" s="731"/>
      <c r="O537" s="731"/>
      <c r="P537" s="720"/>
      <c r="Q537" s="721"/>
    </row>
    <row r="538" ht="15.75" customHeight="1">
      <c r="A538" s="732"/>
      <c r="B538" s="715" t="str">
        <f>IF(ISTEXT(C538),VLOOKUP(A538,'Crop Chart'!$A$5:$B$201,#REF!,0),"")</f>
        <v/>
      </c>
      <c r="C538" s="726"/>
      <c r="D538" s="724"/>
      <c r="E538" s="724"/>
      <c r="F538" s="724"/>
      <c r="G538" s="733"/>
      <c r="H538" s="733"/>
      <c r="I538" s="733"/>
      <c r="J538" s="720"/>
      <c r="K538" s="720"/>
      <c r="L538" s="715"/>
      <c r="M538" s="715"/>
      <c r="N538" s="731"/>
      <c r="O538" s="731"/>
      <c r="P538" s="720"/>
      <c r="Q538" s="721"/>
    </row>
    <row r="539" ht="15.75" customHeight="1">
      <c r="A539" s="732"/>
      <c r="B539" s="715" t="str">
        <f>IF(ISTEXT(C539),VLOOKUP(A539,'Crop Chart'!$A$5:$B$201,#REF!,0),"")</f>
        <v/>
      </c>
      <c r="C539" s="726"/>
      <c r="D539" s="724"/>
      <c r="E539" s="724"/>
      <c r="F539" s="724"/>
      <c r="G539" s="733"/>
      <c r="H539" s="733"/>
      <c r="I539" s="733"/>
      <c r="J539" s="720"/>
      <c r="K539" s="720"/>
      <c r="L539" s="715"/>
      <c r="M539" s="715"/>
      <c r="N539" s="731"/>
      <c r="O539" s="731"/>
      <c r="P539" s="720"/>
      <c r="Q539" s="721"/>
    </row>
    <row r="540" ht="15.75" customHeight="1">
      <c r="A540" s="732"/>
      <c r="B540" s="715" t="str">
        <f>IF(ISTEXT(C540),VLOOKUP(A540,'Crop Chart'!$A$5:$B$201,#REF!,0),"")</f>
        <v/>
      </c>
      <c r="C540" s="726"/>
      <c r="D540" s="724"/>
      <c r="E540" s="724"/>
      <c r="F540" s="724"/>
      <c r="G540" s="733"/>
      <c r="H540" s="733"/>
      <c r="I540" s="733"/>
      <c r="J540" s="720"/>
      <c r="K540" s="720"/>
      <c r="L540" s="715"/>
      <c r="M540" s="715"/>
      <c r="N540" s="731"/>
      <c r="O540" s="731"/>
      <c r="P540" s="720"/>
      <c r="Q540" s="721"/>
    </row>
    <row r="541" ht="15.75" customHeight="1">
      <c r="A541" s="732"/>
      <c r="B541" s="715" t="str">
        <f>IF(ISTEXT(C541),VLOOKUP(A541,'Crop Chart'!$A$5:$B$201,#REF!,0),"")</f>
        <v/>
      </c>
      <c r="C541" s="726"/>
      <c r="D541" s="724"/>
      <c r="E541" s="724"/>
      <c r="F541" s="724"/>
      <c r="G541" s="733"/>
      <c r="H541" s="733"/>
      <c r="I541" s="733"/>
      <c r="J541" s="720"/>
      <c r="K541" s="720"/>
      <c r="L541" s="715"/>
      <c r="M541" s="715"/>
      <c r="N541" s="731"/>
      <c r="O541" s="731"/>
      <c r="P541" s="720"/>
      <c r="Q541" s="721"/>
    </row>
    <row r="542" ht="15.75" customHeight="1">
      <c r="A542" s="732"/>
      <c r="B542" s="715" t="str">
        <f>IF(ISTEXT(C542),VLOOKUP(A542,'Crop Chart'!$A$5:$B$201,#REF!,0),"")</f>
        <v/>
      </c>
      <c r="C542" s="726"/>
      <c r="D542" s="724"/>
      <c r="E542" s="724"/>
      <c r="F542" s="724"/>
      <c r="G542" s="733"/>
      <c r="H542" s="733"/>
      <c r="I542" s="733"/>
      <c r="J542" s="720"/>
      <c r="K542" s="720"/>
      <c r="L542" s="715"/>
      <c r="M542" s="715"/>
      <c r="N542" s="731"/>
      <c r="O542" s="731"/>
      <c r="P542" s="720"/>
      <c r="Q542" s="721"/>
    </row>
    <row r="543" ht="15.75" customHeight="1">
      <c r="A543" s="732"/>
      <c r="B543" s="715" t="str">
        <f>IF(ISTEXT(C543),VLOOKUP(A543,'Crop Chart'!$A$5:$B$201,#REF!,0),"")</f>
        <v/>
      </c>
      <c r="C543" s="726"/>
      <c r="D543" s="724"/>
      <c r="E543" s="724"/>
      <c r="F543" s="724"/>
      <c r="G543" s="733"/>
      <c r="H543" s="733"/>
      <c r="I543" s="733"/>
      <c r="J543" s="720"/>
      <c r="K543" s="720"/>
      <c r="L543" s="715"/>
      <c r="M543" s="715"/>
      <c r="N543" s="731"/>
      <c r="O543" s="731"/>
      <c r="P543" s="720"/>
      <c r="Q543" s="721"/>
    </row>
    <row r="544" ht="15.75" customHeight="1">
      <c r="A544" s="732"/>
      <c r="B544" s="715" t="str">
        <f>IF(ISTEXT(C544),VLOOKUP(A544,'Crop Chart'!$A$5:$B$201,#REF!,0),"")</f>
        <v/>
      </c>
      <c r="C544" s="726"/>
      <c r="D544" s="724"/>
      <c r="E544" s="724"/>
      <c r="F544" s="724"/>
      <c r="G544" s="733"/>
      <c r="H544" s="733"/>
      <c r="I544" s="733"/>
      <c r="J544" s="720"/>
      <c r="K544" s="720"/>
      <c r="L544" s="715"/>
      <c r="M544" s="715"/>
      <c r="N544" s="731"/>
      <c r="O544" s="731"/>
      <c r="P544" s="720"/>
      <c r="Q544" s="721"/>
    </row>
    <row r="545" ht="15.75" customHeight="1">
      <c r="A545" s="732"/>
      <c r="B545" s="715" t="str">
        <f>IF(ISTEXT(C545),VLOOKUP(A545,'Crop Chart'!$A$5:$B$201,#REF!,0),"")</f>
        <v/>
      </c>
      <c r="C545" s="726"/>
      <c r="D545" s="724"/>
      <c r="E545" s="724"/>
      <c r="F545" s="724"/>
      <c r="G545" s="733"/>
      <c r="H545" s="733"/>
      <c r="I545" s="733"/>
      <c r="J545" s="720"/>
      <c r="K545" s="720"/>
      <c r="L545" s="715"/>
      <c r="M545" s="715"/>
      <c r="N545" s="731"/>
      <c r="O545" s="731"/>
      <c r="P545" s="720"/>
      <c r="Q545" s="721"/>
    </row>
    <row r="546" ht="15.75" customHeight="1">
      <c r="A546" s="732"/>
      <c r="B546" s="715" t="str">
        <f>IF(ISTEXT(C546),VLOOKUP(A546,'Crop Chart'!$A$5:$B$201,#REF!,0),"")</f>
        <v/>
      </c>
      <c r="C546" s="726"/>
      <c r="D546" s="724"/>
      <c r="E546" s="724"/>
      <c r="F546" s="724"/>
      <c r="G546" s="733"/>
      <c r="H546" s="733"/>
      <c r="I546" s="733"/>
      <c r="J546" s="720"/>
      <c r="K546" s="720"/>
      <c r="L546" s="715"/>
      <c r="M546" s="715"/>
      <c r="N546" s="731"/>
      <c r="O546" s="731"/>
      <c r="P546" s="720"/>
      <c r="Q546" s="721"/>
    </row>
    <row r="547" ht="15.75" customHeight="1">
      <c r="A547" s="732"/>
      <c r="B547" s="715" t="str">
        <f>IF(ISTEXT(C547),VLOOKUP(A547,'Crop Chart'!$A$5:$B$201,#REF!,0),"")</f>
        <v/>
      </c>
      <c r="C547" s="726"/>
      <c r="D547" s="724"/>
      <c r="E547" s="724"/>
      <c r="F547" s="724"/>
      <c r="G547" s="733"/>
      <c r="H547" s="733"/>
      <c r="I547" s="733"/>
      <c r="J547" s="720"/>
      <c r="K547" s="720"/>
      <c r="L547" s="715"/>
      <c r="M547" s="715"/>
      <c r="N547" s="731"/>
      <c r="O547" s="731"/>
      <c r="P547" s="720"/>
      <c r="Q547" s="721"/>
    </row>
    <row r="548" ht="15.75" customHeight="1">
      <c r="A548" s="732"/>
      <c r="B548" s="715" t="str">
        <f>IF(ISTEXT(C548),VLOOKUP(A548,'Crop Chart'!$A$5:$B$201,#REF!,0),"")</f>
        <v/>
      </c>
      <c r="C548" s="726"/>
      <c r="D548" s="724"/>
      <c r="E548" s="724"/>
      <c r="F548" s="724"/>
      <c r="G548" s="733"/>
      <c r="H548" s="733"/>
      <c r="I548" s="733"/>
      <c r="J548" s="720"/>
      <c r="K548" s="720"/>
      <c r="L548" s="715"/>
      <c r="M548" s="715"/>
      <c r="N548" s="731"/>
      <c r="O548" s="731"/>
      <c r="P548" s="720"/>
      <c r="Q548" s="721"/>
    </row>
    <row r="549" ht="15.75" customHeight="1">
      <c r="A549" s="732"/>
      <c r="B549" s="715" t="str">
        <f>IF(ISTEXT(C549),VLOOKUP(A549,'Crop Chart'!$A$5:$B$201,#REF!,0),"")</f>
        <v/>
      </c>
      <c r="C549" s="726"/>
      <c r="D549" s="724"/>
      <c r="E549" s="724"/>
      <c r="F549" s="724"/>
      <c r="G549" s="733"/>
      <c r="H549" s="733"/>
      <c r="I549" s="733"/>
      <c r="J549" s="720"/>
      <c r="K549" s="720"/>
      <c r="L549" s="715"/>
      <c r="M549" s="715"/>
      <c r="N549" s="731"/>
      <c r="O549" s="731"/>
      <c r="P549" s="720"/>
      <c r="Q549" s="721"/>
    </row>
    <row r="550" ht="15.75" customHeight="1">
      <c r="A550" s="732"/>
      <c r="B550" s="715" t="str">
        <f>IF(ISTEXT(C550),VLOOKUP(A550,'Crop Chart'!$A$5:$B$201,#REF!,0),"")</f>
        <v/>
      </c>
      <c r="C550" s="726"/>
      <c r="D550" s="724"/>
      <c r="E550" s="724"/>
      <c r="F550" s="724"/>
      <c r="G550" s="733"/>
      <c r="H550" s="733"/>
      <c r="I550" s="733"/>
      <c r="J550" s="720"/>
      <c r="K550" s="720"/>
      <c r="L550" s="715"/>
      <c r="M550" s="715"/>
      <c r="N550" s="731"/>
      <c r="O550" s="731"/>
      <c r="P550" s="720"/>
      <c r="Q550" s="721"/>
    </row>
    <row r="551" ht="15.75" customHeight="1">
      <c r="A551" s="732"/>
      <c r="B551" s="715" t="str">
        <f>IF(ISTEXT(C551),VLOOKUP(A551,'Crop Chart'!$A$5:$B$201,#REF!,0),"")</f>
        <v/>
      </c>
      <c r="C551" s="726"/>
      <c r="D551" s="724"/>
      <c r="E551" s="724"/>
      <c r="F551" s="724"/>
      <c r="G551" s="733"/>
      <c r="H551" s="733"/>
      <c r="I551" s="733"/>
      <c r="J551" s="720"/>
      <c r="K551" s="720"/>
      <c r="L551" s="715"/>
      <c r="M551" s="715"/>
      <c r="N551" s="731"/>
      <c r="O551" s="731"/>
      <c r="P551" s="720"/>
      <c r="Q551" s="721"/>
    </row>
    <row r="552" ht="15.75" customHeight="1">
      <c r="A552" s="732"/>
      <c r="B552" s="715" t="str">
        <f>IF(ISTEXT(C552),VLOOKUP(A552,'Crop Chart'!$A$5:$B$201,#REF!,0),"")</f>
        <v/>
      </c>
      <c r="C552" s="726"/>
      <c r="D552" s="724"/>
      <c r="E552" s="724"/>
      <c r="F552" s="724"/>
      <c r="G552" s="733"/>
      <c r="H552" s="733"/>
      <c r="I552" s="733"/>
      <c r="J552" s="720"/>
      <c r="K552" s="720"/>
      <c r="L552" s="715"/>
      <c r="M552" s="715"/>
      <c r="N552" s="731"/>
      <c r="O552" s="731"/>
      <c r="P552" s="720"/>
      <c r="Q552" s="721"/>
    </row>
    <row r="553" ht="15.75" customHeight="1">
      <c r="A553" s="732"/>
      <c r="B553" s="715" t="str">
        <f>IF(ISTEXT(C553),VLOOKUP(A553,'Crop Chart'!$A$5:$B$201,#REF!,0),"")</f>
        <v/>
      </c>
      <c r="C553" s="726"/>
      <c r="D553" s="724"/>
      <c r="E553" s="724"/>
      <c r="F553" s="724"/>
      <c r="G553" s="733"/>
      <c r="H553" s="733"/>
      <c r="I553" s="733"/>
      <c r="J553" s="720"/>
      <c r="K553" s="720"/>
      <c r="L553" s="715"/>
      <c r="M553" s="715"/>
      <c r="N553" s="731"/>
      <c r="O553" s="731"/>
      <c r="P553" s="720"/>
      <c r="Q553" s="721"/>
    </row>
    <row r="554" ht="15.75" customHeight="1">
      <c r="A554" s="732"/>
      <c r="B554" s="715" t="str">
        <f>IF(ISTEXT(C554),VLOOKUP(A554,'Crop Chart'!$A$5:$B$201,#REF!,0),"")</f>
        <v/>
      </c>
      <c r="C554" s="726"/>
      <c r="D554" s="724"/>
      <c r="E554" s="724"/>
      <c r="F554" s="724"/>
      <c r="G554" s="733"/>
      <c r="H554" s="733"/>
      <c r="I554" s="733"/>
      <c r="J554" s="720"/>
      <c r="K554" s="720"/>
      <c r="L554" s="715"/>
      <c r="M554" s="715"/>
      <c r="N554" s="731"/>
      <c r="O554" s="731"/>
      <c r="P554" s="720"/>
      <c r="Q554" s="721"/>
    </row>
    <row r="555" ht="15.75" customHeight="1">
      <c r="A555" s="732"/>
      <c r="B555" s="715" t="str">
        <f>IF(ISTEXT(C555),VLOOKUP(A555,'Crop Chart'!$A$5:$B$201,#REF!,0),"")</f>
        <v/>
      </c>
      <c r="C555" s="726"/>
      <c r="D555" s="724"/>
      <c r="E555" s="724"/>
      <c r="F555" s="724"/>
      <c r="G555" s="733"/>
      <c r="H555" s="733"/>
      <c r="I555" s="733"/>
      <c r="J555" s="720"/>
      <c r="K555" s="720"/>
      <c r="L555" s="715"/>
      <c r="M555" s="715"/>
      <c r="N555" s="731"/>
      <c r="O555" s="731"/>
      <c r="P555" s="720"/>
      <c r="Q555" s="721"/>
    </row>
    <row r="556" ht="15.75" customHeight="1">
      <c r="A556" s="732"/>
      <c r="B556" s="715" t="str">
        <f>IF(ISTEXT(C556),VLOOKUP(A556,'Crop Chart'!$A$5:$B$201,#REF!,0),"")</f>
        <v/>
      </c>
      <c r="C556" s="726"/>
      <c r="D556" s="724"/>
      <c r="E556" s="724"/>
      <c r="F556" s="724"/>
      <c r="G556" s="733"/>
      <c r="H556" s="733"/>
      <c r="I556" s="733"/>
      <c r="J556" s="720"/>
      <c r="K556" s="720"/>
      <c r="L556" s="715"/>
      <c r="M556" s="715"/>
      <c r="N556" s="731"/>
      <c r="O556" s="731"/>
      <c r="P556" s="720"/>
      <c r="Q556" s="721"/>
    </row>
    <row r="557" ht="15.75" customHeight="1">
      <c r="A557" s="732"/>
      <c r="B557" s="715" t="str">
        <f>IF(ISTEXT(C557),VLOOKUP(A557,'Crop Chart'!$A$5:$B$201,#REF!,0),"")</f>
        <v/>
      </c>
      <c r="C557" s="726"/>
      <c r="D557" s="724"/>
      <c r="E557" s="724"/>
      <c r="F557" s="724"/>
      <c r="G557" s="733"/>
      <c r="H557" s="733"/>
      <c r="I557" s="733"/>
      <c r="J557" s="720"/>
      <c r="K557" s="720"/>
      <c r="L557" s="715"/>
      <c r="M557" s="715"/>
      <c r="N557" s="731"/>
      <c r="O557" s="731"/>
      <c r="P557" s="720"/>
      <c r="Q557" s="721"/>
    </row>
    <row r="558" ht="15.75" customHeight="1">
      <c r="A558" s="732"/>
      <c r="B558" s="715" t="str">
        <f>IF(ISTEXT(C558),VLOOKUP(A558,'Crop Chart'!$A$5:$B$201,#REF!,0),"")</f>
        <v/>
      </c>
      <c r="C558" s="726"/>
      <c r="D558" s="724"/>
      <c r="E558" s="724"/>
      <c r="F558" s="724"/>
      <c r="G558" s="733"/>
      <c r="H558" s="733"/>
      <c r="I558" s="733"/>
      <c r="J558" s="720"/>
      <c r="K558" s="720"/>
      <c r="L558" s="715"/>
      <c r="M558" s="715"/>
      <c r="N558" s="731"/>
      <c r="O558" s="731"/>
      <c r="P558" s="720"/>
      <c r="Q558" s="721"/>
    </row>
    <row r="559" ht="15.75" customHeight="1">
      <c r="A559" s="732"/>
      <c r="B559" s="715" t="str">
        <f>IF(ISTEXT(C559),VLOOKUP(A559,'Crop Chart'!$A$5:$B$201,#REF!,0),"")</f>
        <v/>
      </c>
      <c r="C559" s="726"/>
      <c r="D559" s="724"/>
      <c r="E559" s="724"/>
      <c r="F559" s="724"/>
      <c r="G559" s="733"/>
      <c r="H559" s="733"/>
      <c r="I559" s="733"/>
      <c r="J559" s="720"/>
      <c r="K559" s="720"/>
      <c r="L559" s="715"/>
      <c r="M559" s="715"/>
      <c r="N559" s="731"/>
      <c r="O559" s="731"/>
      <c r="P559" s="720"/>
      <c r="Q559" s="721"/>
    </row>
    <row r="560" ht="15.75" customHeight="1">
      <c r="A560" s="732"/>
      <c r="B560" s="715" t="str">
        <f>IF(ISTEXT(C560),VLOOKUP(A560,'Crop Chart'!$A$5:$B$201,#REF!,0),"")</f>
        <v/>
      </c>
      <c r="C560" s="726"/>
      <c r="D560" s="724"/>
      <c r="E560" s="724"/>
      <c r="F560" s="724"/>
      <c r="G560" s="733"/>
      <c r="H560" s="733"/>
      <c r="I560" s="733"/>
      <c r="J560" s="720"/>
      <c r="K560" s="720"/>
      <c r="L560" s="715"/>
      <c r="M560" s="715"/>
      <c r="N560" s="731"/>
      <c r="O560" s="731"/>
      <c r="P560" s="720"/>
      <c r="Q560" s="721"/>
    </row>
    <row r="561" ht="15.75" customHeight="1">
      <c r="A561" s="732"/>
      <c r="B561" s="734"/>
      <c r="C561" s="726"/>
      <c r="D561" s="724"/>
      <c r="E561" s="724"/>
      <c r="F561" s="724"/>
      <c r="G561" s="733"/>
      <c r="H561" s="733"/>
      <c r="I561" s="733"/>
      <c r="J561" s="720"/>
      <c r="K561" s="720"/>
      <c r="L561" s="715"/>
      <c r="M561" s="715"/>
      <c r="N561" s="731"/>
      <c r="O561" s="731"/>
      <c r="P561" s="720"/>
      <c r="Q561" s="721"/>
    </row>
    <row r="562" ht="15.75" customHeight="1">
      <c r="A562" s="732"/>
      <c r="B562" s="734"/>
      <c r="C562" s="726"/>
      <c r="D562" s="724"/>
      <c r="E562" s="724"/>
      <c r="F562" s="724"/>
      <c r="G562" s="733"/>
      <c r="H562" s="733"/>
      <c r="I562" s="733"/>
      <c r="J562" s="720"/>
      <c r="K562" s="720"/>
      <c r="L562" s="715"/>
      <c r="M562" s="715"/>
      <c r="N562" s="731"/>
      <c r="O562" s="731"/>
      <c r="P562" s="720"/>
      <c r="Q562" s="721"/>
    </row>
    <row r="563" ht="15.75" customHeight="1">
      <c r="A563" s="732"/>
      <c r="B563" s="734"/>
      <c r="C563" s="726"/>
      <c r="D563" s="724"/>
      <c r="E563" s="724"/>
      <c r="F563" s="724"/>
      <c r="G563" s="733"/>
      <c r="H563" s="733"/>
      <c r="I563" s="733"/>
      <c r="J563" s="720"/>
      <c r="K563" s="720"/>
      <c r="L563" s="715"/>
      <c r="M563" s="715"/>
      <c r="N563" s="731"/>
      <c r="O563" s="731"/>
      <c r="P563" s="720"/>
      <c r="Q563" s="721"/>
    </row>
    <row r="564" ht="15.75" customHeight="1">
      <c r="A564" s="732"/>
      <c r="B564" s="734"/>
      <c r="C564" s="726"/>
      <c r="D564" s="724"/>
      <c r="E564" s="724"/>
      <c r="F564" s="724"/>
      <c r="G564" s="733"/>
      <c r="H564" s="733"/>
      <c r="I564" s="733"/>
      <c r="J564" s="720"/>
      <c r="K564" s="720"/>
      <c r="L564" s="715"/>
      <c r="M564" s="715"/>
      <c r="N564" s="731"/>
      <c r="O564" s="731"/>
      <c r="P564" s="720"/>
      <c r="Q564" s="721"/>
    </row>
    <row r="565" ht="15.75" customHeight="1">
      <c r="A565" s="732"/>
      <c r="B565" s="734"/>
      <c r="C565" s="726"/>
      <c r="D565" s="724"/>
      <c r="E565" s="724"/>
      <c r="F565" s="724"/>
      <c r="G565" s="733"/>
      <c r="H565" s="733"/>
      <c r="I565" s="733"/>
      <c r="J565" s="720"/>
      <c r="K565" s="720"/>
      <c r="L565" s="715"/>
      <c r="M565" s="715"/>
      <c r="N565" s="731"/>
      <c r="O565" s="731"/>
      <c r="P565" s="720"/>
      <c r="Q565" s="721"/>
    </row>
    <row r="566" ht="15.75" customHeight="1">
      <c r="A566" s="732"/>
      <c r="B566" s="734"/>
      <c r="C566" s="726"/>
      <c r="D566" s="724"/>
      <c r="E566" s="724"/>
      <c r="F566" s="724"/>
      <c r="G566" s="733"/>
      <c r="H566" s="733"/>
      <c r="I566" s="733"/>
      <c r="J566" s="720"/>
      <c r="K566" s="720"/>
      <c r="L566" s="715"/>
      <c r="M566" s="715"/>
      <c r="N566" s="731"/>
      <c r="O566" s="731"/>
      <c r="P566" s="720"/>
      <c r="Q566" s="721"/>
    </row>
    <row r="567" ht="15.75" customHeight="1">
      <c r="A567" s="732"/>
      <c r="B567" s="734"/>
      <c r="C567" s="726"/>
      <c r="D567" s="724"/>
      <c r="E567" s="724"/>
      <c r="F567" s="724"/>
      <c r="G567" s="733"/>
      <c r="H567" s="733"/>
      <c r="I567" s="733"/>
      <c r="J567" s="720"/>
      <c r="K567" s="720"/>
      <c r="L567" s="715"/>
      <c r="M567" s="715"/>
      <c r="N567" s="731"/>
      <c r="O567" s="731"/>
      <c r="P567" s="720"/>
      <c r="Q567" s="721"/>
    </row>
    <row r="568" ht="15.75" customHeight="1">
      <c r="A568" s="732"/>
      <c r="B568" s="734"/>
      <c r="C568" s="726"/>
      <c r="D568" s="724"/>
      <c r="E568" s="724"/>
      <c r="F568" s="724"/>
      <c r="G568" s="733"/>
      <c r="H568" s="733"/>
      <c r="I568" s="733"/>
      <c r="J568" s="720"/>
      <c r="K568" s="720"/>
      <c r="L568" s="715"/>
      <c r="M568" s="715"/>
      <c r="N568" s="731"/>
      <c r="O568" s="731"/>
      <c r="P568" s="720"/>
      <c r="Q568" s="721"/>
    </row>
    <row r="569" ht="15.75" customHeight="1">
      <c r="A569" s="732"/>
      <c r="B569" s="734"/>
      <c r="C569" s="726"/>
      <c r="D569" s="724"/>
      <c r="E569" s="724"/>
      <c r="F569" s="724"/>
      <c r="G569" s="733"/>
      <c r="H569" s="733"/>
      <c r="I569" s="733"/>
      <c r="J569" s="720"/>
      <c r="K569" s="720"/>
      <c r="L569" s="715"/>
      <c r="M569" s="715"/>
      <c r="N569" s="731"/>
      <c r="O569" s="731"/>
      <c r="P569" s="720"/>
      <c r="Q569" s="721"/>
    </row>
    <row r="570" ht="15.75" customHeight="1">
      <c r="A570" s="732"/>
      <c r="B570" s="734"/>
      <c r="C570" s="726"/>
      <c r="D570" s="724"/>
      <c r="E570" s="724"/>
      <c r="F570" s="724"/>
      <c r="G570" s="733"/>
      <c r="H570" s="733"/>
      <c r="I570" s="733"/>
      <c r="J570" s="720"/>
      <c r="K570" s="720"/>
      <c r="L570" s="715"/>
      <c r="M570" s="715"/>
      <c r="N570" s="731"/>
      <c r="O570" s="731"/>
      <c r="P570" s="720"/>
      <c r="Q570" s="721"/>
    </row>
    <row r="571" ht="15.75" customHeight="1">
      <c r="A571" s="732"/>
      <c r="B571" s="734"/>
      <c r="C571" s="726"/>
      <c r="D571" s="724"/>
      <c r="E571" s="724"/>
      <c r="F571" s="724"/>
      <c r="G571" s="733"/>
      <c r="H571" s="733"/>
      <c r="I571" s="733"/>
      <c r="J571" s="720"/>
      <c r="K571" s="720"/>
      <c r="L571" s="715"/>
      <c r="M571" s="715"/>
      <c r="N571" s="731"/>
      <c r="O571" s="731"/>
      <c r="P571" s="720"/>
      <c r="Q571" s="721"/>
    </row>
    <row r="572" ht="15.75" customHeight="1">
      <c r="A572" s="732"/>
      <c r="B572" s="734"/>
      <c r="C572" s="726"/>
      <c r="D572" s="724"/>
      <c r="E572" s="724"/>
      <c r="F572" s="724"/>
      <c r="G572" s="733"/>
      <c r="H572" s="733"/>
      <c r="I572" s="733"/>
      <c r="J572" s="720"/>
      <c r="K572" s="720"/>
      <c r="L572" s="715"/>
      <c r="M572" s="715"/>
      <c r="N572" s="731"/>
      <c r="O572" s="731"/>
      <c r="P572" s="720"/>
      <c r="Q572" s="721"/>
    </row>
    <row r="573" ht="15.75" customHeight="1">
      <c r="A573" s="732"/>
      <c r="B573" s="734"/>
      <c r="C573" s="726"/>
      <c r="D573" s="724"/>
      <c r="E573" s="724"/>
      <c r="F573" s="724"/>
      <c r="G573" s="733"/>
      <c r="H573" s="733"/>
      <c r="I573" s="733"/>
      <c r="J573" s="720"/>
      <c r="K573" s="720"/>
      <c r="L573" s="715"/>
      <c r="M573" s="715"/>
      <c r="N573" s="731"/>
      <c r="O573" s="731"/>
      <c r="P573" s="720"/>
      <c r="Q573" s="721"/>
    </row>
    <row r="574" ht="15.75" customHeight="1">
      <c r="A574" s="732"/>
      <c r="B574" s="734"/>
      <c r="C574" s="726"/>
      <c r="D574" s="724"/>
      <c r="E574" s="724"/>
      <c r="F574" s="724"/>
      <c r="G574" s="733"/>
      <c r="H574" s="733"/>
      <c r="I574" s="733"/>
      <c r="J574" s="720"/>
      <c r="K574" s="720"/>
      <c r="L574" s="715"/>
      <c r="M574" s="715"/>
      <c r="N574" s="731"/>
      <c r="O574" s="731"/>
      <c r="P574" s="720"/>
      <c r="Q574" s="721"/>
    </row>
    <row r="575" ht="15.75" customHeight="1">
      <c r="A575" s="732"/>
      <c r="B575" s="734"/>
      <c r="C575" s="726"/>
      <c r="D575" s="724"/>
      <c r="E575" s="724"/>
      <c r="F575" s="724"/>
      <c r="G575" s="733"/>
      <c r="H575" s="733"/>
      <c r="I575" s="733"/>
      <c r="J575" s="720"/>
      <c r="K575" s="720"/>
      <c r="L575" s="715"/>
      <c r="M575" s="715"/>
      <c r="N575" s="731"/>
      <c r="O575" s="731"/>
      <c r="P575" s="720"/>
      <c r="Q575" s="721"/>
    </row>
    <row r="576" ht="15.75" customHeight="1">
      <c r="A576" s="732"/>
      <c r="B576" s="734"/>
      <c r="C576" s="726"/>
      <c r="D576" s="724"/>
      <c r="E576" s="724"/>
      <c r="F576" s="724"/>
      <c r="G576" s="733"/>
      <c r="H576" s="733"/>
      <c r="I576" s="733"/>
      <c r="J576" s="720"/>
      <c r="K576" s="720"/>
      <c r="L576" s="715"/>
      <c r="M576" s="715"/>
      <c r="N576" s="731"/>
      <c r="O576" s="731"/>
      <c r="P576" s="720"/>
      <c r="Q576" s="721"/>
    </row>
    <row r="577" ht="15.75" customHeight="1">
      <c r="A577" s="732"/>
      <c r="B577" s="734"/>
      <c r="C577" s="726"/>
      <c r="D577" s="724"/>
      <c r="E577" s="724"/>
      <c r="F577" s="724"/>
      <c r="G577" s="733"/>
      <c r="H577" s="733"/>
      <c r="I577" s="733"/>
      <c r="J577" s="720"/>
      <c r="K577" s="720"/>
      <c r="L577" s="715"/>
      <c r="M577" s="715"/>
      <c r="N577" s="731"/>
      <c r="O577" s="731"/>
      <c r="P577" s="720"/>
      <c r="Q577" s="721"/>
    </row>
    <row r="578" ht="15.75" customHeight="1">
      <c r="A578" s="732"/>
      <c r="B578" s="734"/>
      <c r="C578" s="726"/>
      <c r="D578" s="724"/>
      <c r="E578" s="724"/>
      <c r="F578" s="724"/>
      <c r="G578" s="733"/>
      <c r="H578" s="733"/>
      <c r="I578" s="733"/>
      <c r="J578" s="720"/>
      <c r="K578" s="720"/>
      <c r="L578" s="715"/>
      <c r="M578" s="715"/>
      <c r="N578" s="731"/>
      <c r="O578" s="731"/>
      <c r="P578" s="720"/>
      <c r="Q578" s="721"/>
    </row>
    <row r="579" ht="15.75" customHeight="1">
      <c r="A579" s="732"/>
      <c r="B579" s="734"/>
      <c r="C579" s="726"/>
      <c r="D579" s="724"/>
      <c r="E579" s="724"/>
      <c r="F579" s="724"/>
      <c r="G579" s="733"/>
      <c r="H579" s="733"/>
      <c r="I579" s="733"/>
      <c r="J579" s="720"/>
      <c r="K579" s="720"/>
      <c r="L579" s="715"/>
      <c r="M579" s="715"/>
      <c r="N579" s="731"/>
      <c r="O579" s="731"/>
      <c r="P579" s="720"/>
      <c r="Q579" s="721"/>
    </row>
    <row r="580" ht="15.75" customHeight="1">
      <c r="A580" s="732"/>
      <c r="B580" s="734"/>
      <c r="C580" s="726"/>
      <c r="D580" s="724"/>
      <c r="E580" s="724"/>
      <c r="F580" s="724"/>
      <c r="G580" s="733"/>
      <c r="H580" s="733"/>
      <c r="I580" s="733"/>
      <c r="J580" s="720"/>
      <c r="K580" s="720"/>
      <c r="L580" s="715"/>
      <c r="M580" s="715"/>
      <c r="N580" s="731"/>
      <c r="O580" s="731"/>
      <c r="P580" s="720"/>
      <c r="Q580" s="721"/>
    </row>
    <row r="581" ht="15.75" customHeight="1">
      <c r="A581" s="732"/>
      <c r="B581" s="734"/>
      <c r="C581" s="726"/>
      <c r="D581" s="724"/>
      <c r="E581" s="724"/>
      <c r="F581" s="724"/>
      <c r="G581" s="733"/>
      <c r="H581" s="733"/>
      <c r="I581" s="733"/>
      <c r="J581" s="720"/>
      <c r="K581" s="720"/>
      <c r="L581" s="715"/>
      <c r="M581" s="715"/>
      <c r="N581" s="731"/>
      <c r="O581" s="731"/>
      <c r="P581" s="720"/>
      <c r="Q581" s="721"/>
    </row>
    <row r="582" ht="15.75" customHeight="1">
      <c r="A582" s="732"/>
      <c r="B582" s="734"/>
      <c r="C582" s="726"/>
      <c r="D582" s="724"/>
      <c r="E582" s="724"/>
      <c r="F582" s="724"/>
      <c r="G582" s="733"/>
      <c r="H582" s="733"/>
      <c r="I582" s="733"/>
      <c r="J582" s="720"/>
      <c r="K582" s="720"/>
      <c r="L582" s="715"/>
      <c r="M582" s="715"/>
      <c r="N582" s="731"/>
      <c r="O582" s="731"/>
      <c r="P582" s="720"/>
      <c r="Q582" s="721"/>
    </row>
    <row r="583" ht="15.75" customHeight="1">
      <c r="A583" s="732"/>
      <c r="B583" s="734"/>
      <c r="C583" s="726"/>
      <c r="D583" s="724"/>
      <c r="E583" s="724"/>
      <c r="F583" s="724"/>
      <c r="G583" s="733"/>
      <c r="H583" s="733"/>
      <c r="I583" s="733"/>
      <c r="J583" s="720"/>
      <c r="K583" s="720"/>
      <c r="L583" s="715"/>
      <c r="M583" s="715"/>
      <c r="N583" s="731"/>
      <c r="O583" s="731"/>
      <c r="P583" s="720"/>
      <c r="Q583" s="721"/>
    </row>
    <row r="584" ht="15.75" customHeight="1">
      <c r="A584" s="732"/>
      <c r="B584" s="734"/>
      <c r="C584" s="726"/>
      <c r="D584" s="724"/>
      <c r="E584" s="724"/>
      <c r="F584" s="724"/>
      <c r="G584" s="733"/>
      <c r="H584" s="733"/>
      <c r="I584" s="733"/>
      <c r="J584" s="720"/>
      <c r="K584" s="720"/>
      <c r="L584" s="715"/>
      <c r="M584" s="715"/>
      <c r="N584" s="731"/>
      <c r="O584" s="731"/>
      <c r="P584" s="720"/>
      <c r="Q584" s="721"/>
    </row>
    <row r="585" ht="15.75" customHeight="1">
      <c r="A585" s="732"/>
      <c r="B585" s="734"/>
      <c r="C585" s="726"/>
      <c r="D585" s="724"/>
      <c r="E585" s="724"/>
      <c r="F585" s="724"/>
      <c r="G585" s="733"/>
      <c r="H585" s="733"/>
      <c r="I585" s="733"/>
      <c r="J585" s="720"/>
      <c r="K585" s="720"/>
      <c r="L585" s="715"/>
      <c r="M585" s="715"/>
      <c r="N585" s="731"/>
      <c r="O585" s="731"/>
      <c r="P585" s="720"/>
      <c r="Q585" s="721"/>
    </row>
    <row r="586" ht="15.75" customHeight="1">
      <c r="A586" s="732"/>
      <c r="B586" s="734"/>
      <c r="C586" s="726"/>
      <c r="D586" s="724"/>
      <c r="E586" s="724"/>
      <c r="F586" s="724"/>
      <c r="G586" s="733"/>
      <c r="H586" s="733"/>
      <c r="I586" s="733"/>
      <c r="J586" s="720"/>
      <c r="K586" s="720"/>
      <c r="L586" s="715"/>
      <c r="M586" s="715"/>
      <c r="N586" s="731"/>
      <c r="O586" s="731"/>
      <c r="P586" s="720"/>
      <c r="Q586" s="721"/>
    </row>
    <row r="587" ht="15.75" customHeight="1">
      <c r="A587" s="732"/>
      <c r="B587" s="734"/>
      <c r="C587" s="726"/>
      <c r="D587" s="724"/>
      <c r="E587" s="724"/>
      <c r="F587" s="724"/>
      <c r="G587" s="733"/>
      <c r="H587" s="733"/>
      <c r="I587" s="733"/>
      <c r="J587" s="720"/>
      <c r="K587" s="720"/>
      <c r="L587" s="715"/>
      <c r="M587" s="715"/>
      <c r="N587" s="731"/>
      <c r="O587" s="731"/>
      <c r="P587" s="720"/>
      <c r="Q587" s="721"/>
    </row>
    <row r="588" ht="15.75" customHeight="1">
      <c r="A588" s="732"/>
      <c r="B588" s="734"/>
      <c r="C588" s="726"/>
      <c r="D588" s="724"/>
      <c r="E588" s="724"/>
      <c r="F588" s="724"/>
      <c r="G588" s="733"/>
      <c r="H588" s="733"/>
      <c r="I588" s="733"/>
      <c r="J588" s="720"/>
      <c r="K588" s="720"/>
      <c r="L588" s="715"/>
      <c r="M588" s="715"/>
      <c r="N588" s="731"/>
      <c r="O588" s="731"/>
      <c r="P588" s="720"/>
      <c r="Q588" s="721"/>
    </row>
    <row r="589" ht="15.75" customHeight="1">
      <c r="A589" s="732"/>
      <c r="B589" s="734"/>
      <c r="C589" s="726"/>
      <c r="D589" s="724"/>
      <c r="E589" s="724"/>
      <c r="F589" s="724"/>
      <c r="G589" s="733"/>
      <c r="H589" s="733"/>
      <c r="I589" s="733"/>
      <c r="J589" s="720"/>
      <c r="K589" s="720"/>
      <c r="L589" s="715"/>
      <c r="M589" s="715"/>
      <c r="N589" s="731"/>
      <c r="O589" s="731"/>
      <c r="P589" s="720"/>
      <c r="Q589" s="721"/>
    </row>
    <row r="590" ht="15.75" customHeight="1">
      <c r="A590" s="732"/>
      <c r="B590" s="734"/>
      <c r="C590" s="726"/>
      <c r="D590" s="724"/>
      <c r="E590" s="724"/>
      <c r="F590" s="724"/>
      <c r="G590" s="733"/>
      <c r="H590" s="733"/>
      <c r="I590" s="733"/>
      <c r="J590" s="720"/>
      <c r="K590" s="720"/>
      <c r="L590" s="715"/>
      <c r="M590" s="715"/>
      <c r="N590" s="731"/>
      <c r="O590" s="731"/>
      <c r="P590" s="720"/>
      <c r="Q590" s="721"/>
    </row>
    <row r="591" ht="15.75" customHeight="1">
      <c r="A591" s="732"/>
      <c r="B591" s="734"/>
      <c r="C591" s="726"/>
      <c r="D591" s="724"/>
      <c r="E591" s="724"/>
      <c r="F591" s="724"/>
      <c r="G591" s="733"/>
      <c r="H591" s="733"/>
      <c r="I591" s="733"/>
      <c r="J591" s="720"/>
      <c r="K591" s="720"/>
      <c r="L591" s="715"/>
      <c r="M591" s="715"/>
      <c r="N591" s="731"/>
      <c r="O591" s="731"/>
      <c r="P591" s="720"/>
      <c r="Q591" s="721"/>
    </row>
    <row r="592" ht="15.75" customHeight="1">
      <c r="A592" s="732"/>
      <c r="B592" s="734"/>
      <c r="C592" s="726"/>
      <c r="D592" s="724"/>
      <c r="E592" s="724"/>
      <c r="F592" s="724"/>
      <c r="G592" s="733"/>
      <c r="H592" s="733"/>
      <c r="I592" s="733"/>
      <c r="J592" s="720"/>
      <c r="K592" s="720"/>
      <c r="L592" s="715"/>
      <c r="M592" s="715"/>
      <c r="N592" s="731"/>
      <c r="O592" s="731"/>
      <c r="P592" s="720"/>
      <c r="Q592" s="721"/>
    </row>
    <row r="593" ht="15.75" customHeight="1">
      <c r="A593" s="732"/>
      <c r="B593" s="734"/>
      <c r="C593" s="726"/>
      <c r="D593" s="724"/>
      <c r="E593" s="724"/>
      <c r="F593" s="724"/>
      <c r="G593" s="733"/>
      <c r="H593" s="733"/>
      <c r="I593" s="733"/>
      <c r="J593" s="720"/>
      <c r="K593" s="720"/>
      <c r="L593" s="715"/>
      <c r="M593" s="715"/>
      <c r="N593" s="731"/>
      <c r="O593" s="731"/>
      <c r="P593" s="720"/>
      <c r="Q593" s="721"/>
    </row>
    <row r="594" ht="15.75" customHeight="1">
      <c r="A594" s="732"/>
      <c r="B594" s="734"/>
      <c r="C594" s="726"/>
      <c r="D594" s="724"/>
      <c r="E594" s="724"/>
      <c r="F594" s="724"/>
      <c r="G594" s="733"/>
      <c r="H594" s="733"/>
      <c r="I594" s="733"/>
      <c r="J594" s="720"/>
      <c r="K594" s="720"/>
      <c r="L594" s="715"/>
      <c r="M594" s="715"/>
      <c r="N594" s="731"/>
      <c r="O594" s="731"/>
      <c r="P594" s="720"/>
      <c r="Q594" s="721"/>
    </row>
    <row r="595" ht="15.75" customHeight="1">
      <c r="A595" s="732"/>
      <c r="B595" s="734"/>
      <c r="C595" s="726"/>
      <c r="D595" s="724"/>
      <c r="E595" s="724"/>
      <c r="F595" s="724"/>
      <c r="G595" s="733"/>
      <c r="H595" s="733"/>
      <c r="I595" s="733"/>
      <c r="J595" s="720"/>
      <c r="K595" s="720"/>
      <c r="L595" s="715"/>
      <c r="M595" s="715"/>
      <c r="N595" s="731"/>
      <c r="O595" s="731"/>
      <c r="P595" s="720"/>
      <c r="Q595" s="721"/>
    </row>
    <row r="596" ht="15.75" customHeight="1">
      <c r="A596" s="732"/>
      <c r="B596" s="734"/>
      <c r="C596" s="726"/>
      <c r="D596" s="724"/>
      <c r="E596" s="724"/>
      <c r="F596" s="724"/>
      <c r="G596" s="733"/>
      <c r="H596" s="733"/>
      <c r="I596" s="733"/>
      <c r="J596" s="720"/>
      <c r="K596" s="720"/>
      <c r="L596" s="715"/>
      <c r="M596" s="715"/>
      <c r="N596" s="731"/>
      <c r="O596" s="731"/>
      <c r="P596" s="720"/>
      <c r="Q596" s="721"/>
    </row>
    <row r="597" ht="15.75" customHeight="1">
      <c r="A597" s="732"/>
      <c r="B597" s="734"/>
      <c r="C597" s="726"/>
      <c r="D597" s="724"/>
      <c r="E597" s="724"/>
      <c r="F597" s="724"/>
      <c r="G597" s="733"/>
      <c r="H597" s="733"/>
      <c r="I597" s="733"/>
      <c r="J597" s="720"/>
      <c r="K597" s="720"/>
      <c r="L597" s="715"/>
      <c r="M597" s="715"/>
      <c r="N597" s="731"/>
      <c r="O597" s="731"/>
      <c r="P597" s="720"/>
      <c r="Q597" s="721"/>
    </row>
    <row r="598" ht="15.75" customHeight="1">
      <c r="A598" s="732"/>
      <c r="B598" s="734"/>
      <c r="C598" s="726"/>
      <c r="D598" s="724"/>
      <c r="E598" s="724"/>
      <c r="F598" s="724"/>
      <c r="G598" s="733"/>
      <c r="H598" s="733"/>
      <c r="I598" s="733"/>
      <c r="J598" s="720"/>
      <c r="K598" s="720"/>
      <c r="L598" s="715"/>
      <c r="M598" s="715"/>
      <c r="N598" s="731"/>
      <c r="O598" s="731"/>
      <c r="P598" s="720"/>
      <c r="Q598" s="721"/>
    </row>
    <row r="599" ht="15.75" customHeight="1">
      <c r="A599" s="732"/>
      <c r="B599" s="734"/>
      <c r="C599" s="726"/>
      <c r="D599" s="724"/>
      <c r="E599" s="724"/>
      <c r="F599" s="724"/>
      <c r="G599" s="733"/>
      <c r="H599" s="733"/>
      <c r="I599" s="733"/>
      <c r="J599" s="720"/>
      <c r="K599" s="720"/>
      <c r="L599" s="715"/>
      <c r="M599" s="715"/>
      <c r="N599" s="731"/>
      <c r="O599" s="731"/>
      <c r="P599" s="720"/>
      <c r="Q599" s="721"/>
    </row>
    <row r="600" ht="15.75" customHeight="1">
      <c r="A600" s="732"/>
      <c r="B600" s="734"/>
      <c r="C600" s="726"/>
      <c r="D600" s="724"/>
      <c r="E600" s="724"/>
      <c r="F600" s="724"/>
      <c r="G600" s="733"/>
      <c r="H600" s="733"/>
      <c r="I600" s="733"/>
      <c r="J600" s="720"/>
      <c r="K600" s="720"/>
      <c r="L600" s="715"/>
      <c r="M600" s="715"/>
      <c r="N600" s="731"/>
      <c r="O600" s="731"/>
      <c r="P600" s="720"/>
      <c r="Q600" s="721"/>
    </row>
    <row r="601" ht="15.75" customHeight="1">
      <c r="A601" s="732"/>
      <c r="B601" s="734"/>
      <c r="C601" s="726"/>
      <c r="D601" s="724"/>
      <c r="E601" s="724"/>
      <c r="F601" s="724"/>
      <c r="G601" s="733"/>
      <c r="H601" s="733"/>
      <c r="I601" s="733"/>
      <c r="J601" s="720"/>
      <c r="K601" s="720"/>
      <c r="L601" s="715"/>
      <c r="M601" s="715"/>
      <c r="N601" s="731"/>
      <c r="O601" s="731"/>
      <c r="P601" s="720"/>
      <c r="Q601" s="721"/>
    </row>
    <row r="602" ht="15.75" customHeight="1">
      <c r="A602" s="732"/>
      <c r="B602" s="734"/>
      <c r="C602" s="726"/>
      <c r="D602" s="724"/>
      <c r="E602" s="724"/>
      <c r="F602" s="724"/>
      <c r="G602" s="733"/>
      <c r="H602" s="733"/>
      <c r="I602" s="733"/>
      <c r="J602" s="720"/>
      <c r="K602" s="720"/>
      <c r="L602" s="715"/>
      <c r="M602" s="715"/>
      <c r="N602" s="731"/>
      <c r="O602" s="731"/>
      <c r="P602" s="720"/>
      <c r="Q602" s="721"/>
    </row>
    <row r="603" ht="15.75" customHeight="1">
      <c r="A603" s="732"/>
      <c r="B603" s="734"/>
      <c r="C603" s="726"/>
      <c r="D603" s="724"/>
      <c r="E603" s="724"/>
      <c r="F603" s="724"/>
      <c r="G603" s="733"/>
      <c r="H603" s="733"/>
      <c r="I603" s="733"/>
      <c r="J603" s="720"/>
      <c r="K603" s="720"/>
      <c r="L603" s="715"/>
      <c r="M603" s="715"/>
      <c r="N603" s="731"/>
      <c r="O603" s="731"/>
      <c r="P603" s="720"/>
      <c r="Q603" s="721"/>
    </row>
    <row r="604" ht="15.75" customHeight="1">
      <c r="A604" s="732"/>
      <c r="B604" s="734"/>
      <c r="C604" s="726"/>
      <c r="D604" s="724"/>
      <c r="E604" s="724"/>
      <c r="F604" s="724"/>
      <c r="G604" s="733"/>
      <c r="H604" s="733"/>
      <c r="I604" s="733"/>
      <c r="J604" s="720"/>
      <c r="K604" s="720"/>
      <c r="L604" s="715"/>
      <c r="M604" s="715"/>
      <c r="N604" s="731"/>
      <c r="O604" s="731"/>
      <c r="P604" s="720"/>
      <c r="Q604" s="721"/>
    </row>
    <row r="605" ht="15.75" customHeight="1">
      <c r="A605" s="732"/>
      <c r="B605" s="734"/>
      <c r="C605" s="726"/>
      <c r="D605" s="724"/>
      <c r="E605" s="724"/>
      <c r="F605" s="724"/>
      <c r="G605" s="733"/>
      <c r="H605" s="733"/>
      <c r="I605" s="733"/>
      <c r="J605" s="720"/>
      <c r="K605" s="720"/>
      <c r="L605" s="715"/>
      <c r="M605" s="715"/>
      <c r="N605" s="731"/>
      <c r="O605" s="731"/>
      <c r="P605" s="720"/>
      <c r="Q605" s="721"/>
    </row>
    <row r="606" ht="15.75" customHeight="1">
      <c r="A606" s="732"/>
      <c r="B606" s="734"/>
      <c r="C606" s="726"/>
      <c r="D606" s="724"/>
      <c r="E606" s="724"/>
      <c r="F606" s="724"/>
      <c r="G606" s="733"/>
      <c r="H606" s="733"/>
      <c r="I606" s="733"/>
      <c r="J606" s="720"/>
      <c r="K606" s="720"/>
      <c r="L606" s="715"/>
      <c r="M606" s="715"/>
      <c r="N606" s="731"/>
      <c r="O606" s="731"/>
      <c r="P606" s="720"/>
      <c r="Q606" s="721"/>
    </row>
    <row r="607" ht="15.75" customHeight="1">
      <c r="A607" s="732"/>
      <c r="B607" s="734"/>
      <c r="C607" s="726"/>
      <c r="D607" s="724"/>
      <c r="E607" s="724"/>
      <c r="F607" s="724"/>
      <c r="G607" s="733"/>
      <c r="H607" s="733"/>
      <c r="I607" s="733"/>
      <c r="J607" s="720"/>
      <c r="K607" s="720"/>
      <c r="L607" s="715"/>
      <c r="M607" s="715"/>
      <c r="N607" s="731"/>
      <c r="O607" s="731"/>
      <c r="P607" s="720"/>
      <c r="Q607" s="721"/>
    </row>
    <row r="608" ht="15.75" customHeight="1">
      <c r="A608" s="732"/>
      <c r="B608" s="734"/>
      <c r="C608" s="726"/>
      <c r="D608" s="724"/>
      <c r="E608" s="724"/>
      <c r="F608" s="724"/>
      <c r="G608" s="733"/>
      <c r="H608" s="733"/>
      <c r="I608" s="733"/>
      <c r="J608" s="720"/>
      <c r="K608" s="720"/>
      <c r="L608" s="715"/>
      <c r="M608" s="715"/>
      <c r="N608" s="731"/>
      <c r="O608" s="731"/>
      <c r="P608" s="720"/>
      <c r="Q608" s="721"/>
    </row>
    <row r="609" ht="15.75" customHeight="1">
      <c r="A609" s="732"/>
      <c r="B609" s="734"/>
      <c r="C609" s="726"/>
      <c r="D609" s="724"/>
      <c r="E609" s="724"/>
      <c r="F609" s="724"/>
      <c r="G609" s="733"/>
      <c r="H609" s="733"/>
      <c r="I609" s="733"/>
      <c r="J609" s="720"/>
      <c r="K609" s="720"/>
      <c r="L609" s="715"/>
      <c r="M609" s="715"/>
      <c r="N609" s="731"/>
      <c r="O609" s="731"/>
      <c r="P609" s="720"/>
      <c r="Q609" s="721"/>
    </row>
    <row r="610" ht="15.75" customHeight="1">
      <c r="A610" s="732"/>
      <c r="B610" s="734"/>
      <c r="C610" s="726"/>
      <c r="D610" s="724"/>
      <c r="E610" s="724"/>
      <c r="F610" s="724"/>
      <c r="G610" s="733"/>
      <c r="H610" s="733"/>
      <c r="I610" s="733"/>
      <c r="J610" s="720"/>
      <c r="K610" s="720"/>
      <c r="L610" s="715"/>
      <c r="M610" s="715"/>
      <c r="N610" s="731"/>
      <c r="O610" s="731"/>
      <c r="P610" s="720"/>
      <c r="Q610" s="721"/>
    </row>
    <row r="611" ht="15.75" customHeight="1">
      <c r="A611" s="732"/>
      <c r="B611" s="734"/>
      <c r="C611" s="726"/>
      <c r="D611" s="724"/>
      <c r="E611" s="724"/>
      <c r="F611" s="724"/>
      <c r="G611" s="733"/>
      <c r="H611" s="733"/>
      <c r="I611" s="733"/>
      <c r="J611" s="720"/>
      <c r="K611" s="720"/>
      <c r="L611" s="715"/>
      <c r="M611" s="715"/>
      <c r="N611" s="731"/>
      <c r="O611" s="731"/>
      <c r="P611" s="720"/>
      <c r="Q611" s="721"/>
    </row>
    <row r="612" ht="15.75" customHeight="1">
      <c r="A612" s="732"/>
      <c r="B612" s="734"/>
      <c r="C612" s="726"/>
      <c r="D612" s="724"/>
      <c r="E612" s="724"/>
      <c r="F612" s="724"/>
      <c r="G612" s="733"/>
      <c r="H612" s="733"/>
      <c r="I612" s="733"/>
      <c r="J612" s="720"/>
      <c r="K612" s="720"/>
      <c r="L612" s="715"/>
      <c r="M612" s="715"/>
      <c r="N612" s="731"/>
      <c r="O612" s="731"/>
      <c r="P612" s="720"/>
      <c r="Q612" s="721"/>
    </row>
    <row r="613" ht="15.75" customHeight="1">
      <c r="A613" s="732"/>
      <c r="B613" s="734"/>
      <c r="C613" s="726"/>
      <c r="D613" s="724"/>
      <c r="E613" s="724"/>
      <c r="F613" s="724"/>
      <c r="G613" s="733"/>
      <c r="H613" s="733"/>
      <c r="I613" s="733"/>
      <c r="J613" s="720"/>
      <c r="K613" s="720"/>
      <c r="L613" s="715"/>
      <c r="M613" s="715"/>
      <c r="N613" s="731"/>
      <c r="O613" s="731"/>
      <c r="P613" s="720"/>
      <c r="Q613" s="721"/>
    </row>
    <row r="614" ht="15.75" customHeight="1">
      <c r="A614" s="732"/>
      <c r="B614" s="734"/>
      <c r="C614" s="726"/>
      <c r="D614" s="724"/>
      <c r="E614" s="724"/>
      <c r="F614" s="724"/>
      <c r="G614" s="733"/>
      <c r="H614" s="733"/>
      <c r="I614" s="733"/>
      <c r="J614" s="720"/>
      <c r="K614" s="720"/>
      <c r="L614" s="715"/>
      <c r="M614" s="715"/>
      <c r="N614" s="731"/>
      <c r="O614" s="731"/>
      <c r="P614" s="720"/>
      <c r="Q614" s="721"/>
    </row>
    <row r="615" ht="15.75" customHeight="1">
      <c r="A615" s="732"/>
      <c r="B615" s="734"/>
      <c r="C615" s="726"/>
      <c r="D615" s="724"/>
      <c r="E615" s="724"/>
      <c r="F615" s="724"/>
      <c r="G615" s="733"/>
      <c r="H615" s="733"/>
      <c r="I615" s="733"/>
      <c r="J615" s="720"/>
      <c r="K615" s="720"/>
      <c r="L615" s="715"/>
      <c r="M615" s="715"/>
      <c r="N615" s="731"/>
      <c r="O615" s="731"/>
      <c r="P615" s="720"/>
      <c r="Q615" s="721"/>
    </row>
    <row r="616" ht="15.75" customHeight="1">
      <c r="A616" s="732"/>
      <c r="B616" s="734"/>
      <c r="C616" s="726"/>
      <c r="D616" s="724"/>
      <c r="E616" s="724"/>
      <c r="F616" s="724"/>
      <c r="G616" s="733"/>
      <c r="H616" s="733"/>
      <c r="I616" s="733"/>
      <c r="J616" s="720"/>
      <c r="K616" s="720"/>
      <c r="L616" s="715"/>
      <c r="M616" s="715"/>
      <c r="N616" s="731"/>
      <c r="O616" s="731"/>
      <c r="P616" s="720"/>
      <c r="Q616" s="721"/>
    </row>
    <row r="617" ht="15.75" customHeight="1">
      <c r="A617" s="732"/>
      <c r="B617" s="734"/>
      <c r="C617" s="726"/>
      <c r="D617" s="724"/>
      <c r="E617" s="724"/>
      <c r="F617" s="724"/>
      <c r="G617" s="733"/>
      <c r="H617" s="733"/>
      <c r="I617" s="733"/>
      <c r="J617" s="720"/>
      <c r="K617" s="720"/>
      <c r="L617" s="715"/>
      <c r="M617" s="715"/>
      <c r="N617" s="731"/>
      <c r="O617" s="731"/>
      <c r="P617" s="720"/>
      <c r="Q617" s="721"/>
    </row>
    <row r="618" ht="15.75" customHeight="1">
      <c r="A618" s="732"/>
      <c r="B618" s="734"/>
      <c r="C618" s="726"/>
      <c r="D618" s="724"/>
      <c r="E618" s="724"/>
      <c r="F618" s="724"/>
      <c r="G618" s="733"/>
      <c r="H618" s="733"/>
      <c r="I618" s="733"/>
      <c r="J618" s="720"/>
      <c r="K618" s="720"/>
      <c r="L618" s="715"/>
      <c r="M618" s="715"/>
      <c r="N618" s="731"/>
      <c r="O618" s="731"/>
      <c r="P618" s="720"/>
      <c r="Q618" s="721"/>
    </row>
    <row r="619" ht="15.75" customHeight="1">
      <c r="A619" s="732"/>
      <c r="B619" s="734"/>
      <c r="C619" s="726"/>
      <c r="D619" s="724"/>
      <c r="E619" s="724"/>
      <c r="F619" s="724"/>
      <c r="G619" s="733"/>
      <c r="H619" s="733"/>
      <c r="I619" s="733"/>
      <c r="J619" s="720"/>
      <c r="K619" s="720"/>
      <c r="L619" s="715"/>
      <c r="M619" s="715"/>
      <c r="N619" s="731"/>
      <c r="O619" s="731"/>
      <c r="P619" s="720"/>
      <c r="Q619" s="721"/>
    </row>
    <row r="620" ht="15.75" customHeight="1">
      <c r="A620" s="732"/>
      <c r="B620" s="734"/>
      <c r="C620" s="726"/>
      <c r="D620" s="724"/>
      <c r="E620" s="724"/>
      <c r="F620" s="724"/>
      <c r="G620" s="733"/>
      <c r="H620" s="733"/>
      <c r="I620" s="733"/>
      <c r="J620" s="720"/>
      <c r="K620" s="720"/>
      <c r="L620" s="715"/>
      <c r="M620" s="715"/>
      <c r="N620" s="731"/>
      <c r="O620" s="731"/>
      <c r="P620" s="720"/>
      <c r="Q620" s="721"/>
    </row>
    <row r="621" ht="15.75" customHeight="1">
      <c r="A621" s="732"/>
      <c r="B621" s="734"/>
      <c r="C621" s="726"/>
      <c r="D621" s="724"/>
      <c r="E621" s="724"/>
      <c r="F621" s="724"/>
      <c r="G621" s="733"/>
      <c r="H621" s="733"/>
      <c r="I621" s="733"/>
      <c r="J621" s="720"/>
      <c r="K621" s="720"/>
      <c r="L621" s="715"/>
      <c r="M621" s="715"/>
      <c r="N621" s="731"/>
      <c r="O621" s="731"/>
      <c r="P621" s="720"/>
      <c r="Q621" s="721"/>
    </row>
    <row r="622" ht="15.75" customHeight="1">
      <c r="A622" s="732"/>
      <c r="B622" s="734"/>
      <c r="C622" s="726"/>
      <c r="D622" s="724"/>
      <c r="E622" s="724"/>
      <c r="F622" s="724"/>
      <c r="G622" s="733"/>
      <c r="H622" s="733"/>
      <c r="I622" s="733"/>
      <c r="J622" s="720"/>
      <c r="K622" s="720"/>
      <c r="L622" s="715"/>
      <c r="M622" s="715"/>
      <c r="N622" s="731"/>
      <c r="O622" s="731"/>
      <c r="P622" s="720"/>
      <c r="Q622" s="721"/>
    </row>
    <row r="623" ht="15.75" customHeight="1">
      <c r="A623" s="732"/>
      <c r="B623" s="734"/>
      <c r="C623" s="726"/>
      <c r="D623" s="724"/>
      <c r="E623" s="724"/>
      <c r="F623" s="724"/>
      <c r="G623" s="733"/>
      <c r="H623" s="733"/>
      <c r="I623" s="733"/>
      <c r="J623" s="720"/>
      <c r="K623" s="720"/>
      <c r="L623" s="715"/>
      <c r="M623" s="715"/>
      <c r="N623" s="731"/>
      <c r="O623" s="731"/>
      <c r="P623" s="720"/>
      <c r="Q623" s="721"/>
    </row>
    <row r="624" ht="15.75" customHeight="1">
      <c r="A624" s="732"/>
      <c r="B624" s="734"/>
      <c r="C624" s="726"/>
      <c r="D624" s="724"/>
      <c r="E624" s="724"/>
      <c r="F624" s="724"/>
      <c r="G624" s="733"/>
      <c r="H624" s="733"/>
      <c r="I624" s="733"/>
      <c r="J624" s="720"/>
      <c r="K624" s="720"/>
      <c r="L624" s="715"/>
      <c r="M624" s="715"/>
      <c r="N624" s="731"/>
      <c r="O624" s="731"/>
      <c r="P624" s="720"/>
      <c r="Q624" s="721"/>
    </row>
    <row r="625" ht="15.75" customHeight="1">
      <c r="A625" s="732"/>
      <c r="B625" s="734"/>
      <c r="C625" s="726"/>
      <c r="D625" s="724"/>
      <c r="E625" s="724"/>
      <c r="F625" s="724"/>
      <c r="G625" s="733"/>
      <c r="H625" s="733"/>
      <c r="I625" s="733"/>
      <c r="J625" s="720"/>
      <c r="K625" s="720"/>
      <c r="L625" s="715"/>
      <c r="M625" s="715"/>
      <c r="N625" s="731"/>
      <c r="O625" s="731"/>
      <c r="P625" s="720"/>
      <c r="Q625" s="721"/>
    </row>
    <row r="626" ht="15.75" customHeight="1">
      <c r="A626" s="732"/>
      <c r="B626" s="734"/>
      <c r="C626" s="726"/>
      <c r="D626" s="724"/>
      <c r="E626" s="724"/>
      <c r="F626" s="724"/>
      <c r="G626" s="733"/>
      <c r="H626" s="733"/>
      <c r="I626" s="733"/>
      <c r="J626" s="720"/>
      <c r="K626" s="720"/>
      <c r="L626" s="715"/>
      <c r="M626" s="715"/>
      <c r="N626" s="731"/>
      <c r="O626" s="731"/>
      <c r="P626" s="720"/>
      <c r="Q626" s="721"/>
    </row>
    <row r="627" ht="15.75" customHeight="1">
      <c r="A627" s="732"/>
      <c r="B627" s="734"/>
      <c r="C627" s="726"/>
      <c r="D627" s="724"/>
      <c r="E627" s="724"/>
      <c r="F627" s="724"/>
      <c r="G627" s="733"/>
      <c r="H627" s="733"/>
      <c r="I627" s="733"/>
      <c r="J627" s="720"/>
      <c r="K627" s="720"/>
      <c r="L627" s="715"/>
      <c r="M627" s="715"/>
      <c r="N627" s="731"/>
      <c r="O627" s="731"/>
      <c r="P627" s="720"/>
      <c r="Q627" s="721"/>
    </row>
    <row r="628" ht="15.75" customHeight="1">
      <c r="A628" s="732"/>
      <c r="B628" s="734"/>
      <c r="C628" s="726"/>
      <c r="D628" s="724"/>
      <c r="E628" s="724"/>
      <c r="F628" s="724"/>
      <c r="G628" s="733"/>
      <c r="H628" s="733"/>
      <c r="I628" s="733"/>
      <c r="J628" s="720"/>
      <c r="K628" s="720"/>
      <c r="L628" s="715"/>
      <c r="M628" s="715"/>
      <c r="N628" s="731"/>
      <c r="O628" s="731"/>
      <c r="P628" s="720"/>
      <c r="Q628" s="721"/>
    </row>
    <row r="629" ht="15.75" customHeight="1">
      <c r="A629" s="732"/>
      <c r="B629" s="734"/>
      <c r="C629" s="726"/>
      <c r="D629" s="724"/>
      <c r="E629" s="724"/>
      <c r="F629" s="724"/>
      <c r="G629" s="733"/>
      <c r="H629" s="733"/>
      <c r="I629" s="733"/>
      <c r="J629" s="720"/>
      <c r="K629" s="720"/>
      <c r="L629" s="715"/>
      <c r="M629" s="715"/>
      <c r="N629" s="731"/>
      <c r="O629" s="731"/>
      <c r="P629" s="720"/>
      <c r="Q629" s="721"/>
    </row>
    <row r="630" ht="15.75" customHeight="1">
      <c r="A630" s="732"/>
      <c r="B630" s="734"/>
      <c r="C630" s="726"/>
      <c r="D630" s="724"/>
      <c r="E630" s="724"/>
      <c r="F630" s="724"/>
      <c r="G630" s="733"/>
      <c r="H630" s="733"/>
      <c r="I630" s="733"/>
      <c r="J630" s="720"/>
      <c r="K630" s="720"/>
      <c r="L630" s="715"/>
      <c r="M630" s="715"/>
      <c r="N630" s="731"/>
      <c r="O630" s="731"/>
      <c r="P630" s="720"/>
      <c r="Q630" s="721"/>
    </row>
    <row r="631" ht="15.75" customHeight="1">
      <c r="A631" s="732"/>
      <c r="B631" s="734"/>
      <c r="C631" s="726"/>
      <c r="D631" s="724"/>
      <c r="E631" s="724"/>
      <c r="F631" s="724"/>
      <c r="G631" s="733"/>
      <c r="H631" s="733"/>
      <c r="I631" s="733"/>
      <c r="J631" s="720"/>
      <c r="K631" s="720"/>
      <c r="L631" s="715"/>
      <c r="M631" s="715"/>
      <c r="N631" s="731"/>
      <c r="O631" s="731"/>
      <c r="P631" s="720"/>
      <c r="Q631" s="721"/>
    </row>
    <row r="632" ht="15.75" customHeight="1">
      <c r="A632" s="732"/>
      <c r="B632" s="734"/>
      <c r="C632" s="726"/>
      <c r="D632" s="724"/>
      <c r="E632" s="724"/>
      <c r="F632" s="724"/>
      <c r="G632" s="733"/>
      <c r="H632" s="733"/>
      <c r="I632" s="733"/>
      <c r="J632" s="720"/>
      <c r="K632" s="720"/>
      <c r="L632" s="715"/>
      <c r="M632" s="715"/>
      <c r="N632" s="731"/>
      <c r="O632" s="731"/>
      <c r="P632" s="720"/>
      <c r="Q632" s="721"/>
    </row>
    <row r="633" ht="15.75" customHeight="1">
      <c r="A633" s="732"/>
      <c r="B633" s="734"/>
      <c r="C633" s="726"/>
      <c r="D633" s="724"/>
      <c r="E633" s="724"/>
      <c r="F633" s="724"/>
      <c r="G633" s="733"/>
      <c r="H633" s="733"/>
      <c r="I633" s="733"/>
      <c r="J633" s="720"/>
      <c r="K633" s="720"/>
      <c r="L633" s="715"/>
      <c r="M633" s="715"/>
      <c r="N633" s="731"/>
      <c r="O633" s="731"/>
      <c r="P633" s="720"/>
      <c r="Q633" s="721"/>
    </row>
    <row r="634" ht="15.75" customHeight="1">
      <c r="A634" s="732"/>
      <c r="B634" s="734"/>
      <c r="C634" s="726"/>
      <c r="D634" s="724"/>
      <c r="E634" s="724"/>
      <c r="F634" s="724"/>
      <c r="G634" s="733"/>
      <c r="H634" s="733"/>
      <c r="I634" s="733"/>
      <c r="J634" s="720"/>
      <c r="K634" s="720"/>
      <c r="L634" s="715"/>
      <c r="M634" s="715"/>
      <c r="N634" s="731"/>
      <c r="O634" s="731"/>
      <c r="P634" s="720"/>
      <c r="Q634" s="721"/>
    </row>
    <row r="635" ht="15.75" customHeight="1">
      <c r="A635" s="732"/>
      <c r="B635" s="734"/>
      <c r="C635" s="726"/>
      <c r="D635" s="724"/>
      <c r="E635" s="724"/>
      <c r="F635" s="724"/>
      <c r="G635" s="733"/>
      <c r="H635" s="733"/>
      <c r="I635" s="733"/>
      <c r="J635" s="720"/>
      <c r="K635" s="720"/>
      <c r="L635" s="715"/>
      <c r="M635" s="715"/>
      <c r="N635" s="731"/>
      <c r="O635" s="731"/>
      <c r="P635" s="720"/>
      <c r="Q635" s="721"/>
    </row>
    <row r="636" ht="15.75" customHeight="1">
      <c r="A636" s="732"/>
      <c r="B636" s="734"/>
      <c r="C636" s="726"/>
      <c r="D636" s="724"/>
      <c r="E636" s="724"/>
      <c r="F636" s="724"/>
      <c r="G636" s="733"/>
      <c r="H636" s="733"/>
      <c r="I636" s="733"/>
      <c r="J636" s="720"/>
      <c r="K636" s="720"/>
      <c r="L636" s="715"/>
      <c r="M636" s="715"/>
      <c r="N636" s="731"/>
      <c r="O636" s="731"/>
      <c r="P636" s="720"/>
      <c r="Q636" s="721"/>
    </row>
    <row r="637" ht="15.75" customHeight="1">
      <c r="A637" s="732"/>
      <c r="B637" s="734"/>
      <c r="C637" s="726"/>
      <c r="D637" s="724"/>
      <c r="E637" s="724"/>
      <c r="F637" s="724"/>
      <c r="G637" s="733"/>
      <c r="H637" s="733"/>
      <c r="I637" s="733"/>
      <c r="J637" s="720"/>
      <c r="K637" s="720"/>
      <c r="L637" s="715"/>
      <c r="M637" s="715"/>
      <c r="N637" s="731"/>
      <c r="O637" s="731"/>
      <c r="P637" s="720"/>
      <c r="Q637" s="721"/>
    </row>
    <row r="638" ht="15.75" customHeight="1">
      <c r="A638" s="732"/>
      <c r="B638" s="734"/>
      <c r="C638" s="726"/>
      <c r="D638" s="724"/>
      <c r="E638" s="724"/>
      <c r="F638" s="724"/>
      <c r="G638" s="733"/>
      <c r="H638" s="733"/>
      <c r="I638" s="733"/>
      <c r="J638" s="720"/>
      <c r="K638" s="720"/>
      <c r="L638" s="715"/>
      <c r="M638" s="715"/>
      <c r="N638" s="731"/>
      <c r="O638" s="731"/>
      <c r="P638" s="720"/>
      <c r="Q638" s="721"/>
    </row>
    <row r="639" ht="15.75" customHeight="1">
      <c r="A639" s="732"/>
      <c r="B639" s="734"/>
      <c r="C639" s="726"/>
      <c r="D639" s="724"/>
      <c r="E639" s="724"/>
      <c r="F639" s="724"/>
      <c r="G639" s="733"/>
      <c r="H639" s="733"/>
      <c r="I639" s="733"/>
      <c r="J639" s="720"/>
      <c r="K639" s="720"/>
      <c r="L639" s="715"/>
      <c r="M639" s="715"/>
      <c r="N639" s="731"/>
      <c r="O639" s="731"/>
      <c r="P639" s="720"/>
      <c r="Q639" s="721"/>
    </row>
    <row r="640" ht="15.75" customHeight="1">
      <c r="A640" s="732"/>
      <c r="B640" s="734"/>
      <c r="C640" s="726"/>
      <c r="D640" s="724"/>
      <c r="E640" s="724"/>
      <c r="F640" s="724"/>
      <c r="G640" s="733"/>
      <c r="H640" s="733"/>
      <c r="I640" s="733"/>
      <c r="J640" s="720"/>
      <c r="K640" s="720"/>
      <c r="L640" s="715"/>
      <c r="M640" s="715"/>
      <c r="N640" s="731"/>
      <c r="O640" s="731"/>
      <c r="P640" s="720"/>
      <c r="Q640" s="721"/>
    </row>
    <row r="641" ht="15.75" customHeight="1">
      <c r="A641" s="732"/>
      <c r="B641" s="734"/>
      <c r="C641" s="726"/>
      <c r="D641" s="724"/>
      <c r="E641" s="724"/>
      <c r="F641" s="724"/>
      <c r="G641" s="733"/>
      <c r="H641" s="733"/>
      <c r="I641" s="733"/>
      <c r="J641" s="720"/>
      <c r="K641" s="720"/>
      <c r="L641" s="715"/>
      <c r="M641" s="715"/>
      <c r="N641" s="731"/>
      <c r="O641" s="731"/>
      <c r="P641" s="720"/>
      <c r="Q641" s="721"/>
    </row>
    <row r="642" ht="15.75" customHeight="1">
      <c r="A642" s="732"/>
      <c r="B642" s="734"/>
      <c r="C642" s="726"/>
      <c r="D642" s="724"/>
      <c r="E642" s="724"/>
      <c r="F642" s="724"/>
      <c r="G642" s="733"/>
      <c r="H642" s="733"/>
      <c r="I642" s="733"/>
      <c r="J642" s="720"/>
      <c r="K642" s="720"/>
      <c r="L642" s="715"/>
      <c r="M642" s="715"/>
      <c r="N642" s="731"/>
      <c r="O642" s="731"/>
      <c r="P642" s="720"/>
      <c r="Q642" s="721"/>
    </row>
    <row r="643" ht="15.75" customHeight="1">
      <c r="A643" s="732"/>
      <c r="B643" s="734"/>
      <c r="C643" s="726"/>
      <c r="D643" s="724"/>
      <c r="E643" s="724"/>
      <c r="F643" s="724"/>
      <c r="G643" s="733"/>
      <c r="H643" s="733"/>
      <c r="I643" s="733"/>
      <c r="J643" s="720"/>
      <c r="K643" s="720"/>
      <c r="L643" s="715"/>
      <c r="M643" s="715"/>
      <c r="N643" s="731"/>
      <c r="O643" s="731"/>
      <c r="P643" s="720"/>
      <c r="Q643" s="721"/>
    </row>
    <row r="644" ht="15.75" customHeight="1">
      <c r="A644" s="732"/>
      <c r="B644" s="734"/>
      <c r="C644" s="726"/>
      <c r="D644" s="724"/>
      <c r="E644" s="724"/>
      <c r="F644" s="724"/>
      <c r="G644" s="733"/>
      <c r="H644" s="733"/>
      <c r="I644" s="733"/>
      <c r="J644" s="720"/>
      <c r="K644" s="720"/>
      <c r="L644" s="715"/>
      <c r="M644" s="715"/>
      <c r="N644" s="731"/>
      <c r="O644" s="731"/>
      <c r="P644" s="720"/>
      <c r="Q644" s="721"/>
    </row>
    <row r="645" ht="15.75" customHeight="1">
      <c r="A645" s="732"/>
      <c r="B645" s="734"/>
      <c r="C645" s="726"/>
      <c r="D645" s="724"/>
      <c r="E645" s="724"/>
      <c r="F645" s="724"/>
      <c r="G645" s="733"/>
      <c r="H645" s="733"/>
      <c r="I645" s="733"/>
      <c r="J645" s="720"/>
      <c r="K645" s="720"/>
      <c r="L645" s="715"/>
      <c r="M645" s="715"/>
      <c r="N645" s="731"/>
      <c r="O645" s="731"/>
      <c r="P645" s="720"/>
      <c r="Q645" s="721"/>
    </row>
    <row r="646" ht="15.75" customHeight="1">
      <c r="A646" s="732"/>
      <c r="B646" s="734"/>
      <c r="C646" s="726"/>
      <c r="D646" s="724"/>
      <c r="E646" s="724"/>
      <c r="F646" s="724"/>
      <c r="G646" s="733"/>
      <c r="H646" s="733"/>
      <c r="I646" s="733"/>
      <c r="J646" s="720"/>
      <c r="K646" s="720"/>
      <c r="L646" s="715"/>
      <c r="M646" s="715"/>
      <c r="N646" s="731"/>
      <c r="O646" s="731"/>
      <c r="P646" s="720"/>
      <c r="Q646" s="721"/>
    </row>
    <row r="647" ht="15.75" customHeight="1">
      <c r="A647" s="732"/>
      <c r="B647" s="734"/>
      <c r="C647" s="726"/>
      <c r="D647" s="724"/>
      <c r="E647" s="724"/>
      <c r="F647" s="724"/>
      <c r="G647" s="733"/>
      <c r="H647" s="733"/>
      <c r="I647" s="733"/>
      <c r="J647" s="720"/>
      <c r="K647" s="720"/>
      <c r="L647" s="715"/>
      <c r="M647" s="715"/>
      <c r="N647" s="731"/>
      <c r="O647" s="731"/>
      <c r="P647" s="720"/>
      <c r="Q647" s="721"/>
    </row>
    <row r="648" ht="15.75" customHeight="1">
      <c r="A648" s="732"/>
      <c r="B648" s="734"/>
      <c r="C648" s="726"/>
      <c r="D648" s="724"/>
      <c r="E648" s="724"/>
      <c r="F648" s="724"/>
      <c r="G648" s="733"/>
      <c r="H648" s="733"/>
      <c r="I648" s="733"/>
      <c r="J648" s="720"/>
      <c r="K648" s="720"/>
      <c r="L648" s="715"/>
      <c r="M648" s="715"/>
      <c r="N648" s="731"/>
      <c r="O648" s="731"/>
      <c r="P648" s="720"/>
      <c r="Q648" s="721"/>
    </row>
    <row r="649" ht="15.75" customHeight="1">
      <c r="A649" s="732"/>
      <c r="B649" s="734"/>
      <c r="C649" s="726"/>
      <c r="D649" s="724"/>
      <c r="E649" s="724"/>
      <c r="F649" s="724"/>
      <c r="G649" s="733"/>
      <c r="H649" s="733"/>
      <c r="I649" s="733"/>
      <c r="J649" s="720"/>
      <c r="K649" s="720"/>
      <c r="L649" s="715"/>
      <c r="M649" s="715"/>
      <c r="N649" s="731"/>
      <c r="O649" s="731"/>
      <c r="P649" s="720"/>
      <c r="Q649" s="721"/>
    </row>
    <row r="650" ht="15.75" customHeight="1">
      <c r="A650" s="732"/>
      <c r="B650" s="734"/>
      <c r="C650" s="726"/>
      <c r="D650" s="724"/>
      <c r="E650" s="724"/>
      <c r="F650" s="724"/>
      <c r="G650" s="733"/>
      <c r="H650" s="733"/>
      <c r="I650" s="733"/>
      <c r="J650" s="720"/>
      <c r="K650" s="720"/>
      <c r="L650" s="715"/>
      <c r="M650" s="715"/>
      <c r="N650" s="731"/>
      <c r="O650" s="731"/>
      <c r="P650" s="720"/>
      <c r="Q650" s="721"/>
    </row>
    <row r="651" ht="15.75" customHeight="1">
      <c r="A651" s="732"/>
      <c r="B651" s="734"/>
      <c r="C651" s="726"/>
      <c r="D651" s="724"/>
      <c r="E651" s="724"/>
      <c r="F651" s="724"/>
      <c r="G651" s="733"/>
      <c r="H651" s="733"/>
      <c r="I651" s="733"/>
      <c r="J651" s="720"/>
      <c r="K651" s="720"/>
      <c r="L651" s="715"/>
      <c r="M651" s="715"/>
      <c r="N651" s="731"/>
      <c r="O651" s="731"/>
      <c r="P651" s="720"/>
      <c r="Q651" s="721"/>
    </row>
    <row r="652" ht="15.75" customHeight="1">
      <c r="A652" s="732"/>
      <c r="B652" s="734"/>
      <c r="C652" s="726"/>
      <c r="D652" s="724"/>
      <c r="E652" s="724"/>
      <c r="F652" s="724"/>
      <c r="G652" s="733"/>
      <c r="H652" s="733"/>
      <c r="I652" s="733"/>
      <c r="J652" s="720"/>
      <c r="K652" s="720"/>
      <c r="L652" s="715"/>
      <c r="M652" s="715"/>
      <c r="N652" s="731"/>
      <c r="O652" s="731"/>
      <c r="P652" s="720"/>
      <c r="Q652" s="721"/>
    </row>
    <row r="653" ht="15.75" customHeight="1">
      <c r="A653" s="732"/>
      <c r="B653" s="734"/>
      <c r="C653" s="726"/>
      <c r="D653" s="724"/>
      <c r="E653" s="724"/>
      <c r="F653" s="724"/>
      <c r="G653" s="733"/>
      <c r="H653" s="733"/>
      <c r="I653" s="733"/>
      <c r="J653" s="720"/>
      <c r="K653" s="720"/>
      <c r="L653" s="715"/>
      <c r="M653" s="715"/>
      <c r="N653" s="731"/>
      <c r="O653" s="731"/>
      <c r="P653" s="720"/>
      <c r="Q653" s="721"/>
    </row>
    <row r="654" ht="15.75" customHeight="1">
      <c r="A654" s="732"/>
      <c r="B654" s="734"/>
      <c r="C654" s="726"/>
      <c r="D654" s="724"/>
      <c r="E654" s="724"/>
      <c r="F654" s="724"/>
      <c r="G654" s="733"/>
      <c r="H654" s="733"/>
      <c r="I654" s="733"/>
      <c r="J654" s="720"/>
      <c r="K654" s="720"/>
      <c r="L654" s="715"/>
      <c r="M654" s="715"/>
      <c r="N654" s="731"/>
      <c r="O654" s="731"/>
      <c r="P654" s="720"/>
      <c r="Q654" s="721"/>
    </row>
    <row r="655" ht="15.75" customHeight="1">
      <c r="A655" s="732"/>
      <c r="B655" s="734"/>
      <c r="C655" s="726"/>
      <c r="D655" s="724"/>
      <c r="E655" s="724"/>
      <c r="F655" s="724"/>
      <c r="G655" s="733"/>
      <c r="H655" s="733"/>
      <c r="I655" s="733"/>
      <c r="J655" s="720"/>
      <c r="K655" s="720"/>
      <c r="L655" s="715"/>
      <c r="M655" s="715"/>
      <c r="N655" s="731"/>
      <c r="O655" s="731"/>
      <c r="P655" s="720"/>
      <c r="Q655" s="721"/>
    </row>
    <row r="656" ht="15.75" customHeight="1">
      <c r="A656" s="732"/>
      <c r="B656" s="734"/>
      <c r="C656" s="726"/>
      <c r="D656" s="724"/>
      <c r="E656" s="724"/>
      <c r="F656" s="724"/>
      <c r="G656" s="733"/>
      <c r="H656" s="733"/>
      <c r="I656" s="733"/>
      <c r="J656" s="720"/>
      <c r="K656" s="720"/>
      <c r="L656" s="715"/>
      <c r="M656" s="715"/>
      <c r="N656" s="731"/>
      <c r="O656" s="731"/>
      <c r="P656" s="720"/>
      <c r="Q656" s="721"/>
    </row>
    <row r="657" ht="15.75" customHeight="1">
      <c r="A657" s="732"/>
      <c r="B657" s="734"/>
      <c r="C657" s="726"/>
      <c r="D657" s="724"/>
      <c r="E657" s="724"/>
      <c r="F657" s="724"/>
      <c r="G657" s="733"/>
      <c r="H657" s="733"/>
      <c r="I657" s="733"/>
      <c r="J657" s="720"/>
      <c r="K657" s="720"/>
      <c r="L657" s="715"/>
      <c r="M657" s="715"/>
      <c r="N657" s="731"/>
      <c r="O657" s="731"/>
      <c r="P657" s="720"/>
      <c r="Q657" s="721"/>
    </row>
    <row r="658" ht="15.75" customHeight="1">
      <c r="A658" s="732"/>
      <c r="B658" s="734"/>
      <c r="C658" s="726"/>
      <c r="D658" s="724"/>
      <c r="E658" s="724"/>
      <c r="F658" s="724"/>
      <c r="G658" s="733"/>
      <c r="H658" s="733"/>
      <c r="I658" s="733"/>
      <c r="J658" s="720"/>
      <c r="K658" s="720"/>
      <c r="L658" s="715"/>
      <c r="M658" s="715"/>
      <c r="N658" s="731"/>
      <c r="O658" s="731"/>
      <c r="P658" s="720"/>
      <c r="Q658" s="721"/>
    </row>
    <row r="659" ht="15.75" customHeight="1">
      <c r="A659" s="732"/>
      <c r="B659" s="734"/>
      <c r="C659" s="726"/>
      <c r="D659" s="724"/>
      <c r="E659" s="724"/>
      <c r="F659" s="724"/>
      <c r="G659" s="733"/>
      <c r="H659" s="733"/>
      <c r="I659" s="733"/>
      <c r="J659" s="720"/>
      <c r="K659" s="720"/>
      <c r="L659" s="715"/>
      <c r="M659" s="715"/>
      <c r="N659" s="731"/>
      <c r="O659" s="731"/>
      <c r="P659" s="720"/>
      <c r="Q659" s="721"/>
    </row>
    <row r="660" ht="15.75" customHeight="1">
      <c r="A660" s="732"/>
      <c r="B660" s="734"/>
      <c r="C660" s="726"/>
      <c r="D660" s="724"/>
      <c r="E660" s="724"/>
      <c r="F660" s="724"/>
      <c r="G660" s="733"/>
      <c r="H660" s="733"/>
      <c r="I660" s="733"/>
      <c r="J660" s="720"/>
      <c r="K660" s="720"/>
      <c r="L660" s="715"/>
      <c r="M660" s="715"/>
      <c r="N660" s="731"/>
      <c r="O660" s="731"/>
      <c r="P660" s="720"/>
      <c r="Q660" s="721"/>
    </row>
    <row r="661" ht="15.75" customHeight="1">
      <c r="A661" s="732"/>
      <c r="B661" s="734"/>
      <c r="C661" s="726"/>
      <c r="D661" s="724"/>
      <c r="E661" s="724"/>
      <c r="F661" s="724"/>
      <c r="G661" s="733"/>
      <c r="H661" s="733"/>
      <c r="I661" s="733"/>
      <c r="J661" s="720"/>
      <c r="K661" s="720"/>
      <c r="L661" s="715"/>
      <c r="M661" s="715"/>
      <c r="N661" s="731"/>
      <c r="O661" s="731"/>
      <c r="P661" s="720"/>
      <c r="Q661" s="721"/>
    </row>
    <row r="662" ht="15.75" customHeight="1">
      <c r="A662" s="732"/>
      <c r="B662" s="734"/>
      <c r="C662" s="726"/>
      <c r="D662" s="724"/>
      <c r="E662" s="724"/>
      <c r="F662" s="724"/>
      <c r="G662" s="733"/>
      <c r="H662" s="733"/>
      <c r="I662" s="733"/>
      <c r="J662" s="720"/>
      <c r="K662" s="720"/>
      <c r="L662" s="715"/>
      <c r="M662" s="715"/>
      <c r="N662" s="731"/>
      <c r="O662" s="731"/>
      <c r="P662" s="720"/>
      <c r="Q662" s="721"/>
    </row>
    <row r="663" ht="15.75" customHeight="1">
      <c r="A663" s="732"/>
      <c r="B663" s="734"/>
      <c r="C663" s="726"/>
      <c r="D663" s="724"/>
      <c r="E663" s="724"/>
      <c r="F663" s="724"/>
      <c r="G663" s="733"/>
      <c r="H663" s="733"/>
      <c r="I663" s="733"/>
      <c r="J663" s="720"/>
      <c r="K663" s="720"/>
      <c r="L663" s="715"/>
      <c r="M663" s="715"/>
      <c r="N663" s="731"/>
      <c r="O663" s="731"/>
      <c r="P663" s="720"/>
      <c r="Q663" s="721"/>
    </row>
    <row r="664" ht="15.75" customHeight="1">
      <c r="A664" s="732"/>
      <c r="B664" s="734"/>
      <c r="C664" s="726"/>
      <c r="D664" s="724"/>
      <c r="E664" s="724"/>
      <c r="F664" s="724"/>
      <c r="G664" s="733"/>
      <c r="H664" s="733"/>
      <c r="I664" s="733"/>
      <c r="J664" s="720"/>
      <c r="K664" s="720"/>
      <c r="L664" s="715"/>
      <c r="M664" s="715"/>
      <c r="N664" s="731"/>
      <c r="O664" s="731"/>
      <c r="P664" s="720"/>
      <c r="Q664" s="721"/>
    </row>
    <row r="665" ht="15.75" customHeight="1">
      <c r="A665" s="732"/>
      <c r="B665" s="734"/>
      <c r="C665" s="726"/>
      <c r="D665" s="724"/>
      <c r="E665" s="724"/>
      <c r="F665" s="724"/>
      <c r="G665" s="733"/>
      <c r="H665" s="733"/>
      <c r="I665" s="733"/>
      <c r="J665" s="720"/>
      <c r="K665" s="720"/>
      <c r="L665" s="715"/>
      <c r="M665" s="715"/>
      <c r="N665" s="731"/>
      <c r="O665" s="731"/>
      <c r="P665" s="720"/>
      <c r="Q665" s="721"/>
    </row>
    <row r="666" ht="15.75" customHeight="1">
      <c r="A666" s="732"/>
      <c r="B666" s="734"/>
      <c r="C666" s="726"/>
      <c r="D666" s="724"/>
      <c r="E666" s="724"/>
      <c r="F666" s="724"/>
      <c r="G666" s="733"/>
      <c r="H666" s="733"/>
      <c r="I666" s="733"/>
      <c r="J666" s="720"/>
      <c r="K666" s="720"/>
      <c r="L666" s="715"/>
      <c r="M666" s="715"/>
      <c r="N666" s="731"/>
      <c r="O666" s="731"/>
      <c r="P666" s="720"/>
      <c r="Q666" s="721"/>
    </row>
    <row r="667" ht="15.75" customHeight="1">
      <c r="A667" s="732"/>
      <c r="B667" s="734"/>
      <c r="C667" s="726"/>
      <c r="D667" s="724"/>
      <c r="E667" s="724"/>
      <c r="F667" s="724"/>
      <c r="G667" s="733"/>
      <c r="H667" s="733"/>
      <c r="I667" s="733"/>
      <c r="J667" s="720"/>
      <c r="K667" s="720"/>
      <c r="L667" s="715"/>
      <c r="M667" s="715"/>
      <c r="N667" s="731"/>
      <c r="O667" s="731"/>
      <c r="P667" s="720"/>
      <c r="Q667" s="721"/>
    </row>
    <row r="668" ht="15.75" customHeight="1">
      <c r="A668" s="732"/>
      <c r="B668" s="734"/>
      <c r="C668" s="726"/>
      <c r="D668" s="724"/>
      <c r="E668" s="724"/>
      <c r="F668" s="724"/>
      <c r="G668" s="733"/>
      <c r="H668" s="733"/>
      <c r="I668" s="733"/>
      <c r="J668" s="720"/>
      <c r="K668" s="720"/>
      <c r="L668" s="715"/>
      <c r="M668" s="715"/>
      <c r="N668" s="731"/>
      <c r="O668" s="731"/>
      <c r="P668" s="720"/>
      <c r="Q668" s="721"/>
    </row>
    <row r="669" ht="15.75" customHeight="1">
      <c r="A669" s="732"/>
      <c r="B669" s="734"/>
      <c r="C669" s="726"/>
      <c r="D669" s="724"/>
      <c r="E669" s="724"/>
      <c r="F669" s="724"/>
      <c r="G669" s="733"/>
      <c r="H669" s="733"/>
      <c r="I669" s="733"/>
      <c r="J669" s="720"/>
      <c r="K669" s="720"/>
      <c r="L669" s="715"/>
      <c r="M669" s="715"/>
      <c r="N669" s="731"/>
      <c r="O669" s="731"/>
      <c r="P669" s="720"/>
      <c r="Q669" s="721"/>
    </row>
    <row r="670" ht="15.75" customHeight="1">
      <c r="A670" s="732"/>
      <c r="B670" s="734"/>
      <c r="C670" s="726"/>
      <c r="D670" s="724"/>
      <c r="E670" s="724"/>
      <c r="F670" s="724"/>
      <c r="G670" s="733"/>
      <c r="H670" s="733"/>
      <c r="I670" s="733"/>
      <c r="J670" s="720"/>
      <c r="K670" s="720"/>
      <c r="L670" s="715"/>
      <c r="M670" s="715"/>
      <c r="N670" s="731"/>
      <c r="O670" s="731"/>
      <c r="P670" s="720"/>
      <c r="Q670" s="721"/>
    </row>
    <row r="671" ht="15.75" customHeight="1">
      <c r="A671" s="732"/>
      <c r="B671" s="734"/>
      <c r="C671" s="726"/>
      <c r="D671" s="724"/>
      <c r="E671" s="724"/>
      <c r="F671" s="724"/>
      <c r="G671" s="733"/>
      <c r="H671" s="733"/>
      <c r="I671" s="733"/>
      <c r="J671" s="720"/>
      <c r="K671" s="720"/>
      <c r="L671" s="715"/>
      <c r="M671" s="715"/>
      <c r="N671" s="731"/>
      <c r="O671" s="731"/>
      <c r="P671" s="720"/>
      <c r="Q671" s="721"/>
    </row>
    <row r="672" ht="15.75" customHeight="1">
      <c r="A672" s="732"/>
      <c r="B672" s="734"/>
      <c r="C672" s="726"/>
      <c r="D672" s="724"/>
      <c r="E672" s="724"/>
      <c r="F672" s="724"/>
      <c r="G672" s="733"/>
      <c r="H672" s="733"/>
      <c r="I672" s="733"/>
      <c r="J672" s="720"/>
      <c r="K672" s="720"/>
      <c r="L672" s="715"/>
      <c r="M672" s="715"/>
      <c r="N672" s="731"/>
      <c r="O672" s="731"/>
      <c r="P672" s="720"/>
      <c r="Q672" s="721"/>
    </row>
    <row r="673" ht="15.75" customHeight="1">
      <c r="A673" s="732"/>
      <c r="B673" s="734"/>
      <c r="C673" s="726"/>
      <c r="D673" s="724"/>
      <c r="E673" s="724"/>
      <c r="F673" s="724"/>
      <c r="G673" s="733"/>
      <c r="H673" s="733"/>
      <c r="I673" s="733"/>
      <c r="J673" s="720"/>
      <c r="K673" s="720"/>
      <c r="L673" s="715"/>
      <c r="M673" s="715"/>
      <c r="N673" s="731"/>
      <c r="O673" s="731"/>
      <c r="P673" s="720"/>
      <c r="Q673" s="721"/>
    </row>
    <row r="674" ht="15.75" customHeight="1">
      <c r="A674" s="732"/>
      <c r="B674" s="734"/>
      <c r="C674" s="726"/>
      <c r="D674" s="724"/>
      <c r="E674" s="724"/>
      <c r="F674" s="724"/>
      <c r="G674" s="733"/>
      <c r="H674" s="733"/>
      <c r="I674" s="733"/>
      <c r="J674" s="720"/>
      <c r="K674" s="720"/>
      <c r="L674" s="715"/>
      <c r="M674" s="715"/>
      <c r="N674" s="731"/>
      <c r="O674" s="731"/>
      <c r="P674" s="720"/>
      <c r="Q674" s="721"/>
    </row>
    <row r="675" ht="15.75" customHeight="1">
      <c r="A675" s="732"/>
      <c r="B675" s="734"/>
      <c r="C675" s="726"/>
      <c r="D675" s="724"/>
      <c r="E675" s="724"/>
      <c r="F675" s="724"/>
      <c r="G675" s="733"/>
      <c r="H675" s="733"/>
      <c r="I675" s="733"/>
      <c r="J675" s="720"/>
      <c r="K675" s="720"/>
      <c r="L675" s="715"/>
      <c r="M675" s="715"/>
      <c r="N675" s="731"/>
      <c r="O675" s="731"/>
      <c r="P675" s="720"/>
      <c r="Q675" s="721"/>
    </row>
    <row r="676" ht="15.75" customHeight="1">
      <c r="A676" s="732"/>
      <c r="B676" s="734"/>
      <c r="C676" s="726"/>
      <c r="D676" s="724"/>
      <c r="E676" s="724"/>
      <c r="F676" s="724"/>
      <c r="G676" s="733"/>
      <c r="H676" s="733"/>
      <c r="I676" s="733"/>
      <c r="J676" s="720"/>
      <c r="K676" s="720"/>
      <c r="L676" s="715"/>
      <c r="M676" s="715"/>
      <c r="N676" s="731"/>
      <c r="O676" s="731"/>
      <c r="P676" s="720"/>
      <c r="Q676" s="721"/>
    </row>
    <row r="677" ht="15.75" customHeight="1">
      <c r="A677" s="732"/>
      <c r="B677" s="734"/>
      <c r="C677" s="726"/>
      <c r="D677" s="724"/>
      <c r="E677" s="724"/>
      <c r="F677" s="724"/>
      <c r="G677" s="733"/>
      <c r="H677" s="733"/>
      <c r="I677" s="733"/>
      <c r="J677" s="720"/>
      <c r="K677" s="720"/>
      <c r="L677" s="715"/>
      <c r="M677" s="715"/>
      <c r="N677" s="731"/>
      <c r="O677" s="731"/>
      <c r="P677" s="720"/>
      <c r="Q677" s="721"/>
    </row>
    <row r="678" ht="15.75" customHeight="1">
      <c r="A678" s="732"/>
      <c r="B678" s="734"/>
      <c r="C678" s="726"/>
      <c r="D678" s="724"/>
      <c r="E678" s="724"/>
      <c r="F678" s="724"/>
      <c r="G678" s="733"/>
      <c r="H678" s="733"/>
      <c r="I678" s="733"/>
      <c r="J678" s="720"/>
      <c r="K678" s="720"/>
      <c r="L678" s="715"/>
      <c r="M678" s="715"/>
      <c r="N678" s="731"/>
      <c r="O678" s="731"/>
      <c r="P678" s="720"/>
      <c r="Q678" s="721"/>
    </row>
    <row r="679" ht="15.75" customHeight="1">
      <c r="A679" s="732"/>
      <c r="B679" s="734"/>
      <c r="C679" s="726"/>
      <c r="D679" s="724"/>
      <c r="E679" s="724"/>
      <c r="F679" s="724"/>
      <c r="G679" s="733"/>
      <c r="H679" s="733"/>
      <c r="I679" s="733"/>
      <c r="J679" s="720"/>
      <c r="K679" s="720"/>
      <c r="L679" s="715"/>
      <c r="M679" s="715"/>
      <c r="N679" s="731"/>
      <c r="O679" s="731"/>
      <c r="P679" s="720"/>
      <c r="Q679" s="721"/>
    </row>
    <row r="680" ht="15.75" customHeight="1">
      <c r="A680" s="732"/>
      <c r="B680" s="734"/>
      <c r="C680" s="726"/>
      <c r="D680" s="724"/>
      <c r="E680" s="724"/>
      <c r="F680" s="724"/>
      <c r="G680" s="733"/>
      <c r="H680" s="733"/>
      <c r="I680" s="733"/>
      <c r="J680" s="720"/>
      <c r="K680" s="720"/>
      <c r="L680" s="715"/>
      <c r="M680" s="715"/>
      <c r="N680" s="731"/>
      <c r="O680" s="731"/>
      <c r="P680" s="720"/>
      <c r="Q680" s="721"/>
    </row>
    <row r="681" ht="15.75" customHeight="1">
      <c r="A681" s="732"/>
      <c r="B681" s="734"/>
      <c r="C681" s="726"/>
      <c r="D681" s="724"/>
      <c r="E681" s="724"/>
      <c r="F681" s="724"/>
      <c r="G681" s="733"/>
      <c r="H681" s="733"/>
      <c r="I681" s="733"/>
      <c r="J681" s="720"/>
      <c r="K681" s="720"/>
      <c r="L681" s="715"/>
      <c r="M681" s="715"/>
      <c r="N681" s="731"/>
      <c r="O681" s="731"/>
      <c r="P681" s="720"/>
      <c r="Q681" s="721"/>
    </row>
    <row r="682" ht="15.75" customHeight="1">
      <c r="A682" s="732"/>
      <c r="B682" s="734"/>
      <c r="C682" s="726"/>
      <c r="D682" s="724"/>
      <c r="E682" s="724"/>
      <c r="F682" s="724"/>
      <c r="G682" s="733"/>
      <c r="H682" s="733"/>
      <c r="I682" s="733"/>
      <c r="J682" s="720"/>
      <c r="K682" s="720"/>
      <c r="L682" s="715"/>
      <c r="M682" s="715"/>
      <c r="N682" s="731"/>
      <c r="O682" s="731"/>
      <c r="P682" s="720"/>
      <c r="Q682" s="721"/>
    </row>
    <row r="683" ht="15.75" customHeight="1">
      <c r="A683" s="732"/>
      <c r="B683" s="734"/>
      <c r="C683" s="726"/>
      <c r="D683" s="724"/>
      <c r="E683" s="724"/>
      <c r="F683" s="724"/>
      <c r="G683" s="733"/>
      <c r="H683" s="733"/>
      <c r="I683" s="733"/>
      <c r="J683" s="720"/>
      <c r="K683" s="720"/>
      <c r="L683" s="715"/>
      <c r="M683" s="715"/>
      <c r="N683" s="731"/>
      <c r="O683" s="731"/>
      <c r="P683" s="720"/>
      <c r="Q683" s="721"/>
    </row>
    <row r="684" ht="15.75" customHeight="1">
      <c r="A684" s="732"/>
      <c r="B684" s="734"/>
      <c r="C684" s="726"/>
      <c r="D684" s="724"/>
      <c r="E684" s="724"/>
      <c r="F684" s="724"/>
      <c r="G684" s="733"/>
      <c r="H684" s="733"/>
      <c r="I684" s="733"/>
      <c r="J684" s="720"/>
      <c r="K684" s="720"/>
      <c r="L684" s="715"/>
      <c r="M684" s="715"/>
      <c r="N684" s="731"/>
      <c r="O684" s="731"/>
      <c r="P684" s="720"/>
      <c r="Q684" s="721"/>
    </row>
    <row r="685" ht="15.75" customHeight="1">
      <c r="A685" s="732"/>
      <c r="B685" s="734"/>
      <c r="C685" s="726"/>
      <c r="D685" s="724"/>
      <c r="E685" s="724"/>
      <c r="F685" s="724"/>
      <c r="G685" s="733"/>
      <c r="H685" s="733"/>
      <c r="I685" s="733"/>
      <c r="J685" s="720"/>
      <c r="K685" s="720"/>
      <c r="L685" s="715"/>
      <c r="M685" s="715"/>
      <c r="N685" s="731"/>
      <c r="O685" s="731"/>
      <c r="P685" s="720"/>
      <c r="Q685" s="721"/>
    </row>
    <row r="686" ht="15.75" customHeight="1">
      <c r="A686" s="732"/>
      <c r="B686" s="734"/>
      <c r="C686" s="726"/>
      <c r="D686" s="724"/>
      <c r="E686" s="724"/>
      <c r="F686" s="724"/>
      <c r="G686" s="733"/>
      <c r="H686" s="733"/>
      <c r="I686" s="733"/>
      <c r="J686" s="720"/>
      <c r="K686" s="720"/>
      <c r="L686" s="715"/>
      <c r="M686" s="715"/>
      <c r="N686" s="731"/>
      <c r="O686" s="731"/>
      <c r="P686" s="720"/>
      <c r="Q686" s="721"/>
    </row>
    <row r="687" ht="15.75" customHeight="1">
      <c r="A687" s="732"/>
      <c r="B687" s="734"/>
      <c r="C687" s="726"/>
      <c r="D687" s="724"/>
      <c r="E687" s="724"/>
      <c r="F687" s="724"/>
      <c r="G687" s="733"/>
      <c r="H687" s="733"/>
      <c r="I687" s="733"/>
      <c r="J687" s="720"/>
      <c r="K687" s="720"/>
      <c r="L687" s="715"/>
      <c r="M687" s="715"/>
      <c r="N687" s="731"/>
      <c r="O687" s="731"/>
      <c r="P687" s="720"/>
      <c r="Q687" s="721"/>
    </row>
    <row r="688" ht="15.75" customHeight="1">
      <c r="A688" s="732"/>
      <c r="B688" s="734"/>
      <c r="C688" s="726"/>
      <c r="D688" s="724"/>
      <c r="E688" s="724"/>
      <c r="F688" s="724"/>
      <c r="G688" s="733"/>
      <c r="H688" s="733"/>
      <c r="I688" s="733"/>
      <c r="J688" s="720"/>
      <c r="K688" s="720"/>
      <c r="L688" s="715"/>
      <c r="M688" s="715"/>
      <c r="N688" s="731"/>
      <c r="O688" s="731"/>
      <c r="P688" s="720"/>
      <c r="Q688" s="721"/>
    </row>
    <row r="689" ht="15.75" customHeight="1">
      <c r="A689" s="732"/>
      <c r="B689" s="734"/>
      <c r="C689" s="726"/>
      <c r="D689" s="724"/>
      <c r="E689" s="724"/>
      <c r="F689" s="724"/>
      <c r="G689" s="733"/>
      <c r="H689" s="733"/>
      <c r="I689" s="733"/>
      <c r="J689" s="720"/>
      <c r="K689" s="720"/>
      <c r="L689" s="715"/>
      <c r="M689" s="715"/>
      <c r="N689" s="731"/>
      <c r="O689" s="731"/>
      <c r="P689" s="720"/>
      <c r="Q689" s="721"/>
    </row>
    <row r="690" ht="15.75" customHeight="1">
      <c r="A690" s="732"/>
      <c r="B690" s="734"/>
      <c r="C690" s="726"/>
      <c r="D690" s="724"/>
      <c r="E690" s="724"/>
      <c r="F690" s="724"/>
      <c r="G690" s="733"/>
      <c r="H690" s="733"/>
      <c r="I690" s="733"/>
      <c r="J690" s="720"/>
      <c r="K690" s="720"/>
      <c r="L690" s="715"/>
      <c r="M690" s="715"/>
      <c r="N690" s="731"/>
      <c r="O690" s="731"/>
      <c r="P690" s="720"/>
      <c r="Q690" s="721"/>
    </row>
    <row r="691" ht="15.75" customHeight="1">
      <c r="A691" s="732"/>
      <c r="B691" s="734"/>
      <c r="C691" s="726"/>
      <c r="D691" s="724"/>
      <c r="E691" s="724"/>
      <c r="F691" s="724"/>
      <c r="G691" s="733"/>
      <c r="H691" s="733"/>
      <c r="I691" s="733"/>
      <c r="J691" s="720"/>
      <c r="K691" s="720"/>
      <c r="L691" s="715"/>
      <c r="M691" s="715"/>
      <c r="N691" s="731"/>
      <c r="O691" s="731"/>
      <c r="P691" s="720"/>
      <c r="Q691" s="721"/>
    </row>
    <row r="692" ht="15.75" customHeight="1">
      <c r="A692" s="732"/>
      <c r="B692" s="734"/>
      <c r="C692" s="726"/>
      <c r="D692" s="724"/>
      <c r="E692" s="724"/>
      <c r="F692" s="724"/>
      <c r="G692" s="733"/>
      <c r="H692" s="733"/>
      <c r="I692" s="733"/>
      <c r="J692" s="720"/>
      <c r="K692" s="720"/>
      <c r="L692" s="715"/>
      <c r="M692" s="715"/>
      <c r="N692" s="731"/>
      <c r="O692" s="731"/>
      <c r="P692" s="720"/>
      <c r="Q692" s="721"/>
    </row>
    <row r="693" ht="15.75" customHeight="1">
      <c r="A693" s="732"/>
      <c r="B693" s="734"/>
      <c r="C693" s="726"/>
      <c r="D693" s="724"/>
      <c r="E693" s="724"/>
      <c r="F693" s="724"/>
      <c r="G693" s="733"/>
      <c r="H693" s="733"/>
      <c r="I693" s="733"/>
      <c r="J693" s="720"/>
      <c r="K693" s="720"/>
      <c r="L693" s="715"/>
      <c r="M693" s="715"/>
      <c r="N693" s="731"/>
      <c r="O693" s="731"/>
      <c r="P693" s="720"/>
      <c r="Q693" s="721"/>
    </row>
    <row r="694" ht="15.75" customHeight="1">
      <c r="A694" s="732"/>
      <c r="B694" s="734"/>
      <c r="C694" s="726"/>
      <c r="D694" s="724"/>
      <c r="E694" s="724"/>
      <c r="F694" s="724"/>
      <c r="G694" s="733"/>
      <c r="H694" s="733"/>
      <c r="I694" s="733"/>
      <c r="J694" s="720"/>
      <c r="K694" s="720"/>
      <c r="L694" s="715"/>
      <c r="M694" s="715"/>
      <c r="N694" s="731"/>
      <c r="O694" s="731"/>
      <c r="P694" s="720"/>
      <c r="Q694" s="721"/>
    </row>
    <row r="695" ht="15.75" customHeight="1">
      <c r="A695" s="732"/>
      <c r="B695" s="734"/>
      <c r="C695" s="726"/>
      <c r="D695" s="724"/>
      <c r="E695" s="724"/>
      <c r="F695" s="724"/>
      <c r="G695" s="733"/>
      <c r="H695" s="733"/>
      <c r="I695" s="733"/>
      <c r="J695" s="720"/>
      <c r="K695" s="720"/>
      <c r="L695" s="715"/>
      <c r="M695" s="715"/>
      <c r="N695" s="731"/>
      <c r="O695" s="731"/>
      <c r="P695" s="720"/>
      <c r="Q695" s="721"/>
    </row>
    <row r="696" ht="15.75" customHeight="1">
      <c r="A696" s="732"/>
      <c r="B696" s="734"/>
      <c r="C696" s="726"/>
      <c r="D696" s="724"/>
      <c r="E696" s="724"/>
      <c r="F696" s="724"/>
      <c r="G696" s="733"/>
      <c r="H696" s="733"/>
      <c r="I696" s="733"/>
      <c r="J696" s="720"/>
      <c r="K696" s="720"/>
      <c r="L696" s="715"/>
      <c r="M696" s="715"/>
      <c r="N696" s="731"/>
      <c r="O696" s="731"/>
      <c r="P696" s="720"/>
      <c r="Q696" s="721"/>
    </row>
    <row r="697" ht="15.75" customHeight="1">
      <c r="A697" s="732"/>
      <c r="B697" s="734"/>
      <c r="C697" s="726"/>
      <c r="D697" s="724"/>
      <c r="E697" s="724"/>
      <c r="F697" s="724"/>
      <c r="G697" s="733"/>
      <c r="H697" s="733"/>
      <c r="I697" s="733"/>
      <c r="J697" s="720"/>
      <c r="K697" s="720"/>
      <c r="L697" s="715"/>
      <c r="M697" s="715"/>
      <c r="N697" s="731"/>
      <c r="O697" s="731"/>
      <c r="P697" s="720"/>
      <c r="Q697" s="721"/>
    </row>
    <row r="698" ht="15.75" customHeight="1">
      <c r="A698" s="732"/>
      <c r="B698" s="734"/>
      <c r="C698" s="726"/>
      <c r="D698" s="724"/>
      <c r="E698" s="724"/>
      <c r="F698" s="724"/>
      <c r="G698" s="733"/>
      <c r="H698" s="733"/>
      <c r="I698" s="733"/>
      <c r="J698" s="720"/>
      <c r="K698" s="720"/>
      <c r="L698" s="715"/>
      <c r="M698" s="715"/>
      <c r="N698" s="731"/>
      <c r="O698" s="731"/>
      <c r="P698" s="720"/>
      <c r="Q698" s="721"/>
    </row>
    <row r="699" ht="15.75" customHeight="1">
      <c r="A699" s="735"/>
      <c r="B699" s="736"/>
      <c r="C699" s="737"/>
      <c r="D699" s="738"/>
      <c r="E699" s="738"/>
      <c r="F699" s="738"/>
      <c r="G699" s="739"/>
      <c r="H699" s="739"/>
      <c r="I699" s="739"/>
      <c r="J699" s="740"/>
      <c r="K699" s="740"/>
      <c r="L699" s="741"/>
      <c r="M699" s="741"/>
      <c r="N699" s="742"/>
      <c r="O699" s="742"/>
      <c r="P699" s="740"/>
      <c r="Q699" s="743"/>
    </row>
    <row r="700" ht="15.75" customHeight="1">
      <c r="A700" s="744"/>
      <c r="B700" s="556"/>
      <c r="C700" s="744"/>
      <c r="D700" s="551"/>
      <c r="E700" s="551"/>
      <c r="F700" s="551"/>
    </row>
    <row r="701" ht="15.75" customHeight="1">
      <c r="A701" s="744"/>
      <c r="B701" s="556"/>
      <c r="C701" s="744"/>
      <c r="D701" s="551"/>
      <c r="E701" s="551"/>
      <c r="F701" s="551"/>
    </row>
    <row r="702" ht="15.75" customHeight="1">
      <c r="A702" s="744"/>
      <c r="B702" s="556"/>
      <c r="C702" s="744"/>
      <c r="D702" s="551"/>
      <c r="E702" s="551"/>
      <c r="F702" s="551"/>
    </row>
    <row r="703" ht="15.75" customHeight="1">
      <c r="A703" s="744"/>
      <c r="B703" s="556"/>
      <c r="C703" s="744"/>
      <c r="D703" s="551"/>
      <c r="E703" s="551"/>
      <c r="F703" s="551"/>
    </row>
    <row r="704" ht="15.75" customHeight="1">
      <c r="A704" s="744"/>
      <c r="B704" s="556"/>
      <c r="C704" s="744"/>
      <c r="D704" s="551"/>
      <c r="E704" s="551"/>
      <c r="F704" s="551"/>
    </row>
    <row r="705" ht="15.75" customHeight="1">
      <c r="A705" s="744"/>
      <c r="B705" s="556"/>
      <c r="C705" s="744"/>
      <c r="D705" s="551"/>
      <c r="E705" s="551"/>
      <c r="F705" s="551"/>
    </row>
    <row r="706" ht="15.75" customHeight="1">
      <c r="A706" s="744"/>
      <c r="B706" s="556"/>
      <c r="C706" s="744"/>
      <c r="D706" s="551"/>
      <c r="E706" s="551"/>
      <c r="F706" s="551"/>
    </row>
    <row r="707" ht="15.75" customHeight="1">
      <c r="A707" s="744"/>
      <c r="B707" s="556"/>
      <c r="C707" s="744"/>
      <c r="D707" s="551"/>
      <c r="E707" s="551"/>
      <c r="F707" s="551"/>
    </row>
    <row r="708" ht="15.75" customHeight="1">
      <c r="A708" s="744"/>
      <c r="B708" s="556"/>
      <c r="C708" s="744"/>
      <c r="D708" s="551"/>
      <c r="E708" s="551"/>
      <c r="F708" s="551"/>
    </row>
    <row r="709" ht="15.75" customHeight="1">
      <c r="A709" s="744"/>
      <c r="B709" s="556"/>
      <c r="C709" s="744"/>
      <c r="D709" s="551"/>
      <c r="E709" s="551"/>
      <c r="F709" s="551"/>
    </row>
    <row r="710" ht="15.75" customHeight="1">
      <c r="A710" s="744"/>
      <c r="B710" s="556"/>
      <c r="C710" s="744"/>
      <c r="D710" s="551"/>
      <c r="E710" s="551"/>
      <c r="F710" s="551"/>
    </row>
    <row r="711" ht="15.75" customHeight="1">
      <c r="A711" s="744"/>
      <c r="B711" s="556"/>
      <c r="C711" s="744"/>
      <c r="D711" s="551"/>
      <c r="E711" s="551"/>
      <c r="F711" s="551"/>
    </row>
    <row r="712" ht="15.75" customHeight="1">
      <c r="A712" s="744"/>
      <c r="B712" s="556"/>
      <c r="C712" s="744"/>
      <c r="D712" s="551"/>
      <c r="E712" s="551"/>
      <c r="F712" s="551"/>
    </row>
    <row r="713" ht="15.75" customHeight="1">
      <c r="A713" s="744"/>
      <c r="B713" s="556"/>
      <c r="C713" s="744"/>
      <c r="D713" s="551"/>
      <c r="E713" s="551"/>
      <c r="F713" s="551"/>
    </row>
    <row r="714" ht="15.75" customHeight="1">
      <c r="A714" s="744"/>
      <c r="B714" s="556"/>
      <c r="C714" s="744"/>
      <c r="D714" s="551"/>
      <c r="E714" s="551"/>
      <c r="F714" s="551"/>
    </row>
    <row r="715" ht="15.75" customHeight="1">
      <c r="A715" s="744"/>
      <c r="B715" s="556"/>
      <c r="C715" s="744"/>
      <c r="D715" s="551"/>
      <c r="E715" s="551"/>
      <c r="F715" s="551"/>
    </row>
    <row r="716" ht="15.75" customHeight="1">
      <c r="A716" s="744"/>
      <c r="B716" s="556"/>
      <c r="C716" s="744"/>
      <c r="D716" s="551"/>
      <c r="E716" s="551"/>
      <c r="F716" s="551"/>
    </row>
    <row r="717" ht="15.75" customHeight="1">
      <c r="A717" s="744"/>
      <c r="B717" s="556"/>
      <c r="C717" s="744"/>
      <c r="D717" s="551"/>
      <c r="E717" s="551"/>
      <c r="F717" s="551"/>
    </row>
    <row r="718" ht="15.75" customHeight="1">
      <c r="A718" s="744"/>
      <c r="B718" s="556"/>
      <c r="C718" s="744"/>
      <c r="D718" s="551"/>
      <c r="E718" s="551"/>
      <c r="F718" s="551"/>
    </row>
    <row r="719" ht="15.75" customHeight="1">
      <c r="A719" s="744"/>
      <c r="B719" s="556"/>
      <c r="C719" s="744"/>
      <c r="D719" s="551"/>
      <c r="E719" s="551"/>
      <c r="F719" s="551"/>
    </row>
    <row r="720" ht="15.75" customHeight="1">
      <c r="A720" s="744"/>
      <c r="B720" s="556"/>
      <c r="C720" s="744"/>
      <c r="D720" s="551"/>
      <c r="E720" s="551"/>
      <c r="F720" s="551"/>
    </row>
    <row r="721" ht="15.75" customHeight="1">
      <c r="A721" s="744"/>
      <c r="B721" s="556"/>
      <c r="C721" s="744"/>
      <c r="D721" s="551"/>
      <c r="E721" s="551"/>
      <c r="F721" s="551"/>
    </row>
    <row r="722" ht="15.75" customHeight="1">
      <c r="A722" s="744"/>
      <c r="B722" s="556"/>
      <c r="C722" s="744"/>
      <c r="D722" s="551"/>
      <c r="E722" s="551"/>
      <c r="F722" s="551"/>
    </row>
    <row r="723" ht="15.75" customHeight="1">
      <c r="A723" s="744"/>
      <c r="B723" s="556"/>
      <c r="C723" s="744"/>
      <c r="D723" s="551"/>
      <c r="E723" s="551"/>
      <c r="F723" s="551"/>
    </row>
    <row r="724" ht="15.75" customHeight="1">
      <c r="A724" s="744"/>
      <c r="B724" s="556"/>
      <c r="C724" s="744"/>
      <c r="D724" s="551"/>
      <c r="E724" s="551"/>
      <c r="F724" s="551"/>
    </row>
    <row r="725" ht="15.75" customHeight="1">
      <c r="A725" s="744"/>
      <c r="B725" s="556"/>
      <c r="C725" s="744"/>
      <c r="D725" s="551"/>
      <c r="E725" s="551"/>
      <c r="F725" s="551"/>
    </row>
    <row r="726" ht="15.75" customHeight="1">
      <c r="A726" s="744"/>
      <c r="B726" s="556"/>
      <c r="C726" s="744"/>
      <c r="D726" s="551"/>
      <c r="E726" s="551"/>
      <c r="F726" s="551"/>
    </row>
    <row r="727" ht="15.75" customHeight="1">
      <c r="A727" s="744"/>
      <c r="B727" s="556"/>
      <c r="C727" s="744"/>
      <c r="D727" s="551"/>
      <c r="E727" s="551"/>
      <c r="F727" s="551"/>
    </row>
    <row r="728" ht="15.75" customHeight="1">
      <c r="A728" s="744"/>
      <c r="B728" s="556"/>
      <c r="C728" s="744"/>
      <c r="D728" s="551"/>
      <c r="E728" s="551"/>
      <c r="F728" s="551"/>
    </row>
    <row r="729" ht="15.75" customHeight="1">
      <c r="A729" s="744"/>
      <c r="B729" s="556"/>
      <c r="C729" s="744"/>
      <c r="D729" s="551"/>
      <c r="E729" s="551"/>
      <c r="F729" s="551"/>
    </row>
    <row r="730" ht="15.75" customHeight="1">
      <c r="A730" s="744"/>
      <c r="B730" s="556"/>
      <c r="C730" s="744"/>
      <c r="D730" s="551"/>
      <c r="E730" s="551"/>
      <c r="F730" s="551"/>
    </row>
    <row r="731" ht="15.75" customHeight="1">
      <c r="A731" s="744"/>
      <c r="B731" s="556"/>
      <c r="C731" s="744"/>
      <c r="D731" s="551"/>
      <c r="E731" s="551"/>
      <c r="F731" s="551"/>
    </row>
    <row r="732" ht="15.75" customHeight="1">
      <c r="A732" s="744"/>
      <c r="B732" s="556"/>
      <c r="C732" s="744"/>
      <c r="D732" s="551"/>
      <c r="E732" s="551"/>
      <c r="F732" s="551"/>
    </row>
    <row r="733" ht="15.75" customHeight="1">
      <c r="A733" s="744"/>
      <c r="B733" s="556"/>
      <c r="C733" s="744"/>
      <c r="D733" s="551"/>
      <c r="E733" s="551"/>
      <c r="F733" s="551"/>
    </row>
    <row r="734" ht="15.75" customHeight="1">
      <c r="A734" s="744"/>
      <c r="B734" s="556"/>
      <c r="C734" s="744"/>
      <c r="D734" s="551"/>
      <c r="E734" s="551"/>
      <c r="F734" s="551"/>
    </row>
    <row r="735" ht="15.75" customHeight="1">
      <c r="A735" s="744"/>
      <c r="B735" s="556"/>
      <c r="C735" s="744"/>
      <c r="D735" s="551"/>
      <c r="E735" s="551"/>
      <c r="F735" s="551"/>
    </row>
    <row r="736" ht="15.75" customHeight="1">
      <c r="A736" s="744"/>
      <c r="B736" s="556"/>
      <c r="C736" s="744"/>
      <c r="D736" s="551"/>
      <c r="E736" s="551"/>
      <c r="F736" s="551"/>
    </row>
    <row r="737" ht="15.75" customHeight="1">
      <c r="A737" s="744"/>
      <c r="B737" s="556"/>
      <c r="C737" s="744"/>
      <c r="D737" s="551"/>
      <c r="E737" s="551"/>
      <c r="F737" s="551"/>
    </row>
    <row r="738" ht="15.75" customHeight="1">
      <c r="A738" s="744"/>
      <c r="B738" s="556"/>
      <c r="C738" s="744"/>
      <c r="D738" s="551"/>
      <c r="E738" s="551"/>
      <c r="F738" s="551"/>
    </row>
    <row r="739" ht="15.75" customHeight="1">
      <c r="A739" s="744"/>
      <c r="B739" s="556"/>
      <c r="C739" s="744"/>
      <c r="D739" s="551"/>
      <c r="E739" s="551"/>
      <c r="F739" s="551"/>
    </row>
    <row r="740" ht="15.75" customHeight="1">
      <c r="A740" s="744"/>
      <c r="B740" s="556"/>
      <c r="C740" s="744"/>
      <c r="D740" s="551"/>
      <c r="E740" s="551"/>
      <c r="F740" s="551"/>
    </row>
    <row r="741" ht="15.75" customHeight="1">
      <c r="A741" s="744"/>
      <c r="B741" s="556"/>
      <c r="C741" s="744"/>
      <c r="D741" s="551"/>
      <c r="E741" s="551"/>
      <c r="F741" s="551"/>
    </row>
    <row r="742" ht="15.75" customHeight="1">
      <c r="A742" s="744"/>
      <c r="B742" s="556"/>
      <c r="C742" s="744"/>
      <c r="D742" s="551"/>
      <c r="E742" s="551"/>
      <c r="F742" s="551"/>
    </row>
    <row r="743" ht="15.75" customHeight="1">
      <c r="A743" s="744"/>
      <c r="B743" s="556"/>
      <c r="C743" s="744"/>
      <c r="D743" s="551"/>
      <c r="E743" s="551"/>
      <c r="F743" s="551"/>
    </row>
    <row r="744" ht="15.75" customHeight="1">
      <c r="A744" s="744"/>
      <c r="B744" s="556"/>
      <c r="C744" s="744"/>
      <c r="D744" s="551"/>
      <c r="E744" s="551"/>
      <c r="F744" s="551"/>
    </row>
    <row r="745" ht="15.75" customHeight="1">
      <c r="A745" s="744"/>
      <c r="B745" s="556"/>
      <c r="C745" s="744"/>
      <c r="D745" s="551"/>
      <c r="E745" s="551"/>
      <c r="F745" s="551"/>
    </row>
    <row r="746" ht="15.75" customHeight="1">
      <c r="A746" s="744"/>
      <c r="B746" s="556"/>
      <c r="C746" s="744"/>
      <c r="D746" s="551"/>
      <c r="E746" s="551"/>
      <c r="F746" s="551"/>
    </row>
    <row r="747" ht="15.75" customHeight="1">
      <c r="A747" s="744"/>
      <c r="B747" s="556"/>
      <c r="C747" s="744"/>
      <c r="D747" s="551"/>
      <c r="E747" s="551"/>
      <c r="F747" s="551"/>
    </row>
    <row r="748" ht="15.75" customHeight="1">
      <c r="A748" s="744"/>
      <c r="B748" s="556"/>
      <c r="C748" s="744"/>
      <c r="D748" s="551"/>
      <c r="E748" s="551"/>
      <c r="F748" s="551"/>
    </row>
    <row r="749" ht="15.75" customHeight="1">
      <c r="A749" s="744"/>
      <c r="B749" s="556"/>
      <c r="C749" s="744"/>
      <c r="D749" s="551"/>
      <c r="E749" s="551"/>
      <c r="F749" s="551"/>
    </row>
    <row r="750" ht="15.75" customHeight="1">
      <c r="A750" s="744"/>
      <c r="B750" s="556"/>
      <c r="C750" s="744"/>
      <c r="D750" s="551"/>
      <c r="E750" s="551"/>
      <c r="F750" s="551"/>
    </row>
    <row r="751" ht="15.75" customHeight="1">
      <c r="A751" s="744"/>
      <c r="B751" s="556"/>
      <c r="C751" s="744"/>
      <c r="D751" s="551"/>
      <c r="E751" s="551"/>
      <c r="F751" s="551"/>
    </row>
    <row r="752" ht="15.75" customHeight="1">
      <c r="A752" s="744"/>
      <c r="B752" s="556"/>
      <c r="C752" s="744"/>
      <c r="D752" s="551"/>
      <c r="E752" s="551"/>
      <c r="F752" s="551"/>
    </row>
    <row r="753" ht="15.75" customHeight="1">
      <c r="A753" s="744"/>
      <c r="B753" s="556"/>
      <c r="C753" s="744"/>
      <c r="D753" s="551"/>
      <c r="E753" s="551"/>
      <c r="F753" s="551"/>
    </row>
    <row r="754" ht="15.75" customHeight="1">
      <c r="A754" s="744"/>
      <c r="B754" s="556"/>
      <c r="C754" s="744"/>
      <c r="D754" s="551"/>
      <c r="E754" s="551"/>
      <c r="F754" s="551"/>
    </row>
    <row r="755" ht="15.75" customHeight="1">
      <c r="A755" s="744"/>
      <c r="B755" s="556"/>
      <c r="C755" s="744"/>
      <c r="D755" s="551"/>
      <c r="E755" s="551"/>
      <c r="F755" s="551"/>
    </row>
    <row r="756" ht="15.75" customHeight="1">
      <c r="A756" s="744"/>
      <c r="B756" s="556"/>
      <c r="C756" s="744"/>
      <c r="D756" s="551"/>
      <c r="E756" s="551"/>
      <c r="F756" s="551"/>
    </row>
    <row r="757" ht="15.75" customHeight="1">
      <c r="A757" s="744"/>
      <c r="B757" s="556"/>
      <c r="C757" s="744"/>
      <c r="D757" s="551"/>
      <c r="E757" s="551"/>
      <c r="F757" s="551"/>
    </row>
    <row r="758" ht="15.75" customHeight="1">
      <c r="A758" s="744"/>
      <c r="B758" s="556"/>
      <c r="C758" s="744"/>
      <c r="D758" s="551"/>
      <c r="E758" s="551"/>
      <c r="F758" s="551"/>
    </row>
    <row r="759" ht="15.75" customHeight="1">
      <c r="A759" s="744"/>
      <c r="B759" s="556"/>
      <c r="C759" s="744"/>
      <c r="D759" s="551"/>
      <c r="E759" s="551"/>
      <c r="F759" s="551"/>
    </row>
    <row r="760" ht="15.75" customHeight="1">
      <c r="A760" s="744"/>
      <c r="B760" s="556"/>
      <c r="C760" s="744"/>
      <c r="D760" s="551"/>
      <c r="E760" s="551"/>
      <c r="F760" s="551"/>
    </row>
    <row r="761" ht="15.75" customHeight="1">
      <c r="A761" s="744"/>
      <c r="B761" s="556"/>
      <c r="C761" s="744"/>
      <c r="D761" s="551"/>
      <c r="E761" s="551"/>
      <c r="F761" s="551"/>
    </row>
    <row r="762" ht="15.75" customHeight="1">
      <c r="A762" s="744"/>
      <c r="B762" s="556"/>
      <c r="C762" s="744"/>
      <c r="D762" s="551"/>
      <c r="E762" s="551"/>
      <c r="F762" s="551"/>
    </row>
    <row r="763" ht="15.75" customHeight="1">
      <c r="A763" s="744"/>
      <c r="B763" s="556"/>
      <c r="C763" s="744"/>
      <c r="D763" s="551"/>
      <c r="E763" s="551"/>
      <c r="F763" s="551"/>
    </row>
    <row r="764" ht="15.75" customHeight="1">
      <c r="A764" s="744"/>
      <c r="B764" s="556"/>
      <c r="C764" s="744"/>
      <c r="D764" s="551"/>
      <c r="E764" s="551"/>
      <c r="F764" s="551"/>
    </row>
    <row r="765" ht="15.75" customHeight="1">
      <c r="A765" s="744"/>
      <c r="B765" s="556"/>
      <c r="C765" s="744"/>
      <c r="D765" s="551"/>
      <c r="E765" s="551"/>
      <c r="F765" s="551"/>
    </row>
    <row r="766" ht="15.75" customHeight="1">
      <c r="A766" s="744"/>
      <c r="B766" s="556"/>
      <c r="C766" s="744"/>
      <c r="D766" s="551"/>
      <c r="E766" s="551"/>
      <c r="F766" s="551"/>
    </row>
    <row r="767" ht="15.75" customHeight="1">
      <c r="A767" s="744"/>
      <c r="B767" s="556"/>
      <c r="C767" s="744"/>
      <c r="D767" s="551"/>
      <c r="E767" s="551"/>
      <c r="F767" s="551"/>
    </row>
    <row r="768" ht="15.75" customHeight="1">
      <c r="A768" s="744"/>
      <c r="B768" s="556"/>
      <c r="C768" s="744"/>
      <c r="D768" s="551"/>
      <c r="E768" s="551"/>
      <c r="F768" s="551"/>
    </row>
    <row r="769" ht="15.75" customHeight="1">
      <c r="A769" s="744"/>
      <c r="B769" s="556"/>
      <c r="C769" s="744"/>
      <c r="D769" s="551"/>
      <c r="E769" s="551"/>
      <c r="F769" s="551"/>
    </row>
    <row r="770" ht="15.75" customHeight="1">
      <c r="A770" s="744"/>
      <c r="B770" s="556"/>
      <c r="C770" s="744"/>
      <c r="D770" s="551"/>
      <c r="E770" s="551"/>
      <c r="F770" s="551"/>
    </row>
    <row r="771" ht="15.75" customHeight="1">
      <c r="A771" s="744"/>
      <c r="B771" s="556"/>
      <c r="C771" s="744"/>
      <c r="D771" s="551"/>
      <c r="E771" s="551"/>
      <c r="F771" s="551"/>
    </row>
    <row r="772" ht="15.75" customHeight="1">
      <c r="A772" s="744"/>
      <c r="B772" s="556"/>
      <c r="C772" s="744"/>
      <c r="D772" s="551"/>
      <c r="E772" s="551"/>
      <c r="F772" s="551"/>
    </row>
    <row r="773" ht="15.75" customHeight="1">
      <c r="A773" s="744"/>
      <c r="B773" s="556"/>
      <c r="C773" s="744"/>
      <c r="D773" s="551"/>
      <c r="E773" s="551"/>
      <c r="F773" s="551"/>
    </row>
    <row r="774" ht="15.75" customHeight="1">
      <c r="A774" s="744"/>
      <c r="B774" s="556"/>
      <c r="C774" s="744"/>
      <c r="D774" s="551"/>
      <c r="E774" s="551"/>
      <c r="F774" s="551"/>
    </row>
    <row r="775" ht="15.75" customHeight="1">
      <c r="A775" s="744"/>
      <c r="B775" s="556"/>
      <c r="C775" s="744"/>
      <c r="D775" s="551"/>
      <c r="E775" s="551"/>
      <c r="F775" s="551"/>
    </row>
    <row r="776" ht="15.75" customHeight="1">
      <c r="A776" s="744"/>
      <c r="B776" s="556"/>
      <c r="C776" s="744"/>
      <c r="D776" s="551"/>
      <c r="E776" s="551"/>
      <c r="F776" s="551"/>
    </row>
    <row r="777" ht="15.75" customHeight="1">
      <c r="A777" s="744"/>
      <c r="B777" s="556"/>
      <c r="C777" s="744"/>
      <c r="D777" s="551"/>
      <c r="E777" s="551"/>
      <c r="F777" s="551"/>
    </row>
    <row r="778" ht="15.75" customHeight="1">
      <c r="A778" s="744"/>
      <c r="B778" s="556"/>
      <c r="C778" s="744"/>
      <c r="D778" s="551"/>
      <c r="E778" s="551"/>
      <c r="F778" s="551"/>
    </row>
    <row r="779" ht="15.75" customHeight="1">
      <c r="A779" s="744"/>
      <c r="B779" s="556"/>
      <c r="C779" s="744"/>
      <c r="D779" s="551"/>
      <c r="E779" s="551"/>
      <c r="F779" s="551"/>
    </row>
    <row r="780" ht="15.75" customHeight="1">
      <c r="A780" s="744"/>
      <c r="B780" s="556"/>
      <c r="C780" s="744"/>
      <c r="D780" s="551"/>
      <c r="E780" s="551"/>
      <c r="F780" s="551"/>
    </row>
    <row r="781" ht="15.75" customHeight="1">
      <c r="A781" s="744"/>
      <c r="B781" s="556"/>
      <c r="C781" s="744"/>
      <c r="D781" s="551"/>
      <c r="E781" s="551"/>
      <c r="F781" s="551"/>
    </row>
    <row r="782" ht="15.75" customHeight="1">
      <c r="A782" s="744"/>
      <c r="B782" s="556"/>
      <c r="C782" s="744"/>
      <c r="D782" s="551"/>
      <c r="E782" s="551"/>
      <c r="F782" s="551"/>
    </row>
    <row r="783" ht="15.75" customHeight="1">
      <c r="A783" s="744"/>
      <c r="B783" s="556"/>
      <c r="C783" s="744"/>
      <c r="D783" s="551"/>
      <c r="E783" s="551"/>
      <c r="F783" s="551"/>
    </row>
    <row r="784" ht="15.75" customHeight="1">
      <c r="A784" s="744"/>
      <c r="B784" s="556"/>
      <c r="C784" s="744"/>
      <c r="D784" s="551"/>
      <c r="E784" s="551"/>
      <c r="F784" s="551"/>
    </row>
    <row r="785" ht="15.75" customHeight="1">
      <c r="A785" s="744"/>
      <c r="B785" s="556"/>
      <c r="C785" s="744"/>
      <c r="D785" s="551"/>
      <c r="E785" s="551"/>
      <c r="F785" s="551"/>
    </row>
    <row r="786" ht="15.75" customHeight="1">
      <c r="A786" s="744"/>
      <c r="B786" s="556"/>
      <c r="C786" s="744"/>
      <c r="D786" s="551"/>
      <c r="E786" s="551"/>
      <c r="F786" s="551"/>
    </row>
    <row r="787" ht="15.75" customHeight="1">
      <c r="A787" s="744"/>
      <c r="B787" s="556"/>
      <c r="C787" s="744"/>
      <c r="D787" s="551"/>
      <c r="E787" s="551"/>
      <c r="F787" s="551"/>
    </row>
    <row r="788" ht="15.75" customHeight="1">
      <c r="A788" s="744"/>
      <c r="B788" s="556"/>
      <c r="C788" s="744"/>
      <c r="D788" s="551"/>
      <c r="E788" s="551"/>
      <c r="F788" s="551"/>
    </row>
    <row r="789" ht="15.75" customHeight="1">
      <c r="A789" s="744"/>
      <c r="B789" s="556"/>
      <c r="C789" s="744"/>
      <c r="D789" s="551"/>
      <c r="E789" s="551"/>
      <c r="F789" s="551"/>
    </row>
    <row r="790" ht="15.75" customHeight="1">
      <c r="A790" s="744"/>
      <c r="B790" s="556"/>
      <c r="C790" s="744"/>
      <c r="D790" s="551"/>
      <c r="E790" s="551"/>
      <c r="F790" s="551"/>
    </row>
    <row r="791" ht="15.75" customHeight="1">
      <c r="A791" s="744"/>
      <c r="B791" s="556"/>
      <c r="C791" s="744"/>
      <c r="D791" s="551"/>
      <c r="E791" s="551"/>
      <c r="F791" s="551"/>
    </row>
    <row r="792" ht="15.75" customHeight="1">
      <c r="A792" s="744"/>
      <c r="B792" s="556"/>
      <c r="C792" s="744"/>
      <c r="D792" s="551"/>
      <c r="E792" s="551"/>
      <c r="F792" s="551"/>
    </row>
    <row r="793" ht="15.75" customHeight="1">
      <c r="A793" s="744"/>
      <c r="B793" s="556"/>
      <c r="C793" s="744"/>
      <c r="D793" s="551"/>
      <c r="E793" s="551"/>
      <c r="F793" s="551"/>
    </row>
    <row r="794" ht="15.75" customHeight="1">
      <c r="A794" s="744"/>
      <c r="B794" s="556"/>
      <c r="C794" s="744"/>
      <c r="D794" s="551"/>
      <c r="E794" s="551"/>
      <c r="F794" s="551"/>
    </row>
    <row r="795" ht="15.75" customHeight="1">
      <c r="A795" s="744"/>
      <c r="B795" s="556"/>
      <c r="C795" s="744"/>
      <c r="D795" s="551"/>
      <c r="E795" s="551"/>
      <c r="F795" s="551"/>
    </row>
    <row r="796" ht="15.75" customHeight="1">
      <c r="A796" s="744"/>
      <c r="B796" s="556"/>
      <c r="C796" s="744"/>
      <c r="D796" s="551"/>
      <c r="E796" s="551"/>
      <c r="F796" s="551"/>
    </row>
    <row r="797" ht="15.75" customHeight="1">
      <c r="A797" s="744"/>
      <c r="B797" s="556"/>
      <c r="C797" s="744"/>
      <c r="D797" s="551"/>
      <c r="E797" s="551"/>
      <c r="F797" s="551"/>
    </row>
    <row r="798" ht="15.75" customHeight="1">
      <c r="A798" s="744"/>
      <c r="B798" s="556"/>
      <c r="C798" s="744"/>
      <c r="D798" s="551"/>
      <c r="E798" s="551"/>
      <c r="F798" s="551"/>
    </row>
    <row r="799" ht="15.75" customHeight="1">
      <c r="A799" s="744"/>
      <c r="B799" s="556"/>
      <c r="C799" s="744"/>
      <c r="D799" s="551"/>
      <c r="E799" s="551"/>
      <c r="F799" s="551"/>
    </row>
    <row r="800" ht="15.75" customHeight="1">
      <c r="A800" s="744"/>
      <c r="B800" s="556"/>
      <c r="C800" s="744"/>
      <c r="D800" s="551"/>
      <c r="E800" s="551"/>
      <c r="F800" s="551"/>
    </row>
    <row r="801" ht="15.75" customHeight="1">
      <c r="A801" s="744"/>
      <c r="B801" s="556"/>
      <c r="C801" s="744"/>
      <c r="D801" s="551"/>
      <c r="E801" s="551"/>
      <c r="F801" s="551"/>
    </row>
    <row r="802" ht="15.75" customHeight="1">
      <c r="A802" s="744"/>
      <c r="B802" s="556"/>
      <c r="C802" s="744"/>
      <c r="D802" s="551"/>
      <c r="E802" s="551"/>
      <c r="F802" s="551"/>
    </row>
    <row r="803" ht="15.75" customHeight="1">
      <c r="A803" s="744"/>
      <c r="B803" s="556"/>
      <c r="C803" s="744"/>
      <c r="D803" s="551"/>
      <c r="E803" s="551"/>
      <c r="F803" s="551"/>
    </row>
    <row r="804" ht="15.75" customHeight="1">
      <c r="A804" s="744"/>
      <c r="B804" s="556"/>
      <c r="C804" s="744"/>
      <c r="D804" s="551"/>
      <c r="E804" s="551"/>
      <c r="F804" s="551"/>
    </row>
    <row r="805" ht="15.75" customHeight="1">
      <c r="A805" s="744"/>
      <c r="B805" s="556"/>
      <c r="C805" s="744"/>
      <c r="D805" s="551"/>
      <c r="E805" s="551"/>
      <c r="F805" s="551"/>
    </row>
    <row r="806" ht="15.75" customHeight="1">
      <c r="A806" s="744"/>
      <c r="B806" s="556"/>
      <c r="C806" s="744"/>
      <c r="D806" s="551"/>
      <c r="E806" s="551"/>
      <c r="F806" s="551"/>
    </row>
    <row r="807" ht="15.75" customHeight="1">
      <c r="A807" s="744"/>
      <c r="B807" s="556"/>
      <c r="C807" s="744"/>
      <c r="D807" s="551"/>
      <c r="E807" s="551"/>
      <c r="F807" s="551"/>
    </row>
    <row r="808" ht="15.75" customHeight="1">
      <c r="A808" s="744"/>
      <c r="B808" s="556"/>
      <c r="C808" s="744"/>
      <c r="D808" s="551"/>
      <c r="E808" s="551"/>
      <c r="F808" s="551"/>
    </row>
    <row r="809" ht="15.75" customHeight="1">
      <c r="A809" s="744"/>
      <c r="B809" s="556"/>
      <c r="C809" s="744"/>
      <c r="D809" s="551"/>
      <c r="E809" s="551"/>
      <c r="F809" s="551"/>
    </row>
    <row r="810" ht="15.75" customHeight="1">
      <c r="A810" s="744"/>
      <c r="B810" s="556"/>
      <c r="C810" s="744"/>
      <c r="D810" s="551"/>
      <c r="E810" s="551"/>
      <c r="F810" s="551"/>
    </row>
    <row r="811" ht="15.75" customHeight="1">
      <c r="A811" s="744"/>
      <c r="B811" s="556"/>
      <c r="C811" s="744"/>
      <c r="D811" s="551"/>
      <c r="E811" s="551"/>
      <c r="F811" s="551"/>
    </row>
    <row r="812" ht="15.75" customHeight="1">
      <c r="A812" s="744"/>
      <c r="B812" s="556"/>
      <c r="C812" s="744"/>
      <c r="D812" s="551"/>
      <c r="E812" s="551"/>
      <c r="F812" s="551"/>
    </row>
    <row r="813" ht="15.75" customHeight="1">
      <c r="A813" s="744"/>
      <c r="B813" s="556"/>
      <c r="C813" s="744"/>
      <c r="D813" s="551"/>
      <c r="E813" s="551"/>
      <c r="F813" s="551"/>
    </row>
    <row r="814" ht="15.75" customHeight="1">
      <c r="A814" s="744"/>
      <c r="B814" s="556"/>
      <c r="C814" s="744"/>
      <c r="D814" s="551"/>
      <c r="E814" s="551"/>
      <c r="F814" s="551"/>
    </row>
    <row r="815" ht="15.75" customHeight="1">
      <c r="A815" s="744"/>
      <c r="B815" s="556"/>
      <c r="C815" s="744"/>
      <c r="D815" s="551"/>
      <c r="E815" s="551"/>
      <c r="F815" s="551"/>
    </row>
    <row r="816" ht="15.75" customHeight="1">
      <c r="A816" s="744"/>
      <c r="B816" s="556"/>
      <c r="C816" s="744"/>
      <c r="D816" s="551"/>
      <c r="E816" s="551"/>
      <c r="F816" s="551"/>
    </row>
    <row r="817" ht="15.75" customHeight="1">
      <c r="A817" s="744"/>
      <c r="B817" s="556"/>
      <c r="C817" s="744"/>
      <c r="D817" s="551"/>
      <c r="E817" s="551"/>
      <c r="F817" s="551"/>
    </row>
    <row r="818" ht="15.75" customHeight="1">
      <c r="A818" s="744"/>
      <c r="B818" s="556"/>
      <c r="C818" s="744"/>
      <c r="D818" s="551"/>
      <c r="E818" s="551"/>
      <c r="F818" s="551"/>
    </row>
    <row r="819" ht="15.75" customHeight="1">
      <c r="A819" s="744"/>
      <c r="B819" s="556"/>
      <c r="C819" s="744"/>
      <c r="D819" s="551"/>
      <c r="E819" s="551"/>
      <c r="F819" s="551"/>
    </row>
    <row r="820" ht="15.75" customHeight="1">
      <c r="A820" s="744"/>
      <c r="B820" s="556"/>
      <c r="C820" s="744"/>
      <c r="D820" s="551"/>
      <c r="E820" s="551"/>
      <c r="F820" s="551"/>
    </row>
    <row r="821" ht="15.75" customHeight="1">
      <c r="A821" s="744"/>
      <c r="B821" s="556"/>
      <c r="C821" s="744"/>
      <c r="D821" s="551"/>
      <c r="E821" s="551"/>
      <c r="F821" s="551"/>
    </row>
    <row r="822" ht="15.75" customHeight="1">
      <c r="A822" s="744"/>
      <c r="B822" s="556"/>
      <c r="C822" s="744"/>
      <c r="D822" s="551"/>
      <c r="E822" s="551"/>
      <c r="F822" s="551"/>
    </row>
    <row r="823" ht="15.75" customHeight="1">
      <c r="A823" s="744"/>
      <c r="B823" s="556"/>
      <c r="C823" s="744"/>
      <c r="D823" s="551"/>
      <c r="E823" s="551"/>
      <c r="F823" s="551"/>
    </row>
    <row r="824" ht="15.75" customHeight="1">
      <c r="A824" s="744"/>
      <c r="B824" s="556"/>
      <c r="C824" s="744"/>
      <c r="D824" s="551"/>
      <c r="E824" s="551"/>
      <c r="F824" s="551"/>
    </row>
    <row r="825" ht="15.75" customHeight="1">
      <c r="A825" s="744"/>
      <c r="B825" s="556"/>
      <c r="C825" s="744"/>
      <c r="D825" s="551"/>
      <c r="E825" s="551"/>
      <c r="F825" s="551"/>
    </row>
    <row r="826" ht="15.75" customHeight="1">
      <c r="A826" s="744"/>
      <c r="B826" s="556"/>
      <c r="C826" s="744"/>
      <c r="D826" s="551"/>
      <c r="E826" s="551"/>
      <c r="F826" s="551"/>
    </row>
    <row r="827" ht="15.75" customHeight="1">
      <c r="A827" s="744"/>
      <c r="B827" s="556"/>
      <c r="C827" s="744"/>
      <c r="D827" s="551"/>
      <c r="E827" s="551"/>
      <c r="F827" s="551"/>
    </row>
    <row r="828" ht="15.75" customHeight="1">
      <c r="A828" s="744"/>
      <c r="B828" s="556"/>
      <c r="C828" s="744"/>
      <c r="D828" s="551"/>
      <c r="E828" s="551"/>
      <c r="F828" s="551"/>
    </row>
    <row r="829" ht="15.75" customHeight="1">
      <c r="A829" s="744"/>
      <c r="B829" s="556"/>
      <c r="C829" s="744"/>
      <c r="D829" s="551"/>
      <c r="E829" s="551"/>
      <c r="F829" s="551"/>
    </row>
    <row r="830" ht="15.75" customHeight="1">
      <c r="A830" s="744"/>
      <c r="B830" s="556"/>
      <c r="C830" s="744"/>
      <c r="D830" s="551"/>
      <c r="E830" s="551"/>
      <c r="F830" s="551"/>
    </row>
    <row r="831" ht="15.75" customHeight="1">
      <c r="A831" s="744"/>
      <c r="B831" s="556"/>
      <c r="C831" s="744"/>
      <c r="D831" s="551"/>
      <c r="E831" s="551"/>
      <c r="F831" s="551"/>
    </row>
    <row r="832" ht="15.75" customHeight="1">
      <c r="A832" s="744"/>
      <c r="B832" s="556"/>
      <c r="C832" s="744"/>
      <c r="D832" s="551"/>
      <c r="E832" s="551"/>
      <c r="F832" s="551"/>
    </row>
    <row r="833" ht="15.75" customHeight="1">
      <c r="A833" s="744"/>
      <c r="B833" s="556"/>
      <c r="C833" s="744"/>
      <c r="D833" s="551"/>
      <c r="E833" s="551"/>
      <c r="F833" s="551"/>
    </row>
    <row r="834" ht="15.75" customHeight="1">
      <c r="A834" s="744"/>
      <c r="B834" s="556"/>
      <c r="C834" s="744"/>
      <c r="D834" s="551"/>
      <c r="E834" s="551"/>
      <c r="F834" s="551"/>
    </row>
    <row r="835" ht="15.75" customHeight="1">
      <c r="A835" s="744"/>
      <c r="B835" s="556"/>
      <c r="C835" s="744"/>
      <c r="D835" s="551"/>
      <c r="E835" s="551"/>
      <c r="F835" s="551"/>
    </row>
    <row r="836" ht="15.75" customHeight="1">
      <c r="A836" s="744"/>
      <c r="B836" s="556"/>
      <c r="C836" s="744"/>
      <c r="D836" s="551"/>
      <c r="E836" s="551"/>
      <c r="F836" s="551"/>
    </row>
    <row r="837" ht="15.75" customHeight="1">
      <c r="A837" s="744"/>
      <c r="B837" s="556"/>
      <c r="C837" s="744"/>
      <c r="D837" s="551"/>
      <c r="E837" s="551"/>
      <c r="F837" s="551"/>
    </row>
    <row r="838" ht="15.75" customHeight="1">
      <c r="A838" s="744"/>
      <c r="B838" s="556"/>
      <c r="C838" s="744"/>
      <c r="D838" s="551"/>
      <c r="E838" s="551"/>
      <c r="F838" s="551"/>
    </row>
    <row r="839" ht="15.75" customHeight="1">
      <c r="A839" s="744"/>
      <c r="B839" s="556"/>
      <c r="C839" s="744"/>
      <c r="D839" s="551"/>
      <c r="E839" s="551"/>
      <c r="F839" s="551"/>
    </row>
    <row r="840" ht="15.75" customHeight="1">
      <c r="A840" s="744"/>
      <c r="B840" s="556"/>
      <c r="C840" s="744"/>
      <c r="D840" s="551"/>
      <c r="E840" s="551"/>
      <c r="F840" s="551"/>
    </row>
    <row r="841" ht="15.75" customHeight="1">
      <c r="A841" s="744"/>
      <c r="B841" s="556"/>
      <c r="C841" s="744"/>
      <c r="D841" s="551"/>
      <c r="E841" s="551"/>
      <c r="F841" s="551"/>
    </row>
    <row r="842" ht="15.75" customHeight="1">
      <c r="A842" s="744"/>
      <c r="B842" s="556"/>
      <c r="C842" s="744"/>
      <c r="D842" s="551"/>
      <c r="E842" s="551"/>
      <c r="F842" s="551"/>
    </row>
    <row r="843" ht="15.75" customHeight="1">
      <c r="A843" s="744"/>
      <c r="B843" s="556"/>
      <c r="C843" s="744"/>
      <c r="D843" s="551"/>
      <c r="E843" s="551"/>
      <c r="F843" s="551"/>
    </row>
    <row r="844" ht="15.75" customHeight="1">
      <c r="A844" s="744"/>
      <c r="B844" s="556"/>
      <c r="C844" s="744"/>
      <c r="D844" s="551"/>
      <c r="E844" s="551"/>
      <c r="F844" s="551"/>
    </row>
    <row r="845" ht="15.75" customHeight="1">
      <c r="A845" s="744"/>
      <c r="B845" s="556"/>
      <c r="C845" s="744"/>
      <c r="D845" s="551"/>
      <c r="E845" s="551"/>
      <c r="F845" s="551"/>
    </row>
    <row r="846" ht="15.75" customHeight="1">
      <c r="A846" s="744"/>
      <c r="B846" s="556"/>
      <c r="C846" s="744"/>
      <c r="D846" s="551"/>
      <c r="E846" s="551"/>
      <c r="F846" s="551"/>
    </row>
    <row r="847" ht="15.75" customHeight="1">
      <c r="A847" s="744"/>
      <c r="B847" s="556"/>
      <c r="C847" s="744"/>
      <c r="D847" s="551"/>
      <c r="E847" s="551"/>
      <c r="F847" s="551"/>
    </row>
    <row r="848" ht="15.75" customHeight="1">
      <c r="A848" s="744"/>
      <c r="B848" s="556"/>
      <c r="C848" s="744"/>
      <c r="D848" s="551"/>
      <c r="E848" s="551"/>
      <c r="F848" s="551"/>
    </row>
    <row r="849" ht="15.75" customHeight="1">
      <c r="A849" s="744"/>
      <c r="B849" s="556"/>
      <c r="C849" s="744"/>
      <c r="D849" s="551"/>
      <c r="E849" s="551"/>
      <c r="F849" s="551"/>
    </row>
    <row r="850" ht="15.75" customHeight="1">
      <c r="A850" s="744"/>
      <c r="B850" s="556"/>
      <c r="C850" s="744"/>
      <c r="D850" s="551"/>
      <c r="E850" s="551"/>
      <c r="F850" s="551"/>
    </row>
    <row r="851" ht="15.75" customHeight="1">
      <c r="A851" s="744"/>
      <c r="B851" s="556"/>
      <c r="C851" s="744"/>
      <c r="D851" s="551"/>
      <c r="E851" s="551"/>
      <c r="F851" s="551"/>
    </row>
    <row r="852" ht="15.75" customHeight="1">
      <c r="A852" s="744"/>
      <c r="B852" s="556"/>
      <c r="C852" s="744"/>
      <c r="D852" s="551"/>
      <c r="E852" s="551"/>
      <c r="F852" s="551"/>
    </row>
    <row r="853" ht="15.75" customHeight="1">
      <c r="A853" s="744"/>
      <c r="B853" s="556"/>
      <c r="C853" s="744"/>
      <c r="D853" s="551"/>
      <c r="E853" s="551"/>
      <c r="F853" s="551"/>
    </row>
    <row r="854" ht="15.75" customHeight="1">
      <c r="A854" s="744"/>
      <c r="B854" s="556"/>
      <c r="C854" s="744"/>
      <c r="D854" s="551"/>
      <c r="E854" s="551"/>
      <c r="F854" s="551"/>
    </row>
    <row r="855" ht="15.75" customHeight="1">
      <c r="A855" s="744"/>
      <c r="B855" s="556"/>
      <c r="C855" s="744"/>
      <c r="D855" s="551"/>
      <c r="E855" s="551"/>
      <c r="F855" s="551"/>
    </row>
    <row r="856" ht="15.75" customHeight="1">
      <c r="A856" s="744"/>
      <c r="B856" s="556"/>
      <c r="C856" s="744"/>
      <c r="D856" s="551"/>
      <c r="E856" s="551"/>
      <c r="F856" s="551"/>
    </row>
    <row r="857" ht="15.75" customHeight="1">
      <c r="A857" s="744"/>
      <c r="B857" s="556"/>
      <c r="C857" s="744"/>
      <c r="D857" s="551"/>
      <c r="E857" s="551"/>
      <c r="F857" s="551"/>
    </row>
    <row r="858" ht="15.75" customHeight="1">
      <c r="A858" s="744"/>
      <c r="B858" s="556"/>
      <c r="C858" s="744"/>
      <c r="D858" s="551"/>
      <c r="E858" s="551"/>
      <c r="F858" s="551"/>
    </row>
    <row r="859" ht="15.75" customHeight="1">
      <c r="A859" s="744"/>
      <c r="B859" s="556"/>
      <c r="C859" s="744"/>
      <c r="D859" s="551"/>
      <c r="E859" s="551"/>
      <c r="F859" s="551"/>
    </row>
    <row r="860" ht="15.75" customHeight="1">
      <c r="A860" s="744"/>
      <c r="B860" s="556"/>
      <c r="C860" s="744"/>
      <c r="D860" s="551"/>
      <c r="E860" s="551"/>
      <c r="F860" s="551"/>
    </row>
    <row r="861" ht="15.75" customHeight="1">
      <c r="A861" s="744"/>
      <c r="B861" s="556"/>
      <c r="C861" s="744"/>
      <c r="D861" s="551"/>
      <c r="E861" s="551"/>
      <c r="F861" s="551"/>
    </row>
    <row r="862" ht="15.75" customHeight="1">
      <c r="A862" s="744"/>
      <c r="B862" s="556"/>
      <c r="C862" s="744"/>
      <c r="D862" s="551"/>
      <c r="E862" s="551"/>
      <c r="F862" s="551"/>
    </row>
    <row r="863" ht="15.75" customHeight="1">
      <c r="A863" s="744"/>
      <c r="B863" s="556"/>
      <c r="C863" s="744"/>
      <c r="D863" s="551"/>
      <c r="E863" s="551"/>
      <c r="F863" s="551"/>
    </row>
    <row r="864" ht="15.75" customHeight="1">
      <c r="A864" s="744"/>
      <c r="B864" s="556"/>
      <c r="C864" s="744"/>
      <c r="D864" s="551"/>
      <c r="E864" s="551"/>
      <c r="F864" s="551"/>
    </row>
    <row r="865" ht="15.75" customHeight="1">
      <c r="A865" s="744"/>
      <c r="B865" s="556"/>
      <c r="C865" s="744"/>
      <c r="D865" s="551"/>
      <c r="E865" s="551"/>
      <c r="F865" s="551"/>
    </row>
    <row r="866" ht="15.75" customHeight="1">
      <c r="A866" s="744"/>
      <c r="B866" s="556"/>
      <c r="C866" s="744"/>
      <c r="D866" s="551"/>
      <c r="E866" s="551"/>
      <c r="F866" s="551"/>
    </row>
    <row r="867" ht="15.75" customHeight="1">
      <c r="A867" s="744"/>
      <c r="B867" s="556"/>
      <c r="C867" s="744"/>
      <c r="D867" s="551"/>
      <c r="E867" s="551"/>
      <c r="F867" s="551"/>
    </row>
    <row r="868" ht="15.75" customHeight="1">
      <c r="A868" s="744"/>
      <c r="B868" s="556"/>
      <c r="C868" s="744"/>
      <c r="D868" s="551"/>
      <c r="E868" s="551"/>
      <c r="F868" s="551"/>
    </row>
    <row r="869" ht="15.75" customHeight="1">
      <c r="A869" s="744"/>
      <c r="B869" s="556"/>
      <c r="C869" s="744"/>
      <c r="D869" s="551"/>
      <c r="E869" s="551"/>
      <c r="F869" s="551"/>
    </row>
    <row r="870" ht="15.75" customHeight="1">
      <c r="A870" s="744"/>
      <c r="B870" s="556"/>
      <c r="C870" s="744"/>
      <c r="D870" s="551"/>
      <c r="E870" s="551"/>
      <c r="F870" s="551"/>
    </row>
    <row r="871" ht="15.75" customHeight="1">
      <c r="A871" s="744"/>
      <c r="B871" s="556"/>
      <c r="C871" s="744"/>
      <c r="D871" s="551"/>
      <c r="E871" s="551"/>
      <c r="F871" s="551"/>
    </row>
    <row r="872" ht="15.75" customHeight="1">
      <c r="A872" s="744"/>
      <c r="B872" s="556"/>
      <c r="C872" s="744"/>
      <c r="D872" s="551"/>
      <c r="E872" s="551"/>
      <c r="F872" s="551"/>
    </row>
    <row r="873" ht="15.75" customHeight="1">
      <c r="A873" s="744"/>
      <c r="B873" s="556"/>
      <c r="C873" s="744"/>
      <c r="D873" s="551"/>
      <c r="E873" s="551"/>
      <c r="F873" s="551"/>
    </row>
    <row r="874" ht="15.75" customHeight="1">
      <c r="A874" s="744"/>
      <c r="B874" s="556"/>
      <c r="C874" s="744"/>
      <c r="D874" s="551"/>
      <c r="E874" s="551"/>
      <c r="F874" s="551"/>
    </row>
    <row r="875" ht="15.75" customHeight="1">
      <c r="A875" s="744"/>
      <c r="B875" s="556"/>
      <c r="C875" s="744"/>
      <c r="D875" s="551"/>
      <c r="E875" s="551"/>
      <c r="F875" s="551"/>
    </row>
    <row r="876" ht="15.75" customHeight="1">
      <c r="A876" s="744"/>
      <c r="B876" s="556"/>
      <c r="C876" s="744"/>
      <c r="D876" s="551"/>
      <c r="E876" s="551"/>
      <c r="F876" s="551"/>
    </row>
    <row r="877" ht="15.75" customHeight="1">
      <c r="A877" s="744"/>
      <c r="B877" s="556"/>
      <c r="C877" s="744"/>
      <c r="D877" s="551"/>
      <c r="E877" s="551"/>
      <c r="F877" s="551"/>
    </row>
    <row r="878" ht="15.75" customHeight="1">
      <c r="A878" s="744"/>
      <c r="B878" s="556"/>
      <c r="C878" s="744"/>
      <c r="D878" s="551"/>
      <c r="E878" s="551"/>
      <c r="F878" s="551"/>
    </row>
    <row r="879" ht="15.75" customHeight="1">
      <c r="A879" s="744"/>
      <c r="B879" s="556"/>
      <c r="C879" s="744"/>
      <c r="D879" s="551"/>
      <c r="E879" s="551"/>
      <c r="F879" s="551"/>
    </row>
    <row r="880" ht="15.75" customHeight="1">
      <c r="A880" s="744"/>
      <c r="B880" s="556"/>
      <c r="C880" s="744"/>
      <c r="D880" s="551"/>
      <c r="E880" s="551"/>
      <c r="F880" s="551"/>
    </row>
    <row r="881" ht="15.75" customHeight="1">
      <c r="A881" s="744"/>
      <c r="B881" s="556"/>
      <c r="C881" s="744"/>
      <c r="D881" s="551"/>
      <c r="E881" s="551"/>
      <c r="F881" s="551"/>
    </row>
    <row r="882" ht="15.75" customHeight="1">
      <c r="A882" s="744"/>
      <c r="B882" s="556"/>
      <c r="C882" s="744"/>
      <c r="D882" s="551"/>
      <c r="E882" s="551"/>
      <c r="F882" s="551"/>
    </row>
    <row r="883" ht="15.75" customHeight="1">
      <c r="A883" s="744"/>
      <c r="B883" s="556"/>
      <c r="C883" s="744"/>
      <c r="D883" s="551"/>
      <c r="E883" s="551"/>
      <c r="F883" s="551"/>
    </row>
    <row r="884" ht="15.75" customHeight="1">
      <c r="A884" s="744"/>
      <c r="B884" s="556"/>
      <c r="C884" s="744"/>
      <c r="D884" s="551"/>
      <c r="E884" s="551"/>
      <c r="F884" s="551"/>
    </row>
    <row r="885" ht="15.75" customHeight="1">
      <c r="A885" s="744"/>
      <c r="B885" s="556"/>
      <c r="C885" s="744"/>
      <c r="D885" s="551"/>
      <c r="E885" s="551"/>
      <c r="F885" s="551"/>
    </row>
    <row r="886" ht="15.75" customHeight="1">
      <c r="A886" s="744"/>
      <c r="B886" s="556"/>
      <c r="C886" s="744"/>
      <c r="D886" s="551"/>
      <c r="E886" s="551"/>
      <c r="F886" s="551"/>
    </row>
    <row r="887" ht="15.75" customHeight="1">
      <c r="A887" s="744"/>
      <c r="B887" s="556"/>
      <c r="C887" s="744"/>
      <c r="D887" s="551"/>
      <c r="E887" s="551"/>
      <c r="F887" s="551"/>
    </row>
    <row r="888" ht="15.75" customHeight="1">
      <c r="A888" s="744"/>
      <c r="B888" s="556"/>
      <c r="C888" s="744"/>
      <c r="D888" s="551"/>
      <c r="E888" s="551"/>
      <c r="F888" s="551"/>
    </row>
    <row r="889" ht="15.75" customHeight="1">
      <c r="A889" s="744"/>
      <c r="B889" s="556"/>
      <c r="C889" s="744"/>
      <c r="D889" s="551"/>
      <c r="E889" s="551"/>
      <c r="F889" s="551"/>
    </row>
    <row r="890" ht="15.75" customHeight="1">
      <c r="A890" s="744"/>
      <c r="B890" s="556"/>
      <c r="C890" s="744"/>
      <c r="D890" s="551"/>
      <c r="E890" s="551"/>
      <c r="F890" s="551"/>
    </row>
    <row r="891" ht="15.75" customHeight="1">
      <c r="A891" s="744"/>
      <c r="B891" s="556"/>
      <c r="C891" s="744"/>
      <c r="D891" s="551"/>
      <c r="E891" s="551"/>
      <c r="F891" s="551"/>
    </row>
    <row r="892" ht="15.75" customHeight="1">
      <c r="A892" s="744"/>
      <c r="B892" s="556"/>
      <c r="C892" s="744"/>
      <c r="D892" s="551"/>
      <c r="E892" s="551"/>
      <c r="F892" s="551"/>
    </row>
    <row r="893" ht="15.75" customHeight="1">
      <c r="A893" s="744"/>
      <c r="B893" s="556"/>
      <c r="C893" s="744"/>
      <c r="D893" s="551"/>
      <c r="E893" s="551"/>
      <c r="F893" s="551"/>
    </row>
    <row r="894" ht="15.75" customHeight="1">
      <c r="A894" s="744"/>
      <c r="B894" s="556"/>
      <c r="C894" s="744"/>
      <c r="D894" s="551"/>
      <c r="E894" s="551"/>
      <c r="F894" s="551"/>
    </row>
    <row r="895" ht="15.75" customHeight="1">
      <c r="A895" s="744"/>
      <c r="B895" s="556"/>
      <c r="C895" s="744"/>
      <c r="D895" s="551"/>
      <c r="E895" s="551"/>
      <c r="F895" s="551"/>
    </row>
    <row r="896" ht="15.75" customHeight="1">
      <c r="A896" s="744"/>
      <c r="B896" s="556"/>
      <c r="C896" s="744"/>
      <c r="D896" s="551"/>
      <c r="E896" s="551"/>
      <c r="F896" s="551"/>
    </row>
    <row r="897" ht="15.75" customHeight="1">
      <c r="A897" s="744"/>
      <c r="B897" s="556"/>
      <c r="C897" s="744"/>
      <c r="D897" s="551"/>
      <c r="E897" s="551"/>
      <c r="F897" s="551"/>
    </row>
    <row r="898" ht="15.75" customHeight="1">
      <c r="A898" s="744"/>
      <c r="B898" s="556"/>
      <c r="C898" s="744"/>
      <c r="D898" s="551"/>
      <c r="E898" s="551"/>
      <c r="F898" s="551"/>
    </row>
    <row r="899" ht="15.75" customHeight="1">
      <c r="A899" s="744"/>
      <c r="B899" s="556"/>
      <c r="C899" s="744"/>
      <c r="D899" s="551"/>
      <c r="E899" s="551"/>
      <c r="F899" s="551"/>
    </row>
    <row r="900" ht="15.75" customHeight="1">
      <c r="A900" s="744"/>
      <c r="B900" s="556"/>
      <c r="C900" s="744"/>
      <c r="D900" s="551"/>
      <c r="E900" s="551"/>
      <c r="F900" s="551"/>
    </row>
    <row r="901" ht="15.75" customHeight="1">
      <c r="A901" s="744"/>
      <c r="B901" s="556"/>
      <c r="C901" s="744"/>
      <c r="D901" s="551"/>
      <c r="E901" s="551"/>
      <c r="F901" s="551"/>
    </row>
    <row r="902" ht="15.75" customHeight="1">
      <c r="A902" s="744"/>
      <c r="B902" s="556"/>
      <c r="C902" s="744"/>
      <c r="D902" s="551"/>
      <c r="E902" s="551"/>
      <c r="F902" s="551"/>
    </row>
    <row r="903" ht="15.75" customHeight="1">
      <c r="A903" s="744"/>
      <c r="B903" s="556"/>
      <c r="C903" s="744"/>
      <c r="D903" s="551"/>
      <c r="E903" s="551"/>
      <c r="F903" s="551"/>
    </row>
    <row r="904" ht="15.75" customHeight="1">
      <c r="A904" s="744"/>
      <c r="B904" s="556"/>
      <c r="C904" s="744"/>
      <c r="D904" s="551"/>
      <c r="E904" s="551"/>
      <c r="F904" s="551"/>
    </row>
    <row r="905" ht="15.75" customHeight="1">
      <c r="A905" s="744"/>
      <c r="B905" s="556"/>
      <c r="C905" s="744"/>
      <c r="D905" s="551"/>
      <c r="E905" s="551"/>
      <c r="F905" s="551"/>
    </row>
    <row r="906" ht="15.75" customHeight="1">
      <c r="A906" s="744"/>
      <c r="B906" s="556"/>
      <c r="C906" s="744"/>
      <c r="D906" s="551"/>
      <c r="E906" s="551"/>
      <c r="F906" s="551"/>
    </row>
    <row r="907" ht="15.75" customHeight="1">
      <c r="A907" s="744"/>
      <c r="B907" s="556"/>
      <c r="C907" s="744"/>
      <c r="D907" s="551"/>
      <c r="E907" s="551"/>
      <c r="F907" s="551"/>
    </row>
    <row r="908" ht="15.75" customHeight="1">
      <c r="A908" s="744"/>
      <c r="B908" s="556"/>
      <c r="C908" s="744"/>
      <c r="D908" s="551"/>
      <c r="E908" s="551"/>
      <c r="F908" s="551"/>
    </row>
    <row r="909" ht="15.75" customHeight="1">
      <c r="A909" s="744"/>
      <c r="B909" s="556"/>
      <c r="C909" s="744"/>
      <c r="D909" s="551"/>
      <c r="E909" s="551"/>
      <c r="F909" s="551"/>
    </row>
    <row r="910" ht="15.75" customHeight="1">
      <c r="A910" s="744"/>
      <c r="B910" s="556"/>
      <c r="C910" s="744"/>
      <c r="D910" s="551"/>
      <c r="E910" s="551"/>
      <c r="F910" s="551"/>
    </row>
    <row r="911" ht="15.75" customHeight="1">
      <c r="A911" s="744"/>
      <c r="B911" s="556"/>
      <c r="C911" s="744"/>
      <c r="D911" s="551"/>
      <c r="E911" s="551"/>
      <c r="F911" s="551"/>
    </row>
    <row r="912" ht="15.75" customHeight="1">
      <c r="A912" s="744"/>
      <c r="B912" s="556"/>
      <c r="C912" s="744"/>
      <c r="D912" s="551"/>
      <c r="E912" s="551"/>
      <c r="F912" s="551"/>
    </row>
    <row r="913" ht="15.75" customHeight="1">
      <c r="A913" s="744"/>
      <c r="B913" s="556"/>
      <c r="C913" s="744"/>
      <c r="D913" s="551"/>
      <c r="E913" s="551"/>
      <c r="F913" s="551"/>
    </row>
    <row r="914" ht="15.75" customHeight="1">
      <c r="A914" s="744"/>
      <c r="B914" s="556"/>
      <c r="C914" s="744"/>
      <c r="D914" s="551"/>
      <c r="E914" s="551"/>
      <c r="F914" s="551"/>
    </row>
    <row r="915" ht="15.75" customHeight="1">
      <c r="A915" s="744"/>
      <c r="B915" s="556"/>
      <c r="C915" s="744"/>
      <c r="D915" s="551"/>
      <c r="E915" s="551"/>
      <c r="F915" s="551"/>
    </row>
    <row r="916" ht="15.75" customHeight="1">
      <c r="A916" s="744"/>
      <c r="B916" s="556"/>
      <c r="C916" s="744"/>
      <c r="D916" s="551"/>
      <c r="E916" s="551"/>
      <c r="F916" s="551"/>
    </row>
    <row r="917" ht="15.75" customHeight="1">
      <c r="A917" s="744"/>
      <c r="B917" s="556"/>
      <c r="C917" s="744"/>
      <c r="D917" s="551"/>
      <c r="E917" s="551"/>
      <c r="F917" s="551"/>
    </row>
    <row r="918" ht="15.75" customHeight="1">
      <c r="A918" s="744"/>
      <c r="B918" s="556"/>
      <c r="C918" s="744"/>
      <c r="D918" s="551"/>
      <c r="E918" s="551"/>
      <c r="F918" s="551"/>
    </row>
    <row r="919" ht="15.75" customHeight="1">
      <c r="A919" s="744"/>
      <c r="B919" s="556"/>
      <c r="C919" s="744"/>
      <c r="D919" s="551"/>
      <c r="E919" s="551"/>
      <c r="F919" s="551"/>
    </row>
    <row r="920" ht="15.75" customHeight="1">
      <c r="A920" s="744"/>
      <c r="B920" s="556"/>
      <c r="C920" s="744"/>
      <c r="D920" s="551"/>
      <c r="E920" s="551"/>
      <c r="F920" s="551"/>
    </row>
    <row r="921" ht="15.75" customHeight="1">
      <c r="A921" s="744"/>
      <c r="B921" s="556"/>
      <c r="C921" s="744"/>
      <c r="D921" s="551"/>
      <c r="E921" s="551"/>
      <c r="F921" s="551"/>
    </row>
    <row r="922" ht="15.75" customHeight="1">
      <c r="A922" s="744"/>
      <c r="B922" s="556"/>
      <c r="C922" s="744"/>
      <c r="D922" s="551"/>
      <c r="E922" s="551"/>
      <c r="F922" s="551"/>
    </row>
    <row r="923" ht="15.75" customHeight="1">
      <c r="A923" s="744"/>
      <c r="B923" s="556"/>
      <c r="C923" s="744"/>
      <c r="D923" s="551"/>
      <c r="E923" s="551"/>
      <c r="F923" s="551"/>
    </row>
    <row r="924" ht="15.75" customHeight="1">
      <c r="A924" s="744"/>
      <c r="B924" s="556"/>
      <c r="C924" s="744"/>
      <c r="D924" s="551"/>
      <c r="E924" s="551"/>
      <c r="F924" s="551"/>
    </row>
    <row r="925" ht="15.75" customHeight="1">
      <c r="A925" s="744"/>
      <c r="B925" s="556"/>
      <c r="C925" s="744"/>
      <c r="D925" s="551"/>
      <c r="E925" s="551"/>
      <c r="F925" s="551"/>
    </row>
    <row r="926" ht="15.75" customHeight="1">
      <c r="A926" s="744"/>
      <c r="B926" s="556"/>
      <c r="C926" s="744"/>
      <c r="D926" s="551"/>
      <c r="E926" s="551"/>
      <c r="F926" s="551"/>
    </row>
    <row r="927" ht="15.75" customHeight="1">
      <c r="A927" s="744"/>
      <c r="B927" s="556"/>
      <c r="C927" s="744"/>
      <c r="D927" s="551"/>
      <c r="E927" s="551"/>
      <c r="F927" s="551"/>
    </row>
    <row r="928" ht="15.75" customHeight="1">
      <c r="A928" s="744"/>
      <c r="B928" s="556"/>
      <c r="C928" s="744"/>
      <c r="D928" s="551"/>
      <c r="E928" s="551"/>
      <c r="F928" s="551"/>
    </row>
    <row r="929" ht="15.75" customHeight="1">
      <c r="A929" s="744"/>
      <c r="B929" s="556"/>
      <c r="C929" s="744"/>
      <c r="D929" s="551"/>
      <c r="E929" s="551"/>
      <c r="F929" s="551"/>
    </row>
    <row r="930" ht="15.75" customHeight="1">
      <c r="A930" s="744"/>
      <c r="B930" s="556"/>
      <c r="C930" s="744"/>
      <c r="D930" s="551"/>
      <c r="E930" s="551"/>
      <c r="F930" s="551"/>
    </row>
    <row r="931" ht="15.75" customHeight="1">
      <c r="A931" s="744"/>
      <c r="B931" s="556"/>
      <c r="C931" s="744"/>
      <c r="D931" s="551"/>
      <c r="E931" s="551"/>
      <c r="F931" s="551"/>
    </row>
    <row r="932" ht="15.75" customHeight="1">
      <c r="A932" s="744"/>
      <c r="B932" s="556"/>
      <c r="C932" s="744"/>
      <c r="D932" s="551"/>
      <c r="E932" s="551"/>
      <c r="F932" s="551"/>
    </row>
    <row r="933" ht="15.75" customHeight="1">
      <c r="A933" s="744"/>
      <c r="B933" s="556"/>
      <c r="C933" s="744"/>
      <c r="D933" s="551"/>
      <c r="E933" s="551"/>
      <c r="F933" s="551"/>
    </row>
    <row r="934" ht="15.75" customHeight="1">
      <c r="A934" s="744"/>
      <c r="B934" s="556"/>
      <c r="C934" s="744"/>
      <c r="D934" s="551"/>
      <c r="E934" s="551"/>
      <c r="F934" s="551"/>
    </row>
    <row r="935" ht="15.75" customHeight="1">
      <c r="A935" s="744"/>
      <c r="B935" s="556"/>
      <c r="C935" s="744"/>
      <c r="D935" s="551"/>
      <c r="E935" s="551"/>
      <c r="F935" s="551"/>
    </row>
    <row r="936" ht="15.75" customHeight="1">
      <c r="A936" s="744"/>
      <c r="B936" s="556"/>
      <c r="C936" s="744"/>
      <c r="D936" s="551"/>
      <c r="E936" s="551"/>
      <c r="F936" s="551"/>
    </row>
    <row r="937" ht="15.75" customHeight="1">
      <c r="A937" s="744"/>
      <c r="B937" s="556"/>
      <c r="C937" s="744"/>
      <c r="D937" s="551"/>
      <c r="E937" s="551"/>
      <c r="F937" s="551"/>
    </row>
    <row r="938" ht="15.75" customHeight="1">
      <c r="A938" s="744"/>
      <c r="B938" s="556"/>
      <c r="C938" s="744"/>
      <c r="D938" s="551"/>
      <c r="E938" s="551"/>
      <c r="F938" s="551"/>
    </row>
    <row r="939" ht="15.75" customHeight="1">
      <c r="A939" s="744"/>
      <c r="B939" s="556"/>
      <c r="C939" s="744"/>
      <c r="D939" s="551"/>
      <c r="E939" s="551"/>
      <c r="F939" s="551"/>
    </row>
    <row r="940" ht="15.75" customHeight="1">
      <c r="A940" s="744"/>
      <c r="B940" s="556"/>
      <c r="C940" s="744"/>
      <c r="D940" s="551"/>
      <c r="E940" s="551"/>
      <c r="F940" s="551"/>
    </row>
    <row r="941" ht="15.75" customHeight="1">
      <c r="A941" s="744"/>
      <c r="B941" s="556"/>
      <c r="C941" s="744"/>
      <c r="D941" s="551"/>
      <c r="E941" s="551"/>
      <c r="F941" s="551"/>
    </row>
    <row r="942" ht="15.75" customHeight="1">
      <c r="A942" s="744"/>
      <c r="B942" s="556"/>
      <c r="C942" s="744"/>
      <c r="D942" s="551"/>
      <c r="E942" s="551"/>
      <c r="F942" s="551"/>
    </row>
    <row r="943" ht="15.75" customHeight="1">
      <c r="A943" s="744"/>
      <c r="B943" s="556"/>
      <c r="C943" s="744"/>
      <c r="D943" s="551"/>
      <c r="E943" s="551"/>
      <c r="F943" s="551"/>
    </row>
    <row r="944" ht="15.75" customHeight="1">
      <c r="A944" s="744"/>
      <c r="B944" s="556"/>
      <c r="C944" s="744"/>
      <c r="D944" s="551"/>
      <c r="E944" s="551"/>
      <c r="F944" s="551"/>
    </row>
    <row r="945" ht="15.75" customHeight="1">
      <c r="A945" s="744"/>
      <c r="B945" s="556"/>
      <c r="C945" s="744"/>
      <c r="D945" s="551"/>
      <c r="E945" s="551"/>
      <c r="F945" s="551"/>
    </row>
    <row r="946" ht="15.75" customHeight="1">
      <c r="A946" s="744"/>
      <c r="B946" s="556"/>
      <c r="C946" s="744"/>
      <c r="D946" s="551"/>
      <c r="E946" s="551"/>
      <c r="F946" s="551"/>
    </row>
    <row r="947" ht="15.75" customHeight="1">
      <c r="A947" s="744"/>
      <c r="B947" s="556"/>
      <c r="C947" s="744"/>
      <c r="D947" s="551"/>
      <c r="E947" s="551"/>
      <c r="F947" s="551"/>
    </row>
    <row r="948" ht="15.75" customHeight="1">
      <c r="A948" s="744"/>
      <c r="B948" s="556"/>
      <c r="C948" s="744"/>
      <c r="D948" s="551"/>
      <c r="E948" s="551"/>
      <c r="F948" s="551"/>
    </row>
    <row r="949" ht="15.75" customHeight="1">
      <c r="A949" s="744"/>
      <c r="B949" s="556"/>
      <c r="C949" s="744"/>
      <c r="D949" s="551"/>
      <c r="E949" s="551"/>
      <c r="F949" s="551"/>
    </row>
    <row r="950" ht="15.75" customHeight="1">
      <c r="A950" s="744"/>
      <c r="B950" s="556"/>
      <c r="C950" s="744"/>
      <c r="D950" s="551"/>
      <c r="E950" s="551"/>
      <c r="F950" s="551"/>
    </row>
    <row r="951" ht="15.75" customHeight="1">
      <c r="A951" s="744"/>
      <c r="B951" s="556"/>
      <c r="C951" s="744"/>
      <c r="D951" s="551"/>
      <c r="E951" s="551"/>
      <c r="F951" s="551"/>
    </row>
    <row r="952" ht="15.75" customHeight="1">
      <c r="A952" s="744"/>
      <c r="B952" s="556"/>
      <c r="C952" s="744"/>
      <c r="D952" s="551"/>
      <c r="E952" s="551"/>
      <c r="F952" s="551"/>
    </row>
    <row r="953" ht="15.75" customHeight="1">
      <c r="A953" s="744"/>
      <c r="B953" s="556"/>
      <c r="C953" s="744"/>
      <c r="D953" s="551"/>
      <c r="E953" s="551"/>
      <c r="F953" s="551"/>
    </row>
    <row r="954" ht="15.75" customHeight="1">
      <c r="A954" s="744"/>
      <c r="B954" s="556"/>
      <c r="C954" s="744"/>
      <c r="D954" s="551"/>
      <c r="E954" s="551"/>
      <c r="F954" s="551"/>
    </row>
    <row r="955" ht="15.75" customHeight="1">
      <c r="A955" s="744"/>
      <c r="B955" s="556"/>
      <c r="C955" s="744"/>
      <c r="D955" s="551"/>
      <c r="E955" s="551"/>
      <c r="F955" s="551"/>
    </row>
    <row r="956" ht="15.75" customHeight="1">
      <c r="A956" s="744"/>
      <c r="B956" s="556"/>
      <c r="C956" s="744"/>
      <c r="D956" s="551"/>
      <c r="E956" s="551"/>
      <c r="F956" s="551"/>
    </row>
    <row r="957" ht="15.75" customHeight="1">
      <c r="A957" s="744"/>
      <c r="B957" s="556"/>
      <c r="C957" s="744"/>
      <c r="D957" s="551"/>
      <c r="E957" s="551"/>
      <c r="F957" s="551"/>
    </row>
    <row r="958" ht="15.75" customHeight="1">
      <c r="A958" s="744"/>
      <c r="B958" s="556"/>
      <c r="C958" s="744"/>
      <c r="D958" s="551"/>
      <c r="E958" s="551"/>
      <c r="F958" s="551"/>
    </row>
    <row r="959" ht="15.75" customHeight="1">
      <c r="A959" s="744"/>
      <c r="B959" s="556"/>
      <c r="C959" s="744"/>
      <c r="D959" s="551"/>
      <c r="E959" s="551"/>
      <c r="F959" s="551"/>
    </row>
    <row r="960" ht="15.75" customHeight="1">
      <c r="A960" s="744"/>
      <c r="B960" s="556"/>
      <c r="C960" s="744"/>
      <c r="D960" s="551"/>
      <c r="E960" s="551"/>
      <c r="F960" s="551"/>
    </row>
    <row r="961" ht="15.75" customHeight="1">
      <c r="A961" s="744"/>
      <c r="B961" s="556"/>
      <c r="C961" s="744"/>
      <c r="D961" s="551"/>
      <c r="E961" s="551"/>
      <c r="F961" s="551"/>
    </row>
    <row r="962" ht="15.75" customHeight="1">
      <c r="A962" s="744"/>
      <c r="B962" s="556"/>
      <c r="C962" s="744"/>
      <c r="D962" s="551"/>
      <c r="E962" s="551"/>
      <c r="F962" s="551"/>
    </row>
    <row r="963" ht="15.75" customHeight="1">
      <c r="A963" s="744"/>
      <c r="B963" s="556"/>
      <c r="C963" s="744"/>
      <c r="D963" s="551"/>
      <c r="E963" s="551"/>
      <c r="F963" s="551"/>
    </row>
    <row r="964" ht="15.75" customHeight="1">
      <c r="A964" s="744"/>
      <c r="B964" s="556"/>
      <c r="C964" s="744"/>
      <c r="D964" s="551"/>
      <c r="E964" s="551"/>
      <c r="F964" s="551"/>
    </row>
    <row r="965" ht="15.75" customHeight="1">
      <c r="A965" s="744"/>
      <c r="B965" s="556"/>
      <c r="C965" s="744"/>
      <c r="D965" s="551"/>
      <c r="E965" s="551"/>
      <c r="F965" s="551"/>
    </row>
    <row r="966" ht="15.75" customHeight="1">
      <c r="A966" s="744"/>
      <c r="B966" s="556"/>
      <c r="C966" s="744"/>
      <c r="D966" s="551"/>
      <c r="E966" s="551"/>
      <c r="F966" s="551"/>
    </row>
    <row r="967" ht="15.75" customHeight="1">
      <c r="A967" s="744"/>
      <c r="B967" s="556"/>
      <c r="C967" s="744"/>
      <c r="D967" s="551"/>
      <c r="E967" s="551"/>
      <c r="F967" s="551"/>
    </row>
    <row r="968" ht="15.75" customHeight="1">
      <c r="A968" s="744"/>
      <c r="B968" s="556"/>
      <c r="C968" s="744"/>
      <c r="D968" s="551"/>
      <c r="E968" s="551"/>
      <c r="F968" s="551"/>
    </row>
    <row r="969" ht="15.75" customHeight="1">
      <c r="A969" s="744"/>
      <c r="B969" s="556"/>
      <c r="C969" s="744"/>
      <c r="D969" s="551"/>
      <c r="E969" s="551"/>
      <c r="F969" s="551"/>
    </row>
    <row r="970" ht="15.75" customHeight="1">
      <c r="A970" s="744"/>
      <c r="B970" s="556"/>
      <c r="C970" s="744"/>
      <c r="D970" s="551"/>
      <c r="E970" s="551"/>
      <c r="F970" s="551"/>
    </row>
    <row r="971" ht="15.75" customHeight="1">
      <c r="A971" s="744"/>
      <c r="B971" s="556"/>
      <c r="C971" s="744"/>
      <c r="D971" s="551"/>
      <c r="E971" s="551"/>
      <c r="F971" s="551"/>
    </row>
    <row r="972" ht="15.75" customHeight="1">
      <c r="A972" s="744"/>
      <c r="B972" s="556"/>
      <c r="C972" s="744"/>
      <c r="D972" s="551"/>
      <c r="E972" s="551"/>
      <c r="F972" s="551"/>
    </row>
    <row r="973" ht="15.75" customHeight="1">
      <c r="A973" s="744"/>
      <c r="B973" s="556"/>
      <c r="C973" s="744"/>
      <c r="D973" s="551"/>
      <c r="E973" s="551"/>
      <c r="F973" s="551"/>
    </row>
    <row r="974" ht="15.75" customHeight="1">
      <c r="A974" s="744"/>
      <c r="B974" s="556"/>
      <c r="C974" s="744"/>
      <c r="D974" s="551"/>
      <c r="E974" s="551"/>
      <c r="F974" s="551"/>
    </row>
    <row r="975" ht="15.75" customHeight="1">
      <c r="A975" s="744"/>
      <c r="B975" s="556"/>
      <c r="C975" s="744"/>
      <c r="D975" s="551"/>
      <c r="E975" s="551"/>
      <c r="F975" s="551"/>
    </row>
    <row r="976" ht="15.75" customHeight="1">
      <c r="A976" s="744"/>
      <c r="B976" s="556"/>
      <c r="C976" s="744"/>
      <c r="D976" s="551"/>
      <c r="E976" s="551"/>
      <c r="F976" s="551"/>
    </row>
    <row r="977" ht="15.75" customHeight="1">
      <c r="A977" s="744"/>
      <c r="B977" s="556"/>
      <c r="C977" s="744"/>
      <c r="D977" s="551"/>
      <c r="E977" s="551"/>
      <c r="F977" s="551"/>
    </row>
    <row r="978" ht="15.75" customHeight="1">
      <c r="A978" s="744"/>
      <c r="B978" s="556"/>
      <c r="C978" s="744"/>
      <c r="D978" s="551"/>
      <c r="E978" s="551"/>
      <c r="F978" s="551"/>
    </row>
    <row r="979" ht="15.75" customHeight="1">
      <c r="A979" s="744"/>
      <c r="B979" s="556"/>
      <c r="C979" s="744"/>
      <c r="D979" s="551"/>
      <c r="E979" s="551"/>
      <c r="F979" s="551"/>
    </row>
    <row r="980" ht="15.75" customHeight="1">
      <c r="A980" s="744"/>
      <c r="B980" s="556"/>
      <c r="C980" s="744"/>
      <c r="D980" s="551"/>
      <c r="E980" s="551"/>
      <c r="F980" s="551"/>
    </row>
    <row r="981" ht="15.75" customHeight="1">
      <c r="A981" s="744"/>
      <c r="B981" s="556"/>
      <c r="C981" s="744"/>
      <c r="D981" s="551"/>
      <c r="E981" s="551"/>
      <c r="F981" s="551"/>
    </row>
    <row r="982" ht="15.75" customHeight="1">
      <c r="A982" s="744"/>
      <c r="B982" s="556"/>
      <c r="C982" s="744"/>
      <c r="D982" s="551"/>
      <c r="E982" s="551"/>
      <c r="F982" s="551"/>
    </row>
    <row r="983" ht="15.75" customHeight="1">
      <c r="A983" s="744"/>
      <c r="B983" s="556"/>
      <c r="C983" s="744"/>
      <c r="D983" s="551"/>
      <c r="E983" s="551"/>
      <c r="F983" s="551"/>
    </row>
    <row r="984" ht="15.75" customHeight="1">
      <c r="A984" s="744"/>
      <c r="B984" s="556"/>
      <c r="C984" s="744"/>
      <c r="D984" s="551"/>
      <c r="E984" s="551"/>
      <c r="F984" s="551"/>
    </row>
    <row r="985" ht="15.75" customHeight="1">
      <c r="A985" s="744"/>
      <c r="B985" s="556"/>
      <c r="C985" s="744"/>
      <c r="D985" s="551"/>
      <c r="E985" s="551"/>
      <c r="F985" s="551"/>
    </row>
    <row r="986" ht="15.75" customHeight="1">
      <c r="A986" s="744"/>
      <c r="B986" s="556"/>
      <c r="C986" s="744"/>
      <c r="D986" s="551"/>
      <c r="E986" s="551"/>
      <c r="F986" s="551"/>
    </row>
    <row r="987" ht="15.75" customHeight="1">
      <c r="A987" s="744"/>
      <c r="B987" s="556"/>
      <c r="C987" s="744"/>
      <c r="D987" s="551"/>
      <c r="E987" s="551"/>
      <c r="F987" s="551"/>
    </row>
    <row r="988" ht="15.75" customHeight="1">
      <c r="A988" s="744"/>
      <c r="B988" s="556"/>
      <c r="C988" s="744"/>
      <c r="D988" s="551"/>
      <c r="E988" s="551"/>
      <c r="F988" s="551"/>
    </row>
    <row r="989" ht="15.75" customHeight="1">
      <c r="A989" s="744"/>
      <c r="B989" s="556"/>
      <c r="C989" s="744"/>
      <c r="D989" s="551"/>
      <c r="E989" s="551"/>
      <c r="F989" s="551"/>
    </row>
    <row r="990" ht="15.75" customHeight="1">
      <c r="A990" s="744"/>
      <c r="B990" s="556"/>
      <c r="C990" s="744"/>
      <c r="D990" s="551"/>
      <c r="E990" s="551"/>
      <c r="F990" s="551"/>
    </row>
    <row r="991" ht="15.75" customHeight="1">
      <c r="A991" s="744"/>
      <c r="B991" s="556"/>
      <c r="C991" s="744"/>
      <c r="D991" s="551"/>
      <c r="E991" s="551"/>
      <c r="F991" s="551"/>
    </row>
    <row r="992" ht="15.75" customHeight="1">
      <c r="A992" s="744"/>
      <c r="B992" s="556"/>
      <c r="C992" s="744"/>
      <c r="D992" s="551"/>
      <c r="E992" s="551"/>
      <c r="F992" s="551"/>
    </row>
    <row r="993" ht="15.75" customHeight="1">
      <c r="A993" s="744"/>
      <c r="B993" s="556"/>
      <c r="C993" s="744"/>
      <c r="D993" s="551"/>
      <c r="E993" s="551"/>
      <c r="F993" s="551"/>
    </row>
    <row r="994" ht="15.75" customHeight="1">
      <c r="A994" s="744"/>
      <c r="B994" s="556"/>
      <c r="C994" s="744"/>
      <c r="D994" s="551"/>
      <c r="E994" s="551"/>
      <c r="F994" s="551"/>
    </row>
    <row r="995" ht="15.75" customHeight="1">
      <c r="A995" s="744"/>
      <c r="B995" s="556"/>
      <c r="C995" s="744"/>
      <c r="D995" s="551"/>
      <c r="E995" s="551"/>
      <c r="F995" s="551"/>
    </row>
    <row r="996" ht="15.75" customHeight="1">
      <c r="A996" s="744"/>
      <c r="B996" s="556"/>
      <c r="C996" s="744"/>
      <c r="D996" s="551"/>
      <c r="E996" s="551"/>
      <c r="F996" s="551"/>
    </row>
    <row r="997" ht="15.75" customHeight="1">
      <c r="A997" s="744"/>
      <c r="B997" s="556"/>
      <c r="C997" s="744"/>
      <c r="D997" s="551"/>
      <c r="E997" s="551"/>
      <c r="F997" s="551"/>
    </row>
    <row r="998" ht="15.75" customHeight="1">
      <c r="A998" s="744"/>
      <c r="B998" s="556"/>
      <c r="C998" s="744"/>
      <c r="D998" s="551"/>
      <c r="E998" s="551"/>
      <c r="F998" s="551"/>
    </row>
    <row r="999" ht="15.75" customHeight="1">
      <c r="A999" s="744"/>
      <c r="B999" s="556"/>
      <c r="C999" s="744"/>
      <c r="D999" s="551"/>
      <c r="E999" s="551"/>
      <c r="F999" s="551"/>
    </row>
  </sheetData>
  <mergeCells count="3">
    <mergeCell ref="D2:F2"/>
    <mergeCell ref="G2:I2"/>
    <mergeCell ref="L3:M3"/>
  </mergeCells>
  <conditionalFormatting sqref="G4:I500">
    <cfRule type="cellIs" dxfId="0" priority="1" operator="greaterThan">
      <formula>0</formula>
    </cfRule>
  </conditionalFormatting>
  <conditionalFormatting sqref="D4:F500">
    <cfRule type="cellIs" dxfId="1" priority="2" operator="greaterThan">
      <formula>0</formula>
    </cfRule>
  </conditionalFormatting>
  <conditionalFormatting sqref="B4:B500">
    <cfRule type="cellIs" dxfId="0" priority="3" operator="equal">
      <formula>"DS"</formula>
    </cfRule>
  </conditionalFormatting>
  <conditionalFormatting sqref="B4:B500">
    <cfRule type="cellIs" dxfId="1" priority="4" operator="equal">
      <formula>"TR"</formula>
    </cfRule>
  </conditionalFormatting>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3" width="52.71"/>
    <col customWidth="1" min="4" max="4" width="85.29"/>
    <col customWidth="1" min="5" max="5" width="27.71"/>
  </cols>
  <sheetData>
    <row r="1">
      <c r="A1" s="745" t="s">
        <v>700</v>
      </c>
      <c r="B1" s="746" t="s">
        <v>701</v>
      </c>
      <c r="C1" s="746" t="s">
        <v>702</v>
      </c>
      <c r="D1" s="747" t="s">
        <v>703</v>
      </c>
      <c r="E1" s="558"/>
    </row>
    <row r="2">
      <c r="A2" s="748" t="s">
        <v>704</v>
      </c>
      <c r="B2" s="749" t="s">
        <v>704</v>
      </c>
      <c r="C2" s="749" t="s">
        <v>705</v>
      </c>
      <c r="D2" s="750" t="s">
        <v>706</v>
      </c>
      <c r="E2" s="558"/>
    </row>
    <row r="3">
      <c r="A3" s="751">
        <v>1.59</v>
      </c>
      <c r="B3" s="752">
        <v>1.59</v>
      </c>
      <c r="C3" s="752">
        <v>1.59</v>
      </c>
      <c r="D3" s="753">
        <v>1.59</v>
      </c>
      <c r="E3" s="558"/>
    </row>
    <row r="4">
      <c r="A4" s="754">
        <v>4.77</v>
      </c>
      <c r="B4" s="754">
        <v>1.59</v>
      </c>
      <c r="C4" s="754">
        <v>3.18</v>
      </c>
      <c r="D4" s="750" t="s">
        <v>707</v>
      </c>
      <c r="E4" s="558"/>
    </row>
    <row r="5">
      <c r="A5" s="746" t="s">
        <v>708</v>
      </c>
      <c r="B5" s="746" t="s">
        <v>709</v>
      </c>
      <c r="C5" s="746" t="s">
        <v>710</v>
      </c>
      <c r="D5" s="755">
        <v>4.77</v>
      </c>
      <c r="E5" s="558"/>
    </row>
    <row r="6">
      <c r="A6" s="749" t="s">
        <v>711</v>
      </c>
      <c r="B6" s="749" t="s">
        <v>712</v>
      </c>
      <c r="C6" s="749" t="s">
        <v>713</v>
      </c>
      <c r="D6" s="747" t="s">
        <v>714</v>
      </c>
      <c r="E6" s="558"/>
    </row>
    <row r="7">
      <c r="A7" s="752">
        <v>1.59</v>
      </c>
      <c r="B7" s="752">
        <v>1.59</v>
      </c>
      <c r="C7" s="752">
        <v>1.59</v>
      </c>
      <c r="D7" s="755">
        <v>1.59</v>
      </c>
      <c r="E7" s="558"/>
    </row>
    <row r="8">
      <c r="A8" s="754">
        <v>1.59</v>
      </c>
      <c r="B8" s="754">
        <v>1.59</v>
      </c>
      <c r="C8" s="754">
        <v>1.59</v>
      </c>
      <c r="D8" s="747" t="s">
        <v>715</v>
      </c>
      <c r="E8" s="558"/>
    </row>
    <row r="9">
      <c r="A9" s="746" t="s">
        <v>716</v>
      </c>
      <c r="B9" s="746" t="s">
        <v>717</v>
      </c>
      <c r="C9" s="756" t="s">
        <v>718</v>
      </c>
      <c r="D9" s="755">
        <v>1.59</v>
      </c>
      <c r="E9" s="558"/>
    </row>
    <row r="10">
      <c r="A10" s="749" t="s">
        <v>711</v>
      </c>
      <c r="B10" s="757">
        <v>1.59</v>
      </c>
      <c r="C10" s="749" t="s">
        <v>713</v>
      </c>
      <c r="D10" s="747" t="s">
        <v>719</v>
      </c>
      <c r="E10" s="558"/>
    </row>
    <row r="11">
      <c r="A11" s="752">
        <v>1.59</v>
      </c>
      <c r="B11" s="754">
        <v>4.77</v>
      </c>
      <c r="C11" s="752">
        <v>1.59</v>
      </c>
      <c r="D11" s="755">
        <v>1.59</v>
      </c>
      <c r="E11" s="558"/>
    </row>
    <row r="12">
      <c r="A12" s="754">
        <v>1.59</v>
      </c>
      <c r="B12" s="746" t="s">
        <v>720</v>
      </c>
      <c r="C12" s="754">
        <v>1.59</v>
      </c>
      <c r="D12" s="747" t="s">
        <v>715</v>
      </c>
      <c r="E12" s="558"/>
    </row>
    <row r="13">
      <c r="A13" s="746" t="s">
        <v>721</v>
      </c>
      <c r="B13" s="749" t="s">
        <v>704</v>
      </c>
      <c r="C13" s="746" t="s">
        <v>722</v>
      </c>
      <c r="D13" s="755">
        <v>1.59</v>
      </c>
      <c r="E13" s="558"/>
    </row>
    <row r="14">
      <c r="A14" s="749" t="s">
        <v>723</v>
      </c>
      <c r="B14" s="752">
        <v>1.59</v>
      </c>
      <c r="C14" s="749" t="s">
        <v>711</v>
      </c>
      <c r="D14" s="747" t="s">
        <v>724</v>
      </c>
      <c r="E14" s="558"/>
    </row>
    <row r="15">
      <c r="A15" s="752">
        <v>1.89</v>
      </c>
      <c r="B15" s="754">
        <v>3.18</v>
      </c>
      <c r="C15" s="752">
        <v>1.59</v>
      </c>
      <c r="D15" s="755">
        <v>1.89</v>
      </c>
      <c r="E15" s="558"/>
    </row>
    <row r="16">
      <c r="A16" s="754">
        <v>1.89</v>
      </c>
      <c r="B16" s="746" t="s">
        <v>725</v>
      </c>
      <c r="C16" s="754">
        <v>1.59</v>
      </c>
      <c r="D16" s="747" t="s">
        <v>715</v>
      </c>
      <c r="E16" s="558"/>
    </row>
    <row r="17">
      <c r="A17" s="746" t="s">
        <v>726</v>
      </c>
      <c r="B17" s="749" t="s">
        <v>705</v>
      </c>
      <c r="C17" s="746" t="s">
        <v>727</v>
      </c>
      <c r="D17" s="755">
        <v>1.89</v>
      </c>
      <c r="E17" s="558"/>
    </row>
    <row r="18">
      <c r="A18" s="749" t="s">
        <v>728</v>
      </c>
      <c r="B18" s="752">
        <v>5.09</v>
      </c>
      <c r="C18" s="749" t="s">
        <v>711</v>
      </c>
      <c r="D18" s="747" t="s">
        <v>729</v>
      </c>
      <c r="E18" s="558"/>
    </row>
    <row r="19">
      <c r="A19" s="752">
        <v>1.59</v>
      </c>
      <c r="B19" s="754">
        <v>5.09</v>
      </c>
      <c r="C19" s="752">
        <v>1.59</v>
      </c>
      <c r="D19" s="755">
        <v>1.59</v>
      </c>
      <c r="E19" s="558"/>
    </row>
    <row r="20">
      <c r="A20" s="754">
        <v>1.59</v>
      </c>
      <c r="B20" s="746" t="s">
        <v>730</v>
      </c>
      <c r="C20" s="754">
        <v>1.59</v>
      </c>
      <c r="D20" s="747" t="s">
        <v>715</v>
      </c>
      <c r="E20" s="558"/>
    </row>
    <row r="21">
      <c r="A21" s="746" t="s">
        <v>731</v>
      </c>
      <c r="B21" s="749" t="s">
        <v>732</v>
      </c>
      <c r="C21" s="746" t="s">
        <v>733</v>
      </c>
      <c r="D21" s="755">
        <v>1.59</v>
      </c>
      <c r="E21" s="558"/>
    </row>
    <row r="22">
      <c r="A22" s="749" t="s">
        <v>711</v>
      </c>
      <c r="B22" s="752">
        <v>1.59</v>
      </c>
      <c r="C22" s="757">
        <v>2.49</v>
      </c>
      <c r="D22" s="747" t="s">
        <v>734</v>
      </c>
      <c r="E22" s="558"/>
    </row>
    <row r="23">
      <c r="A23" s="752">
        <v>1.59</v>
      </c>
      <c r="B23" s="754">
        <v>3.18</v>
      </c>
      <c r="C23" s="754">
        <v>2.49</v>
      </c>
      <c r="D23" s="755">
        <v>1.59</v>
      </c>
      <c r="E23" s="558"/>
    </row>
    <row r="24">
      <c r="A24" s="754">
        <v>1.59</v>
      </c>
      <c r="B24" s="746" t="s">
        <v>735</v>
      </c>
      <c r="C24" s="746" t="s">
        <v>736</v>
      </c>
      <c r="D24" s="747" t="s">
        <v>715</v>
      </c>
      <c r="E24" s="558"/>
    </row>
    <row r="25">
      <c r="A25" s="758" t="s">
        <v>737</v>
      </c>
      <c r="B25" s="749" t="s">
        <v>732</v>
      </c>
      <c r="C25" s="749" t="s">
        <v>732</v>
      </c>
      <c r="D25" s="755">
        <v>1.59</v>
      </c>
      <c r="E25" s="558"/>
    </row>
    <row r="26">
      <c r="A26" s="749" t="s">
        <v>723</v>
      </c>
      <c r="B26" s="752">
        <v>1.59</v>
      </c>
      <c r="C26" s="752">
        <v>1.49</v>
      </c>
      <c r="D26" s="747" t="s">
        <v>738</v>
      </c>
      <c r="E26" s="558"/>
    </row>
    <row r="27">
      <c r="A27" s="752">
        <v>1.59</v>
      </c>
      <c r="B27" s="754">
        <v>3.18</v>
      </c>
      <c r="C27" s="754">
        <v>1.49</v>
      </c>
      <c r="D27" s="755">
        <v>1.59</v>
      </c>
      <c r="E27" s="558"/>
    </row>
    <row r="28">
      <c r="A28" s="754">
        <v>3.18</v>
      </c>
      <c r="B28" s="746" t="s">
        <v>739</v>
      </c>
      <c r="C28" s="746" t="s">
        <v>740</v>
      </c>
      <c r="D28" s="747" t="s">
        <v>741</v>
      </c>
      <c r="E28" s="558"/>
    </row>
    <row r="29">
      <c r="A29" s="746" t="s">
        <v>742</v>
      </c>
      <c r="B29" s="749" t="s">
        <v>712</v>
      </c>
      <c r="C29" s="749" t="s">
        <v>743</v>
      </c>
      <c r="D29" s="755">
        <v>3.18</v>
      </c>
      <c r="E29" s="558"/>
    </row>
    <row r="30">
      <c r="A30" s="749" t="s">
        <v>723</v>
      </c>
      <c r="B30" s="752">
        <v>1.59</v>
      </c>
      <c r="C30" s="752">
        <v>3.48</v>
      </c>
      <c r="D30" s="747" t="s">
        <v>744</v>
      </c>
      <c r="E30" s="558"/>
    </row>
    <row r="31">
      <c r="A31" s="752">
        <v>1.59</v>
      </c>
      <c r="B31" s="754">
        <v>4.77</v>
      </c>
      <c r="C31" s="754">
        <v>3.48</v>
      </c>
      <c r="D31" s="755">
        <v>1.59</v>
      </c>
      <c r="E31" s="558"/>
    </row>
    <row r="32">
      <c r="A32" s="754">
        <v>3.18</v>
      </c>
      <c r="B32" s="746" t="s">
        <v>745</v>
      </c>
      <c r="C32" s="746" t="s">
        <v>746</v>
      </c>
      <c r="D32" s="747" t="s">
        <v>741</v>
      </c>
      <c r="E32" s="558"/>
    </row>
    <row r="33">
      <c r="A33" s="746" t="s">
        <v>747</v>
      </c>
      <c r="B33" s="749" t="s">
        <v>712</v>
      </c>
      <c r="C33" s="749" t="s">
        <v>704</v>
      </c>
      <c r="D33" s="755">
        <v>3.18</v>
      </c>
      <c r="E33" s="558"/>
    </row>
    <row r="34">
      <c r="A34" s="749" t="s">
        <v>743</v>
      </c>
      <c r="B34" s="752">
        <v>1.59</v>
      </c>
      <c r="C34" s="752">
        <v>1.49</v>
      </c>
      <c r="D34" s="747" t="s">
        <v>748</v>
      </c>
      <c r="E34" s="558"/>
    </row>
    <row r="35">
      <c r="A35" s="752">
        <v>4.08</v>
      </c>
      <c r="B35" s="754">
        <v>4.77</v>
      </c>
      <c r="C35" s="754">
        <v>1.49</v>
      </c>
      <c r="D35" s="755">
        <v>4.08</v>
      </c>
      <c r="E35" s="558"/>
    </row>
    <row r="36">
      <c r="A36" s="754">
        <v>4.08</v>
      </c>
      <c r="B36" s="746" t="s">
        <v>749</v>
      </c>
      <c r="C36" s="746" t="s">
        <v>363</v>
      </c>
      <c r="D36" s="747" t="s">
        <v>715</v>
      </c>
      <c r="E36" s="558"/>
    </row>
    <row r="37">
      <c r="A37" s="746" t="s">
        <v>750</v>
      </c>
      <c r="B37" s="749" t="s">
        <v>704</v>
      </c>
      <c r="C37" s="749" t="s">
        <v>713</v>
      </c>
      <c r="D37" s="755">
        <v>4.08</v>
      </c>
      <c r="E37" s="558"/>
    </row>
    <row r="38">
      <c r="A38" s="749" t="s">
        <v>751</v>
      </c>
      <c r="B38" s="752">
        <v>1.59</v>
      </c>
      <c r="C38" s="752">
        <v>1.49</v>
      </c>
      <c r="D38" s="747" t="s">
        <v>752</v>
      </c>
      <c r="E38" s="558"/>
    </row>
    <row r="39">
      <c r="A39" s="752">
        <v>1.59</v>
      </c>
      <c r="B39" s="754">
        <v>4.77</v>
      </c>
      <c r="C39" s="754">
        <v>2.98</v>
      </c>
      <c r="D39" s="755">
        <v>1.59</v>
      </c>
      <c r="E39" s="558"/>
    </row>
    <row r="40">
      <c r="A40" s="754">
        <v>6.36</v>
      </c>
      <c r="B40" s="746" t="s">
        <v>753</v>
      </c>
      <c r="C40" s="746" t="s">
        <v>754</v>
      </c>
      <c r="D40" s="747" t="s">
        <v>755</v>
      </c>
      <c r="E40" s="558"/>
    </row>
    <row r="41">
      <c r="A41" s="746" t="s">
        <v>756</v>
      </c>
      <c r="B41" s="749" t="s">
        <v>704</v>
      </c>
      <c r="C41" s="749" t="s">
        <v>757</v>
      </c>
      <c r="D41" s="755">
        <v>6.36</v>
      </c>
      <c r="E41" s="558"/>
    </row>
    <row r="42">
      <c r="A42" s="749" t="s">
        <v>751</v>
      </c>
      <c r="B42" s="752">
        <v>1.59</v>
      </c>
      <c r="C42" s="752">
        <v>7.4</v>
      </c>
      <c r="D42" s="747" t="s">
        <v>758</v>
      </c>
      <c r="E42" s="558"/>
    </row>
    <row r="43">
      <c r="A43" s="752">
        <v>1.59</v>
      </c>
      <c r="B43" s="754">
        <v>4.77</v>
      </c>
      <c r="C43" s="754">
        <v>7.4</v>
      </c>
      <c r="D43" s="755">
        <v>1.59</v>
      </c>
      <c r="E43" s="558"/>
    </row>
    <row r="44">
      <c r="A44" s="754">
        <v>6.36</v>
      </c>
      <c r="B44" s="746" t="s">
        <v>759</v>
      </c>
      <c r="C44" s="746" t="s">
        <v>760</v>
      </c>
      <c r="D44" s="747" t="s">
        <v>755</v>
      </c>
      <c r="E44" s="558"/>
    </row>
    <row r="45">
      <c r="A45" s="558"/>
      <c r="B45" s="749" t="s">
        <v>705</v>
      </c>
      <c r="C45" s="749" t="s">
        <v>761</v>
      </c>
      <c r="D45" s="755">
        <v>6.36</v>
      </c>
      <c r="E45" s="558"/>
    </row>
    <row r="46">
      <c r="A46" s="558"/>
      <c r="B46" s="752">
        <v>6.08</v>
      </c>
      <c r="C46" s="752">
        <v>16.09</v>
      </c>
      <c r="D46" s="747" t="s">
        <v>762</v>
      </c>
      <c r="E46" s="558"/>
    </row>
    <row r="47">
      <c r="A47" s="558"/>
      <c r="B47" s="754">
        <v>12.16</v>
      </c>
      <c r="C47" s="754">
        <v>16.09</v>
      </c>
      <c r="D47" s="755">
        <v>1.59</v>
      </c>
      <c r="E47" s="558"/>
    </row>
    <row r="48">
      <c r="A48" s="558"/>
      <c r="B48" s="746" t="s">
        <v>763</v>
      </c>
      <c r="C48" s="558"/>
      <c r="D48" s="747" t="s">
        <v>715</v>
      </c>
      <c r="E48" s="558"/>
    </row>
    <row r="49">
      <c r="A49" s="558"/>
      <c r="B49" s="749" t="s">
        <v>764</v>
      </c>
      <c r="C49" s="558"/>
      <c r="D49" s="755">
        <v>1.59</v>
      </c>
      <c r="E49" s="558"/>
    </row>
    <row r="50">
      <c r="A50" s="558"/>
      <c r="B50" s="752">
        <v>1.59</v>
      </c>
      <c r="C50" s="558"/>
      <c r="D50" s="747" t="s">
        <v>765</v>
      </c>
      <c r="E50" s="558"/>
    </row>
    <row r="51">
      <c r="A51" s="558"/>
      <c r="B51" s="754">
        <v>1.59</v>
      </c>
      <c r="C51" s="558"/>
      <c r="D51" s="755">
        <v>1.59</v>
      </c>
      <c r="E51" s="558"/>
    </row>
    <row r="52">
      <c r="A52" s="558"/>
      <c r="B52" s="746" t="s">
        <v>766</v>
      </c>
      <c r="C52" s="558"/>
      <c r="D52" s="747" t="s">
        <v>715</v>
      </c>
      <c r="E52" s="558"/>
    </row>
    <row r="53">
      <c r="A53" s="558"/>
      <c r="B53" s="749" t="s">
        <v>767</v>
      </c>
      <c r="C53" s="558"/>
      <c r="D53" s="755">
        <v>1.59</v>
      </c>
      <c r="E53" s="558"/>
    </row>
    <row r="54">
      <c r="A54" s="558"/>
      <c r="B54" s="752">
        <v>1.59</v>
      </c>
      <c r="C54" s="558"/>
      <c r="D54" s="747" t="s">
        <v>717</v>
      </c>
      <c r="E54" s="558"/>
    </row>
    <row r="55">
      <c r="A55" s="558"/>
      <c r="B55" s="754">
        <v>1.59</v>
      </c>
      <c r="C55" s="558"/>
      <c r="D55" s="755">
        <v>1.59</v>
      </c>
      <c r="E55" s="558"/>
    </row>
    <row r="56">
      <c r="A56" s="558"/>
      <c r="B56" s="746" t="s">
        <v>768</v>
      </c>
      <c r="C56" s="558"/>
      <c r="D56" s="747" t="s">
        <v>707</v>
      </c>
      <c r="E56" s="558"/>
    </row>
    <row r="57">
      <c r="A57" s="558"/>
      <c r="B57" s="749" t="s">
        <v>767</v>
      </c>
      <c r="C57" s="558"/>
      <c r="D57" s="755">
        <v>4.77</v>
      </c>
      <c r="E57" s="558"/>
    </row>
    <row r="58">
      <c r="A58" s="558"/>
      <c r="B58" s="752">
        <v>1.59</v>
      </c>
      <c r="C58" s="558"/>
      <c r="D58" s="747" t="s">
        <v>769</v>
      </c>
      <c r="E58" s="558"/>
    </row>
    <row r="59">
      <c r="A59" s="558"/>
      <c r="B59" s="754">
        <v>1.59</v>
      </c>
      <c r="C59" s="558"/>
      <c r="D59" s="755">
        <v>1.59</v>
      </c>
      <c r="E59" s="558"/>
    </row>
    <row r="60">
      <c r="A60" s="558"/>
      <c r="B60" s="746" t="s">
        <v>770</v>
      </c>
      <c r="C60" s="558"/>
      <c r="D60" s="747" t="s">
        <v>741</v>
      </c>
      <c r="E60" s="558"/>
    </row>
    <row r="61">
      <c r="A61" s="558"/>
      <c r="B61" s="749" t="s">
        <v>767</v>
      </c>
      <c r="C61" s="558"/>
      <c r="D61" s="755">
        <v>3.18</v>
      </c>
      <c r="E61" s="558"/>
    </row>
    <row r="62">
      <c r="A62" s="558"/>
      <c r="B62" s="752">
        <v>1.59</v>
      </c>
      <c r="C62" s="558"/>
      <c r="D62" s="747" t="s">
        <v>771</v>
      </c>
      <c r="E62" s="558"/>
    </row>
    <row r="63">
      <c r="A63" s="558"/>
      <c r="B63" s="754">
        <v>1.59</v>
      </c>
      <c r="C63" s="558"/>
      <c r="D63" s="755">
        <v>5.09</v>
      </c>
      <c r="E63" s="558"/>
    </row>
    <row r="64">
      <c r="A64" s="558"/>
      <c r="B64" s="558"/>
      <c r="C64" s="558"/>
      <c r="D64" s="747" t="s">
        <v>715</v>
      </c>
      <c r="E64" s="558"/>
    </row>
    <row r="65">
      <c r="A65" s="558"/>
      <c r="B65" s="558"/>
      <c r="C65" s="558"/>
      <c r="D65" s="755">
        <v>5.09</v>
      </c>
      <c r="E65" s="558"/>
    </row>
    <row r="66">
      <c r="A66" s="558"/>
      <c r="B66" s="558"/>
      <c r="C66" s="558"/>
      <c r="D66" s="747" t="s">
        <v>772</v>
      </c>
      <c r="E66" s="558"/>
    </row>
    <row r="67">
      <c r="A67" s="558"/>
      <c r="B67" s="558"/>
      <c r="C67" s="558"/>
      <c r="D67" s="755">
        <v>1.59</v>
      </c>
      <c r="E67" s="558"/>
    </row>
    <row r="68">
      <c r="A68" s="558"/>
      <c r="B68" s="558"/>
      <c r="C68" s="558"/>
      <c r="D68" s="747" t="s">
        <v>741</v>
      </c>
      <c r="E68" s="558"/>
    </row>
    <row r="69">
      <c r="A69" s="558"/>
      <c r="B69" s="558"/>
      <c r="C69" s="558"/>
      <c r="D69" s="755">
        <v>3.18</v>
      </c>
      <c r="E69" s="558"/>
    </row>
    <row r="70">
      <c r="A70" s="558"/>
      <c r="B70" s="558"/>
      <c r="C70" s="558"/>
      <c r="D70" s="747" t="s">
        <v>773</v>
      </c>
      <c r="E70" s="558"/>
    </row>
    <row r="71">
      <c r="A71" s="558"/>
      <c r="B71" s="558"/>
      <c r="C71" s="558"/>
      <c r="D71" s="755">
        <v>1.59</v>
      </c>
      <c r="E71" s="558"/>
    </row>
    <row r="72">
      <c r="A72" s="558"/>
      <c r="B72" s="558"/>
      <c r="C72" s="558"/>
      <c r="D72" s="747" t="s">
        <v>741</v>
      </c>
      <c r="E72" s="558"/>
    </row>
    <row r="73">
      <c r="A73" s="558"/>
      <c r="B73" s="558"/>
      <c r="C73" s="558"/>
      <c r="D73" s="755">
        <v>3.18</v>
      </c>
      <c r="E73" s="558"/>
    </row>
    <row r="74">
      <c r="A74" s="558"/>
      <c r="B74" s="558"/>
      <c r="C74" s="558"/>
      <c r="D74" s="747" t="s">
        <v>774</v>
      </c>
      <c r="E74" s="558"/>
    </row>
    <row r="75">
      <c r="A75" s="558"/>
      <c r="B75" s="558"/>
      <c r="C75" s="558"/>
      <c r="D75" s="755">
        <v>1.59</v>
      </c>
      <c r="E75" s="558"/>
    </row>
    <row r="76">
      <c r="A76" s="558"/>
      <c r="B76" s="558"/>
      <c r="C76" s="558"/>
      <c r="D76" s="747" t="s">
        <v>707</v>
      </c>
      <c r="E76" s="558"/>
    </row>
    <row r="77">
      <c r="A77" s="558"/>
      <c r="B77" s="558"/>
      <c r="C77" s="558"/>
      <c r="D77" s="755">
        <v>4.77</v>
      </c>
      <c r="E77" s="558"/>
    </row>
    <row r="78">
      <c r="A78" s="558"/>
      <c r="B78" s="558"/>
      <c r="C78" s="558"/>
      <c r="D78" s="747" t="s">
        <v>775</v>
      </c>
      <c r="E78" s="558"/>
    </row>
    <row r="79">
      <c r="A79" s="558"/>
      <c r="B79" s="558"/>
      <c r="C79" s="558"/>
      <c r="D79" s="755">
        <v>1.59</v>
      </c>
      <c r="E79" s="558"/>
    </row>
    <row r="80">
      <c r="A80" s="558"/>
      <c r="B80" s="558"/>
      <c r="C80" s="558"/>
      <c r="D80" s="747" t="s">
        <v>707</v>
      </c>
      <c r="E80" s="558"/>
    </row>
    <row r="81">
      <c r="A81" s="558"/>
      <c r="B81" s="558"/>
      <c r="C81" s="558"/>
      <c r="D81" s="755">
        <v>4.77</v>
      </c>
      <c r="E81" s="558"/>
    </row>
    <row r="82">
      <c r="A82" s="558"/>
      <c r="B82" s="558"/>
      <c r="C82" s="558"/>
      <c r="D82" s="747" t="s">
        <v>776</v>
      </c>
      <c r="E82" s="558"/>
    </row>
    <row r="83">
      <c r="A83" s="558"/>
      <c r="B83" s="558"/>
      <c r="C83" s="558"/>
      <c r="D83" s="755">
        <v>1.59</v>
      </c>
      <c r="E83" s="558"/>
    </row>
    <row r="84">
      <c r="A84" s="558"/>
      <c r="B84" s="558"/>
      <c r="C84" s="558"/>
      <c r="D84" s="747" t="s">
        <v>707</v>
      </c>
      <c r="E84" s="558"/>
    </row>
    <row r="85">
      <c r="A85" s="558"/>
      <c r="B85" s="558"/>
      <c r="C85" s="558"/>
      <c r="D85" s="755">
        <v>4.77</v>
      </c>
      <c r="E85" s="558"/>
    </row>
    <row r="86">
      <c r="A86" s="558"/>
      <c r="B86" s="558"/>
      <c r="C86" s="558"/>
      <c r="D86" s="747" t="s">
        <v>777</v>
      </c>
      <c r="E86" s="558"/>
    </row>
    <row r="87">
      <c r="A87" s="558"/>
      <c r="B87" s="558"/>
      <c r="C87" s="558"/>
      <c r="D87" s="755">
        <v>1.59</v>
      </c>
      <c r="E87" s="558"/>
    </row>
    <row r="88">
      <c r="A88" s="558"/>
      <c r="B88" s="558"/>
      <c r="C88" s="558"/>
      <c r="D88" s="747" t="s">
        <v>707</v>
      </c>
      <c r="E88" s="558"/>
    </row>
    <row r="89">
      <c r="A89" s="558"/>
      <c r="B89" s="558"/>
      <c r="C89" s="558"/>
      <c r="D89" s="755">
        <v>4.77</v>
      </c>
      <c r="E89" s="558"/>
    </row>
    <row r="90">
      <c r="A90" s="558"/>
      <c r="B90" s="558"/>
      <c r="C90" s="558"/>
      <c r="D90" s="747" t="s">
        <v>778</v>
      </c>
      <c r="E90" s="558"/>
    </row>
    <row r="91">
      <c r="A91" s="558"/>
      <c r="B91" s="558"/>
      <c r="C91" s="558"/>
      <c r="D91" s="755">
        <v>6.08</v>
      </c>
      <c r="E91" s="558"/>
    </row>
    <row r="92">
      <c r="A92" s="558"/>
      <c r="B92" s="558"/>
      <c r="C92" s="558"/>
      <c r="D92" s="747" t="s">
        <v>741</v>
      </c>
      <c r="E92" s="558"/>
    </row>
    <row r="93">
      <c r="A93" s="558"/>
      <c r="B93" s="558"/>
      <c r="C93" s="558"/>
      <c r="D93" s="755">
        <v>12.16</v>
      </c>
      <c r="E93" s="558"/>
    </row>
    <row r="94">
      <c r="A94" s="558"/>
      <c r="B94" s="558"/>
      <c r="C94" s="558"/>
      <c r="D94" s="747" t="s">
        <v>779</v>
      </c>
      <c r="E94" s="558"/>
    </row>
    <row r="95">
      <c r="A95" s="558"/>
      <c r="B95" s="558"/>
      <c r="C95" s="558"/>
      <c r="D95" s="755">
        <v>1.59</v>
      </c>
      <c r="E95" s="558"/>
    </row>
    <row r="96">
      <c r="A96" s="558"/>
      <c r="B96" s="558"/>
      <c r="C96" s="558"/>
      <c r="D96" s="747" t="s">
        <v>715</v>
      </c>
      <c r="E96" s="558"/>
    </row>
    <row r="97">
      <c r="A97" s="558"/>
      <c r="B97" s="558"/>
      <c r="C97" s="558"/>
      <c r="D97" s="755">
        <v>1.59</v>
      </c>
      <c r="E97" s="558"/>
    </row>
    <row r="98">
      <c r="A98" s="558"/>
      <c r="B98" s="558"/>
      <c r="C98" s="558"/>
      <c r="D98" s="747" t="s">
        <v>780</v>
      </c>
      <c r="E98" s="558"/>
    </row>
    <row r="99">
      <c r="A99" s="558"/>
      <c r="B99" s="558"/>
      <c r="C99" s="558"/>
      <c r="D99" s="755">
        <v>1.59</v>
      </c>
      <c r="E99" s="558"/>
    </row>
    <row r="100">
      <c r="A100" s="558"/>
      <c r="B100" s="558"/>
      <c r="C100" s="558"/>
      <c r="D100" s="747" t="s">
        <v>715</v>
      </c>
      <c r="E100" s="558"/>
    </row>
    <row r="101">
      <c r="A101" s="558"/>
      <c r="B101" s="558"/>
      <c r="C101" s="558"/>
      <c r="D101" s="755">
        <v>1.59</v>
      </c>
      <c r="E101" s="558"/>
    </row>
    <row r="102">
      <c r="A102" s="558"/>
      <c r="B102" s="558"/>
      <c r="C102" s="558"/>
      <c r="D102" s="747" t="s">
        <v>781</v>
      </c>
      <c r="E102" s="558"/>
    </row>
    <row r="103">
      <c r="A103" s="558"/>
      <c r="B103" s="558"/>
      <c r="C103" s="558"/>
      <c r="D103" s="755">
        <v>1.59</v>
      </c>
      <c r="E103" s="558"/>
    </row>
    <row r="104">
      <c r="A104" s="558"/>
      <c r="B104" s="558"/>
      <c r="C104" s="558"/>
      <c r="D104" s="747" t="s">
        <v>715</v>
      </c>
      <c r="E104" s="558"/>
    </row>
    <row r="105">
      <c r="A105" s="558"/>
      <c r="B105" s="558"/>
      <c r="C105" s="558"/>
      <c r="D105" s="755">
        <v>1.59</v>
      </c>
      <c r="E105" s="558"/>
    </row>
    <row r="106">
      <c r="A106" s="558"/>
      <c r="B106" s="558"/>
      <c r="C106" s="558"/>
      <c r="D106" s="747" t="s">
        <v>782</v>
      </c>
      <c r="E106" s="558"/>
    </row>
    <row r="107">
      <c r="A107" s="558"/>
      <c r="B107" s="558"/>
      <c r="C107" s="558"/>
      <c r="D107" s="755">
        <v>1.59</v>
      </c>
      <c r="E107" s="558"/>
    </row>
    <row r="108">
      <c r="A108" s="558"/>
      <c r="B108" s="558"/>
      <c r="C108" s="558"/>
      <c r="D108" s="747" t="s">
        <v>715</v>
      </c>
      <c r="E108" s="558"/>
    </row>
    <row r="109">
      <c r="A109" s="558"/>
      <c r="B109" s="558"/>
      <c r="C109" s="558"/>
      <c r="D109" s="755">
        <v>1.59</v>
      </c>
      <c r="E109" s="558"/>
    </row>
    <row r="110">
      <c r="A110" s="558"/>
      <c r="B110" s="558"/>
      <c r="C110" s="558"/>
      <c r="D110" s="747" t="s">
        <v>783</v>
      </c>
      <c r="E110" s="558"/>
    </row>
    <row r="111">
      <c r="A111" s="558"/>
      <c r="B111" s="558"/>
      <c r="C111" s="558"/>
      <c r="D111" s="755">
        <v>1.59</v>
      </c>
      <c r="E111" s="558"/>
    </row>
    <row r="112">
      <c r="A112" s="558"/>
      <c r="B112" s="558"/>
      <c r="C112" s="558"/>
      <c r="D112" s="747" t="s">
        <v>741</v>
      </c>
      <c r="E112" s="558"/>
    </row>
    <row r="113">
      <c r="A113" s="558"/>
      <c r="B113" s="558"/>
      <c r="C113" s="558"/>
      <c r="D113" s="755">
        <v>3.18</v>
      </c>
      <c r="E113" s="558"/>
    </row>
    <row r="114">
      <c r="A114" s="558"/>
      <c r="B114" s="558"/>
      <c r="C114" s="558"/>
      <c r="D114" s="747" t="s">
        <v>784</v>
      </c>
      <c r="E114" s="558"/>
    </row>
    <row r="115">
      <c r="A115" s="558"/>
      <c r="B115" s="558"/>
      <c r="C115" s="558"/>
      <c r="D115" s="755">
        <v>1.59</v>
      </c>
      <c r="E115" s="558"/>
    </row>
    <row r="116">
      <c r="A116" s="558"/>
      <c r="B116" s="558"/>
      <c r="C116" s="558"/>
      <c r="D116" s="747" t="s">
        <v>715</v>
      </c>
      <c r="E116" s="558"/>
    </row>
    <row r="117">
      <c r="A117" s="558"/>
      <c r="B117" s="558"/>
      <c r="C117" s="558"/>
      <c r="D117" s="755">
        <v>1.59</v>
      </c>
      <c r="E117" s="558"/>
    </row>
    <row r="118">
      <c r="A118" s="558"/>
      <c r="B118" s="558"/>
      <c r="C118" s="558"/>
      <c r="D118" s="759" t="s">
        <v>785</v>
      </c>
      <c r="E118" s="558"/>
    </row>
    <row r="119">
      <c r="A119" s="558"/>
      <c r="B119" s="558"/>
      <c r="C119" s="558"/>
      <c r="D119" s="755">
        <v>1.59</v>
      </c>
      <c r="E119" s="558"/>
    </row>
    <row r="120">
      <c r="A120" s="558"/>
      <c r="B120" s="558"/>
      <c r="C120" s="558"/>
      <c r="D120" s="747" t="s">
        <v>715</v>
      </c>
      <c r="E120" s="558"/>
    </row>
    <row r="121">
      <c r="A121" s="558"/>
      <c r="B121" s="558"/>
      <c r="C121" s="558"/>
      <c r="D121" s="755">
        <v>1.59</v>
      </c>
      <c r="E121" s="558"/>
    </row>
    <row r="122">
      <c r="A122" s="558"/>
      <c r="B122" s="558"/>
      <c r="C122" s="558"/>
      <c r="D122" s="747" t="s">
        <v>786</v>
      </c>
      <c r="E122" s="558"/>
    </row>
    <row r="123">
      <c r="A123" s="558"/>
      <c r="B123" s="558"/>
      <c r="C123" s="558"/>
      <c r="D123" s="755">
        <v>1.59</v>
      </c>
      <c r="E123" s="558"/>
    </row>
    <row r="124">
      <c r="A124" s="558"/>
      <c r="B124" s="558"/>
      <c r="C124" s="558"/>
      <c r="D124" s="747" t="s">
        <v>715</v>
      </c>
      <c r="E124" s="558"/>
    </row>
    <row r="125">
      <c r="A125" s="558"/>
      <c r="B125" s="558"/>
      <c r="C125" s="558"/>
      <c r="D125" s="755">
        <v>1.59</v>
      </c>
      <c r="E125" s="558"/>
    </row>
    <row r="126">
      <c r="A126" s="558"/>
      <c r="B126" s="558"/>
      <c r="C126" s="558"/>
      <c r="D126" s="747" t="s">
        <v>787</v>
      </c>
      <c r="E126" s="558"/>
    </row>
    <row r="127">
      <c r="A127" s="558"/>
      <c r="B127" s="558"/>
      <c r="C127" s="558"/>
      <c r="D127" s="755">
        <v>1.59</v>
      </c>
      <c r="E127" s="558"/>
    </row>
    <row r="128">
      <c r="A128" s="558"/>
      <c r="B128" s="558"/>
      <c r="C128" s="558"/>
      <c r="D128" s="747" t="s">
        <v>715</v>
      </c>
      <c r="E128" s="558"/>
    </row>
    <row r="129">
      <c r="A129" s="558"/>
      <c r="B129" s="558"/>
      <c r="C129" s="558"/>
      <c r="D129" s="755">
        <v>1.59</v>
      </c>
      <c r="E129" s="558"/>
    </row>
    <row r="130">
      <c r="A130" s="558"/>
      <c r="B130" s="558"/>
      <c r="C130" s="558"/>
      <c r="D130" s="747" t="s">
        <v>733</v>
      </c>
      <c r="E130" s="558"/>
    </row>
    <row r="131">
      <c r="A131" s="558"/>
      <c r="B131" s="558"/>
      <c r="C131" s="558"/>
      <c r="D131" s="755">
        <v>2.49</v>
      </c>
      <c r="E131" s="558"/>
    </row>
    <row r="132">
      <c r="A132" s="558"/>
      <c r="B132" s="558"/>
      <c r="C132" s="558"/>
      <c r="D132" s="747" t="s">
        <v>715</v>
      </c>
      <c r="E132" s="558"/>
    </row>
    <row r="133">
      <c r="A133" s="558"/>
      <c r="B133" s="558"/>
      <c r="C133" s="558"/>
      <c r="D133" s="755">
        <v>2.49</v>
      </c>
      <c r="E133" s="558"/>
    </row>
    <row r="134">
      <c r="A134" s="558"/>
      <c r="B134" s="558"/>
      <c r="C134" s="558"/>
      <c r="D134" s="747" t="s">
        <v>788</v>
      </c>
      <c r="E134" s="558"/>
    </row>
    <row r="135">
      <c r="A135" s="558"/>
      <c r="B135" s="558"/>
      <c r="C135" s="558"/>
      <c r="D135" s="755">
        <v>1.49</v>
      </c>
      <c r="E135" s="558"/>
    </row>
    <row r="136">
      <c r="A136" s="558"/>
      <c r="B136" s="558"/>
      <c r="C136" s="558"/>
      <c r="D136" s="747" t="s">
        <v>715</v>
      </c>
      <c r="E136" s="558"/>
    </row>
    <row r="137">
      <c r="A137" s="558"/>
      <c r="B137" s="558"/>
      <c r="C137" s="558"/>
      <c r="D137" s="755">
        <v>1.49</v>
      </c>
      <c r="E137" s="558"/>
    </row>
    <row r="138">
      <c r="A138" s="558"/>
      <c r="B138" s="558"/>
      <c r="C138" s="558"/>
      <c r="D138" s="747" t="s">
        <v>789</v>
      </c>
      <c r="E138" s="558"/>
    </row>
    <row r="139">
      <c r="A139" s="558"/>
      <c r="B139" s="558"/>
      <c r="C139" s="558"/>
      <c r="D139" s="755">
        <v>3.48</v>
      </c>
      <c r="E139" s="558"/>
    </row>
    <row r="140">
      <c r="A140" s="558"/>
      <c r="B140" s="558"/>
      <c r="C140" s="558"/>
      <c r="D140" s="747" t="s">
        <v>715</v>
      </c>
      <c r="E140" s="558"/>
    </row>
    <row r="141">
      <c r="A141" s="558"/>
      <c r="B141" s="558"/>
      <c r="C141" s="558"/>
      <c r="D141" s="755">
        <v>3.48</v>
      </c>
      <c r="E141" s="558"/>
    </row>
    <row r="142">
      <c r="A142" s="558"/>
      <c r="B142" s="558"/>
      <c r="C142" s="558"/>
      <c r="D142" s="747" t="s">
        <v>790</v>
      </c>
      <c r="E142" s="558"/>
    </row>
    <row r="143">
      <c r="A143" s="558"/>
      <c r="B143" s="558"/>
      <c r="C143" s="558"/>
      <c r="D143" s="755">
        <v>1.49</v>
      </c>
      <c r="E143" s="558"/>
    </row>
    <row r="144">
      <c r="A144" s="558"/>
      <c r="B144" s="558"/>
      <c r="C144" s="558"/>
      <c r="D144" s="747" t="s">
        <v>715</v>
      </c>
      <c r="E144" s="558"/>
    </row>
    <row r="145">
      <c r="A145" s="558"/>
      <c r="B145" s="558"/>
      <c r="C145" s="558"/>
      <c r="D145" s="755">
        <v>1.49</v>
      </c>
      <c r="E145" s="558"/>
    </row>
    <row r="146">
      <c r="A146" s="558"/>
      <c r="B146" s="558"/>
      <c r="C146" s="558"/>
      <c r="D146" s="747" t="s">
        <v>791</v>
      </c>
      <c r="E146" s="558"/>
    </row>
    <row r="147">
      <c r="A147" s="558"/>
      <c r="B147" s="558"/>
      <c r="C147" s="558"/>
      <c r="D147" s="755">
        <v>1.49</v>
      </c>
      <c r="E147" s="558"/>
    </row>
    <row r="148">
      <c r="A148" s="558"/>
      <c r="B148" s="558"/>
      <c r="C148" s="558"/>
      <c r="D148" s="747" t="s">
        <v>741</v>
      </c>
      <c r="E148" s="558"/>
    </row>
    <row r="149">
      <c r="A149" s="558"/>
      <c r="B149" s="558"/>
      <c r="C149" s="558"/>
      <c r="D149" s="755">
        <v>2.98</v>
      </c>
      <c r="E149" s="558"/>
    </row>
    <row r="150">
      <c r="A150" s="558"/>
      <c r="B150" s="558"/>
      <c r="C150" s="558"/>
      <c r="D150" s="747" t="s">
        <v>792</v>
      </c>
      <c r="E150" s="558"/>
    </row>
    <row r="151">
      <c r="A151" s="558"/>
      <c r="B151" s="558"/>
      <c r="C151" s="558"/>
      <c r="D151" s="755">
        <v>7.4</v>
      </c>
      <c r="E151" s="558"/>
    </row>
    <row r="152">
      <c r="A152" s="558"/>
      <c r="B152" s="558"/>
      <c r="C152" s="558"/>
      <c r="D152" s="747" t="s">
        <v>715</v>
      </c>
      <c r="E152" s="558"/>
    </row>
    <row r="153">
      <c r="A153" s="558"/>
      <c r="B153" s="558"/>
      <c r="C153" s="558"/>
      <c r="D153" s="755">
        <v>7.4</v>
      </c>
      <c r="E153" s="558"/>
    </row>
    <row r="154">
      <c r="A154" s="558"/>
      <c r="B154" s="558"/>
      <c r="C154" s="558"/>
      <c r="D154" s="747" t="s">
        <v>793</v>
      </c>
      <c r="E154" s="558"/>
    </row>
    <row r="155">
      <c r="A155" s="558"/>
      <c r="B155" s="558"/>
      <c r="C155" s="558"/>
      <c r="D155" s="755">
        <v>16.09</v>
      </c>
      <c r="E155" s="558"/>
    </row>
    <row r="156">
      <c r="A156" s="558"/>
      <c r="B156" s="558"/>
      <c r="C156" s="558"/>
      <c r="D156" s="747" t="s">
        <v>715</v>
      </c>
      <c r="E156" s="558"/>
    </row>
    <row r="157">
      <c r="A157" s="558"/>
      <c r="B157" s="558"/>
      <c r="C157" s="558"/>
      <c r="D157" s="755">
        <v>16.09</v>
      </c>
      <c r="E157" s="558"/>
    </row>
    <row r="158">
      <c r="A158" s="558"/>
      <c r="B158" s="558"/>
      <c r="C158" s="558"/>
      <c r="D158" s="747" t="s">
        <v>794</v>
      </c>
      <c r="E158" s="755">
        <v>141.32</v>
      </c>
    </row>
    <row r="159">
      <c r="A159" s="558"/>
      <c r="B159" s="558"/>
      <c r="C159" s="558"/>
      <c r="D159" s="747" t="s">
        <v>795</v>
      </c>
      <c r="E159" s="755">
        <v>20.74</v>
      </c>
    </row>
    <row r="160">
      <c r="A160" s="558"/>
      <c r="B160" s="558"/>
      <c r="C160" s="558"/>
      <c r="D160" s="747" t="s">
        <v>796</v>
      </c>
      <c r="E160" s="755">
        <v>162.06</v>
      </c>
    </row>
    <row r="161">
      <c r="A161" s="558"/>
      <c r="B161" s="558"/>
      <c r="C161" s="558"/>
    </row>
    <row r="162">
      <c r="A162" s="558"/>
      <c r="B162" s="558"/>
      <c r="C162" s="558"/>
    </row>
    <row r="163">
      <c r="A163" s="558"/>
      <c r="B163" s="558"/>
      <c r="C163" s="558"/>
    </row>
    <row r="164">
      <c r="A164" s="558"/>
      <c r="B164" s="558"/>
      <c r="C164" s="558"/>
    </row>
    <row r="165">
      <c r="A165" s="558"/>
      <c r="B165" s="558"/>
      <c r="C165" s="558"/>
    </row>
    <row r="166">
      <c r="A166" s="558"/>
      <c r="B166" s="558"/>
      <c r="C166" s="558"/>
    </row>
    <row r="167">
      <c r="A167" s="558"/>
      <c r="B167" s="558"/>
      <c r="C167" s="558"/>
    </row>
    <row r="168">
      <c r="A168" s="558"/>
      <c r="B168" s="558"/>
      <c r="C168" s="558"/>
    </row>
    <row r="169">
      <c r="A169" s="558"/>
      <c r="B169" s="558"/>
      <c r="C169" s="558"/>
    </row>
    <row r="170">
      <c r="A170" s="558"/>
      <c r="B170" s="558"/>
      <c r="C170" s="558"/>
    </row>
    <row r="171">
      <c r="A171" s="558"/>
      <c r="B171" s="558"/>
      <c r="C171" s="558"/>
    </row>
    <row r="172">
      <c r="A172" s="558"/>
      <c r="B172" s="558"/>
      <c r="C172" s="558"/>
    </row>
    <row r="173">
      <c r="A173" s="558"/>
      <c r="B173" s="558"/>
      <c r="C173" s="558"/>
    </row>
    <row r="174">
      <c r="A174" s="558"/>
      <c r="B174" s="558"/>
      <c r="C174" s="558"/>
    </row>
    <row r="175">
      <c r="A175" s="558"/>
      <c r="B175" s="558"/>
      <c r="C175" s="558"/>
    </row>
    <row r="176">
      <c r="A176" s="558"/>
      <c r="B176" s="558"/>
      <c r="C176" s="558"/>
    </row>
    <row r="177">
      <c r="A177" s="558"/>
      <c r="B177" s="558"/>
      <c r="C177" s="558"/>
    </row>
    <row r="178">
      <c r="A178" s="558"/>
      <c r="B178" s="558"/>
      <c r="C178" s="558"/>
    </row>
    <row r="179">
      <c r="A179" s="558"/>
      <c r="B179" s="558"/>
      <c r="C179" s="558"/>
    </row>
    <row r="180">
      <c r="A180" s="558"/>
      <c r="B180" s="558"/>
      <c r="C180" s="558"/>
    </row>
    <row r="181">
      <c r="A181" s="558"/>
      <c r="B181" s="558"/>
      <c r="C181" s="558"/>
    </row>
    <row r="182">
      <c r="A182" s="558"/>
      <c r="B182" s="558"/>
      <c r="C182" s="558"/>
    </row>
    <row r="183">
      <c r="A183" s="558"/>
      <c r="B183" s="558"/>
      <c r="C183" s="558"/>
    </row>
    <row r="184">
      <c r="A184" s="558"/>
      <c r="B184" s="558"/>
      <c r="C184" s="558"/>
    </row>
    <row r="185">
      <c r="A185" s="558"/>
      <c r="B185" s="558"/>
      <c r="C185" s="558"/>
    </row>
    <row r="186">
      <c r="A186" s="558"/>
      <c r="B186" s="558"/>
      <c r="C186" s="558"/>
    </row>
    <row r="187">
      <c r="A187" s="558"/>
      <c r="B187" s="558"/>
      <c r="C187" s="558"/>
    </row>
    <row r="188">
      <c r="A188" s="558"/>
      <c r="B188" s="558"/>
      <c r="C188" s="558"/>
    </row>
    <row r="189">
      <c r="A189" s="558"/>
      <c r="B189" s="558"/>
      <c r="C189" s="558"/>
    </row>
    <row r="190">
      <c r="A190" s="558"/>
      <c r="B190" s="558"/>
      <c r="C190" s="558"/>
    </row>
    <row r="191">
      <c r="A191" s="558"/>
      <c r="B191" s="558"/>
      <c r="C191" s="558"/>
    </row>
    <row r="192">
      <c r="A192" s="558"/>
      <c r="B192" s="558"/>
      <c r="C192" s="558"/>
    </row>
    <row r="193">
      <c r="A193" s="558"/>
      <c r="B193" s="558"/>
      <c r="C193" s="558"/>
    </row>
    <row r="194">
      <c r="A194" s="558"/>
      <c r="B194" s="558"/>
      <c r="C194" s="558"/>
    </row>
    <row r="195">
      <c r="A195" s="558"/>
      <c r="B195" s="558"/>
      <c r="C195" s="558"/>
    </row>
    <row r="196">
      <c r="A196" s="558"/>
      <c r="B196" s="558"/>
      <c r="C196" s="558"/>
    </row>
    <row r="197">
      <c r="A197" s="558"/>
      <c r="B197" s="558"/>
      <c r="C197" s="558"/>
    </row>
    <row r="198">
      <c r="A198" s="558"/>
      <c r="B198" s="558"/>
      <c r="C198" s="558"/>
    </row>
    <row r="199">
      <c r="A199" s="558"/>
      <c r="B199" s="558"/>
      <c r="C199" s="558"/>
    </row>
    <row r="200">
      <c r="A200" s="558"/>
      <c r="B200" s="558"/>
      <c r="C200" s="558"/>
    </row>
    <row r="201">
      <c r="A201" s="558"/>
      <c r="B201" s="558"/>
      <c r="C201" s="558"/>
    </row>
    <row r="202">
      <c r="A202" s="558"/>
      <c r="B202" s="558"/>
      <c r="C202" s="558"/>
    </row>
    <row r="203">
      <c r="A203" s="558"/>
      <c r="B203" s="558"/>
      <c r="C203" s="558"/>
    </row>
    <row r="204">
      <c r="A204" s="558"/>
      <c r="B204" s="558"/>
      <c r="C204" s="558"/>
    </row>
    <row r="205">
      <c r="A205" s="558"/>
      <c r="B205" s="558"/>
      <c r="C205" s="558"/>
    </row>
    <row r="206">
      <c r="A206" s="558"/>
      <c r="B206" s="558"/>
      <c r="C206" s="558"/>
    </row>
    <row r="207">
      <c r="A207" s="558"/>
      <c r="B207" s="558"/>
      <c r="C207" s="558"/>
    </row>
    <row r="208">
      <c r="A208" s="558"/>
      <c r="B208" s="558"/>
      <c r="C208" s="558"/>
    </row>
    <row r="209">
      <c r="A209" s="558"/>
      <c r="B209" s="558"/>
      <c r="C209" s="558"/>
    </row>
    <row r="210">
      <c r="A210" s="558"/>
      <c r="B210" s="558"/>
      <c r="C210" s="558"/>
    </row>
    <row r="211">
      <c r="A211" s="558"/>
      <c r="B211" s="558"/>
      <c r="C211" s="558"/>
    </row>
    <row r="212">
      <c r="A212" s="558"/>
      <c r="B212" s="558"/>
      <c r="C212" s="558"/>
    </row>
    <row r="213">
      <c r="A213" s="558"/>
      <c r="B213" s="558"/>
      <c r="C213" s="558"/>
    </row>
    <row r="214">
      <c r="A214" s="558"/>
      <c r="B214" s="558"/>
      <c r="C214" s="558"/>
    </row>
    <row r="215">
      <c r="A215" s="558"/>
      <c r="B215" s="558"/>
      <c r="C215" s="558"/>
    </row>
    <row r="216">
      <c r="A216" s="558"/>
      <c r="B216" s="558"/>
      <c r="C216" s="558"/>
    </row>
    <row r="217">
      <c r="A217" s="558"/>
      <c r="B217" s="558"/>
      <c r="C217" s="558"/>
    </row>
    <row r="218">
      <c r="A218" s="558"/>
      <c r="B218" s="558"/>
      <c r="C218" s="558"/>
    </row>
    <row r="219">
      <c r="A219" s="558"/>
      <c r="B219" s="558"/>
      <c r="C219" s="558"/>
    </row>
    <row r="220">
      <c r="A220" s="558"/>
      <c r="B220" s="558"/>
      <c r="C220" s="558"/>
    </row>
    <row r="221">
      <c r="A221" s="558"/>
      <c r="B221" s="558"/>
      <c r="C221" s="558"/>
    </row>
    <row r="222">
      <c r="A222" s="558"/>
      <c r="B222" s="558"/>
      <c r="C222" s="558"/>
    </row>
    <row r="223">
      <c r="A223" s="558"/>
      <c r="B223" s="558"/>
      <c r="C223" s="558"/>
    </row>
    <row r="224">
      <c r="A224" s="558"/>
      <c r="B224" s="558"/>
      <c r="C224" s="558"/>
    </row>
    <row r="225">
      <c r="A225" s="558"/>
      <c r="B225" s="558"/>
      <c r="C225" s="558"/>
    </row>
    <row r="226">
      <c r="A226" s="558"/>
      <c r="B226" s="558"/>
      <c r="C226" s="558"/>
    </row>
    <row r="227">
      <c r="A227" s="558"/>
      <c r="B227" s="558"/>
      <c r="C227" s="558"/>
    </row>
    <row r="228">
      <c r="A228" s="558"/>
      <c r="B228" s="558"/>
      <c r="C228" s="558"/>
    </row>
    <row r="229">
      <c r="A229" s="558"/>
      <c r="B229" s="558"/>
      <c r="C229" s="558"/>
    </row>
    <row r="230">
      <c r="A230" s="558"/>
      <c r="B230" s="558"/>
      <c r="C230" s="558"/>
    </row>
    <row r="231">
      <c r="A231" s="558"/>
      <c r="B231" s="558"/>
      <c r="C231" s="558"/>
    </row>
    <row r="232">
      <c r="A232" s="558"/>
      <c r="B232" s="558"/>
      <c r="C232" s="558"/>
    </row>
    <row r="233">
      <c r="A233" s="558"/>
      <c r="B233" s="558"/>
      <c r="C233" s="558"/>
    </row>
    <row r="234">
      <c r="A234" s="558"/>
      <c r="B234" s="558"/>
      <c r="C234" s="558"/>
    </row>
    <row r="235">
      <c r="A235" s="558"/>
      <c r="B235" s="558"/>
      <c r="C235" s="558"/>
    </row>
    <row r="236">
      <c r="A236" s="558"/>
      <c r="B236" s="558"/>
      <c r="C236" s="558"/>
    </row>
    <row r="237">
      <c r="A237" s="558"/>
      <c r="B237" s="558"/>
      <c r="C237" s="558"/>
    </row>
    <row r="238">
      <c r="A238" s="558"/>
      <c r="B238" s="558"/>
      <c r="C238" s="558"/>
    </row>
    <row r="239">
      <c r="A239" s="558"/>
      <c r="B239" s="558"/>
      <c r="C239" s="558"/>
    </row>
    <row r="240">
      <c r="A240" s="558"/>
      <c r="B240" s="558"/>
      <c r="C240" s="558"/>
    </row>
    <row r="241">
      <c r="A241" s="558"/>
      <c r="B241" s="558"/>
      <c r="C241" s="558"/>
    </row>
    <row r="242">
      <c r="A242" s="558"/>
      <c r="B242" s="558"/>
      <c r="C242" s="558"/>
    </row>
    <row r="243">
      <c r="A243" s="558"/>
      <c r="B243" s="558"/>
      <c r="C243" s="558"/>
    </row>
    <row r="244">
      <c r="A244" s="558"/>
      <c r="B244" s="558"/>
      <c r="C244" s="558"/>
    </row>
    <row r="245">
      <c r="A245" s="558"/>
      <c r="B245" s="558"/>
      <c r="C245" s="558"/>
    </row>
    <row r="246">
      <c r="A246" s="558"/>
      <c r="B246" s="558"/>
      <c r="C246" s="558"/>
    </row>
    <row r="247">
      <c r="A247" s="558"/>
      <c r="B247" s="558"/>
      <c r="C247" s="558"/>
    </row>
    <row r="248">
      <c r="A248" s="558"/>
      <c r="B248" s="558"/>
      <c r="C248" s="558"/>
    </row>
    <row r="249">
      <c r="A249" s="558"/>
      <c r="B249" s="558"/>
      <c r="C249" s="558"/>
    </row>
    <row r="250">
      <c r="A250" s="558"/>
      <c r="B250" s="558"/>
      <c r="C250" s="558"/>
    </row>
    <row r="251">
      <c r="A251" s="558"/>
      <c r="B251" s="558"/>
      <c r="C251" s="558"/>
    </row>
    <row r="252">
      <c r="A252" s="558"/>
      <c r="B252" s="558"/>
      <c r="C252" s="558"/>
    </row>
    <row r="253">
      <c r="A253" s="558"/>
      <c r="B253" s="558"/>
      <c r="C253" s="558"/>
    </row>
    <row r="254">
      <c r="A254" s="558"/>
      <c r="B254" s="558"/>
      <c r="C254" s="558"/>
    </row>
    <row r="255">
      <c r="A255" s="558"/>
      <c r="B255" s="558"/>
      <c r="C255" s="558"/>
    </row>
    <row r="256">
      <c r="A256" s="558"/>
      <c r="B256" s="558"/>
      <c r="C256" s="558"/>
    </row>
    <row r="257">
      <c r="A257" s="558"/>
      <c r="B257" s="558"/>
      <c r="C257" s="558"/>
    </row>
    <row r="258">
      <c r="A258" s="558"/>
      <c r="B258" s="558"/>
      <c r="C258" s="558"/>
    </row>
    <row r="259">
      <c r="A259" s="558"/>
      <c r="B259" s="558"/>
      <c r="C259" s="558"/>
    </row>
    <row r="260">
      <c r="A260" s="558"/>
      <c r="B260" s="558"/>
      <c r="C260" s="558"/>
    </row>
    <row r="261">
      <c r="A261" s="558"/>
      <c r="B261" s="558"/>
      <c r="C261" s="558"/>
    </row>
    <row r="262">
      <c r="A262" s="558"/>
      <c r="B262" s="558"/>
      <c r="C262" s="558"/>
    </row>
    <row r="263">
      <c r="A263" s="558"/>
      <c r="B263" s="558"/>
      <c r="C263" s="558"/>
    </row>
    <row r="264">
      <c r="A264" s="558"/>
      <c r="B264" s="558"/>
      <c r="C264" s="558"/>
    </row>
    <row r="265">
      <c r="A265" s="558"/>
      <c r="B265" s="558"/>
      <c r="C265" s="558"/>
    </row>
    <row r="266">
      <c r="A266" s="558"/>
      <c r="B266" s="558"/>
      <c r="C266" s="558"/>
    </row>
    <row r="267">
      <c r="A267" s="558"/>
      <c r="B267" s="558"/>
      <c r="C267" s="558"/>
    </row>
    <row r="268">
      <c r="A268" s="558"/>
      <c r="B268" s="558"/>
      <c r="C268" s="558"/>
    </row>
    <row r="269">
      <c r="A269" s="558"/>
      <c r="B269" s="558"/>
      <c r="C269" s="558"/>
    </row>
    <row r="270">
      <c r="A270" s="558"/>
      <c r="B270" s="558"/>
      <c r="C270" s="558"/>
    </row>
    <row r="271">
      <c r="A271" s="558"/>
      <c r="B271" s="558"/>
      <c r="C271" s="558"/>
    </row>
    <row r="272">
      <c r="A272" s="558"/>
      <c r="B272" s="558"/>
      <c r="C272" s="558"/>
    </row>
    <row r="273">
      <c r="A273" s="558"/>
      <c r="B273" s="558"/>
      <c r="C273" s="558"/>
    </row>
    <row r="274">
      <c r="A274" s="558"/>
      <c r="B274" s="558"/>
      <c r="C274" s="558"/>
    </row>
    <row r="275">
      <c r="A275" s="558"/>
      <c r="B275" s="558"/>
      <c r="C275" s="558"/>
    </row>
    <row r="276">
      <c r="A276" s="558"/>
      <c r="B276" s="558"/>
      <c r="C276" s="558"/>
    </row>
    <row r="277">
      <c r="A277" s="558"/>
      <c r="B277" s="558"/>
      <c r="C277" s="558"/>
    </row>
    <row r="278">
      <c r="A278" s="558"/>
      <c r="B278" s="558"/>
      <c r="C278" s="558"/>
    </row>
    <row r="279">
      <c r="A279" s="558"/>
      <c r="B279" s="558"/>
      <c r="C279" s="558"/>
    </row>
    <row r="280">
      <c r="A280" s="558"/>
      <c r="B280" s="558"/>
      <c r="C280" s="558"/>
    </row>
    <row r="281">
      <c r="A281" s="558"/>
      <c r="B281" s="558"/>
      <c r="C281" s="558"/>
    </row>
    <row r="282">
      <c r="A282" s="558"/>
      <c r="B282" s="558"/>
      <c r="C282" s="558"/>
    </row>
    <row r="283">
      <c r="A283" s="558"/>
      <c r="B283" s="558"/>
      <c r="C283" s="558"/>
    </row>
    <row r="284">
      <c r="A284" s="558"/>
      <c r="B284" s="558"/>
      <c r="C284" s="558"/>
    </row>
    <row r="285">
      <c r="A285" s="558"/>
      <c r="B285" s="558"/>
      <c r="C285" s="558"/>
    </row>
    <row r="286">
      <c r="A286" s="558"/>
      <c r="B286" s="558"/>
      <c r="C286" s="558"/>
    </row>
    <row r="287">
      <c r="A287" s="558"/>
      <c r="B287" s="558"/>
      <c r="C287" s="558"/>
    </row>
    <row r="288">
      <c r="A288" s="558"/>
      <c r="B288" s="558"/>
      <c r="C288" s="558"/>
    </row>
    <row r="289">
      <c r="A289" s="558"/>
      <c r="B289" s="558"/>
      <c r="C289" s="558"/>
    </row>
    <row r="290">
      <c r="A290" s="558"/>
      <c r="B290" s="558"/>
      <c r="C290" s="558"/>
    </row>
    <row r="291">
      <c r="A291" s="558"/>
      <c r="B291" s="558"/>
      <c r="C291" s="558"/>
    </row>
    <row r="292">
      <c r="A292" s="558"/>
      <c r="B292" s="558"/>
      <c r="C292" s="558"/>
    </row>
    <row r="293">
      <c r="A293" s="558"/>
      <c r="B293" s="558"/>
      <c r="C293" s="558"/>
    </row>
    <row r="294">
      <c r="A294" s="558"/>
      <c r="B294" s="558"/>
      <c r="C294" s="558"/>
    </row>
    <row r="295">
      <c r="A295" s="558"/>
      <c r="B295" s="558"/>
      <c r="C295" s="558"/>
    </row>
    <row r="296">
      <c r="A296" s="558"/>
      <c r="B296" s="558"/>
      <c r="C296" s="558"/>
    </row>
    <row r="297">
      <c r="A297" s="558"/>
      <c r="B297" s="558"/>
      <c r="C297" s="558"/>
    </row>
    <row r="298">
      <c r="A298" s="558"/>
      <c r="B298" s="558"/>
      <c r="C298" s="558"/>
    </row>
    <row r="299">
      <c r="A299" s="558"/>
      <c r="B299" s="558"/>
      <c r="C299" s="558"/>
    </row>
    <row r="300">
      <c r="A300" s="558"/>
      <c r="B300" s="558"/>
      <c r="C300" s="558"/>
    </row>
    <row r="301">
      <c r="A301" s="558"/>
      <c r="B301" s="558"/>
      <c r="C301" s="558"/>
    </row>
    <row r="302">
      <c r="A302" s="558"/>
      <c r="B302" s="558"/>
      <c r="C302" s="558"/>
    </row>
    <row r="303">
      <c r="A303" s="558"/>
      <c r="B303" s="558"/>
      <c r="C303" s="558"/>
    </row>
    <row r="304">
      <c r="A304" s="558"/>
      <c r="B304" s="558"/>
      <c r="C304" s="558"/>
    </row>
    <row r="305">
      <c r="A305" s="558"/>
      <c r="B305" s="558"/>
      <c r="C305" s="558"/>
    </row>
    <row r="306">
      <c r="A306" s="558"/>
      <c r="B306" s="558"/>
      <c r="C306" s="558"/>
    </row>
    <row r="307">
      <c r="A307" s="558"/>
      <c r="B307" s="558"/>
      <c r="C307" s="558"/>
    </row>
    <row r="308">
      <c r="A308" s="558"/>
      <c r="B308" s="558"/>
      <c r="C308" s="558"/>
    </row>
    <row r="309">
      <c r="A309" s="558"/>
      <c r="B309" s="558"/>
      <c r="C309" s="558"/>
    </row>
    <row r="310">
      <c r="A310" s="558"/>
      <c r="B310" s="558"/>
      <c r="C310" s="558"/>
    </row>
    <row r="311">
      <c r="A311" s="558"/>
      <c r="B311" s="558"/>
      <c r="C311" s="558"/>
    </row>
    <row r="312">
      <c r="A312" s="558"/>
      <c r="B312" s="558"/>
      <c r="C312" s="558"/>
    </row>
    <row r="313">
      <c r="A313" s="558"/>
      <c r="B313" s="558"/>
      <c r="C313" s="558"/>
    </row>
    <row r="314">
      <c r="A314" s="558"/>
      <c r="B314" s="558"/>
      <c r="C314" s="558"/>
    </row>
    <row r="315">
      <c r="A315" s="558"/>
      <c r="B315" s="558"/>
      <c r="C315" s="558"/>
    </row>
    <row r="316">
      <c r="A316" s="558"/>
      <c r="B316" s="558"/>
      <c r="C316" s="558"/>
    </row>
    <row r="317">
      <c r="A317" s="558"/>
      <c r="B317" s="558"/>
      <c r="C317" s="558"/>
    </row>
    <row r="318">
      <c r="A318" s="558"/>
      <c r="B318" s="558"/>
      <c r="C318" s="558"/>
    </row>
    <row r="319">
      <c r="A319" s="558"/>
      <c r="B319" s="558"/>
      <c r="C319" s="558"/>
    </row>
    <row r="320">
      <c r="A320" s="558"/>
      <c r="B320" s="558"/>
      <c r="C320" s="558"/>
    </row>
    <row r="321">
      <c r="A321" s="558"/>
      <c r="B321" s="558"/>
      <c r="C321" s="558"/>
    </row>
    <row r="322">
      <c r="A322" s="558"/>
      <c r="B322" s="558"/>
      <c r="C322" s="558"/>
    </row>
    <row r="323">
      <c r="A323" s="558"/>
      <c r="B323" s="558"/>
      <c r="C323" s="558"/>
    </row>
    <row r="324">
      <c r="A324" s="558"/>
      <c r="B324" s="558"/>
      <c r="C324" s="558"/>
    </row>
    <row r="325">
      <c r="A325" s="558"/>
      <c r="B325" s="558"/>
      <c r="C325" s="558"/>
    </row>
    <row r="326">
      <c r="A326" s="558"/>
      <c r="B326" s="558"/>
      <c r="C326" s="558"/>
    </row>
    <row r="327">
      <c r="A327" s="558"/>
      <c r="B327" s="558"/>
      <c r="C327" s="558"/>
    </row>
    <row r="328">
      <c r="A328" s="558"/>
      <c r="B328" s="558"/>
      <c r="C328" s="558"/>
    </row>
    <row r="329">
      <c r="A329" s="558"/>
      <c r="B329" s="558"/>
      <c r="C329" s="558"/>
    </row>
    <row r="330">
      <c r="A330" s="558"/>
      <c r="B330" s="558"/>
      <c r="C330" s="558"/>
    </row>
    <row r="331">
      <c r="A331" s="558"/>
      <c r="B331" s="558"/>
      <c r="C331" s="558"/>
    </row>
    <row r="332">
      <c r="A332" s="558"/>
      <c r="B332" s="558"/>
      <c r="C332" s="558"/>
    </row>
    <row r="333">
      <c r="A333" s="558"/>
      <c r="B333" s="558"/>
      <c r="C333" s="558"/>
    </row>
    <row r="334">
      <c r="A334" s="558"/>
      <c r="B334" s="558"/>
      <c r="C334" s="558"/>
    </row>
    <row r="335">
      <c r="A335" s="558"/>
      <c r="B335" s="558"/>
      <c r="C335" s="558"/>
    </row>
    <row r="336">
      <c r="A336" s="558"/>
      <c r="B336" s="558"/>
      <c r="C336" s="558"/>
    </row>
    <row r="337">
      <c r="A337" s="558"/>
      <c r="B337" s="558"/>
      <c r="C337" s="558"/>
    </row>
    <row r="338">
      <c r="A338" s="558"/>
      <c r="B338" s="558"/>
      <c r="C338" s="558"/>
    </row>
    <row r="339">
      <c r="A339" s="558"/>
      <c r="B339" s="558"/>
      <c r="C339" s="558"/>
    </row>
    <row r="340">
      <c r="A340" s="558"/>
      <c r="B340" s="558"/>
      <c r="C340" s="558"/>
    </row>
    <row r="341">
      <c r="A341" s="558"/>
      <c r="B341" s="558"/>
      <c r="C341" s="558"/>
    </row>
    <row r="342">
      <c r="A342" s="558"/>
      <c r="B342" s="558"/>
      <c r="C342" s="558"/>
    </row>
    <row r="343">
      <c r="A343" s="558"/>
      <c r="B343" s="558"/>
      <c r="C343" s="558"/>
    </row>
    <row r="344">
      <c r="A344" s="558"/>
      <c r="B344" s="558"/>
      <c r="C344" s="558"/>
    </row>
    <row r="345">
      <c r="A345" s="558"/>
      <c r="B345" s="558"/>
      <c r="C345" s="558"/>
    </row>
    <row r="346">
      <c r="A346" s="558"/>
      <c r="B346" s="558"/>
      <c r="C346" s="558"/>
    </row>
    <row r="347">
      <c r="A347" s="558"/>
      <c r="B347" s="558"/>
      <c r="C347" s="558"/>
    </row>
    <row r="348">
      <c r="A348" s="558"/>
      <c r="B348" s="558"/>
      <c r="C348" s="558"/>
    </row>
    <row r="349">
      <c r="A349" s="558"/>
      <c r="B349" s="558"/>
      <c r="C349" s="558"/>
    </row>
    <row r="350">
      <c r="A350" s="558"/>
      <c r="B350" s="558"/>
      <c r="C350" s="558"/>
    </row>
    <row r="351">
      <c r="A351" s="558"/>
      <c r="B351" s="558"/>
      <c r="C351" s="558"/>
    </row>
    <row r="352">
      <c r="A352" s="558"/>
      <c r="B352" s="558"/>
      <c r="C352" s="558"/>
    </row>
    <row r="353">
      <c r="A353" s="558"/>
      <c r="B353" s="558"/>
      <c r="C353" s="558"/>
    </row>
    <row r="354">
      <c r="A354" s="558"/>
      <c r="B354" s="558"/>
      <c r="C354" s="558"/>
    </row>
    <row r="355">
      <c r="A355" s="558"/>
      <c r="B355" s="558"/>
      <c r="C355" s="558"/>
    </row>
    <row r="356">
      <c r="A356" s="558"/>
      <c r="B356" s="558"/>
      <c r="C356" s="558"/>
    </row>
    <row r="357">
      <c r="A357" s="558"/>
      <c r="B357" s="558"/>
      <c r="C357" s="558"/>
    </row>
    <row r="358">
      <c r="A358" s="558"/>
      <c r="B358" s="558"/>
      <c r="C358" s="558"/>
    </row>
    <row r="359">
      <c r="A359" s="558"/>
      <c r="B359" s="558"/>
      <c r="C359" s="558"/>
    </row>
    <row r="360">
      <c r="A360" s="558"/>
      <c r="B360" s="558"/>
      <c r="C360" s="558"/>
    </row>
    <row r="361">
      <c r="A361" s="558"/>
      <c r="B361" s="558"/>
      <c r="C361" s="558"/>
    </row>
    <row r="362">
      <c r="A362" s="558"/>
      <c r="B362" s="558"/>
      <c r="C362" s="558"/>
    </row>
    <row r="363">
      <c r="A363" s="558"/>
      <c r="B363" s="558"/>
      <c r="C363" s="558"/>
    </row>
    <row r="364">
      <c r="A364" s="558"/>
      <c r="B364" s="558"/>
      <c r="C364" s="558"/>
    </row>
    <row r="365">
      <c r="A365" s="558"/>
      <c r="B365" s="558"/>
      <c r="C365" s="558"/>
    </row>
    <row r="366">
      <c r="A366" s="558"/>
      <c r="B366" s="558"/>
      <c r="C366" s="558"/>
    </row>
    <row r="367">
      <c r="A367" s="558"/>
      <c r="B367" s="558"/>
      <c r="C367" s="558"/>
    </row>
    <row r="368">
      <c r="A368" s="558"/>
      <c r="B368" s="558"/>
      <c r="C368" s="558"/>
    </row>
    <row r="369">
      <c r="A369" s="558"/>
      <c r="B369" s="558"/>
      <c r="C369" s="558"/>
    </row>
    <row r="370">
      <c r="A370" s="558"/>
      <c r="B370" s="558"/>
      <c r="C370" s="558"/>
    </row>
    <row r="371">
      <c r="A371" s="558"/>
      <c r="B371" s="558"/>
      <c r="C371" s="558"/>
    </row>
    <row r="372">
      <c r="A372" s="558"/>
      <c r="B372" s="558"/>
      <c r="C372" s="558"/>
    </row>
    <row r="373">
      <c r="A373" s="558"/>
      <c r="B373" s="558"/>
      <c r="C373" s="558"/>
    </row>
    <row r="374">
      <c r="A374" s="558"/>
      <c r="B374" s="558"/>
      <c r="C374" s="558"/>
    </row>
    <row r="375">
      <c r="A375" s="558"/>
      <c r="B375" s="558"/>
      <c r="C375" s="558"/>
    </row>
    <row r="376">
      <c r="A376" s="558"/>
      <c r="B376" s="558"/>
      <c r="C376" s="558"/>
    </row>
    <row r="377">
      <c r="A377" s="558"/>
      <c r="B377" s="558"/>
      <c r="C377" s="558"/>
    </row>
    <row r="378">
      <c r="A378" s="558"/>
      <c r="B378" s="558"/>
      <c r="C378" s="558"/>
    </row>
    <row r="379">
      <c r="A379" s="558"/>
      <c r="B379" s="558"/>
      <c r="C379" s="558"/>
    </row>
    <row r="380">
      <c r="A380" s="558"/>
      <c r="B380" s="558"/>
      <c r="C380" s="558"/>
    </row>
    <row r="381">
      <c r="A381" s="558"/>
      <c r="B381" s="558"/>
      <c r="C381" s="558"/>
    </row>
    <row r="382">
      <c r="A382" s="558"/>
      <c r="B382" s="558"/>
      <c r="C382" s="558"/>
    </row>
    <row r="383">
      <c r="A383" s="558"/>
      <c r="B383" s="558"/>
      <c r="C383" s="558"/>
    </row>
    <row r="384">
      <c r="A384" s="558"/>
      <c r="B384" s="558"/>
      <c r="C384" s="558"/>
    </row>
    <row r="385">
      <c r="A385" s="558"/>
      <c r="B385" s="558"/>
      <c r="C385" s="558"/>
    </row>
    <row r="386">
      <c r="A386" s="558"/>
      <c r="B386" s="558"/>
      <c r="C386" s="558"/>
    </row>
    <row r="387">
      <c r="A387" s="558"/>
      <c r="B387" s="558"/>
      <c r="C387" s="558"/>
    </row>
    <row r="388">
      <c r="A388" s="558"/>
      <c r="B388" s="558"/>
      <c r="C388" s="558"/>
    </row>
    <row r="389">
      <c r="A389" s="558"/>
      <c r="B389" s="558"/>
      <c r="C389" s="558"/>
    </row>
    <row r="390">
      <c r="A390" s="558"/>
      <c r="B390" s="558"/>
      <c r="C390" s="558"/>
    </row>
    <row r="391">
      <c r="A391" s="558"/>
      <c r="B391" s="558"/>
      <c r="C391" s="558"/>
    </row>
    <row r="392">
      <c r="A392" s="558"/>
      <c r="B392" s="558"/>
      <c r="C392" s="558"/>
    </row>
    <row r="393">
      <c r="A393" s="558"/>
      <c r="B393" s="558"/>
      <c r="C393" s="558"/>
    </row>
    <row r="394">
      <c r="A394" s="558"/>
      <c r="B394" s="558"/>
      <c r="C394" s="558"/>
    </row>
    <row r="395">
      <c r="A395" s="558"/>
      <c r="B395" s="558"/>
      <c r="C395" s="558"/>
    </row>
    <row r="396">
      <c r="A396" s="558"/>
      <c r="B396" s="558"/>
      <c r="C396" s="558"/>
    </row>
    <row r="397">
      <c r="A397" s="558"/>
      <c r="B397" s="558"/>
      <c r="C397" s="558"/>
    </row>
    <row r="398">
      <c r="A398" s="558"/>
      <c r="B398" s="558"/>
      <c r="C398" s="558"/>
    </row>
    <row r="399">
      <c r="A399" s="558"/>
      <c r="B399" s="558"/>
      <c r="C399" s="558"/>
    </row>
    <row r="400">
      <c r="A400" s="558"/>
      <c r="B400" s="558"/>
      <c r="C400" s="558"/>
    </row>
    <row r="401">
      <c r="A401" s="558"/>
      <c r="B401" s="558"/>
      <c r="C401" s="558"/>
    </row>
    <row r="402">
      <c r="A402" s="558"/>
      <c r="B402" s="558"/>
      <c r="C402" s="558"/>
    </row>
    <row r="403">
      <c r="A403" s="558"/>
      <c r="B403" s="558"/>
      <c r="C403" s="558"/>
    </row>
    <row r="404">
      <c r="A404" s="558"/>
      <c r="B404" s="558"/>
      <c r="C404" s="558"/>
    </row>
    <row r="405">
      <c r="A405" s="558"/>
      <c r="B405" s="558"/>
      <c r="C405" s="558"/>
    </row>
    <row r="406">
      <c r="A406" s="558"/>
      <c r="B406" s="558"/>
      <c r="C406" s="558"/>
    </row>
    <row r="407">
      <c r="A407" s="558"/>
      <c r="B407" s="558"/>
      <c r="C407" s="558"/>
    </row>
    <row r="408">
      <c r="A408" s="558"/>
      <c r="B408" s="558"/>
      <c r="C408" s="558"/>
    </row>
    <row r="409">
      <c r="A409" s="558"/>
      <c r="B409" s="558"/>
      <c r="C409" s="558"/>
    </row>
    <row r="410">
      <c r="A410" s="558"/>
      <c r="B410" s="558"/>
      <c r="C410" s="558"/>
    </row>
    <row r="411">
      <c r="A411" s="558"/>
      <c r="B411" s="558"/>
      <c r="C411" s="558"/>
    </row>
    <row r="412">
      <c r="A412" s="558"/>
      <c r="B412" s="558"/>
      <c r="C412" s="558"/>
    </row>
    <row r="413">
      <c r="A413" s="558"/>
      <c r="B413" s="558"/>
      <c r="C413" s="558"/>
    </row>
    <row r="414">
      <c r="A414" s="558"/>
      <c r="B414" s="558"/>
      <c r="C414" s="558"/>
    </row>
    <row r="415">
      <c r="A415" s="558"/>
      <c r="B415" s="558"/>
      <c r="C415" s="558"/>
    </row>
    <row r="416">
      <c r="A416" s="558"/>
      <c r="B416" s="558"/>
      <c r="C416" s="558"/>
    </row>
    <row r="417">
      <c r="A417" s="558"/>
      <c r="B417" s="558"/>
      <c r="C417" s="558"/>
    </row>
    <row r="418">
      <c r="A418" s="558"/>
      <c r="B418" s="558"/>
      <c r="C418" s="558"/>
    </row>
    <row r="419">
      <c r="A419" s="558"/>
      <c r="B419" s="558"/>
      <c r="C419" s="558"/>
    </row>
    <row r="420">
      <c r="A420" s="558"/>
      <c r="B420" s="558"/>
      <c r="C420" s="558"/>
    </row>
    <row r="421">
      <c r="A421" s="558"/>
      <c r="B421" s="558"/>
      <c r="C421" s="558"/>
    </row>
    <row r="422">
      <c r="A422" s="558"/>
      <c r="B422" s="558"/>
      <c r="C422" s="558"/>
    </row>
    <row r="423">
      <c r="A423" s="558"/>
      <c r="B423" s="558"/>
      <c r="C423" s="558"/>
    </row>
    <row r="424">
      <c r="A424" s="558"/>
      <c r="B424" s="558"/>
      <c r="C424" s="558"/>
    </row>
    <row r="425">
      <c r="A425" s="558"/>
      <c r="B425" s="558"/>
      <c r="C425" s="558"/>
    </row>
    <row r="426">
      <c r="A426" s="558"/>
      <c r="B426" s="558"/>
      <c r="C426" s="558"/>
    </row>
    <row r="427">
      <c r="A427" s="558"/>
      <c r="B427" s="558"/>
      <c r="C427" s="558"/>
    </row>
    <row r="428">
      <c r="A428" s="558"/>
      <c r="B428" s="558"/>
      <c r="C428" s="558"/>
    </row>
    <row r="429">
      <c r="A429" s="558"/>
      <c r="B429" s="558"/>
      <c r="C429" s="558"/>
    </row>
    <row r="430">
      <c r="A430" s="558"/>
      <c r="B430" s="558"/>
      <c r="C430" s="558"/>
    </row>
    <row r="431">
      <c r="A431" s="558"/>
      <c r="B431" s="558"/>
      <c r="C431" s="558"/>
    </row>
    <row r="432">
      <c r="A432" s="558"/>
      <c r="B432" s="558"/>
      <c r="C432" s="558"/>
    </row>
    <row r="433">
      <c r="A433" s="558"/>
      <c r="B433" s="558"/>
      <c r="C433" s="558"/>
    </row>
    <row r="434">
      <c r="A434" s="558"/>
      <c r="B434" s="558"/>
      <c r="C434" s="558"/>
    </row>
    <row r="435">
      <c r="A435" s="558"/>
      <c r="B435" s="558"/>
      <c r="C435" s="558"/>
    </row>
    <row r="436">
      <c r="A436" s="558"/>
      <c r="B436" s="558"/>
      <c r="C436" s="558"/>
    </row>
    <row r="437">
      <c r="A437" s="558"/>
      <c r="B437" s="558"/>
      <c r="C437" s="558"/>
    </row>
    <row r="438">
      <c r="A438" s="558"/>
      <c r="B438" s="558"/>
      <c r="C438" s="558"/>
    </row>
    <row r="439">
      <c r="A439" s="558"/>
      <c r="B439" s="558"/>
      <c r="C439" s="558"/>
    </row>
    <row r="440">
      <c r="A440" s="558"/>
      <c r="B440" s="558"/>
      <c r="C440" s="558"/>
    </row>
    <row r="441">
      <c r="A441" s="558"/>
      <c r="B441" s="558"/>
      <c r="C441" s="558"/>
    </row>
    <row r="442">
      <c r="A442" s="558"/>
      <c r="B442" s="558"/>
      <c r="C442" s="558"/>
    </row>
    <row r="443">
      <c r="A443" s="558"/>
      <c r="B443" s="558"/>
      <c r="C443" s="558"/>
    </row>
    <row r="444">
      <c r="A444" s="558"/>
      <c r="B444" s="558"/>
      <c r="C444" s="558"/>
    </row>
    <row r="445">
      <c r="A445" s="558"/>
      <c r="B445" s="558"/>
      <c r="C445" s="558"/>
    </row>
    <row r="446">
      <c r="A446" s="558"/>
      <c r="B446" s="558"/>
      <c r="C446" s="558"/>
    </row>
    <row r="447">
      <c r="A447" s="558"/>
      <c r="B447" s="558"/>
      <c r="C447" s="558"/>
    </row>
    <row r="448">
      <c r="A448" s="558"/>
      <c r="B448" s="558"/>
      <c r="C448" s="558"/>
    </row>
    <row r="449">
      <c r="A449" s="558"/>
      <c r="B449" s="558"/>
      <c r="C449" s="558"/>
    </row>
    <row r="450">
      <c r="A450" s="558"/>
      <c r="B450" s="558"/>
      <c r="C450" s="558"/>
    </row>
    <row r="451">
      <c r="A451" s="558"/>
      <c r="B451" s="558"/>
      <c r="C451" s="558"/>
    </row>
    <row r="452">
      <c r="A452" s="558"/>
      <c r="B452" s="558"/>
      <c r="C452" s="558"/>
    </row>
    <row r="453">
      <c r="A453" s="558"/>
      <c r="B453" s="558"/>
      <c r="C453" s="558"/>
    </row>
    <row r="454">
      <c r="A454" s="558"/>
      <c r="B454" s="558"/>
      <c r="C454" s="558"/>
    </row>
    <row r="455">
      <c r="A455" s="558"/>
      <c r="B455" s="558"/>
      <c r="C455" s="558"/>
    </row>
    <row r="456">
      <c r="A456" s="558"/>
      <c r="B456" s="558"/>
      <c r="C456" s="558"/>
    </row>
    <row r="457">
      <c r="A457" s="558"/>
      <c r="B457" s="558"/>
      <c r="C457" s="558"/>
    </row>
    <row r="458">
      <c r="A458" s="558"/>
      <c r="B458" s="558"/>
      <c r="C458" s="558"/>
    </row>
    <row r="459">
      <c r="A459" s="558"/>
      <c r="B459" s="558"/>
      <c r="C459" s="558"/>
    </row>
    <row r="460">
      <c r="A460" s="558"/>
      <c r="B460" s="558"/>
      <c r="C460" s="558"/>
    </row>
    <row r="461">
      <c r="A461" s="558"/>
      <c r="B461" s="558"/>
      <c r="C461" s="558"/>
    </row>
    <row r="462">
      <c r="A462" s="558"/>
      <c r="B462" s="558"/>
      <c r="C462" s="558"/>
    </row>
    <row r="463">
      <c r="A463" s="558"/>
      <c r="B463" s="558"/>
      <c r="C463" s="558"/>
    </row>
    <row r="464">
      <c r="A464" s="558"/>
      <c r="B464" s="558"/>
      <c r="C464" s="558"/>
    </row>
    <row r="465">
      <c r="A465" s="558"/>
      <c r="B465" s="558"/>
      <c r="C465" s="558"/>
    </row>
    <row r="466">
      <c r="A466" s="558"/>
      <c r="B466" s="558"/>
      <c r="C466" s="558"/>
    </row>
    <row r="467">
      <c r="A467" s="558"/>
      <c r="B467" s="558"/>
      <c r="C467" s="558"/>
    </row>
    <row r="468">
      <c r="A468" s="558"/>
      <c r="B468" s="558"/>
      <c r="C468" s="558"/>
    </row>
    <row r="469">
      <c r="A469" s="558"/>
      <c r="B469" s="558"/>
      <c r="C469" s="558"/>
    </row>
    <row r="470">
      <c r="A470" s="558"/>
      <c r="B470" s="558"/>
      <c r="C470" s="558"/>
    </row>
    <row r="471">
      <c r="A471" s="558"/>
      <c r="B471" s="558"/>
      <c r="C471" s="558"/>
    </row>
    <row r="472">
      <c r="A472" s="558"/>
      <c r="B472" s="558"/>
      <c r="C472" s="558"/>
    </row>
    <row r="473">
      <c r="A473" s="558"/>
      <c r="B473" s="558"/>
      <c r="C473" s="558"/>
    </row>
    <row r="474">
      <c r="A474" s="558"/>
      <c r="B474" s="558"/>
      <c r="C474" s="558"/>
    </row>
    <row r="475">
      <c r="A475" s="558"/>
      <c r="B475" s="558"/>
      <c r="C475" s="558"/>
    </row>
    <row r="476">
      <c r="A476" s="558"/>
      <c r="B476" s="558"/>
      <c r="C476" s="558"/>
    </row>
    <row r="477">
      <c r="A477" s="558"/>
      <c r="B477" s="558"/>
      <c r="C477" s="558"/>
    </row>
    <row r="478">
      <c r="A478" s="558"/>
      <c r="B478" s="558"/>
      <c r="C478" s="558"/>
    </row>
    <row r="479">
      <c r="A479" s="558"/>
      <c r="B479" s="558"/>
      <c r="C479" s="558"/>
    </row>
    <row r="480">
      <c r="A480" s="558"/>
      <c r="B480" s="558"/>
      <c r="C480" s="558"/>
    </row>
    <row r="481">
      <c r="A481" s="558"/>
      <c r="B481" s="558"/>
      <c r="C481" s="558"/>
    </row>
    <row r="482">
      <c r="A482" s="558"/>
      <c r="B482" s="558"/>
      <c r="C482" s="558"/>
    </row>
    <row r="483">
      <c r="A483" s="558"/>
      <c r="B483" s="558"/>
      <c r="C483" s="558"/>
    </row>
    <row r="484">
      <c r="A484" s="558"/>
      <c r="B484" s="558"/>
      <c r="C484" s="558"/>
    </row>
    <row r="485">
      <c r="A485" s="558"/>
      <c r="B485" s="558"/>
      <c r="C485" s="558"/>
    </row>
    <row r="486">
      <c r="A486" s="558"/>
      <c r="B486" s="558"/>
      <c r="C486" s="558"/>
    </row>
    <row r="487">
      <c r="A487" s="558"/>
      <c r="B487" s="558"/>
      <c r="C487" s="558"/>
    </row>
    <row r="488">
      <c r="A488" s="558"/>
      <c r="B488" s="558"/>
      <c r="C488" s="558"/>
    </row>
    <row r="489">
      <c r="A489" s="558"/>
      <c r="B489" s="558"/>
      <c r="C489" s="558"/>
    </row>
    <row r="490">
      <c r="A490" s="558"/>
      <c r="B490" s="558"/>
      <c r="C490" s="558"/>
    </row>
    <row r="491">
      <c r="A491" s="558"/>
      <c r="B491" s="558"/>
      <c r="C491" s="558"/>
    </row>
    <row r="492">
      <c r="A492" s="558"/>
      <c r="B492" s="558"/>
      <c r="C492" s="558"/>
    </row>
    <row r="493">
      <c r="A493" s="558"/>
      <c r="B493" s="558"/>
      <c r="C493" s="558"/>
    </row>
    <row r="494">
      <c r="A494" s="558"/>
      <c r="B494" s="558"/>
      <c r="C494" s="558"/>
    </row>
    <row r="495">
      <c r="A495" s="558"/>
      <c r="B495" s="558"/>
      <c r="C495" s="558"/>
    </row>
    <row r="496">
      <c r="A496" s="558"/>
      <c r="B496" s="558"/>
      <c r="C496" s="558"/>
    </row>
    <row r="497">
      <c r="A497" s="558"/>
      <c r="B497" s="558"/>
      <c r="C497" s="558"/>
    </row>
    <row r="498">
      <c r="A498" s="558"/>
      <c r="B498" s="558"/>
      <c r="C498" s="558"/>
    </row>
    <row r="499">
      <c r="A499" s="558"/>
      <c r="B499" s="558"/>
      <c r="C499" s="558"/>
    </row>
    <row r="500">
      <c r="A500" s="558"/>
      <c r="B500" s="558"/>
      <c r="C500" s="558"/>
    </row>
    <row r="501">
      <c r="A501" s="558"/>
      <c r="B501" s="558"/>
      <c r="C501" s="558"/>
    </row>
    <row r="502">
      <c r="A502" s="558"/>
      <c r="B502" s="558"/>
      <c r="C502" s="558"/>
    </row>
    <row r="503">
      <c r="A503" s="558"/>
      <c r="B503" s="558"/>
      <c r="C503" s="558"/>
    </row>
    <row r="504">
      <c r="A504" s="558"/>
      <c r="B504" s="558"/>
      <c r="C504" s="558"/>
    </row>
    <row r="505">
      <c r="A505" s="558"/>
      <c r="B505" s="558"/>
      <c r="C505" s="558"/>
    </row>
    <row r="506">
      <c r="A506" s="558"/>
      <c r="B506" s="558"/>
      <c r="C506" s="558"/>
    </row>
    <row r="507">
      <c r="A507" s="558"/>
      <c r="B507" s="558"/>
      <c r="C507" s="558"/>
    </row>
    <row r="508">
      <c r="A508" s="558"/>
      <c r="B508" s="558"/>
      <c r="C508" s="558"/>
    </row>
    <row r="509">
      <c r="A509" s="558"/>
      <c r="B509" s="558"/>
      <c r="C509" s="558"/>
    </row>
    <row r="510">
      <c r="A510" s="558"/>
      <c r="B510" s="558"/>
      <c r="C510" s="558"/>
    </row>
    <row r="511">
      <c r="A511" s="558"/>
      <c r="B511" s="558"/>
      <c r="C511" s="558"/>
    </row>
    <row r="512">
      <c r="A512" s="558"/>
      <c r="B512" s="558"/>
      <c r="C512" s="558"/>
    </row>
    <row r="513">
      <c r="A513" s="558"/>
      <c r="B513" s="558"/>
      <c r="C513" s="558"/>
    </row>
    <row r="514">
      <c r="A514" s="558"/>
      <c r="B514" s="558"/>
      <c r="C514" s="558"/>
    </row>
    <row r="515">
      <c r="A515" s="558"/>
      <c r="B515" s="558"/>
      <c r="C515" s="558"/>
    </row>
    <row r="516">
      <c r="A516" s="558"/>
      <c r="B516" s="558"/>
      <c r="C516" s="558"/>
    </row>
    <row r="517">
      <c r="A517" s="558"/>
      <c r="B517" s="558"/>
      <c r="C517" s="558"/>
    </row>
    <row r="518">
      <c r="A518" s="558"/>
      <c r="B518" s="558"/>
      <c r="C518" s="558"/>
    </row>
    <row r="519">
      <c r="A519" s="558"/>
      <c r="B519" s="558"/>
      <c r="C519" s="558"/>
    </row>
    <row r="520">
      <c r="A520" s="558"/>
      <c r="B520" s="558"/>
      <c r="C520" s="558"/>
    </row>
    <row r="521">
      <c r="A521" s="558"/>
      <c r="B521" s="558"/>
      <c r="C521" s="558"/>
    </row>
    <row r="522">
      <c r="A522" s="558"/>
      <c r="B522" s="558"/>
      <c r="C522" s="558"/>
    </row>
    <row r="523">
      <c r="A523" s="558"/>
      <c r="B523" s="558"/>
      <c r="C523" s="558"/>
    </row>
    <row r="524">
      <c r="A524" s="558"/>
      <c r="B524" s="558"/>
      <c r="C524" s="558"/>
    </row>
    <row r="525">
      <c r="A525" s="558"/>
      <c r="B525" s="558"/>
      <c r="C525" s="558"/>
    </row>
    <row r="526">
      <c r="A526" s="558"/>
      <c r="B526" s="558"/>
      <c r="C526" s="558"/>
    </row>
    <row r="527">
      <c r="A527" s="558"/>
      <c r="B527" s="558"/>
      <c r="C527" s="558"/>
    </row>
    <row r="528">
      <c r="A528" s="558"/>
      <c r="B528" s="558"/>
      <c r="C528" s="558"/>
    </row>
    <row r="529">
      <c r="A529" s="558"/>
      <c r="B529" s="558"/>
      <c r="C529" s="558"/>
    </row>
    <row r="530">
      <c r="A530" s="558"/>
      <c r="B530" s="558"/>
      <c r="C530" s="558"/>
    </row>
    <row r="531">
      <c r="A531" s="558"/>
      <c r="B531" s="558"/>
      <c r="C531" s="558"/>
    </row>
    <row r="532">
      <c r="A532" s="558"/>
      <c r="B532" s="558"/>
      <c r="C532" s="558"/>
    </row>
    <row r="533">
      <c r="A533" s="558"/>
      <c r="B533" s="558"/>
      <c r="C533" s="558"/>
    </row>
    <row r="534">
      <c r="A534" s="558"/>
      <c r="B534" s="558"/>
      <c r="C534" s="558"/>
    </row>
    <row r="535">
      <c r="A535" s="558"/>
      <c r="B535" s="558"/>
      <c r="C535" s="558"/>
    </row>
    <row r="536">
      <c r="A536" s="558"/>
      <c r="B536" s="558"/>
      <c r="C536" s="558"/>
    </row>
    <row r="537">
      <c r="A537" s="558"/>
      <c r="B537" s="558"/>
      <c r="C537" s="558"/>
    </row>
    <row r="538">
      <c r="A538" s="558"/>
      <c r="B538" s="558"/>
      <c r="C538" s="558"/>
    </row>
    <row r="539">
      <c r="A539" s="558"/>
      <c r="B539" s="558"/>
      <c r="C539" s="558"/>
    </row>
    <row r="540">
      <c r="A540" s="558"/>
      <c r="B540" s="558"/>
      <c r="C540" s="558"/>
    </row>
    <row r="541">
      <c r="A541" s="558"/>
      <c r="B541" s="558"/>
      <c r="C541" s="558"/>
    </row>
    <row r="542">
      <c r="A542" s="558"/>
      <c r="B542" s="558"/>
      <c r="C542" s="558"/>
    </row>
    <row r="543">
      <c r="A543" s="558"/>
      <c r="B543" s="558"/>
      <c r="C543" s="558"/>
    </row>
    <row r="544">
      <c r="A544" s="558"/>
      <c r="B544" s="558"/>
      <c r="C544" s="558"/>
    </row>
    <row r="545">
      <c r="A545" s="558"/>
      <c r="B545" s="558"/>
      <c r="C545" s="558"/>
    </row>
    <row r="546">
      <c r="A546" s="558"/>
      <c r="B546" s="558"/>
      <c r="C546" s="558"/>
    </row>
    <row r="547">
      <c r="A547" s="558"/>
      <c r="B547" s="558"/>
      <c r="C547" s="558"/>
    </row>
    <row r="548">
      <c r="A548" s="558"/>
      <c r="B548" s="558"/>
      <c r="C548" s="558"/>
    </row>
    <row r="549">
      <c r="A549" s="558"/>
      <c r="B549" s="558"/>
      <c r="C549" s="558"/>
    </row>
    <row r="550">
      <c r="A550" s="558"/>
      <c r="B550" s="558"/>
      <c r="C550" s="558"/>
    </row>
    <row r="551">
      <c r="A551" s="558"/>
      <c r="B551" s="558"/>
      <c r="C551" s="558"/>
    </row>
    <row r="552">
      <c r="A552" s="558"/>
      <c r="B552" s="558"/>
      <c r="C552" s="558"/>
    </row>
    <row r="553">
      <c r="A553" s="558"/>
      <c r="B553" s="558"/>
      <c r="C553" s="558"/>
    </row>
    <row r="554">
      <c r="A554" s="558"/>
      <c r="B554" s="558"/>
      <c r="C554" s="558"/>
    </row>
    <row r="555">
      <c r="A555" s="558"/>
      <c r="B555" s="558"/>
      <c r="C555" s="558"/>
    </row>
    <row r="556">
      <c r="A556" s="558"/>
      <c r="B556" s="558"/>
      <c r="C556" s="558"/>
    </row>
    <row r="557">
      <c r="A557" s="558"/>
      <c r="B557" s="558"/>
      <c r="C557" s="558"/>
    </row>
    <row r="558">
      <c r="A558" s="558"/>
      <c r="B558" s="558"/>
      <c r="C558" s="558"/>
    </row>
    <row r="559">
      <c r="A559" s="558"/>
      <c r="B559" s="558"/>
      <c r="C559" s="558"/>
    </row>
    <row r="560">
      <c r="A560" s="558"/>
      <c r="B560" s="558"/>
      <c r="C560" s="558"/>
    </row>
    <row r="561">
      <c r="A561" s="558"/>
      <c r="B561" s="558"/>
      <c r="C561" s="558"/>
    </row>
    <row r="562">
      <c r="A562" s="558"/>
      <c r="B562" s="558"/>
      <c r="C562" s="558"/>
    </row>
    <row r="563">
      <c r="A563" s="558"/>
      <c r="B563" s="558"/>
      <c r="C563" s="558"/>
    </row>
    <row r="564">
      <c r="A564" s="558"/>
      <c r="B564" s="558"/>
      <c r="C564" s="558"/>
    </row>
    <row r="565">
      <c r="A565" s="558"/>
      <c r="B565" s="558"/>
      <c r="C565" s="558"/>
    </row>
    <row r="566">
      <c r="A566" s="558"/>
      <c r="B566" s="558"/>
      <c r="C566" s="558"/>
    </row>
    <row r="567">
      <c r="A567" s="558"/>
      <c r="B567" s="558"/>
      <c r="C567" s="558"/>
    </row>
    <row r="568">
      <c r="A568" s="558"/>
      <c r="B568" s="558"/>
      <c r="C568" s="558"/>
    </row>
    <row r="569">
      <c r="A569" s="558"/>
      <c r="B569" s="558"/>
      <c r="C569" s="558"/>
    </row>
    <row r="570">
      <c r="A570" s="558"/>
      <c r="B570" s="558"/>
      <c r="C570" s="558"/>
    </row>
    <row r="571">
      <c r="A571" s="558"/>
      <c r="B571" s="558"/>
      <c r="C571" s="558"/>
    </row>
    <row r="572">
      <c r="A572" s="558"/>
      <c r="B572" s="558"/>
      <c r="C572" s="558"/>
    </row>
    <row r="573">
      <c r="A573" s="558"/>
      <c r="B573" s="558"/>
      <c r="C573" s="558"/>
    </row>
    <row r="574">
      <c r="A574" s="558"/>
      <c r="B574" s="558"/>
      <c r="C574" s="558"/>
    </row>
    <row r="575">
      <c r="A575" s="558"/>
      <c r="B575" s="558"/>
      <c r="C575" s="558"/>
    </row>
    <row r="576">
      <c r="A576" s="558"/>
      <c r="B576" s="558"/>
      <c r="C576" s="558"/>
    </row>
    <row r="577">
      <c r="A577" s="558"/>
      <c r="B577" s="558"/>
      <c r="C577" s="558"/>
    </row>
    <row r="578">
      <c r="A578" s="558"/>
      <c r="B578" s="558"/>
      <c r="C578" s="558"/>
    </row>
    <row r="579">
      <c r="A579" s="558"/>
      <c r="B579" s="558"/>
      <c r="C579" s="558"/>
    </row>
    <row r="580">
      <c r="A580" s="558"/>
      <c r="B580" s="558"/>
      <c r="C580" s="558"/>
    </row>
    <row r="581">
      <c r="A581" s="558"/>
      <c r="B581" s="558"/>
      <c r="C581" s="558"/>
    </row>
    <row r="582">
      <c r="A582" s="558"/>
      <c r="B582" s="558"/>
      <c r="C582" s="558"/>
    </row>
    <row r="583">
      <c r="A583" s="558"/>
      <c r="B583" s="558"/>
      <c r="C583" s="558"/>
    </row>
    <row r="584">
      <c r="A584" s="558"/>
      <c r="B584" s="558"/>
      <c r="C584" s="558"/>
    </row>
    <row r="585">
      <c r="A585" s="558"/>
      <c r="B585" s="558"/>
      <c r="C585" s="558"/>
    </row>
    <row r="586">
      <c r="A586" s="558"/>
      <c r="B586" s="558"/>
      <c r="C586" s="558"/>
    </row>
    <row r="587">
      <c r="A587" s="558"/>
      <c r="B587" s="558"/>
      <c r="C587" s="558"/>
    </row>
    <row r="588">
      <c r="A588" s="558"/>
      <c r="B588" s="558"/>
      <c r="C588" s="558"/>
    </row>
    <row r="589">
      <c r="A589" s="558"/>
      <c r="B589" s="558"/>
      <c r="C589" s="558"/>
    </row>
    <row r="590">
      <c r="A590" s="558"/>
      <c r="B590" s="558"/>
      <c r="C590" s="558"/>
    </row>
    <row r="591">
      <c r="A591" s="558"/>
      <c r="B591" s="558"/>
      <c r="C591" s="558"/>
    </row>
    <row r="592">
      <c r="A592" s="558"/>
      <c r="B592" s="558"/>
      <c r="C592" s="558"/>
    </row>
    <row r="593">
      <c r="A593" s="558"/>
      <c r="B593" s="558"/>
      <c r="C593" s="558"/>
    </row>
    <row r="594">
      <c r="A594" s="558"/>
      <c r="B594" s="558"/>
      <c r="C594" s="558"/>
    </row>
    <row r="595">
      <c r="A595" s="558"/>
      <c r="B595" s="558"/>
      <c r="C595" s="558"/>
    </row>
    <row r="596">
      <c r="A596" s="558"/>
      <c r="B596" s="558"/>
      <c r="C596" s="558"/>
    </row>
    <row r="597">
      <c r="A597" s="558"/>
      <c r="B597" s="558"/>
      <c r="C597" s="558"/>
    </row>
    <row r="598">
      <c r="A598" s="558"/>
      <c r="B598" s="558"/>
      <c r="C598" s="558"/>
    </row>
    <row r="599">
      <c r="A599" s="558"/>
      <c r="B599" s="558"/>
      <c r="C599" s="558"/>
    </row>
    <row r="600">
      <c r="A600" s="558"/>
      <c r="B600" s="558"/>
      <c r="C600" s="558"/>
    </row>
    <row r="601">
      <c r="A601" s="558"/>
      <c r="B601" s="558"/>
      <c r="C601" s="558"/>
    </row>
    <row r="602">
      <c r="A602" s="558"/>
      <c r="B602" s="558"/>
      <c r="C602" s="558"/>
    </row>
    <row r="603">
      <c r="A603" s="558"/>
      <c r="B603" s="558"/>
      <c r="C603" s="558"/>
    </row>
    <row r="604">
      <c r="A604" s="558"/>
      <c r="B604" s="558"/>
      <c r="C604" s="558"/>
    </row>
    <row r="605">
      <c r="A605" s="558"/>
      <c r="B605" s="558"/>
      <c r="C605" s="558"/>
    </row>
    <row r="606">
      <c r="A606" s="558"/>
      <c r="B606" s="558"/>
      <c r="C606" s="558"/>
    </row>
    <row r="607">
      <c r="A607" s="558"/>
      <c r="B607" s="558"/>
      <c r="C607" s="558"/>
    </row>
    <row r="608">
      <c r="A608" s="558"/>
      <c r="B608" s="558"/>
      <c r="C608" s="558"/>
    </row>
    <row r="609">
      <c r="A609" s="558"/>
      <c r="B609" s="558"/>
      <c r="C609" s="558"/>
    </row>
    <row r="610">
      <c r="A610" s="558"/>
      <c r="B610" s="558"/>
      <c r="C610" s="558"/>
    </row>
    <row r="611">
      <c r="A611" s="558"/>
      <c r="B611" s="558"/>
      <c r="C611" s="558"/>
    </row>
    <row r="612">
      <c r="A612" s="558"/>
      <c r="B612" s="558"/>
      <c r="C612" s="558"/>
    </row>
    <row r="613">
      <c r="A613" s="558"/>
      <c r="B613" s="558"/>
      <c r="C613" s="558"/>
    </row>
    <row r="614">
      <c r="A614" s="558"/>
      <c r="B614" s="558"/>
      <c r="C614" s="558"/>
    </row>
    <row r="615">
      <c r="A615" s="558"/>
      <c r="B615" s="558"/>
      <c r="C615" s="558"/>
    </row>
    <row r="616">
      <c r="A616" s="558"/>
      <c r="B616" s="558"/>
      <c r="C616" s="558"/>
    </row>
    <row r="617">
      <c r="A617" s="558"/>
      <c r="B617" s="558"/>
      <c r="C617" s="558"/>
    </row>
    <row r="618">
      <c r="A618" s="558"/>
      <c r="B618" s="558"/>
      <c r="C618" s="558"/>
    </row>
    <row r="619">
      <c r="A619" s="558"/>
      <c r="B619" s="558"/>
      <c r="C619" s="558"/>
    </row>
    <row r="620">
      <c r="A620" s="558"/>
      <c r="B620" s="558"/>
      <c r="C620" s="558"/>
    </row>
    <row r="621">
      <c r="A621" s="558"/>
      <c r="B621" s="558"/>
      <c r="C621" s="558"/>
    </row>
    <row r="622">
      <c r="A622" s="558"/>
      <c r="B622" s="558"/>
      <c r="C622" s="558"/>
    </row>
    <row r="623">
      <c r="A623" s="558"/>
      <c r="B623" s="558"/>
      <c r="C623" s="558"/>
    </row>
    <row r="624">
      <c r="A624" s="558"/>
      <c r="B624" s="558"/>
      <c r="C624" s="558"/>
    </row>
    <row r="625">
      <c r="A625" s="558"/>
      <c r="B625" s="558"/>
      <c r="C625" s="558"/>
    </row>
    <row r="626">
      <c r="A626" s="558"/>
      <c r="B626" s="558"/>
      <c r="C626" s="558"/>
    </row>
    <row r="627">
      <c r="A627" s="558"/>
      <c r="B627" s="558"/>
      <c r="C627" s="558"/>
    </row>
    <row r="628">
      <c r="A628" s="558"/>
      <c r="B628" s="558"/>
      <c r="C628" s="558"/>
    </row>
    <row r="629">
      <c r="A629" s="558"/>
      <c r="B629" s="558"/>
      <c r="C629" s="558"/>
    </row>
    <row r="630">
      <c r="A630" s="558"/>
      <c r="B630" s="558"/>
      <c r="C630" s="558"/>
    </row>
    <row r="631">
      <c r="A631" s="558"/>
      <c r="B631" s="558"/>
      <c r="C631" s="558"/>
    </row>
    <row r="632">
      <c r="A632" s="558"/>
      <c r="B632" s="558"/>
      <c r="C632" s="558"/>
    </row>
    <row r="633">
      <c r="A633" s="558"/>
      <c r="B633" s="558"/>
      <c r="C633" s="558"/>
    </row>
    <row r="634">
      <c r="A634" s="558"/>
      <c r="B634" s="558"/>
      <c r="C634" s="558"/>
    </row>
    <row r="635">
      <c r="A635" s="558"/>
      <c r="B635" s="558"/>
      <c r="C635" s="558"/>
    </row>
    <row r="636">
      <c r="A636" s="558"/>
      <c r="B636" s="558"/>
      <c r="C636" s="558"/>
    </row>
    <row r="637">
      <c r="A637" s="558"/>
      <c r="B637" s="558"/>
      <c r="C637" s="558"/>
    </row>
    <row r="638">
      <c r="A638" s="558"/>
      <c r="B638" s="558"/>
      <c r="C638" s="558"/>
    </row>
    <row r="639">
      <c r="A639" s="558"/>
      <c r="B639" s="558"/>
      <c r="C639" s="558"/>
    </row>
    <row r="640">
      <c r="A640" s="558"/>
      <c r="B640" s="558"/>
      <c r="C640" s="558"/>
    </row>
    <row r="641">
      <c r="A641" s="558"/>
      <c r="B641" s="558"/>
      <c r="C641" s="558"/>
    </row>
    <row r="642">
      <c r="A642" s="558"/>
      <c r="B642" s="558"/>
      <c r="C642" s="558"/>
    </row>
    <row r="643">
      <c r="A643" s="558"/>
      <c r="B643" s="558"/>
      <c r="C643" s="558"/>
    </row>
    <row r="644">
      <c r="A644" s="558"/>
      <c r="B644" s="558"/>
      <c r="C644" s="558"/>
    </row>
    <row r="645">
      <c r="A645" s="558"/>
      <c r="B645" s="558"/>
      <c r="C645" s="558"/>
    </row>
    <row r="646">
      <c r="A646" s="558"/>
      <c r="B646" s="558"/>
      <c r="C646" s="558"/>
    </row>
    <row r="647">
      <c r="A647" s="558"/>
      <c r="B647" s="558"/>
      <c r="C647" s="558"/>
    </row>
    <row r="648">
      <c r="A648" s="558"/>
      <c r="B648" s="558"/>
      <c r="C648" s="558"/>
    </row>
    <row r="649">
      <c r="A649" s="558"/>
      <c r="B649" s="558"/>
      <c r="C649" s="558"/>
    </row>
    <row r="650">
      <c r="A650" s="558"/>
      <c r="B650" s="558"/>
      <c r="C650" s="558"/>
    </row>
    <row r="651">
      <c r="A651" s="558"/>
      <c r="B651" s="558"/>
      <c r="C651" s="558"/>
    </row>
    <row r="652">
      <c r="A652" s="558"/>
      <c r="B652" s="558"/>
      <c r="C652" s="558"/>
    </row>
    <row r="653">
      <c r="A653" s="558"/>
      <c r="B653" s="558"/>
      <c r="C653" s="558"/>
    </row>
    <row r="654">
      <c r="A654" s="558"/>
      <c r="B654" s="558"/>
      <c r="C654" s="558"/>
    </row>
    <row r="655">
      <c r="A655" s="558"/>
      <c r="B655" s="558"/>
      <c r="C655" s="558"/>
    </row>
    <row r="656">
      <c r="A656" s="558"/>
      <c r="B656" s="558"/>
      <c r="C656" s="558"/>
    </row>
    <row r="657">
      <c r="A657" s="558"/>
      <c r="B657" s="558"/>
      <c r="C657" s="558"/>
    </row>
    <row r="658">
      <c r="A658" s="558"/>
      <c r="B658" s="558"/>
      <c r="C658" s="558"/>
    </row>
    <row r="659">
      <c r="A659" s="558"/>
      <c r="B659" s="558"/>
      <c r="C659" s="558"/>
    </row>
    <row r="660">
      <c r="A660" s="558"/>
      <c r="B660" s="558"/>
      <c r="C660" s="558"/>
    </row>
    <row r="661">
      <c r="A661" s="558"/>
      <c r="B661" s="558"/>
      <c r="C661" s="558"/>
    </row>
    <row r="662">
      <c r="A662" s="558"/>
      <c r="B662" s="558"/>
      <c r="C662" s="558"/>
    </row>
    <row r="663">
      <c r="A663" s="558"/>
      <c r="B663" s="558"/>
      <c r="C663" s="558"/>
    </row>
    <row r="664">
      <c r="A664" s="558"/>
      <c r="B664" s="558"/>
      <c r="C664" s="558"/>
    </row>
    <row r="665">
      <c r="A665" s="558"/>
      <c r="B665" s="558"/>
      <c r="C665" s="558"/>
    </row>
    <row r="666">
      <c r="A666" s="558"/>
      <c r="B666" s="558"/>
      <c r="C666" s="558"/>
    </row>
    <row r="667">
      <c r="A667" s="558"/>
      <c r="B667" s="558"/>
      <c r="C667" s="558"/>
    </row>
    <row r="668">
      <c r="A668" s="558"/>
      <c r="B668" s="558"/>
      <c r="C668" s="558"/>
    </row>
    <row r="669">
      <c r="A669" s="558"/>
      <c r="B669" s="558"/>
      <c r="C669" s="558"/>
    </row>
    <row r="670">
      <c r="A670" s="558"/>
      <c r="B670" s="558"/>
      <c r="C670" s="558"/>
    </row>
    <row r="671">
      <c r="A671" s="558"/>
      <c r="B671" s="558"/>
      <c r="C671" s="558"/>
    </row>
    <row r="672">
      <c r="A672" s="558"/>
      <c r="B672" s="558"/>
      <c r="C672" s="558"/>
    </row>
    <row r="673">
      <c r="A673" s="558"/>
      <c r="B673" s="558"/>
      <c r="C673" s="558"/>
    </row>
    <row r="674">
      <c r="A674" s="558"/>
      <c r="B674" s="558"/>
      <c r="C674" s="558"/>
    </row>
    <row r="675">
      <c r="A675" s="558"/>
      <c r="B675" s="558"/>
      <c r="C675" s="558"/>
    </row>
    <row r="676">
      <c r="A676" s="558"/>
      <c r="B676" s="558"/>
      <c r="C676" s="558"/>
    </row>
    <row r="677">
      <c r="A677" s="558"/>
      <c r="B677" s="558"/>
      <c r="C677" s="558"/>
    </row>
    <row r="678">
      <c r="A678" s="558"/>
      <c r="B678" s="558"/>
      <c r="C678" s="558"/>
    </row>
    <row r="679">
      <c r="A679" s="558"/>
      <c r="B679" s="558"/>
      <c r="C679" s="558"/>
    </row>
    <row r="680">
      <c r="A680" s="558"/>
      <c r="B680" s="558"/>
      <c r="C680" s="558"/>
    </row>
    <row r="681">
      <c r="A681" s="558"/>
      <c r="B681" s="558"/>
      <c r="C681" s="558"/>
    </row>
    <row r="682">
      <c r="A682" s="558"/>
      <c r="B682" s="558"/>
      <c r="C682" s="558"/>
    </row>
    <row r="683">
      <c r="A683" s="558"/>
      <c r="B683" s="558"/>
      <c r="C683" s="558"/>
    </row>
    <row r="684">
      <c r="A684" s="558"/>
      <c r="B684" s="558"/>
      <c r="C684" s="558"/>
    </row>
    <row r="685">
      <c r="A685" s="558"/>
      <c r="B685" s="558"/>
      <c r="C685" s="558"/>
    </row>
    <row r="686">
      <c r="A686" s="558"/>
      <c r="B686" s="558"/>
      <c r="C686" s="558"/>
    </row>
    <row r="687">
      <c r="A687" s="558"/>
      <c r="B687" s="558"/>
      <c r="C687" s="558"/>
    </row>
    <row r="688">
      <c r="A688" s="558"/>
      <c r="B688" s="558"/>
      <c r="C688" s="558"/>
    </row>
    <row r="689">
      <c r="A689" s="558"/>
      <c r="B689" s="558"/>
      <c r="C689" s="558"/>
    </row>
    <row r="690">
      <c r="A690" s="558"/>
      <c r="B690" s="558"/>
      <c r="C690" s="558"/>
    </row>
    <row r="691">
      <c r="A691" s="558"/>
      <c r="B691" s="558"/>
      <c r="C691" s="558"/>
    </row>
    <row r="692">
      <c r="A692" s="558"/>
      <c r="B692" s="558"/>
      <c r="C692" s="558"/>
    </row>
    <row r="693">
      <c r="A693" s="558"/>
      <c r="B693" s="558"/>
      <c r="C693" s="558"/>
    </row>
    <row r="694">
      <c r="A694" s="558"/>
      <c r="B694" s="558"/>
      <c r="C694" s="558"/>
    </row>
    <row r="695">
      <c r="A695" s="558"/>
      <c r="B695" s="558"/>
      <c r="C695" s="558"/>
    </row>
    <row r="696">
      <c r="A696" s="558"/>
      <c r="B696" s="558"/>
      <c r="C696" s="558"/>
    </row>
    <row r="697">
      <c r="A697" s="558"/>
      <c r="B697" s="558"/>
      <c r="C697" s="558"/>
    </row>
    <row r="698">
      <c r="A698" s="558"/>
      <c r="B698" s="558"/>
      <c r="C698" s="558"/>
    </row>
    <row r="699">
      <c r="A699" s="558"/>
      <c r="B699" s="558"/>
      <c r="C699" s="558"/>
    </row>
    <row r="700">
      <c r="A700" s="558"/>
      <c r="B700" s="558"/>
      <c r="C700" s="558"/>
    </row>
    <row r="701">
      <c r="A701" s="558"/>
      <c r="B701" s="558"/>
      <c r="C701" s="558"/>
    </row>
    <row r="702">
      <c r="A702" s="558"/>
      <c r="B702" s="558"/>
      <c r="C702" s="558"/>
    </row>
    <row r="703">
      <c r="A703" s="558"/>
      <c r="B703" s="558"/>
      <c r="C703" s="558"/>
    </row>
    <row r="704">
      <c r="A704" s="558"/>
      <c r="B704" s="558"/>
      <c r="C704" s="558"/>
    </row>
    <row r="705">
      <c r="A705" s="558"/>
      <c r="B705" s="558"/>
      <c r="C705" s="558"/>
    </row>
    <row r="706">
      <c r="A706" s="558"/>
      <c r="B706" s="558"/>
      <c r="C706" s="558"/>
    </row>
    <row r="707">
      <c r="A707" s="558"/>
      <c r="B707" s="558"/>
      <c r="C707" s="558"/>
    </row>
    <row r="708">
      <c r="A708" s="558"/>
      <c r="B708" s="558"/>
      <c r="C708" s="558"/>
    </row>
    <row r="709">
      <c r="A709" s="558"/>
      <c r="B709" s="558"/>
      <c r="C709" s="558"/>
    </row>
    <row r="710">
      <c r="A710" s="558"/>
      <c r="B710" s="558"/>
      <c r="C710" s="558"/>
    </row>
    <row r="711">
      <c r="A711" s="558"/>
      <c r="B711" s="558"/>
      <c r="C711" s="558"/>
    </row>
    <row r="712">
      <c r="A712" s="558"/>
      <c r="B712" s="558"/>
      <c r="C712" s="558"/>
    </row>
    <row r="713">
      <c r="A713" s="558"/>
      <c r="B713" s="558"/>
      <c r="C713" s="558"/>
    </row>
    <row r="714">
      <c r="A714" s="558"/>
      <c r="B714" s="558"/>
      <c r="C714" s="558"/>
    </row>
    <row r="715">
      <c r="A715" s="558"/>
      <c r="B715" s="558"/>
      <c r="C715" s="558"/>
    </row>
    <row r="716">
      <c r="A716" s="558"/>
      <c r="B716" s="558"/>
      <c r="C716" s="558"/>
    </row>
    <row r="717">
      <c r="A717" s="558"/>
      <c r="B717" s="558"/>
      <c r="C717" s="558"/>
    </row>
    <row r="718">
      <c r="A718" s="558"/>
      <c r="B718" s="558"/>
      <c r="C718" s="558"/>
    </row>
    <row r="719">
      <c r="A719" s="558"/>
      <c r="B719" s="558"/>
      <c r="C719" s="558"/>
    </row>
    <row r="720">
      <c r="A720" s="558"/>
      <c r="B720" s="558"/>
      <c r="C720" s="558"/>
    </row>
    <row r="721">
      <c r="A721" s="558"/>
      <c r="B721" s="558"/>
      <c r="C721" s="558"/>
    </row>
    <row r="722">
      <c r="A722" s="558"/>
      <c r="B722" s="558"/>
      <c r="C722" s="558"/>
    </row>
    <row r="723">
      <c r="A723" s="558"/>
      <c r="B723" s="558"/>
      <c r="C723" s="558"/>
    </row>
    <row r="724">
      <c r="A724" s="558"/>
      <c r="B724" s="558"/>
      <c r="C724" s="558"/>
    </row>
    <row r="725">
      <c r="A725" s="558"/>
      <c r="B725" s="558"/>
      <c r="C725" s="558"/>
    </row>
    <row r="726">
      <c r="A726" s="558"/>
      <c r="B726" s="558"/>
      <c r="C726" s="558"/>
    </row>
    <row r="727">
      <c r="A727" s="558"/>
      <c r="B727" s="558"/>
      <c r="C727" s="558"/>
    </row>
    <row r="728">
      <c r="A728" s="558"/>
      <c r="B728" s="558"/>
      <c r="C728" s="558"/>
    </row>
    <row r="729">
      <c r="A729" s="558"/>
      <c r="B729" s="558"/>
      <c r="C729" s="558"/>
    </row>
    <row r="730">
      <c r="A730" s="558"/>
      <c r="B730" s="558"/>
      <c r="C730" s="558"/>
    </row>
    <row r="731">
      <c r="A731" s="558"/>
      <c r="B731" s="558"/>
      <c r="C731" s="558"/>
    </row>
    <row r="732">
      <c r="A732" s="558"/>
      <c r="B732" s="558"/>
      <c r="C732" s="558"/>
    </row>
    <row r="733">
      <c r="A733" s="558"/>
      <c r="B733" s="558"/>
      <c r="C733" s="558"/>
    </row>
    <row r="734">
      <c r="A734" s="558"/>
      <c r="B734" s="558"/>
      <c r="C734" s="558"/>
    </row>
    <row r="735">
      <c r="A735" s="558"/>
      <c r="B735" s="558"/>
      <c r="C735" s="558"/>
    </row>
    <row r="736">
      <c r="A736" s="558"/>
      <c r="B736" s="558"/>
      <c r="C736" s="558"/>
    </row>
    <row r="737">
      <c r="A737" s="558"/>
      <c r="B737" s="558"/>
      <c r="C737" s="558"/>
    </row>
    <row r="738">
      <c r="A738" s="558"/>
      <c r="B738" s="558"/>
      <c r="C738" s="558"/>
    </row>
    <row r="739">
      <c r="A739" s="558"/>
      <c r="B739" s="558"/>
      <c r="C739" s="558"/>
    </row>
    <row r="740">
      <c r="A740" s="558"/>
      <c r="B740" s="558"/>
      <c r="C740" s="558"/>
    </row>
    <row r="741">
      <c r="A741" s="558"/>
      <c r="B741" s="558"/>
      <c r="C741" s="558"/>
    </row>
    <row r="742">
      <c r="A742" s="558"/>
      <c r="B742" s="558"/>
      <c r="C742" s="558"/>
    </row>
    <row r="743">
      <c r="A743" s="558"/>
      <c r="B743" s="558"/>
      <c r="C743" s="558"/>
    </row>
    <row r="744">
      <c r="A744" s="558"/>
      <c r="B744" s="558"/>
      <c r="C744" s="558"/>
    </row>
    <row r="745">
      <c r="A745" s="558"/>
      <c r="B745" s="558"/>
      <c r="C745" s="558"/>
    </row>
    <row r="746">
      <c r="A746" s="558"/>
      <c r="B746" s="558"/>
      <c r="C746" s="558"/>
    </row>
    <row r="747">
      <c r="A747" s="558"/>
      <c r="B747" s="558"/>
      <c r="C747" s="558"/>
    </row>
    <row r="748">
      <c r="A748" s="558"/>
      <c r="B748" s="558"/>
      <c r="C748" s="558"/>
    </row>
    <row r="749">
      <c r="A749" s="558"/>
      <c r="B749" s="558"/>
      <c r="C749" s="558"/>
    </row>
    <row r="750">
      <c r="A750" s="558"/>
      <c r="B750" s="558"/>
      <c r="C750" s="558"/>
    </row>
    <row r="751">
      <c r="A751" s="558"/>
      <c r="B751" s="558"/>
      <c r="C751" s="558"/>
    </row>
    <row r="752">
      <c r="A752" s="558"/>
      <c r="B752" s="558"/>
      <c r="C752" s="558"/>
    </row>
    <row r="753">
      <c r="A753" s="558"/>
      <c r="B753" s="558"/>
      <c r="C753" s="558"/>
    </row>
    <row r="754">
      <c r="A754" s="558"/>
      <c r="B754" s="558"/>
      <c r="C754" s="558"/>
    </row>
    <row r="755">
      <c r="A755" s="558"/>
      <c r="B755" s="558"/>
      <c r="C755" s="558"/>
    </row>
    <row r="756">
      <c r="A756" s="558"/>
      <c r="B756" s="558"/>
      <c r="C756" s="558"/>
    </row>
    <row r="757">
      <c r="A757" s="558"/>
      <c r="B757" s="558"/>
      <c r="C757" s="558"/>
    </row>
    <row r="758">
      <c r="A758" s="558"/>
      <c r="B758" s="558"/>
      <c r="C758" s="558"/>
    </row>
    <row r="759">
      <c r="A759" s="558"/>
      <c r="B759" s="558"/>
      <c r="C759" s="558"/>
    </row>
    <row r="760">
      <c r="A760" s="558"/>
      <c r="B760" s="558"/>
      <c r="C760" s="558"/>
    </row>
    <row r="761">
      <c r="A761" s="558"/>
      <c r="B761" s="558"/>
      <c r="C761" s="558"/>
    </row>
    <row r="762">
      <c r="A762" s="558"/>
      <c r="B762" s="558"/>
      <c r="C762" s="558"/>
    </row>
    <row r="763">
      <c r="A763" s="558"/>
      <c r="B763" s="558"/>
      <c r="C763" s="558"/>
    </row>
    <row r="764">
      <c r="A764" s="558"/>
      <c r="B764" s="558"/>
      <c r="C764" s="558"/>
    </row>
    <row r="765">
      <c r="A765" s="558"/>
      <c r="B765" s="558"/>
      <c r="C765" s="558"/>
    </row>
    <row r="766">
      <c r="A766" s="558"/>
      <c r="B766" s="558"/>
      <c r="C766" s="558"/>
    </row>
    <row r="767">
      <c r="A767" s="558"/>
      <c r="B767" s="558"/>
      <c r="C767" s="558"/>
    </row>
    <row r="768">
      <c r="A768" s="558"/>
      <c r="B768" s="558"/>
      <c r="C768" s="558"/>
    </row>
    <row r="769">
      <c r="A769" s="558"/>
      <c r="B769" s="558"/>
      <c r="C769" s="558"/>
    </row>
    <row r="770">
      <c r="A770" s="558"/>
      <c r="B770" s="558"/>
      <c r="C770" s="558"/>
    </row>
    <row r="771">
      <c r="A771" s="558"/>
      <c r="B771" s="558"/>
      <c r="C771" s="558"/>
    </row>
    <row r="772">
      <c r="A772" s="558"/>
      <c r="B772" s="558"/>
      <c r="C772" s="558"/>
    </row>
    <row r="773">
      <c r="A773" s="558"/>
      <c r="B773" s="558"/>
      <c r="C773" s="558"/>
    </row>
    <row r="774">
      <c r="A774" s="558"/>
      <c r="B774" s="558"/>
      <c r="C774" s="558"/>
    </row>
    <row r="775">
      <c r="A775" s="558"/>
      <c r="B775" s="558"/>
      <c r="C775" s="558"/>
    </row>
    <row r="776">
      <c r="A776" s="558"/>
      <c r="B776" s="558"/>
      <c r="C776" s="558"/>
    </row>
    <row r="777">
      <c r="A777" s="558"/>
      <c r="B777" s="558"/>
      <c r="C777" s="558"/>
    </row>
    <row r="778">
      <c r="A778" s="558"/>
      <c r="B778" s="558"/>
      <c r="C778" s="558"/>
    </row>
    <row r="779">
      <c r="A779" s="558"/>
      <c r="B779" s="558"/>
      <c r="C779" s="558"/>
    </row>
    <row r="780">
      <c r="A780" s="558"/>
      <c r="B780" s="558"/>
      <c r="C780" s="558"/>
    </row>
    <row r="781">
      <c r="A781" s="558"/>
      <c r="B781" s="558"/>
      <c r="C781" s="558"/>
    </row>
    <row r="782">
      <c r="A782" s="558"/>
      <c r="B782" s="558"/>
      <c r="C782" s="558"/>
    </row>
    <row r="783">
      <c r="A783" s="558"/>
      <c r="B783" s="558"/>
      <c r="C783" s="558"/>
    </row>
    <row r="784">
      <c r="A784" s="558"/>
      <c r="B784" s="558"/>
      <c r="C784" s="558"/>
    </row>
    <row r="785">
      <c r="A785" s="558"/>
      <c r="B785" s="558"/>
      <c r="C785" s="558"/>
    </row>
    <row r="786">
      <c r="A786" s="558"/>
      <c r="B786" s="558"/>
      <c r="C786" s="558"/>
    </row>
    <row r="787">
      <c r="A787" s="558"/>
      <c r="B787" s="558"/>
      <c r="C787" s="558"/>
    </row>
    <row r="788">
      <c r="A788" s="558"/>
      <c r="B788" s="558"/>
      <c r="C788" s="558"/>
    </row>
    <row r="789">
      <c r="A789" s="558"/>
      <c r="B789" s="558"/>
      <c r="C789" s="558"/>
    </row>
    <row r="790">
      <c r="A790" s="558"/>
      <c r="B790" s="558"/>
      <c r="C790" s="558"/>
    </row>
    <row r="791">
      <c r="A791" s="558"/>
      <c r="B791" s="558"/>
      <c r="C791" s="558"/>
    </row>
    <row r="792">
      <c r="A792" s="558"/>
      <c r="B792" s="558"/>
      <c r="C792" s="558"/>
    </row>
    <row r="793">
      <c r="A793" s="558"/>
      <c r="B793" s="558"/>
      <c r="C793" s="558"/>
    </row>
    <row r="794">
      <c r="A794" s="558"/>
      <c r="B794" s="558"/>
      <c r="C794" s="558"/>
    </row>
    <row r="795">
      <c r="A795" s="558"/>
      <c r="B795" s="558"/>
      <c r="C795" s="558"/>
    </row>
    <row r="796">
      <c r="A796" s="558"/>
      <c r="B796" s="558"/>
      <c r="C796" s="558"/>
    </row>
    <row r="797">
      <c r="A797" s="558"/>
      <c r="B797" s="558"/>
      <c r="C797" s="558"/>
    </row>
    <row r="798">
      <c r="A798" s="558"/>
      <c r="B798" s="558"/>
      <c r="C798" s="558"/>
    </row>
    <row r="799">
      <c r="A799" s="558"/>
      <c r="B799" s="558"/>
      <c r="C799" s="558"/>
    </row>
    <row r="800">
      <c r="A800" s="558"/>
      <c r="B800" s="558"/>
      <c r="C800" s="558"/>
    </row>
    <row r="801">
      <c r="A801" s="558"/>
      <c r="B801" s="558"/>
      <c r="C801" s="558"/>
    </row>
    <row r="802">
      <c r="A802" s="558"/>
      <c r="B802" s="558"/>
      <c r="C802" s="558"/>
    </row>
    <row r="803">
      <c r="A803" s="558"/>
      <c r="B803" s="558"/>
      <c r="C803" s="558"/>
    </row>
    <row r="804">
      <c r="A804" s="558"/>
      <c r="B804" s="558"/>
      <c r="C804" s="558"/>
    </row>
    <row r="805">
      <c r="A805" s="558"/>
      <c r="B805" s="558"/>
      <c r="C805" s="558"/>
    </row>
    <row r="806">
      <c r="A806" s="558"/>
      <c r="B806" s="558"/>
      <c r="C806" s="558"/>
    </row>
    <row r="807">
      <c r="A807" s="558"/>
      <c r="B807" s="558"/>
      <c r="C807" s="558"/>
    </row>
    <row r="808">
      <c r="A808" s="558"/>
      <c r="B808" s="558"/>
      <c r="C808" s="558"/>
    </row>
    <row r="809">
      <c r="A809" s="558"/>
      <c r="B809" s="558"/>
      <c r="C809" s="558"/>
    </row>
    <row r="810">
      <c r="A810" s="558"/>
      <c r="B810" s="558"/>
      <c r="C810" s="558"/>
    </row>
    <row r="811">
      <c r="A811" s="558"/>
      <c r="B811" s="558"/>
      <c r="C811" s="558"/>
    </row>
    <row r="812">
      <c r="A812" s="558"/>
      <c r="B812" s="558"/>
      <c r="C812" s="558"/>
    </row>
    <row r="813">
      <c r="A813" s="558"/>
      <c r="B813" s="558"/>
      <c r="C813" s="558"/>
    </row>
    <row r="814">
      <c r="A814" s="558"/>
      <c r="B814" s="558"/>
      <c r="C814" s="558"/>
    </row>
    <row r="815">
      <c r="A815" s="558"/>
      <c r="B815" s="558"/>
      <c r="C815" s="558"/>
    </row>
    <row r="816">
      <c r="A816" s="558"/>
      <c r="B816" s="558"/>
      <c r="C816" s="558"/>
    </row>
    <row r="817">
      <c r="A817" s="558"/>
      <c r="B817" s="558"/>
      <c r="C817" s="558"/>
    </row>
    <row r="818">
      <c r="A818" s="558"/>
      <c r="B818" s="558"/>
      <c r="C818" s="558"/>
    </row>
    <row r="819">
      <c r="A819" s="558"/>
      <c r="B819" s="558"/>
      <c r="C819" s="558"/>
    </row>
    <row r="820">
      <c r="A820" s="558"/>
      <c r="B820" s="558"/>
      <c r="C820" s="558"/>
    </row>
    <row r="821">
      <c r="A821" s="558"/>
      <c r="B821" s="558"/>
      <c r="C821" s="558"/>
    </row>
    <row r="822">
      <c r="A822" s="558"/>
      <c r="B822" s="558"/>
      <c r="C822" s="558"/>
    </row>
    <row r="823">
      <c r="A823" s="558"/>
      <c r="B823" s="558"/>
      <c r="C823" s="558"/>
    </row>
    <row r="824">
      <c r="A824" s="558"/>
      <c r="B824" s="558"/>
      <c r="C824" s="558"/>
    </row>
    <row r="825">
      <c r="A825" s="558"/>
      <c r="B825" s="558"/>
      <c r="C825" s="558"/>
    </row>
    <row r="826">
      <c r="A826" s="558"/>
      <c r="B826" s="558"/>
      <c r="C826" s="558"/>
    </row>
    <row r="827">
      <c r="A827" s="558"/>
      <c r="B827" s="558"/>
      <c r="C827" s="558"/>
    </row>
    <row r="828">
      <c r="A828" s="558"/>
      <c r="B828" s="558"/>
      <c r="C828" s="558"/>
    </row>
    <row r="829">
      <c r="A829" s="558"/>
      <c r="B829" s="558"/>
      <c r="C829" s="558"/>
    </row>
    <row r="830">
      <c r="A830" s="558"/>
      <c r="B830" s="558"/>
      <c r="C830" s="558"/>
    </row>
    <row r="831">
      <c r="A831" s="558"/>
      <c r="B831" s="558"/>
      <c r="C831" s="558"/>
    </row>
    <row r="832">
      <c r="A832" s="558"/>
      <c r="B832" s="558"/>
      <c r="C832" s="558"/>
    </row>
    <row r="833">
      <c r="A833" s="558"/>
      <c r="B833" s="558"/>
      <c r="C833" s="558"/>
    </row>
    <row r="834">
      <c r="A834" s="558"/>
      <c r="B834" s="558"/>
      <c r="C834" s="558"/>
    </row>
    <row r="835">
      <c r="A835" s="558"/>
      <c r="B835" s="558"/>
      <c r="C835" s="558"/>
    </row>
    <row r="836">
      <c r="A836" s="558"/>
      <c r="B836" s="558"/>
      <c r="C836" s="558"/>
    </row>
    <row r="837">
      <c r="A837" s="558"/>
      <c r="B837" s="558"/>
      <c r="C837" s="558"/>
    </row>
    <row r="838">
      <c r="A838" s="558"/>
      <c r="B838" s="558"/>
      <c r="C838" s="558"/>
    </row>
    <row r="839">
      <c r="A839" s="558"/>
      <c r="B839" s="558"/>
      <c r="C839" s="558"/>
    </row>
    <row r="840">
      <c r="A840" s="558"/>
      <c r="B840" s="558"/>
      <c r="C840" s="558"/>
    </row>
    <row r="841">
      <c r="A841" s="558"/>
      <c r="B841" s="558"/>
      <c r="C841" s="558"/>
    </row>
    <row r="842">
      <c r="A842" s="558"/>
      <c r="B842" s="558"/>
      <c r="C842" s="558"/>
    </row>
    <row r="843">
      <c r="A843" s="558"/>
      <c r="B843" s="558"/>
      <c r="C843" s="558"/>
    </row>
    <row r="844">
      <c r="A844" s="558"/>
      <c r="B844" s="558"/>
      <c r="C844" s="558"/>
    </row>
    <row r="845">
      <c r="A845" s="558"/>
      <c r="B845" s="558"/>
      <c r="C845" s="558"/>
    </row>
    <row r="846">
      <c r="A846" s="558"/>
      <c r="B846" s="558"/>
      <c r="C846" s="558"/>
    </row>
    <row r="847">
      <c r="A847" s="558"/>
      <c r="B847" s="558"/>
      <c r="C847" s="558"/>
    </row>
    <row r="848">
      <c r="A848" s="558"/>
      <c r="B848" s="558"/>
      <c r="C848" s="558"/>
    </row>
    <row r="849">
      <c r="A849" s="558"/>
      <c r="B849" s="558"/>
      <c r="C849" s="558"/>
    </row>
    <row r="850">
      <c r="A850" s="558"/>
      <c r="B850" s="558"/>
      <c r="C850" s="558"/>
    </row>
    <row r="851">
      <c r="A851" s="558"/>
      <c r="B851" s="558"/>
      <c r="C851" s="558"/>
    </row>
    <row r="852">
      <c r="A852" s="558"/>
      <c r="B852" s="558"/>
      <c r="C852" s="558"/>
    </row>
    <row r="853">
      <c r="A853" s="558"/>
      <c r="B853" s="558"/>
      <c r="C853" s="558"/>
    </row>
    <row r="854">
      <c r="A854" s="558"/>
      <c r="B854" s="558"/>
      <c r="C854" s="558"/>
    </row>
    <row r="855">
      <c r="A855" s="558"/>
      <c r="B855" s="558"/>
      <c r="C855" s="558"/>
    </row>
    <row r="856">
      <c r="A856" s="558"/>
      <c r="B856" s="558"/>
      <c r="C856" s="558"/>
    </row>
    <row r="857">
      <c r="A857" s="558"/>
      <c r="B857" s="558"/>
      <c r="C857" s="558"/>
    </row>
    <row r="858">
      <c r="A858" s="558"/>
      <c r="B858" s="558"/>
      <c r="C858" s="558"/>
    </row>
    <row r="859">
      <c r="A859" s="558"/>
      <c r="B859" s="558"/>
      <c r="C859" s="558"/>
    </row>
    <row r="860">
      <c r="A860" s="558"/>
      <c r="B860" s="558"/>
      <c r="C860" s="558"/>
    </row>
    <row r="861">
      <c r="A861" s="558"/>
      <c r="B861" s="558"/>
      <c r="C861" s="558"/>
    </row>
    <row r="862">
      <c r="A862" s="558"/>
      <c r="B862" s="558"/>
      <c r="C862" s="558"/>
    </row>
    <row r="863">
      <c r="A863" s="558"/>
      <c r="B863" s="558"/>
      <c r="C863" s="558"/>
    </row>
    <row r="864">
      <c r="A864" s="558"/>
      <c r="B864" s="558"/>
      <c r="C864" s="558"/>
    </row>
    <row r="865">
      <c r="A865" s="558"/>
      <c r="B865" s="558"/>
      <c r="C865" s="558"/>
    </row>
    <row r="866">
      <c r="A866" s="558"/>
      <c r="B866" s="558"/>
      <c r="C866" s="558"/>
    </row>
    <row r="867">
      <c r="A867" s="558"/>
      <c r="B867" s="558"/>
      <c r="C867" s="558"/>
    </row>
    <row r="868">
      <c r="A868" s="558"/>
      <c r="B868" s="558"/>
      <c r="C868" s="558"/>
    </row>
    <row r="869">
      <c r="A869" s="558"/>
      <c r="B869" s="558"/>
      <c r="C869" s="558"/>
    </row>
    <row r="870">
      <c r="A870" s="558"/>
      <c r="B870" s="558"/>
      <c r="C870" s="558"/>
    </row>
    <row r="871">
      <c r="A871" s="558"/>
      <c r="B871" s="558"/>
      <c r="C871" s="558"/>
    </row>
    <row r="872">
      <c r="A872" s="558"/>
      <c r="B872" s="558"/>
      <c r="C872" s="558"/>
    </row>
    <row r="873">
      <c r="A873" s="558"/>
      <c r="B873" s="558"/>
      <c r="C873" s="558"/>
    </row>
    <row r="874">
      <c r="A874" s="558"/>
      <c r="B874" s="558"/>
      <c r="C874" s="558"/>
    </row>
    <row r="875">
      <c r="A875" s="558"/>
      <c r="B875" s="558"/>
      <c r="C875" s="558"/>
    </row>
    <row r="876">
      <c r="A876" s="558"/>
      <c r="B876" s="558"/>
      <c r="C876" s="558"/>
    </row>
    <row r="877">
      <c r="A877" s="558"/>
      <c r="B877" s="558"/>
      <c r="C877" s="558"/>
    </row>
    <row r="878">
      <c r="A878" s="558"/>
      <c r="B878" s="558"/>
      <c r="C878" s="558"/>
    </row>
    <row r="879">
      <c r="A879" s="558"/>
      <c r="B879" s="558"/>
      <c r="C879" s="558"/>
    </row>
    <row r="880">
      <c r="A880" s="558"/>
      <c r="B880" s="558"/>
      <c r="C880" s="558"/>
    </row>
    <row r="881">
      <c r="A881" s="558"/>
      <c r="B881" s="558"/>
      <c r="C881" s="558"/>
    </row>
    <row r="882">
      <c r="A882" s="558"/>
      <c r="B882" s="558"/>
      <c r="C882" s="558"/>
    </row>
    <row r="883">
      <c r="A883" s="558"/>
      <c r="B883" s="558"/>
      <c r="C883" s="558"/>
    </row>
    <row r="884">
      <c r="A884" s="558"/>
      <c r="B884" s="558"/>
      <c r="C884" s="558"/>
    </row>
    <row r="885">
      <c r="A885" s="558"/>
      <c r="B885" s="558"/>
      <c r="C885" s="558"/>
    </row>
    <row r="886">
      <c r="A886" s="558"/>
      <c r="B886" s="558"/>
      <c r="C886" s="558"/>
    </row>
    <row r="887">
      <c r="A887" s="558"/>
      <c r="B887" s="558"/>
      <c r="C887" s="558"/>
    </row>
    <row r="888">
      <c r="A888" s="558"/>
      <c r="B888" s="558"/>
      <c r="C888" s="558"/>
    </row>
    <row r="889">
      <c r="A889" s="558"/>
      <c r="B889" s="558"/>
      <c r="C889" s="558"/>
    </row>
    <row r="890">
      <c r="A890" s="558"/>
      <c r="B890" s="558"/>
      <c r="C890" s="558"/>
    </row>
    <row r="891">
      <c r="A891" s="558"/>
      <c r="B891" s="558"/>
      <c r="C891" s="558"/>
    </row>
    <row r="892">
      <c r="A892" s="558"/>
      <c r="B892" s="558"/>
      <c r="C892" s="558"/>
    </row>
    <row r="893">
      <c r="A893" s="558"/>
      <c r="B893" s="558"/>
      <c r="C893" s="558"/>
    </row>
    <row r="894">
      <c r="A894" s="558"/>
      <c r="B894" s="558"/>
      <c r="C894" s="558"/>
    </row>
    <row r="895">
      <c r="A895" s="558"/>
      <c r="B895" s="558"/>
      <c r="C895" s="558"/>
    </row>
    <row r="896">
      <c r="A896" s="558"/>
      <c r="B896" s="558"/>
      <c r="C896" s="558"/>
    </row>
    <row r="897">
      <c r="A897" s="558"/>
      <c r="B897" s="558"/>
      <c r="C897" s="558"/>
    </row>
    <row r="898">
      <c r="A898" s="558"/>
      <c r="B898" s="558"/>
      <c r="C898" s="558"/>
    </row>
    <row r="899">
      <c r="A899" s="558"/>
      <c r="B899" s="558"/>
      <c r="C899" s="558"/>
    </row>
    <row r="900">
      <c r="A900" s="558"/>
      <c r="B900" s="558"/>
      <c r="C900" s="558"/>
    </row>
    <row r="901">
      <c r="A901" s="558"/>
      <c r="B901" s="558"/>
      <c r="C901" s="558"/>
    </row>
    <row r="902">
      <c r="A902" s="558"/>
      <c r="B902" s="558"/>
      <c r="C902" s="558"/>
    </row>
    <row r="903">
      <c r="A903" s="558"/>
      <c r="B903" s="558"/>
      <c r="C903" s="558"/>
    </row>
    <row r="904">
      <c r="A904" s="558"/>
      <c r="B904" s="558"/>
      <c r="C904" s="558"/>
    </row>
    <row r="905">
      <c r="A905" s="558"/>
      <c r="B905" s="558"/>
      <c r="C905" s="558"/>
    </row>
    <row r="906">
      <c r="A906" s="558"/>
      <c r="B906" s="558"/>
      <c r="C906" s="558"/>
    </row>
    <row r="907">
      <c r="A907" s="558"/>
      <c r="B907" s="558"/>
      <c r="C907" s="558"/>
    </row>
    <row r="908">
      <c r="A908" s="558"/>
      <c r="B908" s="558"/>
      <c r="C908" s="558"/>
    </row>
    <row r="909">
      <c r="A909" s="558"/>
      <c r="B909" s="558"/>
      <c r="C909" s="558"/>
    </row>
    <row r="910">
      <c r="A910" s="558"/>
      <c r="B910" s="558"/>
      <c r="C910" s="558"/>
    </row>
    <row r="911">
      <c r="A911" s="558"/>
      <c r="B911" s="558"/>
      <c r="C911" s="558"/>
    </row>
    <row r="912">
      <c r="A912" s="558"/>
      <c r="B912" s="558"/>
      <c r="C912" s="558"/>
    </row>
    <row r="913">
      <c r="A913" s="558"/>
      <c r="B913" s="558"/>
      <c r="C913" s="558"/>
    </row>
    <row r="914">
      <c r="A914" s="558"/>
      <c r="B914" s="558"/>
      <c r="C914" s="558"/>
    </row>
    <row r="915">
      <c r="A915" s="558"/>
      <c r="B915" s="558"/>
      <c r="C915" s="558"/>
    </row>
    <row r="916">
      <c r="A916" s="558"/>
      <c r="B916" s="558"/>
      <c r="C916" s="558"/>
    </row>
    <row r="917">
      <c r="A917" s="558"/>
      <c r="B917" s="558"/>
      <c r="C917" s="558"/>
    </row>
    <row r="918">
      <c r="A918" s="558"/>
      <c r="B918" s="558"/>
      <c r="C918" s="558"/>
    </row>
    <row r="919">
      <c r="A919" s="558"/>
      <c r="B919" s="558"/>
      <c r="C919" s="558"/>
    </row>
    <row r="920">
      <c r="A920" s="558"/>
      <c r="B920" s="558"/>
      <c r="C920" s="558"/>
    </row>
    <row r="921">
      <c r="A921" s="558"/>
      <c r="B921" s="558"/>
      <c r="C921" s="558"/>
    </row>
    <row r="922">
      <c r="A922" s="558"/>
      <c r="B922" s="558"/>
      <c r="C922" s="558"/>
    </row>
    <row r="923">
      <c r="A923" s="558"/>
      <c r="B923" s="558"/>
      <c r="C923" s="558"/>
    </row>
    <row r="924">
      <c r="A924" s="558"/>
      <c r="B924" s="558"/>
      <c r="C924" s="558"/>
    </row>
    <row r="925">
      <c r="A925" s="558"/>
      <c r="B925" s="558"/>
      <c r="C925" s="558"/>
    </row>
    <row r="926">
      <c r="A926" s="558"/>
      <c r="B926" s="558"/>
      <c r="C926" s="558"/>
    </row>
    <row r="927">
      <c r="A927" s="558"/>
      <c r="B927" s="558"/>
      <c r="C927" s="558"/>
    </row>
    <row r="928">
      <c r="A928" s="558"/>
      <c r="B928" s="558"/>
      <c r="C928" s="558"/>
    </row>
    <row r="929">
      <c r="A929" s="558"/>
      <c r="B929" s="558"/>
      <c r="C929" s="558"/>
    </row>
    <row r="930">
      <c r="A930" s="558"/>
      <c r="B930" s="558"/>
      <c r="C930" s="558"/>
    </row>
    <row r="931">
      <c r="A931" s="558"/>
      <c r="B931" s="558"/>
      <c r="C931" s="558"/>
    </row>
    <row r="932">
      <c r="A932" s="558"/>
      <c r="B932" s="558"/>
      <c r="C932" s="558"/>
    </row>
    <row r="933">
      <c r="A933" s="558"/>
      <c r="B933" s="558"/>
      <c r="C933" s="558"/>
    </row>
    <row r="934">
      <c r="A934" s="558"/>
      <c r="B934" s="558"/>
      <c r="C934" s="558"/>
    </row>
    <row r="935">
      <c r="A935" s="558"/>
      <c r="B935" s="558"/>
      <c r="C935" s="558"/>
    </row>
    <row r="936">
      <c r="A936" s="558"/>
      <c r="B936" s="558"/>
      <c r="C936" s="558"/>
    </row>
    <row r="937">
      <c r="A937" s="558"/>
      <c r="B937" s="558"/>
      <c r="C937" s="558"/>
    </row>
    <row r="938">
      <c r="A938" s="558"/>
      <c r="B938" s="558"/>
      <c r="C938" s="558"/>
    </row>
    <row r="939">
      <c r="A939" s="558"/>
      <c r="B939" s="558"/>
      <c r="C939" s="558"/>
    </row>
    <row r="940">
      <c r="A940" s="558"/>
      <c r="B940" s="558"/>
      <c r="C940" s="558"/>
    </row>
    <row r="941">
      <c r="A941" s="558"/>
      <c r="B941" s="558"/>
      <c r="C941" s="558"/>
    </row>
    <row r="942">
      <c r="A942" s="558"/>
      <c r="B942" s="558"/>
      <c r="C942" s="558"/>
    </row>
    <row r="943">
      <c r="A943" s="558"/>
      <c r="B943" s="558"/>
      <c r="C943" s="558"/>
    </row>
    <row r="944">
      <c r="A944" s="558"/>
      <c r="B944" s="558"/>
      <c r="C944" s="558"/>
    </row>
    <row r="945">
      <c r="A945" s="558"/>
      <c r="B945" s="558"/>
      <c r="C945" s="558"/>
    </row>
    <row r="946">
      <c r="A946" s="558"/>
      <c r="B946" s="558"/>
      <c r="C946" s="558"/>
    </row>
    <row r="947">
      <c r="A947" s="558"/>
      <c r="B947" s="558"/>
      <c r="C947" s="558"/>
    </row>
    <row r="948">
      <c r="A948" s="558"/>
      <c r="B948" s="558"/>
      <c r="C948" s="558"/>
    </row>
    <row r="949">
      <c r="A949" s="558"/>
      <c r="B949" s="558"/>
      <c r="C949" s="558"/>
    </row>
    <row r="950">
      <c r="A950" s="558"/>
      <c r="B950" s="558"/>
      <c r="C950" s="558"/>
    </row>
    <row r="951">
      <c r="A951" s="558"/>
      <c r="B951" s="558"/>
      <c r="C951" s="558"/>
    </row>
    <row r="952">
      <c r="A952" s="558"/>
      <c r="B952" s="558"/>
      <c r="C952" s="558"/>
    </row>
    <row r="953">
      <c r="A953" s="558"/>
      <c r="B953" s="558"/>
      <c r="C953" s="558"/>
    </row>
    <row r="954">
      <c r="A954" s="558"/>
      <c r="B954" s="558"/>
      <c r="C954" s="558"/>
    </row>
    <row r="955">
      <c r="A955" s="558"/>
      <c r="B955" s="558"/>
      <c r="C955" s="558"/>
    </row>
    <row r="956">
      <c r="A956" s="558"/>
      <c r="B956" s="558"/>
      <c r="C956" s="558"/>
    </row>
    <row r="957">
      <c r="A957" s="558"/>
      <c r="B957" s="558"/>
      <c r="C957" s="558"/>
    </row>
    <row r="958">
      <c r="A958" s="558"/>
      <c r="B958" s="558"/>
      <c r="C958" s="558"/>
    </row>
    <row r="959">
      <c r="A959" s="558"/>
      <c r="B959" s="558"/>
      <c r="C959" s="558"/>
    </row>
    <row r="960">
      <c r="A960" s="558"/>
      <c r="B960" s="558"/>
      <c r="C960" s="558"/>
    </row>
    <row r="961">
      <c r="A961" s="558"/>
      <c r="B961" s="558"/>
      <c r="C961" s="558"/>
    </row>
    <row r="962">
      <c r="A962" s="558"/>
      <c r="B962" s="558"/>
      <c r="C962" s="558"/>
    </row>
    <row r="963">
      <c r="A963" s="558"/>
      <c r="B963" s="558"/>
      <c r="C963" s="558"/>
    </row>
    <row r="964">
      <c r="A964" s="558"/>
      <c r="B964" s="558"/>
      <c r="C964" s="558"/>
    </row>
    <row r="965">
      <c r="A965" s="558"/>
      <c r="B965" s="558"/>
      <c r="C965" s="558"/>
    </row>
    <row r="966">
      <c r="A966" s="558"/>
      <c r="B966" s="558"/>
      <c r="C966" s="558"/>
    </row>
    <row r="967">
      <c r="A967" s="558"/>
      <c r="B967" s="558"/>
      <c r="C967" s="558"/>
    </row>
    <row r="968">
      <c r="A968" s="558"/>
      <c r="B968" s="558"/>
      <c r="C968" s="558"/>
    </row>
    <row r="969">
      <c r="A969" s="558"/>
      <c r="B969" s="558"/>
      <c r="C969" s="558"/>
    </row>
    <row r="970">
      <c r="A970" s="558"/>
      <c r="B970" s="558"/>
      <c r="C970" s="558"/>
    </row>
    <row r="971">
      <c r="A971" s="558"/>
      <c r="B971" s="558"/>
      <c r="C971" s="558"/>
    </row>
    <row r="972">
      <c r="A972" s="558"/>
      <c r="B972" s="558"/>
      <c r="C972" s="558"/>
    </row>
    <row r="973">
      <c r="A973" s="558"/>
      <c r="B973" s="558"/>
      <c r="C973" s="558"/>
    </row>
    <row r="974">
      <c r="A974" s="558"/>
      <c r="B974" s="558"/>
      <c r="C974" s="558"/>
    </row>
    <row r="975">
      <c r="A975" s="558"/>
      <c r="B975" s="558"/>
      <c r="C975" s="558"/>
    </row>
    <row r="976">
      <c r="A976" s="558"/>
      <c r="B976" s="558"/>
      <c r="C976" s="558"/>
    </row>
    <row r="977">
      <c r="A977" s="558"/>
      <c r="B977" s="558"/>
      <c r="C977" s="558"/>
    </row>
    <row r="978">
      <c r="A978" s="558"/>
      <c r="B978" s="558"/>
      <c r="C978" s="558"/>
    </row>
    <row r="979">
      <c r="A979" s="558"/>
      <c r="B979" s="558"/>
      <c r="C979" s="558"/>
    </row>
    <row r="980">
      <c r="A980" s="558"/>
      <c r="B980" s="558"/>
      <c r="C980" s="558"/>
    </row>
    <row r="981">
      <c r="A981" s="558"/>
      <c r="B981" s="558"/>
      <c r="C981" s="558"/>
    </row>
    <row r="982">
      <c r="A982" s="558"/>
      <c r="B982" s="558"/>
      <c r="C982" s="558"/>
    </row>
    <row r="983">
      <c r="A983" s="558"/>
      <c r="B983" s="558"/>
      <c r="C983" s="558"/>
    </row>
    <row r="984">
      <c r="A984" s="558"/>
      <c r="B984" s="558"/>
      <c r="C984" s="558"/>
    </row>
    <row r="985">
      <c r="A985" s="558"/>
      <c r="B985" s="558"/>
      <c r="C985" s="558"/>
    </row>
    <row r="986">
      <c r="A986" s="558"/>
      <c r="B986" s="558"/>
      <c r="C986" s="558"/>
    </row>
    <row r="987">
      <c r="A987" s="558"/>
      <c r="B987" s="558"/>
      <c r="C987" s="558"/>
    </row>
    <row r="988">
      <c r="A988" s="558"/>
      <c r="B988" s="558"/>
      <c r="C988" s="558"/>
    </row>
    <row r="989">
      <c r="A989" s="558"/>
      <c r="B989" s="558"/>
      <c r="C989" s="558"/>
    </row>
    <row r="990">
      <c r="A990" s="558"/>
      <c r="B990" s="558"/>
      <c r="C990" s="558"/>
    </row>
    <row r="991">
      <c r="A991" s="558"/>
      <c r="B991" s="558"/>
      <c r="C991" s="558"/>
    </row>
    <row r="992">
      <c r="A992" s="558"/>
      <c r="B992" s="558"/>
      <c r="C992" s="558"/>
    </row>
    <row r="993">
      <c r="A993" s="558"/>
      <c r="B993" s="558"/>
      <c r="C993" s="558"/>
    </row>
    <row r="994">
      <c r="A994" s="558"/>
      <c r="B994" s="558"/>
      <c r="C994" s="558"/>
    </row>
    <row r="995">
      <c r="A995" s="558"/>
      <c r="B995" s="558"/>
      <c r="C995" s="558"/>
    </row>
    <row r="996">
      <c r="B996" s="558"/>
      <c r="C996" s="558"/>
    </row>
    <row r="997">
      <c r="B997" s="558"/>
      <c r="C997" s="558"/>
    </row>
    <row r="998">
      <c r="B998" s="558"/>
      <c r="C998" s="558"/>
    </row>
    <row r="999">
      <c r="B999" s="558"/>
      <c r="C999" s="558"/>
    </row>
    <row r="1000">
      <c r="B1000" s="558"/>
      <c r="C1000" s="558"/>
    </row>
  </sheetData>
  <hyperlinks>
    <hyperlink r:id="rId1" location="/37-quantidade_por_saqueta-1g" ref="A1"/>
    <hyperlink r:id="rId2" location="/37-quantidade_por_saqueta-1g" ref="B1"/>
    <hyperlink r:id="rId3" location="/39-quantidade_por_saqueta-2g" ref="C1"/>
    <hyperlink r:id="rId4" location="/80-quantidade_por_saqueta-35_sementes" ref="A5"/>
    <hyperlink r:id="rId5" location="/61-quantidade_por_saqueta-15_g" ref="B5"/>
    <hyperlink r:id="rId6" location="/43-quantidade_por_saqueta-4" ref="C5"/>
    <hyperlink r:id="rId7" location="/80-quantidade_por_saqueta-35_sementes" ref="A9"/>
    <hyperlink r:id="rId8" ref="B9"/>
    <hyperlink r:id="rId9" location="/43-quantidade_por_saqueta-4" ref="C9"/>
    <hyperlink r:id="rId10" location="/37-quantidade_por_saqueta-1g" ref="B12"/>
    <hyperlink r:id="rId11" location="/73-quantidade_por_saqueta-15_sementes" ref="A13"/>
    <hyperlink r:id="rId12" location="/80-quantidade_por_saqueta-35_sementes" ref="C13"/>
    <hyperlink r:id="rId13" location="/39-quantidade_por_saqueta-2g" ref="B16"/>
    <hyperlink r:id="rId14" location="/35-quantidade_por_saqueta-3g" ref="A17"/>
    <hyperlink r:id="rId15" location="/80-quantidade_por_saqueta-35_sementes" ref="C17"/>
    <hyperlink r:id="rId16" location="/52-quantidade_por_saqueta-05_g" ref="B20"/>
    <hyperlink r:id="rId17" location="/80-quantidade_por_saqueta-35_sementes" ref="A21"/>
    <hyperlink r:id="rId18" ref="C21"/>
    <hyperlink r:id="rId19" location="/52-quantidade_por_saqueta-05_g" ref="B24"/>
    <hyperlink r:id="rId20" location="/52-quantidade_por_saqueta-05_g" ref="C24"/>
    <hyperlink r:id="rId21" location="/73-quantidade_por_saqueta-15_sementes" ref="A25"/>
    <hyperlink r:id="rId22" location="/61-quantidade_por_saqueta-15_g" ref="B28"/>
    <hyperlink r:id="rId23" location="/33-quantidade_por_saqueta-10g" ref="C28"/>
    <hyperlink r:id="rId24" location="/73-quantidade_por_saqueta-15_sementes" ref="A29"/>
    <hyperlink r:id="rId25" location="/61-quantidade_por_saqueta-15_g" ref="B32"/>
    <hyperlink r:id="rId26" location="/37-quantidade_por_saqueta-1g" ref="C32"/>
    <hyperlink r:id="rId27" location="/33-quantidade_por_saqueta-10g" ref="A33"/>
    <hyperlink r:id="rId28" location="/37-quantidade_por_saqueta-1g" ref="B36"/>
    <hyperlink r:id="rId29" location="/43-quantidade_por_saqueta-4" ref="C36"/>
    <hyperlink r:id="rId30" location="/74-quantidade_por_saqueta-20_sementes" ref="A37"/>
    <hyperlink r:id="rId31" location="/37-quantidade_por_saqueta-1g" ref="B40"/>
    <hyperlink r:id="rId32" location="/51-quantidade_por_saqueta-200_g" ref="C40"/>
    <hyperlink r:id="rId33" location="/74-quantidade_por_saqueta-20_sementes" ref="A41"/>
    <hyperlink r:id="rId34" location="/39-quantidade_por_saqueta-2g" ref="B44"/>
    <hyperlink r:id="rId35" location="/48-quantidade_por_saqueta-50_g" ref="C44"/>
    <hyperlink r:id="rId36" location="/42-quantidade_por_saqueta-03" ref="B48"/>
    <hyperlink r:id="rId37" location="/79-quantidade_por_saqueta-50_sementes" ref="B52"/>
    <hyperlink r:id="rId38" location="/79-quantidade_por_saqueta-50_sementes" ref="B56"/>
    <hyperlink r:id="rId39" location="/79-quantidade_por_saqueta-50_sementes" ref="B60"/>
  </hyperlinks>
  <drawing r:id="rId40"/>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8.71"/>
    <col customWidth="1" min="2" max="2" width="18.57"/>
    <col customWidth="1" min="3" max="3" width="23.29"/>
    <col customWidth="1" min="4" max="4" width="21.57"/>
    <col customWidth="1" min="5" max="5" width="11.43"/>
    <col customWidth="1" min="6" max="6" width="23.29"/>
    <col customWidth="1" min="7" max="7" width="7.86"/>
    <col customWidth="1" hidden="1" min="8" max="8" width="14.29"/>
    <col customWidth="1" min="9" max="9" width="14.0"/>
    <col customWidth="1" hidden="1" min="10" max="10" width="16.29"/>
    <col customWidth="1" min="11" max="11" width="19.14"/>
    <col customWidth="1" min="12" max="12" width="10.0"/>
    <col customWidth="1" min="13" max="13" width="8.29"/>
    <col customWidth="1" hidden="1" min="14" max="14" width="10.43"/>
    <col customWidth="1" hidden="1" min="15" max="15" width="10.14"/>
    <col customWidth="1" min="16" max="16" width="10.14"/>
    <col customWidth="1" hidden="1" min="17" max="18" width="10.14"/>
    <col customWidth="1" hidden="1" min="19" max="19" width="11.0"/>
    <col customWidth="1" hidden="1" min="20" max="38" width="10.14"/>
    <col customWidth="1" hidden="1" min="39" max="40" width="4.43"/>
    <col customWidth="1" hidden="1" min="41" max="41" width="5.71"/>
    <col customWidth="1" hidden="1" min="42" max="42" width="4.43"/>
    <col customWidth="1" hidden="1" min="43" max="43" width="5.0"/>
    <col customWidth="1" hidden="1" min="44" max="44" width="6.71"/>
    <col customWidth="1" hidden="1" min="45" max="45" width="5.86"/>
    <col customWidth="1" hidden="1" min="46" max="46" width="6.0"/>
    <col customWidth="1" hidden="1" min="47" max="47" width="5.71"/>
    <col customWidth="1" hidden="1" min="48" max="48" width="5.29"/>
    <col customWidth="1" hidden="1" min="49" max="49" width="5.43"/>
    <col customWidth="1" hidden="1" min="50" max="50" width="6.43"/>
    <col customWidth="1" hidden="1" min="51" max="51" width="5.43"/>
    <col customWidth="1" hidden="1" min="52" max="52" width="5.57"/>
    <col customWidth="1" hidden="1" min="53" max="53" width="6.0"/>
    <col customWidth="1" hidden="1" min="54" max="54" width="6.29"/>
    <col customWidth="1" hidden="1" min="55" max="55" width="6.0"/>
    <col customWidth="1" min="56" max="56" width="20.29"/>
  </cols>
  <sheetData>
    <row r="1" ht="71.25" customHeight="1">
      <c r="A1" s="760"/>
      <c r="B1" s="761" t="s">
        <v>797</v>
      </c>
      <c r="D1" s="762"/>
      <c r="E1" s="763"/>
      <c r="F1" s="41"/>
      <c r="G1" s="41"/>
      <c r="H1" s="41"/>
      <c r="I1" s="41"/>
      <c r="J1" s="41"/>
      <c r="K1" s="41"/>
      <c r="L1" s="41"/>
      <c r="M1" s="41"/>
      <c r="N1" s="41"/>
      <c r="O1" s="41"/>
      <c r="P1" s="41"/>
      <c r="Q1" s="41"/>
      <c r="R1" s="41"/>
      <c r="S1" s="41"/>
      <c r="T1" s="41"/>
      <c r="U1" s="41"/>
      <c r="V1" s="41"/>
      <c r="W1" s="41"/>
      <c r="X1" s="41"/>
      <c r="Y1" s="41"/>
      <c r="Z1" s="41"/>
      <c r="AA1" s="41"/>
      <c r="AB1" s="41"/>
      <c r="AC1" s="41"/>
      <c r="AD1" s="41"/>
      <c r="AE1" s="41"/>
      <c r="AF1" s="41"/>
      <c r="AG1" s="41"/>
      <c r="AH1" s="41"/>
      <c r="AI1" s="41"/>
      <c r="AJ1" s="41"/>
      <c r="AK1" s="41"/>
      <c r="AL1" s="41"/>
      <c r="AM1" s="41"/>
      <c r="AN1" s="41"/>
      <c r="AO1" s="41"/>
      <c r="AP1" s="41"/>
      <c r="AQ1" s="41"/>
      <c r="AR1" s="41"/>
      <c r="AS1" s="41"/>
      <c r="AT1" s="41"/>
      <c r="AU1" s="41"/>
      <c r="AV1" s="41"/>
      <c r="AW1" s="41"/>
      <c r="AX1" s="41"/>
      <c r="AY1" s="41"/>
      <c r="AZ1" s="41"/>
      <c r="BA1" s="41"/>
      <c r="BB1" s="41"/>
      <c r="BC1" s="41"/>
      <c r="BD1" s="42"/>
    </row>
    <row r="2" ht="39.0" customHeight="1">
      <c r="B2" s="764" t="s">
        <v>798</v>
      </c>
      <c r="C2" s="41"/>
      <c r="D2" s="42"/>
    </row>
    <row r="3" ht="39.0" customHeight="1">
      <c r="B3" s="765"/>
      <c r="C3" s="766"/>
      <c r="D3" s="767"/>
    </row>
    <row r="4" ht="20.25" customHeight="1">
      <c r="B4" s="768" t="s">
        <v>799</v>
      </c>
      <c r="C4" s="768" t="s">
        <v>800</v>
      </c>
      <c r="D4" s="769" t="s">
        <v>801</v>
      </c>
    </row>
    <row r="5" ht="67.5" customHeight="1">
      <c r="A5" s="770"/>
      <c r="B5" s="771">
        <v>45468.0</v>
      </c>
      <c r="C5" s="772">
        <v>7.0</v>
      </c>
      <c r="D5" s="773">
        <f>B5+C5</f>
        <v>45475</v>
      </c>
      <c r="E5" s="774"/>
      <c r="F5" s="775" t="str">
        <f>'Production Calendar'!A2</f>
        <v>Crop</v>
      </c>
      <c r="G5" s="776" t="str">
        <f>'Production Calendar'!B2</f>
        <v># of gen</v>
      </c>
      <c r="H5" s="776" t="str">
        <f>'Production Calendar'!C2</f>
        <v>unique crop ID</v>
      </c>
      <c r="I5" s="776" t="str">
        <f>'Production Calendar'!D2</f>
        <v>Cultivar</v>
      </c>
      <c r="J5" s="776" t="str">
        <f>'Production Calendar'!E2</f>
        <v>Days in the field</v>
      </c>
      <c r="K5" s="776" t="str">
        <f>'Production Calendar'!F2</f>
        <v>Code</v>
      </c>
      <c r="L5" s="776" t="str">
        <f>'Production Calendar'!G2</f>
        <v>Quantity of 65 feet beds</v>
      </c>
      <c r="M5" s="776" t="str">
        <f>'Production Calendar'!H2</f>
        <v>Implantation Date (DS ou TR)</v>
      </c>
      <c r="N5" s="776" t="str">
        <f>'Production Calendar'!I2</f>
        <v>DS or TR</v>
      </c>
      <c r="O5" s="776" t="str">
        <f>'Production Calendar'!J2</f>
        <v>Real Date of Implantation (register)</v>
      </c>
      <c r="P5" s="776" t="str">
        <f>'Production Calendar'!K2</f>
        <v>Plot (register)</v>
      </c>
      <c r="Q5" s="776" t="str">
        <f>'Production Calendar'!L2</f>
        <v>Rows / beds</v>
      </c>
      <c r="R5" s="776" t="str">
        <f>'Production Calendar'!M2</f>
        <v>Spacing on the row (in)</v>
      </c>
      <c r="S5" s="776" t="str">
        <f>'Production Calendar'!N2</f>
        <v>Quantity of Trays to Transplant</v>
      </c>
      <c r="T5" s="776" t="str">
        <f>'Production Calendar'!O2</f>
        <v>Container type for TR</v>
      </c>
      <c r="U5" s="776" t="str">
        <f>'Production Calendar'!P2</f>
        <v>Nursery Seeding Date</v>
      </c>
      <c r="V5" s="776" t="str">
        <f>'Production Calendar'!Q2</f>
        <v>Real Seeding Date (register)</v>
      </c>
      <c r="W5" s="776" t="str">
        <f>'Production Calendar'!R2</f>
        <v>Days in Nursery</v>
      </c>
      <c r="X5" s="776" t="str">
        <f>'Production Calendar'!S2</f>
        <v>Quantity of Trays to Seed (incl. security)</v>
      </c>
      <c r="Y5" s="776" t="str">
        <f>'Production Calendar'!T2</f>
        <v>Seeding Container Type</v>
      </c>
      <c r="Z5" s="776" t="str">
        <f>'Production Calendar'!U2</f>
        <v># of Seeds per cell</v>
      </c>
      <c r="AA5" s="776" t="str">
        <f>'Production Calendar'!V2</f>
        <v>Seeder</v>
      </c>
      <c r="AB5" s="776" t="str">
        <f>'Production Calendar'!W2</f>
        <v>Calibration</v>
      </c>
      <c r="AC5" s="776" t="str">
        <f>'Production Calendar'!X2</f>
        <v>Repotting Date</v>
      </c>
      <c r="AD5" s="776" t="str">
        <f>'Production Calendar'!Y2</f>
        <v>New container</v>
      </c>
      <c r="AE5" s="776" t="str">
        <f>'Production Calendar'!Z2</f>
        <v>Number of Trays</v>
      </c>
      <c r="AF5" s="776" t="str">
        <f>'Production Calendar'!AA2</f>
        <v>DTM</v>
      </c>
      <c r="AG5" s="776" t="str">
        <f>'Production Calendar'!AB2</f>
        <v>Harvest Window (days)</v>
      </c>
      <c r="AH5" s="776" t="str">
        <f>'Production Calendar'!AC2</f>
        <v>Est. Harvest Date (start)</v>
      </c>
      <c r="AI5" s="776" t="str">
        <f>'Production Calendar'!AD2</f>
        <v>Est. Harvest Date (end)</v>
      </c>
      <c r="AJ5" s="776" t="str">
        <f>'Production Calendar'!AE2</f>
        <v>Est. Yield</v>
      </c>
      <c r="AK5" s="776" t="str">
        <f>'Production Calendar'!AF2</f>
        <v>Format</v>
      </c>
      <c r="AL5" s="776" t="str">
        <f>'Production Calendar'!AG2</f>
        <v>Real Yield (Register)</v>
      </c>
      <c r="AM5" s="776" t="str">
        <f>'Production Calendar'!AH2</f>
        <v>Notes</v>
      </c>
      <c r="AN5" s="776" t="str">
        <f>'Production Calendar'!AI2</f>
        <v>Task 1</v>
      </c>
      <c r="AO5" s="776" t="str">
        <f>'Production Calendar'!AJ2</f>
        <v>Task Date 1</v>
      </c>
      <c r="AP5" s="776" t="str">
        <f>'Production Calendar'!AK2</f>
        <v>Task 2</v>
      </c>
      <c r="AQ5" s="776" t="str">
        <f>'Production Calendar'!AL2</f>
        <v>Task Date 2</v>
      </c>
      <c r="AR5" s="776" t="str">
        <f>'Production Calendar'!AM2</f>
        <v>Task 3</v>
      </c>
      <c r="AS5" s="776" t="str">
        <f>'Production Calendar'!AN2</f>
        <v>Task Date 3</v>
      </c>
      <c r="AT5" s="776" t="str">
        <f>'Production Calendar'!AO2</f>
        <v>Task 4</v>
      </c>
      <c r="AU5" s="776" t="str">
        <f>'Production Calendar'!AP2</f>
        <v>Task Date 4</v>
      </c>
      <c r="AV5" s="776" t="str">
        <f>'Production Calendar'!AQ2</f>
        <v>Task 5</v>
      </c>
      <c r="AW5" s="776" t="str">
        <f>'Production Calendar'!AR2</f>
        <v>Task Date 5</v>
      </c>
      <c r="AX5" s="776" t="str">
        <f>'Production Calendar'!AS2</f>
        <v>Task 6</v>
      </c>
      <c r="AY5" s="776" t="str">
        <f>'Production Calendar'!AT2</f>
        <v>Task Date 6</v>
      </c>
      <c r="AZ5" s="776" t="str">
        <f>'Production Calendar'!AU2</f>
        <v>Task 7</v>
      </c>
      <c r="BA5" s="776" t="str">
        <f>'Production Calendar'!AV2</f>
        <v>Task Date 7</v>
      </c>
      <c r="BB5" s="776" t="str">
        <f>'Production Calendar'!AW2</f>
        <v>Task 8</v>
      </c>
      <c r="BC5" s="776" t="str">
        <f>'Production Calendar'!AX2</f>
        <v>Task Date 8</v>
      </c>
      <c r="BD5" s="776" t="s">
        <v>802</v>
      </c>
    </row>
    <row r="6">
      <c r="A6" s="777"/>
      <c r="C6" s="550"/>
      <c r="F6" s="778" t="str">
        <f>IFERROR(__xludf.DUMMYFUNCTION("FILTER('Production Calendar'!A:AX,(B5&lt;='Production Calendar'!AJ:AJ)*(D5&gt;='Production Calendar'!AJ:AJ)+(B5&lt;='Production Calendar'!AL:AL)*(D5&gt;='Production Calendar'!AL:AL)+(B5&lt;='Production Calendar'!AN:AN)*(D5&gt;='Production Calendar'!AN:AN)+(B5&lt;='Production "&amp;"Calendar'!AP:AP)*(D5&gt;='Production Calendar'!AP:AP)+(B5&lt;='Production Calendar'!AR:AR)*(D5&gt;='Production Calendar'!AR:AR)+(B5&lt;='Production Calendar'!AT:AT)*(D5&gt;='Production Calendar'!AT:AT)+(B5&lt;='Production Calendar'!AV:AV)*(D5&gt;='Production Calendar'!AV:AV)+"&amp;"(B5&lt;='Production Calendar'!AX:AX)*(D5&gt;='Production Calendar'!AX:AX))"),"#N/A")</f>
        <v>#N/A</v>
      </c>
      <c r="G6" s="779"/>
      <c r="H6" s="779"/>
      <c r="I6" s="779"/>
      <c r="J6" s="779"/>
      <c r="K6" s="780"/>
      <c r="L6" s="779"/>
      <c r="M6" s="779"/>
      <c r="N6" s="779"/>
      <c r="O6" s="779"/>
      <c r="P6" s="779"/>
      <c r="Q6" s="781"/>
      <c r="R6" s="779"/>
      <c r="S6" s="782"/>
      <c r="T6" s="779"/>
      <c r="U6" s="779"/>
      <c r="V6" s="779"/>
      <c r="W6" s="779"/>
      <c r="X6" s="779"/>
      <c r="Y6" s="779"/>
      <c r="Z6" s="779"/>
      <c r="AA6" s="779"/>
      <c r="AB6" s="783"/>
      <c r="AC6" s="783"/>
      <c r="AD6" s="779"/>
      <c r="AE6" s="779"/>
      <c r="AF6" s="779"/>
      <c r="AG6" s="779"/>
      <c r="AH6" s="779"/>
      <c r="AI6" s="782"/>
      <c r="AJ6" s="779"/>
      <c r="AK6" s="782"/>
      <c r="AL6" s="779"/>
      <c r="AM6" s="782"/>
      <c r="AN6" s="779"/>
      <c r="AO6" s="783"/>
      <c r="AP6" s="779"/>
      <c r="AQ6" s="783"/>
      <c r="AR6" s="779"/>
      <c r="AS6" s="783"/>
      <c r="AT6" s="779"/>
      <c r="AU6" s="783"/>
      <c r="AV6" s="779"/>
      <c r="AW6" s="783"/>
      <c r="AX6" s="779"/>
      <c r="AY6" s="779"/>
      <c r="AZ6" s="779"/>
      <c r="BA6" s="779"/>
      <c r="BB6" s="779"/>
      <c r="BC6" s="779"/>
      <c r="BD6" s="784" t="str">
        <f t="shared" ref="BD6:BD298" si="1">(IF(ISBLANK(F6),"",IFS(AND(AO6&gt;=$B$5,AO6&lt;=$D$5),AN6,AND(AQ6&gt;=$B$5,AQ6&lt;=$D$5),AP6,AND(AS6&gt;=$B$5,AS6&lt;=$D$5),AR6,AND(AU6&gt;=$B$5,AU6&lt;=$D$5),AT6,AND(AW6&gt;=$B$5,AW6&lt;=$D$5),AV6,AND(AY6&gt;=$B$5,AY6&lt;=$D$5),AX6,AND(BA6&gt;=$B$5,BA6&lt;=$D$5),AZ6,AND(BC6&gt;=$B$5,BC6&lt;=$D$5),BB6)))</f>
        <v>#N/A</v>
      </c>
    </row>
    <row r="7">
      <c r="B7" s="777"/>
      <c r="C7" s="777"/>
      <c r="D7" s="777"/>
      <c r="F7" s="785"/>
      <c r="G7" s="129"/>
      <c r="H7" s="129"/>
      <c r="I7" s="129"/>
      <c r="J7" s="129"/>
      <c r="K7" s="786"/>
      <c r="L7" s="129"/>
      <c r="M7" s="129"/>
      <c r="N7" s="129"/>
      <c r="O7" s="129"/>
      <c r="P7" s="129"/>
      <c r="Q7" s="129"/>
      <c r="R7" s="129"/>
      <c r="S7" s="787"/>
      <c r="T7" s="129"/>
      <c r="U7" s="129"/>
      <c r="V7" s="129"/>
      <c r="W7" s="129"/>
      <c r="X7" s="129"/>
      <c r="Y7" s="129"/>
      <c r="Z7" s="129"/>
      <c r="AA7" s="129"/>
      <c r="AB7" s="788"/>
      <c r="AC7" s="788"/>
      <c r="AD7" s="129"/>
      <c r="AE7" s="129"/>
      <c r="AF7" s="129"/>
      <c r="AG7" s="129"/>
      <c r="AH7" s="129"/>
      <c r="AI7" s="789"/>
      <c r="AJ7" s="129"/>
      <c r="AK7" s="788"/>
      <c r="AL7" s="129"/>
      <c r="AM7" s="789"/>
      <c r="AN7" s="129"/>
      <c r="AO7" s="788"/>
      <c r="AP7" s="129"/>
      <c r="AQ7" s="788"/>
      <c r="AR7" s="129"/>
      <c r="AS7" s="788"/>
      <c r="AT7" s="129"/>
      <c r="AU7" s="788"/>
      <c r="AV7" s="129"/>
      <c r="AW7" s="788"/>
      <c r="AX7" s="129"/>
      <c r="AY7" s="129"/>
      <c r="AZ7" s="129"/>
      <c r="BA7" s="129"/>
      <c r="BB7" s="129"/>
      <c r="BC7" s="129"/>
      <c r="BD7" s="784" t="str">
        <f t="shared" si="1"/>
        <v/>
      </c>
    </row>
    <row r="8">
      <c r="C8" s="777"/>
      <c r="D8" s="777"/>
      <c r="E8" s="777"/>
      <c r="F8" s="785"/>
      <c r="G8" s="129"/>
      <c r="H8" s="129"/>
      <c r="I8" s="129"/>
      <c r="J8" s="129"/>
      <c r="K8" s="786"/>
      <c r="L8" s="129"/>
      <c r="M8" s="129"/>
      <c r="N8" s="129"/>
      <c r="O8" s="129"/>
      <c r="P8" s="129"/>
      <c r="Q8" s="129"/>
      <c r="R8" s="129"/>
      <c r="S8" s="787"/>
      <c r="T8" s="129"/>
      <c r="U8" s="129"/>
      <c r="V8" s="129"/>
      <c r="W8" s="129"/>
      <c r="X8" s="129"/>
      <c r="Y8" s="129"/>
      <c r="Z8" s="129"/>
      <c r="AA8" s="129"/>
      <c r="AB8" s="788"/>
      <c r="AC8" s="788"/>
      <c r="AD8" s="129"/>
      <c r="AE8" s="129"/>
      <c r="AF8" s="129"/>
      <c r="AG8" s="129"/>
      <c r="AH8" s="129"/>
      <c r="AI8" s="789"/>
      <c r="AJ8" s="129"/>
      <c r="AK8" s="788"/>
      <c r="AL8" s="129"/>
      <c r="AM8" s="789"/>
      <c r="AN8" s="129"/>
      <c r="AO8" s="788"/>
      <c r="AP8" s="129"/>
      <c r="AQ8" s="788"/>
      <c r="AR8" s="129"/>
      <c r="AS8" s="788"/>
      <c r="AT8" s="129"/>
      <c r="AU8" s="788"/>
      <c r="AV8" s="129"/>
      <c r="AW8" s="788"/>
      <c r="AX8" s="129"/>
      <c r="AY8" s="129"/>
      <c r="AZ8" s="129"/>
      <c r="BA8" s="129"/>
      <c r="BB8" s="129"/>
      <c r="BC8" s="129"/>
      <c r="BD8" s="784" t="str">
        <f t="shared" si="1"/>
        <v/>
      </c>
    </row>
    <row r="9">
      <c r="C9" s="777"/>
      <c r="D9" s="777"/>
      <c r="E9" s="777"/>
      <c r="F9" s="785"/>
      <c r="G9" s="129"/>
      <c r="H9" s="129"/>
      <c r="I9" s="129"/>
      <c r="J9" s="129"/>
      <c r="K9" s="786"/>
      <c r="L9" s="129"/>
      <c r="M9" s="129"/>
      <c r="N9" s="129"/>
      <c r="O9" s="129"/>
      <c r="P9" s="129"/>
      <c r="Q9" s="129"/>
      <c r="R9" s="129"/>
      <c r="S9" s="787"/>
      <c r="T9" s="129"/>
      <c r="U9" s="129"/>
      <c r="V9" s="129"/>
      <c r="W9" s="129"/>
      <c r="X9" s="129"/>
      <c r="Y9" s="129"/>
      <c r="Z9" s="129"/>
      <c r="AA9" s="129"/>
      <c r="AB9" s="788"/>
      <c r="AC9" s="788"/>
      <c r="AD9" s="129"/>
      <c r="AE9" s="129"/>
      <c r="AF9" s="129"/>
      <c r="AG9" s="129"/>
      <c r="AH9" s="129"/>
      <c r="AI9" s="789"/>
      <c r="AJ9" s="129"/>
      <c r="AK9" s="788"/>
      <c r="AL9" s="129"/>
      <c r="AM9" s="789"/>
      <c r="AN9" s="129"/>
      <c r="AO9" s="788"/>
      <c r="AP9" s="129"/>
      <c r="AQ9" s="788"/>
      <c r="AR9" s="129"/>
      <c r="AS9" s="788"/>
      <c r="AT9" s="129"/>
      <c r="AU9" s="788"/>
      <c r="AV9" s="129"/>
      <c r="AW9" s="788"/>
      <c r="AX9" s="129"/>
      <c r="AY9" s="129"/>
      <c r="AZ9" s="129"/>
      <c r="BA9" s="129"/>
      <c r="BB9" s="129"/>
      <c r="BC9" s="129"/>
      <c r="BD9" s="784" t="str">
        <f t="shared" si="1"/>
        <v/>
      </c>
    </row>
    <row r="10">
      <c r="C10" s="777"/>
      <c r="D10" s="777"/>
      <c r="E10" s="777"/>
      <c r="F10" s="785"/>
      <c r="G10" s="129"/>
      <c r="H10" s="129"/>
      <c r="I10" s="129"/>
      <c r="J10" s="129"/>
      <c r="K10" s="786"/>
      <c r="L10" s="129"/>
      <c r="M10" s="129"/>
      <c r="N10" s="129"/>
      <c r="O10" s="129"/>
      <c r="P10" s="129"/>
      <c r="Q10" s="129"/>
      <c r="R10" s="129"/>
      <c r="S10" s="787"/>
      <c r="T10" s="129"/>
      <c r="U10" s="129"/>
      <c r="V10" s="129"/>
      <c r="W10" s="129"/>
      <c r="X10" s="129"/>
      <c r="Y10" s="129"/>
      <c r="Z10" s="129"/>
      <c r="AA10" s="129"/>
      <c r="AB10" s="788"/>
      <c r="AC10" s="788"/>
      <c r="AD10" s="129"/>
      <c r="AE10" s="129"/>
      <c r="AF10" s="129"/>
      <c r="AG10" s="129"/>
      <c r="AH10" s="129"/>
      <c r="AI10" s="789"/>
      <c r="AJ10" s="129"/>
      <c r="AK10" s="788"/>
      <c r="AL10" s="129"/>
      <c r="AM10" s="789"/>
      <c r="AN10" s="129"/>
      <c r="AO10" s="788"/>
      <c r="AP10" s="129"/>
      <c r="AQ10" s="788"/>
      <c r="AR10" s="129"/>
      <c r="AS10" s="788"/>
      <c r="AT10" s="129"/>
      <c r="AU10" s="788"/>
      <c r="AV10" s="129"/>
      <c r="AW10" s="788"/>
      <c r="AX10" s="129"/>
      <c r="AY10" s="129"/>
      <c r="AZ10" s="129"/>
      <c r="BA10" s="129"/>
      <c r="BB10" s="129"/>
      <c r="BC10" s="129"/>
      <c r="BD10" s="784" t="str">
        <f t="shared" si="1"/>
        <v/>
      </c>
    </row>
    <row r="11">
      <c r="C11" s="777"/>
      <c r="D11" s="777"/>
      <c r="E11" s="777"/>
      <c r="F11" s="785"/>
      <c r="G11" s="129"/>
      <c r="H11" s="129"/>
      <c r="I11" s="129"/>
      <c r="J11" s="129"/>
      <c r="K11" s="786"/>
      <c r="L11" s="129"/>
      <c r="M11" s="129"/>
      <c r="N11" s="129"/>
      <c r="O11" s="129"/>
      <c r="P11" s="129"/>
      <c r="Q11" s="129"/>
      <c r="R11" s="129"/>
      <c r="S11" s="787"/>
      <c r="T11" s="129"/>
      <c r="U11" s="129"/>
      <c r="V11" s="129"/>
      <c r="W11" s="129"/>
      <c r="X11" s="129"/>
      <c r="Y11" s="129"/>
      <c r="Z11" s="129"/>
      <c r="AA11" s="129"/>
      <c r="AB11" s="788"/>
      <c r="AC11" s="788"/>
      <c r="AD11" s="129"/>
      <c r="AE11" s="129"/>
      <c r="AF11" s="129"/>
      <c r="AG11" s="129"/>
      <c r="AH11" s="129"/>
      <c r="AI11" s="789"/>
      <c r="AJ11" s="129"/>
      <c r="AK11" s="788"/>
      <c r="AL11" s="129"/>
      <c r="AM11" s="789"/>
      <c r="AN11" s="129"/>
      <c r="AO11" s="788"/>
      <c r="AP11" s="129"/>
      <c r="AQ11" s="788"/>
      <c r="AR11" s="129"/>
      <c r="AS11" s="788"/>
      <c r="AT11" s="129"/>
      <c r="AU11" s="788"/>
      <c r="AV11" s="129"/>
      <c r="AW11" s="788"/>
      <c r="AX11" s="129"/>
      <c r="AY11" s="129"/>
      <c r="AZ11" s="129"/>
      <c r="BA11" s="129"/>
      <c r="BB11" s="129"/>
      <c r="BC11" s="129"/>
      <c r="BD11" s="784" t="str">
        <f t="shared" si="1"/>
        <v/>
      </c>
    </row>
    <row r="12">
      <c r="F12" s="785"/>
      <c r="G12" s="129"/>
      <c r="H12" s="129"/>
      <c r="I12" s="129"/>
      <c r="J12" s="129"/>
      <c r="K12" s="786"/>
      <c r="L12" s="129"/>
      <c r="M12" s="129"/>
      <c r="N12" s="129"/>
      <c r="O12" s="129"/>
      <c r="P12" s="129"/>
      <c r="Q12" s="129"/>
      <c r="R12" s="129"/>
      <c r="S12" s="787"/>
      <c r="T12" s="129"/>
      <c r="U12" s="129"/>
      <c r="V12" s="129"/>
      <c r="W12" s="129"/>
      <c r="X12" s="129"/>
      <c r="Y12" s="129"/>
      <c r="Z12" s="129"/>
      <c r="AA12" s="129"/>
      <c r="AB12" s="788"/>
      <c r="AC12" s="788"/>
      <c r="AD12" s="129"/>
      <c r="AE12" s="129"/>
      <c r="AF12" s="129"/>
      <c r="AG12" s="129"/>
      <c r="AH12" s="129"/>
      <c r="AI12" s="789"/>
      <c r="AJ12" s="129"/>
      <c r="AK12" s="788"/>
      <c r="AL12" s="129"/>
      <c r="AM12" s="789"/>
      <c r="AN12" s="129"/>
      <c r="AO12" s="788"/>
      <c r="AP12" s="129"/>
      <c r="AQ12" s="788"/>
      <c r="AR12" s="129"/>
      <c r="AS12" s="788"/>
      <c r="AT12" s="129"/>
      <c r="AU12" s="788"/>
      <c r="AV12" s="129"/>
      <c r="AW12" s="788"/>
      <c r="AX12" s="129"/>
      <c r="AY12" s="129"/>
      <c r="AZ12" s="129"/>
      <c r="BA12" s="129"/>
      <c r="BB12" s="129"/>
      <c r="BC12" s="129"/>
      <c r="BD12" s="784" t="str">
        <f t="shared" si="1"/>
        <v/>
      </c>
    </row>
    <row r="13" ht="17.25" customHeight="1">
      <c r="F13" s="785"/>
      <c r="G13" s="129"/>
      <c r="H13" s="129"/>
      <c r="I13" s="129"/>
      <c r="J13" s="129"/>
      <c r="K13" s="786"/>
      <c r="L13" s="129"/>
      <c r="M13" s="129"/>
      <c r="N13" s="129"/>
      <c r="O13" s="129"/>
      <c r="P13" s="129"/>
      <c r="Q13" s="129"/>
      <c r="R13" s="129"/>
      <c r="S13" s="787"/>
      <c r="T13" s="129"/>
      <c r="U13" s="129"/>
      <c r="V13" s="129"/>
      <c r="W13" s="129"/>
      <c r="X13" s="129"/>
      <c r="Y13" s="129"/>
      <c r="Z13" s="129"/>
      <c r="AA13" s="129"/>
      <c r="AB13" s="788"/>
      <c r="AC13" s="788"/>
      <c r="AD13" s="129"/>
      <c r="AE13" s="129"/>
      <c r="AF13" s="129"/>
      <c r="AG13" s="129"/>
      <c r="AH13" s="129"/>
      <c r="AI13" s="789"/>
      <c r="AJ13" s="129"/>
      <c r="AK13" s="788"/>
      <c r="AL13" s="129"/>
      <c r="AM13" s="789"/>
      <c r="AN13" s="129"/>
      <c r="AO13" s="788"/>
      <c r="AP13" s="129"/>
      <c r="AQ13" s="788"/>
      <c r="AR13" s="129"/>
      <c r="AS13" s="788"/>
      <c r="AT13" s="129"/>
      <c r="AU13" s="788"/>
      <c r="AV13" s="129"/>
      <c r="AW13" s="788"/>
      <c r="AX13" s="129"/>
      <c r="AY13" s="129"/>
      <c r="AZ13" s="129"/>
      <c r="BA13" s="129"/>
      <c r="BB13" s="129"/>
      <c r="BC13" s="129"/>
      <c r="BD13" s="784" t="str">
        <f t="shared" si="1"/>
        <v/>
      </c>
    </row>
    <row r="14">
      <c r="F14" s="785"/>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c r="AH14" s="129"/>
      <c r="AI14" s="789"/>
      <c r="AJ14" s="129"/>
      <c r="AK14" s="129"/>
      <c r="AL14" s="129"/>
      <c r="AM14" s="789"/>
      <c r="AN14" s="129"/>
      <c r="AO14" s="129"/>
      <c r="AP14" s="129"/>
      <c r="AQ14" s="129"/>
      <c r="AR14" s="129"/>
      <c r="AS14" s="129"/>
      <c r="AT14" s="129"/>
      <c r="AU14" s="129"/>
      <c r="AV14" s="129"/>
      <c r="AW14" s="129"/>
      <c r="AX14" s="129"/>
      <c r="AY14" s="129"/>
      <c r="AZ14" s="129"/>
      <c r="BA14" s="129"/>
      <c r="BB14" s="129"/>
      <c r="BC14" s="129"/>
      <c r="BD14" s="784" t="str">
        <f t="shared" si="1"/>
        <v/>
      </c>
    </row>
    <row r="15">
      <c r="F15" s="785"/>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c r="AH15" s="129"/>
      <c r="AI15" s="789"/>
      <c r="AJ15" s="129"/>
      <c r="AK15" s="129"/>
      <c r="AL15" s="129"/>
      <c r="AM15" s="789"/>
      <c r="AN15" s="129"/>
      <c r="AO15" s="129"/>
      <c r="AP15" s="129"/>
      <c r="AQ15" s="129"/>
      <c r="AR15" s="129"/>
      <c r="AS15" s="129"/>
      <c r="AT15" s="129"/>
      <c r="AU15" s="129"/>
      <c r="AV15" s="129"/>
      <c r="AW15" s="129"/>
      <c r="AX15" s="129"/>
      <c r="AY15" s="129"/>
      <c r="AZ15" s="129"/>
      <c r="BA15" s="129"/>
      <c r="BB15" s="129"/>
      <c r="BC15" s="129"/>
      <c r="BD15" s="784" t="str">
        <f t="shared" si="1"/>
        <v/>
      </c>
    </row>
    <row r="16">
      <c r="F16" s="785"/>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c r="AH16" s="129"/>
      <c r="AI16" s="789"/>
      <c r="AJ16" s="129"/>
      <c r="AK16" s="129"/>
      <c r="AL16" s="129"/>
      <c r="AM16" s="789"/>
      <c r="AN16" s="129"/>
      <c r="AO16" s="129"/>
      <c r="AP16" s="129"/>
      <c r="AQ16" s="129"/>
      <c r="AR16" s="129"/>
      <c r="AS16" s="129"/>
      <c r="AT16" s="129"/>
      <c r="AU16" s="129"/>
      <c r="AV16" s="129"/>
      <c r="AW16" s="129"/>
      <c r="AX16" s="129"/>
      <c r="AY16" s="129"/>
      <c r="AZ16" s="129"/>
      <c r="BA16" s="129"/>
      <c r="BB16" s="129"/>
      <c r="BC16" s="129"/>
      <c r="BD16" s="784" t="str">
        <f t="shared" si="1"/>
        <v/>
      </c>
    </row>
    <row r="17">
      <c r="F17" s="785"/>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c r="AH17" s="129"/>
      <c r="AI17" s="789"/>
      <c r="AJ17" s="129"/>
      <c r="AK17" s="129"/>
      <c r="AL17" s="129"/>
      <c r="AM17" s="789"/>
      <c r="AN17" s="129"/>
      <c r="AO17" s="129"/>
      <c r="AP17" s="129"/>
      <c r="AQ17" s="129"/>
      <c r="AR17" s="129"/>
      <c r="AS17" s="129"/>
      <c r="AT17" s="129"/>
      <c r="AU17" s="129"/>
      <c r="AV17" s="129"/>
      <c r="AW17" s="129"/>
      <c r="AX17" s="129"/>
      <c r="AY17" s="129"/>
      <c r="AZ17" s="129"/>
      <c r="BA17" s="129"/>
      <c r="BB17" s="129"/>
      <c r="BC17" s="129"/>
      <c r="BD17" s="784" t="str">
        <f t="shared" si="1"/>
        <v/>
      </c>
    </row>
    <row r="18">
      <c r="F18" s="785"/>
      <c r="G18" s="129"/>
      <c r="H18" s="129"/>
      <c r="I18" s="129"/>
      <c r="J18" s="129"/>
      <c r="K18" s="129"/>
      <c r="L18" s="129"/>
      <c r="M18" s="129"/>
      <c r="N18" s="129"/>
      <c r="O18" s="129"/>
      <c r="P18" s="129"/>
      <c r="Q18" s="129"/>
      <c r="R18" s="129"/>
      <c r="S18" s="129"/>
      <c r="T18" s="129"/>
      <c r="U18" s="129"/>
      <c r="V18" s="129"/>
      <c r="W18" s="129"/>
      <c r="X18" s="129"/>
      <c r="Y18" s="129"/>
      <c r="Z18" s="129"/>
      <c r="AA18" s="129"/>
      <c r="AB18" s="129"/>
      <c r="AC18" s="129"/>
      <c r="AD18" s="129"/>
      <c r="AE18" s="129"/>
      <c r="AF18" s="129"/>
      <c r="AG18" s="129"/>
      <c r="AH18" s="129"/>
      <c r="AI18" s="789"/>
      <c r="AJ18" s="129"/>
      <c r="AK18" s="129"/>
      <c r="AL18" s="129"/>
      <c r="AM18" s="789"/>
      <c r="AN18" s="129"/>
      <c r="AO18" s="129"/>
      <c r="AP18" s="129"/>
      <c r="AQ18" s="129"/>
      <c r="AR18" s="129"/>
      <c r="AS18" s="129"/>
      <c r="AT18" s="129"/>
      <c r="AU18" s="129"/>
      <c r="AV18" s="129"/>
      <c r="AW18" s="129"/>
      <c r="AX18" s="129"/>
      <c r="AY18" s="129"/>
      <c r="AZ18" s="129"/>
      <c r="BA18" s="129"/>
      <c r="BB18" s="129"/>
      <c r="BC18" s="129"/>
      <c r="BD18" s="784" t="str">
        <f t="shared" si="1"/>
        <v/>
      </c>
    </row>
    <row r="19">
      <c r="F19" s="785"/>
      <c r="G19" s="129"/>
      <c r="H19" s="129"/>
      <c r="I19" s="129"/>
      <c r="J19" s="129"/>
      <c r="K19" s="129"/>
      <c r="L19" s="129"/>
      <c r="M19" s="129"/>
      <c r="N19" s="129"/>
      <c r="O19" s="129"/>
      <c r="P19" s="129"/>
      <c r="Q19" s="129"/>
      <c r="R19" s="129"/>
      <c r="S19" s="129"/>
      <c r="T19" s="129"/>
      <c r="U19" s="129"/>
      <c r="V19" s="129"/>
      <c r="W19" s="129"/>
      <c r="X19" s="129"/>
      <c r="Y19" s="129"/>
      <c r="Z19" s="129"/>
      <c r="AA19" s="129"/>
      <c r="AB19" s="129"/>
      <c r="AC19" s="129"/>
      <c r="AD19" s="129"/>
      <c r="AE19" s="129"/>
      <c r="AF19" s="129"/>
      <c r="AG19" s="129"/>
      <c r="AH19" s="129"/>
      <c r="AI19" s="789"/>
      <c r="AJ19" s="129"/>
      <c r="AK19" s="129"/>
      <c r="AL19" s="129"/>
      <c r="AM19" s="789"/>
      <c r="AN19" s="129"/>
      <c r="AO19" s="129"/>
      <c r="AP19" s="129"/>
      <c r="AQ19" s="129"/>
      <c r="AR19" s="129"/>
      <c r="AS19" s="129"/>
      <c r="AT19" s="129"/>
      <c r="AU19" s="129"/>
      <c r="AV19" s="129"/>
      <c r="AW19" s="129"/>
      <c r="AX19" s="129"/>
      <c r="AY19" s="129"/>
      <c r="AZ19" s="129"/>
      <c r="BA19" s="129"/>
      <c r="BB19" s="129"/>
      <c r="BC19" s="129"/>
      <c r="BD19" s="784" t="str">
        <f t="shared" si="1"/>
        <v/>
      </c>
    </row>
    <row r="20">
      <c r="F20" s="785"/>
      <c r="G20" s="129"/>
      <c r="H20" s="129"/>
      <c r="I20" s="129"/>
      <c r="J20" s="129"/>
      <c r="K20" s="129"/>
      <c r="L20" s="129"/>
      <c r="M20" s="129"/>
      <c r="N20" s="129"/>
      <c r="O20" s="129"/>
      <c r="P20" s="129"/>
      <c r="Q20" s="129"/>
      <c r="R20" s="129"/>
      <c r="S20" s="129"/>
      <c r="T20" s="129"/>
      <c r="U20" s="129"/>
      <c r="V20" s="129"/>
      <c r="W20" s="129"/>
      <c r="X20" s="129"/>
      <c r="Y20" s="129"/>
      <c r="Z20" s="129"/>
      <c r="AA20" s="129"/>
      <c r="AB20" s="129"/>
      <c r="AC20" s="129"/>
      <c r="AD20" s="129"/>
      <c r="AE20" s="129"/>
      <c r="AF20" s="129"/>
      <c r="AG20" s="129"/>
      <c r="AH20" s="129"/>
      <c r="AI20" s="789"/>
      <c r="AJ20" s="129"/>
      <c r="AK20" s="129"/>
      <c r="AL20" s="129"/>
      <c r="AM20" s="789"/>
      <c r="AN20" s="129"/>
      <c r="AO20" s="129"/>
      <c r="AP20" s="129"/>
      <c r="AQ20" s="129"/>
      <c r="AR20" s="129"/>
      <c r="AS20" s="129"/>
      <c r="AT20" s="129"/>
      <c r="AU20" s="129"/>
      <c r="AV20" s="129"/>
      <c r="AW20" s="129"/>
      <c r="AX20" s="129"/>
      <c r="AY20" s="129"/>
      <c r="AZ20" s="129"/>
      <c r="BA20" s="129"/>
      <c r="BB20" s="129"/>
      <c r="BC20" s="129"/>
      <c r="BD20" s="784" t="str">
        <f t="shared" si="1"/>
        <v/>
      </c>
    </row>
    <row r="21">
      <c r="F21" s="785"/>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c r="AH21" s="129"/>
      <c r="AI21" s="789"/>
      <c r="AJ21" s="129"/>
      <c r="AK21" s="129"/>
      <c r="AL21" s="129"/>
      <c r="AM21" s="789"/>
      <c r="AN21" s="129"/>
      <c r="AO21" s="129"/>
      <c r="AP21" s="129"/>
      <c r="AQ21" s="129"/>
      <c r="AR21" s="129"/>
      <c r="AS21" s="129"/>
      <c r="AT21" s="129"/>
      <c r="AU21" s="129"/>
      <c r="AV21" s="129"/>
      <c r="AW21" s="129"/>
      <c r="AX21" s="129"/>
      <c r="AY21" s="129"/>
      <c r="AZ21" s="129"/>
      <c r="BA21" s="129"/>
      <c r="BB21" s="129"/>
      <c r="BC21" s="129"/>
      <c r="BD21" s="784" t="str">
        <f t="shared" si="1"/>
        <v/>
      </c>
    </row>
    <row r="22" ht="15.75" customHeight="1">
      <c r="F22" s="785"/>
      <c r="G22" s="129"/>
      <c r="H22" s="129"/>
      <c r="I22" s="129"/>
      <c r="J22" s="129"/>
      <c r="K22" s="129"/>
      <c r="L22" s="129"/>
      <c r="M22" s="129"/>
      <c r="N22" s="129"/>
      <c r="O22" s="129"/>
      <c r="P22" s="129"/>
      <c r="Q22" s="129"/>
      <c r="R22" s="129"/>
      <c r="S22" s="129"/>
      <c r="T22" s="129"/>
      <c r="U22" s="129"/>
      <c r="V22" s="129"/>
      <c r="W22" s="129"/>
      <c r="X22" s="129"/>
      <c r="Y22" s="129"/>
      <c r="Z22" s="129"/>
      <c r="AA22" s="129"/>
      <c r="AB22" s="129"/>
      <c r="AC22" s="129"/>
      <c r="AD22" s="129"/>
      <c r="AE22" s="129"/>
      <c r="AF22" s="129"/>
      <c r="AG22" s="129"/>
      <c r="AH22" s="129"/>
      <c r="AI22" s="789"/>
      <c r="AJ22" s="129"/>
      <c r="AK22" s="129"/>
      <c r="AL22" s="129"/>
      <c r="AM22" s="789"/>
      <c r="AN22" s="129"/>
      <c r="AO22" s="129"/>
      <c r="AP22" s="129"/>
      <c r="AQ22" s="129"/>
      <c r="AR22" s="129"/>
      <c r="AS22" s="129"/>
      <c r="AT22" s="129"/>
      <c r="AU22" s="129"/>
      <c r="AV22" s="129"/>
      <c r="AW22" s="129"/>
      <c r="AX22" s="129"/>
      <c r="AY22" s="129"/>
      <c r="AZ22" s="129"/>
      <c r="BA22" s="129"/>
      <c r="BB22" s="129"/>
      <c r="BC22" s="129"/>
      <c r="BD22" s="784" t="str">
        <f t="shared" si="1"/>
        <v/>
      </c>
    </row>
    <row r="23" ht="15.75" customHeight="1">
      <c r="F23" s="785"/>
      <c r="G23" s="129"/>
      <c r="H23" s="129"/>
      <c r="I23" s="129"/>
      <c r="J23" s="129"/>
      <c r="K23" s="129"/>
      <c r="L23" s="129"/>
      <c r="M23" s="129"/>
      <c r="N23" s="129"/>
      <c r="O23" s="129"/>
      <c r="P23" s="129"/>
      <c r="Q23" s="129"/>
      <c r="R23" s="129"/>
      <c r="S23" s="129"/>
      <c r="T23" s="129"/>
      <c r="U23" s="129"/>
      <c r="V23" s="129"/>
      <c r="W23" s="129"/>
      <c r="X23" s="129"/>
      <c r="Y23" s="129"/>
      <c r="Z23" s="129"/>
      <c r="AA23" s="129"/>
      <c r="AB23" s="129"/>
      <c r="AC23" s="129"/>
      <c r="AD23" s="129"/>
      <c r="AE23" s="129"/>
      <c r="AF23" s="129"/>
      <c r="AG23" s="129"/>
      <c r="AH23" s="129"/>
      <c r="AI23" s="789"/>
      <c r="AJ23" s="129"/>
      <c r="AK23" s="129"/>
      <c r="AL23" s="129"/>
      <c r="AM23" s="789"/>
      <c r="AN23" s="129"/>
      <c r="AO23" s="129"/>
      <c r="AP23" s="129"/>
      <c r="AQ23" s="129"/>
      <c r="AR23" s="129"/>
      <c r="AS23" s="129"/>
      <c r="AT23" s="129"/>
      <c r="AU23" s="129"/>
      <c r="AV23" s="129"/>
      <c r="AW23" s="129"/>
      <c r="AX23" s="129"/>
      <c r="AY23" s="129"/>
      <c r="AZ23" s="129"/>
      <c r="BA23" s="129"/>
      <c r="BB23" s="129"/>
      <c r="BC23" s="129"/>
      <c r="BD23" s="784" t="str">
        <f t="shared" si="1"/>
        <v/>
      </c>
    </row>
    <row r="24" ht="15.75" customHeight="1">
      <c r="F24" s="785"/>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c r="AH24" s="129"/>
      <c r="AI24" s="789"/>
      <c r="AJ24" s="129"/>
      <c r="AK24" s="129"/>
      <c r="AL24" s="129"/>
      <c r="AM24" s="789"/>
      <c r="AN24" s="129"/>
      <c r="AO24" s="129"/>
      <c r="AP24" s="129"/>
      <c r="AQ24" s="129"/>
      <c r="AR24" s="129"/>
      <c r="AS24" s="129"/>
      <c r="AT24" s="129"/>
      <c r="AU24" s="129"/>
      <c r="AV24" s="129"/>
      <c r="AW24" s="129"/>
      <c r="AX24" s="129"/>
      <c r="AY24" s="129"/>
      <c r="AZ24" s="129"/>
      <c r="BA24" s="129"/>
      <c r="BB24" s="129"/>
      <c r="BC24" s="129"/>
      <c r="BD24" s="784" t="str">
        <f t="shared" si="1"/>
        <v/>
      </c>
    </row>
    <row r="25" ht="15.75" customHeight="1">
      <c r="F25" s="785"/>
      <c r="G25" s="129"/>
      <c r="H25" s="129"/>
      <c r="I25" s="129"/>
      <c r="J25" s="129"/>
      <c r="K25" s="129"/>
      <c r="L25" s="129"/>
      <c r="M25" s="129"/>
      <c r="N25" s="129"/>
      <c r="O25" s="129"/>
      <c r="P25" s="129"/>
      <c r="Q25" s="129"/>
      <c r="R25" s="129"/>
      <c r="S25" s="129"/>
      <c r="T25" s="129"/>
      <c r="U25" s="129"/>
      <c r="V25" s="129"/>
      <c r="W25" s="129"/>
      <c r="X25" s="129"/>
      <c r="Y25" s="129"/>
      <c r="Z25" s="129"/>
      <c r="AA25" s="129"/>
      <c r="AB25" s="129"/>
      <c r="AC25" s="129"/>
      <c r="AD25" s="129"/>
      <c r="AE25" s="129"/>
      <c r="AF25" s="129"/>
      <c r="AG25" s="129"/>
      <c r="AH25" s="129"/>
      <c r="AI25" s="789"/>
      <c r="AJ25" s="129"/>
      <c r="AK25" s="129"/>
      <c r="AL25" s="129"/>
      <c r="AM25" s="789"/>
      <c r="AN25" s="129"/>
      <c r="AO25" s="129"/>
      <c r="AP25" s="129"/>
      <c r="AQ25" s="129"/>
      <c r="AR25" s="129"/>
      <c r="AS25" s="129"/>
      <c r="AT25" s="129"/>
      <c r="AU25" s="129"/>
      <c r="AV25" s="129"/>
      <c r="AW25" s="129"/>
      <c r="AX25" s="129"/>
      <c r="AY25" s="129"/>
      <c r="AZ25" s="129"/>
      <c r="BA25" s="129"/>
      <c r="BB25" s="129"/>
      <c r="BC25" s="129"/>
      <c r="BD25" s="784" t="str">
        <f t="shared" si="1"/>
        <v/>
      </c>
    </row>
    <row r="26" ht="15.75" customHeight="1">
      <c r="F26" s="785"/>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c r="AH26" s="129"/>
      <c r="AI26" s="789"/>
      <c r="AJ26" s="129"/>
      <c r="AK26" s="129"/>
      <c r="AL26" s="129"/>
      <c r="AM26" s="789"/>
      <c r="AN26" s="129"/>
      <c r="AO26" s="129"/>
      <c r="AP26" s="129"/>
      <c r="AQ26" s="129"/>
      <c r="AR26" s="129"/>
      <c r="AS26" s="129"/>
      <c r="AT26" s="129"/>
      <c r="AU26" s="129"/>
      <c r="AV26" s="129"/>
      <c r="AW26" s="129"/>
      <c r="AX26" s="129"/>
      <c r="AY26" s="129"/>
      <c r="AZ26" s="129"/>
      <c r="BA26" s="129"/>
      <c r="BB26" s="129"/>
      <c r="BC26" s="129"/>
      <c r="BD26" s="784" t="str">
        <f t="shared" si="1"/>
        <v/>
      </c>
    </row>
    <row r="27" ht="15.75" customHeight="1">
      <c r="F27" s="785"/>
      <c r="G27" s="129"/>
      <c r="H27" s="129"/>
      <c r="I27" s="129"/>
      <c r="J27" s="129"/>
      <c r="K27" s="129"/>
      <c r="L27" s="129"/>
      <c r="M27" s="129"/>
      <c r="N27" s="129"/>
      <c r="O27" s="129"/>
      <c r="P27" s="129"/>
      <c r="Q27" s="129"/>
      <c r="R27" s="129"/>
      <c r="S27" s="129"/>
      <c r="T27" s="129"/>
      <c r="U27" s="129"/>
      <c r="V27" s="129"/>
      <c r="W27" s="129"/>
      <c r="X27" s="129"/>
      <c r="Y27" s="129"/>
      <c r="Z27" s="129"/>
      <c r="AA27" s="129"/>
      <c r="AB27" s="129"/>
      <c r="AC27" s="129"/>
      <c r="AD27" s="129"/>
      <c r="AE27" s="129"/>
      <c r="AF27" s="129"/>
      <c r="AG27" s="129"/>
      <c r="AH27" s="129"/>
      <c r="AI27" s="789"/>
      <c r="AJ27" s="129"/>
      <c r="AK27" s="129"/>
      <c r="AL27" s="129"/>
      <c r="AM27" s="789"/>
      <c r="AN27" s="129"/>
      <c r="AO27" s="129"/>
      <c r="AP27" s="129"/>
      <c r="AQ27" s="129"/>
      <c r="AR27" s="129"/>
      <c r="AS27" s="129"/>
      <c r="AT27" s="129"/>
      <c r="AU27" s="129"/>
      <c r="AV27" s="129"/>
      <c r="AW27" s="129"/>
      <c r="AX27" s="129"/>
      <c r="AY27" s="129"/>
      <c r="AZ27" s="129"/>
      <c r="BA27" s="129"/>
      <c r="BB27" s="129"/>
      <c r="BC27" s="129"/>
      <c r="BD27" s="784" t="str">
        <f t="shared" si="1"/>
        <v/>
      </c>
    </row>
    <row r="28" ht="15.75" customHeight="1">
      <c r="F28" s="785"/>
      <c r="G28" s="129"/>
      <c r="H28" s="129"/>
      <c r="I28" s="129"/>
      <c r="J28" s="129"/>
      <c r="K28" s="129"/>
      <c r="L28" s="129"/>
      <c r="M28" s="129"/>
      <c r="N28" s="129"/>
      <c r="O28" s="129"/>
      <c r="P28" s="129"/>
      <c r="Q28" s="129"/>
      <c r="R28" s="129"/>
      <c r="S28" s="129"/>
      <c r="T28" s="129"/>
      <c r="U28" s="129"/>
      <c r="V28" s="129"/>
      <c r="W28" s="129"/>
      <c r="X28" s="129"/>
      <c r="Y28" s="129"/>
      <c r="Z28" s="129"/>
      <c r="AA28" s="129"/>
      <c r="AB28" s="129"/>
      <c r="AC28" s="129"/>
      <c r="AD28" s="129"/>
      <c r="AE28" s="129"/>
      <c r="AF28" s="129"/>
      <c r="AG28" s="129"/>
      <c r="AH28" s="129"/>
      <c r="AI28" s="789"/>
      <c r="AJ28" s="129"/>
      <c r="AK28" s="129"/>
      <c r="AL28" s="129"/>
      <c r="AM28" s="789"/>
      <c r="AN28" s="129"/>
      <c r="AO28" s="129"/>
      <c r="AP28" s="129"/>
      <c r="AQ28" s="129"/>
      <c r="AR28" s="129"/>
      <c r="AS28" s="129"/>
      <c r="AT28" s="129"/>
      <c r="AU28" s="129"/>
      <c r="AV28" s="129"/>
      <c r="AW28" s="129"/>
      <c r="AX28" s="129"/>
      <c r="AY28" s="129"/>
      <c r="AZ28" s="129"/>
      <c r="BA28" s="129"/>
      <c r="BB28" s="129"/>
      <c r="BC28" s="129"/>
      <c r="BD28" s="784" t="str">
        <f t="shared" si="1"/>
        <v/>
      </c>
    </row>
    <row r="29" ht="15.75" customHeight="1">
      <c r="F29" s="785"/>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c r="AH29" s="129"/>
      <c r="AI29" s="789"/>
      <c r="AJ29" s="129"/>
      <c r="AK29" s="129"/>
      <c r="AL29" s="129"/>
      <c r="AM29" s="789"/>
      <c r="AN29" s="129"/>
      <c r="AO29" s="129"/>
      <c r="AP29" s="129"/>
      <c r="AQ29" s="129"/>
      <c r="AR29" s="129"/>
      <c r="AS29" s="129"/>
      <c r="AT29" s="129"/>
      <c r="AU29" s="129"/>
      <c r="AV29" s="129"/>
      <c r="AW29" s="129"/>
      <c r="AX29" s="129"/>
      <c r="AY29" s="129"/>
      <c r="AZ29" s="129"/>
      <c r="BA29" s="129"/>
      <c r="BB29" s="129"/>
      <c r="BC29" s="129"/>
      <c r="BD29" s="784" t="str">
        <f t="shared" si="1"/>
        <v/>
      </c>
    </row>
    <row r="30" ht="15.75" customHeight="1">
      <c r="F30" s="785"/>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c r="AH30" s="129"/>
      <c r="AI30" s="789"/>
      <c r="AJ30" s="129"/>
      <c r="AK30" s="129"/>
      <c r="AL30" s="129"/>
      <c r="AM30" s="789"/>
      <c r="AN30" s="129"/>
      <c r="AO30" s="129"/>
      <c r="AP30" s="129"/>
      <c r="AQ30" s="129"/>
      <c r="AR30" s="129"/>
      <c r="AS30" s="129"/>
      <c r="AT30" s="129"/>
      <c r="AU30" s="129"/>
      <c r="AV30" s="129"/>
      <c r="AW30" s="129"/>
      <c r="AX30" s="129"/>
      <c r="AY30" s="129"/>
      <c r="AZ30" s="129"/>
      <c r="BA30" s="129"/>
      <c r="BB30" s="129"/>
      <c r="BC30" s="129"/>
      <c r="BD30" s="784" t="str">
        <f t="shared" si="1"/>
        <v/>
      </c>
    </row>
    <row r="31" ht="15.75" customHeight="1">
      <c r="F31" s="785"/>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c r="AH31" s="129"/>
      <c r="AI31" s="789"/>
      <c r="AJ31" s="129"/>
      <c r="AK31" s="129"/>
      <c r="AL31" s="129"/>
      <c r="AM31" s="789"/>
      <c r="AN31" s="129"/>
      <c r="AO31" s="129"/>
      <c r="AP31" s="129"/>
      <c r="AQ31" s="129"/>
      <c r="AR31" s="129"/>
      <c r="AS31" s="129"/>
      <c r="AT31" s="129"/>
      <c r="AU31" s="129"/>
      <c r="AV31" s="129"/>
      <c r="AW31" s="129"/>
      <c r="AX31" s="129"/>
      <c r="AY31" s="129"/>
      <c r="AZ31" s="129"/>
      <c r="BA31" s="129"/>
      <c r="BB31" s="129"/>
      <c r="BC31" s="129"/>
      <c r="BD31" s="784" t="str">
        <f t="shared" si="1"/>
        <v/>
      </c>
    </row>
    <row r="32" ht="15.75" customHeight="1">
      <c r="F32" s="785"/>
      <c r="G32" s="129"/>
      <c r="H32" s="129"/>
      <c r="I32" s="129"/>
      <c r="J32" s="129"/>
      <c r="K32" s="129"/>
      <c r="L32" s="129"/>
      <c r="M32" s="129"/>
      <c r="N32" s="129"/>
      <c r="O32" s="129"/>
      <c r="P32" s="129"/>
      <c r="Q32" s="129"/>
      <c r="R32" s="129"/>
      <c r="S32" s="129"/>
      <c r="T32" s="129"/>
      <c r="U32" s="129"/>
      <c r="V32" s="129"/>
      <c r="W32" s="129"/>
      <c r="X32" s="129"/>
      <c r="Y32" s="129"/>
      <c r="Z32" s="129"/>
      <c r="AA32" s="129"/>
      <c r="AB32" s="129"/>
      <c r="AC32" s="129"/>
      <c r="AD32" s="129"/>
      <c r="AE32" s="129"/>
      <c r="AF32" s="129"/>
      <c r="AG32" s="129"/>
      <c r="AH32" s="129"/>
      <c r="AI32" s="789"/>
      <c r="AJ32" s="129"/>
      <c r="AK32" s="129"/>
      <c r="AL32" s="129"/>
      <c r="AM32" s="789"/>
      <c r="AN32" s="129"/>
      <c r="AO32" s="129"/>
      <c r="AP32" s="129"/>
      <c r="AQ32" s="129"/>
      <c r="AR32" s="129"/>
      <c r="AS32" s="129"/>
      <c r="AT32" s="129"/>
      <c r="AU32" s="129"/>
      <c r="AV32" s="129"/>
      <c r="AW32" s="129"/>
      <c r="AX32" s="129"/>
      <c r="AY32" s="129"/>
      <c r="AZ32" s="129"/>
      <c r="BA32" s="129"/>
      <c r="BB32" s="129"/>
      <c r="BC32" s="129"/>
      <c r="BD32" s="784" t="str">
        <f t="shared" si="1"/>
        <v/>
      </c>
    </row>
    <row r="33" ht="15.75" customHeight="1">
      <c r="F33" s="785"/>
      <c r="G33" s="129"/>
      <c r="H33" s="129"/>
      <c r="I33" s="129"/>
      <c r="J33" s="129"/>
      <c r="K33" s="129"/>
      <c r="L33" s="129"/>
      <c r="M33" s="129"/>
      <c r="N33" s="129"/>
      <c r="O33" s="129"/>
      <c r="P33" s="129"/>
      <c r="Q33" s="129"/>
      <c r="R33" s="129"/>
      <c r="S33" s="129"/>
      <c r="T33" s="129"/>
      <c r="U33" s="129"/>
      <c r="V33" s="129"/>
      <c r="W33" s="129"/>
      <c r="X33" s="129"/>
      <c r="Y33" s="129"/>
      <c r="Z33" s="129"/>
      <c r="AA33" s="129"/>
      <c r="AB33" s="129"/>
      <c r="AC33" s="129"/>
      <c r="AD33" s="129"/>
      <c r="AE33" s="129"/>
      <c r="AF33" s="129"/>
      <c r="AG33" s="129"/>
      <c r="AH33" s="129"/>
      <c r="AI33" s="789"/>
      <c r="AJ33" s="129"/>
      <c r="AK33" s="129"/>
      <c r="AL33" s="129"/>
      <c r="AM33" s="789"/>
      <c r="AN33" s="129"/>
      <c r="AO33" s="129"/>
      <c r="AP33" s="129"/>
      <c r="AQ33" s="129"/>
      <c r="AR33" s="129"/>
      <c r="AS33" s="129"/>
      <c r="AT33" s="129"/>
      <c r="AU33" s="129"/>
      <c r="AV33" s="129"/>
      <c r="AW33" s="129"/>
      <c r="AX33" s="129"/>
      <c r="AY33" s="129"/>
      <c r="AZ33" s="129"/>
      <c r="BA33" s="129"/>
      <c r="BB33" s="129"/>
      <c r="BC33" s="129"/>
      <c r="BD33" s="784" t="str">
        <f t="shared" si="1"/>
        <v/>
      </c>
    </row>
    <row r="34" ht="15.75" customHeight="1">
      <c r="F34" s="785"/>
      <c r="G34" s="129"/>
      <c r="H34" s="129"/>
      <c r="I34" s="129"/>
      <c r="J34" s="129"/>
      <c r="K34" s="129"/>
      <c r="L34" s="129"/>
      <c r="M34" s="129"/>
      <c r="N34" s="129"/>
      <c r="O34" s="129"/>
      <c r="P34" s="129"/>
      <c r="Q34" s="129"/>
      <c r="R34" s="129"/>
      <c r="S34" s="129"/>
      <c r="T34" s="129"/>
      <c r="U34" s="129"/>
      <c r="V34" s="129"/>
      <c r="W34" s="129"/>
      <c r="X34" s="129"/>
      <c r="Y34" s="129"/>
      <c r="Z34" s="129"/>
      <c r="AA34" s="129"/>
      <c r="AB34" s="129"/>
      <c r="AC34" s="129"/>
      <c r="AD34" s="129"/>
      <c r="AE34" s="129"/>
      <c r="AF34" s="129"/>
      <c r="AG34" s="129"/>
      <c r="AH34" s="129"/>
      <c r="AI34" s="789"/>
      <c r="AJ34" s="129"/>
      <c r="AK34" s="129"/>
      <c r="AL34" s="129"/>
      <c r="AM34" s="789"/>
      <c r="AN34" s="129"/>
      <c r="AO34" s="129"/>
      <c r="AP34" s="129"/>
      <c r="AQ34" s="129"/>
      <c r="AR34" s="129"/>
      <c r="AS34" s="129"/>
      <c r="AT34" s="129"/>
      <c r="AU34" s="129"/>
      <c r="AV34" s="129"/>
      <c r="AW34" s="129"/>
      <c r="AX34" s="129"/>
      <c r="AY34" s="129"/>
      <c r="AZ34" s="129"/>
      <c r="BA34" s="129"/>
      <c r="BB34" s="129"/>
      <c r="BC34" s="129"/>
      <c r="BD34" s="784" t="str">
        <f t="shared" si="1"/>
        <v/>
      </c>
    </row>
    <row r="35" ht="15.75" customHeight="1">
      <c r="F35" s="785"/>
      <c r="G35" s="129"/>
      <c r="H35" s="129"/>
      <c r="I35" s="129"/>
      <c r="J35" s="129"/>
      <c r="K35" s="129"/>
      <c r="L35" s="129"/>
      <c r="M35" s="129"/>
      <c r="N35" s="129"/>
      <c r="O35" s="129"/>
      <c r="P35" s="129"/>
      <c r="Q35" s="129"/>
      <c r="R35" s="129"/>
      <c r="S35" s="129"/>
      <c r="T35" s="129"/>
      <c r="U35" s="129"/>
      <c r="V35" s="129"/>
      <c r="W35" s="129"/>
      <c r="X35" s="129"/>
      <c r="Y35" s="129"/>
      <c r="Z35" s="129"/>
      <c r="AA35" s="129"/>
      <c r="AB35" s="129"/>
      <c r="AC35" s="129"/>
      <c r="AD35" s="129"/>
      <c r="AE35" s="129"/>
      <c r="AF35" s="129"/>
      <c r="AG35" s="129"/>
      <c r="AH35" s="129"/>
      <c r="AI35" s="789"/>
      <c r="AJ35" s="129"/>
      <c r="AK35" s="129"/>
      <c r="AL35" s="129"/>
      <c r="AM35" s="789"/>
      <c r="AN35" s="129"/>
      <c r="AO35" s="129"/>
      <c r="AP35" s="129"/>
      <c r="AQ35" s="129"/>
      <c r="AR35" s="129"/>
      <c r="AS35" s="129"/>
      <c r="AT35" s="129"/>
      <c r="AU35" s="129"/>
      <c r="AV35" s="129"/>
      <c r="AW35" s="129"/>
      <c r="AX35" s="129"/>
      <c r="AY35" s="129"/>
      <c r="AZ35" s="129"/>
      <c r="BA35" s="129"/>
      <c r="BB35" s="129"/>
      <c r="BC35" s="129"/>
      <c r="BD35" s="784" t="str">
        <f t="shared" si="1"/>
        <v/>
      </c>
    </row>
    <row r="36" ht="15.75" customHeight="1">
      <c r="F36" s="785"/>
      <c r="G36" s="129"/>
      <c r="H36" s="129"/>
      <c r="I36" s="129"/>
      <c r="J36" s="129"/>
      <c r="K36" s="129"/>
      <c r="L36" s="129"/>
      <c r="M36" s="129"/>
      <c r="N36" s="129"/>
      <c r="O36" s="129"/>
      <c r="P36" s="129"/>
      <c r="Q36" s="129"/>
      <c r="R36" s="129"/>
      <c r="S36" s="129"/>
      <c r="T36" s="129"/>
      <c r="U36" s="129"/>
      <c r="V36" s="129"/>
      <c r="W36" s="129"/>
      <c r="X36" s="129"/>
      <c r="Y36" s="129"/>
      <c r="Z36" s="129"/>
      <c r="AA36" s="129"/>
      <c r="AB36" s="129"/>
      <c r="AC36" s="129"/>
      <c r="AD36" s="129"/>
      <c r="AE36" s="129"/>
      <c r="AF36" s="129"/>
      <c r="AG36" s="129"/>
      <c r="AH36" s="129"/>
      <c r="AI36" s="789"/>
      <c r="AJ36" s="129"/>
      <c r="AK36" s="129"/>
      <c r="AL36" s="129"/>
      <c r="AM36" s="789"/>
      <c r="AN36" s="129"/>
      <c r="AO36" s="129"/>
      <c r="AP36" s="129"/>
      <c r="AQ36" s="129"/>
      <c r="AR36" s="129"/>
      <c r="AS36" s="129"/>
      <c r="AT36" s="129"/>
      <c r="AU36" s="129"/>
      <c r="AV36" s="129"/>
      <c r="AW36" s="129"/>
      <c r="AX36" s="129"/>
      <c r="AY36" s="129"/>
      <c r="AZ36" s="129"/>
      <c r="BA36" s="129"/>
      <c r="BB36" s="129"/>
      <c r="BC36" s="129"/>
      <c r="BD36" s="784" t="str">
        <f t="shared" si="1"/>
        <v/>
      </c>
    </row>
    <row r="37" ht="15.75" customHeight="1">
      <c r="F37" s="785"/>
      <c r="G37" s="129"/>
      <c r="H37" s="129"/>
      <c r="I37" s="129"/>
      <c r="J37" s="129"/>
      <c r="K37" s="129"/>
      <c r="L37" s="129"/>
      <c r="M37" s="129"/>
      <c r="N37" s="129"/>
      <c r="O37" s="129"/>
      <c r="P37" s="129"/>
      <c r="Q37" s="129"/>
      <c r="R37" s="129"/>
      <c r="S37" s="129"/>
      <c r="T37" s="129"/>
      <c r="U37" s="129"/>
      <c r="V37" s="129"/>
      <c r="W37" s="129"/>
      <c r="X37" s="129"/>
      <c r="Y37" s="129"/>
      <c r="Z37" s="129"/>
      <c r="AA37" s="129"/>
      <c r="AB37" s="129"/>
      <c r="AC37" s="129"/>
      <c r="AD37" s="129"/>
      <c r="AE37" s="129"/>
      <c r="AF37" s="129"/>
      <c r="AG37" s="129"/>
      <c r="AH37" s="129"/>
      <c r="AI37" s="789"/>
      <c r="AJ37" s="129"/>
      <c r="AK37" s="129"/>
      <c r="AL37" s="129"/>
      <c r="AM37" s="789"/>
      <c r="AN37" s="129"/>
      <c r="AO37" s="129"/>
      <c r="AP37" s="129"/>
      <c r="AQ37" s="129"/>
      <c r="AR37" s="129"/>
      <c r="AS37" s="129"/>
      <c r="AT37" s="129"/>
      <c r="AU37" s="129"/>
      <c r="AV37" s="129"/>
      <c r="AW37" s="129"/>
      <c r="AX37" s="129"/>
      <c r="AY37" s="129"/>
      <c r="AZ37" s="129"/>
      <c r="BA37" s="129"/>
      <c r="BB37" s="129"/>
      <c r="BC37" s="129"/>
      <c r="BD37" s="784" t="str">
        <f t="shared" si="1"/>
        <v/>
      </c>
    </row>
    <row r="38" ht="15.75" customHeight="1">
      <c r="F38" s="785"/>
      <c r="G38" s="129"/>
      <c r="H38" s="129"/>
      <c r="I38" s="129"/>
      <c r="J38" s="129"/>
      <c r="K38" s="129"/>
      <c r="L38" s="129"/>
      <c r="M38" s="129"/>
      <c r="N38" s="129"/>
      <c r="O38" s="129"/>
      <c r="P38" s="129"/>
      <c r="Q38" s="129"/>
      <c r="R38" s="129"/>
      <c r="S38" s="129"/>
      <c r="T38" s="129"/>
      <c r="U38" s="129"/>
      <c r="V38" s="129"/>
      <c r="W38" s="129"/>
      <c r="X38" s="129"/>
      <c r="Y38" s="129"/>
      <c r="Z38" s="129"/>
      <c r="AA38" s="129"/>
      <c r="AB38" s="129"/>
      <c r="AC38" s="129"/>
      <c r="AD38" s="129"/>
      <c r="AE38" s="129"/>
      <c r="AF38" s="129"/>
      <c r="AG38" s="129"/>
      <c r="AH38" s="129"/>
      <c r="AI38" s="789"/>
      <c r="AJ38" s="129"/>
      <c r="AK38" s="129"/>
      <c r="AL38" s="129"/>
      <c r="AM38" s="789"/>
      <c r="AN38" s="129"/>
      <c r="AO38" s="129"/>
      <c r="AP38" s="129"/>
      <c r="AQ38" s="129"/>
      <c r="AR38" s="129"/>
      <c r="AS38" s="129"/>
      <c r="AT38" s="129"/>
      <c r="AU38" s="129"/>
      <c r="AV38" s="129"/>
      <c r="AW38" s="129"/>
      <c r="AX38" s="129"/>
      <c r="AY38" s="129"/>
      <c r="AZ38" s="129"/>
      <c r="BA38" s="129"/>
      <c r="BB38" s="129"/>
      <c r="BC38" s="129"/>
      <c r="BD38" s="784" t="str">
        <f t="shared" si="1"/>
        <v/>
      </c>
    </row>
    <row r="39" ht="15.75" customHeight="1">
      <c r="F39" s="785"/>
      <c r="G39" s="129"/>
      <c r="H39" s="129"/>
      <c r="I39" s="129"/>
      <c r="J39" s="129"/>
      <c r="K39" s="129"/>
      <c r="L39" s="129"/>
      <c r="M39" s="129"/>
      <c r="N39" s="129"/>
      <c r="O39" s="129"/>
      <c r="P39" s="129"/>
      <c r="Q39" s="129"/>
      <c r="R39" s="129"/>
      <c r="S39" s="129"/>
      <c r="T39" s="129"/>
      <c r="U39" s="129"/>
      <c r="V39" s="129"/>
      <c r="W39" s="129"/>
      <c r="X39" s="129"/>
      <c r="Y39" s="129"/>
      <c r="Z39" s="129"/>
      <c r="AA39" s="129"/>
      <c r="AB39" s="129"/>
      <c r="AC39" s="129"/>
      <c r="AD39" s="129"/>
      <c r="AE39" s="129"/>
      <c r="AF39" s="129"/>
      <c r="AG39" s="129"/>
      <c r="AH39" s="129"/>
      <c r="AI39" s="789"/>
      <c r="AJ39" s="129"/>
      <c r="AK39" s="129"/>
      <c r="AL39" s="129"/>
      <c r="AM39" s="789"/>
      <c r="AN39" s="129"/>
      <c r="AO39" s="129"/>
      <c r="AP39" s="129"/>
      <c r="AQ39" s="129"/>
      <c r="AR39" s="129"/>
      <c r="AS39" s="129"/>
      <c r="AT39" s="129"/>
      <c r="AU39" s="129"/>
      <c r="AV39" s="129"/>
      <c r="AW39" s="129"/>
      <c r="AX39" s="129"/>
      <c r="AY39" s="129"/>
      <c r="AZ39" s="129"/>
      <c r="BA39" s="129"/>
      <c r="BB39" s="129"/>
      <c r="BC39" s="129"/>
      <c r="BD39" s="784" t="str">
        <f t="shared" si="1"/>
        <v/>
      </c>
    </row>
    <row r="40" ht="15.75" customHeight="1">
      <c r="F40" s="785"/>
      <c r="G40" s="129"/>
      <c r="H40" s="129"/>
      <c r="I40" s="129"/>
      <c r="J40" s="129"/>
      <c r="K40" s="129"/>
      <c r="L40" s="129"/>
      <c r="M40" s="129"/>
      <c r="N40" s="129"/>
      <c r="O40" s="129"/>
      <c r="P40" s="129"/>
      <c r="Q40" s="129"/>
      <c r="R40" s="129"/>
      <c r="S40" s="129"/>
      <c r="T40" s="129"/>
      <c r="U40" s="129"/>
      <c r="V40" s="129"/>
      <c r="W40" s="129"/>
      <c r="X40" s="129"/>
      <c r="Y40" s="129"/>
      <c r="Z40" s="129"/>
      <c r="AA40" s="129"/>
      <c r="AB40" s="129"/>
      <c r="AC40" s="129"/>
      <c r="AD40" s="129"/>
      <c r="AE40" s="129"/>
      <c r="AF40" s="129"/>
      <c r="AG40" s="129"/>
      <c r="AH40" s="129"/>
      <c r="AI40" s="789"/>
      <c r="AJ40" s="129"/>
      <c r="AK40" s="129"/>
      <c r="AL40" s="129"/>
      <c r="AM40" s="789"/>
      <c r="AN40" s="129"/>
      <c r="AO40" s="129"/>
      <c r="AP40" s="129"/>
      <c r="AQ40" s="129"/>
      <c r="AR40" s="129"/>
      <c r="AS40" s="129"/>
      <c r="AT40" s="129"/>
      <c r="AU40" s="129"/>
      <c r="AV40" s="129"/>
      <c r="AW40" s="129"/>
      <c r="AX40" s="129"/>
      <c r="AY40" s="129"/>
      <c r="AZ40" s="129"/>
      <c r="BA40" s="129"/>
      <c r="BB40" s="129"/>
      <c r="BC40" s="129"/>
      <c r="BD40" s="784" t="str">
        <f t="shared" si="1"/>
        <v/>
      </c>
    </row>
    <row r="41" ht="15.75" customHeight="1">
      <c r="F41" s="785"/>
      <c r="G41" s="129"/>
      <c r="H41" s="129"/>
      <c r="I41" s="129"/>
      <c r="J41" s="129"/>
      <c r="K41" s="129"/>
      <c r="L41" s="129"/>
      <c r="M41" s="129"/>
      <c r="N41" s="129"/>
      <c r="O41" s="129"/>
      <c r="P41" s="129"/>
      <c r="Q41" s="129"/>
      <c r="R41" s="129"/>
      <c r="S41" s="129"/>
      <c r="T41" s="129"/>
      <c r="U41" s="129"/>
      <c r="V41" s="129"/>
      <c r="W41" s="129"/>
      <c r="X41" s="129"/>
      <c r="Y41" s="129"/>
      <c r="Z41" s="129"/>
      <c r="AA41" s="129"/>
      <c r="AB41" s="129"/>
      <c r="AC41" s="129"/>
      <c r="AD41" s="129"/>
      <c r="AE41" s="129"/>
      <c r="AF41" s="129"/>
      <c r="AG41" s="129"/>
      <c r="AH41" s="129"/>
      <c r="AI41" s="789"/>
      <c r="AJ41" s="129"/>
      <c r="AK41" s="129"/>
      <c r="AL41" s="129"/>
      <c r="AM41" s="789"/>
      <c r="AN41" s="129"/>
      <c r="AO41" s="129"/>
      <c r="AP41" s="129"/>
      <c r="AQ41" s="129"/>
      <c r="AR41" s="129"/>
      <c r="AS41" s="129"/>
      <c r="AT41" s="129"/>
      <c r="AU41" s="129"/>
      <c r="AV41" s="129"/>
      <c r="AW41" s="129"/>
      <c r="AX41" s="129"/>
      <c r="AY41" s="129"/>
      <c r="AZ41" s="129"/>
      <c r="BA41" s="129"/>
      <c r="BB41" s="129"/>
      <c r="BC41" s="129"/>
      <c r="BD41" s="784" t="str">
        <f t="shared" si="1"/>
        <v/>
      </c>
    </row>
    <row r="42" ht="15.75" customHeight="1">
      <c r="F42" s="785"/>
      <c r="G42" s="129"/>
      <c r="H42" s="129"/>
      <c r="I42" s="129"/>
      <c r="J42" s="129"/>
      <c r="K42" s="129"/>
      <c r="L42" s="129"/>
      <c r="M42" s="129"/>
      <c r="N42" s="129"/>
      <c r="O42" s="129"/>
      <c r="P42" s="129"/>
      <c r="Q42" s="129"/>
      <c r="R42" s="129"/>
      <c r="S42" s="129"/>
      <c r="T42" s="129"/>
      <c r="U42" s="129"/>
      <c r="V42" s="129"/>
      <c r="W42" s="129"/>
      <c r="X42" s="129"/>
      <c r="Y42" s="129"/>
      <c r="Z42" s="129"/>
      <c r="AA42" s="129"/>
      <c r="AB42" s="129"/>
      <c r="AC42" s="129"/>
      <c r="AD42" s="129"/>
      <c r="AE42" s="129"/>
      <c r="AF42" s="129"/>
      <c r="AG42" s="129"/>
      <c r="AH42" s="129"/>
      <c r="AI42" s="789"/>
      <c r="AJ42" s="129"/>
      <c r="AK42" s="129"/>
      <c r="AL42" s="129"/>
      <c r="AM42" s="789"/>
      <c r="AN42" s="129"/>
      <c r="AO42" s="129"/>
      <c r="AP42" s="129"/>
      <c r="AQ42" s="129"/>
      <c r="AR42" s="129"/>
      <c r="AS42" s="129"/>
      <c r="AT42" s="129"/>
      <c r="AU42" s="129"/>
      <c r="AV42" s="129"/>
      <c r="AW42" s="129"/>
      <c r="AX42" s="129"/>
      <c r="AY42" s="129"/>
      <c r="AZ42" s="129"/>
      <c r="BA42" s="129"/>
      <c r="BB42" s="129"/>
      <c r="BC42" s="129"/>
      <c r="BD42" s="784" t="str">
        <f t="shared" si="1"/>
        <v/>
      </c>
    </row>
    <row r="43" ht="15.75" customHeight="1">
      <c r="F43" s="785"/>
      <c r="G43" s="129"/>
      <c r="H43" s="129"/>
      <c r="I43" s="129"/>
      <c r="J43" s="129"/>
      <c r="K43" s="129"/>
      <c r="L43" s="129"/>
      <c r="M43" s="129"/>
      <c r="N43" s="129"/>
      <c r="O43" s="129"/>
      <c r="P43" s="129"/>
      <c r="Q43" s="129"/>
      <c r="R43" s="129"/>
      <c r="S43" s="129"/>
      <c r="T43" s="129"/>
      <c r="U43" s="129"/>
      <c r="V43" s="129"/>
      <c r="W43" s="129"/>
      <c r="X43" s="129"/>
      <c r="Y43" s="129"/>
      <c r="Z43" s="129"/>
      <c r="AA43" s="129"/>
      <c r="AB43" s="129"/>
      <c r="AC43" s="129"/>
      <c r="AD43" s="129"/>
      <c r="AE43" s="129"/>
      <c r="AF43" s="129"/>
      <c r="AG43" s="129"/>
      <c r="AH43" s="129"/>
      <c r="AI43" s="789"/>
      <c r="AJ43" s="129"/>
      <c r="AK43" s="129"/>
      <c r="AL43" s="129"/>
      <c r="AM43" s="789"/>
      <c r="AN43" s="129"/>
      <c r="AO43" s="129"/>
      <c r="AP43" s="129"/>
      <c r="AQ43" s="129"/>
      <c r="AR43" s="129"/>
      <c r="AS43" s="129"/>
      <c r="AT43" s="129"/>
      <c r="AU43" s="129"/>
      <c r="AV43" s="129"/>
      <c r="AW43" s="129"/>
      <c r="AX43" s="129"/>
      <c r="AY43" s="129"/>
      <c r="AZ43" s="129"/>
      <c r="BA43" s="129"/>
      <c r="BB43" s="129"/>
      <c r="BC43" s="129"/>
      <c r="BD43" s="784" t="str">
        <f t="shared" si="1"/>
        <v/>
      </c>
    </row>
    <row r="44" ht="15.75" customHeight="1">
      <c r="F44" s="785"/>
      <c r="G44" s="129"/>
      <c r="H44" s="129"/>
      <c r="I44" s="129"/>
      <c r="J44" s="129"/>
      <c r="K44" s="129"/>
      <c r="L44" s="129"/>
      <c r="M44" s="129"/>
      <c r="N44" s="129"/>
      <c r="O44" s="129"/>
      <c r="P44" s="129"/>
      <c r="Q44" s="129"/>
      <c r="R44" s="129"/>
      <c r="S44" s="129"/>
      <c r="T44" s="129"/>
      <c r="U44" s="129"/>
      <c r="V44" s="129"/>
      <c r="W44" s="129"/>
      <c r="X44" s="129"/>
      <c r="Y44" s="129"/>
      <c r="Z44" s="129"/>
      <c r="AA44" s="129"/>
      <c r="AB44" s="129"/>
      <c r="AC44" s="129"/>
      <c r="AD44" s="129"/>
      <c r="AE44" s="129"/>
      <c r="AF44" s="129"/>
      <c r="AG44" s="129"/>
      <c r="AH44" s="129"/>
      <c r="AI44" s="789"/>
      <c r="AJ44" s="129"/>
      <c r="AK44" s="129"/>
      <c r="AL44" s="129"/>
      <c r="AM44" s="789"/>
      <c r="AN44" s="129"/>
      <c r="AO44" s="129"/>
      <c r="AP44" s="129"/>
      <c r="AQ44" s="129"/>
      <c r="AR44" s="129"/>
      <c r="AS44" s="129"/>
      <c r="AT44" s="129"/>
      <c r="AU44" s="129"/>
      <c r="AV44" s="129"/>
      <c r="AW44" s="129"/>
      <c r="AX44" s="129"/>
      <c r="AY44" s="129"/>
      <c r="AZ44" s="129"/>
      <c r="BA44" s="129"/>
      <c r="BB44" s="129"/>
      <c r="BC44" s="129"/>
      <c r="BD44" s="784" t="str">
        <f t="shared" si="1"/>
        <v/>
      </c>
    </row>
    <row r="45" ht="15.75" customHeight="1">
      <c r="F45" s="785"/>
      <c r="G45" s="129"/>
      <c r="H45" s="129"/>
      <c r="I45" s="129"/>
      <c r="J45" s="129"/>
      <c r="K45" s="129"/>
      <c r="L45" s="129"/>
      <c r="M45" s="129"/>
      <c r="N45" s="129"/>
      <c r="O45" s="129"/>
      <c r="P45" s="129"/>
      <c r="Q45" s="129"/>
      <c r="R45" s="129"/>
      <c r="S45" s="129"/>
      <c r="T45" s="129"/>
      <c r="U45" s="129"/>
      <c r="V45" s="129"/>
      <c r="W45" s="129"/>
      <c r="X45" s="129"/>
      <c r="Y45" s="129"/>
      <c r="Z45" s="129"/>
      <c r="AA45" s="129"/>
      <c r="AB45" s="129"/>
      <c r="AC45" s="129"/>
      <c r="AD45" s="129"/>
      <c r="AE45" s="129"/>
      <c r="AF45" s="129"/>
      <c r="AG45" s="129"/>
      <c r="AH45" s="129"/>
      <c r="AI45" s="789"/>
      <c r="AJ45" s="129"/>
      <c r="AK45" s="129"/>
      <c r="AL45" s="129"/>
      <c r="AM45" s="789"/>
      <c r="AN45" s="129"/>
      <c r="AO45" s="129"/>
      <c r="AP45" s="129"/>
      <c r="AQ45" s="129"/>
      <c r="AR45" s="129"/>
      <c r="AS45" s="129"/>
      <c r="AT45" s="129"/>
      <c r="AU45" s="129"/>
      <c r="AV45" s="129"/>
      <c r="AW45" s="129"/>
      <c r="AX45" s="129"/>
      <c r="AY45" s="129"/>
      <c r="AZ45" s="129"/>
      <c r="BA45" s="129"/>
      <c r="BB45" s="129"/>
      <c r="BC45" s="129"/>
      <c r="BD45" s="784" t="str">
        <f t="shared" si="1"/>
        <v/>
      </c>
    </row>
    <row r="46" ht="15.75" customHeight="1">
      <c r="F46" s="785"/>
      <c r="G46" s="129"/>
      <c r="H46" s="129"/>
      <c r="I46" s="129"/>
      <c r="J46" s="129"/>
      <c r="K46" s="129"/>
      <c r="L46" s="129"/>
      <c r="M46" s="129"/>
      <c r="N46" s="129"/>
      <c r="O46" s="129"/>
      <c r="P46" s="129"/>
      <c r="Q46" s="129"/>
      <c r="R46" s="129"/>
      <c r="S46" s="129"/>
      <c r="T46" s="129"/>
      <c r="U46" s="129"/>
      <c r="V46" s="129"/>
      <c r="W46" s="129"/>
      <c r="X46" s="129"/>
      <c r="Y46" s="129"/>
      <c r="Z46" s="129"/>
      <c r="AA46" s="129"/>
      <c r="AB46" s="129"/>
      <c r="AC46" s="129"/>
      <c r="AD46" s="129"/>
      <c r="AE46" s="129"/>
      <c r="AF46" s="129"/>
      <c r="AG46" s="129"/>
      <c r="AH46" s="129"/>
      <c r="AI46" s="789"/>
      <c r="AJ46" s="129"/>
      <c r="AK46" s="129"/>
      <c r="AL46" s="129"/>
      <c r="AM46" s="789"/>
      <c r="AN46" s="129"/>
      <c r="AO46" s="129"/>
      <c r="AP46" s="129"/>
      <c r="AQ46" s="129"/>
      <c r="AR46" s="129"/>
      <c r="AS46" s="129"/>
      <c r="AT46" s="129"/>
      <c r="AU46" s="129"/>
      <c r="AV46" s="129"/>
      <c r="AW46" s="129"/>
      <c r="AX46" s="129"/>
      <c r="AY46" s="129"/>
      <c r="AZ46" s="129"/>
      <c r="BA46" s="129"/>
      <c r="BB46" s="129"/>
      <c r="BC46" s="129"/>
      <c r="BD46" s="784" t="str">
        <f t="shared" si="1"/>
        <v/>
      </c>
    </row>
    <row r="47" ht="15.75" customHeight="1">
      <c r="F47" s="785"/>
      <c r="G47" s="129"/>
      <c r="H47" s="129"/>
      <c r="I47" s="129"/>
      <c r="J47" s="129"/>
      <c r="K47" s="129"/>
      <c r="L47" s="129"/>
      <c r="M47" s="129"/>
      <c r="N47" s="129"/>
      <c r="O47" s="129"/>
      <c r="P47" s="129"/>
      <c r="Q47" s="129"/>
      <c r="R47" s="129"/>
      <c r="S47" s="129"/>
      <c r="T47" s="129"/>
      <c r="U47" s="129"/>
      <c r="V47" s="129"/>
      <c r="W47" s="129"/>
      <c r="X47" s="129"/>
      <c r="Y47" s="129"/>
      <c r="Z47" s="129"/>
      <c r="AA47" s="129"/>
      <c r="AB47" s="129"/>
      <c r="AC47" s="129"/>
      <c r="AD47" s="129"/>
      <c r="AE47" s="129"/>
      <c r="AF47" s="129"/>
      <c r="AG47" s="129"/>
      <c r="AH47" s="129"/>
      <c r="AI47" s="789"/>
      <c r="AJ47" s="129"/>
      <c r="AK47" s="129"/>
      <c r="AL47" s="129"/>
      <c r="AM47" s="789"/>
      <c r="AN47" s="129"/>
      <c r="AO47" s="129"/>
      <c r="AP47" s="129"/>
      <c r="AQ47" s="129"/>
      <c r="AR47" s="129"/>
      <c r="AS47" s="129"/>
      <c r="AT47" s="129"/>
      <c r="AU47" s="129"/>
      <c r="AV47" s="129"/>
      <c r="AW47" s="129"/>
      <c r="AX47" s="129"/>
      <c r="AY47" s="129"/>
      <c r="AZ47" s="129"/>
      <c r="BA47" s="129"/>
      <c r="BB47" s="129"/>
      <c r="BC47" s="129"/>
      <c r="BD47" s="784" t="str">
        <f t="shared" si="1"/>
        <v/>
      </c>
    </row>
    <row r="48" ht="15.75" customHeight="1">
      <c r="F48" s="785"/>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c r="AH48" s="129"/>
      <c r="AI48" s="789"/>
      <c r="AJ48" s="129"/>
      <c r="AK48" s="129"/>
      <c r="AL48" s="129"/>
      <c r="AM48" s="789"/>
      <c r="AN48" s="129"/>
      <c r="AO48" s="129"/>
      <c r="AP48" s="129"/>
      <c r="AQ48" s="129"/>
      <c r="AR48" s="129"/>
      <c r="AS48" s="129"/>
      <c r="AT48" s="129"/>
      <c r="AU48" s="129"/>
      <c r="AV48" s="129"/>
      <c r="AW48" s="129"/>
      <c r="AX48" s="129"/>
      <c r="AY48" s="129"/>
      <c r="AZ48" s="129"/>
      <c r="BA48" s="129"/>
      <c r="BB48" s="129"/>
      <c r="BC48" s="129"/>
      <c r="BD48" s="784" t="str">
        <f t="shared" si="1"/>
        <v/>
      </c>
    </row>
    <row r="49" ht="15.75" customHeight="1">
      <c r="F49" s="785"/>
      <c r="G49" s="129"/>
      <c r="H49" s="129"/>
      <c r="I49" s="129"/>
      <c r="J49" s="129"/>
      <c r="K49" s="129"/>
      <c r="L49" s="129"/>
      <c r="M49" s="129"/>
      <c r="N49" s="129"/>
      <c r="O49" s="129"/>
      <c r="P49" s="129"/>
      <c r="Q49" s="129"/>
      <c r="R49" s="129"/>
      <c r="S49" s="129"/>
      <c r="T49" s="129"/>
      <c r="U49" s="129"/>
      <c r="V49" s="129"/>
      <c r="W49" s="129"/>
      <c r="X49" s="129"/>
      <c r="Y49" s="129"/>
      <c r="Z49" s="129"/>
      <c r="AA49" s="129"/>
      <c r="AB49" s="129"/>
      <c r="AC49" s="129"/>
      <c r="AD49" s="129"/>
      <c r="AE49" s="129"/>
      <c r="AF49" s="129"/>
      <c r="AG49" s="129"/>
      <c r="AH49" s="129"/>
      <c r="AI49" s="789"/>
      <c r="AJ49" s="129"/>
      <c r="AK49" s="129"/>
      <c r="AL49" s="129"/>
      <c r="AM49" s="789"/>
      <c r="AN49" s="129"/>
      <c r="AO49" s="129"/>
      <c r="AP49" s="129"/>
      <c r="AQ49" s="129"/>
      <c r="AR49" s="129"/>
      <c r="AS49" s="129"/>
      <c r="AT49" s="129"/>
      <c r="AU49" s="129"/>
      <c r="AV49" s="129"/>
      <c r="AW49" s="129"/>
      <c r="AX49" s="129"/>
      <c r="AY49" s="129"/>
      <c r="AZ49" s="129"/>
      <c r="BA49" s="129"/>
      <c r="BB49" s="129"/>
      <c r="BC49" s="129"/>
      <c r="BD49" s="784" t="str">
        <f t="shared" si="1"/>
        <v/>
      </c>
    </row>
    <row r="50" ht="15.75" customHeight="1">
      <c r="F50" s="785"/>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c r="AH50" s="129"/>
      <c r="AI50" s="789"/>
      <c r="AJ50" s="129"/>
      <c r="AK50" s="129"/>
      <c r="AL50" s="129"/>
      <c r="AM50" s="789"/>
      <c r="AN50" s="129"/>
      <c r="AO50" s="129"/>
      <c r="AP50" s="129"/>
      <c r="AQ50" s="129"/>
      <c r="AR50" s="129"/>
      <c r="AS50" s="129"/>
      <c r="AT50" s="129"/>
      <c r="AU50" s="129"/>
      <c r="AV50" s="129"/>
      <c r="AW50" s="129"/>
      <c r="AX50" s="129"/>
      <c r="AY50" s="129"/>
      <c r="AZ50" s="129"/>
      <c r="BA50" s="129"/>
      <c r="BB50" s="129"/>
      <c r="BC50" s="129"/>
      <c r="BD50" s="784" t="str">
        <f t="shared" si="1"/>
        <v/>
      </c>
    </row>
    <row r="51" ht="15.75" customHeight="1">
      <c r="F51" s="785"/>
      <c r="G51" s="129"/>
      <c r="H51" s="129"/>
      <c r="I51" s="129"/>
      <c r="J51" s="129"/>
      <c r="K51" s="129"/>
      <c r="L51" s="129"/>
      <c r="M51" s="129"/>
      <c r="N51" s="129"/>
      <c r="O51" s="129"/>
      <c r="P51" s="129"/>
      <c r="Q51" s="129"/>
      <c r="R51" s="129"/>
      <c r="S51" s="129"/>
      <c r="T51" s="129"/>
      <c r="U51" s="129"/>
      <c r="V51" s="129"/>
      <c r="W51" s="129"/>
      <c r="X51" s="129"/>
      <c r="Y51" s="129"/>
      <c r="Z51" s="129"/>
      <c r="AA51" s="129"/>
      <c r="AB51" s="129"/>
      <c r="AC51" s="129"/>
      <c r="AD51" s="129"/>
      <c r="AE51" s="129"/>
      <c r="AF51" s="129"/>
      <c r="AG51" s="129"/>
      <c r="AH51" s="129"/>
      <c r="AI51" s="789"/>
      <c r="AJ51" s="129"/>
      <c r="AK51" s="129"/>
      <c r="AL51" s="129"/>
      <c r="AM51" s="789"/>
      <c r="AN51" s="129"/>
      <c r="AO51" s="129"/>
      <c r="AP51" s="129"/>
      <c r="AQ51" s="129"/>
      <c r="AR51" s="129"/>
      <c r="AS51" s="129"/>
      <c r="AT51" s="129"/>
      <c r="AU51" s="129"/>
      <c r="AV51" s="129"/>
      <c r="AW51" s="129"/>
      <c r="AX51" s="129"/>
      <c r="AY51" s="129"/>
      <c r="AZ51" s="129"/>
      <c r="BA51" s="129"/>
      <c r="BB51" s="129"/>
      <c r="BC51" s="129"/>
      <c r="BD51" s="784" t="str">
        <f t="shared" si="1"/>
        <v/>
      </c>
    </row>
    <row r="52" ht="15.75" customHeight="1">
      <c r="F52" s="785"/>
      <c r="G52" s="129"/>
      <c r="H52" s="129"/>
      <c r="I52" s="129"/>
      <c r="J52" s="129"/>
      <c r="K52" s="129"/>
      <c r="L52" s="129"/>
      <c r="M52" s="129"/>
      <c r="N52" s="129"/>
      <c r="O52" s="129"/>
      <c r="P52" s="129"/>
      <c r="Q52" s="129"/>
      <c r="R52" s="129"/>
      <c r="S52" s="129"/>
      <c r="T52" s="129"/>
      <c r="U52" s="129"/>
      <c r="V52" s="129"/>
      <c r="W52" s="129"/>
      <c r="X52" s="129"/>
      <c r="Y52" s="129"/>
      <c r="Z52" s="129"/>
      <c r="AA52" s="129"/>
      <c r="AB52" s="129"/>
      <c r="AC52" s="129"/>
      <c r="AD52" s="129"/>
      <c r="AE52" s="129"/>
      <c r="AF52" s="129"/>
      <c r="AG52" s="129"/>
      <c r="AH52" s="129"/>
      <c r="AI52" s="789"/>
      <c r="AJ52" s="129"/>
      <c r="AK52" s="129"/>
      <c r="AL52" s="129"/>
      <c r="AM52" s="789"/>
      <c r="AN52" s="129"/>
      <c r="AO52" s="129"/>
      <c r="AP52" s="129"/>
      <c r="AQ52" s="129"/>
      <c r="AR52" s="129"/>
      <c r="AS52" s="129"/>
      <c r="AT52" s="129"/>
      <c r="AU52" s="129"/>
      <c r="AV52" s="129"/>
      <c r="AW52" s="129"/>
      <c r="AX52" s="129"/>
      <c r="AY52" s="129"/>
      <c r="AZ52" s="129"/>
      <c r="BA52" s="129"/>
      <c r="BB52" s="129"/>
      <c r="BC52" s="129"/>
      <c r="BD52" s="784" t="str">
        <f t="shared" si="1"/>
        <v/>
      </c>
    </row>
    <row r="53" ht="15.75" customHeight="1">
      <c r="F53" s="785"/>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c r="AH53" s="129"/>
      <c r="AI53" s="789"/>
      <c r="AJ53" s="129"/>
      <c r="AK53" s="129"/>
      <c r="AL53" s="129"/>
      <c r="AM53" s="789"/>
      <c r="AN53" s="129"/>
      <c r="AO53" s="129"/>
      <c r="AP53" s="129"/>
      <c r="AQ53" s="129"/>
      <c r="AR53" s="129"/>
      <c r="AS53" s="129"/>
      <c r="AT53" s="129"/>
      <c r="AU53" s="129"/>
      <c r="AV53" s="129"/>
      <c r="AW53" s="129"/>
      <c r="AX53" s="129"/>
      <c r="AY53" s="129"/>
      <c r="AZ53" s="129"/>
      <c r="BA53" s="129"/>
      <c r="BB53" s="129"/>
      <c r="BC53" s="129"/>
      <c r="BD53" s="784" t="str">
        <f t="shared" si="1"/>
        <v/>
      </c>
    </row>
    <row r="54" ht="15.75" customHeight="1">
      <c r="F54" s="785"/>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c r="AH54" s="129"/>
      <c r="AI54" s="789"/>
      <c r="AJ54" s="129"/>
      <c r="AK54" s="129"/>
      <c r="AL54" s="129"/>
      <c r="AM54" s="789"/>
      <c r="AN54" s="129"/>
      <c r="AO54" s="129"/>
      <c r="AP54" s="129"/>
      <c r="AQ54" s="129"/>
      <c r="AR54" s="129"/>
      <c r="AS54" s="129"/>
      <c r="AT54" s="129"/>
      <c r="AU54" s="129"/>
      <c r="AV54" s="129"/>
      <c r="AW54" s="129"/>
      <c r="AX54" s="129"/>
      <c r="AY54" s="129"/>
      <c r="AZ54" s="129"/>
      <c r="BA54" s="129"/>
      <c r="BB54" s="129"/>
      <c r="BC54" s="129"/>
      <c r="BD54" s="784" t="str">
        <f t="shared" si="1"/>
        <v/>
      </c>
    </row>
    <row r="55" ht="15.75" customHeight="1">
      <c r="F55" s="785"/>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c r="AH55" s="129"/>
      <c r="AI55" s="789"/>
      <c r="AJ55" s="129"/>
      <c r="AK55" s="129"/>
      <c r="AL55" s="129"/>
      <c r="AM55" s="789"/>
      <c r="AN55" s="129"/>
      <c r="AO55" s="129"/>
      <c r="AP55" s="129"/>
      <c r="AQ55" s="129"/>
      <c r="AR55" s="129"/>
      <c r="AS55" s="129"/>
      <c r="AT55" s="129"/>
      <c r="AU55" s="129"/>
      <c r="AV55" s="129"/>
      <c r="AW55" s="129"/>
      <c r="AX55" s="129"/>
      <c r="AY55" s="129"/>
      <c r="AZ55" s="129"/>
      <c r="BA55" s="129"/>
      <c r="BB55" s="129"/>
      <c r="BC55" s="129"/>
      <c r="BD55" s="784" t="str">
        <f t="shared" si="1"/>
        <v/>
      </c>
    </row>
    <row r="56" ht="15.75" customHeight="1">
      <c r="F56" s="785"/>
      <c r="G56" s="129"/>
      <c r="H56" s="129"/>
      <c r="I56" s="129"/>
      <c r="J56" s="129"/>
      <c r="K56" s="129"/>
      <c r="L56" s="129"/>
      <c r="M56" s="129"/>
      <c r="N56" s="129"/>
      <c r="O56" s="129"/>
      <c r="P56" s="129"/>
      <c r="Q56" s="129"/>
      <c r="R56" s="129"/>
      <c r="S56" s="129"/>
      <c r="T56" s="129"/>
      <c r="U56" s="129"/>
      <c r="V56" s="129"/>
      <c r="W56" s="129"/>
      <c r="X56" s="129"/>
      <c r="Y56" s="129"/>
      <c r="Z56" s="129"/>
      <c r="AA56" s="129"/>
      <c r="AB56" s="129"/>
      <c r="AC56" s="129"/>
      <c r="AD56" s="129"/>
      <c r="AE56" s="129"/>
      <c r="AF56" s="129"/>
      <c r="AG56" s="129"/>
      <c r="AH56" s="129"/>
      <c r="AI56" s="789"/>
      <c r="AJ56" s="129"/>
      <c r="AK56" s="129"/>
      <c r="AL56" s="129"/>
      <c r="AM56" s="789"/>
      <c r="AN56" s="129"/>
      <c r="AO56" s="129"/>
      <c r="AP56" s="129"/>
      <c r="AQ56" s="129"/>
      <c r="AR56" s="129"/>
      <c r="AS56" s="129"/>
      <c r="AT56" s="129"/>
      <c r="AU56" s="129"/>
      <c r="AV56" s="129"/>
      <c r="AW56" s="129"/>
      <c r="AX56" s="129"/>
      <c r="AY56" s="129"/>
      <c r="AZ56" s="129"/>
      <c r="BA56" s="129"/>
      <c r="BB56" s="129"/>
      <c r="BC56" s="129"/>
      <c r="BD56" s="784" t="str">
        <f t="shared" si="1"/>
        <v/>
      </c>
    </row>
    <row r="57" ht="15.75" customHeight="1">
      <c r="F57" s="785"/>
      <c r="G57" s="129"/>
      <c r="H57" s="129"/>
      <c r="I57" s="129"/>
      <c r="J57" s="129"/>
      <c r="K57" s="129"/>
      <c r="L57" s="129"/>
      <c r="M57" s="129"/>
      <c r="N57" s="129"/>
      <c r="O57" s="129"/>
      <c r="P57" s="129"/>
      <c r="Q57" s="129"/>
      <c r="R57" s="129"/>
      <c r="S57" s="129"/>
      <c r="T57" s="129"/>
      <c r="U57" s="129"/>
      <c r="V57" s="129"/>
      <c r="W57" s="129"/>
      <c r="X57" s="129"/>
      <c r="Y57" s="129"/>
      <c r="Z57" s="129"/>
      <c r="AA57" s="129"/>
      <c r="AB57" s="129"/>
      <c r="AC57" s="129"/>
      <c r="AD57" s="129"/>
      <c r="AE57" s="129"/>
      <c r="AF57" s="129"/>
      <c r="AG57" s="129"/>
      <c r="AH57" s="129"/>
      <c r="AI57" s="789"/>
      <c r="AJ57" s="129"/>
      <c r="AK57" s="129"/>
      <c r="AL57" s="129"/>
      <c r="AM57" s="789"/>
      <c r="AN57" s="129"/>
      <c r="AO57" s="129"/>
      <c r="AP57" s="129"/>
      <c r="AQ57" s="129"/>
      <c r="AR57" s="129"/>
      <c r="AS57" s="129"/>
      <c r="AT57" s="129"/>
      <c r="AU57" s="129"/>
      <c r="AV57" s="129"/>
      <c r="AW57" s="129"/>
      <c r="AX57" s="129"/>
      <c r="AY57" s="129"/>
      <c r="AZ57" s="129"/>
      <c r="BA57" s="129"/>
      <c r="BB57" s="129"/>
      <c r="BC57" s="129"/>
      <c r="BD57" s="784" t="str">
        <f t="shared" si="1"/>
        <v/>
      </c>
    </row>
    <row r="58" ht="15.75" customHeight="1">
      <c r="F58" s="785"/>
      <c r="G58" s="129"/>
      <c r="H58" s="129"/>
      <c r="I58" s="129"/>
      <c r="J58" s="129"/>
      <c r="K58" s="129"/>
      <c r="L58" s="129"/>
      <c r="M58" s="129"/>
      <c r="N58" s="129"/>
      <c r="O58" s="129"/>
      <c r="P58" s="129"/>
      <c r="Q58" s="129"/>
      <c r="R58" s="129"/>
      <c r="S58" s="129"/>
      <c r="T58" s="129"/>
      <c r="U58" s="129"/>
      <c r="V58" s="129"/>
      <c r="W58" s="129"/>
      <c r="X58" s="129"/>
      <c r="Y58" s="129"/>
      <c r="Z58" s="129"/>
      <c r="AA58" s="129"/>
      <c r="AB58" s="129"/>
      <c r="AC58" s="129"/>
      <c r="AD58" s="129"/>
      <c r="AE58" s="129"/>
      <c r="AF58" s="129"/>
      <c r="AG58" s="129"/>
      <c r="AH58" s="129"/>
      <c r="AI58" s="789"/>
      <c r="AJ58" s="129"/>
      <c r="AK58" s="129"/>
      <c r="AL58" s="129"/>
      <c r="AM58" s="789"/>
      <c r="AN58" s="129"/>
      <c r="AO58" s="129"/>
      <c r="AP58" s="129"/>
      <c r="AQ58" s="129"/>
      <c r="AR58" s="129"/>
      <c r="AS58" s="129"/>
      <c r="AT58" s="129"/>
      <c r="AU58" s="129"/>
      <c r="AV58" s="129"/>
      <c r="AW58" s="129"/>
      <c r="AX58" s="129"/>
      <c r="AY58" s="129"/>
      <c r="AZ58" s="129"/>
      <c r="BA58" s="129"/>
      <c r="BB58" s="129"/>
      <c r="BC58" s="129"/>
      <c r="BD58" s="784" t="str">
        <f t="shared" si="1"/>
        <v/>
      </c>
    </row>
    <row r="59" ht="15.75" customHeight="1">
      <c r="F59" s="785"/>
      <c r="G59" s="129"/>
      <c r="H59" s="129"/>
      <c r="I59" s="129"/>
      <c r="J59" s="129"/>
      <c r="K59" s="129"/>
      <c r="L59" s="129"/>
      <c r="M59" s="129"/>
      <c r="N59" s="129"/>
      <c r="O59" s="129"/>
      <c r="P59" s="129"/>
      <c r="Q59" s="129"/>
      <c r="R59" s="129"/>
      <c r="S59" s="129"/>
      <c r="T59" s="129"/>
      <c r="U59" s="129"/>
      <c r="V59" s="129"/>
      <c r="W59" s="129"/>
      <c r="X59" s="129"/>
      <c r="Y59" s="129"/>
      <c r="Z59" s="129"/>
      <c r="AA59" s="129"/>
      <c r="AB59" s="129"/>
      <c r="AC59" s="129"/>
      <c r="AD59" s="129"/>
      <c r="AE59" s="129"/>
      <c r="AF59" s="129"/>
      <c r="AG59" s="129"/>
      <c r="AH59" s="129"/>
      <c r="AI59" s="789"/>
      <c r="AJ59" s="129"/>
      <c r="AK59" s="129"/>
      <c r="AL59" s="129"/>
      <c r="AM59" s="789"/>
      <c r="AN59" s="129"/>
      <c r="AO59" s="129"/>
      <c r="AP59" s="129"/>
      <c r="AQ59" s="129"/>
      <c r="AR59" s="129"/>
      <c r="AS59" s="129"/>
      <c r="AT59" s="129"/>
      <c r="AU59" s="129"/>
      <c r="AV59" s="129"/>
      <c r="AW59" s="129"/>
      <c r="AX59" s="129"/>
      <c r="AY59" s="129"/>
      <c r="AZ59" s="129"/>
      <c r="BA59" s="129"/>
      <c r="BB59" s="129"/>
      <c r="BC59" s="129"/>
      <c r="BD59" s="784" t="str">
        <f t="shared" si="1"/>
        <v/>
      </c>
    </row>
    <row r="60" ht="15.75" customHeight="1">
      <c r="F60" s="785"/>
      <c r="G60" s="129"/>
      <c r="H60" s="129"/>
      <c r="I60" s="129"/>
      <c r="J60" s="129"/>
      <c r="K60" s="129"/>
      <c r="L60" s="129"/>
      <c r="M60" s="129"/>
      <c r="N60" s="129"/>
      <c r="O60" s="129"/>
      <c r="P60" s="129"/>
      <c r="Q60" s="129"/>
      <c r="R60" s="129"/>
      <c r="S60" s="129"/>
      <c r="T60" s="129"/>
      <c r="U60" s="129"/>
      <c r="V60" s="129"/>
      <c r="W60" s="129"/>
      <c r="X60" s="129"/>
      <c r="Y60" s="129"/>
      <c r="Z60" s="129"/>
      <c r="AA60" s="129"/>
      <c r="AB60" s="129"/>
      <c r="AC60" s="129"/>
      <c r="AD60" s="129"/>
      <c r="AE60" s="129"/>
      <c r="AF60" s="129"/>
      <c r="AG60" s="129"/>
      <c r="AH60" s="129"/>
      <c r="AI60" s="789"/>
      <c r="AJ60" s="129"/>
      <c r="AK60" s="129"/>
      <c r="AL60" s="129"/>
      <c r="AM60" s="789"/>
      <c r="AN60" s="129"/>
      <c r="AO60" s="129"/>
      <c r="AP60" s="129"/>
      <c r="AQ60" s="129"/>
      <c r="AR60" s="129"/>
      <c r="AS60" s="129"/>
      <c r="AT60" s="129"/>
      <c r="AU60" s="129"/>
      <c r="AV60" s="129"/>
      <c r="AW60" s="129"/>
      <c r="AX60" s="129"/>
      <c r="AY60" s="129"/>
      <c r="AZ60" s="129"/>
      <c r="BA60" s="129"/>
      <c r="BB60" s="129"/>
      <c r="BC60" s="129"/>
      <c r="BD60" s="784" t="str">
        <f t="shared" si="1"/>
        <v/>
      </c>
    </row>
    <row r="61" ht="15.75" customHeight="1">
      <c r="F61" s="785"/>
      <c r="G61" s="129"/>
      <c r="H61" s="129"/>
      <c r="I61" s="129"/>
      <c r="J61" s="129"/>
      <c r="K61" s="129"/>
      <c r="L61" s="129"/>
      <c r="M61" s="129"/>
      <c r="N61" s="129"/>
      <c r="O61" s="129"/>
      <c r="P61" s="129"/>
      <c r="Q61" s="129"/>
      <c r="R61" s="129"/>
      <c r="S61" s="129"/>
      <c r="T61" s="129"/>
      <c r="U61" s="129"/>
      <c r="V61" s="129"/>
      <c r="W61" s="129"/>
      <c r="X61" s="129"/>
      <c r="Y61" s="129"/>
      <c r="Z61" s="129"/>
      <c r="AA61" s="129"/>
      <c r="AB61" s="129"/>
      <c r="AC61" s="129"/>
      <c r="AD61" s="129"/>
      <c r="AE61" s="129"/>
      <c r="AF61" s="129"/>
      <c r="AG61" s="129"/>
      <c r="AH61" s="129"/>
      <c r="AI61" s="789"/>
      <c r="AJ61" s="129"/>
      <c r="AK61" s="129"/>
      <c r="AL61" s="129"/>
      <c r="AM61" s="789"/>
      <c r="AN61" s="129"/>
      <c r="AO61" s="129"/>
      <c r="AP61" s="129"/>
      <c r="AQ61" s="129"/>
      <c r="AR61" s="129"/>
      <c r="AS61" s="129"/>
      <c r="AT61" s="129"/>
      <c r="AU61" s="129"/>
      <c r="AV61" s="129"/>
      <c r="AW61" s="129"/>
      <c r="AX61" s="129"/>
      <c r="AY61" s="129"/>
      <c r="AZ61" s="129"/>
      <c r="BA61" s="129"/>
      <c r="BB61" s="129"/>
      <c r="BC61" s="129"/>
      <c r="BD61" s="784" t="str">
        <f t="shared" si="1"/>
        <v/>
      </c>
    </row>
    <row r="62" ht="15.75" customHeight="1">
      <c r="F62" s="785"/>
      <c r="G62" s="129"/>
      <c r="H62" s="129"/>
      <c r="I62" s="129"/>
      <c r="J62" s="129"/>
      <c r="K62" s="129"/>
      <c r="L62" s="129"/>
      <c r="M62" s="129"/>
      <c r="N62" s="129"/>
      <c r="O62" s="129"/>
      <c r="P62" s="129"/>
      <c r="Q62" s="129"/>
      <c r="R62" s="129"/>
      <c r="S62" s="129"/>
      <c r="T62" s="129"/>
      <c r="U62" s="129"/>
      <c r="V62" s="129"/>
      <c r="W62" s="129"/>
      <c r="X62" s="129"/>
      <c r="Y62" s="129"/>
      <c r="Z62" s="129"/>
      <c r="AA62" s="129"/>
      <c r="AB62" s="129"/>
      <c r="AC62" s="129"/>
      <c r="AD62" s="129"/>
      <c r="AE62" s="129"/>
      <c r="AF62" s="129"/>
      <c r="AG62" s="129"/>
      <c r="AH62" s="129"/>
      <c r="AI62" s="789"/>
      <c r="AJ62" s="129"/>
      <c r="AK62" s="129"/>
      <c r="AL62" s="129"/>
      <c r="AM62" s="789"/>
      <c r="AN62" s="129"/>
      <c r="AO62" s="129"/>
      <c r="AP62" s="129"/>
      <c r="AQ62" s="129"/>
      <c r="AR62" s="129"/>
      <c r="AS62" s="129"/>
      <c r="AT62" s="129"/>
      <c r="AU62" s="129"/>
      <c r="AV62" s="129"/>
      <c r="AW62" s="129"/>
      <c r="AX62" s="129"/>
      <c r="AY62" s="129"/>
      <c r="AZ62" s="129"/>
      <c r="BA62" s="129"/>
      <c r="BB62" s="129"/>
      <c r="BC62" s="129"/>
      <c r="BD62" s="784" t="str">
        <f t="shared" si="1"/>
        <v/>
      </c>
    </row>
    <row r="63" ht="15.75" customHeight="1">
      <c r="F63" s="785"/>
      <c r="G63" s="129"/>
      <c r="H63" s="129"/>
      <c r="I63" s="129"/>
      <c r="J63" s="129"/>
      <c r="K63" s="129"/>
      <c r="L63" s="129"/>
      <c r="M63" s="129"/>
      <c r="N63" s="129"/>
      <c r="O63" s="129"/>
      <c r="P63" s="129"/>
      <c r="Q63" s="129"/>
      <c r="R63" s="129"/>
      <c r="S63" s="129"/>
      <c r="T63" s="129"/>
      <c r="U63" s="129"/>
      <c r="V63" s="129"/>
      <c r="W63" s="129"/>
      <c r="X63" s="129"/>
      <c r="Y63" s="129"/>
      <c r="Z63" s="129"/>
      <c r="AA63" s="129"/>
      <c r="AB63" s="129"/>
      <c r="AC63" s="129"/>
      <c r="AD63" s="129"/>
      <c r="AE63" s="129"/>
      <c r="AF63" s="129"/>
      <c r="AG63" s="129"/>
      <c r="AH63" s="129"/>
      <c r="AI63" s="789"/>
      <c r="AJ63" s="129"/>
      <c r="AK63" s="129"/>
      <c r="AL63" s="129"/>
      <c r="AM63" s="789"/>
      <c r="AN63" s="129"/>
      <c r="AO63" s="129"/>
      <c r="AP63" s="129"/>
      <c r="AQ63" s="129"/>
      <c r="AR63" s="129"/>
      <c r="AS63" s="129"/>
      <c r="AT63" s="129"/>
      <c r="AU63" s="129"/>
      <c r="AV63" s="129"/>
      <c r="AW63" s="129"/>
      <c r="AX63" s="129"/>
      <c r="AY63" s="129"/>
      <c r="AZ63" s="129"/>
      <c r="BA63" s="129"/>
      <c r="BB63" s="129"/>
      <c r="BC63" s="129"/>
      <c r="BD63" s="784" t="str">
        <f t="shared" si="1"/>
        <v/>
      </c>
    </row>
    <row r="64" ht="15.75" customHeight="1">
      <c r="F64" s="785"/>
      <c r="G64" s="129"/>
      <c r="H64" s="129"/>
      <c r="I64" s="129"/>
      <c r="J64" s="129"/>
      <c r="K64" s="129"/>
      <c r="L64" s="129"/>
      <c r="M64" s="129"/>
      <c r="N64" s="129"/>
      <c r="O64" s="129"/>
      <c r="P64" s="129"/>
      <c r="Q64" s="129"/>
      <c r="R64" s="129"/>
      <c r="S64" s="129"/>
      <c r="T64" s="129"/>
      <c r="U64" s="129"/>
      <c r="V64" s="129"/>
      <c r="W64" s="129"/>
      <c r="X64" s="129"/>
      <c r="Y64" s="129"/>
      <c r="Z64" s="129"/>
      <c r="AA64" s="129"/>
      <c r="AB64" s="129"/>
      <c r="AC64" s="129"/>
      <c r="AD64" s="129"/>
      <c r="AE64" s="129"/>
      <c r="AF64" s="129"/>
      <c r="AG64" s="129"/>
      <c r="AH64" s="129"/>
      <c r="AI64" s="789"/>
      <c r="AJ64" s="129"/>
      <c r="AK64" s="129"/>
      <c r="AL64" s="129"/>
      <c r="AM64" s="789"/>
      <c r="AN64" s="129"/>
      <c r="AO64" s="129"/>
      <c r="AP64" s="129"/>
      <c r="AQ64" s="129"/>
      <c r="AR64" s="129"/>
      <c r="AS64" s="129"/>
      <c r="AT64" s="129"/>
      <c r="AU64" s="129"/>
      <c r="AV64" s="129"/>
      <c r="AW64" s="129"/>
      <c r="AX64" s="129"/>
      <c r="AY64" s="129"/>
      <c r="AZ64" s="129"/>
      <c r="BA64" s="129"/>
      <c r="BB64" s="129"/>
      <c r="BC64" s="129"/>
      <c r="BD64" s="784" t="str">
        <f t="shared" si="1"/>
        <v/>
      </c>
    </row>
    <row r="65" ht="15.75" customHeight="1">
      <c r="F65" s="785"/>
      <c r="G65" s="129"/>
      <c r="H65" s="129"/>
      <c r="I65" s="129"/>
      <c r="J65" s="129"/>
      <c r="K65" s="129"/>
      <c r="L65" s="129"/>
      <c r="M65" s="129"/>
      <c r="N65" s="129"/>
      <c r="O65" s="129"/>
      <c r="P65" s="129"/>
      <c r="Q65" s="129"/>
      <c r="R65" s="129"/>
      <c r="S65" s="129"/>
      <c r="T65" s="129"/>
      <c r="U65" s="129"/>
      <c r="V65" s="129"/>
      <c r="W65" s="129"/>
      <c r="X65" s="129"/>
      <c r="Y65" s="129"/>
      <c r="Z65" s="129"/>
      <c r="AA65" s="129"/>
      <c r="AB65" s="129"/>
      <c r="AC65" s="129"/>
      <c r="AD65" s="129"/>
      <c r="AE65" s="129"/>
      <c r="AF65" s="129"/>
      <c r="AG65" s="129"/>
      <c r="AH65" s="129"/>
      <c r="AI65" s="789"/>
      <c r="AJ65" s="129"/>
      <c r="AK65" s="129"/>
      <c r="AL65" s="129"/>
      <c r="AM65" s="789"/>
      <c r="AN65" s="129"/>
      <c r="AO65" s="129"/>
      <c r="AP65" s="129"/>
      <c r="AQ65" s="129"/>
      <c r="AR65" s="129"/>
      <c r="AS65" s="129"/>
      <c r="AT65" s="129"/>
      <c r="AU65" s="129"/>
      <c r="AV65" s="129"/>
      <c r="AW65" s="129"/>
      <c r="AX65" s="129"/>
      <c r="AY65" s="129"/>
      <c r="AZ65" s="129"/>
      <c r="BA65" s="129"/>
      <c r="BB65" s="129"/>
      <c r="BC65" s="129"/>
      <c r="BD65" s="784" t="str">
        <f t="shared" si="1"/>
        <v/>
      </c>
    </row>
    <row r="66" ht="15.75" customHeight="1">
      <c r="F66" s="785"/>
      <c r="G66" s="129"/>
      <c r="H66" s="129"/>
      <c r="I66" s="129"/>
      <c r="J66" s="129"/>
      <c r="K66" s="129"/>
      <c r="L66" s="129"/>
      <c r="M66" s="129"/>
      <c r="N66" s="129"/>
      <c r="O66" s="129"/>
      <c r="P66" s="129"/>
      <c r="Q66" s="129"/>
      <c r="R66" s="129"/>
      <c r="S66" s="129"/>
      <c r="T66" s="129"/>
      <c r="U66" s="129"/>
      <c r="V66" s="129"/>
      <c r="W66" s="129"/>
      <c r="X66" s="129"/>
      <c r="Y66" s="129"/>
      <c r="Z66" s="129"/>
      <c r="AA66" s="129"/>
      <c r="AB66" s="129"/>
      <c r="AC66" s="129"/>
      <c r="AD66" s="129"/>
      <c r="AE66" s="129"/>
      <c r="AF66" s="129"/>
      <c r="AG66" s="129"/>
      <c r="AH66" s="129"/>
      <c r="AI66" s="789"/>
      <c r="AJ66" s="129"/>
      <c r="AK66" s="129"/>
      <c r="AL66" s="129"/>
      <c r="AM66" s="789"/>
      <c r="AN66" s="129"/>
      <c r="AO66" s="129"/>
      <c r="AP66" s="129"/>
      <c r="AQ66" s="129"/>
      <c r="AR66" s="129"/>
      <c r="AS66" s="129"/>
      <c r="AT66" s="129"/>
      <c r="AU66" s="129"/>
      <c r="AV66" s="129"/>
      <c r="AW66" s="129"/>
      <c r="AX66" s="129"/>
      <c r="AY66" s="129"/>
      <c r="AZ66" s="129"/>
      <c r="BA66" s="129"/>
      <c r="BB66" s="129"/>
      <c r="BC66" s="129"/>
      <c r="BD66" s="784" t="str">
        <f t="shared" si="1"/>
        <v/>
      </c>
    </row>
    <row r="67" ht="15.75" customHeight="1">
      <c r="F67" s="785"/>
      <c r="G67" s="129"/>
      <c r="H67" s="129"/>
      <c r="I67" s="129"/>
      <c r="J67" s="129"/>
      <c r="K67" s="129"/>
      <c r="L67" s="129"/>
      <c r="M67" s="129"/>
      <c r="N67" s="129"/>
      <c r="O67" s="129"/>
      <c r="P67" s="129"/>
      <c r="Q67" s="129"/>
      <c r="R67" s="129"/>
      <c r="S67" s="129"/>
      <c r="T67" s="129"/>
      <c r="U67" s="129"/>
      <c r="V67" s="129"/>
      <c r="W67" s="129"/>
      <c r="X67" s="129"/>
      <c r="Y67" s="129"/>
      <c r="Z67" s="129"/>
      <c r="AA67" s="129"/>
      <c r="AB67" s="129"/>
      <c r="AC67" s="129"/>
      <c r="AD67" s="129"/>
      <c r="AE67" s="129"/>
      <c r="AF67" s="129"/>
      <c r="AG67" s="129"/>
      <c r="AH67" s="129"/>
      <c r="AI67" s="789"/>
      <c r="AJ67" s="129"/>
      <c r="AK67" s="129"/>
      <c r="AL67" s="129"/>
      <c r="AM67" s="789"/>
      <c r="AN67" s="129"/>
      <c r="AO67" s="129"/>
      <c r="AP67" s="129"/>
      <c r="AQ67" s="129"/>
      <c r="AR67" s="129"/>
      <c r="AS67" s="129"/>
      <c r="AT67" s="129"/>
      <c r="AU67" s="129"/>
      <c r="AV67" s="129"/>
      <c r="AW67" s="129"/>
      <c r="AX67" s="129"/>
      <c r="AY67" s="129"/>
      <c r="AZ67" s="129"/>
      <c r="BA67" s="129"/>
      <c r="BB67" s="129"/>
      <c r="BC67" s="129"/>
      <c r="BD67" s="784" t="str">
        <f t="shared" si="1"/>
        <v/>
      </c>
    </row>
    <row r="68" ht="15.75" customHeight="1">
      <c r="F68" s="785"/>
      <c r="G68" s="129"/>
      <c r="H68" s="129"/>
      <c r="I68" s="129"/>
      <c r="J68" s="129"/>
      <c r="K68" s="129"/>
      <c r="L68" s="129"/>
      <c r="M68" s="129"/>
      <c r="N68" s="129"/>
      <c r="O68" s="129"/>
      <c r="P68" s="129"/>
      <c r="Q68" s="129"/>
      <c r="R68" s="129"/>
      <c r="S68" s="129"/>
      <c r="T68" s="129"/>
      <c r="U68" s="129"/>
      <c r="V68" s="129"/>
      <c r="W68" s="129"/>
      <c r="X68" s="129"/>
      <c r="Y68" s="129"/>
      <c r="Z68" s="129"/>
      <c r="AA68" s="129"/>
      <c r="AB68" s="129"/>
      <c r="AC68" s="129"/>
      <c r="AD68" s="129"/>
      <c r="AE68" s="129"/>
      <c r="AF68" s="129"/>
      <c r="AG68" s="129"/>
      <c r="AH68" s="129"/>
      <c r="AI68" s="789"/>
      <c r="AJ68" s="129"/>
      <c r="AK68" s="129"/>
      <c r="AL68" s="129"/>
      <c r="AM68" s="789"/>
      <c r="AN68" s="129"/>
      <c r="AO68" s="129"/>
      <c r="AP68" s="129"/>
      <c r="AQ68" s="129"/>
      <c r="AR68" s="129"/>
      <c r="AS68" s="129"/>
      <c r="AT68" s="129"/>
      <c r="AU68" s="129"/>
      <c r="AV68" s="129"/>
      <c r="AW68" s="129"/>
      <c r="AX68" s="129"/>
      <c r="AY68" s="129"/>
      <c r="AZ68" s="129"/>
      <c r="BA68" s="129"/>
      <c r="BB68" s="129"/>
      <c r="BC68" s="129"/>
      <c r="BD68" s="784" t="str">
        <f t="shared" si="1"/>
        <v/>
      </c>
    </row>
    <row r="69" ht="15.75" customHeight="1">
      <c r="F69" s="785"/>
      <c r="G69" s="129"/>
      <c r="H69" s="129"/>
      <c r="I69" s="129"/>
      <c r="J69" s="129"/>
      <c r="K69" s="129"/>
      <c r="L69" s="129"/>
      <c r="M69" s="129"/>
      <c r="N69" s="129"/>
      <c r="O69" s="129"/>
      <c r="P69" s="129"/>
      <c r="Q69" s="129"/>
      <c r="R69" s="129"/>
      <c r="S69" s="129"/>
      <c r="T69" s="129"/>
      <c r="U69" s="129"/>
      <c r="V69" s="129"/>
      <c r="W69" s="129"/>
      <c r="X69" s="129"/>
      <c r="Y69" s="129"/>
      <c r="Z69" s="129"/>
      <c r="AA69" s="129"/>
      <c r="AB69" s="129"/>
      <c r="AC69" s="129"/>
      <c r="AD69" s="129"/>
      <c r="AE69" s="129"/>
      <c r="AF69" s="129"/>
      <c r="AG69" s="129"/>
      <c r="AH69" s="129"/>
      <c r="AI69" s="789"/>
      <c r="AJ69" s="129"/>
      <c r="AK69" s="129"/>
      <c r="AL69" s="129"/>
      <c r="AM69" s="789"/>
      <c r="AN69" s="129"/>
      <c r="AO69" s="129"/>
      <c r="AP69" s="129"/>
      <c r="AQ69" s="129"/>
      <c r="AR69" s="129"/>
      <c r="AS69" s="129"/>
      <c r="AT69" s="129"/>
      <c r="AU69" s="129"/>
      <c r="AV69" s="129"/>
      <c r="AW69" s="129"/>
      <c r="AX69" s="129"/>
      <c r="AY69" s="129"/>
      <c r="AZ69" s="129"/>
      <c r="BA69" s="129"/>
      <c r="BB69" s="129"/>
      <c r="BC69" s="129"/>
      <c r="BD69" s="784" t="str">
        <f t="shared" si="1"/>
        <v/>
      </c>
    </row>
    <row r="70" ht="15.75" customHeight="1">
      <c r="F70" s="785"/>
      <c r="G70" s="129"/>
      <c r="H70" s="129"/>
      <c r="I70" s="129"/>
      <c r="J70" s="129"/>
      <c r="K70" s="129"/>
      <c r="L70" s="129"/>
      <c r="M70" s="129"/>
      <c r="N70" s="129"/>
      <c r="O70" s="129"/>
      <c r="P70" s="129"/>
      <c r="Q70" s="129"/>
      <c r="R70" s="129"/>
      <c r="S70" s="129"/>
      <c r="T70" s="129"/>
      <c r="U70" s="129"/>
      <c r="V70" s="129"/>
      <c r="W70" s="129"/>
      <c r="X70" s="129"/>
      <c r="Y70" s="129"/>
      <c r="Z70" s="129"/>
      <c r="AA70" s="129"/>
      <c r="AB70" s="129"/>
      <c r="AC70" s="129"/>
      <c r="AD70" s="129"/>
      <c r="AE70" s="129"/>
      <c r="AF70" s="129"/>
      <c r="AG70" s="129"/>
      <c r="AH70" s="129"/>
      <c r="AI70" s="789"/>
      <c r="AJ70" s="129"/>
      <c r="AK70" s="129"/>
      <c r="AL70" s="129"/>
      <c r="AM70" s="789"/>
      <c r="AN70" s="129"/>
      <c r="AO70" s="129"/>
      <c r="AP70" s="129"/>
      <c r="AQ70" s="129"/>
      <c r="AR70" s="129"/>
      <c r="AS70" s="129"/>
      <c r="AT70" s="129"/>
      <c r="AU70" s="129"/>
      <c r="AV70" s="129"/>
      <c r="AW70" s="129"/>
      <c r="AX70" s="129"/>
      <c r="AY70" s="129"/>
      <c r="AZ70" s="129"/>
      <c r="BA70" s="129"/>
      <c r="BB70" s="129"/>
      <c r="BC70" s="129"/>
      <c r="BD70" s="784" t="str">
        <f t="shared" si="1"/>
        <v/>
      </c>
    </row>
    <row r="71" ht="15.75" customHeight="1">
      <c r="F71" s="785"/>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c r="AH71" s="129"/>
      <c r="AI71" s="789"/>
      <c r="AJ71" s="129"/>
      <c r="AK71" s="129"/>
      <c r="AL71" s="129"/>
      <c r="AM71" s="789"/>
      <c r="AN71" s="129"/>
      <c r="AO71" s="129"/>
      <c r="AP71" s="129"/>
      <c r="AQ71" s="129"/>
      <c r="AR71" s="129"/>
      <c r="AS71" s="129"/>
      <c r="AT71" s="129"/>
      <c r="AU71" s="129"/>
      <c r="AV71" s="129"/>
      <c r="AW71" s="129"/>
      <c r="AX71" s="129"/>
      <c r="AY71" s="129"/>
      <c r="AZ71" s="129"/>
      <c r="BA71" s="129"/>
      <c r="BB71" s="129"/>
      <c r="BC71" s="129"/>
      <c r="BD71" s="784" t="str">
        <f t="shared" si="1"/>
        <v/>
      </c>
    </row>
    <row r="72" ht="15.75" customHeight="1">
      <c r="F72" s="785"/>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c r="AH72" s="129"/>
      <c r="AI72" s="789"/>
      <c r="AJ72" s="129"/>
      <c r="AK72" s="129"/>
      <c r="AL72" s="129"/>
      <c r="AM72" s="789"/>
      <c r="AN72" s="129"/>
      <c r="AO72" s="129"/>
      <c r="AP72" s="129"/>
      <c r="AQ72" s="129"/>
      <c r="AR72" s="129"/>
      <c r="AS72" s="129"/>
      <c r="AT72" s="129"/>
      <c r="AU72" s="129"/>
      <c r="AV72" s="129"/>
      <c r="AW72" s="129"/>
      <c r="AX72" s="129"/>
      <c r="AY72" s="129"/>
      <c r="AZ72" s="129"/>
      <c r="BA72" s="129"/>
      <c r="BB72" s="129"/>
      <c r="BC72" s="129"/>
      <c r="BD72" s="784" t="str">
        <f t="shared" si="1"/>
        <v/>
      </c>
    </row>
    <row r="73" ht="15.75" customHeight="1">
      <c r="F73" s="785"/>
      <c r="G73" s="129"/>
      <c r="H73" s="129"/>
      <c r="I73" s="129"/>
      <c r="J73" s="129"/>
      <c r="K73" s="129"/>
      <c r="L73" s="129"/>
      <c r="M73" s="129"/>
      <c r="N73" s="129"/>
      <c r="O73" s="129"/>
      <c r="P73" s="129"/>
      <c r="Q73" s="129"/>
      <c r="R73" s="129"/>
      <c r="S73" s="129"/>
      <c r="T73" s="129"/>
      <c r="U73" s="129"/>
      <c r="V73" s="129"/>
      <c r="W73" s="129"/>
      <c r="X73" s="129"/>
      <c r="Y73" s="129"/>
      <c r="Z73" s="129"/>
      <c r="AA73" s="129"/>
      <c r="AB73" s="129"/>
      <c r="AC73" s="129"/>
      <c r="AD73" s="129"/>
      <c r="AE73" s="129"/>
      <c r="AF73" s="129"/>
      <c r="AG73" s="129"/>
      <c r="AH73" s="129"/>
      <c r="AI73" s="789"/>
      <c r="AJ73" s="129"/>
      <c r="AK73" s="129"/>
      <c r="AL73" s="129"/>
      <c r="AM73" s="789"/>
      <c r="AN73" s="129"/>
      <c r="AO73" s="129"/>
      <c r="AP73" s="129"/>
      <c r="AQ73" s="129"/>
      <c r="AR73" s="129"/>
      <c r="AS73" s="129"/>
      <c r="AT73" s="129"/>
      <c r="AU73" s="129"/>
      <c r="AV73" s="129"/>
      <c r="AW73" s="129"/>
      <c r="AX73" s="129"/>
      <c r="AY73" s="129"/>
      <c r="AZ73" s="129"/>
      <c r="BA73" s="129"/>
      <c r="BB73" s="129"/>
      <c r="BC73" s="129"/>
      <c r="BD73" s="784" t="str">
        <f t="shared" si="1"/>
        <v/>
      </c>
    </row>
    <row r="74" ht="15.75" customHeight="1">
      <c r="F74" s="785"/>
      <c r="G74" s="129"/>
      <c r="H74" s="129"/>
      <c r="I74" s="129"/>
      <c r="J74" s="129"/>
      <c r="K74" s="129"/>
      <c r="L74" s="129"/>
      <c r="M74" s="129"/>
      <c r="N74" s="129"/>
      <c r="O74" s="129"/>
      <c r="P74" s="129"/>
      <c r="Q74" s="129"/>
      <c r="R74" s="129"/>
      <c r="S74" s="129"/>
      <c r="T74" s="129"/>
      <c r="U74" s="129"/>
      <c r="V74" s="129"/>
      <c r="W74" s="129"/>
      <c r="X74" s="129"/>
      <c r="Y74" s="129"/>
      <c r="Z74" s="129"/>
      <c r="AA74" s="129"/>
      <c r="AB74" s="129"/>
      <c r="AC74" s="129"/>
      <c r="AD74" s="129"/>
      <c r="AE74" s="129"/>
      <c r="AF74" s="129"/>
      <c r="AG74" s="129"/>
      <c r="AH74" s="129"/>
      <c r="AI74" s="789"/>
      <c r="AJ74" s="129"/>
      <c r="AK74" s="129"/>
      <c r="AL74" s="129"/>
      <c r="AM74" s="789"/>
      <c r="AN74" s="129"/>
      <c r="AO74" s="129"/>
      <c r="AP74" s="129"/>
      <c r="AQ74" s="129"/>
      <c r="AR74" s="129"/>
      <c r="AS74" s="129"/>
      <c r="AT74" s="129"/>
      <c r="AU74" s="129"/>
      <c r="AV74" s="129"/>
      <c r="AW74" s="129"/>
      <c r="AX74" s="129"/>
      <c r="AY74" s="129"/>
      <c r="AZ74" s="129"/>
      <c r="BA74" s="129"/>
      <c r="BB74" s="129"/>
      <c r="BC74" s="129"/>
      <c r="BD74" s="784" t="str">
        <f t="shared" si="1"/>
        <v/>
      </c>
    </row>
    <row r="75" ht="15.75" customHeight="1">
      <c r="F75" s="785"/>
      <c r="G75" s="129"/>
      <c r="H75" s="129"/>
      <c r="I75" s="129"/>
      <c r="J75" s="129"/>
      <c r="K75" s="129"/>
      <c r="L75" s="129"/>
      <c r="M75" s="129"/>
      <c r="N75" s="129"/>
      <c r="O75" s="129"/>
      <c r="P75" s="129"/>
      <c r="Q75" s="129"/>
      <c r="R75" s="129"/>
      <c r="S75" s="129"/>
      <c r="T75" s="129"/>
      <c r="U75" s="129"/>
      <c r="V75" s="129"/>
      <c r="W75" s="129"/>
      <c r="X75" s="129"/>
      <c r="Y75" s="129"/>
      <c r="Z75" s="129"/>
      <c r="AA75" s="129"/>
      <c r="AB75" s="129"/>
      <c r="AC75" s="129"/>
      <c r="AD75" s="129"/>
      <c r="AE75" s="129"/>
      <c r="AF75" s="129"/>
      <c r="AG75" s="129"/>
      <c r="AH75" s="129"/>
      <c r="AI75" s="789"/>
      <c r="AJ75" s="129"/>
      <c r="AK75" s="129"/>
      <c r="AL75" s="129"/>
      <c r="AM75" s="789"/>
      <c r="AN75" s="129"/>
      <c r="AO75" s="129"/>
      <c r="AP75" s="129"/>
      <c r="AQ75" s="129"/>
      <c r="AR75" s="129"/>
      <c r="AS75" s="129"/>
      <c r="AT75" s="129"/>
      <c r="AU75" s="129"/>
      <c r="AV75" s="129"/>
      <c r="AW75" s="129"/>
      <c r="AX75" s="129"/>
      <c r="AY75" s="129"/>
      <c r="AZ75" s="129"/>
      <c r="BA75" s="129"/>
      <c r="BB75" s="129"/>
      <c r="BC75" s="129"/>
      <c r="BD75" s="784" t="str">
        <f t="shared" si="1"/>
        <v/>
      </c>
    </row>
    <row r="76" ht="15.75" customHeight="1">
      <c r="F76" s="785"/>
      <c r="G76" s="129"/>
      <c r="H76" s="129"/>
      <c r="I76" s="129"/>
      <c r="J76" s="129"/>
      <c r="K76" s="129"/>
      <c r="L76" s="129"/>
      <c r="M76" s="129"/>
      <c r="N76" s="129"/>
      <c r="O76" s="129"/>
      <c r="P76" s="129"/>
      <c r="Q76" s="129"/>
      <c r="R76" s="129"/>
      <c r="S76" s="129"/>
      <c r="T76" s="129"/>
      <c r="U76" s="129"/>
      <c r="V76" s="129"/>
      <c r="W76" s="129"/>
      <c r="X76" s="129"/>
      <c r="Y76" s="129"/>
      <c r="Z76" s="129"/>
      <c r="AA76" s="129"/>
      <c r="AB76" s="129"/>
      <c r="AC76" s="129"/>
      <c r="AD76" s="129"/>
      <c r="AE76" s="129"/>
      <c r="AF76" s="129"/>
      <c r="AG76" s="129"/>
      <c r="AH76" s="129"/>
      <c r="AI76" s="789"/>
      <c r="AJ76" s="129"/>
      <c r="AK76" s="129"/>
      <c r="AL76" s="129"/>
      <c r="AM76" s="789"/>
      <c r="AN76" s="129"/>
      <c r="AO76" s="129"/>
      <c r="AP76" s="129"/>
      <c r="AQ76" s="129"/>
      <c r="AR76" s="129"/>
      <c r="AS76" s="129"/>
      <c r="AT76" s="129"/>
      <c r="AU76" s="129"/>
      <c r="AV76" s="129"/>
      <c r="AW76" s="129"/>
      <c r="AX76" s="129"/>
      <c r="AY76" s="129"/>
      <c r="AZ76" s="129"/>
      <c r="BA76" s="129"/>
      <c r="BB76" s="129"/>
      <c r="BC76" s="129"/>
      <c r="BD76" s="784" t="str">
        <f t="shared" si="1"/>
        <v/>
      </c>
    </row>
    <row r="77" ht="15.75" customHeight="1">
      <c r="F77" s="785"/>
      <c r="G77" s="129"/>
      <c r="H77" s="129"/>
      <c r="I77" s="129"/>
      <c r="J77" s="129"/>
      <c r="K77" s="129"/>
      <c r="L77" s="129"/>
      <c r="M77" s="129"/>
      <c r="N77" s="129"/>
      <c r="O77" s="129"/>
      <c r="P77" s="129"/>
      <c r="Q77" s="129"/>
      <c r="R77" s="129"/>
      <c r="S77" s="129"/>
      <c r="T77" s="129"/>
      <c r="U77" s="129"/>
      <c r="V77" s="129"/>
      <c r="W77" s="129"/>
      <c r="X77" s="129"/>
      <c r="Y77" s="129"/>
      <c r="Z77" s="129"/>
      <c r="AA77" s="129"/>
      <c r="AB77" s="129"/>
      <c r="AC77" s="129"/>
      <c r="AD77" s="129"/>
      <c r="AE77" s="129"/>
      <c r="AF77" s="129"/>
      <c r="AG77" s="129"/>
      <c r="AH77" s="129"/>
      <c r="AI77" s="789"/>
      <c r="AJ77" s="129"/>
      <c r="AK77" s="129"/>
      <c r="AL77" s="129"/>
      <c r="AM77" s="789"/>
      <c r="AN77" s="129"/>
      <c r="AO77" s="129"/>
      <c r="AP77" s="129"/>
      <c r="AQ77" s="129"/>
      <c r="AR77" s="129"/>
      <c r="AS77" s="129"/>
      <c r="AT77" s="129"/>
      <c r="AU77" s="129"/>
      <c r="AV77" s="129"/>
      <c r="AW77" s="129"/>
      <c r="AX77" s="129"/>
      <c r="AY77" s="129"/>
      <c r="AZ77" s="129"/>
      <c r="BA77" s="129"/>
      <c r="BB77" s="129"/>
      <c r="BC77" s="129"/>
      <c r="BD77" s="784" t="str">
        <f t="shared" si="1"/>
        <v/>
      </c>
    </row>
    <row r="78" ht="15.75" customHeight="1">
      <c r="F78" s="785"/>
      <c r="G78" s="129"/>
      <c r="H78" s="129"/>
      <c r="I78" s="129"/>
      <c r="J78" s="129"/>
      <c r="K78" s="129"/>
      <c r="L78" s="129"/>
      <c r="M78" s="129"/>
      <c r="N78" s="129"/>
      <c r="O78" s="129"/>
      <c r="P78" s="129"/>
      <c r="Q78" s="129"/>
      <c r="R78" s="129"/>
      <c r="S78" s="129"/>
      <c r="T78" s="129"/>
      <c r="U78" s="129"/>
      <c r="V78" s="129"/>
      <c r="W78" s="129"/>
      <c r="X78" s="129"/>
      <c r="Y78" s="129"/>
      <c r="Z78" s="129"/>
      <c r="AA78" s="129"/>
      <c r="AB78" s="129"/>
      <c r="AC78" s="129"/>
      <c r="AD78" s="129"/>
      <c r="AE78" s="129"/>
      <c r="AF78" s="129"/>
      <c r="AG78" s="129"/>
      <c r="AH78" s="129"/>
      <c r="AI78" s="789"/>
      <c r="AJ78" s="129"/>
      <c r="AK78" s="129"/>
      <c r="AL78" s="129"/>
      <c r="AM78" s="789"/>
      <c r="AN78" s="129"/>
      <c r="AO78" s="129"/>
      <c r="AP78" s="129"/>
      <c r="AQ78" s="129"/>
      <c r="AR78" s="129"/>
      <c r="AS78" s="129"/>
      <c r="AT78" s="129"/>
      <c r="AU78" s="129"/>
      <c r="AV78" s="129"/>
      <c r="AW78" s="129"/>
      <c r="AX78" s="129"/>
      <c r="AY78" s="129"/>
      <c r="AZ78" s="129"/>
      <c r="BA78" s="129"/>
      <c r="BB78" s="129"/>
      <c r="BC78" s="129"/>
      <c r="BD78" s="784" t="str">
        <f t="shared" si="1"/>
        <v/>
      </c>
    </row>
    <row r="79" ht="15.75" customHeight="1">
      <c r="F79" s="785"/>
      <c r="G79" s="129"/>
      <c r="H79" s="129"/>
      <c r="I79" s="129"/>
      <c r="J79" s="129"/>
      <c r="K79" s="129"/>
      <c r="L79" s="129"/>
      <c r="M79" s="129"/>
      <c r="N79" s="129"/>
      <c r="O79" s="129"/>
      <c r="P79" s="129"/>
      <c r="Q79" s="129"/>
      <c r="R79" s="129"/>
      <c r="S79" s="129"/>
      <c r="T79" s="129"/>
      <c r="U79" s="129"/>
      <c r="V79" s="129"/>
      <c r="W79" s="129"/>
      <c r="X79" s="129"/>
      <c r="Y79" s="129"/>
      <c r="Z79" s="129"/>
      <c r="AA79" s="129"/>
      <c r="AB79" s="129"/>
      <c r="AC79" s="129"/>
      <c r="AD79" s="129"/>
      <c r="AE79" s="129"/>
      <c r="AF79" s="129"/>
      <c r="AG79" s="129"/>
      <c r="AH79" s="129"/>
      <c r="AI79" s="789"/>
      <c r="AJ79" s="129"/>
      <c r="AK79" s="129"/>
      <c r="AL79" s="129"/>
      <c r="AM79" s="789"/>
      <c r="AN79" s="129"/>
      <c r="AO79" s="129"/>
      <c r="AP79" s="129"/>
      <c r="AQ79" s="129"/>
      <c r="AR79" s="129"/>
      <c r="AS79" s="129"/>
      <c r="AT79" s="129"/>
      <c r="AU79" s="129"/>
      <c r="AV79" s="129"/>
      <c r="AW79" s="129"/>
      <c r="AX79" s="129"/>
      <c r="AY79" s="129"/>
      <c r="AZ79" s="129"/>
      <c r="BA79" s="129"/>
      <c r="BB79" s="129"/>
      <c r="BC79" s="129"/>
      <c r="BD79" s="784" t="str">
        <f t="shared" si="1"/>
        <v/>
      </c>
    </row>
    <row r="80" ht="15.75" customHeight="1">
      <c r="F80" s="785"/>
      <c r="G80" s="129"/>
      <c r="H80" s="129"/>
      <c r="I80" s="129"/>
      <c r="J80" s="129"/>
      <c r="K80" s="129"/>
      <c r="L80" s="129"/>
      <c r="M80" s="129"/>
      <c r="N80" s="129"/>
      <c r="O80" s="129"/>
      <c r="P80" s="129"/>
      <c r="Q80" s="129"/>
      <c r="R80" s="129"/>
      <c r="S80" s="129"/>
      <c r="T80" s="129"/>
      <c r="U80" s="129"/>
      <c r="V80" s="129"/>
      <c r="W80" s="129"/>
      <c r="X80" s="129"/>
      <c r="Y80" s="129"/>
      <c r="Z80" s="129"/>
      <c r="AA80" s="129"/>
      <c r="AB80" s="129"/>
      <c r="AC80" s="129"/>
      <c r="AD80" s="129"/>
      <c r="AE80" s="129"/>
      <c r="AF80" s="129"/>
      <c r="AG80" s="129"/>
      <c r="AH80" s="129"/>
      <c r="AI80" s="789"/>
      <c r="AJ80" s="129"/>
      <c r="AK80" s="129"/>
      <c r="AL80" s="129"/>
      <c r="AM80" s="789"/>
      <c r="AN80" s="129"/>
      <c r="AO80" s="129"/>
      <c r="AP80" s="129"/>
      <c r="AQ80" s="129"/>
      <c r="AR80" s="129"/>
      <c r="AS80" s="129"/>
      <c r="AT80" s="129"/>
      <c r="AU80" s="129"/>
      <c r="AV80" s="129"/>
      <c r="AW80" s="129"/>
      <c r="AX80" s="129"/>
      <c r="AY80" s="129"/>
      <c r="AZ80" s="129"/>
      <c r="BA80" s="129"/>
      <c r="BB80" s="129"/>
      <c r="BC80" s="129"/>
      <c r="BD80" s="784" t="str">
        <f t="shared" si="1"/>
        <v/>
      </c>
    </row>
    <row r="81" ht="15.75" customHeight="1">
      <c r="F81" s="785"/>
      <c r="G81" s="129"/>
      <c r="H81" s="129"/>
      <c r="I81" s="129"/>
      <c r="J81" s="129"/>
      <c r="K81" s="129"/>
      <c r="L81" s="129"/>
      <c r="M81" s="129"/>
      <c r="N81" s="129"/>
      <c r="O81" s="129"/>
      <c r="P81" s="129"/>
      <c r="Q81" s="129"/>
      <c r="R81" s="129"/>
      <c r="S81" s="129"/>
      <c r="T81" s="129"/>
      <c r="U81" s="129"/>
      <c r="V81" s="129"/>
      <c r="W81" s="129"/>
      <c r="X81" s="129"/>
      <c r="Y81" s="129"/>
      <c r="Z81" s="129"/>
      <c r="AA81" s="129"/>
      <c r="AB81" s="129"/>
      <c r="AC81" s="129"/>
      <c r="AD81" s="129"/>
      <c r="AE81" s="129"/>
      <c r="AF81" s="129"/>
      <c r="AG81" s="129"/>
      <c r="AH81" s="129"/>
      <c r="AI81" s="789"/>
      <c r="AJ81" s="129"/>
      <c r="AK81" s="129"/>
      <c r="AL81" s="129"/>
      <c r="AM81" s="789"/>
      <c r="AN81" s="129"/>
      <c r="AO81" s="129"/>
      <c r="AP81" s="129"/>
      <c r="AQ81" s="129"/>
      <c r="AR81" s="129"/>
      <c r="AS81" s="129"/>
      <c r="AT81" s="129"/>
      <c r="AU81" s="129"/>
      <c r="AV81" s="129"/>
      <c r="AW81" s="129"/>
      <c r="AX81" s="129"/>
      <c r="AY81" s="129"/>
      <c r="AZ81" s="129"/>
      <c r="BA81" s="129"/>
      <c r="BB81" s="129"/>
      <c r="BC81" s="129"/>
      <c r="BD81" s="784" t="str">
        <f t="shared" si="1"/>
        <v/>
      </c>
    </row>
    <row r="82" ht="15.75" customHeight="1">
      <c r="F82" s="785"/>
      <c r="G82" s="129"/>
      <c r="H82" s="129"/>
      <c r="I82" s="129"/>
      <c r="J82" s="129"/>
      <c r="K82" s="129"/>
      <c r="L82" s="129"/>
      <c r="M82" s="129"/>
      <c r="N82" s="129"/>
      <c r="O82" s="129"/>
      <c r="P82" s="129"/>
      <c r="Q82" s="129"/>
      <c r="R82" s="129"/>
      <c r="S82" s="129"/>
      <c r="T82" s="129"/>
      <c r="U82" s="129"/>
      <c r="V82" s="129"/>
      <c r="W82" s="129"/>
      <c r="X82" s="129"/>
      <c r="Y82" s="129"/>
      <c r="Z82" s="129"/>
      <c r="AA82" s="129"/>
      <c r="AB82" s="129"/>
      <c r="AC82" s="129"/>
      <c r="AD82" s="129"/>
      <c r="AE82" s="129"/>
      <c r="AF82" s="129"/>
      <c r="AG82" s="129"/>
      <c r="AH82" s="129"/>
      <c r="AI82" s="789"/>
      <c r="AJ82" s="129"/>
      <c r="AK82" s="129"/>
      <c r="AL82" s="129"/>
      <c r="AM82" s="789"/>
      <c r="AN82" s="129"/>
      <c r="AO82" s="129"/>
      <c r="AP82" s="129"/>
      <c r="AQ82" s="129"/>
      <c r="AR82" s="129"/>
      <c r="AS82" s="129"/>
      <c r="AT82" s="129"/>
      <c r="AU82" s="129"/>
      <c r="AV82" s="129"/>
      <c r="AW82" s="129"/>
      <c r="AX82" s="129"/>
      <c r="AY82" s="129"/>
      <c r="AZ82" s="129"/>
      <c r="BA82" s="129"/>
      <c r="BB82" s="129"/>
      <c r="BC82" s="129"/>
      <c r="BD82" s="784" t="str">
        <f t="shared" si="1"/>
        <v/>
      </c>
    </row>
    <row r="83" ht="15.75" customHeight="1">
      <c r="F83" s="785"/>
      <c r="G83" s="129"/>
      <c r="H83" s="129"/>
      <c r="I83" s="129"/>
      <c r="J83" s="129"/>
      <c r="K83" s="129"/>
      <c r="L83" s="129"/>
      <c r="M83" s="129"/>
      <c r="N83" s="129"/>
      <c r="O83" s="129"/>
      <c r="P83" s="129"/>
      <c r="Q83" s="129"/>
      <c r="R83" s="129"/>
      <c r="S83" s="129"/>
      <c r="T83" s="129"/>
      <c r="U83" s="129"/>
      <c r="V83" s="129"/>
      <c r="W83" s="129"/>
      <c r="X83" s="129"/>
      <c r="Y83" s="129"/>
      <c r="Z83" s="129"/>
      <c r="AA83" s="129"/>
      <c r="AB83" s="129"/>
      <c r="AC83" s="129"/>
      <c r="AD83" s="129"/>
      <c r="AE83" s="129"/>
      <c r="AF83" s="129"/>
      <c r="AG83" s="129"/>
      <c r="AH83" s="129"/>
      <c r="AI83" s="789"/>
      <c r="AJ83" s="129"/>
      <c r="AK83" s="129"/>
      <c r="AL83" s="129"/>
      <c r="AM83" s="789"/>
      <c r="AN83" s="129"/>
      <c r="AO83" s="129"/>
      <c r="AP83" s="129"/>
      <c r="AQ83" s="129"/>
      <c r="AR83" s="129"/>
      <c r="AS83" s="129"/>
      <c r="AT83" s="129"/>
      <c r="AU83" s="129"/>
      <c r="AV83" s="129"/>
      <c r="AW83" s="129"/>
      <c r="AX83" s="129"/>
      <c r="AY83" s="129"/>
      <c r="AZ83" s="129"/>
      <c r="BA83" s="129"/>
      <c r="BB83" s="129"/>
      <c r="BC83" s="129"/>
      <c r="BD83" s="784" t="str">
        <f t="shared" si="1"/>
        <v/>
      </c>
    </row>
    <row r="84" ht="15.75" customHeight="1">
      <c r="F84" s="785"/>
      <c r="G84" s="129"/>
      <c r="H84" s="129"/>
      <c r="I84" s="129"/>
      <c r="J84" s="129"/>
      <c r="K84" s="129"/>
      <c r="L84" s="129"/>
      <c r="M84" s="129"/>
      <c r="N84" s="129"/>
      <c r="O84" s="129"/>
      <c r="P84" s="129"/>
      <c r="Q84" s="129"/>
      <c r="R84" s="129"/>
      <c r="S84" s="129"/>
      <c r="T84" s="129"/>
      <c r="U84" s="129"/>
      <c r="V84" s="129"/>
      <c r="W84" s="129"/>
      <c r="X84" s="129"/>
      <c r="Y84" s="129"/>
      <c r="Z84" s="129"/>
      <c r="AA84" s="129"/>
      <c r="AB84" s="129"/>
      <c r="AC84" s="129"/>
      <c r="AD84" s="129"/>
      <c r="AE84" s="129"/>
      <c r="AF84" s="129"/>
      <c r="AG84" s="129"/>
      <c r="AH84" s="129"/>
      <c r="AI84" s="789"/>
      <c r="AJ84" s="129"/>
      <c r="AK84" s="129"/>
      <c r="AL84" s="129"/>
      <c r="AM84" s="789"/>
      <c r="AN84" s="129"/>
      <c r="AO84" s="129"/>
      <c r="AP84" s="129"/>
      <c r="AQ84" s="129"/>
      <c r="AR84" s="129"/>
      <c r="AS84" s="129"/>
      <c r="AT84" s="129"/>
      <c r="AU84" s="129"/>
      <c r="AV84" s="129"/>
      <c r="AW84" s="129"/>
      <c r="AX84" s="129"/>
      <c r="AY84" s="129"/>
      <c r="AZ84" s="129"/>
      <c r="BA84" s="129"/>
      <c r="BB84" s="129"/>
      <c r="BC84" s="129"/>
      <c r="BD84" s="784" t="str">
        <f t="shared" si="1"/>
        <v/>
      </c>
    </row>
    <row r="85" ht="15.75" customHeight="1">
      <c r="F85" s="785"/>
      <c r="G85" s="129"/>
      <c r="H85" s="129"/>
      <c r="I85" s="129"/>
      <c r="J85" s="129"/>
      <c r="K85" s="129"/>
      <c r="L85" s="129"/>
      <c r="M85" s="129"/>
      <c r="N85" s="129"/>
      <c r="O85" s="129"/>
      <c r="P85" s="129"/>
      <c r="Q85" s="129"/>
      <c r="R85" s="129"/>
      <c r="S85" s="129"/>
      <c r="T85" s="129"/>
      <c r="U85" s="129"/>
      <c r="V85" s="129"/>
      <c r="W85" s="129"/>
      <c r="X85" s="129"/>
      <c r="Y85" s="129"/>
      <c r="Z85" s="129"/>
      <c r="AA85" s="129"/>
      <c r="AB85" s="129"/>
      <c r="AC85" s="129"/>
      <c r="AD85" s="129"/>
      <c r="AE85" s="129"/>
      <c r="AF85" s="129"/>
      <c r="AG85" s="129"/>
      <c r="AH85" s="129"/>
      <c r="AI85" s="789"/>
      <c r="AJ85" s="129"/>
      <c r="AK85" s="129"/>
      <c r="AL85" s="129"/>
      <c r="AM85" s="789"/>
      <c r="AN85" s="129"/>
      <c r="AO85" s="129"/>
      <c r="AP85" s="129"/>
      <c r="AQ85" s="129"/>
      <c r="AR85" s="129"/>
      <c r="AS85" s="129"/>
      <c r="AT85" s="129"/>
      <c r="AU85" s="129"/>
      <c r="AV85" s="129"/>
      <c r="AW85" s="129"/>
      <c r="AX85" s="129"/>
      <c r="AY85" s="129"/>
      <c r="AZ85" s="129"/>
      <c r="BA85" s="129"/>
      <c r="BB85" s="129"/>
      <c r="BC85" s="129"/>
      <c r="BD85" s="784" t="str">
        <f t="shared" si="1"/>
        <v/>
      </c>
    </row>
    <row r="86" ht="15.75" customHeight="1">
      <c r="F86" s="785"/>
      <c r="G86" s="129"/>
      <c r="H86" s="129"/>
      <c r="I86" s="129"/>
      <c r="J86" s="129"/>
      <c r="K86" s="129"/>
      <c r="L86" s="129"/>
      <c r="M86" s="129"/>
      <c r="N86" s="129"/>
      <c r="O86" s="129"/>
      <c r="P86" s="129"/>
      <c r="Q86" s="129"/>
      <c r="R86" s="129"/>
      <c r="S86" s="129"/>
      <c r="T86" s="129"/>
      <c r="U86" s="129"/>
      <c r="V86" s="129"/>
      <c r="W86" s="129"/>
      <c r="X86" s="129"/>
      <c r="Y86" s="129"/>
      <c r="Z86" s="129"/>
      <c r="AA86" s="129"/>
      <c r="AB86" s="129"/>
      <c r="AC86" s="129"/>
      <c r="AD86" s="129"/>
      <c r="AE86" s="129"/>
      <c r="AF86" s="129"/>
      <c r="AG86" s="129"/>
      <c r="AH86" s="129"/>
      <c r="AI86" s="789"/>
      <c r="AJ86" s="129"/>
      <c r="AK86" s="129"/>
      <c r="AL86" s="129"/>
      <c r="AM86" s="789"/>
      <c r="AN86" s="129"/>
      <c r="AO86" s="129"/>
      <c r="AP86" s="129"/>
      <c r="AQ86" s="129"/>
      <c r="AR86" s="129"/>
      <c r="AS86" s="129"/>
      <c r="AT86" s="129"/>
      <c r="AU86" s="129"/>
      <c r="AV86" s="129"/>
      <c r="AW86" s="129"/>
      <c r="AX86" s="129"/>
      <c r="AY86" s="129"/>
      <c r="AZ86" s="129"/>
      <c r="BA86" s="129"/>
      <c r="BB86" s="129"/>
      <c r="BC86" s="129"/>
      <c r="BD86" s="784" t="str">
        <f t="shared" si="1"/>
        <v/>
      </c>
    </row>
    <row r="87" ht="15.75" customHeight="1">
      <c r="F87" s="785"/>
      <c r="G87" s="129"/>
      <c r="H87" s="129"/>
      <c r="I87" s="129"/>
      <c r="J87" s="129"/>
      <c r="K87" s="129"/>
      <c r="L87" s="129"/>
      <c r="M87" s="129"/>
      <c r="N87" s="129"/>
      <c r="O87" s="129"/>
      <c r="P87" s="129"/>
      <c r="Q87" s="129"/>
      <c r="R87" s="129"/>
      <c r="S87" s="129"/>
      <c r="T87" s="129"/>
      <c r="U87" s="129"/>
      <c r="V87" s="129"/>
      <c r="W87" s="129"/>
      <c r="X87" s="129"/>
      <c r="Y87" s="129"/>
      <c r="Z87" s="129"/>
      <c r="AA87" s="129"/>
      <c r="AB87" s="129"/>
      <c r="AC87" s="129"/>
      <c r="AD87" s="129"/>
      <c r="AE87" s="129"/>
      <c r="AF87" s="129"/>
      <c r="AG87" s="129"/>
      <c r="AH87" s="129"/>
      <c r="AI87" s="789"/>
      <c r="AJ87" s="129"/>
      <c r="AK87" s="129"/>
      <c r="AL87" s="129"/>
      <c r="AM87" s="789"/>
      <c r="AN87" s="129"/>
      <c r="AO87" s="129"/>
      <c r="AP87" s="129"/>
      <c r="AQ87" s="129"/>
      <c r="AR87" s="129"/>
      <c r="AS87" s="129"/>
      <c r="AT87" s="129"/>
      <c r="AU87" s="129"/>
      <c r="AV87" s="129"/>
      <c r="AW87" s="129"/>
      <c r="AX87" s="129"/>
      <c r="AY87" s="129"/>
      <c r="AZ87" s="129"/>
      <c r="BA87" s="129"/>
      <c r="BB87" s="129"/>
      <c r="BC87" s="129"/>
      <c r="BD87" s="784" t="str">
        <f t="shared" si="1"/>
        <v/>
      </c>
    </row>
    <row r="88" ht="15.75" customHeight="1">
      <c r="F88" s="785"/>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29"/>
      <c r="AI88" s="789"/>
      <c r="AJ88" s="129"/>
      <c r="AK88" s="129"/>
      <c r="AL88" s="129"/>
      <c r="AM88" s="789"/>
      <c r="AN88" s="129"/>
      <c r="AO88" s="129"/>
      <c r="AP88" s="129"/>
      <c r="AQ88" s="129"/>
      <c r="AR88" s="129"/>
      <c r="AS88" s="129"/>
      <c r="AT88" s="129"/>
      <c r="AU88" s="129"/>
      <c r="AV88" s="129"/>
      <c r="AW88" s="129"/>
      <c r="AX88" s="129"/>
      <c r="AY88" s="129"/>
      <c r="AZ88" s="129"/>
      <c r="BA88" s="129"/>
      <c r="BB88" s="129"/>
      <c r="BC88" s="129"/>
      <c r="BD88" s="784" t="str">
        <f t="shared" si="1"/>
        <v/>
      </c>
    </row>
    <row r="89" ht="15.75" customHeight="1">
      <c r="F89" s="785"/>
      <c r="G89" s="129"/>
      <c r="H89" s="129"/>
      <c r="I89" s="129"/>
      <c r="J89" s="129"/>
      <c r="K89" s="129"/>
      <c r="L89" s="129"/>
      <c r="M89" s="129"/>
      <c r="N89" s="129"/>
      <c r="O89" s="129"/>
      <c r="P89" s="129"/>
      <c r="Q89" s="129"/>
      <c r="R89" s="129"/>
      <c r="S89" s="129"/>
      <c r="T89" s="129"/>
      <c r="U89" s="129"/>
      <c r="V89" s="129"/>
      <c r="W89" s="129"/>
      <c r="X89" s="129"/>
      <c r="Y89" s="129"/>
      <c r="Z89" s="129"/>
      <c r="AA89" s="129"/>
      <c r="AB89" s="129"/>
      <c r="AC89" s="129"/>
      <c r="AD89" s="129"/>
      <c r="AE89" s="129"/>
      <c r="AF89" s="129"/>
      <c r="AG89" s="129"/>
      <c r="AH89" s="129"/>
      <c r="AI89" s="789"/>
      <c r="AJ89" s="129"/>
      <c r="AK89" s="129"/>
      <c r="AL89" s="129"/>
      <c r="AM89" s="789"/>
      <c r="AN89" s="129"/>
      <c r="AO89" s="129"/>
      <c r="AP89" s="129"/>
      <c r="AQ89" s="129"/>
      <c r="AR89" s="129"/>
      <c r="AS89" s="129"/>
      <c r="AT89" s="129"/>
      <c r="AU89" s="129"/>
      <c r="AV89" s="129"/>
      <c r="AW89" s="129"/>
      <c r="AX89" s="129"/>
      <c r="AY89" s="129"/>
      <c r="AZ89" s="129"/>
      <c r="BA89" s="129"/>
      <c r="BB89" s="129"/>
      <c r="BC89" s="129"/>
      <c r="BD89" s="784" t="str">
        <f t="shared" si="1"/>
        <v/>
      </c>
    </row>
    <row r="90" ht="15.75" customHeight="1">
      <c r="F90" s="785"/>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29"/>
      <c r="AI90" s="789"/>
      <c r="AJ90" s="129"/>
      <c r="AK90" s="129"/>
      <c r="AL90" s="129"/>
      <c r="AM90" s="789"/>
      <c r="AN90" s="129"/>
      <c r="AO90" s="129"/>
      <c r="AP90" s="129"/>
      <c r="AQ90" s="129"/>
      <c r="AR90" s="129"/>
      <c r="AS90" s="129"/>
      <c r="AT90" s="129"/>
      <c r="AU90" s="129"/>
      <c r="AV90" s="129"/>
      <c r="AW90" s="129"/>
      <c r="AX90" s="129"/>
      <c r="AY90" s="129"/>
      <c r="AZ90" s="129"/>
      <c r="BA90" s="129"/>
      <c r="BB90" s="129"/>
      <c r="BC90" s="129"/>
      <c r="BD90" s="784" t="str">
        <f t="shared" si="1"/>
        <v/>
      </c>
    </row>
    <row r="91" ht="15.75" customHeight="1">
      <c r="F91" s="785"/>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29"/>
      <c r="AI91" s="789"/>
      <c r="AJ91" s="129"/>
      <c r="AK91" s="129"/>
      <c r="AL91" s="129"/>
      <c r="AM91" s="789"/>
      <c r="AN91" s="129"/>
      <c r="AO91" s="129"/>
      <c r="AP91" s="129"/>
      <c r="AQ91" s="129"/>
      <c r="AR91" s="129"/>
      <c r="AS91" s="129"/>
      <c r="AT91" s="129"/>
      <c r="AU91" s="129"/>
      <c r="AV91" s="129"/>
      <c r="AW91" s="129"/>
      <c r="AX91" s="129"/>
      <c r="AY91" s="129"/>
      <c r="AZ91" s="129"/>
      <c r="BA91" s="129"/>
      <c r="BB91" s="129"/>
      <c r="BC91" s="129"/>
      <c r="BD91" s="784" t="str">
        <f t="shared" si="1"/>
        <v/>
      </c>
    </row>
    <row r="92" ht="15.75" customHeight="1">
      <c r="F92" s="785"/>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29"/>
      <c r="AI92" s="789"/>
      <c r="AJ92" s="129"/>
      <c r="AK92" s="129"/>
      <c r="AL92" s="129"/>
      <c r="AM92" s="789"/>
      <c r="AN92" s="129"/>
      <c r="AO92" s="129"/>
      <c r="AP92" s="129"/>
      <c r="AQ92" s="129"/>
      <c r="AR92" s="129"/>
      <c r="AS92" s="129"/>
      <c r="AT92" s="129"/>
      <c r="AU92" s="129"/>
      <c r="AV92" s="129"/>
      <c r="AW92" s="129"/>
      <c r="AX92" s="129"/>
      <c r="AY92" s="129"/>
      <c r="AZ92" s="129"/>
      <c r="BA92" s="129"/>
      <c r="BB92" s="129"/>
      <c r="BC92" s="129"/>
      <c r="BD92" s="784" t="str">
        <f t="shared" si="1"/>
        <v/>
      </c>
    </row>
    <row r="93" ht="15.75" customHeight="1">
      <c r="F93" s="785"/>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29"/>
      <c r="AI93" s="789"/>
      <c r="AJ93" s="129"/>
      <c r="AK93" s="129"/>
      <c r="AL93" s="129"/>
      <c r="AM93" s="789"/>
      <c r="AN93" s="129"/>
      <c r="AO93" s="129"/>
      <c r="AP93" s="129"/>
      <c r="AQ93" s="129"/>
      <c r="AR93" s="129"/>
      <c r="AS93" s="129"/>
      <c r="AT93" s="129"/>
      <c r="AU93" s="129"/>
      <c r="AV93" s="129"/>
      <c r="AW93" s="129"/>
      <c r="AX93" s="129"/>
      <c r="AY93" s="129"/>
      <c r="AZ93" s="129"/>
      <c r="BA93" s="129"/>
      <c r="BB93" s="129"/>
      <c r="BC93" s="129"/>
      <c r="BD93" s="784" t="str">
        <f t="shared" si="1"/>
        <v/>
      </c>
    </row>
    <row r="94" ht="15.75" customHeight="1">
      <c r="F94" s="785"/>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29"/>
      <c r="AI94" s="789"/>
      <c r="AJ94" s="129"/>
      <c r="AK94" s="129"/>
      <c r="AL94" s="129"/>
      <c r="AM94" s="789"/>
      <c r="AN94" s="129"/>
      <c r="AO94" s="129"/>
      <c r="AP94" s="129"/>
      <c r="AQ94" s="129"/>
      <c r="AR94" s="129"/>
      <c r="AS94" s="129"/>
      <c r="AT94" s="129"/>
      <c r="AU94" s="129"/>
      <c r="AV94" s="129"/>
      <c r="AW94" s="129"/>
      <c r="AX94" s="129"/>
      <c r="AY94" s="129"/>
      <c r="AZ94" s="129"/>
      <c r="BA94" s="129"/>
      <c r="BB94" s="129"/>
      <c r="BC94" s="129"/>
      <c r="BD94" s="784" t="str">
        <f t="shared" si="1"/>
        <v/>
      </c>
    </row>
    <row r="95" ht="15.75" customHeight="1">
      <c r="F95" s="785"/>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29"/>
      <c r="AI95" s="789"/>
      <c r="AJ95" s="129"/>
      <c r="AK95" s="129"/>
      <c r="AL95" s="129"/>
      <c r="AM95" s="789"/>
      <c r="AN95" s="129"/>
      <c r="AO95" s="129"/>
      <c r="AP95" s="129"/>
      <c r="AQ95" s="129"/>
      <c r="AR95" s="129"/>
      <c r="AS95" s="129"/>
      <c r="AT95" s="129"/>
      <c r="AU95" s="129"/>
      <c r="AV95" s="129"/>
      <c r="AW95" s="129"/>
      <c r="AX95" s="129"/>
      <c r="AY95" s="129"/>
      <c r="AZ95" s="129"/>
      <c r="BA95" s="129"/>
      <c r="BB95" s="129"/>
      <c r="BC95" s="129"/>
      <c r="BD95" s="784" t="str">
        <f t="shared" si="1"/>
        <v/>
      </c>
    </row>
    <row r="96" ht="15.75" customHeight="1">
      <c r="F96" s="785"/>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29"/>
      <c r="AI96" s="789"/>
      <c r="AJ96" s="129"/>
      <c r="AK96" s="129"/>
      <c r="AL96" s="129"/>
      <c r="AM96" s="789"/>
      <c r="AN96" s="129"/>
      <c r="AO96" s="129"/>
      <c r="AP96" s="129"/>
      <c r="AQ96" s="129"/>
      <c r="AR96" s="129"/>
      <c r="AS96" s="129"/>
      <c r="AT96" s="129"/>
      <c r="AU96" s="129"/>
      <c r="AV96" s="129"/>
      <c r="AW96" s="129"/>
      <c r="AX96" s="129"/>
      <c r="AY96" s="129"/>
      <c r="AZ96" s="129"/>
      <c r="BA96" s="129"/>
      <c r="BB96" s="129"/>
      <c r="BC96" s="129"/>
      <c r="BD96" s="784" t="str">
        <f t="shared" si="1"/>
        <v/>
      </c>
    </row>
    <row r="97" ht="15.75" customHeight="1">
      <c r="F97" s="785"/>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c r="AH97" s="129"/>
      <c r="AI97" s="789"/>
      <c r="AJ97" s="129"/>
      <c r="AK97" s="129"/>
      <c r="AL97" s="129"/>
      <c r="AM97" s="789"/>
      <c r="AN97" s="129"/>
      <c r="AO97" s="129"/>
      <c r="AP97" s="129"/>
      <c r="AQ97" s="129"/>
      <c r="AR97" s="129"/>
      <c r="AS97" s="129"/>
      <c r="AT97" s="129"/>
      <c r="AU97" s="129"/>
      <c r="AV97" s="129"/>
      <c r="AW97" s="129"/>
      <c r="AX97" s="129"/>
      <c r="AY97" s="129"/>
      <c r="AZ97" s="129"/>
      <c r="BA97" s="129"/>
      <c r="BB97" s="129"/>
      <c r="BC97" s="129"/>
      <c r="BD97" s="784" t="str">
        <f t="shared" si="1"/>
        <v/>
      </c>
    </row>
    <row r="98" ht="15.75" customHeight="1">
      <c r="F98" s="785"/>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c r="AH98" s="129"/>
      <c r="AI98" s="789"/>
      <c r="AJ98" s="129"/>
      <c r="AK98" s="129"/>
      <c r="AL98" s="129"/>
      <c r="AM98" s="789"/>
      <c r="AN98" s="129"/>
      <c r="AO98" s="129"/>
      <c r="AP98" s="129"/>
      <c r="AQ98" s="129"/>
      <c r="AR98" s="129"/>
      <c r="AS98" s="129"/>
      <c r="AT98" s="129"/>
      <c r="AU98" s="129"/>
      <c r="AV98" s="129"/>
      <c r="AW98" s="129"/>
      <c r="AX98" s="129"/>
      <c r="AY98" s="129"/>
      <c r="AZ98" s="129"/>
      <c r="BA98" s="129"/>
      <c r="BB98" s="129"/>
      <c r="BC98" s="129"/>
      <c r="BD98" s="784" t="str">
        <f t="shared" si="1"/>
        <v/>
      </c>
    </row>
    <row r="99" ht="15.75" customHeight="1">
      <c r="F99" s="785"/>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c r="AH99" s="129"/>
      <c r="AI99" s="789"/>
      <c r="AJ99" s="129"/>
      <c r="AK99" s="129"/>
      <c r="AL99" s="129"/>
      <c r="AM99" s="789"/>
      <c r="AN99" s="129"/>
      <c r="AO99" s="129"/>
      <c r="AP99" s="129"/>
      <c r="AQ99" s="129"/>
      <c r="AR99" s="129"/>
      <c r="AS99" s="129"/>
      <c r="AT99" s="129"/>
      <c r="AU99" s="129"/>
      <c r="AV99" s="129"/>
      <c r="AW99" s="129"/>
      <c r="AX99" s="129"/>
      <c r="AY99" s="129"/>
      <c r="AZ99" s="129"/>
      <c r="BA99" s="129"/>
      <c r="BB99" s="129"/>
      <c r="BC99" s="129"/>
      <c r="BD99" s="784" t="str">
        <f t="shared" si="1"/>
        <v/>
      </c>
    </row>
    <row r="100" ht="15.75" customHeight="1">
      <c r="F100" s="785"/>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c r="AH100" s="129"/>
      <c r="AI100" s="789"/>
      <c r="AJ100" s="129"/>
      <c r="AK100" s="129"/>
      <c r="AL100" s="129"/>
      <c r="AM100" s="789"/>
      <c r="AN100" s="129"/>
      <c r="AO100" s="129"/>
      <c r="AP100" s="129"/>
      <c r="AQ100" s="129"/>
      <c r="AR100" s="129"/>
      <c r="AS100" s="129"/>
      <c r="AT100" s="129"/>
      <c r="AU100" s="129"/>
      <c r="AV100" s="129"/>
      <c r="AW100" s="129"/>
      <c r="AX100" s="129"/>
      <c r="AY100" s="129"/>
      <c r="AZ100" s="129"/>
      <c r="BA100" s="129"/>
      <c r="BB100" s="129"/>
      <c r="BC100" s="129"/>
      <c r="BD100" s="784" t="str">
        <f t="shared" si="1"/>
        <v/>
      </c>
    </row>
    <row r="101" ht="15.75" customHeight="1">
      <c r="F101" s="785"/>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c r="AH101" s="129"/>
      <c r="AI101" s="789"/>
      <c r="AJ101" s="129"/>
      <c r="AK101" s="129"/>
      <c r="AL101" s="129"/>
      <c r="AM101" s="789"/>
      <c r="AN101" s="129"/>
      <c r="AO101" s="129"/>
      <c r="AP101" s="129"/>
      <c r="AQ101" s="129"/>
      <c r="AR101" s="129"/>
      <c r="AS101" s="129"/>
      <c r="AT101" s="129"/>
      <c r="AU101" s="129"/>
      <c r="AV101" s="129"/>
      <c r="AW101" s="129"/>
      <c r="AX101" s="129"/>
      <c r="AY101" s="129"/>
      <c r="AZ101" s="129"/>
      <c r="BA101" s="129"/>
      <c r="BB101" s="129"/>
      <c r="BC101" s="129"/>
      <c r="BD101" s="784" t="str">
        <f t="shared" si="1"/>
        <v/>
      </c>
    </row>
    <row r="102" ht="15.75" customHeight="1">
      <c r="F102" s="785"/>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c r="AH102" s="129"/>
      <c r="AI102" s="789"/>
      <c r="AJ102" s="129"/>
      <c r="AK102" s="129"/>
      <c r="AL102" s="129"/>
      <c r="AM102" s="789"/>
      <c r="AN102" s="129"/>
      <c r="AO102" s="129"/>
      <c r="AP102" s="129"/>
      <c r="AQ102" s="129"/>
      <c r="AR102" s="129"/>
      <c r="AS102" s="129"/>
      <c r="AT102" s="129"/>
      <c r="AU102" s="129"/>
      <c r="AV102" s="129"/>
      <c r="AW102" s="129"/>
      <c r="AX102" s="129"/>
      <c r="AY102" s="129"/>
      <c r="AZ102" s="129"/>
      <c r="BA102" s="129"/>
      <c r="BB102" s="129"/>
      <c r="BC102" s="129"/>
      <c r="BD102" s="784" t="str">
        <f t="shared" si="1"/>
        <v/>
      </c>
    </row>
    <row r="103" ht="15.75" customHeight="1">
      <c r="F103" s="785"/>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c r="AH103" s="129"/>
      <c r="AI103" s="789"/>
      <c r="AJ103" s="129"/>
      <c r="AK103" s="129"/>
      <c r="AL103" s="129"/>
      <c r="AM103" s="789"/>
      <c r="AN103" s="129"/>
      <c r="AO103" s="129"/>
      <c r="AP103" s="129"/>
      <c r="AQ103" s="129"/>
      <c r="AR103" s="129"/>
      <c r="AS103" s="129"/>
      <c r="AT103" s="129"/>
      <c r="AU103" s="129"/>
      <c r="AV103" s="129"/>
      <c r="AW103" s="129"/>
      <c r="AX103" s="129"/>
      <c r="AY103" s="129"/>
      <c r="AZ103" s="129"/>
      <c r="BA103" s="129"/>
      <c r="BB103" s="129"/>
      <c r="BC103" s="129"/>
      <c r="BD103" s="784" t="str">
        <f t="shared" si="1"/>
        <v/>
      </c>
    </row>
    <row r="104" ht="15.75" customHeight="1">
      <c r="F104" s="785"/>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c r="AH104" s="129"/>
      <c r="AI104" s="789"/>
      <c r="AJ104" s="129"/>
      <c r="AK104" s="129"/>
      <c r="AL104" s="129"/>
      <c r="AM104" s="789"/>
      <c r="AN104" s="129"/>
      <c r="AO104" s="129"/>
      <c r="AP104" s="129"/>
      <c r="AQ104" s="129"/>
      <c r="AR104" s="129"/>
      <c r="AS104" s="129"/>
      <c r="AT104" s="129"/>
      <c r="AU104" s="129"/>
      <c r="AV104" s="129"/>
      <c r="AW104" s="129"/>
      <c r="AX104" s="129"/>
      <c r="AY104" s="129"/>
      <c r="AZ104" s="129"/>
      <c r="BA104" s="129"/>
      <c r="BB104" s="129"/>
      <c r="BC104" s="129"/>
      <c r="BD104" s="784" t="str">
        <f t="shared" si="1"/>
        <v/>
      </c>
    </row>
    <row r="105" ht="15.75" customHeight="1">
      <c r="F105" s="785"/>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c r="AH105" s="129"/>
      <c r="AI105" s="789"/>
      <c r="AJ105" s="129"/>
      <c r="AK105" s="129"/>
      <c r="AL105" s="129"/>
      <c r="AM105" s="789"/>
      <c r="AN105" s="129"/>
      <c r="AO105" s="129"/>
      <c r="AP105" s="129"/>
      <c r="AQ105" s="129"/>
      <c r="AR105" s="129"/>
      <c r="AS105" s="129"/>
      <c r="AT105" s="129"/>
      <c r="AU105" s="129"/>
      <c r="AV105" s="129"/>
      <c r="AW105" s="129"/>
      <c r="AX105" s="129"/>
      <c r="AY105" s="129"/>
      <c r="AZ105" s="129"/>
      <c r="BA105" s="129"/>
      <c r="BB105" s="129"/>
      <c r="BC105" s="129"/>
      <c r="BD105" s="784" t="str">
        <f t="shared" si="1"/>
        <v/>
      </c>
    </row>
    <row r="106" ht="15.75" customHeight="1">
      <c r="F106" s="785"/>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c r="AH106" s="129"/>
      <c r="AI106" s="789"/>
      <c r="AJ106" s="129"/>
      <c r="AK106" s="129"/>
      <c r="AL106" s="129"/>
      <c r="AM106" s="789"/>
      <c r="AN106" s="129"/>
      <c r="AO106" s="129"/>
      <c r="AP106" s="129"/>
      <c r="AQ106" s="129"/>
      <c r="AR106" s="129"/>
      <c r="AS106" s="129"/>
      <c r="AT106" s="129"/>
      <c r="AU106" s="129"/>
      <c r="AV106" s="129"/>
      <c r="AW106" s="129"/>
      <c r="AX106" s="129"/>
      <c r="AY106" s="129"/>
      <c r="AZ106" s="129"/>
      <c r="BA106" s="129"/>
      <c r="BB106" s="129"/>
      <c r="BC106" s="129"/>
      <c r="BD106" s="784" t="str">
        <f t="shared" si="1"/>
        <v/>
      </c>
    </row>
    <row r="107" ht="15.75" customHeight="1">
      <c r="F107" s="785"/>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c r="AH107" s="129"/>
      <c r="AI107" s="789"/>
      <c r="AJ107" s="129"/>
      <c r="AK107" s="129"/>
      <c r="AL107" s="129"/>
      <c r="AM107" s="789"/>
      <c r="AN107" s="129"/>
      <c r="AO107" s="129"/>
      <c r="AP107" s="129"/>
      <c r="AQ107" s="129"/>
      <c r="AR107" s="129"/>
      <c r="AS107" s="129"/>
      <c r="AT107" s="129"/>
      <c r="AU107" s="129"/>
      <c r="AV107" s="129"/>
      <c r="AW107" s="129"/>
      <c r="AX107" s="129"/>
      <c r="AY107" s="129"/>
      <c r="AZ107" s="129"/>
      <c r="BA107" s="129"/>
      <c r="BB107" s="129"/>
      <c r="BC107" s="129"/>
      <c r="BD107" s="784" t="str">
        <f t="shared" si="1"/>
        <v/>
      </c>
    </row>
    <row r="108" ht="15.75" customHeight="1">
      <c r="F108" s="785"/>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c r="AH108" s="129"/>
      <c r="AI108" s="789"/>
      <c r="AJ108" s="129"/>
      <c r="AK108" s="129"/>
      <c r="AL108" s="129"/>
      <c r="AM108" s="789"/>
      <c r="AN108" s="129"/>
      <c r="AO108" s="129"/>
      <c r="AP108" s="129"/>
      <c r="AQ108" s="129"/>
      <c r="AR108" s="129"/>
      <c r="AS108" s="129"/>
      <c r="AT108" s="129"/>
      <c r="AU108" s="129"/>
      <c r="AV108" s="129"/>
      <c r="AW108" s="129"/>
      <c r="AX108" s="129"/>
      <c r="AY108" s="129"/>
      <c r="AZ108" s="129"/>
      <c r="BA108" s="129"/>
      <c r="BB108" s="129"/>
      <c r="BC108" s="129"/>
      <c r="BD108" s="784" t="str">
        <f t="shared" si="1"/>
        <v/>
      </c>
    </row>
    <row r="109" ht="15.75" customHeight="1">
      <c r="F109" s="785"/>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c r="AH109" s="129"/>
      <c r="AI109" s="789"/>
      <c r="AJ109" s="129"/>
      <c r="AK109" s="129"/>
      <c r="AL109" s="129"/>
      <c r="AM109" s="789"/>
      <c r="AN109" s="129"/>
      <c r="AO109" s="129"/>
      <c r="AP109" s="129"/>
      <c r="AQ109" s="129"/>
      <c r="AR109" s="129"/>
      <c r="AS109" s="129"/>
      <c r="AT109" s="129"/>
      <c r="AU109" s="129"/>
      <c r="AV109" s="129"/>
      <c r="AW109" s="129"/>
      <c r="AX109" s="129"/>
      <c r="AY109" s="129"/>
      <c r="AZ109" s="129"/>
      <c r="BA109" s="129"/>
      <c r="BB109" s="129"/>
      <c r="BC109" s="129"/>
      <c r="BD109" s="784" t="str">
        <f t="shared" si="1"/>
        <v/>
      </c>
    </row>
    <row r="110" ht="15.75" customHeight="1">
      <c r="F110" s="785"/>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c r="AH110" s="129"/>
      <c r="AI110" s="789"/>
      <c r="AJ110" s="129"/>
      <c r="AK110" s="129"/>
      <c r="AL110" s="129"/>
      <c r="AM110" s="789"/>
      <c r="AN110" s="129"/>
      <c r="AO110" s="129"/>
      <c r="AP110" s="129"/>
      <c r="AQ110" s="129"/>
      <c r="AR110" s="129"/>
      <c r="AS110" s="129"/>
      <c r="AT110" s="129"/>
      <c r="AU110" s="129"/>
      <c r="AV110" s="129"/>
      <c r="AW110" s="129"/>
      <c r="AX110" s="129"/>
      <c r="AY110" s="129"/>
      <c r="AZ110" s="129"/>
      <c r="BA110" s="129"/>
      <c r="BB110" s="129"/>
      <c r="BC110" s="129"/>
      <c r="BD110" s="784" t="str">
        <f t="shared" si="1"/>
        <v/>
      </c>
    </row>
    <row r="111" ht="15.75" customHeight="1">
      <c r="F111" s="785"/>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c r="AH111" s="129"/>
      <c r="AI111" s="789"/>
      <c r="AJ111" s="129"/>
      <c r="AK111" s="129"/>
      <c r="AL111" s="129"/>
      <c r="AM111" s="789"/>
      <c r="AN111" s="129"/>
      <c r="AO111" s="129"/>
      <c r="AP111" s="129"/>
      <c r="AQ111" s="129"/>
      <c r="AR111" s="129"/>
      <c r="AS111" s="129"/>
      <c r="AT111" s="129"/>
      <c r="AU111" s="129"/>
      <c r="AV111" s="129"/>
      <c r="AW111" s="129"/>
      <c r="AX111" s="129"/>
      <c r="AY111" s="129"/>
      <c r="AZ111" s="129"/>
      <c r="BA111" s="129"/>
      <c r="BB111" s="129"/>
      <c r="BC111" s="129"/>
      <c r="BD111" s="784" t="str">
        <f t="shared" si="1"/>
        <v/>
      </c>
    </row>
    <row r="112" ht="15.75" customHeight="1">
      <c r="F112" s="785"/>
      <c r="G112" s="129"/>
      <c r="H112" s="129"/>
      <c r="I112" s="129"/>
      <c r="J112" s="129"/>
      <c r="K112" s="129"/>
      <c r="L112" s="129"/>
      <c r="M112" s="129"/>
      <c r="N112" s="129"/>
      <c r="O112" s="129"/>
      <c r="P112" s="129"/>
      <c r="Q112" s="129"/>
      <c r="R112" s="129"/>
      <c r="S112" s="129"/>
      <c r="T112" s="129"/>
      <c r="U112" s="129"/>
      <c r="V112" s="129"/>
      <c r="W112" s="129"/>
      <c r="X112" s="129"/>
      <c r="Y112" s="129"/>
      <c r="Z112" s="129"/>
      <c r="AA112" s="129"/>
      <c r="AB112" s="129"/>
      <c r="AC112" s="129"/>
      <c r="AD112" s="129"/>
      <c r="AE112" s="129"/>
      <c r="AF112" s="129"/>
      <c r="AG112" s="129"/>
      <c r="AH112" s="129"/>
      <c r="AI112" s="789"/>
      <c r="AJ112" s="129"/>
      <c r="AK112" s="129"/>
      <c r="AL112" s="129"/>
      <c r="AM112" s="789"/>
      <c r="AN112" s="129"/>
      <c r="AO112" s="129"/>
      <c r="AP112" s="129"/>
      <c r="AQ112" s="129"/>
      <c r="AR112" s="129"/>
      <c r="AS112" s="129"/>
      <c r="AT112" s="129"/>
      <c r="AU112" s="129"/>
      <c r="AV112" s="129"/>
      <c r="AW112" s="129"/>
      <c r="AX112" s="129"/>
      <c r="AY112" s="129"/>
      <c r="AZ112" s="129"/>
      <c r="BA112" s="129"/>
      <c r="BB112" s="129"/>
      <c r="BC112" s="129"/>
      <c r="BD112" s="784" t="str">
        <f t="shared" si="1"/>
        <v/>
      </c>
    </row>
    <row r="113" ht="15.75" customHeight="1">
      <c r="F113" s="785"/>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c r="AH113" s="129"/>
      <c r="AI113" s="789"/>
      <c r="AJ113" s="129"/>
      <c r="AK113" s="129"/>
      <c r="AL113" s="129"/>
      <c r="AM113" s="789"/>
      <c r="AN113" s="129"/>
      <c r="AO113" s="129"/>
      <c r="AP113" s="129"/>
      <c r="AQ113" s="129"/>
      <c r="AR113" s="129"/>
      <c r="AS113" s="129"/>
      <c r="AT113" s="129"/>
      <c r="AU113" s="129"/>
      <c r="AV113" s="129"/>
      <c r="AW113" s="129"/>
      <c r="AX113" s="129"/>
      <c r="AY113" s="129"/>
      <c r="AZ113" s="129"/>
      <c r="BA113" s="129"/>
      <c r="BB113" s="129"/>
      <c r="BC113" s="129"/>
      <c r="BD113" s="784" t="str">
        <f t="shared" si="1"/>
        <v/>
      </c>
    </row>
    <row r="114" ht="15.75" customHeight="1">
      <c r="F114" s="785"/>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c r="AH114" s="129"/>
      <c r="AI114" s="789"/>
      <c r="AJ114" s="129"/>
      <c r="AK114" s="129"/>
      <c r="AL114" s="129"/>
      <c r="AM114" s="789"/>
      <c r="AN114" s="129"/>
      <c r="AO114" s="129"/>
      <c r="AP114" s="129"/>
      <c r="AQ114" s="129"/>
      <c r="AR114" s="129"/>
      <c r="AS114" s="129"/>
      <c r="AT114" s="129"/>
      <c r="AU114" s="129"/>
      <c r="AV114" s="129"/>
      <c r="AW114" s="129"/>
      <c r="AX114" s="129"/>
      <c r="AY114" s="129"/>
      <c r="AZ114" s="129"/>
      <c r="BA114" s="129"/>
      <c r="BB114" s="129"/>
      <c r="BC114" s="129"/>
      <c r="BD114" s="784" t="str">
        <f t="shared" si="1"/>
        <v/>
      </c>
    </row>
    <row r="115" ht="15.75" customHeight="1">
      <c r="F115" s="785"/>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c r="AH115" s="129"/>
      <c r="AI115" s="789"/>
      <c r="AJ115" s="129"/>
      <c r="AK115" s="129"/>
      <c r="AL115" s="129"/>
      <c r="AM115" s="789"/>
      <c r="AN115" s="129"/>
      <c r="AO115" s="129"/>
      <c r="AP115" s="129"/>
      <c r="AQ115" s="129"/>
      <c r="AR115" s="129"/>
      <c r="AS115" s="129"/>
      <c r="AT115" s="129"/>
      <c r="AU115" s="129"/>
      <c r="AV115" s="129"/>
      <c r="AW115" s="129"/>
      <c r="AX115" s="129"/>
      <c r="AY115" s="129"/>
      <c r="AZ115" s="129"/>
      <c r="BA115" s="129"/>
      <c r="BB115" s="129"/>
      <c r="BC115" s="129"/>
      <c r="BD115" s="784" t="str">
        <f t="shared" si="1"/>
        <v/>
      </c>
    </row>
    <row r="116" ht="15.75" customHeight="1">
      <c r="F116" s="785"/>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c r="AH116" s="129"/>
      <c r="AI116" s="789"/>
      <c r="AJ116" s="129"/>
      <c r="AK116" s="129"/>
      <c r="AL116" s="129"/>
      <c r="AM116" s="789"/>
      <c r="AN116" s="129"/>
      <c r="AO116" s="129"/>
      <c r="AP116" s="129"/>
      <c r="AQ116" s="129"/>
      <c r="AR116" s="129"/>
      <c r="AS116" s="129"/>
      <c r="AT116" s="129"/>
      <c r="AU116" s="129"/>
      <c r="AV116" s="129"/>
      <c r="AW116" s="129"/>
      <c r="AX116" s="129"/>
      <c r="AY116" s="129"/>
      <c r="AZ116" s="129"/>
      <c r="BA116" s="129"/>
      <c r="BB116" s="129"/>
      <c r="BC116" s="129"/>
      <c r="BD116" s="784" t="str">
        <f t="shared" si="1"/>
        <v/>
      </c>
    </row>
    <row r="117" ht="15.75" customHeight="1">
      <c r="F117" s="785"/>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c r="AH117" s="129"/>
      <c r="AI117" s="789"/>
      <c r="AJ117" s="129"/>
      <c r="AK117" s="129"/>
      <c r="AL117" s="129"/>
      <c r="AM117" s="789"/>
      <c r="AN117" s="129"/>
      <c r="AO117" s="129"/>
      <c r="AP117" s="129"/>
      <c r="AQ117" s="129"/>
      <c r="AR117" s="129"/>
      <c r="AS117" s="129"/>
      <c r="AT117" s="129"/>
      <c r="AU117" s="129"/>
      <c r="AV117" s="129"/>
      <c r="AW117" s="129"/>
      <c r="AX117" s="129"/>
      <c r="AY117" s="129"/>
      <c r="AZ117" s="129"/>
      <c r="BA117" s="129"/>
      <c r="BB117" s="129"/>
      <c r="BC117" s="129"/>
      <c r="BD117" s="784" t="str">
        <f t="shared" si="1"/>
        <v/>
      </c>
    </row>
    <row r="118" ht="15.75" customHeight="1">
      <c r="F118" s="785"/>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c r="AH118" s="129"/>
      <c r="AI118" s="789"/>
      <c r="AJ118" s="129"/>
      <c r="AK118" s="129"/>
      <c r="AL118" s="129"/>
      <c r="AM118" s="789"/>
      <c r="AN118" s="129"/>
      <c r="AO118" s="129"/>
      <c r="AP118" s="129"/>
      <c r="AQ118" s="129"/>
      <c r="AR118" s="129"/>
      <c r="AS118" s="129"/>
      <c r="AT118" s="129"/>
      <c r="AU118" s="129"/>
      <c r="AV118" s="129"/>
      <c r="AW118" s="129"/>
      <c r="AX118" s="129"/>
      <c r="AY118" s="129"/>
      <c r="AZ118" s="129"/>
      <c r="BA118" s="129"/>
      <c r="BB118" s="129"/>
      <c r="BC118" s="129"/>
      <c r="BD118" s="784" t="str">
        <f t="shared" si="1"/>
        <v/>
      </c>
    </row>
    <row r="119" ht="15.75" customHeight="1">
      <c r="F119" s="785"/>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c r="AH119" s="129"/>
      <c r="AI119" s="789"/>
      <c r="AJ119" s="129"/>
      <c r="AK119" s="129"/>
      <c r="AL119" s="129"/>
      <c r="AM119" s="789"/>
      <c r="AN119" s="129"/>
      <c r="AO119" s="129"/>
      <c r="AP119" s="129"/>
      <c r="AQ119" s="129"/>
      <c r="AR119" s="129"/>
      <c r="AS119" s="129"/>
      <c r="AT119" s="129"/>
      <c r="AU119" s="129"/>
      <c r="AV119" s="129"/>
      <c r="AW119" s="129"/>
      <c r="AX119" s="129"/>
      <c r="AY119" s="129"/>
      <c r="AZ119" s="129"/>
      <c r="BA119" s="129"/>
      <c r="BB119" s="129"/>
      <c r="BC119" s="129"/>
      <c r="BD119" s="784" t="str">
        <f t="shared" si="1"/>
        <v/>
      </c>
    </row>
    <row r="120" ht="15.75" customHeight="1">
      <c r="F120" s="785"/>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c r="AH120" s="129"/>
      <c r="AI120" s="789"/>
      <c r="AJ120" s="129"/>
      <c r="AK120" s="129"/>
      <c r="AL120" s="129"/>
      <c r="AM120" s="789"/>
      <c r="AN120" s="129"/>
      <c r="AO120" s="129"/>
      <c r="AP120" s="129"/>
      <c r="AQ120" s="129"/>
      <c r="AR120" s="129"/>
      <c r="AS120" s="129"/>
      <c r="AT120" s="129"/>
      <c r="AU120" s="129"/>
      <c r="AV120" s="129"/>
      <c r="AW120" s="129"/>
      <c r="AX120" s="129"/>
      <c r="AY120" s="129"/>
      <c r="AZ120" s="129"/>
      <c r="BA120" s="129"/>
      <c r="BB120" s="129"/>
      <c r="BC120" s="129"/>
      <c r="BD120" s="784" t="str">
        <f t="shared" si="1"/>
        <v/>
      </c>
    </row>
    <row r="121" ht="15.75" customHeight="1">
      <c r="F121" s="785"/>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c r="AH121" s="129"/>
      <c r="AI121" s="789"/>
      <c r="AJ121" s="129"/>
      <c r="AK121" s="129"/>
      <c r="AL121" s="129"/>
      <c r="AM121" s="789"/>
      <c r="AN121" s="129"/>
      <c r="AO121" s="129"/>
      <c r="AP121" s="129"/>
      <c r="AQ121" s="129"/>
      <c r="AR121" s="129"/>
      <c r="AS121" s="129"/>
      <c r="AT121" s="129"/>
      <c r="AU121" s="129"/>
      <c r="AV121" s="129"/>
      <c r="AW121" s="129"/>
      <c r="AX121" s="129"/>
      <c r="AY121" s="129"/>
      <c r="AZ121" s="129"/>
      <c r="BA121" s="129"/>
      <c r="BB121" s="129"/>
      <c r="BC121" s="129"/>
      <c r="BD121" s="784" t="str">
        <f t="shared" si="1"/>
        <v/>
      </c>
    </row>
    <row r="122" ht="15.75" customHeight="1">
      <c r="F122" s="785"/>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c r="AH122" s="129"/>
      <c r="AI122" s="789"/>
      <c r="AJ122" s="129"/>
      <c r="AK122" s="129"/>
      <c r="AL122" s="129"/>
      <c r="AM122" s="789"/>
      <c r="AN122" s="129"/>
      <c r="AO122" s="129"/>
      <c r="AP122" s="129"/>
      <c r="AQ122" s="129"/>
      <c r="AR122" s="129"/>
      <c r="AS122" s="129"/>
      <c r="AT122" s="129"/>
      <c r="AU122" s="129"/>
      <c r="AV122" s="129"/>
      <c r="AW122" s="129"/>
      <c r="AX122" s="129"/>
      <c r="AY122" s="129"/>
      <c r="AZ122" s="129"/>
      <c r="BA122" s="129"/>
      <c r="BB122" s="129"/>
      <c r="BC122" s="129"/>
      <c r="BD122" s="784" t="str">
        <f t="shared" si="1"/>
        <v/>
      </c>
    </row>
    <row r="123" ht="15.75" customHeight="1">
      <c r="F123" s="785"/>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c r="AH123" s="129"/>
      <c r="AI123" s="789"/>
      <c r="AJ123" s="129"/>
      <c r="AK123" s="129"/>
      <c r="AL123" s="129"/>
      <c r="AM123" s="789"/>
      <c r="AN123" s="129"/>
      <c r="AO123" s="129"/>
      <c r="AP123" s="129"/>
      <c r="AQ123" s="129"/>
      <c r="AR123" s="129"/>
      <c r="AS123" s="129"/>
      <c r="AT123" s="129"/>
      <c r="AU123" s="129"/>
      <c r="AV123" s="129"/>
      <c r="AW123" s="129"/>
      <c r="AX123" s="129"/>
      <c r="AY123" s="129"/>
      <c r="AZ123" s="129"/>
      <c r="BA123" s="129"/>
      <c r="BB123" s="129"/>
      <c r="BC123" s="129"/>
      <c r="BD123" s="784" t="str">
        <f t="shared" si="1"/>
        <v/>
      </c>
    </row>
    <row r="124" ht="15.75" customHeight="1">
      <c r="F124" s="785"/>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c r="AH124" s="129"/>
      <c r="AI124" s="789"/>
      <c r="AJ124" s="129"/>
      <c r="AK124" s="129"/>
      <c r="AL124" s="129"/>
      <c r="AM124" s="789"/>
      <c r="AN124" s="129"/>
      <c r="AO124" s="129"/>
      <c r="AP124" s="129"/>
      <c r="AQ124" s="129"/>
      <c r="AR124" s="129"/>
      <c r="AS124" s="129"/>
      <c r="AT124" s="129"/>
      <c r="AU124" s="129"/>
      <c r="AV124" s="129"/>
      <c r="AW124" s="129"/>
      <c r="AX124" s="129"/>
      <c r="AY124" s="129"/>
      <c r="AZ124" s="129"/>
      <c r="BA124" s="129"/>
      <c r="BB124" s="129"/>
      <c r="BC124" s="129"/>
      <c r="BD124" s="784" t="str">
        <f t="shared" si="1"/>
        <v/>
      </c>
    </row>
    <row r="125" ht="15.75" customHeight="1">
      <c r="F125" s="785"/>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c r="AH125" s="129"/>
      <c r="AI125" s="789"/>
      <c r="AJ125" s="129"/>
      <c r="AK125" s="129"/>
      <c r="AL125" s="129"/>
      <c r="AM125" s="789"/>
      <c r="AN125" s="129"/>
      <c r="AO125" s="129"/>
      <c r="AP125" s="129"/>
      <c r="AQ125" s="129"/>
      <c r="AR125" s="129"/>
      <c r="AS125" s="129"/>
      <c r="AT125" s="129"/>
      <c r="AU125" s="129"/>
      <c r="AV125" s="129"/>
      <c r="AW125" s="129"/>
      <c r="AX125" s="129"/>
      <c r="AY125" s="129"/>
      <c r="AZ125" s="129"/>
      <c r="BA125" s="129"/>
      <c r="BB125" s="129"/>
      <c r="BC125" s="129"/>
      <c r="BD125" s="784" t="str">
        <f t="shared" si="1"/>
        <v/>
      </c>
    </row>
    <row r="126" ht="15.75" customHeight="1">
      <c r="F126" s="785"/>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c r="AH126" s="129"/>
      <c r="AI126" s="789"/>
      <c r="AJ126" s="129"/>
      <c r="AK126" s="129"/>
      <c r="AL126" s="129"/>
      <c r="AM126" s="789"/>
      <c r="AN126" s="129"/>
      <c r="AO126" s="129"/>
      <c r="AP126" s="129"/>
      <c r="AQ126" s="129"/>
      <c r="AR126" s="129"/>
      <c r="AS126" s="129"/>
      <c r="AT126" s="129"/>
      <c r="AU126" s="129"/>
      <c r="AV126" s="129"/>
      <c r="AW126" s="129"/>
      <c r="AX126" s="129"/>
      <c r="AY126" s="129"/>
      <c r="AZ126" s="129"/>
      <c r="BA126" s="129"/>
      <c r="BB126" s="129"/>
      <c r="BC126" s="129"/>
      <c r="BD126" s="784" t="str">
        <f t="shared" si="1"/>
        <v/>
      </c>
    </row>
    <row r="127" ht="15.75" customHeight="1">
      <c r="F127" s="785"/>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c r="AH127" s="129"/>
      <c r="AI127" s="789"/>
      <c r="AJ127" s="129"/>
      <c r="AK127" s="129"/>
      <c r="AL127" s="129"/>
      <c r="AM127" s="789"/>
      <c r="AN127" s="129"/>
      <c r="AO127" s="129"/>
      <c r="AP127" s="129"/>
      <c r="AQ127" s="129"/>
      <c r="AR127" s="129"/>
      <c r="AS127" s="129"/>
      <c r="AT127" s="129"/>
      <c r="AU127" s="129"/>
      <c r="AV127" s="129"/>
      <c r="AW127" s="129"/>
      <c r="AX127" s="129"/>
      <c r="AY127" s="129"/>
      <c r="AZ127" s="129"/>
      <c r="BA127" s="129"/>
      <c r="BB127" s="129"/>
      <c r="BC127" s="129"/>
      <c r="BD127" s="784" t="str">
        <f t="shared" si="1"/>
        <v/>
      </c>
    </row>
    <row r="128" ht="15.75" customHeight="1">
      <c r="F128" s="785"/>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c r="AH128" s="129"/>
      <c r="AI128" s="789"/>
      <c r="AJ128" s="129"/>
      <c r="AK128" s="129"/>
      <c r="AL128" s="129"/>
      <c r="AM128" s="789"/>
      <c r="AN128" s="129"/>
      <c r="AO128" s="129"/>
      <c r="AP128" s="129"/>
      <c r="AQ128" s="129"/>
      <c r="AR128" s="129"/>
      <c r="AS128" s="129"/>
      <c r="AT128" s="129"/>
      <c r="AU128" s="129"/>
      <c r="AV128" s="129"/>
      <c r="AW128" s="129"/>
      <c r="AX128" s="129"/>
      <c r="AY128" s="129"/>
      <c r="AZ128" s="129"/>
      <c r="BA128" s="129"/>
      <c r="BB128" s="129"/>
      <c r="BC128" s="129"/>
      <c r="BD128" s="784" t="str">
        <f t="shared" si="1"/>
        <v/>
      </c>
    </row>
    <row r="129" ht="15.75" customHeight="1">
      <c r="F129" s="785"/>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c r="AH129" s="129"/>
      <c r="AI129" s="789"/>
      <c r="AJ129" s="129"/>
      <c r="AK129" s="129"/>
      <c r="AL129" s="129"/>
      <c r="AM129" s="789"/>
      <c r="AN129" s="129"/>
      <c r="AO129" s="129"/>
      <c r="AP129" s="129"/>
      <c r="AQ129" s="129"/>
      <c r="AR129" s="129"/>
      <c r="AS129" s="129"/>
      <c r="AT129" s="129"/>
      <c r="AU129" s="129"/>
      <c r="AV129" s="129"/>
      <c r="AW129" s="129"/>
      <c r="AX129" s="129"/>
      <c r="AY129" s="129"/>
      <c r="AZ129" s="129"/>
      <c r="BA129" s="129"/>
      <c r="BB129" s="129"/>
      <c r="BC129" s="129"/>
      <c r="BD129" s="784" t="str">
        <f t="shared" si="1"/>
        <v/>
      </c>
    </row>
    <row r="130" ht="15.75" customHeight="1">
      <c r="F130" s="785"/>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c r="AH130" s="129"/>
      <c r="AI130" s="789"/>
      <c r="AJ130" s="129"/>
      <c r="AK130" s="129"/>
      <c r="AL130" s="129"/>
      <c r="AM130" s="789"/>
      <c r="AN130" s="129"/>
      <c r="AO130" s="129"/>
      <c r="AP130" s="129"/>
      <c r="AQ130" s="129"/>
      <c r="AR130" s="129"/>
      <c r="AS130" s="129"/>
      <c r="AT130" s="129"/>
      <c r="AU130" s="129"/>
      <c r="AV130" s="129"/>
      <c r="AW130" s="129"/>
      <c r="AX130" s="129"/>
      <c r="AY130" s="129"/>
      <c r="AZ130" s="129"/>
      <c r="BA130" s="129"/>
      <c r="BB130" s="129"/>
      <c r="BC130" s="129"/>
      <c r="BD130" s="784" t="str">
        <f t="shared" si="1"/>
        <v/>
      </c>
    </row>
    <row r="131" ht="15.75" customHeight="1">
      <c r="F131" s="785"/>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c r="AH131" s="129"/>
      <c r="AI131" s="789"/>
      <c r="AJ131" s="129"/>
      <c r="AK131" s="129"/>
      <c r="AL131" s="129"/>
      <c r="AM131" s="789"/>
      <c r="AN131" s="129"/>
      <c r="AO131" s="129"/>
      <c r="AP131" s="129"/>
      <c r="AQ131" s="129"/>
      <c r="AR131" s="129"/>
      <c r="AS131" s="129"/>
      <c r="AT131" s="129"/>
      <c r="AU131" s="129"/>
      <c r="AV131" s="129"/>
      <c r="AW131" s="129"/>
      <c r="AX131" s="129"/>
      <c r="AY131" s="129"/>
      <c r="AZ131" s="129"/>
      <c r="BA131" s="129"/>
      <c r="BB131" s="129"/>
      <c r="BC131" s="129"/>
      <c r="BD131" s="784" t="str">
        <f t="shared" si="1"/>
        <v/>
      </c>
    </row>
    <row r="132" ht="15.75" customHeight="1">
      <c r="F132" s="785"/>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c r="AH132" s="129"/>
      <c r="AI132" s="789"/>
      <c r="AJ132" s="129"/>
      <c r="AK132" s="129"/>
      <c r="AL132" s="129"/>
      <c r="AM132" s="789"/>
      <c r="AN132" s="129"/>
      <c r="AO132" s="129"/>
      <c r="AP132" s="129"/>
      <c r="AQ132" s="129"/>
      <c r="AR132" s="129"/>
      <c r="AS132" s="129"/>
      <c r="AT132" s="129"/>
      <c r="AU132" s="129"/>
      <c r="AV132" s="129"/>
      <c r="AW132" s="129"/>
      <c r="AX132" s="129"/>
      <c r="AY132" s="129"/>
      <c r="AZ132" s="129"/>
      <c r="BA132" s="129"/>
      <c r="BB132" s="129"/>
      <c r="BC132" s="129"/>
      <c r="BD132" s="784" t="str">
        <f t="shared" si="1"/>
        <v/>
      </c>
    </row>
    <row r="133" ht="15.75" customHeight="1">
      <c r="F133" s="785"/>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c r="AH133" s="129"/>
      <c r="AI133" s="789"/>
      <c r="AJ133" s="129"/>
      <c r="AK133" s="129"/>
      <c r="AL133" s="129"/>
      <c r="AM133" s="789"/>
      <c r="AN133" s="129"/>
      <c r="AO133" s="129"/>
      <c r="AP133" s="129"/>
      <c r="AQ133" s="129"/>
      <c r="AR133" s="129"/>
      <c r="AS133" s="129"/>
      <c r="AT133" s="129"/>
      <c r="AU133" s="129"/>
      <c r="AV133" s="129"/>
      <c r="AW133" s="129"/>
      <c r="AX133" s="129"/>
      <c r="AY133" s="129"/>
      <c r="AZ133" s="129"/>
      <c r="BA133" s="129"/>
      <c r="BB133" s="129"/>
      <c r="BC133" s="129"/>
      <c r="BD133" s="784" t="str">
        <f t="shared" si="1"/>
        <v/>
      </c>
    </row>
    <row r="134" ht="15.75" customHeight="1">
      <c r="F134" s="785"/>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c r="AH134" s="129"/>
      <c r="AI134" s="789"/>
      <c r="AJ134" s="129"/>
      <c r="AK134" s="129"/>
      <c r="AL134" s="129"/>
      <c r="AM134" s="789"/>
      <c r="AN134" s="129"/>
      <c r="AO134" s="129"/>
      <c r="AP134" s="129"/>
      <c r="AQ134" s="129"/>
      <c r="AR134" s="129"/>
      <c r="AS134" s="129"/>
      <c r="AT134" s="129"/>
      <c r="AU134" s="129"/>
      <c r="AV134" s="129"/>
      <c r="AW134" s="129"/>
      <c r="AX134" s="129"/>
      <c r="AY134" s="129"/>
      <c r="AZ134" s="129"/>
      <c r="BA134" s="129"/>
      <c r="BB134" s="129"/>
      <c r="BC134" s="129"/>
      <c r="BD134" s="784" t="str">
        <f t="shared" si="1"/>
        <v/>
      </c>
    </row>
    <row r="135" ht="15.75" customHeight="1">
      <c r="F135" s="785"/>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c r="AH135" s="129"/>
      <c r="AI135" s="789"/>
      <c r="AJ135" s="129"/>
      <c r="AK135" s="129"/>
      <c r="AL135" s="129"/>
      <c r="AM135" s="789"/>
      <c r="AN135" s="129"/>
      <c r="AO135" s="129"/>
      <c r="AP135" s="129"/>
      <c r="AQ135" s="129"/>
      <c r="AR135" s="129"/>
      <c r="AS135" s="129"/>
      <c r="AT135" s="129"/>
      <c r="AU135" s="129"/>
      <c r="AV135" s="129"/>
      <c r="AW135" s="129"/>
      <c r="AX135" s="129"/>
      <c r="AY135" s="129"/>
      <c r="AZ135" s="129"/>
      <c r="BA135" s="129"/>
      <c r="BB135" s="129"/>
      <c r="BC135" s="129"/>
      <c r="BD135" s="784" t="str">
        <f t="shared" si="1"/>
        <v/>
      </c>
    </row>
    <row r="136" ht="15.75" customHeight="1">
      <c r="F136" s="785"/>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c r="AH136" s="129"/>
      <c r="AI136" s="789"/>
      <c r="AJ136" s="129"/>
      <c r="AK136" s="129"/>
      <c r="AL136" s="129"/>
      <c r="AM136" s="789"/>
      <c r="AN136" s="129"/>
      <c r="AO136" s="129"/>
      <c r="AP136" s="129"/>
      <c r="AQ136" s="129"/>
      <c r="AR136" s="129"/>
      <c r="AS136" s="129"/>
      <c r="AT136" s="129"/>
      <c r="AU136" s="129"/>
      <c r="AV136" s="129"/>
      <c r="AW136" s="129"/>
      <c r="AX136" s="129"/>
      <c r="AY136" s="129"/>
      <c r="AZ136" s="129"/>
      <c r="BA136" s="129"/>
      <c r="BB136" s="129"/>
      <c r="BC136" s="129"/>
      <c r="BD136" s="784" t="str">
        <f t="shared" si="1"/>
        <v/>
      </c>
    </row>
    <row r="137" ht="15.75" customHeight="1">
      <c r="F137" s="785"/>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c r="AH137" s="129"/>
      <c r="AI137" s="789"/>
      <c r="AJ137" s="129"/>
      <c r="AK137" s="129"/>
      <c r="AL137" s="129"/>
      <c r="AM137" s="789"/>
      <c r="AN137" s="129"/>
      <c r="AO137" s="129"/>
      <c r="AP137" s="129"/>
      <c r="AQ137" s="129"/>
      <c r="AR137" s="129"/>
      <c r="AS137" s="129"/>
      <c r="AT137" s="129"/>
      <c r="AU137" s="129"/>
      <c r="AV137" s="129"/>
      <c r="AW137" s="129"/>
      <c r="AX137" s="129"/>
      <c r="AY137" s="129"/>
      <c r="AZ137" s="129"/>
      <c r="BA137" s="129"/>
      <c r="BB137" s="129"/>
      <c r="BC137" s="129"/>
      <c r="BD137" s="784" t="str">
        <f t="shared" si="1"/>
        <v/>
      </c>
    </row>
    <row r="138" ht="15.75" customHeight="1">
      <c r="F138" s="785"/>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c r="AH138" s="129"/>
      <c r="AI138" s="789"/>
      <c r="AJ138" s="129"/>
      <c r="AK138" s="129"/>
      <c r="AL138" s="129"/>
      <c r="AM138" s="789"/>
      <c r="AN138" s="129"/>
      <c r="AO138" s="129"/>
      <c r="AP138" s="129"/>
      <c r="AQ138" s="129"/>
      <c r="AR138" s="129"/>
      <c r="AS138" s="129"/>
      <c r="AT138" s="129"/>
      <c r="AU138" s="129"/>
      <c r="AV138" s="129"/>
      <c r="AW138" s="129"/>
      <c r="AX138" s="129"/>
      <c r="AY138" s="129"/>
      <c r="AZ138" s="129"/>
      <c r="BA138" s="129"/>
      <c r="BB138" s="129"/>
      <c r="BC138" s="129"/>
      <c r="BD138" s="784" t="str">
        <f t="shared" si="1"/>
        <v/>
      </c>
    </row>
    <row r="139" ht="15.75" customHeight="1">
      <c r="F139" s="785"/>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c r="AH139" s="129"/>
      <c r="AI139" s="789"/>
      <c r="AJ139" s="129"/>
      <c r="AK139" s="129"/>
      <c r="AL139" s="129"/>
      <c r="AM139" s="789"/>
      <c r="AN139" s="129"/>
      <c r="AO139" s="129"/>
      <c r="AP139" s="129"/>
      <c r="AQ139" s="129"/>
      <c r="AR139" s="129"/>
      <c r="AS139" s="129"/>
      <c r="AT139" s="129"/>
      <c r="AU139" s="129"/>
      <c r="AV139" s="129"/>
      <c r="AW139" s="129"/>
      <c r="AX139" s="129"/>
      <c r="AY139" s="129"/>
      <c r="AZ139" s="129"/>
      <c r="BA139" s="129"/>
      <c r="BB139" s="129"/>
      <c r="BC139" s="129"/>
      <c r="BD139" s="784" t="str">
        <f t="shared" si="1"/>
        <v/>
      </c>
    </row>
    <row r="140" ht="15.75" customHeight="1">
      <c r="F140" s="785"/>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c r="AH140" s="129"/>
      <c r="AI140" s="789"/>
      <c r="AJ140" s="129"/>
      <c r="AK140" s="129"/>
      <c r="AL140" s="129"/>
      <c r="AM140" s="789"/>
      <c r="AN140" s="129"/>
      <c r="AO140" s="129"/>
      <c r="AP140" s="129"/>
      <c r="AQ140" s="129"/>
      <c r="AR140" s="129"/>
      <c r="AS140" s="129"/>
      <c r="AT140" s="129"/>
      <c r="AU140" s="129"/>
      <c r="AV140" s="129"/>
      <c r="AW140" s="129"/>
      <c r="AX140" s="129"/>
      <c r="AY140" s="129"/>
      <c r="AZ140" s="129"/>
      <c r="BA140" s="129"/>
      <c r="BB140" s="129"/>
      <c r="BC140" s="129"/>
      <c r="BD140" s="784" t="str">
        <f t="shared" si="1"/>
        <v/>
      </c>
    </row>
    <row r="141" ht="15.75" customHeight="1">
      <c r="F141" s="785"/>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c r="AH141" s="129"/>
      <c r="AI141" s="789"/>
      <c r="AJ141" s="129"/>
      <c r="AK141" s="129"/>
      <c r="AL141" s="129"/>
      <c r="AM141" s="789"/>
      <c r="AN141" s="129"/>
      <c r="AO141" s="129"/>
      <c r="AP141" s="129"/>
      <c r="AQ141" s="129"/>
      <c r="AR141" s="129"/>
      <c r="AS141" s="129"/>
      <c r="AT141" s="129"/>
      <c r="AU141" s="129"/>
      <c r="AV141" s="129"/>
      <c r="AW141" s="129"/>
      <c r="AX141" s="129"/>
      <c r="AY141" s="129"/>
      <c r="AZ141" s="129"/>
      <c r="BA141" s="129"/>
      <c r="BB141" s="129"/>
      <c r="BC141" s="129"/>
      <c r="BD141" s="784" t="str">
        <f t="shared" si="1"/>
        <v/>
      </c>
    </row>
    <row r="142" ht="15.75" customHeight="1">
      <c r="F142" s="785"/>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c r="AH142" s="129"/>
      <c r="AI142" s="789"/>
      <c r="AJ142" s="129"/>
      <c r="AK142" s="129"/>
      <c r="AL142" s="129"/>
      <c r="AM142" s="789"/>
      <c r="AN142" s="129"/>
      <c r="AO142" s="129"/>
      <c r="AP142" s="129"/>
      <c r="AQ142" s="129"/>
      <c r="AR142" s="129"/>
      <c r="AS142" s="129"/>
      <c r="AT142" s="129"/>
      <c r="AU142" s="129"/>
      <c r="AV142" s="129"/>
      <c r="AW142" s="129"/>
      <c r="AX142" s="129"/>
      <c r="AY142" s="129"/>
      <c r="AZ142" s="129"/>
      <c r="BA142" s="129"/>
      <c r="BB142" s="129"/>
      <c r="BC142" s="129"/>
      <c r="BD142" s="784" t="str">
        <f t="shared" si="1"/>
        <v/>
      </c>
    </row>
    <row r="143" ht="15.75" customHeight="1">
      <c r="F143" s="785"/>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c r="AH143" s="129"/>
      <c r="AI143" s="789"/>
      <c r="AJ143" s="129"/>
      <c r="AK143" s="129"/>
      <c r="AL143" s="129"/>
      <c r="AM143" s="789"/>
      <c r="AN143" s="129"/>
      <c r="AO143" s="129"/>
      <c r="AP143" s="129"/>
      <c r="AQ143" s="129"/>
      <c r="AR143" s="129"/>
      <c r="AS143" s="129"/>
      <c r="AT143" s="129"/>
      <c r="AU143" s="129"/>
      <c r="AV143" s="129"/>
      <c r="AW143" s="129"/>
      <c r="AX143" s="129"/>
      <c r="AY143" s="129"/>
      <c r="AZ143" s="129"/>
      <c r="BA143" s="129"/>
      <c r="BB143" s="129"/>
      <c r="BC143" s="129"/>
      <c r="BD143" s="784" t="str">
        <f t="shared" si="1"/>
        <v/>
      </c>
    </row>
    <row r="144" ht="15.75" customHeight="1">
      <c r="F144" s="785"/>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c r="AH144" s="129"/>
      <c r="AI144" s="789"/>
      <c r="AJ144" s="129"/>
      <c r="AK144" s="129"/>
      <c r="AL144" s="129"/>
      <c r="AM144" s="789"/>
      <c r="AN144" s="129"/>
      <c r="AO144" s="129"/>
      <c r="AP144" s="129"/>
      <c r="AQ144" s="129"/>
      <c r="AR144" s="129"/>
      <c r="AS144" s="129"/>
      <c r="AT144" s="129"/>
      <c r="AU144" s="129"/>
      <c r="AV144" s="129"/>
      <c r="AW144" s="129"/>
      <c r="AX144" s="129"/>
      <c r="AY144" s="129"/>
      <c r="AZ144" s="129"/>
      <c r="BA144" s="129"/>
      <c r="BB144" s="129"/>
      <c r="BC144" s="129"/>
      <c r="BD144" s="784" t="str">
        <f t="shared" si="1"/>
        <v/>
      </c>
    </row>
    <row r="145" ht="15.75" customHeight="1">
      <c r="F145" s="785"/>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c r="AH145" s="129"/>
      <c r="AI145" s="789"/>
      <c r="AJ145" s="129"/>
      <c r="AK145" s="129"/>
      <c r="AL145" s="129"/>
      <c r="AM145" s="789"/>
      <c r="AN145" s="129"/>
      <c r="AO145" s="129"/>
      <c r="AP145" s="129"/>
      <c r="AQ145" s="129"/>
      <c r="AR145" s="129"/>
      <c r="AS145" s="129"/>
      <c r="AT145" s="129"/>
      <c r="AU145" s="129"/>
      <c r="AV145" s="129"/>
      <c r="AW145" s="129"/>
      <c r="AX145" s="129"/>
      <c r="AY145" s="129"/>
      <c r="AZ145" s="129"/>
      <c r="BA145" s="129"/>
      <c r="BB145" s="129"/>
      <c r="BC145" s="129"/>
      <c r="BD145" s="784" t="str">
        <f t="shared" si="1"/>
        <v/>
      </c>
    </row>
    <row r="146" ht="15.75" customHeight="1">
      <c r="F146" s="785"/>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c r="AH146" s="129"/>
      <c r="AI146" s="789"/>
      <c r="AJ146" s="129"/>
      <c r="AK146" s="129"/>
      <c r="AL146" s="129"/>
      <c r="AM146" s="789"/>
      <c r="AN146" s="129"/>
      <c r="AO146" s="129"/>
      <c r="AP146" s="129"/>
      <c r="AQ146" s="129"/>
      <c r="AR146" s="129"/>
      <c r="AS146" s="129"/>
      <c r="AT146" s="129"/>
      <c r="AU146" s="129"/>
      <c r="AV146" s="129"/>
      <c r="AW146" s="129"/>
      <c r="AX146" s="129"/>
      <c r="AY146" s="129"/>
      <c r="AZ146" s="129"/>
      <c r="BA146" s="129"/>
      <c r="BB146" s="129"/>
      <c r="BC146" s="129"/>
      <c r="BD146" s="784" t="str">
        <f t="shared" si="1"/>
        <v/>
      </c>
    </row>
    <row r="147" ht="15.75" customHeight="1">
      <c r="F147" s="785"/>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c r="AH147" s="129"/>
      <c r="AI147" s="789"/>
      <c r="AJ147" s="129"/>
      <c r="AK147" s="129"/>
      <c r="AL147" s="129"/>
      <c r="AM147" s="789"/>
      <c r="AN147" s="129"/>
      <c r="AO147" s="129"/>
      <c r="AP147" s="129"/>
      <c r="AQ147" s="129"/>
      <c r="AR147" s="129"/>
      <c r="AS147" s="129"/>
      <c r="AT147" s="129"/>
      <c r="AU147" s="129"/>
      <c r="AV147" s="129"/>
      <c r="AW147" s="129"/>
      <c r="AX147" s="129"/>
      <c r="AY147" s="129"/>
      <c r="AZ147" s="129"/>
      <c r="BA147" s="129"/>
      <c r="BB147" s="129"/>
      <c r="BC147" s="129"/>
      <c r="BD147" s="784" t="str">
        <f t="shared" si="1"/>
        <v/>
      </c>
    </row>
    <row r="148" ht="15.75" customHeight="1">
      <c r="F148" s="785"/>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c r="AH148" s="129"/>
      <c r="AI148" s="789"/>
      <c r="AJ148" s="129"/>
      <c r="AK148" s="129"/>
      <c r="AL148" s="129"/>
      <c r="AM148" s="789"/>
      <c r="AN148" s="129"/>
      <c r="AO148" s="129"/>
      <c r="AP148" s="129"/>
      <c r="AQ148" s="129"/>
      <c r="AR148" s="129"/>
      <c r="AS148" s="129"/>
      <c r="AT148" s="129"/>
      <c r="AU148" s="129"/>
      <c r="AV148" s="129"/>
      <c r="AW148" s="129"/>
      <c r="AX148" s="129"/>
      <c r="AY148" s="129"/>
      <c r="AZ148" s="129"/>
      <c r="BA148" s="129"/>
      <c r="BB148" s="129"/>
      <c r="BC148" s="129"/>
      <c r="BD148" s="784" t="str">
        <f t="shared" si="1"/>
        <v/>
      </c>
    </row>
    <row r="149" ht="15.75" customHeight="1">
      <c r="F149" s="785"/>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c r="AH149" s="129"/>
      <c r="AI149" s="789"/>
      <c r="AJ149" s="129"/>
      <c r="AK149" s="129"/>
      <c r="AL149" s="129"/>
      <c r="AM149" s="789"/>
      <c r="AN149" s="129"/>
      <c r="AO149" s="129"/>
      <c r="AP149" s="129"/>
      <c r="AQ149" s="129"/>
      <c r="AR149" s="129"/>
      <c r="AS149" s="129"/>
      <c r="AT149" s="129"/>
      <c r="AU149" s="129"/>
      <c r="AV149" s="129"/>
      <c r="AW149" s="129"/>
      <c r="AX149" s="129"/>
      <c r="AY149" s="129"/>
      <c r="AZ149" s="129"/>
      <c r="BA149" s="129"/>
      <c r="BB149" s="129"/>
      <c r="BC149" s="129"/>
      <c r="BD149" s="784" t="str">
        <f t="shared" si="1"/>
        <v/>
      </c>
    </row>
    <row r="150" ht="15.75" customHeight="1">
      <c r="F150" s="785"/>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c r="AH150" s="129"/>
      <c r="AI150" s="789"/>
      <c r="AJ150" s="129"/>
      <c r="AK150" s="129"/>
      <c r="AL150" s="129"/>
      <c r="AM150" s="789"/>
      <c r="AN150" s="129"/>
      <c r="AO150" s="129"/>
      <c r="AP150" s="129"/>
      <c r="AQ150" s="129"/>
      <c r="AR150" s="129"/>
      <c r="AS150" s="129"/>
      <c r="AT150" s="129"/>
      <c r="AU150" s="129"/>
      <c r="AV150" s="129"/>
      <c r="AW150" s="129"/>
      <c r="AX150" s="129"/>
      <c r="AY150" s="129"/>
      <c r="AZ150" s="129"/>
      <c r="BA150" s="129"/>
      <c r="BB150" s="129"/>
      <c r="BC150" s="129"/>
      <c r="BD150" s="784" t="str">
        <f t="shared" si="1"/>
        <v/>
      </c>
    </row>
    <row r="151" ht="15.75" customHeight="1">
      <c r="F151" s="785"/>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c r="AH151" s="129"/>
      <c r="AI151" s="789"/>
      <c r="AJ151" s="129"/>
      <c r="AK151" s="129"/>
      <c r="AL151" s="129"/>
      <c r="AM151" s="789"/>
      <c r="AN151" s="129"/>
      <c r="AO151" s="129"/>
      <c r="AP151" s="129"/>
      <c r="AQ151" s="129"/>
      <c r="AR151" s="129"/>
      <c r="AS151" s="129"/>
      <c r="AT151" s="129"/>
      <c r="AU151" s="129"/>
      <c r="AV151" s="129"/>
      <c r="AW151" s="129"/>
      <c r="AX151" s="129"/>
      <c r="AY151" s="129"/>
      <c r="AZ151" s="129"/>
      <c r="BA151" s="129"/>
      <c r="BB151" s="129"/>
      <c r="BC151" s="129"/>
      <c r="BD151" s="784" t="str">
        <f t="shared" si="1"/>
        <v/>
      </c>
    </row>
    <row r="152" ht="15.75" customHeight="1">
      <c r="F152" s="785"/>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c r="AH152" s="129"/>
      <c r="AI152" s="789"/>
      <c r="AJ152" s="129"/>
      <c r="AK152" s="129"/>
      <c r="AL152" s="129"/>
      <c r="AM152" s="789"/>
      <c r="AN152" s="129"/>
      <c r="AO152" s="129"/>
      <c r="AP152" s="129"/>
      <c r="AQ152" s="129"/>
      <c r="AR152" s="129"/>
      <c r="AS152" s="129"/>
      <c r="AT152" s="129"/>
      <c r="AU152" s="129"/>
      <c r="AV152" s="129"/>
      <c r="AW152" s="129"/>
      <c r="AX152" s="129"/>
      <c r="AY152" s="129"/>
      <c r="AZ152" s="129"/>
      <c r="BA152" s="129"/>
      <c r="BB152" s="129"/>
      <c r="BC152" s="129"/>
      <c r="BD152" s="784" t="str">
        <f t="shared" si="1"/>
        <v/>
      </c>
    </row>
    <row r="153" ht="15.75" customHeight="1">
      <c r="F153" s="785"/>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c r="AH153" s="129"/>
      <c r="AI153" s="789"/>
      <c r="AJ153" s="129"/>
      <c r="AK153" s="129"/>
      <c r="AL153" s="129"/>
      <c r="AM153" s="789"/>
      <c r="AN153" s="129"/>
      <c r="AO153" s="129"/>
      <c r="AP153" s="129"/>
      <c r="AQ153" s="129"/>
      <c r="AR153" s="129"/>
      <c r="AS153" s="129"/>
      <c r="AT153" s="129"/>
      <c r="AU153" s="129"/>
      <c r="AV153" s="129"/>
      <c r="AW153" s="129"/>
      <c r="AX153" s="129"/>
      <c r="AY153" s="129"/>
      <c r="AZ153" s="129"/>
      <c r="BA153" s="129"/>
      <c r="BB153" s="129"/>
      <c r="BC153" s="129"/>
      <c r="BD153" s="784" t="str">
        <f t="shared" si="1"/>
        <v/>
      </c>
    </row>
    <row r="154" ht="15.75" customHeight="1">
      <c r="F154" s="785"/>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c r="AH154" s="129"/>
      <c r="AI154" s="789"/>
      <c r="AJ154" s="129"/>
      <c r="AK154" s="129"/>
      <c r="AL154" s="129"/>
      <c r="AM154" s="789"/>
      <c r="AN154" s="129"/>
      <c r="AO154" s="129"/>
      <c r="AP154" s="129"/>
      <c r="AQ154" s="129"/>
      <c r="AR154" s="129"/>
      <c r="AS154" s="129"/>
      <c r="AT154" s="129"/>
      <c r="AU154" s="129"/>
      <c r="AV154" s="129"/>
      <c r="AW154" s="129"/>
      <c r="AX154" s="129"/>
      <c r="AY154" s="129"/>
      <c r="AZ154" s="129"/>
      <c r="BA154" s="129"/>
      <c r="BB154" s="129"/>
      <c r="BC154" s="129"/>
      <c r="BD154" s="784" t="str">
        <f t="shared" si="1"/>
        <v/>
      </c>
    </row>
    <row r="155" ht="15.75" customHeight="1">
      <c r="F155" s="785"/>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c r="AH155" s="129"/>
      <c r="AI155" s="789"/>
      <c r="AJ155" s="129"/>
      <c r="AK155" s="129"/>
      <c r="AL155" s="129"/>
      <c r="AM155" s="789"/>
      <c r="AN155" s="129"/>
      <c r="AO155" s="129"/>
      <c r="AP155" s="129"/>
      <c r="AQ155" s="129"/>
      <c r="AR155" s="129"/>
      <c r="AS155" s="129"/>
      <c r="AT155" s="129"/>
      <c r="AU155" s="129"/>
      <c r="AV155" s="129"/>
      <c r="AW155" s="129"/>
      <c r="AX155" s="129"/>
      <c r="AY155" s="129"/>
      <c r="AZ155" s="129"/>
      <c r="BA155" s="129"/>
      <c r="BB155" s="129"/>
      <c r="BC155" s="129"/>
      <c r="BD155" s="784" t="str">
        <f t="shared" si="1"/>
        <v/>
      </c>
    </row>
    <row r="156" ht="15.75" customHeight="1">
      <c r="F156" s="785"/>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c r="AH156" s="129"/>
      <c r="AI156" s="789"/>
      <c r="AJ156" s="129"/>
      <c r="AK156" s="129"/>
      <c r="AL156" s="129"/>
      <c r="AM156" s="789"/>
      <c r="AN156" s="129"/>
      <c r="AO156" s="129"/>
      <c r="AP156" s="129"/>
      <c r="AQ156" s="129"/>
      <c r="AR156" s="129"/>
      <c r="AS156" s="129"/>
      <c r="AT156" s="129"/>
      <c r="AU156" s="129"/>
      <c r="AV156" s="129"/>
      <c r="AW156" s="129"/>
      <c r="AX156" s="129"/>
      <c r="AY156" s="129"/>
      <c r="AZ156" s="129"/>
      <c r="BA156" s="129"/>
      <c r="BB156" s="129"/>
      <c r="BC156" s="129"/>
      <c r="BD156" s="784" t="str">
        <f t="shared" si="1"/>
        <v/>
      </c>
    </row>
    <row r="157" ht="15.75" customHeight="1">
      <c r="F157" s="785"/>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c r="AH157" s="129"/>
      <c r="AI157" s="789"/>
      <c r="AJ157" s="129"/>
      <c r="AK157" s="129"/>
      <c r="AL157" s="129"/>
      <c r="AM157" s="789"/>
      <c r="AN157" s="129"/>
      <c r="AO157" s="129"/>
      <c r="AP157" s="129"/>
      <c r="AQ157" s="129"/>
      <c r="AR157" s="129"/>
      <c r="AS157" s="129"/>
      <c r="AT157" s="129"/>
      <c r="AU157" s="129"/>
      <c r="AV157" s="129"/>
      <c r="AW157" s="129"/>
      <c r="AX157" s="129"/>
      <c r="AY157" s="129"/>
      <c r="AZ157" s="129"/>
      <c r="BA157" s="129"/>
      <c r="BB157" s="129"/>
      <c r="BC157" s="129"/>
      <c r="BD157" s="784" t="str">
        <f t="shared" si="1"/>
        <v/>
      </c>
    </row>
    <row r="158" ht="15.75" customHeight="1">
      <c r="F158" s="785"/>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c r="AH158" s="129"/>
      <c r="AI158" s="789"/>
      <c r="AJ158" s="129"/>
      <c r="AK158" s="129"/>
      <c r="AL158" s="129"/>
      <c r="AM158" s="789"/>
      <c r="AN158" s="129"/>
      <c r="AO158" s="129"/>
      <c r="AP158" s="129"/>
      <c r="AQ158" s="129"/>
      <c r="AR158" s="129"/>
      <c r="AS158" s="129"/>
      <c r="AT158" s="129"/>
      <c r="AU158" s="129"/>
      <c r="AV158" s="129"/>
      <c r="AW158" s="129"/>
      <c r="AX158" s="129"/>
      <c r="AY158" s="129"/>
      <c r="AZ158" s="129"/>
      <c r="BA158" s="129"/>
      <c r="BB158" s="129"/>
      <c r="BC158" s="129"/>
      <c r="BD158" s="784" t="str">
        <f t="shared" si="1"/>
        <v/>
      </c>
    </row>
    <row r="159" ht="15.75" customHeight="1">
      <c r="F159" s="785"/>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c r="AH159" s="129"/>
      <c r="AI159" s="789"/>
      <c r="AJ159" s="129"/>
      <c r="AK159" s="129"/>
      <c r="AL159" s="129"/>
      <c r="AM159" s="789"/>
      <c r="AN159" s="129"/>
      <c r="AO159" s="129"/>
      <c r="AP159" s="129"/>
      <c r="AQ159" s="129"/>
      <c r="AR159" s="129"/>
      <c r="AS159" s="129"/>
      <c r="AT159" s="129"/>
      <c r="AU159" s="129"/>
      <c r="AV159" s="129"/>
      <c r="AW159" s="129"/>
      <c r="AX159" s="129"/>
      <c r="AY159" s="129"/>
      <c r="AZ159" s="129"/>
      <c r="BA159" s="129"/>
      <c r="BB159" s="129"/>
      <c r="BC159" s="129"/>
      <c r="BD159" s="784" t="str">
        <f t="shared" si="1"/>
        <v/>
      </c>
    </row>
    <row r="160" ht="15.75" customHeight="1">
      <c r="F160" s="785"/>
      <c r="G160" s="129"/>
      <c r="H160" s="129"/>
      <c r="I160" s="129"/>
      <c r="J160" s="129"/>
      <c r="K160" s="129"/>
      <c r="L160" s="129"/>
      <c r="M160" s="129"/>
      <c r="N160" s="129"/>
      <c r="O160" s="129"/>
      <c r="P160" s="129"/>
      <c r="Q160" s="129"/>
      <c r="R160" s="129"/>
      <c r="S160" s="129"/>
      <c r="T160" s="129"/>
      <c r="U160" s="129"/>
      <c r="V160" s="129"/>
      <c r="W160" s="129"/>
      <c r="X160" s="129"/>
      <c r="Y160" s="129"/>
      <c r="Z160" s="129"/>
      <c r="AA160" s="129"/>
      <c r="AB160" s="129"/>
      <c r="AC160" s="129"/>
      <c r="AD160" s="129"/>
      <c r="AE160" s="129"/>
      <c r="AF160" s="129"/>
      <c r="AG160" s="129"/>
      <c r="AH160" s="129"/>
      <c r="AI160" s="789"/>
      <c r="AJ160" s="129"/>
      <c r="AK160" s="129"/>
      <c r="AL160" s="129"/>
      <c r="AM160" s="789"/>
      <c r="AN160" s="129"/>
      <c r="AO160" s="129"/>
      <c r="AP160" s="129"/>
      <c r="AQ160" s="129"/>
      <c r="AR160" s="129"/>
      <c r="AS160" s="129"/>
      <c r="AT160" s="129"/>
      <c r="AU160" s="129"/>
      <c r="AV160" s="129"/>
      <c r="AW160" s="129"/>
      <c r="AX160" s="129"/>
      <c r="AY160" s="129"/>
      <c r="AZ160" s="129"/>
      <c r="BA160" s="129"/>
      <c r="BB160" s="129"/>
      <c r="BC160" s="129"/>
      <c r="BD160" s="784" t="str">
        <f t="shared" si="1"/>
        <v/>
      </c>
    </row>
    <row r="161" ht="15.75" customHeight="1">
      <c r="F161" s="785"/>
      <c r="G161" s="129"/>
      <c r="H161" s="129"/>
      <c r="I161" s="129"/>
      <c r="J161" s="129"/>
      <c r="K161" s="129"/>
      <c r="L161" s="129"/>
      <c r="M161" s="129"/>
      <c r="N161" s="129"/>
      <c r="O161" s="129"/>
      <c r="P161" s="129"/>
      <c r="Q161" s="129"/>
      <c r="R161" s="129"/>
      <c r="S161" s="129"/>
      <c r="T161" s="129"/>
      <c r="U161" s="129"/>
      <c r="V161" s="129"/>
      <c r="W161" s="129"/>
      <c r="X161" s="129"/>
      <c r="Y161" s="129"/>
      <c r="Z161" s="129"/>
      <c r="AA161" s="129"/>
      <c r="AB161" s="129"/>
      <c r="AC161" s="129"/>
      <c r="AD161" s="129"/>
      <c r="AE161" s="129"/>
      <c r="AF161" s="129"/>
      <c r="AG161" s="129"/>
      <c r="AH161" s="129"/>
      <c r="AI161" s="789"/>
      <c r="AJ161" s="129"/>
      <c r="AK161" s="129"/>
      <c r="AL161" s="129"/>
      <c r="AM161" s="789"/>
      <c r="AN161" s="129"/>
      <c r="AO161" s="129"/>
      <c r="AP161" s="129"/>
      <c r="AQ161" s="129"/>
      <c r="AR161" s="129"/>
      <c r="AS161" s="129"/>
      <c r="AT161" s="129"/>
      <c r="AU161" s="129"/>
      <c r="AV161" s="129"/>
      <c r="AW161" s="129"/>
      <c r="AX161" s="129"/>
      <c r="AY161" s="129"/>
      <c r="AZ161" s="129"/>
      <c r="BA161" s="129"/>
      <c r="BB161" s="129"/>
      <c r="BC161" s="129"/>
      <c r="BD161" s="784" t="str">
        <f t="shared" si="1"/>
        <v/>
      </c>
    </row>
    <row r="162" ht="15.75" customHeight="1">
      <c r="F162" s="785"/>
      <c r="G162" s="129"/>
      <c r="H162" s="129"/>
      <c r="I162" s="129"/>
      <c r="J162" s="129"/>
      <c r="K162" s="129"/>
      <c r="L162" s="129"/>
      <c r="M162" s="129"/>
      <c r="N162" s="129"/>
      <c r="O162" s="129"/>
      <c r="P162" s="129"/>
      <c r="Q162" s="129"/>
      <c r="R162" s="129"/>
      <c r="S162" s="129"/>
      <c r="T162" s="129"/>
      <c r="U162" s="129"/>
      <c r="V162" s="129"/>
      <c r="W162" s="129"/>
      <c r="X162" s="129"/>
      <c r="Y162" s="129"/>
      <c r="Z162" s="129"/>
      <c r="AA162" s="129"/>
      <c r="AB162" s="129"/>
      <c r="AC162" s="129"/>
      <c r="AD162" s="129"/>
      <c r="AE162" s="129"/>
      <c r="AF162" s="129"/>
      <c r="AG162" s="129"/>
      <c r="AH162" s="129"/>
      <c r="AI162" s="789"/>
      <c r="AJ162" s="129"/>
      <c r="AK162" s="129"/>
      <c r="AL162" s="129"/>
      <c r="AM162" s="789"/>
      <c r="AN162" s="129"/>
      <c r="AO162" s="129"/>
      <c r="AP162" s="129"/>
      <c r="AQ162" s="129"/>
      <c r="AR162" s="129"/>
      <c r="AS162" s="129"/>
      <c r="AT162" s="129"/>
      <c r="AU162" s="129"/>
      <c r="AV162" s="129"/>
      <c r="AW162" s="129"/>
      <c r="AX162" s="129"/>
      <c r="AY162" s="129"/>
      <c r="AZ162" s="129"/>
      <c r="BA162" s="129"/>
      <c r="BB162" s="129"/>
      <c r="BC162" s="129"/>
      <c r="BD162" s="784" t="str">
        <f t="shared" si="1"/>
        <v/>
      </c>
    </row>
    <row r="163" ht="15.75" customHeight="1">
      <c r="F163" s="785"/>
      <c r="G163" s="129"/>
      <c r="H163" s="129"/>
      <c r="I163" s="129"/>
      <c r="J163" s="129"/>
      <c r="K163" s="129"/>
      <c r="L163" s="129"/>
      <c r="M163" s="129"/>
      <c r="N163" s="129"/>
      <c r="O163" s="129"/>
      <c r="P163" s="129"/>
      <c r="Q163" s="129"/>
      <c r="R163" s="129"/>
      <c r="S163" s="129"/>
      <c r="T163" s="129"/>
      <c r="U163" s="129"/>
      <c r="V163" s="129"/>
      <c r="W163" s="129"/>
      <c r="X163" s="129"/>
      <c r="Y163" s="129"/>
      <c r="Z163" s="129"/>
      <c r="AA163" s="129"/>
      <c r="AB163" s="129"/>
      <c r="AC163" s="129"/>
      <c r="AD163" s="129"/>
      <c r="AE163" s="129"/>
      <c r="AF163" s="129"/>
      <c r="AG163" s="129"/>
      <c r="AH163" s="129"/>
      <c r="AI163" s="789"/>
      <c r="AJ163" s="129"/>
      <c r="AK163" s="129"/>
      <c r="AL163" s="129"/>
      <c r="AM163" s="789"/>
      <c r="AN163" s="129"/>
      <c r="AO163" s="129"/>
      <c r="AP163" s="129"/>
      <c r="AQ163" s="129"/>
      <c r="AR163" s="129"/>
      <c r="AS163" s="129"/>
      <c r="AT163" s="129"/>
      <c r="AU163" s="129"/>
      <c r="AV163" s="129"/>
      <c r="AW163" s="129"/>
      <c r="AX163" s="129"/>
      <c r="AY163" s="129"/>
      <c r="AZ163" s="129"/>
      <c r="BA163" s="129"/>
      <c r="BB163" s="129"/>
      <c r="BC163" s="129"/>
      <c r="BD163" s="784" t="str">
        <f t="shared" si="1"/>
        <v/>
      </c>
    </row>
    <row r="164" ht="15.75" customHeight="1">
      <c r="F164" s="785"/>
      <c r="G164" s="129"/>
      <c r="H164" s="129"/>
      <c r="I164" s="129"/>
      <c r="J164" s="129"/>
      <c r="K164" s="129"/>
      <c r="L164" s="129"/>
      <c r="M164" s="129"/>
      <c r="N164" s="129"/>
      <c r="O164" s="129"/>
      <c r="P164" s="129"/>
      <c r="Q164" s="129"/>
      <c r="R164" s="129"/>
      <c r="S164" s="129"/>
      <c r="T164" s="129"/>
      <c r="U164" s="129"/>
      <c r="V164" s="129"/>
      <c r="W164" s="129"/>
      <c r="X164" s="129"/>
      <c r="Y164" s="129"/>
      <c r="Z164" s="129"/>
      <c r="AA164" s="129"/>
      <c r="AB164" s="129"/>
      <c r="AC164" s="129"/>
      <c r="AD164" s="129"/>
      <c r="AE164" s="129"/>
      <c r="AF164" s="129"/>
      <c r="AG164" s="129"/>
      <c r="AH164" s="129"/>
      <c r="AI164" s="789"/>
      <c r="AJ164" s="129"/>
      <c r="AK164" s="129"/>
      <c r="AL164" s="129"/>
      <c r="AM164" s="789"/>
      <c r="AN164" s="129"/>
      <c r="AO164" s="129"/>
      <c r="AP164" s="129"/>
      <c r="AQ164" s="129"/>
      <c r="AR164" s="129"/>
      <c r="AS164" s="129"/>
      <c r="AT164" s="129"/>
      <c r="AU164" s="129"/>
      <c r="AV164" s="129"/>
      <c r="AW164" s="129"/>
      <c r="AX164" s="129"/>
      <c r="AY164" s="129"/>
      <c r="AZ164" s="129"/>
      <c r="BA164" s="129"/>
      <c r="BB164" s="129"/>
      <c r="BC164" s="129"/>
      <c r="BD164" s="784" t="str">
        <f t="shared" si="1"/>
        <v/>
      </c>
    </row>
    <row r="165" ht="15.75" customHeight="1">
      <c r="F165" s="785"/>
      <c r="G165" s="129"/>
      <c r="H165" s="129"/>
      <c r="I165" s="129"/>
      <c r="J165" s="129"/>
      <c r="K165" s="129"/>
      <c r="L165" s="129"/>
      <c r="M165" s="129"/>
      <c r="N165" s="129"/>
      <c r="O165" s="129"/>
      <c r="P165" s="129"/>
      <c r="Q165" s="129"/>
      <c r="R165" s="129"/>
      <c r="S165" s="129"/>
      <c r="T165" s="129"/>
      <c r="U165" s="129"/>
      <c r="V165" s="129"/>
      <c r="W165" s="129"/>
      <c r="X165" s="129"/>
      <c r="Y165" s="129"/>
      <c r="Z165" s="129"/>
      <c r="AA165" s="129"/>
      <c r="AB165" s="129"/>
      <c r="AC165" s="129"/>
      <c r="AD165" s="129"/>
      <c r="AE165" s="129"/>
      <c r="AF165" s="129"/>
      <c r="AG165" s="129"/>
      <c r="AH165" s="129"/>
      <c r="AI165" s="789"/>
      <c r="AJ165" s="129"/>
      <c r="AK165" s="129"/>
      <c r="AL165" s="129"/>
      <c r="AM165" s="789"/>
      <c r="AN165" s="129"/>
      <c r="AO165" s="129"/>
      <c r="AP165" s="129"/>
      <c r="AQ165" s="129"/>
      <c r="AR165" s="129"/>
      <c r="AS165" s="129"/>
      <c r="AT165" s="129"/>
      <c r="AU165" s="129"/>
      <c r="AV165" s="129"/>
      <c r="AW165" s="129"/>
      <c r="AX165" s="129"/>
      <c r="AY165" s="129"/>
      <c r="AZ165" s="129"/>
      <c r="BA165" s="129"/>
      <c r="BB165" s="129"/>
      <c r="BC165" s="129"/>
      <c r="BD165" s="784" t="str">
        <f t="shared" si="1"/>
        <v/>
      </c>
    </row>
    <row r="166" ht="15.75" customHeight="1">
      <c r="F166" s="785"/>
      <c r="G166" s="129"/>
      <c r="H166" s="129"/>
      <c r="I166" s="129"/>
      <c r="J166" s="129"/>
      <c r="K166" s="129"/>
      <c r="L166" s="129"/>
      <c r="M166" s="129"/>
      <c r="N166" s="129"/>
      <c r="O166" s="129"/>
      <c r="P166" s="129"/>
      <c r="Q166" s="129"/>
      <c r="R166" s="129"/>
      <c r="S166" s="129"/>
      <c r="T166" s="129"/>
      <c r="U166" s="129"/>
      <c r="V166" s="129"/>
      <c r="W166" s="129"/>
      <c r="X166" s="129"/>
      <c r="Y166" s="129"/>
      <c r="Z166" s="129"/>
      <c r="AA166" s="129"/>
      <c r="AB166" s="129"/>
      <c r="AC166" s="129"/>
      <c r="AD166" s="129"/>
      <c r="AE166" s="129"/>
      <c r="AF166" s="129"/>
      <c r="AG166" s="129"/>
      <c r="AH166" s="129"/>
      <c r="AI166" s="789"/>
      <c r="AJ166" s="129"/>
      <c r="AK166" s="129"/>
      <c r="AL166" s="129"/>
      <c r="AM166" s="789"/>
      <c r="AN166" s="129"/>
      <c r="AO166" s="129"/>
      <c r="AP166" s="129"/>
      <c r="AQ166" s="129"/>
      <c r="AR166" s="129"/>
      <c r="AS166" s="129"/>
      <c r="AT166" s="129"/>
      <c r="AU166" s="129"/>
      <c r="AV166" s="129"/>
      <c r="AW166" s="129"/>
      <c r="AX166" s="129"/>
      <c r="AY166" s="129"/>
      <c r="AZ166" s="129"/>
      <c r="BA166" s="129"/>
      <c r="BB166" s="129"/>
      <c r="BC166" s="129"/>
      <c r="BD166" s="784" t="str">
        <f t="shared" si="1"/>
        <v/>
      </c>
    </row>
    <row r="167" ht="15.75" customHeight="1">
      <c r="F167" s="785"/>
      <c r="G167" s="129"/>
      <c r="H167" s="129"/>
      <c r="I167" s="129"/>
      <c r="J167" s="129"/>
      <c r="K167" s="129"/>
      <c r="L167" s="129"/>
      <c r="M167" s="129"/>
      <c r="N167" s="129"/>
      <c r="O167" s="129"/>
      <c r="P167" s="129"/>
      <c r="Q167" s="129"/>
      <c r="R167" s="129"/>
      <c r="S167" s="129"/>
      <c r="T167" s="129"/>
      <c r="U167" s="129"/>
      <c r="V167" s="129"/>
      <c r="W167" s="129"/>
      <c r="X167" s="129"/>
      <c r="Y167" s="129"/>
      <c r="Z167" s="129"/>
      <c r="AA167" s="129"/>
      <c r="AB167" s="129"/>
      <c r="AC167" s="129"/>
      <c r="AD167" s="129"/>
      <c r="AE167" s="129"/>
      <c r="AF167" s="129"/>
      <c r="AG167" s="129"/>
      <c r="AH167" s="129"/>
      <c r="AI167" s="789"/>
      <c r="AJ167" s="129"/>
      <c r="AK167" s="129"/>
      <c r="AL167" s="129"/>
      <c r="AM167" s="789"/>
      <c r="AN167" s="129"/>
      <c r="AO167" s="129"/>
      <c r="AP167" s="129"/>
      <c r="AQ167" s="129"/>
      <c r="AR167" s="129"/>
      <c r="AS167" s="129"/>
      <c r="AT167" s="129"/>
      <c r="AU167" s="129"/>
      <c r="AV167" s="129"/>
      <c r="AW167" s="129"/>
      <c r="AX167" s="129"/>
      <c r="AY167" s="129"/>
      <c r="AZ167" s="129"/>
      <c r="BA167" s="129"/>
      <c r="BB167" s="129"/>
      <c r="BC167" s="129"/>
      <c r="BD167" s="784" t="str">
        <f t="shared" si="1"/>
        <v/>
      </c>
    </row>
    <row r="168" ht="15.75" customHeight="1">
      <c r="F168" s="785"/>
      <c r="G168" s="129"/>
      <c r="H168" s="129"/>
      <c r="I168" s="129"/>
      <c r="J168" s="129"/>
      <c r="K168" s="129"/>
      <c r="L168" s="129"/>
      <c r="M168" s="129"/>
      <c r="N168" s="129"/>
      <c r="O168" s="129"/>
      <c r="P168" s="129"/>
      <c r="Q168" s="129"/>
      <c r="R168" s="129"/>
      <c r="S168" s="129"/>
      <c r="T168" s="129"/>
      <c r="U168" s="129"/>
      <c r="V168" s="129"/>
      <c r="W168" s="129"/>
      <c r="X168" s="129"/>
      <c r="Y168" s="129"/>
      <c r="Z168" s="129"/>
      <c r="AA168" s="129"/>
      <c r="AB168" s="129"/>
      <c r="AC168" s="129"/>
      <c r="AD168" s="129"/>
      <c r="AE168" s="129"/>
      <c r="AF168" s="129"/>
      <c r="AG168" s="129"/>
      <c r="AH168" s="129"/>
      <c r="AI168" s="789"/>
      <c r="AJ168" s="129"/>
      <c r="AK168" s="129"/>
      <c r="AL168" s="129"/>
      <c r="AM168" s="789"/>
      <c r="AN168" s="129"/>
      <c r="AO168" s="129"/>
      <c r="AP168" s="129"/>
      <c r="AQ168" s="129"/>
      <c r="AR168" s="129"/>
      <c r="AS168" s="129"/>
      <c r="AT168" s="129"/>
      <c r="AU168" s="129"/>
      <c r="AV168" s="129"/>
      <c r="AW168" s="129"/>
      <c r="AX168" s="129"/>
      <c r="AY168" s="129"/>
      <c r="AZ168" s="129"/>
      <c r="BA168" s="129"/>
      <c r="BB168" s="129"/>
      <c r="BC168" s="129"/>
      <c r="BD168" s="784" t="str">
        <f t="shared" si="1"/>
        <v/>
      </c>
    </row>
    <row r="169" ht="15.75" customHeight="1">
      <c r="F169" s="785"/>
      <c r="G169" s="129"/>
      <c r="H169" s="129"/>
      <c r="I169" s="129"/>
      <c r="J169" s="129"/>
      <c r="K169" s="129"/>
      <c r="L169" s="129"/>
      <c r="M169" s="129"/>
      <c r="N169" s="129"/>
      <c r="O169" s="129"/>
      <c r="P169" s="129"/>
      <c r="Q169" s="129"/>
      <c r="R169" s="129"/>
      <c r="S169" s="129"/>
      <c r="T169" s="129"/>
      <c r="U169" s="129"/>
      <c r="V169" s="129"/>
      <c r="W169" s="129"/>
      <c r="X169" s="129"/>
      <c r="Y169" s="129"/>
      <c r="Z169" s="129"/>
      <c r="AA169" s="129"/>
      <c r="AB169" s="129"/>
      <c r="AC169" s="129"/>
      <c r="AD169" s="129"/>
      <c r="AE169" s="129"/>
      <c r="AF169" s="129"/>
      <c r="AG169" s="129"/>
      <c r="AH169" s="129"/>
      <c r="AI169" s="789"/>
      <c r="AJ169" s="129"/>
      <c r="AK169" s="129"/>
      <c r="AL169" s="129"/>
      <c r="AM169" s="789"/>
      <c r="AN169" s="129"/>
      <c r="AO169" s="129"/>
      <c r="AP169" s="129"/>
      <c r="AQ169" s="129"/>
      <c r="AR169" s="129"/>
      <c r="AS169" s="129"/>
      <c r="AT169" s="129"/>
      <c r="AU169" s="129"/>
      <c r="AV169" s="129"/>
      <c r="AW169" s="129"/>
      <c r="AX169" s="129"/>
      <c r="AY169" s="129"/>
      <c r="AZ169" s="129"/>
      <c r="BA169" s="129"/>
      <c r="BB169" s="129"/>
      <c r="BC169" s="129"/>
      <c r="BD169" s="784" t="str">
        <f t="shared" si="1"/>
        <v/>
      </c>
    </row>
    <row r="170" ht="15.75" customHeight="1">
      <c r="F170" s="785"/>
      <c r="G170" s="129"/>
      <c r="H170" s="129"/>
      <c r="I170" s="129"/>
      <c r="J170" s="129"/>
      <c r="K170" s="129"/>
      <c r="L170" s="129"/>
      <c r="M170" s="129"/>
      <c r="N170" s="129"/>
      <c r="O170" s="129"/>
      <c r="P170" s="129"/>
      <c r="Q170" s="129"/>
      <c r="R170" s="129"/>
      <c r="S170" s="129"/>
      <c r="T170" s="129"/>
      <c r="U170" s="129"/>
      <c r="V170" s="129"/>
      <c r="W170" s="129"/>
      <c r="X170" s="129"/>
      <c r="Y170" s="129"/>
      <c r="Z170" s="129"/>
      <c r="AA170" s="129"/>
      <c r="AB170" s="129"/>
      <c r="AC170" s="129"/>
      <c r="AD170" s="129"/>
      <c r="AE170" s="129"/>
      <c r="AF170" s="129"/>
      <c r="AG170" s="129"/>
      <c r="AH170" s="129"/>
      <c r="AI170" s="789"/>
      <c r="AJ170" s="129"/>
      <c r="AK170" s="129"/>
      <c r="AL170" s="129"/>
      <c r="AM170" s="789"/>
      <c r="AN170" s="129"/>
      <c r="AO170" s="129"/>
      <c r="AP170" s="129"/>
      <c r="AQ170" s="129"/>
      <c r="AR170" s="129"/>
      <c r="AS170" s="129"/>
      <c r="AT170" s="129"/>
      <c r="AU170" s="129"/>
      <c r="AV170" s="129"/>
      <c r="AW170" s="129"/>
      <c r="AX170" s="129"/>
      <c r="AY170" s="129"/>
      <c r="AZ170" s="129"/>
      <c r="BA170" s="129"/>
      <c r="BB170" s="129"/>
      <c r="BC170" s="129"/>
      <c r="BD170" s="784" t="str">
        <f t="shared" si="1"/>
        <v/>
      </c>
    </row>
    <row r="171" ht="15.75" customHeight="1">
      <c r="F171" s="785"/>
      <c r="G171" s="129"/>
      <c r="H171" s="129"/>
      <c r="I171" s="129"/>
      <c r="J171" s="129"/>
      <c r="K171" s="129"/>
      <c r="L171" s="129"/>
      <c r="M171" s="129"/>
      <c r="N171" s="129"/>
      <c r="O171" s="129"/>
      <c r="P171" s="129"/>
      <c r="Q171" s="129"/>
      <c r="R171" s="129"/>
      <c r="S171" s="129"/>
      <c r="T171" s="129"/>
      <c r="U171" s="129"/>
      <c r="V171" s="129"/>
      <c r="W171" s="129"/>
      <c r="X171" s="129"/>
      <c r="Y171" s="129"/>
      <c r="Z171" s="129"/>
      <c r="AA171" s="129"/>
      <c r="AB171" s="129"/>
      <c r="AC171" s="129"/>
      <c r="AD171" s="129"/>
      <c r="AE171" s="129"/>
      <c r="AF171" s="129"/>
      <c r="AG171" s="129"/>
      <c r="AH171" s="129"/>
      <c r="AI171" s="789"/>
      <c r="AJ171" s="129"/>
      <c r="AK171" s="129"/>
      <c r="AL171" s="129"/>
      <c r="AM171" s="789"/>
      <c r="AN171" s="129"/>
      <c r="AO171" s="129"/>
      <c r="AP171" s="129"/>
      <c r="AQ171" s="129"/>
      <c r="AR171" s="129"/>
      <c r="AS171" s="129"/>
      <c r="AT171" s="129"/>
      <c r="AU171" s="129"/>
      <c r="AV171" s="129"/>
      <c r="AW171" s="129"/>
      <c r="AX171" s="129"/>
      <c r="AY171" s="129"/>
      <c r="AZ171" s="129"/>
      <c r="BA171" s="129"/>
      <c r="BB171" s="129"/>
      <c r="BC171" s="129"/>
      <c r="BD171" s="784" t="str">
        <f t="shared" si="1"/>
        <v/>
      </c>
    </row>
    <row r="172" ht="15.75" customHeight="1">
      <c r="F172" s="785"/>
      <c r="G172" s="129"/>
      <c r="H172" s="129"/>
      <c r="I172" s="129"/>
      <c r="J172" s="129"/>
      <c r="K172" s="129"/>
      <c r="L172" s="129"/>
      <c r="M172" s="129"/>
      <c r="N172" s="129"/>
      <c r="O172" s="129"/>
      <c r="P172" s="129"/>
      <c r="Q172" s="129"/>
      <c r="R172" s="129"/>
      <c r="S172" s="129"/>
      <c r="T172" s="129"/>
      <c r="U172" s="129"/>
      <c r="V172" s="129"/>
      <c r="W172" s="129"/>
      <c r="X172" s="129"/>
      <c r="Y172" s="129"/>
      <c r="Z172" s="129"/>
      <c r="AA172" s="129"/>
      <c r="AB172" s="129"/>
      <c r="AC172" s="129"/>
      <c r="AD172" s="129"/>
      <c r="AE172" s="129"/>
      <c r="AF172" s="129"/>
      <c r="AG172" s="129"/>
      <c r="AH172" s="129"/>
      <c r="AI172" s="789"/>
      <c r="AJ172" s="129"/>
      <c r="AK172" s="129"/>
      <c r="AL172" s="129"/>
      <c r="AM172" s="789"/>
      <c r="AN172" s="129"/>
      <c r="AO172" s="129"/>
      <c r="AP172" s="129"/>
      <c r="AQ172" s="129"/>
      <c r="AR172" s="129"/>
      <c r="AS172" s="129"/>
      <c r="AT172" s="129"/>
      <c r="AU172" s="129"/>
      <c r="AV172" s="129"/>
      <c r="AW172" s="129"/>
      <c r="AX172" s="129"/>
      <c r="AY172" s="129"/>
      <c r="AZ172" s="129"/>
      <c r="BA172" s="129"/>
      <c r="BB172" s="129"/>
      <c r="BC172" s="129"/>
      <c r="BD172" s="784" t="str">
        <f t="shared" si="1"/>
        <v/>
      </c>
    </row>
    <row r="173" ht="15.75" customHeight="1">
      <c r="F173" s="785"/>
      <c r="G173" s="129"/>
      <c r="H173" s="129"/>
      <c r="I173" s="129"/>
      <c r="J173" s="129"/>
      <c r="K173" s="129"/>
      <c r="L173" s="129"/>
      <c r="M173" s="129"/>
      <c r="N173" s="129"/>
      <c r="O173" s="129"/>
      <c r="P173" s="129"/>
      <c r="Q173" s="129"/>
      <c r="R173" s="129"/>
      <c r="S173" s="129"/>
      <c r="T173" s="129"/>
      <c r="U173" s="129"/>
      <c r="V173" s="129"/>
      <c r="W173" s="129"/>
      <c r="X173" s="129"/>
      <c r="Y173" s="129"/>
      <c r="Z173" s="129"/>
      <c r="AA173" s="129"/>
      <c r="AB173" s="129"/>
      <c r="AC173" s="129"/>
      <c r="AD173" s="129"/>
      <c r="AE173" s="129"/>
      <c r="AF173" s="129"/>
      <c r="AG173" s="129"/>
      <c r="AH173" s="129"/>
      <c r="AI173" s="789"/>
      <c r="AJ173" s="129"/>
      <c r="AK173" s="129"/>
      <c r="AL173" s="129"/>
      <c r="AM173" s="789"/>
      <c r="AN173" s="129"/>
      <c r="AO173" s="129"/>
      <c r="AP173" s="129"/>
      <c r="AQ173" s="129"/>
      <c r="AR173" s="129"/>
      <c r="AS173" s="129"/>
      <c r="AT173" s="129"/>
      <c r="AU173" s="129"/>
      <c r="AV173" s="129"/>
      <c r="AW173" s="129"/>
      <c r="AX173" s="129"/>
      <c r="AY173" s="129"/>
      <c r="AZ173" s="129"/>
      <c r="BA173" s="129"/>
      <c r="BB173" s="129"/>
      <c r="BC173" s="129"/>
      <c r="BD173" s="784" t="str">
        <f t="shared" si="1"/>
        <v/>
      </c>
    </row>
    <row r="174" ht="15.75" customHeight="1">
      <c r="F174" s="785"/>
      <c r="G174" s="129"/>
      <c r="H174" s="129"/>
      <c r="I174" s="129"/>
      <c r="J174" s="129"/>
      <c r="K174" s="129"/>
      <c r="L174" s="129"/>
      <c r="M174" s="129"/>
      <c r="N174" s="129"/>
      <c r="O174" s="129"/>
      <c r="P174" s="129"/>
      <c r="Q174" s="129"/>
      <c r="R174" s="129"/>
      <c r="S174" s="129"/>
      <c r="T174" s="129"/>
      <c r="U174" s="129"/>
      <c r="V174" s="129"/>
      <c r="W174" s="129"/>
      <c r="X174" s="129"/>
      <c r="Y174" s="129"/>
      <c r="Z174" s="129"/>
      <c r="AA174" s="129"/>
      <c r="AB174" s="129"/>
      <c r="AC174" s="129"/>
      <c r="AD174" s="129"/>
      <c r="AE174" s="129"/>
      <c r="AF174" s="129"/>
      <c r="AG174" s="129"/>
      <c r="AH174" s="129"/>
      <c r="AI174" s="789"/>
      <c r="AJ174" s="129"/>
      <c r="AK174" s="129"/>
      <c r="AL174" s="129"/>
      <c r="AM174" s="789"/>
      <c r="AN174" s="129"/>
      <c r="AO174" s="129"/>
      <c r="AP174" s="129"/>
      <c r="AQ174" s="129"/>
      <c r="AR174" s="129"/>
      <c r="AS174" s="129"/>
      <c r="AT174" s="129"/>
      <c r="AU174" s="129"/>
      <c r="AV174" s="129"/>
      <c r="AW174" s="129"/>
      <c r="AX174" s="129"/>
      <c r="AY174" s="129"/>
      <c r="AZ174" s="129"/>
      <c r="BA174" s="129"/>
      <c r="BB174" s="129"/>
      <c r="BC174" s="129"/>
      <c r="BD174" s="784" t="str">
        <f t="shared" si="1"/>
        <v/>
      </c>
    </row>
    <row r="175" ht="15.75" customHeight="1">
      <c r="F175" s="785"/>
      <c r="G175" s="129"/>
      <c r="H175" s="129"/>
      <c r="I175" s="129"/>
      <c r="J175" s="129"/>
      <c r="K175" s="129"/>
      <c r="L175" s="129"/>
      <c r="M175" s="129"/>
      <c r="N175" s="129"/>
      <c r="O175" s="129"/>
      <c r="P175" s="129"/>
      <c r="Q175" s="129"/>
      <c r="R175" s="129"/>
      <c r="S175" s="129"/>
      <c r="T175" s="129"/>
      <c r="U175" s="129"/>
      <c r="V175" s="129"/>
      <c r="W175" s="129"/>
      <c r="X175" s="129"/>
      <c r="Y175" s="129"/>
      <c r="Z175" s="129"/>
      <c r="AA175" s="129"/>
      <c r="AB175" s="129"/>
      <c r="AC175" s="129"/>
      <c r="AD175" s="129"/>
      <c r="AE175" s="129"/>
      <c r="AF175" s="129"/>
      <c r="AG175" s="129"/>
      <c r="AH175" s="129"/>
      <c r="AI175" s="789"/>
      <c r="AJ175" s="129"/>
      <c r="AK175" s="129"/>
      <c r="AL175" s="129"/>
      <c r="AM175" s="789"/>
      <c r="AN175" s="129"/>
      <c r="AO175" s="129"/>
      <c r="AP175" s="129"/>
      <c r="AQ175" s="129"/>
      <c r="AR175" s="129"/>
      <c r="AS175" s="129"/>
      <c r="AT175" s="129"/>
      <c r="AU175" s="129"/>
      <c r="AV175" s="129"/>
      <c r="AW175" s="129"/>
      <c r="AX175" s="129"/>
      <c r="AY175" s="129"/>
      <c r="AZ175" s="129"/>
      <c r="BA175" s="129"/>
      <c r="BB175" s="129"/>
      <c r="BC175" s="129"/>
      <c r="BD175" s="784" t="str">
        <f t="shared" si="1"/>
        <v/>
      </c>
    </row>
    <row r="176" ht="15.75" customHeight="1">
      <c r="F176" s="785"/>
      <c r="G176" s="129"/>
      <c r="H176" s="129"/>
      <c r="I176" s="129"/>
      <c r="J176" s="129"/>
      <c r="K176" s="129"/>
      <c r="L176" s="129"/>
      <c r="M176" s="129"/>
      <c r="N176" s="129"/>
      <c r="O176" s="129"/>
      <c r="P176" s="129"/>
      <c r="Q176" s="129"/>
      <c r="R176" s="129"/>
      <c r="S176" s="129"/>
      <c r="T176" s="129"/>
      <c r="U176" s="129"/>
      <c r="V176" s="129"/>
      <c r="W176" s="129"/>
      <c r="X176" s="129"/>
      <c r="Y176" s="129"/>
      <c r="Z176" s="129"/>
      <c r="AA176" s="129"/>
      <c r="AB176" s="129"/>
      <c r="AC176" s="129"/>
      <c r="AD176" s="129"/>
      <c r="AE176" s="129"/>
      <c r="AF176" s="129"/>
      <c r="AG176" s="129"/>
      <c r="AH176" s="129"/>
      <c r="AI176" s="789"/>
      <c r="AJ176" s="129"/>
      <c r="AK176" s="129"/>
      <c r="AL176" s="129"/>
      <c r="AM176" s="789"/>
      <c r="AN176" s="129"/>
      <c r="AO176" s="129"/>
      <c r="AP176" s="129"/>
      <c r="AQ176" s="129"/>
      <c r="AR176" s="129"/>
      <c r="AS176" s="129"/>
      <c r="AT176" s="129"/>
      <c r="AU176" s="129"/>
      <c r="AV176" s="129"/>
      <c r="AW176" s="129"/>
      <c r="AX176" s="129"/>
      <c r="AY176" s="129"/>
      <c r="AZ176" s="129"/>
      <c r="BA176" s="129"/>
      <c r="BB176" s="129"/>
      <c r="BC176" s="129"/>
      <c r="BD176" s="784" t="str">
        <f t="shared" si="1"/>
        <v/>
      </c>
    </row>
    <row r="177" ht="15.75" customHeight="1">
      <c r="F177" s="785"/>
      <c r="G177" s="129"/>
      <c r="H177" s="129"/>
      <c r="I177" s="129"/>
      <c r="J177" s="129"/>
      <c r="K177" s="129"/>
      <c r="L177" s="129"/>
      <c r="M177" s="129"/>
      <c r="N177" s="129"/>
      <c r="O177" s="129"/>
      <c r="P177" s="129"/>
      <c r="Q177" s="129"/>
      <c r="R177" s="129"/>
      <c r="S177" s="129"/>
      <c r="T177" s="129"/>
      <c r="U177" s="129"/>
      <c r="V177" s="129"/>
      <c r="W177" s="129"/>
      <c r="X177" s="129"/>
      <c r="Y177" s="129"/>
      <c r="Z177" s="129"/>
      <c r="AA177" s="129"/>
      <c r="AB177" s="129"/>
      <c r="AC177" s="129"/>
      <c r="AD177" s="129"/>
      <c r="AE177" s="129"/>
      <c r="AF177" s="129"/>
      <c r="AG177" s="129"/>
      <c r="AH177" s="129"/>
      <c r="AI177" s="789"/>
      <c r="AJ177" s="129"/>
      <c r="AK177" s="129"/>
      <c r="AL177" s="129"/>
      <c r="AM177" s="789"/>
      <c r="AN177" s="129"/>
      <c r="AO177" s="129"/>
      <c r="AP177" s="129"/>
      <c r="AQ177" s="129"/>
      <c r="AR177" s="129"/>
      <c r="AS177" s="129"/>
      <c r="AT177" s="129"/>
      <c r="AU177" s="129"/>
      <c r="AV177" s="129"/>
      <c r="AW177" s="129"/>
      <c r="AX177" s="129"/>
      <c r="AY177" s="129"/>
      <c r="AZ177" s="129"/>
      <c r="BA177" s="129"/>
      <c r="BB177" s="129"/>
      <c r="BC177" s="129"/>
      <c r="BD177" s="784" t="str">
        <f t="shared" si="1"/>
        <v/>
      </c>
    </row>
    <row r="178" ht="15.75" customHeight="1">
      <c r="F178" s="785"/>
      <c r="G178" s="129"/>
      <c r="H178" s="129"/>
      <c r="I178" s="129"/>
      <c r="J178" s="129"/>
      <c r="K178" s="129"/>
      <c r="L178" s="129"/>
      <c r="M178" s="129"/>
      <c r="N178" s="129"/>
      <c r="O178" s="129"/>
      <c r="P178" s="129"/>
      <c r="Q178" s="129"/>
      <c r="R178" s="129"/>
      <c r="S178" s="129"/>
      <c r="T178" s="129"/>
      <c r="U178" s="129"/>
      <c r="V178" s="129"/>
      <c r="W178" s="129"/>
      <c r="X178" s="129"/>
      <c r="Y178" s="129"/>
      <c r="Z178" s="129"/>
      <c r="AA178" s="129"/>
      <c r="AB178" s="129"/>
      <c r="AC178" s="129"/>
      <c r="AD178" s="129"/>
      <c r="AE178" s="129"/>
      <c r="AF178" s="129"/>
      <c r="AG178" s="129"/>
      <c r="AH178" s="129"/>
      <c r="AI178" s="789"/>
      <c r="AJ178" s="129"/>
      <c r="AK178" s="129"/>
      <c r="AL178" s="129"/>
      <c r="AM178" s="789"/>
      <c r="AN178" s="129"/>
      <c r="AO178" s="129"/>
      <c r="AP178" s="129"/>
      <c r="AQ178" s="129"/>
      <c r="AR178" s="129"/>
      <c r="AS178" s="129"/>
      <c r="AT178" s="129"/>
      <c r="AU178" s="129"/>
      <c r="AV178" s="129"/>
      <c r="AW178" s="129"/>
      <c r="AX178" s="129"/>
      <c r="AY178" s="129"/>
      <c r="AZ178" s="129"/>
      <c r="BA178" s="129"/>
      <c r="BB178" s="129"/>
      <c r="BC178" s="129"/>
      <c r="BD178" s="784" t="str">
        <f t="shared" si="1"/>
        <v/>
      </c>
    </row>
    <row r="179" ht="15.75" customHeight="1">
      <c r="F179" s="785"/>
      <c r="G179" s="129"/>
      <c r="H179" s="129"/>
      <c r="I179" s="129"/>
      <c r="J179" s="129"/>
      <c r="K179" s="129"/>
      <c r="L179" s="129"/>
      <c r="M179" s="129"/>
      <c r="N179" s="129"/>
      <c r="O179" s="129"/>
      <c r="P179" s="129"/>
      <c r="Q179" s="129"/>
      <c r="R179" s="129"/>
      <c r="S179" s="129"/>
      <c r="T179" s="129"/>
      <c r="U179" s="129"/>
      <c r="V179" s="129"/>
      <c r="W179" s="129"/>
      <c r="X179" s="129"/>
      <c r="Y179" s="129"/>
      <c r="Z179" s="129"/>
      <c r="AA179" s="129"/>
      <c r="AB179" s="129"/>
      <c r="AC179" s="129"/>
      <c r="AD179" s="129"/>
      <c r="AE179" s="129"/>
      <c r="AF179" s="129"/>
      <c r="AG179" s="129"/>
      <c r="AH179" s="129"/>
      <c r="AI179" s="789"/>
      <c r="AJ179" s="129"/>
      <c r="AK179" s="129"/>
      <c r="AL179" s="129"/>
      <c r="AM179" s="789"/>
      <c r="AN179" s="129"/>
      <c r="AO179" s="129"/>
      <c r="AP179" s="129"/>
      <c r="AQ179" s="129"/>
      <c r="AR179" s="129"/>
      <c r="AS179" s="129"/>
      <c r="AT179" s="129"/>
      <c r="AU179" s="129"/>
      <c r="AV179" s="129"/>
      <c r="AW179" s="129"/>
      <c r="AX179" s="129"/>
      <c r="AY179" s="129"/>
      <c r="AZ179" s="129"/>
      <c r="BA179" s="129"/>
      <c r="BB179" s="129"/>
      <c r="BC179" s="129"/>
      <c r="BD179" s="784" t="str">
        <f t="shared" si="1"/>
        <v/>
      </c>
    </row>
    <row r="180" ht="15.75" customHeight="1">
      <c r="F180" s="785"/>
      <c r="G180" s="129"/>
      <c r="H180" s="129"/>
      <c r="I180" s="129"/>
      <c r="J180" s="129"/>
      <c r="K180" s="129"/>
      <c r="L180" s="129"/>
      <c r="M180" s="129"/>
      <c r="N180" s="129"/>
      <c r="O180" s="129"/>
      <c r="P180" s="129"/>
      <c r="Q180" s="129"/>
      <c r="R180" s="129"/>
      <c r="S180" s="129"/>
      <c r="T180" s="129"/>
      <c r="U180" s="129"/>
      <c r="V180" s="129"/>
      <c r="W180" s="129"/>
      <c r="X180" s="129"/>
      <c r="Y180" s="129"/>
      <c r="Z180" s="129"/>
      <c r="AA180" s="129"/>
      <c r="AB180" s="129"/>
      <c r="AC180" s="129"/>
      <c r="AD180" s="129"/>
      <c r="AE180" s="129"/>
      <c r="AF180" s="129"/>
      <c r="AG180" s="129"/>
      <c r="AH180" s="129"/>
      <c r="AI180" s="789"/>
      <c r="AJ180" s="129"/>
      <c r="AK180" s="129"/>
      <c r="AL180" s="129"/>
      <c r="AM180" s="789"/>
      <c r="AN180" s="129"/>
      <c r="AO180" s="129"/>
      <c r="AP180" s="129"/>
      <c r="AQ180" s="129"/>
      <c r="AR180" s="129"/>
      <c r="AS180" s="129"/>
      <c r="AT180" s="129"/>
      <c r="AU180" s="129"/>
      <c r="AV180" s="129"/>
      <c r="AW180" s="129"/>
      <c r="AX180" s="129"/>
      <c r="AY180" s="129"/>
      <c r="AZ180" s="129"/>
      <c r="BA180" s="129"/>
      <c r="BB180" s="129"/>
      <c r="BC180" s="129"/>
      <c r="BD180" s="784" t="str">
        <f t="shared" si="1"/>
        <v/>
      </c>
    </row>
    <row r="181" ht="15.75" customHeight="1">
      <c r="F181" s="785"/>
      <c r="G181" s="129"/>
      <c r="H181" s="129"/>
      <c r="I181" s="129"/>
      <c r="J181" s="129"/>
      <c r="K181" s="129"/>
      <c r="L181" s="129"/>
      <c r="M181" s="129"/>
      <c r="N181" s="129"/>
      <c r="O181" s="129"/>
      <c r="P181" s="129"/>
      <c r="Q181" s="129"/>
      <c r="R181" s="129"/>
      <c r="S181" s="129"/>
      <c r="T181" s="129"/>
      <c r="U181" s="129"/>
      <c r="V181" s="129"/>
      <c r="W181" s="129"/>
      <c r="X181" s="129"/>
      <c r="Y181" s="129"/>
      <c r="Z181" s="129"/>
      <c r="AA181" s="129"/>
      <c r="AB181" s="129"/>
      <c r="AC181" s="129"/>
      <c r="AD181" s="129"/>
      <c r="AE181" s="129"/>
      <c r="AF181" s="129"/>
      <c r="AG181" s="129"/>
      <c r="AH181" s="129"/>
      <c r="AI181" s="789"/>
      <c r="AJ181" s="129"/>
      <c r="AK181" s="129"/>
      <c r="AL181" s="129"/>
      <c r="AM181" s="789"/>
      <c r="AN181" s="129"/>
      <c r="AO181" s="129"/>
      <c r="AP181" s="129"/>
      <c r="AQ181" s="129"/>
      <c r="AR181" s="129"/>
      <c r="AS181" s="129"/>
      <c r="AT181" s="129"/>
      <c r="AU181" s="129"/>
      <c r="AV181" s="129"/>
      <c r="AW181" s="129"/>
      <c r="AX181" s="129"/>
      <c r="AY181" s="129"/>
      <c r="AZ181" s="129"/>
      <c r="BA181" s="129"/>
      <c r="BB181" s="129"/>
      <c r="BC181" s="129"/>
      <c r="BD181" s="784" t="str">
        <f t="shared" si="1"/>
        <v/>
      </c>
    </row>
    <row r="182" ht="15.75" customHeight="1">
      <c r="F182" s="785"/>
      <c r="G182" s="129"/>
      <c r="H182" s="129"/>
      <c r="I182" s="129"/>
      <c r="J182" s="129"/>
      <c r="K182" s="129"/>
      <c r="L182" s="129"/>
      <c r="M182" s="129"/>
      <c r="N182" s="129"/>
      <c r="O182" s="129"/>
      <c r="P182" s="129"/>
      <c r="Q182" s="129"/>
      <c r="R182" s="129"/>
      <c r="S182" s="129"/>
      <c r="T182" s="129"/>
      <c r="U182" s="129"/>
      <c r="V182" s="129"/>
      <c r="W182" s="129"/>
      <c r="X182" s="129"/>
      <c r="Y182" s="129"/>
      <c r="Z182" s="129"/>
      <c r="AA182" s="129"/>
      <c r="AB182" s="129"/>
      <c r="AC182" s="129"/>
      <c r="AD182" s="129"/>
      <c r="AE182" s="129"/>
      <c r="AF182" s="129"/>
      <c r="AG182" s="129"/>
      <c r="AH182" s="129"/>
      <c r="AI182" s="789"/>
      <c r="AJ182" s="129"/>
      <c r="AK182" s="129"/>
      <c r="AL182" s="129"/>
      <c r="AM182" s="789"/>
      <c r="AN182" s="129"/>
      <c r="AO182" s="129"/>
      <c r="AP182" s="129"/>
      <c r="AQ182" s="129"/>
      <c r="AR182" s="129"/>
      <c r="AS182" s="129"/>
      <c r="AT182" s="129"/>
      <c r="AU182" s="129"/>
      <c r="AV182" s="129"/>
      <c r="AW182" s="129"/>
      <c r="AX182" s="129"/>
      <c r="AY182" s="129"/>
      <c r="AZ182" s="129"/>
      <c r="BA182" s="129"/>
      <c r="BB182" s="129"/>
      <c r="BC182" s="129"/>
      <c r="BD182" s="784" t="str">
        <f t="shared" si="1"/>
        <v/>
      </c>
    </row>
    <row r="183" ht="15.75" customHeight="1">
      <c r="F183" s="785"/>
      <c r="G183" s="129"/>
      <c r="H183" s="129"/>
      <c r="I183" s="129"/>
      <c r="J183" s="129"/>
      <c r="K183" s="129"/>
      <c r="L183" s="129"/>
      <c r="M183" s="129"/>
      <c r="N183" s="129"/>
      <c r="O183" s="129"/>
      <c r="P183" s="129"/>
      <c r="Q183" s="129"/>
      <c r="R183" s="129"/>
      <c r="S183" s="129"/>
      <c r="T183" s="129"/>
      <c r="U183" s="129"/>
      <c r="V183" s="129"/>
      <c r="W183" s="129"/>
      <c r="X183" s="129"/>
      <c r="Y183" s="129"/>
      <c r="Z183" s="129"/>
      <c r="AA183" s="129"/>
      <c r="AB183" s="129"/>
      <c r="AC183" s="129"/>
      <c r="AD183" s="129"/>
      <c r="AE183" s="129"/>
      <c r="AF183" s="129"/>
      <c r="AG183" s="129"/>
      <c r="AH183" s="129"/>
      <c r="AI183" s="789"/>
      <c r="AJ183" s="129"/>
      <c r="AK183" s="129"/>
      <c r="AL183" s="129"/>
      <c r="AM183" s="789"/>
      <c r="AN183" s="129"/>
      <c r="AO183" s="129"/>
      <c r="AP183" s="129"/>
      <c r="AQ183" s="129"/>
      <c r="AR183" s="129"/>
      <c r="AS183" s="129"/>
      <c r="AT183" s="129"/>
      <c r="AU183" s="129"/>
      <c r="AV183" s="129"/>
      <c r="AW183" s="129"/>
      <c r="AX183" s="129"/>
      <c r="AY183" s="129"/>
      <c r="AZ183" s="129"/>
      <c r="BA183" s="129"/>
      <c r="BB183" s="129"/>
      <c r="BC183" s="129"/>
      <c r="BD183" s="784" t="str">
        <f t="shared" si="1"/>
        <v/>
      </c>
    </row>
    <row r="184" ht="15.75" customHeight="1">
      <c r="F184" s="785"/>
      <c r="G184" s="129"/>
      <c r="H184" s="129"/>
      <c r="I184" s="129"/>
      <c r="J184" s="129"/>
      <c r="K184" s="129"/>
      <c r="L184" s="129"/>
      <c r="M184" s="129"/>
      <c r="N184" s="129"/>
      <c r="O184" s="129"/>
      <c r="P184" s="129"/>
      <c r="Q184" s="129"/>
      <c r="R184" s="129"/>
      <c r="S184" s="129"/>
      <c r="T184" s="129"/>
      <c r="U184" s="129"/>
      <c r="V184" s="129"/>
      <c r="W184" s="129"/>
      <c r="X184" s="129"/>
      <c r="Y184" s="129"/>
      <c r="Z184" s="129"/>
      <c r="AA184" s="129"/>
      <c r="AB184" s="129"/>
      <c r="AC184" s="129"/>
      <c r="AD184" s="129"/>
      <c r="AE184" s="129"/>
      <c r="AF184" s="129"/>
      <c r="AG184" s="129"/>
      <c r="AH184" s="129"/>
      <c r="AI184" s="789"/>
      <c r="AJ184" s="129"/>
      <c r="AK184" s="129"/>
      <c r="AL184" s="129"/>
      <c r="AM184" s="789"/>
      <c r="AN184" s="129"/>
      <c r="AO184" s="129"/>
      <c r="AP184" s="129"/>
      <c r="AQ184" s="129"/>
      <c r="AR184" s="129"/>
      <c r="AS184" s="129"/>
      <c r="AT184" s="129"/>
      <c r="AU184" s="129"/>
      <c r="AV184" s="129"/>
      <c r="AW184" s="129"/>
      <c r="AX184" s="129"/>
      <c r="AY184" s="129"/>
      <c r="AZ184" s="129"/>
      <c r="BA184" s="129"/>
      <c r="BB184" s="129"/>
      <c r="BC184" s="129"/>
      <c r="BD184" s="784" t="str">
        <f t="shared" si="1"/>
        <v/>
      </c>
    </row>
    <row r="185" ht="15.75" customHeight="1">
      <c r="F185" s="785"/>
      <c r="G185" s="129"/>
      <c r="H185" s="129"/>
      <c r="I185" s="129"/>
      <c r="J185" s="129"/>
      <c r="K185" s="129"/>
      <c r="L185" s="129"/>
      <c r="M185" s="129"/>
      <c r="N185" s="129"/>
      <c r="O185" s="129"/>
      <c r="P185" s="129"/>
      <c r="Q185" s="129"/>
      <c r="R185" s="129"/>
      <c r="S185" s="129"/>
      <c r="T185" s="129"/>
      <c r="U185" s="129"/>
      <c r="V185" s="129"/>
      <c r="W185" s="129"/>
      <c r="X185" s="129"/>
      <c r="Y185" s="129"/>
      <c r="Z185" s="129"/>
      <c r="AA185" s="129"/>
      <c r="AB185" s="129"/>
      <c r="AC185" s="129"/>
      <c r="AD185" s="129"/>
      <c r="AE185" s="129"/>
      <c r="AF185" s="129"/>
      <c r="AG185" s="129"/>
      <c r="AH185" s="129"/>
      <c r="AI185" s="789"/>
      <c r="AJ185" s="129"/>
      <c r="AK185" s="129"/>
      <c r="AL185" s="129"/>
      <c r="AM185" s="789"/>
      <c r="AN185" s="129"/>
      <c r="AO185" s="129"/>
      <c r="AP185" s="129"/>
      <c r="AQ185" s="129"/>
      <c r="AR185" s="129"/>
      <c r="AS185" s="129"/>
      <c r="AT185" s="129"/>
      <c r="AU185" s="129"/>
      <c r="AV185" s="129"/>
      <c r="AW185" s="129"/>
      <c r="AX185" s="129"/>
      <c r="AY185" s="129"/>
      <c r="AZ185" s="129"/>
      <c r="BA185" s="129"/>
      <c r="BB185" s="129"/>
      <c r="BC185" s="129"/>
      <c r="BD185" s="784" t="str">
        <f t="shared" si="1"/>
        <v/>
      </c>
    </row>
    <row r="186" ht="15.75" customHeight="1">
      <c r="F186" s="785"/>
      <c r="G186" s="129"/>
      <c r="H186" s="129"/>
      <c r="I186" s="129"/>
      <c r="J186" s="129"/>
      <c r="K186" s="129"/>
      <c r="L186" s="129"/>
      <c r="M186" s="129"/>
      <c r="N186" s="129"/>
      <c r="O186" s="129"/>
      <c r="P186" s="129"/>
      <c r="Q186" s="129"/>
      <c r="R186" s="129"/>
      <c r="S186" s="129"/>
      <c r="T186" s="129"/>
      <c r="U186" s="129"/>
      <c r="V186" s="129"/>
      <c r="W186" s="129"/>
      <c r="X186" s="129"/>
      <c r="Y186" s="129"/>
      <c r="Z186" s="129"/>
      <c r="AA186" s="129"/>
      <c r="AB186" s="129"/>
      <c r="AC186" s="129"/>
      <c r="AD186" s="129"/>
      <c r="AE186" s="129"/>
      <c r="AF186" s="129"/>
      <c r="AG186" s="129"/>
      <c r="AH186" s="129"/>
      <c r="AI186" s="789"/>
      <c r="AJ186" s="129"/>
      <c r="AK186" s="129"/>
      <c r="AL186" s="129"/>
      <c r="AM186" s="789"/>
      <c r="AN186" s="129"/>
      <c r="AO186" s="129"/>
      <c r="AP186" s="129"/>
      <c r="AQ186" s="129"/>
      <c r="AR186" s="129"/>
      <c r="AS186" s="129"/>
      <c r="AT186" s="129"/>
      <c r="AU186" s="129"/>
      <c r="AV186" s="129"/>
      <c r="AW186" s="129"/>
      <c r="AX186" s="129"/>
      <c r="AY186" s="129"/>
      <c r="AZ186" s="129"/>
      <c r="BA186" s="129"/>
      <c r="BB186" s="129"/>
      <c r="BC186" s="129"/>
      <c r="BD186" s="784" t="str">
        <f t="shared" si="1"/>
        <v/>
      </c>
    </row>
    <row r="187" ht="15.75" customHeight="1">
      <c r="F187" s="785"/>
      <c r="G187" s="129"/>
      <c r="H187" s="129"/>
      <c r="I187" s="129"/>
      <c r="J187" s="129"/>
      <c r="K187" s="129"/>
      <c r="L187" s="129"/>
      <c r="M187" s="129"/>
      <c r="N187" s="129"/>
      <c r="O187" s="129"/>
      <c r="P187" s="129"/>
      <c r="Q187" s="129"/>
      <c r="R187" s="129"/>
      <c r="S187" s="129"/>
      <c r="T187" s="129"/>
      <c r="U187" s="129"/>
      <c r="V187" s="129"/>
      <c r="W187" s="129"/>
      <c r="X187" s="129"/>
      <c r="Y187" s="129"/>
      <c r="Z187" s="129"/>
      <c r="AA187" s="129"/>
      <c r="AB187" s="129"/>
      <c r="AC187" s="129"/>
      <c r="AD187" s="129"/>
      <c r="AE187" s="129"/>
      <c r="AF187" s="129"/>
      <c r="AG187" s="129"/>
      <c r="AH187" s="129"/>
      <c r="AI187" s="789"/>
      <c r="AJ187" s="129"/>
      <c r="AK187" s="129"/>
      <c r="AL187" s="129"/>
      <c r="AM187" s="789"/>
      <c r="AN187" s="129"/>
      <c r="AO187" s="129"/>
      <c r="AP187" s="129"/>
      <c r="AQ187" s="129"/>
      <c r="AR187" s="129"/>
      <c r="AS187" s="129"/>
      <c r="AT187" s="129"/>
      <c r="AU187" s="129"/>
      <c r="AV187" s="129"/>
      <c r="AW187" s="129"/>
      <c r="AX187" s="129"/>
      <c r="AY187" s="129"/>
      <c r="AZ187" s="129"/>
      <c r="BA187" s="129"/>
      <c r="BB187" s="129"/>
      <c r="BC187" s="129"/>
      <c r="BD187" s="784" t="str">
        <f t="shared" si="1"/>
        <v/>
      </c>
    </row>
    <row r="188" ht="15.75" customHeight="1">
      <c r="F188" s="785"/>
      <c r="G188" s="129"/>
      <c r="H188" s="129"/>
      <c r="I188" s="129"/>
      <c r="J188" s="129"/>
      <c r="K188" s="129"/>
      <c r="L188" s="129"/>
      <c r="M188" s="129"/>
      <c r="N188" s="129"/>
      <c r="O188" s="129"/>
      <c r="P188" s="129"/>
      <c r="Q188" s="129"/>
      <c r="R188" s="129"/>
      <c r="S188" s="129"/>
      <c r="T188" s="129"/>
      <c r="U188" s="129"/>
      <c r="V188" s="129"/>
      <c r="W188" s="129"/>
      <c r="X188" s="129"/>
      <c r="Y188" s="129"/>
      <c r="Z188" s="129"/>
      <c r="AA188" s="129"/>
      <c r="AB188" s="129"/>
      <c r="AC188" s="129"/>
      <c r="AD188" s="129"/>
      <c r="AE188" s="129"/>
      <c r="AF188" s="129"/>
      <c r="AG188" s="129"/>
      <c r="AH188" s="129"/>
      <c r="AI188" s="789"/>
      <c r="AJ188" s="129"/>
      <c r="AK188" s="129"/>
      <c r="AL188" s="129"/>
      <c r="AM188" s="789"/>
      <c r="AN188" s="129"/>
      <c r="AO188" s="129"/>
      <c r="AP188" s="129"/>
      <c r="AQ188" s="129"/>
      <c r="AR188" s="129"/>
      <c r="AS188" s="129"/>
      <c r="AT188" s="129"/>
      <c r="AU188" s="129"/>
      <c r="AV188" s="129"/>
      <c r="AW188" s="129"/>
      <c r="AX188" s="129"/>
      <c r="AY188" s="129"/>
      <c r="AZ188" s="129"/>
      <c r="BA188" s="129"/>
      <c r="BB188" s="129"/>
      <c r="BC188" s="129"/>
      <c r="BD188" s="784" t="str">
        <f t="shared" si="1"/>
        <v/>
      </c>
    </row>
    <row r="189" ht="15.75" customHeight="1">
      <c r="F189" s="785"/>
      <c r="G189" s="129"/>
      <c r="H189" s="129"/>
      <c r="I189" s="129"/>
      <c r="J189" s="129"/>
      <c r="K189" s="129"/>
      <c r="L189" s="129"/>
      <c r="M189" s="129"/>
      <c r="N189" s="129"/>
      <c r="O189" s="129"/>
      <c r="P189" s="129"/>
      <c r="Q189" s="129"/>
      <c r="R189" s="129"/>
      <c r="S189" s="129"/>
      <c r="T189" s="129"/>
      <c r="U189" s="129"/>
      <c r="V189" s="129"/>
      <c r="W189" s="129"/>
      <c r="X189" s="129"/>
      <c r="Y189" s="129"/>
      <c r="Z189" s="129"/>
      <c r="AA189" s="129"/>
      <c r="AB189" s="129"/>
      <c r="AC189" s="129"/>
      <c r="AD189" s="129"/>
      <c r="AE189" s="129"/>
      <c r="AF189" s="129"/>
      <c r="AG189" s="129"/>
      <c r="AH189" s="129"/>
      <c r="AI189" s="789"/>
      <c r="AJ189" s="129"/>
      <c r="AK189" s="129"/>
      <c r="AL189" s="129"/>
      <c r="AM189" s="789"/>
      <c r="AN189" s="129"/>
      <c r="AO189" s="129"/>
      <c r="AP189" s="129"/>
      <c r="AQ189" s="129"/>
      <c r="AR189" s="129"/>
      <c r="AS189" s="129"/>
      <c r="AT189" s="129"/>
      <c r="AU189" s="129"/>
      <c r="AV189" s="129"/>
      <c r="AW189" s="129"/>
      <c r="AX189" s="129"/>
      <c r="AY189" s="129"/>
      <c r="AZ189" s="129"/>
      <c r="BA189" s="129"/>
      <c r="BB189" s="129"/>
      <c r="BC189" s="129"/>
      <c r="BD189" s="784" t="str">
        <f t="shared" si="1"/>
        <v/>
      </c>
    </row>
    <row r="190" ht="15.75" customHeight="1">
      <c r="F190" s="785"/>
      <c r="G190" s="129"/>
      <c r="H190" s="129"/>
      <c r="I190" s="129"/>
      <c r="J190" s="129"/>
      <c r="K190" s="129"/>
      <c r="L190" s="129"/>
      <c r="M190" s="129"/>
      <c r="N190" s="129"/>
      <c r="O190" s="129"/>
      <c r="P190" s="129"/>
      <c r="Q190" s="129"/>
      <c r="R190" s="129"/>
      <c r="S190" s="129"/>
      <c r="T190" s="129"/>
      <c r="U190" s="129"/>
      <c r="V190" s="129"/>
      <c r="W190" s="129"/>
      <c r="X190" s="129"/>
      <c r="Y190" s="129"/>
      <c r="Z190" s="129"/>
      <c r="AA190" s="129"/>
      <c r="AB190" s="129"/>
      <c r="AC190" s="129"/>
      <c r="AD190" s="129"/>
      <c r="AE190" s="129"/>
      <c r="AF190" s="129"/>
      <c r="AG190" s="129"/>
      <c r="AH190" s="129"/>
      <c r="AI190" s="789"/>
      <c r="AJ190" s="129"/>
      <c r="AK190" s="129"/>
      <c r="AL190" s="129"/>
      <c r="AM190" s="789"/>
      <c r="AN190" s="129"/>
      <c r="AO190" s="129"/>
      <c r="AP190" s="129"/>
      <c r="AQ190" s="129"/>
      <c r="AR190" s="129"/>
      <c r="AS190" s="129"/>
      <c r="AT190" s="129"/>
      <c r="AU190" s="129"/>
      <c r="AV190" s="129"/>
      <c r="AW190" s="129"/>
      <c r="AX190" s="129"/>
      <c r="AY190" s="129"/>
      <c r="AZ190" s="129"/>
      <c r="BA190" s="129"/>
      <c r="BB190" s="129"/>
      <c r="BC190" s="129"/>
      <c r="BD190" s="784" t="str">
        <f t="shared" si="1"/>
        <v/>
      </c>
    </row>
    <row r="191" ht="15.75" customHeight="1">
      <c r="F191" s="785"/>
      <c r="G191" s="129"/>
      <c r="H191" s="129"/>
      <c r="I191" s="129"/>
      <c r="J191" s="129"/>
      <c r="K191" s="129"/>
      <c r="L191" s="129"/>
      <c r="M191" s="129"/>
      <c r="N191" s="129"/>
      <c r="O191" s="129"/>
      <c r="P191" s="129"/>
      <c r="Q191" s="129"/>
      <c r="R191" s="129"/>
      <c r="S191" s="129"/>
      <c r="T191" s="129"/>
      <c r="U191" s="129"/>
      <c r="V191" s="129"/>
      <c r="W191" s="129"/>
      <c r="X191" s="129"/>
      <c r="Y191" s="129"/>
      <c r="Z191" s="129"/>
      <c r="AA191" s="129"/>
      <c r="AB191" s="129"/>
      <c r="AC191" s="129"/>
      <c r="AD191" s="129"/>
      <c r="AE191" s="129"/>
      <c r="AF191" s="129"/>
      <c r="AG191" s="129"/>
      <c r="AH191" s="129"/>
      <c r="AI191" s="789"/>
      <c r="AJ191" s="129"/>
      <c r="AK191" s="129"/>
      <c r="AL191" s="129"/>
      <c r="AM191" s="789"/>
      <c r="AN191" s="129"/>
      <c r="AO191" s="129"/>
      <c r="AP191" s="129"/>
      <c r="AQ191" s="129"/>
      <c r="AR191" s="129"/>
      <c r="AS191" s="129"/>
      <c r="AT191" s="129"/>
      <c r="AU191" s="129"/>
      <c r="AV191" s="129"/>
      <c r="AW191" s="129"/>
      <c r="AX191" s="129"/>
      <c r="AY191" s="129"/>
      <c r="AZ191" s="129"/>
      <c r="BA191" s="129"/>
      <c r="BB191" s="129"/>
      <c r="BC191" s="129"/>
      <c r="BD191" s="784" t="str">
        <f t="shared" si="1"/>
        <v/>
      </c>
    </row>
    <row r="192" ht="15.75" customHeight="1">
      <c r="F192" s="785"/>
      <c r="G192" s="129"/>
      <c r="H192" s="129"/>
      <c r="I192" s="129"/>
      <c r="J192" s="129"/>
      <c r="K192" s="129"/>
      <c r="L192" s="129"/>
      <c r="M192" s="129"/>
      <c r="N192" s="129"/>
      <c r="O192" s="129"/>
      <c r="P192" s="129"/>
      <c r="Q192" s="129"/>
      <c r="R192" s="129"/>
      <c r="S192" s="129"/>
      <c r="T192" s="129"/>
      <c r="U192" s="129"/>
      <c r="V192" s="129"/>
      <c r="W192" s="129"/>
      <c r="X192" s="129"/>
      <c r="Y192" s="129"/>
      <c r="Z192" s="129"/>
      <c r="AA192" s="129"/>
      <c r="AB192" s="129"/>
      <c r="AC192" s="129"/>
      <c r="AD192" s="129"/>
      <c r="AE192" s="129"/>
      <c r="AF192" s="129"/>
      <c r="AG192" s="129"/>
      <c r="AH192" s="129"/>
      <c r="AI192" s="789"/>
      <c r="AJ192" s="129"/>
      <c r="AK192" s="129"/>
      <c r="AL192" s="129"/>
      <c r="AM192" s="789"/>
      <c r="AN192" s="129"/>
      <c r="AO192" s="129"/>
      <c r="AP192" s="129"/>
      <c r="AQ192" s="129"/>
      <c r="AR192" s="129"/>
      <c r="AS192" s="129"/>
      <c r="AT192" s="129"/>
      <c r="AU192" s="129"/>
      <c r="AV192" s="129"/>
      <c r="AW192" s="129"/>
      <c r="AX192" s="129"/>
      <c r="AY192" s="129"/>
      <c r="AZ192" s="129"/>
      <c r="BA192" s="129"/>
      <c r="BB192" s="129"/>
      <c r="BC192" s="129"/>
      <c r="BD192" s="784" t="str">
        <f t="shared" si="1"/>
        <v/>
      </c>
    </row>
    <row r="193" ht="15.75" customHeight="1">
      <c r="F193" s="785"/>
      <c r="G193" s="129"/>
      <c r="H193" s="129"/>
      <c r="I193" s="129"/>
      <c r="J193" s="129"/>
      <c r="K193" s="129"/>
      <c r="L193" s="129"/>
      <c r="M193" s="129"/>
      <c r="N193" s="129"/>
      <c r="O193" s="129"/>
      <c r="P193" s="129"/>
      <c r="Q193" s="129"/>
      <c r="R193" s="129"/>
      <c r="S193" s="129"/>
      <c r="T193" s="129"/>
      <c r="U193" s="129"/>
      <c r="V193" s="129"/>
      <c r="W193" s="129"/>
      <c r="X193" s="129"/>
      <c r="Y193" s="129"/>
      <c r="Z193" s="129"/>
      <c r="AA193" s="129"/>
      <c r="AB193" s="129"/>
      <c r="AC193" s="129"/>
      <c r="AD193" s="129"/>
      <c r="AE193" s="129"/>
      <c r="AF193" s="129"/>
      <c r="AG193" s="129"/>
      <c r="AH193" s="129"/>
      <c r="AI193" s="789"/>
      <c r="AJ193" s="129"/>
      <c r="AK193" s="129"/>
      <c r="AL193" s="129"/>
      <c r="AM193" s="789"/>
      <c r="AN193" s="129"/>
      <c r="AO193" s="129"/>
      <c r="AP193" s="129"/>
      <c r="AQ193" s="129"/>
      <c r="AR193" s="129"/>
      <c r="AS193" s="129"/>
      <c r="AT193" s="129"/>
      <c r="AU193" s="129"/>
      <c r="AV193" s="129"/>
      <c r="AW193" s="129"/>
      <c r="AX193" s="129"/>
      <c r="AY193" s="129"/>
      <c r="AZ193" s="129"/>
      <c r="BA193" s="129"/>
      <c r="BB193" s="129"/>
      <c r="BC193" s="129"/>
      <c r="BD193" s="784" t="str">
        <f t="shared" si="1"/>
        <v/>
      </c>
    </row>
    <row r="194" ht="15.75" customHeight="1">
      <c r="F194" s="785"/>
      <c r="G194" s="129"/>
      <c r="H194" s="129"/>
      <c r="I194" s="129"/>
      <c r="J194" s="129"/>
      <c r="K194" s="129"/>
      <c r="L194" s="129"/>
      <c r="M194" s="129"/>
      <c r="N194" s="129"/>
      <c r="O194" s="129"/>
      <c r="P194" s="129"/>
      <c r="Q194" s="129"/>
      <c r="R194" s="129"/>
      <c r="S194" s="129"/>
      <c r="T194" s="129"/>
      <c r="U194" s="129"/>
      <c r="V194" s="129"/>
      <c r="W194" s="129"/>
      <c r="X194" s="129"/>
      <c r="Y194" s="129"/>
      <c r="Z194" s="129"/>
      <c r="AA194" s="129"/>
      <c r="AB194" s="129"/>
      <c r="AC194" s="129"/>
      <c r="AD194" s="129"/>
      <c r="AE194" s="129"/>
      <c r="AF194" s="129"/>
      <c r="AG194" s="129"/>
      <c r="AH194" s="129"/>
      <c r="AI194" s="789"/>
      <c r="AJ194" s="129"/>
      <c r="AK194" s="129"/>
      <c r="AL194" s="129"/>
      <c r="AM194" s="789"/>
      <c r="AN194" s="129"/>
      <c r="AO194" s="129"/>
      <c r="AP194" s="129"/>
      <c r="AQ194" s="129"/>
      <c r="AR194" s="129"/>
      <c r="AS194" s="129"/>
      <c r="AT194" s="129"/>
      <c r="AU194" s="129"/>
      <c r="AV194" s="129"/>
      <c r="AW194" s="129"/>
      <c r="AX194" s="129"/>
      <c r="AY194" s="129"/>
      <c r="AZ194" s="129"/>
      <c r="BA194" s="129"/>
      <c r="BB194" s="129"/>
      <c r="BC194" s="129"/>
      <c r="BD194" s="784" t="str">
        <f t="shared" si="1"/>
        <v/>
      </c>
    </row>
    <row r="195" ht="15.75" customHeight="1">
      <c r="F195" s="785"/>
      <c r="G195" s="129"/>
      <c r="H195" s="129"/>
      <c r="I195" s="129"/>
      <c r="J195" s="129"/>
      <c r="K195" s="129"/>
      <c r="L195" s="129"/>
      <c r="M195" s="129"/>
      <c r="N195" s="129"/>
      <c r="O195" s="129"/>
      <c r="P195" s="129"/>
      <c r="Q195" s="129"/>
      <c r="R195" s="129"/>
      <c r="S195" s="129"/>
      <c r="T195" s="129"/>
      <c r="U195" s="129"/>
      <c r="V195" s="129"/>
      <c r="W195" s="129"/>
      <c r="X195" s="129"/>
      <c r="Y195" s="129"/>
      <c r="Z195" s="129"/>
      <c r="AA195" s="129"/>
      <c r="AB195" s="129"/>
      <c r="AC195" s="129"/>
      <c r="AD195" s="129"/>
      <c r="AE195" s="129"/>
      <c r="AF195" s="129"/>
      <c r="AG195" s="129"/>
      <c r="AH195" s="129"/>
      <c r="AI195" s="789"/>
      <c r="AJ195" s="129"/>
      <c r="AK195" s="129"/>
      <c r="AL195" s="129"/>
      <c r="AM195" s="789"/>
      <c r="AN195" s="129"/>
      <c r="AO195" s="129"/>
      <c r="AP195" s="129"/>
      <c r="AQ195" s="129"/>
      <c r="AR195" s="129"/>
      <c r="AS195" s="129"/>
      <c r="AT195" s="129"/>
      <c r="AU195" s="129"/>
      <c r="AV195" s="129"/>
      <c r="AW195" s="129"/>
      <c r="AX195" s="129"/>
      <c r="AY195" s="129"/>
      <c r="AZ195" s="129"/>
      <c r="BA195" s="129"/>
      <c r="BB195" s="129"/>
      <c r="BC195" s="129"/>
      <c r="BD195" s="784" t="str">
        <f t="shared" si="1"/>
        <v/>
      </c>
    </row>
    <row r="196" ht="15.75" customHeight="1">
      <c r="F196" s="785"/>
      <c r="G196" s="129"/>
      <c r="H196" s="129"/>
      <c r="I196" s="129"/>
      <c r="J196" s="129"/>
      <c r="K196" s="129"/>
      <c r="L196" s="129"/>
      <c r="M196" s="129"/>
      <c r="N196" s="129"/>
      <c r="O196" s="129"/>
      <c r="P196" s="129"/>
      <c r="Q196" s="129"/>
      <c r="R196" s="129"/>
      <c r="S196" s="129"/>
      <c r="T196" s="129"/>
      <c r="U196" s="129"/>
      <c r="V196" s="129"/>
      <c r="W196" s="129"/>
      <c r="X196" s="129"/>
      <c r="Y196" s="129"/>
      <c r="Z196" s="129"/>
      <c r="AA196" s="129"/>
      <c r="AB196" s="129"/>
      <c r="AC196" s="129"/>
      <c r="AD196" s="129"/>
      <c r="AE196" s="129"/>
      <c r="AF196" s="129"/>
      <c r="AG196" s="129"/>
      <c r="AH196" s="129"/>
      <c r="AI196" s="789"/>
      <c r="AJ196" s="129"/>
      <c r="AK196" s="129"/>
      <c r="AL196" s="129"/>
      <c r="AM196" s="789"/>
      <c r="AN196" s="129"/>
      <c r="AO196" s="129"/>
      <c r="AP196" s="129"/>
      <c r="AQ196" s="129"/>
      <c r="AR196" s="129"/>
      <c r="AS196" s="129"/>
      <c r="AT196" s="129"/>
      <c r="AU196" s="129"/>
      <c r="AV196" s="129"/>
      <c r="AW196" s="129"/>
      <c r="AX196" s="129"/>
      <c r="AY196" s="129"/>
      <c r="AZ196" s="129"/>
      <c r="BA196" s="129"/>
      <c r="BB196" s="129"/>
      <c r="BC196" s="129"/>
      <c r="BD196" s="784" t="str">
        <f t="shared" si="1"/>
        <v/>
      </c>
    </row>
    <row r="197" ht="15.75" customHeight="1">
      <c r="F197" s="785"/>
      <c r="G197" s="129"/>
      <c r="H197" s="129"/>
      <c r="I197" s="129"/>
      <c r="J197" s="129"/>
      <c r="K197" s="129"/>
      <c r="L197" s="129"/>
      <c r="M197" s="129"/>
      <c r="N197" s="129"/>
      <c r="O197" s="129"/>
      <c r="P197" s="129"/>
      <c r="Q197" s="129"/>
      <c r="R197" s="129"/>
      <c r="S197" s="129"/>
      <c r="T197" s="129"/>
      <c r="U197" s="129"/>
      <c r="V197" s="129"/>
      <c r="W197" s="129"/>
      <c r="X197" s="129"/>
      <c r="Y197" s="129"/>
      <c r="Z197" s="129"/>
      <c r="AA197" s="129"/>
      <c r="AB197" s="129"/>
      <c r="AC197" s="129"/>
      <c r="AD197" s="129"/>
      <c r="AE197" s="129"/>
      <c r="AF197" s="129"/>
      <c r="AG197" s="129"/>
      <c r="AH197" s="129"/>
      <c r="AI197" s="789"/>
      <c r="AJ197" s="129"/>
      <c r="AK197" s="129"/>
      <c r="AL197" s="129"/>
      <c r="AM197" s="789"/>
      <c r="AN197" s="129"/>
      <c r="AO197" s="129"/>
      <c r="AP197" s="129"/>
      <c r="AQ197" s="129"/>
      <c r="AR197" s="129"/>
      <c r="AS197" s="129"/>
      <c r="AT197" s="129"/>
      <c r="AU197" s="129"/>
      <c r="AV197" s="129"/>
      <c r="AW197" s="129"/>
      <c r="AX197" s="129"/>
      <c r="AY197" s="129"/>
      <c r="AZ197" s="129"/>
      <c r="BA197" s="129"/>
      <c r="BB197" s="129"/>
      <c r="BC197" s="129"/>
      <c r="BD197" s="784" t="str">
        <f t="shared" si="1"/>
        <v/>
      </c>
    </row>
    <row r="198" ht="15.75" customHeight="1">
      <c r="F198" s="785"/>
      <c r="G198" s="129"/>
      <c r="H198" s="129"/>
      <c r="I198" s="129"/>
      <c r="J198" s="129"/>
      <c r="K198" s="129"/>
      <c r="L198" s="129"/>
      <c r="M198" s="129"/>
      <c r="N198" s="129"/>
      <c r="O198" s="129"/>
      <c r="P198" s="129"/>
      <c r="Q198" s="129"/>
      <c r="R198" s="129"/>
      <c r="S198" s="129"/>
      <c r="T198" s="129"/>
      <c r="U198" s="129"/>
      <c r="V198" s="129"/>
      <c r="W198" s="129"/>
      <c r="X198" s="129"/>
      <c r="Y198" s="129"/>
      <c r="Z198" s="129"/>
      <c r="AA198" s="129"/>
      <c r="AB198" s="129"/>
      <c r="AC198" s="129"/>
      <c r="AD198" s="129"/>
      <c r="AE198" s="129"/>
      <c r="AF198" s="129"/>
      <c r="AG198" s="129"/>
      <c r="AH198" s="129"/>
      <c r="AI198" s="789"/>
      <c r="AJ198" s="129"/>
      <c r="AK198" s="129"/>
      <c r="AL198" s="129"/>
      <c r="AM198" s="789"/>
      <c r="AN198" s="129"/>
      <c r="AO198" s="129"/>
      <c r="AP198" s="129"/>
      <c r="AQ198" s="129"/>
      <c r="AR198" s="129"/>
      <c r="AS198" s="129"/>
      <c r="AT198" s="129"/>
      <c r="AU198" s="129"/>
      <c r="AV198" s="129"/>
      <c r="AW198" s="129"/>
      <c r="AX198" s="129"/>
      <c r="AY198" s="129"/>
      <c r="AZ198" s="129"/>
      <c r="BA198" s="129"/>
      <c r="BB198" s="129"/>
      <c r="BC198" s="129"/>
      <c r="BD198" s="784" t="str">
        <f t="shared" si="1"/>
        <v/>
      </c>
    </row>
    <row r="199" ht="15.75" customHeight="1">
      <c r="F199" s="785"/>
      <c r="G199" s="129"/>
      <c r="H199" s="129"/>
      <c r="I199" s="129"/>
      <c r="J199" s="129"/>
      <c r="K199" s="129"/>
      <c r="L199" s="129"/>
      <c r="M199" s="129"/>
      <c r="N199" s="129"/>
      <c r="O199" s="129"/>
      <c r="P199" s="129"/>
      <c r="Q199" s="129"/>
      <c r="R199" s="129"/>
      <c r="S199" s="129"/>
      <c r="T199" s="129"/>
      <c r="U199" s="129"/>
      <c r="V199" s="129"/>
      <c r="W199" s="129"/>
      <c r="X199" s="129"/>
      <c r="Y199" s="129"/>
      <c r="Z199" s="129"/>
      <c r="AA199" s="129"/>
      <c r="AB199" s="129"/>
      <c r="AC199" s="129"/>
      <c r="AD199" s="129"/>
      <c r="AE199" s="129"/>
      <c r="AF199" s="129"/>
      <c r="AG199" s="129"/>
      <c r="AH199" s="129"/>
      <c r="AI199" s="789"/>
      <c r="AJ199" s="129"/>
      <c r="AK199" s="129"/>
      <c r="AL199" s="129"/>
      <c r="AM199" s="789"/>
      <c r="AN199" s="129"/>
      <c r="AO199" s="129"/>
      <c r="AP199" s="129"/>
      <c r="AQ199" s="129"/>
      <c r="AR199" s="129"/>
      <c r="AS199" s="129"/>
      <c r="AT199" s="129"/>
      <c r="AU199" s="129"/>
      <c r="AV199" s="129"/>
      <c r="AW199" s="129"/>
      <c r="AX199" s="129"/>
      <c r="AY199" s="129"/>
      <c r="AZ199" s="129"/>
      <c r="BA199" s="129"/>
      <c r="BB199" s="129"/>
      <c r="BC199" s="129"/>
      <c r="BD199" s="784" t="str">
        <f t="shared" si="1"/>
        <v/>
      </c>
    </row>
    <row r="200" ht="15.75" customHeight="1">
      <c r="F200" s="785"/>
      <c r="G200" s="129"/>
      <c r="H200" s="129"/>
      <c r="I200" s="129"/>
      <c r="J200" s="129"/>
      <c r="K200" s="129"/>
      <c r="L200" s="129"/>
      <c r="M200" s="129"/>
      <c r="N200" s="129"/>
      <c r="O200" s="129"/>
      <c r="P200" s="129"/>
      <c r="Q200" s="129"/>
      <c r="R200" s="129"/>
      <c r="S200" s="129"/>
      <c r="T200" s="129"/>
      <c r="U200" s="129"/>
      <c r="V200" s="129"/>
      <c r="W200" s="129"/>
      <c r="X200" s="129"/>
      <c r="Y200" s="129"/>
      <c r="Z200" s="129"/>
      <c r="AA200" s="129"/>
      <c r="AB200" s="129"/>
      <c r="AC200" s="129"/>
      <c r="AD200" s="129"/>
      <c r="AE200" s="129"/>
      <c r="AF200" s="129"/>
      <c r="AG200" s="129"/>
      <c r="AH200" s="129"/>
      <c r="AI200" s="789"/>
      <c r="AJ200" s="129"/>
      <c r="AK200" s="129"/>
      <c r="AL200" s="129"/>
      <c r="AM200" s="789"/>
      <c r="AN200" s="129"/>
      <c r="AO200" s="129"/>
      <c r="AP200" s="129"/>
      <c r="AQ200" s="129"/>
      <c r="AR200" s="129"/>
      <c r="AS200" s="129"/>
      <c r="AT200" s="129"/>
      <c r="AU200" s="129"/>
      <c r="AV200" s="129"/>
      <c r="AW200" s="129"/>
      <c r="AX200" s="129"/>
      <c r="AY200" s="129"/>
      <c r="AZ200" s="129"/>
      <c r="BA200" s="129"/>
      <c r="BB200" s="129"/>
      <c r="BC200" s="129"/>
      <c r="BD200" s="784" t="str">
        <f t="shared" si="1"/>
        <v/>
      </c>
    </row>
    <row r="201" ht="15.75" customHeight="1">
      <c r="F201" s="785"/>
      <c r="G201" s="129"/>
      <c r="H201" s="129"/>
      <c r="I201" s="129"/>
      <c r="J201" s="129"/>
      <c r="K201" s="129"/>
      <c r="L201" s="129"/>
      <c r="M201" s="129"/>
      <c r="N201" s="129"/>
      <c r="O201" s="129"/>
      <c r="P201" s="129"/>
      <c r="Q201" s="129"/>
      <c r="R201" s="129"/>
      <c r="S201" s="129"/>
      <c r="T201" s="129"/>
      <c r="U201" s="129"/>
      <c r="V201" s="129"/>
      <c r="W201" s="129"/>
      <c r="X201" s="129"/>
      <c r="Y201" s="129"/>
      <c r="Z201" s="129"/>
      <c r="AA201" s="129"/>
      <c r="AB201" s="129"/>
      <c r="AC201" s="129"/>
      <c r="AD201" s="129"/>
      <c r="AE201" s="129"/>
      <c r="AF201" s="129"/>
      <c r="AG201" s="129"/>
      <c r="AH201" s="129"/>
      <c r="AI201" s="789"/>
      <c r="AJ201" s="129"/>
      <c r="AK201" s="129"/>
      <c r="AL201" s="129"/>
      <c r="AM201" s="789"/>
      <c r="AN201" s="129"/>
      <c r="AO201" s="129"/>
      <c r="AP201" s="129"/>
      <c r="AQ201" s="129"/>
      <c r="AR201" s="129"/>
      <c r="AS201" s="129"/>
      <c r="AT201" s="129"/>
      <c r="AU201" s="129"/>
      <c r="AV201" s="129"/>
      <c r="AW201" s="129"/>
      <c r="AX201" s="129"/>
      <c r="AY201" s="129"/>
      <c r="AZ201" s="129"/>
      <c r="BA201" s="129"/>
      <c r="BB201" s="129"/>
      <c r="BC201" s="129"/>
      <c r="BD201" s="784" t="str">
        <f t="shared" si="1"/>
        <v/>
      </c>
    </row>
    <row r="202" ht="15.75" customHeight="1">
      <c r="F202" s="785"/>
      <c r="G202" s="129"/>
      <c r="H202" s="129"/>
      <c r="I202" s="129"/>
      <c r="J202" s="129"/>
      <c r="K202" s="129"/>
      <c r="L202" s="129"/>
      <c r="M202" s="129"/>
      <c r="N202" s="129"/>
      <c r="O202" s="129"/>
      <c r="P202" s="129"/>
      <c r="Q202" s="129"/>
      <c r="R202" s="129"/>
      <c r="S202" s="129"/>
      <c r="T202" s="129"/>
      <c r="U202" s="129"/>
      <c r="V202" s="129"/>
      <c r="W202" s="129"/>
      <c r="X202" s="129"/>
      <c r="Y202" s="129"/>
      <c r="Z202" s="129"/>
      <c r="AA202" s="129"/>
      <c r="AB202" s="129"/>
      <c r="AC202" s="129"/>
      <c r="AD202" s="129"/>
      <c r="AE202" s="129"/>
      <c r="AF202" s="129"/>
      <c r="AG202" s="129"/>
      <c r="AH202" s="129"/>
      <c r="AI202" s="789"/>
      <c r="AJ202" s="129"/>
      <c r="AK202" s="129"/>
      <c r="AL202" s="129"/>
      <c r="AM202" s="789"/>
      <c r="AN202" s="129"/>
      <c r="AO202" s="129"/>
      <c r="AP202" s="129"/>
      <c r="AQ202" s="129"/>
      <c r="AR202" s="129"/>
      <c r="AS202" s="129"/>
      <c r="AT202" s="129"/>
      <c r="AU202" s="129"/>
      <c r="AV202" s="129"/>
      <c r="AW202" s="129"/>
      <c r="AX202" s="129"/>
      <c r="AY202" s="129"/>
      <c r="AZ202" s="129"/>
      <c r="BA202" s="129"/>
      <c r="BB202" s="129"/>
      <c r="BC202" s="129"/>
      <c r="BD202" s="784" t="str">
        <f t="shared" si="1"/>
        <v/>
      </c>
    </row>
    <row r="203" ht="15.75" customHeight="1">
      <c r="F203" s="785"/>
      <c r="G203" s="129"/>
      <c r="H203" s="129"/>
      <c r="I203" s="129"/>
      <c r="J203" s="129"/>
      <c r="K203" s="129"/>
      <c r="L203" s="129"/>
      <c r="M203" s="129"/>
      <c r="N203" s="129"/>
      <c r="O203" s="129"/>
      <c r="P203" s="129"/>
      <c r="Q203" s="129"/>
      <c r="R203" s="129"/>
      <c r="S203" s="129"/>
      <c r="T203" s="129"/>
      <c r="U203" s="129"/>
      <c r="V203" s="129"/>
      <c r="W203" s="129"/>
      <c r="X203" s="129"/>
      <c r="Y203" s="129"/>
      <c r="Z203" s="129"/>
      <c r="AA203" s="129"/>
      <c r="AB203" s="129"/>
      <c r="AC203" s="129"/>
      <c r="AD203" s="129"/>
      <c r="AE203" s="129"/>
      <c r="AF203" s="129"/>
      <c r="AG203" s="129"/>
      <c r="AH203" s="129"/>
      <c r="AI203" s="789"/>
      <c r="AJ203" s="129"/>
      <c r="AK203" s="129"/>
      <c r="AL203" s="129"/>
      <c r="AM203" s="789"/>
      <c r="AN203" s="129"/>
      <c r="AO203" s="129"/>
      <c r="AP203" s="129"/>
      <c r="AQ203" s="129"/>
      <c r="AR203" s="129"/>
      <c r="AS203" s="129"/>
      <c r="AT203" s="129"/>
      <c r="AU203" s="129"/>
      <c r="AV203" s="129"/>
      <c r="AW203" s="129"/>
      <c r="AX203" s="129"/>
      <c r="AY203" s="129"/>
      <c r="AZ203" s="129"/>
      <c r="BA203" s="129"/>
      <c r="BB203" s="129"/>
      <c r="BC203" s="129"/>
      <c r="BD203" s="784" t="str">
        <f t="shared" si="1"/>
        <v/>
      </c>
    </row>
    <row r="204" ht="15.75" customHeight="1">
      <c r="F204" s="785"/>
      <c r="G204" s="129"/>
      <c r="H204" s="129"/>
      <c r="I204" s="129"/>
      <c r="J204" s="129"/>
      <c r="K204" s="129"/>
      <c r="L204" s="129"/>
      <c r="M204" s="129"/>
      <c r="N204" s="129"/>
      <c r="O204" s="129"/>
      <c r="P204" s="129"/>
      <c r="Q204" s="129"/>
      <c r="R204" s="129"/>
      <c r="S204" s="129"/>
      <c r="T204" s="129"/>
      <c r="U204" s="129"/>
      <c r="V204" s="129"/>
      <c r="W204" s="129"/>
      <c r="X204" s="129"/>
      <c r="Y204" s="129"/>
      <c r="Z204" s="129"/>
      <c r="AA204" s="129"/>
      <c r="AB204" s="129"/>
      <c r="AC204" s="129"/>
      <c r="AD204" s="129"/>
      <c r="AE204" s="129"/>
      <c r="AF204" s="129"/>
      <c r="AG204" s="129"/>
      <c r="AH204" s="129"/>
      <c r="AI204" s="789"/>
      <c r="AJ204" s="129"/>
      <c r="AK204" s="129"/>
      <c r="AL204" s="129"/>
      <c r="AM204" s="789"/>
      <c r="AN204" s="129"/>
      <c r="AO204" s="129"/>
      <c r="AP204" s="129"/>
      <c r="AQ204" s="129"/>
      <c r="AR204" s="129"/>
      <c r="AS204" s="129"/>
      <c r="AT204" s="129"/>
      <c r="AU204" s="129"/>
      <c r="AV204" s="129"/>
      <c r="AW204" s="129"/>
      <c r="AX204" s="129"/>
      <c r="AY204" s="129"/>
      <c r="AZ204" s="129"/>
      <c r="BA204" s="129"/>
      <c r="BB204" s="129"/>
      <c r="BC204" s="129"/>
      <c r="BD204" s="784" t="str">
        <f t="shared" si="1"/>
        <v/>
      </c>
    </row>
    <row r="205" ht="15.75" customHeight="1">
      <c r="F205" s="785"/>
      <c r="G205" s="129"/>
      <c r="H205" s="129"/>
      <c r="I205" s="129"/>
      <c r="J205" s="129"/>
      <c r="K205" s="129"/>
      <c r="L205" s="129"/>
      <c r="M205" s="129"/>
      <c r="N205" s="129"/>
      <c r="O205" s="129"/>
      <c r="P205" s="129"/>
      <c r="Q205" s="129"/>
      <c r="R205" s="129"/>
      <c r="S205" s="129"/>
      <c r="T205" s="129"/>
      <c r="U205" s="129"/>
      <c r="V205" s="129"/>
      <c r="W205" s="129"/>
      <c r="X205" s="129"/>
      <c r="Y205" s="129"/>
      <c r="Z205" s="129"/>
      <c r="AA205" s="129"/>
      <c r="AB205" s="129"/>
      <c r="AC205" s="129"/>
      <c r="AD205" s="129"/>
      <c r="AE205" s="129"/>
      <c r="AF205" s="129"/>
      <c r="AG205" s="129"/>
      <c r="AH205" s="129"/>
      <c r="AI205" s="789"/>
      <c r="AJ205" s="129"/>
      <c r="AK205" s="129"/>
      <c r="AL205" s="129"/>
      <c r="AM205" s="789"/>
      <c r="AN205" s="129"/>
      <c r="AO205" s="129"/>
      <c r="AP205" s="129"/>
      <c r="AQ205" s="129"/>
      <c r="AR205" s="129"/>
      <c r="AS205" s="129"/>
      <c r="AT205" s="129"/>
      <c r="AU205" s="129"/>
      <c r="AV205" s="129"/>
      <c r="AW205" s="129"/>
      <c r="AX205" s="129"/>
      <c r="AY205" s="129"/>
      <c r="AZ205" s="129"/>
      <c r="BA205" s="129"/>
      <c r="BB205" s="129"/>
      <c r="BC205" s="129"/>
      <c r="BD205" s="784" t="str">
        <f t="shared" si="1"/>
        <v/>
      </c>
    </row>
    <row r="206" ht="15.75" customHeight="1">
      <c r="F206" s="785"/>
      <c r="G206" s="129"/>
      <c r="H206" s="129"/>
      <c r="I206" s="129"/>
      <c r="J206" s="129"/>
      <c r="K206" s="129"/>
      <c r="L206" s="129"/>
      <c r="M206" s="129"/>
      <c r="N206" s="129"/>
      <c r="O206" s="129"/>
      <c r="P206" s="129"/>
      <c r="Q206" s="129"/>
      <c r="R206" s="129"/>
      <c r="S206" s="129"/>
      <c r="T206" s="129"/>
      <c r="U206" s="129"/>
      <c r="V206" s="129"/>
      <c r="W206" s="129"/>
      <c r="X206" s="129"/>
      <c r="Y206" s="129"/>
      <c r="Z206" s="129"/>
      <c r="AA206" s="129"/>
      <c r="AB206" s="129"/>
      <c r="AC206" s="129"/>
      <c r="AD206" s="129"/>
      <c r="AE206" s="129"/>
      <c r="AF206" s="129"/>
      <c r="AG206" s="129"/>
      <c r="AH206" s="129"/>
      <c r="AI206" s="789"/>
      <c r="AJ206" s="129"/>
      <c r="AK206" s="129"/>
      <c r="AL206" s="129"/>
      <c r="AM206" s="789"/>
      <c r="AN206" s="129"/>
      <c r="AO206" s="129"/>
      <c r="AP206" s="129"/>
      <c r="AQ206" s="129"/>
      <c r="AR206" s="129"/>
      <c r="AS206" s="129"/>
      <c r="AT206" s="129"/>
      <c r="AU206" s="129"/>
      <c r="AV206" s="129"/>
      <c r="AW206" s="129"/>
      <c r="AX206" s="129"/>
      <c r="AY206" s="129"/>
      <c r="AZ206" s="129"/>
      <c r="BA206" s="129"/>
      <c r="BB206" s="129"/>
      <c r="BC206" s="129"/>
      <c r="BD206" s="784" t="str">
        <f t="shared" si="1"/>
        <v/>
      </c>
    </row>
    <row r="207" ht="15.75" customHeight="1">
      <c r="F207" s="785"/>
      <c r="G207" s="129"/>
      <c r="H207" s="129"/>
      <c r="I207" s="129"/>
      <c r="J207" s="129"/>
      <c r="K207" s="129"/>
      <c r="L207" s="129"/>
      <c r="M207" s="129"/>
      <c r="N207" s="129"/>
      <c r="O207" s="129"/>
      <c r="P207" s="129"/>
      <c r="Q207" s="129"/>
      <c r="R207" s="129"/>
      <c r="S207" s="129"/>
      <c r="T207" s="129"/>
      <c r="U207" s="129"/>
      <c r="V207" s="129"/>
      <c r="W207" s="129"/>
      <c r="X207" s="129"/>
      <c r="Y207" s="129"/>
      <c r="Z207" s="129"/>
      <c r="AA207" s="129"/>
      <c r="AB207" s="129"/>
      <c r="AC207" s="129"/>
      <c r="AD207" s="129"/>
      <c r="AE207" s="129"/>
      <c r="AF207" s="129"/>
      <c r="AG207" s="129"/>
      <c r="AH207" s="129"/>
      <c r="AI207" s="789"/>
      <c r="AJ207" s="129"/>
      <c r="AK207" s="129"/>
      <c r="AL207" s="129"/>
      <c r="AM207" s="789"/>
      <c r="AN207" s="129"/>
      <c r="AO207" s="129"/>
      <c r="AP207" s="129"/>
      <c r="AQ207" s="129"/>
      <c r="AR207" s="129"/>
      <c r="AS207" s="129"/>
      <c r="AT207" s="129"/>
      <c r="AU207" s="129"/>
      <c r="AV207" s="129"/>
      <c r="AW207" s="129"/>
      <c r="AX207" s="129"/>
      <c r="AY207" s="129"/>
      <c r="AZ207" s="129"/>
      <c r="BA207" s="129"/>
      <c r="BB207" s="129"/>
      <c r="BC207" s="129"/>
      <c r="BD207" s="784" t="str">
        <f t="shared" si="1"/>
        <v/>
      </c>
    </row>
    <row r="208" ht="15.75" customHeight="1">
      <c r="F208" s="785"/>
      <c r="G208" s="129"/>
      <c r="H208" s="129"/>
      <c r="I208" s="129"/>
      <c r="J208" s="129"/>
      <c r="K208" s="129"/>
      <c r="L208" s="129"/>
      <c r="M208" s="129"/>
      <c r="N208" s="129"/>
      <c r="O208" s="129"/>
      <c r="P208" s="129"/>
      <c r="Q208" s="129"/>
      <c r="R208" s="129"/>
      <c r="S208" s="129"/>
      <c r="T208" s="129"/>
      <c r="U208" s="129"/>
      <c r="V208" s="129"/>
      <c r="W208" s="129"/>
      <c r="X208" s="129"/>
      <c r="Y208" s="129"/>
      <c r="Z208" s="129"/>
      <c r="AA208" s="129"/>
      <c r="AB208" s="129"/>
      <c r="AC208" s="129"/>
      <c r="AD208" s="129"/>
      <c r="AE208" s="129"/>
      <c r="AF208" s="129"/>
      <c r="AG208" s="129"/>
      <c r="AH208" s="129"/>
      <c r="AI208" s="789"/>
      <c r="AJ208" s="129"/>
      <c r="AK208" s="129"/>
      <c r="AL208" s="129"/>
      <c r="AM208" s="789"/>
      <c r="AN208" s="129"/>
      <c r="AO208" s="129"/>
      <c r="AP208" s="129"/>
      <c r="AQ208" s="129"/>
      <c r="AR208" s="129"/>
      <c r="AS208" s="129"/>
      <c r="AT208" s="129"/>
      <c r="AU208" s="129"/>
      <c r="AV208" s="129"/>
      <c r="AW208" s="129"/>
      <c r="AX208" s="129"/>
      <c r="AY208" s="129"/>
      <c r="AZ208" s="129"/>
      <c r="BA208" s="129"/>
      <c r="BB208" s="129"/>
      <c r="BC208" s="129"/>
      <c r="BD208" s="784" t="str">
        <f t="shared" si="1"/>
        <v/>
      </c>
    </row>
    <row r="209" ht="15.75" customHeight="1">
      <c r="F209" s="785"/>
      <c r="G209" s="129"/>
      <c r="H209" s="129"/>
      <c r="I209" s="129"/>
      <c r="J209" s="129"/>
      <c r="K209" s="129"/>
      <c r="L209" s="129"/>
      <c r="M209" s="129"/>
      <c r="N209" s="129"/>
      <c r="O209" s="129"/>
      <c r="P209" s="129"/>
      <c r="Q209" s="129"/>
      <c r="R209" s="129"/>
      <c r="S209" s="129"/>
      <c r="T209" s="129"/>
      <c r="U209" s="129"/>
      <c r="V209" s="129"/>
      <c r="W209" s="129"/>
      <c r="X209" s="129"/>
      <c r="Y209" s="129"/>
      <c r="Z209" s="129"/>
      <c r="AA209" s="129"/>
      <c r="AB209" s="129"/>
      <c r="AC209" s="129"/>
      <c r="AD209" s="129"/>
      <c r="AE209" s="129"/>
      <c r="AF209" s="129"/>
      <c r="AG209" s="129"/>
      <c r="AH209" s="129"/>
      <c r="AI209" s="789"/>
      <c r="AJ209" s="129"/>
      <c r="AK209" s="129"/>
      <c r="AL209" s="129"/>
      <c r="AM209" s="789"/>
      <c r="AN209" s="129"/>
      <c r="AO209" s="129"/>
      <c r="AP209" s="129"/>
      <c r="AQ209" s="129"/>
      <c r="AR209" s="129"/>
      <c r="AS209" s="129"/>
      <c r="AT209" s="129"/>
      <c r="AU209" s="129"/>
      <c r="AV209" s="129"/>
      <c r="AW209" s="129"/>
      <c r="AX209" s="129"/>
      <c r="AY209" s="129"/>
      <c r="AZ209" s="129"/>
      <c r="BA209" s="129"/>
      <c r="BB209" s="129"/>
      <c r="BC209" s="129"/>
      <c r="BD209" s="784" t="str">
        <f t="shared" si="1"/>
        <v/>
      </c>
    </row>
    <row r="210" ht="15.75" customHeight="1">
      <c r="F210" s="785"/>
      <c r="G210" s="129"/>
      <c r="H210" s="129"/>
      <c r="I210" s="129"/>
      <c r="J210" s="129"/>
      <c r="K210" s="129"/>
      <c r="L210" s="129"/>
      <c r="M210" s="129"/>
      <c r="N210" s="129"/>
      <c r="O210" s="129"/>
      <c r="P210" s="129"/>
      <c r="Q210" s="129"/>
      <c r="R210" s="129"/>
      <c r="S210" s="129"/>
      <c r="T210" s="129"/>
      <c r="U210" s="129"/>
      <c r="V210" s="129"/>
      <c r="W210" s="129"/>
      <c r="X210" s="129"/>
      <c r="Y210" s="129"/>
      <c r="Z210" s="129"/>
      <c r="AA210" s="129"/>
      <c r="AB210" s="129"/>
      <c r="AC210" s="129"/>
      <c r="AD210" s="129"/>
      <c r="AE210" s="129"/>
      <c r="AF210" s="129"/>
      <c r="AG210" s="129"/>
      <c r="AH210" s="129"/>
      <c r="AI210" s="789"/>
      <c r="AJ210" s="129"/>
      <c r="AK210" s="129"/>
      <c r="AL210" s="129"/>
      <c r="AM210" s="789"/>
      <c r="AN210" s="129"/>
      <c r="AO210" s="129"/>
      <c r="AP210" s="129"/>
      <c r="AQ210" s="129"/>
      <c r="AR210" s="129"/>
      <c r="AS210" s="129"/>
      <c r="AT210" s="129"/>
      <c r="AU210" s="129"/>
      <c r="AV210" s="129"/>
      <c r="AW210" s="129"/>
      <c r="AX210" s="129"/>
      <c r="AY210" s="129"/>
      <c r="AZ210" s="129"/>
      <c r="BA210" s="129"/>
      <c r="BB210" s="129"/>
      <c r="BC210" s="129"/>
      <c r="BD210" s="784" t="str">
        <f t="shared" si="1"/>
        <v/>
      </c>
    </row>
    <row r="211" ht="15.75" customHeight="1">
      <c r="F211" s="785"/>
      <c r="G211" s="129"/>
      <c r="H211" s="129"/>
      <c r="I211" s="129"/>
      <c r="J211" s="129"/>
      <c r="K211" s="129"/>
      <c r="L211" s="129"/>
      <c r="M211" s="129"/>
      <c r="N211" s="129"/>
      <c r="O211" s="129"/>
      <c r="P211" s="129"/>
      <c r="Q211" s="129"/>
      <c r="R211" s="129"/>
      <c r="S211" s="129"/>
      <c r="T211" s="129"/>
      <c r="U211" s="129"/>
      <c r="V211" s="129"/>
      <c r="W211" s="129"/>
      <c r="X211" s="129"/>
      <c r="Y211" s="129"/>
      <c r="Z211" s="129"/>
      <c r="AA211" s="129"/>
      <c r="AB211" s="129"/>
      <c r="AC211" s="129"/>
      <c r="AD211" s="129"/>
      <c r="AE211" s="129"/>
      <c r="AF211" s="129"/>
      <c r="AG211" s="129"/>
      <c r="AH211" s="129"/>
      <c r="AI211" s="789"/>
      <c r="AJ211" s="129"/>
      <c r="AK211" s="129"/>
      <c r="AL211" s="129"/>
      <c r="AM211" s="789"/>
      <c r="AN211" s="129"/>
      <c r="AO211" s="129"/>
      <c r="AP211" s="129"/>
      <c r="AQ211" s="129"/>
      <c r="AR211" s="129"/>
      <c r="AS211" s="129"/>
      <c r="AT211" s="129"/>
      <c r="AU211" s="129"/>
      <c r="AV211" s="129"/>
      <c r="AW211" s="129"/>
      <c r="AX211" s="129"/>
      <c r="AY211" s="129"/>
      <c r="AZ211" s="129"/>
      <c r="BA211" s="129"/>
      <c r="BB211" s="129"/>
      <c r="BC211" s="129"/>
      <c r="BD211" s="784" t="str">
        <f t="shared" si="1"/>
        <v/>
      </c>
    </row>
    <row r="212" ht="15.75" customHeight="1">
      <c r="F212" s="785"/>
      <c r="G212" s="129"/>
      <c r="H212" s="129"/>
      <c r="I212" s="129"/>
      <c r="J212" s="129"/>
      <c r="K212" s="129"/>
      <c r="L212" s="129"/>
      <c r="M212" s="129"/>
      <c r="N212" s="129"/>
      <c r="O212" s="129"/>
      <c r="P212" s="129"/>
      <c r="Q212" s="129"/>
      <c r="R212" s="129"/>
      <c r="S212" s="129"/>
      <c r="T212" s="129"/>
      <c r="U212" s="129"/>
      <c r="V212" s="129"/>
      <c r="W212" s="129"/>
      <c r="X212" s="129"/>
      <c r="Y212" s="129"/>
      <c r="Z212" s="129"/>
      <c r="AA212" s="129"/>
      <c r="AB212" s="129"/>
      <c r="AC212" s="129"/>
      <c r="AD212" s="129"/>
      <c r="AE212" s="129"/>
      <c r="AF212" s="129"/>
      <c r="AG212" s="129"/>
      <c r="AH212" s="129"/>
      <c r="AI212" s="789"/>
      <c r="AJ212" s="129"/>
      <c r="AK212" s="129"/>
      <c r="AL212" s="129"/>
      <c r="AM212" s="789"/>
      <c r="AN212" s="129"/>
      <c r="AO212" s="129"/>
      <c r="AP212" s="129"/>
      <c r="AQ212" s="129"/>
      <c r="AR212" s="129"/>
      <c r="AS212" s="129"/>
      <c r="AT212" s="129"/>
      <c r="AU212" s="129"/>
      <c r="AV212" s="129"/>
      <c r="AW212" s="129"/>
      <c r="AX212" s="129"/>
      <c r="AY212" s="129"/>
      <c r="AZ212" s="129"/>
      <c r="BA212" s="129"/>
      <c r="BB212" s="129"/>
      <c r="BC212" s="129"/>
      <c r="BD212" s="784" t="str">
        <f t="shared" si="1"/>
        <v/>
      </c>
    </row>
    <row r="213" ht="15.75" customHeight="1">
      <c r="F213" s="785"/>
      <c r="G213" s="129"/>
      <c r="H213" s="129"/>
      <c r="I213" s="129"/>
      <c r="J213" s="129"/>
      <c r="K213" s="129"/>
      <c r="L213" s="129"/>
      <c r="M213" s="129"/>
      <c r="N213" s="129"/>
      <c r="O213" s="129"/>
      <c r="P213" s="129"/>
      <c r="Q213" s="129"/>
      <c r="R213" s="129"/>
      <c r="S213" s="129"/>
      <c r="T213" s="129"/>
      <c r="U213" s="129"/>
      <c r="V213" s="129"/>
      <c r="W213" s="129"/>
      <c r="X213" s="129"/>
      <c r="Y213" s="129"/>
      <c r="Z213" s="129"/>
      <c r="AA213" s="129"/>
      <c r="AB213" s="129"/>
      <c r="AC213" s="129"/>
      <c r="AD213" s="129"/>
      <c r="AE213" s="129"/>
      <c r="AF213" s="129"/>
      <c r="AG213" s="129"/>
      <c r="AH213" s="129"/>
      <c r="AI213" s="789"/>
      <c r="AJ213" s="129"/>
      <c r="AK213" s="129"/>
      <c r="AL213" s="129"/>
      <c r="AM213" s="789"/>
      <c r="AN213" s="129"/>
      <c r="AO213" s="129"/>
      <c r="AP213" s="129"/>
      <c r="AQ213" s="129"/>
      <c r="AR213" s="129"/>
      <c r="AS213" s="129"/>
      <c r="AT213" s="129"/>
      <c r="AU213" s="129"/>
      <c r="AV213" s="129"/>
      <c r="AW213" s="129"/>
      <c r="AX213" s="129"/>
      <c r="AY213" s="129"/>
      <c r="AZ213" s="129"/>
      <c r="BA213" s="129"/>
      <c r="BB213" s="129"/>
      <c r="BC213" s="129"/>
      <c r="BD213" s="784" t="str">
        <f t="shared" si="1"/>
        <v/>
      </c>
    </row>
    <row r="214" ht="15.75" customHeight="1">
      <c r="F214" s="785"/>
      <c r="G214" s="129"/>
      <c r="H214" s="129"/>
      <c r="I214" s="129"/>
      <c r="J214" s="129"/>
      <c r="K214" s="129"/>
      <c r="L214" s="129"/>
      <c r="M214" s="129"/>
      <c r="N214" s="129"/>
      <c r="O214" s="129"/>
      <c r="P214" s="129"/>
      <c r="Q214" s="129"/>
      <c r="R214" s="129"/>
      <c r="S214" s="129"/>
      <c r="T214" s="129"/>
      <c r="U214" s="129"/>
      <c r="V214" s="129"/>
      <c r="W214" s="129"/>
      <c r="X214" s="129"/>
      <c r="Y214" s="129"/>
      <c r="Z214" s="129"/>
      <c r="AA214" s="129"/>
      <c r="AB214" s="129"/>
      <c r="AC214" s="129"/>
      <c r="AD214" s="129"/>
      <c r="AE214" s="129"/>
      <c r="AF214" s="129"/>
      <c r="AG214" s="129"/>
      <c r="AH214" s="129"/>
      <c r="AI214" s="789"/>
      <c r="AJ214" s="129"/>
      <c r="AK214" s="129"/>
      <c r="AL214" s="129"/>
      <c r="AM214" s="789"/>
      <c r="AN214" s="129"/>
      <c r="AO214" s="129"/>
      <c r="AP214" s="129"/>
      <c r="AQ214" s="129"/>
      <c r="AR214" s="129"/>
      <c r="AS214" s="129"/>
      <c r="AT214" s="129"/>
      <c r="AU214" s="129"/>
      <c r="AV214" s="129"/>
      <c r="AW214" s="129"/>
      <c r="AX214" s="129"/>
      <c r="AY214" s="129"/>
      <c r="AZ214" s="129"/>
      <c r="BA214" s="129"/>
      <c r="BB214" s="129"/>
      <c r="BC214" s="129"/>
      <c r="BD214" s="784" t="str">
        <f t="shared" si="1"/>
        <v/>
      </c>
    </row>
    <row r="215" ht="15.75" customHeight="1">
      <c r="F215" s="785"/>
      <c r="G215" s="129"/>
      <c r="H215" s="129"/>
      <c r="I215" s="129"/>
      <c r="J215" s="129"/>
      <c r="K215" s="129"/>
      <c r="L215" s="129"/>
      <c r="M215" s="129"/>
      <c r="N215" s="129"/>
      <c r="O215" s="129"/>
      <c r="P215" s="129"/>
      <c r="Q215" s="129"/>
      <c r="R215" s="129"/>
      <c r="S215" s="129"/>
      <c r="T215" s="129"/>
      <c r="U215" s="129"/>
      <c r="V215" s="129"/>
      <c r="W215" s="129"/>
      <c r="X215" s="129"/>
      <c r="Y215" s="129"/>
      <c r="Z215" s="129"/>
      <c r="AA215" s="129"/>
      <c r="AB215" s="129"/>
      <c r="AC215" s="129"/>
      <c r="AD215" s="129"/>
      <c r="AE215" s="129"/>
      <c r="AF215" s="129"/>
      <c r="AG215" s="129"/>
      <c r="AH215" s="129"/>
      <c r="AI215" s="789"/>
      <c r="AJ215" s="129"/>
      <c r="AK215" s="129"/>
      <c r="AL215" s="129"/>
      <c r="AM215" s="789"/>
      <c r="AN215" s="129"/>
      <c r="AO215" s="129"/>
      <c r="AP215" s="129"/>
      <c r="AQ215" s="129"/>
      <c r="AR215" s="129"/>
      <c r="AS215" s="129"/>
      <c r="AT215" s="129"/>
      <c r="AU215" s="129"/>
      <c r="AV215" s="129"/>
      <c r="AW215" s="129"/>
      <c r="AX215" s="129"/>
      <c r="AY215" s="129"/>
      <c r="AZ215" s="129"/>
      <c r="BA215" s="129"/>
      <c r="BB215" s="129"/>
      <c r="BC215" s="129"/>
      <c r="BD215" s="784" t="str">
        <f t="shared" si="1"/>
        <v/>
      </c>
    </row>
    <row r="216" ht="15.75" customHeight="1">
      <c r="F216" s="785"/>
      <c r="G216" s="129"/>
      <c r="H216" s="129"/>
      <c r="I216" s="129"/>
      <c r="J216" s="129"/>
      <c r="K216" s="129"/>
      <c r="L216" s="129"/>
      <c r="M216" s="129"/>
      <c r="N216" s="129"/>
      <c r="O216" s="129"/>
      <c r="P216" s="129"/>
      <c r="Q216" s="129"/>
      <c r="R216" s="129"/>
      <c r="S216" s="129"/>
      <c r="T216" s="129"/>
      <c r="U216" s="129"/>
      <c r="V216" s="129"/>
      <c r="W216" s="129"/>
      <c r="X216" s="129"/>
      <c r="Y216" s="129"/>
      <c r="Z216" s="129"/>
      <c r="AA216" s="129"/>
      <c r="AB216" s="129"/>
      <c r="AC216" s="129"/>
      <c r="AD216" s="129"/>
      <c r="AE216" s="129"/>
      <c r="AF216" s="129"/>
      <c r="AG216" s="129"/>
      <c r="AH216" s="129"/>
      <c r="AI216" s="789"/>
      <c r="AJ216" s="129"/>
      <c r="AK216" s="129"/>
      <c r="AL216" s="129"/>
      <c r="AM216" s="789"/>
      <c r="AN216" s="129"/>
      <c r="AO216" s="129"/>
      <c r="AP216" s="129"/>
      <c r="AQ216" s="129"/>
      <c r="AR216" s="129"/>
      <c r="AS216" s="129"/>
      <c r="AT216" s="129"/>
      <c r="AU216" s="129"/>
      <c r="AV216" s="129"/>
      <c r="AW216" s="129"/>
      <c r="AX216" s="129"/>
      <c r="AY216" s="129"/>
      <c r="AZ216" s="129"/>
      <c r="BA216" s="129"/>
      <c r="BB216" s="129"/>
      <c r="BC216" s="129"/>
      <c r="BD216" s="784" t="str">
        <f t="shared" si="1"/>
        <v/>
      </c>
    </row>
    <row r="217" ht="15.75" customHeight="1">
      <c r="F217" s="785"/>
      <c r="G217" s="129"/>
      <c r="H217" s="129"/>
      <c r="I217" s="129"/>
      <c r="J217" s="129"/>
      <c r="K217" s="129"/>
      <c r="L217" s="129"/>
      <c r="M217" s="129"/>
      <c r="N217" s="129"/>
      <c r="O217" s="129"/>
      <c r="P217" s="129"/>
      <c r="Q217" s="129"/>
      <c r="R217" s="129"/>
      <c r="S217" s="129"/>
      <c r="T217" s="129"/>
      <c r="U217" s="129"/>
      <c r="V217" s="129"/>
      <c r="W217" s="129"/>
      <c r="X217" s="129"/>
      <c r="Y217" s="129"/>
      <c r="Z217" s="129"/>
      <c r="AA217" s="129"/>
      <c r="AB217" s="129"/>
      <c r="AC217" s="129"/>
      <c r="AD217" s="129"/>
      <c r="AE217" s="129"/>
      <c r="AF217" s="129"/>
      <c r="AG217" s="129"/>
      <c r="AH217" s="129"/>
      <c r="AI217" s="789"/>
      <c r="AJ217" s="129"/>
      <c r="AK217" s="129"/>
      <c r="AL217" s="129"/>
      <c r="AM217" s="789"/>
      <c r="AN217" s="129"/>
      <c r="AO217" s="129"/>
      <c r="AP217" s="129"/>
      <c r="AQ217" s="129"/>
      <c r="AR217" s="129"/>
      <c r="AS217" s="129"/>
      <c r="AT217" s="129"/>
      <c r="AU217" s="129"/>
      <c r="AV217" s="129"/>
      <c r="AW217" s="129"/>
      <c r="AX217" s="129"/>
      <c r="AY217" s="129"/>
      <c r="AZ217" s="129"/>
      <c r="BA217" s="129"/>
      <c r="BB217" s="129"/>
      <c r="BC217" s="129"/>
      <c r="BD217" s="784" t="str">
        <f t="shared" si="1"/>
        <v/>
      </c>
    </row>
    <row r="218" ht="15.75" customHeight="1">
      <c r="F218" s="785"/>
      <c r="G218" s="129"/>
      <c r="H218" s="129"/>
      <c r="I218" s="129"/>
      <c r="J218" s="129"/>
      <c r="K218" s="129"/>
      <c r="L218" s="129"/>
      <c r="M218" s="129"/>
      <c r="N218" s="129"/>
      <c r="O218" s="129"/>
      <c r="P218" s="129"/>
      <c r="Q218" s="129"/>
      <c r="R218" s="129"/>
      <c r="S218" s="129"/>
      <c r="T218" s="129"/>
      <c r="U218" s="129"/>
      <c r="V218" s="129"/>
      <c r="W218" s="129"/>
      <c r="X218" s="129"/>
      <c r="Y218" s="129"/>
      <c r="Z218" s="129"/>
      <c r="AA218" s="129"/>
      <c r="AB218" s="129"/>
      <c r="AC218" s="129"/>
      <c r="AD218" s="129"/>
      <c r="AE218" s="129"/>
      <c r="AF218" s="129"/>
      <c r="AG218" s="129"/>
      <c r="AH218" s="129"/>
      <c r="AI218" s="789"/>
      <c r="AJ218" s="129"/>
      <c r="AK218" s="129"/>
      <c r="AL218" s="129"/>
      <c r="AM218" s="789"/>
      <c r="AN218" s="129"/>
      <c r="AO218" s="129"/>
      <c r="AP218" s="129"/>
      <c r="AQ218" s="129"/>
      <c r="AR218" s="129"/>
      <c r="AS218" s="129"/>
      <c r="AT218" s="129"/>
      <c r="AU218" s="129"/>
      <c r="AV218" s="129"/>
      <c r="AW218" s="129"/>
      <c r="AX218" s="129"/>
      <c r="AY218" s="129"/>
      <c r="AZ218" s="129"/>
      <c r="BA218" s="129"/>
      <c r="BB218" s="129"/>
      <c r="BC218" s="129"/>
      <c r="BD218" s="784" t="str">
        <f t="shared" si="1"/>
        <v/>
      </c>
    </row>
    <row r="219" ht="15.75" customHeight="1">
      <c r="F219" s="785"/>
      <c r="G219" s="129"/>
      <c r="H219" s="129"/>
      <c r="I219" s="129"/>
      <c r="J219" s="129"/>
      <c r="K219" s="129"/>
      <c r="L219" s="129"/>
      <c r="M219" s="129"/>
      <c r="N219" s="129"/>
      <c r="O219" s="129"/>
      <c r="P219" s="129"/>
      <c r="Q219" s="129"/>
      <c r="R219" s="129"/>
      <c r="S219" s="129"/>
      <c r="T219" s="129"/>
      <c r="U219" s="129"/>
      <c r="V219" s="129"/>
      <c r="W219" s="129"/>
      <c r="X219" s="129"/>
      <c r="Y219" s="129"/>
      <c r="Z219" s="129"/>
      <c r="AA219" s="129"/>
      <c r="AB219" s="129"/>
      <c r="AC219" s="129"/>
      <c r="AD219" s="129"/>
      <c r="AE219" s="129"/>
      <c r="AF219" s="129"/>
      <c r="AG219" s="129"/>
      <c r="AH219" s="129"/>
      <c r="AI219" s="789"/>
      <c r="AJ219" s="129"/>
      <c r="AK219" s="129"/>
      <c r="AL219" s="129"/>
      <c r="AM219" s="789"/>
      <c r="AN219" s="129"/>
      <c r="AO219" s="129"/>
      <c r="AP219" s="129"/>
      <c r="AQ219" s="129"/>
      <c r="AR219" s="129"/>
      <c r="AS219" s="129"/>
      <c r="AT219" s="129"/>
      <c r="AU219" s="129"/>
      <c r="AV219" s="129"/>
      <c r="AW219" s="129"/>
      <c r="AX219" s="129"/>
      <c r="AY219" s="129"/>
      <c r="AZ219" s="129"/>
      <c r="BA219" s="129"/>
      <c r="BB219" s="129"/>
      <c r="BC219" s="129"/>
      <c r="BD219" s="784" t="str">
        <f t="shared" si="1"/>
        <v/>
      </c>
    </row>
    <row r="220" ht="15.75" customHeight="1">
      <c r="F220" s="785"/>
      <c r="G220" s="129"/>
      <c r="H220" s="129"/>
      <c r="I220" s="129"/>
      <c r="J220" s="129"/>
      <c r="K220" s="129"/>
      <c r="L220" s="129"/>
      <c r="M220" s="129"/>
      <c r="N220" s="129"/>
      <c r="O220" s="129"/>
      <c r="P220" s="129"/>
      <c r="Q220" s="129"/>
      <c r="R220" s="129"/>
      <c r="S220" s="129"/>
      <c r="T220" s="129"/>
      <c r="U220" s="129"/>
      <c r="V220" s="129"/>
      <c r="W220" s="129"/>
      <c r="X220" s="129"/>
      <c r="Y220" s="129"/>
      <c r="Z220" s="129"/>
      <c r="AA220" s="129"/>
      <c r="AB220" s="129"/>
      <c r="AC220" s="129"/>
      <c r="AD220" s="129"/>
      <c r="AE220" s="129"/>
      <c r="AF220" s="129"/>
      <c r="AG220" s="129"/>
      <c r="AH220" s="129"/>
      <c r="AI220" s="789"/>
      <c r="AJ220" s="129"/>
      <c r="AK220" s="129"/>
      <c r="AL220" s="129"/>
      <c r="AM220" s="789"/>
      <c r="AN220" s="129"/>
      <c r="AO220" s="129"/>
      <c r="AP220" s="129"/>
      <c r="AQ220" s="129"/>
      <c r="AR220" s="129"/>
      <c r="AS220" s="129"/>
      <c r="AT220" s="129"/>
      <c r="AU220" s="129"/>
      <c r="AV220" s="129"/>
      <c r="AW220" s="129"/>
      <c r="AX220" s="129"/>
      <c r="AY220" s="129"/>
      <c r="AZ220" s="129"/>
      <c r="BA220" s="129"/>
      <c r="BB220" s="129"/>
      <c r="BC220" s="129"/>
      <c r="BD220" s="784" t="str">
        <f t="shared" si="1"/>
        <v/>
      </c>
    </row>
    <row r="221" ht="15.75" customHeight="1">
      <c r="F221" s="785"/>
      <c r="G221" s="129"/>
      <c r="H221" s="129"/>
      <c r="I221" s="129"/>
      <c r="J221" s="129"/>
      <c r="K221" s="129"/>
      <c r="L221" s="129"/>
      <c r="M221" s="129"/>
      <c r="N221" s="129"/>
      <c r="O221" s="129"/>
      <c r="P221" s="129"/>
      <c r="Q221" s="129"/>
      <c r="R221" s="129"/>
      <c r="S221" s="129"/>
      <c r="T221" s="129"/>
      <c r="U221" s="129"/>
      <c r="V221" s="129"/>
      <c r="W221" s="129"/>
      <c r="X221" s="129"/>
      <c r="Y221" s="129"/>
      <c r="Z221" s="129"/>
      <c r="AA221" s="129"/>
      <c r="AB221" s="129"/>
      <c r="AC221" s="129"/>
      <c r="AD221" s="129"/>
      <c r="AE221" s="129"/>
      <c r="AF221" s="129"/>
      <c r="AG221" s="129"/>
      <c r="AH221" s="129"/>
      <c r="AI221" s="789"/>
      <c r="AJ221" s="129"/>
      <c r="AK221" s="129"/>
      <c r="AL221" s="129"/>
      <c r="AM221" s="789"/>
      <c r="AN221" s="129"/>
      <c r="AO221" s="129"/>
      <c r="AP221" s="129"/>
      <c r="AQ221" s="129"/>
      <c r="AR221" s="129"/>
      <c r="AS221" s="129"/>
      <c r="AT221" s="129"/>
      <c r="AU221" s="129"/>
      <c r="AV221" s="129"/>
      <c r="AW221" s="129"/>
      <c r="AX221" s="129"/>
      <c r="AY221" s="129"/>
      <c r="AZ221" s="129"/>
      <c r="BA221" s="129"/>
      <c r="BB221" s="129"/>
      <c r="BC221" s="129"/>
      <c r="BD221" s="784" t="str">
        <f t="shared" si="1"/>
        <v/>
      </c>
    </row>
    <row r="222" ht="15.75" customHeight="1">
      <c r="F222" s="785"/>
      <c r="G222" s="129"/>
      <c r="H222" s="129"/>
      <c r="I222" s="129"/>
      <c r="J222" s="129"/>
      <c r="K222" s="129"/>
      <c r="L222" s="129"/>
      <c r="M222" s="129"/>
      <c r="N222" s="129"/>
      <c r="O222" s="129"/>
      <c r="P222" s="129"/>
      <c r="Q222" s="129"/>
      <c r="R222" s="129"/>
      <c r="S222" s="129"/>
      <c r="T222" s="129"/>
      <c r="U222" s="129"/>
      <c r="V222" s="129"/>
      <c r="W222" s="129"/>
      <c r="X222" s="129"/>
      <c r="Y222" s="129"/>
      <c r="Z222" s="129"/>
      <c r="AA222" s="129"/>
      <c r="AB222" s="129"/>
      <c r="AC222" s="129"/>
      <c r="AD222" s="129"/>
      <c r="AE222" s="129"/>
      <c r="AF222" s="129"/>
      <c r="AG222" s="129"/>
      <c r="AH222" s="129"/>
      <c r="AI222" s="789"/>
      <c r="AJ222" s="129"/>
      <c r="AK222" s="129"/>
      <c r="AL222" s="129"/>
      <c r="AM222" s="789"/>
      <c r="AN222" s="129"/>
      <c r="AO222" s="129"/>
      <c r="AP222" s="129"/>
      <c r="AQ222" s="129"/>
      <c r="AR222" s="129"/>
      <c r="AS222" s="129"/>
      <c r="AT222" s="129"/>
      <c r="AU222" s="129"/>
      <c r="AV222" s="129"/>
      <c r="AW222" s="129"/>
      <c r="AX222" s="129"/>
      <c r="AY222" s="129"/>
      <c r="AZ222" s="129"/>
      <c r="BA222" s="129"/>
      <c r="BB222" s="129"/>
      <c r="BC222" s="129"/>
      <c r="BD222" s="784" t="str">
        <f t="shared" si="1"/>
        <v/>
      </c>
    </row>
    <row r="223" ht="15.75" customHeight="1">
      <c r="F223" s="785"/>
      <c r="G223" s="129"/>
      <c r="H223" s="129"/>
      <c r="I223" s="129"/>
      <c r="J223" s="129"/>
      <c r="K223" s="129"/>
      <c r="L223" s="129"/>
      <c r="M223" s="129"/>
      <c r="N223" s="129"/>
      <c r="O223" s="129"/>
      <c r="P223" s="129"/>
      <c r="Q223" s="129"/>
      <c r="R223" s="129"/>
      <c r="S223" s="129"/>
      <c r="T223" s="129"/>
      <c r="U223" s="129"/>
      <c r="V223" s="129"/>
      <c r="W223" s="129"/>
      <c r="X223" s="129"/>
      <c r="Y223" s="129"/>
      <c r="Z223" s="129"/>
      <c r="AA223" s="129"/>
      <c r="AB223" s="129"/>
      <c r="AC223" s="129"/>
      <c r="AD223" s="129"/>
      <c r="AE223" s="129"/>
      <c r="AF223" s="129"/>
      <c r="AG223" s="129"/>
      <c r="AH223" s="129"/>
      <c r="AI223" s="789"/>
      <c r="AJ223" s="129"/>
      <c r="AK223" s="129"/>
      <c r="AL223" s="129"/>
      <c r="AM223" s="789"/>
      <c r="AN223" s="129"/>
      <c r="AO223" s="129"/>
      <c r="AP223" s="129"/>
      <c r="AQ223" s="129"/>
      <c r="AR223" s="129"/>
      <c r="AS223" s="129"/>
      <c r="AT223" s="129"/>
      <c r="AU223" s="129"/>
      <c r="AV223" s="129"/>
      <c r="AW223" s="129"/>
      <c r="AX223" s="129"/>
      <c r="AY223" s="129"/>
      <c r="AZ223" s="129"/>
      <c r="BA223" s="129"/>
      <c r="BB223" s="129"/>
      <c r="BC223" s="129"/>
      <c r="BD223" s="784" t="str">
        <f t="shared" si="1"/>
        <v/>
      </c>
    </row>
    <row r="224" ht="15.75" customHeight="1">
      <c r="F224" s="785"/>
      <c r="G224" s="129"/>
      <c r="H224" s="129"/>
      <c r="I224" s="129"/>
      <c r="J224" s="129"/>
      <c r="K224" s="129"/>
      <c r="L224" s="129"/>
      <c r="M224" s="129"/>
      <c r="N224" s="129"/>
      <c r="O224" s="129"/>
      <c r="P224" s="129"/>
      <c r="Q224" s="129"/>
      <c r="R224" s="129"/>
      <c r="S224" s="129"/>
      <c r="T224" s="129"/>
      <c r="U224" s="129"/>
      <c r="V224" s="129"/>
      <c r="W224" s="129"/>
      <c r="X224" s="129"/>
      <c r="Y224" s="129"/>
      <c r="Z224" s="129"/>
      <c r="AA224" s="129"/>
      <c r="AB224" s="129"/>
      <c r="AC224" s="129"/>
      <c r="AD224" s="129"/>
      <c r="AE224" s="129"/>
      <c r="AF224" s="129"/>
      <c r="AG224" s="129"/>
      <c r="AH224" s="129"/>
      <c r="AI224" s="789"/>
      <c r="AJ224" s="129"/>
      <c r="AK224" s="129"/>
      <c r="AL224" s="129"/>
      <c r="AM224" s="789"/>
      <c r="AN224" s="129"/>
      <c r="AO224" s="129"/>
      <c r="AP224" s="129"/>
      <c r="AQ224" s="129"/>
      <c r="AR224" s="129"/>
      <c r="AS224" s="129"/>
      <c r="AT224" s="129"/>
      <c r="AU224" s="129"/>
      <c r="AV224" s="129"/>
      <c r="AW224" s="129"/>
      <c r="AX224" s="129"/>
      <c r="AY224" s="129"/>
      <c r="AZ224" s="129"/>
      <c r="BA224" s="129"/>
      <c r="BB224" s="129"/>
      <c r="BC224" s="129"/>
      <c r="BD224" s="784" t="str">
        <f t="shared" si="1"/>
        <v/>
      </c>
    </row>
    <row r="225" ht="15.75" customHeight="1">
      <c r="F225" s="785"/>
      <c r="G225" s="129"/>
      <c r="H225" s="129"/>
      <c r="I225" s="129"/>
      <c r="J225" s="129"/>
      <c r="K225" s="129"/>
      <c r="L225" s="129"/>
      <c r="M225" s="129"/>
      <c r="N225" s="129"/>
      <c r="O225" s="129"/>
      <c r="P225" s="129"/>
      <c r="Q225" s="129"/>
      <c r="R225" s="129"/>
      <c r="S225" s="129"/>
      <c r="T225" s="129"/>
      <c r="U225" s="129"/>
      <c r="V225" s="129"/>
      <c r="W225" s="129"/>
      <c r="X225" s="129"/>
      <c r="Y225" s="129"/>
      <c r="Z225" s="129"/>
      <c r="AA225" s="129"/>
      <c r="AB225" s="129"/>
      <c r="AC225" s="129"/>
      <c r="AD225" s="129"/>
      <c r="AE225" s="129"/>
      <c r="AF225" s="129"/>
      <c r="AG225" s="129"/>
      <c r="AH225" s="129"/>
      <c r="AI225" s="789"/>
      <c r="AJ225" s="129"/>
      <c r="AK225" s="129"/>
      <c r="AL225" s="129"/>
      <c r="AM225" s="789"/>
      <c r="AN225" s="129"/>
      <c r="AO225" s="129"/>
      <c r="AP225" s="129"/>
      <c r="AQ225" s="129"/>
      <c r="AR225" s="129"/>
      <c r="AS225" s="129"/>
      <c r="AT225" s="129"/>
      <c r="AU225" s="129"/>
      <c r="AV225" s="129"/>
      <c r="AW225" s="129"/>
      <c r="AX225" s="129"/>
      <c r="AY225" s="129"/>
      <c r="AZ225" s="129"/>
      <c r="BA225" s="129"/>
      <c r="BB225" s="129"/>
      <c r="BC225" s="129"/>
      <c r="BD225" s="784" t="str">
        <f t="shared" si="1"/>
        <v/>
      </c>
    </row>
    <row r="226" ht="15.75" customHeight="1">
      <c r="F226" s="785"/>
      <c r="G226" s="129"/>
      <c r="H226" s="129"/>
      <c r="I226" s="129"/>
      <c r="J226" s="129"/>
      <c r="K226" s="129"/>
      <c r="L226" s="129"/>
      <c r="M226" s="129"/>
      <c r="N226" s="129"/>
      <c r="O226" s="129"/>
      <c r="P226" s="129"/>
      <c r="Q226" s="129"/>
      <c r="R226" s="129"/>
      <c r="S226" s="129"/>
      <c r="T226" s="129"/>
      <c r="U226" s="129"/>
      <c r="V226" s="129"/>
      <c r="W226" s="129"/>
      <c r="X226" s="129"/>
      <c r="Y226" s="129"/>
      <c r="Z226" s="129"/>
      <c r="AA226" s="129"/>
      <c r="AB226" s="129"/>
      <c r="AC226" s="129"/>
      <c r="AD226" s="129"/>
      <c r="AE226" s="129"/>
      <c r="AF226" s="129"/>
      <c r="AG226" s="129"/>
      <c r="AH226" s="129"/>
      <c r="AI226" s="789"/>
      <c r="AJ226" s="129"/>
      <c r="AK226" s="129"/>
      <c r="AL226" s="129"/>
      <c r="AM226" s="789"/>
      <c r="AN226" s="129"/>
      <c r="AO226" s="129"/>
      <c r="AP226" s="129"/>
      <c r="AQ226" s="129"/>
      <c r="AR226" s="129"/>
      <c r="AS226" s="129"/>
      <c r="AT226" s="129"/>
      <c r="AU226" s="129"/>
      <c r="AV226" s="129"/>
      <c r="AW226" s="129"/>
      <c r="AX226" s="129"/>
      <c r="AY226" s="129"/>
      <c r="AZ226" s="129"/>
      <c r="BA226" s="129"/>
      <c r="BB226" s="129"/>
      <c r="BC226" s="129"/>
      <c r="BD226" s="784" t="str">
        <f t="shared" si="1"/>
        <v/>
      </c>
    </row>
    <row r="227" ht="15.75" customHeight="1">
      <c r="F227" s="785"/>
      <c r="G227" s="129"/>
      <c r="H227" s="129"/>
      <c r="I227" s="129"/>
      <c r="J227" s="129"/>
      <c r="K227" s="129"/>
      <c r="L227" s="129"/>
      <c r="M227" s="129"/>
      <c r="N227" s="129"/>
      <c r="O227" s="129"/>
      <c r="P227" s="129"/>
      <c r="Q227" s="129"/>
      <c r="R227" s="129"/>
      <c r="S227" s="129"/>
      <c r="T227" s="129"/>
      <c r="U227" s="129"/>
      <c r="V227" s="129"/>
      <c r="W227" s="129"/>
      <c r="X227" s="129"/>
      <c r="Y227" s="129"/>
      <c r="Z227" s="129"/>
      <c r="AA227" s="129"/>
      <c r="AB227" s="129"/>
      <c r="AC227" s="129"/>
      <c r="AD227" s="129"/>
      <c r="AE227" s="129"/>
      <c r="AF227" s="129"/>
      <c r="AG227" s="129"/>
      <c r="AH227" s="129"/>
      <c r="AI227" s="789"/>
      <c r="AJ227" s="129"/>
      <c r="AK227" s="129"/>
      <c r="AL227" s="129"/>
      <c r="AM227" s="789"/>
      <c r="AN227" s="129"/>
      <c r="AO227" s="129"/>
      <c r="AP227" s="129"/>
      <c r="AQ227" s="129"/>
      <c r="AR227" s="129"/>
      <c r="AS227" s="129"/>
      <c r="AT227" s="129"/>
      <c r="AU227" s="129"/>
      <c r="AV227" s="129"/>
      <c r="AW227" s="129"/>
      <c r="AX227" s="129"/>
      <c r="AY227" s="129"/>
      <c r="AZ227" s="129"/>
      <c r="BA227" s="129"/>
      <c r="BB227" s="129"/>
      <c r="BC227" s="129"/>
      <c r="BD227" s="784" t="str">
        <f t="shared" si="1"/>
        <v/>
      </c>
    </row>
    <row r="228" ht="15.75" customHeight="1">
      <c r="F228" s="785"/>
      <c r="G228" s="129"/>
      <c r="H228" s="129"/>
      <c r="I228" s="129"/>
      <c r="J228" s="129"/>
      <c r="K228" s="129"/>
      <c r="L228" s="129"/>
      <c r="M228" s="129"/>
      <c r="N228" s="129"/>
      <c r="O228" s="129"/>
      <c r="P228" s="129"/>
      <c r="Q228" s="129"/>
      <c r="R228" s="129"/>
      <c r="S228" s="129"/>
      <c r="T228" s="129"/>
      <c r="U228" s="129"/>
      <c r="V228" s="129"/>
      <c r="W228" s="129"/>
      <c r="X228" s="129"/>
      <c r="Y228" s="129"/>
      <c r="Z228" s="129"/>
      <c r="AA228" s="129"/>
      <c r="AB228" s="129"/>
      <c r="AC228" s="129"/>
      <c r="AD228" s="129"/>
      <c r="AE228" s="129"/>
      <c r="AF228" s="129"/>
      <c r="AG228" s="129"/>
      <c r="AH228" s="129"/>
      <c r="AI228" s="789"/>
      <c r="AJ228" s="129"/>
      <c r="AK228" s="129"/>
      <c r="AL228" s="129"/>
      <c r="AM228" s="789"/>
      <c r="AN228" s="129"/>
      <c r="AO228" s="129"/>
      <c r="AP228" s="129"/>
      <c r="AQ228" s="129"/>
      <c r="AR228" s="129"/>
      <c r="AS228" s="129"/>
      <c r="AT228" s="129"/>
      <c r="AU228" s="129"/>
      <c r="AV228" s="129"/>
      <c r="AW228" s="129"/>
      <c r="AX228" s="129"/>
      <c r="AY228" s="129"/>
      <c r="AZ228" s="129"/>
      <c r="BA228" s="129"/>
      <c r="BB228" s="129"/>
      <c r="BC228" s="129"/>
      <c r="BD228" s="784" t="str">
        <f t="shared" si="1"/>
        <v/>
      </c>
    </row>
    <row r="229" ht="15.75" customHeight="1">
      <c r="F229" s="785"/>
      <c r="G229" s="129"/>
      <c r="H229" s="129"/>
      <c r="I229" s="129"/>
      <c r="J229" s="129"/>
      <c r="K229" s="129"/>
      <c r="L229" s="129"/>
      <c r="M229" s="129"/>
      <c r="N229" s="129"/>
      <c r="O229" s="129"/>
      <c r="P229" s="129"/>
      <c r="Q229" s="129"/>
      <c r="R229" s="129"/>
      <c r="S229" s="129"/>
      <c r="T229" s="129"/>
      <c r="U229" s="129"/>
      <c r="V229" s="129"/>
      <c r="W229" s="129"/>
      <c r="X229" s="129"/>
      <c r="Y229" s="129"/>
      <c r="Z229" s="129"/>
      <c r="AA229" s="129"/>
      <c r="AB229" s="129"/>
      <c r="AC229" s="129"/>
      <c r="AD229" s="129"/>
      <c r="AE229" s="129"/>
      <c r="AF229" s="129"/>
      <c r="AG229" s="129"/>
      <c r="AH229" s="129"/>
      <c r="AI229" s="789"/>
      <c r="AJ229" s="129"/>
      <c r="AK229" s="129"/>
      <c r="AL229" s="129"/>
      <c r="AM229" s="789"/>
      <c r="AN229" s="129"/>
      <c r="AO229" s="129"/>
      <c r="AP229" s="129"/>
      <c r="AQ229" s="129"/>
      <c r="AR229" s="129"/>
      <c r="AS229" s="129"/>
      <c r="AT229" s="129"/>
      <c r="AU229" s="129"/>
      <c r="AV229" s="129"/>
      <c r="AW229" s="129"/>
      <c r="AX229" s="129"/>
      <c r="AY229" s="129"/>
      <c r="AZ229" s="129"/>
      <c r="BA229" s="129"/>
      <c r="BB229" s="129"/>
      <c r="BC229" s="129"/>
      <c r="BD229" s="784" t="str">
        <f t="shared" si="1"/>
        <v/>
      </c>
    </row>
    <row r="230" ht="15.75" customHeight="1">
      <c r="F230" s="785"/>
      <c r="G230" s="129"/>
      <c r="H230" s="129"/>
      <c r="I230" s="129"/>
      <c r="J230" s="129"/>
      <c r="K230" s="129"/>
      <c r="L230" s="129"/>
      <c r="M230" s="129"/>
      <c r="N230" s="129"/>
      <c r="O230" s="129"/>
      <c r="P230" s="129"/>
      <c r="Q230" s="129"/>
      <c r="R230" s="129"/>
      <c r="S230" s="129"/>
      <c r="T230" s="129"/>
      <c r="U230" s="129"/>
      <c r="V230" s="129"/>
      <c r="W230" s="129"/>
      <c r="X230" s="129"/>
      <c r="Y230" s="129"/>
      <c r="Z230" s="129"/>
      <c r="AA230" s="129"/>
      <c r="AB230" s="129"/>
      <c r="AC230" s="129"/>
      <c r="AD230" s="129"/>
      <c r="AE230" s="129"/>
      <c r="AF230" s="129"/>
      <c r="AG230" s="129"/>
      <c r="AH230" s="129"/>
      <c r="AI230" s="789"/>
      <c r="AJ230" s="129"/>
      <c r="AK230" s="129"/>
      <c r="AL230" s="129"/>
      <c r="AM230" s="789"/>
      <c r="AN230" s="129"/>
      <c r="AO230" s="129"/>
      <c r="AP230" s="129"/>
      <c r="AQ230" s="129"/>
      <c r="AR230" s="129"/>
      <c r="AS230" s="129"/>
      <c r="AT230" s="129"/>
      <c r="AU230" s="129"/>
      <c r="AV230" s="129"/>
      <c r="AW230" s="129"/>
      <c r="AX230" s="129"/>
      <c r="AY230" s="129"/>
      <c r="AZ230" s="129"/>
      <c r="BA230" s="129"/>
      <c r="BB230" s="129"/>
      <c r="BC230" s="129"/>
      <c r="BD230" s="784" t="str">
        <f t="shared" si="1"/>
        <v/>
      </c>
    </row>
    <row r="231" ht="15.75" customHeight="1">
      <c r="F231" s="785"/>
      <c r="G231" s="129"/>
      <c r="H231" s="129"/>
      <c r="I231" s="129"/>
      <c r="J231" s="129"/>
      <c r="K231" s="129"/>
      <c r="L231" s="129"/>
      <c r="M231" s="129"/>
      <c r="N231" s="129"/>
      <c r="O231" s="129"/>
      <c r="P231" s="129"/>
      <c r="Q231" s="129"/>
      <c r="R231" s="129"/>
      <c r="S231" s="129"/>
      <c r="T231" s="129"/>
      <c r="U231" s="129"/>
      <c r="V231" s="129"/>
      <c r="W231" s="129"/>
      <c r="X231" s="129"/>
      <c r="Y231" s="129"/>
      <c r="Z231" s="129"/>
      <c r="AA231" s="129"/>
      <c r="AB231" s="129"/>
      <c r="AC231" s="129"/>
      <c r="AD231" s="129"/>
      <c r="AE231" s="129"/>
      <c r="AF231" s="129"/>
      <c r="AG231" s="129"/>
      <c r="AH231" s="129"/>
      <c r="AI231" s="789"/>
      <c r="AJ231" s="129"/>
      <c r="AK231" s="129"/>
      <c r="AL231" s="129"/>
      <c r="AM231" s="789"/>
      <c r="AN231" s="129"/>
      <c r="AO231" s="129"/>
      <c r="AP231" s="129"/>
      <c r="AQ231" s="129"/>
      <c r="AR231" s="129"/>
      <c r="AS231" s="129"/>
      <c r="AT231" s="129"/>
      <c r="AU231" s="129"/>
      <c r="AV231" s="129"/>
      <c r="AW231" s="129"/>
      <c r="AX231" s="129"/>
      <c r="AY231" s="129"/>
      <c r="AZ231" s="129"/>
      <c r="BA231" s="129"/>
      <c r="BB231" s="129"/>
      <c r="BC231" s="129"/>
      <c r="BD231" s="784" t="str">
        <f t="shared" si="1"/>
        <v/>
      </c>
    </row>
    <row r="232" ht="15.75" customHeight="1">
      <c r="F232" s="785"/>
      <c r="G232" s="129"/>
      <c r="H232" s="129"/>
      <c r="I232" s="129"/>
      <c r="J232" s="129"/>
      <c r="K232" s="129"/>
      <c r="L232" s="129"/>
      <c r="M232" s="129"/>
      <c r="N232" s="129"/>
      <c r="O232" s="129"/>
      <c r="P232" s="129"/>
      <c r="Q232" s="129"/>
      <c r="R232" s="129"/>
      <c r="S232" s="129"/>
      <c r="T232" s="129"/>
      <c r="U232" s="129"/>
      <c r="V232" s="129"/>
      <c r="W232" s="129"/>
      <c r="X232" s="129"/>
      <c r="Y232" s="129"/>
      <c r="Z232" s="129"/>
      <c r="AA232" s="129"/>
      <c r="AB232" s="129"/>
      <c r="AC232" s="129"/>
      <c r="AD232" s="129"/>
      <c r="AE232" s="129"/>
      <c r="AF232" s="129"/>
      <c r="AG232" s="129"/>
      <c r="AH232" s="129"/>
      <c r="AI232" s="789"/>
      <c r="AJ232" s="129"/>
      <c r="AK232" s="129"/>
      <c r="AL232" s="129"/>
      <c r="AM232" s="789"/>
      <c r="AN232" s="129"/>
      <c r="AO232" s="129"/>
      <c r="AP232" s="129"/>
      <c r="AQ232" s="129"/>
      <c r="AR232" s="129"/>
      <c r="AS232" s="129"/>
      <c r="AT232" s="129"/>
      <c r="AU232" s="129"/>
      <c r="AV232" s="129"/>
      <c r="AW232" s="129"/>
      <c r="AX232" s="129"/>
      <c r="AY232" s="129"/>
      <c r="AZ232" s="129"/>
      <c r="BA232" s="129"/>
      <c r="BB232" s="129"/>
      <c r="BC232" s="129"/>
      <c r="BD232" s="784" t="str">
        <f t="shared" si="1"/>
        <v/>
      </c>
    </row>
    <row r="233" ht="15.75" customHeight="1">
      <c r="F233" s="785"/>
      <c r="G233" s="129"/>
      <c r="H233" s="129"/>
      <c r="I233" s="129"/>
      <c r="J233" s="129"/>
      <c r="K233" s="129"/>
      <c r="L233" s="129"/>
      <c r="M233" s="129"/>
      <c r="N233" s="129"/>
      <c r="O233" s="129"/>
      <c r="P233" s="129"/>
      <c r="Q233" s="129"/>
      <c r="R233" s="129"/>
      <c r="S233" s="129"/>
      <c r="T233" s="129"/>
      <c r="U233" s="129"/>
      <c r="V233" s="129"/>
      <c r="W233" s="129"/>
      <c r="X233" s="129"/>
      <c r="Y233" s="129"/>
      <c r="Z233" s="129"/>
      <c r="AA233" s="129"/>
      <c r="AB233" s="129"/>
      <c r="AC233" s="129"/>
      <c r="AD233" s="129"/>
      <c r="AE233" s="129"/>
      <c r="AF233" s="129"/>
      <c r="AG233" s="129"/>
      <c r="AH233" s="129"/>
      <c r="AI233" s="789"/>
      <c r="AJ233" s="129"/>
      <c r="AK233" s="129"/>
      <c r="AL233" s="129"/>
      <c r="AM233" s="789"/>
      <c r="AN233" s="129"/>
      <c r="AO233" s="129"/>
      <c r="AP233" s="129"/>
      <c r="AQ233" s="129"/>
      <c r="AR233" s="129"/>
      <c r="AS233" s="129"/>
      <c r="AT233" s="129"/>
      <c r="AU233" s="129"/>
      <c r="AV233" s="129"/>
      <c r="AW233" s="129"/>
      <c r="AX233" s="129"/>
      <c r="AY233" s="129"/>
      <c r="AZ233" s="129"/>
      <c r="BA233" s="129"/>
      <c r="BB233" s="129"/>
      <c r="BC233" s="129"/>
      <c r="BD233" s="784" t="str">
        <f t="shared" si="1"/>
        <v/>
      </c>
    </row>
    <row r="234" ht="15.75" customHeight="1">
      <c r="F234" s="790"/>
      <c r="G234" s="791"/>
      <c r="H234" s="791"/>
      <c r="I234" s="791"/>
      <c r="J234" s="791"/>
      <c r="K234" s="791"/>
      <c r="L234" s="791"/>
      <c r="M234" s="791"/>
      <c r="N234" s="791"/>
      <c r="O234" s="791"/>
      <c r="P234" s="791"/>
      <c r="Q234" s="791"/>
      <c r="R234" s="791"/>
      <c r="S234" s="791"/>
      <c r="T234" s="791"/>
      <c r="U234" s="791"/>
      <c r="V234" s="791"/>
      <c r="W234" s="791"/>
      <c r="X234" s="791"/>
      <c r="Y234" s="791"/>
      <c r="Z234" s="791"/>
      <c r="AA234" s="791"/>
      <c r="AB234" s="791"/>
      <c r="AC234" s="791"/>
      <c r="AD234" s="791"/>
      <c r="AE234" s="791"/>
      <c r="AF234" s="791"/>
      <c r="AG234" s="791"/>
      <c r="AH234" s="791"/>
      <c r="AI234" s="792"/>
      <c r="AJ234" s="791"/>
      <c r="AK234" s="791"/>
      <c r="AL234" s="791"/>
      <c r="AM234" s="792"/>
      <c r="AN234" s="791"/>
      <c r="AO234" s="791"/>
      <c r="AP234" s="791"/>
      <c r="AQ234" s="791"/>
      <c r="AR234" s="791"/>
      <c r="AS234" s="791"/>
      <c r="AT234" s="791"/>
      <c r="AU234" s="791"/>
      <c r="AV234" s="791"/>
      <c r="AW234" s="791"/>
      <c r="AX234" s="791"/>
      <c r="AY234" s="791"/>
      <c r="AZ234" s="791"/>
      <c r="BA234" s="791"/>
      <c r="BB234" s="791"/>
      <c r="BC234" s="791"/>
      <c r="BD234" s="793" t="str">
        <f t="shared" si="1"/>
        <v/>
      </c>
    </row>
    <row r="235" ht="15.75" customHeight="1">
      <c r="F235" s="794"/>
      <c r="G235" s="795"/>
      <c r="H235" s="795"/>
      <c r="I235" s="795"/>
      <c r="J235" s="795"/>
      <c r="K235" s="795"/>
      <c r="L235" s="795"/>
      <c r="M235" s="795"/>
      <c r="N235" s="795"/>
      <c r="O235" s="795"/>
      <c r="P235" s="795"/>
      <c r="Q235" s="795"/>
      <c r="R235" s="795"/>
      <c r="S235" s="795"/>
      <c r="T235" s="795"/>
      <c r="U235" s="795"/>
      <c r="V235" s="795"/>
      <c r="W235" s="795"/>
      <c r="X235" s="795"/>
      <c r="Y235" s="795"/>
      <c r="Z235" s="795"/>
      <c r="AA235" s="795"/>
      <c r="AB235" s="795"/>
      <c r="AC235" s="795"/>
      <c r="AD235" s="795"/>
      <c r="AE235" s="795"/>
      <c r="AF235" s="795"/>
      <c r="AG235" s="795"/>
      <c r="AH235" s="795"/>
      <c r="AI235" s="796"/>
      <c r="AJ235" s="795"/>
      <c r="AK235" s="795"/>
      <c r="AL235" s="795"/>
      <c r="AM235" s="796"/>
      <c r="AN235" s="795"/>
      <c r="AO235" s="795"/>
      <c r="AP235" s="795"/>
      <c r="AQ235" s="795"/>
      <c r="AR235" s="795"/>
      <c r="AS235" s="795"/>
      <c r="AT235" s="795"/>
      <c r="AU235" s="795"/>
      <c r="AV235" s="795"/>
      <c r="AW235" s="795"/>
      <c r="AX235" s="795"/>
      <c r="AY235" s="795"/>
      <c r="AZ235" s="795"/>
      <c r="BA235" s="795"/>
      <c r="BB235" s="795"/>
      <c r="BC235" s="795"/>
      <c r="BD235" s="795" t="str">
        <f t="shared" si="1"/>
        <v/>
      </c>
    </row>
    <row r="236" ht="15.75" customHeight="1">
      <c r="F236" s="794"/>
      <c r="G236" s="795"/>
      <c r="H236" s="795"/>
      <c r="I236" s="795"/>
      <c r="J236" s="795"/>
      <c r="K236" s="795"/>
      <c r="L236" s="795"/>
      <c r="M236" s="795"/>
      <c r="N236" s="795"/>
      <c r="O236" s="795"/>
      <c r="P236" s="795"/>
      <c r="Q236" s="795"/>
      <c r="R236" s="795"/>
      <c r="S236" s="795"/>
      <c r="T236" s="795"/>
      <c r="U236" s="795"/>
      <c r="V236" s="795"/>
      <c r="W236" s="795"/>
      <c r="X236" s="795"/>
      <c r="Y236" s="795"/>
      <c r="Z236" s="795"/>
      <c r="AA236" s="795"/>
      <c r="AB236" s="795"/>
      <c r="AC236" s="795"/>
      <c r="AD236" s="795"/>
      <c r="AE236" s="795"/>
      <c r="AF236" s="795"/>
      <c r="AG236" s="795"/>
      <c r="AH236" s="795"/>
      <c r="AI236" s="796"/>
      <c r="AJ236" s="795"/>
      <c r="AK236" s="795"/>
      <c r="AL236" s="795"/>
      <c r="AM236" s="796"/>
      <c r="AN236" s="795"/>
      <c r="AO236" s="795"/>
      <c r="AP236" s="795"/>
      <c r="AQ236" s="795"/>
      <c r="AR236" s="795"/>
      <c r="AS236" s="795"/>
      <c r="AT236" s="795"/>
      <c r="AU236" s="795"/>
      <c r="AV236" s="795"/>
      <c r="AW236" s="795"/>
      <c r="AX236" s="795"/>
      <c r="AY236" s="795"/>
      <c r="AZ236" s="795"/>
      <c r="BA236" s="795"/>
      <c r="BB236" s="795"/>
      <c r="BC236" s="795"/>
      <c r="BD236" s="795" t="str">
        <f t="shared" si="1"/>
        <v/>
      </c>
    </row>
    <row r="237" ht="15.75" customHeight="1">
      <c r="F237" s="794"/>
      <c r="G237" s="795"/>
      <c r="H237" s="795"/>
      <c r="I237" s="795"/>
      <c r="J237" s="795"/>
      <c r="K237" s="795"/>
      <c r="L237" s="795"/>
      <c r="M237" s="795"/>
      <c r="N237" s="795"/>
      <c r="O237" s="795"/>
      <c r="P237" s="795"/>
      <c r="Q237" s="795"/>
      <c r="R237" s="795"/>
      <c r="S237" s="795"/>
      <c r="T237" s="795"/>
      <c r="U237" s="795"/>
      <c r="V237" s="795"/>
      <c r="W237" s="795"/>
      <c r="X237" s="795"/>
      <c r="Y237" s="795"/>
      <c r="Z237" s="795"/>
      <c r="AA237" s="795"/>
      <c r="AB237" s="795"/>
      <c r="AC237" s="795"/>
      <c r="AD237" s="795"/>
      <c r="AE237" s="795"/>
      <c r="AF237" s="795"/>
      <c r="AG237" s="795"/>
      <c r="AH237" s="795"/>
      <c r="AI237" s="796"/>
      <c r="AJ237" s="795"/>
      <c r="AK237" s="795"/>
      <c r="AL237" s="795"/>
      <c r="AM237" s="796"/>
      <c r="AN237" s="795"/>
      <c r="AO237" s="795"/>
      <c r="AP237" s="795"/>
      <c r="AQ237" s="795"/>
      <c r="AR237" s="795"/>
      <c r="AS237" s="795"/>
      <c r="AT237" s="795"/>
      <c r="AU237" s="795"/>
      <c r="AV237" s="795"/>
      <c r="AW237" s="795"/>
      <c r="AX237" s="795"/>
      <c r="AY237" s="795"/>
      <c r="AZ237" s="795"/>
      <c r="BA237" s="795"/>
      <c r="BB237" s="795"/>
      <c r="BC237" s="795"/>
      <c r="BD237" s="795" t="str">
        <f t="shared" si="1"/>
        <v/>
      </c>
    </row>
    <row r="238" ht="15.75" customHeight="1">
      <c r="F238" s="794"/>
      <c r="G238" s="795"/>
      <c r="H238" s="795"/>
      <c r="I238" s="795"/>
      <c r="J238" s="795"/>
      <c r="K238" s="795"/>
      <c r="L238" s="795"/>
      <c r="M238" s="795"/>
      <c r="N238" s="795"/>
      <c r="O238" s="795"/>
      <c r="P238" s="795"/>
      <c r="Q238" s="795"/>
      <c r="R238" s="795"/>
      <c r="S238" s="795"/>
      <c r="T238" s="795"/>
      <c r="U238" s="795"/>
      <c r="V238" s="795"/>
      <c r="W238" s="795"/>
      <c r="X238" s="795"/>
      <c r="Y238" s="795"/>
      <c r="Z238" s="795"/>
      <c r="AA238" s="795"/>
      <c r="AB238" s="795"/>
      <c r="AC238" s="795"/>
      <c r="AD238" s="795"/>
      <c r="AE238" s="795"/>
      <c r="AF238" s="795"/>
      <c r="AG238" s="795"/>
      <c r="AH238" s="795"/>
      <c r="AI238" s="796"/>
      <c r="AJ238" s="795"/>
      <c r="AK238" s="795"/>
      <c r="AL238" s="795"/>
      <c r="AM238" s="796"/>
      <c r="AN238" s="795"/>
      <c r="AO238" s="795"/>
      <c r="AP238" s="795"/>
      <c r="AQ238" s="795"/>
      <c r="AR238" s="795"/>
      <c r="AS238" s="795"/>
      <c r="AT238" s="795"/>
      <c r="AU238" s="795"/>
      <c r="AV238" s="795"/>
      <c r="AW238" s="795"/>
      <c r="AX238" s="795"/>
      <c r="AY238" s="795"/>
      <c r="AZ238" s="795"/>
      <c r="BA238" s="795"/>
      <c r="BB238" s="795"/>
      <c r="BC238" s="795"/>
      <c r="BD238" s="795" t="str">
        <f t="shared" si="1"/>
        <v/>
      </c>
    </row>
    <row r="239" ht="15.75" customHeight="1">
      <c r="F239" s="794"/>
      <c r="G239" s="795"/>
      <c r="H239" s="795"/>
      <c r="I239" s="795"/>
      <c r="J239" s="795"/>
      <c r="K239" s="795"/>
      <c r="L239" s="795"/>
      <c r="M239" s="795"/>
      <c r="N239" s="795"/>
      <c r="O239" s="795"/>
      <c r="P239" s="795"/>
      <c r="Q239" s="795"/>
      <c r="R239" s="795"/>
      <c r="S239" s="795"/>
      <c r="T239" s="795"/>
      <c r="U239" s="795"/>
      <c r="V239" s="795"/>
      <c r="W239" s="795"/>
      <c r="X239" s="795"/>
      <c r="Y239" s="795"/>
      <c r="Z239" s="795"/>
      <c r="AA239" s="795"/>
      <c r="AB239" s="795"/>
      <c r="AC239" s="795"/>
      <c r="AD239" s="795"/>
      <c r="AE239" s="795"/>
      <c r="AF239" s="795"/>
      <c r="AG239" s="795"/>
      <c r="AH239" s="795"/>
      <c r="AI239" s="796"/>
      <c r="AJ239" s="795"/>
      <c r="AK239" s="795"/>
      <c r="AL239" s="795"/>
      <c r="AM239" s="796"/>
      <c r="AN239" s="795"/>
      <c r="AO239" s="795"/>
      <c r="AP239" s="795"/>
      <c r="AQ239" s="795"/>
      <c r="AR239" s="795"/>
      <c r="AS239" s="795"/>
      <c r="AT239" s="795"/>
      <c r="AU239" s="795"/>
      <c r="AV239" s="795"/>
      <c r="AW239" s="795"/>
      <c r="AX239" s="795"/>
      <c r="AY239" s="795"/>
      <c r="AZ239" s="795"/>
      <c r="BA239" s="795"/>
      <c r="BB239" s="795"/>
      <c r="BC239" s="795"/>
      <c r="BD239" s="795" t="str">
        <f t="shared" si="1"/>
        <v/>
      </c>
    </row>
    <row r="240" ht="15.75" customHeight="1">
      <c r="F240" s="794"/>
      <c r="G240" s="795"/>
      <c r="H240" s="795"/>
      <c r="I240" s="795"/>
      <c r="J240" s="795"/>
      <c r="K240" s="795"/>
      <c r="L240" s="795"/>
      <c r="M240" s="795"/>
      <c r="N240" s="795"/>
      <c r="O240" s="795"/>
      <c r="P240" s="795"/>
      <c r="Q240" s="795"/>
      <c r="R240" s="795"/>
      <c r="S240" s="795"/>
      <c r="T240" s="795"/>
      <c r="U240" s="795"/>
      <c r="V240" s="795"/>
      <c r="W240" s="795"/>
      <c r="X240" s="795"/>
      <c r="Y240" s="795"/>
      <c r="Z240" s="795"/>
      <c r="AA240" s="795"/>
      <c r="AB240" s="795"/>
      <c r="AC240" s="795"/>
      <c r="AD240" s="795"/>
      <c r="AE240" s="795"/>
      <c r="AF240" s="795"/>
      <c r="AG240" s="795"/>
      <c r="AH240" s="795"/>
      <c r="AI240" s="796"/>
      <c r="AJ240" s="795"/>
      <c r="AK240" s="795"/>
      <c r="AL240" s="795"/>
      <c r="AM240" s="796"/>
      <c r="AN240" s="795"/>
      <c r="AO240" s="795"/>
      <c r="AP240" s="795"/>
      <c r="AQ240" s="795"/>
      <c r="AR240" s="795"/>
      <c r="AS240" s="795"/>
      <c r="AT240" s="795"/>
      <c r="AU240" s="795"/>
      <c r="AV240" s="795"/>
      <c r="AW240" s="795"/>
      <c r="AX240" s="795"/>
      <c r="AY240" s="795"/>
      <c r="AZ240" s="795"/>
      <c r="BA240" s="795"/>
      <c r="BB240" s="795"/>
      <c r="BC240" s="795"/>
      <c r="BD240" s="795" t="str">
        <f t="shared" si="1"/>
        <v/>
      </c>
    </row>
    <row r="241" ht="15.75" customHeight="1">
      <c r="F241" s="794"/>
      <c r="G241" s="795"/>
      <c r="H241" s="795"/>
      <c r="I241" s="795"/>
      <c r="J241" s="795"/>
      <c r="K241" s="795"/>
      <c r="L241" s="795"/>
      <c r="M241" s="795"/>
      <c r="N241" s="795"/>
      <c r="O241" s="795"/>
      <c r="P241" s="795"/>
      <c r="Q241" s="795"/>
      <c r="R241" s="795"/>
      <c r="S241" s="795"/>
      <c r="T241" s="795"/>
      <c r="U241" s="795"/>
      <c r="V241" s="795"/>
      <c r="W241" s="795"/>
      <c r="X241" s="795"/>
      <c r="Y241" s="795"/>
      <c r="Z241" s="795"/>
      <c r="AA241" s="795"/>
      <c r="AB241" s="795"/>
      <c r="AC241" s="795"/>
      <c r="AD241" s="795"/>
      <c r="AE241" s="795"/>
      <c r="AF241" s="795"/>
      <c r="AG241" s="795"/>
      <c r="AH241" s="795"/>
      <c r="AI241" s="796"/>
      <c r="AJ241" s="795"/>
      <c r="AK241" s="795"/>
      <c r="AL241" s="795"/>
      <c r="AM241" s="796"/>
      <c r="AN241" s="795"/>
      <c r="AO241" s="795"/>
      <c r="AP241" s="795"/>
      <c r="AQ241" s="795"/>
      <c r="AR241" s="795"/>
      <c r="AS241" s="795"/>
      <c r="AT241" s="795"/>
      <c r="AU241" s="795"/>
      <c r="AV241" s="795"/>
      <c r="AW241" s="795"/>
      <c r="AX241" s="795"/>
      <c r="AY241" s="795"/>
      <c r="AZ241" s="795"/>
      <c r="BA241" s="795"/>
      <c r="BB241" s="795"/>
      <c r="BC241" s="795"/>
      <c r="BD241" s="795" t="str">
        <f t="shared" si="1"/>
        <v/>
      </c>
    </row>
    <row r="242" ht="15.75" customHeight="1">
      <c r="F242" s="794"/>
      <c r="G242" s="795"/>
      <c r="H242" s="795"/>
      <c r="I242" s="795"/>
      <c r="J242" s="795"/>
      <c r="K242" s="795"/>
      <c r="L242" s="795"/>
      <c r="M242" s="795"/>
      <c r="N242" s="795"/>
      <c r="O242" s="795"/>
      <c r="P242" s="795"/>
      <c r="Q242" s="795"/>
      <c r="R242" s="795"/>
      <c r="S242" s="795"/>
      <c r="T242" s="795"/>
      <c r="U242" s="795"/>
      <c r="V242" s="795"/>
      <c r="W242" s="795"/>
      <c r="X242" s="795"/>
      <c r="Y242" s="795"/>
      <c r="Z242" s="795"/>
      <c r="AA242" s="795"/>
      <c r="AB242" s="795"/>
      <c r="AC242" s="795"/>
      <c r="AD242" s="795"/>
      <c r="AE242" s="795"/>
      <c r="AF242" s="795"/>
      <c r="AG242" s="795"/>
      <c r="AH242" s="795"/>
      <c r="AI242" s="796"/>
      <c r="AJ242" s="795"/>
      <c r="AK242" s="795"/>
      <c r="AL242" s="795"/>
      <c r="AM242" s="796"/>
      <c r="AN242" s="795"/>
      <c r="AO242" s="795"/>
      <c r="AP242" s="795"/>
      <c r="AQ242" s="795"/>
      <c r="AR242" s="795"/>
      <c r="AS242" s="795"/>
      <c r="AT242" s="795"/>
      <c r="AU242" s="795"/>
      <c r="AV242" s="795"/>
      <c r="AW242" s="795"/>
      <c r="AX242" s="795"/>
      <c r="AY242" s="795"/>
      <c r="AZ242" s="795"/>
      <c r="BA242" s="795"/>
      <c r="BB242" s="795"/>
      <c r="BC242" s="795"/>
      <c r="BD242" s="795" t="str">
        <f t="shared" si="1"/>
        <v/>
      </c>
    </row>
    <row r="243" ht="15.75" customHeight="1">
      <c r="F243" s="794"/>
      <c r="G243" s="795"/>
      <c r="H243" s="795"/>
      <c r="I243" s="795"/>
      <c r="J243" s="795"/>
      <c r="K243" s="795"/>
      <c r="L243" s="795"/>
      <c r="M243" s="795"/>
      <c r="N243" s="795"/>
      <c r="O243" s="795"/>
      <c r="P243" s="795"/>
      <c r="Q243" s="795"/>
      <c r="R243" s="795"/>
      <c r="S243" s="795"/>
      <c r="T243" s="795"/>
      <c r="U243" s="795"/>
      <c r="V243" s="795"/>
      <c r="W243" s="795"/>
      <c r="X243" s="795"/>
      <c r="Y243" s="795"/>
      <c r="Z243" s="795"/>
      <c r="AA243" s="795"/>
      <c r="AB243" s="795"/>
      <c r="AC243" s="795"/>
      <c r="AD243" s="795"/>
      <c r="AE243" s="795"/>
      <c r="AF243" s="795"/>
      <c r="AG243" s="795"/>
      <c r="AH243" s="795"/>
      <c r="AI243" s="796"/>
      <c r="AJ243" s="795"/>
      <c r="AK243" s="795"/>
      <c r="AL243" s="795"/>
      <c r="AM243" s="796"/>
      <c r="AN243" s="795"/>
      <c r="AO243" s="795"/>
      <c r="AP243" s="795"/>
      <c r="AQ243" s="795"/>
      <c r="AR243" s="795"/>
      <c r="AS243" s="795"/>
      <c r="AT243" s="795"/>
      <c r="AU243" s="795"/>
      <c r="AV243" s="795"/>
      <c r="AW243" s="795"/>
      <c r="AX243" s="795"/>
      <c r="AY243" s="795"/>
      <c r="AZ243" s="795"/>
      <c r="BA243" s="795"/>
      <c r="BB243" s="795"/>
      <c r="BC243" s="795"/>
      <c r="BD243" s="795" t="str">
        <f t="shared" si="1"/>
        <v/>
      </c>
    </row>
    <row r="244" ht="15.75" customHeight="1">
      <c r="F244" s="794"/>
      <c r="G244" s="795"/>
      <c r="H244" s="795"/>
      <c r="I244" s="795"/>
      <c r="J244" s="795"/>
      <c r="K244" s="795"/>
      <c r="L244" s="795"/>
      <c r="M244" s="795"/>
      <c r="N244" s="795"/>
      <c r="O244" s="795"/>
      <c r="P244" s="795"/>
      <c r="Q244" s="795"/>
      <c r="R244" s="795"/>
      <c r="S244" s="795"/>
      <c r="T244" s="795"/>
      <c r="U244" s="795"/>
      <c r="V244" s="795"/>
      <c r="W244" s="795"/>
      <c r="X244" s="795"/>
      <c r="Y244" s="795"/>
      <c r="Z244" s="795"/>
      <c r="AA244" s="795"/>
      <c r="AB244" s="795"/>
      <c r="AC244" s="795"/>
      <c r="AD244" s="795"/>
      <c r="AE244" s="795"/>
      <c r="AF244" s="795"/>
      <c r="AG244" s="795"/>
      <c r="AH244" s="795"/>
      <c r="AI244" s="796"/>
      <c r="AJ244" s="795"/>
      <c r="AK244" s="795"/>
      <c r="AL244" s="795"/>
      <c r="AM244" s="796"/>
      <c r="AN244" s="795"/>
      <c r="AO244" s="795"/>
      <c r="AP244" s="795"/>
      <c r="AQ244" s="795"/>
      <c r="AR244" s="795"/>
      <c r="AS244" s="795"/>
      <c r="AT244" s="795"/>
      <c r="AU244" s="795"/>
      <c r="AV244" s="795"/>
      <c r="AW244" s="795"/>
      <c r="AX244" s="795"/>
      <c r="AY244" s="795"/>
      <c r="AZ244" s="795"/>
      <c r="BA244" s="795"/>
      <c r="BB244" s="795"/>
      <c r="BC244" s="795"/>
      <c r="BD244" s="795" t="str">
        <f t="shared" si="1"/>
        <v/>
      </c>
    </row>
    <row r="245" ht="15.75" customHeight="1">
      <c r="F245" s="794"/>
      <c r="G245" s="795"/>
      <c r="H245" s="795"/>
      <c r="I245" s="795"/>
      <c r="J245" s="795"/>
      <c r="K245" s="795"/>
      <c r="L245" s="795"/>
      <c r="M245" s="795"/>
      <c r="N245" s="795"/>
      <c r="O245" s="795"/>
      <c r="P245" s="795"/>
      <c r="Q245" s="795"/>
      <c r="R245" s="795"/>
      <c r="S245" s="795"/>
      <c r="T245" s="795"/>
      <c r="U245" s="795"/>
      <c r="V245" s="795"/>
      <c r="W245" s="795"/>
      <c r="X245" s="795"/>
      <c r="Y245" s="795"/>
      <c r="Z245" s="795"/>
      <c r="AA245" s="795"/>
      <c r="AB245" s="795"/>
      <c r="AC245" s="795"/>
      <c r="AD245" s="795"/>
      <c r="AE245" s="795"/>
      <c r="AF245" s="795"/>
      <c r="AG245" s="795"/>
      <c r="AH245" s="795"/>
      <c r="AI245" s="796"/>
      <c r="AJ245" s="795"/>
      <c r="AK245" s="795"/>
      <c r="AL245" s="795"/>
      <c r="AM245" s="796"/>
      <c r="AN245" s="795"/>
      <c r="AO245" s="795"/>
      <c r="AP245" s="795"/>
      <c r="AQ245" s="795"/>
      <c r="AR245" s="795"/>
      <c r="AS245" s="795"/>
      <c r="AT245" s="795"/>
      <c r="AU245" s="795"/>
      <c r="AV245" s="795"/>
      <c r="AW245" s="795"/>
      <c r="AX245" s="795"/>
      <c r="AY245" s="795"/>
      <c r="AZ245" s="795"/>
      <c r="BA245" s="795"/>
      <c r="BB245" s="795"/>
      <c r="BC245" s="795"/>
      <c r="BD245" s="795" t="str">
        <f t="shared" si="1"/>
        <v/>
      </c>
    </row>
    <row r="246" ht="15.75" customHeight="1">
      <c r="F246" s="794"/>
      <c r="G246" s="795"/>
      <c r="H246" s="795"/>
      <c r="I246" s="795"/>
      <c r="J246" s="795"/>
      <c r="K246" s="795"/>
      <c r="L246" s="795"/>
      <c r="M246" s="795"/>
      <c r="N246" s="795"/>
      <c r="O246" s="795"/>
      <c r="P246" s="795"/>
      <c r="Q246" s="795"/>
      <c r="R246" s="795"/>
      <c r="S246" s="795"/>
      <c r="T246" s="795"/>
      <c r="U246" s="795"/>
      <c r="V246" s="795"/>
      <c r="W246" s="795"/>
      <c r="X246" s="795"/>
      <c r="Y246" s="795"/>
      <c r="Z246" s="795"/>
      <c r="AA246" s="795"/>
      <c r="AB246" s="795"/>
      <c r="AC246" s="795"/>
      <c r="AD246" s="795"/>
      <c r="AE246" s="795"/>
      <c r="AF246" s="795"/>
      <c r="AG246" s="795"/>
      <c r="AH246" s="795"/>
      <c r="AI246" s="796"/>
      <c r="AJ246" s="795"/>
      <c r="AK246" s="795"/>
      <c r="AL246" s="795"/>
      <c r="AM246" s="796"/>
      <c r="AN246" s="795"/>
      <c r="AO246" s="795"/>
      <c r="AP246" s="795"/>
      <c r="AQ246" s="795"/>
      <c r="AR246" s="795"/>
      <c r="AS246" s="795"/>
      <c r="AT246" s="795"/>
      <c r="AU246" s="795"/>
      <c r="AV246" s="795"/>
      <c r="AW246" s="795"/>
      <c r="AX246" s="795"/>
      <c r="AY246" s="795"/>
      <c r="AZ246" s="795"/>
      <c r="BA246" s="795"/>
      <c r="BB246" s="795"/>
      <c r="BC246" s="795"/>
      <c r="BD246" s="795" t="str">
        <f t="shared" si="1"/>
        <v/>
      </c>
    </row>
    <row r="247" ht="15.75" customHeight="1">
      <c r="F247" s="794"/>
      <c r="G247" s="795"/>
      <c r="H247" s="795"/>
      <c r="I247" s="795"/>
      <c r="J247" s="795"/>
      <c r="K247" s="795"/>
      <c r="L247" s="795"/>
      <c r="M247" s="795"/>
      <c r="N247" s="795"/>
      <c r="O247" s="795"/>
      <c r="P247" s="795"/>
      <c r="Q247" s="795"/>
      <c r="R247" s="795"/>
      <c r="S247" s="795"/>
      <c r="T247" s="795"/>
      <c r="U247" s="795"/>
      <c r="V247" s="795"/>
      <c r="W247" s="795"/>
      <c r="X247" s="795"/>
      <c r="Y247" s="795"/>
      <c r="Z247" s="795"/>
      <c r="AA247" s="795"/>
      <c r="AB247" s="795"/>
      <c r="AC247" s="795"/>
      <c r="AD247" s="795"/>
      <c r="AE247" s="795"/>
      <c r="AF247" s="795"/>
      <c r="AG247" s="795"/>
      <c r="AH247" s="795"/>
      <c r="AI247" s="796"/>
      <c r="AJ247" s="795"/>
      <c r="AK247" s="795"/>
      <c r="AL247" s="795"/>
      <c r="AM247" s="796"/>
      <c r="AN247" s="795"/>
      <c r="AO247" s="795"/>
      <c r="AP247" s="795"/>
      <c r="AQ247" s="795"/>
      <c r="AR247" s="795"/>
      <c r="AS247" s="795"/>
      <c r="AT247" s="795"/>
      <c r="AU247" s="795"/>
      <c r="AV247" s="795"/>
      <c r="AW247" s="795"/>
      <c r="AX247" s="795"/>
      <c r="AY247" s="795"/>
      <c r="AZ247" s="795"/>
      <c r="BA247" s="795"/>
      <c r="BB247" s="795"/>
      <c r="BC247" s="795"/>
      <c r="BD247" s="795" t="str">
        <f t="shared" si="1"/>
        <v/>
      </c>
    </row>
    <row r="248" ht="15.75" customHeight="1">
      <c r="F248" s="794"/>
      <c r="G248" s="795"/>
      <c r="H248" s="795"/>
      <c r="I248" s="795"/>
      <c r="J248" s="795"/>
      <c r="K248" s="795"/>
      <c r="L248" s="795"/>
      <c r="M248" s="795"/>
      <c r="N248" s="795"/>
      <c r="O248" s="795"/>
      <c r="P248" s="795"/>
      <c r="Q248" s="795"/>
      <c r="R248" s="795"/>
      <c r="S248" s="795"/>
      <c r="T248" s="795"/>
      <c r="U248" s="795"/>
      <c r="V248" s="795"/>
      <c r="W248" s="795"/>
      <c r="X248" s="795"/>
      <c r="Y248" s="795"/>
      <c r="Z248" s="795"/>
      <c r="AA248" s="795"/>
      <c r="AB248" s="795"/>
      <c r="AC248" s="795"/>
      <c r="AD248" s="795"/>
      <c r="AE248" s="795"/>
      <c r="AF248" s="795"/>
      <c r="AG248" s="795"/>
      <c r="AH248" s="795"/>
      <c r="AI248" s="796"/>
      <c r="AJ248" s="795"/>
      <c r="AK248" s="795"/>
      <c r="AL248" s="795"/>
      <c r="AM248" s="796"/>
      <c r="AN248" s="795"/>
      <c r="AO248" s="795"/>
      <c r="AP248" s="795"/>
      <c r="AQ248" s="795"/>
      <c r="AR248" s="795"/>
      <c r="AS248" s="795"/>
      <c r="AT248" s="795"/>
      <c r="AU248" s="795"/>
      <c r="AV248" s="795"/>
      <c r="AW248" s="795"/>
      <c r="AX248" s="795"/>
      <c r="AY248" s="795"/>
      <c r="AZ248" s="795"/>
      <c r="BA248" s="795"/>
      <c r="BB248" s="795"/>
      <c r="BC248" s="795"/>
      <c r="BD248" s="795" t="str">
        <f t="shared" si="1"/>
        <v/>
      </c>
    </row>
    <row r="249" ht="15.75" customHeight="1">
      <c r="F249" s="794"/>
      <c r="G249" s="795"/>
      <c r="H249" s="795"/>
      <c r="I249" s="795"/>
      <c r="J249" s="795"/>
      <c r="K249" s="795"/>
      <c r="L249" s="795"/>
      <c r="M249" s="795"/>
      <c r="N249" s="795"/>
      <c r="O249" s="795"/>
      <c r="P249" s="795"/>
      <c r="Q249" s="795"/>
      <c r="R249" s="795"/>
      <c r="S249" s="795"/>
      <c r="T249" s="795"/>
      <c r="U249" s="795"/>
      <c r="V249" s="795"/>
      <c r="W249" s="795"/>
      <c r="X249" s="795"/>
      <c r="Y249" s="795"/>
      <c r="Z249" s="795"/>
      <c r="AA249" s="795"/>
      <c r="AB249" s="795"/>
      <c r="AC249" s="795"/>
      <c r="AD249" s="795"/>
      <c r="AE249" s="795"/>
      <c r="AF249" s="795"/>
      <c r="AG249" s="795"/>
      <c r="AH249" s="795"/>
      <c r="AI249" s="796"/>
      <c r="AJ249" s="795"/>
      <c r="AK249" s="795"/>
      <c r="AL249" s="795"/>
      <c r="AM249" s="796"/>
      <c r="AN249" s="795"/>
      <c r="AO249" s="795"/>
      <c r="AP249" s="795"/>
      <c r="AQ249" s="795"/>
      <c r="AR249" s="795"/>
      <c r="AS249" s="795"/>
      <c r="AT249" s="795"/>
      <c r="AU249" s="795"/>
      <c r="AV249" s="795"/>
      <c r="AW249" s="795"/>
      <c r="AX249" s="795"/>
      <c r="AY249" s="795"/>
      <c r="AZ249" s="795"/>
      <c r="BA249" s="795"/>
      <c r="BB249" s="795"/>
      <c r="BC249" s="795"/>
      <c r="BD249" s="795" t="str">
        <f t="shared" si="1"/>
        <v/>
      </c>
    </row>
    <row r="250" ht="15.75" customHeight="1">
      <c r="F250" s="794"/>
      <c r="G250" s="795"/>
      <c r="H250" s="795"/>
      <c r="I250" s="795"/>
      <c r="J250" s="795"/>
      <c r="K250" s="795"/>
      <c r="L250" s="795"/>
      <c r="M250" s="795"/>
      <c r="N250" s="795"/>
      <c r="O250" s="795"/>
      <c r="P250" s="795"/>
      <c r="Q250" s="795"/>
      <c r="R250" s="795"/>
      <c r="S250" s="795"/>
      <c r="T250" s="795"/>
      <c r="U250" s="795"/>
      <c r="V250" s="795"/>
      <c r="W250" s="795"/>
      <c r="X250" s="795"/>
      <c r="Y250" s="795"/>
      <c r="Z250" s="795"/>
      <c r="AA250" s="795"/>
      <c r="AB250" s="795"/>
      <c r="AC250" s="795"/>
      <c r="AD250" s="795"/>
      <c r="AE250" s="795"/>
      <c r="AF250" s="795"/>
      <c r="AG250" s="795"/>
      <c r="AH250" s="795"/>
      <c r="AI250" s="796"/>
      <c r="AJ250" s="795"/>
      <c r="AK250" s="795"/>
      <c r="AL250" s="795"/>
      <c r="AM250" s="796"/>
      <c r="AN250" s="795"/>
      <c r="AO250" s="795"/>
      <c r="AP250" s="795"/>
      <c r="AQ250" s="795"/>
      <c r="AR250" s="795"/>
      <c r="AS250" s="795"/>
      <c r="AT250" s="795"/>
      <c r="AU250" s="795"/>
      <c r="AV250" s="795"/>
      <c r="AW250" s="795"/>
      <c r="AX250" s="795"/>
      <c r="AY250" s="795"/>
      <c r="AZ250" s="795"/>
      <c r="BA250" s="795"/>
      <c r="BB250" s="795"/>
      <c r="BC250" s="795"/>
      <c r="BD250" s="795" t="str">
        <f t="shared" si="1"/>
        <v/>
      </c>
    </row>
    <row r="251" ht="15.75" customHeight="1">
      <c r="F251" s="794"/>
      <c r="G251" s="795"/>
      <c r="H251" s="795"/>
      <c r="I251" s="795"/>
      <c r="J251" s="795"/>
      <c r="K251" s="795"/>
      <c r="L251" s="795"/>
      <c r="M251" s="795"/>
      <c r="N251" s="795"/>
      <c r="O251" s="795"/>
      <c r="P251" s="795"/>
      <c r="Q251" s="795"/>
      <c r="R251" s="795"/>
      <c r="S251" s="795"/>
      <c r="T251" s="795"/>
      <c r="U251" s="795"/>
      <c r="V251" s="795"/>
      <c r="W251" s="795"/>
      <c r="X251" s="795"/>
      <c r="Y251" s="795"/>
      <c r="Z251" s="795"/>
      <c r="AA251" s="795"/>
      <c r="AB251" s="795"/>
      <c r="AC251" s="795"/>
      <c r="AD251" s="795"/>
      <c r="AE251" s="795"/>
      <c r="AF251" s="795"/>
      <c r="AG251" s="795"/>
      <c r="AH251" s="795"/>
      <c r="AI251" s="796"/>
      <c r="AJ251" s="795"/>
      <c r="AK251" s="795"/>
      <c r="AL251" s="795"/>
      <c r="AM251" s="796"/>
      <c r="AN251" s="795"/>
      <c r="AO251" s="795"/>
      <c r="AP251" s="795"/>
      <c r="AQ251" s="795"/>
      <c r="AR251" s="795"/>
      <c r="AS251" s="795"/>
      <c r="AT251" s="795"/>
      <c r="AU251" s="795"/>
      <c r="AV251" s="795"/>
      <c r="AW251" s="795"/>
      <c r="AX251" s="795"/>
      <c r="AY251" s="795"/>
      <c r="AZ251" s="795"/>
      <c r="BA251" s="795"/>
      <c r="BB251" s="795"/>
      <c r="BC251" s="795"/>
      <c r="BD251" s="795" t="str">
        <f t="shared" si="1"/>
        <v/>
      </c>
    </row>
    <row r="252" ht="15.75" customHeight="1">
      <c r="F252" s="794"/>
      <c r="G252" s="795"/>
      <c r="H252" s="795"/>
      <c r="I252" s="795"/>
      <c r="J252" s="795"/>
      <c r="K252" s="795"/>
      <c r="L252" s="795"/>
      <c r="M252" s="795"/>
      <c r="N252" s="795"/>
      <c r="O252" s="795"/>
      <c r="P252" s="795"/>
      <c r="Q252" s="795"/>
      <c r="R252" s="795"/>
      <c r="S252" s="795"/>
      <c r="T252" s="795"/>
      <c r="U252" s="795"/>
      <c r="V252" s="795"/>
      <c r="W252" s="795"/>
      <c r="X252" s="795"/>
      <c r="Y252" s="795"/>
      <c r="Z252" s="795"/>
      <c r="AA252" s="795"/>
      <c r="AB252" s="795"/>
      <c r="AC252" s="795"/>
      <c r="AD252" s="795"/>
      <c r="AE252" s="795"/>
      <c r="AF252" s="795"/>
      <c r="AG252" s="795"/>
      <c r="AH252" s="795"/>
      <c r="AI252" s="796"/>
      <c r="AJ252" s="795"/>
      <c r="AK252" s="795"/>
      <c r="AL252" s="795"/>
      <c r="AM252" s="796"/>
      <c r="AN252" s="795"/>
      <c r="AO252" s="795"/>
      <c r="AP252" s="795"/>
      <c r="AQ252" s="795"/>
      <c r="AR252" s="795"/>
      <c r="AS252" s="795"/>
      <c r="AT252" s="795"/>
      <c r="AU252" s="795"/>
      <c r="AV252" s="795"/>
      <c r="AW252" s="795"/>
      <c r="AX252" s="795"/>
      <c r="AY252" s="795"/>
      <c r="AZ252" s="795"/>
      <c r="BA252" s="795"/>
      <c r="BB252" s="795"/>
      <c r="BC252" s="795"/>
      <c r="BD252" s="795" t="str">
        <f t="shared" si="1"/>
        <v/>
      </c>
    </row>
    <row r="253" ht="15.75" customHeight="1">
      <c r="F253" s="794"/>
      <c r="G253" s="795"/>
      <c r="H253" s="795"/>
      <c r="I253" s="795"/>
      <c r="J253" s="795"/>
      <c r="K253" s="795"/>
      <c r="L253" s="795"/>
      <c r="M253" s="795"/>
      <c r="N253" s="795"/>
      <c r="O253" s="795"/>
      <c r="P253" s="795"/>
      <c r="Q253" s="795"/>
      <c r="R253" s="795"/>
      <c r="S253" s="795"/>
      <c r="T253" s="795"/>
      <c r="U253" s="795"/>
      <c r="V253" s="795"/>
      <c r="W253" s="795"/>
      <c r="X253" s="795"/>
      <c r="Y253" s="795"/>
      <c r="Z253" s="795"/>
      <c r="AA253" s="795"/>
      <c r="AB253" s="795"/>
      <c r="AC253" s="795"/>
      <c r="AD253" s="795"/>
      <c r="AE253" s="795"/>
      <c r="AF253" s="795"/>
      <c r="AG253" s="795"/>
      <c r="AH253" s="795"/>
      <c r="AI253" s="796"/>
      <c r="AJ253" s="795"/>
      <c r="AK253" s="795"/>
      <c r="AL253" s="795"/>
      <c r="AM253" s="796"/>
      <c r="AN253" s="795"/>
      <c r="AO253" s="795"/>
      <c r="AP253" s="795"/>
      <c r="AQ253" s="795"/>
      <c r="AR253" s="795"/>
      <c r="AS253" s="795"/>
      <c r="AT253" s="795"/>
      <c r="AU253" s="795"/>
      <c r="AV253" s="795"/>
      <c r="AW253" s="795"/>
      <c r="AX253" s="795"/>
      <c r="AY253" s="795"/>
      <c r="AZ253" s="795"/>
      <c r="BA253" s="795"/>
      <c r="BB253" s="795"/>
      <c r="BC253" s="795"/>
      <c r="BD253" s="795" t="str">
        <f t="shared" si="1"/>
        <v/>
      </c>
    </row>
    <row r="254" ht="15.75" customHeight="1">
      <c r="F254" s="794"/>
      <c r="G254" s="795"/>
      <c r="H254" s="795"/>
      <c r="I254" s="795"/>
      <c r="J254" s="795"/>
      <c r="K254" s="795"/>
      <c r="L254" s="795"/>
      <c r="M254" s="795"/>
      <c r="N254" s="795"/>
      <c r="O254" s="795"/>
      <c r="P254" s="795"/>
      <c r="Q254" s="795"/>
      <c r="R254" s="795"/>
      <c r="S254" s="795"/>
      <c r="T254" s="795"/>
      <c r="U254" s="795"/>
      <c r="V254" s="795"/>
      <c r="W254" s="795"/>
      <c r="X254" s="795"/>
      <c r="Y254" s="795"/>
      <c r="Z254" s="795"/>
      <c r="AA254" s="795"/>
      <c r="AB254" s="795"/>
      <c r="AC254" s="795"/>
      <c r="AD254" s="795"/>
      <c r="AE254" s="795"/>
      <c r="AF254" s="795"/>
      <c r="AG254" s="795"/>
      <c r="AH254" s="795"/>
      <c r="AI254" s="796"/>
      <c r="AJ254" s="795"/>
      <c r="AK254" s="795"/>
      <c r="AL254" s="795"/>
      <c r="AM254" s="796"/>
      <c r="AN254" s="795"/>
      <c r="AO254" s="795"/>
      <c r="AP254" s="795"/>
      <c r="AQ254" s="795"/>
      <c r="AR254" s="795"/>
      <c r="AS254" s="795"/>
      <c r="AT254" s="795"/>
      <c r="AU254" s="795"/>
      <c r="AV254" s="795"/>
      <c r="AW254" s="795"/>
      <c r="AX254" s="795"/>
      <c r="AY254" s="795"/>
      <c r="AZ254" s="795"/>
      <c r="BA254" s="795"/>
      <c r="BB254" s="795"/>
      <c r="BC254" s="795"/>
      <c r="BD254" s="795" t="str">
        <f t="shared" si="1"/>
        <v/>
      </c>
    </row>
    <row r="255" ht="15.75" customHeight="1">
      <c r="F255" s="794"/>
      <c r="G255" s="795"/>
      <c r="H255" s="795"/>
      <c r="I255" s="795"/>
      <c r="J255" s="795"/>
      <c r="K255" s="795"/>
      <c r="L255" s="795"/>
      <c r="M255" s="795"/>
      <c r="N255" s="795"/>
      <c r="O255" s="795"/>
      <c r="P255" s="795"/>
      <c r="Q255" s="795"/>
      <c r="R255" s="795"/>
      <c r="S255" s="795"/>
      <c r="T255" s="795"/>
      <c r="U255" s="795"/>
      <c r="V255" s="795"/>
      <c r="W255" s="795"/>
      <c r="X255" s="795"/>
      <c r="Y255" s="795"/>
      <c r="Z255" s="795"/>
      <c r="AA255" s="795"/>
      <c r="AB255" s="795"/>
      <c r="AC255" s="795"/>
      <c r="AD255" s="795"/>
      <c r="AE255" s="795"/>
      <c r="AF255" s="795"/>
      <c r="AG255" s="795"/>
      <c r="AH255" s="795"/>
      <c r="AI255" s="796"/>
      <c r="AJ255" s="795"/>
      <c r="AK255" s="795"/>
      <c r="AL255" s="795"/>
      <c r="AM255" s="796"/>
      <c r="AN255" s="795"/>
      <c r="AO255" s="795"/>
      <c r="AP255" s="795"/>
      <c r="AQ255" s="795"/>
      <c r="AR255" s="795"/>
      <c r="AS255" s="795"/>
      <c r="AT255" s="795"/>
      <c r="AU255" s="795"/>
      <c r="AV255" s="795"/>
      <c r="AW255" s="795"/>
      <c r="AX255" s="795"/>
      <c r="AY255" s="795"/>
      <c r="AZ255" s="795"/>
      <c r="BA255" s="795"/>
      <c r="BB255" s="795"/>
      <c r="BC255" s="795"/>
      <c r="BD255" s="795" t="str">
        <f t="shared" si="1"/>
        <v/>
      </c>
    </row>
    <row r="256" ht="15.75" customHeight="1">
      <c r="F256" s="794"/>
      <c r="G256" s="795"/>
      <c r="H256" s="795"/>
      <c r="I256" s="795"/>
      <c r="J256" s="795"/>
      <c r="K256" s="795"/>
      <c r="L256" s="795"/>
      <c r="M256" s="795"/>
      <c r="N256" s="795"/>
      <c r="O256" s="795"/>
      <c r="P256" s="795"/>
      <c r="Q256" s="795"/>
      <c r="R256" s="795"/>
      <c r="S256" s="795"/>
      <c r="T256" s="795"/>
      <c r="U256" s="795"/>
      <c r="V256" s="795"/>
      <c r="W256" s="795"/>
      <c r="X256" s="795"/>
      <c r="Y256" s="795"/>
      <c r="Z256" s="795"/>
      <c r="AA256" s="795"/>
      <c r="AB256" s="795"/>
      <c r="AC256" s="795"/>
      <c r="AD256" s="795"/>
      <c r="AE256" s="795"/>
      <c r="AF256" s="795"/>
      <c r="AG256" s="795"/>
      <c r="AH256" s="795"/>
      <c r="AI256" s="796"/>
      <c r="AJ256" s="795"/>
      <c r="AK256" s="795"/>
      <c r="AL256" s="795"/>
      <c r="AM256" s="796"/>
      <c r="AN256" s="795"/>
      <c r="AO256" s="795"/>
      <c r="AP256" s="795"/>
      <c r="AQ256" s="795"/>
      <c r="AR256" s="795"/>
      <c r="AS256" s="795"/>
      <c r="AT256" s="795"/>
      <c r="AU256" s="795"/>
      <c r="AV256" s="795"/>
      <c r="AW256" s="795"/>
      <c r="AX256" s="795"/>
      <c r="AY256" s="795"/>
      <c r="AZ256" s="795"/>
      <c r="BA256" s="795"/>
      <c r="BB256" s="795"/>
      <c r="BC256" s="795"/>
      <c r="BD256" s="795" t="str">
        <f t="shared" si="1"/>
        <v/>
      </c>
    </row>
    <row r="257" ht="15.75" customHeight="1">
      <c r="F257" s="794"/>
      <c r="G257" s="795"/>
      <c r="H257" s="795"/>
      <c r="I257" s="795"/>
      <c r="J257" s="795"/>
      <c r="K257" s="795"/>
      <c r="L257" s="795"/>
      <c r="M257" s="795"/>
      <c r="N257" s="795"/>
      <c r="O257" s="795"/>
      <c r="P257" s="795"/>
      <c r="Q257" s="795"/>
      <c r="R257" s="795"/>
      <c r="S257" s="795"/>
      <c r="T257" s="795"/>
      <c r="U257" s="795"/>
      <c r="V257" s="795"/>
      <c r="W257" s="795"/>
      <c r="X257" s="795"/>
      <c r="Y257" s="795"/>
      <c r="Z257" s="795"/>
      <c r="AA257" s="795"/>
      <c r="AB257" s="795"/>
      <c r="AC257" s="795"/>
      <c r="AD257" s="795"/>
      <c r="AE257" s="795"/>
      <c r="AF257" s="795"/>
      <c r="AG257" s="795"/>
      <c r="AH257" s="795"/>
      <c r="AI257" s="796"/>
      <c r="AJ257" s="795"/>
      <c r="AK257" s="795"/>
      <c r="AL257" s="795"/>
      <c r="AM257" s="796"/>
      <c r="AN257" s="795"/>
      <c r="AO257" s="795"/>
      <c r="AP257" s="795"/>
      <c r="AQ257" s="795"/>
      <c r="AR257" s="795"/>
      <c r="AS257" s="795"/>
      <c r="AT257" s="795"/>
      <c r="AU257" s="795"/>
      <c r="AV257" s="795"/>
      <c r="AW257" s="795"/>
      <c r="AX257" s="795"/>
      <c r="AY257" s="795"/>
      <c r="AZ257" s="795"/>
      <c r="BA257" s="795"/>
      <c r="BB257" s="795"/>
      <c r="BC257" s="795"/>
      <c r="BD257" s="795" t="str">
        <f t="shared" si="1"/>
        <v/>
      </c>
    </row>
    <row r="258" ht="15.75" customHeight="1">
      <c r="F258" s="794"/>
      <c r="G258" s="795"/>
      <c r="H258" s="795"/>
      <c r="I258" s="795"/>
      <c r="J258" s="795"/>
      <c r="K258" s="795"/>
      <c r="L258" s="795"/>
      <c r="M258" s="795"/>
      <c r="N258" s="795"/>
      <c r="O258" s="795"/>
      <c r="P258" s="795"/>
      <c r="Q258" s="795"/>
      <c r="R258" s="795"/>
      <c r="S258" s="795"/>
      <c r="T258" s="795"/>
      <c r="U258" s="795"/>
      <c r="V258" s="795"/>
      <c r="W258" s="795"/>
      <c r="X258" s="795"/>
      <c r="Y258" s="795"/>
      <c r="Z258" s="795"/>
      <c r="AA258" s="795"/>
      <c r="AB258" s="795"/>
      <c r="AC258" s="795"/>
      <c r="AD258" s="795"/>
      <c r="AE258" s="795"/>
      <c r="AF258" s="795"/>
      <c r="AG258" s="795"/>
      <c r="AH258" s="795"/>
      <c r="AI258" s="796"/>
      <c r="AJ258" s="795"/>
      <c r="AK258" s="795"/>
      <c r="AL258" s="795"/>
      <c r="AM258" s="796"/>
      <c r="AN258" s="795"/>
      <c r="AO258" s="795"/>
      <c r="AP258" s="795"/>
      <c r="AQ258" s="795"/>
      <c r="AR258" s="795"/>
      <c r="AS258" s="795"/>
      <c r="AT258" s="795"/>
      <c r="AU258" s="795"/>
      <c r="AV258" s="795"/>
      <c r="AW258" s="795"/>
      <c r="AX258" s="795"/>
      <c r="AY258" s="795"/>
      <c r="AZ258" s="795"/>
      <c r="BA258" s="795"/>
      <c r="BB258" s="795"/>
      <c r="BC258" s="795"/>
      <c r="BD258" s="795" t="str">
        <f t="shared" si="1"/>
        <v/>
      </c>
    </row>
    <row r="259" ht="15.75" customHeight="1">
      <c r="F259" s="794"/>
      <c r="G259" s="795"/>
      <c r="H259" s="795"/>
      <c r="I259" s="795"/>
      <c r="J259" s="795"/>
      <c r="K259" s="795"/>
      <c r="L259" s="795"/>
      <c r="M259" s="795"/>
      <c r="N259" s="795"/>
      <c r="O259" s="795"/>
      <c r="P259" s="795"/>
      <c r="Q259" s="795"/>
      <c r="R259" s="795"/>
      <c r="S259" s="795"/>
      <c r="T259" s="795"/>
      <c r="U259" s="795"/>
      <c r="V259" s="795"/>
      <c r="W259" s="795"/>
      <c r="X259" s="795"/>
      <c r="Y259" s="795"/>
      <c r="Z259" s="795"/>
      <c r="AA259" s="795"/>
      <c r="AB259" s="795"/>
      <c r="AC259" s="795"/>
      <c r="AD259" s="795"/>
      <c r="AE259" s="795"/>
      <c r="AF259" s="795"/>
      <c r="AG259" s="795"/>
      <c r="AH259" s="795"/>
      <c r="AI259" s="796"/>
      <c r="AJ259" s="795"/>
      <c r="AK259" s="795"/>
      <c r="AL259" s="795"/>
      <c r="AM259" s="796"/>
      <c r="AN259" s="795"/>
      <c r="AO259" s="795"/>
      <c r="AP259" s="795"/>
      <c r="AQ259" s="795"/>
      <c r="AR259" s="795"/>
      <c r="AS259" s="795"/>
      <c r="AT259" s="795"/>
      <c r="AU259" s="795"/>
      <c r="AV259" s="795"/>
      <c r="AW259" s="795"/>
      <c r="AX259" s="795"/>
      <c r="AY259" s="795"/>
      <c r="AZ259" s="795"/>
      <c r="BA259" s="795"/>
      <c r="BB259" s="795"/>
      <c r="BC259" s="795"/>
      <c r="BD259" s="795" t="str">
        <f t="shared" si="1"/>
        <v/>
      </c>
    </row>
    <row r="260" ht="15.75" customHeight="1">
      <c r="F260" s="794"/>
      <c r="G260" s="795"/>
      <c r="H260" s="795"/>
      <c r="I260" s="795"/>
      <c r="J260" s="795"/>
      <c r="K260" s="795"/>
      <c r="L260" s="795"/>
      <c r="M260" s="795"/>
      <c r="N260" s="795"/>
      <c r="O260" s="795"/>
      <c r="P260" s="795"/>
      <c r="Q260" s="795"/>
      <c r="R260" s="795"/>
      <c r="S260" s="795"/>
      <c r="T260" s="795"/>
      <c r="U260" s="795"/>
      <c r="V260" s="795"/>
      <c r="W260" s="795"/>
      <c r="X260" s="795"/>
      <c r="Y260" s="795"/>
      <c r="Z260" s="795"/>
      <c r="AA260" s="795"/>
      <c r="AB260" s="795"/>
      <c r="AC260" s="795"/>
      <c r="AD260" s="795"/>
      <c r="AE260" s="795"/>
      <c r="AF260" s="795"/>
      <c r="AG260" s="795"/>
      <c r="AH260" s="795"/>
      <c r="AI260" s="796"/>
      <c r="AJ260" s="795"/>
      <c r="AK260" s="795"/>
      <c r="AL260" s="795"/>
      <c r="AM260" s="796"/>
      <c r="AN260" s="795"/>
      <c r="AO260" s="795"/>
      <c r="AP260" s="795"/>
      <c r="AQ260" s="795"/>
      <c r="AR260" s="795"/>
      <c r="AS260" s="795"/>
      <c r="AT260" s="795"/>
      <c r="AU260" s="795"/>
      <c r="AV260" s="795"/>
      <c r="AW260" s="795"/>
      <c r="AX260" s="795"/>
      <c r="AY260" s="795"/>
      <c r="AZ260" s="795"/>
      <c r="BA260" s="795"/>
      <c r="BB260" s="795"/>
      <c r="BC260" s="795"/>
      <c r="BD260" s="795" t="str">
        <f t="shared" si="1"/>
        <v/>
      </c>
    </row>
    <row r="261" ht="15.75" customHeight="1">
      <c r="F261" s="794"/>
      <c r="G261" s="795"/>
      <c r="H261" s="795"/>
      <c r="I261" s="795"/>
      <c r="J261" s="795"/>
      <c r="K261" s="795"/>
      <c r="L261" s="795"/>
      <c r="M261" s="795"/>
      <c r="N261" s="795"/>
      <c r="O261" s="795"/>
      <c r="P261" s="795"/>
      <c r="Q261" s="795"/>
      <c r="R261" s="795"/>
      <c r="S261" s="795"/>
      <c r="T261" s="795"/>
      <c r="U261" s="795"/>
      <c r="V261" s="795"/>
      <c r="W261" s="795"/>
      <c r="X261" s="795"/>
      <c r="Y261" s="795"/>
      <c r="Z261" s="795"/>
      <c r="AA261" s="795"/>
      <c r="AB261" s="795"/>
      <c r="AC261" s="795"/>
      <c r="AD261" s="795"/>
      <c r="AE261" s="795"/>
      <c r="AF261" s="795"/>
      <c r="AG261" s="795"/>
      <c r="AH261" s="795"/>
      <c r="AI261" s="796"/>
      <c r="AJ261" s="795"/>
      <c r="AK261" s="795"/>
      <c r="AL261" s="795"/>
      <c r="AM261" s="796"/>
      <c r="AN261" s="795"/>
      <c r="AO261" s="795"/>
      <c r="AP261" s="795"/>
      <c r="AQ261" s="795"/>
      <c r="AR261" s="795"/>
      <c r="AS261" s="795"/>
      <c r="AT261" s="795"/>
      <c r="AU261" s="795"/>
      <c r="AV261" s="795"/>
      <c r="AW261" s="795"/>
      <c r="AX261" s="795"/>
      <c r="AY261" s="795"/>
      <c r="AZ261" s="795"/>
      <c r="BA261" s="795"/>
      <c r="BB261" s="795"/>
      <c r="BC261" s="795"/>
      <c r="BD261" s="795" t="str">
        <f t="shared" si="1"/>
        <v/>
      </c>
    </row>
    <row r="262" ht="15.75" customHeight="1">
      <c r="F262" s="794"/>
      <c r="G262" s="795"/>
      <c r="H262" s="795"/>
      <c r="I262" s="795"/>
      <c r="J262" s="795"/>
      <c r="K262" s="795"/>
      <c r="L262" s="795"/>
      <c r="M262" s="795"/>
      <c r="N262" s="795"/>
      <c r="O262" s="795"/>
      <c r="P262" s="795"/>
      <c r="Q262" s="795"/>
      <c r="R262" s="795"/>
      <c r="S262" s="795"/>
      <c r="T262" s="795"/>
      <c r="U262" s="795"/>
      <c r="V262" s="795"/>
      <c r="W262" s="795"/>
      <c r="X262" s="795"/>
      <c r="Y262" s="795"/>
      <c r="Z262" s="795"/>
      <c r="AA262" s="795"/>
      <c r="AB262" s="795"/>
      <c r="AC262" s="795"/>
      <c r="AD262" s="795"/>
      <c r="AE262" s="795"/>
      <c r="AF262" s="795"/>
      <c r="AG262" s="795"/>
      <c r="AH262" s="795"/>
      <c r="AI262" s="796"/>
      <c r="AJ262" s="795"/>
      <c r="AK262" s="795"/>
      <c r="AL262" s="795"/>
      <c r="AM262" s="796"/>
      <c r="AN262" s="795"/>
      <c r="AO262" s="795"/>
      <c r="AP262" s="795"/>
      <c r="AQ262" s="795"/>
      <c r="AR262" s="795"/>
      <c r="AS262" s="795"/>
      <c r="AT262" s="795"/>
      <c r="AU262" s="795"/>
      <c r="AV262" s="795"/>
      <c r="AW262" s="795"/>
      <c r="AX262" s="795"/>
      <c r="AY262" s="795"/>
      <c r="AZ262" s="795"/>
      <c r="BA262" s="795"/>
      <c r="BB262" s="795"/>
      <c r="BC262" s="795"/>
      <c r="BD262" s="795" t="str">
        <f t="shared" si="1"/>
        <v/>
      </c>
    </row>
    <row r="263" ht="15.75" customHeight="1">
      <c r="F263" s="794"/>
      <c r="G263" s="795"/>
      <c r="H263" s="795"/>
      <c r="I263" s="795"/>
      <c r="J263" s="795"/>
      <c r="K263" s="795"/>
      <c r="L263" s="795"/>
      <c r="M263" s="795"/>
      <c r="N263" s="795"/>
      <c r="O263" s="795"/>
      <c r="P263" s="795"/>
      <c r="Q263" s="795"/>
      <c r="R263" s="795"/>
      <c r="S263" s="795"/>
      <c r="T263" s="795"/>
      <c r="U263" s="795"/>
      <c r="V263" s="795"/>
      <c r="W263" s="795"/>
      <c r="X263" s="795"/>
      <c r="Y263" s="795"/>
      <c r="Z263" s="795"/>
      <c r="AA263" s="795"/>
      <c r="AB263" s="795"/>
      <c r="AC263" s="795"/>
      <c r="AD263" s="795"/>
      <c r="AE263" s="795"/>
      <c r="AF263" s="795"/>
      <c r="AG263" s="795"/>
      <c r="AH263" s="795"/>
      <c r="AI263" s="796"/>
      <c r="AJ263" s="795"/>
      <c r="AK263" s="795"/>
      <c r="AL263" s="795"/>
      <c r="AM263" s="796"/>
      <c r="AN263" s="795"/>
      <c r="AO263" s="795"/>
      <c r="AP263" s="795"/>
      <c r="AQ263" s="795"/>
      <c r="AR263" s="795"/>
      <c r="AS263" s="795"/>
      <c r="AT263" s="795"/>
      <c r="AU263" s="795"/>
      <c r="AV263" s="795"/>
      <c r="AW263" s="795"/>
      <c r="AX263" s="795"/>
      <c r="AY263" s="795"/>
      <c r="AZ263" s="795"/>
      <c r="BA263" s="795"/>
      <c r="BB263" s="795"/>
      <c r="BC263" s="795"/>
      <c r="BD263" s="795" t="str">
        <f t="shared" si="1"/>
        <v/>
      </c>
    </row>
    <row r="264" ht="15.75" customHeight="1">
      <c r="F264" s="794"/>
      <c r="G264" s="795"/>
      <c r="H264" s="795"/>
      <c r="I264" s="795"/>
      <c r="J264" s="795"/>
      <c r="K264" s="795"/>
      <c r="L264" s="795"/>
      <c r="M264" s="795"/>
      <c r="N264" s="795"/>
      <c r="O264" s="795"/>
      <c r="P264" s="795"/>
      <c r="Q264" s="795"/>
      <c r="R264" s="795"/>
      <c r="S264" s="795"/>
      <c r="T264" s="795"/>
      <c r="U264" s="795"/>
      <c r="V264" s="795"/>
      <c r="W264" s="795"/>
      <c r="X264" s="795"/>
      <c r="Y264" s="795"/>
      <c r="Z264" s="795"/>
      <c r="AA264" s="795"/>
      <c r="AB264" s="795"/>
      <c r="AC264" s="795"/>
      <c r="AD264" s="795"/>
      <c r="AE264" s="795"/>
      <c r="AF264" s="795"/>
      <c r="AG264" s="795"/>
      <c r="AH264" s="795"/>
      <c r="AI264" s="796"/>
      <c r="AJ264" s="795"/>
      <c r="AK264" s="795"/>
      <c r="AL264" s="795"/>
      <c r="AM264" s="796"/>
      <c r="AN264" s="795"/>
      <c r="AO264" s="795"/>
      <c r="AP264" s="795"/>
      <c r="AQ264" s="795"/>
      <c r="AR264" s="795"/>
      <c r="AS264" s="795"/>
      <c r="AT264" s="795"/>
      <c r="AU264" s="795"/>
      <c r="AV264" s="795"/>
      <c r="AW264" s="795"/>
      <c r="AX264" s="795"/>
      <c r="AY264" s="795"/>
      <c r="AZ264" s="795"/>
      <c r="BA264" s="795"/>
      <c r="BB264" s="795"/>
      <c r="BC264" s="795"/>
      <c r="BD264" s="795" t="str">
        <f t="shared" si="1"/>
        <v/>
      </c>
    </row>
    <row r="265" ht="15.75" customHeight="1">
      <c r="F265" s="794"/>
      <c r="G265" s="795"/>
      <c r="H265" s="795"/>
      <c r="I265" s="795"/>
      <c r="J265" s="795"/>
      <c r="K265" s="795"/>
      <c r="L265" s="795"/>
      <c r="M265" s="795"/>
      <c r="N265" s="795"/>
      <c r="O265" s="795"/>
      <c r="P265" s="795"/>
      <c r="Q265" s="795"/>
      <c r="R265" s="795"/>
      <c r="S265" s="795"/>
      <c r="T265" s="795"/>
      <c r="U265" s="795"/>
      <c r="V265" s="795"/>
      <c r="W265" s="795"/>
      <c r="X265" s="795"/>
      <c r="Y265" s="795"/>
      <c r="Z265" s="795"/>
      <c r="AA265" s="795"/>
      <c r="AB265" s="795"/>
      <c r="AC265" s="795"/>
      <c r="AD265" s="795"/>
      <c r="AE265" s="795"/>
      <c r="AF265" s="795"/>
      <c r="AG265" s="795"/>
      <c r="AH265" s="795"/>
      <c r="AI265" s="796"/>
      <c r="AJ265" s="795"/>
      <c r="AK265" s="795"/>
      <c r="AL265" s="795"/>
      <c r="AM265" s="796"/>
      <c r="AN265" s="795"/>
      <c r="AO265" s="795"/>
      <c r="AP265" s="795"/>
      <c r="AQ265" s="795"/>
      <c r="AR265" s="795"/>
      <c r="AS265" s="795"/>
      <c r="AT265" s="795"/>
      <c r="AU265" s="795"/>
      <c r="AV265" s="795"/>
      <c r="AW265" s="795"/>
      <c r="AX265" s="795"/>
      <c r="AY265" s="795"/>
      <c r="AZ265" s="795"/>
      <c r="BA265" s="795"/>
      <c r="BB265" s="795"/>
      <c r="BC265" s="795"/>
      <c r="BD265" s="795" t="str">
        <f t="shared" si="1"/>
        <v/>
      </c>
    </row>
    <row r="266" ht="15.75" customHeight="1">
      <c r="F266" s="794"/>
      <c r="G266" s="795"/>
      <c r="H266" s="795"/>
      <c r="I266" s="795"/>
      <c r="J266" s="795"/>
      <c r="K266" s="795"/>
      <c r="L266" s="795"/>
      <c r="M266" s="795"/>
      <c r="N266" s="795"/>
      <c r="O266" s="795"/>
      <c r="P266" s="795"/>
      <c r="Q266" s="795"/>
      <c r="R266" s="795"/>
      <c r="S266" s="795"/>
      <c r="T266" s="795"/>
      <c r="U266" s="795"/>
      <c r="V266" s="795"/>
      <c r="W266" s="795"/>
      <c r="X266" s="795"/>
      <c r="Y266" s="795"/>
      <c r="Z266" s="795"/>
      <c r="AA266" s="795"/>
      <c r="AB266" s="795"/>
      <c r="AC266" s="795"/>
      <c r="AD266" s="795"/>
      <c r="AE266" s="795"/>
      <c r="AF266" s="795"/>
      <c r="AG266" s="795"/>
      <c r="AH266" s="795"/>
      <c r="AI266" s="796"/>
      <c r="AJ266" s="795"/>
      <c r="AK266" s="795"/>
      <c r="AL266" s="795"/>
      <c r="AM266" s="796"/>
      <c r="AN266" s="795"/>
      <c r="AO266" s="795"/>
      <c r="AP266" s="795"/>
      <c r="AQ266" s="795"/>
      <c r="AR266" s="795"/>
      <c r="AS266" s="795"/>
      <c r="AT266" s="795"/>
      <c r="AU266" s="795"/>
      <c r="AV266" s="795"/>
      <c r="AW266" s="795"/>
      <c r="AX266" s="795"/>
      <c r="AY266" s="795"/>
      <c r="AZ266" s="795"/>
      <c r="BA266" s="795"/>
      <c r="BB266" s="795"/>
      <c r="BC266" s="795"/>
      <c r="BD266" s="795" t="str">
        <f t="shared" si="1"/>
        <v/>
      </c>
    </row>
    <row r="267" ht="15.75" customHeight="1">
      <c r="F267" s="794"/>
      <c r="G267" s="795"/>
      <c r="H267" s="795"/>
      <c r="I267" s="795"/>
      <c r="J267" s="795"/>
      <c r="K267" s="795"/>
      <c r="L267" s="795"/>
      <c r="M267" s="795"/>
      <c r="N267" s="795"/>
      <c r="O267" s="795"/>
      <c r="P267" s="795"/>
      <c r="Q267" s="795"/>
      <c r="R267" s="795"/>
      <c r="S267" s="795"/>
      <c r="T267" s="795"/>
      <c r="U267" s="795"/>
      <c r="V267" s="795"/>
      <c r="W267" s="795"/>
      <c r="X267" s="795"/>
      <c r="Y267" s="795"/>
      <c r="Z267" s="795"/>
      <c r="AA267" s="795"/>
      <c r="AB267" s="795"/>
      <c r="AC267" s="795"/>
      <c r="AD267" s="795"/>
      <c r="AE267" s="795"/>
      <c r="AF267" s="795"/>
      <c r="AG267" s="795"/>
      <c r="AH267" s="795"/>
      <c r="AI267" s="796"/>
      <c r="AJ267" s="795"/>
      <c r="AK267" s="795"/>
      <c r="AL267" s="795"/>
      <c r="AM267" s="796"/>
      <c r="AN267" s="795"/>
      <c r="AO267" s="795"/>
      <c r="AP267" s="795"/>
      <c r="AQ267" s="795"/>
      <c r="AR267" s="795"/>
      <c r="AS267" s="795"/>
      <c r="AT267" s="795"/>
      <c r="AU267" s="795"/>
      <c r="AV267" s="795"/>
      <c r="AW267" s="795"/>
      <c r="AX267" s="795"/>
      <c r="AY267" s="795"/>
      <c r="AZ267" s="795"/>
      <c r="BA267" s="795"/>
      <c r="BB267" s="795"/>
      <c r="BC267" s="795"/>
      <c r="BD267" s="795" t="str">
        <f t="shared" si="1"/>
        <v/>
      </c>
    </row>
    <row r="268" ht="15.75" customHeight="1">
      <c r="F268" s="794"/>
      <c r="G268" s="795"/>
      <c r="H268" s="795"/>
      <c r="I268" s="795"/>
      <c r="J268" s="795"/>
      <c r="K268" s="795"/>
      <c r="L268" s="795"/>
      <c r="M268" s="795"/>
      <c r="N268" s="795"/>
      <c r="O268" s="795"/>
      <c r="P268" s="795"/>
      <c r="Q268" s="795"/>
      <c r="R268" s="795"/>
      <c r="S268" s="795"/>
      <c r="T268" s="795"/>
      <c r="U268" s="795"/>
      <c r="V268" s="795"/>
      <c r="W268" s="795"/>
      <c r="X268" s="795"/>
      <c r="Y268" s="795"/>
      <c r="Z268" s="795"/>
      <c r="AA268" s="795"/>
      <c r="AB268" s="795"/>
      <c r="AC268" s="795"/>
      <c r="AD268" s="795"/>
      <c r="AE268" s="795"/>
      <c r="AF268" s="795"/>
      <c r="AG268" s="795"/>
      <c r="AH268" s="795"/>
      <c r="AI268" s="796"/>
      <c r="AJ268" s="795"/>
      <c r="AK268" s="795"/>
      <c r="AL268" s="795"/>
      <c r="AM268" s="796"/>
      <c r="AN268" s="795"/>
      <c r="AO268" s="795"/>
      <c r="AP268" s="795"/>
      <c r="AQ268" s="795"/>
      <c r="AR268" s="795"/>
      <c r="AS268" s="795"/>
      <c r="AT268" s="795"/>
      <c r="AU268" s="795"/>
      <c r="AV268" s="795"/>
      <c r="AW268" s="795"/>
      <c r="AX268" s="795"/>
      <c r="AY268" s="795"/>
      <c r="AZ268" s="795"/>
      <c r="BA268" s="795"/>
      <c r="BB268" s="795"/>
      <c r="BC268" s="795"/>
      <c r="BD268" s="795" t="str">
        <f t="shared" si="1"/>
        <v/>
      </c>
    </row>
    <row r="269" ht="15.75" customHeight="1">
      <c r="F269" s="794"/>
      <c r="G269" s="795"/>
      <c r="H269" s="795"/>
      <c r="I269" s="795"/>
      <c r="J269" s="795"/>
      <c r="K269" s="795"/>
      <c r="L269" s="795"/>
      <c r="M269" s="795"/>
      <c r="N269" s="795"/>
      <c r="O269" s="795"/>
      <c r="P269" s="795"/>
      <c r="Q269" s="795"/>
      <c r="R269" s="795"/>
      <c r="S269" s="795"/>
      <c r="T269" s="795"/>
      <c r="U269" s="795"/>
      <c r="V269" s="795"/>
      <c r="W269" s="795"/>
      <c r="X269" s="795"/>
      <c r="Y269" s="795"/>
      <c r="Z269" s="795"/>
      <c r="AA269" s="795"/>
      <c r="AB269" s="795"/>
      <c r="AC269" s="795"/>
      <c r="AD269" s="795"/>
      <c r="AE269" s="795"/>
      <c r="AF269" s="795"/>
      <c r="AG269" s="795"/>
      <c r="AH269" s="795"/>
      <c r="AI269" s="796"/>
      <c r="AJ269" s="795"/>
      <c r="AK269" s="795"/>
      <c r="AL269" s="795"/>
      <c r="AM269" s="796"/>
      <c r="AN269" s="795"/>
      <c r="AO269" s="795"/>
      <c r="AP269" s="795"/>
      <c r="AQ269" s="795"/>
      <c r="AR269" s="795"/>
      <c r="AS269" s="795"/>
      <c r="AT269" s="795"/>
      <c r="AU269" s="795"/>
      <c r="AV269" s="795"/>
      <c r="AW269" s="795"/>
      <c r="AX269" s="795"/>
      <c r="AY269" s="795"/>
      <c r="AZ269" s="795"/>
      <c r="BA269" s="795"/>
      <c r="BB269" s="795"/>
      <c r="BC269" s="795"/>
      <c r="BD269" s="795" t="str">
        <f t="shared" si="1"/>
        <v/>
      </c>
    </row>
    <row r="270" ht="15.75" customHeight="1">
      <c r="F270" s="794"/>
      <c r="G270" s="795"/>
      <c r="H270" s="795"/>
      <c r="I270" s="795"/>
      <c r="J270" s="795"/>
      <c r="K270" s="795"/>
      <c r="L270" s="795"/>
      <c r="M270" s="795"/>
      <c r="N270" s="795"/>
      <c r="O270" s="795"/>
      <c r="P270" s="795"/>
      <c r="Q270" s="795"/>
      <c r="R270" s="795"/>
      <c r="S270" s="795"/>
      <c r="T270" s="795"/>
      <c r="U270" s="795"/>
      <c r="V270" s="795"/>
      <c r="W270" s="795"/>
      <c r="X270" s="795"/>
      <c r="Y270" s="795"/>
      <c r="Z270" s="795"/>
      <c r="AA270" s="795"/>
      <c r="AB270" s="795"/>
      <c r="AC270" s="795"/>
      <c r="AD270" s="795"/>
      <c r="AE270" s="795"/>
      <c r="AF270" s="795"/>
      <c r="AG270" s="795"/>
      <c r="AH270" s="795"/>
      <c r="AI270" s="796"/>
      <c r="AJ270" s="795"/>
      <c r="AK270" s="795"/>
      <c r="AL270" s="795"/>
      <c r="AM270" s="796"/>
      <c r="AN270" s="795"/>
      <c r="AO270" s="795"/>
      <c r="AP270" s="795"/>
      <c r="AQ270" s="795"/>
      <c r="AR270" s="795"/>
      <c r="AS270" s="795"/>
      <c r="AT270" s="795"/>
      <c r="AU270" s="795"/>
      <c r="AV270" s="795"/>
      <c r="AW270" s="795"/>
      <c r="AX270" s="795"/>
      <c r="AY270" s="795"/>
      <c r="AZ270" s="795"/>
      <c r="BA270" s="795"/>
      <c r="BB270" s="795"/>
      <c r="BC270" s="795"/>
      <c r="BD270" s="795" t="str">
        <f t="shared" si="1"/>
        <v/>
      </c>
    </row>
    <row r="271" ht="15.75" customHeight="1">
      <c r="F271" s="794"/>
      <c r="G271" s="795"/>
      <c r="H271" s="795"/>
      <c r="I271" s="795"/>
      <c r="J271" s="795"/>
      <c r="K271" s="795"/>
      <c r="L271" s="795"/>
      <c r="M271" s="795"/>
      <c r="N271" s="795"/>
      <c r="O271" s="795"/>
      <c r="P271" s="795"/>
      <c r="Q271" s="795"/>
      <c r="R271" s="795"/>
      <c r="S271" s="795"/>
      <c r="T271" s="795"/>
      <c r="U271" s="795"/>
      <c r="V271" s="795"/>
      <c r="W271" s="795"/>
      <c r="X271" s="795"/>
      <c r="Y271" s="795"/>
      <c r="Z271" s="795"/>
      <c r="AA271" s="795"/>
      <c r="AB271" s="795"/>
      <c r="AC271" s="795"/>
      <c r="AD271" s="795"/>
      <c r="AE271" s="795"/>
      <c r="AF271" s="795"/>
      <c r="AG271" s="795"/>
      <c r="AH271" s="795"/>
      <c r="AI271" s="796"/>
      <c r="AJ271" s="795"/>
      <c r="AK271" s="795"/>
      <c r="AL271" s="795"/>
      <c r="AM271" s="796"/>
      <c r="AN271" s="795"/>
      <c r="AO271" s="795"/>
      <c r="AP271" s="795"/>
      <c r="AQ271" s="795"/>
      <c r="AR271" s="795"/>
      <c r="AS271" s="795"/>
      <c r="AT271" s="795"/>
      <c r="AU271" s="795"/>
      <c r="AV271" s="795"/>
      <c r="AW271" s="795"/>
      <c r="AX271" s="795"/>
      <c r="AY271" s="795"/>
      <c r="AZ271" s="795"/>
      <c r="BA271" s="795"/>
      <c r="BB271" s="795"/>
      <c r="BC271" s="795"/>
      <c r="BD271" s="795" t="str">
        <f t="shared" si="1"/>
        <v/>
      </c>
    </row>
    <row r="272" ht="15.75" customHeight="1">
      <c r="F272" s="794"/>
      <c r="G272" s="795"/>
      <c r="H272" s="795"/>
      <c r="I272" s="795"/>
      <c r="J272" s="795"/>
      <c r="K272" s="795"/>
      <c r="L272" s="795"/>
      <c r="M272" s="795"/>
      <c r="N272" s="795"/>
      <c r="O272" s="795"/>
      <c r="P272" s="795"/>
      <c r="Q272" s="795"/>
      <c r="R272" s="795"/>
      <c r="S272" s="795"/>
      <c r="T272" s="795"/>
      <c r="U272" s="795"/>
      <c r="V272" s="795"/>
      <c r="W272" s="795"/>
      <c r="X272" s="795"/>
      <c r="Y272" s="795"/>
      <c r="Z272" s="795"/>
      <c r="AA272" s="795"/>
      <c r="AB272" s="795"/>
      <c r="AC272" s="795"/>
      <c r="AD272" s="795"/>
      <c r="AE272" s="795"/>
      <c r="AF272" s="795"/>
      <c r="AG272" s="795"/>
      <c r="AH272" s="795"/>
      <c r="AI272" s="796"/>
      <c r="AJ272" s="795"/>
      <c r="AK272" s="795"/>
      <c r="AL272" s="795"/>
      <c r="AM272" s="796"/>
      <c r="AN272" s="795"/>
      <c r="AO272" s="795"/>
      <c r="AP272" s="795"/>
      <c r="AQ272" s="795"/>
      <c r="AR272" s="795"/>
      <c r="AS272" s="795"/>
      <c r="AT272" s="795"/>
      <c r="AU272" s="795"/>
      <c r="AV272" s="795"/>
      <c r="AW272" s="795"/>
      <c r="AX272" s="795"/>
      <c r="AY272" s="795"/>
      <c r="AZ272" s="795"/>
      <c r="BA272" s="795"/>
      <c r="BB272" s="795"/>
      <c r="BC272" s="795"/>
      <c r="BD272" s="795" t="str">
        <f t="shared" si="1"/>
        <v/>
      </c>
    </row>
    <row r="273" ht="15.75" customHeight="1">
      <c r="F273" s="794"/>
      <c r="G273" s="795"/>
      <c r="H273" s="795"/>
      <c r="I273" s="795"/>
      <c r="J273" s="795"/>
      <c r="K273" s="795"/>
      <c r="L273" s="795"/>
      <c r="M273" s="795"/>
      <c r="N273" s="795"/>
      <c r="O273" s="795"/>
      <c r="P273" s="795"/>
      <c r="Q273" s="795"/>
      <c r="R273" s="795"/>
      <c r="S273" s="795"/>
      <c r="T273" s="795"/>
      <c r="U273" s="795"/>
      <c r="V273" s="795"/>
      <c r="W273" s="795"/>
      <c r="X273" s="795"/>
      <c r="Y273" s="795"/>
      <c r="Z273" s="795"/>
      <c r="AA273" s="795"/>
      <c r="AB273" s="795"/>
      <c r="AC273" s="795"/>
      <c r="AD273" s="795"/>
      <c r="AE273" s="795"/>
      <c r="AF273" s="795"/>
      <c r="AG273" s="795"/>
      <c r="AH273" s="795"/>
      <c r="AI273" s="796"/>
      <c r="AJ273" s="795"/>
      <c r="AK273" s="795"/>
      <c r="AL273" s="795"/>
      <c r="AM273" s="796"/>
      <c r="AN273" s="795"/>
      <c r="AO273" s="795"/>
      <c r="AP273" s="795"/>
      <c r="AQ273" s="795"/>
      <c r="AR273" s="795"/>
      <c r="AS273" s="795"/>
      <c r="AT273" s="795"/>
      <c r="AU273" s="795"/>
      <c r="AV273" s="795"/>
      <c r="AW273" s="795"/>
      <c r="AX273" s="795"/>
      <c r="AY273" s="795"/>
      <c r="AZ273" s="795"/>
      <c r="BA273" s="795"/>
      <c r="BB273" s="795"/>
      <c r="BC273" s="795"/>
      <c r="BD273" s="795" t="str">
        <f t="shared" si="1"/>
        <v/>
      </c>
    </row>
    <row r="274" ht="15.75" customHeight="1">
      <c r="F274" s="794"/>
      <c r="G274" s="795"/>
      <c r="H274" s="795"/>
      <c r="I274" s="795"/>
      <c r="J274" s="795"/>
      <c r="K274" s="795"/>
      <c r="L274" s="795"/>
      <c r="M274" s="795"/>
      <c r="N274" s="795"/>
      <c r="O274" s="795"/>
      <c r="P274" s="795"/>
      <c r="Q274" s="795"/>
      <c r="R274" s="795"/>
      <c r="S274" s="795"/>
      <c r="T274" s="795"/>
      <c r="U274" s="795"/>
      <c r="V274" s="795"/>
      <c r="W274" s="795"/>
      <c r="X274" s="795"/>
      <c r="Y274" s="795"/>
      <c r="Z274" s="795"/>
      <c r="AA274" s="795"/>
      <c r="AB274" s="795"/>
      <c r="AC274" s="795"/>
      <c r="AD274" s="795"/>
      <c r="AE274" s="795"/>
      <c r="AF274" s="795"/>
      <c r="AG274" s="795"/>
      <c r="AH274" s="795"/>
      <c r="AI274" s="796"/>
      <c r="AJ274" s="795"/>
      <c r="AK274" s="795"/>
      <c r="AL274" s="795"/>
      <c r="AM274" s="796"/>
      <c r="AN274" s="795"/>
      <c r="AO274" s="795"/>
      <c r="AP274" s="795"/>
      <c r="AQ274" s="795"/>
      <c r="AR274" s="795"/>
      <c r="AS274" s="795"/>
      <c r="AT274" s="795"/>
      <c r="AU274" s="795"/>
      <c r="AV274" s="795"/>
      <c r="AW274" s="795"/>
      <c r="AX274" s="795"/>
      <c r="AY274" s="795"/>
      <c r="AZ274" s="795"/>
      <c r="BA274" s="795"/>
      <c r="BB274" s="795"/>
      <c r="BC274" s="795"/>
      <c r="BD274" s="795" t="str">
        <f t="shared" si="1"/>
        <v/>
      </c>
    </row>
    <row r="275" ht="15.75" customHeight="1">
      <c r="F275" s="794"/>
      <c r="G275" s="795"/>
      <c r="H275" s="795"/>
      <c r="I275" s="795"/>
      <c r="J275" s="795"/>
      <c r="K275" s="795"/>
      <c r="L275" s="795"/>
      <c r="M275" s="795"/>
      <c r="N275" s="795"/>
      <c r="O275" s="795"/>
      <c r="P275" s="795"/>
      <c r="Q275" s="795"/>
      <c r="R275" s="795"/>
      <c r="S275" s="795"/>
      <c r="T275" s="795"/>
      <c r="U275" s="795"/>
      <c r="V275" s="795"/>
      <c r="W275" s="795"/>
      <c r="X275" s="795"/>
      <c r="Y275" s="795"/>
      <c r="Z275" s="795"/>
      <c r="AA275" s="795"/>
      <c r="AB275" s="795"/>
      <c r="AC275" s="795"/>
      <c r="AD275" s="795"/>
      <c r="AE275" s="795"/>
      <c r="AF275" s="795"/>
      <c r="AG275" s="795"/>
      <c r="AH275" s="795"/>
      <c r="AI275" s="796"/>
      <c r="AJ275" s="795"/>
      <c r="AK275" s="795"/>
      <c r="AL275" s="795"/>
      <c r="AM275" s="796"/>
      <c r="AN275" s="795"/>
      <c r="AO275" s="795"/>
      <c r="AP275" s="795"/>
      <c r="AQ275" s="795"/>
      <c r="AR275" s="795"/>
      <c r="AS275" s="795"/>
      <c r="AT275" s="795"/>
      <c r="AU275" s="795"/>
      <c r="AV275" s="795"/>
      <c r="AW275" s="795"/>
      <c r="AX275" s="795"/>
      <c r="AY275" s="795"/>
      <c r="AZ275" s="795"/>
      <c r="BA275" s="795"/>
      <c r="BB275" s="795"/>
      <c r="BC275" s="795"/>
      <c r="BD275" s="795" t="str">
        <f t="shared" si="1"/>
        <v/>
      </c>
    </row>
    <row r="276" ht="15.75" customHeight="1">
      <c r="F276" s="794"/>
      <c r="G276" s="795"/>
      <c r="H276" s="795"/>
      <c r="I276" s="795"/>
      <c r="J276" s="795"/>
      <c r="K276" s="795"/>
      <c r="L276" s="795"/>
      <c r="M276" s="795"/>
      <c r="N276" s="795"/>
      <c r="O276" s="795"/>
      <c r="P276" s="795"/>
      <c r="Q276" s="795"/>
      <c r="R276" s="795"/>
      <c r="S276" s="795"/>
      <c r="T276" s="795"/>
      <c r="U276" s="795"/>
      <c r="V276" s="795"/>
      <c r="W276" s="795"/>
      <c r="X276" s="795"/>
      <c r="Y276" s="795"/>
      <c r="Z276" s="795"/>
      <c r="AA276" s="795"/>
      <c r="AB276" s="795"/>
      <c r="AC276" s="795"/>
      <c r="AD276" s="795"/>
      <c r="AE276" s="795"/>
      <c r="AF276" s="795"/>
      <c r="AG276" s="795"/>
      <c r="AH276" s="795"/>
      <c r="AI276" s="796"/>
      <c r="AJ276" s="795"/>
      <c r="AK276" s="795"/>
      <c r="AL276" s="795"/>
      <c r="AM276" s="796"/>
      <c r="AN276" s="795"/>
      <c r="AO276" s="795"/>
      <c r="AP276" s="795"/>
      <c r="AQ276" s="795"/>
      <c r="AR276" s="795"/>
      <c r="AS276" s="795"/>
      <c r="AT276" s="795"/>
      <c r="AU276" s="795"/>
      <c r="AV276" s="795"/>
      <c r="AW276" s="795"/>
      <c r="AX276" s="795"/>
      <c r="AY276" s="795"/>
      <c r="AZ276" s="795"/>
      <c r="BA276" s="795"/>
      <c r="BB276" s="795"/>
      <c r="BC276" s="795"/>
      <c r="BD276" s="795" t="str">
        <f t="shared" si="1"/>
        <v/>
      </c>
    </row>
    <row r="277" ht="15.75" customHeight="1">
      <c r="F277" s="794"/>
      <c r="G277" s="795"/>
      <c r="H277" s="795"/>
      <c r="I277" s="795"/>
      <c r="J277" s="795"/>
      <c r="K277" s="795"/>
      <c r="L277" s="795"/>
      <c r="M277" s="795"/>
      <c r="N277" s="795"/>
      <c r="O277" s="795"/>
      <c r="P277" s="795"/>
      <c r="Q277" s="795"/>
      <c r="R277" s="795"/>
      <c r="S277" s="795"/>
      <c r="T277" s="795"/>
      <c r="U277" s="795"/>
      <c r="V277" s="795"/>
      <c r="W277" s="795"/>
      <c r="X277" s="795"/>
      <c r="Y277" s="795"/>
      <c r="Z277" s="795"/>
      <c r="AA277" s="795"/>
      <c r="AB277" s="795"/>
      <c r="AC277" s="795"/>
      <c r="AD277" s="795"/>
      <c r="AE277" s="795"/>
      <c r="AF277" s="795"/>
      <c r="AG277" s="795"/>
      <c r="AH277" s="795"/>
      <c r="AI277" s="796"/>
      <c r="AJ277" s="795"/>
      <c r="AK277" s="795"/>
      <c r="AL277" s="795"/>
      <c r="AM277" s="796"/>
      <c r="AN277" s="795"/>
      <c r="AO277" s="795"/>
      <c r="AP277" s="795"/>
      <c r="AQ277" s="795"/>
      <c r="AR277" s="795"/>
      <c r="AS277" s="795"/>
      <c r="AT277" s="795"/>
      <c r="AU277" s="795"/>
      <c r="AV277" s="795"/>
      <c r="AW277" s="795"/>
      <c r="AX277" s="795"/>
      <c r="AY277" s="795"/>
      <c r="AZ277" s="795"/>
      <c r="BA277" s="795"/>
      <c r="BB277" s="795"/>
      <c r="BC277" s="795"/>
      <c r="BD277" s="795" t="str">
        <f t="shared" si="1"/>
        <v/>
      </c>
    </row>
    <row r="278" ht="15.75" customHeight="1">
      <c r="F278" s="794"/>
      <c r="G278" s="795"/>
      <c r="H278" s="795"/>
      <c r="I278" s="795"/>
      <c r="J278" s="795"/>
      <c r="K278" s="795"/>
      <c r="L278" s="795"/>
      <c r="M278" s="795"/>
      <c r="N278" s="795"/>
      <c r="O278" s="795"/>
      <c r="P278" s="795"/>
      <c r="Q278" s="795"/>
      <c r="R278" s="795"/>
      <c r="S278" s="795"/>
      <c r="T278" s="795"/>
      <c r="U278" s="795"/>
      <c r="V278" s="795"/>
      <c r="W278" s="795"/>
      <c r="X278" s="795"/>
      <c r="Y278" s="795"/>
      <c r="Z278" s="795"/>
      <c r="AA278" s="795"/>
      <c r="AB278" s="795"/>
      <c r="AC278" s="795"/>
      <c r="AD278" s="795"/>
      <c r="AE278" s="795"/>
      <c r="AF278" s="795"/>
      <c r="AG278" s="795"/>
      <c r="AH278" s="795"/>
      <c r="AI278" s="796"/>
      <c r="AJ278" s="795"/>
      <c r="AK278" s="795"/>
      <c r="AL278" s="795"/>
      <c r="AM278" s="796"/>
      <c r="AN278" s="795"/>
      <c r="AO278" s="795"/>
      <c r="AP278" s="795"/>
      <c r="AQ278" s="795"/>
      <c r="AR278" s="795"/>
      <c r="AS278" s="795"/>
      <c r="AT278" s="795"/>
      <c r="AU278" s="795"/>
      <c r="AV278" s="795"/>
      <c r="AW278" s="795"/>
      <c r="AX278" s="795"/>
      <c r="AY278" s="795"/>
      <c r="AZ278" s="795"/>
      <c r="BA278" s="795"/>
      <c r="BB278" s="795"/>
      <c r="BC278" s="795"/>
      <c r="BD278" s="795" t="str">
        <f t="shared" si="1"/>
        <v/>
      </c>
    </row>
    <row r="279" ht="15.75" customHeight="1">
      <c r="F279" s="794"/>
      <c r="G279" s="795"/>
      <c r="H279" s="795"/>
      <c r="I279" s="795"/>
      <c r="J279" s="795"/>
      <c r="K279" s="795"/>
      <c r="L279" s="795"/>
      <c r="M279" s="795"/>
      <c r="N279" s="795"/>
      <c r="O279" s="795"/>
      <c r="P279" s="795"/>
      <c r="Q279" s="795"/>
      <c r="R279" s="795"/>
      <c r="S279" s="795"/>
      <c r="T279" s="795"/>
      <c r="U279" s="795"/>
      <c r="V279" s="795"/>
      <c r="W279" s="795"/>
      <c r="X279" s="795"/>
      <c r="Y279" s="795"/>
      <c r="Z279" s="795"/>
      <c r="AA279" s="795"/>
      <c r="AB279" s="795"/>
      <c r="AC279" s="795"/>
      <c r="AD279" s="795"/>
      <c r="AE279" s="795"/>
      <c r="AF279" s="795"/>
      <c r="AG279" s="795"/>
      <c r="AH279" s="795"/>
      <c r="AI279" s="796"/>
      <c r="AJ279" s="795"/>
      <c r="AK279" s="795"/>
      <c r="AL279" s="795"/>
      <c r="AM279" s="796"/>
      <c r="AN279" s="795"/>
      <c r="AO279" s="795"/>
      <c r="AP279" s="795"/>
      <c r="AQ279" s="795"/>
      <c r="AR279" s="795"/>
      <c r="AS279" s="795"/>
      <c r="AT279" s="795"/>
      <c r="AU279" s="795"/>
      <c r="AV279" s="795"/>
      <c r="AW279" s="795"/>
      <c r="AX279" s="795"/>
      <c r="AY279" s="795"/>
      <c r="AZ279" s="795"/>
      <c r="BA279" s="795"/>
      <c r="BB279" s="795"/>
      <c r="BC279" s="795"/>
      <c r="BD279" s="795" t="str">
        <f t="shared" si="1"/>
        <v/>
      </c>
    </row>
    <row r="280" ht="15.75" customHeight="1">
      <c r="F280" s="794"/>
      <c r="G280" s="795"/>
      <c r="H280" s="795"/>
      <c r="I280" s="795"/>
      <c r="J280" s="795"/>
      <c r="K280" s="795"/>
      <c r="L280" s="795"/>
      <c r="M280" s="795"/>
      <c r="N280" s="795"/>
      <c r="O280" s="795"/>
      <c r="P280" s="795"/>
      <c r="Q280" s="795"/>
      <c r="R280" s="795"/>
      <c r="S280" s="795"/>
      <c r="T280" s="795"/>
      <c r="U280" s="795"/>
      <c r="V280" s="795"/>
      <c r="W280" s="795"/>
      <c r="X280" s="795"/>
      <c r="Y280" s="795"/>
      <c r="Z280" s="795"/>
      <c r="AA280" s="795"/>
      <c r="AB280" s="795"/>
      <c r="AC280" s="795"/>
      <c r="AD280" s="795"/>
      <c r="AE280" s="795"/>
      <c r="AF280" s="795"/>
      <c r="AG280" s="795"/>
      <c r="AH280" s="795"/>
      <c r="AI280" s="796"/>
      <c r="AJ280" s="795"/>
      <c r="AK280" s="795"/>
      <c r="AL280" s="795"/>
      <c r="AM280" s="796"/>
      <c r="AN280" s="795"/>
      <c r="AO280" s="795"/>
      <c r="AP280" s="795"/>
      <c r="AQ280" s="795"/>
      <c r="AR280" s="795"/>
      <c r="AS280" s="795"/>
      <c r="AT280" s="795"/>
      <c r="AU280" s="795"/>
      <c r="AV280" s="795"/>
      <c r="AW280" s="795"/>
      <c r="AX280" s="795"/>
      <c r="AY280" s="795"/>
      <c r="AZ280" s="795"/>
      <c r="BA280" s="795"/>
      <c r="BB280" s="795"/>
      <c r="BC280" s="795"/>
      <c r="BD280" s="795" t="str">
        <f t="shared" si="1"/>
        <v/>
      </c>
    </row>
    <row r="281" ht="15.75" customHeight="1">
      <c r="F281" s="794"/>
      <c r="G281" s="795"/>
      <c r="H281" s="795"/>
      <c r="I281" s="795"/>
      <c r="J281" s="795"/>
      <c r="K281" s="795"/>
      <c r="L281" s="795"/>
      <c r="M281" s="795"/>
      <c r="N281" s="795"/>
      <c r="O281" s="795"/>
      <c r="P281" s="795"/>
      <c r="Q281" s="795"/>
      <c r="R281" s="795"/>
      <c r="S281" s="795"/>
      <c r="T281" s="795"/>
      <c r="U281" s="795"/>
      <c r="V281" s="795"/>
      <c r="W281" s="795"/>
      <c r="X281" s="795"/>
      <c r="Y281" s="795"/>
      <c r="Z281" s="795"/>
      <c r="AA281" s="795"/>
      <c r="AB281" s="795"/>
      <c r="AC281" s="795"/>
      <c r="AD281" s="795"/>
      <c r="AE281" s="795"/>
      <c r="AF281" s="795"/>
      <c r="AG281" s="795"/>
      <c r="AH281" s="795"/>
      <c r="AI281" s="796"/>
      <c r="AJ281" s="795"/>
      <c r="AK281" s="795"/>
      <c r="AL281" s="795"/>
      <c r="AM281" s="796"/>
      <c r="AN281" s="795"/>
      <c r="AO281" s="795"/>
      <c r="AP281" s="795"/>
      <c r="AQ281" s="795"/>
      <c r="AR281" s="795"/>
      <c r="AS281" s="795"/>
      <c r="AT281" s="795"/>
      <c r="AU281" s="795"/>
      <c r="AV281" s="795"/>
      <c r="AW281" s="795"/>
      <c r="AX281" s="795"/>
      <c r="AY281" s="795"/>
      <c r="AZ281" s="795"/>
      <c r="BA281" s="795"/>
      <c r="BB281" s="795"/>
      <c r="BC281" s="795"/>
      <c r="BD281" s="795" t="str">
        <f t="shared" si="1"/>
        <v/>
      </c>
    </row>
    <row r="282" ht="15.75" customHeight="1">
      <c r="F282" s="794"/>
      <c r="G282" s="795"/>
      <c r="H282" s="795"/>
      <c r="I282" s="795"/>
      <c r="J282" s="795"/>
      <c r="K282" s="795"/>
      <c r="L282" s="795"/>
      <c r="M282" s="795"/>
      <c r="N282" s="795"/>
      <c r="O282" s="795"/>
      <c r="P282" s="795"/>
      <c r="Q282" s="795"/>
      <c r="R282" s="795"/>
      <c r="S282" s="795"/>
      <c r="T282" s="795"/>
      <c r="U282" s="795"/>
      <c r="V282" s="795"/>
      <c r="W282" s="795"/>
      <c r="X282" s="795"/>
      <c r="Y282" s="795"/>
      <c r="Z282" s="795"/>
      <c r="AA282" s="795"/>
      <c r="AB282" s="795"/>
      <c r="AC282" s="795"/>
      <c r="AD282" s="795"/>
      <c r="AE282" s="795"/>
      <c r="AF282" s="795"/>
      <c r="AG282" s="795"/>
      <c r="AH282" s="795"/>
      <c r="AI282" s="796"/>
      <c r="AJ282" s="795"/>
      <c r="AK282" s="795"/>
      <c r="AL282" s="795"/>
      <c r="AM282" s="796"/>
      <c r="AN282" s="795"/>
      <c r="AO282" s="795"/>
      <c r="AP282" s="795"/>
      <c r="AQ282" s="795"/>
      <c r="AR282" s="795"/>
      <c r="AS282" s="795"/>
      <c r="AT282" s="795"/>
      <c r="AU282" s="795"/>
      <c r="AV282" s="795"/>
      <c r="AW282" s="795"/>
      <c r="AX282" s="795"/>
      <c r="AY282" s="795"/>
      <c r="AZ282" s="795"/>
      <c r="BA282" s="795"/>
      <c r="BB282" s="795"/>
      <c r="BC282" s="795"/>
      <c r="BD282" s="795" t="str">
        <f t="shared" si="1"/>
        <v/>
      </c>
    </row>
    <row r="283" ht="15.75" customHeight="1">
      <c r="F283" s="794"/>
      <c r="G283" s="795"/>
      <c r="H283" s="795"/>
      <c r="I283" s="795"/>
      <c r="J283" s="795"/>
      <c r="K283" s="795"/>
      <c r="L283" s="795"/>
      <c r="M283" s="795"/>
      <c r="N283" s="795"/>
      <c r="O283" s="795"/>
      <c r="P283" s="795"/>
      <c r="Q283" s="795"/>
      <c r="R283" s="795"/>
      <c r="S283" s="795"/>
      <c r="T283" s="795"/>
      <c r="U283" s="795"/>
      <c r="V283" s="795"/>
      <c r="W283" s="795"/>
      <c r="X283" s="795"/>
      <c r="Y283" s="795"/>
      <c r="Z283" s="795"/>
      <c r="AA283" s="795"/>
      <c r="AB283" s="795"/>
      <c r="AC283" s="795"/>
      <c r="AD283" s="795"/>
      <c r="AE283" s="795"/>
      <c r="AF283" s="795"/>
      <c r="AG283" s="795"/>
      <c r="AH283" s="795"/>
      <c r="AI283" s="796"/>
      <c r="AJ283" s="795"/>
      <c r="AK283" s="795"/>
      <c r="AL283" s="795"/>
      <c r="AM283" s="796"/>
      <c r="AN283" s="795"/>
      <c r="AO283" s="795"/>
      <c r="AP283" s="795"/>
      <c r="AQ283" s="795"/>
      <c r="AR283" s="795"/>
      <c r="AS283" s="795"/>
      <c r="AT283" s="795"/>
      <c r="AU283" s="795"/>
      <c r="AV283" s="795"/>
      <c r="AW283" s="795"/>
      <c r="AX283" s="795"/>
      <c r="AY283" s="795"/>
      <c r="AZ283" s="795"/>
      <c r="BA283" s="795"/>
      <c r="BB283" s="795"/>
      <c r="BC283" s="795"/>
      <c r="BD283" s="795" t="str">
        <f t="shared" si="1"/>
        <v/>
      </c>
    </row>
    <row r="284" ht="15.75" customHeight="1">
      <c r="F284" s="794"/>
      <c r="G284" s="795"/>
      <c r="H284" s="795"/>
      <c r="I284" s="795"/>
      <c r="J284" s="795"/>
      <c r="K284" s="795"/>
      <c r="L284" s="795"/>
      <c r="M284" s="795"/>
      <c r="N284" s="795"/>
      <c r="O284" s="795"/>
      <c r="P284" s="795"/>
      <c r="Q284" s="795"/>
      <c r="R284" s="795"/>
      <c r="S284" s="795"/>
      <c r="T284" s="795"/>
      <c r="U284" s="795"/>
      <c r="V284" s="795"/>
      <c r="W284" s="795"/>
      <c r="X284" s="795"/>
      <c r="Y284" s="795"/>
      <c r="Z284" s="795"/>
      <c r="AA284" s="795"/>
      <c r="AB284" s="795"/>
      <c r="AC284" s="795"/>
      <c r="AD284" s="795"/>
      <c r="AE284" s="795"/>
      <c r="AF284" s="795"/>
      <c r="AG284" s="795"/>
      <c r="AH284" s="795"/>
      <c r="AI284" s="796"/>
      <c r="AJ284" s="795"/>
      <c r="AK284" s="795"/>
      <c r="AL284" s="795"/>
      <c r="AM284" s="796"/>
      <c r="AN284" s="795"/>
      <c r="AO284" s="795"/>
      <c r="AP284" s="795"/>
      <c r="AQ284" s="795"/>
      <c r="AR284" s="795"/>
      <c r="AS284" s="795"/>
      <c r="AT284" s="795"/>
      <c r="AU284" s="795"/>
      <c r="AV284" s="795"/>
      <c r="AW284" s="795"/>
      <c r="AX284" s="795"/>
      <c r="AY284" s="795"/>
      <c r="AZ284" s="795"/>
      <c r="BA284" s="795"/>
      <c r="BB284" s="795"/>
      <c r="BC284" s="795"/>
      <c r="BD284" s="795" t="str">
        <f t="shared" si="1"/>
        <v/>
      </c>
    </row>
    <row r="285" ht="15.75" customHeight="1">
      <c r="F285" s="794"/>
      <c r="G285" s="795"/>
      <c r="H285" s="795"/>
      <c r="I285" s="795"/>
      <c r="J285" s="795"/>
      <c r="K285" s="795"/>
      <c r="L285" s="795"/>
      <c r="M285" s="795"/>
      <c r="N285" s="795"/>
      <c r="O285" s="795"/>
      <c r="P285" s="795"/>
      <c r="Q285" s="795"/>
      <c r="R285" s="795"/>
      <c r="S285" s="795"/>
      <c r="T285" s="795"/>
      <c r="U285" s="795"/>
      <c r="V285" s="795"/>
      <c r="W285" s="795"/>
      <c r="X285" s="795"/>
      <c r="Y285" s="795"/>
      <c r="Z285" s="795"/>
      <c r="AA285" s="795"/>
      <c r="AB285" s="795"/>
      <c r="AC285" s="795"/>
      <c r="AD285" s="795"/>
      <c r="AE285" s="795"/>
      <c r="AF285" s="795"/>
      <c r="AG285" s="795"/>
      <c r="AH285" s="795"/>
      <c r="AI285" s="796"/>
      <c r="AJ285" s="795"/>
      <c r="AK285" s="795"/>
      <c r="AL285" s="795"/>
      <c r="AM285" s="796"/>
      <c r="AN285" s="795"/>
      <c r="AO285" s="795"/>
      <c r="AP285" s="795"/>
      <c r="AQ285" s="795"/>
      <c r="AR285" s="795"/>
      <c r="AS285" s="795"/>
      <c r="AT285" s="795"/>
      <c r="AU285" s="795"/>
      <c r="AV285" s="795"/>
      <c r="AW285" s="795"/>
      <c r="AX285" s="795"/>
      <c r="AY285" s="795"/>
      <c r="AZ285" s="795"/>
      <c r="BA285" s="795"/>
      <c r="BB285" s="795"/>
      <c r="BC285" s="795"/>
      <c r="BD285" s="795" t="str">
        <f t="shared" si="1"/>
        <v/>
      </c>
    </row>
    <row r="286" ht="15.75" customHeight="1">
      <c r="F286" s="794"/>
      <c r="G286" s="795"/>
      <c r="H286" s="795"/>
      <c r="I286" s="795"/>
      <c r="J286" s="795"/>
      <c r="K286" s="795"/>
      <c r="L286" s="795"/>
      <c r="M286" s="795"/>
      <c r="N286" s="795"/>
      <c r="O286" s="795"/>
      <c r="P286" s="795"/>
      <c r="Q286" s="795"/>
      <c r="R286" s="795"/>
      <c r="S286" s="795"/>
      <c r="T286" s="795"/>
      <c r="U286" s="795"/>
      <c r="V286" s="795"/>
      <c r="W286" s="795"/>
      <c r="X286" s="795"/>
      <c r="Y286" s="795"/>
      <c r="Z286" s="795"/>
      <c r="AA286" s="795"/>
      <c r="AB286" s="795"/>
      <c r="AC286" s="795"/>
      <c r="AD286" s="795"/>
      <c r="AE286" s="795"/>
      <c r="AF286" s="795"/>
      <c r="AG286" s="795"/>
      <c r="AH286" s="795"/>
      <c r="AI286" s="796"/>
      <c r="AJ286" s="795"/>
      <c r="AK286" s="795"/>
      <c r="AL286" s="795"/>
      <c r="AM286" s="796"/>
      <c r="AN286" s="795"/>
      <c r="AO286" s="795"/>
      <c r="AP286" s="795"/>
      <c r="AQ286" s="795"/>
      <c r="AR286" s="795"/>
      <c r="AS286" s="795"/>
      <c r="AT286" s="795"/>
      <c r="AU286" s="795"/>
      <c r="AV286" s="795"/>
      <c r="AW286" s="795"/>
      <c r="AX286" s="795"/>
      <c r="AY286" s="795"/>
      <c r="AZ286" s="795"/>
      <c r="BA286" s="795"/>
      <c r="BB286" s="795"/>
      <c r="BC286" s="795"/>
      <c r="BD286" s="795" t="str">
        <f t="shared" si="1"/>
        <v/>
      </c>
    </row>
    <row r="287" ht="15.75" customHeight="1">
      <c r="F287" s="794"/>
      <c r="G287" s="795"/>
      <c r="H287" s="795"/>
      <c r="I287" s="795"/>
      <c r="J287" s="795"/>
      <c r="K287" s="795"/>
      <c r="L287" s="795"/>
      <c r="M287" s="795"/>
      <c r="N287" s="795"/>
      <c r="O287" s="795"/>
      <c r="P287" s="795"/>
      <c r="Q287" s="795"/>
      <c r="R287" s="795"/>
      <c r="S287" s="795"/>
      <c r="T287" s="795"/>
      <c r="U287" s="795"/>
      <c r="V287" s="795"/>
      <c r="W287" s="795"/>
      <c r="X287" s="795"/>
      <c r="Y287" s="795"/>
      <c r="Z287" s="795"/>
      <c r="AA287" s="795"/>
      <c r="AB287" s="795"/>
      <c r="AC287" s="795"/>
      <c r="AD287" s="795"/>
      <c r="AE287" s="795"/>
      <c r="AF287" s="795"/>
      <c r="AG287" s="795"/>
      <c r="AH287" s="795"/>
      <c r="AI287" s="796"/>
      <c r="AJ287" s="795"/>
      <c r="AK287" s="795"/>
      <c r="AL287" s="795"/>
      <c r="AM287" s="796"/>
      <c r="AN287" s="795"/>
      <c r="AO287" s="795"/>
      <c r="AP287" s="795"/>
      <c r="AQ287" s="795"/>
      <c r="AR287" s="795"/>
      <c r="AS287" s="795"/>
      <c r="AT287" s="795"/>
      <c r="AU287" s="795"/>
      <c r="AV287" s="795"/>
      <c r="AW287" s="795"/>
      <c r="AX287" s="795"/>
      <c r="AY287" s="795"/>
      <c r="AZ287" s="795"/>
      <c r="BA287" s="795"/>
      <c r="BB287" s="795"/>
      <c r="BC287" s="795"/>
      <c r="BD287" s="795" t="str">
        <f t="shared" si="1"/>
        <v/>
      </c>
    </row>
    <row r="288" ht="15.75" customHeight="1">
      <c r="F288" s="794"/>
      <c r="G288" s="795"/>
      <c r="H288" s="795"/>
      <c r="I288" s="795"/>
      <c r="J288" s="795"/>
      <c r="K288" s="795"/>
      <c r="L288" s="795"/>
      <c r="M288" s="795"/>
      <c r="N288" s="795"/>
      <c r="O288" s="795"/>
      <c r="P288" s="795"/>
      <c r="Q288" s="795"/>
      <c r="R288" s="795"/>
      <c r="S288" s="795"/>
      <c r="T288" s="795"/>
      <c r="U288" s="795"/>
      <c r="V288" s="795"/>
      <c r="W288" s="795"/>
      <c r="X288" s="795"/>
      <c r="Y288" s="795"/>
      <c r="Z288" s="795"/>
      <c r="AA288" s="795"/>
      <c r="AB288" s="795"/>
      <c r="AC288" s="795"/>
      <c r="AD288" s="795"/>
      <c r="AE288" s="795"/>
      <c r="AF288" s="795"/>
      <c r="AG288" s="795"/>
      <c r="AH288" s="795"/>
      <c r="AI288" s="796"/>
      <c r="AJ288" s="795"/>
      <c r="AK288" s="795"/>
      <c r="AL288" s="795"/>
      <c r="AM288" s="796"/>
      <c r="AN288" s="795"/>
      <c r="AO288" s="795"/>
      <c r="AP288" s="795"/>
      <c r="AQ288" s="795"/>
      <c r="AR288" s="795"/>
      <c r="AS288" s="795"/>
      <c r="AT288" s="795"/>
      <c r="AU288" s="795"/>
      <c r="AV288" s="795"/>
      <c r="AW288" s="795"/>
      <c r="AX288" s="795"/>
      <c r="AY288" s="795"/>
      <c r="AZ288" s="795"/>
      <c r="BA288" s="795"/>
      <c r="BB288" s="795"/>
      <c r="BC288" s="795"/>
      <c r="BD288" s="795" t="str">
        <f t="shared" si="1"/>
        <v/>
      </c>
    </row>
    <row r="289" ht="15.75" customHeight="1">
      <c r="F289" s="794"/>
      <c r="G289" s="795"/>
      <c r="H289" s="795"/>
      <c r="I289" s="795"/>
      <c r="J289" s="795"/>
      <c r="K289" s="795"/>
      <c r="L289" s="795"/>
      <c r="M289" s="795"/>
      <c r="N289" s="795"/>
      <c r="O289" s="795"/>
      <c r="P289" s="795"/>
      <c r="Q289" s="795"/>
      <c r="R289" s="795"/>
      <c r="S289" s="795"/>
      <c r="T289" s="795"/>
      <c r="U289" s="795"/>
      <c r="V289" s="795"/>
      <c r="W289" s="795"/>
      <c r="X289" s="795"/>
      <c r="Y289" s="795"/>
      <c r="Z289" s="795"/>
      <c r="AA289" s="795"/>
      <c r="AB289" s="795"/>
      <c r="AC289" s="795"/>
      <c r="AD289" s="795"/>
      <c r="AE289" s="795"/>
      <c r="AF289" s="795"/>
      <c r="AG289" s="795"/>
      <c r="AH289" s="795"/>
      <c r="AI289" s="796"/>
      <c r="AJ289" s="795"/>
      <c r="AK289" s="795"/>
      <c r="AL289" s="795"/>
      <c r="AM289" s="796"/>
      <c r="AN289" s="795"/>
      <c r="AO289" s="795"/>
      <c r="AP289" s="795"/>
      <c r="AQ289" s="795"/>
      <c r="AR289" s="795"/>
      <c r="AS289" s="795"/>
      <c r="AT289" s="795"/>
      <c r="AU289" s="795"/>
      <c r="AV289" s="795"/>
      <c r="AW289" s="795"/>
      <c r="AX289" s="795"/>
      <c r="AY289" s="795"/>
      <c r="AZ289" s="795"/>
      <c r="BA289" s="795"/>
      <c r="BB289" s="795"/>
      <c r="BC289" s="795"/>
      <c r="BD289" s="795" t="str">
        <f t="shared" si="1"/>
        <v/>
      </c>
    </row>
    <row r="290" ht="15.75" customHeight="1">
      <c r="F290" s="794"/>
      <c r="G290" s="795"/>
      <c r="H290" s="795"/>
      <c r="I290" s="795"/>
      <c r="J290" s="795"/>
      <c r="K290" s="795"/>
      <c r="L290" s="795"/>
      <c r="M290" s="795"/>
      <c r="N290" s="795"/>
      <c r="O290" s="795"/>
      <c r="P290" s="795"/>
      <c r="Q290" s="795"/>
      <c r="R290" s="795"/>
      <c r="S290" s="795"/>
      <c r="T290" s="795"/>
      <c r="U290" s="795"/>
      <c r="V290" s="795"/>
      <c r="W290" s="795"/>
      <c r="X290" s="795"/>
      <c r="Y290" s="795"/>
      <c r="Z290" s="795"/>
      <c r="AA290" s="795"/>
      <c r="AB290" s="795"/>
      <c r="AC290" s="795"/>
      <c r="AD290" s="795"/>
      <c r="AE290" s="795"/>
      <c r="AF290" s="795"/>
      <c r="AG290" s="795"/>
      <c r="AH290" s="795"/>
      <c r="AI290" s="796"/>
      <c r="AJ290" s="795"/>
      <c r="AK290" s="795"/>
      <c r="AL290" s="795"/>
      <c r="AM290" s="796"/>
      <c r="AN290" s="795"/>
      <c r="AO290" s="795"/>
      <c r="AP290" s="795"/>
      <c r="AQ290" s="795"/>
      <c r="AR290" s="795"/>
      <c r="AS290" s="795"/>
      <c r="AT290" s="795"/>
      <c r="AU290" s="795"/>
      <c r="AV290" s="795"/>
      <c r="AW290" s="795"/>
      <c r="AX290" s="795"/>
      <c r="AY290" s="795"/>
      <c r="AZ290" s="795"/>
      <c r="BA290" s="795"/>
      <c r="BB290" s="795"/>
      <c r="BC290" s="795"/>
      <c r="BD290" s="795" t="str">
        <f t="shared" si="1"/>
        <v/>
      </c>
    </row>
    <row r="291" ht="15.75" customHeight="1">
      <c r="F291" s="794"/>
      <c r="G291" s="795"/>
      <c r="H291" s="795"/>
      <c r="I291" s="795"/>
      <c r="J291" s="795"/>
      <c r="K291" s="795"/>
      <c r="L291" s="795"/>
      <c r="M291" s="795"/>
      <c r="N291" s="795"/>
      <c r="O291" s="795"/>
      <c r="P291" s="795"/>
      <c r="Q291" s="795"/>
      <c r="R291" s="795"/>
      <c r="S291" s="795"/>
      <c r="T291" s="795"/>
      <c r="U291" s="795"/>
      <c r="V291" s="795"/>
      <c r="W291" s="795"/>
      <c r="X291" s="795"/>
      <c r="Y291" s="795"/>
      <c r="Z291" s="795"/>
      <c r="AA291" s="795"/>
      <c r="AB291" s="795"/>
      <c r="AC291" s="795"/>
      <c r="AD291" s="795"/>
      <c r="AE291" s="795"/>
      <c r="AF291" s="795"/>
      <c r="AG291" s="795"/>
      <c r="AH291" s="795"/>
      <c r="AI291" s="796"/>
      <c r="AJ291" s="795"/>
      <c r="AK291" s="795"/>
      <c r="AL291" s="795"/>
      <c r="AM291" s="796"/>
      <c r="AN291" s="795"/>
      <c r="AO291" s="795"/>
      <c r="AP291" s="795"/>
      <c r="AQ291" s="795"/>
      <c r="AR291" s="795"/>
      <c r="AS291" s="795"/>
      <c r="AT291" s="795"/>
      <c r="AU291" s="795"/>
      <c r="AV291" s="795"/>
      <c r="AW291" s="795"/>
      <c r="AX291" s="795"/>
      <c r="AY291" s="795"/>
      <c r="AZ291" s="795"/>
      <c r="BA291" s="795"/>
      <c r="BB291" s="795"/>
      <c r="BC291" s="795"/>
      <c r="BD291" s="795" t="str">
        <f t="shared" si="1"/>
        <v/>
      </c>
    </row>
    <row r="292" ht="15.75" customHeight="1">
      <c r="F292" s="794"/>
      <c r="G292" s="795"/>
      <c r="H292" s="795"/>
      <c r="I292" s="795"/>
      <c r="J292" s="795"/>
      <c r="K292" s="795"/>
      <c r="L292" s="795"/>
      <c r="M292" s="795"/>
      <c r="N292" s="795"/>
      <c r="O292" s="795"/>
      <c r="P292" s="795"/>
      <c r="Q292" s="795"/>
      <c r="R292" s="795"/>
      <c r="S292" s="795"/>
      <c r="T292" s="795"/>
      <c r="U292" s="795"/>
      <c r="V292" s="795"/>
      <c r="W292" s="795"/>
      <c r="X292" s="795"/>
      <c r="Y292" s="795"/>
      <c r="Z292" s="795"/>
      <c r="AA292" s="795"/>
      <c r="AB292" s="795"/>
      <c r="AC292" s="795"/>
      <c r="AD292" s="795"/>
      <c r="AE292" s="795"/>
      <c r="AF292" s="795"/>
      <c r="AG292" s="795"/>
      <c r="AH292" s="795"/>
      <c r="AI292" s="796"/>
      <c r="AJ292" s="795"/>
      <c r="AK292" s="795"/>
      <c r="AL292" s="795"/>
      <c r="AM292" s="796"/>
      <c r="AN292" s="795"/>
      <c r="AO292" s="795"/>
      <c r="AP292" s="795"/>
      <c r="AQ292" s="795"/>
      <c r="AR292" s="795"/>
      <c r="AS292" s="795"/>
      <c r="AT292" s="795"/>
      <c r="AU292" s="795"/>
      <c r="AV292" s="795"/>
      <c r="AW292" s="795"/>
      <c r="AX292" s="795"/>
      <c r="AY292" s="795"/>
      <c r="AZ292" s="795"/>
      <c r="BA292" s="795"/>
      <c r="BB292" s="795"/>
      <c r="BC292" s="795"/>
      <c r="BD292" s="795" t="str">
        <f t="shared" si="1"/>
        <v/>
      </c>
    </row>
    <row r="293" ht="15.75" customHeight="1">
      <c r="F293" s="794"/>
      <c r="G293" s="795"/>
      <c r="H293" s="795"/>
      <c r="I293" s="795"/>
      <c r="J293" s="795"/>
      <c r="K293" s="795"/>
      <c r="L293" s="795"/>
      <c r="M293" s="795"/>
      <c r="N293" s="795"/>
      <c r="O293" s="795"/>
      <c r="P293" s="795"/>
      <c r="Q293" s="795"/>
      <c r="R293" s="795"/>
      <c r="S293" s="795"/>
      <c r="T293" s="795"/>
      <c r="U293" s="795"/>
      <c r="V293" s="795"/>
      <c r="W293" s="795"/>
      <c r="X293" s="795"/>
      <c r="Y293" s="795"/>
      <c r="Z293" s="795"/>
      <c r="AA293" s="795"/>
      <c r="AB293" s="795"/>
      <c r="AC293" s="795"/>
      <c r="AD293" s="795"/>
      <c r="AE293" s="795"/>
      <c r="AF293" s="795"/>
      <c r="AG293" s="795"/>
      <c r="AH293" s="795"/>
      <c r="AI293" s="796"/>
      <c r="AJ293" s="795"/>
      <c r="AK293" s="795"/>
      <c r="AL293" s="795"/>
      <c r="AM293" s="796"/>
      <c r="AN293" s="795"/>
      <c r="AO293" s="795"/>
      <c r="AP293" s="795"/>
      <c r="AQ293" s="795"/>
      <c r="AR293" s="795"/>
      <c r="AS293" s="795"/>
      <c r="AT293" s="795"/>
      <c r="AU293" s="795"/>
      <c r="AV293" s="795"/>
      <c r="AW293" s="795"/>
      <c r="AX293" s="795"/>
      <c r="AY293" s="795"/>
      <c r="AZ293" s="795"/>
      <c r="BA293" s="795"/>
      <c r="BB293" s="795"/>
      <c r="BC293" s="795"/>
      <c r="BD293" s="795" t="str">
        <f t="shared" si="1"/>
        <v/>
      </c>
    </row>
    <row r="294" ht="15.75" customHeight="1">
      <c r="F294" s="794"/>
      <c r="G294" s="795"/>
      <c r="H294" s="795"/>
      <c r="I294" s="795"/>
      <c r="J294" s="795"/>
      <c r="K294" s="795"/>
      <c r="L294" s="795"/>
      <c r="M294" s="795"/>
      <c r="N294" s="795"/>
      <c r="O294" s="795"/>
      <c r="P294" s="795"/>
      <c r="Q294" s="795"/>
      <c r="R294" s="795"/>
      <c r="S294" s="795"/>
      <c r="T294" s="795"/>
      <c r="U294" s="795"/>
      <c r="V294" s="795"/>
      <c r="W294" s="795"/>
      <c r="X294" s="795"/>
      <c r="Y294" s="795"/>
      <c r="Z294" s="795"/>
      <c r="AA294" s="795"/>
      <c r="AB294" s="795"/>
      <c r="AC294" s="795"/>
      <c r="AD294" s="795"/>
      <c r="AE294" s="795"/>
      <c r="AF294" s="795"/>
      <c r="AG294" s="795"/>
      <c r="AH294" s="795"/>
      <c r="AI294" s="796"/>
      <c r="AJ294" s="795"/>
      <c r="AK294" s="795"/>
      <c r="AL294" s="795"/>
      <c r="AM294" s="796"/>
      <c r="AN294" s="795"/>
      <c r="AO294" s="795"/>
      <c r="AP294" s="795"/>
      <c r="AQ294" s="795"/>
      <c r="AR294" s="795"/>
      <c r="AS294" s="795"/>
      <c r="AT294" s="795"/>
      <c r="AU294" s="795"/>
      <c r="AV294" s="795"/>
      <c r="AW294" s="795"/>
      <c r="AX294" s="795"/>
      <c r="AY294" s="795"/>
      <c r="AZ294" s="795"/>
      <c r="BA294" s="795"/>
      <c r="BB294" s="795"/>
      <c r="BC294" s="795"/>
      <c r="BD294" s="795" t="str">
        <f t="shared" si="1"/>
        <v/>
      </c>
    </row>
    <row r="295" ht="15.75" customHeight="1">
      <c r="F295" s="794"/>
      <c r="G295" s="795"/>
      <c r="H295" s="795"/>
      <c r="I295" s="795"/>
      <c r="J295" s="795"/>
      <c r="K295" s="795"/>
      <c r="L295" s="795"/>
      <c r="M295" s="795"/>
      <c r="N295" s="795"/>
      <c r="O295" s="795"/>
      <c r="P295" s="795"/>
      <c r="Q295" s="795"/>
      <c r="R295" s="795"/>
      <c r="S295" s="795"/>
      <c r="T295" s="795"/>
      <c r="U295" s="795"/>
      <c r="V295" s="795"/>
      <c r="W295" s="795"/>
      <c r="X295" s="795"/>
      <c r="Y295" s="795"/>
      <c r="Z295" s="795"/>
      <c r="AA295" s="795"/>
      <c r="AB295" s="795"/>
      <c r="AC295" s="795"/>
      <c r="AD295" s="795"/>
      <c r="AE295" s="795"/>
      <c r="AF295" s="795"/>
      <c r="AG295" s="795"/>
      <c r="AH295" s="795"/>
      <c r="AI295" s="796"/>
      <c r="AJ295" s="795"/>
      <c r="AK295" s="795"/>
      <c r="AL295" s="795"/>
      <c r="AM295" s="796"/>
      <c r="AN295" s="795"/>
      <c r="AO295" s="795"/>
      <c r="AP295" s="795"/>
      <c r="AQ295" s="795"/>
      <c r="AR295" s="795"/>
      <c r="AS295" s="795"/>
      <c r="AT295" s="795"/>
      <c r="AU295" s="795"/>
      <c r="AV295" s="795"/>
      <c r="AW295" s="795"/>
      <c r="AX295" s="795"/>
      <c r="AY295" s="795"/>
      <c r="AZ295" s="795"/>
      <c r="BA295" s="795"/>
      <c r="BB295" s="795"/>
      <c r="BC295" s="795"/>
      <c r="BD295" s="795" t="str">
        <f t="shared" si="1"/>
        <v/>
      </c>
    </row>
    <row r="296" ht="15.75" customHeight="1">
      <c r="F296" s="794"/>
      <c r="G296" s="795"/>
      <c r="H296" s="795"/>
      <c r="I296" s="795"/>
      <c r="J296" s="795"/>
      <c r="K296" s="795"/>
      <c r="L296" s="795"/>
      <c r="M296" s="795"/>
      <c r="N296" s="795"/>
      <c r="O296" s="795"/>
      <c r="P296" s="795"/>
      <c r="Q296" s="795"/>
      <c r="R296" s="795"/>
      <c r="S296" s="795"/>
      <c r="T296" s="795"/>
      <c r="U296" s="795"/>
      <c r="V296" s="795"/>
      <c r="W296" s="795"/>
      <c r="X296" s="795"/>
      <c r="Y296" s="795"/>
      <c r="Z296" s="795"/>
      <c r="AA296" s="795"/>
      <c r="AB296" s="795"/>
      <c r="AC296" s="795"/>
      <c r="AD296" s="795"/>
      <c r="AE296" s="795"/>
      <c r="AF296" s="795"/>
      <c r="AG296" s="795"/>
      <c r="AH296" s="795"/>
      <c r="AI296" s="796"/>
      <c r="AJ296" s="795"/>
      <c r="AK296" s="795"/>
      <c r="AL296" s="795"/>
      <c r="AM296" s="796"/>
      <c r="AN296" s="795"/>
      <c r="AO296" s="795"/>
      <c r="AP296" s="795"/>
      <c r="AQ296" s="795"/>
      <c r="AR296" s="795"/>
      <c r="AS296" s="795"/>
      <c r="AT296" s="795"/>
      <c r="AU296" s="795"/>
      <c r="AV296" s="795"/>
      <c r="AW296" s="795"/>
      <c r="AX296" s="795"/>
      <c r="AY296" s="795"/>
      <c r="AZ296" s="795"/>
      <c r="BA296" s="795"/>
      <c r="BB296" s="795"/>
      <c r="BC296" s="795"/>
      <c r="BD296" s="795" t="str">
        <f t="shared" si="1"/>
        <v/>
      </c>
    </row>
    <row r="297" ht="15.75" customHeight="1">
      <c r="F297" s="794"/>
      <c r="G297" s="795"/>
      <c r="H297" s="795"/>
      <c r="I297" s="795"/>
      <c r="J297" s="795"/>
      <c r="K297" s="795"/>
      <c r="L297" s="795"/>
      <c r="M297" s="795"/>
      <c r="N297" s="795"/>
      <c r="O297" s="795"/>
      <c r="P297" s="795"/>
      <c r="Q297" s="795"/>
      <c r="R297" s="795"/>
      <c r="S297" s="795"/>
      <c r="T297" s="795"/>
      <c r="U297" s="795"/>
      <c r="V297" s="795"/>
      <c r="W297" s="795"/>
      <c r="X297" s="795"/>
      <c r="Y297" s="795"/>
      <c r="Z297" s="795"/>
      <c r="AA297" s="795"/>
      <c r="AB297" s="795"/>
      <c r="AC297" s="795"/>
      <c r="AD297" s="795"/>
      <c r="AE297" s="795"/>
      <c r="AF297" s="795"/>
      <c r="AG297" s="795"/>
      <c r="AH297" s="795"/>
      <c r="AI297" s="796"/>
      <c r="AJ297" s="795"/>
      <c r="AK297" s="795"/>
      <c r="AL297" s="795"/>
      <c r="AM297" s="796"/>
      <c r="AN297" s="795"/>
      <c r="AO297" s="795"/>
      <c r="AP297" s="795"/>
      <c r="AQ297" s="795"/>
      <c r="AR297" s="795"/>
      <c r="AS297" s="795"/>
      <c r="AT297" s="795"/>
      <c r="AU297" s="795"/>
      <c r="AV297" s="795"/>
      <c r="AW297" s="795"/>
      <c r="AX297" s="795"/>
      <c r="AY297" s="795"/>
      <c r="AZ297" s="795"/>
      <c r="BA297" s="795"/>
      <c r="BB297" s="795"/>
      <c r="BC297" s="795"/>
      <c r="BD297" s="795" t="str">
        <f t="shared" si="1"/>
        <v/>
      </c>
    </row>
    <row r="298" ht="15.75" customHeight="1">
      <c r="F298" s="794"/>
      <c r="G298" s="795"/>
      <c r="H298" s="795"/>
      <c r="I298" s="795"/>
      <c r="J298" s="795"/>
      <c r="K298" s="795"/>
      <c r="L298" s="795"/>
      <c r="M298" s="795"/>
      <c r="N298" s="795"/>
      <c r="O298" s="795"/>
      <c r="P298" s="795"/>
      <c r="Q298" s="795"/>
      <c r="R298" s="795"/>
      <c r="S298" s="795"/>
      <c r="T298" s="795"/>
      <c r="U298" s="795"/>
      <c r="V298" s="795"/>
      <c r="W298" s="795"/>
      <c r="X298" s="795"/>
      <c r="Y298" s="795"/>
      <c r="Z298" s="795"/>
      <c r="AA298" s="795"/>
      <c r="AB298" s="795"/>
      <c r="AC298" s="795"/>
      <c r="AD298" s="795"/>
      <c r="AE298" s="795"/>
      <c r="AF298" s="795"/>
      <c r="AG298" s="795"/>
      <c r="AH298" s="795"/>
      <c r="AI298" s="796"/>
      <c r="AJ298" s="795"/>
      <c r="AK298" s="795"/>
      <c r="AL298" s="795"/>
      <c r="AM298" s="796"/>
      <c r="AN298" s="795"/>
      <c r="AO298" s="795"/>
      <c r="AP298" s="795"/>
      <c r="AQ298" s="795"/>
      <c r="AR298" s="795"/>
      <c r="AS298" s="795"/>
      <c r="AT298" s="795"/>
      <c r="AU298" s="795"/>
      <c r="AV298" s="795"/>
      <c r="AW298" s="795"/>
      <c r="AX298" s="795"/>
      <c r="AY298" s="795"/>
      <c r="AZ298" s="795"/>
      <c r="BA298" s="795"/>
      <c r="BB298" s="795"/>
      <c r="BC298" s="795"/>
      <c r="BD298" s="795" t="str">
        <f t="shared" si="1"/>
        <v/>
      </c>
    </row>
    <row r="299" ht="15.75" customHeight="1">
      <c r="F299" s="794"/>
      <c r="G299" s="795"/>
      <c r="H299" s="795"/>
      <c r="I299" s="795"/>
      <c r="J299" s="795"/>
      <c r="K299" s="795"/>
      <c r="L299" s="795"/>
      <c r="M299" s="795"/>
      <c r="N299" s="795"/>
      <c r="O299" s="795"/>
      <c r="P299" s="795"/>
      <c r="Q299" s="795"/>
      <c r="R299" s="795"/>
      <c r="S299" s="795"/>
      <c r="T299" s="795"/>
      <c r="U299" s="795"/>
      <c r="V299" s="795"/>
      <c r="W299" s="795"/>
      <c r="X299" s="795"/>
      <c r="Y299" s="795"/>
      <c r="Z299" s="795"/>
      <c r="AA299" s="795"/>
      <c r="AB299" s="795"/>
      <c r="AC299" s="795"/>
      <c r="AD299" s="795"/>
      <c r="AE299" s="795"/>
      <c r="AF299" s="795"/>
      <c r="AG299" s="795"/>
      <c r="AH299" s="795"/>
      <c r="AI299" s="796"/>
      <c r="AJ299" s="795"/>
      <c r="AK299" s="795"/>
      <c r="AL299" s="795"/>
      <c r="AM299" s="796"/>
      <c r="AN299" s="795"/>
      <c r="AO299" s="795"/>
      <c r="AP299" s="795"/>
      <c r="AQ299" s="795"/>
      <c r="AR299" s="795"/>
      <c r="AS299" s="795"/>
      <c r="AT299" s="795"/>
      <c r="AU299" s="795"/>
      <c r="AV299" s="795"/>
      <c r="AW299" s="795"/>
      <c r="AX299" s="795"/>
      <c r="AY299" s="795"/>
      <c r="AZ299" s="795"/>
      <c r="BA299" s="795"/>
      <c r="BB299" s="795"/>
      <c r="BC299" s="795"/>
      <c r="BD299" s="795"/>
    </row>
    <row r="300" ht="15.75" customHeight="1">
      <c r="F300" s="794"/>
      <c r="G300" s="795"/>
      <c r="H300" s="795"/>
      <c r="I300" s="795"/>
      <c r="J300" s="795"/>
      <c r="K300" s="795"/>
      <c r="L300" s="795"/>
      <c r="M300" s="795"/>
      <c r="N300" s="795"/>
      <c r="O300" s="795"/>
      <c r="P300" s="795"/>
      <c r="Q300" s="795"/>
      <c r="R300" s="795"/>
      <c r="S300" s="795"/>
      <c r="T300" s="795"/>
      <c r="U300" s="795"/>
      <c r="V300" s="795"/>
      <c r="W300" s="795"/>
      <c r="X300" s="795"/>
      <c r="Y300" s="795"/>
      <c r="Z300" s="795"/>
      <c r="AA300" s="795"/>
      <c r="AB300" s="795"/>
      <c r="AC300" s="795"/>
      <c r="AD300" s="795"/>
      <c r="AE300" s="795"/>
      <c r="AF300" s="795"/>
      <c r="AG300" s="795"/>
      <c r="AH300" s="795"/>
      <c r="AI300" s="796"/>
      <c r="AJ300" s="795"/>
      <c r="AK300" s="795"/>
      <c r="AL300" s="795"/>
      <c r="AM300" s="796"/>
      <c r="AN300" s="795"/>
      <c r="AO300" s="795"/>
      <c r="AP300" s="795"/>
      <c r="AQ300" s="795"/>
      <c r="AR300" s="795"/>
      <c r="AS300" s="795"/>
      <c r="AT300" s="795"/>
      <c r="AU300" s="795"/>
      <c r="AV300" s="795"/>
      <c r="AW300" s="795"/>
      <c r="AX300" s="795"/>
      <c r="AY300" s="795"/>
      <c r="AZ300" s="795"/>
      <c r="BA300" s="795"/>
      <c r="BB300" s="795"/>
      <c r="BC300" s="795"/>
      <c r="BD300" s="795"/>
    </row>
    <row r="301" ht="15.75" customHeight="1">
      <c r="F301" s="794"/>
      <c r="G301" s="795"/>
      <c r="H301" s="795"/>
      <c r="I301" s="795"/>
      <c r="J301" s="795"/>
      <c r="K301" s="795"/>
      <c r="L301" s="795"/>
      <c r="M301" s="795"/>
      <c r="N301" s="795"/>
      <c r="O301" s="795"/>
      <c r="P301" s="795"/>
      <c r="Q301" s="795"/>
      <c r="R301" s="795"/>
      <c r="S301" s="795"/>
      <c r="T301" s="795"/>
      <c r="U301" s="795"/>
      <c r="V301" s="795"/>
      <c r="W301" s="795"/>
      <c r="X301" s="795"/>
      <c r="Y301" s="795"/>
      <c r="Z301" s="795"/>
      <c r="AA301" s="795"/>
      <c r="AB301" s="795"/>
      <c r="AC301" s="795"/>
      <c r="AD301" s="795"/>
      <c r="AE301" s="795"/>
      <c r="AF301" s="795"/>
      <c r="AG301" s="795"/>
      <c r="AH301" s="795"/>
      <c r="AI301" s="796"/>
      <c r="AJ301" s="795"/>
      <c r="AK301" s="795"/>
      <c r="AL301" s="795"/>
      <c r="AM301" s="796"/>
      <c r="AN301" s="795"/>
      <c r="AO301" s="795"/>
      <c r="AP301" s="795"/>
      <c r="AQ301" s="795"/>
      <c r="AR301" s="795"/>
      <c r="AS301" s="795"/>
      <c r="AT301" s="795"/>
      <c r="AU301" s="795"/>
      <c r="AV301" s="795"/>
      <c r="AW301" s="795"/>
      <c r="AX301" s="795"/>
      <c r="AY301" s="795"/>
      <c r="AZ301" s="795"/>
      <c r="BA301" s="795"/>
      <c r="BB301" s="795"/>
      <c r="BC301" s="795"/>
      <c r="BD301" s="795"/>
    </row>
    <row r="302" ht="15.75" customHeight="1">
      <c r="F302" s="794"/>
      <c r="G302" s="795"/>
      <c r="H302" s="795"/>
      <c r="I302" s="795"/>
      <c r="J302" s="795"/>
      <c r="K302" s="795"/>
      <c r="L302" s="795"/>
      <c r="M302" s="795"/>
      <c r="N302" s="795"/>
      <c r="O302" s="795"/>
      <c r="P302" s="795"/>
      <c r="Q302" s="795"/>
      <c r="R302" s="795"/>
      <c r="S302" s="795"/>
      <c r="T302" s="795"/>
      <c r="U302" s="795"/>
      <c r="V302" s="795"/>
      <c r="W302" s="795"/>
      <c r="X302" s="795"/>
      <c r="Y302" s="795"/>
      <c r="Z302" s="795"/>
      <c r="AA302" s="795"/>
      <c r="AB302" s="795"/>
      <c r="AC302" s="795"/>
      <c r="AD302" s="795"/>
      <c r="AE302" s="795"/>
      <c r="AF302" s="795"/>
      <c r="AG302" s="795"/>
      <c r="AH302" s="795"/>
      <c r="AI302" s="796"/>
      <c r="AJ302" s="795"/>
      <c r="AK302" s="795"/>
      <c r="AL302" s="795"/>
      <c r="AM302" s="796"/>
      <c r="AN302" s="795"/>
      <c r="AO302" s="795"/>
      <c r="AP302" s="795"/>
      <c r="AQ302" s="795"/>
      <c r="AR302" s="795"/>
      <c r="AS302" s="795"/>
      <c r="AT302" s="795"/>
      <c r="AU302" s="795"/>
      <c r="AV302" s="795"/>
      <c r="AW302" s="795"/>
      <c r="AX302" s="795"/>
      <c r="AY302" s="795"/>
      <c r="AZ302" s="795"/>
      <c r="BA302" s="795"/>
      <c r="BB302" s="795"/>
      <c r="BC302" s="795"/>
      <c r="BD302" s="795"/>
    </row>
    <row r="303" ht="15.75" customHeight="1">
      <c r="F303" s="794"/>
      <c r="G303" s="795"/>
      <c r="H303" s="795"/>
      <c r="I303" s="795"/>
      <c r="J303" s="795"/>
      <c r="K303" s="795"/>
      <c r="L303" s="795"/>
      <c r="M303" s="795"/>
      <c r="N303" s="795"/>
      <c r="O303" s="795"/>
      <c r="P303" s="795"/>
      <c r="Q303" s="795"/>
      <c r="R303" s="795"/>
      <c r="S303" s="795"/>
      <c r="T303" s="795"/>
      <c r="U303" s="795"/>
      <c r="V303" s="795"/>
      <c r="W303" s="795"/>
      <c r="X303" s="795"/>
      <c r="Y303" s="795"/>
      <c r="Z303" s="795"/>
      <c r="AA303" s="795"/>
      <c r="AB303" s="795"/>
      <c r="AC303" s="795"/>
      <c r="AD303" s="795"/>
      <c r="AE303" s="795"/>
      <c r="AF303" s="795"/>
      <c r="AG303" s="795"/>
      <c r="AH303" s="795"/>
      <c r="AI303" s="796"/>
      <c r="AJ303" s="795"/>
      <c r="AK303" s="795"/>
      <c r="AL303" s="795"/>
      <c r="AM303" s="796"/>
      <c r="AN303" s="795"/>
      <c r="AO303" s="795"/>
      <c r="AP303" s="795"/>
      <c r="AQ303" s="795"/>
      <c r="AR303" s="795"/>
      <c r="AS303" s="795"/>
      <c r="AT303" s="795"/>
      <c r="AU303" s="795"/>
      <c r="AV303" s="795"/>
      <c r="AW303" s="795"/>
      <c r="AX303" s="795"/>
      <c r="AY303" s="795"/>
      <c r="AZ303" s="795"/>
      <c r="BA303" s="795"/>
      <c r="BB303" s="795"/>
      <c r="BC303" s="795"/>
      <c r="BD303" s="795"/>
    </row>
    <row r="304" ht="15.75" customHeight="1">
      <c r="F304" s="794"/>
      <c r="G304" s="795"/>
      <c r="H304" s="795"/>
      <c r="I304" s="795"/>
      <c r="J304" s="795"/>
      <c r="K304" s="795"/>
      <c r="L304" s="795"/>
      <c r="M304" s="795"/>
      <c r="N304" s="795"/>
      <c r="O304" s="795"/>
      <c r="P304" s="795"/>
      <c r="Q304" s="795"/>
      <c r="R304" s="795"/>
      <c r="S304" s="795"/>
      <c r="T304" s="795"/>
      <c r="U304" s="795"/>
      <c r="V304" s="795"/>
      <c r="W304" s="795"/>
      <c r="X304" s="795"/>
      <c r="Y304" s="795"/>
      <c r="Z304" s="795"/>
      <c r="AA304" s="795"/>
      <c r="AB304" s="795"/>
      <c r="AC304" s="795"/>
      <c r="AD304" s="795"/>
      <c r="AE304" s="795"/>
      <c r="AF304" s="795"/>
      <c r="AG304" s="795"/>
      <c r="AH304" s="795"/>
      <c r="AI304" s="796"/>
      <c r="AJ304" s="795"/>
      <c r="AK304" s="795"/>
      <c r="AL304" s="795"/>
      <c r="AM304" s="796"/>
      <c r="AN304" s="795"/>
      <c r="AO304" s="795"/>
      <c r="AP304" s="795"/>
      <c r="AQ304" s="795"/>
      <c r="AR304" s="795"/>
      <c r="AS304" s="795"/>
      <c r="AT304" s="795"/>
      <c r="AU304" s="795"/>
      <c r="AV304" s="795"/>
      <c r="AW304" s="795"/>
      <c r="AX304" s="795"/>
      <c r="AY304" s="795"/>
      <c r="AZ304" s="795"/>
      <c r="BA304" s="795"/>
      <c r="BB304" s="795"/>
      <c r="BC304" s="795"/>
      <c r="BD304" s="795"/>
    </row>
    <row r="305" ht="15.75" customHeight="1">
      <c r="F305" s="794"/>
      <c r="G305" s="795"/>
      <c r="H305" s="795"/>
      <c r="I305" s="795"/>
      <c r="J305" s="795"/>
      <c r="K305" s="795"/>
      <c r="L305" s="795"/>
      <c r="M305" s="795"/>
      <c r="N305" s="795"/>
      <c r="O305" s="795"/>
      <c r="P305" s="795"/>
      <c r="Q305" s="795"/>
      <c r="R305" s="795"/>
      <c r="S305" s="795"/>
      <c r="T305" s="795"/>
      <c r="U305" s="795"/>
      <c r="V305" s="795"/>
      <c r="W305" s="795"/>
      <c r="X305" s="795"/>
      <c r="Y305" s="795"/>
      <c r="Z305" s="795"/>
      <c r="AA305" s="795"/>
      <c r="AB305" s="795"/>
      <c r="AC305" s="795"/>
      <c r="AD305" s="795"/>
      <c r="AE305" s="795"/>
      <c r="AF305" s="795"/>
      <c r="AG305" s="795"/>
      <c r="AH305" s="795"/>
      <c r="AI305" s="796"/>
      <c r="AJ305" s="795"/>
      <c r="AK305" s="795"/>
      <c r="AL305" s="795"/>
      <c r="AM305" s="796"/>
      <c r="AN305" s="795"/>
      <c r="AO305" s="795"/>
      <c r="AP305" s="795"/>
      <c r="AQ305" s="795"/>
      <c r="AR305" s="795"/>
      <c r="AS305" s="795"/>
      <c r="AT305" s="795"/>
      <c r="AU305" s="795"/>
      <c r="AV305" s="795"/>
      <c r="AW305" s="795"/>
      <c r="AX305" s="795"/>
      <c r="AY305" s="795"/>
      <c r="AZ305" s="795"/>
      <c r="BA305" s="795"/>
      <c r="BB305" s="795"/>
      <c r="BC305" s="795"/>
      <c r="BD305" s="795"/>
    </row>
    <row r="306" ht="15.75" customHeight="1">
      <c r="F306" s="794"/>
      <c r="G306" s="795"/>
      <c r="H306" s="795"/>
      <c r="I306" s="795"/>
      <c r="J306" s="795"/>
      <c r="K306" s="795"/>
      <c r="L306" s="795"/>
      <c r="M306" s="795"/>
      <c r="N306" s="795"/>
      <c r="O306" s="795"/>
      <c r="P306" s="795"/>
      <c r="Q306" s="795"/>
      <c r="R306" s="795"/>
      <c r="S306" s="795"/>
      <c r="T306" s="795"/>
      <c r="U306" s="795"/>
      <c r="V306" s="795"/>
      <c r="W306" s="795"/>
      <c r="X306" s="795"/>
      <c r="Y306" s="795"/>
      <c r="Z306" s="795"/>
      <c r="AA306" s="795"/>
      <c r="AB306" s="795"/>
      <c r="AC306" s="795"/>
      <c r="AD306" s="795"/>
      <c r="AE306" s="795"/>
      <c r="AF306" s="795"/>
      <c r="AG306" s="795"/>
      <c r="AH306" s="795"/>
      <c r="AI306" s="796"/>
      <c r="AJ306" s="795"/>
      <c r="AK306" s="795"/>
      <c r="AL306" s="795"/>
      <c r="AM306" s="796"/>
      <c r="AN306" s="795"/>
      <c r="AO306" s="795"/>
      <c r="AP306" s="795"/>
      <c r="AQ306" s="795"/>
      <c r="AR306" s="795"/>
      <c r="AS306" s="795"/>
      <c r="AT306" s="795"/>
      <c r="AU306" s="795"/>
      <c r="AV306" s="795"/>
      <c r="AW306" s="795"/>
      <c r="AX306" s="795"/>
      <c r="AY306" s="795"/>
      <c r="AZ306" s="795"/>
      <c r="BA306" s="795"/>
      <c r="BB306" s="795"/>
      <c r="BC306" s="795"/>
      <c r="BD306" s="795"/>
    </row>
    <row r="307" ht="15.75" customHeight="1">
      <c r="F307" s="794"/>
      <c r="G307" s="795"/>
      <c r="H307" s="795"/>
      <c r="I307" s="795"/>
      <c r="J307" s="795"/>
      <c r="K307" s="795"/>
      <c r="L307" s="795"/>
      <c r="M307" s="795"/>
      <c r="N307" s="795"/>
      <c r="O307" s="795"/>
      <c r="P307" s="795"/>
      <c r="Q307" s="795"/>
      <c r="R307" s="795"/>
      <c r="S307" s="795"/>
      <c r="T307" s="795"/>
      <c r="U307" s="795"/>
      <c r="V307" s="795"/>
      <c r="W307" s="795"/>
      <c r="X307" s="795"/>
      <c r="Y307" s="795"/>
      <c r="Z307" s="795"/>
      <c r="AA307" s="795"/>
      <c r="AB307" s="795"/>
      <c r="AC307" s="795"/>
      <c r="AD307" s="795"/>
      <c r="AE307" s="795"/>
      <c r="AF307" s="795"/>
      <c r="AG307" s="795"/>
      <c r="AH307" s="795"/>
      <c r="AI307" s="796"/>
      <c r="AJ307" s="795"/>
      <c r="AK307" s="795"/>
      <c r="AL307" s="795"/>
      <c r="AM307" s="796"/>
      <c r="AN307" s="795"/>
      <c r="AO307" s="795"/>
      <c r="AP307" s="795"/>
      <c r="AQ307" s="795"/>
      <c r="AR307" s="795"/>
      <c r="AS307" s="795"/>
      <c r="AT307" s="795"/>
      <c r="AU307" s="795"/>
      <c r="AV307" s="795"/>
      <c r="AW307" s="795"/>
      <c r="AX307" s="795"/>
      <c r="AY307" s="795"/>
      <c r="AZ307" s="795"/>
      <c r="BA307" s="795"/>
      <c r="BB307" s="795"/>
      <c r="BC307" s="795"/>
      <c r="BD307" s="795"/>
    </row>
    <row r="308" ht="15.75" customHeight="1">
      <c r="F308" s="794"/>
      <c r="G308" s="795"/>
      <c r="H308" s="795"/>
      <c r="I308" s="795"/>
      <c r="J308" s="795"/>
      <c r="K308" s="795"/>
      <c r="L308" s="795"/>
      <c r="M308" s="795"/>
      <c r="N308" s="795"/>
      <c r="O308" s="795"/>
      <c r="P308" s="795"/>
      <c r="Q308" s="795"/>
      <c r="R308" s="795"/>
      <c r="S308" s="795"/>
      <c r="T308" s="795"/>
      <c r="U308" s="795"/>
      <c r="V308" s="795"/>
      <c r="W308" s="795"/>
      <c r="X308" s="795"/>
      <c r="Y308" s="795"/>
      <c r="Z308" s="795"/>
      <c r="AA308" s="795"/>
      <c r="AB308" s="795"/>
      <c r="AC308" s="795"/>
      <c r="AD308" s="795"/>
      <c r="AE308" s="795"/>
      <c r="AF308" s="795"/>
      <c r="AG308" s="795"/>
      <c r="AH308" s="795"/>
      <c r="AI308" s="796"/>
      <c r="AJ308" s="795"/>
      <c r="AK308" s="795"/>
      <c r="AL308" s="795"/>
      <c r="AM308" s="796"/>
      <c r="AN308" s="795"/>
      <c r="AO308" s="795"/>
      <c r="AP308" s="795"/>
      <c r="AQ308" s="795"/>
      <c r="AR308" s="795"/>
      <c r="AS308" s="795"/>
      <c r="AT308" s="795"/>
      <c r="AU308" s="795"/>
      <c r="AV308" s="795"/>
      <c r="AW308" s="795"/>
      <c r="AX308" s="795"/>
      <c r="AY308" s="795"/>
      <c r="AZ308" s="795"/>
      <c r="BA308" s="795"/>
      <c r="BB308" s="795"/>
      <c r="BC308" s="795"/>
      <c r="BD308" s="795"/>
    </row>
    <row r="309" ht="15.75" customHeight="1">
      <c r="F309" s="794"/>
      <c r="G309" s="795"/>
      <c r="H309" s="795"/>
      <c r="I309" s="795"/>
      <c r="J309" s="795"/>
      <c r="K309" s="795"/>
      <c r="L309" s="795"/>
      <c r="M309" s="795"/>
      <c r="N309" s="795"/>
      <c r="O309" s="795"/>
      <c r="P309" s="795"/>
      <c r="Q309" s="795"/>
      <c r="R309" s="795"/>
      <c r="S309" s="795"/>
      <c r="T309" s="795"/>
      <c r="U309" s="795"/>
      <c r="V309" s="795"/>
      <c r="W309" s="795"/>
      <c r="X309" s="795"/>
      <c r="Y309" s="795"/>
      <c r="Z309" s="795"/>
      <c r="AA309" s="795"/>
      <c r="AB309" s="795"/>
      <c r="AC309" s="795"/>
      <c r="AD309" s="795"/>
      <c r="AE309" s="795"/>
      <c r="AF309" s="795"/>
      <c r="AG309" s="795"/>
      <c r="AH309" s="795"/>
      <c r="AI309" s="796"/>
      <c r="AJ309" s="795"/>
      <c r="AK309" s="795"/>
      <c r="AL309" s="795"/>
      <c r="AM309" s="796"/>
      <c r="AN309" s="795"/>
      <c r="AO309" s="795"/>
      <c r="AP309" s="795"/>
      <c r="AQ309" s="795"/>
      <c r="AR309" s="795"/>
      <c r="AS309" s="795"/>
      <c r="AT309" s="795"/>
      <c r="AU309" s="795"/>
      <c r="AV309" s="795"/>
      <c r="AW309" s="795"/>
      <c r="AX309" s="795"/>
      <c r="AY309" s="795"/>
      <c r="AZ309" s="795"/>
      <c r="BA309" s="795"/>
      <c r="BB309" s="795"/>
      <c r="BC309" s="795"/>
      <c r="BD309" s="795"/>
    </row>
    <row r="310" ht="15.75" customHeight="1">
      <c r="F310" s="794"/>
      <c r="G310" s="795"/>
      <c r="H310" s="795"/>
      <c r="I310" s="795"/>
      <c r="J310" s="795"/>
      <c r="K310" s="795"/>
      <c r="L310" s="795"/>
      <c r="M310" s="795"/>
      <c r="N310" s="795"/>
      <c r="O310" s="795"/>
      <c r="P310" s="795"/>
      <c r="Q310" s="795"/>
      <c r="R310" s="795"/>
      <c r="S310" s="795"/>
      <c r="T310" s="795"/>
      <c r="U310" s="795"/>
      <c r="V310" s="795"/>
      <c r="W310" s="795"/>
      <c r="X310" s="795"/>
      <c r="Y310" s="795"/>
      <c r="Z310" s="795"/>
      <c r="AA310" s="795"/>
      <c r="AB310" s="795"/>
      <c r="AC310" s="795"/>
      <c r="AD310" s="795"/>
      <c r="AE310" s="795"/>
      <c r="AF310" s="795"/>
      <c r="AG310" s="795"/>
      <c r="AH310" s="795"/>
      <c r="AI310" s="796"/>
      <c r="AJ310" s="795"/>
      <c r="AK310" s="795"/>
      <c r="AL310" s="795"/>
      <c r="AM310" s="796"/>
      <c r="AN310" s="795"/>
      <c r="AO310" s="795"/>
      <c r="AP310" s="795"/>
      <c r="AQ310" s="795"/>
      <c r="AR310" s="795"/>
      <c r="AS310" s="795"/>
      <c r="AT310" s="795"/>
      <c r="AU310" s="795"/>
      <c r="AV310" s="795"/>
      <c r="AW310" s="795"/>
      <c r="AX310" s="795"/>
      <c r="AY310" s="795"/>
      <c r="AZ310" s="795"/>
      <c r="BA310" s="795"/>
      <c r="BB310" s="795"/>
      <c r="BC310" s="795"/>
      <c r="BD310" s="795"/>
    </row>
    <row r="311" ht="15.75" customHeight="1">
      <c r="F311" s="794"/>
      <c r="G311" s="795"/>
      <c r="H311" s="795"/>
      <c r="I311" s="795"/>
      <c r="J311" s="795"/>
      <c r="K311" s="795"/>
      <c r="L311" s="795"/>
      <c r="M311" s="795"/>
      <c r="N311" s="795"/>
      <c r="O311" s="795"/>
      <c r="P311" s="795"/>
      <c r="Q311" s="795"/>
      <c r="R311" s="795"/>
      <c r="S311" s="795"/>
      <c r="T311" s="795"/>
      <c r="U311" s="795"/>
      <c r="V311" s="795"/>
      <c r="W311" s="795"/>
      <c r="X311" s="795"/>
      <c r="Y311" s="795"/>
      <c r="Z311" s="795"/>
      <c r="AA311" s="795"/>
      <c r="AB311" s="795"/>
      <c r="AC311" s="795"/>
      <c r="AD311" s="795"/>
      <c r="AE311" s="795"/>
      <c r="AF311" s="795"/>
      <c r="AG311" s="795"/>
      <c r="AH311" s="795"/>
      <c r="AI311" s="796"/>
      <c r="AJ311" s="795"/>
      <c r="AK311" s="795"/>
      <c r="AL311" s="795"/>
      <c r="AM311" s="796"/>
      <c r="AN311" s="795"/>
      <c r="AO311" s="795"/>
      <c r="AP311" s="795"/>
      <c r="AQ311" s="795"/>
      <c r="AR311" s="795"/>
      <c r="AS311" s="795"/>
      <c r="AT311" s="795"/>
      <c r="AU311" s="795"/>
      <c r="AV311" s="795"/>
      <c r="AW311" s="795"/>
      <c r="AX311" s="795"/>
      <c r="AY311" s="795"/>
      <c r="AZ311" s="795"/>
      <c r="BA311" s="795"/>
      <c r="BB311" s="795"/>
      <c r="BC311" s="795"/>
      <c r="BD311" s="795"/>
    </row>
    <row r="312" ht="15.75" customHeight="1">
      <c r="F312" s="794"/>
      <c r="G312" s="795"/>
      <c r="H312" s="795"/>
      <c r="I312" s="795"/>
      <c r="J312" s="795"/>
      <c r="K312" s="795"/>
      <c r="L312" s="795"/>
      <c r="M312" s="795"/>
      <c r="N312" s="795"/>
      <c r="O312" s="795"/>
      <c r="P312" s="795"/>
      <c r="Q312" s="795"/>
      <c r="R312" s="795"/>
      <c r="S312" s="795"/>
      <c r="T312" s="795"/>
      <c r="U312" s="795"/>
      <c r="V312" s="795"/>
      <c r="W312" s="795"/>
      <c r="X312" s="795"/>
      <c r="Y312" s="795"/>
      <c r="Z312" s="795"/>
      <c r="AA312" s="795"/>
      <c r="AB312" s="795"/>
      <c r="AC312" s="795"/>
      <c r="AD312" s="795"/>
      <c r="AE312" s="795"/>
      <c r="AF312" s="795"/>
      <c r="AG312" s="795"/>
      <c r="AH312" s="795"/>
      <c r="AI312" s="796"/>
      <c r="AJ312" s="795"/>
      <c r="AK312" s="795"/>
      <c r="AL312" s="795"/>
      <c r="AM312" s="796"/>
      <c r="AN312" s="795"/>
      <c r="AO312" s="795"/>
      <c r="AP312" s="795"/>
      <c r="AQ312" s="795"/>
      <c r="AR312" s="795"/>
      <c r="AS312" s="795"/>
      <c r="AT312" s="795"/>
      <c r="AU312" s="795"/>
      <c r="AV312" s="795"/>
      <c r="AW312" s="795"/>
      <c r="AX312" s="795"/>
      <c r="AY312" s="795"/>
      <c r="AZ312" s="795"/>
      <c r="BA312" s="795"/>
      <c r="BB312" s="795"/>
      <c r="BC312" s="795"/>
      <c r="BD312" s="795"/>
    </row>
    <row r="313" ht="15.75" customHeight="1">
      <c r="F313" s="794"/>
      <c r="G313" s="795"/>
      <c r="H313" s="795"/>
      <c r="I313" s="795"/>
      <c r="J313" s="795"/>
      <c r="K313" s="795"/>
      <c r="L313" s="795"/>
      <c r="M313" s="795"/>
      <c r="N313" s="795"/>
      <c r="O313" s="795"/>
      <c r="P313" s="795"/>
      <c r="Q313" s="795"/>
      <c r="R313" s="795"/>
      <c r="S313" s="795"/>
      <c r="T313" s="795"/>
      <c r="U313" s="795"/>
      <c r="V313" s="795"/>
      <c r="W313" s="795"/>
      <c r="X313" s="795"/>
      <c r="Y313" s="795"/>
      <c r="Z313" s="795"/>
      <c r="AA313" s="795"/>
      <c r="AB313" s="795"/>
      <c r="AC313" s="795"/>
      <c r="AD313" s="795"/>
      <c r="AE313" s="795"/>
      <c r="AF313" s="795"/>
      <c r="AG313" s="795"/>
      <c r="AH313" s="795"/>
      <c r="AI313" s="796"/>
      <c r="AJ313" s="795"/>
      <c r="AK313" s="795"/>
      <c r="AL313" s="795"/>
      <c r="AM313" s="796"/>
      <c r="AN313" s="795"/>
      <c r="AO313" s="795"/>
      <c r="AP313" s="795"/>
      <c r="AQ313" s="795"/>
      <c r="AR313" s="795"/>
      <c r="AS313" s="795"/>
      <c r="AT313" s="795"/>
      <c r="AU313" s="795"/>
      <c r="AV313" s="795"/>
      <c r="AW313" s="795"/>
      <c r="AX313" s="795"/>
      <c r="AY313" s="795"/>
      <c r="AZ313" s="795"/>
      <c r="BA313" s="795"/>
      <c r="BB313" s="795"/>
      <c r="BC313" s="795"/>
      <c r="BD313" s="795"/>
    </row>
    <row r="314" ht="15.75" customHeight="1">
      <c r="F314" s="794"/>
      <c r="G314" s="795"/>
      <c r="H314" s="795"/>
      <c r="I314" s="795"/>
      <c r="J314" s="795"/>
      <c r="K314" s="795"/>
      <c r="L314" s="795"/>
      <c r="M314" s="795"/>
      <c r="N314" s="795"/>
      <c r="O314" s="795"/>
      <c r="P314" s="795"/>
      <c r="Q314" s="795"/>
      <c r="R314" s="795"/>
      <c r="S314" s="795"/>
      <c r="T314" s="795"/>
      <c r="U314" s="795"/>
      <c r="V314" s="795"/>
      <c r="W314" s="795"/>
      <c r="X314" s="795"/>
      <c r="Y314" s="795"/>
      <c r="Z314" s="795"/>
      <c r="AA314" s="795"/>
      <c r="AB314" s="795"/>
      <c r="AC314" s="795"/>
      <c r="AD314" s="795"/>
      <c r="AE314" s="795"/>
      <c r="AF314" s="795"/>
      <c r="AG314" s="795"/>
      <c r="AH314" s="795"/>
      <c r="AI314" s="796"/>
      <c r="AJ314" s="795"/>
      <c r="AK314" s="795"/>
      <c r="AL314" s="795"/>
      <c r="AM314" s="796"/>
      <c r="AN314" s="795"/>
      <c r="AO314" s="795"/>
      <c r="AP314" s="795"/>
      <c r="AQ314" s="795"/>
      <c r="AR314" s="795"/>
      <c r="AS314" s="795"/>
      <c r="AT314" s="795"/>
      <c r="AU314" s="795"/>
      <c r="AV314" s="795"/>
      <c r="AW314" s="795"/>
      <c r="AX314" s="795"/>
      <c r="AY314" s="795"/>
      <c r="AZ314" s="795"/>
      <c r="BA314" s="795"/>
      <c r="BB314" s="795"/>
      <c r="BC314" s="795"/>
      <c r="BD314" s="795"/>
    </row>
    <row r="315" ht="15.75" customHeight="1">
      <c r="F315" s="794"/>
      <c r="G315" s="795"/>
      <c r="H315" s="795"/>
      <c r="I315" s="795"/>
      <c r="J315" s="795"/>
      <c r="K315" s="795"/>
      <c r="L315" s="795"/>
      <c r="M315" s="795"/>
      <c r="N315" s="795"/>
      <c r="O315" s="795"/>
      <c r="P315" s="795"/>
      <c r="Q315" s="795"/>
      <c r="R315" s="795"/>
      <c r="S315" s="795"/>
      <c r="T315" s="795"/>
      <c r="U315" s="795"/>
      <c r="V315" s="795"/>
      <c r="W315" s="795"/>
      <c r="X315" s="795"/>
      <c r="Y315" s="795"/>
      <c r="Z315" s="795"/>
      <c r="AA315" s="795"/>
      <c r="AB315" s="795"/>
      <c r="AC315" s="795"/>
      <c r="AD315" s="795"/>
      <c r="AE315" s="795"/>
      <c r="AF315" s="795"/>
      <c r="AG315" s="795"/>
      <c r="AH315" s="795"/>
      <c r="AI315" s="796"/>
      <c r="AJ315" s="795"/>
      <c r="AK315" s="795"/>
      <c r="AL315" s="795"/>
      <c r="AM315" s="796"/>
      <c r="AN315" s="795"/>
      <c r="AO315" s="795"/>
      <c r="AP315" s="795"/>
      <c r="AQ315" s="795"/>
      <c r="AR315" s="795"/>
      <c r="AS315" s="795"/>
      <c r="AT315" s="795"/>
      <c r="AU315" s="795"/>
      <c r="AV315" s="795"/>
      <c r="AW315" s="795"/>
      <c r="AX315" s="795"/>
      <c r="AY315" s="795"/>
      <c r="AZ315" s="795"/>
      <c r="BA315" s="795"/>
      <c r="BB315" s="795"/>
      <c r="BC315" s="795"/>
      <c r="BD315" s="795"/>
    </row>
    <row r="316" ht="15.75" customHeight="1">
      <c r="F316" s="794"/>
      <c r="G316" s="795"/>
      <c r="H316" s="795"/>
      <c r="I316" s="795"/>
      <c r="J316" s="795"/>
      <c r="K316" s="795"/>
      <c r="L316" s="795"/>
      <c r="M316" s="795"/>
      <c r="N316" s="795"/>
      <c r="O316" s="795"/>
      <c r="P316" s="795"/>
      <c r="Q316" s="795"/>
      <c r="R316" s="795"/>
      <c r="S316" s="795"/>
      <c r="T316" s="795"/>
      <c r="U316" s="795"/>
      <c r="V316" s="795"/>
      <c r="W316" s="795"/>
      <c r="X316" s="795"/>
      <c r="Y316" s="795"/>
      <c r="Z316" s="795"/>
      <c r="AA316" s="795"/>
      <c r="AB316" s="795"/>
      <c r="AC316" s="795"/>
      <c r="AD316" s="795"/>
      <c r="AE316" s="795"/>
      <c r="AF316" s="795"/>
      <c r="AG316" s="795"/>
      <c r="AH316" s="795"/>
      <c r="AI316" s="796"/>
      <c r="AJ316" s="795"/>
      <c r="AK316" s="795"/>
      <c r="AL316" s="795"/>
      <c r="AM316" s="796"/>
      <c r="AN316" s="795"/>
      <c r="AO316" s="795"/>
      <c r="AP316" s="795"/>
      <c r="AQ316" s="795"/>
      <c r="AR316" s="795"/>
      <c r="AS316" s="795"/>
      <c r="AT316" s="795"/>
      <c r="AU316" s="795"/>
      <c r="AV316" s="795"/>
      <c r="AW316" s="795"/>
      <c r="AX316" s="795"/>
      <c r="AY316" s="795"/>
      <c r="AZ316" s="795"/>
      <c r="BA316" s="795"/>
      <c r="BB316" s="795"/>
      <c r="BC316" s="795"/>
      <c r="BD316" s="795"/>
    </row>
    <row r="317" ht="15.75" customHeight="1">
      <c r="F317" s="794"/>
      <c r="G317" s="795"/>
      <c r="H317" s="795"/>
      <c r="I317" s="795"/>
      <c r="J317" s="795"/>
      <c r="K317" s="795"/>
      <c r="L317" s="795"/>
      <c r="M317" s="795"/>
      <c r="N317" s="795"/>
      <c r="O317" s="795"/>
      <c r="P317" s="795"/>
      <c r="Q317" s="795"/>
      <c r="R317" s="795"/>
      <c r="S317" s="795"/>
      <c r="T317" s="795"/>
      <c r="U317" s="795"/>
      <c r="V317" s="795"/>
      <c r="W317" s="795"/>
      <c r="X317" s="795"/>
      <c r="Y317" s="795"/>
      <c r="Z317" s="795"/>
      <c r="AA317" s="795"/>
      <c r="AB317" s="795"/>
      <c r="AC317" s="795"/>
      <c r="AD317" s="795"/>
      <c r="AE317" s="795"/>
      <c r="AF317" s="795"/>
      <c r="AG317" s="795"/>
      <c r="AH317" s="795"/>
      <c r="AI317" s="796"/>
      <c r="AJ317" s="795"/>
      <c r="AK317" s="795"/>
      <c r="AL317" s="795"/>
      <c r="AM317" s="796"/>
      <c r="AN317" s="795"/>
      <c r="AO317" s="795"/>
      <c r="AP317" s="795"/>
      <c r="AQ317" s="795"/>
      <c r="AR317" s="795"/>
      <c r="AS317" s="795"/>
      <c r="AT317" s="795"/>
      <c r="AU317" s="795"/>
      <c r="AV317" s="795"/>
      <c r="AW317" s="795"/>
      <c r="AX317" s="795"/>
      <c r="AY317" s="795"/>
      <c r="AZ317" s="795"/>
      <c r="BA317" s="795"/>
      <c r="BB317" s="795"/>
      <c r="BC317" s="795"/>
      <c r="BD317" s="795"/>
    </row>
    <row r="318" ht="15.75" customHeight="1">
      <c r="F318" s="794"/>
      <c r="G318" s="795"/>
      <c r="H318" s="795"/>
      <c r="I318" s="795"/>
      <c r="J318" s="795"/>
      <c r="K318" s="795"/>
      <c r="L318" s="795"/>
      <c r="M318" s="795"/>
      <c r="N318" s="795"/>
      <c r="O318" s="795"/>
      <c r="P318" s="795"/>
      <c r="Q318" s="795"/>
      <c r="R318" s="795"/>
      <c r="S318" s="795"/>
      <c r="T318" s="795"/>
      <c r="U318" s="795"/>
      <c r="V318" s="795"/>
      <c r="W318" s="795"/>
      <c r="X318" s="795"/>
      <c r="Y318" s="795"/>
      <c r="Z318" s="795"/>
      <c r="AA318" s="795"/>
      <c r="AB318" s="795"/>
      <c r="AC318" s="795"/>
      <c r="AD318" s="795"/>
      <c r="AE318" s="795"/>
      <c r="AF318" s="795"/>
      <c r="AG318" s="795"/>
      <c r="AH318" s="795"/>
      <c r="AI318" s="796"/>
      <c r="AJ318" s="795"/>
      <c r="AK318" s="795"/>
      <c r="AL318" s="795"/>
      <c r="AM318" s="796"/>
      <c r="AN318" s="795"/>
      <c r="AO318" s="795"/>
      <c r="AP318" s="795"/>
      <c r="AQ318" s="795"/>
      <c r="AR318" s="795"/>
      <c r="AS318" s="795"/>
      <c r="AT318" s="795"/>
      <c r="AU318" s="795"/>
      <c r="AV318" s="795"/>
      <c r="AW318" s="795"/>
      <c r="AX318" s="795"/>
      <c r="AY318" s="795"/>
      <c r="AZ318" s="795"/>
      <c r="BA318" s="795"/>
      <c r="BB318" s="795"/>
      <c r="BC318" s="795"/>
      <c r="BD318" s="795"/>
    </row>
    <row r="319" ht="15.75" customHeight="1">
      <c r="F319" s="794"/>
      <c r="G319" s="795"/>
      <c r="H319" s="795"/>
      <c r="I319" s="795"/>
      <c r="J319" s="795"/>
      <c r="K319" s="795"/>
      <c r="L319" s="795"/>
      <c r="M319" s="795"/>
      <c r="N319" s="795"/>
      <c r="O319" s="795"/>
      <c r="P319" s="795"/>
      <c r="Q319" s="795"/>
      <c r="R319" s="795"/>
      <c r="S319" s="795"/>
      <c r="T319" s="795"/>
      <c r="U319" s="795"/>
      <c r="V319" s="795"/>
      <c r="W319" s="795"/>
      <c r="X319" s="795"/>
      <c r="Y319" s="795"/>
      <c r="Z319" s="795"/>
      <c r="AA319" s="795"/>
      <c r="AB319" s="795"/>
      <c r="AC319" s="795"/>
      <c r="AD319" s="795"/>
      <c r="AE319" s="795"/>
      <c r="AF319" s="795"/>
      <c r="AG319" s="795"/>
      <c r="AH319" s="795"/>
      <c r="AI319" s="796"/>
      <c r="AJ319" s="795"/>
      <c r="AK319" s="795"/>
      <c r="AL319" s="795"/>
      <c r="AM319" s="796"/>
      <c r="AN319" s="795"/>
      <c r="AO319" s="795"/>
      <c r="AP319" s="795"/>
      <c r="AQ319" s="795"/>
      <c r="AR319" s="795"/>
      <c r="AS319" s="795"/>
      <c r="AT319" s="795"/>
      <c r="AU319" s="795"/>
      <c r="AV319" s="795"/>
      <c r="AW319" s="795"/>
      <c r="AX319" s="795"/>
      <c r="AY319" s="795"/>
      <c r="AZ319" s="795"/>
      <c r="BA319" s="795"/>
      <c r="BB319" s="795"/>
      <c r="BC319" s="795"/>
      <c r="BD319" s="795"/>
    </row>
    <row r="320" ht="15.75" customHeight="1">
      <c r="F320" s="794"/>
      <c r="G320" s="795"/>
      <c r="H320" s="795"/>
      <c r="I320" s="795"/>
      <c r="J320" s="795"/>
      <c r="K320" s="795"/>
      <c r="L320" s="795"/>
      <c r="M320" s="795"/>
      <c r="N320" s="795"/>
      <c r="O320" s="795"/>
      <c r="P320" s="795"/>
      <c r="Q320" s="795"/>
      <c r="R320" s="795"/>
      <c r="S320" s="795"/>
      <c r="T320" s="795"/>
      <c r="U320" s="795"/>
      <c r="V320" s="795"/>
      <c r="W320" s="795"/>
      <c r="X320" s="795"/>
      <c r="Y320" s="795"/>
      <c r="Z320" s="795"/>
      <c r="AA320" s="795"/>
      <c r="AB320" s="795"/>
      <c r="AC320" s="795"/>
      <c r="AD320" s="795"/>
      <c r="AE320" s="795"/>
      <c r="AF320" s="795"/>
      <c r="AG320" s="795"/>
      <c r="AH320" s="795"/>
      <c r="AI320" s="796"/>
      <c r="AJ320" s="795"/>
      <c r="AK320" s="795"/>
      <c r="AL320" s="795"/>
      <c r="AM320" s="796"/>
      <c r="AN320" s="795"/>
      <c r="AO320" s="795"/>
      <c r="AP320" s="795"/>
      <c r="AQ320" s="795"/>
      <c r="AR320" s="795"/>
      <c r="AS320" s="795"/>
      <c r="AT320" s="795"/>
      <c r="AU320" s="795"/>
      <c r="AV320" s="795"/>
      <c r="AW320" s="795"/>
      <c r="AX320" s="795"/>
      <c r="AY320" s="795"/>
      <c r="AZ320" s="795"/>
      <c r="BA320" s="795"/>
      <c r="BB320" s="795"/>
      <c r="BC320" s="795"/>
      <c r="BD320" s="795"/>
    </row>
    <row r="321" ht="15.75" customHeight="1">
      <c r="F321" s="794"/>
      <c r="G321" s="795"/>
      <c r="H321" s="795"/>
      <c r="I321" s="795"/>
      <c r="J321" s="795"/>
      <c r="K321" s="795"/>
      <c r="L321" s="795"/>
      <c r="M321" s="795"/>
      <c r="N321" s="795"/>
      <c r="O321" s="795"/>
      <c r="P321" s="795"/>
      <c r="Q321" s="795"/>
      <c r="R321" s="795"/>
      <c r="S321" s="795"/>
      <c r="T321" s="795"/>
      <c r="U321" s="795"/>
      <c r="V321" s="795"/>
      <c r="W321" s="795"/>
      <c r="X321" s="795"/>
      <c r="Y321" s="795"/>
      <c r="Z321" s="795"/>
      <c r="AA321" s="795"/>
      <c r="AB321" s="795"/>
      <c r="AC321" s="795"/>
      <c r="AD321" s="795"/>
      <c r="AE321" s="795"/>
      <c r="AF321" s="795"/>
      <c r="AG321" s="795"/>
      <c r="AH321" s="795"/>
      <c r="AI321" s="796"/>
      <c r="AJ321" s="795"/>
      <c r="AK321" s="795"/>
      <c r="AL321" s="795"/>
      <c r="AM321" s="796"/>
      <c r="AN321" s="795"/>
      <c r="AO321" s="795"/>
      <c r="AP321" s="795"/>
      <c r="AQ321" s="795"/>
      <c r="AR321" s="795"/>
      <c r="AS321" s="795"/>
      <c r="AT321" s="795"/>
      <c r="AU321" s="795"/>
      <c r="AV321" s="795"/>
      <c r="AW321" s="795"/>
      <c r="AX321" s="795"/>
      <c r="AY321" s="795"/>
      <c r="AZ321" s="795"/>
      <c r="BA321" s="795"/>
      <c r="BB321" s="795"/>
      <c r="BC321" s="795"/>
      <c r="BD321" s="795"/>
    </row>
    <row r="322" ht="15.75" customHeight="1">
      <c r="F322" s="794"/>
      <c r="G322" s="795"/>
      <c r="H322" s="795"/>
      <c r="I322" s="795"/>
      <c r="J322" s="795"/>
      <c r="K322" s="795"/>
      <c r="L322" s="795"/>
      <c r="M322" s="795"/>
      <c r="N322" s="795"/>
      <c r="O322" s="795"/>
      <c r="P322" s="795"/>
      <c r="Q322" s="795"/>
      <c r="R322" s="795"/>
      <c r="S322" s="795"/>
      <c r="T322" s="795"/>
      <c r="U322" s="795"/>
      <c r="V322" s="795"/>
      <c r="W322" s="795"/>
      <c r="X322" s="795"/>
      <c r="Y322" s="795"/>
      <c r="Z322" s="795"/>
      <c r="AA322" s="795"/>
      <c r="AB322" s="795"/>
      <c r="AC322" s="795"/>
      <c r="AD322" s="795"/>
      <c r="AE322" s="795"/>
      <c r="AF322" s="795"/>
      <c r="AG322" s="795"/>
      <c r="AH322" s="795"/>
      <c r="AI322" s="796"/>
      <c r="AJ322" s="795"/>
      <c r="AK322" s="795"/>
      <c r="AL322" s="795"/>
      <c r="AM322" s="796"/>
      <c r="AN322" s="795"/>
      <c r="AO322" s="795"/>
      <c r="AP322" s="795"/>
      <c r="AQ322" s="795"/>
      <c r="AR322" s="795"/>
      <c r="AS322" s="795"/>
      <c r="AT322" s="795"/>
      <c r="AU322" s="795"/>
      <c r="AV322" s="795"/>
      <c r="AW322" s="795"/>
      <c r="AX322" s="795"/>
      <c r="AY322" s="795"/>
      <c r="AZ322" s="795"/>
      <c r="BA322" s="795"/>
      <c r="BB322" s="795"/>
      <c r="BC322" s="795"/>
      <c r="BD322" s="795"/>
    </row>
    <row r="323" ht="15.75" customHeight="1">
      <c r="F323" s="794"/>
      <c r="G323" s="795"/>
      <c r="H323" s="795"/>
      <c r="I323" s="795"/>
      <c r="J323" s="795"/>
      <c r="K323" s="795"/>
      <c r="L323" s="795"/>
      <c r="M323" s="795"/>
      <c r="N323" s="795"/>
      <c r="O323" s="795"/>
      <c r="P323" s="795"/>
      <c r="Q323" s="795"/>
      <c r="R323" s="795"/>
      <c r="S323" s="795"/>
      <c r="T323" s="795"/>
      <c r="U323" s="795"/>
      <c r="V323" s="795"/>
      <c r="W323" s="795"/>
      <c r="X323" s="795"/>
      <c r="Y323" s="795"/>
      <c r="Z323" s="795"/>
      <c r="AA323" s="795"/>
      <c r="AB323" s="795"/>
      <c r="AC323" s="795"/>
      <c r="AD323" s="795"/>
      <c r="AE323" s="795"/>
      <c r="AF323" s="795"/>
      <c r="AG323" s="795"/>
      <c r="AH323" s="795"/>
      <c r="AI323" s="796"/>
      <c r="AJ323" s="795"/>
      <c r="AK323" s="795"/>
      <c r="AL323" s="795"/>
      <c r="AM323" s="796"/>
      <c r="AN323" s="795"/>
      <c r="AO323" s="795"/>
      <c r="AP323" s="795"/>
      <c r="AQ323" s="795"/>
      <c r="AR323" s="795"/>
      <c r="AS323" s="795"/>
      <c r="AT323" s="795"/>
      <c r="AU323" s="795"/>
      <c r="AV323" s="795"/>
      <c r="AW323" s="795"/>
      <c r="AX323" s="795"/>
      <c r="AY323" s="795"/>
      <c r="AZ323" s="795"/>
      <c r="BA323" s="795"/>
      <c r="BB323" s="795"/>
      <c r="BC323" s="795"/>
      <c r="BD323" s="795"/>
    </row>
    <row r="324" ht="15.75" customHeight="1">
      <c r="F324" s="794"/>
      <c r="G324" s="795"/>
      <c r="H324" s="795"/>
      <c r="I324" s="795"/>
      <c r="J324" s="795"/>
      <c r="K324" s="795"/>
      <c r="L324" s="795"/>
      <c r="M324" s="795"/>
      <c r="N324" s="795"/>
      <c r="O324" s="795"/>
      <c r="P324" s="795"/>
      <c r="Q324" s="795"/>
      <c r="R324" s="795"/>
      <c r="S324" s="795"/>
      <c r="T324" s="795"/>
      <c r="U324" s="795"/>
      <c r="V324" s="795"/>
      <c r="W324" s="795"/>
      <c r="X324" s="795"/>
      <c r="Y324" s="795"/>
      <c r="Z324" s="795"/>
      <c r="AA324" s="795"/>
      <c r="AB324" s="795"/>
      <c r="AC324" s="795"/>
      <c r="AD324" s="795"/>
      <c r="AE324" s="795"/>
      <c r="AF324" s="795"/>
      <c r="AG324" s="795"/>
      <c r="AH324" s="795"/>
      <c r="AI324" s="796"/>
      <c r="AJ324" s="795"/>
      <c r="AK324" s="795"/>
      <c r="AL324" s="795"/>
      <c r="AM324" s="796"/>
      <c r="AN324" s="795"/>
      <c r="AO324" s="795"/>
      <c r="AP324" s="795"/>
      <c r="AQ324" s="795"/>
      <c r="AR324" s="795"/>
      <c r="AS324" s="795"/>
      <c r="AT324" s="795"/>
      <c r="AU324" s="795"/>
      <c r="AV324" s="795"/>
      <c r="AW324" s="795"/>
      <c r="AX324" s="795"/>
      <c r="AY324" s="795"/>
      <c r="AZ324" s="795"/>
      <c r="BA324" s="795"/>
      <c r="BB324" s="795"/>
      <c r="BC324" s="795"/>
      <c r="BD324" s="795"/>
    </row>
    <row r="325" ht="15.75" customHeight="1">
      <c r="F325" s="794"/>
      <c r="G325" s="795"/>
      <c r="H325" s="795"/>
      <c r="I325" s="795"/>
      <c r="J325" s="795"/>
      <c r="K325" s="795"/>
      <c r="L325" s="795"/>
      <c r="M325" s="795"/>
      <c r="N325" s="795"/>
      <c r="O325" s="795"/>
      <c r="P325" s="795"/>
      <c r="Q325" s="795"/>
      <c r="R325" s="795"/>
      <c r="S325" s="795"/>
      <c r="T325" s="795"/>
      <c r="U325" s="795"/>
      <c r="V325" s="795"/>
      <c r="W325" s="795"/>
      <c r="X325" s="795"/>
      <c r="Y325" s="795"/>
      <c r="Z325" s="795"/>
      <c r="AA325" s="795"/>
      <c r="AB325" s="795"/>
      <c r="AC325" s="795"/>
      <c r="AD325" s="795"/>
      <c r="AE325" s="795"/>
      <c r="AF325" s="795"/>
      <c r="AG325" s="795"/>
      <c r="AH325" s="795"/>
      <c r="AI325" s="796"/>
      <c r="AJ325" s="795"/>
      <c r="AK325" s="795"/>
      <c r="AL325" s="795"/>
      <c r="AM325" s="796"/>
      <c r="AN325" s="795"/>
      <c r="AO325" s="795"/>
      <c r="AP325" s="795"/>
      <c r="AQ325" s="795"/>
      <c r="AR325" s="795"/>
      <c r="AS325" s="795"/>
      <c r="AT325" s="795"/>
      <c r="AU325" s="795"/>
      <c r="AV325" s="795"/>
      <c r="AW325" s="795"/>
      <c r="AX325" s="795"/>
      <c r="AY325" s="795"/>
      <c r="AZ325" s="795"/>
      <c r="BA325" s="795"/>
      <c r="BB325" s="795"/>
      <c r="BC325" s="795"/>
      <c r="BD325" s="795"/>
    </row>
    <row r="326" ht="15.75" customHeight="1">
      <c r="F326" s="794"/>
      <c r="G326" s="795"/>
      <c r="H326" s="795"/>
      <c r="I326" s="795"/>
      <c r="J326" s="795"/>
      <c r="K326" s="795"/>
      <c r="L326" s="795"/>
      <c r="M326" s="795"/>
      <c r="N326" s="795"/>
      <c r="O326" s="795"/>
      <c r="P326" s="795"/>
      <c r="Q326" s="795"/>
      <c r="R326" s="795"/>
      <c r="S326" s="795"/>
      <c r="T326" s="795"/>
      <c r="U326" s="795"/>
      <c r="V326" s="795"/>
      <c r="W326" s="795"/>
      <c r="X326" s="795"/>
      <c r="Y326" s="795"/>
      <c r="Z326" s="795"/>
      <c r="AA326" s="795"/>
      <c r="AB326" s="795"/>
      <c r="AC326" s="795"/>
      <c r="AD326" s="795"/>
      <c r="AE326" s="795"/>
      <c r="AF326" s="795"/>
      <c r="AG326" s="795"/>
      <c r="AH326" s="795"/>
      <c r="AI326" s="796"/>
      <c r="AJ326" s="795"/>
      <c r="AK326" s="795"/>
      <c r="AL326" s="795"/>
      <c r="AM326" s="796"/>
      <c r="AN326" s="795"/>
      <c r="AO326" s="795"/>
      <c r="AP326" s="795"/>
      <c r="AQ326" s="795"/>
      <c r="AR326" s="795"/>
      <c r="AS326" s="795"/>
      <c r="AT326" s="795"/>
      <c r="AU326" s="795"/>
      <c r="AV326" s="795"/>
      <c r="AW326" s="795"/>
      <c r="AX326" s="795"/>
      <c r="AY326" s="795"/>
      <c r="AZ326" s="795"/>
      <c r="BA326" s="795"/>
      <c r="BB326" s="795"/>
      <c r="BC326" s="795"/>
      <c r="BD326" s="795"/>
    </row>
    <row r="327" ht="15.75" customHeight="1">
      <c r="F327" s="794"/>
      <c r="G327" s="795"/>
      <c r="H327" s="795"/>
      <c r="I327" s="795"/>
      <c r="J327" s="795"/>
      <c r="K327" s="795"/>
      <c r="L327" s="795"/>
      <c r="M327" s="795"/>
      <c r="N327" s="795"/>
      <c r="O327" s="795"/>
      <c r="P327" s="795"/>
      <c r="Q327" s="795"/>
      <c r="R327" s="795"/>
      <c r="S327" s="795"/>
      <c r="T327" s="795"/>
      <c r="U327" s="795"/>
      <c r="V327" s="795"/>
      <c r="W327" s="795"/>
      <c r="X327" s="795"/>
      <c r="Y327" s="795"/>
      <c r="Z327" s="795"/>
      <c r="AA327" s="795"/>
      <c r="AB327" s="795"/>
      <c r="AC327" s="795"/>
      <c r="AD327" s="795"/>
      <c r="AE327" s="795"/>
      <c r="AF327" s="795"/>
      <c r="AG327" s="795"/>
      <c r="AH327" s="795"/>
      <c r="AI327" s="796"/>
      <c r="AJ327" s="795"/>
      <c r="AK327" s="795"/>
      <c r="AL327" s="795"/>
      <c r="AM327" s="796"/>
      <c r="AN327" s="795"/>
      <c r="AO327" s="795"/>
      <c r="AP327" s="795"/>
      <c r="AQ327" s="795"/>
      <c r="AR327" s="795"/>
      <c r="AS327" s="795"/>
      <c r="AT327" s="795"/>
      <c r="AU327" s="795"/>
      <c r="AV327" s="795"/>
      <c r="AW327" s="795"/>
      <c r="AX327" s="795"/>
      <c r="AY327" s="795"/>
      <c r="AZ327" s="795"/>
      <c r="BA327" s="795"/>
      <c r="BB327" s="795"/>
      <c r="BC327" s="795"/>
      <c r="BD327" s="795"/>
    </row>
    <row r="328" ht="15.75" customHeight="1">
      <c r="F328" s="794"/>
      <c r="G328" s="795"/>
      <c r="H328" s="795"/>
      <c r="I328" s="795"/>
      <c r="J328" s="795"/>
      <c r="K328" s="795"/>
      <c r="L328" s="795"/>
      <c r="M328" s="795"/>
      <c r="N328" s="795"/>
      <c r="O328" s="795"/>
      <c r="P328" s="795"/>
      <c r="Q328" s="795"/>
      <c r="R328" s="795"/>
      <c r="S328" s="795"/>
      <c r="T328" s="795"/>
      <c r="U328" s="795"/>
      <c r="V328" s="795"/>
      <c r="W328" s="795"/>
      <c r="X328" s="795"/>
      <c r="Y328" s="795"/>
      <c r="Z328" s="795"/>
      <c r="AA328" s="795"/>
      <c r="AB328" s="795"/>
      <c r="AC328" s="795"/>
      <c r="AD328" s="795"/>
      <c r="AE328" s="795"/>
      <c r="AF328" s="795"/>
      <c r="AG328" s="795"/>
      <c r="AH328" s="795"/>
      <c r="AI328" s="796"/>
      <c r="AJ328" s="795"/>
      <c r="AK328" s="795"/>
      <c r="AL328" s="795"/>
      <c r="AM328" s="796"/>
      <c r="AN328" s="795"/>
      <c r="AO328" s="795"/>
      <c r="AP328" s="795"/>
      <c r="AQ328" s="795"/>
      <c r="AR328" s="795"/>
      <c r="AS328" s="795"/>
      <c r="AT328" s="795"/>
      <c r="AU328" s="795"/>
      <c r="AV328" s="795"/>
      <c r="AW328" s="795"/>
      <c r="AX328" s="795"/>
      <c r="AY328" s="795"/>
      <c r="AZ328" s="795"/>
      <c r="BA328" s="795"/>
      <c r="BB328" s="795"/>
      <c r="BC328" s="795"/>
      <c r="BD328" s="795"/>
    </row>
    <row r="329" ht="15.75" customHeight="1">
      <c r="F329" s="794"/>
      <c r="G329" s="795"/>
      <c r="H329" s="795"/>
      <c r="I329" s="795"/>
      <c r="J329" s="795"/>
      <c r="K329" s="795"/>
      <c r="L329" s="795"/>
      <c r="M329" s="795"/>
      <c r="N329" s="795"/>
      <c r="O329" s="795"/>
      <c r="P329" s="795"/>
      <c r="Q329" s="795"/>
      <c r="R329" s="795"/>
      <c r="S329" s="795"/>
      <c r="T329" s="795"/>
      <c r="U329" s="795"/>
      <c r="V329" s="795"/>
      <c r="W329" s="795"/>
      <c r="X329" s="795"/>
      <c r="Y329" s="795"/>
      <c r="Z329" s="795"/>
      <c r="AA329" s="795"/>
      <c r="AB329" s="795"/>
      <c r="AC329" s="795"/>
      <c r="AD329" s="795"/>
      <c r="AE329" s="795"/>
      <c r="AF329" s="795"/>
      <c r="AG329" s="795"/>
      <c r="AH329" s="795"/>
      <c r="AI329" s="796"/>
      <c r="AJ329" s="795"/>
      <c r="AK329" s="795"/>
      <c r="AL329" s="795"/>
      <c r="AM329" s="796"/>
      <c r="AN329" s="795"/>
      <c r="AO329" s="795"/>
      <c r="AP329" s="795"/>
      <c r="AQ329" s="795"/>
      <c r="AR329" s="795"/>
      <c r="AS329" s="795"/>
      <c r="AT329" s="795"/>
      <c r="AU329" s="795"/>
      <c r="AV329" s="795"/>
      <c r="AW329" s="795"/>
      <c r="AX329" s="795"/>
      <c r="AY329" s="795"/>
      <c r="AZ329" s="795"/>
      <c r="BA329" s="795"/>
      <c r="BB329" s="795"/>
      <c r="BC329" s="795"/>
      <c r="BD329" s="795"/>
    </row>
    <row r="330" ht="15.75" customHeight="1">
      <c r="F330" s="794"/>
      <c r="G330" s="795"/>
      <c r="H330" s="795"/>
      <c r="I330" s="795"/>
      <c r="J330" s="795"/>
      <c r="K330" s="795"/>
      <c r="L330" s="795"/>
      <c r="M330" s="795"/>
      <c r="N330" s="795"/>
      <c r="O330" s="795"/>
      <c r="P330" s="795"/>
      <c r="Q330" s="795"/>
      <c r="R330" s="795"/>
      <c r="S330" s="795"/>
      <c r="T330" s="795"/>
      <c r="U330" s="795"/>
      <c r="V330" s="795"/>
      <c r="W330" s="795"/>
      <c r="X330" s="795"/>
      <c r="Y330" s="795"/>
      <c r="Z330" s="795"/>
      <c r="AA330" s="795"/>
      <c r="AB330" s="795"/>
      <c r="AC330" s="795"/>
      <c r="AD330" s="795"/>
      <c r="AE330" s="795"/>
      <c r="AF330" s="795"/>
      <c r="AG330" s="795"/>
      <c r="AH330" s="795"/>
      <c r="AI330" s="796"/>
      <c r="AJ330" s="795"/>
      <c r="AK330" s="795"/>
      <c r="AL330" s="795"/>
      <c r="AM330" s="796"/>
      <c r="AN330" s="795"/>
      <c r="AO330" s="795"/>
      <c r="AP330" s="795"/>
      <c r="AQ330" s="795"/>
      <c r="AR330" s="795"/>
      <c r="AS330" s="795"/>
      <c r="AT330" s="795"/>
      <c r="AU330" s="795"/>
      <c r="AV330" s="795"/>
      <c r="AW330" s="795"/>
      <c r="AX330" s="795"/>
      <c r="AY330" s="795"/>
      <c r="AZ330" s="795"/>
      <c r="BA330" s="795"/>
      <c r="BB330" s="795"/>
      <c r="BC330" s="795"/>
      <c r="BD330" s="795"/>
    </row>
    <row r="331" ht="15.75" customHeight="1">
      <c r="F331" s="794"/>
      <c r="G331" s="795"/>
      <c r="H331" s="795"/>
      <c r="I331" s="795"/>
      <c r="J331" s="795"/>
      <c r="K331" s="795"/>
      <c r="L331" s="795"/>
      <c r="M331" s="795"/>
      <c r="N331" s="795"/>
      <c r="O331" s="795"/>
      <c r="P331" s="795"/>
      <c r="Q331" s="795"/>
      <c r="R331" s="795"/>
      <c r="S331" s="795"/>
      <c r="T331" s="795"/>
      <c r="U331" s="795"/>
      <c r="V331" s="795"/>
      <c r="W331" s="795"/>
      <c r="X331" s="795"/>
      <c r="Y331" s="795"/>
      <c r="Z331" s="795"/>
      <c r="AA331" s="795"/>
      <c r="AB331" s="795"/>
      <c r="AC331" s="795"/>
      <c r="AD331" s="795"/>
      <c r="AE331" s="795"/>
      <c r="AF331" s="795"/>
      <c r="AG331" s="795"/>
      <c r="AH331" s="795"/>
      <c r="AI331" s="796"/>
      <c r="AJ331" s="795"/>
      <c r="AK331" s="795"/>
      <c r="AL331" s="795"/>
      <c r="AM331" s="796"/>
      <c r="AN331" s="795"/>
      <c r="AO331" s="795"/>
      <c r="AP331" s="795"/>
      <c r="AQ331" s="795"/>
      <c r="AR331" s="795"/>
      <c r="AS331" s="795"/>
      <c r="AT331" s="795"/>
      <c r="AU331" s="795"/>
      <c r="AV331" s="795"/>
      <c r="AW331" s="795"/>
      <c r="AX331" s="795"/>
      <c r="AY331" s="795"/>
      <c r="AZ331" s="795"/>
      <c r="BA331" s="795"/>
      <c r="BB331" s="795"/>
      <c r="BC331" s="795"/>
      <c r="BD331" s="795"/>
    </row>
    <row r="332" ht="15.75" customHeight="1">
      <c r="F332" s="794"/>
      <c r="G332" s="795"/>
      <c r="H332" s="795"/>
      <c r="I332" s="795"/>
      <c r="J332" s="795"/>
      <c r="K332" s="795"/>
      <c r="L332" s="795"/>
      <c r="M332" s="795"/>
      <c r="N332" s="795"/>
      <c r="O332" s="795"/>
      <c r="P332" s="795"/>
      <c r="Q332" s="795"/>
      <c r="R332" s="795"/>
      <c r="S332" s="795"/>
      <c r="T332" s="795"/>
      <c r="U332" s="795"/>
      <c r="V332" s="795"/>
      <c r="W332" s="795"/>
      <c r="X332" s="795"/>
      <c r="Y332" s="795"/>
      <c r="Z332" s="795"/>
      <c r="AA332" s="795"/>
      <c r="AB332" s="795"/>
      <c r="AC332" s="795"/>
      <c r="AD332" s="795"/>
      <c r="AE332" s="795"/>
      <c r="AF332" s="795"/>
      <c r="AG332" s="795"/>
      <c r="AH332" s="795"/>
      <c r="AI332" s="796"/>
      <c r="AJ332" s="795"/>
      <c r="AK332" s="795"/>
      <c r="AL332" s="795"/>
      <c r="AM332" s="796"/>
      <c r="AN332" s="795"/>
      <c r="AO332" s="795"/>
      <c r="AP332" s="795"/>
      <c r="AQ332" s="795"/>
      <c r="AR332" s="795"/>
      <c r="AS332" s="795"/>
      <c r="AT332" s="795"/>
      <c r="AU332" s="795"/>
      <c r="AV332" s="795"/>
      <c r="AW332" s="795"/>
      <c r="AX332" s="795"/>
      <c r="AY332" s="795"/>
      <c r="AZ332" s="795"/>
      <c r="BA332" s="795"/>
      <c r="BB332" s="795"/>
      <c r="BC332" s="795"/>
      <c r="BD332" s="795"/>
    </row>
    <row r="333" ht="15.75" customHeight="1">
      <c r="F333" s="794"/>
      <c r="G333" s="795"/>
      <c r="H333" s="795"/>
      <c r="I333" s="795"/>
      <c r="J333" s="795"/>
      <c r="K333" s="795"/>
      <c r="L333" s="795"/>
      <c r="M333" s="795"/>
      <c r="N333" s="795"/>
      <c r="O333" s="795"/>
      <c r="P333" s="795"/>
      <c r="Q333" s="795"/>
      <c r="R333" s="795"/>
      <c r="S333" s="795"/>
      <c r="T333" s="795"/>
      <c r="U333" s="795"/>
      <c r="V333" s="795"/>
      <c r="W333" s="795"/>
      <c r="X333" s="795"/>
      <c r="Y333" s="795"/>
      <c r="Z333" s="795"/>
      <c r="AA333" s="795"/>
      <c r="AB333" s="795"/>
      <c r="AC333" s="795"/>
      <c r="AD333" s="795"/>
      <c r="AE333" s="795"/>
      <c r="AF333" s="795"/>
      <c r="AG333" s="795"/>
      <c r="AH333" s="795"/>
      <c r="AI333" s="796"/>
      <c r="AJ333" s="795"/>
      <c r="AK333" s="795"/>
      <c r="AL333" s="795"/>
      <c r="AM333" s="796"/>
      <c r="AN333" s="795"/>
      <c r="AO333" s="795"/>
      <c r="AP333" s="795"/>
      <c r="AQ333" s="795"/>
      <c r="AR333" s="795"/>
      <c r="AS333" s="795"/>
      <c r="AT333" s="795"/>
      <c r="AU333" s="795"/>
      <c r="AV333" s="795"/>
      <c r="AW333" s="795"/>
      <c r="AX333" s="795"/>
      <c r="AY333" s="795"/>
      <c r="AZ333" s="795"/>
      <c r="BA333" s="795"/>
      <c r="BB333" s="795"/>
      <c r="BC333" s="795"/>
      <c r="BD333" s="795"/>
    </row>
    <row r="334" ht="15.75" customHeight="1">
      <c r="F334" s="794"/>
      <c r="G334" s="795"/>
      <c r="H334" s="795"/>
      <c r="I334" s="795"/>
      <c r="J334" s="795"/>
      <c r="K334" s="795"/>
      <c r="L334" s="795"/>
      <c r="M334" s="795"/>
      <c r="N334" s="795"/>
      <c r="O334" s="795"/>
      <c r="P334" s="795"/>
      <c r="Q334" s="795"/>
      <c r="R334" s="795"/>
      <c r="S334" s="795"/>
      <c r="T334" s="795"/>
      <c r="U334" s="795"/>
      <c r="V334" s="795"/>
      <c r="W334" s="795"/>
      <c r="X334" s="795"/>
      <c r="Y334" s="795"/>
      <c r="Z334" s="795"/>
      <c r="AA334" s="795"/>
      <c r="AB334" s="795"/>
      <c r="AC334" s="795"/>
      <c r="AD334" s="795"/>
      <c r="AE334" s="795"/>
      <c r="AF334" s="795"/>
      <c r="AG334" s="795"/>
      <c r="AH334" s="795"/>
      <c r="AI334" s="796"/>
      <c r="AJ334" s="795"/>
      <c r="AK334" s="795"/>
      <c r="AL334" s="795"/>
      <c r="AM334" s="796"/>
      <c r="AN334" s="795"/>
      <c r="AO334" s="795"/>
      <c r="AP334" s="795"/>
      <c r="AQ334" s="795"/>
      <c r="AR334" s="795"/>
      <c r="AS334" s="795"/>
      <c r="AT334" s="795"/>
      <c r="AU334" s="795"/>
      <c r="AV334" s="795"/>
      <c r="AW334" s="795"/>
      <c r="AX334" s="795"/>
      <c r="AY334" s="795"/>
      <c r="AZ334" s="795"/>
      <c r="BA334" s="795"/>
      <c r="BB334" s="795"/>
      <c r="BC334" s="795"/>
      <c r="BD334" s="795"/>
    </row>
    <row r="335" ht="15.75" customHeight="1">
      <c r="F335" s="794"/>
      <c r="G335" s="795"/>
      <c r="H335" s="795"/>
      <c r="I335" s="795"/>
      <c r="J335" s="795"/>
      <c r="K335" s="795"/>
      <c r="L335" s="795"/>
      <c r="M335" s="795"/>
      <c r="N335" s="795"/>
      <c r="O335" s="795"/>
      <c r="P335" s="795"/>
      <c r="Q335" s="795"/>
      <c r="R335" s="795"/>
      <c r="S335" s="795"/>
      <c r="T335" s="795"/>
      <c r="U335" s="795"/>
      <c r="V335" s="795"/>
      <c r="W335" s="795"/>
      <c r="X335" s="795"/>
      <c r="Y335" s="795"/>
      <c r="Z335" s="795"/>
      <c r="AA335" s="795"/>
      <c r="AB335" s="795"/>
      <c r="AC335" s="795"/>
      <c r="AD335" s="795"/>
      <c r="AE335" s="795"/>
      <c r="AF335" s="795"/>
      <c r="AG335" s="795"/>
      <c r="AH335" s="795"/>
      <c r="AI335" s="796"/>
      <c r="AJ335" s="795"/>
      <c r="AK335" s="795"/>
      <c r="AL335" s="795"/>
      <c r="AM335" s="796"/>
      <c r="AN335" s="795"/>
      <c r="AO335" s="795"/>
      <c r="AP335" s="795"/>
      <c r="AQ335" s="795"/>
      <c r="AR335" s="795"/>
      <c r="AS335" s="795"/>
      <c r="AT335" s="795"/>
      <c r="AU335" s="795"/>
      <c r="AV335" s="795"/>
      <c r="AW335" s="795"/>
      <c r="AX335" s="795"/>
      <c r="AY335" s="795"/>
      <c r="AZ335" s="795"/>
      <c r="BA335" s="795"/>
      <c r="BB335" s="795"/>
      <c r="BC335" s="795"/>
      <c r="BD335" s="795"/>
    </row>
    <row r="336" ht="15.75" customHeight="1">
      <c r="F336" s="794"/>
      <c r="G336" s="795"/>
      <c r="H336" s="795"/>
      <c r="I336" s="795"/>
      <c r="J336" s="795"/>
      <c r="K336" s="795"/>
      <c r="L336" s="795"/>
      <c r="M336" s="795"/>
      <c r="N336" s="795"/>
      <c r="O336" s="795"/>
      <c r="P336" s="795"/>
      <c r="Q336" s="795"/>
      <c r="R336" s="795"/>
      <c r="S336" s="795"/>
      <c r="T336" s="795"/>
      <c r="U336" s="795"/>
      <c r="V336" s="795"/>
      <c r="W336" s="795"/>
      <c r="X336" s="795"/>
      <c r="Y336" s="795"/>
      <c r="Z336" s="795"/>
      <c r="AA336" s="795"/>
      <c r="AB336" s="795"/>
      <c r="AC336" s="795"/>
      <c r="AD336" s="795"/>
      <c r="AE336" s="795"/>
      <c r="AF336" s="795"/>
      <c r="AG336" s="795"/>
      <c r="AH336" s="795"/>
      <c r="AI336" s="796"/>
      <c r="AJ336" s="795"/>
      <c r="AK336" s="795"/>
      <c r="AL336" s="795"/>
      <c r="AM336" s="796"/>
      <c r="AN336" s="795"/>
      <c r="AO336" s="795"/>
      <c r="AP336" s="795"/>
      <c r="AQ336" s="795"/>
      <c r="AR336" s="795"/>
      <c r="AS336" s="795"/>
      <c r="AT336" s="795"/>
      <c r="AU336" s="795"/>
      <c r="AV336" s="795"/>
      <c r="AW336" s="795"/>
      <c r="AX336" s="795"/>
      <c r="AY336" s="795"/>
      <c r="AZ336" s="795"/>
      <c r="BA336" s="795"/>
      <c r="BB336" s="795"/>
      <c r="BC336" s="795"/>
      <c r="BD336" s="795"/>
    </row>
    <row r="337" ht="15.75" customHeight="1">
      <c r="F337" s="794"/>
      <c r="G337" s="795"/>
      <c r="H337" s="795"/>
      <c r="I337" s="795"/>
      <c r="J337" s="795"/>
      <c r="K337" s="795"/>
      <c r="L337" s="795"/>
      <c r="M337" s="795"/>
      <c r="N337" s="795"/>
      <c r="O337" s="795"/>
      <c r="P337" s="795"/>
      <c r="Q337" s="795"/>
      <c r="R337" s="795"/>
      <c r="S337" s="795"/>
      <c r="T337" s="795"/>
      <c r="U337" s="795"/>
      <c r="V337" s="795"/>
      <c r="W337" s="795"/>
      <c r="X337" s="795"/>
      <c r="Y337" s="795"/>
      <c r="Z337" s="795"/>
      <c r="AA337" s="795"/>
      <c r="AB337" s="795"/>
      <c r="AC337" s="795"/>
      <c r="AD337" s="795"/>
      <c r="AE337" s="795"/>
      <c r="AF337" s="795"/>
      <c r="AG337" s="795"/>
      <c r="AH337" s="795"/>
      <c r="AI337" s="796"/>
      <c r="AJ337" s="795"/>
      <c r="AK337" s="795"/>
      <c r="AL337" s="795"/>
      <c r="AM337" s="796"/>
      <c r="AN337" s="795"/>
      <c r="AO337" s="795"/>
      <c r="AP337" s="795"/>
      <c r="AQ337" s="795"/>
      <c r="AR337" s="795"/>
      <c r="AS337" s="795"/>
      <c r="AT337" s="795"/>
      <c r="AU337" s="795"/>
      <c r="AV337" s="795"/>
      <c r="AW337" s="795"/>
      <c r="AX337" s="795"/>
      <c r="AY337" s="795"/>
      <c r="AZ337" s="795"/>
      <c r="BA337" s="795"/>
      <c r="BB337" s="795"/>
      <c r="BC337" s="795"/>
      <c r="BD337" s="795"/>
    </row>
    <row r="338" ht="15.75" customHeight="1">
      <c r="F338" s="794"/>
      <c r="G338" s="795"/>
      <c r="H338" s="795"/>
      <c r="I338" s="795"/>
      <c r="J338" s="795"/>
      <c r="K338" s="795"/>
      <c r="L338" s="795"/>
      <c r="M338" s="795"/>
      <c r="N338" s="795"/>
      <c r="O338" s="795"/>
      <c r="P338" s="795"/>
      <c r="Q338" s="795"/>
      <c r="R338" s="795"/>
      <c r="S338" s="795"/>
      <c r="T338" s="795"/>
      <c r="U338" s="795"/>
      <c r="V338" s="795"/>
      <c r="W338" s="795"/>
      <c r="X338" s="795"/>
      <c r="Y338" s="795"/>
      <c r="Z338" s="795"/>
      <c r="AA338" s="795"/>
      <c r="AB338" s="795"/>
      <c r="AC338" s="795"/>
      <c r="AD338" s="795"/>
      <c r="AE338" s="795"/>
      <c r="AF338" s="795"/>
      <c r="AG338" s="795"/>
      <c r="AH338" s="795"/>
      <c r="AI338" s="796"/>
      <c r="AJ338" s="795"/>
      <c r="AK338" s="795"/>
      <c r="AL338" s="795"/>
      <c r="AM338" s="796"/>
      <c r="AN338" s="795"/>
      <c r="AO338" s="795"/>
      <c r="AP338" s="795"/>
      <c r="AQ338" s="795"/>
      <c r="AR338" s="795"/>
      <c r="AS338" s="795"/>
      <c r="AT338" s="795"/>
      <c r="AU338" s="795"/>
      <c r="AV338" s="795"/>
      <c r="AW338" s="795"/>
      <c r="AX338" s="795"/>
      <c r="AY338" s="795"/>
      <c r="AZ338" s="795"/>
      <c r="BA338" s="795"/>
      <c r="BB338" s="795"/>
      <c r="BC338" s="795"/>
      <c r="BD338" s="795"/>
    </row>
    <row r="339" ht="15.75" customHeight="1">
      <c r="F339" s="794"/>
      <c r="G339" s="795"/>
      <c r="H339" s="795"/>
      <c r="I339" s="795"/>
      <c r="J339" s="795"/>
      <c r="K339" s="795"/>
      <c r="L339" s="795"/>
      <c r="M339" s="795"/>
      <c r="N339" s="795"/>
      <c r="O339" s="795"/>
      <c r="P339" s="795"/>
      <c r="Q339" s="795"/>
      <c r="R339" s="795"/>
      <c r="S339" s="795"/>
      <c r="T339" s="795"/>
      <c r="U339" s="795"/>
      <c r="V339" s="795"/>
      <c r="W339" s="795"/>
      <c r="X339" s="795"/>
      <c r="Y339" s="795"/>
      <c r="Z339" s="795"/>
      <c r="AA339" s="795"/>
      <c r="AB339" s="795"/>
      <c r="AC339" s="795"/>
      <c r="AD339" s="795"/>
      <c r="AE339" s="795"/>
      <c r="AF339" s="795"/>
      <c r="AG339" s="795"/>
      <c r="AH339" s="795"/>
      <c r="AI339" s="796"/>
      <c r="AJ339" s="795"/>
      <c r="AK339" s="795"/>
      <c r="AL339" s="795"/>
      <c r="AM339" s="796"/>
      <c r="AN339" s="795"/>
      <c r="AO339" s="795"/>
      <c r="AP339" s="795"/>
      <c r="AQ339" s="795"/>
      <c r="AR339" s="795"/>
      <c r="AS339" s="795"/>
      <c r="AT339" s="795"/>
      <c r="AU339" s="795"/>
      <c r="AV339" s="795"/>
      <c r="AW339" s="795"/>
      <c r="AX339" s="795"/>
      <c r="AY339" s="795"/>
      <c r="AZ339" s="795"/>
      <c r="BA339" s="795"/>
      <c r="BB339" s="795"/>
      <c r="BC339" s="795"/>
      <c r="BD339" s="795"/>
    </row>
    <row r="340" ht="15.75" customHeight="1">
      <c r="F340" s="794"/>
      <c r="G340" s="795"/>
      <c r="H340" s="795"/>
      <c r="I340" s="795"/>
      <c r="J340" s="795"/>
      <c r="K340" s="795"/>
      <c r="L340" s="795"/>
      <c r="M340" s="795"/>
      <c r="N340" s="795"/>
      <c r="O340" s="795"/>
      <c r="P340" s="795"/>
      <c r="Q340" s="795"/>
      <c r="R340" s="795"/>
      <c r="S340" s="795"/>
      <c r="T340" s="795"/>
      <c r="U340" s="795"/>
      <c r="V340" s="795"/>
      <c r="W340" s="795"/>
      <c r="X340" s="795"/>
      <c r="Y340" s="795"/>
      <c r="Z340" s="795"/>
      <c r="AA340" s="795"/>
      <c r="AB340" s="795"/>
      <c r="AC340" s="795"/>
      <c r="AD340" s="795"/>
      <c r="AE340" s="795"/>
      <c r="AF340" s="795"/>
      <c r="AG340" s="795"/>
      <c r="AH340" s="795"/>
      <c r="AI340" s="796"/>
      <c r="AJ340" s="795"/>
      <c r="AK340" s="795"/>
      <c r="AL340" s="795"/>
      <c r="AM340" s="796"/>
      <c r="AN340" s="795"/>
      <c r="AO340" s="795"/>
      <c r="AP340" s="795"/>
      <c r="AQ340" s="795"/>
      <c r="AR340" s="795"/>
      <c r="AS340" s="795"/>
      <c r="AT340" s="795"/>
      <c r="AU340" s="795"/>
      <c r="AV340" s="795"/>
      <c r="AW340" s="795"/>
      <c r="AX340" s="795"/>
      <c r="AY340" s="795"/>
      <c r="AZ340" s="795"/>
      <c r="BA340" s="795"/>
      <c r="BB340" s="795"/>
      <c r="BC340" s="795"/>
      <c r="BD340" s="795"/>
    </row>
    <row r="341" ht="15.75" customHeight="1">
      <c r="F341" s="794"/>
      <c r="G341" s="795"/>
      <c r="H341" s="795"/>
      <c r="I341" s="795"/>
      <c r="J341" s="795"/>
      <c r="K341" s="795"/>
      <c r="L341" s="795"/>
      <c r="M341" s="795"/>
      <c r="N341" s="795"/>
      <c r="O341" s="795"/>
      <c r="P341" s="795"/>
      <c r="Q341" s="795"/>
      <c r="R341" s="795"/>
      <c r="S341" s="795"/>
      <c r="T341" s="795"/>
      <c r="U341" s="795"/>
      <c r="V341" s="795"/>
      <c r="W341" s="795"/>
      <c r="X341" s="795"/>
      <c r="Y341" s="795"/>
      <c r="Z341" s="795"/>
      <c r="AA341" s="795"/>
      <c r="AB341" s="795"/>
      <c r="AC341" s="795"/>
      <c r="AD341" s="795"/>
      <c r="AE341" s="795"/>
      <c r="AF341" s="795"/>
      <c r="AG341" s="795"/>
      <c r="AH341" s="795"/>
      <c r="AI341" s="796"/>
      <c r="AJ341" s="795"/>
      <c r="AK341" s="795"/>
      <c r="AL341" s="795"/>
      <c r="AM341" s="796"/>
      <c r="AN341" s="795"/>
      <c r="AO341" s="795"/>
      <c r="AP341" s="795"/>
      <c r="AQ341" s="795"/>
      <c r="AR341" s="795"/>
      <c r="AS341" s="795"/>
      <c r="AT341" s="795"/>
      <c r="AU341" s="795"/>
      <c r="AV341" s="795"/>
      <c r="AW341" s="795"/>
      <c r="AX341" s="795"/>
      <c r="AY341" s="795"/>
      <c r="AZ341" s="795"/>
      <c r="BA341" s="795"/>
      <c r="BB341" s="795"/>
      <c r="BC341" s="795"/>
      <c r="BD341" s="795"/>
    </row>
    <row r="342" ht="15.75" customHeight="1">
      <c r="F342" s="794"/>
      <c r="G342" s="795"/>
      <c r="H342" s="795"/>
      <c r="I342" s="795"/>
      <c r="J342" s="795"/>
      <c r="K342" s="795"/>
      <c r="L342" s="795"/>
      <c r="M342" s="795"/>
      <c r="N342" s="795"/>
      <c r="O342" s="795"/>
      <c r="P342" s="795"/>
      <c r="Q342" s="795"/>
      <c r="R342" s="795"/>
      <c r="S342" s="795"/>
      <c r="T342" s="795"/>
      <c r="U342" s="795"/>
      <c r="V342" s="795"/>
      <c r="W342" s="795"/>
      <c r="X342" s="795"/>
      <c r="Y342" s="795"/>
      <c r="Z342" s="795"/>
      <c r="AA342" s="795"/>
      <c r="AB342" s="795"/>
      <c r="AC342" s="795"/>
      <c r="AD342" s="795"/>
      <c r="AE342" s="795"/>
      <c r="AF342" s="795"/>
      <c r="AG342" s="795"/>
      <c r="AH342" s="795"/>
      <c r="AI342" s="796"/>
      <c r="AJ342" s="795"/>
      <c r="AK342" s="795"/>
      <c r="AL342" s="795"/>
      <c r="AM342" s="796"/>
      <c r="AN342" s="795"/>
      <c r="AO342" s="795"/>
      <c r="AP342" s="795"/>
      <c r="AQ342" s="795"/>
      <c r="AR342" s="795"/>
      <c r="AS342" s="795"/>
      <c r="AT342" s="795"/>
      <c r="AU342" s="795"/>
      <c r="AV342" s="795"/>
      <c r="AW342" s="795"/>
      <c r="AX342" s="795"/>
      <c r="AY342" s="795"/>
      <c r="AZ342" s="795"/>
      <c r="BA342" s="795"/>
      <c r="BB342" s="795"/>
      <c r="BC342" s="795"/>
      <c r="BD342" s="795"/>
    </row>
    <row r="343" ht="15.75" customHeight="1">
      <c r="F343" s="794"/>
      <c r="G343" s="795"/>
      <c r="H343" s="795"/>
      <c r="I343" s="795"/>
      <c r="J343" s="795"/>
      <c r="K343" s="795"/>
      <c r="L343" s="795"/>
      <c r="M343" s="795"/>
      <c r="N343" s="795"/>
      <c r="O343" s="795"/>
      <c r="P343" s="795"/>
      <c r="Q343" s="795"/>
      <c r="R343" s="795"/>
      <c r="S343" s="795"/>
      <c r="T343" s="795"/>
      <c r="U343" s="795"/>
      <c r="V343" s="795"/>
      <c r="W343" s="795"/>
      <c r="X343" s="795"/>
      <c r="Y343" s="795"/>
      <c r="Z343" s="795"/>
      <c r="AA343" s="795"/>
      <c r="AB343" s="795"/>
      <c r="AC343" s="795"/>
      <c r="AD343" s="795"/>
      <c r="AE343" s="795"/>
      <c r="AF343" s="795"/>
      <c r="AG343" s="795"/>
      <c r="AH343" s="795"/>
      <c r="AI343" s="796"/>
      <c r="AJ343" s="795"/>
      <c r="AK343" s="795"/>
      <c r="AL343" s="795"/>
      <c r="AM343" s="796"/>
      <c r="AN343" s="795"/>
      <c r="AO343" s="795"/>
      <c r="AP343" s="795"/>
      <c r="AQ343" s="795"/>
      <c r="AR343" s="795"/>
      <c r="AS343" s="795"/>
      <c r="AT343" s="795"/>
      <c r="AU343" s="795"/>
      <c r="AV343" s="795"/>
      <c r="AW343" s="795"/>
      <c r="AX343" s="795"/>
      <c r="AY343" s="795"/>
      <c r="AZ343" s="795"/>
      <c r="BA343" s="795"/>
      <c r="BB343" s="795"/>
      <c r="BC343" s="795"/>
      <c r="BD343" s="795"/>
    </row>
    <row r="344" ht="15.75" customHeight="1">
      <c r="F344" s="794"/>
      <c r="G344" s="795"/>
      <c r="H344" s="795"/>
      <c r="I344" s="795"/>
      <c r="J344" s="795"/>
      <c r="K344" s="795"/>
      <c r="L344" s="795"/>
      <c r="M344" s="795"/>
      <c r="N344" s="795"/>
      <c r="O344" s="795"/>
      <c r="P344" s="795"/>
      <c r="Q344" s="795"/>
      <c r="R344" s="795"/>
      <c r="S344" s="795"/>
      <c r="T344" s="795"/>
      <c r="U344" s="795"/>
      <c r="V344" s="795"/>
      <c r="W344" s="795"/>
      <c r="X344" s="795"/>
      <c r="Y344" s="795"/>
      <c r="Z344" s="795"/>
      <c r="AA344" s="795"/>
      <c r="AB344" s="795"/>
      <c r="AC344" s="795"/>
      <c r="AD344" s="795"/>
      <c r="AE344" s="795"/>
      <c r="AF344" s="795"/>
      <c r="AG344" s="795"/>
      <c r="AH344" s="795"/>
      <c r="AI344" s="796"/>
      <c r="AJ344" s="795"/>
      <c r="AK344" s="795"/>
      <c r="AL344" s="795"/>
      <c r="AM344" s="796"/>
      <c r="AN344" s="795"/>
      <c r="AO344" s="795"/>
      <c r="AP344" s="795"/>
      <c r="AQ344" s="795"/>
      <c r="AR344" s="795"/>
      <c r="AS344" s="795"/>
      <c r="AT344" s="795"/>
      <c r="AU344" s="795"/>
      <c r="AV344" s="795"/>
      <c r="AW344" s="795"/>
      <c r="AX344" s="795"/>
      <c r="AY344" s="795"/>
      <c r="AZ344" s="795"/>
      <c r="BA344" s="795"/>
      <c r="BB344" s="795"/>
      <c r="BC344" s="795"/>
      <c r="BD344" s="795"/>
    </row>
    <row r="345" ht="15.75" customHeight="1">
      <c r="F345" s="794"/>
      <c r="G345" s="795"/>
      <c r="H345" s="795"/>
      <c r="I345" s="795"/>
      <c r="J345" s="795"/>
      <c r="K345" s="795"/>
      <c r="L345" s="795"/>
      <c r="M345" s="795"/>
      <c r="N345" s="795"/>
      <c r="O345" s="795"/>
      <c r="P345" s="795"/>
      <c r="Q345" s="795"/>
      <c r="R345" s="795"/>
      <c r="S345" s="795"/>
      <c r="T345" s="795"/>
      <c r="U345" s="795"/>
      <c r="V345" s="795"/>
      <c r="W345" s="795"/>
      <c r="X345" s="795"/>
      <c r="Y345" s="795"/>
      <c r="Z345" s="795"/>
      <c r="AA345" s="795"/>
      <c r="AB345" s="795"/>
      <c r="AC345" s="795"/>
      <c r="AD345" s="795"/>
      <c r="AE345" s="795"/>
      <c r="AF345" s="795"/>
      <c r="AG345" s="795"/>
      <c r="AH345" s="795"/>
      <c r="AI345" s="796"/>
      <c r="AJ345" s="795"/>
      <c r="AK345" s="795"/>
      <c r="AL345" s="795"/>
      <c r="AM345" s="796"/>
      <c r="AN345" s="795"/>
      <c r="AO345" s="795"/>
      <c r="AP345" s="795"/>
      <c r="AQ345" s="795"/>
      <c r="AR345" s="795"/>
      <c r="AS345" s="795"/>
      <c r="AT345" s="795"/>
      <c r="AU345" s="795"/>
      <c r="AV345" s="795"/>
      <c r="AW345" s="795"/>
      <c r="AX345" s="795"/>
      <c r="AY345" s="795"/>
      <c r="AZ345" s="795"/>
      <c r="BA345" s="795"/>
      <c r="BB345" s="795"/>
      <c r="BC345" s="795"/>
      <c r="BD345" s="795"/>
    </row>
    <row r="346" ht="15.75" customHeight="1">
      <c r="F346" s="794"/>
      <c r="G346" s="795"/>
      <c r="H346" s="795"/>
      <c r="I346" s="795"/>
      <c r="J346" s="795"/>
      <c r="K346" s="795"/>
      <c r="L346" s="795"/>
      <c r="M346" s="795"/>
      <c r="N346" s="795"/>
      <c r="O346" s="795"/>
      <c r="P346" s="795"/>
      <c r="Q346" s="795"/>
      <c r="R346" s="795"/>
      <c r="S346" s="795"/>
      <c r="T346" s="795"/>
      <c r="U346" s="795"/>
      <c r="V346" s="795"/>
      <c r="W346" s="795"/>
      <c r="X346" s="795"/>
      <c r="Y346" s="795"/>
      <c r="Z346" s="795"/>
      <c r="AA346" s="795"/>
      <c r="AB346" s="795"/>
      <c r="AC346" s="795"/>
      <c r="AD346" s="795"/>
      <c r="AE346" s="795"/>
      <c r="AF346" s="795"/>
      <c r="AG346" s="795"/>
      <c r="AH346" s="795"/>
      <c r="AI346" s="796"/>
      <c r="AJ346" s="795"/>
      <c r="AK346" s="795"/>
      <c r="AL346" s="795"/>
      <c r="AM346" s="796"/>
      <c r="AN346" s="795"/>
      <c r="AO346" s="795"/>
      <c r="AP346" s="795"/>
      <c r="AQ346" s="795"/>
      <c r="AR346" s="795"/>
      <c r="AS346" s="795"/>
      <c r="AT346" s="795"/>
      <c r="AU346" s="795"/>
      <c r="AV346" s="795"/>
      <c r="AW346" s="795"/>
      <c r="AX346" s="795"/>
      <c r="AY346" s="795"/>
      <c r="AZ346" s="795"/>
      <c r="BA346" s="795"/>
      <c r="BB346" s="795"/>
      <c r="BC346" s="795"/>
      <c r="BD346" s="795"/>
    </row>
    <row r="347" ht="15.75" customHeight="1">
      <c r="F347" s="794"/>
      <c r="G347" s="795"/>
      <c r="H347" s="795"/>
      <c r="I347" s="795"/>
      <c r="J347" s="795"/>
      <c r="K347" s="795"/>
      <c r="L347" s="795"/>
      <c r="M347" s="795"/>
      <c r="N347" s="795"/>
      <c r="O347" s="795"/>
      <c r="P347" s="795"/>
      <c r="Q347" s="795"/>
      <c r="R347" s="795"/>
      <c r="S347" s="795"/>
      <c r="T347" s="795"/>
      <c r="U347" s="795"/>
      <c r="V347" s="795"/>
      <c r="W347" s="795"/>
      <c r="X347" s="795"/>
      <c r="Y347" s="795"/>
      <c r="Z347" s="795"/>
      <c r="AA347" s="795"/>
      <c r="AB347" s="795"/>
      <c r="AC347" s="795"/>
      <c r="AD347" s="795"/>
      <c r="AE347" s="795"/>
      <c r="AF347" s="795"/>
      <c r="AG347" s="795"/>
      <c r="AH347" s="795"/>
      <c r="AI347" s="796"/>
      <c r="AJ347" s="795"/>
      <c r="AK347" s="795"/>
      <c r="AL347" s="795"/>
      <c r="AM347" s="796"/>
      <c r="AN347" s="795"/>
      <c r="AO347" s="795"/>
      <c r="AP347" s="795"/>
      <c r="AQ347" s="795"/>
      <c r="AR347" s="795"/>
      <c r="AS347" s="795"/>
      <c r="AT347" s="795"/>
      <c r="AU347" s="795"/>
      <c r="AV347" s="795"/>
      <c r="AW347" s="795"/>
      <c r="AX347" s="795"/>
      <c r="AY347" s="795"/>
      <c r="AZ347" s="795"/>
      <c r="BA347" s="795"/>
      <c r="BB347" s="795"/>
      <c r="BC347" s="795"/>
      <c r="BD347" s="795"/>
    </row>
    <row r="348" ht="15.75" customHeight="1">
      <c r="F348" s="794"/>
      <c r="G348" s="795"/>
      <c r="H348" s="795"/>
      <c r="I348" s="795"/>
      <c r="J348" s="795"/>
      <c r="K348" s="795"/>
      <c r="L348" s="795"/>
      <c r="M348" s="795"/>
      <c r="N348" s="795"/>
      <c r="O348" s="795"/>
      <c r="P348" s="795"/>
      <c r="Q348" s="795"/>
      <c r="R348" s="795"/>
      <c r="S348" s="795"/>
      <c r="T348" s="795"/>
      <c r="U348" s="795"/>
      <c r="V348" s="795"/>
      <c r="W348" s="795"/>
      <c r="X348" s="795"/>
      <c r="Y348" s="795"/>
      <c r="Z348" s="795"/>
      <c r="AA348" s="795"/>
      <c r="AB348" s="795"/>
      <c r="AC348" s="795"/>
      <c r="AD348" s="795"/>
      <c r="AE348" s="795"/>
      <c r="AF348" s="795"/>
      <c r="AG348" s="795"/>
      <c r="AH348" s="795"/>
      <c r="AI348" s="796"/>
      <c r="AJ348" s="795"/>
      <c r="AK348" s="795"/>
      <c r="AL348" s="795"/>
      <c r="AM348" s="796"/>
      <c r="AN348" s="795"/>
      <c r="AO348" s="795"/>
      <c r="AP348" s="795"/>
      <c r="AQ348" s="795"/>
      <c r="AR348" s="795"/>
      <c r="AS348" s="795"/>
      <c r="AT348" s="795"/>
      <c r="AU348" s="795"/>
      <c r="AV348" s="795"/>
      <c r="AW348" s="795"/>
      <c r="AX348" s="795"/>
      <c r="AY348" s="795"/>
      <c r="AZ348" s="795"/>
      <c r="BA348" s="795"/>
      <c r="BB348" s="795"/>
      <c r="BC348" s="795"/>
      <c r="BD348" s="795"/>
    </row>
    <row r="349" ht="15.75" customHeight="1">
      <c r="F349" s="794"/>
      <c r="G349" s="795"/>
      <c r="H349" s="795"/>
      <c r="I349" s="795"/>
      <c r="J349" s="795"/>
      <c r="K349" s="795"/>
      <c r="L349" s="795"/>
      <c r="M349" s="795"/>
      <c r="N349" s="795"/>
      <c r="O349" s="795"/>
      <c r="P349" s="795"/>
      <c r="Q349" s="795"/>
      <c r="R349" s="795"/>
      <c r="S349" s="795"/>
      <c r="T349" s="795"/>
      <c r="U349" s="795"/>
      <c r="V349" s="795"/>
      <c r="W349" s="795"/>
      <c r="X349" s="795"/>
      <c r="Y349" s="795"/>
      <c r="Z349" s="795"/>
      <c r="AA349" s="795"/>
      <c r="AB349" s="795"/>
      <c r="AC349" s="795"/>
      <c r="AD349" s="795"/>
      <c r="AE349" s="795"/>
      <c r="AF349" s="795"/>
      <c r="AG349" s="795"/>
      <c r="AH349" s="795"/>
      <c r="AI349" s="796"/>
      <c r="AJ349" s="795"/>
      <c r="AK349" s="795"/>
      <c r="AL349" s="795"/>
      <c r="AM349" s="796"/>
      <c r="AN349" s="795"/>
      <c r="AO349" s="795"/>
      <c r="AP349" s="795"/>
      <c r="AQ349" s="795"/>
      <c r="AR349" s="795"/>
      <c r="AS349" s="795"/>
      <c r="AT349" s="795"/>
      <c r="AU349" s="795"/>
      <c r="AV349" s="795"/>
      <c r="AW349" s="795"/>
      <c r="AX349" s="795"/>
      <c r="AY349" s="795"/>
      <c r="AZ349" s="795"/>
      <c r="BA349" s="795"/>
      <c r="BB349" s="795"/>
      <c r="BC349" s="795"/>
      <c r="BD349" s="795"/>
    </row>
    <row r="350" ht="15.75" customHeight="1">
      <c r="F350" s="794"/>
      <c r="G350" s="795"/>
      <c r="H350" s="795"/>
      <c r="I350" s="795"/>
      <c r="J350" s="795"/>
      <c r="K350" s="795"/>
      <c r="L350" s="795"/>
      <c r="M350" s="795"/>
      <c r="N350" s="795"/>
      <c r="O350" s="795"/>
      <c r="P350" s="795"/>
      <c r="Q350" s="795"/>
      <c r="R350" s="795"/>
      <c r="S350" s="795"/>
      <c r="T350" s="795"/>
      <c r="U350" s="795"/>
      <c r="V350" s="795"/>
      <c r="W350" s="795"/>
      <c r="X350" s="795"/>
      <c r="Y350" s="795"/>
      <c r="Z350" s="795"/>
      <c r="AA350" s="795"/>
      <c r="AB350" s="795"/>
      <c r="AC350" s="795"/>
      <c r="AD350" s="795"/>
      <c r="AE350" s="795"/>
      <c r="AF350" s="795"/>
      <c r="AG350" s="795"/>
      <c r="AH350" s="795"/>
      <c r="AI350" s="796"/>
      <c r="AJ350" s="795"/>
      <c r="AK350" s="795"/>
      <c r="AL350" s="795"/>
      <c r="AM350" s="796"/>
      <c r="AN350" s="795"/>
      <c r="AO350" s="795"/>
      <c r="AP350" s="795"/>
      <c r="AQ350" s="795"/>
      <c r="AR350" s="795"/>
      <c r="AS350" s="795"/>
      <c r="AT350" s="795"/>
      <c r="AU350" s="795"/>
      <c r="AV350" s="795"/>
      <c r="AW350" s="795"/>
      <c r="AX350" s="795"/>
      <c r="AY350" s="795"/>
      <c r="AZ350" s="795"/>
      <c r="BA350" s="795"/>
      <c r="BB350" s="795"/>
      <c r="BC350" s="795"/>
      <c r="BD350" s="795"/>
    </row>
    <row r="351" ht="15.75" customHeight="1">
      <c r="F351" s="794"/>
      <c r="G351" s="795"/>
      <c r="H351" s="795"/>
      <c r="I351" s="795"/>
      <c r="J351" s="795"/>
      <c r="K351" s="795"/>
      <c r="L351" s="795"/>
      <c r="M351" s="795"/>
      <c r="N351" s="795"/>
      <c r="O351" s="795"/>
      <c r="P351" s="795"/>
      <c r="Q351" s="795"/>
      <c r="R351" s="795"/>
      <c r="S351" s="795"/>
      <c r="T351" s="795"/>
      <c r="U351" s="795"/>
      <c r="V351" s="795"/>
      <c r="W351" s="795"/>
      <c r="X351" s="795"/>
      <c r="Y351" s="795"/>
      <c r="Z351" s="795"/>
      <c r="AA351" s="795"/>
      <c r="AB351" s="795"/>
      <c r="AC351" s="795"/>
      <c r="AD351" s="795"/>
      <c r="AE351" s="795"/>
      <c r="AF351" s="795"/>
      <c r="AG351" s="795"/>
      <c r="AH351" s="795"/>
      <c r="AI351" s="796"/>
      <c r="AJ351" s="795"/>
      <c r="AK351" s="795"/>
      <c r="AL351" s="795"/>
      <c r="AM351" s="796"/>
      <c r="AN351" s="795"/>
      <c r="AO351" s="795"/>
      <c r="AP351" s="795"/>
      <c r="AQ351" s="795"/>
      <c r="AR351" s="795"/>
      <c r="AS351" s="795"/>
      <c r="AT351" s="795"/>
      <c r="AU351" s="795"/>
      <c r="AV351" s="795"/>
      <c r="AW351" s="795"/>
      <c r="AX351" s="795"/>
      <c r="AY351" s="795"/>
      <c r="AZ351" s="795"/>
      <c r="BA351" s="795"/>
      <c r="BB351" s="795"/>
      <c r="BC351" s="795"/>
      <c r="BD351" s="795"/>
    </row>
    <row r="352" ht="15.75" customHeight="1">
      <c r="F352" s="794"/>
      <c r="G352" s="795"/>
      <c r="H352" s="795"/>
      <c r="I352" s="795"/>
      <c r="J352" s="795"/>
      <c r="K352" s="795"/>
      <c r="L352" s="795"/>
      <c r="M352" s="795"/>
      <c r="N352" s="795"/>
      <c r="O352" s="795"/>
      <c r="P352" s="795"/>
      <c r="Q352" s="795"/>
      <c r="R352" s="795"/>
      <c r="S352" s="795"/>
      <c r="T352" s="795"/>
      <c r="U352" s="795"/>
      <c r="V352" s="795"/>
      <c r="W352" s="795"/>
      <c r="X352" s="795"/>
      <c r="Y352" s="795"/>
      <c r="Z352" s="795"/>
      <c r="AA352" s="795"/>
      <c r="AB352" s="795"/>
      <c r="AC352" s="795"/>
      <c r="AD352" s="795"/>
      <c r="AE352" s="795"/>
      <c r="AF352" s="795"/>
      <c r="AG352" s="795"/>
      <c r="AH352" s="795"/>
      <c r="AI352" s="796"/>
      <c r="AJ352" s="795"/>
      <c r="AK352" s="795"/>
      <c r="AL352" s="795"/>
      <c r="AM352" s="796"/>
      <c r="AN352" s="795"/>
      <c r="AO352" s="795"/>
      <c r="AP352" s="795"/>
      <c r="AQ352" s="795"/>
      <c r="AR352" s="795"/>
      <c r="AS352" s="795"/>
      <c r="AT352" s="795"/>
      <c r="AU352" s="795"/>
      <c r="AV352" s="795"/>
      <c r="AW352" s="795"/>
      <c r="AX352" s="795"/>
      <c r="AY352" s="795"/>
      <c r="AZ352" s="795"/>
      <c r="BA352" s="795"/>
      <c r="BB352" s="795"/>
      <c r="BC352" s="795"/>
      <c r="BD352" s="795"/>
    </row>
    <row r="353" ht="15.75" customHeight="1">
      <c r="F353" s="794"/>
      <c r="G353" s="795"/>
      <c r="H353" s="795"/>
      <c r="I353" s="795"/>
      <c r="J353" s="795"/>
      <c r="K353" s="795"/>
      <c r="L353" s="795"/>
      <c r="M353" s="795"/>
      <c r="N353" s="795"/>
      <c r="O353" s="795"/>
      <c r="P353" s="795"/>
      <c r="Q353" s="795"/>
      <c r="R353" s="795"/>
      <c r="S353" s="795"/>
      <c r="T353" s="795"/>
      <c r="U353" s="795"/>
      <c r="V353" s="795"/>
      <c r="W353" s="795"/>
      <c r="X353" s="795"/>
      <c r="Y353" s="795"/>
      <c r="Z353" s="795"/>
      <c r="AA353" s="795"/>
      <c r="AB353" s="795"/>
      <c r="AC353" s="795"/>
      <c r="AD353" s="795"/>
      <c r="AE353" s="795"/>
      <c r="AF353" s="795"/>
      <c r="AG353" s="795"/>
      <c r="AH353" s="795"/>
      <c r="AI353" s="796"/>
      <c r="AJ353" s="795"/>
      <c r="AK353" s="795"/>
      <c r="AL353" s="795"/>
      <c r="AM353" s="796"/>
      <c r="AN353" s="795"/>
      <c r="AO353" s="795"/>
      <c r="AP353" s="795"/>
      <c r="AQ353" s="795"/>
      <c r="AR353" s="795"/>
      <c r="AS353" s="795"/>
      <c r="AT353" s="795"/>
      <c r="AU353" s="795"/>
      <c r="AV353" s="795"/>
      <c r="AW353" s="795"/>
      <c r="AX353" s="795"/>
      <c r="AY353" s="795"/>
      <c r="AZ353" s="795"/>
      <c r="BA353" s="795"/>
      <c r="BB353" s="795"/>
      <c r="BC353" s="795"/>
      <c r="BD353" s="795"/>
    </row>
    <row r="354" ht="15.75" customHeight="1">
      <c r="F354" s="794"/>
      <c r="G354" s="795"/>
      <c r="H354" s="795"/>
      <c r="I354" s="795"/>
      <c r="J354" s="795"/>
      <c r="K354" s="795"/>
      <c r="L354" s="795"/>
      <c r="M354" s="795"/>
      <c r="N354" s="795"/>
      <c r="O354" s="795"/>
      <c r="P354" s="795"/>
      <c r="Q354" s="795"/>
      <c r="R354" s="795"/>
      <c r="S354" s="795"/>
      <c r="T354" s="795"/>
      <c r="U354" s="795"/>
      <c r="V354" s="795"/>
      <c r="W354" s="795"/>
      <c r="X354" s="795"/>
      <c r="Y354" s="795"/>
      <c r="Z354" s="795"/>
      <c r="AA354" s="795"/>
      <c r="AB354" s="795"/>
      <c r="AC354" s="795"/>
      <c r="AD354" s="795"/>
      <c r="AE354" s="795"/>
      <c r="AF354" s="795"/>
      <c r="AG354" s="795"/>
      <c r="AH354" s="795"/>
      <c r="AI354" s="796"/>
      <c r="AJ354" s="795"/>
      <c r="AK354" s="795"/>
      <c r="AL354" s="795"/>
      <c r="AM354" s="796"/>
      <c r="AN354" s="795"/>
      <c r="AO354" s="795"/>
      <c r="AP354" s="795"/>
      <c r="AQ354" s="795"/>
      <c r="AR354" s="795"/>
      <c r="AS354" s="795"/>
      <c r="AT354" s="795"/>
      <c r="AU354" s="795"/>
      <c r="AV354" s="795"/>
      <c r="AW354" s="795"/>
      <c r="AX354" s="795"/>
      <c r="AY354" s="795"/>
      <c r="AZ354" s="795"/>
      <c r="BA354" s="795"/>
      <c r="BB354" s="795"/>
      <c r="BC354" s="795"/>
      <c r="BD354" s="795"/>
    </row>
    <row r="355" ht="15.75" customHeight="1">
      <c r="F355" s="794"/>
      <c r="G355" s="795"/>
      <c r="H355" s="795"/>
      <c r="I355" s="795"/>
      <c r="J355" s="795"/>
      <c r="K355" s="795"/>
      <c r="L355" s="795"/>
      <c r="M355" s="795"/>
      <c r="N355" s="795"/>
      <c r="O355" s="795"/>
      <c r="P355" s="795"/>
      <c r="Q355" s="795"/>
      <c r="R355" s="795"/>
      <c r="S355" s="795"/>
      <c r="T355" s="795"/>
      <c r="U355" s="795"/>
      <c r="V355" s="795"/>
      <c r="W355" s="795"/>
      <c r="X355" s="795"/>
      <c r="Y355" s="795"/>
      <c r="Z355" s="795"/>
      <c r="AA355" s="795"/>
      <c r="AB355" s="795"/>
      <c r="AC355" s="795"/>
      <c r="AD355" s="795"/>
      <c r="AE355" s="795"/>
      <c r="AF355" s="795"/>
      <c r="AG355" s="795"/>
      <c r="AH355" s="795"/>
      <c r="AI355" s="796"/>
      <c r="AJ355" s="795"/>
      <c r="AK355" s="795"/>
      <c r="AL355" s="795"/>
      <c r="AM355" s="796"/>
      <c r="AN355" s="795"/>
      <c r="AO355" s="795"/>
      <c r="AP355" s="795"/>
      <c r="AQ355" s="795"/>
      <c r="AR355" s="795"/>
      <c r="AS355" s="795"/>
      <c r="AT355" s="795"/>
      <c r="AU355" s="795"/>
      <c r="AV355" s="795"/>
      <c r="AW355" s="795"/>
      <c r="AX355" s="795"/>
      <c r="AY355" s="795"/>
      <c r="AZ355" s="795"/>
      <c r="BA355" s="795"/>
      <c r="BB355" s="795"/>
      <c r="BC355" s="795"/>
      <c r="BD355" s="795"/>
    </row>
    <row r="356" ht="15.75" customHeight="1">
      <c r="F356" s="794"/>
      <c r="G356" s="795"/>
      <c r="H356" s="795"/>
      <c r="I356" s="795"/>
      <c r="J356" s="795"/>
      <c r="K356" s="795"/>
      <c r="L356" s="795"/>
      <c r="M356" s="795"/>
      <c r="N356" s="795"/>
      <c r="O356" s="795"/>
      <c r="P356" s="795"/>
      <c r="Q356" s="795"/>
      <c r="R356" s="795"/>
      <c r="S356" s="795"/>
      <c r="T356" s="795"/>
      <c r="U356" s="795"/>
      <c r="V356" s="795"/>
      <c r="W356" s="795"/>
      <c r="X356" s="795"/>
      <c r="Y356" s="795"/>
      <c r="Z356" s="795"/>
      <c r="AA356" s="795"/>
      <c r="AB356" s="795"/>
      <c r="AC356" s="795"/>
      <c r="AD356" s="795"/>
      <c r="AE356" s="795"/>
      <c r="AF356" s="795"/>
      <c r="AG356" s="795"/>
      <c r="AH356" s="795"/>
      <c r="AI356" s="796"/>
      <c r="AJ356" s="795"/>
      <c r="AK356" s="795"/>
      <c r="AL356" s="795"/>
      <c r="AM356" s="796"/>
      <c r="AN356" s="795"/>
      <c r="AO356" s="795"/>
      <c r="AP356" s="795"/>
      <c r="AQ356" s="795"/>
      <c r="AR356" s="795"/>
      <c r="AS356" s="795"/>
      <c r="AT356" s="795"/>
      <c r="AU356" s="795"/>
      <c r="AV356" s="795"/>
      <c r="AW356" s="795"/>
      <c r="AX356" s="795"/>
      <c r="AY356" s="795"/>
      <c r="AZ356" s="795"/>
      <c r="BA356" s="795"/>
      <c r="BB356" s="795"/>
      <c r="BC356" s="795"/>
      <c r="BD356" s="795"/>
    </row>
    <row r="357" ht="15.75" customHeight="1">
      <c r="F357" s="794"/>
      <c r="G357" s="795"/>
      <c r="H357" s="795"/>
      <c r="I357" s="795"/>
      <c r="J357" s="795"/>
      <c r="K357" s="795"/>
      <c r="L357" s="795"/>
      <c r="M357" s="795"/>
      <c r="N357" s="795"/>
      <c r="O357" s="795"/>
      <c r="P357" s="795"/>
      <c r="Q357" s="795"/>
      <c r="R357" s="795"/>
      <c r="S357" s="795"/>
      <c r="T357" s="795"/>
      <c r="U357" s="795"/>
      <c r="V357" s="795"/>
      <c r="W357" s="795"/>
      <c r="X357" s="795"/>
      <c r="Y357" s="795"/>
      <c r="Z357" s="795"/>
      <c r="AA357" s="795"/>
      <c r="AB357" s="795"/>
      <c r="AC357" s="795"/>
      <c r="AD357" s="795"/>
      <c r="AE357" s="795"/>
      <c r="AF357" s="795"/>
      <c r="AG357" s="795"/>
      <c r="AH357" s="795"/>
      <c r="AI357" s="796"/>
      <c r="AJ357" s="795"/>
      <c r="AK357" s="795"/>
      <c r="AL357" s="795"/>
      <c r="AM357" s="796"/>
      <c r="AN357" s="795"/>
      <c r="AO357" s="795"/>
      <c r="AP357" s="795"/>
      <c r="AQ357" s="795"/>
      <c r="AR357" s="795"/>
      <c r="AS357" s="795"/>
      <c r="AT357" s="795"/>
      <c r="AU357" s="795"/>
      <c r="AV357" s="795"/>
      <c r="AW357" s="795"/>
      <c r="AX357" s="795"/>
      <c r="AY357" s="795"/>
      <c r="AZ357" s="795"/>
      <c r="BA357" s="795"/>
      <c r="BB357" s="795"/>
      <c r="BC357" s="795"/>
      <c r="BD357" s="795"/>
    </row>
    <row r="358" ht="15.75" customHeight="1">
      <c r="F358" s="794"/>
      <c r="G358" s="795"/>
      <c r="H358" s="795"/>
      <c r="I358" s="795"/>
      <c r="J358" s="795"/>
      <c r="K358" s="795"/>
      <c r="L358" s="795"/>
      <c r="M358" s="795"/>
      <c r="N358" s="795"/>
      <c r="O358" s="795"/>
      <c r="P358" s="795"/>
      <c r="Q358" s="795"/>
      <c r="R358" s="795"/>
      <c r="S358" s="795"/>
      <c r="T358" s="795"/>
      <c r="U358" s="795"/>
      <c r="V358" s="795"/>
      <c r="W358" s="795"/>
      <c r="X358" s="795"/>
      <c r="Y358" s="795"/>
      <c r="Z358" s="795"/>
      <c r="AA358" s="795"/>
      <c r="AB358" s="795"/>
      <c r="AC358" s="795"/>
      <c r="AD358" s="795"/>
      <c r="AE358" s="795"/>
      <c r="AF358" s="795"/>
      <c r="AG358" s="795"/>
      <c r="AH358" s="795"/>
      <c r="AI358" s="796"/>
      <c r="AJ358" s="795"/>
      <c r="AK358" s="795"/>
      <c r="AL358" s="795"/>
      <c r="AM358" s="796"/>
      <c r="AN358" s="795"/>
      <c r="AO358" s="795"/>
      <c r="AP358" s="795"/>
      <c r="AQ358" s="795"/>
      <c r="AR358" s="795"/>
      <c r="AS358" s="795"/>
      <c r="AT358" s="795"/>
      <c r="AU358" s="795"/>
      <c r="AV358" s="795"/>
      <c r="AW358" s="795"/>
      <c r="AX358" s="795"/>
      <c r="AY358" s="795"/>
      <c r="AZ358" s="795"/>
      <c r="BA358" s="795"/>
      <c r="BB358" s="795"/>
      <c r="BC358" s="795"/>
      <c r="BD358" s="795"/>
    </row>
    <row r="359" ht="15.75" customHeight="1">
      <c r="F359" s="794"/>
      <c r="G359" s="795"/>
      <c r="H359" s="795"/>
      <c r="I359" s="795"/>
      <c r="J359" s="795"/>
      <c r="K359" s="795"/>
      <c r="L359" s="795"/>
      <c r="M359" s="795"/>
      <c r="N359" s="795"/>
      <c r="O359" s="795"/>
      <c r="P359" s="795"/>
      <c r="Q359" s="795"/>
      <c r="R359" s="795"/>
      <c r="S359" s="795"/>
      <c r="T359" s="795"/>
      <c r="U359" s="795"/>
      <c r="V359" s="795"/>
      <c r="W359" s="795"/>
      <c r="X359" s="795"/>
      <c r="Y359" s="795"/>
      <c r="Z359" s="795"/>
      <c r="AA359" s="795"/>
      <c r="AB359" s="795"/>
      <c r="AC359" s="795"/>
      <c r="AD359" s="795"/>
      <c r="AE359" s="795"/>
      <c r="AF359" s="795"/>
      <c r="AG359" s="795"/>
      <c r="AH359" s="795"/>
      <c r="AI359" s="796"/>
      <c r="AJ359" s="795"/>
      <c r="AK359" s="795"/>
      <c r="AL359" s="795"/>
      <c r="AM359" s="796"/>
      <c r="AN359" s="795"/>
      <c r="AO359" s="795"/>
      <c r="AP359" s="795"/>
      <c r="AQ359" s="795"/>
      <c r="AR359" s="795"/>
      <c r="AS359" s="795"/>
      <c r="AT359" s="795"/>
      <c r="AU359" s="795"/>
      <c r="AV359" s="795"/>
      <c r="AW359" s="795"/>
      <c r="AX359" s="795"/>
      <c r="AY359" s="795"/>
      <c r="AZ359" s="795"/>
      <c r="BA359" s="795"/>
      <c r="BB359" s="795"/>
      <c r="BC359" s="795"/>
      <c r="BD359" s="795"/>
    </row>
    <row r="360" ht="15.75" customHeight="1">
      <c r="F360" s="794"/>
      <c r="G360" s="795"/>
      <c r="H360" s="795"/>
      <c r="I360" s="795"/>
      <c r="J360" s="795"/>
      <c r="K360" s="795"/>
      <c r="L360" s="795"/>
      <c r="M360" s="795"/>
      <c r="N360" s="795"/>
      <c r="O360" s="795"/>
      <c r="P360" s="795"/>
      <c r="Q360" s="795"/>
      <c r="R360" s="795"/>
      <c r="S360" s="795"/>
      <c r="T360" s="795"/>
      <c r="U360" s="795"/>
      <c r="V360" s="795"/>
      <c r="W360" s="795"/>
      <c r="X360" s="795"/>
      <c r="Y360" s="795"/>
      <c r="Z360" s="795"/>
      <c r="AA360" s="795"/>
      <c r="AB360" s="795"/>
      <c r="AC360" s="795"/>
      <c r="AD360" s="795"/>
      <c r="AE360" s="795"/>
      <c r="AF360" s="795"/>
      <c r="AG360" s="795"/>
      <c r="AH360" s="795"/>
      <c r="AI360" s="796"/>
      <c r="AJ360" s="795"/>
      <c r="AK360" s="795"/>
      <c r="AL360" s="795"/>
      <c r="AM360" s="796"/>
      <c r="AN360" s="795"/>
      <c r="AO360" s="795"/>
      <c r="AP360" s="795"/>
      <c r="AQ360" s="795"/>
      <c r="AR360" s="795"/>
      <c r="AS360" s="795"/>
      <c r="AT360" s="795"/>
      <c r="AU360" s="795"/>
      <c r="AV360" s="795"/>
      <c r="AW360" s="795"/>
      <c r="AX360" s="795"/>
      <c r="AY360" s="795"/>
      <c r="AZ360" s="795"/>
      <c r="BA360" s="795"/>
      <c r="BB360" s="795"/>
      <c r="BC360" s="795"/>
      <c r="BD360" s="795"/>
    </row>
    <row r="361" ht="15.75" customHeight="1">
      <c r="F361" s="794"/>
      <c r="G361" s="795"/>
      <c r="H361" s="795"/>
      <c r="I361" s="795"/>
      <c r="J361" s="795"/>
      <c r="K361" s="795"/>
      <c r="L361" s="795"/>
      <c r="M361" s="795"/>
      <c r="N361" s="795"/>
      <c r="O361" s="795"/>
      <c r="P361" s="795"/>
      <c r="Q361" s="795"/>
      <c r="R361" s="795"/>
      <c r="S361" s="795"/>
      <c r="T361" s="795"/>
      <c r="U361" s="795"/>
      <c r="V361" s="795"/>
      <c r="W361" s="795"/>
      <c r="X361" s="795"/>
      <c r="Y361" s="795"/>
      <c r="Z361" s="795"/>
      <c r="AA361" s="795"/>
      <c r="AB361" s="795"/>
      <c r="AC361" s="795"/>
      <c r="AD361" s="795"/>
      <c r="AE361" s="795"/>
      <c r="AF361" s="795"/>
      <c r="AG361" s="795"/>
      <c r="AH361" s="795"/>
      <c r="AI361" s="796"/>
      <c r="AJ361" s="795"/>
      <c r="AK361" s="795"/>
      <c r="AL361" s="795"/>
      <c r="AM361" s="796"/>
      <c r="AN361" s="795"/>
      <c r="AO361" s="795"/>
      <c r="AP361" s="795"/>
      <c r="AQ361" s="795"/>
      <c r="AR361" s="795"/>
      <c r="AS361" s="795"/>
      <c r="AT361" s="795"/>
      <c r="AU361" s="795"/>
      <c r="AV361" s="795"/>
      <c r="AW361" s="795"/>
      <c r="AX361" s="795"/>
      <c r="AY361" s="795"/>
      <c r="AZ361" s="795"/>
      <c r="BA361" s="795"/>
      <c r="BB361" s="795"/>
      <c r="BC361" s="795"/>
      <c r="BD361" s="795"/>
    </row>
    <row r="362" ht="15.75" customHeight="1">
      <c r="F362" s="794"/>
      <c r="G362" s="795"/>
      <c r="H362" s="795"/>
      <c r="I362" s="795"/>
      <c r="J362" s="795"/>
      <c r="K362" s="795"/>
      <c r="L362" s="795"/>
      <c r="M362" s="795"/>
      <c r="N362" s="795"/>
      <c r="O362" s="795"/>
      <c r="P362" s="795"/>
      <c r="Q362" s="795"/>
      <c r="R362" s="795"/>
      <c r="S362" s="795"/>
      <c r="T362" s="795"/>
      <c r="U362" s="795"/>
      <c r="V362" s="795"/>
      <c r="W362" s="795"/>
      <c r="X362" s="795"/>
      <c r="Y362" s="795"/>
      <c r="Z362" s="795"/>
      <c r="AA362" s="795"/>
      <c r="AB362" s="795"/>
      <c r="AC362" s="795"/>
      <c r="AD362" s="795"/>
      <c r="AE362" s="795"/>
      <c r="AF362" s="795"/>
      <c r="AG362" s="795"/>
      <c r="AH362" s="795"/>
      <c r="AI362" s="796"/>
      <c r="AJ362" s="795"/>
      <c r="AK362" s="795"/>
      <c r="AL362" s="795"/>
      <c r="AM362" s="796"/>
      <c r="AN362" s="795"/>
      <c r="AO362" s="795"/>
      <c r="AP362" s="795"/>
      <c r="AQ362" s="795"/>
      <c r="AR362" s="795"/>
      <c r="AS362" s="795"/>
      <c r="AT362" s="795"/>
      <c r="AU362" s="795"/>
      <c r="AV362" s="795"/>
      <c r="AW362" s="795"/>
      <c r="AX362" s="795"/>
      <c r="AY362" s="795"/>
      <c r="AZ362" s="795"/>
      <c r="BA362" s="795"/>
      <c r="BB362" s="795"/>
      <c r="BC362" s="795"/>
      <c r="BD362" s="795"/>
    </row>
    <row r="363" ht="15.75" customHeight="1">
      <c r="F363" s="794"/>
      <c r="G363" s="795"/>
      <c r="H363" s="795"/>
      <c r="I363" s="795"/>
      <c r="J363" s="795"/>
      <c r="K363" s="795"/>
      <c r="L363" s="795"/>
      <c r="M363" s="795"/>
      <c r="N363" s="795"/>
      <c r="O363" s="795"/>
      <c r="P363" s="795"/>
      <c r="Q363" s="795"/>
      <c r="R363" s="795"/>
      <c r="S363" s="795"/>
      <c r="T363" s="795"/>
      <c r="U363" s="795"/>
      <c r="V363" s="795"/>
      <c r="W363" s="795"/>
      <c r="X363" s="795"/>
      <c r="Y363" s="795"/>
      <c r="Z363" s="795"/>
      <c r="AA363" s="795"/>
      <c r="AB363" s="795"/>
      <c r="AC363" s="795"/>
      <c r="AD363" s="795"/>
      <c r="AE363" s="795"/>
      <c r="AF363" s="795"/>
      <c r="AG363" s="795"/>
      <c r="AH363" s="795"/>
      <c r="AI363" s="796"/>
      <c r="AJ363" s="795"/>
      <c r="AK363" s="795"/>
      <c r="AL363" s="795"/>
      <c r="AM363" s="796"/>
      <c r="AN363" s="795"/>
      <c r="AO363" s="795"/>
      <c r="AP363" s="795"/>
      <c r="AQ363" s="795"/>
      <c r="AR363" s="795"/>
      <c r="AS363" s="795"/>
      <c r="AT363" s="795"/>
      <c r="AU363" s="795"/>
      <c r="AV363" s="795"/>
      <c r="AW363" s="795"/>
      <c r="AX363" s="795"/>
      <c r="AY363" s="795"/>
      <c r="AZ363" s="795"/>
      <c r="BA363" s="795"/>
      <c r="BB363" s="795"/>
      <c r="BC363" s="795"/>
      <c r="BD363" s="795"/>
    </row>
    <row r="364" ht="15.75" customHeight="1">
      <c r="F364" s="794"/>
      <c r="G364" s="795"/>
      <c r="H364" s="795"/>
      <c r="I364" s="795"/>
      <c r="J364" s="795"/>
      <c r="K364" s="795"/>
      <c r="L364" s="795"/>
      <c r="M364" s="795"/>
      <c r="N364" s="795"/>
      <c r="O364" s="795"/>
      <c r="P364" s="795"/>
      <c r="Q364" s="795"/>
      <c r="R364" s="795"/>
      <c r="S364" s="795"/>
      <c r="T364" s="795"/>
      <c r="U364" s="795"/>
      <c r="V364" s="795"/>
      <c r="W364" s="795"/>
      <c r="X364" s="795"/>
      <c r="Y364" s="795"/>
      <c r="Z364" s="795"/>
      <c r="AA364" s="795"/>
      <c r="AB364" s="795"/>
      <c r="AC364" s="795"/>
      <c r="AD364" s="795"/>
      <c r="AE364" s="795"/>
      <c r="AF364" s="795"/>
      <c r="AG364" s="795"/>
      <c r="AH364" s="795"/>
      <c r="AI364" s="796"/>
      <c r="AJ364" s="795"/>
      <c r="AK364" s="795"/>
      <c r="AL364" s="795"/>
      <c r="AM364" s="796"/>
      <c r="AN364" s="795"/>
      <c r="AO364" s="795"/>
      <c r="AP364" s="795"/>
      <c r="AQ364" s="795"/>
      <c r="AR364" s="795"/>
      <c r="AS364" s="795"/>
      <c r="AT364" s="795"/>
      <c r="AU364" s="795"/>
      <c r="AV364" s="795"/>
      <c r="AW364" s="795"/>
      <c r="AX364" s="795"/>
      <c r="AY364" s="795"/>
      <c r="AZ364" s="795"/>
      <c r="BA364" s="795"/>
      <c r="BB364" s="795"/>
      <c r="BC364" s="795"/>
      <c r="BD364" s="795"/>
    </row>
    <row r="365" ht="15.75" customHeight="1">
      <c r="F365" s="794"/>
      <c r="G365" s="795"/>
      <c r="H365" s="795"/>
      <c r="I365" s="795"/>
      <c r="J365" s="795"/>
      <c r="K365" s="795"/>
      <c r="L365" s="795"/>
      <c r="M365" s="795"/>
      <c r="N365" s="795"/>
      <c r="O365" s="795"/>
      <c r="P365" s="795"/>
      <c r="Q365" s="795"/>
      <c r="R365" s="795"/>
      <c r="S365" s="795"/>
      <c r="T365" s="795"/>
      <c r="U365" s="795"/>
      <c r="V365" s="795"/>
      <c r="W365" s="795"/>
      <c r="X365" s="795"/>
      <c r="Y365" s="795"/>
      <c r="Z365" s="795"/>
      <c r="AA365" s="795"/>
      <c r="AB365" s="795"/>
      <c r="AC365" s="795"/>
      <c r="AD365" s="795"/>
      <c r="AE365" s="795"/>
      <c r="AF365" s="795"/>
      <c r="AG365" s="795"/>
      <c r="AH365" s="795"/>
      <c r="AI365" s="796"/>
      <c r="AJ365" s="795"/>
      <c r="AK365" s="795"/>
      <c r="AL365" s="795"/>
      <c r="AM365" s="796"/>
      <c r="AN365" s="795"/>
      <c r="AO365" s="795"/>
      <c r="AP365" s="795"/>
      <c r="AQ365" s="795"/>
      <c r="AR365" s="795"/>
      <c r="AS365" s="795"/>
      <c r="AT365" s="795"/>
      <c r="AU365" s="795"/>
      <c r="AV365" s="795"/>
      <c r="AW365" s="795"/>
      <c r="AX365" s="795"/>
      <c r="AY365" s="795"/>
      <c r="AZ365" s="795"/>
      <c r="BA365" s="795"/>
      <c r="BB365" s="795"/>
      <c r="BC365" s="795"/>
      <c r="BD365" s="795"/>
    </row>
    <row r="366" ht="15.75" customHeight="1">
      <c r="F366" s="794"/>
      <c r="G366" s="795"/>
      <c r="H366" s="795"/>
      <c r="I366" s="795"/>
      <c r="J366" s="795"/>
      <c r="K366" s="795"/>
      <c r="L366" s="795"/>
      <c r="M366" s="795"/>
      <c r="N366" s="795"/>
      <c r="O366" s="795"/>
      <c r="P366" s="795"/>
      <c r="Q366" s="795"/>
      <c r="R366" s="795"/>
      <c r="S366" s="795"/>
      <c r="T366" s="795"/>
      <c r="U366" s="795"/>
      <c r="V366" s="795"/>
      <c r="W366" s="795"/>
      <c r="X366" s="795"/>
      <c r="Y366" s="795"/>
      <c r="Z366" s="795"/>
      <c r="AA366" s="795"/>
      <c r="AB366" s="795"/>
      <c r="AC366" s="795"/>
      <c r="AD366" s="795"/>
      <c r="AE366" s="795"/>
      <c r="AF366" s="795"/>
      <c r="AG366" s="795"/>
      <c r="AH366" s="795"/>
      <c r="AI366" s="796"/>
      <c r="AJ366" s="795"/>
      <c r="AK366" s="795"/>
      <c r="AL366" s="795"/>
      <c r="AM366" s="796"/>
      <c r="AN366" s="795"/>
      <c r="AO366" s="795"/>
      <c r="AP366" s="795"/>
      <c r="AQ366" s="795"/>
      <c r="AR366" s="795"/>
      <c r="AS366" s="795"/>
      <c r="AT366" s="795"/>
      <c r="AU366" s="795"/>
      <c r="AV366" s="795"/>
      <c r="AW366" s="795"/>
      <c r="AX366" s="795"/>
      <c r="AY366" s="795"/>
      <c r="AZ366" s="795"/>
      <c r="BA366" s="795"/>
      <c r="BB366" s="795"/>
      <c r="BC366" s="795"/>
      <c r="BD366" s="795"/>
    </row>
    <row r="367" ht="15.75" customHeight="1">
      <c r="F367" s="794"/>
      <c r="G367" s="795"/>
      <c r="H367" s="795"/>
      <c r="I367" s="795"/>
      <c r="J367" s="795"/>
      <c r="K367" s="795"/>
      <c r="L367" s="795"/>
      <c r="M367" s="795"/>
      <c r="N367" s="795"/>
      <c r="O367" s="795"/>
      <c r="P367" s="795"/>
      <c r="Q367" s="795"/>
      <c r="R367" s="795"/>
      <c r="S367" s="795"/>
      <c r="T367" s="795"/>
      <c r="U367" s="795"/>
      <c r="V367" s="795"/>
      <c r="W367" s="795"/>
      <c r="X367" s="795"/>
      <c r="Y367" s="795"/>
      <c r="Z367" s="795"/>
      <c r="AA367" s="795"/>
      <c r="AB367" s="795"/>
      <c r="AC367" s="795"/>
      <c r="AD367" s="795"/>
      <c r="AE367" s="795"/>
      <c r="AF367" s="795"/>
      <c r="AG367" s="795"/>
      <c r="AH367" s="795"/>
      <c r="AI367" s="796"/>
      <c r="AJ367" s="795"/>
      <c r="AK367" s="795"/>
      <c r="AL367" s="795"/>
      <c r="AM367" s="796"/>
      <c r="AN367" s="795"/>
      <c r="AO367" s="795"/>
      <c r="AP367" s="795"/>
      <c r="AQ367" s="795"/>
      <c r="AR367" s="795"/>
      <c r="AS367" s="795"/>
      <c r="AT367" s="795"/>
      <c r="AU367" s="795"/>
      <c r="AV367" s="795"/>
      <c r="AW367" s="795"/>
      <c r="AX367" s="795"/>
      <c r="AY367" s="795"/>
      <c r="AZ367" s="795"/>
      <c r="BA367" s="795"/>
      <c r="BB367" s="795"/>
      <c r="BC367" s="795"/>
      <c r="BD367" s="795"/>
    </row>
    <row r="368" ht="15.75" customHeight="1">
      <c r="F368" s="794"/>
      <c r="G368" s="795"/>
      <c r="H368" s="795"/>
      <c r="I368" s="795"/>
      <c r="J368" s="795"/>
      <c r="K368" s="795"/>
      <c r="L368" s="795"/>
      <c r="M368" s="795"/>
      <c r="N368" s="795"/>
      <c r="O368" s="795"/>
      <c r="P368" s="795"/>
      <c r="Q368" s="795"/>
      <c r="R368" s="795"/>
      <c r="S368" s="795"/>
      <c r="T368" s="795"/>
      <c r="U368" s="795"/>
      <c r="V368" s="795"/>
      <c r="W368" s="795"/>
      <c r="X368" s="795"/>
      <c r="Y368" s="795"/>
      <c r="Z368" s="795"/>
      <c r="AA368" s="795"/>
      <c r="AB368" s="795"/>
      <c r="AC368" s="795"/>
      <c r="AD368" s="795"/>
      <c r="AE368" s="795"/>
      <c r="AF368" s="795"/>
      <c r="AG368" s="795"/>
      <c r="AH368" s="795"/>
      <c r="AI368" s="796"/>
      <c r="AJ368" s="795"/>
      <c r="AK368" s="795"/>
      <c r="AL368" s="795"/>
      <c r="AM368" s="796"/>
      <c r="AN368" s="795"/>
      <c r="AO368" s="795"/>
      <c r="AP368" s="795"/>
      <c r="AQ368" s="795"/>
      <c r="AR368" s="795"/>
      <c r="AS368" s="795"/>
      <c r="AT368" s="795"/>
      <c r="AU368" s="795"/>
      <c r="AV368" s="795"/>
      <c r="AW368" s="795"/>
      <c r="AX368" s="795"/>
      <c r="AY368" s="795"/>
      <c r="AZ368" s="795"/>
      <c r="BA368" s="795"/>
      <c r="BB368" s="795"/>
      <c r="BC368" s="795"/>
      <c r="BD368" s="795"/>
    </row>
    <row r="369" ht="15.75" customHeight="1">
      <c r="F369" s="794"/>
      <c r="G369" s="795"/>
      <c r="H369" s="795"/>
      <c r="I369" s="795"/>
      <c r="J369" s="795"/>
      <c r="K369" s="795"/>
      <c r="L369" s="795"/>
      <c r="M369" s="795"/>
      <c r="N369" s="795"/>
      <c r="O369" s="795"/>
      <c r="P369" s="795"/>
      <c r="Q369" s="795"/>
      <c r="R369" s="795"/>
      <c r="S369" s="795"/>
      <c r="T369" s="795"/>
      <c r="U369" s="795"/>
      <c r="V369" s="795"/>
      <c r="W369" s="795"/>
      <c r="X369" s="795"/>
      <c r="Y369" s="795"/>
      <c r="Z369" s="795"/>
      <c r="AA369" s="795"/>
      <c r="AB369" s="795"/>
      <c r="AC369" s="795"/>
      <c r="AD369" s="795"/>
      <c r="AE369" s="795"/>
      <c r="AF369" s="795"/>
      <c r="AG369" s="795"/>
      <c r="AH369" s="795"/>
      <c r="AI369" s="796"/>
      <c r="AJ369" s="795"/>
      <c r="AK369" s="795"/>
      <c r="AL369" s="795"/>
      <c r="AM369" s="796"/>
      <c r="AN369" s="795"/>
      <c r="AO369" s="795"/>
      <c r="AP369" s="795"/>
      <c r="AQ369" s="795"/>
      <c r="AR369" s="795"/>
      <c r="AS369" s="795"/>
      <c r="AT369" s="795"/>
      <c r="AU369" s="795"/>
      <c r="AV369" s="795"/>
      <c r="AW369" s="795"/>
      <c r="AX369" s="795"/>
      <c r="AY369" s="795"/>
      <c r="AZ369" s="795"/>
      <c r="BA369" s="795"/>
      <c r="BB369" s="795"/>
      <c r="BC369" s="795"/>
      <c r="BD369" s="795"/>
    </row>
    <row r="370" ht="15.75" customHeight="1">
      <c r="F370" s="794"/>
      <c r="G370" s="795"/>
      <c r="H370" s="795"/>
      <c r="I370" s="795"/>
      <c r="J370" s="795"/>
      <c r="K370" s="795"/>
      <c r="L370" s="795"/>
      <c r="M370" s="795"/>
      <c r="N370" s="795"/>
      <c r="O370" s="795"/>
      <c r="P370" s="795"/>
      <c r="Q370" s="795"/>
      <c r="R370" s="795"/>
      <c r="S370" s="795"/>
      <c r="T370" s="795"/>
      <c r="U370" s="795"/>
      <c r="V370" s="795"/>
      <c r="W370" s="795"/>
      <c r="X370" s="795"/>
      <c r="Y370" s="795"/>
      <c r="Z370" s="795"/>
      <c r="AA370" s="795"/>
      <c r="AB370" s="795"/>
      <c r="AC370" s="795"/>
      <c r="AD370" s="795"/>
      <c r="AE370" s="795"/>
      <c r="AF370" s="795"/>
      <c r="AG370" s="795"/>
      <c r="AH370" s="795"/>
      <c r="AI370" s="796"/>
      <c r="AJ370" s="795"/>
      <c r="AK370" s="795"/>
      <c r="AL370" s="795"/>
      <c r="AM370" s="796"/>
      <c r="AN370" s="795"/>
      <c r="AO370" s="795"/>
      <c r="AP370" s="795"/>
      <c r="AQ370" s="795"/>
      <c r="AR370" s="795"/>
      <c r="AS370" s="795"/>
      <c r="AT370" s="795"/>
      <c r="AU370" s="795"/>
      <c r="AV370" s="795"/>
      <c r="AW370" s="795"/>
      <c r="AX370" s="795"/>
      <c r="AY370" s="795"/>
      <c r="AZ370" s="795"/>
      <c r="BA370" s="795"/>
      <c r="BB370" s="795"/>
      <c r="BC370" s="795"/>
      <c r="BD370" s="795"/>
    </row>
    <row r="371" ht="15.75" customHeight="1">
      <c r="F371" s="794"/>
      <c r="G371" s="795"/>
      <c r="H371" s="795"/>
      <c r="I371" s="795"/>
      <c r="J371" s="795"/>
      <c r="K371" s="795"/>
      <c r="L371" s="795"/>
      <c r="M371" s="795"/>
      <c r="N371" s="795"/>
      <c r="O371" s="795"/>
      <c r="P371" s="795"/>
      <c r="Q371" s="795"/>
      <c r="R371" s="795"/>
      <c r="S371" s="795"/>
      <c r="T371" s="795"/>
      <c r="U371" s="795"/>
      <c r="V371" s="795"/>
      <c r="W371" s="795"/>
      <c r="X371" s="795"/>
      <c r="Y371" s="795"/>
      <c r="Z371" s="795"/>
      <c r="AA371" s="795"/>
      <c r="AB371" s="795"/>
      <c r="AC371" s="795"/>
      <c r="AD371" s="795"/>
      <c r="AE371" s="795"/>
      <c r="AF371" s="795"/>
      <c r="AG371" s="795"/>
      <c r="AH371" s="795"/>
      <c r="AI371" s="796"/>
      <c r="AJ371" s="795"/>
      <c r="AK371" s="795"/>
      <c r="AL371" s="795"/>
      <c r="AM371" s="796"/>
      <c r="AN371" s="795"/>
      <c r="AO371" s="795"/>
      <c r="AP371" s="795"/>
      <c r="AQ371" s="795"/>
      <c r="AR371" s="795"/>
      <c r="AS371" s="795"/>
      <c r="AT371" s="795"/>
      <c r="AU371" s="795"/>
      <c r="AV371" s="795"/>
      <c r="AW371" s="795"/>
      <c r="AX371" s="795"/>
      <c r="AY371" s="795"/>
      <c r="AZ371" s="795"/>
      <c r="BA371" s="795"/>
      <c r="BB371" s="795"/>
      <c r="BC371" s="795"/>
      <c r="BD371" s="795"/>
    </row>
    <row r="372" ht="15.75" customHeight="1">
      <c r="F372" s="794"/>
      <c r="G372" s="795"/>
      <c r="H372" s="795"/>
      <c r="I372" s="795"/>
      <c r="J372" s="795"/>
      <c r="K372" s="795"/>
      <c r="L372" s="795"/>
      <c r="M372" s="795"/>
      <c r="N372" s="795"/>
      <c r="O372" s="795"/>
      <c r="P372" s="795"/>
      <c r="Q372" s="795"/>
      <c r="R372" s="795"/>
      <c r="S372" s="795"/>
      <c r="T372" s="795"/>
      <c r="U372" s="795"/>
      <c r="V372" s="795"/>
      <c r="W372" s="795"/>
      <c r="X372" s="795"/>
      <c r="Y372" s="795"/>
      <c r="Z372" s="795"/>
      <c r="AA372" s="795"/>
      <c r="AB372" s="795"/>
      <c r="AC372" s="795"/>
      <c r="AD372" s="795"/>
      <c r="AE372" s="795"/>
      <c r="AF372" s="795"/>
      <c r="AG372" s="795"/>
      <c r="AH372" s="795"/>
      <c r="AI372" s="796"/>
      <c r="AJ372" s="795"/>
      <c r="AK372" s="795"/>
      <c r="AL372" s="795"/>
      <c r="AM372" s="796"/>
      <c r="AN372" s="795"/>
      <c r="AO372" s="795"/>
      <c r="AP372" s="795"/>
      <c r="AQ372" s="795"/>
      <c r="AR372" s="795"/>
      <c r="AS372" s="795"/>
      <c r="AT372" s="795"/>
      <c r="AU372" s="795"/>
      <c r="AV372" s="795"/>
      <c r="AW372" s="795"/>
      <c r="AX372" s="795"/>
      <c r="AY372" s="795"/>
      <c r="AZ372" s="795"/>
      <c r="BA372" s="795"/>
      <c r="BB372" s="795"/>
      <c r="BC372" s="795"/>
      <c r="BD372" s="795"/>
    </row>
    <row r="373" ht="15.75" customHeight="1">
      <c r="F373" s="794"/>
      <c r="G373" s="795"/>
      <c r="H373" s="795"/>
      <c r="I373" s="795"/>
      <c r="J373" s="795"/>
      <c r="K373" s="795"/>
      <c r="L373" s="795"/>
      <c r="M373" s="795"/>
      <c r="N373" s="795"/>
      <c r="O373" s="795"/>
      <c r="P373" s="795"/>
      <c r="Q373" s="795"/>
      <c r="R373" s="795"/>
      <c r="S373" s="795"/>
      <c r="T373" s="795"/>
      <c r="U373" s="795"/>
      <c r="V373" s="795"/>
      <c r="W373" s="795"/>
      <c r="X373" s="795"/>
      <c r="Y373" s="795"/>
      <c r="Z373" s="795"/>
      <c r="AA373" s="795"/>
      <c r="AB373" s="795"/>
      <c r="AC373" s="795"/>
      <c r="AD373" s="795"/>
      <c r="AE373" s="795"/>
      <c r="AF373" s="795"/>
      <c r="AG373" s="795"/>
      <c r="AH373" s="795"/>
      <c r="AI373" s="796"/>
      <c r="AJ373" s="795"/>
      <c r="AK373" s="795"/>
      <c r="AL373" s="795"/>
      <c r="AM373" s="796"/>
      <c r="AN373" s="795"/>
      <c r="AO373" s="795"/>
      <c r="AP373" s="795"/>
      <c r="AQ373" s="795"/>
      <c r="AR373" s="795"/>
      <c r="AS373" s="795"/>
      <c r="AT373" s="795"/>
      <c r="AU373" s="795"/>
      <c r="AV373" s="795"/>
      <c r="AW373" s="795"/>
      <c r="AX373" s="795"/>
      <c r="AY373" s="795"/>
      <c r="AZ373" s="795"/>
      <c r="BA373" s="795"/>
      <c r="BB373" s="795"/>
      <c r="BC373" s="795"/>
      <c r="BD373" s="795"/>
    </row>
    <row r="374" ht="15.75" customHeight="1">
      <c r="F374" s="794"/>
      <c r="G374" s="795"/>
      <c r="H374" s="795"/>
      <c r="I374" s="795"/>
      <c r="J374" s="795"/>
      <c r="K374" s="795"/>
      <c r="L374" s="795"/>
      <c r="M374" s="795"/>
      <c r="N374" s="795"/>
      <c r="O374" s="795"/>
      <c r="P374" s="795"/>
      <c r="Q374" s="795"/>
      <c r="R374" s="795"/>
      <c r="S374" s="795"/>
      <c r="T374" s="795"/>
      <c r="U374" s="795"/>
      <c r="V374" s="795"/>
      <c r="W374" s="795"/>
      <c r="X374" s="795"/>
      <c r="Y374" s="795"/>
      <c r="Z374" s="795"/>
      <c r="AA374" s="795"/>
      <c r="AB374" s="795"/>
      <c r="AC374" s="795"/>
      <c r="AD374" s="795"/>
      <c r="AE374" s="795"/>
      <c r="AF374" s="795"/>
      <c r="AG374" s="795"/>
      <c r="AH374" s="795"/>
      <c r="AI374" s="796"/>
      <c r="AJ374" s="795"/>
      <c r="AK374" s="795"/>
      <c r="AL374" s="795"/>
      <c r="AM374" s="796"/>
      <c r="AN374" s="795"/>
      <c r="AO374" s="795"/>
      <c r="AP374" s="795"/>
      <c r="AQ374" s="795"/>
      <c r="AR374" s="795"/>
      <c r="AS374" s="795"/>
      <c r="AT374" s="795"/>
      <c r="AU374" s="795"/>
      <c r="AV374" s="795"/>
      <c r="AW374" s="795"/>
      <c r="AX374" s="795"/>
      <c r="AY374" s="795"/>
      <c r="AZ374" s="795"/>
      <c r="BA374" s="795"/>
      <c r="BB374" s="795"/>
      <c r="BC374" s="795"/>
      <c r="BD374" s="795"/>
    </row>
    <row r="375" ht="15.75" customHeight="1">
      <c r="F375" s="794"/>
      <c r="G375" s="795"/>
      <c r="H375" s="795"/>
      <c r="I375" s="795"/>
      <c r="J375" s="795"/>
      <c r="K375" s="795"/>
      <c r="L375" s="795"/>
      <c r="M375" s="795"/>
      <c r="N375" s="795"/>
      <c r="O375" s="795"/>
      <c r="P375" s="795"/>
      <c r="Q375" s="795"/>
      <c r="R375" s="795"/>
      <c r="S375" s="795"/>
      <c r="T375" s="795"/>
      <c r="U375" s="795"/>
      <c r="V375" s="795"/>
      <c r="W375" s="795"/>
      <c r="X375" s="795"/>
      <c r="Y375" s="795"/>
      <c r="Z375" s="795"/>
      <c r="AA375" s="795"/>
      <c r="AB375" s="795"/>
      <c r="AC375" s="795"/>
      <c r="AD375" s="795"/>
      <c r="AE375" s="795"/>
      <c r="AF375" s="795"/>
      <c r="AG375" s="795"/>
      <c r="AH375" s="795"/>
      <c r="AI375" s="796"/>
      <c r="AJ375" s="795"/>
      <c r="AK375" s="795"/>
      <c r="AL375" s="795"/>
      <c r="AM375" s="796"/>
      <c r="AN375" s="795"/>
      <c r="AO375" s="795"/>
      <c r="AP375" s="795"/>
      <c r="AQ375" s="795"/>
      <c r="AR375" s="795"/>
      <c r="AS375" s="795"/>
      <c r="AT375" s="795"/>
      <c r="AU375" s="795"/>
      <c r="AV375" s="795"/>
      <c r="AW375" s="795"/>
      <c r="AX375" s="795"/>
      <c r="AY375" s="795"/>
      <c r="AZ375" s="795"/>
      <c r="BA375" s="795"/>
      <c r="BB375" s="795"/>
      <c r="BC375" s="795"/>
      <c r="BD375" s="795"/>
    </row>
    <row r="376" ht="15.75" customHeight="1">
      <c r="F376" s="794"/>
      <c r="G376" s="795"/>
      <c r="H376" s="795"/>
      <c r="I376" s="795"/>
      <c r="J376" s="795"/>
      <c r="K376" s="795"/>
      <c r="L376" s="795"/>
      <c r="M376" s="795"/>
      <c r="N376" s="795"/>
      <c r="O376" s="795"/>
      <c r="P376" s="795"/>
      <c r="Q376" s="795"/>
      <c r="R376" s="795"/>
      <c r="S376" s="795"/>
      <c r="T376" s="795"/>
      <c r="U376" s="795"/>
      <c r="V376" s="795"/>
      <c r="W376" s="795"/>
      <c r="X376" s="795"/>
      <c r="Y376" s="795"/>
      <c r="Z376" s="795"/>
      <c r="AA376" s="795"/>
      <c r="AB376" s="795"/>
      <c r="AC376" s="795"/>
      <c r="AD376" s="795"/>
      <c r="AE376" s="795"/>
      <c r="AF376" s="795"/>
      <c r="AG376" s="795"/>
      <c r="AH376" s="795"/>
      <c r="AI376" s="796"/>
      <c r="AJ376" s="795"/>
      <c r="AK376" s="795"/>
      <c r="AL376" s="795"/>
      <c r="AM376" s="796"/>
      <c r="AN376" s="795"/>
      <c r="AO376" s="795"/>
      <c r="AP376" s="795"/>
      <c r="AQ376" s="795"/>
      <c r="AR376" s="795"/>
      <c r="AS376" s="795"/>
      <c r="AT376" s="795"/>
      <c r="AU376" s="795"/>
      <c r="AV376" s="795"/>
      <c r="AW376" s="795"/>
      <c r="AX376" s="795"/>
      <c r="AY376" s="795"/>
      <c r="AZ376" s="795"/>
      <c r="BA376" s="795"/>
      <c r="BB376" s="795"/>
      <c r="BC376" s="795"/>
      <c r="BD376" s="795"/>
    </row>
    <row r="377" ht="15.75" customHeight="1">
      <c r="F377" s="794"/>
      <c r="G377" s="795"/>
      <c r="H377" s="795"/>
      <c r="I377" s="795"/>
      <c r="J377" s="795"/>
      <c r="K377" s="795"/>
      <c r="L377" s="795"/>
      <c r="M377" s="795"/>
      <c r="N377" s="795"/>
      <c r="O377" s="795"/>
      <c r="P377" s="795"/>
      <c r="Q377" s="795"/>
      <c r="R377" s="795"/>
      <c r="S377" s="795"/>
      <c r="T377" s="795"/>
      <c r="U377" s="795"/>
      <c r="V377" s="795"/>
      <c r="W377" s="795"/>
      <c r="X377" s="795"/>
      <c r="Y377" s="795"/>
      <c r="Z377" s="795"/>
      <c r="AA377" s="795"/>
      <c r="AB377" s="795"/>
      <c r="AC377" s="795"/>
      <c r="AD377" s="795"/>
      <c r="AE377" s="795"/>
      <c r="AF377" s="795"/>
      <c r="AG377" s="795"/>
      <c r="AH377" s="795"/>
      <c r="AI377" s="796"/>
      <c r="AJ377" s="795"/>
      <c r="AK377" s="795"/>
      <c r="AL377" s="795"/>
      <c r="AM377" s="796"/>
      <c r="AN377" s="795"/>
      <c r="AO377" s="795"/>
      <c r="AP377" s="795"/>
      <c r="AQ377" s="795"/>
      <c r="AR377" s="795"/>
      <c r="AS377" s="795"/>
      <c r="AT377" s="795"/>
      <c r="AU377" s="795"/>
      <c r="AV377" s="795"/>
      <c r="AW377" s="795"/>
      <c r="AX377" s="795"/>
      <c r="AY377" s="795"/>
      <c r="AZ377" s="795"/>
      <c r="BA377" s="795"/>
      <c r="BB377" s="795"/>
      <c r="BC377" s="795"/>
      <c r="BD377" s="795"/>
    </row>
    <row r="378" ht="15.75" customHeight="1">
      <c r="F378" s="794"/>
      <c r="G378" s="795"/>
      <c r="H378" s="795"/>
      <c r="I378" s="795"/>
      <c r="J378" s="795"/>
      <c r="K378" s="795"/>
      <c r="L378" s="795"/>
      <c r="M378" s="795"/>
      <c r="N378" s="795"/>
      <c r="O378" s="795"/>
      <c r="P378" s="795"/>
      <c r="Q378" s="795"/>
      <c r="R378" s="795"/>
      <c r="S378" s="795"/>
      <c r="T378" s="795"/>
      <c r="U378" s="795"/>
      <c r="V378" s="795"/>
      <c r="W378" s="795"/>
      <c r="X378" s="795"/>
      <c r="Y378" s="795"/>
      <c r="Z378" s="795"/>
      <c r="AA378" s="795"/>
      <c r="AB378" s="795"/>
      <c r="AC378" s="795"/>
      <c r="AD378" s="795"/>
      <c r="AE378" s="795"/>
      <c r="AF378" s="795"/>
      <c r="AG378" s="795"/>
      <c r="AH378" s="795"/>
      <c r="AI378" s="796"/>
      <c r="AJ378" s="795"/>
      <c r="AK378" s="795"/>
      <c r="AL378" s="795"/>
      <c r="AM378" s="796"/>
      <c r="AN378" s="795"/>
      <c r="AO378" s="795"/>
      <c r="AP378" s="795"/>
      <c r="AQ378" s="795"/>
      <c r="AR378" s="795"/>
      <c r="AS378" s="795"/>
      <c r="AT378" s="795"/>
      <c r="AU378" s="795"/>
      <c r="AV378" s="795"/>
      <c r="AW378" s="795"/>
      <c r="AX378" s="795"/>
      <c r="AY378" s="795"/>
      <c r="AZ378" s="795"/>
      <c r="BA378" s="795"/>
      <c r="BB378" s="795"/>
      <c r="BC378" s="795"/>
      <c r="BD378" s="795"/>
    </row>
    <row r="379" ht="15.75" customHeight="1">
      <c r="F379" s="794"/>
      <c r="G379" s="795"/>
      <c r="H379" s="795"/>
      <c r="I379" s="795"/>
      <c r="J379" s="795"/>
      <c r="K379" s="795"/>
      <c r="L379" s="795"/>
      <c r="M379" s="795"/>
      <c r="N379" s="795"/>
      <c r="O379" s="795"/>
      <c r="P379" s="795"/>
      <c r="Q379" s="795"/>
      <c r="R379" s="795"/>
      <c r="S379" s="795"/>
      <c r="T379" s="795"/>
      <c r="U379" s="795"/>
      <c r="V379" s="795"/>
      <c r="W379" s="795"/>
      <c r="X379" s="795"/>
      <c r="Y379" s="795"/>
      <c r="Z379" s="795"/>
      <c r="AA379" s="795"/>
      <c r="AB379" s="795"/>
      <c r="AC379" s="795"/>
      <c r="AD379" s="795"/>
      <c r="AE379" s="795"/>
      <c r="AF379" s="795"/>
      <c r="AG379" s="795"/>
      <c r="AH379" s="795"/>
      <c r="AI379" s="796"/>
      <c r="AJ379" s="795"/>
      <c r="AK379" s="795"/>
      <c r="AL379" s="795"/>
      <c r="AM379" s="796"/>
      <c r="AN379" s="795"/>
      <c r="AO379" s="795"/>
      <c r="AP379" s="795"/>
      <c r="AQ379" s="795"/>
      <c r="AR379" s="795"/>
      <c r="AS379" s="795"/>
      <c r="AT379" s="795"/>
      <c r="AU379" s="795"/>
      <c r="AV379" s="795"/>
      <c r="AW379" s="795"/>
      <c r="AX379" s="795"/>
      <c r="AY379" s="795"/>
      <c r="AZ379" s="795"/>
      <c r="BA379" s="795"/>
      <c r="BB379" s="795"/>
      <c r="BC379" s="795"/>
      <c r="BD379" s="795"/>
    </row>
    <row r="380" ht="15.75" customHeight="1">
      <c r="F380" s="794"/>
      <c r="G380" s="795"/>
      <c r="H380" s="795"/>
      <c r="I380" s="795"/>
      <c r="J380" s="795"/>
      <c r="K380" s="795"/>
      <c r="L380" s="795"/>
      <c r="M380" s="795"/>
      <c r="N380" s="795"/>
      <c r="O380" s="795"/>
      <c r="P380" s="795"/>
      <c r="Q380" s="795"/>
      <c r="R380" s="795"/>
      <c r="S380" s="795"/>
      <c r="T380" s="795"/>
      <c r="U380" s="795"/>
      <c r="V380" s="795"/>
      <c r="W380" s="795"/>
      <c r="X380" s="795"/>
      <c r="Y380" s="795"/>
      <c r="Z380" s="795"/>
      <c r="AA380" s="795"/>
      <c r="AB380" s="795"/>
      <c r="AC380" s="795"/>
      <c r="AD380" s="795"/>
      <c r="AE380" s="795"/>
      <c r="AF380" s="795"/>
      <c r="AG380" s="795"/>
      <c r="AH380" s="795"/>
      <c r="AI380" s="796"/>
      <c r="AJ380" s="795"/>
      <c r="AK380" s="795"/>
      <c r="AL380" s="795"/>
      <c r="AM380" s="796"/>
      <c r="AN380" s="795"/>
      <c r="AO380" s="795"/>
      <c r="AP380" s="795"/>
      <c r="AQ380" s="795"/>
      <c r="AR380" s="795"/>
      <c r="AS380" s="795"/>
      <c r="AT380" s="795"/>
      <c r="AU380" s="795"/>
      <c r="AV380" s="795"/>
      <c r="AW380" s="795"/>
      <c r="AX380" s="795"/>
      <c r="AY380" s="795"/>
      <c r="AZ380" s="795"/>
      <c r="BA380" s="795"/>
      <c r="BB380" s="795"/>
      <c r="BC380" s="795"/>
      <c r="BD380" s="795"/>
    </row>
    <row r="381" ht="15.75" customHeight="1">
      <c r="F381" s="794"/>
      <c r="G381" s="795"/>
      <c r="H381" s="795"/>
      <c r="I381" s="795"/>
      <c r="J381" s="795"/>
      <c r="K381" s="795"/>
      <c r="L381" s="795"/>
      <c r="M381" s="795"/>
      <c r="N381" s="795"/>
      <c r="O381" s="795"/>
      <c r="P381" s="795"/>
      <c r="Q381" s="795"/>
      <c r="R381" s="795"/>
      <c r="S381" s="795"/>
      <c r="T381" s="795"/>
      <c r="U381" s="795"/>
      <c r="V381" s="795"/>
      <c r="W381" s="795"/>
      <c r="X381" s="795"/>
      <c r="Y381" s="795"/>
      <c r="Z381" s="795"/>
      <c r="AA381" s="795"/>
      <c r="AB381" s="795"/>
      <c r="AC381" s="795"/>
      <c r="AD381" s="795"/>
      <c r="AE381" s="795"/>
      <c r="AF381" s="795"/>
      <c r="AG381" s="795"/>
      <c r="AH381" s="795"/>
      <c r="AI381" s="796"/>
      <c r="AJ381" s="795"/>
      <c r="AK381" s="795"/>
      <c r="AL381" s="795"/>
      <c r="AM381" s="796"/>
      <c r="AN381" s="795"/>
      <c r="AO381" s="795"/>
      <c r="AP381" s="795"/>
      <c r="AQ381" s="795"/>
      <c r="AR381" s="795"/>
      <c r="AS381" s="795"/>
      <c r="AT381" s="795"/>
      <c r="AU381" s="795"/>
      <c r="AV381" s="795"/>
      <c r="AW381" s="795"/>
      <c r="AX381" s="795"/>
      <c r="AY381" s="795"/>
      <c r="AZ381" s="795"/>
      <c r="BA381" s="795"/>
      <c r="BB381" s="795"/>
      <c r="BC381" s="795"/>
      <c r="BD381" s="795"/>
    </row>
    <row r="382" ht="15.75" customHeight="1">
      <c r="F382" s="794"/>
      <c r="G382" s="795"/>
      <c r="H382" s="795"/>
      <c r="I382" s="795"/>
      <c r="J382" s="795"/>
      <c r="K382" s="795"/>
      <c r="L382" s="795"/>
      <c r="M382" s="795"/>
      <c r="N382" s="795"/>
      <c r="O382" s="795"/>
      <c r="P382" s="795"/>
      <c r="Q382" s="795"/>
      <c r="R382" s="795"/>
      <c r="S382" s="795"/>
      <c r="T382" s="795"/>
      <c r="U382" s="795"/>
      <c r="V382" s="795"/>
      <c r="W382" s="795"/>
      <c r="X382" s="795"/>
      <c r="Y382" s="795"/>
      <c r="Z382" s="795"/>
      <c r="AA382" s="795"/>
      <c r="AB382" s="795"/>
      <c r="AC382" s="795"/>
      <c r="AD382" s="795"/>
      <c r="AE382" s="795"/>
      <c r="AF382" s="795"/>
      <c r="AG382" s="795"/>
      <c r="AH382" s="795"/>
      <c r="AI382" s="796"/>
      <c r="AJ382" s="795"/>
      <c r="AK382" s="795"/>
      <c r="AL382" s="795"/>
      <c r="AM382" s="796"/>
      <c r="AN382" s="795"/>
      <c r="AO382" s="795"/>
      <c r="AP382" s="795"/>
      <c r="AQ382" s="795"/>
      <c r="AR382" s="795"/>
      <c r="AS382" s="795"/>
      <c r="AT382" s="795"/>
      <c r="AU382" s="795"/>
      <c r="AV382" s="795"/>
      <c r="AW382" s="795"/>
      <c r="AX382" s="795"/>
      <c r="AY382" s="795"/>
      <c r="AZ382" s="795"/>
      <c r="BA382" s="795"/>
      <c r="BB382" s="795"/>
      <c r="BC382" s="795"/>
      <c r="BD382" s="795"/>
    </row>
    <row r="383" ht="15.75" customHeight="1">
      <c r="F383" s="794"/>
      <c r="G383" s="795"/>
      <c r="H383" s="795"/>
      <c r="I383" s="795"/>
      <c r="J383" s="795"/>
      <c r="K383" s="795"/>
      <c r="L383" s="795"/>
      <c r="M383" s="795"/>
      <c r="N383" s="795"/>
      <c r="O383" s="795"/>
      <c r="P383" s="795"/>
      <c r="Q383" s="795"/>
      <c r="R383" s="795"/>
      <c r="S383" s="795"/>
      <c r="T383" s="795"/>
      <c r="U383" s="795"/>
      <c r="V383" s="795"/>
      <c r="W383" s="795"/>
      <c r="X383" s="795"/>
      <c r="Y383" s="795"/>
      <c r="Z383" s="795"/>
      <c r="AA383" s="795"/>
      <c r="AB383" s="795"/>
      <c r="AC383" s="795"/>
      <c r="AD383" s="795"/>
      <c r="AE383" s="795"/>
      <c r="AF383" s="795"/>
      <c r="AG383" s="795"/>
      <c r="AH383" s="795"/>
      <c r="AI383" s="796"/>
      <c r="AJ383" s="795"/>
      <c r="AK383" s="795"/>
      <c r="AL383" s="795"/>
      <c r="AM383" s="796"/>
      <c r="AN383" s="795"/>
      <c r="AO383" s="795"/>
      <c r="AP383" s="795"/>
      <c r="AQ383" s="795"/>
      <c r="AR383" s="795"/>
      <c r="AS383" s="795"/>
      <c r="AT383" s="795"/>
      <c r="AU383" s="795"/>
      <c r="AV383" s="795"/>
      <c r="AW383" s="795"/>
      <c r="AX383" s="795"/>
      <c r="AY383" s="795"/>
      <c r="AZ383" s="795"/>
      <c r="BA383" s="795"/>
      <c r="BB383" s="795"/>
      <c r="BC383" s="795"/>
      <c r="BD383" s="795"/>
    </row>
    <row r="384" ht="15.75" customHeight="1">
      <c r="F384" s="794"/>
      <c r="G384" s="795"/>
      <c r="H384" s="795"/>
      <c r="I384" s="795"/>
      <c r="J384" s="795"/>
      <c r="K384" s="795"/>
      <c r="L384" s="795"/>
      <c r="M384" s="795"/>
      <c r="N384" s="795"/>
      <c r="O384" s="795"/>
      <c r="P384" s="795"/>
      <c r="Q384" s="795"/>
      <c r="R384" s="795"/>
      <c r="S384" s="795"/>
      <c r="T384" s="795"/>
      <c r="U384" s="795"/>
      <c r="V384" s="795"/>
      <c r="W384" s="795"/>
      <c r="X384" s="795"/>
      <c r="Y384" s="795"/>
      <c r="Z384" s="795"/>
      <c r="AA384" s="795"/>
      <c r="AB384" s="795"/>
      <c r="AC384" s="795"/>
      <c r="AD384" s="795"/>
      <c r="AE384" s="795"/>
      <c r="AF384" s="795"/>
      <c r="AG384" s="795"/>
      <c r="AH384" s="795"/>
      <c r="AI384" s="796"/>
      <c r="AJ384" s="795"/>
      <c r="AK384" s="795"/>
      <c r="AL384" s="795"/>
      <c r="AM384" s="796"/>
      <c r="AN384" s="795"/>
      <c r="AO384" s="795"/>
      <c r="AP384" s="795"/>
      <c r="AQ384" s="795"/>
      <c r="AR384" s="795"/>
      <c r="AS384" s="795"/>
      <c r="AT384" s="795"/>
      <c r="AU384" s="795"/>
      <c r="AV384" s="795"/>
      <c r="AW384" s="795"/>
      <c r="AX384" s="795"/>
      <c r="AY384" s="795"/>
      <c r="AZ384" s="795"/>
      <c r="BA384" s="795"/>
      <c r="BB384" s="795"/>
      <c r="BC384" s="795"/>
      <c r="BD384" s="795"/>
    </row>
    <row r="385" ht="15.75" customHeight="1">
      <c r="F385" s="794"/>
      <c r="G385" s="795"/>
      <c r="H385" s="795"/>
      <c r="I385" s="795"/>
      <c r="J385" s="795"/>
      <c r="K385" s="795"/>
      <c r="L385" s="795"/>
      <c r="M385" s="795"/>
      <c r="N385" s="795"/>
      <c r="O385" s="795"/>
      <c r="P385" s="795"/>
      <c r="Q385" s="795"/>
      <c r="R385" s="795"/>
      <c r="S385" s="795"/>
      <c r="T385" s="795"/>
      <c r="U385" s="795"/>
      <c r="V385" s="795"/>
      <c r="W385" s="795"/>
      <c r="X385" s="795"/>
      <c r="Y385" s="795"/>
      <c r="Z385" s="795"/>
      <c r="AA385" s="795"/>
      <c r="AB385" s="795"/>
      <c r="AC385" s="795"/>
      <c r="AD385" s="795"/>
      <c r="AE385" s="795"/>
      <c r="AF385" s="795"/>
      <c r="AG385" s="795"/>
      <c r="AH385" s="795"/>
      <c r="AI385" s="796"/>
      <c r="AJ385" s="795"/>
      <c r="AK385" s="795"/>
      <c r="AL385" s="795"/>
      <c r="AM385" s="796"/>
      <c r="AN385" s="795"/>
      <c r="AO385" s="795"/>
      <c r="AP385" s="795"/>
      <c r="AQ385" s="795"/>
      <c r="AR385" s="795"/>
      <c r="AS385" s="795"/>
      <c r="AT385" s="795"/>
      <c r="AU385" s="795"/>
      <c r="AV385" s="795"/>
      <c r="AW385" s="795"/>
      <c r="AX385" s="795"/>
      <c r="AY385" s="795"/>
      <c r="AZ385" s="795"/>
      <c r="BA385" s="795"/>
      <c r="BB385" s="795"/>
      <c r="BC385" s="795"/>
      <c r="BD385" s="795"/>
    </row>
    <row r="386" ht="15.75" customHeight="1">
      <c r="F386" s="794"/>
      <c r="G386" s="795"/>
      <c r="H386" s="795"/>
      <c r="I386" s="795"/>
      <c r="J386" s="795"/>
      <c r="K386" s="795"/>
      <c r="L386" s="795"/>
      <c r="M386" s="795"/>
      <c r="N386" s="795"/>
      <c r="O386" s="795"/>
      <c r="P386" s="795"/>
      <c r="Q386" s="795"/>
      <c r="R386" s="795"/>
      <c r="S386" s="795"/>
      <c r="T386" s="795"/>
      <c r="U386" s="795"/>
      <c r="V386" s="795"/>
      <c r="W386" s="795"/>
      <c r="X386" s="795"/>
      <c r="Y386" s="795"/>
      <c r="Z386" s="795"/>
      <c r="AA386" s="795"/>
      <c r="AB386" s="795"/>
      <c r="AC386" s="795"/>
      <c r="AD386" s="795"/>
      <c r="AE386" s="795"/>
      <c r="AF386" s="795"/>
      <c r="AG386" s="795"/>
      <c r="AH386" s="795"/>
      <c r="AI386" s="796"/>
      <c r="AJ386" s="795"/>
      <c r="AK386" s="795"/>
      <c r="AL386" s="795"/>
      <c r="AM386" s="796"/>
      <c r="AN386" s="795"/>
      <c r="AO386" s="795"/>
      <c r="AP386" s="795"/>
      <c r="AQ386" s="795"/>
      <c r="AR386" s="795"/>
      <c r="AS386" s="795"/>
      <c r="AT386" s="795"/>
      <c r="AU386" s="795"/>
      <c r="AV386" s="795"/>
      <c r="AW386" s="795"/>
      <c r="AX386" s="795"/>
      <c r="AY386" s="795"/>
      <c r="AZ386" s="795"/>
      <c r="BA386" s="795"/>
      <c r="BB386" s="795"/>
      <c r="BC386" s="795"/>
      <c r="BD386" s="795"/>
    </row>
    <row r="387" ht="15.75" customHeight="1">
      <c r="F387" s="794"/>
      <c r="G387" s="795"/>
      <c r="H387" s="795"/>
      <c r="I387" s="795"/>
      <c r="J387" s="795"/>
      <c r="K387" s="795"/>
      <c r="L387" s="795"/>
      <c r="M387" s="795"/>
      <c r="N387" s="795"/>
      <c r="O387" s="795"/>
      <c r="P387" s="795"/>
      <c r="Q387" s="795"/>
      <c r="R387" s="795"/>
      <c r="S387" s="795"/>
      <c r="T387" s="795"/>
      <c r="U387" s="795"/>
      <c r="V387" s="795"/>
      <c r="W387" s="795"/>
      <c r="X387" s="795"/>
      <c r="Y387" s="795"/>
      <c r="Z387" s="795"/>
      <c r="AA387" s="795"/>
      <c r="AB387" s="795"/>
      <c r="AC387" s="795"/>
      <c r="AD387" s="795"/>
      <c r="AE387" s="795"/>
      <c r="AF387" s="795"/>
      <c r="AG387" s="795"/>
      <c r="AH387" s="795"/>
      <c r="AI387" s="796"/>
      <c r="AJ387" s="795"/>
      <c r="AK387" s="795"/>
      <c r="AL387" s="795"/>
      <c r="AM387" s="796"/>
      <c r="AN387" s="795"/>
      <c r="AO387" s="795"/>
      <c r="AP387" s="795"/>
      <c r="AQ387" s="795"/>
      <c r="AR387" s="795"/>
      <c r="AS387" s="795"/>
      <c r="AT387" s="795"/>
      <c r="AU387" s="795"/>
      <c r="AV387" s="795"/>
      <c r="AW387" s="795"/>
      <c r="AX387" s="795"/>
      <c r="AY387" s="795"/>
      <c r="AZ387" s="795"/>
      <c r="BA387" s="795"/>
      <c r="BB387" s="795"/>
      <c r="BC387" s="795"/>
      <c r="BD387" s="795"/>
    </row>
    <row r="388" ht="15.75" customHeight="1">
      <c r="F388" s="794"/>
      <c r="G388" s="795"/>
      <c r="H388" s="795"/>
      <c r="I388" s="795"/>
      <c r="J388" s="795"/>
      <c r="K388" s="795"/>
      <c r="L388" s="795"/>
      <c r="M388" s="795"/>
      <c r="N388" s="795"/>
      <c r="O388" s="795"/>
      <c r="P388" s="795"/>
      <c r="Q388" s="795"/>
      <c r="R388" s="795"/>
      <c r="S388" s="795"/>
      <c r="T388" s="795"/>
      <c r="U388" s="795"/>
      <c r="V388" s="795"/>
      <c r="W388" s="795"/>
      <c r="X388" s="795"/>
      <c r="Y388" s="795"/>
      <c r="Z388" s="795"/>
      <c r="AA388" s="795"/>
      <c r="AB388" s="795"/>
      <c r="AC388" s="795"/>
      <c r="AD388" s="795"/>
      <c r="AE388" s="795"/>
      <c r="AF388" s="795"/>
      <c r="AG388" s="795"/>
      <c r="AH388" s="795"/>
      <c r="AI388" s="796"/>
      <c r="AJ388" s="795"/>
      <c r="AK388" s="795"/>
      <c r="AL388" s="795"/>
      <c r="AM388" s="796"/>
      <c r="AN388" s="795"/>
      <c r="AO388" s="795"/>
      <c r="AP388" s="795"/>
      <c r="AQ388" s="795"/>
      <c r="AR388" s="795"/>
      <c r="AS388" s="795"/>
      <c r="AT388" s="795"/>
      <c r="AU388" s="795"/>
      <c r="AV388" s="795"/>
      <c r="AW388" s="795"/>
      <c r="AX388" s="795"/>
      <c r="AY388" s="795"/>
      <c r="AZ388" s="795"/>
      <c r="BA388" s="795"/>
      <c r="BB388" s="795"/>
      <c r="BC388" s="795"/>
      <c r="BD388" s="795"/>
    </row>
    <row r="389" ht="15.75" customHeight="1">
      <c r="F389" s="794"/>
      <c r="G389" s="795"/>
      <c r="H389" s="795"/>
      <c r="I389" s="795"/>
      <c r="J389" s="795"/>
      <c r="K389" s="795"/>
      <c r="L389" s="795"/>
      <c r="M389" s="795"/>
      <c r="N389" s="795"/>
      <c r="O389" s="795"/>
      <c r="P389" s="795"/>
      <c r="Q389" s="795"/>
      <c r="R389" s="795"/>
      <c r="S389" s="795"/>
      <c r="T389" s="795"/>
      <c r="U389" s="795"/>
      <c r="V389" s="795"/>
      <c r="W389" s="795"/>
      <c r="X389" s="795"/>
      <c r="Y389" s="795"/>
      <c r="Z389" s="795"/>
      <c r="AA389" s="795"/>
      <c r="AB389" s="795"/>
      <c r="AC389" s="795"/>
      <c r="AD389" s="795"/>
      <c r="AE389" s="795"/>
      <c r="AF389" s="795"/>
      <c r="AG389" s="795"/>
      <c r="AH389" s="795"/>
      <c r="AI389" s="796"/>
      <c r="AJ389" s="795"/>
      <c r="AK389" s="795"/>
      <c r="AL389" s="795"/>
      <c r="AM389" s="796"/>
      <c r="AN389" s="795"/>
      <c r="AO389" s="795"/>
      <c r="AP389" s="795"/>
      <c r="AQ389" s="795"/>
      <c r="AR389" s="795"/>
      <c r="AS389" s="795"/>
      <c r="AT389" s="795"/>
      <c r="AU389" s="795"/>
      <c r="AV389" s="795"/>
      <c r="AW389" s="795"/>
      <c r="AX389" s="795"/>
      <c r="AY389" s="795"/>
      <c r="AZ389" s="795"/>
      <c r="BA389" s="795"/>
      <c r="BB389" s="795"/>
      <c r="BC389" s="795"/>
      <c r="BD389" s="795"/>
    </row>
    <row r="390" ht="15.75" customHeight="1">
      <c r="F390" s="794"/>
      <c r="G390" s="795"/>
      <c r="H390" s="795"/>
      <c r="I390" s="795"/>
      <c r="J390" s="795"/>
      <c r="K390" s="795"/>
      <c r="L390" s="795"/>
      <c r="M390" s="795"/>
      <c r="N390" s="795"/>
      <c r="O390" s="795"/>
      <c r="P390" s="795"/>
      <c r="Q390" s="795"/>
      <c r="R390" s="795"/>
      <c r="S390" s="795"/>
      <c r="T390" s="795"/>
      <c r="U390" s="795"/>
      <c r="V390" s="795"/>
      <c r="W390" s="795"/>
      <c r="X390" s="795"/>
      <c r="Y390" s="795"/>
      <c r="Z390" s="795"/>
      <c r="AA390" s="795"/>
      <c r="AB390" s="795"/>
      <c r="AC390" s="795"/>
      <c r="AD390" s="795"/>
      <c r="AE390" s="795"/>
      <c r="AF390" s="795"/>
      <c r="AG390" s="795"/>
      <c r="AH390" s="795"/>
      <c r="AI390" s="796"/>
      <c r="AJ390" s="795"/>
      <c r="AK390" s="795"/>
      <c r="AL390" s="795"/>
      <c r="AM390" s="796"/>
      <c r="AN390" s="795"/>
      <c r="AO390" s="795"/>
      <c r="AP390" s="795"/>
      <c r="AQ390" s="795"/>
      <c r="AR390" s="795"/>
      <c r="AS390" s="795"/>
      <c r="AT390" s="795"/>
      <c r="AU390" s="795"/>
      <c r="AV390" s="795"/>
      <c r="AW390" s="795"/>
      <c r="AX390" s="795"/>
      <c r="AY390" s="795"/>
      <c r="AZ390" s="795"/>
      <c r="BA390" s="795"/>
      <c r="BB390" s="795"/>
      <c r="BC390" s="795"/>
      <c r="BD390" s="795"/>
    </row>
    <row r="391" ht="15.75" customHeight="1">
      <c r="F391" s="794"/>
      <c r="G391" s="795"/>
      <c r="H391" s="795"/>
      <c r="I391" s="795"/>
      <c r="J391" s="795"/>
      <c r="K391" s="795"/>
      <c r="L391" s="795"/>
      <c r="M391" s="795"/>
      <c r="N391" s="795"/>
      <c r="O391" s="795"/>
      <c r="P391" s="795"/>
      <c r="Q391" s="795"/>
      <c r="R391" s="795"/>
      <c r="S391" s="795"/>
      <c r="T391" s="795"/>
      <c r="U391" s="795"/>
      <c r="V391" s="795"/>
      <c r="W391" s="795"/>
      <c r="X391" s="795"/>
      <c r="Y391" s="795"/>
      <c r="Z391" s="795"/>
      <c r="AA391" s="795"/>
      <c r="AB391" s="795"/>
      <c r="AC391" s="795"/>
      <c r="AD391" s="795"/>
      <c r="AE391" s="795"/>
      <c r="AF391" s="795"/>
      <c r="AG391" s="795"/>
      <c r="AH391" s="795"/>
      <c r="AI391" s="796"/>
      <c r="AJ391" s="795"/>
      <c r="AK391" s="795"/>
      <c r="AL391" s="795"/>
      <c r="AM391" s="796"/>
      <c r="AN391" s="795"/>
      <c r="AO391" s="795"/>
      <c r="AP391" s="795"/>
      <c r="AQ391" s="795"/>
      <c r="AR391" s="795"/>
      <c r="AS391" s="795"/>
      <c r="AT391" s="795"/>
      <c r="AU391" s="795"/>
      <c r="AV391" s="795"/>
      <c r="AW391" s="795"/>
      <c r="AX391" s="795"/>
      <c r="AY391" s="795"/>
      <c r="AZ391" s="795"/>
      <c r="BA391" s="795"/>
      <c r="BB391" s="795"/>
      <c r="BC391" s="795"/>
      <c r="BD391" s="795"/>
    </row>
    <row r="392" ht="15.75" customHeight="1">
      <c r="F392" s="794"/>
      <c r="G392" s="795"/>
      <c r="H392" s="795"/>
      <c r="I392" s="795"/>
      <c r="J392" s="795"/>
      <c r="K392" s="795"/>
      <c r="L392" s="795"/>
      <c r="M392" s="795"/>
      <c r="N392" s="795"/>
      <c r="O392" s="795"/>
      <c r="P392" s="795"/>
      <c r="Q392" s="795"/>
      <c r="R392" s="795"/>
      <c r="S392" s="795"/>
      <c r="T392" s="795"/>
      <c r="U392" s="795"/>
      <c r="V392" s="795"/>
      <c r="W392" s="795"/>
      <c r="X392" s="795"/>
      <c r="Y392" s="795"/>
      <c r="Z392" s="795"/>
      <c r="AA392" s="795"/>
      <c r="AB392" s="795"/>
      <c r="AC392" s="795"/>
      <c r="AD392" s="795"/>
      <c r="AE392" s="795"/>
      <c r="AF392" s="795"/>
      <c r="AG392" s="795"/>
      <c r="AH392" s="795"/>
      <c r="AI392" s="796"/>
      <c r="AJ392" s="795"/>
      <c r="AK392" s="795"/>
      <c r="AL392" s="795"/>
      <c r="AM392" s="796"/>
      <c r="AN392" s="795"/>
      <c r="AO392" s="795"/>
      <c r="AP392" s="795"/>
      <c r="AQ392" s="795"/>
      <c r="AR392" s="795"/>
      <c r="AS392" s="795"/>
      <c r="AT392" s="795"/>
      <c r="AU392" s="795"/>
      <c r="AV392" s="795"/>
      <c r="AW392" s="795"/>
      <c r="AX392" s="795"/>
      <c r="AY392" s="795"/>
      <c r="AZ392" s="795"/>
      <c r="BA392" s="795"/>
      <c r="BB392" s="795"/>
      <c r="BC392" s="795"/>
      <c r="BD392" s="795"/>
    </row>
    <row r="393" ht="15.75" customHeight="1">
      <c r="F393" s="794"/>
      <c r="G393" s="795"/>
      <c r="H393" s="795"/>
      <c r="I393" s="795"/>
      <c r="J393" s="795"/>
      <c r="K393" s="795"/>
      <c r="L393" s="795"/>
      <c r="M393" s="795"/>
      <c r="N393" s="795"/>
      <c r="O393" s="795"/>
      <c r="P393" s="795"/>
      <c r="Q393" s="795"/>
      <c r="R393" s="795"/>
      <c r="S393" s="795"/>
      <c r="T393" s="795"/>
      <c r="U393" s="795"/>
      <c r="V393" s="795"/>
      <c r="W393" s="795"/>
      <c r="X393" s="795"/>
      <c r="Y393" s="795"/>
      <c r="Z393" s="795"/>
      <c r="AA393" s="795"/>
      <c r="AB393" s="795"/>
      <c r="AC393" s="795"/>
      <c r="AD393" s="795"/>
      <c r="AE393" s="795"/>
      <c r="AF393" s="795"/>
      <c r="AG393" s="795"/>
      <c r="AH393" s="795"/>
      <c r="AI393" s="796"/>
      <c r="AJ393" s="795"/>
      <c r="AK393" s="795"/>
      <c r="AL393" s="795"/>
      <c r="AM393" s="796"/>
      <c r="AN393" s="795"/>
      <c r="AO393" s="795"/>
      <c r="AP393" s="795"/>
      <c r="AQ393" s="795"/>
      <c r="AR393" s="795"/>
      <c r="AS393" s="795"/>
      <c r="AT393" s="795"/>
      <c r="AU393" s="795"/>
      <c r="AV393" s="795"/>
      <c r="AW393" s="795"/>
      <c r="AX393" s="795"/>
      <c r="AY393" s="795"/>
      <c r="AZ393" s="795"/>
      <c r="BA393" s="795"/>
      <c r="BB393" s="795"/>
      <c r="BC393" s="795"/>
      <c r="BD393" s="795"/>
    </row>
    <row r="394" ht="15.75" customHeight="1">
      <c r="F394" s="794"/>
      <c r="G394" s="795"/>
      <c r="H394" s="795"/>
      <c r="I394" s="795"/>
      <c r="J394" s="795"/>
      <c r="K394" s="795"/>
      <c r="L394" s="795"/>
      <c r="M394" s="795"/>
      <c r="N394" s="795"/>
      <c r="O394" s="795"/>
      <c r="P394" s="795"/>
      <c r="Q394" s="795"/>
      <c r="R394" s="795"/>
      <c r="S394" s="795"/>
      <c r="T394" s="795"/>
      <c r="U394" s="795"/>
      <c r="V394" s="795"/>
      <c r="W394" s="795"/>
      <c r="X394" s="795"/>
      <c r="Y394" s="795"/>
      <c r="Z394" s="795"/>
      <c r="AA394" s="795"/>
      <c r="AB394" s="795"/>
      <c r="AC394" s="795"/>
      <c r="AD394" s="795"/>
      <c r="AE394" s="795"/>
      <c r="AF394" s="795"/>
      <c r="AG394" s="795"/>
      <c r="AH394" s="795"/>
      <c r="AI394" s="796"/>
      <c r="AJ394" s="795"/>
      <c r="AK394" s="795"/>
      <c r="AL394" s="795"/>
      <c r="AM394" s="796"/>
      <c r="AN394" s="795"/>
      <c r="AO394" s="795"/>
      <c r="AP394" s="795"/>
      <c r="AQ394" s="795"/>
      <c r="AR394" s="795"/>
      <c r="AS394" s="795"/>
      <c r="AT394" s="795"/>
      <c r="AU394" s="795"/>
      <c r="AV394" s="795"/>
      <c r="AW394" s="795"/>
      <c r="AX394" s="795"/>
      <c r="AY394" s="795"/>
      <c r="AZ394" s="795"/>
      <c r="BA394" s="795"/>
      <c r="BB394" s="795"/>
      <c r="BC394" s="795"/>
      <c r="BD394" s="795"/>
    </row>
    <row r="395" ht="15.75" customHeight="1">
      <c r="F395" s="794"/>
      <c r="G395" s="795"/>
      <c r="H395" s="795"/>
      <c r="I395" s="795"/>
      <c r="J395" s="795"/>
      <c r="K395" s="795"/>
      <c r="L395" s="795"/>
      <c r="M395" s="795"/>
      <c r="N395" s="795"/>
      <c r="O395" s="795"/>
      <c r="P395" s="795"/>
      <c r="Q395" s="795"/>
      <c r="R395" s="795"/>
      <c r="S395" s="795"/>
      <c r="T395" s="795"/>
      <c r="U395" s="795"/>
      <c r="V395" s="795"/>
      <c r="W395" s="795"/>
      <c r="X395" s="795"/>
      <c r="Y395" s="795"/>
      <c r="Z395" s="795"/>
      <c r="AA395" s="795"/>
      <c r="AB395" s="795"/>
      <c r="AC395" s="795"/>
      <c r="AD395" s="795"/>
      <c r="AE395" s="795"/>
      <c r="AF395" s="795"/>
      <c r="AG395" s="795"/>
      <c r="AH395" s="795"/>
      <c r="AI395" s="796"/>
      <c r="AJ395" s="795"/>
      <c r="AK395" s="795"/>
      <c r="AL395" s="795"/>
      <c r="AM395" s="796"/>
      <c r="AN395" s="795"/>
      <c r="AO395" s="795"/>
      <c r="AP395" s="795"/>
      <c r="AQ395" s="795"/>
      <c r="AR395" s="795"/>
      <c r="AS395" s="795"/>
      <c r="AT395" s="795"/>
      <c r="AU395" s="795"/>
      <c r="AV395" s="795"/>
      <c r="AW395" s="795"/>
      <c r="AX395" s="795"/>
      <c r="AY395" s="795"/>
      <c r="AZ395" s="795"/>
      <c r="BA395" s="795"/>
      <c r="BB395" s="795"/>
      <c r="BC395" s="795"/>
      <c r="BD395" s="795"/>
    </row>
    <row r="396" ht="15.75" customHeight="1">
      <c r="F396" s="794"/>
      <c r="G396" s="795"/>
      <c r="H396" s="795"/>
      <c r="I396" s="795"/>
      <c r="J396" s="795"/>
      <c r="K396" s="795"/>
      <c r="L396" s="795"/>
      <c r="M396" s="795"/>
      <c r="N396" s="795"/>
      <c r="O396" s="795"/>
      <c r="P396" s="795"/>
      <c r="Q396" s="795"/>
      <c r="R396" s="795"/>
      <c r="S396" s="795"/>
      <c r="T396" s="795"/>
      <c r="U396" s="795"/>
      <c r="V396" s="795"/>
      <c r="W396" s="795"/>
      <c r="X396" s="795"/>
      <c r="Y396" s="795"/>
      <c r="Z396" s="795"/>
      <c r="AA396" s="795"/>
      <c r="AB396" s="795"/>
      <c r="AC396" s="795"/>
      <c r="AD396" s="795"/>
      <c r="AE396" s="795"/>
      <c r="AF396" s="795"/>
      <c r="AG396" s="795"/>
      <c r="AH396" s="795"/>
      <c r="AI396" s="796"/>
      <c r="AJ396" s="795"/>
      <c r="AK396" s="795"/>
      <c r="AL396" s="795"/>
      <c r="AM396" s="796"/>
      <c r="AN396" s="795"/>
      <c r="AO396" s="795"/>
      <c r="AP396" s="795"/>
      <c r="AQ396" s="795"/>
      <c r="AR396" s="795"/>
      <c r="AS396" s="795"/>
      <c r="AT396" s="795"/>
      <c r="AU396" s="795"/>
      <c r="AV396" s="795"/>
      <c r="AW396" s="795"/>
      <c r="AX396" s="795"/>
      <c r="AY396" s="795"/>
      <c r="AZ396" s="795"/>
      <c r="BA396" s="795"/>
      <c r="BB396" s="795"/>
      <c r="BC396" s="795"/>
      <c r="BD396" s="795"/>
    </row>
    <row r="397" ht="15.75" customHeight="1">
      <c r="F397" s="794"/>
      <c r="G397" s="795"/>
      <c r="H397" s="795"/>
      <c r="I397" s="795"/>
      <c r="J397" s="795"/>
      <c r="K397" s="795"/>
      <c r="L397" s="795"/>
      <c r="M397" s="795"/>
      <c r="N397" s="795"/>
      <c r="O397" s="795"/>
      <c r="P397" s="795"/>
      <c r="Q397" s="795"/>
      <c r="R397" s="795"/>
      <c r="S397" s="795"/>
      <c r="T397" s="795"/>
      <c r="U397" s="795"/>
      <c r="V397" s="795"/>
      <c r="W397" s="795"/>
      <c r="X397" s="795"/>
      <c r="Y397" s="795"/>
      <c r="Z397" s="795"/>
      <c r="AA397" s="795"/>
      <c r="AB397" s="795"/>
      <c r="AC397" s="795"/>
      <c r="AD397" s="795"/>
      <c r="AE397" s="795"/>
      <c r="AF397" s="795"/>
      <c r="AG397" s="795"/>
      <c r="AH397" s="795"/>
      <c r="AI397" s="796"/>
      <c r="AJ397" s="795"/>
      <c r="AK397" s="795"/>
      <c r="AL397" s="795"/>
      <c r="AM397" s="796"/>
      <c r="AN397" s="795"/>
      <c r="AO397" s="795"/>
      <c r="AP397" s="795"/>
      <c r="AQ397" s="795"/>
      <c r="AR397" s="795"/>
      <c r="AS397" s="795"/>
      <c r="AT397" s="795"/>
      <c r="AU397" s="795"/>
      <c r="AV397" s="795"/>
      <c r="AW397" s="795"/>
      <c r="AX397" s="795"/>
      <c r="AY397" s="795"/>
      <c r="AZ397" s="795"/>
      <c r="BA397" s="795"/>
      <c r="BB397" s="795"/>
      <c r="BC397" s="795"/>
      <c r="BD397" s="795"/>
    </row>
    <row r="398" ht="15.75" customHeight="1">
      <c r="F398" s="794"/>
      <c r="G398" s="795"/>
      <c r="H398" s="795"/>
      <c r="I398" s="795"/>
      <c r="J398" s="795"/>
      <c r="K398" s="795"/>
      <c r="L398" s="795"/>
      <c r="M398" s="795"/>
      <c r="N398" s="795"/>
      <c r="O398" s="795"/>
      <c r="P398" s="795"/>
      <c r="Q398" s="795"/>
      <c r="R398" s="795"/>
      <c r="S398" s="795"/>
      <c r="T398" s="795"/>
      <c r="U398" s="795"/>
      <c r="V398" s="795"/>
      <c r="W398" s="795"/>
      <c r="X398" s="795"/>
      <c r="Y398" s="795"/>
      <c r="Z398" s="795"/>
      <c r="AA398" s="795"/>
      <c r="AB398" s="795"/>
      <c r="AC398" s="795"/>
      <c r="AD398" s="795"/>
      <c r="AE398" s="795"/>
      <c r="AF398" s="795"/>
      <c r="AG398" s="795"/>
      <c r="AH398" s="795"/>
      <c r="AI398" s="796"/>
      <c r="AJ398" s="795"/>
      <c r="AK398" s="795"/>
      <c r="AL398" s="795"/>
      <c r="AM398" s="796"/>
      <c r="AN398" s="795"/>
      <c r="AO398" s="795"/>
      <c r="AP398" s="795"/>
      <c r="AQ398" s="795"/>
      <c r="AR398" s="795"/>
      <c r="AS398" s="795"/>
      <c r="AT398" s="795"/>
      <c r="AU398" s="795"/>
      <c r="AV398" s="795"/>
      <c r="AW398" s="795"/>
      <c r="AX398" s="795"/>
      <c r="AY398" s="795"/>
      <c r="AZ398" s="795"/>
      <c r="BA398" s="795"/>
      <c r="BB398" s="795"/>
      <c r="BC398" s="795"/>
      <c r="BD398" s="795"/>
    </row>
    <row r="399" ht="15.75" customHeight="1">
      <c r="F399" s="794"/>
      <c r="G399" s="795"/>
      <c r="H399" s="795"/>
      <c r="I399" s="795"/>
      <c r="J399" s="795"/>
      <c r="K399" s="795"/>
      <c r="L399" s="795"/>
      <c r="M399" s="795"/>
      <c r="N399" s="795"/>
      <c r="O399" s="795"/>
      <c r="P399" s="795"/>
      <c r="Q399" s="795"/>
      <c r="R399" s="795"/>
      <c r="S399" s="795"/>
      <c r="T399" s="795"/>
      <c r="U399" s="795"/>
      <c r="V399" s="795"/>
      <c r="W399" s="795"/>
      <c r="X399" s="795"/>
      <c r="Y399" s="795"/>
      <c r="Z399" s="795"/>
      <c r="AA399" s="795"/>
      <c r="AB399" s="795"/>
      <c r="AC399" s="795"/>
      <c r="AD399" s="795"/>
      <c r="AE399" s="795"/>
      <c r="AF399" s="795"/>
      <c r="AG399" s="795"/>
      <c r="AH399" s="795"/>
      <c r="AI399" s="796"/>
      <c r="AJ399" s="795"/>
      <c r="AK399" s="795"/>
      <c r="AL399" s="795"/>
      <c r="AM399" s="796"/>
      <c r="AN399" s="795"/>
      <c r="AO399" s="795"/>
      <c r="AP399" s="795"/>
      <c r="AQ399" s="795"/>
      <c r="AR399" s="795"/>
      <c r="AS399" s="795"/>
      <c r="AT399" s="795"/>
      <c r="AU399" s="795"/>
      <c r="AV399" s="795"/>
      <c r="AW399" s="795"/>
      <c r="AX399" s="795"/>
      <c r="AY399" s="795"/>
      <c r="AZ399" s="795"/>
      <c r="BA399" s="795"/>
      <c r="BB399" s="795"/>
      <c r="BC399" s="795"/>
      <c r="BD399" s="795"/>
    </row>
    <row r="400" ht="15.75" customHeight="1">
      <c r="F400" s="794"/>
      <c r="G400" s="795"/>
      <c r="H400" s="795"/>
      <c r="I400" s="795"/>
      <c r="J400" s="795"/>
      <c r="K400" s="795"/>
      <c r="L400" s="795"/>
      <c r="M400" s="795"/>
      <c r="N400" s="795"/>
      <c r="O400" s="795"/>
      <c r="P400" s="795"/>
      <c r="Q400" s="795"/>
      <c r="R400" s="795"/>
      <c r="S400" s="795"/>
      <c r="T400" s="795"/>
      <c r="U400" s="795"/>
      <c r="V400" s="795"/>
      <c r="W400" s="795"/>
      <c r="X400" s="795"/>
      <c r="Y400" s="795"/>
      <c r="Z400" s="795"/>
      <c r="AA400" s="795"/>
      <c r="AB400" s="795"/>
      <c r="AC400" s="795"/>
      <c r="AD400" s="795"/>
      <c r="AE400" s="795"/>
      <c r="AF400" s="795"/>
      <c r="AG400" s="795"/>
      <c r="AH400" s="795"/>
      <c r="AI400" s="796"/>
      <c r="AJ400" s="795"/>
      <c r="AK400" s="795"/>
      <c r="AL400" s="795"/>
      <c r="AM400" s="796"/>
      <c r="AN400" s="795"/>
      <c r="AO400" s="795"/>
      <c r="AP400" s="795"/>
      <c r="AQ400" s="795"/>
      <c r="AR400" s="795"/>
      <c r="AS400" s="795"/>
      <c r="AT400" s="795"/>
      <c r="AU400" s="795"/>
      <c r="AV400" s="795"/>
      <c r="AW400" s="795"/>
      <c r="AX400" s="795"/>
      <c r="AY400" s="795"/>
      <c r="AZ400" s="795"/>
      <c r="BA400" s="795"/>
      <c r="BB400" s="795"/>
      <c r="BC400" s="795"/>
      <c r="BD400" s="795"/>
    </row>
    <row r="401" ht="15.75" customHeight="1">
      <c r="F401" s="794"/>
      <c r="G401" s="795"/>
      <c r="H401" s="795"/>
      <c r="I401" s="795"/>
      <c r="J401" s="795"/>
      <c r="K401" s="795"/>
      <c r="L401" s="795"/>
      <c r="M401" s="795"/>
      <c r="N401" s="795"/>
      <c r="O401" s="795"/>
      <c r="P401" s="795"/>
      <c r="Q401" s="795"/>
      <c r="R401" s="795"/>
      <c r="S401" s="795"/>
      <c r="T401" s="795"/>
      <c r="U401" s="795"/>
      <c r="V401" s="795"/>
      <c r="W401" s="795"/>
      <c r="X401" s="795"/>
      <c r="Y401" s="795"/>
      <c r="Z401" s="795"/>
      <c r="AA401" s="795"/>
      <c r="AB401" s="795"/>
      <c r="AC401" s="795"/>
      <c r="AD401" s="795"/>
      <c r="AE401" s="795"/>
      <c r="AF401" s="795"/>
      <c r="AG401" s="795"/>
      <c r="AH401" s="795"/>
      <c r="AI401" s="796"/>
      <c r="AJ401" s="795"/>
      <c r="AK401" s="795"/>
      <c r="AL401" s="795"/>
      <c r="AM401" s="796"/>
      <c r="AN401" s="795"/>
      <c r="AO401" s="795"/>
      <c r="AP401" s="795"/>
      <c r="AQ401" s="795"/>
      <c r="AR401" s="795"/>
      <c r="AS401" s="795"/>
      <c r="AT401" s="795"/>
      <c r="AU401" s="795"/>
      <c r="AV401" s="795"/>
      <c r="AW401" s="795"/>
      <c r="AX401" s="795"/>
      <c r="AY401" s="795"/>
      <c r="AZ401" s="795"/>
      <c r="BA401" s="795"/>
      <c r="BB401" s="795"/>
      <c r="BC401" s="795"/>
      <c r="BD401" s="795"/>
    </row>
    <row r="402" ht="15.75" customHeight="1">
      <c r="F402" s="794"/>
      <c r="G402" s="795"/>
      <c r="H402" s="795"/>
      <c r="I402" s="795"/>
      <c r="J402" s="795"/>
      <c r="K402" s="795"/>
      <c r="L402" s="795"/>
      <c r="M402" s="795"/>
      <c r="N402" s="795"/>
      <c r="O402" s="795"/>
      <c r="P402" s="795"/>
      <c r="Q402" s="795"/>
      <c r="R402" s="795"/>
      <c r="S402" s="795"/>
      <c r="T402" s="795"/>
      <c r="U402" s="795"/>
      <c r="V402" s="795"/>
      <c r="W402" s="795"/>
      <c r="X402" s="795"/>
      <c r="Y402" s="795"/>
      <c r="Z402" s="795"/>
      <c r="AA402" s="795"/>
      <c r="AB402" s="795"/>
      <c r="AC402" s="795"/>
      <c r="AD402" s="795"/>
      <c r="AE402" s="795"/>
      <c r="AF402" s="795"/>
      <c r="AG402" s="795"/>
      <c r="AH402" s="795"/>
      <c r="AI402" s="796"/>
      <c r="AJ402" s="795"/>
      <c r="AK402" s="795"/>
      <c r="AL402" s="795"/>
      <c r="AM402" s="796"/>
      <c r="AN402" s="795"/>
      <c r="AO402" s="795"/>
      <c r="AP402" s="795"/>
      <c r="AQ402" s="795"/>
      <c r="AR402" s="795"/>
      <c r="AS402" s="795"/>
      <c r="AT402" s="795"/>
      <c r="AU402" s="795"/>
      <c r="AV402" s="795"/>
      <c r="AW402" s="795"/>
      <c r="AX402" s="795"/>
      <c r="AY402" s="795"/>
      <c r="AZ402" s="795"/>
      <c r="BA402" s="795"/>
      <c r="BB402" s="795"/>
      <c r="BC402" s="795"/>
      <c r="BD402" s="795"/>
    </row>
    <row r="403" ht="15.75" customHeight="1">
      <c r="F403" s="794"/>
      <c r="G403" s="795"/>
      <c r="H403" s="795"/>
      <c r="I403" s="795"/>
      <c r="J403" s="795"/>
      <c r="K403" s="795"/>
      <c r="L403" s="795"/>
      <c r="M403" s="795"/>
      <c r="N403" s="795"/>
      <c r="O403" s="795"/>
      <c r="P403" s="795"/>
      <c r="Q403" s="795"/>
      <c r="R403" s="795"/>
      <c r="S403" s="795"/>
      <c r="T403" s="795"/>
      <c r="U403" s="795"/>
      <c r="V403" s="795"/>
      <c r="W403" s="795"/>
      <c r="X403" s="795"/>
      <c r="Y403" s="795"/>
      <c r="Z403" s="795"/>
      <c r="AA403" s="795"/>
      <c r="AB403" s="795"/>
      <c r="AC403" s="795"/>
      <c r="AD403" s="795"/>
      <c r="AE403" s="795"/>
      <c r="AF403" s="795"/>
      <c r="AG403" s="795"/>
      <c r="AH403" s="795"/>
      <c r="AI403" s="796"/>
      <c r="AJ403" s="795"/>
      <c r="AK403" s="795"/>
      <c r="AL403" s="795"/>
      <c r="AM403" s="796"/>
      <c r="AN403" s="795"/>
      <c r="AO403" s="795"/>
      <c r="AP403" s="795"/>
      <c r="AQ403" s="795"/>
      <c r="AR403" s="795"/>
      <c r="AS403" s="795"/>
      <c r="AT403" s="795"/>
      <c r="AU403" s="795"/>
      <c r="AV403" s="795"/>
      <c r="AW403" s="795"/>
      <c r="AX403" s="795"/>
      <c r="AY403" s="795"/>
      <c r="AZ403" s="795"/>
      <c r="BA403" s="795"/>
      <c r="BB403" s="795"/>
      <c r="BC403" s="795"/>
      <c r="BD403" s="795"/>
    </row>
    <row r="404" ht="15.75" customHeight="1">
      <c r="F404" s="794"/>
      <c r="G404" s="795"/>
      <c r="H404" s="795"/>
      <c r="I404" s="795"/>
      <c r="J404" s="795"/>
      <c r="K404" s="795"/>
      <c r="L404" s="795"/>
      <c r="M404" s="795"/>
      <c r="N404" s="795"/>
      <c r="O404" s="795"/>
      <c r="P404" s="795"/>
      <c r="Q404" s="795"/>
      <c r="R404" s="795"/>
      <c r="S404" s="795"/>
      <c r="T404" s="795"/>
      <c r="U404" s="795"/>
      <c r="V404" s="795"/>
      <c r="W404" s="795"/>
      <c r="X404" s="795"/>
      <c r="Y404" s="795"/>
      <c r="Z404" s="795"/>
      <c r="AA404" s="795"/>
      <c r="AB404" s="795"/>
      <c r="AC404" s="795"/>
      <c r="AD404" s="795"/>
      <c r="AE404" s="795"/>
      <c r="AF404" s="795"/>
      <c r="AG404" s="795"/>
      <c r="AH404" s="795"/>
      <c r="AI404" s="796"/>
      <c r="AJ404" s="795"/>
      <c r="AK404" s="795"/>
      <c r="AL404" s="795"/>
      <c r="AM404" s="796"/>
      <c r="AN404" s="795"/>
      <c r="AO404" s="795"/>
      <c r="AP404" s="795"/>
      <c r="AQ404" s="795"/>
      <c r="AR404" s="795"/>
      <c r="AS404" s="795"/>
      <c r="AT404" s="795"/>
      <c r="AU404" s="795"/>
      <c r="AV404" s="795"/>
      <c r="AW404" s="795"/>
      <c r="AX404" s="795"/>
      <c r="AY404" s="795"/>
      <c r="AZ404" s="795"/>
      <c r="BA404" s="795"/>
      <c r="BB404" s="795"/>
      <c r="BC404" s="795"/>
      <c r="BD404" s="795"/>
    </row>
    <row r="405" ht="15.75" customHeight="1">
      <c r="F405" s="794"/>
      <c r="G405" s="795"/>
      <c r="H405" s="795"/>
      <c r="I405" s="795"/>
      <c r="J405" s="795"/>
      <c r="K405" s="795"/>
      <c r="L405" s="795"/>
      <c r="M405" s="795"/>
      <c r="N405" s="795"/>
      <c r="O405" s="795"/>
      <c r="P405" s="795"/>
      <c r="Q405" s="795"/>
      <c r="R405" s="795"/>
      <c r="S405" s="795"/>
      <c r="T405" s="795"/>
      <c r="U405" s="795"/>
      <c r="V405" s="795"/>
      <c r="W405" s="795"/>
      <c r="X405" s="795"/>
      <c r="Y405" s="795"/>
      <c r="Z405" s="795"/>
      <c r="AA405" s="795"/>
      <c r="AB405" s="795"/>
      <c r="AC405" s="795"/>
      <c r="AD405" s="795"/>
      <c r="AE405" s="795"/>
      <c r="AF405" s="795"/>
      <c r="AG405" s="795"/>
      <c r="AH405" s="795"/>
      <c r="AI405" s="796"/>
      <c r="AJ405" s="795"/>
      <c r="AK405" s="795"/>
      <c r="AL405" s="795"/>
      <c r="AM405" s="796"/>
      <c r="AN405" s="795"/>
      <c r="AO405" s="795"/>
      <c r="AP405" s="795"/>
      <c r="AQ405" s="795"/>
      <c r="AR405" s="795"/>
      <c r="AS405" s="795"/>
      <c r="AT405" s="795"/>
      <c r="AU405" s="795"/>
      <c r="AV405" s="795"/>
      <c r="AW405" s="795"/>
      <c r="AX405" s="795"/>
      <c r="AY405" s="795"/>
      <c r="AZ405" s="795"/>
      <c r="BA405" s="795"/>
      <c r="BB405" s="795"/>
      <c r="BC405" s="795"/>
      <c r="BD405" s="795"/>
    </row>
    <row r="406" ht="15.75" customHeight="1">
      <c r="F406" s="794"/>
      <c r="G406" s="795"/>
      <c r="H406" s="795"/>
      <c r="I406" s="795"/>
      <c r="J406" s="795"/>
      <c r="K406" s="795"/>
      <c r="L406" s="795"/>
      <c r="M406" s="795"/>
      <c r="N406" s="795"/>
      <c r="O406" s="795"/>
      <c r="P406" s="795"/>
      <c r="Q406" s="795"/>
      <c r="R406" s="795"/>
      <c r="S406" s="795"/>
      <c r="T406" s="795"/>
      <c r="U406" s="795"/>
      <c r="V406" s="795"/>
      <c r="W406" s="795"/>
      <c r="X406" s="795"/>
      <c r="Y406" s="795"/>
      <c r="Z406" s="795"/>
      <c r="AA406" s="795"/>
      <c r="AB406" s="795"/>
      <c r="AC406" s="795"/>
      <c r="AD406" s="795"/>
      <c r="AE406" s="795"/>
      <c r="AF406" s="795"/>
      <c r="AG406" s="795"/>
      <c r="AH406" s="795"/>
      <c r="AI406" s="796"/>
      <c r="AJ406" s="795"/>
      <c r="AK406" s="795"/>
      <c r="AL406" s="795"/>
      <c r="AM406" s="796"/>
      <c r="AN406" s="795"/>
      <c r="AO406" s="795"/>
      <c r="AP406" s="795"/>
      <c r="AQ406" s="795"/>
      <c r="AR406" s="795"/>
      <c r="AS406" s="795"/>
      <c r="AT406" s="795"/>
      <c r="AU406" s="795"/>
      <c r="AV406" s="795"/>
      <c r="AW406" s="795"/>
      <c r="AX406" s="795"/>
      <c r="AY406" s="795"/>
      <c r="AZ406" s="795"/>
      <c r="BA406" s="795"/>
      <c r="BB406" s="795"/>
      <c r="BC406" s="795"/>
      <c r="BD406" s="795"/>
    </row>
    <row r="407" ht="15.75" customHeight="1">
      <c r="F407" s="794"/>
      <c r="G407" s="795"/>
      <c r="H407" s="795"/>
      <c r="I407" s="795"/>
      <c r="J407" s="795"/>
      <c r="K407" s="795"/>
      <c r="L407" s="795"/>
      <c r="M407" s="795"/>
      <c r="N407" s="795"/>
      <c r="O407" s="795"/>
      <c r="P407" s="795"/>
      <c r="Q407" s="795"/>
      <c r="R407" s="795"/>
      <c r="S407" s="795"/>
      <c r="T407" s="795"/>
      <c r="U407" s="795"/>
      <c r="V407" s="795"/>
      <c r="W407" s="795"/>
      <c r="X407" s="795"/>
      <c r="Y407" s="795"/>
      <c r="Z407" s="795"/>
      <c r="AA407" s="795"/>
      <c r="AB407" s="795"/>
      <c r="AC407" s="795"/>
      <c r="AD407" s="795"/>
      <c r="AE407" s="795"/>
      <c r="AF407" s="795"/>
      <c r="AG407" s="795"/>
      <c r="AH407" s="795"/>
      <c r="AI407" s="796"/>
      <c r="AJ407" s="795"/>
      <c r="AK407" s="795"/>
      <c r="AL407" s="795"/>
      <c r="AM407" s="796"/>
      <c r="AN407" s="795"/>
      <c r="AO407" s="795"/>
      <c r="AP407" s="795"/>
      <c r="AQ407" s="795"/>
      <c r="AR407" s="795"/>
      <c r="AS407" s="795"/>
      <c r="AT407" s="795"/>
      <c r="AU407" s="795"/>
      <c r="AV407" s="795"/>
      <c r="AW407" s="795"/>
      <c r="AX407" s="795"/>
      <c r="AY407" s="795"/>
      <c r="AZ407" s="795"/>
      <c r="BA407" s="795"/>
      <c r="BB407" s="795"/>
      <c r="BC407" s="795"/>
      <c r="BD407" s="795"/>
    </row>
    <row r="408" ht="15.75" customHeight="1">
      <c r="F408" s="794"/>
      <c r="G408" s="795"/>
      <c r="H408" s="795"/>
      <c r="I408" s="795"/>
      <c r="J408" s="795"/>
      <c r="K408" s="795"/>
      <c r="L408" s="795"/>
      <c r="M408" s="795"/>
      <c r="N408" s="795"/>
      <c r="O408" s="795"/>
      <c r="P408" s="795"/>
      <c r="Q408" s="795"/>
      <c r="R408" s="795"/>
      <c r="S408" s="795"/>
      <c r="T408" s="795"/>
      <c r="U408" s="795"/>
      <c r="V408" s="795"/>
      <c r="W408" s="795"/>
      <c r="X408" s="795"/>
      <c r="Y408" s="795"/>
      <c r="Z408" s="795"/>
      <c r="AA408" s="795"/>
      <c r="AB408" s="795"/>
      <c r="AC408" s="795"/>
      <c r="AD408" s="795"/>
      <c r="AE408" s="795"/>
      <c r="AF408" s="795"/>
      <c r="AG408" s="795"/>
      <c r="AH408" s="795"/>
      <c r="AI408" s="796"/>
      <c r="AJ408" s="795"/>
      <c r="AK408" s="795"/>
      <c r="AL408" s="795"/>
      <c r="AM408" s="796"/>
      <c r="AN408" s="795"/>
      <c r="AO408" s="795"/>
      <c r="AP408" s="795"/>
      <c r="AQ408" s="795"/>
      <c r="AR408" s="795"/>
      <c r="AS408" s="795"/>
      <c r="AT408" s="795"/>
      <c r="AU408" s="795"/>
      <c r="AV408" s="795"/>
      <c r="AW408" s="795"/>
      <c r="AX408" s="795"/>
      <c r="AY408" s="795"/>
      <c r="AZ408" s="795"/>
      <c r="BA408" s="795"/>
      <c r="BB408" s="795"/>
      <c r="BC408" s="795"/>
      <c r="BD408" s="795"/>
    </row>
    <row r="409" ht="15.75" customHeight="1">
      <c r="F409" s="794"/>
      <c r="G409" s="795"/>
      <c r="H409" s="795"/>
      <c r="I409" s="795"/>
      <c r="J409" s="795"/>
      <c r="K409" s="795"/>
      <c r="L409" s="795"/>
      <c r="M409" s="795"/>
      <c r="N409" s="795"/>
      <c r="O409" s="795"/>
      <c r="P409" s="795"/>
      <c r="Q409" s="795"/>
      <c r="R409" s="795"/>
      <c r="S409" s="795"/>
      <c r="T409" s="795"/>
      <c r="U409" s="795"/>
      <c r="V409" s="795"/>
      <c r="W409" s="795"/>
      <c r="X409" s="795"/>
      <c r="Y409" s="795"/>
      <c r="Z409" s="795"/>
      <c r="AA409" s="795"/>
      <c r="AB409" s="795"/>
      <c r="AC409" s="795"/>
      <c r="AD409" s="795"/>
      <c r="AE409" s="795"/>
      <c r="AF409" s="795"/>
      <c r="AG409" s="795"/>
      <c r="AH409" s="795"/>
      <c r="AI409" s="796"/>
      <c r="AJ409" s="795"/>
      <c r="AK409" s="795"/>
      <c r="AL409" s="795"/>
      <c r="AM409" s="796"/>
      <c r="AN409" s="795"/>
      <c r="AO409" s="795"/>
      <c r="AP409" s="795"/>
      <c r="AQ409" s="795"/>
      <c r="AR409" s="795"/>
      <c r="AS409" s="795"/>
      <c r="AT409" s="795"/>
      <c r="AU409" s="795"/>
      <c r="AV409" s="795"/>
      <c r="AW409" s="795"/>
      <c r="AX409" s="795"/>
      <c r="AY409" s="795"/>
      <c r="AZ409" s="795"/>
      <c r="BA409" s="795"/>
      <c r="BB409" s="795"/>
      <c r="BC409" s="795"/>
      <c r="BD409" s="795"/>
    </row>
    <row r="410" ht="15.75" customHeight="1">
      <c r="F410" s="794"/>
      <c r="G410" s="795"/>
      <c r="H410" s="795"/>
      <c r="I410" s="795"/>
      <c r="J410" s="795"/>
      <c r="K410" s="795"/>
      <c r="L410" s="795"/>
      <c r="M410" s="795"/>
      <c r="N410" s="795"/>
      <c r="O410" s="795"/>
      <c r="P410" s="795"/>
      <c r="Q410" s="795"/>
      <c r="R410" s="795"/>
      <c r="S410" s="795"/>
      <c r="T410" s="795"/>
      <c r="U410" s="795"/>
      <c r="V410" s="795"/>
      <c r="W410" s="795"/>
      <c r="X410" s="795"/>
      <c r="Y410" s="795"/>
      <c r="Z410" s="795"/>
      <c r="AA410" s="795"/>
      <c r="AB410" s="795"/>
      <c r="AC410" s="795"/>
      <c r="AD410" s="795"/>
      <c r="AE410" s="795"/>
      <c r="AF410" s="795"/>
      <c r="AG410" s="795"/>
      <c r="AH410" s="795"/>
      <c r="AI410" s="796"/>
      <c r="AJ410" s="795"/>
      <c r="AK410" s="795"/>
      <c r="AL410" s="795"/>
      <c r="AM410" s="796"/>
      <c r="AN410" s="795"/>
      <c r="AO410" s="795"/>
      <c r="AP410" s="795"/>
      <c r="AQ410" s="795"/>
      <c r="AR410" s="795"/>
      <c r="AS410" s="795"/>
      <c r="AT410" s="795"/>
      <c r="AU410" s="795"/>
      <c r="AV410" s="795"/>
      <c r="AW410" s="795"/>
      <c r="AX410" s="795"/>
      <c r="AY410" s="795"/>
      <c r="AZ410" s="795"/>
      <c r="BA410" s="795"/>
      <c r="BB410" s="795"/>
      <c r="BC410" s="795"/>
      <c r="BD410" s="795"/>
    </row>
    <row r="411" ht="15.75" customHeight="1">
      <c r="F411" s="794"/>
      <c r="G411" s="795"/>
      <c r="H411" s="795"/>
      <c r="I411" s="795"/>
      <c r="J411" s="795"/>
      <c r="K411" s="795"/>
      <c r="L411" s="795"/>
      <c r="M411" s="795"/>
      <c r="N411" s="795"/>
      <c r="O411" s="795"/>
      <c r="P411" s="795"/>
      <c r="Q411" s="795"/>
      <c r="R411" s="795"/>
      <c r="S411" s="795"/>
      <c r="T411" s="795"/>
      <c r="U411" s="795"/>
      <c r="V411" s="795"/>
      <c r="W411" s="795"/>
      <c r="X411" s="795"/>
      <c r="Y411" s="795"/>
      <c r="Z411" s="795"/>
      <c r="AA411" s="795"/>
      <c r="AB411" s="795"/>
      <c r="AC411" s="795"/>
      <c r="AD411" s="795"/>
      <c r="AE411" s="795"/>
      <c r="AF411" s="795"/>
      <c r="AG411" s="795"/>
      <c r="AH411" s="795"/>
      <c r="AI411" s="796"/>
      <c r="AJ411" s="795"/>
      <c r="AK411" s="795"/>
      <c r="AL411" s="795"/>
      <c r="AM411" s="796"/>
      <c r="AN411" s="795"/>
      <c r="AO411" s="795"/>
      <c r="AP411" s="795"/>
      <c r="AQ411" s="795"/>
      <c r="AR411" s="795"/>
      <c r="AS411" s="795"/>
      <c r="AT411" s="795"/>
      <c r="AU411" s="795"/>
      <c r="AV411" s="795"/>
      <c r="AW411" s="795"/>
      <c r="AX411" s="795"/>
      <c r="AY411" s="795"/>
      <c r="AZ411" s="795"/>
      <c r="BA411" s="795"/>
      <c r="BB411" s="795"/>
      <c r="BC411" s="795"/>
      <c r="BD411" s="795"/>
    </row>
    <row r="412" ht="15.75" customHeight="1">
      <c r="F412" s="794"/>
      <c r="G412" s="795"/>
      <c r="H412" s="795"/>
      <c r="I412" s="795"/>
      <c r="J412" s="795"/>
      <c r="K412" s="795"/>
      <c r="L412" s="795"/>
      <c r="M412" s="795"/>
      <c r="N412" s="795"/>
      <c r="O412" s="795"/>
      <c r="P412" s="795"/>
      <c r="Q412" s="795"/>
      <c r="R412" s="795"/>
      <c r="S412" s="795"/>
      <c r="T412" s="795"/>
      <c r="U412" s="795"/>
      <c r="V412" s="795"/>
      <c r="W412" s="795"/>
      <c r="X412" s="795"/>
      <c r="Y412" s="795"/>
      <c r="Z412" s="795"/>
      <c r="AA412" s="795"/>
      <c r="AB412" s="795"/>
      <c r="AC412" s="795"/>
      <c r="AD412" s="795"/>
      <c r="AE412" s="795"/>
      <c r="AF412" s="795"/>
      <c r="AG412" s="795"/>
      <c r="AH412" s="795"/>
      <c r="AI412" s="796"/>
      <c r="AJ412" s="795"/>
      <c r="AK412" s="795"/>
      <c r="AL412" s="795"/>
      <c r="AM412" s="796"/>
      <c r="AN412" s="795"/>
      <c r="AO412" s="795"/>
      <c r="AP412" s="795"/>
      <c r="AQ412" s="795"/>
      <c r="AR412" s="795"/>
      <c r="AS412" s="795"/>
      <c r="AT412" s="795"/>
      <c r="AU412" s="795"/>
      <c r="AV412" s="795"/>
      <c r="AW412" s="795"/>
      <c r="AX412" s="795"/>
      <c r="AY412" s="795"/>
      <c r="AZ412" s="795"/>
      <c r="BA412" s="795"/>
      <c r="BB412" s="795"/>
      <c r="BC412" s="795"/>
      <c r="BD412" s="795"/>
    </row>
    <row r="413" ht="15.75" customHeight="1">
      <c r="F413" s="794"/>
      <c r="G413" s="795"/>
      <c r="H413" s="795"/>
      <c r="I413" s="795"/>
      <c r="J413" s="795"/>
      <c r="K413" s="795"/>
      <c r="L413" s="795"/>
      <c r="M413" s="795"/>
      <c r="N413" s="795"/>
      <c r="O413" s="795"/>
      <c r="P413" s="795"/>
      <c r="Q413" s="795"/>
      <c r="R413" s="795"/>
      <c r="S413" s="795"/>
      <c r="T413" s="795"/>
      <c r="U413" s="795"/>
      <c r="V413" s="795"/>
      <c r="W413" s="795"/>
      <c r="X413" s="795"/>
      <c r="Y413" s="795"/>
      <c r="Z413" s="795"/>
      <c r="AA413" s="795"/>
      <c r="AB413" s="795"/>
      <c r="AC413" s="795"/>
      <c r="AD413" s="795"/>
      <c r="AE413" s="795"/>
      <c r="AF413" s="795"/>
      <c r="AG413" s="795"/>
      <c r="AH413" s="795"/>
      <c r="AI413" s="796"/>
      <c r="AJ413" s="795"/>
      <c r="AK413" s="795"/>
      <c r="AL413" s="795"/>
      <c r="AM413" s="796"/>
      <c r="AN413" s="795"/>
      <c r="AO413" s="795"/>
      <c r="AP413" s="795"/>
      <c r="AQ413" s="795"/>
      <c r="AR413" s="795"/>
      <c r="AS413" s="795"/>
      <c r="AT413" s="795"/>
      <c r="AU413" s="795"/>
      <c r="AV413" s="795"/>
      <c r="AW413" s="795"/>
      <c r="AX413" s="795"/>
      <c r="AY413" s="795"/>
      <c r="AZ413" s="795"/>
      <c r="BA413" s="795"/>
      <c r="BB413" s="795"/>
      <c r="BC413" s="795"/>
      <c r="BD413" s="795"/>
    </row>
    <row r="414" ht="15.75" customHeight="1">
      <c r="F414" s="794"/>
      <c r="G414" s="795"/>
      <c r="H414" s="795"/>
      <c r="I414" s="795"/>
      <c r="J414" s="795"/>
      <c r="K414" s="795"/>
      <c r="L414" s="795"/>
      <c r="M414" s="795"/>
      <c r="N414" s="795"/>
      <c r="O414" s="795"/>
      <c r="P414" s="795"/>
      <c r="Q414" s="795"/>
      <c r="R414" s="795"/>
      <c r="S414" s="795"/>
      <c r="T414" s="795"/>
      <c r="U414" s="795"/>
      <c r="V414" s="795"/>
      <c r="W414" s="795"/>
      <c r="X414" s="795"/>
      <c r="Y414" s="795"/>
      <c r="Z414" s="795"/>
      <c r="AA414" s="795"/>
      <c r="AB414" s="795"/>
      <c r="AC414" s="795"/>
      <c r="AD414" s="795"/>
      <c r="AE414" s="795"/>
      <c r="AF414" s="795"/>
      <c r="AG414" s="795"/>
      <c r="AH414" s="795"/>
      <c r="AI414" s="796"/>
      <c r="AJ414" s="795"/>
      <c r="AK414" s="795"/>
      <c r="AL414" s="795"/>
      <c r="AM414" s="796"/>
      <c r="AN414" s="795"/>
      <c r="AO414" s="795"/>
      <c r="AP414" s="795"/>
      <c r="AQ414" s="795"/>
      <c r="AR414" s="795"/>
      <c r="AS414" s="795"/>
      <c r="AT414" s="795"/>
      <c r="AU414" s="795"/>
      <c r="AV414" s="795"/>
      <c r="AW414" s="795"/>
      <c r="AX414" s="795"/>
      <c r="AY414" s="795"/>
      <c r="AZ414" s="795"/>
      <c r="BA414" s="795"/>
      <c r="BB414" s="795"/>
      <c r="BC414" s="795"/>
      <c r="BD414" s="795"/>
    </row>
    <row r="415" ht="15.75" customHeight="1">
      <c r="F415" s="794"/>
      <c r="G415" s="795"/>
      <c r="H415" s="795"/>
      <c r="I415" s="795"/>
      <c r="J415" s="795"/>
      <c r="K415" s="795"/>
      <c r="L415" s="795"/>
      <c r="M415" s="795"/>
      <c r="N415" s="795"/>
      <c r="O415" s="795"/>
      <c r="P415" s="795"/>
      <c r="Q415" s="795"/>
      <c r="R415" s="795"/>
      <c r="S415" s="795"/>
      <c r="T415" s="795"/>
      <c r="U415" s="795"/>
      <c r="V415" s="795"/>
      <c r="W415" s="795"/>
      <c r="X415" s="795"/>
      <c r="Y415" s="795"/>
      <c r="Z415" s="795"/>
      <c r="AA415" s="795"/>
      <c r="AB415" s="795"/>
      <c r="AC415" s="795"/>
      <c r="AD415" s="795"/>
      <c r="AE415" s="795"/>
      <c r="AF415" s="795"/>
      <c r="AG415" s="795"/>
      <c r="AH415" s="795"/>
      <c r="AI415" s="796"/>
      <c r="AJ415" s="795"/>
      <c r="AK415" s="795"/>
      <c r="AL415" s="795"/>
      <c r="AM415" s="796"/>
      <c r="AN415" s="795"/>
      <c r="AO415" s="795"/>
      <c r="AP415" s="795"/>
      <c r="AQ415" s="795"/>
      <c r="AR415" s="795"/>
      <c r="AS415" s="795"/>
      <c r="AT415" s="795"/>
      <c r="AU415" s="795"/>
      <c r="AV415" s="795"/>
      <c r="AW415" s="795"/>
      <c r="AX415" s="795"/>
      <c r="AY415" s="795"/>
      <c r="AZ415" s="795"/>
      <c r="BA415" s="795"/>
      <c r="BB415" s="795"/>
      <c r="BC415" s="795"/>
      <c r="BD415" s="795"/>
    </row>
    <row r="416" ht="15.75" customHeight="1">
      <c r="F416" s="794"/>
      <c r="G416" s="795"/>
      <c r="H416" s="795"/>
      <c r="I416" s="795"/>
      <c r="J416" s="795"/>
      <c r="K416" s="795"/>
      <c r="L416" s="795"/>
      <c r="M416" s="795"/>
      <c r="N416" s="795"/>
      <c r="O416" s="795"/>
      <c r="P416" s="795"/>
      <c r="Q416" s="795"/>
      <c r="R416" s="795"/>
      <c r="S416" s="795"/>
      <c r="T416" s="795"/>
      <c r="U416" s="795"/>
      <c r="V416" s="795"/>
      <c r="W416" s="795"/>
      <c r="X416" s="795"/>
      <c r="Y416" s="795"/>
      <c r="Z416" s="795"/>
      <c r="AA416" s="795"/>
      <c r="AB416" s="795"/>
      <c r="AC416" s="795"/>
      <c r="AD416" s="795"/>
      <c r="AE416" s="795"/>
      <c r="AF416" s="795"/>
      <c r="AG416" s="795"/>
      <c r="AH416" s="795"/>
      <c r="AI416" s="796"/>
      <c r="AJ416" s="795"/>
      <c r="AK416" s="795"/>
      <c r="AL416" s="795"/>
      <c r="AM416" s="796"/>
      <c r="AN416" s="795"/>
      <c r="AO416" s="795"/>
      <c r="AP416" s="795"/>
      <c r="AQ416" s="795"/>
      <c r="AR416" s="795"/>
      <c r="AS416" s="795"/>
      <c r="AT416" s="795"/>
      <c r="AU416" s="795"/>
      <c r="AV416" s="795"/>
      <c r="AW416" s="795"/>
      <c r="AX416" s="795"/>
      <c r="AY416" s="795"/>
      <c r="AZ416" s="795"/>
      <c r="BA416" s="795"/>
      <c r="BB416" s="795"/>
      <c r="BC416" s="795"/>
      <c r="BD416" s="795"/>
    </row>
    <row r="417" ht="15.75" customHeight="1">
      <c r="F417" s="794"/>
      <c r="G417" s="795"/>
      <c r="H417" s="795"/>
      <c r="I417" s="795"/>
      <c r="J417" s="795"/>
      <c r="K417" s="795"/>
      <c r="L417" s="795"/>
      <c r="M417" s="795"/>
      <c r="N417" s="795"/>
      <c r="O417" s="795"/>
      <c r="P417" s="795"/>
      <c r="Q417" s="795"/>
      <c r="R417" s="795"/>
      <c r="S417" s="795"/>
      <c r="T417" s="795"/>
      <c r="U417" s="795"/>
      <c r="V417" s="795"/>
      <c r="W417" s="795"/>
      <c r="X417" s="795"/>
      <c r="Y417" s="795"/>
      <c r="Z417" s="795"/>
      <c r="AA417" s="795"/>
      <c r="AB417" s="795"/>
      <c r="AC417" s="795"/>
      <c r="AD417" s="795"/>
      <c r="AE417" s="795"/>
      <c r="AF417" s="795"/>
      <c r="AG417" s="795"/>
      <c r="AH417" s="795"/>
      <c r="AI417" s="796"/>
      <c r="AJ417" s="795"/>
      <c r="AK417" s="795"/>
      <c r="AL417" s="795"/>
      <c r="AM417" s="796"/>
      <c r="AN417" s="795"/>
      <c r="AO417" s="795"/>
      <c r="AP417" s="795"/>
      <c r="AQ417" s="795"/>
      <c r="AR417" s="795"/>
      <c r="AS417" s="795"/>
      <c r="AT417" s="795"/>
      <c r="AU417" s="795"/>
      <c r="AV417" s="795"/>
      <c r="AW417" s="795"/>
      <c r="AX417" s="795"/>
      <c r="AY417" s="795"/>
      <c r="AZ417" s="795"/>
      <c r="BA417" s="795"/>
      <c r="BB417" s="795"/>
      <c r="BC417" s="795"/>
      <c r="BD417" s="795"/>
    </row>
    <row r="418" ht="15.75" customHeight="1">
      <c r="F418" s="794"/>
      <c r="G418" s="795"/>
      <c r="H418" s="795"/>
      <c r="I418" s="795"/>
      <c r="J418" s="795"/>
      <c r="K418" s="795"/>
      <c r="L418" s="795"/>
      <c r="M418" s="795"/>
      <c r="N418" s="795"/>
      <c r="O418" s="795"/>
      <c r="P418" s="795"/>
      <c r="Q418" s="795"/>
      <c r="R418" s="795"/>
      <c r="S418" s="795"/>
      <c r="T418" s="795"/>
      <c r="U418" s="795"/>
      <c r="V418" s="795"/>
      <c r="W418" s="795"/>
      <c r="X418" s="795"/>
      <c r="Y418" s="795"/>
      <c r="Z418" s="795"/>
      <c r="AA418" s="795"/>
      <c r="AB418" s="795"/>
      <c r="AC418" s="795"/>
      <c r="AD418" s="795"/>
      <c r="AE418" s="795"/>
      <c r="AF418" s="795"/>
      <c r="AG418" s="795"/>
      <c r="AH418" s="795"/>
      <c r="AI418" s="796"/>
      <c r="AJ418" s="795"/>
      <c r="AK418" s="795"/>
      <c r="AL418" s="795"/>
      <c r="AM418" s="796"/>
      <c r="AN418" s="795"/>
      <c r="AO418" s="795"/>
      <c r="AP418" s="795"/>
      <c r="AQ418" s="795"/>
      <c r="AR418" s="795"/>
      <c r="AS418" s="795"/>
      <c r="AT418" s="795"/>
      <c r="AU418" s="795"/>
      <c r="AV418" s="795"/>
      <c r="AW418" s="795"/>
      <c r="AX418" s="795"/>
      <c r="AY418" s="795"/>
      <c r="AZ418" s="795"/>
      <c r="BA418" s="795"/>
      <c r="BB418" s="795"/>
      <c r="BC418" s="795"/>
      <c r="BD418" s="795"/>
    </row>
    <row r="419" ht="15.75" customHeight="1">
      <c r="F419" s="794"/>
      <c r="G419" s="795"/>
      <c r="H419" s="795"/>
      <c r="I419" s="795"/>
      <c r="J419" s="795"/>
      <c r="K419" s="795"/>
      <c r="L419" s="795"/>
      <c r="M419" s="795"/>
      <c r="N419" s="795"/>
      <c r="O419" s="795"/>
      <c r="P419" s="795"/>
      <c r="Q419" s="795"/>
      <c r="R419" s="795"/>
      <c r="S419" s="795"/>
      <c r="T419" s="795"/>
      <c r="U419" s="795"/>
      <c r="V419" s="795"/>
      <c r="W419" s="795"/>
      <c r="X419" s="795"/>
      <c r="Y419" s="795"/>
      <c r="Z419" s="795"/>
      <c r="AA419" s="795"/>
      <c r="AB419" s="795"/>
      <c r="AC419" s="795"/>
      <c r="AD419" s="795"/>
      <c r="AE419" s="795"/>
      <c r="AF419" s="795"/>
      <c r="AG419" s="795"/>
      <c r="AH419" s="795"/>
      <c r="AI419" s="796"/>
      <c r="AJ419" s="795"/>
      <c r="AK419" s="795"/>
      <c r="AL419" s="795"/>
      <c r="AM419" s="796"/>
      <c r="AN419" s="795"/>
      <c r="AO419" s="795"/>
      <c r="AP419" s="795"/>
      <c r="AQ419" s="795"/>
      <c r="AR419" s="795"/>
      <c r="AS419" s="795"/>
      <c r="AT419" s="795"/>
      <c r="AU419" s="795"/>
      <c r="AV419" s="795"/>
      <c r="AW419" s="795"/>
      <c r="AX419" s="795"/>
      <c r="AY419" s="795"/>
      <c r="AZ419" s="795"/>
      <c r="BA419" s="795"/>
      <c r="BB419" s="795"/>
      <c r="BC419" s="795"/>
      <c r="BD419" s="795"/>
    </row>
    <row r="420" ht="15.75" customHeight="1">
      <c r="F420" s="794"/>
      <c r="G420" s="795"/>
      <c r="H420" s="795"/>
      <c r="I420" s="795"/>
      <c r="J420" s="795"/>
      <c r="K420" s="795"/>
      <c r="L420" s="795"/>
      <c r="M420" s="795"/>
      <c r="N420" s="795"/>
      <c r="O420" s="795"/>
      <c r="P420" s="795"/>
      <c r="Q420" s="795"/>
      <c r="R420" s="795"/>
      <c r="S420" s="795"/>
      <c r="T420" s="795"/>
      <c r="U420" s="795"/>
      <c r="V420" s="795"/>
      <c r="W420" s="795"/>
      <c r="X420" s="795"/>
      <c r="Y420" s="795"/>
      <c r="Z420" s="795"/>
      <c r="AA420" s="795"/>
      <c r="AB420" s="795"/>
      <c r="AC420" s="795"/>
      <c r="AD420" s="795"/>
      <c r="AE420" s="795"/>
      <c r="AF420" s="795"/>
      <c r="AG420" s="795"/>
      <c r="AH420" s="795"/>
      <c r="AI420" s="796"/>
      <c r="AJ420" s="795"/>
      <c r="AK420" s="795"/>
      <c r="AL420" s="795"/>
      <c r="AM420" s="796"/>
      <c r="AN420" s="795"/>
      <c r="AO420" s="795"/>
      <c r="AP420" s="795"/>
      <c r="AQ420" s="795"/>
      <c r="AR420" s="795"/>
      <c r="AS420" s="795"/>
      <c r="AT420" s="795"/>
      <c r="AU420" s="795"/>
      <c r="AV420" s="795"/>
      <c r="AW420" s="795"/>
      <c r="AX420" s="795"/>
      <c r="AY420" s="795"/>
      <c r="AZ420" s="795"/>
      <c r="BA420" s="795"/>
      <c r="BB420" s="795"/>
      <c r="BC420" s="795"/>
      <c r="BD420" s="795"/>
    </row>
    <row r="421" ht="15.75" customHeight="1">
      <c r="F421" s="794"/>
      <c r="G421" s="795"/>
      <c r="H421" s="795"/>
      <c r="I421" s="795"/>
      <c r="J421" s="795"/>
      <c r="K421" s="795"/>
      <c r="L421" s="795"/>
      <c r="M421" s="795"/>
      <c r="N421" s="795"/>
      <c r="O421" s="795"/>
      <c r="P421" s="795"/>
      <c r="Q421" s="795"/>
      <c r="R421" s="795"/>
      <c r="S421" s="795"/>
      <c r="T421" s="795"/>
      <c r="U421" s="795"/>
      <c r="V421" s="795"/>
      <c r="W421" s="795"/>
      <c r="X421" s="795"/>
      <c r="Y421" s="795"/>
      <c r="Z421" s="795"/>
      <c r="AA421" s="795"/>
      <c r="AB421" s="795"/>
      <c r="AC421" s="795"/>
      <c r="AD421" s="795"/>
      <c r="AE421" s="795"/>
      <c r="AF421" s="795"/>
      <c r="AG421" s="795"/>
      <c r="AH421" s="795"/>
      <c r="AI421" s="796"/>
      <c r="AJ421" s="795"/>
      <c r="AK421" s="795"/>
      <c r="AL421" s="795"/>
      <c r="AM421" s="796"/>
      <c r="AN421" s="795"/>
      <c r="AO421" s="795"/>
      <c r="AP421" s="795"/>
      <c r="AQ421" s="795"/>
      <c r="AR421" s="795"/>
      <c r="AS421" s="795"/>
      <c r="AT421" s="795"/>
      <c r="AU421" s="795"/>
      <c r="AV421" s="795"/>
      <c r="AW421" s="795"/>
      <c r="AX421" s="795"/>
      <c r="AY421" s="795"/>
      <c r="AZ421" s="795"/>
      <c r="BA421" s="795"/>
      <c r="BB421" s="795"/>
      <c r="BC421" s="795"/>
      <c r="BD421" s="795"/>
    </row>
    <row r="422" ht="15.75" customHeight="1">
      <c r="F422" s="794"/>
      <c r="G422" s="795"/>
      <c r="H422" s="795"/>
      <c r="I422" s="795"/>
      <c r="J422" s="795"/>
      <c r="K422" s="795"/>
      <c r="L422" s="795"/>
      <c r="M422" s="795"/>
      <c r="N422" s="795"/>
      <c r="O422" s="795"/>
      <c r="P422" s="795"/>
      <c r="Q422" s="795"/>
      <c r="R422" s="795"/>
      <c r="S422" s="795"/>
      <c r="T422" s="795"/>
      <c r="U422" s="795"/>
      <c r="V422" s="795"/>
      <c r="W422" s="795"/>
      <c r="X422" s="795"/>
      <c r="Y422" s="795"/>
      <c r="Z422" s="795"/>
      <c r="AA422" s="795"/>
      <c r="AB422" s="795"/>
      <c r="AC422" s="795"/>
      <c r="AD422" s="795"/>
      <c r="AE422" s="795"/>
      <c r="AF422" s="795"/>
      <c r="AG422" s="795"/>
      <c r="AH422" s="795"/>
      <c r="AI422" s="796"/>
      <c r="AJ422" s="795"/>
      <c r="AK422" s="795"/>
      <c r="AL422" s="795"/>
      <c r="AM422" s="796"/>
      <c r="AN422" s="795"/>
      <c r="AO422" s="795"/>
      <c r="AP422" s="795"/>
      <c r="AQ422" s="795"/>
      <c r="AR422" s="795"/>
      <c r="AS422" s="795"/>
      <c r="AT422" s="795"/>
      <c r="AU422" s="795"/>
      <c r="AV422" s="795"/>
      <c r="AW422" s="795"/>
      <c r="AX422" s="795"/>
      <c r="AY422" s="795"/>
      <c r="AZ422" s="795"/>
      <c r="BA422" s="795"/>
      <c r="BB422" s="795"/>
      <c r="BC422" s="795"/>
      <c r="BD422" s="795"/>
    </row>
    <row r="423" ht="15.75" customHeight="1">
      <c r="F423" s="794"/>
      <c r="G423" s="795"/>
      <c r="H423" s="795"/>
      <c r="I423" s="795"/>
      <c r="J423" s="795"/>
      <c r="K423" s="795"/>
      <c r="L423" s="795"/>
      <c r="M423" s="795"/>
      <c r="N423" s="795"/>
      <c r="O423" s="795"/>
      <c r="P423" s="795"/>
      <c r="Q423" s="795"/>
      <c r="R423" s="795"/>
      <c r="S423" s="795"/>
      <c r="T423" s="795"/>
      <c r="U423" s="795"/>
      <c r="V423" s="795"/>
      <c r="W423" s="795"/>
      <c r="X423" s="795"/>
      <c r="Y423" s="795"/>
      <c r="Z423" s="795"/>
      <c r="AA423" s="795"/>
      <c r="AB423" s="795"/>
      <c r="AC423" s="795"/>
      <c r="AD423" s="795"/>
      <c r="AE423" s="795"/>
      <c r="AF423" s="795"/>
      <c r="AG423" s="795"/>
      <c r="AH423" s="795"/>
      <c r="AI423" s="796"/>
      <c r="AJ423" s="795"/>
      <c r="AK423" s="795"/>
      <c r="AL423" s="795"/>
      <c r="AM423" s="796"/>
      <c r="AN423" s="795"/>
      <c r="AO423" s="795"/>
      <c r="AP423" s="795"/>
      <c r="AQ423" s="795"/>
      <c r="AR423" s="795"/>
      <c r="AS423" s="795"/>
      <c r="AT423" s="795"/>
      <c r="AU423" s="795"/>
      <c r="AV423" s="795"/>
      <c r="AW423" s="795"/>
      <c r="AX423" s="795"/>
      <c r="AY423" s="795"/>
      <c r="AZ423" s="795"/>
      <c r="BA423" s="795"/>
      <c r="BB423" s="795"/>
      <c r="BC423" s="795"/>
      <c r="BD423" s="795"/>
    </row>
    <row r="424" ht="15.75" customHeight="1">
      <c r="F424" s="794"/>
      <c r="G424" s="795"/>
      <c r="H424" s="795"/>
      <c r="I424" s="795"/>
      <c r="J424" s="795"/>
      <c r="K424" s="795"/>
      <c r="L424" s="795"/>
      <c r="M424" s="795"/>
      <c r="N424" s="795"/>
      <c r="O424" s="795"/>
      <c r="P424" s="795"/>
      <c r="Q424" s="795"/>
      <c r="R424" s="795"/>
      <c r="S424" s="795"/>
      <c r="T424" s="795"/>
      <c r="U424" s="795"/>
      <c r="V424" s="795"/>
      <c r="W424" s="795"/>
      <c r="X424" s="795"/>
      <c r="Y424" s="795"/>
      <c r="Z424" s="795"/>
      <c r="AA424" s="795"/>
      <c r="AB424" s="795"/>
      <c r="AC424" s="795"/>
      <c r="AD424" s="795"/>
      <c r="AE424" s="795"/>
      <c r="AF424" s="795"/>
      <c r="AG424" s="795"/>
      <c r="AH424" s="795"/>
      <c r="AI424" s="796"/>
      <c r="AJ424" s="795"/>
      <c r="AK424" s="795"/>
      <c r="AL424" s="795"/>
      <c r="AM424" s="796"/>
      <c r="AN424" s="795"/>
      <c r="AO424" s="795"/>
      <c r="AP424" s="795"/>
      <c r="AQ424" s="795"/>
      <c r="AR424" s="795"/>
      <c r="AS424" s="795"/>
      <c r="AT424" s="795"/>
      <c r="AU424" s="795"/>
      <c r="AV424" s="795"/>
      <c r="AW424" s="795"/>
      <c r="AX424" s="795"/>
      <c r="AY424" s="795"/>
      <c r="AZ424" s="795"/>
      <c r="BA424" s="795"/>
      <c r="BB424" s="795"/>
      <c r="BC424" s="795"/>
      <c r="BD424" s="795"/>
    </row>
    <row r="425" ht="15.75" customHeight="1">
      <c r="F425" s="794"/>
      <c r="G425" s="795"/>
      <c r="H425" s="795"/>
      <c r="I425" s="795"/>
      <c r="J425" s="795"/>
      <c r="K425" s="795"/>
      <c r="L425" s="795"/>
      <c r="M425" s="795"/>
      <c r="N425" s="795"/>
      <c r="O425" s="795"/>
      <c r="P425" s="795"/>
      <c r="Q425" s="795"/>
      <c r="R425" s="795"/>
      <c r="S425" s="795"/>
      <c r="T425" s="795"/>
      <c r="U425" s="795"/>
      <c r="V425" s="795"/>
      <c r="W425" s="795"/>
      <c r="X425" s="795"/>
      <c r="Y425" s="795"/>
      <c r="Z425" s="795"/>
      <c r="AA425" s="795"/>
      <c r="AB425" s="795"/>
      <c r="AC425" s="795"/>
      <c r="AD425" s="795"/>
      <c r="AE425" s="795"/>
      <c r="AF425" s="795"/>
      <c r="AG425" s="795"/>
      <c r="AH425" s="795"/>
      <c r="AI425" s="796"/>
      <c r="AJ425" s="795"/>
      <c r="AK425" s="795"/>
      <c r="AL425" s="795"/>
      <c r="AM425" s="796"/>
      <c r="AN425" s="795"/>
      <c r="AO425" s="795"/>
      <c r="AP425" s="795"/>
      <c r="AQ425" s="795"/>
      <c r="AR425" s="795"/>
      <c r="AS425" s="795"/>
      <c r="AT425" s="795"/>
      <c r="AU425" s="795"/>
      <c r="AV425" s="795"/>
      <c r="AW425" s="795"/>
      <c r="AX425" s="795"/>
      <c r="AY425" s="795"/>
      <c r="AZ425" s="795"/>
      <c r="BA425" s="795"/>
      <c r="BB425" s="795"/>
      <c r="BC425" s="795"/>
      <c r="BD425" s="795"/>
    </row>
    <row r="426" ht="15.75" customHeight="1">
      <c r="F426" s="794"/>
      <c r="G426" s="795"/>
      <c r="H426" s="795"/>
      <c r="I426" s="795"/>
      <c r="J426" s="795"/>
      <c r="K426" s="795"/>
      <c r="L426" s="795"/>
      <c r="M426" s="795"/>
      <c r="N426" s="795"/>
      <c r="O426" s="795"/>
      <c r="P426" s="795"/>
      <c r="Q426" s="795"/>
      <c r="R426" s="795"/>
      <c r="S426" s="795"/>
      <c r="T426" s="795"/>
      <c r="U426" s="795"/>
      <c r="V426" s="795"/>
      <c r="W426" s="795"/>
      <c r="X426" s="795"/>
      <c r="Y426" s="795"/>
      <c r="Z426" s="795"/>
      <c r="AA426" s="795"/>
      <c r="AB426" s="795"/>
      <c r="AC426" s="795"/>
      <c r="AD426" s="795"/>
      <c r="AE426" s="795"/>
      <c r="AF426" s="795"/>
      <c r="AG426" s="795"/>
      <c r="AH426" s="795"/>
      <c r="AI426" s="796"/>
      <c r="AJ426" s="795"/>
      <c r="AK426" s="795"/>
      <c r="AL426" s="795"/>
      <c r="AM426" s="796"/>
      <c r="AN426" s="795"/>
      <c r="AO426" s="795"/>
      <c r="AP426" s="795"/>
      <c r="AQ426" s="795"/>
      <c r="AR426" s="795"/>
      <c r="AS426" s="795"/>
      <c r="AT426" s="795"/>
      <c r="AU426" s="795"/>
      <c r="AV426" s="795"/>
      <c r="AW426" s="795"/>
      <c r="AX426" s="795"/>
      <c r="AY426" s="795"/>
      <c r="AZ426" s="795"/>
      <c r="BA426" s="795"/>
      <c r="BB426" s="795"/>
      <c r="BC426" s="795"/>
      <c r="BD426" s="795"/>
    </row>
    <row r="427" ht="15.75" customHeight="1">
      <c r="F427" s="794"/>
      <c r="G427" s="795"/>
      <c r="H427" s="795"/>
      <c r="I427" s="795"/>
      <c r="J427" s="795"/>
      <c r="K427" s="795"/>
      <c r="L427" s="795"/>
      <c r="M427" s="795"/>
      <c r="N427" s="795"/>
      <c r="O427" s="795"/>
      <c r="P427" s="795"/>
      <c r="Q427" s="795"/>
      <c r="R427" s="795"/>
      <c r="S427" s="795"/>
      <c r="T427" s="795"/>
      <c r="U427" s="795"/>
      <c r="V427" s="795"/>
      <c r="W427" s="795"/>
      <c r="X427" s="795"/>
      <c r="Y427" s="795"/>
      <c r="Z427" s="795"/>
      <c r="AA427" s="795"/>
      <c r="AB427" s="795"/>
      <c r="AC427" s="795"/>
      <c r="AD427" s="795"/>
      <c r="AE427" s="795"/>
      <c r="AF427" s="795"/>
      <c r="AG427" s="795"/>
      <c r="AH427" s="795"/>
      <c r="AI427" s="796"/>
      <c r="AJ427" s="795"/>
      <c r="AK427" s="795"/>
      <c r="AL427" s="795"/>
      <c r="AM427" s="796"/>
      <c r="AN427" s="795"/>
      <c r="AO427" s="795"/>
      <c r="AP427" s="795"/>
      <c r="AQ427" s="795"/>
      <c r="AR427" s="795"/>
      <c r="AS427" s="795"/>
      <c r="AT427" s="795"/>
      <c r="AU427" s="795"/>
      <c r="AV427" s="795"/>
      <c r="AW427" s="795"/>
      <c r="AX427" s="795"/>
      <c r="AY427" s="795"/>
      <c r="AZ427" s="795"/>
      <c r="BA427" s="795"/>
      <c r="BB427" s="795"/>
      <c r="BC427" s="795"/>
      <c r="BD427" s="795"/>
    </row>
    <row r="428" ht="15.75" customHeight="1">
      <c r="F428" s="794"/>
      <c r="G428" s="795"/>
      <c r="H428" s="795"/>
      <c r="I428" s="795"/>
      <c r="J428" s="795"/>
      <c r="K428" s="795"/>
      <c r="L428" s="795"/>
      <c r="M428" s="795"/>
      <c r="N428" s="795"/>
      <c r="O428" s="795"/>
      <c r="P428" s="795"/>
      <c r="Q428" s="795"/>
      <c r="R428" s="795"/>
      <c r="S428" s="795"/>
      <c r="T428" s="795"/>
      <c r="U428" s="795"/>
      <c r="V428" s="795"/>
      <c r="W428" s="795"/>
      <c r="X428" s="795"/>
      <c r="Y428" s="795"/>
      <c r="Z428" s="795"/>
      <c r="AA428" s="795"/>
      <c r="AB428" s="795"/>
      <c r="AC428" s="795"/>
      <c r="AD428" s="795"/>
      <c r="AE428" s="795"/>
      <c r="AF428" s="795"/>
      <c r="AG428" s="795"/>
      <c r="AH428" s="795"/>
      <c r="AI428" s="796"/>
      <c r="AJ428" s="795"/>
      <c r="AK428" s="795"/>
      <c r="AL428" s="795"/>
      <c r="AM428" s="796"/>
      <c r="AN428" s="795"/>
      <c r="AO428" s="795"/>
      <c r="AP428" s="795"/>
      <c r="AQ428" s="795"/>
      <c r="AR428" s="795"/>
      <c r="AS428" s="795"/>
      <c r="AT428" s="795"/>
      <c r="AU428" s="795"/>
      <c r="AV428" s="795"/>
      <c r="AW428" s="795"/>
      <c r="AX428" s="795"/>
      <c r="AY428" s="795"/>
      <c r="AZ428" s="795"/>
      <c r="BA428" s="795"/>
      <c r="BB428" s="795"/>
      <c r="BC428" s="795"/>
      <c r="BD428" s="795"/>
    </row>
    <row r="429" ht="15.75" customHeight="1">
      <c r="F429" s="794"/>
      <c r="G429" s="795"/>
      <c r="H429" s="795"/>
      <c r="I429" s="795"/>
      <c r="J429" s="795"/>
      <c r="K429" s="795"/>
      <c r="L429" s="795"/>
      <c r="M429" s="795"/>
      <c r="N429" s="795"/>
      <c r="O429" s="795"/>
      <c r="P429" s="795"/>
      <c r="Q429" s="795"/>
      <c r="R429" s="795"/>
      <c r="S429" s="795"/>
      <c r="T429" s="795"/>
      <c r="U429" s="795"/>
      <c r="V429" s="795"/>
      <c r="W429" s="795"/>
      <c r="X429" s="795"/>
      <c r="Y429" s="795"/>
      <c r="Z429" s="795"/>
      <c r="AA429" s="795"/>
      <c r="AB429" s="795"/>
      <c r="AC429" s="795"/>
      <c r="AD429" s="795"/>
      <c r="AE429" s="795"/>
      <c r="AF429" s="795"/>
      <c r="AG429" s="795"/>
      <c r="AH429" s="795"/>
      <c r="AI429" s="796"/>
      <c r="AJ429" s="795"/>
      <c r="AK429" s="795"/>
      <c r="AL429" s="795"/>
      <c r="AM429" s="796"/>
      <c r="AN429" s="795"/>
      <c r="AO429" s="795"/>
      <c r="AP429" s="795"/>
      <c r="AQ429" s="795"/>
      <c r="AR429" s="795"/>
      <c r="AS429" s="795"/>
      <c r="AT429" s="795"/>
      <c r="AU429" s="795"/>
      <c r="AV429" s="795"/>
      <c r="AW429" s="795"/>
      <c r="AX429" s="795"/>
      <c r="AY429" s="795"/>
      <c r="AZ429" s="795"/>
      <c r="BA429" s="795"/>
      <c r="BB429" s="795"/>
      <c r="BC429" s="795"/>
      <c r="BD429" s="795"/>
    </row>
    <row r="430" ht="15.75" customHeight="1">
      <c r="F430" s="794"/>
      <c r="G430" s="795"/>
      <c r="H430" s="795"/>
      <c r="I430" s="795"/>
      <c r="J430" s="795"/>
      <c r="K430" s="795"/>
      <c r="L430" s="795"/>
      <c r="M430" s="795"/>
      <c r="N430" s="795"/>
      <c r="O430" s="795"/>
      <c r="P430" s="795"/>
      <c r="Q430" s="795"/>
      <c r="R430" s="795"/>
      <c r="S430" s="795"/>
      <c r="T430" s="795"/>
      <c r="U430" s="795"/>
      <c r="V430" s="795"/>
      <c r="W430" s="795"/>
      <c r="X430" s="795"/>
      <c r="Y430" s="795"/>
      <c r="Z430" s="795"/>
      <c r="AA430" s="795"/>
      <c r="AB430" s="795"/>
      <c r="AC430" s="795"/>
      <c r="AD430" s="795"/>
      <c r="AE430" s="795"/>
      <c r="AF430" s="795"/>
      <c r="AG430" s="795"/>
      <c r="AH430" s="795"/>
      <c r="AI430" s="796"/>
      <c r="AJ430" s="795"/>
      <c r="AK430" s="795"/>
      <c r="AL430" s="795"/>
      <c r="AM430" s="796"/>
      <c r="AN430" s="795"/>
      <c r="AO430" s="795"/>
      <c r="AP430" s="795"/>
      <c r="AQ430" s="795"/>
      <c r="AR430" s="795"/>
      <c r="AS430" s="795"/>
      <c r="AT430" s="795"/>
      <c r="AU430" s="795"/>
      <c r="AV430" s="795"/>
      <c r="AW430" s="795"/>
      <c r="AX430" s="795"/>
      <c r="AY430" s="795"/>
      <c r="AZ430" s="795"/>
      <c r="BA430" s="795"/>
      <c r="BB430" s="795"/>
      <c r="BC430" s="795"/>
      <c r="BD430" s="795"/>
    </row>
    <row r="431" ht="15.75" customHeight="1">
      <c r="F431" s="794"/>
      <c r="G431" s="795"/>
      <c r="H431" s="795"/>
      <c r="I431" s="795"/>
      <c r="J431" s="795"/>
      <c r="K431" s="795"/>
      <c r="L431" s="795"/>
      <c r="M431" s="795"/>
      <c r="N431" s="795"/>
      <c r="O431" s="795"/>
      <c r="P431" s="795"/>
      <c r="Q431" s="795"/>
      <c r="R431" s="795"/>
      <c r="S431" s="795"/>
      <c r="T431" s="795"/>
      <c r="U431" s="795"/>
      <c r="V431" s="795"/>
      <c r="W431" s="795"/>
      <c r="X431" s="795"/>
      <c r="Y431" s="795"/>
      <c r="Z431" s="795"/>
      <c r="AA431" s="795"/>
      <c r="AB431" s="795"/>
      <c r="AC431" s="795"/>
      <c r="AD431" s="795"/>
      <c r="AE431" s="795"/>
      <c r="AF431" s="795"/>
      <c r="AG431" s="795"/>
      <c r="AH431" s="795"/>
      <c r="AI431" s="796"/>
      <c r="AJ431" s="795"/>
      <c r="AK431" s="795"/>
      <c r="AL431" s="795"/>
      <c r="AM431" s="796"/>
      <c r="AN431" s="795"/>
      <c r="AO431" s="795"/>
      <c r="AP431" s="795"/>
      <c r="AQ431" s="795"/>
      <c r="AR431" s="795"/>
      <c r="AS431" s="795"/>
      <c r="AT431" s="795"/>
      <c r="AU431" s="795"/>
      <c r="AV431" s="795"/>
      <c r="AW431" s="795"/>
      <c r="AX431" s="795"/>
      <c r="AY431" s="795"/>
      <c r="AZ431" s="795"/>
      <c r="BA431" s="795"/>
      <c r="BB431" s="795"/>
      <c r="BC431" s="795"/>
      <c r="BD431" s="795"/>
    </row>
    <row r="432" ht="15.75" customHeight="1">
      <c r="F432" s="794"/>
      <c r="G432" s="795"/>
      <c r="H432" s="795"/>
      <c r="I432" s="795"/>
      <c r="J432" s="795"/>
      <c r="K432" s="795"/>
      <c r="L432" s="795"/>
      <c r="M432" s="795"/>
      <c r="N432" s="795"/>
      <c r="O432" s="795"/>
      <c r="P432" s="795"/>
      <c r="Q432" s="795"/>
      <c r="R432" s="795"/>
      <c r="S432" s="795"/>
      <c r="T432" s="795"/>
      <c r="U432" s="795"/>
      <c r="V432" s="795"/>
      <c r="W432" s="795"/>
      <c r="X432" s="795"/>
      <c r="Y432" s="795"/>
      <c r="Z432" s="795"/>
      <c r="AA432" s="795"/>
      <c r="AB432" s="795"/>
      <c r="AC432" s="795"/>
      <c r="AD432" s="795"/>
      <c r="AE432" s="795"/>
      <c r="AF432" s="795"/>
      <c r="AG432" s="795"/>
      <c r="AH432" s="795"/>
      <c r="AI432" s="796"/>
      <c r="AJ432" s="795"/>
      <c r="AK432" s="795"/>
      <c r="AL432" s="795"/>
      <c r="AM432" s="796"/>
      <c r="AN432" s="795"/>
      <c r="AO432" s="795"/>
      <c r="AP432" s="795"/>
      <c r="AQ432" s="795"/>
      <c r="AR432" s="795"/>
      <c r="AS432" s="795"/>
      <c r="AT432" s="795"/>
      <c r="AU432" s="795"/>
      <c r="AV432" s="795"/>
      <c r="AW432" s="795"/>
      <c r="AX432" s="795"/>
      <c r="AY432" s="795"/>
      <c r="AZ432" s="795"/>
      <c r="BA432" s="795"/>
      <c r="BB432" s="795"/>
      <c r="BC432" s="795"/>
      <c r="BD432" s="795"/>
    </row>
    <row r="433" ht="15.75" customHeight="1">
      <c r="F433" s="794"/>
      <c r="G433" s="795"/>
      <c r="H433" s="795"/>
      <c r="I433" s="795"/>
      <c r="J433" s="795"/>
      <c r="K433" s="795"/>
      <c r="L433" s="795"/>
      <c r="M433" s="795"/>
      <c r="N433" s="795"/>
      <c r="O433" s="795"/>
      <c r="P433" s="795"/>
      <c r="Q433" s="795"/>
      <c r="R433" s="795"/>
      <c r="S433" s="795"/>
      <c r="T433" s="795"/>
      <c r="U433" s="795"/>
      <c r="V433" s="795"/>
      <c r="W433" s="795"/>
      <c r="X433" s="795"/>
      <c r="Y433" s="795"/>
      <c r="Z433" s="795"/>
      <c r="AA433" s="795"/>
      <c r="AB433" s="795"/>
      <c r="AC433" s="795"/>
      <c r="AD433" s="795"/>
      <c r="AE433" s="795"/>
      <c r="AF433" s="795"/>
      <c r="AG433" s="795"/>
      <c r="AH433" s="795"/>
      <c r="AI433" s="796"/>
      <c r="AJ433" s="795"/>
      <c r="AK433" s="795"/>
      <c r="AL433" s="795"/>
      <c r="AM433" s="796"/>
      <c r="AN433" s="795"/>
      <c r="AO433" s="795"/>
      <c r="AP433" s="795"/>
      <c r="AQ433" s="795"/>
      <c r="AR433" s="795"/>
      <c r="AS433" s="795"/>
      <c r="AT433" s="795"/>
      <c r="AU433" s="795"/>
      <c r="AV433" s="795"/>
      <c r="AW433" s="795"/>
      <c r="AX433" s="795"/>
      <c r="AY433" s="795"/>
      <c r="AZ433" s="795"/>
      <c r="BA433" s="795"/>
      <c r="BB433" s="795"/>
      <c r="BC433" s="795"/>
      <c r="BD433" s="795"/>
    </row>
    <row r="434" ht="15.75" customHeight="1">
      <c r="F434" s="794"/>
      <c r="G434" s="795"/>
      <c r="H434" s="795"/>
      <c r="I434" s="795"/>
      <c r="J434" s="795"/>
      <c r="K434" s="795"/>
      <c r="L434" s="795"/>
      <c r="M434" s="795"/>
      <c r="N434" s="795"/>
      <c r="O434" s="795"/>
      <c r="P434" s="795"/>
      <c r="Q434" s="795"/>
      <c r="R434" s="795"/>
      <c r="S434" s="795"/>
      <c r="T434" s="795"/>
      <c r="U434" s="795"/>
      <c r="V434" s="795"/>
      <c r="W434" s="795"/>
      <c r="X434" s="795"/>
      <c r="Y434" s="795"/>
      <c r="Z434" s="795"/>
      <c r="AA434" s="795"/>
      <c r="AB434" s="795"/>
      <c r="AC434" s="795"/>
      <c r="AD434" s="795"/>
      <c r="AE434" s="795"/>
      <c r="AF434" s="795"/>
      <c r="AG434" s="795"/>
      <c r="AH434" s="795"/>
      <c r="AI434" s="796"/>
      <c r="AJ434" s="795"/>
      <c r="AK434" s="795"/>
      <c r="AL434" s="795"/>
      <c r="AM434" s="796"/>
      <c r="AN434" s="795"/>
      <c r="AO434" s="795"/>
      <c r="AP434" s="795"/>
      <c r="AQ434" s="795"/>
      <c r="AR434" s="795"/>
      <c r="AS434" s="795"/>
      <c r="AT434" s="795"/>
      <c r="AU434" s="795"/>
      <c r="AV434" s="795"/>
      <c r="AW434" s="795"/>
      <c r="AX434" s="795"/>
      <c r="AY434" s="795"/>
      <c r="AZ434" s="795"/>
      <c r="BA434" s="795"/>
      <c r="BB434" s="795"/>
      <c r="BC434" s="795"/>
      <c r="BD434" s="795"/>
    </row>
    <row r="435" ht="15.75" customHeight="1">
      <c r="F435" s="794"/>
      <c r="G435" s="795"/>
      <c r="H435" s="795"/>
      <c r="I435" s="795"/>
      <c r="J435" s="795"/>
      <c r="K435" s="795"/>
      <c r="L435" s="795"/>
      <c r="M435" s="795"/>
      <c r="N435" s="795"/>
      <c r="O435" s="795"/>
      <c r="P435" s="795"/>
      <c r="Q435" s="795"/>
      <c r="R435" s="795"/>
      <c r="S435" s="795"/>
      <c r="T435" s="795"/>
      <c r="U435" s="795"/>
      <c r="V435" s="795"/>
      <c r="W435" s="795"/>
      <c r="X435" s="795"/>
      <c r="Y435" s="795"/>
      <c r="Z435" s="795"/>
      <c r="AA435" s="795"/>
      <c r="AB435" s="795"/>
      <c r="AC435" s="795"/>
      <c r="AD435" s="795"/>
      <c r="AE435" s="795"/>
      <c r="AF435" s="795"/>
      <c r="AG435" s="795"/>
      <c r="AH435" s="795"/>
      <c r="AI435" s="796"/>
      <c r="AJ435" s="795"/>
      <c r="AK435" s="795"/>
      <c r="AL435" s="795"/>
      <c r="AM435" s="796"/>
      <c r="AN435" s="795"/>
      <c r="AO435" s="795"/>
      <c r="AP435" s="795"/>
      <c r="AQ435" s="795"/>
      <c r="AR435" s="795"/>
      <c r="AS435" s="795"/>
      <c r="AT435" s="795"/>
      <c r="AU435" s="795"/>
      <c r="AV435" s="795"/>
      <c r="AW435" s="795"/>
      <c r="AX435" s="795"/>
      <c r="AY435" s="795"/>
      <c r="AZ435" s="795"/>
      <c r="BA435" s="795"/>
      <c r="BB435" s="795"/>
      <c r="BC435" s="795"/>
      <c r="BD435" s="795"/>
    </row>
    <row r="436" ht="15.75" customHeight="1">
      <c r="F436" s="794"/>
      <c r="G436" s="795"/>
      <c r="H436" s="795"/>
      <c r="I436" s="795"/>
      <c r="J436" s="795"/>
      <c r="K436" s="795"/>
      <c r="L436" s="795"/>
      <c r="M436" s="795"/>
      <c r="N436" s="795"/>
      <c r="O436" s="795"/>
      <c r="P436" s="795"/>
      <c r="Q436" s="795"/>
      <c r="R436" s="795"/>
      <c r="S436" s="795"/>
      <c r="T436" s="795"/>
      <c r="U436" s="795"/>
      <c r="V436" s="795"/>
      <c r="W436" s="795"/>
      <c r="X436" s="795"/>
      <c r="Y436" s="795"/>
      <c r="Z436" s="795"/>
      <c r="AA436" s="795"/>
      <c r="AB436" s="795"/>
      <c r="AC436" s="795"/>
      <c r="AD436" s="795"/>
      <c r="AE436" s="795"/>
      <c r="AF436" s="795"/>
      <c r="AG436" s="795"/>
      <c r="AH436" s="795"/>
      <c r="AI436" s="796"/>
      <c r="AJ436" s="795"/>
      <c r="AK436" s="795"/>
      <c r="AL436" s="795"/>
      <c r="AM436" s="796"/>
      <c r="AN436" s="795"/>
      <c r="AO436" s="795"/>
      <c r="AP436" s="795"/>
      <c r="AQ436" s="795"/>
      <c r="AR436" s="795"/>
      <c r="AS436" s="795"/>
      <c r="AT436" s="795"/>
      <c r="AU436" s="795"/>
      <c r="AV436" s="795"/>
      <c r="AW436" s="795"/>
      <c r="AX436" s="795"/>
      <c r="AY436" s="795"/>
      <c r="AZ436" s="795"/>
      <c r="BA436" s="795"/>
      <c r="BB436" s="795"/>
      <c r="BC436" s="795"/>
      <c r="BD436" s="795"/>
    </row>
    <row r="437" ht="15.75" customHeight="1">
      <c r="F437" s="794"/>
      <c r="G437" s="795"/>
      <c r="H437" s="795"/>
      <c r="I437" s="795"/>
      <c r="J437" s="795"/>
      <c r="K437" s="795"/>
      <c r="L437" s="795"/>
      <c r="M437" s="795"/>
      <c r="N437" s="795"/>
      <c r="O437" s="795"/>
      <c r="P437" s="795"/>
      <c r="Q437" s="795"/>
      <c r="R437" s="795"/>
      <c r="S437" s="795"/>
      <c r="T437" s="795"/>
      <c r="U437" s="795"/>
      <c r="V437" s="795"/>
      <c r="W437" s="795"/>
      <c r="X437" s="795"/>
      <c r="Y437" s="795"/>
      <c r="Z437" s="795"/>
      <c r="AA437" s="795"/>
      <c r="AB437" s="795"/>
      <c r="AC437" s="795"/>
      <c r="AD437" s="795"/>
      <c r="AE437" s="795"/>
      <c r="AF437" s="795"/>
      <c r="AG437" s="795"/>
      <c r="AH437" s="795"/>
      <c r="AI437" s="796"/>
      <c r="AJ437" s="795"/>
      <c r="AK437" s="795"/>
      <c r="AL437" s="795"/>
      <c r="AM437" s="796"/>
      <c r="AN437" s="795"/>
      <c r="AO437" s="795"/>
      <c r="AP437" s="795"/>
      <c r="AQ437" s="795"/>
      <c r="AR437" s="795"/>
      <c r="AS437" s="795"/>
      <c r="AT437" s="795"/>
      <c r="AU437" s="795"/>
      <c r="AV437" s="795"/>
      <c r="AW437" s="795"/>
      <c r="AX437" s="795"/>
      <c r="AY437" s="795"/>
      <c r="AZ437" s="795"/>
      <c r="BA437" s="795"/>
      <c r="BB437" s="795"/>
      <c r="BC437" s="795"/>
      <c r="BD437" s="795"/>
    </row>
    <row r="438" ht="15.75" customHeight="1">
      <c r="F438" s="794"/>
      <c r="G438" s="795"/>
      <c r="H438" s="795"/>
      <c r="I438" s="795"/>
      <c r="J438" s="795"/>
      <c r="K438" s="795"/>
      <c r="L438" s="795"/>
      <c r="M438" s="795"/>
      <c r="N438" s="795"/>
      <c r="O438" s="795"/>
      <c r="P438" s="795"/>
      <c r="Q438" s="795"/>
      <c r="R438" s="795"/>
      <c r="S438" s="795"/>
      <c r="T438" s="795"/>
      <c r="U438" s="795"/>
      <c r="V438" s="795"/>
      <c r="W438" s="795"/>
      <c r="X438" s="795"/>
      <c r="Y438" s="795"/>
      <c r="Z438" s="795"/>
      <c r="AA438" s="795"/>
      <c r="AB438" s="795"/>
      <c r="AC438" s="795"/>
      <c r="AD438" s="795"/>
      <c r="AE438" s="795"/>
      <c r="AF438" s="795"/>
      <c r="AG438" s="795"/>
      <c r="AH438" s="795"/>
      <c r="AI438" s="796"/>
      <c r="AJ438" s="795"/>
      <c r="AK438" s="795"/>
      <c r="AL438" s="795"/>
      <c r="AM438" s="796"/>
      <c r="AN438" s="795"/>
      <c r="AO438" s="795"/>
      <c r="AP438" s="795"/>
      <c r="AQ438" s="795"/>
      <c r="AR438" s="795"/>
      <c r="AS438" s="795"/>
      <c r="AT438" s="795"/>
      <c r="AU438" s="795"/>
      <c r="AV438" s="795"/>
      <c r="AW438" s="795"/>
      <c r="AX438" s="795"/>
      <c r="AY438" s="795"/>
      <c r="AZ438" s="795"/>
      <c r="BA438" s="795"/>
      <c r="BB438" s="795"/>
      <c r="BC438" s="795"/>
      <c r="BD438" s="795"/>
    </row>
    <row r="439" ht="15.75" customHeight="1">
      <c r="F439" s="794"/>
      <c r="G439" s="795"/>
      <c r="H439" s="795"/>
      <c r="I439" s="795"/>
      <c r="J439" s="795"/>
      <c r="K439" s="795"/>
      <c r="L439" s="795"/>
      <c r="M439" s="795"/>
      <c r="N439" s="795"/>
      <c r="O439" s="795"/>
      <c r="P439" s="795"/>
      <c r="Q439" s="795"/>
      <c r="R439" s="795"/>
      <c r="S439" s="795"/>
      <c r="T439" s="795"/>
      <c r="U439" s="795"/>
      <c r="V439" s="795"/>
      <c r="W439" s="795"/>
      <c r="X439" s="795"/>
      <c r="Y439" s="795"/>
      <c r="Z439" s="795"/>
      <c r="AA439" s="795"/>
      <c r="AB439" s="795"/>
      <c r="AC439" s="795"/>
      <c r="AD439" s="795"/>
      <c r="AE439" s="795"/>
      <c r="AF439" s="795"/>
      <c r="AG439" s="795"/>
      <c r="AH439" s="795"/>
      <c r="AI439" s="796"/>
      <c r="AJ439" s="795"/>
      <c r="AK439" s="795"/>
      <c r="AL439" s="795"/>
      <c r="AM439" s="796"/>
      <c r="AN439" s="795"/>
      <c r="AO439" s="795"/>
      <c r="AP439" s="795"/>
      <c r="AQ439" s="795"/>
      <c r="AR439" s="795"/>
      <c r="AS439" s="795"/>
      <c r="AT439" s="795"/>
      <c r="AU439" s="795"/>
      <c r="AV439" s="795"/>
      <c r="AW439" s="795"/>
      <c r="AX439" s="795"/>
      <c r="AY439" s="795"/>
      <c r="AZ439" s="795"/>
      <c r="BA439" s="795"/>
      <c r="BB439" s="795"/>
      <c r="BC439" s="795"/>
      <c r="BD439" s="795"/>
    </row>
    <row r="440" ht="15.75" customHeight="1">
      <c r="F440" s="794"/>
      <c r="G440" s="795"/>
      <c r="H440" s="795"/>
      <c r="I440" s="795"/>
      <c r="J440" s="795"/>
      <c r="K440" s="795"/>
      <c r="L440" s="795"/>
      <c r="M440" s="795"/>
      <c r="N440" s="795"/>
      <c r="O440" s="795"/>
      <c r="P440" s="795"/>
      <c r="Q440" s="795"/>
      <c r="R440" s="795"/>
      <c r="S440" s="795"/>
      <c r="T440" s="795"/>
      <c r="U440" s="795"/>
      <c r="V440" s="795"/>
      <c r="W440" s="795"/>
      <c r="X440" s="795"/>
      <c r="Y440" s="795"/>
      <c r="Z440" s="795"/>
      <c r="AA440" s="795"/>
      <c r="AB440" s="795"/>
      <c r="AC440" s="795"/>
      <c r="AD440" s="795"/>
      <c r="AE440" s="795"/>
      <c r="AF440" s="795"/>
      <c r="AG440" s="795"/>
      <c r="AH440" s="795"/>
      <c r="AI440" s="796"/>
      <c r="AJ440" s="795"/>
      <c r="AK440" s="795"/>
      <c r="AL440" s="795"/>
      <c r="AM440" s="796"/>
      <c r="AN440" s="795"/>
      <c r="AO440" s="795"/>
      <c r="AP440" s="795"/>
      <c r="AQ440" s="795"/>
      <c r="AR440" s="795"/>
      <c r="AS440" s="795"/>
      <c r="AT440" s="795"/>
      <c r="AU440" s="795"/>
      <c r="AV440" s="795"/>
      <c r="AW440" s="795"/>
      <c r="AX440" s="795"/>
      <c r="AY440" s="795"/>
      <c r="AZ440" s="795"/>
      <c r="BA440" s="795"/>
      <c r="BB440" s="795"/>
      <c r="BC440" s="795"/>
      <c r="BD440" s="795"/>
    </row>
    <row r="441" ht="15.75" customHeight="1">
      <c r="F441" s="794"/>
      <c r="G441" s="795"/>
      <c r="H441" s="795"/>
      <c r="I441" s="795"/>
      <c r="J441" s="795"/>
      <c r="K441" s="795"/>
      <c r="L441" s="795"/>
      <c r="M441" s="795"/>
      <c r="N441" s="795"/>
      <c r="O441" s="795"/>
      <c r="P441" s="795"/>
      <c r="Q441" s="795"/>
      <c r="R441" s="795"/>
      <c r="S441" s="795"/>
      <c r="T441" s="795"/>
      <c r="U441" s="795"/>
      <c r="V441" s="795"/>
      <c r="W441" s="795"/>
      <c r="X441" s="795"/>
      <c r="Y441" s="795"/>
      <c r="Z441" s="795"/>
      <c r="AA441" s="795"/>
      <c r="AB441" s="795"/>
      <c r="AC441" s="795"/>
      <c r="AD441" s="795"/>
      <c r="AE441" s="795"/>
      <c r="AF441" s="795"/>
      <c r="AG441" s="795"/>
      <c r="AH441" s="795"/>
      <c r="AI441" s="796"/>
      <c r="AJ441" s="795"/>
      <c r="AK441" s="795"/>
      <c r="AL441" s="795"/>
      <c r="AM441" s="796"/>
      <c r="AN441" s="795"/>
      <c r="AO441" s="795"/>
      <c r="AP441" s="795"/>
      <c r="AQ441" s="795"/>
      <c r="AR441" s="795"/>
      <c r="AS441" s="795"/>
      <c r="AT441" s="795"/>
      <c r="AU441" s="795"/>
      <c r="AV441" s="795"/>
      <c r="AW441" s="795"/>
      <c r="AX441" s="795"/>
      <c r="AY441" s="795"/>
      <c r="AZ441" s="795"/>
      <c r="BA441" s="795"/>
      <c r="BB441" s="795"/>
      <c r="BC441" s="795"/>
      <c r="BD441" s="795"/>
    </row>
    <row r="442" ht="15.75" customHeight="1">
      <c r="F442" s="794"/>
      <c r="G442" s="795"/>
      <c r="H442" s="795"/>
      <c r="I442" s="795"/>
      <c r="J442" s="795"/>
      <c r="K442" s="795"/>
      <c r="L442" s="795"/>
      <c r="M442" s="795"/>
      <c r="N442" s="795"/>
      <c r="O442" s="795"/>
      <c r="P442" s="795"/>
      <c r="Q442" s="795"/>
      <c r="R442" s="795"/>
      <c r="S442" s="795"/>
      <c r="T442" s="795"/>
      <c r="U442" s="795"/>
      <c r="V442" s="795"/>
      <c r="W442" s="795"/>
      <c r="X442" s="795"/>
      <c r="Y442" s="795"/>
      <c r="Z442" s="795"/>
      <c r="AA442" s="795"/>
      <c r="AB442" s="795"/>
      <c r="AC442" s="795"/>
      <c r="AD442" s="795"/>
      <c r="AE442" s="795"/>
      <c r="AF442" s="795"/>
      <c r="AG442" s="795"/>
      <c r="AH442" s="795"/>
      <c r="AI442" s="796"/>
      <c r="AJ442" s="795"/>
      <c r="AK442" s="795"/>
      <c r="AL442" s="795"/>
      <c r="AM442" s="796"/>
      <c r="AN442" s="795"/>
      <c r="AO442" s="795"/>
      <c r="AP442" s="795"/>
      <c r="AQ442" s="795"/>
      <c r="AR442" s="795"/>
      <c r="AS442" s="795"/>
      <c r="AT442" s="795"/>
      <c r="AU442" s="795"/>
      <c r="AV442" s="795"/>
      <c r="AW442" s="795"/>
      <c r="AX442" s="795"/>
      <c r="AY442" s="795"/>
      <c r="AZ442" s="795"/>
      <c r="BA442" s="795"/>
      <c r="BB442" s="795"/>
      <c r="BC442" s="795"/>
      <c r="BD442" s="795"/>
    </row>
    <row r="443" ht="15.75" customHeight="1">
      <c r="F443" s="794"/>
      <c r="G443" s="795"/>
      <c r="H443" s="795"/>
      <c r="I443" s="795"/>
      <c r="J443" s="795"/>
      <c r="K443" s="795"/>
      <c r="L443" s="795"/>
      <c r="M443" s="795"/>
      <c r="N443" s="795"/>
      <c r="O443" s="795"/>
      <c r="P443" s="795"/>
      <c r="Q443" s="795"/>
      <c r="R443" s="795"/>
      <c r="S443" s="795"/>
      <c r="T443" s="795"/>
      <c r="U443" s="795"/>
      <c r="V443" s="795"/>
      <c r="W443" s="795"/>
      <c r="X443" s="795"/>
      <c r="Y443" s="795"/>
      <c r="Z443" s="795"/>
      <c r="AA443" s="795"/>
      <c r="AB443" s="795"/>
      <c r="AC443" s="795"/>
      <c r="AD443" s="795"/>
      <c r="AE443" s="795"/>
      <c r="AF443" s="795"/>
      <c r="AG443" s="795"/>
      <c r="AH443" s="795"/>
      <c r="AI443" s="796"/>
      <c r="AJ443" s="795"/>
      <c r="AK443" s="795"/>
      <c r="AL443" s="795"/>
      <c r="AM443" s="796"/>
      <c r="AN443" s="795"/>
      <c r="AO443" s="795"/>
      <c r="AP443" s="795"/>
      <c r="AQ443" s="795"/>
      <c r="AR443" s="795"/>
      <c r="AS443" s="795"/>
      <c r="AT443" s="795"/>
      <c r="AU443" s="795"/>
      <c r="AV443" s="795"/>
      <c r="AW443" s="795"/>
      <c r="AX443" s="795"/>
      <c r="AY443" s="795"/>
      <c r="AZ443" s="795"/>
      <c r="BA443" s="795"/>
      <c r="BB443" s="795"/>
      <c r="BC443" s="795"/>
      <c r="BD443" s="795"/>
    </row>
    <row r="444" ht="15.75" customHeight="1">
      <c r="F444" s="794"/>
      <c r="G444" s="795"/>
      <c r="H444" s="795"/>
      <c r="I444" s="795"/>
      <c r="J444" s="795"/>
      <c r="K444" s="795"/>
      <c r="L444" s="795"/>
      <c r="M444" s="795"/>
      <c r="N444" s="795"/>
      <c r="O444" s="795"/>
      <c r="P444" s="795"/>
      <c r="Q444" s="795"/>
      <c r="R444" s="795"/>
      <c r="S444" s="795"/>
      <c r="T444" s="795"/>
      <c r="U444" s="795"/>
      <c r="V444" s="795"/>
      <c r="W444" s="795"/>
      <c r="X444" s="795"/>
      <c r="Y444" s="795"/>
      <c r="Z444" s="795"/>
      <c r="AA444" s="795"/>
      <c r="AB444" s="795"/>
      <c r="AC444" s="795"/>
      <c r="AD444" s="795"/>
      <c r="AE444" s="795"/>
      <c r="AF444" s="795"/>
      <c r="AG444" s="795"/>
      <c r="AH444" s="795"/>
      <c r="AI444" s="796"/>
      <c r="AJ444" s="795"/>
      <c r="AK444" s="795"/>
      <c r="AL444" s="795"/>
      <c r="AM444" s="796"/>
      <c r="AN444" s="795"/>
      <c r="AO444" s="795"/>
      <c r="AP444" s="795"/>
      <c r="AQ444" s="795"/>
      <c r="AR444" s="795"/>
      <c r="AS444" s="795"/>
      <c r="AT444" s="795"/>
      <c r="AU444" s="795"/>
      <c r="AV444" s="795"/>
      <c r="AW444" s="795"/>
      <c r="AX444" s="795"/>
      <c r="AY444" s="795"/>
      <c r="AZ444" s="795"/>
      <c r="BA444" s="795"/>
      <c r="BB444" s="795"/>
      <c r="BC444" s="795"/>
      <c r="BD444" s="795"/>
    </row>
    <row r="445" ht="15.75" customHeight="1">
      <c r="F445" s="794"/>
      <c r="G445" s="795"/>
      <c r="H445" s="795"/>
      <c r="I445" s="795"/>
      <c r="J445" s="795"/>
      <c r="K445" s="795"/>
      <c r="L445" s="795"/>
      <c r="M445" s="795"/>
      <c r="N445" s="795"/>
      <c r="O445" s="795"/>
      <c r="P445" s="795"/>
      <c r="Q445" s="795"/>
      <c r="R445" s="795"/>
      <c r="S445" s="795"/>
      <c r="T445" s="795"/>
      <c r="U445" s="795"/>
      <c r="V445" s="795"/>
      <c r="W445" s="795"/>
      <c r="X445" s="795"/>
      <c r="Y445" s="795"/>
      <c r="Z445" s="795"/>
      <c r="AA445" s="795"/>
      <c r="AB445" s="795"/>
      <c r="AC445" s="795"/>
      <c r="AD445" s="795"/>
      <c r="AE445" s="795"/>
      <c r="AF445" s="795"/>
      <c r="AG445" s="795"/>
      <c r="AH445" s="795"/>
      <c r="AI445" s="796"/>
      <c r="AJ445" s="795"/>
      <c r="AK445" s="795"/>
      <c r="AL445" s="795"/>
      <c r="AM445" s="796"/>
      <c r="AN445" s="795"/>
      <c r="AO445" s="795"/>
      <c r="AP445" s="795"/>
      <c r="AQ445" s="795"/>
      <c r="AR445" s="795"/>
      <c r="AS445" s="795"/>
      <c r="AT445" s="795"/>
      <c r="AU445" s="795"/>
      <c r="AV445" s="795"/>
      <c r="AW445" s="795"/>
      <c r="AX445" s="795"/>
      <c r="AY445" s="795"/>
      <c r="AZ445" s="795"/>
      <c r="BA445" s="795"/>
      <c r="BB445" s="795"/>
      <c r="BC445" s="795"/>
      <c r="BD445" s="795"/>
    </row>
    <row r="446" ht="15.75" customHeight="1">
      <c r="F446" s="794"/>
      <c r="G446" s="795"/>
      <c r="H446" s="795"/>
      <c r="I446" s="795"/>
      <c r="J446" s="795"/>
      <c r="K446" s="795"/>
      <c r="L446" s="795"/>
      <c r="M446" s="795"/>
      <c r="N446" s="795"/>
      <c r="O446" s="795"/>
      <c r="P446" s="795"/>
      <c r="Q446" s="795"/>
      <c r="R446" s="795"/>
      <c r="S446" s="795"/>
      <c r="T446" s="795"/>
      <c r="U446" s="795"/>
      <c r="V446" s="795"/>
      <c r="W446" s="795"/>
      <c r="X446" s="795"/>
      <c r="Y446" s="795"/>
      <c r="Z446" s="795"/>
      <c r="AA446" s="795"/>
      <c r="AB446" s="795"/>
      <c r="AC446" s="795"/>
      <c r="AD446" s="795"/>
      <c r="AE446" s="795"/>
      <c r="AF446" s="795"/>
      <c r="AG446" s="795"/>
      <c r="AH446" s="795"/>
      <c r="AI446" s="796"/>
      <c r="AJ446" s="795"/>
      <c r="AK446" s="795"/>
      <c r="AL446" s="795"/>
      <c r="AM446" s="796"/>
      <c r="AN446" s="795"/>
      <c r="AO446" s="795"/>
      <c r="AP446" s="795"/>
      <c r="AQ446" s="795"/>
      <c r="AR446" s="795"/>
      <c r="AS446" s="795"/>
      <c r="AT446" s="795"/>
      <c r="AU446" s="795"/>
      <c r="AV446" s="795"/>
      <c r="AW446" s="795"/>
      <c r="AX446" s="795"/>
      <c r="AY446" s="795"/>
      <c r="AZ446" s="795"/>
      <c r="BA446" s="795"/>
      <c r="BB446" s="795"/>
      <c r="BC446" s="795"/>
      <c r="BD446" s="795"/>
    </row>
    <row r="447" ht="15.75" customHeight="1">
      <c r="F447" s="794"/>
      <c r="G447" s="795"/>
      <c r="H447" s="795"/>
      <c r="I447" s="795"/>
      <c r="J447" s="795"/>
      <c r="K447" s="795"/>
      <c r="L447" s="795"/>
      <c r="M447" s="795"/>
      <c r="N447" s="795"/>
      <c r="O447" s="795"/>
      <c r="P447" s="795"/>
      <c r="Q447" s="795"/>
      <c r="R447" s="795"/>
      <c r="S447" s="795"/>
      <c r="T447" s="795"/>
      <c r="U447" s="795"/>
      <c r="V447" s="795"/>
      <c r="W447" s="795"/>
      <c r="X447" s="795"/>
      <c r="Y447" s="795"/>
      <c r="Z447" s="795"/>
      <c r="AA447" s="795"/>
      <c r="AB447" s="795"/>
      <c r="AC447" s="795"/>
      <c r="AD447" s="795"/>
      <c r="AE447" s="795"/>
      <c r="AF447" s="795"/>
      <c r="AG447" s="795"/>
      <c r="AH447" s="795"/>
      <c r="AI447" s="796"/>
      <c r="AJ447" s="795"/>
      <c r="AK447" s="795"/>
      <c r="AL447" s="795"/>
      <c r="AM447" s="796"/>
      <c r="AN447" s="795"/>
      <c r="AO447" s="795"/>
      <c r="AP447" s="795"/>
      <c r="AQ447" s="795"/>
      <c r="AR447" s="795"/>
      <c r="AS447" s="795"/>
      <c r="AT447" s="795"/>
      <c r="AU447" s="795"/>
      <c r="AV447" s="795"/>
      <c r="AW447" s="795"/>
      <c r="AX447" s="795"/>
      <c r="AY447" s="795"/>
      <c r="AZ447" s="795"/>
      <c r="BA447" s="795"/>
      <c r="BB447" s="795"/>
      <c r="BC447" s="795"/>
      <c r="BD447" s="795"/>
    </row>
    <row r="448" ht="15.75" customHeight="1">
      <c r="F448" s="794"/>
      <c r="G448" s="795"/>
      <c r="H448" s="795"/>
      <c r="I448" s="795"/>
      <c r="J448" s="795"/>
      <c r="K448" s="795"/>
      <c r="L448" s="795"/>
      <c r="M448" s="795"/>
      <c r="N448" s="795"/>
      <c r="O448" s="795"/>
      <c r="P448" s="795"/>
      <c r="Q448" s="795"/>
      <c r="R448" s="795"/>
      <c r="S448" s="795"/>
      <c r="T448" s="795"/>
      <c r="U448" s="795"/>
      <c r="V448" s="795"/>
      <c r="W448" s="795"/>
      <c r="X448" s="795"/>
      <c r="Y448" s="795"/>
      <c r="Z448" s="795"/>
      <c r="AA448" s="795"/>
      <c r="AB448" s="795"/>
      <c r="AC448" s="795"/>
      <c r="AD448" s="795"/>
      <c r="AE448" s="795"/>
      <c r="AF448" s="795"/>
      <c r="AG448" s="795"/>
      <c r="AH448" s="795"/>
      <c r="AI448" s="796"/>
      <c r="AJ448" s="795"/>
      <c r="AK448" s="795"/>
      <c r="AL448" s="795"/>
      <c r="AM448" s="796"/>
      <c r="AN448" s="795"/>
      <c r="AO448" s="795"/>
      <c r="AP448" s="795"/>
      <c r="AQ448" s="795"/>
      <c r="AR448" s="795"/>
      <c r="AS448" s="795"/>
      <c r="AT448" s="795"/>
      <c r="AU448" s="795"/>
      <c r="AV448" s="795"/>
      <c r="AW448" s="795"/>
      <c r="AX448" s="795"/>
      <c r="AY448" s="795"/>
      <c r="AZ448" s="795"/>
      <c r="BA448" s="795"/>
      <c r="BB448" s="795"/>
      <c r="BC448" s="795"/>
      <c r="BD448" s="795"/>
    </row>
    <row r="449" ht="15.75" customHeight="1">
      <c r="F449" s="794"/>
      <c r="G449" s="795"/>
      <c r="H449" s="795"/>
      <c r="I449" s="795"/>
      <c r="J449" s="795"/>
      <c r="K449" s="795"/>
      <c r="L449" s="795"/>
      <c r="M449" s="795"/>
      <c r="N449" s="795"/>
      <c r="O449" s="795"/>
      <c r="P449" s="795"/>
      <c r="Q449" s="795"/>
      <c r="R449" s="795"/>
      <c r="S449" s="795"/>
      <c r="T449" s="795"/>
      <c r="U449" s="795"/>
      <c r="V449" s="795"/>
      <c r="W449" s="795"/>
      <c r="X449" s="795"/>
      <c r="Y449" s="795"/>
      <c r="Z449" s="795"/>
      <c r="AA449" s="795"/>
      <c r="AB449" s="795"/>
      <c r="AC449" s="795"/>
      <c r="AD449" s="795"/>
      <c r="AE449" s="795"/>
      <c r="AF449" s="795"/>
      <c r="AG449" s="795"/>
      <c r="AH449" s="795"/>
      <c r="AI449" s="796"/>
      <c r="AJ449" s="795"/>
      <c r="AK449" s="795"/>
      <c r="AL449" s="795"/>
      <c r="AM449" s="796"/>
      <c r="AN449" s="795"/>
      <c r="AO449" s="795"/>
      <c r="AP449" s="795"/>
      <c r="AQ449" s="795"/>
      <c r="AR449" s="795"/>
      <c r="AS449" s="795"/>
      <c r="AT449" s="795"/>
      <c r="AU449" s="795"/>
      <c r="AV449" s="795"/>
      <c r="AW449" s="795"/>
      <c r="AX449" s="795"/>
      <c r="AY449" s="795"/>
      <c r="AZ449" s="795"/>
      <c r="BA449" s="795"/>
      <c r="BB449" s="795"/>
      <c r="BC449" s="795"/>
      <c r="BD449" s="795"/>
    </row>
    <row r="450" ht="15.75" customHeight="1">
      <c r="F450" s="794"/>
      <c r="G450" s="795"/>
      <c r="H450" s="795"/>
      <c r="I450" s="795"/>
      <c r="J450" s="795"/>
      <c r="K450" s="795"/>
      <c r="L450" s="795"/>
      <c r="M450" s="795"/>
      <c r="N450" s="795"/>
      <c r="O450" s="795"/>
      <c r="P450" s="795"/>
      <c r="Q450" s="795"/>
      <c r="R450" s="795"/>
      <c r="S450" s="795"/>
      <c r="T450" s="795"/>
      <c r="U450" s="795"/>
      <c r="V450" s="795"/>
      <c r="W450" s="795"/>
      <c r="X450" s="795"/>
      <c r="Y450" s="795"/>
      <c r="Z450" s="795"/>
      <c r="AA450" s="795"/>
      <c r="AB450" s="795"/>
      <c r="AC450" s="795"/>
      <c r="AD450" s="795"/>
      <c r="AE450" s="795"/>
      <c r="AF450" s="795"/>
      <c r="AG450" s="795"/>
      <c r="AH450" s="795"/>
      <c r="AI450" s="796"/>
      <c r="AJ450" s="795"/>
      <c r="AK450" s="795"/>
      <c r="AL450" s="795"/>
      <c r="AM450" s="796"/>
      <c r="AN450" s="795"/>
      <c r="AO450" s="795"/>
      <c r="AP450" s="795"/>
      <c r="AQ450" s="795"/>
      <c r="AR450" s="795"/>
      <c r="AS450" s="795"/>
      <c r="AT450" s="795"/>
      <c r="AU450" s="795"/>
      <c r="AV450" s="795"/>
      <c r="AW450" s="795"/>
      <c r="AX450" s="795"/>
      <c r="AY450" s="795"/>
      <c r="AZ450" s="795"/>
      <c r="BA450" s="795"/>
      <c r="BB450" s="795"/>
      <c r="BC450" s="795"/>
      <c r="BD450" s="795"/>
    </row>
    <row r="451" ht="15.75" customHeight="1">
      <c r="F451" s="794"/>
      <c r="G451" s="795"/>
      <c r="H451" s="795"/>
      <c r="I451" s="795"/>
      <c r="J451" s="795"/>
      <c r="K451" s="795"/>
      <c r="L451" s="795"/>
      <c r="M451" s="795"/>
      <c r="N451" s="795"/>
      <c r="O451" s="795"/>
      <c r="P451" s="795"/>
      <c r="Q451" s="795"/>
      <c r="R451" s="795"/>
      <c r="S451" s="795"/>
      <c r="T451" s="795"/>
      <c r="U451" s="795"/>
      <c r="V451" s="795"/>
      <c r="W451" s="795"/>
      <c r="X451" s="795"/>
      <c r="Y451" s="795"/>
      <c r="Z451" s="795"/>
      <c r="AA451" s="795"/>
      <c r="AB451" s="795"/>
      <c r="AC451" s="795"/>
      <c r="AD451" s="795"/>
      <c r="AE451" s="795"/>
      <c r="AF451" s="795"/>
      <c r="AG451" s="795"/>
      <c r="AH451" s="795"/>
      <c r="AI451" s="796"/>
      <c r="AJ451" s="795"/>
      <c r="AK451" s="795"/>
      <c r="AL451" s="795"/>
      <c r="AM451" s="796"/>
      <c r="AN451" s="795"/>
      <c r="AO451" s="795"/>
      <c r="AP451" s="795"/>
      <c r="AQ451" s="795"/>
      <c r="AR451" s="795"/>
      <c r="AS451" s="795"/>
      <c r="AT451" s="795"/>
      <c r="AU451" s="795"/>
      <c r="AV451" s="795"/>
      <c r="AW451" s="795"/>
      <c r="AX451" s="795"/>
      <c r="AY451" s="795"/>
      <c r="AZ451" s="795"/>
      <c r="BA451" s="795"/>
      <c r="BB451" s="795"/>
      <c r="BC451" s="795"/>
      <c r="BD451" s="795"/>
    </row>
    <row r="452" ht="15.75" customHeight="1">
      <c r="F452" s="794"/>
      <c r="G452" s="795"/>
      <c r="H452" s="795"/>
      <c r="I452" s="795"/>
      <c r="J452" s="795"/>
      <c r="K452" s="795"/>
      <c r="L452" s="795"/>
      <c r="M452" s="795"/>
      <c r="N452" s="795"/>
      <c r="O452" s="795"/>
      <c r="P452" s="795"/>
      <c r="Q452" s="795"/>
      <c r="R452" s="795"/>
      <c r="S452" s="795"/>
      <c r="T452" s="795"/>
      <c r="U452" s="795"/>
      <c r="V452" s="795"/>
      <c r="W452" s="795"/>
      <c r="X452" s="795"/>
      <c r="Y452" s="795"/>
      <c r="Z452" s="795"/>
      <c r="AA452" s="795"/>
      <c r="AB452" s="795"/>
      <c r="AC452" s="795"/>
      <c r="AD452" s="795"/>
      <c r="AE452" s="795"/>
      <c r="AF452" s="795"/>
      <c r="AG452" s="795"/>
      <c r="AH452" s="795"/>
      <c r="AI452" s="796"/>
      <c r="AJ452" s="795"/>
      <c r="AK452" s="795"/>
      <c r="AL452" s="795"/>
      <c r="AM452" s="796"/>
      <c r="AN452" s="795"/>
      <c r="AO452" s="795"/>
      <c r="AP452" s="795"/>
      <c r="AQ452" s="795"/>
      <c r="AR452" s="795"/>
      <c r="AS452" s="795"/>
      <c r="AT452" s="795"/>
      <c r="AU452" s="795"/>
      <c r="AV452" s="795"/>
      <c r="AW452" s="795"/>
      <c r="AX452" s="795"/>
      <c r="AY452" s="795"/>
      <c r="AZ452" s="795"/>
      <c r="BA452" s="795"/>
      <c r="BB452" s="795"/>
      <c r="BC452" s="795"/>
      <c r="BD452" s="795"/>
    </row>
    <row r="453" ht="15.75" customHeight="1">
      <c r="F453" s="794"/>
      <c r="G453" s="795"/>
      <c r="H453" s="795"/>
      <c r="I453" s="795"/>
      <c r="J453" s="795"/>
      <c r="K453" s="795"/>
      <c r="L453" s="795"/>
      <c r="M453" s="795"/>
      <c r="N453" s="795"/>
      <c r="O453" s="795"/>
      <c r="P453" s="795"/>
      <c r="Q453" s="795"/>
      <c r="R453" s="795"/>
      <c r="S453" s="795"/>
      <c r="T453" s="795"/>
      <c r="U453" s="795"/>
      <c r="V453" s="795"/>
      <c r="W453" s="795"/>
      <c r="X453" s="795"/>
      <c r="Y453" s="795"/>
      <c r="Z453" s="795"/>
      <c r="AA453" s="795"/>
      <c r="AB453" s="795"/>
      <c r="AC453" s="795"/>
      <c r="AD453" s="795"/>
      <c r="AE453" s="795"/>
      <c r="AF453" s="795"/>
      <c r="AG453" s="795"/>
      <c r="AH453" s="795"/>
      <c r="AI453" s="796"/>
      <c r="AJ453" s="795"/>
      <c r="AK453" s="795"/>
      <c r="AL453" s="795"/>
      <c r="AM453" s="796"/>
      <c r="AN453" s="795"/>
      <c r="AO453" s="795"/>
      <c r="AP453" s="795"/>
      <c r="AQ453" s="795"/>
      <c r="AR453" s="795"/>
      <c r="AS453" s="795"/>
      <c r="AT453" s="795"/>
      <c r="AU453" s="795"/>
      <c r="AV453" s="795"/>
      <c r="AW453" s="795"/>
      <c r="AX453" s="795"/>
      <c r="AY453" s="795"/>
      <c r="AZ453" s="795"/>
      <c r="BA453" s="795"/>
      <c r="BB453" s="795"/>
      <c r="BC453" s="795"/>
      <c r="BD453" s="795"/>
    </row>
    <row r="454" ht="15.75" customHeight="1">
      <c r="F454" s="794"/>
      <c r="G454" s="795"/>
      <c r="H454" s="795"/>
      <c r="I454" s="795"/>
      <c r="J454" s="795"/>
      <c r="K454" s="795"/>
      <c r="L454" s="795"/>
      <c r="M454" s="795"/>
      <c r="N454" s="795"/>
      <c r="O454" s="795"/>
      <c r="P454" s="795"/>
      <c r="Q454" s="795"/>
      <c r="R454" s="795"/>
      <c r="S454" s="795"/>
      <c r="T454" s="795"/>
      <c r="U454" s="795"/>
      <c r="V454" s="795"/>
      <c r="W454" s="795"/>
      <c r="X454" s="795"/>
      <c r="Y454" s="795"/>
      <c r="Z454" s="795"/>
      <c r="AA454" s="795"/>
      <c r="AB454" s="795"/>
      <c r="AC454" s="795"/>
      <c r="AD454" s="795"/>
      <c r="AE454" s="795"/>
      <c r="AF454" s="795"/>
      <c r="AG454" s="795"/>
      <c r="AH454" s="795"/>
      <c r="AI454" s="796"/>
      <c r="AJ454" s="795"/>
      <c r="AK454" s="795"/>
      <c r="AL454" s="795"/>
      <c r="AM454" s="796"/>
      <c r="AN454" s="795"/>
      <c r="AO454" s="795"/>
      <c r="AP454" s="795"/>
      <c r="AQ454" s="795"/>
      <c r="AR454" s="795"/>
      <c r="AS454" s="795"/>
      <c r="AT454" s="795"/>
      <c r="AU454" s="795"/>
      <c r="AV454" s="795"/>
      <c r="AW454" s="795"/>
      <c r="AX454" s="795"/>
      <c r="AY454" s="795"/>
      <c r="AZ454" s="795"/>
      <c r="BA454" s="795"/>
      <c r="BB454" s="795"/>
      <c r="BC454" s="795"/>
      <c r="BD454" s="795"/>
    </row>
    <row r="455" ht="15.75" customHeight="1">
      <c r="F455" s="794"/>
      <c r="G455" s="795"/>
      <c r="H455" s="795"/>
      <c r="I455" s="795"/>
      <c r="J455" s="795"/>
      <c r="K455" s="795"/>
      <c r="L455" s="795"/>
      <c r="M455" s="795"/>
      <c r="N455" s="795"/>
      <c r="O455" s="795"/>
      <c r="P455" s="795"/>
      <c r="Q455" s="795"/>
      <c r="R455" s="795"/>
      <c r="S455" s="795"/>
      <c r="T455" s="795"/>
      <c r="U455" s="795"/>
      <c r="V455" s="795"/>
      <c r="W455" s="795"/>
      <c r="X455" s="795"/>
      <c r="Y455" s="795"/>
      <c r="Z455" s="795"/>
      <c r="AA455" s="795"/>
      <c r="AB455" s="795"/>
      <c r="AC455" s="795"/>
      <c r="AD455" s="795"/>
      <c r="AE455" s="795"/>
      <c r="AF455" s="795"/>
      <c r="AG455" s="795"/>
      <c r="AH455" s="795"/>
      <c r="AI455" s="796"/>
      <c r="AJ455" s="795"/>
      <c r="AK455" s="795"/>
      <c r="AL455" s="795"/>
      <c r="AM455" s="796"/>
      <c r="AN455" s="795"/>
      <c r="AO455" s="795"/>
      <c r="AP455" s="795"/>
      <c r="AQ455" s="795"/>
      <c r="AR455" s="795"/>
      <c r="AS455" s="795"/>
      <c r="AT455" s="795"/>
      <c r="AU455" s="795"/>
      <c r="AV455" s="795"/>
      <c r="AW455" s="795"/>
      <c r="AX455" s="795"/>
      <c r="AY455" s="795"/>
      <c r="AZ455" s="795"/>
      <c r="BA455" s="795"/>
      <c r="BB455" s="795"/>
      <c r="BC455" s="795"/>
      <c r="BD455" s="795"/>
    </row>
    <row r="456" ht="15.75" customHeight="1">
      <c r="F456" s="794"/>
      <c r="G456" s="795"/>
      <c r="H456" s="795"/>
      <c r="I456" s="795"/>
      <c r="J456" s="795"/>
      <c r="K456" s="795"/>
      <c r="L456" s="795"/>
      <c r="M456" s="795"/>
      <c r="N456" s="795"/>
      <c r="O456" s="795"/>
      <c r="P456" s="795"/>
      <c r="Q456" s="795"/>
      <c r="R456" s="795"/>
      <c r="S456" s="795"/>
      <c r="T456" s="795"/>
      <c r="U456" s="795"/>
      <c r="V456" s="795"/>
      <c r="W456" s="795"/>
      <c r="X456" s="795"/>
      <c r="Y456" s="795"/>
      <c r="Z456" s="795"/>
      <c r="AA456" s="795"/>
      <c r="AB456" s="795"/>
      <c r="AC456" s="795"/>
      <c r="AD456" s="795"/>
      <c r="AE456" s="795"/>
      <c r="AF456" s="795"/>
      <c r="AG456" s="795"/>
      <c r="AH456" s="795"/>
      <c r="AI456" s="796"/>
      <c r="AJ456" s="795"/>
      <c r="AK456" s="795"/>
      <c r="AL456" s="795"/>
      <c r="AM456" s="796"/>
      <c r="AN456" s="795"/>
      <c r="AO456" s="795"/>
      <c r="AP456" s="795"/>
      <c r="AQ456" s="795"/>
      <c r="AR456" s="795"/>
      <c r="AS456" s="795"/>
      <c r="AT456" s="795"/>
      <c r="AU456" s="795"/>
      <c r="AV456" s="795"/>
      <c r="AW456" s="795"/>
      <c r="AX456" s="795"/>
      <c r="AY456" s="795"/>
      <c r="AZ456" s="795"/>
      <c r="BA456" s="795"/>
      <c r="BB456" s="795"/>
      <c r="BC456" s="795"/>
      <c r="BD456" s="795"/>
    </row>
    <row r="457" ht="15.75" customHeight="1">
      <c r="F457" s="794"/>
      <c r="G457" s="795"/>
      <c r="H457" s="795"/>
      <c r="I457" s="795"/>
      <c r="J457" s="795"/>
      <c r="K457" s="795"/>
      <c r="L457" s="795"/>
      <c r="M457" s="795"/>
      <c r="N457" s="795"/>
      <c r="O457" s="795"/>
      <c r="P457" s="795"/>
      <c r="Q457" s="795"/>
      <c r="R457" s="795"/>
      <c r="S457" s="795"/>
      <c r="T457" s="795"/>
      <c r="U457" s="795"/>
      <c r="V457" s="795"/>
      <c r="W457" s="795"/>
      <c r="X457" s="795"/>
      <c r="Y457" s="795"/>
      <c r="Z457" s="795"/>
      <c r="AA457" s="795"/>
      <c r="AB457" s="795"/>
      <c r="AC457" s="795"/>
      <c r="AD457" s="795"/>
      <c r="AE457" s="795"/>
      <c r="AF457" s="795"/>
      <c r="AG457" s="795"/>
      <c r="AH457" s="795"/>
      <c r="AI457" s="796"/>
      <c r="AJ457" s="795"/>
      <c r="AK457" s="795"/>
      <c r="AL457" s="795"/>
      <c r="AM457" s="796"/>
      <c r="AN457" s="795"/>
      <c r="AO457" s="795"/>
      <c r="AP457" s="795"/>
      <c r="AQ457" s="795"/>
      <c r="AR457" s="795"/>
      <c r="AS457" s="795"/>
      <c r="AT457" s="795"/>
      <c r="AU457" s="795"/>
      <c r="AV457" s="795"/>
      <c r="AW457" s="795"/>
      <c r="AX457" s="795"/>
      <c r="AY457" s="795"/>
      <c r="AZ457" s="795"/>
      <c r="BA457" s="795"/>
      <c r="BB457" s="795"/>
      <c r="BC457" s="795"/>
      <c r="BD457" s="795"/>
    </row>
    <row r="458" ht="15.75" customHeight="1">
      <c r="F458" s="794"/>
      <c r="G458" s="795"/>
      <c r="H458" s="795"/>
      <c r="I458" s="795"/>
      <c r="J458" s="795"/>
      <c r="K458" s="795"/>
      <c r="L458" s="795"/>
      <c r="M458" s="795"/>
      <c r="N458" s="795"/>
      <c r="O458" s="795"/>
      <c r="P458" s="795"/>
      <c r="Q458" s="795"/>
      <c r="R458" s="795"/>
      <c r="S458" s="795"/>
      <c r="T458" s="795"/>
      <c r="U458" s="795"/>
      <c r="V458" s="795"/>
      <c r="W458" s="795"/>
      <c r="X458" s="795"/>
      <c r="Y458" s="795"/>
      <c r="Z458" s="795"/>
      <c r="AA458" s="795"/>
      <c r="AB458" s="795"/>
      <c r="AC458" s="795"/>
      <c r="AD458" s="795"/>
      <c r="AE458" s="795"/>
      <c r="AF458" s="795"/>
      <c r="AG458" s="795"/>
      <c r="AH458" s="795"/>
      <c r="AI458" s="796"/>
      <c r="AJ458" s="795"/>
      <c r="AK458" s="795"/>
      <c r="AL458" s="795"/>
      <c r="AM458" s="796"/>
      <c r="AN458" s="795"/>
      <c r="AO458" s="795"/>
      <c r="AP458" s="795"/>
      <c r="AQ458" s="795"/>
      <c r="AR458" s="795"/>
      <c r="AS458" s="795"/>
      <c r="AT458" s="795"/>
      <c r="AU458" s="795"/>
      <c r="AV458" s="795"/>
      <c r="AW458" s="795"/>
      <c r="AX458" s="795"/>
      <c r="AY458" s="795"/>
      <c r="AZ458" s="795"/>
      <c r="BA458" s="795"/>
      <c r="BB458" s="795"/>
      <c r="BC458" s="795"/>
      <c r="BD458" s="795"/>
    </row>
    <row r="459" ht="15.75" customHeight="1">
      <c r="F459" s="794"/>
      <c r="G459" s="795"/>
      <c r="H459" s="795"/>
      <c r="I459" s="795"/>
      <c r="J459" s="795"/>
      <c r="K459" s="795"/>
      <c r="L459" s="795"/>
      <c r="M459" s="795"/>
      <c r="N459" s="795"/>
      <c r="O459" s="795"/>
      <c r="P459" s="795"/>
      <c r="Q459" s="795"/>
      <c r="R459" s="795"/>
      <c r="S459" s="795"/>
      <c r="T459" s="795"/>
      <c r="U459" s="795"/>
      <c r="V459" s="795"/>
      <c r="W459" s="795"/>
      <c r="X459" s="795"/>
      <c r="Y459" s="795"/>
      <c r="Z459" s="795"/>
      <c r="AA459" s="795"/>
      <c r="AB459" s="795"/>
      <c r="AC459" s="795"/>
      <c r="AD459" s="795"/>
      <c r="AE459" s="795"/>
      <c r="AF459" s="795"/>
      <c r="AG459" s="795"/>
      <c r="AH459" s="795"/>
      <c r="AI459" s="796"/>
      <c r="AJ459" s="795"/>
      <c r="AK459" s="795"/>
      <c r="AL459" s="795"/>
      <c r="AM459" s="796"/>
      <c r="AN459" s="795"/>
      <c r="AO459" s="795"/>
      <c r="AP459" s="795"/>
      <c r="AQ459" s="795"/>
      <c r="AR459" s="795"/>
      <c r="AS459" s="795"/>
      <c r="AT459" s="795"/>
      <c r="AU459" s="795"/>
      <c r="AV459" s="795"/>
      <c r="AW459" s="795"/>
      <c r="AX459" s="795"/>
      <c r="AY459" s="795"/>
      <c r="AZ459" s="795"/>
      <c r="BA459" s="795"/>
      <c r="BB459" s="795"/>
      <c r="BC459" s="795"/>
      <c r="BD459" s="795"/>
    </row>
    <row r="460" ht="15.75" customHeight="1">
      <c r="F460" s="794"/>
      <c r="G460" s="795"/>
      <c r="H460" s="795"/>
      <c r="I460" s="795"/>
      <c r="J460" s="795"/>
      <c r="K460" s="795"/>
      <c r="L460" s="795"/>
      <c r="M460" s="795"/>
      <c r="N460" s="795"/>
      <c r="O460" s="795"/>
      <c r="P460" s="795"/>
      <c r="Q460" s="795"/>
      <c r="R460" s="795"/>
      <c r="S460" s="795"/>
      <c r="T460" s="795"/>
      <c r="U460" s="795"/>
      <c r="V460" s="795"/>
      <c r="W460" s="795"/>
      <c r="X460" s="795"/>
      <c r="Y460" s="795"/>
      <c r="Z460" s="795"/>
      <c r="AA460" s="795"/>
      <c r="AB460" s="795"/>
      <c r="AC460" s="795"/>
      <c r="AD460" s="795"/>
      <c r="AE460" s="795"/>
      <c r="AF460" s="795"/>
      <c r="AG460" s="795"/>
      <c r="AH460" s="795"/>
      <c r="AI460" s="796"/>
      <c r="AJ460" s="795"/>
      <c r="AK460" s="795"/>
      <c r="AL460" s="795"/>
      <c r="AM460" s="796"/>
      <c r="AN460" s="795"/>
      <c r="AO460" s="795"/>
      <c r="AP460" s="795"/>
      <c r="AQ460" s="795"/>
      <c r="AR460" s="795"/>
      <c r="AS460" s="795"/>
      <c r="AT460" s="795"/>
      <c r="AU460" s="795"/>
      <c r="AV460" s="795"/>
      <c r="AW460" s="795"/>
      <c r="AX460" s="795"/>
      <c r="AY460" s="795"/>
      <c r="AZ460" s="795"/>
      <c r="BA460" s="795"/>
      <c r="BB460" s="795"/>
      <c r="BC460" s="795"/>
      <c r="BD460" s="795"/>
    </row>
    <row r="461" ht="15.75" customHeight="1">
      <c r="F461" s="794"/>
      <c r="G461" s="795"/>
      <c r="H461" s="795"/>
      <c r="I461" s="795"/>
      <c r="J461" s="795"/>
      <c r="K461" s="795"/>
      <c r="L461" s="795"/>
      <c r="M461" s="795"/>
      <c r="N461" s="795"/>
      <c r="O461" s="795"/>
      <c r="P461" s="795"/>
      <c r="Q461" s="795"/>
      <c r="R461" s="795"/>
      <c r="S461" s="795"/>
      <c r="T461" s="795"/>
      <c r="U461" s="795"/>
      <c r="V461" s="795"/>
      <c r="W461" s="795"/>
      <c r="X461" s="795"/>
      <c r="Y461" s="795"/>
      <c r="Z461" s="795"/>
      <c r="AA461" s="795"/>
      <c r="AB461" s="795"/>
      <c r="AC461" s="795"/>
      <c r="AD461" s="795"/>
      <c r="AE461" s="795"/>
      <c r="AF461" s="795"/>
      <c r="AG461" s="795"/>
      <c r="AH461" s="795"/>
      <c r="AI461" s="796"/>
      <c r="AJ461" s="795"/>
      <c r="AK461" s="795"/>
      <c r="AL461" s="795"/>
      <c r="AM461" s="796"/>
      <c r="AN461" s="795"/>
      <c r="AO461" s="795"/>
      <c r="AP461" s="795"/>
      <c r="AQ461" s="795"/>
      <c r="AR461" s="795"/>
      <c r="AS461" s="795"/>
      <c r="AT461" s="795"/>
      <c r="AU461" s="795"/>
      <c r="AV461" s="795"/>
      <c r="AW461" s="795"/>
      <c r="AX461" s="795"/>
      <c r="AY461" s="795"/>
      <c r="AZ461" s="795"/>
      <c r="BA461" s="795"/>
      <c r="BB461" s="795"/>
      <c r="BC461" s="795"/>
      <c r="BD461" s="795"/>
    </row>
    <row r="462" ht="15.75" customHeight="1">
      <c r="F462" s="794"/>
      <c r="G462" s="795"/>
      <c r="H462" s="795"/>
      <c r="I462" s="795"/>
      <c r="J462" s="795"/>
      <c r="K462" s="795"/>
      <c r="L462" s="795"/>
      <c r="M462" s="795"/>
      <c r="N462" s="795"/>
      <c r="O462" s="795"/>
      <c r="P462" s="795"/>
      <c r="Q462" s="795"/>
      <c r="R462" s="795"/>
      <c r="S462" s="795"/>
      <c r="T462" s="795"/>
      <c r="U462" s="795"/>
      <c r="V462" s="795"/>
      <c r="W462" s="795"/>
      <c r="X462" s="795"/>
      <c r="Y462" s="795"/>
      <c r="Z462" s="795"/>
      <c r="AA462" s="795"/>
      <c r="AB462" s="795"/>
      <c r="AC462" s="795"/>
      <c r="AD462" s="795"/>
      <c r="AE462" s="795"/>
      <c r="AF462" s="795"/>
      <c r="AG462" s="795"/>
      <c r="AH462" s="795"/>
      <c r="AI462" s="796"/>
      <c r="AJ462" s="795"/>
      <c r="AK462" s="795"/>
      <c r="AL462" s="795"/>
      <c r="AM462" s="796"/>
      <c r="AN462" s="795"/>
      <c r="AO462" s="795"/>
      <c r="AP462" s="795"/>
      <c r="AQ462" s="795"/>
      <c r="AR462" s="795"/>
      <c r="AS462" s="795"/>
      <c r="AT462" s="795"/>
      <c r="AU462" s="795"/>
      <c r="AV462" s="795"/>
      <c r="AW462" s="795"/>
      <c r="AX462" s="795"/>
      <c r="AY462" s="795"/>
      <c r="AZ462" s="795"/>
      <c r="BA462" s="795"/>
      <c r="BB462" s="795"/>
      <c r="BC462" s="795"/>
      <c r="BD462" s="795"/>
    </row>
    <row r="463" ht="15.75" customHeight="1">
      <c r="F463" s="794"/>
      <c r="G463" s="795"/>
      <c r="H463" s="795"/>
      <c r="I463" s="795"/>
      <c r="J463" s="795"/>
      <c r="K463" s="795"/>
      <c r="L463" s="795"/>
      <c r="M463" s="795"/>
      <c r="N463" s="795"/>
      <c r="O463" s="795"/>
      <c r="P463" s="795"/>
      <c r="Q463" s="795"/>
      <c r="R463" s="795"/>
      <c r="S463" s="795"/>
      <c r="T463" s="795"/>
      <c r="U463" s="795"/>
      <c r="V463" s="795"/>
      <c r="W463" s="795"/>
      <c r="X463" s="795"/>
      <c r="Y463" s="795"/>
      <c r="Z463" s="795"/>
      <c r="AA463" s="795"/>
      <c r="AB463" s="795"/>
      <c r="AC463" s="795"/>
      <c r="AD463" s="795"/>
      <c r="AE463" s="795"/>
      <c r="AF463" s="795"/>
      <c r="AG463" s="795"/>
      <c r="AH463" s="795"/>
      <c r="AI463" s="796"/>
      <c r="AJ463" s="795"/>
      <c r="AK463" s="795"/>
      <c r="AL463" s="795"/>
      <c r="AM463" s="796"/>
      <c r="AN463" s="795"/>
      <c r="AO463" s="795"/>
      <c r="AP463" s="795"/>
      <c r="AQ463" s="795"/>
      <c r="AR463" s="795"/>
      <c r="AS463" s="795"/>
      <c r="AT463" s="795"/>
      <c r="AU463" s="795"/>
      <c r="AV463" s="795"/>
      <c r="AW463" s="795"/>
      <c r="AX463" s="795"/>
      <c r="AY463" s="795"/>
      <c r="AZ463" s="795"/>
      <c r="BA463" s="795"/>
      <c r="BB463" s="795"/>
      <c r="BC463" s="795"/>
      <c r="BD463" s="795"/>
    </row>
    <row r="464" ht="15.75" customHeight="1">
      <c r="F464" s="794"/>
      <c r="G464" s="795"/>
      <c r="H464" s="795"/>
      <c r="I464" s="795"/>
      <c r="J464" s="795"/>
      <c r="K464" s="795"/>
      <c r="L464" s="795"/>
      <c r="M464" s="795"/>
      <c r="N464" s="795"/>
      <c r="O464" s="795"/>
      <c r="P464" s="795"/>
      <c r="Q464" s="795"/>
      <c r="R464" s="795"/>
      <c r="S464" s="795"/>
      <c r="T464" s="795"/>
      <c r="U464" s="795"/>
      <c r="V464" s="795"/>
      <c r="W464" s="795"/>
      <c r="X464" s="795"/>
      <c r="Y464" s="795"/>
      <c r="Z464" s="795"/>
      <c r="AA464" s="795"/>
      <c r="AB464" s="795"/>
      <c r="AC464" s="795"/>
      <c r="AD464" s="795"/>
      <c r="AE464" s="795"/>
      <c r="AF464" s="795"/>
      <c r="AG464" s="795"/>
      <c r="AH464" s="795"/>
      <c r="AI464" s="796"/>
      <c r="AJ464" s="795"/>
      <c r="AK464" s="795"/>
      <c r="AL464" s="795"/>
      <c r="AM464" s="796"/>
      <c r="AN464" s="795"/>
      <c r="AO464" s="795"/>
      <c r="AP464" s="795"/>
      <c r="AQ464" s="795"/>
      <c r="AR464" s="795"/>
      <c r="AS464" s="795"/>
      <c r="AT464" s="795"/>
      <c r="AU464" s="795"/>
      <c r="AV464" s="795"/>
      <c r="AW464" s="795"/>
      <c r="AX464" s="795"/>
      <c r="AY464" s="795"/>
      <c r="AZ464" s="795"/>
      <c r="BA464" s="795"/>
      <c r="BB464" s="795"/>
      <c r="BC464" s="795"/>
      <c r="BD464" s="795"/>
    </row>
    <row r="465" ht="15.75" customHeight="1">
      <c r="F465" s="794"/>
      <c r="G465" s="795"/>
      <c r="H465" s="795"/>
      <c r="I465" s="795"/>
      <c r="J465" s="795"/>
      <c r="K465" s="795"/>
      <c r="L465" s="795"/>
      <c r="M465" s="795"/>
      <c r="N465" s="795"/>
      <c r="O465" s="795"/>
      <c r="P465" s="795"/>
      <c r="Q465" s="795"/>
      <c r="R465" s="795"/>
      <c r="S465" s="795"/>
      <c r="T465" s="795"/>
      <c r="U465" s="795"/>
      <c r="V465" s="795"/>
      <c r="W465" s="795"/>
      <c r="X465" s="795"/>
      <c r="Y465" s="795"/>
      <c r="Z465" s="795"/>
      <c r="AA465" s="795"/>
      <c r="AB465" s="795"/>
      <c r="AC465" s="795"/>
      <c r="AD465" s="795"/>
      <c r="AE465" s="795"/>
      <c r="AF465" s="795"/>
      <c r="AG465" s="795"/>
      <c r="AH465" s="795"/>
      <c r="AI465" s="796"/>
      <c r="AJ465" s="795"/>
      <c r="AK465" s="795"/>
      <c r="AL465" s="795"/>
      <c r="AM465" s="796"/>
      <c r="AN465" s="795"/>
      <c r="AO465" s="795"/>
      <c r="AP465" s="795"/>
      <c r="AQ465" s="795"/>
      <c r="AR465" s="795"/>
      <c r="AS465" s="795"/>
      <c r="AT465" s="795"/>
      <c r="AU465" s="795"/>
      <c r="AV465" s="795"/>
      <c r="AW465" s="795"/>
      <c r="AX465" s="795"/>
      <c r="AY465" s="795"/>
      <c r="AZ465" s="795"/>
      <c r="BA465" s="795"/>
      <c r="BB465" s="795"/>
      <c r="BC465" s="795"/>
      <c r="BD465" s="795"/>
    </row>
    <row r="466" ht="15.75" customHeight="1">
      <c r="F466" s="794"/>
      <c r="G466" s="795"/>
      <c r="H466" s="795"/>
      <c r="I466" s="795"/>
      <c r="J466" s="795"/>
      <c r="K466" s="795"/>
      <c r="L466" s="795"/>
      <c r="M466" s="795"/>
      <c r="N466" s="795"/>
      <c r="O466" s="795"/>
      <c r="P466" s="795"/>
      <c r="Q466" s="795"/>
      <c r="R466" s="795"/>
      <c r="S466" s="795"/>
      <c r="T466" s="795"/>
      <c r="U466" s="795"/>
      <c r="V466" s="795"/>
      <c r="W466" s="795"/>
      <c r="X466" s="795"/>
      <c r="Y466" s="795"/>
      <c r="Z466" s="795"/>
      <c r="AA466" s="795"/>
      <c r="AB466" s="795"/>
      <c r="AC466" s="795"/>
      <c r="AD466" s="795"/>
      <c r="AE466" s="795"/>
      <c r="AF466" s="795"/>
      <c r="AG466" s="795"/>
      <c r="AH466" s="795"/>
      <c r="AI466" s="796"/>
      <c r="AJ466" s="795"/>
      <c r="AK466" s="795"/>
      <c r="AL466" s="795"/>
      <c r="AM466" s="796"/>
      <c r="AN466" s="795"/>
      <c r="AO466" s="795"/>
      <c r="AP466" s="795"/>
      <c r="AQ466" s="795"/>
      <c r="AR466" s="795"/>
      <c r="AS466" s="795"/>
      <c r="AT466" s="795"/>
      <c r="AU466" s="795"/>
      <c r="AV466" s="795"/>
      <c r="AW466" s="795"/>
      <c r="AX466" s="795"/>
      <c r="AY466" s="795"/>
      <c r="AZ466" s="795"/>
      <c r="BA466" s="795"/>
      <c r="BB466" s="795"/>
      <c r="BC466" s="795"/>
      <c r="BD466" s="795"/>
    </row>
    <row r="467" ht="15.75" customHeight="1">
      <c r="F467" s="794"/>
      <c r="G467" s="795"/>
      <c r="H467" s="795"/>
      <c r="I467" s="795"/>
      <c r="J467" s="795"/>
      <c r="K467" s="795"/>
      <c r="L467" s="795"/>
      <c r="M467" s="795"/>
      <c r="N467" s="795"/>
      <c r="O467" s="795"/>
      <c r="P467" s="795"/>
      <c r="Q467" s="795"/>
      <c r="R467" s="795"/>
      <c r="S467" s="795"/>
      <c r="T467" s="795"/>
      <c r="U467" s="795"/>
      <c r="V467" s="795"/>
      <c r="W467" s="795"/>
      <c r="X467" s="795"/>
      <c r="Y467" s="795"/>
      <c r="Z467" s="795"/>
      <c r="AA467" s="795"/>
      <c r="AB467" s="795"/>
      <c r="AC467" s="795"/>
      <c r="AD467" s="795"/>
      <c r="AE467" s="795"/>
      <c r="AF467" s="795"/>
      <c r="AG467" s="795"/>
      <c r="AH467" s="795"/>
      <c r="AI467" s="796"/>
      <c r="AJ467" s="795"/>
      <c r="AK467" s="795"/>
      <c r="AL467" s="795"/>
      <c r="AM467" s="796"/>
      <c r="AN467" s="795"/>
      <c r="AO467" s="795"/>
      <c r="AP467" s="795"/>
      <c r="AQ467" s="795"/>
      <c r="AR467" s="795"/>
      <c r="AS467" s="795"/>
      <c r="AT467" s="795"/>
      <c r="AU467" s="795"/>
      <c r="AV467" s="795"/>
      <c r="AW467" s="795"/>
      <c r="AX467" s="795"/>
      <c r="AY467" s="795"/>
      <c r="AZ467" s="795"/>
      <c r="BA467" s="795"/>
      <c r="BB467" s="795"/>
      <c r="BC467" s="795"/>
      <c r="BD467" s="795"/>
    </row>
    <row r="468" ht="15.75" customHeight="1">
      <c r="F468" s="794"/>
      <c r="G468" s="795"/>
      <c r="H468" s="795"/>
      <c r="I468" s="795"/>
      <c r="J468" s="795"/>
      <c r="K468" s="795"/>
      <c r="L468" s="795"/>
      <c r="M468" s="795"/>
      <c r="N468" s="795"/>
      <c r="O468" s="795"/>
      <c r="P468" s="795"/>
      <c r="Q468" s="795"/>
      <c r="R468" s="795"/>
      <c r="S468" s="795"/>
      <c r="T468" s="795"/>
      <c r="U468" s="795"/>
      <c r="V468" s="795"/>
      <c r="W468" s="795"/>
      <c r="X468" s="795"/>
      <c r="Y468" s="795"/>
      <c r="Z468" s="795"/>
      <c r="AA468" s="795"/>
      <c r="AB468" s="795"/>
      <c r="AC468" s="795"/>
      <c r="AD468" s="795"/>
      <c r="AE468" s="795"/>
      <c r="AF468" s="795"/>
      <c r="AG468" s="795"/>
      <c r="AH468" s="795"/>
      <c r="AI468" s="796"/>
      <c r="AJ468" s="795"/>
      <c r="AK468" s="795"/>
      <c r="AL468" s="795"/>
      <c r="AM468" s="796"/>
      <c r="AN468" s="795"/>
      <c r="AO468" s="795"/>
      <c r="AP468" s="795"/>
      <c r="AQ468" s="795"/>
      <c r="AR468" s="795"/>
      <c r="AS468" s="795"/>
      <c r="AT468" s="795"/>
      <c r="AU468" s="795"/>
      <c r="AV468" s="795"/>
      <c r="AW468" s="795"/>
      <c r="AX468" s="795"/>
      <c r="AY468" s="795"/>
      <c r="AZ468" s="795"/>
      <c r="BA468" s="795"/>
      <c r="BB468" s="795"/>
      <c r="BC468" s="795"/>
      <c r="BD468" s="795"/>
    </row>
    <row r="469" ht="15.75" customHeight="1">
      <c r="F469" s="794"/>
      <c r="G469" s="795"/>
      <c r="H469" s="795"/>
      <c r="I469" s="795"/>
      <c r="J469" s="795"/>
      <c r="K469" s="795"/>
      <c r="L469" s="795"/>
      <c r="M469" s="795"/>
      <c r="N469" s="795"/>
      <c r="O469" s="795"/>
      <c r="P469" s="795"/>
      <c r="Q469" s="795"/>
      <c r="R469" s="795"/>
      <c r="S469" s="795"/>
      <c r="T469" s="795"/>
      <c r="U469" s="795"/>
      <c r="V469" s="795"/>
      <c r="W469" s="795"/>
      <c r="X469" s="795"/>
      <c r="Y469" s="795"/>
      <c r="Z469" s="795"/>
      <c r="AA469" s="795"/>
      <c r="AB469" s="795"/>
      <c r="AC469" s="795"/>
      <c r="AD469" s="795"/>
      <c r="AE469" s="795"/>
      <c r="AF469" s="795"/>
      <c r="AG469" s="795"/>
      <c r="AH469" s="795"/>
      <c r="AI469" s="796"/>
      <c r="AJ469" s="795"/>
      <c r="AK469" s="795"/>
      <c r="AL469" s="795"/>
      <c r="AM469" s="796"/>
      <c r="AN469" s="795"/>
      <c r="AO469" s="795"/>
      <c r="AP469" s="795"/>
      <c r="AQ469" s="795"/>
      <c r="AR469" s="795"/>
      <c r="AS469" s="795"/>
      <c r="AT469" s="795"/>
      <c r="AU469" s="795"/>
      <c r="AV469" s="795"/>
      <c r="AW469" s="795"/>
      <c r="AX469" s="795"/>
      <c r="AY469" s="795"/>
      <c r="AZ469" s="795"/>
      <c r="BA469" s="795"/>
      <c r="BB469" s="795"/>
      <c r="BC469" s="795"/>
      <c r="BD469" s="795"/>
    </row>
    <row r="470" ht="15.75" customHeight="1">
      <c r="F470" s="794"/>
      <c r="G470" s="795"/>
      <c r="H470" s="795"/>
      <c r="I470" s="795"/>
      <c r="J470" s="795"/>
      <c r="K470" s="795"/>
      <c r="L470" s="795"/>
      <c r="M470" s="795"/>
      <c r="N470" s="795"/>
      <c r="O470" s="795"/>
      <c r="P470" s="795"/>
      <c r="Q470" s="795"/>
      <c r="R470" s="795"/>
      <c r="S470" s="795"/>
      <c r="T470" s="795"/>
      <c r="U470" s="795"/>
      <c r="V470" s="795"/>
      <c r="W470" s="795"/>
      <c r="X470" s="795"/>
      <c r="Y470" s="795"/>
      <c r="Z470" s="795"/>
      <c r="AA470" s="795"/>
      <c r="AB470" s="795"/>
      <c r="AC470" s="795"/>
      <c r="AD470" s="795"/>
      <c r="AE470" s="795"/>
      <c r="AF470" s="795"/>
      <c r="AG470" s="795"/>
      <c r="AH470" s="795"/>
      <c r="AI470" s="796"/>
      <c r="AJ470" s="795"/>
      <c r="AK470" s="795"/>
      <c r="AL470" s="795"/>
      <c r="AM470" s="796"/>
      <c r="AN470" s="795"/>
      <c r="AO470" s="795"/>
      <c r="AP470" s="795"/>
      <c r="AQ470" s="795"/>
      <c r="AR470" s="795"/>
      <c r="AS470" s="795"/>
      <c r="AT470" s="795"/>
      <c r="AU470" s="795"/>
      <c r="AV470" s="795"/>
      <c r="AW470" s="795"/>
      <c r="AX470" s="795"/>
      <c r="AY470" s="795"/>
      <c r="AZ470" s="795"/>
      <c r="BA470" s="795"/>
      <c r="BB470" s="795"/>
      <c r="BC470" s="795"/>
      <c r="BD470" s="795"/>
    </row>
    <row r="471" ht="15.75" customHeight="1">
      <c r="F471" s="794"/>
      <c r="G471" s="795"/>
      <c r="H471" s="795"/>
      <c r="I471" s="795"/>
      <c r="J471" s="795"/>
      <c r="K471" s="795"/>
      <c r="L471" s="795"/>
      <c r="M471" s="795"/>
      <c r="N471" s="795"/>
      <c r="O471" s="795"/>
      <c r="P471" s="795"/>
      <c r="Q471" s="795"/>
      <c r="R471" s="795"/>
      <c r="S471" s="795"/>
      <c r="T471" s="795"/>
      <c r="U471" s="795"/>
      <c r="V471" s="795"/>
      <c r="W471" s="795"/>
      <c r="X471" s="795"/>
      <c r="Y471" s="795"/>
      <c r="Z471" s="795"/>
      <c r="AA471" s="795"/>
      <c r="AB471" s="795"/>
      <c r="AC471" s="795"/>
      <c r="AD471" s="795"/>
      <c r="AE471" s="795"/>
      <c r="AF471" s="795"/>
      <c r="AG471" s="795"/>
      <c r="AH471" s="795"/>
      <c r="AI471" s="796"/>
      <c r="AJ471" s="795"/>
      <c r="AK471" s="795"/>
      <c r="AL471" s="795"/>
      <c r="AM471" s="796"/>
      <c r="AN471" s="795"/>
      <c r="AO471" s="795"/>
      <c r="AP471" s="795"/>
      <c r="AQ471" s="795"/>
      <c r="AR471" s="795"/>
      <c r="AS471" s="795"/>
      <c r="AT471" s="795"/>
      <c r="AU471" s="795"/>
      <c r="AV471" s="795"/>
      <c r="AW471" s="795"/>
      <c r="AX471" s="795"/>
      <c r="AY471" s="795"/>
      <c r="AZ471" s="795"/>
      <c r="BA471" s="795"/>
      <c r="BB471" s="795"/>
      <c r="BC471" s="795"/>
      <c r="BD471" s="795"/>
    </row>
    <row r="472" ht="15.75" customHeight="1">
      <c r="F472" s="794"/>
      <c r="G472" s="795"/>
      <c r="H472" s="795"/>
      <c r="I472" s="795"/>
      <c r="J472" s="795"/>
      <c r="K472" s="795"/>
      <c r="L472" s="795"/>
      <c r="M472" s="795"/>
      <c r="N472" s="795"/>
      <c r="O472" s="795"/>
      <c r="P472" s="795"/>
      <c r="Q472" s="795"/>
      <c r="R472" s="795"/>
      <c r="S472" s="795"/>
      <c r="T472" s="795"/>
      <c r="U472" s="795"/>
      <c r="V472" s="795"/>
      <c r="W472" s="795"/>
      <c r="X472" s="795"/>
      <c r="Y472" s="795"/>
      <c r="Z472" s="795"/>
      <c r="AA472" s="795"/>
      <c r="AB472" s="795"/>
      <c r="AC472" s="795"/>
      <c r="AD472" s="795"/>
      <c r="AE472" s="795"/>
      <c r="AF472" s="795"/>
      <c r="AG472" s="795"/>
      <c r="AH472" s="795"/>
      <c r="AI472" s="796"/>
      <c r="AJ472" s="795"/>
      <c r="AK472" s="795"/>
      <c r="AL472" s="795"/>
      <c r="AM472" s="796"/>
      <c r="AN472" s="795"/>
      <c r="AO472" s="795"/>
      <c r="AP472" s="795"/>
      <c r="AQ472" s="795"/>
      <c r="AR472" s="795"/>
      <c r="AS472" s="795"/>
      <c r="AT472" s="795"/>
      <c r="AU472" s="795"/>
      <c r="AV472" s="795"/>
      <c r="AW472" s="795"/>
      <c r="AX472" s="795"/>
      <c r="AY472" s="795"/>
      <c r="AZ472" s="795"/>
      <c r="BA472" s="795"/>
      <c r="BB472" s="795"/>
      <c r="BC472" s="795"/>
      <c r="BD472" s="795"/>
    </row>
    <row r="473" ht="15.75" customHeight="1">
      <c r="F473" s="794"/>
      <c r="G473" s="795"/>
      <c r="H473" s="795"/>
      <c r="I473" s="795"/>
      <c r="J473" s="795"/>
      <c r="K473" s="795"/>
      <c r="L473" s="795"/>
      <c r="M473" s="795"/>
      <c r="N473" s="795"/>
      <c r="O473" s="795"/>
      <c r="P473" s="795"/>
      <c r="Q473" s="795"/>
      <c r="R473" s="795"/>
      <c r="S473" s="795"/>
      <c r="T473" s="795"/>
      <c r="U473" s="795"/>
      <c r="V473" s="795"/>
      <c r="W473" s="795"/>
      <c r="X473" s="795"/>
      <c r="Y473" s="795"/>
      <c r="Z473" s="795"/>
      <c r="AA473" s="795"/>
      <c r="AB473" s="795"/>
      <c r="AC473" s="795"/>
      <c r="AD473" s="795"/>
      <c r="AE473" s="795"/>
      <c r="AF473" s="795"/>
      <c r="AG473" s="795"/>
      <c r="AH473" s="795"/>
      <c r="AI473" s="796"/>
      <c r="AJ473" s="795"/>
      <c r="AK473" s="795"/>
      <c r="AL473" s="795"/>
      <c r="AM473" s="796"/>
      <c r="AN473" s="795"/>
      <c r="AO473" s="795"/>
      <c r="AP473" s="795"/>
      <c r="AQ473" s="795"/>
      <c r="AR473" s="795"/>
      <c r="AS473" s="795"/>
      <c r="AT473" s="795"/>
      <c r="AU473" s="795"/>
      <c r="AV473" s="795"/>
      <c r="AW473" s="795"/>
      <c r="AX473" s="795"/>
      <c r="AY473" s="795"/>
      <c r="AZ473" s="795"/>
      <c r="BA473" s="795"/>
      <c r="BB473" s="795"/>
      <c r="BC473" s="795"/>
      <c r="BD473" s="795"/>
    </row>
    <row r="474" ht="15.75" customHeight="1">
      <c r="F474" s="794"/>
      <c r="G474" s="795"/>
      <c r="H474" s="795"/>
      <c r="I474" s="795"/>
      <c r="J474" s="795"/>
      <c r="K474" s="795"/>
      <c r="L474" s="795"/>
      <c r="M474" s="795"/>
      <c r="N474" s="795"/>
      <c r="O474" s="795"/>
      <c r="P474" s="795"/>
      <c r="Q474" s="795"/>
      <c r="R474" s="795"/>
      <c r="S474" s="795"/>
      <c r="T474" s="795"/>
      <c r="U474" s="795"/>
      <c r="V474" s="795"/>
      <c r="W474" s="795"/>
      <c r="X474" s="795"/>
      <c r="Y474" s="795"/>
      <c r="Z474" s="795"/>
      <c r="AA474" s="795"/>
      <c r="AB474" s="795"/>
      <c r="AC474" s="795"/>
      <c r="AD474" s="795"/>
      <c r="AE474" s="795"/>
      <c r="AF474" s="795"/>
      <c r="AG474" s="795"/>
      <c r="AH474" s="795"/>
      <c r="AI474" s="796"/>
      <c r="AJ474" s="795"/>
      <c r="AK474" s="795"/>
      <c r="AL474" s="795"/>
      <c r="AM474" s="796"/>
      <c r="AN474" s="795"/>
      <c r="AO474" s="795"/>
      <c r="AP474" s="795"/>
      <c r="AQ474" s="795"/>
      <c r="AR474" s="795"/>
      <c r="AS474" s="795"/>
      <c r="AT474" s="795"/>
      <c r="AU474" s="795"/>
      <c r="AV474" s="795"/>
      <c r="AW474" s="795"/>
      <c r="AX474" s="795"/>
      <c r="AY474" s="795"/>
      <c r="AZ474" s="795"/>
      <c r="BA474" s="795"/>
      <c r="BB474" s="795"/>
      <c r="BC474" s="795"/>
      <c r="BD474" s="795"/>
    </row>
    <row r="475" ht="15.75" customHeight="1">
      <c r="F475" s="794"/>
      <c r="G475" s="795"/>
      <c r="H475" s="795"/>
      <c r="I475" s="795"/>
      <c r="J475" s="795"/>
      <c r="K475" s="795"/>
      <c r="L475" s="795"/>
      <c r="M475" s="795"/>
      <c r="N475" s="795"/>
      <c r="O475" s="795"/>
      <c r="P475" s="795"/>
      <c r="Q475" s="795"/>
      <c r="R475" s="795"/>
      <c r="S475" s="795"/>
      <c r="T475" s="795"/>
      <c r="U475" s="795"/>
      <c r="V475" s="795"/>
      <c r="W475" s="795"/>
      <c r="X475" s="795"/>
      <c r="Y475" s="795"/>
      <c r="Z475" s="795"/>
      <c r="AA475" s="795"/>
      <c r="AB475" s="795"/>
      <c r="AC475" s="795"/>
      <c r="AD475" s="795"/>
      <c r="AE475" s="795"/>
      <c r="AF475" s="795"/>
      <c r="AG475" s="795"/>
      <c r="AH475" s="795"/>
      <c r="AI475" s="796"/>
      <c r="AJ475" s="795"/>
      <c r="AK475" s="795"/>
      <c r="AL475" s="795"/>
      <c r="AM475" s="796"/>
      <c r="AN475" s="795"/>
      <c r="AO475" s="795"/>
      <c r="AP475" s="795"/>
      <c r="AQ475" s="795"/>
      <c r="AR475" s="795"/>
      <c r="AS475" s="795"/>
      <c r="AT475" s="795"/>
      <c r="AU475" s="795"/>
      <c r="AV475" s="795"/>
      <c r="AW475" s="795"/>
      <c r="AX475" s="795"/>
      <c r="AY475" s="795"/>
      <c r="AZ475" s="795"/>
      <c r="BA475" s="795"/>
      <c r="BB475" s="795"/>
      <c r="BC475" s="795"/>
      <c r="BD475" s="795"/>
    </row>
    <row r="476" ht="15.75" customHeight="1">
      <c r="F476" s="794"/>
      <c r="G476" s="795"/>
      <c r="H476" s="795"/>
      <c r="I476" s="795"/>
      <c r="J476" s="795"/>
      <c r="K476" s="795"/>
      <c r="L476" s="795"/>
      <c r="M476" s="795"/>
      <c r="N476" s="795"/>
      <c r="O476" s="795"/>
      <c r="P476" s="795"/>
      <c r="Q476" s="795"/>
      <c r="R476" s="795"/>
      <c r="S476" s="795"/>
      <c r="T476" s="795"/>
      <c r="U476" s="795"/>
      <c r="V476" s="795"/>
      <c r="W476" s="795"/>
      <c r="X476" s="795"/>
      <c r="Y476" s="795"/>
      <c r="Z476" s="795"/>
      <c r="AA476" s="795"/>
      <c r="AB476" s="795"/>
      <c r="AC476" s="795"/>
      <c r="AD476" s="795"/>
      <c r="AE476" s="795"/>
      <c r="AF476" s="795"/>
      <c r="AG476" s="795"/>
      <c r="AH476" s="795"/>
      <c r="AI476" s="796"/>
      <c r="AJ476" s="795"/>
      <c r="AK476" s="795"/>
      <c r="AL476" s="795"/>
      <c r="AM476" s="796"/>
      <c r="AN476" s="795"/>
      <c r="AO476" s="795"/>
      <c r="AP476" s="795"/>
      <c r="AQ476" s="795"/>
      <c r="AR476" s="795"/>
      <c r="AS476" s="795"/>
      <c r="AT476" s="795"/>
      <c r="AU476" s="795"/>
      <c r="AV476" s="795"/>
      <c r="AW476" s="795"/>
      <c r="AX476" s="795"/>
      <c r="AY476" s="795"/>
      <c r="AZ476" s="795"/>
      <c r="BA476" s="795"/>
      <c r="BB476" s="795"/>
      <c r="BC476" s="795"/>
      <c r="BD476" s="795"/>
    </row>
    <row r="477" ht="15.75" customHeight="1">
      <c r="F477" s="794"/>
      <c r="G477" s="795"/>
      <c r="H477" s="795"/>
      <c r="I477" s="795"/>
      <c r="J477" s="795"/>
      <c r="K477" s="795"/>
      <c r="L477" s="795"/>
      <c r="M477" s="795"/>
      <c r="N477" s="795"/>
      <c r="O477" s="795"/>
      <c r="P477" s="795"/>
      <c r="Q477" s="795"/>
      <c r="R477" s="795"/>
      <c r="S477" s="795"/>
      <c r="T477" s="795"/>
      <c r="U477" s="795"/>
      <c r="V477" s="795"/>
      <c r="W477" s="795"/>
      <c r="X477" s="795"/>
      <c r="Y477" s="795"/>
      <c r="Z477" s="795"/>
      <c r="AA477" s="795"/>
      <c r="AB477" s="795"/>
      <c r="AC477" s="795"/>
      <c r="AD477" s="795"/>
      <c r="AE477" s="795"/>
      <c r="AF477" s="795"/>
      <c r="AG477" s="795"/>
      <c r="AH477" s="795"/>
      <c r="AI477" s="796"/>
      <c r="AJ477" s="795"/>
      <c r="AK477" s="795"/>
      <c r="AL477" s="795"/>
      <c r="AM477" s="796"/>
      <c r="AN477" s="795"/>
      <c r="AO477" s="795"/>
      <c r="AP477" s="795"/>
      <c r="AQ477" s="795"/>
      <c r="AR477" s="795"/>
      <c r="AS477" s="795"/>
      <c r="AT477" s="795"/>
      <c r="AU477" s="795"/>
      <c r="AV477" s="795"/>
      <c r="AW477" s="795"/>
      <c r="AX477" s="795"/>
      <c r="AY477" s="795"/>
      <c r="AZ477" s="795"/>
      <c r="BA477" s="795"/>
      <c r="BB477" s="795"/>
      <c r="BC477" s="795"/>
      <c r="BD477" s="795"/>
    </row>
    <row r="478" ht="15.75" customHeight="1">
      <c r="F478" s="794"/>
      <c r="G478" s="795"/>
      <c r="H478" s="795"/>
      <c r="I478" s="795"/>
      <c r="J478" s="795"/>
      <c r="K478" s="795"/>
      <c r="L478" s="795"/>
      <c r="M478" s="795"/>
      <c r="N478" s="795"/>
      <c r="O478" s="795"/>
      <c r="P478" s="795"/>
      <c r="Q478" s="795"/>
      <c r="R478" s="795"/>
      <c r="S478" s="795"/>
      <c r="T478" s="795"/>
      <c r="U478" s="795"/>
      <c r="V478" s="795"/>
      <c r="W478" s="795"/>
      <c r="X478" s="795"/>
      <c r="Y478" s="795"/>
      <c r="Z478" s="795"/>
      <c r="AA478" s="795"/>
      <c r="AB478" s="795"/>
      <c r="AC478" s="795"/>
      <c r="AD478" s="795"/>
      <c r="AE478" s="795"/>
      <c r="AF478" s="795"/>
      <c r="AG478" s="795"/>
      <c r="AH478" s="795"/>
      <c r="AI478" s="796"/>
      <c r="AJ478" s="795"/>
      <c r="AK478" s="795"/>
      <c r="AL478" s="795"/>
      <c r="AM478" s="796"/>
      <c r="AN478" s="795"/>
      <c r="AO478" s="795"/>
      <c r="AP478" s="795"/>
      <c r="AQ478" s="795"/>
      <c r="AR478" s="795"/>
      <c r="AS478" s="795"/>
      <c r="AT478" s="795"/>
      <c r="AU478" s="795"/>
      <c r="AV478" s="795"/>
      <c r="AW478" s="795"/>
      <c r="AX478" s="795"/>
      <c r="AY478" s="795"/>
      <c r="AZ478" s="795"/>
      <c r="BA478" s="795"/>
      <c r="BB478" s="795"/>
      <c r="BC478" s="795"/>
      <c r="BD478" s="795"/>
    </row>
    <row r="479" ht="15.75" customHeight="1">
      <c r="F479" s="794"/>
      <c r="G479" s="795"/>
      <c r="H479" s="795"/>
      <c r="I479" s="795"/>
      <c r="J479" s="795"/>
      <c r="K479" s="795"/>
      <c r="L479" s="795"/>
      <c r="M479" s="795"/>
      <c r="N479" s="795"/>
      <c r="O479" s="795"/>
      <c r="P479" s="795"/>
      <c r="Q479" s="795"/>
      <c r="R479" s="795"/>
      <c r="S479" s="795"/>
      <c r="T479" s="795"/>
      <c r="U479" s="795"/>
      <c r="V479" s="795"/>
      <c r="W479" s="795"/>
      <c r="X479" s="795"/>
      <c r="Y479" s="795"/>
      <c r="Z479" s="795"/>
      <c r="AA479" s="795"/>
      <c r="AB479" s="795"/>
      <c r="AC479" s="795"/>
      <c r="AD479" s="795"/>
      <c r="AE479" s="795"/>
      <c r="AF479" s="795"/>
      <c r="AG479" s="795"/>
      <c r="AH479" s="795"/>
      <c r="AI479" s="796"/>
      <c r="AJ479" s="795"/>
      <c r="AK479" s="795"/>
      <c r="AL479" s="795"/>
      <c r="AM479" s="796"/>
      <c r="AN479" s="795"/>
      <c r="AO479" s="795"/>
      <c r="AP479" s="795"/>
      <c r="AQ479" s="795"/>
      <c r="AR479" s="795"/>
      <c r="AS479" s="795"/>
      <c r="AT479" s="795"/>
      <c r="AU479" s="795"/>
      <c r="AV479" s="795"/>
      <c r="AW479" s="795"/>
      <c r="AX479" s="795"/>
      <c r="AY479" s="795"/>
      <c r="AZ479" s="795"/>
      <c r="BA479" s="795"/>
      <c r="BB479" s="795"/>
      <c r="BC479" s="795"/>
      <c r="BD479" s="795"/>
    </row>
    <row r="480" ht="15.75" customHeight="1">
      <c r="F480" s="794"/>
      <c r="G480" s="795"/>
      <c r="H480" s="795"/>
      <c r="I480" s="795"/>
      <c r="J480" s="795"/>
      <c r="K480" s="795"/>
      <c r="L480" s="795"/>
      <c r="M480" s="795"/>
      <c r="N480" s="795"/>
      <c r="O480" s="795"/>
      <c r="P480" s="795"/>
      <c r="Q480" s="795"/>
      <c r="R480" s="795"/>
      <c r="S480" s="795"/>
      <c r="T480" s="795"/>
      <c r="U480" s="795"/>
      <c r="V480" s="795"/>
      <c r="W480" s="795"/>
      <c r="X480" s="795"/>
      <c r="Y480" s="795"/>
      <c r="Z480" s="795"/>
      <c r="AA480" s="795"/>
      <c r="AB480" s="795"/>
      <c r="AC480" s="795"/>
      <c r="AD480" s="795"/>
      <c r="AE480" s="795"/>
      <c r="AF480" s="795"/>
      <c r="AG480" s="795"/>
      <c r="AH480" s="795"/>
      <c r="AI480" s="796"/>
      <c r="AJ480" s="795"/>
      <c r="AK480" s="795"/>
      <c r="AL480" s="795"/>
      <c r="AM480" s="796"/>
      <c r="AN480" s="795"/>
      <c r="AO480" s="795"/>
      <c r="AP480" s="795"/>
      <c r="AQ480" s="795"/>
      <c r="AR480" s="795"/>
      <c r="AS480" s="795"/>
      <c r="AT480" s="795"/>
      <c r="AU480" s="795"/>
      <c r="AV480" s="795"/>
      <c r="AW480" s="795"/>
      <c r="AX480" s="795"/>
      <c r="AY480" s="795"/>
      <c r="AZ480" s="795"/>
      <c r="BA480" s="795"/>
      <c r="BB480" s="795"/>
      <c r="BC480" s="795"/>
      <c r="BD480" s="795"/>
    </row>
    <row r="481" ht="15.75" customHeight="1">
      <c r="F481" s="794"/>
      <c r="G481" s="795"/>
      <c r="H481" s="795"/>
      <c r="I481" s="795"/>
      <c r="J481" s="795"/>
      <c r="K481" s="795"/>
      <c r="L481" s="795"/>
      <c r="M481" s="795"/>
      <c r="N481" s="795"/>
      <c r="O481" s="795"/>
      <c r="P481" s="795"/>
      <c r="Q481" s="795"/>
      <c r="R481" s="795"/>
      <c r="S481" s="795"/>
      <c r="T481" s="795"/>
      <c r="U481" s="795"/>
      <c r="V481" s="795"/>
      <c r="W481" s="795"/>
      <c r="X481" s="795"/>
      <c r="Y481" s="795"/>
      <c r="Z481" s="795"/>
      <c r="AA481" s="795"/>
      <c r="AB481" s="795"/>
      <c r="AC481" s="795"/>
      <c r="AD481" s="795"/>
      <c r="AE481" s="795"/>
      <c r="AF481" s="795"/>
      <c r="AG481" s="795"/>
      <c r="AH481" s="795"/>
      <c r="AI481" s="796"/>
      <c r="AJ481" s="795"/>
      <c r="AK481" s="795"/>
      <c r="AL481" s="795"/>
      <c r="AM481" s="796"/>
      <c r="AN481" s="795"/>
      <c r="AO481" s="795"/>
      <c r="AP481" s="795"/>
      <c r="AQ481" s="795"/>
      <c r="AR481" s="795"/>
      <c r="AS481" s="795"/>
      <c r="AT481" s="795"/>
      <c r="AU481" s="795"/>
      <c r="AV481" s="795"/>
      <c r="AW481" s="795"/>
      <c r="AX481" s="795"/>
      <c r="AY481" s="795"/>
      <c r="AZ481" s="795"/>
      <c r="BA481" s="795"/>
      <c r="BB481" s="795"/>
      <c r="BC481" s="795"/>
      <c r="BD481" s="795"/>
    </row>
    <row r="482" ht="15.75" customHeight="1">
      <c r="F482" s="794"/>
      <c r="G482" s="795"/>
      <c r="H482" s="795"/>
      <c r="I482" s="795"/>
      <c r="J482" s="795"/>
      <c r="K482" s="795"/>
      <c r="L482" s="795"/>
      <c r="M482" s="795"/>
      <c r="N482" s="795"/>
      <c r="O482" s="795"/>
      <c r="P482" s="795"/>
      <c r="Q482" s="795"/>
      <c r="R482" s="795"/>
      <c r="S482" s="795"/>
      <c r="T482" s="795"/>
      <c r="U482" s="795"/>
      <c r="V482" s="795"/>
      <c r="W482" s="795"/>
      <c r="X482" s="795"/>
      <c r="Y482" s="795"/>
      <c r="Z482" s="795"/>
      <c r="AA482" s="795"/>
      <c r="AB482" s="795"/>
      <c r="AC482" s="795"/>
      <c r="AD482" s="795"/>
      <c r="AE482" s="795"/>
      <c r="AF482" s="795"/>
      <c r="AG482" s="795"/>
      <c r="AH482" s="795"/>
      <c r="AI482" s="796"/>
      <c r="AJ482" s="795"/>
      <c r="AK482" s="795"/>
      <c r="AL482" s="795"/>
      <c r="AM482" s="796"/>
      <c r="AN482" s="795"/>
      <c r="AO482" s="795"/>
      <c r="AP482" s="795"/>
      <c r="AQ482" s="795"/>
      <c r="AR482" s="795"/>
      <c r="AS482" s="795"/>
      <c r="AT482" s="795"/>
      <c r="AU482" s="795"/>
      <c r="AV482" s="795"/>
      <c r="AW482" s="795"/>
      <c r="AX482" s="795"/>
      <c r="AY482" s="795"/>
      <c r="AZ482" s="795"/>
      <c r="BA482" s="795"/>
      <c r="BB482" s="795"/>
      <c r="BC482" s="795"/>
      <c r="BD482" s="795"/>
    </row>
    <row r="483" ht="15.75" customHeight="1">
      <c r="F483" s="794"/>
      <c r="G483" s="795"/>
      <c r="H483" s="795"/>
      <c r="I483" s="795"/>
      <c r="J483" s="795"/>
      <c r="K483" s="795"/>
      <c r="L483" s="795"/>
      <c r="M483" s="795"/>
      <c r="N483" s="795"/>
      <c r="O483" s="795"/>
      <c r="P483" s="795"/>
      <c r="Q483" s="795"/>
      <c r="R483" s="795"/>
      <c r="S483" s="795"/>
      <c r="T483" s="795"/>
      <c r="U483" s="795"/>
      <c r="V483" s="795"/>
      <c r="W483" s="795"/>
      <c r="X483" s="795"/>
      <c r="Y483" s="795"/>
      <c r="Z483" s="795"/>
      <c r="AA483" s="795"/>
      <c r="AB483" s="795"/>
      <c r="AC483" s="795"/>
      <c r="AD483" s="795"/>
      <c r="AE483" s="795"/>
      <c r="AF483" s="795"/>
      <c r="AG483" s="795"/>
      <c r="AH483" s="795"/>
      <c r="AI483" s="796"/>
      <c r="AJ483" s="795"/>
      <c r="AK483" s="795"/>
      <c r="AL483" s="795"/>
      <c r="AM483" s="796"/>
      <c r="AN483" s="795"/>
      <c r="AO483" s="795"/>
      <c r="AP483" s="795"/>
      <c r="AQ483" s="795"/>
      <c r="AR483" s="795"/>
      <c r="AS483" s="795"/>
      <c r="AT483" s="795"/>
      <c r="AU483" s="795"/>
      <c r="AV483" s="795"/>
      <c r="AW483" s="795"/>
      <c r="AX483" s="795"/>
      <c r="AY483" s="795"/>
      <c r="AZ483" s="795"/>
      <c r="BA483" s="795"/>
      <c r="BB483" s="795"/>
      <c r="BC483" s="795"/>
      <c r="BD483" s="795"/>
    </row>
    <row r="484" ht="15.75" customHeight="1">
      <c r="F484" s="794"/>
      <c r="G484" s="795"/>
      <c r="H484" s="795"/>
      <c r="I484" s="795"/>
      <c r="J484" s="795"/>
      <c r="K484" s="795"/>
      <c r="L484" s="795"/>
      <c r="M484" s="795"/>
      <c r="N484" s="795"/>
      <c r="O484" s="795"/>
      <c r="P484" s="795"/>
      <c r="Q484" s="795"/>
      <c r="R484" s="795"/>
      <c r="S484" s="795"/>
      <c r="T484" s="795"/>
      <c r="U484" s="795"/>
      <c r="V484" s="795"/>
      <c r="W484" s="795"/>
      <c r="X484" s="795"/>
      <c r="Y484" s="795"/>
      <c r="Z484" s="795"/>
      <c r="AA484" s="795"/>
      <c r="AB484" s="795"/>
      <c r="AC484" s="795"/>
      <c r="AD484" s="795"/>
      <c r="AE484" s="795"/>
      <c r="AF484" s="795"/>
      <c r="AG484" s="795"/>
      <c r="AH484" s="795"/>
      <c r="AI484" s="796"/>
      <c r="AJ484" s="795"/>
      <c r="AK484" s="795"/>
      <c r="AL484" s="795"/>
      <c r="AM484" s="796"/>
      <c r="AN484" s="795"/>
      <c r="AO484" s="795"/>
      <c r="AP484" s="795"/>
      <c r="AQ484" s="795"/>
      <c r="AR484" s="795"/>
      <c r="AS484" s="795"/>
      <c r="AT484" s="795"/>
      <c r="AU484" s="795"/>
      <c r="AV484" s="795"/>
      <c r="AW484" s="795"/>
      <c r="AX484" s="795"/>
      <c r="AY484" s="795"/>
      <c r="AZ484" s="795"/>
      <c r="BA484" s="795"/>
      <c r="BB484" s="795"/>
      <c r="BC484" s="795"/>
      <c r="BD484" s="795"/>
    </row>
    <row r="485" ht="15.75" customHeight="1">
      <c r="F485" s="794"/>
      <c r="G485" s="795"/>
      <c r="H485" s="795"/>
      <c r="I485" s="795"/>
      <c r="J485" s="795"/>
      <c r="K485" s="795"/>
      <c r="L485" s="795"/>
      <c r="M485" s="795"/>
      <c r="N485" s="795"/>
      <c r="O485" s="795"/>
      <c r="P485" s="795"/>
      <c r="Q485" s="795"/>
      <c r="R485" s="795"/>
      <c r="S485" s="795"/>
      <c r="T485" s="795"/>
      <c r="U485" s="795"/>
      <c r="V485" s="795"/>
      <c r="W485" s="795"/>
      <c r="X485" s="795"/>
      <c r="Y485" s="795"/>
      <c r="Z485" s="795"/>
      <c r="AA485" s="795"/>
      <c r="AB485" s="795"/>
      <c r="AC485" s="795"/>
      <c r="AD485" s="795"/>
      <c r="AE485" s="795"/>
      <c r="AF485" s="795"/>
      <c r="AG485" s="795"/>
      <c r="AH485" s="795"/>
      <c r="AI485" s="796"/>
      <c r="AJ485" s="795"/>
      <c r="AK485" s="795"/>
      <c r="AL485" s="795"/>
      <c r="AM485" s="796"/>
      <c r="AN485" s="795"/>
      <c r="AO485" s="795"/>
      <c r="AP485" s="795"/>
      <c r="AQ485" s="795"/>
      <c r="AR485" s="795"/>
      <c r="AS485" s="795"/>
      <c r="AT485" s="795"/>
      <c r="AU485" s="795"/>
      <c r="AV485" s="795"/>
      <c r="AW485" s="795"/>
      <c r="AX485" s="795"/>
      <c r="AY485" s="795"/>
      <c r="AZ485" s="795"/>
      <c r="BA485" s="795"/>
      <c r="BB485" s="795"/>
      <c r="BC485" s="795"/>
      <c r="BD485" s="795"/>
    </row>
    <row r="486" ht="15.75" customHeight="1">
      <c r="F486" s="794"/>
      <c r="G486" s="795"/>
      <c r="H486" s="795"/>
      <c r="I486" s="795"/>
      <c r="J486" s="795"/>
      <c r="K486" s="795"/>
      <c r="L486" s="795"/>
      <c r="M486" s="795"/>
      <c r="N486" s="795"/>
      <c r="O486" s="795"/>
      <c r="P486" s="795"/>
      <c r="Q486" s="795"/>
      <c r="R486" s="795"/>
      <c r="S486" s="795"/>
      <c r="T486" s="795"/>
      <c r="U486" s="795"/>
      <c r="V486" s="795"/>
      <c r="W486" s="795"/>
      <c r="X486" s="795"/>
      <c r="Y486" s="795"/>
      <c r="Z486" s="795"/>
      <c r="AA486" s="795"/>
      <c r="AB486" s="795"/>
      <c r="AC486" s="795"/>
      <c r="AD486" s="795"/>
      <c r="AE486" s="795"/>
      <c r="AF486" s="795"/>
      <c r="AG486" s="795"/>
      <c r="AH486" s="795"/>
      <c r="AI486" s="796"/>
      <c r="AJ486" s="795"/>
      <c r="AK486" s="795"/>
      <c r="AL486" s="795"/>
      <c r="AM486" s="796"/>
      <c r="AN486" s="795"/>
      <c r="AO486" s="795"/>
      <c r="AP486" s="795"/>
      <c r="AQ486" s="795"/>
      <c r="AR486" s="795"/>
      <c r="AS486" s="795"/>
      <c r="AT486" s="795"/>
      <c r="AU486" s="795"/>
      <c r="AV486" s="795"/>
      <c r="AW486" s="795"/>
      <c r="AX486" s="795"/>
      <c r="AY486" s="795"/>
      <c r="AZ486" s="795"/>
      <c r="BA486" s="795"/>
      <c r="BB486" s="795"/>
      <c r="BC486" s="795"/>
      <c r="BD486" s="795"/>
    </row>
    <row r="487" ht="15.75" customHeight="1">
      <c r="F487" s="794"/>
      <c r="G487" s="795"/>
      <c r="H487" s="795"/>
      <c r="I487" s="795"/>
      <c r="J487" s="795"/>
      <c r="K487" s="795"/>
      <c r="L487" s="795"/>
      <c r="M487" s="795"/>
      <c r="N487" s="795"/>
      <c r="O487" s="795"/>
      <c r="P487" s="795"/>
      <c r="Q487" s="795"/>
      <c r="R487" s="795"/>
      <c r="S487" s="795"/>
      <c r="T487" s="795"/>
      <c r="U487" s="795"/>
      <c r="V487" s="795"/>
      <c r="W487" s="795"/>
      <c r="X487" s="795"/>
      <c r="Y487" s="795"/>
      <c r="Z487" s="795"/>
      <c r="AA487" s="795"/>
      <c r="AB487" s="795"/>
      <c r="AC487" s="795"/>
      <c r="AD487" s="795"/>
      <c r="AE487" s="795"/>
      <c r="AF487" s="795"/>
      <c r="AG487" s="795"/>
      <c r="AH487" s="795"/>
      <c r="AI487" s="796"/>
      <c r="AJ487" s="795"/>
      <c r="AK487" s="795"/>
      <c r="AL487" s="795"/>
      <c r="AM487" s="796"/>
      <c r="AN487" s="795"/>
      <c r="AO487" s="795"/>
      <c r="AP487" s="795"/>
      <c r="AQ487" s="795"/>
      <c r="AR487" s="795"/>
      <c r="AS487" s="795"/>
      <c r="AT487" s="795"/>
      <c r="AU487" s="795"/>
      <c r="AV487" s="795"/>
      <c r="AW487" s="795"/>
      <c r="AX487" s="795"/>
      <c r="AY487" s="795"/>
      <c r="AZ487" s="795"/>
      <c r="BA487" s="795"/>
      <c r="BB487" s="795"/>
      <c r="BC487" s="795"/>
      <c r="BD487" s="795"/>
    </row>
    <row r="488" ht="15.75" customHeight="1">
      <c r="F488" s="794"/>
      <c r="G488" s="795"/>
      <c r="H488" s="795"/>
      <c r="I488" s="795"/>
      <c r="J488" s="795"/>
      <c r="K488" s="795"/>
      <c r="L488" s="795"/>
      <c r="M488" s="795"/>
      <c r="N488" s="795"/>
      <c r="O488" s="795"/>
      <c r="P488" s="795"/>
      <c r="Q488" s="795"/>
      <c r="R488" s="795"/>
      <c r="S488" s="795"/>
      <c r="T488" s="795"/>
      <c r="U488" s="795"/>
      <c r="V488" s="795"/>
      <c r="W488" s="795"/>
      <c r="X488" s="795"/>
      <c r="Y488" s="795"/>
      <c r="Z488" s="795"/>
      <c r="AA488" s="795"/>
      <c r="AB488" s="795"/>
      <c r="AC488" s="795"/>
      <c r="AD488" s="795"/>
      <c r="AE488" s="795"/>
      <c r="AF488" s="795"/>
      <c r="AG488" s="795"/>
      <c r="AH488" s="795"/>
      <c r="AI488" s="796"/>
      <c r="AJ488" s="795"/>
      <c r="AK488" s="795"/>
      <c r="AL488" s="795"/>
      <c r="AM488" s="796"/>
      <c r="AN488" s="795"/>
      <c r="AO488" s="795"/>
      <c r="AP488" s="795"/>
      <c r="AQ488" s="795"/>
      <c r="AR488" s="795"/>
      <c r="AS488" s="795"/>
      <c r="AT488" s="795"/>
      <c r="AU488" s="795"/>
      <c r="AV488" s="795"/>
      <c r="AW488" s="795"/>
      <c r="AX488" s="795"/>
      <c r="AY488" s="795"/>
      <c r="AZ488" s="795"/>
      <c r="BA488" s="795"/>
      <c r="BB488" s="795"/>
      <c r="BC488" s="795"/>
      <c r="BD488" s="795"/>
    </row>
    <row r="489" ht="15.75" customHeight="1">
      <c r="F489" s="794"/>
      <c r="G489" s="795"/>
      <c r="H489" s="795"/>
      <c r="I489" s="795"/>
      <c r="J489" s="795"/>
      <c r="K489" s="795"/>
      <c r="L489" s="795"/>
      <c r="M489" s="795"/>
      <c r="N489" s="795"/>
      <c r="O489" s="795"/>
      <c r="P489" s="795"/>
      <c r="Q489" s="795"/>
      <c r="R489" s="795"/>
      <c r="S489" s="795"/>
      <c r="T489" s="795"/>
      <c r="U489" s="795"/>
      <c r="V489" s="795"/>
      <c r="W489" s="795"/>
      <c r="X489" s="795"/>
      <c r="Y489" s="795"/>
      <c r="Z489" s="795"/>
      <c r="AA489" s="795"/>
      <c r="AB489" s="795"/>
      <c r="AC489" s="795"/>
      <c r="AD489" s="795"/>
      <c r="AE489" s="795"/>
      <c r="AF489" s="795"/>
      <c r="AG489" s="795"/>
      <c r="AH489" s="795"/>
      <c r="AI489" s="796"/>
      <c r="AJ489" s="795"/>
      <c r="AK489" s="795"/>
      <c r="AL489" s="795"/>
      <c r="AM489" s="796"/>
      <c r="AN489" s="795"/>
      <c r="AO489" s="795"/>
      <c r="AP489" s="795"/>
      <c r="AQ489" s="795"/>
      <c r="AR489" s="795"/>
      <c r="AS489" s="795"/>
      <c r="AT489" s="795"/>
      <c r="AU489" s="795"/>
      <c r="AV489" s="795"/>
      <c r="AW489" s="795"/>
      <c r="AX489" s="795"/>
      <c r="AY489" s="795"/>
      <c r="AZ489" s="795"/>
      <c r="BA489" s="795"/>
      <c r="BB489" s="795"/>
      <c r="BC489" s="795"/>
      <c r="BD489" s="795"/>
    </row>
    <row r="490" ht="15.75" customHeight="1">
      <c r="F490" s="794"/>
      <c r="G490" s="795"/>
      <c r="H490" s="795"/>
      <c r="I490" s="795"/>
      <c r="J490" s="795"/>
      <c r="K490" s="795"/>
      <c r="L490" s="795"/>
      <c r="M490" s="795"/>
      <c r="N490" s="795"/>
      <c r="O490" s="795"/>
      <c r="P490" s="795"/>
      <c r="Q490" s="795"/>
      <c r="R490" s="795"/>
      <c r="S490" s="795"/>
      <c r="T490" s="795"/>
      <c r="U490" s="795"/>
      <c r="V490" s="795"/>
      <c r="W490" s="795"/>
      <c r="X490" s="795"/>
      <c r="Y490" s="795"/>
      <c r="Z490" s="795"/>
      <c r="AA490" s="795"/>
      <c r="AB490" s="795"/>
      <c r="AC490" s="795"/>
      <c r="AD490" s="795"/>
      <c r="AE490" s="795"/>
      <c r="AF490" s="795"/>
      <c r="AG490" s="795"/>
      <c r="AH490" s="795"/>
      <c r="AI490" s="796"/>
      <c r="AJ490" s="795"/>
      <c r="AK490" s="795"/>
      <c r="AL490" s="795"/>
      <c r="AM490" s="796"/>
      <c r="AN490" s="795"/>
      <c r="AO490" s="795"/>
      <c r="AP490" s="795"/>
      <c r="AQ490" s="795"/>
      <c r="AR490" s="795"/>
      <c r="AS490" s="795"/>
      <c r="AT490" s="795"/>
      <c r="AU490" s="795"/>
      <c r="AV490" s="795"/>
      <c r="AW490" s="795"/>
      <c r="AX490" s="795"/>
      <c r="AY490" s="795"/>
      <c r="AZ490" s="795"/>
      <c r="BA490" s="795"/>
      <c r="BB490" s="795"/>
      <c r="BC490" s="795"/>
      <c r="BD490" s="795"/>
    </row>
    <row r="491" ht="15.75" customHeight="1">
      <c r="F491" s="794"/>
      <c r="G491" s="795"/>
      <c r="H491" s="795"/>
      <c r="I491" s="795"/>
      <c r="J491" s="795"/>
      <c r="K491" s="795"/>
      <c r="L491" s="795"/>
      <c r="M491" s="795"/>
      <c r="N491" s="795"/>
      <c r="O491" s="795"/>
      <c r="P491" s="795"/>
      <c r="Q491" s="795"/>
      <c r="R491" s="795"/>
      <c r="S491" s="795"/>
      <c r="T491" s="795"/>
      <c r="U491" s="795"/>
      <c r="V491" s="795"/>
      <c r="W491" s="795"/>
      <c r="X491" s="795"/>
      <c r="Y491" s="795"/>
      <c r="Z491" s="795"/>
      <c r="AA491" s="795"/>
      <c r="AB491" s="795"/>
      <c r="AC491" s="795"/>
      <c r="AD491" s="795"/>
      <c r="AE491" s="795"/>
      <c r="AF491" s="795"/>
      <c r="AG491" s="795"/>
      <c r="AH491" s="795"/>
      <c r="AI491" s="796"/>
      <c r="AJ491" s="795"/>
      <c r="AK491" s="795"/>
      <c r="AL491" s="795"/>
      <c r="AM491" s="796"/>
      <c r="AN491" s="795"/>
      <c r="AO491" s="795"/>
      <c r="AP491" s="795"/>
      <c r="AQ491" s="795"/>
      <c r="AR491" s="795"/>
      <c r="AS491" s="795"/>
      <c r="AT491" s="795"/>
      <c r="AU491" s="795"/>
      <c r="AV491" s="795"/>
      <c r="AW491" s="795"/>
      <c r="AX491" s="795"/>
      <c r="AY491" s="795"/>
      <c r="AZ491" s="795"/>
      <c r="BA491" s="795"/>
      <c r="BB491" s="795"/>
      <c r="BC491" s="795"/>
      <c r="BD491" s="795"/>
    </row>
    <row r="492" ht="15.75" customHeight="1">
      <c r="F492" s="794"/>
      <c r="G492" s="795"/>
      <c r="H492" s="795"/>
      <c r="I492" s="795"/>
      <c r="J492" s="795"/>
      <c r="K492" s="795"/>
      <c r="L492" s="795"/>
      <c r="M492" s="795"/>
      <c r="N492" s="795"/>
      <c r="O492" s="795"/>
      <c r="P492" s="795"/>
      <c r="Q492" s="795"/>
      <c r="R492" s="795"/>
      <c r="S492" s="795"/>
      <c r="T492" s="795"/>
      <c r="U492" s="795"/>
      <c r="V492" s="795"/>
      <c r="W492" s="795"/>
      <c r="X492" s="795"/>
      <c r="Y492" s="795"/>
      <c r="Z492" s="795"/>
      <c r="AA492" s="795"/>
      <c r="AB492" s="795"/>
      <c r="AC492" s="795"/>
      <c r="AD492" s="795"/>
      <c r="AE492" s="795"/>
      <c r="AF492" s="795"/>
      <c r="AG492" s="795"/>
      <c r="AH492" s="795"/>
      <c r="AI492" s="796"/>
      <c r="AJ492" s="795"/>
      <c r="AK492" s="795"/>
      <c r="AL492" s="795"/>
      <c r="AM492" s="796"/>
      <c r="AN492" s="795"/>
      <c r="AO492" s="795"/>
      <c r="AP492" s="795"/>
      <c r="AQ492" s="795"/>
      <c r="AR492" s="795"/>
      <c r="AS492" s="795"/>
      <c r="AT492" s="795"/>
      <c r="AU492" s="795"/>
      <c r="AV492" s="795"/>
      <c r="AW492" s="795"/>
      <c r="AX492" s="795"/>
      <c r="AY492" s="795"/>
      <c r="AZ492" s="795"/>
      <c r="BA492" s="795"/>
      <c r="BB492" s="795"/>
      <c r="BC492" s="795"/>
      <c r="BD492" s="795"/>
    </row>
    <row r="493" ht="15.75" customHeight="1">
      <c r="F493" s="794"/>
      <c r="G493" s="795"/>
      <c r="H493" s="795"/>
      <c r="I493" s="795"/>
      <c r="J493" s="795"/>
      <c r="K493" s="795"/>
      <c r="L493" s="795"/>
      <c r="M493" s="795"/>
      <c r="N493" s="795"/>
      <c r="O493" s="795"/>
      <c r="P493" s="795"/>
      <c r="Q493" s="795"/>
      <c r="R493" s="795"/>
      <c r="S493" s="795"/>
      <c r="T493" s="795"/>
      <c r="U493" s="795"/>
      <c r="V493" s="795"/>
      <c r="W493" s="795"/>
      <c r="X493" s="795"/>
      <c r="Y493" s="795"/>
      <c r="Z493" s="795"/>
      <c r="AA493" s="795"/>
      <c r="AB493" s="795"/>
      <c r="AC493" s="795"/>
      <c r="AD493" s="795"/>
      <c r="AE493" s="795"/>
      <c r="AF493" s="795"/>
      <c r="AG493" s="795"/>
      <c r="AH493" s="795"/>
      <c r="AI493" s="796"/>
      <c r="AJ493" s="795"/>
      <c r="AK493" s="795"/>
      <c r="AL493" s="795"/>
      <c r="AM493" s="796"/>
      <c r="AN493" s="795"/>
      <c r="AO493" s="795"/>
      <c r="AP493" s="795"/>
      <c r="AQ493" s="795"/>
      <c r="AR493" s="795"/>
      <c r="AS493" s="795"/>
      <c r="AT493" s="795"/>
      <c r="AU493" s="795"/>
      <c r="AV493" s="795"/>
      <c r="AW493" s="795"/>
      <c r="AX493" s="795"/>
      <c r="AY493" s="795"/>
      <c r="AZ493" s="795"/>
      <c r="BA493" s="795"/>
      <c r="BB493" s="795"/>
      <c r="BC493" s="795"/>
      <c r="BD493" s="795"/>
    </row>
    <row r="494" ht="15.75" customHeight="1">
      <c r="F494" s="794"/>
      <c r="G494" s="795"/>
      <c r="H494" s="795"/>
      <c r="I494" s="795"/>
      <c r="J494" s="795"/>
      <c r="K494" s="795"/>
      <c r="L494" s="795"/>
      <c r="M494" s="795"/>
      <c r="N494" s="795"/>
      <c r="O494" s="795"/>
      <c r="P494" s="795"/>
      <c r="Q494" s="795"/>
      <c r="R494" s="795"/>
      <c r="S494" s="795"/>
      <c r="T494" s="795"/>
      <c r="U494" s="795"/>
      <c r="V494" s="795"/>
      <c r="W494" s="795"/>
      <c r="X494" s="795"/>
      <c r="Y494" s="795"/>
      <c r="Z494" s="795"/>
      <c r="AA494" s="795"/>
      <c r="AB494" s="795"/>
      <c r="AC494" s="795"/>
      <c r="AD494" s="795"/>
      <c r="AE494" s="795"/>
      <c r="AF494" s="795"/>
      <c r="AG494" s="795"/>
      <c r="AH494" s="795"/>
      <c r="AI494" s="796"/>
      <c r="AJ494" s="795"/>
      <c r="AK494" s="795"/>
      <c r="AL494" s="795"/>
      <c r="AM494" s="796"/>
      <c r="AN494" s="795"/>
      <c r="AO494" s="795"/>
      <c r="AP494" s="795"/>
      <c r="AQ494" s="795"/>
      <c r="AR494" s="795"/>
      <c r="AS494" s="795"/>
      <c r="AT494" s="795"/>
      <c r="AU494" s="795"/>
      <c r="AV494" s="795"/>
      <c r="AW494" s="795"/>
      <c r="AX494" s="795"/>
      <c r="AY494" s="795"/>
      <c r="AZ494" s="795"/>
      <c r="BA494" s="795"/>
      <c r="BB494" s="795"/>
      <c r="BC494" s="795"/>
      <c r="BD494" s="795"/>
    </row>
    <row r="495" ht="15.75" customHeight="1">
      <c r="F495" s="794"/>
      <c r="G495" s="795"/>
      <c r="H495" s="795"/>
      <c r="I495" s="795"/>
      <c r="J495" s="795"/>
      <c r="K495" s="795"/>
      <c r="L495" s="795"/>
      <c r="M495" s="795"/>
      <c r="N495" s="795"/>
      <c r="O495" s="795"/>
      <c r="P495" s="795"/>
      <c r="Q495" s="795"/>
      <c r="R495" s="795"/>
      <c r="S495" s="795"/>
      <c r="T495" s="795"/>
      <c r="U495" s="795"/>
      <c r="V495" s="795"/>
      <c r="W495" s="795"/>
      <c r="X495" s="795"/>
      <c r="Y495" s="795"/>
      <c r="Z495" s="795"/>
      <c r="AA495" s="795"/>
      <c r="AB495" s="795"/>
      <c r="AC495" s="795"/>
      <c r="AD495" s="795"/>
      <c r="AE495" s="795"/>
      <c r="AF495" s="795"/>
      <c r="AG495" s="795"/>
      <c r="AH495" s="795"/>
      <c r="AI495" s="796"/>
      <c r="AJ495" s="795"/>
      <c r="AK495" s="795"/>
      <c r="AL495" s="795"/>
      <c r="AM495" s="796"/>
      <c r="AN495" s="795"/>
      <c r="AO495" s="795"/>
      <c r="AP495" s="795"/>
      <c r="AQ495" s="795"/>
      <c r="AR495" s="795"/>
      <c r="AS495" s="795"/>
      <c r="AT495" s="795"/>
      <c r="AU495" s="795"/>
      <c r="AV495" s="795"/>
      <c r="AW495" s="795"/>
      <c r="AX495" s="795"/>
      <c r="AY495" s="795"/>
      <c r="AZ495" s="795"/>
      <c r="BA495" s="795"/>
      <c r="BB495" s="795"/>
      <c r="BC495" s="795"/>
      <c r="BD495" s="795"/>
    </row>
    <row r="496" ht="15.75" customHeight="1">
      <c r="F496" s="794"/>
      <c r="G496" s="795"/>
      <c r="H496" s="795"/>
      <c r="I496" s="795"/>
      <c r="J496" s="795"/>
      <c r="K496" s="795"/>
      <c r="L496" s="795"/>
      <c r="M496" s="795"/>
      <c r="N496" s="795"/>
      <c r="O496" s="795"/>
      <c r="P496" s="795"/>
      <c r="Q496" s="795"/>
      <c r="R496" s="795"/>
      <c r="S496" s="795"/>
      <c r="T496" s="795"/>
      <c r="U496" s="795"/>
      <c r="V496" s="795"/>
      <c r="W496" s="795"/>
      <c r="X496" s="795"/>
      <c r="Y496" s="795"/>
      <c r="Z496" s="795"/>
      <c r="AA496" s="795"/>
      <c r="AB496" s="795"/>
      <c r="AC496" s="795"/>
      <c r="AD496" s="795"/>
      <c r="AE496" s="795"/>
      <c r="AF496" s="795"/>
      <c r="AG496" s="795"/>
      <c r="AH496" s="795"/>
      <c r="AI496" s="796"/>
      <c r="AJ496" s="795"/>
      <c r="AK496" s="795"/>
      <c r="AL496" s="795"/>
      <c r="AM496" s="796"/>
      <c r="AN496" s="795"/>
      <c r="AO496" s="795"/>
      <c r="AP496" s="795"/>
      <c r="AQ496" s="795"/>
      <c r="AR496" s="795"/>
      <c r="AS496" s="795"/>
      <c r="AT496" s="795"/>
      <c r="AU496" s="795"/>
      <c r="AV496" s="795"/>
      <c r="AW496" s="795"/>
      <c r="AX496" s="795"/>
      <c r="AY496" s="795"/>
      <c r="AZ496" s="795"/>
      <c r="BA496" s="795"/>
      <c r="BB496" s="795"/>
      <c r="BC496" s="795"/>
      <c r="BD496" s="795"/>
    </row>
    <row r="497" ht="15.75" customHeight="1">
      <c r="F497" s="794"/>
      <c r="G497" s="795"/>
      <c r="H497" s="795"/>
      <c r="I497" s="795"/>
      <c r="J497" s="795"/>
      <c r="K497" s="795"/>
      <c r="L497" s="795"/>
      <c r="M497" s="795"/>
      <c r="N497" s="795"/>
      <c r="O497" s="795"/>
      <c r="P497" s="795"/>
      <c r="Q497" s="795"/>
      <c r="R497" s="795"/>
      <c r="S497" s="795"/>
      <c r="T497" s="795"/>
      <c r="U497" s="795"/>
      <c r="V497" s="795"/>
      <c r="W497" s="795"/>
      <c r="X497" s="795"/>
      <c r="Y497" s="795"/>
      <c r="Z497" s="795"/>
      <c r="AA497" s="795"/>
      <c r="AB497" s="795"/>
      <c r="AC497" s="795"/>
      <c r="AD497" s="795"/>
      <c r="AE497" s="795"/>
      <c r="AF497" s="795"/>
      <c r="AG497" s="795"/>
      <c r="AH497" s="795"/>
      <c r="AI497" s="796"/>
      <c r="AJ497" s="795"/>
      <c r="AK497" s="795"/>
      <c r="AL497" s="795"/>
      <c r="AM497" s="796"/>
      <c r="AN497" s="795"/>
      <c r="AO497" s="795"/>
      <c r="AP497" s="795"/>
      <c r="AQ497" s="795"/>
      <c r="AR497" s="795"/>
      <c r="AS497" s="795"/>
      <c r="AT497" s="795"/>
      <c r="AU497" s="795"/>
      <c r="AV497" s="795"/>
      <c r="AW497" s="795"/>
      <c r="AX497" s="795"/>
      <c r="AY497" s="795"/>
      <c r="AZ497" s="795"/>
      <c r="BA497" s="795"/>
      <c r="BB497" s="795"/>
      <c r="BC497" s="795"/>
      <c r="BD497" s="795"/>
    </row>
    <row r="498" ht="15.75" customHeight="1">
      <c r="F498" s="794"/>
      <c r="G498" s="795"/>
      <c r="H498" s="795"/>
      <c r="I498" s="795"/>
      <c r="J498" s="795"/>
      <c r="K498" s="795"/>
      <c r="L498" s="795"/>
      <c r="M498" s="795"/>
      <c r="N498" s="795"/>
      <c r="O498" s="795"/>
      <c r="P498" s="795"/>
      <c r="Q498" s="795"/>
      <c r="R498" s="795"/>
      <c r="S498" s="795"/>
      <c r="T498" s="795"/>
      <c r="U498" s="795"/>
      <c r="V498" s="795"/>
      <c r="W498" s="795"/>
      <c r="X498" s="795"/>
      <c r="Y498" s="795"/>
      <c r="Z498" s="795"/>
      <c r="AA498" s="795"/>
      <c r="AB498" s="795"/>
      <c r="AC498" s="795"/>
      <c r="AD498" s="795"/>
      <c r="AE498" s="795"/>
      <c r="AF498" s="795"/>
      <c r="AG498" s="795"/>
      <c r="AH498" s="795"/>
      <c r="AI498" s="796"/>
      <c r="AJ498" s="795"/>
      <c r="AK498" s="795"/>
      <c r="AL498" s="795"/>
      <c r="AM498" s="796"/>
      <c r="AN498" s="795"/>
      <c r="AO498" s="795"/>
      <c r="AP498" s="795"/>
      <c r="AQ498" s="795"/>
      <c r="AR498" s="795"/>
      <c r="AS498" s="795"/>
      <c r="AT498" s="795"/>
      <c r="AU498" s="795"/>
      <c r="AV498" s="795"/>
      <c r="AW498" s="795"/>
      <c r="AX498" s="795"/>
      <c r="AY498" s="795"/>
      <c r="AZ498" s="795"/>
      <c r="BA498" s="795"/>
      <c r="BB498" s="795"/>
      <c r="BC498" s="795"/>
      <c r="BD498" s="795"/>
    </row>
    <row r="499" ht="15.75" customHeight="1">
      <c r="F499" s="794"/>
      <c r="G499" s="795"/>
      <c r="H499" s="795"/>
      <c r="I499" s="795"/>
      <c r="J499" s="795"/>
      <c r="K499" s="795"/>
      <c r="L499" s="795"/>
      <c r="M499" s="795"/>
      <c r="N499" s="795"/>
      <c r="O499" s="795"/>
      <c r="P499" s="795"/>
      <c r="Q499" s="795"/>
      <c r="R499" s="795"/>
      <c r="S499" s="795"/>
      <c r="T499" s="795"/>
      <c r="U499" s="795"/>
      <c r="V499" s="795"/>
      <c r="W499" s="795"/>
      <c r="X499" s="795"/>
      <c r="Y499" s="795"/>
      <c r="Z499" s="795"/>
      <c r="AA499" s="795"/>
      <c r="AB499" s="795"/>
      <c r="AC499" s="795"/>
      <c r="AD499" s="795"/>
      <c r="AE499" s="795"/>
      <c r="AF499" s="795"/>
      <c r="AG499" s="795"/>
      <c r="AH499" s="795"/>
      <c r="AI499" s="796"/>
      <c r="AJ499" s="795"/>
      <c r="AK499" s="795"/>
      <c r="AL499" s="795"/>
      <c r="AM499" s="796"/>
      <c r="AN499" s="795"/>
      <c r="AO499" s="795"/>
      <c r="AP499" s="795"/>
      <c r="AQ499" s="795"/>
      <c r="AR499" s="795"/>
      <c r="AS499" s="795"/>
      <c r="AT499" s="795"/>
      <c r="AU499" s="795"/>
      <c r="AV499" s="795"/>
      <c r="AW499" s="795"/>
      <c r="AX499" s="795"/>
      <c r="AY499" s="795"/>
      <c r="AZ499" s="795"/>
      <c r="BA499" s="795"/>
      <c r="BB499" s="795"/>
      <c r="BC499" s="795"/>
      <c r="BD499" s="795"/>
    </row>
    <row r="500" ht="15.75" customHeight="1">
      <c r="F500" s="794"/>
      <c r="G500" s="795"/>
      <c r="H500" s="797"/>
      <c r="I500" s="795"/>
      <c r="J500" s="795"/>
      <c r="K500" s="798"/>
      <c r="L500" s="795"/>
      <c r="M500" s="795"/>
      <c r="N500" s="795"/>
      <c r="O500" s="795"/>
      <c r="P500" s="795"/>
      <c r="Q500" s="795"/>
      <c r="R500" s="795"/>
      <c r="S500" s="798"/>
      <c r="T500" s="795"/>
      <c r="U500" s="795"/>
      <c r="V500" s="795"/>
      <c r="W500" s="795"/>
      <c r="X500" s="795"/>
      <c r="Y500" s="795"/>
      <c r="Z500" s="795"/>
      <c r="AA500" s="795"/>
      <c r="AB500" s="798"/>
      <c r="AC500" s="798"/>
      <c r="AD500" s="795"/>
      <c r="AE500" s="795"/>
      <c r="AF500" s="795"/>
      <c r="AG500" s="795"/>
      <c r="AH500" s="795"/>
      <c r="AI500" s="798"/>
      <c r="AJ500" s="795"/>
      <c r="AK500" s="798"/>
      <c r="AL500" s="795"/>
      <c r="AM500" s="798"/>
      <c r="AN500" s="795"/>
      <c r="AO500" s="798"/>
      <c r="AP500" s="795"/>
      <c r="AQ500" s="798"/>
      <c r="AR500" s="795"/>
      <c r="AS500" s="798"/>
      <c r="AT500" s="795"/>
      <c r="AU500" s="798"/>
      <c r="AV500" s="795"/>
      <c r="AW500" s="798"/>
      <c r="AX500" s="797"/>
      <c r="AY500" s="797"/>
      <c r="AZ500" s="797"/>
      <c r="BA500" s="797"/>
      <c r="BB500" s="797"/>
      <c r="BC500" s="797"/>
      <c r="BD500" s="797"/>
    </row>
    <row r="501" ht="15.75" customHeight="1">
      <c r="F501" s="794"/>
      <c r="G501" s="795"/>
      <c r="H501" s="797"/>
      <c r="I501" s="795"/>
      <c r="J501" s="795"/>
      <c r="K501" s="798"/>
      <c r="L501" s="795"/>
      <c r="M501" s="795"/>
      <c r="N501" s="795"/>
      <c r="O501" s="795"/>
      <c r="P501" s="795"/>
      <c r="Q501" s="795"/>
      <c r="R501" s="795"/>
      <c r="S501" s="798"/>
      <c r="T501" s="795"/>
      <c r="U501" s="795"/>
      <c r="V501" s="795"/>
      <c r="W501" s="795"/>
      <c r="X501" s="795"/>
      <c r="Y501" s="795"/>
      <c r="Z501" s="795"/>
      <c r="AA501" s="795"/>
      <c r="AB501" s="798"/>
      <c r="AC501" s="798"/>
      <c r="AD501" s="795"/>
      <c r="AE501" s="795"/>
      <c r="AF501" s="795"/>
      <c r="AG501" s="795"/>
      <c r="AH501" s="795"/>
      <c r="AI501" s="798"/>
      <c r="AJ501" s="795"/>
      <c r="AK501" s="798"/>
      <c r="AL501" s="795"/>
      <c r="AM501" s="798"/>
      <c r="AN501" s="795"/>
      <c r="AO501" s="798"/>
      <c r="AP501" s="795"/>
      <c r="AQ501" s="798"/>
      <c r="AR501" s="795"/>
      <c r="AS501" s="798"/>
      <c r="AT501" s="795"/>
      <c r="AU501" s="798"/>
      <c r="AV501" s="795"/>
      <c r="AW501" s="798"/>
      <c r="AX501" s="797"/>
      <c r="AY501" s="797"/>
      <c r="AZ501" s="797"/>
      <c r="BA501" s="797"/>
      <c r="BB501" s="797"/>
      <c r="BC501" s="797"/>
      <c r="BD501" s="797"/>
    </row>
    <row r="502" ht="15.75" customHeight="1">
      <c r="F502" s="794"/>
      <c r="G502" s="795"/>
      <c r="H502" s="797"/>
      <c r="I502" s="795"/>
      <c r="J502" s="795"/>
      <c r="K502" s="798"/>
      <c r="L502" s="795"/>
      <c r="M502" s="795"/>
      <c r="N502" s="795"/>
      <c r="O502" s="795"/>
      <c r="P502" s="795"/>
      <c r="Q502" s="795"/>
      <c r="R502" s="795"/>
      <c r="S502" s="798"/>
      <c r="T502" s="795"/>
      <c r="U502" s="795"/>
      <c r="V502" s="795"/>
      <c r="W502" s="795"/>
      <c r="X502" s="795"/>
      <c r="Y502" s="795"/>
      <c r="Z502" s="795"/>
      <c r="AA502" s="795"/>
      <c r="AB502" s="798"/>
      <c r="AC502" s="798"/>
      <c r="AD502" s="795"/>
      <c r="AE502" s="795"/>
      <c r="AF502" s="795"/>
      <c r="AG502" s="795"/>
      <c r="AH502" s="795"/>
      <c r="AI502" s="798"/>
      <c r="AJ502" s="795"/>
      <c r="AK502" s="798"/>
      <c r="AL502" s="795"/>
      <c r="AM502" s="798"/>
      <c r="AN502" s="795"/>
      <c r="AO502" s="798"/>
      <c r="AP502" s="795"/>
      <c r="AQ502" s="798"/>
      <c r="AR502" s="795"/>
      <c r="AS502" s="798"/>
      <c r="AT502" s="795"/>
      <c r="AU502" s="798"/>
      <c r="AV502" s="795"/>
      <c r="AW502" s="798"/>
      <c r="AX502" s="797"/>
      <c r="AY502" s="797"/>
      <c r="AZ502" s="797"/>
      <c r="BA502" s="797"/>
      <c r="BB502" s="797"/>
      <c r="BC502" s="797"/>
      <c r="BD502" s="797"/>
    </row>
    <row r="503" ht="15.75" customHeight="1">
      <c r="F503" s="794"/>
      <c r="G503" s="795"/>
      <c r="H503" s="797"/>
      <c r="I503" s="795"/>
      <c r="J503" s="795"/>
      <c r="K503" s="798"/>
      <c r="L503" s="795"/>
      <c r="M503" s="795"/>
      <c r="N503" s="795"/>
      <c r="O503" s="795"/>
      <c r="P503" s="795"/>
      <c r="Q503" s="795"/>
      <c r="R503" s="795"/>
      <c r="S503" s="798"/>
      <c r="T503" s="795"/>
      <c r="U503" s="795"/>
      <c r="V503" s="795"/>
      <c r="W503" s="795"/>
      <c r="X503" s="795"/>
      <c r="Y503" s="795"/>
      <c r="Z503" s="795"/>
      <c r="AA503" s="795"/>
      <c r="AB503" s="798"/>
      <c r="AC503" s="798"/>
      <c r="AD503" s="795"/>
      <c r="AE503" s="795"/>
      <c r="AF503" s="795"/>
      <c r="AG503" s="795"/>
      <c r="AH503" s="795"/>
      <c r="AI503" s="798"/>
      <c r="AJ503" s="795"/>
      <c r="AK503" s="798"/>
      <c r="AL503" s="795"/>
      <c r="AM503" s="798"/>
      <c r="AN503" s="795"/>
      <c r="AO503" s="798"/>
      <c r="AP503" s="795"/>
      <c r="AQ503" s="798"/>
      <c r="AR503" s="795"/>
      <c r="AS503" s="798"/>
      <c r="AT503" s="795"/>
      <c r="AU503" s="798"/>
      <c r="AV503" s="795"/>
      <c r="AW503" s="798"/>
      <c r="AX503" s="797"/>
      <c r="AY503" s="797"/>
      <c r="AZ503" s="797"/>
      <c r="BA503" s="797"/>
      <c r="BB503" s="797"/>
      <c r="BC503" s="797"/>
      <c r="BD503" s="797"/>
    </row>
    <row r="504" ht="15.75" customHeight="1">
      <c r="F504" s="794"/>
      <c r="G504" s="795"/>
      <c r="H504" s="797"/>
      <c r="I504" s="795"/>
      <c r="J504" s="795"/>
      <c r="K504" s="798"/>
      <c r="L504" s="795"/>
      <c r="M504" s="795"/>
      <c r="N504" s="795"/>
      <c r="O504" s="795"/>
      <c r="P504" s="795"/>
      <c r="Q504" s="795"/>
      <c r="R504" s="795"/>
      <c r="S504" s="798"/>
      <c r="T504" s="795"/>
      <c r="U504" s="795"/>
      <c r="V504" s="795"/>
      <c r="W504" s="795"/>
      <c r="X504" s="795"/>
      <c r="Y504" s="795"/>
      <c r="Z504" s="795"/>
      <c r="AA504" s="795"/>
      <c r="AB504" s="798"/>
      <c r="AC504" s="798"/>
      <c r="AD504" s="795"/>
      <c r="AE504" s="795"/>
      <c r="AF504" s="795"/>
      <c r="AG504" s="795"/>
      <c r="AH504" s="795"/>
      <c r="AI504" s="798"/>
      <c r="AJ504" s="795"/>
      <c r="AK504" s="798"/>
      <c r="AL504" s="795"/>
      <c r="AM504" s="798"/>
      <c r="AN504" s="795"/>
      <c r="AO504" s="798"/>
      <c r="AP504" s="795"/>
      <c r="AQ504" s="798"/>
      <c r="AR504" s="795"/>
      <c r="AS504" s="798"/>
      <c r="AT504" s="795"/>
      <c r="AU504" s="798"/>
      <c r="AV504" s="795"/>
      <c r="AW504" s="798"/>
      <c r="AX504" s="797"/>
      <c r="AY504" s="797"/>
      <c r="AZ504" s="797"/>
      <c r="BA504" s="797"/>
      <c r="BB504" s="797"/>
      <c r="BC504" s="797"/>
      <c r="BD504" s="797"/>
    </row>
    <row r="505" ht="15.75" customHeight="1">
      <c r="F505" s="794"/>
      <c r="G505" s="795"/>
      <c r="H505" s="797"/>
      <c r="I505" s="795"/>
      <c r="J505" s="795"/>
      <c r="K505" s="798"/>
      <c r="L505" s="795"/>
      <c r="M505" s="795"/>
      <c r="N505" s="795"/>
      <c r="O505" s="795"/>
      <c r="P505" s="795"/>
      <c r="Q505" s="795"/>
      <c r="R505" s="795"/>
      <c r="S505" s="798"/>
      <c r="T505" s="795"/>
      <c r="U505" s="795"/>
      <c r="V505" s="795"/>
      <c r="W505" s="795"/>
      <c r="X505" s="795"/>
      <c r="Y505" s="795"/>
      <c r="Z505" s="795"/>
      <c r="AA505" s="795"/>
      <c r="AB505" s="798"/>
      <c r="AC505" s="798"/>
      <c r="AD505" s="795"/>
      <c r="AE505" s="795"/>
      <c r="AF505" s="795"/>
      <c r="AG505" s="795"/>
      <c r="AH505" s="795"/>
      <c r="AI505" s="798"/>
      <c r="AJ505" s="795"/>
      <c r="AK505" s="798"/>
      <c r="AL505" s="795"/>
      <c r="AM505" s="798"/>
      <c r="AN505" s="795"/>
      <c r="AO505" s="798"/>
      <c r="AP505" s="795"/>
      <c r="AQ505" s="798"/>
      <c r="AR505" s="795"/>
      <c r="AS505" s="798"/>
      <c r="AT505" s="795"/>
      <c r="AU505" s="798"/>
      <c r="AV505" s="795"/>
      <c r="AW505" s="798"/>
      <c r="AX505" s="797"/>
      <c r="AY505" s="797"/>
      <c r="AZ505" s="797"/>
      <c r="BA505" s="797"/>
      <c r="BB505" s="797"/>
      <c r="BC505" s="797"/>
      <c r="BD505" s="797"/>
    </row>
    <row r="506" ht="15.75" customHeight="1">
      <c r="F506" s="794"/>
      <c r="G506" s="795"/>
      <c r="H506" s="797"/>
      <c r="I506" s="795"/>
      <c r="J506" s="795"/>
      <c r="K506" s="798"/>
      <c r="L506" s="795"/>
      <c r="M506" s="795"/>
      <c r="N506" s="795"/>
      <c r="O506" s="795"/>
      <c r="P506" s="795"/>
      <c r="Q506" s="795"/>
      <c r="R506" s="795"/>
      <c r="S506" s="798"/>
      <c r="T506" s="795"/>
      <c r="U506" s="795"/>
      <c r="V506" s="795"/>
      <c r="W506" s="795"/>
      <c r="X506" s="795"/>
      <c r="Y506" s="795"/>
      <c r="Z506" s="795"/>
      <c r="AA506" s="795"/>
      <c r="AB506" s="798"/>
      <c r="AC506" s="798"/>
      <c r="AD506" s="795"/>
      <c r="AE506" s="795"/>
      <c r="AF506" s="795"/>
      <c r="AG506" s="795"/>
      <c r="AH506" s="795"/>
      <c r="AI506" s="798"/>
      <c r="AJ506" s="795"/>
      <c r="AK506" s="798"/>
      <c r="AL506" s="795"/>
      <c r="AM506" s="798"/>
      <c r="AN506" s="795"/>
      <c r="AO506" s="798"/>
      <c r="AP506" s="795"/>
      <c r="AQ506" s="798"/>
      <c r="AR506" s="795"/>
      <c r="AS506" s="798"/>
      <c r="AT506" s="795"/>
      <c r="AU506" s="798"/>
      <c r="AV506" s="795"/>
      <c r="AW506" s="798"/>
      <c r="AX506" s="797"/>
      <c r="AY506" s="797"/>
      <c r="AZ506" s="797"/>
      <c r="BA506" s="797"/>
      <c r="BB506" s="797"/>
      <c r="BC506" s="797"/>
      <c r="BD506" s="797"/>
    </row>
    <row r="507" ht="15.75" customHeight="1">
      <c r="F507" s="794"/>
      <c r="G507" s="795"/>
      <c r="H507" s="797"/>
      <c r="I507" s="795"/>
      <c r="J507" s="795"/>
      <c r="K507" s="798"/>
      <c r="L507" s="795"/>
      <c r="M507" s="795"/>
      <c r="N507" s="795"/>
      <c r="O507" s="795"/>
      <c r="P507" s="795"/>
      <c r="Q507" s="795"/>
      <c r="R507" s="795"/>
      <c r="S507" s="798"/>
      <c r="T507" s="795"/>
      <c r="U507" s="795"/>
      <c r="V507" s="795"/>
      <c r="W507" s="795"/>
      <c r="X507" s="795"/>
      <c r="Y507" s="795"/>
      <c r="Z507" s="795"/>
      <c r="AA507" s="795"/>
      <c r="AB507" s="798"/>
      <c r="AC507" s="798"/>
      <c r="AD507" s="795"/>
      <c r="AE507" s="795"/>
      <c r="AF507" s="795"/>
      <c r="AG507" s="795"/>
      <c r="AH507" s="795"/>
      <c r="AI507" s="798"/>
      <c r="AJ507" s="795"/>
      <c r="AK507" s="798"/>
      <c r="AL507" s="795"/>
      <c r="AM507" s="798"/>
      <c r="AN507" s="795"/>
      <c r="AO507" s="798"/>
      <c r="AP507" s="795"/>
      <c r="AQ507" s="798"/>
      <c r="AR507" s="795"/>
      <c r="AS507" s="798"/>
      <c r="AT507" s="795"/>
      <c r="AU507" s="798"/>
      <c r="AV507" s="795"/>
      <c r="AW507" s="798"/>
      <c r="AX507" s="797"/>
      <c r="AY507" s="797"/>
      <c r="AZ507" s="797"/>
      <c r="BA507" s="797"/>
      <c r="BB507" s="797"/>
      <c r="BC507" s="797"/>
      <c r="BD507" s="797"/>
    </row>
    <row r="508" ht="15.75" customHeight="1">
      <c r="F508" s="794"/>
      <c r="G508" s="795"/>
      <c r="H508" s="797"/>
      <c r="I508" s="795"/>
      <c r="J508" s="795"/>
      <c r="K508" s="798"/>
      <c r="L508" s="795"/>
      <c r="M508" s="795"/>
      <c r="N508" s="795"/>
      <c r="O508" s="795"/>
      <c r="P508" s="795"/>
      <c r="Q508" s="795"/>
      <c r="R508" s="795"/>
      <c r="S508" s="798"/>
      <c r="T508" s="795"/>
      <c r="U508" s="795"/>
      <c r="V508" s="795"/>
      <c r="W508" s="795"/>
      <c r="X508" s="795"/>
      <c r="Y508" s="795"/>
      <c r="Z508" s="795"/>
      <c r="AA508" s="795"/>
      <c r="AB508" s="798"/>
      <c r="AC508" s="798"/>
      <c r="AD508" s="795"/>
      <c r="AE508" s="795"/>
      <c r="AF508" s="795"/>
      <c r="AG508" s="795"/>
      <c r="AH508" s="795"/>
      <c r="AI508" s="798"/>
      <c r="AJ508" s="795"/>
      <c r="AK508" s="798"/>
      <c r="AL508" s="795"/>
      <c r="AM508" s="798"/>
      <c r="AN508" s="795"/>
      <c r="AO508" s="798"/>
      <c r="AP508" s="795"/>
      <c r="AQ508" s="798"/>
      <c r="AR508" s="795"/>
      <c r="AS508" s="798"/>
      <c r="AT508" s="795"/>
      <c r="AU508" s="798"/>
      <c r="AV508" s="795"/>
      <c r="AW508" s="798"/>
      <c r="AX508" s="797"/>
      <c r="AY508" s="797"/>
      <c r="AZ508" s="797"/>
      <c r="BA508" s="797"/>
      <c r="BB508" s="797"/>
      <c r="BC508" s="797"/>
      <c r="BD508" s="797"/>
    </row>
    <row r="509" ht="15.75" customHeight="1">
      <c r="F509" s="794"/>
      <c r="G509" s="795"/>
      <c r="H509" s="797"/>
      <c r="I509" s="795"/>
      <c r="J509" s="795"/>
      <c r="K509" s="798"/>
      <c r="L509" s="795"/>
      <c r="M509" s="795"/>
      <c r="N509" s="795"/>
      <c r="O509" s="795"/>
      <c r="P509" s="795"/>
      <c r="Q509" s="795"/>
      <c r="R509" s="795"/>
      <c r="S509" s="798"/>
      <c r="T509" s="795"/>
      <c r="U509" s="795"/>
      <c r="V509" s="795"/>
      <c r="W509" s="795"/>
      <c r="X509" s="795"/>
      <c r="Y509" s="795"/>
      <c r="Z509" s="795"/>
      <c r="AA509" s="795"/>
      <c r="AB509" s="798"/>
      <c r="AC509" s="798"/>
      <c r="AD509" s="795"/>
      <c r="AE509" s="795"/>
      <c r="AF509" s="795"/>
      <c r="AG509" s="795"/>
      <c r="AH509" s="795"/>
      <c r="AI509" s="798"/>
      <c r="AJ509" s="795"/>
      <c r="AK509" s="798"/>
      <c r="AL509" s="795"/>
      <c r="AM509" s="798"/>
      <c r="AN509" s="795"/>
      <c r="AO509" s="798"/>
      <c r="AP509" s="795"/>
      <c r="AQ509" s="798"/>
      <c r="AR509" s="795"/>
      <c r="AS509" s="798"/>
      <c r="AT509" s="795"/>
      <c r="AU509" s="798"/>
      <c r="AV509" s="795"/>
      <c r="AW509" s="798"/>
      <c r="AX509" s="797"/>
      <c r="AY509" s="797"/>
      <c r="AZ509" s="797"/>
      <c r="BA509" s="797"/>
      <c r="BB509" s="797"/>
      <c r="BC509" s="797"/>
      <c r="BD509" s="797"/>
    </row>
    <row r="510" ht="15.75" customHeight="1">
      <c r="F510" s="794"/>
      <c r="G510" s="795"/>
      <c r="H510" s="797"/>
      <c r="I510" s="795"/>
      <c r="J510" s="795"/>
      <c r="K510" s="798"/>
      <c r="L510" s="795"/>
      <c r="M510" s="795"/>
      <c r="N510" s="795"/>
      <c r="O510" s="795"/>
      <c r="P510" s="795"/>
      <c r="Q510" s="795"/>
      <c r="R510" s="795"/>
      <c r="S510" s="798"/>
      <c r="T510" s="795"/>
      <c r="U510" s="795"/>
      <c r="V510" s="795"/>
      <c r="W510" s="795"/>
      <c r="X510" s="795"/>
      <c r="Y510" s="795"/>
      <c r="Z510" s="795"/>
      <c r="AA510" s="795"/>
      <c r="AB510" s="798"/>
      <c r="AC510" s="798"/>
      <c r="AD510" s="795"/>
      <c r="AE510" s="795"/>
      <c r="AF510" s="795"/>
      <c r="AG510" s="795"/>
      <c r="AH510" s="795"/>
      <c r="AI510" s="798"/>
      <c r="AJ510" s="795"/>
      <c r="AK510" s="798"/>
      <c r="AL510" s="795"/>
      <c r="AM510" s="798"/>
      <c r="AN510" s="795"/>
      <c r="AO510" s="798"/>
      <c r="AP510" s="795"/>
      <c r="AQ510" s="798"/>
      <c r="AR510" s="795"/>
      <c r="AS510" s="798"/>
      <c r="AT510" s="795"/>
      <c r="AU510" s="798"/>
      <c r="AV510" s="795"/>
      <c r="AW510" s="798"/>
      <c r="AX510" s="797"/>
      <c r="AY510" s="797"/>
      <c r="AZ510" s="797"/>
      <c r="BA510" s="797"/>
      <c r="BB510" s="797"/>
      <c r="BC510" s="797"/>
      <c r="BD510" s="797"/>
    </row>
    <row r="511" ht="15.75" customHeight="1">
      <c r="F511" s="794"/>
      <c r="G511" s="795"/>
      <c r="H511" s="797"/>
      <c r="I511" s="795"/>
      <c r="J511" s="795"/>
      <c r="K511" s="798"/>
      <c r="L511" s="795"/>
      <c r="M511" s="795"/>
      <c r="N511" s="795"/>
      <c r="O511" s="795"/>
      <c r="P511" s="795"/>
      <c r="Q511" s="795"/>
      <c r="R511" s="795"/>
      <c r="S511" s="798"/>
      <c r="T511" s="795"/>
      <c r="U511" s="795"/>
      <c r="V511" s="795"/>
      <c r="W511" s="795"/>
      <c r="X511" s="795"/>
      <c r="Y511" s="795"/>
      <c r="Z511" s="795"/>
      <c r="AA511" s="795"/>
      <c r="AB511" s="798"/>
      <c r="AC511" s="798"/>
      <c r="AD511" s="795"/>
      <c r="AE511" s="795"/>
      <c r="AF511" s="795"/>
      <c r="AG511" s="795"/>
      <c r="AH511" s="795"/>
      <c r="AI511" s="798"/>
      <c r="AJ511" s="795"/>
      <c r="AK511" s="798"/>
      <c r="AL511" s="795"/>
      <c r="AM511" s="798"/>
      <c r="AN511" s="795"/>
      <c r="AO511" s="798"/>
      <c r="AP511" s="795"/>
      <c r="AQ511" s="798"/>
      <c r="AR511" s="795"/>
      <c r="AS511" s="798"/>
      <c r="AT511" s="795"/>
      <c r="AU511" s="798"/>
      <c r="AV511" s="795"/>
      <c r="AW511" s="798"/>
      <c r="AX511" s="797"/>
      <c r="AY511" s="797"/>
      <c r="AZ511" s="797"/>
      <c r="BA511" s="797"/>
      <c r="BB511" s="797"/>
      <c r="BC511" s="797"/>
      <c r="BD511" s="797"/>
    </row>
    <row r="512" ht="15.75" customHeight="1">
      <c r="F512" s="794"/>
      <c r="G512" s="795"/>
      <c r="H512" s="797"/>
      <c r="I512" s="795"/>
      <c r="J512" s="795"/>
      <c r="K512" s="798"/>
      <c r="L512" s="795"/>
      <c r="M512" s="795"/>
      <c r="N512" s="795"/>
      <c r="O512" s="795"/>
      <c r="P512" s="795"/>
      <c r="Q512" s="795"/>
      <c r="R512" s="795"/>
      <c r="S512" s="798"/>
      <c r="T512" s="795"/>
      <c r="U512" s="795"/>
      <c r="V512" s="795"/>
      <c r="W512" s="795"/>
      <c r="X512" s="795"/>
      <c r="Y512" s="795"/>
      <c r="Z512" s="795"/>
      <c r="AA512" s="795"/>
      <c r="AB512" s="798"/>
      <c r="AC512" s="798"/>
      <c r="AD512" s="795"/>
      <c r="AE512" s="795"/>
      <c r="AF512" s="795"/>
      <c r="AG512" s="795"/>
      <c r="AH512" s="795"/>
      <c r="AI512" s="798"/>
      <c r="AJ512" s="795"/>
      <c r="AK512" s="798"/>
      <c r="AL512" s="795"/>
      <c r="AM512" s="798"/>
      <c r="AN512" s="795"/>
      <c r="AO512" s="798"/>
      <c r="AP512" s="795"/>
      <c r="AQ512" s="798"/>
      <c r="AR512" s="795"/>
      <c r="AS512" s="798"/>
      <c r="AT512" s="795"/>
      <c r="AU512" s="798"/>
      <c r="AV512" s="795"/>
      <c r="AW512" s="798"/>
      <c r="AX512" s="797"/>
      <c r="AY512" s="797"/>
      <c r="AZ512" s="797"/>
      <c r="BA512" s="797"/>
      <c r="BB512" s="797"/>
      <c r="BC512" s="797"/>
      <c r="BD512" s="797"/>
    </row>
    <row r="513" ht="15.75" customHeight="1">
      <c r="F513" s="794"/>
      <c r="G513" s="795"/>
      <c r="H513" s="797"/>
      <c r="I513" s="795"/>
      <c r="J513" s="795"/>
      <c r="K513" s="798"/>
      <c r="L513" s="795"/>
      <c r="M513" s="795"/>
      <c r="N513" s="795"/>
      <c r="O513" s="795"/>
      <c r="P513" s="795"/>
      <c r="Q513" s="795"/>
      <c r="R513" s="795"/>
      <c r="S513" s="798"/>
      <c r="T513" s="795"/>
      <c r="U513" s="795"/>
      <c r="V513" s="795"/>
      <c r="W513" s="795"/>
      <c r="X513" s="795"/>
      <c r="Y513" s="795"/>
      <c r="Z513" s="795"/>
      <c r="AA513" s="795"/>
      <c r="AB513" s="798"/>
      <c r="AC513" s="798"/>
      <c r="AD513" s="795"/>
      <c r="AE513" s="795"/>
      <c r="AF513" s="795"/>
      <c r="AG513" s="795"/>
      <c r="AH513" s="795"/>
      <c r="AI513" s="798"/>
      <c r="AJ513" s="795"/>
      <c r="AK513" s="798"/>
      <c r="AL513" s="795"/>
      <c r="AM513" s="798"/>
      <c r="AN513" s="795"/>
      <c r="AO513" s="798"/>
      <c r="AP513" s="795"/>
      <c r="AQ513" s="798"/>
      <c r="AR513" s="795"/>
      <c r="AS513" s="798"/>
      <c r="AT513" s="795"/>
      <c r="AU513" s="798"/>
      <c r="AV513" s="795"/>
      <c r="AW513" s="798"/>
      <c r="AX513" s="797"/>
      <c r="AY513" s="797"/>
      <c r="AZ513" s="797"/>
      <c r="BA513" s="797"/>
      <c r="BB513" s="797"/>
      <c r="BC513" s="797"/>
      <c r="BD513" s="797"/>
    </row>
    <row r="514" ht="15.75" customHeight="1">
      <c r="F514" s="794"/>
      <c r="G514" s="795"/>
      <c r="H514" s="797"/>
      <c r="I514" s="795"/>
      <c r="J514" s="795"/>
      <c r="K514" s="798"/>
      <c r="L514" s="795"/>
      <c r="M514" s="795"/>
      <c r="N514" s="795"/>
      <c r="O514" s="795"/>
      <c r="P514" s="795"/>
      <c r="Q514" s="795"/>
      <c r="R514" s="795"/>
      <c r="S514" s="798"/>
      <c r="T514" s="795"/>
      <c r="U514" s="795"/>
      <c r="V514" s="795"/>
      <c r="W514" s="795"/>
      <c r="X514" s="795"/>
      <c r="Y514" s="795"/>
      <c r="Z514" s="795"/>
      <c r="AA514" s="795"/>
      <c r="AB514" s="798"/>
      <c r="AC514" s="798"/>
      <c r="AD514" s="795"/>
      <c r="AE514" s="795"/>
      <c r="AF514" s="795"/>
      <c r="AG514" s="795"/>
      <c r="AH514" s="795"/>
      <c r="AI514" s="798"/>
      <c r="AJ514" s="795"/>
      <c r="AK514" s="798"/>
      <c r="AL514" s="795"/>
      <c r="AM514" s="798"/>
      <c r="AN514" s="795"/>
      <c r="AO514" s="798"/>
      <c r="AP514" s="795"/>
      <c r="AQ514" s="798"/>
      <c r="AR514" s="795"/>
      <c r="AS514" s="798"/>
      <c r="AT514" s="795"/>
      <c r="AU514" s="798"/>
      <c r="AV514" s="795"/>
      <c r="AW514" s="798"/>
      <c r="AX514" s="797"/>
      <c r="AY514" s="797"/>
      <c r="AZ514" s="797"/>
      <c r="BA514" s="797"/>
      <c r="BB514" s="797"/>
      <c r="BC514" s="797"/>
      <c r="BD514" s="797"/>
    </row>
    <row r="515" ht="15.75" customHeight="1">
      <c r="F515" s="794"/>
      <c r="G515" s="795"/>
      <c r="H515" s="797"/>
      <c r="I515" s="795"/>
      <c r="J515" s="795"/>
      <c r="K515" s="798"/>
      <c r="L515" s="795"/>
      <c r="M515" s="795"/>
      <c r="N515" s="795"/>
      <c r="O515" s="795"/>
      <c r="P515" s="795"/>
      <c r="Q515" s="795"/>
      <c r="R515" s="795"/>
      <c r="S515" s="798"/>
      <c r="T515" s="795"/>
      <c r="U515" s="795"/>
      <c r="V515" s="795"/>
      <c r="W515" s="795"/>
      <c r="X515" s="795"/>
      <c r="Y515" s="795"/>
      <c r="Z515" s="795"/>
      <c r="AA515" s="795"/>
      <c r="AB515" s="798"/>
      <c r="AC515" s="798"/>
      <c r="AD515" s="795"/>
      <c r="AE515" s="795"/>
      <c r="AF515" s="795"/>
      <c r="AG515" s="795"/>
      <c r="AH515" s="795"/>
      <c r="AI515" s="798"/>
      <c r="AJ515" s="795"/>
      <c r="AK515" s="798"/>
      <c r="AL515" s="795"/>
      <c r="AM515" s="798"/>
      <c r="AN515" s="795"/>
      <c r="AO515" s="798"/>
      <c r="AP515" s="795"/>
      <c r="AQ515" s="798"/>
      <c r="AR515" s="795"/>
      <c r="AS515" s="798"/>
      <c r="AT515" s="795"/>
      <c r="AU515" s="798"/>
      <c r="AV515" s="795"/>
      <c r="AW515" s="798"/>
      <c r="AX515" s="797"/>
      <c r="AY515" s="797"/>
      <c r="AZ515" s="797"/>
      <c r="BA515" s="797"/>
      <c r="BB515" s="797"/>
      <c r="BC515" s="797"/>
      <c r="BD515" s="797"/>
    </row>
    <row r="516" ht="15.75" customHeight="1">
      <c r="F516" s="794"/>
      <c r="G516" s="795"/>
      <c r="H516" s="797"/>
      <c r="I516" s="795"/>
      <c r="J516" s="795"/>
      <c r="K516" s="798"/>
      <c r="L516" s="795"/>
      <c r="M516" s="795"/>
      <c r="N516" s="795"/>
      <c r="O516" s="795"/>
      <c r="P516" s="795"/>
      <c r="Q516" s="795"/>
      <c r="R516" s="795"/>
      <c r="S516" s="798"/>
      <c r="T516" s="795"/>
      <c r="U516" s="795"/>
      <c r="V516" s="795"/>
      <c r="W516" s="795"/>
      <c r="X516" s="795"/>
      <c r="Y516" s="795"/>
      <c r="Z516" s="795"/>
      <c r="AA516" s="795"/>
      <c r="AB516" s="798"/>
      <c r="AC516" s="798"/>
      <c r="AD516" s="795"/>
      <c r="AE516" s="795"/>
      <c r="AF516" s="795"/>
      <c r="AG516" s="795"/>
      <c r="AH516" s="795"/>
      <c r="AI516" s="798"/>
      <c r="AJ516" s="795"/>
      <c r="AK516" s="798"/>
      <c r="AL516" s="795"/>
      <c r="AM516" s="798"/>
      <c r="AN516" s="795"/>
      <c r="AO516" s="798"/>
      <c r="AP516" s="795"/>
      <c r="AQ516" s="798"/>
      <c r="AR516" s="795"/>
      <c r="AS516" s="798"/>
      <c r="AT516" s="795"/>
      <c r="AU516" s="798"/>
      <c r="AV516" s="795"/>
      <c r="AW516" s="798"/>
      <c r="AX516" s="797"/>
      <c r="AY516" s="797"/>
      <c r="AZ516" s="797"/>
      <c r="BA516" s="797"/>
      <c r="BB516" s="797"/>
      <c r="BC516" s="797"/>
      <c r="BD516" s="797"/>
    </row>
    <row r="517" ht="15.75" customHeight="1">
      <c r="F517" s="794"/>
      <c r="G517" s="795"/>
      <c r="H517" s="797"/>
      <c r="I517" s="795"/>
      <c r="J517" s="795"/>
      <c r="K517" s="798"/>
      <c r="L517" s="795"/>
      <c r="M517" s="795"/>
      <c r="N517" s="795"/>
      <c r="O517" s="795"/>
      <c r="P517" s="795"/>
      <c r="Q517" s="795"/>
      <c r="R517" s="795"/>
      <c r="S517" s="798"/>
      <c r="T517" s="795"/>
      <c r="U517" s="795"/>
      <c r="V517" s="795"/>
      <c r="W517" s="795"/>
      <c r="X517" s="795"/>
      <c r="Y517" s="795"/>
      <c r="Z517" s="795"/>
      <c r="AA517" s="795"/>
      <c r="AB517" s="798"/>
      <c r="AC517" s="798"/>
      <c r="AD517" s="795"/>
      <c r="AE517" s="795"/>
      <c r="AF517" s="795"/>
      <c r="AG517" s="795"/>
      <c r="AH517" s="795"/>
      <c r="AI517" s="798"/>
      <c r="AJ517" s="795"/>
      <c r="AK517" s="798"/>
      <c r="AL517" s="795"/>
      <c r="AM517" s="798"/>
      <c r="AN517" s="795"/>
      <c r="AO517" s="798"/>
      <c r="AP517" s="795"/>
      <c r="AQ517" s="798"/>
      <c r="AR517" s="795"/>
      <c r="AS517" s="798"/>
      <c r="AT517" s="795"/>
      <c r="AU517" s="798"/>
      <c r="AV517" s="795"/>
      <c r="AW517" s="798"/>
      <c r="AX517" s="797"/>
      <c r="AY517" s="797"/>
      <c r="AZ517" s="797"/>
      <c r="BA517" s="797"/>
      <c r="BB517" s="797"/>
      <c r="BC517" s="797"/>
      <c r="BD517" s="797"/>
    </row>
    <row r="518" ht="15.75" customHeight="1">
      <c r="F518" s="794"/>
      <c r="G518" s="795"/>
      <c r="H518" s="797"/>
      <c r="I518" s="795"/>
      <c r="J518" s="795"/>
      <c r="K518" s="798"/>
      <c r="L518" s="795"/>
      <c r="M518" s="795"/>
      <c r="N518" s="795"/>
      <c r="O518" s="795"/>
      <c r="P518" s="795"/>
      <c r="Q518" s="795"/>
      <c r="R518" s="795"/>
      <c r="S518" s="798"/>
      <c r="T518" s="795"/>
      <c r="U518" s="795"/>
      <c r="V518" s="795"/>
      <c r="W518" s="795"/>
      <c r="X518" s="795"/>
      <c r="Y518" s="795"/>
      <c r="Z518" s="795"/>
      <c r="AA518" s="795"/>
      <c r="AB518" s="798"/>
      <c r="AC518" s="798"/>
      <c r="AD518" s="795"/>
      <c r="AE518" s="795"/>
      <c r="AF518" s="795"/>
      <c r="AG518" s="795"/>
      <c r="AH518" s="795"/>
      <c r="AI518" s="798"/>
      <c r="AJ518" s="795"/>
      <c r="AK518" s="798"/>
      <c r="AL518" s="795"/>
      <c r="AM518" s="798"/>
      <c r="AN518" s="795"/>
      <c r="AO518" s="798"/>
      <c r="AP518" s="795"/>
      <c r="AQ518" s="798"/>
      <c r="AR518" s="795"/>
      <c r="AS518" s="798"/>
      <c r="AT518" s="795"/>
      <c r="AU518" s="798"/>
      <c r="AV518" s="795"/>
      <c r="AW518" s="798"/>
      <c r="AX518" s="797"/>
      <c r="AY518" s="797"/>
      <c r="AZ518" s="797"/>
      <c r="BA518" s="797"/>
      <c r="BB518" s="797"/>
      <c r="BC518" s="797"/>
      <c r="BD518" s="797"/>
    </row>
    <row r="519" ht="15.75" customHeight="1">
      <c r="F519" s="794"/>
      <c r="G519" s="795"/>
      <c r="H519" s="797"/>
      <c r="I519" s="795"/>
      <c r="J519" s="795"/>
      <c r="K519" s="798"/>
      <c r="L519" s="795"/>
      <c r="M519" s="795"/>
      <c r="N519" s="795"/>
      <c r="O519" s="795"/>
      <c r="P519" s="795"/>
      <c r="Q519" s="795"/>
      <c r="R519" s="795"/>
      <c r="S519" s="798"/>
      <c r="T519" s="795"/>
      <c r="U519" s="795"/>
      <c r="V519" s="795"/>
      <c r="W519" s="795"/>
      <c r="X519" s="795"/>
      <c r="Y519" s="795"/>
      <c r="Z519" s="795"/>
      <c r="AA519" s="795"/>
      <c r="AB519" s="798"/>
      <c r="AC519" s="798"/>
      <c r="AD519" s="795"/>
      <c r="AE519" s="795"/>
      <c r="AF519" s="795"/>
      <c r="AG519" s="795"/>
      <c r="AH519" s="795"/>
      <c r="AI519" s="798"/>
      <c r="AJ519" s="795"/>
      <c r="AK519" s="798"/>
      <c r="AL519" s="795"/>
      <c r="AM519" s="798"/>
      <c r="AN519" s="795"/>
      <c r="AO519" s="798"/>
      <c r="AP519" s="795"/>
      <c r="AQ519" s="798"/>
      <c r="AR519" s="795"/>
      <c r="AS519" s="798"/>
      <c r="AT519" s="795"/>
      <c r="AU519" s="798"/>
      <c r="AV519" s="795"/>
      <c r="AW519" s="798"/>
      <c r="AX519" s="797"/>
      <c r="AY519" s="797"/>
      <c r="AZ519" s="797"/>
      <c r="BA519" s="797"/>
      <c r="BB519" s="797"/>
      <c r="BC519" s="797"/>
      <c r="BD519" s="797"/>
    </row>
    <row r="520" ht="15.75" customHeight="1">
      <c r="F520" s="794"/>
      <c r="G520" s="795"/>
      <c r="H520" s="797"/>
      <c r="I520" s="795"/>
      <c r="J520" s="795"/>
      <c r="K520" s="798"/>
      <c r="L520" s="795"/>
      <c r="M520" s="795"/>
      <c r="N520" s="795"/>
      <c r="O520" s="795"/>
      <c r="P520" s="795"/>
      <c r="Q520" s="795"/>
      <c r="R520" s="795"/>
      <c r="S520" s="798"/>
      <c r="T520" s="795"/>
      <c r="U520" s="795"/>
      <c r="V520" s="795"/>
      <c r="W520" s="795"/>
      <c r="X520" s="795"/>
      <c r="Y520" s="795"/>
      <c r="Z520" s="795"/>
      <c r="AA520" s="795"/>
      <c r="AB520" s="798"/>
      <c r="AC520" s="798"/>
      <c r="AD520" s="795"/>
      <c r="AE520" s="795"/>
      <c r="AF520" s="795"/>
      <c r="AG520" s="795"/>
      <c r="AH520" s="795"/>
      <c r="AI520" s="798"/>
      <c r="AJ520" s="795"/>
      <c r="AK520" s="798"/>
      <c r="AL520" s="795"/>
      <c r="AM520" s="798"/>
      <c r="AN520" s="795"/>
      <c r="AO520" s="798"/>
      <c r="AP520" s="795"/>
      <c r="AQ520" s="798"/>
      <c r="AR520" s="795"/>
      <c r="AS520" s="798"/>
      <c r="AT520" s="795"/>
      <c r="AU520" s="798"/>
      <c r="AV520" s="795"/>
      <c r="AW520" s="798"/>
      <c r="AX520" s="797"/>
      <c r="AY520" s="797"/>
      <c r="AZ520" s="797"/>
      <c r="BA520" s="797"/>
      <c r="BB520" s="797"/>
      <c r="BC520" s="797"/>
      <c r="BD520" s="797"/>
    </row>
    <row r="521" ht="15.75" customHeight="1">
      <c r="F521" s="794"/>
      <c r="G521" s="795"/>
      <c r="H521" s="797"/>
      <c r="I521" s="795"/>
      <c r="J521" s="795"/>
      <c r="K521" s="798"/>
      <c r="L521" s="795"/>
      <c r="M521" s="795"/>
      <c r="N521" s="795"/>
      <c r="O521" s="795"/>
      <c r="P521" s="795"/>
      <c r="Q521" s="795"/>
      <c r="R521" s="795"/>
      <c r="S521" s="798"/>
      <c r="T521" s="795"/>
      <c r="U521" s="795"/>
      <c r="V521" s="795"/>
      <c r="W521" s="795"/>
      <c r="X521" s="795"/>
      <c r="Y521" s="795"/>
      <c r="Z521" s="795"/>
      <c r="AA521" s="795"/>
      <c r="AB521" s="798"/>
      <c r="AC521" s="798"/>
      <c r="AD521" s="795"/>
      <c r="AE521" s="795"/>
      <c r="AF521" s="795"/>
      <c r="AG521" s="795"/>
      <c r="AH521" s="795"/>
      <c r="AI521" s="798"/>
      <c r="AJ521" s="795"/>
      <c r="AK521" s="798"/>
      <c r="AL521" s="795"/>
      <c r="AM521" s="798"/>
      <c r="AN521" s="795"/>
      <c r="AO521" s="798"/>
      <c r="AP521" s="795"/>
      <c r="AQ521" s="798"/>
      <c r="AR521" s="795"/>
      <c r="AS521" s="798"/>
      <c r="AT521" s="795"/>
      <c r="AU521" s="798"/>
      <c r="AV521" s="795"/>
      <c r="AW521" s="798"/>
      <c r="AX521" s="797"/>
      <c r="AY521" s="797"/>
      <c r="AZ521" s="797"/>
      <c r="BA521" s="797"/>
      <c r="BB521" s="797"/>
      <c r="BC521" s="797"/>
      <c r="BD521" s="797"/>
    </row>
    <row r="522" ht="15.75" customHeight="1">
      <c r="F522" s="794"/>
      <c r="G522" s="795"/>
      <c r="H522" s="797"/>
      <c r="I522" s="795"/>
      <c r="J522" s="795"/>
      <c r="K522" s="798"/>
      <c r="L522" s="795"/>
      <c r="M522" s="795"/>
      <c r="N522" s="795"/>
      <c r="O522" s="795"/>
      <c r="P522" s="795"/>
      <c r="Q522" s="795"/>
      <c r="R522" s="795"/>
      <c r="S522" s="798"/>
      <c r="T522" s="795"/>
      <c r="U522" s="795"/>
      <c r="V522" s="795"/>
      <c r="W522" s="795"/>
      <c r="X522" s="795"/>
      <c r="Y522" s="795"/>
      <c r="Z522" s="795"/>
      <c r="AA522" s="795"/>
      <c r="AB522" s="798"/>
      <c r="AC522" s="798"/>
      <c r="AD522" s="795"/>
      <c r="AE522" s="795"/>
      <c r="AF522" s="795"/>
      <c r="AG522" s="795"/>
      <c r="AH522" s="795"/>
      <c r="AI522" s="798"/>
      <c r="AJ522" s="795"/>
      <c r="AK522" s="798"/>
      <c r="AL522" s="795"/>
      <c r="AM522" s="798"/>
      <c r="AN522" s="795"/>
      <c r="AO522" s="798"/>
      <c r="AP522" s="795"/>
      <c r="AQ522" s="798"/>
      <c r="AR522" s="795"/>
      <c r="AS522" s="798"/>
      <c r="AT522" s="795"/>
      <c r="AU522" s="798"/>
      <c r="AV522" s="795"/>
      <c r="AW522" s="798"/>
      <c r="AX522" s="797"/>
      <c r="AY522" s="797"/>
      <c r="AZ522" s="797"/>
      <c r="BA522" s="797"/>
      <c r="BB522" s="797"/>
      <c r="BC522" s="797"/>
      <c r="BD522" s="797"/>
    </row>
    <row r="523" ht="15.75" customHeight="1">
      <c r="F523" s="794"/>
      <c r="G523" s="795"/>
      <c r="H523" s="797"/>
      <c r="I523" s="795"/>
      <c r="J523" s="795"/>
      <c r="K523" s="798"/>
      <c r="L523" s="795"/>
      <c r="M523" s="795"/>
      <c r="N523" s="795"/>
      <c r="O523" s="795"/>
      <c r="P523" s="795"/>
      <c r="Q523" s="795"/>
      <c r="R523" s="795"/>
      <c r="S523" s="798"/>
      <c r="T523" s="795"/>
      <c r="U523" s="795"/>
      <c r="V523" s="795"/>
      <c r="W523" s="795"/>
      <c r="X523" s="795"/>
      <c r="Y523" s="795"/>
      <c r="Z523" s="795"/>
      <c r="AA523" s="795"/>
      <c r="AB523" s="798"/>
      <c r="AC523" s="798"/>
      <c r="AD523" s="795"/>
      <c r="AE523" s="795"/>
      <c r="AF523" s="795"/>
      <c r="AG523" s="795"/>
      <c r="AH523" s="795"/>
      <c r="AI523" s="798"/>
      <c r="AJ523" s="795"/>
      <c r="AK523" s="798"/>
      <c r="AL523" s="795"/>
      <c r="AM523" s="798"/>
      <c r="AN523" s="795"/>
      <c r="AO523" s="798"/>
      <c r="AP523" s="795"/>
      <c r="AQ523" s="798"/>
      <c r="AR523" s="795"/>
      <c r="AS523" s="798"/>
      <c r="AT523" s="795"/>
      <c r="AU523" s="798"/>
      <c r="AV523" s="795"/>
      <c r="AW523" s="798"/>
      <c r="AX523" s="797"/>
      <c r="AY523" s="797"/>
      <c r="AZ523" s="797"/>
      <c r="BA523" s="797"/>
      <c r="BB523" s="797"/>
      <c r="BC523" s="797"/>
      <c r="BD523" s="797"/>
    </row>
    <row r="524" ht="15.75" customHeight="1">
      <c r="F524" s="794"/>
      <c r="G524" s="795"/>
      <c r="H524" s="797"/>
      <c r="I524" s="795"/>
      <c r="J524" s="795"/>
      <c r="K524" s="798"/>
      <c r="L524" s="795"/>
      <c r="M524" s="795"/>
      <c r="N524" s="795"/>
      <c r="O524" s="795"/>
      <c r="P524" s="795"/>
      <c r="Q524" s="795"/>
      <c r="R524" s="795"/>
      <c r="S524" s="798"/>
      <c r="T524" s="795"/>
      <c r="U524" s="795"/>
      <c r="V524" s="795"/>
      <c r="W524" s="795"/>
      <c r="X524" s="795"/>
      <c r="Y524" s="795"/>
      <c r="Z524" s="795"/>
      <c r="AA524" s="795"/>
      <c r="AB524" s="798"/>
      <c r="AC524" s="798"/>
      <c r="AD524" s="795"/>
      <c r="AE524" s="795"/>
      <c r="AF524" s="795"/>
      <c r="AG524" s="795"/>
      <c r="AH524" s="795"/>
      <c r="AI524" s="798"/>
      <c r="AJ524" s="795"/>
      <c r="AK524" s="798"/>
      <c r="AL524" s="795"/>
      <c r="AM524" s="798"/>
      <c r="AN524" s="795"/>
      <c r="AO524" s="798"/>
      <c r="AP524" s="795"/>
      <c r="AQ524" s="798"/>
      <c r="AR524" s="795"/>
      <c r="AS524" s="798"/>
      <c r="AT524" s="795"/>
      <c r="AU524" s="798"/>
      <c r="AV524" s="795"/>
      <c r="AW524" s="798"/>
      <c r="AX524" s="797"/>
      <c r="AY524" s="797"/>
      <c r="AZ524" s="797"/>
      <c r="BA524" s="797"/>
      <c r="BB524" s="797"/>
      <c r="BC524" s="797"/>
      <c r="BD524" s="797"/>
    </row>
    <row r="525" ht="15.75" customHeight="1">
      <c r="F525" s="794"/>
      <c r="G525" s="795"/>
      <c r="H525" s="797"/>
      <c r="I525" s="795"/>
      <c r="J525" s="795"/>
      <c r="K525" s="798"/>
      <c r="L525" s="795"/>
      <c r="M525" s="795"/>
      <c r="N525" s="795"/>
      <c r="O525" s="795"/>
      <c r="P525" s="795"/>
      <c r="Q525" s="795"/>
      <c r="R525" s="795"/>
      <c r="S525" s="798"/>
      <c r="T525" s="795"/>
      <c r="U525" s="795"/>
      <c r="V525" s="795"/>
      <c r="W525" s="795"/>
      <c r="X525" s="795"/>
      <c r="Y525" s="795"/>
      <c r="Z525" s="795"/>
      <c r="AA525" s="795"/>
      <c r="AB525" s="798"/>
      <c r="AC525" s="798"/>
      <c r="AD525" s="795"/>
      <c r="AE525" s="795"/>
      <c r="AF525" s="795"/>
      <c r="AG525" s="795"/>
      <c r="AH525" s="795"/>
      <c r="AI525" s="798"/>
      <c r="AJ525" s="795"/>
      <c r="AK525" s="798"/>
      <c r="AL525" s="795"/>
      <c r="AM525" s="798"/>
      <c r="AN525" s="795"/>
      <c r="AO525" s="798"/>
      <c r="AP525" s="795"/>
      <c r="AQ525" s="798"/>
      <c r="AR525" s="795"/>
      <c r="AS525" s="798"/>
      <c r="AT525" s="795"/>
      <c r="AU525" s="798"/>
      <c r="AV525" s="795"/>
      <c r="AW525" s="798"/>
      <c r="AX525" s="797"/>
      <c r="AY525" s="797"/>
      <c r="AZ525" s="797"/>
      <c r="BA525" s="797"/>
      <c r="BB525" s="797"/>
      <c r="BC525" s="797"/>
      <c r="BD525" s="797"/>
    </row>
    <row r="526" ht="15.75" customHeight="1">
      <c r="F526" s="794"/>
      <c r="G526" s="795"/>
      <c r="H526" s="797"/>
      <c r="I526" s="795"/>
      <c r="J526" s="795"/>
      <c r="K526" s="798"/>
      <c r="L526" s="795"/>
      <c r="M526" s="795"/>
      <c r="N526" s="795"/>
      <c r="O526" s="795"/>
      <c r="P526" s="795"/>
      <c r="Q526" s="795"/>
      <c r="R526" s="795"/>
      <c r="S526" s="798"/>
      <c r="T526" s="795"/>
      <c r="U526" s="795"/>
      <c r="V526" s="795"/>
      <c r="W526" s="795"/>
      <c r="X526" s="795"/>
      <c r="Y526" s="795"/>
      <c r="Z526" s="795"/>
      <c r="AA526" s="795"/>
      <c r="AB526" s="798"/>
      <c r="AC526" s="798"/>
      <c r="AD526" s="795"/>
      <c r="AE526" s="795"/>
      <c r="AF526" s="795"/>
      <c r="AG526" s="795"/>
      <c r="AH526" s="795"/>
      <c r="AI526" s="798"/>
      <c r="AJ526" s="795"/>
      <c r="AK526" s="798"/>
      <c r="AL526" s="795"/>
      <c r="AM526" s="798"/>
      <c r="AN526" s="795"/>
      <c r="AO526" s="798"/>
      <c r="AP526" s="795"/>
      <c r="AQ526" s="798"/>
      <c r="AR526" s="795"/>
      <c r="AS526" s="798"/>
      <c r="AT526" s="795"/>
      <c r="AU526" s="798"/>
      <c r="AV526" s="795"/>
      <c r="AW526" s="798"/>
      <c r="AX526" s="797"/>
      <c r="AY526" s="797"/>
      <c r="AZ526" s="797"/>
      <c r="BA526" s="797"/>
      <c r="BB526" s="797"/>
      <c r="BC526" s="797"/>
      <c r="BD526" s="797"/>
    </row>
    <row r="527" ht="15.75" customHeight="1">
      <c r="F527" s="794"/>
      <c r="G527" s="795"/>
      <c r="H527" s="797"/>
      <c r="I527" s="795"/>
      <c r="J527" s="795"/>
      <c r="K527" s="798"/>
      <c r="L527" s="795"/>
      <c r="M527" s="795"/>
      <c r="N527" s="795"/>
      <c r="O527" s="795"/>
      <c r="P527" s="795"/>
      <c r="Q527" s="795"/>
      <c r="R527" s="795"/>
      <c r="S527" s="798"/>
      <c r="T527" s="795"/>
      <c r="U527" s="795"/>
      <c r="V527" s="795"/>
      <c r="W527" s="795"/>
      <c r="X527" s="795"/>
      <c r="Y527" s="795"/>
      <c r="Z527" s="795"/>
      <c r="AA527" s="795"/>
      <c r="AB527" s="798"/>
      <c r="AC527" s="798"/>
      <c r="AD527" s="795"/>
      <c r="AE527" s="795"/>
      <c r="AF527" s="795"/>
      <c r="AG527" s="795"/>
      <c r="AH527" s="795"/>
      <c r="AI527" s="798"/>
      <c r="AJ527" s="795"/>
      <c r="AK527" s="798"/>
      <c r="AL527" s="795"/>
      <c r="AM527" s="798"/>
      <c r="AN527" s="795"/>
      <c r="AO527" s="798"/>
      <c r="AP527" s="795"/>
      <c r="AQ527" s="798"/>
      <c r="AR527" s="795"/>
      <c r="AS527" s="798"/>
      <c r="AT527" s="795"/>
      <c r="AU527" s="798"/>
      <c r="AV527" s="795"/>
      <c r="AW527" s="798"/>
      <c r="AX527" s="797"/>
      <c r="AY527" s="797"/>
      <c r="AZ527" s="797"/>
      <c r="BA527" s="797"/>
      <c r="BB527" s="797"/>
      <c r="BC527" s="797"/>
      <c r="BD527" s="797"/>
    </row>
    <row r="528" ht="15.75" customHeight="1">
      <c r="F528" s="794"/>
      <c r="G528" s="795"/>
      <c r="H528" s="797"/>
      <c r="I528" s="795"/>
      <c r="J528" s="795"/>
      <c r="K528" s="798"/>
      <c r="L528" s="795"/>
      <c r="M528" s="795"/>
      <c r="N528" s="795"/>
      <c r="O528" s="795"/>
      <c r="P528" s="795"/>
      <c r="Q528" s="795"/>
      <c r="R528" s="795"/>
      <c r="S528" s="798"/>
      <c r="T528" s="795"/>
      <c r="U528" s="795"/>
      <c r="V528" s="795"/>
      <c r="W528" s="795"/>
      <c r="X528" s="795"/>
      <c r="Y528" s="795"/>
      <c r="Z528" s="795"/>
      <c r="AA528" s="795"/>
      <c r="AB528" s="798"/>
      <c r="AC528" s="798"/>
      <c r="AD528" s="795"/>
      <c r="AE528" s="795"/>
      <c r="AF528" s="795"/>
      <c r="AG528" s="795"/>
      <c r="AH528" s="795"/>
      <c r="AI528" s="798"/>
      <c r="AJ528" s="795"/>
      <c r="AK528" s="798"/>
      <c r="AL528" s="795"/>
      <c r="AM528" s="798"/>
      <c r="AN528" s="795"/>
      <c r="AO528" s="798"/>
      <c r="AP528" s="795"/>
      <c r="AQ528" s="798"/>
      <c r="AR528" s="795"/>
      <c r="AS528" s="798"/>
      <c r="AT528" s="795"/>
      <c r="AU528" s="798"/>
      <c r="AV528" s="795"/>
      <c r="AW528" s="798"/>
      <c r="AX528" s="797"/>
      <c r="AY528" s="797"/>
      <c r="AZ528" s="797"/>
      <c r="BA528" s="797"/>
      <c r="BB528" s="797"/>
      <c r="BC528" s="797"/>
      <c r="BD528" s="797"/>
    </row>
    <row r="529" ht="15.75" customHeight="1">
      <c r="F529" s="794"/>
      <c r="G529" s="795"/>
      <c r="H529" s="797"/>
      <c r="I529" s="795"/>
      <c r="J529" s="795"/>
      <c r="K529" s="798"/>
      <c r="L529" s="795"/>
      <c r="M529" s="795"/>
      <c r="N529" s="795"/>
      <c r="O529" s="795"/>
      <c r="P529" s="795"/>
      <c r="Q529" s="795"/>
      <c r="R529" s="795"/>
      <c r="S529" s="798"/>
      <c r="T529" s="795"/>
      <c r="U529" s="795"/>
      <c r="V529" s="795"/>
      <c r="W529" s="795"/>
      <c r="X529" s="795"/>
      <c r="Y529" s="795"/>
      <c r="Z529" s="795"/>
      <c r="AA529" s="795"/>
      <c r="AB529" s="798"/>
      <c r="AC529" s="798"/>
      <c r="AD529" s="795"/>
      <c r="AE529" s="795"/>
      <c r="AF529" s="795"/>
      <c r="AG529" s="795"/>
      <c r="AH529" s="795"/>
      <c r="AI529" s="798"/>
      <c r="AJ529" s="795"/>
      <c r="AK529" s="798"/>
      <c r="AL529" s="795"/>
      <c r="AM529" s="798"/>
      <c r="AN529" s="795"/>
      <c r="AO529" s="798"/>
      <c r="AP529" s="795"/>
      <c r="AQ529" s="798"/>
      <c r="AR529" s="795"/>
      <c r="AS529" s="798"/>
      <c r="AT529" s="795"/>
      <c r="AU529" s="798"/>
      <c r="AV529" s="795"/>
      <c r="AW529" s="798"/>
      <c r="AX529" s="797"/>
      <c r="AY529" s="797"/>
      <c r="AZ529" s="797"/>
      <c r="BA529" s="797"/>
      <c r="BB529" s="797"/>
      <c r="BC529" s="797"/>
      <c r="BD529" s="797"/>
    </row>
    <row r="530" ht="15.75" customHeight="1">
      <c r="F530" s="794"/>
      <c r="G530" s="795"/>
      <c r="H530" s="797"/>
      <c r="I530" s="795"/>
      <c r="J530" s="795"/>
      <c r="K530" s="798"/>
      <c r="L530" s="795"/>
      <c r="M530" s="795"/>
      <c r="N530" s="795"/>
      <c r="O530" s="795"/>
      <c r="P530" s="795"/>
      <c r="Q530" s="795"/>
      <c r="R530" s="795"/>
      <c r="S530" s="798"/>
      <c r="T530" s="795"/>
      <c r="U530" s="795"/>
      <c r="V530" s="795"/>
      <c r="W530" s="795"/>
      <c r="X530" s="795"/>
      <c r="Y530" s="795"/>
      <c r="Z530" s="795"/>
      <c r="AA530" s="795"/>
      <c r="AB530" s="798"/>
      <c r="AC530" s="798"/>
      <c r="AD530" s="795"/>
      <c r="AE530" s="795"/>
      <c r="AF530" s="795"/>
      <c r="AG530" s="795"/>
      <c r="AH530" s="795"/>
      <c r="AI530" s="798"/>
      <c r="AJ530" s="795"/>
      <c r="AK530" s="798"/>
      <c r="AL530" s="795"/>
      <c r="AM530" s="798"/>
      <c r="AN530" s="795"/>
      <c r="AO530" s="798"/>
      <c r="AP530" s="795"/>
      <c r="AQ530" s="798"/>
      <c r="AR530" s="795"/>
      <c r="AS530" s="798"/>
      <c r="AT530" s="795"/>
      <c r="AU530" s="798"/>
      <c r="AV530" s="795"/>
      <c r="AW530" s="798"/>
      <c r="AX530" s="797"/>
      <c r="AY530" s="797"/>
      <c r="AZ530" s="797"/>
      <c r="BA530" s="797"/>
      <c r="BB530" s="797"/>
      <c r="BC530" s="797"/>
      <c r="BD530" s="797"/>
    </row>
    <row r="531" ht="15.75" customHeight="1">
      <c r="F531" s="794"/>
      <c r="G531" s="795"/>
      <c r="H531" s="797"/>
      <c r="I531" s="795"/>
      <c r="J531" s="795"/>
      <c r="K531" s="798"/>
      <c r="L531" s="795"/>
      <c r="M531" s="795"/>
      <c r="N531" s="795"/>
      <c r="O531" s="795"/>
      <c r="P531" s="795"/>
      <c r="Q531" s="795"/>
      <c r="R531" s="795"/>
      <c r="S531" s="798"/>
      <c r="T531" s="795"/>
      <c r="U531" s="795"/>
      <c r="V531" s="795"/>
      <c r="W531" s="795"/>
      <c r="X531" s="795"/>
      <c r="Y531" s="795"/>
      <c r="Z531" s="795"/>
      <c r="AA531" s="795"/>
      <c r="AB531" s="798"/>
      <c r="AC531" s="798"/>
      <c r="AD531" s="795"/>
      <c r="AE531" s="795"/>
      <c r="AF531" s="795"/>
      <c r="AG531" s="795"/>
      <c r="AH531" s="795"/>
      <c r="AI531" s="798"/>
      <c r="AJ531" s="795"/>
      <c r="AK531" s="798"/>
      <c r="AL531" s="795"/>
      <c r="AM531" s="798"/>
      <c r="AN531" s="795"/>
      <c r="AO531" s="798"/>
      <c r="AP531" s="795"/>
      <c r="AQ531" s="798"/>
      <c r="AR531" s="795"/>
      <c r="AS531" s="798"/>
      <c r="AT531" s="795"/>
      <c r="AU531" s="798"/>
      <c r="AV531" s="795"/>
      <c r="AW531" s="798"/>
      <c r="AX531" s="797"/>
      <c r="AY531" s="797"/>
      <c r="AZ531" s="797"/>
      <c r="BA531" s="797"/>
      <c r="BB531" s="797"/>
      <c r="BC531" s="797"/>
      <c r="BD531" s="797"/>
    </row>
    <row r="532" ht="15.75" customHeight="1">
      <c r="F532" s="794"/>
      <c r="G532" s="795"/>
      <c r="H532" s="797"/>
      <c r="I532" s="795"/>
      <c r="J532" s="795"/>
      <c r="K532" s="798"/>
      <c r="L532" s="795"/>
      <c r="M532" s="795"/>
      <c r="N532" s="795"/>
      <c r="O532" s="795"/>
      <c r="P532" s="795"/>
      <c r="Q532" s="795"/>
      <c r="R532" s="795"/>
      <c r="S532" s="798"/>
      <c r="T532" s="795"/>
      <c r="U532" s="795"/>
      <c r="V532" s="795"/>
      <c r="W532" s="795"/>
      <c r="X532" s="795"/>
      <c r="Y532" s="795"/>
      <c r="Z532" s="795"/>
      <c r="AA532" s="795"/>
      <c r="AB532" s="798"/>
      <c r="AC532" s="798"/>
      <c r="AD532" s="795"/>
      <c r="AE532" s="795"/>
      <c r="AF532" s="795"/>
      <c r="AG532" s="795"/>
      <c r="AH532" s="795"/>
      <c r="AI532" s="798"/>
      <c r="AJ532" s="795"/>
      <c r="AK532" s="798"/>
      <c r="AL532" s="795"/>
      <c r="AM532" s="798"/>
      <c r="AN532" s="795"/>
      <c r="AO532" s="798"/>
      <c r="AP532" s="795"/>
      <c r="AQ532" s="798"/>
      <c r="AR532" s="795"/>
      <c r="AS532" s="798"/>
      <c r="AT532" s="795"/>
      <c r="AU532" s="798"/>
      <c r="AV532" s="795"/>
      <c r="AW532" s="798"/>
      <c r="AX532" s="797"/>
      <c r="AY532" s="797"/>
      <c r="AZ532" s="797"/>
      <c r="BA532" s="797"/>
      <c r="BB532" s="797"/>
      <c r="BC532" s="797"/>
      <c r="BD532" s="797"/>
    </row>
    <row r="533" ht="15.75" customHeight="1">
      <c r="F533" s="794"/>
      <c r="G533" s="795"/>
      <c r="H533" s="797"/>
      <c r="I533" s="795"/>
      <c r="J533" s="795"/>
      <c r="K533" s="798"/>
      <c r="L533" s="795"/>
      <c r="M533" s="795"/>
      <c r="N533" s="795"/>
      <c r="O533" s="795"/>
      <c r="P533" s="795"/>
      <c r="Q533" s="795"/>
      <c r="R533" s="795"/>
      <c r="S533" s="798"/>
      <c r="T533" s="795"/>
      <c r="U533" s="795"/>
      <c r="V533" s="795"/>
      <c r="W533" s="795"/>
      <c r="X533" s="795"/>
      <c r="Y533" s="795"/>
      <c r="Z533" s="795"/>
      <c r="AA533" s="795"/>
      <c r="AB533" s="798"/>
      <c r="AC533" s="798"/>
      <c r="AD533" s="795"/>
      <c r="AE533" s="795"/>
      <c r="AF533" s="795"/>
      <c r="AG533" s="795"/>
      <c r="AH533" s="795"/>
      <c r="AI533" s="798"/>
      <c r="AJ533" s="795"/>
      <c r="AK533" s="798"/>
      <c r="AL533" s="795"/>
      <c r="AM533" s="798"/>
      <c r="AN533" s="795"/>
      <c r="AO533" s="798"/>
      <c r="AP533" s="795"/>
      <c r="AQ533" s="798"/>
      <c r="AR533" s="795"/>
      <c r="AS533" s="798"/>
      <c r="AT533" s="795"/>
      <c r="AU533" s="798"/>
      <c r="AV533" s="795"/>
      <c r="AW533" s="798"/>
      <c r="AX533" s="797"/>
      <c r="AY533" s="797"/>
      <c r="AZ533" s="797"/>
      <c r="BA533" s="797"/>
      <c r="BB533" s="797"/>
      <c r="BC533" s="797"/>
      <c r="BD533" s="797"/>
    </row>
    <row r="534" ht="15.75" customHeight="1">
      <c r="F534" s="794"/>
      <c r="G534" s="795"/>
      <c r="H534" s="797"/>
      <c r="I534" s="795"/>
      <c r="J534" s="795"/>
      <c r="K534" s="798"/>
      <c r="L534" s="795"/>
      <c r="M534" s="795"/>
      <c r="N534" s="795"/>
      <c r="O534" s="795"/>
      <c r="P534" s="795"/>
      <c r="Q534" s="795"/>
      <c r="R534" s="795"/>
      <c r="S534" s="798"/>
      <c r="T534" s="795"/>
      <c r="U534" s="795"/>
      <c r="V534" s="795"/>
      <c r="W534" s="795"/>
      <c r="X534" s="795"/>
      <c r="Y534" s="795"/>
      <c r="Z534" s="795"/>
      <c r="AA534" s="795"/>
      <c r="AB534" s="798"/>
      <c r="AC534" s="798"/>
      <c r="AD534" s="795"/>
      <c r="AE534" s="795"/>
      <c r="AF534" s="795"/>
      <c r="AG534" s="795"/>
      <c r="AH534" s="795"/>
      <c r="AI534" s="798"/>
      <c r="AJ534" s="795"/>
      <c r="AK534" s="798"/>
      <c r="AL534" s="795"/>
      <c r="AM534" s="798"/>
      <c r="AN534" s="795"/>
      <c r="AO534" s="798"/>
      <c r="AP534" s="795"/>
      <c r="AQ534" s="798"/>
      <c r="AR534" s="795"/>
      <c r="AS534" s="798"/>
      <c r="AT534" s="795"/>
      <c r="AU534" s="798"/>
      <c r="AV534" s="795"/>
      <c r="AW534" s="798"/>
      <c r="AX534" s="797"/>
      <c r="AY534" s="797"/>
      <c r="AZ534" s="797"/>
      <c r="BA534" s="797"/>
      <c r="BB534" s="797"/>
      <c r="BC534" s="797"/>
      <c r="BD534" s="797"/>
    </row>
    <row r="535" ht="15.75" customHeight="1">
      <c r="F535" s="794"/>
      <c r="G535" s="795"/>
      <c r="H535" s="797"/>
      <c r="I535" s="795"/>
      <c r="J535" s="795"/>
      <c r="K535" s="798"/>
      <c r="L535" s="795"/>
      <c r="M535" s="795"/>
      <c r="N535" s="795"/>
      <c r="O535" s="795"/>
      <c r="P535" s="795"/>
      <c r="Q535" s="795"/>
      <c r="R535" s="795"/>
      <c r="S535" s="798"/>
      <c r="T535" s="795"/>
      <c r="U535" s="795"/>
      <c r="V535" s="795"/>
      <c r="W535" s="795"/>
      <c r="X535" s="795"/>
      <c r="Y535" s="795"/>
      <c r="Z535" s="795"/>
      <c r="AA535" s="795"/>
      <c r="AB535" s="798"/>
      <c r="AC535" s="798"/>
      <c r="AD535" s="795"/>
      <c r="AE535" s="795"/>
      <c r="AF535" s="795"/>
      <c r="AG535" s="795"/>
      <c r="AH535" s="795"/>
      <c r="AI535" s="798"/>
      <c r="AJ535" s="795"/>
      <c r="AK535" s="798"/>
      <c r="AL535" s="795"/>
      <c r="AM535" s="798"/>
      <c r="AN535" s="795"/>
      <c r="AO535" s="798"/>
      <c r="AP535" s="795"/>
      <c r="AQ535" s="798"/>
      <c r="AR535" s="795"/>
      <c r="AS535" s="798"/>
      <c r="AT535" s="795"/>
      <c r="AU535" s="798"/>
      <c r="AV535" s="795"/>
      <c r="AW535" s="798"/>
      <c r="AX535" s="797"/>
      <c r="AY535" s="797"/>
      <c r="AZ535" s="797"/>
      <c r="BA535" s="797"/>
      <c r="BB535" s="797"/>
      <c r="BC535" s="797"/>
      <c r="BD535" s="797"/>
    </row>
    <row r="536" ht="15.75" customHeight="1">
      <c r="F536" s="794"/>
      <c r="G536" s="795"/>
      <c r="H536" s="797"/>
      <c r="I536" s="795"/>
      <c r="J536" s="795"/>
      <c r="K536" s="798"/>
      <c r="L536" s="795"/>
      <c r="M536" s="795"/>
      <c r="N536" s="795"/>
      <c r="O536" s="795"/>
      <c r="P536" s="795"/>
      <c r="Q536" s="795"/>
      <c r="R536" s="795"/>
      <c r="S536" s="798"/>
      <c r="T536" s="795"/>
      <c r="U536" s="795"/>
      <c r="V536" s="795"/>
      <c r="W536" s="795"/>
      <c r="X536" s="795"/>
      <c r="Y536" s="795"/>
      <c r="Z536" s="795"/>
      <c r="AA536" s="795"/>
      <c r="AB536" s="798"/>
      <c r="AC536" s="798"/>
      <c r="AD536" s="795"/>
      <c r="AE536" s="795"/>
      <c r="AF536" s="795"/>
      <c r="AG536" s="795"/>
      <c r="AH536" s="795"/>
      <c r="AI536" s="798"/>
      <c r="AJ536" s="795"/>
      <c r="AK536" s="798"/>
      <c r="AL536" s="795"/>
      <c r="AM536" s="798"/>
      <c r="AN536" s="795"/>
      <c r="AO536" s="798"/>
      <c r="AP536" s="795"/>
      <c r="AQ536" s="798"/>
      <c r="AR536" s="795"/>
      <c r="AS536" s="798"/>
      <c r="AT536" s="795"/>
      <c r="AU536" s="798"/>
      <c r="AV536" s="795"/>
      <c r="AW536" s="798"/>
      <c r="AX536" s="797"/>
      <c r="AY536" s="797"/>
      <c r="AZ536" s="797"/>
      <c r="BA536" s="797"/>
      <c r="BB536" s="797"/>
      <c r="BC536" s="797"/>
      <c r="BD536" s="797"/>
    </row>
    <row r="537" ht="15.75" customHeight="1">
      <c r="F537" s="794"/>
      <c r="G537" s="795"/>
      <c r="H537" s="797"/>
      <c r="I537" s="795"/>
      <c r="J537" s="795"/>
      <c r="K537" s="798"/>
      <c r="L537" s="795"/>
      <c r="M537" s="795"/>
      <c r="N537" s="795"/>
      <c r="O537" s="795"/>
      <c r="P537" s="795"/>
      <c r="Q537" s="795"/>
      <c r="R537" s="795"/>
      <c r="S537" s="798"/>
      <c r="T537" s="795"/>
      <c r="U537" s="795"/>
      <c r="V537" s="795"/>
      <c r="W537" s="795"/>
      <c r="X537" s="795"/>
      <c r="Y537" s="795"/>
      <c r="Z537" s="795"/>
      <c r="AA537" s="795"/>
      <c r="AB537" s="798"/>
      <c r="AC537" s="798"/>
      <c r="AD537" s="795"/>
      <c r="AE537" s="795"/>
      <c r="AF537" s="795"/>
      <c r="AG537" s="795"/>
      <c r="AH537" s="795"/>
      <c r="AI537" s="798"/>
      <c r="AJ537" s="795"/>
      <c r="AK537" s="798"/>
      <c r="AL537" s="795"/>
      <c r="AM537" s="798"/>
      <c r="AN537" s="795"/>
      <c r="AO537" s="798"/>
      <c r="AP537" s="795"/>
      <c r="AQ537" s="798"/>
      <c r="AR537" s="795"/>
      <c r="AS537" s="798"/>
      <c r="AT537" s="795"/>
      <c r="AU537" s="798"/>
      <c r="AV537" s="795"/>
      <c r="AW537" s="798"/>
      <c r="AX537" s="797"/>
      <c r="AY537" s="797"/>
      <c r="AZ537" s="797"/>
      <c r="BA537" s="797"/>
      <c r="BB537" s="797"/>
      <c r="BC537" s="797"/>
      <c r="BD537" s="797"/>
    </row>
    <row r="538" ht="15.75" customHeight="1">
      <c r="F538" s="794"/>
      <c r="G538" s="795"/>
      <c r="H538" s="797"/>
      <c r="I538" s="795"/>
      <c r="J538" s="795"/>
      <c r="K538" s="798"/>
      <c r="L538" s="795"/>
      <c r="M538" s="795"/>
      <c r="N538" s="795"/>
      <c r="O538" s="795"/>
      <c r="P538" s="795"/>
      <c r="Q538" s="795"/>
      <c r="R538" s="795"/>
      <c r="S538" s="798"/>
      <c r="T538" s="795"/>
      <c r="U538" s="795"/>
      <c r="V538" s="795"/>
      <c r="W538" s="795"/>
      <c r="X538" s="795"/>
      <c r="Y538" s="795"/>
      <c r="Z538" s="795"/>
      <c r="AA538" s="795"/>
      <c r="AB538" s="798"/>
      <c r="AC538" s="798"/>
      <c r="AD538" s="795"/>
      <c r="AE538" s="795"/>
      <c r="AF538" s="795"/>
      <c r="AG538" s="795"/>
      <c r="AH538" s="795"/>
      <c r="AI538" s="798"/>
      <c r="AJ538" s="795"/>
      <c r="AK538" s="798"/>
      <c r="AL538" s="795"/>
      <c r="AM538" s="798"/>
      <c r="AN538" s="795"/>
      <c r="AO538" s="798"/>
      <c r="AP538" s="795"/>
      <c r="AQ538" s="798"/>
      <c r="AR538" s="795"/>
      <c r="AS538" s="798"/>
      <c r="AT538" s="795"/>
      <c r="AU538" s="798"/>
      <c r="AV538" s="795"/>
      <c r="AW538" s="798"/>
      <c r="AX538" s="797"/>
      <c r="AY538" s="797"/>
      <c r="AZ538" s="797"/>
      <c r="BA538" s="797"/>
      <c r="BB538" s="797"/>
      <c r="BC538" s="797"/>
      <c r="BD538" s="797"/>
    </row>
    <row r="539" ht="15.75" customHeight="1">
      <c r="F539" s="794"/>
      <c r="G539" s="795"/>
      <c r="H539" s="797"/>
      <c r="I539" s="795"/>
      <c r="J539" s="795"/>
      <c r="K539" s="798"/>
      <c r="L539" s="795"/>
      <c r="M539" s="795"/>
      <c r="N539" s="795"/>
      <c r="O539" s="795"/>
      <c r="P539" s="795"/>
      <c r="Q539" s="795"/>
      <c r="R539" s="795"/>
      <c r="S539" s="798"/>
      <c r="T539" s="795"/>
      <c r="U539" s="795"/>
      <c r="V539" s="795"/>
      <c r="W539" s="795"/>
      <c r="X539" s="795"/>
      <c r="Y539" s="795"/>
      <c r="Z539" s="795"/>
      <c r="AA539" s="795"/>
      <c r="AB539" s="798"/>
      <c r="AC539" s="798"/>
      <c r="AD539" s="795"/>
      <c r="AE539" s="795"/>
      <c r="AF539" s="795"/>
      <c r="AG539" s="795"/>
      <c r="AH539" s="795"/>
      <c r="AI539" s="798"/>
      <c r="AJ539" s="795"/>
      <c r="AK539" s="798"/>
      <c r="AL539" s="795"/>
      <c r="AM539" s="798"/>
      <c r="AN539" s="795"/>
      <c r="AO539" s="798"/>
      <c r="AP539" s="795"/>
      <c r="AQ539" s="798"/>
      <c r="AR539" s="795"/>
      <c r="AS539" s="798"/>
      <c r="AT539" s="795"/>
      <c r="AU539" s="798"/>
      <c r="AV539" s="795"/>
      <c r="AW539" s="798"/>
      <c r="AX539" s="797"/>
      <c r="AY539" s="797"/>
      <c r="AZ539" s="797"/>
      <c r="BA539" s="797"/>
      <c r="BB539" s="797"/>
      <c r="BC539" s="797"/>
      <c r="BD539" s="797"/>
    </row>
    <row r="540" ht="15.75" customHeight="1">
      <c r="F540" s="794"/>
      <c r="G540" s="795"/>
      <c r="H540" s="797"/>
      <c r="I540" s="795"/>
      <c r="J540" s="795"/>
      <c r="K540" s="798"/>
      <c r="L540" s="795"/>
      <c r="M540" s="795"/>
      <c r="N540" s="795"/>
      <c r="O540" s="795"/>
      <c r="P540" s="795"/>
      <c r="Q540" s="795"/>
      <c r="R540" s="795"/>
      <c r="S540" s="798"/>
      <c r="T540" s="795"/>
      <c r="U540" s="795"/>
      <c r="V540" s="795"/>
      <c r="W540" s="795"/>
      <c r="X540" s="795"/>
      <c r="Y540" s="795"/>
      <c r="Z540" s="795"/>
      <c r="AA540" s="795"/>
      <c r="AB540" s="798"/>
      <c r="AC540" s="798"/>
      <c r="AD540" s="795"/>
      <c r="AE540" s="795"/>
      <c r="AF540" s="795"/>
      <c r="AG540" s="795"/>
      <c r="AH540" s="795"/>
      <c r="AI540" s="798"/>
      <c r="AJ540" s="795"/>
      <c r="AK540" s="798"/>
      <c r="AL540" s="795"/>
      <c r="AM540" s="798"/>
      <c r="AN540" s="795"/>
      <c r="AO540" s="798"/>
      <c r="AP540" s="795"/>
      <c r="AQ540" s="798"/>
      <c r="AR540" s="795"/>
      <c r="AS540" s="798"/>
      <c r="AT540" s="795"/>
      <c r="AU540" s="798"/>
      <c r="AV540" s="795"/>
      <c r="AW540" s="798"/>
      <c r="AX540" s="797"/>
      <c r="AY540" s="797"/>
      <c r="AZ540" s="797"/>
      <c r="BA540" s="797"/>
      <c r="BB540" s="797"/>
      <c r="BC540" s="797"/>
      <c r="BD540" s="797"/>
    </row>
    <row r="541" ht="15.75" customHeight="1">
      <c r="F541" s="794"/>
      <c r="G541" s="795"/>
      <c r="H541" s="797"/>
      <c r="I541" s="795"/>
      <c r="J541" s="795"/>
      <c r="K541" s="798"/>
      <c r="L541" s="795"/>
      <c r="M541" s="795"/>
      <c r="N541" s="795"/>
      <c r="O541" s="795"/>
      <c r="P541" s="795"/>
      <c r="Q541" s="795"/>
      <c r="R541" s="795"/>
      <c r="S541" s="798"/>
      <c r="T541" s="795"/>
      <c r="U541" s="795"/>
      <c r="V541" s="795"/>
      <c r="W541" s="795"/>
      <c r="X541" s="795"/>
      <c r="Y541" s="795"/>
      <c r="Z541" s="795"/>
      <c r="AA541" s="795"/>
      <c r="AB541" s="798"/>
      <c r="AC541" s="798"/>
      <c r="AD541" s="795"/>
      <c r="AE541" s="795"/>
      <c r="AF541" s="795"/>
      <c r="AG541" s="795"/>
      <c r="AH541" s="795"/>
      <c r="AI541" s="798"/>
      <c r="AJ541" s="795"/>
      <c r="AK541" s="798"/>
      <c r="AL541" s="795"/>
      <c r="AM541" s="798"/>
      <c r="AN541" s="795"/>
      <c r="AO541" s="798"/>
      <c r="AP541" s="795"/>
      <c r="AQ541" s="798"/>
      <c r="AR541" s="795"/>
      <c r="AS541" s="798"/>
      <c r="AT541" s="795"/>
      <c r="AU541" s="798"/>
      <c r="AV541" s="795"/>
      <c r="AW541" s="798"/>
      <c r="AX541" s="797"/>
      <c r="AY541" s="797"/>
      <c r="AZ541" s="797"/>
      <c r="BA541" s="797"/>
      <c r="BB541" s="797"/>
      <c r="BC541" s="797"/>
      <c r="BD541" s="797"/>
    </row>
    <row r="542" ht="15.75" customHeight="1">
      <c r="F542" s="794"/>
      <c r="G542" s="795"/>
      <c r="H542" s="797"/>
      <c r="I542" s="795"/>
      <c r="J542" s="795"/>
      <c r="K542" s="798"/>
      <c r="L542" s="795"/>
      <c r="M542" s="795"/>
      <c r="N542" s="795"/>
      <c r="O542" s="795"/>
      <c r="P542" s="795"/>
      <c r="Q542" s="795"/>
      <c r="R542" s="795"/>
      <c r="S542" s="798"/>
      <c r="T542" s="795"/>
      <c r="U542" s="795"/>
      <c r="V542" s="795"/>
      <c r="W542" s="795"/>
      <c r="X542" s="795"/>
      <c r="Y542" s="795"/>
      <c r="Z542" s="795"/>
      <c r="AA542" s="795"/>
      <c r="AB542" s="798"/>
      <c r="AC542" s="798"/>
      <c r="AD542" s="795"/>
      <c r="AE542" s="795"/>
      <c r="AF542" s="795"/>
      <c r="AG542" s="795"/>
      <c r="AH542" s="795"/>
      <c r="AI542" s="798"/>
      <c r="AJ542" s="795"/>
      <c r="AK542" s="798"/>
      <c r="AL542" s="795"/>
      <c r="AM542" s="798"/>
      <c r="AN542" s="795"/>
      <c r="AO542" s="798"/>
      <c r="AP542" s="795"/>
      <c r="AQ542" s="798"/>
      <c r="AR542" s="795"/>
      <c r="AS542" s="798"/>
      <c r="AT542" s="795"/>
      <c r="AU542" s="798"/>
      <c r="AV542" s="795"/>
      <c r="AW542" s="798"/>
      <c r="AX542" s="797"/>
      <c r="AY542" s="797"/>
      <c r="AZ542" s="797"/>
      <c r="BA542" s="797"/>
      <c r="BB542" s="797"/>
      <c r="BC542" s="797"/>
      <c r="BD542" s="797"/>
    </row>
    <row r="543" ht="15.75" customHeight="1">
      <c r="F543" s="794"/>
      <c r="G543" s="795"/>
      <c r="H543" s="797"/>
      <c r="I543" s="795"/>
      <c r="J543" s="795"/>
      <c r="K543" s="798"/>
      <c r="L543" s="795"/>
      <c r="M543" s="795"/>
      <c r="N543" s="795"/>
      <c r="O543" s="795"/>
      <c r="P543" s="795"/>
      <c r="Q543" s="795"/>
      <c r="R543" s="795"/>
      <c r="S543" s="798"/>
      <c r="T543" s="795"/>
      <c r="U543" s="795"/>
      <c r="V543" s="795"/>
      <c r="W543" s="795"/>
      <c r="X543" s="795"/>
      <c r="Y543" s="795"/>
      <c r="Z543" s="795"/>
      <c r="AA543" s="795"/>
      <c r="AB543" s="798"/>
      <c r="AC543" s="798"/>
      <c r="AD543" s="795"/>
      <c r="AE543" s="795"/>
      <c r="AF543" s="795"/>
      <c r="AG543" s="795"/>
      <c r="AH543" s="795"/>
      <c r="AI543" s="798"/>
      <c r="AJ543" s="795"/>
      <c r="AK543" s="798"/>
      <c r="AL543" s="795"/>
      <c r="AM543" s="798"/>
      <c r="AN543" s="795"/>
      <c r="AO543" s="798"/>
      <c r="AP543" s="795"/>
      <c r="AQ543" s="798"/>
      <c r="AR543" s="795"/>
      <c r="AS543" s="798"/>
      <c r="AT543" s="795"/>
      <c r="AU543" s="798"/>
      <c r="AV543" s="795"/>
      <c r="AW543" s="798"/>
      <c r="AX543" s="797"/>
      <c r="AY543" s="797"/>
      <c r="AZ543" s="797"/>
      <c r="BA543" s="797"/>
      <c r="BB543" s="797"/>
      <c r="BC543" s="797"/>
      <c r="BD543" s="797"/>
    </row>
    <row r="544" ht="15.75" customHeight="1">
      <c r="F544" s="794"/>
      <c r="G544" s="795"/>
      <c r="H544" s="797"/>
      <c r="I544" s="795"/>
      <c r="J544" s="795"/>
      <c r="K544" s="798"/>
      <c r="L544" s="795"/>
      <c r="M544" s="795"/>
      <c r="N544" s="795"/>
      <c r="O544" s="795"/>
      <c r="P544" s="795"/>
      <c r="Q544" s="795"/>
      <c r="R544" s="795"/>
      <c r="S544" s="798"/>
      <c r="T544" s="795"/>
      <c r="U544" s="795"/>
      <c r="V544" s="795"/>
      <c r="W544" s="795"/>
      <c r="X544" s="795"/>
      <c r="Y544" s="795"/>
      <c r="Z544" s="795"/>
      <c r="AA544" s="795"/>
      <c r="AB544" s="798"/>
      <c r="AC544" s="798"/>
      <c r="AD544" s="795"/>
      <c r="AE544" s="795"/>
      <c r="AF544" s="795"/>
      <c r="AG544" s="795"/>
      <c r="AH544" s="795"/>
      <c r="AI544" s="798"/>
      <c r="AJ544" s="795"/>
      <c r="AK544" s="798"/>
      <c r="AL544" s="795"/>
      <c r="AM544" s="798"/>
      <c r="AN544" s="795"/>
      <c r="AO544" s="798"/>
      <c r="AP544" s="795"/>
      <c r="AQ544" s="798"/>
      <c r="AR544" s="795"/>
      <c r="AS544" s="798"/>
      <c r="AT544" s="795"/>
      <c r="AU544" s="798"/>
      <c r="AV544" s="795"/>
      <c r="AW544" s="798"/>
      <c r="AX544" s="797"/>
      <c r="AY544" s="797"/>
      <c r="AZ544" s="797"/>
      <c r="BA544" s="797"/>
      <c r="BB544" s="797"/>
      <c r="BC544" s="797"/>
      <c r="BD544" s="797"/>
    </row>
    <row r="545" ht="15.75" customHeight="1">
      <c r="F545" s="794"/>
      <c r="G545" s="795"/>
      <c r="H545" s="797"/>
      <c r="I545" s="795"/>
      <c r="J545" s="795"/>
      <c r="K545" s="798"/>
      <c r="L545" s="795"/>
      <c r="M545" s="795"/>
      <c r="N545" s="795"/>
      <c r="O545" s="795"/>
      <c r="P545" s="795"/>
      <c r="Q545" s="795"/>
      <c r="R545" s="795"/>
      <c r="S545" s="798"/>
      <c r="T545" s="795"/>
      <c r="U545" s="795"/>
      <c r="V545" s="795"/>
      <c r="W545" s="795"/>
      <c r="X545" s="795"/>
      <c r="Y545" s="795"/>
      <c r="Z545" s="795"/>
      <c r="AA545" s="795"/>
      <c r="AB545" s="798"/>
      <c r="AC545" s="798"/>
      <c r="AD545" s="795"/>
      <c r="AE545" s="795"/>
      <c r="AF545" s="795"/>
      <c r="AG545" s="795"/>
      <c r="AH545" s="795"/>
      <c r="AI545" s="798"/>
      <c r="AJ545" s="795"/>
      <c r="AK545" s="798"/>
      <c r="AL545" s="795"/>
      <c r="AM545" s="798"/>
      <c r="AN545" s="795"/>
      <c r="AO545" s="798"/>
      <c r="AP545" s="795"/>
      <c r="AQ545" s="798"/>
      <c r="AR545" s="795"/>
      <c r="AS545" s="798"/>
      <c r="AT545" s="795"/>
      <c r="AU545" s="798"/>
      <c r="AV545" s="795"/>
      <c r="AW545" s="798"/>
      <c r="AX545" s="797"/>
      <c r="AY545" s="797"/>
      <c r="AZ545" s="797"/>
      <c r="BA545" s="797"/>
      <c r="BB545" s="797"/>
      <c r="BC545" s="797"/>
      <c r="BD545" s="797"/>
    </row>
    <row r="546" ht="15.75" customHeight="1">
      <c r="F546" s="794"/>
      <c r="G546" s="795"/>
      <c r="H546" s="797"/>
      <c r="I546" s="795"/>
      <c r="J546" s="795"/>
      <c r="K546" s="798"/>
      <c r="L546" s="795"/>
      <c r="M546" s="795"/>
      <c r="N546" s="795"/>
      <c r="O546" s="795"/>
      <c r="P546" s="795"/>
      <c r="Q546" s="795"/>
      <c r="R546" s="795"/>
      <c r="S546" s="798"/>
      <c r="T546" s="795"/>
      <c r="U546" s="795"/>
      <c r="V546" s="795"/>
      <c r="W546" s="795"/>
      <c r="X546" s="795"/>
      <c r="Y546" s="795"/>
      <c r="Z546" s="795"/>
      <c r="AA546" s="795"/>
      <c r="AB546" s="798"/>
      <c r="AC546" s="798"/>
      <c r="AD546" s="795"/>
      <c r="AE546" s="795"/>
      <c r="AF546" s="795"/>
      <c r="AG546" s="795"/>
      <c r="AH546" s="795"/>
      <c r="AI546" s="798"/>
      <c r="AJ546" s="795"/>
      <c r="AK546" s="798"/>
      <c r="AL546" s="795"/>
      <c r="AM546" s="798"/>
      <c r="AN546" s="795"/>
      <c r="AO546" s="798"/>
      <c r="AP546" s="795"/>
      <c r="AQ546" s="798"/>
      <c r="AR546" s="795"/>
      <c r="AS546" s="798"/>
      <c r="AT546" s="795"/>
      <c r="AU546" s="798"/>
      <c r="AV546" s="795"/>
      <c r="AW546" s="798"/>
      <c r="AX546" s="797"/>
      <c r="AY546" s="797"/>
      <c r="AZ546" s="797"/>
      <c r="BA546" s="797"/>
      <c r="BB546" s="797"/>
      <c r="BC546" s="797"/>
      <c r="BD546" s="797"/>
    </row>
    <row r="547" ht="15.75" customHeight="1">
      <c r="F547" s="794"/>
      <c r="G547" s="795"/>
      <c r="H547" s="797"/>
      <c r="I547" s="795"/>
      <c r="J547" s="795"/>
      <c r="K547" s="798"/>
      <c r="L547" s="795"/>
      <c r="M547" s="795"/>
      <c r="N547" s="795"/>
      <c r="O547" s="795"/>
      <c r="P547" s="795"/>
      <c r="Q547" s="795"/>
      <c r="R547" s="795"/>
      <c r="S547" s="798"/>
      <c r="T547" s="795"/>
      <c r="U547" s="795"/>
      <c r="V547" s="795"/>
      <c r="W547" s="795"/>
      <c r="X547" s="795"/>
      <c r="Y547" s="795"/>
      <c r="Z547" s="795"/>
      <c r="AA547" s="795"/>
      <c r="AB547" s="798"/>
      <c r="AC547" s="798"/>
      <c r="AD547" s="795"/>
      <c r="AE547" s="795"/>
      <c r="AF547" s="795"/>
      <c r="AG547" s="795"/>
      <c r="AH547" s="795"/>
      <c r="AI547" s="798"/>
      <c r="AJ547" s="795"/>
      <c r="AK547" s="798"/>
      <c r="AL547" s="795"/>
      <c r="AM547" s="798"/>
      <c r="AN547" s="795"/>
      <c r="AO547" s="798"/>
      <c r="AP547" s="795"/>
      <c r="AQ547" s="798"/>
      <c r="AR547" s="795"/>
      <c r="AS547" s="798"/>
      <c r="AT547" s="795"/>
      <c r="AU547" s="798"/>
      <c r="AV547" s="795"/>
      <c r="AW547" s="798"/>
      <c r="AX547" s="797"/>
      <c r="AY547" s="797"/>
      <c r="AZ547" s="797"/>
      <c r="BA547" s="797"/>
      <c r="BB547" s="797"/>
      <c r="BC547" s="797"/>
      <c r="BD547" s="797"/>
    </row>
    <row r="548" ht="15.75" customHeight="1">
      <c r="F548" s="794"/>
      <c r="G548" s="795"/>
      <c r="H548" s="797"/>
      <c r="I548" s="795"/>
      <c r="J548" s="795"/>
      <c r="K548" s="798"/>
      <c r="L548" s="795"/>
      <c r="M548" s="795"/>
      <c r="N548" s="795"/>
      <c r="O548" s="795"/>
      <c r="P548" s="795"/>
      <c r="Q548" s="795"/>
      <c r="R548" s="795"/>
      <c r="S548" s="798"/>
      <c r="T548" s="795"/>
      <c r="U548" s="795"/>
      <c r="V548" s="795"/>
      <c r="W548" s="795"/>
      <c r="X548" s="795"/>
      <c r="Y548" s="795"/>
      <c r="Z548" s="795"/>
      <c r="AA548" s="795"/>
      <c r="AB548" s="798"/>
      <c r="AC548" s="798"/>
      <c r="AD548" s="795"/>
      <c r="AE548" s="795"/>
      <c r="AF548" s="795"/>
      <c r="AG548" s="795"/>
      <c r="AH548" s="795"/>
      <c r="AI548" s="798"/>
      <c r="AJ548" s="795"/>
      <c r="AK548" s="798"/>
      <c r="AL548" s="795"/>
      <c r="AM548" s="798"/>
      <c r="AN548" s="795"/>
      <c r="AO548" s="798"/>
      <c r="AP548" s="795"/>
      <c r="AQ548" s="798"/>
      <c r="AR548" s="795"/>
      <c r="AS548" s="798"/>
      <c r="AT548" s="795"/>
      <c r="AU548" s="798"/>
      <c r="AV548" s="795"/>
      <c r="AW548" s="798"/>
      <c r="AX548" s="797"/>
      <c r="AY548" s="797"/>
      <c r="AZ548" s="797"/>
      <c r="BA548" s="797"/>
      <c r="BB548" s="797"/>
      <c r="BC548" s="797"/>
      <c r="BD548" s="797"/>
    </row>
    <row r="549" ht="15.75" customHeight="1">
      <c r="F549" s="794"/>
      <c r="G549" s="795"/>
      <c r="H549" s="797"/>
      <c r="I549" s="795"/>
      <c r="J549" s="795"/>
      <c r="K549" s="798"/>
      <c r="L549" s="795"/>
      <c r="M549" s="795"/>
      <c r="N549" s="795"/>
      <c r="O549" s="795"/>
      <c r="P549" s="795"/>
      <c r="Q549" s="795"/>
      <c r="R549" s="795"/>
      <c r="S549" s="798"/>
      <c r="T549" s="795"/>
      <c r="U549" s="795"/>
      <c r="V549" s="795"/>
      <c r="W549" s="795"/>
      <c r="X549" s="795"/>
      <c r="Y549" s="795"/>
      <c r="Z549" s="795"/>
      <c r="AA549" s="795"/>
      <c r="AB549" s="798"/>
      <c r="AC549" s="798"/>
      <c r="AD549" s="795"/>
      <c r="AE549" s="795"/>
      <c r="AF549" s="795"/>
      <c r="AG549" s="795"/>
      <c r="AH549" s="795"/>
      <c r="AI549" s="798"/>
      <c r="AJ549" s="795"/>
      <c r="AK549" s="798"/>
      <c r="AL549" s="795"/>
      <c r="AM549" s="798"/>
      <c r="AN549" s="795"/>
      <c r="AO549" s="798"/>
      <c r="AP549" s="795"/>
      <c r="AQ549" s="798"/>
      <c r="AR549" s="795"/>
      <c r="AS549" s="798"/>
      <c r="AT549" s="795"/>
      <c r="AU549" s="798"/>
      <c r="AV549" s="795"/>
      <c r="AW549" s="798"/>
      <c r="AX549" s="797"/>
      <c r="AY549" s="797"/>
      <c r="AZ549" s="797"/>
      <c r="BA549" s="797"/>
      <c r="BB549" s="797"/>
      <c r="BC549" s="797"/>
      <c r="BD549" s="797"/>
    </row>
    <row r="550" ht="15.75" customHeight="1">
      <c r="F550" s="794"/>
      <c r="G550" s="795"/>
      <c r="H550" s="797"/>
      <c r="I550" s="795"/>
      <c r="J550" s="795"/>
      <c r="K550" s="798"/>
      <c r="L550" s="795"/>
      <c r="M550" s="795"/>
      <c r="N550" s="795"/>
      <c r="O550" s="795"/>
      <c r="P550" s="795"/>
      <c r="Q550" s="795"/>
      <c r="R550" s="795"/>
      <c r="S550" s="798"/>
      <c r="T550" s="795"/>
      <c r="U550" s="795"/>
      <c r="V550" s="795"/>
      <c r="W550" s="795"/>
      <c r="X550" s="795"/>
      <c r="Y550" s="795"/>
      <c r="Z550" s="795"/>
      <c r="AA550" s="795"/>
      <c r="AB550" s="798"/>
      <c r="AC550" s="798"/>
      <c r="AD550" s="795"/>
      <c r="AE550" s="795"/>
      <c r="AF550" s="795"/>
      <c r="AG550" s="795"/>
      <c r="AH550" s="795"/>
      <c r="AI550" s="798"/>
      <c r="AJ550" s="795"/>
      <c r="AK550" s="798"/>
      <c r="AL550" s="795"/>
      <c r="AM550" s="798"/>
      <c r="AN550" s="795"/>
      <c r="AO550" s="798"/>
      <c r="AP550" s="795"/>
      <c r="AQ550" s="798"/>
      <c r="AR550" s="795"/>
      <c r="AS550" s="798"/>
      <c r="AT550" s="795"/>
      <c r="AU550" s="798"/>
      <c r="AV550" s="795"/>
      <c r="AW550" s="798"/>
      <c r="AX550" s="797"/>
      <c r="AY550" s="797"/>
      <c r="AZ550" s="797"/>
      <c r="BA550" s="797"/>
      <c r="BB550" s="797"/>
      <c r="BC550" s="797"/>
      <c r="BD550" s="797"/>
    </row>
    <row r="551" ht="15.75" customHeight="1">
      <c r="F551" s="794"/>
      <c r="G551" s="795"/>
      <c r="H551" s="797"/>
      <c r="I551" s="795"/>
      <c r="J551" s="795"/>
      <c r="K551" s="798"/>
      <c r="L551" s="795"/>
      <c r="M551" s="795"/>
      <c r="N551" s="795"/>
      <c r="O551" s="795"/>
      <c r="P551" s="795"/>
      <c r="Q551" s="795"/>
      <c r="R551" s="795"/>
      <c r="S551" s="798"/>
      <c r="T551" s="795"/>
      <c r="U551" s="795"/>
      <c r="V551" s="795"/>
      <c r="W551" s="795"/>
      <c r="X551" s="795"/>
      <c r="Y551" s="795"/>
      <c r="Z551" s="795"/>
      <c r="AA551" s="795"/>
      <c r="AB551" s="798"/>
      <c r="AC551" s="798"/>
      <c r="AD551" s="795"/>
      <c r="AE551" s="795"/>
      <c r="AF551" s="795"/>
      <c r="AG551" s="795"/>
      <c r="AH551" s="795"/>
      <c r="AI551" s="798"/>
      <c r="AJ551" s="795"/>
      <c r="AK551" s="798"/>
      <c r="AL551" s="795"/>
      <c r="AM551" s="798"/>
      <c r="AN551" s="795"/>
      <c r="AO551" s="798"/>
      <c r="AP551" s="795"/>
      <c r="AQ551" s="798"/>
      <c r="AR551" s="795"/>
      <c r="AS551" s="798"/>
      <c r="AT551" s="795"/>
      <c r="AU551" s="798"/>
      <c r="AV551" s="795"/>
      <c r="AW551" s="798"/>
      <c r="AX551" s="797"/>
      <c r="AY551" s="797"/>
      <c r="AZ551" s="797"/>
      <c r="BA551" s="797"/>
      <c r="BB551" s="797"/>
      <c r="BC551" s="797"/>
      <c r="BD551" s="797"/>
    </row>
    <row r="552" ht="15.75" customHeight="1">
      <c r="F552" s="794"/>
      <c r="G552" s="795"/>
      <c r="H552" s="797"/>
      <c r="I552" s="795"/>
      <c r="J552" s="795"/>
      <c r="K552" s="798"/>
      <c r="L552" s="795"/>
      <c r="M552" s="795"/>
      <c r="N552" s="795"/>
      <c r="O552" s="795"/>
      <c r="P552" s="795"/>
      <c r="Q552" s="795"/>
      <c r="R552" s="795"/>
      <c r="S552" s="798"/>
      <c r="T552" s="795"/>
      <c r="U552" s="795"/>
      <c r="V552" s="795"/>
      <c r="W552" s="795"/>
      <c r="X552" s="795"/>
      <c r="Y552" s="795"/>
      <c r="Z552" s="795"/>
      <c r="AA552" s="795"/>
      <c r="AB552" s="798"/>
      <c r="AC552" s="798"/>
      <c r="AD552" s="795"/>
      <c r="AE552" s="795"/>
      <c r="AF552" s="795"/>
      <c r="AG552" s="795"/>
      <c r="AH552" s="795"/>
      <c r="AI552" s="798"/>
      <c r="AJ552" s="795"/>
      <c r="AK552" s="798"/>
      <c r="AL552" s="795"/>
      <c r="AM552" s="798"/>
      <c r="AN552" s="795"/>
      <c r="AO552" s="798"/>
      <c r="AP552" s="795"/>
      <c r="AQ552" s="798"/>
      <c r="AR552" s="795"/>
      <c r="AS552" s="798"/>
      <c r="AT552" s="795"/>
      <c r="AU552" s="798"/>
      <c r="AV552" s="795"/>
      <c r="AW552" s="798"/>
      <c r="AX552" s="797"/>
      <c r="AY552" s="797"/>
      <c r="AZ552" s="797"/>
      <c r="BA552" s="797"/>
      <c r="BB552" s="797"/>
      <c r="BC552" s="797"/>
      <c r="BD552" s="797"/>
    </row>
    <row r="553" ht="15.75" customHeight="1">
      <c r="F553" s="794"/>
      <c r="G553" s="795"/>
      <c r="H553" s="797"/>
      <c r="I553" s="795"/>
      <c r="J553" s="795"/>
      <c r="K553" s="798"/>
      <c r="L553" s="795"/>
      <c r="M553" s="795"/>
      <c r="N553" s="795"/>
      <c r="O553" s="795"/>
      <c r="P553" s="795"/>
      <c r="Q553" s="795"/>
      <c r="R553" s="795"/>
      <c r="S553" s="798"/>
      <c r="T553" s="795"/>
      <c r="U553" s="795"/>
      <c r="V553" s="795"/>
      <c r="W553" s="795"/>
      <c r="X553" s="795"/>
      <c r="Y553" s="795"/>
      <c r="Z553" s="795"/>
      <c r="AA553" s="795"/>
      <c r="AB553" s="798"/>
      <c r="AC553" s="798"/>
      <c r="AD553" s="795"/>
      <c r="AE553" s="795"/>
      <c r="AF553" s="795"/>
      <c r="AG553" s="795"/>
      <c r="AH553" s="795"/>
      <c r="AI553" s="798"/>
      <c r="AJ553" s="795"/>
      <c r="AK553" s="798"/>
      <c r="AL553" s="795"/>
      <c r="AM553" s="798"/>
      <c r="AN553" s="795"/>
      <c r="AO553" s="798"/>
      <c r="AP553" s="795"/>
      <c r="AQ553" s="798"/>
      <c r="AR553" s="795"/>
      <c r="AS553" s="798"/>
      <c r="AT553" s="795"/>
      <c r="AU553" s="798"/>
      <c r="AV553" s="795"/>
      <c r="AW553" s="798"/>
      <c r="AX553" s="797"/>
      <c r="AY553" s="797"/>
      <c r="AZ553" s="797"/>
      <c r="BA553" s="797"/>
      <c r="BB553" s="797"/>
      <c r="BC553" s="797"/>
      <c r="BD553" s="797"/>
    </row>
    <row r="554" ht="15.75" customHeight="1">
      <c r="F554" s="794"/>
      <c r="G554" s="795"/>
      <c r="H554" s="797"/>
      <c r="I554" s="795"/>
      <c r="J554" s="795"/>
      <c r="K554" s="798"/>
      <c r="L554" s="795"/>
      <c r="M554" s="795"/>
      <c r="N554" s="795"/>
      <c r="O554" s="795"/>
      <c r="P554" s="795"/>
      <c r="Q554" s="795"/>
      <c r="R554" s="795"/>
      <c r="S554" s="798"/>
      <c r="T554" s="795"/>
      <c r="U554" s="795"/>
      <c r="V554" s="795"/>
      <c r="W554" s="795"/>
      <c r="X554" s="795"/>
      <c r="Y554" s="795"/>
      <c r="Z554" s="795"/>
      <c r="AA554" s="795"/>
      <c r="AB554" s="798"/>
      <c r="AC554" s="798"/>
      <c r="AD554" s="795"/>
      <c r="AE554" s="795"/>
      <c r="AF554" s="795"/>
      <c r="AG554" s="795"/>
      <c r="AH554" s="795"/>
      <c r="AI554" s="798"/>
      <c r="AJ554" s="795"/>
      <c r="AK554" s="798"/>
      <c r="AL554" s="795"/>
      <c r="AM554" s="798"/>
      <c r="AN554" s="795"/>
      <c r="AO554" s="798"/>
      <c r="AP554" s="795"/>
      <c r="AQ554" s="798"/>
      <c r="AR554" s="795"/>
      <c r="AS554" s="798"/>
      <c r="AT554" s="795"/>
      <c r="AU554" s="798"/>
      <c r="AV554" s="795"/>
      <c r="AW554" s="798"/>
      <c r="AX554" s="797"/>
      <c r="AY554" s="797"/>
      <c r="AZ554" s="797"/>
      <c r="BA554" s="797"/>
      <c r="BB554" s="797"/>
      <c r="BC554" s="797"/>
      <c r="BD554" s="797"/>
    </row>
    <row r="555" ht="15.75" customHeight="1">
      <c r="F555" s="794"/>
      <c r="G555" s="795"/>
      <c r="H555" s="797"/>
      <c r="I555" s="795"/>
      <c r="J555" s="795"/>
      <c r="K555" s="798"/>
      <c r="L555" s="795"/>
      <c r="M555" s="795"/>
      <c r="N555" s="795"/>
      <c r="O555" s="795"/>
      <c r="P555" s="795"/>
      <c r="Q555" s="795"/>
      <c r="R555" s="795"/>
      <c r="S555" s="798"/>
      <c r="T555" s="795"/>
      <c r="U555" s="795"/>
      <c r="V555" s="795"/>
      <c r="W555" s="795"/>
      <c r="X555" s="795"/>
      <c r="Y555" s="795"/>
      <c r="Z555" s="795"/>
      <c r="AA555" s="795"/>
      <c r="AB555" s="798"/>
      <c r="AC555" s="798"/>
      <c r="AD555" s="795"/>
      <c r="AE555" s="795"/>
      <c r="AF555" s="795"/>
      <c r="AG555" s="795"/>
      <c r="AH555" s="795"/>
      <c r="AI555" s="798"/>
      <c r="AJ555" s="795"/>
      <c r="AK555" s="798"/>
      <c r="AL555" s="795"/>
      <c r="AM555" s="798"/>
      <c r="AN555" s="795"/>
      <c r="AO555" s="798"/>
      <c r="AP555" s="795"/>
      <c r="AQ555" s="798"/>
      <c r="AR555" s="795"/>
      <c r="AS555" s="798"/>
      <c r="AT555" s="795"/>
      <c r="AU555" s="798"/>
      <c r="AV555" s="795"/>
      <c r="AW555" s="798"/>
      <c r="AX555" s="797"/>
      <c r="AY555" s="797"/>
      <c r="AZ555" s="797"/>
      <c r="BA555" s="797"/>
      <c r="BB555" s="797"/>
      <c r="BC555" s="797"/>
      <c r="BD555" s="797"/>
    </row>
    <row r="556" ht="15.75" customHeight="1">
      <c r="F556" s="794"/>
      <c r="G556" s="795"/>
      <c r="H556" s="797"/>
      <c r="I556" s="795"/>
      <c r="J556" s="795"/>
      <c r="K556" s="798"/>
      <c r="L556" s="795"/>
      <c r="M556" s="795"/>
      <c r="N556" s="795"/>
      <c r="O556" s="795"/>
      <c r="P556" s="795"/>
      <c r="Q556" s="795"/>
      <c r="R556" s="795"/>
      <c r="S556" s="798"/>
      <c r="T556" s="795"/>
      <c r="U556" s="795"/>
      <c r="V556" s="795"/>
      <c r="W556" s="795"/>
      <c r="X556" s="795"/>
      <c r="Y556" s="795"/>
      <c r="Z556" s="795"/>
      <c r="AA556" s="795"/>
      <c r="AB556" s="798"/>
      <c r="AC556" s="798"/>
      <c r="AD556" s="795"/>
      <c r="AE556" s="795"/>
      <c r="AF556" s="795"/>
      <c r="AG556" s="795"/>
      <c r="AH556" s="795"/>
      <c r="AI556" s="798"/>
      <c r="AJ556" s="795"/>
      <c r="AK556" s="798"/>
      <c r="AL556" s="795"/>
      <c r="AM556" s="798"/>
      <c r="AN556" s="795"/>
      <c r="AO556" s="798"/>
      <c r="AP556" s="795"/>
      <c r="AQ556" s="798"/>
      <c r="AR556" s="795"/>
      <c r="AS556" s="798"/>
      <c r="AT556" s="795"/>
      <c r="AU556" s="798"/>
      <c r="AV556" s="795"/>
      <c r="AW556" s="798"/>
      <c r="AX556" s="797"/>
      <c r="AY556" s="797"/>
      <c r="AZ556" s="797"/>
      <c r="BA556" s="797"/>
      <c r="BB556" s="797"/>
      <c r="BC556" s="797"/>
      <c r="BD556" s="797"/>
    </row>
    <row r="557" ht="15.75" customHeight="1">
      <c r="F557" s="794"/>
      <c r="G557" s="795"/>
      <c r="H557" s="797"/>
      <c r="I557" s="795"/>
      <c r="J557" s="795"/>
      <c r="K557" s="798"/>
      <c r="L557" s="795"/>
      <c r="M557" s="795"/>
      <c r="N557" s="795"/>
      <c r="O557" s="795"/>
      <c r="P557" s="795"/>
      <c r="Q557" s="795"/>
      <c r="R557" s="795"/>
      <c r="S557" s="798"/>
      <c r="T557" s="795"/>
      <c r="U557" s="795"/>
      <c r="V557" s="795"/>
      <c r="W557" s="795"/>
      <c r="X557" s="795"/>
      <c r="Y557" s="795"/>
      <c r="Z557" s="795"/>
      <c r="AA557" s="795"/>
      <c r="AB557" s="798"/>
      <c r="AC557" s="798"/>
      <c r="AD557" s="795"/>
      <c r="AE557" s="795"/>
      <c r="AF557" s="795"/>
      <c r="AG557" s="795"/>
      <c r="AH557" s="795"/>
      <c r="AI557" s="798"/>
      <c r="AJ557" s="795"/>
      <c r="AK557" s="798"/>
      <c r="AL557" s="795"/>
      <c r="AM557" s="798"/>
      <c r="AN557" s="795"/>
      <c r="AO557" s="798"/>
      <c r="AP557" s="795"/>
      <c r="AQ557" s="798"/>
      <c r="AR557" s="795"/>
      <c r="AS557" s="798"/>
      <c r="AT557" s="795"/>
      <c r="AU557" s="798"/>
      <c r="AV557" s="795"/>
      <c r="AW557" s="798"/>
      <c r="AX557" s="797"/>
      <c r="AY557" s="797"/>
      <c r="AZ557" s="797"/>
      <c r="BA557" s="797"/>
      <c r="BB557" s="797"/>
      <c r="BC557" s="797"/>
      <c r="BD557" s="797"/>
    </row>
    <row r="558" ht="15.75" customHeight="1">
      <c r="F558" s="794"/>
      <c r="G558" s="795"/>
      <c r="H558" s="797"/>
      <c r="I558" s="795"/>
      <c r="J558" s="795"/>
      <c r="K558" s="798"/>
      <c r="L558" s="795"/>
      <c r="M558" s="795"/>
      <c r="N558" s="795"/>
      <c r="O558" s="795"/>
      <c r="P558" s="795"/>
      <c r="Q558" s="795"/>
      <c r="R558" s="795"/>
      <c r="S558" s="798"/>
      <c r="T558" s="795"/>
      <c r="U558" s="795"/>
      <c r="V558" s="795"/>
      <c r="W558" s="795"/>
      <c r="X558" s="795"/>
      <c r="Y558" s="795"/>
      <c r="Z558" s="795"/>
      <c r="AA558" s="795"/>
      <c r="AB558" s="798"/>
      <c r="AC558" s="798"/>
      <c r="AD558" s="795"/>
      <c r="AE558" s="795"/>
      <c r="AF558" s="795"/>
      <c r="AG558" s="795"/>
      <c r="AH558" s="795"/>
      <c r="AI558" s="798"/>
      <c r="AJ558" s="795"/>
      <c r="AK558" s="798"/>
      <c r="AL558" s="795"/>
      <c r="AM558" s="798"/>
      <c r="AN558" s="795"/>
      <c r="AO558" s="798"/>
      <c r="AP558" s="795"/>
      <c r="AQ558" s="798"/>
      <c r="AR558" s="795"/>
      <c r="AS558" s="798"/>
      <c r="AT558" s="795"/>
      <c r="AU558" s="798"/>
      <c r="AV558" s="795"/>
      <c r="AW558" s="798"/>
      <c r="AX558" s="797"/>
      <c r="AY558" s="797"/>
      <c r="AZ558" s="797"/>
      <c r="BA558" s="797"/>
      <c r="BB558" s="797"/>
      <c r="BC558" s="797"/>
      <c r="BD558" s="797"/>
    </row>
    <row r="559" ht="15.75" customHeight="1">
      <c r="F559" s="794"/>
      <c r="G559" s="795"/>
      <c r="H559" s="797"/>
      <c r="I559" s="795"/>
      <c r="J559" s="795"/>
      <c r="K559" s="798"/>
      <c r="L559" s="795"/>
      <c r="M559" s="795"/>
      <c r="N559" s="795"/>
      <c r="O559" s="795"/>
      <c r="P559" s="795"/>
      <c r="Q559" s="795"/>
      <c r="R559" s="795"/>
      <c r="S559" s="798"/>
      <c r="T559" s="795"/>
      <c r="U559" s="795"/>
      <c r="V559" s="795"/>
      <c r="W559" s="795"/>
      <c r="X559" s="795"/>
      <c r="Y559" s="795"/>
      <c r="Z559" s="795"/>
      <c r="AA559" s="795"/>
      <c r="AB559" s="798"/>
      <c r="AC559" s="798"/>
      <c r="AD559" s="795"/>
      <c r="AE559" s="795"/>
      <c r="AF559" s="795"/>
      <c r="AG559" s="795"/>
      <c r="AH559" s="795"/>
      <c r="AI559" s="798"/>
      <c r="AJ559" s="795"/>
      <c r="AK559" s="798"/>
      <c r="AL559" s="795"/>
      <c r="AM559" s="798"/>
      <c r="AN559" s="795"/>
      <c r="AO559" s="798"/>
      <c r="AP559" s="795"/>
      <c r="AQ559" s="798"/>
      <c r="AR559" s="795"/>
      <c r="AS559" s="798"/>
      <c r="AT559" s="795"/>
      <c r="AU559" s="798"/>
      <c r="AV559" s="795"/>
      <c r="AW559" s="798"/>
      <c r="AX559" s="797"/>
      <c r="AY559" s="797"/>
      <c r="AZ559" s="797"/>
      <c r="BA559" s="797"/>
      <c r="BB559" s="797"/>
      <c r="BC559" s="797"/>
      <c r="BD559" s="797"/>
    </row>
    <row r="560" ht="15.75" customHeight="1">
      <c r="F560" s="794"/>
      <c r="G560" s="795"/>
      <c r="H560" s="797"/>
      <c r="I560" s="795"/>
      <c r="J560" s="795"/>
      <c r="K560" s="798"/>
      <c r="L560" s="795"/>
      <c r="M560" s="795"/>
      <c r="N560" s="795"/>
      <c r="O560" s="795"/>
      <c r="P560" s="795"/>
      <c r="Q560" s="795"/>
      <c r="R560" s="795"/>
      <c r="S560" s="798"/>
      <c r="T560" s="795"/>
      <c r="U560" s="795"/>
      <c r="V560" s="795"/>
      <c r="W560" s="795"/>
      <c r="X560" s="795"/>
      <c r="Y560" s="795"/>
      <c r="Z560" s="795"/>
      <c r="AA560" s="795"/>
      <c r="AB560" s="798"/>
      <c r="AC560" s="798"/>
      <c r="AD560" s="795"/>
      <c r="AE560" s="795"/>
      <c r="AF560" s="795"/>
      <c r="AG560" s="795"/>
      <c r="AH560" s="795"/>
      <c r="AI560" s="798"/>
      <c r="AJ560" s="795"/>
      <c r="AK560" s="798"/>
      <c r="AL560" s="795"/>
      <c r="AM560" s="798"/>
      <c r="AN560" s="795"/>
      <c r="AO560" s="798"/>
      <c r="AP560" s="795"/>
      <c r="AQ560" s="798"/>
      <c r="AR560" s="795"/>
      <c r="AS560" s="798"/>
      <c r="AT560" s="795"/>
      <c r="AU560" s="798"/>
      <c r="AV560" s="795"/>
      <c r="AW560" s="798"/>
      <c r="AX560" s="797"/>
      <c r="AY560" s="797"/>
      <c r="AZ560" s="797"/>
      <c r="BA560" s="797"/>
      <c r="BB560" s="797"/>
      <c r="BC560" s="797"/>
      <c r="BD560" s="797"/>
    </row>
    <row r="561" ht="15.75" customHeight="1">
      <c r="F561" s="794"/>
      <c r="G561" s="795"/>
      <c r="H561" s="797"/>
      <c r="I561" s="795"/>
      <c r="J561" s="795"/>
      <c r="K561" s="798"/>
      <c r="L561" s="795"/>
      <c r="M561" s="795"/>
      <c r="N561" s="795"/>
      <c r="O561" s="795"/>
      <c r="P561" s="795"/>
      <c r="Q561" s="795"/>
      <c r="R561" s="795"/>
      <c r="S561" s="798"/>
      <c r="T561" s="795"/>
      <c r="U561" s="795"/>
      <c r="V561" s="795"/>
      <c r="W561" s="795"/>
      <c r="X561" s="795"/>
      <c r="Y561" s="795"/>
      <c r="Z561" s="795"/>
      <c r="AA561" s="795"/>
      <c r="AB561" s="798"/>
      <c r="AC561" s="798"/>
      <c r="AD561" s="795"/>
      <c r="AE561" s="795"/>
      <c r="AF561" s="795"/>
      <c r="AG561" s="795"/>
      <c r="AH561" s="795"/>
      <c r="AI561" s="798"/>
      <c r="AJ561" s="795"/>
      <c r="AK561" s="798"/>
      <c r="AL561" s="795"/>
      <c r="AM561" s="798"/>
      <c r="AN561" s="795"/>
      <c r="AO561" s="798"/>
      <c r="AP561" s="795"/>
      <c r="AQ561" s="798"/>
      <c r="AR561" s="795"/>
      <c r="AS561" s="798"/>
      <c r="AT561" s="795"/>
      <c r="AU561" s="798"/>
      <c r="AV561" s="795"/>
      <c r="AW561" s="798"/>
      <c r="AX561" s="797"/>
      <c r="AY561" s="797"/>
      <c r="AZ561" s="797"/>
      <c r="BA561" s="797"/>
      <c r="BB561" s="797"/>
      <c r="BC561" s="797"/>
      <c r="BD561" s="797"/>
    </row>
    <row r="562" ht="15.75" customHeight="1">
      <c r="F562" s="794"/>
      <c r="G562" s="795"/>
      <c r="H562" s="797"/>
      <c r="I562" s="795"/>
      <c r="J562" s="795"/>
      <c r="K562" s="798"/>
      <c r="L562" s="795"/>
      <c r="M562" s="795"/>
      <c r="N562" s="795"/>
      <c r="O562" s="795"/>
      <c r="P562" s="795"/>
      <c r="Q562" s="795"/>
      <c r="R562" s="795"/>
      <c r="S562" s="798"/>
      <c r="T562" s="795"/>
      <c r="U562" s="795"/>
      <c r="V562" s="795"/>
      <c r="W562" s="795"/>
      <c r="X562" s="795"/>
      <c r="Y562" s="795"/>
      <c r="Z562" s="795"/>
      <c r="AA562" s="795"/>
      <c r="AB562" s="798"/>
      <c r="AC562" s="798"/>
      <c r="AD562" s="795"/>
      <c r="AE562" s="795"/>
      <c r="AF562" s="795"/>
      <c r="AG562" s="795"/>
      <c r="AH562" s="795"/>
      <c r="AI562" s="798"/>
      <c r="AJ562" s="795"/>
      <c r="AK562" s="798"/>
      <c r="AL562" s="795"/>
      <c r="AM562" s="798"/>
      <c r="AN562" s="795"/>
      <c r="AO562" s="798"/>
      <c r="AP562" s="795"/>
      <c r="AQ562" s="798"/>
      <c r="AR562" s="795"/>
      <c r="AS562" s="798"/>
      <c r="AT562" s="795"/>
      <c r="AU562" s="798"/>
      <c r="AV562" s="795"/>
      <c r="AW562" s="798"/>
      <c r="AX562" s="797"/>
      <c r="AY562" s="797"/>
      <c r="AZ562" s="797"/>
      <c r="BA562" s="797"/>
      <c r="BB562" s="797"/>
      <c r="BC562" s="797"/>
      <c r="BD562" s="797"/>
    </row>
    <row r="563" ht="15.75" customHeight="1">
      <c r="F563" s="794"/>
      <c r="G563" s="795"/>
      <c r="H563" s="797"/>
      <c r="I563" s="795"/>
      <c r="J563" s="795"/>
      <c r="K563" s="798"/>
      <c r="L563" s="795"/>
      <c r="M563" s="795"/>
      <c r="N563" s="795"/>
      <c r="O563" s="795"/>
      <c r="P563" s="795"/>
      <c r="Q563" s="795"/>
      <c r="R563" s="795"/>
      <c r="S563" s="798"/>
      <c r="T563" s="795"/>
      <c r="U563" s="795"/>
      <c r="V563" s="795"/>
      <c r="W563" s="795"/>
      <c r="X563" s="795"/>
      <c r="Y563" s="795"/>
      <c r="Z563" s="795"/>
      <c r="AA563" s="795"/>
      <c r="AB563" s="798"/>
      <c r="AC563" s="798"/>
      <c r="AD563" s="795"/>
      <c r="AE563" s="795"/>
      <c r="AF563" s="795"/>
      <c r="AG563" s="795"/>
      <c r="AH563" s="795"/>
      <c r="AI563" s="798"/>
      <c r="AJ563" s="795"/>
      <c r="AK563" s="798"/>
      <c r="AL563" s="795"/>
      <c r="AM563" s="798"/>
      <c r="AN563" s="795"/>
      <c r="AO563" s="798"/>
      <c r="AP563" s="795"/>
      <c r="AQ563" s="798"/>
      <c r="AR563" s="795"/>
      <c r="AS563" s="798"/>
      <c r="AT563" s="795"/>
      <c r="AU563" s="798"/>
      <c r="AV563" s="795"/>
      <c r="AW563" s="798"/>
      <c r="AX563" s="797"/>
      <c r="AY563" s="797"/>
      <c r="AZ563" s="797"/>
      <c r="BA563" s="797"/>
      <c r="BB563" s="797"/>
      <c r="BC563" s="797"/>
      <c r="BD563" s="797"/>
    </row>
    <row r="564" ht="15.75" customHeight="1">
      <c r="F564" s="794"/>
      <c r="G564" s="795"/>
      <c r="H564" s="797"/>
      <c r="I564" s="795"/>
      <c r="J564" s="795"/>
      <c r="K564" s="798"/>
      <c r="L564" s="795"/>
      <c r="M564" s="795"/>
      <c r="N564" s="795"/>
      <c r="O564" s="795"/>
      <c r="P564" s="795"/>
      <c r="Q564" s="795"/>
      <c r="R564" s="795"/>
      <c r="S564" s="798"/>
      <c r="T564" s="795"/>
      <c r="U564" s="795"/>
      <c r="V564" s="795"/>
      <c r="W564" s="795"/>
      <c r="X564" s="795"/>
      <c r="Y564" s="795"/>
      <c r="Z564" s="795"/>
      <c r="AA564" s="795"/>
      <c r="AB564" s="798"/>
      <c r="AC564" s="798"/>
      <c r="AD564" s="795"/>
      <c r="AE564" s="795"/>
      <c r="AF564" s="795"/>
      <c r="AG564" s="795"/>
      <c r="AH564" s="795"/>
      <c r="AI564" s="798"/>
      <c r="AJ564" s="795"/>
      <c r="AK564" s="798"/>
      <c r="AL564" s="795"/>
      <c r="AM564" s="798"/>
      <c r="AN564" s="795"/>
      <c r="AO564" s="798"/>
      <c r="AP564" s="795"/>
      <c r="AQ564" s="798"/>
      <c r="AR564" s="795"/>
      <c r="AS564" s="798"/>
      <c r="AT564" s="795"/>
      <c r="AU564" s="798"/>
      <c r="AV564" s="795"/>
      <c r="AW564" s="798"/>
      <c r="AX564" s="797"/>
      <c r="AY564" s="797"/>
      <c r="AZ564" s="797"/>
      <c r="BA564" s="797"/>
      <c r="BB564" s="797"/>
      <c r="BC564" s="797"/>
      <c r="BD564" s="797"/>
    </row>
    <row r="565" ht="15.75" customHeight="1">
      <c r="F565" s="794"/>
      <c r="G565" s="795"/>
      <c r="H565" s="797"/>
      <c r="I565" s="795"/>
      <c r="J565" s="795"/>
      <c r="K565" s="798"/>
      <c r="L565" s="795"/>
      <c r="M565" s="795"/>
      <c r="N565" s="795"/>
      <c r="O565" s="795"/>
      <c r="P565" s="795"/>
      <c r="Q565" s="795"/>
      <c r="R565" s="795"/>
      <c r="S565" s="798"/>
      <c r="T565" s="795"/>
      <c r="U565" s="795"/>
      <c r="V565" s="795"/>
      <c r="W565" s="795"/>
      <c r="X565" s="795"/>
      <c r="Y565" s="795"/>
      <c r="Z565" s="795"/>
      <c r="AA565" s="795"/>
      <c r="AB565" s="798"/>
      <c r="AC565" s="798"/>
      <c r="AD565" s="795"/>
      <c r="AE565" s="795"/>
      <c r="AF565" s="795"/>
      <c r="AG565" s="795"/>
      <c r="AH565" s="795"/>
      <c r="AI565" s="798"/>
      <c r="AJ565" s="795"/>
      <c r="AK565" s="798"/>
      <c r="AL565" s="795"/>
      <c r="AM565" s="798"/>
      <c r="AN565" s="795"/>
      <c r="AO565" s="798"/>
      <c r="AP565" s="795"/>
      <c r="AQ565" s="798"/>
      <c r="AR565" s="795"/>
      <c r="AS565" s="798"/>
      <c r="AT565" s="795"/>
      <c r="AU565" s="798"/>
      <c r="AV565" s="795"/>
      <c r="AW565" s="798"/>
      <c r="AX565" s="797"/>
      <c r="AY565" s="797"/>
      <c r="AZ565" s="797"/>
      <c r="BA565" s="797"/>
      <c r="BB565" s="797"/>
      <c r="BC565" s="797"/>
      <c r="BD565" s="797"/>
    </row>
    <row r="566" ht="15.75" customHeight="1">
      <c r="F566" s="794"/>
      <c r="G566" s="795"/>
      <c r="H566" s="797"/>
      <c r="I566" s="795"/>
      <c r="J566" s="795"/>
      <c r="K566" s="798"/>
      <c r="L566" s="795"/>
      <c r="M566" s="795"/>
      <c r="N566" s="795"/>
      <c r="O566" s="795"/>
      <c r="P566" s="795"/>
      <c r="Q566" s="795"/>
      <c r="R566" s="795"/>
      <c r="S566" s="798"/>
      <c r="T566" s="795"/>
      <c r="U566" s="795"/>
      <c r="V566" s="795"/>
      <c r="W566" s="795"/>
      <c r="X566" s="795"/>
      <c r="Y566" s="795"/>
      <c r="Z566" s="795"/>
      <c r="AA566" s="795"/>
      <c r="AB566" s="798"/>
      <c r="AC566" s="798"/>
      <c r="AD566" s="795"/>
      <c r="AE566" s="795"/>
      <c r="AF566" s="795"/>
      <c r="AG566" s="795"/>
      <c r="AH566" s="795"/>
      <c r="AI566" s="798"/>
      <c r="AJ566" s="795"/>
      <c r="AK566" s="798"/>
      <c r="AL566" s="795"/>
      <c r="AM566" s="798"/>
      <c r="AN566" s="795"/>
      <c r="AO566" s="798"/>
      <c r="AP566" s="795"/>
      <c r="AQ566" s="798"/>
      <c r="AR566" s="795"/>
      <c r="AS566" s="798"/>
      <c r="AT566" s="795"/>
      <c r="AU566" s="798"/>
      <c r="AV566" s="795"/>
      <c r="AW566" s="798"/>
      <c r="AX566" s="797"/>
      <c r="AY566" s="797"/>
      <c r="AZ566" s="797"/>
      <c r="BA566" s="797"/>
      <c r="BB566" s="797"/>
      <c r="BC566" s="797"/>
      <c r="BD566" s="797"/>
    </row>
    <row r="567" ht="15.75" customHeight="1">
      <c r="F567" s="794"/>
      <c r="G567" s="795"/>
      <c r="H567" s="797"/>
      <c r="I567" s="795"/>
      <c r="J567" s="795"/>
      <c r="K567" s="798"/>
      <c r="L567" s="795"/>
      <c r="M567" s="795"/>
      <c r="N567" s="795"/>
      <c r="O567" s="795"/>
      <c r="P567" s="795"/>
      <c r="Q567" s="795"/>
      <c r="R567" s="795"/>
      <c r="S567" s="798"/>
      <c r="T567" s="795"/>
      <c r="U567" s="795"/>
      <c r="V567" s="795"/>
      <c r="W567" s="795"/>
      <c r="X567" s="795"/>
      <c r="Y567" s="795"/>
      <c r="Z567" s="795"/>
      <c r="AA567" s="795"/>
      <c r="AB567" s="798"/>
      <c r="AC567" s="798"/>
      <c r="AD567" s="795"/>
      <c r="AE567" s="795"/>
      <c r="AF567" s="795"/>
      <c r="AG567" s="795"/>
      <c r="AH567" s="795"/>
      <c r="AI567" s="798"/>
      <c r="AJ567" s="795"/>
      <c r="AK567" s="798"/>
      <c r="AL567" s="795"/>
      <c r="AM567" s="798"/>
      <c r="AN567" s="795"/>
      <c r="AO567" s="798"/>
      <c r="AP567" s="795"/>
      <c r="AQ567" s="798"/>
      <c r="AR567" s="795"/>
      <c r="AS567" s="798"/>
      <c r="AT567" s="795"/>
      <c r="AU567" s="798"/>
      <c r="AV567" s="795"/>
      <c r="AW567" s="798"/>
      <c r="AX567" s="797"/>
      <c r="AY567" s="797"/>
      <c r="AZ567" s="797"/>
      <c r="BA567" s="797"/>
      <c r="BB567" s="797"/>
      <c r="BC567" s="797"/>
      <c r="BD567" s="797"/>
    </row>
    <row r="568" ht="15.75" customHeight="1">
      <c r="F568" s="794"/>
      <c r="G568" s="795"/>
      <c r="H568" s="797"/>
      <c r="I568" s="795"/>
      <c r="J568" s="795"/>
      <c r="K568" s="798"/>
      <c r="L568" s="795"/>
      <c r="M568" s="795"/>
      <c r="N568" s="795"/>
      <c r="O568" s="795"/>
      <c r="P568" s="795"/>
      <c r="Q568" s="795"/>
      <c r="R568" s="795"/>
      <c r="S568" s="798"/>
      <c r="T568" s="795"/>
      <c r="U568" s="795"/>
      <c r="V568" s="795"/>
      <c r="W568" s="795"/>
      <c r="X568" s="795"/>
      <c r="Y568" s="795"/>
      <c r="Z568" s="795"/>
      <c r="AA568" s="795"/>
      <c r="AB568" s="798"/>
      <c r="AC568" s="798"/>
      <c r="AD568" s="795"/>
      <c r="AE568" s="795"/>
      <c r="AF568" s="795"/>
      <c r="AG568" s="795"/>
      <c r="AH568" s="795"/>
      <c r="AI568" s="798"/>
      <c r="AJ568" s="795"/>
      <c r="AK568" s="798"/>
      <c r="AL568" s="795"/>
      <c r="AM568" s="798"/>
      <c r="AN568" s="795"/>
      <c r="AO568" s="798"/>
      <c r="AP568" s="795"/>
      <c r="AQ568" s="798"/>
      <c r="AR568" s="795"/>
      <c r="AS568" s="798"/>
      <c r="AT568" s="795"/>
      <c r="AU568" s="798"/>
      <c r="AV568" s="795"/>
      <c r="AW568" s="798"/>
      <c r="AX568" s="797"/>
      <c r="AY568" s="797"/>
      <c r="AZ568" s="797"/>
      <c r="BA568" s="797"/>
      <c r="BB568" s="797"/>
      <c r="BC568" s="797"/>
      <c r="BD568" s="797"/>
    </row>
    <row r="569" ht="15.75" customHeight="1">
      <c r="F569" s="794"/>
      <c r="G569" s="795"/>
      <c r="H569" s="797"/>
      <c r="I569" s="795"/>
      <c r="J569" s="795"/>
      <c r="K569" s="798"/>
      <c r="L569" s="795"/>
      <c r="M569" s="795"/>
      <c r="N569" s="795"/>
      <c r="O569" s="795"/>
      <c r="P569" s="795"/>
      <c r="Q569" s="795"/>
      <c r="R569" s="795"/>
      <c r="S569" s="798"/>
      <c r="T569" s="795"/>
      <c r="U569" s="795"/>
      <c r="V569" s="795"/>
      <c r="W569" s="795"/>
      <c r="X569" s="795"/>
      <c r="Y569" s="795"/>
      <c r="Z569" s="795"/>
      <c r="AA569" s="795"/>
      <c r="AB569" s="798"/>
      <c r="AC569" s="798"/>
      <c r="AD569" s="795"/>
      <c r="AE569" s="795"/>
      <c r="AF569" s="795"/>
      <c r="AG569" s="795"/>
      <c r="AH569" s="795"/>
      <c r="AI569" s="798"/>
      <c r="AJ569" s="795"/>
      <c r="AK569" s="798"/>
      <c r="AL569" s="795"/>
      <c r="AM569" s="798"/>
      <c r="AN569" s="795"/>
      <c r="AO569" s="798"/>
      <c r="AP569" s="795"/>
      <c r="AQ569" s="798"/>
      <c r="AR569" s="795"/>
      <c r="AS569" s="798"/>
      <c r="AT569" s="795"/>
      <c r="AU569" s="798"/>
      <c r="AV569" s="795"/>
      <c r="AW569" s="798"/>
      <c r="AX569" s="797"/>
      <c r="AY569" s="797"/>
      <c r="AZ569" s="797"/>
      <c r="BA569" s="797"/>
      <c r="BB569" s="797"/>
      <c r="BC569" s="797"/>
      <c r="BD569" s="797"/>
    </row>
    <row r="570" ht="15.75" customHeight="1">
      <c r="F570" s="794"/>
      <c r="G570" s="795"/>
      <c r="H570" s="797"/>
      <c r="I570" s="795"/>
      <c r="J570" s="795"/>
      <c r="K570" s="798"/>
      <c r="L570" s="795"/>
      <c r="M570" s="795"/>
      <c r="N570" s="795"/>
      <c r="O570" s="795"/>
      <c r="P570" s="795"/>
      <c r="Q570" s="795"/>
      <c r="R570" s="795"/>
      <c r="S570" s="798"/>
      <c r="T570" s="795"/>
      <c r="U570" s="795"/>
      <c r="V570" s="795"/>
      <c r="W570" s="795"/>
      <c r="X570" s="795"/>
      <c r="Y570" s="795"/>
      <c r="Z570" s="795"/>
      <c r="AA570" s="795"/>
      <c r="AB570" s="798"/>
      <c r="AC570" s="798"/>
      <c r="AD570" s="795"/>
      <c r="AE570" s="795"/>
      <c r="AF570" s="795"/>
      <c r="AG570" s="795"/>
      <c r="AH570" s="795"/>
      <c r="AI570" s="798"/>
      <c r="AJ570" s="795"/>
      <c r="AK570" s="798"/>
      <c r="AL570" s="795"/>
      <c r="AM570" s="798"/>
      <c r="AN570" s="795"/>
      <c r="AO570" s="798"/>
      <c r="AP570" s="795"/>
      <c r="AQ570" s="798"/>
      <c r="AR570" s="795"/>
      <c r="AS570" s="798"/>
      <c r="AT570" s="795"/>
      <c r="AU570" s="798"/>
      <c r="AV570" s="795"/>
      <c r="AW570" s="798"/>
      <c r="AX570" s="797"/>
      <c r="AY570" s="797"/>
      <c r="AZ570" s="797"/>
      <c r="BA570" s="797"/>
      <c r="BB570" s="797"/>
      <c r="BC570" s="797"/>
      <c r="BD570" s="797"/>
    </row>
    <row r="571" ht="15.75" customHeight="1">
      <c r="F571" s="794"/>
      <c r="G571" s="795"/>
      <c r="H571" s="797"/>
      <c r="I571" s="795"/>
      <c r="J571" s="795"/>
      <c r="K571" s="798"/>
      <c r="L571" s="795"/>
      <c r="M571" s="795"/>
      <c r="N571" s="795"/>
      <c r="O571" s="795"/>
      <c r="P571" s="795"/>
      <c r="Q571" s="795"/>
      <c r="R571" s="795"/>
      <c r="S571" s="798"/>
      <c r="T571" s="795"/>
      <c r="U571" s="795"/>
      <c r="V571" s="795"/>
      <c r="W571" s="795"/>
      <c r="X571" s="795"/>
      <c r="Y571" s="795"/>
      <c r="Z571" s="795"/>
      <c r="AA571" s="795"/>
      <c r="AB571" s="798"/>
      <c r="AC571" s="798"/>
      <c r="AD571" s="795"/>
      <c r="AE571" s="795"/>
      <c r="AF571" s="795"/>
      <c r="AG571" s="795"/>
      <c r="AH571" s="795"/>
      <c r="AI571" s="798"/>
      <c r="AJ571" s="795"/>
      <c r="AK571" s="798"/>
      <c r="AL571" s="795"/>
      <c r="AM571" s="798"/>
      <c r="AN571" s="795"/>
      <c r="AO571" s="798"/>
      <c r="AP571" s="795"/>
      <c r="AQ571" s="798"/>
      <c r="AR571" s="795"/>
      <c r="AS571" s="798"/>
      <c r="AT571" s="795"/>
      <c r="AU571" s="798"/>
      <c r="AV571" s="795"/>
      <c r="AW571" s="798"/>
      <c r="AX571" s="797"/>
      <c r="AY571" s="797"/>
      <c r="AZ571" s="797"/>
      <c r="BA571" s="797"/>
      <c r="BB571" s="797"/>
      <c r="BC571" s="797"/>
      <c r="BD571" s="797"/>
    </row>
    <row r="572" ht="15.75" customHeight="1">
      <c r="F572" s="794"/>
      <c r="G572" s="795"/>
      <c r="H572" s="797"/>
      <c r="I572" s="795"/>
      <c r="J572" s="795"/>
      <c r="K572" s="798"/>
      <c r="L572" s="795"/>
      <c r="M572" s="795"/>
      <c r="N572" s="795"/>
      <c r="O572" s="795"/>
      <c r="P572" s="795"/>
      <c r="Q572" s="795"/>
      <c r="R572" s="795"/>
      <c r="S572" s="798"/>
      <c r="T572" s="795"/>
      <c r="U572" s="795"/>
      <c r="V572" s="795"/>
      <c r="W572" s="795"/>
      <c r="X572" s="795"/>
      <c r="Y572" s="795"/>
      <c r="Z572" s="795"/>
      <c r="AA572" s="795"/>
      <c r="AB572" s="798"/>
      <c r="AC572" s="798"/>
      <c r="AD572" s="795"/>
      <c r="AE572" s="795"/>
      <c r="AF572" s="795"/>
      <c r="AG572" s="795"/>
      <c r="AH572" s="795"/>
      <c r="AI572" s="798"/>
      <c r="AJ572" s="795"/>
      <c r="AK572" s="798"/>
      <c r="AL572" s="795"/>
      <c r="AM572" s="798"/>
      <c r="AN572" s="795"/>
      <c r="AO572" s="798"/>
      <c r="AP572" s="795"/>
      <c r="AQ572" s="798"/>
      <c r="AR572" s="795"/>
      <c r="AS572" s="798"/>
      <c r="AT572" s="795"/>
      <c r="AU572" s="798"/>
      <c r="AV572" s="795"/>
      <c r="AW572" s="798"/>
      <c r="AX572" s="797"/>
      <c r="AY572" s="797"/>
      <c r="AZ572" s="797"/>
      <c r="BA572" s="797"/>
      <c r="BB572" s="797"/>
      <c r="BC572" s="797"/>
      <c r="BD572" s="797"/>
    </row>
    <row r="573" ht="15.75" customHeight="1">
      <c r="F573" s="794"/>
      <c r="G573" s="795"/>
      <c r="H573" s="797"/>
      <c r="I573" s="795"/>
      <c r="J573" s="795"/>
      <c r="K573" s="798"/>
      <c r="L573" s="795"/>
      <c r="M573" s="795"/>
      <c r="N573" s="795"/>
      <c r="O573" s="795"/>
      <c r="P573" s="795"/>
      <c r="Q573" s="795"/>
      <c r="R573" s="795"/>
      <c r="S573" s="798"/>
      <c r="T573" s="795"/>
      <c r="U573" s="795"/>
      <c r="V573" s="795"/>
      <c r="W573" s="795"/>
      <c r="X573" s="795"/>
      <c r="Y573" s="795"/>
      <c r="Z573" s="795"/>
      <c r="AA573" s="795"/>
      <c r="AB573" s="798"/>
      <c r="AC573" s="798"/>
      <c r="AD573" s="795"/>
      <c r="AE573" s="795"/>
      <c r="AF573" s="795"/>
      <c r="AG573" s="795"/>
      <c r="AH573" s="795"/>
      <c r="AI573" s="798"/>
      <c r="AJ573" s="795"/>
      <c r="AK573" s="798"/>
      <c r="AL573" s="795"/>
      <c r="AM573" s="798"/>
      <c r="AN573" s="795"/>
      <c r="AO573" s="798"/>
      <c r="AP573" s="795"/>
      <c r="AQ573" s="798"/>
      <c r="AR573" s="795"/>
      <c r="AS573" s="798"/>
      <c r="AT573" s="795"/>
      <c r="AU573" s="798"/>
      <c r="AV573" s="795"/>
      <c r="AW573" s="798"/>
      <c r="AX573" s="797"/>
      <c r="AY573" s="797"/>
      <c r="AZ573" s="797"/>
      <c r="BA573" s="797"/>
      <c r="BB573" s="797"/>
      <c r="BC573" s="797"/>
      <c r="BD573" s="797"/>
    </row>
    <row r="574" ht="15.75" customHeight="1">
      <c r="F574" s="794"/>
      <c r="G574" s="795"/>
      <c r="H574" s="797"/>
      <c r="I574" s="795"/>
      <c r="J574" s="795"/>
      <c r="K574" s="798"/>
      <c r="L574" s="795"/>
      <c r="M574" s="795"/>
      <c r="N574" s="795"/>
      <c r="O574" s="795"/>
      <c r="P574" s="795"/>
      <c r="Q574" s="795"/>
      <c r="R574" s="795"/>
      <c r="S574" s="798"/>
      <c r="T574" s="795"/>
      <c r="U574" s="795"/>
      <c r="V574" s="795"/>
      <c r="W574" s="795"/>
      <c r="X574" s="795"/>
      <c r="Y574" s="795"/>
      <c r="Z574" s="795"/>
      <c r="AA574" s="795"/>
      <c r="AB574" s="798"/>
      <c r="AC574" s="798"/>
      <c r="AD574" s="795"/>
      <c r="AE574" s="795"/>
      <c r="AF574" s="795"/>
      <c r="AG574" s="795"/>
      <c r="AH574" s="795"/>
      <c r="AI574" s="798"/>
      <c r="AJ574" s="795"/>
      <c r="AK574" s="798"/>
      <c r="AL574" s="795"/>
      <c r="AM574" s="798"/>
      <c r="AN574" s="795"/>
      <c r="AO574" s="798"/>
      <c r="AP574" s="795"/>
      <c r="AQ574" s="798"/>
      <c r="AR574" s="795"/>
      <c r="AS574" s="798"/>
      <c r="AT574" s="795"/>
      <c r="AU574" s="798"/>
      <c r="AV574" s="795"/>
      <c r="AW574" s="798"/>
      <c r="AX574" s="797"/>
      <c r="AY574" s="797"/>
      <c r="AZ574" s="797"/>
      <c r="BA574" s="797"/>
      <c r="BB574" s="797"/>
      <c r="BC574" s="797"/>
      <c r="BD574" s="797"/>
    </row>
    <row r="575" ht="15.75" customHeight="1">
      <c r="F575" s="794"/>
      <c r="G575" s="795"/>
      <c r="H575" s="797"/>
      <c r="I575" s="795"/>
      <c r="J575" s="795"/>
      <c r="K575" s="798"/>
      <c r="L575" s="795"/>
      <c r="M575" s="795"/>
      <c r="N575" s="795"/>
      <c r="O575" s="795"/>
      <c r="P575" s="795"/>
      <c r="Q575" s="795"/>
      <c r="R575" s="795"/>
      <c r="S575" s="798"/>
      <c r="T575" s="795"/>
      <c r="U575" s="795"/>
      <c r="V575" s="795"/>
      <c r="W575" s="795"/>
      <c r="X575" s="795"/>
      <c r="Y575" s="795"/>
      <c r="Z575" s="795"/>
      <c r="AA575" s="795"/>
      <c r="AB575" s="798"/>
      <c r="AC575" s="798"/>
      <c r="AD575" s="795"/>
      <c r="AE575" s="795"/>
      <c r="AF575" s="795"/>
      <c r="AG575" s="795"/>
      <c r="AH575" s="795"/>
      <c r="AI575" s="798"/>
      <c r="AJ575" s="795"/>
      <c r="AK575" s="798"/>
      <c r="AL575" s="795"/>
      <c r="AM575" s="798"/>
      <c r="AN575" s="795"/>
      <c r="AO575" s="798"/>
      <c r="AP575" s="795"/>
      <c r="AQ575" s="798"/>
      <c r="AR575" s="795"/>
      <c r="AS575" s="798"/>
      <c r="AT575" s="795"/>
      <c r="AU575" s="798"/>
      <c r="AV575" s="795"/>
      <c r="AW575" s="798"/>
      <c r="AX575" s="797"/>
      <c r="AY575" s="797"/>
      <c r="AZ575" s="797"/>
      <c r="BA575" s="797"/>
      <c r="BB575" s="797"/>
      <c r="BC575" s="797"/>
      <c r="BD575" s="797"/>
    </row>
    <row r="576" ht="15.75" customHeight="1">
      <c r="F576" s="794"/>
      <c r="G576" s="795"/>
      <c r="H576" s="797"/>
      <c r="I576" s="795"/>
      <c r="J576" s="795"/>
      <c r="K576" s="798"/>
      <c r="L576" s="795"/>
      <c r="M576" s="795"/>
      <c r="N576" s="795"/>
      <c r="O576" s="795"/>
      <c r="P576" s="795"/>
      <c r="Q576" s="795"/>
      <c r="R576" s="795"/>
      <c r="S576" s="798"/>
      <c r="T576" s="795"/>
      <c r="U576" s="795"/>
      <c r="V576" s="795"/>
      <c r="W576" s="795"/>
      <c r="X576" s="795"/>
      <c r="Y576" s="795"/>
      <c r="Z576" s="795"/>
      <c r="AA576" s="795"/>
      <c r="AB576" s="798"/>
      <c r="AC576" s="798"/>
      <c r="AD576" s="795"/>
      <c r="AE576" s="795"/>
      <c r="AF576" s="795"/>
      <c r="AG576" s="795"/>
      <c r="AH576" s="795"/>
      <c r="AI576" s="798"/>
      <c r="AJ576" s="795"/>
      <c r="AK576" s="798"/>
      <c r="AL576" s="795"/>
      <c r="AM576" s="798"/>
      <c r="AN576" s="795"/>
      <c r="AO576" s="798"/>
      <c r="AP576" s="795"/>
      <c r="AQ576" s="798"/>
      <c r="AR576" s="795"/>
      <c r="AS576" s="798"/>
      <c r="AT576" s="795"/>
      <c r="AU576" s="798"/>
      <c r="AV576" s="795"/>
      <c r="AW576" s="798"/>
      <c r="AX576" s="797"/>
      <c r="AY576" s="797"/>
      <c r="AZ576" s="797"/>
      <c r="BA576" s="797"/>
      <c r="BB576" s="797"/>
      <c r="BC576" s="797"/>
      <c r="BD576" s="797"/>
    </row>
    <row r="577" ht="15.75" customHeight="1">
      <c r="F577" s="794"/>
      <c r="G577" s="795"/>
      <c r="H577" s="797"/>
      <c r="I577" s="795"/>
      <c r="J577" s="795"/>
      <c r="K577" s="798"/>
      <c r="L577" s="795"/>
      <c r="M577" s="795"/>
      <c r="N577" s="795"/>
      <c r="O577" s="795"/>
      <c r="P577" s="795"/>
      <c r="Q577" s="795"/>
      <c r="R577" s="795"/>
      <c r="S577" s="798"/>
      <c r="T577" s="795"/>
      <c r="U577" s="795"/>
      <c r="V577" s="795"/>
      <c r="W577" s="795"/>
      <c r="X577" s="795"/>
      <c r="Y577" s="795"/>
      <c r="Z577" s="795"/>
      <c r="AA577" s="795"/>
      <c r="AB577" s="798"/>
      <c r="AC577" s="798"/>
      <c r="AD577" s="795"/>
      <c r="AE577" s="795"/>
      <c r="AF577" s="795"/>
      <c r="AG577" s="795"/>
      <c r="AH577" s="795"/>
      <c r="AI577" s="798"/>
      <c r="AJ577" s="795"/>
      <c r="AK577" s="798"/>
      <c r="AL577" s="795"/>
      <c r="AM577" s="798"/>
      <c r="AN577" s="795"/>
      <c r="AO577" s="798"/>
      <c r="AP577" s="795"/>
      <c r="AQ577" s="798"/>
      <c r="AR577" s="795"/>
      <c r="AS577" s="798"/>
      <c r="AT577" s="795"/>
      <c r="AU577" s="798"/>
      <c r="AV577" s="795"/>
      <c r="AW577" s="798"/>
      <c r="AX577" s="797"/>
      <c r="AY577" s="797"/>
      <c r="AZ577" s="797"/>
      <c r="BA577" s="797"/>
      <c r="BB577" s="797"/>
      <c r="BC577" s="797"/>
      <c r="BD577" s="797"/>
    </row>
    <row r="578" ht="15.75" customHeight="1">
      <c r="F578" s="794"/>
      <c r="G578" s="795"/>
      <c r="H578" s="797"/>
      <c r="I578" s="795"/>
      <c r="J578" s="795"/>
      <c r="K578" s="798"/>
      <c r="L578" s="795"/>
      <c r="M578" s="795"/>
      <c r="N578" s="795"/>
      <c r="O578" s="795"/>
      <c r="P578" s="795"/>
      <c r="Q578" s="795"/>
      <c r="R578" s="795"/>
      <c r="S578" s="798"/>
      <c r="T578" s="795"/>
      <c r="U578" s="795"/>
      <c r="V578" s="795"/>
      <c r="W578" s="795"/>
      <c r="X578" s="795"/>
      <c r="Y578" s="795"/>
      <c r="Z578" s="795"/>
      <c r="AA578" s="795"/>
      <c r="AB578" s="798"/>
      <c r="AC578" s="798"/>
      <c r="AD578" s="795"/>
      <c r="AE578" s="795"/>
      <c r="AF578" s="795"/>
      <c r="AG578" s="795"/>
      <c r="AH578" s="795"/>
      <c r="AI578" s="798"/>
      <c r="AJ578" s="795"/>
      <c r="AK578" s="798"/>
      <c r="AL578" s="795"/>
      <c r="AM578" s="798"/>
      <c r="AN578" s="795"/>
      <c r="AO578" s="798"/>
      <c r="AP578" s="795"/>
      <c r="AQ578" s="798"/>
      <c r="AR578" s="795"/>
      <c r="AS578" s="798"/>
      <c r="AT578" s="795"/>
      <c r="AU578" s="798"/>
      <c r="AV578" s="795"/>
      <c r="AW578" s="798"/>
      <c r="AX578" s="797"/>
      <c r="AY578" s="797"/>
      <c r="AZ578" s="797"/>
      <c r="BA578" s="797"/>
      <c r="BB578" s="797"/>
      <c r="BC578" s="797"/>
      <c r="BD578" s="797"/>
    </row>
    <row r="579" ht="15.75" customHeight="1">
      <c r="F579" s="794"/>
      <c r="G579" s="795"/>
      <c r="H579" s="797"/>
      <c r="I579" s="795"/>
      <c r="J579" s="795"/>
      <c r="K579" s="798"/>
      <c r="L579" s="795"/>
      <c r="M579" s="795"/>
      <c r="N579" s="795"/>
      <c r="O579" s="795"/>
      <c r="P579" s="795"/>
      <c r="Q579" s="795"/>
      <c r="R579" s="795"/>
      <c r="S579" s="798"/>
      <c r="T579" s="795"/>
      <c r="U579" s="795"/>
      <c r="V579" s="795"/>
      <c r="W579" s="795"/>
      <c r="X579" s="795"/>
      <c r="Y579" s="795"/>
      <c r="Z579" s="795"/>
      <c r="AA579" s="795"/>
      <c r="AB579" s="798"/>
      <c r="AC579" s="798"/>
      <c r="AD579" s="795"/>
      <c r="AE579" s="795"/>
      <c r="AF579" s="795"/>
      <c r="AG579" s="795"/>
      <c r="AH579" s="795"/>
      <c r="AI579" s="798"/>
      <c r="AJ579" s="795"/>
      <c r="AK579" s="798"/>
      <c r="AL579" s="795"/>
      <c r="AM579" s="798"/>
      <c r="AN579" s="795"/>
      <c r="AO579" s="798"/>
      <c r="AP579" s="795"/>
      <c r="AQ579" s="798"/>
      <c r="AR579" s="795"/>
      <c r="AS579" s="798"/>
      <c r="AT579" s="795"/>
      <c r="AU579" s="798"/>
      <c r="AV579" s="795"/>
      <c r="AW579" s="798"/>
      <c r="AX579" s="797"/>
      <c r="AY579" s="797"/>
      <c r="AZ579" s="797"/>
      <c r="BA579" s="797"/>
      <c r="BB579" s="797"/>
      <c r="BC579" s="797"/>
      <c r="BD579" s="797"/>
    </row>
    <row r="580" ht="15.75" customHeight="1">
      <c r="F580" s="794"/>
      <c r="G580" s="795"/>
      <c r="H580" s="797"/>
      <c r="I580" s="795"/>
      <c r="J580" s="795"/>
      <c r="K580" s="798"/>
      <c r="L580" s="795"/>
      <c r="M580" s="795"/>
      <c r="N580" s="795"/>
      <c r="O580" s="795"/>
      <c r="P580" s="795"/>
      <c r="Q580" s="795"/>
      <c r="R580" s="795"/>
      <c r="S580" s="798"/>
      <c r="T580" s="795"/>
      <c r="U580" s="795"/>
      <c r="V580" s="795"/>
      <c r="W580" s="795"/>
      <c r="X580" s="795"/>
      <c r="Y580" s="795"/>
      <c r="Z580" s="795"/>
      <c r="AA580" s="795"/>
      <c r="AB580" s="798"/>
      <c r="AC580" s="798"/>
      <c r="AD580" s="795"/>
      <c r="AE580" s="795"/>
      <c r="AF580" s="795"/>
      <c r="AG580" s="795"/>
      <c r="AH580" s="795"/>
      <c r="AI580" s="798"/>
      <c r="AJ580" s="795"/>
      <c r="AK580" s="798"/>
      <c r="AL580" s="795"/>
      <c r="AM580" s="798"/>
      <c r="AN580" s="795"/>
      <c r="AO580" s="798"/>
      <c r="AP580" s="795"/>
      <c r="AQ580" s="798"/>
      <c r="AR580" s="795"/>
      <c r="AS580" s="798"/>
      <c r="AT580" s="795"/>
      <c r="AU580" s="798"/>
      <c r="AV580" s="795"/>
      <c r="AW580" s="798"/>
      <c r="AX580" s="797"/>
      <c r="AY580" s="797"/>
      <c r="AZ580" s="797"/>
      <c r="BA580" s="797"/>
      <c r="BB580" s="797"/>
      <c r="BC580" s="797"/>
      <c r="BD580" s="797"/>
    </row>
    <row r="581" ht="15.75" customHeight="1">
      <c r="F581" s="794"/>
      <c r="G581" s="795"/>
      <c r="H581" s="797"/>
      <c r="I581" s="795"/>
      <c r="J581" s="795"/>
      <c r="K581" s="798"/>
      <c r="L581" s="795"/>
      <c r="M581" s="795"/>
      <c r="N581" s="795"/>
      <c r="O581" s="795"/>
      <c r="P581" s="795"/>
      <c r="Q581" s="795"/>
      <c r="R581" s="795"/>
      <c r="S581" s="798"/>
      <c r="T581" s="795"/>
      <c r="U581" s="795"/>
      <c r="V581" s="795"/>
      <c r="W581" s="795"/>
      <c r="X581" s="795"/>
      <c r="Y581" s="795"/>
      <c r="Z581" s="795"/>
      <c r="AA581" s="795"/>
      <c r="AB581" s="798"/>
      <c r="AC581" s="798"/>
      <c r="AD581" s="795"/>
      <c r="AE581" s="795"/>
      <c r="AF581" s="795"/>
      <c r="AG581" s="795"/>
      <c r="AH581" s="795"/>
      <c r="AI581" s="798"/>
      <c r="AJ581" s="795"/>
      <c r="AK581" s="798"/>
      <c r="AL581" s="795"/>
      <c r="AM581" s="798"/>
      <c r="AN581" s="795"/>
      <c r="AO581" s="798"/>
      <c r="AP581" s="795"/>
      <c r="AQ581" s="798"/>
      <c r="AR581" s="795"/>
      <c r="AS581" s="798"/>
      <c r="AT581" s="795"/>
      <c r="AU581" s="798"/>
      <c r="AV581" s="795"/>
      <c r="AW581" s="798"/>
      <c r="AX581" s="797"/>
      <c r="AY581" s="797"/>
      <c r="AZ581" s="797"/>
      <c r="BA581" s="797"/>
      <c r="BB581" s="797"/>
      <c r="BC581" s="797"/>
      <c r="BD581" s="797"/>
    </row>
    <row r="582" ht="15.75" customHeight="1">
      <c r="F582" s="794"/>
      <c r="G582" s="795"/>
      <c r="H582" s="797"/>
      <c r="I582" s="795"/>
      <c r="J582" s="795"/>
      <c r="K582" s="798"/>
      <c r="L582" s="795"/>
      <c r="M582" s="795"/>
      <c r="N582" s="795"/>
      <c r="O582" s="795"/>
      <c r="P582" s="795"/>
      <c r="Q582" s="795"/>
      <c r="R582" s="795"/>
      <c r="S582" s="798"/>
      <c r="T582" s="795"/>
      <c r="U582" s="795"/>
      <c r="V582" s="795"/>
      <c r="W582" s="795"/>
      <c r="X582" s="795"/>
      <c r="Y582" s="795"/>
      <c r="Z582" s="795"/>
      <c r="AA582" s="795"/>
      <c r="AB582" s="798"/>
      <c r="AC582" s="798"/>
      <c r="AD582" s="795"/>
      <c r="AE582" s="795"/>
      <c r="AF582" s="795"/>
      <c r="AG582" s="795"/>
      <c r="AH582" s="795"/>
      <c r="AI582" s="798"/>
      <c r="AJ582" s="795"/>
      <c r="AK582" s="798"/>
      <c r="AL582" s="795"/>
      <c r="AM582" s="798"/>
      <c r="AN582" s="795"/>
      <c r="AO582" s="798"/>
      <c r="AP582" s="795"/>
      <c r="AQ582" s="798"/>
      <c r="AR582" s="795"/>
      <c r="AS582" s="798"/>
      <c r="AT582" s="795"/>
      <c r="AU582" s="798"/>
      <c r="AV582" s="795"/>
      <c r="AW582" s="798"/>
      <c r="AX582" s="797"/>
      <c r="AY582" s="797"/>
      <c r="AZ582" s="797"/>
      <c r="BA582" s="797"/>
      <c r="BB582" s="797"/>
      <c r="BC582" s="797"/>
      <c r="BD582" s="797"/>
    </row>
    <row r="583" ht="15.75" customHeight="1">
      <c r="F583" s="794"/>
      <c r="G583" s="795"/>
      <c r="H583" s="797"/>
      <c r="I583" s="795"/>
      <c r="J583" s="795"/>
      <c r="K583" s="798"/>
      <c r="L583" s="795"/>
      <c r="M583" s="795"/>
      <c r="N583" s="795"/>
      <c r="O583" s="795"/>
      <c r="P583" s="795"/>
      <c r="Q583" s="795"/>
      <c r="R583" s="795"/>
      <c r="S583" s="798"/>
      <c r="T583" s="795"/>
      <c r="U583" s="795"/>
      <c r="V583" s="795"/>
      <c r="W583" s="795"/>
      <c r="X583" s="795"/>
      <c r="Y583" s="795"/>
      <c r="Z583" s="795"/>
      <c r="AA583" s="795"/>
      <c r="AB583" s="798"/>
      <c r="AC583" s="798"/>
      <c r="AD583" s="795"/>
      <c r="AE583" s="795"/>
      <c r="AF583" s="795"/>
      <c r="AG583" s="795"/>
      <c r="AH583" s="795"/>
      <c r="AI583" s="798"/>
      <c r="AJ583" s="795"/>
      <c r="AK583" s="798"/>
      <c r="AL583" s="795"/>
      <c r="AM583" s="798"/>
      <c r="AN583" s="795"/>
      <c r="AO583" s="798"/>
      <c r="AP583" s="795"/>
      <c r="AQ583" s="798"/>
      <c r="AR583" s="795"/>
      <c r="AS583" s="798"/>
      <c r="AT583" s="795"/>
      <c r="AU583" s="798"/>
      <c r="AV583" s="795"/>
      <c r="AW583" s="798"/>
      <c r="AX583" s="797"/>
      <c r="AY583" s="797"/>
      <c r="AZ583" s="797"/>
      <c r="BA583" s="797"/>
      <c r="BB583" s="797"/>
      <c r="BC583" s="797"/>
      <c r="BD583" s="797"/>
    </row>
    <row r="584" ht="15.75" customHeight="1">
      <c r="F584" s="794"/>
      <c r="G584" s="795"/>
      <c r="H584" s="797"/>
      <c r="I584" s="795"/>
      <c r="J584" s="795"/>
      <c r="K584" s="798"/>
      <c r="L584" s="795"/>
      <c r="M584" s="795"/>
      <c r="N584" s="795"/>
      <c r="O584" s="795"/>
      <c r="P584" s="795"/>
      <c r="Q584" s="795"/>
      <c r="R584" s="795"/>
      <c r="S584" s="798"/>
      <c r="T584" s="795"/>
      <c r="U584" s="795"/>
      <c r="V584" s="795"/>
      <c r="W584" s="795"/>
      <c r="X584" s="795"/>
      <c r="Y584" s="795"/>
      <c r="Z584" s="795"/>
      <c r="AA584" s="795"/>
      <c r="AB584" s="798"/>
      <c r="AC584" s="798"/>
      <c r="AD584" s="795"/>
      <c r="AE584" s="795"/>
      <c r="AF584" s="795"/>
      <c r="AG584" s="795"/>
      <c r="AH584" s="795"/>
      <c r="AI584" s="798"/>
      <c r="AJ584" s="795"/>
      <c r="AK584" s="798"/>
      <c r="AL584" s="795"/>
      <c r="AM584" s="798"/>
      <c r="AN584" s="795"/>
      <c r="AO584" s="798"/>
      <c r="AP584" s="795"/>
      <c r="AQ584" s="798"/>
      <c r="AR584" s="795"/>
      <c r="AS584" s="798"/>
      <c r="AT584" s="795"/>
      <c r="AU584" s="798"/>
      <c r="AV584" s="795"/>
      <c r="AW584" s="798"/>
      <c r="AX584" s="797"/>
      <c r="AY584" s="797"/>
      <c r="AZ584" s="797"/>
      <c r="BA584" s="797"/>
      <c r="BB584" s="797"/>
      <c r="BC584" s="797"/>
      <c r="BD584" s="797"/>
    </row>
    <row r="585" ht="15.75" customHeight="1">
      <c r="F585" s="794"/>
      <c r="G585" s="795"/>
      <c r="H585" s="797"/>
      <c r="I585" s="795"/>
      <c r="J585" s="795"/>
      <c r="K585" s="798"/>
      <c r="L585" s="795"/>
      <c r="M585" s="795"/>
      <c r="N585" s="795"/>
      <c r="O585" s="795"/>
      <c r="P585" s="795"/>
      <c r="Q585" s="795"/>
      <c r="R585" s="795"/>
      <c r="S585" s="798"/>
      <c r="T585" s="795"/>
      <c r="U585" s="795"/>
      <c r="V585" s="795"/>
      <c r="W585" s="795"/>
      <c r="X585" s="795"/>
      <c r="Y585" s="795"/>
      <c r="Z585" s="795"/>
      <c r="AA585" s="795"/>
      <c r="AB585" s="798"/>
      <c r="AC585" s="798"/>
      <c r="AD585" s="795"/>
      <c r="AE585" s="795"/>
      <c r="AF585" s="795"/>
      <c r="AG585" s="795"/>
      <c r="AH585" s="795"/>
      <c r="AI585" s="798"/>
      <c r="AJ585" s="795"/>
      <c r="AK585" s="798"/>
      <c r="AL585" s="795"/>
      <c r="AM585" s="798"/>
      <c r="AN585" s="795"/>
      <c r="AO585" s="798"/>
      <c r="AP585" s="795"/>
      <c r="AQ585" s="798"/>
      <c r="AR585" s="795"/>
      <c r="AS585" s="798"/>
      <c r="AT585" s="795"/>
      <c r="AU585" s="798"/>
      <c r="AV585" s="795"/>
      <c r="AW585" s="798"/>
      <c r="AX585" s="797"/>
      <c r="AY585" s="797"/>
      <c r="AZ585" s="797"/>
      <c r="BA585" s="797"/>
      <c r="BB585" s="797"/>
      <c r="BC585" s="797"/>
      <c r="BD585" s="797"/>
    </row>
    <row r="586" ht="15.75" customHeight="1">
      <c r="F586" s="794"/>
      <c r="G586" s="795"/>
      <c r="H586" s="797"/>
      <c r="I586" s="795"/>
      <c r="J586" s="795"/>
      <c r="K586" s="798"/>
      <c r="L586" s="795"/>
      <c r="M586" s="795"/>
      <c r="N586" s="795"/>
      <c r="O586" s="795"/>
      <c r="P586" s="795"/>
      <c r="Q586" s="795"/>
      <c r="R586" s="795"/>
      <c r="S586" s="798"/>
      <c r="T586" s="795"/>
      <c r="U586" s="795"/>
      <c r="V586" s="795"/>
      <c r="W586" s="795"/>
      <c r="X586" s="795"/>
      <c r="Y586" s="795"/>
      <c r="Z586" s="795"/>
      <c r="AA586" s="795"/>
      <c r="AB586" s="798"/>
      <c r="AC586" s="798"/>
      <c r="AD586" s="795"/>
      <c r="AE586" s="795"/>
      <c r="AF586" s="795"/>
      <c r="AG586" s="795"/>
      <c r="AH586" s="795"/>
      <c r="AI586" s="798"/>
      <c r="AJ586" s="795"/>
      <c r="AK586" s="798"/>
      <c r="AL586" s="795"/>
      <c r="AM586" s="798"/>
      <c r="AN586" s="795"/>
      <c r="AO586" s="798"/>
      <c r="AP586" s="795"/>
      <c r="AQ586" s="798"/>
      <c r="AR586" s="795"/>
      <c r="AS586" s="798"/>
      <c r="AT586" s="795"/>
      <c r="AU586" s="798"/>
      <c r="AV586" s="795"/>
      <c r="AW586" s="798"/>
      <c r="AX586" s="797"/>
      <c r="AY586" s="797"/>
      <c r="AZ586" s="797"/>
      <c r="BA586" s="797"/>
      <c r="BB586" s="797"/>
      <c r="BC586" s="797"/>
      <c r="BD586" s="797"/>
    </row>
    <row r="587" ht="15.75" customHeight="1">
      <c r="F587" s="794"/>
      <c r="G587" s="795"/>
      <c r="H587" s="797"/>
      <c r="I587" s="795"/>
      <c r="J587" s="795"/>
      <c r="K587" s="798"/>
      <c r="L587" s="795"/>
      <c r="M587" s="795"/>
      <c r="N587" s="795"/>
      <c r="O587" s="795"/>
      <c r="P587" s="795"/>
      <c r="Q587" s="795"/>
      <c r="R587" s="795"/>
      <c r="S587" s="798"/>
      <c r="T587" s="795"/>
      <c r="U587" s="795"/>
      <c r="V587" s="795"/>
      <c r="W587" s="795"/>
      <c r="X587" s="795"/>
      <c r="Y587" s="795"/>
      <c r="Z587" s="795"/>
      <c r="AA587" s="795"/>
      <c r="AB587" s="798"/>
      <c r="AC587" s="798"/>
      <c r="AD587" s="795"/>
      <c r="AE587" s="795"/>
      <c r="AF587" s="795"/>
      <c r="AG587" s="795"/>
      <c r="AH587" s="795"/>
      <c r="AI587" s="798"/>
      <c r="AJ587" s="795"/>
      <c r="AK587" s="798"/>
      <c r="AL587" s="795"/>
      <c r="AM587" s="798"/>
      <c r="AN587" s="795"/>
      <c r="AO587" s="798"/>
      <c r="AP587" s="795"/>
      <c r="AQ587" s="798"/>
      <c r="AR587" s="795"/>
      <c r="AS587" s="798"/>
      <c r="AT587" s="795"/>
      <c r="AU587" s="798"/>
      <c r="AV587" s="795"/>
      <c r="AW587" s="798"/>
      <c r="AX587" s="797"/>
      <c r="AY587" s="797"/>
      <c r="AZ587" s="797"/>
      <c r="BA587" s="797"/>
      <c r="BB587" s="797"/>
      <c r="BC587" s="797"/>
      <c r="BD587" s="797"/>
    </row>
    <row r="588" ht="15.75" customHeight="1">
      <c r="F588" s="794"/>
      <c r="G588" s="795"/>
      <c r="H588" s="797"/>
      <c r="I588" s="795"/>
      <c r="J588" s="795"/>
      <c r="K588" s="798"/>
      <c r="L588" s="795"/>
      <c r="M588" s="795"/>
      <c r="N588" s="795"/>
      <c r="O588" s="795"/>
      <c r="P588" s="795"/>
      <c r="Q588" s="795"/>
      <c r="R588" s="795"/>
      <c r="S588" s="798"/>
      <c r="T588" s="795"/>
      <c r="U588" s="795"/>
      <c r="V588" s="795"/>
      <c r="W588" s="795"/>
      <c r="X588" s="795"/>
      <c r="Y588" s="795"/>
      <c r="Z588" s="795"/>
      <c r="AA588" s="795"/>
      <c r="AB588" s="798"/>
      <c r="AC588" s="798"/>
      <c r="AD588" s="795"/>
      <c r="AE588" s="795"/>
      <c r="AF588" s="795"/>
      <c r="AG588" s="795"/>
      <c r="AH588" s="795"/>
      <c r="AI588" s="798"/>
      <c r="AJ588" s="795"/>
      <c r="AK588" s="798"/>
      <c r="AL588" s="795"/>
      <c r="AM588" s="798"/>
      <c r="AN588" s="795"/>
      <c r="AO588" s="798"/>
      <c r="AP588" s="795"/>
      <c r="AQ588" s="798"/>
      <c r="AR588" s="795"/>
      <c r="AS588" s="798"/>
      <c r="AT588" s="795"/>
      <c r="AU588" s="798"/>
      <c r="AV588" s="795"/>
      <c r="AW588" s="798"/>
      <c r="AX588" s="797"/>
      <c r="AY588" s="797"/>
      <c r="AZ588" s="797"/>
      <c r="BA588" s="797"/>
      <c r="BB588" s="797"/>
      <c r="BC588" s="797"/>
      <c r="BD588" s="797"/>
    </row>
    <row r="589" ht="15.75" customHeight="1">
      <c r="F589" s="794"/>
      <c r="G589" s="795"/>
      <c r="H589" s="797"/>
      <c r="I589" s="795"/>
      <c r="J589" s="795"/>
      <c r="K589" s="798"/>
      <c r="L589" s="795"/>
      <c r="M589" s="795"/>
      <c r="N589" s="795"/>
      <c r="O589" s="795"/>
      <c r="P589" s="795"/>
      <c r="Q589" s="795"/>
      <c r="R589" s="795"/>
      <c r="S589" s="798"/>
      <c r="T589" s="795"/>
      <c r="U589" s="795"/>
      <c r="V589" s="795"/>
      <c r="W589" s="795"/>
      <c r="X589" s="795"/>
      <c r="Y589" s="795"/>
      <c r="Z589" s="795"/>
      <c r="AA589" s="795"/>
      <c r="AB589" s="798"/>
      <c r="AC589" s="798"/>
      <c r="AD589" s="795"/>
      <c r="AE589" s="795"/>
      <c r="AF589" s="795"/>
      <c r="AG589" s="795"/>
      <c r="AH589" s="795"/>
      <c r="AI589" s="798"/>
      <c r="AJ589" s="795"/>
      <c r="AK589" s="798"/>
      <c r="AL589" s="795"/>
      <c r="AM589" s="798"/>
      <c r="AN589" s="795"/>
      <c r="AO589" s="798"/>
      <c r="AP589" s="795"/>
      <c r="AQ589" s="798"/>
      <c r="AR589" s="795"/>
      <c r="AS589" s="798"/>
      <c r="AT589" s="795"/>
      <c r="AU589" s="798"/>
      <c r="AV589" s="795"/>
      <c r="AW589" s="798"/>
      <c r="AX589" s="797"/>
      <c r="AY589" s="797"/>
      <c r="AZ589" s="797"/>
      <c r="BA589" s="797"/>
      <c r="BB589" s="797"/>
      <c r="BC589" s="797"/>
      <c r="BD589" s="797"/>
    </row>
    <row r="590" ht="15.75" customHeight="1">
      <c r="F590" s="794"/>
      <c r="G590" s="795"/>
      <c r="H590" s="797"/>
      <c r="I590" s="795"/>
      <c r="J590" s="795"/>
      <c r="K590" s="798"/>
      <c r="L590" s="795"/>
      <c r="M590" s="795"/>
      <c r="N590" s="795"/>
      <c r="O590" s="795"/>
      <c r="P590" s="795"/>
      <c r="Q590" s="795"/>
      <c r="R590" s="795"/>
      <c r="S590" s="798"/>
      <c r="T590" s="795"/>
      <c r="U590" s="795"/>
      <c r="V590" s="795"/>
      <c r="W590" s="795"/>
      <c r="X590" s="795"/>
      <c r="Y590" s="795"/>
      <c r="Z590" s="795"/>
      <c r="AA590" s="795"/>
      <c r="AB590" s="798"/>
      <c r="AC590" s="798"/>
      <c r="AD590" s="795"/>
      <c r="AE590" s="795"/>
      <c r="AF590" s="795"/>
      <c r="AG590" s="795"/>
      <c r="AH590" s="795"/>
      <c r="AI590" s="798"/>
      <c r="AJ590" s="795"/>
      <c r="AK590" s="798"/>
      <c r="AL590" s="795"/>
      <c r="AM590" s="798"/>
      <c r="AN590" s="795"/>
      <c r="AO590" s="798"/>
      <c r="AP590" s="795"/>
      <c r="AQ590" s="798"/>
      <c r="AR590" s="795"/>
      <c r="AS590" s="798"/>
      <c r="AT590" s="795"/>
      <c r="AU590" s="798"/>
      <c r="AV590" s="795"/>
      <c r="AW590" s="798"/>
      <c r="AX590" s="797"/>
      <c r="AY590" s="797"/>
      <c r="AZ590" s="797"/>
      <c r="BA590" s="797"/>
      <c r="BB590" s="797"/>
      <c r="BC590" s="797"/>
      <c r="BD590" s="797"/>
    </row>
    <row r="591" ht="15.75" customHeight="1">
      <c r="F591" s="794"/>
      <c r="G591" s="795"/>
      <c r="H591" s="797"/>
      <c r="I591" s="795"/>
      <c r="J591" s="795"/>
      <c r="K591" s="798"/>
      <c r="L591" s="795"/>
      <c r="M591" s="795"/>
      <c r="N591" s="795"/>
      <c r="O591" s="795"/>
      <c r="P591" s="795"/>
      <c r="Q591" s="795"/>
      <c r="R591" s="795"/>
      <c r="S591" s="798"/>
      <c r="T591" s="795"/>
      <c r="U591" s="795"/>
      <c r="V591" s="795"/>
      <c r="W591" s="795"/>
      <c r="X591" s="795"/>
      <c r="Y591" s="795"/>
      <c r="Z591" s="795"/>
      <c r="AA591" s="795"/>
      <c r="AB591" s="798"/>
      <c r="AC591" s="798"/>
      <c r="AD591" s="795"/>
      <c r="AE591" s="795"/>
      <c r="AF591" s="795"/>
      <c r="AG591" s="795"/>
      <c r="AH591" s="795"/>
      <c r="AI591" s="798"/>
      <c r="AJ591" s="795"/>
      <c r="AK591" s="798"/>
      <c r="AL591" s="795"/>
      <c r="AM591" s="798"/>
      <c r="AN591" s="795"/>
      <c r="AO591" s="798"/>
      <c r="AP591" s="795"/>
      <c r="AQ591" s="798"/>
      <c r="AR591" s="795"/>
      <c r="AS591" s="798"/>
      <c r="AT591" s="795"/>
      <c r="AU591" s="798"/>
      <c r="AV591" s="795"/>
      <c r="AW591" s="798"/>
      <c r="AX591" s="797"/>
      <c r="AY591" s="797"/>
      <c r="AZ591" s="797"/>
      <c r="BA591" s="797"/>
      <c r="BB591" s="797"/>
      <c r="BC591" s="797"/>
      <c r="BD591" s="797"/>
    </row>
    <row r="592" ht="15.75" customHeight="1">
      <c r="F592" s="794"/>
      <c r="G592" s="795"/>
      <c r="H592" s="797"/>
      <c r="I592" s="795"/>
      <c r="J592" s="795"/>
      <c r="K592" s="798"/>
      <c r="L592" s="795"/>
      <c r="M592" s="795"/>
      <c r="N592" s="795"/>
      <c r="O592" s="795"/>
      <c r="P592" s="795"/>
      <c r="Q592" s="795"/>
      <c r="R592" s="795"/>
      <c r="S592" s="798"/>
      <c r="T592" s="795"/>
      <c r="U592" s="795"/>
      <c r="V592" s="795"/>
      <c r="W592" s="795"/>
      <c r="X592" s="795"/>
      <c r="Y592" s="795"/>
      <c r="Z592" s="795"/>
      <c r="AA592" s="795"/>
      <c r="AB592" s="798"/>
      <c r="AC592" s="798"/>
      <c r="AD592" s="795"/>
      <c r="AE592" s="795"/>
      <c r="AF592" s="795"/>
      <c r="AG592" s="795"/>
      <c r="AH592" s="795"/>
      <c r="AI592" s="798"/>
      <c r="AJ592" s="795"/>
      <c r="AK592" s="798"/>
      <c r="AL592" s="795"/>
      <c r="AM592" s="798"/>
      <c r="AN592" s="795"/>
      <c r="AO592" s="798"/>
      <c r="AP592" s="795"/>
      <c r="AQ592" s="798"/>
      <c r="AR592" s="795"/>
      <c r="AS592" s="798"/>
      <c r="AT592" s="795"/>
      <c r="AU592" s="798"/>
      <c r="AV592" s="795"/>
      <c r="AW592" s="798"/>
      <c r="AX592" s="797"/>
      <c r="AY592" s="797"/>
      <c r="AZ592" s="797"/>
      <c r="BA592" s="797"/>
      <c r="BB592" s="797"/>
      <c r="BC592" s="797"/>
      <c r="BD592" s="797"/>
    </row>
    <row r="593" ht="15.75" customHeight="1">
      <c r="F593" s="794"/>
      <c r="G593" s="795"/>
      <c r="H593" s="797"/>
      <c r="I593" s="795"/>
      <c r="J593" s="795"/>
      <c r="K593" s="798"/>
      <c r="L593" s="795"/>
      <c r="M593" s="795"/>
      <c r="N593" s="795"/>
      <c r="O593" s="795"/>
      <c r="P593" s="795"/>
      <c r="Q593" s="795"/>
      <c r="R593" s="795"/>
      <c r="S593" s="798"/>
      <c r="T593" s="795"/>
      <c r="U593" s="795"/>
      <c r="V593" s="795"/>
      <c r="W593" s="795"/>
      <c r="X593" s="795"/>
      <c r="Y593" s="795"/>
      <c r="Z593" s="795"/>
      <c r="AA593" s="795"/>
      <c r="AB593" s="798"/>
      <c r="AC593" s="798"/>
      <c r="AD593" s="795"/>
      <c r="AE593" s="795"/>
      <c r="AF593" s="795"/>
      <c r="AG593" s="795"/>
      <c r="AH593" s="795"/>
      <c r="AI593" s="798"/>
      <c r="AJ593" s="795"/>
      <c r="AK593" s="798"/>
      <c r="AL593" s="795"/>
      <c r="AM593" s="798"/>
      <c r="AN593" s="795"/>
      <c r="AO593" s="798"/>
      <c r="AP593" s="795"/>
      <c r="AQ593" s="798"/>
      <c r="AR593" s="795"/>
      <c r="AS593" s="798"/>
      <c r="AT593" s="795"/>
      <c r="AU593" s="798"/>
      <c r="AV593" s="795"/>
      <c r="AW593" s="798"/>
      <c r="AX593" s="797"/>
      <c r="AY593" s="797"/>
      <c r="AZ593" s="797"/>
      <c r="BA593" s="797"/>
      <c r="BB593" s="797"/>
      <c r="BC593" s="797"/>
      <c r="BD593" s="797"/>
    </row>
    <row r="594" ht="15.75" customHeight="1">
      <c r="F594" s="794"/>
      <c r="G594" s="795"/>
      <c r="H594" s="797"/>
      <c r="I594" s="795"/>
      <c r="J594" s="795"/>
      <c r="K594" s="798"/>
      <c r="L594" s="795"/>
      <c r="M594" s="795"/>
      <c r="N594" s="795"/>
      <c r="O594" s="795"/>
      <c r="P594" s="795"/>
      <c r="Q594" s="795"/>
      <c r="R594" s="795"/>
      <c r="S594" s="798"/>
      <c r="T594" s="795"/>
      <c r="U594" s="795"/>
      <c r="V594" s="795"/>
      <c r="W594" s="795"/>
      <c r="X594" s="795"/>
      <c r="Y594" s="795"/>
      <c r="Z594" s="795"/>
      <c r="AA594" s="795"/>
      <c r="AB594" s="798"/>
      <c r="AC594" s="798"/>
      <c r="AD594" s="795"/>
      <c r="AE594" s="795"/>
      <c r="AF594" s="795"/>
      <c r="AG594" s="795"/>
      <c r="AH594" s="795"/>
      <c r="AI594" s="798"/>
      <c r="AJ594" s="795"/>
      <c r="AK594" s="798"/>
      <c r="AL594" s="795"/>
      <c r="AM594" s="798"/>
      <c r="AN594" s="795"/>
      <c r="AO594" s="798"/>
      <c r="AP594" s="795"/>
      <c r="AQ594" s="798"/>
      <c r="AR594" s="795"/>
      <c r="AS594" s="798"/>
      <c r="AT594" s="795"/>
      <c r="AU594" s="798"/>
      <c r="AV594" s="795"/>
      <c r="AW594" s="798"/>
      <c r="AX594" s="797"/>
      <c r="AY594" s="797"/>
      <c r="AZ594" s="797"/>
      <c r="BA594" s="797"/>
      <c r="BB594" s="797"/>
      <c r="BC594" s="797"/>
      <c r="BD594" s="797"/>
    </row>
    <row r="595" ht="15.75" customHeight="1">
      <c r="F595" s="794"/>
      <c r="G595" s="795"/>
      <c r="H595" s="797"/>
      <c r="I595" s="795"/>
      <c r="J595" s="795"/>
      <c r="K595" s="798"/>
      <c r="L595" s="795"/>
      <c r="M595" s="795"/>
      <c r="N595" s="795"/>
      <c r="O595" s="795"/>
      <c r="P595" s="795"/>
      <c r="Q595" s="795"/>
      <c r="R595" s="795"/>
      <c r="S595" s="798"/>
      <c r="T595" s="795"/>
      <c r="U595" s="795"/>
      <c r="V595" s="795"/>
      <c r="W595" s="795"/>
      <c r="X595" s="795"/>
      <c r="Y595" s="795"/>
      <c r="Z595" s="795"/>
      <c r="AA595" s="795"/>
      <c r="AB595" s="798"/>
      <c r="AC595" s="798"/>
      <c r="AD595" s="795"/>
      <c r="AE595" s="795"/>
      <c r="AF595" s="795"/>
      <c r="AG595" s="795"/>
      <c r="AH595" s="795"/>
      <c r="AI595" s="798"/>
      <c r="AJ595" s="795"/>
      <c r="AK595" s="798"/>
      <c r="AL595" s="795"/>
      <c r="AM595" s="798"/>
      <c r="AN595" s="795"/>
      <c r="AO595" s="798"/>
      <c r="AP595" s="795"/>
      <c r="AQ595" s="798"/>
      <c r="AR595" s="795"/>
      <c r="AS595" s="798"/>
      <c r="AT595" s="795"/>
      <c r="AU595" s="798"/>
      <c r="AV595" s="795"/>
      <c r="AW595" s="798"/>
      <c r="AX595" s="797"/>
      <c r="AY595" s="797"/>
      <c r="AZ595" s="797"/>
      <c r="BA595" s="797"/>
      <c r="BB595" s="797"/>
      <c r="BC595" s="797"/>
      <c r="BD595" s="797"/>
    </row>
    <row r="596" ht="15.75" customHeight="1">
      <c r="F596" s="794"/>
      <c r="G596" s="795"/>
      <c r="H596" s="797"/>
      <c r="I596" s="795"/>
      <c r="J596" s="795"/>
      <c r="K596" s="798"/>
      <c r="L596" s="795"/>
      <c r="M596" s="795"/>
      <c r="N596" s="795"/>
      <c r="O596" s="795"/>
      <c r="P596" s="795"/>
      <c r="Q596" s="795"/>
      <c r="R596" s="795"/>
      <c r="S596" s="798"/>
      <c r="T596" s="795"/>
      <c r="U596" s="795"/>
      <c r="V596" s="795"/>
      <c r="W596" s="795"/>
      <c r="X596" s="795"/>
      <c r="Y596" s="795"/>
      <c r="Z596" s="795"/>
      <c r="AA596" s="795"/>
      <c r="AB596" s="798"/>
      <c r="AC596" s="798"/>
      <c r="AD596" s="795"/>
      <c r="AE596" s="795"/>
      <c r="AF596" s="795"/>
      <c r="AG596" s="795"/>
      <c r="AH596" s="795"/>
      <c r="AI596" s="798"/>
      <c r="AJ596" s="795"/>
      <c r="AK596" s="798"/>
      <c r="AL596" s="795"/>
      <c r="AM596" s="798"/>
      <c r="AN596" s="795"/>
      <c r="AO596" s="798"/>
      <c r="AP596" s="795"/>
      <c r="AQ596" s="798"/>
      <c r="AR596" s="795"/>
      <c r="AS596" s="798"/>
      <c r="AT596" s="795"/>
      <c r="AU596" s="798"/>
      <c r="AV596" s="795"/>
      <c r="AW596" s="798"/>
      <c r="AX596" s="797"/>
      <c r="AY596" s="797"/>
      <c r="AZ596" s="797"/>
      <c r="BA596" s="797"/>
      <c r="BB596" s="797"/>
      <c r="BC596" s="797"/>
      <c r="BD596" s="797"/>
    </row>
    <row r="597" ht="15.75" customHeight="1">
      <c r="F597" s="794"/>
      <c r="G597" s="795"/>
      <c r="H597" s="797"/>
      <c r="I597" s="795"/>
      <c r="J597" s="795"/>
      <c r="K597" s="798"/>
      <c r="L597" s="795"/>
      <c r="M597" s="795"/>
      <c r="N597" s="795"/>
      <c r="O597" s="795"/>
      <c r="P597" s="795"/>
      <c r="Q597" s="795"/>
      <c r="R597" s="795"/>
      <c r="S597" s="798"/>
      <c r="T597" s="795"/>
      <c r="U597" s="795"/>
      <c r="V597" s="795"/>
      <c r="W597" s="795"/>
      <c r="X597" s="795"/>
      <c r="Y597" s="795"/>
      <c r="Z597" s="795"/>
      <c r="AA597" s="795"/>
      <c r="AB597" s="798"/>
      <c r="AC597" s="798"/>
      <c r="AD597" s="795"/>
      <c r="AE597" s="795"/>
      <c r="AF597" s="795"/>
      <c r="AG597" s="795"/>
      <c r="AH597" s="795"/>
      <c r="AI597" s="798"/>
      <c r="AJ597" s="795"/>
      <c r="AK597" s="798"/>
      <c r="AL597" s="795"/>
      <c r="AM597" s="798"/>
      <c r="AN597" s="795"/>
      <c r="AO597" s="798"/>
      <c r="AP597" s="795"/>
      <c r="AQ597" s="798"/>
      <c r="AR597" s="795"/>
      <c r="AS597" s="798"/>
      <c r="AT597" s="795"/>
      <c r="AU597" s="798"/>
      <c r="AV597" s="795"/>
      <c r="AW597" s="798"/>
      <c r="AX597" s="797"/>
      <c r="AY597" s="797"/>
      <c r="AZ597" s="797"/>
      <c r="BA597" s="797"/>
      <c r="BB597" s="797"/>
      <c r="BC597" s="797"/>
      <c r="BD597" s="797"/>
    </row>
    <row r="598" ht="15.75" customHeight="1">
      <c r="F598" s="794"/>
      <c r="G598" s="795"/>
      <c r="H598" s="797"/>
      <c r="I598" s="795"/>
      <c r="J598" s="795"/>
      <c r="K598" s="798"/>
      <c r="L598" s="795"/>
      <c r="M598" s="795"/>
      <c r="N598" s="795"/>
      <c r="O598" s="795"/>
      <c r="P598" s="795"/>
      <c r="Q598" s="795"/>
      <c r="R598" s="795"/>
      <c r="S598" s="798"/>
      <c r="T598" s="795"/>
      <c r="U598" s="795"/>
      <c r="V598" s="795"/>
      <c r="W598" s="795"/>
      <c r="X598" s="795"/>
      <c r="Y598" s="795"/>
      <c r="Z598" s="795"/>
      <c r="AA598" s="795"/>
      <c r="AB598" s="798"/>
      <c r="AC598" s="798"/>
      <c r="AD598" s="795"/>
      <c r="AE598" s="795"/>
      <c r="AF598" s="795"/>
      <c r="AG598" s="795"/>
      <c r="AH598" s="795"/>
      <c r="AI598" s="798"/>
      <c r="AJ598" s="795"/>
      <c r="AK598" s="798"/>
      <c r="AL598" s="795"/>
      <c r="AM598" s="798"/>
      <c r="AN598" s="795"/>
      <c r="AO598" s="798"/>
      <c r="AP598" s="795"/>
      <c r="AQ598" s="798"/>
      <c r="AR598" s="795"/>
      <c r="AS598" s="798"/>
      <c r="AT598" s="795"/>
      <c r="AU598" s="798"/>
      <c r="AV598" s="795"/>
      <c r="AW598" s="798"/>
      <c r="AX598" s="797"/>
      <c r="AY598" s="797"/>
      <c r="AZ598" s="797"/>
      <c r="BA598" s="797"/>
      <c r="BB598" s="797"/>
      <c r="BC598" s="797"/>
      <c r="BD598" s="797"/>
    </row>
    <row r="599" ht="15.75" customHeight="1">
      <c r="F599" s="794"/>
      <c r="G599" s="795"/>
      <c r="H599" s="797"/>
      <c r="I599" s="795"/>
      <c r="J599" s="795"/>
      <c r="K599" s="798"/>
      <c r="L599" s="795"/>
      <c r="M599" s="795"/>
      <c r="N599" s="795"/>
      <c r="O599" s="795"/>
      <c r="P599" s="795"/>
      <c r="Q599" s="795"/>
      <c r="R599" s="795"/>
      <c r="S599" s="798"/>
      <c r="T599" s="795"/>
      <c r="U599" s="795"/>
      <c r="V599" s="795"/>
      <c r="W599" s="795"/>
      <c r="X599" s="795"/>
      <c r="Y599" s="795"/>
      <c r="Z599" s="795"/>
      <c r="AA599" s="795"/>
      <c r="AB599" s="798"/>
      <c r="AC599" s="798"/>
      <c r="AD599" s="795"/>
      <c r="AE599" s="795"/>
      <c r="AF599" s="795"/>
      <c r="AG599" s="795"/>
      <c r="AH599" s="795"/>
      <c r="AI599" s="798"/>
      <c r="AJ599" s="795"/>
      <c r="AK599" s="798"/>
      <c r="AL599" s="795"/>
      <c r="AM599" s="798"/>
      <c r="AN599" s="795"/>
      <c r="AO599" s="798"/>
      <c r="AP599" s="795"/>
      <c r="AQ599" s="798"/>
      <c r="AR599" s="795"/>
      <c r="AS599" s="798"/>
      <c r="AT599" s="795"/>
      <c r="AU599" s="798"/>
      <c r="AV599" s="795"/>
      <c r="AW599" s="798"/>
      <c r="AX599" s="797"/>
      <c r="AY599" s="797"/>
      <c r="AZ599" s="797"/>
      <c r="BA599" s="797"/>
      <c r="BB599" s="797"/>
      <c r="BC599" s="797"/>
      <c r="BD599" s="797"/>
    </row>
    <row r="600" ht="15.75" customHeight="1">
      <c r="F600" s="794"/>
      <c r="G600" s="795"/>
      <c r="H600" s="797"/>
      <c r="I600" s="795"/>
      <c r="J600" s="795"/>
      <c r="K600" s="798"/>
      <c r="L600" s="795"/>
      <c r="M600" s="795"/>
      <c r="N600" s="795"/>
      <c r="O600" s="795"/>
      <c r="P600" s="795"/>
      <c r="Q600" s="795"/>
      <c r="R600" s="795"/>
      <c r="S600" s="798"/>
      <c r="T600" s="795"/>
      <c r="U600" s="795"/>
      <c r="V600" s="795"/>
      <c r="W600" s="795"/>
      <c r="X600" s="795"/>
      <c r="Y600" s="795"/>
      <c r="Z600" s="795"/>
      <c r="AA600" s="795"/>
      <c r="AB600" s="798"/>
      <c r="AC600" s="798"/>
      <c r="AD600" s="795"/>
      <c r="AE600" s="795"/>
      <c r="AF600" s="795"/>
      <c r="AG600" s="795"/>
      <c r="AH600" s="795"/>
      <c r="AI600" s="798"/>
      <c r="AJ600" s="795"/>
      <c r="AK600" s="798"/>
      <c r="AL600" s="795"/>
      <c r="AM600" s="798"/>
      <c r="AN600" s="795"/>
      <c r="AO600" s="798"/>
      <c r="AP600" s="795"/>
      <c r="AQ600" s="798"/>
      <c r="AR600" s="795"/>
      <c r="AS600" s="798"/>
      <c r="AT600" s="795"/>
      <c r="AU600" s="798"/>
      <c r="AV600" s="795"/>
      <c r="AW600" s="798"/>
      <c r="AX600" s="797"/>
      <c r="AY600" s="797"/>
      <c r="AZ600" s="797"/>
      <c r="BA600" s="797"/>
      <c r="BB600" s="797"/>
      <c r="BC600" s="797"/>
      <c r="BD600" s="797"/>
    </row>
    <row r="601" ht="15.75" customHeight="1">
      <c r="F601" s="794"/>
      <c r="G601" s="795"/>
      <c r="H601" s="797"/>
      <c r="I601" s="795"/>
      <c r="J601" s="795"/>
      <c r="K601" s="798"/>
      <c r="L601" s="795"/>
      <c r="M601" s="795"/>
      <c r="N601" s="795"/>
      <c r="O601" s="795"/>
      <c r="P601" s="795"/>
      <c r="Q601" s="795"/>
      <c r="R601" s="795"/>
      <c r="S601" s="798"/>
      <c r="T601" s="795"/>
      <c r="U601" s="795"/>
      <c r="V601" s="795"/>
      <c r="W601" s="795"/>
      <c r="X601" s="795"/>
      <c r="Y601" s="795"/>
      <c r="Z601" s="795"/>
      <c r="AA601" s="795"/>
      <c r="AB601" s="798"/>
      <c r="AC601" s="798"/>
      <c r="AD601" s="795"/>
      <c r="AE601" s="795"/>
      <c r="AF601" s="795"/>
      <c r="AG601" s="795"/>
      <c r="AH601" s="795"/>
      <c r="AI601" s="798"/>
      <c r="AJ601" s="795"/>
      <c r="AK601" s="798"/>
      <c r="AL601" s="795"/>
      <c r="AM601" s="798"/>
      <c r="AN601" s="795"/>
      <c r="AO601" s="798"/>
      <c r="AP601" s="795"/>
      <c r="AQ601" s="798"/>
      <c r="AR601" s="795"/>
      <c r="AS601" s="798"/>
      <c r="AT601" s="795"/>
      <c r="AU601" s="798"/>
      <c r="AV601" s="795"/>
      <c r="AW601" s="798"/>
      <c r="AX601" s="797"/>
      <c r="AY601" s="797"/>
      <c r="AZ601" s="797"/>
      <c r="BA601" s="797"/>
      <c r="BB601" s="797"/>
      <c r="BC601" s="797"/>
      <c r="BD601" s="797"/>
    </row>
    <row r="602" ht="15.75" customHeight="1">
      <c r="F602" s="794"/>
      <c r="G602" s="795"/>
      <c r="H602" s="797"/>
      <c r="I602" s="795"/>
      <c r="J602" s="795"/>
      <c r="K602" s="798"/>
      <c r="L602" s="795"/>
      <c r="M602" s="795"/>
      <c r="N602" s="795"/>
      <c r="O602" s="795"/>
      <c r="P602" s="795"/>
      <c r="Q602" s="795"/>
      <c r="R602" s="795"/>
      <c r="S602" s="798"/>
      <c r="T602" s="795"/>
      <c r="U602" s="795"/>
      <c r="V602" s="795"/>
      <c r="W602" s="795"/>
      <c r="X602" s="795"/>
      <c r="Y602" s="795"/>
      <c r="Z602" s="795"/>
      <c r="AA602" s="795"/>
      <c r="AB602" s="798"/>
      <c r="AC602" s="798"/>
      <c r="AD602" s="795"/>
      <c r="AE602" s="795"/>
      <c r="AF602" s="795"/>
      <c r="AG602" s="795"/>
      <c r="AH602" s="795"/>
      <c r="AI602" s="798"/>
      <c r="AJ602" s="795"/>
      <c r="AK602" s="798"/>
      <c r="AL602" s="795"/>
      <c r="AM602" s="798"/>
      <c r="AN602" s="795"/>
      <c r="AO602" s="798"/>
      <c r="AP602" s="795"/>
      <c r="AQ602" s="798"/>
      <c r="AR602" s="795"/>
      <c r="AS602" s="798"/>
      <c r="AT602" s="795"/>
      <c r="AU602" s="798"/>
      <c r="AV602" s="795"/>
      <c r="AW602" s="798"/>
      <c r="AX602" s="797"/>
      <c r="AY602" s="797"/>
      <c r="AZ602" s="797"/>
      <c r="BA602" s="797"/>
      <c r="BB602" s="797"/>
      <c r="BC602" s="797"/>
      <c r="BD602" s="797"/>
    </row>
    <row r="603" ht="15.75" customHeight="1">
      <c r="F603" s="794"/>
      <c r="G603" s="795"/>
      <c r="H603" s="797"/>
      <c r="I603" s="795"/>
      <c r="J603" s="795"/>
      <c r="K603" s="798"/>
      <c r="L603" s="795"/>
      <c r="M603" s="795"/>
      <c r="N603" s="795"/>
      <c r="O603" s="795"/>
      <c r="P603" s="795"/>
      <c r="Q603" s="795"/>
      <c r="R603" s="795"/>
      <c r="S603" s="798"/>
      <c r="T603" s="795"/>
      <c r="U603" s="795"/>
      <c r="V603" s="795"/>
      <c r="W603" s="795"/>
      <c r="X603" s="795"/>
      <c r="Y603" s="795"/>
      <c r="Z603" s="795"/>
      <c r="AA603" s="795"/>
      <c r="AB603" s="798"/>
      <c r="AC603" s="798"/>
      <c r="AD603" s="795"/>
      <c r="AE603" s="795"/>
      <c r="AF603" s="795"/>
      <c r="AG603" s="795"/>
      <c r="AH603" s="795"/>
      <c r="AI603" s="798"/>
      <c r="AJ603" s="795"/>
      <c r="AK603" s="798"/>
      <c r="AL603" s="795"/>
      <c r="AM603" s="798"/>
      <c r="AN603" s="795"/>
      <c r="AO603" s="798"/>
      <c r="AP603" s="795"/>
      <c r="AQ603" s="798"/>
      <c r="AR603" s="795"/>
      <c r="AS603" s="798"/>
      <c r="AT603" s="795"/>
      <c r="AU603" s="798"/>
      <c r="AV603" s="795"/>
      <c r="AW603" s="798"/>
      <c r="AX603" s="797"/>
      <c r="AY603" s="797"/>
      <c r="AZ603" s="797"/>
      <c r="BA603" s="797"/>
      <c r="BB603" s="797"/>
      <c r="BC603" s="797"/>
      <c r="BD603" s="797"/>
    </row>
    <row r="604" ht="15.75" customHeight="1">
      <c r="F604" s="794"/>
      <c r="G604" s="795"/>
      <c r="H604" s="797"/>
      <c r="I604" s="795"/>
      <c r="J604" s="795"/>
      <c r="K604" s="798"/>
      <c r="L604" s="795"/>
      <c r="M604" s="795"/>
      <c r="N604" s="795"/>
      <c r="O604" s="795"/>
      <c r="P604" s="795"/>
      <c r="Q604" s="795"/>
      <c r="R604" s="795"/>
      <c r="S604" s="798"/>
      <c r="T604" s="795"/>
      <c r="U604" s="795"/>
      <c r="V604" s="795"/>
      <c r="W604" s="795"/>
      <c r="X604" s="795"/>
      <c r="Y604" s="795"/>
      <c r="Z604" s="795"/>
      <c r="AA604" s="795"/>
      <c r="AB604" s="798"/>
      <c r="AC604" s="798"/>
      <c r="AD604" s="795"/>
      <c r="AE604" s="795"/>
      <c r="AF604" s="795"/>
      <c r="AG604" s="795"/>
      <c r="AH604" s="795"/>
      <c r="AI604" s="798"/>
      <c r="AJ604" s="795"/>
      <c r="AK604" s="798"/>
      <c r="AL604" s="795"/>
      <c r="AM604" s="798"/>
      <c r="AN604" s="795"/>
      <c r="AO604" s="798"/>
      <c r="AP604" s="795"/>
      <c r="AQ604" s="798"/>
      <c r="AR604" s="795"/>
      <c r="AS604" s="798"/>
      <c r="AT604" s="795"/>
      <c r="AU604" s="798"/>
      <c r="AV604" s="795"/>
      <c r="AW604" s="798"/>
      <c r="AX604" s="797"/>
      <c r="AY604" s="797"/>
      <c r="AZ604" s="797"/>
      <c r="BA604" s="797"/>
      <c r="BB604" s="797"/>
      <c r="BC604" s="797"/>
      <c r="BD604" s="797"/>
    </row>
    <row r="605" ht="15.75" customHeight="1">
      <c r="F605" s="794"/>
      <c r="G605" s="795"/>
      <c r="H605" s="797"/>
      <c r="I605" s="795"/>
      <c r="J605" s="795"/>
      <c r="K605" s="798"/>
      <c r="L605" s="795"/>
      <c r="M605" s="795"/>
      <c r="N605" s="795"/>
      <c r="O605" s="795"/>
      <c r="P605" s="795"/>
      <c r="Q605" s="795"/>
      <c r="R605" s="795"/>
      <c r="S605" s="798"/>
      <c r="T605" s="795"/>
      <c r="U605" s="795"/>
      <c r="V605" s="795"/>
      <c r="W605" s="795"/>
      <c r="X605" s="795"/>
      <c r="Y605" s="795"/>
      <c r="Z605" s="795"/>
      <c r="AA605" s="795"/>
      <c r="AB605" s="798"/>
      <c r="AC605" s="798"/>
      <c r="AD605" s="795"/>
      <c r="AE605" s="795"/>
      <c r="AF605" s="795"/>
      <c r="AG605" s="795"/>
      <c r="AH605" s="795"/>
      <c r="AI605" s="798"/>
      <c r="AJ605" s="795"/>
      <c r="AK605" s="798"/>
      <c r="AL605" s="795"/>
      <c r="AM605" s="798"/>
      <c r="AN605" s="795"/>
      <c r="AO605" s="798"/>
      <c r="AP605" s="795"/>
      <c r="AQ605" s="798"/>
      <c r="AR605" s="795"/>
      <c r="AS605" s="798"/>
      <c r="AT605" s="795"/>
      <c r="AU605" s="798"/>
      <c r="AV605" s="795"/>
      <c r="AW605" s="798"/>
      <c r="AX605" s="797"/>
      <c r="AY605" s="797"/>
      <c r="AZ605" s="797"/>
      <c r="BA605" s="797"/>
      <c r="BB605" s="797"/>
      <c r="BC605" s="797"/>
      <c r="BD605" s="797"/>
    </row>
    <row r="606" ht="15.75" customHeight="1">
      <c r="F606" s="794"/>
      <c r="G606" s="795"/>
      <c r="H606" s="797"/>
      <c r="I606" s="795"/>
      <c r="J606" s="795"/>
      <c r="K606" s="798"/>
      <c r="L606" s="795"/>
      <c r="M606" s="795"/>
      <c r="N606" s="795"/>
      <c r="O606" s="795"/>
      <c r="P606" s="795"/>
      <c r="Q606" s="795"/>
      <c r="R606" s="795"/>
      <c r="S606" s="798"/>
      <c r="T606" s="795"/>
      <c r="U606" s="795"/>
      <c r="V606" s="795"/>
      <c r="W606" s="795"/>
      <c r="X606" s="795"/>
      <c r="Y606" s="795"/>
      <c r="Z606" s="795"/>
      <c r="AA606" s="795"/>
      <c r="AB606" s="798"/>
      <c r="AC606" s="798"/>
      <c r="AD606" s="795"/>
      <c r="AE606" s="795"/>
      <c r="AF606" s="795"/>
      <c r="AG606" s="795"/>
      <c r="AH606" s="795"/>
      <c r="AI606" s="798"/>
      <c r="AJ606" s="795"/>
      <c r="AK606" s="798"/>
      <c r="AL606" s="795"/>
      <c r="AM606" s="798"/>
      <c r="AN606" s="795"/>
      <c r="AO606" s="798"/>
      <c r="AP606" s="795"/>
      <c r="AQ606" s="798"/>
      <c r="AR606" s="795"/>
      <c r="AS606" s="798"/>
      <c r="AT606" s="795"/>
      <c r="AU606" s="798"/>
      <c r="AV606" s="795"/>
      <c r="AW606" s="798"/>
      <c r="AX606" s="797"/>
      <c r="AY606" s="797"/>
      <c r="AZ606" s="797"/>
      <c r="BA606" s="797"/>
      <c r="BB606" s="797"/>
      <c r="BC606" s="797"/>
      <c r="BD606" s="797"/>
    </row>
    <row r="607" ht="15.75" customHeight="1">
      <c r="F607" s="794"/>
      <c r="G607" s="795"/>
      <c r="H607" s="797"/>
      <c r="I607" s="795"/>
      <c r="J607" s="795"/>
      <c r="K607" s="798"/>
      <c r="L607" s="795"/>
      <c r="M607" s="795"/>
      <c r="N607" s="795"/>
      <c r="O607" s="795"/>
      <c r="P607" s="795"/>
      <c r="Q607" s="795"/>
      <c r="R607" s="795"/>
      <c r="S607" s="798"/>
      <c r="T607" s="795"/>
      <c r="U607" s="795"/>
      <c r="V607" s="795"/>
      <c r="W607" s="795"/>
      <c r="X607" s="795"/>
      <c r="Y607" s="795"/>
      <c r="Z607" s="795"/>
      <c r="AA607" s="795"/>
      <c r="AB607" s="798"/>
      <c r="AC607" s="798"/>
      <c r="AD607" s="795"/>
      <c r="AE607" s="795"/>
      <c r="AF607" s="795"/>
      <c r="AG607" s="795"/>
      <c r="AH607" s="795"/>
      <c r="AI607" s="798"/>
      <c r="AJ607" s="795"/>
      <c r="AK607" s="798"/>
      <c r="AL607" s="795"/>
      <c r="AM607" s="798"/>
      <c r="AN607" s="795"/>
      <c r="AO607" s="798"/>
      <c r="AP607" s="795"/>
      <c r="AQ607" s="798"/>
      <c r="AR607" s="795"/>
      <c r="AS607" s="798"/>
      <c r="AT607" s="795"/>
      <c r="AU607" s="798"/>
      <c r="AV607" s="795"/>
      <c r="AW607" s="798"/>
      <c r="AX607" s="797"/>
      <c r="AY607" s="797"/>
      <c r="AZ607" s="797"/>
      <c r="BA607" s="797"/>
      <c r="BB607" s="797"/>
      <c r="BC607" s="797"/>
      <c r="BD607" s="797"/>
    </row>
    <row r="608" ht="15.75" customHeight="1">
      <c r="F608" s="794"/>
      <c r="G608" s="795"/>
      <c r="H608" s="797"/>
      <c r="I608" s="795"/>
      <c r="J608" s="795"/>
      <c r="K608" s="798"/>
      <c r="L608" s="795"/>
      <c r="M608" s="795"/>
      <c r="N608" s="795"/>
      <c r="O608" s="795"/>
      <c r="P608" s="795"/>
      <c r="Q608" s="795"/>
      <c r="R608" s="795"/>
      <c r="S608" s="798"/>
      <c r="T608" s="795"/>
      <c r="U608" s="795"/>
      <c r="V608" s="795"/>
      <c r="W608" s="795"/>
      <c r="X608" s="795"/>
      <c r="Y608" s="795"/>
      <c r="Z608" s="795"/>
      <c r="AA608" s="795"/>
      <c r="AB608" s="798"/>
      <c r="AC608" s="798"/>
      <c r="AD608" s="795"/>
      <c r="AE608" s="795"/>
      <c r="AF608" s="795"/>
      <c r="AG608" s="795"/>
      <c r="AH608" s="795"/>
      <c r="AI608" s="798"/>
      <c r="AJ608" s="795"/>
      <c r="AK608" s="798"/>
      <c r="AL608" s="795"/>
      <c r="AM608" s="798"/>
      <c r="AN608" s="795"/>
      <c r="AO608" s="798"/>
      <c r="AP608" s="795"/>
      <c r="AQ608" s="798"/>
      <c r="AR608" s="795"/>
      <c r="AS608" s="798"/>
      <c r="AT608" s="795"/>
      <c r="AU608" s="798"/>
      <c r="AV608" s="795"/>
      <c r="AW608" s="798"/>
      <c r="AX608" s="797"/>
      <c r="AY608" s="797"/>
      <c r="AZ608" s="797"/>
      <c r="BA608" s="797"/>
      <c r="BB608" s="797"/>
      <c r="BC608" s="797"/>
      <c r="BD608" s="797"/>
    </row>
    <row r="609" ht="15.75" customHeight="1">
      <c r="F609" s="794"/>
      <c r="G609" s="795"/>
      <c r="H609" s="797"/>
      <c r="I609" s="795"/>
      <c r="J609" s="795"/>
      <c r="K609" s="798"/>
      <c r="L609" s="795"/>
      <c r="M609" s="795"/>
      <c r="N609" s="795"/>
      <c r="O609" s="795"/>
      <c r="P609" s="795"/>
      <c r="Q609" s="795"/>
      <c r="R609" s="795"/>
      <c r="S609" s="798"/>
      <c r="T609" s="795"/>
      <c r="U609" s="795"/>
      <c r="V609" s="795"/>
      <c r="W609" s="795"/>
      <c r="X609" s="795"/>
      <c r="Y609" s="795"/>
      <c r="Z609" s="795"/>
      <c r="AA609" s="795"/>
      <c r="AB609" s="798"/>
      <c r="AC609" s="798"/>
      <c r="AD609" s="795"/>
      <c r="AE609" s="795"/>
      <c r="AF609" s="795"/>
      <c r="AG609" s="795"/>
      <c r="AH609" s="795"/>
      <c r="AI609" s="798"/>
      <c r="AJ609" s="795"/>
      <c r="AK609" s="798"/>
      <c r="AL609" s="795"/>
      <c r="AM609" s="798"/>
      <c r="AN609" s="795"/>
      <c r="AO609" s="798"/>
      <c r="AP609" s="795"/>
      <c r="AQ609" s="798"/>
      <c r="AR609" s="795"/>
      <c r="AS609" s="798"/>
      <c r="AT609" s="795"/>
      <c r="AU609" s="798"/>
      <c r="AV609" s="795"/>
      <c r="AW609" s="798"/>
      <c r="AX609" s="797"/>
      <c r="AY609" s="797"/>
      <c r="AZ609" s="797"/>
      <c r="BA609" s="797"/>
      <c r="BB609" s="797"/>
      <c r="BC609" s="797"/>
      <c r="BD609" s="797"/>
    </row>
    <row r="610" ht="15.75" customHeight="1">
      <c r="F610" s="794"/>
      <c r="G610" s="795"/>
      <c r="H610" s="797"/>
      <c r="I610" s="795"/>
      <c r="J610" s="795"/>
      <c r="K610" s="798"/>
      <c r="L610" s="795"/>
      <c r="M610" s="795"/>
      <c r="N610" s="795"/>
      <c r="O610" s="795"/>
      <c r="P610" s="795"/>
      <c r="Q610" s="795"/>
      <c r="R610" s="795"/>
      <c r="S610" s="798"/>
      <c r="T610" s="795"/>
      <c r="U610" s="795"/>
      <c r="V610" s="795"/>
      <c r="W610" s="795"/>
      <c r="X610" s="795"/>
      <c r="Y610" s="795"/>
      <c r="Z610" s="795"/>
      <c r="AA610" s="795"/>
      <c r="AB610" s="798"/>
      <c r="AC610" s="798"/>
      <c r="AD610" s="795"/>
      <c r="AE610" s="795"/>
      <c r="AF610" s="795"/>
      <c r="AG610" s="795"/>
      <c r="AH610" s="795"/>
      <c r="AI610" s="798"/>
      <c r="AJ610" s="795"/>
      <c r="AK610" s="798"/>
      <c r="AL610" s="795"/>
      <c r="AM610" s="798"/>
      <c r="AN610" s="795"/>
      <c r="AO610" s="798"/>
      <c r="AP610" s="795"/>
      <c r="AQ610" s="798"/>
      <c r="AR610" s="795"/>
      <c r="AS610" s="798"/>
      <c r="AT610" s="795"/>
      <c r="AU610" s="798"/>
      <c r="AV610" s="795"/>
      <c r="AW610" s="798"/>
      <c r="AX610" s="797"/>
      <c r="AY610" s="797"/>
      <c r="AZ610" s="797"/>
      <c r="BA610" s="797"/>
      <c r="BB610" s="797"/>
      <c r="BC610" s="797"/>
      <c r="BD610" s="797"/>
    </row>
    <row r="611" ht="15.75" customHeight="1">
      <c r="F611" s="794"/>
      <c r="G611" s="795"/>
      <c r="H611" s="797"/>
      <c r="I611" s="795"/>
      <c r="J611" s="795"/>
      <c r="K611" s="798"/>
      <c r="L611" s="795"/>
      <c r="M611" s="795"/>
      <c r="N611" s="795"/>
      <c r="O611" s="795"/>
      <c r="P611" s="795"/>
      <c r="Q611" s="795"/>
      <c r="R611" s="795"/>
      <c r="S611" s="798"/>
      <c r="T611" s="795"/>
      <c r="U611" s="795"/>
      <c r="V611" s="795"/>
      <c r="W611" s="795"/>
      <c r="X611" s="795"/>
      <c r="Y611" s="795"/>
      <c r="Z611" s="795"/>
      <c r="AA611" s="795"/>
      <c r="AB611" s="798"/>
      <c r="AC611" s="798"/>
      <c r="AD611" s="795"/>
      <c r="AE611" s="795"/>
      <c r="AF611" s="795"/>
      <c r="AG611" s="795"/>
      <c r="AH611" s="795"/>
      <c r="AI611" s="798"/>
      <c r="AJ611" s="795"/>
      <c r="AK611" s="798"/>
      <c r="AL611" s="795"/>
      <c r="AM611" s="798"/>
      <c r="AN611" s="795"/>
      <c r="AO611" s="798"/>
      <c r="AP611" s="795"/>
      <c r="AQ611" s="798"/>
      <c r="AR611" s="795"/>
      <c r="AS611" s="798"/>
      <c r="AT611" s="795"/>
      <c r="AU611" s="798"/>
      <c r="AV611" s="795"/>
      <c r="AW611" s="798"/>
      <c r="AX611" s="797"/>
      <c r="AY611" s="797"/>
      <c r="AZ611" s="797"/>
      <c r="BA611" s="797"/>
      <c r="BB611" s="797"/>
      <c r="BC611" s="797"/>
      <c r="BD611" s="797"/>
    </row>
    <row r="612" ht="15.75" customHeight="1">
      <c r="F612" s="794"/>
      <c r="G612" s="795"/>
      <c r="H612" s="797"/>
      <c r="I612" s="795"/>
      <c r="J612" s="795"/>
      <c r="K612" s="798"/>
      <c r="L612" s="795"/>
      <c r="M612" s="795"/>
      <c r="N612" s="795"/>
      <c r="O612" s="795"/>
      <c r="P612" s="795"/>
      <c r="Q612" s="795"/>
      <c r="R612" s="795"/>
      <c r="S612" s="798"/>
      <c r="T612" s="795"/>
      <c r="U612" s="795"/>
      <c r="V612" s="795"/>
      <c r="W612" s="795"/>
      <c r="X612" s="795"/>
      <c r="Y612" s="795"/>
      <c r="Z612" s="795"/>
      <c r="AA612" s="795"/>
      <c r="AB612" s="798"/>
      <c r="AC612" s="798"/>
      <c r="AD612" s="795"/>
      <c r="AE612" s="795"/>
      <c r="AF612" s="795"/>
      <c r="AG612" s="795"/>
      <c r="AH612" s="795"/>
      <c r="AI612" s="798"/>
      <c r="AJ612" s="795"/>
      <c r="AK612" s="798"/>
      <c r="AL612" s="795"/>
      <c r="AM612" s="798"/>
      <c r="AN612" s="795"/>
      <c r="AO612" s="798"/>
      <c r="AP612" s="795"/>
      <c r="AQ612" s="798"/>
      <c r="AR612" s="795"/>
      <c r="AS612" s="798"/>
      <c r="AT612" s="795"/>
      <c r="AU612" s="798"/>
      <c r="AV612" s="795"/>
      <c r="AW612" s="798"/>
      <c r="AX612" s="797"/>
      <c r="AY612" s="797"/>
      <c r="AZ612" s="797"/>
      <c r="BA612" s="797"/>
      <c r="BB612" s="797"/>
      <c r="BC612" s="797"/>
      <c r="BD612" s="797"/>
    </row>
    <row r="613" ht="15.75" customHeight="1">
      <c r="F613" s="794"/>
      <c r="G613" s="795"/>
      <c r="H613" s="797"/>
      <c r="I613" s="795"/>
      <c r="J613" s="795"/>
      <c r="K613" s="798"/>
      <c r="L613" s="795"/>
      <c r="M613" s="795"/>
      <c r="N613" s="795"/>
      <c r="O613" s="795"/>
      <c r="P613" s="795"/>
      <c r="Q613" s="795"/>
      <c r="R613" s="795"/>
      <c r="S613" s="798"/>
      <c r="T613" s="795"/>
      <c r="U613" s="795"/>
      <c r="V613" s="795"/>
      <c r="W613" s="795"/>
      <c r="X613" s="795"/>
      <c r="Y613" s="795"/>
      <c r="Z613" s="795"/>
      <c r="AA613" s="795"/>
      <c r="AB613" s="798"/>
      <c r="AC613" s="798"/>
      <c r="AD613" s="795"/>
      <c r="AE613" s="795"/>
      <c r="AF613" s="795"/>
      <c r="AG613" s="795"/>
      <c r="AH613" s="795"/>
      <c r="AI613" s="798"/>
      <c r="AJ613" s="795"/>
      <c r="AK613" s="798"/>
      <c r="AL613" s="795"/>
      <c r="AM613" s="798"/>
      <c r="AN613" s="795"/>
      <c r="AO613" s="798"/>
      <c r="AP613" s="795"/>
      <c r="AQ613" s="798"/>
      <c r="AR613" s="795"/>
      <c r="AS613" s="798"/>
      <c r="AT613" s="795"/>
      <c r="AU613" s="798"/>
      <c r="AV613" s="795"/>
      <c r="AW613" s="798"/>
      <c r="AX613" s="797"/>
      <c r="AY613" s="797"/>
      <c r="AZ613" s="797"/>
      <c r="BA613" s="797"/>
      <c r="BB613" s="797"/>
      <c r="BC613" s="797"/>
      <c r="BD613" s="797"/>
    </row>
    <row r="614" ht="15.75" customHeight="1">
      <c r="F614" s="794"/>
      <c r="G614" s="795"/>
      <c r="H614" s="797"/>
      <c r="I614" s="795"/>
      <c r="J614" s="795"/>
      <c r="K614" s="798"/>
      <c r="L614" s="795"/>
      <c r="M614" s="795"/>
      <c r="N614" s="795"/>
      <c r="O614" s="795"/>
      <c r="P614" s="795"/>
      <c r="Q614" s="795"/>
      <c r="R614" s="795"/>
      <c r="S614" s="798"/>
      <c r="T614" s="795"/>
      <c r="U614" s="795"/>
      <c r="V614" s="795"/>
      <c r="W614" s="795"/>
      <c r="X614" s="795"/>
      <c r="Y614" s="795"/>
      <c r="Z614" s="795"/>
      <c r="AA614" s="795"/>
      <c r="AB614" s="798"/>
      <c r="AC614" s="798"/>
      <c r="AD614" s="795"/>
      <c r="AE614" s="795"/>
      <c r="AF614" s="795"/>
      <c r="AG614" s="795"/>
      <c r="AH614" s="795"/>
      <c r="AI614" s="798"/>
      <c r="AJ614" s="795"/>
      <c r="AK614" s="798"/>
      <c r="AL614" s="795"/>
      <c r="AM614" s="798"/>
      <c r="AN614" s="795"/>
      <c r="AO614" s="798"/>
      <c r="AP614" s="795"/>
      <c r="AQ614" s="798"/>
      <c r="AR614" s="795"/>
      <c r="AS614" s="798"/>
      <c r="AT614" s="795"/>
      <c r="AU614" s="798"/>
      <c r="AV614" s="795"/>
      <c r="AW614" s="798"/>
      <c r="AX614" s="797"/>
      <c r="AY614" s="797"/>
      <c r="AZ614" s="797"/>
      <c r="BA614" s="797"/>
      <c r="BB614" s="797"/>
      <c r="BC614" s="797"/>
      <c r="BD614" s="797"/>
    </row>
    <row r="615" ht="15.75" customHeight="1">
      <c r="F615" s="794"/>
      <c r="G615" s="795"/>
      <c r="H615" s="797"/>
      <c r="I615" s="795"/>
      <c r="J615" s="795"/>
      <c r="K615" s="798"/>
      <c r="L615" s="795"/>
      <c r="M615" s="795"/>
      <c r="N615" s="795"/>
      <c r="O615" s="795"/>
      <c r="P615" s="795"/>
      <c r="Q615" s="795"/>
      <c r="R615" s="795"/>
      <c r="S615" s="798"/>
      <c r="T615" s="795"/>
      <c r="U615" s="795"/>
      <c r="V615" s="795"/>
      <c r="W615" s="795"/>
      <c r="X615" s="795"/>
      <c r="Y615" s="795"/>
      <c r="Z615" s="795"/>
      <c r="AA615" s="795"/>
      <c r="AB615" s="798"/>
      <c r="AC615" s="798"/>
      <c r="AD615" s="795"/>
      <c r="AE615" s="795"/>
      <c r="AF615" s="795"/>
      <c r="AG615" s="795"/>
      <c r="AH615" s="795"/>
      <c r="AI615" s="798"/>
      <c r="AJ615" s="795"/>
      <c r="AK615" s="798"/>
      <c r="AL615" s="795"/>
      <c r="AM615" s="798"/>
      <c r="AN615" s="795"/>
      <c r="AO615" s="798"/>
      <c r="AP615" s="795"/>
      <c r="AQ615" s="798"/>
      <c r="AR615" s="795"/>
      <c r="AS615" s="798"/>
      <c r="AT615" s="795"/>
      <c r="AU615" s="798"/>
      <c r="AV615" s="795"/>
      <c r="AW615" s="798"/>
      <c r="AX615" s="797"/>
      <c r="AY615" s="797"/>
      <c r="AZ615" s="797"/>
      <c r="BA615" s="797"/>
      <c r="BB615" s="797"/>
      <c r="BC615" s="797"/>
      <c r="BD615" s="797"/>
    </row>
    <row r="616" ht="15.75" customHeight="1">
      <c r="F616" s="794"/>
      <c r="G616" s="795"/>
      <c r="H616" s="797"/>
      <c r="I616" s="795"/>
      <c r="J616" s="795"/>
      <c r="K616" s="798"/>
      <c r="L616" s="795"/>
      <c r="M616" s="795"/>
      <c r="N616" s="795"/>
      <c r="O616" s="795"/>
      <c r="P616" s="795"/>
      <c r="Q616" s="795"/>
      <c r="R616" s="795"/>
      <c r="S616" s="798"/>
      <c r="T616" s="795"/>
      <c r="U616" s="795"/>
      <c r="V616" s="795"/>
      <c r="W616" s="795"/>
      <c r="X616" s="795"/>
      <c r="Y616" s="795"/>
      <c r="Z616" s="795"/>
      <c r="AA616" s="795"/>
      <c r="AB616" s="798"/>
      <c r="AC616" s="798"/>
      <c r="AD616" s="795"/>
      <c r="AE616" s="795"/>
      <c r="AF616" s="795"/>
      <c r="AG616" s="795"/>
      <c r="AH616" s="795"/>
      <c r="AI616" s="798"/>
      <c r="AJ616" s="795"/>
      <c r="AK616" s="798"/>
      <c r="AL616" s="795"/>
      <c r="AM616" s="798"/>
      <c r="AN616" s="795"/>
      <c r="AO616" s="798"/>
      <c r="AP616" s="795"/>
      <c r="AQ616" s="798"/>
      <c r="AR616" s="795"/>
      <c r="AS616" s="798"/>
      <c r="AT616" s="795"/>
      <c r="AU616" s="798"/>
      <c r="AV616" s="795"/>
      <c r="AW616" s="798"/>
      <c r="AX616" s="797"/>
      <c r="AY616" s="797"/>
      <c r="AZ616" s="797"/>
      <c r="BA616" s="797"/>
      <c r="BB616" s="797"/>
      <c r="BC616" s="797"/>
      <c r="BD616" s="797"/>
    </row>
    <row r="617" ht="15.75" customHeight="1">
      <c r="F617" s="794"/>
      <c r="G617" s="795"/>
      <c r="H617" s="797"/>
      <c r="I617" s="795"/>
      <c r="J617" s="795"/>
      <c r="K617" s="798"/>
      <c r="L617" s="795"/>
      <c r="M617" s="795"/>
      <c r="N617" s="795"/>
      <c r="O617" s="795"/>
      <c r="P617" s="795"/>
      <c r="Q617" s="795"/>
      <c r="R617" s="795"/>
      <c r="S617" s="798"/>
      <c r="T617" s="795"/>
      <c r="U617" s="795"/>
      <c r="V617" s="795"/>
      <c r="W617" s="795"/>
      <c r="X617" s="795"/>
      <c r="Y617" s="795"/>
      <c r="Z617" s="795"/>
      <c r="AA617" s="795"/>
      <c r="AB617" s="798"/>
      <c r="AC617" s="798"/>
      <c r="AD617" s="795"/>
      <c r="AE617" s="795"/>
      <c r="AF617" s="795"/>
      <c r="AG617" s="795"/>
      <c r="AH617" s="795"/>
      <c r="AI617" s="798"/>
      <c r="AJ617" s="795"/>
      <c r="AK617" s="798"/>
      <c r="AL617" s="795"/>
      <c r="AM617" s="798"/>
      <c r="AN617" s="795"/>
      <c r="AO617" s="798"/>
      <c r="AP617" s="795"/>
      <c r="AQ617" s="798"/>
      <c r="AR617" s="795"/>
      <c r="AS617" s="798"/>
      <c r="AT617" s="795"/>
      <c r="AU617" s="798"/>
      <c r="AV617" s="795"/>
      <c r="AW617" s="798"/>
      <c r="AX617" s="797"/>
      <c r="AY617" s="797"/>
      <c r="AZ617" s="797"/>
      <c r="BA617" s="797"/>
      <c r="BB617" s="797"/>
      <c r="BC617" s="797"/>
      <c r="BD617" s="797"/>
    </row>
    <row r="618" ht="15.75" customHeight="1">
      <c r="F618" s="794"/>
      <c r="G618" s="795"/>
      <c r="H618" s="797"/>
      <c r="I618" s="795"/>
      <c r="J618" s="795"/>
      <c r="K618" s="798"/>
      <c r="L618" s="795"/>
      <c r="M618" s="795"/>
      <c r="N618" s="795"/>
      <c r="O618" s="795"/>
      <c r="P618" s="795"/>
      <c r="Q618" s="795"/>
      <c r="R618" s="795"/>
      <c r="S618" s="798"/>
      <c r="T618" s="795"/>
      <c r="U618" s="795"/>
      <c r="V618" s="795"/>
      <c r="W618" s="795"/>
      <c r="X618" s="795"/>
      <c r="Y618" s="795"/>
      <c r="Z618" s="795"/>
      <c r="AA618" s="795"/>
      <c r="AB618" s="798"/>
      <c r="AC618" s="798"/>
      <c r="AD618" s="795"/>
      <c r="AE618" s="795"/>
      <c r="AF618" s="795"/>
      <c r="AG618" s="795"/>
      <c r="AH618" s="795"/>
      <c r="AI618" s="798"/>
      <c r="AJ618" s="795"/>
      <c r="AK618" s="798"/>
      <c r="AL618" s="795"/>
      <c r="AM618" s="798"/>
      <c r="AN618" s="795"/>
      <c r="AO618" s="798"/>
      <c r="AP618" s="795"/>
      <c r="AQ618" s="798"/>
      <c r="AR618" s="795"/>
      <c r="AS618" s="798"/>
      <c r="AT618" s="795"/>
      <c r="AU618" s="798"/>
      <c r="AV618" s="795"/>
      <c r="AW618" s="798"/>
      <c r="AX618" s="797"/>
      <c r="AY618" s="797"/>
      <c r="AZ618" s="797"/>
      <c r="BA618" s="797"/>
      <c r="BB618" s="797"/>
      <c r="BC618" s="797"/>
      <c r="BD618" s="797"/>
    </row>
    <row r="619" ht="15.75" customHeight="1">
      <c r="F619" s="794"/>
      <c r="G619" s="795"/>
      <c r="H619" s="797"/>
      <c r="I619" s="795"/>
      <c r="J619" s="795"/>
      <c r="K619" s="798"/>
      <c r="L619" s="795"/>
      <c r="M619" s="795"/>
      <c r="N619" s="795"/>
      <c r="O619" s="795"/>
      <c r="P619" s="795"/>
      <c r="Q619" s="795"/>
      <c r="R619" s="795"/>
      <c r="S619" s="798"/>
      <c r="T619" s="795"/>
      <c r="U619" s="795"/>
      <c r="V619" s="795"/>
      <c r="W619" s="795"/>
      <c r="X619" s="795"/>
      <c r="Y619" s="795"/>
      <c r="Z619" s="795"/>
      <c r="AA619" s="795"/>
      <c r="AB619" s="798"/>
      <c r="AC619" s="798"/>
      <c r="AD619" s="795"/>
      <c r="AE619" s="795"/>
      <c r="AF619" s="795"/>
      <c r="AG619" s="795"/>
      <c r="AH619" s="795"/>
      <c r="AI619" s="798"/>
      <c r="AJ619" s="795"/>
      <c r="AK619" s="798"/>
      <c r="AL619" s="795"/>
      <c r="AM619" s="798"/>
      <c r="AN619" s="795"/>
      <c r="AO619" s="798"/>
      <c r="AP619" s="795"/>
      <c r="AQ619" s="798"/>
      <c r="AR619" s="795"/>
      <c r="AS619" s="798"/>
      <c r="AT619" s="795"/>
      <c r="AU619" s="798"/>
      <c r="AV619" s="795"/>
      <c r="AW619" s="798"/>
      <c r="AX619" s="797"/>
      <c r="AY619" s="797"/>
      <c r="AZ619" s="797"/>
      <c r="BA619" s="797"/>
      <c r="BB619" s="797"/>
      <c r="BC619" s="797"/>
      <c r="BD619" s="797"/>
    </row>
    <row r="620" ht="15.75" customHeight="1">
      <c r="F620" s="794"/>
      <c r="G620" s="795"/>
      <c r="H620" s="797"/>
      <c r="I620" s="795"/>
      <c r="J620" s="795"/>
      <c r="K620" s="798"/>
      <c r="L620" s="795"/>
      <c r="M620" s="795"/>
      <c r="N620" s="795"/>
      <c r="O620" s="795"/>
      <c r="P620" s="795"/>
      <c r="Q620" s="795"/>
      <c r="R620" s="795"/>
      <c r="S620" s="798"/>
      <c r="T620" s="795"/>
      <c r="U620" s="795"/>
      <c r="V620" s="795"/>
      <c r="W620" s="795"/>
      <c r="X620" s="795"/>
      <c r="Y620" s="795"/>
      <c r="Z620" s="795"/>
      <c r="AA620" s="795"/>
      <c r="AB620" s="798"/>
      <c r="AC620" s="798"/>
      <c r="AD620" s="795"/>
      <c r="AE620" s="795"/>
      <c r="AF620" s="795"/>
      <c r="AG620" s="795"/>
      <c r="AH620" s="795"/>
      <c r="AI620" s="798"/>
      <c r="AJ620" s="795"/>
      <c r="AK620" s="798"/>
      <c r="AL620" s="795"/>
      <c r="AM620" s="798"/>
      <c r="AN620" s="795"/>
      <c r="AO620" s="798"/>
      <c r="AP620" s="795"/>
      <c r="AQ620" s="798"/>
      <c r="AR620" s="795"/>
      <c r="AS620" s="798"/>
      <c r="AT620" s="795"/>
      <c r="AU620" s="798"/>
      <c r="AV620" s="795"/>
      <c r="AW620" s="798"/>
      <c r="AX620" s="797"/>
      <c r="AY620" s="797"/>
      <c r="AZ620" s="797"/>
      <c r="BA620" s="797"/>
      <c r="BB620" s="797"/>
      <c r="BC620" s="797"/>
      <c r="BD620" s="797"/>
    </row>
    <row r="621" ht="15.75" customHeight="1">
      <c r="F621" s="794"/>
      <c r="G621" s="795"/>
      <c r="H621" s="797"/>
      <c r="I621" s="795"/>
      <c r="J621" s="795"/>
      <c r="K621" s="798"/>
      <c r="L621" s="795"/>
      <c r="M621" s="795"/>
      <c r="N621" s="795"/>
      <c r="O621" s="795"/>
      <c r="P621" s="795"/>
      <c r="Q621" s="795"/>
      <c r="R621" s="795"/>
      <c r="S621" s="798"/>
      <c r="T621" s="795"/>
      <c r="U621" s="795"/>
      <c r="V621" s="795"/>
      <c r="W621" s="795"/>
      <c r="X621" s="795"/>
      <c r="Y621" s="795"/>
      <c r="Z621" s="795"/>
      <c r="AA621" s="795"/>
      <c r="AB621" s="798"/>
      <c r="AC621" s="798"/>
      <c r="AD621" s="795"/>
      <c r="AE621" s="795"/>
      <c r="AF621" s="795"/>
      <c r="AG621" s="795"/>
      <c r="AH621" s="795"/>
      <c r="AI621" s="798"/>
      <c r="AJ621" s="795"/>
      <c r="AK621" s="798"/>
      <c r="AL621" s="795"/>
      <c r="AM621" s="798"/>
      <c r="AN621" s="795"/>
      <c r="AO621" s="798"/>
      <c r="AP621" s="795"/>
      <c r="AQ621" s="798"/>
      <c r="AR621" s="795"/>
      <c r="AS621" s="798"/>
      <c r="AT621" s="795"/>
      <c r="AU621" s="798"/>
      <c r="AV621" s="795"/>
      <c r="AW621" s="798"/>
      <c r="AX621" s="797"/>
      <c r="AY621" s="797"/>
      <c r="AZ621" s="797"/>
      <c r="BA621" s="797"/>
      <c r="BB621" s="797"/>
      <c r="BC621" s="797"/>
      <c r="BD621" s="797"/>
    </row>
    <row r="622" ht="15.75" customHeight="1">
      <c r="F622" s="794"/>
      <c r="G622" s="795"/>
      <c r="H622" s="797"/>
      <c r="I622" s="795"/>
      <c r="J622" s="795"/>
      <c r="K622" s="798"/>
      <c r="L622" s="795"/>
      <c r="M622" s="795"/>
      <c r="N622" s="795"/>
      <c r="O622" s="795"/>
      <c r="P622" s="795"/>
      <c r="Q622" s="795"/>
      <c r="R622" s="795"/>
      <c r="S622" s="798"/>
      <c r="T622" s="795"/>
      <c r="U622" s="795"/>
      <c r="V622" s="795"/>
      <c r="W622" s="795"/>
      <c r="X622" s="795"/>
      <c r="Y622" s="795"/>
      <c r="Z622" s="795"/>
      <c r="AA622" s="795"/>
      <c r="AB622" s="798"/>
      <c r="AC622" s="798"/>
      <c r="AD622" s="795"/>
      <c r="AE622" s="795"/>
      <c r="AF622" s="795"/>
      <c r="AG622" s="795"/>
      <c r="AH622" s="795"/>
      <c r="AI622" s="798"/>
      <c r="AJ622" s="795"/>
      <c r="AK622" s="798"/>
      <c r="AL622" s="795"/>
      <c r="AM622" s="798"/>
      <c r="AN622" s="795"/>
      <c r="AO622" s="798"/>
      <c r="AP622" s="795"/>
      <c r="AQ622" s="798"/>
      <c r="AR622" s="795"/>
      <c r="AS622" s="798"/>
      <c r="AT622" s="795"/>
      <c r="AU622" s="798"/>
      <c r="AV622" s="795"/>
      <c r="AW622" s="798"/>
      <c r="AX622" s="797"/>
      <c r="AY622" s="797"/>
      <c r="AZ622" s="797"/>
      <c r="BA622" s="797"/>
      <c r="BB622" s="797"/>
      <c r="BC622" s="797"/>
      <c r="BD622" s="797"/>
    </row>
    <row r="623" ht="15.75" customHeight="1">
      <c r="F623" s="794"/>
      <c r="G623" s="795"/>
      <c r="H623" s="797"/>
      <c r="I623" s="795"/>
      <c r="J623" s="795"/>
      <c r="K623" s="798"/>
      <c r="L623" s="795"/>
      <c r="M623" s="795"/>
      <c r="N623" s="795"/>
      <c r="O623" s="795"/>
      <c r="P623" s="795"/>
      <c r="Q623" s="795"/>
      <c r="R623" s="795"/>
      <c r="S623" s="798"/>
      <c r="T623" s="795"/>
      <c r="U623" s="795"/>
      <c r="V623" s="795"/>
      <c r="W623" s="795"/>
      <c r="X623" s="795"/>
      <c r="Y623" s="795"/>
      <c r="Z623" s="795"/>
      <c r="AA623" s="795"/>
      <c r="AB623" s="798"/>
      <c r="AC623" s="798"/>
      <c r="AD623" s="795"/>
      <c r="AE623" s="795"/>
      <c r="AF623" s="795"/>
      <c r="AG623" s="795"/>
      <c r="AH623" s="795"/>
      <c r="AI623" s="798"/>
      <c r="AJ623" s="795"/>
      <c r="AK623" s="798"/>
      <c r="AL623" s="795"/>
      <c r="AM623" s="798"/>
      <c r="AN623" s="795"/>
      <c r="AO623" s="798"/>
      <c r="AP623" s="795"/>
      <c r="AQ623" s="798"/>
      <c r="AR623" s="795"/>
      <c r="AS623" s="798"/>
      <c r="AT623" s="795"/>
      <c r="AU623" s="798"/>
      <c r="AV623" s="795"/>
      <c r="AW623" s="798"/>
      <c r="AX623" s="797"/>
      <c r="AY623" s="797"/>
      <c r="AZ623" s="797"/>
      <c r="BA623" s="797"/>
      <c r="BB623" s="797"/>
      <c r="BC623" s="797"/>
      <c r="BD623" s="797"/>
    </row>
    <row r="624" ht="15.75" customHeight="1">
      <c r="F624" s="794"/>
      <c r="G624" s="795"/>
      <c r="H624" s="797"/>
      <c r="I624" s="795"/>
      <c r="J624" s="795"/>
      <c r="K624" s="798"/>
      <c r="L624" s="795"/>
      <c r="M624" s="795"/>
      <c r="N624" s="795"/>
      <c r="O624" s="795"/>
      <c r="P624" s="795"/>
      <c r="Q624" s="795"/>
      <c r="R624" s="795"/>
      <c r="S624" s="798"/>
      <c r="T624" s="795"/>
      <c r="U624" s="795"/>
      <c r="V624" s="795"/>
      <c r="W624" s="795"/>
      <c r="X624" s="795"/>
      <c r="Y624" s="795"/>
      <c r="Z624" s="795"/>
      <c r="AA624" s="795"/>
      <c r="AB624" s="798"/>
      <c r="AC624" s="798"/>
      <c r="AD624" s="795"/>
      <c r="AE624" s="795"/>
      <c r="AF624" s="795"/>
      <c r="AG624" s="795"/>
      <c r="AH624" s="795"/>
      <c r="AI624" s="798"/>
      <c r="AJ624" s="795"/>
      <c r="AK624" s="798"/>
      <c r="AL624" s="795"/>
      <c r="AM624" s="798"/>
      <c r="AN624" s="795"/>
      <c r="AO624" s="798"/>
      <c r="AP624" s="795"/>
      <c r="AQ624" s="798"/>
      <c r="AR624" s="795"/>
      <c r="AS624" s="798"/>
      <c r="AT624" s="795"/>
      <c r="AU624" s="798"/>
      <c r="AV624" s="795"/>
      <c r="AW624" s="798"/>
      <c r="AX624" s="797"/>
      <c r="AY624" s="797"/>
      <c r="AZ624" s="797"/>
      <c r="BA624" s="797"/>
      <c r="BB624" s="797"/>
      <c r="BC624" s="797"/>
      <c r="BD624" s="797"/>
    </row>
    <row r="625" ht="15.75" customHeight="1">
      <c r="F625" s="794"/>
      <c r="G625" s="795"/>
      <c r="H625" s="797"/>
      <c r="I625" s="795"/>
      <c r="J625" s="795"/>
      <c r="K625" s="798"/>
      <c r="L625" s="795"/>
      <c r="M625" s="795"/>
      <c r="N625" s="795"/>
      <c r="O625" s="795"/>
      <c r="P625" s="795"/>
      <c r="Q625" s="795"/>
      <c r="R625" s="795"/>
      <c r="S625" s="798"/>
      <c r="T625" s="795"/>
      <c r="U625" s="795"/>
      <c r="V625" s="795"/>
      <c r="W625" s="795"/>
      <c r="X625" s="795"/>
      <c r="Y625" s="795"/>
      <c r="Z625" s="795"/>
      <c r="AA625" s="795"/>
      <c r="AB625" s="798"/>
      <c r="AC625" s="798"/>
      <c r="AD625" s="795"/>
      <c r="AE625" s="795"/>
      <c r="AF625" s="795"/>
      <c r="AG625" s="795"/>
      <c r="AH625" s="795"/>
      <c r="AI625" s="798"/>
      <c r="AJ625" s="795"/>
      <c r="AK625" s="798"/>
      <c r="AL625" s="795"/>
      <c r="AM625" s="798"/>
      <c r="AN625" s="795"/>
      <c r="AO625" s="798"/>
      <c r="AP625" s="795"/>
      <c r="AQ625" s="798"/>
      <c r="AR625" s="795"/>
      <c r="AS625" s="798"/>
      <c r="AT625" s="795"/>
      <c r="AU625" s="798"/>
      <c r="AV625" s="795"/>
      <c r="AW625" s="798"/>
      <c r="AX625" s="797"/>
      <c r="AY625" s="797"/>
      <c r="AZ625" s="797"/>
      <c r="BA625" s="797"/>
      <c r="BB625" s="797"/>
      <c r="BC625" s="797"/>
      <c r="BD625" s="797"/>
    </row>
    <row r="626" ht="15.75" customHeight="1">
      <c r="F626" s="794"/>
      <c r="G626" s="795"/>
      <c r="H626" s="797"/>
      <c r="I626" s="795"/>
      <c r="J626" s="795"/>
      <c r="K626" s="798"/>
      <c r="L626" s="795"/>
      <c r="M626" s="795"/>
      <c r="N626" s="795"/>
      <c r="O626" s="795"/>
      <c r="P626" s="795"/>
      <c r="Q626" s="795"/>
      <c r="R626" s="795"/>
      <c r="S626" s="798"/>
      <c r="T626" s="795"/>
      <c r="U626" s="795"/>
      <c r="V626" s="795"/>
      <c r="W626" s="795"/>
      <c r="X626" s="795"/>
      <c r="Y626" s="795"/>
      <c r="Z626" s="795"/>
      <c r="AA626" s="795"/>
      <c r="AB626" s="798"/>
      <c r="AC626" s="798"/>
      <c r="AD626" s="795"/>
      <c r="AE626" s="795"/>
      <c r="AF626" s="795"/>
      <c r="AG626" s="795"/>
      <c r="AH626" s="795"/>
      <c r="AI626" s="798"/>
      <c r="AJ626" s="795"/>
      <c r="AK626" s="798"/>
      <c r="AL626" s="795"/>
      <c r="AM626" s="798"/>
      <c r="AN626" s="795"/>
      <c r="AO626" s="798"/>
      <c r="AP626" s="795"/>
      <c r="AQ626" s="798"/>
      <c r="AR626" s="795"/>
      <c r="AS626" s="798"/>
      <c r="AT626" s="795"/>
      <c r="AU626" s="798"/>
      <c r="AV626" s="795"/>
      <c r="AW626" s="798"/>
      <c r="AX626" s="797"/>
      <c r="AY626" s="797"/>
      <c r="AZ626" s="797"/>
      <c r="BA626" s="797"/>
      <c r="BB626" s="797"/>
      <c r="BC626" s="797"/>
      <c r="BD626" s="797"/>
    </row>
    <row r="627" ht="15.75" customHeight="1">
      <c r="F627" s="794"/>
      <c r="G627" s="795"/>
      <c r="H627" s="797"/>
      <c r="I627" s="795"/>
      <c r="J627" s="795"/>
      <c r="K627" s="798"/>
      <c r="L627" s="795"/>
      <c r="M627" s="795"/>
      <c r="N627" s="795"/>
      <c r="O627" s="795"/>
      <c r="P627" s="795"/>
      <c r="Q627" s="795"/>
      <c r="R627" s="795"/>
      <c r="S627" s="798"/>
      <c r="T627" s="795"/>
      <c r="U627" s="795"/>
      <c r="V627" s="795"/>
      <c r="W627" s="795"/>
      <c r="X627" s="795"/>
      <c r="Y627" s="795"/>
      <c r="Z627" s="795"/>
      <c r="AA627" s="795"/>
      <c r="AB627" s="798"/>
      <c r="AC627" s="798"/>
      <c r="AD627" s="795"/>
      <c r="AE627" s="795"/>
      <c r="AF627" s="795"/>
      <c r="AG627" s="795"/>
      <c r="AH627" s="795"/>
      <c r="AI627" s="798"/>
      <c r="AJ627" s="795"/>
      <c r="AK627" s="798"/>
      <c r="AL627" s="795"/>
      <c r="AM627" s="798"/>
      <c r="AN627" s="795"/>
      <c r="AO627" s="798"/>
      <c r="AP627" s="795"/>
      <c r="AQ627" s="798"/>
      <c r="AR627" s="795"/>
      <c r="AS627" s="798"/>
      <c r="AT627" s="795"/>
      <c r="AU627" s="798"/>
      <c r="AV627" s="795"/>
      <c r="AW627" s="798"/>
      <c r="AX627" s="797"/>
      <c r="AY627" s="797"/>
      <c r="AZ627" s="797"/>
      <c r="BA627" s="797"/>
      <c r="BB627" s="797"/>
      <c r="BC627" s="797"/>
      <c r="BD627" s="797"/>
    </row>
    <row r="628" ht="15.75" customHeight="1">
      <c r="F628" s="794"/>
      <c r="G628" s="795"/>
      <c r="H628" s="797"/>
      <c r="I628" s="795"/>
      <c r="J628" s="795"/>
      <c r="K628" s="798"/>
      <c r="L628" s="795"/>
      <c r="M628" s="795"/>
      <c r="N628" s="795"/>
      <c r="O628" s="795"/>
      <c r="P628" s="795"/>
      <c r="Q628" s="795"/>
      <c r="R628" s="795"/>
      <c r="S628" s="798"/>
      <c r="T628" s="795"/>
      <c r="U628" s="795"/>
      <c r="V628" s="795"/>
      <c r="W628" s="795"/>
      <c r="X628" s="795"/>
      <c r="Y628" s="795"/>
      <c r="Z628" s="795"/>
      <c r="AA628" s="795"/>
      <c r="AB628" s="798"/>
      <c r="AC628" s="798"/>
      <c r="AD628" s="795"/>
      <c r="AE628" s="795"/>
      <c r="AF628" s="795"/>
      <c r="AG628" s="795"/>
      <c r="AH628" s="795"/>
      <c r="AI628" s="798"/>
      <c r="AJ628" s="795"/>
      <c r="AK628" s="798"/>
      <c r="AL628" s="795"/>
      <c r="AM628" s="798"/>
      <c r="AN628" s="795"/>
      <c r="AO628" s="798"/>
      <c r="AP628" s="795"/>
      <c r="AQ628" s="798"/>
      <c r="AR628" s="795"/>
      <c r="AS628" s="798"/>
      <c r="AT628" s="795"/>
      <c r="AU628" s="798"/>
      <c r="AV628" s="795"/>
      <c r="AW628" s="798"/>
      <c r="AX628" s="797"/>
      <c r="AY628" s="797"/>
      <c r="AZ628" s="797"/>
      <c r="BA628" s="797"/>
      <c r="BB628" s="797"/>
      <c r="BC628" s="797"/>
      <c r="BD628" s="797"/>
    </row>
    <row r="629" ht="15.75" customHeight="1">
      <c r="F629" s="794"/>
      <c r="G629" s="795"/>
      <c r="H629" s="797"/>
      <c r="I629" s="795"/>
      <c r="J629" s="795"/>
      <c r="K629" s="798"/>
      <c r="L629" s="795"/>
      <c r="M629" s="795"/>
      <c r="N629" s="795"/>
      <c r="O629" s="795"/>
      <c r="P629" s="795"/>
      <c r="Q629" s="795"/>
      <c r="R629" s="795"/>
      <c r="S629" s="798"/>
      <c r="T629" s="795"/>
      <c r="U629" s="795"/>
      <c r="V629" s="795"/>
      <c r="W629" s="795"/>
      <c r="X629" s="795"/>
      <c r="Y629" s="795"/>
      <c r="Z629" s="795"/>
      <c r="AA629" s="795"/>
      <c r="AB629" s="798"/>
      <c r="AC629" s="798"/>
      <c r="AD629" s="795"/>
      <c r="AE629" s="795"/>
      <c r="AF629" s="795"/>
      <c r="AG629" s="795"/>
      <c r="AH629" s="795"/>
      <c r="AI629" s="798"/>
      <c r="AJ629" s="795"/>
      <c r="AK629" s="798"/>
      <c r="AL629" s="795"/>
      <c r="AM629" s="798"/>
      <c r="AN629" s="795"/>
      <c r="AO629" s="798"/>
      <c r="AP629" s="795"/>
      <c r="AQ629" s="798"/>
      <c r="AR629" s="795"/>
      <c r="AS629" s="798"/>
      <c r="AT629" s="795"/>
      <c r="AU629" s="798"/>
      <c r="AV629" s="795"/>
      <c r="AW629" s="798"/>
      <c r="AX629" s="797"/>
      <c r="AY629" s="797"/>
      <c r="AZ629" s="797"/>
      <c r="BA629" s="797"/>
      <c r="BB629" s="797"/>
      <c r="BC629" s="797"/>
      <c r="BD629" s="797"/>
    </row>
    <row r="630" ht="15.75" customHeight="1">
      <c r="F630" s="794"/>
      <c r="G630" s="795"/>
      <c r="H630" s="797"/>
      <c r="I630" s="795"/>
      <c r="J630" s="795"/>
      <c r="K630" s="798"/>
      <c r="L630" s="795"/>
      <c r="M630" s="795"/>
      <c r="N630" s="795"/>
      <c r="O630" s="795"/>
      <c r="P630" s="795"/>
      <c r="Q630" s="795"/>
      <c r="R630" s="795"/>
      <c r="S630" s="798"/>
      <c r="T630" s="795"/>
      <c r="U630" s="795"/>
      <c r="V630" s="795"/>
      <c r="W630" s="795"/>
      <c r="X630" s="795"/>
      <c r="Y630" s="795"/>
      <c r="Z630" s="795"/>
      <c r="AA630" s="795"/>
      <c r="AB630" s="798"/>
      <c r="AC630" s="798"/>
      <c r="AD630" s="795"/>
      <c r="AE630" s="795"/>
      <c r="AF630" s="795"/>
      <c r="AG630" s="795"/>
      <c r="AH630" s="795"/>
      <c r="AI630" s="798"/>
      <c r="AJ630" s="795"/>
      <c r="AK630" s="798"/>
      <c r="AL630" s="795"/>
      <c r="AM630" s="798"/>
      <c r="AN630" s="795"/>
      <c r="AO630" s="798"/>
      <c r="AP630" s="795"/>
      <c r="AQ630" s="798"/>
      <c r="AR630" s="795"/>
      <c r="AS630" s="798"/>
      <c r="AT630" s="795"/>
      <c r="AU630" s="798"/>
      <c r="AV630" s="795"/>
      <c r="AW630" s="798"/>
      <c r="AX630" s="797"/>
      <c r="AY630" s="797"/>
      <c r="AZ630" s="797"/>
      <c r="BA630" s="797"/>
      <c r="BB630" s="797"/>
      <c r="BC630" s="797"/>
      <c r="BD630" s="797"/>
    </row>
    <row r="631" ht="15.75" customHeight="1">
      <c r="F631" s="794"/>
      <c r="G631" s="795"/>
      <c r="H631" s="797"/>
      <c r="I631" s="795"/>
      <c r="J631" s="795"/>
      <c r="K631" s="798"/>
      <c r="L631" s="795"/>
      <c r="M631" s="795"/>
      <c r="N631" s="795"/>
      <c r="O631" s="795"/>
      <c r="P631" s="795"/>
      <c r="Q631" s="795"/>
      <c r="R631" s="795"/>
      <c r="S631" s="798"/>
      <c r="T631" s="795"/>
      <c r="U631" s="795"/>
      <c r="V631" s="795"/>
      <c r="W631" s="795"/>
      <c r="X631" s="795"/>
      <c r="Y631" s="795"/>
      <c r="Z631" s="795"/>
      <c r="AA631" s="795"/>
      <c r="AB631" s="798"/>
      <c r="AC631" s="798"/>
      <c r="AD631" s="795"/>
      <c r="AE631" s="795"/>
      <c r="AF631" s="795"/>
      <c r="AG631" s="795"/>
      <c r="AH631" s="795"/>
      <c r="AI631" s="798"/>
      <c r="AJ631" s="795"/>
      <c r="AK631" s="798"/>
      <c r="AL631" s="795"/>
      <c r="AM631" s="798"/>
      <c r="AN631" s="795"/>
      <c r="AO631" s="798"/>
      <c r="AP631" s="795"/>
      <c r="AQ631" s="798"/>
      <c r="AR631" s="795"/>
      <c r="AS631" s="798"/>
      <c r="AT631" s="795"/>
      <c r="AU631" s="798"/>
      <c r="AV631" s="795"/>
      <c r="AW631" s="798"/>
      <c r="AX631" s="797"/>
      <c r="AY631" s="797"/>
      <c r="AZ631" s="797"/>
      <c r="BA631" s="797"/>
      <c r="BB631" s="797"/>
      <c r="BC631" s="797"/>
      <c r="BD631" s="797"/>
    </row>
    <row r="632" ht="15.75" customHeight="1">
      <c r="F632" s="794"/>
      <c r="G632" s="795"/>
      <c r="H632" s="797"/>
      <c r="I632" s="795"/>
      <c r="J632" s="795"/>
      <c r="K632" s="798"/>
      <c r="L632" s="795"/>
      <c r="M632" s="795"/>
      <c r="N632" s="795"/>
      <c r="O632" s="795"/>
      <c r="P632" s="795"/>
      <c r="Q632" s="795"/>
      <c r="R632" s="795"/>
      <c r="S632" s="798"/>
      <c r="T632" s="795"/>
      <c r="U632" s="795"/>
      <c r="V632" s="795"/>
      <c r="W632" s="795"/>
      <c r="X632" s="795"/>
      <c r="Y632" s="795"/>
      <c r="Z632" s="795"/>
      <c r="AA632" s="795"/>
      <c r="AB632" s="798"/>
      <c r="AC632" s="798"/>
      <c r="AD632" s="795"/>
      <c r="AE632" s="795"/>
      <c r="AF632" s="795"/>
      <c r="AG632" s="795"/>
      <c r="AH632" s="795"/>
      <c r="AI632" s="798"/>
      <c r="AJ632" s="795"/>
      <c r="AK632" s="798"/>
      <c r="AL632" s="795"/>
      <c r="AM632" s="798"/>
      <c r="AN632" s="795"/>
      <c r="AO632" s="798"/>
      <c r="AP632" s="795"/>
      <c r="AQ632" s="798"/>
      <c r="AR632" s="795"/>
      <c r="AS632" s="798"/>
      <c r="AT632" s="795"/>
      <c r="AU632" s="798"/>
      <c r="AV632" s="795"/>
      <c r="AW632" s="798"/>
      <c r="AX632" s="797"/>
      <c r="AY632" s="797"/>
      <c r="AZ632" s="797"/>
      <c r="BA632" s="797"/>
      <c r="BB632" s="797"/>
      <c r="BC632" s="797"/>
      <c r="BD632" s="797"/>
    </row>
    <row r="633" ht="15.75" customHeight="1">
      <c r="F633" s="794"/>
      <c r="G633" s="795"/>
      <c r="H633" s="797"/>
      <c r="I633" s="795"/>
      <c r="J633" s="795"/>
      <c r="K633" s="798"/>
      <c r="L633" s="795"/>
      <c r="M633" s="795"/>
      <c r="N633" s="795"/>
      <c r="O633" s="795"/>
      <c r="P633" s="795"/>
      <c r="Q633" s="795"/>
      <c r="R633" s="795"/>
      <c r="S633" s="798"/>
      <c r="T633" s="795"/>
      <c r="U633" s="795"/>
      <c r="V633" s="795"/>
      <c r="W633" s="795"/>
      <c r="X633" s="795"/>
      <c r="Y633" s="795"/>
      <c r="Z633" s="795"/>
      <c r="AA633" s="795"/>
      <c r="AB633" s="798"/>
      <c r="AC633" s="798"/>
      <c r="AD633" s="795"/>
      <c r="AE633" s="795"/>
      <c r="AF633" s="795"/>
      <c r="AG633" s="795"/>
      <c r="AH633" s="795"/>
      <c r="AI633" s="798"/>
      <c r="AJ633" s="795"/>
      <c r="AK633" s="798"/>
      <c r="AL633" s="795"/>
      <c r="AM633" s="798"/>
      <c r="AN633" s="795"/>
      <c r="AO633" s="798"/>
      <c r="AP633" s="795"/>
      <c r="AQ633" s="798"/>
      <c r="AR633" s="795"/>
      <c r="AS633" s="798"/>
      <c r="AT633" s="795"/>
      <c r="AU633" s="798"/>
      <c r="AV633" s="795"/>
      <c r="AW633" s="798"/>
      <c r="AX633" s="797"/>
      <c r="AY633" s="797"/>
      <c r="AZ633" s="797"/>
      <c r="BA633" s="797"/>
      <c r="BB633" s="797"/>
      <c r="BC633" s="797"/>
      <c r="BD633" s="797"/>
    </row>
    <row r="634" ht="15.75" customHeight="1">
      <c r="F634" s="794"/>
      <c r="G634" s="795"/>
      <c r="H634" s="797"/>
      <c r="I634" s="795"/>
      <c r="J634" s="795"/>
      <c r="K634" s="798"/>
      <c r="L634" s="795"/>
      <c r="M634" s="795"/>
      <c r="N634" s="795"/>
      <c r="O634" s="795"/>
      <c r="P634" s="795"/>
      <c r="Q634" s="795"/>
      <c r="R634" s="795"/>
      <c r="S634" s="798"/>
      <c r="T634" s="795"/>
      <c r="U634" s="795"/>
      <c r="V634" s="795"/>
      <c r="W634" s="795"/>
      <c r="X634" s="795"/>
      <c r="Y634" s="795"/>
      <c r="Z634" s="795"/>
      <c r="AA634" s="795"/>
      <c r="AB634" s="798"/>
      <c r="AC634" s="798"/>
      <c r="AD634" s="795"/>
      <c r="AE634" s="795"/>
      <c r="AF634" s="795"/>
      <c r="AG634" s="795"/>
      <c r="AH634" s="795"/>
      <c r="AI634" s="798"/>
      <c r="AJ634" s="795"/>
      <c r="AK634" s="798"/>
      <c r="AL634" s="795"/>
      <c r="AM634" s="798"/>
      <c r="AN634" s="795"/>
      <c r="AO634" s="798"/>
      <c r="AP634" s="795"/>
      <c r="AQ634" s="798"/>
      <c r="AR634" s="795"/>
      <c r="AS634" s="798"/>
      <c r="AT634" s="795"/>
      <c r="AU634" s="798"/>
      <c r="AV634" s="795"/>
      <c r="AW634" s="798"/>
      <c r="AX634" s="797"/>
      <c r="AY634" s="797"/>
      <c r="AZ634" s="797"/>
      <c r="BA634" s="797"/>
      <c r="BB634" s="797"/>
      <c r="BC634" s="797"/>
      <c r="BD634" s="797"/>
    </row>
    <row r="635" ht="15.75" customHeight="1">
      <c r="F635" s="794"/>
      <c r="G635" s="795"/>
      <c r="H635" s="797"/>
      <c r="I635" s="795"/>
      <c r="J635" s="795"/>
      <c r="K635" s="798"/>
      <c r="L635" s="795"/>
      <c r="M635" s="795"/>
      <c r="N635" s="795"/>
      <c r="O635" s="795"/>
      <c r="P635" s="795"/>
      <c r="Q635" s="795"/>
      <c r="R635" s="795"/>
      <c r="S635" s="798"/>
      <c r="T635" s="795"/>
      <c r="U635" s="795"/>
      <c r="V635" s="795"/>
      <c r="W635" s="795"/>
      <c r="X635" s="795"/>
      <c r="Y635" s="795"/>
      <c r="Z635" s="795"/>
      <c r="AA635" s="795"/>
      <c r="AB635" s="798"/>
      <c r="AC635" s="798"/>
      <c r="AD635" s="795"/>
      <c r="AE635" s="795"/>
      <c r="AF635" s="795"/>
      <c r="AG635" s="795"/>
      <c r="AH635" s="795"/>
      <c r="AI635" s="798"/>
      <c r="AJ635" s="795"/>
      <c r="AK635" s="798"/>
      <c r="AL635" s="795"/>
      <c r="AM635" s="798"/>
      <c r="AN635" s="795"/>
      <c r="AO635" s="798"/>
      <c r="AP635" s="795"/>
      <c r="AQ635" s="798"/>
      <c r="AR635" s="795"/>
      <c r="AS635" s="798"/>
      <c r="AT635" s="795"/>
      <c r="AU635" s="798"/>
      <c r="AV635" s="795"/>
      <c r="AW635" s="798"/>
      <c r="AX635" s="797"/>
      <c r="AY635" s="797"/>
      <c r="AZ635" s="797"/>
      <c r="BA635" s="797"/>
      <c r="BB635" s="797"/>
      <c r="BC635" s="797"/>
      <c r="BD635" s="797"/>
    </row>
    <row r="636" ht="15.75" customHeight="1">
      <c r="F636" s="794"/>
      <c r="G636" s="795"/>
      <c r="H636" s="797"/>
      <c r="I636" s="795"/>
      <c r="J636" s="795"/>
      <c r="K636" s="798"/>
      <c r="L636" s="795"/>
      <c r="M636" s="795"/>
      <c r="N636" s="795"/>
      <c r="O636" s="795"/>
      <c r="P636" s="795"/>
      <c r="Q636" s="795"/>
      <c r="R636" s="795"/>
      <c r="S636" s="798"/>
      <c r="T636" s="795"/>
      <c r="U636" s="795"/>
      <c r="V636" s="795"/>
      <c r="W636" s="795"/>
      <c r="X636" s="795"/>
      <c r="Y636" s="795"/>
      <c r="Z636" s="795"/>
      <c r="AA636" s="795"/>
      <c r="AB636" s="798"/>
      <c r="AC636" s="798"/>
      <c r="AD636" s="795"/>
      <c r="AE636" s="795"/>
      <c r="AF636" s="795"/>
      <c r="AG636" s="795"/>
      <c r="AH636" s="795"/>
      <c r="AI636" s="798"/>
      <c r="AJ636" s="795"/>
      <c r="AK636" s="798"/>
      <c r="AL636" s="795"/>
      <c r="AM636" s="798"/>
      <c r="AN636" s="795"/>
      <c r="AO636" s="798"/>
      <c r="AP636" s="795"/>
      <c r="AQ636" s="798"/>
      <c r="AR636" s="795"/>
      <c r="AS636" s="798"/>
      <c r="AT636" s="795"/>
      <c r="AU636" s="798"/>
      <c r="AV636" s="795"/>
      <c r="AW636" s="798"/>
      <c r="AX636" s="797"/>
      <c r="AY636" s="797"/>
      <c r="AZ636" s="797"/>
      <c r="BA636" s="797"/>
      <c r="BB636" s="797"/>
      <c r="BC636" s="797"/>
      <c r="BD636" s="797"/>
    </row>
    <row r="637" ht="15.75" customHeight="1">
      <c r="F637" s="794"/>
      <c r="G637" s="795"/>
      <c r="H637" s="797"/>
      <c r="I637" s="795"/>
      <c r="J637" s="795"/>
      <c r="K637" s="798"/>
      <c r="L637" s="795"/>
      <c r="M637" s="795"/>
      <c r="N637" s="795"/>
      <c r="O637" s="795"/>
      <c r="P637" s="795"/>
      <c r="Q637" s="795"/>
      <c r="R637" s="795"/>
      <c r="S637" s="798"/>
      <c r="T637" s="795"/>
      <c r="U637" s="795"/>
      <c r="V637" s="795"/>
      <c r="W637" s="795"/>
      <c r="X637" s="795"/>
      <c r="Y637" s="795"/>
      <c r="Z637" s="795"/>
      <c r="AA637" s="795"/>
      <c r="AB637" s="798"/>
      <c r="AC637" s="798"/>
      <c r="AD637" s="795"/>
      <c r="AE637" s="795"/>
      <c r="AF637" s="795"/>
      <c r="AG637" s="795"/>
      <c r="AH637" s="795"/>
      <c r="AI637" s="798"/>
      <c r="AJ637" s="795"/>
      <c r="AK637" s="798"/>
      <c r="AL637" s="795"/>
      <c r="AM637" s="798"/>
      <c r="AN637" s="795"/>
      <c r="AO637" s="798"/>
      <c r="AP637" s="795"/>
      <c r="AQ637" s="798"/>
      <c r="AR637" s="795"/>
      <c r="AS637" s="798"/>
      <c r="AT637" s="795"/>
      <c r="AU637" s="798"/>
      <c r="AV637" s="795"/>
      <c r="AW637" s="798"/>
      <c r="AX637" s="797"/>
      <c r="AY637" s="797"/>
      <c r="AZ637" s="797"/>
      <c r="BA637" s="797"/>
      <c r="BB637" s="797"/>
      <c r="BC637" s="797"/>
      <c r="BD637" s="797"/>
    </row>
    <row r="638" ht="15.75" customHeight="1">
      <c r="F638" s="794"/>
      <c r="G638" s="795"/>
      <c r="H638" s="797"/>
      <c r="I638" s="795"/>
      <c r="J638" s="795"/>
      <c r="K638" s="798"/>
      <c r="L638" s="795"/>
      <c r="M638" s="795"/>
      <c r="N638" s="795"/>
      <c r="O638" s="795"/>
      <c r="P638" s="795"/>
      <c r="Q638" s="795"/>
      <c r="R638" s="795"/>
      <c r="S638" s="798"/>
      <c r="T638" s="795"/>
      <c r="U638" s="795"/>
      <c r="V638" s="795"/>
      <c r="W638" s="795"/>
      <c r="X638" s="795"/>
      <c r="Y638" s="795"/>
      <c r="Z638" s="795"/>
      <c r="AA638" s="795"/>
      <c r="AB638" s="798"/>
      <c r="AC638" s="798"/>
      <c r="AD638" s="795"/>
      <c r="AE638" s="795"/>
      <c r="AF638" s="795"/>
      <c r="AG638" s="795"/>
      <c r="AH638" s="795"/>
      <c r="AI638" s="798"/>
      <c r="AJ638" s="795"/>
      <c r="AK638" s="798"/>
      <c r="AL638" s="795"/>
      <c r="AM638" s="798"/>
      <c r="AN638" s="795"/>
      <c r="AO638" s="798"/>
      <c r="AP638" s="795"/>
      <c r="AQ638" s="798"/>
      <c r="AR638" s="795"/>
      <c r="AS638" s="798"/>
      <c r="AT638" s="795"/>
      <c r="AU638" s="798"/>
      <c r="AV638" s="795"/>
      <c r="AW638" s="798"/>
      <c r="AX638" s="797"/>
      <c r="AY638" s="797"/>
      <c r="AZ638" s="797"/>
      <c r="BA638" s="797"/>
      <c r="BB638" s="797"/>
      <c r="BC638" s="797"/>
      <c r="BD638" s="797"/>
    </row>
    <row r="639" ht="15.75" customHeight="1">
      <c r="F639" s="794"/>
      <c r="G639" s="795"/>
      <c r="H639" s="797"/>
      <c r="I639" s="795"/>
      <c r="J639" s="795"/>
      <c r="K639" s="798"/>
      <c r="L639" s="795"/>
      <c r="M639" s="795"/>
      <c r="N639" s="795"/>
      <c r="O639" s="795"/>
      <c r="P639" s="795"/>
      <c r="Q639" s="795"/>
      <c r="R639" s="795"/>
      <c r="S639" s="798"/>
      <c r="T639" s="795"/>
      <c r="U639" s="795"/>
      <c r="V639" s="795"/>
      <c r="W639" s="795"/>
      <c r="X639" s="795"/>
      <c r="Y639" s="795"/>
      <c r="Z639" s="795"/>
      <c r="AA639" s="795"/>
      <c r="AB639" s="798"/>
      <c r="AC639" s="798"/>
      <c r="AD639" s="795"/>
      <c r="AE639" s="795"/>
      <c r="AF639" s="795"/>
      <c r="AG639" s="795"/>
      <c r="AH639" s="795"/>
      <c r="AI639" s="798"/>
      <c r="AJ639" s="795"/>
      <c r="AK639" s="798"/>
      <c r="AL639" s="795"/>
      <c r="AM639" s="798"/>
      <c r="AN639" s="795"/>
      <c r="AO639" s="798"/>
      <c r="AP639" s="795"/>
      <c r="AQ639" s="798"/>
      <c r="AR639" s="795"/>
      <c r="AS639" s="798"/>
      <c r="AT639" s="795"/>
      <c r="AU639" s="798"/>
      <c r="AV639" s="795"/>
      <c r="AW639" s="798"/>
      <c r="AX639" s="797"/>
      <c r="AY639" s="797"/>
      <c r="AZ639" s="797"/>
      <c r="BA639" s="797"/>
      <c r="BB639" s="797"/>
      <c r="BC639" s="797"/>
      <c r="BD639" s="797"/>
    </row>
    <row r="640" ht="15.75" customHeight="1">
      <c r="F640" s="794"/>
      <c r="G640" s="795"/>
      <c r="H640" s="797"/>
      <c r="I640" s="795"/>
      <c r="J640" s="795"/>
      <c r="K640" s="798"/>
      <c r="L640" s="795"/>
      <c r="M640" s="795"/>
      <c r="N640" s="795"/>
      <c r="O640" s="795"/>
      <c r="P640" s="795"/>
      <c r="Q640" s="795"/>
      <c r="R640" s="795"/>
      <c r="S640" s="798"/>
      <c r="T640" s="795"/>
      <c r="U640" s="795"/>
      <c r="V640" s="795"/>
      <c r="W640" s="795"/>
      <c r="X640" s="795"/>
      <c r="Y640" s="795"/>
      <c r="Z640" s="795"/>
      <c r="AA640" s="795"/>
      <c r="AB640" s="798"/>
      <c r="AC640" s="798"/>
      <c r="AD640" s="795"/>
      <c r="AE640" s="795"/>
      <c r="AF640" s="795"/>
      <c r="AG640" s="795"/>
      <c r="AH640" s="795"/>
      <c r="AI640" s="798"/>
      <c r="AJ640" s="795"/>
      <c r="AK640" s="798"/>
      <c r="AL640" s="795"/>
      <c r="AM640" s="798"/>
      <c r="AN640" s="795"/>
      <c r="AO640" s="798"/>
      <c r="AP640" s="795"/>
      <c r="AQ640" s="798"/>
      <c r="AR640" s="795"/>
      <c r="AS640" s="798"/>
      <c r="AT640" s="795"/>
      <c r="AU640" s="798"/>
      <c r="AV640" s="795"/>
      <c r="AW640" s="798"/>
      <c r="AX640" s="797"/>
      <c r="AY640" s="797"/>
      <c r="AZ640" s="797"/>
      <c r="BA640" s="797"/>
      <c r="BB640" s="797"/>
      <c r="BC640" s="797"/>
      <c r="BD640" s="797"/>
    </row>
    <row r="641" ht="15.75" customHeight="1">
      <c r="F641" s="794"/>
      <c r="G641" s="795"/>
      <c r="H641" s="797"/>
      <c r="I641" s="795"/>
      <c r="J641" s="795"/>
      <c r="K641" s="798"/>
      <c r="L641" s="795"/>
      <c r="M641" s="795"/>
      <c r="N641" s="795"/>
      <c r="O641" s="795"/>
      <c r="P641" s="795"/>
      <c r="Q641" s="795"/>
      <c r="R641" s="795"/>
      <c r="S641" s="798"/>
      <c r="T641" s="795"/>
      <c r="U641" s="795"/>
      <c r="V641" s="795"/>
      <c r="W641" s="795"/>
      <c r="X641" s="795"/>
      <c r="Y641" s="795"/>
      <c r="Z641" s="795"/>
      <c r="AA641" s="795"/>
      <c r="AB641" s="798"/>
      <c r="AC641" s="798"/>
      <c r="AD641" s="795"/>
      <c r="AE641" s="795"/>
      <c r="AF641" s="795"/>
      <c r="AG641" s="795"/>
      <c r="AH641" s="795"/>
      <c r="AI641" s="798"/>
      <c r="AJ641" s="795"/>
      <c r="AK641" s="798"/>
      <c r="AL641" s="795"/>
      <c r="AM641" s="798"/>
      <c r="AN641" s="795"/>
      <c r="AO641" s="798"/>
      <c r="AP641" s="795"/>
      <c r="AQ641" s="798"/>
      <c r="AR641" s="795"/>
      <c r="AS641" s="798"/>
      <c r="AT641" s="795"/>
      <c r="AU641" s="798"/>
      <c r="AV641" s="795"/>
      <c r="AW641" s="798"/>
      <c r="AX641" s="797"/>
      <c r="AY641" s="797"/>
      <c r="AZ641" s="797"/>
      <c r="BA641" s="797"/>
      <c r="BB641" s="797"/>
      <c r="BC641" s="797"/>
      <c r="BD641" s="797"/>
    </row>
    <row r="642" ht="15.75" customHeight="1">
      <c r="F642" s="794"/>
      <c r="G642" s="795"/>
      <c r="H642" s="797"/>
      <c r="I642" s="795"/>
      <c r="J642" s="795"/>
      <c r="K642" s="798"/>
      <c r="L642" s="795"/>
      <c r="M642" s="795"/>
      <c r="N642" s="795"/>
      <c r="O642" s="795"/>
      <c r="P642" s="795"/>
      <c r="Q642" s="795"/>
      <c r="R642" s="795"/>
      <c r="S642" s="798"/>
      <c r="T642" s="795"/>
      <c r="U642" s="795"/>
      <c r="V642" s="795"/>
      <c r="W642" s="795"/>
      <c r="X642" s="795"/>
      <c r="Y642" s="795"/>
      <c r="Z642" s="795"/>
      <c r="AA642" s="795"/>
      <c r="AB642" s="798"/>
      <c r="AC642" s="798"/>
      <c r="AD642" s="795"/>
      <c r="AE642" s="795"/>
      <c r="AF642" s="795"/>
      <c r="AG642" s="795"/>
      <c r="AH642" s="795"/>
      <c r="AI642" s="798"/>
      <c r="AJ642" s="795"/>
      <c r="AK642" s="798"/>
      <c r="AL642" s="795"/>
      <c r="AM642" s="798"/>
      <c r="AN642" s="795"/>
      <c r="AO642" s="798"/>
      <c r="AP642" s="795"/>
      <c r="AQ642" s="798"/>
      <c r="AR642" s="795"/>
      <c r="AS642" s="798"/>
      <c r="AT642" s="795"/>
      <c r="AU642" s="798"/>
      <c r="AV642" s="795"/>
      <c r="AW642" s="798"/>
      <c r="AX642" s="797"/>
      <c r="AY642" s="797"/>
      <c r="AZ642" s="797"/>
      <c r="BA642" s="797"/>
      <c r="BB642" s="797"/>
      <c r="BC642" s="797"/>
      <c r="BD642" s="797"/>
    </row>
    <row r="643" ht="15.75" customHeight="1">
      <c r="F643" s="794"/>
      <c r="G643" s="795"/>
      <c r="H643" s="797"/>
      <c r="I643" s="795"/>
      <c r="J643" s="795"/>
      <c r="K643" s="798"/>
      <c r="L643" s="795"/>
      <c r="M643" s="795"/>
      <c r="N643" s="795"/>
      <c r="O643" s="795"/>
      <c r="P643" s="795"/>
      <c r="Q643" s="795"/>
      <c r="R643" s="795"/>
      <c r="S643" s="798"/>
      <c r="T643" s="795"/>
      <c r="U643" s="795"/>
      <c r="V643" s="795"/>
      <c r="W643" s="795"/>
      <c r="X643" s="795"/>
      <c r="Y643" s="795"/>
      <c r="Z643" s="795"/>
      <c r="AA643" s="795"/>
      <c r="AB643" s="798"/>
      <c r="AC643" s="798"/>
      <c r="AD643" s="795"/>
      <c r="AE643" s="795"/>
      <c r="AF643" s="795"/>
      <c r="AG643" s="795"/>
      <c r="AH643" s="795"/>
      <c r="AI643" s="798"/>
      <c r="AJ643" s="795"/>
      <c r="AK643" s="798"/>
      <c r="AL643" s="795"/>
      <c r="AM643" s="798"/>
      <c r="AN643" s="795"/>
      <c r="AO643" s="798"/>
      <c r="AP643" s="795"/>
      <c r="AQ643" s="798"/>
      <c r="AR643" s="795"/>
      <c r="AS643" s="798"/>
      <c r="AT643" s="795"/>
      <c r="AU643" s="798"/>
      <c r="AV643" s="795"/>
      <c r="AW643" s="798"/>
      <c r="AX643" s="797"/>
      <c r="AY643" s="797"/>
      <c r="AZ643" s="797"/>
      <c r="BA643" s="797"/>
      <c r="BB643" s="797"/>
      <c r="BC643" s="797"/>
      <c r="BD643" s="797"/>
    </row>
    <row r="644" ht="15.75" customHeight="1">
      <c r="F644" s="794"/>
      <c r="G644" s="795"/>
      <c r="H644" s="797"/>
      <c r="I644" s="795"/>
      <c r="J644" s="795"/>
      <c r="K644" s="798"/>
      <c r="L644" s="795"/>
      <c r="M644" s="795"/>
      <c r="N644" s="795"/>
      <c r="O644" s="795"/>
      <c r="P644" s="795"/>
      <c r="Q644" s="795"/>
      <c r="R644" s="795"/>
      <c r="S644" s="798"/>
      <c r="T644" s="795"/>
      <c r="U644" s="795"/>
      <c r="V644" s="795"/>
      <c r="W644" s="795"/>
      <c r="X644" s="795"/>
      <c r="Y644" s="795"/>
      <c r="Z644" s="795"/>
      <c r="AA644" s="795"/>
      <c r="AB644" s="798"/>
      <c r="AC644" s="798"/>
      <c r="AD644" s="795"/>
      <c r="AE644" s="795"/>
      <c r="AF644" s="795"/>
      <c r="AG644" s="795"/>
      <c r="AH644" s="795"/>
      <c r="AI644" s="798"/>
      <c r="AJ644" s="795"/>
      <c r="AK644" s="798"/>
      <c r="AL644" s="795"/>
      <c r="AM644" s="798"/>
      <c r="AN644" s="795"/>
      <c r="AO644" s="798"/>
      <c r="AP644" s="795"/>
      <c r="AQ644" s="798"/>
      <c r="AR644" s="795"/>
      <c r="AS644" s="798"/>
      <c r="AT644" s="795"/>
      <c r="AU644" s="798"/>
      <c r="AV644" s="795"/>
      <c r="AW644" s="798"/>
      <c r="AX644" s="797"/>
      <c r="AY644" s="797"/>
      <c r="AZ644" s="797"/>
      <c r="BA644" s="797"/>
      <c r="BB644" s="797"/>
      <c r="BC644" s="797"/>
      <c r="BD644" s="797"/>
    </row>
    <row r="645" ht="15.75" customHeight="1">
      <c r="F645" s="794"/>
      <c r="G645" s="795"/>
      <c r="H645" s="797"/>
      <c r="I645" s="795"/>
      <c r="J645" s="795"/>
      <c r="K645" s="798"/>
      <c r="L645" s="795"/>
      <c r="M645" s="795"/>
      <c r="N645" s="795"/>
      <c r="O645" s="795"/>
      <c r="P645" s="795"/>
      <c r="Q645" s="795"/>
      <c r="R645" s="795"/>
      <c r="S645" s="798"/>
      <c r="T645" s="795"/>
      <c r="U645" s="795"/>
      <c r="V645" s="795"/>
      <c r="W645" s="795"/>
      <c r="X645" s="795"/>
      <c r="Y645" s="795"/>
      <c r="Z645" s="795"/>
      <c r="AA645" s="795"/>
      <c r="AB645" s="798"/>
      <c r="AC645" s="798"/>
      <c r="AD645" s="795"/>
      <c r="AE645" s="795"/>
      <c r="AF645" s="795"/>
      <c r="AG645" s="795"/>
      <c r="AH645" s="795"/>
      <c r="AI645" s="798"/>
      <c r="AJ645" s="795"/>
      <c r="AK645" s="798"/>
      <c r="AL645" s="795"/>
      <c r="AM645" s="798"/>
      <c r="AN645" s="795"/>
      <c r="AO645" s="798"/>
      <c r="AP645" s="795"/>
      <c r="AQ645" s="798"/>
      <c r="AR645" s="795"/>
      <c r="AS645" s="798"/>
      <c r="AT645" s="795"/>
      <c r="AU645" s="798"/>
      <c r="AV645" s="795"/>
      <c r="AW645" s="798"/>
      <c r="AX645" s="797"/>
      <c r="AY645" s="797"/>
      <c r="AZ645" s="797"/>
      <c r="BA645" s="797"/>
      <c r="BB645" s="797"/>
      <c r="BC645" s="797"/>
      <c r="BD645" s="797"/>
    </row>
    <row r="646" ht="15.75" customHeight="1">
      <c r="F646" s="794"/>
      <c r="G646" s="795"/>
      <c r="H646" s="797"/>
      <c r="I646" s="795"/>
      <c r="J646" s="795"/>
      <c r="K646" s="798"/>
      <c r="L646" s="795"/>
      <c r="M646" s="795"/>
      <c r="N646" s="795"/>
      <c r="O646" s="795"/>
      <c r="P646" s="795"/>
      <c r="Q646" s="795"/>
      <c r="R646" s="795"/>
      <c r="S646" s="798"/>
      <c r="T646" s="795"/>
      <c r="U646" s="795"/>
      <c r="V646" s="795"/>
      <c r="W646" s="795"/>
      <c r="X646" s="795"/>
      <c r="Y646" s="795"/>
      <c r="Z646" s="795"/>
      <c r="AA646" s="795"/>
      <c r="AB646" s="798"/>
      <c r="AC646" s="798"/>
      <c r="AD646" s="795"/>
      <c r="AE646" s="795"/>
      <c r="AF646" s="795"/>
      <c r="AG646" s="795"/>
      <c r="AH646" s="795"/>
      <c r="AI646" s="798"/>
      <c r="AJ646" s="795"/>
      <c r="AK646" s="798"/>
      <c r="AL646" s="795"/>
      <c r="AM646" s="798"/>
      <c r="AN646" s="795"/>
      <c r="AO646" s="798"/>
      <c r="AP646" s="795"/>
      <c r="AQ646" s="798"/>
      <c r="AR646" s="795"/>
      <c r="AS646" s="798"/>
      <c r="AT646" s="795"/>
      <c r="AU646" s="798"/>
      <c r="AV646" s="795"/>
      <c r="AW646" s="798"/>
      <c r="AX646" s="797"/>
      <c r="AY646" s="797"/>
      <c r="AZ646" s="797"/>
      <c r="BA646" s="797"/>
      <c r="BB646" s="797"/>
      <c r="BC646" s="797"/>
      <c r="BD646" s="797"/>
    </row>
    <row r="647" ht="15.75" customHeight="1">
      <c r="F647" s="794"/>
      <c r="G647" s="795"/>
      <c r="H647" s="797"/>
      <c r="I647" s="795"/>
      <c r="J647" s="795"/>
      <c r="K647" s="798"/>
      <c r="L647" s="795"/>
      <c r="M647" s="795"/>
      <c r="N647" s="795"/>
      <c r="O647" s="795"/>
      <c r="P647" s="795"/>
      <c r="Q647" s="795"/>
      <c r="R647" s="795"/>
      <c r="S647" s="798"/>
      <c r="T647" s="795"/>
      <c r="U647" s="795"/>
      <c r="V647" s="795"/>
      <c r="W647" s="795"/>
      <c r="X647" s="795"/>
      <c r="Y647" s="795"/>
      <c r="Z647" s="795"/>
      <c r="AA647" s="795"/>
      <c r="AB647" s="798"/>
      <c r="AC647" s="798"/>
      <c r="AD647" s="795"/>
      <c r="AE647" s="795"/>
      <c r="AF647" s="795"/>
      <c r="AG647" s="795"/>
      <c r="AH647" s="795"/>
      <c r="AI647" s="798"/>
      <c r="AJ647" s="795"/>
      <c r="AK647" s="798"/>
      <c r="AL647" s="795"/>
      <c r="AM647" s="798"/>
      <c r="AN647" s="795"/>
      <c r="AO647" s="798"/>
      <c r="AP647" s="795"/>
      <c r="AQ647" s="798"/>
      <c r="AR647" s="795"/>
      <c r="AS647" s="798"/>
      <c r="AT647" s="795"/>
      <c r="AU647" s="798"/>
      <c r="AV647" s="795"/>
      <c r="AW647" s="798"/>
      <c r="AX647" s="797"/>
      <c r="AY647" s="797"/>
      <c r="AZ647" s="797"/>
      <c r="BA647" s="797"/>
      <c r="BB647" s="797"/>
      <c r="BC647" s="797"/>
      <c r="BD647" s="797"/>
    </row>
    <row r="648" ht="15.75" customHeight="1">
      <c r="F648" s="794"/>
      <c r="G648" s="795"/>
      <c r="H648" s="797"/>
      <c r="I648" s="795"/>
      <c r="J648" s="795"/>
      <c r="K648" s="798"/>
      <c r="L648" s="795"/>
      <c r="M648" s="795"/>
      <c r="N648" s="795"/>
      <c r="O648" s="795"/>
      <c r="P648" s="795"/>
      <c r="Q648" s="795"/>
      <c r="R648" s="795"/>
      <c r="S648" s="798"/>
      <c r="T648" s="795"/>
      <c r="U648" s="795"/>
      <c r="V648" s="795"/>
      <c r="W648" s="795"/>
      <c r="X648" s="795"/>
      <c r="Y648" s="795"/>
      <c r="Z648" s="795"/>
      <c r="AA648" s="795"/>
      <c r="AB648" s="798"/>
      <c r="AC648" s="798"/>
      <c r="AD648" s="795"/>
      <c r="AE648" s="795"/>
      <c r="AF648" s="795"/>
      <c r="AG648" s="795"/>
      <c r="AH648" s="795"/>
      <c r="AI648" s="798"/>
      <c r="AJ648" s="795"/>
      <c r="AK648" s="798"/>
      <c r="AL648" s="795"/>
      <c r="AM648" s="798"/>
      <c r="AN648" s="795"/>
      <c r="AO648" s="798"/>
      <c r="AP648" s="795"/>
      <c r="AQ648" s="798"/>
      <c r="AR648" s="795"/>
      <c r="AS648" s="798"/>
      <c r="AT648" s="795"/>
      <c r="AU648" s="798"/>
      <c r="AV648" s="795"/>
      <c r="AW648" s="798"/>
      <c r="AX648" s="797"/>
      <c r="AY648" s="797"/>
      <c r="AZ648" s="797"/>
      <c r="BA648" s="797"/>
      <c r="BB648" s="797"/>
      <c r="BC648" s="797"/>
      <c r="BD648" s="797"/>
    </row>
    <row r="649" ht="15.75" customHeight="1">
      <c r="F649" s="794"/>
      <c r="G649" s="795"/>
      <c r="H649" s="797"/>
      <c r="I649" s="795"/>
      <c r="J649" s="795"/>
      <c r="K649" s="798"/>
      <c r="L649" s="795"/>
      <c r="M649" s="795"/>
      <c r="N649" s="795"/>
      <c r="O649" s="795"/>
      <c r="P649" s="795"/>
      <c r="Q649" s="795"/>
      <c r="R649" s="795"/>
      <c r="S649" s="798"/>
      <c r="T649" s="795"/>
      <c r="U649" s="795"/>
      <c r="V649" s="795"/>
      <c r="W649" s="795"/>
      <c r="X649" s="795"/>
      <c r="Y649" s="795"/>
      <c r="Z649" s="795"/>
      <c r="AA649" s="795"/>
      <c r="AB649" s="798"/>
      <c r="AC649" s="798"/>
      <c r="AD649" s="795"/>
      <c r="AE649" s="795"/>
      <c r="AF649" s="795"/>
      <c r="AG649" s="795"/>
      <c r="AH649" s="795"/>
      <c r="AI649" s="798"/>
      <c r="AJ649" s="795"/>
      <c r="AK649" s="798"/>
      <c r="AL649" s="795"/>
      <c r="AM649" s="798"/>
      <c r="AN649" s="795"/>
      <c r="AO649" s="798"/>
      <c r="AP649" s="795"/>
      <c r="AQ649" s="798"/>
      <c r="AR649" s="795"/>
      <c r="AS649" s="798"/>
      <c r="AT649" s="795"/>
      <c r="AU649" s="798"/>
      <c r="AV649" s="795"/>
      <c r="AW649" s="798"/>
      <c r="AX649" s="797"/>
      <c r="AY649" s="797"/>
      <c r="AZ649" s="797"/>
      <c r="BA649" s="797"/>
      <c r="BB649" s="797"/>
      <c r="BC649" s="797"/>
      <c r="BD649" s="797"/>
    </row>
    <row r="650" ht="15.75" customHeight="1">
      <c r="F650" s="794"/>
      <c r="G650" s="795"/>
      <c r="H650" s="797"/>
      <c r="I650" s="795"/>
      <c r="J650" s="795"/>
      <c r="K650" s="798"/>
      <c r="L650" s="795"/>
      <c r="M650" s="795"/>
      <c r="N650" s="795"/>
      <c r="O650" s="795"/>
      <c r="P650" s="795"/>
      <c r="Q650" s="795"/>
      <c r="R650" s="795"/>
      <c r="S650" s="798"/>
      <c r="T650" s="795"/>
      <c r="U650" s="795"/>
      <c r="V650" s="795"/>
      <c r="W650" s="795"/>
      <c r="X650" s="795"/>
      <c r="Y650" s="795"/>
      <c r="Z650" s="795"/>
      <c r="AA650" s="795"/>
      <c r="AB650" s="798"/>
      <c r="AC650" s="798"/>
      <c r="AD650" s="795"/>
      <c r="AE650" s="795"/>
      <c r="AF650" s="795"/>
      <c r="AG650" s="795"/>
      <c r="AH650" s="795"/>
      <c r="AI650" s="798"/>
      <c r="AJ650" s="795"/>
      <c r="AK650" s="798"/>
      <c r="AL650" s="795"/>
      <c r="AM650" s="798"/>
      <c r="AN650" s="795"/>
      <c r="AO650" s="798"/>
      <c r="AP650" s="795"/>
      <c r="AQ650" s="798"/>
      <c r="AR650" s="795"/>
      <c r="AS650" s="798"/>
      <c r="AT650" s="795"/>
      <c r="AU650" s="798"/>
      <c r="AV650" s="795"/>
      <c r="AW650" s="798"/>
      <c r="AX650" s="797"/>
      <c r="AY650" s="797"/>
      <c r="AZ650" s="797"/>
      <c r="BA650" s="797"/>
      <c r="BB650" s="797"/>
      <c r="BC650" s="797"/>
      <c r="BD650" s="797"/>
    </row>
    <row r="651" ht="15.75" customHeight="1">
      <c r="F651" s="794"/>
      <c r="G651" s="795"/>
      <c r="H651" s="797"/>
      <c r="I651" s="795"/>
      <c r="J651" s="795"/>
      <c r="K651" s="798"/>
      <c r="L651" s="795"/>
      <c r="M651" s="795"/>
      <c r="N651" s="795"/>
      <c r="O651" s="795"/>
      <c r="P651" s="795"/>
      <c r="Q651" s="795"/>
      <c r="R651" s="795"/>
      <c r="S651" s="798"/>
      <c r="T651" s="795"/>
      <c r="U651" s="795"/>
      <c r="V651" s="795"/>
      <c r="W651" s="795"/>
      <c r="X651" s="795"/>
      <c r="Y651" s="795"/>
      <c r="Z651" s="795"/>
      <c r="AA651" s="795"/>
      <c r="AB651" s="798"/>
      <c r="AC651" s="798"/>
      <c r="AD651" s="795"/>
      <c r="AE651" s="795"/>
      <c r="AF651" s="795"/>
      <c r="AG651" s="795"/>
      <c r="AH651" s="795"/>
      <c r="AI651" s="798"/>
      <c r="AJ651" s="795"/>
      <c r="AK651" s="798"/>
      <c r="AL651" s="795"/>
      <c r="AM651" s="798"/>
      <c r="AN651" s="795"/>
      <c r="AO651" s="798"/>
      <c r="AP651" s="795"/>
      <c r="AQ651" s="798"/>
      <c r="AR651" s="795"/>
      <c r="AS651" s="798"/>
      <c r="AT651" s="795"/>
      <c r="AU651" s="798"/>
      <c r="AV651" s="795"/>
      <c r="AW651" s="798"/>
      <c r="AX651" s="797"/>
      <c r="AY651" s="797"/>
      <c r="AZ651" s="797"/>
      <c r="BA651" s="797"/>
      <c r="BB651" s="797"/>
      <c r="BC651" s="797"/>
      <c r="BD651" s="797"/>
    </row>
    <row r="652" ht="15.75" customHeight="1">
      <c r="F652" s="794"/>
      <c r="G652" s="795"/>
      <c r="H652" s="797"/>
      <c r="I652" s="795"/>
      <c r="J652" s="795"/>
      <c r="K652" s="798"/>
      <c r="L652" s="795"/>
      <c r="M652" s="795"/>
      <c r="N652" s="795"/>
      <c r="O652" s="795"/>
      <c r="P652" s="795"/>
      <c r="Q652" s="795"/>
      <c r="R652" s="795"/>
      <c r="S652" s="798"/>
      <c r="T652" s="795"/>
      <c r="U652" s="795"/>
      <c r="V652" s="795"/>
      <c r="W652" s="795"/>
      <c r="X652" s="795"/>
      <c r="Y652" s="795"/>
      <c r="Z652" s="795"/>
      <c r="AA652" s="795"/>
      <c r="AB652" s="798"/>
      <c r="AC652" s="798"/>
      <c r="AD652" s="795"/>
      <c r="AE652" s="795"/>
      <c r="AF652" s="795"/>
      <c r="AG652" s="795"/>
      <c r="AH652" s="795"/>
      <c r="AI652" s="798"/>
      <c r="AJ652" s="795"/>
      <c r="AK652" s="798"/>
      <c r="AL652" s="795"/>
      <c r="AM652" s="798"/>
      <c r="AN652" s="795"/>
      <c r="AO652" s="798"/>
      <c r="AP652" s="795"/>
      <c r="AQ652" s="798"/>
      <c r="AR652" s="795"/>
      <c r="AS652" s="798"/>
      <c r="AT652" s="795"/>
      <c r="AU652" s="798"/>
      <c r="AV652" s="795"/>
      <c r="AW652" s="798"/>
      <c r="AX652" s="797"/>
      <c r="AY652" s="797"/>
      <c r="AZ652" s="797"/>
      <c r="BA652" s="797"/>
      <c r="BB652" s="797"/>
      <c r="BC652" s="797"/>
      <c r="BD652" s="797"/>
    </row>
    <row r="653" ht="15.75" customHeight="1">
      <c r="F653" s="794"/>
      <c r="G653" s="795"/>
      <c r="H653" s="797"/>
      <c r="I653" s="795"/>
      <c r="J653" s="795"/>
      <c r="K653" s="798"/>
      <c r="L653" s="795"/>
      <c r="M653" s="795"/>
      <c r="N653" s="795"/>
      <c r="O653" s="795"/>
      <c r="P653" s="795"/>
      <c r="Q653" s="795"/>
      <c r="R653" s="795"/>
      <c r="S653" s="798"/>
      <c r="T653" s="795"/>
      <c r="U653" s="795"/>
      <c r="V653" s="795"/>
      <c r="W653" s="795"/>
      <c r="X653" s="795"/>
      <c r="Y653" s="795"/>
      <c r="Z653" s="795"/>
      <c r="AA653" s="795"/>
      <c r="AB653" s="798"/>
      <c r="AC653" s="798"/>
      <c r="AD653" s="795"/>
      <c r="AE653" s="795"/>
      <c r="AF653" s="795"/>
      <c r="AG653" s="795"/>
      <c r="AH653" s="795"/>
      <c r="AI653" s="798"/>
      <c r="AJ653" s="795"/>
      <c r="AK653" s="798"/>
      <c r="AL653" s="795"/>
      <c r="AM653" s="798"/>
      <c r="AN653" s="795"/>
      <c r="AO653" s="798"/>
      <c r="AP653" s="795"/>
      <c r="AQ653" s="798"/>
      <c r="AR653" s="795"/>
      <c r="AS653" s="798"/>
      <c r="AT653" s="795"/>
      <c r="AU653" s="798"/>
      <c r="AV653" s="795"/>
      <c r="AW653" s="798"/>
      <c r="AX653" s="797"/>
      <c r="AY653" s="797"/>
      <c r="AZ653" s="797"/>
      <c r="BA653" s="797"/>
      <c r="BB653" s="797"/>
      <c r="BC653" s="797"/>
      <c r="BD653" s="797"/>
    </row>
    <row r="654" ht="15.75" customHeight="1">
      <c r="F654" s="794"/>
      <c r="G654" s="795"/>
      <c r="H654" s="797"/>
      <c r="I654" s="795"/>
      <c r="J654" s="795"/>
      <c r="K654" s="798"/>
      <c r="L654" s="795"/>
      <c r="M654" s="795"/>
      <c r="N654" s="795"/>
      <c r="O654" s="795"/>
      <c r="P654" s="795"/>
      <c r="Q654" s="795"/>
      <c r="R654" s="795"/>
      <c r="S654" s="798"/>
      <c r="T654" s="795"/>
      <c r="U654" s="795"/>
      <c r="V654" s="795"/>
      <c r="W654" s="795"/>
      <c r="X654" s="795"/>
      <c r="Y654" s="795"/>
      <c r="Z654" s="795"/>
      <c r="AA654" s="795"/>
      <c r="AB654" s="798"/>
      <c r="AC654" s="798"/>
      <c r="AD654" s="795"/>
      <c r="AE654" s="795"/>
      <c r="AF654" s="795"/>
      <c r="AG654" s="795"/>
      <c r="AH654" s="795"/>
      <c r="AI654" s="798"/>
      <c r="AJ654" s="795"/>
      <c r="AK654" s="798"/>
      <c r="AL654" s="795"/>
      <c r="AM654" s="798"/>
      <c r="AN654" s="795"/>
      <c r="AO654" s="798"/>
      <c r="AP654" s="795"/>
      <c r="AQ654" s="798"/>
      <c r="AR654" s="795"/>
      <c r="AS654" s="798"/>
      <c r="AT654" s="795"/>
      <c r="AU654" s="798"/>
      <c r="AV654" s="795"/>
      <c r="AW654" s="798"/>
      <c r="AX654" s="797"/>
      <c r="AY654" s="797"/>
      <c r="AZ654" s="797"/>
      <c r="BA654" s="797"/>
      <c r="BB654" s="797"/>
      <c r="BC654" s="797"/>
      <c r="BD654" s="797"/>
    </row>
    <row r="655" ht="15.75" customHeight="1">
      <c r="F655" s="794"/>
      <c r="G655" s="795"/>
      <c r="H655" s="797"/>
      <c r="I655" s="795"/>
      <c r="J655" s="795"/>
      <c r="K655" s="798"/>
      <c r="L655" s="795"/>
      <c r="M655" s="795"/>
      <c r="N655" s="795"/>
      <c r="O655" s="795"/>
      <c r="P655" s="795"/>
      <c r="Q655" s="795"/>
      <c r="R655" s="795"/>
      <c r="S655" s="798"/>
      <c r="T655" s="795"/>
      <c r="U655" s="795"/>
      <c r="V655" s="795"/>
      <c r="W655" s="795"/>
      <c r="X655" s="795"/>
      <c r="Y655" s="795"/>
      <c r="Z655" s="795"/>
      <c r="AA655" s="795"/>
      <c r="AB655" s="798"/>
      <c r="AC655" s="798"/>
      <c r="AD655" s="795"/>
      <c r="AE655" s="795"/>
      <c r="AF655" s="795"/>
      <c r="AG655" s="795"/>
      <c r="AH655" s="795"/>
      <c r="AI655" s="798"/>
      <c r="AJ655" s="795"/>
      <c r="AK655" s="798"/>
      <c r="AL655" s="795"/>
      <c r="AM655" s="798"/>
      <c r="AN655" s="795"/>
      <c r="AO655" s="798"/>
      <c r="AP655" s="795"/>
      <c r="AQ655" s="798"/>
      <c r="AR655" s="795"/>
      <c r="AS655" s="798"/>
      <c r="AT655" s="795"/>
      <c r="AU655" s="798"/>
      <c r="AV655" s="795"/>
      <c r="AW655" s="798"/>
      <c r="AX655" s="797"/>
      <c r="AY655" s="797"/>
      <c r="AZ655" s="797"/>
      <c r="BA655" s="797"/>
      <c r="BB655" s="797"/>
      <c r="BC655" s="797"/>
      <c r="BD655" s="797"/>
    </row>
    <row r="656" ht="15.75" customHeight="1">
      <c r="F656" s="794"/>
      <c r="G656" s="795"/>
      <c r="H656" s="797"/>
      <c r="I656" s="795"/>
      <c r="J656" s="795"/>
      <c r="K656" s="798"/>
      <c r="L656" s="795"/>
      <c r="M656" s="795"/>
      <c r="N656" s="795"/>
      <c r="O656" s="795"/>
      <c r="P656" s="795"/>
      <c r="Q656" s="795"/>
      <c r="R656" s="795"/>
      <c r="S656" s="798"/>
      <c r="T656" s="795"/>
      <c r="U656" s="795"/>
      <c r="V656" s="795"/>
      <c r="W656" s="795"/>
      <c r="X656" s="795"/>
      <c r="Y656" s="795"/>
      <c r="Z656" s="795"/>
      <c r="AA656" s="795"/>
      <c r="AB656" s="798"/>
      <c r="AC656" s="798"/>
      <c r="AD656" s="795"/>
      <c r="AE656" s="795"/>
      <c r="AF656" s="795"/>
      <c r="AG656" s="795"/>
      <c r="AH656" s="795"/>
      <c r="AI656" s="798"/>
      <c r="AJ656" s="795"/>
      <c r="AK656" s="798"/>
      <c r="AL656" s="795"/>
      <c r="AM656" s="798"/>
      <c r="AN656" s="795"/>
      <c r="AO656" s="798"/>
      <c r="AP656" s="795"/>
      <c r="AQ656" s="798"/>
      <c r="AR656" s="795"/>
      <c r="AS656" s="798"/>
      <c r="AT656" s="795"/>
      <c r="AU656" s="798"/>
      <c r="AV656" s="795"/>
      <c r="AW656" s="798"/>
      <c r="AX656" s="797"/>
      <c r="AY656" s="797"/>
      <c r="AZ656" s="797"/>
      <c r="BA656" s="797"/>
      <c r="BB656" s="797"/>
      <c r="BC656" s="797"/>
      <c r="BD656" s="797"/>
    </row>
    <row r="657" ht="15.75" customHeight="1">
      <c r="F657" s="794"/>
      <c r="G657" s="795"/>
      <c r="H657" s="797"/>
      <c r="I657" s="795"/>
      <c r="J657" s="795"/>
      <c r="K657" s="798"/>
      <c r="L657" s="795"/>
      <c r="M657" s="795"/>
      <c r="N657" s="795"/>
      <c r="O657" s="795"/>
      <c r="P657" s="795"/>
      <c r="Q657" s="795"/>
      <c r="R657" s="795"/>
      <c r="S657" s="798"/>
      <c r="T657" s="795"/>
      <c r="U657" s="795"/>
      <c r="V657" s="795"/>
      <c r="W657" s="795"/>
      <c r="X657" s="795"/>
      <c r="Y657" s="795"/>
      <c r="Z657" s="795"/>
      <c r="AA657" s="795"/>
      <c r="AB657" s="798"/>
      <c r="AC657" s="798"/>
      <c r="AD657" s="795"/>
      <c r="AE657" s="795"/>
      <c r="AF657" s="795"/>
      <c r="AG657" s="795"/>
      <c r="AH657" s="795"/>
      <c r="AI657" s="798"/>
      <c r="AJ657" s="795"/>
      <c r="AK657" s="798"/>
      <c r="AL657" s="795"/>
      <c r="AM657" s="798"/>
      <c r="AN657" s="795"/>
      <c r="AO657" s="798"/>
      <c r="AP657" s="795"/>
      <c r="AQ657" s="798"/>
      <c r="AR657" s="795"/>
      <c r="AS657" s="798"/>
      <c r="AT657" s="795"/>
      <c r="AU657" s="798"/>
      <c r="AV657" s="795"/>
      <c r="AW657" s="798"/>
      <c r="AX657" s="797"/>
      <c r="AY657" s="797"/>
      <c r="AZ657" s="797"/>
      <c r="BA657" s="797"/>
      <c r="BB657" s="797"/>
      <c r="BC657" s="797"/>
      <c r="BD657" s="797"/>
    </row>
    <row r="658" ht="15.75" customHeight="1">
      <c r="F658" s="794"/>
      <c r="G658" s="795"/>
      <c r="H658" s="797"/>
      <c r="I658" s="795"/>
      <c r="J658" s="795"/>
      <c r="K658" s="798"/>
      <c r="L658" s="795"/>
      <c r="M658" s="795"/>
      <c r="N658" s="795"/>
      <c r="O658" s="795"/>
      <c r="P658" s="795"/>
      <c r="Q658" s="795"/>
      <c r="R658" s="795"/>
      <c r="S658" s="798"/>
      <c r="T658" s="795"/>
      <c r="U658" s="795"/>
      <c r="V658" s="795"/>
      <c r="W658" s="795"/>
      <c r="X658" s="795"/>
      <c r="Y658" s="795"/>
      <c r="Z658" s="795"/>
      <c r="AA658" s="795"/>
      <c r="AB658" s="798"/>
      <c r="AC658" s="798"/>
      <c r="AD658" s="795"/>
      <c r="AE658" s="795"/>
      <c r="AF658" s="795"/>
      <c r="AG658" s="795"/>
      <c r="AH658" s="795"/>
      <c r="AI658" s="798"/>
      <c r="AJ658" s="795"/>
      <c r="AK658" s="798"/>
      <c r="AL658" s="795"/>
      <c r="AM658" s="798"/>
      <c r="AN658" s="795"/>
      <c r="AO658" s="798"/>
      <c r="AP658" s="795"/>
      <c r="AQ658" s="798"/>
      <c r="AR658" s="795"/>
      <c r="AS658" s="798"/>
      <c r="AT658" s="795"/>
      <c r="AU658" s="798"/>
      <c r="AV658" s="795"/>
      <c r="AW658" s="798"/>
      <c r="AX658" s="797"/>
      <c r="AY658" s="797"/>
      <c r="AZ658" s="797"/>
      <c r="BA658" s="797"/>
      <c r="BB658" s="797"/>
      <c r="BC658" s="797"/>
      <c r="BD658" s="797"/>
    </row>
    <row r="659" ht="15.75" customHeight="1">
      <c r="F659" s="794"/>
      <c r="G659" s="795"/>
      <c r="H659" s="797"/>
      <c r="I659" s="795"/>
      <c r="J659" s="795"/>
      <c r="K659" s="798"/>
      <c r="L659" s="795"/>
      <c r="M659" s="795"/>
      <c r="N659" s="795"/>
      <c r="O659" s="795"/>
      <c r="P659" s="795"/>
      <c r="Q659" s="795"/>
      <c r="R659" s="795"/>
      <c r="S659" s="798"/>
      <c r="T659" s="795"/>
      <c r="U659" s="795"/>
      <c r="V659" s="795"/>
      <c r="W659" s="795"/>
      <c r="X659" s="795"/>
      <c r="Y659" s="795"/>
      <c r="Z659" s="795"/>
      <c r="AA659" s="795"/>
      <c r="AB659" s="798"/>
      <c r="AC659" s="798"/>
      <c r="AD659" s="795"/>
      <c r="AE659" s="795"/>
      <c r="AF659" s="795"/>
      <c r="AG659" s="795"/>
      <c r="AH659" s="795"/>
      <c r="AI659" s="798"/>
      <c r="AJ659" s="795"/>
      <c r="AK659" s="798"/>
      <c r="AL659" s="795"/>
      <c r="AM659" s="798"/>
      <c r="AN659" s="795"/>
      <c r="AO659" s="798"/>
      <c r="AP659" s="795"/>
      <c r="AQ659" s="798"/>
      <c r="AR659" s="795"/>
      <c r="AS659" s="798"/>
      <c r="AT659" s="795"/>
      <c r="AU659" s="798"/>
      <c r="AV659" s="795"/>
      <c r="AW659" s="798"/>
      <c r="AX659" s="797"/>
      <c r="AY659" s="797"/>
      <c r="AZ659" s="797"/>
      <c r="BA659" s="797"/>
      <c r="BB659" s="797"/>
      <c r="BC659" s="797"/>
      <c r="BD659" s="797"/>
    </row>
    <row r="660" ht="15.75" customHeight="1">
      <c r="F660" s="794"/>
      <c r="G660" s="795"/>
      <c r="H660" s="797"/>
      <c r="I660" s="795"/>
      <c r="J660" s="795"/>
      <c r="K660" s="798"/>
      <c r="L660" s="795"/>
      <c r="M660" s="795"/>
      <c r="N660" s="795"/>
      <c r="O660" s="795"/>
      <c r="P660" s="795"/>
      <c r="Q660" s="795"/>
      <c r="R660" s="795"/>
      <c r="S660" s="798"/>
      <c r="T660" s="795"/>
      <c r="U660" s="795"/>
      <c r="V660" s="795"/>
      <c r="W660" s="795"/>
      <c r="X660" s="795"/>
      <c r="Y660" s="795"/>
      <c r="Z660" s="795"/>
      <c r="AA660" s="795"/>
      <c r="AB660" s="798"/>
      <c r="AC660" s="798"/>
      <c r="AD660" s="795"/>
      <c r="AE660" s="795"/>
      <c r="AF660" s="795"/>
      <c r="AG660" s="795"/>
      <c r="AH660" s="795"/>
      <c r="AI660" s="798"/>
      <c r="AJ660" s="795"/>
      <c r="AK660" s="798"/>
      <c r="AL660" s="795"/>
      <c r="AM660" s="798"/>
      <c r="AN660" s="795"/>
      <c r="AO660" s="798"/>
      <c r="AP660" s="795"/>
      <c r="AQ660" s="798"/>
      <c r="AR660" s="795"/>
      <c r="AS660" s="798"/>
      <c r="AT660" s="795"/>
      <c r="AU660" s="798"/>
      <c r="AV660" s="795"/>
      <c r="AW660" s="798"/>
      <c r="AX660" s="797"/>
      <c r="AY660" s="797"/>
      <c r="AZ660" s="797"/>
      <c r="BA660" s="797"/>
      <c r="BB660" s="797"/>
      <c r="BC660" s="797"/>
      <c r="BD660" s="797"/>
    </row>
    <row r="661" ht="15.75" customHeight="1">
      <c r="F661" s="794"/>
      <c r="G661" s="795"/>
      <c r="H661" s="797"/>
      <c r="I661" s="795"/>
      <c r="J661" s="795"/>
      <c r="K661" s="798"/>
      <c r="L661" s="795"/>
      <c r="M661" s="795"/>
      <c r="N661" s="795"/>
      <c r="O661" s="795"/>
      <c r="P661" s="795"/>
      <c r="Q661" s="795"/>
      <c r="R661" s="795"/>
      <c r="S661" s="798"/>
      <c r="T661" s="795"/>
      <c r="U661" s="795"/>
      <c r="V661" s="795"/>
      <c r="W661" s="795"/>
      <c r="X661" s="795"/>
      <c r="Y661" s="795"/>
      <c r="Z661" s="795"/>
      <c r="AA661" s="795"/>
      <c r="AB661" s="798"/>
      <c r="AC661" s="798"/>
      <c r="AD661" s="795"/>
      <c r="AE661" s="795"/>
      <c r="AF661" s="795"/>
      <c r="AG661" s="795"/>
      <c r="AH661" s="795"/>
      <c r="AI661" s="798"/>
      <c r="AJ661" s="795"/>
      <c r="AK661" s="798"/>
      <c r="AL661" s="795"/>
      <c r="AM661" s="798"/>
      <c r="AN661" s="795"/>
      <c r="AO661" s="798"/>
      <c r="AP661" s="795"/>
      <c r="AQ661" s="798"/>
      <c r="AR661" s="795"/>
      <c r="AS661" s="798"/>
      <c r="AT661" s="795"/>
      <c r="AU661" s="798"/>
      <c r="AV661" s="795"/>
      <c r="AW661" s="798"/>
      <c r="AX661" s="797"/>
      <c r="AY661" s="797"/>
      <c r="AZ661" s="797"/>
      <c r="BA661" s="797"/>
      <c r="BB661" s="797"/>
      <c r="BC661" s="797"/>
      <c r="BD661" s="797"/>
    </row>
    <row r="662" ht="15.75" customHeight="1">
      <c r="F662" s="794"/>
      <c r="G662" s="795"/>
      <c r="H662" s="797"/>
      <c r="I662" s="795"/>
      <c r="J662" s="795"/>
      <c r="K662" s="798"/>
      <c r="L662" s="795"/>
      <c r="M662" s="795"/>
      <c r="N662" s="795"/>
      <c r="O662" s="795"/>
      <c r="P662" s="795"/>
      <c r="Q662" s="795"/>
      <c r="R662" s="795"/>
      <c r="S662" s="798"/>
      <c r="T662" s="795"/>
      <c r="U662" s="795"/>
      <c r="V662" s="795"/>
      <c r="W662" s="795"/>
      <c r="X662" s="795"/>
      <c r="Y662" s="795"/>
      <c r="Z662" s="795"/>
      <c r="AA662" s="795"/>
      <c r="AB662" s="798"/>
      <c r="AC662" s="798"/>
      <c r="AD662" s="795"/>
      <c r="AE662" s="795"/>
      <c r="AF662" s="795"/>
      <c r="AG662" s="795"/>
      <c r="AH662" s="795"/>
      <c r="AI662" s="798"/>
      <c r="AJ662" s="795"/>
      <c r="AK662" s="798"/>
      <c r="AL662" s="795"/>
      <c r="AM662" s="798"/>
      <c r="AN662" s="795"/>
      <c r="AO662" s="798"/>
      <c r="AP662" s="795"/>
      <c r="AQ662" s="798"/>
      <c r="AR662" s="795"/>
      <c r="AS662" s="798"/>
      <c r="AT662" s="795"/>
      <c r="AU662" s="798"/>
      <c r="AV662" s="795"/>
      <c r="AW662" s="798"/>
      <c r="AX662" s="797"/>
      <c r="AY662" s="797"/>
      <c r="AZ662" s="797"/>
      <c r="BA662" s="797"/>
      <c r="BB662" s="797"/>
      <c r="BC662" s="797"/>
      <c r="BD662" s="797"/>
    </row>
    <row r="663" ht="15.75" customHeight="1">
      <c r="F663" s="794"/>
      <c r="G663" s="795"/>
      <c r="H663" s="797"/>
      <c r="I663" s="795"/>
      <c r="J663" s="795"/>
      <c r="K663" s="798"/>
      <c r="L663" s="795"/>
      <c r="M663" s="795"/>
      <c r="N663" s="795"/>
      <c r="O663" s="795"/>
      <c r="P663" s="795"/>
      <c r="Q663" s="795"/>
      <c r="R663" s="795"/>
      <c r="S663" s="798"/>
      <c r="T663" s="795"/>
      <c r="U663" s="795"/>
      <c r="V663" s="795"/>
      <c r="W663" s="795"/>
      <c r="X663" s="795"/>
      <c r="Y663" s="795"/>
      <c r="Z663" s="795"/>
      <c r="AA663" s="795"/>
      <c r="AB663" s="798"/>
      <c r="AC663" s="798"/>
      <c r="AD663" s="795"/>
      <c r="AE663" s="795"/>
      <c r="AF663" s="795"/>
      <c r="AG663" s="795"/>
      <c r="AH663" s="795"/>
      <c r="AI663" s="798"/>
      <c r="AJ663" s="795"/>
      <c r="AK663" s="798"/>
      <c r="AL663" s="795"/>
      <c r="AM663" s="798"/>
      <c r="AN663" s="795"/>
      <c r="AO663" s="798"/>
      <c r="AP663" s="795"/>
      <c r="AQ663" s="798"/>
      <c r="AR663" s="795"/>
      <c r="AS663" s="798"/>
      <c r="AT663" s="795"/>
      <c r="AU663" s="798"/>
      <c r="AV663" s="795"/>
      <c r="AW663" s="798"/>
      <c r="AX663" s="797"/>
      <c r="AY663" s="797"/>
      <c r="AZ663" s="797"/>
      <c r="BA663" s="797"/>
      <c r="BB663" s="797"/>
      <c r="BC663" s="797"/>
      <c r="BD663" s="797"/>
    </row>
    <row r="664" ht="15.75" customHeight="1">
      <c r="F664" s="794"/>
      <c r="G664" s="795"/>
      <c r="H664" s="797"/>
      <c r="I664" s="795"/>
      <c r="J664" s="795"/>
      <c r="K664" s="798"/>
      <c r="L664" s="795"/>
      <c r="M664" s="795"/>
      <c r="N664" s="795"/>
      <c r="O664" s="795"/>
      <c r="P664" s="795"/>
      <c r="Q664" s="795"/>
      <c r="R664" s="795"/>
      <c r="S664" s="798"/>
      <c r="T664" s="795"/>
      <c r="U664" s="795"/>
      <c r="V664" s="795"/>
      <c r="W664" s="795"/>
      <c r="X664" s="795"/>
      <c r="Y664" s="795"/>
      <c r="Z664" s="795"/>
      <c r="AA664" s="795"/>
      <c r="AB664" s="798"/>
      <c r="AC664" s="798"/>
      <c r="AD664" s="795"/>
      <c r="AE664" s="795"/>
      <c r="AF664" s="795"/>
      <c r="AG664" s="795"/>
      <c r="AH664" s="795"/>
      <c r="AI664" s="798"/>
      <c r="AJ664" s="795"/>
      <c r="AK664" s="798"/>
      <c r="AL664" s="795"/>
      <c r="AM664" s="798"/>
      <c r="AN664" s="795"/>
      <c r="AO664" s="798"/>
      <c r="AP664" s="795"/>
      <c r="AQ664" s="798"/>
      <c r="AR664" s="795"/>
      <c r="AS664" s="798"/>
      <c r="AT664" s="795"/>
      <c r="AU664" s="798"/>
      <c r="AV664" s="795"/>
      <c r="AW664" s="798"/>
      <c r="AX664" s="797"/>
      <c r="AY664" s="797"/>
      <c r="AZ664" s="797"/>
      <c r="BA664" s="797"/>
      <c r="BB664" s="797"/>
      <c r="BC664" s="797"/>
      <c r="BD664" s="797"/>
    </row>
    <row r="665" ht="15.75" customHeight="1">
      <c r="F665" s="794"/>
      <c r="G665" s="795"/>
      <c r="H665" s="797"/>
      <c r="I665" s="795"/>
      <c r="J665" s="795"/>
      <c r="K665" s="798"/>
      <c r="L665" s="795"/>
      <c r="M665" s="795"/>
      <c r="N665" s="795"/>
      <c r="O665" s="795"/>
      <c r="P665" s="795"/>
      <c r="Q665" s="795"/>
      <c r="R665" s="795"/>
      <c r="S665" s="798"/>
      <c r="T665" s="795"/>
      <c r="U665" s="795"/>
      <c r="V665" s="795"/>
      <c r="W665" s="795"/>
      <c r="X665" s="795"/>
      <c r="Y665" s="795"/>
      <c r="Z665" s="795"/>
      <c r="AA665" s="795"/>
      <c r="AB665" s="798"/>
      <c r="AC665" s="798"/>
      <c r="AD665" s="795"/>
      <c r="AE665" s="795"/>
      <c r="AF665" s="795"/>
      <c r="AG665" s="795"/>
      <c r="AH665" s="795"/>
      <c r="AI665" s="798"/>
      <c r="AJ665" s="795"/>
      <c r="AK665" s="798"/>
      <c r="AL665" s="795"/>
      <c r="AM665" s="798"/>
      <c r="AN665" s="795"/>
      <c r="AO665" s="798"/>
      <c r="AP665" s="795"/>
      <c r="AQ665" s="798"/>
      <c r="AR665" s="795"/>
      <c r="AS665" s="798"/>
      <c r="AT665" s="795"/>
      <c r="AU665" s="798"/>
      <c r="AV665" s="795"/>
      <c r="AW665" s="798"/>
      <c r="AX665" s="797"/>
      <c r="AY665" s="797"/>
      <c r="AZ665" s="797"/>
      <c r="BA665" s="797"/>
      <c r="BB665" s="797"/>
      <c r="BC665" s="797"/>
      <c r="BD665" s="797"/>
    </row>
    <row r="666" ht="15.75" customHeight="1">
      <c r="F666" s="794"/>
      <c r="G666" s="795"/>
      <c r="H666" s="797"/>
      <c r="I666" s="795"/>
      <c r="J666" s="795"/>
      <c r="K666" s="798"/>
      <c r="L666" s="795"/>
      <c r="M666" s="795"/>
      <c r="N666" s="795"/>
      <c r="O666" s="795"/>
      <c r="P666" s="795"/>
      <c r="Q666" s="795"/>
      <c r="R666" s="795"/>
      <c r="S666" s="798"/>
      <c r="T666" s="795"/>
      <c r="U666" s="795"/>
      <c r="V666" s="795"/>
      <c r="W666" s="795"/>
      <c r="X666" s="795"/>
      <c r="Y666" s="795"/>
      <c r="Z666" s="795"/>
      <c r="AA666" s="795"/>
      <c r="AB666" s="798"/>
      <c r="AC666" s="798"/>
      <c r="AD666" s="795"/>
      <c r="AE666" s="795"/>
      <c r="AF666" s="795"/>
      <c r="AG666" s="795"/>
      <c r="AH666" s="795"/>
      <c r="AI666" s="798"/>
      <c r="AJ666" s="795"/>
      <c r="AK666" s="798"/>
      <c r="AL666" s="795"/>
      <c r="AM666" s="798"/>
      <c r="AN666" s="795"/>
      <c r="AO666" s="798"/>
      <c r="AP666" s="795"/>
      <c r="AQ666" s="798"/>
      <c r="AR666" s="795"/>
      <c r="AS666" s="798"/>
      <c r="AT666" s="795"/>
      <c r="AU666" s="798"/>
      <c r="AV666" s="795"/>
      <c r="AW666" s="798"/>
      <c r="AX666" s="797"/>
      <c r="AY666" s="797"/>
      <c r="AZ666" s="797"/>
      <c r="BA666" s="797"/>
      <c r="BB666" s="797"/>
      <c r="BC666" s="797"/>
      <c r="BD666" s="797"/>
    </row>
    <row r="667" ht="15.75" customHeight="1">
      <c r="F667" s="794"/>
      <c r="G667" s="795"/>
      <c r="H667" s="797"/>
      <c r="I667" s="795"/>
      <c r="J667" s="795"/>
      <c r="K667" s="798"/>
      <c r="L667" s="795"/>
      <c r="M667" s="795"/>
      <c r="N667" s="795"/>
      <c r="O667" s="795"/>
      <c r="P667" s="795"/>
      <c r="Q667" s="795"/>
      <c r="R667" s="795"/>
      <c r="S667" s="798"/>
      <c r="T667" s="795"/>
      <c r="U667" s="795"/>
      <c r="V667" s="795"/>
      <c r="W667" s="795"/>
      <c r="X667" s="795"/>
      <c r="Y667" s="795"/>
      <c r="Z667" s="795"/>
      <c r="AA667" s="795"/>
      <c r="AB667" s="798"/>
      <c r="AC667" s="798"/>
      <c r="AD667" s="795"/>
      <c r="AE667" s="795"/>
      <c r="AF667" s="795"/>
      <c r="AG667" s="795"/>
      <c r="AH667" s="795"/>
      <c r="AI667" s="798"/>
      <c r="AJ667" s="795"/>
      <c r="AK667" s="798"/>
      <c r="AL667" s="795"/>
      <c r="AM667" s="798"/>
      <c r="AN667" s="795"/>
      <c r="AO667" s="798"/>
      <c r="AP667" s="795"/>
      <c r="AQ667" s="798"/>
      <c r="AR667" s="795"/>
      <c r="AS667" s="798"/>
      <c r="AT667" s="795"/>
      <c r="AU667" s="798"/>
      <c r="AV667" s="795"/>
      <c r="AW667" s="798"/>
      <c r="AX667" s="797"/>
      <c r="AY667" s="797"/>
      <c r="AZ667" s="797"/>
      <c r="BA667" s="797"/>
      <c r="BB667" s="797"/>
      <c r="BC667" s="797"/>
      <c r="BD667" s="797"/>
    </row>
    <row r="668" ht="15.75" customHeight="1">
      <c r="F668" s="794"/>
      <c r="G668" s="795"/>
      <c r="H668" s="797"/>
      <c r="I668" s="795"/>
      <c r="J668" s="795"/>
      <c r="K668" s="798"/>
      <c r="L668" s="795"/>
      <c r="M668" s="795"/>
      <c r="N668" s="795"/>
      <c r="O668" s="795"/>
      <c r="P668" s="795"/>
      <c r="Q668" s="795"/>
      <c r="R668" s="795"/>
      <c r="S668" s="798"/>
      <c r="T668" s="795"/>
      <c r="U668" s="795"/>
      <c r="V668" s="795"/>
      <c r="W668" s="795"/>
      <c r="X668" s="795"/>
      <c r="Y668" s="795"/>
      <c r="Z668" s="795"/>
      <c r="AA668" s="795"/>
      <c r="AB668" s="798"/>
      <c r="AC668" s="798"/>
      <c r="AD668" s="795"/>
      <c r="AE668" s="795"/>
      <c r="AF668" s="795"/>
      <c r="AG668" s="795"/>
      <c r="AH668" s="795"/>
      <c r="AI668" s="798"/>
      <c r="AJ668" s="795"/>
      <c r="AK668" s="798"/>
      <c r="AL668" s="795"/>
      <c r="AM668" s="798"/>
      <c r="AN668" s="795"/>
      <c r="AO668" s="798"/>
      <c r="AP668" s="795"/>
      <c r="AQ668" s="798"/>
      <c r="AR668" s="795"/>
      <c r="AS668" s="798"/>
      <c r="AT668" s="795"/>
      <c r="AU668" s="798"/>
      <c r="AV668" s="795"/>
      <c r="AW668" s="798"/>
      <c r="AX668" s="797"/>
      <c r="AY668" s="797"/>
      <c r="AZ668" s="797"/>
      <c r="BA668" s="797"/>
      <c r="BB668" s="797"/>
      <c r="BC668" s="797"/>
      <c r="BD668" s="797"/>
    </row>
    <row r="669" ht="15.75" customHeight="1">
      <c r="F669" s="794"/>
      <c r="G669" s="795"/>
      <c r="H669" s="797"/>
      <c r="I669" s="795"/>
      <c r="J669" s="795"/>
      <c r="K669" s="798"/>
      <c r="L669" s="795"/>
      <c r="M669" s="795"/>
      <c r="N669" s="795"/>
      <c r="O669" s="795"/>
      <c r="P669" s="795"/>
      <c r="Q669" s="795"/>
      <c r="R669" s="795"/>
      <c r="S669" s="798"/>
      <c r="T669" s="795"/>
      <c r="U669" s="795"/>
      <c r="V669" s="795"/>
      <c r="W669" s="795"/>
      <c r="X669" s="795"/>
      <c r="Y669" s="795"/>
      <c r="Z669" s="795"/>
      <c r="AA669" s="795"/>
      <c r="AB669" s="798"/>
      <c r="AC669" s="798"/>
      <c r="AD669" s="795"/>
      <c r="AE669" s="795"/>
      <c r="AF669" s="795"/>
      <c r="AG669" s="795"/>
      <c r="AH669" s="795"/>
      <c r="AI669" s="798"/>
      <c r="AJ669" s="795"/>
      <c r="AK669" s="798"/>
      <c r="AL669" s="795"/>
      <c r="AM669" s="798"/>
      <c r="AN669" s="795"/>
      <c r="AO669" s="798"/>
      <c r="AP669" s="795"/>
      <c r="AQ669" s="798"/>
      <c r="AR669" s="795"/>
      <c r="AS669" s="798"/>
      <c r="AT669" s="795"/>
      <c r="AU669" s="798"/>
      <c r="AV669" s="795"/>
      <c r="AW669" s="798"/>
      <c r="AX669" s="797"/>
      <c r="AY669" s="797"/>
      <c r="AZ669" s="797"/>
      <c r="BA669" s="797"/>
      <c r="BB669" s="797"/>
      <c r="BC669" s="797"/>
      <c r="BD669" s="797"/>
    </row>
    <row r="670" ht="15.75" customHeight="1">
      <c r="F670" s="794"/>
      <c r="G670" s="795"/>
      <c r="H670" s="797"/>
      <c r="I670" s="795"/>
      <c r="J670" s="795"/>
      <c r="K670" s="798"/>
      <c r="L670" s="795"/>
      <c r="M670" s="795"/>
      <c r="N670" s="795"/>
      <c r="O670" s="795"/>
      <c r="P670" s="795"/>
      <c r="Q670" s="795"/>
      <c r="R670" s="795"/>
      <c r="S670" s="798"/>
      <c r="T670" s="795"/>
      <c r="U670" s="795"/>
      <c r="V670" s="795"/>
      <c r="W670" s="795"/>
      <c r="X670" s="795"/>
      <c r="Y670" s="795"/>
      <c r="Z670" s="795"/>
      <c r="AA670" s="795"/>
      <c r="AB670" s="798"/>
      <c r="AC670" s="798"/>
      <c r="AD670" s="795"/>
      <c r="AE670" s="795"/>
      <c r="AF670" s="795"/>
      <c r="AG670" s="795"/>
      <c r="AH670" s="795"/>
      <c r="AI670" s="798"/>
      <c r="AJ670" s="795"/>
      <c r="AK670" s="798"/>
      <c r="AL670" s="795"/>
      <c r="AM670" s="798"/>
      <c r="AN670" s="795"/>
      <c r="AO670" s="798"/>
      <c r="AP670" s="795"/>
      <c r="AQ670" s="798"/>
      <c r="AR670" s="795"/>
      <c r="AS670" s="798"/>
      <c r="AT670" s="795"/>
      <c r="AU670" s="798"/>
      <c r="AV670" s="795"/>
      <c r="AW670" s="798"/>
      <c r="AX670" s="797"/>
      <c r="AY670" s="797"/>
      <c r="AZ670" s="797"/>
      <c r="BA670" s="797"/>
      <c r="BB670" s="797"/>
      <c r="BC670" s="797"/>
      <c r="BD670" s="797"/>
    </row>
    <row r="671" ht="15.75" customHeight="1">
      <c r="F671" s="794"/>
      <c r="G671" s="795"/>
      <c r="H671" s="797"/>
      <c r="I671" s="795"/>
      <c r="J671" s="795"/>
      <c r="K671" s="798"/>
      <c r="L671" s="795"/>
      <c r="M671" s="795"/>
      <c r="N671" s="795"/>
      <c r="O671" s="795"/>
      <c r="P671" s="795"/>
      <c r="Q671" s="795"/>
      <c r="R671" s="795"/>
      <c r="S671" s="798"/>
      <c r="T671" s="795"/>
      <c r="U671" s="795"/>
      <c r="V671" s="795"/>
      <c r="W671" s="795"/>
      <c r="X671" s="795"/>
      <c r="Y671" s="795"/>
      <c r="Z671" s="795"/>
      <c r="AA671" s="795"/>
      <c r="AB671" s="798"/>
      <c r="AC671" s="798"/>
      <c r="AD671" s="795"/>
      <c r="AE671" s="795"/>
      <c r="AF671" s="795"/>
      <c r="AG671" s="795"/>
      <c r="AH671" s="795"/>
      <c r="AI671" s="798"/>
      <c r="AJ671" s="795"/>
      <c r="AK671" s="798"/>
      <c r="AL671" s="795"/>
      <c r="AM671" s="798"/>
      <c r="AN671" s="795"/>
      <c r="AO671" s="798"/>
      <c r="AP671" s="795"/>
      <c r="AQ671" s="798"/>
      <c r="AR671" s="795"/>
      <c r="AS671" s="798"/>
      <c r="AT671" s="795"/>
      <c r="AU671" s="798"/>
      <c r="AV671" s="795"/>
      <c r="AW671" s="798"/>
      <c r="AX671" s="797"/>
      <c r="AY671" s="797"/>
      <c r="AZ671" s="797"/>
      <c r="BA671" s="797"/>
      <c r="BB671" s="797"/>
      <c r="BC671" s="797"/>
      <c r="BD671" s="797"/>
    </row>
    <row r="672" ht="15.75" customHeight="1">
      <c r="F672" s="794"/>
      <c r="G672" s="795"/>
      <c r="H672" s="797"/>
      <c r="I672" s="795"/>
      <c r="J672" s="795"/>
      <c r="K672" s="798"/>
      <c r="L672" s="795"/>
      <c r="M672" s="795"/>
      <c r="N672" s="795"/>
      <c r="O672" s="795"/>
      <c r="P672" s="795"/>
      <c r="Q672" s="795"/>
      <c r="R672" s="795"/>
      <c r="S672" s="798"/>
      <c r="T672" s="795"/>
      <c r="U672" s="795"/>
      <c r="V672" s="795"/>
      <c r="W672" s="795"/>
      <c r="X672" s="795"/>
      <c r="Y672" s="795"/>
      <c r="Z672" s="795"/>
      <c r="AA672" s="795"/>
      <c r="AB672" s="798"/>
      <c r="AC672" s="798"/>
      <c r="AD672" s="795"/>
      <c r="AE672" s="795"/>
      <c r="AF672" s="795"/>
      <c r="AG672" s="795"/>
      <c r="AH672" s="795"/>
      <c r="AI672" s="798"/>
      <c r="AJ672" s="795"/>
      <c r="AK672" s="798"/>
      <c r="AL672" s="795"/>
      <c r="AM672" s="798"/>
      <c r="AN672" s="795"/>
      <c r="AO672" s="798"/>
      <c r="AP672" s="795"/>
      <c r="AQ672" s="798"/>
      <c r="AR672" s="795"/>
      <c r="AS672" s="798"/>
      <c r="AT672" s="795"/>
      <c r="AU672" s="798"/>
      <c r="AV672" s="795"/>
      <c r="AW672" s="798"/>
      <c r="AX672" s="797"/>
      <c r="AY672" s="797"/>
      <c r="AZ672" s="797"/>
      <c r="BA672" s="797"/>
      <c r="BB672" s="797"/>
      <c r="BC672" s="797"/>
      <c r="BD672" s="797"/>
    </row>
    <row r="673" ht="15.75" customHeight="1">
      <c r="F673" s="794"/>
      <c r="G673" s="795"/>
      <c r="H673" s="797"/>
      <c r="I673" s="795"/>
      <c r="J673" s="795"/>
      <c r="K673" s="798"/>
      <c r="L673" s="795"/>
      <c r="M673" s="795"/>
      <c r="N673" s="795"/>
      <c r="O673" s="795"/>
      <c r="P673" s="795"/>
      <c r="Q673" s="795"/>
      <c r="R673" s="795"/>
      <c r="S673" s="798"/>
      <c r="T673" s="795"/>
      <c r="U673" s="795"/>
      <c r="V673" s="795"/>
      <c r="W673" s="795"/>
      <c r="X673" s="795"/>
      <c r="Y673" s="795"/>
      <c r="Z673" s="795"/>
      <c r="AA673" s="795"/>
      <c r="AB673" s="798"/>
      <c r="AC673" s="798"/>
      <c r="AD673" s="795"/>
      <c r="AE673" s="795"/>
      <c r="AF673" s="795"/>
      <c r="AG673" s="795"/>
      <c r="AH673" s="795"/>
      <c r="AI673" s="798"/>
      <c r="AJ673" s="795"/>
      <c r="AK673" s="798"/>
      <c r="AL673" s="795"/>
      <c r="AM673" s="798"/>
      <c r="AN673" s="795"/>
      <c r="AO673" s="798"/>
      <c r="AP673" s="795"/>
      <c r="AQ673" s="798"/>
      <c r="AR673" s="795"/>
      <c r="AS673" s="798"/>
      <c r="AT673" s="795"/>
      <c r="AU673" s="798"/>
      <c r="AV673" s="795"/>
      <c r="AW673" s="798"/>
      <c r="AX673" s="797"/>
      <c r="AY673" s="797"/>
      <c r="AZ673" s="797"/>
      <c r="BA673" s="797"/>
      <c r="BB673" s="797"/>
      <c r="BC673" s="797"/>
      <c r="BD673" s="797"/>
    </row>
    <row r="674" ht="15.75" customHeight="1">
      <c r="F674" s="794"/>
      <c r="G674" s="795"/>
      <c r="H674" s="797"/>
      <c r="I674" s="795"/>
      <c r="J674" s="795"/>
      <c r="K674" s="798"/>
      <c r="L674" s="795"/>
      <c r="M674" s="795"/>
      <c r="N674" s="795"/>
      <c r="O674" s="795"/>
      <c r="P674" s="795"/>
      <c r="Q674" s="795"/>
      <c r="R674" s="795"/>
      <c r="S674" s="798"/>
      <c r="T674" s="795"/>
      <c r="U674" s="795"/>
      <c r="V674" s="795"/>
      <c r="W674" s="795"/>
      <c r="X674" s="795"/>
      <c r="Y674" s="795"/>
      <c r="Z674" s="795"/>
      <c r="AA674" s="795"/>
      <c r="AB674" s="798"/>
      <c r="AC674" s="798"/>
      <c r="AD674" s="795"/>
      <c r="AE674" s="795"/>
      <c r="AF674" s="795"/>
      <c r="AG674" s="795"/>
      <c r="AH674" s="795"/>
      <c r="AI674" s="798"/>
      <c r="AJ674" s="795"/>
      <c r="AK674" s="798"/>
      <c r="AL674" s="795"/>
      <c r="AM674" s="798"/>
      <c r="AN674" s="795"/>
      <c r="AO674" s="798"/>
      <c r="AP674" s="795"/>
      <c r="AQ674" s="798"/>
      <c r="AR674" s="795"/>
      <c r="AS674" s="798"/>
      <c r="AT674" s="795"/>
      <c r="AU674" s="798"/>
      <c r="AV674" s="795"/>
      <c r="AW674" s="798"/>
      <c r="AX674" s="797"/>
      <c r="AY674" s="797"/>
      <c r="AZ674" s="797"/>
      <c r="BA674" s="797"/>
      <c r="BB674" s="797"/>
      <c r="BC674" s="797"/>
      <c r="BD674" s="797"/>
    </row>
    <row r="675" ht="15.75" customHeight="1">
      <c r="F675" s="794"/>
      <c r="G675" s="795"/>
      <c r="H675" s="797"/>
      <c r="I675" s="795"/>
      <c r="J675" s="795"/>
      <c r="K675" s="798"/>
      <c r="L675" s="795"/>
      <c r="M675" s="795"/>
      <c r="N675" s="795"/>
      <c r="O675" s="795"/>
      <c r="P675" s="795"/>
      <c r="Q675" s="795"/>
      <c r="R675" s="795"/>
      <c r="S675" s="798"/>
      <c r="T675" s="795"/>
      <c r="U675" s="795"/>
      <c r="V675" s="795"/>
      <c r="W675" s="795"/>
      <c r="X675" s="795"/>
      <c r="Y675" s="795"/>
      <c r="Z675" s="795"/>
      <c r="AA675" s="795"/>
      <c r="AB675" s="798"/>
      <c r="AC675" s="798"/>
      <c r="AD675" s="795"/>
      <c r="AE675" s="795"/>
      <c r="AF675" s="795"/>
      <c r="AG675" s="795"/>
      <c r="AH675" s="795"/>
      <c r="AI675" s="798"/>
      <c r="AJ675" s="795"/>
      <c r="AK675" s="798"/>
      <c r="AL675" s="795"/>
      <c r="AM675" s="798"/>
      <c r="AN675" s="795"/>
      <c r="AO675" s="798"/>
      <c r="AP675" s="795"/>
      <c r="AQ675" s="798"/>
      <c r="AR675" s="795"/>
      <c r="AS675" s="798"/>
      <c r="AT675" s="795"/>
      <c r="AU675" s="798"/>
      <c r="AV675" s="795"/>
      <c r="AW675" s="798"/>
      <c r="AX675" s="797"/>
      <c r="AY675" s="797"/>
      <c r="AZ675" s="797"/>
      <c r="BA675" s="797"/>
      <c r="BB675" s="797"/>
      <c r="BC675" s="797"/>
      <c r="BD675" s="797"/>
    </row>
    <row r="676" ht="15.75" customHeight="1">
      <c r="F676" s="794"/>
      <c r="G676" s="795"/>
      <c r="H676" s="797"/>
      <c r="I676" s="795"/>
      <c r="J676" s="795"/>
      <c r="K676" s="798"/>
      <c r="L676" s="795"/>
      <c r="M676" s="795"/>
      <c r="N676" s="795"/>
      <c r="O676" s="795"/>
      <c r="P676" s="795"/>
      <c r="Q676" s="795"/>
      <c r="R676" s="795"/>
      <c r="S676" s="798"/>
      <c r="T676" s="795"/>
      <c r="U676" s="795"/>
      <c r="V676" s="795"/>
      <c r="W676" s="795"/>
      <c r="X676" s="795"/>
      <c r="Y676" s="795"/>
      <c r="Z676" s="795"/>
      <c r="AA676" s="795"/>
      <c r="AB676" s="798"/>
      <c r="AC676" s="798"/>
      <c r="AD676" s="795"/>
      <c r="AE676" s="795"/>
      <c r="AF676" s="795"/>
      <c r="AG676" s="795"/>
      <c r="AH676" s="795"/>
      <c r="AI676" s="798"/>
      <c r="AJ676" s="795"/>
      <c r="AK676" s="798"/>
      <c r="AL676" s="795"/>
      <c r="AM676" s="798"/>
      <c r="AN676" s="795"/>
      <c r="AO676" s="798"/>
      <c r="AP676" s="795"/>
      <c r="AQ676" s="798"/>
      <c r="AR676" s="795"/>
      <c r="AS676" s="798"/>
      <c r="AT676" s="795"/>
      <c r="AU676" s="798"/>
      <c r="AV676" s="795"/>
      <c r="AW676" s="798"/>
      <c r="AX676" s="797"/>
      <c r="AY676" s="797"/>
      <c r="AZ676" s="797"/>
      <c r="BA676" s="797"/>
      <c r="BB676" s="797"/>
      <c r="BC676" s="797"/>
      <c r="BD676" s="797"/>
    </row>
    <row r="677" ht="15.75" customHeight="1">
      <c r="F677" s="794"/>
      <c r="G677" s="795"/>
      <c r="H677" s="797"/>
      <c r="I677" s="795"/>
      <c r="J677" s="795"/>
      <c r="K677" s="798"/>
      <c r="L677" s="795"/>
      <c r="M677" s="795"/>
      <c r="N677" s="795"/>
      <c r="O677" s="795"/>
      <c r="P677" s="795"/>
      <c r="Q677" s="795"/>
      <c r="R677" s="795"/>
      <c r="S677" s="798"/>
      <c r="T677" s="795"/>
      <c r="U677" s="795"/>
      <c r="V677" s="795"/>
      <c r="W677" s="795"/>
      <c r="X677" s="795"/>
      <c r="Y677" s="795"/>
      <c r="Z677" s="795"/>
      <c r="AA677" s="795"/>
      <c r="AB677" s="798"/>
      <c r="AC677" s="798"/>
      <c r="AD677" s="795"/>
      <c r="AE677" s="795"/>
      <c r="AF677" s="795"/>
      <c r="AG677" s="795"/>
      <c r="AH677" s="795"/>
      <c r="AI677" s="798"/>
      <c r="AJ677" s="795"/>
      <c r="AK677" s="798"/>
      <c r="AL677" s="795"/>
      <c r="AM677" s="798"/>
      <c r="AN677" s="795"/>
      <c r="AO677" s="798"/>
      <c r="AP677" s="795"/>
      <c r="AQ677" s="798"/>
      <c r="AR677" s="795"/>
      <c r="AS677" s="798"/>
      <c r="AT677" s="795"/>
      <c r="AU677" s="798"/>
      <c r="AV677" s="795"/>
      <c r="AW677" s="798"/>
      <c r="AX677" s="797"/>
      <c r="AY677" s="797"/>
      <c r="AZ677" s="797"/>
      <c r="BA677" s="797"/>
      <c r="BB677" s="797"/>
      <c r="BC677" s="797"/>
      <c r="BD677" s="797"/>
    </row>
    <row r="678" ht="15.75" customHeight="1">
      <c r="F678" s="794"/>
      <c r="G678" s="795"/>
      <c r="H678" s="797"/>
      <c r="I678" s="795"/>
      <c r="J678" s="795"/>
      <c r="K678" s="798"/>
      <c r="L678" s="795"/>
      <c r="M678" s="795"/>
      <c r="N678" s="795"/>
      <c r="O678" s="795"/>
      <c r="P678" s="795"/>
      <c r="Q678" s="795"/>
      <c r="R678" s="795"/>
      <c r="S678" s="798"/>
      <c r="T678" s="795"/>
      <c r="U678" s="795"/>
      <c r="V678" s="795"/>
      <c r="W678" s="795"/>
      <c r="X678" s="795"/>
      <c r="Y678" s="795"/>
      <c r="Z678" s="795"/>
      <c r="AA678" s="795"/>
      <c r="AB678" s="798"/>
      <c r="AC678" s="798"/>
      <c r="AD678" s="795"/>
      <c r="AE678" s="795"/>
      <c r="AF678" s="795"/>
      <c r="AG678" s="795"/>
      <c r="AH678" s="795"/>
      <c r="AI678" s="798"/>
      <c r="AJ678" s="795"/>
      <c r="AK678" s="798"/>
      <c r="AL678" s="795"/>
      <c r="AM678" s="798"/>
      <c r="AN678" s="795"/>
      <c r="AO678" s="798"/>
      <c r="AP678" s="795"/>
      <c r="AQ678" s="798"/>
      <c r="AR678" s="795"/>
      <c r="AS678" s="798"/>
      <c r="AT678" s="795"/>
      <c r="AU678" s="798"/>
      <c r="AV678" s="795"/>
      <c r="AW678" s="798"/>
      <c r="AX678" s="797"/>
      <c r="AY678" s="797"/>
      <c r="AZ678" s="797"/>
      <c r="BA678" s="797"/>
      <c r="BB678" s="797"/>
      <c r="BC678" s="797"/>
      <c r="BD678" s="797"/>
    </row>
    <row r="679" ht="15.75" customHeight="1">
      <c r="F679" s="794"/>
      <c r="G679" s="795"/>
      <c r="H679" s="797"/>
      <c r="I679" s="795"/>
      <c r="J679" s="795"/>
      <c r="K679" s="798"/>
      <c r="L679" s="795"/>
      <c r="M679" s="795"/>
      <c r="N679" s="795"/>
      <c r="O679" s="795"/>
      <c r="P679" s="795"/>
      <c r="Q679" s="795"/>
      <c r="R679" s="795"/>
      <c r="S679" s="798"/>
      <c r="T679" s="795"/>
      <c r="U679" s="795"/>
      <c r="V679" s="795"/>
      <c r="W679" s="795"/>
      <c r="X679" s="795"/>
      <c r="Y679" s="795"/>
      <c r="Z679" s="795"/>
      <c r="AA679" s="795"/>
      <c r="AB679" s="798"/>
      <c r="AC679" s="798"/>
      <c r="AD679" s="795"/>
      <c r="AE679" s="795"/>
      <c r="AF679" s="795"/>
      <c r="AG679" s="795"/>
      <c r="AH679" s="795"/>
      <c r="AI679" s="798"/>
      <c r="AJ679" s="795"/>
      <c r="AK679" s="798"/>
      <c r="AL679" s="795"/>
      <c r="AM679" s="798"/>
      <c r="AN679" s="795"/>
      <c r="AO679" s="798"/>
      <c r="AP679" s="795"/>
      <c r="AQ679" s="798"/>
      <c r="AR679" s="795"/>
      <c r="AS679" s="798"/>
      <c r="AT679" s="795"/>
      <c r="AU679" s="798"/>
      <c r="AV679" s="795"/>
      <c r="AW679" s="798"/>
      <c r="AX679" s="797"/>
      <c r="AY679" s="797"/>
      <c r="AZ679" s="797"/>
      <c r="BA679" s="797"/>
      <c r="BB679" s="797"/>
      <c r="BC679" s="797"/>
      <c r="BD679" s="797"/>
    </row>
    <row r="680" ht="15.75" customHeight="1">
      <c r="F680" s="794"/>
      <c r="G680" s="795"/>
      <c r="H680" s="797"/>
      <c r="I680" s="795"/>
      <c r="J680" s="795"/>
      <c r="K680" s="798"/>
      <c r="L680" s="795"/>
      <c r="M680" s="795"/>
      <c r="N680" s="795"/>
      <c r="O680" s="795"/>
      <c r="P680" s="795"/>
      <c r="Q680" s="795"/>
      <c r="R680" s="795"/>
      <c r="S680" s="798"/>
      <c r="T680" s="795"/>
      <c r="U680" s="795"/>
      <c r="V680" s="795"/>
      <c r="W680" s="795"/>
      <c r="X680" s="795"/>
      <c r="Y680" s="795"/>
      <c r="Z680" s="795"/>
      <c r="AA680" s="795"/>
      <c r="AB680" s="798"/>
      <c r="AC680" s="798"/>
      <c r="AD680" s="795"/>
      <c r="AE680" s="795"/>
      <c r="AF680" s="795"/>
      <c r="AG680" s="795"/>
      <c r="AH680" s="795"/>
      <c r="AI680" s="798"/>
      <c r="AJ680" s="795"/>
      <c r="AK680" s="798"/>
      <c r="AL680" s="795"/>
      <c r="AM680" s="798"/>
      <c r="AN680" s="795"/>
      <c r="AO680" s="798"/>
      <c r="AP680" s="795"/>
      <c r="AQ680" s="798"/>
      <c r="AR680" s="795"/>
      <c r="AS680" s="798"/>
      <c r="AT680" s="795"/>
      <c r="AU680" s="798"/>
      <c r="AV680" s="795"/>
      <c r="AW680" s="798"/>
      <c r="AX680" s="797"/>
      <c r="AY680" s="797"/>
      <c r="AZ680" s="797"/>
      <c r="BA680" s="797"/>
      <c r="BB680" s="797"/>
      <c r="BC680" s="797"/>
      <c r="BD680" s="797"/>
    </row>
    <row r="681" ht="15.75" customHeight="1">
      <c r="F681" s="794"/>
      <c r="G681" s="795"/>
      <c r="H681" s="797"/>
      <c r="I681" s="795"/>
      <c r="J681" s="795"/>
      <c r="K681" s="798"/>
      <c r="L681" s="795"/>
      <c r="M681" s="795"/>
      <c r="N681" s="795"/>
      <c r="O681" s="795"/>
      <c r="P681" s="795"/>
      <c r="Q681" s="795"/>
      <c r="R681" s="795"/>
      <c r="S681" s="798"/>
      <c r="T681" s="795"/>
      <c r="U681" s="795"/>
      <c r="V681" s="795"/>
      <c r="W681" s="795"/>
      <c r="X681" s="795"/>
      <c r="Y681" s="795"/>
      <c r="Z681" s="795"/>
      <c r="AA681" s="795"/>
      <c r="AB681" s="798"/>
      <c r="AC681" s="798"/>
      <c r="AD681" s="795"/>
      <c r="AE681" s="795"/>
      <c r="AF681" s="795"/>
      <c r="AG681" s="795"/>
      <c r="AH681" s="795"/>
      <c r="AI681" s="798"/>
      <c r="AJ681" s="795"/>
      <c r="AK681" s="798"/>
      <c r="AL681" s="795"/>
      <c r="AM681" s="798"/>
      <c r="AN681" s="795"/>
      <c r="AO681" s="798"/>
      <c r="AP681" s="795"/>
      <c r="AQ681" s="798"/>
      <c r="AR681" s="795"/>
      <c r="AS681" s="798"/>
      <c r="AT681" s="795"/>
      <c r="AU681" s="798"/>
      <c r="AV681" s="795"/>
      <c r="AW681" s="798"/>
      <c r="AX681" s="797"/>
      <c r="AY681" s="797"/>
      <c r="AZ681" s="797"/>
      <c r="BA681" s="797"/>
      <c r="BB681" s="797"/>
      <c r="BC681" s="797"/>
      <c r="BD681" s="797"/>
    </row>
    <row r="682" ht="15.75" customHeight="1">
      <c r="F682" s="794"/>
      <c r="G682" s="795"/>
      <c r="H682" s="797"/>
      <c r="I682" s="795"/>
      <c r="J682" s="795"/>
      <c r="K682" s="798"/>
      <c r="L682" s="795"/>
      <c r="M682" s="795"/>
      <c r="N682" s="795"/>
      <c r="O682" s="795"/>
      <c r="P682" s="795"/>
      <c r="Q682" s="795"/>
      <c r="R682" s="795"/>
      <c r="S682" s="798"/>
      <c r="T682" s="795"/>
      <c r="U682" s="795"/>
      <c r="V682" s="795"/>
      <c r="W682" s="795"/>
      <c r="X682" s="795"/>
      <c r="Y682" s="795"/>
      <c r="Z682" s="795"/>
      <c r="AA682" s="795"/>
      <c r="AB682" s="798"/>
      <c r="AC682" s="798"/>
      <c r="AD682" s="795"/>
      <c r="AE682" s="795"/>
      <c r="AF682" s="795"/>
      <c r="AG682" s="795"/>
      <c r="AH682" s="795"/>
      <c r="AI682" s="798"/>
      <c r="AJ682" s="795"/>
      <c r="AK682" s="798"/>
      <c r="AL682" s="795"/>
      <c r="AM682" s="798"/>
      <c r="AN682" s="795"/>
      <c r="AO682" s="798"/>
      <c r="AP682" s="795"/>
      <c r="AQ682" s="798"/>
      <c r="AR682" s="795"/>
      <c r="AS682" s="798"/>
      <c r="AT682" s="795"/>
      <c r="AU682" s="798"/>
      <c r="AV682" s="795"/>
      <c r="AW682" s="798"/>
      <c r="AX682" s="797"/>
      <c r="AY682" s="797"/>
      <c r="AZ682" s="797"/>
      <c r="BA682" s="797"/>
      <c r="BB682" s="797"/>
      <c r="BC682" s="797"/>
      <c r="BD682" s="797"/>
    </row>
    <row r="683" ht="15.75" customHeight="1">
      <c r="F683" s="794"/>
      <c r="G683" s="795"/>
      <c r="H683" s="797"/>
      <c r="I683" s="795"/>
      <c r="J683" s="795"/>
      <c r="K683" s="798"/>
      <c r="L683" s="795"/>
      <c r="M683" s="795"/>
      <c r="N683" s="795"/>
      <c r="O683" s="795"/>
      <c r="P683" s="795"/>
      <c r="Q683" s="795"/>
      <c r="R683" s="795"/>
      <c r="S683" s="798"/>
      <c r="T683" s="795"/>
      <c r="U683" s="795"/>
      <c r="V683" s="795"/>
      <c r="W683" s="795"/>
      <c r="X683" s="795"/>
      <c r="Y683" s="795"/>
      <c r="Z683" s="795"/>
      <c r="AA683" s="795"/>
      <c r="AB683" s="798"/>
      <c r="AC683" s="798"/>
      <c r="AD683" s="795"/>
      <c r="AE683" s="795"/>
      <c r="AF683" s="795"/>
      <c r="AG683" s="795"/>
      <c r="AH683" s="795"/>
      <c r="AI683" s="798"/>
      <c r="AJ683" s="795"/>
      <c r="AK683" s="798"/>
      <c r="AL683" s="795"/>
      <c r="AM683" s="798"/>
      <c r="AN683" s="795"/>
      <c r="AO683" s="798"/>
      <c r="AP683" s="795"/>
      <c r="AQ683" s="798"/>
      <c r="AR683" s="795"/>
      <c r="AS683" s="798"/>
      <c r="AT683" s="795"/>
      <c r="AU683" s="798"/>
      <c r="AV683" s="795"/>
      <c r="AW683" s="798"/>
      <c r="AX683" s="797"/>
      <c r="AY683" s="797"/>
      <c r="AZ683" s="797"/>
      <c r="BA683" s="797"/>
      <c r="BB683" s="797"/>
      <c r="BC683" s="797"/>
      <c r="BD683" s="797"/>
    </row>
    <row r="684" ht="15.75" customHeight="1">
      <c r="F684" s="794"/>
      <c r="G684" s="795"/>
      <c r="H684" s="797"/>
      <c r="I684" s="795"/>
      <c r="J684" s="795"/>
      <c r="K684" s="798"/>
      <c r="L684" s="795"/>
      <c r="M684" s="795"/>
      <c r="N684" s="795"/>
      <c r="O684" s="795"/>
      <c r="P684" s="795"/>
      <c r="Q684" s="795"/>
      <c r="R684" s="795"/>
      <c r="S684" s="798"/>
      <c r="T684" s="795"/>
      <c r="U684" s="795"/>
      <c r="V684" s="795"/>
      <c r="W684" s="795"/>
      <c r="X684" s="795"/>
      <c r="Y684" s="795"/>
      <c r="Z684" s="795"/>
      <c r="AA684" s="795"/>
      <c r="AB684" s="798"/>
      <c r="AC684" s="798"/>
      <c r="AD684" s="795"/>
      <c r="AE684" s="795"/>
      <c r="AF684" s="795"/>
      <c r="AG684" s="795"/>
      <c r="AH684" s="795"/>
      <c r="AI684" s="798"/>
      <c r="AJ684" s="795"/>
      <c r="AK684" s="798"/>
      <c r="AL684" s="795"/>
      <c r="AM684" s="798"/>
      <c r="AN684" s="795"/>
      <c r="AO684" s="798"/>
      <c r="AP684" s="795"/>
      <c r="AQ684" s="798"/>
      <c r="AR684" s="795"/>
      <c r="AS684" s="798"/>
      <c r="AT684" s="795"/>
      <c r="AU684" s="798"/>
      <c r="AV684" s="795"/>
      <c r="AW684" s="798"/>
      <c r="AX684" s="797"/>
      <c r="AY684" s="797"/>
      <c r="AZ684" s="797"/>
      <c r="BA684" s="797"/>
      <c r="BB684" s="797"/>
      <c r="BC684" s="797"/>
      <c r="BD684" s="797"/>
    </row>
    <row r="685" ht="15.75" customHeight="1">
      <c r="F685" s="794"/>
      <c r="G685" s="795"/>
      <c r="H685" s="797"/>
      <c r="I685" s="795"/>
      <c r="J685" s="795"/>
      <c r="K685" s="798"/>
      <c r="L685" s="795"/>
      <c r="M685" s="795"/>
      <c r="N685" s="795"/>
      <c r="O685" s="795"/>
      <c r="P685" s="795"/>
      <c r="Q685" s="795"/>
      <c r="R685" s="795"/>
      <c r="S685" s="798"/>
      <c r="T685" s="795"/>
      <c r="U685" s="795"/>
      <c r="V685" s="795"/>
      <c r="W685" s="795"/>
      <c r="X685" s="795"/>
      <c r="Y685" s="795"/>
      <c r="Z685" s="795"/>
      <c r="AA685" s="795"/>
      <c r="AB685" s="798"/>
      <c r="AC685" s="798"/>
      <c r="AD685" s="795"/>
      <c r="AE685" s="795"/>
      <c r="AF685" s="795"/>
      <c r="AG685" s="795"/>
      <c r="AH685" s="795"/>
      <c r="AI685" s="798"/>
      <c r="AJ685" s="795"/>
      <c r="AK685" s="798"/>
      <c r="AL685" s="795"/>
      <c r="AM685" s="798"/>
      <c r="AN685" s="795"/>
      <c r="AO685" s="798"/>
      <c r="AP685" s="795"/>
      <c r="AQ685" s="798"/>
      <c r="AR685" s="795"/>
      <c r="AS685" s="798"/>
      <c r="AT685" s="795"/>
      <c r="AU685" s="798"/>
      <c r="AV685" s="795"/>
      <c r="AW685" s="798"/>
      <c r="AX685" s="797"/>
      <c r="AY685" s="797"/>
      <c r="AZ685" s="797"/>
      <c r="BA685" s="797"/>
      <c r="BB685" s="797"/>
      <c r="BC685" s="797"/>
      <c r="BD685" s="797"/>
    </row>
    <row r="686" ht="15.75" customHeight="1">
      <c r="F686" s="794"/>
      <c r="G686" s="795"/>
      <c r="H686" s="797"/>
      <c r="I686" s="795"/>
      <c r="J686" s="795"/>
      <c r="K686" s="798"/>
      <c r="L686" s="795"/>
      <c r="M686" s="795"/>
      <c r="N686" s="795"/>
      <c r="O686" s="795"/>
      <c r="P686" s="795"/>
      <c r="Q686" s="795"/>
      <c r="R686" s="795"/>
      <c r="S686" s="798"/>
      <c r="T686" s="795"/>
      <c r="U686" s="795"/>
      <c r="V686" s="795"/>
      <c r="W686" s="795"/>
      <c r="X686" s="795"/>
      <c r="Y686" s="795"/>
      <c r="Z686" s="795"/>
      <c r="AA686" s="795"/>
      <c r="AB686" s="798"/>
      <c r="AC686" s="798"/>
      <c r="AD686" s="795"/>
      <c r="AE686" s="795"/>
      <c r="AF686" s="795"/>
      <c r="AG686" s="795"/>
      <c r="AH686" s="795"/>
      <c r="AI686" s="798"/>
      <c r="AJ686" s="795"/>
      <c r="AK686" s="798"/>
      <c r="AL686" s="795"/>
      <c r="AM686" s="798"/>
      <c r="AN686" s="795"/>
      <c r="AO686" s="798"/>
      <c r="AP686" s="795"/>
      <c r="AQ686" s="798"/>
      <c r="AR686" s="795"/>
      <c r="AS686" s="798"/>
      <c r="AT686" s="795"/>
      <c r="AU686" s="798"/>
      <c r="AV686" s="795"/>
      <c r="AW686" s="798"/>
      <c r="AX686" s="797"/>
      <c r="AY686" s="797"/>
      <c r="AZ686" s="797"/>
      <c r="BA686" s="797"/>
      <c r="BB686" s="797"/>
      <c r="BC686" s="797"/>
      <c r="BD686" s="797"/>
    </row>
    <row r="687" ht="15.75" customHeight="1">
      <c r="F687" s="794"/>
      <c r="G687" s="795"/>
      <c r="H687" s="797"/>
      <c r="I687" s="795"/>
      <c r="J687" s="795"/>
      <c r="K687" s="798"/>
      <c r="L687" s="795"/>
      <c r="M687" s="795"/>
      <c r="N687" s="795"/>
      <c r="O687" s="795"/>
      <c r="P687" s="795"/>
      <c r="Q687" s="795"/>
      <c r="R687" s="795"/>
      <c r="S687" s="798"/>
      <c r="T687" s="795"/>
      <c r="U687" s="795"/>
      <c r="V687" s="795"/>
      <c r="W687" s="795"/>
      <c r="X687" s="795"/>
      <c r="Y687" s="795"/>
      <c r="Z687" s="795"/>
      <c r="AA687" s="795"/>
      <c r="AB687" s="798"/>
      <c r="AC687" s="798"/>
      <c r="AD687" s="795"/>
      <c r="AE687" s="795"/>
      <c r="AF687" s="795"/>
      <c r="AG687" s="795"/>
      <c r="AH687" s="795"/>
      <c r="AI687" s="798"/>
      <c r="AJ687" s="795"/>
      <c r="AK687" s="798"/>
      <c r="AL687" s="795"/>
      <c r="AM687" s="798"/>
      <c r="AN687" s="795"/>
      <c r="AO687" s="798"/>
      <c r="AP687" s="795"/>
      <c r="AQ687" s="798"/>
      <c r="AR687" s="795"/>
      <c r="AS687" s="798"/>
      <c r="AT687" s="795"/>
      <c r="AU687" s="798"/>
      <c r="AV687" s="795"/>
      <c r="AW687" s="798"/>
      <c r="AX687" s="797"/>
      <c r="AY687" s="797"/>
      <c r="AZ687" s="797"/>
      <c r="BA687" s="797"/>
      <c r="BB687" s="797"/>
      <c r="BC687" s="797"/>
      <c r="BD687" s="797"/>
    </row>
    <row r="688" ht="15.75" customHeight="1">
      <c r="F688" s="794"/>
      <c r="G688" s="795"/>
      <c r="H688" s="797"/>
      <c r="I688" s="795"/>
      <c r="J688" s="795"/>
      <c r="K688" s="798"/>
      <c r="L688" s="795"/>
      <c r="M688" s="795"/>
      <c r="N688" s="795"/>
      <c r="O688" s="795"/>
      <c r="P688" s="795"/>
      <c r="Q688" s="795"/>
      <c r="R688" s="795"/>
      <c r="S688" s="798"/>
      <c r="T688" s="795"/>
      <c r="U688" s="795"/>
      <c r="V688" s="795"/>
      <c r="W688" s="795"/>
      <c r="X688" s="795"/>
      <c r="Y688" s="795"/>
      <c r="Z688" s="795"/>
      <c r="AA688" s="795"/>
      <c r="AB688" s="798"/>
      <c r="AC688" s="798"/>
      <c r="AD688" s="795"/>
      <c r="AE688" s="795"/>
      <c r="AF688" s="795"/>
      <c r="AG688" s="795"/>
      <c r="AH688" s="795"/>
      <c r="AI688" s="798"/>
      <c r="AJ688" s="795"/>
      <c r="AK688" s="798"/>
      <c r="AL688" s="795"/>
      <c r="AM688" s="798"/>
      <c r="AN688" s="795"/>
      <c r="AO688" s="798"/>
      <c r="AP688" s="795"/>
      <c r="AQ688" s="798"/>
      <c r="AR688" s="795"/>
      <c r="AS688" s="798"/>
      <c r="AT688" s="795"/>
      <c r="AU688" s="798"/>
      <c r="AV688" s="795"/>
      <c r="AW688" s="798"/>
      <c r="AX688" s="797"/>
      <c r="AY688" s="797"/>
      <c r="AZ688" s="797"/>
      <c r="BA688" s="797"/>
      <c r="BB688" s="797"/>
      <c r="BC688" s="797"/>
      <c r="BD688" s="797"/>
    </row>
    <row r="689" ht="15.75" customHeight="1">
      <c r="F689" s="794"/>
      <c r="G689" s="795"/>
      <c r="H689" s="797"/>
      <c r="I689" s="795"/>
      <c r="J689" s="795"/>
      <c r="K689" s="798"/>
      <c r="L689" s="795"/>
      <c r="M689" s="795"/>
      <c r="N689" s="795"/>
      <c r="O689" s="795"/>
      <c r="P689" s="795"/>
      <c r="Q689" s="795"/>
      <c r="R689" s="795"/>
      <c r="S689" s="798"/>
      <c r="T689" s="795"/>
      <c r="U689" s="795"/>
      <c r="V689" s="795"/>
      <c r="W689" s="795"/>
      <c r="X689" s="795"/>
      <c r="Y689" s="795"/>
      <c r="Z689" s="795"/>
      <c r="AA689" s="795"/>
      <c r="AB689" s="798"/>
      <c r="AC689" s="798"/>
      <c r="AD689" s="795"/>
      <c r="AE689" s="795"/>
      <c r="AF689" s="795"/>
      <c r="AG689" s="795"/>
      <c r="AH689" s="795"/>
      <c r="AI689" s="798"/>
      <c r="AJ689" s="795"/>
      <c r="AK689" s="798"/>
      <c r="AL689" s="795"/>
      <c r="AM689" s="798"/>
      <c r="AN689" s="795"/>
      <c r="AO689" s="798"/>
      <c r="AP689" s="795"/>
      <c r="AQ689" s="798"/>
      <c r="AR689" s="795"/>
      <c r="AS689" s="798"/>
      <c r="AT689" s="795"/>
      <c r="AU689" s="798"/>
      <c r="AV689" s="795"/>
      <c r="AW689" s="798"/>
      <c r="AX689" s="797"/>
      <c r="AY689" s="797"/>
      <c r="AZ689" s="797"/>
      <c r="BA689" s="797"/>
      <c r="BB689" s="797"/>
      <c r="BC689" s="797"/>
      <c r="BD689" s="797"/>
    </row>
    <row r="690" ht="15.75" customHeight="1">
      <c r="F690" s="794"/>
      <c r="G690" s="795"/>
      <c r="H690" s="797"/>
      <c r="I690" s="795"/>
      <c r="J690" s="795"/>
      <c r="K690" s="798"/>
      <c r="L690" s="795"/>
      <c r="M690" s="795"/>
      <c r="N690" s="795"/>
      <c r="O690" s="795"/>
      <c r="P690" s="795"/>
      <c r="Q690" s="795"/>
      <c r="R690" s="795"/>
      <c r="S690" s="798"/>
      <c r="T690" s="795"/>
      <c r="U690" s="795"/>
      <c r="V690" s="795"/>
      <c r="W690" s="795"/>
      <c r="X690" s="795"/>
      <c r="Y690" s="795"/>
      <c r="Z690" s="795"/>
      <c r="AA690" s="795"/>
      <c r="AB690" s="798"/>
      <c r="AC690" s="798"/>
      <c r="AD690" s="795"/>
      <c r="AE690" s="795"/>
      <c r="AF690" s="795"/>
      <c r="AG690" s="795"/>
      <c r="AH690" s="795"/>
      <c r="AI690" s="798"/>
      <c r="AJ690" s="795"/>
      <c r="AK690" s="798"/>
      <c r="AL690" s="795"/>
      <c r="AM690" s="798"/>
      <c r="AN690" s="795"/>
      <c r="AO690" s="798"/>
      <c r="AP690" s="795"/>
      <c r="AQ690" s="798"/>
      <c r="AR690" s="795"/>
      <c r="AS690" s="798"/>
      <c r="AT690" s="795"/>
      <c r="AU690" s="798"/>
      <c r="AV690" s="795"/>
      <c r="AW690" s="798"/>
      <c r="AX690" s="797"/>
      <c r="AY690" s="797"/>
      <c r="AZ690" s="797"/>
      <c r="BA690" s="797"/>
      <c r="BB690" s="797"/>
      <c r="BC690" s="797"/>
      <c r="BD690" s="797"/>
    </row>
    <row r="691" ht="15.75" customHeight="1">
      <c r="F691" s="794"/>
      <c r="G691" s="795"/>
      <c r="H691" s="797"/>
      <c r="I691" s="795"/>
      <c r="J691" s="795"/>
      <c r="K691" s="798"/>
      <c r="L691" s="795"/>
      <c r="M691" s="795"/>
      <c r="N691" s="795"/>
      <c r="O691" s="795"/>
      <c r="P691" s="795"/>
      <c r="Q691" s="795"/>
      <c r="R691" s="795"/>
      <c r="S691" s="798"/>
      <c r="T691" s="795"/>
      <c r="U691" s="795"/>
      <c r="V691" s="795"/>
      <c r="W691" s="795"/>
      <c r="X691" s="795"/>
      <c r="Y691" s="795"/>
      <c r="Z691" s="795"/>
      <c r="AA691" s="795"/>
      <c r="AB691" s="798"/>
      <c r="AC691" s="798"/>
      <c r="AD691" s="795"/>
      <c r="AE691" s="795"/>
      <c r="AF691" s="795"/>
      <c r="AG691" s="795"/>
      <c r="AH691" s="795"/>
      <c r="AI691" s="798"/>
      <c r="AJ691" s="795"/>
      <c r="AK691" s="798"/>
      <c r="AL691" s="795"/>
      <c r="AM691" s="798"/>
      <c r="AN691" s="795"/>
      <c r="AO691" s="798"/>
      <c r="AP691" s="795"/>
      <c r="AQ691" s="798"/>
      <c r="AR691" s="795"/>
      <c r="AS691" s="798"/>
      <c r="AT691" s="795"/>
      <c r="AU691" s="798"/>
      <c r="AV691" s="795"/>
      <c r="AW691" s="798"/>
      <c r="AX691" s="797"/>
      <c r="AY691" s="797"/>
      <c r="AZ691" s="797"/>
      <c r="BA691" s="797"/>
      <c r="BB691" s="797"/>
      <c r="BC691" s="797"/>
      <c r="BD691" s="797"/>
    </row>
    <row r="692" ht="15.75" customHeight="1">
      <c r="F692" s="794"/>
      <c r="G692" s="795"/>
      <c r="H692" s="797"/>
      <c r="I692" s="795"/>
      <c r="J692" s="795"/>
      <c r="K692" s="798"/>
      <c r="L692" s="795"/>
      <c r="M692" s="795"/>
      <c r="N692" s="795"/>
      <c r="O692" s="795"/>
      <c r="P692" s="795"/>
      <c r="Q692" s="795"/>
      <c r="R692" s="795"/>
      <c r="S692" s="798"/>
      <c r="T692" s="795"/>
      <c r="U692" s="795"/>
      <c r="V692" s="795"/>
      <c r="W692" s="795"/>
      <c r="X692" s="795"/>
      <c r="Y692" s="795"/>
      <c r="Z692" s="795"/>
      <c r="AA692" s="795"/>
      <c r="AB692" s="798"/>
      <c r="AC692" s="798"/>
      <c r="AD692" s="795"/>
      <c r="AE692" s="795"/>
      <c r="AF692" s="795"/>
      <c r="AG692" s="795"/>
      <c r="AH692" s="795"/>
      <c r="AI692" s="798"/>
      <c r="AJ692" s="795"/>
      <c r="AK692" s="798"/>
      <c r="AL692" s="795"/>
      <c r="AM692" s="798"/>
      <c r="AN692" s="795"/>
      <c r="AO692" s="798"/>
      <c r="AP692" s="795"/>
      <c r="AQ692" s="798"/>
      <c r="AR692" s="795"/>
      <c r="AS692" s="798"/>
      <c r="AT692" s="795"/>
      <c r="AU692" s="798"/>
      <c r="AV692" s="795"/>
      <c r="AW692" s="798"/>
      <c r="AX692" s="797"/>
      <c r="AY692" s="797"/>
      <c r="AZ692" s="797"/>
      <c r="BA692" s="797"/>
      <c r="BB692" s="797"/>
      <c r="BC692" s="797"/>
      <c r="BD692" s="797"/>
    </row>
    <row r="693" ht="15.75" customHeight="1">
      <c r="F693" s="794"/>
      <c r="G693" s="795"/>
      <c r="H693" s="797"/>
      <c r="I693" s="795"/>
      <c r="J693" s="795"/>
      <c r="K693" s="798"/>
      <c r="L693" s="795"/>
      <c r="M693" s="795"/>
      <c r="N693" s="795"/>
      <c r="O693" s="795"/>
      <c r="P693" s="795"/>
      <c r="Q693" s="795"/>
      <c r="R693" s="795"/>
      <c r="S693" s="798"/>
      <c r="T693" s="795"/>
      <c r="U693" s="795"/>
      <c r="V693" s="795"/>
      <c r="W693" s="795"/>
      <c r="X693" s="795"/>
      <c r="Y693" s="795"/>
      <c r="Z693" s="795"/>
      <c r="AA693" s="795"/>
      <c r="AB693" s="798"/>
      <c r="AC693" s="798"/>
      <c r="AD693" s="795"/>
      <c r="AE693" s="795"/>
      <c r="AF693" s="795"/>
      <c r="AG693" s="795"/>
      <c r="AH693" s="795"/>
      <c r="AI693" s="798"/>
      <c r="AJ693" s="795"/>
      <c r="AK693" s="798"/>
      <c r="AL693" s="795"/>
      <c r="AM693" s="798"/>
      <c r="AN693" s="795"/>
      <c r="AO693" s="798"/>
      <c r="AP693" s="795"/>
      <c r="AQ693" s="798"/>
      <c r="AR693" s="795"/>
      <c r="AS693" s="798"/>
      <c r="AT693" s="795"/>
      <c r="AU693" s="798"/>
      <c r="AV693" s="795"/>
      <c r="AW693" s="798"/>
      <c r="AX693" s="797"/>
      <c r="AY693" s="797"/>
      <c r="AZ693" s="797"/>
      <c r="BA693" s="797"/>
      <c r="BB693" s="797"/>
      <c r="BC693" s="797"/>
      <c r="BD693" s="797"/>
    </row>
    <row r="694" ht="15.75" customHeight="1">
      <c r="F694" s="794"/>
      <c r="G694" s="795"/>
      <c r="H694" s="797"/>
      <c r="I694" s="795"/>
      <c r="J694" s="795"/>
      <c r="K694" s="798"/>
      <c r="L694" s="795"/>
      <c r="M694" s="795"/>
      <c r="N694" s="795"/>
      <c r="O694" s="795"/>
      <c r="P694" s="795"/>
      <c r="Q694" s="795"/>
      <c r="R694" s="795"/>
      <c r="S694" s="798"/>
      <c r="T694" s="795"/>
      <c r="U694" s="795"/>
      <c r="V694" s="795"/>
      <c r="W694" s="795"/>
      <c r="X694" s="795"/>
      <c r="Y694" s="795"/>
      <c r="Z694" s="795"/>
      <c r="AA694" s="795"/>
      <c r="AB694" s="798"/>
      <c r="AC694" s="798"/>
      <c r="AD694" s="795"/>
      <c r="AE694" s="795"/>
      <c r="AF694" s="795"/>
      <c r="AG694" s="795"/>
      <c r="AH694" s="795"/>
      <c r="AI694" s="798"/>
      <c r="AJ694" s="795"/>
      <c r="AK694" s="798"/>
      <c r="AL694" s="795"/>
      <c r="AM694" s="798"/>
      <c r="AN694" s="795"/>
      <c r="AO694" s="798"/>
      <c r="AP694" s="795"/>
      <c r="AQ694" s="798"/>
      <c r="AR694" s="795"/>
      <c r="AS694" s="798"/>
      <c r="AT694" s="795"/>
      <c r="AU694" s="798"/>
      <c r="AV694" s="795"/>
      <c r="AW694" s="798"/>
      <c r="AX694" s="797"/>
      <c r="AY694" s="797"/>
      <c r="AZ694" s="797"/>
      <c r="BA694" s="797"/>
      <c r="BB694" s="797"/>
      <c r="BC694" s="797"/>
      <c r="BD694" s="797"/>
    </row>
    <row r="695" ht="15.75" customHeight="1">
      <c r="F695" s="794"/>
      <c r="G695" s="795"/>
      <c r="H695" s="797"/>
      <c r="I695" s="795"/>
      <c r="J695" s="795"/>
      <c r="K695" s="798"/>
      <c r="L695" s="795"/>
      <c r="M695" s="795"/>
      <c r="N695" s="795"/>
      <c r="O695" s="795"/>
      <c r="P695" s="795"/>
      <c r="Q695" s="795"/>
      <c r="R695" s="795"/>
      <c r="S695" s="798"/>
      <c r="T695" s="795"/>
      <c r="U695" s="795"/>
      <c r="V695" s="795"/>
      <c r="W695" s="795"/>
      <c r="X695" s="795"/>
      <c r="Y695" s="795"/>
      <c r="Z695" s="795"/>
      <c r="AA695" s="795"/>
      <c r="AB695" s="798"/>
      <c r="AC695" s="798"/>
      <c r="AD695" s="795"/>
      <c r="AE695" s="795"/>
      <c r="AF695" s="795"/>
      <c r="AG695" s="795"/>
      <c r="AH695" s="795"/>
      <c r="AI695" s="798"/>
      <c r="AJ695" s="795"/>
      <c r="AK695" s="798"/>
      <c r="AL695" s="795"/>
      <c r="AM695" s="798"/>
      <c r="AN695" s="795"/>
      <c r="AO695" s="798"/>
      <c r="AP695" s="795"/>
      <c r="AQ695" s="798"/>
      <c r="AR695" s="795"/>
      <c r="AS695" s="798"/>
      <c r="AT695" s="795"/>
      <c r="AU695" s="798"/>
      <c r="AV695" s="795"/>
      <c r="AW695" s="798"/>
      <c r="AX695" s="797"/>
      <c r="AY695" s="797"/>
      <c r="AZ695" s="797"/>
      <c r="BA695" s="797"/>
      <c r="BB695" s="797"/>
      <c r="BC695" s="797"/>
      <c r="BD695" s="797"/>
    </row>
    <row r="696" ht="15.75" customHeight="1">
      <c r="F696" s="794"/>
      <c r="G696" s="795"/>
      <c r="H696" s="797"/>
      <c r="I696" s="795"/>
      <c r="J696" s="795"/>
      <c r="K696" s="798"/>
      <c r="L696" s="795"/>
      <c r="M696" s="795"/>
      <c r="N696" s="795"/>
      <c r="O696" s="795"/>
      <c r="P696" s="795"/>
      <c r="Q696" s="795"/>
      <c r="R696" s="795"/>
      <c r="S696" s="798"/>
      <c r="T696" s="795"/>
      <c r="U696" s="795"/>
      <c r="V696" s="795"/>
      <c r="W696" s="795"/>
      <c r="X696" s="795"/>
      <c r="Y696" s="795"/>
      <c r="Z696" s="795"/>
      <c r="AA696" s="795"/>
      <c r="AB696" s="798"/>
      <c r="AC696" s="798"/>
      <c r="AD696" s="795"/>
      <c r="AE696" s="795"/>
      <c r="AF696" s="795"/>
      <c r="AG696" s="795"/>
      <c r="AH696" s="795"/>
      <c r="AI696" s="798"/>
      <c r="AJ696" s="795"/>
      <c r="AK696" s="798"/>
      <c r="AL696" s="795"/>
      <c r="AM696" s="798"/>
      <c r="AN696" s="795"/>
      <c r="AO696" s="798"/>
      <c r="AP696" s="795"/>
      <c r="AQ696" s="798"/>
      <c r="AR696" s="795"/>
      <c r="AS696" s="798"/>
      <c r="AT696" s="795"/>
      <c r="AU696" s="798"/>
      <c r="AV696" s="795"/>
      <c r="AW696" s="798"/>
      <c r="AX696" s="797"/>
      <c r="AY696" s="797"/>
      <c r="AZ696" s="797"/>
      <c r="BA696" s="797"/>
      <c r="BB696" s="797"/>
      <c r="BC696" s="797"/>
      <c r="BD696" s="797"/>
    </row>
    <row r="697" ht="15.75" customHeight="1">
      <c r="F697" s="794"/>
      <c r="G697" s="795"/>
      <c r="H697" s="797"/>
      <c r="I697" s="795"/>
      <c r="J697" s="795"/>
      <c r="K697" s="798"/>
      <c r="L697" s="795"/>
      <c r="M697" s="795"/>
      <c r="N697" s="795"/>
      <c r="O697" s="795"/>
      <c r="P697" s="795"/>
      <c r="Q697" s="795"/>
      <c r="R697" s="795"/>
      <c r="S697" s="798"/>
      <c r="T697" s="795"/>
      <c r="U697" s="795"/>
      <c r="V697" s="795"/>
      <c r="W697" s="795"/>
      <c r="X697" s="795"/>
      <c r="Y697" s="795"/>
      <c r="Z697" s="795"/>
      <c r="AA697" s="795"/>
      <c r="AB697" s="798"/>
      <c r="AC697" s="798"/>
      <c r="AD697" s="795"/>
      <c r="AE697" s="795"/>
      <c r="AF697" s="795"/>
      <c r="AG697" s="795"/>
      <c r="AH697" s="795"/>
      <c r="AI697" s="798"/>
      <c r="AJ697" s="795"/>
      <c r="AK697" s="798"/>
      <c r="AL697" s="795"/>
      <c r="AM697" s="798"/>
      <c r="AN697" s="795"/>
      <c r="AO697" s="798"/>
      <c r="AP697" s="795"/>
      <c r="AQ697" s="798"/>
      <c r="AR697" s="795"/>
      <c r="AS697" s="798"/>
      <c r="AT697" s="795"/>
      <c r="AU697" s="798"/>
      <c r="AV697" s="795"/>
      <c r="AW697" s="798"/>
      <c r="AX697" s="797"/>
      <c r="AY697" s="797"/>
      <c r="AZ697" s="797"/>
      <c r="BA697" s="797"/>
      <c r="BB697" s="797"/>
      <c r="BC697" s="797"/>
      <c r="BD697" s="797"/>
    </row>
    <row r="698" ht="15.75" customHeight="1">
      <c r="F698" s="794"/>
      <c r="G698" s="795"/>
      <c r="H698" s="797"/>
      <c r="I698" s="795"/>
      <c r="J698" s="795"/>
      <c r="K698" s="798"/>
      <c r="L698" s="795"/>
      <c r="M698" s="795"/>
      <c r="N698" s="795"/>
      <c r="O698" s="795"/>
      <c r="P698" s="795"/>
      <c r="Q698" s="795"/>
      <c r="R698" s="795"/>
      <c r="S698" s="798"/>
      <c r="T698" s="795"/>
      <c r="U698" s="795"/>
      <c r="V698" s="795"/>
      <c r="W698" s="795"/>
      <c r="X698" s="795"/>
      <c r="Y698" s="795"/>
      <c r="Z698" s="795"/>
      <c r="AA698" s="795"/>
      <c r="AB698" s="798"/>
      <c r="AC698" s="798"/>
      <c r="AD698" s="795"/>
      <c r="AE698" s="795"/>
      <c r="AF698" s="795"/>
      <c r="AG698" s="795"/>
      <c r="AH698" s="795"/>
      <c r="AI698" s="798"/>
      <c r="AJ698" s="795"/>
      <c r="AK698" s="798"/>
      <c r="AL698" s="795"/>
      <c r="AM698" s="798"/>
      <c r="AN698" s="795"/>
      <c r="AO698" s="798"/>
      <c r="AP698" s="795"/>
      <c r="AQ698" s="798"/>
      <c r="AR698" s="795"/>
      <c r="AS698" s="798"/>
      <c r="AT698" s="795"/>
      <c r="AU698" s="798"/>
      <c r="AV698" s="795"/>
      <c r="AW698" s="798"/>
      <c r="AX698" s="797"/>
      <c r="AY698" s="797"/>
      <c r="AZ698" s="797"/>
      <c r="BA698" s="797"/>
      <c r="BB698" s="797"/>
      <c r="BC698" s="797"/>
      <c r="BD698" s="797"/>
    </row>
    <row r="699" ht="15.75" customHeight="1">
      <c r="F699" s="794"/>
      <c r="G699" s="795"/>
      <c r="H699" s="797"/>
      <c r="I699" s="795"/>
      <c r="J699" s="795"/>
      <c r="K699" s="798"/>
      <c r="L699" s="795"/>
      <c r="M699" s="795"/>
      <c r="N699" s="795"/>
      <c r="O699" s="795"/>
      <c r="P699" s="795"/>
      <c r="Q699" s="795"/>
      <c r="R699" s="795"/>
      <c r="S699" s="798"/>
      <c r="T699" s="795"/>
      <c r="U699" s="795"/>
      <c r="V699" s="795"/>
      <c r="W699" s="795"/>
      <c r="X699" s="795"/>
      <c r="Y699" s="795"/>
      <c r="Z699" s="795"/>
      <c r="AA699" s="795"/>
      <c r="AB699" s="798"/>
      <c r="AC699" s="798"/>
      <c r="AD699" s="795"/>
      <c r="AE699" s="795"/>
      <c r="AF699" s="795"/>
      <c r="AG699" s="795"/>
      <c r="AH699" s="795"/>
      <c r="AI699" s="798"/>
      <c r="AJ699" s="795"/>
      <c r="AK699" s="798"/>
      <c r="AL699" s="795"/>
      <c r="AM699" s="798"/>
      <c r="AN699" s="795"/>
      <c r="AO699" s="798"/>
      <c r="AP699" s="795"/>
      <c r="AQ699" s="798"/>
      <c r="AR699" s="795"/>
      <c r="AS699" s="798"/>
      <c r="AT699" s="795"/>
      <c r="AU699" s="798"/>
      <c r="AV699" s="795"/>
      <c r="AW699" s="798"/>
      <c r="AX699" s="797"/>
      <c r="AY699" s="797"/>
      <c r="AZ699" s="797"/>
      <c r="BA699" s="797"/>
      <c r="BB699" s="797"/>
      <c r="BC699" s="797"/>
      <c r="BD699" s="797"/>
    </row>
    <row r="700" ht="15.75" customHeight="1">
      <c r="F700" s="794"/>
      <c r="G700" s="795"/>
      <c r="H700" s="797"/>
      <c r="I700" s="795"/>
      <c r="J700" s="795"/>
      <c r="K700" s="798"/>
      <c r="L700" s="795"/>
      <c r="M700" s="795"/>
      <c r="N700" s="795"/>
      <c r="O700" s="795"/>
      <c r="P700" s="795"/>
      <c r="Q700" s="795"/>
      <c r="R700" s="795"/>
      <c r="S700" s="798"/>
      <c r="T700" s="795"/>
      <c r="U700" s="795"/>
      <c r="V700" s="795"/>
      <c r="W700" s="795"/>
      <c r="X700" s="795"/>
      <c r="Y700" s="795"/>
      <c r="Z700" s="795"/>
      <c r="AA700" s="795"/>
      <c r="AB700" s="798"/>
      <c r="AC700" s="798"/>
      <c r="AD700" s="795"/>
      <c r="AE700" s="795"/>
      <c r="AF700" s="795"/>
      <c r="AG700" s="795"/>
      <c r="AH700" s="795"/>
      <c r="AI700" s="798"/>
      <c r="AJ700" s="795"/>
      <c r="AK700" s="798"/>
      <c r="AL700" s="795"/>
      <c r="AM700" s="798"/>
      <c r="AN700" s="795"/>
      <c r="AO700" s="798"/>
      <c r="AP700" s="795"/>
      <c r="AQ700" s="798"/>
      <c r="AR700" s="795"/>
      <c r="AS700" s="798"/>
      <c r="AT700" s="795"/>
      <c r="AU700" s="798"/>
      <c r="AV700" s="795"/>
      <c r="AW700" s="798"/>
      <c r="AX700" s="797"/>
      <c r="AY700" s="797"/>
      <c r="AZ700" s="797"/>
      <c r="BA700" s="797"/>
      <c r="BB700" s="797"/>
      <c r="BC700" s="797"/>
      <c r="BD700" s="797"/>
    </row>
    <row r="701" ht="15.75" customHeight="1">
      <c r="F701" s="794"/>
      <c r="G701" s="795"/>
      <c r="H701" s="797"/>
      <c r="I701" s="795"/>
      <c r="J701" s="795"/>
      <c r="K701" s="798"/>
      <c r="L701" s="795"/>
      <c r="M701" s="795"/>
      <c r="N701" s="795"/>
      <c r="O701" s="795"/>
      <c r="P701" s="795"/>
      <c r="Q701" s="795"/>
      <c r="R701" s="795"/>
      <c r="S701" s="798"/>
      <c r="T701" s="795"/>
      <c r="U701" s="795"/>
      <c r="V701" s="795"/>
      <c r="W701" s="795"/>
      <c r="X701" s="795"/>
      <c r="Y701" s="795"/>
      <c r="Z701" s="795"/>
      <c r="AA701" s="795"/>
      <c r="AB701" s="798"/>
      <c r="AC701" s="798"/>
      <c r="AD701" s="795"/>
      <c r="AE701" s="795"/>
      <c r="AF701" s="795"/>
      <c r="AG701" s="795"/>
      <c r="AH701" s="795"/>
      <c r="AI701" s="798"/>
      <c r="AJ701" s="795"/>
      <c r="AK701" s="798"/>
      <c r="AL701" s="795"/>
      <c r="AM701" s="798"/>
      <c r="AN701" s="795"/>
      <c r="AO701" s="798"/>
      <c r="AP701" s="795"/>
      <c r="AQ701" s="798"/>
      <c r="AR701" s="795"/>
      <c r="AS701" s="798"/>
      <c r="AT701" s="795"/>
      <c r="AU701" s="798"/>
      <c r="AV701" s="795"/>
      <c r="AW701" s="798"/>
      <c r="AX701" s="797"/>
      <c r="AY701" s="797"/>
      <c r="AZ701" s="797"/>
      <c r="BA701" s="797"/>
      <c r="BB701" s="797"/>
      <c r="BC701" s="797"/>
      <c r="BD701" s="797"/>
    </row>
    <row r="702" ht="15.75" customHeight="1">
      <c r="F702" s="794"/>
      <c r="G702" s="795"/>
      <c r="H702" s="797"/>
      <c r="I702" s="795"/>
      <c r="J702" s="795"/>
      <c r="K702" s="798"/>
      <c r="L702" s="795"/>
      <c r="M702" s="795"/>
      <c r="N702" s="795"/>
      <c r="O702" s="795"/>
      <c r="P702" s="795"/>
      <c r="Q702" s="795"/>
      <c r="R702" s="795"/>
      <c r="S702" s="798"/>
      <c r="T702" s="795"/>
      <c r="U702" s="795"/>
      <c r="V702" s="795"/>
      <c r="W702" s="795"/>
      <c r="X702" s="795"/>
      <c r="Y702" s="795"/>
      <c r="Z702" s="795"/>
      <c r="AA702" s="795"/>
      <c r="AB702" s="798"/>
      <c r="AC702" s="798"/>
      <c r="AD702" s="795"/>
      <c r="AE702" s="795"/>
      <c r="AF702" s="795"/>
      <c r="AG702" s="795"/>
      <c r="AH702" s="795"/>
      <c r="AI702" s="798"/>
      <c r="AJ702" s="795"/>
      <c r="AK702" s="798"/>
      <c r="AL702" s="795"/>
      <c r="AM702" s="798"/>
      <c r="AN702" s="795"/>
      <c r="AO702" s="798"/>
      <c r="AP702" s="795"/>
      <c r="AQ702" s="798"/>
      <c r="AR702" s="795"/>
      <c r="AS702" s="798"/>
      <c r="AT702" s="795"/>
      <c r="AU702" s="798"/>
      <c r="AV702" s="795"/>
      <c r="AW702" s="798"/>
      <c r="AX702" s="797"/>
      <c r="AY702" s="797"/>
      <c r="AZ702" s="797"/>
      <c r="BA702" s="797"/>
      <c r="BB702" s="797"/>
      <c r="BC702" s="797"/>
      <c r="BD702" s="797"/>
    </row>
    <row r="703" ht="15.75" customHeight="1">
      <c r="F703" s="794"/>
      <c r="G703" s="795"/>
      <c r="H703" s="797"/>
      <c r="I703" s="795"/>
      <c r="J703" s="795"/>
      <c r="K703" s="798"/>
      <c r="L703" s="795"/>
      <c r="M703" s="795"/>
      <c r="N703" s="795"/>
      <c r="O703" s="795"/>
      <c r="P703" s="795"/>
      <c r="Q703" s="795"/>
      <c r="R703" s="795"/>
      <c r="S703" s="798"/>
      <c r="T703" s="795"/>
      <c r="U703" s="795"/>
      <c r="V703" s="795"/>
      <c r="W703" s="795"/>
      <c r="X703" s="795"/>
      <c r="Y703" s="795"/>
      <c r="Z703" s="795"/>
      <c r="AA703" s="795"/>
      <c r="AB703" s="798"/>
      <c r="AC703" s="798"/>
      <c r="AD703" s="795"/>
      <c r="AE703" s="795"/>
      <c r="AF703" s="795"/>
      <c r="AG703" s="795"/>
      <c r="AH703" s="795"/>
      <c r="AI703" s="798"/>
      <c r="AJ703" s="795"/>
      <c r="AK703" s="798"/>
      <c r="AL703" s="795"/>
      <c r="AM703" s="798"/>
      <c r="AN703" s="795"/>
      <c r="AO703" s="798"/>
      <c r="AP703" s="795"/>
      <c r="AQ703" s="798"/>
      <c r="AR703" s="795"/>
      <c r="AS703" s="798"/>
      <c r="AT703" s="795"/>
      <c r="AU703" s="798"/>
      <c r="AV703" s="795"/>
      <c r="AW703" s="798"/>
      <c r="AX703" s="797"/>
      <c r="AY703" s="797"/>
      <c r="AZ703" s="797"/>
      <c r="BA703" s="797"/>
      <c r="BB703" s="797"/>
      <c r="BC703" s="797"/>
      <c r="BD703" s="797"/>
    </row>
    <row r="704" ht="15.75" customHeight="1">
      <c r="F704" s="794"/>
      <c r="G704" s="795"/>
      <c r="H704" s="797"/>
      <c r="I704" s="795"/>
      <c r="J704" s="795"/>
      <c r="K704" s="798"/>
      <c r="L704" s="795"/>
      <c r="M704" s="795"/>
      <c r="N704" s="795"/>
      <c r="O704" s="795"/>
      <c r="P704" s="795"/>
      <c r="Q704" s="795"/>
      <c r="R704" s="795"/>
      <c r="S704" s="798"/>
      <c r="T704" s="795"/>
      <c r="U704" s="795"/>
      <c r="V704" s="795"/>
      <c r="W704" s="795"/>
      <c r="X704" s="795"/>
      <c r="Y704" s="795"/>
      <c r="Z704" s="795"/>
      <c r="AA704" s="795"/>
      <c r="AB704" s="798"/>
      <c r="AC704" s="798"/>
      <c r="AD704" s="795"/>
      <c r="AE704" s="795"/>
      <c r="AF704" s="795"/>
      <c r="AG704" s="795"/>
      <c r="AH704" s="795"/>
      <c r="AI704" s="798"/>
      <c r="AJ704" s="795"/>
      <c r="AK704" s="798"/>
      <c r="AL704" s="795"/>
      <c r="AM704" s="798"/>
      <c r="AN704" s="795"/>
      <c r="AO704" s="798"/>
      <c r="AP704" s="795"/>
      <c r="AQ704" s="798"/>
      <c r="AR704" s="795"/>
      <c r="AS704" s="798"/>
      <c r="AT704" s="795"/>
      <c r="AU704" s="798"/>
      <c r="AV704" s="795"/>
      <c r="AW704" s="798"/>
      <c r="AX704" s="797"/>
      <c r="AY704" s="797"/>
      <c r="AZ704" s="797"/>
      <c r="BA704" s="797"/>
      <c r="BB704" s="797"/>
      <c r="BC704" s="797"/>
      <c r="BD704" s="797"/>
    </row>
    <row r="705" ht="15.75" customHeight="1">
      <c r="F705" s="794"/>
      <c r="G705" s="795"/>
      <c r="H705" s="797"/>
      <c r="I705" s="795"/>
      <c r="J705" s="795"/>
      <c r="K705" s="798"/>
      <c r="L705" s="795"/>
      <c r="M705" s="795"/>
      <c r="N705" s="795"/>
      <c r="O705" s="795"/>
      <c r="P705" s="795"/>
      <c r="Q705" s="795"/>
      <c r="R705" s="795"/>
      <c r="S705" s="798"/>
      <c r="T705" s="795"/>
      <c r="U705" s="795"/>
      <c r="V705" s="795"/>
      <c r="W705" s="795"/>
      <c r="X705" s="795"/>
      <c r="Y705" s="795"/>
      <c r="Z705" s="795"/>
      <c r="AA705" s="795"/>
      <c r="AB705" s="798"/>
      <c r="AC705" s="798"/>
      <c r="AD705" s="795"/>
      <c r="AE705" s="795"/>
      <c r="AF705" s="795"/>
      <c r="AG705" s="795"/>
      <c r="AH705" s="795"/>
      <c r="AI705" s="798"/>
      <c r="AJ705" s="795"/>
      <c r="AK705" s="798"/>
      <c r="AL705" s="795"/>
      <c r="AM705" s="798"/>
      <c r="AN705" s="795"/>
      <c r="AO705" s="798"/>
      <c r="AP705" s="795"/>
      <c r="AQ705" s="798"/>
      <c r="AR705" s="795"/>
      <c r="AS705" s="798"/>
      <c r="AT705" s="795"/>
      <c r="AU705" s="798"/>
      <c r="AV705" s="795"/>
      <c r="AW705" s="798"/>
      <c r="AX705" s="797"/>
      <c r="AY705" s="797"/>
      <c r="AZ705" s="797"/>
      <c r="BA705" s="797"/>
      <c r="BB705" s="797"/>
      <c r="BC705" s="797"/>
      <c r="BD705" s="797"/>
    </row>
    <row r="706" ht="15.75" customHeight="1">
      <c r="F706" s="794"/>
      <c r="G706" s="795"/>
      <c r="H706" s="797"/>
      <c r="I706" s="795"/>
      <c r="J706" s="795"/>
      <c r="K706" s="798"/>
      <c r="L706" s="795"/>
      <c r="M706" s="795"/>
      <c r="N706" s="795"/>
      <c r="O706" s="795"/>
      <c r="P706" s="795"/>
      <c r="Q706" s="795"/>
      <c r="R706" s="795"/>
      <c r="S706" s="798"/>
      <c r="T706" s="795"/>
      <c r="U706" s="795"/>
      <c r="V706" s="795"/>
      <c r="W706" s="795"/>
      <c r="X706" s="795"/>
      <c r="Y706" s="795"/>
      <c r="Z706" s="795"/>
      <c r="AA706" s="795"/>
      <c r="AB706" s="798"/>
      <c r="AC706" s="798"/>
      <c r="AD706" s="795"/>
      <c r="AE706" s="795"/>
      <c r="AF706" s="795"/>
      <c r="AG706" s="795"/>
      <c r="AH706" s="795"/>
      <c r="AI706" s="798"/>
      <c r="AJ706" s="795"/>
      <c r="AK706" s="798"/>
      <c r="AL706" s="795"/>
      <c r="AM706" s="798"/>
      <c r="AN706" s="795"/>
      <c r="AO706" s="798"/>
      <c r="AP706" s="795"/>
      <c r="AQ706" s="798"/>
      <c r="AR706" s="795"/>
      <c r="AS706" s="798"/>
      <c r="AT706" s="795"/>
      <c r="AU706" s="798"/>
      <c r="AV706" s="795"/>
      <c r="AW706" s="798"/>
      <c r="AX706" s="797"/>
      <c r="AY706" s="797"/>
      <c r="AZ706" s="797"/>
      <c r="BA706" s="797"/>
      <c r="BB706" s="797"/>
      <c r="BC706" s="797"/>
      <c r="BD706" s="797"/>
    </row>
    <row r="707" ht="15.75" customHeight="1">
      <c r="F707" s="794"/>
      <c r="G707" s="795"/>
      <c r="H707" s="797"/>
      <c r="I707" s="795"/>
      <c r="J707" s="795"/>
      <c r="K707" s="798"/>
      <c r="L707" s="795"/>
      <c r="M707" s="795"/>
      <c r="N707" s="795"/>
      <c r="O707" s="795"/>
      <c r="P707" s="795"/>
      <c r="Q707" s="795"/>
      <c r="R707" s="795"/>
      <c r="S707" s="798"/>
      <c r="T707" s="795"/>
      <c r="U707" s="795"/>
      <c r="V707" s="795"/>
      <c r="W707" s="795"/>
      <c r="X707" s="795"/>
      <c r="Y707" s="795"/>
      <c r="Z707" s="795"/>
      <c r="AA707" s="795"/>
      <c r="AB707" s="798"/>
      <c r="AC707" s="798"/>
      <c r="AD707" s="795"/>
      <c r="AE707" s="795"/>
      <c r="AF707" s="795"/>
      <c r="AG707" s="795"/>
      <c r="AH707" s="795"/>
      <c r="AI707" s="798"/>
      <c r="AJ707" s="795"/>
      <c r="AK707" s="798"/>
      <c r="AL707" s="795"/>
      <c r="AM707" s="798"/>
      <c r="AN707" s="795"/>
      <c r="AO707" s="798"/>
      <c r="AP707" s="795"/>
      <c r="AQ707" s="798"/>
      <c r="AR707" s="795"/>
      <c r="AS707" s="798"/>
      <c r="AT707" s="795"/>
      <c r="AU707" s="798"/>
      <c r="AV707" s="795"/>
      <c r="AW707" s="798"/>
      <c r="AX707" s="797"/>
      <c r="AY707" s="797"/>
      <c r="AZ707" s="797"/>
      <c r="BA707" s="797"/>
      <c r="BB707" s="797"/>
      <c r="BC707" s="797"/>
      <c r="BD707" s="797"/>
    </row>
    <row r="708" ht="15.75" customHeight="1">
      <c r="F708" s="794"/>
      <c r="G708" s="795"/>
      <c r="H708" s="797"/>
      <c r="I708" s="795"/>
      <c r="J708" s="795"/>
      <c r="K708" s="798"/>
      <c r="L708" s="795"/>
      <c r="M708" s="795"/>
      <c r="N708" s="795"/>
      <c r="O708" s="795"/>
      <c r="P708" s="795"/>
      <c r="Q708" s="795"/>
      <c r="R708" s="795"/>
      <c r="S708" s="798"/>
      <c r="T708" s="795"/>
      <c r="U708" s="795"/>
      <c r="V708" s="795"/>
      <c r="W708" s="795"/>
      <c r="X708" s="795"/>
      <c r="Y708" s="795"/>
      <c r="Z708" s="795"/>
      <c r="AA708" s="795"/>
      <c r="AB708" s="798"/>
      <c r="AC708" s="798"/>
      <c r="AD708" s="795"/>
      <c r="AE708" s="795"/>
      <c r="AF708" s="795"/>
      <c r="AG708" s="795"/>
      <c r="AH708" s="795"/>
      <c r="AI708" s="798"/>
      <c r="AJ708" s="795"/>
      <c r="AK708" s="798"/>
      <c r="AL708" s="795"/>
      <c r="AM708" s="798"/>
      <c r="AN708" s="795"/>
      <c r="AO708" s="798"/>
      <c r="AP708" s="795"/>
      <c r="AQ708" s="798"/>
      <c r="AR708" s="795"/>
      <c r="AS708" s="798"/>
      <c r="AT708" s="795"/>
      <c r="AU708" s="798"/>
      <c r="AV708" s="795"/>
      <c r="AW708" s="798"/>
      <c r="AX708" s="797"/>
      <c r="AY708" s="797"/>
      <c r="AZ708" s="797"/>
      <c r="BA708" s="797"/>
      <c r="BB708" s="797"/>
      <c r="BC708" s="797"/>
      <c r="BD708" s="797"/>
    </row>
    <row r="709" ht="15.75" customHeight="1">
      <c r="F709" s="794"/>
      <c r="G709" s="795"/>
      <c r="H709" s="797"/>
      <c r="I709" s="795"/>
      <c r="J709" s="795"/>
      <c r="K709" s="798"/>
      <c r="L709" s="795"/>
      <c r="M709" s="795"/>
      <c r="N709" s="795"/>
      <c r="O709" s="795"/>
      <c r="P709" s="795"/>
      <c r="Q709" s="795"/>
      <c r="R709" s="795"/>
      <c r="S709" s="798"/>
      <c r="T709" s="795"/>
      <c r="U709" s="795"/>
      <c r="V709" s="795"/>
      <c r="W709" s="795"/>
      <c r="X709" s="795"/>
      <c r="Y709" s="795"/>
      <c r="Z709" s="795"/>
      <c r="AA709" s="795"/>
      <c r="AB709" s="798"/>
      <c r="AC709" s="798"/>
      <c r="AD709" s="795"/>
      <c r="AE709" s="795"/>
      <c r="AF709" s="795"/>
      <c r="AG709" s="795"/>
      <c r="AH709" s="795"/>
      <c r="AI709" s="798"/>
      <c r="AJ709" s="795"/>
      <c r="AK709" s="798"/>
      <c r="AL709" s="795"/>
      <c r="AM709" s="798"/>
      <c r="AN709" s="795"/>
      <c r="AO709" s="798"/>
      <c r="AP709" s="795"/>
      <c r="AQ709" s="798"/>
      <c r="AR709" s="795"/>
      <c r="AS709" s="798"/>
      <c r="AT709" s="795"/>
      <c r="AU709" s="798"/>
      <c r="AV709" s="795"/>
      <c r="AW709" s="798"/>
      <c r="AX709" s="797"/>
      <c r="AY709" s="797"/>
      <c r="AZ709" s="797"/>
      <c r="BA709" s="797"/>
      <c r="BB709" s="797"/>
      <c r="BC709" s="797"/>
      <c r="BD709" s="797"/>
    </row>
    <row r="710" ht="15.75" customHeight="1">
      <c r="F710" s="794"/>
      <c r="G710" s="795"/>
      <c r="H710" s="797"/>
      <c r="I710" s="795"/>
      <c r="J710" s="795"/>
      <c r="K710" s="798"/>
      <c r="L710" s="795"/>
      <c r="M710" s="795"/>
      <c r="N710" s="795"/>
      <c r="O710" s="795"/>
      <c r="P710" s="795"/>
      <c r="Q710" s="795"/>
      <c r="R710" s="795"/>
      <c r="S710" s="798"/>
      <c r="T710" s="795"/>
      <c r="U710" s="795"/>
      <c r="V710" s="795"/>
      <c r="W710" s="795"/>
      <c r="X710" s="795"/>
      <c r="Y710" s="795"/>
      <c r="Z710" s="795"/>
      <c r="AA710" s="795"/>
      <c r="AB710" s="798"/>
      <c r="AC710" s="798"/>
      <c r="AD710" s="795"/>
      <c r="AE710" s="795"/>
      <c r="AF710" s="795"/>
      <c r="AG710" s="795"/>
      <c r="AH710" s="795"/>
      <c r="AI710" s="798"/>
      <c r="AJ710" s="795"/>
      <c r="AK710" s="798"/>
      <c r="AL710" s="795"/>
      <c r="AM710" s="798"/>
      <c r="AN710" s="795"/>
      <c r="AO710" s="798"/>
      <c r="AP710" s="795"/>
      <c r="AQ710" s="798"/>
      <c r="AR710" s="795"/>
      <c r="AS710" s="798"/>
      <c r="AT710" s="795"/>
      <c r="AU710" s="798"/>
      <c r="AV710" s="795"/>
      <c r="AW710" s="798"/>
      <c r="AX710" s="797"/>
      <c r="AY710" s="797"/>
      <c r="AZ710" s="797"/>
      <c r="BA710" s="797"/>
      <c r="BB710" s="797"/>
      <c r="BC710" s="797"/>
      <c r="BD710" s="797"/>
    </row>
    <row r="711" ht="15.75" customHeight="1">
      <c r="F711" s="794"/>
      <c r="G711" s="795"/>
      <c r="H711" s="797"/>
      <c r="I711" s="795"/>
      <c r="J711" s="795"/>
      <c r="K711" s="798"/>
      <c r="L711" s="795"/>
      <c r="M711" s="795"/>
      <c r="N711" s="795"/>
      <c r="O711" s="795"/>
      <c r="P711" s="795"/>
      <c r="Q711" s="795"/>
      <c r="R711" s="795"/>
      <c r="S711" s="798"/>
      <c r="T711" s="795"/>
      <c r="U711" s="795"/>
      <c r="V711" s="795"/>
      <c r="W711" s="795"/>
      <c r="X711" s="795"/>
      <c r="Y711" s="795"/>
      <c r="Z711" s="795"/>
      <c r="AA711" s="795"/>
      <c r="AB711" s="798"/>
      <c r="AC711" s="798"/>
      <c r="AD711" s="795"/>
      <c r="AE711" s="795"/>
      <c r="AF711" s="795"/>
      <c r="AG711" s="795"/>
      <c r="AH711" s="795"/>
      <c r="AI711" s="798"/>
      <c r="AJ711" s="795"/>
      <c r="AK711" s="798"/>
      <c r="AL711" s="795"/>
      <c r="AM711" s="798"/>
      <c r="AN711" s="795"/>
      <c r="AO711" s="798"/>
      <c r="AP711" s="795"/>
      <c r="AQ711" s="798"/>
      <c r="AR711" s="795"/>
      <c r="AS711" s="798"/>
      <c r="AT711" s="795"/>
      <c r="AU711" s="798"/>
      <c r="AV711" s="795"/>
      <c r="AW711" s="798"/>
      <c r="AX711" s="797"/>
      <c r="AY711" s="797"/>
      <c r="AZ711" s="797"/>
      <c r="BA711" s="797"/>
      <c r="BB711" s="797"/>
      <c r="BC711" s="797"/>
      <c r="BD711" s="797"/>
    </row>
    <row r="712" ht="15.75" customHeight="1">
      <c r="F712" s="794"/>
      <c r="G712" s="795"/>
      <c r="H712" s="797"/>
      <c r="I712" s="795"/>
      <c r="J712" s="795"/>
      <c r="K712" s="798"/>
      <c r="L712" s="795"/>
      <c r="M712" s="795"/>
      <c r="N712" s="795"/>
      <c r="O712" s="795"/>
      <c r="P712" s="795"/>
      <c r="Q712" s="795"/>
      <c r="R712" s="795"/>
      <c r="S712" s="798"/>
      <c r="T712" s="795"/>
      <c r="U712" s="795"/>
      <c r="V712" s="795"/>
      <c r="W712" s="795"/>
      <c r="X712" s="795"/>
      <c r="Y712" s="795"/>
      <c r="Z712" s="795"/>
      <c r="AA712" s="795"/>
      <c r="AB712" s="798"/>
      <c r="AC712" s="798"/>
      <c r="AD712" s="795"/>
      <c r="AE712" s="795"/>
      <c r="AF712" s="795"/>
      <c r="AG712" s="795"/>
      <c r="AH712" s="795"/>
      <c r="AI712" s="798"/>
      <c r="AJ712" s="795"/>
      <c r="AK712" s="798"/>
      <c r="AL712" s="795"/>
      <c r="AM712" s="798"/>
      <c r="AN712" s="795"/>
      <c r="AO712" s="798"/>
      <c r="AP712" s="795"/>
      <c r="AQ712" s="798"/>
      <c r="AR712" s="795"/>
      <c r="AS712" s="798"/>
      <c r="AT712" s="795"/>
      <c r="AU712" s="798"/>
      <c r="AV712" s="795"/>
      <c r="AW712" s="798"/>
      <c r="AX712" s="797"/>
      <c r="AY712" s="797"/>
      <c r="AZ712" s="797"/>
      <c r="BA712" s="797"/>
      <c r="BB712" s="797"/>
      <c r="BC712" s="797"/>
      <c r="BD712" s="797"/>
    </row>
    <row r="713" ht="15.75" customHeight="1">
      <c r="F713" s="794"/>
      <c r="G713" s="795"/>
      <c r="H713" s="797"/>
      <c r="I713" s="795"/>
      <c r="J713" s="795"/>
      <c r="K713" s="798"/>
      <c r="L713" s="795"/>
      <c r="M713" s="795"/>
      <c r="N713" s="795"/>
      <c r="O713" s="795"/>
      <c r="P713" s="795"/>
      <c r="Q713" s="795"/>
      <c r="R713" s="795"/>
      <c r="S713" s="798"/>
      <c r="T713" s="795"/>
      <c r="U713" s="795"/>
      <c r="V713" s="795"/>
      <c r="W713" s="795"/>
      <c r="X713" s="795"/>
      <c r="Y713" s="795"/>
      <c r="Z713" s="795"/>
      <c r="AA713" s="795"/>
      <c r="AB713" s="798"/>
      <c r="AC713" s="798"/>
      <c r="AD713" s="795"/>
      <c r="AE713" s="795"/>
      <c r="AF713" s="795"/>
      <c r="AG713" s="795"/>
      <c r="AH713" s="795"/>
      <c r="AI713" s="798"/>
      <c r="AJ713" s="795"/>
      <c r="AK713" s="798"/>
      <c r="AL713" s="795"/>
      <c r="AM713" s="798"/>
      <c r="AN713" s="795"/>
      <c r="AO713" s="798"/>
      <c r="AP713" s="795"/>
      <c r="AQ713" s="798"/>
      <c r="AR713" s="795"/>
      <c r="AS713" s="798"/>
      <c r="AT713" s="795"/>
      <c r="AU713" s="798"/>
      <c r="AV713" s="795"/>
      <c r="AW713" s="798"/>
      <c r="AX713" s="797"/>
      <c r="AY713" s="797"/>
      <c r="AZ713" s="797"/>
      <c r="BA713" s="797"/>
      <c r="BB713" s="797"/>
      <c r="BC713" s="797"/>
      <c r="BD713" s="797"/>
    </row>
    <row r="714" ht="15.75" customHeight="1">
      <c r="F714" s="794"/>
      <c r="G714" s="795"/>
      <c r="H714" s="797"/>
      <c r="I714" s="795"/>
      <c r="J714" s="795"/>
      <c r="K714" s="798"/>
      <c r="L714" s="795"/>
      <c r="M714" s="795"/>
      <c r="N714" s="795"/>
      <c r="O714" s="795"/>
      <c r="P714" s="795"/>
      <c r="Q714" s="795"/>
      <c r="R714" s="795"/>
      <c r="S714" s="798"/>
      <c r="T714" s="795"/>
      <c r="U714" s="795"/>
      <c r="V714" s="795"/>
      <c r="W714" s="795"/>
      <c r="X714" s="795"/>
      <c r="Y714" s="795"/>
      <c r="Z714" s="795"/>
      <c r="AA714" s="795"/>
      <c r="AB714" s="798"/>
      <c r="AC714" s="798"/>
      <c r="AD714" s="795"/>
      <c r="AE714" s="795"/>
      <c r="AF714" s="795"/>
      <c r="AG714" s="795"/>
      <c r="AH714" s="795"/>
      <c r="AI714" s="798"/>
      <c r="AJ714" s="795"/>
      <c r="AK714" s="798"/>
      <c r="AL714" s="795"/>
      <c r="AM714" s="798"/>
      <c r="AN714" s="795"/>
      <c r="AO714" s="798"/>
      <c r="AP714" s="795"/>
      <c r="AQ714" s="798"/>
      <c r="AR714" s="795"/>
      <c r="AS714" s="798"/>
      <c r="AT714" s="795"/>
      <c r="AU714" s="798"/>
      <c r="AV714" s="795"/>
      <c r="AW714" s="798"/>
      <c r="AX714" s="797"/>
      <c r="AY714" s="797"/>
      <c r="AZ714" s="797"/>
      <c r="BA714" s="797"/>
      <c r="BB714" s="797"/>
      <c r="BC714" s="797"/>
      <c r="BD714" s="797"/>
    </row>
    <row r="715" ht="15.75" customHeight="1">
      <c r="F715" s="794"/>
      <c r="G715" s="795"/>
      <c r="H715" s="797"/>
      <c r="I715" s="795"/>
      <c r="J715" s="795"/>
      <c r="K715" s="798"/>
      <c r="L715" s="795"/>
      <c r="M715" s="795"/>
      <c r="N715" s="795"/>
      <c r="O715" s="795"/>
      <c r="P715" s="795"/>
      <c r="Q715" s="795"/>
      <c r="R715" s="795"/>
      <c r="S715" s="798"/>
      <c r="T715" s="795"/>
      <c r="U715" s="795"/>
      <c r="V715" s="795"/>
      <c r="W715" s="795"/>
      <c r="X715" s="795"/>
      <c r="Y715" s="795"/>
      <c r="Z715" s="795"/>
      <c r="AA715" s="795"/>
      <c r="AB715" s="798"/>
      <c r="AC715" s="798"/>
      <c r="AD715" s="795"/>
      <c r="AE715" s="795"/>
      <c r="AF715" s="795"/>
      <c r="AG715" s="795"/>
      <c r="AH715" s="795"/>
      <c r="AI715" s="798"/>
      <c r="AJ715" s="795"/>
      <c r="AK715" s="798"/>
      <c r="AL715" s="795"/>
      <c r="AM715" s="798"/>
      <c r="AN715" s="795"/>
      <c r="AO715" s="798"/>
      <c r="AP715" s="795"/>
      <c r="AQ715" s="798"/>
      <c r="AR715" s="795"/>
      <c r="AS715" s="798"/>
      <c r="AT715" s="795"/>
      <c r="AU715" s="798"/>
      <c r="AV715" s="795"/>
      <c r="AW715" s="798"/>
      <c r="AX715" s="797"/>
      <c r="AY715" s="797"/>
      <c r="AZ715" s="797"/>
      <c r="BA715" s="797"/>
      <c r="BB715" s="797"/>
      <c r="BC715" s="797"/>
      <c r="BD715" s="797"/>
    </row>
    <row r="716" ht="15.75" customHeight="1">
      <c r="F716" s="794"/>
      <c r="G716" s="795"/>
      <c r="H716" s="797"/>
      <c r="I716" s="795"/>
      <c r="J716" s="795"/>
      <c r="K716" s="798"/>
      <c r="L716" s="795"/>
      <c r="M716" s="795"/>
      <c r="N716" s="795"/>
      <c r="O716" s="795"/>
      <c r="P716" s="795"/>
      <c r="Q716" s="795"/>
      <c r="R716" s="795"/>
      <c r="S716" s="798"/>
      <c r="T716" s="795"/>
      <c r="U716" s="795"/>
      <c r="V716" s="795"/>
      <c r="W716" s="795"/>
      <c r="X716" s="795"/>
      <c r="Y716" s="795"/>
      <c r="Z716" s="795"/>
      <c r="AA716" s="795"/>
      <c r="AB716" s="798"/>
      <c r="AC716" s="798"/>
      <c r="AD716" s="795"/>
      <c r="AE716" s="795"/>
      <c r="AF716" s="795"/>
      <c r="AG716" s="795"/>
      <c r="AH716" s="795"/>
      <c r="AI716" s="798"/>
      <c r="AJ716" s="795"/>
      <c r="AK716" s="798"/>
      <c r="AL716" s="795"/>
      <c r="AM716" s="798"/>
      <c r="AN716" s="795"/>
      <c r="AO716" s="798"/>
      <c r="AP716" s="795"/>
      <c r="AQ716" s="798"/>
      <c r="AR716" s="795"/>
      <c r="AS716" s="798"/>
      <c r="AT716" s="795"/>
      <c r="AU716" s="798"/>
      <c r="AV716" s="795"/>
      <c r="AW716" s="798"/>
      <c r="AX716" s="797"/>
      <c r="AY716" s="797"/>
      <c r="AZ716" s="797"/>
      <c r="BA716" s="797"/>
      <c r="BB716" s="797"/>
      <c r="BC716" s="797"/>
      <c r="BD716" s="797"/>
    </row>
    <row r="717" ht="15.75" customHeight="1">
      <c r="F717" s="794"/>
      <c r="G717" s="795"/>
      <c r="H717" s="797"/>
      <c r="I717" s="795"/>
      <c r="J717" s="795"/>
      <c r="K717" s="798"/>
      <c r="L717" s="795"/>
      <c r="M717" s="795"/>
      <c r="N717" s="795"/>
      <c r="O717" s="795"/>
      <c r="P717" s="795"/>
      <c r="Q717" s="795"/>
      <c r="R717" s="795"/>
      <c r="S717" s="798"/>
      <c r="T717" s="795"/>
      <c r="U717" s="795"/>
      <c r="V717" s="795"/>
      <c r="W717" s="795"/>
      <c r="X717" s="795"/>
      <c r="Y717" s="795"/>
      <c r="Z717" s="795"/>
      <c r="AA717" s="795"/>
      <c r="AB717" s="798"/>
      <c r="AC717" s="798"/>
      <c r="AD717" s="795"/>
      <c r="AE717" s="795"/>
      <c r="AF717" s="795"/>
      <c r="AG717" s="795"/>
      <c r="AH717" s="795"/>
      <c r="AI717" s="798"/>
      <c r="AJ717" s="795"/>
      <c r="AK717" s="798"/>
      <c r="AL717" s="795"/>
      <c r="AM717" s="798"/>
      <c r="AN717" s="795"/>
      <c r="AO717" s="798"/>
      <c r="AP717" s="795"/>
      <c r="AQ717" s="798"/>
      <c r="AR717" s="795"/>
      <c r="AS717" s="798"/>
      <c r="AT717" s="795"/>
      <c r="AU717" s="798"/>
      <c r="AV717" s="795"/>
      <c r="AW717" s="798"/>
      <c r="AX717" s="797"/>
      <c r="AY717" s="797"/>
      <c r="AZ717" s="797"/>
      <c r="BA717" s="797"/>
      <c r="BB717" s="797"/>
      <c r="BC717" s="797"/>
      <c r="BD717" s="797"/>
    </row>
    <row r="718" ht="15.75" customHeight="1">
      <c r="F718" s="794"/>
      <c r="G718" s="795"/>
      <c r="H718" s="797"/>
      <c r="I718" s="795"/>
      <c r="J718" s="795"/>
      <c r="K718" s="798"/>
      <c r="L718" s="795"/>
      <c r="M718" s="795"/>
      <c r="N718" s="795"/>
      <c r="O718" s="795"/>
      <c r="P718" s="795"/>
      <c r="Q718" s="795"/>
      <c r="R718" s="795"/>
      <c r="S718" s="798"/>
      <c r="T718" s="795"/>
      <c r="U718" s="795"/>
      <c r="V718" s="795"/>
      <c r="W718" s="795"/>
      <c r="X718" s="795"/>
      <c r="Y718" s="795"/>
      <c r="Z718" s="795"/>
      <c r="AA718" s="795"/>
      <c r="AB718" s="798"/>
      <c r="AC718" s="798"/>
      <c r="AD718" s="795"/>
      <c r="AE718" s="795"/>
      <c r="AF718" s="795"/>
      <c r="AG718" s="795"/>
      <c r="AH718" s="795"/>
      <c r="AI718" s="798"/>
      <c r="AJ718" s="795"/>
      <c r="AK718" s="798"/>
      <c r="AL718" s="795"/>
      <c r="AM718" s="798"/>
      <c r="AN718" s="795"/>
      <c r="AO718" s="798"/>
      <c r="AP718" s="795"/>
      <c r="AQ718" s="798"/>
      <c r="AR718" s="795"/>
      <c r="AS718" s="798"/>
      <c r="AT718" s="795"/>
      <c r="AU718" s="798"/>
      <c r="AV718" s="795"/>
      <c r="AW718" s="798"/>
      <c r="AX718" s="797"/>
      <c r="AY718" s="797"/>
      <c r="AZ718" s="797"/>
      <c r="BA718" s="797"/>
      <c r="BB718" s="797"/>
      <c r="BC718" s="797"/>
      <c r="BD718" s="797"/>
    </row>
    <row r="719" ht="15.75" customHeight="1">
      <c r="F719" s="794"/>
      <c r="G719" s="795"/>
      <c r="H719" s="797"/>
      <c r="I719" s="795"/>
      <c r="J719" s="795"/>
      <c r="K719" s="798"/>
      <c r="L719" s="795"/>
      <c r="M719" s="795"/>
      <c r="N719" s="795"/>
      <c r="O719" s="795"/>
      <c r="P719" s="795"/>
      <c r="Q719" s="795"/>
      <c r="R719" s="795"/>
      <c r="S719" s="798"/>
      <c r="T719" s="795"/>
      <c r="U719" s="795"/>
      <c r="V719" s="795"/>
      <c r="W719" s="795"/>
      <c r="X719" s="795"/>
      <c r="Y719" s="795"/>
      <c r="Z719" s="795"/>
      <c r="AA719" s="795"/>
      <c r="AB719" s="798"/>
      <c r="AC719" s="798"/>
      <c r="AD719" s="795"/>
      <c r="AE719" s="795"/>
      <c r="AF719" s="795"/>
      <c r="AG719" s="795"/>
      <c r="AH719" s="795"/>
      <c r="AI719" s="798"/>
      <c r="AJ719" s="795"/>
      <c r="AK719" s="798"/>
      <c r="AL719" s="795"/>
      <c r="AM719" s="798"/>
      <c r="AN719" s="795"/>
      <c r="AO719" s="798"/>
      <c r="AP719" s="795"/>
      <c r="AQ719" s="798"/>
      <c r="AR719" s="795"/>
      <c r="AS719" s="798"/>
      <c r="AT719" s="795"/>
      <c r="AU719" s="798"/>
      <c r="AV719" s="795"/>
      <c r="AW719" s="798"/>
      <c r="AX719" s="797"/>
      <c r="AY719" s="797"/>
      <c r="AZ719" s="797"/>
      <c r="BA719" s="797"/>
      <c r="BB719" s="797"/>
      <c r="BC719" s="797"/>
      <c r="BD719" s="797"/>
    </row>
    <row r="720" ht="15.75" customHeight="1">
      <c r="F720" s="794"/>
      <c r="G720" s="795"/>
      <c r="H720" s="797"/>
      <c r="I720" s="795"/>
      <c r="J720" s="795"/>
      <c r="K720" s="798"/>
      <c r="L720" s="795"/>
      <c r="M720" s="795"/>
      <c r="N720" s="795"/>
      <c r="O720" s="795"/>
      <c r="P720" s="795"/>
      <c r="Q720" s="795"/>
      <c r="R720" s="795"/>
      <c r="S720" s="798"/>
      <c r="T720" s="795"/>
      <c r="U720" s="795"/>
      <c r="V720" s="795"/>
      <c r="W720" s="795"/>
      <c r="X720" s="795"/>
      <c r="Y720" s="795"/>
      <c r="Z720" s="795"/>
      <c r="AA720" s="795"/>
      <c r="AB720" s="798"/>
      <c r="AC720" s="798"/>
      <c r="AD720" s="795"/>
      <c r="AE720" s="795"/>
      <c r="AF720" s="795"/>
      <c r="AG720" s="795"/>
      <c r="AH720" s="795"/>
      <c r="AI720" s="798"/>
      <c r="AJ720" s="795"/>
      <c r="AK720" s="798"/>
      <c r="AL720" s="795"/>
      <c r="AM720" s="798"/>
      <c r="AN720" s="795"/>
      <c r="AO720" s="798"/>
      <c r="AP720" s="795"/>
      <c r="AQ720" s="798"/>
      <c r="AR720" s="795"/>
      <c r="AS720" s="798"/>
      <c r="AT720" s="795"/>
      <c r="AU720" s="798"/>
      <c r="AV720" s="795"/>
      <c r="AW720" s="798"/>
      <c r="AX720" s="797"/>
      <c r="AY720" s="797"/>
      <c r="AZ720" s="797"/>
      <c r="BA720" s="797"/>
      <c r="BB720" s="797"/>
      <c r="BC720" s="797"/>
      <c r="BD720" s="797"/>
    </row>
    <row r="721" ht="15.75" customHeight="1">
      <c r="F721" s="794"/>
      <c r="G721" s="795"/>
      <c r="H721" s="797"/>
      <c r="I721" s="795"/>
      <c r="J721" s="795"/>
      <c r="K721" s="798"/>
      <c r="L721" s="795"/>
      <c r="M721" s="795"/>
      <c r="N721" s="795"/>
      <c r="O721" s="795"/>
      <c r="P721" s="795"/>
      <c r="Q721" s="795"/>
      <c r="R721" s="795"/>
      <c r="S721" s="798"/>
      <c r="T721" s="795"/>
      <c r="U721" s="795"/>
      <c r="V721" s="795"/>
      <c r="W721" s="795"/>
      <c r="X721" s="795"/>
      <c r="Y721" s="795"/>
      <c r="Z721" s="795"/>
      <c r="AA721" s="795"/>
      <c r="AB721" s="798"/>
      <c r="AC721" s="798"/>
      <c r="AD721" s="795"/>
      <c r="AE721" s="795"/>
      <c r="AF721" s="795"/>
      <c r="AG721" s="795"/>
      <c r="AH721" s="795"/>
      <c r="AI721" s="798"/>
      <c r="AJ721" s="795"/>
      <c r="AK721" s="798"/>
      <c r="AL721" s="795"/>
      <c r="AM721" s="798"/>
      <c r="AN721" s="795"/>
      <c r="AO721" s="798"/>
      <c r="AP721" s="795"/>
      <c r="AQ721" s="798"/>
      <c r="AR721" s="795"/>
      <c r="AS721" s="798"/>
      <c r="AT721" s="795"/>
      <c r="AU721" s="798"/>
      <c r="AV721" s="795"/>
      <c r="AW721" s="798"/>
      <c r="AX721" s="797"/>
      <c r="AY721" s="797"/>
      <c r="AZ721" s="797"/>
      <c r="BA721" s="797"/>
      <c r="BB721" s="797"/>
      <c r="BC721" s="797"/>
      <c r="BD721" s="797"/>
    </row>
    <row r="722" ht="15.75" customHeight="1">
      <c r="F722" s="794"/>
      <c r="G722" s="795"/>
      <c r="H722" s="797"/>
      <c r="I722" s="795"/>
      <c r="J722" s="795"/>
      <c r="K722" s="798"/>
      <c r="L722" s="795"/>
      <c r="M722" s="795"/>
      <c r="N722" s="795"/>
      <c r="O722" s="795"/>
      <c r="P722" s="795"/>
      <c r="Q722" s="795"/>
      <c r="R722" s="795"/>
      <c r="S722" s="798"/>
      <c r="T722" s="795"/>
      <c r="U722" s="795"/>
      <c r="V722" s="795"/>
      <c r="W722" s="795"/>
      <c r="X722" s="795"/>
      <c r="Y722" s="795"/>
      <c r="Z722" s="795"/>
      <c r="AA722" s="795"/>
      <c r="AB722" s="798"/>
      <c r="AC722" s="798"/>
      <c r="AD722" s="795"/>
      <c r="AE722" s="795"/>
      <c r="AF722" s="795"/>
      <c r="AG722" s="795"/>
      <c r="AH722" s="795"/>
      <c r="AI722" s="798"/>
      <c r="AJ722" s="795"/>
      <c r="AK722" s="798"/>
      <c r="AL722" s="795"/>
      <c r="AM722" s="798"/>
      <c r="AN722" s="795"/>
      <c r="AO722" s="798"/>
      <c r="AP722" s="795"/>
      <c r="AQ722" s="798"/>
      <c r="AR722" s="795"/>
      <c r="AS722" s="798"/>
      <c r="AT722" s="795"/>
      <c r="AU722" s="798"/>
      <c r="AV722" s="795"/>
      <c r="AW722" s="798"/>
      <c r="AX722" s="797"/>
      <c r="AY722" s="797"/>
      <c r="AZ722" s="797"/>
      <c r="BA722" s="797"/>
      <c r="BB722" s="797"/>
      <c r="BC722" s="797"/>
      <c r="BD722" s="797"/>
    </row>
    <row r="723" ht="15.75" customHeight="1">
      <c r="F723" s="794"/>
      <c r="G723" s="795"/>
      <c r="H723" s="797"/>
      <c r="I723" s="795"/>
      <c r="J723" s="795"/>
      <c r="K723" s="798"/>
      <c r="L723" s="795"/>
      <c r="M723" s="795"/>
      <c r="N723" s="795"/>
      <c r="O723" s="795"/>
      <c r="P723" s="795"/>
      <c r="Q723" s="795"/>
      <c r="R723" s="795"/>
      <c r="S723" s="798"/>
      <c r="T723" s="795"/>
      <c r="U723" s="795"/>
      <c r="V723" s="795"/>
      <c r="W723" s="795"/>
      <c r="X723" s="795"/>
      <c r="Y723" s="795"/>
      <c r="Z723" s="795"/>
      <c r="AA723" s="795"/>
      <c r="AB723" s="798"/>
      <c r="AC723" s="798"/>
      <c r="AD723" s="795"/>
      <c r="AE723" s="795"/>
      <c r="AF723" s="795"/>
      <c r="AG723" s="795"/>
      <c r="AH723" s="795"/>
      <c r="AI723" s="798"/>
      <c r="AJ723" s="795"/>
      <c r="AK723" s="798"/>
      <c r="AL723" s="795"/>
      <c r="AM723" s="798"/>
      <c r="AN723" s="795"/>
      <c r="AO723" s="798"/>
      <c r="AP723" s="795"/>
      <c r="AQ723" s="798"/>
      <c r="AR723" s="795"/>
      <c r="AS723" s="798"/>
      <c r="AT723" s="795"/>
      <c r="AU723" s="798"/>
      <c r="AV723" s="795"/>
      <c r="AW723" s="798"/>
      <c r="AX723" s="797"/>
      <c r="AY723" s="797"/>
      <c r="AZ723" s="797"/>
      <c r="BA723" s="797"/>
      <c r="BB723" s="797"/>
      <c r="BC723" s="797"/>
      <c r="BD723" s="797"/>
    </row>
    <row r="724" ht="15.75" customHeight="1">
      <c r="F724" s="794"/>
      <c r="G724" s="795"/>
      <c r="H724" s="797"/>
      <c r="I724" s="795"/>
      <c r="J724" s="795"/>
      <c r="K724" s="798"/>
      <c r="L724" s="795"/>
      <c r="M724" s="795"/>
      <c r="N724" s="795"/>
      <c r="O724" s="795"/>
      <c r="P724" s="795"/>
      <c r="Q724" s="795"/>
      <c r="R724" s="795"/>
      <c r="S724" s="798"/>
      <c r="T724" s="795"/>
      <c r="U724" s="795"/>
      <c r="V724" s="795"/>
      <c r="W724" s="795"/>
      <c r="X724" s="795"/>
      <c r="Y724" s="795"/>
      <c r="Z724" s="795"/>
      <c r="AA724" s="795"/>
      <c r="AB724" s="798"/>
      <c r="AC724" s="798"/>
      <c r="AD724" s="795"/>
      <c r="AE724" s="795"/>
      <c r="AF724" s="795"/>
      <c r="AG724" s="795"/>
      <c r="AH724" s="795"/>
      <c r="AI724" s="798"/>
      <c r="AJ724" s="795"/>
      <c r="AK724" s="798"/>
      <c r="AL724" s="795"/>
      <c r="AM724" s="798"/>
      <c r="AN724" s="795"/>
      <c r="AO724" s="798"/>
      <c r="AP724" s="795"/>
      <c r="AQ724" s="798"/>
      <c r="AR724" s="795"/>
      <c r="AS724" s="798"/>
      <c r="AT724" s="795"/>
      <c r="AU724" s="798"/>
      <c r="AV724" s="795"/>
      <c r="AW724" s="798"/>
      <c r="AX724" s="797"/>
      <c r="AY724" s="797"/>
      <c r="AZ724" s="797"/>
      <c r="BA724" s="797"/>
      <c r="BB724" s="797"/>
      <c r="BC724" s="797"/>
      <c r="BD724" s="797"/>
    </row>
    <row r="725" ht="15.75" customHeight="1">
      <c r="F725" s="794"/>
      <c r="G725" s="795"/>
      <c r="H725" s="797"/>
      <c r="I725" s="795"/>
      <c r="J725" s="795"/>
      <c r="K725" s="798"/>
      <c r="L725" s="795"/>
      <c r="M725" s="795"/>
      <c r="N725" s="795"/>
      <c r="O725" s="795"/>
      <c r="P725" s="795"/>
      <c r="Q725" s="795"/>
      <c r="R725" s="795"/>
      <c r="S725" s="798"/>
      <c r="T725" s="795"/>
      <c r="U725" s="795"/>
      <c r="V725" s="795"/>
      <c r="W725" s="795"/>
      <c r="X725" s="795"/>
      <c r="Y725" s="795"/>
      <c r="Z725" s="795"/>
      <c r="AA725" s="795"/>
      <c r="AB725" s="798"/>
      <c r="AC725" s="798"/>
      <c r="AD725" s="795"/>
      <c r="AE725" s="795"/>
      <c r="AF725" s="795"/>
      <c r="AG725" s="795"/>
      <c r="AH725" s="795"/>
      <c r="AI725" s="798"/>
      <c r="AJ725" s="795"/>
      <c r="AK725" s="798"/>
      <c r="AL725" s="795"/>
      <c r="AM725" s="798"/>
      <c r="AN725" s="795"/>
      <c r="AO725" s="798"/>
      <c r="AP725" s="795"/>
      <c r="AQ725" s="798"/>
      <c r="AR725" s="795"/>
      <c r="AS725" s="798"/>
      <c r="AT725" s="795"/>
      <c r="AU725" s="798"/>
      <c r="AV725" s="795"/>
      <c r="AW725" s="798"/>
      <c r="AX725" s="797"/>
      <c r="AY725" s="797"/>
      <c r="AZ725" s="797"/>
      <c r="BA725" s="797"/>
      <c r="BB725" s="797"/>
      <c r="BC725" s="797"/>
      <c r="BD725" s="797"/>
    </row>
    <row r="726" ht="15.75" customHeight="1">
      <c r="F726" s="794"/>
      <c r="G726" s="795"/>
      <c r="H726" s="797"/>
      <c r="I726" s="795"/>
      <c r="J726" s="795"/>
      <c r="K726" s="798"/>
      <c r="L726" s="795"/>
      <c r="M726" s="795"/>
      <c r="N726" s="795"/>
      <c r="O726" s="795"/>
      <c r="P726" s="795"/>
      <c r="Q726" s="795"/>
      <c r="R726" s="795"/>
      <c r="S726" s="798"/>
      <c r="T726" s="795"/>
      <c r="U726" s="795"/>
      <c r="V726" s="795"/>
      <c r="W726" s="795"/>
      <c r="X726" s="795"/>
      <c r="Y726" s="795"/>
      <c r="Z726" s="795"/>
      <c r="AA726" s="795"/>
      <c r="AB726" s="798"/>
      <c r="AC726" s="798"/>
      <c r="AD726" s="795"/>
      <c r="AE726" s="795"/>
      <c r="AF726" s="795"/>
      <c r="AG726" s="795"/>
      <c r="AH726" s="795"/>
      <c r="AI726" s="798"/>
      <c r="AJ726" s="795"/>
      <c r="AK726" s="798"/>
      <c r="AL726" s="795"/>
      <c r="AM726" s="798"/>
      <c r="AN726" s="795"/>
      <c r="AO726" s="798"/>
      <c r="AP726" s="795"/>
      <c r="AQ726" s="798"/>
      <c r="AR726" s="795"/>
      <c r="AS726" s="798"/>
      <c r="AT726" s="795"/>
      <c r="AU726" s="798"/>
      <c r="AV726" s="795"/>
      <c r="AW726" s="798"/>
      <c r="AX726" s="797"/>
      <c r="AY726" s="797"/>
      <c r="AZ726" s="797"/>
      <c r="BA726" s="797"/>
      <c r="BB726" s="797"/>
      <c r="BC726" s="797"/>
      <c r="BD726" s="797"/>
    </row>
    <row r="727" ht="15.75" customHeight="1">
      <c r="F727" s="794"/>
      <c r="G727" s="795"/>
      <c r="H727" s="797"/>
      <c r="I727" s="795"/>
      <c r="J727" s="795"/>
      <c r="K727" s="798"/>
      <c r="L727" s="795"/>
      <c r="M727" s="795"/>
      <c r="N727" s="795"/>
      <c r="O727" s="795"/>
      <c r="P727" s="795"/>
      <c r="Q727" s="795"/>
      <c r="R727" s="795"/>
      <c r="S727" s="798"/>
      <c r="T727" s="795"/>
      <c r="U727" s="795"/>
      <c r="V727" s="795"/>
      <c r="W727" s="795"/>
      <c r="X727" s="795"/>
      <c r="Y727" s="795"/>
      <c r="Z727" s="795"/>
      <c r="AA727" s="795"/>
      <c r="AB727" s="798"/>
      <c r="AC727" s="798"/>
      <c r="AD727" s="795"/>
      <c r="AE727" s="795"/>
      <c r="AF727" s="795"/>
      <c r="AG727" s="795"/>
      <c r="AH727" s="795"/>
      <c r="AI727" s="798"/>
      <c r="AJ727" s="795"/>
      <c r="AK727" s="798"/>
      <c r="AL727" s="795"/>
      <c r="AM727" s="798"/>
      <c r="AN727" s="795"/>
      <c r="AO727" s="798"/>
      <c r="AP727" s="795"/>
      <c r="AQ727" s="798"/>
      <c r="AR727" s="795"/>
      <c r="AS727" s="798"/>
      <c r="AT727" s="795"/>
      <c r="AU727" s="798"/>
      <c r="AV727" s="795"/>
      <c r="AW727" s="798"/>
      <c r="AX727" s="797"/>
      <c r="AY727" s="797"/>
      <c r="AZ727" s="797"/>
      <c r="BA727" s="797"/>
      <c r="BB727" s="797"/>
      <c r="BC727" s="797"/>
      <c r="BD727" s="797"/>
    </row>
    <row r="728" ht="15.75" customHeight="1">
      <c r="F728" s="794"/>
      <c r="G728" s="795"/>
      <c r="H728" s="797"/>
      <c r="I728" s="795"/>
      <c r="J728" s="795"/>
      <c r="K728" s="798"/>
      <c r="L728" s="795"/>
      <c r="M728" s="795"/>
      <c r="N728" s="795"/>
      <c r="O728" s="795"/>
      <c r="P728" s="795"/>
      <c r="Q728" s="795"/>
      <c r="R728" s="795"/>
      <c r="S728" s="798"/>
      <c r="T728" s="795"/>
      <c r="U728" s="795"/>
      <c r="V728" s="795"/>
      <c r="W728" s="795"/>
      <c r="X728" s="795"/>
      <c r="Y728" s="795"/>
      <c r="Z728" s="795"/>
      <c r="AA728" s="795"/>
      <c r="AB728" s="798"/>
      <c r="AC728" s="798"/>
      <c r="AD728" s="795"/>
      <c r="AE728" s="795"/>
      <c r="AF728" s="795"/>
      <c r="AG728" s="795"/>
      <c r="AH728" s="795"/>
      <c r="AI728" s="798"/>
      <c r="AJ728" s="795"/>
      <c r="AK728" s="798"/>
      <c r="AL728" s="795"/>
      <c r="AM728" s="798"/>
      <c r="AN728" s="795"/>
      <c r="AO728" s="798"/>
      <c r="AP728" s="795"/>
      <c r="AQ728" s="798"/>
      <c r="AR728" s="795"/>
      <c r="AS728" s="798"/>
      <c r="AT728" s="795"/>
      <c r="AU728" s="798"/>
      <c r="AV728" s="795"/>
      <c r="AW728" s="798"/>
      <c r="AX728" s="797"/>
      <c r="AY728" s="797"/>
      <c r="AZ728" s="797"/>
      <c r="BA728" s="797"/>
      <c r="BB728" s="797"/>
      <c r="BC728" s="797"/>
      <c r="BD728" s="797"/>
    </row>
    <row r="729" ht="15.75" customHeight="1">
      <c r="F729" s="794"/>
      <c r="G729" s="795"/>
      <c r="H729" s="797"/>
      <c r="I729" s="795"/>
      <c r="J729" s="795"/>
      <c r="K729" s="798"/>
      <c r="L729" s="795"/>
      <c r="M729" s="795"/>
      <c r="N729" s="795"/>
      <c r="O729" s="795"/>
      <c r="P729" s="795"/>
      <c r="Q729" s="795"/>
      <c r="R729" s="795"/>
      <c r="S729" s="798"/>
      <c r="T729" s="795"/>
      <c r="U729" s="795"/>
      <c r="V729" s="795"/>
      <c r="W729" s="795"/>
      <c r="X729" s="795"/>
      <c r="Y729" s="795"/>
      <c r="Z729" s="795"/>
      <c r="AA729" s="795"/>
      <c r="AB729" s="798"/>
      <c r="AC729" s="798"/>
      <c r="AD729" s="795"/>
      <c r="AE729" s="795"/>
      <c r="AF729" s="795"/>
      <c r="AG729" s="795"/>
      <c r="AH729" s="795"/>
      <c r="AI729" s="798"/>
      <c r="AJ729" s="795"/>
      <c r="AK729" s="798"/>
      <c r="AL729" s="795"/>
      <c r="AM729" s="798"/>
      <c r="AN729" s="795"/>
      <c r="AO729" s="798"/>
      <c r="AP729" s="795"/>
      <c r="AQ729" s="798"/>
      <c r="AR729" s="795"/>
      <c r="AS729" s="798"/>
      <c r="AT729" s="795"/>
      <c r="AU729" s="798"/>
      <c r="AV729" s="795"/>
      <c r="AW729" s="798"/>
      <c r="AX729" s="797"/>
      <c r="AY729" s="797"/>
      <c r="AZ729" s="797"/>
      <c r="BA729" s="797"/>
      <c r="BB729" s="797"/>
      <c r="BC729" s="797"/>
      <c r="BD729" s="797"/>
    </row>
    <row r="730" ht="15.75" customHeight="1">
      <c r="F730" s="794"/>
      <c r="G730" s="795"/>
      <c r="H730" s="797"/>
      <c r="I730" s="795"/>
      <c r="J730" s="795"/>
      <c r="K730" s="798"/>
      <c r="L730" s="795"/>
      <c r="M730" s="795"/>
      <c r="N730" s="795"/>
      <c r="O730" s="795"/>
      <c r="P730" s="795"/>
      <c r="Q730" s="795"/>
      <c r="R730" s="795"/>
      <c r="S730" s="798"/>
      <c r="T730" s="795"/>
      <c r="U730" s="795"/>
      <c r="V730" s="795"/>
      <c r="W730" s="795"/>
      <c r="X730" s="795"/>
      <c r="Y730" s="795"/>
      <c r="Z730" s="795"/>
      <c r="AA730" s="795"/>
      <c r="AB730" s="798"/>
      <c r="AC730" s="798"/>
      <c r="AD730" s="795"/>
      <c r="AE730" s="795"/>
      <c r="AF730" s="795"/>
      <c r="AG730" s="795"/>
      <c r="AH730" s="795"/>
      <c r="AI730" s="798"/>
      <c r="AJ730" s="795"/>
      <c r="AK730" s="798"/>
      <c r="AL730" s="795"/>
      <c r="AM730" s="798"/>
      <c r="AN730" s="795"/>
      <c r="AO730" s="798"/>
      <c r="AP730" s="795"/>
      <c r="AQ730" s="798"/>
      <c r="AR730" s="795"/>
      <c r="AS730" s="798"/>
      <c r="AT730" s="795"/>
      <c r="AU730" s="798"/>
      <c r="AV730" s="795"/>
      <c r="AW730" s="798"/>
      <c r="AX730" s="797"/>
      <c r="AY730" s="797"/>
      <c r="AZ730" s="797"/>
      <c r="BA730" s="797"/>
      <c r="BB730" s="797"/>
      <c r="BC730" s="797"/>
      <c r="BD730" s="797"/>
    </row>
    <row r="731" ht="15.75" customHeight="1">
      <c r="F731" s="794"/>
      <c r="G731" s="795"/>
      <c r="H731" s="797"/>
      <c r="I731" s="795"/>
      <c r="J731" s="795"/>
      <c r="K731" s="798"/>
      <c r="L731" s="795"/>
      <c r="M731" s="795"/>
      <c r="N731" s="795"/>
      <c r="O731" s="795"/>
      <c r="P731" s="795"/>
      <c r="Q731" s="795"/>
      <c r="R731" s="795"/>
      <c r="S731" s="798"/>
      <c r="T731" s="795"/>
      <c r="U731" s="795"/>
      <c r="V731" s="795"/>
      <c r="W731" s="795"/>
      <c r="X731" s="795"/>
      <c r="Y731" s="795"/>
      <c r="Z731" s="795"/>
      <c r="AA731" s="795"/>
      <c r="AB731" s="798"/>
      <c r="AC731" s="798"/>
      <c r="AD731" s="795"/>
      <c r="AE731" s="795"/>
      <c r="AF731" s="795"/>
      <c r="AG731" s="795"/>
      <c r="AH731" s="795"/>
      <c r="AI731" s="798"/>
      <c r="AJ731" s="795"/>
      <c r="AK731" s="798"/>
      <c r="AL731" s="795"/>
      <c r="AM731" s="798"/>
      <c r="AN731" s="795"/>
      <c r="AO731" s="798"/>
      <c r="AP731" s="795"/>
      <c r="AQ731" s="798"/>
      <c r="AR731" s="795"/>
      <c r="AS731" s="798"/>
      <c r="AT731" s="795"/>
      <c r="AU731" s="798"/>
      <c r="AV731" s="795"/>
      <c r="AW731" s="798"/>
      <c r="AX731" s="797"/>
      <c r="AY731" s="797"/>
      <c r="AZ731" s="797"/>
      <c r="BA731" s="797"/>
      <c r="BB731" s="797"/>
      <c r="BC731" s="797"/>
      <c r="BD731" s="797"/>
    </row>
    <row r="732" ht="15.75" customHeight="1">
      <c r="F732" s="794"/>
      <c r="G732" s="795"/>
      <c r="H732" s="797"/>
      <c r="I732" s="795"/>
      <c r="J732" s="795"/>
      <c r="K732" s="798"/>
      <c r="L732" s="795"/>
      <c r="M732" s="795"/>
      <c r="N732" s="795"/>
      <c r="O732" s="795"/>
      <c r="P732" s="795"/>
      <c r="Q732" s="795"/>
      <c r="R732" s="795"/>
      <c r="S732" s="798"/>
      <c r="T732" s="795"/>
      <c r="U732" s="795"/>
      <c r="V732" s="795"/>
      <c r="W732" s="795"/>
      <c r="X732" s="795"/>
      <c r="Y732" s="795"/>
      <c r="Z732" s="795"/>
      <c r="AA732" s="795"/>
      <c r="AB732" s="798"/>
      <c r="AC732" s="798"/>
      <c r="AD732" s="795"/>
      <c r="AE732" s="795"/>
      <c r="AF732" s="795"/>
      <c r="AG732" s="795"/>
      <c r="AH732" s="795"/>
      <c r="AI732" s="798"/>
      <c r="AJ732" s="795"/>
      <c r="AK732" s="798"/>
      <c r="AL732" s="795"/>
      <c r="AM732" s="798"/>
      <c r="AN732" s="795"/>
      <c r="AO732" s="798"/>
      <c r="AP732" s="795"/>
      <c r="AQ732" s="798"/>
      <c r="AR732" s="795"/>
      <c r="AS732" s="798"/>
      <c r="AT732" s="795"/>
      <c r="AU732" s="798"/>
      <c r="AV732" s="795"/>
      <c r="AW732" s="798"/>
      <c r="AX732" s="797"/>
      <c r="AY732" s="797"/>
      <c r="AZ732" s="797"/>
      <c r="BA732" s="797"/>
      <c r="BB732" s="797"/>
      <c r="BC732" s="797"/>
      <c r="BD732" s="797"/>
    </row>
    <row r="733" ht="15.75" customHeight="1">
      <c r="F733" s="794"/>
      <c r="G733" s="795"/>
      <c r="H733" s="797"/>
      <c r="I733" s="795"/>
      <c r="J733" s="795"/>
      <c r="K733" s="798"/>
      <c r="L733" s="795"/>
      <c r="M733" s="795"/>
      <c r="N733" s="795"/>
      <c r="O733" s="795"/>
      <c r="P733" s="795"/>
      <c r="Q733" s="795"/>
      <c r="R733" s="795"/>
      <c r="S733" s="798"/>
      <c r="T733" s="795"/>
      <c r="U733" s="795"/>
      <c r="V733" s="795"/>
      <c r="W733" s="795"/>
      <c r="X733" s="795"/>
      <c r="Y733" s="795"/>
      <c r="Z733" s="795"/>
      <c r="AA733" s="795"/>
      <c r="AB733" s="798"/>
      <c r="AC733" s="798"/>
      <c r="AD733" s="795"/>
      <c r="AE733" s="795"/>
      <c r="AF733" s="795"/>
      <c r="AG733" s="795"/>
      <c r="AH733" s="795"/>
      <c r="AI733" s="798"/>
      <c r="AJ733" s="795"/>
      <c r="AK733" s="798"/>
      <c r="AL733" s="795"/>
      <c r="AM733" s="798"/>
      <c r="AN733" s="795"/>
      <c r="AO733" s="798"/>
      <c r="AP733" s="795"/>
      <c r="AQ733" s="798"/>
      <c r="AR733" s="795"/>
      <c r="AS733" s="798"/>
      <c r="AT733" s="795"/>
      <c r="AU733" s="798"/>
      <c r="AV733" s="795"/>
      <c r="AW733" s="798"/>
      <c r="AX733" s="797"/>
      <c r="AY733" s="797"/>
      <c r="AZ733" s="797"/>
      <c r="BA733" s="797"/>
      <c r="BB733" s="797"/>
      <c r="BC733" s="797"/>
      <c r="BD733" s="797"/>
    </row>
    <row r="734" ht="15.75" customHeight="1">
      <c r="F734" s="794"/>
      <c r="G734" s="795"/>
      <c r="H734" s="797"/>
      <c r="I734" s="795"/>
      <c r="J734" s="795"/>
      <c r="K734" s="798"/>
      <c r="L734" s="795"/>
      <c r="M734" s="795"/>
      <c r="N734" s="795"/>
      <c r="O734" s="795"/>
      <c r="P734" s="795"/>
      <c r="Q734" s="795"/>
      <c r="R734" s="795"/>
      <c r="S734" s="798"/>
      <c r="T734" s="795"/>
      <c r="U734" s="795"/>
      <c r="V734" s="795"/>
      <c r="W734" s="795"/>
      <c r="X734" s="795"/>
      <c r="Y734" s="795"/>
      <c r="Z734" s="795"/>
      <c r="AA734" s="795"/>
      <c r="AB734" s="798"/>
      <c r="AC734" s="798"/>
      <c r="AD734" s="795"/>
      <c r="AE734" s="795"/>
      <c r="AF734" s="795"/>
      <c r="AG734" s="795"/>
      <c r="AH734" s="795"/>
      <c r="AI734" s="798"/>
      <c r="AJ734" s="795"/>
      <c r="AK734" s="798"/>
      <c r="AL734" s="795"/>
      <c r="AM734" s="798"/>
      <c r="AN734" s="795"/>
      <c r="AO734" s="798"/>
      <c r="AP734" s="795"/>
      <c r="AQ734" s="798"/>
      <c r="AR734" s="795"/>
      <c r="AS734" s="798"/>
      <c r="AT734" s="795"/>
      <c r="AU734" s="798"/>
      <c r="AV734" s="795"/>
      <c r="AW734" s="798"/>
      <c r="AX734" s="797"/>
      <c r="AY734" s="797"/>
      <c r="AZ734" s="797"/>
      <c r="BA734" s="797"/>
      <c r="BB734" s="797"/>
      <c r="BC734" s="797"/>
      <c r="BD734" s="797"/>
    </row>
    <row r="735" ht="15.75" customHeight="1">
      <c r="F735" s="794"/>
      <c r="G735" s="795"/>
      <c r="H735" s="797"/>
      <c r="I735" s="795"/>
      <c r="J735" s="795"/>
      <c r="K735" s="798"/>
      <c r="L735" s="795"/>
      <c r="M735" s="795"/>
      <c r="N735" s="795"/>
      <c r="O735" s="795"/>
      <c r="P735" s="795"/>
      <c r="Q735" s="795"/>
      <c r="R735" s="795"/>
      <c r="S735" s="798"/>
      <c r="T735" s="795"/>
      <c r="U735" s="795"/>
      <c r="V735" s="795"/>
      <c r="W735" s="795"/>
      <c r="X735" s="795"/>
      <c r="Y735" s="795"/>
      <c r="Z735" s="795"/>
      <c r="AA735" s="795"/>
      <c r="AB735" s="798"/>
      <c r="AC735" s="798"/>
      <c r="AD735" s="795"/>
      <c r="AE735" s="795"/>
      <c r="AF735" s="795"/>
      <c r="AG735" s="795"/>
      <c r="AH735" s="795"/>
      <c r="AI735" s="798"/>
      <c r="AJ735" s="795"/>
      <c r="AK735" s="798"/>
      <c r="AL735" s="795"/>
      <c r="AM735" s="798"/>
      <c r="AN735" s="795"/>
      <c r="AO735" s="798"/>
      <c r="AP735" s="795"/>
      <c r="AQ735" s="798"/>
      <c r="AR735" s="795"/>
      <c r="AS735" s="798"/>
      <c r="AT735" s="795"/>
      <c r="AU735" s="798"/>
      <c r="AV735" s="795"/>
      <c r="AW735" s="798"/>
      <c r="AX735" s="797"/>
      <c r="AY735" s="797"/>
      <c r="AZ735" s="797"/>
      <c r="BA735" s="797"/>
      <c r="BB735" s="797"/>
      <c r="BC735" s="797"/>
      <c r="BD735" s="797"/>
    </row>
    <row r="736" ht="15.75" customHeight="1">
      <c r="F736" s="794"/>
      <c r="G736" s="795"/>
      <c r="H736" s="797"/>
      <c r="I736" s="795"/>
      <c r="J736" s="795"/>
      <c r="K736" s="798"/>
      <c r="L736" s="795"/>
      <c r="M736" s="795"/>
      <c r="N736" s="795"/>
      <c r="O736" s="795"/>
      <c r="P736" s="795"/>
      <c r="Q736" s="795"/>
      <c r="R736" s="795"/>
      <c r="S736" s="798"/>
      <c r="T736" s="795"/>
      <c r="U736" s="795"/>
      <c r="V736" s="795"/>
      <c r="W736" s="795"/>
      <c r="X736" s="795"/>
      <c r="Y736" s="795"/>
      <c r="Z736" s="795"/>
      <c r="AA736" s="795"/>
      <c r="AB736" s="798"/>
      <c r="AC736" s="798"/>
      <c r="AD736" s="795"/>
      <c r="AE736" s="795"/>
      <c r="AF736" s="795"/>
      <c r="AG736" s="795"/>
      <c r="AH736" s="795"/>
      <c r="AI736" s="798"/>
      <c r="AJ736" s="795"/>
      <c r="AK736" s="798"/>
      <c r="AL736" s="795"/>
      <c r="AM736" s="798"/>
      <c r="AN736" s="795"/>
      <c r="AO736" s="798"/>
      <c r="AP736" s="795"/>
      <c r="AQ736" s="798"/>
      <c r="AR736" s="795"/>
      <c r="AS736" s="798"/>
      <c r="AT736" s="795"/>
      <c r="AU736" s="798"/>
      <c r="AV736" s="795"/>
      <c r="AW736" s="798"/>
      <c r="AX736" s="797"/>
      <c r="AY736" s="797"/>
      <c r="AZ736" s="797"/>
      <c r="BA736" s="797"/>
      <c r="BB736" s="797"/>
      <c r="BC736" s="797"/>
      <c r="BD736" s="797"/>
    </row>
    <row r="737" ht="15.75" customHeight="1">
      <c r="F737" s="794"/>
      <c r="G737" s="795"/>
      <c r="H737" s="797"/>
      <c r="I737" s="795"/>
      <c r="J737" s="795"/>
      <c r="K737" s="798"/>
      <c r="L737" s="795"/>
      <c r="M737" s="795"/>
      <c r="N737" s="795"/>
      <c r="O737" s="795"/>
      <c r="P737" s="795"/>
      <c r="Q737" s="795"/>
      <c r="R737" s="795"/>
      <c r="S737" s="798"/>
      <c r="T737" s="795"/>
      <c r="U737" s="795"/>
      <c r="V737" s="795"/>
      <c r="W737" s="795"/>
      <c r="X737" s="795"/>
      <c r="Y737" s="795"/>
      <c r="Z737" s="795"/>
      <c r="AA737" s="795"/>
      <c r="AB737" s="798"/>
      <c r="AC737" s="798"/>
      <c r="AD737" s="795"/>
      <c r="AE737" s="795"/>
      <c r="AF737" s="795"/>
      <c r="AG737" s="795"/>
      <c r="AH737" s="795"/>
      <c r="AI737" s="798"/>
      <c r="AJ737" s="795"/>
      <c r="AK737" s="798"/>
      <c r="AL737" s="795"/>
      <c r="AM737" s="798"/>
      <c r="AN737" s="795"/>
      <c r="AO737" s="798"/>
      <c r="AP737" s="795"/>
      <c r="AQ737" s="798"/>
      <c r="AR737" s="795"/>
      <c r="AS737" s="798"/>
      <c r="AT737" s="795"/>
      <c r="AU737" s="798"/>
      <c r="AV737" s="795"/>
      <c r="AW737" s="798"/>
      <c r="AX737" s="797"/>
      <c r="AY737" s="797"/>
      <c r="AZ737" s="797"/>
      <c r="BA737" s="797"/>
      <c r="BB737" s="797"/>
      <c r="BC737" s="797"/>
      <c r="BD737" s="797"/>
    </row>
    <row r="738" ht="15.75" customHeight="1">
      <c r="F738" s="794"/>
      <c r="G738" s="795"/>
      <c r="H738" s="797"/>
      <c r="I738" s="795"/>
      <c r="J738" s="795"/>
      <c r="K738" s="798"/>
      <c r="L738" s="795"/>
      <c r="M738" s="795"/>
      <c r="N738" s="795"/>
      <c r="O738" s="795"/>
      <c r="P738" s="795"/>
      <c r="Q738" s="795"/>
      <c r="R738" s="795"/>
      <c r="S738" s="798"/>
      <c r="T738" s="795"/>
      <c r="U738" s="795"/>
      <c r="V738" s="795"/>
      <c r="W738" s="795"/>
      <c r="X738" s="795"/>
      <c r="Y738" s="795"/>
      <c r="Z738" s="795"/>
      <c r="AA738" s="795"/>
      <c r="AB738" s="798"/>
      <c r="AC738" s="798"/>
      <c r="AD738" s="795"/>
      <c r="AE738" s="795"/>
      <c r="AF738" s="795"/>
      <c r="AG738" s="795"/>
      <c r="AH738" s="795"/>
      <c r="AI738" s="798"/>
      <c r="AJ738" s="795"/>
      <c r="AK738" s="798"/>
      <c r="AL738" s="795"/>
      <c r="AM738" s="798"/>
      <c r="AN738" s="795"/>
      <c r="AO738" s="798"/>
      <c r="AP738" s="795"/>
      <c r="AQ738" s="798"/>
      <c r="AR738" s="795"/>
      <c r="AS738" s="798"/>
      <c r="AT738" s="795"/>
      <c r="AU738" s="798"/>
      <c r="AV738" s="795"/>
      <c r="AW738" s="798"/>
      <c r="AX738" s="797"/>
      <c r="AY738" s="797"/>
      <c r="AZ738" s="797"/>
      <c r="BA738" s="797"/>
      <c r="BB738" s="797"/>
      <c r="BC738" s="797"/>
      <c r="BD738" s="797"/>
    </row>
    <row r="739" ht="15.75" customHeight="1">
      <c r="F739" s="794"/>
      <c r="G739" s="795"/>
      <c r="H739" s="797"/>
      <c r="I739" s="795"/>
      <c r="J739" s="795"/>
      <c r="K739" s="798"/>
      <c r="L739" s="795"/>
      <c r="M739" s="795"/>
      <c r="N739" s="795"/>
      <c r="O739" s="795"/>
      <c r="P739" s="795"/>
      <c r="Q739" s="795"/>
      <c r="R739" s="795"/>
      <c r="S739" s="798"/>
      <c r="T739" s="795"/>
      <c r="U739" s="795"/>
      <c r="V739" s="795"/>
      <c r="W739" s="795"/>
      <c r="X739" s="795"/>
      <c r="Y739" s="795"/>
      <c r="Z739" s="795"/>
      <c r="AA739" s="795"/>
      <c r="AB739" s="798"/>
      <c r="AC739" s="798"/>
      <c r="AD739" s="795"/>
      <c r="AE739" s="795"/>
      <c r="AF739" s="795"/>
      <c r="AG739" s="795"/>
      <c r="AH739" s="795"/>
      <c r="AI739" s="798"/>
      <c r="AJ739" s="795"/>
      <c r="AK739" s="798"/>
      <c r="AL739" s="795"/>
      <c r="AM739" s="798"/>
      <c r="AN739" s="795"/>
      <c r="AO739" s="798"/>
      <c r="AP739" s="795"/>
      <c r="AQ739" s="798"/>
      <c r="AR739" s="795"/>
      <c r="AS739" s="798"/>
      <c r="AT739" s="795"/>
      <c r="AU739" s="798"/>
      <c r="AV739" s="795"/>
      <c r="AW739" s="798"/>
      <c r="AX739" s="797"/>
      <c r="AY739" s="797"/>
      <c r="AZ739" s="797"/>
      <c r="BA739" s="797"/>
      <c r="BB739" s="797"/>
      <c r="BC739" s="797"/>
      <c r="BD739" s="797"/>
    </row>
    <row r="740" ht="15.75" customHeight="1">
      <c r="F740" s="794"/>
      <c r="G740" s="795"/>
      <c r="H740" s="797"/>
      <c r="I740" s="795"/>
      <c r="J740" s="795"/>
      <c r="K740" s="798"/>
      <c r="L740" s="795"/>
      <c r="M740" s="795"/>
      <c r="N740" s="795"/>
      <c r="O740" s="795"/>
      <c r="P740" s="795"/>
      <c r="Q740" s="795"/>
      <c r="R740" s="795"/>
      <c r="S740" s="798"/>
      <c r="T740" s="795"/>
      <c r="U740" s="795"/>
      <c r="V740" s="795"/>
      <c r="W740" s="795"/>
      <c r="X740" s="795"/>
      <c r="Y740" s="795"/>
      <c r="Z740" s="795"/>
      <c r="AA740" s="795"/>
      <c r="AB740" s="798"/>
      <c r="AC740" s="798"/>
      <c r="AD740" s="795"/>
      <c r="AE740" s="795"/>
      <c r="AF740" s="795"/>
      <c r="AG740" s="795"/>
      <c r="AH740" s="795"/>
      <c r="AI740" s="798"/>
      <c r="AJ740" s="795"/>
      <c r="AK740" s="798"/>
      <c r="AL740" s="795"/>
      <c r="AM740" s="798"/>
      <c r="AN740" s="795"/>
      <c r="AO740" s="798"/>
      <c r="AP740" s="795"/>
      <c r="AQ740" s="798"/>
      <c r="AR740" s="795"/>
      <c r="AS740" s="798"/>
      <c r="AT740" s="795"/>
      <c r="AU740" s="798"/>
      <c r="AV740" s="795"/>
      <c r="AW740" s="798"/>
      <c r="AX740" s="797"/>
      <c r="AY740" s="797"/>
      <c r="AZ740" s="797"/>
      <c r="BA740" s="797"/>
      <c r="BB740" s="797"/>
      <c r="BC740" s="797"/>
      <c r="BD740" s="797"/>
    </row>
    <row r="741" ht="15.75" customHeight="1">
      <c r="F741" s="794"/>
      <c r="G741" s="795"/>
      <c r="H741" s="797"/>
      <c r="I741" s="795"/>
      <c r="J741" s="795"/>
      <c r="K741" s="798"/>
      <c r="L741" s="795"/>
      <c r="M741" s="795"/>
      <c r="N741" s="795"/>
      <c r="O741" s="795"/>
      <c r="P741" s="795"/>
      <c r="Q741" s="795"/>
      <c r="R741" s="795"/>
      <c r="S741" s="798"/>
      <c r="T741" s="795"/>
      <c r="U741" s="795"/>
      <c r="V741" s="795"/>
      <c r="W741" s="795"/>
      <c r="X741" s="795"/>
      <c r="Y741" s="795"/>
      <c r="Z741" s="795"/>
      <c r="AA741" s="795"/>
      <c r="AB741" s="798"/>
      <c r="AC741" s="798"/>
      <c r="AD741" s="795"/>
      <c r="AE741" s="795"/>
      <c r="AF741" s="795"/>
      <c r="AG741" s="795"/>
      <c r="AH741" s="795"/>
      <c r="AI741" s="798"/>
      <c r="AJ741" s="795"/>
      <c r="AK741" s="798"/>
      <c r="AL741" s="795"/>
      <c r="AM741" s="798"/>
      <c r="AN741" s="795"/>
      <c r="AO741" s="798"/>
      <c r="AP741" s="795"/>
      <c r="AQ741" s="798"/>
      <c r="AR741" s="795"/>
      <c r="AS741" s="798"/>
      <c r="AT741" s="795"/>
      <c r="AU741" s="798"/>
      <c r="AV741" s="795"/>
      <c r="AW741" s="798"/>
      <c r="AX741" s="797"/>
      <c r="AY741" s="797"/>
      <c r="AZ741" s="797"/>
      <c r="BA741" s="797"/>
      <c r="BB741" s="797"/>
      <c r="BC741" s="797"/>
      <c r="BD741" s="797"/>
    </row>
    <row r="742" ht="15.75" customHeight="1">
      <c r="F742" s="794"/>
      <c r="G742" s="795"/>
      <c r="H742" s="797"/>
      <c r="I742" s="795"/>
      <c r="J742" s="795"/>
      <c r="K742" s="798"/>
      <c r="L742" s="795"/>
      <c r="M742" s="795"/>
      <c r="N742" s="795"/>
      <c r="O742" s="795"/>
      <c r="P742" s="795"/>
      <c r="Q742" s="795"/>
      <c r="R742" s="795"/>
      <c r="S742" s="798"/>
      <c r="T742" s="795"/>
      <c r="U742" s="795"/>
      <c r="V742" s="795"/>
      <c r="W742" s="795"/>
      <c r="X742" s="795"/>
      <c r="Y742" s="795"/>
      <c r="Z742" s="795"/>
      <c r="AA742" s="795"/>
      <c r="AB742" s="798"/>
      <c r="AC742" s="798"/>
      <c r="AD742" s="795"/>
      <c r="AE742" s="795"/>
      <c r="AF742" s="795"/>
      <c r="AG742" s="795"/>
      <c r="AH742" s="795"/>
      <c r="AI742" s="798"/>
      <c r="AJ742" s="795"/>
      <c r="AK742" s="798"/>
      <c r="AL742" s="795"/>
      <c r="AM742" s="798"/>
      <c r="AN742" s="795"/>
      <c r="AO742" s="798"/>
      <c r="AP742" s="795"/>
      <c r="AQ742" s="798"/>
      <c r="AR742" s="795"/>
      <c r="AS742" s="798"/>
      <c r="AT742" s="795"/>
      <c r="AU742" s="798"/>
      <c r="AV742" s="795"/>
      <c r="AW742" s="798"/>
      <c r="AX742" s="797"/>
      <c r="AY742" s="797"/>
      <c r="AZ742" s="797"/>
      <c r="BA742" s="797"/>
      <c r="BB742" s="797"/>
      <c r="BC742" s="797"/>
      <c r="BD742" s="797"/>
    </row>
    <row r="743" ht="15.75" customHeight="1">
      <c r="F743" s="794"/>
      <c r="G743" s="795"/>
      <c r="H743" s="797"/>
      <c r="I743" s="795"/>
      <c r="J743" s="795"/>
      <c r="K743" s="798"/>
      <c r="L743" s="795"/>
      <c r="M743" s="795"/>
      <c r="N743" s="795"/>
      <c r="O743" s="795"/>
      <c r="P743" s="795"/>
      <c r="Q743" s="795"/>
      <c r="R743" s="795"/>
      <c r="S743" s="798"/>
      <c r="T743" s="795"/>
      <c r="U743" s="795"/>
      <c r="V743" s="795"/>
      <c r="W743" s="795"/>
      <c r="X743" s="795"/>
      <c r="Y743" s="795"/>
      <c r="Z743" s="795"/>
      <c r="AA743" s="795"/>
      <c r="AB743" s="798"/>
      <c r="AC743" s="798"/>
      <c r="AD743" s="795"/>
      <c r="AE743" s="795"/>
      <c r="AF743" s="795"/>
      <c r="AG743" s="795"/>
      <c r="AH743" s="795"/>
      <c r="AI743" s="798"/>
      <c r="AJ743" s="795"/>
      <c r="AK743" s="798"/>
      <c r="AL743" s="795"/>
      <c r="AM743" s="798"/>
      <c r="AN743" s="795"/>
      <c r="AO743" s="798"/>
      <c r="AP743" s="795"/>
      <c r="AQ743" s="798"/>
      <c r="AR743" s="795"/>
      <c r="AS743" s="798"/>
      <c r="AT743" s="795"/>
      <c r="AU743" s="798"/>
      <c r="AV743" s="795"/>
      <c r="AW743" s="798"/>
      <c r="AX743" s="797"/>
      <c r="AY743" s="797"/>
      <c r="AZ743" s="797"/>
      <c r="BA743" s="797"/>
      <c r="BB743" s="797"/>
      <c r="BC743" s="797"/>
      <c r="BD743" s="797"/>
    </row>
    <row r="744" ht="15.75" customHeight="1">
      <c r="F744" s="794"/>
      <c r="G744" s="795"/>
      <c r="H744" s="797"/>
      <c r="I744" s="795"/>
      <c r="J744" s="795"/>
      <c r="K744" s="798"/>
      <c r="L744" s="795"/>
      <c r="M744" s="795"/>
      <c r="N744" s="795"/>
      <c r="O744" s="795"/>
      <c r="P744" s="795"/>
      <c r="Q744" s="795"/>
      <c r="R744" s="795"/>
      <c r="S744" s="798"/>
      <c r="T744" s="795"/>
      <c r="U744" s="795"/>
      <c r="V744" s="795"/>
      <c r="W744" s="795"/>
      <c r="X744" s="795"/>
      <c r="Y744" s="795"/>
      <c r="Z744" s="795"/>
      <c r="AA744" s="795"/>
      <c r="AB744" s="798"/>
      <c r="AC744" s="798"/>
      <c r="AD744" s="795"/>
      <c r="AE744" s="795"/>
      <c r="AF744" s="795"/>
      <c r="AG744" s="795"/>
      <c r="AH744" s="795"/>
      <c r="AI744" s="798"/>
      <c r="AJ744" s="795"/>
      <c r="AK744" s="798"/>
      <c r="AL744" s="795"/>
      <c r="AM744" s="798"/>
      <c r="AN744" s="795"/>
      <c r="AO744" s="798"/>
      <c r="AP744" s="795"/>
      <c r="AQ744" s="798"/>
      <c r="AR744" s="795"/>
      <c r="AS744" s="798"/>
      <c r="AT744" s="795"/>
      <c r="AU744" s="798"/>
      <c r="AV744" s="795"/>
      <c r="AW744" s="798"/>
      <c r="AX744" s="797"/>
      <c r="AY744" s="797"/>
      <c r="AZ744" s="797"/>
      <c r="BA744" s="797"/>
      <c r="BB744" s="797"/>
      <c r="BC744" s="797"/>
      <c r="BD744" s="797"/>
    </row>
    <row r="745" ht="15.75" customHeight="1">
      <c r="F745" s="794"/>
      <c r="G745" s="795"/>
      <c r="H745" s="797"/>
      <c r="I745" s="795"/>
      <c r="J745" s="795"/>
      <c r="K745" s="798"/>
      <c r="L745" s="795"/>
      <c r="M745" s="795"/>
      <c r="N745" s="795"/>
      <c r="O745" s="795"/>
      <c r="P745" s="795"/>
      <c r="Q745" s="795"/>
      <c r="R745" s="795"/>
      <c r="S745" s="798"/>
      <c r="T745" s="795"/>
      <c r="U745" s="795"/>
      <c r="V745" s="795"/>
      <c r="W745" s="795"/>
      <c r="X745" s="795"/>
      <c r="Y745" s="795"/>
      <c r="Z745" s="795"/>
      <c r="AA745" s="795"/>
      <c r="AB745" s="798"/>
      <c r="AC745" s="798"/>
      <c r="AD745" s="795"/>
      <c r="AE745" s="795"/>
      <c r="AF745" s="795"/>
      <c r="AG745" s="795"/>
      <c r="AH745" s="795"/>
      <c r="AI745" s="798"/>
      <c r="AJ745" s="795"/>
      <c r="AK745" s="798"/>
      <c r="AL745" s="795"/>
      <c r="AM745" s="798"/>
      <c r="AN745" s="795"/>
      <c r="AO745" s="798"/>
      <c r="AP745" s="795"/>
      <c r="AQ745" s="798"/>
      <c r="AR745" s="795"/>
      <c r="AS745" s="798"/>
      <c r="AT745" s="795"/>
      <c r="AU745" s="798"/>
      <c r="AV745" s="795"/>
      <c r="AW745" s="798"/>
      <c r="AX745" s="797"/>
      <c r="AY745" s="797"/>
      <c r="AZ745" s="797"/>
      <c r="BA745" s="797"/>
      <c r="BB745" s="797"/>
      <c r="BC745" s="797"/>
      <c r="BD745" s="797"/>
    </row>
    <row r="746" ht="15.75" customHeight="1">
      <c r="F746" s="794"/>
      <c r="G746" s="795"/>
      <c r="H746" s="797"/>
      <c r="I746" s="795"/>
      <c r="J746" s="795"/>
      <c r="K746" s="798"/>
      <c r="L746" s="795"/>
      <c r="M746" s="795"/>
      <c r="N746" s="795"/>
      <c r="O746" s="795"/>
      <c r="P746" s="795"/>
      <c r="Q746" s="795"/>
      <c r="R746" s="795"/>
      <c r="S746" s="798"/>
      <c r="T746" s="795"/>
      <c r="U746" s="795"/>
      <c r="V746" s="795"/>
      <c r="W746" s="795"/>
      <c r="X746" s="795"/>
      <c r="Y746" s="795"/>
      <c r="Z746" s="795"/>
      <c r="AA746" s="795"/>
      <c r="AB746" s="798"/>
      <c r="AC746" s="798"/>
      <c r="AD746" s="795"/>
      <c r="AE746" s="795"/>
      <c r="AF746" s="795"/>
      <c r="AG746" s="795"/>
      <c r="AH746" s="795"/>
      <c r="AI746" s="798"/>
      <c r="AJ746" s="795"/>
      <c r="AK746" s="798"/>
      <c r="AL746" s="795"/>
      <c r="AM746" s="798"/>
      <c r="AN746" s="795"/>
      <c r="AO746" s="798"/>
      <c r="AP746" s="795"/>
      <c r="AQ746" s="798"/>
      <c r="AR746" s="795"/>
      <c r="AS746" s="798"/>
      <c r="AT746" s="795"/>
      <c r="AU746" s="798"/>
      <c r="AV746" s="795"/>
      <c r="AW746" s="798"/>
      <c r="AX746" s="797"/>
      <c r="AY746" s="797"/>
      <c r="AZ746" s="797"/>
      <c r="BA746" s="797"/>
      <c r="BB746" s="797"/>
      <c r="BC746" s="797"/>
      <c r="BD746" s="797"/>
    </row>
    <row r="747" ht="15.75" customHeight="1">
      <c r="F747" s="794"/>
      <c r="G747" s="795"/>
      <c r="H747" s="797"/>
      <c r="I747" s="795"/>
      <c r="J747" s="795"/>
      <c r="K747" s="798"/>
      <c r="L747" s="795"/>
      <c r="M747" s="795"/>
      <c r="N747" s="795"/>
      <c r="O747" s="795"/>
      <c r="P747" s="795"/>
      <c r="Q747" s="795"/>
      <c r="R747" s="795"/>
      <c r="S747" s="798"/>
      <c r="T747" s="795"/>
      <c r="U747" s="795"/>
      <c r="V747" s="795"/>
      <c r="W747" s="795"/>
      <c r="X747" s="795"/>
      <c r="Y747" s="795"/>
      <c r="Z747" s="795"/>
      <c r="AA747" s="795"/>
      <c r="AB747" s="798"/>
      <c r="AC747" s="798"/>
      <c r="AD747" s="795"/>
      <c r="AE747" s="795"/>
      <c r="AF747" s="795"/>
      <c r="AG747" s="795"/>
      <c r="AH747" s="795"/>
      <c r="AI747" s="798"/>
      <c r="AJ747" s="795"/>
      <c r="AK747" s="798"/>
      <c r="AL747" s="795"/>
      <c r="AM747" s="798"/>
      <c r="AN747" s="795"/>
      <c r="AO747" s="798"/>
      <c r="AP747" s="795"/>
      <c r="AQ747" s="798"/>
      <c r="AR747" s="795"/>
      <c r="AS747" s="798"/>
      <c r="AT747" s="795"/>
      <c r="AU747" s="798"/>
      <c r="AV747" s="795"/>
      <c r="AW747" s="798"/>
      <c r="AX747" s="797"/>
      <c r="AY747" s="797"/>
      <c r="AZ747" s="797"/>
      <c r="BA747" s="797"/>
      <c r="BB747" s="797"/>
      <c r="BC747" s="797"/>
      <c r="BD747" s="797"/>
    </row>
    <row r="748" ht="15.75" customHeight="1">
      <c r="F748" s="794"/>
      <c r="G748" s="795"/>
      <c r="H748" s="797"/>
      <c r="I748" s="795"/>
      <c r="J748" s="795"/>
      <c r="K748" s="798"/>
      <c r="L748" s="795"/>
      <c r="M748" s="795"/>
      <c r="N748" s="795"/>
      <c r="O748" s="795"/>
      <c r="P748" s="795"/>
      <c r="Q748" s="795"/>
      <c r="R748" s="795"/>
      <c r="S748" s="798"/>
      <c r="T748" s="795"/>
      <c r="U748" s="795"/>
      <c r="V748" s="795"/>
      <c r="W748" s="795"/>
      <c r="X748" s="795"/>
      <c r="Y748" s="795"/>
      <c r="Z748" s="795"/>
      <c r="AA748" s="795"/>
      <c r="AB748" s="798"/>
      <c r="AC748" s="798"/>
      <c r="AD748" s="795"/>
      <c r="AE748" s="795"/>
      <c r="AF748" s="795"/>
      <c r="AG748" s="795"/>
      <c r="AH748" s="795"/>
      <c r="AI748" s="798"/>
      <c r="AJ748" s="795"/>
      <c r="AK748" s="798"/>
      <c r="AL748" s="795"/>
      <c r="AM748" s="798"/>
      <c r="AN748" s="795"/>
      <c r="AO748" s="798"/>
      <c r="AP748" s="795"/>
      <c r="AQ748" s="798"/>
      <c r="AR748" s="795"/>
      <c r="AS748" s="798"/>
      <c r="AT748" s="795"/>
      <c r="AU748" s="798"/>
      <c r="AV748" s="795"/>
      <c r="AW748" s="798"/>
      <c r="AX748" s="797"/>
      <c r="AY748" s="797"/>
      <c r="AZ748" s="797"/>
      <c r="BA748" s="797"/>
      <c r="BB748" s="797"/>
      <c r="BC748" s="797"/>
      <c r="BD748" s="797"/>
    </row>
    <row r="749" ht="15.75" customHeight="1">
      <c r="F749" s="794"/>
      <c r="G749" s="795"/>
      <c r="H749" s="797"/>
      <c r="I749" s="795"/>
      <c r="J749" s="795"/>
      <c r="K749" s="798"/>
      <c r="L749" s="795"/>
      <c r="M749" s="795"/>
      <c r="N749" s="795"/>
      <c r="O749" s="795"/>
      <c r="P749" s="795"/>
      <c r="Q749" s="795"/>
      <c r="R749" s="795"/>
      <c r="S749" s="798"/>
      <c r="T749" s="795"/>
      <c r="U749" s="795"/>
      <c r="V749" s="795"/>
      <c r="W749" s="795"/>
      <c r="X749" s="795"/>
      <c r="Y749" s="795"/>
      <c r="Z749" s="795"/>
      <c r="AA749" s="795"/>
      <c r="AB749" s="798"/>
      <c r="AC749" s="798"/>
      <c r="AD749" s="795"/>
      <c r="AE749" s="795"/>
      <c r="AF749" s="795"/>
      <c r="AG749" s="795"/>
      <c r="AH749" s="795"/>
      <c r="AI749" s="798"/>
      <c r="AJ749" s="795"/>
      <c r="AK749" s="798"/>
      <c r="AL749" s="795"/>
      <c r="AM749" s="798"/>
      <c r="AN749" s="795"/>
      <c r="AO749" s="798"/>
      <c r="AP749" s="795"/>
      <c r="AQ749" s="798"/>
      <c r="AR749" s="795"/>
      <c r="AS749" s="798"/>
      <c r="AT749" s="795"/>
      <c r="AU749" s="798"/>
      <c r="AV749" s="795"/>
      <c r="AW749" s="798"/>
      <c r="AX749" s="797"/>
      <c r="AY749" s="797"/>
      <c r="AZ749" s="797"/>
      <c r="BA749" s="797"/>
      <c r="BB749" s="797"/>
      <c r="BC749" s="797"/>
      <c r="BD749" s="797"/>
    </row>
    <row r="750" ht="15.75" customHeight="1">
      <c r="F750" s="794"/>
      <c r="G750" s="795"/>
      <c r="H750" s="797"/>
      <c r="I750" s="795"/>
      <c r="J750" s="795"/>
      <c r="K750" s="798"/>
      <c r="L750" s="795"/>
      <c r="M750" s="795"/>
      <c r="N750" s="795"/>
      <c r="O750" s="795"/>
      <c r="P750" s="795"/>
      <c r="Q750" s="795"/>
      <c r="R750" s="795"/>
      <c r="S750" s="798"/>
      <c r="T750" s="795"/>
      <c r="U750" s="795"/>
      <c r="V750" s="795"/>
      <c r="W750" s="795"/>
      <c r="X750" s="795"/>
      <c r="Y750" s="795"/>
      <c r="Z750" s="795"/>
      <c r="AA750" s="795"/>
      <c r="AB750" s="798"/>
      <c r="AC750" s="798"/>
      <c r="AD750" s="795"/>
      <c r="AE750" s="795"/>
      <c r="AF750" s="795"/>
      <c r="AG750" s="795"/>
      <c r="AH750" s="795"/>
      <c r="AI750" s="798"/>
      <c r="AJ750" s="795"/>
      <c r="AK750" s="798"/>
      <c r="AL750" s="795"/>
      <c r="AM750" s="798"/>
      <c r="AN750" s="795"/>
      <c r="AO750" s="798"/>
      <c r="AP750" s="795"/>
      <c r="AQ750" s="798"/>
      <c r="AR750" s="795"/>
      <c r="AS750" s="798"/>
      <c r="AT750" s="795"/>
      <c r="AU750" s="798"/>
      <c r="AV750" s="795"/>
      <c r="AW750" s="798"/>
      <c r="AX750" s="797"/>
      <c r="AY750" s="797"/>
      <c r="AZ750" s="797"/>
      <c r="BA750" s="797"/>
      <c r="BB750" s="797"/>
      <c r="BC750" s="797"/>
      <c r="BD750" s="797"/>
    </row>
    <row r="751" ht="15.75" customHeight="1">
      <c r="F751" s="794"/>
      <c r="G751" s="795"/>
      <c r="H751" s="797"/>
      <c r="I751" s="795"/>
      <c r="J751" s="795"/>
      <c r="K751" s="798"/>
      <c r="L751" s="795"/>
      <c r="M751" s="795"/>
      <c r="N751" s="795"/>
      <c r="O751" s="795"/>
      <c r="P751" s="795"/>
      <c r="Q751" s="795"/>
      <c r="R751" s="795"/>
      <c r="S751" s="798"/>
      <c r="T751" s="795"/>
      <c r="U751" s="795"/>
      <c r="V751" s="795"/>
      <c r="W751" s="795"/>
      <c r="X751" s="795"/>
      <c r="Y751" s="795"/>
      <c r="Z751" s="795"/>
      <c r="AA751" s="795"/>
      <c r="AB751" s="798"/>
      <c r="AC751" s="798"/>
      <c r="AD751" s="795"/>
      <c r="AE751" s="795"/>
      <c r="AF751" s="795"/>
      <c r="AG751" s="795"/>
      <c r="AH751" s="795"/>
      <c r="AI751" s="798"/>
      <c r="AJ751" s="795"/>
      <c r="AK751" s="798"/>
      <c r="AL751" s="795"/>
      <c r="AM751" s="798"/>
      <c r="AN751" s="795"/>
      <c r="AO751" s="798"/>
      <c r="AP751" s="795"/>
      <c r="AQ751" s="798"/>
      <c r="AR751" s="795"/>
      <c r="AS751" s="798"/>
      <c r="AT751" s="795"/>
      <c r="AU751" s="798"/>
      <c r="AV751" s="795"/>
      <c r="AW751" s="798"/>
      <c r="AX751" s="797"/>
      <c r="AY751" s="797"/>
      <c r="AZ751" s="797"/>
      <c r="BA751" s="797"/>
      <c r="BB751" s="797"/>
      <c r="BC751" s="797"/>
      <c r="BD751" s="797"/>
    </row>
    <row r="752" ht="15.75" customHeight="1">
      <c r="F752" s="794"/>
      <c r="G752" s="795"/>
      <c r="H752" s="797"/>
      <c r="I752" s="795"/>
      <c r="J752" s="795"/>
      <c r="K752" s="798"/>
      <c r="L752" s="795"/>
      <c r="M752" s="795"/>
      <c r="N752" s="795"/>
      <c r="O752" s="795"/>
      <c r="P752" s="795"/>
      <c r="Q752" s="795"/>
      <c r="R752" s="795"/>
      <c r="S752" s="798"/>
      <c r="T752" s="795"/>
      <c r="U752" s="795"/>
      <c r="V752" s="795"/>
      <c r="W752" s="795"/>
      <c r="X752" s="795"/>
      <c r="Y752" s="795"/>
      <c r="Z752" s="795"/>
      <c r="AA752" s="795"/>
      <c r="AB752" s="798"/>
      <c r="AC752" s="798"/>
      <c r="AD752" s="795"/>
      <c r="AE752" s="795"/>
      <c r="AF752" s="795"/>
      <c r="AG752" s="795"/>
      <c r="AH752" s="795"/>
      <c r="AI752" s="798"/>
      <c r="AJ752" s="795"/>
      <c r="AK752" s="798"/>
      <c r="AL752" s="795"/>
      <c r="AM752" s="798"/>
      <c r="AN752" s="795"/>
      <c r="AO752" s="798"/>
      <c r="AP752" s="795"/>
      <c r="AQ752" s="798"/>
      <c r="AR752" s="795"/>
      <c r="AS752" s="798"/>
      <c r="AT752" s="795"/>
      <c r="AU752" s="798"/>
      <c r="AV752" s="795"/>
      <c r="AW752" s="798"/>
      <c r="AX752" s="797"/>
      <c r="AY752" s="797"/>
      <c r="AZ752" s="797"/>
      <c r="BA752" s="797"/>
      <c r="BB752" s="797"/>
      <c r="BC752" s="797"/>
      <c r="BD752" s="797"/>
    </row>
    <row r="753" ht="15.75" customHeight="1">
      <c r="F753" s="794"/>
      <c r="G753" s="795"/>
      <c r="H753" s="797"/>
      <c r="I753" s="795"/>
      <c r="J753" s="795"/>
      <c r="K753" s="798"/>
      <c r="L753" s="795"/>
      <c r="M753" s="795"/>
      <c r="N753" s="795"/>
      <c r="O753" s="795"/>
      <c r="P753" s="795"/>
      <c r="Q753" s="795"/>
      <c r="R753" s="795"/>
      <c r="S753" s="798"/>
      <c r="T753" s="795"/>
      <c r="U753" s="795"/>
      <c r="V753" s="795"/>
      <c r="W753" s="795"/>
      <c r="X753" s="795"/>
      <c r="Y753" s="795"/>
      <c r="Z753" s="795"/>
      <c r="AA753" s="795"/>
      <c r="AB753" s="798"/>
      <c r="AC753" s="798"/>
      <c r="AD753" s="795"/>
      <c r="AE753" s="795"/>
      <c r="AF753" s="795"/>
      <c r="AG753" s="795"/>
      <c r="AH753" s="795"/>
      <c r="AI753" s="798"/>
      <c r="AJ753" s="795"/>
      <c r="AK753" s="798"/>
      <c r="AL753" s="795"/>
      <c r="AM753" s="798"/>
      <c r="AN753" s="795"/>
      <c r="AO753" s="798"/>
      <c r="AP753" s="795"/>
      <c r="AQ753" s="798"/>
      <c r="AR753" s="795"/>
      <c r="AS753" s="798"/>
      <c r="AT753" s="795"/>
      <c r="AU753" s="798"/>
      <c r="AV753" s="795"/>
      <c r="AW753" s="798"/>
      <c r="AX753" s="797"/>
      <c r="AY753" s="797"/>
      <c r="AZ753" s="797"/>
      <c r="BA753" s="797"/>
      <c r="BB753" s="797"/>
      <c r="BC753" s="797"/>
      <c r="BD753" s="797"/>
    </row>
    <row r="754" ht="15.75" customHeight="1">
      <c r="F754" s="794"/>
      <c r="G754" s="795"/>
      <c r="H754" s="797"/>
      <c r="I754" s="795"/>
      <c r="J754" s="795"/>
      <c r="K754" s="798"/>
      <c r="L754" s="795"/>
      <c r="M754" s="795"/>
      <c r="N754" s="795"/>
      <c r="O754" s="795"/>
      <c r="P754" s="795"/>
      <c r="Q754" s="795"/>
      <c r="R754" s="795"/>
      <c r="S754" s="798"/>
      <c r="T754" s="795"/>
      <c r="U754" s="795"/>
      <c r="V754" s="795"/>
      <c r="W754" s="795"/>
      <c r="X754" s="795"/>
      <c r="Y754" s="795"/>
      <c r="Z754" s="795"/>
      <c r="AA754" s="795"/>
      <c r="AB754" s="798"/>
      <c r="AC754" s="798"/>
      <c r="AD754" s="795"/>
      <c r="AE754" s="795"/>
      <c r="AF754" s="795"/>
      <c r="AG754" s="795"/>
      <c r="AH754" s="795"/>
      <c r="AI754" s="798"/>
      <c r="AJ754" s="795"/>
      <c r="AK754" s="798"/>
      <c r="AL754" s="795"/>
      <c r="AM754" s="798"/>
      <c r="AN754" s="795"/>
      <c r="AO754" s="798"/>
      <c r="AP754" s="795"/>
      <c r="AQ754" s="798"/>
      <c r="AR754" s="795"/>
      <c r="AS754" s="798"/>
      <c r="AT754" s="795"/>
      <c r="AU754" s="798"/>
      <c r="AV754" s="795"/>
      <c r="AW754" s="798"/>
      <c r="AX754" s="797"/>
      <c r="AY754" s="797"/>
      <c r="AZ754" s="797"/>
      <c r="BA754" s="797"/>
      <c r="BB754" s="797"/>
      <c r="BC754" s="797"/>
      <c r="BD754" s="797"/>
    </row>
    <row r="755" ht="15.75" customHeight="1">
      <c r="F755" s="794"/>
      <c r="G755" s="795"/>
      <c r="H755" s="797"/>
      <c r="I755" s="795"/>
      <c r="J755" s="795"/>
      <c r="K755" s="798"/>
      <c r="L755" s="795"/>
      <c r="M755" s="795"/>
      <c r="N755" s="795"/>
      <c r="O755" s="795"/>
      <c r="P755" s="795"/>
      <c r="Q755" s="795"/>
      <c r="R755" s="795"/>
      <c r="S755" s="798"/>
      <c r="T755" s="795"/>
      <c r="U755" s="795"/>
      <c r="V755" s="795"/>
      <c r="W755" s="795"/>
      <c r="X755" s="795"/>
      <c r="Y755" s="795"/>
      <c r="Z755" s="795"/>
      <c r="AA755" s="795"/>
      <c r="AB755" s="798"/>
      <c r="AC755" s="798"/>
      <c r="AD755" s="795"/>
      <c r="AE755" s="795"/>
      <c r="AF755" s="795"/>
      <c r="AG755" s="795"/>
      <c r="AH755" s="795"/>
      <c r="AI755" s="798"/>
      <c r="AJ755" s="795"/>
      <c r="AK755" s="798"/>
      <c r="AL755" s="795"/>
      <c r="AM755" s="798"/>
      <c r="AN755" s="795"/>
      <c r="AO755" s="798"/>
      <c r="AP755" s="795"/>
      <c r="AQ755" s="798"/>
      <c r="AR755" s="795"/>
      <c r="AS755" s="798"/>
      <c r="AT755" s="795"/>
      <c r="AU755" s="798"/>
      <c r="AV755" s="795"/>
      <c r="AW755" s="798"/>
      <c r="AX755" s="797"/>
      <c r="AY755" s="797"/>
      <c r="AZ755" s="797"/>
      <c r="BA755" s="797"/>
      <c r="BB755" s="797"/>
      <c r="BC755" s="797"/>
      <c r="BD755" s="797"/>
    </row>
    <row r="756" ht="15.75" customHeight="1">
      <c r="F756" s="794"/>
      <c r="G756" s="795"/>
      <c r="H756" s="797"/>
      <c r="I756" s="795"/>
      <c r="J756" s="795"/>
      <c r="K756" s="798"/>
      <c r="L756" s="795"/>
      <c r="M756" s="795"/>
      <c r="N756" s="795"/>
      <c r="O756" s="795"/>
      <c r="P756" s="795"/>
      <c r="Q756" s="795"/>
      <c r="R756" s="795"/>
      <c r="S756" s="798"/>
      <c r="T756" s="795"/>
      <c r="U756" s="795"/>
      <c r="V756" s="795"/>
      <c r="W756" s="795"/>
      <c r="X756" s="795"/>
      <c r="Y756" s="795"/>
      <c r="Z756" s="795"/>
      <c r="AA756" s="795"/>
      <c r="AB756" s="798"/>
      <c r="AC756" s="798"/>
      <c r="AD756" s="795"/>
      <c r="AE756" s="795"/>
      <c r="AF756" s="795"/>
      <c r="AG756" s="795"/>
      <c r="AH756" s="795"/>
      <c r="AI756" s="798"/>
      <c r="AJ756" s="795"/>
      <c r="AK756" s="798"/>
      <c r="AL756" s="795"/>
      <c r="AM756" s="798"/>
      <c r="AN756" s="795"/>
      <c r="AO756" s="798"/>
      <c r="AP756" s="795"/>
      <c r="AQ756" s="798"/>
      <c r="AR756" s="795"/>
      <c r="AS756" s="798"/>
      <c r="AT756" s="795"/>
      <c r="AU756" s="798"/>
      <c r="AV756" s="795"/>
      <c r="AW756" s="798"/>
      <c r="AX756" s="797"/>
      <c r="AY756" s="797"/>
      <c r="AZ756" s="797"/>
      <c r="BA756" s="797"/>
      <c r="BB756" s="797"/>
      <c r="BC756" s="797"/>
      <c r="BD756" s="797"/>
    </row>
    <row r="757" ht="15.75" customHeight="1">
      <c r="F757" s="794"/>
      <c r="G757" s="795"/>
      <c r="H757" s="797"/>
      <c r="I757" s="795"/>
      <c r="J757" s="795"/>
      <c r="K757" s="798"/>
      <c r="L757" s="795"/>
      <c r="M757" s="795"/>
      <c r="N757" s="795"/>
      <c r="O757" s="795"/>
      <c r="P757" s="795"/>
      <c r="Q757" s="795"/>
      <c r="R757" s="795"/>
      <c r="S757" s="798"/>
      <c r="T757" s="795"/>
      <c r="U757" s="795"/>
      <c r="V757" s="795"/>
      <c r="W757" s="795"/>
      <c r="X757" s="795"/>
      <c r="Y757" s="795"/>
      <c r="Z757" s="795"/>
      <c r="AA757" s="795"/>
      <c r="AB757" s="798"/>
      <c r="AC757" s="798"/>
      <c r="AD757" s="795"/>
      <c r="AE757" s="795"/>
      <c r="AF757" s="795"/>
      <c r="AG757" s="795"/>
      <c r="AH757" s="795"/>
      <c r="AI757" s="798"/>
      <c r="AJ757" s="795"/>
      <c r="AK757" s="798"/>
      <c r="AL757" s="795"/>
      <c r="AM757" s="798"/>
      <c r="AN757" s="795"/>
      <c r="AO757" s="798"/>
      <c r="AP757" s="795"/>
      <c r="AQ757" s="798"/>
      <c r="AR757" s="795"/>
      <c r="AS757" s="798"/>
      <c r="AT757" s="795"/>
      <c r="AU757" s="798"/>
      <c r="AV757" s="795"/>
      <c r="AW757" s="798"/>
      <c r="AX757" s="797"/>
      <c r="AY757" s="797"/>
      <c r="AZ757" s="797"/>
      <c r="BA757" s="797"/>
      <c r="BB757" s="797"/>
      <c r="BC757" s="797"/>
      <c r="BD757" s="797"/>
    </row>
    <row r="758" ht="15.75" customHeight="1">
      <c r="F758" s="794"/>
      <c r="G758" s="795"/>
      <c r="H758" s="797"/>
      <c r="I758" s="795"/>
      <c r="J758" s="795"/>
      <c r="K758" s="798"/>
      <c r="L758" s="795"/>
      <c r="M758" s="795"/>
      <c r="N758" s="795"/>
      <c r="O758" s="795"/>
      <c r="P758" s="795"/>
      <c r="Q758" s="795"/>
      <c r="R758" s="795"/>
      <c r="S758" s="798"/>
      <c r="T758" s="795"/>
      <c r="U758" s="795"/>
      <c r="V758" s="795"/>
      <c r="W758" s="795"/>
      <c r="X758" s="795"/>
      <c r="Y758" s="795"/>
      <c r="Z758" s="795"/>
      <c r="AA758" s="795"/>
      <c r="AB758" s="798"/>
      <c r="AC758" s="798"/>
      <c r="AD758" s="795"/>
      <c r="AE758" s="795"/>
      <c r="AF758" s="795"/>
      <c r="AG758" s="795"/>
      <c r="AH758" s="795"/>
      <c r="AI758" s="798"/>
      <c r="AJ758" s="795"/>
      <c r="AK758" s="798"/>
      <c r="AL758" s="795"/>
      <c r="AM758" s="798"/>
      <c r="AN758" s="795"/>
      <c r="AO758" s="798"/>
      <c r="AP758" s="795"/>
      <c r="AQ758" s="798"/>
      <c r="AR758" s="795"/>
      <c r="AS758" s="798"/>
      <c r="AT758" s="795"/>
      <c r="AU758" s="798"/>
      <c r="AV758" s="795"/>
      <c r="AW758" s="798"/>
      <c r="AX758" s="797"/>
      <c r="AY758" s="797"/>
      <c r="AZ758" s="797"/>
      <c r="BA758" s="797"/>
      <c r="BB758" s="797"/>
      <c r="BC758" s="797"/>
      <c r="BD758" s="797"/>
    </row>
    <row r="759" ht="15.75" customHeight="1">
      <c r="F759" s="794"/>
      <c r="G759" s="795"/>
      <c r="H759" s="797"/>
      <c r="I759" s="795"/>
      <c r="J759" s="795"/>
      <c r="K759" s="798"/>
      <c r="L759" s="795"/>
      <c r="M759" s="795"/>
      <c r="N759" s="795"/>
      <c r="O759" s="795"/>
      <c r="P759" s="795"/>
      <c r="Q759" s="795"/>
      <c r="R759" s="795"/>
      <c r="S759" s="798"/>
      <c r="T759" s="795"/>
      <c r="U759" s="795"/>
      <c r="V759" s="795"/>
      <c r="W759" s="795"/>
      <c r="X759" s="795"/>
      <c r="Y759" s="795"/>
      <c r="Z759" s="795"/>
      <c r="AA759" s="795"/>
      <c r="AB759" s="798"/>
      <c r="AC759" s="798"/>
      <c r="AD759" s="795"/>
      <c r="AE759" s="795"/>
      <c r="AF759" s="795"/>
      <c r="AG759" s="795"/>
      <c r="AH759" s="795"/>
      <c r="AI759" s="798"/>
      <c r="AJ759" s="795"/>
      <c r="AK759" s="798"/>
      <c r="AL759" s="795"/>
      <c r="AM759" s="798"/>
      <c r="AN759" s="795"/>
      <c r="AO759" s="798"/>
      <c r="AP759" s="795"/>
      <c r="AQ759" s="798"/>
      <c r="AR759" s="795"/>
      <c r="AS759" s="798"/>
      <c r="AT759" s="795"/>
      <c r="AU759" s="798"/>
      <c r="AV759" s="795"/>
      <c r="AW759" s="798"/>
      <c r="AX759" s="797"/>
      <c r="AY759" s="797"/>
      <c r="AZ759" s="797"/>
      <c r="BA759" s="797"/>
      <c r="BB759" s="797"/>
      <c r="BC759" s="797"/>
      <c r="BD759" s="797"/>
    </row>
    <row r="760" ht="15.75" customHeight="1">
      <c r="F760" s="794"/>
      <c r="G760" s="795"/>
      <c r="H760" s="797"/>
      <c r="I760" s="795"/>
      <c r="J760" s="795"/>
      <c r="K760" s="798"/>
      <c r="L760" s="795"/>
      <c r="M760" s="795"/>
      <c r="N760" s="795"/>
      <c r="O760" s="795"/>
      <c r="P760" s="795"/>
      <c r="Q760" s="795"/>
      <c r="R760" s="795"/>
      <c r="S760" s="798"/>
      <c r="T760" s="795"/>
      <c r="U760" s="795"/>
      <c r="V760" s="795"/>
      <c r="W760" s="795"/>
      <c r="X760" s="795"/>
      <c r="Y760" s="795"/>
      <c r="Z760" s="795"/>
      <c r="AA760" s="795"/>
      <c r="AB760" s="798"/>
      <c r="AC760" s="798"/>
      <c r="AD760" s="795"/>
      <c r="AE760" s="795"/>
      <c r="AF760" s="795"/>
      <c r="AG760" s="795"/>
      <c r="AH760" s="795"/>
      <c r="AI760" s="798"/>
      <c r="AJ760" s="795"/>
      <c r="AK760" s="798"/>
      <c r="AL760" s="795"/>
      <c r="AM760" s="798"/>
      <c r="AN760" s="795"/>
      <c r="AO760" s="798"/>
      <c r="AP760" s="795"/>
      <c r="AQ760" s="798"/>
      <c r="AR760" s="795"/>
      <c r="AS760" s="798"/>
      <c r="AT760" s="795"/>
      <c r="AU760" s="798"/>
      <c r="AV760" s="795"/>
      <c r="AW760" s="798"/>
      <c r="AX760" s="797"/>
      <c r="AY760" s="797"/>
      <c r="AZ760" s="797"/>
      <c r="BA760" s="797"/>
      <c r="BB760" s="797"/>
      <c r="BC760" s="797"/>
      <c r="BD760" s="797"/>
    </row>
    <row r="761" ht="15.75" customHeight="1">
      <c r="F761" s="794"/>
      <c r="G761" s="795"/>
      <c r="H761" s="797"/>
      <c r="I761" s="795"/>
      <c r="J761" s="795"/>
      <c r="K761" s="798"/>
      <c r="L761" s="795"/>
      <c r="M761" s="795"/>
      <c r="N761" s="795"/>
      <c r="O761" s="795"/>
      <c r="P761" s="795"/>
      <c r="Q761" s="795"/>
      <c r="R761" s="795"/>
      <c r="S761" s="798"/>
      <c r="T761" s="795"/>
      <c r="U761" s="795"/>
      <c r="V761" s="795"/>
      <c r="W761" s="795"/>
      <c r="X761" s="795"/>
      <c r="Y761" s="795"/>
      <c r="Z761" s="795"/>
      <c r="AA761" s="795"/>
      <c r="AB761" s="798"/>
      <c r="AC761" s="798"/>
      <c r="AD761" s="795"/>
      <c r="AE761" s="795"/>
      <c r="AF761" s="795"/>
      <c r="AG761" s="795"/>
      <c r="AH761" s="795"/>
      <c r="AI761" s="798"/>
      <c r="AJ761" s="795"/>
      <c r="AK761" s="798"/>
      <c r="AL761" s="795"/>
      <c r="AM761" s="798"/>
      <c r="AN761" s="795"/>
      <c r="AO761" s="798"/>
      <c r="AP761" s="795"/>
      <c r="AQ761" s="798"/>
      <c r="AR761" s="795"/>
      <c r="AS761" s="798"/>
      <c r="AT761" s="795"/>
      <c r="AU761" s="798"/>
      <c r="AV761" s="795"/>
      <c r="AW761" s="798"/>
      <c r="AX761" s="797"/>
      <c r="AY761" s="797"/>
      <c r="AZ761" s="797"/>
      <c r="BA761" s="797"/>
      <c r="BB761" s="797"/>
      <c r="BC761" s="797"/>
      <c r="BD761" s="797"/>
    </row>
    <row r="762" ht="15.75" customHeight="1">
      <c r="F762" s="794"/>
      <c r="G762" s="795"/>
      <c r="H762" s="797"/>
      <c r="I762" s="795"/>
      <c r="J762" s="795"/>
      <c r="K762" s="798"/>
      <c r="L762" s="795"/>
      <c r="M762" s="795"/>
      <c r="N762" s="795"/>
      <c r="O762" s="795"/>
      <c r="P762" s="795"/>
      <c r="Q762" s="795"/>
      <c r="R762" s="795"/>
      <c r="S762" s="798"/>
      <c r="T762" s="795"/>
      <c r="U762" s="795"/>
      <c r="V762" s="795"/>
      <c r="W762" s="795"/>
      <c r="X762" s="795"/>
      <c r="Y762" s="795"/>
      <c r="Z762" s="795"/>
      <c r="AA762" s="795"/>
      <c r="AB762" s="798"/>
      <c r="AC762" s="798"/>
      <c r="AD762" s="795"/>
      <c r="AE762" s="795"/>
      <c r="AF762" s="795"/>
      <c r="AG762" s="795"/>
      <c r="AH762" s="795"/>
      <c r="AI762" s="798"/>
      <c r="AJ762" s="795"/>
      <c r="AK762" s="798"/>
      <c r="AL762" s="795"/>
      <c r="AM762" s="798"/>
      <c r="AN762" s="795"/>
      <c r="AO762" s="798"/>
      <c r="AP762" s="795"/>
      <c r="AQ762" s="798"/>
      <c r="AR762" s="795"/>
      <c r="AS762" s="798"/>
      <c r="AT762" s="795"/>
      <c r="AU762" s="798"/>
      <c r="AV762" s="795"/>
      <c r="AW762" s="798"/>
      <c r="AX762" s="797"/>
      <c r="AY762" s="797"/>
      <c r="AZ762" s="797"/>
      <c r="BA762" s="797"/>
      <c r="BB762" s="797"/>
      <c r="BC762" s="797"/>
      <c r="BD762" s="797"/>
    </row>
    <row r="763" ht="15.75" customHeight="1">
      <c r="F763" s="794"/>
      <c r="G763" s="795"/>
      <c r="H763" s="797"/>
      <c r="I763" s="795"/>
      <c r="J763" s="795"/>
      <c r="K763" s="798"/>
      <c r="L763" s="795"/>
      <c r="M763" s="795"/>
      <c r="N763" s="795"/>
      <c r="O763" s="795"/>
      <c r="P763" s="795"/>
      <c r="Q763" s="795"/>
      <c r="R763" s="795"/>
      <c r="S763" s="798"/>
      <c r="T763" s="795"/>
      <c r="U763" s="795"/>
      <c r="V763" s="795"/>
      <c r="W763" s="795"/>
      <c r="X763" s="795"/>
      <c r="Y763" s="795"/>
      <c r="Z763" s="795"/>
      <c r="AA763" s="795"/>
      <c r="AB763" s="798"/>
      <c r="AC763" s="798"/>
      <c r="AD763" s="795"/>
      <c r="AE763" s="795"/>
      <c r="AF763" s="795"/>
      <c r="AG763" s="795"/>
      <c r="AH763" s="795"/>
      <c r="AI763" s="798"/>
      <c r="AJ763" s="795"/>
      <c r="AK763" s="798"/>
      <c r="AL763" s="795"/>
      <c r="AM763" s="798"/>
      <c r="AN763" s="795"/>
      <c r="AO763" s="798"/>
      <c r="AP763" s="795"/>
      <c r="AQ763" s="798"/>
      <c r="AR763" s="795"/>
      <c r="AS763" s="798"/>
      <c r="AT763" s="795"/>
      <c r="AU763" s="798"/>
      <c r="AV763" s="795"/>
      <c r="AW763" s="798"/>
      <c r="AX763" s="797"/>
      <c r="AY763" s="797"/>
      <c r="AZ763" s="797"/>
      <c r="BA763" s="797"/>
      <c r="BB763" s="797"/>
      <c r="BC763" s="797"/>
      <c r="BD763" s="797"/>
    </row>
    <row r="764" ht="15.75" customHeight="1">
      <c r="F764" s="794"/>
      <c r="G764" s="795"/>
      <c r="H764" s="797"/>
      <c r="I764" s="795"/>
      <c r="J764" s="795"/>
      <c r="K764" s="798"/>
      <c r="L764" s="795"/>
      <c r="M764" s="795"/>
      <c r="N764" s="795"/>
      <c r="O764" s="795"/>
      <c r="P764" s="795"/>
      <c r="Q764" s="795"/>
      <c r="R764" s="795"/>
      <c r="S764" s="798"/>
      <c r="T764" s="795"/>
      <c r="U764" s="795"/>
      <c r="V764" s="795"/>
      <c r="W764" s="795"/>
      <c r="X764" s="795"/>
      <c r="Y764" s="795"/>
      <c r="Z764" s="795"/>
      <c r="AA764" s="795"/>
      <c r="AB764" s="798"/>
      <c r="AC764" s="798"/>
      <c r="AD764" s="795"/>
      <c r="AE764" s="795"/>
      <c r="AF764" s="795"/>
      <c r="AG764" s="795"/>
      <c r="AH764" s="795"/>
      <c r="AI764" s="798"/>
      <c r="AJ764" s="795"/>
      <c r="AK764" s="798"/>
      <c r="AL764" s="795"/>
      <c r="AM764" s="798"/>
      <c r="AN764" s="795"/>
      <c r="AO764" s="798"/>
      <c r="AP764" s="795"/>
      <c r="AQ764" s="798"/>
      <c r="AR764" s="795"/>
      <c r="AS764" s="798"/>
      <c r="AT764" s="795"/>
      <c r="AU764" s="798"/>
      <c r="AV764" s="795"/>
      <c r="AW764" s="798"/>
      <c r="AX764" s="797"/>
      <c r="AY764" s="797"/>
      <c r="AZ764" s="797"/>
      <c r="BA764" s="797"/>
      <c r="BB764" s="797"/>
      <c r="BC764" s="797"/>
      <c r="BD764" s="797"/>
    </row>
    <row r="765" ht="15.75" customHeight="1">
      <c r="F765" s="794"/>
      <c r="G765" s="795"/>
      <c r="H765" s="797"/>
      <c r="I765" s="795"/>
      <c r="J765" s="795"/>
      <c r="K765" s="798"/>
      <c r="L765" s="795"/>
      <c r="M765" s="795"/>
      <c r="N765" s="795"/>
      <c r="O765" s="795"/>
      <c r="P765" s="795"/>
      <c r="Q765" s="795"/>
      <c r="R765" s="795"/>
      <c r="S765" s="798"/>
      <c r="T765" s="795"/>
      <c r="U765" s="795"/>
      <c r="V765" s="795"/>
      <c r="W765" s="795"/>
      <c r="X765" s="795"/>
      <c r="Y765" s="795"/>
      <c r="Z765" s="795"/>
      <c r="AA765" s="795"/>
      <c r="AB765" s="798"/>
      <c r="AC765" s="798"/>
      <c r="AD765" s="795"/>
      <c r="AE765" s="795"/>
      <c r="AF765" s="795"/>
      <c r="AG765" s="795"/>
      <c r="AH765" s="795"/>
      <c r="AI765" s="798"/>
      <c r="AJ765" s="795"/>
      <c r="AK765" s="798"/>
      <c r="AL765" s="795"/>
      <c r="AM765" s="798"/>
      <c r="AN765" s="795"/>
      <c r="AO765" s="798"/>
      <c r="AP765" s="795"/>
      <c r="AQ765" s="798"/>
      <c r="AR765" s="795"/>
      <c r="AS765" s="798"/>
      <c r="AT765" s="795"/>
      <c r="AU765" s="798"/>
      <c r="AV765" s="795"/>
      <c r="AW765" s="798"/>
      <c r="AX765" s="797"/>
      <c r="AY765" s="797"/>
      <c r="AZ765" s="797"/>
      <c r="BA765" s="797"/>
      <c r="BB765" s="797"/>
      <c r="BC765" s="797"/>
      <c r="BD765" s="797"/>
    </row>
    <row r="766" ht="15.75" customHeight="1">
      <c r="F766" s="794"/>
      <c r="G766" s="795"/>
      <c r="H766" s="797"/>
      <c r="I766" s="795"/>
      <c r="J766" s="795"/>
      <c r="K766" s="798"/>
      <c r="L766" s="795"/>
      <c r="M766" s="795"/>
      <c r="N766" s="795"/>
      <c r="O766" s="795"/>
      <c r="P766" s="795"/>
      <c r="Q766" s="795"/>
      <c r="R766" s="795"/>
      <c r="S766" s="798"/>
      <c r="T766" s="795"/>
      <c r="U766" s="795"/>
      <c r="V766" s="795"/>
      <c r="W766" s="795"/>
      <c r="X766" s="795"/>
      <c r="Y766" s="795"/>
      <c r="Z766" s="795"/>
      <c r="AA766" s="795"/>
      <c r="AB766" s="798"/>
      <c r="AC766" s="798"/>
      <c r="AD766" s="795"/>
      <c r="AE766" s="795"/>
      <c r="AF766" s="795"/>
      <c r="AG766" s="795"/>
      <c r="AH766" s="795"/>
      <c r="AI766" s="798"/>
      <c r="AJ766" s="795"/>
      <c r="AK766" s="798"/>
      <c r="AL766" s="795"/>
      <c r="AM766" s="798"/>
      <c r="AN766" s="795"/>
      <c r="AO766" s="798"/>
      <c r="AP766" s="795"/>
      <c r="AQ766" s="798"/>
      <c r="AR766" s="795"/>
      <c r="AS766" s="798"/>
      <c r="AT766" s="795"/>
      <c r="AU766" s="798"/>
      <c r="AV766" s="795"/>
      <c r="AW766" s="798"/>
      <c r="AX766" s="797"/>
      <c r="AY766" s="797"/>
      <c r="AZ766" s="797"/>
      <c r="BA766" s="797"/>
      <c r="BB766" s="797"/>
      <c r="BC766" s="797"/>
      <c r="BD766" s="797"/>
    </row>
    <row r="767" ht="15.75" customHeight="1">
      <c r="F767" s="794"/>
      <c r="G767" s="795"/>
      <c r="H767" s="797"/>
      <c r="I767" s="795"/>
      <c r="J767" s="795"/>
      <c r="K767" s="798"/>
      <c r="L767" s="795"/>
      <c r="M767" s="795"/>
      <c r="N767" s="795"/>
      <c r="O767" s="795"/>
      <c r="P767" s="795"/>
      <c r="Q767" s="795"/>
      <c r="R767" s="795"/>
      <c r="S767" s="798"/>
      <c r="T767" s="795"/>
      <c r="U767" s="795"/>
      <c r="V767" s="795"/>
      <c r="W767" s="795"/>
      <c r="X767" s="795"/>
      <c r="Y767" s="795"/>
      <c r="Z767" s="795"/>
      <c r="AA767" s="795"/>
      <c r="AB767" s="798"/>
      <c r="AC767" s="798"/>
      <c r="AD767" s="795"/>
      <c r="AE767" s="795"/>
      <c r="AF767" s="795"/>
      <c r="AG767" s="795"/>
      <c r="AH767" s="795"/>
      <c r="AI767" s="798"/>
      <c r="AJ767" s="795"/>
      <c r="AK767" s="798"/>
      <c r="AL767" s="795"/>
      <c r="AM767" s="798"/>
      <c r="AN767" s="795"/>
      <c r="AO767" s="798"/>
      <c r="AP767" s="795"/>
      <c r="AQ767" s="798"/>
      <c r="AR767" s="795"/>
      <c r="AS767" s="798"/>
      <c r="AT767" s="795"/>
      <c r="AU767" s="798"/>
      <c r="AV767" s="795"/>
      <c r="AW767" s="798"/>
      <c r="AX767" s="797"/>
      <c r="AY767" s="797"/>
      <c r="AZ767" s="797"/>
      <c r="BA767" s="797"/>
      <c r="BB767" s="797"/>
      <c r="BC767" s="797"/>
      <c r="BD767" s="797"/>
    </row>
    <row r="768" ht="15.75" customHeight="1">
      <c r="F768" s="794"/>
      <c r="G768" s="795"/>
      <c r="H768" s="797"/>
      <c r="I768" s="795"/>
      <c r="J768" s="795"/>
      <c r="K768" s="798"/>
      <c r="L768" s="795"/>
      <c r="M768" s="795"/>
      <c r="N768" s="795"/>
      <c r="O768" s="795"/>
      <c r="P768" s="795"/>
      <c r="Q768" s="795"/>
      <c r="R768" s="795"/>
      <c r="S768" s="798"/>
      <c r="T768" s="795"/>
      <c r="U768" s="795"/>
      <c r="V768" s="795"/>
      <c r="W768" s="795"/>
      <c r="X768" s="795"/>
      <c r="Y768" s="795"/>
      <c r="Z768" s="795"/>
      <c r="AA768" s="795"/>
      <c r="AB768" s="798"/>
      <c r="AC768" s="798"/>
      <c r="AD768" s="795"/>
      <c r="AE768" s="795"/>
      <c r="AF768" s="795"/>
      <c r="AG768" s="795"/>
      <c r="AH768" s="795"/>
      <c r="AI768" s="798"/>
      <c r="AJ768" s="795"/>
      <c r="AK768" s="798"/>
      <c r="AL768" s="795"/>
      <c r="AM768" s="798"/>
      <c r="AN768" s="795"/>
      <c r="AO768" s="798"/>
      <c r="AP768" s="795"/>
      <c r="AQ768" s="798"/>
      <c r="AR768" s="795"/>
      <c r="AS768" s="798"/>
      <c r="AT768" s="795"/>
      <c r="AU768" s="798"/>
      <c r="AV768" s="795"/>
      <c r="AW768" s="798"/>
      <c r="AX768" s="797"/>
      <c r="AY768" s="797"/>
      <c r="AZ768" s="797"/>
      <c r="BA768" s="797"/>
      <c r="BB768" s="797"/>
      <c r="BC768" s="797"/>
      <c r="BD768" s="797"/>
    </row>
    <row r="769" ht="15.75" customHeight="1">
      <c r="F769" s="794"/>
      <c r="G769" s="795"/>
      <c r="H769" s="797"/>
      <c r="I769" s="795"/>
      <c r="J769" s="795"/>
      <c r="K769" s="798"/>
      <c r="L769" s="795"/>
      <c r="M769" s="795"/>
      <c r="N769" s="795"/>
      <c r="O769" s="795"/>
      <c r="P769" s="795"/>
      <c r="Q769" s="795"/>
      <c r="R769" s="795"/>
      <c r="S769" s="798"/>
      <c r="T769" s="795"/>
      <c r="U769" s="795"/>
      <c r="V769" s="795"/>
      <c r="W769" s="795"/>
      <c r="X769" s="795"/>
      <c r="Y769" s="795"/>
      <c r="Z769" s="795"/>
      <c r="AA769" s="795"/>
      <c r="AB769" s="798"/>
      <c r="AC769" s="798"/>
      <c r="AD769" s="795"/>
      <c r="AE769" s="795"/>
      <c r="AF769" s="795"/>
      <c r="AG769" s="795"/>
      <c r="AH769" s="795"/>
      <c r="AI769" s="798"/>
      <c r="AJ769" s="795"/>
      <c r="AK769" s="798"/>
      <c r="AL769" s="795"/>
      <c r="AM769" s="798"/>
      <c r="AN769" s="795"/>
      <c r="AO769" s="798"/>
      <c r="AP769" s="795"/>
      <c r="AQ769" s="798"/>
      <c r="AR769" s="795"/>
      <c r="AS769" s="798"/>
      <c r="AT769" s="795"/>
      <c r="AU769" s="798"/>
      <c r="AV769" s="795"/>
      <c r="AW769" s="798"/>
      <c r="AX769" s="797"/>
      <c r="AY769" s="797"/>
      <c r="AZ769" s="797"/>
      <c r="BA769" s="797"/>
      <c r="BB769" s="797"/>
      <c r="BC769" s="797"/>
      <c r="BD769" s="797"/>
    </row>
    <row r="770" ht="15.75" customHeight="1">
      <c r="F770" s="794"/>
      <c r="G770" s="795"/>
      <c r="H770" s="797"/>
      <c r="I770" s="795"/>
      <c r="J770" s="795"/>
      <c r="K770" s="798"/>
      <c r="L770" s="795"/>
      <c r="M770" s="795"/>
      <c r="N770" s="795"/>
      <c r="O770" s="795"/>
      <c r="P770" s="795"/>
      <c r="Q770" s="795"/>
      <c r="R770" s="795"/>
      <c r="S770" s="798"/>
      <c r="T770" s="795"/>
      <c r="U770" s="795"/>
      <c r="V770" s="795"/>
      <c r="W770" s="795"/>
      <c r="X770" s="795"/>
      <c r="Y770" s="795"/>
      <c r="Z770" s="795"/>
      <c r="AA770" s="795"/>
      <c r="AB770" s="798"/>
      <c r="AC770" s="798"/>
      <c r="AD770" s="795"/>
      <c r="AE770" s="795"/>
      <c r="AF770" s="795"/>
      <c r="AG770" s="795"/>
      <c r="AH770" s="795"/>
      <c r="AI770" s="798"/>
      <c r="AJ770" s="795"/>
      <c r="AK770" s="798"/>
      <c r="AL770" s="795"/>
      <c r="AM770" s="798"/>
      <c r="AN770" s="795"/>
      <c r="AO770" s="798"/>
      <c r="AP770" s="795"/>
      <c r="AQ770" s="798"/>
      <c r="AR770" s="795"/>
      <c r="AS770" s="798"/>
      <c r="AT770" s="795"/>
      <c r="AU770" s="798"/>
      <c r="AV770" s="795"/>
      <c r="AW770" s="798"/>
      <c r="AX770" s="797"/>
      <c r="AY770" s="797"/>
      <c r="AZ770" s="797"/>
      <c r="BA770" s="797"/>
      <c r="BB770" s="797"/>
      <c r="BC770" s="797"/>
      <c r="BD770" s="797"/>
    </row>
    <row r="771" ht="15.75" customHeight="1">
      <c r="F771" s="794"/>
      <c r="G771" s="795"/>
      <c r="H771" s="797"/>
      <c r="I771" s="795"/>
      <c r="J771" s="795"/>
      <c r="K771" s="798"/>
      <c r="L771" s="795"/>
      <c r="M771" s="795"/>
      <c r="N771" s="795"/>
      <c r="O771" s="795"/>
      <c r="P771" s="795"/>
      <c r="Q771" s="795"/>
      <c r="R771" s="795"/>
      <c r="S771" s="798"/>
      <c r="T771" s="795"/>
      <c r="U771" s="795"/>
      <c r="V771" s="795"/>
      <c r="W771" s="795"/>
      <c r="X771" s="795"/>
      <c r="Y771" s="795"/>
      <c r="Z771" s="795"/>
      <c r="AA771" s="795"/>
      <c r="AB771" s="798"/>
      <c r="AC771" s="798"/>
      <c r="AD771" s="795"/>
      <c r="AE771" s="795"/>
      <c r="AF771" s="795"/>
      <c r="AG771" s="795"/>
      <c r="AH771" s="795"/>
      <c r="AI771" s="798"/>
      <c r="AJ771" s="795"/>
      <c r="AK771" s="798"/>
      <c r="AL771" s="795"/>
      <c r="AM771" s="798"/>
      <c r="AN771" s="795"/>
      <c r="AO771" s="798"/>
      <c r="AP771" s="795"/>
      <c r="AQ771" s="798"/>
      <c r="AR771" s="795"/>
      <c r="AS771" s="798"/>
      <c r="AT771" s="795"/>
      <c r="AU771" s="798"/>
      <c r="AV771" s="795"/>
      <c r="AW771" s="798"/>
      <c r="AX771" s="797"/>
      <c r="AY771" s="797"/>
      <c r="AZ771" s="797"/>
      <c r="BA771" s="797"/>
      <c r="BB771" s="797"/>
      <c r="BC771" s="797"/>
      <c r="BD771" s="797"/>
    </row>
    <row r="772" ht="15.75" customHeight="1">
      <c r="F772" s="794"/>
      <c r="G772" s="795"/>
      <c r="H772" s="797"/>
      <c r="I772" s="795"/>
      <c r="J772" s="795"/>
      <c r="K772" s="798"/>
      <c r="L772" s="795"/>
      <c r="M772" s="795"/>
      <c r="N772" s="795"/>
      <c r="O772" s="795"/>
      <c r="P772" s="795"/>
      <c r="Q772" s="795"/>
      <c r="R772" s="795"/>
      <c r="S772" s="798"/>
      <c r="T772" s="795"/>
      <c r="U772" s="795"/>
      <c r="V772" s="795"/>
      <c r="W772" s="795"/>
      <c r="X772" s="795"/>
      <c r="Y772" s="795"/>
      <c r="Z772" s="795"/>
      <c r="AA772" s="795"/>
      <c r="AB772" s="798"/>
      <c r="AC772" s="798"/>
      <c r="AD772" s="795"/>
      <c r="AE772" s="795"/>
      <c r="AF772" s="795"/>
      <c r="AG772" s="795"/>
      <c r="AH772" s="795"/>
      <c r="AI772" s="798"/>
      <c r="AJ772" s="795"/>
      <c r="AK772" s="798"/>
      <c r="AL772" s="795"/>
      <c r="AM772" s="798"/>
      <c r="AN772" s="795"/>
      <c r="AO772" s="798"/>
      <c r="AP772" s="795"/>
      <c r="AQ772" s="798"/>
      <c r="AR772" s="795"/>
      <c r="AS772" s="798"/>
      <c r="AT772" s="795"/>
      <c r="AU772" s="798"/>
      <c r="AV772" s="795"/>
      <c r="AW772" s="798"/>
      <c r="AX772" s="797"/>
      <c r="AY772" s="797"/>
      <c r="AZ772" s="797"/>
      <c r="BA772" s="797"/>
      <c r="BB772" s="797"/>
      <c r="BC772" s="797"/>
      <c r="BD772" s="797"/>
    </row>
    <row r="773" ht="15.75" customHeight="1">
      <c r="F773" s="794"/>
      <c r="G773" s="795"/>
      <c r="H773" s="797"/>
      <c r="I773" s="795"/>
      <c r="J773" s="795"/>
      <c r="K773" s="798"/>
      <c r="L773" s="795"/>
      <c r="M773" s="795"/>
      <c r="N773" s="795"/>
      <c r="O773" s="795"/>
      <c r="P773" s="795"/>
      <c r="Q773" s="795"/>
      <c r="R773" s="795"/>
      <c r="S773" s="798"/>
      <c r="T773" s="795"/>
      <c r="U773" s="795"/>
      <c r="V773" s="795"/>
      <c r="W773" s="795"/>
      <c r="X773" s="795"/>
      <c r="Y773" s="795"/>
      <c r="Z773" s="795"/>
      <c r="AA773" s="795"/>
      <c r="AB773" s="798"/>
      <c r="AC773" s="798"/>
      <c r="AD773" s="795"/>
      <c r="AE773" s="795"/>
      <c r="AF773" s="795"/>
      <c r="AG773" s="795"/>
      <c r="AH773" s="795"/>
      <c r="AI773" s="798"/>
      <c r="AJ773" s="795"/>
      <c r="AK773" s="798"/>
      <c r="AL773" s="795"/>
      <c r="AM773" s="798"/>
      <c r="AN773" s="795"/>
      <c r="AO773" s="798"/>
      <c r="AP773" s="795"/>
      <c r="AQ773" s="798"/>
      <c r="AR773" s="795"/>
      <c r="AS773" s="798"/>
      <c r="AT773" s="795"/>
      <c r="AU773" s="798"/>
      <c r="AV773" s="795"/>
      <c r="AW773" s="798"/>
      <c r="AX773" s="797"/>
      <c r="AY773" s="797"/>
      <c r="AZ773" s="797"/>
      <c r="BA773" s="797"/>
      <c r="BB773" s="797"/>
      <c r="BC773" s="797"/>
      <c r="BD773" s="797"/>
    </row>
    <row r="774" ht="15.75" customHeight="1">
      <c r="F774" s="794"/>
      <c r="G774" s="795"/>
      <c r="H774" s="797"/>
      <c r="I774" s="795"/>
      <c r="J774" s="795"/>
      <c r="K774" s="798"/>
      <c r="L774" s="795"/>
      <c r="M774" s="795"/>
      <c r="N774" s="795"/>
      <c r="O774" s="795"/>
      <c r="P774" s="795"/>
      <c r="Q774" s="795"/>
      <c r="R774" s="795"/>
      <c r="S774" s="798"/>
      <c r="T774" s="795"/>
      <c r="U774" s="795"/>
      <c r="V774" s="795"/>
      <c r="W774" s="795"/>
      <c r="X774" s="795"/>
      <c r="Y774" s="795"/>
      <c r="Z774" s="795"/>
      <c r="AA774" s="795"/>
      <c r="AB774" s="798"/>
      <c r="AC774" s="798"/>
      <c r="AD774" s="795"/>
      <c r="AE774" s="795"/>
      <c r="AF774" s="795"/>
      <c r="AG774" s="795"/>
      <c r="AH774" s="795"/>
      <c r="AI774" s="798"/>
      <c r="AJ774" s="795"/>
      <c r="AK774" s="798"/>
      <c r="AL774" s="795"/>
      <c r="AM774" s="798"/>
      <c r="AN774" s="795"/>
      <c r="AO774" s="798"/>
      <c r="AP774" s="795"/>
      <c r="AQ774" s="798"/>
      <c r="AR774" s="795"/>
      <c r="AS774" s="798"/>
      <c r="AT774" s="795"/>
      <c r="AU774" s="798"/>
      <c r="AV774" s="795"/>
      <c r="AW774" s="798"/>
      <c r="AX774" s="797"/>
      <c r="AY774" s="797"/>
      <c r="AZ774" s="797"/>
      <c r="BA774" s="797"/>
      <c r="BB774" s="797"/>
      <c r="BC774" s="797"/>
      <c r="BD774" s="797"/>
    </row>
    <row r="775" ht="15.75" customHeight="1">
      <c r="F775" s="794"/>
      <c r="G775" s="795"/>
      <c r="H775" s="797"/>
      <c r="I775" s="795"/>
      <c r="J775" s="795"/>
      <c r="K775" s="798"/>
      <c r="L775" s="795"/>
      <c r="M775" s="795"/>
      <c r="N775" s="795"/>
      <c r="O775" s="795"/>
      <c r="P775" s="795"/>
      <c r="Q775" s="795"/>
      <c r="R775" s="795"/>
      <c r="S775" s="798"/>
      <c r="T775" s="795"/>
      <c r="U775" s="795"/>
      <c r="V775" s="795"/>
      <c r="W775" s="795"/>
      <c r="X775" s="795"/>
      <c r="Y775" s="795"/>
      <c r="Z775" s="795"/>
      <c r="AA775" s="795"/>
      <c r="AB775" s="798"/>
      <c r="AC775" s="798"/>
      <c r="AD775" s="795"/>
      <c r="AE775" s="795"/>
      <c r="AF775" s="795"/>
      <c r="AG775" s="795"/>
      <c r="AH775" s="795"/>
      <c r="AI775" s="798"/>
      <c r="AJ775" s="795"/>
      <c r="AK775" s="798"/>
      <c r="AL775" s="795"/>
      <c r="AM775" s="798"/>
      <c r="AN775" s="795"/>
      <c r="AO775" s="798"/>
      <c r="AP775" s="795"/>
      <c r="AQ775" s="798"/>
      <c r="AR775" s="795"/>
      <c r="AS775" s="798"/>
      <c r="AT775" s="795"/>
      <c r="AU775" s="798"/>
      <c r="AV775" s="795"/>
      <c r="AW775" s="798"/>
      <c r="AX775" s="797"/>
      <c r="AY775" s="797"/>
      <c r="AZ775" s="797"/>
      <c r="BA775" s="797"/>
      <c r="BB775" s="797"/>
      <c r="BC775" s="797"/>
      <c r="BD775" s="797"/>
    </row>
    <row r="776" ht="15.75" customHeight="1">
      <c r="F776" s="794"/>
      <c r="G776" s="795"/>
      <c r="H776" s="797"/>
      <c r="I776" s="795"/>
      <c r="J776" s="795"/>
      <c r="K776" s="798"/>
      <c r="L776" s="795"/>
      <c r="M776" s="795"/>
      <c r="N776" s="795"/>
      <c r="O776" s="795"/>
      <c r="P776" s="795"/>
      <c r="Q776" s="795"/>
      <c r="R776" s="795"/>
      <c r="S776" s="798"/>
      <c r="T776" s="795"/>
      <c r="U776" s="795"/>
      <c r="V776" s="795"/>
      <c r="W776" s="795"/>
      <c r="X776" s="795"/>
      <c r="Y776" s="795"/>
      <c r="Z776" s="795"/>
      <c r="AA776" s="795"/>
      <c r="AB776" s="798"/>
      <c r="AC776" s="798"/>
      <c r="AD776" s="795"/>
      <c r="AE776" s="795"/>
      <c r="AF776" s="795"/>
      <c r="AG776" s="795"/>
      <c r="AH776" s="795"/>
      <c r="AI776" s="798"/>
      <c r="AJ776" s="795"/>
      <c r="AK776" s="798"/>
      <c r="AL776" s="795"/>
      <c r="AM776" s="798"/>
      <c r="AN776" s="795"/>
      <c r="AO776" s="798"/>
      <c r="AP776" s="795"/>
      <c r="AQ776" s="798"/>
      <c r="AR776" s="795"/>
      <c r="AS776" s="798"/>
      <c r="AT776" s="795"/>
      <c r="AU776" s="798"/>
      <c r="AV776" s="795"/>
      <c r="AW776" s="798"/>
      <c r="AX776" s="797"/>
      <c r="AY776" s="797"/>
      <c r="AZ776" s="797"/>
      <c r="BA776" s="797"/>
      <c r="BB776" s="797"/>
      <c r="BC776" s="797"/>
      <c r="BD776" s="797"/>
    </row>
    <row r="777" ht="15.75" customHeight="1">
      <c r="F777" s="794"/>
      <c r="G777" s="795"/>
      <c r="H777" s="797"/>
      <c r="I777" s="795"/>
      <c r="J777" s="795"/>
      <c r="K777" s="798"/>
      <c r="L777" s="795"/>
      <c r="M777" s="795"/>
      <c r="N777" s="795"/>
      <c r="O777" s="795"/>
      <c r="P777" s="795"/>
      <c r="Q777" s="795"/>
      <c r="R777" s="795"/>
      <c r="S777" s="798"/>
      <c r="T777" s="795"/>
      <c r="U777" s="795"/>
      <c r="V777" s="795"/>
      <c r="W777" s="795"/>
      <c r="X777" s="795"/>
      <c r="Y777" s="795"/>
      <c r="Z777" s="795"/>
      <c r="AA777" s="795"/>
      <c r="AB777" s="798"/>
      <c r="AC777" s="798"/>
      <c r="AD777" s="795"/>
      <c r="AE777" s="795"/>
      <c r="AF777" s="795"/>
      <c r="AG777" s="795"/>
      <c r="AH777" s="795"/>
      <c r="AI777" s="798"/>
      <c r="AJ777" s="795"/>
      <c r="AK777" s="798"/>
      <c r="AL777" s="795"/>
      <c r="AM777" s="798"/>
      <c r="AN777" s="795"/>
      <c r="AO777" s="798"/>
      <c r="AP777" s="795"/>
      <c r="AQ777" s="798"/>
      <c r="AR777" s="795"/>
      <c r="AS777" s="798"/>
      <c r="AT777" s="795"/>
      <c r="AU777" s="798"/>
      <c r="AV777" s="795"/>
      <c r="AW777" s="798"/>
      <c r="AX777" s="797"/>
      <c r="AY777" s="797"/>
      <c r="AZ777" s="797"/>
      <c r="BA777" s="797"/>
      <c r="BB777" s="797"/>
      <c r="BC777" s="797"/>
      <c r="BD777" s="797"/>
    </row>
    <row r="778" ht="15.75" customHeight="1">
      <c r="F778" s="794"/>
      <c r="G778" s="795"/>
      <c r="H778" s="797"/>
      <c r="I778" s="795"/>
      <c r="J778" s="795"/>
      <c r="K778" s="798"/>
      <c r="L778" s="795"/>
      <c r="M778" s="795"/>
      <c r="N778" s="795"/>
      <c r="O778" s="795"/>
      <c r="P778" s="795"/>
      <c r="Q778" s="795"/>
      <c r="R778" s="795"/>
      <c r="S778" s="798"/>
      <c r="T778" s="795"/>
      <c r="U778" s="795"/>
      <c r="V778" s="795"/>
      <c r="W778" s="795"/>
      <c r="X778" s="795"/>
      <c r="Y778" s="795"/>
      <c r="Z778" s="795"/>
      <c r="AA778" s="795"/>
      <c r="AB778" s="798"/>
      <c r="AC778" s="798"/>
      <c r="AD778" s="795"/>
      <c r="AE778" s="795"/>
      <c r="AF778" s="795"/>
      <c r="AG778" s="795"/>
      <c r="AH778" s="795"/>
      <c r="AI778" s="798"/>
      <c r="AJ778" s="795"/>
      <c r="AK778" s="798"/>
      <c r="AL778" s="795"/>
      <c r="AM778" s="798"/>
      <c r="AN778" s="795"/>
      <c r="AO778" s="798"/>
      <c r="AP778" s="795"/>
      <c r="AQ778" s="798"/>
      <c r="AR778" s="795"/>
      <c r="AS778" s="798"/>
      <c r="AT778" s="795"/>
      <c r="AU778" s="798"/>
      <c r="AV778" s="795"/>
      <c r="AW778" s="798"/>
      <c r="AX778" s="797"/>
      <c r="AY778" s="797"/>
      <c r="AZ778" s="797"/>
      <c r="BA778" s="797"/>
      <c r="BB778" s="797"/>
      <c r="BC778" s="797"/>
      <c r="BD778" s="797"/>
    </row>
    <row r="779" ht="15.75" customHeight="1">
      <c r="F779" s="794"/>
      <c r="G779" s="795"/>
      <c r="H779" s="797"/>
      <c r="I779" s="795"/>
      <c r="J779" s="795"/>
      <c r="K779" s="798"/>
      <c r="L779" s="795"/>
      <c r="M779" s="795"/>
      <c r="N779" s="795"/>
      <c r="O779" s="795"/>
      <c r="P779" s="795"/>
      <c r="Q779" s="795"/>
      <c r="R779" s="795"/>
      <c r="S779" s="798"/>
      <c r="T779" s="795"/>
      <c r="U779" s="795"/>
      <c r="V779" s="795"/>
      <c r="W779" s="795"/>
      <c r="X779" s="795"/>
      <c r="Y779" s="795"/>
      <c r="Z779" s="795"/>
      <c r="AA779" s="795"/>
      <c r="AB779" s="798"/>
      <c r="AC779" s="798"/>
      <c r="AD779" s="795"/>
      <c r="AE779" s="795"/>
      <c r="AF779" s="795"/>
      <c r="AG779" s="795"/>
      <c r="AH779" s="795"/>
      <c r="AI779" s="798"/>
      <c r="AJ779" s="795"/>
      <c r="AK779" s="798"/>
      <c r="AL779" s="795"/>
      <c r="AM779" s="798"/>
      <c r="AN779" s="795"/>
      <c r="AO779" s="798"/>
      <c r="AP779" s="795"/>
      <c r="AQ779" s="798"/>
      <c r="AR779" s="795"/>
      <c r="AS779" s="798"/>
      <c r="AT779" s="795"/>
      <c r="AU779" s="798"/>
      <c r="AV779" s="795"/>
      <c r="AW779" s="798"/>
      <c r="AX779" s="797"/>
      <c r="AY779" s="797"/>
      <c r="AZ779" s="797"/>
      <c r="BA779" s="797"/>
      <c r="BB779" s="797"/>
      <c r="BC779" s="797"/>
      <c r="BD779" s="797"/>
    </row>
    <row r="780" ht="15.75" customHeight="1">
      <c r="F780" s="794"/>
      <c r="G780" s="795"/>
      <c r="H780" s="797"/>
      <c r="I780" s="795"/>
      <c r="J780" s="795"/>
      <c r="K780" s="798"/>
      <c r="L780" s="795"/>
      <c r="M780" s="795"/>
      <c r="N780" s="795"/>
      <c r="O780" s="795"/>
      <c r="P780" s="795"/>
      <c r="Q780" s="795"/>
      <c r="R780" s="795"/>
      <c r="S780" s="798"/>
      <c r="T780" s="795"/>
      <c r="U780" s="795"/>
      <c r="V780" s="795"/>
      <c r="W780" s="795"/>
      <c r="X780" s="795"/>
      <c r="Y780" s="795"/>
      <c r="Z780" s="795"/>
      <c r="AA780" s="795"/>
      <c r="AB780" s="798"/>
      <c r="AC780" s="798"/>
      <c r="AD780" s="795"/>
      <c r="AE780" s="795"/>
      <c r="AF780" s="795"/>
      <c r="AG780" s="795"/>
      <c r="AH780" s="795"/>
      <c r="AI780" s="798"/>
      <c r="AJ780" s="795"/>
      <c r="AK780" s="798"/>
      <c r="AL780" s="795"/>
      <c r="AM780" s="798"/>
      <c r="AN780" s="795"/>
      <c r="AO780" s="798"/>
      <c r="AP780" s="795"/>
      <c r="AQ780" s="798"/>
      <c r="AR780" s="795"/>
      <c r="AS780" s="798"/>
      <c r="AT780" s="795"/>
      <c r="AU780" s="798"/>
      <c r="AV780" s="795"/>
      <c r="AW780" s="798"/>
      <c r="AX780" s="797"/>
      <c r="AY780" s="797"/>
      <c r="AZ780" s="797"/>
      <c r="BA780" s="797"/>
      <c r="BB780" s="797"/>
      <c r="BC780" s="797"/>
      <c r="BD780" s="797"/>
    </row>
    <row r="781" ht="15.75" customHeight="1">
      <c r="F781" s="794"/>
      <c r="G781" s="795"/>
      <c r="H781" s="797"/>
      <c r="I781" s="795"/>
      <c r="J781" s="795"/>
      <c r="K781" s="798"/>
      <c r="L781" s="795"/>
      <c r="M781" s="795"/>
      <c r="N781" s="795"/>
      <c r="O781" s="795"/>
      <c r="P781" s="795"/>
      <c r="Q781" s="795"/>
      <c r="R781" s="795"/>
      <c r="S781" s="798"/>
      <c r="T781" s="795"/>
      <c r="U781" s="795"/>
      <c r="V781" s="795"/>
      <c r="W781" s="795"/>
      <c r="X781" s="795"/>
      <c r="Y781" s="795"/>
      <c r="Z781" s="795"/>
      <c r="AA781" s="795"/>
      <c r="AB781" s="798"/>
      <c r="AC781" s="798"/>
      <c r="AD781" s="795"/>
      <c r="AE781" s="795"/>
      <c r="AF781" s="795"/>
      <c r="AG781" s="795"/>
      <c r="AH781" s="795"/>
      <c r="AI781" s="798"/>
      <c r="AJ781" s="795"/>
      <c r="AK781" s="798"/>
      <c r="AL781" s="795"/>
      <c r="AM781" s="798"/>
      <c r="AN781" s="795"/>
      <c r="AO781" s="798"/>
      <c r="AP781" s="795"/>
      <c r="AQ781" s="798"/>
      <c r="AR781" s="795"/>
      <c r="AS781" s="798"/>
      <c r="AT781" s="795"/>
      <c r="AU781" s="798"/>
      <c r="AV781" s="795"/>
      <c r="AW781" s="798"/>
      <c r="AX781" s="797"/>
      <c r="AY781" s="797"/>
      <c r="AZ781" s="797"/>
      <c r="BA781" s="797"/>
      <c r="BB781" s="797"/>
      <c r="BC781" s="797"/>
      <c r="BD781" s="797"/>
    </row>
    <row r="782" ht="15.75" customHeight="1">
      <c r="F782" s="794"/>
      <c r="G782" s="795"/>
      <c r="H782" s="797"/>
      <c r="I782" s="795"/>
      <c r="J782" s="795"/>
      <c r="K782" s="798"/>
      <c r="L782" s="795"/>
      <c r="M782" s="795"/>
      <c r="N782" s="795"/>
      <c r="O782" s="795"/>
      <c r="P782" s="795"/>
      <c r="Q782" s="795"/>
      <c r="R782" s="795"/>
      <c r="S782" s="798"/>
      <c r="T782" s="795"/>
      <c r="U782" s="795"/>
      <c r="V782" s="795"/>
      <c r="W782" s="795"/>
      <c r="X782" s="795"/>
      <c r="Y782" s="795"/>
      <c r="Z782" s="795"/>
      <c r="AA782" s="795"/>
      <c r="AB782" s="798"/>
      <c r="AC782" s="798"/>
      <c r="AD782" s="795"/>
      <c r="AE782" s="795"/>
      <c r="AF782" s="795"/>
      <c r="AG782" s="795"/>
      <c r="AH782" s="795"/>
      <c r="AI782" s="798"/>
      <c r="AJ782" s="795"/>
      <c r="AK782" s="798"/>
      <c r="AL782" s="795"/>
      <c r="AM782" s="798"/>
      <c r="AN782" s="795"/>
      <c r="AO782" s="798"/>
      <c r="AP782" s="795"/>
      <c r="AQ782" s="798"/>
      <c r="AR782" s="795"/>
      <c r="AS782" s="798"/>
      <c r="AT782" s="795"/>
      <c r="AU782" s="798"/>
      <c r="AV782" s="795"/>
      <c r="AW782" s="798"/>
      <c r="AX782" s="797"/>
      <c r="AY782" s="797"/>
      <c r="AZ782" s="797"/>
      <c r="BA782" s="797"/>
      <c r="BB782" s="797"/>
      <c r="BC782" s="797"/>
      <c r="BD782" s="797"/>
    </row>
    <row r="783" ht="15.75" customHeight="1">
      <c r="F783" s="794"/>
      <c r="G783" s="795"/>
      <c r="H783" s="797"/>
      <c r="I783" s="795"/>
      <c r="J783" s="795"/>
      <c r="K783" s="798"/>
      <c r="L783" s="795"/>
      <c r="M783" s="795"/>
      <c r="N783" s="795"/>
      <c r="O783" s="795"/>
      <c r="P783" s="795"/>
      <c r="Q783" s="795"/>
      <c r="R783" s="795"/>
      <c r="S783" s="798"/>
      <c r="T783" s="795"/>
      <c r="U783" s="795"/>
      <c r="V783" s="795"/>
      <c r="W783" s="795"/>
      <c r="X783" s="795"/>
      <c r="Y783" s="795"/>
      <c r="Z783" s="795"/>
      <c r="AA783" s="795"/>
      <c r="AB783" s="798"/>
      <c r="AC783" s="798"/>
      <c r="AD783" s="795"/>
      <c r="AE783" s="795"/>
      <c r="AF783" s="795"/>
      <c r="AG783" s="795"/>
      <c r="AH783" s="795"/>
      <c r="AI783" s="798"/>
      <c r="AJ783" s="795"/>
      <c r="AK783" s="798"/>
      <c r="AL783" s="795"/>
      <c r="AM783" s="798"/>
      <c r="AN783" s="795"/>
      <c r="AO783" s="798"/>
      <c r="AP783" s="795"/>
      <c r="AQ783" s="798"/>
      <c r="AR783" s="795"/>
      <c r="AS783" s="798"/>
      <c r="AT783" s="795"/>
      <c r="AU783" s="798"/>
      <c r="AV783" s="795"/>
      <c r="AW783" s="798"/>
      <c r="AX783" s="797"/>
      <c r="AY783" s="797"/>
      <c r="AZ783" s="797"/>
      <c r="BA783" s="797"/>
      <c r="BB783" s="797"/>
      <c r="BC783" s="797"/>
      <c r="BD783" s="797"/>
    </row>
    <row r="784" ht="15.75" customHeight="1">
      <c r="F784" s="794"/>
      <c r="G784" s="795"/>
      <c r="H784" s="797"/>
      <c r="I784" s="795"/>
      <c r="J784" s="795"/>
      <c r="K784" s="798"/>
      <c r="L784" s="795"/>
      <c r="M784" s="795"/>
      <c r="N784" s="795"/>
      <c r="O784" s="795"/>
      <c r="P784" s="795"/>
      <c r="Q784" s="795"/>
      <c r="R784" s="795"/>
      <c r="S784" s="798"/>
      <c r="T784" s="795"/>
      <c r="U784" s="795"/>
      <c r="V784" s="795"/>
      <c r="W784" s="795"/>
      <c r="X784" s="795"/>
      <c r="Y784" s="795"/>
      <c r="Z784" s="795"/>
      <c r="AA784" s="795"/>
      <c r="AB784" s="798"/>
      <c r="AC784" s="798"/>
      <c r="AD784" s="795"/>
      <c r="AE784" s="795"/>
      <c r="AF784" s="795"/>
      <c r="AG784" s="795"/>
      <c r="AH784" s="795"/>
      <c r="AI784" s="798"/>
      <c r="AJ784" s="795"/>
      <c r="AK784" s="798"/>
      <c r="AL784" s="795"/>
      <c r="AM784" s="798"/>
      <c r="AN784" s="795"/>
      <c r="AO784" s="798"/>
      <c r="AP784" s="795"/>
      <c r="AQ784" s="798"/>
      <c r="AR784" s="795"/>
      <c r="AS784" s="798"/>
      <c r="AT784" s="795"/>
      <c r="AU784" s="798"/>
      <c r="AV784" s="795"/>
      <c r="AW784" s="798"/>
      <c r="AX784" s="797"/>
      <c r="AY784" s="797"/>
      <c r="AZ784" s="797"/>
      <c r="BA784" s="797"/>
      <c r="BB784" s="797"/>
      <c r="BC784" s="797"/>
      <c r="BD784" s="797"/>
    </row>
    <row r="785" ht="15.75" customHeight="1">
      <c r="F785" s="794"/>
      <c r="G785" s="795"/>
      <c r="H785" s="797"/>
      <c r="I785" s="795"/>
      <c r="J785" s="795"/>
      <c r="K785" s="798"/>
      <c r="L785" s="795"/>
      <c r="M785" s="795"/>
      <c r="N785" s="795"/>
      <c r="O785" s="795"/>
      <c r="P785" s="795"/>
      <c r="Q785" s="795"/>
      <c r="R785" s="795"/>
      <c r="S785" s="798"/>
      <c r="T785" s="795"/>
      <c r="U785" s="795"/>
      <c r="V785" s="795"/>
      <c r="W785" s="795"/>
      <c r="X785" s="795"/>
      <c r="Y785" s="795"/>
      <c r="Z785" s="795"/>
      <c r="AA785" s="795"/>
      <c r="AB785" s="798"/>
      <c r="AC785" s="798"/>
      <c r="AD785" s="795"/>
      <c r="AE785" s="795"/>
      <c r="AF785" s="795"/>
      <c r="AG785" s="795"/>
      <c r="AH785" s="795"/>
      <c r="AI785" s="798"/>
      <c r="AJ785" s="795"/>
      <c r="AK785" s="798"/>
      <c r="AL785" s="795"/>
      <c r="AM785" s="798"/>
      <c r="AN785" s="795"/>
      <c r="AO785" s="798"/>
      <c r="AP785" s="795"/>
      <c r="AQ785" s="798"/>
      <c r="AR785" s="795"/>
      <c r="AS785" s="798"/>
      <c r="AT785" s="795"/>
      <c r="AU785" s="798"/>
      <c r="AV785" s="795"/>
      <c r="AW785" s="798"/>
      <c r="AX785" s="797"/>
      <c r="AY785" s="797"/>
      <c r="AZ785" s="797"/>
      <c r="BA785" s="797"/>
      <c r="BB785" s="797"/>
      <c r="BC785" s="797"/>
      <c r="BD785" s="797"/>
    </row>
    <row r="786" ht="15.75" customHeight="1">
      <c r="F786" s="794"/>
      <c r="G786" s="795"/>
      <c r="H786" s="797"/>
      <c r="I786" s="795"/>
      <c r="J786" s="795"/>
      <c r="K786" s="798"/>
      <c r="L786" s="795"/>
      <c r="M786" s="795"/>
      <c r="N786" s="795"/>
      <c r="O786" s="795"/>
      <c r="P786" s="795"/>
      <c r="Q786" s="795"/>
      <c r="R786" s="795"/>
      <c r="S786" s="798"/>
      <c r="T786" s="795"/>
      <c r="U786" s="795"/>
      <c r="V786" s="795"/>
      <c r="W786" s="795"/>
      <c r="X786" s="795"/>
      <c r="Y786" s="795"/>
      <c r="Z786" s="795"/>
      <c r="AA786" s="795"/>
      <c r="AB786" s="798"/>
      <c r="AC786" s="798"/>
      <c r="AD786" s="795"/>
      <c r="AE786" s="795"/>
      <c r="AF786" s="795"/>
      <c r="AG786" s="795"/>
      <c r="AH786" s="795"/>
      <c r="AI786" s="798"/>
      <c r="AJ786" s="795"/>
      <c r="AK786" s="798"/>
      <c r="AL786" s="795"/>
      <c r="AM786" s="798"/>
      <c r="AN786" s="795"/>
      <c r="AO786" s="798"/>
      <c r="AP786" s="795"/>
      <c r="AQ786" s="798"/>
      <c r="AR786" s="795"/>
      <c r="AS786" s="798"/>
      <c r="AT786" s="795"/>
      <c r="AU786" s="798"/>
      <c r="AV786" s="795"/>
      <c r="AW786" s="798"/>
      <c r="AX786" s="797"/>
      <c r="AY786" s="797"/>
      <c r="AZ786" s="797"/>
      <c r="BA786" s="797"/>
      <c r="BB786" s="797"/>
      <c r="BC786" s="797"/>
      <c r="BD786" s="797"/>
    </row>
    <row r="787" ht="15.75" customHeight="1">
      <c r="F787" s="794"/>
      <c r="G787" s="795"/>
      <c r="H787" s="797"/>
      <c r="I787" s="795"/>
      <c r="J787" s="795"/>
      <c r="K787" s="798"/>
      <c r="L787" s="795"/>
      <c r="M787" s="795"/>
      <c r="N787" s="795"/>
      <c r="O787" s="795"/>
      <c r="P787" s="795"/>
      <c r="Q787" s="795"/>
      <c r="R787" s="795"/>
      <c r="S787" s="798"/>
      <c r="T787" s="795"/>
      <c r="U787" s="795"/>
      <c r="V787" s="795"/>
      <c r="W787" s="795"/>
      <c r="X787" s="795"/>
      <c r="Y787" s="795"/>
      <c r="Z787" s="795"/>
      <c r="AA787" s="795"/>
      <c r="AB787" s="798"/>
      <c r="AC787" s="798"/>
      <c r="AD787" s="795"/>
      <c r="AE787" s="795"/>
      <c r="AF787" s="795"/>
      <c r="AG787" s="795"/>
      <c r="AH787" s="795"/>
      <c r="AI787" s="798"/>
      <c r="AJ787" s="795"/>
      <c r="AK787" s="798"/>
      <c r="AL787" s="795"/>
      <c r="AM787" s="798"/>
      <c r="AN787" s="795"/>
      <c r="AO787" s="798"/>
      <c r="AP787" s="795"/>
      <c r="AQ787" s="798"/>
      <c r="AR787" s="795"/>
      <c r="AS787" s="798"/>
      <c r="AT787" s="795"/>
      <c r="AU787" s="798"/>
      <c r="AV787" s="795"/>
      <c r="AW787" s="798"/>
      <c r="AX787" s="797"/>
      <c r="AY787" s="797"/>
      <c r="AZ787" s="797"/>
      <c r="BA787" s="797"/>
      <c r="BB787" s="797"/>
      <c r="BC787" s="797"/>
      <c r="BD787" s="797"/>
    </row>
    <row r="788" ht="15.75" customHeight="1">
      <c r="F788" s="794"/>
      <c r="G788" s="795"/>
      <c r="H788" s="797"/>
      <c r="I788" s="795"/>
      <c r="J788" s="795"/>
      <c r="K788" s="798"/>
      <c r="L788" s="795"/>
      <c r="M788" s="795"/>
      <c r="N788" s="795"/>
      <c r="O788" s="795"/>
      <c r="P788" s="795"/>
      <c r="Q788" s="795"/>
      <c r="R788" s="795"/>
      <c r="S788" s="798"/>
      <c r="T788" s="795"/>
      <c r="U788" s="795"/>
      <c r="V788" s="795"/>
      <c r="W788" s="795"/>
      <c r="X788" s="795"/>
      <c r="Y788" s="795"/>
      <c r="Z788" s="795"/>
      <c r="AA788" s="795"/>
      <c r="AB788" s="798"/>
      <c r="AC788" s="798"/>
      <c r="AD788" s="795"/>
      <c r="AE788" s="795"/>
      <c r="AF788" s="795"/>
      <c r="AG788" s="795"/>
      <c r="AH788" s="795"/>
      <c r="AI788" s="798"/>
      <c r="AJ788" s="795"/>
      <c r="AK788" s="798"/>
      <c r="AL788" s="795"/>
      <c r="AM788" s="798"/>
      <c r="AN788" s="795"/>
      <c r="AO788" s="798"/>
      <c r="AP788" s="795"/>
      <c r="AQ788" s="798"/>
      <c r="AR788" s="795"/>
      <c r="AS788" s="798"/>
      <c r="AT788" s="795"/>
      <c r="AU788" s="798"/>
      <c r="AV788" s="795"/>
      <c r="AW788" s="798"/>
      <c r="AX788" s="797"/>
      <c r="AY788" s="797"/>
      <c r="AZ788" s="797"/>
      <c r="BA788" s="797"/>
      <c r="BB788" s="797"/>
      <c r="BC788" s="797"/>
      <c r="BD788" s="797"/>
    </row>
    <row r="789" ht="15.75" customHeight="1">
      <c r="F789" s="794"/>
      <c r="G789" s="795"/>
      <c r="H789" s="797"/>
      <c r="I789" s="795"/>
      <c r="J789" s="795"/>
      <c r="K789" s="798"/>
      <c r="L789" s="795"/>
      <c r="M789" s="795"/>
      <c r="N789" s="795"/>
      <c r="O789" s="795"/>
      <c r="P789" s="795"/>
      <c r="Q789" s="795"/>
      <c r="R789" s="795"/>
      <c r="S789" s="798"/>
      <c r="T789" s="795"/>
      <c r="U789" s="795"/>
      <c r="V789" s="795"/>
      <c r="W789" s="795"/>
      <c r="X789" s="795"/>
      <c r="Y789" s="795"/>
      <c r="Z789" s="795"/>
      <c r="AA789" s="795"/>
      <c r="AB789" s="798"/>
      <c r="AC789" s="798"/>
      <c r="AD789" s="795"/>
      <c r="AE789" s="795"/>
      <c r="AF789" s="795"/>
      <c r="AG789" s="795"/>
      <c r="AH789" s="795"/>
      <c r="AI789" s="798"/>
      <c r="AJ789" s="795"/>
      <c r="AK789" s="798"/>
      <c r="AL789" s="795"/>
      <c r="AM789" s="798"/>
      <c r="AN789" s="795"/>
      <c r="AO789" s="798"/>
      <c r="AP789" s="795"/>
      <c r="AQ789" s="798"/>
      <c r="AR789" s="795"/>
      <c r="AS789" s="798"/>
      <c r="AT789" s="795"/>
      <c r="AU789" s="798"/>
      <c r="AV789" s="795"/>
      <c r="AW789" s="798"/>
      <c r="AX789" s="797"/>
      <c r="AY789" s="797"/>
      <c r="AZ789" s="797"/>
      <c r="BA789" s="797"/>
      <c r="BB789" s="797"/>
      <c r="BC789" s="797"/>
      <c r="BD789" s="797"/>
    </row>
    <row r="790" ht="15.75" customHeight="1">
      <c r="F790" s="794"/>
      <c r="G790" s="795"/>
      <c r="H790" s="797"/>
      <c r="I790" s="795"/>
      <c r="J790" s="795"/>
      <c r="K790" s="798"/>
      <c r="L790" s="795"/>
      <c r="M790" s="795"/>
      <c r="N790" s="795"/>
      <c r="O790" s="795"/>
      <c r="P790" s="795"/>
      <c r="Q790" s="795"/>
      <c r="R790" s="795"/>
      <c r="S790" s="798"/>
      <c r="T790" s="795"/>
      <c r="U790" s="795"/>
      <c r="V790" s="795"/>
      <c r="W790" s="795"/>
      <c r="X790" s="795"/>
      <c r="Y790" s="795"/>
      <c r="Z790" s="795"/>
      <c r="AA790" s="795"/>
      <c r="AB790" s="798"/>
      <c r="AC790" s="798"/>
      <c r="AD790" s="795"/>
      <c r="AE790" s="795"/>
      <c r="AF790" s="795"/>
      <c r="AG790" s="795"/>
      <c r="AH790" s="795"/>
      <c r="AI790" s="798"/>
      <c r="AJ790" s="795"/>
      <c r="AK790" s="798"/>
      <c r="AL790" s="795"/>
      <c r="AM790" s="798"/>
      <c r="AN790" s="795"/>
      <c r="AO790" s="798"/>
      <c r="AP790" s="795"/>
      <c r="AQ790" s="798"/>
      <c r="AR790" s="795"/>
      <c r="AS790" s="798"/>
      <c r="AT790" s="795"/>
      <c r="AU790" s="798"/>
      <c r="AV790" s="795"/>
      <c r="AW790" s="798"/>
      <c r="AX790" s="797"/>
      <c r="AY790" s="797"/>
      <c r="AZ790" s="797"/>
      <c r="BA790" s="797"/>
      <c r="BB790" s="797"/>
      <c r="BC790" s="797"/>
      <c r="BD790" s="797"/>
    </row>
    <row r="791" ht="15.75" customHeight="1">
      <c r="F791" s="794"/>
      <c r="G791" s="795"/>
      <c r="H791" s="797"/>
      <c r="I791" s="795"/>
      <c r="J791" s="795"/>
      <c r="K791" s="798"/>
      <c r="L791" s="795"/>
      <c r="M791" s="795"/>
      <c r="N791" s="795"/>
      <c r="O791" s="795"/>
      <c r="P791" s="795"/>
      <c r="Q791" s="795"/>
      <c r="R791" s="795"/>
      <c r="S791" s="798"/>
      <c r="T791" s="795"/>
      <c r="U791" s="795"/>
      <c r="V791" s="795"/>
      <c r="W791" s="795"/>
      <c r="X791" s="795"/>
      <c r="Y791" s="795"/>
      <c r="Z791" s="795"/>
      <c r="AA791" s="795"/>
      <c r="AB791" s="798"/>
      <c r="AC791" s="798"/>
      <c r="AD791" s="795"/>
      <c r="AE791" s="795"/>
      <c r="AF791" s="795"/>
      <c r="AG791" s="795"/>
      <c r="AH791" s="795"/>
      <c r="AI791" s="798"/>
      <c r="AJ791" s="795"/>
      <c r="AK791" s="798"/>
      <c r="AL791" s="795"/>
      <c r="AM791" s="798"/>
      <c r="AN791" s="795"/>
      <c r="AO791" s="798"/>
      <c r="AP791" s="795"/>
      <c r="AQ791" s="798"/>
      <c r="AR791" s="795"/>
      <c r="AS791" s="798"/>
      <c r="AT791" s="795"/>
      <c r="AU791" s="798"/>
      <c r="AV791" s="795"/>
      <c r="AW791" s="798"/>
      <c r="AX791" s="797"/>
      <c r="AY791" s="797"/>
      <c r="AZ791" s="797"/>
      <c r="BA791" s="797"/>
      <c r="BB791" s="797"/>
      <c r="BC791" s="797"/>
      <c r="BD791" s="797"/>
    </row>
    <row r="792" ht="15.75" customHeight="1">
      <c r="F792" s="794"/>
      <c r="G792" s="795"/>
      <c r="H792" s="797"/>
      <c r="I792" s="795"/>
      <c r="J792" s="795"/>
      <c r="K792" s="798"/>
      <c r="L792" s="795"/>
      <c r="M792" s="795"/>
      <c r="N792" s="795"/>
      <c r="O792" s="795"/>
      <c r="P792" s="795"/>
      <c r="Q792" s="795"/>
      <c r="R792" s="795"/>
      <c r="S792" s="798"/>
      <c r="T792" s="795"/>
      <c r="U792" s="795"/>
      <c r="V792" s="795"/>
      <c r="W792" s="795"/>
      <c r="X792" s="795"/>
      <c r="Y792" s="795"/>
      <c r="Z792" s="795"/>
      <c r="AA792" s="795"/>
      <c r="AB792" s="798"/>
      <c r="AC792" s="798"/>
      <c r="AD792" s="795"/>
      <c r="AE792" s="795"/>
      <c r="AF792" s="795"/>
      <c r="AG792" s="795"/>
      <c r="AH792" s="795"/>
      <c r="AI792" s="798"/>
      <c r="AJ792" s="795"/>
      <c r="AK792" s="798"/>
      <c r="AL792" s="795"/>
      <c r="AM792" s="798"/>
      <c r="AN792" s="795"/>
      <c r="AO792" s="798"/>
      <c r="AP792" s="795"/>
      <c r="AQ792" s="798"/>
      <c r="AR792" s="795"/>
      <c r="AS792" s="798"/>
      <c r="AT792" s="795"/>
      <c r="AU792" s="798"/>
      <c r="AV792" s="795"/>
      <c r="AW792" s="798"/>
      <c r="AX792" s="797"/>
      <c r="AY792" s="797"/>
      <c r="AZ792" s="797"/>
      <c r="BA792" s="797"/>
      <c r="BB792" s="797"/>
      <c r="BC792" s="797"/>
      <c r="BD792" s="797"/>
    </row>
    <row r="793" ht="15.75" customHeight="1">
      <c r="F793" s="794"/>
      <c r="G793" s="795"/>
      <c r="H793" s="797"/>
      <c r="I793" s="795"/>
      <c r="J793" s="795"/>
      <c r="K793" s="798"/>
      <c r="L793" s="795"/>
      <c r="M793" s="795"/>
      <c r="N793" s="795"/>
      <c r="O793" s="795"/>
      <c r="P793" s="795"/>
      <c r="Q793" s="795"/>
      <c r="R793" s="795"/>
      <c r="S793" s="798"/>
      <c r="T793" s="795"/>
      <c r="U793" s="795"/>
      <c r="V793" s="795"/>
      <c r="W793" s="795"/>
      <c r="X793" s="795"/>
      <c r="Y793" s="795"/>
      <c r="Z793" s="795"/>
      <c r="AA793" s="795"/>
      <c r="AB793" s="798"/>
      <c r="AC793" s="798"/>
      <c r="AD793" s="795"/>
      <c r="AE793" s="795"/>
      <c r="AF793" s="795"/>
      <c r="AG793" s="795"/>
      <c r="AH793" s="795"/>
      <c r="AI793" s="798"/>
      <c r="AJ793" s="795"/>
      <c r="AK793" s="798"/>
      <c r="AL793" s="795"/>
      <c r="AM793" s="798"/>
      <c r="AN793" s="795"/>
      <c r="AO793" s="798"/>
      <c r="AP793" s="795"/>
      <c r="AQ793" s="798"/>
      <c r="AR793" s="795"/>
      <c r="AS793" s="798"/>
      <c r="AT793" s="795"/>
      <c r="AU793" s="798"/>
      <c r="AV793" s="795"/>
      <c r="AW793" s="798"/>
      <c r="AX793" s="797"/>
      <c r="AY793" s="797"/>
      <c r="AZ793" s="797"/>
      <c r="BA793" s="797"/>
      <c r="BB793" s="797"/>
      <c r="BC793" s="797"/>
      <c r="BD793" s="797"/>
    </row>
    <row r="794" ht="15.75" customHeight="1">
      <c r="F794" s="794"/>
      <c r="G794" s="795"/>
      <c r="H794" s="797"/>
      <c r="I794" s="795"/>
      <c r="J794" s="795"/>
      <c r="K794" s="798"/>
      <c r="L794" s="795"/>
      <c r="M794" s="795"/>
      <c r="N794" s="795"/>
      <c r="O794" s="795"/>
      <c r="P794" s="795"/>
      <c r="Q794" s="795"/>
      <c r="R794" s="795"/>
      <c r="S794" s="798"/>
      <c r="T794" s="795"/>
      <c r="U794" s="795"/>
      <c r="V794" s="795"/>
      <c r="W794" s="795"/>
      <c r="X794" s="795"/>
      <c r="Y794" s="795"/>
      <c r="Z794" s="795"/>
      <c r="AA794" s="795"/>
      <c r="AB794" s="798"/>
      <c r="AC794" s="798"/>
      <c r="AD794" s="795"/>
      <c r="AE794" s="795"/>
      <c r="AF794" s="795"/>
      <c r="AG794" s="795"/>
      <c r="AH794" s="795"/>
      <c r="AI794" s="798"/>
      <c r="AJ794" s="795"/>
      <c r="AK794" s="798"/>
      <c r="AL794" s="795"/>
      <c r="AM794" s="798"/>
      <c r="AN794" s="795"/>
      <c r="AO794" s="798"/>
      <c r="AP794" s="795"/>
      <c r="AQ794" s="798"/>
      <c r="AR794" s="795"/>
      <c r="AS794" s="798"/>
      <c r="AT794" s="795"/>
      <c r="AU794" s="798"/>
      <c r="AV794" s="795"/>
      <c r="AW794" s="798"/>
      <c r="AX794" s="797"/>
      <c r="AY794" s="797"/>
      <c r="AZ794" s="797"/>
      <c r="BA794" s="797"/>
      <c r="BB794" s="797"/>
      <c r="BC794" s="797"/>
      <c r="BD794" s="797"/>
    </row>
    <row r="795" ht="15.75" customHeight="1">
      <c r="F795" s="794"/>
      <c r="G795" s="795"/>
      <c r="H795" s="797"/>
      <c r="I795" s="795"/>
      <c r="J795" s="795"/>
      <c r="K795" s="798"/>
      <c r="L795" s="795"/>
      <c r="M795" s="795"/>
      <c r="N795" s="795"/>
      <c r="O795" s="795"/>
      <c r="P795" s="795"/>
      <c r="Q795" s="795"/>
      <c r="R795" s="795"/>
      <c r="S795" s="798"/>
      <c r="T795" s="795"/>
      <c r="U795" s="795"/>
      <c r="V795" s="795"/>
      <c r="W795" s="795"/>
      <c r="X795" s="795"/>
      <c r="Y795" s="795"/>
      <c r="Z795" s="795"/>
      <c r="AA795" s="795"/>
      <c r="AB795" s="798"/>
      <c r="AC795" s="798"/>
      <c r="AD795" s="795"/>
      <c r="AE795" s="795"/>
      <c r="AF795" s="795"/>
      <c r="AG795" s="795"/>
      <c r="AH795" s="795"/>
      <c r="AI795" s="798"/>
      <c r="AJ795" s="795"/>
      <c r="AK795" s="798"/>
      <c r="AL795" s="795"/>
      <c r="AM795" s="798"/>
      <c r="AN795" s="795"/>
      <c r="AO795" s="798"/>
      <c r="AP795" s="795"/>
      <c r="AQ795" s="798"/>
      <c r="AR795" s="795"/>
      <c r="AS795" s="798"/>
      <c r="AT795" s="795"/>
      <c r="AU795" s="798"/>
      <c r="AV795" s="795"/>
      <c r="AW795" s="798"/>
      <c r="AX795" s="797"/>
      <c r="AY795" s="797"/>
      <c r="AZ795" s="797"/>
      <c r="BA795" s="797"/>
      <c r="BB795" s="797"/>
      <c r="BC795" s="797"/>
      <c r="BD795" s="797"/>
    </row>
    <row r="796" ht="15.75" customHeight="1">
      <c r="F796" s="794"/>
      <c r="G796" s="795"/>
      <c r="H796" s="797"/>
      <c r="I796" s="795"/>
      <c r="J796" s="795"/>
      <c r="K796" s="798"/>
      <c r="L796" s="795"/>
      <c r="M796" s="795"/>
      <c r="N796" s="795"/>
      <c r="O796" s="795"/>
      <c r="P796" s="795"/>
      <c r="Q796" s="795"/>
      <c r="R796" s="795"/>
      <c r="S796" s="798"/>
      <c r="T796" s="795"/>
      <c r="U796" s="795"/>
      <c r="V796" s="795"/>
      <c r="W796" s="795"/>
      <c r="X796" s="795"/>
      <c r="Y796" s="795"/>
      <c r="Z796" s="795"/>
      <c r="AA796" s="795"/>
      <c r="AB796" s="798"/>
      <c r="AC796" s="798"/>
      <c r="AD796" s="795"/>
      <c r="AE796" s="795"/>
      <c r="AF796" s="795"/>
      <c r="AG796" s="795"/>
      <c r="AH796" s="795"/>
      <c r="AI796" s="798"/>
      <c r="AJ796" s="795"/>
      <c r="AK796" s="798"/>
      <c r="AL796" s="795"/>
      <c r="AM796" s="798"/>
      <c r="AN796" s="795"/>
      <c r="AO796" s="798"/>
      <c r="AP796" s="795"/>
      <c r="AQ796" s="798"/>
      <c r="AR796" s="795"/>
      <c r="AS796" s="798"/>
      <c r="AT796" s="795"/>
      <c r="AU796" s="798"/>
      <c r="AV796" s="795"/>
      <c r="AW796" s="798"/>
      <c r="AX796" s="797"/>
      <c r="AY796" s="797"/>
      <c r="AZ796" s="797"/>
      <c r="BA796" s="797"/>
      <c r="BB796" s="797"/>
      <c r="BC796" s="797"/>
      <c r="BD796" s="797"/>
    </row>
    <row r="797" ht="15.75" customHeight="1">
      <c r="F797" s="794"/>
      <c r="G797" s="795"/>
      <c r="H797" s="797"/>
      <c r="I797" s="795"/>
      <c r="J797" s="795"/>
      <c r="K797" s="798"/>
      <c r="L797" s="795"/>
      <c r="M797" s="795"/>
      <c r="N797" s="795"/>
      <c r="O797" s="795"/>
      <c r="P797" s="795"/>
      <c r="Q797" s="795"/>
      <c r="R797" s="795"/>
      <c r="S797" s="798"/>
      <c r="T797" s="795"/>
      <c r="U797" s="795"/>
      <c r="V797" s="795"/>
      <c r="W797" s="795"/>
      <c r="X797" s="795"/>
      <c r="Y797" s="795"/>
      <c r="Z797" s="795"/>
      <c r="AA797" s="795"/>
      <c r="AB797" s="798"/>
      <c r="AC797" s="798"/>
      <c r="AD797" s="795"/>
      <c r="AE797" s="795"/>
      <c r="AF797" s="795"/>
      <c r="AG797" s="795"/>
      <c r="AH797" s="795"/>
      <c r="AI797" s="798"/>
      <c r="AJ797" s="795"/>
      <c r="AK797" s="798"/>
      <c r="AL797" s="795"/>
      <c r="AM797" s="798"/>
      <c r="AN797" s="795"/>
      <c r="AO797" s="798"/>
      <c r="AP797" s="795"/>
      <c r="AQ797" s="798"/>
      <c r="AR797" s="795"/>
      <c r="AS797" s="798"/>
      <c r="AT797" s="795"/>
      <c r="AU797" s="798"/>
      <c r="AV797" s="795"/>
      <c r="AW797" s="798"/>
      <c r="AX797" s="797"/>
      <c r="AY797" s="797"/>
      <c r="AZ797" s="797"/>
      <c r="BA797" s="797"/>
      <c r="BB797" s="797"/>
      <c r="BC797" s="797"/>
      <c r="BD797" s="797"/>
    </row>
    <row r="798" ht="15.75" customHeight="1">
      <c r="F798" s="794"/>
      <c r="G798" s="795"/>
      <c r="H798" s="797"/>
      <c r="I798" s="795"/>
      <c r="J798" s="795"/>
      <c r="K798" s="798"/>
      <c r="L798" s="795"/>
      <c r="M798" s="795"/>
      <c r="N798" s="795"/>
      <c r="O798" s="795"/>
      <c r="P798" s="795"/>
      <c r="Q798" s="795"/>
      <c r="R798" s="795"/>
      <c r="S798" s="798"/>
      <c r="T798" s="795"/>
      <c r="U798" s="795"/>
      <c r="V798" s="795"/>
      <c r="W798" s="795"/>
      <c r="X798" s="795"/>
      <c r="Y798" s="795"/>
      <c r="Z798" s="795"/>
      <c r="AA798" s="795"/>
      <c r="AB798" s="798"/>
      <c r="AC798" s="798"/>
      <c r="AD798" s="795"/>
      <c r="AE798" s="795"/>
      <c r="AF798" s="795"/>
      <c r="AG798" s="795"/>
      <c r="AH798" s="795"/>
      <c r="AI798" s="798"/>
      <c r="AJ798" s="795"/>
      <c r="AK798" s="798"/>
      <c r="AL798" s="795"/>
      <c r="AM798" s="798"/>
      <c r="AN798" s="795"/>
      <c r="AO798" s="798"/>
      <c r="AP798" s="795"/>
      <c r="AQ798" s="798"/>
      <c r="AR798" s="795"/>
      <c r="AS798" s="798"/>
      <c r="AT798" s="795"/>
      <c r="AU798" s="798"/>
      <c r="AV798" s="795"/>
      <c r="AW798" s="798"/>
      <c r="AX798" s="797"/>
      <c r="AY798" s="797"/>
      <c r="AZ798" s="797"/>
      <c r="BA798" s="797"/>
      <c r="BB798" s="797"/>
      <c r="BC798" s="797"/>
      <c r="BD798" s="797"/>
    </row>
    <row r="799" ht="15.75" customHeight="1">
      <c r="F799" s="794"/>
      <c r="G799" s="795"/>
      <c r="H799" s="797"/>
      <c r="I799" s="795"/>
      <c r="J799" s="795"/>
      <c r="K799" s="798"/>
      <c r="L799" s="795"/>
      <c r="M799" s="795"/>
      <c r="N799" s="795"/>
      <c r="O799" s="795"/>
      <c r="P799" s="795"/>
      <c r="Q799" s="795"/>
      <c r="R799" s="795"/>
      <c r="S799" s="798"/>
      <c r="T799" s="795"/>
      <c r="U799" s="795"/>
      <c r="V799" s="795"/>
      <c r="W799" s="795"/>
      <c r="X799" s="795"/>
      <c r="Y799" s="795"/>
      <c r="Z799" s="795"/>
      <c r="AA799" s="795"/>
      <c r="AB799" s="798"/>
      <c r="AC799" s="798"/>
      <c r="AD799" s="795"/>
      <c r="AE799" s="795"/>
      <c r="AF799" s="795"/>
      <c r="AG799" s="795"/>
      <c r="AH799" s="795"/>
      <c r="AI799" s="798"/>
      <c r="AJ799" s="795"/>
      <c r="AK799" s="798"/>
      <c r="AL799" s="795"/>
      <c r="AM799" s="798"/>
      <c r="AN799" s="795"/>
      <c r="AO799" s="798"/>
      <c r="AP799" s="795"/>
      <c r="AQ799" s="798"/>
      <c r="AR799" s="795"/>
      <c r="AS799" s="798"/>
      <c r="AT799" s="795"/>
      <c r="AU799" s="798"/>
      <c r="AV799" s="795"/>
      <c r="AW799" s="798"/>
      <c r="AX799" s="797"/>
      <c r="AY799" s="797"/>
      <c r="AZ799" s="797"/>
      <c r="BA799" s="797"/>
      <c r="BB799" s="797"/>
      <c r="BC799" s="797"/>
      <c r="BD799" s="797"/>
    </row>
    <row r="800" ht="15.75" customHeight="1">
      <c r="F800" s="794"/>
      <c r="G800" s="795"/>
      <c r="H800" s="797"/>
      <c r="I800" s="795"/>
      <c r="J800" s="795"/>
      <c r="K800" s="798"/>
      <c r="L800" s="795"/>
      <c r="M800" s="795"/>
      <c r="N800" s="795"/>
      <c r="O800" s="795"/>
      <c r="P800" s="795"/>
      <c r="Q800" s="795"/>
      <c r="R800" s="795"/>
      <c r="S800" s="798"/>
      <c r="T800" s="795"/>
      <c r="U800" s="795"/>
      <c r="V800" s="795"/>
      <c r="W800" s="795"/>
      <c r="X800" s="795"/>
      <c r="Y800" s="795"/>
      <c r="Z800" s="795"/>
      <c r="AA800" s="795"/>
      <c r="AB800" s="798"/>
      <c r="AC800" s="798"/>
      <c r="AD800" s="795"/>
      <c r="AE800" s="795"/>
      <c r="AF800" s="795"/>
      <c r="AG800" s="795"/>
      <c r="AH800" s="795"/>
      <c r="AI800" s="798"/>
      <c r="AJ800" s="795"/>
      <c r="AK800" s="798"/>
      <c r="AL800" s="795"/>
      <c r="AM800" s="798"/>
      <c r="AN800" s="795"/>
      <c r="AO800" s="798"/>
      <c r="AP800" s="795"/>
      <c r="AQ800" s="798"/>
      <c r="AR800" s="795"/>
      <c r="AS800" s="798"/>
      <c r="AT800" s="795"/>
      <c r="AU800" s="798"/>
      <c r="AV800" s="795"/>
      <c r="AW800" s="798"/>
      <c r="AX800" s="797"/>
      <c r="AY800" s="797"/>
      <c r="AZ800" s="797"/>
      <c r="BA800" s="797"/>
      <c r="BB800" s="797"/>
      <c r="BC800" s="797"/>
      <c r="BD800" s="797"/>
    </row>
    <row r="801" ht="15.75" customHeight="1">
      <c r="F801" s="794"/>
      <c r="G801" s="795"/>
      <c r="H801" s="797"/>
      <c r="I801" s="795"/>
      <c r="J801" s="795"/>
      <c r="K801" s="798"/>
      <c r="L801" s="795"/>
      <c r="M801" s="795"/>
      <c r="N801" s="795"/>
      <c r="O801" s="795"/>
      <c r="P801" s="795"/>
      <c r="Q801" s="795"/>
      <c r="R801" s="795"/>
      <c r="S801" s="798"/>
      <c r="T801" s="795"/>
      <c r="U801" s="795"/>
      <c r="V801" s="795"/>
      <c r="W801" s="795"/>
      <c r="X801" s="795"/>
      <c r="Y801" s="795"/>
      <c r="Z801" s="795"/>
      <c r="AA801" s="795"/>
      <c r="AB801" s="798"/>
      <c r="AC801" s="798"/>
      <c r="AD801" s="795"/>
      <c r="AE801" s="795"/>
      <c r="AF801" s="795"/>
      <c r="AG801" s="795"/>
      <c r="AH801" s="795"/>
      <c r="AI801" s="798"/>
      <c r="AJ801" s="795"/>
      <c r="AK801" s="798"/>
      <c r="AL801" s="795"/>
      <c r="AM801" s="798"/>
      <c r="AN801" s="795"/>
      <c r="AO801" s="798"/>
      <c r="AP801" s="795"/>
      <c r="AQ801" s="798"/>
      <c r="AR801" s="795"/>
      <c r="AS801" s="798"/>
      <c r="AT801" s="795"/>
      <c r="AU801" s="798"/>
      <c r="AV801" s="795"/>
      <c r="AW801" s="798"/>
      <c r="AX801" s="797"/>
      <c r="AY801" s="797"/>
      <c r="AZ801" s="797"/>
      <c r="BA801" s="797"/>
      <c r="BB801" s="797"/>
      <c r="BC801" s="797"/>
      <c r="BD801" s="797"/>
    </row>
    <row r="802" ht="15.75" customHeight="1">
      <c r="F802" s="794"/>
      <c r="G802" s="795"/>
      <c r="H802" s="797"/>
      <c r="I802" s="795"/>
      <c r="J802" s="795"/>
      <c r="K802" s="798"/>
      <c r="L802" s="795"/>
      <c r="M802" s="795"/>
      <c r="N802" s="795"/>
      <c r="O802" s="795"/>
      <c r="P802" s="795"/>
      <c r="Q802" s="795"/>
      <c r="R802" s="795"/>
      <c r="S802" s="798"/>
      <c r="T802" s="795"/>
      <c r="U802" s="795"/>
      <c r="V802" s="795"/>
      <c r="W802" s="795"/>
      <c r="X802" s="795"/>
      <c r="Y802" s="795"/>
      <c r="Z802" s="795"/>
      <c r="AA802" s="795"/>
      <c r="AB802" s="798"/>
      <c r="AC802" s="798"/>
      <c r="AD802" s="795"/>
      <c r="AE802" s="795"/>
      <c r="AF802" s="795"/>
      <c r="AG802" s="795"/>
      <c r="AH802" s="795"/>
      <c r="AI802" s="798"/>
      <c r="AJ802" s="795"/>
      <c r="AK802" s="798"/>
      <c r="AL802" s="795"/>
      <c r="AM802" s="798"/>
      <c r="AN802" s="795"/>
      <c r="AO802" s="798"/>
      <c r="AP802" s="795"/>
      <c r="AQ802" s="798"/>
      <c r="AR802" s="795"/>
      <c r="AS802" s="798"/>
      <c r="AT802" s="795"/>
      <c r="AU802" s="798"/>
      <c r="AV802" s="795"/>
      <c r="AW802" s="798"/>
      <c r="AX802" s="797"/>
      <c r="AY802" s="797"/>
      <c r="AZ802" s="797"/>
      <c r="BA802" s="797"/>
      <c r="BB802" s="797"/>
      <c r="BC802" s="797"/>
      <c r="BD802" s="797"/>
    </row>
    <row r="803" ht="15.75" customHeight="1">
      <c r="F803" s="794"/>
      <c r="G803" s="795"/>
      <c r="H803" s="797"/>
      <c r="I803" s="795"/>
      <c r="J803" s="795"/>
      <c r="K803" s="798"/>
      <c r="L803" s="795"/>
      <c r="M803" s="795"/>
      <c r="N803" s="795"/>
      <c r="O803" s="795"/>
      <c r="P803" s="795"/>
      <c r="Q803" s="795"/>
      <c r="R803" s="795"/>
      <c r="S803" s="798"/>
      <c r="T803" s="795"/>
      <c r="U803" s="795"/>
      <c r="V803" s="795"/>
      <c r="W803" s="795"/>
      <c r="X803" s="795"/>
      <c r="Y803" s="795"/>
      <c r="Z803" s="795"/>
      <c r="AA803" s="795"/>
      <c r="AB803" s="798"/>
      <c r="AC803" s="798"/>
      <c r="AD803" s="795"/>
      <c r="AE803" s="795"/>
      <c r="AF803" s="795"/>
      <c r="AG803" s="795"/>
      <c r="AH803" s="795"/>
      <c r="AI803" s="798"/>
      <c r="AJ803" s="795"/>
      <c r="AK803" s="798"/>
      <c r="AL803" s="795"/>
      <c r="AM803" s="798"/>
      <c r="AN803" s="795"/>
      <c r="AO803" s="798"/>
      <c r="AP803" s="795"/>
      <c r="AQ803" s="798"/>
      <c r="AR803" s="795"/>
      <c r="AS803" s="798"/>
      <c r="AT803" s="795"/>
      <c r="AU803" s="798"/>
      <c r="AV803" s="795"/>
      <c r="AW803" s="798"/>
      <c r="AX803" s="797"/>
      <c r="AY803" s="797"/>
      <c r="AZ803" s="797"/>
      <c r="BA803" s="797"/>
      <c r="BB803" s="797"/>
      <c r="BC803" s="797"/>
      <c r="BD803" s="797"/>
    </row>
    <row r="804" ht="15.75" customHeight="1">
      <c r="F804" s="794"/>
      <c r="G804" s="795"/>
      <c r="H804" s="797"/>
      <c r="I804" s="795"/>
      <c r="J804" s="795"/>
      <c r="K804" s="798"/>
      <c r="L804" s="795"/>
      <c r="M804" s="795"/>
      <c r="N804" s="795"/>
      <c r="O804" s="795"/>
      <c r="P804" s="795"/>
      <c r="Q804" s="795"/>
      <c r="R804" s="795"/>
      <c r="S804" s="798"/>
      <c r="T804" s="795"/>
      <c r="U804" s="795"/>
      <c r="V804" s="795"/>
      <c r="W804" s="795"/>
      <c r="X804" s="795"/>
      <c r="Y804" s="795"/>
      <c r="Z804" s="795"/>
      <c r="AA804" s="795"/>
      <c r="AB804" s="798"/>
      <c r="AC804" s="798"/>
      <c r="AD804" s="795"/>
      <c r="AE804" s="795"/>
      <c r="AF804" s="795"/>
      <c r="AG804" s="795"/>
      <c r="AH804" s="795"/>
      <c r="AI804" s="798"/>
      <c r="AJ804" s="795"/>
      <c r="AK804" s="798"/>
      <c r="AL804" s="795"/>
      <c r="AM804" s="798"/>
      <c r="AN804" s="795"/>
      <c r="AO804" s="798"/>
      <c r="AP804" s="795"/>
      <c r="AQ804" s="798"/>
      <c r="AR804" s="795"/>
      <c r="AS804" s="798"/>
      <c r="AT804" s="795"/>
      <c r="AU804" s="798"/>
      <c r="AV804" s="795"/>
      <c r="AW804" s="798"/>
      <c r="AX804" s="797"/>
      <c r="AY804" s="797"/>
      <c r="AZ804" s="797"/>
      <c r="BA804" s="797"/>
      <c r="BB804" s="797"/>
      <c r="BC804" s="797"/>
      <c r="BD804" s="797"/>
    </row>
    <row r="805" ht="15.75" customHeight="1">
      <c r="F805" s="794"/>
      <c r="G805" s="795"/>
      <c r="H805" s="797"/>
      <c r="I805" s="795"/>
      <c r="J805" s="795"/>
      <c r="K805" s="798"/>
      <c r="L805" s="795"/>
      <c r="M805" s="795"/>
      <c r="N805" s="795"/>
      <c r="O805" s="795"/>
      <c r="P805" s="795"/>
      <c r="Q805" s="795"/>
      <c r="R805" s="795"/>
      <c r="S805" s="798"/>
      <c r="T805" s="795"/>
      <c r="U805" s="795"/>
      <c r="V805" s="795"/>
      <c r="W805" s="795"/>
      <c r="X805" s="795"/>
      <c r="Y805" s="795"/>
      <c r="Z805" s="795"/>
      <c r="AA805" s="795"/>
      <c r="AB805" s="798"/>
      <c r="AC805" s="798"/>
      <c r="AD805" s="795"/>
      <c r="AE805" s="795"/>
      <c r="AF805" s="795"/>
      <c r="AG805" s="795"/>
      <c r="AH805" s="795"/>
      <c r="AI805" s="798"/>
      <c r="AJ805" s="795"/>
      <c r="AK805" s="798"/>
      <c r="AL805" s="795"/>
      <c r="AM805" s="798"/>
      <c r="AN805" s="795"/>
      <c r="AO805" s="798"/>
      <c r="AP805" s="795"/>
      <c r="AQ805" s="798"/>
      <c r="AR805" s="795"/>
      <c r="AS805" s="798"/>
      <c r="AT805" s="795"/>
      <c r="AU805" s="798"/>
      <c r="AV805" s="795"/>
      <c r="AW805" s="798"/>
      <c r="AX805" s="797"/>
      <c r="AY805" s="797"/>
      <c r="AZ805" s="797"/>
      <c r="BA805" s="797"/>
      <c r="BB805" s="797"/>
      <c r="BC805" s="797"/>
      <c r="BD805" s="797"/>
    </row>
    <row r="806" ht="15.75" customHeight="1">
      <c r="F806" s="794"/>
      <c r="G806" s="795"/>
      <c r="H806" s="797"/>
      <c r="I806" s="795"/>
      <c r="J806" s="795"/>
      <c r="K806" s="798"/>
      <c r="L806" s="795"/>
      <c r="M806" s="795"/>
      <c r="N806" s="795"/>
      <c r="O806" s="795"/>
      <c r="P806" s="795"/>
      <c r="Q806" s="795"/>
      <c r="R806" s="795"/>
      <c r="S806" s="798"/>
      <c r="T806" s="795"/>
      <c r="U806" s="795"/>
      <c r="V806" s="795"/>
      <c r="W806" s="795"/>
      <c r="X806" s="795"/>
      <c r="Y806" s="795"/>
      <c r="Z806" s="795"/>
      <c r="AA806" s="795"/>
      <c r="AB806" s="798"/>
      <c r="AC806" s="798"/>
      <c r="AD806" s="795"/>
      <c r="AE806" s="795"/>
      <c r="AF806" s="795"/>
      <c r="AG806" s="795"/>
      <c r="AH806" s="795"/>
      <c r="AI806" s="798"/>
      <c r="AJ806" s="795"/>
      <c r="AK806" s="798"/>
      <c r="AL806" s="795"/>
      <c r="AM806" s="798"/>
      <c r="AN806" s="795"/>
      <c r="AO806" s="798"/>
      <c r="AP806" s="795"/>
      <c r="AQ806" s="798"/>
      <c r="AR806" s="795"/>
      <c r="AS806" s="798"/>
      <c r="AT806" s="795"/>
      <c r="AU806" s="798"/>
      <c r="AV806" s="795"/>
      <c r="AW806" s="798"/>
      <c r="AX806" s="797"/>
      <c r="AY806" s="797"/>
      <c r="AZ806" s="797"/>
      <c r="BA806" s="797"/>
      <c r="BB806" s="797"/>
      <c r="BC806" s="797"/>
      <c r="BD806" s="797"/>
    </row>
    <row r="807" ht="15.75" customHeight="1">
      <c r="F807" s="794"/>
      <c r="G807" s="795"/>
      <c r="H807" s="797"/>
      <c r="I807" s="795"/>
      <c r="J807" s="795"/>
      <c r="K807" s="798"/>
      <c r="L807" s="795"/>
      <c r="M807" s="795"/>
      <c r="N807" s="795"/>
      <c r="O807" s="795"/>
      <c r="P807" s="795"/>
      <c r="Q807" s="795"/>
      <c r="R807" s="795"/>
      <c r="S807" s="798"/>
      <c r="T807" s="795"/>
      <c r="U807" s="795"/>
      <c r="V807" s="795"/>
      <c r="W807" s="795"/>
      <c r="X807" s="795"/>
      <c r="Y807" s="795"/>
      <c r="Z807" s="795"/>
      <c r="AA807" s="795"/>
      <c r="AB807" s="798"/>
      <c r="AC807" s="798"/>
      <c r="AD807" s="795"/>
      <c r="AE807" s="795"/>
      <c r="AF807" s="795"/>
      <c r="AG807" s="795"/>
      <c r="AH807" s="795"/>
      <c r="AI807" s="798"/>
      <c r="AJ807" s="795"/>
      <c r="AK807" s="798"/>
      <c r="AL807" s="795"/>
      <c r="AM807" s="798"/>
      <c r="AN807" s="795"/>
      <c r="AO807" s="798"/>
      <c r="AP807" s="795"/>
      <c r="AQ807" s="798"/>
      <c r="AR807" s="795"/>
      <c r="AS807" s="798"/>
      <c r="AT807" s="795"/>
      <c r="AU807" s="798"/>
      <c r="AV807" s="795"/>
      <c r="AW807" s="798"/>
      <c r="AX807" s="797"/>
      <c r="AY807" s="797"/>
      <c r="AZ807" s="797"/>
      <c r="BA807" s="797"/>
      <c r="BB807" s="797"/>
      <c r="BC807" s="797"/>
      <c r="BD807" s="797"/>
    </row>
    <row r="808" ht="15.75" customHeight="1">
      <c r="F808" s="794"/>
      <c r="G808" s="795"/>
      <c r="H808" s="797"/>
      <c r="I808" s="795"/>
      <c r="J808" s="795"/>
      <c r="K808" s="798"/>
      <c r="L808" s="795"/>
      <c r="M808" s="795"/>
      <c r="N808" s="795"/>
      <c r="O808" s="795"/>
      <c r="P808" s="795"/>
      <c r="Q808" s="795"/>
      <c r="R808" s="795"/>
      <c r="S808" s="798"/>
      <c r="T808" s="795"/>
      <c r="U808" s="795"/>
      <c r="V808" s="795"/>
      <c r="W808" s="795"/>
      <c r="X808" s="795"/>
      <c r="Y808" s="795"/>
      <c r="Z808" s="795"/>
      <c r="AA808" s="795"/>
      <c r="AB808" s="798"/>
      <c r="AC808" s="798"/>
      <c r="AD808" s="795"/>
      <c r="AE808" s="795"/>
      <c r="AF808" s="795"/>
      <c r="AG808" s="795"/>
      <c r="AH808" s="795"/>
      <c r="AI808" s="798"/>
      <c r="AJ808" s="795"/>
      <c r="AK808" s="798"/>
      <c r="AL808" s="795"/>
      <c r="AM808" s="798"/>
      <c r="AN808" s="795"/>
      <c r="AO808" s="798"/>
      <c r="AP808" s="795"/>
      <c r="AQ808" s="798"/>
      <c r="AR808" s="795"/>
      <c r="AS808" s="798"/>
      <c r="AT808" s="795"/>
      <c r="AU808" s="798"/>
      <c r="AV808" s="795"/>
      <c r="AW808" s="798"/>
      <c r="AX808" s="797"/>
      <c r="AY808" s="797"/>
      <c r="AZ808" s="797"/>
      <c r="BA808" s="797"/>
      <c r="BB808" s="797"/>
      <c r="BC808" s="797"/>
      <c r="BD808" s="797"/>
    </row>
    <row r="809" ht="15.75" customHeight="1">
      <c r="F809" s="794"/>
      <c r="G809" s="795"/>
      <c r="H809" s="797"/>
      <c r="I809" s="795"/>
      <c r="J809" s="795"/>
      <c r="K809" s="798"/>
      <c r="L809" s="795"/>
      <c r="M809" s="795"/>
      <c r="N809" s="795"/>
      <c r="O809" s="795"/>
      <c r="P809" s="795"/>
      <c r="Q809" s="795"/>
      <c r="R809" s="795"/>
      <c r="S809" s="798"/>
      <c r="T809" s="795"/>
      <c r="U809" s="795"/>
      <c r="V809" s="795"/>
      <c r="W809" s="795"/>
      <c r="X809" s="795"/>
      <c r="Y809" s="795"/>
      <c r="Z809" s="795"/>
      <c r="AA809" s="795"/>
      <c r="AB809" s="798"/>
      <c r="AC809" s="798"/>
      <c r="AD809" s="795"/>
      <c r="AE809" s="795"/>
      <c r="AF809" s="795"/>
      <c r="AG809" s="795"/>
      <c r="AH809" s="795"/>
      <c r="AI809" s="798"/>
      <c r="AJ809" s="795"/>
      <c r="AK809" s="798"/>
      <c r="AL809" s="795"/>
      <c r="AM809" s="798"/>
      <c r="AN809" s="795"/>
      <c r="AO809" s="798"/>
      <c r="AP809" s="795"/>
      <c r="AQ809" s="798"/>
      <c r="AR809" s="795"/>
      <c r="AS809" s="798"/>
      <c r="AT809" s="795"/>
      <c r="AU809" s="798"/>
      <c r="AV809" s="795"/>
      <c r="AW809" s="798"/>
      <c r="AX809" s="797"/>
      <c r="AY809" s="797"/>
      <c r="AZ809" s="797"/>
      <c r="BA809" s="797"/>
      <c r="BB809" s="797"/>
      <c r="BC809" s="797"/>
      <c r="BD809" s="797"/>
    </row>
    <row r="810" ht="15.75" customHeight="1">
      <c r="F810" s="794"/>
      <c r="G810" s="795"/>
      <c r="H810" s="797"/>
      <c r="I810" s="795"/>
      <c r="J810" s="795"/>
      <c r="K810" s="798"/>
      <c r="L810" s="795"/>
      <c r="M810" s="795"/>
      <c r="N810" s="795"/>
      <c r="O810" s="795"/>
      <c r="P810" s="795"/>
      <c r="Q810" s="795"/>
      <c r="R810" s="795"/>
      <c r="S810" s="798"/>
      <c r="T810" s="795"/>
      <c r="U810" s="795"/>
      <c r="V810" s="795"/>
      <c r="W810" s="795"/>
      <c r="X810" s="795"/>
      <c r="Y810" s="795"/>
      <c r="Z810" s="795"/>
      <c r="AA810" s="795"/>
      <c r="AB810" s="798"/>
      <c r="AC810" s="798"/>
      <c r="AD810" s="795"/>
      <c r="AE810" s="795"/>
      <c r="AF810" s="795"/>
      <c r="AG810" s="795"/>
      <c r="AH810" s="795"/>
      <c r="AI810" s="798"/>
      <c r="AJ810" s="795"/>
      <c r="AK810" s="798"/>
      <c r="AL810" s="795"/>
      <c r="AM810" s="798"/>
      <c r="AN810" s="795"/>
      <c r="AO810" s="798"/>
      <c r="AP810" s="795"/>
      <c r="AQ810" s="798"/>
      <c r="AR810" s="795"/>
      <c r="AS810" s="798"/>
      <c r="AT810" s="795"/>
      <c r="AU810" s="798"/>
      <c r="AV810" s="795"/>
      <c r="AW810" s="798"/>
      <c r="AX810" s="797"/>
      <c r="AY810" s="797"/>
      <c r="AZ810" s="797"/>
      <c r="BA810" s="797"/>
      <c r="BB810" s="797"/>
      <c r="BC810" s="797"/>
      <c r="BD810" s="797"/>
    </row>
    <row r="811" ht="15.75" customHeight="1">
      <c r="F811" s="794"/>
      <c r="G811" s="795"/>
      <c r="H811" s="797"/>
      <c r="I811" s="795"/>
      <c r="J811" s="795"/>
      <c r="K811" s="798"/>
      <c r="L811" s="795"/>
      <c r="M811" s="795"/>
      <c r="N811" s="795"/>
      <c r="O811" s="795"/>
      <c r="P811" s="795"/>
      <c r="Q811" s="795"/>
      <c r="R811" s="795"/>
      <c r="S811" s="798"/>
      <c r="T811" s="795"/>
      <c r="U811" s="795"/>
      <c r="V811" s="795"/>
      <c r="W811" s="795"/>
      <c r="X811" s="795"/>
      <c r="Y811" s="795"/>
      <c r="Z811" s="795"/>
      <c r="AA811" s="795"/>
      <c r="AB811" s="798"/>
      <c r="AC811" s="798"/>
      <c r="AD811" s="795"/>
      <c r="AE811" s="795"/>
      <c r="AF811" s="795"/>
      <c r="AG811" s="795"/>
      <c r="AH811" s="795"/>
      <c r="AI811" s="798"/>
      <c r="AJ811" s="795"/>
      <c r="AK811" s="798"/>
      <c r="AL811" s="795"/>
      <c r="AM811" s="798"/>
      <c r="AN811" s="795"/>
      <c r="AO811" s="798"/>
      <c r="AP811" s="795"/>
      <c r="AQ811" s="798"/>
      <c r="AR811" s="795"/>
      <c r="AS811" s="798"/>
      <c r="AT811" s="795"/>
      <c r="AU811" s="798"/>
      <c r="AV811" s="795"/>
      <c r="AW811" s="798"/>
      <c r="AX811" s="797"/>
      <c r="AY811" s="797"/>
      <c r="AZ811" s="797"/>
      <c r="BA811" s="797"/>
      <c r="BB811" s="797"/>
      <c r="BC811" s="797"/>
      <c r="BD811" s="797"/>
    </row>
    <row r="812" ht="15.75" customHeight="1">
      <c r="F812" s="794"/>
      <c r="G812" s="795"/>
      <c r="H812" s="797"/>
      <c r="I812" s="795"/>
      <c r="J812" s="795"/>
      <c r="K812" s="798"/>
      <c r="L812" s="795"/>
      <c r="M812" s="795"/>
      <c r="N812" s="795"/>
      <c r="O812" s="795"/>
      <c r="P812" s="795"/>
      <c r="Q812" s="795"/>
      <c r="R812" s="795"/>
      <c r="S812" s="798"/>
      <c r="T812" s="795"/>
      <c r="U812" s="795"/>
      <c r="V812" s="795"/>
      <c r="W812" s="795"/>
      <c r="X812" s="795"/>
      <c r="Y812" s="795"/>
      <c r="Z812" s="795"/>
      <c r="AA812" s="795"/>
      <c r="AB812" s="798"/>
      <c r="AC812" s="798"/>
      <c r="AD812" s="795"/>
      <c r="AE812" s="795"/>
      <c r="AF812" s="795"/>
      <c r="AG812" s="795"/>
      <c r="AH812" s="795"/>
      <c r="AI812" s="798"/>
      <c r="AJ812" s="795"/>
      <c r="AK812" s="798"/>
      <c r="AL812" s="795"/>
      <c r="AM812" s="798"/>
      <c r="AN812" s="795"/>
      <c r="AO812" s="798"/>
      <c r="AP812" s="795"/>
      <c r="AQ812" s="798"/>
      <c r="AR812" s="795"/>
      <c r="AS812" s="798"/>
      <c r="AT812" s="795"/>
      <c r="AU812" s="798"/>
      <c r="AV812" s="795"/>
      <c r="AW812" s="798"/>
      <c r="AX812" s="797"/>
      <c r="AY812" s="797"/>
      <c r="AZ812" s="797"/>
      <c r="BA812" s="797"/>
      <c r="BB812" s="797"/>
      <c r="BC812" s="797"/>
      <c r="BD812" s="797"/>
    </row>
    <row r="813" ht="15.75" customHeight="1">
      <c r="F813" s="794"/>
      <c r="G813" s="795"/>
      <c r="H813" s="797"/>
      <c r="I813" s="795"/>
      <c r="J813" s="795"/>
      <c r="K813" s="798"/>
      <c r="L813" s="795"/>
      <c r="M813" s="795"/>
      <c r="N813" s="795"/>
      <c r="O813" s="795"/>
      <c r="P813" s="795"/>
      <c r="Q813" s="795"/>
      <c r="R813" s="795"/>
      <c r="S813" s="798"/>
      <c r="T813" s="795"/>
      <c r="U813" s="795"/>
      <c r="V813" s="795"/>
      <c r="W813" s="795"/>
      <c r="X813" s="795"/>
      <c r="Y813" s="795"/>
      <c r="Z813" s="795"/>
      <c r="AA813" s="795"/>
      <c r="AB813" s="798"/>
      <c r="AC813" s="798"/>
      <c r="AD813" s="795"/>
      <c r="AE813" s="795"/>
      <c r="AF813" s="795"/>
      <c r="AG813" s="795"/>
      <c r="AH813" s="795"/>
      <c r="AI813" s="798"/>
      <c r="AJ813" s="795"/>
      <c r="AK813" s="798"/>
      <c r="AL813" s="795"/>
      <c r="AM813" s="798"/>
      <c r="AN813" s="795"/>
      <c r="AO813" s="798"/>
      <c r="AP813" s="795"/>
      <c r="AQ813" s="798"/>
      <c r="AR813" s="795"/>
      <c r="AS813" s="798"/>
      <c r="AT813" s="795"/>
      <c r="AU813" s="798"/>
      <c r="AV813" s="795"/>
      <c r="AW813" s="798"/>
      <c r="AX813" s="797"/>
      <c r="AY813" s="797"/>
      <c r="AZ813" s="797"/>
      <c r="BA813" s="797"/>
      <c r="BB813" s="797"/>
      <c r="BC813" s="797"/>
      <c r="BD813" s="797"/>
    </row>
    <row r="814" ht="15.75" customHeight="1">
      <c r="F814" s="794"/>
      <c r="G814" s="795"/>
      <c r="H814" s="797"/>
      <c r="I814" s="795"/>
      <c r="J814" s="795"/>
      <c r="K814" s="798"/>
      <c r="L814" s="795"/>
      <c r="M814" s="795"/>
      <c r="N814" s="795"/>
      <c r="O814" s="795"/>
      <c r="P814" s="795"/>
      <c r="Q814" s="795"/>
      <c r="R814" s="795"/>
      <c r="S814" s="798"/>
      <c r="T814" s="795"/>
      <c r="U814" s="795"/>
      <c r="V814" s="795"/>
      <c r="W814" s="795"/>
      <c r="X814" s="795"/>
      <c r="Y814" s="795"/>
      <c r="Z814" s="795"/>
      <c r="AA814" s="795"/>
      <c r="AB814" s="798"/>
      <c r="AC814" s="798"/>
      <c r="AD814" s="795"/>
      <c r="AE814" s="795"/>
      <c r="AF814" s="795"/>
      <c r="AG814" s="795"/>
      <c r="AH814" s="795"/>
      <c r="AI814" s="798"/>
      <c r="AJ814" s="795"/>
      <c r="AK814" s="798"/>
      <c r="AL814" s="795"/>
      <c r="AM814" s="798"/>
      <c r="AN814" s="795"/>
      <c r="AO814" s="798"/>
      <c r="AP814" s="795"/>
      <c r="AQ814" s="798"/>
      <c r="AR814" s="795"/>
      <c r="AS814" s="798"/>
      <c r="AT814" s="795"/>
      <c r="AU814" s="798"/>
      <c r="AV814" s="795"/>
      <c r="AW814" s="798"/>
      <c r="AX814" s="797"/>
      <c r="AY814" s="797"/>
      <c r="AZ814" s="797"/>
      <c r="BA814" s="797"/>
      <c r="BB814" s="797"/>
      <c r="BC814" s="797"/>
      <c r="BD814" s="797"/>
    </row>
    <row r="815" ht="15.75" customHeight="1">
      <c r="F815" s="794"/>
      <c r="G815" s="795"/>
      <c r="H815" s="797"/>
      <c r="I815" s="795"/>
      <c r="J815" s="795"/>
      <c r="K815" s="798"/>
      <c r="L815" s="795"/>
      <c r="M815" s="795"/>
      <c r="N815" s="795"/>
      <c r="O815" s="795"/>
      <c r="P815" s="795"/>
      <c r="Q815" s="795"/>
      <c r="R815" s="795"/>
      <c r="S815" s="798"/>
      <c r="T815" s="795"/>
      <c r="U815" s="795"/>
      <c r="V815" s="795"/>
      <c r="W815" s="795"/>
      <c r="X815" s="795"/>
      <c r="Y815" s="795"/>
      <c r="Z815" s="795"/>
      <c r="AA815" s="795"/>
      <c r="AB815" s="798"/>
      <c r="AC815" s="798"/>
      <c r="AD815" s="795"/>
      <c r="AE815" s="795"/>
      <c r="AF815" s="795"/>
      <c r="AG815" s="795"/>
      <c r="AH815" s="795"/>
      <c r="AI815" s="798"/>
      <c r="AJ815" s="795"/>
      <c r="AK815" s="798"/>
      <c r="AL815" s="795"/>
      <c r="AM815" s="798"/>
      <c r="AN815" s="795"/>
      <c r="AO815" s="798"/>
      <c r="AP815" s="795"/>
      <c r="AQ815" s="798"/>
      <c r="AR815" s="795"/>
      <c r="AS815" s="798"/>
      <c r="AT815" s="795"/>
      <c r="AU815" s="798"/>
      <c r="AV815" s="795"/>
      <c r="AW815" s="798"/>
      <c r="AX815" s="797"/>
      <c r="AY815" s="797"/>
      <c r="AZ815" s="797"/>
      <c r="BA815" s="797"/>
      <c r="BB815" s="797"/>
      <c r="BC815" s="797"/>
      <c r="BD815" s="797"/>
    </row>
    <row r="816" ht="15.75" customHeight="1">
      <c r="F816" s="794"/>
      <c r="G816" s="795"/>
      <c r="H816" s="797"/>
      <c r="I816" s="795"/>
      <c r="J816" s="795"/>
      <c r="K816" s="798"/>
      <c r="L816" s="795"/>
      <c r="M816" s="795"/>
      <c r="N816" s="795"/>
      <c r="O816" s="795"/>
      <c r="P816" s="795"/>
      <c r="Q816" s="795"/>
      <c r="R816" s="795"/>
      <c r="S816" s="798"/>
      <c r="T816" s="795"/>
      <c r="U816" s="795"/>
      <c r="V816" s="795"/>
      <c r="W816" s="795"/>
      <c r="X816" s="795"/>
      <c r="Y816" s="795"/>
      <c r="Z816" s="795"/>
      <c r="AA816" s="795"/>
      <c r="AB816" s="798"/>
      <c r="AC816" s="798"/>
      <c r="AD816" s="795"/>
      <c r="AE816" s="795"/>
      <c r="AF816" s="795"/>
      <c r="AG816" s="795"/>
      <c r="AH816" s="795"/>
      <c r="AI816" s="798"/>
      <c r="AJ816" s="795"/>
      <c r="AK816" s="798"/>
      <c r="AL816" s="795"/>
      <c r="AM816" s="798"/>
      <c r="AN816" s="795"/>
      <c r="AO816" s="798"/>
      <c r="AP816" s="795"/>
      <c r="AQ816" s="798"/>
      <c r="AR816" s="795"/>
      <c r="AS816" s="798"/>
      <c r="AT816" s="795"/>
      <c r="AU816" s="798"/>
      <c r="AV816" s="795"/>
      <c r="AW816" s="798"/>
      <c r="AX816" s="797"/>
      <c r="AY816" s="797"/>
      <c r="AZ816" s="797"/>
      <c r="BA816" s="797"/>
      <c r="BB816" s="797"/>
      <c r="BC816" s="797"/>
      <c r="BD816" s="797"/>
    </row>
    <row r="817" ht="15.75" customHeight="1">
      <c r="F817" s="794"/>
      <c r="G817" s="795"/>
      <c r="H817" s="797"/>
      <c r="I817" s="795"/>
      <c r="J817" s="795"/>
      <c r="K817" s="798"/>
      <c r="L817" s="795"/>
      <c r="M817" s="795"/>
      <c r="N817" s="795"/>
      <c r="O817" s="795"/>
      <c r="P817" s="795"/>
      <c r="Q817" s="795"/>
      <c r="R817" s="795"/>
      <c r="S817" s="798"/>
      <c r="T817" s="795"/>
      <c r="U817" s="795"/>
      <c r="V817" s="795"/>
      <c r="W817" s="795"/>
      <c r="X817" s="795"/>
      <c r="Y817" s="795"/>
      <c r="Z817" s="795"/>
      <c r="AA817" s="795"/>
      <c r="AB817" s="798"/>
      <c r="AC817" s="798"/>
      <c r="AD817" s="795"/>
      <c r="AE817" s="795"/>
      <c r="AF817" s="795"/>
      <c r="AG817" s="795"/>
      <c r="AH817" s="795"/>
      <c r="AI817" s="798"/>
      <c r="AJ817" s="795"/>
      <c r="AK817" s="798"/>
      <c r="AL817" s="795"/>
      <c r="AM817" s="798"/>
      <c r="AN817" s="795"/>
      <c r="AO817" s="798"/>
      <c r="AP817" s="795"/>
      <c r="AQ817" s="798"/>
      <c r="AR817" s="795"/>
      <c r="AS817" s="798"/>
      <c r="AT817" s="795"/>
      <c r="AU817" s="798"/>
      <c r="AV817" s="795"/>
      <c r="AW817" s="798"/>
      <c r="AX817" s="797"/>
      <c r="AY817" s="797"/>
      <c r="AZ817" s="797"/>
      <c r="BA817" s="797"/>
      <c r="BB817" s="797"/>
      <c r="BC817" s="797"/>
      <c r="BD817" s="797"/>
    </row>
    <row r="818" ht="15.75" customHeight="1">
      <c r="F818" s="794"/>
      <c r="G818" s="795"/>
      <c r="H818" s="797"/>
      <c r="I818" s="795"/>
      <c r="J818" s="795"/>
      <c r="K818" s="798"/>
      <c r="L818" s="795"/>
      <c r="M818" s="795"/>
      <c r="N818" s="795"/>
      <c r="O818" s="795"/>
      <c r="P818" s="795"/>
      <c r="Q818" s="795"/>
      <c r="R818" s="795"/>
      <c r="S818" s="798"/>
      <c r="T818" s="795"/>
      <c r="U818" s="795"/>
      <c r="V818" s="795"/>
      <c r="W818" s="795"/>
      <c r="X818" s="795"/>
      <c r="Y818" s="795"/>
      <c r="Z818" s="795"/>
      <c r="AA818" s="795"/>
      <c r="AB818" s="798"/>
      <c r="AC818" s="798"/>
      <c r="AD818" s="795"/>
      <c r="AE818" s="795"/>
      <c r="AF818" s="795"/>
      <c r="AG818" s="795"/>
      <c r="AH818" s="795"/>
      <c r="AI818" s="798"/>
      <c r="AJ818" s="795"/>
      <c r="AK818" s="798"/>
      <c r="AL818" s="795"/>
      <c r="AM818" s="798"/>
      <c r="AN818" s="795"/>
      <c r="AO818" s="798"/>
      <c r="AP818" s="795"/>
      <c r="AQ818" s="798"/>
      <c r="AR818" s="795"/>
      <c r="AS818" s="798"/>
      <c r="AT818" s="795"/>
      <c r="AU818" s="798"/>
      <c r="AV818" s="795"/>
      <c r="AW818" s="798"/>
      <c r="AX818" s="797"/>
      <c r="AY818" s="797"/>
      <c r="AZ818" s="797"/>
      <c r="BA818" s="797"/>
      <c r="BB818" s="797"/>
      <c r="BC818" s="797"/>
      <c r="BD818" s="797"/>
    </row>
    <row r="819" ht="15.75" customHeight="1">
      <c r="F819" s="794"/>
      <c r="G819" s="795"/>
      <c r="H819" s="797"/>
      <c r="I819" s="795"/>
      <c r="J819" s="795"/>
      <c r="K819" s="798"/>
      <c r="L819" s="795"/>
      <c r="M819" s="795"/>
      <c r="N819" s="795"/>
      <c r="O819" s="795"/>
      <c r="P819" s="795"/>
      <c r="Q819" s="795"/>
      <c r="R819" s="795"/>
      <c r="S819" s="798"/>
      <c r="T819" s="795"/>
      <c r="U819" s="795"/>
      <c r="V819" s="795"/>
      <c r="W819" s="795"/>
      <c r="X819" s="795"/>
      <c r="Y819" s="795"/>
      <c r="Z819" s="795"/>
      <c r="AA819" s="795"/>
      <c r="AB819" s="798"/>
      <c r="AC819" s="798"/>
      <c r="AD819" s="795"/>
      <c r="AE819" s="795"/>
      <c r="AF819" s="795"/>
      <c r="AG819" s="795"/>
      <c r="AH819" s="795"/>
      <c r="AI819" s="798"/>
      <c r="AJ819" s="795"/>
      <c r="AK819" s="798"/>
      <c r="AL819" s="795"/>
      <c r="AM819" s="798"/>
      <c r="AN819" s="795"/>
      <c r="AO819" s="798"/>
      <c r="AP819" s="795"/>
      <c r="AQ819" s="798"/>
      <c r="AR819" s="795"/>
      <c r="AS819" s="798"/>
      <c r="AT819" s="795"/>
      <c r="AU819" s="798"/>
      <c r="AV819" s="795"/>
      <c r="AW819" s="798"/>
      <c r="AX819" s="797"/>
      <c r="AY819" s="797"/>
      <c r="AZ819" s="797"/>
      <c r="BA819" s="797"/>
      <c r="BB819" s="797"/>
      <c r="BC819" s="797"/>
      <c r="BD819" s="797"/>
    </row>
    <row r="820" ht="15.75" customHeight="1">
      <c r="F820" s="794"/>
      <c r="G820" s="795"/>
      <c r="H820" s="797"/>
      <c r="I820" s="795"/>
      <c r="J820" s="795"/>
      <c r="K820" s="798"/>
      <c r="L820" s="795"/>
      <c r="M820" s="795"/>
      <c r="N820" s="795"/>
      <c r="O820" s="795"/>
      <c r="P820" s="795"/>
      <c r="Q820" s="795"/>
      <c r="R820" s="795"/>
      <c r="S820" s="798"/>
      <c r="T820" s="795"/>
      <c r="U820" s="795"/>
      <c r="V820" s="795"/>
      <c r="W820" s="795"/>
      <c r="X820" s="795"/>
      <c r="Y820" s="795"/>
      <c r="Z820" s="795"/>
      <c r="AA820" s="795"/>
      <c r="AB820" s="798"/>
      <c r="AC820" s="798"/>
      <c r="AD820" s="795"/>
      <c r="AE820" s="795"/>
      <c r="AF820" s="795"/>
      <c r="AG820" s="795"/>
      <c r="AH820" s="795"/>
      <c r="AI820" s="798"/>
      <c r="AJ820" s="795"/>
      <c r="AK820" s="798"/>
      <c r="AL820" s="795"/>
      <c r="AM820" s="798"/>
      <c r="AN820" s="795"/>
      <c r="AO820" s="798"/>
      <c r="AP820" s="795"/>
      <c r="AQ820" s="798"/>
      <c r="AR820" s="795"/>
      <c r="AS820" s="798"/>
      <c r="AT820" s="795"/>
      <c r="AU820" s="798"/>
      <c r="AV820" s="795"/>
      <c r="AW820" s="798"/>
      <c r="AX820" s="797"/>
      <c r="AY820" s="797"/>
      <c r="AZ820" s="797"/>
      <c r="BA820" s="797"/>
      <c r="BB820" s="797"/>
      <c r="BC820" s="797"/>
      <c r="BD820" s="797"/>
    </row>
    <row r="821" ht="15.75" customHeight="1">
      <c r="F821" s="794"/>
      <c r="G821" s="795"/>
      <c r="H821" s="797"/>
      <c r="I821" s="795"/>
      <c r="J821" s="795"/>
      <c r="K821" s="798"/>
      <c r="L821" s="795"/>
      <c r="M821" s="795"/>
      <c r="N821" s="795"/>
      <c r="O821" s="795"/>
      <c r="P821" s="795"/>
      <c r="Q821" s="795"/>
      <c r="R821" s="795"/>
      <c r="S821" s="798"/>
      <c r="T821" s="795"/>
      <c r="U821" s="795"/>
      <c r="V821" s="795"/>
      <c r="W821" s="795"/>
      <c r="X821" s="795"/>
      <c r="Y821" s="795"/>
      <c r="Z821" s="795"/>
      <c r="AA821" s="795"/>
      <c r="AB821" s="798"/>
      <c r="AC821" s="798"/>
      <c r="AD821" s="795"/>
      <c r="AE821" s="795"/>
      <c r="AF821" s="795"/>
      <c r="AG821" s="795"/>
      <c r="AH821" s="795"/>
      <c r="AI821" s="798"/>
      <c r="AJ821" s="795"/>
      <c r="AK821" s="798"/>
      <c r="AL821" s="795"/>
      <c r="AM821" s="798"/>
      <c r="AN821" s="795"/>
      <c r="AO821" s="798"/>
      <c r="AP821" s="795"/>
      <c r="AQ821" s="798"/>
      <c r="AR821" s="795"/>
      <c r="AS821" s="798"/>
      <c r="AT821" s="795"/>
      <c r="AU821" s="798"/>
      <c r="AV821" s="795"/>
      <c r="AW821" s="798"/>
      <c r="AX821" s="797"/>
      <c r="AY821" s="797"/>
      <c r="AZ821" s="797"/>
      <c r="BA821" s="797"/>
      <c r="BB821" s="797"/>
      <c r="BC821" s="797"/>
      <c r="BD821" s="797"/>
    </row>
    <row r="822" ht="15.75" customHeight="1">
      <c r="F822" s="794"/>
      <c r="G822" s="795"/>
      <c r="H822" s="797"/>
      <c r="I822" s="795"/>
      <c r="J822" s="795"/>
      <c r="K822" s="798"/>
      <c r="L822" s="795"/>
      <c r="M822" s="795"/>
      <c r="N822" s="795"/>
      <c r="O822" s="795"/>
      <c r="P822" s="795"/>
      <c r="Q822" s="795"/>
      <c r="R822" s="795"/>
      <c r="S822" s="798"/>
      <c r="T822" s="795"/>
      <c r="U822" s="795"/>
      <c r="V822" s="795"/>
      <c r="W822" s="795"/>
      <c r="X822" s="795"/>
      <c r="Y822" s="795"/>
      <c r="Z822" s="795"/>
      <c r="AA822" s="795"/>
      <c r="AB822" s="798"/>
      <c r="AC822" s="798"/>
      <c r="AD822" s="795"/>
      <c r="AE822" s="795"/>
      <c r="AF822" s="795"/>
      <c r="AG822" s="795"/>
      <c r="AH822" s="795"/>
      <c r="AI822" s="798"/>
      <c r="AJ822" s="795"/>
      <c r="AK822" s="798"/>
      <c r="AL822" s="795"/>
      <c r="AM822" s="798"/>
      <c r="AN822" s="795"/>
      <c r="AO822" s="798"/>
      <c r="AP822" s="795"/>
      <c r="AQ822" s="798"/>
      <c r="AR822" s="795"/>
      <c r="AS822" s="798"/>
      <c r="AT822" s="795"/>
      <c r="AU822" s="798"/>
      <c r="AV822" s="795"/>
      <c r="AW822" s="798"/>
      <c r="AX822" s="797"/>
      <c r="AY822" s="797"/>
      <c r="AZ822" s="797"/>
      <c r="BA822" s="797"/>
      <c r="BB822" s="797"/>
      <c r="BC822" s="797"/>
      <c r="BD822" s="797"/>
    </row>
    <row r="823" ht="15.75" customHeight="1">
      <c r="F823" s="794"/>
      <c r="G823" s="795"/>
      <c r="H823" s="797"/>
      <c r="I823" s="795"/>
      <c r="J823" s="795"/>
      <c r="K823" s="798"/>
      <c r="L823" s="795"/>
      <c r="M823" s="795"/>
      <c r="N823" s="795"/>
      <c r="O823" s="795"/>
      <c r="P823" s="795"/>
      <c r="Q823" s="795"/>
      <c r="R823" s="795"/>
      <c r="S823" s="798"/>
      <c r="T823" s="795"/>
      <c r="U823" s="795"/>
      <c r="V823" s="795"/>
      <c r="W823" s="795"/>
      <c r="X823" s="795"/>
      <c r="Y823" s="795"/>
      <c r="Z823" s="795"/>
      <c r="AA823" s="795"/>
      <c r="AB823" s="798"/>
      <c r="AC823" s="798"/>
      <c r="AD823" s="795"/>
      <c r="AE823" s="795"/>
      <c r="AF823" s="795"/>
      <c r="AG823" s="795"/>
      <c r="AH823" s="795"/>
      <c r="AI823" s="798"/>
      <c r="AJ823" s="795"/>
      <c r="AK823" s="798"/>
      <c r="AL823" s="795"/>
      <c r="AM823" s="798"/>
      <c r="AN823" s="795"/>
      <c r="AO823" s="798"/>
      <c r="AP823" s="795"/>
      <c r="AQ823" s="798"/>
      <c r="AR823" s="795"/>
      <c r="AS823" s="798"/>
      <c r="AT823" s="795"/>
      <c r="AU823" s="798"/>
      <c r="AV823" s="795"/>
      <c r="AW823" s="798"/>
      <c r="AX823" s="797"/>
      <c r="AY823" s="797"/>
      <c r="AZ823" s="797"/>
      <c r="BA823" s="797"/>
      <c r="BB823" s="797"/>
      <c r="BC823" s="797"/>
      <c r="BD823" s="797"/>
    </row>
    <row r="824" ht="15.75" customHeight="1">
      <c r="F824" s="794"/>
      <c r="G824" s="795"/>
      <c r="H824" s="797"/>
      <c r="I824" s="795"/>
      <c r="J824" s="795"/>
      <c r="K824" s="798"/>
      <c r="L824" s="795"/>
      <c r="M824" s="795"/>
      <c r="N824" s="795"/>
      <c r="O824" s="795"/>
      <c r="P824" s="795"/>
      <c r="Q824" s="795"/>
      <c r="R824" s="795"/>
      <c r="S824" s="798"/>
      <c r="T824" s="795"/>
      <c r="U824" s="795"/>
      <c r="V824" s="795"/>
      <c r="W824" s="795"/>
      <c r="X824" s="795"/>
      <c r="Y824" s="795"/>
      <c r="Z824" s="795"/>
      <c r="AA824" s="795"/>
      <c r="AB824" s="798"/>
      <c r="AC824" s="798"/>
      <c r="AD824" s="795"/>
      <c r="AE824" s="795"/>
      <c r="AF824" s="795"/>
      <c r="AG824" s="795"/>
      <c r="AH824" s="795"/>
      <c r="AI824" s="798"/>
      <c r="AJ824" s="795"/>
      <c r="AK824" s="798"/>
      <c r="AL824" s="795"/>
      <c r="AM824" s="798"/>
      <c r="AN824" s="795"/>
      <c r="AO824" s="798"/>
      <c r="AP824" s="795"/>
      <c r="AQ824" s="798"/>
      <c r="AR824" s="795"/>
      <c r="AS824" s="798"/>
      <c r="AT824" s="795"/>
      <c r="AU824" s="798"/>
      <c r="AV824" s="795"/>
      <c r="AW824" s="798"/>
      <c r="AX824" s="797"/>
      <c r="AY824" s="797"/>
      <c r="AZ824" s="797"/>
      <c r="BA824" s="797"/>
      <c r="BB824" s="797"/>
      <c r="BC824" s="797"/>
      <c r="BD824" s="797"/>
    </row>
    <row r="825" ht="15.75" customHeight="1">
      <c r="F825" s="794"/>
      <c r="G825" s="795"/>
      <c r="H825" s="797"/>
      <c r="I825" s="795"/>
      <c r="J825" s="795"/>
      <c r="K825" s="798"/>
      <c r="L825" s="795"/>
      <c r="M825" s="795"/>
      <c r="N825" s="795"/>
      <c r="O825" s="795"/>
      <c r="P825" s="795"/>
      <c r="Q825" s="795"/>
      <c r="R825" s="795"/>
      <c r="S825" s="798"/>
      <c r="T825" s="795"/>
      <c r="U825" s="795"/>
      <c r="V825" s="795"/>
      <c r="W825" s="795"/>
      <c r="X825" s="795"/>
      <c r="Y825" s="795"/>
      <c r="Z825" s="795"/>
      <c r="AA825" s="795"/>
      <c r="AB825" s="798"/>
      <c r="AC825" s="798"/>
      <c r="AD825" s="795"/>
      <c r="AE825" s="795"/>
      <c r="AF825" s="795"/>
      <c r="AG825" s="795"/>
      <c r="AH825" s="795"/>
      <c r="AI825" s="798"/>
      <c r="AJ825" s="795"/>
      <c r="AK825" s="798"/>
      <c r="AL825" s="795"/>
      <c r="AM825" s="798"/>
      <c r="AN825" s="795"/>
      <c r="AO825" s="798"/>
      <c r="AP825" s="795"/>
      <c r="AQ825" s="798"/>
      <c r="AR825" s="795"/>
      <c r="AS825" s="798"/>
      <c r="AT825" s="795"/>
      <c r="AU825" s="798"/>
      <c r="AV825" s="795"/>
      <c r="AW825" s="798"/>
      <c r="AX825" s="797"/>
      <c r="AY825" s="797"/>
      <c r="AZ825" s="797"/>
      <c r="BA825" s="797"/>
      <c r="BB825" s="797"/>
      <c r="BC825" s="797"/>
      <c r="BD825" s="797"/>
    </row>
    <row r="826" ht="15.75" customHeight="1">
      <c r="F826" s="794"/>
      <c r="G826" s="795"/>
      <c r="H826" s="797"/>
      <c r="I826" s="795"/>
      <c r="J826" s="795"/>
      <c r="K826" s="798"/>
      <c r="L826" s="795"/>
      <c r="M826" s="795"/>
      <c r="N826" s="795"/>
      <c r="O826" s="795"/>
      <c r="P826" s="795"/>
      <c r="Q826" s="795"/>
      <c r="R826" s="795"/>
      <c r="S826" s="798"/>
      <c r="T826" s="795"/>
      <c r="U826" s="795"/>
      <c r="V826" s="795"/>
      <c r="W826" s="795"/>
      <c r="X826" s="795"/>
      <c r="Y826" s="795"/>
      <c r="Z826" s="795"/>
      <c r="AA826" s="795"/>
      <c r="AB826" s="798"/>
      <c r="AC826" s="798"/>
      <c r="AD826" s="795"/>
      <c r="AE826" s="795"/>
      <c r="AF826" s="795"/>
      <c r="AG826" s="795"/>
      <c r="AH826" s="795"/>
      <c r="AI826" s="798"/>
      <c r="AJ826" s="795"/>
      <c r="AK826" s="798"/>
      <c r="AL826" s="795"/>
      <c r="AM826" s="798"/>
      <c r="AN826" s="795"/>
      <c r="AO826" s="798"/>
      <c r="AP826" s="795"/>
      <c r="AQ826" s="798"/>
      <c r="AR826" s="795"/>
      <c r="AS826" s="798"/>
      <c r="AT826" s="795"/>
      <c r="AU826" s="798"/>
      <c r="AV826" s="795"/>
      <c r="AW826" s="798"/>
      <c r="AX826" s="797"/>
      <c r="AY826" s="797"/>
      <c r="AZ826" s="797"/>
      <c r="BA826" s="797"/>
      <c r="BB826" s="797"/>
      <c r="BC826" s="797"/>
      <c r="BD826" s="797"/>
    </row>
    <row r="827" ht="15.75" customHeight="1">
      <c r="F827" s="794"/>
      <c r="G827" s="795"/>
      <c r="H827" s="797"/>
      <c r="I827" s="795"/>
      <c r="J827" s="795"/>
      <c r="K827" s="798"/>
      <c r="L827" s="795"/>
      <c r="M827" s="795"/>
      <c r="N827" s="795"/>
      <c r="O827" s="795"/>
      <c r="P827" s="795"/>
      <c r="Q827" s="795"/>
      <c r="R827" s="795"/>
      <c r="S827" s="798"/>
      <c r="T827" s="795"/>
      <c r="U827" s="795"/>
      <c r="V827" s="795"/>
      <c r="W827" s="795"/>
      <c r="X827" s="795"/>
      <c r="Y827" s="795"/>
      <c r="Z827" s="795"/>
      <c r="AA827" s="795"/>
      <c r="AB827" s="798"/>
      <c r="AC827" s="798"/>
      <c r="AD827" s="795"/>
      <c r="AE827" s="795"/>
      <c r="AF827" s="795"/>
      <c r="AG827" s="795"/>
      <c r="AH827" s="795"/>
      <c r="AI827" s="798"/>
      <c r="AJ827" s="795"/>
      <c r="AK827" s="798"/>
      <c r="AL827" s="795"/>
      <c r="AM827" s="798"/>
      <c r="AN827" s="795"/>
      <c r="AO827" s="798"/>
      <c r="AP827" s="795"/>
      <c r="AQ827" s="798"/>
      <c r="AR827" s="795"/>
      <c r="AS827" s="798"/>
      <c r="AT827" s="795"/>
      <c r="AU827" s="798"/>
      <c r="AV827" s="795"/>
      <c r="AW827" s="798"/>
      <c r="AX827" s="797"/>
      <c r="AY827" s="797"/>
      <c r="AZ827" s="797"/>
      <c r="BA827" s="797"/>
      <c r="BB827" s="797"/>
      <c r="BC827" s="797"/>
      <c r="BD827" s="797"/>
    </row>
    <row r="828" ht="15.75" customHeight="1">
      <c r="F828" s="794"/>
      <c r="G828" s="795"/>
      <c r="H828" s="797"/>
      <c r="I828" s="795"/>
      <c r="J828" s="795"/>
      <c r="K828" s="798"/>
      <c r="L828" s="795"/>
      <c r="M828" s="795"/>
      <c r="N828" s="795"/>
      <c r="O828" s="795"/>
      <c r="P828" s="795"/>
      <c r="Q828" s="795"/>
      <c r="R828" s="795"/>
      <c r="S828" s="798"/>
      <c r="T828" s="795"/>
      <c r="U828" s="795"/>
      <c r="V828" s="795"/>
      <c r="W828" s="795"/>
      <c r="X828" s="795"/>
      <c r="Y828" s="795"/>
      <c r="Z828" s="795"/>
      <c r="AA828" s="795"/>
      <c r="AB828" s="798"/>
      <c r="AC828" s="798"/>
      <c r="AD828" s="795"/>
      <c r="AE828" s="795"/>
      <c r="AF828" s="795"/>
      <c r="AG828" s="795"/>
      <c r="AH828" s="795"/>
      <c r="AI828" s="798"/>
      <c r="AJ828" s="795"/>
      <c r="AK828" s="798"/>
      <c r="AL828" s="795"/>
      <c r="AM828" s="798"/>
      <c r="AN828" s="795"/>
      <c r="AO828" s="798"/>
      <c r="AP828" s="795"/>
      <c r="AQ828" s="798"/>
      <c r="AR828" s="795"/>
      <c r="AS828" s="798"/>
      <c r="AT828" s="795"/>
      <c r="AU828" s="798"/>
      <c r="AV828" s="795"/>
      <c r="AW828" s="798"/>
      <c r="AX828" s="797"/>
      <c r="AY828" s="797"/>
      <c r="AZ828" s="797"/>
      <c r="BA828" s="797"/>
      <c r="BB828" s="797"/>
      <c r="BC828" s="797"/>
      <c r="BD828" s="797"/>
    </row>
    <row r="829" ht="15.75" customHeight="1">
      <c r="F829" s="794"/>
      <c r="G829" s="795"/>
      <c r="H829" s="797"/>
      <c r="I829" s="795"/>
      <c r="J829" s="795"/>
      <c r="K829" s="798"/>
      <c r="L829" s="795"/>
      <c r="M829" s="795"/>
      <c r="N829" s="795"/>
      <c r="O829" s="795"/>
      <c r="P829" s="795"/>
      <c r="Q829" s="795"/>
      <c r="R829" s="795"/>
      <c r="S829" s="798"/>
      <c r="T829" s="795"/>
      <c r="U829" s="795"/>
      <c r="V829" s="795"/>
      <c r="W829" s="795"/>
      <c r="X829" s="795"/>
      <c r="Y829" s="795"/>
      <c r="Z829" s="795"/>
      <c r="AA829" s="795"/>
      <c r="AB829" s="798"/>
      <c r="AC829" s="798"/>
      <c r="AD829" s="795"/>
      <c r="AE829" s="795"/>
      <c r="AF829" s="795"/>
      <c r="AG829" s="795"/>
      <c r="AH829" s="795"/>
      <c r="AI829" s="798"/>
      <c r="AJ829" s="795"/>
      <c r="AK829" s="798"/>
      <c r="AL829" s="795"/>
      <c r="AM829" s="798"/>
      <c r="AN829" s="795"/>
      <c r="AO829" s="798"/>
      <c r="AP829" s="795"/>
      <c r="AQ829" s="798"/>
      <c r="AR829" s="795"/>
      <c r="AS829" s="798"/>
      <c r="AT829" s="795"/>
      <c r="AU829" s="798"/>
      <c r="AV829" s="795"/>
      <c r="AW829" s="798"/>
      <c r="AX829" s="797"/>
      <c r="AY829" s="797"/>
      <c r="AZ829" s="797"/>
      <c r="BA829" s="797"/>
      <c r="BB829" s="797"/>
      <c r="BC829" s="797"/>
      <c r="BD829" s="797"/>
    </row>
    <row r="830" ht="15.75" customHeight="1">
      <c r="F830" s="794"/>
      <c r="G830" s="795"/>
      <c r="H830" s="797"/>
      <c r="I830" s="795"/>
      <c r="J830" s="795"/>
      <c r="K830" s="798"/>
      <c r="L830" s="795"/>
      <c r="M830" s="795"/>
      <c r="N830" s="795"/>
      <c r="O830" s="795"/>
      <c r="P830" s="795"/>
      <c r="Q830" s="795"/>
      <c r="R830" s="795"/>
      <c r="S830" s="798"/>
      <c r="T830" s="795"/>
      <c r="U830" s="795"/>
      <c r="V830" s="795"/>
      <c r="W830" s="795"/>
      <c r="X830" s="795"/>
      <c r="Y830" s="795"/>
      <c r="Z830" s="795"/>
      <c r="AA830" s="795"/>
      <c r="AB830" s="798"/>
      <c r="AC830" s="798"/>
      <c r="AD830" s="795"/>
      <c r="AE830" s="795"/>
      <c r="AF830" s="795"/>
      <c r="AG830" s="795"/>
      <c r="AH830" s="795"/>
      <c r="AI830" s="798"/>
      <c r="AJ830" s="795"/>
      <c r="AK830" s="798"/>
      <c r="AL830" s="795"/>
      <c r="AM830" s="798"/>
      <c r="AN830" s="795"/>
      <c r="AO830" s="798"/>
      <c r="AP830" s="795"/>
      <c r="AQ830" s="798"/>
      <c r="AR830" s="795"/>
      <c r="AS830" s="798"/>
      <c r="AT830" s="795"/>
      <c r="AU830" s="798"/>
      <c r="AV830" s="795"/>
      <c r="AW830" s="798"/>
      <c r="AX830" s="797"/>
      <c r="AY830" s="797"/>
      <c r="AZ830" s="797"/>
      <c r="BA830" s="797"/>
      <c r="BB830" s="797"/>
      <c r="BC830" s="797"/>
      <c r="BD830" s="797"/>
    </row>
    <row r="831" ht="15.75" customHeight="1">
      <c r="F831" s="794"/>
      <c r="G831" s="795"/>
      <c r="H831" s="797"/>
      <c r="I831" s="795"/>
      <c r="J831" s="795"/>
      <c r="K831" s="798"/>
      <c r="L831" s="795"/>
      <c r="M831" s="795"/>
      <c r="N831" s="795"/>
      <c r="O831" s="795"/>
      <c r="P831" s="795"/>
      <c r="Q831" s="795"/>
      <c r="R831" s="795"/>
      <c r="S831" s="798"/>
      <c r="T831" s="795"/>
      <c r="U831" s="795"/>
      <c r="V831" s="795"/>
      <c r="W831" s="795"/>
      <c r="X831" s="795"/>
      <c r="Y831" s="795"/>
      <c r="Z831" s="795"/>
      <c r="AA831" s="795"/>
      <c r="AB831" s="798"/>
      <c r="AC831" s="798"/>
      <c r="AD831" s="795"/>
      <c r="AE831" s="795"/>
      <c r="AF831" s="795"/>
      <c r="AG831" s="795"/>
      <c r="AH831" s="795"/>
      <c r="AI831" s="798"/>
      <c r="AJ831" s="795"/>
      <c r="AK831" s="798"/>
      <c r="AL831" s="795"/>
      <c r="AM831" s="798"/>
      <c r="AN831" s="795"/>
      <c r="AO831" s="798"/>
      <c r="AP831" s="795"/>
      <c r="AQ831" s="798"/>
      <c r="AR831" s="795"/>
      <c r="AS831" s="798"/>
      <c r="AT831" s="795"/>
      <c r="AU831" s="798"/>
      <c r="AV831" s="795"/>
      <c r="AW831" s="798"/>
      <c r="AX831" s="797"/>
      <c r="AY831" s="797"/>
      <c r="AZ831" s="797"/>
      <c r="BA831" s="797"/>
      <c r="BB831" s="797"/>
      <c r="BC831" s="797"/>
      <c r="BD831" s="797"/>
    </row>
    <row r="832" ht="15.75" customHeight="1">
      <c r="F832" s="794"/>
      <c r="G832" s="795"/>
      <c r="H832" s="797"/>
      <c r="I832" s="795"/>
      <c r="J832" s="795"/>
      <c r="K832" s="798"/>
      <c r="L832" s="795"/>
      <c r="M832" s="795"/>
      <c r="N832" s="795"/>
      <c r="O832" s="795"/>
      <c r="P832" s="795"/>
      <c r="Q832" s="795"/>
      <c r="R832" s="795"/>
      <c r="S832" s="798"/>
      <c r="T832" s="795"/>
      <c r="U832" s="795"/>
      <c r="V832" s="795"/>
      <c r="W832" s="795"/>
      <c r="X832" s="795"/>
      <c r="Y832" s="795"/>
      <c r="Z832" s="795"/>
      <c r="AA832" s="795"/>
      <c r="AB832" s="798"/>
      <c r="AC832" s="798"/>
      <c r="AD832" s="795"/>
      <c r="AE832" s="795"/>
      <c r="AF832" s="795"/>
      <c r="AG832" s="795"/>
      <c r="AH832" s="795"/>
      <c r="AI832" s="798"/>
      <c r="AJ832" s="795"/>
      <c r="AK832" s="798"/>
      <c r="AL832" s="795"/>
      <c r="AM832" s="798"/>
      <c r="AN832" s="795"/>
      <c r="AO832" s="798"/>
      <c r="AP832" s="795"/>
      <c r="AQ832" s="798"/>
      <c r="AR832" s="795"/>
      <c r="AS832" s="798"/>
      <c r="AT832" s="795"/>
      <c r="AU832" s="798"/>
      <c r="AV832" s="795"/>
      <c r="AW832" s="798"/>
      <c r="AX832" s="797"/>
      <c r="AY832" s="797"/>
      <c r="AZ832" s="797"/>
      <c r="BA832" s="797"/>
      <c r="BB832" s="797"/>
      <c r="BC832" s="797"/>
      <c r="BD832" s="797"/>
    </row>
    <row r="833" ht="15.75" customHeight="1">
      <c r="F833" s="794"/>
      <c r="G833" s="795"/>
      <c r="H833" s="797"/>
      <c r="I833" s="795"/>
      <c r="J833" s="795"/>
      <c r="K833" s="798"/>
      <c r="L833" s="795"/>
      <c r="M833" s="795"/>
      <c r="N833" s="795"/>
      <c r="O833" s="795"/>
      <c r="P833" s="795"/>
      <c r="Q833" s="795"/>
      <c r="R833" s="795"/>
      <c r="S833" s="798"/>
      <c r="T833" s="795"/>
      <c r="U833" s="795"/>
      <c r="V833" s="795"/>
      <c r="W833" s="795"/>
      <c r="X833" s="795"/>
      <c r="Y833" s="795"/>
      <c r="Z833" s="795"/>
      <c r="AA833" s="795"/>
      <c r="AB833" s="798"/>
      <c r="AC833" s="798"/>
      <c r="AD833" s="795"/>
      <c r="AE833" s="795"/>
      <c r="AF833" s="795"/>
      <c r="AG833" s="795"/>
      <c r="AH833" s="795"/>
      <c r="AI833" s="798"/>
      <c r="AJ833" s="795"/>
      <c r="AK833" s="798"/>
      <c r="AL833" s="795"/>
      <c r="AM833" s="798"/>
      <c r="AN833" s="795"/>
      <c r="AO833" s="798"/>
      <c r="AP833" s="795"/>
      <c r="AQ833" s="798"/>
      <c r="AR833" s="795"/>
      <c r="AS833" s="798"/>
      <c r="AT833" s="795"/>
      <c r="AU833" s="798"/>
      <c r="AV833" s="795"/>
      <c r="AW833" s="798"/>
      <c r="AX833" s="797"/>
      <c r="AY833" s="797"/>
      <c r="AZ833" s="797"/>
      <c r="BA833" s="797"/>
      <c r="BB833" s="797"/>
      <c r="BC833" s="797"/>
      <c r="BD833" s="797"/>
    </row>
    <row r="834" ht="15.75" customHeight="1">
      <c r="F834" s="794"/>
      <c r="G834" s="795"/>
      <c r="H834" s="797"/>
      <c r="I834" s="795"/>
      <c r="J834" s="795"/>
      <c r="K834" s="798"/>
      <c r="L834" s="795"/>
      <c r="M834" s="795"/>
      <c r="N834" s="795"/>
      <c r="O834" s="795"/>
      <c r="P834" s="795"/>
      <c r="Q834" s="795"/>
      <c r="R834" s="795"/>
      <c r="S834" s="798"/>
      <c r="T834" s="795"/>
      <c r="U834" s="795"/>
      <c r="V834" s="795"/>
      <c r="W834" s="795"/>
      <c r="X834" s="795"/>
      <c r="Y834" s="795"/>
      <c r="Z834" s="795"/>
      <c r="AA834" s="795"/>
      <c r="AB834" s="798"/>
      <c r="AC834" s="798"/>
      <c r="AD834" s="795"/>
      <c r="AE834" s="795"/>
      <c r="AF834" s="795"/>
      <c r="AG834" s="795"/>
      <c r="AH834" s="795"/>
      <c r="AI834" s="798"/>
      <c r="AJ834" s="795"/>
      <c r="AK834" s="798"/>
      <c r="AL834" s="795"/>
      <c r="AM834" s="798"/>
      <c r="AN834" s="795"/>
      <c r="AO834" s="798"/>
      <c r="AP834" s="795"/>
      <c r="AQ834" s="798"/>
      <c r="AR834" s="795"/>
      <c r="AS834" s="798"/>
      <c r="AT834" s="795"/>
      <c r="AU834" s="798"/>
      <c r="AV834" s="795"/>
      <c r="AW834" s="798"/>
      <c r="AX834" s="797"/>
      <c r="AY834" s="797"/>
      <c r="AZ834" s="797"/>
      <c r="BA834" s="797"/>
      <c r="BB834" s="797"/>
      <c r="BC834" s="797"/>
      <c r="BD834" s="797"/>
    </row>
    <row r="835" ht="15.75" customHeight="1">
      <c r="F835" s="794"/>
      <c r="G835" s="795"/>
      <c r="H835" s="797"/>
      <c r="I835" s="795"/>
      <c r="J835" s="795"/>
      <c r="K835" s="798"/>
      <c r="L835" s="795"/>
      <c r="M835" s="795"/>
      <c r="N835" s="795"/>
      <c r="O835" s="795"/>
      <c r="P835" s="795"/>
      <c r="Q835" s="795"/>
      <c r="R835" s="795"/>
      <c r="S835" s="798"/>
      <c r="T835" s="795"/>
      <c r="U835" s="795"/>
      <c r="V835" s="795"/>
      <c r="W835" s="795"/>
      <c r="X835" s="795"/>
      <c r="Y835" s="795"/>
      <c r="Z835" s="795"/>
      <c r="AA835" s="795"/>
      <c r="AB835" s="798"/>
      <c r="AC835" s="798"/>
      <c r="AD835" s="795"/>
      <c r="AE835" s="795"/>
      <c r="AF835" s="795"/>
      <c r="AG835" s="795"/>
      <c r="AH835" s="795"/>
      <c r="AI835" s="798"/>
      <c r="AJ835" s="795"/>
      <c r="AK835" s="798"/>
      <c r="AL835" s="795"/>
      <c r="AM835" s="798"/>
      <c r="AN835" s="795"/>
      <c r="AO835" s="798"/>
      <c r="AP835" s="795"/>
      <c r="AQ835" s="798"/>
      <c r="AR835" s="795"/>
      <c r="AS835" s="798"/>
      <c r="AT835" s="795"/>
      <c r="AU835" s="798"/>
      <c r="AV835" s="795"/>
      <c r="AW835" s="798"/>
      <c r="AX835" s="797"/>
      <c r="AY835" s="797"/>
      <c r="AZ835" s="797"/>
      <c r="BA835" s="797"/>
      <c r="BB835" s="797"/>
      <c r="BC835" s="797"/>
      <c r="BD835" s="797"/>
    </row>
    <row r="836" ht="15.75" customHeight="1">
      <c r="F836" s="794"/>
      <c r="G836" s="795"/>
      <c r="H836" s="797"/>
      <c r="I836" s="795"/>
      <c r="J836" s="795"/>
      <c r="K836" s="798"/>
      <c r="L836" s="795"/>
      <c r="M836" s="795"/>
      <c r="N836" s="795"/>
      <c r="O836" s="795"/>
      <c r="P836" s="795"/>
      <c r="Q836" s="795"/>
      <c r="R836" s="795"/>
      <c r="S836" s="798"/>
      <c r="T836" s="795"/>
      <c r="U836" s="795"/>
      <c r="V836" s="795"/>
      <c r="W836" s="795"/>
      <c r="X836" s="795"/>
      <c r="Y836" s="795"/>
      <c r="Z836" s="795"/>
      <c r="AA836" s="795"/>
      <c r="AB836" s="798"/>
      <c r="AC836" s="798"/>
      <c r="AD836" s="795"/>
      <c r="AE836" s="795"/>
      <c r="AF836" s="795"/>
      <c r="AG836" s="795"/>
      <c r="AH836" s="795"/>
      <c r="AI836" s="798"/>
      <c r="AJ836" s="795"/>
      <c r="AK836" s="798"/>
      <c r="AL836" s="795"/>
      <c r="AM836" s="798"/>
      <c r="AN836" s="795"/>
      <c r="AO836" s="798"/>
      <c r="AP836" s="795"/>
      <c r="AQ836" s="798"/>
      <c r="AR836" s="795"/>
      <c r="AS836" s="798"/>
      <c r="AT836" s="795"/>
      <c r="AU836" s="798"/>
      <c r="AV836" s="795"/>
      <c r="AW836" s="798"/>
      <c r="AX836" s="797"/>
      <c r="AY836" s="797"/>
      <c r="AZ836" s="797"/>
      <c r="BA836" s="797"/>
      <c r="BB836" s="797"/>
      <c r="BC836" s="797"/>
      <c r="BD836" s="797"/>
    </row>
    <row r="837" ht="15.75" customHeight="1">
      <c r="F837" s="794"/>
      <c r="G837" s="795"/>
      <c r="H837" s="797"/>
      <c r="I837" s="795"/>
      <c r="J837" s="795"/>
      <c r="K837" s="798"/>
      <c r="L837" s="795"/>
      <c r="M837" s="795"/>
      <c r="N837" s="795"/>
      <c r="O837" s="795"/>
      <c r="P837" s="795"/>
      <c r="Q837" s="795"/>
      <c r="R837" s="795"/>
      <c r="S837" s="798"/>
      <c r="T837" s="795"/>
      <c r="U837" s="795"/>
      <c r="V837" s="795"/>
      <c r="W837" s="795"/>
      <c r="X837" s="795"/>
      <c r="Y837" s="795"/>
      <c r="Z837" s="795"/>
      <c r="AA837" s="795"/>
      <c r="AB837" s="798"/>
      <c r="AC837" s="798"/>
      <c r="AD837" s="795"/>
      <c r="AE837" s="795"/>
      <c r="AF837" s="795"/>
      <c r="AG837" s="795"/>
      <c r="AH837" s="795"/>
      <c r="AI837" s="798"/>
      <c r="AJ837" s="795"/>
      <c r="AK837" s="798"/>
      <c r="AL837" s="795"/>
      <c r="AM837" s="798"/>
      <c r="AN837" s="795"/>
      <c r="AO837" s="798"/>
      <c r="AP837" s="795"/>
      <c r="AQ837" s="798"/>
      <c r="AR837" s="795"/>
      <c r="AS837" s="798"/>
      <c r="AT837" s="795"/>
      <c r="AU837" s="798"/>
      <c r="AV837" s="795"/>
      <c r="AW837" s="798"/>
      <c r="AX837" s="797"/>
      <c r="AY837" s="797"/>
      <c r="AZ837" s="797"/>
      <c r="BA837" s="797"/>
      <c r="BB837" s="797"/>
      <c r="BC837" s="797"/>
      <c r="BD837" s="797"/>
    </row>
    <row r="838" ht="15.75" customHeight="1">
      <c r="F838" s="794"/>
      <c r="G838" s="795"/>
      <c r="H838" s="797"/>
      <c r="I838" s="795"/>
      <c r="J838" s="795"/>
      <c r="K838" s="798"/>
      <c r="L838" s="795"/>
      <c r="M838" s="795"/>
      <c r="N838" s="795"/>
      <c r="O838" s="795"/>
      <c r="P838" s="795"/>
      <c r="Q838" s="795"/>
      <c r="R838" s="795"/>
      <c r="S838" s="798"/>
      <c r="T838" s="795"/>
      <c r="U838" s="795"/>
      <c r="V838" s="795"/>
      <c r="W838" s="795"/>
      <c r="X838" s="795"/>
      <c r="Y838" s="795"/>
      <c r="Z838" s="795"/>
      <c r="AA838" s="795"/>
      <c r="AB838" s="798"/>
      <c r="AC838" s="798"/>
      <c r="AD838" s="795"/>
      <c r="AE838" s="795"/>
      <c r="AF838" s="795"/>
      <c r="AG838" s="795"/>
      <c r="AH838" s="795"/>
      <c r="AI838" s="798"/>
      <c r="AJ838" s="795"/>
      <c r="AK838" s="798"/>
      <c r="AL838" s="795"/>
      <c r="AM838" s="798"/>
      <c r="AN838" s="795"/>
      <c r="AO838" s="798"/>
      <c r="AP838" s="795"/>
      <c r="AQ838" s="798"/>
      <c r="AR838" s="795"/>
      <c r="AS838" s="798"/>
      <c r="AT838" s="795"/>
      <c r="AU838" s="798"/>
      <c r="AV838" s="795"/>
      <c r="AW838" s="798"/>
      <c r="AX838" s="797"/>
      <c r="AY838" s="797"/>
      <c r="AZ838" s="797"/>
      <c r="BA838" s="797"/>
      <c r="BB838" s="797"/>
      <c r="BC838" s="797"/>
      <c r="BD838" s="797"/>
    </row>
    <row r="839" ht="15.75" customHeight="1">
      <c r="F839" s="794"/>
      <c r="G839" s="795"/>
      <c r="H839" s="797"/>
      <c r="I839" s="795"/>
      <c r="J839" s="795"/>
      <c r="K839" s="798"/>
      <c r="L839" s="795"/>
      <c r="M839" s="795"/>
      <c r="N839" s="795"/>
      <c r="O839" s="795"/>
      <c r="P839" s="795"/>
      <c r="Q839" s="795"/>
      <c r="R839" s="795"/>
      <c r="S839" s="798"/>
      <c r="T839" s="795"/>
      <c r="U839" s="795"/>
      <c r="V839" s="795"/>
      <c r="W839" s="795"/>
      <c r="X839" s="795"/>
      <c r="Y839" s="795"/>
      <c r="Z839" s="795"/>
      <c r="AA839" s="795"/>
      <c r="AB839" s="798"/>
      <c r="AC839" s="798"/>
      <c r="AD839" s="795"/>
      <c r="AE839" s="795"/>
      <c r="AF839" s="795"/>
      <c r="AG839" s="795"/>
      <c r="AH839" s="795"/>
      <c r="AI839" s="798"/>
      <c r="AJ839" s="795"/>
      <c r="AK839" s="798"/>
      <c r="AL839" s="795"/>
      <c r="AM839" s="798"/>
      <c r="AN839" s="795"/>
      <c r="AO839" s="798"/>
      <c r="AP839" s="795"/>
      <c r="AQ839" s="798"/>
      <c r="AR839" s="795"/>
      <c r="AS839" s="798"/>
      <c r="AT839" s="795"/>
      <c r="AU839" s="798"/>
      <c r="AV839" s="795"/>
      <c r="AW839" s="798"/>
      <c r="AX839" s="797"/>
      <c r="AY839" s="797"/>
      <c r="AZ839" s="797"/>
      <c r="BA839" s="797"/>
      <c r="BB839" s="797"/>
      <c r="BC839" s="797"/>
      <c r="BD839" s="797"/>
    </row>
    <row r="840" ht="15.75" customHeight="1">
      <c r="F840" s="794"/>
      <c r="G840" s="795"/>
      <c r="H840" s="797"/>
      <c r="I840" s="795"/>
      <c r="J840" s="795"/>
      <c r="K840" s="798"/>
      <c r="L840" s="795"/>
      <c r="M840" s="795"/>
      <c r="N840" s="795"/>
      <c r="O840" s="795"/>
      <c r="P840" s="795"/>
      <c r="Q840" s="795"/>
      <c r="R840" s="795"/>
      <c r="S840" s="798"/>
      <c r="T840" s="795"/>
      <c r="U840" s="795"/>
      <c r="V840" s="795"/>
      <c r="W840" s="795"/>
      <c r="X840" s="795"/>
      <c r="Y840" s="795"/>
      <c r="Z840" s="795"/>
      <c r="AA840" s="795"/>
      <c r="AB840" s="798"/>
      <c r="AC840" s="798"/>
      <c r="AD840" s="795"/>
      <c r="AE840" s="795"/>
      <c r="AF840" s="795"/>
      <c r="AG840" s="795"/>
      <c r="AH840" s="795"/>
      <c r="AI840" s="798"/>
      <c r="AJ840" s="795"/>
      <c r="AK840" s="798"/>
      <c r="AL840" s="795"/>
      <c r="AM840" s="798"/>
      <c r="AN840" s="795"/>
      <c r="AO840" s="798"/>
      <c r="AP840" s="795"/>
      <c r="AQ840" s="798"/>
      <c r="AR840" s="795"/>
      <c r="AS840" s="798"/>
      <c r="AT840" s="795"/>
      <c r="AU840" s="798"/>
      <c r="AV840" s="795"/>
      <c r="AW840" s="798"/>
      <c r="AX840" s="797"/>
      <c r="AY840" s="797"/>
      <c r="AZ840" s="797"/>
      <c r="BA840" s="797"/>
      <c r="BB840" s="797"/>
      <c r="BC840" s="797"/>
      <c r="BD840" s="797"/>
    </row>
    <row r="841" ht="15.75" customHeight="1">
      <c r="F841" s="794"/>
      <c r="G841" s="795"/>
      <c r="H841" s="797"/>
      <c r="I841" s="795"/>
      <c r="J841" s="795"/>
      <c r="K841" s="798"/>
      <c r="L841" s="795"/>
      <c r="M841" s="795"/>
      <c r="N841" s="795"/>
      <c r="O841" s="795"/>
      <c r="P841" s="795"/>
      <c r="Q841" s="795"/>
      <c r="R841" s="795"/>
      <c r="S841" s="798"/>
      <c r="T841" s="795"/>
      <c r="U841" s="795"/>
      <c r="V841" s="795"/>
      <c r="W841" s="795"/>
      <c r="X841" s="795"/>
      <c r="Y841" s="795"/>
      <c r="Z841" s="795"/>
      <c r="AA841" s="795"/>
      <c r="AB841" s="798"/>
      <c r="AC841" s="798"/>
      <c r="AD841" s="795"/>
      <c r="AE841" s="795"/>
      <c r="AF841" s="795"/>
      <c r="AG841" s="795"/>
      <c r="AH841" s="795"/>
      <c r="AI841" s="798"/>
      <c r="AJ841" s="795"/>
      <c r="AK841" s="798"/>
      <c r="AL841" s="795"/>
      <c r="AM841" s="798"/>
      <c r="AN841" s="795"/>
      <c r="AO841" s="798"/>
      <c r="AP841" s="795"/>
      <c r="AQ841" s="798"/>
      <c r="AR841" s="795"/>
      <c r="AS841" s="798"/>
      <c r="AT841" s="795"/>
      <c r="AU841" s="798"/>
      <c r="AV841" s="795"/>
      <c r="AW841" s="798"/>
      <c r="AX841" s="797"/>
      <c r="AY841" s="797"/>
      <c r="AZ841" s="797"/>
      <c r="BA841" s="797"/>
      <c r="BB841" s="797"/>
      <c r="BC841" s="797"/>
      <c r="BD841" s="797"/>
    </row>
    <row r="842" ht="15.75" customHeight="1">
      <c r="F842" s="794"/>
      <c r="G842" s="795"/>
      <c r="H842" s="797"/>
      <c r="I842" s="795"/>
      <c r="J842" s="795"/>
      <c r="K842" s="798"/>
      <c r="L842" s="795"/>
      <c r="M842" s="795"/>
      <c r="N842" s="795"/>
      <c r="O842" s="795"/>
      <c r="P842" s="795"/>
      <c r="Q842" s="795"/>
      <c r="R842" s="795"/>
      <c r="S842" s="798"/>
      <c r="T842" s="795"/>
      <c r="U842" s="795"/>
      <c r="V842" s="795"/>
      <c r="W842" s="795"/>
      <c r="X842" s="795"/>
      <c r="Y842" s="795"/>
      <c r="Z842" s="795"/>
      <c r="AA842" s="795"/>
      <c r="AB842" s="798"/>
      <c r="AC842" s="798"/>
      <c r="AD842" s="795"/>
      <c r="AE842" s="795"/>
      <c r="AF842" s="795"/>
      <c r="AG842" s="795"/>
      <c r="AH842" s="795"/>
      <c r="AI842" s="798"/>
      <c r="AJ842" s="795"/>
      <c r="AK842" s="798"/>
      <c r="AL842" s="795"/>
      <c r="AM842" s="798"/>
      <c r="AN842" s="795"/>
      <c r="AO842" s="798"/>
      <c r="AP842" s="795"/>
      <c r="AQ842" s="798"/>
      <c r="AR842" s="795"/>
      <c r="AS842" s="798"/>
      <c r="AT842" s="795"/>
      <c r="AU842" s="798"/>
      <c r="AV842" s="795"/>
      <c r="AW842" s="798"/>
      <c r="AX842" s="797"/>
      <c r="AY842" s="797"/>
      <c r="AZ842" s="797"/>
      <c r="BA842" s="797"/>
      <c r="BB842" s="797"/>
      <c r="BC842" s="797"/>
      <c r="BD842" s="797"/>
    </row>
    <row r="843" ht="15.75" customHeight="1">
      <c r="F843" s="794"/>
      <c r="G843" s="795"/>
      <c r="H843" s="797"/>
      <c r="I843" s="795"/>
      <c r="J843" s="795"/>
      <c r="K843" s="798"/>
      <c r="L843" s="795"/>
      <c r="M843" s="795"/>
      <c r="N843" s="795"/>
      <c r="O843" s="795"/>
      <c r="P843" s="795"/>
      <c r="Q843" s="795"/>
      <c r="R843" s="795"/>
      <c r="S843" s="798"/>
      <c r="T843" s="795"/>
      <c r="U843" s="795"/>
      <c r="V843" s="795"/>
      <c r="W843" s="795"/>
      <c r="X843" s="795"/>
      <c r="Y843" s="795"/>
      <c r="Z843" s="795"/>
      <c r="AA843" s="795"/>
      <c r="AB843" s="798"/>
      <c r="AC843" s="798"/>
      <c r="AD843" s="795"/>
      <c r="AE843" s="795"/>
      <c r="AF843" s="795"/>
      <c r="AG843" s="795"/>
      <c r="AH843" s="795"/>
      <c r="AI843" s="798"/>
      <c r="AJ843" s="795"/>
      <c r="AK843" s="798"/>
      <c r="AL843" s="795"/>
      <c r="AM843" s="798"/>
      <c r="AN843" s="795"/>
      <c r="AO843" s="798"/>
      <c r="AP843" s="795"/>
      <c r="AQ843" s="798"/>
      <c r="AR843" s="795"/>
      <c r="AS843" s="798"/>
      <c r="AT843" s="795"/>
      <c r="AU843" s="798"/>
      <c r="AV843" s="795"/>
      <c r="AW843" s="798"/>
      <c r="AX843" s="797"/>
      <c r="AY843" s="797"/>
      <c r="AZ843" s="797"/>
      <c r="BA843" s="797"/>
      <c r="BB843" s="797"/>
      <c r="BC843" s="797"/>
      <c r="BD843" s="797"/>
    </row>
    <row r="844" ht="15.75" customHeight="1">
      <c r="F844" s="794"/>
      <c r="G844" s="795"/>
      <c r="H844" s="797"/>
      <c r="I844" s="795"/>
      <c r="J844" s="795"/>
      <c r="K844" s="798"/>
      <c r="L844" s="795"/>
      <c r="M844" s="795"/>
      <c r="N844" s="795"/>
      <c r="O844" s="795"/>
      <c r="P844" s="795"/>
      <c r="Q844" s="795"/>
      <c r="R844" s="795"/>
      <c r="S844" s="798"/>
      <c r="T844" s="795"/>
      <c r="U844" s="795"/>
      <c r="V844" s="795"/>
      <c r="W844" s="795"/>
      <c r="X844" s="795"/>
      <c r="Y844" s="795"/>
      <c r="Z844" s="795"/>
      <c r="AA844" s="795"/>
      <c r="AB844" s="798"/>
      <c r="AC844" s="798"/>
      <c r="AD844" s="795"/>
      <c r="AE844" s="795"/>
      <c r="AF844" s="795"/>
      <c r="AG844" s="795"/>
      <c r="AH844" s="795"/>
      <c r="AI844" s="798"/>
      <c r="AJ844" s="795"/>
      <c r="AK844" s="798"/>
      <c r="AL844" s="795"/>
      <c r="AM844" s="798"/>
      <c r="AN844" s="795"/>
      <c r="AO844" s="798"/>
      <c r="AP844" s="795"/>
      <c r="AQ844" s="798"/>
      <c r="AR844" s="795"/>
      <c r="AS844" s="798"/>
      <c r="AT844" s="795"/>
      <c r="AU844" s="798"/>
      <c r="AV844" s="795"/>
      <c r="AW844" s="798"/>
      <c r="AX844" s="797"/>
      <c r="AY844" s="797"/>
      <c r="AZ844" s="797"/>
      <c r="BA844" s="797"/>
      <c r="BB844" s="797"/>
      <c r="BC844" s="797"/>
      <c r="BD844" s="797"/>
    </row>
    <row r="845" ht="15.75" customHeight="1">
      <c r="F845" s="794"/>
      <c r="G845" s="795"/>
      <c r="H845" s="797"/>
      <c r="I845" s="795"/>
      <c r="J845" s="795"/>
      <c r="K845" s="798"/>
      <c r="L845" s="795"/>
      <c r="M845" s="795"/>
      <c r="N845" s="795"/>
      <c r="O845" s="795"/>
      <c r="P845" s="795"/>
      <c r="Q845" s="795"/>
      <c r="R845" s="795"/>
      <c r="S845" s="798"/>
      <c r="T845" s="795"/>
      <c r="U845" s="795"/>
      <c r="V845" s="795"/>
      <c r="W845" s="795"/>
      <c r="X845" s="795"/>
      <c r="Y845" s="795"/>
      <c r="Z845" s="795"/>
      <c r="AA845" s="795"/>
      <c r="AB845" s="798"/>
      <c r="AC845" s="798"/>
      <c r="AD845" s="795"/>
      <c r="AE845" s="795"/>
      <c r="AF845" s="795"/>
      <c r="AG845" s="795"/>
      <c r="AH845" s="795"/>
      <c r="AI845" s="798"/>
      <c r="AJ845" s="795"/>
      <c r="AK845" s="798"/>
      <c r="AL845" s="795"/>
      <c r="AM845" s="798"/>
      <c r="AN845" s="795"/>
      <c r="AO845" s="798"/>
      <c r="AP845" s="795"/>
      <c r="AQ845" s="798"/>
      <c r="AR845" s="795"/>
      <c r="AS845" s="798"/>
      <c r="AT845" s="795"/>
      <c r="AU845" s="798"/>
      <c r="AV845" s="795"/>
      <c r="AW845" s="798"/>
      <c r="AX845" s="797"/>
      <c r="AY845" s="797"/>
      <c r="AZ845" s="797"/>
      <c r="BA845" s="797"/>
      <c r="BB845" s="797"/>
      <c r="BC845" s="797"/>
      <c r="BD845" s="797"/>
    </row>
    <row r="846" ht="15.75" customHeight="1">
      <c r="F846" s="794"/>
      <c r="G846" s="795"/>
      <c r="H846" s="797"/>
      <c r="I846" s="795"/>
      <c r="J846" s="795"/>
      <c r="K846" s="798"/>
      <c r="L846" s="795"/>
      <c r="M846" s="795"/>
      <c r="N846" s="795"/>
      <c r="O846" s="795"/>
      <c r="P846" s="795"/>
      <c r="Q846" s="795"/>
      <c r="R846" s="795"/>
      <c r="S846" s="798"/>
      <c r="T846" s="795"/>
      <c r="U846" s="795"/>
      <c r="V846" s="795"/>
      <c r="W846" s="795"/>
      <c r="X846" s="795"/>
      <c r="Y846" s="795"/>
      <c r="Z846" s="795"/>
      <c r="AA846" s="795"/>
      <c r="AB846" s="798"/>
      <c r="AC846" s="798"/>
      <c r="AD846" s="795"/>
      <c r="AE846" s="795"/>
      <c r="AF846" s="795"/>
      <c r="AG846" s="795"/>
      <c r="AH846" s="795"/>
      <c r="AI846" s="798"/>
      <c r="AJ846" s="795"/>
      <c r="AK846" s="798"/>
      <c r="AL846" s="795"/>
      <c r="AM846" s="798"/>
      <c r="AN846" s="795"/>
      <c r="AO846" s="798"/>
      <c r="AP846" s="795"/>
      <c r="AQ846" s="798"/>
      <c r="AR846" s="795"/>
      <c r="AS846" s="798"/>
      <c r="AT846" s="795"/>
      <c r="AU846" s="798"/>
      <c r="AV846" s="795"/>
      <c r="AW846" s="798"/>
      <c r="AX846" s="797"/>
      <c r="AY846" s="797"/>
      <c r="AZ846" s="797"/>
      <c r="BA846" s="797"/>
      <c r="BB846" s="797"/>
      <c r="BC846" s="797"/>
      <c r="BD846" s="797"/>
    </row>
    <row r="847" ht="15.75" customHeight="1">
      <c r="F847" s="794"/>
      <c r="G847" s="795"/>
      <c r="H847" s="797"/>
      <c r="I847" s="795"/>
      <c r="J847" s="795"/>
      <c r="K847" s="798"/>
      <c r="L847" s="795"/>
      <c r="M847" s="795"/>
      <c r="N847" s="795"/>
      <c r="O847" s="795"/>
      <c r="P847" s="795"/>
      <c r="Q847" s="795"/>
      <c r="R847" s="795"/>
      <c r="S847" s="798"/>
      <c r="T847" s="795"/>
      <c r="U847" s="795"/>
      <c r="V847" s="795"/>
      <c r="W847" s="795"/>
      <c r="X847" s="795"/>
      <c r="Y847" s="795"/>
      <c r="Z847" s="795"/>
      <c r="AA847" s="795"/>
      <c r="AB847" s="798"/>
      <c r="AC847" s="798"/>
      <c r="AD847" s="795"/>
      <c r="AE847" s="795"/>
      <c r="AF847" s="795"/>
      <c r="AG847" s="795"/>
      <c r="AH847" s="795"/>
      <c r="AI847" s="798"/>
      <c r="AJ847" s="795"/>
      <c r="AK847" s="798"/>
      <c r="AL847" s="795"/>
      <c r="AM847" s="798"/>
      <c r="AN847" s="795"/>
      <c r="AO847" s="798"/>
      <c r="AP847" s="795"/>
      <c r="AQ847" s="798"/>
      <c r="AR847" s="795"/>
      <c r="AS847" s="798"/>
      <c r="AT847" s="795"/>
      <c r="AU847" s="798"/>
      <c r="AV847" s="795"/>
      <c r="AW847" s="798"/>
      <c r="AX847" s="797"/>
      <c r="AY847" s="797"/>
      <c r="AZ847" s="797"/>
      <c r="BA847" s="797"/>
      <c r="BB847" s="797"/>
      <c r="BC847" s="797"/>
      <c r="BD847" s="797"/>
    </row>
    <row r="848" ht="15.75" customHeight="1">
      <c r="F848" s="794"/>
      <c r="G848" s="795"/>
      <c r="H848" s="797"/>
      <c r="I848" s="795"/>
      <c r="J848" s="795"/>
      <c r="K848" s="798"/>
      <c r="L848" s="795"/>
      <c r="M848" s="795"/>
      <c r="N848" s="795"/>
      <c r="O848" s="795"/>
      <c r="P848" s="795"/>
      <c r="Q848" s="795"/>
      <c r="R848" s="795"/>
      <c r="S848" s="798"/>
      <c r="T848" s="795"/>
      <c r="U848" s="795"/>
      <c r="V848" s="795"/>
      <c r="W848" s="795"/>
      <c r="X848" s="795"/>
      <c r="Y848" s="795"/>
      <c r="Z848" s="795"/>
      <c r="AA848" s="795"/>
      <c r="AB848" s="798"/>
      <c r="AC848" s="798"/>
      <c r="AD848" s="795"/>
      <c r="AE848" s="795"/>
      <c r="AF848" s="795"/>
      <c r="AG848" s="795"/>
      <c r="AH848" s="795"/>
      <c r="AI848" s="798"/>
      <c r="AJ848" s="795"/>
      <c r="AK848" s="798"/>
      <c r="AL848" s="795"/>
      <c r="AM848" s="798"/>
      <c r="AN848" s="795"/>
      <c r="AO848" s="798"/>
      <c r="AP848" s="795"/>
      <c r="AQ848" s="798"/>
      <c r="AR848" s="795"/>
      <c r="AS848" s="798"/>
      <c r="AT848" s="795"/>
      <c r="AU848" s="798"/>
      <c r="AV848" s="795"/>
      <c r="AW848" s="798"/>
      <c r="AX848" s="797"/>
      <c r="AY848" s="797"/>
      <c r="AZ848" s="797"/>
      <c r="BA848" s="797"/>
      <c r="BB848" s="797"/>
      <c r="BC848" s="797"/>
      <c r="BD848" s="797"/>
    </row>
    <row r="849" ht="15.75" customHeight="1">
      <c r="F849" s="794"/>
      <c r="G849" s="795"/>
      <c r="H849" s="797"/>
      <c r="I849" s="795"/>
      <c r="J849" s="795"/>
      <c r="K849" s="798"/>
      <c r="L849" s="795"/>
      <c r="M849" s="795"/>
      <c r="N849" s="795"/>
      <c r="O849" s="795"/>
      <c r="P849" s="795"/>
      <c r="Q849" s="795"/>
      <c r="R849" s="795"/>
      <c r="S849" s="798"/>
      <c r="T849" s="795"/>
      <c r="U849" s="795"/>
      <c r="V849" s="795"/>
      <c r="W849" s="795"/>
      <c r="X849" s="795"/>
      <c r="Y849" s="795"/>
      <c r="Z849" s="795"/>
      <c r="AA849" s="795"/>
      <c r="AB849" s="798"/>
      <c r="AC849" s="798"/>
      <c r="AD849" s="795"/>
      <c r="AE849" s="795"/>
      <c r="AF849" s="795"/>
      <c r="AG849" s="795"/>
      <c r="AH849" s="795"/>
      <c r="AI849" s="798"/>
      <c r="AJ849" s="795"/>
      <c r="AK849" s="798"/>
      <c r="AL849" s="795"/>
      <c r="AM849" s="798"/>
      <c r="AN849" s="795"/>
      <c r="AO849" s="798"/>
      <c r="AP849" s="795"/>
      <c r="AQ849" s="798"/>
      <c r="AR849" s="795"/>
      <c r="AS849" s="798"/>
      <c r="AT849" s="795"/>
      <c r="AU849" s="798"/>
      <c r="AV849" s="795"/>
      <c r="AW849" s="798"/>
      <c r="AX849" s="797"/>
      <c r="AY849" s="797"/>
      <c r="AZ849" s="797"/>
      <c r="BA849" s="797"/>
      <c r="BB849" s="797"/>
      <c r="BC849" s="797"/>
      <c r="BD849" s="797"/>
    </row>
    <row r="850" ht="15.75" customHeight="1">
      <c r="F850" s="794"/>
      <c r="G850" s="795"/>
      <c r="H850" s="797"/>
      <c r="I850" s="795"/>
      <c r="J850" s="795"/>
      <c r="K850" s="798"/>
      <c r="L850" s="795"/>
      <c r="M850" s="795"/>
      <c r="N850" s="795"/>
      <c r="O850" s="795"/>
      <c r="P850" s="795"/>
      <c r="Q850" s="795"/>
      <c r="R850" s="795"/>
      <c r="S850" s="798"/>
      <c r="T850" s="795"/>
      <c r="U850" s="795"/>
      <c r="V850" s="795"/>
      <c r="W850" s="795"/>
      <c r="X850" s="795"/>
      <c r="Y850" s="795"/>
      <c r="Z850" s="795"/>
      <c r="AA850" s="795"/>
      <c r="AB850" s="798"/>
      <c r="AC850" s="798"/>
      <c r="AD850" s="795"/>
      <c r="AE850" s="795"/>
      <c r="AF850" s="795"/>
      <c r="AG850" s="795"/>
      <c r="AH850" s="795"/>
      <c r="AI850" s="798"/>
      <c r="AJ850" s="795"/>
      <c r="AK850" s="798"/>
      <c r="AL850" s="795"/>
      <c r="AM850" s="798"/>
      <c r="AN850" s="795"/>
      <c r="AO850" s="798"/>
      <c r="AP850" s="795"/>
      <c r="AQ850" s="798"/>
      <c r="AR850" s="795"/>
      <c r="AS850" s="798"/>
      <c r="AT850" s="795"/>
      <c r="AU850" s="798"/>
      <c r="AV850" s="795"/>
      <c r="AW850" s="798"/>
      <c r="AX850" s="797"/>
      <c r="AY850" s="797"/>
      <c r="AZ850" s="797"/>
      <c r="BA850" s="797"/>
      <c r="BB850" s="797"/>
      <c r="BC850" s="797"/>
      <c r="BD850" s="797"/>
    </row>
    <row r="851" ht="15.75" customHeight="1">
      <c r="F851" s="794"/>
      <c r="G851" s="795"/>
      <c r="H851" s="797"/>
      <c r="I851" s="795"/>
      <c r="J851" s="795"/>
      <c r="K851" s="798"/>
      <c r="L851" s="795"/>
      <c r="M851" s="795"/>
      <c r="N851" s="795"/>
      <c r="O851" s="795"/>
      <c r="P851" s="795"/>
      <c r="Q851" s="795"/>
      <c r="R851" s="795"/>
      <c r="S851" s="798"/>
      <c r="T851" s="795"/>
      <c r="U851" s="795"/>
      <c r="V851" s="795"/>
      <c r="W851" s="795"/>
      <c r="X851" s="795"/>
      <c r="Y851" s="795"/>
      <c r="Z851" s="795"/>
      <c r="AA851" s="795"/>
      <c r="AB851" s="798"/>
      <c r="AC851" s="798"/>
      <c r="AD851" s="795"/>
      <c r="AE851" s="795"/>
      <c r="AF851" s="795"/>
      <c r="AG851" s="795"/>
      <c r="AH851" s="795"/>
      <c r="AI851" s="798"/>
      <c r="AJ851" s="795"/>
      <c r="AK851" s="798"/>
      <c r="AL851" s="795"/>
      <c r="AM851" s="798"/>
      <c r="AN851" s="795"/>
      <c r="AO851" s="798"/>
      <c r="AP851" s="795"/>
      <c r="AQ851" s="798"/>
      <c r="AR851" s="795"/>
      <c r="AS851" s="798"/>
      <c r="AT851" s="795"/>
      <c r="AU851" s="798"/>
      <c r="AV851" s="795"/>
      <c r="AW851" s="798"/>
      <c r="AX851" s="797"/>
      <c r="AY851" s="797"/>
      <c r="AZ851" s="797"/>
      <c r="BA851" s="797"/>
      <c r="BB851" s="797"/>
      <c r="BC851" s="797"/>
      <c r="BD851" s="797"/>
    </row>
    <row r="852" ht="15.75" customHeight="1">
      <c r="F852" s="794"/>
      <c r="G852" s="795"/>
      <c r="H852" s="797"/>
      <c r="I852" s="795"/>
      <c r="J852" s="795"/>
      <c r="K852" s="798"/>
      <c r="L852" s="795"/>
      <c r="M852" s="795"/>
      <c r="N852" s="795"/>
      <c r="O852" s="795"/>
      <c r="P852" s="795"/>
      <c r="Q852" s="795"/>
      <c r="R852" s="795"/>
      <c r="S852" s="798"/>
      <c r="T852" s="795"/>
      <c r="U852" s="795"/>
      <c r="V852" s="795"/>
      <c r="W852" s="795"/>
      <c r="X852" s="795"/>
      <c r="Y852" s="795"/>
      <c r="Z852" s="795"/>
      <c r="AA852" s="795"/>
      <c r="AB852" s="798"/>
      <c r="AC852" s="798"/>
      <c r="AD852" s="795"/>
      <c r="AE852" s="795"/>
      <c r="AF852" s="795"/>
      <c r="AG852" s="795"/>
      <c r="AH852" s="795"/>
      <c r="AI852" s="798"/>
      <c r="AJ852" s="795"/>
      <c r="AK852" s="798"/>
      <c r="AL852" s="795"/>
      <c r="AM852" s="798"/>
      <c r="AN852" s="795"/>
      <c r="AO852" s="798"/>
      <c r="AP852" s="795"/>
      <c r="AQ852" s="798"/>
      <c r="AR852" s="795"/>
      <c r="AS852" s="798"/>
      <c r="AT852" s="795"/>
      <c r="AU852" s="798"/>
      <c r="AV852" s="795"/>
      <c r="AW852" s="798"/>
      <c r="AX852" s="797"/>
      <c r="AY852" s="797"/>
      <c r="AZ852" s="797"/>
      <c r="BA852" s="797"/>
      <c r="BB852" s="797"/>
      <c r="BC852" s="797"/>
      <c r="BD852" s="797"/>
    </row>
    <row r="853" ht="15.75" customHeight="1">
      <c r="F853" s="794"/>
      <c r="G853" s="795"/>
      <c r="H853" s="797"/>
      <c r="I853" s="795"/>
      <c r="J853" s="795"/>
      <c r="K853" s="798"/>
      <c r="L853" s="795"/>
      <c r="M853" s="795"/>
      <c r="N853" s="795"/>
      <c r="O853" s="795"/>
      <c r="P853" s="795"/>
      <c r="Q853" s="795"/>
      <c r="R853" s="795"/>
      <c r="S853" s="798"/>
      <c r="T853" s="795"/>
      <c r="U853" s="795"/>
      <c r="V853" s="795"/>
      <c r="W853" s="795"/>
      <c r="X853" s="795"/>
      <c r="Y853" s="795"/>
      <c r="Z853" s="795"/>
      <c r="AA853" s="795"/>
      <c r="AB853" s="798"/>
      <c r="AC853" s="798"/>
      <c r="AD853" s="795"/>
      <c r="AE853" s="795"/>
      <c r="AF853" s="795"/>
      <c r="AG853" s="795"/>
      <c r="AH853" s="795"/>
      <c r="AI853" s="798"/>
      <c r="AJ853" s="795"/>
      <c r="AK853" s="798"/>
      <c r="AL853" s="795"/>
      <c r="AM853" s="798"/>
      <c r="AN853" s="795"/>
      <c r="AO853" s="798"/>
      <c r="AP853" s="795"/>
      <c r="AQ853" s="798"/>
      <c r="AR853" s="795"/>
      <c r="AS853" s="798"/>
      <c r="AT853" s="795"/>
      <c r="AU853" s="798"/>
      <c r="AV853" s="795"/>
      <c r="AW853" s="798"/>
      <c r="AX853" s="797"/>
      <c r="AY853" s="797"/>
      <c r="AZ853" s="797"/>
      <c r="BA853" s="797"/>
      <c r="BB853" s="797"/>
      <c r="BC853" s="797"/>
      <c r="BD853" s="797"/>
    </row>
    <row r="854" ht="15.75" customHeight="1">
      <c r="F854" s="794"/>
      <c r="G854" s="795"/>
      <c r="H854" s="797"/>
      <c r="I854" s="795"/>
      <c r="J854" s="795"/>
      <c r="K854" s="798"/>
      <c r="L854" s="795"/>
      <c r="M854" s="795"/>
      <c r="N854" s="795"/>
      <c r="O854" s="795"/>
      <c r="P854" s="795"/>
      <c r="Q854" s="795"/>
      <c r="R854" s="795"/>
      <c r="S854" s="798"/>
      <c r="T854" s="795"/>
      <c r="U854" s="795"/>
      <c r="V854" s="795"/>
      <c r="W854" s="795"/>
      <c r="X854" s="795"/>
      <c r="Y854" s="795"/>
      <c r="Z854" s="795"/>
      <c r="AA854" s="795"/>
      <c r="AB854" s="798"/>
      <c r="AC854" s="798"/>
      <c r="AD854" s="795"/>
      <c r="AE854" s="795"/>
      <c r="AF854" s="795"/>
      <c r="AG854" s="795"/>
      <c r="AH854" s="795"/>
      <c r="AI854" s="798"/>
      <c r="AJ854" s="795"/>
      <c r="AK854" s="798"/>
      <c r="AL854" s="795"/>
      <c r="AM854" s="798"/>
      <c r="AN854" s="795"/>
      <c r="AO854" s="798"/>
      <c r="AP854" s="795"/>
      <c r="AQ854" s="798"/>
      <c r="AR854" s="795"/>
      <c r="AS854" s="798"/>
      <c r="AT854" s="795"/>
      <c r="AU854" s="798"/>
      <c r="AV854" s="795"/>
      <c r="AW854" s="798"/>
      <c r="AX854" s="797"/>
      <c r="AY854" s="797"/>
      <c r="AZ854" s="797"/>
      <c r="BA854" s="797"/>
      <c r="BB854" s="797"/>
      <c r="BC854" s="797"/>
      <c r="BD854" s="797"/>
    </row>
    <row r="855" ht="15.75" customHeight="1">
      <c r="F855" s="794"/>
      <c r="G855" s="795"/>
      <c r="H855" s="797"/>
      <c r="I855" s="795"/>
      <c r="J855" s="795"/>
      <c r="K855" s="798"/>
      <c r="L855" s="795"/>
      <c r="M855" s="795"/>
      <c r="N855" s="795"/>
      <c r="O855" s="795"/>
      <c r="P855" s="795"/>
      <c r="Q855" s="795"/>
      <c r="R855" s="795"/>
      <c r="S855" s="798"/>
      <c r="T855" s="795"/>
      <c r="U855" s="795"/>
      <c r="V855" s="795"/>
      <c r="W855" s="795"/>
      <c r="X855" s="795"/>
      <c r="Y855" s="795"/>
      <c r="Z855" s="795"/>
      <c r="AA855" s="795"/>
      <c r="AB855" s="798"/>
      <c r="AC855" s="798"/>
      <c r="AD855" s="795"/>
      <c r="AE855" s="795"/>
      <c r="AF855" s="795"/>
      <c r="AG855" s="795"/>
      <c r="AH855" s="795"/>
      <c r="AI855" s="798"/>
      <c r="AJ855" s="795"/>
      <c r="AK855" s="798"/>
      <c r="AL855" s="795"/>
      <c r="AM855" s="798"/>
      <c r="AN855" s="795"/>
      <c r="AO855" s="798"/>
      <c r="AP855" s="795"/>
      <c r="AQ855" s="798"/>
      <c r="AR855" s="795"/>
      <c r="AS855" s="798"/>
      <c r="AT855" s="795"/>
      <c r="AU855" s="798"/>
      <c r="AV855" s="795"/>
      <c r="AW855" s="798"/>
      <c r="AX855" s="797"/>
      <c r="AY855" s="797"/>
      <c r="AZ855" s="797"/>
      <c r="BA855" s="797"/>
      <c r="BB855" s="797"/>
      <c r="BC855" s="797"/>
      <c r="BD855" s="797"/>
    </row>
    <row r="856" ht="15.75" customHeight="1">
      <c r="F856" s="794"/>
      <c r="G856" s="795"/>
      <c r="H856" s="797"/>
      <c r="I856" s="795"/>
      <c r="J856" s="795"/>
      <c r="K856" s="798"/>
      <c r="L856" s="795"/>
      <c r="M856" s="795"/>
      <c r="N856" s="795"/>
      <c r="O856" s="795"/>
      <c r="P856" s="795"/>
      <c r="Q856" s="795"/>
      <c r="R856" s="795"/>
      <c r="S856" s="798"/>
      <c r="T856" s="795"/>
      <c r="U856" s="795"/>
      <c r="V856" s="795"/>
      <c r="W856" s="795"/>
      <c r="X856" s="795"/>
      <c r="Y856" s="795"/>
      <c r="Z856" s="795"/>
      <c r="AA856" s="795"/>
      <c r="AB856" s="798"/>
      <c r="AC856" s="798"/>
      <c r="AD856" s="795"/>
      <c r="AE856" s="795"/>
      <c r="AF856" s="795"/>
      <c r="AG856" s="795"/>
      <c r="AH856" s="795"/>
      <c r="AI856" s="798"/>
      <c r="AJ856" s="795"/>
      <c r="AK856" s="798"/>
      <c r="AL856" s="795"/>
      <c r="AM856" s="798"/>
      <c r="AN856" s="795"/>
      <c r="AO856" s="798"/>
      <c r="AP856" s="795"/>
      <c r="AQ856" s="798"/>
      <c r="AR856" s="795"/>
      <c r="AS856" s="798"/>
      <c r="AT856" s="795"/>
      <c r="AU856" s="798"/>
      <c r="AV856" s="795"/>
      <c r="AW856" s="798"/>
      <c r="AX856" s="797"/>
      <c r="AY856" s="797"/>
      <c r="AZ856" s="797"/>
      <c r="BA856" s="797"/>
      <c r="BB856" s="797"/>
      <c r="BC856" s="797"/>
      <c r="BD856" s="797"/>
    </row>
    <row r="857" ht="15.75" customHeight="1">
      <c r="F857" s="794"/>
      <c r="G857" s="795"/>
      <c r="H857" s="797"/>
      <c r="I857" s="795"/>
      <c r="J857" s="795"/>
      <c r="K857" s="798"/>
      <c r="L857" s="795"/>
      <c r="M857" s="795"/>
      <c r="N857" s="795"/>
      <c r="O857" s="795"/>
      <c r="P857" s="795"/>
      <c r="Q857" s="795"/>
      <c r="R857" s="795"/>
      <c r="S857" s="798"/>
      <c r="T857" s="795"/>
      <c r="U857" s="795"/>
      <c r="V857" s="795"/>
      <c r="W857" s="795"/>
      <c r="X857" s="795"/>
      <c r="Y857" s="795"/>
      <c r="Z857" s="795"/>
      <c r="AA857" s="795"/>
      <c r="AB857" s="798"/>
      <c r="AC857" s="798"/>
      <c r="AD857" s="795"/>
      <c r="AE857" s="795"/>
      <c r="AF857" s="795"/>
      <c r="AG857" s="795"/>
      <c r="AH857" s="795"/>
      <c r="AI857" s="798"/>
      <c r="AJ857" s="795"/>
      <c r="AK857" s="798"/>
      <c r="AL857" s="795"/>
      <c r="AM857" s="798"/>
      <c r="AN857" s="795"/>
      <c r="AO857" s="798"/>
      <c r="AP857" s="795"/>
      <c r="AQ857" s="798"/>
      <c r="AR857" s="795"/>
      <c r="AS857" s="798"/>
      <c r="AT857" s="795"/>
      <c r="AU857" s="798"/>
      <c r="AV857" s="795"/>
      <c r="AW857" s="798"/>
      <c r="AX857" s="797"/>
      <c r="AY857" s="797"/>
      <c r="AZ857" s="797"/>
      <c r="BA857" s="797"/>
      <c r="BB857" s="797"/>
      <c r="BC857" s="797"/>
      <c r="BD857" s="797"/>
    </row>
    <row r="858" ht="15.75" customHeight="1">
      <c r="F858" s="794"/>
      <c r="G858" s="795"/>
      <c r="H858" s="797"/>
      <c r="I858" s="795"/>
      <c r="J858" s="795"/>
      <c r="K858" s="798"/>
      <c r="L858" s="795"/>
      <c r="M858" s="795"/>
      <c r="N858" s="795"/>
      <c r="O858" s="795"/>
      <c r="P858" s="795"/>
      <c r="Q858" s="795"/>
      <c r="R858" s="795"/>
      <c r="S858" s="798"/>
      <c r="T858" s="795"/>
      <c r="U858" s="795"/>
      <c r="V858" s="795"/>
      <c r="W858" s="795"/>
      <c r="X858" s="795"/>
      <c r="Y858" s="795"/>
      <c r="Z858" s="795"/>
      <c r="AA858" s="795"/>
      <c r="AB858" s="798"/>
      <c r="AC858" s="798"/>
      <c r="AD858" s="795"/>
      <c r="AE858" s="795"/>
      <c r="AF858" s="795"/>
      <c r="AG858" s="795"/>
      <c r="AH858" s="795"/>
      <c r="AI858" s="798"/>
      <c r="AJ858" s="795"/>
      <c r="AK858" s="798"/>
      <c r="AL858" s="795"/>
      <c r="AM858" s="798"/>
      <c r="AN858" s="795"/>
      <c r="AO858" s="798"/>
      <c r="AP858" s="795"/>
      <c r="AQ858" s="798"/>
      <c r="AR858" s="795"/>
      <c r="AS858" s="798"/>
      <c r="AT858" s="795"/>
      <c r="AU858" s="798"/>
      <c r="AV858" s="795"/>
      <c r="AW858" s="798"/>
      <c r="AX858" s="797"/>
      <c r="AY858" s="797"/>
      <c r="AZ858" s="797"/>
      <c r="BA858" s="797"/>
      <c r="BB858" s="797"/>
      <c r="BC858" s="797"/>
      <c r="BD858" s="797"/>
    </row>
    <row r="859" ht="15.75" customHeight="1">
      <c r="F859" s="794"/>
      <c r="G859" s="795"/>
      <c r="H859" s="797"/>
      <c r="I859" s="795"/>
      <c r="J859" s="795"/>
      <c r="K859" s="798"/>
      <c r="L859" s="795"/>
      <c r="M859" s="795"/>
      <c r="N859" s="795"/>
      <c r="O859" s="795"/>
      <c r="P859" s="795"/>
      <c r="Q859" s="795"/>
      <c r="R859" s="795"/>
      <c r="S859" s="798"/>
      <c r="T859" s="795"/>
      <c r="U859" s="795"/>
      <c r="V859" s="795"/>
      <c r="W859" s="795"/>
      <c r="X859" s="795"/>
      <c r="Y859" s="795"/>
      <c r="Z859" s="795"/>
      <c r="AA859" s="795"/>
      <c r="AB859" s="798"/>
      <c r="AC859" s="798"/>
      <c r="AD859" s="795"/>
      <c r="AE859" s="795"/>
      <c r="AF859" s="795"/>
      <c r="AG859" s="795"/>
      <c r="AH859" s="795"/>
      <c r="AI859" s="798"/>
      <c r="AJ859" s="795"/>
      <c r="AK859" s="798"/>
      <c r="AL859" s="795"/>
      <c r="AM859" s="798"/>
      <c r="AN859" s="795"/>
      <c r="AO859" s="798"/>
      <c r="AP859" s="795"/>
      <c r="AQ859" s="798"/>
      <c r="AR859" s="795"/>
      <c r="AS859" s="798"/>
      <c r="AT859" s="795"/>
      <c r="AU859" s="798"/>
      <c r="AV859" s="795"/>
      <c r="AW859" s="798"/>
      <c r="AX859" s="797"/>
      <c r="AY859" s="797"/>
      <c r="AZ859" s="797"/>
      <c r="BA859" s="797"/>
      <c r="BB859" s="797"/>
      <c r="BC859" s="797"/>
      <c r="BD859" s="797"/>
    </row>
    <row r="860" ht="15.75" customHeight="1">
      <c r="F860" s="794"/>
      <c r="G860" s="795"/>
      <c r="H860" s="797"/>
      <c r="I860" s="795"/>
      <c r="J860" s="795"/>
      <c r="K860" s="798"/>
      <c r="L860" s="795"/>
      <c r="M860" s="795"/>
      <c r="N860" s="795"/>
      <c r="O860" s="795"/>
      <c r="P860" s="795"/>
      <c r="Q860" s="795"/>
      <c r="R860" s="795"/>
      <c r="S860" s="798"/>
      <c r="T860" s="795"/>
      <c r="U860" s="795"/>
      <c r="V860" s="795"/>
      <c r="W860" s="795"/>
      <c r="X860" s="795"/>
      <c r="Y860" s="795"/>
      <c r="Z860" s="795"/>
      <c r="AA860" s="795"/>
      <c r="AB860" s="798"/>
      <c r="AC860" s="798"/>
      <c r="AD860" s="795"/>
      <c r="AE860" s="795"/>
      <c r="AF860" s="795"/>
      <c r="AG860" s="795"/>
      <c r="AH860" s="795"/>
      <c r="AI860" s="798"/>
      <c r="AJ860" s="795"/>
      <c r="AK860" s="798"/>
      <c r="AL860" s="795"/>
      <c r="AM860" s="798"/>
      <c r="AN860" s="795"/>
      <c r="AO860" s="798"/>
      <c r="AP860" s="795"/>
      <c r="AQ860" s="798"/>
      <c r="AR860" s="795"/>
      <c r="AS860" s="798"/>
      <c r="AT860" s="795"/>
      <c r="AU860" s="798"/>
      <c r="AV860" s="795"/>
      <c r="AW860" s="798"/>
      <c r="AX860" s="797"/>
      <c r="AY860" s="797"/>
      <c r="AZ860" s="797"/>
      <c r="BA860" s="797"/>
      <c r="BB860" s="797"/>
      <c r="BC860" s="797"/>
      <c r="BD860" s="797"/>
    </row>
    <row r="861" ht="15.75" customHeight="1">
      <c r="F861" s="794"/>
      <c r="G861" s="795"/>
      <c r="H861" s="797"/>
      <c r="I861" s="795"/>
      <c r="J861" s="795"/>
      <c r="K861" s="798"/>
      <c r="L861" s="795"/>
      <c r="M861" s="795"/>
      <c r="N861" s="795"/>
      <c r="O861" s="795"/>
      <c r="P861" s="795"/>
      <c r="Q861" s="795"/>
      <c r="R861" s="795"/>
      <c r="S861" s="798"/>
      <c r="T861" s="795"/>
      <c r="U861" s="795"/>
      <c r="V861" s="795"/>
      <c r="W861" s="795"/>
      <c r="X861" s="795"/>
      <c r="Y861" s="795"/>
      <c r="Z861" s="795"/>
      <c r="AA861" s="795"/>
      <c r="AB861" s="798"/>
      <c r="AC861" s="798"/>
      <c r="AD861" s="795"/>
      <c r="AE861" s="795"/>
      <c r="AF861" s="795"/>
      <c r="AG861" s="795"/>
      <c r="AH861" s="795"/>
      <c r="AI861" s="798"/>
      <c r="AJ861" s="795"/>
      <c r="AK861" s="798"/>
      <c r="AL861" s="795"/>
      <c r="AM861" s="798"/>
      <c r="AN861" s="795"/>
      <c r="AO861" s="798"/>
      <c r="AP861" s="795"/>
      <c r="AQ861" s="798"/>
      <c r="AR861" s="795"/>
      <c r="AS861" s="798"/>
      <c r="AT861" s="795"/>
      <c r="AU861" s="798"/>
      <c r="AV861" s="795"/>
      <c r="AW861" s="798"/>
      <c r="AX861" s="797"/>
      <c r="AY861" s="797"/>
      <c r="AZ861" s="797"/>
      <c r="BA861" s="797"/>
      <c r="BB861" s="797"/>
      <c r="BC861" s="797"/>
      <c r="BD861" s="797"/>
    </row>
    <row r="862" ht="15.75" customHeight="1">
      <c r="F862" s="794"/>
      <c r="G862" s="795"/>
      <c r="H862" s="797"/>
      <c r="I862" s="795"/>
      <c r="J862" s="795"/>
      <c r="K862" s="798"/>
      <c r="L862" s="795"/>
      <c r="M862" s="795"/>
      <c r="N862" s="795"/>
      <c r="O862" s="795"/>
      <c r="P862" s="795"/>
      <c r="Q862" s="795"/>
      <c r="R862" s="795"/>
      <c r="S862" s="798"/>
      <c r="T862" s="795"/>
      <c r="U862" s="795"/>
      <c r="V862" s="795"/>
      <c r="W862" s="795"/>
      <c r="X862" s="795"/>
      <c r="Y862" s="795"/>
      <c r="Z862" s="795"/>
      <c r="AA862" s="795"/>
      <c r="AB862" s="798"/>
      <c r="AC862" s="798"/>
      <c r="AD862" s="795"/>
      <c r="AE862" s="795"/>
      <c r="AF862" s="795"/>
      <c r="AG862" s="795"/>
      <c r="AH862" s="795"/>
      <c r="AI862" s="798"/>
      <c r="AJ862" s="795"/>
      <c r="AK862" s="798"/>
      <c r="AL862" s="795"/>
      <c r="AM862" s="798"/>
      <c r="AN862" s="795"/>
      <c r="AO862" s="798"/>
      <c r="AP862" s="795"/>
      <c r="AQ862" s="798"/>
      <c r="AR862" s="795"/>
      <c r="AS862" s="798"/>
      <c r="AT862" s="795"/>
      <c r="AU862" s="798"/>
      <c r="AV862" s="795"/>
      <c r="AW862" s="798"/>
      <c r="AX862" s="797"/>
      <c r="AY862" s="797"/>
      <c r="AZ862" s="797"/>
      <c r="BA862" s="797"/>
      <c r="BB862" s="797"/>
      <c r="BC862" s="797"/>
      <c r="BD862" s="797"/>
    </row>
    <row r="863" ht="15.75" customHeight="1">
      <c r="F863" s="794"/>
      <c r="G863" s="795"/>
      <c r="H863" s="797"/>
      <c r="I863" s="795"/>
      <c r="J863" s="795"/>
      <c r="K863" s="798"/>
      <c r="L863" s="795"/>
      <c r="M863" s="795"/>
      <c r="N863" s="795"/>
      <c r="O863" s="795"/>
      <c r="P863" s="795"/>
      <c r="Q863" s="795"/>
      <c r="R863" s="795"/>
      <c r="S863" s="798"/>
      <c r="T863" s="795"/>
      <c r="U863" s="795"/>
      <c r="V863" s="795"/>
      <c r="W863" s="795"/>
      <c r="X863" s="795"/>
      <c r="Y863" s="795"/>
      <c r="Z863" s="795"/>
      <c r="AA863" s="795"/>
      <c r="AB863" s="798"/>
      <c r="AC863" s="798"/>
      <c r="AD863" s="795"/>
      <c r="AE863" s="795"/>
      <c r="AF863" s="795"/>
      <c r="AG863" s="795"/>
      <c r="AH863" s="795"/>
      <c r="AI863" s="798"/>
      <c r="AJ863" s="795"/>
      <c r="AK863" s="798"/>
      <c r="AL863" s="795"/>
      <c r="AM863" s="798"/>
      <c r="AN863" s="795"/>
      <c r="AO863" s="798"/>
      <c r="AP863" s="795"/>
      <c r="AQ863" s="798"/>
      <c r="AR863" s="795"/>
      <c r="AS863" s="798"/>
      <c r="AT863" s="795"/>
      <c r="AU863" s="798"/>
      <c r="AV863" s="795"/>
      <c r="AW863" s="798"/>
      <c r="AX863" s="797"/>
      <c r="AY863" s="797"/>
      <c r="AZ863" s="797"/>
      <c r="BA863" s="797"/>
      <c r="BB863" s="797"/>
      <c r="BC863" s="797"/>
      <c r="BD863" s="797"/>
    </row>
    <row r="864" ht="15.75" customHeight="1">
      <c r="F864" s="794"/>
      <c r="G864" s="795"/>
      <c r="H864" s="797"/>
      <c r="I864" s="795"/>
      <c r="J864" s="795"/>
      <c r="K864" s="798"/>
      <c r="L864" s="795"/>
      <c r="M864" s="795"/>
      <c r="N864" s="795"/>
      <c r="O864" s="795"/>
      <c r="P864" s="795"/>
      <c r="Q864" s="795"/>
      <c r="R864" s="795"/>
      <c r="S864" s="798"/>
      <c r="T864" s="795"/>
      <c r="U864" s="795"/>
      <c r="V864" s="795"/>
      <c r="W864" s="795"/>
      <c r="X864" s="795"/>
      <c r="Y864" s="795"/>
      <c r="Z864" s="795"/>
      <c r="AA864" s="795"/>
      <c r="AB864" s="798"/>
      <c r="AC864" s="798"/>
      <c r="AD864" s="795"/>
      <c r="AE864" s="795"/>
      <c r="AF864" s="795"/>
      <c r="AG864" s="795"/>
      <c r="AH864" s="795"/>
      <c r="AI864" s="798"/>
      <c r="AJ864" s="795"/>
      <c r="AK864" s="798"/>
      <c r="AL864" s="795"/>
      <c r="AM864" s="798"/>
      <c r="AN864" s="795"/>
      <c r="AO864" s="798"/>
      <c r="AP864" s="795"/>
      <c r="AQ864" s="798"/>
      <c r="AR864" s="795"/>
      <c r="AS864" s="798"/>
      <c r="AT864" s="795"/>
      <c r="AU864" s="798"/>
      <c r="AV864" s="795"/>
      <c r="AW864" s="798"/>
      <c r="AX864" s="797"/>
      <c r="AY864" s="797"/>
      <c r="AZ864" s="797"/>
      <c r="BA864" s="797"/>
      <c r="BB864" s="797"/>
      <c r="BC864" s="797"/>
      <c r="BD864" s="797"/>
    </row>
    <row r="865" ht="15.75" customHeight="1">
      <c r="F865" s="794"/>
      <c r="G865" s="795"/>
      <c r="H865" s="797"/>
      <c r="I865" s="795"/>
      <c r="J865" s="795"/>
      <c r="K865" s="798"/>
      <c r="L865" s="795"/>
      <c r="M865" s="795"/>
      <c r="N865" s="795"/>
      <c r="O865" s="795"/>
      <c r="P865" s="795"/>
      <c r="Q865" s="795"/>
      <c r="R865" s="795"/>
      <c r="S865" s="798"/>
      <c r="T865" s="795"/>
      <c r="U865" s="795"/>
      <c r="V865" s="795"/>
      <c r="W865" s="795"/>
      <c r="X865" s="795"/>
      <c r="Y865" s="795"/>
      <c r="Z865" s="795"/>
      <c r="AA865" s="795"/>
      <c r="AB865" s="798"/>
      <c r="AC865" s="798"/>
      <c r="AD865" s="795"/>
      <c r="AE865" s="795"/>
      <c r="AF865" s="795"/>
      <c r="AG865" s="795"/>
      <c r="AH865" s="795"/>
      <c r="AI865" s="798"/>
      <c r="AJ865" s="795"/>
      <c r="AK865" s="798"/>
      <c r="AL865" s="795"/>
      <c r="AM865" s="798"/>
      <c r="AN865" s="795"/>
      <c r="AO865" s="798"/>
      <c r="AP865" s="795"/>
      <c r="AQ865" s="798"/>
      <c r="AR865" s="795"/>
      <c r="AS865" s="798"/>
      <c r="AT865" s="795"/>
      <c r="AU865" s="798"/>
      <c r="AV865" s="795"/>
      <c r="AW865" s="798"/>
      <c r="AX865" s="797"/>
      <c r="AY865" s="797"/>
      <c r="AZ865" s="797"/>
      <c r="BA865" s="797"/>
      <c r="BB865" s="797"/>
      <c r="BC865" s="797"/>
      <c r="BD865" s="797"/>
    </row>
    <row r="866" ht="15.75" customHeight="1">
      <c r="F866" s="794"/>
      <c r="G866" s="795"/>
      <c r="H866" s="797"/>
      <c r="I866" s="795"/>
      <c r="J866" s="795"/>
      <c r="K866" s="798"/>
      <c r="L866" s="795"/>
      <c r="M866" s="795"/>
      <c r="N866" s="795"/>
      <c r="O866" s="795"/>
      <c r="P866" s="795"/>
      <c r="Q866" s="795"/>
      <c r="R866" s="795"/>
      <c r="S866" s="798"/>
      <c r="T866" s="795"/>
      <c r="U866" s="795"/>
      <c r="V866" s="795"/>
      <c r="W866" s="795"/>
      <c r="X866" s="795"/>
      <c r="Y866" s="795"/>
      <c r="Z866" s="795"/>
      <c r="AA866" s="795"/>
      <c r="AB866" s="798"/>
      <c r="AC866" s="798"/>
      <c r="AD866" s="795"/>
      <c r="AE866" s="795"/>
      <c r="AF866" s="795"/>
      <c r="AG866" s="795"/>
      <c r="AH866" s="795"/>
      <c r="AI866" s="798"/>
      <c r="AJ866" s="795"/>
      <c r="AK866" s="798"/>
      <c r="AL866" s="795"/>
      <c r="AM866" s="798"/>
      <c r="AN866" s="795"/>
      <c r="AO866" s="798"/>
      <c r="AP866" s="795"/>
      <c r="AQ866" s="798"/>
      <c r="AR866" s="795"/>
      <c r="AS866" s="798"/>
      <c r="AT866" s="795"/>
      <c r="AU866" s="798"/>
      <c r="AV866" s="795"/>
      <c r="AW866" s="798"/>
      <c r="AX866" s="797"/>
      <c r="AY866" s="797"/>
      <c r="AZ866" s="797"/>
      <c r="BA866" s="797"/>
      <c r="BB866" s="797"/>
      <c r="BC866" s="797"/>
      <c r="BD866" s="797"/>
    </row>
    <row r="867" ht="15.75" customHeight="1">
      <c r="F867" s="794"/>
      <c r="G867" s="795"/>
      <c r="H867" s="797"/>
      <c r="I867" s="795"/>
      <c r="J867" s="795"/>
      <c r="K867" s="798"/>
      <c r="L867" s="795"/>
      <c r="M867" s="795"/>
      <c r="N867" s="795"/>
      <c r="O867" s="795"/>
      <c r="P867" s="795"/>
      <c r="Q867" s="795"/>
      <c r="R867" s="795"/>
      <c r="S867" s="798"/>
      <c r="T867" s="795"/>
      <c r="U867" s="795"/>
      <c r="V867" s="795"/>
      <c r="W867" s="795"/>
      <c r="X867" s="795"/>
      <c r="Y867" s="795"/>
      <c r="Z867" s="795"/>
      <c r="AA867" s="795"/>
      <c r="AB867" s="798"/>
      <c r="AC867" s="798"/>
      <c r="AD867" s="795"/>
      <c r="AE867" s="795"/>
      <c r="AF867" s="795"/>
      <c r="AG867" s="795"/>
      <c r="AH867" s="795"/>
      <c r="AI867" s="798"/>
      <c r="AJ867" s="795"/>
      <c r="AK867" s="798"/>
      <c r="AL867" s="795"/>
      <c r="AM867" s="798"/>
      <c r="AN867" s="795"/>
      <c r="AO867" s="798"/>
      <c r="AP867" s="795"/>
      <c r="AQ867" s="798"/>
      <c r="AR867" s="795"/>
      <c r="AS867" s="798"/>
      <c r="AT867" s="795"/>
      <c r="AU867" s="798"/>
      <c r="AV867" s="795"/>
      <c r="AW867" s="798"/>
      <c r="AX867" s="797"/>
      <c r="AY867" s="797"/>
      <c r="AZ867" s="797"/>
      <c r="BA867" s="797"/>
      <c r="BB867" s="797"/>
      <c r="BC867" s="797"/>
      <c r="BD867" s="797"/>
    </row>
    <row r="868" ht="15.75" customHeight="1">
      <c r="F868" s="794"/>
      <c r="G868" s="795"/>
      <c r="H868" s="797"/>
      <c r="I868" s="795"/>
      <c r="J868" s="795"/>
      <c r="K868" s="798"/>
      <c r="L868" s="795"/>
      <c r="M868" s="795"/>
      <c r="N868" s="795"/>
      <c r="O868" s="795"/>
      <c r="P868" s="795"/>
      <c r="Q868" s="795"/>
      <c r="R868" s="795"/>
      <c r="S868" s="798"/>
      <c r="T868" s="795"/>
      <c r="U868" s="795"/>
      <c r="V868" s="795"/>
      <c r="W868" s="795"/>
      <c r="X868" s="795"/>
      <c r="Y868" s="795"/>
      <c r="Z868" s="795"/>
      <c r="AA868" s="795"/>
      <c r="AB868" s="798"/>
      <c r="AC868" s="798"/>
      <c r="AD868" s="795"/>
      <c r="AE868" s="795"/>
      <c r="AF868" s="795"/>
      <c r="AG868" s="795"/>
      <c r="AH868" s="795"/>
      <c r="AI868" s="798"/>
      <c r="AJ868" s="795"/>
      <c r="AK868" s="798"/>
      <c r="AL868" s="795"/>
      <c r="AM868" s="798"/>
      <c r="AN868" s="795"/>
      <c r="AO868" s="798"/>
      <c r="AP868" s="795"/>
      <c r="AQ868" s="798"/>
      <c r="AR868" s="795"/>
      <c r="AS868" s="798"/>
      <c r="AT868" s="795"/>
      <c r="AU868" s="798"/>
      <c r="AV868" s="795"/>
      <c r="AW868" s="798"/>
      <c r="AX868" s="797"/>
      <c r="AY868" s="797"/>
      <c r="AZ868" s="797"/>
      <c r="BA868" s="797"/>
      <c r="BB868" s="797"/>
      <c r="BC868" s="797"/>
      <c r="BD868" s="797"/>
    </row>
    <row r="869" ht="15.75" customHeight="1">
      <c r="F869" s="794"/>
      <c r="G869" s="795"/>
      <c r="H869" s="797"/>
      <c r="I869" s="795"/>
      <c r="J869" s="795"/>
      <c r="K869" s="798"/>
      <c r="L869" s="795"/>
      <c r="M869" s="795"/>
      <c r="N869" s="795"/>
      <c r="O869" s="795"/>
      <c r="P869" s="795"/>
      <c r="Q869" s="795"/>
      <c r="R869" s="795"/>
      <c r="S869" s="798"/>
      <c r="T869" s="795"/>
      <c r="U869" s="795"/>
      <c r="V869" s="795"/>
      <c r="W869" s="795"/>
      <c r="X869" s="795"/>
      <c r="Y869" s="795"/>
      <c r="Z869" s="795"/>
      <c r="AA869" s="795"/>
      <c r="AB869" s="798"/>
      <c r="AC869" s="798"/>
      <c r="AD869" s="795"/>
      <c r="AE869" s="795"/>
      <c r="AF869" s="795"/>
      <c r="AG869" s="795"/>
      <c r="AH869" s="795"/>
      <c r="AI869" s="798"/>
      <c r="AJ869" s="795"/>
      <c r="AK869" s="798"/>
      <c r="AL869" s="795"/>
      <c r="AM869" s="798"/>
      <c r="AN869" s="795"/>
      <c r="AO869" s="798"/>
      <c r="AP869" s="795"/>
      <c r="AQ869" s="798"/>
      <c r="AR869" s="795"/>
      <c r="AS869" s="798"/>
      <c r="AT869" s="795"/>
      <c r="AU869" s="798"/>
      <c r="AV869" s="795"/>
      <c r="AW869" s="798"/>
      <c r="AX869" s="797"/>
      <c r="AY869" s="797"/>
      <c r="AZ869" s="797"/>
      <c r="BA869" s="797"/>
      <c r="BB869" s="797"/>
      <c r="BC869" s="797"/>
      <c r="BD869" s="797"/>
    </row>
    <row r="870" ht="15.75" customHeight="1">
      <c r="F870" s="794"/>
      <c r="G870" s="795"/>
      <c r="H870" s="797"/>
      <c r="I870" s="795"/>
      <c r="J870" s="795"/>
      <c r="K870" s="798"/>
      <c r="L870" s="795"/>
      <c r="M870" s="795"/>
      <c r="N870" s="795"/>
      <c r="O870" s="795"/>
      <c r="P870" s="795"/>
      <c r="Q870" s="795"/>
      <c r="R870" s="795"/>
      <c r="S870" s="798"/>
      <c r="T870" s="795"/>
      <c r="U870" s="795"/>
      <c r="V870" s="795"/>
      <c r="W870" s="795"/>
      <c r="X870" s="795"/>
      <c r="Y870" s="795"/>
      <c r="Z870" s="795"/>
      <c r="AA870" s="795"/>
      <c r="AB870" s="798"/>
      <c r="AC870" s="798"/>
      <c r="AD870" s="795"/>
      <c r="AE870" s="795"/>
      <c r="AF870" s="795"/>
      <c r="AG870" s="795"/>
      <c r="AH870" s="795"/>
      <c r="AI870" s="798"/>
      <c r="AJ870" s="795"/>
      <c r="AK870" s="798"/>
      <c r="AL870" s="795"/>
      <c r="AM870" s="798"/>
      <c r="AN870" s="795"/>
      <c r="AO870" s="798"/>
      <c r="AP870" s="795"/>
      <c r="AQ870" s="798"/>
      <c r="AR870" s="795"/>
      <c r="AS870" s="798"/>
      <c r="AT870" s="795"/>
      <c r="AU870" s="798"/>
      <c r="AV870" s="795"/>
      <c r="AW870" s="798"/>
      <c r="AX870" s="797"/>
      <c r="AY870" s="797"/>
      <c r="AZ870" s="797"/>
      <c r="BA870" s="797"/>
      <c r="BB870" s="797"/>
      <c r="BC870" s="797"/>
      <c r="BD870" s="797"/>
    </row>
    <row r="871" ht="15.75" customHeight="1">
      <c r="F871" s="794"/>
      <c r="G871" s="795"/>
      <c r="H871" s="797"/>
      <c r="I871" s="795"/>
      <c r="J871" s="795"/>
      <c r="K871" s="798"/>
      <c r="L871" s="795"/>
      <c r="M871" s="795"/>
      <c r="N871" s="795"/>
      <c r="O871" s="795"/>
      <c r="P871" s="795"/>
      <c r="Q871" s="795"/>
      <c r="R871" s="795"/>
      <c r="S871" s="798"/>
      <c r="T871" s="795"/>
      <c r="U871" s="795"/>
      <c r="V871" s="795"/>
      <c r="W871" s="795"/>
      <c r="X871" s="795"/>
      <c r="Y871" s="795"/>
      <c r="Z871" s="795"/>
      <c r="AA871" s="795"/>
      <c r="AB871" s="798"/>
      <c r="AC871" s="798"/>
      <c r="AD871" s="795"/>
      <c r="AE871" s="795"/>
      <c r="AF871" s="795"/>
      <c r="AG871" s="795"/>
      <c r="AH871" s="795"/>
      <c r="AI871" s="798"/>
      <c r="AJ871" s="795"/>
      <c r="AK871" s="798"/>
      <c r="AL871" s="795"/>
      <c r="AM871" s="798"/>
      <c r="AN871" s="795"/>
      <c r="AO871" s="798"/>
      <c r="AP871" s="795"/>
      <c r="AQ871" s="798"/>
      <c r="AR871" s="795"/>
      <c r="AS871" s="798"/>
      <c r="AT871" s="795"/>
      <c r="AU871" s="798"/>
      <c r="AV871" s="795"/>
      <c r="AW871" s="798"/>
      <c r="AX871" s="797"/>
      <c r="AY871" s="797"/>
      <c r="AZ871" s="797"/>
      <c r="BA871" s="797"/>
      <c r="BB871" s="797"/>
      <c r="BC871" s="797"/>
      <c r="BD871" s="797"/>
    </row>
    <row r="872" ht="15.75" customHeight="1">
      <c r="F872" s="794"/>
      <c r="G872" s="795"/>
      <c r="H872" s="797"/>
      <c r="I872" s="795"/>
      <c r="J872" s="795"/>
      <c r="K872" s="798"/>
      <c r="L872" s="795"/>
      <c r="M872" s="795"/>
      <c r="N872" s="795"/>
      <c r="O872" s="795"/>
      <c r="P872" s="795"/>
      <c r="Q872" s="795"/>
      <c r="R872" s="795"/>
      <c r="S872" s="798"/>
      <c r="T872" s="795"/>
      <c r="U872" s="795"/>
      <c r="V872" s="795"/>
      <c r="W872" s="795"/>
      <c r="X872" s="795"/>
      <c r="Y872" s="795"/>
      <c r="Z872" s="795"/>
      <c r="AA872" s="795"/>
      <c r="AB872" s="798"/>
      <c r="AC872" s="798"/>
      <c r="AD872" s="795"/>
      <c r="AE872" s="795"/>
      <c r="AF872" s="795"/>
      <c r="AG872" s="795"/>
      <c r="AH872" s="795"/>
      <c r="AI872" s="798"/>
      <c r="AJ872" s="795"/>
      <c r="AK872" s="798"/>
      <c r="AL872" s="795"/>
      <c r="AM872" s="798"/>
      <c r="AN872" s="795"/>
      <c r="AO872" s="798"/>
      <c r="AP872" s="795"/>
      <c r="AQ872" s="798"/>
      <c r="AR872" s="795"/>
      <c r="AS872" s="798"/>
      <c r="AT872" s="795"/>
      <c r="AU872" s="798"/>
      <c r="AV872" s="795"/>
      <c r="AW872" s="798"/>
      <c r="AX872" s="797"/>
      <c r="AY872" s="797"/>
      <c r="AZ872" s="797"/>
      <c r="BA872" s="797"/>
      <c r="BB872" s="797"/>
      <c r="BC872" s="797"/>
      <c r="BD872" s="797"/>
    </row>
    <row r="873" ht="15.75" customHeight="1">
      <c r="F873" s="794"/>
      <c r="G873" s="795"/>
      <c r="H873" s="797"/>
      <c r="I873" s="795"/>
      <c r="J873" s="795"/>
      <c r="K873" s="798"/>
      <c r="L873" s="795"/>
      <c r="M873" s="795"/>
      <c r="N873" s="795"/>
      <c r="O873" s="795"/>
      <c r="P873" s="795"/>
      <c r="Q873" s="795"/>
      <c r="R873" s="795"/>
      <c r="S873" s="798"/>
      <c r="T873" s="795"/>
      <c r="U873" s="795"/>
      <c r="V873" s="795"/>
      <c r="W873" s="795"/>
      <c r="X873" s="795"/>
      <c r="Y873" s="795"/>
      <c r="Z873" s="795"/>
      <c r="AA873" s="795"/>
      <c r="AB873" s="798"/>
      <c r="AC873" s="798"/>
      <c r="AD873" s="795"/>
      <c r="AE873" s="795"/>
      <c r="AF873" s="795"/>
      <c r="AG873" s="795"/>
      <c r="AH873" s="795"/>
      <c r="AI873" s="798"/>
      <c r="AJ873" s="795"/>
      <c r="AK873" s="798"/>
      <c r="AL873" s="795"/>
      <c r="AM873" s="798"/>
      <c r="AN873" s="795"/>
      <c r="AO873" s="798"/>
      <c r="AP873" s="795"/>
      <c r="AQ873" s="798"/>
      <c r="AR873" s="795"/>
      <c r="AS873" s="798"/>
      <c r="AT873" s="795"/>
      <c r="AU873" s="798"/>
      <c r="AV873" s="795"/>
      <c r="AW873" s="798"/>
      <c r="AX873" s="797"/>
      <c r="AY873" s="797"/>
      <c r="AZ873" s="797"/>
      <c r="BA873" s="797"/>
      <c r="BB873" s="797"/>
      <c r="BC873" s="797"/>
      <c r="BD873" s="797"/>
    </row>
    <row r="874" ht="15.75" customHeight="1">
      <c r="F874" s="794"/>
      <c r="G874" s="795"/>
      <c r="H874" s="797"/>
      <c r="I874" s="795"/>
      <c r="J874" s="795"/>
      <c r="K874" s="798"/>
      <c r="L874" s="795"/>
      <c r="M874" s="795"/>
      <c r="N874" s="795"/>
      <c r="O874" s="795"/>
      <c r="P874" s="795"/>
      <c r="Q874" s="795"/>
      <c r="R874" s="795"/>
      <c r="S874" s="798"/>
      <c r="T874" s="795"/>
      <c r="U874" s="795"/>
      <c r="V874" s="795"/>
      <c r="W874" s="795"/>
      <c r="X874" s="795"/>
      <c r="Y874" s="795"/>
      <c r="Z874" s="795"/>
      <c r="AA874" s="795"/>
      <c r="AB874" s="798"/>
      <c r="AC874" s="798"/>
      <c r="AD874" s="795"/>
      <c r="AE874" s="795"/>
      <c r="AF874" s="795"/>
      <c r="AG874" s="795"/>
      <c r="AH874" s="795"/>
      <c r="AI874" s="798"/>
      <c r="AJ874" s="795"/>
      <c r="AK874" s="798"/>
      <c r="AL874" s="795"/>
      <c r="AM874" s="798"/>
      <c r="AN874" s="795"/>
      <c r="AO874" s="798"/>
      <c r="AP874" s="795"/>
      <c r="AQ874" s="798"/>
      <c r="AR874" s="795"/>
      <c r="AS874" s="798"/>
      <c r="AT874" s="795"/>
      <c r="AU874" s="798"/>
      <c r="AV874" s="795"/>
      <c r="AW874" s="798"/>
      <c r="AX874" s="797"/>
      <c r="AY874" s="797"/>
      <c r="AZ874" s="797"/>
      <c r="BA874" s="797"/>
      <c r="BB874" s="797"/>
      <c r="BC874" s="797"/>
      <c r="BD874" s="797"/>
    </row>
    <row r="875" ht="15.75" customHeight="1">
      <c r="F875" s="794"/>
      <c r="G875" s="795"/>
      <c r="H875" s="797"/>
      <c r="I875" s="795"/>
      <c r="J875" s="795"/>
      <c r="K875" s="798"/>
      <c r="L875" s="795"/>
      <c r="M875" s="795"/>
      <c r="N875" s="795"/>
      <c r="O875" s="795"/>
      <c r="P875" s="795"/>
      <c r="Q875" s="795"/>
      <c r="R875" s="795"/>
      <c r="S875" s="798"/>
      <c r="T875" s="795"/>
      <c r="U875" s="795"/>
      <c r="V875" s="795"/>
      <c r="W875" s="795"/>
      <c r="X875" s="795"/>
      <c r="Y875" s="795"/>
      <c r="Z875" s="795"/>
      <c r="AA875" s="795"/>
      <c r="AB875" s="798"/>
      <c r="AC875" s="798"/>
      <c r="AD875" s="795"/>
      <c r="AE875" s="795"/>
      <c r="AF875" s="795"/>
      <c r="AG875" s="795"/>
      <c r="AH875" s="795"/>
      <c r="AI875" s="798"/>
      <c r="AJ875" s="795"/>
      <c r="AK875" s="798"/>
      <c r="AL875" s="795"/>
      <c r="AM875" s="798"/>
      <c r="AN875" s="795"/>
      <c r="AO875" s="798"/>
      <c r="AP875" s="795"/>
      <c r="AQ875" s="798"/>
      <c r="AR875" s="795"/>
      <c r="AS875" s="798"/>
      <c r="AT875" s="795"/>
      <c r="AU875" s="798"/>
      <c r="AV875" s="795"/>
      <c r="AW875" s="798"/>
      <c r="AX875" s="797"/>
      <c r="AY875" s="797"/>
      <c r="AZ875" s="797"/>
      <c r="BA875" s="797"/>
      <c r="BB875" s="797"/>
      <c r="BC875" s="797"/>
      <c r="BD875" s="797"/>
    </row>
    <row r="876" ht="15.75" customHeight="1">
      <c r="F876" s="794"/>
      <c r="G876" s="795"/>
      <c r="H876" s="797"/>
      <c r="I876" s="795"/>
      <c r="J876" s="795"/>
      <c r="K876" s="798"/>
      <c r="L876" s="795"/>
      <c r="M876" s="795"/>
      <c r="N876" s="795"/>
      <c r="O876" s="795"/>
      <c r="P876" s="795"/>
      <c r="Q876" s="795"/>
      <c r="R876" s="795"/>
      <c r="S876" s="798"/>
      <c r="T876" s="795"/>
      <c r="U876" s="795"/>
      <c r="V876" s="795"/>
      <c r="W876" s="795"/>
      <c r="X876" s="795"/>
      <c r="Y876" s="795"/>
      <c r="Z876" s="795"/>
      <c r="AA876" s="795"/>
      <c r="AB876" s="798"/>
      <c r="AC876" s="798"/>
      <c r="AD876" s="795"/>
      <c r="AE876" s="795"/>
      <c r="AF876" s="795"/>
      <c r="AG876" s="795"/>
      <c r="AH876" s="795"/>
      <c r="AI876" s="798"/>
      <c r="AJ876" s="795"/>
      <c r="AK876" s="798"/>
      <c r="AL876" s="795"/>
      <c r="AM876" s="798"/>
      <c r="AN876" s="795"/>
      <c r="AO876" s="798"/>
      <c r="AP876" s="795"/>
      <c r="AQ876" s="798"/>
      <c r="AR876" s="795"/>
      <c r="AS876" s="798"/>
      <c r="AT876" s="795"/>
      <c r="AU876" s="798"/>
      <c r="AV876" s="795"/>
      <c r="AW876" s="798"/>
      <c r="AX876" s="797"/>
      <c r="AY876" s="797"/>
      <c r="AZ876" s="797"/>
      <c r="BA876" s="797"/>
      <c r="BB876" s="797"/>
      <c r="BC876" s="797"/>
      <c r="BD876" s="797"/>
    </row>
    <row r="877" ht="15.75" customHeight="1">
      <c r="F877" s="794"/>
      <c r="G877" s="795"/>
      <c r="H877" s="797"/>
      <c r="I877" s="795"/>
      <c r="J877" s="795"/>
      <c r="K877" s="798"/>
      <c r="L877" s="795"/>
      <c r="M877" s="795"/>
      <c r="N877" s="795"/>
      <c r="O877" s="795"/>
      <c r="P877" s="795"/>
      <c r="Q877" s="795"/>
      <c r="R877" s="795"/>
      <c r="S877" s="798"/>
      <c r="T877" s="795"/>
      <c r="U877" s="795"/>
      <c r="V877" s="795"/>
      <c r="W877" s="795"/>
      <c r="X877" s="795"/>
      <c r="Y877" s="795"/>
      <c r="Z877" s="795"/>
      <c r="AA877" s="795"/>
      <c r="AB877" s="798"/>
      <c r="AC877" s="798"/>
      <c r="AD877" s="795"/>
      <c r="AE877" s="795"/>
      <c r="AF877" s="795"/>
      <c r="AG877" s="795"/>
      <c r="AH877" s="795"/>
      <c r="AI877" s="798"/>
      <c r="AJ877" s="795"/>
      <c r="AK877" s="798"/>
      <c r="AL877" s="795"/>
      <c r="AM877" s="798"/>
      <c r="AN877" s="795"/>
      <c r="AO877" s="798"/>
      <c r="AP877" s="795"/>
      <c r="AQ877" s="798"/>
      <c r="AR877" s="795"/>
      <c r="AS877" s="798"/>
      <c r="AT877" s="795"/>
      <c r="AU877" s="798"/>
      <c r="AV877" s="795"/>
      <c r="AW877" s="798"/>
      <c r="AX877" s="797"/>
      <c r="AY877" s="797"/>
      <c r="AZ877" s="797"/>
      <c r="BA877" s="797"/>
      <c r="BB877" s="797"/>
      <c r="BC877" s="797"/>
      <c r="BD877" s="797"/>
    </row>
    <row r="878" ht="15.75" customHeight="1">
      <c r="F878" s="794"/>
      <c r="G878" s="795"/>
      <c r="H878" s="797"/>
      <c r="I878" s="795"/>
      <c r="J878" s="795"/>
      <c r="K878" s="798"/>
      <c r="L878" s="795"/>
      <c r="M878" s="795"/>
      <c r="N878" s="795"/>
      <c r="O878" s="795"/>
      <c r="P878" s="795"/>
      <c r="Q878" s="795"/>
      <c r="R878" s="795"/>
      <c r="S878" s="798"/>
      <c r="T878" s="795"/>
      <c r="U878" s="795"/>
      <c r="V878" s="795"/>
      <c r="W878" s="795"/>
      <c r="X878" s="795"/>
      <c r="Y878" s="795"/>
      <c r="Z878" s="795"/>
      <c r="AA878" s="795"/>
      <c r="AB878" s="798"/>
      <c r="AC878" s="798"/>
      <c r="AD878" s="795"/>
      <c r="AE878" s="795"/>
      <c r="AF878" s="795"/>
      <c r="AG878" s="795"/>
      <c r="AH878" s="795"/>
      <c r="AI878" s="798"/>
      <c r="AJ878" s="795"/>
      <c r="AK878" s="798"/>
      <c r="AL878" s="795"/>
      <c r="AM878" s="798"/>
      <c r="AN878" s="795"/>
      <c r="AO878" s="798"/>
      <c r="AP878" s="795"/>
      <c r="AQ878" s="798"/>
      <c r="AR878" s="795"/>
      <c r="AS878" s="798"/>
      <c r="AT878" s="795"/>
      <c r="AU878" s="798"/>
      <c r="AV878" s="795"/>
      <c r="AW878" s="798"/>
      <c r="AX878" s="797"/>
      <c r="AY878" s="797"/>
      <c r="AZ878" s="797"/>
      <c r="BA878" s="797"/>
      <c r="BB878" s="797"/>
      <c r="BC878" s="797"/>
      <c r="BD878" s="797"/>
    </row>
    <row r="879" ht="15.75" customHeight="1">
      <c r="F879" s="794"/>
      <c r="G879" s="795"/>
      <c r="H879" s="797"/>
      <c r="I879" s="795"/>
      <c r="J879" s="795"/>
      <c r="K879" s="798"/>
      <c r="L879" s="795"/>
      <c r="M879" s="795"/>
      <c r="N879" s="795"/>
      <c r="O879" s="795"/>
      <c r="P879" s="795"/>
      <c r="Q879" s="795"/>
      <c r="R879" s="795"/>
      <c r="S879" s="798"/>
      <c r="T879" s="795"/>
      <c r="U879" s="795"/>
      <c r="V879" s="795"/>
      <c r="W879" s="795"/>
      <c r="X879" s="795"/>
      <c r="Y879" s="795"/>
      <c r="Z879" s="795"/>
      <c r="AA879" s="795"/>
      <c r="AB879" s="798"/>
      <c r="AC879" s="798"/>
      <c r="AD879" s="795"/>
      <c r="AE879" s="795"/>
      <c r="AF879" s="795"/>
      <c r="AG879" s="795"/>
      <c r="AH879" s="795"/>
      <c r="AI879" s="798"/>
      <c r="AJ879" s="795"/>
      <c r="AK879" s="798"/>
      <c r="AL879" s="795"/>
      <c r="AM879" s="798"/>
      <c r="AN879" s="795"/>
      <c r="AO879" s="798"/>
      <c r="AP879" s="795"/>
      <c r="AQ879" s="798"/>
      <c r="AR879" s="795"/>
      <c r="AS879" s="798"/>
      <c r="AT879" s="795"/>
      <c r="AU879" s="798"/>
      <c r="AV879" s="795"/>
      <c r="AW879" s="798"/>
      <c r="AX879" s="797"/>
      <c r="AY879" s="797"/>
      <c r="AZ879" s="797"/>
      <c r="BA879" s="797"/>
      <c r="BB879" s="797"/>
      <c r="BC879" s="797"/>
      <c r="BD879" s="797"/>
    </row>
    <row r="880" ht="15.75" customHeight="1">
      <c r="F880" s="794"/>
      <c r="G880" s="795"/>
      <c r="H880" s="797"/>
      <c r="I880" s="795"/>
      <c r="J880" s="795"/>
      <c r="K880" s="798"/>
      <c r="L880" s="795"/>
      <c r="M880" s="795"/>
      <c r="N880" s="795"/>
      <c r="O880" s="795"/>
      <c r="P880" s="795"/>
      <c r="Q880" s="795"/>
      <c r="R880" s="795"/>
      <c r="S880" s="798"/>
      <c r="T880" s="795"/>
      <c r="U880" s="795"/>
      <c r="V880" s="795"/>
      <c r="W880" s="795"/>
      <c r="X880" s="795"/>
      <c r="Y880" s="795"/>
      <c r="Z880" s="795"/>
      <c r="AA880" s="795"/>
      <c r="AB880" s="798"/>
      <c r="AC880" s="798"/>
      <c r="AD880" s="795"/>
      <c r="AE880" s="795"/>
      <c r="AF880" s="795"/>
      <c r="AG880" s="795"/>
      <c r="AH880" s="795"/>
      <c r="AI880" s="798"/>
      <c r="AJ880" s="795"/>
      <c r="AK880" s="798"/>
      <c r="AL880" s="795"/>
      <c r="AM880" s="798"/>
      <c r="AN880" s="795"/>
      <c r="AO880" s="798"/>
      <c r="AP880" s="795"/>
      <c r="AQ880" s="798"/>
      <c r="AR880" s="795"/>
      <c r="AS880" s="798"/>
      <c r="AT880" s="795"/>
      <c r="AU880" s="798"/>
      <c r="AV880" s="795"/>
      <c r="AW880" s="798"/>
      <c r="AX880" s="797"/>
      <c r="AY880" s="797"/>
      <c r="AZ880" s="797"/>
      <c r="BA880" s="797"/>
      <c r="BB880" s="797"/>
      <c r="BC880" s="797"/>
      <c r="BD880" s="797"/>
    </row>
    <row r="881" ht="15.75" customHeight="1">
      <c r="F881" s="794"/>
      <c r="G881" s="795"/>
      <c r="H881" s="797"/>
      <c r="I881" s="795"/>
      <c r="J881" s="795"/>
      <c r="K881" s="798"/>
      <c r="L881" s="795"/>
      <c r="M881" s="795"/>
      <c r="N881" s="795"/>
      <c r="O881" s="795"/>
      <c r="P881" s="795"/>
      <c r="Q881" s="795"/>
      <c r="R881" s="795"/>
      <c r="S881" s="798"/>
      <c r="T881" s="795"/>
      <c r="U881" s="795"/>
      <c r="V881" s="795"/>
      <c r="W881" s="795"/>
      <c r="X881" s="795"/>
      <c r="Y881" s="795"/>
      <c r="Z881" s="795"/>
      <c r="AA881" s="795"/>
      <c r="AB881" s="798"/>
      <c r="AC881" s="798"/>
      <c r="AD881" s="795"/>
      <c r="AE881" s="795"/>
      <c r="AF881" s="795"/>
      <c r="AG881" s="795"/>
      <c r="AH881" s="795"/>
      <c r="AI881" s="798"/>
      <c r="AJ881" s="795"/>
      <c r="AK881" s="798"/>
      <c r="AL881" s="795"/>
      <c r="AM881" s="798"/>
      <c r="AN881" s="795"/>
      <c r="AO881" s="798"/>
      <c r="AP881" s="795"/>
      <c r="AQ881" s="798"/>
      <c r="AR881" s="795"/>
      <c r="AS881" s="798"/>
      <c r="AT881" s="795"/>
      <c r="AU881" s="798"/>
      <c r="AV881" s="795"/>
      <c r="AW881" s="798"/>
      <c r="AX881" s="797"/>
      <c r="AY881" s="797"/>
      <c r="AZ881" s="797"/>
      <c r="BA881" s="797"/>
      <c r="BB881" s="797"/>
      <c r="BC881" s="797"/>
      <c r="BD881" s="797"/>
    </row>
    <row r="882" ht="15.75" customHeight="1">
      <c r="F882" s="794"/>
      <c r="G882" s="795"/>
      <c r="H882" s="797"/>
      <c r="I882" s="795"/>
      <c r="J882" s="795"/>
      <c r="K882" s="798"/>
      <c r="L882" s="795"/>
      <c r="M882" s="795"/>
      <c r="N882" s="795"/>
      <c r="O882" s="795"/>
      <c r="P882" s="795"/>
      <c r="Q882" s="795"/>
      <c r="R882" s="795"/>
      <c r="S882" s="798"/>
      <c r="T882" s="795"/>
      <c r="U882" s="795"/>
      <c r="V882" s="795"/>
      <c r="W882" s="795"/>
      <c r="X882" s="795"/>
      <c r="Y882" s="795"/>
      <c r="Z882" s="795"/>
      <c r="AA882" s="795"/>
      <c r="AB882" s="798"/>
      <c r="AC882" s="798"/>
      <c r="AD882" s="795"/>
      <c r="AE882" s="795"/>
      <c r="AF882" s="795"/>
      <c r="AG882" s="795"/>
      <c r="AH882" s="795"/>
      <c r="AI882" s="798"/>
      <c r="AJ882" s="795"/>
      <c r="AK882" s="798"/>
      <c r="AL882" s="795"/>
      <c r="AM882" s="798"/>
      <c r="AN882" s="795"/>
      <c r="AO882" s="798"/>
      <c r="AP882" s="795"/>
      <c r="AQ882" s="798"/>
      <c r="AR882" s="795"/>
      <c r="AS882" s="798"/>
      <c r="AT882" s="795"/>
      <c r="AU882" s="798"/>
      <c r="AV882" s="795"/>
      <c r="AW882" s="798"/>
      <c r="AX882" s="797"/>
      <c r="AY882" s="797"/>
      <c r="AZ882" s="797"/>
      <c r="BA882" s="797"/>
      <c r="BB882" s="797"/>
      <c r="BC882" s="797"/>
      <c r="BD882" s="797"/>
    </row>
    <row r="883" ht="15.75" customHeight="1">
      <c r="F883" s="794"/>
      <c r="G883" s="795"/>
      <c r="H883" s="797"/>
      <c r="I883" s="795"/>
      <c r="J883" s="795"/>
      <c r="K883" s="798"/>
      <c r="L883" s="795"/>
      <c r="M883" s="795"/>
      <c r="N883" s="795"/>
      <c r="O883" s="795"/>
      <c r="P883" s="795"/>
      <c r="Q883" s="795"/>
      <c r="R883" s="795"/>
      <c r="S883" s="798"/>
      <c r="T883" s="795"/>
      <c r="U883" s="795"/>
      <c r="V883" s="795"/>
      <c r="W883" s="795"/>
      <c r="X883" s="795"/>
      <c r="Y883" s="795"/>
      <c r="Z883" s="795"/>
      <c r="AA883" s="795"/>
      <c r="AB883" s="798"/>
      <c r="AC883" s="798"/>
      <c r="AD883" s="795"/>
      <c r="AE883" s="795"/>
      <c r="AF883" s="795"/>
      <c r="AG883" s="795"/>
      <c r="AH883" s="795"/>
      <c r="AI883" s="798"/>
      <c r="AJ883" s="795"/>
      <c r="AK883" s="798"/>
      <c r="AL883" s="795"/>
      <c r="AM883" s="798"/>
      <c r="AN883" s="795"/>
      <c r="AO883" s="798"/>
      <c r="AP883" s="795"/>
      <c r="AQ883" s="798"/>
      <c r="AR883" s="795"/>
      <c r="AS883" s="798"/>
      <c r="AT883" s="795"/>
      <c r="AU883" s="798"/>
      <c r="AV883" s="795"/>
      <c r="AW883" s="798"/>
      <c r="AX883" s="797"/>
      <c r="AY883" s="797"/>
      <c r="AZ883" s="797"/>
      <c r="BA883" s="797"/>
      <c r="BB883" s="797"/>
      <c r="BC883" s="797"/>
      <c r="BD883" s="797"/>
    </row>
    <row r="884" ht="15.75" customHeight="1">
      <c r="F884" s="794"/>
      <c r="G884" s="795"/>
      <c r="H884" s="797"/>
      <c r="I884" s="795"/>
      <c r="J884" s="795"/>
      <c r="K884" s="798"/>
      <c r="L884" s="795"/>
      <c r="M884" s="795"/>
      <c r="N884" s="795"/>
      <c r="O884" s="795"/>
      <c r="P884" s="795"/>
      <c r="Q884" s="795"/>
      <c r="R884" s="795"/>
      <c r="S884" s="798"/>
      <c r="T884" s="795"/>
      <c r="U884" s="795"/>
      <c r="V884" s="795"/>
      <c r="W884" s="795"/>
      <c r="X884" s="795"/>
      <c r="Y884" s="795"/>
      <c r="Z884" s="795"/>
      <c r="AA884" s="795"/>
      <c r="AB884" s="798"/>
      <c r="AC884" s="798"/>
      <c r="AD884" s="795"/>
      <c r="AE884" s="795"/>
      <c r="AF884" s="795"/>
      <c r="AG884" s="795"/>
      <c r="AH884" s="795"/>
      <c r="AI884" s="798"/>
      <c r="AJ884" s="795"/>
      <c r="AK884" s="798"/>
      <c r="AL884" s="795"/>
      <c r="AM884" s="798"/>
      <c r="AN884" s="795"/>
      <c r="AO884" s="798"/>
      <c r="AP884" s="795"/>
      <c r="AQ884" s="798"/>
      <c r="AR884" s="795"/>
      <c r="AS884" s="798"/>
      <c r="AT884" s="795"/>
      <c r="AU884" s="798"/>
      <c r="AV884" s="795"/>
      <c r="AW884" s="798"/>
      <c r="AX884" s="797"/>
      <c r="AY884" s="797"/>
      <c r="AZ884" s="797"/>
      <c r="BA884" s="797"/>
      <c r="BB884" s="797"/>
      <c r="BC884" s="797"/>
      <c r="BD884" s="797"/>
    </row>
    <row r="885" ht="15.75" customHeight="1">
      <c r="F885" s="794"/>
      <c r="G885" s="795"/>
      <c r="H885" s="797"/>
      <c r="I885" s="795"/>
      <c r="J885" s="795"/>
      <c r="K885" s="798"/>
      <c r="L885" s="795"/>
      <c r="M885" s="795"/>
      <c r="N885" s="795"/>
      <c r="O885" s="795"/>
      <c r="P885" s="795"/>
      <c r="Q885" s="795"/>
      <c r="R885" s="795"/>
      <c r="S885" s="798"/>
      <c r="T885" s="795"/>
      <c r="U885" s="795"/>
      <c r="V885" s="795"/>
      <c r="W885" s="795"/>
      <c r="X885" s="795"/>
      <c r="Y885" s="795"/>
      <c r="Z885" s="795"/>
      <c r="AA885" s="795"/>
      <c r="AB885" s="798"/>
      <c r="AC885" s="798"/>
      <c r="AD885" s="795"/>
      <c r="AE885" s="795"/>
      <c r="AF885" s="795"/>
      <c r="AG885" s="795"/>
      <c r="AH885" s="795"/>
      <c r="AI885" s="798"/>
      <c r="AJ885" s="795"/>
      <c r="AK885" s="798"/>
      <c r="AL885" s="795"/>
      <c r="AM885" s="798"/>
      <c r="AN885" s="795"/>
      <c r="AO885" s="798"/>
      <c r="AP885" s="795"/>
      <c r="AQ885" s="798"/>
      <c r="AR885" s="795"/>
      <c r="AS885" s="798"/>
      <c r="AT885" s="795"/>
      <c r="AU885" s="798"/>
      <c r="AV885" s="795"/>
      <c r="AW885" s="798"/>
      <c r="AX885" s="797"/>
      <c r="AY885" s="797"/>
      <c r="AZ885" s="797"/>
      <c r="BA885" s="797"/>
      <c r="BB885" s="797"/>
      <c r="BC885" s="797"/>
      <c r="BD885" s="797"/>
    </row>
    <row r="886" ht="15.75" customHeight="1">
      <c r="F886" s="794"/>
      <c r="G886" s="795"/>
      <c r="H886" s="797"/>
      <c r="I886" s="795"/>
      <c r="J886" s="795"/>
      <c r="K886" s="798"/>
      <c r="L886" s="795"/>
      <c r="M886" s="795"/>
      <c r="N886" s="795"/>
      <c r="O886" s="795"/>
      <c r="P886" s="795"/>
      <c r="Q886" s="795"/>
      <c r="R886" s="795"/>
      <c r="S886" s="798"/>
      <c r="T886" s="795"/>
      <c r="U886" s="795"/>
      <c r="V886" s="795"/>
      <c r="W886" s="795"/>
      <c r="X886" s="795"/>
      <c r="Y886" s="795"/>
      <c r="Z886" s="795"/>
      <c r="AA886" s="795"/>
      <c r="AB886" s="798"/>
      <c r="AC886" s="798"/>
      <c r="AD886" s="795"/>
      <c r="AE886" s="795"/>
      <c r="AF886" s="795"/>
      <c r="AG886" s="795"/>
      <c r="AH886" s="795"/>
      <c r="AI886" s="798"/>
      <c r="AJ886" s="795"/>
      <c r="AK886" s="798"/>
      <c r="AL886" s="795"/>
      <c r="AM886" s="798"/>
      <c r="AN886" s="795"/>
      <c r="AO886" s="798"/>
      <c r="AP886" s="795"/>
      <c r="AQ886" s="798"/>
      <c r="AR886" s="795"/>
      <c r="AS886" s="798"/>
      <c r="AT886" s="795"/>
      <c r="AU886" s="798"/>
      <c r="AV886" s="795"/>
      <c r="AW886" s="798"/>
      <c r="AX886" s="797"/>
      <c r="AY886" s="797"/>
      <c r="AZ886" s="797"/>
      <c r="BA886" s="797"/>
      <c r="BB886" s="797"/>
      <c r="BC886" s="797"/>
      <c r="BD886" s="797"/>
    </row>
    <row r="887" ht="15.75" customHeight="1">
      <c r="F887" s="794"/>
      <c r="G887" s="795"/>
      <c r="H887" s="797"/>
      <c r="I887" s="795"/>
      <c r="J887" s="795"/>
      <c r="K887" s="798"/>
      <c r="L887" s="795"/>
      <c r="M887" s="795"/>
      <c r="N887" s="795"/>
      <c r="O887" s="795"/>
      <c r="P887" s="795"/>
      <c r="Q887" s="795"/>
      <c r="R887" s="795"/>
      <c r="S887" s="798"/>
      <c r="T887" s="795"/>
      <c r="U887" s="795"/>
      <c r="V887" s="795"/>
      <c r="W887" s="795"/>
      <c r="X887" s="795"/>
      <c r="Y887" s="795"/>
      <c r="Z887" s="795"/>
      <c r="AA887" s="795"/>
      <c r="AB887" s="798"/>
      <c r="AC887" s="798"/>
      <c r="AD887" s="795"/>
      <c r="AE887" s="795"/>
      <c r="AF887" s="795"/>
      <c r="AG887" s="795"/>
      <c r="AH887" s="795"/>
      <c r="AI887" s="798"/>
      <c r="AJ887" s="795"/>
      <c r="AK887" s="798"/>
      <c r="AL887" s="795"/>
      <c r="AM887" s="798"/>
      <c r="AN887" s="795"/>
      <c r="AO887" s="798"/>
      <c r="AP887" s="795"/>
      <c r="AQ887" s="798"/>
      <c r="AR887" s="795"/>
      <c r="AS887" s="798"/>
      <c r="AT887" s="795"/>
      <c r="AU887" s="798"/>
      <c r="AV887" s="795"/>
      <c r="AW887" s="798"/>
      <c r="AX887" s="797"/>
      <c r="AY887" s="797"/>
      <c r="AZ887" s="797"/>
      <c r="BA887" s="797"/>
      <c r="BB887" s="797"/>
      <c r="BC887" s="797"/>
      <c r="BD887" s="797"/>
    </row>
    <row r="888" ht="15.75" customHeight="1">
      <c r="F888" s="794"/>
      <c r="G888" s="795"/>
      <c r="H888" s="797"/>
      <c r="I888" s="795"/>
      <c r="J888" s="795"/>
      <c r="K888" s="798"/>
      <c r="L888" s="795"/>
      <c r="M888" s="795"/>
      <c r="N888" s="795"/>
      <c r="O888" s="795"/>
      <c r="P888" s="795"/>
      <c r="Q888" s="795"/>
      <c r="R888" s="795"/>
      <c r="S888" s="798"/>
      <c r="T888" s="795"/>
      <c r="U888" s="795"/>
      <c r="V888" s="795"/>
      <c r="W888" s="795"/>
      <c r="X888" s="795"/>
      <c r="Y888" s="795"/>
      <c r="Z888" s="795"/>
      <c r="AA888" s="795"/>
      <c r="AB888" s="798"/>
      <c r="AC888" s="798"/>
      <c r="AD888" s="795"/>
      <c r="AE888" s="795"/>
      <c r="AF888" s="795"/>
      <c r="AG888" s="795"/>
      <c r="AH888" s="795"/>
      <c r="AI888" s="798"/>
      <c r="AJ888" s="795"/>
      <c r="AK888" s="798"/>
      <c r="AL888" s="795"/>
      <c r="AM888" s="798"/>
      <c r="AN888" s="795"/>
      <c r="AO888" s="798"/>
      <c r="AP888" s="795"/>
      <c r="AQ888" s="798"/>
      <c r="AR888" s="795"/>
      <c r="AS888" s="798"/>
      <c r="AT888" s="795"/>
      <c r="AU888" s="798"/>
      <c r="AV888" s="795"/>
      <c r="AW888" s="798"/>
      <c r="AX888" s="797"/>
      <c r="AY888" s="797"/>
      <c r="AZ888" s="797"/>
      <c r="BA888" s="797"/>
      <c r="BB888" s="797"/>
      <c r="BC888" s="797"/>
      <c r="BD888" s="797"/>
    </row>
    <row r="889" ht="15.75" customHeight="1">
      <c r="F889" s="794"/>
      <c r="G889" s="795"/>
      <c r="H889" s="797"/>
      <c r="I889" s="795"/>
      <c r="J889" s="795"/>
      <c r="K889" s="798"/>
      <c r="L889" s="795"/>
      <c r="M889" s="795"/>
      <c r="N889" s="795"/>
      <c r="O889" s="795"/>
      <c r="P889" s="795"/>
      <c r="Q889" s="795"/>
      <c r="R889" s="795"/>
      <c r="S889" s="798"/>
      <c r="T889" s="795"/>
      <c r="U889" s="795"/>
      <c r="V889" s="795"/>
      <c r="W889" s="795"/>
      <c r="X889" s="795"/>
      <c r="Y889" s="795"/>
      <c r="Z889" s="795"/>
      <c r="AA889" s="795"/>
      <c r="AB889" s="798"/>
      <c r="AC889" s="798"/>
      <c r="AD889" s="795"/>
      <c r="AE889" s="795"/>
      <c r="AF889" s="795"/>
      <c r="AG889" s="795"/>
      <c r="AH889" s="795"/>
      <c r="AI889" s="798"/>
      <c r="AJ889" s="795"/>
      <c r="AK889" s="798"/>
      <c r="AL889" s="795"/>
      <c r="AM889" s="798"/>
      <c r="AN889" s="795"/>
      <c r="AO889" s="798"/>
      <c r="AP889" s="795"/>
      <c r="AQ889" s="798"/>
      <c r="AR889" s="795"/>
      <c r="AS889" s="798"/>
      <c r="AT889" s="795"/>
      <c r="AU889" s="798"/>
      <c r="AV889" s="795"/>
      <c r="AW889" s="798"/>
      <c r="AX889" s="797"/>
      <c r="AY889" s="797"/>
      <c r="AZ889" s="797"/>
      <c r="BA889" s="797"/>
      <c r="BB889" s="797"/>
      <c r="BC889" s="797"/>
      <c r="BD889" s="797"/>
    </row>
    <row r="890" ht="15.75" customHeight="1">
      <c r="F890" s="794"/>
      <c r="G890" s="795"/>
      <c r="H890" s="797"/>
      <c r="I890" s="795"/>
      <c r="J890" s="795"/>
      <c r="K890" s="798"/>
      <c r="L890" s="795"/>
      <c r="M890" s="795"/>
      <c r="N890" s="795"/>
      <c r="O890" s="795"/>
      <c r="P890" s="795"/>
      <c r="Q890" s="795"/>
      <c r="R890" s="795"/>
      <c r="S890" s="798"/>
      <c r="T890" s="795"/>
      <c r="U890" s="795"/>
      <c r="V890" s="795"/>
      <c r="W890" s="795"/>
      <c r="X890" s="795"/>
      <c r="Y890" s="795"/>
      <c r="Z890" s="795"/>
      <c r="AA890" s="795"/>
      <c r="AB890" s="798"/>
      <c r="AC890" s="798"/>
      <c r="AD890" s="795"/>
      <c r="AE890" s="795"/>
      <c r="AF890" s="795"/>
      <c r="AG890" s="795"/>
      <c r="AH890" s="795"/>
      <c r="AI890" s="798"/>
      <c r="AJ890" s="795"/>
      <c r="AK890" s="798"/>
      <c r="AL890" s="795"/>
      <c r="AM890" s="798"/>
      <c r="AN890" s="795"/>
      <c r="AO890" s="798"/>
      <c r="AP890" s="795"/>
      <c r="AQ890" s="798"/>
      <c r="AR890" s="795"/>
      <c r="AS890" s="798"/>
      <c r="AT890" s="795"/>
      <c r="AU890" s="798"/>
      <c r="AV890" s="795"/>
      <c r="AW890" s="798"/>
      <c r="AX890" s="797"/>
      <c r="AY890" s="797"/>
      <c r="AZ890" s="797"/>
      <c r="BA890" s="797"/>
      <c r="BB890" s="797"/>
      <c r="BC890" s="797"/>
      <c r="BD890" s="797"/>
    </row>
    <row r="891" ht="15.75" customHeight="1">
      <c r="F891" s="794"/>
      <c r="G891" s="795"/>
      <c r="H891" s="797"/>
      <c r="I891" s="795"/>
      <c r="J891" s="795"/>
      <c r="K891" s="798"/>
      <c r="L891" s="795"/>
      <c r="M891" s="795"/>
      <c r="N891" s="795"/>
      <c r="O891" s="795"/>
      <c r="P891" s="795"/>
      <c r="Q891" s="795"/>
      <c r="R891" s="795"/>
      <c r="S891" s="798"/>
      <c r="T891" s="795"/>
      <c r="U891" s="795"/>
      <c r="V891" s="795"/>
      <c r="W891" s="795"/>
      <c r="X891" s="795"/>
      <c r="Y891" s="795"/>
      <c r="Z891" s="795"/>
      <c r="AA891" s="795"/>
      <c r="AB891" s="798"/>
      <c r="AC891" s="798"/>
      <c r="AD891" s="795"/>
      <c r="AE891" s="795"/>
      <c r="AF891" s="795"/>
      <c r="AG891" s="795"/>
      <c r="AH891" s="795"/>
      <c r="AI891" s="798"/>
      <c r="AJ891" s="795"/>
      <c r="AK891" s="798"/>
      <c r="AL891" s="795"/>
      <c r="AM891" s="798"/>
      <c r="AN891" s="795"/>
      <c r="AO891" s="798"/>
      <c r="AP891" s="795"/>
      <c r="AQ891" s="798"/>
      <c r="AR891" s="795"/>
      <c r="AS891" s="798"/>
      <c r="AT891" s="795"/>
      <c r="AU891" s="798"/>
      <c r="AV891" s="795"/>
      <c r="AW891" s="798"/>
      <c r="AX891" s="797"/>
      <c r="AY891" s="797"/>
      <c r="AZ891" s="797"/>
      <c r="BA891" s="797"/>
      <c r="BB891" s="797"/>
      <c r="BC891" s="797"/>
      <c r="BD891" s="797"/>
    </row>
    <row r="892" ht="15.75" customHeight="1">
      <c r="F892" s="794"/>
      <c r="G892" s="795"/>
      <c r="H892" s="797"/>
      <c r="I892" s="795"/>
      <c r="J892" s="795"/>
      <c r="K892" s="798"/>
      <c r="L892" s="795"/>
      <c r="M892" s="795"/>
      <c r="N892" s="795"/>
      <c r="O892" s="795"/>
      <c r="P892" s="795"/>
      <c r="Q892" s="795"/>
      <c r="R892" s="795"/>
      <c r="S892" s="798"/>
      <c r="T892" s="795"/>
      <c r="U892" s="795"/>
      <c r="V892" s="795"/>
      <c r="W892" s="795"/>
      <c r="X892" s="795"/>
      <c r="Y892" s="795"/>
      <c r="Z892" s="795"/>
      <c r="AA892" s="795"/>
      <c r="AB892" s="798"/>
      <c r="AC892" s="798"/>
      <c r="AD892" s="795"/>
      <c r="AE892" s="795"/>
      <c r="AF892" s="795"/>
      <c r="AG892" s="795"/>
      <c r="AH892" s="795"/>
      <c r="AI892" s="798"/>
      <c r="AJ892" s="795"/>
      <c r="AK892" s="798"/>
      <c r="AL892" s="795"/>
      <c r="AM892" s="798"/>
      <c r="AN892" s="795"/>
      <c r="AO892" s="798"/>
      <c r="AP892" s="795"/>
      <c r="AQ892" s="798"/>
      <c r="AR892" s="795"/>
      <c r="AS892" s="798"/>
      <c r="AT892" s="795"/>
      <c r="AU892" s="798"/>
      <c r="AV892" s="795"/>
      <c r="AW892" s="798"/>
      <c r="AX892" s="797"/>
      <c r="AY892" s="797"/>
      <c r="AZ892" s="797"/>
      <c r="BA892" s="797"/>
      <c r="BB892" s="797"/>
      <c r="BC892" s="797"/>
      <c r="BD892" s="797"/>
    </row>
    <row r="893" ht="15.75" customHeight="1">
      <c r="F893" s="794"/>
      <c r="G893" s="795"/>
      <c r="H893" s="797"/>
      <c r="I893" s="795"/>
      <c r="J893" s="795"/>
      <c r="K893" s="798"/>
      <c r="L893" s="795"/>
      <c r="M893" s="795"/>
      <c r="N893" s="795"/>
      <c r="O893" s="795"/>
      <c r="P893" s="795"/>
      <c r="Q893" s="795"/>
      <c r="R893" s="795"/>
      <c r="S893" s="798"/>
      <c r="T893" s="795"/>
      <c r="U893" s="795"/>
      <c r="V893" s="795"/>
      <c r="W893" s="795"/>
      <c r="X893" s="795"/>
      <c r="Y893" s="795"/>
      <c r="Z893" s="795"/>
      <c r="AA893" s="795"/>
      <c r="AB893" s="798"/>
      <c r="AC893" s="798"/>
      <c r="AD893" s="795"/>
      <c r="AE893" s="795"/>
      <c r="AF893" s="795"/>
      <c r="AG893" s="795"/>
      <c r="AH893" s="795"/>
      <c r="AI893" s="798"/>
      <c r="AJ893" s="795"/>
      <c r="AK893" s="798"/>
      <c r="AL893" s="795"/>
      <c r="AM893" s="798"/>
      <c r="AN893" s="795"/>
      <c r="AO893" s="798"/>
      <c r="AP893" s="795"/>
      <c r="AQ893" s="798"/>
      <c r="AR893" s="795"/>
      <c r="AS893" s="798"/>
      <c r="AT893" s="795"/>
      <c r="AU893" s="798"/>
      <c r="AV893" s="795"/>
      <c r="AW893" s="798"/>
      <c r="AX893" s="797"/>
      <c r="AY893" s="797"/>
      <c r="AZ893" s="797"/>
      <c r="BA893" s="797"/>
      <c r="BB893" s="797"/>
      <c r="BC893" s="797"/>
      <c r="BD893" s="797"/>
    </row>
    <row r="894" ht="15.75" customHeight="1">
      <c r="F894" s="794"/>
      <c r="G894" s="795"/>
      <c r="H894" s="797"/>
      <c r="I894" s="795"/>
      <c r="J894" s="795"/>
      <c r="K894" s="798"/>
      <c r="L894" s="795"/>
      <c r="M894" s="795"/>
      <c r="N894" s="795"/>
      <c r="O894" s="795"/>
      <c r="P894" s="795"/>
      <c r="Q894" s="795"/>
      <c r="R894" s="795"/>
      <c r="S894" s="798"/>
      <c r="T894" s="795"/>
      <c r="U894" s="795"/>
      <c r="V894" s="795"/>
      <c r="W894" s="795"/>
      <c r="X894" s="795"/>
      <c r="Y894" s="795"/>
      <c r="Z894" s="795"/>
      <c r="AA894" s="795"/>
      <c r="AB894" s="798"/>
      <c r="AC894" s="798"/>
      <c r="AD894" s="795"/>
      <c r="AE894" s="795"/>
      <c r="AF894" s="795"/>
      <c r="AG894" s="795"/>
      <c r="AH894" s="795"/>
      <c r="AI894" s="798"/>
      <c r="AJ894" s="795"/>
      <c r="AK894" s="798"/>
      <c r="AL894" s="795"/>
      <c r="AM894" s="798"/>
      <c r="AN894" s="795"/>
      <c r="AO894" s="798"/>
      <c r="AP894" s="795"/>
      <c r="AQ894" s="798"/>
      <c r="AR894" s="795"/>
      <c r="AS894" s="798"/>
      <c r="AT894" s="795"/>
      <c r="AU894" s="798"/>
      <c r="AV894" s="795"/>
      <c r="AW894" s="798"/>
      <c r="AX894" s="797"/>
      <c r="AY894" s="797"/>
      <c r="AZ894" s="797"/>
      <c r="BA894" s="797"/>
      <c r="BB894" s="797"/>
      <c r="BC894" s="797"/>
      <c r="BD894" s="797"/>
    </row>
    <row r="895" ht="15.75" customHeight="1">
      <c r="F895" s="794"/>
      <c r="G895" s="795"/>
      <c r="H895" s="797"/>
      <c r="I895" s="795"/>
      <c r="J895" s="795"/>
      <c r="K895" s="798"/>
      <c r="L895" s="795"/>
      <c r="M895" s="795"/>
      <c r="N895" s="795"/>
      <c r="O895" s="795"/>
      <c r="P895" s="795"/>
      <c r="Q895" s="795"/>
      <c r="R895" s="795"/>
      <c r="S895" s="798"/>
      <c r="T895" s="795"/>
      <c r="U895" s="795"/>
      <c r="V895" s="795"/>
      <c r="W895" s="795"/>
      <c r="X895" s="795"/>
      <c r="Y895" s="795"/>
      <c r="Z895" s="795"/>
      <c r="AA895" s="795"/>
      <c r="AB895" s="798"/>
      <c r="AC895" s="798"/>
      <c r="AD895" s="795"/>
      <c r="AE895" s="795"/>
      <c r="AF895" s="795"/>
      <c r="AG895" s="795"/>
      <c r="AH895" s="795"/>
      <c r="AI895" s="798"/>
      <c r="AJ895" s="795"/>
      <c r="AK895" s="798"/>
      <c r="AL895" s="795"/>
      <c r="AM895" s="798"/>
      <c r="AN895" s="795"/>
      <c r="AO895" s="798"/>
      <c r="AP895" s="795"/>
      <c r="AQ895" s="798"/>
      <c r="AR895" s="795"/>
      <c r="AS895" s="798"/>
      <c r="AT895" s="795"/>
      <c r="AU895" s="798"/>
      <c r="AV895" s="795"/>
      <c r="AW895" s="798"/>
      <c r="AX895" s="797"/>
      <c r="AY895" s="797"/>
      <c r="AZ895" s="797"/>
      <c r="BA895" s="797"/>
      <c r="BB895" s="797"/>
      <c r="BC895" s="797"/>
      <c r="BD895" s="797"/>
    </row>
    <row r="896" ht="15.75" customHeight="1">
      <c r="F896" s="794"/>
      <c r="G896" s="795"/>
      <c r="H896" s="797"/>
      <c r="I896" s="795"/>
      <c r="J896" s="795"/>
      <c r="K896" s="798"/>
      <c r="L896" s="795"/>
      <c r="M896" s="795"/>
      <c r="N896" s="795"/>
      <c r="O896" s="795"/>
      <c r="P896" s="795"/>
      <c r="Q896" s="795"/>
      <c r="R896" s="795"/>
      <c r="S896" s="798"/>
      <c r="T896" s="795"/>
      <c r="U896" s="795"/>
      <c r="V896" s="795"/>
      <c r="W896" s="795"/>
      <c r="X896" s="795"/>
      <c r="Y896" s="795"/>
      <c r="Z896" s="795"/>
      <c r="AA896" s="795"/>
      <c r="AB896" s="798"/>
      <c r="AC896" s="798"/>
      <c r="AD896" s="795"/>
      <c r="AE896" s="795"/>
      <c r="AF896" s="795"/>
      <c r="AG896" s="795"/>
      <c r="AH896" s="795"/>
      <c r="AI896" s="798"/>
      <c r="AJ896" s="795"/>
      <c r="AK896" s="798"/>
      <c r="AL896" s="795"/>
      <c r="AM896" s="798"/>
      <c r="AN896" s="795"/>
      <c r="AO896" s="798"/>
      <c r="AP896" s="795"/>
      <c r="AQ896" s="798"/>
      <c r="AR896" s="795"/>
      <c r="AS896" s="798"/>
      <c r="AT896" s="795"/>
      <c r="AU896" s="798"/>
      <c r="AV896" s="795"/>
      <c r="AW896" s="798"/>
      <c r="AX896" s="797"/>
      <c r="AY896" s="797"/>
      <c r="AZ896" s="797"/>
      <c r="BA896" s="797"/>
      <c r="BB896" s="797"/>
      <c r="BC896" s="797"/>
      <c r="BD896" s="797"/>
    </row>
    <row r="897" ht="15.75" customHeight="1">
      <c r="F897" s="794"/>
      <c r="G897" s="795"/>
      <c r="H897" s="797"/>
      <c r="I897" s="795"/>
      <c r="J897" s="795"/>
      <c r="K897" s="798"/>
      <c r="L897" s="795"/>
      <c r="M897" s="795"/>
      <c r="N897" s="795"/>
      <c r="O897" s="795"/>
      <c r="P897" s="795"/>
      <c r="Q897" s="795"/>
      <c r="R897" s="795"/>
      <c r="S897" s="798"/>
      <c r="T897" s="795"/>
      <c r="U897" s="795"/>
      <c r="V897" s="795"/>
      <c r="W897" s="795"/>
      <c r="X897" s="795"/>
      <c r="Y897" s="795"/>
      <c r="Z897" s="795"/>
      <c r="AA897" s="795"/>
      <c r="AB897" s="798"/>
      <c r="AC897" s="798"/>
      <c r="AD897" s="795"/>
      <c r="AE897" s="795"/>
      <c r="AF897" s="795"/>
      <c r="AG897" s="795"/>
      <c r="AH897" s="795"/>
      <c r="AI897" s="798"/>
      <c r="AJ897" s="795"/>
      <c r="AK897" s="798"/>
      <c r="AL897" s="795"/>
      <c r="AM897" s="798"/>
      <c r="AN897" s="795"/>
      <c r="AO897" s="798"/>
      <c r="AP897" s="795"/>
      <c r="AQ897" s="798"/>
      <c r="AR897" s="795"/>
      <c r="AS897" s="798"/>
      <c r="AT897" s="795"/>
      <c r="AU897" s="798"/>
      <c r="AV897" s="795"/>
      <c r="AW897" s="798"/>
      <c r="AX897" s="797"/>
      <c r="AY897" s="797"/>
      <c r="AZ897" s="797"/>
      <c r="BA897" s="797"/>
      <c r="BB897" s="797"/>
      <c r="BC897" s="797"/>
      <c r="BD897" s="797"/>
    </row>
    <row r="898" ht="15.75" customHeight="1">
      <c r="F898" s="794"/>
      <c r="G898" s="795"/>
      <c r="H898" s="797"/>
      <c r="I898" s="795"/>
      <c r="J898" s="795"/>
      <c r="K898" s="798"/>
      <c r="L898" s="795"/>
      <c r="M898" s="795"/>
      <c r="N898" s="795"/>
      <c r="O898" s="795"/>
      <c r="P898" s="795"/>
      <c r="Q898" s="795"/>
      <c r="R898" s="795"/>
      <c r="S898" s="798"/>
      <c r="T898" s="795"/>
      <c r="U898" s="795"/>
      <c r="V898" s="795"/>
      <c r="W898" s="795"/>
      <c r="X898" s="795"/>
      <c r="Y898" s="795"/>
      <c r="Z898" s="795"/>
      <c r="AA898" s="795"/>
      <c r="AB898" s="798"/>
      <c r="AC898" s="798"/>
      <c r="AD898" s="795"/>
      <c r="AE898" s="795"/>
      <c r="AF898" s="795"/>
      <c r="AG898" s="795"/>
      <c r="AH898" s="795"/>
      <c r="AI898" s="798"/>
      <c r="AJ898" s="795"/>
      <c r="AK898" s="798"/>
      <c r="AL898" s="795"/>
      <c r="AM898" s="798"/>
      <c r="AN898" s="795"/>
      <c r="AO898" s="798"/>
      <c r="AP898" s="795"/>
      <c r="AQ898" s="798"/>
      <c r="AR898" s="795"/>
      <c r="AS898" s="798"/>
      <c r="AT898" s="795"/>
      <c r="AU898" s="798"/>
      <c r="AV898" s="795"/>
      <c r="AW898" s="798"/>
      <c r="AX898" s="797"/>
      <c r="AY898" s="797"/>
      <c r="AZ898" s="797"/>
      <c r="BA898" s="797"/>
      <c r="BB898" s="797"/>
      <c r="BC898" s="797"/>
      <c r="BD898" s="797"/>
    </row>
    <row r="899" ht="15.75" customHeight="1">
      <c r="F899" s="794"/>
      <c r="G899" s="795"/>
      <c r="H899" s="797"/>
      <c r="I899" s="795"/>
      <c r="J899" s="795"/>
      <c r="K899" s="798"/>
      <c r="L899" s="795"/>
      <c r="M899" s="795"/>
      <c r="N899" s="795"/>
      <c r="O899" s="795"/>
      <c r="P899" s="795"/>
      <c r="Q899" s="795"/>
      <c r="R899" s="795"/>
      <c r="S899" s="798"/>
      <c r="T899" s="795"/>
      <c r="U899" s="795"/>
      <c r="V899" s="795"/>
      <c r="W899" s="795"/>
      <c r="X899" s="795"/>
      <c r="Y899" s="795"/>
      <c r="Z899" s="795"/>
      <c r="AA899" s="795"/>
      <c r="AB899" s="798"/>
      <c r="AC899" s="798"/>
      <c r="AD899" s="795"/>
      <c r="AE899" s="795"/>
      <c r="AF899" s="795"/>
      <c r="AG899" s="795"/>
      <c r="AH899" s="795"/>
      <c r="AI899" s="798"/>
      <c r="AJ899" s="795"/>
      <c r="AK899" s="798"/>
      <c r="AL899" s="795"/>
      <c r="AM899" s="798"/>
      <c r="AN899" s="795"/>
      <c r="AO899" s="798"/>
      <c r="AP899" s="795"/>
      <c r="AQ899" s="798"/>
      <c r="AR899" s="795"/>
      <c r="AS899" s="798"/>
      <c r="AT899" s="795"/>
      <c r="AU899" s="798"/>
      <c r="AV899" s="795"/>
      <c r="AW899" s="798"/>
      <c r="AX899" s="797"/>
      <c r="AY899" s="797"/>
      <c r="AZ899" s="797"/>
      <c r="BA899" s="797"/>
      <c r="BB899" s="797"/>
      <c r="BC899" s="797"/>
      <c r="BD899" s="797"/>
    </row>
    <row r="900" ht="15.75" customHeight="1">
      <c r="F900" s="794"/>
      <c r="G900" s="795"/>
      <c r="H900" s="797"/>
      <c r="I900" s="795"/>
      <c r="J900" s="795"/>
      <c r="K900" s="798"/>
      <c r="L900" s="795"/>
      <c r="M900" s="795"/>
      <c r="N900" s="795"/>
      <c r="O900" s="795"/>
      <c r="P900" s="795"/>
      <c r="Q900" s="795"/>
      <c r="R900" s="795"/>
      <c r="S900" s="798"/>
      <c r="T900" s="795"/>
      <c r="U900" s="795"/>
      <c r="V900" s="795"/>
      <c r="W900" s="795"/>
      <c r="X900" s="795"/>
      <c r="Y900" s="795"/>
      <c r="Z900" s="795"/>
      <c r="AA900" s="795"/>
      <c r="AB900" s="798"/>
      <c r="AC900" s="798"/>
      <c r="AD900" s="795"/>
      <c r="AE900" s="795"/>
      <c r="AF900" s="795"/>
      <c r="AG900" s="795"/>
      <c r="AH900" s="795"/>
      <c r="AI900" s="798"/>
      <c r="AJ900" s="795"/>
      <c r="AK900" s="798"/>
      <c r="AL900" s="795"/>
      <c r="AM900" s="798"/>
      <c r="AN900" s="795"/>
      <c r="AO900" s="798"/>
      <c r="AP900" s="795"/>
      <c r="AQ900" s="798"/>
      <c r="AR900" s="795"/>
      <c r="AS900" s="798"/>
      <c r="AT900" s="795"/>
      <c r="AU900" s="798"/>
      <c r="AV900" s="795"/>
      <c r="AW900" s="798"/>
      <c r="AX900" s="797"/>
      <c r="AY900" s="797"/>
      <c r="AZ900" s="797"/>
      <c r="BA900" s="797"/>
      <c r="BB900" s="797"/>
      <c r="BC900" s="797"/>
      <c r="BD900" s="797"/>
    </row>
    <row r="901" ht="15.75" customHeight="1">
      <c r="F901" s="794"/>
      <c r="G901" s="795"/>
      <c r="H901" s="797"/>
      <c r="I901" s="795"/>
      <c r="J901" s="795"/>
      <c r="K901" s="798"/>
      <c r="L901" s="795"/>
      <c r="M901" s="795"/>
      <c r="N901" s="795"/>
      <c r="O901" s="795"/>
      <c r="P901" s="795"/>
      <c r="Q901" s="795"/>
      <c r="R901" s="795"/>
      <c r="S901" s="798"/>
      <c r="T901" s="795"/>
      <c r="U901" s="795"/>
      <c r="V901" s="795"/>
      <c r="W901" s="795"/>
      <c r="X901" s="795"/>
      <c r="Y901" s="795"/>
      <c r="Z901" s="795"/>
      <c r="AA901" s="795"/>
      <c r="AB901" s="798"/>
      <c r="AC901" s="798"/>
      <c r="AD901" s="795"/>
      <c r="AE901" s="795"/>
      <c r="AF901" s="795"/>
      <c r="AG901" s="795"/>
      <c r="AH901" s="795"/>
      <c r="AI901" s="798"/>
      <c r="AJ901" s="795"/>
      <c r="AK901" s="798"/>
      <c r="AL901" s="795"/>
      <c r="AM901" s="798"/>
      <c r="AN901" s="795"/>
      <c r="AO901" s="798"/>
      <c r="AP901" s="795"/>
      <c r="AQ901" s="798"/>
      <c r="AR901" s="795"/>
      <c r="AS901" s="798"/>
      <c r="AT901" s="795"/>
      <c r="AU901" s="798"/>
      <c r="AV901" s="795"/>
      <c r="AW901" s="798"/>
      <c r="AX901" s="797"/>
      <c r="AY901" s="797"/>
      <c r="AZ901" s="797"/>
      <c r="BA901" s="797"/>
      <c r="BB901" s="797"/>
      <c r="BC901" s="797"/>
      <c r="BD901" s="797"/>
    </row>
    <row r="902" ht="15.75" customHeight="1">
      <c r="F902" s="794"/>
      <c r="G902" s="795"/>
      <c r="H902" s="797"/>
      <c r="I902" s="795"/>
      <c r="J902" s="795"/>
      <c r="K902" s="798"/>
      <c r="L902" s="795"/>
      <c r="M902" s="795"/>
      <c r="N902" s="795"/>
      <c r="O902" s="795"/>
      <c r="P902" s="795"/>
      <c r="Q902" s="795"/>
      <c r="R902" s="795"/>
      <c r="S902" s="798"/>
      <c r="T902" s="795"/>
      <c r="U902" s="795"/>
      <c r="V902" s="795"/>
      <c r="W902" s="795"/>
      <c r="X902" s="795"/>
      <c r="Y902" s="795"/>
      <c r="Z902" s="795"/>
      <c r="AA902" s="795"/>
      <c r="AB902" s="798"/>
      <c r="AC902" s="798"/>
      <c r="AD902" s="795"/>
      <c r="AE902" s="795"/>
      <c r="AF902" s="795"/>
      <c r="AG902" s="795"/>
      <c r="AH902" s="795"/>
      <c r="AI902" s="798"/>
      <c r="AJ902" s="795"/>
      <c r="AK902" s="798"/>
      <c r="AL902" s="795"/>
      <c r="AM902" s="798"/>
      <c r="AN902" s="795"/>
      <c r="AO902" s="798"/>
      <c r="AP902" s="795"/>
      <c r="AQ902" s="798"/>
      <c r="AR902" s="795"/>
      <c r="AS902" s="798"/>
      <c r="AT902" s="795"/>
      <c r="AU902" s="798"/>
      <c r="AV902" s="795"/>
      <c r="AW902" s="798"/>
      <c r="AX902" s="797"/>
      <c r="AY902" s="797"/>
      <c r="AZ902" s="797"/>
      <c r="BA902" s="797"/>
      <c r="BB902" s="797"/>
      <c r="BC902" s="797"/>
      <c r="BD902" s="797"/>
    </row>
    <row r="903" ht="15.75" customHeight="1">
      <c r="F903" s="794"/>
      <c r="G903" s="795"/>
      <c r="H903" s="797"/>
      <c r="I903" s="795"/>
      <c r="J903" s="795"/>
      <c r="K903" s="798"/>
      <c r="L903" s="795"/>
      <c r="M903" s="795"/>
      <c r="N903" s="795"/>
      <c r="O903" s="795"/>
      <c r="P903" s="795"/>
      <c r="Q903" s="795"/>
      <c r="R903" s="795"/>
      <c r="S903" s="798"/>
      <c r="T903" s="795"/>
      <c r="U903" s="795"/>
      <c r="V903" s="795"/>
      <c r="W903" s="795"/>
      <c r="X903" s="795"/>
      <c r="Y903" s="795"/>
      <c r="Z903" s="795"/>
      <c r="AA903" s="795"/>
      <c r="AB903" s="798"/>
      <c r="AC903" s="798"/>
      <c r="AD903" s="795"/>
      <c r="AE903" s="795"/>
      <c r="AF903" s="795"/>
      <c r="AG903" s="795"/>
      <c r="AH903" s="795"/>
      <c r="AI903" s="798"/>
      <c r="AJ903" s="795"/>
      <c r="AK903" s="798"/>
      <c r="AL903" s="795"/>
      <c r="AM903" s="798"/>
      <c r="AN903" s="795"/>
      <c r="AO903" s="798"/>
      <c r="AP903" s="795"/>
      <c r="AQ903" s="798"/>
      <c r="AR903" s="795"/>
      <c r="AS903" s="798"/>
      <c r="AT903" s="795"/>
      <c r="AU903" s="798"/>
      <c r="AV903" s="795"/>
      <c r="AW903" s="798"/>
      <c r="AX903" s="797"/>
      <c r="AY903" s="797"/>
      <c r="AZ903" s="797"/>
      <c r="BA903" s="797"/>
      <c r="BB903" s="797"/>
      <c r="BC903" s="797"/>
      <c r="BD903" s="797"/>
    </row>
    <row r="904" ht="15.75" customHeight="1">
      <c r="F904" s="794"/>
      <c r="G904" s="795"/>
      <c r="H904" s="797"/>
      <c r="I904" s="795"/>
      <c r="J904" s="795"/>
      <c r="K904" s="798"/>
      <c r="L904" s="795"/>
      <c r="M904" s="795"/>
      <c r="N904" s="795"/>
      <c r="O904" s="795"/>
      <c r="P904" s="795"/>
      <c r="Q904" s="795"/>
      <c r="R904" s="795"/>
      <c r="S904" s="798"/>
      <c r="T904" s="795"/>
      <c r="U904" s="795"/>
      <c r="V904" s="795"/>
      <c r="W904" s="795"/>
      <c r="X904" s="795"/>
      <c r="Y904" s="795"/>
      <c r="Z904" s="795"/>
      <c r="AA904" s="795"/>
      <c r="AB904" s="798"/>
      <c r="AC904" s="798"/>
      <c r="AD904" s="795"/>
      <c r="AE904" s="795"/>
      <c r="AF904" s="795"/>
      <c r="AG904" s="795"/>
      <c r="AH904" s="795"/>
      <c r="AI904" s="798"/>
      <c r="AJ904" s="795"/>
      <c r="AK904" s="798"/>
      <c r="AL904" s="795"/>
      <c r="AM904" s="798"/>
      <c r="AN904" s="795"/>
      <c r="AO904" s="798"/>
      <c r="AP904" s="795"/>
      <c r="AQ904" s="798"/>
      <c r="AR904" s="795"/>
      <c r="AS904" s="798"/>
      <c r="AT904" s="795"/>
      <c r="AU904" s="798"/>
      <c r="AV904" s="795"/>
      <c r="AW904" s="798"/>
      <c r="AX904" s="797"/>
      <c r="AY904" s="797"/>
      <c r="AZ904" s="797"/>
      <c r="BA904" s="797"/>
      <c r="BB904" s="797"/>
      <c r="BC904" s="797"/>
      <c r="BD904" s="797"/>
    </row>
    <row r="905" ht="15.75" customHeight="1">
      <c r="F905" s="794"/>
      <c r="G905" s="795"/>
      <c r="H905" s="797"/>
      <c r="I905" s="795"/>
      <c r="J905" s="795"/>
      <c r="K905" s="798"/>
      <c r="L905" s="795"/>
      <c r="M905" s="795"/>
      <c r="N905" s="795"/>
      <c r="O905" s="795"/>
      <c r="P905" s="795"/>
      <c r="Q905" s="795"/>
      <c r="R905" s="795"/>
      <c r="S905" s="798"/>
      <c r="T905" s="795"/>
      <c r="U905" s="795"/>
      <c r="V905" s="795"/>
      <c r="W905" s="795"/>
      <c r="X905" s="795"/>
      <c r="Y905" s="795"/>
      <c r="Z905" s="795"/>
      <c r="AA905" s="795"/>
      <c r="AB905" s="798"/>
      <c r="AC905" s="798"/>
      <c r="AD905" s="795"/>
      <c r="AE905" s="795"/>
      <c r="AF905" s="795"/>
      <c r="AG905" s="795"/>
      <c r="AH905" s="795"/>
      <c r="AI905" s="798"/>
      <c r="AJ905" s="795"/>
      <c r="AK905" s="798"/>
      <c r="AL905" s="795"/>
      <c r="AM905" s="798"/>
      <c r="AN905" s="795"/>
      <c r="AO905" s="798"/>
      <c r="AP905" s="795"/>
      <c r="AQ905" s="798"/>
      <c r="AR905" s="795"/>
      <c r="AS905" s="798"/>
      <c r="AT905" s="795"/>
      <c r="AU905" s="798"/>
      <c r="AV905" s="795"/>
      <c r="AW905" s="798"/>
      <c r="AX905" s="797"/>
      <c r="AY905" s="797"/>
      <c r="AZ905" s="797"/>
      <c r="BA905" s="797"/>
      <c r="BB905" s="797"/>
      <c r="BC905" s="797"/>
      <c r="BD905" s="797"/>
    </row>
    <row r="906" ht="15.75" customHeight="1">
      <c r="F906" s="794"/>
      <c r="G906" s="795"/>
      <c r="H906" s="797"/>
      <c r="I906" s="795"/>
      <c r="J906" s="795"/>
      <c r="K906" s="798"/>
      <c r="L906" s="795"/>
      <c r="M906" s="795"/>
      <c r="N906" s="795"/>
      <c r="O906" s="795"/>
      <c r="P906" s="795"/>
      <c r="Q906" s="795"/>
      <c r="R906" s="795"/>
      <c r="S906" s="798"/>
      <c r="T906" s="795"/>
      <c r="U906" s="795"/>
      <c r="V906" s="795"/>
      <c r="W906" s="795"/>
      <c r="X906" s="795"/>
      <c r="Y906" s="795"/>
      <c r="Z906" s="795"/>
      <c r="AA906" s="795"/>
      <c r="AB906" s="798"/>
      <c r="AC906" s="798"/>
      <c r="AD906" s="795"/>
      <c r="AE906" s="795"/>
      <c r="AF906" s="795"/>
      <c r="AG906" s="795"/>
      <c r="AH906" s="795"/>
      <c r="AI906" s="798"/>
      <c r="AJ906" s="795"/>
      <c r="AK906" s="798"/>
      <c r="AL906" s="795"/>
      <c r="AM906" s="798"/>
      <c r="AN906" s="795"/>
      <c r="AO906" s="798"/>
      <c r="AP906" s="795"/>
      <c r="AQ906" s="798"/>
      <c r="AR906" s="795"/>
      <c r="AS906" s="798"/>
      <c r="AT906" s="795"/>
      <c r="AU906" s="798"/>
      <c r="AV906" s="795"/>
      <c r="AW906" s="798"/>
      <c r="AX906" s="797"/>
      <c r="AY906" s="797"/>
      <c r="AZ906" s="797"/>
      <c r="BA906" s="797"/>
      <c r="BB906" s="797"/>
      <c r="BC906" s="797"/>
      <c r="BD906" s="797"/>
    </row>
    <row r="907" ht="15.75" customHeight="1">
      <c r="F907" s="794"/>
      <c r="G907" s="795"/>
      <c r="H907" s="797"/>
      <c r="I907" s="795"/>
      <c r="J907" s="795"/>
      <c r="K907" s="798"/>
      <c r="L907" s="795"/>
      <c r="M907" s="795"/>
      <c r="N907" s="795"/>
      <c r="O907" s="795"/>
      <c r="P907" s="795"/>
      <c r="Q907" s="795"/>
      <c r="R907" s="795"/>
      <c r="S907" s="798"/>
      <c r="T907" s="795"/>
      <c r="U907" s="795"/>
      <c r="V907" s="795"/>
      <c r="W907" s="795"/>
      <c r="X907" s="795"/>
      <c r="Y907" s="795"/>
      <c r="Z907" s="795"/>
      <c r="AA907" s="795"/>
      <c r="AB907" s="798"/>
      <c r="AC907" s="798"/>
      <c r="AD907" s="795"/>
      <c r="AE907" s="795"/>
      <c r="AF907" s="795"/>
      <c r="AG907" s="795"/>
      <c r="AH907" s="795"/>
      <c r="AI907" s="798"/>
      <c r="AJ907" s="795"/>
      <c r="AK907" s="798"/>
      <c r="AL907" s="795"/>
      <c r="AM907" s="798"/>
      <c r="AN907" s="795"/>
      <c r="AO907" s="798"/>
      <c r="AP907" s="795"/>
      <c r="AQ907" s="798"/>
      <c r="AR907" s="795"/>
      <c r="AS907" s="798"/>
      <c r="AT907" s="795"/>
      <c r="AU907" s="798"/>
      <c r="AV907" s="795"/>
      <c r="AW907" s="798"/>
      <c r="AX907" s="797"/>
      <c r="AY907" s="797"/>
      <c r="AZ907" s="797"/>
      <c r="BA907" s="797"/>
      <c r="BB907" s="797"/>
      <c r="BC907" s="797"/>
      <c r="BD907" s="797"/>
    </row>
    <row r="908" ht="15.75" customHeight="1">
      <c r="F908" s="794"/>
      <c r="G908" s="795"/>
      <c r="H908" s="797"/>
      <c r="I908" s="795"/>
      <c r="J908" s="795"/>
      <c r="K908" s="798"/>
      <c r="L908" s="795"/>
      <c r="M908" s="795"/>
      <c r="N908" s="795"/>
      <c r="O908" s="795"/>
      <c r="P908" s="795"/>
      <c r="Q908" s="795"/>
      <c r="R908" s="795"/>
      <c r="S908" s="798"/>
      <c r="T908" s="795"/>
      <c r="U908" s="795"/>
      <c r="V908" s="795"/>
      <c r="W908" s="795"/>
      <c r="X908" s="795"/>
      <c r="Y908" s="795"/>
      <c r="Z908" s="795"/>
      <c r="AA908" s="795"/>
      <c r="AB908" s="798"/>
      <c r="AC908" s="798"/>
      <c r="AD908" s="795"/>
      <c r="AE908" s="795"/>
      <c r="AF908" s="795"/>
      <c r="AG908" s="795"/>
      <c r="AH908" s="795"/>
      <c r="AI908" s="798"/>
      <c r="AJ908" s="795"/>
      <c r="AK908" s="798"/>
      <c r="AL908" s="795"/>
      <c r="AM908" s="798"/>
      <c r="AN908" s="795"/>
      <c r="AO908" s="798"/>
      <c r="AP908" s="795"/>
      <c r="AQ908" s="798"/>
      <c r="AR908" s="795"/>
      <c r="AS908" s="798"/>
      <c r="AT908" s="795"/>
      <c r="AU908" s="798"/>
      <c r="AV908" s="795"/>
      <c r="AW908" s="798"/>
      <c r="AX908" s="797"/>
      <c r="AY908" s="797"/>
      <c r="AZ908" s="797"/>
      <c r="BA908" s="797"/>
      <c r="BB908" s="797"/>
      <c r="BC908" s="797"/>
      <c r="BD908" s="797"/>
    </row>
    <row r="909" ht="15.75" customHeight="1">
      <c r="F909" s="794"/>
      <c r="G909" s="795"/>
      <c r="H909" s="797"/>
      <c r="I909" s="795"/>
      <c r="J909" s="795"/>
      <c r="K909" s="798"/>
      <c r="L909" s="795"/>
      <c r="M909" s="795"/>
      <c r="N909" s="795"/>
      <c r="O909" s="795"/>
      <c r="P909" s="795"/>
      <c r="Q909" s="795"/>
      <c r="R909" s="795"/>
      <c r="S909" s="798"/>
      <c r="T909" s="795"/>
      <c r="U909" s="795"/>
      <c r="V909" s="795"/>
      <c r="W909" s="795"/>
      <c r="X909" s="795"/>
      <c r="Y909" s="795"/>
      <c r="Z909" s="795"/>
      <c r="AA909" s="795"/>
      <c r="AB909" s="798"/>
      <c r="AC909" s="798"/>
      <c r="AD909" s="795"/>
      <c r="AE909" s="795"/>
      <c r="AF909" s="795"/>
      <c r="AG909" s="795"/>
      <c r="AH909" s="795"/>
      <c r="AI909" s="798"/>
      <c r="AJ909" s="795"/>
      <c r="AK909" s="798"/>
      <c r="AL909" s="795"/>
      <c r="AM909" s="798"/>
      <c r="AN909" s="795"/>
      <c r="AO909" s="798"/>
      <c r="AP909" s="795"/>
      <c r="AQ909" s="798"/>
      <c r="AR909" s="795"/>
      <c r="AS909" s="798"/>
      <c r="AT909" s="795"/>
      <c r="AU909" s="798"/>
      <c r="AV909" s="795"/>
      <c r="AW909" s="798"/>
      <c r="AX909" s="797"/>
      <c r="AY909" s="797"/>
      <c r="AZ909" s="797"/>
      <c r="BA909" s="797"/>
      <c r="BB909" s="797"/>
      <c r="BC909" s="797"/>
      <c r="BD909" s="797"/>
    </row>
    <row r="910" ht="15.75" customHeight="1">
      <c r="F910" s="794"/>
      <c r="G910" s="795"/>
      <c r="H910" s="797"/>
      <c r="I910" s="795"/>
      <c r="J910" s="795"/>
      <c r="K910" s="798"/>
      <c r="L910" s="795"/>
      <c r="M910" s="795"/>
      <c r="N910" s="795"/>
      <c r="O910" s="795"/>
      <c r="P910" s="795"/>
      <c r="Q910" s="795"/>
      <c r="R910" s="795"/>
      <c r="S910" s="798"/>
      <c r="T910" s="795"/>
      <c r="U910" s="795"/>
      <c r="V910" s="795"/>
      <c r="W910" s="795"/>
      <c r="X910" s="795"/>
      <c r="Y910" s="795"/>
      <c r="Z910" s="795"/>
      <c r="AA910" s="795"/>
      <c r="AB910" s="798"/>
      <c r="AC910" s="798"/>
      <c r="AD910" s="795"/>
      <c r="AE910" s="795"/>
      <c r="AF910" s="795"/>
      <c r="AG910" s="795"/>
      <c r="AH910" s="795"/>
      <c r="AI910" s="798"/>
      <c r="AJ910" s="795"/>
      <c r="AK910" s="798"/>
      <c r="AL910" s="795"/>
      <c r="AM910" s="798"/>
      <c r="AN910" s="795"/>
      <c r="AO910" s="798"/>
      <c r="AP910" s="795"/>
      <c r="AQ910" s="798"/>
      <c r="AR910" s="795"/>
      <c r="AS910" s="798"/>
      <c r="AT910" s="795"/>
      <c r="AU910" s="798"/>
      <c r="AV910" s="795"/>
      <c r="AW910" s="798"/>
      <c r="AX910" s="797"/>
      <c r="AY910" s="797"/>
      <c r="AZ910" s="797"/>
      <c r="BA910" s="797"/>
      <c r="BB910" s="797"/>
      <c r="BC910" s="797"/>
      <c r="BD910" s="797"/>
    </row>
    <row r="911" ht="15.75" customHeight="1">
      <c r="F911" s="794"/>
      <c r="G911" s="795"/>
      <c r="H911" s="797"/>
      <c r="I911" s="795"/>
      <c r="J911" s="795"/>
      <c r="K911" s="798"/>
      <c r="L911" s="795"/>
      <c r="M911" s="795"/>
      <c r="N911" s="795"/>
      <c r="O911" s="795"/>
      <c r="P911" s="795"/>
      <c r="Q911" s="795"/>
      <c r="R911" s="795"/>
      <c r="S911" s="798"/>
      <c r="T911" s="795"/>
      <c r="U911" s="795"/>
      <c r="V911" s="795"/>
      <c r="W911" s="795"/>
      <c r="X911" s="795"/>
      <c r="Y911" s="795"/>
      <c r="Z911" s="795"/>
      <c r="AA911" s="795"/>
      <c r="AB911" s="798"/>
      <c r="AC911" s="798"/>
      <c r="AD911" s="795"/>
      <c r="AE911" s="795"/>
      <c r="AF911" s="795"/>
      <c r="AG911" s="795"/>
      <c r="AH911" s="795"/>
      <c r="AI911" s="798"/>
      <c r="AJ911" s="795"/>
      <c r="AK911" s="798"/>
      <c r="AL911" s="795"/>
      <c r="AM911" s="798"/>
      <c r="AN911" s="795"/>
      <c r="AO911" s="798"/>
      <c r="AP911" s="795"/>
      <c r="AQ911" s="798"/>
      <c r="AR911" s="795"/>
      <c r="AS911" s="798"/>
      <c r="AT911" s="795"/>
      <c r="AU911" s="798"/>
      <c r="AV911" s="795"/>
      <c r="AW911" s="798"/>
      <c r="AX911" s="797"/>
      <c r="AY911" s="797"/>
      <c r="AZ911" s="797"/>
      <c r="BA911" s="797"/>
      <c r="BB911" s="797"/>
      <c r="BC911" s="797"/>
      <c r="BD911" s="797"/>
    </row>
    <row r="912" ht="15.75" customHeight="1">
      <c r="F912" s="794"/>
      <c r="G912" s="795"/>
      <c r="H912" s="797"/>
      <c r="I912" s="795"/>
      <c r="J912" s="795"/>
      <c r="K912" s="798"/>
      <c r="L912" s="795"/>
      <c r="M912" s="795"/>
      <c r="N912" s="795"/>
      <c r="O912" s="795"/>
      <c r="P912" s="795"/>
      <c r="Q912" s="795"/>
      <c r="R912" s="795"/>
      <c r="S912" s="798"/>
      <c r="T912" s="795"/>
      <c r="U912" s="795"/>
      <c r="V912" s="795"/>
      <c r="W912" s="795"/>
      <c r="X912" s="795"/>
      <c r="Y912" s="795"/>
      <c r="Z912" s="795"/>
      <c r="AA912" s="795"/>
      <c r="AB912" s="798"/>
      <c r="AC912" s="798"/>
      <c r="AD912" s="795"/>
      <c r="AE912" s="795"/>
      <c r="AF912" s="795"/>
      <c r="AG912" s="795"/>
      <c r="AH912" s="795"/>
      <c r="AI912" s="798"/>
      <c r="AJ912" s="795"/>
      <c r="AK912" s="798"/>
      <c r="AL912" s="795"/>
      <c r="AM912" s="798"/>
      <c r="AN912" s="795"/>
      <c r="AO912" s="798"/>
      <c r="AP912" s="795"/>
      <c r="AQ912" s="798"/>
      <c r="AR912" s="795"/>
      <c r="AS912" s="798"/>
      <c r="AT912" s="795"/>
      <c r="AU912" s="798"/>
      <c r="AV912" s="795"/>
      <c r="AW912" s="798"/>
      <c r="AX912" s="797"/>
      <c r="AY912" s="797"/>
      <c r="AZ912" s="797"/>
      <c r="BA912" s="797"/>
      <c r="BB912" s="797"/>
      <c r="BC912" s="797"/>
      <c r="BD912" s="797"/>
    </row>
    <row r="913" ht="15.75" customHeight="1">
      <c r="F913" s="794"/>
      <c r="G913" s="795"/>
      <c r="H913" s="797"/>
      <c r="I913" s="795"/>
      <c r="J913" s="795"/>
      <c r="K913" s="798"/>
      <c r="L913" s="795"/>
      <c r="M913" s="795"/>
      <c r="N913" s="795"/>
      <c r="O913" s="795"/>
      <c r="P913" s="795"/>
      <c r="Q913" s="795"/>
      <c r="R913" s="795"/>
      <c r="S913" s="798"/>
      <c r="T913" s="795"/>
      <c r="U913" s="795"/>
      <c r="V913" s="795"/>
      <c r="W913" s="795"/>
      <c r="X913" s="795"/>
      <c r="Y913" s="795"/>
      <c r="Z913" s="795"/>
      <c r="AA913" s="795"/>
      <c r="AB913" s="798"/>
      <c r="AC913" s="798"/>
      <c r="AD913" s="795"/>
      <c r="AE913" s="795"/>
      <c r="AF913" s="795"/>
      <c r="AG913" s="795"/>
      <c r="AH913" s="795"/>
      <c r="AI913" s="798"/>
      <c r="AJ913" s="795"/>
      <c r="AK913" s="798"/>
      <c r="AL913" s="795"/>
      <c r="AM913" s="798"/>
      <c r="AN913" s="795"/>
      <c r="AO913" s="798"/>
      <c r="AP913" s="795"/>
      <c r="AQ913" s="798"/>
      <c r="AR913" s="795"/>
      <c r="AS913" s="798"/>
      <c r="AT913" s="795"/>
      <c r="AU913" s="798"/>
      <c r="AV913" s="795"/>
      <c r="AW913" s="798"/>
      <c r="AX913" s="797"/>
      <c r="AY913" s="797"/>
      <c r="AZ913" s="797"/>
      <c r="BA913" s="797"/>
      <c r="BB913" s="797"/>
      <c r="BC913" s="797"/>
      <c r="BD913" s="797"/>
    </row>
    <row r="914" ht="15.75" customHeight="1">
      <c r="F914" s="794"/>
      <c r="G914" s="795"/>
      <c r="H914" s="797"/>
      <c r="I914" s="795"/>
      <c r="J914" s="795"/>
      <c r="K914" s="798"/>
      <c r="L914" s="795"/>
      <c r="M914" s="795"/>
      <c r="N914" s="795"/>
      <c r="O914" s="795"/>
      <c r="P914" s="795"/>
      <c r="Q914" s="795"/>
      <c r="R914" s="795"/>
      <c r="S914" s="798"/>
      <c r="T914" s="795"/>
      <c r="U914" s="795"/>
      <c r="V914" s="795"/>
      <c r="W914" s="795"/>
      <c r="X914" s="795"/>
      <c r="Y914" s="795"/>
      <c r="Z914" s="795"/>
      <c r="AA914" s="795"/>
      <c r="AB914" s="798"/>
      <c r="AC914" s="798"/>
      <c r="AD914" s="795"/>
      <c r="AE914" s="795"/>
      <c r="AF914" s="795"/>
      <c r="AG914" s="795"/>
      <c r="AH914" s="795"/>
      <c r="AI914" s="798"/>
      <c r="AJ914" s="795"/>
      <c r="AK914" s="798"/>
      <c r="AL914" s="795"/>
      <c r="AM914" s="798"/>
      <c r="AN914" s="795"/>
      <c r="AO914" s="798"/>
      <c r="AP914" s="795"/>
      <c r="AQ914" s="798"/>
      <c r="AR914" s="795"/>
      <c r="AS914" s="798"/>
      <c r="AT914" s="795"/>
      <c r="AU914" s="798"/>
      <c r="AV914" s="795"/>
      <c r="AW914" s="798"/>
      <c r="AX914" s="797"/>
      <c r="AY914" s="797"/>
      <c r="AZ914" s="797"/>
      <c r="BA914" s="797"/>
      <c r="BB914" s="797"/>
      <c r="BC914" s="797"/>
      <c r="BD914" s="797"/>
    </row>
    <row r="915" ht="15.75" customHeight="1">
      <c r="F915" s="794"/>
      <c r="G915" s="795"/>
      <c r="H915" s="797"/>
      <c r="I915" s="795"/>
      <c r="J915" s="795"/>
      <c r="K915" s="798"/>
      <c r="L915" s="795"/>
      <c r="M915" s="795"/>
      <c r="N915" s="795"/>
      <c r="O915" s="795"/>
      <c r="P915" s="795"/>
      <c r="Q915" s="795"/>
      <c r="R915" s="795"/>
      <c r="S915" s="798"/>
      <c r="T915" s="795"/>
      <c r="U915" s="795"/>
      <c r="V915" s="795"/>
      <c r="W915" s="795"/>
      <c r="X915" s="795"/>
      <c r="Y915" s="795"/>
      <c r="Z915" s="795"/>
      <c r="AA915" s="795"/>
      <c r="AB915" s="798"/>
      <c r="AC915" s="798"/>
      <c r="AD915" s="795"/>
      <c r="AE915" s="795"/>
      <c r="AF915" s="795"/>
      <c r="AG915" s="795"/>
      <c r="AH915" s="795"/>
      <c r="AI915" s="798"/>
      <c r="AJ915" s="795"/>
      <c r="AK915" s="798"/>
      <c r="AL915" s="795"/>
      <c r="AM915" s="798"/>
      <c r="AN915" s="795"/>
      <c r="AO915" s="798"/>
      <c r="AP915" s="795"/>
      <c r="AQ915" s="798"/>
      <c r="AR915" s="795"/>
      <c r="AS915" s="798"/>
      <c r="AT915" s="795"/>
      <c r="AU915" s="798"/>
      <c r="AV915" s="795"/>
      <c r="AW915" s="798"/>
      <c r="AX915" s="797"/>
      <c r="AY915" s="797"/>
      <c r="AZ915" s="797"/>
      <c r="BA915" s="797"/>
      <c r="BB915" s="797"/>
      <c r="BC915" s="797"/>
      <c r="BD915" s="797"/>
    </row>
    <row r="916" ht="15.75" customHeight="1">
      <c r="F916" s="794"/>
      <c r="G916" s="795"/>
      <c r="H916" s="797"/>
      <c r="I916" s="795"/>
      <c r="J916" s="795"/>
      <c r="K916" s="798"/>
      <c r="L916" s="795"/>
      <c r="M916" s="795"/>
      <c r="N916" s="795"/>
      <c r="O916" s="795"/>
      <c r="P916" s="795"/>
      <c r="Q916" s="795"/>
      <c r="R916" s="795"/>
      <c r="S916" s="798"/>
      <c r="T916" s="795"/>
      <c r="U916" s="795"/>
      <c r="V916" s="795"/>
      <c r="W916" s="795"/>
      <c r="X916" s="795"/>
      <c r="Y916" s="795"/>
      <c r="Z916" s="795"/>
      <c r="AA916" s="795"/>
      <c r="AB916" s="798"/>
      <c r="AC916" s="798"/>
      <c r="AD916" s="795"/>
      <c r="AE916" s="795"/>
      <c r="AF916" s="795"/>
      <c r="AG916" s="795"/>
      <c r="AH916" s="795"/>
      <c r="AI916" s="798"/>
      <c r="AJ916" s="795"/>
      <c r="AK916" s="798"/>
      <c r="AL916" s="795"/>
      <c r="AM916" s="798"/>
      <c r="AN916" s="795"/>
      <c r="AO916" s="798"/>
      <c r="AP916" s="795"/>
      <c r="AQ916" s="798"/>
      <c r="AR916" s="795"/>
      <c r="AS916" s="798"/>
      <c r="AT916" s="795"/>
      <c r="AU916" s="798"/>
      <c r="AV916" s="795"/>
      <c r="AW916" s="798"/>
      <c r="AX916" s="797"/>
      <c r="AY916" s="797"/>
      <c r="AZ916" s="797"/>
      <c r="BA916" s="797"/>
      <c r="BB916" s="797"/>
      <c r="BC916" s="797"/>
      <c r="BD916" s="797"/>
    </row>
    <row r="917" ht="15.75" customHeight="1">
      <c r="F917" s="794"/>
      <c r="G917" s="795"/>
      <c r="H917" s="797"/>
      <c r="I917" s="795"/>
      <c r="J917" s="795"/>
      <c r="K917" s="798"/>
      <c r="L917" s="795"/>
      <c r="M917" s="795"/>
      <c r="N917" s="795"/>
      <c r="O917" s="795"/>
      <c r="P917" s="795"/>
      <c r="Q917" s="795"/>
      <c r="R917" s="795"/>
      <c r="S917" s="798"/>
      <c r="T917" s="795"/>
      <c r="U917" s="795"/>
      <c r="V917" s="795"/>
      <c r="W917" s="795"/>
      <c r="X917" s="795"/>
      <c r="Y917" s="795"/>
      <c r="Z917" s="795"/>
      <c r="AA917" s="795"/>
      <c r="AB917" s="798"/>
      <c r="AC917" s="798"/>
      <c r="AD917" s="795"/>
      <c r="AE917" s="795"/>
      <c r="AF917" s="795"/>
      <c r="AG917" s="795"/>
      <c r="AH917" s="795"/>
      <c r="AI917" s="798"/>
      <c r="AJ917" s="795"/>
      <c r="AK917" s="798"/>
      <c r="AL917" s="795"/>
      <c r="AM917" s="798"/>
      <c r="AN917" s="795"/>
      <c r="AO917" s="798"/>
      <c r="AP917" s="795"/>
      <c r="AQ917" s="798"/>
      <c r="AR917" s="795"/>
      <c r="AS917" s="798"/>
      <c r="AT917" s="795"/>
      <c r="AU917" s="798"/>
      <c r="AV917" s="795"/>
      <c r="AW917" s="798"/>
      <c r="AX917" s="797"/>
      <c r="AY917" s="797"/>
      <c r="AZ917" s="797"/>
      <c r="BA917" s="797"/>
      <c r="BB917" s="797"/>
      <c r="BC917" s="797"/>
      <c r="BD917" s="797"/>
    </row>
    <row r="918" ht="15.75" customHeight="1">
      <c r="F918" s="794"/>
      <c r="G918" s="795"/>
      <c r="H918" s="797"/>
      <c r="I918" s="795"/>
      <c r="J918" s="795"/>
      <c r="K918" s="798"/>
      <c r="L918" s="795"/>
      <c r="M918" s="795"/>
      <c r="N918" s="795"/>
      <c r="O918" s="795"/>
      <c r="P918" s="795"/>
      <c r="Q918" s="795"/>
      <c r="R918" s="795"/>
      <c r="S918" s="798"/>
      <c r="T918" s="795"/>
      <c r="U918" s="795"/>
      <c r="V918" s="795"/>
      <c r="W918" s="795"/>
      <c r="X918" s="795"/>
      <c r="Y918" s="795"/>
      <c r="Z918" s="795"/>
      <c r="AA918" s="795"/>
      <c r="AB918" s="798"/>
      <c r="AC918" s="798"/>
      <c r="AD918" s="795"/>
      <c r="AE918" s="795"/>
      <c r="AF918" s="795"/>
      <c r="AG918" s="795"/>
      <c r="AH918" s="795"/>
      <c r="AI918" s="798"/>
      <c r="AJ918" s="795"/>
      <c r="AK918" s="798"/>
      <c r="AL918" s="795"/>
      <c r="AM918" s="798"/>
      <c r="AN918" s="795"/>
      <c r="AO918" s="798"/>
      <c r="AP918" s="795"/>
      <c r="AQ918" s="798"/>
      <c r="AR918" s="795"/>
      <c r="AS918" s="798"/>
      <c r="AT918" s="795"/>
      <c r="AU918" s="798"/>
      <c r="AV918" s="795"/>
      <c r="AW918" s="798"/>
      <c r="AX918" s="797"/>
      <c r="AY918" s="797"/>
      <c r="AZ918" s="797"/>
      <c r="BA918" s="797"/>
      <c r="BB918" s="797"/>
      <c r="BC918" s="797"/>
      <c r="BD918" s="797"/>
    </row>
    <row r="919" ht="15.75" customHeight="1">
      <c r="F919" s="794"/>
      <c r="G919" s="795"/>
      <c r="H919" s="797"/>
      <c r="I919" s="795"/>
      <c r="J919" s="795"/>
      <c r="K919" s="798"/>
      <c r="L919" s="795"/>
      <c r="M919" s="795"/>
      <c r="N919" s="795"/>
      <c r="O919" s="795"/>
      <c r="P919" s="795"/>
      <c r="Q919" s="795"/>
      <c r="R919" s="795"/>
      <c r="S919" s="798"/>
      <c r="T919" s="795"/>
      <c r="U919" s="795"/>
      <c r="V919" s="795"/>
      <c r="W919" s="795"/>
      <c r="X919" s="795"/>
      <c r="Y919" s="795"/>
      <c r="Z919" s="795"/>
      <c r="AA919" s="795"/>
      <c r="AB919" s="798"/>
      <c r="AC919" s="798"/>
      <c r="AD919" s="795"/>
      <c r="AE919" s="795"/>
      <c r="AF919" s="795"/>
      <c r="AG919" s="795"/>
      <c r="AH919" s="795"/>
      <c r="AI919" s="798"/>
      <c r="AJ919" s="795"/>
      <c r="AK919" s="798"/>
      <c r="AL919" s="795"/>
      <c r="AM919" s="798"/>
      <c r="AN919" s="795"/>
      <c r="AO919" s="798"/>
      <c r="AP919" s="795"/>
      <c r="AQ919" s="798"/>
      <c r="AR919" s="795"/>
      <c r="AS919" s="798"/>
      <c r="AT919" s="795"/>
      <c r="AU919" s="798"/>
      <c r="AV919" s="795"/>
      <c r="AW919" s="798"/>
      <c r="AX919" s="797"/>
      <c r="AY919" s="797"/>
      <c r="AZ919" s="797"/>
      <c r="BA919" s="797"/>
      <c r="BB919" s="797"/>
      <c r="BC919" s="797"/>
      <c r="BD919" s="797"/>
    </row>
    <row r="920" ht="15.75" customHeight="1">
      <c r="F920" s="794"/>
      <c r="G920" s="795"/>
      <c r="H920" s="797"/>
      <c r="I920" s="795"/>
      <c r="J920" s="795"/>
      <c r="K920" s="798"/>
      <c r="L920" s="795"/>
      <c r="M920" s="795"/>
      <c r="N920" s="795"/>
      <c r="O920" s="795"/>
      <c r="P920" s="795"/>
      <c r="Q920" s="795"/>
      <c r="R920" s="795"/>
      <c r="S920" s="798"/>
      <c r="T920" s="795"/>
      <c r="U920" s="795"/>
      <c r="V920" s="795"/>
      <c r="W920" s="795"/>
      <c r="X920" s="795"/>
      <c r="Y920" s="795"/>
      <c r="Z920" s="795"/>
      <c r="AA920" s="795"/>
      <c r="AB920" s="798"/>
      <c r="AC920" s="798"/>
      <c r="AD920" s="795"/>
      <c r="AE920" s="795"/>
      <c r="AF920" s="795"/>
      <c r="AG920" s="795"/>
      <c r="AH920" s="795"/>
      <c r="AI920" s="798"/>
      <c r="AJ920" s="795"/>
      <c r="AK920" s="798"/>
      <c r="AL920" s="795"/>
      <c r="AM920" s="798"/>
      <c r="AN920" s="795"/>
      <c r="AO920" s="798"/>
      <c r="AP920" s="795"/>
      <c r="AQ920" s="798"/>
      <c r="AR920" s="795"/>
      <c r="AS920" s="798"/>
      <c r="AT920" s="795"/>
      <c r="AU920" s="798"/>
      <c r="AV920" s="795"/>
      <c r="AW920" s="798"/>
      <c r="AX920" s="797"/>
      <c r="AY920" s="797"/>
      <c r="AZ920" s="797"/>
      <c r="BA920" s="797"/>
      <c r="BB920" s="797"/>
      <c r="BC920" s="797"/>
      <c r="BD920" s="797"/>
    </row>
    <row r="921" ht="15.75" customHeight="1">
      <c r="F921" s="794"/>
      <c r="G921" s="795"/>
      <c r="H921" s="797"/>
      <c r="I921" s="795"/>
      <c r="J921" s="795"/>
      <c r="K921" s="798"/>
      <c r="L921" s="795"/>
      <c r="M921" s="795"/>
      <c r="N921" s="795"/>
      <c r="O921" s="795"/>
      <c r="P921" s="795"/>
      <c r="Q921" s="795"/>
      <c r="R921" s="795"/>
      <c r="S921" s="798"/>
      <c r="T921" s="795"/>
      <c r="U921" s="795"/>
      <c r="V921" s="795"/>
      <c r="W921" s="795"/>
      <c r="X921" s="795"/>
      <c r="Y921" s="795"/>
      <c r="Z921" s="795"/>
      <c r="AA921" s="795"/>
      <c r="AB921" s="798"/>
      <c r="AC921" s="798"/>
      <c r="AD921" s="795"/>
      <c r="AE921" s="795"/>
      <c r="AF921" s="795"/>
      <c r="AG921" s="795"/>
      <c r="AH921" s="795"/>
      <c r="AI921" s="798"/>
      <c r="AJ921" s="795"/>
      <c r="AK921" s="798"/>
      <c r="AL921" s="795"/>
      <c r="AM921" s="798"/>
      <c r="AN921" s="795"/>
      <c r="AO921" s="798"/>
      <c r="AP921" s="795"/>
      <c r="AQ921" s="798"/>
      <c r="AR921" s="795"/>
      <c r="AS921" s="798"/>
      <c r="AT921" s="795"/>
      <c r="AU921" s="798"/>
      <c r="AV921" s="795"/>
      <c r="AW921" s="798"/>
      <c r="AX921" s="797"/>
      <c r="AY921" s="797"/>
      <c r="AZ921" s="797"/>
      <c r="BA921" s="797"/>
      <c r="BB921" s="797"/>
      <c r="BC921" s="797"/>
      <c r="BD921" s="797"/>
    </row>
    <row r="922" ht="15.75" customHeight="1">
      <c r="F922" s="794"/>
      <c r="G922" s="795"/>
      <c r="H922" s="797"/>
      <c r="I922" s="795"/>
      <c r="J922" s="795"/>
      <c r="K922" s="798"/>
      <c r="L922" s="795"/>
      <c r="M922" s="795"/>
      <c r="N922" s="795"/>
      <c r="O922" s="795"/>
      <c r="P922" s="795"/>
      <c r="Q922" s="795"/>
      <c r="R922" s="795"/>
      <c r="S922" s="798"/>
      <c r="T922" s="795"/>
      <c r="U922" s="795"/>
      <c r="V922" s="795"/>
      <c r="W922" s="795"/>
      <c r="X922" s="795"/>
      <c r="Y922" s="795"/>
      <c r="Z922" s="795"/>
      <c r="AA922" s="795"/>
      <c r="AB922" s="798"/>
      <c r="AC922" s="798"/>
      <c r="AD922" s="795"/>
      <c r="AE922" s="795"/>
      <c r="AF922" s="795"/>
      <c r="AG922" s="795"/>
      <c r="AH922" s="795"/>
      <c r="AI922" s="798"/>
      <c r="AJ922" s="795"/>
      <c r="AK922" s="798"/>
      <c r="AL922" s="795"/>
      <c r="AM922" s="798"/>
      <c r="AN922" s="795"/>
      <c r="AO922" s="798"/>
      <c r="AP922" s="795"/>
      <c r="AQ922" s="798"/>
      <c r="AR922" s="795"/>
      <c r="AS922" s="798"/>
      <c r="AT922" s="795"/>
      <c r="AU922" s="798"/>
      <c r="AV922" s="795"/>
      <c r="AW922" s="798"/>
      <c r="AX922" s="797"/>
      <c r="AY922" s="797"/>
      <c r="AZ922" s="797"/>
      <c r="BA922" s="797"/>
      <c r="BB922" s="797"/>
      <c r="BC922" s="797"/>
      <c r="BD922" s="797"/>
    </row>
    <row r="923" ht="15.75" customHeight="1">
      <c r="F923" s="794"/>
      <c r="G923" s="795"/>
      <c r="H923" s="797"/>
      <c r="I923" s="795"/>
      <c r="J923" s="795"/>
      <c r="K923" s="798"/>
      <c r="L923" s="795"/>
      <c r="M923" s="795"/>
      <c r="N923" s="795"/>
      <c r="O923" s="795"/>
      <c r="P923" s="795"/>
      <c r="Q923" s="795"/>
      <c r="R923" s="795"/>
      <c r="S923" s="798"/>
      <c r="T923" s="795"/>
      <c r="U923" s="795"/>
      <c r="V923" s="795"/>
      <c r="W923" s="795"/>
      <c r="X923" s="795"/>
      <c r="Y923" s="795"/>
      <c r="Z923" s="795"/>
      <c r="AA923" s="795"/>
      <c r="AB923" s="798"/>
      <c r="AC923" s="798"/>
      <c r="AD923" s="795"/>
      <c r="AE923" s="795"/>
      <c r="AF923" s="795"/>
      <c r="AG923" s="795"/>
      <c r="AH923" s="795"/>
      <c r="AI923" s="798"/>
      <c r="AJ923" s="795"/>
      <c r="AK923" s="798"/>
      <c r="AL923" s="795"/>
      <c r="AM923" s="798"/>
      <c r="AN923" s="795"/>
      <c r="AO923" s="798"/>
      <c r="AP923" s="795"/>
      <c r="AQ923" s="798"/>
      <c r="AR923" s="795"/>
      <c r="AS923" s="798"/>
      <c r="AT923" s="795"/>
      <c r="AU923" s="798"/>
      <c r="AV923" s="795"/>
      <c r="AW923" s="798"/>
      <c r="AX923" s="797"/>
      <c r="AY923" s="797"/>
      <c r="AZ923" s="797"/>
      <c r="BA923" s="797"/>
      <c r="BB923" s="797"/>
      <c r="BC923" s="797"/>
      <c r="BD923" s="797"/>
    </row>
    <row r="924" ht="15.75" customHeight="1">
      <c r="F924" s="794"/>
      <c r="G924" s="795"/>
      <c r="H924" s="797"/>
      <c r="I924" s="795"/>
      <c r="J924" s="795"/>
      <c r="K924" s="798"/>
      <c r="L924" s="795"/>
      <c r="M924" s="795"/>
      <c r="N924" s="795"/>
      <c r="O924" s="795"/>
      <c r="P924" s="795"/>
      <c r="Q924" s="795"/>
      <c r="R924" s="795"/>
      <c r="S924" s="798"/>
      <c r="T924" s="795"/>
      <c r="U924" s="795"/>
      <c r="V924" s="795"/>
      <c r="W924" s="795"/>
      <c r="X924" s="795"/>
      <c r="Y924" s="795"/>
      <c r="Z924" s="795"/>
      <c r="AA924" s="795"/>
      <c r="AB924" s="798"/>
      <c r="AC924" s="798"/>
      <c r="AD924" s="795"/>
      <c r="AE924" s="795"/>
      <c r="AF924" s="795"/>
      <c r="AG924" s="795"/>
      <c r="AH924" s="795"/>
      <c r="AI924" s="798"/>
      <c r="AJ924" s="795"/>
      <c r="AK924" s="798"/>
      <c r="AL924" s="795"/>
      <c r="AM924" s="798"/>
      <c r="AN924" s="795"/>
      <c r="AO924" s="798"/>
      <c r="AP924" s="795"/>
      <c r="AQ924" s="798"/>
      <c r="AR924" s="795"/>
      <c r="AS924" s="798"/>
      <c r="AT924" s="795"/>
      <c r="AU924" s="798"/>
      <c r="AV924" s="795"/>
      <c r="AW924" s="798"/>
      <c r="AX924" s="797"/>
      <c r="AY924" s="797"/>
      <c r="AZ924" s="797"/>
      <c r="BA924" s="797"/>
      <c r="BB924" s="797"/>
      <c r="BC924" s="797"/>
      <c r="BD924" s="797"/>
    </row>
    <row r="925" ht="15.75" customHeight="1">
      <c r="F925" s="794"/>
      <c r="G925" s="795"/>
      <c r="H925" s="797"/>
      <c r="I925" s="795"/>
      <c r="J925" s="795"/>
      <c r="K925" s="798"/>
      <c r="L925" s="795"/>
      <c r="M925" s="795"/>
      <c r="N925" s="795"/>
      <c r="O925" s="795"/>
      <c r="P925" s="795"/>
      <c r="Q925" s="795"/>
      <c r="R925" s="795"/>
      <c r="S925" s="798"/>
      <c r="T925" s="795"/>
      <c r="U925" s="795"/>
      <c r="V925" s="795"/>
      <c r="W925" s="795"/>
      <c r="X925" s="795"/>
      <c r="Y925" s="795"/>
      <c r="Z925" s="795"/>
      <c r="AA925" s="795"/>
      <c r="AB925" s="798"/>
      <c r="AC925" s="798"/>
      <c r="AD925" s="795"/>
      <c r="AE925" s="795"/>
      <c r="AF925" s="795"/>
      <c r="AG925" s="795"/>
      <c r="AH925" s="795"/>
      <c r="AI925" s="798"/>
      <c r="AJ925" s="795"/>
      <c r="AK925" s="798"/>
      <c r="AL925" s="795"/>
      <c r="AM925" s="798"/>
      <c r="AN925" s="795"/>
      <c r="AO925" s="798"/>
      <c r="AP925" s="795"/>
      <c r="AQ925" s="798"/>
      <c r="AR925" s="795"/>
      <c r="AS925" s="798"/>
      <c r="AT925" s="795"/>
      <c r="AU925" s="798"/>
      <c r="AV925" s="795"/>
      <c r="AW925" s="798"/>
      <c r="AX925" s="797"/>
      <c r="AY925" s="797"/>
      <c r="AZ925" s="797"/>
      <c r="BA925" s="797"/>
      <c r="BB925" s="797"/>
      <c r="BC925" s="797"/>
      <c r="BD925" s="797"/>
    </row>
    <row r="926" ht="15.75" customHeight="1">
      <c r="F926" s="794"/>
      <c r="G926" s="795"/>
      <c r="H926" s="797"/>
      <c r="I926" s="795"/>
      <c r="J926" s="795"/>
      <c r="K926" s="798"/>
      <c r="L926" s="795"/>
      <c r="M926" s="795"/>
      <c r="N926" s="795"/>
      <c r="O926" s="795"/>
      <c r="P926" s="795"/>
      <c r="Q926" s="795"/>
      <c r="R926" s="795"/>
      <c r="S926" s="798"/>
      <c r="T926" s="795"/>
      <c r="U926" s="795"/>
      <c r="V926" s="795"/>
      <c r="W926" s="795"/>
      <c r="X926" s="795"/>
      <c r="Y926" s="795"/>
      <c r="Z926" s="795"/>
      <c r="AA926" s="795"/>
      <c r="AB926" s="798"/>
      <c r="AC926" s="798"/>
      <c r="AD926" s="795"/>
      <c r="AE926" s="795"/>
      <c r="AF926" s="795"/>
      <c r="AG926" s="795"/>
      <c r="AH926" s="795"/>
      <c r="AI926" s="798"/>
      <c r="AJ926" s="795"/>
      <c r="AK926" s="798"/>
      <c r="AL926" s="795"/>
      <c r="AM926" s="798"/>
      <c r="AN926" s="795"/>
      <c r="AO926" s="798"/>
      <c r="AP926" s="795"/>
      <c r="AQ926" s="798"/>
      <c r="AR926" s="795"/>
      <c r="AS926" s="798"/>
      <c r="AT926" s="795"/>
      <c r="AU926" s="798"/>
      <c r="AV926" s="795"/>
      <c r="AW926" s="798"/>
      <c r="AX926" s="797"/>
      <c r="AY926" s="797"/>
      <c r="AZ926" s="797"/>
      <c r="BA926" s="797"/>
      <c r="BB926" s="797"/>
      <c r="BC926" s="797"/>
      <c r="BD926" s="797"/>
    </row>
    <row r="927" ht="15.75" customHeight="1">
      <c r="F927" s="794"/>
      <c r="G927" s="795"/>
      <c r="H927" s="797"/>
      <c r="I927" s="795"/>
      <c r="J927" s="795"/>
      <c r="K927" s="798"/>
      <c r="L927" s="795"/>
      <c r="M927" s="795"/>
      <c r="N927" s="795"/>
      <c r="O927" s="795"/>
      <c r="P927" s="795"/>
      <c r="Q927" s="795"/>
      <c r="R927" s="795"/>
      <c r="S927" s="798"/>
      <c r="T927" s="795"/>
      <c r="U927" s="795"/>
      <c r="V927" s="795"/>
      <c r="W927" s="795"/>
      <c r="X927" s="795"/>
      <c r="Y927" s="795"/>
      <c r="Z927" s="795"/>
      <c r="AA927" s="795"/>
      <c r="AB927" s="798"/>
      <c r="AC927" s="798"/>
      <c r="AD927" s="795"/>
      <c r="AE927" s="795"/>
      <c r="AF927" s="795"/>
      <c r="AG927" s="795"/>
      <c r="AH927" s="795"/>
      <c r="AI927" s="798"/>
      <c r="AJ927" s="795"/>
      <c r="AK927" s="798"/>
      <c r="AL927" s="795"/>
      <c r="AM927" s="798"/>
      <c r="AN927" s="795"/>
      <c r="AO927" s="798"/>
      <c r="AP927" s="795"/>
      <c r="AQ927" s="798"/>
      <c r="AR927" s="795"/>
      <c r="AS927" s="798"/>
      <c r="AT927" s="795"/>
      <c r="AU927" s="798"/>
      <c r="AV927" s="795"/>
      <c r="AW927" s="798"/>
      <c r="AX927" s="797"/>
      <c r="AY927" s="797"/>
      <c r="AZ927" s="797"/>
      <c r="BA927" s="797"/>
      <c r="BB927" s="797"/>
      <c r="BC927" s="797"/>
      <c r="BD927" s="797"/>
    </row>
    <row r="928" ht="15.75" customHeight="1">
      <c r="F928" s="794"/>
      <c r="G928" s="795"/>
      <c r="H928" s="797"/>
      <c r="I928" s="795"/>
      <c r="J928" s="795"/>
      <c r="K928" s="798"/>
      <c r="L928" s="795"/>
      <c r="M928" s="795"/>
      <c r="N928" s="795"/>
      <c r="O928" s="795"/>
      <c r="P928" s="795"/>
      <c r="Q928" s="795"/>
      <c r="R928" s="795"/>
      <c r="S928" s="798"/>
      <c r="T928" s="795"/>
      <c r="U928" s="795"/>
      <c r="V928" s="795"/>
      <c r="W928" s="795"/>
      <c r="X928" s="795"/>
      <c r="Y928" s="795"/>
      <c r="Z928" s="795"/>
      <c r="AA928" s="795"/>
      <c r="AB928" s="798"/>
      <c r="AC928" s="798"/>
      <c r="AD928" s="795"/>
      <c r="AE928" s="795"/>
      <c r="AF928" s="795"/>
      <c r="AG928" s="795"/>
      <c r="AH928" s="795"/>
      <c r="AI928" s="798"/>
      <c r="AJ928" s="795"/>
      <c r="AK928" s="798"/>
      <c r="AL928" s="795"/>
      <c r="AM928" s="798"/>
      <c r="AN928" s="795"/>
      <c r="AO928" s="798"/>
      <c r="AP928" s="795"/>
      <c r="AQ928" s="798"/>
      <c r="AR928" s="795"/>
      <c r="AS928" s="798"/>
      <c r="AT928" s="795"/>
      <c r="AU928" s="798"/>
      <c r="AV928" s="795"/>
      <c r="AW928" s="798"/>
      <c r="AX928" s="797"/>
      <c r="AY928" s="797"/>
      <c r="AZ928" s="797"/>
      <c r="BA928" s="797"/>
      <c r="BB928" s="797"/>
      <c r="BC928" s="797"/>
      <c r="BD928" s="797"/>
    </row>
    <row r="929" ht="15.75" customHeight="1">
      <c r="F929" s="794"/>
      <c r="G929" s="795"/>
      <c r="H929" s="797"/>
      <c r="I929" s="795"/>
      <c r="J929" s="795"/>
      <c r="K929" s="798"/>
      <c r="L929" s="795"/>
      <c r="M929" s="795"/>
      <c r="N929" s="795"/>
      <c r="O929" s="795"/>
      <c r="P929" s="795"/>
      <c r="Q929" s="795"/>
      <c r="R929" s="795"/>
      <c r="S929" s="798"/>
      <c r="T929" s="795"/>
      <c r="U929" s="795"/>
      <c r="V929" s="795"/>
      <c r="W929" s="795"/>
      <c r="X929" s="795"/>
      <c r="Y929" s="795"/>
      <c r="Z929" s="795"/>
      <c r="AA929" s="795"/>
      <c r="AB929" s="798"/>
      <c r="AC929" s="798"/>
      <c r="AD929" s="795"/>
      <c r="AE929" s="795"/>
      <c r="AF929" s="795"/>
      <c r="AG929" s="795"/>
      <c r="AH929" s="795"/>
      <c r="AI929" s="798"/>
      <c r="AJ929" s="795"/>
      <c r="AK929" s="798"/>
      <c r="AL929" s="795"/>
      <c r="AM929" s="798"/>
      <c r="AN929" s="795"/>
      <c r="AO929" s="798"/>
      <c r="AP929" s="795"/>
      <c r="AQ929" s="798"/>
      <c r="AR929" s="795"/>
      <c r="AS929" s="798"/>
      <c r="AT929" s="795"/>
      <c r="AU929" s="798"/>
      <c r="AV929" s="795"/>
      <c r="AW929" s="798"/>
      <c r="AX929" s="797"/>
      <c r="AY929" s="797"/>
      <c r="AZ929" s="797"/>
      <c r="BA929" s="797"/>
      <c r="BB929" s="797"/>
      <c r="BC929" s="797"/>
      <c r="BD929" s="797"/>
    </row>
    <row r="930" ht="15.75" customHeight="1">
      <c r="F930" s="794"/>
      <c r="G930" s="795"/>
      <c r="H930" s="797"/>
      <c r="I930" s="795"/>
      <c r="J930" s="795"/>
      <c r="K930" s="798"/>
      <c r="L930" s="795"/>
      <c r="M930" s="795"/>
      <c r="N930" s="795"/>
      <c r="O930" s="795"/>
      <c r="P930" s="795"/>
      <c r="Q930" s="795"/>
      <c r="R930" s="795"/>
      <c r="S930" s="798"/>
      <c r="T930" s="795"/>
      <c r="U930" s="795"/>
      <c r="V930" s="795"/>
      <c r="W930" s="795"/>
      <c r="X930" s="795"/>
      <c r="Y930" s="795"/>
      <c r="Z930" s="795"/>
      <c r="AA930" s="795"/>
      <c r="AB930" s="798"/>
      <c r="AC930" s="798"/>
      <c r="AD930" s="795"/>
      <c r="AE930" s="795"/>
      <c r="AF930" s="795"/>
      <c r="AG930" s="795"/>
      <c r="AH930" s="795"/>
      <c r="AI930" s="798"/>
      <c r="AJ930" s="795"/>
      <c r="AK930" s="798"/>
      <c r="AL930" s="795"/>
      <c r="AM930" s="798"/>
      <c r="AN930" s="795"/>
      <c r="AO930" s="798"/>
      <c r="AP930" s="795"/>
      <c r="AQ930" s="798"/>
      <c r="AR930" s="795"/>
      <c r="AS930" s="798"/>
      <c r="AT930" s="795"/>
      <c r="AU930" s="798"/>
      <c r="AV930" s="795"/>
      <c r="AW930" s="798"/>
      <c r="AX930" s="797"/>
      <c r="AY930" s="797"/>
      <c r="AZ930" s="797"/>
      <c r="BA930" s="797"/>
      <c r="BB930" s="797"/>
      <c r="BC930" s="797"/>
      <c r="BD930" s="797"/>
    </row>
    <row r="931" ht="15.75" customHeight="1">
      <c r="F931" s="794"/>
      <c r="G931" s="795"/>
      <c r="H931" s="797"/>
      <c r="I931" s="795"/>
      <c r="J931" s="795"/>
      <c r="K931" s="798"/>
      <c r="L931" s="795"/>
      <c r="M931" s="795"/>
      <c r="N931" s="795"/>
      <c r="O931" s="795"/>
      <c r="P931" s="795"/>
      <c r="Q931" s="795"/>
      <c r="R931" s="795"/>
      <c r="S931" s="798"/>
      <c r="T931" s="795"/>
      <c r="U931" s="795"/>
      <c r="V931" s="795"/>
      <c r="W931" s="795"/>
      <c r="X931" s="795"/>
      <c r="Y931" s="795"/>
      <c r="Z931" s="795"/>
      <c r="AA931" s="795"/>
      <c r="AB931" s="798"/>
      <c r="AC931" s="798"/>
      <c r="AD931" s="795"/>
      <c r="AE931" s="795"/>
      <c r="AF931" s="795"/>
      <c r="AG931" s="795"/>
      <c r="AH931" s="795"/>
      <c r="AI931" s="798"/>
      <c r="AJ931" s="795"/>
      <c r="AK931" s="798"/>
      <c r="AL931" s="795"/>
      <c r="AM931" s="798"/>
      <c r="AN931" s="795"/>
      <c r="AO931" s="798"/>
      <c r="AP931" s="795"/>
      <c r="AQ931" s="798"/>
      <c r="AR931" s="795"/>
      <c r="AS931" s="798"/>
      <c r="AT931" s="795"/>
      <c r="AU931" s="798"/>
      <c r="AV931" s="795"/>
      <c r="AW931" s="798"/>
      <c r="AX931" s="797"/>
      <c r="AY931" s="797"/>
      <c r="AZ931" s="797"/>
      <c r="BA931" s="797"/>
      <c r="BB931" s="797"/>
      <c r="BC931" s="797"/>
      <c r="BD931" s="797"/>
    </row>
    <row r="932" ht="15.75" customHeight="1">
      <c r="F932" s="794"/>
      <c r="G932" s="795"/>
      <c r="H932" s="797"/>
      <c r="I932" s="795"/>
      <c r="J932" s="795"/>
      <c r="K932" s="798"/>
      <c r="L932" s="795"/>
      <c r="M932" s="795"/>
      <c r="N932" s="795"/>
      <c r="O932" s="795"/>
      <c r="P932" s="795"/>
      <c r="Q932" s="795"/>
      <c r="R932" s="795"/>
      <c r="S932" s="798"/>
      <c r="T932" s="795"/>
      <c r="U932" s="795"/>
      <c r="V932" s="795"/>
      <c r="W932" s="795"/>
      <c r="X932" s="795"/>
      <c r="Y932" s="795"/>
      <c r="Z932" s="795"/>
      <c r="AA932" s="795"/>
      <c r="AB932" s="798"/>
      <c r="AC932" s="798"/>
      <c r="AD932" s="795"/>
      <c r="AE932" s="795"/>
      <c r="AF932" s="795"/>
      <c r="AG932" s="795"/>
      <c r="AH932" s="795"/>
      <c r="AI932" s="798"/>
      <c r="AJ932" s="795"/>
      <c r="AK932" s="798"/>
      <c r="AL932" s="795"/>
      <c r="AM932" s="798"/>
      <c r="AN932" s="795"/>
      <c r="AO932" s="798"/>
      <c r="AP932" s="795"/>
      <c r="AQ932" s="798"/>
      <c r="AR932" s="795"/>
      <c r="AS932" s="798"/>
      <c r="AT932" s="795"/>
      <c r="AU932" s="798"/>
      <c r="AV932" s="795"/>
      <c r="AW932" s="798"/>
      <c r="AX932" s="797"/>
      <c r="AY932" s="797"/>
      <c r="AZ932" s="797"/>
      <c r="BA932" s="797"/>
      <c r="BB932" s="797"/>
      <c r="BC932" s="797"/>
      <c r="BD932" s="797"/>
    </row>
    <row r="933" ht="15.75" customHeight="1">
      <c r="F933" s="794"/>
      <c r="G933" s="795"/>
      <c r="H933" s="797"/>
      <c r="I933" s="795"/>
      <c r="J933" s="795"/>
      <c r="K933" s="798"/>
      <c r="L933" s="795"/>
      <c r="M933" s="795"/>
      <c r="N933" s="795"/>
      <c r="O933" s="795"/>
      <c r="P933" s="795"/>
      <c r="Q933" s="795"/>
      <c r="R933" s="795"/>
      <c r="S933" s="798"/>
      <c r="T933" s="795"/>
      <c r="U933" s="795"/>
      <c r="V933" s="795"/>
      <c r="W933" s="795"/>
      <c r="X933" s="795"/>
      <c r="Y933" s="795"/>
      <c r="Z933" s="795"/>
      <c r="AA933" s="795"/>
      <c r="AB933" s="798"/>
      <c r="AC933" s="798"/>
      <c r="AD933" s="795"/>
      <c r="AE933" s="795"/>
      <c r="AF933" s="795"/>
      <c r="AG933" s="795"/>
      <c r="AH933" s="795"/>
      <c r="AI933" s="798"/>
      <c r="AJ933" s="795"/>
      <c r="AK933" s="798"/>
      <c r="AL933" s="795"/>
      <c r="AM933" s="798"/>
      <c r="AN933" s="795"/>
      <c r="AO933" s="798"/>
      <c r="AP933" s="795"/>
      <c r="AQ933" s="798"/>
      <c r="AR933" s="795"/>
      <c r="AS933" s="798"/>
      <c r="AT933" s="795"/>
      <c r="AU933" s="798"/>
      <c r="AV933" s="795"/>
      <c r="AW933" s="798"/>
      <c r="AX933" s="797"/>
      <c r="AY933" s="797"/>
      <c r="AZ933" s="797"/>
      <c r="BA933" s="797"/>
      <c r="BB933" s="797"/>
      <c r="BC933" s="797"/>
      <c r="BD933" s="797"/>
    </row>
    <row r="934" ht="15.75" customHeight="1">
      <c r="F934" s="794"/>
      <c r="G934" s="795"/>
      <c r="H934" s="797"/>
      <c r="I934" s="795"/>
      <c r="J934" s="795"/>
      <c r="K934" s="798"/>
      <c r="L934" s="795"/>
      <c r="M934" s="795"/>
      <c r="N934" s="795"/>
      <c r="O934" s="795"/>
      <c r="P934" s="795"/>
      <c r="Q934" s="795"/>
      <c r="R934" s="795"/>
      <c r="S934" s="798"/>
      <c r="T934" s="795"/>
      <c r="U934" s="795"/>
      <c r="V934" s="795"/>
      <c r="W934" s="795"/>
      <c r="X934" s="795"/>
      <c r="Y934" s="795"/>
      <c r="Z934" s="795"/>
      <c r="AA934" s="795"/>
      <c r="AB934" s="798"/>
      <c r="AC934" s="798"/>
      <c r="AD934" s="795"/>
      <c r="AE934" s="795"/>
      <c r="AF934" s="795"/>
      <c r="AG934" s="795"/>
      <c r="AH934" s="795"/>
      <c r="AI934" s="798"/>
      <c r="AJ934" s="795"/>
      <c r="AK934" s="798"/>
      <c r="AL934" s="795"/>
      <c r="AM934" s="798"/>
      <c r="AN934" s="795"/>
      <c r="AO934" s="798"/>
      <c r="AP934" s="795"/>
      <c r="AQ934" s="798"/>
      <c r="AR934" s="795"/>
      <c r="AS934" s="798"/>
      <c r="AT934" s="795"/>
      <c r="AU934" s="798"/>
      <c r="AV934" s="795"/>
      <c r="AW934" s="798"/>
      <c r="AX934" s="797"/>
      <c r="AY934" s="797"/>
      <c r="AZ934" s="797"/>
      <c r="BA934" s="797"/>
      <c r="BB934" s="797"/>
      <c r="BC934" s="797"/>
      <c r="BD934" s="797"/>
    </row>
    <row r="935" ht="15.75" customHeight="1">
      <c r="F935" s="794"/>
      <c r="G935" s="795"/>
      <c r="H935" s="797"/>
      <c r="I935" s="795"/>
      <c r="J935" s="795"/>
      <c r="K935" s="798"/>
      <c r="L935" s="795"/>
      <c r="M935" s="795"/>
      <c r="N935" s="795"/>
      <c r="O935" s="795"/>
      <c r="P935" s="795"/>
      <c r="Q935" s="795"/>
      <c r="R935" s="795"/>
      <c r="S935" s="798"/>
      <c r="T935" s="795"/>
      <c r="U935" s="795"/>
      <c r="V935" s="795"/>
      <c r="W935" s="795"/>
      <c r="X935" s="795"/>
      <c r="Y935" s="795"/>
      <c r="Z935" s="795"/>
      <c r="AA935" s="795"/>
      <c r="AB935" s="798"/>
      <c r="AC935" s="798"/>
      <c r="AD935" s="795"/>
      <c r="AE935" s="795"/>
      <c r="AF935" s="795"/>
      <c r="AG935" s="795"/>
      <c r="AH935" s="795"/>
      <c r="AI935" s="798"/>
      <c r="AJ935" s="795"/>
      <c r="AK935" s="798"/>
      <c r="AL935" s="795"/>
      <c r="AM935" s="798"/>
      <c r="AN935" s="795"/>
      <c r="AO935" s="798"/>
      <c r="AP935" s="795"/>
      <c r="AQ935" s="798"/>
      <c r="AR935" s="795"/>
      <c r="AS935" s="798"/>
      <c r="AT935" s="795"/>
      <c r="AU935" s="798"/>
      <c r="AV935" s="795"/>
      <c r="AW935" s="798"/>
      <c r="AX935" s="797"/>
      <c r="AY935" s="797"/>
      <c r="AZ935" s="797"/>
      <c r="BA935" s="797"/>
      <c r="BB935" s="797"/>
      <c r="BC935" s="797"/>
      <c r="BD935" s="797"/>
    </row>
    <row r="936" ht="15.75" customHeight="1">
      <c r="F936" s="794"/>
      <c r="G936" s="795"/>
      <c r="H936" s="797"/>
      <c r="I936" s="795"/>
      <c r="J936" s="795"/>
      <c r="K936" s="798"/>
      <c r="L936" s="795"/>
      <c r="M936" s="795"/>
      <c r="N936" s="795"/>
      <c r="O936" s="795"/>
      <c r="P936" s="795"/>
      <c r="Q936" s="795"/>
      <c r="R936" s="795"/>
      <c r="S936" s="798"/>
      <c r="T936" s="795"/>
      <c r="U936" s="795"/>
      <c r="V936" s="795"/>
      <c r="W936" s="795"/>
      <c r="X936" s="795"/>
      <c r="Y936" s="795"/>
      <c r="Z936" s="795"/>
      <c r="AA936" s="795"/>
      <c r="AB936" s="798"/>
      <c r="AC936" s="798"/>
      <c r="AD936" s="795"/>
      <c r="AE936" s="795"/>
      <c r="AF936" s="795"/>
      <c r="AG936" s="795"/>
      <c r="AH936" s="795"/>
      <c r="AI936" s="798"/>
      <c r="AJ936" s="795"/>
      <c r="AK936" s="798"/>
      <c r="AL936" s="795"/>
      <c r="AM936" s="798"/>
      <c r="AN936" s="795"/>
      <c r="AO936" s="798"/>
      <c r="AP936" s="795"/>
      <c r="AQ936" s="798"/>
      <c r="AR936" s="795"/>
      <c r="AS936" s="798"/>
      <c r="AT936" s="795"/>
      <c r="AU936" s="798"/>
      <c r="AV936" s="795"/>
      <c r="AW936" s="798"/>
      <c r="AX936" s="797"/>
      <c r="AY936" s="797"/>
      <c r="AZ936" s="797"/>
      <c r="BA936" s="797"/>
      <c r="BB936" s="797"/>
      <c r="BC936" s="797"/>
      <c r="BD936" s="797"/>
    </row>
    <row r="937" ht="15.75" customHeight="1">
      <c r="F937" s="794"/>
      <c r="G937" s="795"/>
      <c r="H937" s="797"/>
      <c r="I937" s="795"/>
      <c r="J937" s="795"/>
      <c r="K937" s="798"/>
      <c r="L937" s="795"/>
      <c r="M937" s="795"/>
      <c r="N937" s="795"/>
      <c r="O937" s="795"/>
      <c r="P937" s="795"/>
      <c r="Q937" s="795"/>
      <c r="R937" s="795"/>
      <c r="S937" s="798"/>
      <c r="T937" s="795"/>
      <c r="U937" s="795"/>
      <c r="V937" s="795"/>
      <c r="W937" s="795"/>
      <c r="X937" s="795"/>
      <c r="Y937" s="795"/>
      <c r="Z937" s="795"/>
      <c r="AA937" s="795"/>
      <c r="AB937" s="798"/>
      <c r="AC937" s="798"/>
      <c r="AD937" s="795"/>
      <c r="AE937" s="795"/>
      <c r="AF937" s="795"/>
      <c r="AG937" s="795"/>
      <c r="AH937" s="795"/>
      <c r="AI937" s="798"/>
      <c r="AJ937" s="795"/>
      <c r="AK937" s="798"/>
      <c r="AL937" s="795"/>
      <c r="AM937" s="798"/>
      <c r="AN937" s="795"/>
      <c r="AO937" s="798"/>
      <c r="AP937" s="795"/>
      <c r="AQ937" s="798"/>
      <c r="AR937" s="795"/>
      <c r="AS937" s="798"/>
      <c r="AT937" s="795"/>
      <c r="AU937" s="798"/>
      <c r="AV937" s="795"/>
      <c r="AW937" s="798"/>
      <c r="AX937" s="797"/>
      <c r="AY937" s="797"/>
      <c r="AZ937" s="797"/>
      <c r="BA937" s="797"/>
      <c r="BB937" s="797"/>
      <c r="BC937" s="797"/>
      <c r="BD937" s="797"/>
    </row>
    <row r="938" ht="15.75" customHeight="1">
      <c r="F938" s="794"/>
      <c r="G938" s="795"/>
      <c r="H938" s="797"/>
      <c r="I938" s="795"/>
      <c r="J938" s="795"/>
      <c r="K938" s="798"/>
      <c r="L938" s="795"/>
      <c r="M938" s="795"/>
      <c r="N938" s="795"/>
      <c r="O938" s="795"/>
      <c r="P938" s="795"/>
      <c r="Q938" s="795"/>
      <c r="R938" s="795"/>
      <c r="S938" s="798"/>
      <c r="T938" s="795"/>
      <c r="U938" s="795"/>
      <c r="V938" s="795"/>
      <c r="W938" s="795"/>
      <c r="X938" s="795"/>
      <c r="Y938" s="795"/>
      <c r="Z938" s="795"/>
      <c r="AA938" s="795"/>
      <c r="AB938" s="798"/>
      <c r="AC938" s="798"/>
      <c r="AD938" s="795"/>
      <c r="AE938" s="795"/>
      <c r="AF938" s="795"/>
      <c r="AG938" s="795"/>
      <c r="AH938" s="795"/>
      <c r="AI938" s="798"/>
      <c r="AJ938" s="795"/>
      <c r="AK938" s="798"/>
      <c r="AL938" s="795"/>
      <c r="AM938" s="798"/>
      <c r="AN938" s="795"/>
      <c r="AO938" s="798"/>
      <c r="AP938" s="795"/>
      <c r="AQ938" s="798"/>
      <c r="AR938" s="795"/>
      <c r="AS938" s="798"/>
      <c r="AT938" s="795"/>
      <c r="AU938" s="798"/>
      <c r="AV938" s="795"/>
      <c r="AW938" s="798"/>
      <c r="AX938" s="797"/>
      <c r="AY938" s="797"/>
      <c r="AZ938" s="797"/>
      <c r="BA938" s="797"/>
      <c r="BB938" s="797"/>
      <c r="BC938" s="797"/>
      <c r="BD938" s="797"/>
    </row>
    <row r="939" ht="15.75" customHeight="1">
      <c r="F939" s="794"/>
      <c r="G939" s="795"/>
      <c r="H939" s="797"/>
      <c r="I939" s="795"/>
      <c r="J939" s="795"/>
      <c r="K939" s="798"/>
      <c r="L939" s="795"/>
      <c r="M939" s="795"/>
      <c r="N939" s="795"/>
      <c r="O939" s="795"/>
      <c r="P939" s="795"/>
      <c r="Q939" s="795"/>
      <c r="R939" s="795"/>
      <c r="S939" s="798"/>
      <c r="T939" s="795"/>
      <c r="U939" s="795"/>
      <c r="V939" s="795"/>
      <c r="W939" s="795"/>
      <c r="X939" s="795"/>
      <c r="Y939" s="795"/>
      <c r="Z939" s="795"/>
      <c r="AA939" s="795"/>
      <c r="AB939" s="798"/>
      <c r="AC939" s="798"/>
      <c r="AD939" s="795"/>
      <c r="AE939" s="795"/>
      <c r="AF939" s="795"/>
      <c r="AG939" s="795"/>
      <c r="AH939" s="795"/>
      <c r="AI939" s="798"/>
      <c r="AJ939" s="795"/>
      <c r="AK939" s="798"/>
      <c r="AL939" s="795"/>
      <c r="AM939" s="798"/>
      <c r="AN939" s="795"/>
      <c r="AO939" s="798"/>
      <c r="AP939" s="795"/>
      <c r="AQ939" s="798"/>
      <c r="AR939" s="795"/>
      <c r="AS939" s="798"/>
      <c r="AT939" s="795"/>
      <c r="AU939" s="798"/>
      <c r="AV939" s="795"/>
      <c r="AW939" s="798"/>
      <c r="AX939" s="797"/>
      <c r="AY939" s="797"/>
      <c r="AZ939" s="797"/>
      <c r="BA939" s="797"/>
      <c r="BB939" s="797"/>
      <c r="BC939" s="797"/>
      <c r="BD939" s="797"/>
    </row>
    <row r="940" ht="15.75" customHeight="1">
      <c r="F940" s="794"/>
      <c r="G940" s="795"/>
      <c r="H940" s="797"/>
      <c r="I940" s="795"/>
      <c r="J940" s="795"/>
      <c r="K940" s="798"/>
      <c r="L940" s="795"/>
      <c r="M940" s="795"/>
      <c r="N940" s="795"/>
      <c r="O940" s="795"/>
      <c r="P940" s="795"/>
      <c r="Q940" s="795"/>
      <c r="R940" s="795"/>
      <c r="S940" s="798"/>
      <c r="T940" s="795"/>
      <c r="U940" s="795"/>
      <c r="V940" s="795"/>
      <c r="W940" s="795"/>
      <c r="X940" s="795"/>
      <c r="Y940" s="795"/>
      <c r="Z940" s="795"/>
      <c r="AA940" s="795"/>
      <c r="AB940" s="798"/>
      <c r="AC940" s="798"/>
      <c r="AD940" s="795"/>
      <c r="AE940" s="795"/>
      <c r="AF940" s="795"/>
      <c r="AG940" s="795"/>
      <c r="AH940" s="795"/>
      <c r="AI940" s="798"/>
      <c r="AJ940" s="795"/>
      <c r="AK940" s="798"/>
      <c r="AL940" s="795"/>
      <c r="AM940" s="798"/>
      <c r="AN940" s="795"/>
      <c r="AO940" s="798"/>
      <c r="AP940" s="795"/>
      <c r="AQ940" s="798"/>
      <c r="AR940" s="795"/>
      <c r="AS940" s="798"/>
      <c r="AT940" s="795"/>
      <c r="AU940" s="798"/>
      <c r="AV940" s="795"/>
      <c r="AW940" s="798"/>
      <c r="AX940" s="797"/>
      <c r="AY940" s="797"/>
      <c r="AZ940" s="797"/>
      <c r="BA940" s="797"/>
      <c r="BB940" s="797"/>
      <c r="BC940" s="797"/>
      <c r="BD940" s="797"/>
    </row>
    <row r="941" ht="15.75" customHeight="1">
      <c r="F941" s="794"/>
      <c r="G941" s="795"/>
      <c r="H941" s="797"/>
      <c r="I941" s="795"/>
      <c r="J941" s="795"/>
      <c r="K941" s="798"/>
      <c r="L941" s="795"/>
      <c r="M941" s="795"/>
      <c r="N941" s="795"/>
      <c r="O941" s="795"/>
      <c r="P941" s="795"/>
      <c r="Q941" s="795"/>
      <c r="R941" s="795"/>
      <c r="S941" s="798"/>
      <c r="T941" s="795"/>
      <c r="U941" s="795"/>
      <c r="V941" s="795"/>
      <c r="W941" s="795"/>
      <c r="X941" s="795"/>
      <c r="Y941" s="795"/>
      <c r="Z941" s="795"/>
      <c r="AA941" s="795"/>
      <c r="AB941" s="798"/>
      <c r="AC941" s="798"/>
      <c r="AD941" s="795"/>
      <c r="AE941" s="795"/>
      <c r="AF941" s="795"/>
      <c r="AG941" s="795"/>
      <c r="AH941" s="795"/>
      <c r="AI941" s="798"/>
      <c r="AJ941" s="795"/>
      <c r="AK941" s="798"/>
      <c r="AL941" s="795"/>
      <c r="AM941" s="798"/>
      <c r="AN941" s="795"/>
      <c r="AO941" s="798"/>
      <c r="AP941" s="795"/>
      <c r="AQ941" s="798"/>
      <c r="AR941" s="795"/>
      <c r="AS941" s="798"/>
      <c r="AT941" s="795"/>
      <c r="AU941" s="798"/>
      <c r="AV941" s="795"/>
      <c r="AW941" s="798"/>
      <c r="AX941" s="797"/>
      <c r="AY941" s="797"/>
      <c r="AZ941" s="797"/>
      <c r="BA941" s="797"/>
      <c r="BB941" s="797"/>
      <c r="BC941" s="797"/>
      <c r="BD941" s="797"/>
    </row>
    <row r="942" ht="15.75" customHeight="1">
      <c r="F942" s="794"/>
      <c r="G942" s="795"/>
      <c r="H942" s="797"/>
      <c r="I942" s="795"/>
      <c r="J942" s="795"/>
      <c r="K942" s="798"/>
      <c r="L942" s="795"/>
      <c r="M942" s="795"/>
      <c r="N942" s="795"/>
      <c r="O942" s="795"/>
      <c r="P942" s="795"/>
      <c r="Q942" s="795"/>
      <c r="R942" s="795"/>
      <c r="S942" s="798"/>
      <c r="T942" s="795"/>
      <c r="U942" s="795"/>
      <c r="V942" s="795"/>
      <c r="W942" s="795"/>
      <c r="X942" s="795"/>
      <c r="Y942" s="795"/>
      <c r="Z942" s="795"/>
      <c r="AA942" s="795"/>
      <c r="AB942" s="798"/>
      <c r="AC942" s="798"/>
      <c r="AD942" s="795"/>
      <c r="AE942" s="795"/>
      <c r="AF942" s="795"/>
      <c r="AG942" s="795"/>
      <c r="AH942" s="795"/>
      <c r="AI942" s="798"/>
      <c r="AJ942" s="795"/>
      <c r="AK942" s="798"/>
      <c r="AL942" s="795"/>
      <c r="AM942" s="798"/>
      <c r="AN942" s="795"/>
      <c r="AO942" s="798"/>
      <c r="AP942" s="795"/>
      <c r="AQ942" s="798"/>
      <c r="AR942" s="795"/>
      <c r="AS942" s="798"/>
      <c r="AT942" s="795"/>
      <c r="AU942" s="798"/>
      <c r="AV942" s="795"/>
      <c r="AW942" s="798"/>
      <c r="AX942" s="797"/>
      <c r="AY942" s="797"/>
      <c r="AZ942" s="797"/>
      <c r="BA942" s="797"/>
      <c r="BB942" s="797"/>
      <c r="BC942" s="797"/>
      <c r="BD942" s="797"/>
    </row>
    <row r="943" ht="15.75" customHeight="1">
      <c r="F943" s="794"/>
      <c r="G943" s="795"/>
      <c r="H943" s="797"/>
      <c r="I943" s="795"/>
      <c r="J943" s="795"/>
      <c r="K943" s="798"/>
      <c r="L943" s="795"/>
      <c r="M943" s="795"/>
      <c r="N943" s="795"/>
      <c r="O943" s="795"/>
      <c r="P943" s="795"/>
      <c r="Q943" s="795"/>
      <c r="R943" s="795"/>
      <c r="S943" s="798"/>
      <c r="T943" s="795"/>
      <c r="U943" s="795"/>
      <c r="V943" s="795"/>
      <c r="W943" s="795"/>
      <c r="X943" s="795"/>
      <c r="Y943" s="795"/>
      <c r="Z943" s="795"/>
      <c r="AA943" s="795"/>
      <c r="AB943" s="798"/>
      <c r="AC943" s="798"/>
      <c r="AD943" s="795"/>
      <c r="AE943" s="795"/>
      <c r="AF943" s="795"/>
      <c r="AG943" s="795"/>
      <c r="AH943" s="795"/>
      <c r="AI943" s="798"/>
      <c r="AJ943" s="795"/>
      <c r="AK943" s="798"/>
      <c r="AL943" s="795"/>
      <c r="AM943" s="798"/>
      <c r="AN943" s="795"/>
      <c r="AO943" s="798"/>
      <c r="AP943" s="795"/>
      <c r="AQ943" s="798"/>
      <c r="AR943" s="795"/>
      <c r="AS943" s="798"/>
      <c r="AT943" s="795"/>
      <c r="AU943" s="798"/>
      <c r="AV943" s="795"/>
      <c r="AW943" s="798"/>
      <c r="AX943" s="797"/>
      <c r="AY943" s="797"/>
      <c r="AZ943" s="797"/>
      <c r="BA943" s="797"/>
      <c r="BB943" s="797"/>
      <c r="BC943" s="797"/>
      <c r="BD943" s="797"/>
    </row>
    <row r="944" ht="15.75" customHeight="1">
      <c r="F944" s="794"/>
      <c r="G944" s="795"/>
      <c r="H944" s="797"/>
      <c r="I944" s="795"/>
      <c r="J944" s="795"/>
      <c r="K944" s="798"/>
      <c r="L944" s="795"/>
      <c r="M944" s="795"/>
      <c r="N944" s="795"/>
      <c r="O944" s="795"/>
      <c r="P944" s="795"/>
      <c r="Q944" s="795"/>
      <c r="R944" s="795"/>
      <c r="S944" s="798"/>
      <c r="T944" s="795"/>
      <c r="U944" s="795"/>
      <c r="V944" s="795"/>
      <c r="W944" s="795"/>
      <c r="X944" s="795"/>
      <c r="Y944" s="795"/>
      <c r="Z944" s="795"/>
      <c r="AA944" s="795"/>
      <c r="AB944" s="798"/>
      <c r="AC944" s="798"/>
      <c r="AD944" s="795"/>
      <c r="AE944" s="795"/>
      <c r="AF944" s="795"/>
      <c r="AG944" s="795"/>
      <c r="AH944" s="795"/>
      <c r="AI944" s="798"/>
      <c r="AJ944" s="795"/>
      <c r="AK944" s="798"/>
      <c r="AL944" s="795"/>
      <c r="AM944" s="798"/>
      <c r="AN944" s="795"/>
      <c r="AO944" s="798"/>
      <c r="AP944" s="795"/>
      <c r="AQ944" s="798"/>
      <c r="AR944" s="795"/>
      <c r="AS944" s="798"/>
      <c r="AT944" s="795"/>
      <c r="AU944" s="798"/>
      <c r="AV944" s="795"/>
      <c r="AW944" s="798"/>
      <c r="AX944" s="797"/>
      <c r="AY944" s="797"/>
      <c r="AZ944" s="797"/>
      <c r="BA944" s="797"/>
      <c r="BB944" s="797"/>
      <c r="BC944" s="797"/>
      <c r="BD944" s="797"/>
    </row>
    <row r="945" ht="15.75" customHeight="1">
      <c r="F945" s="794"/>
      <c r="G945" s="795"/>
      <c r="H945" s="797"/>
      <c r="I945" s="795"/>
      <c r="J945" s="795"/>
      <c r="K945" s="798"/>
      <c r="L945" s="795"/>
      <c r="M945" s="795"/>
      <c r="N945" s="795"/>
      <c r="O945" s="795"/>
      <c r="P945" s="795"/>
      <c r="Q945" s="795"/>
      <c r="R945" s="795"/>
      <c r="S945" s="798"/>
      <c r="T945" s="795"/>
      <c r="U945" s="795"/>
      <c r="V945" s="795"/>
      <c r="W945" s="795"/>
      <c r="X945" s="795"/>
      <c r="Y945" s="795"/>
      <c r="Z945" s="795"/>
      <c r="AA945" s="795"/>
      <c r="AB945" s="798"/>
      <c r="AC945" s="798"/>
      <c r="AD945" s="795"/>
      <c r="AE945" s="795"/>
      <c r="AF945" s="795"/>
      <c r="AG945" s="795"/>
      <c r="AH945" s="795"/>
      <c r="AI945" s="798"/>
      <c r="AJ945" s="795"/>
      <c r="AK945" s="798"/>
      <c r="AL945" s="795"/>
      <c r="AM945" s="798"/>
      <c r="AN945" s="795"/>
      <c r="AO945" s="798"/>
      <c r="AP945" s="795"/>
      <c r="AQ945" s="798"/>
      <c r="AR945" s="795"/>
      <c r="AS945" s="798"/>
      <c r="AT945" s="795"/>
      <c r="AU945" s="798"/>
      <c r="AV945" s="795"/>
      <c r="AW945" s="798"/>
      <c r="AX945" s="797"/>
      <c r="AY945" s="797"/>
      <c r="AZ945" s="797"/>
      <c r="BA945" s="797"/>
      <c r="BB945" s="797"/>
      <c r="BC945" s="797"/>
      <c r="BD945" s="797"/>
    </row>
    <row r="946" ht="15.75" customHeight="1">
      <c r="F946" s="794"/>
      <c r="G946" s="795"/>
      <c r="H946" s="797"/>
      <c r="I946" s="795"/>
      <c r="J946" s="795"/>
      <c r="K946" s="798"/>
      <c r="L946" s="795"/>
      <c r="M946" s="795"/>
      <c r="N946" s="795"/>
      <c r="O946" s="795"/>
      <c r="P946" s="795"/>
      <c r="Q946" s="795"/>
      <c r="R946" s="795"/>
      <c r="S946" s="798"/>
      <c r="T946" s="795"/>
      <c r="U946" s="795"/>
      <c r="V946" s="795"/>
      <c r="W946" s="795"/>
      <c r="X946" s="795"/>
      <c r="Y946" s="795"/>
      <c r="Z946" s="795"/>
      <c r="AA946" s="795"/>
      <c r="AB946" s="798"/>
      <c r="AC946" s="798"/>
      <c r="AD946" s="795"/>
      <c r="AE946" s="795"/>
      <c r="AF946" s="795"/>
      <c r="AG946" s="795"/>
      <c r="AH946" s="795"/>
      <c r="AI946" s="798"/>
      <c r="AJ946" s="795"/>
      <c r="AK946" s="798"/>
      <c r="AL946" s="795"/>
      <c r="AM946" s="798"/>
      <c r="AN946" s="795"/>
      <c r="AO946" s="798"/>
      <c r="AP946" s="795"/>
      <c r="AQ946" s="798"/>
      <c r="AR946" s="795"/>
      <c r="AS946" s="798"/>
      <c r="AT946" s="795"/>
      <c r="AU946" s="798"/>
      <c r="AV946" s="795"/>
      <c r="AW946" s="798"/>
      <c r="AX946" s="797"/>
      <c r="AY946" s="797"/>
      <c r="AZ946" s="797"/>
      <c r="BA946" s="797"/>
      <c r="BB946" s="797"/>
      <c r="BC946" s="797"/>
      <c r="BD946" s="797"/>
    </row>
    <row r="947" ht="15.75" customHeight="1">
      <c r="F947" s="794"/>
      <c r="G947" s="795"/>
      <c r="H947" s="797"/>
      <c r="I947" s="795"/>
      <c r="J947" s="795"/>
      <c r="K947" s="798"/>
      <c r="L947" s="795"/>
      <c r="M947" s="795"/>
      <c r="N947" s="795"/>
      <c r="O947" s="795"/>
      <c r="P947" s="795"/>
      <c r="Q947" s="795"/>
      <c r="R947" s="795"/>
      <c r="S947" s="798"/>
      <c r="T947" s="795"/>
      <c r="U947" s="795"/>
      <c r="V947" s="795"/>
      <c r="W947" s="795"/>
      <c r="X947" s="795"/>
      <c r="Y947" s="795"/>
      <c r="Z947" s="795"/>
      <c r="AA947" s="795"/>
      <c r="AB947" s="798"/>
      <c r="AC947" s="798"/>
      <c r="AD947" s="795"/>
      <c r="AE947" s="795"/>
      <c r="AF947" s="795"/>
      <c r="AG947" s="795"/>
      <c r="AH947" s="795"/>
      <c r="AI947" s="798"/>
      <c r="AJ947" s="795"/>
      <c r="AK947" s="798"/>
      <c r="AL947" s="795"/>
      <c r="AM947" s="798"/>
      <c r="AN947" s="795"/>
      <c r="AO947" s="798"/>
      <c r="AP947" s="795"/>
      <c r="AQ947" s="798"/>
      <c r="AR947" s="795"/>
      <c r="AS947" s="798"/>
      <c r="AT947" s="795"/>
      <c r="AU947" s="798"/>
      <c r="AV947" s="795"/>
      <c r="AW947" s="798"/>
      <c r="AX947" s="797"/>
      <c r="AY947" s="797"/>
      <c r="AZ947" s="797"/>
      <c r="BA947" s="797"/>
      <c r="BB947" s="797"/>
      <c r="BC947" s="797"/>
      <c r="BD947" s="797"/>
    </row>
    <row r="948" ht="15.75" customHeight="1">
      <c r="F948" s="794"/>
      <c r="G948" s="795"/>
      <c r="H948" s="797"/>
      <c r="I948" s="795"/>
      <c r="J948" s="795"/>
      <c r="K948" s="798"/>
      <c r="L948" s="795"/>
      <c r="M948" s="795"/>
      <c r="N948" s="795"/>
      <c r="O948" s="795"/>
      <c r="P948" s="795"/>
      <c r="Q948" s="795"/>
      <c r="R948" s="795"/>
      <c r="S948" s="798"/>
      <c r="T948" s="795"/>
      <c r="U948" s="795"/>
      <c r="V948" s="795"/>
      <c r="W948" s="795"/>
      <c r="X948" s="795"/>
      <c r="Y948" s="795"/>
      <c r="Z948" s="795"/>
      <c r="AA948" s="795"/>
      <c r="AB948" s="798"/>
      <c r="AC948" s="798"/>
      <c r="AD948" s="795"/>
      <c r="AE948" s="795"/>
      <c r="AF948" s="795"/>
      <c r="AG948" s="795"/>
      <c r="AH948" s="795"/>
      <c r="AI948" s="798"/>
      <c r="AJ948" s="795"/>
      <c r="AK948" s="798"/>
      <c r="AL948" s="795"/>
      <c r="AM948" s="798"/>
      <c r="AN948" s="795"/>
      <c r="AO948" s="798"/>
      <c r="AP948" s="795"/>
      <c r="AQ948" s="798"/>
      <c r="AR948" s="795"/>
      <c r="AS948" s="798"/>
      <c r="AT948" s="795"/>
      <c r="AU948" s="798"/>
      <c r="AV948" s="795"/>
      <c r="AW948" s="798"/>
      <c r="AX948" s="797"/>
      <c r="AY948" s="797"/>
      <c r="AZ948" s="797"/>
      <c r="BA948" s="797"/>
      <c r="BB948" s="797"/>
      <c r="BC948" s="797"/>
      <c r="BD948" s="797"/>
    </row>
    <row r="949" ht="15.75" customHeight="1">
      <c r="F949" s="794"/>
      <c r="G949" s="795"/>
      <c r="H949" s="797"/>
      <c r="I949" s="795"/>
      <c r="J949" s="795"/>
      <c r="K949" s="798"/>
      <c r="L949" s="795"/>
      <c r="M949" s="795"/>
      <c r="N949" s="795"/>
      <c r="O949" s="795"/>
      <c r="P949" s="795"/>
      <c r="Q949" s="795"/>
      <c r="R949" s="795"/>
      <c r="S949" s="798"/>
      <c r="T949" s="795"/>
      <c r="U949" s="795"/>
      <c r="V949" s="795"/>
      <c r="W949" s="795"/>
      <c r="X949" s="795"/>
      <c r="Y949" s="795"/>
      <c r="Z949" s="795"/>
      <c r="AA949" s="795"/>
      <c r="AB949" s="798"/>
      <c r="AC949" s="798"/>
      <c r="AD949" s="795"/>
      <c r="AE949" s="795"/>
      <c r="AF949" s="795"/>
      <c r="AG949" s="795"/>
      <c r="AH949" s="795"/>
      <c r="AI949" s="798"/>
      <c r="AJ949" s="795"/>
      <c r="AK949" s="798"/>
      <c r="AL949" s="795"/>
      <c r="AM949" s="798"/>
      <c r="AN949" s="795"/>
      <c r="AO949" s="798"/>
      <c r="AP949" s="795"/>
      <c r="AQ949" s="798"/>
      <c r="AR949" s="795"/>
      <c r="AS949" s="798"/>
      <c r="AT949" s="795"/>
      <c r="AU949" s="798"/>
      <c r="AV949" s="795"/>
      <c r="AW949" s="798"/>
      <c r="AX949" s="797"/>
      <c r="AY949" s="797"/>
      <c r="AZ949" s="797"/>
      <c r="BA949" s="797"/>
      <c r="BB949" s="797"/>
      <c r="BC949" s="797"/>
      <c r="BD949" s="797"/>
    </row>
    <row r="950" ht="15.75" customHeight="1">
      <c r="F950" s="794"/>
      <c r="G950" s="795"/>
      <c r="H950" s="797"/>
      <c r="I950" s="795"/>
      <c r="J950" s="795"/>
      <c r="K950" s="798"/>
      <c r="L950" s="795"/>
      <c r="M950" s="795"/>
      <c r="N950" s="795"/>
      <c r="O950" s="795"/>
      <c r="P950" s="795"/>
      <c r="Q950" s="795"/>
      <c r="R950" s="795"/>
      <c r="S950" s="798"/>
      <c r="T950" s="795"/>
      <c r="U950" s="795"/>
      <c r="V950" s="795"/>
      <c r="W950" s="795"/>
      <c r="X950" s="795"/>
      <c r="Y950" s="795"/>
      <c r="Z950" s="795"/>
      <c r="AA950" s="795"/>
      <c r="AB950" s="798"/>
      <c r="AC950" s="798"/>
      <c r="AD950" s="795"/>
      <c r="AE950" s="795"/>
      <c r="AF950" s="795"/>
      <c r="AG950" s="795"/>
      <c r="AH950" s="795"/>
      <c r="AI950" s="798"/>
      <c r="AJ950" s="795"/>
      <c r="AK950" s="798"/>
      <c r="AL950" s="795"/>
      <c r="AM950" s="798"/>
      <c r="AN950" s="795"/>
      <c r="AO950" s="798"/>
      <c r="AP950" s="795"/>
      <c r="AQ950" s="798"/>
      <c r="AR950" s="795"/>
      <c r="AS950" s="798"/>
      <c r="AT950" s="795"/>
      <c r="AU950" s="798"/>
      <c r="AV950" s="795"/>
      <c r="AW950" s="798"/>
      <c r="AX950" s="797"/>
      <c r="AY950" s="797"/>
      <c r="AZ950" s="797"/>
      <c r="BA950" s="797"/>
      <c r="BB950" s="797"/>
      <c r="BC950" s="797"/>
      <c r="BD950" s="797"/>
    </row>
    <row r="951" ht="15.75" customHeight="1">
      <c r="F951" s="794"/>
      <c r="G951" s="795"/>
      <c r="H951" s="797"/>
      <c r="I951" s="795"/>
      <c r="J951" s="795"/>
      <c r="K951" s="798"/>
      <c r="L951" s="795"/>
      <c r="M951" s="795"/>
      <c r="N951" s="795"/>
      <c r="O951" s="795"/>
      <c r="P951" s="795"/>
      <c r="Q951" s="795"/>
      <c r="R951" s="795"/>
      <c r="S951" s="798"/>
      <c r="T951" s="795"/>
      <c r="U951" s="795"/>
      <c r="V951" s="795"/>
      <c r="W951" s="795"/>
      <c r="X951" s="795"/>
      <c r="Y951" s="795"/>
      <c r="Z951" s="795"/>
      <c r="AA951" s="795"/>
      <c r="AB951" s="798"/>
      <c r="AC951" s="798"/>
      <c r="AD951" s="795"/>
      <c r="AE951" s="795"/>
      <c r="AF951" s="795"/>
      <c r="AG951" s="795"/>
      <c r="AH951" s="795"/>
      <c r="AI951" s="798"/>
      <c r="AJ951" s="795"/>
      <c r="AK951" s="798"/>
      <c r="AL951" s="795"/>
      <c r="AM951" s="798"/>
      <c r="AN951" s="795"/>
      <c r="AO951" s="798"/>
      <c r="AP951" s="795"/>
      <c r="AQ951" s="798"/>
      <c r="AR951" s="795"/>
      <c r="AS951" s="798"/>
      <c r="AT951" s="795"/>
      <c r="AU951" s="798"/>
      <c r="AV951" s="795"/>
      <c r="AW951" s="798"/>
      <c r="AX951" s="797"/>
      <c r="AY951" s="797"/>
      <c r="AZ951" s="797"/>
      <c r="BA951" s="797"/>
      <c r="BB951" s="797"/>
      <c r="BC951" s="797"/>
      <c r="BD951" s="797"/>
    </row>
    <row r="952" ht="15.75" customHeight="1">
      <c r="F952" s="794"/>
      <c r="G952" s="795"/>
      <c r="H952" s="797"/>
      <c r="I952" s="795"/>
      <c r="J952" s="795"/>
      <c r="K952" s="798"/>
      <c r="L952" s="795"/>
      <c r="M952" s="795"/>
      <c r="N952" s="795"/>
      <c r="O952" s="795"/>
      <c r="P952" s="795"/>
      <c r="Q952" s="795"/>
      <c r="R952" s="795"/>
      <c r="S952" s="798"/>
      <c r="T952" s="795"/>
      <c r="U952" s="795"/>
      <c r="V952" s="795"/>
      <c r="W952" s="795"/>
      <c r="X952" s="795"/>
      <c r="Y952" s="795"/>
      <c r="Z952" s="795"/>
      <c r="AA952" s="795"/>
      <c r="AB952" s="798"/>
      <c r="AC952" s="798"/>
      <c r="AD952" s="795"/>
      <c r="AE952" s="795"/>
      <c r="AF952" s="795"/>
      <c r="AG952" s="795"/>
      <c r="AH952" s="795"/>
      <c r="AI952" s="798"/>
      <c r="AJ952" s="795"/>
      <c r="AK952" s="798"/>
      <c r="AL952" s="795"/>
      <c r="AM952" s="798"/>
      <c r="AN952" s="795"/>
      <c r="AO952" s="798"/>
      <c r="AP952" s="795"/>
      <c r="AQ952" s="798"/>
      <c r="AR952" s="795"/>
      <c r="AS952" s="798"/>
      <c r="AT952" s="795"/>
      <c r="AU952" s="798"/>
      <c r="AV952" s="795"/>
      <c r="AW952" s="798"/>
      <c r="AX952" s="797"/>
      <c r="AY952" s="797"/>
      <c r="AZ952" s="797"/>
      <c r="BA952" s="797"/>
      <c r="BB952" s="797"/>
      <c r="BC952" s="797"/>
      <c r="BD952" s="797"/>
    </row>
    <row r="953" ht="15.75" customHeight="1">
      <c r="F953" s="794"/>
      <c r="G953" s="795"/>
      <c r="H953" s="797"/>
      <c r="I953" s="795"/>
      <c r="J953" s="795"/>
      <c r="K953" s="798"/>
      <c r="L953" s="795"/>
      <c r="M953" s="795"/>
      <c r="N953" s="795"/>
      <c r="O953" s="795"/>
      <c r="P953" s="795"/>
      <c r="Q953" s="795"/>
      <c r="R953" s="795"/>
      <c r="S953" s="798"/>
      <c r="T953" s="795"/>
      <c r="U953" s="795"/>
      <c r="V953" s="795"/>
      <c r="W953" s="795"/>
      <c r="X953" s="795"/>
      <c r="Y953" s="795"/>
      <c r="Z953" s="795"/>
      <c r="AA953" s="795"/>
      <c r="AB953" s="798"/>
      <c r="AC953" s="798"/>
      <c r="AD953" s="795"/>
      <c r="AE953" s="795"/>
      <c r="AF953" s="795"/>
      <c r="AG953" s="795"/>
      <c r="AH953" s="795"/>
      <c r="AI953" s="798"/>
      <c r="AJ953" s="795"/>
      <c r="AK953" s="798"/>
      <c r="AL953" s="795"/>
      <c r="AM953" s="798"/>
      <c r="AN953" s="795"/>
      <c r="AO953" s="798"/>
      <c r="AP953" s="795"/>
      <c r="AQ953" s="798"/>
      <c r="AR953" s="795"/>
      <c r="AS953" s="798"/>
      <c r="AT953" s="795"/>
      <c r="AU953" s="798"/>
      <c r="AV953" s="795"/>
      <c r="AW953" s="798"/>
      <c r="AX953" s="797"/>
      <c r="AY953" s="797"/>
      <c r="AZ953" s="797"/>
      <c r="BA953" s="797"/>
      <c r="BB953" s="797"/>
      <c r="BC953" s="797"/>
      <c r="BD953" s="797"/>
    </row>
    <row r="954" ht="15.75" customHeight="1">
      <c r="F954" s="794"/>
      <c r="G954" s="795"/>
      <c r="H954" s="797"/>
      <c r="I954" s="795"/>
      <c r="J954" s="795"/>
      <c r="K954" s="798"/>
      <c r="L954" s="795"/>
      <c r="M954" s="795"/>
      <c r="N954" s="795"/>
      <c r="O954" s="795"/>
      <c r="P954" s="795"/>
      <c r="Q954" s="795"/>
      <c r="R954" s="795"/>
      <c r="S954" s="798"/>
      <c r="T954" s="795"/>
      <c r="U954" s="795"/>
      <c r="V954" s="795"/>
      <c r="W954" s="795"/>
      <c r="X954" s="795"/>
      <c r="Y954" s="795"/>
      <c r="Z954" s="795"/>
      <c r="AA954" s="795"/>
      <c r="AB954" s="798"/>
      <c r="AC954" s="798"/>
      <c r="AD954" s="795"/>
      <c r="AE954" s="795"/>
      <c r="AF954" s="795"/>
      <c r="AG954" s="795"/>
      <c r="AH954" s="795"/>
      <c r="AI954" s="798"/>
      <c r="AJ954" s="795"/>
      <c r="AK954" s="798"/>
      <c r="AL954" s="795"/>
      <c r="AM954" s="798"/>
      <c r="AN954" s="795"/>
      <c r="AO954" s="798"/>
      <c r="AP954" s="795"/>
      <c r="AQ954" s="798"/>
      <c r="AR954" s="795"/>
      <c r="AS954" s="798"/>
      <c r="AT954" s="795"/>
      <c r="AU954" s="798"/>
      <c r="AV954" s="795"/>
      <c r="AW954" s="798"/>
      <c r="AX954" s="797"/>
      <c r="AY954" s="797"/>
      <c r="AZ954" s="797"/>
      <c r="BA954" s="797"/>
      <c r="BB954" s="797"/>
      <c r="BC954" s="797"/>
      <c r="BD954" s="797"/>
    </row>
    <row r="955" ht="15.75" customHeight="1">
      <c r="F955" s="794"/>
      <c r="G955" s="795"/>
      <c r="H955" s="797"/>
      <c r="I955" s="795"/>
      <c r="J955" s="795"/>
      <c r="K955" s="798"/>
      <c r="L955" s="795"/>
      <c r="M955" s="795"/>
      <c r="N955" s="795"/>
      <c r="O955" s="795"/>
      <c r="P955" s="795"/>
      <c r="Q955" s="795"/>
      <c r="R955" s="795"/>
      <c r="S955" s="798"/>
      <c r="T955" s="795"/>
      <c r="U955" s="795"/>
      <c r="V955" s="795"/>
      <c r="W955" s="795"/>
      <c r="X955" s="795"/>
      <c r="Y955" s="795"/>
      <c r="Z955" s="795"/>
      <c r="AA955" s="795"/>
      <c r="AB955" s="798"/>
      <c r="AC955" s="798"/>
      <c r="AD955" s="795"/>
      <c r="AE955" s="795"/>
      <c r="AF955" s="795"/>
      <c r="AG955" s="795"/>
      <c r="AH955" s="795"/>
      <c r="AI955" s="798"/>
      <c r="AJ955" s="795"/>
      <c r="AK955" s="798"/>
      <c r="AL955" s="795"/>
      <c r="AM955" s="798"/>
      <c r="AN955" s="795"/>
      <c r="AO955" s="798"/>
      <c r="AP955" s="795"/>
      <c r="AQ955" s="798"/>
      <c r="AR955" s="795"/>
      <c r="AS955" s="798"/>
      <c r="AT955" s="795"/>
      <c r="AU955" s="798"/>
      <c r="AV955" s="795"/>
      <c r="AW955" s="798"/>
      <c r="AX955" s="797"/>
      <c r="AY955" s="797"/>
      <c r="AZ955" s="797"/>
      <c r="BA955" s="797"/>
      <c r="BB955" s="797"/>
      <c r="BC955" s="797"/>
      <c r="BD955" s="797"/>
    </row>
    <row r="956" ht="15.75" customHeight="1">
      <c r="F956" s="794"/>
      <c r="G956" s="795"/>
      <c r="H956" s="797"/>
      <c r="I956" s="795"/>
      <c r="J956" s="795"/>
      <c r="K956" s="798"/>
      <c r="L956" s="795"/>
      <c r="M956" s="795"/>
      <c r="N956" s="795"/>
      <c r="O956" s="795"/>
      <c r="P956" s="795"/>
      <c r="Q956" s="795"/>
      <c r="R956" s="795"/>
      <c r="S956" s="798"/>
      <c r="T956" s="795"/>
      <c r="U956" s="795"/>
      <c r="V956" s="795"/>
      <c r="W956" s="795"/>
      <c r="X956" s="795"/>
      <c r="Y956" s="795"/>
      <c r="Z956" s="795"/>
      <c r="AA956" s="795"/>
      <c r="AB956" s="798"/>
      <c r="AC956" s="798"/>
      <c r="AD956" s="795"/>
      <c r="AE956" s="795"/>
      <c r="AF956" s="795"/>
      <c r="AG956" s="795"/>
      <c r="AH956" s="795"/>
      <c r="AI956" s="798"/>
      <c r="AJ956" s="795"/>
      <c r="AK956" s="798"/>
      <c r="AL956" s="795"/>
      <c r="AM956" s="798"/>
      <c r="AN956" s="795"/>
      <c r="AO956" s="798"/>
      <c r="AP956" s="795"/>
      <c r="AQ956" s="798"/>
      <c r="AR956" s="795"/>
      <c r="AS956" s="798"/>
      <c r="AT956" s="795"/>
      <c r="AU956" s="798"/>
      <c r="AV956" s="795"/>
      <c r="AW956" s="798"/>
      <c r="AX956" s="797"/>
      <c r="AY956" s="797"/>
      <c r="AZ956" s="797"/>
      <c r="BA956" s="797"/>
      <c r="BB956" s="797"/>
      <c r="BC956" s="797"/>
      <c r="BD956" s="797"/>
    </row>
    <row r="957" ht="15.75" customHeight="1">
      <c r="F957" s="794"/>
      <c r="G957" s="795"/>
      <c r="H957" s="797"/>
      <c r="I957" s="795"/>
      <c r="J957" s="795"/>
      <c r="K957" s="798"/>
      <c r="L957" s="795"/>
      <c r="M957" s="795"/>
      <c r="N957" s="795"/>
      <c r="O957" s="795"/>
      <c r="P957" s="795"/>
      <c r="Q957" s="795"/>
      <c r="R957" s="795"/>
      <c r="S957" s="798"/>
      <c r="T957" s="795"/>
      <c r="U957" s="795"/>
      <c r="V957" s="795"/>
      <c r="W957" s="795"/>
      <c r="X957" s="795"/>
      <c r="Y957" s="795"/>
      <c r="Z957" s="795"/>
      <c r="AA957" s="795"/>
      <c r="AB957" s="798"/>
      <c r="AC957" s="798"/>
      <c r="AD957" s="795"/>
      <c r="AE957" s="795"/>
      <c r="AF957" s="795"/>
      <c r="AG957" s="795"/>
      <c r="AH957" s="795"/>
      <c r="AI957" s="798"/>
      <c r="AJ957" s="795"/>
      <c r="AK957" s="798"/>
      <c r="AL957" s="795"/>
      <c r="AM957" s="798"/>
      <c r="AN957" s="795"/>
      <c r="AO957" s="798"/>
      <c r="AP957" s="795"/>
      <c r="AQ957" s="798"/>
      <c r="AR957" s="795"/>
      <c r="AS957" s="798"/>
      <c r="AT957" s="795"/>
      <c r="AU957" s="798"/>
      <c r="AV957" s="795"/>
      <c r="AW957" s="798"/>
      <c r="AX957" s="797"/>
      <c r="AY957" s="797"/>
      <c r="AZ957" s="797"/>
      <c r="BA957" s="797"/>
      <c r="BB957" s="797"/>
      <c r="BC957" s="797"/>
      <c r="BD957" s="797"/>
    </row>
    <row r="958" ht="15.75" customHeight="1">
      <c r="F958" s="794"/>
      <c r="G958" s="795"/>
      <c r="H958" s="797"/>
      <c r="I958" s="795"/>
      <c r="J958" s="795"/>
      <c r="K958" s="798"/>
      <c r="L958" s="795"/>
      <c r="M958" s="795"/>
      <c r="N958" s="795"/>
      <c r="O958" s="795"/>
      <c r="P958" s="795"/>
      <c r="Q958" s="795"/>
      <c r="R958" s="795"/>
      <c r="S958" s="798"/>
      <c r="T958" s="795"/>
      <c r="U958" s="795"/>
      <c r="V958" s="795"/>
      <c r="W958" s="795"/>
      <c r="X958" s="795"/>
      <c r="Y958" s="795"/>
      <c r="Z958" s="795"/>
      <c r="AA958" s="795"/>
      <c r="AB958" s="798"/>
      <c r="AC958" s="798"/>
      <c r="AD958" s="795"/>
      <c r="AE958" s="795"/>
      <c r="AF958" s="795"/>
      <c r="AG958" s="795"/>
      <c r="AH958" s="795"/>
      <c r="AI958" s="798"/>
      <c r="AJ958" s="795"/>
      <c r="AK958" s="798"/>
      <c r="AL958" s="795"/>
      <c r="AM958" s="798"/>
      <c r="AN958" s="795"/>
      <c r="AO958" s="798"/>
      <c r="AP958" s="795"/>
      <c r="AQ958" s="798"/>
      <c r="AR958" s="795"/>
      <c r="AS958" s="798"/>
      <c r="AT958" s="795"/>
      <c r="AU958" s="798"/>
      <c r="AV958" s="795"/>
      <c r="AW958" s="798"/>
      <c r="AX958" s="797"/>
      <c r="AY958" s="797"/>
      <c r="AZ958" s="797"/>
      <c r="BA958" s="797"/>
      <c r="BB958" s="797"/>
      <c r="BC958" s="797"/>
      <c r="BD958" s="797"/>
    </row>
    <row r="959" ht="15.75" customHeight="1">
      <c r="F959" s="794"/>
      <c r="G959" s="795"/>
      <c r="H959" s="797"/>
      <c r="I959" s="795"/>
      <c r="J959" s="795"/>
      <c r="K959" s="798"/>
      <c r="L959" s="795"/>
      <c r="M959" s="795"/>
      <c r="N959" s="795"/>
      <c r="O959" s="795"/>
      <c r="P959" s="795"/>
      <c r="Q959" s="795"/>
      <c r="R959" s="795"/>
      <c r="S959" s="798"/>
      <c r="T959" s="795"/>
      <c r="U959" s="795"/>
      <c r="V959" s="795"/>
      <c r="W959" s="795"/>
      <c r="X959" s="795"/>
      <c r="Y959" s="795"/>
      <c r="Z959" s="795"/>
      <c r="AA959" s="795"/>
      <c r="AB959" s="798"/>
      <c r="AC959" s="798"/>
      <c r="AD959" s="795"/>
      <c r="AE959" s="795"/>
      <c r="AF959" s="795"/>
      <c r="AG959" s="795"/>
      <c r="AH959" s="795"/>
      <c r="AI959" s="798"/>
      <c r="AJ959" s="795"/>
      <c r="AK959" s="798"/>
      <c r="AL959" s="795"/>
      <c r="AM959" s="798"/>
      <c r="AN959" s="795"/>
      <c r="AO959" s="798"/>
      <c r="AP959" s="795"/>
      <c r="AQ959" s="798"/>
      <c r="AR959" s="795"/>
      <c r="AS959" s="798"/>
      <c r="AT959" s="795"/>
      <c r="AU959" s="798"/>
      <c r="AV959" s="795"/>
      <c r="AW959" s="798"/>
      <c r="AX959" s="797"/>
      <c r="AY959" s="797"/>
      <c r="AZ959" s="797"/>
      <c r="BA959" s="797"/>
      <c r="BB959" s="797"/>
      <c r="BC959" s="797"/>
      <c r="BD959" s="797"/>
    </row>
    <row r="960" ht="15.75" customHeight="1">
      <c r="F960" s="794"/>
      <c r="G960" s="795"/>
      <c r="H960" s="797"/>
      <c r="I960" s="795"/>
      <c r="J960" s="795"/>
      <c r="K960" s="798"/>
      <c r="L960" s="795"/>
      <c r="M960" s="795"/>
      <c r="N960" s="795"/>
      <c r="O960" s="795"/>
      <c r="P960" s="795"/>
      <c r="Q960" s="795"/>
      <c r="R960" s="795"/>
      <c r="S960" s="798"/>
      <c r="T960" s="795"/>
      <c r="U960" s="795"/>
      <c r="V960" s="795"/>
      <c r="W960" s="795"/>
      <c r="X960" s="795"/>
      <c r="Y960" s="795"/>
      <c r="Z960" s="795"/>
      <c r="AA960" s="795"/>
      <c r="AB960" s="798"/>
      <c r="AC960" s="798"/>
      <c r="AD960" s="795"/>
      <c r="AE960" s="795"/>
      <c r="AF960" s="795"/>
      <c r="AG960" s="795"/>
      <c r="AH960" s="795"/>
      <c r="AI960" s="798"/>
      <c r="AJ960" s="795"/>
      <c r="AK960" s="798"/>
      <c r="AL960" s="795"/>
      <c r="AM960" s="798"/>
      <c r="AN960" s="795"/>
      <c r="AO960" s="798"/>
      <c r="AP960" s="795"/>
      <c r="AQ960" s="798"/>
      <c r="AR960" s="795"/>
      <c r="AS960" s="798"/>
      <c r="AT960" s="795"/>
      <c r="AU960" s="798"/>
      <c r="AV960" s="795"/>
      <c r="AW960" s="798"/>
      <c r="AX960" s="797"/>
      <c r="AY960" s="797"/>
      <c r="AZ960" s="797"/>
      <c r="BA960" s="797"/>
      <c r="BB960" s="797"/>
      <c r="BC960" s="797"/>
      <c r="BD960" s="797"/>
    </row>
    <row r="961" ht="15.75" customHeight="1">
      <c r="F961" s="794"/>
      <c r="G961" s="795"/>
      <c r="H961" s="797"/>
      <c r="I961" s="795"/>
      <c r="J961" s="795"/>
      <c r="K961" s="798"/>
      <c r="L961" s="795"/>
      <c r="M961" s="795"/>
      <c r="N961" s="795"/>
      <c r="O961" s="795"/>
      <c r="P961" s="795"/>
      <c r="Q961" s="795"/>
      <c r="R961" s="795"/>
      <c r="S961" s="798"/>
      <c r="T961" s="795"/>
      <c r="U961" s="795"/>
      <c r="V961" s="795"/>
      <c r="W961" s="795"/>
      <c r="X961" s="795"/>
      <c r="Y961" s="795"/>
      <c r="Z961" s="795"/>
      <c r="AA961" s="795"/>
      <c r="AB961" s="798"/>
      <c r="AC961" s="798"/>
      <c r="AD961" s="795"/>
      <c r="AE961" s="795"/>
      <c r="AF961" s="795"/>
      <c r="AG961" s="795"/>
      <c r="AH961" s="795"/>
      <c r="AI961" s="798"/>
      <c r="AJ961" s="795"/>
      <c r="AK961" s="798"/>
      <c r="AL961" s="795"/>
      <c r="AM961" s="798"/>
      <c r="AN961" s="795"/>
      <c r="AO961" s="798"/>
      <c r="AP961" s="795"/>
      <c r="AQ961" s="798"/>
      <c r="AR961" s="795"/>
      <c r="AS961" s="798"/>
      <c r="AT961" s="795"/>
      <c r="AU961" s="798"/>
      <c r="AV961" s="795"/>
      <c r="AW961" s="798"/>
      <c r="AX961" s="797"/>
      <c r="AY961" s="797"/>
      <c r="AZ961" s="797"/>
      <c r="BA961" s="797"/>
      <c r="BB961" s="797"/>
      <c r="BC961" s="797"/>
      <c r="BD961" s="797"/>
    </row>
    <row r="962" ht="15.75" customHeight="1">
      <c r="F962" s="794"/>
      <c r="G962" s="795"/>
      <c r="H962" s="797"/>
      <c r="I962" s="795"/>
      <c r="J962" s="795"/>
      <c r="K962" s="798"/>
      <c r="L962" s="795"/>
      <c r="M962" s="795"/>
      <c r="N962" s="795"/>
      <c r="O962" s="795"/>
      <c r="P962" s="795"/>
      <c r="Q962" s="795"/>
      <c r="R962" s="795"/>
      <c r="S962" s="798"/>
      <c r="T962" s="795"/>
      <c r="U962" s="795"/>
      <c r="V962" s="795"/>
      <c r="W962" s="795"/>
      <c r="X962" s="795"/>
      <c r="Y962" s="795"/>
      <c r="Z962" s="795"/>
      <c r="AA962" s="795"/>
      <c r="AB962" s="798"/>
      <c r="AC962" s="798"/>
      <c r="AD962" s="795"/>
      <c r="AE962" s="795"/>
      <c r="AF962" s="795"/>
      <c r="AG962" s="795"/>
      <c r="AH962" s="795"/>
      <c r="AI962" s="798"/>
      <c r="AJ962" s="795"/>
      <c r="AK962" s="798"/>
      <c r="AL962" s="795"/>
      <c r="AM962" s="798"/>
      <c r="AN962" s="795"/>
      <c r="AO962" s="798"/>
      <c r="AP962" s="795"/>
      <c r="AQ962" s="798"/>
      <c r="AR962" s="795"/>
      <c r="AS962" s="798"/>
      <c r="AT962" s="795"/>
      <c r="AU962" s="798"/>
      <c r="AV962" s="795"/>
      <c r="AW962" s="798"/>
      <c r="AX962" s="797"/>
      <c r="AY962" s="797"/>
      <c r="AZ962" s="797"/>
      <c r="BA962" s="797"/>
      <c r="BB962" s="797"/>
      <c r="BC962" s="797"/>
      <c r="BD962" s="797"/>
    </row>
    <row r="963" ht="15.75" customHeight="1">
      <c r="F963" s="794"/>
      <c r="G963" s="795"/>
      <c r="H963" s="797"/>
      <c r="I963" s="795"/>
      <c r="J963" s="795"/>
      <c r="K963" s="798"/>
      <c r="L963" s="795"/>
      <c r="M963" s="795"/>
      <c r="N963" s="795"/>
      <c r="O963" s="795"/>
      <c r="P963" s="795"/>
      <c r="Q963" s="795"/>
      <c r="R963" s="795"/>
      <c r="S963" s="798"/>
      <c r="T963" s="795"/>
      <c r="U963" s="795"/>
      <c r="V963" s="795"/>
      <c r="W963" s="795"/>
      <c r="X963" s="795"/>
      <c r="Y963" s="795"/>
      <c r="Z963" s="795"/>
      <c r="AA963" s="795"/>
      <c r="AB963" s="798"/>
      <c r="AC963" s="798"/>
      <c r="AD963" s="795"/>
      <c r="AE963" s="795"/>
      <c r="AF963" s="795"/>
      <c r="AG963" s="795"/>
      <c r="AH963" s="795"/>
      <c r="AI963" s="798"/>
      <c r="AJ963" s="795"/>
      <c r="AK963" s="798"/>
      <c r="AL963" s="795"/>
      <c r="AM963" s="798"/>
      <c r="AN963" s="795"/>
      <c r="AO963" s="798"/>
      <c r="AP963" s="795"/>
      <c r="AQ963" s="798"/>
      <c r="AR963" s="795"/>
      <c r="AS963" s="798"/>
      <c r="AT963" s="795"/>
      <c r="AU963" s="798"/>
      <c r="AV963" s="795"/>
      <c r="AW963" s="798"/>
      <c r="AX963" s="797"/>
      <c r="AY963" s="797"/>
      <c r="AZ963" s="797"/>
      <c r="BA963" s="797"/>
      <c r="BB963" s="797"/>
      <c r="BC963" s="797"/>
      <c r="BD963" s="797"/>
    </row>
    <row r="964" ht="15.75" customHeight="1">
      <c r="F964" s="794"/>
      <c r="G964" s="795"/>
      <c r="H964" s="797"/>
      <c r="I964" s="795"/>
      <c r="J964" s="795"/>
      <c r="K964" s="798"/>
      <c r="L964" s="795"/>
      <c r="M964" s="795"/>
      <c r="N964" s="795"/>
      <c r="O964" s="795"/>
      <c r="P964" s="795"/>
      <c r="Q964" s="795"/>
      <c r="R964" s="795"/>
      <c r="S964" s="798"/>
      <c r="T964" s="795"/>
      <c r="U964" s="795"/>
      <c r="V964" s="795"/>
      <c r="W964" s="795"/>
      <c r="X964" s="795"/>
      <c r="Y964" s="795"/>
      <c r="Z964" s="795"/>
      <c r="AA964" s="795"/>
      <c r="AB964" s="798"/>
      <c r="AC964" s="798"/>
      <c r="AD964" s="795"/>
      <c r="AE964" s="795"/>
      <c r="AF964" s="795"/>
      <c r="AG964" s="795"/>
      <c r="AH964" s="795"/>
      <c r="AI964" s="798"/>
      <c r="AJ964" s="795"/>
      <c r="AK964" s="798"/>
      <c r="AL964" s="795"/>
      <c r="AM964" s="798"/>
      <c r="AN964" s="795"/>
      <c r="AO964" s="798"/>
      <c r="AP964" s="795"/>
      <c r="AQ964" s="798"/>
      <c r="AR964" s="795"/>
      <c r="AS964" s="798"/>
      <c r="AT964" s="795"/>
      <c r="AU964" s="798"/>
      <c r="AV964" s="795"/>
      <c r="AW964" s="798"/>
      <c r="AX964" s="797"/>
      <c r="AY964" s="797"/>
      <c r="AZ964" s="797"/>
      <c r="BA964" s="797"/>
      <c r="BB964" s="797"/>
      <c r="BC964" s="797"/>
      <c r="BD964" s="797"/>
    </row>
    <row r="965" ht="15.75" customHeight="1">
      <c r="F965" s="794"/>
      <c r="G965" s="795"/>
      <c r="H965" s="797"/>
      <c r="I965" s="795"/>
      <c r="J965" s="795"/>
      <c r="K965" s="798"/>
      <c r="L965" s="795"/>
      <c r="M965" s="795"/>
      <c r="N965" s="795"/>
      <c r="O965" s="795"/>
      <c r="P965" s="795"/>
      <c r="Q965" s="795"/>
      <c r="R965" s="795"/>
      <c r="S965" s="798"/>
      <c r="T965" s="795"/>
      <c r="U965" s="795"/>
      <c r="V965" s="795"/>
      <c r="W965" s="795"/>
      <c r="X965" s="795"/>
      <c r="Y965" s="795"/>
      <c r="Z965" s="795"/>
      <c r="AA965" s="795"/>
      <c r="AB965" s="798"/>
      <c r="AC965" s="798"/>
      <c r="AD965" s="795"/>
      <c r="AE965" s="795"/>
      <c r="AF965" s="795"/>
      <c r="AG965" s="795"/>
      <c r="AH965" s="795"/>
      <c r="AI965" s="798"/>
      <c r="AJ965" s="795"/>
      <c r="AK965" s="798"/>
      <c r="AL965" s="795"/>
      <c r="AM965" s="798"/>
      <c r="AN965" s="795"/>
      <c r="AO965" s="798"/>
      <c r="AP965" s="795"/>
      <c r="AQ965" s="798"/>
      <c r="AR965" s="795"/>
      <c r="AS965" s="798"/>
      <c r="AT965" s="795"/>
      <c r="AU965" s="798"/>
      <c r="AV965" s="795"/>
      <c r="AW965" s="798"/>
      <c r="AX965" s="797"/>
      <c r="AY965" s="797"/>
      <c r="AZ965" s="797"/>
      <c r="BA965" s="797"/>
      <c r="BB965" s="797"/>
      <c r="BC965" s="797"/>
      <c r="BD965" s="797"/>
    </row>
    <row r="966" ht="15.75" customHeight="1">
      <c r="F966" s="794"/>
      <c r="G966" s="795"/>
      <c r="H966" s="797"/>
      <c r="I966" s="795"/>
      <c r="J966" s="795"/>
      <c r="K966" s="798"/>
      <c r="L966" s="795"/>
      <c r="M966" s="795"/>
      <c r="N966" s="795"/>
      <c r="O966" s="795"/>
      <c r="P966" s="795"/>
      <c r="Q966" s="795"/>
      <c r="R966" s="795"/>
      <c r="S966" s="798"/>
      <c r="T966" s="795"/>
      <c r="U966" s="795"/>
      <c r="V966" s="795"/>
      <c r="W966" s="795"/>
      <c r="X966" s="795"/>
      <c r="Y966" s="795"/>
      <c r="Z966" s="795"/>
      <c r="AA966" s="795"/>
      <c r="AB966" s="798"/>
      <c r="AC966" s="798"/>
      <c r="AD966" s="795"/>
      <c r="AE966" s="795"/>
      <c r="AF966" s="795"/>
      <c r="AG966" s="795"/>
      <c r="AH966" s="795"/>
      <c r="AI966" s="798"/>
      <c r="AJ966" s="795"/>
      <c r="AK966" s="798"/>
      <c r="AL966" s="795"/>
      <c r="AM966" s="798"/>
      <c r="AN966" s="795"/>
      <c r="AO966" s="798"/>
      <c r="AP966" s="795"/>
      <c r="AQ966" s="798"/>
      <c r="AR966" s="795"/>
      <c r="AS966" s="798"/>
      <c r="AT966" s="795"/>
      <c r="AU966" s="798"/>
      <c r="AV966" s="795"/>
      <c r="AW966" s="798"/>
      <c r="AX966" s="797"/>
      <c r="AY966" s="797"/>
      <c r="AZ966" s="797"/>
      <c r="BA966" s="797"/>
      <c r="BB966" s="797"/>
      <c r="BC966" s="797"/>
      <c r="BD966" s="797"/>
    </row>
    <row r="967" ht="15.75" customHeight="1">
      <c r="F967" s="794"/>
      <c r="G967" s="795"/>
      <c r="H967" s="797"/>
      <c r="I967" s="795"/>
      <c r="J967" s="795"/>
      <c r="K967" s="798"/>
      <c r="L967" s="795"/>
      <c r="M967" s="795"/>
      <c r="N967" s="795"/>
      <c r="O967" s="795"/>
      <c r="P967" s="795"/>
      <c r="Q967" s="795"/>
      <c r="R967" s="795"/>
      <c r="S967" s="798"/>
      <c r="T967" s="795"/>
      <c r="U967" s="795"/>
      <c r="V967" s="795"/>
      <c r="W967" s="795"/>
      <c r="X967" s="795"/>
      <c r="Y967" s="795"/>
      <c r="Z967" s="795"/>
      <c r="AA967" s="795"/>
      <c r="AB967" s="798"/>
      <c r="AC967" s="798"/>
      <c r="AD967" s="795"/>
      <c r="AE967" s="795"/>
      <c r="AF967" s="795"/>
      <c r="AG967" s="795"/>
      <c r="AH967" s="795"/>
      <c r="AI967" s="798"/>
      <c r="AJ967" s="795"/>
      <c r="AK967" s="798"/>
      <c r="AL967" s="795"/>
      <c r="AM967" s="798"/>
      <c r="AN967" s="795"/>
      <c r="AO967" s="798"/>
      <c r="AP967" s="795"/>
      <c r="AQ967" s="798"/>
      <c r="AR967" s="795"/>
      <c r="AS967" s="798"/>
      <c r="AT967" s="795"/>
      <c r="AU967" s="798"/>
      <c r="AV967" s="795"/>
      <c r="AW967" s="798"/>
      <c r="AX967" s="797"/>
      <c r="AY967" s="797"/>
      <c r="AZ967" s="797"/>
      <c r="BA967" s="797"/>
      <c r="BB967" s="797"/>
      <c r="BC967" s="797"/>
      <c r="BD967" s="797"/>
    </row>
    <row r="968" ht="15.75" customHeight="1">
      <c r="F968" s="794"/>
      <c r="G968" s="795"/>
      <c r="H968" s="797"/>
      <c r="I968" s="795"/>
      <c r="J968" s="795"/>
      <c r="K968" s="798"/>
      <c r="L968" s="795"/>
      <c r="M968" s="795"/>
      <c r="N968" s="795"/>
      <c r="O968" s="795"/>
      <c r="P968" s="795"/>
      <c r="Q968" s="795"/>
      <c r="R968" s="795"/>
      <c r="S968" s="798"/>
      <c r="T968" s="795"/>
      <c r="U968" s="795"/>
      <c r="V968" s="795"/>
      <c r="W968" s="795"/>
      <c r="X968" s="795"/>
      <c r="Y968" s="795"/>
      <c r="Z968" s="795"/>
      <c r="AA968" s="795"/>
      <c r="AB968" s="798"/>
      <c r="AC968" s="798"/>
      <c r="AD968" s="795"/>
      <c r="AE968" s="795"/>
      <c r="AF968" s="795"/>
      <c r="AG968" s="795"/>
      <c r="AH968" s="795"/>
      <c r="AI968" s="798"/>
      <c r="AJ968" s="795"/>
      <c r="AK968" s="798"/>
      <c r="AL968" s="795"/>
      <c r="AM968" s="798"/>
      <c r="AN968" s="795"/>
      <c r="AO968" s="798"/>
      <c r="AP968" s="795"/>
      <c r="AQ968" s="798"/>
      <c r="AR968" s="795"/>
      <c r="AS968" s="798"/>
      <c r="AT968" s="795"/>
      <c r="AU968" s="798"/>
      <c r="AV968" s="795"/>
      <c r="AW968" s="798"/>
      <c r="AX968" s="797"/>
      <c r="AY968" s="797"/>
      <c r="AZ968" s="797"/>
      <c r="BA968" s="797"/>
      <c r="BB968" s="797"/>
      <c r="BC968" s="797"/>
      <c r="BD968" s="797"/>
    </row>
    <row r="969" ht="15.75" customHeight="1">
      <c r="F969" s="794"/>
      <c r="G969" s="795"/>
      <c r="H969" s="797"/>
      <c r="I969" s="795"/>
      <c r="J969" s="795"/>
      <c r="K969" s="798"/>
      <c r="L969" s="795"/>
      <c r="M969" s="795"/>
      <c r="N969" s="795"/>
      <c r="O969" s="795"/>
      <c r="P969" s="795"/>
      <c r="Q969" s="795"/>
      <c r="R969" s="795"/>
      <c r="S969" s="798"/>
      <c r="T969" s="795"/>
      <c r="U969" s="795"/>
      <c r="V969" s="795"/>
      <c r="W969" s="795"/>
      <c r="X969" s="795"/>
      <c r="Y969" s="795"/>
      <c r="Z969" s="795"/>
      <c r="AA969" s="795"/>
      <c r="AB969" s="798"/>
      <c r="AC969" s="798"/>
      <c r="AD969" s="795"/>
      <c r="AE969" s="795"/>
      <c r="AF969" s="795"/>
      <c r="AG969" s="795"/>
      <c r="AH969" s="795"/>
      <c r="AI969" s="798"/>
      <c r="AJ969" s="795"/>
      <c r="AK969" s="798"/>
      <c r="AL969" s="795"/>
      <c r="AM969" s="798"/>
      <c r="AN969" s="795"/>
      <c r="AO969" s="798"/>
      <c r="AP969" s="795"/>
      <c r="AQ969" s="798"/>
      <c r="AR969" s="795"/>
      <c r="AS969" s="798"/>
      <c r="AT969" s="795"/>
      <c r="AU969" s="798"/>
      <c r="AV969" s="795"/>
      <c r="AW969" s="798"/>
      <c r="AX969" s="797"/>
      <c r="AY969" s="797"/>
      <c r="AZ969" s="797"/>
      <c r="BA969" s="797"/>
      <c r="BB969" s="797"/>
      <c r="BC969" s="797"/>
      <c r="BD969" s="797"/>
    </row>
    <row r="970" ht="15.75" customHeight="1">
      <c r="F970" s="794"/>
      <c r="G970" s="795"/>
      <c r="H970" s="797"/>
      <c r="I970" s="795"/>
      <c r="J970" s="795"/>
      <c r="K970" s="798"/>
      <c r="L970" s="795"/>
      <c r="M970" s="795"/>
      <c r="N970" s="795"/>
      <c r="O970" s="795"/>
      <c r="P970" s="795"/>
      <c r="Q970" s="795"/>
      <c r="R970" s="795"/>
      <c r="S970" s="798"/>
      <c r="T970" s="795"/>
      <c r="U970" s="795"/>
      <c r="V970" s="795"/>
      <c r="W970" s="795"/>
      <c r="X970" s="795"/>
      <c r="Y970" s="795"/>
      <c r="Z970" s="795"/>
      <c r="AA970" s="795"/>
      <c r="AB970" s="798"/>
      <c r="AC970" s="798"/>
      <c r="AD970" s="795"/>
      <c r="AE970" s="795"/>
      <c r="AF970" s="795"/>
      <c r="AG970" s="795"/>
      <c r="AH970" s="795"/>
      <c r="AI970" s="798"/>
      <c r="AJ970" s="795"/>
      <c r="AK970" s="798"/>
      <c r="AL970" s="795"/>
      <c r="AM970" s="798"/>
      <c r="AN970" s="795"/>
      <c r="AO970" s="798"/>
      <c r="AP970" s="795"/>
      <c r="AQ970" s="798"/>
      <c r="AR970" s="795"/>
      <c r="AS970" s="798"/>
      <c r="AT970" s="795"/>
      <c r="AU970" s="798"/>
      <c r="AV970" s="795"/>
      <c r="AW970" s="798"/>
      <c r="AX970" s="797"/>
      <c r="AY970" s="797"/>
      <c r="AZ970" s="797"/>
      <c r="BA970" s="797"/>
      <c r="BB970" s="797"/>
      <c r="BC970" s="797"/>
      <c r="BD970" s="797"/>
    </row>
    <row r="971" ht="15.75" customHeight="1">
      <c r="F971" s="794"/>
      <c r="G971" s="795"/>
      <c r="H971" s="797"/>
      <c r="I971" s="795"/>
      <c r="J971" s="795"/>
      <c r="K971" s="798"/>
      <c r="L971" s="795"/>
      <c r="M971" s="795"/>
      <c r="N971" s="795"/>
      <c r="O971" s="795"/>
      <c r="P971" s="795"/>
      <c r="Q971" s="795"/>
      <c r="R971" s="795"/>
      <c r="S971" s="798"/>
      <c r="T971" s="795"/>
      <c r="U971" s="795"/>
      <c r="V971" s="795"/>
      <c r="W971" s="795"/>
      <c r="X971" s="795"/>
      <c r="Y971" s="795"/>
      <c r="Z971" s="795"/>
      <c r="AA971" s="795"/>
      <c r="AB971" s="798"/>
      <c r="AC971" s="798"/>
      <c r="AD971" s="795"/>
      <c r="AE971" s="795"/>
      <c r="AF971" s="795"/>
      <c r="AG971" s="795"/>
      <c r="AH971" s="795"/>
      <c r="AI971" s="798"/>
      <c r="AJ971" s="795"/>
      <c r="AK971" s="798"/>
      <c r="AL971" s="795"/>
      <c r="AM971" s="798"/>
      <c r="AN971" s="795"/>
      <c r="AO971" s="798"/>
      <c r="AP971" s="795"/>
      <c r="AQ971" s="798"/>
      <c r="AR971" s="795"/>
      <c r="AS971" s="798"/>
      <c r="AT971" s="795"/>
      <c r="AU971" s="798"/>
      <c r="AV971" s="795"/>
      <c r="AW971" s="798"/>
      <c r="AX971" s="797"/>
      <c r="AY971" s="797"/>
      <c r="AZ971" s="797"/>
      <c r="BA971" s="797"/>
      <c r="BB971" s="797"/>
      <c r="BC971" s="797"/>
      <c r="BD971" s="797"/>
    </row>
    <row r="972" ht="15.75" customHeight="1">
      <c r="F972" s="794"/>
      <c r="G972" s="795"/>
      <c r="H972" s="797"/>
      <c r="I972" s="795"/>
      <c r="J972" s="795"/>
      <c r="K972" s="798"/>
      <c r="L972" s="795"/>
      <c r="M972" s="795"/>
      <c r="N972" s="795"/>
      <c r="O972" s="795"/>
      <c r="P972" s="795"/>
      <c r="Q972" s="795"/>
      <c r="R972" s="795"/>
      <c r="S972" s="798"/>
      <c r="T972" s="795"/>
      <c r="U972" s="795"/>
      <c r="V972" s="795"/>
      <c r="W972" s="795"/>
      <c r="X972" s="795"/>
      <c r="Y972" s="795"/>
      <c r="Z972" s="795"/>
      <c r="AA972" s="795"/>
      <c r="AB972" s="798"/>
      <c r="AC972" s="798"/>
      <c r="AD972" s="795"/>
      <c r="AE972" s="795"/>
      <c r="AF972" s="795"/>
      <c r="AG972" s="795"/>
      <c r="AH972" s="795"/>
      <c r="AI972" s="798"/>
      <c r="AJ972" s="795"/>
      <c r="AK972" s="798"/>
      <c r="AL972" s="795"/>
      <c r="AM972" s="798"/>
      <c r="AN972" s="795"/>
      <c r="AO972" s="798"/>
      <c r="AP972" s="795"/>
      <c r="AQ972" s="798"/>
      <c r="AR972" s="795"/>
      <c r="AS972" s="798"/>
      <c r="AT972" s="795"/>
      <c r="AU972" s="798"/>
      <c r="AV972" s="795"/>
      <c r="AW972" s="798"/>
      <c r="AX972" s="797"/>
      <c r="AY972" s="797"/>
      <c r="AZ972" s="797"/>
      <c r="BA972" s="797"/>
      <c r="BB972" s="797"/>
      <c r="BC972" s="797"/>
      <c r="BD972" s="797"/>
    </row>
    <row r="973" ht="15.75" customHeight="1">
      <c r="F973" s="794"/>
      <c r="G973" s="795"/>
      <c r="H973" s="797"/>
      <c r="I973" s="795"/>
      <c r="J973" s="795"/>
      <c r="K973" s="798"/>
      <c r="L973" s="795"/>
      <c r="M973" s="795"/>
      <c r="N973" s="795"/>
      <c r="O973" s="795"/>
      <c r="P973" s="795"/>
      <c r="Q973" s="795"/>
      <c r="R973" s="795"/>
      <c r="S973" s="798"/>
      <c r="T973" s="795"/>
      <c r="U973" s="795"/>
      <c r="V973" s="795"/>
      <c r="W973" s="795"/>
      <c r="X973" s="795"/>
      <c r="Y973" s="795"/>
      <c r="Z973" s="795"/>
      <c r="AA973" s="795"/>
      <c r="AB973" s="798"/>
      <c r="AC973" s="798"/>
      <c r="AD973" s="795"/>
      <c r="AE973" s="795"/>
      <c r="AF973" s="795"/>
      <c r="AG973" s="795"/>
      <c r="AH973" s="795"/>
      <c r="AI973" s="798"/>
      <c r="AJ973" s="795"/>
      <c r="AK973" s="798"/>
      <c r="AL973" s="795"/>
      <c r="AM973" s="798"/>
      <c r="AN973" s="795"/>
      <c r="AO973" s="798"/>
      <c r="AP973" s="795"/>
      <c r="AQ973" s="798"/>
      <c r="AR973" s="795"/>
      <c r="AS973" s="798"/>
      <c r="AT973" s="795"/>
      <c r="AU973" s="798"/>
      <c r="AV973" s="795"/>
      <c r="AW973" s="798"/>
      <c r="AX973" s="797"/>
      <c r="AY973" s="797"/>
      <c r="AZ973" s="797"/>
      <c r="BA973" s="797"/>
      <c r="BB973" s="797"/>
      <c r="BC973" s="797"/>
      <c r="BD973" s="797"/>
    </row>
    <row r="974" ht="15.75" customHeight="1">
      <c r="F974" s="794"/>
      <c r="G974" s="795"/>
      <c r="H974" s="797"/>
      <c r="I974" s="795"/>
      <c r="J974" s="795"/>
      <c r="K974" s="798"/>
      <c r="L974" s="795"/>
      <c r="M974" s="795"/>
      <c r="N974" s="795"/>
      <c r="O974" s="795"/>
      <c r="P974" s="795"/>
      <c r="Q974" s="795"/>
      <c r="R974" s="795"/>
      <c r="S974" s="798"/>
      <c r="T974" s="795"/>
      <c r="U974" s="795"/>
      <c r="V974" s="795"/>
      <c r="W974" s="795"/>
      <c r="X974" s="795"/>
      <c r="Y974" s="795"/>
      <c r="Z974" s="795"/>
      <c r="AA974" s="795"/>
      <c r="AB974" s="798"/>
      <c r="AC974" s="798"/>
      <c r="AD974" s="795"/>
      <c r="AE974" s="795"/>
      <c r="AF974" s="795"/>
      <c r="AG974" s="795"/>
      <c r="AH974" s="795"/>
      <c r="AI974" s="798"/>
      <c r="AJ974" s="795"/>
      <c r="AK974" s="798"/>
      <c r="AL974" s="795"/>
      <c r="AM974" s="798"/>
      <c r="AN974" s="795"/>
      <c r="AO974" s="798"/>
      <c r="AP974" s="795"/>
      <c r="AQ974" s="798"/>
      <c r="AR974" s="795"/>
      <c r="AS974" s="798"/>
      <c r="AT974" s="795"/>
      <c r="AU974" s="798"/>
      <c r="AV974" s="795"/>
      <c r="AW974" s="798"/>
      <c r="AX974" s="797"/>
      <c r="AY974" s="797"/>
      <c r="AZ974" s="797"/>
      <c r="BA974" s="797"/>
      <c r="BB974" s="797"/>
      <c r="BC974" s="797"/>
      <c r="BD974" s="797"/>
    </row>
    <row r="975" ht="15.75" customHeight="1">
      <c r="F975" s="794"/>
      <c r="G975" s="795"/>
      <c r="H975" s="797"/>
      <c r="I975" s="795"/>
      <c r="J975" s="795"/>
      <c r="K975" s="798"/>
      <c r="L975" s="795"/>
      <c r="M975" s="795"/>
      <c r="N975" s="795"/>
      <c r="O975" s="795"/>
      <c r="P975" s="795"/>
      <c r="Q975" s="795"/>
      <c r="R975" s="795"/>
      <c r="S975" s="798"/>
      <c r="T975" s="795"/>
      <c r="U975" s="795"/>
      <c r="V975" s="795"/>
      <c r="W975" s="795"/>
      <c r="X975" s="795"/>
      <c r="Y975" s="795"/>
      <c r="Z975" s="795"/>
      <c r="AA975" s="795"/>
      <c r="AB975" s="798"/>
      <c r="AC975" s="798"/>
      <c r="AD975" s="795"/>
      <c r="AE975" s="795"/>
      <c r="AF975" s="795"/>
      <c r="AG975" s="795"/>
      <c r="AH975" s="795"/>
      <c r="AI975" s="798"/>
      <c r="AJ975" s="795"/>
      <c r="AK975" s="798"/>
      <c r="AL975" s="795"/>
      <c r="AM975" s="798"/>
      <c r="AN975" s="795"/>
      <c r="AO975" s="798"/>
      <c r="AP975" s="795"/>
      <c r="AQ975" s="798"/>
      <c r="AR975" s="795"/>
      <c r="AS975" s="798"/>
      <c r="AT975" s="795"/>
      <c r="AU975" s="798"/>
      <c r="AV975" s="795"/>
      <c r="AW975" s="798"/>
      <c r="AX975" s="797"/>
      <c r="AY975" s="797"/>
      <c r="AZ975" s="797"/>
      <c r="BA975" s="797"/>
      <c r="BB975" s="797"/>
      <c r="BC975" s="797"/>
      <c r="BD975" s="797"/>
    </row>
    <row r="976" ht="15.75" customHeight="1">
      <c r="F976" s="794"/>
      <c r="G976" s="795"/>
      <c r="H976" s="797"/>
      <c r="I976" s="795"/>
      <c r="J976" s="795"/>
      <c r="K976" s="798"/>
      <c r="L976" s="795"/>
      <c r="M976" s="795"/>
      <c r="N976" s="795"/>
      <c r="O976" s="795"/>
      <c r="P976" s="795"/>
      <c r="Q976" s="795"/>
      <c r="R976" s="795"/>
      <c r="S976" s="798"/>
      <c r="T976" s="795"/>
      <c r="U976" s="795"/>
      <c r="V976" s="795"/>
      <c r="W976" s="795"/>
      <c r="X976" s="795"/>
      <c r="Y976" s="795"/>
      <c r="Z976" s="795"/>
      <c r="AA976" s="795"/>
      <c r="AB976" s="798"/>
      <c r="AC976" s="798"/>
      <c r="AD976" s="795"/>
      <c r="AE976" s="795"/>
      <c r="AF976" s="795"/>
      <c r="AG976" s="795"/>
      <c r="AH976" s="795"/>
      <c r="AI976" s="798"/>
      <c r="AJ976" s="795"/>
      <c r="AK976" s="798"/>
      <c r="AL976" s="795"/>
      <c r="AM976" s="798"/>
      <c r="AN976" s="795"/>
      <c r="AO976" s="798"/>
      <c r="AP976" s="795"/>
      <c r="AQ976" s="798"/>
      <c r="AR976" s="795"/>
      <c r="AS976" s="798"/>
      <c r="AT976" s="795"/>
      <c r="AU976" s="798"/>
      <c r="AV976" s="795"/>
      <c r="AW976" s="798"/>
      <c r="AX976" s="797"/>
      <c r="AY976" s="797"/>
      <c r="AZ976" s="797"/>
      <c r="BA976" s="797"/>
      <c r="BB976" s="797"/>
      <c r="BC976" s="797"/>
      <c r="BD976" s="797"/>
    </row>
    <row r="977" ht="15.75" customHeight="1">
      <c r="F977" s="794"/>
      <c r="G977" s="795"/>
      <c r="H977" s="797"/>
      <c r="I977" s="795"/>
      <c r="J977" s="795"/>
      <c r="K977" s="798"/>
      <c r="L977" s="795"/>
      <c r="M977" s="795"/>
      <c r="N977" s="795"/>
      <c r="O977" s="795"/>
      <c r="P977" s="795"/>
      <c r="Q977" s="795"/>
      <c r="R977" s="795"/>
      <c r="S977" s="798"/>
      <c r="T977" s="795"/>
      <c r="U977" s="795"/>
      <c r="V977" s="795"/>
      <c r="W977" s="795"/>
      <c r="X977" s="795"/>
      <c r="Y977" s="795"/>
      <c r="Z977" s="795"/>
      <c r="AA977" s="795"/>
      <c r="AB977" s="798"/>
      <c r="AC977" s="798"/>
      <c r="AD977" s="795"/>
      <c r="AE977" s="795"/>
      <c r="AF977" s="795"/>
      <c r="AG977" s="795"/>
      <c r="AH977" s="795"/>
      <c r="AI977" s="798"/>
      <c r="AJ977" s="795"/>
      <c r="AK977" s="798"/>
      <c r="AL977" s="795"/>
      <c r="AM977" s="798"/>
      <c r="AN977" s="795"/>
      <c r="AO977" s="798"/>
      <c r="AP977" s="795"/>
      <c r="AQ977" s="798"/>
      <c r="AR977" s="795"/>
      <c r="AS977" s="798"/>
      <c r="AT977" s="795"/>
      <c r="AU977" s="798"/>
      <c r="AV977" s="795"/>
      <c r="AW977" s="798"/>
      <c r="AX977" s="797"/>
      <c r="AY977" s="797"/>
      <c r="AZ977" s="797"/>
      <c r="BA977" s="797"/>
      <c r="BB977" s="797"/>
      <c r="BC977" s="797"/>
      <c r="BD977" s="797"/>
    </row>
    <row r="978" ht="15.75" customHeight="1">
      <c r="F978" s="794"/>
      <c r="G978" s="795"/>
      <c r="H978" s="797"/>
      <c r="I978" s="795"/>
      <c r="J978" s="795"/>
      <c r="K978" s="798"/>
      <c r="L978" s="795"/>
      <c r="M978" s="795"/>
      <c r="N978" s="795"/>
      <c r="O978" s="795"/>
      <c r="P978" s="795"/>
      <c r="Q978" s="795"/>
      <c r="R978" s="795"/>
      <c r="S978" s="798"/>
      <c r="T978" s="795"/>
      <c r="U978" s="795"/>
      <c r="V978" s="795"/>
      <c r="W978" s="795"/>
      <c r="X978" s="795"/>
      <c r="Y978" s="795"/>
      <c r="Z978" s="795"/>
      <c r="AA978" s="795"/>
      <c r="AB978" s="798"/>
      <c r="AC978" s="798"/>
      <c r="AD978" s="795"/>
      <c r="AE978" s="795"/>
      <c r="AF978" s="795"/>
      <c r="AG978" s="795"/>
      <c r="AH978" s="795"/>
      <c r="AI978" s="798"/>
      <c r="AJ978" s="795"/>
      <c r="AK978" s="798"/>
      <c r="AL978" s="795"/>
      <c r="AM978" s="798"/>
      <c r="AN978" s="795"/>
      <c r="AO978" s="798"/>
      <c r="AP978" s="795"/>
      <c r="AQ978" s="798"/>
      <c r="AR978" s="795"/>
      <c r="AS978" s="798"/>
      <c r="AT978" s="795"/>
      <c r="AU978" s="798"/>
      <c r="AV978" s="795"/>
      <c r="AW978" s="798"/>
      <c r="AX978" s="797"/>
      <c r="AY978" s="797"/>
      <c r="AZ978" s="797"/>
      <c r="BA978" s="797"/>
      <c r="BB978" s="797"/>
      <c r="BC978" s="797"/>
      <c r="BD978" s="797"/>
    </row>
    <row r="979" ht="15.75" customHeight="1">
      <c r="F979" s="794"/>
      <c r="G979" s="795"/>
      <c r="H979" s="797"/>
      <c r="I979" s="795"/>
      <c r="J979" s="795"/>
      <c r="K979" s="798"/>
      <c r="L979" s="795"/>
      <c r="M979" s="795"/>
      <c r="N979" s="795"/>
      <c r="O979" s="795"/>
      <c r="P979" s="795"/>
      <c r="Q979" s="795"/>
      <c r="R979" s="795"/>
      <c r="S979" s="798"/>
      <c r="T979" s="795"/>
      <c r="U979" s="795"/>
      <c r="V979" s="795"/>
      <c r="W979" s="795"/>
      <c r="X979" s="795"/>
      <c r="Y979" s="795"/>
      <c r="Z979" s="795"/>
      <c r="AA979" s="795"/>
      <c r="AB979" s="798"/>
      <c r="AC979" s="798"/>
      <c r="AD979" s="795"/>
      <c r="AE979" s="795"/>
      <c r="AF979" s="795"/>
      <c r="AG979" s="795"/>
      <c r="AH979" s="795"/>
      <c r="AI979" s="798"/>
      <c r="AJ979" s="795"/>
      <c r="AK979" s="798"/>
      <c r="AL979" s="795"/>
      <c r="AM979" s="798"/>
      <c r="AN979" s="795"/>
      <c r="AO979" s="798"/>
      <c r="AP979" s="795"/>
      <c r="AQ979" s="798"/>
      <c r="AR979" s="795"/>
      <c r="AS979" s="798"/>
      <c r="AT979" s="795"/>
      <c r="AU979" s="798"/>
      <c r="AV979" s="795"/>
      <c r="AW979" s="798"/>
      <c r="AX979" s="797"/>
      <c r="AY979" s="797"/>
      <c r="AZ979" s="797"/>
      <c r="BA979" s="797"/>
      <c r="BB979" s="797"/>
      <c r="BC979" s="797"/>
      <c r="BD979" s="797"/>
    </row>
    <row r="980" ht="15.75" customHeight="1">
      <c r="F980" s="794"/>
      <c r="G980" s="795"/>
      <c r="H980" s="797"/>
      <c r="I980" s="795"/>
      <c r="J980" s="795"/>
      <c r="K980" s="798"/>
      <c r="L980" s="795"/>
      <c r="M980" s="795"/>
      <c r="N980" s="795"/>
      <c r="O980" s="795"/>
      <c r="P980" s="795"/>
      <c r="Q980" s="795"/>
      <c r="R980" s="795"/>
      <c r="S980" s="798"/>
      <c r="T980" s="795"/>
      <c r="U980" s="795"/>
      <c r="V980" s="795"/>
      <c r="W980" s="795"/>
      <c r="X980" s="795"/>
      <c r="Y980" s="795"/>
      <c r="Z980" s="795"/>
      <c r="AA980" s="795"/>
      <c r="AB980" s="798"/>
      <c r="AC980" s="798"/>
      <c r="AD980" s="795"/>
      <c r="AE980" s="795"/>
      <c r="AF980" s="795"/>
      <c r="AG980" s="795"/>
      <c r="AH980" s="795"/>
      <c r="AI980" s="798"/>
      <c r="AJ980" s="795"/>
      <c r="AK980" s="798"/>
      <c r="AL980" s="795"/>
      <c r="AM980" s="798"/>
      <c r="AN980" s="795"/>
      <c r="AO980" s="798"/>
      <c r="AP980" s="795"/>
      <c r="AQ980" s="798"/>
      <c r="AR980" s="795"/>
      <c r="AS980" s="798"/>
      <c r="AT980" s="795"/>
      <c r="AU980" s="798"/>
      <c r="AV980" s="795"/>
      <c r="AW980" s="798"/>
      <c r="AX980" s="797"/>
      <c r="AY980" s="797"/>
      <c r="AZ980" s="797"/>
      <c r="BA980" s="797"/>
      <c r="BB980" s="797"/>
      <c r="BC980" s="797"/>
      <c r="BD980" s="797"/>
    </row>
    <row r="981" ht="15.75" customHeight="1">
      <c r="F981" s="794"/>
      <c r="G981" s="795"/>
      <c r="H981" s="797"/>
      <c r="I981" s="795"/>
      <c r="J981" s="795"/>
      <c r="K981" s="798"/>
      <c r="L981" s="795"/>
      <c r="M981" s="795"/>
      <c r="N981" s="795"/>
      <c r="O981" s="795"/>
      <c r="P981" s="795"/>
      <c r="Q981" s="795"/>
      <c r="R981" s="795"/>
      <c r="S981" s="798"/>
      <c r="T981" s="795"/>
      <c r="U981" s="795"/>
      <c r="V981" s="795"/>
      <c r="W981" s="795"/>
      <c r="X981" s="795"/>
      <c r="Y981" s="795"/>
      <c r="Z981" s="795"/>
      <c r="AA981" s="795"/>
      <c r="AB981" s="798"/>
      <c r="AC981" s="798"/>
      <c r="AD981" s="795"/>
      <c r="AE981" s="795"/>
      <c r="AF981" s="795"/>
      <c r="AG981" s="795"/>
      <c r="AH981" s="795"/>
      <c r="AI981" s="798"/>
      <c r="AJ981" s="795"/>
      <c r="AK981" s="798"/>
      <c r="AL981" s="795"/>
      <c r="AM981" s="798"/>
      <c r="AN981" s="795"/>
      <c r="AO981" s="798"/>
      <c r="AP981" s="795"/>
      <c r="AQ981" s="798"/>
      <c r="AR981" s="795"/>
      <c r="AS981" s="798"/>
      <c r="AT981" s="795"/>
      <c r="AU981" s="798"/>
      <c r="AV981" s="795"/>
      <c r="AW981" s="798"/>
      <c r="AX981" s="797"/>
      <c r="AY981" s="797"/>
      <c r="AZ981" s="797"/>
      <c r="BA981" s="797"/>
      <c r="BB981" s="797"/>
      <c r="BC981" s="797"/>
      <c r="BD981" s="797"/>
    </row>
    <row r="982" ht="15.75" customHeight="1">
      <c r="F982" s="794"/>
      <c r="G982" s="795"/>
      <c r="H982" s="797"/>
      <c r="I982" s="795"/>
      <c r="J982" s="795"/>
      <c r="K982" s="798"/>
      <c r="L982" s="795"/>
      <c r="M982" s="795"/>
      <c r="N982" s="795"/>
      <c r="O982" s="795"/>
      <c r="P982" s="795"/>
      <c r="Q982" s="795"/>
      <c r="R982" s="795"/>
      <c r="S982" s="798"/>
      <c r="T982" s="795"/>
      <c r="U982" s="795"/>
      <c r="V982" s="795"/>
      <c r="W982" s="795"/>
      <c r="X982" s="795"/>
      <c r="Y982" s="795"/>
      <c r="Z982" s="795"/>
      <c r="AA982" s="795"/>
      <c r="AB982" s="798"/>
      <c r="AC982" s="798"/>
      <c r="AD982" s="795"/>
      <c r="AE982" s="795"/>
      <c r="AF982" s="795"/>
      <c r="AG982" s="795"/>
      <c r="AH982" s="795"/>
      <c r="AI982" s="798"/>
      <c r="AJ982" s="795"/>
      <c r="AK982" s="798"/>
      <c r="AL982" s="795"/>
      <c r="AM982" s="798"/>
      <c r="AN982" s="795"/>
      <c r="AO982" s="798"/>
      <c r="AP982" s="795"/>
      <c r="AQ982" s="798"/>
      <c r="AR982" s="795"/>
      <c r="AS982" s="798"/>
      <c r="AT982" s="795"/>
      <c r="AU982" s="798"/>
      <c r="AV982" s="795"/>
      <c r="AW982" s="798"/>
      <c r="AX982" s="797"/>
      <c r="AY982" s="797"/>
      <c r="AZ982" s="797"/>
      <c r="BA982" s="797"/>
      <c r="BB982" s="797"/>
      <c r="BC982" s="797"/>
      <c r="BD982" s="797"/>
    </row>
    <row r="983" ht="15.75" customHeight="1">
      <c r="F983" s="794"/>
      <c r="G983" s="795"/>
      <c r="H983" s="797"/>
      <c r="I983" s="795"/>
      <c r="J983" s="795"/>
      <c r="K983" s="798"/>
      <c r="L983" s="795"/>
      <c r="M983" s="795"/>
      <c r="N983" s="795"/>
      <c r="O983" s="795"/>
      <c r="P983" s="795"/>
      <c r="Q983" s="795"/>
      <c r="R983" s="795"/>
      <c r="S983" s="798"/>
      <c r="T983" s="795"/>
      <c r="U983" s="795"/>
      <c r="V983" s="795"/>
      <c r="W983" s="795"/>
      <c r="X983" s="795"/>
      <c r="Y983" s="795"/>
      <c r="Z983" s="795"/>
      <c r="AA983" s="795"/>
      <c r="AB983" s="798"/>
      <c r="AC983" s="798"/>
      <c r="AD983" s="795"/>
      <c r="AE983" s="795"/>
      <c r="AF983" s="795"/>
      <c r="AG983" s="795"/>
      <c r="AH983" s="795"/>
      <c r="AI983" s="798"/>
      <c r="AJ983" s="795"/>
      <c r="AK983" s="798"/>
      <c r="AL983" s="795"/>
      <c r="AM983" s="798"/>
      <c r="AN983" s="795"/>
      <c r="AO983" s="798"/>
      <c r="AP983" s="795"/>
      <c r="AQ983" s="798"/>
      <c r="AR983" s="795"/>
      <c r="AS983" s="798"/>
      <c r="AT983" s="795"/>
      <c r="AU983" s="798"/>
      <c r="AV983" s="795"/>
      <c r="AW983" s="798"/>
      <c r="AX983" s="797"/>
      <c r="AY983" s="797"/>
      <c r="AZ983" s="797"/>
      <c r="BA983" s="797"/>
      <c r="BB983" s="797"/>
      <c r="BC983" s="797"/>
      <c r="BD983" s="797"/>
    </row>
    <row r="984" ht="15.75" customHeight="1">
      <c r="F984" s="794"/>
      <c r="G984" s="795"/>
      <c r="H984" s="797"/>
      <c r="I984" s="795"/>
      <c r="J984" s="795"/>
      <c r="K984" s="798"/>
      <c r="L984" s="795"/>
      <c r="M984" s="795"/>
      <c r="N984" s="795"/>
      <c r="O984" s="795"/>
      <c r="P984" s="795"/>
      <c r="Q984" s="795"/>
      <c r="R984" s="795"/>
      <c r="S984" s="798"/>
      <c r="T984" s="795"/>
      <c r="U984" s="795"/>
      <c r="V984" s="795"/>
      <c r="W984" s="795"/>
      <c r="X984" s="795"/>
      <c r="Y984" s="795"/>
      <c r="Z984" s="795"/>
      <c r="AA984" s="795"/>
      <c r="AB984" s="798"/>
      <c r="AC984" s="798"/>
      <c r="AD984" s="795"/>
      <c r="AE984" s="795"/>
      <c r="AF984" s="795"/>
      <c r="AG984" s="795"/>
      <c r="AH984" s="795"/>
      <c r="AI984" s="798"/>
      <c r="AJ984" s="795"/>
      <c r="AK984" s="798"/>
      <c r="AL984" s="795"/>
      <c r="AM984" s="798"/>
      <c r="AN984" s="795"/>
      <c r="AO984" s="798"/>
      <c r="AP984" s="795"/>
      <c r="AQ984" s="798"/>
      <c r="AR984" s="795"/>
      <c r="AS984" s="798"/>
      <c r="AT984" s="795"/>
      <c r="AU984" s="798"/>
      <c r="AV984" s="795"/>
      <c r="AW984" s="798"/>
      <c r="AX984" s="797"/>
      <c r="AY984" s="797"/>
      <c r="AZ984" s="797"/>
      <c r="BA984" s="797"/>
      <c r="BB984" s="797"/>
      <c r="BC984" s="797"/>
      <c r="BD984" s="797"/>
    </row>
    <row r="985" ht="15.75" customHeight="1">
      <c r="F985" s="794"/>
      <c r="G985" s="795"/>
      <c r="H985" s="797"/>
      <c r="I985" s="795"/>
      <c r="J985" s="795"/>
      <c r="K985" s="798"/>
      <c r="L985" s="795"/>
      <c r="M985" s="795"/>
      <c r="N985" s="795"/>
      <c r="O985" s="795"/>
      <c r="P985" s="795"/>
      <c r="Q985" s="795"/>
      <c r="R985" s="795"/>
      <c r="S985" s="798"/>
      <c r="T985" s="795"/>
      <c r="U985" s="795"/>
      <c r="V985" s="795"/>
      <c r="W985" s="795"/>
      <c r="X985" s="795"/>
      <c r="Y985" s="795"/>
      <c r="Z985" s="795"/>
      <c r="AA985" s="795"/>
      <c r="AB985" s="798"/>
      <c r="AC985" s="798"/>
      <c r="AD985" s="795"/>
      <c r="AE985" s="795"/>
      <c r="AF985" s="795"/>
      <c r="AG985" s="795"/>
      <c r="AH985" s="795"/>
      <c r="AI985" s="798"/>
      <c r="AJ985" s="795"/>
      <c r="AK985" s="798"/>
      <c r="AL985" s="795"/>
      <c r="AM985" s="798"/>
      <c r="AN985" s="795"/>
      <c r="AO985" s="798"/>
      <c r="AP985" s="795"/>
      <c r="AQ985" s="798"/>
      <c r="AR985" s="795"/>
      <c r="AS985" s="798"/>
      <c r="AT985" s="795"/>
      <c r="AU985" s="798"/>
      <c r="AV985" s="795"/>
      <c r="AW985" s="798"/>
      <c r="AX985" s="797"/>
      <c r="AY985" s="797"/>
      <c r="AZ985" s="797"/>
      <c r="BA985" s="797"/>
      <c r="BB985" s="797"/>
      <c r="BC985" s="797"/>
      <c r="BD985" s="797"/>
    </row>
    <row r="986" ht="15.75" customHeight="1">
      <c r="F986" s="794"/>
      <c r="G986" s="795"/>
      <c r="H986" s="797"/>
      <c r="I986" s="795"/>
      <c r="J986" s="795"/>
      <c r="K986" s="798"/>
      <c r="L986" s="795"/>
      <c r="M986" s="795"/>
      <c r="N986" s="795"/>
      <c r="O986" s="795"/>
      <c r="P986" s="795"/>
      <c r="Q986" s="795"/>
      <c r="R986" s="795"/>
      <c r="S986" s="798"/>
      <c r="T986" s="795"/>
      <c r="U986" s="795"/>
      <c r="V986" s="795"/>
      <c r="W986" s="795"/>
      <c r="X986" s="795"/>
      <c r="Y986" s="795"/>
      <c r="Z986" s="795"/>
      <c r="AA986" s="795"/>
      <c r="AB986" s="798"/>
      <c r="AC986" s="798"/>
      <c r="AD986" s="795"/>
      <c r="AE986" s="795"/>
      <c r="AF986" s="795"/>
      <c r="AG986" s="795"/>
      <c r="AH986" s="795"/>
      <c r="AI986" s="798"/>
      <c r="AJ986" s="795"/>
      <c r="AK986" s="798"/>
      <c r="AL986" s="795"/>
      <c r="AM986" s="798"/>
      <c r="AN986" s="795"/>
      <c r="AO986" s="798"/>
      <c r="AP986" s="795"/>
      <c r="AQ986" s="798"/>
      <c r="AR986" s="795"/>
      <c r="AS986" s="798"/>
      <c r="AT986" s="795"/>
      <c r="AU986" s="798"/>
      <c r="AV986" s="795"/>
      <c r="AW986" s="798"/>
      <c r="AX986" s="797"/>
      <c r="AY986" s="797"/>
      <c r="AZ986" s="797"/>
      <c r="BA986" s="797"/>
      <c r="BB986" s="797"/>
      <c r="BC986" s="797"/>
      <c r="BD986" s="797"/>
    </row>
    <row r="987" ht="15.75" customHeight="1">
      <c r="F987" s="794"/>
      <c r="G987" s="795"/>
      <c r="H987" s="797"/>
      <c r="I987" s="795"/>
      <c r="J987" s="795"/>
      <c r="K987" s="798"/>
      <c r="L987" s="795"/>
      <c r="M987" s="795"/>
      <c r="N987" s="795"/>
      <c r="O987" s="795"/>
      <c r="P987" s="795"/>
      <c r="Q987" s="795"/>
      <c r="R987" s="795"/>
      <c r="S987" s="798"/>
      <c r="T987" s="795"/>
      <c r="U987" s="795"/>
      <c r="V987" s="795"/>
      <c r="W987" s="795"/>
      <c r="X987" s="795"/>
      <c r="Y987" s="795"/>
      <c r="Z987" s="795"/>
      <c r="AA987" s="795"/>
      <c r="AB987" s="798"/>
      <c r="AC987" s="798"/>
      <c r="AD987" s="795"/>
      <c r="AE987" s="795"/>
      <c r="AF987" s="795"/>
      <c r="AG987" s="795"/>
      <c r="AH987" s="795"/>
      <c r="AI987" s="798"/>
      <c r="AJ987" s="795"/>
      <c r="AK987" s="798"/>
      <c r="AL987" s="795"/>
      <c r="AM987" s="798"/>
      <c r="AN987" s="795"/>
      <c r="AO987" s="798"/>
      <c r="AP987" s="795"/>
      <c r="AQ987" s="798"/>
      <c r="AR987" s="795"/>
      <c r="AS987" s="798"/>
      <c r="AT987" s="795"/>
      <c r="AU987" s="798"/>
      <c r="AV987" s="795"/>
      <c r="AW987" s="798"/>
      <c r="AX987" s="797"/>
      <c r="AY987" s="797"/>
      <c r="AZ987" s="797"/>
      <c r="BA987" s="797"/>
      <c r="BB987" s="797"/>
      <c r="BC987" s="797"/>
      <c r="BD987" s="797"/>
    </row>
    <row r="988" ht="15.75" customHeight="1">
      <c r="F988" s="794"/>
      <c r="G988" s="795"/>
      <c r="H988" s="797"/>
      <c r="I988" s="795"/>
      <c r="J988" s="795"/>
      <c r="K988" s="798"/>
      <c r="L988" s="795"/>
      <c r="M988" s="795"/>
      <c r="N988" s="795"/>
      <c r="O988" s="795"/>
      <c r="P988" s="795"/>
      <c r="Q988" s="795"/>
      <c r="R988" s="795"/>
      <c r="S988" s="798"/>
      <c r="T988" s="795"/>
      <c r="U988" s="795"/>
      <c r="V988" s="795"/>
      <c r="W988" s="795"/>
      <c r="X988" s="795"/>
      <c r="Y988" s="795"/>
      <c r="Z988" s="795"/>
      <c r="AA988" s="795"/>
      <c r="AB988" s="798"/>
      <c r="AC988" s="798"/>
      <c r="AD988" s="795"/>
      <c r="AE988" s="795"/>
      <c r="AF988" s="795"/>
      <c r="AG988" s="795"/>
      <c r="AH988" s="795"/>
      <c r="AI988" s="798"/>
      <c r="AJ988" s="795"/>
      <c r="AK988" s="798"/>
      <c r="AL988" s="795"/>
      <c r="AM988" s="798"/>
      <c r="AN988" s="795"/>
      <c r="AO988" s="798"/>
      <c r="AP988" s="795"/>
      <c r="AQ988" s="798"/>
      <c r="AR988" s="795"/>
      <c r="AS988" s="798"/>
      <c r="AT988" s="795"/>
      <c r="AU988" s="798"/>
      <c r="AV988" s="795"/>
      <c r="AW988" s="798"/>
      <c r="AX988" s="797"/>
      <c r="AY988" s="797"/>
      <c r="AZ988" s="797"/>
      <c r="BA988" s="797"/>
      <c r="BB988" s="797"/>
      <c r="BC988" s="797"/>
      <c r="BD988" s="797"/>
    </row>
    <row r="989" ht="15.75" customHeight="1">
      <c r="F989" s="794"/>
      <c r="G989" s="795"/>
      <c r="H989" s="797"/>
      <c r="I989" s="795"/>
      <c r="J989" s="795"/>
      <c r="K989" s="798"/>
      <c r="L989" s="795"/>
      <c r="M989" s="795"/>
      <c r="N989" s="795"/>
      <c r="O989" s="795"/>
      <c r="P989" s="795"/>
      <c r="Q989" s="795"/>
      <c r="R989" s="795"/>
      <c r="S989" s="798"/>
      <c r="T989" s="795"/>
      <c r="U989" s="795"/>
      <c r="V989" s="795"/>
      <c r="W989" s="795"/>
      <c r="X989" s="795"/>
      <c r="Y989" s="795"/>
      <c r="Z989" s="795"/>
      <c r="AA989" s="795"/>
      <c r="AB989" s="798"/>
      <c r="AC989" s="798"/>
      <c r="AD989" s="795"/>
      <c r="AE989" s="795"/>
      <c r="AF989" s="795"/>
      <c r="AG989" s="795"/>
      <c r="AH989" s="795"/>
      <c r="AI989" s="798"/>
      <c r="AJ989" s="795"/>
      <c r="AK989" s="798"/>
      <c r="AL989" s="795"/>
      <c r="AM989" s="798"/>
      <c r="AN989" s="795"/>
      <c r="AO989" s="798"/>
      <c r="AP989" s="795"/>
      <c r="AQ989" s="798"/>
      <c r="AR989" s="795"/>
      <c r="AS989" s="798"/>
      <c r="AT989" s="795"/>
      <c r="AU989" s="798"/>
      <c r="AV989" s="795"/>
      <c r="AW989" s="798"/>
      <c r="AX989" s="797"/>
      <c r="AY989" s="797"/>
      <c r="AZ989" s="797"/>
      <c r="BA989" s="797"/>
      <c r="BB989" s="797"/>
      <c r="BC989" s="797"/>
      <c r="BD989" s="797"/>
    </row>
    <row r="990" ht="15.75" customHeight="1">
      <c r="F990" s="794"/>
      <c r="G990" s="795"/>
      <c r="H990" s="797"/>
      <c r="I990" s="795"/>
      <c r="J990" s="795"/>
      <c r="K990" s="798"/>
      <c r="L990" s="795"/>
      <c r="M990" s="795"/>
      <c r="N990" s="795"/>
      <c r="O990" s="795"/>
      <c r="P990" s="795"/>
      <c r="Q990" s="795"/>
      <c r="R990" s="795"/>
      <c r="S990" s="798"/>
      <c r="T990" s="795"/>
      <c r="U990" s="795"/>
      <c r="V990" s="795"/>
      <c r="W990" s="795"/>
      <c r="X990" s="795"/>
      <c r="Y990" s="795"/>
      <c r="Z990" s="795"/>
      <c r="AA990" s="795"/>
      <c r="AB990" s="798"/>
      <c r="AC990" s="798"/>
      <c r="AD990" s="795"/>
      <c r="AE990" s="795"/>
      <c r="AF990" s="795"/>
      <c r="AG990" s="795"/>
      <c r="AH990" s="795"/>
      <c r="AI990" s="798"/>
      <c r="AJ990" s="795"/>
      <c r="AK990" s="798"/>
      <c r="AL990" s="795"/>
      <c r="AM990" s="798"/>
      <c r="AN990" s="795"/>
      <c r="AO990" s="798"/>
      <c r="AP990" s="795"/>
      <c r="AQ990" s="798"/>
      <c r="AR990" s="795"/>
      <c r="AS990" s="798"/>
      <c r="AT990" s="795"/>
      <c r="AU990" s="798"/>
      <c r="AV990" s="795"/>
      <c r="AW990" s="798"/>
      <c r="AX990" s="797"/>
      <c r="AY990" s="797"/>
      <c r="AZ990" s="797"/>
      <c r="BA990" s="797"/>
      <c r="BB990" s="797"/>
      <c r="BC990" s="797"/>
      <c r="BD990" s="797"/>
    </row>
    <row r="991" ht="15.75" customHeight="1">
      <c r="F991" s="794"/>
      <c r="G991" s="795"/>
      <c r="H991" s="797"/>
      <c r="I991" s="795"/>
      <c r="J991" s="795"/>
      <c r="K991" s="798"/>
      <c r="L991" s="795"/>
      <c r="M991" s="795"/>
      <c r="N991" s="795"/>
      <c r="O991" s="795"/>
      <c r="P991" s="795"/>
      <c r="Q991" s="795"/>
      <c r="R991" s="795"/>
      <c r="S991" s="798"/>
      <c r="T991" s="795"/>
      <c r="U991" s="795"/>
      <c r="V991" s="795"/>
      <c r="W991" s="795"/>
      <c r="X991" s="795"/>
      <c r="Y991" s="795"/>
      <c r="Z991" s="795"/>
      <c r="AA991" s="795"/>
      <c r="AB991" s="798"/>
      <c r="AC991" s="798"/>
      <c r="AD991" s="795"/>
      <c r="AE991" s="795"/>
      <c r="AF991" s="795"/>
      <c r="AG991" s="795"/>
      <c r="AH991" s="795"/>
      <c r="AI991" s="798"/>
      <c r="AJ991" s="795"/>
      <c r="AK991" s="798"/>
      <c r="AL991" s="795"/>
      <c r="AM991" s="798"/>
      <c r="AN991" s="795"/>
      <c r="AO991" s="798"/>
      <c r="AP991" s="795"/>
      <c r="AQ991" s="798"/>
      <c r="AR991" s="795"/>
      <c r="AS991" s="798"/>
      <c r="AT991" s="795"/>
      <c r="AU991" s="798"/>
      <c r="AV991" s="795"/>
      <c r="AW991" s="798"/>
      <c r="AX991" s="797"/>
      <c r="AY991" s="797"/>
      <c r="AZ991" s="797"/>
      <c r="BA991" s="797"/>
      <c r="BB991" s="797"/>
      <c r="BC991" s="797"/>
      <c r="BD991" s="797"/>
    </row>
    <row r="992" ht="15.75" customHeight="1">
      <c r="F992" s="794"/>
      <c r="G992" s="795"/>
      <c r="H992" s="797"/>
      <c r="I992" s="795"/>
      <c r="J992" s="795"/>
      <c r="K992" s="798"/>
      <c r="L992" s="795"/>
      <c r="M992" s="795"/>
      <c r="N992" s="795"/>
      <c r="O992" s="795"/>
      <c r="P992" s="795"/>
      <c r="Q992" s="795"/>
      <c r="R992" s="795"/>
      <c r="S992" s="798"/>
      <c r="T992" s="795"/>
      <c r="U992" s="795"/>
      <c r="V992" s="795"/>
      <c r="W992" s="795"/>
      <c r="X992" s="795"/>
      <c r="Y992" s="795"/>
      <c r="Z992" s="795"/>
      <c r="AA992" s="795"/>
      <c r="AB992" s="798"/>
      <c r="AC992" s="798"/>
      <c r="AD992" s="795"/>
      <c r="AE992" s="795"/>
      <c r="AF992" s="795"/>
      <c r="AG992" s="795"/>
      <c r="AH992" s="795"/>
      <c r="AI992" s="798"/>
      <c r="AJ992" s="795"/>
      <c r="AK992" s="798"/>
      <c r="AL992" s="795"/>
      <c r="AM992" s="798"/>
      <c r="AN992" s="795"/>
      <c r="AO992" s="798"/>
      <c r="AP992" s="795"/>
      <c r="AQ992" s="798"/>
      <c r="AR992" s="795"/>
      <c r="AS992" s="798"/>
      <c r="AT992" s="795"/>
      <c r="AU992" s="798"/>
      <c r="AV992" s="795"/>
      <c r="AW992" s="798"/>
      <c r="AX992" s="797"/>
      <c r="AY992" s="797"/>
      <c r="AZ992" s="797"/>
      <c r="BA992" s="797"/>
      <c r="BB992" s="797"/>
      <c r="BC992" s="797"/>
      <c r="BD992" s="797"/>
    </row>
    <row r="993" ht="15.75" customHeight="1">
      <c r="F993" s="794"/>
      <c r="G993" s="795"/>
      <c r="H993" s="797"/>
      <c r="I993" s="795"/>
      <c r="J993" s="795"/>
      <c r="K993" s="798"/>
      <c r="L993" s="795"/>
      <c r="M993" s="795"/>
      <c r="N993" s="795"/>
      <c r="O993" s="795"/>
      <c r="P993" s="795"/>
      <c r="Q993" s="795"/>
      <c r="R993" s="795"/>
      <c r="S993" s="798"/>
      <c r="T993" s="795"/>
      <c r="U993" s="795"/>
      <c r="V993" s="795"/>
      <c r="W993" s="795"/>
      <c r="X993" s="795"/>
      <c r="Y993" s="795"/>
      <c r="Z993" s="795"/>
      <c r="AA993" s="795"/>
      <c r="AB993" s="798"/>
      <c r="AC993" s="798"/>
      <c r="AD993" s="795"/>
      <c r="AE993" s="795"/>
      <c r="AF993" s="795"/>
      <c r="AG993" s="795"/>
      <c r="AH993" s="795"/>
      <c r="AI993" s="798"/>
      <c r="AJ993" s="795"/>
      <c r="AK993" s="798"/>
      <c r="AL993" s="795"/>
      <c r="AM993" s="798"/>
      <c r="AN993" s="795"/>
      <c r="AO993" s="798"/>
      <c r="AP993" s="795"/>
      <c r="AQ993" s="798"/>
      <c r="AR993" s="795"/>
      <c r="AS993" s="798"/>
      <c r="AT993" s="795"/>
      <c r="AU993" s="798"/>
      <c r="AV993" s="795"/>
      <c r="AW993" s="798"/>
      <c r="AX993" s="797"/>
      <c r="AY993" s="797"/>
      <c r="AZ993" s="797"/>
      <c r="BA993" s="797"/>
      <c r="BB993" s="797"/>
      <c r="BC993" s="797"/>
      <c r="BD993" s="797"/>
    </row>
    <row r="994" ht="15.75" customHeight="1">
      <c r="F994" s="794"/>
      <c r="G994" s="795"/>
      <c r="H994" s="797"/>
      <c r="I994" s="795"/>
      <c r="J994" s="795"/>
      <c r="K994" s="798"/>
      <c r="L994" s="795"/>
      <c r="M994" s="795"/>
      <c r="N994" s="795"/>
      <c r="O994" s="795"/>
      <c r="P994" s="795"/>
      <c r="Q994" s="795"/>
      <c r="R994" s="795"/>
      <c r="S994" s="798"/>
      <c r="T994" s="795"/>
      <c r="U994" s="795"/>
      <c r="V994" s="795"/>
      <c r="W994" s="795"/>
      <c r="X994" s="795"/>
      <c r="Y994" s="795"/>
      <c r="Z994" s="795"/>
      <c r="AA994" s="795"/>
      <c r="AB994" s="798"/>
      <c r="AC994" s="798"/>
      <c r="AD994" s="795"/>
      <c r="AE994" s="795"/>
      <c r="AF994" s="795"/>
      <c r="AG994" s="795"/>
      <c r="AH994" s="795"/>
      <c r="AI994" s="798"/>
      <c r="AJ994" s="795"/>
      <c r="AK994" s="798"/>
      <c r="AL994" s="795"/>
      <c r="AM994" s="798"/>
      <c r="AN994" s="795"/>
      <c r="AO994" s="798"/>
      <c r="AP994" s="795"/>
      <c r="AQ994" s="798"/>
      <c r="AR994" s="795"/>
      <c r="AS994" s="798"/>
      <c r="AT994" s="795"/>
      <c r="AU994" s="798"/>
      <c r="AV994" s="795"/>
      <c r="AW994" s="798"/>
      <c r="AX994" s="797"/>
      <c r="AY994" s="797"/>
      <c r="AZ994" s="797"/>
      <c r="BA994" s="797"/>
      <c r="BB994" s="797"/>
      <c r="BC994" s="797"/>
      <c r="BD994" s="797"/>
    </row>
    <row r="995" ht="15.75" customHeight="1">
      <c r="F995" s="794"/>
      <c r="G995" s="795"/>
      <c r="H995" s="797"/>
      <c r="I995" s="795"/>
      <c r="J995" s="795"/>
      <c r="K995" s="798"/>
      <c r="L995" s="795"/>
      <c r="M995" s="795"/>
      <c r="N995" s="795"/>
      <c r="O995" s="795"/>
      <c r="P995" s="795"/>
      <c r="Q995" s="795"/>
      <c r="R995" s="795"/>
      <c r="S995" s="798"/>
      <c r="T995" s="795"/>
      <c r="U995" s="795"/>
      <c r="V995" s="795"/>
      <c r="W995" s="795"/>
      <c r="X995" s="795"/>
      <c r="Y995" s="795"/>
      <c r="Z995" s="795"/>
      <c r="AA995" s="795"/>
      <c r="AB995" s="798"/>
      <c r="AC995" s="798"/>
      <c r="AD995" s="795"/>
      <c r="AE995" s="795"/>
      <c r="AF995" s="795"/>
      <c r="AG995" s="795"/>
      <c r="AH995" s="795"/>
      <c r="AI995" s="798"/>
      <c r="AJ995" s="795"/>
      <c r="AK995" s="798"/>
      <c r="AL995" s="795"/>
      <c r="AM995" s="798"/>
      <c r="AN995" s="795"/>
      <c r="AO995" s="798"/>
      <c r="AP995" s="795"/>
      <c r="AQ995" s="798"/>
      <c r="AR995" s="795"/>
      <c r="AS995" s="798"/>
      <c r="AT995" s="795"/>
      <c r="AU995" s="798"/>
      <c r="AV995" s="795"/>
      <c r="AW995" s="798"/>
      <c r="AX995" s="797"/>
      <c r="AY995" s="797"/>
      <c r="AZ995" s="797"/>
      <c r="BA995" s="797"/>
      <c r="BB995" s="797"/>
      <c r="BC995" s="797"/>
      <c r="BD995" s="797"/>
    </row>
    <row r="996" ht="15.75" customHeight="1">
      <c r="F996" s="794"/>
      <c r="G996" s="795"/>
      <c r="H996" s="797"/>
      <c r="I996" s="795"/>
      <c r="J996" s="795"/>
      <c r="K996" s="798"/>
      <c r="L996" s="795"/>
      <c r="M996" s="795"/>
      <c r="N996" s="795"/>
      <c r="O996" s="795"/>
      <c r="P996" s="795"/>
      <c r="Q996" s="795"/>
      <c r="R996" s="795"/>
      <c r="S996" s="798"/>
      <c r="T996" s="795"/>
      <c r="U996" s="795"/>
      <c r="V996" s="795"/>
      <c r="W996" s="795"/>
      <c r="X996" s="795"/>
      <c r="Y996" s="795"/>
      <c r="Z996" s="795"/>
      <c r="AA996" s="795"/>
      <c r="AB996" s="798"/>
      <c r="AC996" s="798"/>
      <c r="AD996" s="795"/>
      <c r="AE996" s="795"/>
      <c r="AF996" s="795"/>
      <c r="AG996" s="795"/>
      <c r="AH996" s="795"/>
      <c r="AI996" s="798"/>
      <c r="AJ996" s="795"/>
      <c r="AK996" s="798"/>
      <c r="AL996" s="795"/>
      <c r="AM996" s="798"/>
      <c r="AN996" s="795"/>
      <c r="AO996" s="798"/>
      <c r="AP996" s="795"/>
      <c r="AQ996" s="798"/>
      <c r="AR996" s="795"/>
      <c r="AS996" s="798"/>
      <c r="AT996" s="795"/>
      <c r="AU996" s="798"/>
      <c r="AV996" s="795"/>
      <c r="AW996" s="798"/>
      <c r="AX996" s="797"/>
      <c r="AY996" s="797"/>
      <c r="AZ996" s="797"/>
      <c r="BA996" s="797"/>
      <c r="BB996" s="797"/>
      <c r="BC996" s="797"/>
      <c r="BD996" s="797"/>
    </row>
    <row r="997" ht="15.75" customHeight="1">
      <c r="F997" s="794"/>
      <c r="G997" s="795"/>
      <c r="H997" s="797"/>
      <c r="I997" s="795"/>
      <c r="J997" s="795"/>
      <c r="K997" s="798"/>
      <c r="L997" s="795"/>
      <c r="M997" s="795"/>
      <c r="N997" s="795"/>
      <c r="O997" s="795"/>
      <c r="P997" s="795"/>
      <c r="Q997" s="795"/>
      <c r="R997" s="795"/>
      <c r="S997" s="798"/>
      <c r="T997" s="795"/>
      <c r="U997" s="795"/>
      <c r="V997" s="795"/>
      <c r="W997" s="795"/>
      <c r="X997" s="795"/>
      <c r="Y997" s="795"/>
      <c r="Z997" s="795"/>
      <c r="AA997" s="795"/>
      <c r="AB997" s="798"/>
      <c r="AC997" s="798"/>
      <c r="AD997" s="795"/>
      <c r="AE997" s="795"/>
      <c r="AF997" s="795"/>
      <c r="AG997" s="795"/>
      <c r="AH997" s="795"/>
      <c r="AI997" s="798"/>
      <c r="AJ997" s="795"/>
      <c r="AK997" s="798"/>
      <c r="AL997" s="795"/>
      <c r="AM997" s="798"/>
      <c r="AN997" s="795"/>
      <c r="AO997" s="798"/>
      <c r="AP997" s="795"/>
      <c r="AQ997" s="798"/>
      <c r="AR997" s="795"/>
      <c r="AS997" s="798"/>
      <c r="AT997" s="795"/>
      <c r="AU997" s="798"/>
      <c r="AV997" s="795"/>
      <c r="AW997" s="798"/>
      <c r="AX997" s="797"/>
      <c r="AY997" s="797"/>
      <c r="AZ997" s="797"/>
      <c r="BA997" s="797"/>
      <c r="BB997" s="797"/>
      <c r="BC997" s="797"/>
      <c r="BD997" s="797"/>
    </row>
    <row r="998" ht="15.75" customHeight="1">
      <c r="F998" s="794"/>
      <c r="G998" s="795"/>
      <c r="H998" s="797"/>
      <c r="I998" s="795"/>
      <c r="J998" s="795"/>
      <c r="K998" s="798"/>
      <c r="L998" s="795"/>
      <c r="M998" s="795"/>
      <c r="N998" s="795"/>
      <c r="O998" s="795"/>
      <c r="P998" s="795"/>
      <c r="Q998" s="795"/>
      <c r="R998" s="795"/>
      <c r="S998" s="798"/>
      <c r="T998" s="795"/>
      <c r="U998" s="795"/>
      <c r="V998" s="795"/>
      <c r="W998" s="795"/>
      <c r="X998" s="795"/>
      <c r="Y998" s="795"/>
      <c r="Z998" s="795"/>
      <c r="AA998" s="795"/>
      <c r="AB998" s="798"/>
      <c r="AC998" s="798"/>
      <c r="AD998" s="795"/>
      <c r="AE998" s="795"/>
      <c r="AF998" s="795"/>
      <c r="AG998" s="795"/>
      <c r="AH998" s="795"/>
      <c r="AI998" s="798"/>
      <c r="AJ998" s="795"/>
      <c r="AK998" s="798"/>
      <c r="AL998" s="795"/>
      <c r="AM998" s="798"/>
      <c r="AN998" s="795"/>
      <c r="AO998" s="798"/>
      <c r="AP998" s="795"/>
      <c r="AQ998" s="798"/>
      <c r="AR998" s="795"/>
      <c r="AS998" s="798"/>
      <c r="AT998" s="795"/>
      <c r="AU998" s="798"/>
      <c r="AV998" s="795"/>
      <c r="AW998" s="798"/>
      <c r="AX998" s="797"/>
      <c r="AY998" s="797"/>
      <c r="AZ998" s="797"/>
      <c r="BA998" s="797"/>
      <c r="BB998" s="797"/>
      <c r="BC998" s="797"/>
      <c r="BD998" s="797"/>
    </row>
    <row r="999" ht="15.75" customHeight="1">
      <c r="F999" s="794"/>
      <c r="G999" s="795"/>
      <c r="H999" s="797"/>
      <c r="I999" s="795"/>
      <c r="J999" s="795"/>
      <c r="K999" s="798"/>
      <c r="L999" s="795"/>
      <c r="M999" s="795"/>
      <c r="N999" s="795"/>
      <c r="O999" s="795"/>
      <c r="P999" s="795"/>
      <c r="Q999" s="795"/>
      <c r="R999" s="795"/>
      <c r="S999" s="798"/>
      <c r="T999" s="795"/>
      <c r="U999" s="795"/>
      <c r="V999" s="795"/>
      <c r="W999" s="795"/>
      <c r="X999" s="795"/>
      <c r="Y999" s="795"/>
      <c r="Z999" s="795"/>
      <c r="AA999" s="795"/>
      <c r="AB999" s="798"/>
      <c r="AC999" s="798"/>
      <c r="AD999" s="795"/>
      <c r="AE999" s="795"/>
      <c r="AF999" s="795"/>
      <c r="AG999" s="795"/>
      <c r="AH999" s="795"/>
      <c r="AI999" s="798"/>
      <c r="AJ999" s="795"/>
      <c r="AK999" s="798"/>
      <c r="AL999" s="795"/>
      <c r="AM999" s="798"/>
      <c r="AN999" s="795"/>
      <c r="AO999" s="798"/>
      <c r="AP999" s="795"/>
      <c r="AQ999" s="798"/>
      <c r="AR999" s="795"/>
      <c r="AS999" s="798"/>
      <c r="AT999" s="795"/>
      <c r="AU999" s="798"/>
      <c r="AV999" s="795"/>
      <c r="AW999" s="798"/>
      <c r="AX999" s="797"/>
      <c r="AY999" s="797"/>
      <c r="AZ999" s="797"/>
      <c r="BA999" s="797"/>
      <c r="BB999" s="797"/>
      <c r="BC999" s="797"/>
      <c r="BD999" s="797"/>
    </row>
    <row r="1000" ht="15.75" customHeight="1">
      <c r="F1000" s="794"/>
      <c r="G1000" s="795"/>
      <c r="H1000" s="797"/>
      <c r="I1000" s="795"/>
      <c r="J1000" s="795"/>
      <c r="K1000" s="798"/>
      <c r="L1000" s="795"/>
      <c r="M1000" s="795"/>
      <c r="N1000" s="795"/>
      <c r="O1000" s="795"/>
      <c r="P1000" s="795"/>
      <c r="Q1000" s="795"/>
      <c r="R1000" s="795"/>
      <c r="S1000" s="798"/>
      <c r="T1000" s="795"/>
      <c r="U1000" s="795"/>
      <c r="V1000" s="795"/>
      <c r="W1000" s="795"/>
      <c r="X1000" s="795"/>
      <c r="Y1000" s="795"/>
      <c r="Z1000" s="795"/>
      <c r="AA1000" s="795"/>
      <c r="AB1000" s="798"/>
      <c r="AC1000" s="798"/>
      <c r="AD1000" s="795"/>
      <c r="AE1000" s="795"/>
      <c r="AF1000" s="795"/>
      <c r="AG1000" s="795"/>
      <c r="AH1000" s="795"/>
      <c r="AI1000" s="798"/>
      <c r="AJ1000" s="795"/>
      <c r="AK1000" s="798"/>
      <c r="AL1000" s="795"/>
      <c r="AM1000" s="798"/>
      <c r="AN1000" s="795"/>
      <c r="AO1000" s="798"/>
      <c r="AP1000" s="795"/>
      <c r="AQ1000" s="798"/>
      <c r="AR1000" s="795"/>
      <c r="AS1000" s="798"/>
      <c r="AT1000" s="795"/>
      <c r="AU1000" s="798"/>
      <c r="AV1000" s="795"/>
      <c r="AW1000" s="798"/>
      <c r="AX1000" s="797"/>
      <c r="AY1000" s="797"/>
      <c r="AZ1000" s="797"/>
      <c r="BA1000" s="797"/>
      <c r="BB1000" s="797"/>
      <c r="BC1000" s="797"/>
      <c r="BD1000" s="797"/>
    </row>
    <row r="1001" ht="15.75" customHeight="1">
      <c r="F1001" s="794"/>
      <c r="G1001" s="795"/>
      <c r="H1001" s="797"/>
      <c r="I1001" s="795"/>
      <c r="J1001" s="795"/>
      <c r="K1001" s="798"/>
      <c r="L1001" s="795"/>
      <c r="M1001" s="795"/>
      <c r="N1001" s="795"/>
      <c r="O1001" s="795"/>
      <c r="P1001" s="795"/>
      <c r="Q1001" s="795"/>
      <c r="R1001" s="795"/>
      <c r="S1001" s="798"/>
      <c r="T1001" s="795"/>
      <c r="U1001" s="795"/>
      <c r="V1001" s="795"/>
      <c r="W1001" s="795"/>
      <c r="X1001" s="795"/>
      <c r="Y1001" s="795"/>
      <c r="Z1001" s="795"/>
      <c r="AA1001" s="795"/>
      <c r="AB1001" s="798"/>
      <c r="AC1001" s="798"/>
      <c r="AD1001" s="795"/>
      <c r="AE1001" s="795"/>
      <c r="AF1001" s="795"/>
      <c r="AG1001" s="795"/>
      <c r="AH1001" s="795"/>
      <c r="AI1001" s="798"/>
      <c r="AJ1001" s="795"/>
      <c r="AK1001" s="798"/>
      <c r="AL1001" s="795"/>
      <c r="AM1001" s="798"/>
      <c r="AN1001" s="795"/>
      <c r="AO1001" s="798"/>
      <c r="AP1001" s="795"/>
      <c r="AQ1001" s="798"/>
      <c r="AR1001" s="795"/>
      <c r="AS1001" s="798"/>
      <c r="AT1001" s="795"/>
      <c r="AU1001" s="798"/>
      <c r="AV1001" s="795"/>
      <c r="AW1001" s="798"/>
      <c r="AX1001" s="797"/>
      <c r="AY1001" s="797"/>
      <c r="AZ1001" s="797"/>
      <c r="BA1001" s="797"/>
      <c r="BB1001" s="797"/>
      <c r="BC1001" s="797"/>
      <c r="BD1001" s="797"/>
    </row>
    <row r="1002" ht="15.0" customHeight="1">
      <c r="F1002" s="794"/>
      <c r="G1002" s="795"/>
      <c r="H1002" s="797"/>
      <c r="I1002" s="795"/>
      <c r="J1002" s="795"/>
      <c r="K1002" s="798"/>
      <c r="L1002" s="795"/>
      <c r="M1002" s="795"/>
      <c r="N1002" s="795"/>
      <c r="O1002" s="795"/>
      <c r="P1002" s="795"/>
      <c r="Q1002" s="795"/>
      <c r="R1002" s="795"/>
      <c r="S1002" s="798"/>
      <c r="T1002" s="795"/>
      <c r="U1002" s="795"/>
      <c r="V1002" s="795"/>
      <c r="W1002" s="795"/>
      <c r="X1002" s="795"/>
      <c r="Y1002" s="795"/>
      <c r="Z1002" s="795"/>
      <c r="AA1002" s="795"/>
      <c r="AB1002" s="798"/>
      <c r="AC1002" s="798"/>
      <c r="AD1002" s="795"/>
      <c r="AE1002" s="795"/>
      <c r="AF1002" s="795"/>
      <c r="AG1002" s="795"/>
      <c r="AH1002" s="795"/>
      <c r="AI1002" s="798"/>
      <c r="AJ1002" s="795"/>
      <c r="AK1002" s="798"/>
      <c r="AL1002" s="795"/>
      <c r="AM1002" s="798"/>
      <c r="AN1002" s="795"/>
      <c r="AO1002" s="798"/>
      <c r="AP1002" s="795"/>
      <c r="AQ1002" s="798"/>
      <c r="AR1002" s="795"/>
      <c r="AS1002" s="798"/>
      <c r="AT1002" s="795"/>
      <c r="AU1002" s="798"/>
      <c r="AV1002" s="795"/>
      <c r="AW1002" s="798"/>
      <c r="AX1002" s="797"/>
      <c r="AY1002" s="797"/>
      <c r="AZ1002" s="797"/>
      <c r="BA1002" s="797"/>
      <c r="BB1002" s="797"/>
      <c r="BC1002" s="797"/>
      <c r="BD1002" s="797"/>
    </row>
    <row r="1003" ht="15.0" customHeight="1">
      <c r="F1003" s="794"/>
      <c r="G1003" s="795"/>
      <c r="H1003" s="797"/>
      <c r="I1003" s="795"/>
      <c r="J1003" s="795"/>
      <c r="K1003" s="798"/>
      <c r="L1003" s="795"/>
      <c r="M1003" s="795"/>
      <c r="N1003" s="795"/>
      <c r="O1003" s="795"/>
      <c r="P1003" s="795"/>
      <c r="Q1003" s="795"/>
      <c r="R1003" s="795"/>
      <c r="S1003" s="798"/>
      <c r="T1003" s="795"/>
      <c r="U1003" s="795"/>
      <c r="V1003" s="795"/>
      <c r="W1003" s="795"/>
      <c r="X1003" s="795"/>
      <c r="Y1003" s="795"/>
      <c r="Z1003" s="795"/>
      <c r="AA1003" s="795"/>
      <c r="AB1003" s="798"/>
      <c r="AC1003" s="798"/>
      <c r="AD1003" s="795"/>
      <c r="AE1003" s="795"/>
      <c r="AF1003" s="795"/>
      <c r="AG1003" s="795"/>
      <c r="AH1003" s="795"/>
      <c r="AI1003" s="798"/>
      <c r="AJ1003" s="795"/>
      <c r="AK1003" s="798"/>
      <c r="AL1003" s="795"/>
      <c r="AM1003" s="798"/>
      <c r="AN1003" s="795"/>
      <c r="AO1003" s="798"/>
      <c r="AP1003" s="795"/>
      <c r="AQ1003" s="798"/>
      <c r="AR1003" s="795"/>
      <c r="AS1003" s="798"/>
      <c r="AT1003" s="795"/>
      <c r="AU1003" s="798"/>
      <c r="AV1003" s="795"/>
      <c r="AW1003" s="798"/>
      <c r="AX1003" s="797"/>
      <c r="AY1003" s="797"/>
      <c r="AZ1003" s="797"/>
      <c r="BA1003" s="797"/>
      <c r="BB1003" s="797"/>
      <c r="BC1003" s="797"/>
      <c r="BD1003" s="797"/>
    </row>
    <row r="1004" ht="15.0" customHeight="1">
      <c r="F1004" s="794"/>
      <c r="G1004" s="795"/>
      <c r="H1004" s="797"/>
      <c r="I1004" s="795"/>
      <c r="J1004" s="795"/>
      <c r="K1004" s="798"/>
      <c r="L1004" s="795"/>
      <c r="M1004" s="795"/>
      <c r="N1004" s="795"/>
      <c r="O1004" s="795"/>
      <c r="P1004" s="795"/>
      <c r="Q1004" s="795"/>
      <c r="R1004" s="795"/>
      <c r="S1004" s="798"/>
      <c r="T1004" s="795"/>
      <c r="U1004" s="795"/>
      <c r="V1004" s="795"/>
      <c r="W1004" s="795"/>
      <c r="X1004" s="795"/>
      <c r="Y1004" s="795"/>
      <c r="Z1004" s="795"/>
      <c r="AA1004" s="795"/>
      <c r="AB1004" s="798"/>
      <c r="AC1004" s="798"/>
      <c r="AD1004" s="795"/>
      <c r="AE1004" s="795"/>
      <c r="AF1004" s="795"/>
      <c r="AG1004" s="795"/>
      <c r="AH1004" s="795"/>
      <c r="AI1004" s="798"/>
      <c r="AJ1004" s="795"/>
      <c r="AK1004" s="798"/>
      <c r="AL1004" s="795"/>
      <c r="AM1004" s="798"/>
      <c r="AN1004" s="795"/>
      <c r="AO1004" s="798"/>
      <c r="AP1004" s="795"/>
      <c r="AQ1004" s="798"/>
      <c r="AR1004" s="795"/>
      <c r="AS1004" s="798"/>
      <c r="AT1004" s="795"/>
      <c r="AU1004" s="798"/>
      <c r="AV1004" s="795"/>
      <c r="AW1004" s="798"/>
      <c r="AX1004" s="797"/>
      <c r="AY1004" s="797"/>
      <c r="AZ1004" s="797"/>
      <c r="BA1004" s="797"/>
      <c r="BB1004" s="797"/>
      <c r="BC1004" s="797"/>
      <c r="BD1004" s="797"/>
    </row>
    <row r="1005" ht="15.0" customHeight="1">
      <c r="F1005" s="794"/>
      <c r="G1005" s="795"/>
      <c r="H1005" s="797"/>
      <c r="I1005" s="795"/>
      <c r="J1005" s="795"/>
      <c r="K1005" s="798"/>
      <c r="L1005" s="795"/>
      <c r="M1005" s="795"/>
      <c r="N1005" s="795"/>
      <c r="O1005" s="795"/>
      <c r="P1005" s="795"/>
      <c r="Q1005" s="795"/>
      <c r="R1005" s="795"/>
      <c r="S1005" s="798"/>
      <c r="T1005" s="795"/>
      <c r="U1005" s="795"/>
      <c r="V1005" s="795"/>
      <c r="W1005" s="795"/>
      <c r="X1005" s="795"/>
      <c r="Y1005" s="795"/>
      <c r="Z1005" s="795"/>
      <c r="AA1005" s="795"/>
      <c r="AB1005" s="798"/>
      <c r="AC1005" s="798"/>
      <c r="AD1005" s="795"/>
      <c r="AE1005" s="795"/>
      <c r="AF1005" s="795"/>
      <c r="AG1005" s="795"/>
      <c r="AH1005" s="795"/>
      <c r="AI1005" s="798"/>
      <c r="AJ1005" s="795"/>
      <c r="AK1005" s="798"/>
      <c r="AL1005" s="795"/>
      <c r="AM1005" s="798"/>
      <c r="AN1005" s="795"/>
      <c r="AO1005" s="798"/>
      <c r="AP1005" s="795"/>
      <c r="AQ1005" s="798"/>
      <c r="AR1005" s="795"/>
      <c r="AS1005" s="798"/>
      <c r="AT1005" s="795"/>
      <c r="AU1005" s="798"/>
      <c r="AV1005" s="795"/>
      <c r="AW1005" s="798"/>
      <c r="AX1005" s="797"/>
      <c r="AY1005" s="797"/>
      <c r="AZ1005" s="797"/>
      <c r="BA1005" s="797"/>
      <c r="BB1005" s="797"/>
      <c r="BC1005" s="797"/>
      <c r="BD1005" s="797"/>
    </row>
    <row r="1006" ht="15.0" customHeight="1">
      <c r="F1006" s="794"/>
      <c r="G1006" s="795"/>
      <c r="H1006" s="797"/>
      <c r="I1006" s="795"/>
      <c r="J1006" s="795"/>
      <c r="K1006" s="798"/>
      <c r="L1006" s="795"/>
      <c r="M1006" s="795"/>
      <c r="N1006" s="795"/>
      <c r="O1006" s="795"/>
      <c r="P1006" s="795"/>
      <c r="Q1006" s="795"/>
      <c r="R1006" s="795"/>
      <c r="S1006" s="798"/>
      <c r="T1006" s="795"/>
      <c r="U1006" s="795"/>
      <c r="V1006" s="795"/>
      <c r="W1006" s="795"/>
      <c r="X1006" s="795"/>
      <c r="Y1006" s="795"/>
      <c r="Z1006" s="795"/>
      <c r="AA1006" s="795"/>
      <c r="AB1006" s="798"/>
      <c r="AC1006" s="798"/>
      <c r="AD1006" s="795"/>
      <c r="AE1006" s="795"/>
      <c r="AF1006" s="795"/>
      <c r="AG1006" s="795"/>
      <c r="AH1006" s="795"/>
      <c r="AI1006" s="798"/>
      <c r="AJ1006" s="795"/>
      <c r="AK1006" s="798"/>
      <c r="AL1006" s="795"/>
      <c r="AM1006" s="798"/>
      <c r="AN1006" s="795"/>
      <c r="AO1006" s="798"/>
      <c r="AP1006" s="795"/>
      <c r="AQ1006" s="798"/>
      <c r="AR1006" s="795"/>
      <c r="AS1006" s="798"/>
      <c r="AT1006" s="795"/>
      <c r="AU1006" s="798"/>
      <c r="AV1006" s="795"/>
      <c r="AW1006" s="798"/>
      <c r="AX1006" s="797"/>
      <c r="AY1006" s="797"/>
      <c r="AZ1006" s="797"/>
      <c r="BA1006" s="797"/>
      <c r="BB1006" s="797"/>
      <c r="BC1006" s="797"/>
      <c r="BD1006" s="797"/>
    </row>
    <row r="1007" ht="15.0" customHeight="1">
      <c r="F1007" s="794"/>
      <c r="G1007" s="795"/>
      <c r="H1007" s="797"/>
      <c r="I1007" s="795"/>
      <c r="J1007" s="795"/>
      <c r="K1007" s="798"/>
      <c r="L1007" s="795"/>
      <c r="M1007" s="795"/>
      <c r="N1007" s="795"/>
      <c r="O1007" s="795"/>
      <c r="P1007" s="795"/>
      <c r="Q1007" s="795"/>
      <c r="R1007" s="795"/>
      <c r="S1007" s="798"/>
      <c r="T1007" s="795"/>
      <c r="U1007" s="795"/>
      <c r="V1007" s="795"/>
      <c r="W1007" s="795"/>
      <c r="X1007" s="795"/>
      <c r="Y1007" s="795"/>
      <c r="Z1007" s="795"/>
      <c r="AA1007" s="795"/>
      <c r="AB1007" s="798"/>
      <c r="AC1007" s="798"/>
      <c r="AD1007" s="795"/>
      <c r="AE1007" s="795"/>
      <c r="AF1007" s="795"/>
      <c r="AG1007" s="795"/>
      <c r="AH1007" s="795"/>
      <c r="AI1007" s="798"/>
      <c r="AJ1007" s="795"/>
      <c r="AK1007" s="798"/>
      <c r="AL1007" s="795"/>
      <c r="AM1007" s="798"/>
      <c r="AN1007" s="795"/>
      <c r="AO1007" s="798"/>
      <c r="AP1007" s="795"/>
      <c r="AQ1007" s="798"/>
      <c r="AR1007" s="795"/>
      <c r="AS1007" s="798"/>
      <c r="AT1007" s="795"/>
      <c r="AU1007" s="798"/>
      <c r="AV1007" s="795"/>
      <c r="AW1007" s="798"/>
      <c r="AX1007" s="797"/>
      <c r="AY1007" s="797"/>
      <c r="AZ1007" s="797"/>
      <c r="BA1007" s="797"/>
      <c r="BB1007" s="797"/>
      <c r="BC1007" s="797"/>
      <c r="BD1007" s="797"/>
    </row>
    <row r="1008" ht="15.0" customHeight="1">
      <c r="F1008" s="794"/>
      <c r="G1008" s="795"/>
      <c r="H1008" s="797"/>
      <c r="I1008" s="795"/>
      <c r="J1008" s="795"/>
      <c r="K1008" s="798"/>
      <c r="L1008" s="795"/>
      <c r="M1008" s="795"/>
      <c r="N1008" s="795"/>
      <c r="O1008" s="795"/>
      <c r="P1008" s="795"/>
      <c r="Q1008" s="795"/>
      <c r="R1008" s="795"/>
      <c r="S1008" s="798"/>
      <c r="T1008" s="795"/>
      <c r="U1008" s="795"/>
      <c r="V1008" s="795"/>
      <c r="W1008" s="795"/>
      <c r="X1008" s="795"/>
      <c r="Y1008" s="795"/>
      <c r="Z1008" s="795"/>
      <c r="AA1008" s="795"/>
      <c r="AB1008" s="798"/>
      <c r="AC1008" s="798"/>
      <c r="AD1008" s="795"/>
      <c r="AE1008" s="795"/>
      <c r="AF1008" s="795"/>
      <c r="AG1008" s="795"/>
      <c r="AH1008" s="795"/>
      <c r="AI1008" s="798"/>
      <c r="AJ1008" s="795"/>
      <c r="AK1008" s="798"/>
      <c r="AL1008" s="795"/>
      <c r="AM1008" s="798"/>
      <c r="AN1008" s="795"/>
      <c r="AO1008" s="798"/>
      <c r="AP1008" s="795"/>
      <c r="AQ1008" s="798"/>
      <c r="AR1008" s="795"/>
      <c r="AS1008" s="798"/>
      <c r="AT1008" s="795"/>
      <c r="AU1008" s="798"/>
      <c r="AV1008" s="795"/>
      <c r="AW1008" s="798"/>
      <c r="AX1008" s="797"/>
      <c r="AY1008" s="797"/>
      <c r="AZ1008" s="797"/>
      <c r="BA1008" s="797"/>
      <c r="BB1008" s="797"/>
      <c r="BC1008" s="797"/>
      <c r="BD1008" s="797"/>
    </row>
    <row r="1009" ht="15.0" customHeight="1">
      <c r="F1009" s="794"/>
      <c r="G1009" s="795"/>
      <c r="H1009" s="797"/>
      <c r="I1009" s="795"/>
      <c r="J1009" s="795"/>
      <c r="K1009" s="798"/>
      <c r="L1009" s="795"/>
      <c r="M1009" s="795"/>
      <c r="N1009" s="795"/>
      <c r="O1009" s="795"/>
      <c r="P1009" s="795"/>
      <c r="Q1009" s="795"/>
      <c r="R1009" s="795"/>
      <c r="S1009" s="798"/>
      <c r="T1009" s="795"/>
      <c r="U1009" s="795"/>
      <c r="V1009" s="795"/>
      <c r="W1009" s="795"/>
      <c r="X1009" s="795"/>
      <c r="Y1009" s="795"/>
      <c r="Z1009" s="795"/>
      <c r="AA1009" s="795"/>
      <c r="AB1009" s="798"/>
      <c r="AC1009" s="798"/>
      <c r="AD1009" s="795"/>
      <c r="AE1009" s="795"/>
      <c r="AF1009" s="795"/>
      <c r="AG1009" s="795"/>
      <c r="AH1009" s="795"/>
      <c r="AI1009" s="798"/>
      <c r="AJ1009" s="795"/>
      <c r="AK1009" s="798"/>
      <c r="AL1009" s="795"/>
      <c r="AM1009" s="798"/>
      <c r="AN1009" s="795"/>
      <c r="AO1009" s="798"/>
      <c r="AP1009" s="795"/>
      <c r="AQ1009" s="798"/>
      <c r="AR1009" s="795"/>
      <c r="AS1009" s="798"/>
      <c r="AT1009" s="795"/>
      <c r="AU1009" s="798"/>
      <c r="AV1009" s="795"/>
      <c r="AW1009" s="798"/>
      <c r="AX1009" s="797"/>
      <c r="AY1009" s="797"/>
      <c r="AZ1009" s="797"/>
      <c r="BA1009" s="797"/>
      <c r="BB1009" s="797"/>
      <c r="BC1009" s="797"/>
      <c r="BD1009" s="797"/>
    </row>
    <row r="1010" ht="15.0" customHeight="1">
      <c r="F1010" s="794"/>
      <c r="G1010" s="795"/>
      <c r="H1010" s="797"/>
      <c r="I1010" s="795"/>
      <c r="J1010" s="795"/>
      <c r="K1010" s="798"/>
      <c r="L1010" s="795"/>
      <c r="M1010" s="795"/>
      <c r="N1010" s="795"/>
      <c r="O1010" s="795"/>
      <c r="P1010" s="795"/>
      <c r="Q1010" s="795"/>
      <c r="R1010" s="795"/>
      <c r="S1010" s="798"/>
      <c r="T1010" s="795"/>
      <c r="U1010" s="795"/>
      <c r="V1010" s="795"/>
      <c r="W1010" s="795"/>
      <c r="X1010" s="795"/>
      <c r="Y1010" s="795"/>
      <c r="Z1010" s="795"/>
      <c r="AA1010" s="795"/>
      <c r="AB1010" s="798"/>
      <c r="AC1010" s="798"/>
      <c r="AD1010" s="795"/>
      <c r="AE1010" s="795"/>
      <c r="AF1010" s="795"/>
      <c r="AG1010" s="795"/>
      <c r="AH1010" s="795"/>
      <c r="AI1010" s="798"/>
      <c r="AJ1010" s="795"/>
      <c r="AK1010" s="798"/>
      <c r="AL1010" s="795"/>
      <c r="AM1010" s="798"/>
      <c r="AN1010" s="795"/>
      <c r="AO1010" s="798"/>
      <c r="AP1010" s="795"/>
      <c r="AQ1010" s="798"/>
      <c r="AR1010" s="795"/>
      <c r="AS1010" s="798"/>
      <c r="AT1010" s="795"/>
      <c r="AU1010" s="798"/>
      <c r="AV1010" s="795"/>
      <c r="AW1010" s="798"/>
      <c r="AX1010" s="797"/>
      <c r="AY1010" s="797"/>
      <c r="AZ1010" s="797"/>
      <c r="BA1010" s="797"/>
      <c r="BB1010" s="797"/>
      <c r="BC1010" s="797"/>
      <c r="BD1010" s="797"/>
    </row>
    <row r="1011" ht="15.0" customHeight="1">
      <c r="F1011" s="794"/>
      <c r="G1011" s="795"/>
      <c r="H1011" s="797"/>
      <c r="I1011" s="795"/>
      <c r="J1011" s="795"/>
      <c r="K1011" s="798"/>
      <c r="L1011" s="795"/>
      <c r="M1011" s="795"/>
      <c r="N1011" s="795"/>
      <c r="O1011" s="795"/>
      <c r="P1011" s="795"/>
      <c r="Q1011" s="795"/>
      <c r="R1011" s="795"/>
      <c r="S1011" s="798"/>
      <c r="T1011" s="795"/>
      <c r="U1011" s="795"/>
      <c r="V1011" s="795"/>
      <c r="W1011" s="795"/>
      <c r="X1011" s="795"/>
      <c r="Y1011" s="795"/>
      <c r="Z1011" s="795"/>
      <c r="AA1011" s="795"/>
      <c r="AB1011" s="798"/>
      <c r="AC1011" s="798"/>
      <c r="AD1011" s="795"/>
      <c r="AE1011" s="795"/>
      <c r="AF1011" s="795"/>
      <c r="AG1011" s="795"/>
      <c r="AH1011" s="795"/>
      <c r="AI1011" s="798"/>
      <c r="AJ1011" s="795"/>
      <c r="AK1011" s="798"/>
      <c r="AL1011" s="795"/>
      <c r="AM1011" s="798"/>
      <c r="AN1011" s="795"/>
      <c r="AO1011" s="798"/>
      <c r="AP1011" s="795"/>
      <c r="AQ1011" s="798"/>
      <c r="AR1011" s="795"/>
      <c r="AS1011" s="798"/>
      <c r="AT1011" s="795"/>
      <c r="AU1011" s="798"/>
      <c r="AV1011" s="795"/>
      <c r="AW1011" s="798"/>
      <c r="AX1011" s="797"/>
      <c r="AY1011" s="797"/>
      <c r="AZ1011" s="797"/>
      <c r="BA1011" s="797"/>
      <c r="BB1011" s="797"/>
      <c r="BC1011" s="797"/>
      <c r="BD1011" s="797"/>
    </row>
    <row r="1012" ht="15.0" customHeight="1">
      <c r="F1012" s="794"/>
      <c r="G1012" s="795"/>
      <c r="H1012" s="797"/>
      <c r="I1012" s="795"/>
      <c r="J1012" s="795"/>
      <c r="K1012" s="798"/>
      <c r="L1012" s="795"/>
      <c r="M1012" s="795"/>
      <c r="N1012" s="795"/>
      <c r="O1012" s="795"/>
      <c r="P1012" s="795"/>
      <c r="Q1012" s="795"/>
      <c r="R1012" s="795"/>
      <c r="S1012" s="798"/>
      <c r="T1012" s="795"/>
      <c r="U1012" s="795"/>
      <c r="V1012" s="795"/>
      <c r="W1012" s="795"/>
      <c r="X1012" s="795"/>
      <c r="Y1012" s="795"/>
      <c r="Z1012" s="795"/>
      <c r="AA1012" s="795"/>
      <c r="AB1012" s="798"/>
      <c r="AC1012" s="798"/>
      <c r="AD1012" s="795"/>
      <c r="AE1012" s="795"/>
      <c r="AF1012" s="795"/>
      <c r="AG1012" s="795"/>
      <c r="AH1012" s="795"/>
      <c r="AI1012" s="798"/>
      <c r="AJ1012" s="795"/>
      <c r="AK1012" s="798"/>
      <c r="AL1012" s="795"/>
      <c r="AM1012" s="798"/>
      <c r="AN1012" s="795"/>
      <c r="AO1012" s="798"/>
      <c r="AP1012" s="795"/>
      <c r="AQ1012" s="798"/>
      <c r="AR1012" s="795"/>
      <c r="AS1012" s="798"/>
      <c r="AT1012" s="795"/>
      <c r="AU1012" s="798"/>
      <c r="AV1012" s="795"/>
      <c r="AW1012" s="798"/>
      <c r="AX1012" s="797"/>
      <c r="AY1012" s="797"/>
      <c r="AZ1012" s="797"/>
      <c r="BA1012" s="797"/>
      <c r="BB1012" s="797"/>
      <c r="BC1012" s="797"/>
      <c r="BD1012" s="797"/>
    </row>
    <row r="1013" ht="15.0" customHeight="1">
      <c r="F1013" s="794"/>
      <c r="G1013" s="795"/>
      <c r="H1013" s="797"/>
      <c r="I1013" s="795"/>
      <c r="J1013" s="795"/>
      <c r="K1013" s="798"/>
      <c r="L1013" s="795"/>
      <c r="M1013" s="795"/>
      <c r="N1013" s="795"/>
      <c r="O1013" s="795"/>
      <c r="P1013" s="795"/>
      <c r="Q1013" s="795"/>
      <c r="R1013" s="795"/>
      <c r="S1013" s="798"/>
      <c r="T1013" s="795"/>
      <c r="U1013" s="795"/>
      <c r="V1013" s="795"/>
      <c r="W1013" s="795"/>
      <c r="X1013" s="795"/>
      <c r="Y1013" s="795"/>
      <c r="Z1013" s="795"/>
      <c r="AA1013" s="795"/>
      <c r="AB1013" s="798"/>
      <c r="AC1013" s="798"/>
      <c r="AD1013" s="795"/>
      <c r="AE1013" s="795"/>
      <c r="AF1013" s="795"/>
      <c r="AG1013" s="795"/>
      <c r="AH1013" s="795"/>
      <c r="AI1013" s="798"/>
      <c r="AJ1013" s="795"/>
      <c r="AK1013" s="798"/>
      <c r="AL1013" s="795"/>
      <c r="AM1013" s="798"/>
      <c r="AN1013" s="795"/>
      <c r="AO1013" s="798"/>
      <c r="AP1013" s="795"/>
      <c r="AQ1013" s="798"/>
      <c r="AR1013" s="795"/>
      <c r="AS1013" s="798"/>
      <c r="AT1013" s="795"/>
      <c r="AU1013" s="798"/>
      <c r="AV1013" s="795"/>
      <c r="AW1013" s="798"/>
      <c r="AX1013" s="797"/>
      <c r="AY1013" s="797"/>
      <c r="AZ1013" s="797"/>
      <c r="BA1013" s="797"/>
      <c r="BB1013" s="797"/>
      <c r="BC1013" s="797"/>
      <c r="BD1013" s="797"/>
    </row>
    <row r="1014" ht="15.0" customHeight="1">
      <c r="F1014" s="794"/>
      <c r="G1014" s="795"/>
      <c r="H1014" s="797"/>
      <c r="I1014" s="795"/>
      <c r="J1014" s="795"/>
      <c r="K1014" s="798"/>
      <c r="L1014" s="795"/>
      <c r="M1014" s="795"/>
      <c r="N1014" s="795"/>
      <c r="O1014" s="795"/>
      <c r="P1014" s="795"/>
      <c r="Q1014" s="795"/>
      <c r="R1014" s="795"/>
      <c r="S1014" s="798"/>
      <c r="T1014" s="795"/>
      <c r="U1014" s="795"/>
      <c r="V1014" s="795"/>
      <c r="W1014" s="795"/>
      <c r="X1014" s="795"/>
      <c r="Y1014" s="795"/>
      <c r="Z1014" s="795"/>
      <c r="AA1014" s="795"/>
      <c r="AB1014" s="798"/>
      <c r="AC1014" s="798"/>
      <c r="AD1014" s="795"/>
      <c r="AE1014" s="795"/>
      <c r="AF1014" s="795"/>
      <c r="AG1014" s="795"/>
      <c r="AH1014" s="795"/>
      <c r="AI1014" s="798"/>
      <c r="AJ1014" s="795"/>
      <c r="AK1014" s="798"/>
      <c r="AL1014" s="795"/>
      <c r="AM1014" s="798"/>
      <c r="AN1014" s="795"/>
      <c r="AO1014" s="798"/>
      <c r="AP1014" s="795"/>
      <c r="AQ1014" s="798"/>
      <c r="AR1014" s="795"/>
      <c r="AS1014" s="798"/>
      <c r="AT1014" s="795"/>
      <c r="AU1014" s="798"/>
      <c r="AV1014" s="795"/>
      <c r="AW1014" s="798"/>
      <c r="AX1014" s="797"/>
      <c r="AY1014" s="797"/>
      <c r="AZ1014" s="797"/>
      <c r="BA1014" s="797"/>
      <c r="BB1014" s="797"/>
      <c r="BC1014" s="797"/>
      <c r="BD1014" s="797"/>
    </row>
    <row r="1015" ht="15.0" customHeight="1">
      <c r="F1015" s="794"/>
      <c r="G1015" s="795"/>
      <c r="H1015" s="797"/>
      <c r="I1015" s="795"/>
      <c r="J1015" s="795"/>
      <c r="K1015" s="798"/>
      <c r="L1015" s="795"/>
      <c r="M1015" s="795"/>
      <c r="N1015" s="795"/>
      <c r="O1015" s="795"/>
      <c r="P1015" s="795"/>
      <c r="Q1015" s="795"/>
      <c r="R1015" s="795"/>
      <c r="S1015" s="798"/>
      <c r="T1015" s="795"/>
      <c r="U1015" s="795"/>
      <c r="V1015" s="795"/>
      <c r="W1015" s="795"/>
      <c r="X1015" s="795"/>
      <c r="Y1015" s="795"/>
      <c r="Z1015" s="795"/>
      <c r="AA1015" s="795"/>
      <c r="AB1015" s="798"/>
      <c r="AC1015" s="798"/>
      <c r="AD1015" s="795"/>
      <c r="AE1015" s="795"/>
      <c r="AF1015" s="795"/>
      <c r="AG1015" s="795"/>
      <c r="AH1015" s="795"/>
      <c r="AI1015" s="798"/>
      <c r="AJ1015" s="795"/>
      <c r="AK1015" s="798"/>
      <c r="AL1015" s="795"/>
      <c r="AM1015" s="798"/>
      <c r="AN1015" s="795"/>
      <c r="AO1015" s="798"/>
      <c r="AP1015" s="795"/>
      <c r="AQ1015" s="798"/>
      <c r="AR1015" s="795"/>
      <c r="AS1015" s="798"/>
      <c r="AT1015" s="795"/>
      <c r="AU1015" s="798"/>
      <c r="AV1015" s="795"/>
      <c r="AW1015" s="798"/>
      <c r="AX1015" s="797"/>
      <c r="AY1015" s="797"/>
      <c r="AZ1015" s="797"/>
      <c r="BA1015" s="797"/>
      <c r="BB1015" s="797"/>
      <c r="BC1015" s="797"/>
      <c r="BD1015" s="797"/>
    </row>
    <row r="1016" ht="15.0" customHeight="1">
      <c r="F1016" s="794"/>
      <c r="G1016" s="795"/>
      <c r="H1016" s="797"/>
      <c r="I1016" s="795"/>
      <c r="J1016" s="795"/>
      <c r="K1016" s="798"/>
      <c r="L1016" s="795"/>
      <c r="M1016" s="795"/>
      <c r="N1016" s="795"/>
      <c r="O1016" s="795"/>
      <c r="P1016" s="795"/>
      <c r="Q1016" s="795"/>
      <c r="R1016" s="795"/>
      <c r="S1016" s="798"/>
      <c r="T1016" s="795"/>
      <c r="U1016" s="795"/>
      <c r="V1016" s="795"/>
      <c r="W1016" s="795"/>
      <c r="X1016" s="795"/>
      <c r="Y1016" s="795"/>
      <c r="Z1016" s="795"/>
      <c r="AA1016" s="795"/>
      <c r="AB1016" s="798"/>
      <c r="AC1016" s="798"/>
      <c r="AD1016" s="795"/>
      <c r="AE1016" s="795"/>
      <c r="AF1016" s="795"/>
      <c r="AG1016" s="795"/>
      <c r="AH1016" s="795"/>
      <c r="AI1016" s="798"/>
      <c r="AJ1016" s="795"/>
      <c r="AK1016" s="798"/>
      <c r="AL1016" s="795"/>
      <c r="AM1016" s="798"/>
      <c r="AN1016" s="795"/>
      <c r="AO1016" s="798"/>
      <c r="AP1016" s="795"/>
      <c r="AQ1016" s="798"/>
      <c r="AR1016" s="795"/>
      <c r="AS1016" s="798"/>
      <c r="AT1016" s="795"/>
      <c r="AU1016" s="798"/>
      <c r="AV1016" s="795"/>
      <c r="AW1016" s="798"/>
      <c r="AX1016" s="797"/>
      <c r="AY1016" s="797"/>
      <c r="AZ1016" s="797"/>
      <c r="BA1016" s="797"/>
      <c r="BB1016" s="797"/>
      <c r="BC1016" s="797"/>
      <c r="BD1016" s="797"/>
    </row>
    <row r="1017" ht="15.0" customHeight="1">
      <c r="F1017" s="794"/>
      <c r="G1017" s="795"/>
      <c r="H1017" s="797"/>
      <c r="I1017" s="795"/>
      <c r="J1017" s="795"/>
      <c r="K1017" s="798"/>
      <c r="L1017" s="795"/>
      <c r="M1017" s="795"/>
      <c r="N1017" s="795"/>
      <c r="O1017" s="795"/>
      <c r="P1017" s="795"/>
      <c r="Q1017" s="795"/>
      <c r="R1017" s="795"/>
      <c r="S1017" s="798"/>
      <c r="T1017" s="795"/>
      <c r="U1017" s="795"/>
      <c r="V1017" s="795"/>
      <c r="W1017" s="795"/>
      <c r="X1017" s="795"/>
      <c r="Y1017" s="795"/>
      <c r="Z1017" s="795"/>
      <c r="AA1017" s="795"/>
      <c r="AB1017" s="798"/>
      <c r="AC1017" s="798"/>
      <c r="AD1017" s="795"/>
      <c r="AE1017" s="795"/>
      <c r="AF1017" s="795"/>
      <c r="AG1017" s="795"/>
      <c r="AH1017" s="795"/>
      <c r="AI1017" s="798"/>
      <c r="AJ1017" s="795"/>
      <c r="AK1017" s="798"/>
      <c r="AL1017" s="795"/>
      <c r="AM1017" s="798"/>
      <c r="AN1017" s="795"/>
      <c r="AO1017" s="798"/>
      <c r="AP1017" s="795"/>
      <c r="AQ1017" s="798"/>
      <c r="AR1017" s="795"/>
      <c r="AS1017" s="798"/>
      <c r="AT1017" s="795"/>
      <c r="AU1017" s="798"/>
      <c r="AV1017" s="795"/>
      <c r="AW1017" s="798"/>
      <c r="AX1017" s="797"/>
      <c r="AY1017" s="797"/>
      <c r="AZ1017" s="797"/>
      <c r="BA1017" s="797"/>
      <c r="BB1017" s="797"/>
      <c r="BC1017" s="797"/>
      <c r="BD1017" s="797"/>
    </row>
    <row r="1018" ht="15.0" customHeight="1">
      <c r="F1018" s="794"/>
      <c r="G1018" s="795"/>
      <c r="H1018" s="797"/>
      <c r="I1018" s="795"/>
      <c r="J1018" s="795"/>
      <c r="K1018" s="798"/>
      <c r="L1018" s="795"/>
      <c r="M1018" s="795"/>
      <c r="N1018" s="795"/>
      <c r="O1018" s="795"/>
      <c r="P1018" s="795"/>
      <c r="Q1018" s="795"/>
      <c r="R1018" s="795"/>
      <c r="S1018" s="798"/>
      <c r="T1018" s="795"/>
      <c r="U1018" s="795"/>
      <c r="V1018" s="795"/>
      <c r="W1018" s="795"/>
      <c r="X1018" s="795"/>
      <c r="Y1018" s="795"/>
      <c r="Z1018" s="795"/>
      <c r="AA1018" s="795"/>
      <c r="AB1018" s="798"/>
      <c r="AC1018" s="798"/>
      <c r="AD1018" s="795"/>
      <c r="AE1018" s="795"/>
      <c r="AF1018" s="795"/>
      <c r="AG1018" s="795"/>
      <c r="AH1018" s="795"/>
      <c r="AI1018" s="798"/>
      <c r="AJ1018" s="795"/>
      <c r="AK1018" s="798"/>
      <c r="AL1018" s="795"/>
      <c r="AM1018" s="798"/>
      <c r="AN1018" s="795"/>
      <c r="AO1018" s="798"/>
      <c r="AP1018" s="795"/>
      <c r="AQ1018" s="798"/>
      <c r="AR1018" s="795"/>
      <c r="AS1018" s="798"/>
      <c r="AT1018" s="795"/>
      <c r="AU1018" s="798"/>
      <c r="AV1018" s="795"/>
      <c r="AW1018" s="798"/>
      <c r="AX1018" s="797"/>
      <c r="AY1018" s="797"/>
      <c r="AZ1018" s="797"/>
      <c r="BA1018" s="797"/>
      <c r="BB1018" s="797"/>
      <c r="BC1018" s="797"/>
      <c r="BD1018" s="797"/>
    </row>
    <row r="1019" ht="15.0" customHeight="1">
      <c r="F1019" s="794"/>
      <c r="G1019" s="795"/>
      <c r="H1019" s="797"/>
      <c r="I1019" s="795"/>
      <c r="J1019" s="795"/>
      <c r="K1019" s="798"/>
      <c r="L1019" s="795"/>
      <c r="M1019" s="795"/>
      <c r="N1019" s="795"/>
      <c r="O1019" s="795"/>
      <c r="P1019" s="795"/>
      <c r="Q1019" s="795"/>
      <c r="R1019" s="795"/>
      <c r="S1019" s="798"/>
      <c r="T1019" s="795"/>
      <c r="U1019" s="795"/>
      <c r="V1019" s="795"/>
      <c r="W1019" s="795"/>
      <c r="X1019" s="795"/>
      <c r="Y1019" s="795"/>
      <c r="Z1019" s="795"/>
      <c r="AA1019" s="795"/>
      <c r="AB1019" s="798"/>
      <c r="AC1019" s="798"/>
      <c r="AD1019" s="795"/>
      <c r="AE1019" s="795"/>
      <c r="AF1019" s="795"/>
      <c r="AG1019" s="795"/>
      <c r="AH1019" s="795"/>
      <c r="AI1019" s="798"/>
      <c r="AJ1019" s="795"/>
      <c r="AK1019" s="798"/>
      <c r="AL1019" s="795"/>
      <c r="AM1019" s="798"/>
      <c r="AN1019" s="795"/>
      <c r="AO1019" s="798"/>
      <c r="AP1019" s="795"/>
      <c r="AQ1019" s="798"/>
      <c r="AR1019" s="795"/>
      <c r="AS1019" s="798"/>
      <c r="AT1019" s="795"/>
      <c r="AU1019" s="798"/>
      <c r="AV1019" s="795"/>
      <c r="AW1019" s="798"/>
      <c r="AX1019" s="797"/>
      <c r="AY1019" s="797"/>
      <c r="AZ1019" s="797"/>
      <c r="BA1019" s="797"/>
      <c r="BB1019" s="797"/>
      <c r="BC1019" s="797"/>
      <c r="BD1019" s="797"/>
    </row>
    <row r="1020" ht="15.0" customHeight="1">
      <c r="F1020" s="794"/>
      <c r="G1020" s="795"/>
      <c r="H1020" s="797"/>
      <c r="I1020" s="795"/>
      <c r="J1020" s="795"/>
      <c r="K1020" s="798"/>
      <c r="L1020" s="795"/>
      <c r="M1020" s="795"/>
      <c r="N1020" s="795"/>
      <c r="O1020" s="795"/>
      <c r="P1020" s="795"/>
      <c r="Q1020" s="795"/>
      <c r="R1020" s="795"/>
      <c r="S1020" s="798"/>
      <c r="T1020" s="795"/>
      <c r="U1020" s="795"/>
      <c r="V1020" s="795"/>
      <c r="W1020" s="795"/>
      <c r="X1020" s="795"/>
      <c r="Y1020" s="795"/>
      <c r="Z1020" s="795"/>
      <c r="AA1020" s="795"/>
      <c r="AB1020" s="798"/>
      <c r="AC1020" s="798"/>
      <c r="AD1020" s="795"/>
      <c r="AE1020" s="795"/>
      <c r="AF1020" s="795"/>
      <c r="AG1020" s="795"/>
      <c r="AH1020" s="795"/>
      <c r="AI1020" s="798"/>
      <c r="AJ1020" s="795"/>
      <c r="AK1020" s="798"/>
      <c r="AL1020" s="795"/>
      <c r="AM1020" s="798"/>
      <c r="AN1020" s="795"/>
      <c r="AO1020" s="798"/>
      <c r="AP1020" s="795"/>
      <c r="AQ1020" s="798"/>
      <c r="AR1020" s="795"/>
      <c r="AS1020" s="798"/>
      <c r="AT1020" s="795"/>
      <c r="AU1020" s="798"/>
      <c r="AV1020" s="795"/>
      <c r="AW1020" s="798"/>
      <c r="AX1020" s="797"/>
      <c r="AY1020" s="797"/>
      <c r="AZ1020" s="797"/>
      <c r="BA1020" s="797"/>
      <c r="BB1020" s="797"/>
      <c r="BC1020" s="797"/>
      <c r="BD1020" s="797"/>
    </row>
    <row r="1021" ht="15.0" customHeight="1">
      <c r="F1021" s="794"/>
      <c r="G1021" s="795"/>
      <c r="H1021" s="797"/>
      <c r="I1021" s="795"/>
      <c r="J1021" s="795"/>
      <c r="K1021" s="798"/>
      <c r="L1021" s="795"/>
      <c r="M1021" s="795"/>
      <c r="N1021" s="795"/>
      <c r="O1021" s="795"/>
      <c r="P1021" s="795"/>
      <c r="Q1021" s="795"/>
      <c r="R1021" s="795"/>
      <c r="S1021" s="798"/>
      <c r="T1021" s="795"/>
      <c r="U1021" s="795"/>
      <c r="V1021" s="795"/>
      <c r="W1021" s="795"/>
      <c r="X1021" s="795"/>
      <c r="Y1021" s="795"/>
      <c r="Z1021" s="795"/>
      <c r="AA1021" s="795"/>
      <c r="AB1021" s="798"/>
      <c r="AC1021" s="798"/>
      <c r="AD1021" s="795"/>
      <c r="AE1021" s="795"/>
      <c r="AF1021" s="795"/>
      <c r="AG1021" s="795"/>
      <c r="AH1021" s="795"/>
      <c r="AI1021" s="798"/>
      <c r="AJ1021" s="795"/>
      <c r="AK1021" s="798"/>
      <c r="AL1021" s="795"/>
      <c r="AM1021" s="798"/>
      <c r="AN1021" s="795"/>
      <c r="AO1021" s="798"/>
      <c r="AP1021" s="795"/>
      <c r="AQ1021" s="798"/>
      <c r="AR1021" s="795"/>
      <c r="AS1021" s="798"/>
      <c r="AT1021" s="795"/>
      <c r="AU1021" s="798"/>
      <c r="AV1021" s="795"/>
      <c r="AW1021" s="798"/>
      <c r="AX1021" s="797"/>
      <c r="AY1021" s="797"/>
      <c r="AZ1021" s="797"/>
      <c r="BA1021" s="797"/>
      <c r="BB1021" s="797"/>
      <c r="BC1021" s="797"/>
      <c r="BD1021" s="797"/>
    </row>
    <row r="1022" ht="15.0" customHeight="1">
      <c r="F1022" s="794"/>
      <c r="G1022" s="795"/>
      <c r="H1022" s="797"/>
      <c r="I1022" s="795"/>
      <c r="J1022" s="795"/>
      <c r="K1022" s="798"/>
      <c r="L1022" s="795"/>
      <c r="M1022" s="795"/>
      <c r="N1022" s="795"/>
      <c r="O1022" s="795"/>
      <c r="P1022" s="795"/>
      <c r="Q1022" s="795"/>
      <c r="R1022" s="795"/>
      <c r="S1022" s="798"/>
      <c r="T1022" s="795"/>
      <c r="U1022" s="795"/>
      <c r="V1022" s="795"/>
      <c r="W1022" s="795"/>
      <c r="X1022" s="795"/>
      <c r="Y1022" s="795"/>
      <c r="Z1022" s="795"/>
      <c r="AA1022" s="795"/>
      <c r="AB1022" s="798"/>
      <c r="AC1022" s="798"/>
      <c r="AD1022" s="795"/>
      <c r="AE1022" s="795"/>
      <c r="AF1022" s="795"/>
      <c r="AG1022" s="795"/>
      <c r="AH1022" s="795"/>
      <c r="AI1022" s="798"/>
      <c r="AJ1022" s="795"/>
      <c r="AK1022" s="798"/>
      <c r="AL1022" s="795"/>
      <c r="AM1022" s="798"/>
      <c r="AN1022" s="795"/>
      <c r="AO1022" s="798"/>
      <c r="AP1022" s="795"/>
      <c r="AQ1022" s="798"/>
      <c r="AR1022" s="795"/>
      <c r="AS1022" s="798"/>
      <c r="AT1022" s="795"/>
      <c r="AU1022" s="798"/>
      <c r="AV1022" s="795"/>
      <c r="AW1022" s="798"/>
      <c r="AX1022" s="797"/>
      <c r="AY1022" s="797"/>
      <c r="AZ1022" s="797"/>
      <c r="BA1022" s="797"/>
      <c r="BB1022" s="797"/>
      <c r="BC1022" s="797"/>
      <c r="BD1022" s="797"/>
    </row>
    <row r="1023" ht="15.0" customHeight="1">
      <c r="F1023" s="794"/>
      <c r="G1023" s="795"/>
      <c r="H1023" s="797"/>
      <c r="I1023" s="795"/>
      <c r="J1023" s="795"/>
      <c r="K1023" s="798"/>
      <c r="L1023" s="795"/>
      <c r="M1023" s="795"/>
      <c r="N1023" s="795"/>
      <c r="O1023" s="795"/>
      <c r="P1023" s="795"/>
      <c r="Q1023" s="795"/>
      <c r="R1023" s="795"/>
      <c r="S1023" s="798"/>
      <c r="T1023" s="795"/>
      <c r="U1023" s="795"/>
      <c r="V1023" s="795"/>
      <c r="W1023" s="795"/>
      <c r="X1023" s="795"/>
      <c r="Y1023" s="795"/>
      <c r="Z1023" s="795"/>
      <c r="AA1023" s="795"/>
      <c r="AB1023" s="798"/>
      <c r="AC1023" s="798"/>
      <c r="AD1023" s="795"/>
      <c r="AE1023" s="795"/>
      <c r="AF1023" s="795"/>
      <c r="AG1023" s="795"/>
      <c r="AH1023" s="795"/>
      <c r="AI1023" s="798"/>
      <c r="AJ1023" s="795"/>
      <c r="AK1023" s="798"/>
      <c r="AL1023" s="795"/>
      <c r="AM1023" s="798"/>
      <c r="AN1023" s="795"/>
      <c r="AO1023" s="798"/>
      <c r="AP1023" s="795"/>
      <c r="AQ1023" s="798"/>
      <c r="AR1023" s="795"/>
      <c r="AS1023" s="798"/>
      <c r="AT1023" s="795"/>
      <c r="AU1023" s="798"/>
      <c r="AV1023" s="795"/>
      <c r="AW1023" s="798"/>
      <c r="AX1023" s="797"/>
      <c r="AY1023" s="797"/>
      <c r="AZ1023" s="797"/>
      <c r="BA1023" s="797"/>
      <c r="BB1023" s="797"/>
      <c r="BC1023" s="797"/>
      <c r="BD1023" s="797"/>
    </row>
    <row r="1024" ht="15.0" customHeight="1">
      <c r="F1024" s="794"/>
      <c r="G1024" s="795"/>
      <c r="H1024" s="797"/>
      <c r="I1024" s="795"/>
      <c r="J1024" s="795"/>
      <c r="K1024" s="798"/>
      <c r="L1024" s="795"/>
      <c r="M1024" s="795"/>
      <c r="N1024" s="795"/>
      <c r="O1024" s="795"/>
      <c r="P1024" s="795"/>
      <c r="Q1024" s="795"/>
      <c r="R1024" s="795"/>
      <c r="S1024" s="798"/>
      <c r="T1024" s="795"/>
      <c r="U1024" s="795"/>
      <c r="V1024" s="795"/>
      <c r="W1024" s="795"/>
      <c r="X1024" s="795"/>
      <c r="Y1024" s="795"/>
      <c r="Z1024" s="795"/>
      <c r="AA1024" s="795"/>
      <c r="AB1024" s="798"/>
      <c r="AC1024" s="798"/>
      <c r="AD1024" s="795"/>
      <c r="AE1024" s="795"/>
      <c r="AF1024" s="795"/>
      <c r="AG1024" s="795"/>
      <c r="AH1024" s="795"/>
      <c r="AI1024" s="798"/>
      <c r="AJ1024" s="795"/>
      <c r="AK1024" s="798"/>
      <c r="AL1024" s="795"/>
      <c r="AM1024" s="798"/>
      <c r="AN1024" s="795"/>
      <c r="AO1024" s="798"/>
      <c r="AP1024" s="795"/>
      <c r="AQ1024" s="798"/>
      <c r="AR1024" s="795"/>
      <c r="AS1024" s="798"/>
      <c r="AT1024" s="795"/>
      <c r="AU1024" s="798"/>
      <c r="AV1024" s="795"/>
      <c r="AW1024" s="798"/>
      <c r="AX1024" s="797"/>
      <c r="AY1024" s="797"/>
      <c r="AZ1024" s="797"/>
      <c r="BA1024" s="797"/>
      <c r="BB1024" s="797"/>
      <c r="BC1024" s="797"/>
      <c r="BD1024" s="797"/>
    </row>
    <row r="1025" ht="15.0" customHeight="1">
      <c r="F1025" s="794"/>
      <c r="G1025" s="795"/>
      <c r="H1025" s="797"/>
      <c r="I1025" s="795"/>
      <c r="J1025" s="795"/>
      <c r="K1025" s="798"/>
      <c r="L1025" s="795"/>
      <c r="M1025" s="795"/>
      <c r="N1025" s="795"/>
      <c r="O1025" s="795"/>
      <c r="P1025" s="795"/>
      <c r="Q1025" s="795"/>
      <c r="R1025" s="795"/>
      <c r="S1025" s="798"/>
      <c r="T1025" s="795"/>
      <c r="U1025" s="795"/>
      <c r="V1025" s="795"/>
      <c r="W1025" s="795"/>
      <c r="X1025" s="795"/>
      <c r="Y1025" s="795"/>
      <c r="Z1025" s="795"/>
      <c r="AA1025" s="795"/>
      <c r="AB1025" s="798"/>
      <c r="AC1025" s="798"/>
      <c r="AD1025" s="795"/>
      <c r="AE1025" s="795"/>
      <c r="AF1025" s="795"/>
      <c r="AG1025" s="795"/>
      <c r="AH1025" s="795"/>
      <c r="AI1025" s="798"/>
      <c r="AJ1025" s="795"/>
      <c r="AK1025" s="798"/>
      <c r="AL1025" s="795"/>
      <c r="AM1025" s="798"/>
      <c r="AN1025" s="795"/>
      <c r="AO1025" s="798"/>
      <c r="AP1025" s="795"/>
      <c r="AQ1025" s="798"/>
      <c r="AR1025" s="795"/>
      <c r="AS1025" s="798"/>
      <c r="AT1025" s="795"/>
      <c r="AU1025" s="798"/>
      <c r="AV1025" s="795"/>
      <c r="AW1025" s="798"/>
      <c r="AX1025" s="797"/>
      <c r="AY1025" s="797"/>
      <c r="AZ1025" s="797"/>
      <c r="BA1025" s="797"/>
      <c r="BB1025" s="797"/>
      <c r="BC1025" s="797"/>
      <c r="BD1025" s="797"/>
    </row>
    <row r="1026" ht="15.0" customHeight="1">
      <c r="F1026" s="794"/>
      <c r="G1026" s="795"/>
      <c r="H1026" s="797"/>
      <c r="I1026" s="795"/>
      <c r="J1026" s="795"/>
      <c r="K1026" s="798"/>
      <c r="L1026" s="795"/>
      <c r="M1026" s="795"/>
      <c r="N1026" s="795"/>
      <c r="O1026" s="795"/>
      <c r="P1026" s="795"/>
      <c r="Q1026" s="795"/>
      <c r="R1026" s="795"/>
      <c r="S1026" s="798"/>
      <c r="T1026" s="795"/>
      <c r="U1026" s="795"/>
      <c r="V1026" s="795"/>
      <c r="W1026" s="795"/>
      <c r="X1026" s="795"/>
      <c r="Y1026" s="795"/>
      <c r="Z1026" s="795"/>
      <c r="AA1026" s="795"/>
      <c r="AB1026" s="798"/>
      <c r="AC1026" s="798"/>
      <c r="AD1026" s="795"/>
      <c r="AE1026" s="795"/>
      <c r="AF1026" s="795"/>
      <c r="AG1026" s="795"/>
      <c r="AH1026" s="795"/>
      <c r="AI1026" s="798"/>
      <c r="AJ1026" s="795"/>
      <c r="AK1026" s="798"/>
      <c r="AL1026" s="795"/>
      <c r="AM1026" s="798"/>
      <c r="AN1026" s="795"/>
      <c r="AO1026" s="798"/>
      <c r="AP1026" s="795"/>
      <c r="AQ1026" s="798"/>
      <c r="AR1026" s="795"/>
      <c r="AS1026" s="798"/>
      <c r="AT1026" s="795"/>
      <c r="AU1026" s="798"/>
      <c r="AV1026" s="795"/>
      <c r="AW1026" s="798"/>
      <c r="AX1026" s="797"/>
      <c r="AY1026" s="797"/>
      <c r="AZ1026" s="797"/>
      <c r="BA1026" s="797"/>
      <c r="BB1026" s="797"/>
      <c r="BC1026" s="797"/>
      <c r="BD1026" s="797"/>
    </row>
    <row r="1027" ht="15.0" customHeight="1">
      <c r="F1027" s="794"/>
      <c r="G1027" s="795"/>
      <c r="H1027" s="797"/>
      <c r="I1027" s="795"/>
      <c r="J1027" s="795"/>
      <c r="K1027" s="798"/>
      <c r="L1027" s="795"/>
      <c r="M1027" s="795"/>
      <c r="N1027" s="795"/>
      <c r="O1027" s="795"/>
      <c r="P1027" s="795"/>
      <c r="Q1027" s="795"/>
      <c r="R1027" s="795"/>
      <c r="S1027" s="798"/>
      <c r="T1027" s="795"/>
      <c r="U1027" s="795"/>
      <c r="V1027" s="795"/>
      <c r="W1027" s="795"/>
      <c r="X1027" s="795"/>
      <c r="Y1027" s="795"/>
      <c r="Z1027" s="795"/>
      <c r="AA1027" s="795"/>
      <c r="AB1027" s="798"/>
      <c r="AC1027" s="798"/>
      <c r="AD1027" s="795"/>
      <c r="AE1027" s="795"/>
      <c r="AF1027" s="795"/>
      <c r="AG1027" s="795"/>
      <c r="AH1027" s="795"/>
      <c r="AI1027" s="798"/>
      <c r="AJ1027" s="795"/>
      <c r="AK1027" s="798"/>
      <c r="AL1027" s="795"/>
      <c r="AM1027" s="798"/>
      <c r="AN1027" s="795"/>
      <c r="AO1027" s="798"/>
      <c r="AP1027" s="795"/>
      <c r="AQ1027" s="798"/>
      <c r="AR1027" s="795"/>
      <c r="AS1027" s="798"/>
      <c r="AT1027" s="795"/>
      <c r="AU1027" s="798"/>
      <c r="AV1027" s="795"/>
      <c r="AW1027" s="798"/>
      <c r="AX1027" s="797"/>
      <c r="AY1027" s="797"/>
      <c r="AZ1027" s="797"/>
      <c r="BA1027" s="797"/>
      <c r="BB1027" s="797"/>
      <c r="BC1027" s="797"/>
      <c r="BD1027" s="797"/>
    </row>
    <row r="1028" ht="15.0" customHeight="1">
      <c r="F1028" s="794"/>
      <c r="G1028" s="795"/>
      <c r="H1028" s="797"/>
      <c r="I1028" s="795"/>
      <c r="J1028" s="795"/>
      <c r="K1028" s="798"/>
      <c r="L1028" s="795"/>
      <c r="M1028" s="795"/>
      <c r="N1028" s="795"/>
      <c r="O1028" s="795"/>
      <c r="P1028" s="795"/>
      <c r="Q1028" s="795"/>
      <c r="R1028" s="795"/>
      <c r="S1028" s="798"/>
      <c r="T1028" s="795"/>
      <c r="U1028" s="795"/>
      <c r="V1028" s="795"/>
      <c r="W1028" s="795"/>
      <c r="X1028" s="795"/>
      <c r="Y1028" s="795"/>
      <c r="Z1028" s="795"/>
      <c r="AA1028" s="795"/>
      <c r="AB1028" s="798"/>
      <c r="AC1028" s="798"/>
      <c r="AD1028" s="795"/>
      <c r="AE1028" s="795"/>
      <c r="AF1028" s="795"/>
      <c r="AG1028" s="795"/>
      <c r="AH1028" s="795"/>
      <c r="AI1028" s="798"/>
      <c r="AJ1028" s="795"/>
      <c r="AK1028" s="798"/>
      <c r="AL1028" s="795"/>
      <c r="AM1028" s="798"/>
      <c r="AN1028" s="795"/>
      <c r="AO1028" s="798"/>
      <c r="AP1028" s="795"/>
      <c r="AQ1028" s="798"/>
      <c r="AR1028" s="795"/>
      <c r="AS1028" s="798"/>
      <c r="AT1028" s="795"/>
      <c r="AU1028" s="798"/>
      <c r="AV1028" s="795"/>
      <c r="AW1028" s="798"/>
      <c r="AX1028" s="797"/>
      <c r="AY1028" s="797"/>
      <c r="AZ1028" s="797"/>
      <c r="BA1028" s="797"/>
      <c r="BB1028" s="797"/>
      <c r="BC1028" s="797"/>
      <c r="BD1028" s="797"/>
    </row>
    <row r="1029" ht="15.0" customHeight="1">
      <c r="F1029" s="794"/>
      <c r="G1029" s="795"/>
      <c r="H1029" s="797"/>
      <c r="I1029" s="795"/>
      <c r="J1029" s="795"/>
      <c r="K1029" s="798"/>
      <c r="L1029" s="795"/>
      <c r="M1029" s="795"/>
      <c r="N1029" s="795"/>
      <c r="O1029" s="795"/>
      <c r="P1029" s="795"/>
      <c r="Q1029" s="795"/>
      <c r="R1029" s="795"/>
      <c r="S1029" s="798"/>
      <c r="T1029" s="795"/>
      <c r="U1029" s="795"/>
      <c r="V1029" s="795"/>
      <c r="W1029" s="795"/>
      <c r="X1029" s="795"/>
      <c r="Y1029" s="795"/>
      <c r="Z1029" s="795"/>
      <c r="AA1029" s="795"/>
      <c r="AB1029" s="798"/>
      <c r="AC1029" s="798"/>
      <c r="AD1029" s="795"/>
      <c r="AE1029" s="795"/>
      <c r="AF1029" s="795"/>
      <c r="AG1029" s="795"/>
      <c r="AH1029" s="795"/>
      <c r="AI1029" s="798"/>
      <c r="AJ1029" s="795"/>
      <c r="AK1029" s="798"/>
      <c r="AL1029" s="795"/>
      <c r="AM1029" s="798"/>
      <c r="AN1029" s="795"/>
      <c r="AO1029" s="798"/>
      <c r="AP1029" s="795"/>
      <c r="AQ1029" s="798"/>
      <c r="AR1029" s="795"/>
      <c r="AS1029" s="798"/>
      <c r="AT1029" s="795"/>
      <c r="AU1029" s="798"/>
      <c r="AV1029" s="795"/>
      <c r="AW1029" s="798"/>
      <c r="AX1029" s="797"/>
      <c r="AY1029" s="797"/>
      <c r="AZ1029" s="797"/>
      <c r="BA1029" s="797"/>
      <c r="BB1029" s="797"/>
      <c r="BC1029" s="797"/>
      <c r="BD1029" s="797"/>
    </row>
    <row r="1030" ht="15.0" customHeight="1">
      <c r="F1030" s="794"/>
      <c r="G1030" s="795"/>
      <c r="H1030" s="797"/>
      <c r="I1030" s="795"/>
      <c r="J1030" s="795"/>
      <c r="K1030" s="798"/>
      <c r="L1030" s="795"/>
      <c r="M1030" s="795"/>
      <c r="N1030" s="795"/>
      <c r="O1030" s="795"/>
      <c r="P1030" s="795"/>
      <c r="Q1030" s="795"/>
      <c r="R1030" s="795"/>
      <c r="S1030" s="798"/>
      <c r="T1030" s="795"/>
      <c r="U1030" s="795"/>
      <c r="V1030" s="795"/>
      <c r="W1030" s="795"/>
      <c r="X1030" s="795"/>
      <c r="Y1030" s="795"/>
      <c r="Z1030" s="795"/>
      <c r="AA1030" s="795"/>
      <c r="AB1030" s="798"/>
      <c r="AC1030" s="798"/>
      <c r="AD1030" s="795"/>
      <c r="AE1030" s="795"/>
      <c r="AF1030" s="795"/>
      <c r="AG1030" s="795"/>
      <c r="AH1030" s="795"/>
      <c r="AI1030" s="798"/>
      <c r="AJ1030" s="795"/>
      <c r="AK1030" s="798"/>
      <c r="AL1030" s="795"/>
      <c r="AM1030" s="798"/>
      <c r="AN1030" s="795"/>
      <c r="AO1030" s="798"/>
      <c r="AP1030" s="795"/>
      <c r="AQ1030" s="798"/>
      <c r="AR1030" s="795"/>
      <c r="AS1030" s="798"/>
      <c r="AT1030" s="795"/>
      <c r="AU1030" s="798"/>
      <c r="AV1030" s="795"/>
      <c r="AW1030" s="798"/>
      <c r="AX1030" s="797"/>
      <c r="AY1030" s="797"/>
      <c r="AZ1030" s="797"/>
      <c r="BA1030" s="797"/>
      <c r="BB1030" s="797"/>
      <c r="BC1030" s="797"/>
      <c r="BD1030" s="797"/>
    </row>
    <row r="1031" ht="15.0" customHeight="1">
      <c r="F1031" s="794"/>
      <c r="G1031" s="795"/>
      <c r="H1031" s="797"/>
      <c r="I1031" s="795"/>
      <c r="J1031" s="795"/>
      <c r="K1031" s="798"/>
      <c r="L1031" s="795"/>
      <c r="M1031" s="795"/>
      <c r="N1031" s="795"/>
      <c r="O1031" s="795"/>
      <c r="P1031" s="795"/>
      <c r="Q1031" s="795"/>
      <c r="R1031" s="795"/>
      <c r="S1031" s="798"/>
      <c r="T1031" s="795"/>
      <c r="U1031" s="795"/>
      <c r="V1031" s="795"/>
      <c r="W1031" s="795"/>
      <c r="X1031" s="795"/>
      <c r="Y1031" s="795"/>
      <c r="Z1031" s="795"/>
      <c r="AA1031" s="795"/>
      <c r="AB1031" s="798"/>
      <c r="AC1031" s="798"/>
      <c r="AD1031" s="795"/>
      <c r="AE1031" s="795"/>
      <c r="AF1031" s="795"/>
      <c r="AG1031" s="795"/>
      <c r="AH1031" s="795"/>
      <c r="AI1031" s="798"/>
      <c r="AJ1031" s="795"/>
      <c r="AK1031" s="798"/>
      <c r="AL1031" s="795"/>
      <c r="AM1031" s="798"/>
      <c r="AN1031" s="795"/>
      <c r="AO1031" s="798"/>
      <c r="AP1031" s="795"/>
      <c r="AQ1031" s="798"/>
      <c r="AR1031" s="795"/>
      <c r="AS1031" s="798"/>
      <c r="AT1031" s="795"/>
      <c r="AU1031" s="798"/>
      <c r="AV1031" s="795"/>
      <c r="AW1031" s="798"/>
      <c r="AX1031" s="797"/>
      <c r="AY1031" s="797"/>
      <c r="AZ1031" s="797"/>
      <c r="BA1031" s="797"/>
      <c r="BB1031" s="797"/>
      <c r="BC1031" s="797"/>
      <c r="BD1031" s="797"/>
    </row>
    <row r="1032" ht="15.0" customHeight="1">
      <c r="F1032" s="794"/>
      <c r="G1032" s="795"/>
      <c r="H1032" s="797"/>
      <c r="I1032" s="795"/>
      <c r="J1032" s="795"/>
      <c r="K1032" s="798"/>
      <c r="L1032" s="795"/>
      <c r="M1032" s="795"/>
      <c r="N1032" s="795"/>
      <c r="O1032" s="795"/>
      <c r="P1032" s="795"/>
      <c r="Q1032" s="795"/>
      <c r="R1032" s="795"/>
      <c r="S1032" s="798"/>
      <c r="T1032" s="795"/>
      <c r="U1032" s="795"/>
      <c r="V1032" s="795"/>
      <c r="W1032" s="795"/>
      <c r="X1032" s="795"/>
      <c r="Y1032" s="795"/>
      <c r="Z1032" s="795"/>
      <c r="AA1032" s="795"/>
      <c r="AB1032" s="798"/>
      <c r="AC1032" s="798"/>
      <c r="AD1032" s="795"/>
      <c r="AE1032" s="795"/>
      <c r="AF1032" s="795"/>
      <c r="AG1032" s="795"/>
      <c r="AH1032" s="795"/>
      <c r="AI1032" s="798"/>
      <c r="AJ1032" s="795"/>
      <c r="AK1032" s="798"/>
      <c r="AL1032" s="795"/>
      <c r="AM1032" s="798"/>
      <c r="AN1032" s="795"/>
      <c r="AO1032" s="798"/>
      <c r="AP1032" s="795"/>
      <c r="AQ1032" s="798"/>
      <c r="AR1032" s="795"/>
      <c r="AS1032" s="798"/>
      <c r="AT1032" s="795"/>
      <c r="AU1032" s="798"/>
      <c r="AV1032" s="795"/>
      <c r="AW1032" s="798"/>
      <c r="AX1032" s="797"/>
      <c r="AY1032" s="797"/>
      <c r="AZ1032" s="797"/>
      <c r="BA1032" s="797"/>
      <c r="BB1032" s="797"/>
      <c r="BC1032" s="797"/>
      <c r="BD1032" s="797"/>
    </row>
    <row r="1033" ht="15.0" customHeight="1">
      <c r="F1033" s="794"/>
      <c r="G1033" s="795"/>
      <c r="H1033" s="797"/>
      <c r="I1033" s="795"/>
      <c r="J1033" s="795"/>
      <c r="K1033" s="798"/>
      <c r="L1033" s="795"/>
      <c r="M1033" s="795"/>
      <c r="N1033" s="795"/>
      <c r="O1033" s="795"/>
      <c r="P1033" s="795"/>
      <c r="Q1033" s="795"/>
      <c r="R1033" s="795"/>
      <c r="S1033" s="798"/>
      <c r="T1033" s="795"/>
      <c r="U1033" s="795"/>
      <c r="V1033" s="795"/>
      <c r="W1033" s="795"/>
      <c r="X1033" s="795"/>
      <c r="Y1033" s="795"/>
      <c r="Z1033" s="795"/>
      <c r="AA1033" s="795"/>
      <c r="AB1033" s="798"/>
      <c r="AC1033" s="798"/>
      <c r="AD1033" s="795"/>
      <c r="AE1033" s="795"/>
      <c r="AF1033" s="795"/>
      <c r="AG1033" s="795"/>
      <c r="AH1033" s="795"/>
      <c r="AI1033" s="798"/>
      <c r="AJ1033" s="795"/>
      <c r="AK1033" s="798"/>
      <c r="AL1033" s="795"/>
      <c r="AM1033" s="798"/>
      <c r="AN1033" s="795"/>
      <c r="AO1033" s="798"/>
      <c r="AP1033" s="795"/>
      <c r="AQ1033" s="798"/>
      <c r="AR1033" s="795"/>
      <c r="AS1033" s="798"/>
      <c r="AT1033" s="795"/>
      <c r="AU1033" s="798"/>
      <c r="AV1033" s="795"/>
      <c r="AW1033" s="798"/>
      <c r="AX1033" s="797"/>
      <c r="AY1033" s="797"/>
      <c r="AZ1033" s="797"/>
      <c r="BA1033" s="797"/>
      <c r="BB1033" s="797"/>
      <c r="BC1033" s="797"/>
      <c r="BD1033" s="797"/>
    </row>
    <row r="1034" ht="15.0" customHeight="1">
      <c r="F1034" s="794"/>
      <c r="G1034" s="795"/>
      <c r="H1034" s="797"/>
      <c r="I1034" s="795"/>
      <c r="J1034" s="795"/>
      <c r="K1034" s="798"/>
      <c r="L1034" s="795"/>
      <c r="M1034" s="795"/>
      <c r="N1034" s="795"/>
      <c r="O1034" s="795"/>
      <c r="P1034" s="795"/>
      <c r="Q1034" s="795"/>
      <c r="R1034" s="795"/>
      <c r="S1034" s="798"/>
      <c r="T1034" s="795"/>
      <c r="U1034" s="795"/>
      <c r="V1034" s="795"/>
      <c r="W1034" s="795"/>
      <c r="X1034" s="795"/>
      <c r="Y1034" s="795"/>
      <c r="Z1034" s="795"/>
      <c r="AA1034" s="795"/>
      <c r="AB1034" s="798"/>
      <c r="AC1034" s="798"/>
      <c r="AD1034" s="795"/>
      <c r="AE1034" s="795"/>
      <c r="AF1034" s="795"/>
      <c r="AG1034" s="795"/>
      <c r="AH1034" s="795"/>
      <c r="AI1034" s="798"/>
      <c r="AJ1034" s="795"/>
      <c r="AK1034" s="798"/>
      <c r="AL1034" s="795"/>
      <c r="AM1034" s="798"/>
      <c r="AN1034" s="795"/>
      <c r="AO1034" s="798"/>
      <c r="AP1034" s="795"/>
      <c r="AQ1034" s="798"/>
      <c r="AR1034" s="795"/>
      <c r="AS1034" s="798"/>
      <c r="AT1034" s="795"/>
      <c r="AU1034" s="798"/>
      <c r="AV1034" s="795"/>
      <c r="AW1034" s="798"/>
      <c r="AX1034" s="797"/>
      <c r="AY1034" s="797"/>
      <c r="AZ1034" s="797"/>
      <c r="BA1034" s="797"/>
      <c r="BB1034" s="797"/>
      <c r="BC1034" s="797"/>
      <c r="BD1034" s="797"/>
    </row>
    <row r="1035" ht="15.0" customHeight="1">
      <c r="F1035" s="794"/>
      <c r="G1035" s="795"/>
      <c r="H1035" s="797"/>
      <c r="I1035" s="795"/>
      <c r="J1035" s="795"/>
      <c r="K1035" s="798"/>
      <c r="L1035" s="795"/>
      <c r="M1035" s="795"/>
      <c r="N1035" s="795"/>
      <c r="O1035" s="795"/>
      <c r="P1035" s="795"/>
      <c r="Q1035" s="795"/>
      <c r="R1035" s="795"/>
      <c r="S1035" s="798"/>
      <c r="T1035" s="795"/>
      <c r="U1035" s="795"/>
      <c r="V1035" s="795"/>
      <c r="W1035" s="795"/>
      <c r="X1035" s="795"/>
      <c r="Y1035" s="795"/>
      <c r="Z1035" s="795"/>
      <c r="AA1035" s="795"/>
      <c r="AB1035" s="798"/>
      <c r="AC1035" s="798"/>
      <c r="AD1035" s="795"/>
      <c r="AE1035" s="795"/>
      <c r="AF1035" s="795"/>
      <c r="AG1035" s="795"/>
      <c r="AH1035" s="795"/>
      <c r="AI1035" s="798"/>
      <c r="AJ1035" s="795"/>
      <c r="AK1035" s="798"/>
      <c r="AL1035" s="795"/>
      <c r="AM1035" s="798"/>
      <c r="AN1035" s="795"/>
      <c r="AO1035" s="798"/>
      <c r="AP1035" s="795"/>
      <c r="AQ1035" s="798"/>
      <c r="AR1035" s="795"/>
      <c r="AS1035" s="798"/>
      <c r="AT1035" s="795"/>
      <c r="AU1035" s="798"/>
      <c r="AV1035" s="795"/>
      <c r="AW1035" s="798"/>
      <c r="AX1035" s="797"/>
      <c r="AY1035" s="797"/>
      <c r="AZ1035" s="797"/>
      <c r="BA1035" s="797"/>
      <c r="BB1035" s="797"/>
      <c r="BC1035" s="797"/>
      <c r="BD1035" s="797"/>
    </row>
    <row r="1036" ht="15.0" customHeight="1">
      <c r="F1036" s="794"/>
      <c r="G1036" s="795"/>
      <c r="H1036" s="797"/>
      <c r="I1036" s="795"/>
      <c r="J1036" s="795"/>
      <c r="K1036" s="798"/>
      <c r="L1036" s="795"/>
      <c r="M1036" s="795"/>
      <c r="N1036" s="795"/>
      <c r="O1036" s="795"/>
      <c r="P1036" s="795"/>
      <c r="Q1036" s="795"/>
      <c r="R1036" s="795"/>
      <c r="S1036" s="798"/>
      <c r="T1036" s="795"/>
      <c r="U1036" s="795"/>
      <c r="V1036" s="795"/>
      <c r="W1036" s="795"/>
      <c r="X1036" s="795"/>
      <c r="Y1036" s="795"/>
      <c r="Z1036" s="795"/>
      <c r="AA1036" s="795"/>
      <c r="AB1036" s="798"/>
      <c r="AC1036" s="798"/>
      <c r="AD1036" s="795"/>
      <c r="AE1036" s="795"/>
      <c r="AF1036" s="795"/>
      <c r="AG1036" s="795"/>
      <c r="AH1036" s="795"/>
      <c r="AI1036" s="798"/>
      <c r="AJ1036" s="795"/>
      <c r="AK1036" s="798"/>
      <c r="AL1036" s="795"/>
      <c r="AM1036" s="798"/>
      <c r="AN1036" s="795"/>
      <c r="AO1036" s="798"/>
      <c r="AP1036" s="795"/>
      <c r="AQ1036" s="798"/>
      <c r="AR1036" s="795"/>
      <c r="AS1036" s="798"/>
      <c r="AT1036" s="795"/>
      <c r="AU1036" s="798"/>
      <c r="AV1036" s="795"/>
      <c r="AW1036" s="798"/>
      <c r="AX1036" s="797"/>
      <c r="AY1036" s="797"/>
      <c r="AZ1036" s="797"/>
      <c r="BA1036" s="797"/>
      <c r="BB1036" s="797"/>
      <c r="BC1036" s="797"/>
      <c r="BD1036" s="797"/>
    </row>
    <row r="1037" ht="15.0" customHeight="1">
      <c r="F1037" s="794"/>
      <c r="G1037" s="795"/>
      <c r="H1037" s="797"/>
      <c r="I1037" s="795"/>
      <c r="J1037" s="795"/>
      <c r="K1037" s="798"/>
      <c r="L1037" s="795"/>
      <c r="M1037" s="795"/>
      <c r="N1037" s="795"/>
      <c r="O1037" s="795"/>
      <c r="P1037" s="795"/>
      <c r="Q1037" s="795"/>
      <c r="R1037" s="795"/>
      <c r="S1037" s="798"/>
      <c r="T1037" s="795"/>
      <c r="U1037" s="795"/>
      <c r="V1037" s="795"/>
      <c r="W1037" s="795"/>
      <c r="X1037" s="795"/>
      <c r="Y1037" s="795"/>
      <c r="Z1037" s="795"/>
      <c r="AA1037" s="795"/>
      <c r="AB1037" s="798"/>
      <c r="AC1037" s="798"/>
      <c r="AD1037" s="795"/>
      <c r="AE1037" s="795"/>
      <c r="AF1037" s="795"/>
      <c r="AG1037" s="795"/>
      <c r="AH1037" s="795"/>
      <c r="AI1037" s="798"/>
      <c r="AJ1037" s="795"/>
      <c r="AK1037" s="798"/>
      <c r="AL1037" s="795"/>
      <c r="AM1037" s="798"/>
      <c r="AN1037" s="795"/>
      <c r="AO1037" s="798"/>
      <c r="AP1037" s="795"/>
      <c r="AQ1037" s="798"/>
      <c r="AR1037" s="795"/>
      <c r="AS1037" s="798"/>
      <c r="AT1037" s="795"/>
      <c r="AU1037" s="798"/>
      <c r="AV1037" s="795"/>
      <c r="AW1037" s="798"/>
      <c r="AX1037" s="797"/>
      <c r="AY1037" s="797"/>
      <c r="AZ1037" s="797"/>
      <c r="BA1037" s="797"/>
      <c r="BB1037" s="797"/>
      <c r="BC1037" s="797"/>
      <c r="BD1037" s="797"/>
    </row>
    <row r="1038" ht="15.0" customHeight="1">
      <c r="F1038" s="794"/>
      <c r="G1038" s="795"/>
      <c r="H1038" s="797"/>
      <c r="I1038" s="795"/>
      <c r="J1038" s="795"/>
      <c r="K1038" s="798"/>
      <c r="L1038" s="795"/>
      <c r="M1038" s="795"/>
      <c r="N1038" s="795"/>
      <c r="O1038" s="795"/>
      <c r="P1038" s="795"/>
      <c r="Q1038" s="795"/>
      <c r="R1038" s="795"/>
      <c r="S1038" s="798"/>
      <c r="T1038" s="795"/>
      <c r="U1038" s="795"/>
      <c r="V1038" s="795"/>
      <c r="W1038" s="795"/>
      <c r="X1038" s="795"/>
      <c r="Y1038" s="795"/>
      <c r="Z1038" s="795"/>
      <c r="AA1038" s="795"/>
      <c r="AB1038" s="798"/>
      <c r="AC1038" s="798"/>
      <c r="AD1038" s="795"/>
      <c r="AE1038" s="795"/>
      <c r="AF1038" s="795"/>
      <c r="AG1038" s="795"/>
      <c r="AH1038" s="795"/>
      <c r="AI1038" s="798"/>
      <c r="AJ1038" s="795"/>
      <c r="AK1038" s="798"/>
      <c r="AL1038" s="795"/>
      <c r="AM1038" s="798"/>
      <c r="AN1038" s="795"/>
      <c r="AO1038" s="798"/>
      <c r="AP1038" s="795"/>
      <c r="AQ1038" s="798"/>
      <c r="AR1038" s="795"/>
      <c r="AS1038" s="798"/>
      <c r="AT1038" s="795"/>
      <c r="AU1038" s="798"/>
      <c r="AV1038" s="795"/>
      <c r="AW1038" s="798"/>
      <c r="AX1038" s="797"/>
      <c r="AY1038" s="797"/>
      <c r="AZ1038" s="797"/>
      <c r="BA1038" s="797"/>
      <c r="BB1038" s="797"/>
      <c r="BC1038" s="797"/>
      <c r="BD1038" s="797"/>
    </row>
    <row r="1039" ht="15.0" customHeight="1">
      <c r="F1039" s="794"/>
      <c r="G1039" s="795"/>
      <c r="H1039" s="797"/>
      <c r="I1039" s="795"/>
      <c r="J1039" s="795"/>
      <c r="K1039" s="798"/>
      <c r="L1039" s="795"/>
      <c r="M1039" s="795"/>
      <c r="N1039" s="795"/>
      <c r="O1039" s="795"/>
      <c r="P1039" s="795"/>
      <c r="Q1039" s="795"/>
      <c r="R1039" s="795"/>
      <c r="S1039" s="798"/>
      <c r="T1039" s="795"/>
      <c r="U1039" s="795"/>
      <c r="V1039" s="795"/>
      <c r="W1039" s="795"/>
      <c r="X1039" s="795"/>
      <c r="Y1039" s="795"/>
      <c r="Z1039" s="795"/>
      <c r="AA1039" s="795"/>
      <c r="AB1039" s="798"/>
      <c r="AC1039" s="798"/>
      <c r="AD1039" s="795"/>
      <c r="AE1039" s="795"/>
      <c r="AF1039" s="795"/>
      <c r="AG1039" s="795"/>
      <c r="AH1039" s="795"/>
      <c r="AI1039" s="798"/>
      <c r="AJ1039" s="795"/>
      <c r="AK1039" s="798"/>
      <c r="AL1039" s="795"/>
      <c r="AM1039" s="798"/>
      <c r="AN1039" s="795"/>
      <c r="AO1039" s="798"/>
      <c r="AP1039" s="795"/>
      <c r="AQ1039" s="798"/>
      <c r="AR1039" s="795"/>
      <c r="AS1039" s="798"/>
      <c r="AT1039" s="795"/>
      <c r="AU1039" s="798"/>
      <c r="AV1039" s="795"/>
      <c r="AW1039" s="798"/>
      <c r="AX1039" s="797"/>
      <c r="AY1039" s="797"/>
      <c r="AZ1039" s="797"/>
      <c r="BA1039" s="797"/>
      <c r="BB1039" s="797"/>
      <c r="BC1039" s="797"/>
      <c r="BD1039" s="797"/>
    </row>
    <row r="1040" ht="15.0" customHeight="1">
      <c r="F1040" s="794"/>
      <c r="G1040" s="795"/>
      <c r="H1040" s="797"/>
      <c r="I1040" s="795"/>
      <c r="J1040" s="795"/>
      <c r="K1040" s="798"/>
      <c r="L1040" s="795"/>
      <c r="M1040" s="795"/>
      <c r="N1040" s="795"/>
      <c r="O1040" s="795"/>
      <c r="P1040" s="795"/>
      <c r="Q1040" s="795"/>
      <c r="R1040" s="795"/>
      <c r="S1040" s="798"/>
      <c r="T1040" s="795"/>
      <c r="U1040" s="795"/>
      <c r="V1040" s="795"/>
      <c r="W1040" s="795"/>
      <c r="X1040" s="795"/>
      <c r="Y1040" s="795"/>
      <c r="Z1040" s="795"/>
      <c r="AA1040" s="795"/>
      <c r="AB1040" s="798"/>
      <c r="AC1040" s="798"/>
      <c r="AD1040" s="795"/>
      <c r="AE1040" s="795"/>
      <c r="AF1040" s="795"/>
      <c r="AG1040" s="795"/>
      <c r="AH1040" s="795"/>
      <c r="AI1040" s="798"/>
      <c r="AJ1040" s="795"/>
      <c r="AK1040" s="798"/>
      <c r="AL1040" s="795"/>
      <c r="AM1040" s="798"/>
      <c r="AN1040" s="795"/>
      <c r="AO1040" s="798"/>
      <c r="AP1040" s="795"/>
      <c r="AQ1040" s="798"/>
      <c r="AR1040" s="795"/>
      <c r="AS1040" s="798"/>
      <c r="AT1040" s="795"/>
      <c r="AU1040" s="798"/>
      <c r="AV1040" s="795"/>
      <c r="AW1040" s="798"/>
      <c r="AX1040" s="797"/>
      <c r="AY1040" s="797"/>
      <c r="AZ1040" s="797"/>
      <c r="BA1040" s="797"/>
      <c r="BB1040" s="797"/>
      <c r="BC1040" s="797"/>
      <c r="BD1040" s="797"/>
    </row>
    <row r="1041" ht="15.0" customHeight="1">
      <c r="F1041" s="794"/>
      <c r="G1041" s="795"/>
      <c r="H1041" s="797"/>
      <c r="I1041" s="795"/>
      <c r="J1041" s="795"/>
      <c r="K1041" s="798"/>
      <c r="L1041" s="795"/>
      <c r="M1041" s="795"/>
      <c r="N1041" s="795"/>
      <c r="O1041" s="795"/>
      <c r="P1041" s="795"/>
      <c r="Q1041" s="795"/>
      <c r="R1041" s="795"/>
      <c r="S1041" s="798"/>
      <c r="T1041" s="795"/>
      <c r="U1041" s="795"/>
      <c r="V1041" s="795"/>
      <c r="W1041" s="795"/>
      <c r="X1041" s="795"/>
      <c r="Y1041" s="795"/>
      <c r="Z1041" s="795"/>
      <c r="AA1041" s="795"/>
      <c r="AB1041" s="798"/>
      <c r="AC1041" s="798"/>
      <c r="AD1041" s="795"/>
      <c r="AE1041" s="795"/>
      <c r="AF1041" s="795"/>
      <c r="AG1041" s="795"/>
      <c r="AH1041" s="795"/>
      <c r="AI1041" s="798"/>
      <c r="AJ1041" s="795"/>
      <c r="AK1041" s="798"/>
      <c r="AL1041" s="795"/>
      <c r="AM1041" s="798"/>
      <c r="AN1041" s="795"/>
      <c r="AO1041" s="798"/>
      <c r="AP1041" s="795"/>
      <c r="AQ1041" s="798"/>
      <c r="AR1041" s="795"/>
      <c r="AS1041" s="798"/>
      <c r="AT1041" s="795"/>
      <c r="AU1041" s="798"/>
      <c r="AV1041" s="795"/>
      <c r="AW1041" s="798"/>
      <c r="AX1041" s="797"/>
      <c r="AY1041" s="797"/>
      <c r="AZ1041" s="797"/>
      <c r="BA1041" s="797"/>
      <c r="BB1041" s="797"/>
      <c r="BC1041" s="797"/>
      <c r="BD1041" s="797"/>
    </row>
    <row r="1042" ht="15.0" customHeight="1">
      <c r="F1042" s="794"/>
      <c r="G1042" s="795"/>
      <c r="H1042" s="797"/>
      <c r="I1042" s="795"/>
      <c r="J1042" s="795"/>
      <c r="K1042" s="798"/>
      <c r="L1042" s="795"/>
      <c r="M1042" s="795"/>
      <c r="N1042" s="795"/>
      <c r="O1042" s="795"/>
      <c r="P1042" s="795"/>
      <c r="Q1042" s="795"/>
      <c r="R1042" s="795"/>
      <c r="S1042" s="798"/>
      <c r="T1042" s="795"/>
      <c r="U1042" s="795"/>
      <c r="V1042" s="795"/>
      <c r="W1042" s="795"/>
      <c r="X1042" s="795"/>
      <c r="Y1042" s="795"/>
      <c r="Z1042" s="795"/>
      <c r="AA1042" s="795"/>
      <c r="AB1042" s="798"/>
      <c r="AC1042" s="798"/>
      <c r="AD1042" s="795"/>
      <c r="AE1042" s="795"/>
      <c r="AF1042" s="795"/>
      <c r="AG1042" s="795"/>
      <c r="AH1042" s="795"/>
      <c r="AI1042" s="798"/>
      <c r="AJ1042" s="795"/>
      <c r="AK1042" s="798"/>
      <c r="AL1042" s="795"/>
      <c r="AM1042" s="798"/>
      <c r="AN1042" s="795"/>
      <c r="AO1042" s="798"/>
      <c r="AP1042" s="795"/>
      <c r="AQ1042" s="798"/>
      <c r="AR1042" s="795"/>
      <c r="AS1042" s="798"/>
      <c r="AT1042" s="795"/>
      <c r="AU1042" s="798"/>
      <c r="AV1042" s="795"/>
      <c r="AW1042" s="798"/>
      <c r="AX1042" s="797"/>
      <c r="AY1042" s="797"/>
      <c r="AZ1042" s="797"/>
      <c r="BA1042" s="797"/>
      <c r="BB1042" s="797"/>
      <c r="BC1042" s="797"/>
      <c r="BD1042" s="797"/>
    </row>
    <row r="1043" ht="15.0" customHeight="1">
      <c r="F1043" s="794"/>
      <c r="G1043" s="795"/>
      <c r="H1043" s="797"/>
      <c r="I1043" s="795"/>
      <c r="J1043" s="795"/>
      <c r="K1043" s="798"/>
      <c r="L1043" s="795"/>
      <c r="M1043" s="795"/>
      <c r="N1043" s="795"/>
      <c r="O1043" s="795"/>
      <c r="P1043" s="795"/>
      <c r="Q1043" s="795"/>
      <c r="R1043" s="795"/>
      <c r="S1043" s="798"/>
      <c r="T1043" s="795"/>
      <c r="U1043" s="795"/>
      <c r="V1043" s="795"/>
      <c r="W1043" s="795"/>
      <c r="X1043" s="795"/>
      <c r="Y1043" s="795"/>
      <c r="Z1043" s="795"/>
      <c r="AA1043" s="795"/>
      <c r="AB1043" s="798"/>
      <c r="AC1043" s="798"/>
      <c r="AD1043" s="795"/>
      <c r="AE1043" s="795"/>
      <c r="AF1043" s="795"/>
      <c r="AG1043" s="795"/>
      <c r="AH1043" s="795"/>
      <c r="AI1043" s="798"/>
      <c r="AJ1043" s="795"/>
      <c r="AK1043" s="798"/>
      <c r="AL1043" s="795"/>
      <c r="AM1043" s="798"/>
      <c r="AN1043" s="795"/>
      <c r="AO1043" s="798"/>
      <c r="AP1043" s="795"/>
      <c r="AQ1043" s="798"/>
      <c r="AR1043" s="795"/>
      <c r="AS1043" s="798"/>
      <c r="AT1043" s="795"/>
      <c r="AU1043" s="798"/>
      <c r="AV1043" s="795"/>
      <c r="AW1043" s="798"/>
      <c r="AX1043" s="797"/>
      <c r="AY1043" s="797"/>
      <c r="AZ1043" s="797"/>
      <c r="BA1043" s="797"/>
      <c r="BB1043" s="797"/>
      <c r="BC1043" s="797"/>
      <c r="BD1043" s="797"/>
    </row>
    <row r="1044" ht="15.0" customHeight="1">
      <c r="F1044" s="794"/>
      <c r="G1044" s="795"/>
      <c r="H1044" s="797"/>
      <c r="I1044" s="795"/>
      <c r="J1044" s="795"/>
      <c r="K1044" s="798"/>
      <c r="L1044" s="795"/>
      <c r="M1044" s="795"/>
      <c r="N1044" s="795"/>
      <c r="O1044" s="795"/>
      <c r="P1044" s="795"/>
      <c r="Q1044" s="795"/>
      <c r="R1044" s="795"/>
      <c r="S1044" s="798"/>
      <c r="T1044" s="795"/>
      <c r="U1044" s="795"/>
      <c r="V1044" s="795"/>
      <c r="W1044" s="795"/>
      <c r="X1044" s="795"/>
      <c r="Y1044" s="795"/>
      <c r="Z1044" s="795"/>
      <c r="AA1044" s="795"/>
      <c r="AB1044" s="798"/>
      <c r="AC1044" s="798"/>
      <c r="AD1044" s="795"/>
      <c r="AE1044" s="795"/>
      <c r="AF1044" s="795"/>
      <c r="AG1044" s="795"/>
      <c r="AH1044" s="795"/>
      <c r="AI1044" s="798"/>
      <c r="AJ1044" s="795"/>
      <c r="AK1044" s="798"/>
      <c r="AL1044" s="795"/>
      <c r="AM1044" s="798"/>
      <c r="AN1044" s="795"/>
      <c r="AO1044" s="798"/>
      <c r="AP1044" s="795"/>
      <c r="AQ1044" s="798"/>
      <c r="AR1044" s="795"/>
      <c r="AS1044" s="798"/>
      <c r="AT1044" s="795"/>
      <c r="AU1044" s="798"/>
      <c r="AV1044" s="795"/>
      <c r="AW1044" s="798"/>
      <c r="AX1044" s="797"/>
      <c r="AY1044" s="797"/>
      <c r="AZ1044" s="797"/>
      <c r="BA1044" s="797"/>
      <c r="BB1044" s="797"/>
      <c r="BC1044" s="797"/>
      <c r="BD1044" s="797"/>
    </row>
    <row r="1045" ht="15.0" customHeight="1">
      <c r="F1045" s="794"/>
      <c r="G1045" s="795"/>
      <c r="H1045" s="797"/>
      <c r="I1045" s="795"/>
      <c r="J1045" s="795"/>
      <c r="K1045" s="798"/>
      <c r="L1045" s="795"/>
      <c r="M1045" s="795"/>
      <c r="N1045" s="795"/>
      <c r="O1045" s="795"/>
      <c r="P1045" s="795"/>
      <c r="Q1045" s="795"/>
      <c r="R1045" s="795"/>
      <c r="S1045" s="798"/>
      <c r="T1045" s="795"/>
      <c r="U1045" s="795"/>
      <c r="V1045" s="795"/>
      <c r="W1045" s="795"/>
      <c r="X1045" s="795"/>
      <c r="Y1045" s="795"/>
      <c r="Z1045" s="795"/>
      <c r="AA1045" s="795"/>
      <c r="AB1045" s="798"/>
      <c r="AC1045" s="798"/>
      <c r="AD1045" s="795"/>
      <c r="AE1045" s="795"/>
      <c r="AF1045" s="795"/>
      <c r="AG1045" s="795"/>
      <c r="AH1045" s="795"/>
      <c r="AI1045" s="798"/>
      <c r="AJ1045" s="795"/>
      <c r="AK1045" s="798"/>
      <c r="AL1045" s="795"/>
      <c r="AM1045" s="798"/>
      <c r="AN1045" s="795"/>
      <c r="AO1045" s="798"/>
      <c r="AP1045" s="795"/>
      <c r="AQ1045" s="798"/>
      <c r="AR1045" s="795"/>
      <c r="AS1045" s="798"/>
      <c r="AT1045" s="795"/>
      <c r="AU1045" s="798"/>
      <c r="AV1045" s="795"/>
      <c r="AW1045" s="798"/>
      <c r="AX1045" s="797"/>
      <c r="AY1045" s="797"/>
      <c r="AZ1045" s="797"/>
      <c r="BA1045" s="797"/>
      <c r="BB1045" s="797"/>
      <c r="BC1045" s="797"/>
      <c r="BD1045" s="797"/>
    </row>
    <row r="1046" ht="15.0" customHeight="1">
      <c r="F1046" s="794"/>
      <c r="G1046" s="795"/>
      <c r="H1046" s="797"/>
      <c r="I1046" s="795"/>
      <c r="J1046" s="795"/>
      <c r="K1046" s="798"/>
      <c r="L1046" s="795"/>
      <c r="M1046" s="795"/>
      <c r="N1046" s="795"/>
      <c r="O1046" s="795"/>
      <c r="P1046" s="795"/>
      <c r="Q1046" s="795"/>
      <c r="R1046" s="795"/>
      <c r="S1046" s="798"/>
      <c r="T1046" s="795"/>
      <c r="U1046" s="795"/>
      <c r="V1046" s="795"/>
      <c r="W1046" s="795"/>
      <c r="X1046" s="795"/>
      <c r="Y1046" s="795"/>
      <c r="Z1046" s="795"/>
      <c r="AA1046" s="795"/>
      <c r="AB1046" s="798"/>
      <c r="AC1046" s="798"/>
      <c r="AD1046" s="795"/>
      <c r="AE1046" s="795"/>
      <c r="AF1046" s="795"/>
      <c r="AG1046" s="795"/>
      <c r="AH1046" s="795"/>
      <c r="AI1046" s="798"/>
      <c r="AJ1046" s="795"/>
      <c r="AK1046" s="798"/>
      <c r="AL1046" s="795"/>
      <c r="AM1046" s="798"/>
      <c r="AN1046" s="795"/>
      <c r="AO1046" s="798"/>
      <c r="AP1046" s="795"/>
      <c r="AQ1046" s="798"/>
      <c r="AR1046" s="795"/>
      <c r="AS1046" s="798"/>
      <c r="AT1046" s="795"/>
      <c r="AU1046" s="798"/>
      <c r="AV1046" s="795"/>
      <c r="AW1046" s="798"/>
      <c r="AX1046" s="797"/>
      <c r="AY1046" s="797"/>
      <c r="AZ1046" s="797"/>
      <c r="BA1046" s="797"/>
      <c r="BB1046" s="797"/>
      <c r="BC1046" s="797"/>
      <c r="BD1046" s="797"/>
    </row>
    <row r="1047" ht="15.0" customHeight="1">
      <c r="F1047" s="794"/>
      <c r="G1047" s="795"/>
      <c r="H1047" s="797"/>
      <c r="I1047" s="795"/>
      <c r="J1047" s="795"/>
      <c r="K1047" s="798"/>
      <c r="L1047" s="795"/>
      <c r="M1047" s="795"/>
      <c r="N1047" s="795"/>
      <c r="O1047" s="795"/>
      <c r="P1047" s="795"/>
      <c r="Q1047" s="795"/>
      <c r="R1047" s="795"/>
      <c r="S1047" s="798"/>
      <c r="T1047" s="795"/>
      <c r="U1047" s="795"/>
      <c r="V1047" s="795"/>
      <c r="W1047" s="795"/>
      <c r="X1047" s="795"/>
      <c r="Y1047" s="795"/>
      <c r="Z1047" s="795"/>
      <c r="AA1047" s="795"/>
      <c r="AB1047" s="798"/>
      <c r="AC1047" s="798"/>
      <c r="AD1047" s="795"/>
      <c r="AE1047" s="795"/>
      <c r="AF1047" s="795"/>
      <c r="AG1047" s="795"/>
      <c r="AH1047" s="795"/>
      <c r="AI1047" s="798"/>
      <c r="AJ1047" s="795"/>
      <c r="AK1047" s="798"/>
      <c r="AL1047" s="795"/>
      <c r="AM1047" s="798"/>
      <c r="AN1047" s="795"/>
      <c r="AO1047" s="798"/>
      <c r="AP1047" s="795"/>
      <c r="AQ1047" s="798"/>
      <c r="AR1047" s="795"/>
      <c r="AS1047" s="798"/>
      <c r="AT1047" s="795"/>
      <c r="AU1047" s="798"/>
      <c r="AV1047" s="795"/>
      <c r="AW1047" s="798"/>
      <c r="AX1047" s="797"/>
      <c r="AY1047" s="797"/>
      <c r="AZ1047" s="797"/>
      <c r="BA1047" s="797"/>
      <c r="BB1047" s="797"/>
      <c r="BC1047" s="797"/>
      <c r="BD1047" s="797"/>
    </row>
    <row r="1048" ht="15.0" customHeight="1">
      <c r="F1048" s="794"/>
      <c r="G1048" s="795"/>
      <c r="H1048" s="797"/>
      <c r="I1048" s="795"/>
      <c r="J1048" s="795"/>
      <c r="K1048" s="798"/>
      <c r="L1048" s="795"/>
      <c r="M1048" s="795"/>
      <c r="N1048" s="795"/>
      <c r="O1048" s="795"/>
      <c r="P1048" s="795"/>
      <c r="Q1048" s="795"/>
      <c r="R1048" s="795"/>
      <c r="S1048" s="798"/>
      <c r="T1048" s="795"/>
      <c r="U1048" s="795"/>
      <c r="V1048" s="795"/>
      <c r="W1048" s="795"/>
      <c r="X1048" s="795"/>
      <c r="Y1048" s="795"/>
      <c r="Z1048" s="795"/>
      <c r="AA1048" s="795"/>
      <c r="AB1048" s="798"/>
      <c r="AC1048" s="798"/>
      <c r="AD1048" s="795"/>
      <c r="AE1048" s="795"/>
      <c r="AF1048" s="795"/>
      <c r="AG1048" s="795"/>
      <c r="AH1048" s="795"/>
      <c r="AI1048" s="798"/>
      <c r="AJ1048" s="795"/>
      <c r="AK1048" s="798"/>
      <c r="AL1048" s="795"/>
      <c r="AM1048" s="798"/>
      <c r="AN1048" s="795"/>
      <c r="AO1048" s="798"/>
      <c r="AP1048" s="795"/>
      <c r="AQ1048" s="798"/>
      <c r="AR1048" s="795"/>
      <c r="AS1048" s="798"/>
      <c r="AT1048" s="795"/>
      <c r="AU1048" s="798"/>
      <c r="AV1048" s="795"/>
      <c r="AW1048" s="798"/>
      <c r="AX1048" s="797"/>
      <c r="AY1048" s="797"/>
      <c r="AZ1048" s="797"/>
      <c r="BA1048" s="797"/>
      <c r="BB1048" s="797"/>
      <c r="BC1048" s="797"/>
      <c r="BD1048" s="797"/>
    </row>
    <row r="1049" ht="15.0" customHeight="1">
      <c r="F1049" s="794"/>
      <c r="G1049" s="795"/>
      <c r="H1049" s="797"/>
      <c r="I1049" s="795"/>
      <c r="J1049" s="795"/>
      <c r="K1049" s="798"/>
      <c r="L1049" s="795"/>
      <c r="M1049" s="795"/>
      <c r="N1049" s="795"/>
      <c r="O1049" s="795"/>
      <c r="P1049" s="795"/>
      <c r="Q1049" s="795"/>
      <c r="R1049" s="795"/>
      <c r="S1049" s="798"/>
      <c r="T1049" s="795"/>
      <c r="U1049" s="795"/>
      <c r="V1049" s="795"/>
      <c r="W1049" s="795"/>
      <c r="X1049" s="795"/>
      <c r="Y1049" s="795"/>
      <c r="Z1049" s="795"/>
      <c r="AA1049" s="795"/>
      <c r="AB1049" s="798"/>
      <c r="AC1049" s="798"/>
      <c r="AD1049" s="795"/>
      <c r="AE1049" s="795"/>
      <c r="AF1049" s="795"/>
      <c r="AG1049" s="795"/>
      <c r="AH1049" s="795"/>
      <c r="AI1049" s="798"/>
      <c r="AJ1049" s="795"/>
      <c r="AK1049" s="798"/>
      <c r="AL1049" s="795"/>
      <c r="AM1049" s="798"/>
      <c r="AN1049" s="795"/>
      <c r="AO1049" s="798"/>
      <c r="AP1049" s="795"/>
      <c r="AQ1049" s="798"/>
      <c r="AR1049" s="795"/>
      <c r="AS1049" s="798"/>
      <c r="AT1049" s="795"/>
      <c r="AU1049" s="798"/>
      <c r="AV1049" s="795"/>
      <c r="AW1049" s="798"/>
      <c r="AX1049" s="797"/>
      <c r="AY1049" s="797"/>
      <c r="AZ1049" s="797"/>
      <c r="BA1049" s="797"/>
      <c r="BB1049" s="797"/>
      <c r="BC1049" s="797"/>
      <c r="BD1049" s="797"/>
    </row>
    <row r="1050" ht="15.0" customHeight="1">
      <c r="F1050" s="794"/>
      <c r="G1050" s="795"/>
      <c r="H1050" s="797"/>
      <c r="I1050" s="795"/>
      <c r="J1050" s="795"/>
      <c r="K1050" s="798"/>
      <c r="L1050" s="795"/>
      <c r="M1050" s="795"/>
      <c r="N1050" s="795"/>
      <c r="O1050" s="795"/>
      <c r="P1050" s="795"/>
      <c r="Q1050" s="795"/>
      <c r="R1050" s="795"/>
      <c r="S1050" s="798"/>
      <c r="T1050" s="795"/>
      <c r="U1050" s="795"/>
      <c r="V1050" s="795"/>
      <c r="W1050" s="795"/>
      <c r="X1050" s="795"/>
      <c r="Y1050" s="795"/>
      <c r="Z1050" s="795"/>
      <c r="AA1050" s="795"/>
      <c r="AB1050" s="798"/>
      <c r="AC1050" s="798"/>
      <c r="AD1050" s="795"/>
      <c r="AE1050" s="795"/>
      <c r="AF1050" s="795"/>
      <c r="AG1050" s="795"/>
      <c r="AH1050" s="795"/>
      <c r="AI1050" s="798"/>
      <c r="AJ1050" s="795"/>
      <c r="AK1050" s="798"/>
      <c r="AL1050" s="795"/>
      <c r="AM1050" s="798"/>
      <c r="AN1050" s="795"/>
      <c r="AO1050" s="798"/>
      <c r="AP1050" s="795"/>
      <c r="AQ1050" s="798"/>
      <c r="AR1050" s="795"/>
      <c r="AS1050" s="798"/>
      <c r="AT1050" s="795"/>
      <c r="AU1050" s="798"/>
      <c r="AV1050" s="795"/>
      <c r="AW1050" s="798"/>
      <c r="AX1050" s="797"/>
      <c r="AY1050" s="797"/>
      <c r="AZ1050" s="797"/>
      <c r="BA1050" s="797"/>
      <c r="BB1050" s="797"/>
      <c r="BC1050" s="797"/>
      <c r="BD1050" s="797"/>
    </row>
    <row r="1051" ht="15.0" customHeight="1">
      <c r="F1051" s="794"/>
      <c r="G1051" s="795"/>
      <c r="H1051" s="797"/>
      <c r="I1051" s="795"/>
      <c r="J1051" s="795"/>
      <c r="K1051" s="798"/>
      <c r="L1051" s="795"/>
      <c r="M1051" s="795"/>
      <c r="N1051" s="795"/>
      <c r="O1051" s="795"/>
      <c r="P1051" s="795"/>
      <c r="Q1051" s="795"/>
      <c r="R1051" s="795"/>
      <c r="S1051" s="798"/>
      <c r="T1051" s="795"/>
      <c r="U1051" s="795"/>
      <c r="V1051" s="795"/>
      <c r="W1051" s="795"/>
      <c r="X1051" s="795"/>
      <c r="Y1051" s="795"/>
      <c r="Z1051" s="795"/>
      <c r="AA1051" s="795"/>
      <c r="AB1051" s="798"/>
      <c r="AC1051" s="798"/>
      <c r="AD1051" s="795"/>
      <c r="AE1051" s="795"/>
      <c r="AF1051" s="795"/>
      <c r="AG1051" s="795"/>
      <c r="AH1051" s="795"/>
      <c r="AI1051" s="798"/>
      <c r="AJ1051" s="795"/>
      <c r="AK1051" s="798"/>
      <c r="AL1051" s="795"/>
      <c r="AM1051" s="798"/>
      <c r="AN1051" s="795"/>
      <c r="AO1051" s="798"/>
      <c r="AP1051" s="795"/>
      <c r="AQ1051" s="798"/>
      <c r="AR1051" s="795"/>
      <c r="AS1051" s="798"/>
      <c r="AT1051" s="795"/>
      <c r="AU1051" s="798"/>
      <c r="AV1051" s="795"/>
      <c r="AW1051" s="798"/>
      <c r="AX1051" s="797"/>
      <c r="AY1051" s="797"/>
      <c r="AZ1051" s="797"/>
      <c r="BA1051" s="797"/>
      <c r="BB1051" s="797"/>
      <c r="BC1051" s="797"/>
      <c r="BD1051" s="797"/>
    </row>
    <row r="1052" ht="15.0" customHeight="1">
      <c r="F1052" s="794"/>
      <c r="G1052" s="795"/>
      <c r="H1052" s="797"/>
      <c r="I1052" s="795"/>
      <c r="J1052" s="795"/>
      <c r="K1052" s="798"/>
      <c r="L1052" s="795"/>
      <c r="M1052" s="795"/>
      <c r="N1052" s="795"/>
      <c r="O1052" s="795"/>
      <c r="P1052" s="795"/>
      <c r="Q1052" s="795"/>
      <c r="R1052" s="795"/>
      <c r="S1052" s="798"/>
      <c r="T1052" s="795"/>
      <c r="U1052" s="795"/>
      <c r="V1052" s="795"/>
      <c r="W1052" s="795"/>
      <c r="X1052" s="795"/>
      <c r="Y1052" s="795"/>
      <c r="Z1052" s="795"/>
      <c r="AA1052" s="795"/>
      <c r="AB1052" s="798"/>
      <c r="AC1052" s="798"/>
      <c r="AD1052" s="795"/>
      <c r="AE1052" s="795"/>
      <c r="AF1052" s="795"/>
      <c r="AG1052" s="795"/>
      <c r="AH1052" s="795"/>
      <c r="AI1052" s="798"/>
      <c r="AJ1052" s="795"/>
      <c r="AK1052" s="798"/>
      <c r="AL1052" s="795"/>
      <c r="AM1052" s="798"/>
      <c r="AN1052" s="795"/>
      <c r="AO1052" s="798"/>
      <c r="AP1052" s="795"/>
      <c r="AQ1052" s="798"/>
      <c r="AR1052" s="795"/>
      <c r="AS1052" s="798"/>
      <c r="AT1052" s="795"/>
      <c r="AU1052" s="798"/>
      <c r="AV1052" s="795"/>
      <c r="AW1052" s="798"/>
      <c r="AX1052" s="797"/>
      <c r="AY1052" s="797"/>
      <c r="AZ1052" s="797"/>
      <c r="BA1052" s="797"/>
      <c r="BB1052" s="797"/>
      <c r="BC1052" s="797"/>
      <c r="BD1052" s="797"/>
    </row>
    <row r="1053" ht="15.0" customHeight="1">
      <c r="F1053" s="794"/>
      <c r="G1053" s="795"/>
      <c r="H1053" s="797"/>
      <c r="I1053" s="795"/>
      <c r="J1053" s="795"/>
      <c r="K1053" s="798"/>
      <c r="L1053" s="795"/>
      <c r="M1053" s="795"/>
      <c r="N1053" s="795"/>
      <c r="O1053" s="795"/>
      <c r="P1053" s="795"/>
      <c r="Q1053" s="795"/>
      <c r="R1053" s="795"/>
      <c r="S1053" s="798"/>
      <c r="T1053" s="795"/>
      <c r="U1053" s="795"/>
      <c r="V1053" s="795"/>
      <c r="W1053" s="795"/>
      <c r="X1053" s="795"/>
      <c r="Y1053" s="795"/>
      <c r="Z1053" s="795"/>
      <c r="AA1053" s="795"/>
      <c r="AB1053" s="798"/>
      <c r="AC1053" s="798"/>
      <c r="AD1053" s="795"/>
      <c r="AE1053" s="795"/>
      <c r="AF1053" s="795"/>
      <c r="AG1053" s="795"/>
      <c r="AH1053" s="795"/>
      <c r="AI1053" s="798"/>
      <c r="AJ1053" s="795"/>
      <c r="AK1053" s="798"/>
      <c r="AL1053" s="795"/>
      <c r="AM1053" s="798"/>
      <c r="AN1053" s="795"/>
      <c r="AO1053" s="798"/>
      <c r="AP1053" s="795"/>
      <c r="AQ1053" s="798"/>
      <c r="AR1053" s="795"/>
      <c r="AS1053" s="798"/>
      <c r="AT1053" s="795"/>
      <c r="AU1053" s="798"/>
      <c r="AV1053" s="795"/>
      <c r="AW1053" s="798"/>
      <c r="AX1053" s="797"/>
      <c r="AY1053" s="797"/>
      <c r="AZ1053" s="797"/>
      <c r="BA1053" s="797"/>
      <c r="BB1053" s="797"/>
      <c r="BC1053" s="797"/>
      <c r="BD1053" s="797"/>
    </row>
    <row r="1054" ht="15.0" customHeight="1">
      <c r="F1054" s="794"/>
      <c r="G1054" s="795"/>
      <c r="H1054" s="797"/>
      <c r="I1054" s="795"/>
      <c r="J1054" s="795"/>
      <c r="K1054" s="798"/>
      <c r="L1054" s="795"/>
      <c r="M1054" s="795"/>
      <c r="N1054" s="795"/>
      <c r="O1054" s="795"/>
      <c r="P1054" s="795"/>
      <c r="Q1054" s="795"/>
      <c r="R1054" s="795"/>
      <c r="S1054" s="798"/>
      <c r="T1054" s="795"/>
      <c r="U1054" s="795"/>
      <c r="V1054" s="795"/>
      <c r="W1054" s="795"/>
      <c r="X1054" s="795"/>
      <c r="Y1054" s="795"/>
      <c r="Z1054" s="795"/>
      <c r="AA1054" s="795"/>
      <c r="AB1054" s="798"/>
      <c r="AC1054" s="798"/>
      <c r="AD1054" s="795"/>
      <c r="AE1054" s="795"/>
      <c r="AF1054" s="795"/>
      <c r="AG1054" s="795"/>
      <c r="AH1054" s="795"/>
      <c r="AI1054" s="798"/>
      <c r="AJ1054" s="795"/>
      <c r="AK1054" s="798"/>
      <c r="AL1054" s="795"/>
      <c r="AM1054" s="798"/>
      <c r="AN1054" s="795"/>
      <c r="AO1054" s="798"/>
      <c r="AP1054" s="795"/>
      <c r="AQ1054" s="798"/>
      <c r="AR1054" s="795"/>
      <c r="AS1054" s="798"/>
      <c r="AT1054" s="795"/>
      <c r="AU1054" s="798"/>
      <c r="AV1054" s="795"/>
      <c r="AW1054" s="798"/>
      <c r="AX1054" s="797"/>
      <c r="AY1054" s="797"/>
      <c r="AZ1054" s="797"/>
      <c r="BA1054" s="797"/>
      <c r="BB1054" s="797"/>
      <c r="BC1054" s="797"/>
      <c r="BD1054" s="797"/>
    </row>
    <row r="1055" ht="15.0" customHeight="1">
      <c r="F1055" s="794"/>
      <c r="G1055" s="795"/>
      <c r="H1055" s="797"/>
      <c r="I1055" s="795"/>
      <c r="J1055" s="795"/>
      <c r="K1055" s="798"/>
      <c r="L1055" s="795"/>
      <c r="M1055" s="795"/>
      <c r="N1055" s="795"/>
      <c r="O1055" s="795"/>
      <c r="P1055" s="795"/>
      <c r="Q1055" s="795"/>
      <c r="R1055" s="795"/>
      <c r="S1055" s="798"/>
      <c r="T1055" s="795"/>
      <c r="U1055" s="795"/>
      <c r="V1055" s="795"/>
      <c r="W1055" s="795"/>
      <c r="X1055" s="795"/>
      <c r="Y1055" s="795"/>
      <c r="Z1055" s="795"/>
      <c r="AA1055" s="795"/>
      <c r="AB1055" s="798"/>
      <c r="AC1055" s="798"/>
      <c r="AD1055" s="795"/>
      <c r="AE1055" s="795"/>
      <c r="AF1055" s="795"/>
      <c r="AG1055" s="795"/>
      <c r="AH1055" s="795"/>
      <c r="AI1055" s="798"/>
      <c r="AJ1055" s="795"/>
      <c r="AK1055" s="798"/>
      <c r="AL1055" s="795"/>
      <c r="AM1055" s="798"/>
      <c r="AN1055" s="795"/>
      <c r="AO1055" s="798"/>
      <c r="AP1055" s="795"/>
      <c r="AQ1055" s="798"/>
      <c r="AR1055" s="795"/>
      <c r="AS1055" s="798"/>
      <c r="AT1055" s="795"/>
      <c r="AU1055" s="798"/>
      <c r="AV1055" s="795"/>
      <c r="AW1055" s="798"/>
      <c r="AX1055" s="797"/>
      <c r="AY1055" s="797"/>
      <c r="AZ1055" s="797"/>
      <c r="BA1055" s="797"/>
      <c r="BB1055" s="797"/>
      <c r="BC1055" s="797"/>
      <c r="BD1055" s="797"/>
    </row>
    <row r="1056" ht="15.0" customHeight="1">
      <c r="F1056" s="794"/>
      <c r="G1056" s="795"/>
      <c r="H1056" s="797"/>
      <c r="I1056" s="795"/>
      <c r="J1056" s="795"/>
      <c r="K1056" s="798"/>
      <c r="L1056" s="795"/>
      <c r="M1056" s="795"/>
      <c r="N1056" s="795"/>
      <c r="O1056" s="795"/>
      <c r="P1056" s="795"/>
      <c r="Q1056" s="795"/>
      <c r="R1056" s="795"/>
      <c r="S1056" s="798"/>
      <c r="T1056" s="795"/>
      <c r="U1056" s="795"/>
      <c r="V1056" s="795"/>
      <c r="W1056" s="795"/>
      <c r="X1056" s="795"/>
      <c r="Y1056" s="795"/>
      <c r="Z1056" s="795"/>
      <c r="AA1056" s="795"/>
      <c r="AB1056" s="798"/>
      <c r="AC1056" s="798"/>
      <c r="AD1056" s="795"/>
      <c r="AE1056" s="795"/>
      <c r="AF1056" s="795"/>
      <c r="AG1056" s="795"/>
      <c r="AH1056" s="795"/>
      <c r="AI1056" s="798"/>
      <c r="AJ1056" s="795"/>
      <c r="AK1056" s="798"/>
      <c r="AL1056" s="795"/>
      <c r="AM1056" s="798"/>
      <c r="AN1056" s="795"/>
      <c r="AO1056" s="798"/>
      <c r="AP1056" s="795"/>
      <c r="AQ1056" s="798"/>
      <c r="AR1056" s="795"/>
      <c r="AS1056" s="798"/>
      <c r="AT1056" s="795"/>
      <c r="AU1056" s="798"/>
      <c r="AV1056" s="795"/>
      <c r="AW1056" s="798"/>
      <c r="AX1056" s="797"/>
      <c r="AY1056" s="797"/>
      <c r="AZ1056" s="797"/>
      <c r="BA1056" s="797"/>
      <c r="BB1056" s="797"/>
      <c r="BC1056" s="797"/>
      <c r="BD1056" s="797"/>
    </row>
    <row r="1057" ht="15.0" customHeight="1">
      <c r="F1057" s="794"/>
      <c r="G1057" s="795"/>
      <c r="H1057" s="797"/>
      <c r="I1057" s="795"/>
      <c r="J1057" s="795"/>
      <c r="K1057" s="798"/>
      <c r="L1057" s="795"/>
      <c r="M1057" s="795"/>
      <c r="N1057" s="795"/>
      <c r="O1057" s="795"/>
      <c r="P1057" s="795"/>
      <c r="Q1057" s="795"/>
      <c r="R1057" s="795"/>
      <c r="S1057" s="798"/>
      <c r="T1057" s="795"/>
      <c r="U1057" s="795"/>
      <c r="V1057" s="795"/>
      <c r="W1057" s="795"/>
      <c r="X1057" s="795"/>
      <c r="Y1057" s="795"/>
      <c r="Z1057" s="795"/>
      <c r="AA1057" s="795"/>
      <c r="AB1057" s="798"/>
      <c r="AC1057" s="798"/>
      <c r="AD1057" s="795"/>
      <c r="AE1057" s="795"/>
      <c r="AF1057" s="795"/>
      <c r="AG1057" s="795"/>
      <c r="AH1057" s="795"/>
      <c r="AI1057" s="798"/>
      <c r="AJ1057" s="795"/>
      <c r="AK1057" s="798"/>
      <c r="AL1057" s="795"/>
      <c r="AM1057" s="798"/>
      <c r="AN1057" s="795"/>
      <c r="AO1057" s="798"/>
      <c r="AP1057" s="795"/>
      <c r="AQ1057" s="798"/>
      <c r="AR1057" s="795"/>
      <c r="AS1057" s="798"/>
      <c r="AT1057" s="795"/>
      <c r="AU1057" s="798"/>
      <c r="AV1057" s="795"/>
      <c r="AW1057" s="798"/>
      <c r="AX1057" s="797"/>
      <c r="AY1057" s="797"/>
      <c r="AZ1057" s="797"/>
      <c r="BA1057" s="797"/>
      <c r="BB1057" s="797"/>
      <c r="BC1057" s="797"/>
      <c r="BD1057" s="797"/>
    </row>
    <row r="1058" ht="15.0" customHeight="1">
      <c r="F1058" s="794"/>
      <c r="G1058" s="795"/>
      <c r="H1058" s="797"/>
      <c r="I1058" s="795"/>
      <c r="J1058" s="795"/>
      <c r="K1058" s="798"/>
      <c r="L1058" s="795"/>
      <c r="M1058" s="795"/>
      <c r="N1058" s="795"/>
      <c r="O1058" s="795"/>
      <c r="P1058" s="795"/>
      <c r="Q1058" s="795"/>
      <c r="R1058" s="795"/>
      <c r="S1058" s="798"/>
      <c r="T1058" s="795"/>
      <c r="U1058" s="795"/>
      <c r="V1058" s="795"/>
      <c r="W1058" s="795"/>
      <c r="X1058" s="795"/>
      <c r="Y1058" s="795"/>
      <c r="Z1058" s="795"/>
      <c r="AA1058" s="795"/>
      <c r="AB1058" s="798"/>
      <c r="AC1058" s="798"/>
      <c r="AD1058" s="795"/>
      <c r="AE1058" s="795"/>
      <c r="AF1058" s="795"/>
      <c r="AG1058" s="795"/>
      <c r="AH1058" s="795"/>
      <c r="AI1058" s="798"/>
      <c r="AJ1058" s="795"/>
      <c r="AK1058" s="798"/>
      <c r="AL1058" s="795"/>
      <c r="AM1058" s="798"/>
      <c r="AN1058" s="795"/>
      <c r="AO1058" s="798"/>
      <c r="AP1058" s="795"/>
      <c r="AQ1058" s="798"/>
      <c r="AR1058" s="795"/>
      <c r="AS1058" s="798"/>
      <c r="AT1058" s="795"/>
      <c r="AU1058" s="798"/>
      <c r="AV1058" s="795"/>
      <c r="AW1058" s="798"/>
      <c r="AX1058" s="797"/>
      <c r="AY1058" s="797"/>
      <c r="AZ1058" s="797"/>
      <c r="BA1058" s="797"/>
      <c r="BB1058" s="797"/>
      <c r="BC1058" s="797"/>
      <c r="BD1058" s="797"/>
    </row>
    <row r="1059" ht="15.0" customHeight="1">
      <c r="F1059" s="794"/>
      <c r="G1059" s="795"/>
      <c r="H1059" s="797"/>
      <c r="I1059" s="795"/>
      <c r="J1059" s="795"/>
      <c r="K1059" s="798"/>
      <c r="L1059" s="795"/>
      <c r="M1059" s="795"/>
      <c r="N1059" s="795"/>
      <c r="O1059" s="795"/>
      <c r="P1059" s="795"/>
      <c r="Q1059" s="795"/>
      <c r="R1059" s="795"/>
      <c r="S1059" s="798"/>
      <c r="T1059" s="795"/>
      <c r="U1059" s="795"/>
      <c r="V1059" s="795"/>
      <c r="W1059" s="795"/>
      <c r="X1059" s="795"/>
      <c r="Y1059" s="795"/>
      <c r="Z1059" s="795"/>
      <c r="AA1059" s="795"/>
      <c r="AB1059" s="798"/>
      <c r="AC1059" s="798"/>
      <c r="AD1059" s="795"/>
      <c r="AE1059" s="795"/>
      <c r="AF1059" s="795"/>
      <c r="AG1059" s="795"/>
      <c r="AH1059" s="795"/>
      <c r="AI1059" s="798"/>
      <c r="AJ1059" s="795"/>
      <c r="AK1059" s="798"/>
      <c r="AL1059" s="795"/>
      <c r="AM1059" s="798"/>
      <c r="AN1059" s="795"/>
      <c r="AO1059" s="798"/>
      <c r="AP1059" s="795"/>
      <c r="AQ1059" s="798"/>
      <c r="AR1059" s="795"/>
      <c r="AS1059" s="798"/>
      <c r="AT1059" s="795"/>
      <c r="AU1059" s="798"/>
      <c r="AV1059" s="795"/>
      <c r="AW1059" s="798"/>
      <c r="AX1059" s="797"/>
      <c r="AY1059" s="797"/>
      <c r="AZ1059" s="797"/>
      <c r="BA1059" s="797"/>
      <c r="BB1059" s="797"/>
      <c r="BC1059" s="797"/>
      <c r="BD1059" s="797"/>
    </row>
    <row r="1060" ht="15.0" customHeight="1">
      <c r="F1060" s="794"/>
      <c r="G1060" s="795"/>
      <c r="H1060" s="797"/>
      <c r="I1060" s="795"/>
      <c r="J1060" s="795"/>
      <c r="K1060" s="798"/>
      <c r="L1060" s="795"/>
      <c r="M1060" s="795"/>
      <c r="N1060" s="795"/>
      <c r="O1060" s="795"/>
      <c r="P1060" s="795"/>
      <c r="Q1060" s="795"/>
      <c r="R1060" s="795"/>
      <c r="S1060" s="798"/>
      <c r="T1060" s="795"/>
      <c r="U1060" s="795"/>
      <c r="V1060" s="795"/>
      <c r="W1060" s="795"/>
      <c r="X1060" s="795"/>
      <c r="Y1060" s="795"/>
      <c r="Z1060" s="795"/>
      <c r="AA1060" s="795"/>
      <c r="AB1060" s="798"/>
      <c r="AC1060" s="798"/>
      <c r="AD1060" s="795"/>
      <c r="AE1060" s="795"/>
      <c r="AF1060" s="795"/>
      <c r="AG1060" s="795"/>
      <c r="AH1060" s="795"/>
      <c r="AI1060" s="798"/>
      <c r="AJ1060" s="795"/>
      <c r="AK1060" s="798"/>
      <c r="AL1060" s="795"/>
      <c r="AM1060" s="798"/>
      <c r="AN1060" s="795"/>
      <c r="AO1060" s="798"/>
      <c r="AP1060" s="795"/>
      <c r="AQ1060" s="798"/>
      <c r="AR1060" s="795"/>
      <c r="AS1060" s="798"/>
      <c r="AT1060" s="795"/>
      <c r="AU1060" s="798"/>
      <c r="AV1060" s="795"/>
      <c r="AW1060" s="798"/>
      <c r="AX1060" s="797"/>
      <c r="AY1060" s="797"/>
      <c r="AZ1060" s="797"/>
      <c r="BA1060" s="797"/>
      <c r="BB1060" s="797"/>
      <c r="BC1060" s="797"/>
      <c r="BD1060" s="797"/>
    </row>
    <row r="1061" ht="15.0" customHeight="1">
      <c r="F1061" s="794"/>
      <c r="G1061" s="795"/>
      <c r="H1061" s="797"/>
      <c r="I1061" s="795"/>
      <c r="J1061" s="795"/>
      <c r="K1061" s="798"/>
      <c r="L1061" s="795"/>
      <c r="M1061" s="795"/>
      <c r="N1061" s="795"/>
      <c r="O1061" s="795"/>
      <c r="P1061" s="795"/>
      <c r="Q1061" s="795"/>
      <c r="R1061" s="795"/>
      <c r="S1061" s="798"/>
      <c r="T1061" s="795"/>
      <c r="U1061" s="795"/>
      <c r="V1061" s="795"/>
      <c r="W1061" s="795"/>
      <c r="X1061" s="795"/>
      <c r="Y1061" s="795"/>
      <c r="Z1061" s="795"/>
      <c r="AA1061" s="795"/>
      <c r="AB1061" s="798"/>
      <c r="AC1061" s="798"/>
      <c r="AD1061" s="795"/>
      <c r="AE1061" s="795"/>
      <c r="AF1061" s="795"/>
      <c r="AG1061" s="795"/>
      <c r="AH1061" s="795"/>
      <c r="AI1061" s="798"/>
      <c r="AJ1061" s="795"/>
      <c r="AK1061" s="798"/>
      <c r="AL1061" s="795"/>
      <c r="AM1061" s="798"/>
      <c r="AN1061" s="795"/>
      <c r="AO1061" s="798"/>
      <c r="AP1061" s="795"/>
      <c r="AQ1061" s="798"/>
      <c r="AR1061" s="795"/>
      <c r="AS1061" s="798"/>
      <c r="AT1061" s="795"/>
      <c r="AU1061" s="798"/>
      <c r="AV1061" s="795"/>
      <c r="AW1061" s="798"/>
      <c r="AX1061" s="797"/>
      <c r="AY1061" s="797"/>
      <c r="AZ1061" s="797"/>
      <c r="BA1061" s="797"/>
      <c r="BB1061" s="797"/>
      <c r="BC1061" s="797"/>
      <c r="BD1061" s="797"/>
    </row>
    <row r="1062" ht="15.0" customHeight="1">
      <c r="F1062" s="794"/>
      <c r="G1062" s="795"/>
      <c r="H1062" s="797"/>
      <c r="I1062" s="795"/>
      <c r="J1062" s="795"/>
      <c r="K1062" s="798"/>
      <c r="L1062" s="795"/>
      <c r="M1062" s="795"/>
      <c r="N1062" s="795"/>
      <c r="O1062" s="795"/>
      <c r="P1062" s="795"/>
      <c r="Q1062" s="795"/>
      <c r="R1062" s="795"/>
      <c r="S1062" s="798"/>
      <c r="T1062" s="795"/>
      <c r="U1062" s="795"/>
      <c r="V1062" s="795"/>
      <c r="W1062" s="795"/>
      <c r="X1062" s="795"/>
      <c r="Y1062" s="795"/>
      <c r="Z1062" s="795"/>
      <c r="AA1062" s="795"/>
      <c r="AB1062" s="798"/>
      <c r="AC1062" s="798"/>
      <c r="AD1062" s="795"/>
      <c r="AE1062" s="795"/>
      <c r="AF1062" s="795"/>
      <c r="AG1062" s="795"/>
      <c r="AH1062" s="795"/>
      <c r="AI1062" s="798"/>
      <c r="AJ1062" s="795"/>
      <c r="AK1062" s="798"/>
      <c r="AL1062" s="795"/>
      <c r="AM1062" s="798"/>
      <c r="AN1062" s="795"/>
      <c r="AO1062" s="798"/>
      <c r="AP1062" s="795"/>
      <c r="AQ1062" s="798"/>
      <c r="AR1062" s="795"/>
      <c r="AS1062" s="798"/>
      <c r="AT1062" s="795"/>
      <c r="AU1062" s="798"/>
      <c r="AV1062" s="795"/>
      <c r="AW1062" s="798"/>
      <c r="AX1062" s="797"/>
      <c r="AY1062" s="797"/>
      <c r="AZ1062" s="797"/>
      <c r="BA1062" s="797"/>
      <c r="BB1062" s="797"/>
      <c r="BC1062" s="797"/>
      <c r="BD1062" s="797"/>
    </row>
    <row r="1063" ht="15.0" customHeight="1">
      <c r="F1063" s="794"/>
      <c r="G1063" s="795"/>
      <c r="H1063" s="797"/>
      <c r="I1063" s="795"/>
      <c r="J1063" s="795"/>
      <c r="K1063" s="798"/>
      <c r="L1063" s="795"/>
      <c r="M1063" s="795"/>
      <c r="N1063" s="795"/>
      <c r="O1063" s="795"/>
      <c r="P1063" s="795"/>
      <c r="Q1063" s="795"/>
      <c r="R1063" s="795"/>
      <c r="S1063" s="798"/>
      <c r="T1063" s="795"/>
      <c r="U1063" s="795"/>
      <c r="V1063" s="795"/>
      <c r="W1063" s="795"/>
      <c r="X1063" s="795"/>
      <c r="Y1063" s="795"/>
      <c r="Z1063" s="795"/>
      <c r="AA1063" s="795"/>
      <c r="AB1063" s="798"/>
      <c r="AC1063" s="798"/>
      <c r="AD1063" s="795"/>
      <c r="AE1063" s="795"/>
      <c r="AF1063" s="795"/>
      <c r="AG1063" s="795"/>
      <c r="AH1063" s="795"/>
      <c r="AI1063" s="798"/>
      <c r="AJ1063" s="795"/>
      <c r="AK1063" s="798"/>
      <c r="AL1063" s="795"/>
      <c r="AM1063" s="798"/>
      <c r="AN1063" s="795"/>
      <c r="AO1063" s="798"/>
      <c r="AP1063" s="795"/>
      <c r="AQ1063" s="798"/>
      <c r="AR1063" s="795"/>
      <c r="AS1063" s="798"/>
      <c r="AT1063" s="795"/>
      <c r="AU1063" s="798"/>
      <c r="AV1063" s="795"/>
      <c r="AW1063" s="798"/>
      <c r="AX1063" s="797"/>
      <c r="AY1063" s="797"/>
      <c r="AZ1063" s="797"/>
      <c r="BA1063" s="797"/>
      <c r="BB1063" s="797"/>
      <c r="BC1063" s="797"/>
      <c r="BD1063" s="797"/>
    </row>
    <row r="1064" ht="15.0" customHeight="1">
      <c r="F1064" s="794"/>
      <c r="G1064" s="795"/>
      <c r="H1064" s="797"/>
      <c r="I1064" s="795"/>
      <c r="J1064" s="795"/>
      <c r="K1064" s="798"/>
      <c r="L1064" s="795"/>
      <c r="M1064" s="795"/>
      <c r="N1064" s="795"/>
      <c r="O1064" s="795"/>
      <c r="P1064" s="795"/>
      <c r="Q1064" s="795"/>
      <c r="R1064" s="795"/>
      <c r="S1064" s="798"/>
      <c r="T1064" s="795"/>
      <c r="U1064" s="795"/>
      <c r="V1064" s="795"/>
      <c r="W1064" s="795"/>
      <c r="X1064" s="795"/>
      <c r="Y1064" s="795"/>
      <c r="Z1064" s="795"/>
      <c r="AA1064" s="795"/>
      <c r="AB1064" s="798"/>
      <c r="AC1064" s="798"/>
      <c r="AD1064" s="795"/>
      <c r="AE1064" s="795"/>
      <c r="AF1064" s="795"/>
      <c r="AG1064" s="795"/>
      <c r="AH1064" s="795"/>
      <c r="AI1064" s="798"/>
      <c r="AJ1064" s="795"/>
      <c r="AK1064" s="798"/>
      <c r="AL1064" s="795"/>
      <c r="AM1064" s="798"/>
      <c r="AN1064" s="795"/>
      <c r="AO1064" s="798"/>
      <c r="AP1064" s="795"/>
      <c r="AQ1064" s="798"/>
      <c r="AR1064" s="795"/>
      <c r="AS1064" s="798"/>
      <c r="AT1064" s="795"/>
      <c r="AU1064" s="798"/>
      <c r="AV1064" s="795"/>
      <c r="AW1064" s="798"/>
      <c r="AX1064" s="797"/>
      <c r="AY1064" s="797"/>
      <c r="AZ1064" s="797"/>
      <c r="BA1064" s="797"/>
      <c r="BB1064" s="797"/>
      <c r="BC1064" s="797"/>
      <c r="BD1064" s="797"/>
    </row>
    <row r="1065" ht="15.0" customHeight="1">
      <c r="F1065" s="794"/>
      <c r="G1065" s="795"/>
      <c r="H1065" s="797"/>
      <c r="I1065" s="795"/>
      <c r="J1065" s="795"/>
      <c r="K1065" s="798"/>
      <c r="L1065" s="795"/>
      <c r="M1065" s="795"/>
      <c r="N1065" s="795"/>
      <c r="O1065" s="795"/>
      <c r="P1065" s="795"/>
      <c r="Q1065" s="795"/>
      <c r="R1065" s="795"/>
      <c r="S1065" s="798"/>
      <c r="T1065" s="795"/>
      <c r="U1065" s="795"/>
      <c r="V1065" s="795"/>
      <c r="W1065" s="795"/>
      <c r="X1065" s="795"/>
      <c r="Y1065" s="795"/>
      <c r="Z1065" s="795"/>
      <c r="AA1065" s="795"/>
      <c r="AB1065" s="798"/>
      <c r="AC1065" s="798"/>
      <c r="AD1065" s="795"/>
      <c r="AE1065" s="795"/>
      <c r="AF1065" s="795"/>
      <c r="AG1065" s="795"/>
      <c r="AH1065" s="795"/>
      <c r="AI1065" s="798"/>
      <c r="AJ1065" s="795"/>
      <c r="AK1065" s="798"/>
      <c r="AL1065" s="795"/>
      <c r="AM1065" s="798"/>
      <c r="AN1065" s="795"/>
      <c r="AO1065" s="798"/>
      <c r="AP1065" s="795"/>
      <c r="AQ1065" s="798"/>
      <c r="AR1065" s="795"/>
      <c r="AS1065" s="798"/>
      <c r="AT1065" s="795"/>
      <c r="AU1065" s="798"/>
      <c r="AV1065" s="795"/>
      <c r="AW1065" s="798"/>
      <c r="AX1065" s="797"/>
      <c r="AY1065" s="797"/>
      <c r="AZ1065" s="797"/>
      <c r="BA1065" s="797"/>
      <c r="BB1065" s="797"/>
      <c r="BC1065" s="797"/>
      <c r="BD1065" s="797"/>
    </row>
    <row r="1066" ht="15.0" customHeight="1">
      <c r="F1066" s="794"/>
      <c r="G1066" s="795"/>
      <c r="H1066" s="797"/>
      <c r="I1066" s="795"/>
      <c r="J1066" s="795"/>
      <c r="K1066" s="798"/>
      <c r="L1066" s="795"/>
      <c r="M1066" s="795"/>
      <c r="N1066" s="795"/>
      <c r="O1066" s="795"/>
      <c r="P1066" s="795"/>
      <c r="Q1066" s="795"/>
      <c r="R1066" s="795"/>
      <c r="S1066" s="798"/>
      <c r="T1066" s="795"/>
      <c r="U1066" s="795"/>
      <c r="V1066" s="795"/>
      <c r="W1066" s="795"/>
      <c r="X1066" s="795"/>
      <c r="Y1066" s="795"/>
      <c r="Z1066" s="795"/>
      <c r="AA1066" s="795"/>
      <c r="AB1066" s="798"/>
      <c r="AC1066" s="798"/>
      <c r="AD1066" s="795"/>
      <c r="AE1066" s="795"/>
      <c r="AF1066" s="795"/>
      <c r="AG1066" s="795"/>
      <c r="AH1066" s="795"/>
      <c r="AI1066" s="798"/>
      <c r="AJ1066" s="795"/>
      <c r="AK1066" s="798"/>
      <c r="AL1066" s="795"/>
      <c r="AM1066" s="798"/>
      <c r="AN1066" s="795"/>
      <c r="AO1066" s="798"/>
      <c r="AP1066" s="795"/>
      <c r="AQ1066" s="798"/>
      <c r="AR1066" s="795"/>
      <c r="AS1066" s="798"/>
      <c r="AT1066" s="795"/>
      <c r="AU1066" s="798"/>
      <c r="AV1066" s="795"/>
      <c r="AW1066" s="798"/>
      <c r="AX1066" s="797"/>
      <c r="AY1066" s="797"/>
      <c r="AZ1066" s="797"/>
      <c r="BA1066" s="797"/>
      <c r="BB1066" s="797"/>
      <c r="BC1066" s="797"/>
      <c r="BD1066" s="797"/>
    </row>
    <row r="1067" ht="15.0" customHeight="1">
      <c r="F1067" s="794"/>
      <c r="G1067" s="795"/>
      <c r="H1067" s="797"/>
      <c r="I1067" s="795"/>
      <c r="J1067" s="795"/>
      <c r="K1067" s="798"/>
      <c r="L1067" s="795"/>
      <c r="M1067" s="795"/>
      <c r="N1067" s="795"/>
      <c r="O1067" s="795"/>
      <c r="P1067" s="795"/>
      <c r="Q1067" s="795"/>
      <c r="R1067" s="795"/>
      <c r="S1067" s="798"/>
      <c r="T1067" s="795"/>
      <c r="U1067" s="795"/>
      <c r="V1067" s="795"/>
      <c r="W1067" s="795"/>
      <c r="X1067" s="795"/>
      <c r="Y1067" s="795"/>
      <c r="Z1067" s="795"/>
      <c r="AA1067" s="795"/>
      <c r="AB1067" s="798"/>
      <c r="AC1067" s="798"/>
      <c r="AD1067" s="795"/>
      <c r="AE1067" s="795"/>
      <c r="AF1067" s="795"/>
      <c r="AG1067" s="795"/>
      <c r="AH1067" s="795"/>
      <c r="AI1067" s="798"/>
      <c r="AJ1067" s="795"/>
      <c r="AK1067" s="798"/>
      <c r="AL1067" s="795"/>
      <c r="AM1067" s="798"/>
      <c r="AN1067" s="795"/>
      <c r="AO1067" s="798"/>
      <c r="AP1067" s="795"/>
      <c r="AQ1067" s="798"/>
      <c r="AR1067" s="795"/>
      <c r="AS1067" s="798"/>
      <c r="AT1067" s="795"/>
      <c r="AU1067" s="798"/>
      <c r="AV1067" s="795"/>
      <c r="AW1067" s="798"/>
      <c r="AX1067" s="797"/>
      <c r="AY1067" s="797"/>
      <c r="AZ1067" s="797"/>
      <c r="BA1067" s="797"/>
      <c r="BB1067" s="797"/>
      <c r="BC1067" s="797"/>
      <c r="BD1067" s="797"/>
    </row>
    <row r="1068" ht="15.0" customHeight="1">
      <c r="F1068" s="794"/>
      <c r="G1068" s="795"/>
      <c r="H1068" s="797"/>
      <c r="I1068" s="795"/>
      <c r="J1068" s="795"/>
      <c r="K1068" s="798"/>
      <c r="L1068" s="795"/>
      <c r="M1068" s="795"/>
      <c r="N1068" s="795"/>
      <c r="O1068" s="795"/>
      <c r="P1068" s="795"/>
      <c r="Q1068" s="795"/>
      <c r="R1068" s="795"/>
      <c r="S1068" s="798"/>
      <c r="T1068" s="795"/>
      <c r="U1068" s="795"/>
      <c r="V1068" s="795"/>
      <c r="W1068" s="795"/>
      <c r="X1068" s="795"/>
      <c r="Y1068" s="795"/>
      <c r="Z1068" s="795"/>
      <c r="AA1068" s="795"/>
      <c r="AB1068" s="798"/>
      <c r="AC1068" s="798"/>
      <c r="AD1068" s="795"/>
      <c r="AE1068" s="795"/>
      <c r="AF1068" s="795"/>
      <c r="AG1068" s="795"/>
      <c r="AH1068" s="795"/>
      <c r="AI1068" s="798"/>
      <c r="AJ1068" s="795"/>
      <c r="AK1068" s="798"/>
      <c r="AL1068" s="795"/>
      <c r="AM1068" s="798"/>
      <c r="AN1068" s="795"/>
      <c r="AO1068" s="798"/>
      <c r="AP1068" s="795"/>
      <c r="AQ1068" s="798"/>
      <c r="AR1068" s="795"/>
      <c r="AS1068" s="798"/>
      <c r="AT1068" s="795"/>
      <c r="AU1068" s="798"/>
      <c r="AV1068" s="795"/>
      <c r="AW1068" s="798"/>
      <c r="AX1068" s="797"/>
      <c r="AY1068" s="797"/>
      <c r="AZ1068" s="797"/>
      <c r="BA1068" s="797"/>
      <c r="BB1068" s="797"/>
      <c r="BC1068" s="797"/>
      <c r="BD1068" s="797"/>
    </row>
    <row r="1069" ht="15.0" customHeight="1">
      <c r="F1069" s="794"/>
      <c r="G1069" s="795"/>
      <c r="H1069" s="797"/>
      <c r="I1069" s="795"/>
      <c r="J1069" s="795"/>
      <c r="K1069" s="798"/>
      <c r="L1069" s="795"/>
      <c r="M1069" s="795"/>
      <c r="N1069" s="795"/>
      <c r="O1069" s="795"/>
      <c r="P1069" s="795"/>
      <c r="Q1069" s="795"/>
      <c r="R1069" s="795"/>
      <c r="S1069" s="798"/>
      <c r="T1069" s="795"/>
      <c r="U1069" s="795"/>
      <c r="V1069" s="795"/>
      <c r="W1069" s="795"/>
      <c r="X1069" s="795"/>
      <c r="Y1069" s="795"/>
      <c r="Z1069" s="795"/>
      <c r="AA1069" s="795"/>
      <c r="AB1069" s="798"/>
      <c r="AC1069" s="798"/>
      <c r="AD1069" s="795"/>
      <c r="AE1069" s="795"/>
      <c r="AF1069" s="795"/>
      <c r="AG1069" s="795"/>
      <c r="AH1069" s="795"/>
      <c r="AI1069" s="798"/>
      <c r="AJ1069" s="795"/>
      <c r="AK1069" s="798"/>
      <c r="AL1069" s="795"/>
      <c r="AM1069" s="798"/>
      <c r="AN1069" s="795"/>
      <c r="AO1069" s="798"/>
      <c r="AP1069" s="795"/>
      <c r="AQ1069" s="798"/>
      <c r="AR1069" s="795"/>
      <c r="AS1069" s="798"/>
      <c r="AT1069" s="795"/>
      <c r="AU1069" s="798"/>
      <c r="AV1069" s="795"/>
      <c r="AW1069" s="798"/>
      <c r="AX1069" s="797"/>
      <c r="AY1069" s="797"/>
      <c r="AZ1069" s="797"/>
      <c r="BA1069" s="797"/>
      <c r="BB1069" s="797"/>
      <c r="BC1069" s="797"/>
      <c r="BD1069" s="797"/>
    </row>
    <row r="1070" ht="15.0" customHeight="1">
      <c r="F1070" s="794"/>
      <c r="G1070" s="795"/>
      <c r="H1070" s="797"/>
      <c r="I1070" s="795"/>
      <c r="J1070" s="795"/>
      <c r="K1070" s="798"/>
      <c r="L1070" s="795"/>
      <c r="M1070" s="795"/>
      <c r="N1070" s="795"/>
      <c r="O1070" s="795"/>
      <c r="P1070" s="795"/>
      <c r="Q1070" s="795"/>
      <c r="R1070" s="795"/>
      <c r="S1070" s="798"/>
      <c r="T1070" s="795"/>
      <c r="U1070" s="795"/>
      <c r="V1070" s="795"/>
      <c r="W1070" s="795"/>
      <c r="X1070" s="795"/>
      <c r="Y1070" s="795"/>
      <c r="Z1070" s="795"/>
      <c r="AA1070" s="795"/>
      <c r="AB1070" s="798"/>
      <c r="AC1070" s="798"/>
      <c r="AD1070" s="795"/>
      <c r="AE1070" s="795"/>
      <c r="AF1070" s="795"/>
      <c r="AG1070" s="795"/>
      <c r="AH1070" s="795"/>
      <c r="AI1070" s="798"/>
      <c r="AJ1070" s="795"/>
      <c r="AK1070" s="798"/>
      <c r="AL1070" s="795"/>
      <c r="AM1070" s="798"/>
      <c r="AN1070" s="795"/>
      <c r="AO1070" s="798"/>
      <c r="AP1070" s="795"/>
      <c r="AQ1070" s="798"/>
      <c r="AR1070" s="795"/>
      <c r="AS1070" s="798"/>
      <c r="AT1070" s="795"/>
      <c r="AU1070" s="798"/>
      <c r="AV1070" s="795"/>
      <c r="AW1070" s="798"/>
      <c r="AX1070" s="797"/>
      <c r="AY1070" s="797"/>
      <c r="AZ1070" s="797"/>
      <c r="BA1070" s="797"/>
      <c r="BB1070" s="797"/>
      <c r="BC1070" s="797"/>
      <c r="BD1070" s="797"/>
    </row>
    <row r="1071" ht="15.0" customHeight="1">
      <c r="F1071" s="794"/>
      <c r="G1071" s="795"/>
      <c r="H1071" s="797"/>
      <c r="I1071" s="795"/>
      <c r="J1071" s="795"/>
      <c r="K1071" s="798"/>
      <c r="L1071" s="795"/>
      <c r="M1071" s="795"/>
      <c r="N1071" s="795"/>
      <c r="O1071" s="795"/>
      <c r="P1071" s="795"/>
      <c r="Q1071" s="795"/>
      <c r="R1071" s="795"/>
      <c r="S1071" s="798"/>
      <c r="T1071" s="795"/>
      <c r="U1071" s="795"/>
      <c r="V1071" s="795"/>
      <c r="W1071" s="795"/>
      <c r="X1071" s="795"/>
      <c r="Y1071" s="795"/>
      <c r="Z1071" s="795"/>
      <c r="AA1071" s="795"/>
      <c r="AB1071" s="798"/>
      <c r="AC1071" s="798"/>
      <c r="AD1071" s="795"/>
      <c r="AE1071" s="795"/>
      <c r="AF1071" s="795"/>
      <c r="AG1071" s="795"/>
      <c r="AH1071" s="795"/>
      <c r="AI1071" s="798"/>
      <c r="AJ1071" s="795"/>
      <c r="AK1071" s="798"/>
      <c r="AL1071" s="795"/>
      <c r="AM1071" s="798"/>
      <c r="AN1071" s="795"/>
      <c r="AO1071" s="798"/>
      <c r="AP1071" s="795"/>
      <c r="AQ1071" s="798"/>
      <c r="AR1071" s="795"/>
      <c r="AS1071" s="798"/>
      <c r="AT1071" s="795"/>
      <c r="AU1071" s="798"/>
      <c r="AV1071" s="795"/>
      <c r="AW1071" s="798"/>
      <c r="AX1071" s="797"/>
      <c r="AY1071" s="797"/>
      <c r="AZ1071" s="797"/>
      <c r="BA1071" s="797"/>
      <c r="BB1071" s="797"/>
      <c r="BC1071" s="797"/>
      <c r="BD1071" s="797"/>
    </row>
    <row r="1072" ht="15.0" customHeight="1">
      <c r="F1072" s="794"/>
      <c r="G1072" s="795"/>
      <c r="H1072" s="797"/>
      <c r="I1072" s="795"/>
      <c r="J1072" s="795"/>
      <c r="K1072" s="798"/>
      <c r="L1072" s="795"/>
      <c r="M1072" s="795"/>
      <c r="N1072" s="795"/>
      <c r="O1072" s="795"/>
      <c r="P1072" s="795"/>
      <c r="Q1072" s="795"/>
      <c r="R1072" s="795"/>
      <c r="S1072" s="798"/>
      <c r="T1072" s="795"/>
      <c r="U1072" s="795"/>
      <c r="V1072" s="795"/>
      <c r="W1072" s="795"/>
      <c r="X1072" s="795"/>
      <c r="Y1072" s="795"/>
      <c r="Z1072" s="795"/>
      <c r="AA1072" s="795"/>
      <c r="AB1072" s="798"/>
      <c r="AC1072" s="798"/>
      <c r="AD1072" s="795"/>
      <c r="AE1072" s="795"/>
      <c r="AF1072" s="795"/>
      <c r="AG1072" s="795"/>
      <c r="AH1072" s="795"/>
      <c r="AI1072" s="798"/>
      <c r="AJ1072" s="795"/>
      <c r="AK1072" s="798"/>
      <c r="AL1072" s="795"/>
      <c r="AM1072" s="798"/>
      <c r="AN1072" s="795"/>
      <c r="AO1072" s="798"/>
      <c r="AP1072" s="795"/>
      <c r="AQ1072" s="798"/>
      <c r="AR1072" s="795"/>
      <c r="AS1072" s="798"/>
      <c r="AT1072" s="795"/>
      <c r="AU1072" s="798"/>
      <c r="AV1072" s="795"/>
      <c r="AW1072" s="798"/>
      <c r="AX1072" s="797"/>
      <c r="AY1072" s="797"/>
      <c r="AZ1072" s="797"/>
      <c r="BA1072" s="797"/>
      <c r="BB1072" s="797"/>
      <c r="BC1072" s="797"/>
      <c r="BD1072" s="797"/>
    </row>
    <row r="1073" ht="15.0" customHeight="1">
      <c r="F1073" s="794"/>
      <c r="G1073" s="795"/>
      <c r="H1073" s="797"/>
      <c r="I1073" s="795"/>
      <c r="J1073" s="795"/>
      <c r="K1073" s="798"/>
      <c r="L1073" s="795"/>
      <c r="M1073" s="795"/>
      <c r="N1073" s="795"/>
      <c r="O1073" s="795"/>
      <c r="P1073" s="795"/>
      <c r="Q1073" s="795"/>
      <c r="R1073" s="795"/>
      <c r="S1073" s="798"/>
      <c r="T1073" s="795"/>
      <c r="U1073" s="795"/>
      <c r="V1073" s="795"/>
      <c r="W1073" s="795"/>
      <c r="X1073" s="795"/>
      <c r="Y1073" s="795"/>
      <c r="Z1073" s="795"/>
      <c r="AA1073" s="795"/>
      <c r="AB1073" s="798"/>
      <c r="AC1073" s="798"/>
      <c r="AD1073" s="795"/>
      <c r="AE1073" s="795"/>
      <c r="AF1073" s="795"/>
      <c r="AG1073" s="795"/>
      <c r="AH1073" s="795"/>
      <c r="AI1073" s="798"/>
      <c r="AJ1073" s="795"/>
      <c r="AK1073" s="798"/>
      <c r="AL1073" s="795"/>
      <c r="AM1073" s="798"/>
      <c r="AN1073" s="795"/>
      <c r="AO1073" s="798"/>
      <c r="AP1073" s="795"/>
      <c r="AQ1073" s="798"/>
      <c r="AR1073" s="795"/>
      <c r="AS1073" s="798"/>
      <c r="AT1073" s="795"/>
      <c r="AU1073" s="798"/>
      <c r="AV1073" s="795"/>
      <c r="AW1073" s="798"/>
      <c r="AX1073" s="797"/>
      <c r="AY1073" s="797"/>
      <c r="AZ1073" s="797"/>
      <c r="BA1073" s="797"/>
      <c r="BB1073" s="797"/>
      <c r="BC1073" s="797"/>
      <c r="BD1073" s="797"/>
    </row>
    <row r="1074" ht="15.0" customHeight="1">
      <c r="F1074" s="794"/>
      <c r="G1074" s="795"/>
      <c r="H1074" s="797"/>
      <c r="I1074" s="795"/>
      <c r="J1074" s="795"/>
      <c r="K1074" s="798"/>
      <c r="L1074" s="795"/>
      <c r="M1074" s="795"/>
      <c r="N1074" s="795"/>
      <c r="O1074" s="795"/>
      <c r="P1074" s="795"/>
      <c r="Q1074" s="795"/>
      <c r="R1074" s="795"/>
      <c r="S1074" s="798"/>
      <c r="T1074" s="795"/>
      <c r="U1074" s="795"/>
      <c r="V1074" s="795"/>
      <c r="W1074" s="795"/>
      <c r="X1074" s="795"/>
      <c r="Y1074" s="795"/>
      <c r="Z1074" s="795"/>
      <c r="AA1074" s="795"/>
      <c r="AB1074" s="798"/>
      <c r="AC1074" s="798"/>
      <c r="AD1074" s="795"/>
      <c r="AE1074" s="795"/>
      <c r="AF1074" s="795"/>
      <c r="AG1074" s="795"/>
      <c r="AH1074" s="795"/>
      <c r="AI1074" s="798"/>
      <c r="AJ1074" s="795"/>
      <c r="AK1074" s="798"/>
      <c r="AL1074" s="795"/>
      <c r="AM1074" s="798"/>
      <c r="AN1074" s="795"/>
      <c r="AO1074" s="798"/>
      <c r="AP1074" s="795"/>
      <c r="AQ1074" s="798"/>
      <c r="AR1074" s="795"/>
      <c r="AS1074" s="798"/>
      <c r="AT1074" s="795"/>
      <c r="AU1074" s="798"/>
      <c r="AV1074" s="795"/>
      <c r="AW1074" s="798"/>
      <c r="AX1074" s="797"/>
      <c r="AY1074" s="797"/>
      <c r="AZ1074" s="797"/>
      <c r="BA1074" s="797"/>
      <c r="BB1074" s="797"/>
      <c r="BC1074" s="797"/>
      <c r="BD1074" s="797"/>
    </row>
    <row r="1075" ht="15.0" customHeight="1">
      <c r="F1075" s="794"/>
      <c r="G1075" s="795"/>
      <c r="H1075" s="797"/>
      <c r="I1075" s="795"/>
      <c r="J1075" s="795"/>
      <c r="K1075" s="798"/>
      <c r="L1075" s="795"/>
      <c r="M1075" s="795"/>
      <c r="N1075" s="795"/>
      <c r="O1075" s="795"/>
      <c r="P1075" s="795"/>
      <c r="Q1075" s="795"/>
      <c r="R1075" s="795"/>
      <c r="S1075" s="798"/>
      <c r="T1075" s="795"/>
      <c r="U1075" s="795"/>
      <c r="V1075" s="795"/>
      <c r="W1075" s="795"/>
      <c r="X1075" s="795"/>
      <c r="Y1075" s="795"/>
      <c r="Z1075" s="795"/>
      <c r="AA1075" s="795"/>
      <c r="AB1075" s="798"/>
      <c r="AC1075" s="798"/>
      <c r="AD1075" s="795"/>
      <c r="AE1075" s="795"/>
      <c r="AF1075" s="795"/>
      <c r="AG1075" s="795"/>
      <c r="AH1075" s="795"/>
      <c r="AI1075" s="798"/>
      <c r="AJ1075" s="795"/>
      <c r="AK1075" s="798"/>
      <c r="AL1075" s="795"/>
      <c r="AM1075" s="798"/>
      <c r="AN1075" s="795"/>
      <c r="AO1075" s="798"/>
      <c r="AP1075" s="795"/>
      <c r="AQ1075" s="798"/>
      <c r="AR1075" s="795"/>
      <c r="AS1075" s="798"/>
      <c r="AT1075" s="795"/>
      <c r="AU1075" s="798"/>
      <c r="AV1075" s="795"/>
      <c r="AW1075" s="798"/>
      <c r="AX1075" s="797"/>
      <c r="AY1075" s="797"/>
      <c r="AZ1075" s="797"/>
      <c r="BA1075" s="797"/>
      <c r="BB1075" s="797"/>
      <c r="BC1075" s="797"/>
      <c r="BD1075" s="797"/>
    </row>
    <row r="1076" ht="15.0" customHeight="1">
      <c r="F1076" s="794"/>
      <c r="G1076" s="795"/>
      <c r="H1076" s="797"/>
      <c r="I1076" s="795"/>
      <c r="J1076" s="795"/>
      <c r="K1076" s="798"/>
      <c r="L1076" s="795"/>
      <c r="M1076" s="795"/>
      <c r="N1076" s="795"/>
      <c r="O1076" s="795"/>
      <c r="P1076" s="795"/>
      <c r="Q1076" s="795"/>
      <c r="R1076" s="795"/>
      <c r="S1076" s="798"/>
      <c r="T1076" s="795"/>
      <c r="U1076" s="795"/>
      <c r="V1076" s="795"/>
      <c r="W1076" s="795"/>
      <c r="X1076" s="795"/>
      <c r="Y1076" s="795"/>
      <c r="Z1076" s="795"/>
      <c r="AA1076" s="795"/>
      <c r="AB1076" s="798"/>
      <c r="AC1076" s="798"/>
      <c r="AD1076" s="795"/>
      <c r="AE1076" s="795"/>
      <c r="AF1076" s="795"/>
      <c r="AG1076" s="795"/>
      <c r="AH1076" s="795"/>
      <c r="AI1076" s="798"/>
      <c r="AJ1076" s="795"/>
      <c r="AK1076" s="798"/>
      <c r="AL1076" s="795"/>
      <c r="AM1076" s="798"/>
      <c r="AN1076" s="795"/>
      <c r="AO1076" s="798"/>
      <c r="AP1076" s="795"/>
      <c r="AQ1076" s="798"/>
      <c r="AR1076" s="795"/>
      <c r="AS1076" s="798"/>
      <c r="AT1076" s="795"/>
      <c r="AU1076" s="798"/>
      <c r="AV1076" s="795"/>
      <c r="AW1076" s="798"/>
      <c r="AX1076" s="797"/>
      <c r="AY1076" s="797"/>
      <c r="AZ1076" s="797"/>
      <c r="BA1076" s="797"/>
      <c r="BB1076" s="797"/>
      <c r="BC1076" s="797"/>
      <c r="BD1076" s="797"/>
    </row>
    <row r="1077" ht="15.0" customHeight="1">
      <c r="F1077" s="794"/>
      <c r="G1077" s="795"/>
      <c r="H1077" s="797"/>
      <c r="I1077" s="795"/>
      <c r="J1077" s="795"/>
      <c r="K1077" s="798"/>
      <c r="L1077" s="795"/>
      <c r="M1077" s="795"/>
      <c r="N1077" s="795"/>
      <c r="O1077" s="795"/>
      <c r="P1077" s="795"/>
      <c r="Q1077" s="795"/>
      <c r="R1077" s="795"/>
      <c r="S1077" s="798"/>
      <c r="T1077" s="795"/>
      <c r="U1077" s="795"/>
      <c r="V1077" s="795"/>
      <c r="W1077" s="795"/>
      <c r="X1077" s="795"/>
      <c r="Y1077" s="795"/>
      <c r="Z1077" s="795"/>
      <c r="AA1077" s="795"/>
      <c r="AB1077" s="798"/>
      <c r="AC1077" s="798"/>
      <c r="AD1077" s="795"/>
      <c r="AE1077" s="795"/>
      <c r="AF1077" s="795"/>
      <c r="AG1077" s="795"/>
      <c r="AH1077" s="795"/>
      <c r="AI1077" s="798"/>
      <c r="AJ1077" s="795"/>
      <c r="AK1077" s="798"/>
      <c r="AL1077" s="795"/>
      <c r="AM1077" s="798"/>
      <c r="AN1077" s="795"/>
      <c r="AO1077" s="798"/>
      <c r="AP1077" s="795"/>
      <c r="AQ1077" s="798"/>
      <c r="AR1077" s="795"/>
      <c r="AS1077" s="798"/>
      <c r="AT1077" s="795"/>
      <c r="AU1077" s="798"/>
      <c r="AV1077" s="795"/>
      <c r="AW1077" s="798"/>
      <c r="AX1077" s="797"/>
      <c r="AY1077" s="797"/>
      <c r="AZ1077" s="797"/>
      <c r="BA1077" s="797"/>
      <c r="BB1077" s="797"/>
      <c r="BC1077" s="797"/>
      <c r="BD1077" s="797"/>
    </row>
    <row r="1078" ht="15.0" customHeight="1">
      <c r="F1078" s="794"/>
      <c r="G1078" s="795"/>
      <c r="H1078" s="797"/>
      <c r="I1078" s="795"/>
      <c r="J1078" s="795"/>
      <c r="K1078" s="798"/>
      <c r="L1078" s="795"/>
      <c r="M1078" s="795"/>
      <c r="N1078" s="795"/>
      <c r="O1078" s="795"/>
      <c r="P1078" s="795"/>
      <c r="Q1078" s="795"/>
      <c r="R1078" s="795"/>
      <c r="S1078" s="798"/>
      <c r="T1078" s="795"/>
      <c r="U1078" s="795"/>
      <c r="V1078" s="795"/>
      <c r="W1078" s="795"/>
      <c r="X1078" s="795"/>
      <c r="Y1078" s="795"/>
      <c r="Z1078" s="795"/>
      <c r="AA1078" s="795"/>
      <c r="AB1078" s="798"/>
      <c r="AC1078" s="798"/>
      <c r="AD1078" s="795"/>
      <c r="AE1078" s="795"/>
      <c r="AF1078" s="795"/>
      <c r="AG1078" s="795"/>
      <c r="AH1078" s="795"/>
      <c r="AI1078" s="798"/>
      <c r="AJ1078" s="795"/>
      <c r="AK1078" s="798"/>
      <c r="AL1078" s="795"/>
      <c r="AM1078" s="798"/>
      <c r="AN1078" s="795"/>
      <c r="AO1078" s="798"/>
      <c r="AP1078" s="795"/>
      <c r="AQ1078" s="798"/>
      <c r="AR1078" s="795"/>
      <c r="AS1078" s="798"/>
      <c r="AT1078" s="795"/>
      <c r="AU1078" s="798"/>
      <c r="AV1078" s="795"/>
      <c r="AW1078" s="798"/>
      <c r="AX1078" s="797"/>
      <c r="AY1078" s="797"/>
      <c r="AZ1078" s="797"/>
      <c r="BA1078" s="797"/>
      <c r="BB1078" s="797"/>
      <c r="BC1078" s="797"/>
      <c r="BD1078" s="797"/>
    </row>
    <row r="1079" ht="15.0" customHeight="1">
      <c r="F1079" s="794"/>
      <c r="G1079" s="795"/>
      <c r="H1079" s="797"/>
      <c r="I1079" s="795"/>
      <c r="J1079" s="795"/>
      <c r="K1079" s="798"/>
      <c r="L1079" s="795"/>
      <c r="M1079" s="795"/>
      <c r="N1079" s="795"/>
      <c r="O1079" s="795"/>
      <c r="P1079" s="795"/>
      <c r="Q1079" s="795"/>
      <c r="R1079" s="795"/>
      <c r="S1079" s="798"/>
      <c r="T1079" s="795"/>
      <c r="U1079" s="795"/>
      <c r="V1079" s="795"/>
      <c r="W1079" s="795"/>
      <c r="X1079" s="795"/>
      <c r="Y1079" s="795"/>
      <c r="Z1079" s="795"/>
      <c r="AA1079" s="795"/>
      <c r="AB1079" s="798"/>
      <c r="AC1079" s="798"/>
      <c r="AD1079" s="795"/>
      <c r="AE1079" s="795"/>
      <c r="AF1079" s="795"/>
      <c r="AG1079" s="795"/>
      <c r="AH1079" s="795"/>
      <c r="AI1079" s="798"/>
      <c r="AJ1079" s="795"/>
      <c r="AK1079" s="798"/>
      <c r="AL1079" s="795"/>
      <c r="AM1079" s="798"/>
      <c r="AN1079" s="795"/>
      <c r="AO1079" s="798"/>
      <c r="AP1079" s="795"/>
      <c r="AQ1079" s="798"/>
      <c r="AR1079" s="795"/>
      <c r="AS1079" s="798"/>
      <c r="AT1079" s="795"/>
      <c r="AU1079" s="798"/>
      <c r="AV1079" s="795"/>
      <c r="AW1079" s="798"/>
      <c r="AX1079" s="797"/>
      <c r="AY1079" s="797"/>
      <c r="AZ1079" s="797"/>
      <c r="BA1079" s="797"/>
      <c r="BB1079" s="797"/>
      <c r="BC1079" s="797"/>
      <c r="BD1079" s="797"/>
    </row>
    <row r="1080" ht="15.0" customHeight="1">
      <c r="F1080" s="794"/>
      <c r="G1080" s="795"/>
      <c r="H1080" s="797"/>
      <c r="I1080" s="795"/>
      <c r="J1080" s="795"/>
      <c r="K1080" s="798"/>
      <c r="L1080" s="795"/>
      <c r="M1080" s="795"/>
      <c r="N1080" s="795"/>
      <c r="O1080" s="795"/>
      <c r="P1080" s="795"/>
      <c r="Q1080" s="795"/>
      <c r="R1080" s="795"/>
      <c r="S1080" s="798"/>
      <c r="T1080" s="795"/>
      <c r="U1080" s="795"/>
      <c r="V1080" s="795"/>
      <c r="W1080" s="795"/>
      <c r="X1080" s="795"/>
      <c r="Y1080" s="795"/>
      <c r="Z1080" s="795"/>
      <c r="AA1080" s="795"/>
      <c r="AB1080" s="798"/>
      <c r="AC1080" s="798"/>
      <c r="AD1080" s="795"/>
      <c r="AE1080" s="795"/>
      <c r="AF1080" s="795"/>
      <c r="AG1080" s="795"/>
      <c r="AH1080" s="795"/>
      <c r="AI1080" s="798"/>
      <c r="AJ1080" s="795"/>
      <c r="AK1080" s="798"/>
      <c r="AL1080" s="795"/>
      <c r="AM1080" s="798"/>
      <c r="AN1080" s="795"/>
      <c r="AO1080" s="798"/>
      <c r="AP1080" s="795"/>
      <c r="AQ1080" s="798"/>
      <c r="AR1080" s="795"/>
      <c r="AS1080" s="798"/>
      <c r="AT1080" s="795"/>
      <c r="AU1080" s="798"/>
      <c r="AV1080" s="795"/>
      <c r="AW1080" s="798"/>
      <c r="AX1080" s="797"/>
      <c r="AY1080" s="797"/>
      <c r="AZ1080" s="797"/>
      <c r="BA1080" s="797"/>
      <c r="BB1080" s="797"/>
      <c r="BC1080" s="797"/>
      <c r="BD1080" s="797"/>
    </row>
    <row r="1081" ht="15.0" customHeight="1">
      <c r="F1081" s="794"/>
      <c r="G1081" s="795"/>
      <c r="H1081" s="797"/>
      <c r="I1081" s="795"/>
      <c r="J1081" s="795"/>
      <c r="K1081" s="798"/>
      <c r="L1081" s="795"/>
      <c r="M1081" s="795"/>
      <c r="N1081" s="795"/>
      <c r="O1081" s="795"/>
      <c r="P1081" s="795"/>
      <c r="Q1081" s="795"/>
      <c r="R1081" s="795"/>
      <c r="S1081" s="798"/>
      <c r="T1081" s="795"/>
      <c r="U1081" s="795"/>
      <c r="V1081" s="795"/>
      <c r="W1081" s="795"/>
      <c r="X1081" s="795"/>
      <c r="Y1081" s="795"/>
      <c r="Z1081" s="795"/>
      <c r="AA1081" s="795"/>
      <c r="AB1081" s="798"/>
      <c r="AC1081" s="798"/>
      <c r="AD1081" s="795"/>
      <c r="AE1081" s="795"/>
      <c r="AF1081" s="795"/>
      <c r="AG1081" s="795"/>
      <c r="AH1081" s="795"/>
      <c r="AI1081" s="798"/>
      <c r="AJ1081" s="795"/>
      <c r="AK1081" s="798"/>
      <c r="AL1081" s="795"/>
      <c r="AM1081" s="798"/>
      <c r="AN1081" s="795"/>
      <c r="AO1081" s="798"/>
      <c r="AP1081" s="795"/>
      <c r="AQ1081" s="798"/>
      <c r="AR1081" s="795"/>
      <c r="AS1081" s="798"/>
      <c r="AT1081" s="795"/>
      <c r="AU1081" s="798"/>
      <c r="AV1081" s="795"/>
      <c r="AW1081" s="798"/>
      <c r="AX1081" s="797"/>
      <c r="AY1081" s="797"/>
      <c r="AZ1081" s="797"/>
      <c r="BA1081" s="797"/>
      <c r="BB1081" s="797"/>
      <c r="BC1081" s="797"/>
      <c r="BD1081" s="797"/>
    </row>
    <row r="1082" ht="15.0" customHeight="1">
      <c r="F1082" s="794"/>
      <c r="G1082" s="795"/>
      <c r="H1082" s="797"/>
      <c r="I1082" s="795"/>
      <c r="J1082" s="795"/>
      <c r="K1082" s="798"/>
      <c r="L1082" s="795"/>
      <c r="M1082" s="795"/>
      <c r="N1082" s="795"/>
      <c r="O1082" s="795"/>
      <c r="P1082" s="795"/>
      <c r="Q1082" s="795"/>
      <c r="R1082" s="795"/>
      <c r="S1082" s="798"/>
      <c r="T1082" s="795"/>
      <c r="U1082" s="795"/>
      <c r="V1082" s="795"/>
      <c r="W1082" s="795"/>
      <c r="X1082" s="795"/>
      <c r="Y1082" s="795"/>
      <c r="Z1082" s="795"/>
      <c r="AA1082" s="795"/>
      <c r="AB1082" s="798"/>
      <c r="AC1082" s="798"/>
      <c r="AD1082" s="795"/>
      <c r="AE1082" s="795"/>
      <c r="AF1082" s="795"/>
      <c r="AG1082" s="795"/>
      <c r="AH1082" s="795"/>
      <c r="AI1082" s="798"/>
      <c r="AJ1082" s="795"/>
      <c r="AK1082" s="798"/>
      <c r="AL1082" s="795"/>
      <c r="AM1082" s="798"/>
      <c r="AN1082" s="795"/>
      <c r="AO1082" s="798"/>
      <c r="AP1082" s="795"/>
      <c r="AQ1082" s="798"/>
      <c r="AR1082" s="795"/>
      <c r="AS1082" s="798"/>
      <c r="AT1082" s="795"/>
      <c r="AU1082" s="798"/>
      <c r="AV1082" s="795"/>
      <c r="AW1082" s="798"/>
      <c r="AX1082" s="797"/>
      <c r="AY1082" s="797"/>
      <c r="AZ1082" s="797"/>
      <c r="BA1082" s="797"/>
      <c r="BB1082" s="797"/>
      <c r="BC1082" s="797"/>
      <c r="BD1082" s="797"/>
    </row>
    <row r="1083" ht="15.0" customHeight="1">
      <c r="F1083" s="794"/>
      <c r="G1083" s="795"/>
      <c r="H1083" s="797"/>
      <c r="I1083" s="795"/>
      <c r="J1083" s="795"/>
      <c r="K1083" s="798"/>
      <c r="L1083" s="795"/>
      <c r="M1083" s="795"/>
      <c r="N1083" s="795"/>
      <c r="O1083" s="795"/>
      <c r="P1083" s="795"/>
      <c r="Q1083" s="795"/>
      <c r="R1083" s="795"/>
      <c r="S1083" s="798"/>
      <c r="T1083" s="795"/>
      <c r="U1083" s="795"/>
      <c r="V1083" s="795"/>
      <c r="W1083" s="795"/>
      <c r="X1083" s="795"/>
      <c r="Y1083" s="795"/>
      <c r="Z1083" s="795"/>
      <c r="AA1083" s="795"/>
      <c r="AB1083" s="798"/>
      <c r="AC1083" s="798"/>
      <c r="AD1083" s="795"/>
      <c r="AE1083" s="795"/>
      <c r="AF1083" s="795"/>
      <c r="AG1083" s="795"/>
      <c r="AH1083" s="795"/>
      <c r="AI1083" s="798"/>
      <c r="AJ1083" s="795"/>
      <c r="AK1083" s="798"/>
      <c r="AL1083" s="795"/>
      <c r="AM1083" s="798"/>
      <c r="AN1083" s="795"/>
      <c r="AO1083" s="798"/>
      <c r="AP1083" s="795"/>
      <c r="AQ1083" s="798"/>
      <c r="AR1083" s="795"/>
      <c r="AS1083" s="798"/>
      <c r="AT1083" s="795"/>
      <c r="AU1083" s="798"/>
      <c r="AV1083" s="795"/>
      <c r="AW1083" s="798"/>
      <c r="AX1083" s="797"/>
      <c r="AY1083" s="797"/>
      <c r="AZ1083" s="797"/>
      <c r="BA1083" s="797"/>
      <c r="BB1083" s="797"/>
      <c r="BC1083" s="797"/>
      <c r="BD1083" s="797"/>
    </row>
    <row r="1084" ht="15.0" customHeight="1">
      <c r="F1084" s="794"/>
      <c r="G1084" s="795"/>
      <c r="H1084" s="797"/>
      <c r="I1084" s="795"/>
      <c r="J1084" s="795"/>
      <c r="K1084" s="798"/>
      <c r="L1084" s="795"/>
      <c r="M1084" s="795"/>
      <c r="N1084" s="795"/>
      <c r="O1084" s="795"/>
      <c r="P1084" s="795"/>
      <c r="Q1084" s="795"/>
      <c r="R1084" s="795"/>
      <c r="S1084" s="798"/>
      <c r="T1084" s="795"/>
      <c r="U1084" s="795"/>
      <c r="V1084" s="795"/>
      <c r="W1084" s="795"/>
      <c r="X1084" s="795"/>
      <c r="Y1084" s="795"/>
      <c r="Z1084" s="795"/>
      <c r="AA1084" s="795"/>
      <c r="AB1084" s="798"/>
      <c r="AC1084" s="798"/>
      <c r="AD1084" s="795"/>
      <c r="AE1084" s="795"/>
      <c r="AF1084" s="795"/>
      <c r="AG1084" s="795"/>
      <c r="AH1084" s="795"/>
      <c r="AI1084" s="798"/>
      <c r="AJ1084" s="795"/>
      <c r="AK1084" s="798"/>
      <c r="AL1084" s="795"/>
      <c r="AM1084" s="798"/>
      <c r="AN1084" s="795"/>
      <c r="AO1084" s="798"/>
      <c r="AP1084" s="795"/>
      <c r="AQ1084" s="798"/>
      <c r="AR1084" s="795"/>
      <c r="AS1084" s="798"/>
      <c r="AT1084" s="795"/>
      <c r="AU1084" s="798"/>
      <c r="AV1084" s="795"/>
      <c r="AW1084" s="798"/>
      <c r="AX1084" s="797"/>
      <c r="AY1084" s="797"/>
      <c r="AZ1084" s="797"/>
      <c r="BA1084" s="797"/>
      <c r="BB1084" s="797"/>
      <c r="BC1084" s="797"/>
      <c r="BD1084" s="797"/>
    </row>
    <row r="1085" ht="15.0" customHeight="1">
      <c r="F1085" s="794"/>
      <c r="G1085" s="795"/>
      <c r="H1085" s="797"/>
      <c r="I1085" s="795"/>
      <c r="J1085" s="795"/>
      <c r="K1085" s="798"/>
      <c r="L1085" s="795"/>
      <c r="M1085" s="795"/>
      <c r="N1085" s="795"/>
      <c r="O1085" s="795"/>
      <c r="P1085" s="795"/>
      <c r="Q1085" s="795"/>
      <c r="R1085" s="795"/>
      <c r="S1085" s="798"/>
      <c r="T1085" s="795"/>
      <c r="U1085" s="795"/>
      <c r="V1085" s="795"/>
      <c r="W1085" s="795"/>
      <c r="X1085" s="795"/>
      <c r="Y1085" s="795"/>
      <c r="Z1085" s="795"/>
      <c r="AA1085" s="795"/>
      <c r="AB1085" s="798"/>
      <c r="AC1085" s="798"/>
      <c r="AD1085" s="795"/>
      <c r="AE1085" s="795"/>
      <c r="AF1085" s="795"/>
      <c r="AG1085" s="795"/>
      <c r="AH1085" s="795"/>
      <c r="AI1085" s="798"/>
      <c r="AJ1085" s="795"/>
      <c r="AK1085" s="798"/>
      <c r="AL1085" s="795"/>
      <c r="AM1085" s="798"/>
      <c r="AN1085" s="795"/>
      <c r="AO1085" s="798"/>
      <c r="AP1085" s="795"/>
      <c r="AQ1085" s="798"/>
      <c r="AR1085" s="795"/>
      <c r="AS1085" s="798"/>
      <c r="AT1085" s="795"/>
      <c r="AU1085" s="798"/>
      <c r="AV1085" s="795"/>
      <c r="AW1085" s="798"/>
      <c r="AX1085" s="797"/>
      <c r="AY1085" s="797"/>
      <c r="AZ1085" s="797"/>
      <c r="BA1085" s="797"/>
      <c r="BB1085" s="797"/>
      <c r="BC1085" s="797"/>
      <c r="BD1085" s="797"/>
    </row>
    <row r="1086" ht="15.0" customHeight="1">
      <c r="F1086" s="794"/>
      <c r="G1086" s="795"/>
      <c r="H1086" s="797"/>
      <c r="I1086" s="795"/>
      <c r="J1086" s="795"/>
      <c r="K1086" s="798"/>
      <c r="L1086" s="795"/>
      <c r="M1086" s="795"/>
      <c r="N1086" s="795"/>
      <c r="O1086" s="795"/>
      <c r="P1086" s="795"/>
      <c r="Q1086" s="795"/>
      <c r="R1086" s="795"/>
      <c r="S1086" s="798"/>
      <c r="T1086" s="795"/>
      <c r="U1086" s="795"/>
      <c r="V1086" s="795"/>
      <c r="W1086" s="795"/>
      <c r="X1086" s="795"/>
      <c r="Y1086" s="795"/>
      <c r="Z1086" s="795"/>
      <c r="AA1086" s="795"/>
      <c r="AB1086" s="798"/>
      <c r="AC1086" s="798"/>
      <c r="AD1086" s="795"/>
      <c r="AE1086" s="795"/>
      <c r="AF1086" s="795"/>
      <c r="AG1086" s="795"/>
      <c r="AH1086" s="795"/>
      <c r="AI1086" s="798"/>
      <c r="AJ1086" s="795"/>
      <c r="AK1086" s="798"/>
      <c r="AL1086" s="795"/>
      <c r="AM1086" s="798"/>
      <c r="AN1086" s="795"/>
      <c r="AO1086" s="798"/>
      <c r="AP1086" s="795"/>
      <c r="AQ1086" s="798"/>
      <c r="AR1086" s="795"/>
      <c r="AS1086" s="798"/>
      <c r="AT1086" s="795"/>
      <c r="AU1086" s="798"/>
      <c r="AV1086" s="795"/>
      <c r="AW1086" s="798"/>
      <c r="AX1086" s="797"/>
      <c r="AY1086" s="797"/>
      <c r="AZ1086" s="797"/>
      <c r="BA1086" s="797"/>
      <c r="BB1086" s="797"/>
      <c r="BC1086" s="797"/>
      <c r="BD1086" s="797"/>
    </row>
    <row r="1087" ht="15.0" customHeight="1">
      <c r="F1087" s="794"/>
      <c r="G1087" s="795"/>
      <c r="H1087" s="797"/>
      <c r="I1087" s="795"/>
      <c r="J1087" s="795"/>
      <c r="K1087" s="798"/>
      <c r="L1087" s="795"/>
      <c r="M1087" s="795"/>
      <c r="N1087" s="795"/>
      <c r="O1087" s="795"/>
      <c r="P1087" s="795"/>
      <c r="Q1087" s="795"/>
      <c r="R1087" s="795"/>
      <c r="S1087" s="798"/>
      <c r="T1087" s="795"/>
      <c r="U1087" s="795"/>
      <c r="V1087" s="795"/>
      <c r="W1087" s="795"/>
      <c r="X1087" s="795"/>
      <c r="Y1087" s="795"/>
      <c r="Z1087" s="795"/>
      <c r="AA1087" s="795"/>
      <c r="AB1087" s="798"/>
      <c r="AC1087" s="798"/>
      <c r="AD1087" s="795"/>
      <c r="AE1087" s="795"/>
      <c r="AF1087" s="795"/>
      <c r="AG1087" s="795"/>
      <c r="AH1087" s="795"/>
      <c r="AI1087" s="798"/>
      <c r="AJ1087" s="795"/>
      <c r="AK1087" s="798"/>
      <c r="AL1087" s="795"/>
      <c r="AM1087" s="798"/>
      <c r="AN1087" s="795"/>
      <c r="AO1087" s="798"/>
      <c r="AP1087" s="795"/>
      <c r="AQ1087" s="798"/>
      <c r="AR1087" s="795"/>
      <c r="AS1087" s="798"/>
      <c r="AT1087" s="795"/>
      <c r="AU1087" s="798"/>
      <c r="AV1087" s="795"/>
      <c r="AW1087" s="798"/>
      <c r="AX1087" s="797"/>
      <c r="AY1087" s="797"/>
      <c r="AZ1087" s="797"/>
      <c r="BA1087" s="797"/>
      <c r="BB1087" s="797"/>
      <c r="BC1087" s="797"/>
      <c r="BD1087" s="797"/>
    </row>
    <row r="1088" ht="15.0" customHeight="1">
      <c r="F1088" s="794"/>
      <c r="G1088" s="795"/>
      <c r="H1088" s="797"/>
      <c r="I1088" s="795"/>
      <c r="J1088" s="795"/>
      <c r="K1088" s="798"/>
      <c r="L1088" s="795"/>
      <c r="M1088" s="795"/>
      <c r="N1088" s="795"/>
      <c r="O1088" s="795"/>
      <c r="P1088" s="795"/>
      <c r="Q1088" s="795"/>
      <c r="R1088" s="795"/>
      <c r="S1088" s="798"/>
      <c r="T1088" s="795"/>
      <c r="U1088" s="795"/>
      <c r="V1088" s="795"/>
      <c r="W1088" s="795"/>
      <c r="X1088" s="795"/>
      <c r="Y1088" s="795"/>
      <c r="Z1088" s="795"/>
      <c r="AA1088" s="795"/>
      <c r="AB1088" s="798"/>
      <c r="AC1088" s="798"/>
      <c r="AD1088" s="795"/>
      <c r="AE1088" s="795"/>
      <c r="AF1088" s="795"/>
      <c r="AG1088" s="795"/>
      <c r="AH1088" s="795"/>
      <c r="AI1088" s="798"/>
      <c r="AJ1088" s="795"/>
      <c r="AK1088" s="798"/>
      <c r="AL1088" s="795"/>
      <c r="AM1088" s="798"/>
      <c r="AN1088" s="795"/>
      <c r="AO1088" s="798"/>
      <c r="AP1088" s="795"/>
      <c r="AQ1088" s="798"/>
      <c r="AR1088" s="795"/>
      <c r="AS1088" s="798"/>
      <c r="AT1088" s="795"/>
      <c r="AU1088" s="798"/>
      <c r="AV1088" s="795"/>
      <c r="AW1088" s="798"/>
      <c r="AX1088" s="797"/>
      <c r="AY1088" s="797"/>
      <c r="AZ1088" s="797"/>
      <c r="BA1088" s="797"/>
      <c r="BB1088" s="797"/>
      <c r="BC1088" s="797"/>
      <c r="BD1088" s="797"/>
    </row>
    <row r="1089" ht="15.0" customHeight="1">
      <c r="F1089" s="794"/>
      <c r="G1089" s="795"/>
      <c r="H1089" s="797"/>
      <c r="I1089" s="795"/>
      <c r="J1089" s="795"/>
      <c r="K1089" s="798"/>
      <c r="L1089" s="795"/>
      <c r="M1089" s="795"/>
      <c r="N1089" s="795"/>
      <c r="O1089" s="795"/>
      <c r="P1089" s="795"/>
      <c r="Q1089" s="795"/>
      <c r="R1089" s="795"/>
      <c r="S1089" s="798"/>
      <c r="T1089" s="795"/>
      <c r="U1089" s="795"/>
      <c r="V1089" s="795"/>
      <c r="W1089" s="795"/>
      <c r="X1089" s="795"/>
      <c r="Y1089" s="795"/>
      <c r="Z1089" s="795"/>
      <c r="AA1089" s="795"/>
      <c r="AB1089" s="798"/>
      <c r="AC1089" s="798"/>
      <c r="AD1089" s="795"/>
      <c r="AE1089" s="795"/>
      <c r="AF1089" s="795"/>
      <c r="AG1089" s="795"/>
      <c r="AH1089" s="795"/>
      <c r="AI1089" s="798"/>
      <c r="AJ1089" s="795"/>
      <c r="AK1089" s="798"/>
      <c r="AL1089" s="795"/>
      <c r="AM1089" s="798"/>
      <c r="AN1089" s="795"/>
      <c r="AO1089" s="798"/>
      <c r="AP1089" s="795"/>
      <c r="AQ1089" s="798"/>
      <c r="AR1089" s="795"/>
      <c r="AS1089" s="798"/>
      <c r="AT1089" s="795"/>
      <c r="AU1089" s="798"/>
      <c r="AV1089" s="795"/>
      <c r="AW1089" s="798"/>
      <c r="AX1089" s="797"/>
      <c r="AY1089" s="797"/>
      <c r="AZ1089" s="797"/>
      <c r="BA1089" s="797"/>
      <c r="BB1089" s="797"/>
      <c r="BC1089" s="797"/>
      <c r="BD1089" s="797"/>
    </row>
    <row r="1090" ht="15.0" customHeight="1">
      <c r="F1090" s="794"/>
      <c r="G1090" s="795"/>
      <c r="H1090" s="797"/>
      <c r="I1090" s="795"/>
      <c r="J1090" s="795"/>
      <c r="K1090" s="798"/>
      <c r="L1090" s="795"/>
      <c r="M1090" s="795"/>
      <c r="N1090" s="795"/>
      <c r="O1090" s="795"/>
      <c r="P1090" s="795"/>
      <c r="Q1090" s="795"/>
      <c r="R1090" s="795"/>
      <c r="S1090" s="798"/>
      <c r="T1090" s="795"/>
      <c r="U1090" s="795"/>
      <c r="V1090" s="795"/>
      <c r="W1090" s="795"/>
      <c r="X1090" s="795"/>
      <c r="Y1090" s="795"/>
      <c r="Z1090" s="795"/>
      <c r="AA1090" s="795"/>
      <c r="AB1090" s="798"/>
      <c r="AC1090" s="798"/>
      <c r="AD1090" s="795"/>
      <c r="AE1090" s="795"/>
      <c r="AF1090" s="795"/>
      <c r="AG1090" s="795"/>
      <c r="AH1090" s="795"/>
      <c r="AI1090" s="798"/>
      <c r="AJ1090" s="795"/>
      <c r="AK1090" s="798"/>
      <c r="AL1090" s="795"/>
      <c r="AM1090" s="798"/>
      <c r="AN1090" s="795"/>
      <c r="AO1090" s="798"/>
      <c r="AP1090" s="795"/>
      <c r="AQ1090" s="798"/>
      <c r="AR1090" s="795"/>
      <c r="AS1090" s="798"/>
      <c r="AT1090" s="795"/>
      <c r="AU1090" s="798"/>
      <c r="AV1090" s="795"/>
      <c r="AW1090" s="798"/>
      <c r="AX1090" s="797"/>
      <c r="AY1090" s="797"/>
      <c r="AZ1090" s="797"/>
      <c r="BA1090" s="797"/>
      <c r="BB1090" s="797"/>
      <c r="BC1090" s="797"/>
      <c r="BD1090" s="797"/>
    </row>
    <row r="1091" ht="15.0" customHeight="1">
      <c r="F1091" s="794"/>
      <c r="G1091" s="795"/>
      <c r="H1091" s="797"/>
      <c r="I1091" s="795"/>
      <c r="J1091" s="795"/>
      <c r="K1091" s="798"/>
      <c r="L1091" s="795"/>
      <c r="M1091" s="795"/>
      <c r="N1091" s="795"/>
      <c r="O1091" s="795"/>
      <c r="P1091" s="795"/>
      <c r="Q1091" s="795"/>
      <c r="R1091" s="795"/>
      <c r="S1091" s="798"/>
      <c r="T1091" s="795"/>
      <c r="U1091" s="795"/>
      <c r="V1091" s="795"/>
      <c r="W1091" s="795"/>
      <c r="X1091" s="795"/>
      <c r="Y1091" s="795"/>
      <c r="Z1091" s="795"/>
      <c r="AA1091" s="795"/>
      <c r="AB1091" s="798"/>
      <c r="AC1091" s="798"/>
      <c r="AD1091" s="795"/>
      <c r="AE1091" s="795"/>
      <c r="AF1091" s="795"/>
      <c r="AG1091" s="795"/>
      <c r="AH1091" s="795"/>
      <c r="AI1091" s="798"/>
      <c r="AJ1091" s="795"/>
      <c r="AK1091" s="798"/>
      <c r="AL1091" s="795"/>
      <c r="AM1091" s="798"/>
      <c r="AN1091" s="795"/>
      <c r="AO1091" s="798"/>
      <c r="AP1091" s="795"/>
      <c r="AQ1091" s="798"/>
      <c r="AR1091" s="795"/>
      <c r="AS1091" s="798"/>
      <c r="AT1091" s="795"/>
      <c r="AU1091" s="798"/>
      <c r="AV1091" s="795"/>
      <c r="AW1091" s="798"/>
      <c r="AX1091" s="797"/>
      <c r="AY1091" s="797"/>
      <c r="AZ1091" s="797"/>
      <c r="BA1091" s="797"/>
      <c r="BB1091" s="797"/>
      <c r="BC1091" s="797"/>
      <c r="BD1091" s="797"/>
    </row>
    <row r="1092" ht="15.0" customHeight="1">
      <c r="F1092" s="794"/>
      <c r="G1092" s="795"/>
      <c r="H1092" s="797"/>
      <c r="I1092" s="795"/>
      <c r="J1092" s="795"/>
      <c r="K1092" s="798"/>
      <c r="L1092" s="795"/>
      <c r="M1092" s="795"/>
      <c r="N1092" s="795"/>
      <c r="O1092" s="795"/>
      <c r="P1092" s="795"/>
      <c r="Q1092" s="795"/>
      <c r="R1092" s="795"/>
      <c r="S1092" s="798"/>
      <c r="T1092" s="795"/>
      <c r="U1092" s="795"/>
      <c r="V1092" s="795"/>
      <c r="W1092" s="795"/>
      <c r="X1092" s="795"/>
      <c r="Y1092" s="795"/>
      <c r="Z1092" s="795"/>
      <c r="AA1092" s="795"/>
      <c r="AB1092" s="798"/>
      <c r="AC1092" s="798"/>
      <c r="AD1092" s="795"/>
      <c r="AE1092" s="795"/>
      <c r="AF1092" s="795"/>
      <c r="AG1092" s="795"/>
      <c r="AH1092" s="795"/>
      <c r="AI1092" s="798"/>
      <c r="AJ1092" s="795"/>
      <c r="AK1092" s="798"/>
      <c r="AL1092" s="795"/>
      <c r="AM1092" s="798"/>
      <c r="AN1092" s="795"/>
      <c r="AO1092" s="798"/>
      <c r="AP1092" s="795"/>
      <c r="AQ1092" s="798"/>
      <c r="AR1092" s="795"/>
      <c r="AS1092" s="798"/>
      <c r="AT1092" s="795"/>
      <c r="AU1092" s="798"/>
      <c r="AV1092" s="795"/>
      <c r="AW1092" s="798"/>
      <c r="AX1092" s="797"/>
      <c r="AY1092" s="797"/>
      <c r="AZ1092" s="797"/>
      <c r="BA1092" s="797"/>
      <c r="BB1092" s="797"/>
      <c r="BC1092" s="797"/>
      <c r="BD1092" s="797"/>
    </row>
    <row r="1093" ht="15.0" customHeight="1">
      <c r="F1093" s="794"/>
      <c r="G1093" s="795"/>
      <c r="H1093" s="797"/>
      <c r="I1093" s="795"/>
      <c r="J1093" s="795"/>
      <c r="K1093" s="798"/>
      <c r="L1093" s="795"/>
      <c r="M1093" s="795"/>
      <c r="N1093" s="795"/>
      <c r="O1093" s="795"/>
      <c r="P1093" s="795"/>
      <c r="Q1093" s="795"/>
      <c r="R1093" s="795"/>
      <c r="S1093" s="798"/>
      <c r="T1093" s="795"/>
      <c r="U1093" s="795"/>
      <c r="V1093" s="795"/>
      <c r="W1093" s="795"/>
      <c r="X1093" s="795"/>
      <c r="Y1093" s="795"/>
      <c r="Z1093" s="795"/>
      <c r="AA1093" s="795"/>
      <c r="AB1093" s="798"/>
      <c r="AC1093" s="798"/>
      <c r="AD1093" s="795"/>
      <c r="AE1093" s="795"/>
      <c r="AF1093" s="795"/>
      <c r="AG1093" s="795"/>
      <c r="AH1093" s="795"/>
      <c r="AI1093" s="798"/>
      <c r="AJ1093" s="795"/>
      <c r="AK1093" s="798"/>
      <c r="AL1093" s="795"/>
      <c r="AM1093" s="798"/>
      <c r="AN1093" s="795"/>
      <c r="AO1093" s="798"/>
      <c r="AP1093" s="795"/>
      <c r="AQ1093" s="798"/>
      <c r="AR1093" s="795"/>
      <c r="AS1093" s="798"/>
      <c r="AT1093" s="795"/>
      <c r="AU1093" s="798"/>
      <c r="AV1093" s="795"/>
      <c r="AW1093" s="798"/>
      <c r="AX1093" s="797"/>
      <c r="AY1093" s="797"/>
      <c r="AZ1093" s="797"/>
      <c r="BA1093" s="797"/>
      <c r="BB1093" s="797"/>
      <c r="BC1093" s="797"/>
      <c r="BD1093" s="797"/>
    </row>
    <row r="1094" ht="15.0" customHeight="1">
      <c r="F1094" s="794"/>
      <c r="G1094" s="795"/>
      <c r="H1094" s="797"/>
      <c r="I1094" s="795"/>
      <c r="J1094" s="795"/>
      <c r="K1094" s="798"/>
      <c r="L1094" s="795"/>
      <c r="M1094" s="795"/>
      <c r="N1094" s="795"/>
      <c r="O1094" s="795"/>
      <c r="P1094" s="795"/>
      <c r="Q1094" s="795"/>
      <c r="R1094" s="795"/>
      <c r="S1094" s="798"/>
      <c r="T1094" s="795"/>
      <c r="U1094" s="795"/>
      <c r="V1094" s="795"/>
      <c r="W1094" s="795"/>
      <c r="X1094" s="795"/>
      <c r="Y1094" s="795"/>
      <c r="Z1094" s="795"/>
      <c r="AA1094" s="795"/>
      <c r="AB1094" s="798"/>
      <c r="AC1094" s="798"/>
      <c r="AD1094" s="795"/>
      <c r="AE1094" s="795"/>
      <c r="AF1094" s="795"/>
      <c r="AG1094" s="795"/>
      <c r="AH1094" s="795"/>
      <c r="AI1094" s="798"/>
      <c r="AJ1094" s="795"/>
      <c r="AK1094" s="798"/>
      <c r="AL1094" s="795"/>
      <c r="AM1094" s="798"/>
      <c r="AN1094" s="795"/>
      <c r="AO1094" s="798"/>
      <c r="AP1094" s="795"/>
      <c r="AQ1094" s="798"/>
      <c r="AR1094" s="795"/>
      <c r="AS1094" s="798"/>
      <c r="AT1094" s="795"/>
      <c r="AU1094" s="798"/>
      <c r="AV1094" s="795"/>
      <c r="AW1094" s="798"/>
      <c r="AX1094" s="797"/>
      <c r="AY1094" s="797"/>
      <c r="AZ1094" s="797"/>
      <c r="BA1094" s="797"/>
      <c r="BB1094" s="797"/>
      <c r="BC1094" s="797"/>
      <c r="BD1094" s="797"/>
    </row>
  </sheetData>
  <mergeCells count="5">
    <mergeCell ref="B1:D1"/>
    <mergeCell ref="E1:BD1"/>
    <mergeCell ref="A2:A4"/>
    <mergeCell ref="B2:D3"/>
    <mergeCell ref="E2:BD4"/>
  </mergeCells>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26.71"/>
    <col customWidth="1" min="2" max="2" width="17.43"/>
    <col customWidth="1" min="3" max="3" width="25.71"/>
    <col customWidth="1" min="4" max="4" width="17.14"/>
    <col customWidth="1" min="5" max="5" width="6.86"/>
    <col customWidth="1" min="6" max="6" width="16.71"/>
    <col customWidth="1" min="7" max="7" width="6.0"/>
    <col customWidth="1" hidden="1" min="8" max="8" width="6.0"/>
    <col customWidth="1" min="9" max="9" width="10.71"/>
    <col customWidth="1" hidden="1" min="10" max="10" width="8.14"/>
    <col customWidth="1" hidden="1" min="11" max="11" width="13.57"/>
    <col customWidth="1" min="12" max="13" width="10.71"/>
    <col customWidth="1" hidden="1" min="14" max="14" width="10.71"/>
    <col customWidth="1" hidden="1" min="15" max="15" width="8.43"/>
    <col customWidth="1" min="16" max="16" width="11.43"/>
    <col customWidth="1" min="17" max="18" width="10.71"/>
    <col customWidth="1" hidden="1" min="19" max="26" width="10.71"/>
    <col customWidth="1" min="27" max="27" width="16.71"/>
    <col customWidth="1" min="28" max="28" width="38.43"/>
    <col customWidth="1" hidden="1" min="29" max="29" width="10.71"/>
    <col customWidth="1" hidden="1" min="30" max="30" width="39.14"/>
    <col customWidth="1" hidden="1" min="31" max="55" width="10.71"/>
  </cols>
  <sheetData>
    <row r="1" ht="71.25" customHeight="1">
      <c r="A1" s="760"/>
      <c r="B1" s="761" t="s">
        <v>803</v>
      </c>
    </row>
    <row r="2" ht="104.25" customHeight="1">
      <c r="B2" s="799" t="s">
        <v>798</v>
      </c>
      <c r="C2" s="30"/>
      <c r="D2" s="31"/>
    </row>
    <row r="3" ht="20.25" customHeight="1">
      <c r="B3" s="768" t="s">
        <v>799</v>
      </c>
      <c r="C3" s="768" t="s">
        <v>800</v>
      </c>
      <c r="D3" s="769" t="s">
        <v>801</v>
      </c>
    </row>
    <row r="4" ht="67.5" customHeight="1">
      <c r="B4" s="800">
        <v>45468.0</v>
      </c>
      <c r="C4" s="801">
        <v>35.0</v>
      </c>
      <c r="D4" s="802">
        <f>B4+C4</f>
        <v>45503</v>
      </c>
      <c r="F4" s="776" t="str">
        <f>'Production Calendar'!A2</f>
        <v>Crop</v>
      </c>
      <c r="G4" s="776" t="str">
        <f>'Production Calendar'!B2</f>
        <v># of gen</v>
      </c>
      <c r="H4" s="776" t="str">
        <f>'Production Calendar'!C2</f>
        <v>unique crop ID</v>
      </c>
      <c r="I4" s="776" t="str">
        <f>'Production Calendar'!D2</f>
        <v>Cultivar</v>
      </c>
      <c r="J4" s="776" t="str">
        <f>'Production Calendar'!E2</f>
        <v>Days in the field</v>
      </c>
      <c r="K4" s="776" t="str">
        <f>'Production Calendar'!F2</f>
        <v>Code</v>
      </c>
      <c r="L4" s="776" t="str">
        <f>'Production Calendar'!G2</f>
        <v>Quantity of 65 feet beds</v>
      </c>
      <c r="M4" s="776" t="str">
        <f>'Production Calendar'!H2</f>
        <v>Implantation Date (DS ou TR)</v>
      </c>
      <c r="N4" s="776" t="str">
        <f>'Production Calendar'!I2</f>
        <v>DS or TR</v>
      </c>
      <c r="O4" s="776" t="str">
        <f>'Production Calendar'!J2</f>
        <v>Real Date of Implantation (register)</v>
      </c>
      <c r="P4" s="776" t="str">
        <f>'Production Calendar'!K2</f>
        <v>Plot (register)</v>
      </c>
      <c r="Q4" s="776" t="str">
        <f>'Production Calendar'!L2</f>
        <v>Rows / beds</v>
      </c>
      <c r="R4" s="776" t="str">
        <f>'Production Calendar'!M2</f>
        <v>Spacing on the row (in)</v>
      </c>
      <c r="S4" s="776" t="str">
        <f>'Production Calendar'!N2</f>
        <v>Quantity of Trays to Transplant</v>
      </c>
      <c r="T4" s="776" t="str">
        <f>'Production Calendar'!O2</f>
        <v>Container type for TR</v>
      </c>
      <c r="U4" s="776" t="str">
        <f>'Production Calendar'!P2</f>
        <v>Nursery Seeding Date</v>
      </c>
      <c r="V4" s="776" t="str">
        <f>'Production Calendar'!Q2</f>
        <v>Real Seeding Date (register)</v>
      </c>
      <c r="W4" s="776" t="str">
        <f>'Production Calendar'!R2</f>
        <v>Days in Nursery</v>
      </c>
      <c r="X4" s="776" t="str">
        <f>'Production Calendar'!S2</f>
        <v>Quantity of Trays to Seed (incl. security)</v>
      </c>
      <c r="Y4" s="776" t="str">
        <f>'Production Calendar'!T2</f>
        <v>Seeding Container Type</v>
      </c>
      <c r="Z4" s="776" t="str">
        <f>'Production Calendar'!U2</f>
        <v># of Seeds per cell</v>
      </c>
      <c r="AA4" s="776" t="str">
        <f>'Production Calendar'!V2</f>
        <v>Seeder</v>
      </c>
      <c r="AB4" s="776" t="str">
        <f>'Production Calendar'!W2</f>
        <v>Calibration</v>
      </c>
      <c r="AC4" s="776" t="str">
        <f>'Production Calendar'!X2</f>
        <v>Repotting Date</v>
      </c>
      <c r="AD4" s="776" t="str">
        <f>'Production Calendar'!Y2</f>
        <v>New container</v>
      </c>
      <c r="AE4" s="776" t="str">
        <f>'Production Calendar'!Z2</f>
        <v>Number of Trays</v>
      </c>
      <c r="AF4" s="776" t="str">
        <f>'Production Calendar'!AA2</f>
        <v>DTM</v>
      </c>
      <c r="AG4" s="776" t="str">
        <f>'Production Calendar'!AB2</f>
        <v>Harvest Window (days)</v>
      </c>
      <c r="AH4" s="776" t="str">
        <f>'Production Calendar'!AC2</f>
        <v>Est. Harvest Date (start)</v>
      </c>
      <c r="AI4" s="776" t="str">
        <f>'Production Calendar'!AD2</f>
        <v>Est. Harvest Date (end)</v>
      </c>
      <c r="AJ4" s="776" t="str">
        <f>'Production Calendar'!AE2</f>
        <v>Est. Yield</v>
      </c>
      <c r="AK4" s="776" t="str">
        <f>'Production Calendar'!AF2</f>
        <v>Format</v>
      </c>
      <c r="AL4" s="776" t="str">
        <f>'Production Calendar'!AG2</f>
        <v>Real Yield (Register)</v>
      </c>
      <c r="AM4" s="776" t="str">
        <f>'Production Calendar'!AH2</f>
        <v>Notes</v>
      </c>
      <c r="AN4" s="776" t="str">
        <f>'Production Calendar'!AI2</f>
        <v>Task 1</v>
      </c>
      <c r="AO4" s="776" t="str">
        <f>'Production Calendar'!AJ2</f>
        <v>Task Date 1</v>
      </c>
      <c r="AP4" s="776" t="str">
        <f>'Production Calendar'!AK2</f>
        <v>Task 2</v>
      </c>
      <c r="AQ4" s="776" t="str">
        <f>'Production Calendar'!AL2</f>
        <v>Task Date 2</v>
      </c>
      <c r="AR4" s="776" t="str">
        <f>'Production Calendar'!AM2</f>
        <v>Task 3</v>
      </c>
      <c r="AS4" s="776" t="str">
        <f>'Production Calendar'!AN2</f>
        <v>Task Date 3</v>
      </c>
      <c r="AT4" s="776" t="str">
        <f>'Production Calendar'!AO2</f>
        <v>Task 4</v>
      </c>
      <c r="AU4" s="776" t="str">
        <f>'Production Calendar'!AP2</f>
        <v>Task Date 4</v>
      </c>
      <c r="AV4" s="776" t="str">
        <f>'Production Calendar'!AQ2</f>
        <v>Task 5</v>
      </c>
      <c r="AW4" s="776" t="str">
        <f>'Production Calendar'!AR2</f>
        <v>Task Date 5</v>
      </c>
      <c r="AX4" s="776" t="str">
        <f>'Production Calendar'!AS2</f>
        <v>Task 6</v>
      </c>
      <c r="AY4" s="776" t="str">
        <f>'Production Calendar'!AT2</f>
        <v>Task Date 6</v>
      </c>
      <c r="AZ4" s="776" t="str">
        <f>'Production Calendar'!AU2</f>
        <v>Task 7</v>
      </c>
      <c r="BA4" s="776" t="str">
        <f>'Production Calendar'!AV2</f>
        <v>Task Date 7</v>
      </c>
      <c r="BB4" s="776" t="str">
        <f>'Production Calendar'!AW2</f>
        <v>Task 8</v>
      </c>
      <c r="BC4" s="776" t="str">
        <f>'Production Calendar'!AX2</f>
        <v>Task Date 8</v>
      </c>
    </row>
    <row r="5">
      <c r="C5" s="550"/>
      <c r="F5" s="803" t="str">
        <f>IFERROR(__xludf.DUMMYFUNCTION("FILTER('Production Calendar'!$A$3:$AF$900,('Production Calendar'!I3:I900=""DS"")*(B4&lt;='Production Calendar'!H3:H4)*(D4&gt;='Production Calendar'!H3:H4))"),"#N/A")</f>
        <v>#N/A</v>
      </c>
      <c r="G5" s="804"/>
      <c r="H5" s="804"/>
      <c r="I5" s="804"/>
      <c r="J5" s="804"/>
      <c r="K5" s="805"/>
      <c r="L5" s="804"/>
      <c r="M5" s="804"/>
      <c r="N5" s="804"/>
      <c r="O5" s="806"/>
      <c r="P5" s="807"/>
      <c r="Q5" s="804"/>
      <c r="R5" s="804"/>
      <c r="S5" s="804"/>
      <c r="T5" s="804"/>
      <c r="U5" s="804"/>
      <c r="V5" s="804"/>
      <c r="W5" s="804"/>
      <c r="X5" s="804"/>
      <c r="Y5" s="804"/>
      <c r="Z5" s="804"/>
      <c r="AA5" s="804"/>
      <c r="AB5" s="804"/>
      <c r="AC5" s="808"/>
      <c r="AD5" s="809"/>
      <c r="AE5" s="810"/>
      <c r="AF5" s="810"/>
      <c r="AG5" s="810"/>
      <c r="AH5" s="810"/>
      <c r="AI5" s="810"/>
      <c r="AJ5" s="810"/>
      <c r="AK5" s="810"/>
      <c r="AL5" s="810"/>
      <c r="AM5" s="810"/>
      <c r="AN5" s="810"/>
      <c r="AO5" s="810"/>
      <c r="AP5" s="810"/>
      <c r="AQ5" s="810"/>
      <c r="AR5" s="810"/>
      <c r="AS5" s="810"/>
      <c r="AT5" s="810"/>
      <c r="AU5" s="810"/>
      <c r="AV5" s="810"/>
      <c r="AW5" s="810"/>
      <c r="AX5" s="810"/>
      <c r="AY5" s="810"/>
      <c r="AZ5" s="810"/>
      <c r="BA5" s="810"/>
      <c r="BB5" s="810"/>
      <c r="BC5" s="810"/>
    </row>
    <row r="6">
      <c r="F6" s="714"/>
      <c r="G6" s="726"/>
      <c r="H6" s="726"/>
      <c r="I6" s="726"/>
      <c r="J6" s="726"/>
      <c r="K6" s="811"/>
      <c r="L6" s="726"/>
      <c r="M6" s="726"/>
      <c r="N6" s="726"/>
      <c r="O6" s="727"/>
      <c r="P6" s="718"/>
      <c r="Q6" s="726"/>
      <c r="R6" s="726"/>
      <c r="S6" s="726"/>
      <c r="T6" s="726"/>
      <c r="U6" s="726"/>
      <c r="V6" s="726"/>
      <c r="W6" s="726"/>
      <c r="X6" s="726"/>
      <c r="Y6" s="726"/>
      <c r="Z6" s="726"/>
      <c r="AA6" s="726"/>
      <c r="AB6" s="726"/>
      <c r="AC6" s="733"/>
      <c r="AD6" s="812"/>
      <c r="AE6" s="810"/>
      <c r="AF6" s="810"/>
      <c r="AG6" s="810"/>
      <c r="AH6" s="810"/>
      <c r="AI6" s="810"/>
      <c r="AJ6" s="810"/>
      <c r="AK6" s="810"/>
      <c r="AL6" s="810"/>
      <c r="AM6" s="810"/>
      <c r="AN6" s="810"/>
      <c r="AO6" s="810"/>
      <c r="AP6" s="810"/>
      <c r="AQ6" s="810"/>
      <c r="AR6" s="810"/>
      <c r="AS6" s="810"/>
      <c r="AT6" s="810"/>
      <c r="AU6" s="810"/>
      <c r="AV6" s="810"/>
      <c r="AW6" s="810"/>
      <c r="AX6" s="810"/>
      <c r="AY6" s="810"/>
      <c r="AZ6" s="810"/>
      <c r="BA6" s="810"/>
      <c r="BB6" s="810"/>
      <c r="BC6" s="810"/>
    </row>
    <row r="7">
      <c r="F7" s="714"/>
      <c r="G7" s="726"/>
      <c r="H7" s="726"/>
      <c r="I7" s="726"/>
      <c r="J7" s="726"/>
      <c r="K7" s="811"/>
      <c r="L7" s="726"/>
      <c r="M7" s="726"/>
      <c r="N7" s="726"/>
      <c r="O7" s="727"/>
      <c r="P7" s="718"/>
      <c r="Q7" s="726"/>
      <c r="R7" s="726"/>
      <c r="S7" s="726"/>
      <c r="T7" s="726"/>
      <c r="U7" s="726"/>
      <c r="V7" s="726"/>
      <c r="W7" s="726"/>
      <c r="X7" s="726"/>
      <c r="Y7" s="726"/>
      <c r="Z7" s="726"/>
      <c r="AA7" s="726"/>
      <c r="AB7" s="726"/>
      <c r="AC7" s="733"/>
      <c r="AD7" s="812"/>
      <c r="AE7" s="810"/>
      <c r="AF7" s="810"/>
      <c r="AG7" s="810"/>
      <c r="AH7" s="810"/>
      <c r="AI7" s="810"/>
      <c r="AJ7" s="810"/>
      <c r="AK7" s="810"/>
      <c r="AL7" s="810"/>
      <c r="AM7" s="810"/>
      <c r="AN7" s="810"/>
      <c r="AO7" s="810"/>
      <c r="AP7" s="810"/>
      <c r="AQ7" s="810"/>
      <c r="AR7" s="810"/>
      <c r="AS7" s="810"/>
      <c r="AT7" s="810"/>
      <c r="AU7" s="810"/>
      <c r="AV7" s="810"/>
      <c r="AW7" s="810"/>
      <c r="AX7" s="810"/>
      <c r="AY7" s="810"/>
      <c r="AZ7" s="810"/>
      <c r="BA7" s="810"/>
      <c r="BB7" s="810"/>
      <c r="BC7" s="810"/>
    </row>
    <row r="8">
      <c r="B8" s="550"/>
      <c r="C8" s="553"/>
      <c r="D8" s="553"/>
      <c r="F8" s="714"/>
      <c r="G8" s="726"/>
      <c r="H8" s="726"/>
      <c r="I8" s="726"/>
      <c r="J8" s="726"/>
      <c r="K8" s="811"/>
      <c r="L8" s="726"/>
      <c r="M8" s="726"/>
      <c r="N8" s="726"/>
      <c r="O8" s="727"/>
      <c r="P8" s="718"/>
      <c r="Q8" s="726"/>
      <c r="R8" s="726"/>
      <c r="S8" s="726"/>
      <c r="T8" s="726"/>
      <c r="U8" s="726"/>
      <c r="V8" s="726"/>
      <c r="W8" s="726"/>
      <c r="X8" s="726"/>
      <c r="Y8" s="726"/>
      <c r="Z8" s="726"/>
      <c r="AA8" s="726"/>
      <c r="AB8" s="726"/>
      <c r="AC8" s="733"/>
      <c r="AD8" s="812"/>
      <c r="AE8" s="810"/>
      <c r="AF8" s="810"/>
      <c r="AG8" s="810"/>
      <c r="AH8" s="810"/>
      <c r="AI8" s="810"/>
      <c r="AJ8" s="810"/>
      <c r="AK8" s="810"/>
      <c r="AL8" s="810"/>
      <c r="AM8" s="810"/>
      <c r="AN8" s="810"/>
      <c r="AO8" s="810"/>
      <c r="AP8" s="810"/>
      <c r="AQ8" s="810"/>
      <c r="AR8" s="810"/>
      <c r="AS8" s="810"/>
      <c r="AT8" s="810"/>
      <c r="AU8" s="810"/>
      <c r="AV8" s="810"/>
      <c r="AW8" s="810"/>
      <c r="AX8" s="810"/>
      <c r="AY8" s="810"/>
      <c r="AZ8" s="810"/>
      <c r="BA8" s="810"/>
      <c r="BB8" s="810"/>
      <c r="BC8" s="810"/>
    </row>
    <row r="9">
      <c r="F9" s="714"/>
      <c r="G9" s="726"/>
      <c r="H9" s="726"/>
      <c r="I9" s="726"/>
      <c r="J9" s="726"/>
      <c r="K9" s="811"/>
      <c r="L9" s="726"/>
      <c r="M9" s="726"/>
      <c r="N9" s="726"/>
      <c r="O9" s="727"/>
      <c r="P9" s="718"/>
      <c r="Q9" s="726"/>
      <c r="R9" s="726"/>
      <c r="S9" s="726"/>
      <c r="T9" s="726"/>
      <c r="U9" s="726"/>
      <c r="V9" s="726"/>
      <c r="W9" s="726"/>
      <c r="X9" s="726"/>
      <c r="Y9" s="726"/>
      <c r="Z9" s="726"/>
      <c r="AA9" s="726"/>
      <c r="AB9" s="726"/>
      <c r="AC9" s="733"/>
      <c r="AD9" s="812"/>
      <c r="AE9" s="810"/>
      <c r="AF9" s="810"/>
      <c r="AG9" s="810"/>
      <c r="AH9" s="810"/>
      <c r="AI9" s="810"/>
      <c r="AJ9" s="810"/>
      <c r="AK9" s="810"/>
      <c r="AL9" s="810"/>
      <c r="AM9" s="810"/>
      <c r="AN9" s="810"/>
      <c r="AO9" s="810"/>
      <c r="AP9" s="810"/>
      <c r="AQ9" s="810"/>
      <c r="AR9" s="810"/>
      <c r="AS9" s="810"/>
      <c r="AT9" s="810"/>
      <c r="AU9" s="810"/>
      <c r="AV9" s="810"/>
      <c r="AW9" s="810"/>
      <c r="AX9" s="810"/>
      <c r="AY9" s="810"/>
      <c r="AZ9" s="810"/>
      <c r="BA9" s="810"/>
      <c r="BB9" s="810"/>
      <c r="BC9" s="810"/>
    </row>
    <row r="10">
      <c r="F10" s="714"/>
      <c r="G10" s="726"/>
      <c r="H10" s="726"/>
      <c r="I10" s="726"/>
      <c r="J10" s="726"/>
      <c r="K10" s="811"/>
      <c r="L10" s="726"/>
      <c r="M10" s="726"/>
      <c r="N10" s="726"/>
      <c r="O10" s="727"/>
      <c r="P10" s="718"/>
      <c r="Q10" s="726"/>
      <c r="R10" s="726"/>
      <c r="S10" s="726"/>
      <c r="T10" s="726"/>
      <c r="U10" s="726"/>
      <c r="V10" s="726"/>
      <c r="W10" s="726"/>
      <c r="X10" s="726"/>
      <c r="Y10" s="726"/>
      <c r="Z10" s="726"/>
      <c r="AA10" s="726"/>
      <c r="AB10" s="726"/>
      <c r="AC10" s="733"/>
      <c r="AD10" s="812"/>
      <c r="AE10" s="810"/>
      <c r="AF10" s="810"/>
      <c r="AG10" s="810"/>
      <c r="AH10" s="810"/>
      <c r="AI10" s="810"/>
      <c r="AJ10" s="810"/>
      <c r="AK10" s="810"/>
      <c r="AL10" s="810"/>
      <c r="AM10" s="810"/>
      <c r="AN10" s="810"/>
      <c r="AO10" s="810"/>
      <c r="AP10" s="810"/>
      <c r="AQ10" s="810"/>
      <c r="AR10" s="810"/>
      <c r="AS10" s="810"/>
      <c r="AT10" s="810"/>
      <c r="AU10" s="810"/>
      <c r="AV10" s="810"/>
      <c r="AW10" s="810"/>
      <c r="AX10" s="810"/>
      <c r="AY10" s="810"/>
      <c r="AZ10" s="810"/>
      <c r="BA10" s="810"/>
      <c r="BB10" s="810"/>
      <c r="BC10" s="810"/>
    </row>
    <row r="11">
      <c r="F11" s="714"/>
      <c r="G11" s="726"/>
      <c r="H11" s="726"/>
      <c r="I11" s="726"/>
      <c r="J11" s="726"/>
      <c r="K11" s="811"/>
      <c r="L11" s="726"/>
      <c r="M11" s="726"/>
      <c r="N11" s="726"/>
      <c r="O11" s="727"/>
      <c r="P11" s="718"/>
      <c r="Q11" s="726"/>
      <c r="R11" s="726"/>
      <c r="S11" s="726"/>
      <c r="T11" s="726"/>
      <c r="U11" s="726"/>
      <c r="V11" s="726"/>
      <c r="W11" s="726"/>
      <c r="X11" s="726"/>
      <c r="Y11" s="726"/>
      <c r="Z11" s="726"/>
      <c r="AA11" s="726"/>
      <c r="AB11" s="726"/>
      <c r="AC11" s="733"/>
      <c r="AD11" s="812"/>
      <c r="AE11" s="810"/>
      <c r="AF11" s="810"/>
      <c r="AG11" s="810"/>
      <c r="AH11" s="810"/>
      <c r="AI11" s="810"/>
      <c r="AJ11" s="810"/>
      <c r="AK11" s="810"/>
      <c r="AL11" s="810"/>
      <c r="AM11" s="810"/>
      <c r="AN11" s="810"/>
      <c r="AO11" s="810"/>
      <c r="AP11" s="810"/>
      <c r="AQ11" s="810"/>
      <c r="AR11" s="810"/>
      <c r="AS11" s="810"/>
      <c r="AT11" s="810"/>
      <c r="AU11" s="810"/>
      <c r="AV11" s="810"/>
      <c r="AW11" s="810"/>
      <c r="AX11" s="810"/>
      <c r="AY11" s="810"/>
      <c r="AZ11" s="810"/>
      <c r="BA11" s="810"/>
      <c r="BB11" s="810"/>
      <c r="BC11" s="810"/>
    </row>
    <row r="12">
      <c r="F12" s="714"/>
      <c r="G12" s="726"/>
      <c r="H12" s="726"/>
      <c r="I12" s="726"/>
      <c r="J12" s="726"/>
      <c r="K12" s="811"/>
      <c r="L12" s="726"/>
      <c r="M12" s="726"/>
      <c r="N12" s="726"/>
      <c r="O12" s="727"/>
      <c r="P12" s="718"/>
      <c r="Q12" s="726"/>
      <c r="R12" s="726"/>
      <c r="S12" s="726"/>
      <c r="T12" s="726"/>
      <c r="U12" s="726"/>
      <c r="V12" s="726"/>
      <c r="W12" s="726"/>
      <c r="X12" s="726"/>
      <c r="Y12" s="726"/>
      <c r="Z12" s="726"/>
      <c r="AA12" s="726"/>
      <c r="AB12" s="726"/>
      <c r="AC12" s="733"/>
      <c r="AD12" s="812"/>
      <c r="AE12" s="810"/>
      <c r="AF12" s="810"/>
      <c r="AG12" s="810"/>
      <c r="AH12" s="810"/>
      <c r="AI12" s="810"/>
      <c r="AJ12" s="810"/>
      <c r="AK12" s="810"/>
      <c r="AL12" s="810"/>
      <c r="AM12" s="810"/>
      <c r="AN12" s="810"/>
      <c r="AO12" s="810"/>
      <c r="AP12" s="810"/>
      <c r="AQ12" s="810"/>
      <c r="AR12" s="810"/>
      <c r="AS12" s="810"/>
      <c r="AT12" s="810"/>
      <c r="AU12" s="810"/>
      <c r="AV12" s="810"/>
      <c r="AW12" s="810"/>
      <c r="AX12" s="810"/>
      <c r="AY12" s="810"/>
      <c r="AZ12" s="810"/>
      <c r="BA12" s="810"/>
      <c r="BB12" s="810"/>
      <c r="BC12" s="810"/>
    </row>
    <row r="13">
      <c r="F13" s="714"/>
      <c r="G13" s="726"/>
      <c r="H13" s="726"/>
      <c r="I13" s="726"/>
      <c r="J13" s="726"/>
      <c r="K13" s="811"/>
      <c r="L13" s="726"/>
      <c r="M13" s="726"/>
      <c r="N13" s="726"/>
      <c r="O13" s="727"/>
      <c r="P13" s="718"/>
      <c r="Q13" s="726"/>
      <c r="R13" s="726"/>
      <c r="S13" s="726"/>
      <c r="T13" s="726"/>
      <c r="U13" s="726"/>
      <c r="V13" s="726"/>
      <c r="W13" s="726"/>
      <c r="X13" s="726"/>
      <c r="Y13" s="726"/>
      <c r="Z13" s="726"/>
      <c r="AA13" s="726"/>
      <c r="AB13" s="726"/>
      <c r="AC13" s="733"/>
      <c r="AD13" s="812"/>
      <c r="AE13" s="810"/>
      <c r="AF13" s="810"/>
      <c r="AG13" s="810"/>
      <c r="AH13" s="810"/>
      <c r="AI13" s="810"/>
      <c r="AJ13" s="810"/>
      <c r="AK13" s="810"/>
      <c r="AL13" s="810"/>
      <c r="AM13" s="810"/>
      <c r="AN13" s="810"/>
      <c r="AO13" s="810"/>
      <c r="AP13" s="810"/>
      <c r="AQ13" s="810"/>
      <c r="AR13" s="810"/>
      <c r="AS13" s="810"/>
      <c r="AT13" s="810"/>
      <c r="AU13" s="810"/>
      <c r="AV13" s="810"/>
      <c r="AW13" s="810"/>
      <c r="AX13" s="810"/>
      <c r="AY13" s="810"/>
      <c r="AZ13" s="810"/>
      <c r="BA13" s="810"/>
      <c r="BB13" s="810"/>
      <c r="BC13" s="810"/>
    </row>
    <row r="14">
      <c r="F14" s="714"/>
      <c r="G14" s="726"/>
      <c r="H14" s="726"/>
      <c r="I14" s="726"/>
      <c r="J14" s="726"/>
      <c r="K14" s="811"/>
      <c r="L14" s="726"/>
      <c r="M14" s="726"/>
      <c r="N14" s="726"/>
      <c r="O14" s="727"/>
      <c r="P14" s="718"/>
      <c r="Q14" s="726"/>
      <c r="R14" s="726"/>
      <c r="S14" s="726"/>
      <c r="T14" s="726"/>
      <c r="U14" s="726"/>
      <c r="V14" s="726"/>
      <c r="W14" s="726"/>
      <c r="X14" s="726"/>
      <c r="Y14" s="726"/>
      <c r="Z14" s="726"/>
      <c r="AA14" s="726"/>
      <c r="AB14" s="726"/>
      <c r="AC14" s="733"/>
      <c r="AD14" s="812"/>
      <c r="AE14" s="810"/>
      <c r="AF14" s="810"/>
      <c r="AG14" s="810"/>
      <c r="AH14" s="810"/>
      <c r="AI14" s="810"/>
      <c r="AJ14" s="810"/>
      <c r="AK14" s="810"/>
      <c r="AL14" s="810"/>
      <c r="AM14" s="810"/>
      <c r="AN14" s="810"/>
      <c r="AO14" s="810"/>
      <c r="AP14" s="810"/>
      <c r="AQ14" s="810"/>
      <c r="AR14" s="810"/>
      <c r="AS14" s="810"/>
      <c r="AT14" s="810"/>
      <c r="AU14" s="810"/>
      <c r="AV14" s="810"/>
      <c r="AW14" s="810"/>
      <c r="AX14" s="810"/>
      <c r="AY14" s="810"/>
      <c r="AZ14" s="810"/>
      <c r="BA14" s="810"/>
      <c r="BB14" s="810"/>
      <c r="BC14" s="810"/>
    </row>
    <row r="15">
      <c r="F15" s="714"/>
      <c r="G15" s="726"/>
      <c r="H15" s="726"/>
      <c r="I15" s="726"/>
      <c r="J15" s="726"/>
      <c r="K15" s="811"/>
      <c r="L15" s="726"/>
      <c r="M15" s="726"/>
      <c r="N15" s="726"/>
      <c r="O15" s="727"/>
      <c r="P15" s="718"/>
      <c r="Q15" s="726"/>
      <c r="R15" s="726"/>
      <c r="S15" s="726"/>
      <c r="T15" s="726"/>
      <c r="U15" s="726"/>
      <c r="V15" s="726"/>
      <c r="W15" s="726"/>
      <c r="X15" s="726"/>
      <c r="Y15" s="726"/>
      <c r="Z15" s="726"/>
      <c r="AA15" s="726"/>
      <c r="AB15" s="726"/>
      <c r="AC15" s="733"/>
      <c r="AD15" s="812"/>
      <c r="AE15" s="810"/>
      <c r="AF15" s="810"/>
      <c r="AG15" s="810"/>
      <c r="AH15" s="810"/>
      <c r="AI15" s="810"/>
      <c r="AJ15" s="810"/>
      <c r="AK15" s="810"/>
      <c r="AL15" s="810"/>
      <c r="AM15" s="810"/>
      <c r="AN15" s="810"/>
      <c r="AO15" s="810"/>
      <c r="AP15" s="810"/>
      <c r="AQ15" s="810"/>
      <c r="AR15" s="810"/>
      <c r="AS15" s="810"/>
      <c r="AT15" s="810"/>
      <c r="AU15" s="810"/>
      <c r="AV15" s="810"/>
      <c r="AW15" s="810"/>
      <c r="AX15" s="810"/>
      <c r="AY15" s="810"/>
      <c r="AZ15" s="810"/>
      <c r="BA15" s="810"/>
      <c r="BB15" s="810"/>
      <c r="BC15" s="810"/>
    </row>
    <row r="16">
      <c r="F16" s="714"/>
      <c r="G16" s="726"/>
      <c r="H16" s="726"/>
      <c r="I16" s="726"/>
      <c r="J16" s="726"/>
      <c r="K16" s="811"/>
      <c r="L16" s="726"/>
      <c r="M16" s="726"/>
      <c r="N16" s="726"/>
      <c r="O16" s="727"/>
      <c r="P16" s="718"/>
      <c r="Q16" s="726"/>
      <c r="R16" s="726"/>
      <c r="S16" s="726"/>
      <c r="T16" s="726"/>
      <c r="U16" s="726"/>
      <c r="V16" s="726"/>
      <c r="W16" s="726"/>
      <c r="X16" s="726"/>
      <c r="Y16" s="726"/>
      <c r="Z16" s="726"/>
      <c r="AA16" s="726"/>
      <c r="AB16" s="726"/>
      <c r="AC16" s="733"/>
      <c r="AD16" s="812"/>
      <c r="AE16" s="810"/>
      <c r="AF16" s="810"/>
      <c r="AG16" s="810"/>
      <c r="AH16" s="810"/>
      <c r="AI16" s="810"/>
      <c r="AJ16" s="810"/>
      <c r="AK16" s="810"/>
      <c r="AL16" s="810"/>
      <c r="AM16" s="810"/>
      <c r="AN16" s="810"/>
      <c r="AO16" s="810"/>
      <c r="AP16" s="810"/>
      <c r="AQ16" s="810"/>
      <c r="AR16" s="810"/>
      <c r="AS16" s="810"/>
      <c r="AT16" s="810"/>
      <c r="AU16" s="810"/>
      <c r="AV16" s="810"/>
      <c r="AW16" s="810"/>
      <c r="AX16" s="810"/>
      <c r="AY16" s="810"/>
      <c r="AZ16" s="810"/>
      <c r="BA16" s="810"/>
      <c r="BB16" s="810"/>
      <c r="BC16" s="810"/>
    </row>
    <row r="17">
      <c r="F17" s="714"/>
      <c r="G17" s="726"/>
      <c r="H17" s="726"/>
      <c r="I17" s="726"/>
      <c r="J17" s="726"/>
      <c r="K17" s="811"/>
      <c r="L17" s="726"/>
      <c r="M17" s="726"/>
      <c r="N17" s="726"/>
      <c r="O17" s="727"/>
      <c r="P17" s="718"/>
      <c r="Q17" s="726"/>
      <c r="R17" s="726"/>
      <c r="S17" s="726"/>
      <c r="T17" s="726"/>
      <c r="U17" s="726"/>
      <c r="V17" s="726"/>
      <c r="W17" s="726"/>
      <c r="X17" s="726"/>
      <c r="Y17" s="726"/>
      <c r="Z17" s="726"/>
      <c r="AA17" s="726"/>
      <c r="AB17" s="726"/>
      <c r="AC17" s="733"/>
      <c r="AD17" s="812"/>
      <c r="AE17" s="810"/>
      <c r="AF17" s="810"/>
      <c r="AG17" s="810"/>
      <c r="AH17" s="810"/>
      <c r="AI17" s="810"/>
      <c r="AJ17" s="810"/>
      <c r="AK17" s="810"/>
      <c r="AL17" s="810"/>
      <c r="AM17" s="810"/>
      <c r="AN17" s="810"/>
      <c r="AO17" s="810"/>
      <c r="AP17" s="810"/>
      <c r="AQ17" s="810"/>
      <c r="AR17" s="810"/>
      <c r="AS17" s="810"/>
      <c r="AT17" s="810"/>
      <c r="AU17" s="810"/>
      <c r="AV17" s="810"/>
      <c r="AW17" s="810"/>
      <c r="AX17" s="810"/>
      <c r="AY17" s="810"/>
      <c r="AZ17" s="810"/>
      <c r="BA17" s="810"/>
      <c r="BB17" s="810"/>
      <c r="BC17" s="810"/>
    </row>
    <row r="18">
      <c r="F18" s="714"/>
      <c r="G18" s="726"/>
      <c r="H18" s="726"/>
      <c r="I18" s="726"/>
      <c r="J18" s="726"/>
      <c r="K18" s="811"/>
      <c r="L18" s="726"/>
      <c r="M18" s="726"/>
      <c r="N18" s="726"/>
      <c r="O18" s="727"/>
      <c r="P18" s="718"/>
      <c r="Q18" s="726"/>
      <c r="R18" s="726"/>
      <c r="S18" s="726"/>
      <c r="T18" s="726"/>
      <c r="U18" s="726"/>
      <c r="V18" s="726"/>
      <c r="W18" s="726"/>
      <c r="X18" s="726"/>
      <c r="Y18" s="726"/>
      <c r="Z18" s="726"/>
      <c r="AA18" s="726"/>
      <c r="AB18" s="726"/>
      <c r="AC18" s="733"/>
      <c r="AD18" s="812"/>
      <c r="AE18" s="810"/>
      <c r="AF18" s="810"/>
      <c r="AG18" s="810"/>
      <c r="AH18" s="810"/>
      <c r="AI18" s="810"/>
      <c r="AJ18" s="810"/>
      <c r="AK18" s="810"/>
      <c r="AL18" s="810"/>
      <c r="AM18" s="810"/>
      <c r="AN18" s="810"/>
      <c r="AO18" s="810"/>
      <c r="AP18" s="810"/>
      <c r="AQ18" s="810"/>
      <c r="AR18" s="810"/>
      <c r="AS18" s="810"/>
      <c r="AT18" s="810"/>
      <c r="AU18" s="810"/>
      <c r="AV18" s="810"/>
      <c r="AW18" s="810"/>
      <c r="AX18" s="810"/>
      <c r="AY18" s="810"/>
      <c r="AZ18" s="810"/>
      <c r="BA18" s="810"/>
      <c r="BB18" s="810"/>
      <c r="BC18" s="810"/>
    </row>
    <row r="19">
      <c r="F19" s="714"/>
      <c r="G19" s="726"/>
      <c r="H19" s="726"/>
      <c r="I19" s="726"/>
      <c r="J19" s="726"/>
      <c r="K19" s="811"/>
      <c r="L19" s="726"/>
      <c r="M19" s="726"/>
      <c r="N19" s="726"/>
      <c r="O19" s="727"/>
      <c r="P19" s="718"/>
      <c r="Q19" s="726"/>
      <c r="R19" s="726"/>
      <c r="S19" s="726"/>
      <c r="T19" s="726"/>
      <c r="U19" s="726"/>
      <c r="V19" s="726"/>
      <c r="W19" s="726"/>
      <c r="X19" s="726"/>
      <c r="Y19" s="726"/>
      <c r="Z19" s="726"/>
      <c r="AA19" s="726"/>
      <c r="AB19" s="726"/>
      <c r="AC19" s="733"/>
      <c r="AD19" s="812"/>
      <c r="AE19" s="810"/>
      <c r="AF19" s="810"/>
      <c r="AG19" s="810"/>
      <c r="AH19" s="810"/>
      <c r="AI19" s="810"/>
      <c r="AJ19" s="810"/>
      <c r="AK19" s="810"/>
      <c r="AL19" s="810"/>
      <c r="AM19" s="810"/>
      <c r="AN19" s="810"/>
      <c r="AO19" s="810"/>
      <c r="AP19" s="810"/>
      <c r="AQ19" s="810"/>
      <c r="AR19" s="810"/>
      <c r="AS19" s="810"/>
      <c r="AT19" s="810"/>
      <c r="AU19" s="810"/>
      <c r="AV19" s="810"/>
      <c r="AW19" s="810"/>
      <c r="AX19" s="810"/>
      <c r="AY19" s="810"/>
      <c r="AZ19" s="810"/>
      <c r="BA19" s="810"/>
      <c r="BB19" s="810"/>
      <c r="BC19" s="810"/>
    </row>
    <row r="20" ht="15.75" customHeight="1">
      <c r="F20" s="714"/>
      <c r="G20" s="726"/>
      <c r="H20" s="726"/>
      <c r="I20" s="726"/>
      <c r="J20" s="726"/>
      <c r="K20" s="811"/>
      <c r="L20" s="726"/>
      <c r="M20" s="726"/>
      <c r="N20" s="726"/>
      <c r="O20" s="727"/>
      <c r="P20" s="718"/>
      <c r="Q20" s="726"/>
      <c r="R20" s="726"/>
      <c r="S20" s="726"/>
      <c r="T20" s="726"/>
      <c r="U20" s="726"/>
      <c r="V20" s="726"/>
      <c r="W20" s="726"/>
      <c r="X20" s="726"/>
      <c r="Y20" s="726"/>
      <c r="Z20" s="726"/>
      <c r="AA20" s="726"/>
      <c r="AB20" s="726"/>
      <c r="AC20" s="733"/>
      <c r="AD20" s="812"/>
      <c r="AE20" s="810"/>
      <c r="AF20" s="810"/>
      <c r="AG20" s="810"/>
      <c r="AH20" s="810"/>
      <c r="AI20" s="810"/>
      <c r="AJ20" s="810"/>
      <c r="AK20" s="810"/>
      <c r="AL20" s="810"/>
      <c r="AM20" s="810"/>
      <c r="AN20" s="810"/>
      <c r="AO20" s="810"/>
      <c r="AP20" s="810"/>
      <c r="AQ20" s="810"/>
      <c r="AR20" s="810"/>
      <c r="AS20" s="810"/>
      <c r="AT20" s="810"/>
      <c r="AU20" s="810"/>
      <c r="AV20" s="810"/>
      <c r="AW20" s="810"/>
      <c r="AX20" s="810"/>
      <c r="AY20" s="810"/>
      <c r="AZ20" s="810"/>
      <c r="BA20" s="810"/>
      <c r="BB20" s="810"/>
      <c r="BC20" s="810"/>
    </row>
    <row r="21" ht="15.75" customHeight="1">
      <c r="F21" s="714"/>
      <c r="G21" s="726"/>
      <c r="H21" s="726"/>
      <c r="I21" s="726"/>
      <c r="J21" s="726"/>
      <c r="K21" s="811"/>
      <c r="L21" s="726"/>
      <c r="M21" s="726"/>
      <c r="N21" s="726"/>
      <c r="O21" s="727"/>
      <c r="P21" s="718"/>
      <c r="Q21" s="726"/>
      <c r="R21" s="726"/>
      <c r="S21" s="726"/>
      <c r="T21" s="726"/>
      <c r="U21" s="726"/>
      <c r="V21" s="726"/>
      <c r="W21" s="726"/>
      <c r="X21" s="726"/>
      <c r="Y21" s="726"/>
      <c r="Z21" s="726"/>
      <c r="AA21" s="726"/>
      <c r="AB21" s="726"/>
      <c r="AC21" s="733"/>
      <c r="AD21" s="812"/>
      <c r="AE21" s="810"/>
      <c r="AF21" s="810"/>
      <c r="AG21" s="810"/>
      <c r="AH21" s="810"/>
      <c r="AI21" s="810"/>
      <c r="AJ21" s="810"/>
      <c r="AK21" s="810"/>
      <c r="AL21" s="810"/>
      <c r="AM21" s="810"/>
      <c r="AN21" s="810"/>
      <c r="AO21" s="810"/>
      <c r="AP21" s="810"/>
      <c r="AQ21" s="810"/>
      <c r="AR21" s="810"/>
      <c r="AS21" s="810"/>
      <c r="AT21" s="810"/>
      <c r="AU21" s="810"/>
      <c r="AV21" s="810"/>
      <c r="AW21" s="810"/>
      <c r="AX21" s="810"/>
      <c r="AY21" s="810"/>
      <c r="AZ21" s="810"/>
      <c r="BA21" s="810"/>
      <c r="BB21" s="810"/>
      <c r="BC21" s="810"/>
    </row>
    <row r="22" ht="15.75" customHeight="1">
      <c r="F22" s="714"/>
      <c r="G22" s="726"/>
      <c r="H22" s="726"/>
      <c r="I22" s="726"/>
      <c r="J22" s="726"/>
      <c r="K22" s="811"/>
      <c r="L22" s="726"/>
      <c r="M22" s="726"/>
      <c r="N22" s="726"/>
      <c r="O22" s="727"/>
      <c r="P22" s="718"/>
      <c r="Q22" s="726"/>
      <c r="R22" s="726"/>
      <c r="S22" s="726"/>
      <c r="T22" s="726"/>
      <c r="U22" s="726"/>
      <c r="V22" s="726"/>
      <c r="W22" s="726"/>
      <c r="X22" s="726"/>
      <c r="Y22" s="726"/>
      <c r="Z22" s="726"/>
      <c r="AA22" s="726"/>
      <c r="AB22" s="726"/>
      <c r="AC22" s="733"/>
      <c r="AD22" s="812"/>
      <c r="AE22" s="810"/>
      <c r="AF22" s="810"/>
      <c r="AG22" s="810"/>
      <c r="AH22" s="810"/>
      <c r="AI22" s="810"/>
      <c r="AJ22" s="810"/>
      <c r="AK22" s="810"/>
      <c r="AL22" s="810"/>
      <c r="AM22" s="810"/>
      <c r="AN22" s="810"/>
      <c r="AO22" s="810"/>
      <c r="AP22" s="810"/>
      <c r="AQ22" s="810"/>
      <c r="AR22" s="810"/>
      <c r="AS22" s="810"/>
      <c r="AT22" s="810"/>
      <c r="AU22" s="810"/>
      <c r="AV22" s="810"/>
      <c r="AW22" s="810"/>
      <c r="AX22" s="810"/>
      <c r="AY22" s="810"/>
      <c r="AZ22" s="810"/>
      <c r="BA22" s="810"/>
      <c r="BB22" s="810"/>
      <c r="BC22" s="810"/>
    </row>
    <row r="23" ht="15.75" customHeight="1">
      <c r="F23" s="714"/>
      <c r="G23" s="726"/>
      <c r="H23" s="726"/>
      <c r="I23" s="726"/>
      <c r="J23" s="726"/>
      <c r="K23" s="811"/>
      <c r="L23" s="726"/>
      <c r="M23" s="726"/>
      <c r="N23" s="726"/>
      <c r="O23" s="727"/>
      <c r="P23" s="718"/>
      <c r="Q23" s="726"/>
      <c r="R23" s="726"/>
      <c r="S23" s="726"/>
      <c r="T23" s="726"/>
      <c r="U23" s="726"/>
      <c r="V23" s="726"/>
      <c r="W23" s="726"/>
      <c r="X23" s="726"/>
      <c r="Y23" s="726"/>
      <c r="Z23" s="726"/>
      <c r="AA23" s="726"/>
      <c r="AB23" s="726"/>
      <c r="AC23" s="733"/>
      <c r="AD23" s="812"/>
      <c r="AE23" s="810"/>
      <c r="AF23" s="810"/>
      <c r="AG23" s="810"/>
      <c r="AH23" s="810"/>
      <c r="AI23" s="810"/>
      <c r="AJ23" s="810"/>
      <c r="AK23" s="810"/>
      <c r="AL23" s="810"/>
      <c r="AM23" s="810"/>
      <c r="AN23" s="810"/>
      <c r="AO23" s="810"/>
      <c r="AP23" s="810"/>
      <c r="AQ23" s="810"/>
      <c r="AR23" s="810"/>
      <c r="AS23" s="810"/>
      <c r="AT23" s="810"/>
      <c r="AU23" s="810"/>
      <c r="AV23" s="810"/>
      <c r="AW23" s="810"/>
      <c r="AX23" s="810"/>
      <c r="AY23" s="810"/>
      <c r="AZ23" s="810"/>
      <c r="BA23" s="810"/>
      <c r="BB23" s="810"/>
      <c r="BC23" s="810"/>
    </row>
    <row r="24" ht="15.75" customHeight="1">
      <c r="F24" s="714"/>
      <c r="G24" s="726"/>
      <c r="H24" s="726"/>
      <c r="I24" s="726"/>
      <c r="J24" s="726"/>
      <c r="K24" s="811"/>
      <c r="L24" s="726"/>
      <c r="M24" s="726"/>
      <c r="N24" s="726"/>
      <c r="O24" s="727"/>
      <c r="P24" s="718"/>
      <c r="Q24" s="726"/>
      <c r="R24" s="726"/>
      <c r="S24" s="726"/>
      <c r="T24" s="726"/>
      <c r="U24" s="726"/>
      <c r="V24" s="726"/>
      <c r="W24" s="726"/>
      <c r="X24" s="726"/>
      <c r="Y24" s="726"/>
      <c r="Z24" s="726"/>
      <c r="AA24" s="726"/>
      <c r="AB24" s="726"/>
      <c r="AC24" s="733"/>
      <c r="AD24" s="812"/>
      <c r="AE24" s="810"/>
      <c r="AF24" s="810"/>
      <c r="AG24" s="810"/>
      <c r="AH24" s="810"/>
      <c r="AI24" s="810"/>
      <c r="AJ24" s="810"/>
      <c r="AK24" s="810"/>
      <c r="AL24" s="810"/>
      <c r="AM24" s="810"/>
      <c r="AN24" s="810"/>
      <c r="AO24" s="810"/>
      <c r="AP24" s="810"/>
      <c r="AQ24" s="810"/>
      <c r="AR24" s="810"/>
      <c r="AS24" s="810"/>
      <c r="AT24" s="810"/>
      <c r="AU24" s="810"/>
      <c r="AV24" s="810"/>
      <c r="AW24" s="810"/>
      <c r="AX24" s="810"/>
      <c r="AY24" s="810"/>
      <c r="AZ24" s="810"/>
      <c r="BA24" s="810"/>
      <c r="BB24" s="810"/>
      <c r="BC24" s="810"/>
    </row>
    <row r="25" ht="15.75" customHeight="1">
      <c r="F25" s="714"/>
      <c r="G25" s="726"/>
      <c r="H25" s="726"/>
      <c r="I25" s="726"/>
      <c r="J25" s="726"/>
      <c r="K25" s="811"/>
      <c r="L25" s="726"/>
      <c r="M25" s="726"/>
      <c r="N25" s="726"/>
      <c r="O25" s="727"/>
      <c r="P25" s="718"/>
      <c r="Q25" s="726"/>
      <c r="R25" s="726"/>
      <c r="S25" s="726"/>
      <c r="T25" s="726"/>
      <c r="U25" s="726"/>
      <c r="V25" s="726"/>
      <c r="W25" s="726"/>
      <c r="X25" s="726"/>
      <c r="Y25" s="726"/>
      <c r="Z25" s="726"/>
      <c r="AA25" s="726"/>
      <c r="AB25" s="726"/>
      <c r="AC25" s="733"/>
      <c r="AD25" s="812"/>
      <c r="AE25" s="810"/>
      <c r="AF25" s="810"/>
      <c r="AG25" s="810"/>
      <c r="AH25" s="810"/>
      <c r="AI25" s="810"/>
      <c r="AJ25" s="810"/>
      <c r="AK25" s="810"/>
      <c r="AL25" s="810"/>
      <c r="AM25" s="810"/>
      <c r="AN25" s="810"/>
      <c r="AO25" s="810"/>
      <c r="AP25" s="810"/>
      <c r="AQ25" s="810"/>
      <c r="AR25" s="810"/>
      <c r="AS25" s="810"/>
      <c r="AT25" s="810"/>
      <c r="AU25" s="810"/>
      <c r="AV25" s="810"/>
      <c r="AW25" s="810"/>
      <c r="AX25" s="810"/>
      <c r="AY25" s="810"/>
      <c r="AZ25" s="810"/>
      <c r="BA25" s="810"/>
      <c r="BB25" s="810"/>
      <c r="BC25" s="810"/>
    </row>
    <row r="26" ht="15.75" customHeight="1">
      <c r="F26" s="714"/>
      <c r="G26" s="726"/>
      <c r="H26" s="726"/>
      <c r="I26" s="726"/>
      <c r="J26" s="726"/>
      <c r="K26" s="811"/>
      <c r="L26" s="726"/>
      <c r="M26" s="726"/>
      <c r="N26" s="726"/>
      <c r="O26" s="727"/>
      <c r="P26" s="718"/>
      <c r="Q26" s="726"/>
      <c r="R26" s="726"/>
      <c r="S26" s="726"/>
      <c r="T26" s="726"/>
      <c r="U26" s="726"/>
      <c r="V26" s="726"/>
      <c r="W26" s="726"/>
      <c r="X26" s="726"/>
      <c r="Y26" s="726"/>
      <c r="Z26" s="726"/>
      <c r="AA26" s="726"/>
      <c r="AB26" s="726"/>
      <c r="AC26" s="733"/>
      <c r="AD26" s="812"/>
      <c r="AE26" s="810"/>
      <c r="AF26" s="810"/>
      <c r="AG26" s="810"/>
      <c r="AH26" s="810"/>
      <c r="AI26" s="810"/>
      <c r="AJ26" s="810"/>
      <c r="AK26" s="810"/>
      <c r="AL26" s="810"/>
      <c r="AM26" s="810"/>
      <c r="AN26" s="810"/>
      <c r="AO26" s="810"/>
      <c r="AP26" s="810"/>
      <c r="AQ26" s="810"/>
      <c r="AR26" s="810"/>
      <c r="AS26" s="810"/>
      <c r="AT26" s="810"/>
      <c r="AU26" s="810"/>
      <c r="AV26" s="810"/>
      <c r="AW26" s="810"/>
      <c r="AX26" s="810"/>
      <c r="AY26" s="810"/>
      <c r="AZ26" s="810"/>
      <c r="BA26" s="810"/>
      <c r="BB26" s="810"/>
      <c r="BC26" s="810"/>
    </row>
    <row r="27" ht="15.75" customHeight="1">
      <c r="F27" s="714"/>
      <c r="G27" s="726"/>
      <c r="H27" s="726"/>
      <c r="I27" s="726"/>
      <c r="J27" s="726"/>
      <c r="K27" s="811"/>
      <c r="L27" s="726"/>
      <c r="M27" s="726"/>
      <c r="N27" s="726"/>
      <c r="O27" s="727"/>
      <c r="P27" s="718"/>
      <c r="Q27" s="726"/>
      <c r="R27" s="726"/>
      <c r="S27" s="726"/>
      <c r="T27" s="726"/>
      <c r="U27" s="726"/>
      <c r="V27" s="726"/>
      <c r="W27" s="726"/>
      <c r="X27" s="726"/>
      <c r="Y27" s="726"/>
      <c r="Z27" s="726"/>
      <c r="AA27" s="726"/>
      <c r="AB27" s="726"/>
      <c r="AC27" s="733"/>
      <c r="AD27" s="812"/>
      <c r="AE27" s="810"/>
      <c r="AF27" s="810"/>
      <c r="AG27" s="810"/>
      <c r="AH27" s="810"/>
      <c r="AI27" s="810"/>
      <c r="AJ27" s="810"/>
      <c r="AK27" s="810"/>
      <c r="AL27" s="810"/>
      <c r="AM27" s="810"/>
      <c r="AN27" s="810"/>
      <c r="AO27" s="810"/>
      <c r="AP27" s="810"/>
      <c r="AQ27" s="810"/>
      <c r="AR27" s="810"/>
      <c r="AS27" s="810"/>
      <c r="AT27" s="810"/>
      <c r="AU27" s="810"/>
      <c r="AV27" s="810"/>
      <c r="AW27" s="810"/>
      <c r="AX27" s="810"/>
      <c r="AY27" s="810"/>
      <c r="AZ27" s="810"/>
      <c r="BA27" s="810"/>
      <c r="BB27" s="810"/>
      <c r="BC27" s="810"/>
    </row>
    <row r="28" ht="15.75" customHeight="1">
      <c r="F28" s="714"/>
      <c r="G28" s="726"/>
      <c r="H28" s="726"/>
      <c r="I28" s="726"/>
      <c r="J28" s="726"/>
      <c r="K28" s="811"/>
      <c r="L28" s="726"/>
      <c r="M28" s="726"/>
      <c r="N28" s="726"/>
      <c r="O28" s="727"/>
      <c r="P28" s="718"/>
      <c r="Q28" s="726"/>
      <c r="R28" s="726"/>
      <c r="S28" s="726"/>
      <c r="T28" s="726"/>
      <c r="U28" s="726"/>
      <c r="V28" s="726"/>
      <c r="W28" s="726"/>
      <c r="X28" s="726"/>
      <c r="Y28" s="726"/>
      <c r="Z28" s="726"/>
      <c r="AA28" s="726"/>
      <c r="AB28" s="726"/>
      <c r="AC28" s="733"/>
      <c r="AD28" s="812"/>
      <c r="AE28" s="810"/>
      <c r="AF28" s="810"/>
      <c r="AG28" s="810"/>
      <c r="AH28" s="810"/>
      <c r="AI28" s="810"/>
      <c r="AJ28" s="810"/>
      <c r="AK28" s="810"/>
      <c r="AL28" s="810"/>
      <c r="AM28" s="810"/>
      <c r="AN28" s="810"/>
      <c r="AO28" s="810"/>
      <c r="AP28" s="810"/>
      <c r="AQ28" s="810"/>
      <c r="AR28" s="810"/>
      <c r="AS28" s="810"/>
      <c r="AT28" s="810"/>
      <c r="AU28" s="810"/>
      <c r="AV28" s="810"/>
      <c r="AW28" s="810"/>
      <c r="AX28" s="810"/>
      <c r="AY28" s="810"/>
      <c r="AZ28" s="810"/>
      <c r="BA28" s="810"/>
      <c r="BB28" s="810"/>
      <c r="BC28" s="810"/>
    </row>
    <row r="29" ht="15.75" customHeight="1">
      <c r="F29" s="714"/>
      <c r="G29" s="726"/>
      <c r="H29" s="726"/>
      <c r="I29" s="726"/>
      <c r="J29" s="726"/>
      <c r="K29" s="811"/>
      <c r="L29" s="726"/>
      <c r="M29" s="726"/>
      <c r="N29" s="726"/>
      <c r="O29" s="727"/>
      <c r="P29" s="718"/>
      <c r="Q29" s="726"/>
      <c r="R29" s="726"/>
      <c r="S29" s="726"/>
      <c r="T29" s="726"/>
      <c r="U29" s="726"/>
      <c r="V29" s="726"/>
      <c r="W29" s="726"/>
      <c r="X29" s="726"/>
      <c r="Y29" s="726"/>
      <c r="Z29" s="726"/>
      <c r="AA29" s="726"/>
      <c r="AB29" s="726"/>
      <c r="AC29" s="733"/>
      <c r="AD29" s="812"/>
      <c r="AE29" s="810"/>
      <c r="AF29" s="810"/>
      <c r="AG29" s="810"/>
      <c r="AH29" s="810"/>
      <c r="AI29" s="810"/>
      <c r="AJ29" s="810"/>
      <c r="AK29" s="810"/>
      <c r="AL29" s="810"/>
      <c r="AM29" s="810"/>
      <c r="AN29" s="810"/>
      <c r="AO29" s="810"/>
      <c r="AP29" s="810"/>
      <c r="AQ29" s="810"/>
      <c r="AR29" s="810"/>
      <c r="AS29" s="810"/>
      <c r="AT29" s="810"/>
      <c r="AU29" s="810"/>
      <c r="AV29" s="810"/>
      <c r="AW29" s="810"/>
      <c r="AX29" s="810"/>
      <c r="AY29" s="810"/>
      <c r="AZ29" s="810"/>
      <c r="BA29" s="810"/>
      <c r="BB29" s="810"/>
      <c r="BC29" s="810"/>
    </row>
    <row r="30" ht="15.75" customHeight="1">
      <c r="F30" s="714"/>
      <c r="G30" s="726"/>
      <c r="H30" s="726"/>
      <c r="I30" s="726"/>
      <c r="J30" s="726"/>
      <c r="K30" s="811"/>
      <c r="L30" s="726"/>
      <c r="M30" s="726"/>
      <c r="N30" s="726"/>
      <c r="O30" s="727"/>
      <c r="P30" s="718"/>
      <c r="Q30" s="726"/>
      <c r="R30" s="726"/>
      <c r="S30" s="726"/>
      <c r="T30" s="726"/>
      <c r="U30" s="726"/>
      <c r="V30" s="726"/>
      <c r="W30" s="726"/>
      <c r="X30" s="726"/>
      <c r="Y30" s="726"/>
      <c r="Z30" s="726"/>
      <c r="AA30" s="726"/>
      <c r="AB30" s="726"/>
      <c r="AC30" s="733"/>
      <c r="AD30" s="812"/>
      <c r="AE30" s="810"/>
      <c r="AF30" s="810"/>
      <c r="AG30" s="810"/>
      <c r="AH30" s="810"/>
      <c r="AI30" s="810"/>
      <c r="AJ30" s="810"/>
      <c r="AK30" s="810"/>
      <c r="AL30" s="810"/>
      <c r="AM30" s="810"/>
      <c r="AN30" s="810"/>
      <c r="AO30" s="810"/>
      <c r="AP30" s="810"/>
      <c r="AQ30" s="810"/>
      <c r="AR30" s="810"/>
      <c r="AS30" s="810"/>
      <c r="AT30" s="810"/>
      <c r="AU30" s="810"/>
      <c r="AV30" s="810"/>
      <c r="AW30" s="810"/>
      <c r="AX30" s="810"/>
      <c r="AY30" s="810"/>
      <c r="AZ30" s="810"/>
      <c r="BA30" s="810"/>
      <c r="BB30" s="810"/>
      <c r="BC30" s="810"/>
    </row>
    <row r="31" ht="15.75" customHeight="1">
      <c r="F31" s="714"/>
      <c r="G31" s="726"/>
      <c r="H31" s="726"/>
      <c r="I31" s="726"/>
      <c r="J31" s="726"/>
      <c r="K31" s="811"/>
      <c r="L31" s="726"/>
      <c r="M31" s="726"/>
      <c r="N31" s="726"/>
      <c r="O31" s="727"/>
      <c r="P31" s="718"/>
      <c r="Q31" s="726"/>
      <c r="R31" s="726"/>
      <c r="S31" s="726"/>
      <c r="T31" s="726"/>
      <c r="U31" s="726"/>
      <c r="V31" s="726"/>
      <c r="W31" s="726"/>
      <c r="X31" s="726"/>
      <c r="Y31" s="726"/>
      <c r="Z31" s="726"/>
      <c r="AA31" s="726"/>
      <c r="AB31" s="726"/>
      <c r="AC31" s="733"/>
      <c r="AD31" s="812"/>
      <c r="AE31" s="810"/>
      <c r="AF31" s="810"/>
      <c r="AG31" s="810"/>
      <c r="AH31" s="810"/>
      <c r="AI31" s="810"/>
      <c r="AJ31" s="810"/>
      <c r="AK31" s="810"/>
      <c r="AL31" s="810"/>
      <c r="AM31" s="810"/>
      <c r="AN31" s="810"/>
      <c r="AO31" s="810"/>
      <c r="AP31" s="810"/>
      <c r="AQ31" s="810"/>
      <c r="AR31" s="810"/>
      <c r="AS31" s="810"/>
      <c r="AT31" s="810"/>
      <c r="AU31" s="810"/>
      <c r="AV31" s="810"/>
      <c r="AW31" s="810"/>
      <c r="AX31" s="810"/>
      <c r="AY31" s="810"/>
      <c r="AZ31" s="810"/>
      <c r="BA31" s="810"/>
      <c r="BB31" s="810"/>
      <c r="BC31" s="810"/>
    </row>
    <row r="32" ht="15.75" customHeight="1">
      <c r="F32" s="714"/>
      <c r="G32" s="726"/>
      <c r="H32" s="726"/>
      <c r="I32" s="726"/>
      <c r="J32" s="726"/>
      <c r="K32" s="811"/>
      <c r="L32" s="726"/>
      <c r="M32" s="726"/>
      <c r="N32" s="726"/>
      <c r="O32" s="727"/>
      <c r="P32" s="718"/>
      <c r="Q32" s="726"/>
      <c r="R32" s="726"/>
      <c r="S32" s="726"/>
      <c r="T32" s="726"/>
      <c r="U32" s="726"/>
      <c r="V32" s="726"/>
      <c r="W32" s="726"/>
      <c r="X32" s="726"/>
      <c r="Y32" s="726"/>
      <c r="Z32" s="726"/>
      <c r="AA32" s="726"/>
      <c r="AB32" s="726"/>
      <c r="AC32" s="733"/>
      <c r="AD32" s="812"/>
      <c r="AE32" s="810"/>
      <c r="AF32" s="810"/>
      <c r="AG32" s="810"/>
      <c r="AH32" s="810"/>
      <c r="AI32" s="810"/>
      <c r="AJ32" s="810"/>
      <c r="AK32" s="810"/>
      <c r="AL32" s="810"/>
      <c r="AM32" s="810"/>
      <c r="AN32" s="810"/>
      <c r="AO32" s="810"/>
      <c r="AP32" s="810"/>
      <c r="AQ32" s="810"/>
      <c r="AR32" s="810"/>
      <c r="AS32" s="810"/>
      <c r="AT32" s="810"/>
      <c r="AU32" s="810"/>
      <c r="AV32" s="810"/>
      <c r="AW32" s="810"/>
      <c r="AX32" s="810"/>
      <c r="AY32" s="810"/>
      <c r="AZ32" s="810"/>
      <c r="BA32" s="810"/>
      <c r="BB32" s="810"/>
      <c r="BC32" s="810"/>
    </row>
    <row r="33" ht="15.75" customHeight="1">
      <c r="F33" s="714"/>
      <c r="G33" s="726"/>
      <c r="H33" s="726"/>
      <c r="I33" s="726"/>
      <c r="J33" s="726"/>
      <c r="K33" s="811"/>
      <c r="L33" s="726"/>
      <c r="M33" s="726"/>
      <c r="N33" s="726"/>
      <c r="O33" s="727"/>
      <c r="P33" s="718"/>
      <c r="Q33" s="726"/>
      <c r="R33" s="726"/>
      <c r="S33" s="726"/>
      <c r="T33" s="726"/>
      <c r="U33" s="726"/>
      <c r="V33" s="726"/>
      <c r="W33" s="726"/>
      <c r="X33" s="726"/>
      <c r="Y33" s="726"/>
      <c r="Z33" s="726"/>
      <c r="AA33" s="726"/>
      <c r="AB33" s="726"/>
      <c r="AC33" s="733"/>
      <c r="AD33" s="812"/>
      <c r="AE33" s="810"/>
      <c r="AF33" s="810"/>
      <c r="AG33" s="810"/>
      <c r="AH33" s="810"/>
      <c r="AI33" s="810"/>
      <c r="AJ33" s="810"/>
      <c r="AK33" s="810"/>
      <c r="AL33" s="810"/>
      <c r="AM33" s="810"/>
      <c r="AN33" s="810"/>
      <c r="AO33" s="810"/>
      <c r="AP33" s="810"/>
      <c r="AQ33" s="810"/>
      <c r="AR33" s="810"/>
      <c r="AS33" s="810"/>
      <c r="AT33" s="810"/>
      <c r="AU33" s="810"/>
      <c r="AV33" s="810"/>
      <c r="AW33" s="810"/>
      <c r="AX33" s="810"/>
      <c r="AY33" s="810"/>
      <c r="AZ33" s="810"/>
      <c r="BA33" s="810"/>
      <c r="BB33" s="810"/>
      <c r="BC33" s="810"/>
    </row>
    <row r="34" ht="15.75" customHeight="1">
      <c r="F34" s="714"/>
      <c r="G34" s="726"/>
      <c r="H34" s="726"/>
      <c r="I34" s="726"/>
      <c r="J34" s="726"/>
      <c r="K34" s="811"/>
      <c r="L34" s="726"/>
      <c r="M34" s="726"/>
      <c r="N34" s="726"/>
      <c r="O34" s="727"/>
      <c r="P34" s="718"/>
      <c r="Q34" s="726"/>
      <c r="R34" s="726"/>
      <c r="S34" s="726"/>
      <c r="T34" s="726"/>
      <c r="U34" s="726"/>
      <c r="V34" s="726"/>
      <c r="W34" s="726"/>
      <c r="X34" s="726"/>
      <c r="Y34" s="726"/>
      <c r="Z34" s="726"/>
      <c r="AA34" s="726"/>
      <c r="AB34" s="726"/>
      <c r="AC34" s="733"/>
      <c r="AD34" s="812"/>
      <c r="AE34" s="810"/>
      <c r="AF34" s="810"/>
      <c r="AG34" s="810"/>
      <c r="AH34" s="810"/>
      <c r="AI34" s="810"/>
      <c r="AJ34" s="810"/>
      <c r="AK34" s="810"/>
      <c r="AL34" s="810"/>
      <c r="AM34" s="810"/>
      <c r="AN34" s="810"/>
      <c r="AO34" s="810"/>
      <c r="AP34" s="810"/>
      <c r="AQ34" s="810"/>
      <c r="AR34" s="810"/>
      <c r="AS34" s="810"/>
      <c r="AT34" s="810"/>
      <c r="AU34" s="810"/>
      <c r="AV34" s="810"/>
      <c r="AW34" s="810"/>
      <c r="AX34" s="810"/>
      <c r="AY34" s="810"/>
      <c r="AZ34" s="810"/>
      <c r="BA34" s="810"/>
      <c r="BB34" s="810"/>
      <c r="BC34" s="810"/>
    </row>
    <row r="35" ht="15.75" customHeight="1">
      <c r="F35" s="714"/>
      <c r="G35" s="726"/>
      <c r="H35" s="726"/>
      <c r="I35" s="726"/>
      <c r="J35" s="726"/>
      <c r="K35" s="811"/>
      <c r="L35" s="726"/>
      <c r="M35" s="726"/>
      <c r="N35" s="726"/>
      <c r="O35" s="727"/>
      <c r="P35" s="718"/>
      <c r="Q35" s="726"/>
      <c r="R35" s="726"/>
      <c r="S35" s="726"/>
      <c r="T35" s="726"/>
      <c r="U35" s="726"/>
      <c r="V35" s="726"/>
      <c r="W35" s="726"/>
      <c r="X35" s="726"/>
      <c r="Y35" s="726"/>
      <c r="Z35" s="726"/>
      <c r="AA35" s="726"/>
      <c r="AB35" s="726"/>
      <c r="AC35" s="733"/>
      <c r="AD35" s="812"/>
      <c r="AE35" s="810"/>
      <c r="AF35" s="810"/>
      <c r="AG35" s="810"/>
      <c r="AH35" s="810"/>
      <c r="AI35" s="810"/>
      <c r="AJ35" s="810"/>
      <c r="AK35" s="810"/>
      <c r="AL35" s="810"/>
      <c r="AM35" s="810"/>
      <c r="AN35" s="810"/>
      <c r="AO35" s="810"/>
      <c r="AP35" s="810"/>
      <c r="AQ35" s="810"/>
      <c r="AR35" s="810"/>
      <c r="AS35" s="810"/>
      <c r="AT35" s="810"/>
      <c r="AU35" s="810"/>
      <c r="AV35" s="810"/>
      <c r="AW35" s="810"/>
      <c r="AX35" s="810"/>
      <c r="AY35" s="810"/>
      <c r="AZ35" s="810"/>
      <c r="BA35" s="810"/>
      <c r="BB35" s="810"/>
      <c r="BC35" s="810"/>
    </row>
    <row r="36" ht="15.75" customHeight="1">
      <c r="F36" s="714"/>
      <c r="G36" s="726"/>
      <c r="H36" s="726"/>
      <c r="I36" s="726"/>
      <c r="J36" s="726"/>
      <c r="K36" s="811"/>
      <c r="L36" s="726"/>
      <c r="M36" s="726"/>
      <c r="N36" s="726"/>
      <c r="O36" s="727"/>
      <c r="P36" s="718"/>
      <c r="Q36" s="726"/>
      <c r="R36" s="726"/>
      <c r="S36" s="726"/>
      <c r="T36" s="726"/>
      <c r="U36" s="726"/>
      <c r="V36" s="726"/>
      <c r="W36" s="726"/>
      <c r="X36" s="726"/>
      <c r="Y36" s="726"/>
      <c r="Z36" s="726"/>
      <c r="AA36" s="726"/>
      <c r="AB36" s="726"/>
      <c r="AC36" s="733"/>
      <c r="AD36" s="812"/>
      <c r="AE36" s="810"/>
      <c r="AF36" s="810"/>
      <c r="AG36" s="810"/>
      <c r="AH36" s="810"/>
      <c r="AI36" s="810"/>
      <c r="AJ36" s="810"/>
      <c r="AK36" s="810"/>
      <c r="AL36" s="810"/>
      <c r="AM36" s="810"/>
      <c r="AN36" s="810"/>
      <c r="AO36" s="810"/>
      <c r="AP36" s="810"/>
      <c r="AQ36" s="810"/>
      <c r="AR36" s="810"/>
      <c r="AS36" s="810"/>
      <c r="AT36" s="810"/>
      <c r="AU36" s="810"/>
      <c r="AV36" s="810"/>
      <c r="AW36" s="810"/>
      <c r="AX36" s="810"/>
      <c r="AY36" s="810"/>
      <c r="AZ36" s="810"/>
      <c r="BA36" s="810"/>
      <c r="BB36" s="810"/>
      <c r="BC36" s="810"/>
    </row>
    <row r="37" ht="15.75" customHeight="1">
      <c r="F37" s="714"/>
      <c r="G37" s="726"/>
      <c r="H37" s="726"/>
      <c r="I37" s="726"/>
      <c r="J37" s="726"/>
      <c r="K37" s="811"/>
      <c r="L37" s="726"/>
      <c r="M37" s="726"/>
      <c r="N37" s="726"/>
      <c r="O37" s="727"/>
      <c r="P37" s="718"/>
      <c r="Q37" s="726"/>
      <c r="R37" s="726"/>
      <c r="S37" s="726"/>
      <c r="T37" s="726"/>
      <c r="U37" s="726"/>
      <c r="V37" s="726"/>
      <c r="W37" s="726"/>
      <c r="X37" s="726"/>
      <c r="Y37" s="726"/>
      <c r="Z37" s="726"/>
      <c r="AA37" s="726"/>
      <c r="AB37" s="726"/>
      <c r="AC37" s="733"/>
      <c r="AD37" s="812"/>
      <c r="AE37" s="810"/>
      <c r="AF37" s="810"/>
      <c r="AG37" s="810"/>
      <c r="AH37" s="810"/>
      <c r="AI37" s="810"/>
      <c r="AJ37" s="810"/>
      <c r="AK37" s="810"/>
      <c r="AL37" s="810"/>
      <c r="AM37" s="810"/>
      <c r="AN37" s="810"/>
      <c r="AO37" s="810"/>
      <c r="AP37" s="810"/>
      <c r="AQ37" s="810"/>
      <c r="AR37" s="810"/>
      <c r="AS37" s="810"/>
      <c r="AT37" s="810"/>
      <c r="AU37" s="810"/>
      <c r="AV37" s="810"/>
      <c r="AW37" s="810"/>
      <c r="AX37" s="810"/>
      <c r="AY37" s="810"/>
      <c r="AZ37" s="810"/>
      <c r="BA37" s="810"/>
      <c r="BB37" s="810"/>
      <c r="BC37" s="810"/>
    </row>
    <row r="38" ht="15.75" customHeight="1">
      <c r="F38" s="714"/>
      <c r="G38" s="726"/>
      <c r="H38" s="726"/>
      <c r="I38" s="726"/>
      <c r="J38" s="726"/>
      <c r="K38" s="811"/>
      <c r="L38" s="726"/>
      <c r="M38" s="726"/>
      <c r="N38" s="726"/>
      <c r="O38" s="727"/>
      <c r="P38" s="718"/>
      <c r="Q38" s="726"/>
      <c r="R38" s="726"/>
      <c r="S38" s="726"/>
      <c r="T38" s="726"/>
      <c r="U38" s="726"/>
      <c r="V38" s="726"/>
      <c r="W38" s="726"/>
      <c r="X38" s="726"/>
      <c r="Y38" s="726"/>
      <c r="Z38" s="726"/>
      <c r="AA38" s="726"/>
      <c r="AB38" s="726"/>
      <c r="AC38" s="733"/>
      <c r="AD38" s="812"/>
      <c r="AE38" s="810"/>
      <c r="AF38" s="810"/>
      <c r="AG38" s="810"/>
      <c r="AH38" s="810"/>
      <c r="AI38" s="810"/>
      <c r="AJ38" s="810"/>
      <c r="AK38" s="810"/>
      <c r="AL38" s="810"/>
      <c r="AM38" s="810"/>
      <c r="AN38" s="810"/>
      <c r="AO38" s="810"/>
      <c r="AP38" s="810"/>
      <c r="AQ38" s="810"/>
      <c r="AR38" s="810"/>
      <c r="AS38" s="810"/>
      <c r="AT38" s="810"/>
      <c r="AU38" s="810"/>
      <c r="AV38" s="810"/>
      <c r="AW38" s="810"/>
      <c r="AX38" s="810"/>
      <c r="AY38" s="810"/>
      <c r="AZ38" s="810"/>
      <c r="BA38" s="810"/>
      <c r="BB38" s="810"/>
      <c r="BC38" s="810"/>
    </row>
    <row r="39" ht="15.75" customHeight="1">
      <c r="F39" s="714"/>
      <c r="G39" s="726"/>
      <c r="H39" s="726"/>
      <c r="I39" s="726"/>
      <c r="J39" s="726"/>
      <c r="K39" s="811"/>
      <c r="L39" s="726"/>
      <c r="M39" s="726"/>
      <c r="N39" s="726"/>
      <c r="O39" s="727"/>
      <c r="P39" s="718"/>
      <c r="Q39" s="726"/>
      <c r="R39" s="726"/>
      <c r="S39" s="726"/>
      <c r="T39" s="726"/>
      <c r="U39" s="726"/>
      <c r="V39" s="726"/>
      <c r="W39" s="726"/>
      <c r="X39" s="726"/>
      <c r="Y39" s="726"/>
      <c r="Z39" s="726"/>
      <c r="AA39" s="726"/>
      <c r="AB39" s="726"/>
      <c r="AC39" s="733"/>
      <c r="AD39" s="812"/>
      <c r="AE39" s="810"/>
      <c r="AF39" s="810"/>
      <c r="AG39" s="810"/>
      <c r="AH39" s="810"/>
      <c r="AI39" s="810"/>
      <c r="AJ39" s="810"/>
      <c r="AK39" s="810"/>
      <c r="AL39" s="810"/>
      <c r="AM39" s="810"/>
      <c r="AN39" s="810"/>
      <c r="AO39" s="810"/>
      <c r="AP39" s="810"/>
      <c r="AQ39" s="810"/>
      <c r="AR39" s="810"/>
      <c r="AS39" s="810"/>
      <c r="AT39" s="810"/>
      <c r="AU39" s="810"/>
      <c r="AV39" s="810"/>
      <c r="AW39" s="810"/>
      <c r="AX39" s="810"/>
      <c r="AY39" s="810"/>
      <c r="AZ39" s="810"/>
      <c r="BA39" s="810"/>
      <c r="BB39" s="810"/>
      <c r="BC39" s="810"/>
    </row>
    <row r="40" ht="15.75" customHeight="1">
      <c r="F40" s="714"/>
      <c r="G40" s="726"/>
      <c r="H40" s="726"/>
      <c r="I40" s="726"/>
      <c r="J40" s="726"/>
      <c r="K40" s="811"/>
      <c r="L40" s="726"/>
      <c r="M40" s="726"/>
      <c r="N40" s="726"/>
      <c r="O40" s="727"/>
      <c r="P40" s="718"/>
      <c r="Q40" s="726"/>
      <c r="R40" s="726"/>
      <c r="S40" s="726"/>
      <c r="T40" s="726"/>
      <c r="U40" s="726"/>
      <c r="V40" s="726"/>
      <c r="W40" s="726"/>
      <c r="X40" s="726"/>
      <c r="Y40" s="726"/>
      <c r="Z40" s="726"/>
      <c r="AA40" s="726"/>
      <c r="AB40" s="726"/>
      <c r="AC40" s="733"/>
      <c r="AD40" s="812"/>
      <c r="AE40" s="810"/>
      <c r="AF40" s="810"/>
      <c r="AG40" s="810"/>
      <c r="AH40" s="810"/>
      <c r="AI40" s="810"/>
      <c r="AJ40" s="810"/>
      <c r="AK40" s="810"/>
      <c r="AL40" s="810"/>
      <c r="AM40" s="810"/>
      <c r="AN40" s="810"/>
      <c r="AO40" s="810"/>
      <c r="AP40" s="810"/>
      <c r="AQ40" s="810"/>
      <c r="AR40" s="810"/>
      <c r="AS40" s="810"/>
      <c r="AT40" s="810"/>
      <c r="AU40" s="810"/>
      <c r="AV40" s="810"/>
      <c r="AW40" s="810"/>
      <c r="AX40" s="810"/>
      <c r="AY40" s="810"/>
      <c r="AZ40" s="810"/>
      <c r="BA40" s="810"/>
      <c r="BB40" s="810"/>
      <c r="BC40" s="810"/>
    </row>
    <row r="41" ht="15.75" customHeight="1">
      <c r="F41" s="714"/>
      <c r="G41" s="726"/>
      <c r="H41" s="726"/>
      <c r="I41" s="726"/>
      <c r="J41" s="726"/>
      <c r="K41" s="811"/>
      <c r="L41" s="726"/>
      <c r="M41" s="726"/>
      <c r="N41" s="726"/>
      <c r="O41" s="727"/>
      <c r="P41" s="718"/>
      <c r="Q41" s="726"/>
      <c r="R41" s="726"/>
      <c r="S41" s="726"/>
      <c r="T41" s="726"/>
      <c r="U41" s="726"/>
      <c r="V41" s="726"/>
      <c r="W41" s="726"/>
      <c r="X41" s="726"/>
      <c r="Y41" s="726"/>
      <c r="Z41" s="726"/>
      <c r="AA41" s="726"/>
      <c r="AB41" s="726"/>
      <c r="AC41" s="733"/>
      <c r="AD41" s="812"/>
      <c r="AE41" s="810"/>
      <c r="AF41" s="810"/>
      <c r="AG41" s="810"/>
      <c r="AH41" s="810"/>
      <c r="AI41" s="810"/>
      <c r="AJ41" s="810"/>
      <c r="AK41" s="810"/>
      <c r="AL41" s="810"/>
      <c r="AM41" s="810"/>
      <c r="AN41" s="810"/>
      <c r="AO41" s="810"/>
      <c r="AP41" s="810"/>
      <c r="AQ41" s="810"/>
      <c r="AR41" s="810"/>
      <c r="AS41" s="810"/>
      <c r="AT41" s="810"/>
      <c r="AU41" s="810"/>
      <c r="AV41" s="810"/>
      <c r="AW41" s="810"/>
      <c r="AX41" s="810"/>
      <c r="AY41" s="810"/>
      <c r="AZ41" s="810"/>
      <c r="BA41" s="810"/>
      <c r="BB41" s="810"/>
      <c r="BC41" s="810"/>
    </row>
    <row r="42" ht="15.75" customHeight="1">
      <c r="F42" s="714"/>
      <c r="G42" s="726"/>
      <c r="H42" s="726"/>
      <c r="I42" s="726"/>
      <c r="J42" s="726"/>
      <c r="K42" s="811"/>
      <c r="L42" s="726"/>
      <c r="M42" s="726"/>
      <c r="N42" s="726"/>
      <c r="O42" s="727"/>
      <c r="P42" s="718"/>
      <c r="Q42" s="726"/>
      <c r="R42" s="726"/>
      <c r="S42" s="726"/>
      <c r="T42" s="726"/>
      <c r="U42" s="726"/>
      <c r="V42" s="726"/>
      <c r="W42" s="726"/>
      <c r="X42" s="726"/>
      <c r="Y42" s="726"/>
      <c r="Z42" s="726"/>
      <c r="AA42" s="726"/>
      <c r="AB42" s="726"/>
      <c r="AC42" s="733"/>
      <c r="AD42" s="812"/>
      <c r="AE42" s="810"/>
      <c r="AF42" s="810"/>
      <c r="AG42" s="810"/>
      <c r="AH42" s="810"/>
      <c r="AI42" s="810"/>
      <c r="AJ42" s="810"/>
      <c r="AK42" s="810"/>
      <c r="AL42" s="810"/>
      <c r="AM42" s="810"/>
      <c r="AN42" s="810"/>
      <c r="AO42" s="810"/>
      <c r="AP42" s="810"/>
      <c r="AQ42" s="810"/>
      <c r="AR42" s="810"/>
      <c r="AS42" s="810"/>
      <c r="AT42" s="810"/>
      <c r="AU42" s="810"/>
      <c r="AV42" s="810"/>
      <c r="AW42" s="810"/>
      <c r="AX42" s="810"/>
      <c r="AY42" s="810"/>
      <c r="AZ42" s="810"/>
      <c r="BA42" s="810"/>
      <c r="BB42" s="810"/>
      <c r="BC42" s="810"/>
    </row>
    <row r="43" ht="15.75" customHeight="1">
      <c r="F43" s="714"/>
      <c r="G43" s="726"/>
      <c r="H43" s="726"/>
      <c r="I43" s="726"/>
      <c r="J43" s="726"/>
      <c r="K43" s="811"/>
      <c r="L43" s="726"/>
      <c r="M43" s="726"/>
      <c r="N43" s="726"/>
      <c r="O43" s="727"/>
      <c r="P43" s="718"/>
      <c r="Q43" s="726"/>
      <c r="R43" s="726"/>
      <c r="S43" s="726"/>
      <c r="T43" s="726"/>
      <c r="U43" s="726"/>
      <c r="V43" s="726"/>
      <c r="W43" s="726"/>
      <c r="X43" s="726"/>
      <c r="Y43" s="726"/>
      <c r="Z43" s="726"/>
      <c r="AA43" s="726"/>
      <c r="AB43" s="726"/>
      <c r="AC43" s="733"/>
      <c r="AD43" s="812"/>
      <c r="AE43" s="810"/>
      <c r="AF43" s="810"/>
      <c r="AG43" s="810"/>
      <c r="AH43" s="810"/>
      <c r="AI43" s="810"/>
      <c r="AJ43" s="810"/>
      <c r="AK43" s="810"/>
      <c r="AL43" s="810"/>
      <c r="AM43" s="810"/>
      <c r="AN43" s="810"/>
      <c r="AO43" s="810"/>
      <c r="AP43" s="810"/>
      <c r="AQ43" s="810"/>
      <c r="AR43" s="810"/>
      <c r="AS43" s="810"/>
      <c r="AT43" s="810"/>
      <c r="AU43" s="810"/>
      <c r="AV43" s="810"/>
      <c r="AW43" s="810"/>
      <c r="AX43" s="810"/>
      <c r="AY43" s="810"/>
      <c r="AZ43" s="810"/>
      <c r="BA43" s="810"/>
      <c r="BB43" s="810"/>
      <c r="BC43" s="810"/>
    </row>
    <row r="44" ht="15.75" customHeight="1">
      <c r="F44" s="714"/>
      <c r="G44" s="726"/>
      <c r="H44" s="726"/>
      <c r="I44" s="726"/>
      <c r="J44" s="726"/>
      <c r="K44" s="811"/>
      <c r="L44" s="726"/>
      <c r="M44" s="726"/>
      <c r="N44" s="726"/>
      <c r="O44" s="727"/>
      <c r="P44" s="718"/>
      <c r="Q44" s="726"/>
      <c r="R44" s="726"/>
      <c r="S44" s="726"/>
      <c r="T44" s="726"/>
      <c r="U44" s="726"/>
      <c r="V44" s="726"/>
      <c r="W44" s="726"/>
      <c r="X44" s="726"/>
      <c r="Y44" s="726"/>
      <c r="Z44" s="726"/>
      <c r="AA44" s="726"/>
      <c r="AB44" s="726"/>
      <c r="AC44" s="733"/>
      <c r="AD44" s="812"/>
      <c r="AE44" s="810"/>
      <c r="AF44" s="810"/>
      <c r="AG44" s="810"/>
      <c r="AH44" s="810"/>
      <c r="AI44" s="810"/>
      <c r="AJ44" s="810"/>
      <c r="AK44" s="810"/>
      <c r="AL44" s="810"/>
      <c r="AM44" s="810"/>
      <c r="AN44" s="810"/>
      <c r="AO44" s="810"/>
      <c r="AP44" s="810"/>
      <c r="AQ44" s="810"/>
      <c r="AR44" s="810"/>
      <c r="AS44" s="810"/>
      <c r="AT44" s="810"/>
      <c r="AU44" s="810"/>
      <c r="AV44" s="810"/>
      <c r="AW44" s="810"/>
      <c r="AX44" s="810"/>
      <c r="AY44" s="810"/>
      <c r="AZ44" s="810"/>
      <c r="BA44" s="810"/>
      <c r="BB44" s="810"/>
      <c r="BC44" s="810"/>
    </row>
    <row r="45" ht="15.75" customHeight="1">
      <c r="F45" s="714"/>
      <c r="G45" s="726"/>
      <c r="H45" s="726"/>
      <c r="I45" s="726"/>
      <c r="J45" s="726"/>
      <c r="K45" s="811"/>
      <c r="L45" s="726"/>
      <c r="M45" s="726"/>
      <c r="N45" s="726"/>
      <c r="O45" s="727"/>
      <c r="P45" s="718"/>
      <c r="Q45" s="726"/>
      <c r="R45" s="726"/>
      <c r="S45" s="726"/>
      <c r="T45" s="726"/>
      <c r="U45" s="726"/>
      <c r="V45" s="726"/>
      <c r="W45" s="726"/>
      <c r="X45" s="726"/>
      <c r="Y45" s="726"/>
      <c r="Z45" s="726"/>
      <c r="AA45" s="726"/>
      <c r="AB45" s="726"/>
      <c r="AC45" s="733"/>
      <c r="AD45" s="812"/>
      <c r="AE45" s="810"/>
      <c r="AF45" s="810"/>
      <c r="AG45" s="810"/>
      <c r="AH45" s="810"/>
      <c r="AI45" s="810"/>
      <c r="AJ45" s="810"/>
      <c r="AK45" s="810"/>
      <c r="AL45" s="810"/>
      <c r="AM45" s="810"/>
      <c r="AN45" s="810"/>
      <c r="AO45" s="810"/>
      <c r="AP45" s="810"/>
      <c r="AQ45" s="810"/>
      <c r="AR45" s="810"/>
      <c r="AS45" s="810"/>
      <c r="AT45" s="810"/>
      <c r="AU45" s="810"/>
      <c r="AV45" s="810"/>
      <c r="AW45" s="810"/>
      <c r="AX45" s="810"/>
      <c r="AY45" s="810"/>
      <c r="AZ45" s="810"/>
      <c r="BA45" s="810"/>
      <c r="BB45" s="810"/>
      <c r="BC45" s="810"/>
    </row>
    <row r="46" ht="15.75" customHeight="1">
      <c r="F46" s="714"/>
      <c r="G46" s="726"/>
      <c r="H46" s="726"/>
      <c r="I46" s="726"/>
      <c r="J46" s="726"/>
      <c r="K46" s="811"/>
      <c r="L46" s="726"/>
      <c r="M46" s="726"/>
      <c r="N46" s="726"/>
      <c r="O46" s="727"/>
      <c r="P46" s="718"/>
      <c r="Q46" s="726"/>
      <c r="R46" s="726"/>
      <c r="S46" s="726"/>
      <c r="T46" s="726"/>
      <c r="U46" s="726"/>
      <c r="V46" s="726"/>
      <c r="W46" s="726"/>
      <c r="X46" s="726"/>
      <c r="Y46" s="726"/>
      <c r="Z46" s="726"/>
      <c r="AA46" s="726"/>
      <c r="AB46" s="726"/>
      <c r="AC46" s="733"/>
      <c r="AD46" s="812"/>
      <c r="AE46" s="810"/>
      <c r="AF46" s="810"/>
      <c r="AG46" s="810"/>
      <c r="AH46" s="810"/>
      <c r="AI46" s="810"/>
      <c r="AJ46" s="810"/>
      <c r="AK46" s="810"/>
      <c r="AL46" s="810"/>
      <c r="AM46" s="810"/>
      <c r="AN46" s="810"/>
      <c r="AO46" s="810"/>
      <c r="AP46" s="810"/>
      <c r="AQ46" s="810"/>
      <c r="AR46" s="810"/>
      <c r="AS46" s="810"/>
      <c r="AT46" s="810"/>
      <c r="AU46" s="810"/>
      <c r="AV46" s="810"/>
      <c r="AW46" s="810"/>
      <c r="AX46" s="810"/>
      <c r="AY46" s="810"/>
      <c r="AZ46" s="810"/>
      <c r="BA46" s="810"/>
      <c r="BB46" s="810"/>
      <c r="BC46" s="810"/>
    </row>
    <row r="47" ht="15.75" customHeight="1">
      <c r="F47" s="714"/>
      <c r="G47" s="726"/>
      <c r="H47" s="726"/>
      <c r="I47" s="726"/>
      <c r="J47" s="726"/>
      <c r="K47" s="811"/>
      <c r="L47" s="726"/>
      <c r="M47" s="726"/>
      <c r="N47" s="726"/>
      <c r="O47" s="727"/>
      <c r="P47" s="718"/>
      <c r="Q47" s="726"/>
      <c r="R47" s="726"/>
      <c r="S47" s="726"/>
      <c r="T47" s="726"/>
      <c r="U47" s="726"/>
      <c r="V47" s="726"/>
      <c r="W47" s="726"/>
      <c r="X47" s="726"/>
      <c r="Y47" s="726"/>
      <c r="Z47" s="726"/>
      <c r="AA47" s="726"/>
      <c r="AB47" s="726"/>
      <c r="AC47" s="733"/>
      <c r="AD47" s="812"/>
      <c r="AE47" s="810"/>
      <c r="AF47" s="810"/>
      <c r="AG47" s="810"/>
      <c r="AH47" s="810"/>
      <c r="AI47" s="810"/>
      <c r="AJ47" s="810"/>
      <c r="AK47" s="810"/>
      <c r="AL47" s="810"/>
      <c r="AM47" s="810"/>
      <c r="AN47" s="810"/>
      <c r="AO47" s="810"/>
      <c r="AP47" s="810"/>
      <c r="AQ47" s="810"/>
      <c r="AR47" s="810"/>
      <c r="AS47" s="810"/>
      <c r="AT47" s="810"/>
      <c r="AU47" s="810"/>
      <c r="AV47" s="810"/>
      <c r="AW47" s="810"/>
      <c r="AX47" s="810"/>
      <c r="AY47" s="810"/>
      <c r="AZ47" s="810"/>
      <c r="BA47" s="810"/>
      <c r="BB47" s="810"/>
      <c r="BC47" s="810"/>
    </row>
    <row r="48" ht="15.75" customHeight="1">
      <c r="F48" s="714"/>
      <c r="G48" s="726"/>
      <c r="H48" s="726"/>
      <c r="I48" s="726"/>
      <c r="J48" s="726"/>
      <c r="K48" s="811"/>
      <c r="L48" s="726"/>
      <c r="M48" s="726"/>
      <c r="N48" s="726"/>
      <c r="O48" s="727"/>
      <c r="P48" s="718"/>
      <c r="Q48" s="726"/>
      <c r="R48" s="726"/>
      <c r="S48" s="726"/>
      <c r="T48" s="726"/>
      <c r="U48" s="726"/>
      <c r="V48" s="726"/>
      <c r="W48" s="726"/>
      <c r="X48" s="726"/>
      <c r="Y48" s="726"/>
      <c r="Z48" s="726"/>
      <c r="AA48" s="726"/>
      <c r="AB48" s="726"/>
      <c r="AC48" s="733"/>
      <c r="AD48" s="812"/>
      <c r="AE48" s="810"/>
      <c r="AF48" s="810"/>
      <c r="AG48" s="810"/>
      <c r="AH48" s="810"/>
      <c r="AI48" s="810"/>
      <c r="AJ48" s="810"/>
      <c r="AK48" s="810"/>
      <c r="AL48" s="810"/>
      <c r="AM48" s="810"/>
      <c r="AN48" s="810"/>
      <c r="AO48" s="810"/>
      <c r="AP48" s="810"/>
      <c r="AQ48" s="810"/>
      <c r="AR48" s="810"/>
      <c r="AS48" s="810"/>
      <c r="AT48" s="810"/>
      <c r="AU48" s="810"/>
      <c r="AV48" s="810"/>
      <c r="AW48" s="810"/>
      <c r="AX48" s="810"/>
      <c r="AY48" s="810"/>
      <c r="AZ48" s="810"/>
      <c r="BA48" s="810"/>
      <c r="BB48" s="810"/>
      <c r="BC48" s="810"/>
    </row>
    <row r="49" ht="15.75" customHeight="1">
      <c r="F49" s="714"/>
      <c r="G49" s="726"/>
      <c r="H49" s="726"/>
      <c r="I49" s="726"/>
      <c r="J49" s="726"/>
      <c r="K49" s="811"/>
      <c r="L49" s="726"/>
      <c r="M49" s="726"/>
      <c r="N49" s="726"/>
      <c r="O49" s="727"/>
      <c r="P49" s="718"/>
      <c r="Q49" s="726"/>
      <c r="R49" s="726"/>
      <c r="S49" s="726"/>
      <c r="T49" s="726"/>
      <c r="U49" s="726"/>
      <c r="V49" s="726"/>
      <c r="W49" s="726"/>
      <c r="X49" s="726"/>
      <c r="Y49" s="726"/>
      <c r="Z49" s="726"/>
      <c r="AA49" s="726"/>
      <c r="AB49" s="726"/>
      <c r="AC49" s="733"/>
      <c r="AD49" s="812"/>
      <c r="AE49" s="810"/>
      <c r="AF49" s="810"/>
      <c r="AG49" s="810"/>
      <c r="AH49" s="810"/>
      <c r="AI49" s="810"/>
      <c r="AJ49" s="810"/>
      <c r="AK49" s="810"/>
      <c r="AL49" s="810"/>
      <c r="AM49" s="810"/>
      <c r="AN49" s="810"/>
      <c r="AO49" s="810"/>
      <c r="AP49" s="810"/>
      <c r="AQ49" s="810"/>
      <c r="AR49" s="810"/>
      <c r="AS49" s="810"/>
      <c r="AT49" s="810"/>
      <c r="AU49" s="810"/>
      <c r="AV49" s="810"/>
      <c r="AW49" s="810"/>
      <c r="AX49" s="810"/>
      <c r="AY49" s="810"/>
      <c r="AZ49" s="810"/>
      <c r="BA49" s="810"/>
      <c r="BB49" s="810"/>
      <c r="BC49" s="810"/>
    </row>
    <row r="50" ht="15.75" customHeight="1">
      <c r="F50" s="714"/>
      <c r="G50" s="726"/>
      <c r="H50" s="726"/>
      <c r="I50" s="726"/>
      <c r="J50" s="726"/>
      <c r="K50" s="811"/>
      <c r="L50" s="726"/>
      <c r="M50" s="726"/>
      <c r="N50" s="726"/>
      <c r="O50" s="727"/>
      <c r="P50" s="718"/>
      <c r="Q50" s="726"/>
      <c r="R50" s="726"/>
      <c r="S50" s="726"/>
      <c r="T50" s="726"/>
      <c r="U50" s="726"/>
      <c r="V50" s="726"/>
      <c r="W50" s="726"/>
      <c r="X50" s="726"/>
      <c r="Y50" s="726"/>
      <c r="Z50" s="726"/>
      <c r="AA50" s="726"/>
      <c r="AB50" s="726"/>
      <c r="AC50" s="733"/>
      <c r="AD50" s="812"/>
      <c r="AE50" s="810"/>
      <c r="AF50" s="810"/>
      <c r="AG50" s="810"/>
      <c r="AH50" s="810"/>
      <c r="AI50" s="810"/>
      <c r="AJ50" s="810"/>
      <c r="AK50" s="810"/>
      <c r="AL50" s="810"/>
      <c r="AM50" s="810"/>
      <c r="AN50" s="810"/>
      <c r="AO50" s="810"/>
      <c r="AP50" s="810"/>
      <c r="AQ50" s="810"/>
      <c r="AR50" s="810"/>
      <c r="AS50" s="810"/>
      <c r="AT50" s="810"/>
      <c r="AU50" s="810"/>
      <c r="AV50" s="810"/>
      <c r="AW50" s="810"/>
      <c r="AX50" s="810"/>
      <c r="AY50" s="810"/>
      <c r="AZ50" s="810"/>
      <c r="BA50" s="810"/>
      <c r="BB50" s="810"/>
      <c r="BC50" s="810"/>
    </row>
    <row r="51" ht="15.75" customHeight="1">
      <c r="F51" s="714"/>
      <c r="G51" s="726"/>
      <c r="H51" s="726"/>
      <c r="I51" s="726"/>
      <c r="J51" s="726"/>
      <c r="K51" s="811"/>
      <c r="L51" s="726"/>
      <c r="M51" s="726"/>
      <c r="N51" s="726"/>
      <c r="O51" s="727"/>
      <c r="P51" s="718"/>
      <c r="Q51" s="726"/>
      <c r="R51" s="726"/>
      <c r="S51" s="726"/>
      <c r="T51" s="726"/>
      <c r="U51" s="726"/>
      <c r="V51" s="726"/>
      <c r="W51" s="726"/>
      <c r="X51" s="726"/>
      <c r="Y51" s="726"/>
      <c r="Z51" s="726"/>
      <c r="AA51" s="726"/>
      <c r="AB51" s="726"/>
      <c r="AC51" s="733"/>
      <c r="AD51" s="812"/>
      <c r="AE51" s="810"/>
      <c r="AF51" s="810"/>
      <c r="AG51" s="810"/>
      <c r="AH51" s="810"/>
      <c r="AI51" s="810"/>
      <c r="AJ51" s="810"/>
      <c r="AK51" s="810"/>
      <c r="AL51" s="810"/>
      <c r="AM51" s="810"/>
      <c r="AN51" s="810"/>
      <c r="AO51" s="810"/>
      <c r="AP51" s="810"/>
      <c r="AQ51" s="810"/>
      <c r="AR51" s="810"/>
      <c r="AS51" s="810"/>
      <c r="AT51" s="810"/>
      <c r="AU51" s="810"/>
      <c r="AV51" s="810"/>
      <c r="AW51" s="810"/>
      <c r="AX51" s="810"/>
      <c r="AY51" s="810"/>
      <c r="AZ51" s="810"/>
      <c r="BA51" s="810"/>
      <c r="BB51" s="810"/>
      <c r="BC51" s="810"/>
    </row>
    <row r="52" ht="15.75" customHeight="1">
      <c r="F52" s="714"/>
      <c r="G52" s="726"/>
      <c r="H52" s="726"/>
      <c r="I52" s="726"/>
      <c r="J52" s="726"/>
      <c r="K52" s="811"/>
      <c r="L52" s="726"/>
      <c r="M52" s="726"/>
      <c r="N52" s="726"/>
      <c r="O52" s="727"/>
      <c r="P52" s="718"/>
      <c r="Q52" s="726"/>
      <c r="R52" s="726"/>
      <c r="S52" s="726"/>
      <c r="T52" s="726"/>
      <c r="U52" s="726"/>
      <c r="V52" s="726"/>
      <c r="W52" s="726"/>
      <c r="X52" s="726"/>
      <c r="Y52" s="726"/>
      <c r="Z52" s="726"/>
      <c r="AA52" s="726"/>
      <c r="AB52" s="726"/>
      <c r="AC52" s="733"/>
      <c r="AD52" s="812"/>
      <c r="AE52" s="810"/>
      <c r="AF52" s="810"/>
      <c r="AG52" s="810"/>
      <c r="AH52" s="810"/>
      <c r="AI52" s="810"/>
      <c r="AJ52" s="810"/>
      <c r="AK52" s="810"/>
      <c r="AL52" s="810"/>
      <c r="AM52" s="810"/>
      <c r="AN52" s="810"/>
      <c r="AO52" s="810"/>
      <c r="AP52" s="810"/>
      <c r="AQ52" s="810"/>
      <c r="AR52" s="810"/>
      <c r="AS52" s="810"/>
      <c r="AT52" s="810"/>
      <c r="AU52" s="810"/>
      <c r="AV52" s="810"/>
      <c r="AW52" s="810"/>
      <c r="AX52" s="810"/>
      <c r="AY52" s="810"/>
      <c r="AZ52" s="810"/>
      <c r="BA52" s="810"/>
      <c r="BB52" s="810"/>
      <c r="BC52" s="810"/>
    </row>
    <row r="53" ht="15.75" customHeight="1">
      <c r="F53" s="714"/>
      <c r="G53" s="726"/>
      <c r="H53" s="726"/>
      <c r="I53" s="726"/>
      <c r="J53" s="726"/>
      <c r="K53" s="811"/>
      <c r="L53" s="726"/>
      <c r="M53" s="726"/>
      <c r="N53" s="726"/>
      <c r="O53" s="727"/>
      <c r="P53" s="718"/>
      <c r="Q53" s="726"/>
      <c r="R53" s="726"/>
      <c r="S53" s="726"/>
      <c r="T53" s="726"/>
      <c r="U53" s="726"/>
      <c r="V53" s="726"/>
      <c r="W53" s="726"/>
      <c r="X53" s="726"/>
      <c r="Y53" s="726"/>
      <c r="Z53" s="726"/>
      <c r="AA53" s="726"/>
      <c r="AB53" s="726"/>
      <c r="AC53" s="733"/>
      <c r="AD53" s="812"/>
      <c r="AE53" s="810"/>
      <c r="AF53" s="810"/>
      <c r="AG53" s="810"/>
      <c r="AH53" s="810"/>
      <c r="AI53" s="810"/>
      <c r="AJ53" s="810"/>
      <c r="AK53" s="810"/>
      <c r="AL53" s="810"/>
      <c r="AM53" s="810"/>
      <c r="AN53" s="810"/>
      <c r="AO53" s="810"/>
      <c r="AP53" s="810"/>
      <c r="AQ53" s="810"/>
      <c r="AR53" s="810"/>
      <c r="AS53" s="810"/>
      <c r="AT53" s="810"/>
      <c r="AU53" s="810"/>
      <c r="AV53" s="810"/>
      <c r="AW53" s="810"/>
      <c r="AX53" s="810"/>
      <c r="AY53" s="810"/>
      <c r="AZ53" s="810"/>
      <c r="BA53" s="810"/>
      <c r="BB53" s="810"/>
      <c r="BC53" s="810"/>
    </row>
    <row r="54" ht="15.75" customHeight="1">
      <c r="F54" s="714"/>
      <c r="G54" s="726"/>
      <c r="H54" s="726"/>
      <c r="I54" s="726"/>
      <c r="J54" s="726"/>
      <c r="K54" s="811"/>
      <c r="L54" s="726"/>
      <c r="M54" s="726"/>
      <c r="N54" s="726"/>
      <c r="O54" s="727"/>
      <c r="P54" s="718"/>
      <c r="Q54" s="726"/>
      <c r="R54" s="726"/>
      <c r="S54" s="726"/>
      <c r="T54" s="726"/>
      <c r="U54" s="726"/>
      <c r="V54" s="726"/>
      <c r="W54" s="726"/>
      <c r="X54" s="726"/>
      <c r="Y54" s="726"/>
      <c r="Z54" s="726"/>
      <c r="AA54" s="726"/>
      <c r="AB54" s="726"/>
      <c r="AC54" s="733"/>
      <c r="AD54" s="812"/>
      <c r="AE54" s="810"/>
      <c r="AF54" s="810"/>
      <c r="AG54" s="810"/>
      <c r="AH54" s="810"/>
      <c r="AI54" s="810"/>
      <c r="AJ54" s="810"/>
      <c r="AK54" s="810"/>
      <c r="AL54" s="810"/>
      <c r="AM54" s="810"/>
      <c r="AN54" s="810"/>
      <c r="AO54" s="810"/>
      <c r="AP54" s="810"/>
      <c r="AQ54" s="810"/>
      <c r="AR54" s="810"/>
      <c r="AS54" s="810"/>
      <c r="AT54" s="810"/>
      <c r="AU54" s="810"/>
      <c r="AV54" s="810"/>
      <c r="AW54" s="810"/>
      <c r="AX54" s="810"/>
      <c r="AY54" s="810"/>
      <c r="AZ54" s="810"/>
      <c r="BA54" s="810"/>
      <c r="BB54" s="810"/>
      <c r="BC54" s="810"/>
    </row>
    <row r="55" ht="15.75" customHeight="1">
      <c r="F55" s="714"/>
      <c r="G55" s="726"/>
      <c r="H55" s="726"/>
      <c r="I55" s="726"/>
      <c r="J55" s="726"/>
      <c r="K55" s="811"/>
      <c r="L55" s="726"/>
      <c r="M55" s="726"/>
      <c r="N55" s="726"/>
      <c r="O55" s="727"/>
      <c r="P55" s="718"/>
      <c r="Q55" s="726"/>
      <c r="R55" s="726"/>
      <c r="S55" s="726"/>
      <c r="T55" s="726"/>
      <c r="U55" s="726"/>
      <c r="V55" s="726"/>
      <c r="W55" s="726"/>
      <c r="X55" s="726"/>
      <c r="Y55" s="726"/>
      <c r="Z55" s="726"/>
      <c r="AA55" s="726"/>
      <c r="AB55" s="726"/>
      <c r="AC55" s="733"/>
      <c r="AD55" s="812"/>
      <c r="AE55" s="810"/>
      <c r="AF55" s="810"/>
      <c r="AG55" s="810"/>
      <c r="AH55" s="810"/>
      <c r="AI55" s="810"/>
      <c r="AJ55" s="810"/>
      <c r="AK55" s="810"/>
      <c r="AL55" s="810"/>
      <c r="AM55" s="810"/>
      <c r="AN55" s="810"/>
      <c r="AO55" s="810"/>
      <c r="AP55" s="810"/>
      <c r="AQ55" s="810"/>
      <c r="AR55" s="810"/>
      <c r="AS55" s="810"/>
      <c r="AT55" s="810"/>
      <c r="AU55" s="810"/>
      <c r="AV55" s="810"/>
      <c r="AW55" s="810"/>
      <c r="AX55" s="810"/>
      <c r="AY55" s="810"/>
      <c r="AZ55" s="810"/>
      <c r="BA55" s="810"/>
      <c r="BB55" s="810"/>
      <c r="BC55" s="810"/>
    </row>
    <row r="56" ht="15.75" customHeight="1">
      <c r="F56" s="714"/>
      <c r="G56" s="726"/>
      <c r="H56" s="726"/>
      <c r="I56" s="726"/>
      <c r="J56" s="726"/>
      <c r="K56" s="811"/>
      <c r="L56" s="726"/>
      <c r="M56" s="726"/>
      <c r="N56" s="726"/>
      <c r="O56" s="727"/>
      <c r="P56" s="718"/>
      <c r="Q56" s="726"/>
      <c r="R56" s="726"/>
      <c r="S56" s="726"/>
      <c r="T56" s="726"/>
      <c r="U56" s="726"/>
      <c r="V56" s="726"/>
      <c r="W56" s="726"/>
      <c r="X56" s="726"/>
      <c r="Y56" s="726"/>
      <c r="Z56" s="726"/>
      <c r="AA56" s="726"/>
      <c r="AB56" s="726"/>
      <c r="AC56" s="733"/>
      <c r="AD56" s="812"/>
      <c r="AE56" s="810"/>
      <c r="AF56" s="810"/>
      <c r="AG56" s="810"/>
      <c r="AH56" s="810"/>
      <c r="AI56" s="810"/>
      <c r="AJ56" s="810"/>
      <c r="AK56" s="810"/>
      <c r="AL56" s="810"/>
      <c r="AM56" s="810"/>
      <c r="AN56" s="810"/>
      <c r="AO56" s="810"/>
      <c r="AP56" s="810"/>
      <c r="AQ56" s="810"/>
      <c r="AR56" s="810"/>
      <c r="AS56" s="810"/>
      <c r="AT56" s="810"/>
      <c r="AU56" s="810"/>
      <c r="AV56" s="810"/>
      <c r="AW56" s="810"/>
      <c r="AX56" s="810"/>
      <c r="AY56" s="810"/>
      <c r="AZ56" s="810"/>
      <c r="BA56" s="810"/>
      <c r="BB56" s="810"/>
      <c r="BC56" s="810"/>
    </row>
    <row r="57" ht="15.75" customHeight="1">
      <c r="F57" s="714"/>
      <c r="G57" s="726"/>
      <c r="H57" s="726"/>
      <c r="I57" s="726"/>
      <c r="J57" s="726"/>
      <c r="K57" s="811"/>
      <c r="L57" s="726"/>
      <c r="M57" s="726"/>
      <c r="N57" s="726"/>
      <c r="O57" s="727"/>
      <c r="P57" s="718"/>
      <c r="Q57" s="726"/>
      <c r="R57" s="726"/>
      <c r="S57" s="726"/>
      <c r="T57" s="726"/>
      <c r="U57" s="726"/>
      <c r="V57" s="726"/>
      <c r="W57" s="726"/>
      <c r="X57" s="726"/>
      <c r="Y57" s="726"/>
      <c r="Z57" s="726"/>
      <c r="AA57" s="726"/>
      <c r="AB57" s="726"/>
      <c r="AC57" s="733"/>
      <c r="AD57" s="812"/>
      <c r="AE57" s="810"/>
      <c r="AF57" s="810"/>
      <c r="AG57" s="810"/>
      <c r="AH57" s="810"/>
      <c r="AI57" s="810"/>
      <c r="AJ57" s="810"/>
      <c r="AK57" s="810"/>
      <c r="AL57" s="810"/>
      <c r="AM57" s="810"/>
      <c r="AN57" s="810"/>
      <c r="AO57" s="810"/>
      <c r="AP57" s="810"/>
      <c r="AQ57" s="810"/>
      <c r="AR57" s="810"/>
      <c r="AS57" s="810"/>
      <c r="AT57" s="810"/>
      <c r="AU57" s="810"/>
      <c r="AV57" s="810"/>
      <c r="AW57" s="810"/>
      <c r="AX57" s="810"/>
      <c r="AY57" s="810"/>
      <c r="AZ57" s="810"/>
      <c r="BA57" s="810"/>
      <c r="BB57" s="810"/>
      <c r="BC57" s="810"/>
    </row>
    <row r="58" ht="15.75" customHeight="1">
      <c r="F58" s="714"/>
      <c r="G58" s="726"/>
      <c r="H58" s="726"/>
      <c r="I58" s="726"/>
      <c r="J58" s="726"/>
      <c r="K58" s="811"/>
      <c r="L58" s="726"/>
      <c r="M58" s="726"/>
      <c r="N58" s="726"/>
      <c r="O58" s="727"/>
      <c r="P58" s="718"/>
      <c r="Q58" s="726"/>
      <c r="R58" s="726"/>
      <c r="S58" s="726"/>
      <c r="T58" s="726"/>
      <c r="U58" s="726"/>
      <c r="V58" s="726"/>
      <c r="W58" s="726"/>
      <c r="X58" s="726"/>
      <c r="Y58" s="726"/>
      <c r="Z58" s="726"/>
      <c r="AA58" s="726"/>
      <c r="AB58" s="726"/>
      <c r="AC58" s="733"/>
      <c r="AD58" s="812"/>
      <c r="AE58" s="810"/>
      <c r="AF58" s="810"/>
      <c r="AG58" s="810"/>
      <c r="AH58" s="810"/>
      <c r="AI58" s="810"/>
      <c r="AJ58" s="810"/>
      <c r="AK58" s="810"/>
      <c r="AL58" s="810"/>
      <c r="AM58" s="810"/>
      <c r="AN58" s="810"/>
      <c r="AO58" s="810"/>
      <c r="AP58" s="810"/>
      <c r="AQ58" s="810"/>
      <c r="AR58" s="810"/>
      <c r="AS58" s="810"/>
      <c r="AT58" s="810"/>
      <c r="AU58" s="810"/>
      <c r="AV58" s="810"/>
      <c r="AW58" s="810"/>
      <c r="AX58" s="810"/>
      <c r="AY58" s="810"/>
      <c r="AZ58" s="810"/>
      <c r="BA58" s="810"/>
      <c r="BB58" s="810"/>
      <c r="BC58" s="810"/>
    </row>
    <row r="59" ht="15.75" customHeight="1">
      <c r="F59" s="714"/>
      <c r="G59" s="726"/>
      <c r="H59" s="726"/>
      <c r="I59" s="726"/>
      <c r="J59" s="726"/>
      <c r="K59" s="811"/>
      <c r="L59" s="726"/>
      <c r="M59" s="726"/>
      <c r="N59" s="726"/>
      <c r="O59" s="727"/>
      <c r="P59" s="718"/>
      <c r="Q59" s="726"/>
      <c r="R59" s="726"/>
      <c r="S59" s="726"/>
      <c r="T59" s="726"/>
      <c r="U59" s="726"/>
      <c r="V59" s="726"/>
      <c r="W59" s="726"/>
      <c r="X59" s="726"/>
      <c r="Y59" s="726"/>
      <c r="Z59" s="726"/>
      <c r="AA59" s="726"/>
      <c r="AB59" s="726"/>
      <c r="AC59" s="733"/>
      <c r="AD59" s="812"/>
      <c r="AE59" s="810"/>
      <c r="AF59" s="810"/>
      <c r="AG59" s="810"/>
      <c r="AH59" s="810"/>
      <c r="AI59" s="810"/>
      <c r="AJ59" s="810"/>
      <c r="AK59" s="810"/>
      <c r="AL59" s="810"/>
      <c r="AM59" s="810"/>
      <c r="AN59" s="810"/>
      <c r="AO59" s="810"/>
      <c r="AP59" s="810"/>
      <c r="AQ59" s="810"/>
      <c r="AR59" s="810"/>
      <c r="AS59" s="810"/>
      <c r="AT59" s="810"/>
      <c r="AU59" s="810"/>
      <c r="AV59" s="810"/>
      <c r="AW59" s="810"/>
      <c r="AX59" s="810"/>
      <c r="AY59" s="810"/>
      <c r="AZ59" s="810"/>
      <c r="BA59" s="810"/>
      <c r="BB59" s="810"/>
      <c r="BC59" s="810"/>
    </row>
    <row r="60" ht="15.75" customHeight="1">
      <c r="F60" s="714"/>
      <c r="G60" s="726"/>
      <c r="H60" s="726"/>
      <c r="I60" s="726"/>
      <c r="J60" s="726"/>
      <c r="K60" s="811"/>
      <c r="L60" s="726"/>
      <c r="M60" s="726"/>
      <c r="N60" s="726"/>
      <c r="O60" s="727"/>
      <c r="P60" s="718"/>
      <c r="Q60" s="726"/>
      <c r="R60" s="726"/>
      <c r="S60" s="726"/>
      <c r="T60" s="726"/>
      <c r="U60" s="726"/>
      <c r="V60" s="726"/>
      <c r="W60" s="726"/>
      <c r="X60" s="726"/>
      <c r="Y60" s="726"/>
      <c r="Z60" s="726"/>
      <c r="AA60" s="726"/>
      <c r="AB60" s="726"/>
      <c r="AC60" s="733"/>
      <c r="AD60" s="812"/>
      <c r="AE60" s="810"/>
      <c r="AF60" s="810"/>
      <c r="AG60" s="810"/>
      <c r="AH60" s="810"/>
      <c r="AI60" s="810"/>
      <c r="AJ60" s="810"/>
      <c r="AK60" s="810"/>
      <c r="AL60" s="810"/>
      <c r="AM60" s="810"/>
      <c r="AN60" s="810"/>
      <c r="AO60" s="810"/>
      <c r="AP60" s="810"/>
      <c r="AQ60" s="810"/>
      <c r="AR60" s="810"/>
      <c r="AS60" s="810"/>
      <c r="AT60" s="810"/>
      <c r="AU60" s="810"/>
      <c r="AV60" s="810"/>
      <c r="AW60" s="810"/>
      <c r="AX60" s="810"/>
      <c r="AY60" s="810"/>
      <c r="AZ60" s="810"/>
      <c r="BA60" s="810"/>
      <c r="BB60" s="810"/>
      <c r="BC60" s="810"/>
    </row>
    <row r="61" ht="15.75" customHeight="1">
      <c r="F61" s="714"/>
      <c r="G61" s="726"/>
      <c r="H61" s="726"/>
      <c r="I61" s="726"/>
      <c r="J61" s="726"/>
      <c r="K61" s="811"/>
      <c r="L61" s="726"/>
      <c r="M61" s="726"/>
      <c r="N61" s="726"/>
      <c r="O61" s="727"/>
      <c r="P61" s="718"/>
      <c r="Q61" s="726"/>
      <c r="R61" s="726"/>
      <c r="S61" s="726"/>
      <c r="T61" s="726"/>
      <c r="U61" s="726"/>
      <c r="V61" s="726"/>
      <c r="W61" s="726"/>
      <c r="X61" s="726"/>
      <c r="Y61" s="726"/>
      <c r="Z61" s="726"/>
      <c r="AA61" s="726"/>
      <c r="AB61" s="726"/>
      <c r="AC61" s="733"/>
      <c r="AD61" s="812"/>
      <c r="AE61" s="810"/>
      <c r="AF61" s="810"/>
      <c r="AG61" s="810"/>
      <c r="AH61" s="810"/>
      <c r="AI61" s="810"/>
      <c r="AJ61" s="810"/>
      <c r="AK61" s="810"/>
      <c r="AL61" s="810"/>
      <c r="AM61" s="810"/>
      <c r="AN61" s="810"/>
      <c r="AO61" s="810"/>
      <c r="AP61" s="810"/>
      <c r="AQ61" s="810"/>
      <c r="AR61" s="810"/>
      <c r="AS61" s="810"/>
      <c r="AT61" s="810"/>
      <c r="AU61" s="810"/>
      <c r="AV61" s="810"/>
      <c r="AW61" s="810"/>
      <c r="AX61" s="810"/>
      <c r="AY61" s="810"/>
      <c r="AZ61" s="810"/>
      <c r="BA61" s="810"/>
      <c r="BB61" s="810"/>
      <c r="BC61" s="810"/>
    </row>
    <row r="62" ht="15.75" customHeight="1">
      <c r="F62" s="714"/>
      <c r="G62" s="726"/>
      <c r="H62" s="726"/>
      <c r="I62" s="726"/>
      <c r="J62" s="726"/>
      <c r="K62" s="811"/>
      <c r="L62" s="726"/>
      <c r="M62" s="726"/>
      <c r="N62" s="726"/>
      <c r="O62" s="727"/>
      <c r="P62" s="718"/>
      <c r="Q62" s="726"/>
      <c r="R62" s="726"/>
      <c r="S62" s="726"/>
      <c r="T62" s="726"/>
      <c r="U62" s="726"/>
      <c r="V62" s="726"/>
      <c r="W62" s="726"/>
      <c r="X62" s="726"/>
      <c r="Y62" s="726"/>
      <c r="Z62" s="726"/>
      <c r="AA62" s="726"/>
      <c r="AB62" s="726"/>
      <c r="AC62" s="733"/>
      <c r="AD62" s="812"/>
      <c r="AE62" s="810"/>
      <c r="AF62" s="810"/>
      <c r="AG62" s="810"/>
      <c r="AH62" s="810"/>
      <c r="AI62" s="810"/>
      <c r="AJ62" s="810"/>
      <c r="AK62" s="810"/>
      <c r="AL62" s="810"/>
      <c r="AM62" s="810"/>
      <c r="AN62" s="810"/>
      <c r="AO62" s="810"/>
      <c r="AP62" s="810"/>
      <c r="AQ62" s="810"/>
      <c r="AR62" s="810"/>
      <c r="AS62" s="810"/>
      <c r="AT62" s="810"/>
      <c r="AU62" s="810"/>
      <c r="AV62" s="810"/>
      <c r="AW62" s="810"/>
      <c r="AX62" s="810"/>
      <c r="AY62" s="810"/>
      <c r="AZ62" s="810"/>
      <c r="BA62" s="810"/>
      <c r="BB62" s="810"/>
      <c r="BC62" s="810"/>
    </row>
    <row r="63" ht="15.75" customHeight="1">
      <c r="F63" s="714"/>
      <c r="G63" s="726"/>
      <c r="H63" s="726"/>
      <c r="I63" s="726"/>
      <c r="J63" s="726"/>
      <c r="K63" s="811"/>
      <c r="L63" s="726"/>
      <c r="M63" s="726"/>
      <c r="N63" s="726"/>
      <c r="O63" s="727"/>
      <c r="P63" s="718"/>
      <c r="Q63" s="726"/>
      <c r="R63" s="726"/>
      <c r="S63" s="726"/>
      <c r="T63" s="726"/>
      <c r="U63" s="726"/>
      <c r="V63" s="726"/>
      <c r="W63" s="726"/>
      <c r="X63" s="726"/>
      <c r="Y63" s="726"/>
      <c r="Z63" s="726"/>
      <c r="AA63" s="726"/>
      <c r="AB63" s="726"/>
      <c r="AC63" s="733"/>
      <c r="AD63" s="812"/>
      <c r="AE63" s="810"/>
      <c r="AF63" s="810"/>
      <c r="AG63" s="810"/>
      <c r="AH63" s="810"/>
      <c r="AI63" s="810"/>
      <c r="AJ63" s="810"/>
      <c r="AK63" s="810"/>
      <c r="AL63" s="810"/>
      <c r="AM63" s="810"/>
      <c r="AN63" s="810"/>
      <c r="AO63" s="810"/>
      <c r="AP63" s="810"/>
      <c r="AQ63" s="810"/>
      <c r="AR63" s="810"/>
      <c r="AS63" s="810"/>
      <c r="AT63" s="810"/>
      <c r="AU63" s="810"/>
      <c r="AV63" s="810"/>
      <c r="AW63" s="810"/>
      <c r="AX63" s="810"/>
      <c r="AY63" s="810"/>
      <c r="AZ63" s="810"/>
      <c r="BA63" s="810"/>
      <c r="BB63" s="810"/>
      <c r="BC63" s="810"/>
    </row>
    <row r="64" ht="15.75" customHeight="1">
      <c r="F64" s="714"/>
      <c r="G64" s="726"/>
      <c r="H64" s="726"/>
      <c r="I64" s="726"/>
      <c r="J64" s="726"/>
      <c r="K64" s="811"/>
      <c r="L64" s="726"/>
      <c r="M64" s="726"/>
      <c r="N64" s="726"/>
      <c r="O64" s="727"/>
      <c r="P64" s="718"/>
      <c r="Q64" s="726"/>
      <c r="R64" s="726"/>
      <c r="S64" s="726"/>
      <c r="T64" s="726"/>
      <c r="U64" s="726"/>
      <c r="V64" s="726"/>
      <c r="W64" s="726"/>
      <c r="X64" s="726"/>
      <c r="Y64" s="726"/>
      <c r="Z64" s="726"/>
      <c r="AA64" s="726"/>
      <c r="AB64" s="726"/>
      <c r="AC64" s="733"/>
      <c r="AD64" s="812"/>
      <c r="AE64" s="810"/>
      <c r="AF64" s="810"/>
      <c r="AG64" s="810"/>
      <c r="AH64" s="810"/>
      <c r="AI64" s="810"/>
      <c r="AJ64" s="810"/>
      <c r="AK64" s="810"/>
      <c r="AL64" s="810"/>
      <c r="AM64" s="810"/>
      <c r="AN64" s="810"/>
      <c r="AO64" s="810"/>
      <c r="AP64" s="810"/>
      <c r="AQ64" s="810"/>
      <c r="AR64" s="810"/>
      <c r="AS64" s="810"/>
      <c r="AT64" s="810"/>
      <c r="AU64" s="810"/>
      <c r="AV64" s="810"/>
      <c r="AW64" s="810"/>
      <c r="AX64" s="810"/>
      <c r="AY64" s="810"/>
      <c r="AZ64" s="810"/>
      <c r="BA64" s="810"/>
      <c r="BB64" s="810"/>
      <c r="BC64" s="810"/>
    </row>
    <row r="65" ht="15.75" customHeight="1">
      <c r="F65" s="714"/>
      <c r="G65" s="726"/>
      <c r="H65" s="726"/>
      <c r="I65" s="726"/>
      <c r="J65" s="726"/>
      <c r="K65" s="811"/>
      <c r="L65" s="726"/>
      <c r="M65" s="726"/>
      <c r="N65" s="726"/>
      <c r="O65" s="727"/>
      <c r="P65" s="718"/>
      <c r="Q65" s="726"/>
      <c r="R65" s="726"/>
      <c r="S65" s="726"/>
      <c r="T65" s="726"/>
      <c r="U65" s="726"/>
      <c r="V65" s="726"/>
      <c r="W65" s="726"/>
      <c r="X65" s="726"/>
      <c r="Y65" s="726"/>
      <c r="Z65" s="726"/>
      <c r="AA65" s="726"/>
      <c r="AB65" s="726"/>
      <c r="AC65" s="733"/>
      <c r="AD65" s="812"/>
      <c r="AE65" s="810"/>
      <c r="AF65" s="810"/>
      <c r="AG65" s="810"/>
      <c r="AH65" s="810"/>
      <c r="AI65" s="810"/>
      <c r="AJ65" s="810"/>
      <c r="AK65" s="810"/>
      <c r="AL65" s="810"/>
      <c r="AM65" s="810"/>
      <c r="AN65" s="810"/>
      <c r="AO65" s="810"/>
      <c r="AP65" s="810"/>
      <c r="AQ65" s="810"/>
      <c r="AR65" s="810"/>
      <c r="AS65" s="810"/>
      <c r="AT65" s="810"/>
      <c r="AU65" s="810"/>
      <c r="AV65" s="810"/>
      <c r="AW65" s="810"/>
      <c r="AX65" s="810"/>
      <c r="AY65" s="810"/>
      <c r="AZ65" s="810"/>
      <c r="BA65" s="810"/>
      <c r="BB65" s="810"/>
      <c r="BC65" s="810"/>
    </row>
    <row r="66" ht="15.75" customHeight="1">
      <c r="F66" s="714"/>
      <c r="G66" s="726"/>
      <c r="H66" s="726"/>
      <c r="I66" s="726"/>
      <c r="J66" s="726"/>
      <c r="K66" s="811"/>
      <c r="L66" s="726"/>
      <c r="M66" s="726"/>
      <c r="N66" s="726"/>
      <c r="O66" s="727"/>
      <c r="P66" s="718"/>
      <c r="Q66" s="726"/>
      <c r="R66" s="726"/>
      <c r="S66" s="726"/>
      <c r="T66" s="726"/>
      <c r="U66" s="726"/>
      <c r="V66" s="726"/>
      <c r="W66" s="726"/>
      <c r="X66" s="726"/>
      <c r="Y66" s="726"/>
      <c r="Z66" s="726"/>
      <c r="AA66" s="726"/>
      <c r="AB66" s="726"/>
      <c r="AC66" s="733"/>
      <c r="AD66" s="812"/>
      <c r="AE66" s="810"/>
      <c r="AF66" s="810"/>
      <c r="AG66" s="810"/>
      <c r="AH66" s="810"/>
      <c r="AI66" s="810"/>
      <c r="AJ66" s="810"/>
      <c r="AK66" s="810"/>
      <c r="AL66" s="810"/>
      <c r="AM66" s="810"/>
      <c r="AN66" s="810"/>
      <c r="AO66" s="810"/>
      <c r="AP66" s="810"/>
      <c r="AQ66" s="810"/>
      <c r="AR66" s="810"/>
      <c r="AS66" s="810"/>
      <c r="AT66" s="810"/>
      <c r="AU66" s="810"/>
      <c r="AV66" s="810"/>
      <c r="AW66" s="810"/>
      <c r="AX66" s="810"/>
      <c r="AY66" s="810"/>
      <c r="AZ66" s="810"/>
      <c r="BA66" s="810"/>
      <c r="BB66" s="810"/>
      <c r="BC66" s="810"/>
    </row>
    <row r="67" ht="15.75" customHeight="1">
      <c r="F67" s="714"/>
      <c r="G67" s="726"/>
      <c r="H67" s="726"/>
      <c r="I67" s="726"/>
      <c r="J67" s="726"/>
      <c r="K67" s="811"/>
      <c r="L67" s="726"/>
      <c r="M67" s="726"/>
      <c r="N67" s="726"/>
      <c r="O67" s="727"/>
      <c r="P67" s="718"/>
      <c r="Q67" s="726"/>
      <c r="R67" s="726"/>
      <c r="S67" s="726"/>
      <c r="T67" s="726"/>
      <c r="U67" s="726"/>
      <c r="V67" s="726"/>
      <c r="W67" s="726"/>
      <c r="X67" s="726"/>
      <c r="Y67" s="726"/>
      <c r="Z67" s="726"/>
      <c r="AA67" s="726"/>
      <c r="AB67" s="726"/>
      <c r="AC67" s="733"/>
      <c r="AD67" s="812"/>
      <c r="AE67" s="810"/>
      <c r="AF67" s="810"/>
      <c r="AG67" s="810"/>
      <c r="AH67" s="810"/>
      <c r="AI67" s="810"/>
      <c r="AJ67" s="810"/>
      <c r="AK67" s="810"/>
      <c r="AL67" s="810"/>
      <c r="AM67" s="810"/>
      <c r="AN67" s="810"/>
      <c r="AO67" s="810"/>
      <c r="AP67" s="810"/>
      <c r="AQ67" s="810"/>
      <c r="AR67" s="810"/>
      <c r="AS67" s="810"/>
      <c r="AT67" s="810"/>
      <c r="AU67" s="810"/>
      <c r="AV67" s="810"/>
      <c r="AW67" s="810"/>
      <c r="AX67" s="810"/>
      <c r="AY67" s="810"/>
      <c r="AZ67" s="810"/>
      <c r="BA67" s="810"/>
      <c r="BB67" s="810"/>
      <c r="BC67" s="810"/>
    </row>
    <row r="68" ht="15.75" customHeight="1">
      <c r="F68" s="714"/>
      <c r="G68" s="726"/>
      <c r="H68" s="726"/>
      <c r="I68" s="726"/>
      <c r="J68" s="726"/>
      <c r="K68" s="811"/>
      <c r="L68" s="726"/>
      <c r="M68" s="726"/>
      <c r="N68" s="726"/>
      <c r="O68" s="727"/>
      <c r="P68" s="718"/>
      <c r="Q68" s="726"/>
      <c r="R68" s="726"/>
      <c r="S68" s="726"/>
      <c r="T68" s="726"/>
      <c r="U68" s="726"/>
      <c r="V68" s="726"/>
      <c r="W68" s="726"/>
      <c r="X68" s="726"/>
      <c r="Y68" s="726"/>
      <c r="Z68" s="726"/>
      <c r="AA68" s="726"/>
      <c r="AB68" s="726"/>
      <c r="AC68" s="733"/>
      <c r="AD68" s="812"/>
      <c r="AE68" s="810"/>
      <c r="AF68" s="810"/>
      <c r="AG68" s="810"/>
      <c r="AH68" s="810"/>
      <c r="AI68" s="810"/>
      <c r="AJ68" s="810"/>
      <c r="AK68" s="810"/>
      <c r="AL68" s="810"/>
      <c r="AM68" s="810"/>
      <c r="AN68" s="810"/>
      <c r="AO68" s="810"/>
      <c r="AP68" s="810"/>
      <c r="AQ68" s="810"/>
      <c r="AR68" s="810"/>
      <c r="AS68" s="810"/>
      <c r="AT68" s="810"/>
      <c r="AU68" s="810"/>
      <c r="AV68" s="810"/>
      <c r="AW68" s="810"/>
      <c r="AX68" s="810"/>
      <c r="AY68" s="810"/>
      <c r="AZ68" s="810"/>
      <c r="BA68" s="810"/>
      <c r="BB68" s="810"/>
      <c r="BC68" s="810"/>
    </row>
    <row r="69" ht="15.75" customHeight="1">
      <c r="F69" s="714"/>
      <c r="G69" s="726"/>
      <c r="H69" s="726"/>
      <c r="I69" s="726"/>
      <c r="J69" s="726"/>
      <c r="K69" s="811"/>
      <c r="L69" s="726"/>
      <c r="M69" s="726"/>
      <c r="N69" s="726"/>
      <c r="O69" s="727"/>
      <c r="P69" s="718"/>
      <c r="Q69" s="726"/>
      <c r="R69" s="726"/>
      <c r="S69" s="726"/>
      <c r="T69" s="726"/>
      <c r="U69" s="726"/>
      <c r="V69" s="726"/>
      <c r="W69" s="726"/>
      <c r="X69" s="726"/>
      <c r="Y69" s="726"/>
      <c r="Z69" s="726"/>
      <c r="AA69" s="726"/>
      <c r="AB69" s="726"/>
      <c r="AC69" s="733"/>
      <c r="AD69" s="812"/>
      <c r="AE69" s="810"/>
      <c r="AF69" s="810"/>
      <c r="AG69" s="810"/>
      <c r="AH69" s="810"/>
      <c r="AI69" s="810"/>
      <c r="AJ69" s="810"/>
      <c r="AK69" s="810"/>
      <c r="AL69" s="810"/>
      <c r="AM69" s="810"/>
      <c r="AN69" s="810"/>
      <c r="AO69" s="810"/>
      <c r="AP69" s="810"/>
      <c r="AQ69" s="810"/>
      <c r="AR69" s="810"/>
      <c r="AS69" s="810"/>
      <c r="AT69" s="810"/>
      <c r="AU69" s="810"/>
      <c r="AV69" s="810"/>
      <c r="AW69" s="810"/>
      <c r="AX69" s="810"/>
      <c r="AY69" s="810"/>
      <c r="AZ69" s="810"/>
      <c r="BA69" s="810"/>
      <c r="BB69" s="810"/>
      <c r="BC69" s="810"/>
    </row>
    <row r="70" ht="15.75" customHeight="1">
      <c r="F70" s="714"/>
      <c r="G70" s="726"/>
      <c r="H70" s="726"/>
      <c r="I70" s="726"/>
      <c r="J70" s="726"/>
      <c r="K70" s="811"/>
      <c r="L70" s="726"/>
      <c r="M70" s="726"/>
      <c r="N70" s="726"/>
      <c r="O70" s="727"/>
      <c r="P70" s="718"/>
      <c r="Q70" s="726"/>
      <c r="R70" s="726"/>
      <c r="S70" s="726"/>
      <c r="T70" s="726"/>
      <c r="U70" s="726"/>
      <c r="V70" s="726"/>
      <c r="W70" s="726"/>
      <c r="X70" s="726"/>
      <c r="Y70" s="726"/>
      <c r="Z70" s="726"/>
      <c r="AA70" s="726"/>
      <c r="AB70" s="726"/>
      <c r="AC70" s="733"/>
      <c r="AD70" s="812"/>
      <c r="AE70" s="810"/>
      <c r="AF70" s="810"/>
      <c r="AG70" s="810"/>
      <c r="AH70" s="810"/>
      <c r="AI70" s="810"/>
      <c r="AJ70" s="810"/>
      <c r="AK70" s="810"/>
      <c r="AL70" s="810"/>
      <c r="AM70" s="810"/>
      <c r="AN70" s="810"/>
      <c r="AO70" s="810"/>
      <c r="AP70" s="810"/>
      <c r="AQ70" s="810"/>
      <c r="AR70" s="810"/>
      <c r="AS70" s="810"/>
      <c r="AT70" s="810"/>
      <c r="AU70" s="810"/>
      <c r="AV70" s="810"/>
      <c r="AW70" s="810"/>
      <c r="AX70" s="810"/>
      <c r="AY70" s="810"/>
      <c r="AZ70" s="810"/>
      <c r="BA70" s="810"/>
      <c r="BB70" s="810"/>
      <c r="BC70" s="810"/>
    </row>
    <row r="71" ht="15.75" customHeight="1">
      <c r="F71" s="714"/>
      <c r="G71" s="726"/>
      <c r="H71" s="726"/>
      <c r="I71" s="726"/>
      <c r="J71" s="726"/>
      <c r="K71" s="811"/>
      <c r="L71" s="726"/>
      <c r="M71" s="726"/>
      <c r="N71" s="726"/>
      <c r="O71" s="727"/>
      <c r="P71" s="718"/>
      <c r="Q71" s="726"/>
      <c r="R71" s="726"/>
      <c r="S71" s="726"/>
      <c r="T71" s="726"/>
      <c r="U71" s="726"/>
      <c r="V71" s="726"/>
      <c r="W71" s="726"/>
      <c r="X71" s="726"/>
      <c r="Y71" s="726"/>
      <c r="Z71" s="726"/>
      <c r="AA71" s="726"/>
      <c r="AB71" s="726"/>
      <c r="AC71" s="733"/>
      <c r="AD71" s="812"/>
      <c r="AE71" s="810"/>
      <c r="AF71" s="810"/>
      <c r="AG71" s="810"/>
      <c r="AH71" s="810"/>
      <c r="AI71" s="810"/>
      <c r="AJ71" s="810"/>
      <c r="AK71" s="810"/>
      <c r="AL71" s="810"/>
      <c r="AM71" s="810"/>
      <c r="AN71" s="810"/>
      <c r="AO71" s="810"/>
      <c r="AP71" s="810"/>
      <c r="AQ71" s="810"/>
      <c r="AR71" s="810"/>
      <c r="AS71" s="810"/>
      <c r="AT71" s="810"/>
      <c r="AU71" s="810"/>
      <c r="AV71" s="810"/>
      <c r="AW71" s="810"/>
      <c r="AX71" s="810"/>
      <c r="AY71" s="810"/>
      <c r="AZ71" s="810"/>
      <c r="BA71" s="810"/>
      <c r="BB71" s="810"/>
      <c r="BC71" s="810"/>
    </row>
    <row r="72" ht="15.75" customHeight="1">
      <c r="F72" s="714"/>
      <c r="G72" s="726"/>
      <c r="H72" s="726"/>
      <c r="I72" s="726"/>
      <c r="J72" s="726"/>
      <c r="K72" s="811"/>
      <c r="L72" s="726"/>
      <c r="M72" s="726"/>
      <c r="N72" s="726"/>
      <c r="O72" s="727"/>
      <c r="P72" s="718"/>
      <c r="Q72" s="726"/>
      <c r="R72" s="726"/>
      <c r="S72" s="726"/>
      <c r="T72" s="726"/>
      <c r="U72" s="726"/>
      <c r="V72" s="726"/>
      <c r="W72" s="726"/>
      <c r="X72" s="726"/>
      <c r="Y72" s="726"/>
      <c r="Z72" s="726"/>
      <c r="AA72" s="726"/>
      <c r="AB72" s="726"/>
      <c r="AC72" s="733"/>
      <c r="AD72" s="812"/>
      <c r="AE72" s="810"/>
      <c r="AF72" s="810"/>
      <c r="AG72" s="810"/>
      <c r="AH72" s="810"/>
      <c r="AI72" s="810"/>
      <c r="AJ72" s="810"/>
      <c r="AK72" s="810"/>
      <c r="AL72" s="810"/>
      <c r="AM72" s="810"/>
      <c r="AN72" s="810"/>
      <c r="AO72" s="810"/>
      <c r="AP72" s="810"/>
      <c r="AQ72" s="810"/>
      <c r="AR72" s="810"/>
      <c r="AS72" s="810"/>
      <c r="AT72" s="810"/>
      <c r="AU72" s="810"/>
      <c r="AV72" s="810"/>
      <c r="AW72" s="810"/>
      <c r="AX72" s="810"/>
      <c r="AY72" s="810"/>
      <c r="AZ72" s="810"/>
      <c r="BA72" s="810"/>
      <c r="BB72" s="810"/>
      <c r="BC72" s="810"/>
    </row>
    <row r="73" ht="15.75" customHeight="1">
      <c r="F73" s="714"/>
      <c r="G73" s="726"/>
      <c r="H73" s="726"/>
      <c r="I73" s="726"/>
      <c r="J73" s="726"/>
      <c r="K73" s="811"/>
      <c r="L73" s="726"/>
      <c r="M73" s="726"/>
      <c r="N73" s="726"/>
      <c r="O73" s="727"/>
      <c r="P73" s="718"/>
      <c r="Q73" s="726"/>
      <c r="R73" s="726"/>
      <c r="S73" s="726"/>
      <c r="T73" s="726"/>
      <c r="U73" s="726"/>
      <c r="V73" s="726"/>
      <c r="W73" s="726"/>
      <c r="X73" s="726"/>
      <c r="Y73" s="726"/>
      <c r="Z73" s="726"/>
      <c r="AA73" s="726"/>
      <c r="AB73" s="726"/>
      <c r="AC73" s="733"/>
      <c r="AD73" s="812"/>
      <c r="AE73" s="810"/>
      <c r="AF73" s="810"/>
      <c r="AG73" s="810"/>
      <c r="AH73" s="810"/>
      <c r="AI73" s="810"/>
      <c r="AJ73" s="810"/>
      <c r="AK73" s="810"/>
      <c r="AL73" s="810"/>
      <c r="AM73" s="810"/>
      <c r="AN73" s="810"/>
      <c r="AO73" s="810"/>
      <c r="AP73" s="810"/>
      <c r="AQ73" s="810"/>
      <c r="AR73" s="810"/>
      <c r="AS73" s="810"/>
      <c r="AT73" s="810"/>
      <c r="AU73" s="810"/>
      <c r="AV73" s="810"/>
      <c r="AW73" s="810"/>
      <c r="AX73" s="810"/>
      <c r="AY73" s="810"/>
      <c r="AZ73" s="810"/>
      <c r="BA73" s="810"/>
      <c r="BB73" s="810"/>
      <c r="BC73" s="810"/>
    </row>
    <row r="74" ht="15.75" customHeight="1">
      <c r="F74" s="714"/>
      <c r="G74" s="726"/>
      <c r="H74" s="726"/>
      <c r="I74" s="726"/>
      <c r="J74" s="726"/>
      <c r="K74" s="811"/>
      <c r="L74" s="726"/>
      <c r="M74" s="726"/>
      <c r="N74" s="726"/>
      <c r="O74" s="727"/>
      <c r="P74" s="718"/>
      <c r="Q74" s="726"/>
      <c r="R74" s="726"/>
      <c r="S74" s="726"/>
      <c r="T74" s="726"/>
      <c r="U74" s="726"/>
      <c r="V74" s="726"/>
      <c r="W74" s="726"/>
      <c r="X74" s="726"/>
      <c r="Y74" s="726"/>
      <c r="Z74" s="726"/>
      <c r="AA74" s="726"/>
      <c r="AB74" s="726"/>
      <c r="AC74" s="733"/>
      <c r="AD74" s="812"/>
      <c r="AE74" s="810"/>
      <c r="AF74" s="810"/>
      <c r="AG74" s="810"/>
      <c r="AH74" s="810"/>
      <c r="AI74" s="810"/>
      <c r="AJ74" s="810"/>
      <c r="AK74" s="810"/>
      <c r="AL74" s="810"/>
      <c r="AM74" s="810"/>
      <c r="AN74" s="810"/>
      <c r="AO74" s="810"/>
      <c r="AP74" s="810"/>
      <c r="AQ74" s="810"/>
      <c r="AR74" s="810"/>
      <c r="AS74" s="810"/>
      <c r="AT74" s="810"/>
      <c r="AU74" s="810"/>
      <c r="AV74" s="810"/>
      <c r="AW74" s="810"/>
      <c r="AX74" s="810"/>
      <c r="AY74" s="810"/>
      <c r="AZ74" s="810"/>
      <c r="BA74" s="810"/>
      <c r="BB74" s="810"/>
      <c r="BC74" s="810"/>
    </row>
    <row r="75" ht="15.75" customHeight="1">
      <c r="F75" s="714"/>
      <c r="G75" s="726"/>
      <c r="H75" s="726"/>
      <c r="I75" s="726"/>
      <c r="J75" s="726"/>
      <c r="K75" s="811"/>
      <c r="L75" s="726"/>
      <c r="M75" s="726"/>
      <c r="N75" s="726"/>
      <c r="O75" s="727"/>
      <c r="P75" s="718"/>
      <c r="Q75" s="726"/>
      <c r="R75" s="726"/>
      <c r="S75" s="726"/>
      <c r="T75" s="726"/>
      <c r="U75" s="726"/>
      <c r="V75" s="726"/>
      <c r="W75" s="726"/>
      <c r="X75" s="726"/>
      <c r="Y75" s="726"/>
      <c r="Z75" s="726"/>
      <c r="AA75" s="726"/>
      <c r="AB75" s="726"/>
      <c r="AC75" s="733"/>
      <c r="AD75" s="812"/>
      <c r="AE75" s="810"/>
      <c r="AF75" s="810"/>
      <c r="AG75" s="810"/>
      <c r="AH75" s="810"/>
      <c r="AI75" s="810"/>
      <c r="AJ75" s="810"/>
      <c r="AK75" s="810"/>
      <c r="AL75" s="810"/>
      <c r="AM75" s="810"/>
      <c r="AN75" s="810"/>
      <c r="AO75" s="810"/>
      <c r="AP75" s="810"/>
      <c r="AQ75" s="810"/>
      <c r="AR75" s="810"/>
      <c r="AS75" s="810"/>
      <c r="AT75" s="810"/>
      <c r="AU75" s="810"/>
      <c r="AV75" s="810"/>
      <c r="AW75" s="810"/>
      <c r="AX75" s="810"/>
      <c r="AY75" s="810"/>
      <c r="AZ75" s="810"/>
      <c r="BA75" s="810"/>
      <c r="BB75" s="810"/>
      <c r="BC75" s="810"/>
    </row>
    <row r="76" ht="15.75" customHeight="1">
      <c r="F76" s="714"/>
      <c r="G76" s="726"/>
      <c r="H76" s="726"/>
      <c r="I76" s="726"/>
      <c r="J76" s="726"/>
      <c r="K76" s="811"/>
      <c r="L76" s="726"/>
      <c r="M76" s="726"/>
      <c r="N76" s="726"/>
      <c r="O76" s="727"/>
      <c r="P76" s="718"/>
      <c r="Q76" s="726"/>
      <c r="R76" s="726"/>
      <c r="S76" s="726"/>
      <c r="T76" s="726"/>
      <c r="U76" s="726"/>
      <c r="V76" s="726"/>
      <c r="W76" s="726"/>
      <c r="X76" s="726"/>
      <c r="Y76" s="726"/>
      <c r="Z76" s="726"/>
      <c r="AA76" s="726"/>
      <c r="AB76" s="726"/>
      <c r="AC76" s="733"/>
      <c r="AD76" s="812"/>
      <c r="AE76" s="810"/>
      <c r="AF76" s="810"/>
      <c r="AG76" s="810"/>
      <c r="AH76" s="810"/>
      <c r="AI76" s="810"/>
      <c r="AJ76" s="810"/>
      <c r="AK76" s="810"/>
      <c r="AL76" s="810"/>
      <c r="AM76" s="810"/>
      <c r="AN76" s="810"/>
      <c r="AO76" s="810"/>
      <c r="AP76" s="810"/>
      <c r="AQ76" s="810"/>
      <c r="AR76" s="810"/>
      <c r="AS76" s="810"/>
      <c r="AT76" s="810"/>
      <c r="AU76" s="810"/>
      <c r="AV76" s="810"/>
      <c r="AW76" s="810"/>
      <c r="AX76" s="810"/>
      <c r="AY76" s="810"/>
      <c r="AZ76" s="810"/>
      <c r="BA76" s="810"/>
      <c r="BB76" s="810"/>
      <c r="BC76" s="810"/>
    </row>
    <row r="77" ht="15.75" customHeight="1">
      <c r="F77" s="714"/>
      <c r="G77" s="726"/>
      <c r="H77" s="726"/>
      <c r="I77" s="726"/>
      <c r="J77" s="726"/>
      <c r="K77" s="811"/>
      <c r="L77" s="726"/>
      <c r="M77" s="726"/>
      <c r="N77" s="726"/>
      <c r="O77" s="727"/>
      <c r="P77" s="718"/>
      <c r="Q77" s="726"/>
      <c r="R77" s="726"/>
      <c r="S77" s="726"/>
      <c r="T77" s="726"/>
      <c r="U77" s="726"/>
      <c r="V77" s="726"/>
      <c r="W77" s="726"/>
      <c r="X77" s="726"/>
      <c r="Y77" s="726"/>
      <c r="Z77" s="726"/>
      <c r="AA77" s="726"/>
      <c r="AB77" s="726"/>
      <c r="AC77" s="733"/>
      <c r="AD77" s="812"/>
      <c r="AE77" s="810"/>
      <c r="AF77" s="810"/>
      <c r="AG77" s="810"/>
      <c r="AH77" s="810"/>
      <c r="AI77" s="810"/>
      <c r="AJ77" s="810"/>
      <c r="AK77" s="810"/>
      <c r="AL77" s="810"/>
      <c r="AM77" s="810"/>
      <c r="AN77" s="810"/>
      <c r="AO77" s="810"/>
      <c r="AP77" s="810"/>
      <c r="AQ77" s="810"/>
      <c r="AR77" s="810"/>
      <c r="AS77" s="810"/>
      <c r="AT77" s="810"/>
      <c r="AU77" s="810"/>
      <c r="AV77" s="810"/>
      <c r="AW77" s="810"/>
      <c r="AX77" s="810"/>
      <c r="AY77" s="810"/>
      <c r="AZ77" s="810"/>
      <c r="BA77" s="810"/>
      <c r="BB77" s="810"/>
      <c r="BC77" s="810"/>
    </row>
    <row r="78" ht="15.75" customHeight="1">
      <c r="F78" s="714"/>
      <c r="G78" s="726"/>
      <c r="H78" s="726"/>
      <c r="I78" s="726"/>
      <c r="J78" s="726"/>
      <c r="K78" s="811"/>
      <c r="L78" s="726"/>
      <c r="M78" s="726"/>
      <c r="N78" s="726"/>
      <c r="O78" s="727"/>
      <c r="P78" s="718"/>
      <c r="Q78" s="726"/>
      <c r="R78" s="726"/>
      <c r="S78" s="726"/>
      <c r="T78" s="726"/>
      <c r="U78" s="726"/>
      <c r="V78" s="726"/>
      <c r="W78" s="726"/>
      <c r="X78" s="726"/>
      <c r="Y78" s="726"/>
      <c r="Z78" s="726"/>
      <c r="AA78" s="726"/>
      <c r="AB78" s="726"/>
      <c r="AC78" s="733"/>
      <c r="AD78" s="812"/>
      <c r="AE78" s="810"/>
      <c r="AF78" s="810"/>
      <c r="AG78" s="810"/>
      <c r="AH78" s="810"/>
      <c r="AI78" s="810"/>
      <c r="AJ78" s="810"/>
      <c r="AK78" s="810"/>
      <c r="AL78" s="810"/>
      <c r="AM78" s="810"/>
      <c r="AN78" s="810"/>
      <c r="AO78" s="810"/>
      <c r="AP78" s="810"/>
      <c r="AQ78" s="810"/>
      <c r="AR78" s="810"/>
      <c r="AS78" s="810"/>
      <c r="AT78" s="810"/>
      <c r="AU78" s="810"/>
      <c r="AV78" s="810"/>
      <c r="AW78" s="810"/>
      <c r="AX78" s="810"/>
      <c r="AY78" s="810"/>
      <c r="AZ78" s="810"/>
      <c r="BA78" s="810"/>
      <c r="BB78" s="810"/>
      <c r="BC78" s="810"/>
    </row>
    <row r="79" ht="15.75" customHeight="1">
      <c r="F79" s="714"/>
      <c r="G79" s="726"/>
      <c r="H79" s="726"/>
      <c r="I79" s="726"/>
      <c r="J79" s="726"/>
      <c r="K79" s="811"/>
      <c r="L79" s="726"/>
      <c r="M79" s="726"/>
      <c r="N79" s="726"/>
      <c r="O79" s="727"/>
      <c r="P79" s="718"/>
      <c r="Q79" s="726"/>
      <c r="R79" s="726"/>
      <c r="S79" s="726"/>
      <c r="T79" s="726"/>
      <c r="U79" s="726"/>
      <c r="V79" s="726"/>
      <c r="W79" s="726"/>
      <c r="X79" s="726"/>
      <c r="Y79" s="726"/>
      <c r="Z79" s="726"/>
      <c r="AA79" s="726"/>
      <c r="AB79" s="726"/>
      <c r="AC79" s="733"/>
      <c r="AD79" s="812"/>
      <c r="AE79" s="810"/>
      <c r="AF79" s="810"/>
      <c r="AG79" s="810"/>
      <c r="AH79" s="810"/>
      <c r="AI79" s="810"/>
      <c r="AJ79" s="810"/>
      <c r="AK79" s="810"/>
      <c r="AL79" s="810"/>
      <c r="AM79" s="810"/>
      <c r="AN79" s="810"/>
      <c r="AO79" s="810"/>
      <c r="AP79" s="810"/>
      <c r="AQ79" s="810"/>
      <c r="AR79" s="810"/>
      <c r="AS79" s="810"/>
      <c r="AT79" s="810"/>
      <c r="AU79" s="810"/>
      <c r="AV79" s="810"/>
      <c r="AW79" s="810"/>
      <c r="AX79" s="810"/>
      <c r="AY79" s="810"/>
      <c r="AZ79" s="810"/>
      <c r="BA79" s="810"/>
      <c r="BB79" s="810"/>
      <c r="BC79" s="810"/>
    </row>
    <row r="80" ht="15.75" customHeight="1">
      <c r="F80" s="714"/>
      <c r="G80" s="726"/>
      <c r="H80" s="726"/>
      <c r="I80" s="726"/>
      <c r="J80" s="726"/>
      <c r="K80" s="811"/>
      <c r="L80" s="726"/>
      <c r="M80" s="726"/>
      <c r="N80" s="726"/>
      <c r="O80" s="727"/>
      <c r="P80" s="718"/>
      <c r="Q80" s="726"/>
      <c r="R80" s="726"/>
      <c r="S80" s="726"/>
      <c r="T80" s="726"/>
      <c r="U80" s="726"/>
      <c r="V80" s="726"/>
      <c r="W80" s="726"/>
      <c r="X80" s="726"/>
      <c r="Y80" s="726"/>
      <c r="Z80" s="726"/>
      <c r="AA80" s="726"/>
      <c r="AB80" s="726"/>
      <c r="AC80" s="733"/>
      <c r="AD80" s="812"/>
      <c r="AE80" s="810"/>
      <c r="AF80" s="810"/>
      <c r="AG80" s="810"/>
      <c r="AH80" s="810"/>
      <c r="AI80" s="810"/>
      <c r="AJ80" s="810"/>
      <c r="AK80" s="810"/>
      <c r="AL80" s="810"/>
      <c r="AM80" s="810"/>
      <c r="AN80" s="810"/>
      <c r="AO80" s="810"/>
      <c r="AP80" s="810"/>
      <c r="AQ80" s="810"/>
      <c r="AR80" s="810"/>
      <c r="AS80" s="810"/>
      <c r="AT80" s="810"/>
      <c r="AU80" s="810"/>
      <c r="AV80" s="810"/>
      <c r="AW80" s="810"/>
      <c r="AX80" s="810"/>
      <c r="AY80" s="810"/>
      <c r="AZ80" s="810"/>
      <c r="BA80" s="810"/>
      <c r="BB80" s="810"/>
      <c r="BC80" s="810"/>
    </row>
    <row r="81" ht="15.75" customHeight="1">
      <c r="F81" s="714"/>
      <c r="G81" s="726"/>
      <c r="H81" s="726"/>
      <c r="I81" s="726"/>
      <c r="J81" s="726"/>
      <c r="K81" s="811"/>
      <c r="L81" s="726"/>
      <c r="M81" s="726"/>
      <c r="N81" s="726"/>
      <c r="O81" s="727"/>
      <c r="P81" s="718"/>
      <c r="Q81" s="726"/>
      <c r="R81" s="726"/>
      <c r="S81" s="726"/>
      <c r="T81" s="726"/>
      <c r="U81" s="726"/>
      <c r="V81" s="726"/>
      <c r="W81" s="726"/>
      <c r="X81" s="726"/>
      <c r="Y81" s="726"/>
      <c r="Z81" s="726"/>
      <c r="AA81" s="726"/>
      <c r="AB81" s="726"/>
      <c r="AC81" s="733"/>
      <c r="AD81" s="812"/>
      <c r="AE81" s="810"/>
      <c r="AF81" s="810"/>
      <c r="AG81" s="810"/>
      <c r="AH81" s="810"/>
      <c r="AI81" s="810"/>
      <c r="AJ81" s="810"/>
      <c r="AK81" s="810"/>
      <c r="AL81" s="810"/>
      <c r="AM81" s="810"/>
      <c r="AN81" s="810"/>
      <c r="AO81" s="810"/>
      <c r="AP81" s="810"/>
      <c r="AQ81" s="810"/>
      <c r="AR81" s="810"/>
      <c r="AS81" s="810"/>
      <c r="AT81" s="810"/>
      <c r="AU81" s="810"/>
      <c r="AV81" s="810"/>
      <c r="AW81" s="810"/>
      <c r="AX81" s="810"/>
      <c r="AY81" s="810"/>
      <c r="AZ81" s="810"/>
      <c r="BA81" s="810"/>
      <c r="BB81" s="810"/>
      <c r="BC81" s="810"/>
    </row>
    <row r="82" ht="15.75" customHeight="1">
      <c r="F82" s="714"/>
      <c r="G82" s="726"/>
      <c r="H82" s="726"/>
      <c r="I82" s="726"/>
      <c r="J82" s="726"/>
      <c r="K82" s="811"/>
      <c r="L82" s="726"/>
      <c r="M82" s="726"/>
      <c r="N82" s="726"/>
      <c r="O82" s="727"/>
      <c r="P82" s="718"/>
      <c r="Q82" s="726"/>
      <c r="R82" s="726"/>
      <c r="S82" s="726"/>
      <c r="T82" s="726"/>
      <c r="U82" s="726"/>
      <c r="V82" s="726"/>
      <c r="W82" s="726"/>
      <c r="X82" s="726"/>
      <c r="Y82" s="726"/>
      <c r="Z82" s="726"/>
      <c r="AA82" s="726"/>
      <c r="AB82" s="726"/>
      <c r="AC82" s="733"/>
      <c r="AD82" s="812"/>
      <c r="AE82" s="810"/>
      <c r="AF82" s="810"/>
      <c r="AG82" s="810"/>
      <c r="AH82" s="810"/>
      <c r="AI82" s="810"/>
      <c r="AJ82" s="810"/>
      <c r="AK82" s="810"/>
      <c r="AL82" s="810"/>
      <c r="AM82" s="810"/>
      <c r="AN82" s="810"/>
      <c r="AO82" s="810"/>
      <c r="AP82" s="810"/>
      <c r="AQ82" s="810"/>
      <c r="AR82" s="810"/>
      <c r="AS82" s="810"/>
      <c r="AT82" s="810"/>
      <c r="AU82" s="810"/>
      <c r="AV82" s="810"/>
      <c r="AW82" s="810"/>
      <c r="AX82" s="810"/>
      <c r="AY82" s="810"/>
      <c r="AZ82" s="810"/>
      <c r="BA82" s="810"/>
      <c r="BB82" s="810"/>
      <c r="BC82" s="810"/>
    </row>
    <row r="83" ht="15.75" customHeight="1">
      <c r="F83" s="714"/>
      <c r="G83" s="726"/>
      <c r="H83" s="726"/>
      <c r="I83" s="726"/>
      <c r="J83" s="726"/>
      <c r="K83" s="811"/>
      <c r="L83" s="726"/>
      <c r="M83" s="726"/>
      <c r="N83" s="726"/>
      <c r="O83" s="727"/>
      <c r="P83" s="718"/>
      <c r="Q83" s="726"/>
      <c r="R83" s="726"/>
      <c r="S83" s="726"/>
      <c r="T83" s="726"/>
      <c r="U83" s="726"/>
      <c r="V83" s="726"/>
      <c r="W83" s="726"/>
      <c r="X83" s="726"/>
      <c r="Y83" s="726"/>
      <c r="Z83" s="726"/>
      <c r="AA83" s="726"/>
      <c r="AB83" s="726"/>
      <c r="AC83" s="733"/>
      <c r="AD83" s="812"/>
      <c r="AE83" s="810"/>
      <c r="AF83" s="810"/>
      <c r="AG83" s="810"/>
      <c r="AH83" s="810"/>
      <c r="AI83" s="810"/>
      <c r="AJ83" s="810"/>
      <c r="AK83" s="810"/>
      <c r="AL83" s="810"/>
      <c r="AM83" s="810"/>
      <c r="AN83" s="810"/>
      <c r="AO83" s="810"/>
      <c r="AP83" s="810"/>
      <c r="AQ83" s="810"/>
      <c r="AR83" s="810"/>
      <c r="AS83" s="810"/>
      <c r="AT83" s="810"/>
      <c r="AU83" s="810"/>
      <c r="AV83" s="810"/>
      <c r="AW83" s="810"/>
      <c r="AX83" s="810"/>
      <c r="AY83" s="810"/>
      <c r="AZ83" s="810"/>
      <c r="BA83" s="810"/>
      <c r="BB83" s="810"/>
      <c r="BC83" s="810"/>
    </row>
    <row r="84" ht="15.75" customHeight="1">
      <c r="F84" s="714"/>
      <c r="G84" s="726"/>
      <c r="H84" s="726"/>
      <c r="I84" s="726"/>
      <c r="J84" s="726"/>
      <c r="K84" s="811"/>
      <c r="L84" s="726"/>
      <c r="M84" s="726"/>
      <c r="N84" s="726"/>
      <c r="O84" s="727"/>
      <c r="P84" s="718"/>
      <c r="Q84" s="726"/>
      <c r="R84" s="726"/>
      <c r="S84" s="726"/>
      <c r="T84" s="726"/>
      <c r="U84" s="726"/>
      <c r="V84" s="726"/>
      <c r="W84" s="726"/>
      <c r="X84" s="726"/>
      <c r="Y84" s="726"/>
      <c r="Z84" s="726"/>
      <c r="AA84" s="726"/>
      <c r="AB84" s="726"/>
      <c r="AC84" s="733"/>
      <c r="AD84" s="812"/>
      <c r="AE84" s="810"/>
      <c r="AF84" s="810"/>
      <c r="AG84" s="810"/>
      <c r="AH84" s="810"/>
      <c r="AI84" s="810"/>
      <c r="AJ84" s="810"/>
      <c r="AK84" s="810"/>
      <c r="AL84" s="810"/>
      <c r="AM84" s="810"/>
      <c r="AN84" s="810"/>
      <c r="AO84" s="810"/>
      <c r="AP84" s="810"/>
      <c r="AQ84" s="810"/>
      <c r="AR84" s="810"/>
      <c r="AS84" s="810"/>
      <c r="AT84" s="810"/>
      <c r="AU84" s="810"/>
      <c r="AV84" s="810"/>
      <c r="AW84" s="810"/>
      <c r="AX84" s="810"/>
      <c r="AY84" s="810"/>
      <c r="AZ84" s="810"/>
      <c r="BA84" s="810"/>
      <c r="BB84" s="810"/>
      <c r="BC84" s="810"/>
    </row>
    <row r="85" ht="15.75" customHeight="1">
      <c r="F85" s="714"/>
      <c r="G85" s="726"/>
      <c r="H85" s="726"/>
      <c r="I85" s="726"/>
      <c r="J85" s="726"/>
      <c r="K85" s="811"/>
      <c r="L85" s="726"/>
      <c r="M85" s="726"/>
      <c r="N85" s="726"/>
      <c r="O85" s="727"/>
      <c r="P85" s="718"/>
      <c r="Q85" s="726"/>
      <c r="R85" s="726"/>
      <c r="S85" s="726"/>
      <c r="T85" s="726"/>
      <c r="U85" s="726"/>
      <c r="V85" s="726"/>
      <c r="W85" s="726"/>
      <c r="X85" s="726"/>
      <c r="Y85" s="726"/>
      <c r="Z85" s="726"/>
      <c r="AA85" s="726"/>
      <c r="AB85" s="726"/>
      <c r="AC85" s="733"/>
      <c r="AD85" s="812"/>
      <c r="AE85" s="810"/>
      <c r="AF85" s="810"/>
      <c r="AG85" s="810"/>
      <c r="AH85" s="810"/>
      <c r="AI85" s="810"/>
      <c r="AJ85" s="810"/>
      <c r="AK85" s="810"/>
      <c r="AL85" s="810"/>
      <c r="AM85" s="810"/>
      <c r="AN85" s="810"/>
      <c r="AO85" s="810"/>
      <c r="AP85" s="810"/>
      <c r="AQ85" s="810"/>
      <c r="AR85" s="810"/>
      <c r="AS85" s="810"/>
      <c r="AT85" s="810"/>
      <c r="AU85" s="810"/>
      <c r="AV85" s="810"/>
      <c r="AW85" s="810"/>
      <c r="AX85" s="810"/>
      <c r="AY85" s="810"/>
      <c r="AZ85" s="810"/>
      <c r="BA85" s="810"/>
      <c r="BB85" s="810"/>
      <c r="BC85" s="810"/>
    </row>
    <row r="86" ht="15.75" customHeight="1">
      <c r="F86" s="714"/>
      <c r="G86" s="726"/>
      <c r="H86" s="726"/>
      <c r="I86" s="726"/>
      <c r="J86" s="726"/>
      <c r="K86" s="811"/>
      <c r="L86" s="726"/>
      <c r="M86" s="726"/>
      <c r="N86" s="726"/>
      <c r="O86" s="727"/>
      <c r="P86" s="718"/>
      <c r="Q86" s="726"/>
      <c r="R86" s="726"/>
      <c r="S86" s="726"/>
      <c r="T86" s="726"/>
      <c r="U86" s="726"/>
      <c r="V86" s="726"/>
      <c r="W86" s="726"/>
      <c r="X86" s="726"/>
      <c r="Y86" s="726"/>
      <c r="Z86" s="726"/>
      <c r="AA86" s="726"/>
      <c r="AB86" s="726"/>
      <c r="AC86" s="733"/>
      <c r="AD86" s="812"/>
      <c r="AE86" s="810"/>
      <c r="AF86" s="810"/>
      <c r="AG86" s="810"/>
      <c r="AH86" s="810"/>
      <c r="AI86" s="810"/>
      <c r="AJ86" s="810"/>
      <c r="AK86" s="810"/>
      <c r="AL86" s="810"/>
      <c r="AM86" s="810"/>
      <c r="AN86" s="810"/>
      <c r="AO86" s="810"/>
      <c r="AP86" s="810"/>
      <c r="AQ86" s="810"/>
      <c r="AR86" s="810"/>
      <c r="AS86" s="810"/>
      <c r="AT86" s="810"/>
      <c r="AU86" s="810"/>
      <c r="AV86" s="810"/>
      <c r="AW86" s="810"/>
      <c r="AX86" s="810"/>
      <c r="AY86" s="810"/>
      <c r="AZ86" s="810"/>
      <c r="BA86" s="810"/>
      <c r="BB86" s="810"/>
      <c r="BC86" s="810"/>
    </row>
    <row r="87" ht="15.75" customHeight="1">
      <c r="F87" s="714"/>
      <c r="G87" s="726"/>
      <c r="H87" s="726"/>
      <c r="I87" s="726"/>
      <c r="J87" s="726"/>
      <c r="K87" s="811"/>
      <c r="L87" s="726"/>
      <c r="M87" s="726"/>
      <c r="N87" s="726"/>
      <c r="O87" s="727"/>
      <c r="P87" s="718"/>
      <c r="Q87" s="726"/>
      <c r="R87" s="726"/>
      <c r="S87" s="726"/>
      <c r="T87" s="726"/>
      <c r="U87" s="726"/>
      <c r="V87" s="726"/>
      <c r="W87" s="726"/>
      <c r="X87" s="726"/>
      <c r="Y87" s="726"/>
      <c r="Z87" s="726"/>
      <c r="AA87" s="726"/>
      <c r="AB87" s="726"/>
      <c r="AC87" s="733"/>
      <c r="AD87" s="812"/>
      <c r="AE87" s="810"/>
      <c r="AF87" s="810"/>
      <c r="AG87" s="810"/>
      <c r="AH87" s="810"/>
      <c r="AI87" s="810"/>
      <c r="AJ87" s="810"/>
      <c r="AK87" s="810"/>
      <c r="AL87" s="810"/>
      <c r="AM87" s="810"/>
      <c r="AN87" s="810"/>
      <c r="AO87" s="810"/>
      <c r="AP87" s="810"/>
      <c r="AQ87" s="810"/>
      <c r="AR87" s="810"/>
      <c r="AS87" s="810"/>
      <c r="AT87" s="810"/>
      <c r="AU87" s="810"/>
      <c r="AV87" s="810"/>
      <c r="AW87" s="810"/>
      <c r="AX87" s="810"/>
      <c r="AY87" s="810"/>
      <c r="AZ87" s="810"/>
      <c r="BA87" s="810"/>
      <c r="BB87" s="810"/>
      <c r="BC87" s="810"/>
    </row>
    <row r="88" ht="15.75" customHeight="1">
      <c r="F88" s="714"/>
      <c r="G88" s="726"/>
      <c r="H88" s="726"/>
      <c r="I88" s="726"/>
      <c r="J88" s="726"/>
      <c r="K88" s="811"/>
      <c r="L88" s="726"/>
      <c r="M88" s="726"/>
      <c r="N88" s="726"/>
      <c r="O88" s="727"/>
      <c r="P88" s="718"/>
      <c r="Q88" s="726"/>
      <c r="R88" s="726"/>
      <c r="S88" s="726"/>
      <c r="T88" s="726"/>
      <c r="U88" s="726"/>
      <c r="V88" s="726"/>
      <c r="W88" s="726"/>
      <c r="X88" s="726"/>
      <c r="Y88" s="726"/>
      <c r="Z88" s="726"/>
      <c r="AA88" s="726"/>
      <c r="AB88" s="726"/>
      <c r="AC88" s="733"/>
      <c r="AD88" s="812"/>
      <c r="AE88" s="810"/>
      <c r="AF88" s="810"/>
      <c r="AG88" s="810"/>
      <c r="AH88" s="810"/>
      <c r="AI88" s="810"/>
      <c r="AJ88" s="810"/>
      <c r="AK88" s="810"/>
      <c r="AL88" s="810"/>
      <c r="AM88" s="810"/>
      <c r="AN88" s="810"/>
      <c r="AO88" s="810"/>
      <c r="AP88" s="810"/>
      <c r="AQ88" s="810"/>
      <c r="AR88" s="810"/>
      <c r="AS88" s="810"/>
      <c r="AT88" s="810"/>
      <c r="AU88" s="810"/>
      <c r="AV88" s="810"/>
      <c r="AW88" s="810"/>
      <c r="AX88" s="810"/>
      <c r="AY88" s="810"/>
      <c r="AZ88" s="810"/>
      <c r="BA88" s="810"/>
      <c r="BB88" s="810"/>
      <c r="BC88" s="810"/>
    </row>
    <row r="89" ht="15.75" customHeight="1">
      <c r="F89" s="714"/>
      <c r="G89" s="726"/>
      <c r="H89" s="726"/>
      <c r="I89" s="726"/>
      <c r="J89" s="726"/>
      <c r="K89" s="811"/>
      <c r="L89" s="726"/>
      <c r="M89" s="726"/>
      <c r="N89" s="726"/>
      <c r="O89" s="727"/>
      <c r="P89" s="718"/>
      <c r="Q89" s="726"/>
      <c r="R89" s="726"/>
      <c r="S89" s="726"/>
      <c r="T89" s="726"/>
      <c r="U89" s="726"/>
      <c r="V89" s="726"/>
      <c r="W89" s="726"/>
      <c r="X89" s="726"/>
      <c r="Y89" s="726"/>
      <c r="Z89" s="726"/>
      <c r="AA89" s="726"/>
      <c r="AB89" s="726"/>
      <c r="AC89" s="733"/>
      <c r="AD89" s="812"/>
      <c r="AE89" s="810"/>
      <c r="AF89" s="810"/>
      <c r="AG89" s="810"/>
      <c r="AH89" s="810"/>
      <c r="AI89" s="810"/>
      <c r="AJ89" s="810"/>
      <c r="AK89" s="810"/>
      <c r="AL89" s="810"/>
      <c r="AM89" s="810"/>
      <c r="AN89" s="810"/>
      <c r="AO89" s="810"/>
      <c r="AP89" s="810"/>
      <c r="AQ89" s="810"/>
      <c r="AR89" s="810"/>
      <c r="AS89" s="810"/>
      <c r="AT89" s="810"/>
      <c r="AU89" s="810"/>
      <c r="AV89" s="810"/>
      <c r="AW89" s="810"/>
      <c r="AX89" s="810"/>
      <c r="AY89" s="810"/>
      <c r="AZ89" s="810"/>
      <c r="BA89" s="810"/>
      <c r="BB89" s="810"/>
      <c r="BC89" s="810"/>
    </row>
    <row r="90" ht="15.75" customHeight="1">
      <c r="F90" s="714"/>
      <c r="G90" s="726"/>
      <c r="H90" s="726"/>
      <c r="I90" s="726"/>
      <c r="J90" s="726"/>
      <c r="K90" s="811"/>
      <c r="L90" s="726"/>
      <c r="M90" s="726"/>
      <c r="N90" s="726"/>
      <c r="O90" s="727"/>
      <c r="P90" s="718"/>
      <c r="Q90" s="726"/>
      <c r="R90" s="726"/>
      <c r="S90" s="726"/>
      <c r="T90" s="726"/>
      <c r="U90" s="726"/>
      <c r="V90" s="726"/>
      <c r="W90" s="726"/>
      <c r="X90" s="726"/>
      <c r="Y90" s="726"/>
      <c r="Z90" s="726"/>
      <c r="AA90" s="726"/>
      <c r="AB90" s="726"/>
      <c r="AC90" s="733"/>
      <c r="AD90" s="812"/>
      <c r="AE90" s="810"/>
      <c r="AF90" s="810"/>
      <c r="AG90" s="810"/>
      <c r="AH90" s="810"/>
      <c r="AI90" s="810"/>
      <c r="AJ90" s="810"/>
      <c r="AK90" s="810"/>
      <c r="AL90" s="810"/>
      <c r="AM90" s="810"/>
      <c r="AN90" s="810"/>
      <c r="AO90" s="810"/>
      <c r="AP90" s="810"/>
      <c r="AQ90" s="810"/>
      <c r="AR90" s="810"/>
      <c r="AS90" s="810"/>
      <c r="AT90" s="810"/>
      <c r="AU90" s="810"/>
      <c r="AV90" s="810"/>
      <c r="AW90" s="810"/>
      <c r="AX90" s="810"/>
      <c r="AY90" s="810"/>
      <c r="AZ90" s="810"/>
      <c r="BA90" s="810"/>
      <c r="BB90" s="810"/>
      <c r="BC90" s="810"/>
    </row>
    <row r="91" ht="15.75" customHeight="1">
      <c r="F91" s="714"/>
      <c r="G91" s="726"/>
      <c r="H91" s="726"/>
      <c r="I91" s="726"/>
      <c r="J91" s="726"/>
      <c r="K91" s="811"/>
      <c r="L91" s="726"/>
      <c r="M91" s="726"/>
      <c r="N91" s="726"/>
      <c r="O91" s="727"/>
      <c r="P91" s="718"/>
      <c r="Q91" s="726"/>
      <c r="R91" s="726"/>
      <c r="S91" s="726"/>
      <c r="T91" s="726"/>
      <c r="U91" s="726"/>
      <c r="V91" s="726"/>
      <c r="W91" s="726"/>
      <c r="X91" s="726"/>
      <c r="Y91" s="726"/>
      <c r="Z91" s="726"/>
      <c r="AA91" s="726"/>
      <c r="AB91" s="726"/>
      <c r="AC91" s="733"/>
      <c r="AD91" s="812"/>
      <c r="AE91" s="810"/>
      <c r="AF91" s="810"/>
      <c r="AG91" s="810"/>
      <c r="AH91" s="810"/>
      <c r="AI91" s="810"/>
      <c r="AJ91" s="810"/>
      <c r="AK91" s="810"/>
      <c r="AL91" s="810"/>
      <c r="AM91" s="810"/>
      <c r="AN91" s="810"/>
      <c r="AO91" s="810"/>
      <c r="AP91" s="810"/>
      <c r="AQ91" s="810"/>
      <c r="AR91" s="810"/>
      <c r="AS91" s="810"/>
      <c r="AT91" s="810"/>
      <c r="AU91" s="810"/>
      <c r="AV91" s="810"/>
      <c r="AW91" s="810"/>
      <c r="AX91" s="810"/>
      <c r="AY91" s="810"/>
      <c r="AZ91" s="810"/>
      <c r="BA91" s="810"/>
      <c r="BB91" s="810"/>
      <c r="BC91" s="810"/>
    </row>
    <row r="92" ht="15.75" customHeight="1">
      <c r="F92" s="714"/>
      <c r="G92" s="726"/>
      <c r="H92" s="726"/>
      <c r="I92" s="726"/>
      <c r="J92" s="726"/>
      <c r="K92" s="811"/>
      <c r="L92" s="726"/>
      <c r="M92" s="726"/>
      <c r="N92" s="726"/>
      <c r="O92" s="727"/>
      <c r="P92" s="718"/>
      <c r="Q92" s="726"/>
      <c r="R92" s="726"/>
      <c r="S92" s="726"/>
      <c r="T92" s="726"/>
      <c r="U92" s="726"/>
      <c r="V92" s="726"/>
      <c r="W92" s="726"/>
      <c r="X92" s="726"/>
      <c r="Y92" s="726"/>
      <c r="Z92" s="726"/>
      <c r="AA92" s="726"/>
      <c r="AB92" s="726"/>
      <c r="AC92" s="733"/>
      <c r="AD92" s="812"/>
      <c r="AE92" s="810"/>
      <c r="AF92" s="810"/>
      <c r="AG92" s="810"/>
      <c r="AH92" s="810"/>
      <c r="AI92" s="810"/>
      <c r="AJ92" s="810"/>
      <c r="AK92" s="810"/>
      <c r="AL92" s="810"/>
      <c r="AM92" s="810"/>
      <c r="AN92" s="810"/>
      <c r="AO92" s="810"/>
      <c r="AP92" s="810"/>
      <c r="AQ92" s="810"/>
      <c r="AR92" s="810"/>
      <c r="AS92" s="810"/>
      <c r="AT92" s="810"/>
      <c r="AU92" s="810"/>
      <c r="AV92" s="810"/>
      <c r="AW92" s="810"/>
      <c r="AX92" s="810"/>
      <c r="AY92" s="810"/>
      <c r="AZ92" s="810"/>
      <c r="BA92" s="810"/>
      <c r="BB92" s="810"/>
      <c r="BC92" s="810"/>
    </row>
    <row r="93" ht="15.75" customHeight="1">
      <c r="F93" s="714"/>
      <c r="G93" s="726"/>
      <c r="H93" s="726"/>
      <c r="I93" s="726"/>
      <c r="J93" s="726"/>
      <c r="K93" s="811"/>
      <c r="L93" s="726"/>
      <c r="M93" s="726"/>
      <c r="N93" s="726"/>
      <c r="O93" s="727"/>
      <c r="P93" s="718"/>
      <c r="Q93" s="726"/>
      <c r="R93" s="726"/>
      <c r="S93" s="726"/>
      <c r="T93" s="726"/>
      <c r="U93" s="726"/>
      <c r="V93" s="726"/>
      <c r="W93" s="726"/>
      <c r="X93" s="726"/>
      <c r="Y93" s="726"/>
      <c r="Z93" s="726"/>
      <c r="AA93" s="726"/>
      <c r="AB93" s="726"/>
      <c r="AC93" s="733"/>
      <c r="AD93" s="812"/>
      <c r="AE93" s="810"/>
      <c r="AF93" s="810"/>
      <c r="AG93" s="810"/>
      <c r="AH93" s="810"/>
      <c r="AI93" s="810"/>
      <c r="AJ93" s="810"/>
      <c r="AK93" s="810"/>
      <c r="AL93" s="810"/>
      <c r="AM93" s="810"/>
      <c r="AN93" s="810"/>
      <c r="AO93" s="810"/>
      <c r="AP93" s="810"/>
      <c r="AQ93" s="810"/>
      <c r="AR93" s="810"/>
      <c r="AS93" s="810"/>
      <c r="AT93" s="810"/>
      <c r="AU93" s="810"/>
      <c r="AV93" s="810"/>
      <c r="AW93" s="810"/>
      <c r="AX93" s="810"/>
      <c r="AY93" s="810"/>
      <c r="AZ93" s="810"/>
      <c r="BA93" s="810"/>
      <c r="BB93" s="810"/>
      <c r="BC93" s="810"/>
    </row>
    <row r="94" ht="15.75" customHeight="1">
      <c r="F94" s="714"/>
      <c r="G94" s="726"/>
      <c r="H94" s="726"/>
      <c r="I94" s="726"/>
      <c r="J94" s="726"/>
      <c r="K94" s="811"/>
      <c r="L94" s="726"/>
      <c r="M94" s="726"/>
      <c r="N94" s="726"/>
      <c r="O94" s="727"/>
      <c r="P94" s="718"/>
      <c r="Q94" s="726"/>
      <c r="R94" s="726"/>
      <c r="S94" s="726"/>
      <c r="T94" s="726"/>
      <c r="U94" s="726"/>
      <c r="V94" s="726"/>
      <c r="W94" s="726"/>
      <c r="X94" s="726"/>
      <c r="Y94" s="726"/>
      <c r="Z94" s="726"/>
      <c r="AA94" s="726"/>
      <c r="AB94" s="726"/>
      <c r="AC94" s="733"/>
      <c r="AD94" s="812"/>
      <c r="AE94" s="810"/>
      <c r="AF94" s="810"/>
      <c r="AG94" s="810"/>
      <c r="AH94" s="810"/>
      <c r="AI94" s="810"/>
      <c r="AJ94" s="810"/>
      <c r="AK94" s="810"/>
      <c r="AL94" s="810"/>
      <c r="AM94" s="810"/>
      <c r="AN94" s="810"/>
      <c r="AO94" s="810"/>
      <c r="AP94" s="810"/>
      <c r="AQ94" s="810"/>
      <c r="AR94" s="810"/>
      <c r="AS94" s="810"/>
      <c r="AT94" s="810"/>
      <c r="AU94" s="810"/>
      <c r="AV94" s="810"/>
      <c r="AW94" s="810"/>
      <c r="AX94" s="810"/>
      <c r="AY94" s="810"/>
      <c r="AZ94" s="810"/>
      <c r="BA94" s="810"/>
      <c r="BB94" s="810"/>
      <c r="BC94" s="810"/>
    </row>
    <row r="95" ht="15.75" customHeight="1">
      <c r="F95" s="714"/>
      <c r="G95" s="726"/>
      <c r="H95" s="726"/>
      <c r="I95" s="726"/>
      <c r="J95" s="726"/>
      <c r="K95" s="811"/>
      <c r="L95" s="726"/>
      <c r="M95" s="726"/>
      <c r="N95" s="726"/>
      <c r="O95" s="727"/>
      <c r="P95" s="718"/>
      <c r="Q95" s="726"/>
      <c r="R95" s="726"/>
      <c r="S95" s="726"/>
      <c r="T95" s="726"/>
      <c r="U95" s="726"/>
      <c r="V95" s="726"/>
      <c r="W95" s="726"/>
      <c r="X95" s="726"/>
      <c r="Y95" s="726"/>
      <c r="Z95" s="726"/>
      <c r="AA95" s="726"/>
      <c r="AB95" s="726"/>
      <c r="AC95" s="733"/>
      <c r="AD95" s="812"/>
      <c r="AE95" s="810"/>
      <c r="AF95" s="810"/>
      <c r="AG95" s="810"/>
      <c r="AH95" s="810"/>
      <c r="AI95" s="810"/>
      <c r="AJ95" s="810"/>
      <c r="AK95" s="810"/>
      <c r="AL95" s="810"/>
      <c r="AM95" s="810"/>
      <c r="AN95" s="810"/>
      <c r="AO95" s="810"/>
      <c r="AP95" s="810"/>
      <c r="AQ95" s="810"/>
      <c r="AR95" s="810"/>
      <c r="AS95" s="810"/>
      <c r="AT95" s="810"/>
      <c r="AU95" s="810"/>
      <c r="AV95" s="810"/>
      <c r="AW95" s="810"/>
      <c r="AX95" s="810"/>
      <c r="AY95" s="810"/>
      <c r="AZ95" s="810"/>
      <c r="BA95" s="810"/>
      <c r="BB95" s="810"/>
      <c r="BC95" s="810"/>
    </row>
    <row r="96" ht="15.75" customHeight="1">
      <c r="F96" s="714"/>
      <c r="G96" s="726"/>
      <c r="H96" s="726"/>
      <c r="I96" s="726"/>
      <c r="J96" s="726"/>
      <c r="K96" s="811"/>
      <c r="L96" s="726"/>
      <c r="M96" s="726"/>
      <c r="N96" s="726"/>
      <c r="O96" s="727"/>
      <c r="P96" s="718"/>
      <c r="Q96" s="726"/>
      <c r="R96" s="726"/>
      <c r="S96" s="726"/>
      <c r="T96" s="726"/>
      <c r="U96" s="726"/>
      <c r="V96" s="726"/>
      <c r="W96" s="726"/>
      <c r="X96" s="726"/>
      <c r="Y96" s="726"/>
      <c r="Z96" s="726"/>
      <c r="AA96" s="726"/>
      <c r="AB96" s="726"/>
      <c r="AC96" s="733"/>
      <c r="AD96" s="812"/>
      <c r="AE96" s="810"/>
      <c r="AF96" s="810"/>
      <c r="AG96" s="810"/>
      <c r="AH96" s="810"/>
      <c r="AI96" s="810"/>
      <c r="AJ96" s="810"/>
      <c r="AK96" s="810"/>
      <c r="AL96" s="810"/>
      <c r="AM96" s="810"/>
      <c r="AN96" s="810"/>
      <c r="AO96" s="810"/>
      <c r="AP96" s="810"/>
      <c r="AQ96" s="810"/>
      <c r="AR96" s="810"/>
      <c r="AS96" s="810"/>
      <c r="AT96" s="810"/>
      <c r="AU96" s="810"/>
      <c r="AV96" s="810"/>
      <c r="AW96" s="810"/>
      <c r="AX96" s="810"/>
      <c r="AY96" s="810"/>
      <c r="AZ96" s="810"/>
      <c r="BA96" s="810"/>
      <c r="BB96" s="810"/>
      <c r="BC96" s="810"/>
    </row>
    <row r="97" ht="15.75" customHeight="1">
      <c r="F97" s="714"/>
      <c r="G97" s="726"/>
      <c r="H97" s="726"/>
      <c r="I97" s="726"/>
      <c r="J97" s="726"/>
      <c r="K97" s="811"/>
      <c r="L97" s="726"/>
      <c r="M97" s="726"/>
      <c r="N97" s="726"/>
      <c r="O97" s="727"/>
      <c r="P97" s="718"/>
      <c r="Q97" s="726"/>
      <c r="R97" s="726"/>
      <c r="S97" s="726"/>
      <c r="T97" s="726"/>
      <c r="U97" s="726"/>
      <c r="V97" s="726"/>
      <c r="W97" s="726"/>
      <c r="X97" s="726"/>
      <c r="Y97" s="726"/>
      <c r="Z97" s="726"/>
      <c r="AA97" s="726"/>
      <c r="AB97" s="726"/>
      <c r="AC97" s="733"/>
      <c r="AD97" s="812"/>
      <c r="AE97" s="810"/>
      <c r="AF97" s="810"/>
      <c r="AG97" s="810"/>
      <c r="AH97" s="810"/>
      <c r="AI97" s="810"/>
      <c r="AJ97" s="810"/>
      <c r="AK97" s="810"/>
      <c r="AL97" s="810"/>
      <c r="AM97" s="810"/>
      <c r="AN97" s="810"/>
      <c r="AO97" s="810"/>
      <c r="AP97" s="810"/>
      <c r="AQ97" s="810"/>
      <c r="AR97" s="810"/>
      <c r="AS97" s="810"/>
      <c r="AT97" s="810"/>
      <c r="AU97" s="810"/>
      <c r="AV97" s="810"/>
      <c r="AW97" s="810"/>
      <c r="AX97" s="810"/>
      <c r="AY97" s="810"/>
      <c r="AZ97" s="810"/>
      <c r="BA97" s="810"/>
      <c r="BB97" s="810"/>
      <c r="BC97" s="810"/>
    </row>
    <row r="98" ht="15.75" customHeight="1">
      <c r="F98" s="714"/>
      <c r="G98" s="726"/>
      <c r="H98" s="726"/>
      <c r="I98" s="726"/>
      <c r="J98" s="726"/>
      <c r="K98" s="811"/>
      <c r="L98" s="726"/>
      <c r="M98" s="726"/>
      <c r="N98" s="726"/>
      <c r="O98" s="727"/>
      <c r="P98" s="718"/>
      <c r="Q98" s="726"/>
      <c r="R98" s="726"/>
      <c r="S98" s="726"/>
      <c r="T98" s="726"/>
      <c r="U98" s="726"/>
      <c r="V98" s="726"/>
      <c r="W98" s="726"/>
      <c r="X98" s="726"/>
      <c r="Y98" s="726"/>
      <c r="Z98" s="726"/>
      <c r="AA98" s="726"/>
      <c r="AB98" s="726"/>
      <c r="AC98" s="733"/>
      <c r="AD98" s="812"/>
      <c r="AE98" s="810"/>
      <c r="AF98" s="810"/>
      <c r="AG98" s="810"/>
      <c r="AH98" s="810"/>
      <c r="AI98" s="810"/>
      <c r="AJ98" s="810"/>
      <c r="AK98" s="810"/>
      <c r="AL98" s="810"/>
      <c r="AM98" s="810"/>
      <c r="AN98" s="810"/>
      <c r="AO98" s="810"/>
      <c r="AP98" s="810"/>
      <c r="AQ98" s="810"/>
      <c r="AR98" s="810"/>
      <c r="AS98" s="810"/>
      <c r="AT98" s="810"/>
      <c r="AU98" s="810"/>
      <c r="AV98" s="810"/>
      <c r="AW98" s="810"/>
      <c r="AX98" s="810"/>
      <c r="AY98" s="810"/>
      <c r="AZ98" s="810"/>
      <c r="BA98" s="810"/>
      <c r="BB98" s="810"/>
      <c r="BC98" s="810"/>
    </row>
    <row r="99" ht="15.75" customHeight="1">
      <c r="F99" s="714"/>
      <c r="G99" s="726"/>
      <c r="H99" s="726"/>
      <c r="I99" s="726"/>
      <c r="J99" s="726"/>
      <c r="K99" s="811"/>
      <c r="L99" s="726"/>
      <c r="M99" s="726"/>
      <c r="N99" s="726"/>
      <c r="O99" s="727"/>
      <c r="P99" s="718"/>
      <c r="Q99" s="726"/>
      <c r="R99" s="726"/>
      <c r="S99" s="726"/>
      <c r="T99" s="726"/>
      <c r="U99" s="726"/>
      <c r="V99" s="726"/>
      <c r="W99" s="726"/>
      <c r="X99" s="726"/>
      <c r="Y99" s="726"/>
      <c r="Z99" s="726"/>
      <c r="AA99" s="726"/>
      <c r="AB99" s="726"/>
      <c r="AC99" s="733"/>
      <c r="AD99" s="812"/>
      <c r="AE99" s="810"/>
      <c r="AF99" s="810"/>
      <c r="AG99" s="810"/>
      <c r="AH99" s="810"/>
      <c r="AI99" s="810"/>
      <c r="AJ99" s="810"/>
      <c r="AK99" s="810"/>
      <c r="AL99" s="810"/>
      <c r="AM99" s="810"/>
      <c r="AN99" s="810"/>
      <c r="AO99" s="810"/>
      <c r="AP99" s="810"/>
      <c r="AQ99" s="810"/>
      <c r="AR99" s="810"/>
      <c r="AS99" s="810"/>
      <c r="AT99" s="810"/>
      <c r="AU99" s="810"/>
      <c r="AV99" s="810"/>
      <c r="AW99" s="810"/>
      <c r="AX99" s="810"/>
      <c r="AY99" s="810"/>
      <c r="AZ99" s="810"/>
      <c r="BA99" s="810"/>
      <c r="BB99" s="810"/>
      <c r="BC99" s="810"/>
    </row>
    <row r="100" ht="15.75" customHeight="1">
      <c r="F100" s="714"/>
      <c r="G100" s="726"/>
      <c r="H100" s="726"/>
      <c r="I100" s="726"/>
      <c r="J100" s="726"/>
      <c r="K100" s="811"/>
      <c r="L100" s="726"/>
      <c r="M100" s="726"/>
      <c r="N100" s="726"/>
      <c r="O100" s="727"/>
      <c r="P100" s="718"/>
      <c r="Q100" s="726"/>
      <c r="R100" s="726"/>
      <c r="S100" s="726"/>
      <c r="T100" s="726"/>
      <c r="U100" s="726"/>
      <c r="V100" s="726"/>
      <c r="W100" s="726"/>
      <c r="X100" s="726"/>
      <c r="Y100" s="726"/>
      <c r="Z100" s="726"/>
      <c r="AA100" s="726"/>
      <c r="AB100" s="726"/>
      <c r="AC100" s="733"/>
      <c r="AD100" s="812"/>
      <c r="AE100" s="810"/>
      <c r="AF100" s="810"/>
      <c r="AG100" s="810"/>
      <c r="AH100" s="810"/>
      <c r="AI100" s="810"/>
      <c r="AJ100" s="810"/>
      <c r="AK100" s="810"/>
      <c r="AL100" s="810"/>
      <c r="AM100" s="810"/>
      <c r="AN100" s="810"/>
      <c r="AO100" s="810"/>
      <c r="AP100" s="810"/>
      <c r="AQ100" s="810"/>
      <c r="AR100" s="810"/>
      <c r="AS100" s="810"/>
      <c r="AT100" s="810"/>
      <c r="AU100" s="810"/>
      <c r="AV100" s="810"/>
      <c r="AW100" s="810"/>
      <c r="AX100" s="810"/>
      <c r="AY100" s="810"/>
      <c r="AZ100" s="810"/>
      <c r="BA100" s="810"/>
      <c r="BB100" s="810"/>
      <c r="BC100" s="810"/>
    </row>
    <row r="101" ht="15.75" customHeight="1">
      <c r="F101" s="714"/>
      <c r="G101" s="726"/>
      <c r="H101" s="726"/>
      <c r="I101" s="726"/>
      <c r="J101" s="726"/>
      <c r="K101" s="811"/>
      <c r="L101" s="726"/>
      <c r="M101" s="726"/>
      <c r="N101" s="726"/>
      <c r="O101" s="727"/>
      <c r="P101" s="718"/>
      <c r="Q101" s="726"/>
      <c r="R101" s="726"/>
      <c r="S101" s="726"/>
      <c r="T101" s="726"/>
      <c r="U101" s="726"/>
      <c r="V101" s="726"/>
      <c r="W101" s="726"/>
      <c r="X101" s="726"/>
      <c r="Y101" s="726"/>
      <c r="Z101" s="726"/>
      <c r="AA101" s="726"/>
      <c r="AB101" s="726"/>
      <c r="AC101" s="733"/>
      <c r="AD101" s="812"/>
      <c r="AE101" s="810"/>
      <c r="AF101" s="810"/>
      <c r="AG101" s="810"/>
      <c r="AH101" s="810"/>
      <c r="AI101" s="810"/>
      <c r="AJ101" s="810"/>
      <c r="AK101" s="810"/>
      <c r="AL101" s="810"/>
      <c r="AM101" s="810"/>
      <c r="AN101" s="810"/>
      <c r="AO101" s="810"/>
      <c r="AP101" s="810"/>
      <c r="AQ101" s="810"/>
      <c r="AR101" s="810"/>
      <c r="AS101" s="810"/>
      <c r="AT101" s="810"/>
      <c r="AU101" s="810"/>
      <c r="AV101" s="810"/>
      <c r="AW101" s="810"/>
      <c r="AX101" s="810"/>
      <c r="AY101" s="810"/>
      <c r="AZ101" s="810"/>
      <c r="BA101" s="810"/>
      <c r="BB101" s="810"/>
      <c r="BC101" s="810"/>
    </row>
    <row r="102" ht="15.75" customHeight="1">
      <c r="F102" s="714"/>
      <c r="G102" s="726"/>
      <c r="H102" s="726"/>
      <c r="I102" s="726"/>
      <c r="J102" s="726"/>
      <c r="K102" s="811"/>
      <c r="L102" s="726"/>
      <c r="M102" s="726"/>
      <c r="N102" s="726"/>
      <c r="O102" s="727"/>
      <c r="P102" s="718"/>
      <c r="Q102" s="726"/>
      <c r="R102" s="726"/>
      <c r="S102" s="726"/>
      <c r="T102" s="726"/>
      <c r="U102" s="726"/>
      <c r="V102" s="726"/>
      <c r="W102" s="726"/>
      <c r="X102" s="726"/>
      <c r="Y102" s="726"/>
      <c r="Z102" s="726"/>
      <c r="AA102" s="726"/>
      <c r="AB102" s="726"/>
      <c r="AC102" s="733"/>
      <c r="AD102" s="812"/>
      <c r="AE102" s="810"/>
      <c r="AF102" s="810"/>
      <c r="AG102" s="810"/>
      <c r="AH102" s="810"/>
      <c r="AI102" s="810"/>
      <c r="AJ102" s="810"/>
      <c r="AK102" s="810"/>
      <c r="AL102" s="810"/>
      <c r="AM102" s="810"/>
      <c r="AN102" s="810"/>
      <c r="AO102" s="810"/>
      <c r="AP102" s="810"/>
      <c r="AQ102" s="810"/>
      <c r="AR102" s="810"/>
      <c r="AS102" s="810"/>
      <c r="AT102" s="810"/>
      <c r="AU102" s="810"/>
      <c r="AV102" s="810"/>
      <c r="AW102" s="810"/>
      <c r="AX102" s="810"/>
      <c r="AY102" s="810"/>
      <c r="AZ102" s="810"/>
      <c r="BA102" s="810"/>
      <c r="BB102" s="810"/>
      <c r="BC102" s="810"/>
    </row>
    <row r="103" ht="15.75" customHeight="1">
      <c r="F103" s="714"/>
      <c r="G103" s="726"/>
      <c r="H103" s="726"/>
      <c r="I103" s="726"/>
      <c r="J103" s="726"/>
      <c r="K103" s="811"/>
      <c r="L103" s="726"/>
      <c r="M103" s="726"/>
      <c r="N103" s="726"/>
      <c r="O103" s="727"/>
      <c r="P103" s="718"/>
      <c r="Q103" s="726"/>
      <c r="R103" s="726"/>
      <c r="S103" s="726"/>
      <c r="T103" s="726"/>
      <c r="U103" s="726"/>
      <c r="V103" s="726"/>
      <c r="W103" s="726"/>
      <c r="X103" s="726"/>
      <c r="Y103" s="726"/>
      <c r="Z103" s="726"/>
      <c r="AA103" s="726"/>
      <c r="AB103" s="726"/>
      <c r="AC103" s="733"/>
      <c r="AD103" s="812"/>
      <c r="AE103" s="810"/>
      <c r="AF103" s="810"/>
      <c r="AG103" s="810"/>
      <c r="AH103" s="810"/>
      <c r="AI103" s="810"/>
      <c r="AJ103" s="810"/>
      <c r="AK103" s="810"/>
      <c r="AL103" s="810"/>
      <c r="AM103" s="810"/>
      <c r="AN103" s="810"/>
      <c r="AO103" s="810"/>
      <c r="AP103" s="810"/>
      <c r="AQ103" s="810"/>
      <c r="AR103" s="810"/>
      <c r="AS103" s="810"/>
      <c r="AT103" s="810"/>
      <c r="AU103" s="810"/>
      <c r="AV103" s="810"/>
      <c r="AW103" s="810"/>
      <c r="AX103" s="810"/>
      <c r="AY103" s="810"/>
      <c r="AZ103" s="810"/>
      <c r="BA103" s="810"/>
      <c r="BB103" s="810"/>
      <c r="BC103" s="810"/>
    </row>
    <row r="104" ht="15.75" customHeight="1">
      <c r="F104" s="714"/>
      <c r="G104" s="726"/>
      <c r="H104" s="726"/>
      <c r="I104" s="726"/>
      <c r="J104" s="726"/>
      <c r="K104" s="811"/>
      <c r="L104" s="726"/>
      <c r="M104" s="726"/>
      <c r="N104" s="726"/>
      <c r="O104" s="727"/>
      <c r="P104" s="718"/>
      <c r="Q104" s="726"/>
      <c r="R104" s="726"/>
      <c r="S104" s="726"/>
      <c r="T104" s="726"/>
      <c r="U104" s="726"/>
      <c r="V104" s="726"/>
      <c r="W104" s="726"/>
      <c r="X104" s="726"/>
      <c r="Y104" s="726"/>
      <c r="Z104" s="726"/>
      <c r="AA104" s="726"/>
      <c r="AB104" s="726"/>
      <c r="AC104" s="733"/>
      <c r="AD104" s="812"/>
      <c r="AE104" s="810"/>
      <c r="AF104" s="810"/>
      <c r="AG104" s="810"/>
      <c r="AH104" s="810"/>
      <c r="AI104" s="810"/>
      <c r="AJ104" s="810"/>
      <c r="AK104" s="810"/>
      <c r="AL104" s="810"/>
      <c r="AM104" s="810"/>
      <c r="AN104" s="810"/>
      <c r="AO104" s="810"/>
      <c r="AP104" s="810"/>
      <c r="AQ104" s="810"/>
      <c r="AR104" s="810"/>
      <c r="AS104" s="810"/>
      <c r="AT104" s="810"/>
      <c r="AU104" s="810"/>
      <c r="AV104" s="810"/>
      <c r="AW104" s="810"/>
      <c r="AX104" s="810"/>
      <c r="AY104" s="810"/>
      <c r="AZ104" s="810"/>
      <c r="BA104" s="810"/>
      <c r="BB104" s="810"/>
      <c r="BC104" s="810"/>
    </row>
    <row r="105" ht="15.75" customHeight="1">
      <c r="F105" s="714"/>
      <c r="G105" s="726"/>
      <c r="H105" s="726"/>
      <c r="I105" s="726"/>
      <c r="J105" s="726"/>
      <c r="K105" s="811"/>
      <c r="L105" s="726"/>
      <c r="M105" s="726"/>
      <c r="N105" s="726"/>
      <c r="O105" s="727"/>
      <c r="P105" s="718"/>
      <c r="Q105" s="726"/>
      <c r="R105" s="726"/>
      <c r="S105" s="726"/>
      <c r="T105" s="726"/>
      <c r="U105" s="726"/>
      <c r="V105" s="726"/>
      <c r="W105" s="726"/>
      <c r="X105" s="726"/>
      <c r="Y105" s="726"/>
      <c r="Z105" s="726"/>
      <c r="AA105" s="726"/>
      <c r="AB105" s="726"/>
      <c r="AC105" s="733"/>
      <c r="AD105" s="812"/>
      <c r="AE105" s="810"/>
      <c r="AF105" s="810"/>
      <c r="AG105" s="810"/>
      <c r="AH105" s="810"/>
      <c r="AI105" s="810"/>
      <c r="AJ105" s="810"/>
      <c r="AK105" s="810"/>
      <c r="AL105" s="810"/>
      <c r="AM105" s="810"/>
      <c r="AN105" s="810"/>
      <c r="AO105" s="810"/>
      <c r="AP105" s="810"/>
      <c r="AQ105" s="810"/>
      <c r="AR105" s="810"/>
      <c r="AS105" s="810"/>
      <c r="AT105" s="810"/>
      <c r="AU105" s="810"/>
      <c r="AV105" s="810"/>
      <c r="AW105" s="810"/>
      <c r="AX105" s="810"/>
      <c r="AY105" s="810"/>
      <c r="AZ105" s="810"/>
      <c r="BA105" s="810"/>
      <c r="BB105" s="810"/>
      <c r="BC105" s="810"/>
    </row>
    <row r="106" ht="15.75" customHeight="1">
      <c r="F106" s="714"/>
      <c r="G106" s="726"/>
      <c r="H106" s="726"/>
      <c r="I106" s="726"/>
      <c r="J106" s="726"/>
      <c r="K106" s="811"/>
      <c r="L106" s="726"/>
      <c r="M106" s="726"/>
      <c r="N106" s="726"/>
      <c r="O106" s="727"/>
      <c r="P106" s="718"/>
      <c r="Q106" s="726"/>
      <c r="R106" s="726"/>
      <c r="S106" s="726"/>
      <c r="T106" s="726"/>
      <c r="U106" s="726"/>
      <c r="V106" s="726"/>
      <c r="W106" s="726"/>
      <c r="X106" s="726"/>
      <c r="Y106" s="726"/>
      <c r="Z106" s="726"/>
      <c r="AA106" s="726"/>
      <c r="AB106" s="726"/>
      <c r="AC106" s="733"/>
      <c r="AD106" s="812"/>
      <c r="AE106" s="810"/>
      <c r="AF106" s="810"/>
      <c r="AG106" s="810"/>
      <c r="AH106" s="810"/>
      <c r="AI106" s="810"/>
      <c r="AJ106" s="810"/>
      <c r="AK106" s="810"/>
      <c r="AL106" s="810"/>
      <c r="AM106" s="810"/>
      <c r="AN106" s="810"/>
      <c r="AO106" s="810"/>
      <c r="AP106" s="810"/>
      <c r="AQ106" s="810"/>
      <c r="AR106" s="810"/>
      <c r="AS106" s="810"/>
      <c r="AT106" s="810"/>
      <c r="AU106" s="810"/>
      <c r="AV106" s="810"/>
      <c r="AW106" s="810"/>
      <c r="AX106" s="810"/>
      <c r="AY106" s="810"/>
      <c r="AZ106" s="810"/>
      <c r="BA106" s="810"/>
      <c r="BB106" s="810"/>
      <c r="BC106" s="810"/>
    </row>
    <row r="107" ht="15.75" customHeight="1">
      <c r="F107" s="714"/>
      <c r="G107" s="726"/>
      <c r="H107" s="726"/>
      <c r="I107" s="726"/>
      <c r="J107" s="726"/>
      <c r="K107" s="811"/>
      <c r="L107" s="726"/>
      <c r="M107" s="726"/>
      <c r="N107" s="726"/>
      <c r="O107" s="727"/>
      <c r="P107" s="718"/>
      <c r="Q107" s="726"/>
      <c r="R107" s="726"/>
      <c r="S107" s="726"/>
      <c r="T107" s="726"/>
      <c r="U107" s="726"/>
      <c r="V107" s="726"/>
      <c r="W107" s="726"/>
      <c r="X107" s="726"/>
      <c r="Y107" s="726"/>
      <c r="Z107" s="726"/>
      <c r="AA107" s="726"/>
      <c r="AB107" s="726"/>
      <c r="AC107" s="733"/>
      <c r="AD107" s="812"/>
      <c r="AE107" s="810"/>
      <c r="AF107" s="810"/>
      <c r="AG107" s="810"/>
      <c r="AH107" s="810"/>
      <c r="AI107" s="810"/>
      <c r="AJ107" s="810"/>
      <c r="AK107" s="810"/>
      <c r="AL107" s="810"/>
      <c r="AM107" s="810"/>
      <c r="AN107" s="810"/>
      <c r="AO107" s="810"/>
      <c r="AP107" s="810"/>
      <c r="AQ107" s="810"/>
      <c r="AR107" s="810"/>
      <c r="AS107" s="810"/>
      <c r="AT107" s="810"/>
      <c r="AU107" s="810"/>
      <c r="AV107" s="810"/>
      <c r="AW107" s="810"/>
      <c r="AX107" s="810"/>
      <c r="AY107" s="810"/>
      <c r="AZ107" s="810"/>
      <c r="BA107" s="810"/>
      <c r="BB107" s="810"/>
      <c r="BC107" s="810"/>
    </row>
    <row r="108" ht="15.75" customHeight="1">
      <c r="F108" s="714"/>
      <c r="G108" s="726"/>
      <c r="H108" s="726"/>
      <c r="I108" s="726"/>
      <c r="J108" s="726"/>
      <c r="K108" s="811"/>
      <c r="L108" s="726"/>
      <c r="M108" s="726"/>
      <c r="N108" s="726"/>
      <c r="O108" s="727"/>
      <c r="P108" s="718"/>
      <c r="Q108" s="726"/>
      <c r="R108" s="726"/>
      <c r="S108" s="726"/>
      <c r="T108" s="726"/>
      <c r="U108" s="726"/>
      <c r="V108" s="726"/>
      <c r="W108" s="726"/>
      <c r="X108" s="726"/>
      <c r="Y108" s="726"/>
      <c r="Z108" s="726"/>
      <c r="AA108" s="726"/>
      <c r="AB108" s="726"/>
      <c r="AC108" s="733"/>
      <c r="AD108" s="812"/>
      <c r="AE108" s="810"/>
      <c r="AF108" s="810"/>
      <c r="AG108" s="810"/>
      <c r="AH108" s="810"/>
      <c r="AI108" s="810"/>
      <c r="AJ108" s="810"/>
      <c r="AK108" s="810"/>
      <c r="AL108" s="810"/>
      <c r="AM108" s="810"/>
      <c r="AN108" s="810"/>
      <c r="AO108" s="810"/>
      <c r="AP108" s="810"/>
      <c r="AQ108" s="810"/>
      <c r="AR108" s="810"/>
      <c r="AS108" s="810"/>
      <c r="AT108" s="810"/>
      <c r="AU108" s="810"/>
      <c r="AV108" s="810"/>
      <c r="AW108" s="810"/>
      <c r="AX108" s="810"/>
      <c r="AY108" s="810"/>
      <c r="AZ108" s="810"/>
      <c r="BA108" s="810"/>
      <c r="BB108" s="810"/>
      <c r="BC108" s="810"/>
    </row>
    <row r="109" ht="15.75" customHeight="1">
      <c r="F109" s="714"/>
      <c r="G109" s="726"/>
      <c r="H109" s="726"/>
      <c r="I109" s="726"/>
      <c r="J109" s="726"/>
      <c r="K109" s="811"/>
      <c r="L109" s="726"/>
      <c r="M109" s="726"/>
      <c r="N109" s="726"/>
      <c r="O109" s="727"/>
      <c r="P109" s="718"/>
      <c r="Q109" s="726"/>
      <c r="R109" s="726"/>
      <c r="S109" s="726"/>
      <c r="T109" s="726"/>
      <c r="U109" s="726"/>
      <c r="V109" s="726"/>
      <c r="W109" s="726"/>
      <c r="X109" s="726"/>
      <c r="Y109" s="726"/>
      <c r="Z109" s="726"/>
      <c r="AA109" s="726"/>
      <c r="AB109" s="726"/>
      <c r="AC109" s="733"/>
      <c r="AD109" s="812"/>
      <c r="AE109" s="810"/>
      <c r="AF109" s="810"/>
      <c r="AG109" s="810"/>
      <c r="AH109" s="810"/>
      <c r="AI109" s="810"/>
      <c r="AJ109" s="810"/>
      <c r="AK109" s="810"/>
      <c r="AL109" s="810"/>
      <c r="AM109" s="810"/>
      <c r="AN109" s="810"/>
      <c r="AO109" s="810"/>
      <c r="AP109" s="810"/>
      <c r="AQ109" s="810"/>
      <c r="AR109" s="810"/>
      <c r="AS109" s="810"/>
      <c r="AT109" s="810"/>
      <c r="AU109" s="810"/>
      <c r="AV109" s="810"/>
      <c r="AW109" s="810"/>
      <c r="AX109" s="810"/>
      <c r="AY109" s="810"/>
      <c r="AZ109" s="810"/>
      <c r="BA109" s="810"/>
      <c r="BB109" s="810"/>
      <c r="BC109" s="810"/>
    </row>
    <row r="110" ht="15.75" customHeight="1">
      <c r="F110" s="714"/>
      <c r="G110" s="726"/>
      <c r="H110" s="726"/>
      <c r="I110" s="726"/>
      <c r="J110" s="726"/>
      <c r="K110" s="811"/>
      <c r="L110" s="726"/>
      <c r="M110" s="726"/>
      <c r="N110" s="726"/>
      <c r="O110" s="727"/>
      <c r="P110" s="718"/>
      <c r="Q110" s="726"/>
      <c r="R110" s="726"/>
      <c r="S110" s="726"/>
      <c r="T110" s="726"/>
      <c r="U110" s="726"/>
      <c r="V110" s="726"/>
      <c r="W110" s="726"/>
      <c r="X110" s="726"/>
      <c r="Y110" s="726"/>
      <c r="Z110" s="726"/>
      <c r="AA110" s="726"/>
      <c r="AB110" s="726"/>
      <c r="AC110" s="733"/>
      <c r="AD110" s="812"/>
      <c r="AE110" s="810"/>
      <c r="AF110" s="810"/>
      <c r="AG110" s="810"/>
      <c r="AH110" s="810"/>
      <c r="AI110" s="810"/>
      <c r="AJ110" s="810"/>
      <c r="AK110" s="810"/>
      <c r="AL110" s="810"/>
      <c r="AM110" s="810"/>
      <c r="AN110" s="810"/>
      <c r="AO110" s="810"/>
      <c r="AP110" s="810"/>
      <c r="AQ110" s="810"/>
      <c r="AR110" s="810"/>
      <c r="AS110" s="810"/>
      <c r="AT110" s="810"/>
      <c r="AU110" s="810"/>
      <c r="AV110" s="810"/>
      <c r="AW110" s="810"/>
      <c r="AX110" s="810"/>
      <c r="AY110" s="810"/>
      <c r="AZ110" s="810"/>
      <c r="BA110" s="810"/>
      <c r="BB110" s="810"/>
      <c r="BC110" s="810"/>
    </row>
    <row r="111" ht="15.75" customHeight="1">
      <c r="F111" s="714"/>
      <c r="G111" s="726"/>
      <c r="H111" s="726"/>
      <c r="I111" s="726"/>
      <c r="J111" s="726"/>
      <c r="K111" s="811"/>
      <c r="L111" s="726"/>
      <c r="M111" s="726"/>
      <c r="N111" s="726"/>
      <c r="O111" s="727"/>
      <c r="P111" s="718"/>
      <c r="Q111" s="726"/>
      <c r="R111" s="726"/>
      <c r="S111" s="726"/>
      <c r="T111" s="726"/>
      <c r="U111" s="726"/>
      <c r="V111" s="726"/>
      <c r="W111" s="726"/>
      <c r="X111" s="726"/>
      <c r="Y111" s="726"/>
      <c r="Z111" s="726"/>
      <c r="AA111" s="726"/>
      <c r="AB111" s="726"/>
      <c r="AC111" s="733"/>
      <c r="AD111" s="812"/>
      <c r="AE111" s="810"/>
      <c r="AF111" s="810"/>
      <c r="AG111" s="810"/>
      <c r="AH111" s="810"/>
      <c r="AI111" s="810"/>
      <c r="AJ111" s="810"/>
      <c r="AK111" s="810"/>
      <c r="AL111" s="810"/>
      <c r="AM111" s="810"/>
      <c r="AN111" s="810"/>
      <c r="AO111" s="810"/>
      <c r="AP111" s="810"/>
      <c r="AQ111" s="810"/>
      <c r="AR111" s="810"/>
      <c r="AS111" s="810"/>
      <c r="AT111" s="810"/>
      <c r="AU111" s="810"/>
      <c r="AV111" s="810"/>
      <c r="AW111" s="810"/>
      <c r="AX111" s="810"/>
      <c r="AY111" s="810"/>
      <c r="AZ111" s="810"/>
      <c r="BA111" s="810"/>
      <c r="BB111" s="810"/>
      <c r="BC111" s="810"/>
    </row>
    <row r="112" ht="15.75" customHeight="1">
      <c r="F112" s="714"/>
      <c r="G112" s="726"/>
      <c r="H112" s="726"/>
      <c r="I112" s="726"/>
      <c r="J112" s="726"/>
      <c r="K112" s="811"/>
      <c r="L112" s="726"/>
      <c r="M112" s="726"/>
      <c r="N112" s="726"/>
      <c r="O112" s="727"/>
      <c r="P112" s="718"/>
      <c r="Q112" s="726"/>
      <c r="R112" s="726"/>
      <c r="S112" s="726"/>
      <c r="T112" s="726"/>
      <c r="U112" s="726"/>
      <c r="V112" s="726"/>
      <c r="W112" s="726"/>
      <c r="X112" s="726"/>
      <c r="Y112" s="726"/>
      <c r="Z112" s="726"/>
      <c r="AA112" s="726"/>
      <c r="AB112" s="726"/>
      <c r="AC112" s="733"/>
      <c r="AD112" s="812"/>
      <c r="AE112" s="810"/>
      <c r="AF112" s="810"/>
      <c r="AG112" s="810"/>
      <c r="AH112" s="810"/>
      <c r="AI112" s="810"/>
      <c r="AJ112" s="810"/>
      <c r="AK112" s="810"/>
      <c r="AL112" s="810"/>
      <c r="AM112" s="810"/>
      <c r="AN112" s="810"/>
      <c r="AO112" s="810"/>
      <c r="AP112" s="810"/>
      <c r="AQ112" s="810"/>
      <c r="AR112" s="810"/>
      <c r="AS112" s="810"/>
      <c r="AT112" s="810"/>
      <c r="AU112" s="810"/>
      <c r="AV112" s="810"/>
      <c r="AW112" s="810"/>
      <c r="AX112" s="810"/>
      <c r="AY112" s="810"/>
      <c r="AZ112" s="810"/>
      <c r="BA112" s="810"/>
      <c r="BB112" s="810"/>
      <c r="BC112" s="810"/>
    </row>
    <row r="113" ht="15.75" customHeight="1">
      <c r="F113" s="714"/>
      <c r="G113" s="726"/>
      <c r="H113" s="726"/>
      <c r="I113" s="726"/>
      <c r="J113" s="726"/>
      <c r="K113" s="811"/>
      <c r="L113" s="726"/>
      <c r="M113" s="726"/>
      <c r="N113" s="726"/>
      <c r="O113" s="727"/>
      <c r="P113" s="718"/>
      <c r="Q113" s="726"/>
      <c r="R113" s="726"/>
      <c r="S113" s="726"/>
      <c r="T113" s="726"/>
      <c r="U113" s="726"/>
      <c r="V113" s="726"/>
      <c r="W113" s="726"/>
      <c r="X113" s="726"/>
      <c r="Y113" s="726"/>
      <c r="Z113" s="726"/>
      <c r="AA113" s="726"/>
      <c r="AB113" s="726"/>
      <c r="AC113" s="733"/>
      <c r="AD113" s="812"/>
      <c r="AE113" s="810"/>
      <c r="AF113" s="810"/>
      <c r="AG113" s="810"/>
      <c r="AH113" s="810"/>
      <c r="AI113" s="810"/>
      <c r="AJ113" s="810"/>
      <c r="AK113" s="810"/>
      <c r="AL113" s="810"/>
      <c r="AM113" s="810"/>
      <c r="AN113" s="810"/>
      <c r="AO113" s="810"/>
      <c r="AP113" s="810"/>
      <c r="AQ113" s="810"/>
      <c r="AR113" s="810"/>
      <c r="AS113" s="810"/>
      <c r="AT113" s="810"/>
      <c r="AU113" s="810"/>
      <c r="AV113" s="810"/>
      <c r="AW113" s="810"/>
      <c r="AX113" s="810"/>
      <c r="AY113" s="810"/>
      <c r="AZ113" s="810"/>
      <c r="BA113" s="810"/>
      <c r="BB113" s="810"/>
      <c r="BC113" s="810"/>
    </row>
    <row r="114" ht="15.75" customHeight="1">
      <c r="F114" s="714"/>
      <c r="G114" s="726"/>
      <c r="H114" s="726"/>
      <c r="I114" s="726"/>
      <c r="J114" s="726"/>
      <c r="K114" s="811"/>
      <c r="L114" s="726"/>
      <c r="M114" s="726"/>
      <c r="N114" s="726"/>
      <c r="O114" s="727"/>
      <c r="P114" s="718"/>
      <c r="Q114" s="726"/>
      <c r="R114" s="726"/>
      <c r="S114" s="726"/>
      <c r="T114" s="726"/>
      <c r="U114" s="726"/>
      <c r="V114" s="726"/>
      <c r="W114" s="726"/>
      <c r="X114" s="726"/>
      <c r="Y114" s="726"/>
      <c r="Z114" s="726"/>
      <c r="AA114" s="726"/>
      <c r="AB114" s="726"/>
      <c r="AC114" s="733"/>
      <c r="AD114" s="812"/>
      <c r="AE114" s="810"/>
      <c r="AF114" s="810"/>
      <c r="AG114" s="810"/>
      <c r="AH114" s="810"/>
      <c r="AI114" s="810"/>
      <c r="AJ114" s="810"/>
      <c r="AK114" s="810"/>
      <c r="AL114" s="810"/>
      <c r="AM114" s="810"/>
      <c r="AN114" s="810"/>
      <c r="AO114" s="810"/>
      <c r="AP114" s="810"/>
      <c r="AQ114" s="810"/>
      <c r="AR114" s="810"/>
      <c r="AS114" s="810"/>
      <c r="AT114" s="810"/>
      <c r="AU114" s="810"/>
      <c r="AV114" s="810"/>
      <c r="AW114" s="810"/>
      <c r="AX114" s="810"/>
      <c r="AY114" s="810"/>
      <c r="AZ114" s="810"/>
      <c r="BA114" s="810"/>
      <c r="BB114" s="810"/>
      <c r="BC114" s="810"/>
    </row>
    <row r="115" ht="15.75" customHeight="1">
      <c r="F115" s="714"/>
      <c r="G115" s="726"/>
      <c r="H115" s="726"/>
      <c r="I115" s="726"/>
      <c r="J115" s="726"/>
      <c r="K115" s="811"/>
      <c r="L115" s="726"/>
      <c r="M115" s="726"/>
      <c r="N115" s="726"/>
      <c r="O115" s="727"/>
      <c r="P115" s="718"/>
      <c r="Q115" s="726"/>
      <c r="R115" s="726"/>
      <c r="S115" s="726"/>
      <c r="T115" s="726"/>
      <c r="U115" s="726"/>
      <c r="V115" s="726"/>
      <c r="W115" s="726"/>
      <c r="X115" s="726"/>
      <c r="Y115" s="726"/>
      <c r="Z115" s="726"/>
      <c r="AA115" s="726"/>
      <c r="AB115" s="726"/>
      <c r="AC115" s="733"/>
      <c r="AD115" s="812"/>
      <c r="AE115" s="810"/>
      <c r="AF115" s="810"/>
      <c r="AG115" s="810"/>
      <c r="AH115" s="810"/>
      <c r="AI115" s="810"/>
      <c r="AJ115" s="810"/>
      <c r="AK115" s="810"/>
      <c r="AL115" s="810"/>
      <c r="AM115" s="810"/>
      <c r="AN115" s="810"/>
      <c r="AO115" s="810"/>
      <c r="AP115" s="810"/>
      <c r="AQ115" s="810"/>
      <c r="AR115" s="810"/>
      <c r="AS115" s="810"/>
      <c r="AT115" s="810"/>
      <c r="AU115" s="810"/>
      <c r="AV115" s="810"/>
      <c r="AW115" s="810"/>
      <c r="AX115" s="810"/>
      <c r="AY115" s="810"/>
      <c r="AZ115" s="810"/>
      <c r="BA115" s="810"/>
      <c r="BB115" s="810"/>
      <c r="BC115" s="810"/>
    </row>
    <row r="116" ht="15.75" customHeight="1">
      <c r="F116" s="714"/>
      <c r="G116" s="726"/>
      <c r="H116" s="726"/>
      <c r="I116" s="726"/>
      <c r="J116" s="726"/>
      <c r="K116" s="811"/>
      <c r="L116" s="726"/>
      <c r="M116" s="726"/>
      <c r="N116" s="726"/>
      <c r="O116" s="727"/>
      <c r="P116" s="718"/>
      <c r="Q116" s="726"/>
      <c r="R116" s="726"/>
      <c r="S116" s="726"/>
      <c r="T116" s="726"/>
      <c r="U116" s="726"/>
      <c r="V116" s="726"/>
      <c r="W116" s="726"/>
      <c r="X116" s="726"/>
      <c r="Y116" s="726"/>
      <c r="Z116" s="726"/>
      <c r="AA116" s="726"/>
      <c r="AB116" s="726"/>
      <c r="AC116" s="733"/>
      <c r="AD116" s="812"/>
      <c r="AE116" s="810"/>
      <c r="AF116" s="810"/>
      <c r="AG116" s="810"/>
      <c r="AH116" s="810"/>
      <c r="AI116" s="810"/>
      <c r="AJ116" s="810"/>
      <c r="AK116" s="810"/>
      <c r="AL116" s="810"/>
      <c r="AM116" s="810"/>
      <c r="AN116" s="810"/>
      <c r="AO116" s="810"/>
      <c r="AP116" s="810"/>
      <c r="AQ116" s="810"/>
      <c r="AR116" s="810"/>
      <c r="AS116" s="810"/>
      <c r="AT116" s="810"/>
      <c r="AU116" s="810"/>
      <c r="AV116" s="810"/>
      <c r="AW116" s="810"/>
      <c r="AX116" s="810"/>
      <c r="AY116" s="810"/>
      <c r="AZ116" s="810"/>
      <c r="BA116" s="810"/>
      <c r="BB116" s="810"/>
      <c r="BC116" s="810"/>
    </row>
    <row r="117" ht="15.75" customHeight="1">
      <c r="F117" s="714"/>
      <c r="G117" s="726"/>
      <c r="H117" s="726"/>
      <c r="I117" s="726"/>
      <c r="J117" s="726"/>
      <c r="K117" s="811"/>
      <c r="L117" s="726"/>
      <c r="M117" s="726"/>
      <c r="N117" s="726"/>
      <c r="O117" s="727"/>
      <c r="P117" s="718"/>
      <c r="Q117" s="726"/>
      <c r="R117" s="726"/>
      <c r="S117" s="726"/>
      <c r="T117" s="726"/>
      <c r="U117" s="726"/>
      <c r="V117" s="726"/>
      <c r="W117" s="726"/>
      <c r="X117" s="726"/>
      <c r="Y117" s="726"/>
      <c r="Z117" s="726"/>
      <c r="AA117" s="726"/>
      <c r="AB117" s="726"/>
      <c r="AC117" s="733"/>
      <c r="AD117" s="812"/>
      <c r="AE117" s="810"/>
      <c r="AF117" s="810"/>
      <c r="AG117" s="810"/>
      <c r="AH117" s="810"/>
      <c r="AI117" s="810"/>
      <c r="AJ117" s="810"/>
      <c r="AK117" s="810"/>
      <c r="AL117" s="810"/>
      <c r="AM117" s="810"/>
      <c r="AN117" s="810"/>
      <c r="AO117" s="810"/>
      <c r="AP117" s="810"/>
      <c r="AQ117" s="810"/>
      <c r="AR117" s="810"/>
      <c r="AS117" s="810"/>
      <c r="AT117" s="810"/>
      <c r="AU117" s="810"/>
      <c r="AV117" s="810"/>
      <c r="AW117" s="810"/>
      <c r="AX117" s="810"/>
      <c r="AY117" s="810"/>
      <c r="AZ117" s="810"/>
      <c r="BA117" s="810"/>
      <c r="BB117" s="810"/>
      <c r="BC117" s="810"/>
    </row>
    <row r="118" ht="15.75" customHeight="1">
      <c r="F118" s="714"/>
      <c r="G118" s="726"/>
      <c r="H118" s="726"/>
      <c r="I118" s="726"/>
      <c r="J118" s="726"/>
      <c r="K118" s="811"/>
      <c r="L118" s="726"/>
      <c r="M118" s="726"/>
      <c r="N118" s="726"/>
      <c r="O118" s="727"/>
      <c r="P118" s="718"/>
      <c r="Q118" s="726"/>
      <c r="R118" s="726"/>
      <c r="S118" s="726"/>
      <c r="T118" s="726"/>
      <c r="U118" s="726"/>
      <c r="V118" s="726"/>
      <c r="W118" s="726"/>
      <c r="X118" s="726"/>
      <c r="Y118" s="726"/>
      <c r="Z118" s="726"/>
      <c r="AA118" s="726"/>
      <c r="AB118" s="726"/>
      <c r="AC118" s="733"/>
      <c r="AD118" s="812"/>
      <c r="AE118" s="810"/>
      <c r="AF118" s="810"/>
      <c r="AG118" s="810"/>
      <c r="AH118" s="810"/>
      <c r="AI118" s="810"/>
      <c r="AJ118" s="810"/>
      <c r="AK118" s="810"/>
      <c r="AL118" s="810"/>
      <c r="AM118" s="810"/>
      <c r="AN118" s="810"/>
      <c r="AO118" s="810"/>
      <c r="AP118" s="810"/>
      <c r="AQ118" s="810"/>
      <c r="AR118" s="810"/>
      <c r="AS118" s="810"/>
      <c r="AT118" s="810"/>
      <c r="AU118" s="810"/>
      <c r="AV118" s="810"/>
      <c r="AW118" s="810"/>
      <c r="AX118" s="810"/>
      <c r="AY118" s="810"/>
      <c r="AZ118" s="810"/>
      <c r="BA118" s="810"/>
      <c r="BB118" s="810"/>
      <c r="BC118" s="810"/>
    </row>
    <row r="119" ht="15.75" customHeight="1">
      <c r="F119" s="714"/>
      <c r="G119" s="726"/>
      <c r="H119" s="726"/>
      <c r="I119" s="726"/>
      <c r="J119" s="726"/>
      <c r="K119" s="811"/>
      <c r="L119" s="726"/>
      <c r="M119" s="726"/>
      <c r="N119" s="726"/>
      <c r="O119" s="727"/>
      <c r="P119" s="718"/>
      <c r="Q119" s="726"/>
      <c r="R119" s="726"/>
      <c r="S119" s="726"/>
      <c r="T119" s="726"/>
      <c r="U119" s="726"/>
      <c r="V119" s="726"/>
      <c r="W119" s="726"/>
      <c r="X119" s="726"/>
      <c r="Y119" s="726"/>
      <c r="Z119" s="726"/>
      <c r="AA119" s="726"/>
      <c r="AB119" s="726"/>
      <c r="AC119" s="733"/>
      <c r="AD119" s="812"/>
      <c r="AE119" s="810"/>
      <c r="AF119" s="810"/>
      <c r="AG119" s="810"/>
      <c r="AH119" s="810"/>
      <c r="AI119" s="810"/>
      <c r="AJ119" s="810"/>
      <c r="AK119" s="810"/>
      <c r="AL119" s="810"/>
      <c r="AM119" s="810"/>
      <c r="AN119" s="810"/>
      <c r="AO119" s="810"/>
      <c r="AP119" s="810"/>
      <c r="AQ119" s="810"/>
      <c r="AR119" s="810"/>
      <c r="AS119" s="810"/>
      <c r="AT119" s="810"/>
      <c r="AU119" s="810"/>
      <c r="AV119" s="810"/>
      <c r="AW119" s="810"/>
      <c r="AX119" s="810"/>
      <c r="AY119" s="810"/>
      <c r="AZ119" s="810"/>
      <c r="BA119" s="810"/>
      <c r="BB119" s="810"/>
      <c r="BC119" s="810"/>
    </row>
    <row r="120" ht="15.75" customHeight="1">
      <c r="F120" s="714"/>
      <c r="G120" s="726"/>
      <c r="H120" s="726"/>
      <c r="I120" s="726"/>
      <c r="J120" s="726"/>
      <c r="K120" s="811"/>
      <c r="L120" s="726"/>
      <c r="M120" s="726"/>
      <c r="N120" s="726"/>
      <c r="O120" s="727"/>
      <c r="P120" s="718"/>
      <c r="Q120" s="726"/>
      <c r="R120" s="726"/>
      <c r="S120" s="726"/>
      <c r="T120" s="726"/>
      <c r="U120" s="726"/>
      <c r="V120" s="726"/>
      <c r="W120" s="726"/>
      <c r="X120" s="726"/>
      <c r="Y120" s="726"/>
      <c r="Z120" s="726"/>
      <c r="AA120" s="726"/>
      <c r="AB120" s="726"/>
      <c r="AC120" s="733"/>
      <c r="AD120" s="812"/>
      <c r="AE120" s="810"/>
      <c r="AF120" s="810"/>
      <c r="AG120" s="810"/>
      <c r="AH120" s="810"/>
      <c r="AI120" s="810"/>
      <c r="AJ120" s="810"/>
      <c r="AK120" s="810"/>
      <c r="AL120" s="810"/>
      <c r="AM120" s="810"/>
      <c r="AN120" s="810"/>
      <c r="AO120" s="810"/>
      <c r="AP120" s="810"/>
      <c r="AQ120" s="810"/>
      <c r="AR120" s="810"/>
      <c r="AS120" s="810"/>
      <c r="AT120" s="810"/>
      <c r="AU120" s="810"/>
      <c r="AV120" s="810"/>
      <c r="AW120" s="810"/>
      <c r="AX120" s="810"/>
      <c r="AY120" s="810"/>
      <c r="AZ120" s="810"/>
      <c r="BA120" s="810"/>
      <c r="BB120" s="810"/>
      <c r="BC120" s="810"/>
    </row>
    <row r="121" ht="15.75" customHeight="1">
      <c r="F121" s="714"/>
      <c r="G121" s="726"/>
      <c r="H121" s="726"/>
      <c r="I121" s="726"/>
      <c r="J121" s="726"/>
      <c r="K121" s="811"/>
      <c r="L121" s="726"/>
      <c r="M121" s="726"/>
      <c r="N121" s="726"/>
      <c r="O121" s="727"/>
      <c r="P121" s="718"/>
      <c r="Q121" s="726"/>
      <c r="R121" s="726"/>
      <c r="S121" s="726"/>
      <c r="T121" s="726"/>
      <c r="U121" s="726"/>
      <c r="V121" s="726"/>
      <c r="W121" s="726"/>
      <c r="X121" s="726"/>
      <c r="Y121" s="726"/>
      <c r="Z121" s="726"/>
      <c r="AA121" s="726"/>
      <c r="AB121" s="726"/>
      <c r="AC121" s="733"/>
      <c r="AD121" s="812"/>
      <c r="AE121" s="810"/>
      <c r="AF121" s="810"/>
      <c r="AG121" s="810"/>
      <c r="AH121" s="810"/>
      <c r="AI121" s="810"/>
      <c r="AJ121" s="810"/>
      <c r="AK121" s="810"/>
      <c r="AL121" s="810"/>
      <c r="AM121" s="810"/>
      <c r="AN121" s="810"/>
      <c r="AO121" s="810"/>
      <c r="AP121" s="810"/>
      <c r="AQ121" s="810"/>
      <c r="AR121" s="810"/>
      <c r="AS121" s="810"/>
      <c r="AT121" s="810"/>
      <c r="AU121" s="810"/>
      <c r="AV121" s="810"/>
      <c r="AW121" s="810"/>
      <c r="AX121" s="810"/>
      <c r="AY121" s="810"/>
      <c r="AZ121" s="810"/>
      <c r="BA121" s="810"/>
      <c r="BB121" s="810"/>
      <c r="BC121" s="810"/>
    </row>
    <row r="122" ht="15.75" customHeight="1">
      <c r="F122" s="714"/>
      <c r="G122" s="726"/>
      <c r="H122" s="726"/>
      <c r="I122" s="726"/>
      <c r="J122" s="726"/>
      <c r="K122" s="811"/>
      <c r="L122" s="726"/>
      <c r="M122" s="726"/>
      <c r="N122" s="726"/>
      <c r="O122" s="727"/>
      <c r="P122" s="718"/>
      <c r="Q122" s="726"/>
      <c r="R122" s="726"/>
      <c r="S122" s="726"/>
      <c r="T122" s="726"/>
      <c r="U122" s="726"/>
      <c r="V122" s="726"/>
      <c r="W122" s="726"/>
      <c r="X122" s="726"/>
      <c r="Y122" s="726"/>
      <c r="Z122" s="726"/>
      <c r="AA122" s="726"/>
      <c r="AB122" s="726"/>
      <c r="AC122" s="733"/>
      <c r="AD122" s="812"/>
      <c r="AE122" s="810"/>
      <c r="AF122" s="810"/>
      <c r="AG122" s="810"/>
      <c r="AH122" s="810"/>
      <c r="AI122" s="810"/>
      <c r="AJ122" s="810"/>
      <c r="AK122" s="810"/>
      <c r="AL122" s="810"/>
      <c r="AM122" s="810"/>
      <c r="AN122" s="810"/>
      <c r="AO122" s="810"/>
      <c r="AP122" s="810"/>
      <c r="AQ122" s="810"/>
      <c r="AR122" s="810"/>
      <c r="AS122" s="810"/>
      <c r="AT122" s="810"/>
      <c r="AU122" s="810"/>
      <c r="AV122" s="810"/>
      <c r="AW122" s="810"/>
      <c r="AX122" s="810"/>
      <c r="AY122" s="810"/>
      <c r="AZ122" s="810"/>
      <c r="BA122" s="810"/>
      <c r="BB122" s="810"/>
      <c r="BC122" s="810"/>
    </row>
    <row r="123" ht="15.75" customHeight="1">
      <c r="F123" s="714"/>
      <c r="G123" s="726"/>
      <c r="H123" s="726"/>
      <c r="I123" s="726"/>
      <c r="J123" s="726"/>
      <c r="K123" s="811"/>
      <c r="L123" s="726"/>
      <c r="M123" s="726"/>
      <c r="N123" s="726"/>
      <c r="O123" s="727"/>
      <c r="P123" s="718"/>
      <c r="Q123" s="726"/>
      <c r="R123" s="726"/>
      <c r="S123" s="726"/>
      <c r="T123" s="726"/>
      <c r="U123" s="726"/>
      <c r="V123" s="726"/>
      <c r="W123" s="726"/>
      <c r="X123" s="726"/>
      <c r="Y123" s="726"/>
      <c r="Z123" s="726"/>
      <c r="AA123" s="726"/>
      <c r="AB123" s="726"/>
      <c r="AC123" s="733"/>
      <c r="AD123" s="812"/>
      <c r="AE123" s="810"/>
      <c r="AF123" s="810"/>
      <c r="AG123" s="810"/>
      <c r="AH123" s="810"/>
      <c r="AI123" s="810"/>
      <c r="AJ123" s="810"/>
      <c r="AK123" s="810"/>
      <c r="AL123" s="810"/>
      <c r="AM123" s="810"/>
      <c r="AN123" s="810"/>
      <c r="AO123" s="810"/>
      <c r="AP123" s="810"/>
      <c r="AQ123" s="810"/>
      <c r="AR123" s="810"/>
      <c r="AS123" s="810"/>
      <c r="AT123" s="810"/>
      <c r="AU123" s="810"/>
      <c r="AV123" s="810"/>
      <c r="AW123" s="810"/>
      <c r="AX123" s="810"/>
      <c r="AY123" s="810"/>
      <c r="AZ123" s="810"/>
      <c r="BA123" s="810"/>
      <c r="BB123" s="810"/>
      <c r="BC123" s="810"/>
    </row>
    <row r="124" ht="15.75" customHeight="1">
      <c r="F124" s="714"/>
      <c r="G124" s="726"/>
      <c r="H124" s="726"/>
      <c r="I124" s="726"/>
      <c r="J124" s="726"/>
      <c r="K124" s="811"/>
      <c r="L124" s="726"/>
      <c r="M124" s="726"/>
      <c r="N124" s="726"/>
      <c r="O124" s="727"/>
      <c r="P124" s="718"/>
      <c r="Q124" s="726"/>
      <c r="R124" s="726"/>
      <c r="S124" s="726"/>
      <c r="T124" s="726"/>
      <c r="U124" s="726"/>
      <c r="V124" s="726"/>
      <c r="W124" s="726"/>
      <c r="X124" s="726"/>
      <c r="Y124" s="726"/>
      <c r="Z124" s="726"/>
      <c r="AA124" s="726"/>
      <c r="AB124" s="726"/>
      <c r="AC124" s="733"/>
      <c r="AD124" s="812"/>
      <c r="AE124" s="810"/>
      <c r="AF124" s="810"/>
      <c r="AG124" s="810"/>
      <c r="AH124" s="810"/>
      <c r="AI124" s="810"/>
      <c r="AJ124" s="810"/>
      <c r="AK124" s="810"/>
      <c r="AL124" s="810"/>
      <c r="AM124" s="810"/>
      <c r="AN124" s="810"/>
      <c r="AO124" s="810"/>
      <c r="AP124" s="810"/>
      <c r="AQ124" s="810"/>
      <c r="AR124" s="810"/>
      <c r="AS124" s="810"/>
      <c r="AT124" s="810"/>
      <c r="AU124" s="810"/>
      <c r="AV124" s="810"/>
      <c r="AW124" s="810"/>
      <c r="AX124" s="810"/>
      <c r="AY124" s="810"/>
      <c r="AZ124" s="810"/>
      <c r="BA124" s="810"/>
      <c r="BB124" s="810"/>
      <c r="BC124" s="810"/>
    </row>
    <row r="125" ht="15.75" customHeight="1">
      <c r="F125" s="714"/>
      <c r="G125" s="726"/>
      <c r="H125" s="726"/>
      <c r="I125" s="726"/>
      <c r="J125" s="726"/>
      <c r="K125" s="811"/>
      <c r="L125" s="726"/>
      <c r="M125" s="726"/>
      <c r="N125" s="726"/>
      <c r="O125" s="727"/>
      <c r="P125" s="718"/>
      <c r="Q125" s="726"/>
      <c r="R125" s="726"/>
      <c r="S125" s="726"/>
      <c r="T125" s="726"/>
      <c r="U125" s="726"/>
      <c r="V125" s="726"/>
      <c r="W125" s="726"/>
      <c r="X125" s="726"/>
      <c r="Y125" s="726"/>
      <c r="Z125" s="726"/>
      <c r="AA125" s="726"/>
      <c r="AB125" s="726"/>
      <c r="AC125" s="733"/>
      <c r="AD125" s="812"/>
      <c r="AE125" s="810"/>
      <c r="AF125" s="810"/>
      <c r="AG125" s="810"/>
      <c r="AH125" s="810"/>
      <c r="AI125" s="810"/>
      <c r="AJ125" s="810"/>
      <c r="AK125" s="810"/>
      <c r="AL125" s="810"/>
      <c r="AM125" s="810"/>
      <c r="AN125" s="810"/>
      <c r="AO125" s="810"/>
      <c r="AP125" s="810"/>
      <c r="AQ125" s="810"/>
      <c r="AR125" s="810"/>
      <c r="AS125" s="810"/>
      <c r="AT125" s="810"/>
      <c r="AU125" s="810"/>
      <c r="AV125" s="810"/>
      <c r="AW125" s="810"/>
      <c r="AX125" s="810"/>
      <c r="AY125" s="810"/>
      <c r="AZ125" s="810"/>
      <c r="BA125" s="810"/>
      <c r="BB125" s="810"/>
      <c r="BC125" s="810"/>
    </row>
    <row r="126" ht="15.75" customHeight="1">
      <c r="F126" s="714"/>
      <c r="G126" s="726"/>
      <c r="H126" s="726"/>
      <c r="I126" s="726"/>
      <c r="J126" s="726"/>
      <c r="K126" s="811"/>
      <c r="L126" s="726"/>
      <c r="M126" s="726"/>
      <c r="N126" s="726"/>
      <c r="O126" s="727"/>
      <c r="P126" s="718"/>
      <c r="Q126" s="726"/>
      <c r="R126" s="726"/>
      <c r="S126" s="726"/>
      <c r="T126" s="726"/>
      <c r="U126" s="726"/>
      <c r="V126" s="726"/>
      <c r="W126" s="726"/>
      <c r="X126" s="726"/>
      <c r="Y126" s="726"/>
      <c r="Z126" s="726"/>
      <c r="AA126" s="726"/>
      <c r="AB126" s="726"/>
      <c r="AC126" s="733"/>
      <c r="AD126" s="812"/>
      <c r="AE126" s="810"/>
      <c r="AF126" s="810"/>
      <c r="AG126" s="810"/>
      <c r="AH126" s="810"/>
      <c r="AI126" s="810"/>
      <c r="AJ126" s="810"/>
      <c r="AK126" s="810"/>
      <c r="AL126" s="810"/>
      <c r="AM126" s="810"/>
      <c r="AN126" s="810"/>
      <c r="AO126" s="810"/>
      <c r="AP126" s="810"/>
      <c r="AQ126" s="810"/>
      <c r="AR126" s="810"/>
      <c r="AS126" s="810"/>
      <c r="AT126" s="810"/>
      <c r="AU126" s="810"/>
      <c r="AV126" s="810"/>
      <c r="AW126" s="810"/>
      <c r="AX126" s="810"/>
      <c r="AY126" s="810"/>
      <c r="AZ126" s="810"/>
      <c r="BA126" s="810"/>
      <c r="BB126" s="810"/>
      <c r="BC126" s="810"/>
    </row>
    <row r="127" ht="15.75" customHeight="1">
      <c r="F127" s="714"/>
      <c r="G127" s="726"/>
      <c r="H127" s="726"/>
      <c r="I127" s="726"/>
      <c r="J127" s="726"/>
      <c r="K127" s="811"/>
      <c r="L127" s="726"/>
      <c r="M127" s="726"/>
      <c r="N127" s="726"/>
      <c r="O127" s="727"/>
      <c r="P127" s="718"/>
      <c r="Q127" s="726"/>
      <c r="R127" s="726"/>
      <c r="S127" s="726"/>
      <c r="T127" s="726"/>
      <c r="U127" s="726"/>
      <c r="V127" s="726"/>
      <c r="W127" s="726"/>
      <c r="X127" s="726"/>
      <c r="Y127" s="726"/>
      <c r="Z127" s="726"/>
      <c r="AA127" s="726"/>
      <c r="AB127" s="726"/>
      <c r="AC127" s="733"/>
      <c r="AD127" s="812"/>
      <c r="AE127" s="810"/>
      <c r="AF127" s="810"/>
      <c r="AG127" s="810"/>
      <c r="AH127" s="810"/>
      <c r="AI127" s="810"/>
      <c r="AJ127" s="810"/>
      <c r="AK127" s="810"/>
      <c r="AL127" s="810"/>
      <c r="AM127" s="810"/>
      <c r="AN127" s="810"/>
      <c r="AO127" s="810"/>
      <c r="AP127" s="810"/>
      <c r="AQ127" s="810"/>
      <c r="AR127" s="810"/>
      <c r="AS127" s="810"/>
      <c r="AT127" s="810"/>
      <c r="AU127" s="810"/>
      <c r="AV127" s="810"/>
      <c r="AW127" s="810"/>
      <c r="AX127" s="810"/>
      <c r="AY127" s="810"/>
      <c r="AZ127" s="810"/>
      <c r="BA127" s="810"/>
      <c r="BB127" s="810"/>
      <c r="BC127" s="810"/>
    </row>
    <row r="128" ht="15.75" customHeight="1">
      <c r="F128" s="714"/>
      <c r="G128" s="726"/>
      <c r="H128" s="726"/>
      <c r="I128" s="726"/>
      <c r="J128" s="726"/>
      <c r="K128" s="811"/>
      <c r="L128" s="726"/>
      <c r="M128" s="726"/>
      <c r="N128" s="726"/>
      <c r="O128" s="727"/>
      <c r="P128" s="718"/>
      <c r="Q128" s="726"/>
      <c r="R128" s="726"/>
      <c r="S128" s="726"/>
      <c r="T128" s="726"/>
      <c r="U128" s="726"/>
      <c r="V128" s="726"/>
      <c r="W128" s="726"/>
      <c r="X128" s="726"/>
      <c r="Y128" s="726"/>
      <c r="Z128" s="726"/>
      <c r="AA128" s="726"/>
      <c r="AB128" s="726"/>
      <c r="AC128" s="733"/>
      <c r="AD128" s="812"/>
      <c r="AE128" s="810"/>
      <c r="AF128" s="810"/>
      <c r="AG128" s="810"/>
      <c r="AH128" s="810"/>
      <c r="AI128" s="810"/>
      <c r="AJ128" s="810"/>
      <c r="AK128" s="810"/>
      <c r="AL128" s="810"/>
      <c r="AM128" s="810"/>
      <c r="AN128" s="810"/>
      <c r="AO128" s="810"/>
      <c r="AP128" s="810"/>
      <c r="AQ128" s="810"/>
      <c r="AR128" s="810"/>
      <c r="AS128" s="810"/>
      <c r="AT128" s="810"/>
      <c r="AU128" s="810"/>
      <c r="AV128" s="810"/>
      <c r="AW128" s="810"/>
      <c r="AX128" s="810"/>
      <c r="AY128" s="810"/>
      <c r="AZ128" s="810"/>
      <c r="BA128" s="810"/>
      <c r="BB128" s="810"/>
      <c r="BC128" s="810"/>
    </row>
    <row r="129" ht="15.75" customHeight="1">
      <c r="F129" s="714"/>
      <c r="G129" s="726"/>
      <c r="H129" s="726"/>
      <c r="I129" s="726"/>
      <c r="J129" s="726"/>
      <c r="K129" s="811"/>
      <c r="L129" s="726"/>
      <c r="M129" s="726"/>
      <c r="N129" s="726"/>
      <c r="O129" s="727"/>
      <c r="P129" s="718"/>
      <c r="Q129" s="726"/>
      <c r="R129" s="726"/>
      <c r="S129" s="726"/>
      <c r="T129" s="726"/>
      <c r="U129" s="726"/>
      <c r="V129" s="726"/>
      <c r="W129" s="726"/>
      <c r="X129" s="726"/>
      <c r="Y129" s="726"/>
      <c r="Z129" s="726"/>
      <c r="AA129" s="726"/>
      <c r="AB129" s="726"/>
      <c r="AC129" s="733"/>
      <c r="AD129" s="812"/>
      <c r="AE129" s="810"/>
      <c r="AF129" s="810"/>
      <c r="AG129" s="810"/>
      <c r="AH129" s="810"/>
      <c r="AI129" s="810"/>
      <c r="AJ129" s="810"/>
      <c r="AK129" s="810"/>
      <c r="AL129" s="810"/>
      <c r="AM129" s="810"/>
      <c r="AN129" s="810"/>
      <c r="AO129" s="810"/>
      <c r="AP129" s="810"/>
      <c r="AQ129" s="810"/>
      <c r="AR129" s="810"/>
      <c r="AS129" s="810"/>
      <c r="AT129" s="810"/>
      <c r="AU129" s="810"/>
      <c r="AV129" s="810"/>
      <c r="AW129" s="810"/>
      <c r="AX129" s="810"/>
      <c r="AY129" s="810"/>
      <c r="AZ129" s="810"/>
      <c r="BA129" s="810"/>
      <c r="BB129" s="810"/>
      <c r="BC129" s="810"/>
    </row>
    <row r="130" ht="15.75" customHeight="1">
      <c r="F130" s="714"/>
      <c r="G130" s="726"/>
      <c r="H130" s="726"/>
      <c r="I130" s="726"/>
      <c r="J130" s="726"/>
      <c r="K130" s="811"/>
      <c r="L130" s="726"/>
      <c r="M130" s="726"/>
      <c r="N130" s="726"/>
      <c r="O130" s="727"/>
      <c r="P130" s="718"/>
      <c r="Q130" s="726"/>
      <c r="R130" s="726"/>
      <c r="S130" s="726"/>
      <c r="T130" s="726"/>
      <c r="U130" s="726"/>
      <c r="V130" s="726"/>
      <c r="W130" s="726"/>
      <c r="X130" s="726"/>
      <c r="Y130" s="726"/>
      <c r="Z130" s="726"/>
      <c r="AA130" s="726"/>
      <c r="AB130" s="726"/>
      <c r="AC130" s="733"/>
      <c r="AD130" s="812"/>
      <c r="AE130" s="810"/>
      <c r="AF130" s="810"/>
      <c r="AG130" s="810"/>
      <c r="AH130" s="810"/>
      <c r="AI130" s="810"/>
      <c r="AJ130" s="810"/>
      <c r="AK130" s="810"/>
      <c r="AL130" s="810"/>
      <c r="AM130" s="810"/>
      <c r="AN130" s="810"/>
      <c r="AO130" s="810"/>
      <c r="AP130" s="810"/>
      <c r="AQ130" s="810"/>
      <c r="AR130" s="810"/>
      <c r="AS130" s="810"/>
      <c r="AT130" s="810"/>
      <c r="AU130" s="810"/>
      <c r="AV130" s="810"/>
      <c r="AW130" s="810"/>
      <c r="AX130" s="810"/>
      <c r="AY130" s="810"/>
      <c r="AZ130" s="810"/>
      <c r="BA130" s="810"/>
      <c r="BB130" s="810"/>
      <c r="BC130" s="810"/>
    </row>
    <row r="131" ht="15.75" customHeight="1">
      <c r="F131" s="714"/>
      <c r="G131" s="726"/>
      <c r="H131" s="726"/>
      <c r="I131" s="726"/>
      <c r="J131" s="726"/>
      <c r="K131" s="811"/>
      <c r="L131" s="726"/>
      <c r="M131" s="726"/>
      <c r="N131" s="726"/>
      <c r="O131" s="727"/>
      <c r="P131" s="718"/>
      <c r="Q131" s="726"/>
      <c r="R131" s="726"/>
      <c r="S131" s="726"/>
      <c r="T131" s="726"/>
      <c r="U131" s="726"/>
      <c r="V131" s="726"/>
      <c r="W131" s="726"/>
      <c r="X131" s="726"/>
      <c r="Y131" s="726"/>
      <c r="Z131" s="726"/>
      <c r="AA131" s="726"/>
      <c r="AB131" s="726"/>
      <c r="AC131" s="733"/>
      <c r="AD131" s="812"/>
      <c r="AE131" s="810"/>
      <c r="AF131" s="810"/>
      <c r="AG131" s="810"/>
      <c r="AH131" s="810"/>
      <c r="AI131" s="810"/>
      <c r="AJ131" s="810"/>
      <c r="AK131" s="810"/>
      <c r="AL131" s="810"/>
      <c r="AM131" s="810"/>
      <c r="AN131" s="810"/>
      <c r="AO131" s="810"/>
      <c r="AP131" s="810"/>
      <c r="AQ131" s="810"/>
      <c r="AR131" s="810"/>
      <c r="AS131" s="810"/>
      <c r="AT131" s="810"/>
      <c r="AU131" s="810"/>
      <c r="AV131" s="810"/>
      <c r="AW131" s="810"/>
      <c r="AX131" s="810"/>
      <c r="AY131" s="810"/>
      <c r="AZ131" s="810"/>
      <c r="BA131" s="810"/>
      <c r="BB131" s="810"/>
      <c r="BC131" s="810"/>
    </row>
    <row r="132" ht="15.75" customHeight="1">
      <c r="F132" s="714"/>
      <c r="G132" s="726"/>
      <c r="H132" s="726"/>
      <c r="I132" s="726"/>
      <c r="J132" s="726"/>
      <c r="K132" s="811"/>
      <c r="L132" s="726"/>
      <c r="M132" s="726"/>
      <c r="N132" s="726"/>
      <c r="O132" s="727"/>
      <c r="P132" s="718"/>
      <c r="Q132" s="726"/>
      <c r="R132" s="726"/>
      <c r="S132" s="726"/>
      <c r="T132" s="726"/>
      <c r="U132" s="726"/>
      <c r="V132" s="726"/>
      <c r="W132" s="726"/>
      <c r="X132" s="726"/>
      <c r="Y132" s="726"/>
      <c r="Z132" s="726"/>
      <c r="AA132" s="726"/>
      <c r="AB132" s="726"/>
      <c r="AC132" s="733"/>
      <c r="AD132" s="812"/>
      <c r="AE132" s="810"/>
      <c r="AF132" s="810"/>
      <c r="AG132" s="810"/>
      <c r="AH132" s="810"/>
      <c r="AI132" s="810"/>
      <c r="AJ132" s="810"/>
      <c r="AK132" s="810"/>
      <c r="AL132" s="810"/>
      <c r="AM132" s="810"/>
      <c r="AN132" s="810"/>
      <c r="AO132" s="810"/>
      <c r="AP132" s="810"/>
      <c r="AQ132" s="810"/>
      <c r="AR132" s="810"/>
      <c r="AS132" s="810"/>
      <c r="AT132" s="810"/>
      <c r="AU132" s="810"/>
      <c r="AV132" s="810"/>
      <c r="AW132" s="810"/>
      <c r="AX132" s="810"/>
      <c r="AY132" s="810"/>
      <c r="AZ132" s="810"/>
      <c r="BA132" s="810"/>
      <c r="BB132" s="810"/>
      <c r="BC132" s="810"/>
    </row>
    <row r="133" ht="15.75" customHeight="1">
      <c r="F133" s="714"/>
      <c r="G133" s="726"/>
      <c r="H133" s="726"/>
      <c r="I133" s="726"/>
      <c r="J133" s="726"/>
      <c r="K133" s="811"/>
      <c r="L133" s="726"/>
      <c r="M133" s="726"/>
      <c r="N133" s="726"/>
      <c r="O133" s="727"/>
      <c r="P133" s="718"/>
      <c r="Q133" s="726"/>
      <c r="R133" s="726"/>
      <c r="S133" s="726"/>
      <c r="T133" s="726"/>
      <c r="U133" s="726"/>
      <c r="V133" s="726"/>
      <c r="W133" s="726"/>
      <c r="X133" s="726"/>
      <c r="Y133" s="726"/>
      <c r="Z133" s="726"/>
      <c r="AA133" s="726"/>
      <c r="AB133" s="726"/>
      <c r="AC133" s="733"/>
      <c r="AD133" s="812"/>
      <c r="AE133" s="810"/>
      <c r="AF133" s="810"/>
      <c r="AG133" s="810"/>
      <c r="AH133" s="810"/>
      <c r="AI133" s="810"/>
      <c r="AJ133" s="810"/>
      <c r="AK133" s="810"/>
      <c r="AL133" s="810"/>
      <c r="AM133" s="810"/>
      <c r="AN133" s="810"/>
      <c r="AO133" s="810"/>
      <c r="AP133" s="810"/>
      <c r="AQ133" s="810"/>
      <c r="AR133" s="810"/>
      <c r="AS133" s="810"/>
      <c r="AT133" s="810"/>
      <c r="AU133" s="810"/>
      <c r="AV133" s="810"/>
      <c r="AW133" s="810"/>
      <c r="AX133" s="810"/>
      <c r="AY133" s="810"/>
      <c r="AZ133" s="810"/>
      <c r="BA133" s="810"/>
      <c r="BB133" s="810"/>
      <c r="BC133" s="810"/>
    </row>
    <row r="134" ht="15.75" customHeight="1">
      <c r="F134" s="714"/>
      <c r="G134" s="726"/>
      <c r="H134" s="726"/>
      <c r="I134" s="726"/>
      <c r="J134" s="726"/>
      <c r="K134" s="811"/>
      <c r="L134" s="726"/>
      <c r="M134" s="726"/>
      <c r="N134" s="726"/>
      <c r="O134" s="727"/>
      <c r="P134" s="718"/>
      <c r="Q134" s="726"/>
      <c r="R134" s="726"/>
      <c r="S134" s="726"/>
      <c r="T134" s="726"/>
      <c r="U134" s="726"/>
      <c r="V134" s="726"/>
      <c r="W134" s="726"/>
      <c r="X134" s="726"/>
      <c r="Y134" s="726"/>
      <c r="Z134" s="726"/>
      <c r="AA134" s="726"/>
      <c r="AB134" s="726"/>
      <c r="AC134" s="733"/>
      <c r="AD134" s="812"/>
      <c r="AE134" s="810"/>
      <c r="AF134" s="810"/>
      <c r="AG134" s="810"/>
      <c r="AH134" s="810"/>
      <c r="AI134" s="810"/>
      <c r="AJ134" s="810"/>
      <c r="AK134" s="810"/>
      <c r="AL134" s="810"/>
      <c r="AM134" s="810"/>
      <c r="AN134" s="810"/>
      <c r="AO134" s="810"/>
      <c r="AP134" s="810"/>
      <c r="AQ134" s="810"/>
      <c r="AR134" s="810"/>
      <c r="AS134" s="810"/>
      <c r="AT134" s="810"/>
      <c r="AU134" s="810"/>
      <c r="AV134" s="810"/>
      <c r="AW134" s="810"/>
      <c r="AX134" s="810"/>
      <c r="AY134" s="810"/>
      <c r="AZ134" s="810"/>
      <c r="BA134" s="810"/>
      <c r="BB134" s="810"/>
      <c r="BC134" s="810"/>
    </row>
    <row r="135" ht="15.75" customHeight="1">
      <c r="F135" s="714"/>
      <c r="G135" s="726"/>
      <c r="H135" s="726"/>
      <c r="I135" s="726"/>
      <c r="J135" s="726"/>
      <c r="K135" s="811"/>
      <c r="L135" s="726"/>
      <c r="M135" s="726"/>
      <c r="N135" s="726"/>
      <c r="O135" s="727"/>
      <c r="P135" s="718"/>
      <c r="Q135" s="726"/>
      <c r="R135" s="726"/>
      <c r="S135" s="726"/>
      <c r="T135" s="726"/>
      <c r="U135" s="726"/>
      <c r="V135" s="726"/>
      <c r="W135" s="726"/>
      <c r="X135" s="726"/>
      <c r="Y135" s="726"/>
      <c r="Z135" s="726"/>
      <c r="AA135" s="726"/>
      <c r="AB135" s="726"/>
      <c r="AC135" s="733"/>
      <c r="AD135" s="812"/>
      <c r="AE135" s="810"/>
      <c r="AF135" s="810"/>
      <c r="AG135" s="810"/>
      <c r="AH135" s="810"/>
      <c r="AI135" s="810"/>
      <c r="AJ135" s="810"/>
      <c r="AK135" s="810"/>
      <c r="AL135" s="810"/>
      <c r="AM135" s="810"/>
      <c r="AN135" s="810"/>
      <c r="AO135" s="810"/>
      <c r="AP135" s="810"/>
      <c r="AQ135" s="810"/>
      <c r="AR135" s="810"/>
      <c r="AS135" s="810"/>
      <c r="AT135" s="810"/>
      <c r="AU135" s="810"/>
      <c r="AV135" s="810"/>
      <c r="AW135" s="810"/>
      <c r="AX135" s="810"/>
      <c r="AY135" s="810"/>
      <c r="AZ135" s="810"/>
      <c r="BA135" s="810"/>
      <c r="BB135" s="810"/>
      <c r="BC135" s="810"/>
    </row>
    <row r="136" ht="15.75" customHeight="1">
      <c r="F136" s="714"/>
      <c r="G136" s="726"/>
      <c r="H136" s="726"/>
      <c r="I136" s="726"/>
      <c r="J136" s="726"/>
      <c r="K136" s="811"/>
      <c r="L136" s="726"/>
      <c r="M136" s="726"/>
      <c r="N136" s="726"/>
      <c r="O136" s="727"/>
      <c r="P136" s="718"/>
      <c r="Q136" s="726"/>
      <c r="R136" s="726"/>
      <c r="S136" s="726"/>
      <c r="T136" s="726"/>
      <c r="U136" s="726"/>
      <c r="V136" s="726"/>
      <c r="W136" s="726"/>
      <c r="X136" s="726"/>
      <c r="Y136" s="726"/>
      <c r="Z136" s="726"/>
      <c r="AA136" s="726"/>
      <c r="AB136" s="726"/>
      <c r="AC136" s="733"/>
      <c r="AD136" s="812"/>
      <c r="AE136" s="810"/>
      <c r="AF136" s="810"/>
      <c r="AG136" s="810"/>
      <c r="AH136" s="810"/>
      <c r="AI136" s="810"/>
      <c r="AJ136" s="810"/>
      <c r="AK136" s="810"/>
      <c r="AL136" s="810"/>
      <c r="AM136" s="810"/>
      <c r="AN136" s="810"/>
      <c r="AO136" s="810"/>
      <c r="AP136" s="810"/>
      <c r="AQ136" s="810"/>
      <c r="AR136" s="810"/>
      <c r="AS136" s="810"/>
      <c r="AT136" s="810"/>
      <c r="AU136" s="810"/>
      <c r="AV136" s="810"/>
      <c r="AW136" s="810"/>
      <c r="AX136" s="810"/>
      <c r="AY136" s="810"/>
      <c r="AZ136" s="810"/>
      <c r="BA136" s="810"/>
      <c r="BB136" s="810"/>
      <c r="BC136" s="810"/>
    </row>
    <row r="137" ht="15.75" customHeight="1">
      <c r="F137" s="714"/>
      <c r="G137" s="726"/>
      <c r="H137" s="726"/>
      <c r="I137" s="726"/>
      <c r="J137" s="726"/>
      <c r="K137" s="811"/>
      <c r="L137" s="726"/>
      <c r="M137" s="726"/>
      <c r="N137" s="726"/>
      <c r="O137" s="727"/>
      <c r="P137" s="718"/>
      <c r="Q137" s="726"/>
      <c r="R137" s="726"/>
      <c r="S137" s="726"/>
      <c r="T137" s="726"/>
      <c r="U137" s="726"/>
      <c r="V137" s="726"/>
      <c r="W137" s="726"/>
      <c r="X137" s="726"/>
      <c r="Y137" s="726"/>
      <c r="Z137" s="726"/>
      <c r="AA137" s="726"/>
      <c r="AB137" s="726"/>
      <c r="AC137" s="733"/>
      <c r="AD137" s="812"/>
      <c r="AE137" s="810"/>
      <c r="AF137" s="810"/>
      <c r="AG137" s="810"/>
      <c r="AH137" s="810"/>
      <c r="AI137" s="810"/>
      <c r="AJ137" s="810"/>
      <c r="AK137" s="810"/>
      <c r="AL137" s="810"/>
      <c r="AM137" s="810"/>
      <c r="AN137" s="810"/>
      <c r="AO137" s="810"/>
      <c r="AP137" s="810"/>
      <c r="AQ137" s="810"/>
      <c r="AR137" s="810"/>
      <c r="AS137" s="810"/>
      <c r="AT137" s="810"/>
      <c r="AU137" s="810"/>
      <c r="AV137" s="810"/>
      <c r="AW137" s="810"/>
      <c r="AX137" s="810"/>
      <c r="AY137" s="810"/>
      <c r="AZ137" s="810"/>
      <c r="BA137" s="810"/>
      <c r="BB137" s="810"/>
      <c r="BC137" s="810"/>
    </row>
    <row r="138" ht="15.75" customHeight="1">
      <c r="F138" s="714"/>
      <c r="G138" s="726"/>
      <c r="H138" s="726"/>
      <c r="I138" s="726"/>
      <c r="J138" s="726"/>
      <c r="K138" s="811"/>
      <c r="L138" s="726"/>
      <c r="M138" s="726"/>
      <c r="N138" s="726"/>
      <c r="O138" s="727"/>
      <c r="P138" s="718"/>
      <c r="Q138" s="726"/>
      <c r="R138" s="726"/>
      <c r="S138" s="726"/>
      <c r="T138" s="726"/>
      <c r="U138" s="726"/>
      <c r="V138" s="726"/>
      <c r="W138" s="726"/>
      <c r="X138" s="726"/>
      <c r="Y138" s="726"/>
      <c r="Z138" s="726"/>
      <c r="AA138" s="726"/>
      <c r="AB138" s="726"/>
      <c r="AC138" s="733"/>
      <c r="AD138" s="812"/>
      <c r="AE138" s="810"/>
      <c r="AF138" s="810"/>
      <c r="AG138" s="810"/>
      <c r="AH138" s="810"/>
      <c r="AI138" s="810"/>
      <c r="AJ138" s="810"/>
      <c r="AK138" s="810"/>
      <c r="AL138" s="810"/>
      <c r="AM138" s="810"/>
      <c r="AN138" s="810"/>
      <c r="AO138" s="810"/>
      <c r="AP138" s="810"/>
      <c r="AQ138" s="810"/>
      <c r="AR138" s="810"/>
      <c r="AS138" s="810"/>
      <c r="AT138" s="810"/>
      <c r="AU138" s="810"/>
      <c r="AV138" s="810"/>
      <c r="AW138" s="810"/>
      <c r="AX138" s="810"/>
      <c r="AY138" s="810"/>
      <c r="AZ138" s="810"/>
      <c r="BA138" s="810"/>
      <c r="BB138" s="810"/>
      <c r="BC138" s="810"/>
    </row>
    <row r="139" ht="15.75" customHeight="1">
      <c r="F139" s="714"/>
      <c r="G139" s="726"/>
      <c r="H139" s="726"/>
      <c r="I139" s="726"/>
      <c r="J139" s="726"/>
      <c r="K139" s="811"/>
      <c r="L139" s="726"/>
      <c r="M139" s="726"/>
      <c r="N139" s="726"/>
      <c r="O139" s="727"/>
      <c r="P139" s="718"/>
      <c r="Q139" s="726"/>
      <c r="R139" s="726"/>
      <c r="S139" s="726"/>
      <c r="T139" s="726"/>
      <c r="U139" s="726"/>
      <c r="V139" s="726"/>
      <c r="W139" s="726"/>
      <c r="X139" s="726"/>
      <c r="Y139" s="726"/>
      <c r="Z139" s="726"/>
      <c r="AA139" s="726"/>
      <c r="AB139" s="726"/>
      <c r="AC139" s="733"/>
      <c r="AD139" s="812"/>
      <c r="AE139" s="810"/>
      <c r="AF139" s="810"/>
      <c r="AG139" s="810"/>
      <c r="AH139" s="810"/>
      <c r="AI139" s="810"/>
      <c r="AJ139" s="810"/>
      <c r="AK139" s="810"/>
      <c r="AL139" s="810"/>
      <c r="AM139" s="810"/>
      <c r="AN139" s="810"/>
      <c r="AO139" s="810"/>
      <c r="AP139" s="810"/>
      <c r="AQ139" s="810"/>
      <c r="AR139" s="810"/>
      <c r="AS139" s="810"/>
      <c r="AT139" s="810"/>
      <c r="AU139" s="810"/>
      <c r="AV139" s="810"/>
      <c r="AW139" s="810"/>
      <c r="AX139" s="810"/>
      <c r="AY139" s="810"/>
      <c r="AZ139" s="810"/>
      <c r="BA139" s="810"/>
      <c r="BB139" s="810"/>
      <c r="BC139" s="810"/>
    </row>
    <row r="140" ht="15.75" customHeight="1">
      <c r="F140" s="714"/>
      <c r="G140" s="726"/>
      <c r="H140" s="726"/>
      <c r="I140" s="726"/>
      <c r="J140" s="726"/>
      <c r="K140" s="811"/>
      <c r="L140" s="726"/>
      <c r="M140" s="726"/>
      <c r="N140" s="726"/>
      <c r="O140" s="727"/>
      <c r="P140" s="718"/>
      <c r="Q140" s="726"/>
      <c r="R140" s="726"/>
      <c r="S140" s="726"/>
      <c r="T140" s="726"/>
      <c r="U140" s="726"/>
      <c r="V140" s="726"/>
      <c r="W140" s="726"/>
      <c r="X140" s="726"/>
      <c r="Y140" s="726"/>
      <c r="Z140" s="726"/>
      <c r="AA140" s="726"/>
      <c r="AB140" s="726"/>
      <c r="AC140" s="733"/>
      <c r="AD140" s="812"/>
      <c r="AE140" s="810"/>
      <c r="AF140" s="810"/>
      <c r="AG140" s="810"/>
      <c r="AH140" s="810"/>
      <c r="AI140" s="810"/>
      <c r="AJ140" s="810"/>
      <c r="AK140" s="810"/>
      <c r="AL140" s="810"/>
      <c r="AM140" s="810"/>
      <c r="AN140" s="810"/>
      <c r="AO140" s="810"/>
      <c r="AP140" s="810"/>
      <c r="AQ140" s="810"/>
      <c r="AR140" s="810"/>
      <c r="AS140" s="810"/>
      <c r="AT140" s="810"/>
      <c r="AU140" s="810"/>
      <c r="AV140" s="810"/>
      <c r="AW140" s="810"/>
      <c r="AX140" s="810"/>
      <c r="AY140" s="810"/>
      <c r="AZ140" s="810"/>
      <c r="BA140" s="810"/>
      <c r="BB140" s="810"/>
      <c r="BC140" s="810"/>
    </row>
    <row r="141" ht="15.75" customHeight="1">
      <c r="F141" s="714"/>
      <c r="G141" s="726"/>
      <c r="H141" s="726"/>
      <c r="I141" s="726"/>
      <c r="J141" s="726"/>
      <c r="K141" s="811"/>
      <c r="L141" s="726"/>
      <c r="M141" s="726"/>
      <c r="N141" s="726"/>
      <c r="O141" s="727"/>
      <c r="P141" s="718"/>
      <c r="Q141" s="726"/>
      <c r="R141" s="726"/>
      <c r="S141" s="726"/>
      <c r="T141" s="726"/>
      <c r="U141" s="726"/>
      <c r="V141" s="726"/>
      <c r="W141" s="726"/>
      <c r="X141" s="726"/>
      <c r="Y141" s="726"/>
      <c r="Z141" s="726"/>
      <c r="AA141" s="726"/>
      <c r="AB141" s="726"/>
      <c r="AC141" s="733"/>
      <c r="AD141" s="812"/>
      <c r="AE141" s="810"/>
      <c r="AF141" s="810"/>
      <c r="AG141" s="810"/>
      <c r="AH141" s="810"/>
      <c r="AI141" s="810"/>
      <c r="AJ141" s="810"/>
      <c r="AK141" s="810"/>
      <c r="AL141" s="810"/>
      <c r="AM141" s="810"/>
      <c r="AN141" s="810"/>
      <c r="AO141" s="810"/>
      <c r="AP141" s="810"/>
      <c r="AQ141" s="810"/>
      <c r="AR141" s="810"/>
      <c r="AS141" s="810"/>
      <c r="AT141" s="810"/>
      <c r="AU141" s="810"/>
      <c r="AV141" s="810"/>
      <c r="AW141" s="810"/>
      <c r="AX141" s="810"/>
      <c r="AY141" s="810"/>
      <c r="AZ141" s="810"/>
      <c r="BA141" s="810"/>
      <c r="BB141" s="810"/>
      <c r="BC141" s="810"/>
    </row>
    <row r="142" ht="15.75" customHeight="1">
      <c r="F142" s="714"/>
      <c r="G142" s="726"/>
      <c r="H142" s="726"/>
      <c r="I142" s="726"/>
      <c r="J142" s="726"/>
      <c r="K142" s="811"/>
      <c r="L142" s="726"/>
      <c r="M142" s="726"/>
      <c r="N142" s="726"/>
      <c r="O142" s="727"/>
      <c r="P142" s="718"/>
      <c r="Q142" s="726"/>
      <c r="R142" s="726"/>
      <c r="S142" s="726"/>
      <c r="T142" s="726"/>
      <c r="U142" s="726"/>
      <c r="V142" s="726"/>
      <c r="W142" s="726"/>
      <c r="X142" s="726"/>
      <c r="Y142" s="726"/>
      <c r="Z142" s="726"/>
      <c r="AA142" s="726"/>
      <c r="AB142" s="726"/>
      <c r="AC142" s="733"/>
      <c r="AD142" s="812"/>
      <c r="AE142" s="810"/>
      <c r="AF142" s="810"/>
      <c r="AG142" s="810"/>
      <c r="AH142" s="810"/>
      <c r="AI142" s="810"/>
      <c r="AJ142" s="810"/>
      <c r="AK142" s="810"/>
      <c r="AL142" s="810"/>
      <c r="AM142" s="810"/>
      <c r="AN142" s="810"/>
      <c r="AO142" s="810"/>
      <c r="AP142" s="810"/>
      <c r="AQ142" s="810"/>
      <c r="AR142" s="810"/>
      <c r="AS142" s="810"/>
      <c r="AT142" s="810"/>
      <c r="AU142" s="810"/>
      <c r="AV142" s="810"/>
      <c r="AW142" s="810"/>
      <c r="AX142" s="810"/>
      <c r="AY142" s="810"/>
      <c r="AZ142" s="810"/>
      <c r="BA142" s="810"/>
      <c r="BB142" s="810"/>
      <c r="BC142" s="810"/>
    </row>
    <row r="143" ht="15.75" customHeight="1">
      <c r="F143" s="714"/>
      <c r="G143" s="726"/>
      <c r="H143" s="726"/>
      <c r="I143" s="726"/>
      <c r="J143" s="726"/>
      <c r="K143" s="811"/>
      <c r="L143" s="726"/>
      <c r="M143" s="726"/>
      <c r="N143" s="726"/>
      <c r="O143" s="727"/>
      <c r="P143" s="718"/>
      <c r="Q143" s="726"/>
      <c r="R143" s="726"/>
      <c r="S143" s="726"/>
      <c r="T143" s="726"/>
      <c r="U143" s="726"/>
      <c r="V143" s="726"/>
      <c r="W143" s="726"/>
      <c r="X143" s="726"/>
      <c r="Y143" s="726"/>
      <c r="Z143" s="726"/>
      <c r="AA143" s="726"/>
      <c r="AB143" s="726"/>
      <c r="AC143" s="733"/>
      <c r="AD143" s="812"/>
      <c r="AE143" s="810"/>
      <c r="AF143" s="810"/>
      <c r="AG143" s="810"/>
      <c r="AH143" s="810"/>
      <c r="AI143" s="810"/>
      <c r="AJ143" s="810"/>
      <c r="AK143" s="810"/>
      <c r="AL143" s="810"/>
      <c r="AM143" s="810"/>
      <c r="AN143" s="810"/>
      <c r="AO143" s="810"/>
      <c r="AP143" s="810"/>
      <c r="AQ143" s="810"/>
      <c r="AR143" s="810"/>
      <c r="AS143" s="810"/>
      <c r="AT143" s="810"/>
      <c r="AU143" s="810"/>
      <c r="AV143" s="810"/>
      <c r="AW143" s="810"/>
      <c r="AX143" s="810"/>
      <c r="AY143" s="810"/>
      <c r="AZ143" s="810"/>
      <c r="BA143" s="810"/>
      <c r="BB143" s="810"/>
      <c r="BC143" s="810"/>
    </row>
    <row r="144" ht="15.75" customHeight="1">
      <c r="F144" s="714"/>
      <c r="G144" s="726"/>
      <c r="H144" s="726"/>
      <c r="I144" s="726"/>
      <c r="J144" s="726"/>
      <c r="K144" s="811"/>
      <c r="L144" s="726"/>
      <c r="M144" s="726"/>
      <c r="N144" s="726"/>
      <c r="O144" s="727"/>
      <c r="P144" s="718"/>
      <c r="Q144" s="726"/>
      <c r="R144" s="726"/>
      <c r="S144" s="726"/>
      <c r="T144" s="726"/>
      <c r="U144" s="726"/>
      <c r="V144" s="726"/>
      <c r="W144" s="726"/>
      <c r="X144" s="726"/>
      <c r="Y144" s="726"/>
      <c r="Z144" s="726"/>
      <c r="AA144" s="726"/>
      <c r="AB144" s="726"/>
      <c r="AC144" s="733"/>
      <c r="AD144" s="812"/>
      <c r="AE144" s="810"/>
      <c r="AF144" s="810"/>
      <c r="AG144" s="810"/>
      <c r="AH144" s="810"/>
      <c r="AI144" s="810"/>
      <c r="AJ144" s="810"/>
      <c r="AK144" s="810"/>
      <c r="AL144" s="810"/>
      <c r="AM144" s="810"/>
      <c r="AN144" s="810"/>
      <c r="AO144" s="810"/>
      <c r="AP144" s="810"/>
      <c r="AQ144" s="810"/>
      <c r="AR144" s="810"/>
      <c r="AS144" s="810"/>
      <c r="AT144" s="810"/>
      <c r="AU144" s="810"/>
      <c r="AV144" s="810"/>
      <c r="AW144" s="810"/>
      <c r="AX144" s="810"/>
      <c r="AY144" s="810"/>
      <c r="AZ144" s="810"/>
      <c r="BA144" s="810"/>
      <c r="BB144" s="810"/>
      <c r="BC144" s="810"/>
    </row>
    <row r="145" ht="15.75" customHeight="1">
      <c r="F145" s="714"/>
      <c r="G145" s="726"/>
      <c r="H145" s="726"/>
      <c r="I145" s="726"/>
      <c r="J145" s="726"/>
      <c r="K145" s="811"/>
      <c r="L145" s="726"/>
      <c r="M145" s="726"/>
      <c r="N145" s="726"/>
      <c r="O145" s="727"/>
      <c r="P145" s="718"/>
      <c r="Q145" s="726"/>
      <c r="R145" s="726"/>
      <c r="S145" s="726"/>
      <c r="T145" s="726"/>
      <c r="U145" s="726"/>
      <c r="V145" s="726"/>
      <c r="W145" s="726"/>
      <c r="X145" s="726"/>
      <c r="Y145" s="726"/>
      <c r="Z145" s="726"/>
      <c r="AA145" s="726"/>
      <c r="AB145" s="726"/>
      <c r="AC145" s="733"/>
      <c r="AD145" s="812"/>
      <c r="AE145" s="810"/>
      <c r="AF145" s="810"/>
      <c r="AG145" s="810"/>
      <c r="AH145" s="810"/>
      <c r="AI145" s="810"/>
      <c r="AJ145" s="810"/>
      <c r="AK145" s="810"/>
      <c r="AL145" s="810"/>
      <c r="AM145" s="810"/>
      <c r="AN145" s="810"/>
      <c r="AO145" s="810"/>
      <c r="AP145" s="810"/>
      <c r="AQ145" s="810"/>
      <c r="AR145" s="810"/>
      <c r="AS145" s="810"/>
      <c r="AT145" s="810"/>
      <c r="AU145" s="810"/>
      <c r="AV145" s="810"/>
      <c r="AW145" s="810"/>
      <c r="AX145" s="810"/>
      <c r="AY145" s="810"/>
      <c r="AZ145" s="810"/>
      <c r="BA145" s="810"/>
      <c r="BB145" s="810"/>
      <c r="BC145" s="810"/>
    </row>
    <row r="146" ht="15.75" customHeight="1">
      <c r="F146" s="714"/>
      <c r="G146" s="726"/>
      <c r="H146" s="726"/>
      <c r="I146" s="726"/>
      <c r="J146" s="726"/>
      <c r="K146" s="811"/>
      <c r="L146" s="726"/>
      <c r="M146" s="726"/>
      <c r="N146" s="726"/>
      <c r="O146" s="727"/>
      <c r="P146" s="718"/>
      <c r="Q146" s="726"/>
      <c r="R146" s="726"/>
      <c r="S146" s="726"/>
      <c r="T146" s="726"/>
      <c r="U146" s="726"/>
      <c r="V146" s="726"/>
      <c r="W146" s="726"/>
      <c r="X146" s="726"/>
      <c r="Y146" s="726"/>
      <c r="Z146" s="726"/>
      <c r="AA146" s="726"/>
      <c r="AB146" s="726"/>
      <c r="AC146" s="733"/>
      <c r="AD146" s="812"/>
      <c r="AE146" s="810"/>
      <c r="AF146" s="810"/>
      <c r="AG146" s="810"/>
      <c r="AH146" s="810"/>
      <c r="AI146" s="810"/>
      <c r="AJ146" s="810"/>
      <c r="AK146" s="810"/>
      <c r="AL146" s="810"/>
      <c r="AM146" s="810"/>
      <c r="AN146" s="810"/>
      <c r="AO146" s="810"/>
      <c r="AP146" s="810"/>
      <c r="AQ146" s="810"/>
      <c r="AR146" s="810"/>
      <c r="AS146" s="810"/>
      <c r="AT146" s="810"/>
      <c r="AU146" s="810"/>
      <c r="AV146" s="810"/>
      <c r="AW146" s="810"/>
      <c r="AX146" s="810"/>
      <c r="AY146" s="810"/>
      <c r="AZ146" s="810"/>
      <c r="BA146" s="810"/>
      <c r="BB146" s="810"/>
      <c r="BC146" s="810"/>
    </row>
    <row r="147" ht="15.75" customHeight="1">
      <c r="F147" s="714"/>
      <c r="G147" s="726"/>
      <c r="H147" s="726"/>
      <c r="I147" s="726"/>
      <c r="J147" s="726"/>
      <c r="K147" s="811"/>
      <c r="L147" s="726"/>
      <c r="M147" s="726"/>
      <c r="N147" s="726"/>
      <c r="O147" s="727"/>
      <c r="P147" s="718"/>
      <c r="Q147" s="726"/>
      <c r="R147" s="726"/>
      <c r="S147" s="726"/>
      <c r="T147" s="726"/>
      <c r="U147" s="726"/>
      <c r="V147" s="726"/>
      <c r="W147" s="726"/>
      <c r="X147" s="726"/>
      <c r="Y147" s="726"/>
      <c r="Z147" s="726"/>
      <c r="AA147" s="726"/>
      <c r="AB147" s="726"/>
      <c r="AC147" s="733"/>
      <c r="AD147" s="812"/>
      <c r="AE147" s="810"/>
      <c r="AF147" s="810"/>
      <c r="AG147" s="810"/>
      <c r="AH147" s="810"/>
      <c r="AI147" s="810"/>
      <c r="AJ147" s="810"/>
      <c r="AK147" s="810"/>
      <c r="AL147" s="810"/>
      <c r="AM147" s="810"/>
      <c r="AN147" s="810"/>
      <c r="AO147" s="810"/>
      <c r="AP147" s="810"/>
      <c r="AQ147" s="810"/>
      <c r="AR147" s="810"/>
      <c r="AS147" s="810"/>
      <c r="AT147" s="810"/>
      <c r="AU147" s="810"/>
      <c r="AV147" s="810"/>
      <c r="AW147" s="810"/>
      <c r="AX147" s="810"/>
      <c r="AY147" s="810"/>
      <c r="AZ147" s="810"/>
      <c r="BA147" s="810"/>
      <c r="BB147" s="810"/>
      <c r="BC147" s="810"/>
    </row>
    <row r="148" ht="15.75" customHeight="1">
      <c r="F148" s="714"/>
      <c r="G148" s="726"/>
      <c r="H148" s="726"/>
      <c r="I148" s="726"/>
      <c r="J148" s="726"/>
      <c r="K148" s="811"/>
      <c r="L148" s="726"/>
      <c r="M148" s="726"/>
      <c r="N148" s="726"/>
      <c r="O148" s="727"/>
      <c r="P148" s="718"/>
      <c r="Q148" s="726"/>
      <c r="R148" s="726"/>
      <c r="S148" s="726"/>
      <c r="T148" s="726"/>
      <c r="U148" s="726"/>
      <c r="V148" s="726"/>
      <c r="W148" s="726"/>
      <c r="X148" s="726"/>
      <c r="Y148" s="726"/>
      <c r="Z148" s="726"/>
      <c r="AA148" s="726"/>
      <c r="AB148" s="726"/>
      <c r="AC148" s="733"/>
      <c r="AD148" s="812"/>
      <c r="AE148" s="810"/>
      <c r="AF148" s="810"/>
      <c r="AG148" s="810"/>
      <c r="AH148" s="810"/>
      <c r="AI148" s="810"/>
      <c r="AJ148" s="810"/>
      <c r="AK148" s="810"/>
      <c r="AL148" s="810"/>
      <c r="AM148" s="810"/>
      <c r="AN148" s="810"/>
      <c r="AO148" s="810"/>
      <c r="AP148" s="810"/>
      <c r="AQ148" s="810"/>
      <c r="AR148" s="810"/>
      <c r="AS148" s="810"/>
      <c r="AT148" s="810"/>
      <c r="AU148" s="810"/>
      <c r="AV148" s="810"/>
      <c r="AW148" s="810"/>
      <c r="AX148" s="810"/>
      <c r="AY148" s="810"/>
      <c r="AZ148" s="810"/>
      <c r="BA148" s="810"/>
      <c r="BB148" s="810"/>
      <c r="BC148" s="810"/>
    </row>
    <row r="149" ht="15.75" customHeight="1">
      <c r="F149" s="714"/>
      <c r="G149" s="726"/>
      <c r="H149" s="726"/>
      <c r="I149" s="726"/>
      <c r="J149" s="726"/>
      <c r="K149" s="811"/>
      <c r="L149" s="726"/>
      <c r="M149" s="726"/>
      <c r="N149" s="726"/>
      <c r="O149" s="727"/>
      <c r="P149" s="718"/>
      <c r="Q149" s="726"/>
      <c r="R149" s="726"/>
      <c r="S149" s="726"/>
      <c r="T149" s="726"/>
      <c r="U149" s="726"/>
      <c r="V149" s="726"/>
      <c r="W149" s="726"/>
      <c r="X149" s="726"/>
      <c r="Y149" s="726"/>
      <c r="Z149" s="726"/>
      <c r="AA149" s="726"/>
      <c r="AB149" s="726"/>
      <c r="AC149" s="733"/>
      <c r="AD149" s="812"/>
      <c r="AE149" s="810"/>
      <c r="AF149" s="810"/>
      <c r="AG149" s="810"/>
      <c r="AH149" s="810"/>
      <c r="AI149" s="810"/>
      <c r="AJ149" s="810"/>
      <c r="AK149" s="810"/>
      <c r="AL149" s="810"/>
      <c r="AM149" s="810"/>
      <c r="AN149" s="810"/>
      <c r="AO149" s="810"/>
      <c r="AP149" s="810"/>
      <c r="AQ149" s="810"/>
      <c r="AR149" s="810"/>
      <c r="AS149" s="810"/>
      <c r="AT149" s="810"/>
      <c r="AU149" s="810"/>
      <c r="AV149" s="810"/>
      <c r="AW149" s="810"/>
      <c r="AX149" s="810"/>
      <c r="AY149" s="810"/>
      <c r="AZ149" s="810"/>
      <c r="BA149" s="810"/>
      <c r="BB149" s="810"/>
      <c r="BC149" s="810"/>
    </row>
    <row r="150" ht="15.75" customHeight="1">
      <c r="F150" s="714"/>
      <c r="G150" s="726"/>
      <c r="H150" s="726"/>
      <c r="I150" s="726"/>
      <c r="J150" s="726"/>
      <c r="K150" s="811"/>
      <c r="L150" s="726"/>
      <c r="M150" s="726"/>
      <c r="N150" s="726"/>
      <c r="O150" s="727"/>
      <c r="P150" s="718"/>
      <c r="Q150" s="726"/>
      <c r="R150" s="726"/>
      <c r="S150" s="726"/>
      <c r="T150" s="726"/>
      <c r="U150" s="726"/>
      <c r="V150" s="726"/>
      <c r="W150" s="726"/>
      <c r="X150" s="726"/>
      <c r="Y150" s="726"/>
      <c r="Z150" s="726"/>
      <c r="AA150" s="726"/>
      <c r="AB150" s="726"/>
      <c r="AC150" s="733"/>
      <c r="AD150" s="812"/>
      <c r="AE150" s="810"/>
      <c r="AF150" s="810"/>
      <c r="AG150" s="810"/>
      <c r="AH150" s="810"/>
      <c r="AI150" s="810"/>
      <c r="AJ150" s="810"/>
      <c r="AK150" s="810"/>
      <c r="AL150" s="810"/>
      <c r="AM150" s="810"/>
      <c r="AN150" s="810"/>
      <c r="AO150" s="810"/>
      <c r="AP150" s="810"/>
      <c r="AQ150" s="810"/>
      <c r="AR150" s="810"/>
      <c r="AS150" s="810"/>
      <c r="AT150" s="810"/>
      <c r="AU150" s="810"/>
      <c r="AV150" s="810"/>
      <c r="AW150" s="810"/>
      <c r="AX150" s="810"/>
      <c r="AY150" s="810"/>
      <c r="AZ150" s="810"/>
      <c r="BA150" s="810"/>
      <c r="BB150" s="810"/>
      <c r="BC150" s="810"/>
    </row>
    <row r="151" ht="15.75" customHeight="1">
      <c r="F151" s="714"/>
      <c r="G151" s="726"/>
      <c r="H151" s="726"/>
      <c r="I151" s="726"/>
      <c r="J151" s="726"/>
      <c r="K151" s="811"/>
      <c r="L151" s="726"/>
      <c r="M151" s="726"/>
      <c r="N151" s="726"/>
      <c r="O151" s="727"/>
      <c r="P151" s="718"/>
      <c r="Q151" s="726"/>
      <c r="R151" s="726"/>
      <c r="S151" s="726"/>
      <c r="T151" s="726"/>
      <c r="U151" s="726"/>
      <c r="V151" s="726"/>
      <c r="W151" s="726"/>
      <c r="X151" s="726"/>
      <c r="Y151" s="726"/>
      <c r="Z151" s="726"/>
      <c r="AA151" s="726"/>
      <c r="AB151" s="726"/>
      <c r="AC151" s="733"/>
      <c r="AD151" s="812"/>
      <c r="AE151" s="810"/>
      <c r="AF151" s="810"/>
      <c r="AG151" s="810"/>
      <c r="AH151" s="810"/>
      <c r="AI151" s="810"/>
      <c r="AJ151" s="810"/>
      <c r="AK151" s="810"/>
      <c r="AL151" s="810"/>
      <c r="AM151" s="810"/>
      <c r="AN151" s="810"/>
      <c r="AO151" s="810"/>
      <c r="AP151" s="810"/>
      <c r="AQ151" s="810"/>
      <c r="AR151" s="810"/>
      <c r="AS151" s="810"/>
      <c r="AT151" s="810"/>
      <c r="AU151" s="810"/>
      <c r="AV151" s="810"/>
      <c r="AW151" s="810"/>
      <c r="AX151" s="810"/>
      <c r="AY151" s="810"/>
      <c r="AZ151" s="810"/>
      <c r="BA151" s="810"/>
      <c r="BB151" s="810"/>
      <c r="BC151" s="810"/>
    </row>
    <row r="152" ht="15.75" customHeight="1">
      <c r="F152" s="714"/>
      <c r="G152" s="726"/>
      <c r="H152" s="726"/>
      <c r="I152" s="726"/>
      <c r="J152" s="726"/>
      <c r="K152" s="811"/>
      <c r="L152" s="726"/>
      <c r="M152" s="726"/>
      <c r="N152" s="726"/>
      <c r="O152" s="727"/>
      <c r="P152" s="718"/>
      <c r="Q152" s="726"/>
      <c r="R152" s="726"/>
      <c r="S152" s="726"/>
      <c r="T152" s="726"/>
      <c r="U152" s="726"/>
      <c r="V152" s="726"/>
      <c r="W152" s="726"/>
      <c r="X152" s="726"/>
      <c r="Y152" s="726"/>
      <c r="Z152" s="726"/>
      <c r="AA152" s="726"/>
      <c r="AB152" s="726"/>
      <c r="AC152" s="733"/>
      <c r="AD152" s="812"/>
      <c r="AE152" s="810"/>
      <c r="AF152" s="810"/>
      <c r="AG152" s="810"/>
      <c r="AH152" s="810"/>
      <c r="AI152" s="810"/>
      <c r="AJ152" s="810"/>
      <c r="AK152" s="810"/>
      <c r="AL152" s="810"/>
      <c r="AM152" s="810"/>
      <c r="AN152" s="810"/>
      <c r="AO152" s="810"/>
      <c r="AP152" s="810"/>
      <c r="AQ152" s="810"/>
      <c r="AR152" s="810"/>
      <c r="AS152" s="810"/>
      <c r="AT152" s="810"/>
      <c r="AU152" s="810"/>
      <c r="AV152" s="810"/>
      <c r="AW152" s="810"/>
      <c r="AX152" s="810"/>
      <c r="AY152" s="810"/>
      <c r="AZ152" s="810"/>
      <c r="BA152" s="810"/>
      <c r="BB152" s="810"/>
      <c r="BC152" s="810"/>
    </row>
    <row r="153" ht="15.75" customHeight="1">
      <c r="F153" s="714"/>
      <c r="G153" s="726"/>
      <c r="H153" s="726"/>
      <c r="I153" s="726"/>
      <c r="J153" s="726"/>
      <c r="K153" s="811"/>
      <c r="L153" s="726"/>
      <c r="M153" s="726"/>
      <c r="N153" s="726"/>
      <c r="O153" s="727"/>
      <c r="P153" s="718"/>
      <c r="Q153" s="726"/>
      <c r="R153" s="726"/>
      <c r="S153" s="726"/>
      <c r="T153" s="726"/>
      <c r="U153" s="726"/>
      <c r="V153" s="726"/>
      <c r="W153" s="726"/>
      <c r="X153" s="726"/>
      <c r="Y153" s="726"/>
      <c r="Z153" s="726"/>
      <c r="AA153" s="726"/>
      <c r="AB153" s="726"/>
      <c r="AC153" s="733"/>
      <c r="AD153" s="812"/>
      <c r="AE153" s="810"/>
      <c r="AF153" s="810"/>
      <c r="AG153" s="810"/>
      <c r="AH153" s="810"/>
      <c r="AI153" s="810"/>
      <c r="AJ153" s="810"/>
      <c r="AK153" s="810"/>
      <c r="AL153" s="810"/>
      <c r="AM153" s="810"/>
      <c r="AN153" s="810"/>
      <c r="AO153" s="810"/>
      <c r="AP153" s="810"/>
      <c r="AQ153" s="810"/>
      <c r="AR153" s="810"/>
      <c r="AS153" s="810"/>
      <c r="AT153" s="810"/>
      <c r="AU153" s="810"/>
      <c r="AV153" s="810"/>
      <c r="AW153" s="810"/>
      <c r="AX153" s="810"/>
      <c r="AY153" s="810"/>
      <c r="AZ153" s="810"/>
      <c r="BA153" s="810"/>
      <c r="BB153" s="810"/>
      <c r="BC153" s="810"/>
    </row>
    <row r="154" ht="15.75" customHeight="1">
      <c r="F154" s="714"/>
      <c r="G154" s="726"/>
      <c r="H154" s="726"/>
      <c r="I154" s="726"/>
      <c r="J154" s="726"/>
      <c r="K154" s="811"/>
      <c r="L154" s="726"/>
      <c r="M154" s="726"/>
      <c r="N154" s="726"/>
      <c r="O154" s="727"/>
      <c r="P154" s="718"/>
      <c r="Q154" s="726"/>
      <c r="R154" s="726"/>
      <c r="S154" s="726"/>
      <c r="T154" s="726"/>
      <c r="U154" s="726"/>
      <c r="V154" s="726"/>
      <c r="W154" s="726"/>
      <c r="X154" s="726"/>
      <c r="Y154" s="726"/>
      <c r="Z154" s="726"/>
      <c r="AA154" s="726"/>
      <c r="AB154" s="726"/>
      <c r="AC154" s="733"/>
      <c r="AD154" s="812"/>
      <c r="AE154" s="810"/>
      <c r="AF154" s="810"/>
      <c r="AG154" s="810"/>
      <c r="AH154" s="810"/>
      <c r="AI154" s="810"/>
      <c r="AJ154" s="810"/>
      <c r="AK154" s="810"/>
      <c r="AL154" s="810"/>
      <c r="AM154" s="810"/>
      <c r="AN154" s="810"/>
      <c r="AO154" s="810"/>
      <c r="AP154" s="810"/>
      <c r="AQ154" s="810"/>
      <c r="AR154" s="810"/>
      <c r="AS154" s="810"/>
      <c r="AT154" s="810"/>
      <c r="AU154" s="810"/>
      <c r="AV154" s="810"/>
      <c r="AW154" s="810"/>
      <c r="AX154" s="810"/>
      <c r="AY154" s="810"/>
      <c r="AZ154" s="810"/>
      <c r="BA154" s="810"/>
      <c r="BB154" s="810"/>
      <c r="BC154" s="810"/>
    </row>
    <row r="155" ht="15.75" customHeight="1">
      <c r="F155" s="714"/>
      <c r="G155" s="726"/>
      <c r="H155" s="726"/>
      <c r="I155" s="726"/>
      <c r="J155" s="726"/>
      <c r="K155" s="811"/>
      <c r="L155" s="726"/>
      <c r="M155" s="726"/>
      <c r="N155" s="726"/>
      <c r="O155" s="727"/>
      <c r="P155" s="718"/>
      <c r="Q155" s="726"/>
      <c r="R155" s="726"/>
      <c r="S155" s="726"/>
      <c r="T155" s="726"/>
      <c r="U155" s="726"/>
      <c r="V155" s="726"/>
      <c r="W155" s="726"/>
      <c r="X155" s="726"/>
      <c r="Y155" s="726"/>
      <c r="Z155" s="726"/>
      <c r="AA155" s="726"/>
      <c r="AB155" s="726"/>
      <c r="AC155" s="733"/>
      <c r="AD155" s="812"/>
      <c r="AE155" s="810"/>
      <c r="AF155" s="810"/>
      <c r="AG155" s="810"/>
      <c r="AH155" s="810"/>
      <c r="AI155" s="810"/>
      <c r="AJ155" s="810"/>
      <c r="AK155" s="810"/>
      <c r="AL155" s="810"/>
      <c r="AM155" s="810"/>
      <c r="AN155" s="810"/>
      <c r="AO155" s="810"/>
      <c r="AP155" s="810"/>
      <c r="AQ155" s="810"/>
      <c r="AR155" s="810"/>
      <c r="AS155" s="810"/>
      <c r="AT155" s="810"/>
      <c r="AU155" s="810"/>
      <c r="AV155" s="810"/>
      <c r="AW155" s="810"/>
      <c r="AX155" s="810"/>
      <c r="AY155" s="810"/>
      <c r="AZ155" s="810"/>
      <c r="BA155" s="810"/>
      <c r="BB155" s="810"/>
      <c r="BC155" s="810"/>
    </row>
    <row r="156" ht="15.75" customHeight="1">
      <c r="F156" s="714"/>
      <c r="G156" s="726"/>
      <c r="H156" s="726"/>
      <c r="I156" s="726"/>
      <c r="J156" s="726"/>
      <c r="K156" s="811"/>
      <c r="L156" s="726"/>
      <c r="M156" s="726"/>
      <c r="N156" s="726"/>
      <c r="O156" s="727"/>
      <c r="P156" s="718"/>
      <c r="Q156" s="726"/>
      <c r="R156" s="726"/>
      <c r="S156" s="726"/>
      <c r="T156" s="726"/>
      <c r="U156" s="726"/>
      <c r="V156" s="726"/>
      <c r="W156" s="726"/>
      <c r="X156" s="726"/>
      <c r="Y156" s="726"/>
      <c r="Z156" s="726"/>
      <c r="AA156" s="726"/>
      <c r="AB156" s="726"/>
      <c r="AC156" s="733"/>
      <c r="AD156" s="812"/>
      <c r="AE156" s="810"/>
      <c r="AF156" s="810"/>
      <c r="AG156" s="810"/>
      <c r="AH156" s="810"/>
      <c r="AI156" s="810"/>
      <c r="AJ156" s="810"/>
      <c r="AK156" s="810"/>
      <c r="AL156" s="810"/>
      <c r="AM156" s="810"/>
      <c r="AN156" s="810"/>
      <c r="AO156" s="810"/>
      <c r="AP156" s="810"/>
      <c r="AQ156" s="810"/>
      <c r="AR156" s="810"/>
      <c r="AS156" s="810"/>
      <c r="AT156" s="810"/>
      <c r="AU156" s="810"/>
      <c r="AV156" s="810"/>
      <c r="AW156" s="810"/>
      <c r="AX156" s="810"/>
      <c r="AY156" s="810"/>
      <c r="AZ156" s="810"/>
      <c r="BA156" s="810"/>
      <c r="BB156" s="810"/>
      <c r="BC156" s="810"/>
    </row>
    <row r="157" ht="15.75" customHeight="1">
      <c r="F157" s="714"/>
      <c r="G157" s="726"/>
      <c r="H157" s="726"/>
      <c r="I157" s="726"/>
      <c r="J157" s="726"/>
      <c r="K157" s="811"/>
      <c r="L157" s="726"/>
      <c r="M157" s="726"/>
      <c r="N157" s="726"/>
      <c r="O157" s="727"/>
      <c r="P157" s="718"/>
      <c r="Q157" s="726"/>
      <c r="R157" s="726"/>
      <c r="S157" s="726"/>
      <c r="T157" s="726"/>
      <c r="U157" s="726"/>
      <c r="V157" s="726"/>
      <c r="W157" s="726"/>
      <c r="X157" s="726"/>
      <c r="Y157" s="726"/>
      <c r="Z157" s="726"/>
      <c r="AA157" s="726"/>
      <c r="AB157" s="726"/>
      <c r="AC157" s="733"/>
      <c r="AD157" s="812"/>
      <c r="AE157" s="810"/>
      <c r="AF157" s="810"/>
      <c r="AG157" s="810"/>
      <c r="AH157" s="810"/>
      <c r="AI157" s="810"/>
      <c r="AJ157" s="810"/>
      <c r="AK157" s="810"/>
      <c r="AL157" s="810"/>
      <c r="AM157" s="810"/>
      <c r="AN157" s="810"/>
      <c r="AO157" s="810"/>
      <c r="AP157" s="810"/>
      <c r="AQ157" s="810"/>
      <c r="AR157" s="810"/>
      <c r="AS157" s="810"/>
      <c r="AT157" s="810"/>
      <c r="AU157" s="810"/>
      <c r="AV157" s="810"/>
      <c r="AW157" s="810"/>
      <c r="AX157" s="810"/>
      <c r="AY157" s="810"/>
      <c r="AZ157" s="810"/>
      <c r="BA157" s="810"/>
      <c r="BB157" s="810"/>
      <c r="BC157" s="810"/>
    </row>
    <row r="158" ht="15.75" customHeight="1">
      <c r="F158" s="714"/>
      <c r="G158" s="726"/>
      <c r="H158" s="726"/>
      <c r="I158" s="726"/>
      <c r="J158" s="726"/>
      <c r="K158" s="811"/>
      <c r="L158" s="726"/>
      <c r="M158" s="726"/>
      <c r="N158" s="726"/>
      <c r="O158" s="727"/>
      <c r="P158" s="718"/>
      <c r="Q158" s="726"/>
      <c r="R158" s="726"/>
      <c r="S158" s="726"/>
      <c r="T158" s="726"/>
      <c r="U158" s="726"/>
      <c r="V158" s="726"/>
      <c r="W158" s="726"/>
      <c r="X158" s="726"/>
      <c r="Y158" s="726"/>
      <c r="Z158" s="726"/>
      <c r="AA158" s="726"/>
      <c r="AB158" s="726"/>
      <c r="AC158" s="733"/>
      <c r="AD158" s="812"/>
      <c r="AE158" s="810"/>
      <c r="AF158" s="810"/>
      <c r="AG158" s="810"/>
      <c r="AH158" s="810"/>
      <c r="AI158" s="810"/>
      <c r="AJ158" s="810"/>
      <c r="AK158" s="810"/>
      <c r="AL158" s="810"/>
      <c r="AM158" s="810"/>
      <c r="AN158" s="810"/>
      <c r="AO158" s="810"/>
      <c r="AP158" s="810"/>
      <c r="AQ158" s="810"/>
      <c r="AR158" s="810"/>
      <c r="AS158" s="810"/>
      <c r="AT158" s="810"/>
      <c r="AU158" s="810"/>
      <c r="AV158" s="810"/>
      <c r="AW158" s="810"/>
      <c r="AX158" s="810"/>
      <c r="AY158" s="810"/>
      <c r="AZ158" s="810"/>
      <c r="BA158" s="810"/>
      <c r="BB158" s="810"/>
      <c r="BC158" s="810"/>
    </row>
    <row r="159" ht="15.75" customHeight="1">
      <c r="F159" s="714"/>
      <c r="G159" s="726"/>
      <c r="H159" s="726"/>
      <c r="I159" s="726"/>
      <c r="J159" s="726"/>
      <c r="K159" s="811"/>
      <c r="L159" s="726"/>
      <c r="M159" s="726"/>
      <c r="N159" s="726"/>
      <c r="O159" s="727"/>
      <c r="P159" s="718"/>
      <c r="Q159" s="726"/>
      <c r="R159" s="726"/>
      <c r="S159" s="726"/>
      <c r="T159" s="726"/>
      <c r="U159" s="726"/>
      <c r="V159" s="726"/>
      <c r="W159" s="726"/>
      <c r="X159" s="726"/>
      <c r="Y159" s="726"/>
      <c r="Z159" s="726"/>
      <c r="AA159" s="726"/>
      <c r="AB159" s="726"/>
      <c r="AC159" s="733"/>
      <c r="AD159" s="812"/>
      <c r="AE159" s="810"/>
      <c r="AF159" s="810"/>
      <c r="AG159" s="810"/>
      <c r="AH159" s="810"/>
      <c r="AI159" s="810"/>
      <c r="AJ159" s="810"/>
      <c r="AK159" s="810"/>
      <c r="AL159" s="810"/>
      <c r="AM159" s="810"/>
      <c r="AN159" s="810"/>
      <c r="AO159" s="810"/>
      <c r="AP159" s="810"/>
      <c r="AQ159" s="810"/>
      <c r="AR159" s="810"/>
      <c r="AS159" s="810"/>
      <c r="AT159" s="810"/>
      <c r="AU159" s="810"/>
      <c r="AV159" s="810"/>
      <c r="AW159" s="810"/>
      <c r="AX159" s="810"/>
      <c r="AY159" s="810"/>
      <c r="AZ159" s="810"/>
      <c r="BA159" s="810"/>
      <c r="BB159" s="810"/>
      <c r="BC159" s="810"/>
    </row>
    <row r="160" ht="15.75" customHeight="1">
      <c r="F160" s="714"/>
      <c r="G160" s="726"/>
      <c r="H160" s="726"/>
      <c r="I160" s="726"/>
      <c r="J160" s="726"/>
      <c r="K160" s="811"/>
      <c r="L160" s="726"/>
      <c r="M160" s="726"/>
      <c r="N160" s="726"/>
      <c r="O160" s="727"/>
      <c r="P160" s="718"/>
      <c r="Q160" s="726"/>
      <c r="R160" s="726"/>
      <c r="S160" s="726"/>
      <c r="T160" s="726"/>
      <c r="U160" s="726"/>
      <c r="V160" s="726"/>
      <c r="W160" s="726"/>
      <c r="X160" s="726"/>
      <c r="Y160" s="726"/>
      <c r="Z160" s="726"/>
      <c r="AA160" s="726"/>
      <c r="AB160" s="726"/>
      <c r="AC160" s="733"/>
      <c r="AD160" s="812"/>
      <c r="AE160" s="810"/>
      <c r="AF160" s="810"/>
      <c r="AG160" s="810"/>
      <c r="AH160" s="810"/>
      <c r="AI160" s="810"/>
      <c r="AJ160" s="810"/>
      <c r="AK160" s="810"/>
      <c r="AL160" s="810"/>
      <c r="AM160" s="810"/>
      <c r="AN160" s="810"/>
      <c r="AO160" s="810"/>
      <c r="AP160" s="810"/>
      <c r="AQ160" s="810"/>
      <c r="AR160" s="810"/>
      <c r="AS160" s="810"/>
      <c r="AT160" s="810"/>
      <c r="AU160" s="810"/>
      <c r="AV160" s="810"/>
      <c r="AW160" s="810"/>
      <c r="AX160" s="810"/>
      <c r="AY160" s="810"/>
      <c r="AZ160" s="810"/>
      <c r="BA160" s="810"/>
      <c r="BB160" s="810"/>
      <c r="BC160" s="810"/>
    </row>
    <row r="161" ht="15.75" customHeight="1">
      <c r="F161" s="714"/>
      <c r="G161" s="726"/>
      <c r="H161" s="726"/>
      <c r="I161" s="726"/>
      <c r="J161" s="726"/>
      <c r="K161" s="811"/>
      <c r="L161" s="726"/>
      <c r="M161" s="726"/>
      <c r="N161" s="726"/>
      <c r="O161" s="727"/>
      <c r="P161" s="718"/>
      <c r="Q161" s="726"/>
      <c r="R161" s="726"/>
      <c r="S161" s="726"/>
      <c r="T161" s="726"/>
      <c r="U161" s="726"/>
      <c r="V161" s="726"/>
      <c r="W161" s="726"/>
      <c r="X161" s="726"/>
      <c r="Y161" s="726"/>
      <c r="Z161" s="726"/>
      <c r="AA161" s="726"/>
      <c r="AB161" s="726"/>
      <c r="AC161" s="733"/>
      <c r="AD161" s="812"/>
      <c r="AE161" s="810"/>
      <c r="AF161" s="810"/>
      <c r="AG161" s="810"/>
      <c r="AH161" s="810"/>
      <c r="AI161" s="810"/>
      <c r="AJ161" s="810"/>
      <c r="AK161" s="810"/>
      <c r="AL161" s="810"/>
      <c r="AM161" s="810"/>
      <c r="AN161" s="810"/>
      <c r="AO161" s="810"/>
      <c r="AP161" s="810"/>
      <c r="AQ161" s="810"/>
      <c r="AR161" s="810"/>
      <c r="AS161" s="810"/>
      <c r="AT161" s="810"/>
      <c r="AU161" s="810"/>
      <c r="AV161" s="810"/>
      <c r="AW161" s="810"/>
      <c r="AX161" s="810"/>
      <c r="AY161" s="810"/>
      <c r="AZ161" s="810"/>
      <c r="BA161" s="810"/>
      <c r="BB161" s="810"/>
      <c r="BC161" s="810"/>
    </row>
    <row r="162" ht="15.75" customHeight="1">
      <c r="F162" s="714"/>
      <c r="G162" s="726"/>
      <c r="H162" s="726"/>
      <c r="I162" s="726"/>
      <c r="J162" s="726"/>
      <c r="K162" s="811"/>
      <c r="L162" s="726"/>
      <c r="M162" s="726"/>
      <c r="N162" s="726"/>
      <c r="O162" s="727"/>
      <c r="P162" s="718"/>
      <c r="Q162" s="726"/>
      <c r="R162" s="726"/>
      <c r="S162" s="726"/>
      <c r="T162" s="726"/>
      <c r="U162" s="726"/>
      <c r="V162" s="726"/>
      <c r="W162" s="726"/>
      <c r="X162" s="726"/>
      <c r="Y162" s="726"/>
      <c r="Z162" s="726"/>
      <c r="AA162" s="726"/>
      <c r="AB162" s="726"/>
      <c r="AC162" s="733"/>
      <c r="AD162" s="812"/>
      <c r="AE162" s="810"/>
      <c r="AF162" s="810"/>
      <c r="AG162" s="810"/>
      <c r="AH162" s="810"/>
      <c r="AI162" s="810"/>
      <c r="AJ162" s="810"/>
      <c r="AK162" s="810"/>
      <c r="AL162" s="810"/>
      <c r="AM162" s="810"/>
      <c r="AN162" s="810"/>
      <c r="AO162" s="810"/>
      <c r="AP162" s="810"/>
      <c r="AQ162" s="810"/>
      <c r="AR162" s="810"/>
      <c r="AS162" s="810"/>
      <c r="AT162" s="810"/>
      <c r="AU162" s="810"/>
      <c r="AV162" s="810"/>
      <c r="AW162" s="810"/>
      <c r="AX162" s="810"/>
      <c r="AY162" s="810"/>
      <c r="AZ162" s="810"/>
      <c r="BA162" s="810"/>
      <c r="BB162" s="810"/>
      <c r="BC162" s="810"/>
    </row>
    <row r="163" ht="15.75" customHeight="1">
      <c r="F163" s="714"/>
      <c r="G163" s="726"/>
      <c r="H163" s="726"/>
      <c r="I163" s="726"/>
      <c r="J163" s="726"/>
      <c r="K163" s="811"/>
      <c r="L163" s="726"/>
      <c r="M163" s="726"/>
      <c r="N163" s="726"/>
      <c r="O163" s="727"/>
      <c r="P163" s="718"/>
      <c r="Q163" s="726"/>
      <c r="R163" s="726"/>
      <c r="S163" s="726"/>
      <c r="T163" s="726"/>
      <c r="U163" s="726"/>
      <c r="V163" s="726"/>
      <c r="W163" s="726"/>
      <c r="X163" s="726"/>
      <c r="Y163" s="726"/>
      <c r="Z163" s="726"/>
      <c r="AA163" s="726"/>
      <c r="AB163" s="726"/>
      <c r="AC163" s="733"/>
      <c r="AD163" s="812"/>
      <c r="AE163" s="810"/>
      <c r="AF163" s="810"/>
      <c r="AG163" s="810"/>
      <c r="AH163" s="810"/>
      <c r="AI163" s="810"/>
      <c r="AJ163" s="810"/>
      <c r="AK163" s="810"/>
      <c r="AL163" s="810"/>
      <c r="AM163" s="810"/>
      <c r="AN163" s="810"/>
      <c r="AO163" s="810"/>
      <c r="AP163" s="810"/>
      <c r="AQ163" s="810"/>
      <c r="AR163" s="810"/>
      <c r="AS163" s="810"/>
      <c r="AT163" s="810"/>
      <c r="AU163" s="810"/>
      <c r="AV163" s="810"/>
      <c r="AW163" s="810"/>
      <c r="AX163" s="810"/>
      <c r="AY163" s="810"/>
      <c r="AZ163" s="810"/>
      <c r="BA163" s="810"/>
      <c r="BB163" s="810"/>
      <c r="BC163" s="810"/>
    </row>
    <row r="164" ht="15.75" customHeight="1">
      <c r="F164" s="714"/>
      <c r="G164" s="726"/>
      <c r="H164" s="726"/>
      <c r="I164" s="726"/>
      <c r="J164" s="726"/>
      <c r="K164" s="811"/>
      <c r="L164" s="726"/>
      <c r="M164" s="726"/>
      <c r="N164" s="726"/>
      <c r="O164" s="727"/>
      <c r="P164" s="718"/>
      <c r="Q164" s="726"/>
      <c r="R164" s="726"/>
      <c r="S164" s="726"/>
      <c r="T164" s="726"/>
      <c r="U164" s="726"/>
      <c r="V164" s="726"/>
      <c r="W164" s="726"/>
      <c r="X164" s="726"/>
      <c r="Y164" s="726"/>
      <c r="Z164" s="726"/>
      <c r="AA164" s="726"/>
      <c r="AB164" s="726"/>
      <c r="AC164" s="733"/>
      <c r="AD164" s="812"/>
      <c r="AE164" s="810"/>
      <c r="AF164" s="810"/>
      <c r="AG164" s="810"/>
      <c r="AH164" s="810"/>
      <c r="AI164" s="810"/>
      <c r="AJ164" s="810"/>
      <c r="AK164" s="810"/>
      <c r="AL164" s="810"/>
      <c r="AM164" s="810"/>
      <c r="AN164" s="810"/>
      <c r="AO164" s="810"/>
      <c r="AP164" s="810"/>
      <c r="AQ164" s="810"/>
      <c r="AR164" s="810"/>
      <c r="AS164" s="810"/>
      <c r="AT164" s="810"/>
      <c r="AU164" s="810"/>
      <c r="AV164" s="810"/>
      <c r="AW164" s="810"/>
      <c r="AX164" s="810"/>
      <c r="AY164" s="810"/>
      <c r="AZ164" s="810"/>
      <c r="BA164" s="810"/>
      <c r="BB164" s="810"/>
      <c r="BC164" s="810"/>
    </row>
    <row r="165" ht="15.75" customHeight="1">
      <c r="F165" s="714"/>
      <c r="G165" s="726"/>
      <c r="H165" s="726"/>
      <c r="I165" s="726"/>
      <c r="J165" s="726"/>
      <c r="K165" s="811"/>
      <c r="L165" s="726"/>
      <c r="M165" s="726"/>
      <c r="N165" s="726"/>
      <c r="O165" s="727"/>
      <c r="P165" s="718"/>
      <c r="Q165" s="726"/>
      <c r="R165" s="726"/>
      <c r="S165" s="726"/>
      <c r="T165" s="726"/>
      <c r="U165" s="726"/>
      <c r="V165" s="726"/>
      <c r="W165" s="726"/>
      <c r="X165" s="726"/>
      <c r="Y165" s="726"/>
      <c r="Z165" s="726"/>
      <c r="AA165" s="726"/>
      <c r="AB165" s="726"/>
      <c r="AC165" s="733"/>
      <c r="AD165" s="812"/>
      <c r="AE165" s="810"/>
      <c r="AF165" s="810"/>
      <c r="AG165" s="810"/>
      <c r="AH165" s="810"/>
      <c r="AI165" s="810"/>
      <c r="AJ165" s="810"/>
      <c r="AK165" s="810"/>
      <c r="AL165" s="810"/>
      <c r="AM165" s="810"/>
      <c r="AN165" s="810"/>
      <c r="AO165" s="810"/>
      <c r="AP165" s="810"/>
      <c r="AQ165" s="810"/>
      <c r="AR165" s="810"/>
      <c r="AS165" s="810"/>
      <c r="AT165" s="810"/>
      <c r="AU165" s="810"/>
      <c r="AV165" s="810"/>
      <c r="AW165" s="810"/>
      <c r="AX165" s="810"/>
      <c r="AY165" s="810"/>
      <c r="AZ165" s="810"/>
      <c r="BA165" s="810"/>
      <c r="BB165" s="810"/>
      <c r="BC165" s="810"/>
    </row>
    <row r="166" ht="15.75" customHeight="1">
      <c r="F166" s="714"/>
      <c r="G166" s="726"/>
      <c r="H166" s="726"/>
      <c r="I166" s="726"/>
      <c r="J166" s="726"/>
      <c r="K166" s="811"/>
      <c r="L166" s="726"/>
      <c r="M166" s="726"/>
      <c r="N166" s="726"/>
      <c r="O166" s="727"/>
      <c r="P166" s="718"/>
      <c r="Q166" s="726"/>
      <c r="R166" s="726"/>
      <c r="S166" s="726"/>
      <c r="T166" s="726"/>
      <c r="U166" s="726"/>
      <c r="V166" s="726"/>
      <c r="W166" s="726"/>
      <c r="X166" s="726"/>
      <c r="Y166" s="726"/>
      <c r="Z166" s="726"/>
      <c r="AA166" s="726"/>
      <c r="AB166" s="726"/>
      <c r="AC166" s="733"/>
      <c r="AD166" s="812"/>
      <c r="AE166" s="810"/>
      <c r="AF166" s="810"/>
      <c r="AG166" s="810"/>
      <c r="AH166" s="810"/>
      <c r="AI166" s="810"/>
      <c r="AJ166" s="810"/>
      <c r="AK166" s="810"/>
      <c r="AL166" s="810"/>
      <c r="AM166" s="810"/>
      <c r="AN166" s="810"/>
      <c r="AO166" s="810"/>
      <c r="AP166" s="810"/>
      <c r="AQ166" s="810"/>
      <c r="AR166" s="810"/>
      <c r="AS166" s="810"/>
      <c r="AT166" s="810"/>
      <c r="AU166" s="810"/>
      <c r="AV166" s="810"/>
      <c r="AW166" s="810"/>
      <c r="AX166" s="810"/>
      <c r="AY166" s="810"/>
      <c r="AZ166" s="810"/>
      <c r="BA166" s="810"/>
      <c r="BB166" s="810"/>
      <c r="BC166" s="810"/>
    </row>
    <row r="167" ht="15.75" customHeight="1">
      <c r="F167" s="714"/>
      <c r="G167" s="726"/>
      <c r="H167" s="726"/>
      <c r="I167" s="726"/>
      <c r="J167" s="726"/>
      <c r="K167" s="811"/>
      <c r="L167" s="726"/>
      <c r="M167" s="726"/>
      <c r="N167" s="726"/>
      <c r="O167" s="727"/>
      <c r="P167" s="718"/>
      <c r="Q167" s="726"/>
      <c r="R167" s="726"/>
      <c r="S167" s="726"/>
      <c r="T167" s="726"/>
      <c r="U167" s="726"/>
      <c r="V167" s="726"/>
      <c r="W167" s="726"/>
      <c r="X167" s="726"/>
      <c r="Y167" s="726"/>
      <c r="Z167" s="726"/>
      <c r="AA167" s="726"/>
      <c r="AB167" s="726"/>
      <c r="AC167" s="733"/>
      <c r="AD167" s="812"/>
      <c r="AE167" s="810"/>
      <c r="AF167" s="810"/>
      <c r="AG167" s="810"/>
      <c r="AH167" s="810"/>
      <c r="AI167" s="810"/>
      <c r="AJ167" s="810"/>
      <c r="AK167" s="810"/>
      <c r="AL167" s="810"/>
      <c r="AM167" s="810"/>
      <c r="AN167" s="810"/>
      <c r="AO167" s="810"/>
      <c r="AP167" s="810"/>
      <c r="AQ167" s="810"/>
      <c r="AR167" s="810"/>
      <c r="AS167" s="810"/>
      <c r="AT167" s="810"/>
      <c r="AU167" s="810"/>
      <c r="AV167" s="810"/>
      <c r="AW167" s="810"/>
      <c r="AX167" s="810"/>
      <c r="AY167" s="810"/>
      <c r="AZ167" s="810"/>
      <c r="BA167" s="810"/>
      <c r="BB167" s="810"/>
      <c r="BC167" s="810"/>
    </row>
    <row r="168" ht="15.75" customHeight="1">
      <c r="F168" s="714"/>
      <c r="G168" s="726"/>
      <c r="H168" s="726"/>
      <c r="I168" s="726"/>
      <c r="J168" s="726"/>
      <c r="K168" s="811"/>
      <c r="L168" s="726"/>
      <c r="M168" s="726"/>
      <c r="N168" s="726"/>
      <c r="O168" s="727"/>
      <c r="P168" s="718"/>
      <c r="Q168" s="726"/>
      <c r="R168" s="726"/>
      <c r="S168" s="726"/>
      <c r="T168" s="726"/>
      <c r="U168" s="726"/>
      <c r="V168" s="726"/>
      <c r="W168" s="726"/>
      <c r="X168" s="726"/>
      <c r="Y168" s="726"/>
      <c r="Z168" s="726"/>
      <c r="AA168" s="726"/>
      <c r="AB168" s="726"/>
      <c r="AC168" s="733"/>
      <c r="AD168" s="812"/>
      <c r="AE168" s="810"/>
      <c r="AF168" s="810"/>
      <c r="AG168" s="810"/>
      <c r="AH168" s="810"/>
      <c r="AI168" s="810"/>
      <c r="AJ168" s="810"/>
      <c r="AK168" s="810"/>
      <c r="AL168" s="810"/>
      <c r="AM168" s="810"/>
      <c r="AN168" s="810"/>
      <c r="AO168" s="810"/>
      <c r="AP168" s="810"/>
      <c r="AQ168" s="810"/>
      <c r="AR168" s="810"/>
      <c r="AS168" s="810"/>
      <c r="AT168" s="810"/>
      <c r="AU168" s="810"/>
      <c r="AV168" s="810"/>
      <c r="AW168" s="810"/>
      <c r="AX168" s="810"/>
      <c r="AY168" s="810"/>
      <c r="AZ168" s="810"/>
      <c r="BA168" s="810"/>
      <c r="BB168" s="810"/>
      <c r="BC168" s="810"/>
    </row>
    <row r="169" ht="15.75" customHeight="1">
      <c r="F169" s="714"/>
      <c r="G169" s="726"/>
      <c r="H169" s="726"/>
      <c r="I169" s="726"/>
      <c r="J169" s="726"/>
      <c r="K169" s="811"/>
      <c r="L169" s="726"/>
      <c r="M169" s="726"/>
      <c r="N169" s="726"/>
      <c r="O169" s="727"/>
      <c r="P169" s="718"/>
      <c r="Q169" s="726"/>
      <c r="R169" s="726"/>
      <c r="S169" s="726"/>
      <c r="T169" s="726"/>
      <c r="U169" s="726"/>
      <c r="V169" s="726"/>
      <c r="W169" s="726"/>
      <c r="X169" s="726"/>
      <c r="Y169" s="726"/>
      <c r="Z169" s="726"/>
      <c r="AA169" s="726"/>
      <c r="AB169" s="726"/>
      <c r="AC169" s="733"/>
      <c r="AD169" s="812"/>
      <c r="AE169" s="810"/>
      <c r="AF169" s="810"/>
      <c r="AG169" s="810"/>
      <c r="AH169" s="810"/>
      <c r="AI169" s="810"/>
      <c r="AJ169" s="810"/>
      <c r="AK169" s="810"/>
      <c r="AL169" s="810"/>
      <c r="AM169" s="810"/>
      <c r="AN169" s="810"/>
      <c r="AO169" s="810"/>
      <c r="AP169" s="810"/>
      <c r="AQ169" s="810"/>
      <c r="AR169" s="810"/>
      <c r="AS169" s="810"/>
      <c r="AT169" s="810"/>
      <c r="AU169" s="810"/>
      <c r="AV169" s="810"/>
      <c r="AW169" s="810"/>
      <c r="AX169" s="810"/>
      <c r="AY169" s="810"/>
      <c r="AZ169" s="810"/>
      <c r="BA169" s="810"/>
      <c r="BB169" s="810"/>
      <c r="BC169" s="810"/>
    </row>
    <row r="170" ht="15.75" customHeight="1">
      <c r="F170" s="714"/>
      <c r="G170" s="726"/>
      <c r="H170" s="726"/>
      <c r="I170" s="726"/>
      <c r="J170" s="726"/>
      <c r="K170" s="811"/>
      <c r="L170" s="726"/>
      <c r="M170" s="726"/>
      <c r="N170" s="726"/>
      <c r="O170" s="727"/>
      <c r="P170" s="718"/>
      <c r="Q170" s="726"/>
      <c r="R170" s="726"/>
      <c r="S170" s="726"/>
      <c r="T170" s="726"/>
      <c r="U170" s="726"/>
      <c r="V170" s="726"/>
      <c r="W170" s="726"/>
      <c r="X170" s="726"/>
      <c r="Y170" s="726"/>
      <c r="Z170" s="726"/>
      <c r="AA170" s="726"/>
      <c r="AB170" s="726"/>
      <c r="AC170" s="733"/>
      <c r="AD170" s="812"/>
      <c r="AE170" s="810"/>
      <c r="AF170" s="810"/>
      <c r="AG170" s="810"/>
      <c r="AH170" s="810"/>
      <c r="AI170" s="810"/>
      <c r="AJ170" s="810"/>
      <c r="AK170" s="810"/>
      <c r="AL170" s="810"/>
      <c r="AM170" s="810"/>
      <c r="AN170" s="810"/>
      <c r="AO170" s="810"/>
      <c r="AP170" s="810"/>
      <c r="AQ170" s="810"/>
      <c r="AR170" s="810"/>
      <c r="AS170" s="810"/>
      <c r="AT170" s="810"/>
      <c r="AU170" s="810"/>
      <c r="AV170" s="810"/>
      <c r="AW170" s="810"/>
      <c r="AX170" s="810"/>
      <c r="AY170" s="810"/>
      <c r="AZ170" s="810"/>
      <c r="BA170" s="810"/>
      <c r="BB170" s="810"/>
      <c r="BC170" s="810"/>
    </row>
    <row r="171" ht="15.75" customHeight="1">
      <c r="F171" s="714"/>
      <c r="G171" s="726"/>
      <c r="H171" s="726"/>
      <c r="I171" s="726"/>
      <c r="J171" s="726"/>
      <c r="K171" s="811"/>
      <c r="L171" s="726"/>
      <c r="M171" s="726"/>
      <c r="N171" s="726"/>
      <c r="O171" s="727"/>
      <c r="P171" s="718"/>
      <c r="Q171" s="726"/>
      <c r="R171" s="726"/>
      <c r="S171" s="726"/>
      <c r="T171" s="726"/>
      <c r="U171" s="726"/>
      <c r="V171" s="726"/>
      <c r="W171" s="726"/>
      <c r="X171" s="726"/>
      <c r="Y171" s="726"/>
      <c r="Z171" s="726"/>
      <c r="AA171" s="726"/>
      <c r="AB171" s="726"/>
      <c r="AC171" s="733"/>
      <c r="AD171" s="812"/>
      <c r="AE171" s="810"/>
      <c r="AF171" s="810"/>
      <c r="AG171" s="810"/>
      <c r="AH171" s="810"/>
      <c r="AI171" s="810"/>
      <c r="AJ171" s="810"/>
      <c r="AK171" s="810"/>
      <c r="AL171" s="810"/>
      <c r="AM171" s="810"/>
      <c r="AN171" s="810"/>
      <c r="AO171" s="810"/>
      <c r="AP171" s="810"/>
      <c r="AQ171" s="810"/>
      <c r="AR171" s="810"/>
      <c r="AS171" s="810"/>
      <c r="AT171" s="810"/>
      <c r="AU171" s="810"/>
      <c r="AV171" s="810"/>
      <c r="AW171" s="810"/>
      <c r="AX171" s="810"/>
      <c r="AY171" s="810"/>
      <c r="AZ171" s="810"/>
      <c r="BA171" s="810"/>
      <c r="BB171" s="810"/>
      <c r="BC171" s="810"/>
    </row>
    <row r="172" ht="15.75" customHeight="1">
      <c r="F172" s="714"/>
      <c r="G172" s="726"/>
      <c r="H172" s="726"/>
      <c r="I172" s="726"/>
      <c r="J172" s="726"/>
      <c r="K172" s="811"/>
      <c r="L172" s="726"/>
      <c r="M172" s="726"/>
      <c r="N172" s="726"/>
      <c r="O172" s="727"/>
      <c r="P172" s="718"/>
      <c r="Q172" s="726"/>
      <c r="R172" s="726"/>
      <c r="S172" s="726"/>
      <c r="T172" s="726"/>
      <c r="U172" s="726"/>
      <c r="V172" s="726"/>
      <c r="W172" s="726"/>
      <c r="X172" s="726"/>
      <c r="Y172" s="726"/>
      <c r="Z172" s="726"/>
      <c r="AA172" s="726"/>
      <c r="AB172" s="726"/>
      <c r="AC172" s="733"/>
      <c r="AD172" s="812"/>
      <c r="AE172" s="810"/>
      <c r="AF172" s="810"/>
      <c r="AG172" s="810"/>
      <c r="AH172" s="810"/>
      <c r="AI172" s="810"/>
      <c r="AJ172" s="810"/>
      <c r="AK172" s="810"/>
      <c r="AL172" s="810"/>
      <c r="AM172" s="810"/>
      <c r="AN172" s="810"/>
      <c r="AO172" s="810"/>
      <c r="AP172" s="810"/>
      <c r="AQ172" s="810"/>
      <c r="AR172" s="810"/>
      <c r="AS172" s="810"/>
      <c r="AT172" s="810"/>
      <c r="AU172" s="810"/>
      <c r="AV172" s="810"/>
      <c r="AW172" s="810"/>
      <c r="AX172" s="810"/>
      <c r="AY172" s="810"/>
      <c r="AZ172" s="810"/>
      <c r="BA172" s="810"/>
      <c r="BB172" s="810"/>
      <c r="BC172" s="810"/>
    </row>
    <row r="173" ht="15.75" customHeight="1">
      <c r="F173" s="813"/>
      <c r="G173" s="814"/>
      <c r="H173" s="814"/>
      <c r="I173" s="814"/>
      <c r="J173" s="814"/>
      <c r="K173" s="815"/>
      <c r="L173" s="814"/>
      <c r="M173" s="814"/>
      <c r="N173" s="814"/>
      <c r="O173" s="816"/>
      <c r="P173" s="817"/>
      <c r="Q173" s="814"/>
      <c r="R173" s="814"/>
      <c r="S173" s="814"/>
      <c r="T173" s="814"/>
      <c r="U173" s="814"/>
      <c r="V173" s="814"/>
      <c r="W173" s="814"/>
      <c r="X173" s="814"/>
      <c r="Y173" s="814"/>
      <c r="Z173" s="814"/>
      <c r="AA173" s="814"/>
      <c r="AB173" s="814"/>
      <c r="AC173" s="733"/>
      <c r="AD173" s="812"/>
      <c r="AE173" s="810"/>
      <c r="AF173" s="810"/>
      <c r="AG173" s="810"/>
      <c r="AH173" s="810"/>
      <c r="AI173" s="810"/>
      <c r="AJ173" s="810"/>
      <c r="AK173" s="810"/>
      <c r="AL173" s="810"/>
      <c r="AM173" s="810"/>
      <c r="AN173" s="810"/>
      <c r="AO173" s="810"/>
      <c r="AP173" s="810"/>
      <c r="AQ173" s="810"/>
      <c r="AR173" s="810"/>
      <c r="AS173" s="810"/>
      <c r="AT173" s="810"/>
      <c r="AU173" s="810"/>
      <c r="AV173" s="810"/>
      <c r="AW173" s="810"/>
      <c r="AX173" s="810"/>
      <c r="AY173" s="810"/>
      <c r="AZ173" s="810"/>
      <c r="BA173" s="810"/>
      <c r="BB173" s="810"/>
      <c r="BC173" s="810"/>
    </row>
    <row r="174" ht="15.75" customHeight="1">
      <c r="F174" s="818"/>
      <c r="G174" s="818"/>
      <c r="H174" s="818"/>
      <c r="I174" s="818"/>
      <c r="J174" s="818"/>
      <c r="K174" s="819"/>
      <c r="L174" s="818"/>
      <c r="M174" s="818"/>
      <c r="N174" s="818"/>
      <c r="O174" s="820"/>
      <c r="P174" s="821"/>
      <c r="Q174" s="818"/>
      <c r="R174" s="818"/>
      <c r="S174" s="818"/>
      <c r="T174" s="818"/>
      <c r="U174" s="818"/>
      <c r="V174" s="818"/>
      <c r="W174" s="818"/>
      <c r="X174" s="818"/>
      <c r="Y174" s="818"/>
      <c r="Z174" s="818"/>
      <c r="AA174" s="818"/>
      <c r="AB174" s="818"/>
      <c r="AC174" s="822"/>
      <c r="AD174" s="823"/>
      <c r="AE174" s="810"/>
      <c r="AF174" s="810"/>
      <c r="AG174" s="810"/>
      <c r="AH174" s="810"/>
      <c r="AI174" s="810"/>
      <c r="AJ174" s="810"/>
      <c r="AK174" s="810"/>
      <c r="AL174" s="810"/>
      <c r="AM174" s="810"/>
      <c r="AN174" s="810"/>
      <c r="AO174" s="810"/>
      <c r="AP174" s="810"/>
      <c r="AQ174" s="810"/>
      <c r="AR174" s="810"/>
      <c r="AS174" s="810"/>
      <c r="AT174" s="810"/>
      <c r="AU174" s="810"/>
      <c r="AV174" s="810"/>
      <c r="AW174" s="810"/>
      <c r="AX174" s="810"/>
      <c r="AY174" s="810"/>
      <c r="AZ174" s="810"/>
      <c r="BA174" s="810"/>
      <c r="BB174" s="810"/>
      <c r="BC174" s="810"/>
    </row>
    <row r="175" ht="15.75" customHeight="1">
      <c r="F175" s="818"/>
      <c r="G175" s="818"/>
      <c r="H175" s="818"/>
      <c r="I175" s="818"/>
      <c r="J175" s="818"/>
      <c r="K175" s="819"/>
      <c r="L175" s="818"/>
      <c r="M175" s="818"/>
      <c r="N175" s="818"/>
      <c r="O175" s="820"/>
      <c r="P175" s="821"/>
      <c r="Q175" s="818"/>
      <c r="R175" s="818"/>
      <c r="S175" s="818"/>
      <c r="T175" s="818"/>
      <c r="U175" s="818"/>
      <c r="V175" s="818"/>
      <c r="W175" s="818"/>
      <c r="X175" s="818"/>
      <c r="Y175" s="818"/>
      <c r="Z175" s="818"/>
      <c r="AA175" s="818"/>
      <c r="AB175" s="818"/>
      <c r="AC175" s="824"/>
      <c r="AD175" s="810"/>
      <c r="AE175" s="810"/>
      <c r="AF175" s="810"/>
      <c r="AG175" s="810"/>
      <c r="AH175" s="810"/>
      <c r="AI175" s="810"/>
      <c r="AJ175" s="810"/>
      <c r="AK175" s="810"/>
      <c r="AL175" s="810"/>
      <c r="AM175" s="810"/>
      <c r="AN175" s="810"/>
      <c r="AO175" s="810"/>
      <c r="AP175" s="810"/>
      <c r="AQ175" s="810"/>
      <c r="AR175" s="810"/>
      <c r="AS175" s="810"/>
      <c r="AT175" s="810"/>
      <c r="AU175" s="810"/>
      <c r="AV175" s="810"/>
      <c r="AW175" s="810"/>
      <c r="AX175" s="810"/>
      <c r="AY175" s="810"/>
      <c r="AZ175" s="810"/>
      <c r="BA175" s="810"/>
      <c r="BB175" s="810"/>
      <c r="BC175" s="810"/>
    </row>
    <row r="176" ht="15.75" customHeight="1">
      <c r="F176" s="818"/>
      <c r="G176" s="818"/>
      <c r="H176" s="818"/>
      <c r="I176" s="818"/>
      <c r="J176" s="818"/>
      <c r="K176" s="819"/>
      <c r="L176" s="818"/>
      <c r="M176" s="818"/>
      <c r="N176" s="818"/>
      <c r="O176" s="820"/>
      <c r="P176" s="821"/>
      <c r="Q176" s="818"/>
      <c r="R176" s="818"/>
      <c r="S176" s="818"/>
      <c r="T176" s="818"/>
      <c r="U176" s="818"/>
      <c r="V176" s="818"/>
      <c r="W176" s="818"/>
      <c r="X176" s="818"/>
      <c r="Y176" s="818"/>
      <c r="Z176" s="818"/>
      <c r="AA176" s="818"/>
      <c r="AB176" s="818"/>
      <c r="AC176" s="824"/>
      <c r="AD176" s="810"/>
      <c r="AE176" s="810"/>
      <c r="AF176" s="810"/>
      <c r="AG176" s="810"/>
      <c r="AH176" s="810"/>
      <c r="AI176" s="810"/>
      <c r="AJ176" s="810"/>
      <c r="AK176" s="810"/>
      <c r="AL176" s="810"/>
      <c r="AM176" s="810"/>
      <c r="AN176" s="810"/>
      <c r="AO176" s="810"/>
      <c r="AP176" s="810"/>
      <c r="AQ176" s="810"/>
      <c r="AR176" s="810"/>
      <c r="AS176" s="810"/>
      <c r="AT176" s="810"/>
      <c r="AU176" s="810"/>
      <c r="AV176" s="810"/>
      <c r="AW176" s="810"/>
      <c r="AX176" s="810"/>
      <c r="AY176" s="810"/>
      <c r="AZ176" s="810"/>
      <c r="BA176" s="810"/>
      <c r="BB176" s="810"/>
      <c r="BC176" s="810"/>
    </row>
    <row r="177" ht="15.75" customHeight="1">
      <c r="F177" s="818"/>
      <c r="G177" s="818"/>
      <c r="H177" s="818"/>
      <c r="I177" s="818"/>
      <c r="J177" s="818"/>
      <c r="K177" s="819"/>
      <c r="L177" s="818"/>
      <c r="M177" s="818"/>
      <c r="N177" s="818"/>
      <c r="O177" s="820"/>
      <c r="P177" s="821"/>
      <c r="Q177" s="818"/>
      <c r="R177" s="818"/>
      <c r="S177" s="818"/>
      <c r="T177" s="818"/>
      <c r="U177" s="818"/>
      <c r="V177" s="818"/>
      <c r="W177" s="818"/>
      <c r="X177" s="818"/>
      <c r="Y177" s="818"/>
      <c r="Z177" s="818"/>
      <c r="AA177" s="818"/>
      <c r="AB177" s="818"/>
      <c r="AC177" s="824"/>
      <c r="AD177" s="810"/>
      <c r="AE177" s="810"/>
      <c r="AF177" s="810"/>
      <c r="AG177" s="810"/>
      <c r="AH177" s="810"/>
      <c r="AI177" s="810"/>
      <c r="AJ177" s="810"/>
      <c r="AK177" s="810"/>
      <c r="AL177" s="810"/>
      <c r="AM177" s="810"/>
      <c r="AN177" s="810"/>
      <c r="AO177" s="810"/>
      <c r="AP177" s="810"/>
      <c r="AQ177" s="810"/>
      <c r="AR177" s="810"/>
      <c r="AS177" s="810"/>
      <c r="AT177" s="810"/>
      <c r="AU177" s="810"/>
      <c r="AV177" s="810"/>
      <c r="AW177" s="810"/>
      <c r="AX177" s="810"/>
      <c r="AY177" s="810"/>
      <c r="AZ177" s="810"/>
      <c r="BA177" s="810"/>
      <c r="BB177" s="810"/>
      <c r="BC177" s="810"/>
    </row>
    <row r="178" ht="15.75" customHeight="1">
      <c r="F178" s="818"/>
      <c r="G178" s="818"/>
      <c r="H178" s="818"/>
      <c r="I178" s="818"/>
      <c r="J178" s="818"/>
      <c r="K178" s="819"/>
      <c r="L178" s="818"/>
      <c r="M178" s="818"/>
      <c r="N178" s="818"/>
      <c r="O178" s="820"/>
      <c r="P178" s="821"/>
      <c r="Q178" s="818"/>
      <c r="R178" s="818"/>
      <c r="S178" s="818"/>
      <c r="T178" s="818"/>
      <c r="U178" s="818"/>
      <c r="V178" s="818"/>
      <c r="W178" s="818"/>
      <c r="X178" s="818"/>
      <c r="Y178" s="818"/>
      <c r="Z178" s="818"/>
      <c r="AA178" s="818"/>
      <c r="AB178" s="818"/>
      <c r="AC178" s="824"/>
      <c r="AD178" s="810"/>
      <c r="AE178" s="810"/>
      <c r="AF178" s="810"/>
      <c r="AG178" s="810"/>
      <c r="AH178" s="810"/>
      <c r="AI178" s="810"/>
      <c r="AJ178" s="810"/>
      <c r="AK178" s="810"/>
      <c r="AL178" s="810"/>
      <c r="AM178" s="810"/>
      <c r="AN178" s="810"/>
      <c r="AO178" s="810"/>
      <c r="AP178" s="810"/>
      <c r="AQ178" s="810"/>
      <c r="AR178" s="810"/>
      <c r="AS178" s="810"/>
      <c r="AT178" s="810"/>
      <c r="AU178" s="810"/>
      <c r="AV178" s="810"/>
      <c r="AW178" s="810"/>
      <c r="AX178" s="810"/>
      <c r="AY178" s="810"/>
      <c r="AZ178" s="810"/>
      <c r="BA178" s="810"/>
      <c r="BB178" s="810"/>
      <c r="BC178" s="810"/>
    </row>
    <row r="179" ht="15.75" customHeight="1">
      <c r="F179" s="818"/>
      <c r="G179" s="818"/>
      <c r="H179" s="818"/>
      <c r="I179" s="818"/>
      <c r="J179" s="818"/>
      <c r="K179" s="819"/>
      <c r="L179" s="818"/>
      <c r="M179" s="818"/>
      <c r="N179" s="818"/>
      <c r="O179" s="820"/>
      <c r="P179" s="821"/>
      <c r="Q179" s="818"/>
      <c r="R179" s="818"/>
      <c r="S179" s="818"/>
      <c r="T179" s="818"/>
      <c r="U179" s="818"/>
      <c r="V179" s="818"/>
      <c r="W179" s="818"/>
      <c r="X179" s="818"/>
      <c r="Y179" s="818"/>
      <c r="Z179" s="818"/>
      <c r="AA179" s="818"/>
      <c r="AB179" s="818"/>
      <c r="AC179" s="824"/>
      <c r="AD179" s="810"/>
      <c r="AE179" s="810"/>
      <c r="AF179" s="810"/>
      <c r="AG179" s="810"/>
      <c r="AH179" s="810"/>
      <c r="AI179" s="810"/>
      <c r="AJ179" s="810"/>
      <c r="AK179" s="810"/>
      <c r="AL179" s="810"/>
      <c r="AM179" s="810"/>
      <c r="AN179" s="810"/>
      <c r="AO179" s="810"/>
      <c r="AP179" s="810"/>
      <c r="AQ179" s="810"/>
      <c r="AR179" s="810"/>
      <c r="AS179" s="810"/>
      <c r="AT179" s="810"/>
      <c r="AU179" s="810"/>
      <c r="AV179" s="810"/>
      <c r="AW179" s="810"/>
      <c r="AX179" s="810"/>
      <c r="AY179" s="810"/>
      <c r="AZ179" s="810"/>
      <c r="BA179" s="810"/>
      <c r="BB179" s="810"/>
      <c r="BC179" s="810"/>
    </row>
    <row r="180" ht="15.75" customHeight="1">
      <c r="F180" s="818"/>
      <c r="G180" s="818"/>
      <c r="H180" s="818"/>
      <c r="I180" s="818"/>
      <c r="J180" s="818"/>
      <c r="K180" s="819"/>
      <c r="L180" s="818"/>
      <c r="M180" s="818"/>
      <c r="N180" s="818"/>
      <c r="O180" s="820"/>
      <c r="P180" s="821"/>
      <c r="Q180" s="818"/>
      <c r="R180" s="818"/>
      <c r="S180" s="818"/>
      <c r="T180" s="818"/>
      <c r="U180" s="818"/>
      <c r="V180" s="818"/>
      <c r="W180" s="818"/>
      <c r="X180" s="818"/>
      <c r="Y180" s="818"/>
      <c r="Z180" s="818"/>
      <c r="AA180" s="818"/>
      <c r="AB180" s="818"/>
      <c r="AC180" s="824"/>
      <c r="AD180" s="810"/>
      <c r="AE180" s="810"/>
      <c r="AF180" s="810"/>
      <c r="AG180" s="810"/>
      <c r="AH180" s="810"/>
      <c r="AI180" s="810"/>
      <c r="AJ180" s="810"/>
      <c r="AK180" s="810"/>
      <c r="AL180" s="810"/>
      <c r="AM180" s="810"/>
      <c r="AN180" s="810"/>
      <c r="AO180" s="810"/>
      <c r="AP180" s="810"/>
      <c r="AQ180" s="810"/>
      <c r="AR180" s="810"/>
      <c r="AS180" s="810"/>
      <c r="AT180" s="810"/>
      <c r="AU180" s="810"/>
      <c r="AV180" s="810"/>
      <c r="AW180" s="810"/>
      <c r="AX180" s="810"/>
      <c r="AY180" s="810"/>
      <c r="AZ180" s="810"/>
      <c r="BA180" s="810"/>
      <c r="BB180" s="810"/>
      <c r="BC180" s="810"/>
    </row>
    <row r="181" ht="15.75" customHeight="1">
      <c r="F181" s="818"/>
      <c r="G181" s="818"/>
      <c r="H181" s="818"/>
      <c r="I181" s="818"/>
      <c r="J181" s="818"/>
      <c r="K181" s="819"/>
      <c r="L181" s="818"/>
      <c r="M181" s="818"/>
      <c r="N181" s="818"/>
      <c r="O181" s="820"/>
      <c r="P181" s="821"/>
      <c r="Q181" s="818"/>
      <c r="R181" s="818"/>
      <c r="S181" s="818"/>
      <c r="T181" s="818"/>
      <c r="U181" s="818"/>
      <c r="V181" s="818"/>
      <c r="W181" s="818"/>
      <c r="X181" s="818"/>
      <c r="Y181" s="818"/>
      <c r="Z181" s="818"/>
      <c r="AA181" s="818"/>
      <c r="AB181" s="818"/>
      <c r="AC181" s="824"/>
      <c r="AD181" s="810"/>
      <c r="AE181" s="810"/>
      <c r="AF181" s="810"/>
      <c r="AG181" s="810"/>
      <c r="AH181" s="810"/>
      <c r="AI181" s="810"/>
      <c r="AJ181" s="810"/>
      <c r="AK181" s="810"/>
      <c r="AL181" s="810"/>
      <c r="AM181" s="810"/>
      <c r="AN181" s="810"/>
      <c r="AO181" s="810"/>
      <c r="AP181" s="810"/>
      <c r="AQ181" s="810"/>
      <c r="AR181" s="810"/>
      <c r="AS181" s="810"/>
      <c r="AT181" s="810"/>
      <c r="AU181" s="810"/>
      <c r="AV181" s="810"/>
      <c r="AW181" s="810"/>
      <c r="AX181" s="810"/>
      <c r="AY181" s="810"/>
      <c r="AZ181" s="810"/>
      <c r="BA181" s="810"/>
      <c r="BB181" s="810"/>
      <c r="BC181" s="810"/>
    </row>
    <row r="182" ht="15.75" customHeight="1">
      <c r="F182" s="818"/>
      <c r="G182" s="818"/>
      <c r="H182" s="818"/>
      <c r="I182" s="818"/>
      <c r="J182" s="818"/>
      <c r="K182" s="819"/>
      <c r="L182" s="818"/>
      <c r="M182" s="818"/>
      <c r="N182" s="818"/>
      <c r="O182" s="820"/>
      <c r="P182" s="821"/>
      <c r="Q182" s="818"/>
      <c r="R182" s="818"/>
      <c r="S182" s="818"/>
      <c r="T182" s="818"/>
      <c r="U182" s="818"/>
      <c r="V182" s="818"/>
      <c r="W182" s="818"/>
      <c r="X182" s="818"/>
      <c r="Y182" s="818"/>
      <c r="Z182" s="818"/>
      <c r="AA182" s="818"/>
      <c r="AB182" s="818"/>
      <c r="AC182" s="824"/>
      <c r="AD182" s="810"/>
      <c r="AE182" s="810"/>
      <c r="AF182" s="810"/>
      <c r="AG182" s="810"/>
      <c r="AH182" s="810"/>
      <c r="AI182" s="810"/>
      <c r="AJ182" s="810"/>
      <c r="AK182" s="810"/>
      <c r="AL182" s="810"/>
      <c r="AM182" s="810"/>
      <c r="AN182" s="810"/>
      <c r="AO182" s="810"/>
      <c r="AP182" s="810"/>
      <c r="AQ182" s="810"/>
      <c r="AR182" s="810"/>
      <c r="AS182" s="810"/>
      <c r="AT182" s="810"/>
      <c r="AU182" s="810"/>
      <c r="AV182" s="810"/>
      <c r="AW182" s="810"/>
      <c r="AX182" s="810"/>
      <c r="AY182" s="810"/>
      <c r="AZ182" s="810"/>
      <c r="BA182" s="810"/>
      <c r="BB182" s="810"/>
      <c r="BC182" s="810"/>
    </row>
    <row r="183" ht="15.75" customHeight="1">
      <c r="F183" s="818"/>
      <c r="G183" s="818"/>
      <c r="H183" s="818"/>
      <c r="I183" s="818"/>
      <c r="J183" s="818"/>
      <c r="K183" s="819"/>
      <c r="L183" s="818"/>
      <c r="M183" s="818"/>
      <c r="N183" s="818"/>
      <c r="O183" s="820"/>
      <c r="P183" s="821"/>
      <c r="Q183" s="818"/>
      <c r="R183" s="818"/>
      <c r="S183" s="818"/>
      <c r="T183" s="818"/>
      <c r="U183" s="818"/>
      <c r="V183" s="818"/>
      <c r="W183" s="818"/>
      <c r="X183" s="818"/>
      <c r="Y183" s="818"/>
      <c r="Z183" s="818"/>
      <c r="AA183" s="818"/>
      <c r="AB183" s="818"/>
      <c r="AC183" s="824"/>
      <c r="AD183" s="810"/>
      <c r="AE183" s="810"/>
      <c r="AF183" s="810"/>
      <c r="AG183" s="810"/>
      <c r="AH183" s="810"/>
      <c r="AI183" s="810"/>
      <c r="AJ183" s="810"/>
      <c r="AK183" s="810"/>
      <c r="AL183" s="810"/>
      <c r="AM183" s="810"/>
      <c r="AN183" s="810"/>
      <c r="AO183" s="810"/>
      <c r="AP183" s="810"/>
      <c r="AQ183" s="810"/>
      <c r="AR183" s="810"/>
      <c r="AS183" s="810"/>
      <c r="AT183" s="810"/>
      <c r="AU183" s="810"/>
      <c r="AV183" s="810"/>
      <c r="AW183" s="810"/>
      <c r="AX183" s="810"/>
      <c r="AY183" s="810"/>
      <c r="AZ183" s="810"/>
      <c r="BA183" s="810"/>
      <c r="BB183" s="810"/>
      <c r="BC183" s="810"/>
    </row>
    <row r="184" ht="15.75" customHeight="1">
      <c r="F184" s="818"/>
      <c r="G184" s="818"/>
      <c r="H184" s="818"/>
      <c r="I184" s="818"/>
      <c r="J184" s="818"/>
      <c r="K184" s="819"/>
      <c r="L184" s="818"/>
      <c r="M184" s="818"/>
      <c r="N184" s="818"/>
      <c r="O184" s="820"/>
      <c r="P184" s="821"/>
      <c r="Q184" s="818"/>
      <c r="R184" s="818"/>
      <c r="S184" s="818"/>
      <c r="T184" s="818"/>
      <c r="U184" s="818"/>
      <c r="V184" s="818"/>
      <c r="W184" s="818"/>
      <c r="X184" s="818"/>
      <c r="Y184" s="818"/>
      <c r="Z184" s="818"/>
      <c r="AA184" s="818"/>
      <c r="AB184" s="818"/>
      <c r="AC184" s="824"/>
      <c r="AD184" s="810"/>
      <c r="AE184" s="810"/>
      <c r="AF184" s="810"/>
      <c r="AG184" s="810"/>
      <c r="AH184" s="810"/>
      <c r="AI184" s="810"/>
      <c r="AJ184" s="810"/>
      <c r="AK184" s="810"/>
      <c r="AL184" s="810"/>
      <c r="AM184" s="810"/>
      <c r="AN184" s="810"/>
      <c r="AO184" s="810"/>
      <c r="AP184" s="810"/>
      <c r="AQ184" s="810"/>
      <c r="AR184" s="810"/>
      <c r="AS184" s="810"/>
      <c r="AT184" s="810"/>
      <c r="AU184" s="810"/>
      <c r="AV184" s="810"/>
      <c r="AW184" s="810"/>
      <c r="AX184" s="810"/>
      <c r="AY184" s="810"/>
      <c r="AZ184" s="810"/>
      <c r="BA184" s="810"/>
      <c r="BB184" s="810"/>
      <c r="BC184" s="810"/>
    </row>
    <row r="185" ht="15.75" customHeight="1">
      <c r="F185" s="818"/>
      <c r="G185" s="818"/>
      <c r="H185" s="818"/>
      <c r="I185" s="818"/>
      <c r="J185" s="818"/>
      <c r="K185" s="819"/>
      <c r="L185" s="818"/>
      <c r="M185" s="818"/>
      <c r="N185" s="818"/>
      <c r="O185" s="820"/>
      <c r="P185" s="821"/>
      <c r="Q185" s="818"/>
      <c r="R185" s="818"/>
      <c r="S185" s="818"/>
      <c r="T185" s="818"/>
      <c r="U185" s="818"/>
      <c r="V185" s="818"/>
      <c r="W185" s="818"/>
      <c r="X185" s="818"/>
      <c r="Y185" s="818"/>
      <c r="Z185" s="818"/>
      <c r="AA185" s="818"/>
      <c r="AB185" s="818"/>
      <c r="AC185" s="824"/>
      <c r="AD185" s="810"/>
      <c r="AE185" s="810"/>
      <c r="AF185" s="810"/>
      <c r="AG185" s="810"/>
      <c r="AH185" s="810"/>
      <c r="AI185" s="810"/>
      <c r="AJ185" s="810"/>
      <c r="AK185" s="810"/>
      <c r="AL185" s="810"/>
      <c r="AM185" s="810"/>
      <c r="AN185" s="810"/>
      <c r="AO185" s="810"/>
      <c r="AP185" s="810"/>
      <c r="AQ185" s="810"/>
      <c r="AR185" s="810"/>
      <c r="AS185" s="810"/>
      <c r="AT185" s="810"/>
      <c r="AU185" s="810"/>
      <c r="AV185" s="810"/>
      <c r="AW185" s="810"/>
      <c r="AX185" s="810"/>
      <c r="AY185" s="810"/>
      <c r="AZ185" s="810"/>
      <c r="BA185" s="810"/>
      <c r="BB185" s="810"/>
      <c r="BC185" s="810"/>
    </row>
    <row r="186" ht="15.75" customHeight="1">
      <c r="F186" s="818"/>
      <c r="G186" s="818"/>
      <c r="H186" s="818"/>
      <c r="I186" s="818"/>
      <c r="J186" s="818"/>
      <c r="K186" s="819"/>
      <c r="L186" s="818"/>
      <c r="M186" s="818"/>
      <c r="N186" s="818"/>
      <c r="O186" s="820"/>
      <c r="P186" s="821"/>
      <c r="Q186" s="818"/>
      <c r="R186" s="818"/>
      <c r="S186" s="818"/>
      <c r="T186" s="818"/>
      <c r="U186" s="818"/>
      <c r="V186" s="818"/>
      <c r="W186" s="818"/>
      <c r="X186" s="818"/>
      <c r="Y186" s="818"/>
      <c r="Z186" s="818"/>
      <c r="AA186" s="818"/>
      <c r="AB186" s="818"/>
      <c r="AC186" s="824"/>
      <c r="AD186" s="810"/>
      <c r="AE186" s="810"/>
      <c r="AF186" s="810"/>
      <c r="AG186" s="810"/>
      <c r="AH186" s="810"/>
      <c r="AI186" s="810"/>
      <c r="AJ186" s="810"/>
      <c r="AK186" s="810"/>
      <c r="AL186" s="810"/>
      <c r="AM186" s="810"/>
      <c r="AN186" s="810"/>
      <c r="AO186" s="810"/>
      <c r="AP186" s="810"/>
      <c r="AQ186" s="810"/>
      <c r="AR186" s="810"/>
      <c r="AS186" s="810"/>
      <c r="AT186" s="810"/>
      <c r="AU186" s="810"/>
      <c r="AV186" s="810"/>
      <c r="AW186" s="810"/>
      <c r="AX186" s="810"/>
      <c r="AY186" s="810"/>
      <c r="AZ186" s="810"/>
      <c r="BA186" s="810"/>
      <c r="BB186" s="810"/>
      <c r="BC186" s="810"/>
    </row>
    <row r="187" ht="15.75" customHeight="1">
      <c r="F187" s="818"/>
      <c r="G187" s="818"/>
      <c r="H187" s="818"/>
      <c r="I187" s="818"/>
      <c r="J187" s="818"/>
      <c r="K187" s="819"/>
      <c r="L187" s="818"/>
      <c r="M187" s="818"/>
      <c r="N187" s="818"/>
      <c r="O187" s="820"/>
      <c r="P187" s="821"/>
      <c r="Q187" s="818"/>
      <c r="R187" s="818"/>
      <c r="S187" s="818"/>
      <c r="T187" s="818"/>
      <c r="U187" s="818"/>
      <c r="V187" s="818"/>
      <c r="W187" s="818"/>
      <c r="X187" s="818"/>
      <c r="Y187" s="818"/>
      <c r="Z187" s="818"/>
      <c r="AA187" s="818"/>
      <c r="AB187" s="818"/>
      <c r="AC187" s="824"/>
      <c r="AD187" s="810"/>
      <c r="AE187" s="810"/>
      <c r="AF187" s="810"/>
      <c r="AG187" s="810"/>
      <c r="AH187" s="810"/>
      <c r="AI187" s="810"/>
      <c r="AJ187" s="810"/>
      <c r="AK187" s="810"/>
      <c r="AL187" s="810"/>
      <c r="AM187" s="810"/>
      <c r="AN187" s="810"/>
      <c r="AO187" s="810"/>
      <c r="AP187" s="810"/>
      <c r="AQ187" s="810"/>
      <c r="AR187" s="810"/>
      <c r="AS187" s="810"/>
      <c r="AT187" s="810"/>
      <c r="AU187" s="810"/>
      <c r="AV187" s="810"/>
      <c r="AW187" s="810"/>
      <c r="AX187" s="810"/>
      <c r="AY187" s="810"/>
      <c r="AZ187" s="810"/>
      <c r="BA187" s="810"/>
      <c r="BB187" s="810"/>
      <c r="BC187" s="810"/>
    </row>
    <row r="188" ht="15.75" customHeight="1">
      <c r="F188" s="818"/>
      <c r="G188" s="818"/>
      <c r="H188" s="818"/>
      <c r="I188" s="818"/>
      <c r="J188" s="818"/>
      <c r="K188" s="819"/>
      <c r="L188" s="818"/>
      <c r="M188" s="818"/>
      <c r="N188" s="818"/>
      <c r="O188" s="820"/>
      <c r="P188" s="821"/>
      <c r="Q188" s="818"/>
      <c r="R188" s="818"/>
      <c r="S188" s="818"/>
      <c r="T188" s="818"/>
      <c r="U188" s="818"/>
      <c r="V188" s="818"/>
      <c r="W188" s="818"/>
      <c r="X188" s="818"/>
      <c r="Y188" s="818"/>
      <c r="Z188" s="818"/>
      <c r="AA188" s="818"/>
      <c r="AB188" s="818"/>
      <c r="AC188" s="824"/>
      <c r="AD188" s="810"/>
      <c r="AE188" s="810"/>
      <c r="AF188" s="810"/>
      <c r="AG188" s="810"/>
      <c r="AH188" s="810"/>
      <c r="AI188" s="810"/>
      <c r="AJ188" s="810"/>
      <c r="AK188" s="810"/>
      <c r="AL188" s="810"/>
      <c r="AM188" s="810"/>
      <c r="AN188" s="810"/>
      <c r="AO188" s="810"/>
      <c r="AP188" s="810"/>
      <c r="AQ188" s="810"/>
      <c r="AR188" s="810"/>
      <c r="AS188" s="810"/>
      <c r="AT188" s="810"/>
      <c r="AU188" s="810"/>
      <c r="AV188" s="810"/>
      <c r="AW188" s="810"/>
      <c r="AX188" s="810"/>
      <c r="AY188" s="810"/>
      <c r="AZ188" s="810"/>
      <c r="BA188" s="810"/>
      <c r="BB188" s="810"/>
      <c r="BC188" s="810"/>
    </row>
    <row r="189" ht="15.75" customHeight="1">
      <c r="F189" s="818"/>
      <c r="G189" s="818"/>
      <c r="H189" s="818"/>
      <c r="I189" s="818"/>
      <c r="J189" s="818"/>
      <c r="K189" s="819"/>
      <c r="L189" s="818"/>
      <c r="M189" s="818"/>
      <c r="N189" s="818"/>
      <c r="O189" s="820"/>
      <c r="P189" s="821"/>
      <c r="Q189" s="818"/>
      <c r="R189" s="818"/>
      <c r="S189" s="818"/>
      <c r="T189" s="818"/>
      <c r="U189" s="818"/>
      <c r="V189" s="818"/>
      <c r="W189" s="818"/>
      <c r="X189" s="818"/>
      <c r="Y189" s="818"/>
      <c r="Z189" s="818"/>
      <c r="AA189" s="818"/>
      <c r="AB189" s="818"/>
      <c r="AC189" s="824"/>
      <c r="AD189" s="810"/>
      <c r="AE189" s="810"/>
      <c r="AF189" s="810"/>
      <c r="AG189" s="810"/>
      <c r="AH189" s="810"/>
      <c r="AI189" s="810"/>
      <c r="AJ189" s="810"/>
      <c r="AK189" s="810"/>
      <c r="AL189" s="810"/>
      <c r="AM189" s="810"/>
      <c r="AN189" s="810"/>
      <c r="AO189" s="810"/>
      <c r="AP189" s="810"/>
      <c r="AQ189" s="810"/>
      <c r="AR189" s="810"/>
      <c r="AS189" s="810"/>
      <c r="AT189" s="810"/>
      <c r="AU189" s="810"/>
      <c r="AV189" s="810"/>
      <c r="AW189" s="810"/>
      <c r="AX189" s="810"/>
      <c r="AY189" s="810"/>
      <c r="AZ189" s="810"/>
      <c r="BA189" s="810"/>
      <c r="BB189" s="810"/>
      <c r="BC189" s="810"/>
    </row>
    <row r="190" ht="15.75" customHeight="1">
      <c r="F190" s="818"/>
      <c r="G190" s="818"/>
      <c r="H190" s="818"/>
      <c r="I190" s="818"/>
      <c r="J190" s="818"/>
      <c r="K190" s="819"/>
      <c r="L190" s="818"/>
      <c r="M190" s="818"/>
      <c r="N190" s="818"/>
      <c r="O190" s="820"/>
      <c r="P190" s="821"/>
      <c r="Q190" s="818"/>
      <c r="R190" s="818"/>
      <c r="S190" s="818"/>
      <c r="T190" s="818"/>
      <c r="U190" s="818"/>
      <c r="V190" s="818"/>
      <c r="W190" s="818"/>
      <c r="X190" s="818"/>
      <c r="Y190" s="818"/>
      <c r="Z190" s="818"/>
      <c r="AA190" s="818"/>
      <c r="AB190" s="818"/>
      <c r="AC190" s="824"/>
      <c r="AD190" s="810"/>
      <c r="AE190" s="810"/>
      <c r="AF190" s="810"/>
      <c r="AG190" s="810"/>
      <c r="AH190" s="810"/>
      <c r="AI190" s="810"/>
      <c r="AJ190" s="810"/>
      <c r="AK190" s="810"/>
      <c r="AL190" s="810"/>
      <c r="AM190" s="810"/>
      <c r="AN190" s="810"/>
      <c r="AO190" s="810"/>
      <c r="AP190" s="810"/>
      <c r="AQ190" s="810"/>
      <c r="AR190" s="810"/>
      <c r="AS190" s="810"/>
      <c r="AT190" s="810"/>
      <c r="AU190" s="810"/>
      <c r="AV190" s="810"/>
      <c r="AW190" s="810"/>
      <c r="AX190" s="810"/>
      <c r="AY190" s="810"/>
      <c r="AZ190" s="810"/>
      <c r="BA190" s="810"/>
      <c r="BB190" s="810"/>
      <c r="BC190" s="810"/>
    </row>
    <row r="191" ht="15.75" customHeight="1">
      <c r="F191" s="818"/>
      <c r="G191" s="818"/>
      <c r="H191" s="818"/>
      <c r="I191" s="818"/>
      <c r="J191" s="818"/>
      <c r="K191" s="819"/>
      <c r="L191" s="818"/>
      <c r="M191" s="818"/>
      <c r="N191" s="818"/>
      <c r="O191" s="820"/>
      <c r="P191" s="821"/>
      <c r="Q191" s="818"/>
      <c r="R191" s="818"/>
      <c r="S191" s="818"/>
      <c r="T191" s="818"/>
      <c r="U191" s="818"/>
      <c r="V191" s="818"/>
      <c r="W191" s="818"/>
      <c r="X191" s="818"/>
      <c r="Y191" s="818"/>
      <c r="Z191" s="818"/>
      <c r="AA191" s="818"/>
      <c r="AB191" s="818"/>
      <c r="AC191" s="824"/>
      <c r="AD191" s="810"/>
      <c r="AE191" s="810"/>
      <c r="AF191" s="810"/>
      <c r="AG191" s="810"/>
      <c r="AH191" s="810"/>
      <c r="AI191" s="810"/>
      <c r="AJ191" s="810"/>
      <c r="AK191" s="810"/>
      <c r="AL191" s="810"/>
      <c r="AM191" s="810"/>
      <c r="AN191" s="810"/>
      <c r="AO191" s="810"/>
      <c r="AP191" s="810"/>
      <c r="AQ191" s="810"/>
      <c r="AR191" s="810"/>
      <c r="AS191" s="810"/>
      <c r="AT191" s="810"/>
      <c r="AU191" s="810"/>
      <c r="AV191" s="810"/>
      <c r="AW191" s="810"/>
      <c r="AX191" s="810"/>
      <c r="AY191" s="810"/>
      <c r="AZ191" s="810"/>
      <c r="BA191" s="810"/>
      <c r="BB191" s="810"/>
      <c r="BC191" s="810"/>
    </row>
    <row r="192" ht="15.75" customHeight="1">
      <c r="F192" s="818"/>
      <c r="G192" s="818"/>
      <c r="H192" s="818"/>
      <c r="I192" s="818"/>
      <c r="J192" s="818"/>
      <c r="K192" s="819"/>
      <c r="L192" s="818"/>
      <c r="M192" s="818"/>
      <c r="N192" s="818"/>
      <c r="O192" s="820"/>
      <c r="P192" s="821"/>
      <c r="Q192" s="818"/>
      <c r="R192" s="818"/>
      <c r="S192" s="818"/>
      <c r="T192" s="818"/>
      <c r="U192" s="818"/>
      <c r="V192" s="818"/>
      <c r="W192" s="818"/>
      <c r="X192" s="818"/>
      <c r="Y192" s="818"/>
      <c r="Z192" s="818"/>
      <c r="AA192" s="818"/>
      <c r="AB192" s="818"/>
      <c r="AC192" s="824"/>
      <c r="AD192" s="810"/>
      <c r="AE192" s="810"/>
      <c r="AF192" s="810"/>
      <c r="AG192" s="810"/>
      <c r="AH192" s="810"/>
      <c r="AI192" s="810"/>
      <c r="AJ192" s="810"/>
      <c r="AK192" s="810"/>
      <c r="AL192" s="810"/>
      <c r="AM192" s="810"/>
      <c r="AN192" s="810"/>
      <c r="AO192" s="810"/>
      <c r="AP192" s="810"/>
      <c r="AQ192" s="810"/>
      <c r="AR192" s="810"/>
      <c r="AS192" s="810"/>
      <c r="AT192" s="810"/>
      <c r="AU192" s="810"/>
      <c r="AV192" s="810"/>
      <c r="AW192" s="810"/>
      <c r="AX192" s="810"/>
      <c r="AY192" s="810"/>
      <c r="AZ192" s="810"/>
      <c r="BA192" s="810"/>
      <c r="BB192" s="810"/>
      <c r="BC192" s="810"/>
    </row>
    <row r="193" ht="15.75" customHeight="1">
      <c r="F193" s="818"/>
      <c r="G193" s="818"/>
      <c r="H193" s="818"/>
      <c r="I193" s="818"/>
      <c r="J193" s="818"/>
      <c r="K193" s="819"/>
      <c r="L193" s="818"/>
      <c r="M193" s="818"/>
      <c r="N193" s="818"/>
      <c r="O193" s="820"/>
      <c r="P193" s="821"/>
      <c r="Q193" s="818"/>
      <c r="R193" s="818"/>
      <c r="S193" s="818"/>
      <c r="T193" s="818"/>
      <c r="U193" s="818"/>
      <c r="V193" s="818"/>
      <c r="W193" s="818"/>
      <c r="X193" s="818"/>
      <c r="Y193" s="818"/>
      <c r="Z193" s="818"/>
      <c r="AA193" s="818"/>
      <c r="AB193" s="818"/>
      <c r="AC193" s="824"/>
      <c r="AD193" s="810"/>
      <c r="AE193" s="810"/>
      <c r="AF193" s="810"/>
      <c r="AG193" s="810"/>
      <c r="AH193" s="810"/>
      <c r="AI193" s="810"/>
      <c r="AJ193" s="810"/>
      <c r="AK193" s="810"/>
      <c r="AL193" s="810"/>
      <c r="AM193" s="810"/>
      <c r="AN193" s="810"/>
      <c r="AO193" s="810"/>
      <c r="AP193" s="810"/>
      <c r="AQ193" s="810"/>
      <c r="AR193" s="810"/>
      <c r="AS193" s="810"/>
      <c r="AT193" s="810"/>
      <c r="AU193" s="810"/>
      <c r="AV193" s="810"/>
      <c r="AW193" s="810"/>
      <c r="AX193" s="810"/>
      <c r="AY193" s="810"/>
      <c r="AZ193" s="810"/>
      <c r="BA193" s="810"/>
      <c r="BB193" s="810"/>
      <c r="BC193" s="810"/>
    </row>
    <row r="194" ht="15.75" customHeight="1">
      <c r="F194" s="818"/>
      <c r="G194" s="818"/>
      <c r="H194" s="818"/>
      <c r="I194" s="818"/>
      <c r="J194" s="818"/>
      <c r="K194" s="819"/>
      <c r="L194" s="818"/>
      <c r="M194" s="818"/>
      <c r="N194" s="818"/>
      <c r="O194" s="820"/>
      <c r="P194" s="821"/>
      <c r="Q194" s="818"/>
      <c r="R194" s="818"/>
      <c r="S194" s="818"/>
      <c r="T194" s="818"/>
      <c r="U194" s="818"/>
      <c r="V194" s="818"/>
      <c r="W194" s="818"/>
      <c r="X194" s="818"/>
      <c r="Y194" s="818"/>
      <c r="Z194" s="818"/>
      <c r="AA194" s="818"/>
      <c r="AB194" s="818"/>
      <c r="AC194" s="824"/>
      <c r="AD194" s="810"/>
      <c r="AE194" s="810"/>
      <c r="AF194" s="810"/>
      <c r="AG194" s="810"/>
      <c r="AH194" s="810"/>
      <c r="AI194" s="810"/>
      <c r="AJ194" s="810"/>
      <c r="AK194" s="810"/>
      <c r="AL194" s="810"/>
      <c r="AM194" s="810"/>
      <c r="AN194" s="810"/>
      <c r="AO194" s="810"/>
      <c r="AP194" s="810"/>
      <c r="AQ194" s="810"/>
      <c r="AR194" s="810"/>
      <c r="AS194" s="810"/>
      <c r="AT194" s="810"/>
      <c r="AU194" s="810"/>
      <c r="AV194" s="810"/>
      <c r="AW194" s="810"/>
      <c r="AX194" s="810"/>
      <c r="AY194" s="810"/>
      <c r="AZ194" s="810"/>
      <c r="BA194" s="810"/>
      <c r="BB194" s="810"/>
      <c r="BC194" s="810"/>
    </row>
    <row r="195" ht="15.75" customHeight="1">
      <c r="F195" s="818"/>
      <c r="G195" s="818"/>
      <c r="H195" s="818"/>
      <c r="I195" s="818"/>
      <c r="J195" s="818"/>
      <c r="K195" s="819"/>
      <c r="L195" s="818"/>
      <c r="M195" s="818"/>
      <c r="N195" s="818"/>
      <c r="O195" s="820"/>
      <c r="P195" s="821"/>
      <c r="Q195" s="818"/>
      <c r="R195" s="818"/>
      <c r="S195" s="818"/>
      <c r="T195" s="818"/>
      <c r="U195" s="818"/>
      <c r="V195" s="818"/>
      <c r="W195" s="818"/>
      <c r="X195" s="818"/>
      <c r="Y195" s="818"/>
      <c r="Z195" s="818"/>
      <c r="AA195" s="818"/>
      <c r="AB195" s="818"/>
      <c r="AC195" s="824"/>
      <c r="AD195" s="810"/>
      <c r="AE195" s="810"/>
      <c r="AF195" s="810"/>
      <c r="AG195" s="810"/>
      <c r="AH195" s="810"/>
      <c r="AI195" s="810"/>
      <c r="AJ195" s="810"/>
      <c r="AK195" s="810"/>
      <c r="AL195" s="810"/>
      <c r="AM195" s="810"/>
      <c r="AN195" s="810"/>
      <c r="AO195" s="810"/>
      <c r="AP195" s="810"/>
      <c r="AQ195" s="810"/>
      <c r="AR195" s="810"/>
      <c r="AS195" s="810"/>
      <c r="AT195" s="810"/>
      <c r="AU195" s="810"/>
      <c r="AV195" s="810"/>
      <c r="AW195" s="810"/>
      <c r="AX195" s="810"/>
      <c r="AY195" s="810"/>
      <c r="AZ195" s="810"/>
      <c r="BA195" s="810"/>
      <c r="BB195" s="810"/>
      <c r="BC195" s="810"/>
    </row>
    <row r="196" ht="15.75" customHeight="1">
      <c r="F196" s="818"/>
      <c r="G196" s="818"/>
      <c r="H196" s="818"/>
      <c r="I196" s="818"/>
      <c r="J196" s="818"/>
      <c r="K196" s="819"/>
      <c r="L196" s="818"/>
      <c r="M196" s="818"/>
      <c r="N196" s="818"/>
      <c r="O196" s="820"/>
      <c r="P196" s="821"/>
      <c r="Q196" s="818"/>
      <c r="R196" s="818"/>
      <c r="S196" s="818"/>
      <c r="T196" s="818"/>
      <c r="U196" s="818"/>
      <c r="V196" s="818"/>
      <c r="W196" s="818"/>
      <c r="X196" s="818"/>
      <c r="Y196" s="818"/>
      <c r="Z196" s="818"/>
      <c r="AA196" s="818"/>
      <c r="AB196" s="818"/>
      <c r="AC196" s="824"/>
      <c r="AD196" s="810"/>
      <c r="AE196" s="810"/>
      <c r="AF196" s="810"/>
      <c r="AG196" s="810"/>
      <c r="AH196" s="810"/>
      <c r="AI196" s="810"/>
      <c r="AJ196" s="810"/>
      <c r="AK196" s="810"/>
      <c r="AL196" s="810"/>
      <c r="AM196" s="810"/>
      <c r="AN196" s="810"/>
      <c r="AO196" s="810"/>
      <c r="AP196" s="810"/>
      <c r="AQ196" s="810"/>
      <c r="AR196" s="810"/>
      <c r="AS196" s="810"/>
      <c r="AT196" s="810"/>
      <c r="AU196" s="810"/>
      <c r="AV196" s="810"/>
      <c r="AW196" s="810"/>
      <c r="AX196" s="810"/>
      <c r="AY196" s="810"/>
      <c r="AZ196" s="810"/>
      <c r="BA196" s="810"/>
      <c r="BB196" s="810"/>
      <c r="BC196" s="810"/>
    </row>
    <row r="197" ht="15.75" customHeight="1">
      <c r="F197" s="818"/>
      <c r="G197" s="818"/>
      <c r="H197" s="818"/>
      <c r="I197" s="818"/>
      <c r="J197" s="818"/>
      <c r="K197" s="819"/>
      <c r="L197" s="818"/>
      <c r="M197" s="818"/>
      <c r="N197" s="818"/>
      <c r="O197" s="820"/>
      <c r="P197" s="821"/>
      <c r="Q197" s="818"/>
      <c r="R197" s="818"/>
      <c r="S197" s="818"/>
      <c r="T197" s="818"/>
      <c r="U197" s="818"/>
      <c r="V197" s="818"/>
      <c r="W197" s="818"/>
      <c r="X197" s="818"/>
      <c r="Y197" s="818"/>
      <c r="Z197" s="818"/>
      <c r="AA197" s="818"/>
      <c r="AB197" s="818"/>
      <c r="AC197" s="824"/>
      <c r="AD197" s="810"/>
      <c r="AE197" s="810"/>
      <c r="AF197" s="810"/>
      <c r="AG197" s="810"/>
      <c r="AH197" s="810"/>
      <c r="AI197" s="810"/>
      <c r="AJ197" s="810"/>
      <c r="AK197" s="810"/>
      <c r="AL197" s="810"/>
      <c r="AM197" s="810"/>
      <c r="AN197" s="810"/>
      <c r="AO197" s="810"/>
      <c r="AP197" s="810"/>
      <c r="AQ197" s="810"/>
      <c r="AR197" s="810"/>
      <c r="AS197" s="810"/>
      <c r="AT197" s="810"/>
      <c r="AU197" s="810"/>
      <c r="AV197" s="810"/>
      <c r="AW197" s="810"/>
      <c r="AX197" s="810"/>
      <c r="AY197" s="810"/>
      <c r="AZ197" s="810"/>
      <c r="BA197" s="810"/>
      <c r="BB197" s="810"/>
      <c r="BC197" s="810"/>
    </row>
    <row r="198" ht="15.75" customHeight="1">
      <c r="F198" s="818"/>
      <c r="G198" s="818"/>
      <c r="H198" s="818"/>
      <c r="I198" s="818"/>
      <c r="J198" s="818"/>
      <c r="K198" s="819"/>
      <c r="L198" s="818"/>
      <c r="M198" s="818"/>
      <c r="N198" s="818"/>
      <c r="O198" s="820"/>
      <c r="P198" s="821"/>
      <c r="Q198" s="818"/>
      <c r="R198" s="818"/>
      <c r="S198" s="818"/>
      <c r="T198" s="818"/>
      <c r="U198" s="818"/>
      <c r="V198" s="818"/>
      <c r="W198" s="818"/>
      <c r="X198" s="818"/>
      <c r="Y198" s="818"/>
      <c r="Z198" s="818"/>
      <c r="AA198" s="818"/>
      <c r="AB198" s="818"/>
      <c r="AC198" s="824"/>
      <c r="AD198" s="810"/>
      <c r="AE198" s="810"/>
      <c r="AF198" s="810"/>
      <c r="AG198" s="810"/>
      <c r="AH198" s="810"/>
      <c r="AI198" s="810"/>
      <c r="AJ198" s="810"/>
      <c r="AK198" s="810"/>
      <c r="AL198" s="810"/>
      <c r="AM198" s="810"/>
      <c r="AN198" s="810"/>
      <c r="AO198" s="810"/>
      <c r="AP198" s="810"/>
      <c r="AQ198" s="810"/>
      <c r="AR198" s="810"/>
      <c r="AS198" s="810"/>
      <c r="AT198" s="810"/>
      <c r="AU198" s="810"/>
      <c r="AV198" s="810"/>
      <c r="AW198" s="810"/>
      <c r="AX198" s="810"/>
      <c r="AY198" s="810"/>
      <c r="AZ198" s="810"/>
      <c r="BA198" s="810"/>
      <c r="BB198" s="810"/>
      <c r="BC198" s="810"/>
    </row>
    <row r="199" ht="15.75" customHeight="1">
      <c r="F199" s="818"/>
      <c r="G199" s="818"/>
      <c r="H199" s="818"/>
      <c r="I199" s="818"/>
      <c r="J199" s="818"/>
      <c r="K199" s="819"/>
      <c r="L199" s="818"/>
      <c r="M199" s="818"/>
      <c r="N199" s="818"/>
      <c r="O199" s="820"/>
      <c r="P199" s="821"/>
      <c r="Q199" s="818"/>
      <c r="R199" s="818"/>
      <c r="S199" s="818"/>
      <c r="T199" s="818"/>
      <c r="U199" s="818"/>
      <c r="V199" s="818"/>
      <c r="W199" s="818"/>
      <c r="X199" s="818"/>
      <c r="Y199" s="818"/>
      <c r="Z199" s="818"/>
      <c r="AA199" s="818"/>
      <c r="AB199" s="818"/>
      <c r="AC199" s="824"/>
      <c r="AD199" s="810"/>
      <c r="AE199" s="810"/>
      <c r="AF199" s="810"/>
      <c r="AG199" s="810"/>
      <c r="AH199" s="810"/>
      <c r="AI199" s="810"/>
      <c r="AJ199" s="810"/>
      <c r="AK199" s="810"/>
      <c r="AL199" s="810"/>
      <c r="AM199" s="810"/>
      <c r="AN199" s="810"/>
      <c r="AO199" s="810"/>
      <c r="AP199" s="810"/>
      <c r="AQ199" s="810"/>
      <c r="AR199" s="810"/>
      <c r="AS199" s="810"/>
      <c r="AT199" s="810"/>
      <c r="AU199" s="810"/>
      <c r="AV199" s="810"/>
      <c r="AW199" s="810"/>
      <c r="AX199" s="810"/>
      <c r="AY199" s="810"/>
      <c r="AZ199" s="810"/>
      <c r="BA199" s="810"/>
      <c r="BB199" s="810"/>
      <c r="BC199" s="810"/>
    </row>
    <row r="200" ht="15.75" customHeight="1">
      <c r="F200" s="818"/>
      <c r="G200" s="818"/>
      <c r="H200" s="818"/>
      <c r="I200" s="818"/>
      <c r="J200" s="818"/>
      <c r="K200" s="819"/>
      <c r="L200" s="818"/>
      <c r="M200" s="818"/>
      <c r="N200" s="818"/>
      <c r="O200" s="820"/>
      <c r="P200" s="821"/>
      <c r="Q200" s="818"/>
      <c r="R200" s="818"/>
      <c r="S200" s="818"/>
      <c r="T200" s="818"/>
      <c r="U200" s="818"/>
      <c r="V200" s="818"/>
      <c r="W200" s="818"/>
      <c r="X200" s="818"/>
      <c r="Y200" s="818"/>
      <c r="Z200" s="818"/>
      <c r="AA200" s="818"/>
      <c r="AB200" s="818"/>
      <c r="AC200" s="824"/>
      <c r="AD200" s="810"/>
      <c r="AE200" s="810"/>
      <c r="AF200" s="810"/>
      <c r="AG200" s="810"/>
      <c r="AH200" s="810"/>
      <c r="AI200" s="810"/>
      <c r="AJ200" s="810"/>
      <c r="AK200" s="810"/>
      <c r="AL200" s="810"/>
      <c r="AM200" s="810"/>
      <c r="AN200" s="810"/>
      <c r="AO200" s="810"/>
      <c r="AP200" s="810"/>
      <c r="AQ200" s="810"/>
      <c r="AR200" s="810"/>
      <c r="AS200" s="810"/>
      <c r="AT200" s="810"/>
      <c r="AU200" s="810"/>
      <c r="AV200" s="810"/>
      <c r="AW200" s="810"/>
      <c r="AX200" s="810"/>
      <c r="AY200" s="810"/>
      <c r="AZ200" s="810"/>
      <c r="BA200" s="810"/>
      <c r="BB200" s="810"/>
      <c r="BC200" s="810"/>
    </row>
    <row r="201" ht="15.75" customHeight="1">
      <c r="F201" s="818"/>
      <c r="G201" s="818"/>
      <c r="H201" s="818"/>
      <c r="I201" s="818"/>
      <c r="J201" s="818"/>
      <c r="K201" s="819"/>
      <c r="L201" s="818"/>
      <c r="M201" s="818"/>
      <c r="N201" s="818"/>
      <c r="O201" s="820"/>
      <c r="P201" s="821"/>
      <c r="Q201" s="818"/>
      <c r="R201" s="818"/>
      <c r="S201" s="818"/>
      <c r="T201" s="818"/>
      <c r="U201" s="818"/>
      <c r="V201" s="818"/>
      <c r="W201" s="818"/>
      <c r="X201" s="818"/>
      <c r="Y201" s="818"/>
      <c r="Z201" s="818"/>
      <c r="AA201" s="818"/>
      <c r="AB201" s="818"/>
      <c r="AC201" s="824"/>
      <c r="AD201" s="810"/>
      <c r="AE201" s="810"/>
      <c r="AF201" s="810"/>
      <c r="AG201" s="810"/>
      <c r="AH201" s="810"/>
      <c r="AI201" s="810"/>
      <c r="AJ201" s="810"/>
      <c r="AK201" s="810"/>
      <c r="AL201" s="810"/>
      <c r="AM201" s="810"/>
      <c r="AN201" s="810"/>
      <c r="AO201" s="810"/>
      <c r="AP201" s="810"/>
      <c r="AQ201" s="810"/>
      <c r="AR201" s="810"/>
      <c r="AS201" s="810"/>
      <c r="AT201" s="810"/>
      <c r="AU201" s="810"/>
      <c r="AV201" s="810"/>
      <c r="AW201" s="810"/>
      <c r="AX201" s="810"/>
      <c r="AY201" s="810"/>
      <c r="AZ201" s="810"/>
      <c r="BA201" s="810"/>
      <c r="BB201" s="810"/>
      <c r="BC201" s="810"/>
    </row>
    <row r="202" ht="15.75" customHeight="1">
      <c r="F202" s="818"/>
      <c r="G202" s="818"/>
      <c r="H202" s="818"/>
      <c r="I202" s="818"/>
      <c r="J202" s="818"/>
      <c r="K202" s="819"/>
      <c r="L202" s="818"/>
      <c r="M202" s="818"/>
      <c r="N202" s="818"/>
      <c r="O202" s="820"/>
      <c r="P202" s="821"/>
      <c r="Q202" s="818"/>
      <c r="R202" s="818"/>
      <c r="S202" s="818"/>
      <c r="T202" s="818"/>
      <c r="U202" s="818"/>
      <c r="V202" s="818"/>
      <c r="W202" s="818"/>
      <c r="X202" s="818"/>
      <c r="Y202" s="818"/>
      <c r="Z202" s="818"/>
      <c r="AA202" s="818"/>
      <c r="AB202" s="818"/>
      <c r="AC202" s="824"/>
      <c r="AD202" s="810"/>
      <c r="AE202" s="810"/>
      <c r="AF202" s="810"/>
      <c r="AG202" s="810"/>
      <c r="AH202" s="810"/>
      <c r="AI202" s="810"/>
      <c r="AJ202" s="810"/>
      <c r="AK202" s="810"/>
      <c r="AL202" s="810"/>
      <c r="AM202" s="810"/>
      <c r="AN202" s="810"/>
      <c r="AO202" s="810"/>
      <c r="AP202" s="810"/>
      <c r="AQ202" s="810"/>
      <c r="AR202" s="810"/>
      <c r="AS202" s="810"/>
      <c r="AT202" s="810"/>
      <c r="AU202" s="810"/>
      <c r="AV202" s="810"/>
      <c r="AW202" s="810"/>
      <c r="AX202" s="810"/>
      <c r="AY202" s="810"/>
      <c r="AZ202" s="810"/>
      <c r="BA202" s="810"/>
      <c r="BB202" s="810"/>
      <c r="BC202" s="810"/>
    </row>
    <row r="203" ht="15.75" customHeight="1">
      <c r="F203" s="818"/>
      <c r="G203" s="818"/>
      <c r="H203" s="818"/>
      <c r="I203" s="818"/>
      <c r="J203" s="818"/>
      <c r="K203" s="819"/>
      <c r="L203" s="818"/>
      <c r="M203" s="818"/>
      <c r="N203" s="818"/>
      <c r="O203" s="820"/>
      <c r="P203" s="821"/>
      <c r="Q203" s="818"/>
      <c r="R203" s="818"/>
      <c r="S203" s="818"/>
      <c r="T203" s="818"/>
      <c r="U203" s="818"/>
      <c r="V203" s="818"/>
      <c r="W203" s="818"/>
      <c r="X203" s="818"/>
      <c r="Y203" s="818"/>
      <c r="Z203" s="818"/>
      <c r="AA203" s="818"/>
      <c r="AB203" s="818"/>
      <c r="AC203" s="824"/>
      <c r="AD203" s="810"/>
      <c r="AE203" s="810"/>
      <c r="AF203" s="810"/>
      <c r="AG203" s="810"/>
      <c r="AH203" s="810"/>
      <c r="AI203" s="810"/>
      <c r="AJ203" s="810"/>
      <c r="AK203" s="810"/>
      <c r="AL203" s="810"/>
      <c r="AM203" s="810"/>
      <c r="AN203" s="810"/>
      <c r="AO203" s="810"/>
      <c r="AP203" s="810"/>
      <c r="AQ203" s="810"/>
      <c r="AR203" s="810"/>
      <c r="AS203" s="810"/>
      <c r="AT203" s="810"/>
      <c r="AU203" s="810"/>
      <c r="AV203" s="810"/>
      <c r="AW203" s="810"/>
      <c r="AX203" s="810"/>
      <c r="AY203" s="810"/>
      <c r="AZ203" s="810"/>
      <c r="BA203" s="810"/>
      <c r="BB203" s="810"/>
      <c r="BC203" s="810"/>
    </row>
    <row r="204" ht="15.75" customHeight="1">
      <c r="F204" s="818"/>
      <c r="G204" s="818"/>
      <c r="H204" s="818"/>
      <c r="I204" s="818"/>
      <c r="J204" s="818"/>
      <c r="K204" s="819"/>
      <c r="L204" s="818"/>
      <c r="M204" s="818"/>
      <c r="N204" s="818"/>
      <c r="O204" s="820"/>
      <c r="P204" s="821"/>
      <c r="Q204" s="818"/>
      <c r="R204" s="818"/>
      <c r="S204" s="818"/>
      <c r="T204" s="818"/>
      <c r="U204" s="818"/>
      <c r="V204" s="818"/>
      <c r="W204" s="818"/>
      <c r="X204" s="818"/>
      <c r="Y204" s="818"/>
      <c r="Z204" s="818"/>
      <c r="AA204" s="818"/>
      <c r="AB204" s="818"/>
      <c r="AC204" s="824"/>
      <c r="AD204" s="810"/>
      <c r="AE204" s="810"/>
      <c r="AF204" s="810"/>
      <c r="AG204" s="810"/>
      <c r="AH204" s="810"/>
      <c r="AI204" s="810"/>
      <c r="AJ204" s="810"/>
      <c r="AK204" s="810"/>
      <c r="AL204" s="810"/>
      <c r="AM204" s="810"/>
      <c r="AN204" s="810"/>
      <c r="AO204" s="810"/>
      <c r="AP204" s="810"/>
      <c r="AQ204" s="810"/>
      <c r="AR204" s="810"/>
      <c r="AS204" s="810"/>
      <c r="AT204" s="810"/>
      <c r="AU204" s="810"/>
      <c r="AV204" s="810"/>
      <c r="AW204" s="810"/>
      <c r="AX204" s="810"/>
      <c r="AY204" s="810"/>
      <c r="AZ204" s="810"/>
      <c r="BA204" s="810"/>
      <c r="BB204" s="810"/>
      <c r="BC204" s="810"/>
    </row>
    <row r="205" ht="15.75" customHeight="1">
      <c r="F205" s="818"/>
      <c r="G205" s="818"/>
      <c r="H205" s="818"/>
      <c r="I205" s="818"/>
      <c r="J205" s="818"/>
      <c r="K205" s="819"/>
      <c r="L205" s="818"/>
      <c r="M205" s="818"/>
      <c r="N205" s="818"/>
      <c r="O205" s="820"/>
      <c r="P205" s="821"/>
      <c r="Q205" s="818"/>
      <c r="R205" s="818"/>
      <c r="S205" s="818"/>
      <c r="T205" s="818"/>
      <c r="U205" s="818"/>
      <c r="V205" s="818"/>
      <c r="W205" s="818"/>
      <c r="X205" s="818"/>
      <c r="Y205" s="818"/>
      <c r="Z205" s="818"/>
      <c r="AA205" s="818"/>
      <c r="AB205" s="818"/>
      <c r="AC205" s="824"/>
      <c r="AD205" s="810"/>
      <c r="AE205" s="810"/>
      <c r="AF205" s="810"/>
      <c r="AG205" s="810"/>
      <c r="AH205" s="810"/>
      <c r="AI205" s="810"/>
      <c r="AJ205" s="810"/>
      <c r="AK205" s="810"/>
      <c r="AL205" s="810"/>
      <c r="AM205" s="810"/>
      <c r="AN205" s="810"/>
      <c r="AO205" s="810"/>
      <c r="AP205" s="810"/>
      <c r="AQ205" s="810"/>
      <c r="AR205" s="810"/>
      <c r="AS205" s="810"/>
      <c r="AT205" s="810"/>
      <c r="AU205" s="810"/>
      <c r="AV205" s="810"/>
      <c r="AW205" s="810"/>
      <c r="AX205" s="810"/>
      <c r="AY205" s="810"/>
      <c r="AZ205" s="810"/>
      <c r="BA205" s="810"/>
      <c r="BB205" s="810"/>
      <c r="BC205" s="810"/>
    </row>
    <row r="206" ht="15.75" customHeight="1">
      <c r="F206" s="818"/>
      <c r="G206" s="818"/>
      <c r="H206" s="818"/>
      <c r="I206" s="818"/>
      <c r="J206" s="818"/>
      <c r="K206" s="819"/>
      <c r="L206" s="818"/>
      <c r="M206" s="818"/>
      <c r="N206" s="818"/>
      <c r="O206" s="820"/>
      <c r="P206" s="821"/>
      <c r="Q206" s="818"/>
      <c r="R206" s="818"/>
      <c r="S206" s="818"/>
      <c r="T206" s="818"/>
      <c r="U206" s="818"/>
      <c r="V206" s="818"/>
      <c r="W206" s="818"/>
      <c r="X206" s="818"/>
      <c r="Y206" s="818"/>
      <c r="Z206" s="818"/>
      <c r="AA206" s="818"/>
      <c r="AB206" s="818"/>
      <c r="AC206" s="824"/>
      <c r="AD206" s="810"/>
      <c r="AE206" s="810"/>
      <c r="AF206" s="810"/>
      <c r="AG206" s="810"/>
      <c r="AH206" s="810"/>
      <c r="AI206" s="810"/>
      <c r="AJ206" s="810"/>
      <c r="AK206" s="810"/>
      <c r="AL206" s="810"/>
      <c r="AM206" s="810"/>
      <c r="AN206" s="810"/>
      <c r="AO206" s="810"/>
      <c r="AP206" s="810"/>
      <c r="AQ206" s="810"/>
      <c r="AR206" s="810"/>
      <c r="AS206" s="810"/>
      <c r="AT206" s="810"/>
      <c r="AU206" s="810"/>
      <c r="AV206" s="810"/>
      <c r="AW206" s="810"/>
      <c r="AX206" s="810"/>
      <c r="AY206" s="810"/>
      <c r="AZ206" s="810"/>
      <c r="BA206" s="810"/>
      <c r="BB206" s="810"/>
      <c r="BC206" s="810"/>
    </row>
    <row r="207" ht="15.75" customHeight="1">
      <c r="F207" s="818"/>
      <c r="G207" s="818"/>
      <c r="H207" s="818"/>
      <c r="I207" s="818"/>
      <c r="J207" s="818"/>
      <c r="K207" s="819"/>
      <c r="L207" s="818"/>
      <c r="M207" s="818"/>
      <c r="N207" s="818"/>
      <c r="O207" s="820"/>
      <c r="P207" s="821"/>
      <c r="Q207" s="818"/>
      <c r="R207" s="818"/>
      <c r="S207" s="818"/>
      <c r="T207" s="818"/>
      <c r="U207" s="818"/>
      <c r="V207" s="818"/>
      <c r="W207" s="818"/>
      <c r="X207" s="818"/>
      <c r="Y207" s="818"/>
      <c r="Z207" s="818"/>
      <c r="AA207" s="818"/>
      <c r="AB207" s="818"/>
      <c r="AC207" s="824"/>
      <c r="AD207" s="810"/>
      <c r="AE207" s="810"/>
      <c r="AF207" s="810"/>
      <c r="AG207" s="810"/>
      <c r="AH207" s="810"/>
      <c r="AI207" s="810"/>
      <c r="AJ207" s="810"/>
      <c r="AK207" s="810"/>
      <c r="AL207" s="810"/>
      <c r="AM207" s="810"/>
      <c r="AN207" s="810"/>
      <c r="AO207" s="810"/>
      <c r="AP207" s="810"/>
      <c r="AQ207" s="810"/>
      <c r="AR207" s="810"/>
      <c r="AS207" s="810"/>
      <c r="AT207" s="810"/>
      <c r="AU207" s="810"/>
      <c r="AV207" s="810"/>
      <c r="AW207" s="810"/>
      <c r="AX207" s="810"/>
      <c r="AY207" s="810"/>
      <c r="AZ207" s="810"/>
      <c r="BA207" s="810"/>
      <c r="BB207" s="810"/>
      <c r="BC207" s="810"/>
    </row>
    <row r="208" ht="15.75" customHeight="1">
      <c r="F208" s="818"/>
      <c r="G208" s="818"/>
      <c r="H208" s="818"/>
      <c r="I208" s="818"/>
      <c r="J208" s="818"/>
      <c r="K208" s="819"/>
      <c r="L208" s="818"/>
      <c r="M208" s="818"/>
      <c r="N208" s="818"/>
      <c r="O208" s="820"/>
      <c r="P208" s="821"/>
      <c r="Q208" s="818"/>
      <c r="R208" s="818"/>
      <c r="S208" s="818"/>
      <c r="T208" s="818"/>
      <c r="U208" s="818"/>
      <c r="V208" s="818"/>
      <c r="W208" s="818"/>
      <c r="X208" s="818"/>
      <c r="Y208" s="818"/>
      <c r="Z208" s="818"/>
      <c r="AA208" s="818"/>
      <c r="AB208" s="818"/>
      <c r="AC208" s="824"/>
      <c r="AD208" s="810"/>
      <c r="AE208" s="810"/>
      <c r="AF208" s="810"/>
      <c r="AG208" s="810"/>
      <c r="AH208" s="810"/>
      <c r="AI208" s="810"/>
      <c r="AJ208" s="810"/>
      <c r="AK208" s="810"/>
      <c r="AL208" s="810"/>
      <c r="AM208" s="810"/>
      <c r="AN208" s="810"/>
      <c r="AO208" s="810"/>
      <c r="AP208" s="810"/>
      <c r="AQ208" s="810"/>
      <c r="AR208" s="810"/>
      <c r="AS208" s="810"/>
      <c r="AT208" s="810"/>
      <c r="AU208" s="810"/>
      <c r="AV208" s="810"/>
      <c r="AW208" s="810"/>
      <c r="AX208" s="810"/>
      <c r="AY208" s="810"/>
      <c r="AZ208" s="810"/>
      <c r="BA208" s="810"/>
      <c r="BB208" s="810"/>
      <c r="BC208" s="810"/>
    </row>
    <row r="209" ht="15.75" customHeight="1">
      <c r="F209" s="818"/>
      <c r="G209" s="818"/>
      <c r="H209" s="818"/>
      <c r="I209" s="818"/>
      <c r="J209" s="818"/>
      <c r="K209" s="819"/>
      <c r="L209" s="818"/>
      <c r="M209" s="818"/>
      <c r="N209" s="818"/>
      <c r="O209" s="820"/>
      <c r="P209" s="821"/>
      <c r="Q209" s="818"/>
      <c r="R209" s="818"/>
      <c r="S209" s="818"/>
      <c r="T209" s="818"/>
      <c r="U209" s="818"/>
      <c r="V209" s="818"/>
      <c r="W209" s="818"/>
      <c r="X209" s="818"/>
      <c r="Y209" s="818"/>
      <c r="Z209" s="818"/>
      <c r="AA209" s="818"/>
      <c r="AB209" s="818"/>
      <c r="AC209" s="824"/>
      <c r="AD209" s="810"/>
      <c r="AE209" s="810"/>
      <c r="AF209" s="810"/>
      <c r="AG209" s="810"/>
      <c r="AH209" s="810"/>
      <c r="AI209" s="810"/>
      <c r="AJ209" s="810"/>
      <c r="AK209" s="810"/>
      <c r="AL209" s="810"/>
      <c r="AM209" s="810"/>
      <c r="AN209" s="810"/>
      <c r="AO209" s="810"/>
      <c r="AP209" s="810"/>
      <c r="AQ209" s="810"/>
      <c r="AR209" s="810"/>
      <c r="AS209" s="810"/>
      <c r="AT209" s="810"/>
      <c r="AU209" s="810"/>
      <c r="AV209" s="810"/>
      <c r="AW209" s="810"/>
      <c r="AX209" s="810"/>
      <c r="AY209" s="810"/>
      <c r="AZ209" s="810"/>
      <c r="BA209" s="810"/>
      <c r="BB209" s="810"/>
      <c r="BC209" s="810"/>
    </row>
    <row r="210" ht="15.75" customHeight="1">
      <c r="F210" s="818"/>
      <c r="G210" s="818"/>
      <c r="H210" s="818"/>
      <c r="I210" s="818"/>
      <c r="J210" s="818"/>
      <c r="K210" s="819"/>
      <c r="L210" s="818"/>
      <c r="M210" s="818"/>
      <c r="N210" s="818"/>
      <c r="O210" s="820"/>
      <c r="P210" s="821"/>
      <c r="Q210" s="818"/>
      <c r="R210" s="818"/>
      <c r="S210" s="818"/>
      <c r="T210" s="818"/>
      <c r="U210" s="818"/>
      <c r="V210" s="818"/>
      <c r="W210" s="818"/>
      <c r="X210" s="818"/>
      <c r="Y210" s="818"/>
      <c r="Z210" s="818"/>
      <c r="AA210" s="818"/>
      <c r="AB210" s="818"/>
      <c r="AC210" s="824"/>
      <c r="AD210" s="810"/>
      <c r="AE210" s="810"/>
      <c r="AF210" s="810"/>
      <c r="AG210" s="810"/>
      <c r="AH210" s="810"/>
      <c r="AI210" s="810"/>
      <c r="AJ210" s="810"/>
      <c r="AK210" s="810"/>
      <c r="AL210" s="810"/>
      <c r="AM210" s="810"/>
      <c r="AN210" s="810"/>
      <c r="AO210" s="810"/>
      <c r="AP210" s="810"/>
      <c r="AQ210" s="810"/>
      <c r="AR210" s="810"/>
      <c r="AS210" s="810"/>
      <c r="AT210" s="810"/>
      <c r="AU210" s="810"/>
      <c r="AV210" s="810"/>
      <c r="AW210" s="810"/>
      <c r="AX210" s="810"/>
      <c r="AY210" s="810"/>
      <c r="AZ210" s="810"/>
      <c r="BA210" s="810"/>
      <c r="BB210" s="810"/>
      <c r="BC210" s="810"/>
    </row>
    <row r="211" ht="15.75" customHeight="1">
      <c r="F211" s="818"/>
      <c r="G211" s="818"/>
      <c r="H211" s="818"/>
      <c r="I211" s="818"/>
      <c r="J211" s="818"/>
      <c r="K211" s="819"/>
      <c r="L211" s="818"/>
      <c r="M211" s="818"/>
      <c r="N211" s="818"/>
      <c r="O211" s="820"/>
      <c r="P211" s="821"/>
      <c r="Q211" s="818"/>
      <c r="R211" s="818"/>
      <c r="S211" s="818"/>
      <c r="T211" s="818"/>
      <c r="U211" s="818"/>
      <c r="V211" s="818"/>
      <c r="W211" s="818"/>
      <c r="X211" s="818"/>
      <c r="Y211" s="818"/>
      <c r="Z211" s="818"/>
      <c r="AA211" s="818"/>
      <c r="AB211" s="818"/>
      <c r="AC211" s="824"/>
      <c r="AD211" s="810"/>
      <c r="AE211" s="810"/>
      <c r="AF211" s="810"/>
      <c r="AG211" s="810"/>
      <c r="AH211" s="810"/>
      <c r="AI211" s="810"/>
      <c r="AJ211" s="810"/>
      <c r="AK211" s="810"/>
      <c r="AL211" s="810"/>
      <c r="AM211" s="810"/>
      <c r="AN211" s="810"/>
      <c r="AO211" s="810"/>
      <c r="AP211" s="810"/>
      <c r="AQ211" s="810"/>
      <c r="AR211" s="810"/>
      <c r="AS211" s="810"/>
      <c r="AT211" s="810"/>
      <c r="AU211" s="810"/>
      <c r="AV211" s="810"/>
      <c r="AW211" s="810"/>
      <c r="AX211" s="810"/>
      <c r="AY211" s="810"/>
      <c r="AZ211" s="810"/>
      <c r="BA211" s="810"/>
      <c r="BB211" s="810"/>
      <c r="BC211" s="810"/>
    </row>
    <row r="212" ht="15.75" customHeight="1">
      <c r="F212" s="818"/>
      <c r="G212" s="818"/>
      <c r="H212" s="818"/>
      <c r="I212" s="818"/>
      <c r="J212" s="818"/>
      <c r="K212" s="819"/>
      <c r="L212" s="818"/>
      <c r="M212" s="818"/>
      <c r="N212" s="818"/>
      <c r="O212" s="820"/>
      <c r="P212" s="821"/>
      <c r="Q212" s="818"/>
      <c r="R212" s="818"/>
      <c r="S212" s="818"/>
      <c r="T212" s="818"/>
      <c r="U212" s="818"/>
      <c r="V212" s="818"/>
      <c r="W212" s="818"/>
      <c r="X212" s="818"/>
      <c r="Y212" s="818"/>
      <c r="Z212" s="818"/>
      <c r="AA212" s="818"/>
      <c r="AB212" s="818"/>
      <c r="AC212" s="824"/>
      <c r="AD212" s="810"/>
      <c r="AE212" s="810"/>
      <c r="AF212" s="810"/>
      <c r="AG212" s="810"/>
      <c r="AH212" s="810"/>
      <c r="AI212" s="810"/>
      <c r="AJ212" s="810"/>
      <c r="AK212" s="810"/>
      <c r="AL212" s="810"/>
      <c r="AM212" s="810"/>
      <c r="AN212" s="810"/>
      <c r="AO212" s="810"/>
      <c r="AP212" s="810"/>
      <c r="AQ212" s="810"/>
      <c r="AR212" s="810"/>
      <c r="AS212" s="810"/>
      <c r="AT212" s="810"/>
      <c r="AU212" s="810"/>
      <c r="AV212" s="810"/>
      <c r="AW212" s="810"/>
      <c r="AX212" s="810"/>
      <c r="AY212" s="810"/>
      <c r="AZ212" s="810"/>
      <c r="BA212" s="810"/>
      <c r="BB212" s="810"/>
      <c r="BC212" s="810"/>
    </row>
    <row r="213" ht="15.75" customHeight="1">
      <c r="F213" s="818"/>
      <c r="G213" s="818"/>
      <c r="H213" s="818"/>
      <c r="I213" s="818"/>
      <c r="J213" s="818"/>
      <c r="K213" s="819"/>
      <c r="L213" s="818"/>
      <c r="M213" s="818"/>
      <c r="N213" s="818"/>
      <c r="O213" s="820"/>
      <c r="P213" s="821"/>
      <c r="Q213" s="818"/>
      <c r="R213" s="818"/>
      <c r="S213" s="818"/>
      <c r="T213" s="818"/>
      <c r="U213" s="818"/>
      <c r="V213" s="818"/>
      <c r="W213" s="818"/>
      <c r="X213" s="818"/>
      <c r="Y213" s="818"/>
      <c r="Z213" s="818"/>
      <c r="AA213" s="818"/>
      <c r="AB213" s="818"/>
      <c r="AC213" s="824"/>
      <c r="AD213" s="810"/>
      <c r="AE213" s="810"/>
      <c r="AF213" s="810"/>
      <c r="AG213" s="810"/>
      <c r="AH213" s="810"/>
      <c r="AI213" s="810"/>
      <c r="AJ213" s="810"/>
      <c r="AK213" s="810"/>
      <c r="AL213" s="810"/>
      <c r="AM213" s="810"/>
      <c r="AN213" s="810"/>
      <c r="AO213" s="810"/>
      <c r="AP213" s="810"/>
      <c r="AQ213" s="810"/>
      <c r="AR213" s="810"/>
      <c r="AS213" s="810"/>
      <c r="AT213" s="810"/>
      <c r="AU213" s="810"/>
      <c r="AV213" s="810"/>
      <c r="AW213" s="810"/>
      <c r="AX213" s="810"/>
      <c r="AY213" s="810"/>
      <c r="AZ213" s="810"/>
      <c r="BA213" s="810"/>
      <c r="BB213" s="810"/>
      <c r="BC213" s="810"/>
    </row>
    <row r="214" ht="15.75" customHeight="1">
      <c r="F214" s="818"/>
      <c r="G214" s="818"/>
      <c r="H214" s="818"/>
      <c r="I214" s="818"/>
      <c r="J214" s="818"/>
      <c r="K214" s="819"/>
      <c r="L214" s="818"/>
      <c r="M214" s="818"/>
      <c r="N214" s="818"/>
      <c r="O214" s="820"/>
      <c r="P214" s="821"/>
      <c r="Q214" s="818"/>
      <c r="R214" s="818"/>
      <c r="S214" s="818"/>
      <c r="T214" s="818"/>
      <c r="U214" s="818"/>
      <c r="V214" s="818"/>
      <c r="W214" s="818"/>
      <c r="X214" s="818"/>
      <c r="Y214" s="818"/>
      <c r="Z214" s="818"/>
      <c r="AA214" s="818"/>
      <c r="AB214" s="818"/>
      <c r="AC214" s="824"/>
      <c r="AD214" s="810"/>
      <c r="AE214" s="810"/>
      <c r="AF214" s="810"/>
      <c r="AG214" s="810"/>
      <c r="AH214" s="810"/>
      <c r="AI214" s="810"/>
      <c r="AJ214" s="810"/>
      <c r="AK214" s="810"/>
      <c r="AL214" s="810"/>
      <c r="AM214" s="810"/>
      <c r="AN214" s="810"/>
      <c r="AO214" s="810"/>
      <c r="AP214" s="810"/>
      <c r="AQ214" s="810"/>
      <c r="AR214" s="810"/>
      <c r="AS214" s="810"/>
      <c r="AT214" s="810"/>
      <c r="AU214" s="810"/>
      <c r="AV214" s="810"/>
      <c r="AW214" s="810"/>
      <c r="AX214" s="810"/>
      <c r="AY214" s="810"/>
      <c r="AZ214" s="810"/>
      <c r="BA214" s="810"/>
      <c r="BB214" s="810"/>
      <c r="BC214" s="810"/>
    </row>
    <row r="215" ht="15.75" customHeight="1">
      <c r="F215" s="818"/>
      <c r="G215" s="818"/>
      <c r="H215" s="818"/>
      <c r="I215" s="818"/>
      <c r="J215" s="818"/>
      <c r="K215" s="819"/>
      <c r="L215" s="818"/>
      <c r="M215" s="818"/>
      <c r="N215" s="818"/>
      <c r="O215" s="820"/>
      <c r="P215" s="821"/>
      <c r="Q215" s="818"/>
      <c r="R215" s="818"/>
      <c r="S215" s="818"/>
      <c r="T215" s="818"/>
      <c r="U215" s="818"/>
      <c r="V215" s="818"/>
      <c r="W215" s="818"/>
      <c r="X215" s="818"/>
      <c r="Y215" s="818"/>
      <c r="Z215" s="818"/>
      <c r="AA215" s="818"/>
      <c r="AB215" s="818"/>
      <c r="AC215" s="824"/>
      <c r="AD215" s="810"/>
      <c r="AE215" s="810"/>
      <c r="AF215" s="810"/>
      <c r="AG215" s="810"/>
      <c r="AH215" s="810"/>
      <c r="AI215" s="810"/>
      <c r="AJ215" s="810"/>
      <c r="AK215" s="810"/>
      <c r="AL215" s="810"/>
      <c r="AM215" s="810"/>
      <c r="AN215" s="810"/>
      <c r="AO215" s="810"/>
      <c r="AP215" s="810"/>
      <c r="AQ215" s="810"/>
      <c r="AR215" s="810"/>
      <c r="AS215" s="810"/>
      <c r="AT215" s="810"/>
      <c r="AU215" s="810"/>
      <c r="AV215" s="810"/>
      <c r="AW215" s="810"/>
      <c r="AX215" s="810"/>
      <c r="AY215" s="810"/>
      <c r="AZ215" s="810"/>
      <c r="BA215" s="810"/>
      <c r="BB215" s="810"/>
      <c r="BC215" s="810"/>
    </row>
    <row r="216" ht="15.75" customHeight="1">
      <c r="F216" s="818"/>
      <c r="G216" s="818"/>
      <c r="H216" s="818"/>
      <c r="I216" s="818"/>
      <c r="J216" s="818"/>
      <c r="K216" s="819"/>
      <c r="L216" s="818"/>
      <c r="M216" s="818"/>
      <c r="N216" s="818"/>
      <c r="O216" s="820"/>
      <c r="P216" s="821"/>
      <c r="Q216" s="818"/>
      <c r="R216" s="818"/>
      <c r="S216" s="818"/>
      <c r="T216" s="818"/>
      <c r="U216" s="818"/>
      <c r="V216" s="818"/>
      <c r="W216" s="818"/>
      <c r="X216" s="818"/>
      <c r="Y216" s="818"/>
      <c r="Z216" s="818"/>
      <c r="AA216" s="818"/>
      <c r="AB216" s="818"/>
      <c r="AC216" s="824"/>
      <c r="AD216" s="810"/>
      <c r="AE216" s="810"/>
      <c r="AF216" s="810"/>
      <c r="AG216" s="810"/>
      <c r="AH216" s="810"/>
      <c r="AI216" s="810"/>
      <c r="AJ216" s="810"/>
      <c r="AK216" s="810"/>
      <c r="AL216" s="810"/>
      <c r="AM216" s="810"/>
      <c r="AN216" s="810"/>
      <c r="AO216" s="810"/>
      <c r="AP216" s="810"/>
      <c r="AQ216" s="810"/>
      <c r="AR216" s="810"/>
      <c r="AS216" s="810"/>
      <c r="AT216" s="810"/>
      <c r="AU216" s="810"/>
      <c r="AV216" s="810"/>
      <c r="AW216" s="810"/>
      <c r="AX216" s="810"/>
      <c r="AY216" s="810"/>
      <c r="AZ216" s="810"/>
      <c r="BA216" s="810"/>
      <c r="BB216" s="810"/>
      <c r="BC216" s="810"/>
    </row>
    <row r="217" ht="15.75" customHeight="1">
      <c r="F217" s="818"/>
      <c r="G217" s="818"/>
      <c r="H217" s="818"/>
      <c r="I217" s="818"/>
      <c r="J217" s="818"/>
      <c r="K217" s="819"/>
      <c r="L217" s="818"/>
      <c r="M217" s="818"/>
      <c r="N217" s="818"/>
      <c r="O217" s="820"/>
      <c r="P217" s="821"/>
      <c r="Q217" s="818"/>
      <c r="R217" s="818"/>
      <c r="S217" s="818"/>
      <c r="T217" s="818"/>
      <c r="U217" s="818"/>
      <c r="V217" s="818"/>
      <c r="W217" s="818"/>
      <c r="X217" s="818"/>
      <c r="Y217" s="818"/>
      <c r="Z217" s="818"/>
      <c r="AA217" s="818"/>
      <c r="AB217" s="818"/>
      <c r="AC217" s="824"/>
      <c r="AD217" s="810"/>
      <c r="AE217" s="810"/>
      <c r="AF217" s="810"/>
      <c r="AG217" s="810"/>
      <c r="AH217" s="810"/>
      <c r="AI217" s="810"/>
      <c r="AJ217" s="810"/>
      <c r="AK217" s="810"/>
      <c r="AL217" s="810"/>
      <c r="AM217" s="810"/>
      <c r="AN217" s="810"/>
      <c r="AO217" s="810"/>
      <c r="AP217" s="810"/>
      <c r="AQ217" s="810"/>
      <c r="AR217" s="810"/>
      <c r="AS217" s="810"/>
      <c r="AT217" s="810"/>
      <c r="AU217" s="810"/>
      <c r="AV217" s="810"/>
      <c r="AW217" s="810"/>
      <c r="AX217" s="810"/>
      <c r="AY217" s="810"/>
      <c r="AZ217" s="810"/>
      <c r="BA217" s="810"/>
      <c r="BB217" s="810"/>
      <c r="BC217" s="810"/>
    </row>
    <row r="218" ht="15.75" customHeight="1">
      <c r="F218" s="818"/>
      <c r="G218" s="818"/>
      <c r="H218" s="818"/>
      <c r="I218" s="818"/>
      <c r="J218" s="818"/>
      <c r="K218" s="819"/>
      <c r="L218" s="818"/>
      <c r="M218" s="818"/>
      <c r="N218" s="818"/>
      <c r="O218" s="820"/>
      <c r="P218" s="821"/>
      <c r="Q218" s="818"/>
      <c r="R218" s="818"/>
      <c r="S218" s="818"/>
      <c r="T218" s="818"/>
      <c r="U218" s="818"/>
      <c r="V218" s="818"/>
      <c r="W218" s="818"/>
      <c r="X218" s="818"/>
      <c r="Y218" s="818"/>
      <c r="Z218" s="818"/>
      <c r="AA218" s="818"/>
      <c r="AB218" s="818"/>
      <c r="AC218" s="824"/>
      <c r="AD218" s="810"/>
      <c r="AE218" s="810"/>
      <c r="AF218" s="810"/>
      <c r="AG218" s="810"/>
      <c r="AH218" s="810"/>
      <c r="AI218" s="810"/>
      <c r="AJ218" s="810"/>
      <c r="AK218" s="810"/>
      <c r="AL218" s="810"/>
      <c r="AM218" s="810"/>
      <c r="AN218" s="810"/>
      <c r="AO218" s="810"/>
      <c r="AP218" s="810"/>
      <c r="AQ218" s="810"/>
      <c r="AR218" s="810"/>
      <c r="AS218" s="810"/>
      <c r="AT218" s="810"/>
      <c r="AU218" s="810"/>
      <c r="AV218" s="810"/>
      <c r="AW218" s="810"/>
      <c r="AX218" s="810"/>
      <c r="AY218" s="810"/>
      <c r="AZ218" s="810"/>
      <c r="BA218" s="810"/>
      <c r="BB218" s="810"/>
      <c r="BC218" s="810"/>
    </row>
    <row r="219" ht="15.75" customHeight="1">
      <c r="F219" s="818"/>
      <c r="G219" s="818"/>
      <c r="H219" s="818"/>
      <c r="I219" s="818"/>
      <c r="J219" s="818"/>
      <c r="K219" s="819"/>
      <c r="L219" s="818"/>
      <c r="M219" s="818"/>
      <c r="N219" s="818"/>
      <c r="O219" s="820"/>
      <c r="P219" s="821"/>
      <c r="Q219" s="818"/>
      <c r="R219" s="818"/>
      <c r="S219" s="818"/>
      <c r="T219" s="818"/>
      <c r="U219" s="818"/>
      <c r="V219" s="818"/>
      <c r="W219" s="818"/>
      <c r="X219" s="818"/>
      <c r="Y219" s="818"/>
      <c r="Z219" s="818"/>
      <c r="AA219" s="818"/>
      <c r="AB219" s="818"/>
      <c r="AC219" s="824"/>
      <c r="AD219" s="810"/>
      <c r="AE219" s="810"/>
      <c r="AF219" s="810"/>
      <c r="AG219" s="810"/>
      <c r="AH219" s="810"/>
      <c r="AI219" s="810"/>
      <c r="AJ219" s="810"/>
      <c r="AK219" s="810"/>
      <c r="AL219" s="810"/>
      <c r="AM219" s="810"/>
      <c r="AN219" s="810"/>
      <c r="AO219" s="810"/>
      <c r="AP219" s="810"/>
      <c r="AQ219" s="810"/>
      <c r="AR219" s="810"/>
      <c r="AS219" s="810"/>
      <c r="AT219" s="810"/>
      <c r="AU219" s="810"/>
      <c r="AV219" s="810"/>
      <c r="AW219" s="810"/>
      <c r="AX219" s="810"/>
      <c r="AY219" s="810"/>
      <c r="AZ219" s="810"/>
      <c r="BA219" s="810"/>
      <c r="BB219" s="810"/>
      <c r="BC219" s="810"/>
    </row>
    <row r="220" ht="15.75" customHeight="1">
      <c r="F220" s="744"/>
      <c r="G220" s="744"/>
      <c r="H220" s="744"/>
      <c r="I220" s="744"/>
      <c r="J220" s="744"/>
      <c r="K220" s="819"/>
      <c r="L220" s="744"/>
      <c r="M220" s="744"/>
      <c r="N220" s="744"/>
      <c r="O220" s="820"/>
      <c r="P220" s="821"/>
      <c r="Q220" s="818"/>
      <c r="R220" s="818"/>
      <c r="S220" s="818"/>
      <c r="T220" s="818"/>
      <c r="U220" s="818"/>
      <c r="V220" s="818"/>
      <c r="W220" s="818"/>
      <c r="X220" s="818"/>
      <c r="Y220" s="818"/>
      <c r="Z220" s="818"/>
      <c r="AA220" s="818"/>
      <c r="AB220" s="818"/>
      <c r="AC220" s="824"/>
      <c r="AD220" s="810"/>
      <c r="AE220" s="810"/>
      <c r="AF220" s="810"/>
      <c r="AG220" s="810"/>
      <c r="AH220" s="810"/>
      <c r="AI220" s="810"/>
      <c r="AJ220" s="810"/>
      <c r="AK220" s="810"/>
      <c r="AL220" s="810"/>
      <c r="AM220" s="810"/>
      <c r="AN220" s="810"/>
      <c r="AO220" s="810"/>
      <c r="AP220" s="810"/>
      <c r="AQ220" s="810"/>
      <c r="AR220" s="810"/>
      <c r="AS220" s="810"/>
      <c r="AT220" s="810"/>
      <c r="AU220" s="810"/>
      <c r="AV220" s="810"/>
      <c r="AW220" s="810"/>
      <c r="AX220" s="810"/>
      <c r="AY220" s="810"/>
      <c r="AZ220" s="810"/>
      <c r="BA220" s="810"/>
      <c r="BB220" s="810"/>
      <c r="BC220" s="810"/>
    </row>
    <row r="221" ht="15.75" customHeight="1">
      <c r="F221" s="744"/>
      <c r="G221" s="744"/>
      <c r="H221" s="744"/>
      <c r="I221" s="744"/>
      <c r="J221" s="744"/>
      <c r="K221" s="819"/>
      <c r="L221" s="744"/>
      <c r="M221" s="744"/>
      <c r="N221" s="744"/>
      <c r="O221" s="820"/>
      <c r="P221" s="821"/>
      <c r="Q221" s="818"/>
      <c r="R221" s="818"/>
      <c r="S221" s="818"/>
      <c r="T221" s="818"/>
      <c r="U221" s="818"/>
      <c r="V221" s="818"/>
      <c r="W221" s="818"/>
      <c r="X221" s="818"/>
      <c r="Y221" s="818"/>
      <c r="Z221" s="818"/>
      <c r="AA221" s="818"/>
      <c r="AB221" s="818"/>
      <c r="AC221" s="824"/>
      <c r="AD221" s="810"/>
      <c r="AE221" s="810"/>
      <c r="AF221" s="810"/>
      <c r="AG221" s="810"/>
      <c r="AH221" s="810"/>
      <c r="AI221" s="810"/>
      <c r="AJ221" s="810"/>
      <c r="AK221" s="810"/>
      <c r="AL221" s="810"/>
      <c r="AM221" s="810"/>
      <c r="AN221" s="810"/>
      <c r="AO221" s="810"/>
      <c r="AP221" s="810"/>
      <c r="AQ221" s="810"/>
      <c r="AR221" s="810"/>
      <c r="AS221" s="810"/>
      <c r="AT221" s="810"/>
      <c r="AU221" s="810"/>
      <c r="AV221" s="810"/>
      <c r="AW221" s="810"/>
      <c r="AX221" s="810"/>
      <c r="AY221" s="810"/>
      <c r="AZ221" s="810"/>
      <c r="BA221" s="810"/>
      <c r="BB221" s="810"/>
      <c r="BC221" s="810"/>
    </row>
    <row r="222" ht="15.75" customHeight="1">
      <c r="F222" s="744"/>
      <c r="G222" s="744"/>
      <c r="H222" s="744"/>
      <c r="I222" s="744"/>
      <c r="J222" s="744"/>
      <c r="K222" s="819"/>
      <c r="L222" s="744"/>
      <c r="M222" s="744"/>
      <c r="N222" s="744"/>
      <c r="O222" s="820"/>
      <c r="P222" s="821"/>
      <c r="Q222" s="818"/>
      <c r="R222" s="818"/>
      <c r="S222" s="818"/>
      <c r="T222" s="818"/>
      <c r="U222" s="818"/>
      <c r="V222" s="818"/>
      <c r="W222" s="818"/>
      <c r="X222" s="818"/>
      <c r="Y222" s="818"/>
      <c r="Z222" s="818"/>
      <c r="AA222" s="818"/>
      <c r="AB222" s="818"/>
      <c r="AC222" s="824"/>
      <c r="AD222" s="810"/>
      <c r="AE222" s="810"/>
      <c r="AF222" s="810"/>
      <c r="AG222" s="810"/>
      <c r="AH222" s="810"/>
      <c r="AI222" s="810"/>
      <c r="AJ222" s="810"/>
      <c r="AK222" s="810"/>
      <c r="AL222" s="810"/>
      <c r="AM222" s="810"/>
      <c r="AN222" s="810"/>
      <c r="AO222" s="810"/>
      <c r="AP222" s="810"/>
      <c r="AQ222" s="810"/>
      <c r="AR222" s="810"/>
      <c r="AS222" s="810"/>
      <c r="AT222" s="810"/>
      <c r="AU222" s="810"/>
      <c r="AV222" s="810"/>
      <c r="AW222" s="810"/>
      <c r="AX222" s="810"/>
      <c r="AY222" s="810"/>
      <c r="AZ222" s="810"/>
      <c r="BA222" s="810"/>
      <c r="BB222" s="810"/>
      <c r="BC222" s="810"/>
    </row>
    <row r="223" ht="15.75" customHeight="1">
      <c r="F223" s="744"/>
      <c r="G223" s="744"/>
      <c r="H223" s="744"/>
      <c r="I223" s="744"/>
      <c r="J223" s="744"/>
      <c r="K223" s="819"/>
      <c r="L223" s="744"/>
      <c r="M223" s="744"/>
      <c r="N223" s="744"/>
      <c r="O223" s="820"/>
      <c r="P223" s="821"/>
      <c r="Q223" s="818"/>
      <c r="R223" s="818"/>
      <c r="S223" s="818"/>
      <c r="T223" s="818"/>
      <c r="U223" s="818"/>
      <c r="V223" s="818"/>
      <c r="W223" s="818"/>
      <c r="X223" s="818"/>
      <c r="Y223" s="818"/>
      <c r="Z223" s="818"/>
      <c r="AA223" s="818"/>
      <c r="AB223" s="818"/>
      <c r="AC223" s="824"/>
      <c r="AD223" s="810"/>
      <c r="AE223" s="810"/>
      <c r="AF223" s="810"/>
      <c r="AG223" s="810"/>
      <c r="AH223" s="810"/>
      <c r="AI223" s="810"/>
      <c r="AJ223" s="810"/>
      <c r="AK223" s="810"/>
      <c r="AL223" s="810"/>
      <c r="AM223" s="810"/>
      <c r="AN223" s="810"/>
      <c r="AO223" s="810"/>
      <c r="AP223" s="810"/>
      <c r="AQ223" s="810"/>
      <c r="AR223" s="810"/>
      <c r="AS223" s="810"/>
      <c r="AT223" s="810"/>
      <c r="AU223" s="810"/>
      <c r="AV223" s="810"/>
      <c r="AW223" s="810"/>
      <c r="AX223" s="810"/>
      <c r="AY223" s="810"/>
      <c r="AZ223" s="810"/>
      <c r="BA223" s="810"/>
      <c r="BB223" s="810"/>
      <c r="BC223" s="810"/>
    </row>
    <row r="224" ht="15.75" customHeight="1">
      <c r="F224" s="744"/>
      <c r="G224" s="744"/>
      <c r="H224" s="744"/>
      <c r="I224" s="744"/>
      <c r="J224" s="744"/>
      <c r="K224" s="819"/>
      <c r="L224" s="744"/>
      <c r="M224" s="744"/>
      <c r="N224" s="744"/>
      <c r="O224" s="820"/>
      <c r="P224" s="821"/>
      <c r="Q224" s="818"/>
      <c r="R224" s="818"/>
      <c r="S224" s="818"/>
      <c r="T224" s="818"/>
      <c r="U224" s="818"/>
      <c r="V224" s="818"/>
      <c r="W224" s="818"/>
      <c r="X224" s="818"/>
      <c r="Y224" s="818"/>
      <c r="Z224" s="818"/>
      <c r="AA224" s="818"/>
      <c r="AB224" s="818"/>
      <c r="AC224" s="824"/>
      <c r="AD224" s="810"/>
      <c r="AE224" s="810"/>
      <c r="AF224" s="810"/>
      <c r="AG224" s="810"/>
      <c r="AH224" s="810"/>
      <c r="AI224" s="810"/>
      <c r="AJ224" s="810"/>
      <c r="AK224" s="810"/>
      <c r="AL224" s="810"/>
      <c r="AM224" s="810"/>
      <c r="AN224" s="810"/>
      <c r="AO224" s="810"/>
      <c r="AP224" s="810"/>
      <c r="AQ224" s="810"/>
      <c r="AR224" s="810"/>
      <c r="AS224" s="810"/>
      <c r="AT224" s="810"/>
      <c r="AU224" s="810"/>
      <c r="AV224" s="810"/>
      <c r="AW224" s="810"/>
      <c r="AX224" s="810"/>
      <c r="AY224" s="810"/>
      <c r="AZ224" s="810"/>
      <c r="BA224" s="810"/>
      <c r="BB224" s="810"/>
      <c r="BC224" s="810"/>
    </row>
    <row r="225" ht="15.75" customHeight="1">
      <c r="F225" s="744"/>
      <c r="G225" s="744"/>
      <c r="H225" s="744"/>
      <c r="I225" s="744"/>
      <c r="J225" s="744"/>
      <c r="K225" s="819"/>
      <c r="L225" s="744"/>
      <c r="M225" s="744"/>
      <c r="N225" s="744"/>
      <c r="O225" s="820"/>
      <c r="P225" s="821"/>
      <c r="Q225" s="818"/>
      <c r="R225" s="818"/>
      <c r="S225" s="818"/>
      <c r="T225" s="818"/>
      <c r="U225" s="818"/>
      <c r="V225" s="818"/>
      <c r="W225" s="818"/>
      <c r="X225" s="818"/>
      <c r="Y225" s="818"/>
      <c r="Z225" s="818"/>
      <c r="AA225" s="818"/>
      <c r="AB225" s="818"/>
      <c r="AC225" s="824"/>
      <c r="AD225" s="810"/>
      <c r="AE225" s="810"/>
      <c r="AF225" s="810"/>
      <c r="AG225" s="810"/>
      <c r="AH225" s="810"/>
      <c r="AI225" s="810"/>
      <c r="AJ225" s="810"/>
      <c r="AK225" s="810"/>
      <c r="AL225" s="810"/>
      <c r="AM225" s="810"/>
      <c r="AN225" s="810"/>
      <c r="AO225" s="810"/>
      <c r="AP225" s="810"/>
      <c r="AQ225" s="810"/>
      <c r="AR225" s="810"/>
      <c r="AS225" s="810"/>
      <c r="AT225" s="810"/>
      <c r="AU225" s="810"/>
      <c r="AV225" s="810"/>
      <c r="AW225" s="810"/>
      <c r="AX225" s="810"/>
      <c r="AY225" s="810"/>
      <c r="AZ225" s="810"/>
      <c r="BA225" s="810"/>
      <c r="BB225" s="810"/>
      <c r="BC225" s="810"/>
    </row>
    <row r="226" ht="15.75" customHeight="1">
      <c r="F226" s="744"/>
      <c r="G226" s="744"/>
      <c r="H226" s="744"/>
      <c r="I226" s="744"/>
      <c r="J226" s="744"/>
      <c r="K226" s="819"/>
      <c r="L226" s="744"/>
      <c r="M226" s="744"/>
      <c r="N226" s="744"/>
      <c r="O226" s="820"/>
      <c r="P226" s="821"/>
      <c r="Q226" s="818"/>
      <c r="R226" s="818"/>
      <c r="S226" s="818"/>
      <c r="T226" s="818"/>
      <c r="U226" s="818"/>
      <c r="V226" s="818"/>
      <c r="W226" s="818"/>
      <c r="X226" s="818"/>
      <c r="Y226" s="818"/>
      <c r="Z226" s="818"/>
      <c r="AA226" s="818"/>
      <c r="AB226" s="818"/>
      <c r="AC226" s="824"/>
      <c r="AD226" s="810"/>
      <c r="AE226" s="810"/>
      <c r="AF226" s="810"/>
      <c r="AG226" s="810"/>
      <c r="AH226" s="810"/>
      <c r="AI226" s="810"/>
      <c r="AJ226" s="810"/>
      <c r="AK226" s="810"/>
      <c r="AL226" s="810"/>
      <c r="AM226" s="810"/>
      <c r="AN226" s="810"/>
      <c r="AO226" s="810"/>
      <c r="AP226" s="810"/>
      <c r="AQ226" s="810"/>
      <c r="AR226" s="810"/>
      <c r="AS226" s="810"/>
      <c r="AT226" s="810"/>
      <c r="AU226" s="810"/>
      <c r="AV226" s="810"/>
      <c r="AW226" s="810"/>
      <c r="AX226" s="810"/>
      <c r="AY226" s="810"/>
      <c r="AZ226" s="810"/>
      <c r="BA226" s="810"/>
      <c r="BB226" s="810"/>
      <c r="BC226" s="810"/>
    </row>
    <row r="227" ht="15.75" customHeight="1">
      <c r="F227" s="744"/>
      <c r="G227" s="744"/>
      <c r="H227" s="744"/>
      <c r="I227" s="744"/>
      <c r="J227" s="744"/>
      <c r="K227" s="819"/>
      <c r="L227" s="744"/>
      <c r="M227" s="744"/>
      <c r="N227" s="744"/>
      <c r="O227" s="820"/>
      <c r="P227" s="821"/>
      <c r="Q227" s="818"/>
      <c r="R227" s="818"/>
      <c r="S227" s="818"/>
      <c r="T227" s="818"/>
      <c r="U227" s="818"/>
      <c r="V227" s="818"/>
      <c r="W227" s="818"/>
      <c r="X227" s="818"/>
      <c r="Y227" s="818"/>
      <c r="Z227" s="818"/>
      <c r="AA227" s="818"/>
      <c r="AB227" s="818"/>
      <c r="AC227" s="824"/>
      <c r="AD227" s="810"/>
      <c r="AE227" s="810"/>
      <c r="AF227" s="810"/>
      <c r="AG227" s="810"/>
      <c r="AH227" s="810"/>
      <c r="AI227" s="810"/>
      <c r="AJ227" s="810"/>
      <c r="AK227" s="810"/>
      <c r="AL227" s="810"/>
      <c r="AM227" s="810"/>
      <c r="AN227" s="810"/>
      <c r="AO227" s="810"/>
      <c r="AP227" s="810"/>
      <c r="AQ227" s="810"/>
      <c r="AR227" s="810"/>
      <c r="AS227" s="810"/>
      <c r="AT227" s="810"/>
      <c r="AU227" s="810"/>
      <c r="AV227" s="810"/>
      <c r="AW227" s="810"/>
      <c r="AX227" s="810"/>
      <c r="AY227" s="810"/>
      <c r="AZ227" s="810"/>
      <c r="BA227" s="810"/>
      <c r="BB227" s="810"/>
      <c r="BC227" s="810"/>
    </row>
    <row r="228" ht="15.75" customHeight="1">
      <c r="F228" s="744"/>
      <c r="G228" s="744"/>
      <c r="H228" s="744"/>
      <c r="I228" s="744"/>
      <c r="J228" s="744"/>
      <c r="K228" s="819"/>
      <c r="L228" s="744"/>
      <c r="M228" s="744"/>
      <c r="N228" s="744"/>
      <c r="O228" s="820"/>
      <c r="P228" s="821"/>
      <c r="Q228" s="818"/>
      <c r="R228" s="818"/>
      <c r="S228" s="818"/>
      <c r="T228" s="818"/>
      <c r="U228" s="818"/>
      <c r="V228" s="818"/>
      <c r="W228" s="818"/>
      <c r="X228" s="818"/>
      <c r="Y228" s="818"/>
      <c r="Z228" s="818"/>
      <c r="AA228" s="818"/>
      <c r="AB228" s="818"/>
      <c r="AC228" s="824"/>
      <c r="AD228" s="810"/>
      <c r="AE228" s="810"/>
      <c r="AF228" s="810"/>
      <c r="AG228" s="810"/>
      <c r="AH228" s="810"/>
      <c r="AI228" s="810"/>
      <c r="AJ228" s="810"/>
      <c r="AK228" s="810"/>
      <c r="AL228" s="810"/>
      <c r="AM228" s="810"/>
      <c r="AN228" s="810"/>
      <c r="AO228" s="810"/>
      <c r="AP228" s="810"/>
      <c r="AQ228" s="810"/>
      <c r="AR228" s="810"/>
      <c r="AS228" s="810"/>
      <c r="AT228" s="810"/>
      <c r="AU228" s="810"/>
      <c r="AV228" s="810"/>
      <c r="AW228" s="810"/>
      <c r="AX228" s="810"/>
      <c r="AY228" s="810"/>
      <c r="AZ228" s="810"/>
      <c r="BA228" s="810"/>
      <c r="BB228" s="810"/>
      <c r="BC228" s="810"/>
    </row>
    <row r="229" ht="15.75" customHeight="1">
      <c r="F229" s="744"/>
      <c r="G229" s="744"/>
      <c r="H229" s="744"/>
      <c r="I229" s="744"/>
      <c r="J229" s="744"/>
      <c r="K229" s="819"/>
      <c r="L229" s="744"/>
      <c r="M229" s="744"/>
      <c r="N229" s="744"/>
      <c r="O229" s="820"/>
      <c r="P229" s="821"/>
      <c r="Q229" s="818"/>
      <c r="R229" s="818"/>
      <c r="S229" s="818"/>
      <c r="T229" s="818"/>
      <c r="U229" s="818"/>
      <c r="V229" s="818"/>
      <c r="W229" s="818"/>
      <c r="X229" s="818"/>
      <c r="Y229" s="818"/>
      <c r="Z229" s="818"/>
      <c r="AA229" s="818"/>
      <c r="AB229" s="818"/>
      <c r="AC229" s="824"/>
      <c r="AD229" s="810"/>
      <c r="AE229" s="810"/>
      <c r="AF229" s="810"/>
      <c r="AG229" s="810"/>
      <c r="AH229" s="810"/>
      <c r="AI229" s="810"/>
      <c r="AJ229" s="810"/>
      <c r="AK229" s="810"/>
      <c r="AL229" s="810"/>
      <c r="AM229" s="810"/>
      <c r="AN229" s="810"/>
      <c r="AO229" s="810"/>
      <c r="AP229" s="810"/>
      <c r="AQ229" s="810"/>
      <c r="AR229" s="810"/>
      <c r="AS229" s="810"/>
      <c r="AT229" s="810"/>
      <c r="AU229" s="810"/>
      <c r="AV229" s="810"/>
      <c r="AW229" s="810"/>
      <c r="AX229" s="810"/>
      <c r="AY229" s="810"/>
      <c r="AZ229" s="810"/>
      <c r="BA229" s="810"/>
      <c r="BB229" s="810"/>
      <c r="BC229" s="810"/>
    </row>
    <row r="230" ht="15.75" customHeight="1">
      <c r="F230" s="744"/>
      <c r="G230" s="744"/>
      <c r="H230" s="744"/>
      <c r="I230" s="744"/>
      <c r="J230" s="744"/>
      <c r="K230" s="819"/>
      <c r="L230" s="744"/>
      <c r="M230" s="744"/>
      <c r="N230" s="744"/>
      <c r="O230" s="820"/>
      <c r="P230" s="821"/>
      <c r="Q230" s="818"/>
      <c r="R230" s="818"/>
      <c r="S230" s="818"/>
      <c r="T230" s="818"/>
      <c r="U230" s="818"/>
      <c r="V230" s="818"/>
      <c r="W230" s="818"/>
      <c r="X230" s="818"/>
      <c r="Y230" s="818"/>
      <c r="Z230" s="818"/>
      <c r="AA230" s="818"/>
      <c r="AB230" s="818"/>
      <c r="AC230" s="824"/>
      <c r="AD230" s="810"/>
      <c r="AE230" s="810"/>
      <c r="AF230" s="810"/>
      <c r="AG230" s="810"/>
      <c r="AH230" s="810"/>
      <c r="AI230" s="810"/>
      <c r="AJ230" s="810"/>
      <c r="AK230" s="810"/>
      <c r="AL230" s="810"/>
      <c r="AM230" s="810"/>
      <c r="AN230" s="810"/>
      <c r="AO230" s="810"/>
      <c r="AP230" s="810"/>
      <c r="AQ230" s="810"/>
      <c r="AR230" s="810"/>
      <c r="AS230" s="810"/>
      <c r="AT230" s="810"/>
      <c r="AU230" s="810"/>
      <c r="AV230" s="810"/>
      <c r="AW230" s="810"/>
      <c r="AX230" s="810"/>
      <c r="AY230" s="810"/>
      <c r="AZ230" s="810"/>
      <c r="BA230" s="810"/>
      <c r="BB230" s="810"/>
      <c r="BC230" s="810"/>
    </row>
    <row r="231" ht="15.75" customHeight="1">
      <c r="F231" s="744"/>
      <c r="G231" s="744"/>
      <c r="H231" s="744"/>
      <c r="I231" s="744"/>
      <c r="J231" s="744"/>
      <c r="K231" s="819"/>
      <c r="L231" s="744"/>
      <c r="M231" s="744"/>
      <c r="N231" s="744"/>
      <c r="O231" s="820"/>
      <c r="P231" s="821"/>
      <c r="Q231" s="818"/>
      <c r="R231" s="818"/>
      <c r="S231" s="818"/>
      <c r="T231" s="818"/>
      <c r="U231" s="818"/>
      <c r="V231" s="818"/>
      <c r="W231" s="818"/>
      <c r="X231" s="818"/>
      <c r="Y231" s="818"/>
      <c r="Z231" s="818"/>
      <c r="AA231" s="818"/>
      <c r="AB231" s="818"/>
      <c r="AC231" s="824"/>
      <c r="AD231" s="810"/>
      <c r="AE231" s="810"/>
      <c r="AF231" s="810"/>
      <c r="AG231" s="810"/>
      <c r="AH231" s="810"/>
      <c r="AI231" s="810"/>
      <c r="AJ231" s="810"/>
      <c r="AK231" s="810"/>
      <c r="AL231" s="810"/>
      <c r="AM231" s="810"/>
      <c r="AN231" s="810"/>
      <c r="AO231" s="810"/>
      <c r="AP231" s="810"/>
      <c r="AQ231" s="810"/>
      <c r="AR231" s="810"/>
      <c r="AS231" s="810"/>
      <c r="AT231" s="810"/>
      <c r="AU231" s="810"/>
      <c r="AV231" s="810"/>
      <c r="AW231" s="810"/>
      <c r="AX231" s="810"/>
      <c r="AY231" s="810"/>
      <c r="AZ231" s="810"/>
      <c r="BA231" s="810"/>
      <c r="BB231" s="810"/>
      <c r="BC231" s="810"/>
    </row>
    <row r="232" ht="15.75" customHeight="1">
      <c r="F232" s="744"/>
      <c r="G232" s="744"/>
      <c r="H232" s="744"/>
      <c r="I232" s="744"/>
      <c r="J232" s="744"/>
      <c r="K232" s="819"/>
      <c r="L232" s="744"/>
      <c r="M232" s="744"/>
      <c r="N232" s="744"/>
      <c r="O232" s="820"/>
      <c r="P232" s="821"/>
      <c r="Q232" s="818"/>
      <c r="R232" s="818"/>
      <c r="S232" s="818"/>
      <c r="T232" s="818"/>
      <c r="U232" s="818"/>
      <c r="V232" s="818"/>
      <c r="W232" s="818"/>
      <c r="X232" s="818"/>
      <c r="Y232" s="818"/>
      <c r="Z232" s="818"/>
      <c r="AA232" s="818"/>
      <c r="AB232" s="818"/>
      <c r="AC232" s="824"/>
      <c r="AD232" s="810"/>
      <c r="AE232" s="810"/>
      <c r="AF232" s="810"/>
      <c r="AG232" s="810"/>
      <c r="AH232" s="810"/>
      <c r="AI232" s="810"/>
      <c r="AJ232" s="810"/>
      <c r="AK232" s="810"/>
      <c r="AL232" s="810"/>
      <c r="AM232" s="810"/>
      <c r="AN232" s="810"/>
      <c r="AO232" s="810"/>
      <c r="AP232" s="810"/>
      <c r="AQ232" s="810"/>
      <c r="AR232" s="810"/>
      <c r="AS232" s="810"/>
      <c r="AT232" s="810"/>
      <c r="AU232" s="810"/>
      <c r="AV232" s="810"/>
      <c r="AW232" s="810"/>
      <c r="AX232" s="810"/>
      <c r="AY232" s="810"/>
      <c r="AZ232" s="810"/>
      <c r="BA232" s="810"/>
      <c r="BB232" s="810"/>
      <c r="BC232" s="810"/>
    </row>
    <row r="233" ht="15.75" customHeight="1">
      <c r="F233" s="744"/>
      <c r="G233" s="744"/>
      <c r="H233" s="744"/>
      <c r="I233" s="744"/>
      <c r="J233" s="744"/>
      <c r="K233" s="819"/>
      <c r="L233" s="744"/>
      <c r="M233" s="744"/>
      <c r="N233" s="744"/>
      <c r="O233" s="820"/>
      <c r="P233" s="821"/>
      <c r="Q233" s="818"/>
      <c r="R233" s="818"/>
      <c r="S233" s="818"/>
      <c r="T233" s="818"/>
      <c r="U233" s="818"/>
      <c r="V233" s="818"/>
      <c r="W233" s="818"/>
      <c r="X233" s="818"/>
      <c r="Y233" s="818"/>
      <c r="Z233" s="818"/>
      <c r="AA233" s="818"/>
      <c r="AB233" s="818"/>
      <c r="AC233" s="824"/>
      <c r="AD233" s="810"/>
      <c r="AE233" s="810"/>
      <c r="AF233" s="810"/>
      <c r="AG233" s="810"/>
      <c r="AH233" s="810"/>
      <c r="AI233" s="810"/>
      <c r="AJ233" s="810"/>
      <c r="AK233" s="810"/>
      <c r="AL233" s="810"/>
      <c r="AM233" s="810"/>
      <c r="AN233" s="810"/>
      <c r="AO233" s="810"/>
      <c r="AP233" s="810"/>
      <c r="AQ233" s="810"/>
      <c r="AR233" s="810"/>
      <c r="AS233" s="810"/>
      <c r="AT233" s="810"/>
      <c r="AU233" s="810"/>
      <c r="AV233" s="810"/>
      <c r="AW233" s="810"/>
      <c r="AX233" s="810"/>
      <c r="AY233" s="810"/>
      <c r="AZ233" s="810"/>
      <c r="BA233" s="810"/>
      <c r="BB233" s="810"/>
      <c r="BC233" s="810"/>
    </row>
    <row r="234" ht="15.75" customHeight="1">
      <c r="F234" s="744"/>
      <c r="G234" s="744"/>
      <c r="H234" s="744"/>
      <c r="I234" s="744"/>
      <c r="J234" s="744"/>
      <c r="K234" s="819"/>
      <c r="L234" s="744"/>
      <c r="M234" s="744"/>
      <c r="N234" s="744"/>
      <c r="O234" s="820"/>
      <c r="P234" s="821"/>
      <c r="Q234" s="818"/>
      <c r="R234" s="818"/>
      <c r="S234" s="818"/>
      <c r="T234" s="818"/>
      <c r="U234" s="818"/>
      <c r="V234" s="818"/>
      <c r="W234" s="818"/>
      <c r="X234" s="818"/>
      <c r="Y234" s="818"/>
      <c r="Z234" s="818"/>
      <c r="AA234" s="818"/>
      <c r="AB234" s="818"/>
      <c r="AC234" s="824"/>
      <c r="AD234" s="810"/>
      <c r="AE234" s="810"/>
      <c r="AF234" s="810"/>
      <c r="AG234" s="810"/>
      <c r="AH234" s="810"/>
      <c r="AI234" s="810"/>
      <c r="AJ234" s="810"/>
      <c r="AK234" s="810"/>
      <c r="AL234" s="810"/>
      <c r="AM234" s="810"/>
      <c r="AN234" s="810"/>
      <c r="AO234" s="810"/>
      <c r="AP234" s="810"/>
      <c r="AQ234" s="810"/>
      <c r="AR234" s="810"/>
      <c r="AS234" s="810"/>
      <c r="AT234" s="810"/>
      <c r="AU234" s="810"/>
      <c r="AV234" s="810"/>
      <c r="AW234" s="810"/>
      <c r="AX234" s="810"/>
      <c r="AY234" s="810"/>
      <c r="AZ234" s="810"/>
      <c r="BA234" s="810"/>
      <c r="BB234" s="810"/>
      <c r="BC234" s="810"/>
    </row>
    <row r="235" ht="15.75" customHeight="1">
      <c r="F235" s="744"/>
      <c r="G235" s="744"/>
      <c r="H235" s="744"/>
      <c r="I235" s="744"/>
      <c r="J235" s="744"/>
      <c r="K235" s="819"/>
      <c r="L235" s="744"/>
      <c r="M235" s="744"/>
      <c r="N235" s="744"/>
      <c r="O235" s="820"/>
      <c r="P235" s="821"/>
      <c r="Q235" s="818"/>
      <c r="R235" s="818"/>
      <c r="S235" s="818"/>
      <c r="T235" s="818"/>
      <c r="U235" s="818"/>
      <c r="V235" s="818"/>
      <c r="W235" s="818"/>
      <c r="X235" s="818"/>
      <c r="Y235" s="818"/>
      <c r="Z235" s="818"/>
      <c r="AA235" s="818"/>
      <c r="AB235" s="818"/>
      <c r="AC235" s="824"/>
      <c r="AD235" s="810"/>
      <c r="AE235" s="810"/>
      <c r="AF235" s="810"/>
      <c r="AG235" s="810"/>
      <c r="AH235" s="810"/>
      <c r="AI235" s="810"/>
      <c r="AJ235" s="810"/>
      <c r="AK235" s="810"/>
      <c r="AL235" s="810"/>
      <c r="AM235" s="810"/>
      <c r="AN235" s="810"/>
      <c r="AO235" s="810"/>
      <c r="AP235" s="810"/>
      <c r="AQ235" s="810"/>
      <c r="AR235" s="810"/>
      <c r="AS235" s="810"/>
      <c r="AT235" s="810"/>
      <c r="AU235" s="810"/>
      <c r="AV235" s="810"/>
      <c r="AW235" s="810"/>
      <c r="AX235" s="810"/>
      <c r="AY235" s="810"/>
      <c r="AZ235" s="810"/>
      <c r="BA235" s="810"/>
      <c r="BB235" s="810"/>
      <c r="BC235" s="810"/>
    </row>
    <row r="236" ht="15.75" customHeight="1">
      <c r="F236" s="744"/>
      <c r="G236" s="744"/>
      <c r="H236" s="744"/>
      <c r="I236" s="744"/>
      <c r="J236" s="744"/>
      <c r="K236" s="819"/>
      <c r="L236" s="744"/>
      <c r="M236" s="744"/>
      <c r="N236" s="744"/>
      <c r="O236" s="820"/>
      <c r="P236" s="821"/>
      <c r="Q236" s="818"/>
      <c r="R236" s="818"/>
      <c r="S236" s="818"/>
      <c r="T236" s="818"/>
      <c r="U236" s="818"/>
      <c r="V236" s="818"/>
      <c r="W236" s="818"/>
      <c r="X236" s="818"/>
      <c r="Y236" s="818"/>
      <c r="Z236" s="818"/>
      <c r="AA236" s="818"/>
      <c r="AB236" s="818"/>
      <c r="AC236" s="824"/>
      <c r="AD236" s="810"/>
      <c r="AE236" s="810"/>
      <c r="AF236" s="810"/>
      <c r="AG236" s="810"/>
      <c r="AH236" s="810"/>
      <c r="AI236" s="810"/>
      <c r="AJ236" s="810"/>
      <c r="AK236" s="810"/>
      <c r="AL236" s="810"/>
      <c r="AM236" s="810"/>
      <c r="AN236" s="810"/>
      <c r="AO236" s="810"/>
      <c r="AP236" s="810"/>
      <c r="AQ236" s="810"/>
      <c r="AR236" s="810"/>
      <c r="AS236" s="810"/>
      <c r="AT236" s="810"/>
      <c r="AU236" s="810"/>
      <c r="AV236" s="810"/>
      <c r="AW236" s="810"/>
      <c r="AX236" s="810"/>
      <c r="AY236" s="810"/>
      <c r="AZ236" s="810"/>
      <c r="BA236" s="810"/>
      <c r="BB236" s="810"/>
      <c r="BC236" s="810"/>
    </row>
    <row r="237" ht="15.75" customHeight="1">
      <c r="F237" s="744"/>
      <c r="G237" s="744"/>
      <c r="H237" s="744"/>
      <c r="I237" s="744"/>
      <c r="J237" s="744"/>
      <c r="K237" s="819"/>
      <c r="L237" s="744"/>
      <c r="M237" s="744"/>
      <c r="N237" s="744"/>
      <c r="O237" s="820"/>
      <c r="P237" s="821"/>
      <c r="Q237" s="818"/>
      <c r="R237" s="818"/>
      <c r="S237" s="818"/>
      <c r="T237" s="818"/>
      <c r="U237" s="818"/>
      <c r="V237" s="818"/>
      <c r="W237" s="818"/>
      <c r="X237" s="818"/>
      <c r="Y237" s="818"/>
      <c r="Z237" s="818"/>
      <c r="AA237" s="818"/>
      <c r="AB237" s="818"/>
      <c r="AC237" s="824"/>
      <c r="AD237" s="810"/>
      <c r="AE237" s="810"/>
      <c r="AF237" s="810"/>
      <c r="AG237" s="810"/>
      <c r="AH237" s="810"/>
      <c r="AI237" s="810"/>
      <c r="AJ237" s="810"/>
      <c r="AK237" s="810"/>
      <c r="AL237" s="810"/>
      <c r="AM237" s="810"/>
      <c r="AN237" s="810"/>
      <c r="AO237" s="810"/>
      <c r="AP237" s="810"/>
      <c r="AQ237" s="810"/>
      <c r="AR237" s="810"/>
      <c r="AS237" s="810"/>
      <c r="AT237" s="810"/>
      <c r="AU237" s="810"/>
      <c r="AV237" s="810"/>
      <c r="AW237" s="810"/>
      <c r="AX237" s="810"/>
      <c r="AY237" s="810"/>
      <c r="AZ237" s="810"/>
      <c r="BA237" s="810"/>
      <c r="BB237" s="810"/>
      <c r="BC237" s="810"/>
    </row>
    <row r="238" ht="15.75" customHeight="1">
      <c r="F238" s="744"/>
      <c r="G238" s="744"/>
      <c r="H238" s="744"/>
      <c r="I238" s="744"/>
      <c r="J238" s="744"/>
      <c r="K238" s="819"/>
      <c r="L238" s="744"/>
      <c r="M238" s="744"/>
      <c r="N238" s="744"/>
      <c r="O238" s="820"/>
      <c r="P238" s="821"/>
      <c r="Q238" s="818"/>
      <c r="R238" s="818"/>
      <c r="S238" s="818"/>
      <c r="T238" s="818"/>
      <c r="U238" s="818"/>
      <c r="V238" s="818"/>
      <c r="W238" s="818"/>
      <c r="X238" s="818"/>
      <c r="Y238" s="818"/>
      <c r="Z238" s="818"/>
      <c r="AA238" s="818"/>
      <c r="AB238" s="818"/>
      <c r="AC238" s="824"/>
      <c r="AD238" s="810"/>
      <c r="AE238" s="810"/>
      <c r="AF238" s="810"/>
      <c r="AG238" s="810"/>
      <c r="AH238" s="810"/>
      <c r="AI238" s="810"/>
      <c r="AJ238" s="810"/>
      <c r="AK238" s="810"/>
      <c r="AL238" s="810"/>
      <c r="AM238" s="810"/>
      <c r="AN238" s="810"/>
      <c r="AO238" s="810"/>
      <c r="AP238" s="810"/>
      <c r="AQ238" s="810"/>
      <c r="AR238" s="810"/>
      <c r="AS238" s="810"/>
      <c r="AT238" s="810"/>
      <c r="AU238" s="810"/>
      <c r="AV238" s="810"/>
      <c r="AW238" s="810"/>
      <c r="AX238" s="810"/>
      <c r="AY238" s="810"/>
      <c r="AZ238" s="810"/>
      <c r="BA238" s="810"/>
      <c r="BB238" s="810"/>
      <c r="BC238" s="810"/>
    </row>
    <row r="239" ht="15.75" customHeight="1">
      <c r="F239" s="744"/>
      <c r="G239" s="744"/>
      <c r="H239" s="744"/>
      <c r="I239" s="744"/>
      <c r="J239" s="744"/>
      <c r="K239" s="819"/>
      <c r="L239" s="744"/>
      <c r="M239" s="744"/>
      <c r="N239" s="744"/>
      <c r="O239" s="820"/>
      <c r="P239" s="821"/>
      <c r="Q239" s="818"/>
      <c r="R239" s="818"/>
      <c r="S239" s="818"/>
      <c r="T239" s="818"/>
      <c r="U239" s="818"/>
      <c r="V239" s="818"/>
      <c r="W239" s="818"/>
      <c r="X239" s="818"/>
      <c r="Y239" s="818"/>
      <c r="Z239" s="818"/>
      <c r="AA239" s="818"/>
      <c r="AB239" s="818"/>
      <c r="AC239" s="824"/>
      <c r="AD239" s="810"/>
      <c r="AE239" s="810"/>
      <c r="AF239" s="810"/>
      <c r="AG239" s="810"/>
      <c r="AH239" s="810"/>
      <c r="AI239" s="810"/>
      <c r="AJ239" s="810"/>
      <c r="AK239" s="810"/>
      <c r="AL239" s="810"/>
      <c r="AM239" s="810"/>
      <c r="AN239" s="810"/>
      <c r="AO239" s="810"/>
      <c r="AP239" s="810"/>
      <c r="AQ239" s="810"/>
      <c r="AR239" s="810"/>
      <c r="AS239" s="810"/>
      <c r="AT239" s="810"/>
      <c r="AU239" s="810"/>
      <c r="AV239" s="810"/>
      <c r="AW239" s="810"/>
      <c r="AX239" s="810"/>
      <c r="AY239" s="810"/>
      <c r="AZ239" s="810"/>
      <c r="BA239" s="810"/>
      <c r="BB239" s="810"/>
      <c r="BC239" s="810"/>
    </row>
    <row r="240" ht="15.75" customHeight="1">
      <c r="F240" s="744"/>
      <c r="G240" s="744"/>
      <c r="H240" s="744"/>
      <c r="I240" s="744"/>
      <c r="J240" s="744"/>
      <c r="K240" s="819"/>
      <c r="L240" s="744"/>
      <c r="M240" s="744"/>
      <c r="N240" s="744"/>
      <c r="O240" s="820"/>
      <c r="P240" s="821"/>
      <c r="Q240" s="818"/>
      <c r="R240" s="818"/>
      <c r="S240" s="818"/>
      <c r="T240" s="818"/>
      <c r="U240" s="818"/>
      <c r="V240" s="818"/>
      <c r="W240" s="818"/>
      <c r="X240" s="818"/>
      <c r="Y240" s="818"/>
      <c r="Z240" s="818"/>
      <c r="AA240" s="818"/>
      <c r="AB240" s="818"/>
      <c r="AC240" s="824"/>
      <c r="AD240" s="810"/>
      <c r="AE240" s="810"/>
      <c r="AF240" s="810"/>
      <c r="AG240" s="810"/>
      <c r="AH240" s="810"/>
      <c r="AI240" s="810"/>
      <c r="AJ240" s="810"/>
      <c r="AK240" s="810"/>
      <c r="AL240" s="810"/>
      <c r="AM240" s="810"/>
      <c r="AN240" s="810"/>
      <c r="AO240" s="810"/>
      <c r="AP240" s="810"/>
      <c r="AQ240" s="810"/>
      <c r="AR240" s="810"/>
      <c r="AS240" s="810"/>
      <c r="AT240" s="810"/>
      <c r="AU240" s="810"/>
      <c r="AV240" s="810"/>
      <c r="AW240" s="810"/>
      <c r="AX240" s="810"/>
      <c r="AY240" s="810"/>
      <c r="AZ240" s="810"/>
      <c r="BA240" s="810"/>
      <c r="BB240" s="810"/>
      <c r="BC240" s="810"/>
    </row>
    <row r="241" ht="15.75" customHeight="1">
      <c r="F241" s="744"/>
      <c r="G241" s="744"/>
      <c r="H241" s="744"/>
      <c r="I241" s="744"/>
      <c r="J241" s="744"/>
      <c r="K241" s="819"/>
      <c r="L241" s="744"/>
      <c r="M241" s="744"/>
      <c r="N241" s="744"/>
      <c r="O241" s="820"/>
      <c r="P241" s="821"/>
      <c r="Q241" s="818"/>
      <c r="R241" s="818"/>
      <c r="S241" s="818"/>
      <c r="T241" s="818"/>
      <c r="U241" s="818"/>
      <c r="V241" s="818"/>
      <c r="W241" s="818"/>
      <c r="X241" s="818"/>
      <c r="Y241" s="818"/>
      <c r="Z241" s="818"/>
      <c r="AA241" s="818"/>
      <c r="AB241" s="818"/>
      <c r="AC241" s="824"/>
      <c r="AD241" s="810"/>
      <c r="AE241" s="810"/>
      <c r="AF241" s="810"/>
      <c r="AG241" s="810"/>
      <c r="AH241" s="810"/>
      <c r="AI241" s="810"/>
      <c r="AJ241" s="810"/>
      <c r="AK241" s="810"/>
      <c r="AL241" s="810"/>
      <c r="AM241" s="810"/>
      <c r="AN241" s="810"/>
      <c r="AO241" s="810"/>
      <c r="AP241" s="810"/>
      <c r="AQ241" s="810"/>
      <c r="AR241" s="810"/>
      <c r="AS241" s="810"/>
      <c r="AT241" s="810"/>
      <c r="AU241" s="810"/>
      <c r="AV241" s="810"/>
      <c r="AW241" s="810"/>
      <c r="AX241" s="810"/>
      <c r="AY241" s="810"/>
      <c r="AZ241" s="810"/>
      <c r="BA241" s="810"/>
      <c r="BB241" s="810"/>
      <c r="BC241" s="810"/>
    </row>
    <row r="242" ht="15.75" customHeight="1">
      <c r="F242" s="744"/>
      <c r="G242" s="744"/>
      <c r="H242" s="744"/>
      <c r="I242" s="744"/>
      <c r="J242" s="744"/>
      <c r="K242" s="819"/>
      <c r="L242" s="744"/>
      <c r="M242" s="744"/>
      <c r="N242" s="744"/>
      <c r="O242" s="820"/>
      <c r="P242" s="821"/>
      <c r="Q242" s="818"/>
      <c r="R242" s="818"/>
      <c r="S242" s="818"/>
      <c r="T242" s="818"/>
      <c r="U242" s="818"/>
      <c r="V242" s="818"/>
      <c r="W242" s="818"/>
      <c r="X242" s="818"/>
      <c r="Y242" s="818"/>
      <c r="Z242" s="818"/>
      <c r="AA242" s="818"/>
      <c r="AB242" s="818"/>
      <c r="AC242" s="824"/>
      <c r="AD242" s="810"/>
      <c r="AE242" s="810"/>
      <c r="AF242" s="810"/>
      <c r="AG242" s="810"/>
      <c r="AH242" s="810"/>
      <c r="AI242" s="810"/>
      <c r="AJ242" s="810"/>
      <c r="AK242" s="810"/>
      <c r="AL242" s="810"/>
      <c r="AM242" s="810"/>
      <c r="AN242" s="810"/>
      <c r="AO242" s="810"/>
      <c r="AP242" s="810"/>
      <c r="AQ242" s="810"/>
      <c r="AR242" s="810"/>
      <c r="AS242" s="810"/>
      <c r="AT242" s="810"/>
      <c r="AU242" s="810"/>
      <c r="AV242" s="810"/>
      <c r="AW242" s="810"/>
      <c r="AX242" s="810"/>
      <c r="AY242" s="810"/>
      <c r="AZ242" s="810"/>
      <c r="BA242" s="810"/>
      <c r="BB242" s="810"/>
      <c r="BC242" s="810"/>
    </row>
    <row r="243" ht="15.75" customHeight="1">
      <c r="F243" s="744"/>
      <c r="G243" s="744"/>
      <c r="H243" s="744"/>
      <c r="I243" s="744"/>
      <c r="J243" s="744"/>
      <c r="K243" s="819"/>
      <c r="L243" s="744"/>
      <c r="M243" s="744"/>
      <c r="N243" s="744"/>
      <c r="O243" s="820"/>
      <c r="P243" s="821"/>
      <c r="Q243" s="818"/>
      <c r="R243" s="818"/>
      <c r="S243" s="818"/>
      <c r="T243" s="818"/>
      <c r="U243" s="818"/>
      <c r="V243" s="818"/>
      <c r="W243" s="818"/>
      <c r="X243" s="818"/>
      <c r="Y243" s="818"/>
      <c r="Z243" s="818"/>
      <c r="AA243" s="818"/>
      <c r="AB243" s="818"/>
      <c r="AC243" s="824"/>
      <c r="AD243" s="810"/>
      <c r="AE243" s="810"/>
      <c r="AF243" s="810"/>
      <c r="AG243" s="810"/>
      <c r="AH243" s="810"/>
      <c r="AI243" s="810"/>
      <c r="AJ243" s="810"/>
      <c r="AK243" s="810"/>
      <c r="AL243" s="810"/>
      <c r="AM243" s="810"/>
      <c r="AN243" s="810"/>
      <c r="AO243" s="810"/>
      <c r="AP243" s="810"/>
      <c r="AQ243" s="810"/>
      <c r="AR243" s="810"/>
      <c r="AS243" s="810"/>
      <c r="AT243" s="810"/>
      <c r="AU243" s="810"/>
      <c r="AV243" s="810"/>
      <c r="AW243" s="810"/>
      <c r="AX243" s="810"/>
      <c r="AY243" s="810"/>
      <c r="AZ243" s="810"/>
      <c r="BA243" s="810"/>
      <c r="BB243" s="810"/>
      <c r="BC243" s="810"/>
    </row>
    <row r="244" ht="15.75" customHeight="1">
      <c r="F244" s="744"/>
      <c r="G244" s="744"/>
      <c r="H244" s="744"/>
      <c r="I244" s="744"/>
      <c r="J244" s="744"/>
      <c r="K244" s="819"/>
      <c r="L244" s="744"/>
      <c r="M244" s="744"/>
      <c r="N244" s="744"/>
      <c r="O244" s="820"/>
      <c r="P244" s="821"/>
      <c r="Q244" s="818"/>
      <c r="R244" s="818"/>
      <c r="S244" s="818"/>
      <c r="T244" s="818"/>
      <c r="U244" s="818"/>
      <c r="V244" s="818"/>
      <c r="W244" s="818"/>
      <c r="X244" s="818"/>
      <c r="Y244" s="818"/>
      <c r="Z244" s="818"/>
      <c r="AA244" s="818"/>
      <c r="AB244" s="818"/>
      <c r="AC244" s="824"/>
      <c r="AD244" s="810"/>
      <c r="AE244" s="810"/>
      <c r="AF244" s="810"/>
      <c r="AG244" s="810"/>
      <c r="AH244" s="810"/>
      <c r="AI244" s="810"/>
      <c r="AJ244" s="810"/>
      <c r="AK244" s="810"/>
      <c r="AL244" s="810"/>
      <c r="AM244" s="810"/>
      <c r="AN244" s="810"/>
      <c r="AO244" s="810"/>
      <c r="AP244" s="810"/>
      <c r="AQ244" s="810"/>
      <c r="AR244" s="810"/>
      <c r="AS244" s="810"/>
      <c r="AT244" s="810"/>
      <c r="AU244" s="810"/>
      <c r="AV244" s="810"/>
      <c r="AW244" s="810"/>
      <c r="AX244" s="810"/>
      <c r="AY244" s="810"/>
      <c r="AZ244" s="810"/>
      <c r="BA244" s="810"/>
      <c r="BB244" s="810"/>
      <c r="BC244" s="810"/>
    </row>
    <row r="245" ht="15.75" customHeight="1">
      <c r="F245" s="744"/>
      <c r="G245" s="744"/>
      <c r="H245" s="744"/>
      <c r="I245" s="744"/>
      <c r="J245" s="744"/>
      <c r="K245" s="819"/>
      <c r="L245" s="744"/>
      <c r="M245" s="744"/>
      <c r="N245" s="744"/>
      <c r="O245" s="820"/>
      <c r="P245" s="821"/>
      <c r="Q245" s="818"/>
      <c r="R245" s="818"/>
      <c r="S245" s="818"/>
      <c r="T245" s="818"/>
      <c r="U245" s="818"/>
      <c r="V245" s="818"/>
      <c r="W245" s="818"/>
      <c r="X245" s="818"/>
      <c r="Y245" s="818"/>
      <c r="Z245" s="818"/>
      <c r="AA245" s="818"/>
      <c r="AB245" s="818"/>
      <c r="AC245" s="824"/>
      <c r="AD245" s="810"/>
      <c r="AE245" s="810"/>
      <c r="AF245" s="810"/>
      <c r="AG245" s="810"/>
      <c r="AH245" s="810"/>
      <c r="AI245" s="810"/>
      <c r="AJ245" s="810"/>
      <c r="AK245" s="810"/>
      <c r="AL245" s="810"/>
      <c r="AM245" s="810"/>
      <c r="AN245" s="810"/>
      <c r="AO245" s="810"/>
      <c r="AP245" s="810"/>
      <c r="AQ245" s="810"/>
      <c r="AR245" s="810"/>
      <c r="AS245" s="810"/>
      <c r="AT245" s="810"/>
      <c r="AU245" s="810"/>
      <c r="AV245" s="810"/>
      <c r="AW245" s="810"/>
      <c r="AX245" s="810"/>
      <c r="AY245" s="810"/>
      <c r="AZ245" s="810"/>
      <c r="BA245" s="810"/>
      <c r="BB245" s="810"/>
      <c r="BC245" s="810"/>
    </row>
    <row r="246" ht="15.75" customHeight="1">
      <c r="F246" s="744"/>
      <c r="G246" s="744"/>
      <c r="H246" s="744"/>
      <c r="I246" s="744"/>
      <c r="J246" s="744"/>
      <c r="K246" s="819"/>
      <c r="L246" s="744"/>
      <c r="M246" s="744"/>
      <c r="N246" s="744"/>
      <c r="O246" s="820"/>
      <c r="P246" s="821"/>
      <c r="Q246" s="818"/>
      <c r="R246" s="818"/>
      <c r="S246" s="818"/>
      <c r="T246" s="818"/>
      <c r="U246" s="818"/>
      <c r="V246" s="818"/>
      <c r="W246" s="818"/>
      <c r="X246" s="818"/>
      <c r="Y246" s="818"/>
      <c r="Z246" s="818"/>
      <c r="AA246" s="818"/>
      <c r="AB246" s="818"/>
      <c r="AC246" s="824"/>
      <c r="AD246" s="810"/>
      <c r="AE246" s="810"/>
      <c r="AF246" s="810"/>
      <c r="AG246" s="810"/>
      <c r="AH246" s="810"/>
      <c r="AI246" s="810"/>
      <c r="AJ246" s="810"/>
      <c r="AK246" s="810"/>
      <c r="AL246" s="810"/>
      <c r="AM246" s="810"/>
      <c r="AN246" s="810"/>
      <c r="AO246" s="810"/>
      <c r="AP246" s="810"/>
      <c r="AQ246" s="810"/>
      <c r="AR246" s="810"/>
      <c r="AS246" s="810"/>
      <c r="AT246" s="810"/>
      <c r="AU246" s="810"/>
      <c r="AV246" s="810"/>
      <c r="AW246" s="810"/>
      <c r="AX246" s="810"/>
      <c r="AY246" s="810"/>
      <c r="AZ246" s="810"/>
      <c r="BA246" s="810"/>
      <c r="BB246" s="810"/>
      <c r="BC246" s="810"/>
    </row>
    <row r="247" ht="15.75" customHeight="1">
      <c r="F247" s="744"/>
      <c r="G247" s="744"/>
      <c r="H247" s="744"/>
      <c r="I247" s="744"/>
      <c r="J247" s="744"/>
      <c r="K247" s="819"/>
      <c r="L247" s="744"/>
      <c r="M247" s="744"/>
      <c r="N247" s="744"/>
      <c r="O247" s="820"/>
      <c r="P247" s="821"/>
      <c r="Q247" s="818"/>
      <c r="R247" s="818"/>
      <c r="S247" s="818"/>
      <c r="T247" s="818"/>
      <c r="U247" s="818"/>
      <c r="V247" s="818"/>
      <c r="W247" s="818"/>
      <c r="X247" s="818"/>
      <c r="Y247" s="818"/>
      <c r="Z247" s="818"/>
      <c r="AA247" s="818"/>
      <c r="AB247" s="818"/>
      <c r="AC247" s="824"/>
      <c r="AD247" s="810"/>
      <c r="AE247" s="810"/>
      <c r="AF247" s="810"/>
      <c r="AG247" s="810"/>
      <c r="AH247" s="810"/>
      <c r="AI247" s="810"/>
      <c r="AJ247" s="810"/>
      <c r="AK247" s="810"/>
      <c r="AL247" s="810"/>
      <c r="AM247" s="810"/>
      <c r="AN247" s="810"/>
      <c r="AO247" s="810"/>
      <c r="AP247" s="810"/>
      <c r="AQ247" s="810"/>
      <c r="AR247" s="810"/>
      <c r="AS247" s="810"/>
      <c r="AT247" s="810"/>
      <c r="AU247" s="810"/>
      <c r="AV247" s="810"/>
      <c r="AW247" s="810"/>
      <c r="AX247" s="810"/>
      <c r="AY247" s="810"/>
      <c r="AZ247" s="810"/>
      <c r="BA247" s="810"/>
      <c r="BB247" s="810"/>
      <c r="BC247" s="810"/>
    </row>
    <row r="248" ht="15.75" customHeight="1">
      <c r="F248" s="744"/>
      <c r="G248" s="744"/>
      <c r="H248" s="744"/>
      <c r="I248" s="744"/>
      <c r="J248" s="744"/>
      <c r="K248" s="819"/>
      <c r="L248" s="744"/>
      <c r="M248" s="744"/>
      <c r="N248" s="744"/>
      <c r="O248" s="820"/>
      <c r="P248" s="821"/>
      <c r="Q248" s="818"/>
      <c r="R248" s="818"/>
      <c r="S248" s="818"/>
      <c r="T248" s="818"/>
      <c r="U248" s="818"/>
      <c r="V248" s="818"/>
      <c r="W248" s="818"/>
      <c r="X248" s="818"/>
      <c r="Y248" s="818"/>
      <c r="Z248" s="818"/>
      <c r="AA248" s="818"/>
      <c r="AB248" s="818"/>
      <c r="AC248" s="824"/>
      <c r="AD248" s="810"/>
      <c r="AE248" s="810"/>
      <c r="AF248" s="810"/>
      <c r="AG248" s="810"/>
      <c r="AH248" s="810"/>
      <c r="AI248" s="810"/>
      <c r="AJ248" s="810"/>
      <c r="AK248" s="810"/>
      <c r="AL248" s="810"/>
      <c r="AM248" s="810"/>
      <c r="AN248" s="810"/>
      <c r="AO248" s="810"/>
      <c r="AP248" s="810"/>
      <c r="AQ248" s="810"/>
      <c r="AR248" s="810"/>
      <c r="AS248" s="810"/>
      <c r="AT248" s="810"/>
      <c r="AU248" s="810"/>
      <c r="AV248" s="810"/>
      <c r="AW248" s="810"/>
      <c r="AX248" s="810"/>
      <c r="AY248" s="810"/>
      <c r="AZ248" s="810"/>
      <c r="BA248" s="810"/>
      <c r="BB248" s="810"/>
      <c r="BC248" s="810"/>
    </row>
    <row r="249" ht="15.75" customHeight="1">
      <c r="F249" s="744"/>
      <c r="G249" s="744"/>
      <c r="H249" s="744"/>
      <c r="I249" s="744"/>
      <c r="J249" s="744"/>
      <c r="K249" s="819"/>
      <c r="L249" s="744"/>
      <c r="M249" s="744"/>
      <c r="N249" s="744"/>
      <c r="O249" s="820"/>
      <c r="P249" s="821"/>
      <c r="Q249" s="818"/>
      <c r="R249" s="818"/>
      <c r="S249" s="818"/>
      <c r="T249" s="818"/>
      <c r="U249" s="818"/>
      <c r="V249" s="818"/>
      <c r="W249" s="818"/>
      <c r="X249" s="818"/>
      <c r="Y249" s="818"/>
      <c r="Z249" s="818"/>
      <c r="AA249" s="818"/>
      <c r="AB249" s="818"/>
      <c r="AC249" s="824"/>
      <c r="AD249" s="810"/>
      <c r="AE249" s="810"/>
      <c r="AF249" s="810"/>
      <c r="AG249" s="810"/>
      <c r="AH249" s="810"/>
      <c r="AI249" s="810"/>
      <c r="AJ249" s="810"/>
      <c r="AK249" s="810"/>
      <c r="AL249" s="810"/>
      <c r="AM249" s="810"/>
      <c r="AN249" s="810"/>
      <c r="AO249" s="810"/>
      <c r="AP249" s="810"/>
      <c r="AQ249" s="810"/>
      <c r="AR249" s="810"/>
      <c r="AS249" s="810"/>
      <c r="AT249" s="810"/>
      <c r="AU249" s="810"/>
      <c r="AV249" s="810"/>
      <c r="AW249" s="810"/>
      <c r="AX249" s="810"/>
      <c r="AY249" s="810"/>
      <c r="AZ249" s="810"/>
      <c r="BA249" s="810"/>
      <c r="BB249" s="810"/>
      <c r="BC249" s="810"/>
    </row>
    <row r="250" ht="15.75" customHeight="1">
      <c r="F250" s="744"/>
      <c r="G250" s="744"/>
      <c r="H250" s="744"/>
      <c r="I250" s="744"/>
      <c r="J250" s="744"/>
      <c r="K250" s="819"/>
      <c r="L250" s="744"/>
      <c r="M250" s="744"/>
      <c r="N250" s="744"/>
      <c r="O250" s="820"/>
      <c r="P250" s="821"/>
      <c r="Q250" s="818"/>
      <c r="R250" s="818"/>
      <c r="S250" s="818"/>
      <c r="T250" s="818"/>
      <c r="U250" s="818"/>
      <c r="V250" s="818"/>
      <c r="W250" s="818"/>
      <c r="X250" s="818"/>
      <c r="Y250" s="818"/>
      <c r="Z250" s="818"/>
      <c r="AA250" s="818"/>
      <c r="AB250" s="818"/>
      <c r="AC250" s="824"/>
      <c r="AD250" s="810"/>
      <c r="AE250" s="810"/>
      <c r="AF250" s="810"/>
      <c r="AG250" s="810"/>
      <c r="AH250" s="810"/>
      <c r="AI250" s="810"/>
      <c r="AJ250" s="810"/>
      <c r="AK250" s="810"/>
      <c r="AL250" s="810"/>
      <c r="AM250" s="810"/>
      <c r="AN250" s="810"/>
      <c r="AO250" s="810"/>
      <c r="AP250" s="810"/>
      <c r="AQ250" s="810"/>
      <c r="AR250" s="810"/>
      <c r="AS250" s="810"/>
      <c r="AT250" s="810"/>
      <c r="AU250" s="810"/>
      <c r="AV250" s="810"/>
      <c r="AW250" s="810"/>
      <c r="AX250" s="810"/>
      <c r="AY250" s="810"/>
      <c r="AZ250" s="810"/>
      <c r="BA250" s="810"/>
      <c r="BB250" s="810"/>
      <c r="BC250" s="810"/>
    </row>
    <row r="251" ht="15.75" customHeight="1">
      <c r="F251" s="744"/>
      <c r="G251" s="744"/>
      <c r="H251" s="744"/>
      <c r="I251" s="744"/>
      <c r="J251" s="744"/>
      <c r="K251" s="819"/>
      <c r="L251" s="744"/>
      <c r="M251" s="744"/>
      <c r="N251" s="744"/>
      <c r="O251" s="820"/>
      <c r="P251" s="821"/>
      <c r="Q251" s="818"/>
      <c r="R251" s="818"/>
      <c r="S251" s="818"/>
      <c r="T251" s="818"/>
      <c r="U251" s="818"/>
      <c r="V251" s="818"/>
      <c r="W251" s="818"/>
      <c r="X251" s="818"/>
      <c r="Y251" s="818"/>
      <c r="Z251" s="818"/>
      <c r="AA251" s="818"/>
      <c r="AB251" s="818"/>
      <c r="AC251" s="824"/>
      <c r="AD251" s="810"/>
      <c r="AE251" s="810"/>
      <c r="AF251" s="810"/>
      <c r="AG251" s="810"/>
      <c r="AH251" s="810"/>
      <c r="AI251" s="810"/>
      <c r="AJ251" s="810"/>
      <c r="AK251" s="810"/>
      <c r="AL251" s="810"/>
      <c r="AM251" s="810"/>
      <c r="AN251" s="810"/>
      <c r="AO251" s="810"/>
      <c r="AP251" s="810"/>
      <c r="AQ251" s="810"/>
      <c r="AR251" s="810"/>
      <c r="AS251" s="810"/>
      <c r="AT251" s="810"/>
      <c r="AU251" s="810"/>
      <c r="AV251" s="810"/>
      <c r="AW251" s="810"/>
      <c r="AX251" s="810"/>
      <c r="AY251" s="810"/>
      <c r="AZ251" s="810"/>
      <c r="BA251" s="810"/>
      <c r="BB251" s="810"/>
      <c r="BC251" s="810"/>
    </row>
    <row r="252" ht="15.75" customHeight="1">
      <c r="F252" s="744"/>
      <c r="G252" s="744"/>
      <c r="H252" s="744"/>
      <c r="I252" s="744"/>
      <c r="J252" s="744"/>
      <c r="K252" s="819"/>
      <c r="L252" s="744"/>
      <c r="M252" s="744"/>
      <c r="N252" s="744"/>
      <c r="O252" s="820"/>
      <c r="P252" s="821"/>
      <c r="Q252" s="818"/>
      <c r="R252" s="818"/>
      <c r="S252" s="818"/>
      <c r="T252" s="818"/>
      <c r="U252" s="818"/>
      <c r="V252" s="818"/>
      <c r="W252" s="818"/>
      <c r="X252" s="818"/>
      <c r="Y252" s="818"/>
      <c r="Z252" s="818"/>
      <c r="AA252" s="818"/>
      <c r="AB252" s="818"/>
      <c r="AC252" s="824"/>
      <c r="AD252" s="810"/>
      <c r="AE252" s="810"/>
      <c r="AF252" s="810"/>
      <c r="AG252" s="810"/>
      <c r="AH252" s="810"/>
      <c r="AI252" s="810"/>
      <c r="AJ252" s="810"/>
      <c r="AK252" s="810"/>
      <c r="AL252" s="810"/>
      <c r="AM252" s="810"/>
      <c r="AN252" s="810"/>
      <c r="AO252" s="810"/>
      <c r="AP252" s="810"/>
      <c r="AQ252" s="810"/>
      <c r="AR252" s="810"/>
      <c r="AS252" s="810"/>
      <c r="AT252" s="810"/>
      <c r="AU252" s="810"/>
      <c r="AV252" s="810"/>
      <c r="AW252" s="810"/>
      <c r="AX252" s="810"/>
      <c r="AY252" s="810"/>
      <c r="AZ252" s="810"/>
      <c r="BA252" s="810"/>
      <c r="BB252" s="810"/>
      <c r="BC252" s="810"/>
    </row>
    <row r="253" ht="15.75" customHeight="1">
      <c r="F253" s="744"/>
      <c r="G253" s="744"/>
      <c r="H253" s="744"/>
      <c r="I253" s="744"/>
      <c r="J253" s="744"/>
      <c r="K253" s="819"/>
      <c r="L253" s="744"/>
      <c r="M253" s="744"/>
      <c r="N253" s="744"/>
      <c r="O253" s="820"/>
      <c r="P253" s="821"/>
      <c r="Q253" s="818"/>
      <c r="R253" s="818"/>
      <c r="S253" s="818"/>
      <c r="T253" s="818"/>
      <c r="U253" s="818"/>
      <c r="V253" s="818"/>
      <c r="W253" s="818"/>
      <c r="X253" s="818"/>
      <c r="Y253" s="818"/>
      <c r="Z253" s="818"/>
      <c r="AA253" s="818"/>
      <c r="AB253" s="818"/>
      <c r="AC253" s="824"/>
      <c r="AD253" s="810"/>
      <c r="AE253" s="810"/>
      <c r="AF253" s="810"/>
      <c r="AG253" s="810"/>
      <c r="AH253" s="810"/>
      <c r="AI253" s="810"/>
      <c r="AJ253" s="810"/>
      <c r="AK253" s="810"/>
      <c r="AL253" s="810"/>
      <c r="AM253" s="810"/>
      <c r="AN253" s="810"/>
      <c r="AO253" s="810"/>
      <c r="AP253" s="810"/>
      <c r="AQ253" s="810"/>
      <c r="AR253" s="810"/>
      <c r="AS253" s="810"/>
      <c r="AT253" s="810"/>
      <c r="AU253" s="810"/>
      <c r="AV253" s="810"/>
      <c r="AW253" s="810"/>
      <c r="AX253" s="810"/>
      <c r="AY253" s="810"/>
      <c r="AZ253" s="810"/>
      <c r="BA253" s="810"/>
      <c r="BB253" s="810"/>
      <c r="BC253" s="810"/>
    </row>
    <row r="254" ht="15.75" customHeight="1">
      <c r="F254" s="744"/>
      <c r="G254" s="744"/>
      <c r="H254" s="744"/>
      <c r="I254" s="744"/>
      <c r="J254" s="744"/>
      <c r="K254" s="819"/>
      <c r="L254" s="744"/>
      <c r="M254" s="744"/>
      <c r="N254" s="744"/>
      <c r="O254" s="820"/>
      <c r="P254" s="821"/>
      <c r="Q254" s="818"/>
      <c r="R254" s="818"/>
      <c r="S254" s="818"/>
      <c r="T254" s="818"/>
      <c r="U254" s="818"/>
      <c r="V254" s="818"/>
      <c r="W254" s="818"/>
      <c r="X254" s="818"/>
      <c r="Y254" s="818"/>
      <c r="Z254" s="818"/>
      <c r="AA254" s="818"/>
      <c r="AB254" s="818"/>
      <c r="AC254" s="824"/>
      <c r="AD254" s="810"/>
      <c r="AE254" s="810"/>
      <c r="AF254" s="810"/>
      <c r="AG254" s="810"/>
      <c r="AH254" s="810"/>
      <c r="AI254" s="810"/>
      <c r="AJ254" s="810"/>
      <c r="AK254" s="810"/>
      <c r="AL254" s="810"/>
      <c r="AM254" s="810"/>
      <c r="AN254" s="810"/>
      <c r="AO254" s="810"/>
      <c r="AP254" s="810"/>
      <c r="AQ254" s="810"/>
      <c r="AR254" s="810"/>
      <c r="AS254" s="810"/>
      <c r="AT254" s="810"/>
      <c r="AU254" s="810"/>
      <c r="AV254" s="810"/>
      <c r="AW254" s="810"/>
      <c r="AX254" s="810"/>
      <c r="AY254" s="810"/>
      <c r="AZ254" s="810"/>
      <c r="BA254" s="810"/>
      <c r="BB254" s="810"/>
      <c r="BC254" s="810"/>
    </row>
    <row r="255" ht="15.75" customHeight="1">
      <c r="F255" s="744"/>
      <c r="G255" s="744"/>
      <c r="H255" s="744"/>
      <c r="I255" s="744"/>
      <c r="J255" s="744"/>
      <c r="K255" s="819"/>
      <c r="L255" s="744"/>
      <c r="M255" s="744"/>
      <c r="N255" s="744"/>
      <c r="O255" s="820"/>
      <c r="P255" s="821"/>
      <c r="Q255" s="818"/>
      <c r="R255" s="818"/>
      <c r="S255" s="818"/>
      <c r="T255" s="818"/>
      <c r="U255" s="818"/>
      <c r="V255" s="818"/>
      <c r="W255" s="818"/>
      <c r="X255" s="818"/>
      <c r="Y255" s="818"/>
      <c r="Z255" s="818"/>
      <c r="AA255" s="818"/>
      <c r="AB255" s="818"/>
      <c r="AC255" s="824"/>
      <c r="AD255" s="810"/>
      <c r="AE255" s="810"/>
      <c r="AF255" s="810"/>
      <c r="AG255" s="810"/>
      <c r="AH255" s="810"/>
      <c r="AI255" s="810"/>
      <c r="AJ255" s="810"/>
      <c r="AK255" s="810"/>
      <c r="AL255" s="810"/>
      <c r="AM255" s="810"/>
      <c r="AN255" s="810"/>
      <c r="AO255" s="810"/>
      <c r="AP255" s="810"/>
      <c r="AQ255" s="810"/>
      <c r="AR255" s="810"/>
      <c r="AS255" s="810"/>
      <c r="AT255" s="810"/>
      <c r="AU255" s="810"/>
      <c r="AV255" s="810"/>
      <c r="AW255" s="810"/>
      <c r="AX255" s="810"/>
      <c r="AY255" s="810"/>
      <c r="AZ255" s="810"/>
      <c r="BA255" s="810"/>
      <c r="BB255" s="810"/>
      <c r="BC255" s="810"/>
    </row>
    <row r="256" ht="15.75" customHeight="1">
      <c r="F256" s="744"/>
      <c r="G256" s="744"/>
      <c r="H256" s="744"/>
      <c r="I256" s="744"/>
      <c r="J256" s="744"/>
      <c r="K256" s="819"/>
      <c r="L256" s="744"/>
      <c r="M256" s="744"/>
      <c r="N256" s="744"/>
      <c r="O256" s="820"/>
      <c r="P256" s="821"/>
      <c r="Q256" s="818"/>
      <c r="R256" s="818"/>
      <c r="S256" s="818"/>
      <c r="T256" s="818"/>
      <c r="U256" s="818"/>
      <c r="V256" s="818"/>
      <c r="W256" s="818"/>
      <c r="X256" s="818"/>
      <c r="Y256" s="818"/>
      <c r="Z256" s="818"/>
      <c r="AA256" s="818"/>
      <c r="AB256" s="818"/>
      <c r="AC256" s="824"/>
      <c r="AD256" s="810"/>
      <c r="AE256" s="810"/>
      <c r="AF256" s="810"/>
      <c r="AG256" s="810"/>
      <c r="AH256" s="810"/>
      <c r="AI256" s="810"/>
      <c r="AJ256" s="810"/>
      <c r="AK256" s="810"/>
      <c r="AL256" s="810"/>
      <c r="AM256" s="810"/>
      <c r="AN256" s="810"/>
      <c r="AO256" s="810"/>
      <c r="AP256" s="810"/>
      <c r="AQ256" s="810"/>
      <c r="AR256" s="810"/>
      <c r="AS256" s="810"/>
      <c r="AT256" s="810"/>
      <c r="AU256" s="810"/>
      <c r="AV256" s="810"/>
      <c r="AW256" s="810"/>
      <c r="AX256" s="810"/>
      <c r="AY256" s="810"/>
      <c r="AZ256" s="810"/>
      <c r="BA256" s="810"/>
      <c r="BB256" s="810"/>
      <c r="BC256" s="810"/>
    </row>
    <row r="257" ht="15.75" customHeight="1">
      <c r="F257" s="744"/>
      <c r="G257" s="744"/>
      <c r="H257" s="744"/>
      <c r="I257" s="744"/>
      <c r="J257" s="744"/>
      <c r="K257" s="819"/>
      <c r="L257" s="744"/>
      <c r="M257" s="744"/>
      <c r="N257" s="744"/>
      <c r="O257" s="820"/>
      <c r="P257" s="821"/>
      <c r="Q257" s="818"/>
      <c r="R257" s="818"/>
      <c r="S257" s="818"/>
      <c r="T257" s="818"/>
      <c r="U257" s="818"/>
      <c r="V257" s="818"/>
      <c r="W257" s="818"/>
      <c r="X257" s="818"/>
      <c r="Y257" s="818"/>
      <c r="Z257" s="818"/>
      <c r="AA257" s="818"/>
      <c r="AB257" s="818"/>
      <c r="AC257" s="824"/>
      <c r="AD257" s="810"/>
      <c r="AE257" s="810"/>
      <c r="AF257" s="810"/>
      <c r="AG257" s="810"/>
      <c r="AH257" s="810"/>
      <c r="AI257" s="810"/>
      <c r="AJ257" s="810"/>
      <c r="AK257" s="810"/>
      <c r="AL257" s="810"/>
      <c r="AM257" s="810"/>
      <c r="AN257" s="810"/>
      <c r="AO257" s="810"/>
      <c r="AP257" s="810"/>
      <c r="AQ257" s="810"/>
      <c r="AR257" s="810"/>
      <c r="AS257" s="810"/>
      <c r="AT257" s="810"/>
      <c r="AU257" s="810"/>
      <c r="AV257" s="810"/>
      <c r="AW257" s="810"/>
      <c r="AX257" s="810"/>
      <c r="AY257" s="810"/>
      <c r="AZ257" s="810"/>
      <c r="BA257" s="810"/>
      <c r="BB257" s="810"/>
      <c r="BC257" s="810"/>
    </row>
    <row r="258" ht="15.75" customHeight="1">
      <c r="F258" s="744"/>
      <c r="G258" s="744"/>
      <c r="H258" s="744"/>
      <c r="I258" s="744"/>
      <c r="J258" s="744"/>
      <c r="K258" s="819"/>
      <c r="L258" s="744"/>
      <c r="M258" s="744"/>
      <c r="N258" s="744"/>
      <c r="O258" s="820"/>
      <c r="P258" s="821"/>
      <c r="Q258" s="818"/>
      <c r="R258" s="818"/>
      <c r="S258" s="818"/>
      <c r="T258" s="818"/>
      <c r="U258" s="818"/>
      <c r="V258" s="818"/>
      <c r="W258" s="818"/>
      <c r="X258" s="818"/>
      <c r="Y258" s="818"/>
      <c r="Z258" s="818"/>
      <c r="AA258" s="818"/>
      <c r="AB258" s="818"/>
      <c r="AC258" s="824"/>
      <c r="AD258" s="810"/>
      <c r="AE258" s="810"/>
      <c r="AF258" s="810"/>
      <c r="AG258" s="810"/>
      <c r="AH258" s="810"/>
      <c r="AI258" s="810"/>
      <c r="AJ258" s="810"/>
      <c r="AK258" s="810"/>
      <c r="AL258" s="810"/>
      <c r="AM258" s="810"/>
      <c r="AN258" s="810"/>
      <c r="AO258" s="810"/>
      <c r="AP258" s="810"/>
      <c r="AQ258" s="810"/>
      <c r="AR258" s="810"/>
      <c r="AS258" s="810"/>
      <c r="AT258" s="810"/>
      <c r="AU258" s="810"/>
      <c r="AV258" s="810"/>
      <c r="AW258" s="810"/>
      <c r="AX258" s="810"/>
      <c r="AY258" s="810"/>
      <c r="AZ258" s="810"/>
      <c r="BA258" s="810"/>
      <c r="BB258" s="810"/>
      <c r="BC258" s="810"/>
    </row>
    <row r="259" ht="15.75" customHeight="1">
      <c r="F259" s="744"/>
      <c r="G259" s="744"/>
      <c r="H259" s="744"/>
      <c r="I259" s="744"/>
      <c r="J259" s="744"/>
      <c r="K259" s="819"/>
      <c r="L259" s="744"/>
      <c r="M259" s="744"/>
      <c r="N259" s="744"/>
      <c r="O259" s="820"/>
      <c r="P259" s="821"/>
      <c r="Q259" s="818"/>
      <c r="R259" s="818"/>
      <c r="S259" s="818"/>
      <c r="T259" s="818"/>
      <c r="U259" s="818"/>
      <c r="V259" s="818"/>
      <c r="W259" s="818"/>
      <c r="X259" s="818"/>
      <c r="Y259" s="818"/>
      <c r="Z259" s="818"/>
      <c r="AA259" s="818"/>
      <c r="AB259" s="818"/>
      <c r="AC259" s="824"/>
      <c r="AD259" s="810"/>
      <c r="AE259" s="810"/>
      <c r="AF259" s="810"/>
      <c r="AG259" s="810"/>
      <c r="AH259" s="810"/>
      <c r="AI259" s="810"/>
      <c r="AJ259" s="810"/>
      <c r="AK259" s="810"/>
      <c r="AL259" s="810"/>
      <c r="AM259" s="810"/>
      <c r="AN259" s="810"/>
      <c r="AO259" s="810"/>
      <c r="AP259" s="810"/>
      <c r="AQ259" s="810"/>
      <c r="AR259" s="810"/>
      <c r="AS259" s="810"/>
      <c r="AT259" s="810"/>
      <c r="AU259" s="810"/>
      <c r="AV259" s="810"/>
      <c r="AW259" s="810"/>
      <c r="AX259" s="810"/>
      <c r="AY259" s="810"/>
      <c r="AZ259" s="810"/>
      <c r="BA259" s="810"/>
      <c r="BB259" s="810"/>
      <c r="BC259" s="810"/>
    </row>
    <row r="260" ht="15.75" customHeight="1">
      <c r="F260" s="744"/>
      <c r="G260" s="744"/>
      <c r="H260" s="744"/>
      <c r="I260" s="744"/>
      <c r="J260" s="744"/>
      <c r="K260" s="819"/>
      <c r="L260" s="744"/>
      <c r="M260" s="744"/>
      <c r="N260" s="744"/>
      <c r="O260" s="820"/>
      <c r="P260" s="821"/>
      <c r="Q260" s="818"/>
      <c r="R260" s="818"/>
      <c r="S260" s="818"/>
      <c r="T260" s="818"/>
      <c r="U260" s="818"/>
      <c r="V260" s="818"/>
      <c r="W260" s="818"/>
      <c r="X260" s="818"/>
      <c r="Y260" s="818"/>
      <c r="Z260" s="818"/>
      <c r="AA260" s="818"/>
      <c r="AB260" s="818"/>
      <c r="AC260" s="824"/>
      <c r="AD260" s="810"/>
      <c r="AE260" s="810"/>
      <c r="AF260" s="810"/>
      <c r="AG260" s="810"/>
      <c r="AH260" s="810"/>
      <c r="AI260" s="810"/>
      <c r="AJ260" s="810"/>
      <c r="AK260" s="810"/>
      <c r="AL260" s="810"/>
      <c r="AM260" s="810"/>
      <c r="AN260" s="810"/>
      <c r="AO260" s="810"/>
      <c r="AP260" s="810"/>
      <c r="AQ260" s="810"/>
      <c r="AR260" s="810"/>
      <c r="AS260" s="810"/>
      <c r="AT260" s="810"/>
      <c r="AU260" s="810"/>
      <c r="AV260" s="810"/>
      <c r="AW260" s="810"/>
      <c r="AX260" s="810"/>
      <c r="AY260" s="810"/>
      <c r="AZ260" s="810"/>
      <c r="BA260" s="810"/>
      <c r="BB260" s="810"/>
      <c r="BC260" s="810"/>
    </row>
    <row r="261" ht="15.75" customHeight="1">
      <c r="F261" s="744"/>
      <c r="G261" s="744"/>
      <c r="H261" s="744"/>
      <c r="I261" s="744"/>
      <c r="J261" s="744"/>
      <c r="K261" s="819"/>
      <c r="L261" s="744"/>
      <c r="M261" s="744"/>
      <c r="N261" s="744"/>
      <c r="O261" s="820"/>
      <c r="P261" s="821"/>
      <c r="Q261" s="818"/>
      <c r="R261" s="818"/>
      <c r="S261" s="818"/>
      <c r="T261" s="818"/>
      <c r="U261" s="818"/>
      <c r="V261" s="818"/>
      <c r="W261" s="818"/>
      <c r="X261" s="818"/>
      <c r="Y261" s="818"/>
      <c r="Z261" s="818"/>
      <c r="AA261" s="818"/>
      <c r="AB261" s="818"/>
      <c r="AC261" s="824"/>
      <c r="AD261" s="810"/>
      <c r="AE261" s="810"/>
      <c r="AF261" s="810"/>
      <c r="AG261" s="810"/>
      <c r="AH261" s="810"/>
      <c r="AI261" s="810"/>
      <c r="AJ261" s="810"/>
      <c r="AK261" s="810"/>
      <c r="AL261" s="810"/>
      <c r="AM261" s="810"/>
      <c r="AN261" s="810"/>
      <c r="AO261" s="810"/>
      <c r="AP261" s="810"/>
      <c r="AQ261" s="810"/>
      <c r="AR261" s="810"/>
      <c r="AS261" s="810"/>
      <c r="AT261" s="810"/>
      <c r="AU261" s="810"/>
      <c r="AV261" s="810"/>
      <c r="AW261" s="810"/>
      <c r="AX261" s="810"/>
      <c r="AY261" s="810"/>
      <c r="AZ261" s="810"/>
      <c r="BA261" s="810"/>
      <c r="BB261" s="810"/>
      <c r="BC261" s="810"/>
    </row>
    <row r="262" ht="15.75" customHeight="1">
      <c r="F262" s="744"/>
      <c r="G262" s="744"/>
      <c r="H262" s="744"/>
      <c r="I262" s="744"/>
      <c r="J262" s="744"/>
      <c r="K262" s="819"/>
      <c r="L262" s="744"/>
      <c r="M262" s="744"/>
      <c r="N262" s="744"/>
      <c r="O262" s="820"/>
      <c r="P262" s="821"/>
      <c r="Q262" s="818"/>
      <c r="R262" s="818"/>
      <c r="S262" s="818"/>
      <c r="T262" s="818"/>
      <c r="U262" s="818"/>
      <c r="V262" s="818"/>
      <c r="W262" s="818"/>
      <c r="X262" s="818"/>
      <c r="Y262" s="818"/>
      <c r="Z262" s="818"/>
      <c r="AA262" s="818"/>
      <c r="AB262" s="818"/>
      <c r="AC262" s="824"/>
      <c r="AD262" s="810"/>
      <c r="AE262" s="810"/>
      <c r="AF262" s="810"/>
      <c r="AG262" s="810"/>
      <c r="AH262" s="810"/>
      <c r="AI262" s="810"/>
      <c r="AJ262" s="810"/>
      <c r="AK262" s="810"/>
      <c r="AL262" s="810"/>
      <c r="AM262" s="810"/>
      <c r="AN262" s="810"/>
      <c r="AO262" s="810"/>
      <c r="AP262" s="810"/>
      <c r="AQ262" s="810"/>
      <c r="AR262" s="810"/>
      <c r="AS262" s="810"/>
      <c r="AT262" s="810"/>
      <c r="AU262" s="810"/>
      <c r="AV262" s="810"/>
      <c r="AW262" s="810"/>
      <c r="AX262" s="810"/>
      <c r="AY262" s="810"/>
      <c r="AZ262" s="810"/>
      <c r="BA262" s="810"/>
      <c r="BB262" s="810"/>
      <c r="BC262" s="810"/>
    </row>
    <row r="263" ht="15.75" customHeight="1">
      <c r="F263" s="744"/>
      <c r="G263" s="744"/>
      <c r="H263" s="744"/>
      <c r="I263" s="744"/>
      <c r="J263" s="744"/>
      <c r="K263" s="819"/>
      <c r="L263" s="744"/>
      <c r="M263" s="744"/>
      <c r="N263" s="744"/>
      <c r="O263" s="820"/>
      <c r="P263" s="821"/>
      <c r="Q263" s="818"/>
      <c r="R263" s="818"/>
      <c r="S263" s="818"/>
      <c r="T263" s="818"/>
      <c r="U263" s="818"/>
      <c r="V263" s="818"/>
      <c r="W263" s="818"/>
      <c r="X263" s="818"/>
      <c r="Y263" s="818"/>
      <c r="Z263" s="818"/>
      <c r="AA263" s="818"/>
      <c r="AB263" s="818"/>
      <c r="AC263" s="824"/>
      <c r="AD263" s="810"/>
      <c r="AE263" s="810"/>
      <c r="AF263" s="810"/>
      <c r="AG263" s="810"/>
      <c r="AH263" s="810"/>
      <c r="AI263" s="810"/>
      <c r="AJ263" s="810"/>
      <c r="AK263" s="810"/>
      <c r="AL263" s="810"/>
      <c r="AM263" s="810"/>
      <c r="AN263" s="810"/>
      <c r="AO263" s="810"/>
      <c r="AP263" s="810"/>
      <c r="AQ263" s="810"/>
      <c r="AR263" s="810"/>
      <c r="AS263" s="810"/>
      <c r="AT263" s="810"/>
      <c r="AU263" s="810"/>
      <c r="AV263" s="810"/>
      <c r="AW263" s="810"/>
      <c r="AX263" s="810"/>
      <c r="AY263" s="810"/>
      <c r="AZ263" s="810"/>
      <c r="BA263" s="810"/>
      <c r="BB263" s="810"/>
      <c r="BC263" s="810"/>
    </row>
    <row r="264" ht="15.75" customHeight="1">
      <c r="F264" s="744"/>
      <c r="G264" s="744"/>
      <c r="H264" s="744"/>
      <c r="I264" s="744"/>
      <c r="J264" s="744"/>
      <c r="K264" s="819"/>
      <c r="L264" s="744"/>
      <c r="M264" s="744"/>
      <c r="N264" s="744"/>
      <c r="O264" s="820"/>
      <c r="P264" s="821"/>
      <c r="Q264" s="818"/>
      <c r="R264" s="818"/>
      <c r="S264" s="818"/>
      <c r="T264" s="818"/>
      <c r="U264" s="818"/>
      <c r="V264" s="818"/>
      <c r="W264" s="818"/>
      <c r="X264" s="818"/>
      <c r="Y264" s="818"/>
      <c r="Z264" s="818"/>
      <c r="AA264" s="818"/>
      <c r="AB264" s="818"/>
      <c r="AC264" s="824"/>
      <c r="AD264" s="810"/>
      <c r="AE264" s="810"/>
      <c r="AF264" s="810"/>
      <c r="AG264" s="810"/>
      <c r="AH264" s="810"/>
      <c r="AI264" s="810"/>
      <c r="AJ264" s="810"/>
      <c r="AK264" s="810"/>
      <c r="AL264" s="810"/>
      <c r="AM264" s="810"/>
      <c r="AN264" s="810"/>
      <c r="AO264" s="810"/>
      <c r="AP264" s="810"/>
      <c r="AQ264" s="810"/>
      <c r="AR264" s="810"/>
      <c r="AS264" s="810"/>
      <c r="AT264" s="810"/>
      <c r="AU264" s="810"/>
      <c r="AV264" s="810"/>
      <c r="AW264" s="810"/>
      <c r="AX264" s="810"/>
      <c r="AY264" s="810"/>
      <c r="AZ264" s="810"/>
      <c r="BA264" s="810"/>
      <c r="BB264" s="810"/>
      <c r="BC264" s="810"/>
    </row>
    <row r="265" ht="15.75" customHeight="1">
      <c r="F265" s="744"/>
      <c r="G265" s="744"/>
      <c r="H265" s="744"/>
      <c r="I265" s="744"/>
      <c r="J265" s="744"/>
      <c r="K265" s="819"/>
      <c r="L265" s="744"/>
      <c r="M265" s="744"/>
      <c r="N265" s="744"/>
      <c r="O265" s="820"/>
      <c r="P265" s="821"/>
      <c r="Q265" s="818"/>
      <c r="R265" s="818"/>
      <c r="S265" s="818"/>
      <c r="T265" s="818"/>
      <c r="U265" s="818"/>
      <c r="V265" s="818"/>
      <c r="W265" s="818"/>
      <c r="X265" s="818"/>
      <c r="Y265" s="818"/>
      <c r="Z265" s="818"/>
      <c r="AA265" s="818"/>
      <c r="AB265" s="818"/>
      <c r="AC265" s="824"/>
      <c r="AD265" s="810"/>
      <c r="AE265" s="810"/>
      <c r="AF265" s="810"/>
      <c r="AG265" s="810"/>
      <c r="AH265" s="810"/>
      <c r="AI265" s="810"/>
      <c r="AJ265" s="810"/>
      <c r="AK265" s="810"/>
      <c r="AL265" s="810"/>
      <c r="AM265" s="810"/>
      <c r="AN265" s="810"/>
      <c r="AO265" s="810"/>
      <c r="AP265" s="810"/>
      <c r="AQ265" s="810"/>
      <c r="AR265" s="810"/>
      <c r="AS265" s="810"/>
      <c r="AT265" s="810"/>
      <c r="AU265" s="810"/>
      <c r="AV265" s="810"/>
      <c r="AW265" s="810"/>
      <c r="AX265" s="810"/>
      <c r="AY265" s="810"/>
      <c r="AZ265" s="810"/>
      <c r="BA265" s="810"/>
      <c r="BB265" s="810"/>
      <c r="BC265" s="810"/>
    </row>
    <row r="266" ht="15.75" customHeight="1">
      <c r="F266" s="744"/>
      <c r="G266" s="744"/>
      <c r="H266" s="744"/>
      <c r="I266" s="744"/>
      <c r="J266" s="744"/>
      <c r="K266" s="819"/>
      <c r="L266" s="744"/>
      <c r="M266" s="744"/>
      <c r="N266" s="744"/>
      <c r="O266" s="820"/>
      <c r="P266" s="821"/>
      <c r="Q266" s="818"/>
      <c r="R266" s="818"/>
      <c r="S266" s="818"/>
      <c r="T266" s="818"/>
      <c r="U266" s="818"/>
      <c r="V266" s="818"/>
      <c r="W266" s="818"/>
      <c r="X266" s="818"/>
      <c r="Y266" s="818"/>
      <c r="Z266" s="818"/>
      <c r="AA266" s="818"/>
      <c r="AB266" s="818"/>
      <c r="AC266" s="824"/>
      <c r="AD266" s="810"/>
      <c r="AE266" s="810"/>
      <c r="AF266" s="810"/>
      <c r="AG266" s="810"/>
      <c r="AH266" s="810"/>
      <c r="AI266" s="810"/>
      <c r="AJ266" s="810"/>
      <c r="AK266" s="810"/>
      <c r="AL266" s="810"/>
      <c r="AM266" s="810"/>
      <c r="AN266" s="810"/>
      <c r="AO266" s="810"/>
      <c r="AP266" s="810"/>
      <c r="AQ266" s="810"/>
      <c r="AR266" s="810"/>
      <c r="AS266" s="810"/>
      <c r="AT266" s="810"/>
      <c r="AU266" s="810"/>
      <c r="AV266" s="810"/>
      <c r="AW266" s="810"/>
      <c r="AX266" s="810"/>
      <c r="AY266" s="810"/>
      <c r="AZ266" s="810"/>
      <c r="BA266" s="810"/>
      <c r="BB266" s="810"/>
      <c r="BC266" s="810"/>
    </row>
    <row r="267" ht="15.75" customHeight="1">
      <c r="F267" s="744"/>
      <c r="G267" s="744"/>
      <c r="H267" s="744"/>
      <c r="I267" s="744"/>
      <c r="J267" s="744"/>
      <c r="K267" s="819"/>
      <c r="L267" s="744"/>
      <c r="M267" s="744"/>
      <c r="N267" s="744"/>
      <c r="O267" s="820"/>
      <c r="P267" s="821"/>
      <c r="Q267" s="818"/>
      <c r="R267" s="818"/>
      <c r="S267" s="818"/>
      <c r="T267" s="818"/>
      <c r="U267" s="818"/>
      <c r="V267" s="818"/>
      <c r="W267" s="818"/>
      <c r="X267" s="818"/>
      <c r="Y267" s="818"/>
      <c r="Z267" s="818"/>
      <c r="AA267" s="818"/>
      <c r="AB267" s="818"/>
      <c r="AC267" s="824"/>
      <c r="AD267" s="810"/>
      <c r="AE267" s="810"/>
      <c r="AF267" s="810"/>
      <c r="AG267" s="810"/>
      <c r="AH267" s="810"/>
      <c r="AI267" s="810"/>
      <c r="AJ267" s="810"/>
      <c r="AK267" s="810"/>
      <c r="AL267" s="810"/>
      <c r="AM267" s="810"/>
      <c r="AN267" s="810"/>
      <c r="AO267" s="810"/>
      <c r="AP267" s="810"/>
      <c r="AQ267" s="810"/>
      <c r="AR267" s="810"/>
      <c r="AS267" s="810"/>
      <c r="AT267" s="810"/>
      <c r="AU267" s="810"/>
      <c r="AV267" s="810"/>
      <c r="AW267" s="810"/>
      <c r="AX267" s="810"/>
      <c r="AY267" s="810"/>
      <c r="AZ267" s="810"/>
      <c r="BA267" s="810"/>
      <c r="BB267" s="810"/>
      <c r="BC267" s="810"/>
    </row>
    <row r="268" ht="15.75" customHeight="1">
      <c r="F268" s="744"/>
      <c r="G268" s="744"/>
      <c r="H268" s="744"/>
      <c r="I268" s="744"/>
      <c r="J268" s="744"/>
      <c r="K268" s="819"/>
      <c r="L268" s="744"/>
      <c r="M268" s="744"/>
      <c r="N268" s="744"/>
      <c r="O268" s="820"/>
      <c r="P268" s="821"/>
      <c r="Q268" s="818"/>
      <c r="R268" s="818"/>
      <c r="S268" s="818"/>
      <c r="T268" s="818"/>
      <c r="U268" s="818"/>
      <c r="V268" s="818"/>
      <c r="W268" s="818"/>
      <c r="X268" s="818"/>
      <c r="Y268" s="818"/>
      <c r="Z268" s="818"/>
      <c r="AA268" s="818"/>
      <c r="AB268" s="818"/>
      <c r="AC268" s="824"/>
      <c r="AD268" s="810"/>
      <c r="AE268" s="810"/>
      <c r="AF268" s="810"/>
      <c r="AG268" s="810"/>
      <c r="AH268" s="810"/>
      <c r="AI268" s="810"/>
      <c r="AJ268" s="810"/>
      <c r="AK268" s="810"/>
      <c r="AL268" s="810"/>
      <c r="AM268" s="810"/>
      <c r="AN268" s="810"/>
      <c r="AO268" s="810"/>
      <c r="AP268" s="810"/>
      <c r="AQ268" s="810"/>
      <c r="AR268" s="810"/>
      <c r="AS268" s="810"/>
      <c r="AT268" s="810"/>
      <c r="AU268" s="810"/>
      <c r="AV268" s="810"/>
      <c r="AW268" s="810"/>
      <c r="AX268" s="810"/>
      <c r="AY268" s="810"/>
      <c r="AZ268" s="810"/>
      <c r="BA268" s="810"/>
      <c r="BB268" s="810"/>
      <c r="BC268" s="810"/>
    </row>
    <row r="269" ht="15.75" customHeight="1">
      <c r="F269" s="744"/>
      <c r="G269" s="744"/>
      <c r="H269" s="744"/>
      <c r="I269" s="744"/>
      <c r="J269" s="744"/>
      <c r="K269" s="819"/>
      <c r="L269" s="744"/>
      <c r="M269" s="744"/>
      <c r="N269" s="744"/>
      <c r="O269" s="820"/>
      <c r="P269" s="821"/>
      <c r="Q269" s="818"/>
      <c r="R269" s="818"/>
      <c r="S269" s="818"/>
      <c r="T269" s="818"/>
      <c r="U269" s="818"/>
      <c r="V269" s="818"/>
      <c r="W269" s="818"/>
      <c r="X269" s="818"/>
      <c r="Y269" s="818"/>
      <c r="Z269" s="818"/>
      <c r="AA269" s="818"/>
      <c r="AB269" s="818"/>
      <c r="AC269" s="824"/>
      <c r="AD269" s="810"/>
      <c r="AE269" s="810"/>
      <c r="AF269" s="810"/>
      <c r="AG269" s="810"/>
      <c r="AH269" s="810"/>
      <c r="AI269" s="810"/>
      <c r="AJ269" s="810"/>
      <c r="AK269" s="810"/>
      <c r="AL269" s="810"/>
      <c r="AM269" s="810"/>
      <c r="AN269" s="810"/>
      <c r="AO269" s="810"/>
      <c r="AP269" s="810"/>
      <c r="AQ269" s="810"/>
      <c r="AR269" s="810"/>
      <c r="AS269" s="810"/>
      <c r="AT269" s="810"/>
      <c r="AU269" s="810"/>
      <c r="AV269" s="810"/>
      <c r="AW269" s="810"/>
      <c r="AX269" s="810"/>
      <c r="AY269" s="810"/>
      <c r="AZ269" s="810"/>
      <c r="BA269" s="810"/>
      <c r="BB269" s="810"/>
      <c r="BC269" s="810"/>
    </row>
    <row r="270" ht="15.75" customHeight="1">
      <c r="F270" s="744"/>
      <c r="G270" s="744"/>
      <c r="H270" s="744"/>
      <c r="I270" s="744"/>
      <c r="J270" s="744"/>
      <c r="K270" s="819"/>
      <c r="L270" s="744"/>
      <c r="M270" s="744"/>
      <c r="N270" s="744"/>
      <c r="O270" s="820"/>
      <c r="P270" s="821"/>
      <c r="Q270" s="818"/>
      <c r="R270" s="818"/>
      <c r="S270" s="818"/>
      <c r="T270" s="818"/>
      <c r="U270" s="818"/>
      <c r="V270" s="818"/>
      <c r="W270" s="818"/>
      <c r="X270" s="818"/>
      <c r="Y270" s="818"/>
      <c r="Z270" s="818"/>
      <c r="AA270" s="818"/>
      <c r="AB270" s="818"/>
      <c r="AC270" s="824"/>
      <c r="AD270" s="810"/>
      <c r="AE270" s="810"/>
      <c r="AF270" s="810"/>
      <c r="AG270" s="810"/>
      <c r="AH270" s="810"/>
      <c r="AI270" s="810"/>
      <c r="AJ270" s="810"/>
      <c r="AK270" s="810"/>
      <c r="AL270" s="810"/>
      <c r="AM270" s="810"/>
      <c r="AN270" s="810"/>
      <c r="AO270" s="810"/>
      <c r="AP270" s="810"/>
      <c r="AQ270" s="810"/>
      <c r="AR270" s="810"/>
      <c r="AS270" s="810"/>
      <c r="AT270" s="810"/>
      <c r="AU270" s="810"/>
      <c r="AV270" s="810"/>
      <c r="AW270" s="810"/>
      <c r="AX270" s="810"/>
      <c r="AY270" s="810"/>
      <c r="AZ270" s="810"/>
      <c r="BA270" s="810"/>
      <c r="BB270" s="810"/>
      <c r="BC270" s="810"/>
    </row>
    <row r="271" ht="15.75" customHeight="1">
      <c r="F271" s="744"/>
      <c r="G271" s="744"/>
      <c r="H271" s="744"/>
      <c r="I271" s="744"/>
      <c r="J271" s="744"/>
      <c r="K271" s="819"/>
      <c r="L271" s="744"/>
      <c r="M271" s="744"/>
      <c r="N271" s="744"/>
      <c r="O271" s="820"/>
      <c r="P271" s="821"/>
      <c r="Q271" s="818"/>
      <c r="R271" s="818"/>
      <c r="S271" s="818"/>
      <c r="T271" s="818"/>
      <c r="U271" s="818"/>
      <c r="V271" s="818"/>
      <c r="W271" s="818"/>
      <c r="X271" s="818"/>
      <c r="Y271" s="818"/>
      <c r="Z271" s="818"/>
      <c r="AA271" s="818"/>
      <c r="AB271" s="818"/>
      <c r="AC271" s="824"/>
      <c r="AD271" s="810"/>
      <c r="AE271" s="810"/>
      <c r="AF271" s="810"/>
      <c r="AG271" s="810"/>
      <c r="AH271" s="810"/>
      <c r="AI271" s="810"/>
      <c r="AJ271" s="810"/>
      <c r="AK271" s="810"/>
      <c r="AL271" s="810"/>
      <c r="AM271" s="810"/>
      <c r="AN271" s="810"/>
      <c r="AO271" s="810"/>
      <c r="AP271" s="810"/>
      <c r="AQ271" s="810"/>
      <c r="AR271" s="810"/>
      <c r="AS271" s="810"/>
      <c r="AT271" s="810"/>
      <c r="AU271" s="810"/>
      <c r="AV271" s="810"/>
      <c r="AW271" s="810"/>
      <c r="AX271" s="810"/>
      <c r="AY271" s="810"/>
      <c r="AZ271" s="810"/>
      <c r="BA271" s="810"/>
      <c r="BB271" s="810"/>
      <c r="BC271" s="810"/>
    </row>
    <row r="272" ht="15.75" customHeight="1">
      <c r="F272" s="744"/>
      <c r="G272" s="744"/>
      <c r="H272" s="744"/>
      <c r="I272" s="744"/>
      <c r="J272" s="744"/>
      <c r="K272" s="819"/>
      <c r="L272" s="744"/>
      <c r="M272" s="744"/>
      <c r="N272" s="744"/>
      <c r="O272" s="820"/>
      <c r="P272" s="821"/>
      <c r="Q272" s="818"/>
      <c r="R272" s="818"/>
      <c r="S272" s="818"/>
      <c r="T272" s="818"/>
      <c r="U272" s="818"/>
      <c r="V272" s="818"/>
      <c r="W272" s="818"/>
      <c r="X272" s="818"/>
      <c r="Y272" s="818"/>
      <c r="Z272" s="818"/>
      <c r="AA272" s="818"/>
      <c r="AB272" s="818"/>
      <c r="AC272" s="824"/>
      <c r="AD272" s="810"/>
      <c r="AE272" s="810"/>
      <c r="AF272" s="810"/>
      <c r="AG272" s="810"/>
      <c r="AH272" s="810"/>
      <c r="AI272" s="810"/>
      <c r="AJ272" s="810"/>
      <c r="AK272" s="810"/>
      <c r="AL272" s="810"/>
      <c r="AM272" s="810"/>
      <c r="AN272" s="810"/>
      <c r="AO272" s="810"/>
      <c r="AP272" s="810"/>
      <c r="AQ272" s="810"/>
      <c r="AR272" s="810"/>
      <c r="AS272" s="810"/>
      <c r="AT272" s="810"/>
      <c r="AU272" s="810"/>
      <c r="AV272" s="810"/>
      <c r="AW272" s="810"/>
      <c r="AX272" s="810"/>
      <c r="AY272" s="810"/>
      <c r="AZ272" s="810"/>
      <c r="BA272" s="810"/>
      <c r="BB272" s="810"/>
      <c r="BC272" s="810"/>
    </row>
    <row r="273" ht="15.75" customHeight="1">
      <c r="F273" s="744"/>
      <c r="G273" s="744"/>
      <c r="H273" s="744"/>
      <c r="I273" s="744"/>
      <c r="J273" s="744"/>
      <c r="K273" s="819"/>
      <c r="L273" s="744"/>
      <c r="M273" s="744"/>
      <c r="N273" s="744"/>
      <c r="O273" s="820"/>
      <c r="P273" s="821"/>
      <c r="Q273" s="818"/>
      <c r="R273" s="818"/>
      <c r="S273" s="818"/>
      <c r="T273" s="818"/>
      <c r="U273" s="818"/>
      <c r="V273" s="818"/>
      <c r="W273" s="818"/>
      <c r="X273" s="818"/>
      <c r="Y273" s="818"/>
      <c r="Z273" s="818"/>
      <c r="AA273" s="818"/>
      <c r="AB273" s="818"/>
      <c r="AC273" s="824"/>
      <c r="AD273" s="810"/>
      <c r="AE273" s="810"/>
      <c r="AF273" s="810"/>
      <c r="AG273" s="810"/>
      <c r="AH273" s="810"/>
      <c r="AI273" s="810"/>
      <c r="AJ273" s="810"/>
      <c r="AK273" s="810"/>
      <c r="AL273" s="810"/>
      <c r="AM273" s="810"/>
      <c r="AN273" s="810"/>
      <c r="AO273" s="810"/>
      <c r="AP273" s="810"/>
      <c r="AQ273" s="810"/>
      <c r="AR273" s="810"/>
      <c r="AS273" s="810"/>
      <c r="AT273" s="810"/>
      <c r="AU273" s="810"/>
      <c r="AV273" s="810"/>
      <c r="AW273" s="810"/>
      <c r="AX273" s="810"/>
      <c r="AY273" s="810"/>
      <c r="AZ273" s="810"/>
      <c r="BA273" s="810"/>
      <c r="BB273" s="810"/>
      <c r="BC273" s="810"/>
    </row>
    <row r="274" ht="15.75" customHeight="1">
      <c r="F274" s="744"/>
      <c r="G274" s="744"/>
      <c r="H274" s="744"/>
      <c r="I274" s="744"/>
      <c r="J274" s="744"/>
      <c r="K274" s="819"/>
      <c r="L274" s="744"/>
      <c r="M274" s="744"/>
      <c r="N274" s="744"/>
      <c r="O274" s="820"/>
      <c r="P274" s="821"/>
      <c r="Q274" s="818"/>
      <c r="R274" s="818"/>
      <c r="S274" s="818"/>
      <c r="T274" s="818"/>
      <c r="U274" s="818"/>
      <c r="V274" s="818"/>
      <c r="W274" s="818"/>
      <c r="X274" s="818"/>
      <c r="Y274" s="818"/>
      <c r="Z274" s="818"/>
      <c r="AA274" s="818"/>
      <c r="AB274" s="818"/>
      <c r="AC274" s="824"/>
      <c r="AD274" s="810"/>
      <c r="AE274" s="810"/>
      <c r="AF274" s="810"/>
      <c r="AG274" s="810"/>
      <c r="AH274" s="810"/>
      <c r="AI274" s="810"/>
      <c r="AJ274" s="810"/>
      <c r="AK274" s="810"/>
      <c r="AL274" s="810"/>
      <c r="AM274" s="810"/>
      <c r="AN274" s="810"/>
      <c r="AO274" s="810"/>
      <c r="AP274" s="810"/>
      <c r="AQ274" s="810"/>
      <c r="AR274" s="810"/>
      <c r="AS274" s="810"/>
      <c r="AT274" s="810"/>
      <c r="AU274" s="810"/>
      <c r="AV274" s="810"/>
      <c r="AW274" s="810"/>
      <c r="AX274" s="810"/>
      <c r="AY274" s="810"/>
      <c r="AZ274" s="810"/>
      <c r="BA274" s="810"/>
      <c r="BB274" s="810"/>
      <c r="BC274" s="810"/>
    </row>
    <row r="275" ht="15.75" customHeight="1">
      <c r="F275" s="744"/>
      <c r="G275" s="744"/>
      <c r="H275" s="744"/>
      <c r="I275" s="744"/>
      <c r="J275" s="744"/>
      <c r="K275" s="819"/>
      <c r="L275" s="744"/>
      <c r="M275" s="744"/>
      <c r="N275" s="744"/>
      <c r="O275" s="820"/>
      <c r="P275" s="821"/>
      <c r="Q275" s="818"/>
      <c r="R275" s="818"/>
      <c r="S275" s="818"/>
      <c r="T275" s="818"/>
      <c r="U275" s="818"/>
      <c r="V275" s="818"/>
      <c r="W275" s="818"/>
      <c r="X275" s="818"/>
      <c r="Y275" s="818"/>
      <c r="Z275" s="818"/>
      <c r="AA275" s="818"/>
      <c r="AB275" s="818"/>
      <c r="AC275" s="824"/>
      <c r="AD275" s="810"/>
      <c r="AE275" s="810"/>
      <c r="AF275" s="810"/>
      <c r="AG275" s="810"/>
      <c r="AH275" s="810"/>
      <c r="AI275" s="810"/>
      <c r="AJ275" s="810"/>
      <c r="AK275" s="810"/>
      <c r="AL275" s="810"/>
      <c r="AM275" s="810"/>
      <c r="AN275" s="810"/>
      <c r="AO275" s="810"/>
      <c r="AP275" s="810"/>
      <c r="AQ275" s="810"/>
      <c r="AR275" s="810"/>
      <c r="AS275" s="810"/>
      <c r="AT275" s="810"/>
      <c r="AU275" s="810"/>
      <c r="AV275" s="810"/>
      <c r="AW275" s="810"/>
      <c r="AX275" s="810"/>
      <c r="AY275" s="810"/>
      <c r="AZ275" s="810"/>
      <c r="BA275" s="810"/>
      <c r="BB275" s="810"/>
      <c r="BC275" s="810"/>
    </row>
    <row r="276" ht="15.75" customHeight="1">
      <c r="F276" s="744"/>
      <c r="G276" s="744"/>
      <c r="H276" s="744"/>
      <c r="I276" s="744"/>
      <c r="J276" s="744"/>
      <c r="K276" s="819"/>
      <c r="L276" s="744"/>
      <c r="M276" s="744"/>
      <c r="N276" s="744"/>
      <c r="O276" s="820"/>
      <c r="P276" s="821"/>
      <c r="Q276" s="818"/>
      <c r="R276" s="818"/>
      <c r="S276" s="818"/>
      <c r="T276" s="818"/>
      <c r="U276" s="818"/>
      <c r="V276" s="818"/>
      <c r="W276" s="818"/>
      <c r="X276" s="818"/>
      <c r="Y276" s="818"/>
      <c r="Z276" s="818"/>
      <c r="AA276" s="818"/>
      <c r="AB276" s="818"/>
      <c r="AC276" s="824"/>
      <c r="AD276" s="810"/>
      <c r="AE276" s="810"/>
      <c r="AF276" s="810"/>
      <c r="AG276" s="810"/>
      <c r="AH276" s="810"/>
      <c r="AI276" s="810"/>
      <c r="AJ276" s="810"/>
      <c r="AK276" s="810"/>
      <c r="AL276" s="810"/>
      <c r="AM276" s="810"/>
      <c r="AN276" s="810"/>
      <c r="AO276" s="810"/>
      <c r="AP276" s="810"/>
      <c r="AQ276" s="810"/>
      <c r="AR276" s="810"/>
      <c r="AS276" s="810"/>
      <c r="AT276" s="810"/>
      <c r="AU276" s="810"/>
      <c r="AV276" s="810"/>
      <c r="AW276" s="810"/>
      <c r="AX276" s="810"/>
      <c r="AY276" s="810"/>
      <c r="AZ276" s="810"/>
      <c r="BA276" s="810"/>
      <c r="BB276" s="810"/>
      <c r="BC276" s="810"/>
    </row>
    <row r="277" ht="15.75" customHeight="1">
      <c r="F277" s="744"/>
      <c r="G277" s="744"/>
      <c r="H277" s="744"/>
      <c r="I277" s="744"/>
      <c r="J277" s="744"/>
      <c r="K277" s="819"/>
      <c r="L277" s="744"/>
      <c r="M277" s="744"/>
      <c r="N277" s="744"/>
      <c r="O277" s="820"/>
      <c r="P277" s="821"/>
      <c r="Q277" s="818"/>
      <c r="R277" s="818"/>
      <c r="S277" s="818"/>
      <c r="T277" s="818"/>
      <c r="U277" s="818"/>
      <c r="V277" s="818"/>
      <c r="W277" s="818"/>
      <c r="X277" s="818"/>
      <c r="Y277" s="818"/>
      <c r="Z277" s="818"/>
      <c r="AA277" s="818"/>
      <c r="AB277" s="818"/>
      <c r="AC277" s="824"/>
      <c r="AD277" s="810"/>
      <c r="AE277" s="810"/>
      <c r="AF277" s="810"/>
      <c r="AG277" s="810"/>
      <c r="AH277" s="810"/>
      <c r="AI277" s="810"/>
      <c r="AJ277" s="810"/>
      <c r="AK277" s="810"/>
      <c r="AL277" s="810"/>
      <c r="AM277" s="810"/>
      <c r="AN277" s="810"/>
      <c r="AO277" s="810"/>
      <c r="AP277" s="810"/>
      <c r="AQ277" s="810"/>
      <c r="AR277" s="810"/>
      <c r="AS277" s="810"/>
      <c r="AT277" s="810"/>
      <c r="AU277" s="810"/>
      <c r="AV277" s="810"/>
      <c r="AW277" s="810"/>
      <c r="AX277" s="810"/>
      <c r="AY277" s="810"/>
      <c r="AZ277" s="810"/>
      <c r="BA277" s="810"/>
      <c r="BB277" s="810"/>
      <c r="BC277" s="810"/>
    </row>
    <row r="278" ht="15.75" customHeight="1">
      <c r="F278" s="744"/>
      <c r="G278" s="744"/>
      <c r="H278" s="744"/>
      <c r="I278" s="744"/>
      <c r="J278" s="744"/>
      <c r="K278" s="819"/>
      <c r="L278" s="744"/>
      <c r="M278" s="744"/>
      <c r="N278" s="744"/>
      <c r="O278" s="820"/>
      <c r="P278" s="821"/>
      <c r="Q278" s="818"/>
      <c r="R278" s="818"/>
      <c r="S278" s="818"/>
      <c r="T278" s="818"/>
      <c r="U278" s="818"/>
      <c r="V278" s="818"/>
      <c r="W278" s="818"/>
      <c r="X278" s="818"/>
      <c r="Y278" s="818"/>
      <c r="Z278" s="818"/>
      <c r="AA278" s="818"/>
      <c r="AB278" s="818"/>
      <c r="AC278" s="824"/>
      <c r="AD278" s="810"/>
      <c r="AE278" s="810"/>
      <c r="AF278" s="810"/>
      <c r="AG278" s="810"/>
      <c r="AH278" s="810"/>
      <c r="AI278" s="810"/>
      <c r="AJ278" s="810"/>
      <c r="AK278" s="810"/>
      <c r="AL278" s="810"/>
      <c r="AM278" s="810"/>
      <c r="AN278" s="810"/>
      <c r="AO278" s="810"/>
      <c r="AP278" s="810"/>
      <c r="AQ278" s="810"/>
      <c r="AR278" s="810"/>
      <c r="AS278" s="810"/>
      <c r="AT278" s="810"/>
      <c r="AU278" s="810"/>
      <c r="AV278" s="810"/>
      <c r="AW278" s="810"/>
      <c r="AX278" s="810"/>
      <c r="AY278" s="810"/>
      <c r="AZ278" s="810"/>
      <c r="BA278" s="810"/>
      <c r="BB278" s="810"/>
      <c r="BC278" s="810"/>
    </row>
    <row r="279" ht="15.75" customHeight="1">
      <c r="F279" s="744"/>
      <c r="G279" s="744"/>
      <c r="H279" s="744"/>
      <c r="I279" s="744"/>
      <c r="J279" s="744"/>
      <c r="K279" s="819"/>
      <c r="L279" s="744"/>
      <c r="M279" s="744"/>
      <c r="N279" s="744"/>
      <c r="O279" s="820"/>
      <c r="P279" s="821"/>
      <c r="Q279" s="818"/>
      <c r="R279" s="818"/>
      <c r="S279" s="818"/>
      <c r="T279" s="818"/>
      <c r="U279" s="818"/>
      <c r="V279" s="818"/>
      <c r="W279" s="818"/>
      <c r="X279" s="818"/>
      <c r="Y279" s="818"/>
      <c r="Z279" s="818"/>
      <c r="AA279" s="818"/>
      <c r="AB279" s="818"/>
      <c r="AC279" s="824"/>
      <c r="AD279" s="810"/>
      <c r="AE279" s="810"/>
      <c r="AF279" s="810"/>
      <c r="AG279" s="810"/>
      <c r="AH279" s="810"/>
      <c r="AI279" s="810"/>
      <c r="AJ279" s="810"/>
      <c r="AK279" s="810"/>
      <c r="AL279" s="810"/>
      <c r="AM279" s="810"/>
      <c r="AN279" s="810"/>
      <c r="AO279" s="810"/>
      <c r="AP279" s="810"/>
      <c r="AQ279" s="810"/>
      <c r="AR279" s="810"/>
      <c r="AS279" s="810"/>
      <c r="AT279" s="810"/>
      <c r="AU279" s="810"/>
      <c r="AV279" s="810"/>
      <c r="AW279" s="810"/>
      <c r="AX279" s="810"/>
      <c r="AY279" s="810"/>
      <c r="AZ279" s="810"/>
      <c r="BA279" s="810"/>
      <c r="BB279" s="810"/>
      <c r="BC279" s="810"/>
    </row>
    <row r="280" ht="15.75" customHeight="1">
      <c r="F280" s="744"/>
      <c r="G280" s="744"/>
      <c r="H280" s="744"/>
      <c r="I280" s="744"/>
      <c r="J280" s="744"/>
      <c r="K280" s="819"/>
      <c r="L280" s="744"/>
      <c r="M280" s="744"/>
      <c r="N280" s="744"/>
      <c r="O280" s="820"/>
      <c r="P280" s="821"/>
      <c r="Q280" s="818"/>
      <c r="R280" s="818"/>
      <c r="S280" s="818"/>
      <c r="T280" s="818"/>
      <c r="U280" s="818"/>
      <c r="V280" s="818"/>
      <c r="W280" s="818"/>
      <c r="X280" s="818"/>
      <c r="Y280" s="818"/>
      <c r="Z280" s="818"/>
      <c r="AA280" s="818"/>
      <c r="AB280" s="818"/>
      <c r="AC280" s="824"/>
      <c r="AD280" s="810"/>
      <c r="AE280" s="810"/>
      <c r="AF280" s="810"/>
      <c r="AG280" s="810"/>
      <c r="AH280" s="810"/>
      <c r="AI280" s="810"/>
      <c r="AJ280" s="810"/>
      <c r="AK280" s="810"/>
      <c r="AL280" s="810"/>
      <c r="AM280" s="810"/>
      <c r="AN280" s="810"/>
      <c r="AO280" s="810"/>
      <c r="AP280" s="810"/>
      <c r="AQ280" s="810"/>
      <c r="AR280" s="810"/>
      <c r="AS280" s="810"/>
      <c r="AT280" s="810"/>
      <c r="AU280" s="810"/>
      <c r="AV280" s="810"/>
      <c r="AW280" s="810"/>
      <c r="AX280" s="810"/>
      <c r="AY280" s="810"/>
      <c r="AZ280" s="810"/>
      <c r="BA280" s="810"/>
      <c r="BB280" s="810"/>
      <c r="BC280" s="810"/>
    </row>
    <row r="281" ht="15.75" customHeight="1">
      <c r="F281" s="744"/>
      <c r="G281" s="744"/>
      <c r="H281" s="744"/>
      <c r="I281" s="744"/>
      <c r="J281" s="744"/>
      <c r="K281" s="819"/>
      <c r="L281" s="744"/>
      <c r="M281" s="744"/>
      <c r="N281" s="744"/>
      <c r="O281" s="820"/>
      <c r="P281" s="821"/>
      <c r="Q281" s="818"/>
      <c r="R281" s="818"/>
      <c r="S281" s="818"/>
      <c r="T281" s="818"/>
      <c r="U281" s="818"/>
      <c r="V281" s="818"/>
      <c r="W281" s="818"/>
      <c r="X281" s="818"/>
      <c r="Y281" s="818"/>
      <c r="Z281" s="818"/>
      <c r="AA281" s="818"/>
      <c r="AB281" s="818"/>
      <c r="AC281" s="824"/>
      <c r="AD281" s="810"/>
      <c r="AE281" s="810"/>
      <c r="AF281" s="810"/>
      <c r="AG281" s="810"/>
      <c r="AH281" s="810"/>
      <c r="AI281" s="810"/>
      <c r="AJ281" s="810"/>
      <c r="AK281" s="810"/>
      <c r="AL281" s="810"/>
      <c r="AM281" s="810"/>
      <c r="AN281" s="810"/>
      <c r="AO281" s="810"/>
      <c r="AP281" s="810"/>
      <c r="AQ281" s="810"/>
      <c r="AR281" s="810"/>
      <c r="AS281" s="810"/>
      <c r="AT281" s="810"/>
      <c r="AU281" s="810"/>
      <c r="AV281" s="810"/>
      <c r="AW281" s="810"/>
      <c r="AX281" s="810"/>
      <c r="AY281" s="810"/>
      <c r="AZ281" s="810"/>
      <c r="BA281" s="810"/>
      <c r="BB281" s="810"/>
      <c r="BC281" s="810"/>
    </row>
    <row r="282" ht="15.75" customHeight="1">
      <c r="F282" s="744"/>
      <c r="G282" s="744"/>
      <c r="H282" s="744"/>
      <c r="I282" s="744"/>
      <c r="J282" s="744"/>
      <c r="K282" s="819"/>
      <c r="L282" s="744"/>
      <c r="M282" s="744"/>
      <c r="N282" s="744"/>
      <c r="O282" s="820"/>
      <c r="P282" s="821"/>
      <c r="Q282" s="818"/>
      <c r="R282" s="818"/>
      <c r="S282" s="818"/>
      <c r="T282" s="818"/>
      <c r="U282" s="818"/>
      <c r="V282" s="818"/>
      <c r="W282" s="818"/>
      <c r="X282" s="818"/>
      <c r="Y282" s="818"/>
      <c r="Z282" s="818"/>
      <c r="AA282" s="818"/>
      <c r="AB282" s="818"/>
      <c r="AC282" s="824"/>
      <c r="AD282" s="810"/>
      <c r="AE282" s="810"/>
      <c r="AF282" s="810"/>
      <c r="AG282" s="810"/>
      <c r="AH282" s="810"/>
      <c r="AI282" s="810"/>
      <c r="AJ282" s="810"/>
      <c r="AK282" s="810"/>
      <c r="AL282" s="810"/>
      <c r="AM282" s="810"/>
      <c r="AN282" s="810"/>
      <c r="AO282" s="810"/>
      <c r="AP282" s="810"/>
      <c r="AQ282" s="810"/>
      <c r="AR282" s="810"/>
      <c r="AS282" s="810"/>
      <c r="AT282" s="810"/>
      <c r="AU282" s="810"/>
      <c r="AV282" s="810"/>
      <c r="AW282" s="810"/>
      <c r="AX282" s="810"/>
      <c r="AY282" s="810"/>
      <c r="AZ282" s="810"/>
      <c r="BA282" s="810"/>
      <c r="BB282" s="810"/>
      <c r="BC282" s="810"/>
    </row>
    <row r="283" ht="15.75" customHeight="1">
      <c r="F283" s="744"/>
      <c r="G283" s="744"/>
      <c r="H283" s="744"/>
      <c r="I283" s="744"/>
      <c r="J283" s="744"/>
      <c r="K283" s="819"/>
      <c r="L283" s="744"/>
      <c r="M283" s="744"/>
      <c r="N283" s="744"/>
      <c r="O283" s="820"/>
      <c r="P283" s="821"/>
      <c r="Q283" s="818"/>
      <c r="R283" s="818"/>
      <c r="S283" s="818"/>
      <c r="T283" s="818"/>
      <c r="U283" s="818"/>
      <c r="V283" s="818"/>
      <c r="W283" s="818"/>
      <c r="X283" s="818"/>
      <c r="Y283" s="818"/>
      <c r="Z283" s="818"/>
      <c r="AA283" s="818"/>
      <c r="AB283" s="818"/>
      <c r="AC283" s="824"/>
      <c r="AD283" s="810"/>
      <c r="AE283" s="810"/>
      <c r="AF283" s="810"/>
      <c r="AG283" s="810"/>
      <c r="AH283" s="810"/>
      <c r="AI283" s="810"/>
      <c r="AJ283" s="810"/>
      <c r="AK283" s="810"/>
      <c r="AL283" s="810"/>
      <c r="AM283" s="810"/>
      <c r="AN283" s="810"/>
      <c r="AO283" s="810"/>
      <c r="AP283" s="810"/>
      <c r="AQ283" s="810"/>
      <c r="AR283" s="810"/>
      <c r="AS283" s="810"/>
      <c r="AT283" s="810"/>
      <c r="AU283" s="810"/>
      <c r="AV283" s="810"/>
      <c r="AW283" s="810"/>
      <c r="AX283" s="810"/>
      <c r="AY283" s="810"/>
      <c r="AZ283" s="810"/>
      <c r="BA283" s="810"/>
      <c r="BB283" s="810"/>
      <c r="BC283" s="810"/>
    </row>
    <row r="284" ht="15.75" customHeight="1">
      <c r="F284" s="744"/>
      <c r="G284" s="744"/>
      <c r="H284" s="744"/>
      <c r="I284" s="744"/>
      <c r="J284" s="744"/>
      <c r="K284" s="819"/>
      <c r="L284" s="744"/>
      <c r="M284" s="744"/>
      <c r="N284" s="744"/>
      <c r="O284" s="820"/>
      <c r="P284" s="821"/>
      <c r="Q284" s="818"/>
      <c r="R284" s="818"/>
      <c r="S284" s="818"/>
      <c r="T284" s="818"/>
      <c r="U284" s="818"/>
      <c r="V284" s="818"/>
      <c r="W284" s="818"/>
      <c r="X284" s="818"/>
      <c r="Y284" s="818"/>
      <c r="Z284" s="818"/>
      <c r="AA284" s="818"/>
      <c r="AB284" s="818"/>
      <c r="AC284" s="824"/>
      <c r="AD284" s="810"/>
      <c r="AE284" s="810"/>
      <c r="AF284" s="810"/>
      <c r="AG284" s="810"/>
      <c r="AH284" s="810"/>
      <c r="AI284" s="810"/>
      <c r="AJ284" s="810"/>
      <c r="AK284" s="810"/>
      <c r="AL284" s="810"/>
      <c r="AM284" s="810"/>
      <c r="AN284" s="810"/>
      <c r="AO284" s="810"/>
      <c r="AP284" s="810"/>
      <c r="AQ284" s="810"/>
      <c r="AR284" s="810"/>
      <c r="AS284" s="810"/>
      <c r="AT284" s="810"/>
      <c r="AU284" s="810"/>
      <c r="AV284" s="810"/>
      <c r="AW284" s="810"/>
      <c r="AX284" s="810"/>
      <c r="AY284" s="810"/>
      <c r="AZ284" s="810"/>
      <c r="BA284" s="810"/>
      <c r="BB284" s="810"/>
      <c r="BC284" s="810"/>
    </row>
    <row r="285" ht="15.75" customHeight="1">
      <c r="F285" s="744"/>
      <c r="G285" s="744"/>
      <c r="H285" s="744"/>
      <c r="I285" s="744"/>
      <c r="J285" s="744"/>
      <c r="K285" s="819"/>
      <c r="L285" s="744"/>
      <c r="M285" s="744"/>
      <c r="N285" s="744"/>
      <c r="O285" s="820"/>
      <c r="P285" s="821"/>
      <c r="Q285" s="818"/>
      <c r="R285" s="818"/>
      <c r="S285" s="818"/>
      <c r="T285" s="818"/>
      <c r="U285" s="818"/>
      <c r="V285" s="818"/>
      <c r="W285" s="818"/>
      <c r="X285" s="818"/>
      <c r="Y285" s="818"/>
      <c r="Z285" s="818"/>
      <c r="AA285" s="818"/>
      <c r="AB285" s="818"/>
      <c r="AC285" s="824"/>
      <c r="AD285" s="810"/>
      <c r="AE285" s="810"/>
      <c r="AF285" s="810"/>
      <c r="AG285" s="810"/>
      <c r="AH285" s="810"/>
      <c r="AI285" s="810"/>
      <c r="AJ285" s="810"/>
      <c r="AK285" s="810"/>
      <c r="AL285" s="810"/>
      <c r="AM285" s="810"/>
      <c r="AN285" s="810"/>
      <c r="AO285" s="810"/>
      <c r="AP285" s="810"/>
      <c r="AQ285" s="810"/>
      <c r="AR285" s="810"/>
      <c r="AS285" s="810"/>
      <c r="AT285" s="810"/>
      <c r="AU285" s="810"/>
      <c r="AV285" s="810"/>
      <c r="AW285" s="810"/>
      <c r="AX285" s="810"/>
      <c r="AY285" s="810"/>
      <c r="AZ285" s="810"/>
      <c r="BA285" s="810"/>
      <c r="BB285" s="810"/>
      <c r="BC285" s="810"/>
    </row>
    <row r="286" ht="15.75" customHeight="1">
      <c r="F286" s="744"/>
      <c r="G286" s="744"/>
      <c r="H286" s="744"/>
      <c r="I286" s="744"/>
      <c r="J286" s="744"/>
      <c r="K286" s="819"/>
      <c r="L286" s="744"/>
      <c r="M286" s="744"/>
      <c r="N286" s="744"/>
      <c r="O286" s="820"/>
      <c r="P286" s="821"/>
      <c r="Q286" s="818"/>
      <c r="R286" s="818"/>
      <c r="S286" s="818"/>
      <c r="T286" s="818"/>
      <c r="U286" s="818"/>
      <c r="V286" s="818"/>
      <c r="W286" s="818"/>
      <c r="X286" s="818"/>
      <c r="Y286" s="818"/>
      <c r="Z286" s="818"/>
      <c r="AA286" s="818"/>
      <c r="AB286" s="818"/>
      <c r="AC286" s="824"/>
      <c r="AD286" s="810"/>
      <c r="AE286" s="810"/>
      <c r="AF286" s="810"/>
      <c r="AG286" s="810"/>
      <c r="AH286" s="810"/>
      <c r="AI286" s="810"/>
      <c r="AJ286" s="810"/>
      <c r="AK286" s="810"/>
      <c r="AL286" s="810"/>
      <c r="AM286" s="810"/>
      <c r="AN286" s="810"/>
      <c r="AO286" s="810"/>
      <c r="AP286" s="810"/>
      <c r="AQ286" s="810"/>
      <c r="AR286" s="810"/>
      <c r="AS286" s="810"/>
      <c r="AT286" s="810"/>
      <c r="AU286" s="810"/>
      <c r="AV286" s="810"/>
      <c r="AW286" s="810"/>
      <c r="AX286" s="810"/>
      <c r="AY286" s="810"/>
      <c r="AZ286" s="810"/>
      <c r="BA286" s="810"/>
      <c r="BB286" s="810"/>
      <c r="BC286" s="810"/>
    </row>
    <row r="287" ht="15.75" customHeight="1">
      <c r="F287" s="744"/>
      <c r="G287" s="744"/>
      <c r="H287" s="744"/>
      <c r="I287" s="744"/>
      <c r="J287" s="744"/>
      <c r="K287" s="819"/>
      <c r="L287" s="744"/>
      <c r="M287" s="744"/>
      <c r="N287" s="744"/>
      <c r="O287" s="820"/>
      <c r="P287" s="821"/>
      <c r="Q287" s="818"/>
      <c r="R287" s="818"/>
      <c r="S287" s="818"/>
      <c r="T287" s="818"/>
      <c r="U287" s="818"/>
      <c r="V287" s="818"/>
      <c r="W287" s="818"/>
      <c r="X287" s="818"/>
      <c r="Y287" s="818"/>
      <c r="Z287" s="818"/>
      <c r="AA287" s="818"/>
      <c r="AB287" s="818"/>
      <c r="AC287" s="824"/>
      <c r="AD287" s="810"/>
      <c r="AE287" s="810"/>
      <c r="AF287" s="810"/>
      <c r="AG287" s="810"/>
      <c r="AH287" s="810"/>
      <c r="AI287" s="810"/>
      <c r="AJ287" s="810"/>
      <c r="AK287" s="810"/>
      <c r="AL287" s="810"/>
      <c r="AM287" s="810"/>
      <c r="AN287" s="810"/>
      <c r="AO287" s="810"/>
      <c r="AP287" s="810"/>
      <c r="AQ287" s="810"/>
      <c r="AR287" s="810"/>
      <c r="AS287" s="810"/>
      <c r="AT287" s="810"/>
      <c r="AU287" s="810"/>
      <c r="AV287" s="810"/>
      <c r="AW287" s="810"/>
      <c r="AX287" s="810"/>
      <c r="AY287" s="810"/>
      <c r="AZ287" s="810"/>
      <c r="BA287" s="810"/>
      <c r="BB287" s="810"/>
      <c r="BC287" s="810"/>
    </row>
    <row r="288" ht="15.75" customHeight="1">
      <c r="F288" s="744"/>
      <c r="G288" s="744"/>
      <c r="H288" s="744"/>
      <c r="I288" s="744"/>
      <c r="J288" s="744"/>
      <c r="K288" s="819"/>
      <c r="L288" s="744"/>
      <c r="M288" s="744"/>
      <c r="N288" s="744"/>
      <c r="O288" s="820"/>
      <c r="P288" s="821"/>
      <c r="Q288" s="818"/>
      <c r="R288" s="818"/>
      <c r="S288" s="818"/>
      <c r="T288" s="818"/>
      <c r="U288" s="818"/>
      <c r="V288" s="818"/>
      <c r="W288" s="818"/>
      <c r="X288" s="818"/>
      <c r="Y288" s="818"/>
      <c r="Z288" s="818"/>
      <c r="AA288" s="818"/>
      <c r="AB288" s="818"/>
      <c r="AC288" s="824"/>
      <c r="AD288" s="810"/>
      <c r="AE288" s="810"/>
      <c r="AF288" s="810"/>
      <c r="AG288" s="810"/>
      <c r="AH288" s="810"/>
      <c r="AI288" s="810"/>
      <c r="AJ288" s="810"/>
      <c r="AK288" s="810"/>
      <c r="AL288" s="810"/>
      <c r="AM288" s="810"/>
      <c r="AN288" s="810"/>
      <c r="AO288" s="810"/>
      <c r="AP288" s="810"/>
      <c r="AQ288" s="810"/>
      <c r="AR288" s="810"/>
      <c r="AS288" s="810"/>
      <c r="AT288" s="810"/>
      <c r="AU288" s="810"/>
      <c r="AV288" s="810"/>
      <c r="AW288" s="810"/>
      <c r="AX288" s="810"/>
      <c r="AY288" s="810"/>
      <c r="AZ288" s="810"/>
      <c r="BA288" s="810"/>
      <c r="BB288" s="810"/>
      <c r="BC288" s="810"/>
    </row>
    <row r="289" ht="15.75" customHeight="1">
      <c r="F289" s="744"/>
      <c r="G289" s="744"/>
      <c r="H289" s="744"/>
      <c r="I289" s="744"/>
      <c r="J289" s="744"/>
      <c r="K289" s="819"/>
      <c r="L289" s="744"/>
      <c r="M289" s="744"/>
      <c r="N289" s="744"/>
      <c r="O289" s="820"/>
      <c r="P289" s="821"/>
      <c r="Q289" s="818"/>
      <c r="R289" s="818"/>
      <c r="S289" s="818"/>
      <c r="T289" s="818"/>
      <c r="U289" s="818"/>
      <c r="V289" s="818"/>
      <c r="W289" s="818"/>
      <c r="X289" s="818"/>
      <c r="Y289" s="818"/>
      <c r="Z289" s="818"/>
      <c r="AA289" s="818"/>
      <c r="AB289" s="818"/>
      <c r="AC289" s="824"/>
      <c r="AD289" s="810"/>
      <c r="AE289" s="810"/>
      <c r="AF289" s="810"/>
      <c r="AG289" s="810"/>
      <c r="AH289" s="810"/>
      <c r="AI289" s="810"/>
      <c r="AJ289" s="810"/>
      <c r="AK289" s="810"/>
      <c r="AL289" s="810"/>
      <c r="AM289" s="810"/>
      <c r="AN289" s="810"/>
      <c r="AO289" s="810"/>
      <c r="AP289" s="810"/>
      <c r="AQ289" s="810"/>
      <c r="AR289" s="810"/>
      <c r="AS289" s="810"/>
      <c r="AT289" s="810"/>
      <c r="AU289" s="810"/>
      <c r="AV289" s="810"/>
      <c r="AW289" s="810"/>
      <c r="AX289" s="810"/>
      <c r="AY289" s="810"/>
      <c r="AZ289" s="810"/>
      <c r="BA289" s="810"/>
      <c r="BB289" s="810"/>
      <c r="BC289" s="810"/>
    </row>
    <row r="290" ht="15.75" customHeight="1">
      <c r="F290" s="744"/>
      <c r="G290" s="744"/>
      <c r="H290" s="744"/>
      <c r="I290" s="744"/>
      <c r="J290" s="744"/>
      <c r="K290" s="819"/>
      <c r="L290" s="744"/>
      <c r="M290" s="744"/>
      <c r="N290" s="744"/>
      <c r="O290" s="820"/>
      <c r="P290" s="821"/>
      <c r="Q290" s="818"/>
      <c r="R290" s="818"/>
      <c r="S290" s="818"/>
      <c r="T290" s="818"/>
      <c r="U290" s="818"/>
      <c r="V290" s="818"/>
      <c r="W290" s="818"/>
      <c r="X290" s="818"/>
      <c r="Y290" s="818"/>
      <c r="Z290" s="818"/>
      <c r="AA290" s="818"/>
      <c r="AB290" s="818"/>
      <c r="AC290" s="824"/>
      <c r="AD290" s="810"/>
      <c r="AE290" s="810"/>
      <c r="AF290" s="810"/>
      <c r="AG290" s="810"/>
      <c r="AH290" s="810"/>
      <c r="AI290" s="810"/>
      <c r="AJ290" s="810"/>
      <c r="AK290" s="810"/>
      <c r="AL290" s="810"/>
      <c r="AM290" s="810"/>
      <c r="AN290" s="810"/>
      <c r="AO290" s="810"/>
      <c r="AP290" s="810"/>
      <c r="AQ290" s="810"/>
      <c r="AR290" s="810"/>
      <c r="AS290" s="810"/>
      <c r="AT290" s="810"/>
      <c r="AU290" s="810"/>
      <c r="AV290" s="810"/>
      <c r="AW290" s="810"/>
      <c r="AX290" s="810"/>
      <c r="AY290" s="810"/>
      <c r="AZ290" s="810"/>
      <c r="BA290" s="810"/>
      <c r="BB290" s="810"/>
      <c r="BC290" s="810"/>
    </row>
    <row r="291" ht="15.75" customHeight="1">
      <c r="F291" s="744"/>
      <c r="G291" s="744"/>
      <c r="H291" s="744"/>
      <c r="I291" s="744"/>
      <c r="J291" s="744"/>
      <c r="K291" s="819"/>
      <c r="L291" s="744"/>
      <c r="M291" s="744"/>
      <c r="N291" s="744"/>
      <c r="O291" s="820"/>
      <c r="P291" s="821"/>
      <c r="Q291" s="818"/>
      <c r="R291" s="818"/>
      <c r="S291" s="818"/>
      <c r="T291" s="818"/>
      <c r="U291" s="818"/>
      <c r="V291" s="818"/>
      <c r="W291" s="818"/>
      <c r="X291" s="818"/>
      <c r="Y291" s="818"/>
      <c r="Z291" s="818"/>
      <c r="AA291" s="818"/>
      <c r="AB291" s="818"/>
      <c r="AC291" s="824"/>
      <c r="AD291" s="810"/>
      <c r="AE291" s="810"/>
      <c r="AF291" s="810"/>
      <c r="AG291" s="810"/>
      <c r="AH291" s="810"/>
      <c r="AI291" s="810"/>
      <c r="AJ291" s="810"/>
      <c r="AK291" s="810"/>
      <c r="AL291" s="810"/>
      <c r="AM291" s="810"/>
      <c r="AN291" s="810"/>
      <c r="AO291" s="810"/>
      <c r="AP291" s="810"/>
      <c r="AQ291" s="810"/>
      <c r="AR291" s="810"/>
      <c r="AS291" s="810"/>
      <c r="AT291" s="810"/>
      <c r="AU291" s="810"/>
      <c r="AV291" s="810"/>
      <c r="AW291" s="810"/>
      <c r="AX291" s="810"/>
      <c r="AY291" s="810"/>
      <c r="AZ291" s="810"/>
      <c r="BA291" s="810"/>
      <c r="BB291" s="810"/>
      <c r="BC291" s="810"/>
    </row>
    <row r="292" ht="15.75" customHeight="1">
      <c r="F292" s="744"/>
      <c r="G292" s="744"/>
      <c r="H292" s="744"/>
      <c r="I292" s="744"/>
      <c r="J292" s="744"/>
      <c r="K292" s="819"/>
      <c r="L292" s="744"/>
      <c r="M292" s="744"/>
      <c r="N292" s="744"/>
      <c r="O292" s="820"/>
      <c r="P292" s="821"/>
      <c r="Q292" s="818"/>
      <c r="R292" s="818"/>
      <c r="S292" s="818"/>
      <c r="T292" s="818"/>
      <c r="U292" s="818"/>
      <c r="V292" s="818"/>
      <c r="W292" s="818"/>
      <c r="X292" s="818"/>
      <c r="Y292" s="818"/>
      <c r="Z292" s="818"/>
      <c r="AA292" s="818"/>
      <c r="AB292" s="818"/>
      <c r="AC292" s="824"/>
      <c r="AD292" s="810"/>
      <c r="AE292" s="810"/>
      <c r="AF292" s="810"/>
      <c r="AG292" s="810"/>
      <c r="AH292" s="810"/>
      <c r="AI292" s="810"/>
      <c r="AJ292" s="810"/>
      <c r="AK292" s="810"/>
      <c r="AL292" s="810"/>
      <c r="AM292" s="810"/>
      <c r="AN292" s="810"/>
      <c r="AO292" s="810"/>
      <c r="AP292" s="810"/>
      <c r="AQ292" s="810"/>
      <c r="AR292" s="810"/>
      <c r="AS292" s="810"/>
      <c r="AT292" s="810"/>
      <c r="AU292" s="810"/>
      <c r="AV292" s="810"/>
      <c r="AW292" s="810"/>
      <c r="AX292" s="810"/>
      <c r="AY292" s="810"/>
      <c r="AZ292" s="810"/>
      <c r="BA292" s="810"/>
      <c r="BB292" s="810"/>
      <c r="BC292" s="810"/>
    </row>
    <row r="293" ht="15.75" customHeight="1">
      <c r="F293" s="744"/>
      <c r="G293" s="744"/>
      <c r="H293" s="744"/>
      <c r="I293" s="744"/>
      <c r="J293" s="744"/>
      <c r="K293" s="819"/>
      <c r="L293" s="744"/>
      <c r="M293" s="744"/>
      <c r="N293" s="744"/>
      <c r="O293" s="820"/>
      <c r="P293" s="821"/>
      <c r="Q293" s="818"/>
      <c r="R293" s="818"/>
      <c r="S293" s="818"/>
      <c r="T293" s="818"/>
      <c r="U293" s="818"/>
      <c r="V293" s="818"/>
      <c r="W293" s="818"/>
      <c r="X293" s="818"/>
      <c r="Y293" s="818"/>
      <c r="Z293" s="818"/>
      <c r="AA293" s="818"/>
      <c r="AB293" s="818"/>
      <c r="AC293" s="824"/>
      <c r="AD293" s="810"/>
      <c r="AE293" s="810"/>
      <c r="AF293" s="810"/>
      <c r="AG293" s="810"/>
      <c r="AH293" s="810"/>
      <c r="AI293" s="810"/>
      <c r="AJ293" s="810"/>
      <c r="AK293" s="810"/>
      <c r="AL293" s="810"/>
      <c r="AM293" s="810"/>
      <c r="AN293" s="810"/>
      <c r="AO293" s="810"/>
      <c r="AP293" s="810"/>
      <c r="AQ293" s="810"/>
      <c r="AR293" s="810"/>
      <c r="AS293" s="810"/>
      <c r="AT293" s="810"/>
      <c r="AU293" s="810"/>
      <c r="AV293" s="810"/>
      <c r="AW293" s="810"/>
      <c r="AX293" s="810"/>
      <c r="AY293" s="810"/>
      <c r="AZ293" s="810"/>
      <c r="BA293" s="810"/>
      <c r="BB293" s="810"/>
      <c r="BC293" s="810"/>
    </row>
    <row r="294" ht="15.75" customHeight="1">
      <c r="F294" s="744"/>
      <c r="G294" s="744"/>
      <c r="H294" s="744"/>
      <c r="I294" s="744"/>
      <c r="J294" s="744"/>
      <c r="K294" s="819"/>
      <c r="L294" s="744"/>
      <c r="M294" s="744"/>
      <c r="N294" s="744"/>
      <c r="O294" s="820"/>
      <c r="P294" s="821"/>
      <c r="Q294" s="818"/>
      <c r="R294" s="818"/>
      <c r="S294" s="818"/>
      <c r="T294" s="818"/>
      <c r="U294" s="818"/>
      <c r="V294" s="818"/>
      <c r="W294" s="818"/>
      <c r="X294" s="818"/>
      <c r="Y294" s="818"/>
      <c r="Z294" s="818"/>
      <c r="AA294" s="818"/>
      <c r="AB294" s="818"/>
      <c r="AC294" s="824"/>
      <c r="AD294" s="810"/>
      <c r="AE294" s="810"/>
      <c r="AF294" s="810"/>
      <c r="AG294" s="810"/>
      <c r="AH294" s="810"/>
      <c r="AI294" s="810"/>
      <c r="AJ294" s="810"/>
      <c r="AK294" s="810"/>
      <c r="AL294" s="810"/>
      <c r="AM294" s="810"/>
      <c r="AN294" s="810"/>
      <c r="AO294" s="810"/>
      <c r="AP294" s="810"/>
      <c r="AQ294" s="810"/>
      <c r="AR294" s="810"/>
      <c r="AS294" s="810"/>
      <c r="AT294" s="810"/>
      <c r="AU294" s="810"/>
      <c r="AV294" s="810"/>
      <c r="AW294" s="810"/>
      <c r="AX294" s="810"/>
      <c r="AY294" s="810"/>
      <c r="AZ294" s="810"/>
      <c r="BA294" s="810"/>
      <c r="BB294" s="810"/>
      <c r="BC294" s="810"/>
    </row>
    <row r="295" ht="15.75" customHeight="1">
      <c r="F295" s="744"/>
      <c r="G295" s="744"/>
      <c r="H295" s="744"/>
      <c r="I295" s="744"/>
      <c r="J295" s="744"/>
      <c r="K295" s="819"/>
      <c r="L295" s="744"/>
      <c r="M295" s="744"/>
      <c r="N295" s="744"/>
      <c r="O295" s="820"/>
      <c r="P295" s="821"/>
      <c r="Q295" s="818"/>
      <c r="R295" s="818"/>
      <c r="S295" s="818"/>
      <c r="T295" s="818"/>
      <c r="U295" s="818"/>
      <c r="V295" s="818"/>
      <c r="W295" s="818"/>
      <c r="X295" s="818"/>
      <c r="Y295" s="818"/>
      <c r="Z295" s="818"/>
      <c r="AA295" s="818"/>
      <c r="AB295" s="818"/>
      <c r="AC295" s="824"/>
      <c r="AD295" s="810"/>
      <c r="AE295" s="810"/>
      <c r="AF295" s="810"/>
      <c r="AG295" s="810"/>
      <c r="AH295" s="810"/>
      <c r="AI295" s="810"/>
      <c r="AJ295" s="810"/>
      <c r="AK295" s="810"/>
      <c r="AL295" s="810"/>
      <c r="AM295" s="810"/>
      <c r="AN295" s="810"/>
      <c r="AO295" s="810"/>
      <c r="AP295" s="810"/>
      <c r="AQ295" s="810"/>
      <c r="AR295" s="810"/>
      <c r="AS295" s="810"/>
      <c r="AT295" s="810"/>
      <c r="AU295" s="810"/>
      <c r="AV295" s="810"/>
      <c r="AW295" s="810"/>
      <c r="AX295" s="810"/>
      <c r="AY295" s="810"/>
      <c r="AZ295" s="810"/>
      <c r="BA295" s="810"/>
      <c r="BB295" s="810"/>
      <c r="BC295" s="810"/>
    </row>
    <row r="296" ht="15.75" customHeight="1">
      <c r="F296" s="744"/>
      <c r="G296" s="744"/>
      <c r="H296" s="744"/>
      <c r="I296" s="744"/>
      <c r="J296" s="744"/>
      <c r="K296" s="819"/>
      <c r="L296" s="744"/>
      <c r="M296" s="744"/>
      <c r="N296" s="744"/>
      <c r="O296" s="820"/>
      <c r="P296" s="821"/>
      <c r="Q296" s="818"/>
      <c r="R296" s="818"/>
      <c r="S296" s="818"/>
      <c r="T296" s="818"/>
      <c r="U296" s="818"/>
      <c r="V296" s="818"/>
      <c r="W296" s="818"/>
      <c r="X296" s="818"/>
      <c r="Y296" s="818"/>
      <c r="Z296" s="818"/>
      <c r="AA296" s="818"/>
      <c r="AB296" s="818"/>
      <c r="AC296" s="824"/>
      <c r="AD296" s="810"/>
      <c r="AE296" s="810"/>
      <c r="AF296" s="810"/>
      <c r="AG296" s="810"/>
      <c r="AH296" s="810"/>
      <c r="AI296" s="810"/>
      <c r="AJ296" s="810"/>
      <c r="AK296" s="810"/>
      <c r="AL296" s="810"/>
      <c r="AM296" s="810"/>
      <c r="AN296" s="810"/>
      <c r="AO296" s="810"/>
      <c r="AP296" s="810"/>
      <c r="AQ296" s="810"/>
      <c r="AR296" s="810"/>
      <c r="AS296" s="810"/>
      <c r="AT296" s="810"/>
      <c r="AU296" s="810"/>
      <c r="AV296" s="810"/>
      <c r="AW296" s="810"/>
      <c r="AX296" s="810"/>
      <c r="AY296" s="810"/>
      <c r="AZ296" s="810"/>
      <c r="BA296" s="810"/>
      <c r="BB296" s="810"/>
      <c r="BC296" s="810"/>
    </row>
    <row r="297" ht="15.75" customHeight="1">
      <c r="F297" s="744"/>
      <c r="G297" s="744"/>
      <c r="H297" s="744"/>
      <c r="I297" s="744"/>
      <c r="J297" s="744"/>
      <c r="K297" s="819"/>
      <c r="L297" s="744"/>
      <c r="M297" s="744"/>
      <c r="N297" s="744"/>
      <c r="O297" s="820"/>
      <c r="P297" s="821"/>
      <c r="Q297" s="818"/>
      <c r="R297" s="818"/>
      <c r="S297" s="818"/>
      <c r="T297" s="818"/>
      <c r="U297" s="818"/>
      <c r="V297" s="818"/>
      <c r="W297" s="818"/>
      <c r="X297" s="818"/>
      <c r="Y297" s="818"/>
      <c r="Z297" s="818"/>
      <c r="AA297" s="818"/>
      <c r="AB297" s="818"/>
      <c r="AC297" s="824"/>
      <c r="AD297" s="810"/>
      <c r="AE297" s="810"/>
      <c r="AF297" s="810"/>
      <c r="AG297" s="810"/>
      <c r="AH297" s="810"/>
      <c r="AI297" s="810"/>
      <c r="AJ297" s="810"/>
      <c r="AK297" s="810"/>
      <c r="AL297" s="810"/>
      <c r="AM297" s="810"/>
      <c r="AN297" s="810"/>
      <c r="AO297" s="810"/>
      <c r="AP297" s="810"/>
      <c r="AQ297" s="810"/>
      <c r="AR297" s="810"/>
      <c r="AS297" s="810"/>
      <c r="AT297" s="810"/>
      <c r="AU297" s="810"/>
      <c r="AV297" s="810"/>
      <c r="AW297" s="810"/>
      <c r="AX297" s="810"/>
      <c r="AY297" s="810"/>
      <c r="AZ297" s="810"/>
      <c r="BA297" s="810"/>
      <c r="BB297" s="810"/>
      <c r="BC297" s="810"/>
    </row>
    <row r="298" ht="15.75" customHeight="1">
      <c r="F298" s="744"/>
      <c r="G298" s="744"/>
      <c r="H298" s="744"/>
      <c r="I298" s="744"/>
      <c r="J298" s="744"/>
      <c r="K298" s="819"/>
      <c r="L298" s="744"/>
      <c r="M298" s="744"/>
      <c r="N298" s="744"/>
      <c r="O298" s="820"/>
      <c r="P298" s="821"/>
      <c r="Q298" s="818"/>
      <c r="R298" s="818"/>
      <c r="S298" s="818"/>
      <c r="T298" s="818"/>
      <c r="U298" s="818"/>
      <c r="V298" s="818"/>
      <c r="W298" s="818"/>
      <c r="X298" s="818"/>
      <c r="Y298" s="818"/>
      <c r="Z298" s="818"/>
      <c r="AA298" s="818"/>
      <c r="AB298" s="818"/>
      <c r="AC298" s="824"/>
      <c r="AD298" s="810"/>
      <c r="AE298" s="810"/>
      <c r="AF298" s="810"/>
      <c r="AG298" s="810"/>
      <c r="AH298" s="810"/>
      <c r="AI298" s="810"/>
      <c r="AJ298" s="810"/>
      <c r="AK298" s="810"/>
      <c r="AL298" s="810"/>
      <c r="AM298" s="810"/>
      <c r="AN298" s="810"/>
      <c r="AO298" s="810"/>
      <c r="AP298" s="810"/>
      <c r="AQ298" s="810"/>
      <c r="AR298" s="810"/>
      <c r="AS298" s="810"/>
      <c r="AT298" s="810"/>
      <c r="AU298" s="810"/>
      <c r="AV298" s="810"/>
      <c r="AW298" s="810"/>
      <c r="AX298" s="810"/>
      <c r="AY298" s="810"/>
      <c r="AZ298" s="810"/>
      <c r="BA298" s="810"/>
      <c r="BB298" s="810"/>
      <c r="BC298" s="810"/>
    </row>
    <row r="299" ht="15.75" customHeight="1">
      <c r="F299" s="744"/>
      <c r="G299" s="744"/>
      <c r="H299" s="744"/>
      <c r="I299" s="744"/>
      <c r="J299" s="744"/>
      <c r="K299" s="819"/>
      <c r="L299" s="744"/>
      <c r="M299" s="744"/>
      <c r="N299" s="744"/>
      <c r="O299" s="820"/>
      <c r="P299" s="821"/>
      <c r="Q299" s="818"/>
      <c r="R299" s="818"/>
      <c r="S299" s="818"/>
      <c r="T299" s="818"/>
      <c r="U299" s="818"/>
      <c r="V299" s="818"/>
      <c r="W299" s="818"/>
      <c r="X299" s="818"/>
      <c r="Y299" s="818"/>
      <c r="Z299" s="818"/>
      <c r="AA299" s="818"/>
      <c r="AB299" s="818"/>
      <c r="AC299" s="824"/>
      <c r="AD299" s="810"/>
      <c r="AE299" s="810"/>
      <c r="AF299" s="810"/>
      <c r="AG299" s="810"/>
      <c r="AH299" s="810"/>
      <c r="AI299" s="810"/>
      <c r="AJ299" s="810"/>
      <c r="AK299" s="810"/>
      <c r="AL299" s="810"/>
      <c r="AM299" s="810"/>
      <c r="AN299" s="810"/>
      <c r="AO299" s="810"/>
      <c r="AP299" s="810"/>
      <c r="AQ299" s="810"/>
      <c r="AR299" s="810"/>
      <c r="AS299" s="810"/>
      <c r="AT299" s="810"/>
      <c r="AU299" s="810"/>
      <c r="AV299" s="810"/>
      <c r="AW299" s="810"/>
      <c r="AX299" s="810"/>
      <c r="AY299" s="810"/>
      <c r="AZ299" s="810"/>
      <c r="BA299" s="810"/>
      <c r="BB299" s="810"/>
      <c r="BC299" s="810"/>
    </row>
    <row r="300" ht="15.75" customHeight="1">
      <c r="F300" s="744"/>
      <c r="G300" s="744"/>
      <c r="H300" s="744"/>
      <c r="I300" s="744"/>
      <c r="J300" s="744"/>
      <c r="K300" s="819"/>
      <c r="L300" s="744"/>
      <c r="M300" s="744"/>
      <c r="N300" s="744"/>
      <c r="O300" s="820"/>
      <c r="P300" s="821"/>
      <c r="Q300" s="818"/>
      <c r="R300" s="818"/>
      <c r="S300" s="818"/>
      <c r="T300" s="818"/>
      <c r="U300" s="818"/>
      <c r="V300" s="818"/>
      <c r="W300" s="818"/>
      <c r="X300" s="818"/>
      <c r="Y300" s="818"/>
      <c r="Z300" s="818"/>
      <c r="AA300" s="818"/>
      <c r="AB300" s="818"/>
      <c r="AC300" s="824"/>
      <c r="AD300" s="810"/>
      <c r="AE300" s="810"/>
      <c r="AF300" s="810"/>
      <c r="AG300" s="810"/>
      <c r="AH300" s="810"/>
      <c r="AI300" s="810"/>
      <c r="AJ300" s="810"/>
      <c r="AK300" s="810"/>
      <c r="AL300" s="810"/>
      <c r="AM300" s="810"/>
      <c r="AN300" s="810"/>
      <c r="AO300" s="810"/>
      <c r="AP300" s="810"/>
      <c r="AQ300" s="810"/>
      <c r="AR300" s="810"/>
      <c r="AS300" s="810"/>
      <c r="AT300" s="810"/>
      <c r="AU300" s="810"/>
      <c r="AV300" s="810"/>
      <c r="AW300" s="810"/>
      <c r="AX300" s="810"/>
      <c r="AY300" s="810"/>
      <c r="AZ300" s="810"/>
      <c r="BA300" s="810"/>
      <c r="BB300" s="810"/>
      <c r="BC300" s="810"/>
    </row>
    <row r="301" ht="15.75" customHeight="1">
      <c r="F301" s="744"/>
      <c r="G301" s="744"/>
      <c r="H301" s="744"/>
      <c r="I301" s="744"/>
      <c r="J301" s="744"/>
      <c r="K301" s="819"/>
      <c r="L301" s="744"/>
      <c r="M301" s="744"/>
      <c r="N301" s="744"/>
      <c r="O301" s="820"/>
      <c r="P301" s="821"/>
      <c r="Q301" s="818"/>
      <c r="R301" s="818"/>
      <c r="S301" s="818"/>
      <c r="T301" s="818"/>
      <c r="U301" s="818"/>
      <c r="V301" s="818"/>
      <c r="W301" s="818"/>
      <c r="X301" s="818"/>
      <c r="Y301" s="818"/>
      <c r="Z301" s="818"/>
      <c r="AA301" s="818"/>
      <c r="AB301" s="818"/>
      <c r="AC301" s="824"/>
      <c r="AD301" s="810"/>
      <c r="AE301" s="810"/>
      <c r="AF301" s="810"/>
      <c r="AG301" s="810"/>
      <c r="AH301" s="810"/>
      <c r="AI301" s="810"/>
      <c r="AJ301" s="810"/>
      <c r="AK301" s="810"/>
      <c r="AL301" s="810"/>
      <c r="AM301" s="810"/>
      <c r="AN301" s="810"/>
      <c r="AO301" s="810"/>
      <c r="AP301" s="810"/>
      <c r="AQ301" s="810"/>
      <c r="AR301" s="810"/>
      <c r="AS301" s="810"/>
      <c r="AT301" s="810"/>
      <c r="AU301" s="810"/>
      <c r="AV301" s="810"/>
      <c r="AW301" s="810"/>
      <c r="AX301" s="810"/>
      <c r="AY301" s="810"/>
      <c r="AZ301" s="810"/>
      <c r="BA301" s="810"/>
      <c r="BB301" s="810"/>
      <c r="BC301" s="810"/>
    </row>
    <row r="302" ht="15.75" customHeight="1">
      <c r="F302" s="744"/>
      <c r="G302" s="744"/>
      <c r="H302" s="744"/>
      <c r="I302" s="744"/>
      <c r="J302" s="744"/>
      <c r="K302" s="819"/>
      <c r="L302" s="744"/>
      <c r="M302" s="744"/>
      <c r="N302" s="744"/>
      <c r="O302" s="820"/>
      <c r="P302" s="821"/>
      <c r="Q302" s="818"/>
      <c r="R302" s="818"/>
      <c r="S302" s="818"/>
      <c r="T302" s="818"/>
      <c r="U302" s="818"/>
      <c r="V302" s="818"/>
      <c r="W302" s="818"/>
      <c r="X302" s="818"/>
      <c r="Y302" s="818"/>
      <c r="Z302" s="818"/>
      <c r="AA302" s="818"/>
      <c r="AB302" s="818"/>
      <c r="AC302" s="824"/>
      <c r="AD302" s="810"/>
      <c r="AE302" s="810"/>
      <c r="AF302" s="810"/>
      <c r="AG302" s="810"/>
      <c r="AH302" s="810"/>
      <c r="AI302" s="810"/>
      <c r="AJ302" s="810"/>
      <c r="AK302" s="810"/>
      <c r="AL302" s="810"/>
      <c r="AM302" s="810"/>
      <c r="AN302" s="810"/>
      <c r="AO302" s="810"/>
      <c r="AP302" s="810"/>
      <c r="AQ302" s="810"/>
      <c r="AR302" s="810"/>
      <c r="AS302" s="810"/>
      <c r="AT302" s="810"/>
      <c r="AU302" s="810"/>
      <c r="AV302" s="810"/>
      <c r="AW302" s="810"/>
      <c r="AX302" s="810"/>
      <c r="AY302" s="810"/>
      <c r="AZ302" s="810"/>
      <c r="BA302" s="810"/>
      <c r="BB302" s="810"/>
      <c r="BC302" s="810"/>
    </row>
    <row r="303" ht="15.75" customHeight="1">
      <c r="F303" s="744"/>
      <c r="G303" s="744"/>
      <c r="H303" s="744"/>
      <c r="I303" s="744"/>
      <c r="J303" s="744"/>
      <c r="K303" s="819"/>
      <c r="L303" s="744"/>
      <c r="M303" s="744"/>
      <c r="N303" s="744"/>
      <c r="O303" s="820"/>
      <c r="P303" s="821"/>
      <c r="Q303" s="818"/>
      <c r="R303" s="818"/>
      <c r="S303" s="818"/>
      <c r="T303" s="818"/>
      <c r="U303" s="818"/>
      <c r="V303" s="818"/>
      <c r="W303" s="818"/>
      <c r="X303" s="818"/>
      <c r="Y303" s="818"/>
      <c r="Z303" s="818"/>
      <c r="AA303" s="818"/>
      <c r="AB303" s="818"/>
      <c r="AC303" s="824"/>
      <c r="AD303" s="810"/>
      <c r="AE303" s="810"/>
      <c r="AF303" s="810"/>
      <c r="AG303" s="810"/>
      <c r="AH303" s="810"/>
      <c r="AI303" s="810"/>
      <c r="AJ303" s="810"/>
      <c r="AK303" s="810"/>
      <c r="AL303" s="810"/>
      <c r="AM303" s="810"/>
      <c r="AN303" s="810"/>
      <c r="AO303" s="810"/>
      <c r="AP303" s="810"/>
      <c r="AQ303" s="810"/>
      <c r="AR303" s="810"/>
      <c r="AS303" s="810"/>
      <c r="AT303" s="810"/>
      <c r="AU303" s="810"/>
      <c r="AV303" s="810"/>
      <c r="AW303" s="810"/>
      <c r="AX303" s="810"/>
      <c r="AY303" s="810"/>
      <c r="AZ303" s="810"/>
      <c r="BA303" s="810"/>
      <c r="BB303" s="810"/>
      <c r="BC303" s="810"/>
    </row>
    <row r="304" ht="15.75" customHeight="1">
      <c r="F304" s="744"/>
      <c r="G304" s="744"/>
      <c r="H304" s="744"/>
      <c r="I304" s="744"/>
      <c r="J304" s="744"/>
      <c r="K304" s="819"/>
      <c r="L304" s="744"/>
      <c r="M304" s="744"/>
      <c r="N304" s="744"/>
      <c r="O304" s="820"/>
      <c r="P304" s="821"/>
      <c r="Q304" s="818"/>
      <c r="R304" s="818"/>
      <c r="S304" s="818"/>
      <c r="T304" s="818"/>
      <c r="U304" s="818"/>
      <c r="V304" s="818"/>
      <c r="W304" s="818"/>
      <c r="X304" s="818"/>
      <c r="Y304" s="818"/>
      <c r="Z304" s="818"/>
      <c r="AA304" s="818"/>
      <c r="AB304" s="818"/>
      <c r="AC304" s="824"/>
      <c r="AD304" s="810"/>
      <c r="AE304" s="810"/>
      <c r="AF304" s="810"/>
      <c r="AG304" s="810"/>
      <c r="AH304" s="810"/>
      <c r="AI304" s="810"/>
      <c r="AJ304" s="810"/>
      <c r="AK304" s="810"/>
      <c r="AL304" s="810"/>
      <c r="AM304" s="810"/>
      <c r="AN304" s="810"/>
      <c r="AO304" s="810"/>
      <c r="AP304" s="810"/>
      <c r="AQ304" s="810"/>
      <c r="AR304" s="810"/>
      <c r="AS304" s="810"/>
      <c r="AT304" s="810"/>
      <c r="AU304" s="810"/>
      <c r="AV304" s="810"/>
      <c r="AW304" s="810"/>
      <c r="AX304" s="810"/>
      <c r="AY304" s="810"/>
      <c r="AZ304" s="810"/>
      <c r="BA304" s="810"/>
      <c r="BB304" s="810"/>
      <c r="BC304" s="810"/>
    </row>
    <row r="305" ht="15.75" customHeight="1">
      <c r="F305" s="744"/>
      <c r="G305" s="744"/>
      <c r="H305" s="744"/>
      <c r="I305" s="744"/>
      <c r="J305" s="744"/>
      <c r="K305" s="819"/>
      <c r="L305" s="744"/>
      <c r="M305" s="744"/>
      <c r="N305" s="744"/>
      <c r="O305" s="820"/>
      <c r="P305" s="821"/>
      <c r="Q305" s="818"/>
      <c r="R305" s="818"/>
      <c r="S305" s="818"/>
      <c r="T305" s="818"/>
      <c r="U305" s="818"/>
      <c r="V305" s="818"/>
      <c r="W305" s="818"/>
      <c r="X305" s="818"/>
      <c r="Y305" s="818"/>
      <c r="Z305" s="818"/>
      <c r="AA305" s="818"/>
      <c r="AB305" s="818"/>
      <c r="AC305" s="824"/>
      <c r="AD305" s="810"/>
      <c r="AE305" s="810"/>
      <c r="AF305" s="810"/>
      <c r="AG305" s="810"/>
      <c r="AH305" s="810"/>
      <c r="AI305" s="810"/>
      <c r="AJ305" s="810"/>
      <c r="AK305" s="810"/>
      <c r="AL305" s="810"/>
      <c r="AM305" s="810"/>
      <c r="AN305" s="810"/>
      <c r="AO305" s="810"/>
      <c r="AP305" s="810"/>
      <c r="AQ305" s="810"/>
      <c r="AR305" s="810"/>
      <c r="AS305" s="810"/>
      <c r="AT305" s="810"/>
      <c r="AU305" s="810"/>
      <c r="AV305" s="810"/>
      <c r="AW305" s="810"/>
      <c r="AX305" s="810"/>
      <c r="AY305" s="810"/>
      <c r="AZ305" s="810"/>
      <c r="BA305" s="810"/>
      <c r="BB305" s="810"/>
      <c r="BC305" s="810"/>
    </row>
    <row r="306" ht="15.75" customHeight="1">
      <c r="F306" s="744"/>
      <c r="G306" s="744"/>
      <c r="H306" s="744"/>
      <c r="I306" s="744"/>
      <c r="J306" s="744"/>
      <c r="K306" s="819"/>
      <c r="L306" s="744"/>
      <c r="M306" s="744"/>
      <c r="N306" s="744"/>
      <c r="O306" s="820"/>
      <c r="P306" s="821"/>
      <c r="Q306" s="818"/>
      <c r="R306" s="818"/>
      <c r="S306" s="818"/>
      <c r="T306" s="818"/>
      <c r="U306" s="818"/>
      <c r="V306" s="818"/>
      <c r="W306" s="818"/>
      <c r="X306" s="818"/>
      <c r="Y306" s="818"/>
      <c r="Z306" s="818"/>
      <c r="AA306" s="818"/>
      <c r="AB306" s="818"/>
      <c r="AC306" s="824"/>
      <c r="AD306" s="810"/>
      <c r="AE306" s="810"/>
      <c r="AF306" s="810"/>
      <c r="AG306" s="810"/>
      <c r="AH306" s="810"/>
      <c r="AI306" s="810"/>
      <c r="AJ306" s="810"/>
      <c r="AK306" s="810"/>
      <c r="AL306" s="810"/>
      <c r="AM306" s="810"/>
      <c r="AN306" s="810"/>
      <c r="AO306" s="810"/>
      <c r="AP306" s="810"/>
      <c r="AQ306" s="810"/>
      <c r="AR306" s="810"/>
      <c r="AS306" s="810"/>
      <c r="AT306" s="810"/>
      <c r="AU306" s="810"/>
      <c r="AV306" s="810"/>
      <c r="AW306" s="810"/>
      <c r="AX306" s="810"/>
      <c r="AY306" s="810"/>
      <c r="AZ306" s="810"/>
      <c r="BA306" s="810"/>
      <c r="BB306" s="810"/>
      <c r="BC306" s="810"/>
    </row>
    <row r="307" ht="15.75" customHeight="1">
      <c r="F307" s="744"/>
      <c r="G307" s="744"/>
      <c r="H307" s="744"/>
      <c r="I307" s="744"/>
      <c r="J307" s="744"/>
      <c r="K307" s="819"/>
      <c r="L307" s="744"/>
      <c r="M307" s="744"/>
      <c r="N307" s="744"/>
      <c r="O307" s="820"/>
      <c r="P307" s="821"/>
      <c r="Q307" s="818"/>
      <c r="R307" s="818"/>
      <c r="S307" s="818"/>
      <c r="T307" s="818"/>
      <c r="U307" s="818"/>
      <c r="V307" s="818"/>
      <c r="W307" s="818"/>
      <c r="X307" s="818"/>
      <c r="Y307" s="818"/>
      <c r="Z307" s="818"/>
      <c r="AA307" s="818"/>
      <c r="AB307" s="818"/>
      <c r="AC307" s="824"/>
      <c r="AD307" s="810"/>
      <c r="AE307" s="810"/>
      <c r="AF307" s="810"/>
      <c r="AG307" s="810"/>
      <c r="AH307" s="810"/>
      <c r="AI307" s="810"/>
      <c r="AJ307" s="810"/>
      <c r="AK307" s="810"/>
      <c r="AL307" s="810"/>
      <c r="AM307" s="810"/>
      <c r="AN307" s="810"/>
      <c r="AO307" s="810"/>
      <c r="AP307" s="810"/>
      <c r="AQ307" s="810"/>
      <c r="AR307" s="810"/>
      <c r="AS307" s="810"/>
      <c r="AT307" s="810"/>
      <c r="AU307" s="810"/>
      <c r="AV307" s="810"/>
      <c r="AW307" s="810"/>
      <c r="AX307" s="810"/>
      <c r="AY307" s="810"/>
      <c r="AZ307" s="810"/>
      <c r="BA307" s="810"/>
      <c r="BB307" s="810"/>
      <c r="BC307" s="810"/>
    </row>
    <row r="308" ht="15.75" customHeight="1">
      <c r="F308" s="744"/>
      <c r="G308" s="744"/>
      <c r="H308" s="744"/>
      <c r="I308" s="744"/>
      <c r="J308" s="744"/>
      <c r="K308" s="819"/>
      <c r="L308" s="744"/>
      <c r="M308" s="744"/>
      <c r="N308" s="744"/>
      <c r="O308" s="820"/>
      <c r="P308" s="821"/>
      <c r="Q308" s="818"/>
      <c r="R308" s="818"/>
      <c r="S308" s="818"/>
      <c r="T308" s="818"/>
      <c r="U308" s="818"/>
      <c r="V308" s="818"/>
      <c r="W308" s="818"/>
      <c r="X308" s="818"/>
      <c r="Y308" s="818"/>
      <c r="Z308" s="818"/>
      <c r="AA308" s="818"/>
      <c r="AB308" s="818"/>
      <c r="AC308" s="824"/>
      <c r="AD308" s="810"/>
      <c r="AE308" s="810"/>
      <c r="AF308" s="810"/>
      <c r="AG308" s="810"/>
      <c r="AH308" s="810"/>
      <c r="AI308" s="810"/>
      <c r="AJ308" s="810"/>
      <c r="AK308" s="810"/>
      <c r="AL308" s="810"/>
      <c r="AM308" s="810"/>
      <c r="AN308" s="810"/>
      <c r="AO308" s="810"/>
      <c r="AP308" s="810"/>
      <c r="AQ308" s="810"/>
      <c r="AR308" s="810"/>
      <c r="AS308" s="810"/>
      <c r="AT308" s="810"/>
      <c r="AU308" s="810"/>
      <c r="AV308" s="810"/>
      <c r="AW308" s="810"/>
      <c r="AX308" s="810"/>
      <c r="AY308" s="810"/>
      <c r="AZ308" s="810"/>
      <c r="BA308" s="810"/>
      <c r="BB308" s="810"/>
      <c r="BC308" s="810"/>
    </row>
    <row r="309" ht="15.75" customHeight="1">
      <c r="F309" s="744"/>
      <c r="G309" s="744"/>
      <c r="H309" s="744"/>
      <c r="I309" s="744"/>
      <c r="J309" s="744"/>
      <c r="K309" s="819"/>
      <c r="L309" s="744"/>
      <c r="M309" s="744"/>
      <c r="N309" s="744"/>
      <c r="O309" s="820"/>
      <c r="P309" s="821"/>
      <c r="Q309" s="818"/>
      <c r="R309" s="818"/>
      <c r="S309" s="818"/>
      <c r="T309" s="818"/>
      <c r="U309" s="818"/>
      <c r="V309" s="818"/>
      <c r="W309" s="818"/>
      <c r="X309" s="818"/>
      <c r="Y309" s="818"/>
      <c r="Z309" s="818"/>
      <c r="AA309" s="818"/>
      <c r="AB309" s="818"/>
      <c r="AC309" s="824"/>
      <c r="AD309" s="810"/>
      <c r="AE309" s="810"/>
      <c r="AF309" s="810"/>
      <c r="AG309" s="810"/>
      <c r="AH309" s="810"/>
      <c r="AI309" s="810"/>
      <c r="AJ309" s="810"/>
      <c r="AK309" s="810"/>
      <c r="AL309" s="810"/>
      <c r="AM309" s="810"/>
      <c r="AN309" s="810"/>
      <c r="AO309" s="810"/>
      <c r="AP309" s="810"/>
      <c r="AQ309" s="810"/>
      <c r="AR309" s="810"/>
      <c r="AS309" s="810"/>
      <c r="AT309" s="810"/>
      <c r="AU309" s="810"/>
      <c r="AV309" s="810"/>
      <c r="AW309" s="810"/>
      <c r="AX309" s="810"/>
      <c r="AY309" s="810"/>
      <c r="AZ309" s="810"/>
      <c r="BA309" s="810"/>
      <c r="BB309" s="810"/>
      <c r="BC309" s="810"/>
    </row>
    <row r="310" ht="15.75" customHeight="1">
      <c r="F310" s="744"/>
      <c r="G310" s="744"/>
      <c r="H310" s="744"/>
      <c r="I310" s="744"/>
      <c r="J310" s="744"/>
      <c r="K310" s="819"/>
      <c r="L310" s="744"/>
      <c r="M310" s="744"/>
      <c r="N310" s="744"/>
      <c r="O310" s="820"/>
      <c r="P310" s="821"/>
      <c r="Q310" s="818"/>
      <c r="R310" s="818"/>
      <c r="S310" s="818"/>
      <c r="T310" s="818"/>
      <c r="U310" s="818"/>
      <c r="V310" s="818"/>
      <c r="W310" s="818"/>
      <c r="X310" s="818"/>
      <c r="Y310" s="818"/>
      <c r="Z310" s="818"/>
      <c r="AA310" s="818"/>
      <c r="AB310" s="818"/>
      <c r="AC310" s="824"/>
      <c r="AD310" s="810"/>
      <c r="AE310" s="810"/>
      <c r="AF310" s="810"/>
      <c r="AG310" s="810"/>
      <c r="AH310" s="810"/>
      <c r="AI310" s="810"/>
      <c r="AJ310" s="810"/>
      <c r="AK310" s="810"/>
      <c r="AL310" s="810"/>
      <c r="AM310" s="810"/>
      <c r="AN310" s="810"/>
      <c r="AO310" s="810"/>
      <c r="AP310" s="810"/>
      <c r="AQ310" s="810"/>
      <c r="AR310" s="810"/>
      <c r="AS310" s="810"/>
      <c r="AT310" s="810"/>
      <c r="AU310" s="810"/>
      <c r="AV310" s="810"/>
      <c r="AW310" s="810"/>
      <c r="AX310" s="810"/>
      <c r="AY310" s="810"/>
      <c r="AZ310" s="810"/>
      <c r="BA310" s="810"/>
      <c r="BB310" s="810"/>
      <c r="BC310" s="810"/>
    </row>
    <row r="311" ht="15.75" customHeight="1">
      <c r="F311" s="744"/>
      <c r="G311" s="744"/>
      <c r="H311" s="744"/>
      <c r="I311" s="744"/>
      <c r="J311" s="744"/>
      <c r="K311" s="819"/>
      <c r="L311" s="744"/>
      <c r="M311" s="744"/>
      <c r="N311" s="744"/>
      <c r="O311" s="820"/>
      <c r="P311" s="821"/>
      <c r="Q311" s="818"/>
      <c r="R311" s="818"/>
      <c r="S311" s="818"/>
      <c r="T311" s="818"/>
      <c r="U311" s="818"/>
      <c r="V311" s="818"/>
      <c r="W311" s="818"/>
      <c r="X311" s="818"/>
      <c r="Y311" s="818"/>
      <c r="Z311" s="818"/>
      <c r="AA311" s="818"/>
      <c r="AB311" s="818"/>
      <c r="AC311" s="824"/>
      <c r="AD311" s="810"/>
      <c r="AE311" s="810"/>
      <c r="AF311" s="810"/>
      <c r="AG311" s="810"/>
      <c r="AH311" s="810"/>
      <c r="AI311" s="810"/>
      <c r="AJ311" s="810"/>
      <c r="AK311" s="810"/>
      <c r="AL311" s="810"/>
      <c r="AM311" s="810"/>
      <c r="AN311" s="810"/>
      <c r="AO311" s="810"/>
      <c r="AP311" s="810"/>
      <c r="AQ311" s="810"/>
      <c r="AR311" s="810"/>
      <c r="AS311" s="810"/>
      <c r="AT311" s="810"/>
      <c r="AU311" s="810"/>
      <c r="AV311" s="810"/>
      <c r="AW311" s="810"/>
      <c r="AX311" s="810"/>
      <c r="AY311" s="810"/>
      <c r="AZ311" s="810"/>
      <c r="BA311" s="810"/>
      <c r="BB311" s="810"/>
      <c r="BC311" s="810"/>
    </row>
    <row r="312" ht="15.75" customHeight="1">
      <c r="F312" s="744"/>
      <c r="G312" s="744"/>
      <c r="H312" s="744"/>
      <c r="I312" s="744"/>
      <c r="J312" s="744"/>
      <c r="K312" s="819"/>
      <c r="L312" s="744"/>
      <c r="M312" s="744"/>
      <c r="N312" s="744"/>
      <c r="O312" s="820"/>
      <c r="P312" s="821"/>
      <c r="Q312" s="818"/>
      <c r="R312" s="818"/>
      <c r="S312" s="818"/>
      <c r="T312" s="818"/>
      <c r="U312" s="818"/>
      <c r="V312" s="818"/>
      <c r="W312" s="818"/>
      <c r="X312" s="818"/>
      <c r="Y312" s="818"/>
      <c r="Z312" s="818"/>
      <c r="AA312" s="818"/>
      <c r="AB312" s="818"/>
      <c r="AC312" s="824"/>
      <c r="AD312" s="810"/>
      <c r="AE312" s="810"/>
      <c r="AF312" s="810"/>
      <c r="AG312" s="810"/>
      <c r="AH312" s="810"/>
      <c r="AI312" s="810"/>
      <c r="AJ312" s="810"/>
      <c r="AK312" s="810"/>
      <c r="AL312" s="810"/>
      <c r="AM312" s="810"/>
      <c r="AN312" s="810"/>
      <c r="AO312" s="810"/>
      <c r="AP312" s="810"/>
      <c r="AQ312" s="810"/>
      <c r="AR312" s="810"/>
      <c r="AS312" s="810"/>
      <c r="AT312" s="810"/>
      <c r="AU312" s="810"/>
      <c r="AV312" s="810"/>
      <c r="AW312" s="810"/>
      <c r="AX312" s="810"/>
      <c r="AY312" s="810"/>
      <c r="AZ312" s="810"/>
      <c r="BA312" s="810"/>
      <c r="BB312" s="810"/>
      <c r="BC312" s="810"/>
    </row>
    <row r="313" ht="15.75" customHeight="1">
      <c r="F313" s="744"/>
      <c r="G313" s="744"/>
      <c r="H313" s="744"/>
      <c r="I313" s="744"/>
      <c r="J313" s="744"/>
      <c r="K313" s="819"/>
      <c r="L313" s="744"/>
      <c r="M313" s="744"/>
      <c r="N313" s="744"/>
      <c r="O313" s="820"/>
      <c r="P313" s="821"/>
      <c r="Q313" s="818"/>
      <c r="R313" s="818"/>
      <c r="S313" s="818"/>
      <c r="T313" s="818"/>
      <c r="U313" s="818"/>
      <c r="V313" s="818"/>
      <c r="W313" s="818"/>
      <c r="X313" s="818"/>
      <c r="Y313" s="818"/>
      <c r="Z313" s="818"/>
      <c r="AA313" s="818"/>
      <c r="AB313" s="818"/>
      <c r="AC313" s="824"/>
      <c r="AD313" s="810"/>
      <c r="AE313" s="810"/>
      <c r="AF313" s="810"/>
      <c r="AG313" s="810"/>
      <c r="AH313" s="810"/>
      <c r="AI313" s="810"/>
      <c r="AJ313" s="810"/>
      <c r="AK313" s="810"/>
      <c r="AL313" s="810"/>
      <c r="AM313" s="810"/>
      <c r="AN313" s="810"/>
      <c r="AO313" s="810"/>
      <c r="AP313" s="810"/>
      <c r="AQ313" s="810"/>
      <c r="AR313" s="810"/>
      <c r="AS313" s="810"/>
      <c r="AT313" s="810"/>
      <c r="AU313" s="810"/>
      <c r="AV313" s="810"/>
      <c r="AW313" s="810"/>
      <c r="AX313" s="810"/>
      <c r="AY313" s="810"/>
      <c r="AZ313" s="810"/>
      <c r="BA313" s="810"/>
      <c r="BB313" s="810"/>
      <c r="BC313" s="810"/>
    </row>
    <row r="314" ht="15.75" customHeight="1">
      <c r="F314" s="744"/>
      <c r="G314" s="744"/>
      <c r="H314" s="744"/>
      <c r="I314" s="744"/>
      <c r="J314" s="744"/>
      <c r="K314" s="819"/>
      <c r="L314" s="744"/>
      <c r="M314" s="744"/>
      <c r="N314" s="744"/>
      <c r="O314" s="820"/>
      <c r="P314" s="821"/>
      <c r="Q314" s="818"/>
      <c r="R314" s="818"/>
      <c r="S314" s="818"/>
      <c r="T314" s="818"/>
      <c r="U314" s="818"/>
      <c r="V314" s="818"/>
      <c r="W314" s="818"/>
      <c r="X314" s="818"/>
      <c r="Y314" s="818"/>
      <c r="Z314" s="818"/>
      <c r="AA314" s="818"/>
      <c r="AB314" s="818"/>
      <c r="AC314" s="824"/>
      <c r="AD314" s="810"/>
      <c r="AE314" s="810"/>
      <c r="AF314" s="810"/>
      <c r="AG314" s="810"/>
      <c r="AH314" s="810"/>
      <c r="AI314" s="810"/>
      <c r="AJ314" s="810"/>
      <c r="AK314" s="810"/>
      <c r="AL314" s="810"/>
      <c r="AM314" s="810"/>
      <c r="AN314" s="810"/>
      <c r="AO314" s="810"/>
      <c r="AP314" s="810"/>
      <c r="AQ314" s="810"/>
      <c r="AR314" s="810"/>
      <c r="AS314" s="810"/>
      <c r="AT314" s="810"/>
      <c r="AU314" s="810"/>
      <c r="AV314" s="810"/>
      <c r="AW314" s="810"/>
      <c r="AX314" s="810"/>
      <c r="AY314" s="810"/>
      <c r="AZ314" s="810"/>
      <c r="BA314" s="810"/>
      <c r="BB314" s="810"/>
      <c r="BC314" s="810"/>
    </row>
    <row r="315" ht="15.75" customHeight="1">
      <c r="F315" s="744"/>
      <c r="G315" s="744"/>
      <c r="H315" s="744"/>
      <c r="I315" s="744"/>
      <c r="J315" s="744"/>
      <c r="K315" s="819"/>
      <c r="L315" s="744"/>
      <c r="M315" s="744"/>
      <c r="N315" s="744"/>
      <c r="O315" s="820"/>
      <c r="P315" s="821"/>
      <c r="Q315" s="818"/>
      <c r="R315" s="818"/>
      <c r="S315" s="818"/>
      <c r="T315" s="818"/>
      <c r="U315" s="818"/>
      <c r="V315" s="818"/>
      <c r="W315" s="818"/>
      <c r="X315" s="818"/>
      <c r="Y315" s="818"/>
      <c r="Z315" s="818"/>
      <c r="AA315" s="818"/>
      <c r="AB315" s="818"/>
      <c r="AC315" s="824"/>
      <c r="AD315" s="810"/>
      <c r="AE315" s="810"/>
      <c r="AF315" s="810"/>
      <c r="AG315" s="810"/>
      <c r="AH315" s="810"/>
      <c r="AI315" s="810"/>
      <c r="AJ315" s="810"/>
      <c r="AK315" s="810"/>
      <c r="AL315" s="810"/>
      <c r="AM315" s="810"/>
      <c r="AN315" s="810"/>
      <c r="AO315" s="810"/>
      <c r="AP315" s="810"/>
      <c r="AQ315" s="810"/>
      <c r="AR315" s="810"/>
      <c r="AS315" s="810"/>
      <c r="AT315" s="810"/>
      <c r="AU315" s="810"/>
      <c r="AV315" s="810"/>
      <c r="AW315" s="810"/>
      <c r="AX315" s="810"/>
      <c r="AY315" s="810"/>
      <c r="AZ315" s="810"/>
      <c r="BA315" s="810"/>
      <c r="BB315" s="810"/>
      <c r="BC315" s="810"/>
    </row>
    <row r="316" ht="15.75" customHeight="1">
      <c r="F316" s="744"/>
      <c r="G316" s="744"/>
      <c r="H316" s="744"/>
      <c r="I316" s="744"/>
      <c r="J316" s="744"/>
      <c r="K316" s="819"/>
      <c r="L316" s="744"/>
      <c r="M316" s="744"/>
      <c r="N316" s="744"/>
      <c r="O316" s="820"/>
      <c r="P316" s="821"/>
      <c r="Q316" s="818"/>
      <c r="R316" s="818"/>
      <c r="S316" s="818"/>
      <c r="T316" s="818"/>
      <c r="U316" s="818"/>
      <c r="V316" s="818"/>
      <c r="W316" s="818"/>
      <c r="X316" s="818"/>
      <c r="Y316" s="818"/>
      <c r="Z316" s="818"/>
      <c r="AA316" s="818"/>
      <c r="AB316" s="818"/>
      <c r="AC316" s="824"/>
      <c r="AD316" s="810"/>
      <c r="AE316" s="810"/>
      <c r="AF316" s="810"/>
      <c r="AG316" s="810"/>
      <c r="AH316" s="810"/>
      <c r="AI316" s="810"/>
      <c r="AJ316" s="810"/>
      <c r="AK316" s="810"/>
      <c r="AL316" s="810"/>
      <c r="AM316" s="810"/>
      <c r="AN316" s="810"/>
      <c r="AO316" s="810"/>
      <c r="AP316" s="810"/>
      <c r="AQ316" s="810"/>
      <c r="AR316" s="810"/>
      <c r="AS316" s="810"/>
      <c r="AT316" s="810"/>
      <c r="AU316" s="810"/>
      <c r="AV316" s="810"/>
      <c r="AW316" s="810"/>
      <c r="AX316" s="810"/>
      <c r="AY316" s="810"/>
      <c r="AZ316" s="810"/>
      <c r="BA316" s="810"/>
      <c r="BB316" s="810"/>
      <c r="BC316" s="810"/>
    </row>
    <row r="317" ht="15.75" customHeight="1">
      <c r="F317" s="744"/>
      <c r="G317" s="744"/>
      <c r="H317" s="744"/>
      <c r="I317" s="744"/>
      <c r="J317" s="744"/>
      <c r="K317" s="819"/>
      <c r="L317" s="744"/>
      <c r="M317" s="744"/>
      <c r="N317" s="744"/>
      <c r="O317" s="820"/>
      <c r="P317" s="821"/>
      <c r="Q317" s="818"/>
      <c r="R317" s="818"/>
      <c r="S317" s="818"/>
      <c r="T317" s="818"/>
      <c r="U317" s="818"/>
      <c r="V317" s="818"/>
      <c r="W317" s="818"/>
      <c r="X317" s="818"/>
      <c r="Y317" s="818"/>
      <c r="Z317" s="818"/>
      <c r="AA317" s="818"/>
      <c r="AB317" s="818"/>
      <c r="AC317" s="824"/>
      <c r="AD317" s="810"/>
      <c r="AE317" s="810"/>
      <c r="AF317" s="810"/>
      <c r="AG317" s="810"/>
      <c r="AH317" s="810"/>
      <c r="AI317" s="810"/>
      <c r="AJ317" s="810"/>
      <c r="AK317" s="810"/>
      <c r="AL317" s="810"/>
      <c r="AM317" s="810"/>
      <c r="AN317" s="810"/>
      <c r="AO317" s="810"/>
      <c r="AP317" s="810"/>
      <c r="AQ317" s="810"/>
      <c r="AR317" s="810"/>
      <c r="AS317" s="810"/>
      <c r="AT317" s="810"/>
      <c r="AU317" s="810"/>
      <c r="AV317" s="810"/>
      <c r="AW317" s="810"/>
      <c r="AX317" s="810"/>
      <c r="AY317" s="810"/>
      <c r="AZ317" s="810"/>
      <c r="BA317" s="810"/>
      <c r="BB317" s="810"/>
      <c r="BC317" s="810"/>
    </row>
    <row r="318" ht="15.75" customHeight="1">
      <c r="F318" s="744"/>
      <c r="G318" s="744"/>
      <c r="H318" s="744"/>
      <c r="I318" s="744"/>
      <c r="J318" s="744"/>
      <c r="K318" s="819"/>
      <c r="L318" s="744"/>
      <c r="M318" s="744"/>
      <c r="N318" s="744"/>
      <c r="O318" s="820"/>
      <c r="P318" s="821"/>
      <c r="Q318" s="818"/>
      <c r="R318" s="818"/>
      <c r="S318" s="818"/>
      <c r="T318" s="818"/>
      <c r="U318" s="818"/>
      <c r="V318" s="818"/>
      <c r="W318" s="818"/>
      <c r="X318" s="818"/>
      <c r="Y318" s="818"/>
      <c r="Z318" s="818"/>
      <c r="AA318" s="818"/>
      <c r="AB318" s="818"/>
      <c r="AC318" s="824"/>
      <c r="AD318" s="810"/>
      <c r="AE318" s="810"/>
      <c r="AF318" s="810"/>
      <c r="AG318" s="810"/>
      <c r="AH318" s="810"/>
      <c r="AI318" s="810"/>
      <c r="AJ318" s="810"/>
      <c r="AK318" s="810"/>
      <c r="AL318" s="810"/>
      <c r="AM318" s="810"/>
      <c r="AN318" s="810"/>
      <c r="AO318" s="810"/>
      <c r="AP318" s="810"/>
      <c r="AQ318" s="810"/>
      <c r="AR318" s="810"/>
      <c r="AS318" s="810"/>
      <c r="AT318" s="810"/>
      <c r="AU318" s="810"/>
      <c r="AV318" s="810"/>
      <c r="AW318" s="810"/>
      <c r="AX318" s="810"/>
      <c r="AY318" s="810"/>
      <c r="AZ318" s="810"/>
      <c r="BA318" s="810"/>
      <c r="BB318" s="810"/>
      <c r="BC318" s="810"/>
    </row>
    <row r="319" ht="15.75" customHeight="1">
      <c r="F319" s="744"/>
      <c r="G319" s="744"/>
      <c r="H319" s="744"/>
      <c r="I319" s="744"/>
      <c r="J319" s="744"/>
      <c r="K319" s="819"/>
      <c r="L319" s="744"/>
      <c r="M319" s="744"/>
      <c r="N319" s="744"/>
      <c r="O319" s="820"/>
      <c r="P319" s="821"/>
      <c r="Q319" s="818"/>
      <c r="R319" s="818"/>
      <c r="S319" s="818"/>
      <c r="T319" s="818"/>
      <c r="U319" s="818"/>
      <c r="V319" s="818"/>
      <c r="W319" s="818"/>
      <c r="X319" s="818"/>
      <c r="Y319" s="818"/>
      <c r="Z319" s="818"/>
      <c r="AA319" s="818"/>
      <c r="AB319" s="818"/>
      <c r="AC319" s="824"/>
      <c r="AD319" s="810"/>
      <c r="AE319" s="810"/>
      <c r="AF319" s="810"/>
      <c r="AG319" s="810"/>
      <c r="AH319" s="810"/>
      <c r="AI319" s="810"/>
      <c r="AJ319" s="810"/>
      <c r="AK319" s="810"/>
      <c r="AL319" s="810"/>
      <c r="AM319" s="810"/>
      <c r="AN319" s="810"/>
      <c r="AO319" s="810"/>
      <c r="AP319" s="810"/>
      <c r="AQ319" s="810"/>
      <c r="AR319" s="810"/>
      <c r="AS319" s="810"/>
      <c r="AT319" s="810"/>
      <c r="AU319" s="810"/>
      <c r="AV319" s="810"/>
      <c r="AW319" s="810"/>
      <c r="AX319" s="810"/>
      <c r="AY319" s="810"/>
      <c r="AZ319" s="810"/>
      <c r="BA319" s="810"/>
      <c r="BB319" s="810"/>
      <c r="BC319" s="810"/>
    </row>
    <row r="320" ht="15.75" customHeight="1">
      <c r="F320" s="744"/>
      <c r="G320" s="744"/>
      <c r="H320" s="744"/>
      <c r="I320" s="744"/>
      <c r="J320" s="744"/>
      <c r="K320" s="819"/>
      <c r="L320" s="744"/>
      <c r="M320" s="744"/>
      <c r="N320" s="744"/>
      <c r="O320" s="820"/>
      <c r="P320" s="821"/>
      <c r="Q320" s="818"/>
      <c r="R320" s="818"/>
      <c r="S320" s="818"/>
      <c r="T320" s="818"/>
      <c r="U320" s="818"/>
      <c r="V320" s="818"/>
      <c r="W320" s="818"/>
      <c r="X320" s="818"/>
      <c r="Y320" s="818"/>
      <c r="Z320" s="818"/>
      <c r="AA320" s="818"/>
      <c r="AB320" s="818"/>
      <c r="AC320" s="824"/>
      <c r="AD320" s="810"/>
      <c r="AE320" s="810"/>
      <c r="AF320" s="810"/>
      <c r="AG320" s="810"/>
      <c r="AH320" s="810"/>
      <c r="AI320" s="810"/>
      <c r="AJ320" s="810"/>
      <c r="AK320" s="810"/>
      <c r="AL320" s="810"/>
      <c r="AM320" s="810"/>
      <c r="AN320" s="810"/>
      <c r="AO320" s="810"/>
      <c r="AP320" s="810"/>
      <c r="AQ320" s="810"/>
      <c r="AR320" s="810"/>
      <c r="AS320" s="810"/>
      <c r="AT320" s="810"/>
      <c r="AU320" s="810"/>
      <c r="AV320" s="810"/>
      <c r="AW320" s="810"/>
      <c r="AX320" s="810"/>
      <c r="AY320" s="810"/>
      <c r="AZ320" s="810"/>
      <c r="BA320" s="810"/>
      <c r="BB320" s="810"/>
      <c r="BC320" s="810"/>
    </row>
    <row r="321" ht="15.75" customHeight="1">
      <c r="F321" s="744"/>
      <c r="G321" s="744"/>
      <c r="H321" s="744"/>
      <c r="I321" s="744"/>
      <c r="J321" s="744"/>
      <c r="K321" s="819"/>
      <c r="L321" s="744"/>
      <c r="M321" s="744"/>
      <c r="N321" s="744"/>
      <c r="O321" s="820"/>
      <c r="P321" s="821"/>
      <c r="Q321" s="818"/>
      <c r="R321" s="818"/>
      <c r="S321" s="818"/>
      <c r="T321" s="818"/>
      <c r="U321" s="818"/>
      <c r="V321" s="818"/>
      <c r="W321" s="818"/>
      <c r="X321" s="818"/>
      <c r="Y321" s="818"/>
      <c r="Z321" s="818"/>
      <c r="AA321" s="818"/>
      <c r="AB321" s="818"/>
      <c r="AC321" s="824"/>
      <c r="AD321" s="810"/>
      <c r="AE321" s="810"/>
      <c r="AF321" s="810"/>
      <c r="AG321" s="810"/>
      <c r="AH321" s="810"/>
      <c r="AI321" s="810"/>
      <c r="AJ321" s="810"/>
      <c r="AK321" s="810"/>
      <c r="AL321" s="810"/>
      <c r="AM321" s="810"/>
      <c r="AN321" s="810"/>
      <c r="AO321" s="810"/>
      <c r="AP321" s="810"/>
      <c r="AQ321" s="810"/>
      <c r="AR321" s="810"/>
      <c r="AS321" s="810"/>
      <c r="AT321" s="810"/>
      <c r="AU321" s="810"/>
      <c r="AV321" s="810"/>
      <c r="AW321" s="810"/>
      <c r="AX321" s="810"/>
      <c r="AY321" s="810"/>
      <c r="AZ321" s="810"/>
      <c r="BA321" s="810"/>
      <c r="BB321" s="810"/>
      <c r="BC321" s="810"/>
    </row>
    <row r="322" ht="15.75" customHeight="1">
      <c r="F322" s="744"/>
      <c r="G322" s="744"/>
      <c r="H322" s="744"/>
      <c r="I322" s="744"/>
      <c r="J322" s="744"/>
      <c r="K322" s="819"/>
      <c r="L322" s="744"/>
      <c r="M322" s="744"/>
      <c r="N322" s="744"/>
      <c r="O322" s="820"/>
      <c r="P322" s="821"/>
      <c r="Q322" s="818"/>
      <c r="R322" s="818"/>
      <c r="S322" s="818"/>
      <c r="T322" s="818"/>
      <c r="U322" s="818"/>
      <c r="V322" s="818"/>
      <c r="W322" s="818"/>
      <c r="X322" s="818"/>
      <c r="Y322" s="818"/>
      <c r="Z322" s="818"/>
      <c r="AA322" s="818"/>
      <c r="AB322" s="818"/>
      <c r="AC322" s="824"/>
      <c r="AD322" s="810"/>
      <c r="AE322" s="810"/>
      <c r="AF322" s="810"/>
      <c r="AG322" s="810"/>
      <c r="AH322" s="810"/>
      <c r="AI322" s="810"/>
      <c r="AJ322" s="810"/>
      <c r="AK322" s="810"/>
      <c r="AL322" s="810"/>
      <c r="AM322" s="810"/>
      <c r="AN322" s="810"/>
      <c r="AO322" s="810"/>
      <c r="AP322" s="810"/>
      <c r="AQ322" s="810"/>
      <c r="AR322" s="810"/>
      <c r="AS322" s="810"/>
      <c r="AT322" s="810"/>
      <c r="AU322" s="810"/>
      <c r="AV322" s="810"/>
      <c r="AW322" s="810"/>
      <c r="AX322" s="810"/>
      <c r="AY322" s="810"/>
      <c r="AZ322" s="810"/>
      <c r="BA322" s="810"/>
      <c r="BB322" s="810"/>
      <c r="BC322" s="810"/>
    </row>
    <row r="323" ht="15.75" customHeight="1">
      <c r="F323" s="744"/>
      <c r="G323" s="744"/>
      <c r="H323" s="744"/>
      <c r="I323" s="744"/>
      <c r="J323" s="744"/>
      <c r="K323" s="819"/>
      <c r="L323" s="744"/>
      <c r="M323" s="744"/>
      <c r="N323" s="744"/>
      <c r="O323" s="820"/>
      <c r="P323" s="821"/>
      <c r="Q323" s="818"/>
      <c r="R323" s="818"/>
      <c r="S323" s="818"/>
      <c r="T323" s="818"/>
      <c r="U323" s="818"/>
      <c r="V323" s="818"/>
      <c r="W323" s="818"/>
      <c r="X323" s="818"/>
      <c r="Y323" s="818"/>
      <c r="Z323" s="818"/>
      <c r="AA323" s="818"/>
      <c r="AB323" s="818"/>
      <c r="AC323" s="824"/>
      <c r="AD323" s="810"/>
      <c r="AE323" s="810"/>
      <c r="AF323" s="810"/>
      <c r="AG323" s="810"/>
      <c r="AH323" s="810"/>
      <c r="AI323" s="810"/>
      <c r="AJ323" s="810"/>
      <c r="AK323" s="810"/>
      <c r="AL323" s="810"/>
      <c r="AM323" s="810"/>
      <c r="AN323" s="810"/>
      <c r="AO323" s="810"/>
      <c r="AP323" s="810"/>
      <c r="AQ323" s="810"/>
      <c r="AR323" s="810"/>
      <c r="AS323" s="810"/>
      <c r="AT323" s="810"/>
      <c r="AU323" s="810"/>
      <c r="AV323" s="810"/>
      <c r="AW323" s="810"/>
      <c r="AX323" s="810"/>
      <c r="AY323" s="810"/>
      <c r="AZ323" s="810"/>
      <c r="BA323" s="810"/>
      <c r="BB323" s="810"/>
      <c r="BC323" s="810"/>
    </row>
    <row r="324" ht="15.75" customHeight="1">
      <c r="F324" s="744"/>
      <c r="G324" s="744"/>
      <c r="H324" s="744"/>
      <c r="I324" s="744"/>
      <c r="J324" s="744"/>
      <c r="K324" s="819"/>
      <c r="L324" s="744"/>
      <c r="M324" s="744"/>
      <c r="N324" s="744"/>
      <c r="O324" s="820"/>
      <c r="P324" s="821"/>
      <c r="Q324" s="818"/>
      <c r="R324" s="818"/>
      <c r="S324" s="818"/>
      <c r="T324" s="818"/>
      <c r="U324" s="818"/>
      <c r="V324" s="818"/>
      <c r="W324" s="818"/>
      <c r="X324" s="818"/>
      <c r="Y324" s="818"/>
      <c r="Z324" s="818"/>
      <c r="AA324" s="818"/>
      <c r="AB324" s="818"/>
      <c r="AC324" s="824"/>
      <c r="AD324" s="810"/>
      <c r="AE324" s="810"/>
      <c r="AF324" s="810"/>
      <c r="AG324" s="810"/>
      <c r="AH324" s="810"/>
      <c r="AI324" s="810"/>
      <c r="AJ324" s="810"/>
      <c r="AK324" s="810"/>
      <c r="AL324" s="810"/>
      <c r="AM324" s="810"/>
      <c r="AN324" s="810"/>
      <c r="AO324" s="810"/>
      <c r="AP324" s="810"/>
      <c r="AQ324" s="810"/>
      <c r="AR324" s="810"/>
      <c r="AS324" s="810"/>
      <c r="AT324" s="810"/>
      <c r="AU324" s="810"/>
      <c r="AV324" s="810"/>
      <c r="AW324" s="810"/>
      <c r="AX324" s="810"/>
      <c r="AY324" s="810"/>
      <c r="AZ324" s="810"/>
      <c r="BA324" s="810"/>
      <c r="BB324" s="810"/>
      <c r="BC324" s="810"/>
    </row>
    <row r="325" ht="15.75" customHeight="1">
      <c r="F325" s="744"/>
      <c r="G325" s="744"/>
      <c r="H325" s="744"/>
      <c r="I325" s="744"/>
      <c r="J325" s="744"/>
      <c r="K325" s="819"/>
      <c r="L325" s="744"/>
      <c r="M325" s="744"/>
      <c r="N325" s="744"/>
      <c r="O325" s="820"/>
      <c r="P325" s="821"/>
      <c r="Q325" s="818"/>
      <c r="R325" s="818"/>
      <c r="S325" s="818"/>
      <c r="T325" s="818"/>
      <c r="U325" s="818"/>
      <c r="V325" s="818"/>
      <c r="W325" s="818"/>
      <c r="X325" s="818"/>
      <c r="Y325" s="818"/>
      <c r="Z325" s="818"/>
      <c r="AA325" s="818"/>
      <c r="AB325" s="818"/>
      <c r="AC325" s="824"/>
      <c r="AD325" s="810"/>
      <c r="AE325" s="810"/>
      <c r="AF325" s="810"/>
      <c r="AG325" s="810"/>
      <c r="AH325" s="810"/>
      <c r="AI325" s="810"/>
      <c r="AJ325" s="810"/>
      <c r="AK325" s="810"/>
      <c r="AL325" s="810"/>
      <c r="AM325" s="810"/>
      <c r="AN325" s="810"/>
      <c r="AO325" s="810"/>
      <c r="AP325" s="810"/>
      <c r="AQ325" s="810"/>
      <c r="AR325" s="810"/>
      <c r="AS325" s="810"/>
      <c r="AT325" s="810"/>
      <c r="AU325" s="810"/>
      <c r="AV325" s="810"/>
      <c r="AW325" s="810"/>
      <c r="AX325" s="810"/>
      <c r="AY325" s="810"/>
      <c r="AZ325" s="810"/>
      <c r="BA325" s="810"/>
      <c r="BB325" s="810"/>
      <c r="BC325" s="810"/>
    </row>
    <row r="326" ht="15.75" customHeight="1">
      <c r="F326" s="744"/>
      <c r="G326" s="744"/>
      <c r="H326" s="744"/>
      <c r="I326" s="744"/>
      <c r="J326" s="744"/>
      <c r="K326" s="819"/>
      <c r="L326" s="744"/>
      <c r="M326" s="744"/>
      <c r="N326" s="744"/>
      <c r="O326" s="820"/>
      <c r="P326" s="821"/>
      <c r="Q326" s="818"/>
      <c r="R326" s="818"/>
      <c r="S326" s="818"/>
      <c r="T326" s="818"/>
      <c r="U326" s="818"/>
      <c r="V326" s="818"/>
      <c r="W326" s="818"/>
      <c r="X326" s="818"/>
      <c r="Y326" s="818"/>
      <c r="Z326" s="818"/>
      <c r="AA326" s="818"/>
      <c r="AB326" s="818"/>
      <c r="AC326" s="824"/>
      <c r="AD326" s="810"/>
      <c r="AE326" s="810"/>
      <c r="AF326" s="810"/>
      <c r="AG326" s="810"/>
      <c r="AH326" s="810"/>
      <c r="AI326" s="810"/>
      <c r="AJ326" s="810"/>
      <c r="AK326" s="810"/>
      <c r="AL326" s="810"/>
      <c r="AM326" s="810"/>
      <c r="AN326" s="810"/>
      <c r="AO326" s="810"/>
      <c r="AP326" s="810"/>
      <c r="AQ326" s="810"/>
      <c r="AR326" s="810"/>
      <c r="AS326" s="810"/>
      <c r="AT326" s="810"/>
      <c r="AU326" s="810"/>
      <c r="AV326" s="810"/>
      <c r="AW326" s="810"/>
      <c r="AX326" s="810"/>
      <c r="AY326" s="810"/>
      <c r="AZ326" s="810"/>
      <c r="BA326" s="810"/>
      <c r="BB326" s="810"/>
      <c r="BC326" s="810"/>
    </row>
    <row r="327" ht="15.75" customHeight="1">
      <c r="F327" s="744"/>
      <c r="G327" s="744"/>
      <c r="H327" s="744"/>
      <c r="I327" s="744"/>
      <c r="J327" s="744"/>
      <c r="K327" s="819"/>
      <c r="L327" s="744"/>
      <c r="M327" s="744"/>
      <c r="N327" s="744"/>
      <c r="O327" s="820"/>
      <c r="P327" s="821"/>
      <c r="Q327" s="818"/>
      <c r="R327" s="818"/>
      <c r="S327" s="818"/>
      <c r="T327" s="818"/>
      <c r="U327" s="818"/>
      <c r="V327" s="818"/>
      <c r="W327" s="818"/>
      <c r="X327" s="818"/>
      <c r="Y327" s="818"/>
      <c r="Z327" s="818"/>
      <c r="AA327" s="818"/>
      <c r="AB327" s="818"/>
      <c r="AC327" s="824"/>
      <c r="AD327" s="810"/>
      <c r="AE327" s="810"/>
      <c r="AF327" s="810"/>
      <c r="AG327" s="810"/>
      <c r="AH327" s="810"/>
      <c r="AI327" s="810"/>
      <c r="AJ327" s="810"/>
      <c r="AK327" s="810"/>
      <c r="AL327" s="810"/>
      <c r="AM327" s="810"/>
      <c r="AN327" s="810"/>
      <c r="AO327" s="810"/>
      <c r="AP327" s="810"/>
      <c r="AQ327" s="810"/>
      <c r="AR327" s="810"/>
      <c r="AS327" s="810"/>
      <c r="AT327" s="810"/>
      <c r="AU327" s="810"/>
      <c r="AV327" s="810"/>
      <c r="AW327" s="810"/>
      <c r="AX327" s="810"/>
      <c r="AY327" s="810"/>
      <c r="AZ327" s="810"/>
      <c r="BA327" s="810"/>
      <c r="BB327" s="810"/>
      <c r="BC327" s="810"/>
    </row>
    <row r="328" ht="15.75" customHeight="1">
      <c r="F328" s="744"/>
      <c r="G328" s="744"/>
      <c r="H328" s="744"/>
      <c r="I328" s="744"/>
      <c r="J328" s="744"/>
      <c r="K328" s="819"/>
      <c r="L328" s="744"/>
      <c r="M328" s="744"/>
      <c r="N328" s="744"/>
      <c r="O328" s="820"/>
      <c r="P328" s="821"/>
      <c r="Q328" s="818"/>
      <c r="R328" s="818"/>
      <c r="S328" s="818"/>
      <c r="T328" s="818"/>
      <c r="U328" s="818"/>
      <c r="V328" s="818"/>
      <c r="W328" s="818"/>
      <c r="X328" s="818"/>
      <c r="Y328" s="818"/>
      <c r="Z328" s="818"/>
      <c r="AA328" s="818"/>
      <c r="AB328" s="818"/>
      <c r="AC328" s="824"/>
      <c r="AD328" s="810"/>
      <c r="AE328" s="810"/>
      <c r="AF328" s="810"/>
      <c r="AG328" s="810"/>
      <c r="AH328" s="810"/>
      <c r="AI328" s="810"/>
      <c r="AJ328" s="810"/>
      <c r="AK328" s="810"/>
      <c r="AL328" s="810"/>
      <c r="AM328" s="810"/>
      <c r="AN328" s="810"/>
      <c r="AO328" s="810"/>
      <c r="AP328" s="810"/>
      <c r="AQ328" s="810"/>
      <c r="AR328" s="810"/>
      <c r="AS328" s="810"/>
      <c r="AT328" s="810"/>
      <c r="AU328" s="810"/>
      <c r="AV328" s="810"/>
      <c r="AW328" s="810"/>
      <c r="AX328" s="810"/>
      <c r="AY328" s="810"/>
      <c r="AZ328" s="810"/>
      <c r="BA328" s="810"/>
      <c r="BB328" s="810"/>
      <c r="BC328" s="810"/>
    </row>
    <row r="329" ht="15.75" customHeight="1">
      <c r="F329" s="744"/>
      <c r="G329" s="744"/>
      <c r="H329" s="744"/>
      <c r="I329" s="744"/>
      <c r="J329" s="744"/>
      <c r="K329" s="819"/>
      <c r="L329" s="744"/>
      <c r="M329" s="744"/>
      <c r="N329" s="744"/>
      <c r="O329" s="820"/>
      <c r="P329" s="821"/>
      <c r="Q329" s="818"/>
      <c r="R329" s="818"/>
      <c r="S329" s="818"/>
      <c r="T329" s="818"/>
      <c r="U329" s="818"/>
      <c r="V329" s="818"/>
      <c r="W329" s="818"/>
      <c r="X329" s="818"/>
      <c r="Y329" s="818"/>
      <c r="Z329" s="818"/>
      <c r="AA329" s="818"/>
      <c r="AB329" s="818"/>
      <c r="AC329" s="824"/>
      <c r="AD329" s="810"/>
      <c r="AE329" s="810"/>
      <c r="AF329" s="810"/>
      <c r="AG329" s="810"/>
      <c r="AH329" s="810"/>
      <c r="AI329" s="810"/>
      <c r="AJ329" s="810"/>
      <c r="AK329" s="810"/>
      <c r="AL329" s="810"/>
      <c r="AM329" s="810"/>
      <c r="AN329" s="810"/>
      <c r="AO329" s="810"/>
      <c r="AP329" s="810"/>
      <c r="AQ329" s="810"/>
      <c r="AR329" s="810"/>
      <c r="AS329" s="810"/>
      <c r="AT329" s="810"/>
      <c r="AU329" s="810"/>
      <c r="AV329" s="810"/>
      <c r="AW329" s="810"/>
      <c r="AX329" s="810"/>
      <c r="AY329" s="810"/>
      <c r="AZ329" s="810"/>
      <c r="BA329" s="810"/>
      <c r="BB329" s="810"/>
      <c r="BC329" s="810"/>
    </row>
    <row r="330" ht="15.75" customHeight="1">
      <c r="F330" s="744"/>
      <c r="G330" s="744"/>
      <c r="H330" s="744"/>
      <c r="I330" s="744"/>
      <c r="J330" s="744"/>
      <c r="K330" s="819"/>
      <c r="L330" s="744"/>
      <c r="M330" s="744"/>
      <c r="N330" s="744"/>
      <c r="O330" s="820"/>
      <c r="P330" s="821"/>
      <c r="Q330" s="818"/>
      <c r="R330" s="818"/>
      <c r="S330" s="818"/>
      <c r="T330" s="818"/>
      <c r="U330" s="818"/>
      <c r="V330" s="818"/>
      <c r="W330" s="818"/>
      <c r="X330" s="818"/>
      <c r="Y330" s="818"/>
      <c r="Z330" s="818"/>
      <c r="AA330" s="818"/>
      <c r="AB330" s="818"/>
      <c r="AC330" s="824"/>
      <c r="AD330" s="810"/>
      <c r="AE330" s="810"/>
      <c r="AF330" s="810"/>
      <c r="AG330" s="810"/>
      <c r="AH330" s="810"/>
      <c r="AI330" s="810"/>
      <c r="AJ330" s="810"/>
      <c r="AK330" s="810"/>
      <c r="AL330" s="810"/>
      <c r="AM330" s="810"/>
      <c r="AN330" s="810"/>
      <c r="AO330" s="810"/>
      <c r="AP330" s="810"/>
      <c r="AQ330" s="810"/>
      <c r="AR330" s="810"/>
      <c r="AS330" s="810"/>
      <c r="AT330" s="810"/>
      <c r="AU330" s="810"/>
      <c r="AV330" s="810"/>
      <c r="AW330" s="810"/>
      <c r="AX330" s="810"/>
      <c r="AY330" s="810"/>
      <c r="AZ330" s="810"/>
      <c r="BA330" s="810"/>
      <c r="BB330" s="810"/>
      <c r="BC330" s="810"/>
    </row>
    <row r="331" ht="15.75" customHeight="1">
      <c r="F331" s="744"/>
      <c r="G331" s="744"/>
      <c r="H331" s="744"/>
      <c r="I331" s="744"/>
      <c r="J331" s="744"/>
      <c r="K331" s="819"/>
      <c r="L331" s="744"/>
      <c r="M331" s="744"/>
      <c r="N331" s="744"/>
      <c r="O331" s="820"/>
      <c r="P331" s="821"/>
      <c r="Q331" s="818"/>
      <c r="R331" s="818"/>
      <c r="S331" s="818"/>
      <c r="T331" s="818"/>
      <c r="U331" s="818"/>
      <c r="V331" s="818"/>
      <c r="W331" s="818"/>
      <c r="X331" s="818"/>
      <c r="Y331" s="818"/>
      <c r="Z331" s="818"/>
      <c r="AA331" s="818"/>
      <c r="AB331" s="818"/>
      <c r="AC331" s="824"/>
      <c r="AD331" s="810"/>
      <c r="AE331" s="810"/>
      <c r="AF331" s="810"/>
      <c r="AG331" s="810"/>
      <c r="AH331" s="810"/>
      <c r="AI331" s="810"/>
      <c r="AJ331" s="810"/>
      <c r="AK331" s="810"/>
      <c r="AL331" s="810"/>
      <c r="AM331" s="810"/>
      <c r="AN331" s="810"/>
      <c r="AO331" s="810"/>
      <c r="AP331" s="810"/>
      <c r="AQ331" s="810"/>
      <c r="AR331" s="810"/>
      <c r="AS331" s="810"/>
      <c r="AT331" s="810"/>
      <c r="AU331" s="810"/>
      <c r="AV331" s="810"/>
      <c r="AW331" s="810"/>
      <c r="AX331" s="810"/>
      <c r="AY331" s="810"/>
      <c r="AZ331" s="810"/>
      <c r="BA331" s="810"/>
      <c r="BB331" s="810"/>
      <c r="BC331" s="810"/>
    </row>
    <row r="332" ht="15.75" customHeight="1">
      <c r="F332" s="744"/>
      <c r="G332" s="744"/>
      <c r="H332" s="744"/>
      <c r="I332" s="744"/>
      <c r="J332" s="744"/>
      <c r="K332" s="819"/>
      <c r="L332" s="744"/>
      <c r="M332" s="744"/>
      <c r="N332" s="744"/>
      <c r="O332" s="820"/>
      <c r="P332" s="821"/>
      <c r="Q332" s="818"/>
      <c r="R332" s="818"/>
      <c r="S332" s="818"/>
      <c r="T332" s="818"/>
      <c r="U332" s="818"/>
      <c r="V332" s="818"/>
      <c r="W332" s="818"/>
      <c r="X332" s="818"/>
      <c r="Y332" s="818"/>
      <c r="Z332" s="818"/>
      <c r="AA332" s="818"/>
      <c r="AB332" s="818"/>
      <c r="AC332" s="824"/>
      <c r="AD332" s="810"/>
      <c r="AE332" s="810"/>
      <c r="AF332" s="810"/>
      <c r="AG332" s="810"/>
      <c r="AH332" s="810"/>
      <c r="AI332" s="810"/>
      <c r="AJ332" s="810"/>
      <c r="AK332" s="810"/>
      <c r="AL332" s="810"/>
      <c r="AM332" s="810"/>
      <c r="AN332" s="810"/>
      <c r="AO332" s="810"/>
      <c r="AP332" s="810"/>
      <c r="AQ332" s="810"/>
      <c r="AR332" s="810"/>
      <c r="AS332" s="810"/>
      <c r="AT332" s="810"/>
      <c r="AU332" s="810"/>
      <c r="AV332" s="810"/>
      <c r="AW332" s="810"/>
      <c r="AX332" s="810"/>
      <c r="AY332" s="810"/>
      <c r="AZ332" s="810"/>
      <c r="BA332" s="810"/>
      <c r="BB332" s="810"/>
      <c r="BC332" s="810"/>
    </row>
    <row r="333" ht="15.75" customHeight="1">
      <c r="F333" s="744"/>
      <c r="G333" s="744"/>
      <c r="H333" s="744"/>
      <c r="I333" s="744"/>
      <c r="J333" s="744"/>
      <c r="K333" s="819"/>
      <c r="L333" s="744"/>
      <c r="M333" s="744"/>
      <c r="N333" s="744"/>
      <c r="O333" s="820"/>
      <c r="P333" s="821"/>
      <c r="Q333" s="818"/>
      <c r="R333" s="818"/>
      <c r="S333" s="818"/>
      <c r="T333" s="818"/>
      <c r="U333" s="818"/>
      <c r="V333" s="818"/>
      <c r="W333" s="818"/>
      <c r="X333" s="818"/>
      <c r="Y333" s="818"/>
      <c r="Z333" s="818"/>
      <c r="AA333" s="818"/>
      <c r="AB333" s="818"/>
      <c r="AC333" s="824"/>
      <c r="AD333" s="810"/>
      <c r="AE333" s="810"/>
      <c r="AF333" s="810"/>
      <c r="AG333" s="810"/>
      <c r="AH333" s="810"/>
      <c r="AI333" s="810"/>
      <c r="AJ333" s="810"/>
      <c r="AK333" s="810"/>
      <c r="AL333" s="810"/>
      <c r="AM333" s="810"/>
      <c r="AN333" s="810"/>
      <c r="AO333" s="810"/>
      <c r="AP333" s="810"/>
      <c r="AQ333" s="810"/>
      <c r="AR333" s="810"/>
      <c r="AS333" s="810"/>
      <c r="AT333" s="810"/>
      <c r="AU333" s="810"/>
      <c r="AV333" s="810"/>
      <c r="AW333" s="810"/>
      <c r="AX333" s="810"/>
      <c r="AY333" s="810"/>
      <c r="AZ333" s="810"/>
      <c r="BA333" s="810"/>
      <c r="BB333" s="810"/>
      <c r="BC333" s="810"/>
    </row>
    <row r="334" ht="15.75" customHeight="1">
      <c r="F334" s="744"/>
      <c r="G334" s="744"/>
      <c r="H334" s="744"/>
      <c r="I334" s="744"/>
      <c r="J334" s="744"/>
      <c r="K334" s="819"/>
      <c r="L334" s="744"/>
      <c r="M334" s="744"/>
      <c r="N334" s="744"/>
      <c r="O334" s="820"/>
      <c r="P334" s="821"/>
      <c r="Q334" s="818"/>
      <c r="R334" s="818"/>
      <c r="S334" s="818"/>
      <c r="T334" s="818"/>
      <c r="U334" s="818"/>
      <c r="V334" s="818"/>
      <c r="W334" s="818"/>
      <c r="X334" s="818"/>
      <c r="Y334" s="818"/>
      <c r="Z334" s="818"/>
      <c r="AA334" s="818"/>
      <c r="AB334" s="818"/>
      <c r="AC334" s="824"/>
      <c r="AD334" s="810"/>
      <c r="AE334" s="810"/>
      <c r="AF334" s="810"/>
      <c r="AG334" s="810"/>
      <c r="AH334" s="810"/>
      <c r="AI334" s="810"/>
      <c r="AJ334" s="810"/>
      <c r="AK334" s="810"/>
      <c r="AL334" s="810"/>
      <c r="AM334" s="810"/>
      <c r="AN334" s="810"/>
      <c r="AO334" s="810"/>
      <c r="AP334" s="810"/>
      <c r="AQ334" s="810"/>
      <c r="AR334" s="810"/>
      <c r="AS334" s="810"/>
      <c r="AT334" s="810"/>
      <c r="AU334" s="810"/>
      <c r="AV334" s="810"/>
      <c r="AW334" s="810"/>
      <c r="AX334" s="810"/>
      <c r="AY334" s="810"/>
      <c r="AZ334" s="810"/>
      <c r="BA334" s="810"/>
      <c r="BB334" s="810"/>
      <c r="BC334" s="810"/>
    </row>
    <row r="335" ht="15.75" customHeight="1">
      <c r="F335" s="744"/>
      <c r="G335" s="744"/>
      <c r="H335" s="744"/>
      <c r="I335" s="744"/>
      <c r="J335" s="744"/>
      <c r="K335" s="819"/>
      <c r="L335" s="744"/>
      <c r="M335" s="744"/>
      <c r="N335" s="744"/>
      <c r="O335" s="820"/>
      <c r="P335" s="821"/>
      <c r="Q335" s="818"/>
      <c r="R335" s="818"/>
      <c r="S335" s="818"/>
      <c r="T335" s="818"/>
      <c r="U335" s="818"/>
      <c r="V335" s="818"/>
      <c r="W335" s="818"/>
      <c r="X335" s="818"/>
      <c r="Y335" s="818"/>
      <c r="Z335" s="818"/>
      <c r="AA335" s="818"/>
      <c r="AB335" s="818"/>
      <c r="AC335" s="824"/>
      <c r="AD335" s="810"/>
      <c r="AE335" s="810"/>
      <c r="AF335" s="810"/>
      <c r="AG335" s="810"/>
      <c r="AH335" s="810"/>
      <c r="AI335" s="810"/>
      <c r="AJ335" s="810"/>
      <c r="AK335" s="810"/>
      <c r="AL335" s="810"/>
      <c r="AM335" s="810"/>
      <c r="AN335" s="810"/>
      <c r="AO335" s="810"/>
      <c r="AP335" s="810"/>
      <c r="AQ335" s="810"/>
      <c r="AR335" s="810"/>
      <c r="AS335" s="810"/>
      <c r="AT335" s="810"/>
      <c r="AU335" s="810"/>
      <c r="AV335" s="810"/>
      <c r="AW335" s="810"/>
      <c r="AX335" s="810"/>
      <c r="AY335" s="810"/>
      <c r="AZ335" s="810"/>
      <c r="BA335" s="810"/>
      <c r="BB335" s="810"/>
      <c r="BC335" s="810"/>
    </row>
    <row r="336" ht="15.75" customHeight="1">
      <c r="F336" s="744"/>
      <c r="G336" s="744"/>
      <c r="H336" s="744"/>
      <c r="I336" s="744"/>
      <c r="J336" s="744"/>
      <c r="K336" s="819"/>
      <c r="L336" s="744"/>
      <c r="M336" s="744"/>
      <c r="N336" s="744"/>
      <c r="O336" s="820"/>
      <c r="P336" s="821"/>
      <c r="Q336" s="818"/>
      <c r="R336" s="818"/>
      <c r="S336" s="818"/>
      <c r="T336" s="818"/>
      <c r="U336" s="818"/>
      <c r="V336" s="818"/>
      <c r="W336" s="818"/>
      <c r="X336" s="818"/>
      <c r="Y336" s="818"/>
      <c r="Z336" s="818"/>
      <c r="AA336" s="818"/>
      <c r="AB336" s="818"/>
      <c r="AC336" s="824"/>
      <c r="AD336" s="810"/>
      <c r="AE336" s="810"/>
      <c r="AF336" s="810"/>
      <c r="AG336" s="810"/>
      <c r="AH336" s="810"/>
      <c r="AI336" s="810"/>
      <c r="AJ336" s="810"/>
      <c r="AK336" s="810"/>
      <c r="AL336" s="810"/>
      <c r="AM336" s="810"/>
      <c r="AN336" s="810"/>
      <c r="AO336" s="810"/>
      <c r="AP336" s="810"/>
      <c r="AQ336" s="810"/>
      <c r="AR336" s="810"/>
      <c r="AS336" s="810"/>
      <c r="AT336" s="810"/>
      <c r="AU336" s="810"/>
      <c r="AV336" s="810"/>
      <c r="AW336" s="810"/>
      <c r="AX336" s="810"/>
      <c r="AY336" s="810"/>
      <c r="AZ336" s="810"/>
      <c r="BA336" s="810"/>
      <c r="BB336" s="810"/>
      <c r="BC336" s="810"/>
    </row>
    <row r="337" ht="15.75" customHeight="1">
      <c r="F337" s="744"/>
      <c r="G337" s="744"/>
      <c r="H337" s="744"/>
      <c r="I337" s="744"/>
      <c r="J337" s="744"/>
      <c r="K337" s="819"/>
      <c r="L337" s="744"/>
      <c r="M337" s="744"/>
      <c r="N337" s="744"/>
      <c r="O337" s="820"/>
      <c r="P337" s="821"/>
      <c r="Q337" s="818"/>
      <c r="R337" s="818"/>
      <c r="S337" s="818"/>
      <c r="T337" s="818"/>
      <c r="U337" s="818"/>
      <c r="V337" s="818"/>
      <c r="W337" s="818"/>
      <c r="X337" s="818"/>
      <c r="Y337" s="818"/>
      <c r="Z337" s="818"/>
      <c r="AA337" s="818"/>
      <c r="AB337" s="818"/>
      <c r="AC337" s="824"/>
      <c r="AD337" s="810"/>
      <c r="AE337" s="810"/>
      <c r="AF337" s="810"/>
      <c r="AG337" s="810"/>
      <c r="AH337" s="810"/>
      <c r="AI337" s="810"/>
      <c r="AJ337" s="810"/>
      <c r="AK337" s="810"/>
      <c r="AL337" s="810"/>
      <c r="AM337" s="810"/>
      <c r="AN337" s="810"/>
      <c r="AO337" s="810"/>
      <c r="AP337" s="810"/>
      <c r="AQ337" s="810"/>
      <c r="AR337" s="810"/>
      <c r="AS337" s="810"/>
      <c r="AT337" s="810"/>
      <c r="AU337" s="810"/>
      <c r="AV337" s="810"/>
      <c r="AW337" s="810"/>
      <c r="AX337" s="810"/>
      <c r="AY337" s="810"/>
      <c r="AZ337" s="810"/>
      <c r="BA337" s="810"/>
      <c r="BB337" s="810"/>
      <c r="BC337" s="810"/>
    </row>
    <row r="338" ht="15.75" customHeight="1">
      <c r="F338" s="744"/>
      <c r="G338" s="744"/>
      <c r="H338" s="744"/>
      <c r="I338" s="744"/>
      <c r="J338" s="744"/>
      <c r="K338" s="819"/>
      <c r="L338" s="744"/>
      <c r="M338" s="744"/>
      <c r="N338" s="744"/>
      <c r="O338" s="820"/>
      <c r="P338" s="821"/>
      <c r="Q338" s="818"/>
      <c r="R338" s="818"/>
      <c r="S338" s="818"/>
      <c r="T338" s="818"/>
      <c r="U338" s="818"/>
      <c r="V338" s="818"/>
      <c r="W338" s="818"/>
      <c r="X338" s="818"/>
      <c r="Y338" s="818"/>
      <c r="Z338" s="818"/>
      <c r="AA338" s="818"/>
      <c r="AB338" s="818"/>
      <c r="AC338" s="824"/>
      <c r="AD338" s="810"/>
      <c r="AE338" s="810"/>
      <c r="AF338" s="810"/>
      <c r="AG338" s="810"/>
      <c r="AH338" s="810"/>
      <c r="AI338" s="810"/>
      <c r="AJ338" s="810"/>
      <c r="AK338" s="810"/>
      <c r="AL338" s="810"/>
      <c r="AM338" s="810"/>
      <c r="AN338" s="810"/>
      <c r="AO338" s="810"/>
      <c r="AP338" s="810"/>
      <c r="AQ338" s="810"/>
      <c r="AR338" s="810"/>
      <c r="AS338" s="810"/>
      <c r="AT338" s="810"/>
      <c r="AU338" s="810"/>
      <c r="AV338" s="810"/>
      <c r="AW338" s="810"/>
      <c r="AX338" s="810"/>
      <c r="AY338" s="810"/>
      <c r="AZ338" s="810"/>
      <c r="BA338" s="810"/>
      <c r="BB338" s="810"/>
      <c r="BC338" s="810"/>
    </row>
    <row r="339" ht="15.75" customHeight="1">
      <c r="F339" s="744"/>
      <c r="G339" s="744"/>
      <c r="H339" s="744"/>
      <c r="I339" s="744"/>
      <c r="J339" s="744"/>
      <c r="K339" s="819"/>
      <c r="L339" s="744"/>
      <c r="M339" s="744"/>
      <c r="N339" s="744"/>
      <c r="O339" s="820"/>
      <c r="P339" s="821"/>
      <c r="Q339" s="818"/>
      <c r="R339" s="818"/>
      <c r="S339" s="818"/>
      <c r="T339" s="818"/>
      <c r="U339" s="818"/>
      <c r="V339" s="818"/>
      <c r="W339" s="818"/>
      <c r="X339" s="818"/>
      <c r="Y339" s="818"/>
      <c r="Z339" s="818"/>
      <c r="AA339" s="818"/>
      <c r="AB339" s="818"/>
      <c r="AC339" s="824"/>
      <c r="AD339" s="810"/>
      <c r="AE339" s="810"/>
      <c r="AF339" s="810"/>
      <c r="AG339" s="810"/>
      <c r="AH339" s="810"/>
      <c r="AI339" s="810"/>
      <c r="AJ339" s="810"/>
      <c r="AK339" s="810"/>
      <c r="AL339" s="810"/>
      <c r="AM339" s="810"/>
      <c r="AN339" s="810"/>
      <c r="AO339" s="810"/>
      <c r="AP339" s="810"/>
      <c r="AQ339" s="810"/>
      <c r="AR339" s="810"/>
      <c r="AS339" s="810"/>
      <c r="AT339" s="810"/>
      <c r="AU339" s="810"/>
      <c r="AV339" s="810"/>
      <c r="AW339" s="810"/>
      <c r="AX339" s="810"/>
      <c r="AY339" s="810"/>
      <c r="AZ339" s="810"/>
      <c r="BA339" s="810"/>
      <c r="BB339" s="810"/>
      <c r="BC339" s="810"/>
    </row>
    <row r="340" ht="15.75" customHeight="1">
      <c r="F340" s="744"/>
      <c r="G340" s="744"/>
      <c r="H340" s="744"/>
      <c r="I340" s="744"/>
      <c r="J340" s="744"/>
      <c r="K340" s="819"/>
      <c r="L340" s="744"/>
      <c r="M340" s="744"/>
      <c r="N340" s="744"/>
      <c r="O340" s="820"/>
      <c r="P340" s="821"/>
      <c r="Q340" s="818"/>
      <c r="R340" s="818"/>
      <c r="S340" s="818"/>
      <c r="T340" s="818"/>
      <c r="U340" s="818"/>
      <c r="V340" s="818"/>
      <c r="W340" s="818"/>
      <c r="X340" s="818"/>
      <c r="Y340" s="818"/>
      <c r="Z340" s="818"/>
      <c r="AA340" s="818"/>
      <c r="AB340" s="818"/>
      <c r="AC340" s="824"/>
      <c r="AD340" s="810"/>
      <c r="AE340" s="810"/>
      <c r="AF340" s="810"/>
      <c r="AG340" s="810"/>
      <c r="AH340" s="810"/>
      <c r="AI340" s="810"/>
      <c r="AJ340" s="810"/>
      <c r="AK340" s="810"/>
      <c r="AL340" s="810"/>
      <c r="AM340" s="810"/>
      <c r="AN340" s="810"/>
      <c r="AO340" s="810"/>
      <c r="AP340" s="810"/>
      <c r="AQ340" s="810"/>
      <c r="AR340" s="810"/>
      <c r="AS340" s="810"/>
      <c r="AT340" s="810"/>
      <c r="AU340" s="810"/>
      <c r="AV340" s="810"/>
      <c r="AW340" s="810"/>
      <c r="AX340" s="810"/>
      <c r="AY340" s="810"/>
      <c r="AZ340" s="810"/>
      <c r="BA340" s="810"/>
      <c r="BB340" s="810"/>
      <c r="BC340" s="810"/>
    </row>
    <row r="341" ht="15.75" customHeight="1">
      <c r="F341" s="744"/>
      <c r="G341" s="744"/>
      <c r="H341" s="744"/>
      <c r="I341" s="744"/>
      <c r="J341" s="744"/>
      <c r="K341" s="819"/>
      <c r="L341" s="744"/>
      <c r="M341" s="744"/>
      <c r="N341" s="744"/>
      <c r="O341" s="820"/>
      <c r="P341" s="821"/>
      <c r="Q341" s="818"/>
      <c r="R341" s="818"/>
      <c r="S341" s="818"/>
      <c r="T341" s="818"/>
      <c r="U341" s="818"/>
      <c r="V341" s="818"/>
      <c r="W341" s="818"/>
      <c r="X341" s="818"/>
      <c r="Y341" s="818"/>
      <c r="Z341" s="818"/>
      <c r="AA341" s="818"/>
      <c r="AB341" s="818"/>
      <c r="AC341" s="824"/>
      <c r="AD341" s="810"/>
      <c r="AE341" s="810"/>
      <c r="AF341" s="810"/>
      <c r="AG341" s="810"/>
      <c r="AH341" s="810"/>
      <c r="AI341" s="810"/>
      <c r="AJ341" s="810"/>
      <c r="AK341" s="810"/>
      <c r="AL341" s="810"/>
      <c r="AM341" s="810"/>
      <c r="AN341" s="810"/>
      <c r="AO341" s="810"/>
      <c r="AP341" s="810"/>
      <c r="AQ341" s="810"/>
      <c r="AR341" s="810"/>
      <c r="AS341" s="810"/>
      <c r="AT341" s="810"/>
      <c r="AU341" s="810"/>
      <c r="AV341" s="810"/>
      <c r="AW341" s="810"/>
      <c r="AX341" s="810"/>
      <c r="AY341" s="810"/>
      <c r="AZ341" s="810"/>
      <c r="BA341" s="810"/>
      <c r="BB341" s="810"/>
      <c r="BC341" s="810"/>
    </row>
    <row r="342" ht="15.75" customHeight="1">
      <c r="F342" s="744"/>
      <c r="G342" s="744"/>
      <c r="H342" s="744"/>
      <c r="I342" s="744"/>
      <c r="J342" s="744"/>
      <c r="K342" s="819"/>
      <c r="L342" s="744"/>
      <c r="M342" s="744"/>
      <c r="N342" s="744"/>
      <c r="O342" s="820"/>
      <c r="P342" s="821"/>
      <c r="Q342" s="818"/>
      <c r="R342" s="818"/>
      <c r="S342" s="818"/>
      <c r="T342" s="818"/>
      <c r="U342" s="818"/>
      <c r="V342" s="818"/>
      <c r="W342" s="818"/>
      <c r="X342" s="818"/>
      <c r="Y342" s="818"/>
      <c r="Z342" s="818"/>
      <c r="AA342" s="818"/>
      <c r="AB342" s="818"/>
      <c r="AC342" s="824"/>
      <c r="AD342" s="810"/>
      <c r="AE342" s="810"/>
      <c r="AF342" s="810"/>
      <c r="AG342" s="810"/>
      <c r="AH342" s="810"/>
      <c r="AI342" s="810"/>
      <c r="AJ342" s="810"/>
      <c r="AK342" s="810"/>
      <c r="AL342" s="810"/>
      <c r="AM342" s="810"/>
      <c r="AN342" s="810"/>
      <c r="AO342" s="810"/>
      <c r="AP342" s="810"/>
      <c r="AQ342" s="810"/>
      <c r="AR342" s="810"/>
      <c r="AS342" s="810"/>
      <c r="AT342" s="810"/>
      <c r="AU342" s="810"/>
      <c r="AV342" s="810"/>
      <c r="AW342" s="810"/>
      <c r="AX342" s="810"/>
      <c r="AY342" s="810"/>
      <c r="AZ342" s="810"/>
      <c r="BA342" s="810"/>
      <c r="BB342" s="810"/>
      <c r="BC342" s="810"/>
    </row>
    <row r="343" ht="15.75" customHeight="1">
      <c r="F343" s="744"/>
      <c r="G343" s="744"/>
      <c r="H343" s="744"/>
      <c r="I343" s="744"/>
      <c r="J343" s="744"/>
      <c r="K343" s="819"/>
      <c r="L343" s="744"/>
      <c r="M343" s="744"/>
      <c r="N343" s="744"/>
      <c r="O343" s="820"/>
      <c r="P343" s="821"/>
      <c r="Q343" s="818"/>
      <c r="R343" s="818"/>
      <c r="S343" s="818"/>
      <c r="T343" s="818"/>
      <c r="U343" s="818"/>
      <c r="V343" s="818"/>
      <c r="W343" s="818"/>
      <c r="X343" s="818"/>
      <c r="Y343" s="818"/>
      <c r="Z343" s="818"/>
      <c r="AA343" s="818"/>
      <c r="AB343" s="818"/>
      <c r="AC343" s="824"/>
      <c r="AD343" s="810"/>
      <c r="AE343" s="810"/>
      <c r="AF343" s="810"/>
      <c r="AG343" s="810"/>
      <c r="AH343" s="810"/>
      <c r="AI343" s="810"/>
      <c r="AJ343" s="810"/>
      <c r="AK343" s="810"/>
      <c r="AL343" s="810"/>
      <c r="AM343" s="810"/>
      <c r="AN343" s="810"/>
      <c r="AO343" s="810"/>
      <c r="AP343" s="810"/>
      <c r="AQ343" s="810"/>
      <c r="AR343" s="810"/>
      <c r="AS343" s="810"/>
      <c r="AT343" s="810"/>
      <c r="AU343" s="810"/>
      <c r="AV343" s="810"/>
      <c r="AW343" s="810"/>
      <c r="AX343" s="810"/>
      <c r="AY343" s="810"/>
      <c r="AZ343" s="810"/>
      <c r="BA343" s="810"/>
      <c r="BB343" s="810"/>
      <c r="BC343" s="810"/>
    </row>
    <row r="344" ht="15.75" customHeight="1">
      <c r="F344" s="744"/>
      <c r="G344" s="744"/>
      <c r="H344" s="744"/>
      <c r="I344" s="744"/>
      <c r="J344" s="744"/>
      <c r="K344" s="819"/>
      <c r="L344" s="744"/>
      <c r="M344" s="744"/>
      <c r="N344" s="744"/>
      <c r="O344" s="820"/>
      <c r="P344" s="821"/>
      <c r="Q344" s="818"/>
      <c r="R344" s="818"/>
      <c r="S344" s="818"/>
      <c r="T344" s="818"/>
      <c r="U344" s="818"/>
      <c r="V344" s="818"/>
      <c r="W344" s="818"/>
      <c r="X344" s="818"/>
      <c r="Y344" s="818"/>
      <c r="Z344" s="818"/>
      <c r="AA344" s="818"/>
      <c r="AB344" s="818"/>
      <c r="AC344" s="824"/>
      <c r="AD344" s="810"/>
      <c r="AE344" s="810"/>
      <c r="AF344" s="810"/>
      <c r="AG344" s="810"/>
      <c r="AH344" s="810"/>
      <c r="AI344" s="810"/>
      <c r="AJ344" s="810"/>
      <c r="AK344" s="810"/>
      <c r="AL344" s="810"/>
      <c r="AM344" s="810"/>
      <c r="AN344" s="810"/>
      <c r="AO344" s="810"/>
      <c r="AP344" s="810"/>
      <c r="AQ344" s="810"/>
      <c r="AR344" s="810"/>
      <c r="AS344" s="810"/>
      <c r="AT344" s="810"/>
      <c r="AU344" s="810"/>
      <c r="AV344" s="810"/>
      <c r="AW344" s="810"/>
      <c r="AX344" s="810"/>
      <c r="AY344" s="810"/>
      <c r="AZ344" s="810"/>
      <c r="BA344" s="810"/>
      <c r="BB344" s="810"/>
      <c r="BC344" s="810"/>
    </row>
    <row r="345" ht="15.75" customHeight="1">
      <c r="F345" s="744"/>
      <c r="G345" s="744"/>
      <c r="H345" s="744"/>
      <c r="I345" s="744"/>
      <c r="J345" s="744"/>
      <c r="K345" s="819"/>
      <c r="L345" s="744"/>
      <c r="M345" s="744"/>
      <c r="N345" s="744"/>
      <c r="O345" s="820"/>
      <c r="P345" s="821"/>
      <c r="Q345" s="818"/>
      <c r="R345" s="818"/>
      <c r="S345" s="818"/>
      <c r="T345" s="818"/>
      <c r="U345" s="818"/>
      <c r="V345" s="818"/>
      <c r="W345" s="818"/>
      <c r="X345" s="818"/>
      <c r="Y345" s="818"/>
      <c r="Z345" s="818"/>
      <c r="AA345" s="818"/>
      <c r="AB345" s="818"/>
      <c r="AC345" s="824"/>
      <c r="AD345" s="810"/>
      <c r="AE345" s="810"/>
      <c r="AF345" s="810"/>
      <c r="AG345" s="810"/>
      <c r="AH345" s="810"/>
      <c r="AI345" s="810"/>
      <c r="AJ345" s="810"/>
      <c r="AK345" s="810"/>
      <c r="AL345" s="810"/>
      <c r="AM345" s="810"/>
      <c r="AN345" s="810"/>
      <c r="AO345" s="810"/>
      <c r="AP345" s="810"/>
      <c r="AQ345" s="810"/>
      <c r="AR345" s="810"/>
      <c r="AS345" s="810"/>
      <c r="AT345" s="810"/>
      <c r="AU345" s="810"/>
      <c r="AV345" s="810"/>
      <c r="AW345" s="810"/>
      <c r="AX345" s="810"/>
      <c r="AY345" s="810"/>
      <c r="AZ345" s="810"/>
      <c r="BA345" s="810"/>
      <c r="BB345" s="810"/>
      <c r="BC345" s="810"/>
    </row>
    <row r="346" ht="15.75" customHeight="1">
      <c r="F346" s="744"/>
      <c r="G346" s="744"/>
      <c r="H346" s="744"/>
      <c r="I346" s="744"/>
      <c r="J346" s="744"/>
      <c r="K346" s="819"/>
      <c r="L346" s="744"/>
      <c r="M346" s="744"/>
      <c r="N346" s="744"/>
      <c r="O346" s="820"/>
      <c r="P346" s="821"/>
      <c r="Q346" s="818"/>
      <c r="R346" s="818"/>
      <c r="S346" s="818"/>
      <c r="T346" s="818"/>
      <c r="U346" s="818"/>
      <c r="V346" s="818"/>
      <c r="W346" s="818"/>
      <c r="X346" s="818"/>
      <c r="Y346" s="818"/>
      <c r="Z346" s="818"/>
      <c r="AA346" s="818"/>
      <c r="AB346" s="818"/>
      <c r="AC346" s="824"/>
      <c r="AD346" s="810"/>
      <c r="AE346" s="810"/>
      <c r="AF346" s="810"/>
      <c r="AG346" s="810"/>
      <c r="AH346" s="810"/>
      <c r="AI346" s="810"/>
      <c r="AJ346" s="810"/>
      <c r="AK346" s="810"/>
      <c r="AL346" s="810"/>
      <c r="AM346" s="810"/>
      <c r="AN346" s="810"/>
      <c r="AO346" s="810"/>
      <c r="AP346" s="810"/>
      <c r="AQ346" s="810"/>
      <c r="AR346" s="810"/>
      <c r="AS346" s="810"/>
      <c r="AT346" s="810"/>
      <c r="AU346" s="810"/>
      <c r="AV346" s="810"/>
      <c r="AW346" s="810"/>
      <c r="AX346" s="810"/>
      <c r="AY346" s="810"/>
      <c r="AZ346" s="810"/>
      <c r="BA346" s="810"/>
      <c r="BB346" s="810"/>
      <c r="BC346" s="810"/>
    </row>
    <row r="347" ht="15.75" customHeight="1">
      <c r="F347" s="744"/>
      <c r="G347" s="744"/>
      <c r="H347" s="744"/>
      <c r="I347" s="744"/>
      <c r="J347" s="744"/>
      <c r="K347" s="819"/>
      <c r="L347" s="744"/>
      <c r="M347" s="744"/>
      <c r="N347" s="744"/>
      <c r="O347" s="820"/>
      <c r="P347" s="821"/>
      <c r="Q347" s="818"/>
      <c r="R347" s="818"/>
      <c r="S347" s="818"/>
      <c r="T347" s="818"/>
      <c r="U347" s="818"/>
      <c r="V347" s="818"/>
      <c r="W347" s="818"/>
      <c r="X347" s="818"/>
      <c r="Y347" s="818"/>
      <c r="Z347" s="818"/>
      <c r="AA347" s="818"/>
      <c r="AB347" s="818"/>
      <c r="AC347" s="824"/>
      <c r="AD347" s="810"/>
      <c r="AE347" s="810"/>
      <c r="AF347" s="810"/>
      <c r="AG347" s="810"/>
      <c r="AH347" s="810"/>
      <c r="AI347" s="810"/>
      <c r="AJ347" s="810"/>
      <c r="AK347" s="810"/>
      <c r="AL347" s="810"/>
      <c r="AM347" s="810"/>
      <c r="AN347" s="810"/>
      <c r="AO347" s="810"/>
      <c r="AP347" s="810"/>
      <c r="AQ347" s="810"/>
      <c r="AR347" s="810"/>
      <c r="AS347" s="810"/>
      <c r="AT347" s="810"/>
      <c r="AU347" s="810"/>
      <c r="AV347" s="810"/>
      <c r="AW347" s="810"/>
      <c r="AX347" s="810"/>
      <c r="AY347" s="810"/>
      <c r="AZ347" s="810"/>
      <c r="BA347" s="810"/>
      <c r="BB347" s="810"/>
      <c r="BC347" s="810"/>
    </row>
    <row r="348" ht="15.75" customHeight="1">
      <c r="F348" s="744"/>
      <c r="G348" s="744"/>
      <c r="H348" s="744"/>
      <c r="I348" s="744"/>
      <c r="J348" s="744"/>
      <c r="K348" s="819"/>
      <c r="L348" s="744"/>
      <c r="M348" s="744"/>
      <c r="N348" s="744"/>
      <c r="O348" s="820"/>
      <c r="P348" s="821"/>
      <c r="Q348" s="818"/>
      <c r="R348" s="818"/>
      <c r="S348" s="818"/>
      <c r="T348" s="818"/>
      <c r="U348" s="818"/>
      <c r="V348" s="818"/>
      <c r="W348" s="818"/>
      <c r="X348" s="818"/>
      <c r="Y348" s="818"/>
      <c r="Z348" s="818"/>
      <c r="AA348" s="818"/>
      <c r="AB348" s="818"/>
      <c r="AC348" s="824"/>
      <c r="AD348" s="810"/>
      <c r="AE348" s="810"/>
      <c r="AF348" s="810"/>
      <c r="AG348" s="810"/>
      <c r="AH348" s="810"/>
      <c r="AI348" s="810"/>
      <c r="AJ348" s="810"/>
      <c r="AK348" s="810"/>
      <c r="AL348" s="810"/>
      <c r="AM348" s="810"/>
      <c r="AN348" s="810"/>
      <c r="AO348" s="810"/>
      <c r="AP348" s="810"/>
      <c r="AQ348" s="810"/>
      <c r="AR348" s="810"/>
      <c r="AS348" s="810"/>
      <c r="AT348" s="810"/>
      <c r="AU348" s="810"/>
      <c r="AV348" s="810"/>
      <c r="AW348" s="810"/>
      <c r="AX348" s="810"/>
      <c r="AY348" s="810"/>
      <c r="AZ348" s="810"/>
      <c r="BA348" s="810"/>
      <c r="BB348" s="810"/>
      <c r="BC348" s="810"/>
    </row>
    <row r="349" ht="15.75" customHeight="1">
      <c r="F349" s="744"/>
      <c r="G349" s="744"/>
      <c r="H349" s="744"/>
      <c r="I349" s="744"/>
      <c r="J349" s="744"/>
      <c r="K349" s="819"/>
      <c r="L349" s="744"/>
      <c r="M349" s="744"/>
      <c r="N349" s="744"/>
      <c r="O349" s="820"/>
      <c r="P349" s="821"/>
      <c r="Q349" s="818"/>
      <c r="R349" s="818"/>
      <c r="S349" s="818"/>
      <c r="T349" s="818"/>
      <c r="U349" s="818"/>
      <c r="V349" s="818"/>
      <c r="W349" s="818"/>
      <c r="X349" s="818"/>
      <c r="Y349" s="818"/>
      <c r="Z349" s="818"/>
      <c r="AA349" s="818"/>
      <c r="AB349" s="818"/>
      <c r="AC349" s="824"/>
      <c r="AD349" s="810"/>
      <c r="AE349" s="810"/>
      <c r="AF349" s="810"/>
      <c r="AG349" s="810"/>
      <c r="AH349" s="810"/>
      <c r="AI349" s="810"/>
      <c r="AJ349" s="810"/>
      <c r="AK349" s="810"/>
      <c r="AL349" s="810"/>
      <c r="AM349" s="810"/>
      <c r="AN349" s="810"/>
      <c r="AO349" s="810"/>
      <c r="AP349" s="810"/>
      <c r="AQ349" s="810"/>
      <c r="AR349" s="810"/>
      <c r="AS349" s="810"/>
      <c r="AT349" s="810"/>
      <c r="AU349" s="810"/>
      <c r="AV349" s="810"/>
      <c r="AW349" s="810"/>
      <c r="AX349" s="810"/>
      <c r="AY349" s="810"/>
      <c r="AZ349" s="810"/>
      <c r="BA349" s="810"/>
      <c r="BB349" s="810"/>
      <c r="BC349" s="810"/>
    </row>
    <row r="350" ht="15.75" customHeight="1">
      <c r="F350" s="744"/>
      <c r="G350" s="744"/>
      <c r="H350" s="744"/>
      <c r="I350" s="744"/>
      <c r="J350" s="744"/>
      <c r="K350" s="819"/>
      <c r="L350" s="744"/>
      <c r="M350" s="744"/>
      <c r="N350" s="744"/>
      <c r="O350" s="820"/>
      <c r="P350" s="821"/>
      <c r="Q350" s="818"/>
      <c r="R350" s="818"/>
      <c r="S350" s="818"/>
      <c r="T350" s="818"/>
      <c r="U350" s="818"/>
      <c r="V350" s="818"/>
      <c r="W350" s="818"/>
      <c r="X350" s="818"/>
      <c r="Y350" s="818"/>
      <c r="Z350" s="818"/>
      <c r="AA350" s="818"/>
      <c r="AB350" s="818"/>
      <c r="AC350" s="824"/>
      <c r="AD350" s="810"/>
      <c r="AE350" s="810"/>
      <c r="AF350" s="810"/>
      <c r="AG350" s="810"/>
      <c r="AH350" s="810"/>
      <c r="AI350" s="810"/>
      <c r="AJ350" s="810"/>
      <c r="AK350" s="810"/>
      <c r="AL350" s="810"/>
      <c r="AM350" s="810"/>
      <c r="AN350" s="810"/>
      <c r="AO350" s="810"/>
      <c r="AP350" s="810"/>
      <c r="AQ350" s="810"/>
      <c r="AR350" s="810"/>
      <c r="AS350" s="810"/>
      <c r="AT350" s="810"/>
      <c r="AU350" s="810"/>
      <c r="AV350" s="810"/>
      <c r="AW350" s="810"/>
      <c r="AX350" s="810"/>
      <c r="AY350" s="810"/>
      <c r="AZ350" s="810"/>
      <c r="BA350" s="810"/>
      <c r="BB350" s="810"/>
      <c r="BC350" s="810"/>
    </row>
    <row r="351" ht="15.75" customHeight="1">
      <c r="F351" s="744"/>
      <c r="G351" s="744"/>
      <c r="H351" s="744"/>
      <c r="I351" s="744"/>
      <c r="J351" s="744"/>
      <c r="K351" s="819"/>
      <c r="L351" s="744"/>
      <c r="M351" s="744"/>
      <c r="N351" s="744"/>
      <c r="O351" s="820"/>
      <c r="P351" s="821"/>
      <c r="Q351" s="818"/>
      <c r="R351" s="818"/>
      <c r="S351" s="818"/>
      <c r="T351" s="818"/>
      <c r="U351" s="818"/>
      <c r="V351" s="818"/>
      <c r="W351" s="818"/>
      <c r="X351" s="818"/>
      <c r="Y351" s="818"/>
      <c r="Z351" s="818"/>
      <c r="AA351" s="818"/>
      <c r="AB351" s="818"/>
      <c r="AC351" s="824"/>
      <c r="AD351" s="810"/>
      <c r="AE351" s="810"/>
      <c r="AF351" s="810"/>
      <c r="AG351" s="810"/>
      <c r="AH351" s="810"/>
      <c r="AI351" s="810"/>
      <c r="AJ351" s="810"/>
      <c r="AK351" s="810"/>
      <c r="AL351" s="810"/>
      <c r="AM351" s="810"/>
      <c r="AN351" s="810"/>
      <c r="AO351" s="810"/>
      <c r="AP351" s="810"/>
      <c r="AQ351" s="810"/>
      <c r="AR351" s="810"/>
      <c r="AS351" s="810"/>
      <c r="AT351" s="810"/>
      <c r="AU351" s="810"/>
      <c r="AV351" s="810"/>
      <c r="AW351" s="810"/>
      <c r="AX351" s="810"/>
      <c r="AY351" s="810"/>
      <c r="AZ351" s="810"/>
      <c r="BA351" s="810"/>
      <c r="BB351" s="810"/>
      <c r="BC351" s="810"/>
    </row>
    <row r="352" ht="15.75" customHeight="1">
      <c r="F352" s="744"/>
      <c r="G352" s="744"/>
      <c r="H352" s="744"/>
      <c r="I352" s="744"/>
      <c r="J352" s="744"/>
      <c r="K352" s="819"/>
      <c r="L352" s="744"/>
      <c r="M352" s="744"/>
      <c r="N352" s="744"/>
      <c r="O352" s="820"/>
      <c r="P352" s="821"/>
      <c r="Q352" s="818"/>
      <c r="R352" s="818"/>
      <c r="S352" s="818"/>
      <c r="T352" s="818"/>
      <c r="U352" s="818"/>
      <c r="V352" s="818"/>
      <c r="W352" s="818"/>
      <c r="X352" s="818"/>
      <c r="Y352" s="818"/>
      <c r="Z352" s="818"/>
      <c r="AA352" s="818"/>
      <c r="AB352" s="818"/>
      <c r="AC352" s="824"/>
      <c r="AD352" s="810"/>
      <c r="AE352" s="810"/>
      <c r="AF352" s="810"/>
      <c r="AG352" s="810"/>
      <c r="AH352" s="810"/>
      <c r="AI352" s="810"/>
      <c r="AJ352" s="810"/>
      <c r="AK352" s="810"/>
      <c r="AL352" s="810"/>
      <c r="AM352" s="810"/>
      <c r="AN352" s="810"/>
      <c r="AO352" s="810"/>
      <c r="AP352" s="810"/>
      <c r="AQ352" s="810"/>
      <c r="AR352" s="810"/>
      <c r="AS352" s="810"/>
      <c r="AT352" s="810"/>
      <c r="AU352" s="810"/>
      <c r="AV352" s="810"/>
      <c r="AW352" s="810"/>
      <c r="AX352" s="810"/>
      <c r="AY352" s="810"/>
      <c r="AZ352" s="810"/>
      <c r="BA352" s="810"/>
      <c r="BB352" s="810"/>
      <c r="BC352" s="810"/>
    </row>
    <row r="353" ht="15.75" customHeight="1">
      <c r="F353" s="744"/>
      <c r="G353" s="744"/>
      <c r="H353" s="744"/>
      <c r="I353" s="744"/>
      <c r="J353" s="744"/>
      <c r="K353" s="819"/>
      <c r="L353" s="744"/>
      <c r="M353" s="744"/>
      <c r="N353" s="744"/>
      <c r="O353" s="820"/>
      <c r="P353" s="821"/>
      <c r="Q353" s="818"/>
      <c r="R353" s="818"/>
      <c r="S353" s="818"/>
      <c r="T353" s="818"/>
      <c r="U353" s="818"/>
      <c r="V353" s="818"/>
      <c r="W353" s="818"/>
      <c r="X353" s="818"/>
      <c r="Y353" s="818"/>
      <c r="Z353" s="818"/>
      <c r="AA353" s="818"/>
      <c r="AB353" s="818"/>
      <c r="AC353" s="824"/>
      <c r="AD353" s="810"/>
      <c r="AE353" s="810"/>
      <c r="AF353" s="810"/>
      <c r="AG353" s="810"/>
      <c r="AH353" s="810"/>
      <c r="AI353" s="810"/>
      <c r="AJ353" s="810"/>
      <c r="AK353" s="810"/>
      <c r="AL353" s="810"/>
      <c r="AM353" s="810"/>
      <c r="AN353" s="810"/>
      <c r="AO353" s="810"/>
      <c r="AP353" s="810"/>
      <c r="AQ353" s="810"/>
      <c r="AR353" s="810"/>
      <c r="AS353" s="810"/>
      <c r="AT353" s="810"/>
      <c r="AU353" s="810"/>
      <c r="AV353" s="810"/>
      <c r="AW353" s="810"/>
      <c r="AX353" s="810"/>
      <c r="AY353" s="810"/>
      <c r="AZ353" s="810"/>
      <c r="BA353" s="810"/>
      <c r="BB353" s="810"/>
      <c r="BC353" s="810"/>
    </row>
    <row r="354" ht="15.75" customHeight="1">
      <c r="F354" s="744"/>
      <c r="G354" s="744"/>
      <c r="H354" s="744"/>
      <c r="I354" s="744"/>
      <c r="J354" s="744"/>
      <c r="K354" s="819"/>
      <c r="L354" s="744"/>
      <c r="M354" s="744"/>
      <c r="N354" s="744"/>
      <c r="O354" s="820"/>
      <c r="P354" s="821"/>
      <c r="Q354" s="818"/>
      <c r="R354" s="818"/>
      <c r="S354" s="818"/>
      <c r="T354" s="818"/>
      <c r="U354" s="818"/>
      <c r="V354" s="818"/>
      <c r="W354" s="818"/>
      <c r="X354" s="818"/>
      <c r="Y354" s="818"/>
      <c r="Z354" s="818"/>
      <c r="AA354" s="818"/>
      <c r="AB354" s="818"/>
      <c r="AC354" s="824"/>
      <c r="AD354" s="810"/>
      <c r="AE354" s="810"/>
      <c r="AF354" s="810"/>
      <c r="AG354" s="810"/>
      <c r="AH354" s="810"/>
      <c r="AI354" s="810"/>
      <c r="AJ354" s="810"/>
      <c r="AK354" s="810"/>
      <c r="AL354" s="810"/>
      <c r="AM354" s="810"/>
      <c r="AN354" s="810"/>
      <c r="AO354" s="810"/>
      <c r="AP354" s="810"/>
      <c r="AQ354" s="810"/>
      <c r="AR354" s="810"/>
      <c r="AS354" s="810"/>
      <c r="AT354" s="810"/>
      <c r="AU354" s="810"/>
      <c r="AV354" s="810"/>
      <c r="AW354" s="810"/>
      <c r="AX354" s="810"/>
      <c r="AY354" s="810"/>
      <c r="AZ354" s="810"/>
      <c r="BA354" s="810"/>
      <c r="BB354" s="810"/>
      <c r="BC354" s="810"/>
    </row>
    <row r="355" ht="15.75" customHeight="1">
      <c r="F355" s="744"/>
      <c r="G355" s="744"/>
      <c r="H355" s="744"/>
      <c r="I355" s="744"/>
      <c r="J355" s="744"/>
      <c r="K355" s="819"/>
      <c r="L355" s="744"/>
      <c r="M355" s="744"/>
      <c r="N355" s="744"/>
      <c r="O355" s="820"/>
      <c r="P355" s="821"/>
      <c r="Q355" s="818"/>
      <c r="R355" s="818"/>
      <c r="S355" s="818"/>
      <c r="T355" s="818"/>
      <c r="U355" s="818"/>
      <c r="V355" s="818"/>
      <c r="W355" s="818"/>
      <c r="X355" s="818"/>
      <c r="Y355" s="818"/>
      <c r="Z355" s="818"/>
      <c r="AA355" s="818"/>
      <c r="AB355" s="818"/>
      <c r="AC355" s="824"/>
      <c r="AD355" s="810"/>
      <c r="AE355" s="810"/>
      <c r="AF355" s="810"/>
      <c r="AG355" s="810"/>
      <c r="AH355" s="810"/>
      <c r="AI355" s="810"/>
      <c r="AJ355" s="810"/>
      <c r="AK355" s="810"/>
      <c r="AL355" s="810"/>
      <c r="AM355" s="810"/>
      <c r="AN355" s="810"/>
      <c r="AO355" s="810"/>
      <c r="AP355" s="810"/>
      <c r="AQ355" s="810"/>
      <c r="AR355" s="810"/>
      <c r="AS355" s="810"/>
      <c r="AT355" s="810"/>
      <c r="AU355" s="810"/>
      <c r="AV355" s="810"/>
      <c r="AW355" s="810"/>
      <c r="AX355" s="810"/>
      <c r="AY355" s="810"/>
      <c r="AZ355" s="810"/>
      <c r="BA355" s="810"/>
      <c r="BB355" s="810"/>
      <c r="BC355" s="810"/>
    </row>
    <row r="356" ht="15.75" customHeight="1">
      <c r="F356" s="744"/>
      <c r="G356" s="744"/>
      <c r="H356" s="744"/>
      <c r="I356" s="744"/>
      <c r="J356" s="744"/>
      <c r="K356" s="819"/>
      <c r="L356" s="744"/>
      <c r="M356" s="744"/>
      <c r="N356" s="744"/>
      <c r="O356" s="820"/>
      <c r="P356" s="821"/>
      <c r="Q356" s="818"/>
      <c r="R356" s="818"/>
      <c r="S356" s="818"/>
      <c r="T356" s="818"/>
      <c r="U356" s="818"/>
      <c r="V356" s="818"/>
      <c r="W356" s="818"/>
      <c r="X356" s="818"/>
      <c r="Y356" s="818"/>
      <c r="Z356" s="818"/>
      <c r="AA356" s="818"/>
      <c r="AB356" s="818"/>
      <c r="AC356" s="824"/>
      <c r="AD356" s="810"/>
      <c r="AE356" s="810"/>
      <c r="AF356" s="810"/>
      <c r="AG356" s="810"/>
      <c r="AH356" s="810"/>
      <c r="AI356" s="810"/>
      <c r="AJ356" s="810"/>
      <c r="AK356" s="810"/>
      <c r="AL356" s="810"/>
      <c r="AM356" s="810"/>
      <c r="AN356" s="810"/>
      <c r="AO356" s="810"/>
      <c r="AP356" s="810"/>
      <c r="AQ356" s="810"/>
      <c r="AR356" s="810"/>
      <c r="AS356" s="810"/>
      <c r="AT356" s="810"/>
      <c r="AU356" s="810"/>
      <c r="AV356" s="810"/>
      <c r="AW356" s="810"/>
      <c r="AX356" s="810"/>
      <c r="AY356" s="810"/>
      <c r="AZ356" s="810"/>
      <c r="BA356" s="810"/>
      <c r="BB356" s="810"/>
      <c r="BC356" s="810"/>
    </row>
    <row r="357" ht="15.75" customHeight="1">
      <c r="F357" s="744"/>
      <c r="G357" s="744"/>
      <c r="H357" s="744"/>
      <c r="I357" s="744"/>
      <c r="J357" s="744"/>
      <c r="K357" s="819"/>
      <c r="L357" s="744"/>
      <c r="M357" s="744"/>
      <c r="N357" s="744"/>
      <c r="O357" s="820"/>
      <c r="P357" s="821"/>
      <c r="Q357" s="818"/>
      <c r="R357" s="818"/>
      <c r="S357" s="818"/>
      <c r="T357" s="818"/>
      <c r="U357" s="818"/>
      <c r="V357" s="818"/>
      <c r="W357" s="818"/>
      <c r="X357" s="818"/>
      <c r="Y357" s="818"/>
      <c r="Z357" s="818"/>
      <c r="AA357" s="818"/>
      <c r="AB357" s="818"/>
      <c r="AC357" s="824"/>
      <c r="AD357" s="810"/>
      <c r="AE357" s="810"/>
      <c r="AF357" s="810"/>
      <c r="AG357" s="810"/>
      <c r="AH357" s="810"/>
      <c r="AI357" s="810"/>
      <c r="AJ357" s="810"/>
      <c r="AK357" s="810"/>
      <c r="AL357" s="810"/>
      <c r="AM357" s="810"/>
      <c r="AN357" s="810"/>
      <c r="AO357" s="810"/>
      <c r="AP357" s="810"/>
      <c r="AQ357" s="810"/>
      <c r="AR357" s="810"/>
      <c r="AS357" s="810"/>
      <c r="AT357" s="810"/>
      <c r="AU357" s="810"/>
      <c r="AV357" s="810"/>
      <c r="AW357" s="810"/>
      <c r="AX357" s="810"/>
      <c r="AY357" s="810"/>
      <c r="AZ357" s="810"/>
      <c r="BA357" s="810"/>
      <c r="BB357" s="810"/>
      <c r="BC357" s="810"/>
    </row>
    <row r="358" ht="15.75" customHeight="1">
      <c r="F358" s="744"/>
      <c r="G358" s="744"/>
      <c r="H358" s="744"/>
      <c r="I358" s="744"/>
      <c r="J358" s="744"/>
      <c r="K358" s="819"/>
      <c r="L358" s="744"/>
      <c r="M358" s="744"/>
      <c r="N358" s="744"/>
      <c r="O358" s="820"/>
      <c r="P358" s="821"/>
      <c r="Q358" s="818"/>
      <c r="R358" s="818"/>
      <c r="S358" s="818"/>
      <c r="T358" s="818"/>
      <c r="U358" s="818"/>
      <c r="V358" s="818"/>
      <c r="W358" s="818"/>
      <c r="X358" s="818"/>
      <c r="Y358" s="818"/>
      <c r="Z358" s="818"/>
      <c r="AA358" s="818"/>
      <c r="AB358" s="818"/>
      <c r="AC358" s="824"/>
      <c r="AD358" s="810"/>
      <c r="AE358" s="810"/>
      <c r="AF358" s="810"/>
      <c r="AG358" s="810"/>
      <c r="AH358" s="810"/>
      <c r="AI358" s="810"/>
      <c r="AJ358" s="810"/>
      <c r="AK358" s="810"/>
      <c r="AL358" s="810"/>
      <c r="AM358" s="810"/>
      <c r="AN358" s="810"/>
      <c r="AO358" s="810"/>
      <c r="AP358" s="810"/>
      <c r="AQ358" s="810"/>
      <c r="AR358" s="810"/>
      <c r="AS358" s="810"/>
      <c r="AT358" s="810"/>
      <c r="AU358" s="810"/>
      <c r="AV358" s="810"/>
      <c r="AW358" s="810"/>
      <c r="AX358" s="810"/>
      <c r="AY358" s="810"/>
      <c r="AZ358" s="810"/>
      <c r="BA358" s="810"/>
      <c r="BB358" s="810"/>
      <c r="BC358" s="810"/>
    </row>
    <row r="359" ht="15.75" customHeight="1">
      <c r="F359" s="744"/>
      <c r="G359" s="744"/>
      <c r="H359" s="744"/>
      <c r="I359" s="744"/>
      <c r="J359" s="744"/>
      <c r="K359" s="819"/>
      <c r="L359" s="744"/>
      <c r="M359" s="744"/>
      <c r="N359" s="744"/>
      <c r="O359" s="820"/>
      <c r="P359" s="821"/>
      <c r="Q359" s="818"/>
      <c r="R359" s="818"/>
      <c r="S359" s="818"/>
      <c r="T359" s="818"/>
      <c r="U359" s="818"/>
      <c r="V359" s="818"/>
      <c r="W359" s="818"/>
      <c r="X359" s="818"/>
      <c r="Y359" s="818"/>
      <c r="Z359" s="818"/>
      <c r="AA359" s="818"/>
      <c r="AB359" s="818"/>
      <c r="AC359" s="824"/>
      <c r="AD359" s="810"/>
      <c r="AE359" s="810"/>
      <c r="AF359" s="810"/>
      <c r="AG359" s="810"/>
      <c r="AH359" s="810"/>
      <c r="AI359" s="810"/>
      <c r="AJ359" s="810"/>
      <c r="AK359" s="810"/>
      <c r="AL359" s="810"/>
      <c r="AM359" s="810"/>
      <c r="AN359" s="810"/>
      <c r="AO359" s="810"/>
      <c r="AP359" s="810"/>
      <c r="AQ359" s="810"/>
      <c r="AR359" s="810"/>
      <c r="AS359" s="810"/>
      <c r="AT359" s="810"/>
      <c r="AU359" s="810"/>
      <c r="AV359" s="810"/>
      <c r="AW359" s="810"/>
      <c r="AX359" s="810"/>
      <c r="AY359" s="810"/>
      <c r="AZ359" s="810"/>
      <c r="BA359" s="810"/>
      <c r="BB359" s="810"/>
      <c r="BC359" s="810"/>
    </row>
    <row r="360" ht="15.75" customHeight="1">
      <c r="F360" s="744"/>
      <c r="G360" s="744"/>
      <c r="H360" s="744"/>
      <c r="I360" s="744"/>
      <c r="J360" s="744"/>
      <c r="K360" s="819"/>
      <c r="L360" s="744"/>
      <c r="M360" s="744"/>
      <c r="N360" s="744"/>
      <c r="O360" s="820"/>
      <c r="P360" s="821"/>
      <c r="Q360" s="818"/>
      <c r="R360" s="818"/>
      <c r="S360" s="818"/>
      <c r="T360" s="818"/>
      <c r="U360" s="818"/>
      <c r="V360" s="818"/>
      <c r="W360" s="818"/>
      <c r="X360" s="818"/>
      <c r="Y360" s="818"/>
      <c r="Z360" s="818"/>
      <c r="AA360" s="818"/>
      <c r="AB360" s="818"/>
      <c r="AC360" s="824"/>
      <c r="AD360" s="810"/>
      <c r="AE360" s="810"/>
      <c r="AF360" s="810"/>
      <c r="AG360" s="810"/>
      <c r="AH360" s="810"/>
      <c r="AI360" s="810"/>
      <c r="AJ360" s="810"/>
      <c r="AK360" s="810"/>
      <c r="AL360" s="810"/>
      <c r="AM360" s="810"/>
      <c r="AN360" s="810"/>
      <c r="AO360" s="810"/>
      <c r="AP360" s="810"/>
      <c r="AQ360" s="810"/>
      <c r="AR360" s="810"/>
      <c r="AS360" s="810"/>
      <c r="AT360" s="810"/>
      <c r="AU360" s="810"/>
      <c r="AV360" s="810"/>
      <c r="AW360" s="810"/>
      <c r="AX360" s="810"/>
      <c r="AY360" s="810"/>
      <c r="AZ360" s="810"/>
      <c r="BA360" s="810"/>
      <c r="BB360" s="810"/>
      <c r="BC360" s="810"/>
    </row>
    <row r="361" ht="15.75" customHeight="1">
      <c r="F361" s="744"/>
      <c r="G361" s="744"/>
      <c r="H361" s="744"/>
      <c r="I361" s="744"/>
      <c r="J361" s="744"/>
      <c r="K361" s="819"/>
      <c r="L361" s="744"/>
      <c r="M361" s="744"/>
      <c r="N361" s="744"/>
      <c r="O361" s="820"/>
      <c r="P361" s="821"/>
      <c r="Q361" s="818"/>
      <c r="R361" s="818"/>
      <c r="S361" s="818"/>
      <c r="T361" s="818"/>
      <c r="U361" s="818"/>
      <c r="V361" s="818"/>
      <c r="W361" s="818"/>
      <c r="X361" s="818"/>
      <c r="Y361" s="818"/>
      <c r="Z361" s="818"/>
      <c r="AA361" s="818"/>
      <c r="AB361" s="818"/>
      <c r="AC361" s="824"/>
      <c r="AD361" s="810"/>
      <c r="AE361" s="810"/>
      <c r="AF361" s="810"/>
      <c r="AG361" s="810"/>
      <c r="AH361" s="810"/>
      <c r="AI361" s="810"/>
      <c r="AJ361" s="810"/>
      <c r="AK361" s="810"/>
      <c r="AL361" s="810"/>
      <c r="AM361" s="810"/>
      <c r="AN361" s="810"/>
      <c r="AO361" s="810"/>
      <c r="AP361" s="810"/>
      <c r="AQ361" s="810"/>
      <c r="AR361" s="810"/>
      <c r="AS361" s="810"/>
      <c r="AT361" s="810"/>
      <c r="AU361" s="810"/>
      <c r="AV361" s="810"/>
      <c r="AW361" s="810"/>
      <c r="AX361" s="810"/>
      <c r="AY361" s="810"/>
      <c r="AZ361" s="810"/>
      <c r="BA361" s="810"/>
      <c r="BB361" s="810"/>
      <c r="BC361" s="810"/>
    </row>
    <row r="362" ht="15.75" customHeight="1">
      <c r="F362" s="744"/>
      <c r="G362" s="744"/>
      <c r="H362" s="744"/>
      <c r="I362" s="744"/>
      <c r="J362" s="744"/>
      <c r="K362" s="819"/>
      <c r="L362" s="744"/>
      <c r="M362" s="744"/>
      <c r="N362" s="744"/>
      <c r="O362" s="820"/>
      <c r="P362" s="821"/>
      <c r="Q362" s="818"/>
      <c r="R362" s="818"/>
      <c r="S362" s="818"/>
      <c r="T362" s="818"/>
      <c r="U362" s="818"/>
      <c r="V362" s="818"/>
      <c r="W362" s="818"/>
      <c r="X362" s="818"/>
      <c r="Y362" s="818"/>
      <c r="Z362" s="818"/>
      <c r="AA362" s="818"/>
      <c r="AB362" s="818"/>
      <c r="AC362" s="824"/>
      <c r="AD362" s="810"/>
      <c r="AE362" s="810"/>
      <c r="AF362" s="810"/>
      <c r="AG362" s="810"/>
      <c r="AH362" s="810"/>
      <c r="AI362" s="810"/>
      <c r="AJ362" s="810"/>
      <c r="AK362" s="810"/>
      <c r="AL362" s="810"/>
      <c r="AM362" s="810"/>
      <c r="AN362" s="810"/>
      <c r="AO362" s="810"/>
      <c r="AP362" s="810"/>
      <c r="AQ362" s="810"/>
      <c r="AR362" s="810"/>
      <c r="AS362" s="810"/>
      <c r="AT362" s="810"/>
      <c r="AU362" s="810"/>
      <c r="AV362" s="810"/>
      <c r="AW362" s="810"/>
      <c r="AX362" s="810"/>
      <c r="AY362" s="810"/>
      <c r="AZ362" s="810"/>
      <c r="BA362" s="810"/>
      <c r="BB362" s="810"/>
      <c r="BC362" s="810"/>
    </row>
    <row r="363" ht="15.75" customHeight="1">
      <c r="F363" s="744"/>
      <c r="G363" s="744"/>
      <c r="H363" s="744"/>
      <c r="I363" s="744"/>
      <c r="J363" s="744"/>
      <c r="K363" s="819"/>
      <c r="L363" s="744"/>
      <c r="M363" s="744"/>
      <c r="N363" s="744"/>
      <c r="O363" s="820"/>
      <c r="P363" s="821"/>
      <c r="Q363" s="818"/>
      <c r="R363" s="818"/>
      <c r="S363" s="818"/>
      <c r="T363" s="818"/>
      <c r="U363" s="818"/>
      <c r="V363" s="818"/>
      <c r="W363" s="818"/>
      <c r="X363" s="818"/>
      <c r="Y363" s="818"/>
      <c r="Z363" s="818"/>
      <c r="AA363" s="818"/>
      <c r="AB363" s="818"/>
      <c r="AC363" s="824"/>
      <c r="AD363" s="810"/>
      <c r="AE363" s="810"/>
      <c r="AF363" s="810"/>
      <c r="AG363" s="810"/>
      <c r="AH363" s="810"/>
      <c r="AI363" s="810"/>
      <c r="AJ363" s="810"/>
      <c r="AK363" s="810"/>
      <c r="AL363" s="810"/>
      <c r="AM363" s="810"/>
      <c r="AN363" s="810"/>
      <c r="AO363" s="810"/>
      <c r="AP363" s="810"/>
      <c r="AQ363" s="810"/>
      <c r="AR363" s="810"/>
      <c r="AS363" s="810"/>
      <c r="AT363" s="810"/>
      <c r="AU363" s="810"/>
      <c r="AV363" s="810"/>
      <c r="AW363" s="810"/>
      <c r="AX363" s="810"/>
      <c r="AY363" s="810"/>
      <c r="AZ363" s="810"/>
      <c r="BA363" s="810"/>
      <c r="BB363" s="810"/>
      <c r="BC363" s="810"/>
    </row>
    <row r="364" ht="15.75" customHeight="1">
      <c r="F364" s="744"/>
      <c r="G364" s="744"/>
      <c r="H364" s="744"/>
      <c r="I364" s="744"/>
      <c r="J364" s="744"/>
      <c r="K364" s="819"/>
      <c r="L364" s="744"/>
      <c r="M364" s="744"/>
      <c r="N364" s="744"/>
      <c r="O364" s="820"/>
      <c r="P364" s="821"/>
      <c r="Q364" s="818"/>
      <c r="R364" s="818"/>
      <c r="S364" s="818"/>
      <c r="T364" s="818"/>
      <c r="U364" s="818"/>
      <c r="V364" s="818"/>
      <c r="W364" s="818"/>
      <c r="X364" s="818"/>
      <c r="Y364" s="818"/>
      <c r="Z364" s="818"/>
      <c r="AA364" s="818"/>
      <c r="AB364" s="818"/>
      <c r="AC364" s="824"/>
      <c r="AD364" s="810"/>
      <c r="AE364" s="810"/>
      <c r="AF364" s="810"/>
      <c r="AG364" s="810"/>
      <c r="AH364" s="810"/>
      <c r="AI364" s="810"/>
      <c r="AJ364" s="810"/>
      <c r="AK364" s="810"/>
      <c r="AL364" s="810"/>
      <c r="AM364" s="810"/>
      <c r="AN364" s="810"/>
      <c r="AO364" s="810"/>
      <c r="AP364" s="810"/>
      <c r="AQ364" s="810"/>
      <c r="AR364" s="810"/>
      <c r="AS364" s="810"/>
      <c r="AT364" s="810"/>
      <c r="AU364" s="810"/>
      <c r="AV364" s="810"/>
      <c r="AW364" s="810"/>
      <c r="AX364" s="810"/>
      <c r="AY364" s="810"/>
      <c r="AZ364" s="810"/>
      <c r="BA364" s="810"/>
      <c r="BB364" s="810"/>
      <c r="BC364" s="810"/>
    </row>
    <row r="365" ht="15.75" customHeight="1">
      <c r="F365" s="744"/>
      <c r="G365" s="744"/>
      <c r="H365" s="744"/>
      <c r="I365" s="744"/>
      <c r="J365" s="744"/>
      <c r="K365" s="819"/>
      <c r="L365" s="744"/>
      <c r="M365" s="744"/>
      <c r="N365" s="744"/>
      <c r="O365" s="820"/>
      <c r="P365" s="821"/>
      <c r="Q365" s="818"/>
      <c r="R365" s="818"/>
      <c r="S365" s="818"/>
      <c r="T365" s="818"/>
      <c r="U365" s="818"/>
      <c r="V365" s="818"/>
      <c r="W365" s="818"/>
      <c r="X365" s="818"/>
      <c r="Y365" s="818"/>
      <c r="Z365" s="818"/>
      <c r="AA365" s="818"/>
      <c r="AB365" s="818"/>
      <c r="AC365" s="824"/>
      <c r="AD365" s="810"/>
      <c r="AE365" s="810"/>
      <c r="AF365" s="810"/>
      <c r="AG365" s="810"/>
      <c r="AH365" s="810"/>
      <c r="AI365" s="810"/>
      <c r="AJ365" s="810"/>
      <c r="AK365" s="810"/>
      <c r="AL365" s="810"/>
      <c r="AM365" s="810"/>
      <c r="AN365" s="810"/>
      <c r="AO365" s="810"/>
      <c r="AP365" s="810"/>
      <c r="AQ365" s="810"/>
      <c r="AR365" s="810"/>
      <c r="AS365" s="810"/>
      <c r="AT365" s="810"/>
      <c r="AU365" s="810"/>
      <c r="AV365" s="810"/>
      <c r="AW365" s="810"/>
      <c r="AX365" s="810"/>
      <c r="AY365" s="810"/>
      <c r="AZ365" s="810"/>
      <c r="BA365" s="810"/>
      <c r="BB365" s="810"/>
      <c r="BC365" s="810"/>
    </row>
    <row r="366" ht="15.75" customHeight="1">
      <c r="F366" s="744"/>
      <c r="G366" s="744"/>
      <c r="H366" s="744"/>
      <c r="I366" s="744"/>
      <c r="J366" s="744"/>
      <c r="K366" s="819"/>
      <c r="L366" s="744"/>
      <c r="M366" s="744"/>
      <c r="N366" s="744"/>
      <c r="O366" s="820"/>
      <c r="P366" s="821"/>
      <c r="Q366" s="818"/>
      <c r="R366" s="818"/>
      <c r="S366" s="818"/>
      <c r="T366" s="818"/>
      <c r="U366" s="818"/>
      <c r="V366" s="818"/>
      <c r="W366" s="818"/>
      <c r="X366" s="818"/>
      <c r="Y366" s="818"/>
      <c r="Z366" s="818"/>
      <c r="AA366" s="818"/>
      <c r="AB366" s="818"/>
      <c r="AC366" s="824"/>
      <c r="AD366" s="810"/>
      <c r="AE366" s="810"/>
      <c r="AF366" s="810"/>
      <c r="AG366" s="810"/>
      <c r="AH366" s="810"/>
      <c r="AI366" s="810"/>
      <c r="AJ366" s="810"/>
      <c r="AK366" s="810"/>
      <c r="AL366" s="810"/>
      <c r="AM366" s="810"/>
      <c r="AN366" s="810"/>
      <c r="AO366" s="810"/>
      <c r="AP366" s="810"/>
      <c r="AQ366" s="810"/>
      <c r="AR366" s="810"/>
      <c r="AS366" s="810"/>
      <c r="AT366" s="810"/>
      <c r="AU366" s="810"/>
      <c r="AV366" s="810"/>
      <c r="AW366" s="810"/>
      <c r="AX366" s="810"/>
      <c r="AY366" s="810"/>
      <c r="AZ366" s="810"/>
      <c r="BA366" s="810"/>
      <c r="BB366" s="810"/>
      <c r="BC366" s="810"/>
    </row>
    <row r="367" ht="15.75" customHeight="1">
      <c r="F367" s="744"/>
      <c r="G367" s="744"/>
      <c r="H367" s="744"/>
      <c r="I367" s="744"/>
      <c r="J367" s="744"/>
      <c r="K367" s="819"/>
      <c r="L367" s="744"/>
      <c r="M367" s="744"/>
      <c r="N367" s="744"/>
      <c r="O367" s="820"/>
      <c r="P367" s="821"/>
      <c r="Q367" s="818"/>
      <c r="R367" s="818"/>
      <c r="S367" s="818"/>
      <c r="T367" s="818"/>
      <c r="U367" s="818"/>
      <c r="V367" s="818"/>
      <c r="W367" s="818"/>
      <c r="X367" s="818"/>
      <c r="Y367" s="818"/>
      <c r="Z367" s="818"/>
      <c r="AA367" s="818"/>
      <c r="AB367" s="818"/>
      <c r="AC367" s="824"/>
      <c r="AD367" s="810"/>
      <c r="AE367" s="810"/>
      <c r="AF367" s="810"/>
      <c r="AG367" s="810"/>
      <c r="AH367" s="810"/>
      <c r="AI367" s="810"/>
      <c r="AJ367" s="810"/>
      <c r="AK367" s="810"/>
      <c r="AL367" s="810"/>
      <c r="AM367" s="810"/>
      <c r="AN367" s="810"/>
      <c r="AO367" s="810"/>
      <c r="AP367" s="810"/>
      <c r="AQ367" s="810"/>
      <c r="AR367" s="810"/>
      <c r="AS367" s="810"/>
      <c r="AT367" s="810"/>
      <c r="AU367" s="810"/>
      <c r="AV367" s="810"/>
      <c r="AW367" s="810"/>
      <c r="AX367" s="810"/>
      <c r="AY367" s="810"/>
      <c r="AZ367" s="810"/>
      <c r="BA367" s="810"/>
      <c r="BB367" s="810"/>
      <c r="BC367" s="810"/>
    </row>
    <row r="368" ht="15.75" customHeight="1">
      <c r="F368" s="744"/>
      <c r="G368" s="744"/>
      <c r="H368" s="744"/>
      <c r="I368" s="744"/>
      <c r="J368" s="744"/>
      <c r="K368" s="819"/>
      <c r="L368" s="744"/>
      <c r="M368" s="744"/>
      <c r="N368" s="744"/>
      <c r="O368" s="820"/>
      <c r="P368" s="821"/>
      <c r="Q368" s="818"/>
      <c r="R368" s="818"/>
      <c r="S368" s="818"/>
      <c r="T368" s="818"/>
      <c r="U368" s="818"/>
      <c r="V368" s="818"/>
      <c r="W368" s="818"/>
      <c r="X368" s="818"/>
      <c r="Y368" s="818"/>
      <c r="Z368" s="818"/>
      <c r="AA368" s="818"/>
      <c r="AB368" s="818"/>
      <c r="AC368" s="824"/>
      <c r="AD368" s="810"/>
      <c r="AE368" s="810"/>
      <c r="AF368" s="810"/>
      <c r="AG368" s="810"/>
      <c r="AH368" s="810"/>
      <c r="AI368" s="810"/>
      <c r="AJ368" s="810"/>
      <c r="AK368" s="810"/>
      <c r="AL368" s="810"/>
      <c r="AM368" s="810"/>
      <c r="AN368" s="810"/>
      <c r="AO368" s="810"/>
      <c r="AP368" s="810"/>
      <c r="AQ368" s="810"/>
      <c r="AR368" s="810"/>
      <c r="AS368" s="810"/>
      <c r="AT368" s="810"/>
      <c r="AU368" s="810"/>
      <c r="AV368" s="810"/>
      <c r="AW368" s="810"/>
      <c r="AX368" s="810"/>
      <c r="AY368" s="810"/>
      <c r="AZ368" s="810"/>
      <c r="BA368" s="810"/>
      <c r="BB368" s="810"/>
      <c r="BC368" s="810"/>
    </row>
    <row r="369" ht="15.75" customHeight="1">
      <c r="F369" s="744"/>
      <c r="G369" s="744"/>
      <c r="H369" s="744"/>
      <c r="I369" s="744"/>
      <c r="J369" s="744"/>
      <c r="K369" s="819"/>
      <c r="L369" s="744"/>
      <c r="M369" s="744"/>
      <c r="N369" s="744"/>
      <c r="O369" s="820"/>
      <c r="P369" s="821"/>
      <c r="Q369" s="818"/>
      <c r="R369" s="818"/>
      <c r="S369" s="818"/>
      <c r="T369" s="818"/>
      <c r="U369" s="818"/>
      <c r="V369" s="818"/>
      <c r="W369" s="818"/>
      <c r="X369" s="818"/>
      <c r="Y369" s="818"/>
      <c r="Z369" s="818"/>
      <c r="AA369" s="818"/>
      <c r="AB369" s="818"/>
      <c r="AC369" s="824"/>
      <c r="AD369" s="810"/>
      <c r="AE369" s="810"/>
      <c r="AF369" s="810"/>
      <c r="AG369" s="810"/>
      <c r="AH369" s="810"/>
      <c r="AI369" s="810"/>
      <c r="AJ369" s="810"/>
      <c r="AK369" s="810"/>
      <c r="AL369" s="810"/>
      <c r="AM369" s="810"/>
      <c r="AN369" s="810"/>
      <c r="AO369" s="810"/>
      <c r="AP369" s="810"/>
      <c r="AQ369" s="810"/>
      <c r="AR369" s="810"/>
      <c r="AS369" s="810"/>
      <c r="AT369" s="810"/>
      <c r="AU369" s="810"/>
      <c r="AV369" s="810"/>
      <c r="AW369" s="810"/>
      <c r="AX369" s="810"/>
      <c r="AY369" s="810"/>
      <c r="AZ369" s="810"/>
      <c r="BA369" s="810"/>
      <c r="BB369" s="810"/>
      <c r="BC369" s="810"/>
    </row>
    <row r="370" ht="15.75" customHeight="1">
      <c r="F370" s="744"/>
      <c r="G370" s="744"/>
      <c r="H370" s="744"/>
      <c r="I370" s="744"/>
      <c r="J370" s="744"/>
      <c r="K370" s="819"/>
      <c r="L370" s="744"/>
      <c r="M370" s="744"/>
      <c r="N370" s="744"/>
      <c r="O370" s="820"/>
      <c r="P370" s="821"/>
      <c r="Q370" s="818"/>
      <c r="R370" s="818"/>
      <c r="S370" s="818"/>
      <c r="T370" s="818"/>
      <c r="U370" s="818"/>
      <c r="V370" s="818"/>
      <c r="W370" s="818"/>
      <c r="X370" s="818"/>
      <c r="Y370" s="818"/>
      <c r="Z370" s="818"/>
      <c r="AA370" s="818"/>
      <c r="AB370" s="818"/>
      <c r="AC370" s="824"/>
      <c r="AD370" s="810"/>
      <c r="AE370" s="810"/>
      <c r="AF370" s="810"/>
      <c r="AG370" s="810"/>
      <c r="AH370" s="810"/>
      <c r="AI370" s="810"/>
      <c r="AJ370" s="810"/>
      <c r="AK370" s="810"/>
      <c r="AL370" s="810"/>
      <c r="AM370" s="810"/>
      <c r="AN370" s="810"/>
      <c r="AO370" s="810"/>
      <c r="AP370" s="810"/>
      <c r="AQ370" s="810"/>
      <c r="AR370" s="810"/>
      <c r="AS370" s="810"/>
      <c r="AT370" s="810"/>
      <c r="AU370" s="810"/>
      <c r="AV370" s="810"/>
      <c r="AW370" s="810"/>
      <c r="AX370" s="810"/>
      <c r="AY370" s="810"/>
      <c r="AZ370" s="810"/>
      <c r="BA370" s="810"/>
      <c r="BB370" s="810"/>
      <c r="BC370" s="810"/>
    </row>
    <row r="371" ht="15.75" customHeight="1">
      <c r="F371" s="744"/>
      <c r="G371" s="744"/>
      <c r="H371" s="744"/>
      <c r="I371" s="744"/>
      <c r="J371" s="744"/>
      <c r="K371" s="819"/>
      <c r="L371" s="744"/>
      <c r="M371" s="744"/>
      <c r="N371" s="744"/>
      <c r="O371" s="820"/>
      <c r="P371" s="821"/>
      <c r="Q371" s="818"/>
      <c r="R371" s="818"/>
      <c r="S371" s="818"/>
      <c r="T371" s="818"/>
      <c r="U371" s="818"/>
      <c r="V371" s="818"/>
      <c r="W371" s="818"/>
      <c r="X371" s="818"/>
      <c r="Y371" s="818"/>
      <c r="Z371" s="818"/>
      <c r="AA371" s="818"/>
      <c r="AB371" s="818"/>
      <c r="AC371" s="824"/>
      <c r="AD371" s="810"/>
      <c r="AE371" s="810"/>
      <c r="AF371" s="810"/>
      <c r="AG371" s="810"/>
      <c r="AH371" s="810"/>
      <c r="AI371" s="810"/>
      <c r="AJ371" s="810"/>
      <c r="AK371" s="810"/>
      <c r="AL371" s="810"/>
      <c r="AM371" s="810"/>
      <c r="AN371" s="810"/>
      <c r="AO371" s="810"/>
      <c r="AP371" s="810"/>
      <c r="AQ371" s="810"/>
      <c r="AR371" s="810"/>
      <c r="AS371" s="810"/>
      <c r="AT371" s="810"/>
      <c r="AU371" s="810"/>
      <c r="AV371" s="810"/>
      <c r="AW371" s="810"/>
      <c r="AX371" s="810"/>
      <c r="AY371" s="810"/>
      <c r="AZ371" s="810"/>
      <c r="BA371" s="810"/>
      <c r="BB371" s="810"/>
      <c r="BC371" s="810"/>
    </row>
    <row r="372" ht="15.75" customHeight="1">
      <c r="F372" s="744"/>
      <c r="G372" s="744"/>
      <c r="H372" s="744"/>
      <c r="I372" s="744"/>
      <c r="J372" s="744"/>
      <c r="K372" s="819"/>
      <c r="L372" s="744"/>
      <c r="M372" s="744"/>
      <c r="N372" s="744"/>
      <c r="O372" s="820"/>
      <c r="P372" s="821"/>
      <c r="Q372" s="818"/>
      <c r="R372" s="818"/>
      <c r="S372" s="818"/>
      <c r="T372" s="818"/>
      <c r="U372" s="818"/>
      <c r="V372" s="818"/>
      <c r="W372" s="818"/>
      <c r="X372" s="818"/>
      <c r="Y372" s="818"/>
      <c r="Z372" s="818"/>
      <c r="AA372" s="818"/>
      <c r="AB372" s="818"/>
      <c r="AC372" s="824"/>
      <c r="AD372" s="810"/>
      <c r="AE372" s="810"/>
      <c r="AF372" s="810"/>
      <c r="AG372" s="810"/>
      <c r="AH372" s="810"/>
      <c r="AI372" s="810"/>
      <c r="AJ372" s="810"/>
      <c r="AK372" s="810"/>
      <c r="AL372" s="810"/>
      <c r="AM372" s="810"/>
      <c r="AN372" s="810"/>
      <c r="AO372" s="810"/>
      <c r="AP372" s="810"/>
      <c r="AQ372" s="810"/>
      <c r="AR372" s="810"/>
      <c r="AS372" s="810"/>
      <c r="AT372" s="810"/>
      <c r="AU372" s="810"/>
      <c r="AV372" s="810"/>
      <c r="AW372" s="810"/>
      <c r="AX372" s="810"/>
      <c r="AY372" s="810"/>
      <c r="AZ372" s="810"/>
      <c r="BA372" s="810"/>
      <c r="BB372" s="810"/>
      <c r="BC372" s="810"/>
    </row>
    <row r="373" ht="15.75" customHeight="1">
      <c r="F373" s="744"/>
      <c r="G373" s="744"/>
      <c r="H373" s="744"/>
      <c r="I373" s="744"/>
      <c r="J373" s="744"/>
      <c r="K373" s="819"/>
      <c r="L373" s="744"/>
      <c r="M373" s="744"/>
      <c r="N373" s="744"/>
      <c r="O373" s="820"/>
      <c r="P373" s="821"/>
      <c r="Q373" s="818"/>
      <c r="R373" s="818"/>
      <c r="S373" s="818"/>
      <c r="T373" s="818"/>
      <c r="U373" s="818"/>
      <c r="V373" s="818"/>
      <c r="W373" s="818"/>
      <c r="X373" s="818"/>
      <c r="Y373" s="818"/>
      <c r="Z373" s="818"/>
      <c r="AA373" s="818"/>
      <c r="AB373" s="818"/>
      <c r="AC373" s="824"/>
      <c r="AD373" s="810"/>
      <c r="AE373" s="810"/>
      <c r="AF373" s="810"/>
      <c r="AG373" s="810"/>
      <c r="AH373" s="810"/>
      <c r="AI373" s="810"/>
      <c r="AJ373" s="810"/>
      <c r="AK373" s="810"/>
      <c r="AL373" s="810"/>
      <c r="AM373" s="810"/>
      <c r="AN373" s="810"/>
      <c r="AO373" s="810"/>
      <c r="AP373" s="810"/>
      <c r="AQ373" s="810"/>
      <c r="AR373" s="810"/>
      <c r="AS373" s="810"/>
      <c r="AT373" s="810"/>
      <c r="AU373" s="810"/>
      <c r="AV373" s="810"/>
      <c r="AW373" s="810"/>
      <c r="AX373" s="810"/>
      <c r="AY373" s="810"/>
      <c r="AZ373" s="810"/>
      <c r="BA373" s="810"/>
      <c r="BB373" s="810"/>
      <c r="BC373" s="810"/>
    </row>
    <row r="374" ht="15.75" customHeight="1">
      <c r="F374" s="744"/>
      <c r="G374" s="744"/>
      <c r="H374" s="744"/>
      <c r="I374" s="744"/>
      <c r="J374" s="744"/>
      <c r="K374" s="819"/>
      <c r="L374" s="744"/>
      <c r="M374" s="744"/>
      <c r="N374" s="744"/>
      <c r="O374" s="820"/>
      <c r="P374" s="821"/>
      <c r="Q374" s="818"/>
      <c r="R374" s="818"/>
      <c r="S374" s="818"/>
      <c r="T374" s="818"/>
      <c r="U374" s="818"/>
      <c r="V374" s="818"/>
      <c r="W374" s="818"/>
      <c r="X374" s="818"/>
      <c r="Y374" s="818"/>
      <c r="Z374" s="818"/>
      <c r="AA374" s="818"/>
      <c r="AB374" s="818"/>
      <c r="AC374" s="824"/>
      <c r="AD374" s="810"/>
      <c r="AE374" s="810"/>
      <c r="AF374" s="810"/>
      <c r="AG374" s="810"/>
      <c r="AH374" s="810"/>
      <c r="AI374" s="810"/>
      <c r="AJ374" s="810"/>
      <c r="AK374" s="810"/>
      <c r="AL374" s="810"/>
      <c r="AM374" s="810"/>
      <c r="AN374" s="810"/>
      <c r="AO374" s="810"/>
      <c r="AP374" s="810"/>
      <c r="AQ374" s="810"/>
      <c r="AR374" s="810"/>
      <c r="AS374" s="810"/>
      <c r="AT374" s="810"/>
      <c r="AU374" s="810"/>
      <c r="AV374" s="810"/>
      <c r="AW374" s="810"/>
      <c r="AX374" s="810"/>
      <c r="AY374" s="810"/>
      <c r="AZ374" s="810"/>
      <c r="BA374" s="810"/>
      <c r="BB374" s="810"/>
      <c r="BC374" s="810"/>
    </row>
    <row r="375" ht="15.75" customHeight="1">
      <c r="F375" s="744"/>
      <c r="G375" s="744"/>
      <c r="H375" s="744"/>
      <c r="I375" s="744"/>
      <c r="J375" s="744"/>
      <c r="K375" s="819"/>
      <c r="L375" s="744"/>
      <c r="M375" s="744"/>
      <c r="N375" s="744"/>
      <c r="O375" s="820"/>
      <c r="P375" s="821"/>
      <c r="Q375" s="818"/>
      <c r="R375" s="818"/>
      <c r="S375" s="818"/>
      <c r="T375" s="818"/>
      <c r="U375" s="818"/>
      <c r="V375" s="818"/>
      <c r="W375" s="818"/>
      <c r="X375" s="818"/>
      <c r="Y375" s="818"/>
      <c r="Z375" s="818"/>
      <c r="AA375" s="818"/>
      <c r="AB375" s="818"/>
      <c r="AC375" s="824"/>
      <c r="AD375" s="810"/>
      <c r="AE375" s="810"/>
      <c r="AF375" s="810"/>
      <c r="AG375" s="810"/>
      <c r="AH375" s="810"/>
      <c r="AI375" s="810"/>
      <c r="AJ375" s="810"/>
      <c r="AK375" s="810"/>
      <c r="AL375" s="810"/>
      <c r="AM375" s="810"/>
      <c r="AN375" s="810"/>
      <c r="AO375" s="810"/>
      <c r="AP375" s="810"/>
      <c r="AQ375" s="810"/>
      <c r="AR375" s="810"/>
      <c r="AS375" s="810"/>
      <c r="AT375" s="810"/>
      <c r="AU375" s="810"/>
      <c r="AV375" s="810"/>
      <c r="AW375" s="810"/>
      <c r="AX375" s="810"/>
      <c r="AY375" s="810"/>
      <c r="AZ375" s="810"/>
      <c r="BA375" s="810"/>
      <c r="BB375" s="810"/>
      <c r="BC375" s="810"/>
    </row>
    <row r="376" ht="15.75" customHeight="1">
      <c r="F376" s="744"/>
      <c r="G376" s="744"/>
      <c r="H376" s="744"/>
      <c r="I376" s="744"/>
      <c r="J376" s="744"/>
      <c r="K376" s="819"/>
      <c r="L376" s="744"/>
      <c r="M376" s="744"/>
      <c r="N376" s="744"/>
      <c r="O376" s="820"/>
      <c r="P376" s="821"/>
      <c r="Q376" s="818"/>
      <c r="R376" s="818"/>
      <c r="S376" s="818"/>
      <c r="T376" s="818"/>
      <c r="U376" s="818"/>
      <c r="V376" s="818"/>
      <c r="W376" s="818"/>
      <c r="X376" s="818"/>
      <c r="Y376" s="818"/>
      <c r="Z376" s="818"/>
      <c r="AA376" s="818"/>
      <c r="AB376" s="818"/>
      <c r="AC376" s="824"/>
      <c r="AD376" s="810"/>
      <c r="AE376" s="810"/>
      <c r="AF376" s="810"/>
      <c r="AG376" s="810"/>
      <c r="AH376" s="810"/>
      <c r="AI376" s="810"/>
      <c r="AJ376" s="810"/>
      <c r="AK376" s="810"/>
      <c r="AL376" s="810"/>
      <c r="AM376" s="810"/>
      <c r="AN376" s="810"/>
      <c r="AO376" s="810"/>
      <c r="AP376" s="810"/>
      <c r="AQ376" s="810"/>
      <c r="AR376" s="810"/>
      <c r="AS376" s="810"/>
      <c r="AT376" s="810"/>
      <c r="AU376" s="810"/>
      <c r="AV376" s="810"/>
      <c r="AW376" s="810"/>
      <c r="AX376" s="810"/>
      <c r="AY376" s="810"/>
      <c r="AZ376" s="810"/>
      <c r="BA376" s="810"/>
      <c r="BB376" s="810"/>
      <c r="BC376" s="810"/>
    </row>
    <row r="377" ht="15.75" customHeight="1">
      <c r="F377" s="744"/>
      <c r="G377" s="744"/>
      <c r="H377" s="744"/>
      <c r="I377" s="744"/>
      <c r="J377" s="744"/>
      <c r="K377" s="819"/>
      <c r="L377" s="744"/>
      <c r="M377" s="744"/>
      <c r="N377" s="744"/>
      <c r="O377" s="820"/>
      <c r="P377" s="821"/>
      <c r="Q377" s="744"/>
      <c r="R377" s="744"/>
      <c r="S377" s="744"/>
      <c r="T377" s="744"/>
      <c r="U377" s="744"/>
      <c r="V377" s="744"/>
      <c r="W377" s="744"/>
      <c r="X377" s="744"/>
      <c r="Y377" s="744"/>
      <c r="Z377" s="744"/>
      <c r="AA377" s="744"/>
      <c r="AB377" s="744"/>
    </row>
    <row r="378" ht="15.75" customHeight="1">
      <c r="F378" s="744"/>
      <c r="G378" s="744"/>
      <c r="H378" s="744"/>
      <c r="I378" s="744"/>
      <c r="J378" s="744"/>
      <c r="K378" s="819"/>
      <c r="L378" s="744"/>
      <c r="M378" s="744"/>
      <c r="N378" s="744"/>
      <c r="O378" s="820"/>
      <c r="P378" s="821"/>
      <c r="Q378" s="744"/>
      <c r="R378" s="744"/>
      <c r="S378" s="744"/>
      <c r="T378" s="744"/>
      <c r="U378" s="744"/>
      <c r="V378" s="744"/>
      <c r="W378" s="744"/>
      <c r="X378" s="744"/>
      <c r="Y378" s="744"/>
      <c r="Z378" s="744"/>
      <c r="AA378" s="744"/>
      <c r="AB378" s="744"/>
    </row>
    <row r="379" ht="15.75" customHeight="1">
      <c r="F379" s="744"/>
      <c r="G379" s="744"/>
      <c r="H379" s="744"/>
      <c r="I379" s="744"/>
      <c r="J379" s="744"/>
      <c r="K379" s="819"/>
      <c r="L379" s="744"/>
      <c r="M379" s="744"/>
      <c r="N379" s="744"/>
      <c r="O379" s="820"/>
      <c r="P379" s="821"/>
      <c r="Q379" s="744"/>
      <c r="R379" s="744"/>
      <c r="S379" s="744"/>
      <c r="T379" s="744"/>
      <c r="U379" s="744"/>
      <c r="V379" s="744"/>
      <c r="W379" s="744"/>
      <c r="X379" s="744"/>
      <c r="Y379" s="744"/>
      <c r="Z379" s="744"/>
      <c r="AA379" s="744"/>
      <c r="AB379" s="744"/>
    </row>
    <row r="380" ht="15.75" customHeight="1">
      <c r="F380" s="744"/>
      <c r="G380" s="744"/>
      <c r="H380" s="744"/>
      <c r="I380" s="744"/>
      <c r="J380" s="744"/>
      <c r="K380" s="819"/>
      <c r="L380" s="744"/>
      <c r="M380" s="744"/>
      <c r="N380" s="744"/>
      <c r="O380" s="820"/>
      <c r="P380" s="821"/>
      <c r="Q380" s="744"/>
      <c r="R380" s="744"/>
      <c r="S380" s="744"/>
      <c r="T380" s="744"/>
      <c r="U380" s="744"/>
      <c r="V380" s="744"/>
      <c r="W380" s="744"/>
      <c r="X380" s="744"/>
      <c r="Y380" s="744"/>
      <c r="Z380" s="744"/>
      <c r="AA380" s="744"/>
      <c r="AB380" s="744"/>
    </row>
    <row r="381" ht="15.75" customHeight="1">
      <c r="F381" s="744"/>
      <c r="G381" s="744"/>
      <c r="H381" s="744"/>
      <c r="I381" s="744"/>
      <c r="J381" s="744"/>
      <c r="K381" s="819"/>
      <c r="L381" s="744"/>
      <c r="M381" s="744"/>
      <c r="N381" s="744"/>
      <c r="O381" s="820"/>
      <c r="P381" s="821"/>
      <c r="Q381" s="744"/>
      <c r="R381" s="744"/>
      <c r="S381" s="744"/>
      <c r="T381" s="744"/>
      <c r="U381" s="744"/>
      <c r="V381" s="744"/>
      <c r="W381" s="744"/>
      <c r="X381" s="744"/>
      <c r="Y381" s="744"/>
      <c r="Z381" s="744"/>
      <c r="AA381" s="744"/>
      <c r="AB381" s="744"/>
    </row>
    <row r="382" ht="15.75" customHeight="1">
      <c r="F382" s="744"/>
      <c r="G382" s="744"/>
      <c r="H382" s="744"/>
      <c r="I382" s="744"/>
      <c r="J382" s="744"/>
      <c r="K382" s="819"/>
      <c r="L382" s="744"/>
      <c r="M382" s="744"/>
      <c r="N382" s="744"/>
      <c r="O382" s="820"/>
      <c r="P382" s="821"/>
      <c r="Q382" s="744"/>
      <c r="R382" s="744"/>
      <c r="S382" s="744"/>
      <c r="T382" s="744"/>
      <c r="U382" s="744"/>
      <c r="V382" s="744"/>
      <c r="W382" s="744"/>
      <c r="X382" s="744"/>
      <c r="Y382" s="744"/>
      <c r="Z382" s="744"/>
      <c r="AA382" s="744"/>
      <c r="AB382" s="744"/>
    </row>
    <row r="383" ht="15.75" customHeight="1">
      <c r="F383" s="744"/>
      <c r="G383" s="744"/>
      <c r="H383" s="744"/>
      <c r="I383" s="744"/>
      <c r="J383" s="744"/>
      <c r="K383" s="819"/>
      <c r="L383" s="744"/>
      <c r="M383" s="744"/>
      <c r="N383" s="744"/>
      <c r="O383" s="820"/>
      <c r="P383" s="821"/>
      <c r="Q383" s="744"/>
      <c r="R383" s="744"/>
      <c r="S383" s="744"/>
      <c r="T383" s="744"/>
      <c r="U383" s="744"/>
      <c r="V383" s="744"/>
      <c r="W383" s="744"/>
      <c r="X383" s="744"/>
      <c r="Y383" s="744"/>
      <c r="Z383" s="744"/>
      <c r="AA383" s="744"/>
      <c r="AB383" s="744"/>
    </row>
    <row r="384" ht="15.75" customHeight="1">
      <c r="F384" s="744"/>
      <c r="G384" s="744"/>
      <c r="H384" s="744"/>
      <c r="I384" s="744"/>
      <c r="J384" s="744"/>
      <c r="K384" s="819"/>
      <c r="L384" s="744"/>
      <c r="M384" s="744"/>
      <c r="N384" s="744"/>
      <c r="O384" s="820"/>
      <c r="P384" s="821"/>
      <c r="Q384" s="744"/>
      <c r="R384" s="744"/>
      <c r="S384" s="744"/>
      <c r="T384" s="744"/>
      <c r="U384" s="744"/>
      <c r="V384" s="744"/>
      <c r="W384" s="744"/>
      <c r="X384" s="744"/>
      <c r="Y384" s="744"/>
      <c r="Z384" s="744"/>
      <c r="AA384" s="744"/>
      <c r="AB384" s="744"/>
    </row>
    <row r="385" ht="15.75" customHeight="1">
      <c r="F385" s="744"/>
      <c r="G385" s="744"/>
      <c r="H385" s="744"/>
      <c r="I385" s="744"/>
      <c r="J385" s="744"/>
      <c r="K385" s="819"/>
      <c r="L385" s="744"/>
      <c r="M385" s="744"/>
      <c r="N385" s="744"/>
      <c r="O385" s="820"/>
      <c r="P385" s="821"/>
      <c r="Q385" s="744"/>
      <c r="R385" s="744"/>
      <c r="S385" s="744"/>
      <c r="T385" s="744"/>
      <c r="U385" s="744"/>
      <c r="V385" s="744"/>
      <c r="W385" s="744"/>
      <c r="X385" s="744"/>
      <c r="Y385" s="744"/>
      <c r="Z385" s="744"/>
      <c r="AA385" s="744"/>
      <c r="AB385" s="744"/>
    </row>
    <row r="386" ht="15.75" customHeight="1">
      <c r="F386" s="744"/>
      <c r="G386" s="744"/>
      <c r="H386" s="744"/>
      <c r="I386" s="744"/>
      <c r="J386" s="744"/>
      <c r="K386" s="819"/>
      <c r="L386" s="744"/>
      <c r="M386" s="744"/>
      <c r="N386" s="744"/>
      <c r="O386" s="820"/>
      <c r="P386" s="821"/>
      <c r="Q386" s="744"/>
      <c r="R386" s="744"/>
      <c r="S386" s="744"/>
      <c r="T386" s="744"/>
      <c r="U386" s="744"/>
      <c r="V386" s="744"/>
      <c r="W386" s="744"/>
      <c r="X386" s="744"/>
      <c r="Y386" s="744"/>
      <c r="Z386" s="744"/>
      <c r="AA386" s="744"/>
      <c r="AB386" s="744"/>
    </row>
    <row r="387" ht="15.75" customHeight="1">
      <c r="F387" s="744"/>
      <c r="G387" s="744"/>
      <c r="H387" s="744"/>
      <c r="I387" s="744"/>
      <c r="J387" s="744"/>
      <c r="K387" s="819"/>
      <c r="L387" s="744"/>
      <c r="M387" s="744"/>
      <c r="N387" s="744"/>
      <c r="O387" s="820"/>
      <c r="P387" s="821"/>
      <c r="Q387" s="744"/>
      <c r="R387" s="744"/>
      <c r="S387" s="744"/>
      <c r="T387" s="744"/>
      <c r="U387" s="744"/>
      <c r="V387" s="744"/>
      <c r="W387" s="744"/>
      <c r="X387" s="744"/>
      <c r="Y387" s="744"/>
      <c r="Z387" s="744"/>
      <c r="AA387" s="744"/>
      <c r="AB387" s="744"/>
    </row>
    <row r="388" ht="15.75" customHeight="1">
      <c r="F388" s="744"/>
      <c r="G388" s="744"/>
      <c r="H388" s="744"/>
      <c r="I388" s="744"/>
      <c r="J388" s="744"/>
      <c r="K388" s="819"/>
      <c r="L388" s="744"/>
      <c r="M388" s="744"/>
      <c r="N388" s="744"/>
      <c r="O388" s="820"/>
      <c r="P388" s="821"/>
      <c r="Q388" s="744"/>
      <c r="R388" s="744"/>
      <c r="S388" s="744"/>
      <c r="T388" s="744"/>
      <c r="U388" s="744"/>
      <c r="V388" s="744"/>
      <c r="W388" s="744"/>
      <c r="X388" s="744"/>
      <c r="Y388" s="744"/>
      <c r="Z388" s="744"/>
      <c r="AA388" s="744"/>
      <c r="AB388" s="744"/>
    </row>
    <row r="389" ht="15.75" customHeight="1">
      <c r="F389" s="744"/>
      <c r="G389" s="744"/>
      <c r="H389" s="744"/>
      <c r="I389" s="744"/>
      <c r="J389" s="744"/>
      <c r="K389" s="819"/>
      <c r="L389" s="744"/>
      <c r="M389" s="744"/>
      <c r="N389" s="744"/>
      <c r="O389" s="820"/>
      <c r="P389" s="821"/>
      <c r="Q389" s="744"/>
      <c r="R389" s="744"/>
      <c r="S389" s="744"/>
      <c r="T389" s="744"/>
      <c r="U389" s="744"/>
      <c r="V389" s="744"/>
      <c r="W389" s="744"/>
      <c r="X389" s="744"/>
      <c r="Y389" s="744"/>
      <c r="Z389" s="744"/>
      <c r="AA389" s="744"/>
      <c r="AB389" s="744"/>
    </row>
    <row r="390" ht="15.75" customHeight="1">
      <c r="F390" s="744"/>
      <c r="G390" s="744"/>
      <c r="H390" s="744"/>
      <c r="I390" s="744"/>
      <c r="J390" s="744"/>
      <c r="K390" s="819"/>
      <c r="L390" s="744"/>
      <c r="M390" s="744"/>
      <c r="N390" s="744"/>
      <c r="O390" s="820"/>
      <c r="P390" s="821"/>
      <c r="Q390" s="744"/>
      <c r="R390" s="744"/>
      <c r="S390" s="744"/>
      <c r="T390" s="744"/>
      <c r="U390" s="744"/>
      <c r="V390" s="744"/>
      <c r="W390" s="744"/>
      <c r="X390" s="744"/>
      <c r="Y390" s="744"/>
      <c r="Z390" s="744"/>
      <c r="AA390" s="744"/>
      <c r="AB390" s="744"/>
    </row>
    <row r="391" ht="15.75" customHeight="1">
      <c r="F391" s="744"/>
      <c r="G391" s="744"/>
      <c r="H391" s="744"/>
      <c r="I391" s="744"/>
      <c r="J391" s="744"/>
      <c r="K391" s="819"/>
      <c r="L391" s="744"/>
      <c r="M391" s="744"/>
      <c r="N391" s="744"/>
      <c r="O391" s="820"/>
      <c r="P391" s="821"/>
      <c r="Q391" s="744"/>
      <c r="R391" s="744"/>
      <c r="S391" s="744"/>
      <c r="T391" s="744"/>
      <c r="U391" s="744"/>
      <c r="V391" s="744"/>
      <c r="W391" s="744"/>
      <c r="X391" s="744"/>
      <c r="Y391" s="744"/>
      <c r="Z391" s="744"/>
      <c r="AA391" s="744"/>
      <c r="AB391" s="744"/>
    </row>
    <row r="392" ht="15.75" customHeight="1">
      <c r="F392" s="744"/>
      <c r="G392" s="744"/>
      <c r="H392" s="744"/>
      <c r="I392" s="744"/>
      <c r="J392" s="744"/>
      <c r="K392" s="819"/>
      <c r="L392" s="744"/>
      <c r="M392" s="744"/>
      <c r="N392" s="744"/>
      <c r="O392" s="820"/>
      <c r="P392" s="821"/>
      <c r="Q392" s="744"/>
      <c r="R392" s="744"/>
      <c r="S392" s="744"/>
      <c r="T392" s="744"/>
      <c r="U392" s="744"/>
      <c r="V392" s="744"/>
      <c r="W392" s="744"/>
      <c r="X392" s="744"/>
      <c r="Y392" s="744"/>
      <c r="Z392" s="744"/>
      <c r="AA392" s="744"/>
      <c r="AB392" s="744"/>
    </row>
    <row r="393" ht="15.75" customHeight="1">
      <c r="F393" s="744"/>
      <c r="G393" s="744"/>
      <c r="H393" s="744"/>
      <c r="I393" s="744"/>
      <c r="J393" s="744"/>
      <c r="K393" s="819"/>
      <c r="L393" s="744"/>
      <c r="M393" s="744"/>
      <c r="N393" s="744"/>
      <c r="O393" s="820"/>
      <c r="P393" s="821"/>
      <c r="Q393" s="744"/>
      <c r="R393" s="744"/>
      <c r="S393" s="744"/>
      <c r="T393" s="744"/>
      <c r="U393" s="744"/>
      <c r="V393" s="744"/>
      <c r="W393" s="744"/>
      <c r="X393" s="744"/>
      <c r="Y393" s="744"/>
      <c r="Z393" s="744"/>
      <c r="AA393" s="744"/>
      <c r="AB393" s="744"/>
    </row>
    <row r="394" ht="15.75" customHeight="1">
      <c r="F394" s="744"/>
      <c r="G394" s="744"/>
      <c r="H394" s="744"/>
      <c r="I394" s="744"/>
      <c r="J394" s="744"/>
      <c r="K394" s="819"/>
      <c r="L394" s="744"/>
      <c r="M394" s="744"/>
      <c r="N394" s="744"/>
      <c r="O394" s="820"/>
      <c r="P394" s="821"/>
      <c r="Q394" s="744"/>
      <c r="R394" s="744"/>
      <c r="S394" s="744"/>
      <c r="T394" s="744"/>
      <c r="U394" s="744"/>
      <c r="V394" s="744"/>
      <c r="W394" s="744"/>
      <c r="X394" s="744"/>
      <c r="Y394" s="744"/>
      <c r="Z394" s="744"/>
      <c r="AA394" s="744"/>
      <c r="AB394" s="744"/>
    </row>
    <row r="395" ht="15.75" customHeight="1">
      <c r="F395" s="744"/>
      <c r="G395" s="744"/>
      <c r="H395" s="744"/>
      <c r="I395" s="744"/>
      <c r="J395" s="744"/>
      <c r="K395" s="819"/>
      <c r="L395" s="744"/>
      <c r="M395" s="744"/>
      <c r="N395" s="744"/>
      <c r="O395" s="820"/>
      <c r="P395" s="821"/>
      <c r="Q395" s="744"/>
      <c r="R395" s="744"/>
      <c r="S395" s="744"/>
      <c r="T395" s="744"/>
      <c r="U395" s="744"/>
      <c r="V395" s="744"/>
      <c r="W395" s="744"/>
      <c r="X395" s="744"/>
      <c r="Y395" s="744"/>
      <c r="Z395" s="744"/>
      <c r="AA395" s="744"/>
      <c r="AB395" s="744"/>
    </row>
    <row r="396" ht="15.75" customHeight="1">
      <c r="F396" s="744"/>
      <c r="G396" s="744"/>
      <c r="H396" s="744"/>
      <c r="I396" s="744"/>
      <c r="J396" s="744"/>
      <c r="K396" s="819"/>
      <c r="L396" s="744"/>
      <c r="M396" s="744"/>
      <c r="N396" s="744"/>
      <c r="O396" s="820"/>
      <c r="P396" s="821"/>
      <c r="Q396" s="744"/>
      <c r="R396" s="744"/>
      <c r="S396" s="744"/>
      <c r="T396" s="744"/>
      <c r="U396" s="744"/>
      <c r="V396" s="744"/>
      <c r="W396" s="744"/>
      <c r="X396" s="744"/>
      <c r="Y396" s="744"/>
      <c r="Z396" s="744"/>
      <c r="AA396" s="744"/>
      <c r="AB396" s="744"/>
    </row>
    <row r="397" ht="15.75" customHeight="1">
      <c r="F397" s="744"/>
      <c r="G397" s="744"/>
      <c r="H397" s="744"/>
      <c r="I397" s="744"/>
      <c r="J397" s="744"/>
      <c r="K397" s="819"/>
      <c r="L397" s="744"/>
      <c r="M397" s="744"/>
      <c r="N397" s="744"/>
      <c r="O397" s="820"/>
      <c r="P397" s="821"/>
      <c r="Q397" s="744"/>
      <c r="R397" s="744"/>
      <c r="S397" s="744"/>
      <c r="T397" s="744"/>
      <c r="U397" s="744"/>
      <c r="V397" s="744"/>
      <c r="W397" s="744"/>
      <c r="X397" s="744"/>
      <c r="Y397" s="744"/>
      <c r="Z397" s="744"/>
      <c r="AA397" s="744"/>
      <c r="AB397" s="744"/>
    </row>
    <row r="398" ht="15.75" customHeight="1">
      <c r="F398" s="744"/>
      <c r="G398" s="744"/>
      <c r="H398" s="744"/>
      <c r="I398" s="744"/>
      <c r="J398" s="744"/>
      <c r="K398" s="819"/>
      <c r="L398" s="744"/>
      <c r="M398" s="744"/>
      <c r="N398" s="744"/>
      <c r="O398" s="820"/>
      <c r="P398" s="821"/>
      <c r="Q398" s="744"/>
      <c r="R398" s="744"/>
      <c r="S398" s="744"/>
      <c r="T398" s="744"/>
      <c r="U398" s="744"/>
      <c r="V398" s="744"/>
      <c r="W398" s="744"/>
      <c r="X398" s="744"/>
      <c r="Y398" s="744"/>
      <c r="Z398" s="744"/>
      <c r="AA398" s="744"/>
      <c r="AB398" s="744"/>
    </row>
    <row r="399" ht="15.75" customHeight="1">
      <c r="F399" s="744"/>
      <c r="G399" s="744"/>
      <c r="H399" s="744"/>
      <c r="I399" s="744"/>
      <c r="J399" s="744"/>
      <c r="K399" s="819"/>
      <c r="L399" s="744"/>
      <c r="M399" s="744"/>
      <c r="N399" s="744"/>
      <c r="O399" s="820"/>
      <c r="P399" s="821"/>
      <c r="Q399" s="744"/>
      <c r="R399" s="744"/>
      <c r="S399" s="744"/>
      <c r="T399" s="744"/>
      <c r="U399" s="744"/>
      <c r="V399" s="744"/>
      <c r="W399" s="744"/>
      <c r="X399" s="744"/>
      <c r="Y399" s="744"/>
      <c r="Z399" s="744"/>
      <c r="AA399" s="744"/>
      <c r="AB399" s="744"/>
    </row>
    <row r="400" ht="15.75" customHeight="1">
      <c r="F400" s="744"/>
      <c r="G400" s="744"/>
      <c r="H400" s="744"/>
      <c r="I400" s="744"/>
      <c r="J400" s="744"/>
      <c r="K400" s="819"/>
      <c r="L400" s="744"/>
      <c r="M400" s="744"/>
      <c r="N400" s="744"/>
      <c r="O400" s="820"/>
      <c r="P400" s="821"/>
      <c r="Q400" s="744"/>
      <c r="R400" s="744"/>
      <c r="S400" s="744"/>
      <c r="T400" s="744"/>
      <c r="U400" s="744"/>
      <c r="V400" s="744"/>
      <c r="W400" s="744"/>
      <c r="X400" s="744"/>
      <c r="Y400" s="744"/>
      <c r="Z400" s="744"/>
      <c r="AA400" s="744"/>
      <c r="AB400" s="744"/>
    </row>
    <row r="401" ht="15.75" customHeight="1">
      <c r="F401" s="744"/>
      <c r="G401" s="744"/>
      <c r="H401" s="744"/>
      <c r="I401" s="744"/>
      <c r="J401" s="744"/>
      <c r="K401" s="819"/>
      <c r="L401" s="744"/>
      <c r="M401" s="744"/>
      <c r="N401" s="744"/>
      <c r="O401" s="820"/>
      <c r="P401" s="821"/>
      <c r="Q401" s="744"/>
      <c r="R401" s="744"/>
      <c r="S401" s="744"/>
      <c r="T401" s="744"/>
      <c r="U401" s="744"/>
      <c r="V401" s="744"/>
      <c r="W401" s="744"/>
      <c r="X401" s="744"/>
      <c r="Y401" s="744"/>
      <c r="Z401" s="744"/>
      <c r="AA401" s="744"/>
      <c r="AB401" s="744"/>
    </row>
    <row r="402" ht="15.75" customHeight="1">
      <c r="F402" s="744"/>
      <c r="G402" s="744"/>
      <c r="H402" s="744"/>
      <c r="I402" s="744"/>
      <c r="J402" s="744"/>
      <c r="K402" s="819"/>
      <c r="L402" s="744"/>
      <c r="M402" s="744"/>
      <c r="N402" s="744"/>
      <c r="O402" s="820"/>
      <c r="P402" s="821"/>
      <c r="Q402" s="744"/>
      <c r="R402" s="744"/>
      <c r="S402" s="744"/>
      <c r="T402" s="744"/>
      <c r="U402" s="744"/>
      <c r="V402" s="744"/>
      <c r="W402" s="744"/>
      <c r="X402" s="744"/>
      <c r="Y402" s="744"/>
      <c r="Z402" s="744"/>
      <c r="AA402" s="744"/>
      <c r="AB402" s="744"/>
    </row>
    <row r="403" ht="15.75" customHeight="1">
      <c r="F403" s="744"/>
      <c r="G403" s="744"/>
      <c r="H403" s="744"/>
      <c r="I403" s="744"/>
      <c r="J403" s="744"/>
      <c r="K403" s="819"/>
      <c r="L403" s="744"/>
      <c r="M403" s="744"/>
      <c r="N403" s="744"/>
      <c r="O403" s="820"/>
      <c r="P403" s="821"/>
      <c r="Q403" s="744"/>
      <c r="R403" s="744"/>
      <c r="S403" s="744"/>
      <c r="T403" s="744"/>
      <c r="U403" s="744"/>
      <c r="V403" s="744"/>
      <c r="W403" s="744"/>
      <c r="X403" s="744"/>
      <c r="Y403" s="744"/>
      <c r="Z403" s="744"/>
      <c r="AA403" s="744"/>
      <c r="AB403" s="744"/>
    </row>
    <row r="404" ht="15.75" customHeight="1">
      <c r="F404" s="744"/>
      <c r="G404" s="744"/>
      <c r="H404" s="744"/>
      <c r="I404" s="744"/>
      <c r="J404" s="744"/>
      <c r="K404" s="819"/>
      <c r="L404" s="744"/>
      <c r="M404" s="744"/>
      <c r="N404" s="744"/>
      <c r="O404" s="820"/>
      <c r="P404" s="821"/>
      <c r="Q404" s="744"/>
      <c r="R404" s="744"/>
      <c r="S404" s="744"/>
      <c r="T404" s="744"/>
      <c r="U404" s="744"/>
      <c r="V404" s="744"/>
      <c r="W404" s="744"/>
      <c r="X404" s="744"/>
      <c r="Y404" s="744"/>
      <c r="Z404" s="744"/>
      <c r="AA404" s="744"/>
      <c r="AB404" s="744"/>
    </row>
    <row r="405" ht="15.75" customHeight="1">
      <c r="F405" s="744"/>
      <c r="G405" s="744"/>
      <c r="H405" s="744"/>
      <c r="I405" s="744"/>
      <c r="J405" s="744"/>
      <c r="K405" s="819"/>
      <c r="L405" s="744"/>
      <c r="M405" s="744"/>
      <c r="N405" s="744"/>
      <c r="O405" s="820"/>
      <c r="P405" s="821"/>
      <c r="Q405" s="744"/>
      <c r="R405" s="744"/>
      <c r="S405" s="744"/>
      <c r="T405" s="744"/>
      <c r="U405" s="744"/>
      <c r="V405" s="744"/>
      <c r="W405" s="744"/>
      <c r="X405" s="744"/>
      <c r="Y405" s="744"/>
      <c r="Z405" s="744"/>
      <c r="AA405" s="744"/>
      <c r="AB405" s="744"/>
    </row>
    <row r="406" ht="15.75" customHeight="1">
      <c r="F406" s="744"/>
      <c r="G406" s="744"/>
      <c r="H406" s="744"/>
      <c r="I406" s="744"/>
      <c r="J406" s="744"/>
      <c r="K406" s="819"/>
      <c r="L406" s="744"/>
      <c r="M406" s="744"/>
      <c r="N406" s="744"/>
      <c r="O406" s="820"/>
      <c r="P406" s="821"/>
      <c r="Q406" s="744"/>
      <c r="R406" s="744"/>
      <c r="S406" s="744"/>
      <c r="T406" s="744"/>
      <c r="U406" s="744"/>
      <c r="V406" s="744"/>
      <c r="W406" s="744"/>
      <c r="X406" s="744"/>
      <c r="Y406" s="744"/>
      <c r="Z406" s="744"/>
      <c r="AA406" s="744"/>
      <c r="AB406" s="744"/>
    </row>
    <row r="407" ht="15.75" customHeight="1">
      <c r="F407" s="744"/>
      <c r="G407" s="744"/>
      <c r="H407" s="744"/>
      <c r="I407" s="744"/>
      <c r="J407" s="744"/>
      <c r="K407" s="819"/>
      <c r="L407" s="744"/>
      <c r="M407" s="744"/>
      <c r="N407" s="744"/>
      <c r="O407" s="820"/>
      <c r="P407" s="821"/>
      <c r="Q407" s="744"/>
      <c r="R407" s="744"/>
      <c r="S407" s="744"/>
      <c r="T407" s="744"/>
      <c r="U407" s="744"/>
      <c r="V407" s="744"/>
      <c r="W407" s="744"/>
      <c r="X407" s="744"/>
      <c r="Y407" s="744"/>
      <c r="Z407" s="744"/>
      <c r="AA407" s="744"/>
      <c r="AB407" s="744"/>
    </row>
    <row r="408" ht="15.75" customHeight="1">
      <c r="F408" s="744"/>
      <c r="G408" s="744"/>
      <c r="H408" s="744"/>
      <c r="I408" s="744"/>
      <c r="J408" s="744"/>
      <c r="K408" s="819"/>
      <c r="L408" s="744"/>
      <c r="M408" s="744"/>
      <c r="N408" s="744"/>
      <c r="O408" s="820"/>
      <c r="P408" s="821"/>
      <c r="Q408" s="744"/>
      <c r="R408" s="744"/>
      <c r="S408" s="744"/>
      <c r="T408" s="744"/>
      <c r="U408" s="744"/>
      <c r="V408" s="744"/>
      <c r="W408" s="744"/>
      <c r="X408" s="744"/>
      <c r="Y408" s="744"/>
      <c r="Z408" s="744"/>
      <c r="AA408" s="744"/>
      <c r="AB408" s="744"/>
    </row>
    <row r="409" ht="15.75" customHeight="1">
      <c r="F409" s="744"/>
      <c r="G409" s="744"/>
      <c r="H409" s="744"/>
      <c r="I409" s="744"/>
      <c r="J409" s="744"/>
      <c r="K409" s="819"/>
      <c r="L409" s="744"/>
      <c r="M409" s="744"/>
      <c r="N409" s="744"/>
      <c r="O409" s="820"/>
      <c r="P409" s="821"/>
      <c r="Q409" s="744"/>
      <c r="R409" s="744"/>
      <c r="S409" s="744"/>
      <c r="T409" s="744"/>
      <c r="U409" s="744"/>
      <c r="V409" s="744"/>
      <c r="W409" s="744"/>
      <c r="X409" s="744"/>
      <c r="Y409" s="744"/>
      <c r="Z409" s="744"/>
      <c r="AA409" s="744"/>
      <c r="AB409" s="744"/>
    </row>
    <row r="410" ht="15.75" customHeight="1">
      <c r="F410" s="744"/>
      <c r="G410" s="744"/>
      <c r="H410" s="744"/>
      <c r="I410" s="744"/>
      <c r="J410" s="744"/>
      <c r="K410" s="819"/>
      <c r="L410" s="744"/>
      <c r="M410" s="744"/>
      <c r="N410" s="744"/>
      <c r="O410" s="820"/>
      <c r="P410" s="821"/>
      <c r="Q410" s="744"/>
      <c r="R410" s="744"/>
      <c r="S410" s="744"/>
      <c r="T410" s="744"/>
      <c r="U410" s="744"/>
      <c r="V410" s="744"/>
      <c r="W410" s="744"/>
      <c r="X410" s="744"/>
      <c r="Y410" s="744"/>
      <c r="Z410" s="744"/>
      <c r="AA410" s="744"/>
      <c r="AB410" s="744"/>
    </row>
    <row r="411" ht="15.75" customHeight="1">
      <c r="F411" s="744"/>
      <c r="G411" s="744"/>
      <c r="H411" s="744"/>
      <c r="I411" s="744"/>
      <c r="J411" s="744"/>
      <c r="K411" s="819"/>
      <c r="L411" s="744"/>
      <c r="M411" s="744"/>
      <c r="N411" s="744"/>
      <c r="O411" s="820"/>
      <c r="P411" s="821"/>
      <c r="Q411" s="744"/>
      <c r="R411" s="744"/>
      <c r="S411" s="744"/>
      <c r="T411" s="744"/>
      <c r="U411" s="744"/>
      <c r="V411" s="744"/>
      <c r="W411" s="744"/>
      <c r="X411" s="744"/>
      <c r="Y411" s="744"/>
      <c r="Z411" s="744"/>
      <c r="AA411" s="744"/>
      <c r="AB411" s="744"/>
    </row>
    <row r="412" ht="15.75" customHeight="1">
      <c r="F412" s="744"/>
      <c r="G412" s="744"/>
      <c r="H412" s="744"/>
      <c r="I412" s="744"/>
      <c r="J412" s="744"/>
      <c r="K412" s="819"/>
      <c r="L412" s="744"/>
      <c r="M412" s="744"/>
      <c r="N412" s="744"/>
      <c r="O412" s="820"/>
      <c r="P412" s="821"/>
      <c r="Q412" s="744"/>
      <c r="R412" s="744"/>
      <c r="S412" s="744"/>
      <c r="T412" s="744"/>
      <c r="U412" s="744"/>
      <c r="V412" s="744"/>
      <c r="W412" s="744"/>
      <c r="X412" s="744"/>
      <c r="Y412" s="744"/>
      <c r="Z412" s="744"/>
      <c r="AA412" s="744"/>
      <c r="AB412" s="744"/>
    </row>
    <row r="413" ht="15.75" customHeight="1">
      <c r="F413" s="744"/>
      <c r="G413" s="744"/>
      <c r="H413" s="744"/>
      <c r="I413" s="744"/>
      <c r="J413" s="744"/>
      <c r="K413" s="819"/>
      <c r="L413" s="744"/>
      <c r="M413" s="744"/>
      <c r="N413" s="744"/>
      <c r="O413" s="820"/>
      <c r="P413" s="821"/>
      <c r="Q413" s="744"/>
      <c r="R413" s="744"/>
      <c r="S413" s="744"/>
      <c r="T413" s="744"/>
      <c r="U413" s="744"/>
      <c r="V413" s="744"/>
      <c r="W413" s="744"/>
      <c r="X413" s="744"/>
      <c r="Y413" s="744"/>
      <c r="Z413" s="744"/>
      <c r="AA413" s="744"/>
      <c r="AB413" s="744"/>
    </row>
    <row r="414" ht="15.75" customHeight="1">
      <c r="F414" s="744"/>
      <c r="G414" s="744"/>
      <c r="H414" s="744"/>
      <c r="I414" s="744"/>
      <c r="J414" s="744"/>
      <c r="K414" s="819"/>
      <c r="L414" s="744"/>
      <c r="M414" s="744"/>
      <c r="N414" s="744"/>
      <c r="O414" s="820"/>
      <c r="P414" s="821"/>
      <c r="Q414" s="744"/>
      <c r="R414" s="744"/>
      <c r="S414" s="744"/>
      <c r="T414" s="744"/>
      <c r="U414" s="744"/>
      <c r="V414" s="744"/>
      <c r="W414" s="744"/>
      <c r="X414" s="744"/>
      <c r="Y414" s="744"/>
      <c r="Z414" s="744"/>
      <c r="AA414" s="744"/>
      <c r="AB414" s="744"/>
    </row>
    <row r="415" ht="15.75" customHeight="1">
      <c r="F415" s="744"/>
      <c r="G415" s="744"/>
      <c r="H415" s="744"/>
      <c r="I415" s="744"/>
      <c r="J415" s="744"/>
      <c r="K415" s="819"/>
      <c r="L415" s="744"/>
      <c r="M415" s="744"/>
      <c r="N415" s="744"/>
      <c r="O415" s="820"/>
      <c r="P415" s="821"/>
      <c r="Q415" s="744"/>
      <c r="R415" s="744"/>
      <c r="S415" s="744"/>
      <c r="T415" s="744"/>
      <c r="U415" s="744"/>
      <c r="V415" s="744"/>
      <c r="W415" s="744"/>
      <c r="X415" s="744"/>
      <c r="Y415" s="744"/>
      <c r="Z415" s="744"/>
      <c r="AA415" s="744"/>
      <c r="AB415" s="744"/>
    </row>
    <row r="416" ht="15.75" customHeight="1">
      <c r="F416" s="744"/>
      <c r="G416" s="744"/>
      <c r="H416" s="744"/>
      <c r="I416" s="744"/>
      <c r="J416" s="744"/>
      <c r="K416" s="819"/>
      <c r="L416" s="744"/>
      <c r="M416" s="744"/>
      <c r="N416" s="744"/>
      <c r="O416" s="820"/>
      <c r="P416" s="821"/>
      <c r="Q416" s="744"/>
      <c r="R416" s="744"/>
      <c r="S416" s="744"/>
      <c r="T416" s="744"/>
      <c r="U416" s="744"/>
      <c r="V416" s="744"/>
      <c r="W416" s="744"/>
      <c r="X416" s="744"/>
      <c r="Y416" s="744"/>
      <c r="Z416" s="744"/>
      <c r="AA416" s="744"/>
      <c r="AB416" s="744"/>
    </row>
    <row r="417" ht="15.75" customHeight="1">
      <c r="F417" s="744"/>
      <c r="G417" s="744"/>
      <c r="H417" s="744"/>
      <c r="I417" s="744"/>
      <c r="J417" s="744"/>
      <c r="K417" s="819"/>
      <c r="L417" s="744"/>
      <c r="M417" s="744"/>
      <c r="N417" s="744"/>
      <c r="O417" s="820"/>
      <c r="P417" s="821"/>
      <c r="Q417" s="744"/>
      <c r="R417" s="744"/>
      <c r="S417" s="744"/>
      <c r="T417" s="744"/>
      <c r="U417" s="744"/>
      <c r="V417" s="744"/>
      <c r="W417" s="744"/>
      <c r="X417" s="744"/>
      <c r="Y417" s="744"/>
      <c r="Z417" s="744"/>
      <c r="AA417" s="744"/>
      <c r="AB417" s="744"/>
    </row>
    <row r="418" ht="15.75" customHeight="1">
      <c r="F418" s="744"/>
      <c r="G418" s="744"/>
      <c r="H418" s="744"/>
      <c r="I418" s="744"/>
      <c r="J418" s="744"/>
      <c r="K418" s="819"/>
      <c r="L418" s="744"/>
      <c r="M418" s="744"/>
      <c r="N418" s="744"/>
      <c r="O418" s="820"/>
      <c r="P418" s="821"/>
      <c r="Q418" s="744"/>
      <c r="R418" s="744"/>
      <c r="S418" s="744"/>
      <c r="T418" s="744"/>
      <c r="U418" s="744"/>
      <c r="V418" s="744"/>
      <c r="W418" s="744"/>
      <c r="X418" s="744"/>
      <c r="Y418" s="744"/>
      <c r="Z418" s="744"/>
      <c r="AA418" s="744"/>
      <c r="AB418" s="744"/>
    </row>
    <row r="419" ht="15.75" customHeight="1">
      <c r="F419" s="744"/>
      <c r="G419" s="744"/>
      <c r="H419" s="744"/>
      <c r="I419" s="744"/>
      <c r="J419" s="744"/>
      <c r="K419" s="819"/>
      <c r="L419" s="744"/>
      <c r="M419" s="744"/>
      <c r="N419" s="744"/>
      <c r="O419" s="820"/>
      <c r="P419" s="821"/>
      <c r="Q419" s="744"/>
      <c r="R419" s="744"/>
      <c r="S419" s="744"/>
      <c r="T419" s="744"/>
      <c r="U419" s="744"/>
      <c r="V419" s="744"/>
      <c r="W419" s="744"/>
      <c r="X419" s="744"/>
      <c r="Y419" s="744"/>
      <c r="Z419" s="744"/>
      <c r="AA419" s="744"/>
      <c r="AB419" s="744"/>
    </row>
    <row r="420" ht="15.75" customHeight="1">
      <c r="F420" s="744"/>
      <c r="G420" s="744"/>
      <c r="H420" s="744"/>
      <c r="I420" s="744"/>
      <c r="J420" s="744"/>
      <c r="K420" s="819"/>
      <c r="L420" s="744"/>
      <c r="M420" s="744"/>
      <c r="N420" s="744"/>
      <c r="O420" s="820"/>
      <c r="P420" s="821"/>
      <c r="Q420" s="744"/>
      <c r="R420" s="744"/>
      <c r="S420" s="744"/>
      <c r="T420" s="744"/>
      <c r="U420" s="744"/>
      <c r="V420" s="744"/>
      <c r="W420" s="744"/>
      <c r="X420" s="744"/>
      <c r="Y420" s="744"/>
      <c r="Z420" s="744"/>
      <c r="AA420" s="744"/>
      <c r="AB420" s="744"/>
    </row>
    <row r="421" ht="15.75" customHeight="1">
      <c r="F421" s="744"/>
      <c r="G421" s="744"/>
      <c r="H421" s="744"/>
      <c r="I421" s="744"/>
      <c r="J421" s="744"/>
      <c r="K421" s="819"/>
      <c r="L421" s="744"/>
      <c r="M421" s="744"/>
      <c r="N421" s="744"/>
      <c r="O421" s="820"/>
      <c r="P421" s="821"/>
      <c r="Q421" s="744"/>
      <c r="R421" s="744"/>
      <c r="S421" s="744"/>
      <c r="T421" s="744"/>
      <c r="U421" s="744"/>
      <c r="V421" s="744"/>
      <c r="W421" s="744"/>
      <c r="X421" s="744"/>
      <c r="Y421" s="744"/>
      <c r="Z421" s="744"/>
      <c r="AA421" s="744"/>
      <c r="AB421" s="744"/>
    </row>
    <row r="422" ht="15.75" customHeight="1">
      <c r="F422" s="744"/>
      <c r="G422" s="744"/>
      <c r="H422" s="744"/>
      <c r="I422" s="744"/>
      <c r="J422" s="744"/>
      <c r="K422" s="819"/>
      <c r="L422" s="744"/>
      <c r="M422" s="744"/>
      <c r="N422" s="744"/>
      <c r="O422" s="820"/>
      <c r="P422" s="821"/>
      <c r="Q422" s="744"/>
      <c r="R422" s="744"/>
      <c r="S422" s="744"/>
      <c r="T422" s="744"/>
      <c r="U422" s="744"/>
      <c r="V422" s="744"/>
      <c r="W422" s="744"/>
      <c r="X422" s="744"/>
      <c r="Y422" s="744"/>
      <c r="Z422" s="744"/>
      <c r="AA422" s="744"/>
      <c r="AB422" s="744"/>
    </row>
    <row r="423" ht="15.75" customHeight="1">
      <c r="F423" s="744"/>
      <c r="G423" s="744"/>
      <c r="H423" s="744"/>
      <c r="I423" s="744"/>
      <c r="J423" s="744"/>
      <c r="K423" s="819"/>
      <c r="L423" s="744"/>
      <c r="M423" s="744"/>
      <c r="N423" s="744"/>
      <c r="O423" s="820"/>
      <c r="P423" s="821"/>
      <c r="Q423" s="744"/>
      <c r="R423" s="744"/>
      <c r="S423" s="744"/>
      <c r="T423" s="744"/>
      <c r="U423" s="744"/>
      <c r="V423" s="744"/>
      <c r="W423" s="744"/>
      <c r="X423" s="744"/>
      <c r="Y423" s="744"/>
      <c r="Z423" s="744"/>
      <c r="AA423" s="744"/>
      <c r="AB423" s="744"/>
    </row>
    <row r="424" ht="15.75" customHeight="1">
      <c r="F424" s="744"/>
      <c r="G424" s="744"/>
      <c r="H424" s="744"/>
      <c r="I424" s="744"/>
      <c r="J424" s="744"/>
      <c r="K424" s="819"/>
      <c r="L424" s="744"/>
      <c r="M424" s="744"/>
      <c r="N424" s="744"/>
      <c r="O424" s="820"/>
      <c r="P424" s="821"/>
      <c r="Q424" s="744"/>
      <c r="R424" s="744"/>
      <c r="S424" s="744"/>
      <c r="T424" s="744"/>
      <c r="U424" s="744"/>
      <c r="V424" s="744"/>
      <c r="W424" s="744"/>
      <c r="X424" s="744"/>
      <c r="Y424" s="744"/>
      <c r="Z424" s="744"/>
      <c r="AA424" s="744"/>
      <c r="AB424" s="744"/>
    </row>
    <row r="425" ht="15.75" customHeight="1">
      <c r="F425" s="744"/>
      <c r="G425" s="744"/>
      <c r="H425" s="744"/>
      <c r="I425" s="744"/>
      <c r="J425" s="744"/>
      <c r="K425" s="819"/>
      <c r="L425" s="744"/>
      <c r="M425" s="744"/>
      <c r="N425" s="744"/>
      <c r="O425" s="820"/>
      <c r="P425" s="821"/>
      <c r="Q425" s="744"/>
      <c r="R425" s="744"/>
      <c r="S425" s="744"/>
      <c r="T425" s="744"/>
      <c r="U425" s="744"/>
      <c r="V425" s="744"/>
      <c r="W425" s="744"/>
      <c r="X425" s="744"/>
      <c r="Y425" s="744"/>
      <c r="Z425" s="744"/>
      <c r="AA425" s="744"/>
      <c r="AB425" s="744"/>
    </row>
    <row r="426" ht="15.75" customHeight="1">
      <c r="F426" s="744"/>
      <c r="G426" s="744"/>
      <c r="H426" s="744"/>
      <c r="I426" s="744"/>
      <c r="J426" s="744"/>
      <c r="K426" s="819"/>
      <c r="L426" s="744"/>
      <c r="M426" s="744"/>
      <c r="N426" s="744"/>
      <c r="O426" s="820"/>
      <c r="P426" s="821"/>
      <c r="Q426" s="744"/>
      <c r="R426" s="744"/>
      <c r="S426" s="744"/>
      <c r="T426" s="744"/>
      <c r="U426" s="744"/>
      <c r="V426" s="744"/>
      <c r="W426" s="744"/>
      <c r="X426" s="744"/>
      <c r="Y426" s="744"/>
      <c r="Z426" s="744"/>
      <c r="AA426" s="744"/>
      <c r="AB426" s="744"/>
    </row>
    <row r="427" ht="15.75" customHeight="1">
      <c r="F427" s="744"/>
      <c r="G427" s="744"/>
      <c r="H427" s="744"/>
      <c r="I427" s="744"/>
      <c r="J427" s="744"/>
      <c r="K427" s="819"/>
      <c r="L427" s="744"/>
      <c r="M427" s="744"/>
      <c r="N427" s="744"/>
      <c r="O427" s="820"/>
      <c r="P427" s="821"/>
      <c r="Q427" s="744"/>
      <c r="R427" s="744"/>
      <c r="S427" s="744"/>
      <c r="T427" s="744"/>
      <c r="U427" s="744"/>
      <c r="V427" s="744"/>
      <c r="W427" s="744"/>
      <c r="X427" s="744"/>
      <c r="Y427" s="744"/>
      <c r="Z427" s="744"/>
      <c r="AA427" s="744"/>
      <c r="AB427" s="744"/>
    </row>
    <row r="428" ht="15.75" customHeight="1">
      <c r="F428" s="744"/>
      <c r="G428" s="744"/>
      <c r="H428" s="744"/>
      <c r="I428" s="744"/>
      <c r="J428" s="744"/>
      <c r="K428" s="819"/>
      <c r="L428" s="744"/>
      <c r="M428" s="744"/>
      <c r="N428" s="744"/>
      <c r="O428" s="820"/>
      <c r="P428" s="821"/>
      <c r="Q428" s="744"/>
      <c r="R428" s="744"/>
      <c r="S428" s="744"/>
      <c r="T428" s="744"/>
      <c r="U428" s="744"/>
      <c r="V428" s="744"/>
      <c r="W428" s="744"/>
      <c r="X428" s="744"/>
      <c r="Y428" s="744"/>
      <c r="Z428" s="744"/>
      <c r="AA428" s="744"/>
      <c r="AB428" s="744"/>
    </row>
    <row r="429" ht="15.75" customHeight="1">
      <c r="F429" s="744"/>
      <c r="G429" s="744"/>
      <c r="H429" s="744"/>
      <c r="I429" s="744"/>
      <c r="J429" s="744"/>
      <c r="K429" s="819"/>
      <c r="L429" s="744"/>
      <c r="M429" s="744"/>
      <c r="N429" s="744"/>
      <c r="O429" s="820"/>
      <c r="P429" s="821"/>
      <c r="Q429" s="744"/>
      <c r="R429" s="744"/>
      <c r="S429" s="744"/>
      <c r="T429" s="744"/>
      <c r="U429" s="744"/>
      <c r="V429" s="744"/>
      <c r="W429" s="744"/>
      <c r="X429" s="744"/>
      <c r="Y429" s="744"/>
      <c r="Z429" s="744"/>
      <c r="AA429" s="744"/>
      <c r="AB429" s="744"/>
    </row>
    <row r="430" ht="15.75" customHeight="1">
      <c r="F430" s="744"/>
      <c r="G430" s="744"/>
      <c r="H430" s="744"/>
      <c r="I430" s="744"/>
      <c r="J430" s="744"/>
      <c r="K430" s="819"/>
      <c r="L430" s="744"/>
      <c r="M430" s="744"/>
      <c r="N430" s="744"/>
      <c r="O430" s="820"/>
      <c r="P430" s="821"/>
      <c r="Q430" s="744"/>
      <c r="R430" s="744"/>
      <c r="S430" s="744"/>
      <c r="T430" s="744"/>
      <c r="U430" s="744"/>
      <c r="V430" s="744"/>
      <c r="W430" s="744"/>
      <c r="X430" s="744"/>
      <c r="Y430" s="744"/>
      <c r="Z430" s="744"/>
      <c r="AA430" s="744"/>
      <c r="AB430" s="744"/>
    </row>
    <row r="431" ht="15.75" customHeight="1">
      <c r="F431" s="744"/>
      <c r="G431" s="744"/>
      <c r="H431" s="744"/>
      <c r="I431" s="744"/>
      <c r="J431" s="744"/>
      <c r="K431" s="819"/>
      <c r="L431" s="744"/>
      <c r="M431" s="744"/>
      <c r="N431" s="744"/>
      <c r="O431" s="820"/>
      <c r="P431" s="821"/>
      <c r="Q431" s="744"/>
      <c r="R431" s="744"/>
      <c r="S431" s="744"/>
      <c r="T431" s="744"/>
      <c r="U431" s="744"/>
      <c r="V431" s="744"/>
      <c r="W431" s="744"/>
      <c r="X431" s="744"/>
      <c r="Y431" s="744"/>
      <c r="Z431" s="744"/>
      <c r="AA431" s="744"/>
      <c r="AB431" s="744"/>
    </row>
    <row r="432" ht="15.75" customHeight="1">
      <c r="F432" s="744"/>
      <c r="G432" s="744"/>
      <c r="H432" s="744"/>
      <c r="I432" s="744"/>
      <c r="J432" s="744"/>
      <c r="K432" s="819"/>
      <c r="L432" s="744"/>
      <c r="M432" s="744"/>
      <c r="N432" s="744"/>
      <c r="O432" s="820"/>
      <c r="P432" s="821"/>
      <c r="Q432" s="744"/>
      <c r="R432" s="744"/>
      <c r="S432" s="744"/>
      <c r="T432" s="744"/>
      <c r="U432" s="744"/>
      <c r="V432" s="744"/>
      <c r="W432" s="744"/>
      <c r="X432" s="744"/>
      <c r="Y432" s="744"/>
      <c r="Z432" s="744"/>
      <c r="AA432" s="744"/>
      <c r="AB432" s="744"/>
    </row>
    <row r="433" ht="15.75" customHeight="1">
      <c r="F433" s="744"/>
      <c r="G433" s="744"/>
      <c r="H433" s="744"/>
      <c r="I433" s="744"/>
      <c r="J433" s="744"/>
      <c r="K433" s="819"/>
      <c r="L433" s="744"/>
      <c r="M433" s="744"/>
      <c r="N433" s="744"/>
      <c r="O433" s="820"/>
      <c r="P433" s="821"/>
      <c r="Q433" s="744"/>
      <c r="R433" s="744"/>
      <c r="S433" s="744"/>
      <c r="T433" s="744"/>
      <c r="U433" s="744"/>
      <c r="V433" s="744"/>
      <c r="W433" s="744"/>
      <c r="X433" s="744"/>
      <c r="Y433" s="744"/>
      <c r="Z433" s="744"/>
      <c r="AA433" s="744"/>
      <c r="AB433" s="744"/>
    </row>
    <row r="434" ht="15.75" customHeight="1">
      <c r="F434" s="744"/>
      <c r="G434" s="744"/>
      <c r="H434" s="744"/>
      <c r="I434" s="744"/>
      <c r="J434" s="744"/>
      <c r="K434" s="819"/>
      <c r="L434" s="744"/>
      <c r="M434" s="744"/>
      <c r="N434" s="744"/>
      <c r="O434" s="820"/>
      <c r="P434" s="821"/>
      <c r="Q434" s="744"/>
      <c r="R434" s="744"/>
      <c r="S434" s="744"/>
      <c r="T434" s="744"/>
      <c r="U434" s="744"/>
      <c r="V434" s="744"/>
      <c r="W434" s="744"/>
      <c r="X434" s="744"/>
      <c r="Y434" s="744"/>
      <c r="Z434" s="744"/>
      <c r="AA434" s="744"/>
      <c r="AB434" s="744"/>
    </row>
    <row r="435" ht="15.75" customHeight="1">
      <c r="F435" s="744"/>
      <c r="G435" s="744"/>
      <c r="H435" s="744"/>
      <c r="I435" s="744"/>
      <c r="J435" s="744"/>
      <c r="K435" s="819"/>
      <c r="L435" s="744"/>
      <c r="M435" s="744"/>
      <c r="N435" s="744"/>
      <c r="O435" s="820"/>
      <c r="P435" s="821"/>
      <c r="Q435" s="744"/>
      <c r="R435" s="744"/>
      <c r="S435" s="744"/>
      <c r="T435" s="744"/>
      <c r="U435" s="744"/>
      <c r="V435" s="744"/>
      <c r="W435" s="744"/>
      <c r="X435" s="744"/>
      <c r="Y435" s="744"/>
      <c r="Z435" s="744"/>
      <c r="AA435" s="744"/>
      <c r="AB435" s="744"/>
    </row>
    <row r="436" ht="15.75" customHeight="1">
      <c r="F436" s="744"/>
      <c r="G436" s="744"/>
      <c r="H436" s="744"/>
      <c r="I436" s="744"/>
      <c r="J436" s="744"/>
      <c r="K436" s="819"/>
      <c r="L436" s="744"/>
      <c r="M436" s="744"/>
      <c r="N436" s="744"/>
      <c r="O436" s="820"/>
      <c r="P436" s="821"/>
      <c r="Q436" s="744"/>
      <c r="R436" s="744"/>
      <c r="S436" s="744"/>
      <c r="T436" s="744"/>
      <c r="U436" s="744"/>
      <c r="V436" s="744"/>
      <c r="W436" s="744"/>
      <c r="X436" s="744"/>
      <c r="Y436" s="744"/>
      <c r="Z436" s="744"/>
      <c r="AA436" s="744"/>
      <c r="AB436" s="744"/>
    </row>
    <row r="437" ht="15.75" customHeight="1">
      <c r="F437" s="744"/>
      <c r="G437" s="744"/>
      <c r="H437" s="744"/>
      <c r="I437" s="744"/>
      <c r="J437" s="744"/>
      <c r="K437" s="819"/>
      <c r="L437" s="744"/>
      <c r="M437" s="744"/>
      <c r="N437" s="744"/>
      <c r="O437" s="820"/>
      <c r="P437" s="821"/>
      <c r="Q437" s="744"/>
      <c r="R437" s="744"/>
      <c r="S437" s="744"/>
      <c r="T437" s="744"/>
      <c r="U437" s="744"/>
      <c r="V437" s="744"/>
      <c r="W437" s="744"/>
      <c r="X437" s="744"/>
      <c r="Y437" s="744"/>
      <c r="Z437" s="744"/>
      <c r="AA437" s="744"/>
      <c r="AB437" s="744"/>
    </row>
    <row r="438" ht="15.75" customHeight="1">
      <c r="F438" s="744"/>
      <c r="G438" s="744"/>
      <c r="H438" s="744"/>
      <c r="I438" s="744"/>
      <c r="J438" s="744"/>
      <c r="K438" s="819"/>
      <c r="L438" s="744"/>
      <c r="M438" s="744"/>
      <c r="N438" s="744"/>
      <c r="O438" s="820"/>
      <c r="P438" s="821"/>
      <c r="Q438" s="744"/>
      <c r="R438" s="744"/>
      <c r="S438" s="744"/>
      <c r="T438" s="744"/>
      <c r="U438" s="744"/>
      <c r="V438" s="744"/>
      <c r="W438" s="744"/>
      <c r="X438" s="744"/>
      <c r="Y438" s="744"/>
      <c r="Z438" s="744"/>
      <c r="AA438" s="744"/>
      <c r="AB438" s="744"/>
    </row>
    <row r="439" ht="15.75" customHeight="1">
      <c r="F439" s="744"/>
      <c r="G439" s="744"/>
      <c r="H439" s="744"/>
      <c r="I439" s="744"/>
      <c r="J439" s="744"/>
      <c r="K439" s="819"/>
      <c r="L439" s="744"/>
      <c r="M439" s="744"/>
      <c r="N439" s="744"/>
      <c r="O439" s="820"/>
      <c r="P439" s="821"/>
      <c r="Q439" s="744"/>
      <c r="R439" s="744"/>
      <c r="S439" s="744"/>
      <c r="T439" s="744"/>
      <c r="U439" s="744"/>
      <c r="V439" s="744"/>
      <c r="W439" s="744"/>
      <c r="X439" s="744"/>
      <c r="Y439" s="744"/>
      <c r="Z439" s="744"/>
      <c r="AA439" s="744"/>
      <c r="AB439" s="744"/>
    </row>
    <row r="440" ht="15.75" customHeight="1">
      <c r="F440" s="744"/>
      <c r="G440" s="744"/>
      <c r="H440" s="744"/>
      <c r="I440" s="744"/>
      <c r="J440" s="744"/>
      <c r="K440" s="819"/>
      <c r="L440" s="744"/>
      <c r="M440" s="744"/>
      <c r="N440" s="744"/>
      <c r="O440" s="820"/>
      <c r="P440" s="821"/>
      <c r="Q440" s="744"/>
      <c r="R440" s="744"/>
      <c r="S440" s="744"/>
      <c r="T440" s="744"/>
      <c r="U440" s="744"/>
      <c r="V440" s="744"/>
      <c r="W440" s="744"/>
      <c r="X440" s="744"/>
      <c r="Y440" s="744"/>
      <c r="Z440" s="744"/>
      <c r="AA440" s="744"/>
      <c r="AB440" s="744"/>
    </row>
    <row r="441" ht="15.75" customHeight="1">
      <c r="F441" s="744"/>
      <c r="G441" s="744"/>
      <c r="H441" s="744"/>
      <c r="I441" s="744"/>
      <c r="J441" s="744"/>
      <c r="K441" s="819"/>
      <c r="L441" s="744"/>
      <c r="M441" s="744"/>
      <c r="N441" s="744"/>
      <c r="O441" s="820"/>
      <c r="P441" s="821"/>
      <c r="Q441" s="744"/>
      <c r="R441" s="744"/>
      <c r="S441" s="744"/>
      <c r="T441" s="744"/>
      <c r="U441" s="744"/>
      <c r="V441" s="744"/>
      <c r="W441" s="744"/>
      <c r="X441" s="744"/>
      <c r="Y441" s="744"/>
      <c r="Z441" s="744"/>
      <c r="AA441" s="744"/>
      <c r="AB441" s="744"/>
    </row>
    <row r="442" ht="15.75" customHeight="1">
      <c r="F442" s="744"/>
      <c r="G442" s="744"/>
      <c r="H442" s="744"/>
      <c r="I442" s="744"/>
      <c r="J442" s="744"/>
      <c r="K442" s="819"/>
      <c r="L442" s="744"/>
      <c r="M442" s="744"/>
      <c r="N442" s="744"/>
      <c r="O442" s="820"/>
      <c r="P442" s="821"/>
      <c r="Q442" s="744"/>
      <c r="R442" s="744"/>
      <c r="S442" s="744"/>
      <c r="T442" s="744"/>
      <c r="U442" s="744"/>
      <c r="V442" s="744"/>
      <c r="W442" s="744"/>
      <c r="X442" s="744"/>
      <c r="Y442" s="744"/>
      <c r="Z442" s="744"/>
      <c r="AA442" s="744"/>
      <c r="AB442" s="744"/>
    </row>
    <row r="443" ht="15.75" customHeight="1">
      <c r="F443" s="744"/>
      <c r="G443" s="744"/>
      <c r="H443" s="744"/>
      <c r="I443" s="744"/>
      <c r="J443" s="744"/>
      <c r="K443" s="819"/>
      <c r="L443" s="744"/>
      <c r="M443" s="744"/>
      <c r="N443" s="744"/>
      <c r="O443" s="820"/>
      <c r="P443" s="821"/>
      <c r="Q443" s="744"/>
      <c r="R443" s="744"/>
      <c r="S443" s="744"/>
      <c r="T443" s="744"/>
      <c r="U443" s="744"/>
      <c r="V443" s="744"/>
      <c r="W443" s="744"/>
      <c r="X443" s="744"/>
      <c r="Y443" s="744"/>
      <c r="Z443" s="744"/>
      <c r="AA443" s="744"/>
      <c r="AB443" s="744"/>
    </row>
    <row r="444" ht="15.75" customHeight="1">
      <c r="F444" s="744"/>
      <c r="G444" s="744"/>
      <c r="H444" s="744"/>
      <c r="I444" s="744"/>
      <c r="J444" s="744"/>
      <c r="K444" s="819"/>
      <c r="L444" s="744"/>
      <c r="M444" s="744"/>
      <c r="N444" s="744"/>
      <c r="O444" s="820"/>
      <c r="P444" s="821"/>
      <c r="Q444" s="744"/>
      <c r="R444" s="744"/>
      <c r="S444" s="744"/>
      <c r="T444" s="744"/>
      <c r="U444" s="744"/>
      <c r="V444" s="744"/>
      <c r="W444" s="744"/>
      <c r="X444" s="744"/>
      <c r="Y444" s="744"/>
      <c r="Z444" s="744"/>
      <c r="AA444" s="744"/>
      <c r="AB444" s="744"/>
    </row>
    <row r="445" ht="15.75" customHeight="1">
      <c r="F445" s="744"/>
      <c r="G445" s="744"/>
      <c r="H445" s="744"/>
      <c r="I445" s="744"/>
      <c r="J445" s="744"/>
      <c r="K445" s="819"/>
      <c r="L445" s="744"/>
      <c r="M445" s="744"/>
      <c r="N445" s="744"/>
      <c r="O445" s="820"/>
      <c r="P445" s="821"/>
      <c r="Q445" s="744"/>
      <c r="R445" s="744"/>
      <c r="S445" s="744"/>
      <c r="T445" s="744"/>
      <c r="U445" s="744"/>
      <c r="V445" s="744"/>
      <c r="W445" s="744"/>
      <c r="X445" s="744"/>
      <c r="Y445" s="744"/>
      <c r="Z445" s="744"/>
      <c r="AA445" s="744"/>
      <c r="AB445" s="744"/>
    </row>
    <row r="446" ht="15.75" customHeight="1">
      <c r="F446" s="744"/>
      <c r="G446" s="744"/>
      <c r="H446" s="744"/>
      <c r="I446" s="744"/>
      <c r="J446" s="744"/>
      <c r="K446" s="819"/>
      <c r="L446" s="744"/>
      <c r="M446" s="744"/>
      <c r="N446" s="744"/>
      <c r="O446" s="820"/>
      <c r="P446" s="821"/>
      <c r="Q446" s="744"/>
      <c r="R446" s="744"/>
      <c r="S446" s="744"/>
      <c r="T446" s="744"/>
      <c r="U446" s="744"/>
      <c r="V446" s="744"/>
      <c r="W446" s="744"/>
      <c r="X446" s="744"/>
      <c r="Y446" s="744"/>
      <c r="Z446" s="744"/>
      <c r="AA446" s="744"/>
      <c r="AB446" s="744"/>
    </row>
    <row r="447" ht="15.75" customHeight="1">
      <c r="F447" s="744"/>
      <c r="G447" s="744"/>
      <c r="H447" s="744"/>
      <c r="I447" s="744"/>
      <c r="J447" s="744"/>
      <c r="K447" s="819"/>
      <c r="L447" s="744"/>
      <c r="M447" s="744"/>
      <c r="N447" s="744"/>
      <c r="O447" s="820"/>
      <c r="P447" s="821"/>
      <c r="Q447" s="744"/>
      <c r="R447" s="744"/>
      <c r="S447" s="744"/>
      <c r="T447" s="744"/>
      <c r="U447" s="744"/>
      <c r="V447" s="744"/>
      <c r="W447" s="744"/>
      <c r="X447" s="744"/>
      <c r="Y447" s="744"/>
      <c r="Z447" s="744"/>
      <c r="AA447" s="744"/>
      <c r="AB447" s="744"/>
    </row>
    <row r="448" ht="15.75" customHeight="1">
      <c r="F448" s="744"/>
      <c r="G448" s="744"/>
      <c r="H448" s="744"/>
      <c r="I448" s="744"/>
      <c r="J448" s="744"/>
      <c r="K448" s="819"/>
      <c r="L448" s="744"/>
      <c r="M448" s="744"/>
      <c r="N448" s="744"/>
      <c r="O448" s="820"/>
      <c r="P448" s="821"/>
      <c r="Q448" s="744"/>
      <c r="R448" s="744"/>
      <c r="S448" s="744"/>
      <c r="T448" s="744"/>
      <c r="U448" s="744"/>
      <c r="V448" s="744"/>
      <c r="W448" s="744"/>
      <c r="X448" s="744"/>
      <c r="Y448" s="744"/>
      <c r="Z448" s="744"/>
      <c r="AA448" s="744"/>
      <c r="AB448" s="744"/>
    </row>
    <row r="449" ht="15.75" customHeight="1">
      <c r="F449" s="744"/>
      <c r="G449" s="744"/>
      <c r="H449" s="744"/>
      <c r="I449" s="744"/>
      <c r="J449" s="744"/>
      <c r="K449" s="819"/>
      <c r="L449" s="744"/>
      <c r="M449" s="744"/>
      <c r="N449" s="744"/>
      <c r="O449" s="820"/>
      <c r="P449" s="821"/>
      <c r="Q449" s="744"/>
      <c r="R449" s="744"/>
      <c r="S449" s="744"/>
      <c r="T449" s="744"/>
      <c r="U449" s="744"/>
      <c r="V449" s="744"/>
      <c r="W449" s="744"/>
      <c r="X449" s="744"/>
      <c r="Y449" s="744"/>
      <c r="Z449" s="744"/>
      <c r="AA449" s="744"/>
      <c r="AB449" s="744"/>
    </row>
    <row r="450" ht="15.75" customHeight="1">
      <c r="F450" s="744"/>
      <c r="G450" s="744"/>
      <c r="H450" s="744"/>
      <c r="I450" s="744"/>
      <c r="J450" s="744"/>
      <c r="K450" s="819"/>
      <c r="L450" s="744"/>
      <c r="M450" s="744"/>
      <c r="N450" s="744"/>
      <c r="O450" s="820"/>
      <c r="P450" s="821"/>
      <c r="Q450" s="744"/>
      <c r="R450" s="744"/>
      <c r="S450" s="744"/>
      <c r="T450" s="744"/>
      <c r="U450" s="744"/>
      <c r="V450" s="744"/>
      <c r="W450" s="744"/>
      <c r="X450" s="744"/>
      <c r="Y450" s="744"/>
      <c r="Z450" s="744"/>
      <c r="AA450" s="744"/>
      <c r="AB450" s="744"/>
    </row>
    <row r="451" ht="15.75" customHeight="1">
      <c r="F451" s="744"/>
      <c r="G451" s="744"/>
      <c r="H451" s="744"/>
      <c r="I451" s="744"/>
      <c r="J451" s="744"/>
      <c r="K451" s="819"/>
      <c r="L451" s="744"/>
      <c r="M451" s="744"/>
      <c r="N451" s="744"/>
      <c r="O451" s="820"/>
      <c r="P451" s="821"/>
      <c r="Q451" s="744"/>
      <c r="R451" s="744"/>
      <c r="S451" s="744"/>
      <c r="T451" s="744"/>
      <c r="U451" s="744"/>
      <c r="V451" s="744"/>
      <c r="W451" s="744"/>
      <c r="X451" s="744"/>
      <c r="Y451" s="744"/>
      <c r="Z451" s="744"/>
      <c r="AA451" s="744"/>
      <c r="AB451" s="744"/>
    </row>
    <row r="452" ht="15.75" customHeight="1">
      <c r="F452" s="744"/>
      <c r="G452" s="744"/>
      <c r="H452" s="744"/>
      <c r="I452" s="744"/>
      <c r="J452" s="744"/>
      <c r="K452" s="819"/>
      <c r="L452" s="744"/>
      <c r="M452" s="744"/>
      <c r="N452" s="744"/>
      <c r="O452" s="820"/>
      <c r="P452" s="821"/>
      <c r="Q452" s="744"/>
      <c r="R452" s="744"/>
      <c r="S452" s="744"/>
      <c r="T452" s="744"/>
      <c r="U452" s="744"/>
      <c r="V452" s="744"/>
      <c r="W452" s="744"/>
      <c r="X452" s="744"/>
      <c r="Y452" s="744"/>
      <c r="Z452" s="744"/>
      <c r="AA452" s="744"/>
      <c r="AB452" s="744"/>
    </row>
    <row r="453" ht="15.75" customHeight="1">
      <c r="F453" s="744"/>
      <c r="G453" s="744"/>
      <c r="H453" s="744"/>
      <c r="I453" s="744"/>
      <c r="J453" s="744"/>
      <c r="K453" s="819"/>
      <c r="L453" s="744"/>
      <c r="M453" s="744"/>
      <c r="N453" s="744"/>
      <c r="O453" s="820"/>
      <c r="P453" s="821"/>
      <c r="Q453" s="744"/>
      <c r="R453" s="744"/>
      <c r="S453" s="744"/>
      <c r="T453" s="744"/>
      <c r="U453" s="744"/>
      <c r="V453" s="744"/>
      <c r="W453" s="744"/>
      <c r="X453" s="744"/>
      <c r="Y453" s="744"/>
      <c r="Z453" s="744"/>
      <c r="AA453" s="744"/>
      <c r="AB453" s="744"/>
    </row>
    <row r="454" ht="15.75" customHeight="1">
      <c r="F454" s="744"/>
      <c r="G454" s="744"/>
      <c r="H454" s="744"/>
      <c r="I454" s="744"/>
      <c r="J454" s="744"/>
      <c r="K454" s="819"/>
      <c r="L454" s="744"/>
      <c r="M454" s="744"/>
      <c r="N454" s="744"/>
      <c r="O454" s="820"/>
      <c r="P454" s="821"/>
      <c r="Q454" s="744"/>
      <c r="R454" s="744"/>
      <c r="S454" s="744"/>
      <c r="T454" s="744"/>
      <c r="U454" s="744"/>
      <c r="V454" s="744"/>
      <c r="W454" s="744"/>
      <c r="X454" s="744"/>
      <c r="Y454" s="744"/>
      <c r="Z454" s="744"/>
      <c r="AA454" s="744"/>
      <c r="AB454" s="744"/>
    </row>
    <row r="455" ht="15.75" customHeight="1">
      <c r="F455" s="744"/>
      <c r="G455" s="744"/>
      <c r="H455" s="744"/>
      <c r="I455" s="744"/>
      <c r="J455" s="744"/>
      <c r="K455" s="819"/>
      <c r="L455" s="744"/>
      <c r="M455" s="744"/>
      <c r="N455" s="744"/>
      <c r="O455" s="820"/>
      <c r="P455" s="821"/>
      <c r="Q455" s="744"/>
      <c r="R455" s="744"/>
      <c r="S455" s="744"/>
      <c r="T455" s="744"/>
      <c r="U455" s="744"/>
      <c r="V455" s="744"/>
      <c r="W455" s="744"/>
      <c r="X455" s="744"/>
      <c r="Y455" s="744"/>
      <c r="Z455" s="744"/>
      <c r="AA455" s="744"/>
      <c r="AB455" s="744"/>
    </row>
    <row r="456" ht="15.75" customHeight="1">
      <c r="F456" s="744"/>
      <c r="G456" s="744"/>
      <c r="H456" s="744"/>
      <c r="I456" s="744"/>
      <c r="J456" s="744"/>
      <c r="K456" s="819"/>
      <c r="L456" s="744"/>
      <c r="M456" s="744"/>
      <c r="N456" s="744"/>
      <c r="O456" s="820"/>
      <c r="P456" s="821"/>
      <c r="Q456" s="744"/>
      <c r="R456" s="744"/>
      <c r="S456" s="744"/>
      <c r="T456" s="744"/>
      <c r="U456" s="744"/>
      <c r="V456" s="744"/>
      <c r="W456" s="744"/>
      <c r="X456" s="744"/>
      <c r="Y456" s="744"/>
      <c r="Z456" s="744"/>
      <c r="AA456" s="744"/>
      <c r="AB456" s="744"/>
    </row>
    <row r="457" ht="15.75" customHeight="1">
      <c r="F457" s="744"/>
      <c r="G457" s="744"/>
      <c r="H457" s="744"/>
      <c r="I457" s="744"/>
      <c r="J457" s="744"/>
      <c r="K457" s="819"/>
      <c r="L457" s="744"/>
      <c r="M457" s="744"/>
      <c r="N457" s="744"/>
      <c r="O457" s="820"/>
      <c r="P457" s="821"/>
      <c r="Q457" s="744"/>
      <c r="R457" s="744"/>
      <c r="S457" s="744"/>
      <c r="T457" s="744"/>
      <c r="U457" s="744"/>
      <c r="V457" s="744"/>
      <c r="W457" s="744"/>
      <c r="X457" s="744"/>
      <c r="Y457" s="744"/>
      <c r="Z457" s="744"/>
      <c r="AA457" s="744"/>
      <c r="AB457" s="744"/>
    </row>
    <row r="458" ht="15.75" customHeight="1">
      <c r="F458" s="744"/>
      <c r="G458" s="744"/>
      <c r="H458" s="744"/>
      <c r="I458" s="744"/>
      <c r="J458" s="744"/>
      <c r="K458" s="819"/>
      <c r="L458" s="744"/>
      <c r="M458" s="744"/>
      <c r="N458" s="744"/>
      <c r="O458" s="820"/>
      <c r="P458" s="821"/>
      <c r="Q458" s="744"/>
      <c r="R458" s="744"/>
      <c r="S458" s="744"/>
      <c r="T458" s="744"/>
      <c r="U458" s="744"/>
      <c r="V458" s="744"/>
      <c r="W458" s="744"/>
      <c r="X458" s="744"/>
      <c r="Y458" s="744"/>
      <c r="Z458" s="744"/>
      <c r="AA458" s="744"/>
      <c r="AB458" s="744"/>
    </row>
    <row r="459" ht="15.75" customHeight="1">
      <c r="F459" s="744"/>
      <c r="G459" s="744"/>
      <c r="H459" s="744"/>
      <c r="I459" s="744"/>
      <c r="J459" s="744"/>
      <c r="K459" s="819"/>
      <c r="L459" s="744"/>
      <c r="M459" s="744"/>
      <c r="N459" s="744"/>
      <c r="O459" s="820"/>
      <c r="P459" s="821"/>
      <c r="Q459" s="744"/>
      <c r="R459" s="744"/>
      <c r="S459" s="744"/>
      <c r="T459" s="744"/>
      <c r="U459" s="744"/>
      <c r="V459" s="744"/>
      <c r="W459" s="744"/>
      <c r="X459" s="744"/>
      <c r="Y459" s="744"/>
      <c r="Z459" s="744"/>
      <c r="AA459" s="744"/>
      <c r="AB459" s="744"/>
    </row>
    <row r="460" ht="15.75" customHeight="1">
      <c r="F460" s="744"/>
      <c r="G460" s="744"/>
      <c r="H460" s="744"/>
      <c r="I460" s="744"/>
      <c r="J460" s="744"/>
      <c r="K460" s="819"/>
      <c r="L460" s="744"/>
      <c r="M460" s="744"/>
      <c r="N460" s="744"/>
      <c r="O460" s="820"/>
      <c r="P460" s="821"/>
      <c r="Q460" s="744"/>
      <c r="R460" s="744"/>
      <c r="S460" s="744"/>
      <c r="T460" s="744"/>
      <c r="U460" s="744"/>
      <c r="V460" s="744"/>
      <c r="W460" s="744"/>
      <c r="X460" s="744"/>
      <c r="Y460" s="744"/>
      <c r="Z460" s="744"/>
      <c r="AA460" s="744"/>
      <c r="AB460" s="744"/>
    </row>
    <row r="461" ht="15.75" customHeight="1">
      <c r="F461" s="744"/>
      <c r="G461" s="744"/>
      <c r="H461" s="744"/>
      <c r="I461" s="744"/>
      <c r="J461" s="744"/>
      <c r="K461" s="819"/>
      <c r="L461" s="744"/>
      <c r="M461" s="744"/>
      <c r="N461" s="744"/>
      <c r="O461" s="820"/>
      <c r="P461" s="821"/>
      <c r="Q461" s="744"/>
      <c r="R461" s="744"/>
      <c r="S461" s="744"/>
      <c r="T461" s="744"/>
      <c r="U461" s="744"/>
      <c r="V461" s="744"/>
      <c r="W461" s="744"/>
      <c r="X461" s="744"/>
      <c r="Y461" s="744"/>
      <c r="Z461" s="744"/>
      <c r="AA461" s="744"/>
      <c r="AB461" s="744"/>
    </row>
    <row r="462" ht="15.75" customHeight="1">
      <c r="F462" s="744"/>
      <c r="G462" s="744"/>
      <c r="H462" s="744"/>
      <c r="I462" s="744"/>
      <c r="J462" s="744"/>
      <c r="K462" s="819"/>
      <c r="L462" s="744"/>
      <c r="M462" s="744"/>
      <c r="N462" s="744"/>
      <c r="O462" s="820"/>
      <c r="P462" s="821"/>
      <c r="Q462" s="744"/>
      <c r="R462" s="744"/>
      <c r="S462" s="744"/>
      <c r="T462" s="744"/>
      <c r="U462" s="744"/>
      <c r="V462" s="744"/>
      <c r="W462" s="744"/>
      <c r="X462" s="744"/>
      <c r="Y462" s="744"/>
      <c r="Z462" s="744"/>
      <c r="AA462" s="744"/>
      <c r="AB462" s="744"/>
    </row>
    <row r="463" ht="15.75" customHeight="1">
      <c r="F463" s="744"/>
      <c r="G463" s="744"/>
      <c r="H463" s="744"/>
      <c r="I463" s="744"/>
      <c r="J463" s="744"/>
      <c r="K463" s="819"/>
      <c r="L463" s="744"/>
      <c r="M463" s="744"/>
      <c r="N463" s="744"/>
      <c r="O463" s="820"/>
      <c r="P463" s="821"/>
      <c r="Q463" s="744"/>
      <c r="R463" s="744"/>
      <c r="S463" s="744"/>
      <c r="T463" s="744"/>
      <c r="U463" s="744"/>
      <c r="V463" s="744"/>
      <c r="W463" s="744"/>
      <c r="X463" s="744"/>
      <c r="Y463" s="744"/>
      <c r="Z463" s="744"/>
      <c r="AA463" s="744"/>
      <c r="AB463" s="744"/>
    </row>
    <row r="464" ht="15.75" customHeight="1">
      <c r="F464" s="744"/>
      <c r="G464" s="744"/>
      <c r="H464" s="744"/>
      <c r="I464" s="744"/>
      <c r="J464" s="744"/>
      <c r="K464" s="819"/>
      <c r="L464" s="744"/>
      <c r="M464" s="744"/>
      <c r="N464" s="744"/>
      <c r="O464" s="820"/>
      <c r="P464" s="821"/>
      <c r="Q464" s="744"/>
      <c r="R464" s="744"/>
      <c r="S464" s="744"/>
      <c r="T464" s="744"/>
      <c r="U464" s="744"/>
      <c r="V464" s="744"/>
      <c r="W464" s="744"/>
      <c r="X464" s="744"/>
      <c r="Y464" s="744"/>
      <c r="Z464" s="744"/>
      <c r="AA464" s="744"/>
      <c r="AB464" s="744"/>
    </row>
    <row r="465" ht="15.75" customHeight="1">
      <c r="F465" s="744"/>
      <c r="G465" s="744"/>
      <c r="H465" s="744"/>
      <c r="I465" s="744"/>
      <c r="J465" s="744"/>
      <c r="K465" s="819"/>
      <c r="L465" s="744"/>
      <c r="M465" s="744"/>
      <c r="N465" s="744"/>
      <c r="O465" s="820"/>
      <c r="P465" s="821"/>
      <c r="Q465" s="744"/>
      <c r="R465" s="744"/>
      <c r="S465" s="744"/>
      <c r="T465" s="744"/>
      <c r="U465" s="744"/>
      <c r="V465" s="744"/>
      <c r="W465" s="744"/>
      <c r="X465" s="744"/>
      <c r="Y465" s="744"/>
      <c r="Z465" s="744"/>
      <c r="AA465" s="744"/>
      <c r="AB465" s="744"/>
    </row>
    <row r="466" ht="15.75" customHeight="1">
      <c r="F466" s="744"/>
      <c r="G466" s="744"/>
      <c r="H466" s="744"/>
      <c r="I466" s="744"/>
      <c r="J466" s="744"/>
      <c r="K466" s="819"/>
      <c r="L466" s="744"/>
      <c r="M466" s="744"/>
      <c r="N466" s="744"/>
      <c r="O466" s="820"/>
      <c r="P466" s="821"/>
      <c r="Q466" s="744"/>
      <c r="R466" s="744"/>
      <c r="S466" s="744"/>
      <c r="T466" s="744"/>
      <c r="U466" s="744"/>
      <c r="V466" s="744"/>
      <c r="W466" s="744"/>
      <c r="X466" s="744"/>
      <c r="Y466" s="744"/>
      <c r="Z466" s="744"/>
      <c r="AA466" s="744"/>
      <c r="AB466" s="744"/>
    </row>
    <row r="467" ht="15.75" customHeight="1">
      <c r="F467" s="744"/>
      <c r="G467" s="744"/>
      <c r="H467" s="744"/>
      <c r="I467" s="744"/>
      <c r="J467" s="744"/>
      <c r="K467" s="819"/>
      <c r="L467" s="744"/>
      <c r="M467" s="744"/>
      <c r="N467" s="744"/>
      <c r="O467" s="820"/>
      <c r="P467" s="821"/>
      <c r="Q467" s="744"/>
      <c r="R467" s="744"/>
      <c r="S467" s="744"/>
      <c r="T467" s="744"/>
      <c r="U467" s="744"/>
      <c r="V467" s="744"/>
      <c r="W467" s="744"/>
      <c r="X467" s="744"/>
      <c r="Y467" s="744"/>
      <c r="Z467" s="744"/>
      <c r="AA467" s="744"/>
      <c r="AB467" s="744"/>
    </row>
    <row r="468" ht="15.75" customHeight="1">
      <c r="F468" s="744"/>
      <c r="G468" s="744"/>
      <c r="H468" s="744"/>
      <c r="I468" s="744"/>
      <c r="J468" s="744"/>
      <c r="K468" s="819"/>
      <c r="L468" s="744"/>
      <c r="M468" s="744"/>
      <c r="N468" s="744"/>
      <c r="O468" s="820"/>
      <c r="P468" s="821"/>
      <c r="Q468" s="744"/>
      <c r="R468" s="744"/>
      <c r="S468" s="744"/>
      <c r="T468" s="744"/>
      <c r="U468" s="744"/>
      <c r="V468" s="744"/>
      <c r="W468" s="744"/>
      <c r="X468" s="744"/>
      <c r="Y468" s="744"/>
      <c r="Z468" s="744"/>
      <c r="AA468" s="744"/>
      <c r="AB468" s="744"/>
    </row>
    <row r="469" ht="15.75" customHeight="1">
      <c r="F469" s="744"/>
      <c r="G469" s="744"/>
      <c r="H469" s="744"/>
      <c r="I469" s="744"/>
      <c r="J469" s="744"/>
      <c r="K469" s="819"/>
      <c r="L469" s="744"/>
      <c r="M469" s="744"/>
      <c r="N469" s="744"/>
      <c r="O469" s="820"/>
      <c r="P469" s="821"/>
      <c r="Q469" s="744"/>
      <c r="R469" s="744"/>
      <c r="S469" s="744"/>
      <c r="T469" s="744"/>
      <c r="U469" s="744"/>
      <c r="V469" s="744"/>
      <c r="W469" s="744"/>
      <c r="X469" s="744"/>
      <c r="Y469" s="744"/>
      <c r="Z469" s="744"/>
      <c r="AA469" s="744"/>
      <c r="AB469" s="744"/>
    </row>
    <row r="470" ht="15.75" customHeight="1">
      <c r="F470" s="744"/>
      <c r="G470" s="744"/>
      <c r="H470" s="744"/>
      <c r="I470" s="744"/>
      <c r="J470" s="744"/>
      <c r="K470" s="819"/>
      <c r="L470" s="744"/>
      <c r="M470" s="744"/>
      <c r="N470" s="744"/>
      <c r="O470" s="820"/>
      <c r="P470" s="821"/>
      <c r="Q470" s="744"/>
      <c r="R470" s="744"/>
      <c r="S470" s="744"/>
      <c r="T470" s="744"/>
      <c r="U470" s="744"/>
      <c r="V470" s="744"/>
      <c r="W470" s="744"/>
      <c r="X470" s="744"/>
      <c r="Y470" s="744"/>
      <c r="Z470" s="744"/>
      <c r="AA470" s="744"/>
      <c r="AB470" s="744"/>
    </row>
    <row r="471" ht="15.75" customHeight="1">
      <c r="F471" s="744"/>
      <c r="G471" s="744"/>
      <c r="H471" s="744"/>
      <c r="I471" s="744"/>
      <c r="J471" s="744"/>
      <c r="K471" s="819"/>
      <c r="L471" s="744"/>
      <c r="M471" s="744"/>
      <c r="N471" s="744"/>
      <c r="O471" s="820"/>
      <c r="P471" s="821"/>
      <c r="Q471" s="744"/>
      <c r="R471" s="744"/>
      <c r="S471" s="744"/>
      <c r="T471" s="744"/>
      <c r="U471" s="744"/>
      <c r="V471" s="744"/>
      <c r="W471" s="744"/>
      <c r="X471" s="744"/>
      <c r="Y471" s="744"/>
      <c r="Z471" s="744"/>
      <c r="AA471" s="744"/>
      <c r="AB471" s="744"/>
    </row>
    <row r="472" ht="15.75" customHeight="1">
      <c r="F472" s="744"/>
      <c r="G472" s="744"/>
      <c r="H472" s="744"/>
      <c r="I472" s="744"/>
      <c r="J472" s="744"/>
      <c r="K472" s="819"/>
      <c r="L472" s="744"/>
      <c r="M472" s="744"/>
      <c r="N472" s="744"/>
      <c r="O472" s="820"/>
      <c r="P472" s="821"/>
      <c r="Q472" s="744"/>
      <c r="R472" s="744"/>
      <c r="S472" s="744"/>
      <c r="T472" s="744"/>
      <c r="U472" s="744"/>
      <c r="V472" s="744"/>
      <c r="W472" s="744"/>
      <c r="X472" s="744"/>
      <c r="Y472" s="744"/>
      <c r="Z472" s="744"/>
      <c r="AA472" s="744"/>
      <c r="AB472" s="744"/>
    </row>
    <row r="473" ht="15.75" customHeight="1">
      <c r="F473" s="744"/>
      <c r="G473" s="744"/>
      <c r="H473" s="744"/>
      <c r="I473" s="744"/>
      <c r="J473" s="744"/>
      <c r="K473" s="819"/>
      <c r="L473" s="744"/>
      <c r="M473" s="744"/>
      <c r="N473" s="744"/>
      <c r="O473" s="820"/>
      <c r="P473" s="821"/>
      <c r="Q473" s="744"/>
      <c r="R473" s="744"/>
      <c r="S473" s="744"/>
      <c r="T473" s="744"/>
      <c r="U473" s="744"/>
      <c r="V473" s="744"/>
      <c r="W473" s="744"/>
      <c r="X473" s="744"/>
      <c r="Y473" s="744"/>
      <c r="Z473" s="744"/>
      <c r="AA473" s="744"/>
      <c r="AB473" s="744"/>
    </row>
    <row r="474" ht="15.75" customHeight="1">
      <c r="F474" s="744"/>
      <c r="G474" s="744"/>
      <c r="H474" s="744"/>
      <c r="I474" s="744"/>
      <c r="J474" s="744"/>
      <c r="K474" s="819"/>
      <c r="L474" s="744"/>
      <c r="M474" s="744"/>
      <c r="N474" s="744"/>
      <c r="O474" s="820"/>
      <c r="P474" s="821"/>
      <c r="Q474" s="744"/>
      <c r="R474" s="744"/>
      <c r="S474" s="744"/>
      <c r="T474" s="744"/>
      <c r="U474" s="744"/>
      <c r="V474" s="744"/>
      <c r="W474" s="744"/>
      <c r="X474" s="744"/>
      <c r="Y474" s="744"/>
      <c r="Z474" s="744"/>
      <c r="AA474" s="744"/>
      <c r="AB474" s="744"/>
    </row>
    <row r="475" ht="15.75" customHeight="1">
      <c r="F475" s="744"/>
      <c r="G475" s="744"/>
      <c r="H475" s="744"/>
      <c r="I475" s="744"/>
      <c r="J475" s="744"/>
      <c r="K475" s="819"/>
      <c r="L475" s="744"/>
      <c r="M475" s="744"/>
      <c r="N475" s="744"/>
      <c r="O475" s="820"/>
      <c r="P475" s="821"/>
      <c r="Q475" s="744"/>
      <c r="R475" s="744"/>
      <c r="S475" s="744"/>
      <c r="T475" s="744"/>
      <c r="U475" s="744"/>
      <c r="V475" s="744"/>
      <c r="W475" s="744"/>
      <c r="X475" s="744"/>
      <c r="Y475" s="744"/>
      <c r="Z475" s="744"/>
      <c r="AA475" s="744"/>
      <c r="AB475" s="744"/>
    </row>
    <row r="476" ht="15.75" customHeight="1">
      <c r="F476" s="744"/>
      <c r="G476" s="744"/>
      <c r="H476" s="744"/>
      <c r="I476" s="744"/>
      <c r="J476" s="744"/>
      <c r="K476" s="819"/>
      <c r="L476" s="744"/>
      <c r="M476" s="744"/>
      <c r="N476" s="744"/>
      <c r="O476" s="820"/>
      <c r="P476" s="821"/>
      <c r="Q476" s="744"/>
      <c r="R476" s="744"/>
      <c r="S476" s="744"/>
      <c r="T476" s="744"/>
      <c r="U476" s="744"/>
      <c r="V476" s="744"/>
      <c r="W476" s="744"/>
      <c r="X476" s="744"/>
      <c r="Y476" s="744"/>
      <c r="Z476" s="744"/>
      <c r="AA476" s="744"/>
      <c r="AB476" s="744"/>
    </row>
    <row r="477" ht="15.75" customHeight="1">
      <c r="F477" s="744"/>
      <c r="G477" s="744"/>
      <c r="H477" s="744"/>
      <c r="I477" s="744"/>
      <c r="J477" s="744"/>
      <c r="K477" s="819"/>
      <c r="L477" s="744"/>
      <c r="M477" s="744"/>
      <c r="N477" s="744"/>
      <c r="O477" s="820"/>
      <c r="P477" s="821"/>
      <c r="Q477" s="744"/>
      <c r="R477" s="744"/>
      <c r="S477" s="744"/>
      <c r="T477" s="744"/>
      <c r="U477" s="744"/>
      <c r="V477" s="744"/>
      <c r="W477" s="744"/>
      <c r="X477" s="744"/>
      <c r="Y477" s="744"/>
      <c r="Z477" s="744"/>
      <c r="AA477" s="744"/>
      <c r="AB477" s="744"/>
    </row>
    <row r="478" ht="15.75" customHeight="1">
      <c r="F478" s="744"/>
      <c r="G478" s="744"/>
      <c r="H478" s="744"/>
      <c r="I478" s="744"/>
      <c r="J478" s="744"/>
      <c r="K478" s="819"/>
      <c r="L478" s="744"/>
      <c r="M478" s="744"/>
      <c r="N478" s="744"/>
      <c r="O478" s="820"/>
      <c r="P478" s="821"/>
      <c r="Q478" s="744"/>
      <c r="R478" s="744"/>
      <c r="S478" s="744"/>
      <c r="T478" s="744"/>
      <c r="U478" s="744"/>
      <c r="V478" s="744"/>
      <c r="W478" s="744"/>
      <c r="X478" s="744"/>
      <c r="Y478" s="744"/>
      <c r="Z478" s="744"/>
      <c r="AA478" s="744"/>
      <c r="AB478" s="744"/>
    </row>
    <row r="479" ht="15.75" customHeight="1">
      <c r="F479" s="744"/>
      <c r="G479" s="744"/>
      <c r="H479" s="744"/>
      <c r="I479" s="744"/>
      <c r="J479" s="744"/>
      <c r="K479" s="819"/>
      <c r="L479" s="744"/>
      <c r="M479" s="744"/>
      <c r="N479" s="744"/>
      <c r="O479" s="820"/>
      <c r="P479" s="821"/>
      <c r="Q479" s="744"/>
      <c r="R479" s="744"/>
      <c r="S479" s="744"/>
      <c r="T479" s="744"/>
      <c r="U479" s="744"/>
      <c r="V479" s="744"/>
      <c r="W479" s="744"/>
      <c r="X479" s="744"/>
      <c r="Y479" s="744"/>
      <c r="Z479" s="744"/>
      <c r="AA479" s="744"/>
      <c r="AB479" s="744"/>
    </row>
    <row r="480" ht="15.75" customHeight="1">
      <c r="F480" s="744"/>
      <c r="G480" s="744"/>
      <c r="H480" s="744"/>
      <c r="I480" s="744"/>
      <c r="J480" s="744"/>
      <c r="K480" s="819"/>
      <c r="L480" s="744"/>
      <c r="M480" s="744"/>
      <c r="N480" s="744"/>
      <c r="O480" s="820"/>
      <c r="P480" s="821"/>
      <c r="Q480" s="744"/>
      <c r="R480" s="744"/>
      <c r="S480" s="744"/>
      <c r="T480" s="744"/>
      <c r="U480" s="744"/>
      <c r="V480" s="744"/>
      <c r="W480" s="744"/>
      <c r="X480" s="744"/>
      <c r="Y480" s="744"/>
      <c r="Z480" s="744"/>
      <c r="AA480" s="744"/>
      <c r="AB480" s="744"/>
    </row>
    <row r="481" ht="15.75" customHeight="1">
      <c r="F481" s="744"/>
      <c r="G481" s="744"/>
      <c r="H481" s="744"/>
      <c r="I481" s="744"/>
      <c r="J481" s="744"/>
      <c r="K481" s="819"/>
      <c r="L481" s="744"/>
      <c r="M481" s="744"/>
      <c r="N481" s="744"/>
      <c r="O481" s="820"/>
      <c r="P481" s="821"/>
      <c r="Q481" s="744"/>
      <c r="R481" s="744"/>
      <c r="S481" s="744"/>
      <c r="T481" s="744"/>
      <c r="U481" s="744"/>
      <c r="V481" s="744"/>
      <c r="W481" s="744"/>
      <c r="X481" s="744"/>
      <c r="Y481" s="744"/>
      <c r="Z481" s="744"/>
      <c r="AA481" s="744"/>
      <c r="AB481" s="744"/>
    </row>
    <row r="482" ht="15.75" customHeight="1">
      <c r="F482" s="744"/>
      <c r="G482" s="744"/>
      <c r="H482" s="744"/>
      <c r="I482" s="744"/>
      <c r="J482" s="744"/>
      <c r="K482" s="819"/>
      <c r="L482" s="744"/>
      <c r="M482" s="744"/>
      <c r="N482" s="744"/>
      <c r="O482" s="820"/>
      <c r="P482" s="821"/>
      <c r="Q482" s="744"/>
      <c r="R482" s="744"/>
      <c r="S482" s="744"/>
      <c r="T482" s="744"/>
      <c r="U482" s="744"/>
      <c r="V482" s="744"/>
      <c r="W482" s="744"/>
      <c r="X482" s="744"/>
      <c r="Y482" s="744"/>
      <c r="Z482" s="744"/>
      <c r="AA482" s="744"/>
      <c r="AB482" s="744"/>
    </row>
    <row r="483" ht="15.75" customHeight="1">
      <c r="F483" s="744"/>
      <c r="G483" s="744"/>
      <c r="H483" s="744"/>
      <c r="I483" s="744"/>
      <c r="J483" s="744"/>
      <c r="K483" s="819"/>
      <c r="L483" s="744"/>
      <c r="M483" s="744"/>
      <c r="N483" s="744"/>
      <c r="O483" s="820"/>
      <c r="P483" s="821"/>
      <c r="Q483" s="744"/>
      <c r="R483" s="744"/>
      <c r="S483" s="744"/>
      <c r="T483" s="744"/>
      <c r="U483" s="744"/>
      <c r="V483" s="744"/>
      <c r="W483" s="744"/>
      <c r="X483" s="744"/>
      <c r="Y483" s="744"/>
      <c r="Z483" s="744"/>
      <c r="AA483" s="744"/>
      <c r="AB483" s="744"/>
    </row>
    <row r="484" ht="15.75" customHeight="1">
      <c r="F484" s="744"/>
      <c r="G484" s="744"/>
      <c r="H484" s="744"/>
      <c r="I484" s="744"/>
      <c r="J484" s="744"/>
      <c r="K484" s="819"/>
      <c r="L484" s="744"/>
      <c r="M484" s="744"/>
      <c r="N484" s="744"/>
      <c r="O484" s="820"/>
      <c r="P484" s="821"/>
      <c r="Q484" s="744"/>
      <c r="R484" s="744"/>
      <c r="S484" s="744"/>
      <c r="T484" s="744"/>
      <c r="U484" s="744"/>
      <c r="V484" s="744"/>
      <c r="W484" s="744"/>
      <c r="X484" s="744"/>
      <c r="Y484" s="744"/>
      <c r="Z484" s="744"/>
      <c r="AA484" s="744"/>
      <c r="AB484" s="744"/>
    </row>
    <row r="485" ht="15.75" customHeight="1">
      <c r="F485" s="744"/>
      <c r="G485" s="744"/>
      <c r="H485" s="744"/>
      <c r="I485" s="744"/>
      <c r="J485" s="744"/>
      <c r="K485" s="819"/>
      <c r="L485" s="744"/>
      <c r="M485" s="744"/>
      <c r="N485" s="744"/>
      <c r="O485" s="820"/>
      <c r="P485" s="821"/>
      <c r="Q485" s="744"/>
      <c r="R485" s="744"/>
      <c r="S485" s="744"/>
      <c r="T485" s="744"/>
      <c r="U485" s="744"/>
      <c r="V485" s="744"/>
      <c r="W485" s="744"/>
      <c r="X485" s="744"/>
      <c r="Y485" s="744"/>
      <c r="Z485" s="744"/>
      <c r="AA485" s="744"/>
      <c r="AB485" s="744"/>
    </row>
    <row r="486" ht="15.75" customHeight="1">
      <c r="F486" s="744"/>
      <c r="G486" s="744"/>
      <c r="H486" s="744"/>
      <c r="I486" s="744"/>
      <c r="J486" s="744"/>
      <c r="K486" s="819"/>
      <c r="L486" s="744"/>
      <c r="M486" s="744"/>
      <c r="N486" s="744"/>
      <c r="O486" s="820"/>
      <c r="P486" s="821"/>
      <c r="Q486" s="744"/>
      <c r="R486" s="744"/>
      <c r="S486" s="744"/>
      <c r="T486" s="744"/>
      <c r="U486" s="744"/>
      <c r="V486" s="744"/>
      <c r="W486" s="744"/>
      <c r="X486" s="744"/>
      <c r="Y486" s="744"/>
      <c r="Z486" s="744"/>
      <c r="AA486" s="744"/>
      <c r="AB486" s="744"/>
    </row>
    <row r="487" ht="15.75" customHeight="1">
      <c r="F487" s="744"/>
      <c r="G487" s="744"/>
      <c r="H487" s="744"/>
      <c r="I487" s="744"/>
      <c r="J487" s="744"/>
      <c r="K487" s="819"/>
      <c r="L487" s="744"/>
      <c r="M487" s="744"/>
      <c r="N487" s="744"/>
      <c r="O487" s="820"/>
      <c r="P487" s="821"/>
      <c r="Q487" s="744"/>
      <c r="R487" s="744"/>
      <c r="S487" s="744"/>
      <c r="T487" s="744"/>
      <c r="U487" s="744"/>
      <c r="V487" s="744"/>
      <c r="W487" s="744"/>
      <c r="X487" s="744"/>
      <c r="Y487" s="744"/>
      <c r="Z487" s="744"/>
      <c r="AA487" s="744"/>
      <c r="AB487" s="744"/>
    </row>
    <row r="488" ht="15.75" customHeight="1">
      <c r="F488" s="744"/>
      <c r="G488" s="744"/>
      <c r="H488" s="744"/>
      <c r="I488" s="744"/>
      <c r="J488" s="744"/>
      <c r="K488" s="819"/>
      <c r="L488" s="744"/>
      <c r="M488" s="744"/>
      <c r="N488" s="744"/>
      <c r="O488" s="820"/>
      <c r="P488" s="821"/>
      <c r="Q488" s="744"/>
      <c r="R488" s="744"/>
      <c r="S488" s="744"/>
      <c r="T488" s="744"/>
      <c r="U488" s="744"/>
      <c r="V488" s="744"/>
      <c r="W488" s="744"/>
      <c r="X488" s="744"/>
      <c r="Y488" s="744"/>
      <c r="Z488" s="744"/>
      <c r="AA488" s="744"/>
      <c r="AB488" s="744"/>
    </row>
    <row r="489" ht="15.75" customHeight="1">
      <c r="F489" s="744"/>
      <c r="G489" s="744"/>
      <c r="H489" s="744"/>
      <c r="I489" s="744"/>
      <c r="J489" s="744"/>
      <c r="K489" s="819"/>
      <c r="L489" s="744"/>
      <c r="M489" s="744"/>
      <c r="N489" s="744"/>
      <c r="O489" s="820"/>
      <c r="P489" s="821"/>
      <c r="Q489" s="744"/>
      <c r="R489" s="744"/>
      <c r="S489" s="744"/>
      <c r="T489" s="744"/>
      <c r="U489" s="744"/>
      <c r="V489" s="744"/>
      <c r="W489" s="744"/>
      <c r="X489" s="744"/>
      <c r="Y489" s="744"/>
      <c r="Z489" s="744"/>
      <c r="AA489" s="744"/>
      <c r="AB489" s="744"/>
    </row>
    <row r="490" ht="15.75" customHeight="1">
      <c r="F490" s="744"/>
      <c r="G490" s="744"/>
      <c r="H490" s="744"/>
      <c r="I490" s="744"/>
      <c r="J490" s="744"/>
      <c r="K490" s="819"/>
      <c r="L490" s="744"/>
      <c r="M490" s="744"/>
      <c r="N490" s="744"/>
      <c r="O490" s="820"/>
      <c r="P490" s="821"/>
      <c r="Q490" s="744"/>
      <c r="R490" s="744"/>
      <c r="S490" s="744"/>
      <c r="T490" s="744"/>
      <c r="U490" s="744"/>
      <c r="V490" s="744"/>
      <c r="W490" s="744"/>
      <c r="X490" s="744"/>
      <c r="Y490" s="744"/>
      <c r="Z490" s="744"/>
      <c r="AA490" s="744"/>
      <c r="AB490" s="744"/>
    </row>
    <row r="491" ht="15.75" customHeight="1">
      <c r="F491" s="744"/>
      <c r="G491" s="744"/>
      <c r="H491" s="744"/>
      <c r="I491" s="744"/>
      <c r="J491" s="744"/>
      <c r="K491" s="819"/>
      <c r="L491" s="744"/>
      <c r="M491" s="744"/>
      <c r="N491" s="744"/>
      <c r="O491" s="820"/>
      <c r="P491" s="821"/>
      <c r="Q491" s="744"/>
      <c r="R491" s="744"/>
      <c r="S491" s="744"/>
      <c r="T491" s="744"/>
      <c r="U491" s="744"/>
      <c r="V491" s="744"/>
      <c r="W491" s="744"/>
      <c r="X491" s="744"/>
      <c r="Y491" s="744"/>
      <c r="Z491" s="744"/>
      <c r="AA491" s="744"/>
      <c r="AB491" s="744"/>
    </row>
    <row r="492" ht="15.75" customHeight="1">
      <c r="F492" s="744"/>
      <c r="G492" s="744"/>
      <c r="H492" s="744"/>
      <c r="I492" s="744"/>
      <c r="J492" s="744"/>
      <c r="K492" s="819"/>
      <c r="L492" s="744"/>
      <c r="M492" s="744"/>
      <c r="N492" s="744"/>
      <c r="O492" s="820"/>
      <c r="P492" s="821"/>
      <c r="Q492" s="744"/>
      <c r="R492" s="744"/>
      <c r="S492" s="744"/>
      <c r="T492" s="744"/>
      <c r="U492" s="744"/>
      <c r="V492" s="744"/>
      <c r="W492" s="744"/>
      <c r="X492" s="744"/>
      <c r="Y492" s="744"/>
      <c r="Z492" s="744"/>
      <c r="AA492" s="744"/>
      <c r="AB492" s="744"/>
    </row>
    <row r="493" ht="15.75" customHeight="1">
      <c r="F493" s="744"/>
      <c r="G493" s="744"/>
      <c r="H493" s="744"/>
      <c r="I493" s="744"/>
      <c r="J493" s="744"/>
      <c r="K493" s="819"/>
      <c r="L493" s="744"/>
      <c r="M493" s="744"/>
      <c r="N493" s="744"/>
      <c r="O493" s="820"/>
      <c r="P493" s="821"/>
      <c r="Q493" s="744"/>
      <c r="R493" s="744"/>
      <c r="S493" s="744"/>
      <c r="T493" s="744"/>
      <c r="U493" s="744"/>
      <c r="V493" s="744"/>
      <c r="W493" s="744"/>
      <c r="X493" s="744"/>
      <c r="Y493" s="744"/>
      <c r="Z493" s="744"/>
      <c r="AA493" s="744"/>
      <c r="AB493" s="744"/>
    </row>
    <row r="494" ht="15.75" customHeight="1">
      <c r="F494" s="744"/>
      <c r="G494" s="744"/>
      <c r="H494" s="744"/>
      <c r="I494" s="744"/>
      <c r="J494" s="744"/>
      <c r="K494" s="819"/>
      <c r="L494" s="744"/>
      <c r="M494" s="744"/>
      <c r="N494" s="744"/>
      <c r="O494" s="820"/>
      <c r="P494" s="821"/>
      <c r="Q494" s="744"/>
      <c r="R494" s="744"/>
      <c r="S494" s="744"/>
      <c r="T494" s="744"/>
      <c r="U494" s="744"/>
      <c r="V494" s="744"/>
      <c r="W494" s="744"/>
      <c r="X494" s="744"/>
      <c r="Y494" s="744"/>
      <c r="Z494" s="744"/>
      <c r="AA494" s="744"/>
      <c r="AB494" s="744"/>
    </row>
    <row r="495" ht="15.75" customHeight="1">
      <c r="F495" s="744"/>
      <c r="G495" s="744"/>
      <c r="H495" s="744"/>
      <c r="I495" s="744"/>
      <c r="J495" s="744"/>
      <c r="K495" s="819"/>
      <c r="L495" s="744"/>
      <c r="M495" s="744"/>
      <c r="N495" s="744"/>
      <c r="O495" s="820"/>
      <c r="P495" s="821"/>
      <c r="Q495" s="744"/>
      <c r="R495" s="744"/>
      <c r="S495" s="744"/>
      <c r="T495" s="744"/>
      <c r="U495" s="744"/>
      <c r="V495" s="744"/>
      <c r="W495" s="744"/>
      <c r="X495" s="744"/>
      <c r="Y495" s="744"/>
      <c r="Z495" s="744"/>
      <c r="AA495" s="744"/>
      <c r="AB495" s="744"/>
    </row>
    <row r="496" ht="15.75" customHeight="1">
      <c r="F496" s="744"/>
      <c r="G496" s="744"/>
      <c r="H496" s="744"/>
      <c r="I496" s="744"/>
      <c r="J496" s="744"/>
      <c r="K496" s="819"/>
      <c r="L496" s="744"/>
      <c r="M496" s="744"/>
      <c r="N496" s="744"/>
      <c r="O496" s="820"/>
      <c r="P496" s="821"/>
      <c r="Q496" s="744"/>
      <c r="R496" s="744"/>
      <c r="S496" s="744"/>
      <c r="T496" s="744"/>
      <c r="U496" s="744"/>
      <c r="V496" s="744"/>
      <c r="W496" s="744"/>
      <c r="X496" s="744"/>
      <c r="Y496" s="744"/>
      <c r="Z496" s="744"/>
      <c r="AA496" s="744"/>
      <c r="AB496" s="744"/>
    </row>
    <row r="497" ht="15.75" customHeight="1">
      <c r="F497" s="744"/>
      <c r="G497" s="744"/>
      <c r="H497" s="744"/>
      <c r="I497" s="744"/>
      <c r="J497" s="744"/>
      <c r="K497" s="819"/>
      <c r="L497" s="744"/>
      <c r="M497" s="744"/>
      <c r="N497" s="744"/>
      <c r="O497" s="820"/>
      <c r="P497" s="821"/>
      <c r="Q497" s="744"/>
      <c r="R497" s="744"/>
      <c r="S497" s="744"/>
      <c r="T497" s="744"/>
      <c r="U497" s="744"/>
      <c r="V497" s="744"/>
      <c r="W497" s="744"/>
      <c r="X497" s="744"/>
      <c r="Y497" s="744"/>
      <c r="Z497" s="744"/>
      <c r="AA497" s="744"/>
      <c r="AB497" s="744"/>
    </row>
    <row r="498" ht="15.75" customHeight="1">
      <c r="F498" s="744"/>
      <c r="G498" s="744"/>
      <c r="H498" s="744"/>
      <c r="I498" s="744"/>
      <c r="J498" s="744"/>
      <c r="K498" s="819"/>
      <c r="L498" s="744"/>
      <c r="M498" s="744"/>
      <c r="N498" s="744"/>
      <c r="O498" s="820"/>
      <c r="P498" s="821"/>
      <c r="Q498" s="744"/>
      <c r="R498" s="744"/>
      <c r="S498" s="744"/>
      <c r="T498" s="744"/>
      <c r="U498" s="744"/>
      <c r="V498" s="744"/>
      <c r="W498" s="744"/>
      <c r="X498" s="744"/>
      <c r="Y498" s="744"/>
      <c r="Z498" s="744"/>
      <c r="AA498" s="744"/>
      <c r="AB498" s="744"/>
    </row>
    <row r="499" ht="15.75" customHeight="1">
      <c r="F499" s="744"/>
      <c r="G499" s="744"/>
      <c r="H499" s="744"/>
      <c r="I499" s="744"/>
      <c r="J499" s="744"/>
      <c r="K499" s="819"/>
      <c r="L499" s="744"/>
      <c r="M499" s="744"/>
      <c r="N499" s="744"/>
      <c r="O499" s="820"/>
      <c r="P499" s="821"/>
      <c r="Q499" s="744"/>
      <c r="R499" s="744"/>
      <c r="S499" s="744"/>
      <c r="T499" s="744"/>
      <c r="U499" s="744"/>
      <c r="V499" s="744"/>
      <c r="W499" s="744"/>
      <c r="X499" s="744"/>
      <c r="Y499" s="744"/>
      <c r="Z499" s="744"/>
      <c r="AA499" s="744"/>
      <c r="AB499" s="744"/>
    </row>
    <row r="500" ht="15.75" customHeight="1">
      <c r="F500" s="744"/>
      <c r="G500" s="744"/>
      <c r="H500" s="744"/>
      <c r="I500" s="744"/>
      <c r="J500" s="744"/>
      <c r="K500" s="819"/>
      <c r="L500" s="744"/>
      <c r="M500" s="744"/>
      <c r="N500" s="744"/>
      <c r="O500" s="820"/>
      <c r="P500" s="821"/>
      <c r="Q500" s="744"/>
      <c r="R500" s="744"/>
      <c r="S500" s="744"/>
      <c r="T500" s="744"/>
      <c r="U500" s="744"/>
      <c r="V500" s="744"/>
      <c r="W500" s="744"/>
      <c r="X500" s="744"/>
      <c r="Y500" s="744"/>
      <c r="Z500" s="744"/>
      <c r="AA500" s="744"/>
      <c r="AB500" s="744"/>
    </row>
    <row r="501" ht="15.75" customHeight="1">
      <c r="F501" s="744"/>
      <c r="G501" s="744"/>
      <c r="H501" s="744"/>
      <c r="I501" s="744"/>
      <c r="J501" s="744"/>
      <c r="K501" s="819"/>
      <c r="L501" s="744"/>
      <c r="M501" s="744"/>
      <c r="N501" s="744"/>
      <c r="O501" s="820"/>
      <c r="P501" s="821"/>
      <c r="Q501" s="744"/>
      <c r="R501" s="744"/>
      <c r="S501" s="744"/>
      <c r="T501" s="744"/>
      <c r="U501" s="744"/>
      <c r="V501" s="744"/>
      <c r="W501" s="744"/>
      <c r="X501" s="744"/>
      <c r="Y501" s="744"/>
      <c r="Z501" s="744"/>
      <c r="AA501" s="744"/>
      <c r="AB501" s="744"/>
    </row>
    <row r="502" ht="15.75" customHeight="1">
      <c r="F502" s="744"/>
      <c r="G502" s="744"/>
      <c r="H502" s="744"/>
      <c r="I502" s="744"/>
      <c r="J502" s="744"/>
      <c r="K502" s="819"/>
      <c r="L502" s="744"/>
      <c r="M502" s="744"/>
      <c r="N502" s="744"/>
      <c r="O502" s="820"/>
      <c r="P502" s="821"/>
      <c r="Q502" s="744"/>
      <c r="R502" s="744"/>
      <c r="S502" s="744"/>
      <c r="T502" s="744"/>
      <c r="U502" s="744"/>
      <c r="V502" s="744"/>
      <c r="W502" s="744"/>
      <c r="X502" s="744"/>
      <c r="Y502" s="744"/>
      <c r="Z502" s="744"/>
      <c r="AA502" s="744"/>
      <c r="AB502" s="744"/>
    </row>
    <row r="503" ht="15.75" customHeight="1">
      <c r="F503" s="744"/>
      <c r="G503" s="744"/>
      <c r="H503" s="744"/>
      <c r="I503" s="744"/>
      <c r="J503" s="744"/>
      <c r="K503" s="819"/>
      <c r="L503" s="744"/>
      <c r="M503" s="744"/>
      <c r="N503" s="744"/>
      <c r="O503" s="820"/>
      <c r="P503" s="821"/>
      <c r="Q503" s="744"/>
      <c r="R503" s="744"/>
      <c r="S503" s="744"/>
      <c r="T503" s="744"/>
      <c r="U503" s="744"/>
      <c r="V503" s="744"/>
      <c r="W503" s="744"/>
      <c r="X503" s="744"/>
      <c r="Y503" s="744"/>
      <c r="Z503" s="744"/>
      <c r="AA503" s="744"/>
      <c r="AB503" s="744"/>
    </row>
    <row r="504" ht="15.75" customHeight="1">
      <c r="F504" s="744"/>
      <c r="G504" s="744"/>
      <c r="H504" s="744"/>
      <c r="I504" s="744"/>
      <c r="J504" s="744"/>
      <c r="K504" s="819"/>
      <c r="L504" s="744"/>
      <c r="M504" s="744"/>
      <c r="N504" s="744"/>
      <c r="O504" s="820"/>
      <c r="P504" s="821"/>
      <c r="Q504" s="744"/>
      <c r="R504" s="744"/>
      <c r="S504" s="744"/>
      <c r="T504" s="744"/>
      <c r="U504" s="744"/>
      <c r="V504" s="744"/>
      <c r="W504" s="744"/>
      <c r="X504" s="744"/>
      <c r="Y504" s="744"/>
      <c r="Z504" s="744"/>
      <c r="AA504" s="744"/>
      <c r="AB504" s="744"/>
    </row>
    <row r="505" ht="15.75" customHeight="1">
      <c r="F505" s="744"/>
      <c r="G505" s="744"/>
      <c r="H505" s="744"/>
      <c r="I505" s="744"/>
      <c r="J505" s="744"/>
      <c r="K505" s="819"/>
      <c r="L505" s="744"/>
      <c r="M505" s="744"/>
      <c r="N505" s="744"/>
      <c r="O505" s="820"/>
      <c r="P505" s="821"/>
      <c r="Q505" s="744"/>
      <c r="R505" s="744"/>
      <c r="S505" s="744"/>
      <c r="T505" s="744"/>
      <c r="U505" s="744"/>
      <c r="V505" s="744"/>
      <c r="W505" s="744"/>
      <c r="X505" s="744"/>
      <c r="Y505" s="744"/>
      <c r="Z505" s="744"/>
      <c r="AA505" s="744"/>
      <c r="AB505" s="744"/>
    </row>
    <row r="506" ht="15.75" customHeight="1">
      <c r="F506" s="744"/>
      <c r="G506" s="744"/>
      <c r="H506" s="744"/>
      <c r="I506" s="744"/>
      <c r="J506" s="744"/>
      <c r="K506" s="819"/>
      <c r="L506" s="744"/>
      <c r="M506" s="744"/>
      <c r="N506" s="744"/>
      <c r="O506" s="820"/>
      <c r="P506" s="821"/>
      <c r="Q506" s="744"/>
      <c r="R506" s="744"/>
      <c r="S506" s="744"/>
      <c r="T506" s="744"/>
      <c r="U506" s="744"/>
      <c r="V506" s="744"/>
      <c r="W506" s="744"/>
      <c r="X506" s="744"/>
      <c r="Y506" s="744"/>
      <c r="Z506" s="744"/>
      <c r="AA506" s="744"/>
      <c r="AB506" s="744"/>
    </row>
    <row r="507" ht="15.75" customHeight="1">
      <c r="F507" s="744"/>
      <c r="G507" s="744"/>
      <c r="H507" s="744"/>
      <c r="I507" s="744"/>
      <c r="J507" s="744"/>
      <c r="K507" s="819"/>
      <c r="L507" s="744"/>
      <c r="M507" s="744"/>
      <c r="N507" s="744"/>
      <c r="O507" s="820"/>
      <c r="P507" s="821"/>
      <c r="Q507" s="744"/>
      <c r="R507" s="744"/>
      <c r="S507" s="744"/>
      <c r="T507" s="744"/>
      <c r="U507" s="744"/>
      <c r="V507" s="744"/>
      <c r="W507" s="744"/>
      <c r="X507" s="744"/>
      <c r="Y507" s="744"/>
      <c r="Z507" s="744"/>
      <c r="AA507" s="744"/>
      <c r="AB507" s="744"/>
    </row>
    <row r="508" ht="15.75" customHeight="1">
      <c r="F508" s="744"/>
      <c r="G508" s="744"/>
      <c r="H508" s="744"/>
      <c r="I508" s="744"/>
      <c r="J508" s="744"/>
      <c r="K508" s="819"/>
      <c r="L508" s="744"/>
      <c r="M508" s="744"/>
      <c r="N508" s="744"/>
      <c r="O508" s="820"/>
      <c r="P508" s="821"/>
      <c r="Q508" s="744"/>
      <c r="R508" s="744"/>
      <c r="S508" s="744"/>
      <c r="T508" s="744"/>
      <c r="U508" s="744"/>
      <c r="V508" s="744"/>
      <c r="W508" s="744"/>
      <c r="X508" s="744"/>
      <c r="Y508" s="744"/>
      <c r="Z508" s="744"/>
      <c r="AA508" s="744"/>
      <c r="AB508" s="744"/>
    </row>
    <row r="509" ht="15.75" customHeight="1">
      <c r="F509" s="744"/>
      <c r="G509" s="744"/>
      <c r="H509" s="744"/>
      <c r="I509" s="744"/>
      <c r="J509" s="744"/>
      <c r="K509" s="819"/>
      <c r="L509" s="744"/>
      <c r="M509" s="744"/>
      <c r="N509" s="744"/>
      <c r="O509" s="820"/>
      <c r="P509" s="821"/>
      <c r="Q509" s="744"/>
      <c r="R509" s="744"/>
      <c r="S509" s="744"/>
      <c r="T509" s="744"/>
      <c r="U509" s="744"/>
      <c r="V509" s="744"/>
      <c r="W509" s="744"/>
      <c r="X509" s="744"/>
      <c r="Y509" s="744"/>
      <c r="Z509" s="744"/>
      <c r="AA509" s="744"/>
      <c r="AB509" s="744"/>
    </row>
    <row r="510" ht="15.75" customHeight="1">
      <c r="F510" s="744"/>
      <c r="G510" s="744"/>
      <c r="H510" s="744"/>
      <c r="I510" s="744"/>
      <c r="J510" s="744"/>
      <c r="K510" s="819"/>
      <c r="L510" s="744"/>
      <c r="M510" s="744"/>
      <c r="N510" s="744"/>
      <c r="O510" s="820"/>
      <c r="P510" s="821"/>
      <c r="Q510" s="744"/>
      <c r="R510" s="744"/>
      <c r="S510" s="744"/>
      <c r="T510" s="744"/>
      <c r="U510" s="744"/>
      <c r="V510" s="744"/>
      <c r="W510" s="744"/>
      <c r="X510" s="744"/>
      <c r="Y510" s="744"/>
      <c r="Z510" s="744"/>
      <c r="AA510" s="744"/>
      <c r="AB510" s="744"/>
    </row>
    <row r="511" ht="15.75" customHeight="1">
      <c r="F511" s="744"/>
      <c r="G511" s="744"/>
      <c r="H511" s="744"/>
      <c r="I511" s="744"/>
      <c r="J511" s="744"/>
      <c r="K511" s="819"/>
      <c r="L511" s="744"/>
      <c r="M511" s="744"/>
      <c r="N511" s="744"/>
      <c r="O511" s="820"/>
      <c r="P511" s="821"/>
      <c r="Q511" s="744"/>
      <c r="R511" s="744"/>
      <c r="S511" s="744"/>
      <c r="T511" s="744"/>
      <c r="U511" s="744"/>
      <c r="V511" s="744"/>
      <c r="W511" s="744"/>
      <c r="X511" s="744"/>
      <c r="Y511" s="744"/>
      <c r="Z511" s="744"/>
      <c r="AA511" s="744"/>
      <c r="AB511" s="744"/>
    </row>
    <row r="512" ht="15.75" customHeight="1">
      <c r="F512" s="744"/>
      <c r="G512" s="744"/>
      <c r="H512" s="744"/>
      <c r="I512" s="744"/>
      <c r="J512" s="744"/>
      <c r="K512" s="819"/>
      <c r="L512" s="744"/>
      <c r="M512" s="744"/>
      <c r="N512" s="744"/>
      <c r="O512" s="820"/>
      <c r="P512" s="821"/>
      <c r="Q512" s="744"/>
      <c r="R512" s="744"/>
      <c r="S512" s="744"/>
      <c r="T512" s="744"/>
      <c r="U512" s="744"/>
      <c r="V512" s="744"/>
      <c r="W512" s="744"/>
      <c r="X512" s="744"/>
      <c r="Y512" s="744"/>
      <c r="Z512" s="744"/>
      <c r="AA512" s="744"/>
      <c r="AB512" s="744"/>
    </row>
    <row r="513" ht="15.75" customHeight="1">
      <c r="F513" s="744"/>
      <c r="G513" s="744"/>
      <c r="H513" s="744"/>
      <c r="I513" s="744"/>
      <c r="J513" s="744"/>
      <c r="K513" s="819"/>
      <c r="L513" s="744"/>
      <c r="M513" s="744"/>
      <c r="N513" s="744"/>
      <c r="O513" s="820"/>
      <c r="P513" s="821"/>
      <c r="Q513" s="744"/>
      <c r="R513" s="744"/>
      <c r="S513" s="744"/>
      <c r="T513" s="744"/>
      <c r="U513" s="744"/>
      <c r="V513" s="744"/>
      <c r="W513" s="744"/>
      <c r="X513" s="744"/>
      <c r="Y513" s="744"/>
      <c r="Z513" s="744"/>
      <c r="AA513" s="744"/>
      <c r="AB513" s="744"/>
    </row>
    <row r="514" ht="15.75" customHeight="1">
      <c r="F514" s="744"/>
      <c r="G514" s="744"/>
      <c r="H514" s="744"/>
      <c r="I514" s="744"/>
      <c r="J514" s="744"/>
      <c r="K514" s="819"/>
      <c r="L514" s="744"/>
      <c r="M514" s="744"/>
      <c r="N514" s="744"/>
      <c r="O514" s="820"/>
      <c r="P514" s="821"/>
      <c r="Q514" s="744"/>
      <c r="R514" s="744"/>
      <c r="S514" s="744"/>
      <c r="T514" s="744"/>
      <c r="U514" s="744"/>
      <c r="V514" s="744"/>
      <c r="W514" s="744"/>
      <c r="X514" s="744"/>
      <c r="Y514" s="744"/>
      <c r="Z514" s="744"/>
      <c r="AA514" s="744"/>
      <c r="AB514" s="744"/>
    </row>
    <row r="515" ht="15.75" customHeight="1">
      <c r="F515" s="744"/>
      <c r="G515" s="744"/>
      <c r="H515" s="744"/>
      <c r="I515" s="744"/>
      <c r="J515" s="744"/>
      <c r="K515" s="819"/>
      <c r="L515" s="744"/>
      <c r="M515" s="744"/>
      <c r="N515" s="744"/>
      <c r="O515" s="820"/>
      <c r="P515" s="821"/>
      <c r="Q515" s="744"/>
      <c r="R515" s="744"/>
      <c r="S515" s="744"/>
      <c r="T515" s="744"/>
      <c r="U515" s="744"/>
      <c r="V515" s="744"/>
      <c r="W515" s="744"/>
      <c r="X515" s="744"/>
      <c r="Y515" s="744"/>
      <c r="Z515" s="744"/>
      <c r="AA515" s="744"/>
      <c r="AB515" s="744"/>
    </row>
    <row r="516" ht="15.75" customHeight="1">
      <c r="F516" s="744"/>
      <c r="G516" s="744"/>
      <c r="H516" s="744"/>
      <c r="I516" s="744"/>
      <c r="J516" s="744"/>
      <c r="K516" s="819"/>
      <c r="L516" s="744"/>
      <c r="M516" s="744"/>
      <c r="N516" s="744"/>
      <c r="O516" s="820"/>
      <c r="P516" s="821"/>
      <c r="Q516" s="744"/>
      <c r="R516" s="744"/>
      <c r="S516" s="744"/>
      <c r="T516" s="744"/>
      <c r="U516" s="744"/>
      <c r="V516" s="744"/>
      <c r="W516" s="744"/>
      <c r="X516" s="744"/>
      <c r="Y516" s="744"/>
      <c r="Z516" s="744"/>
      <c r="AA516" s="744"/>
      <c r="AB516" s="744"/>
    </row>
    <row r="517" ht="15.75" customHeight="1">
      <c r="F517" s="744"/>
      <c r="G517" s="744"/>
      <c r="H517" s="744"/>
      <c r="I517" s="744"/>
      <c r="J517" s="744"/>
      <c r="K517" s="819"/>
      <c r="L517" s="744"/>
      <c r="M517" s="744"/>
      <c r="N517" s="744"/>
      <c r="O517" s="820"/>
      <c r="P517" s="821"/>
      <c r="Q517" s="744"/>
      <c r="R517" s="744"/>
      <c r="S517" s="744"/>
      <c r="T517" s="744"/>
      <c r="U517" s="744"/>
      <c r="V517" s="744"/>
      <c r="W517" s="744"/>
      <c r="X517" s="744"/>
      <c r="Y517" s="744"/>
      <c r="Z517" s="744"/>
      <c r="AA517" s="744"/>
      <c r="AB517" s="744"/>
    </row>
    <row r="518" ht="15.75" customHeight="1">
      <c r="F518" s="744"/>
      <c r="G518" s="744"/>
      <c r="H518" s="744"/>
      <c r="I518" s="744"/>
      <c r="J518" s="744"/>
      <c r="K518" s="819"/>
      <c r="L518" s="744"/>
      <c r="M518" s="744"/>
      <c r="N518" s="744"/>
      <c r="O518" s="820"/>
      <c r="P518" s="821"/>
      <c r="Q518" s="744"/>
      <c r="R518" s="744"/>
      <c r="S518" s="744"/>
      <c r="T518" s="744"/>
      <c r="U518" s="744"/>
      <c r="V518" s="744"/>
      <c r="W518" s="744"/>
      <c r="X518" s="744"/>
      <c r="Y518" s="744"/>
      <c r="Z518" s="744"/>
      <c r="AA518" s="744"/>
      <c r="AB518" s="744"/>
    </row>
    <row r="519" ht="15.75" customHeight="1">
      <c r="F519" s="744"/>
      <c r="G519" s="744"/>
      <c r="H519" s="744"/>
      <c r="I519" s="744"/>
      <c r="J519" s="744"/>
      <c r="K519" s="819"/>
      <c r="L519" s="744"/>
      <c r="M519" s="744"/>
      <c r="N519" s="744"/>
      <c r="O519" s="820"/>
      <c r="P519" s="821"/>
      <c r="Q519" s="744"/>
      <c r="R519" s="744"/>
      <c r="S519" s="744"/>
      <c r="T519" s="744"/>
      <c r="U519" s="744"/>
      <c r="V519" s="744"/>
      <c r="W519" s="744"/>
      <c r="X519" s="744"/>
      <c r="Y519" s="744"/>
      <c r="Z519" s="744"/>
      <c r="AA519" s="744"/>
      <c r="AB519" s="744"/>
    </row>
    <row r="520" ht="15.75" customHeight="1">
      <c r="F520" s="744"/>
      <c r="G520" s="744"/>
      <c r="H520" s="744"/>
      <c r="I520" s="744"/>
      <c r="J520" s="744"/>
      <c r="K520" s="819"/>
      <c r="L520" s="744"/>
      <c r="M520" s="744"/>
      <c r="N520" s="744"/>
      <c r="O520" s="820"/>
      <c r="P520" s="821"/>
      <c r="Q520" s="744"/>
      <c r="R520" s="744"/>
      <c r="S520" s="744"/>
      <c r="T520" s="744"/>
      <c r="U520" s="744"/>
      <c r="V520" s="744"/>
      <c r="W520" s="744"/>
      <c r="X520" s="744"/>
      <c r="Y520" s="744"/>
      <c r="Z520" s="744"/>
      <c r="AA520" s="744"/>
      <c r="AB520" s="744"/>
    </row>
    <row r="521" ht="15.75" customHeight="1">
      <c r="F521" s="744"/>
      <c r="G521" s="744"/>
      <c r="H521" s="744"/>
      <c r="I521" s="744"/>
      <c r="J521" s="744"/>
      <c r="K521" s="819"/>
      <c r="L521" s="744"/>
      <c r="M521" s="744"/>
      <c r="N521" s="744"/>
      <c r="O521" s="820"/>
      <c r="P521" s="821"/>
      <c r="Q521" s="744"/>
      <c r="R521" s="744"/>
      <c r="S521" s="744"/>
      <c r="T521" s="744"/>
      <c r="U521" s="744"/>
      <c r="V521" s="744"/>
      <c r="W521" s="744"/>
      <c r="X521" s="744"/>
      <c r="Y521" s="744"/>
      <c r="Z521" s="744"/>
      <c r="AA521" s="744"/>
      <c r="AB521" s="744"/>
    </row>
    <row r="522" ht="15.75" customHeight="1">
      <c r="F522" s="744"/>
      <c r="G522" s="744"/>
      <c r="H522" s="744"/>
      <c r="I522" s="744"/>
      <c r="J522" s="744"/>
      <c r="K522" s="819"/>
      <c r="L522" s="744"/>
      <c r="M522" s="744"/>
      <c r="N522" s="744"/>
      <c r="O522" s="820"/>
      <c r="P522" s="821"/>
      <c r="Q522" s="744"/>
      <c r="R522" s="744"/>
      <c r="S522" s="744"/>
      <c r="T522" s="744"/>
      <c r="U522" s="744"/>
      <c r="V522" s="744"/>
      <c r="W522" s="744"/>
      <c r="X522" s="744"/>
      <c r="Y522" s="744"/>
      <c r="Z522" s="744"/>
      <c r="AA522" s="744"/>
      <c r="AB522" s="744"/>
    </row>
    <row r="523" ht="15.75" customHeight="1">
      <c r="F523" s="744"/>
      <c r="G523" s="744"/>
      <c r="H523" s="744"/>
      <c r="I523" s="744"/>
      <c r="J523" s="744"/>
      <c r="K523" s="819"/>
      <c r="L523" s="744"/>
      <c r="M523" s="744"/>
      <c r="N523" s="744"/>
      <c r="O523" s="820"/>
      <c r="P523" s="821"/>
      <c r="Q523" s="744"/>
      <c r="R523" s="744"/>
      <c r="S523" s="744"/>
      <c r="T523" s="744"/>
      <c r="U523" s="744"/>
      <c r="V523" s="744"/>
      <c r="W523" s="744"/>
      <c r="X523" s="744"/>
      <c r="Y523" s="744"/>
      <c r="Z523" s="744"/>
      <c r="AA523" s="744"/>
      <c r="AB523" s="744"/>
    </row>
    <row r="524" ht="15.75" customHeight="1">
      <c r="F524" s="744"/>
      <c r="G524" s="744"/>
      <c r="H524" s="744"/>
      <c r="I524" s="744"/>
      <c r="J524" s="744"/>
      <c r="K524" s="819"/>
      <c r="L524" s="744"/>
      <c r="M524" s="744"/>
      <c r="N524" s="744"/>
      <c r="O524" s="820"/>
      <c r="P524" s="821"/>
      <c r="Q524" s="744"/>
      <c r="R524" s="744"/>
      <c r="S524" s="744"/>
      <c r="T524" s="744"/>
      <c r="U524" s="744"/>
      <c r="V524" s="744"/>
      <c r="W524" s="744"/>
      <c r="X524" s="744"/>
      <c r="Y524" s="744"/>
      <c r="Z524" s="744"/>
      <c r="AA524" s="744"/>
      <c r="AB524" s="744"/>
    </row>
    <row r="525" ht="15.75" customHeight="1">
      <c r="F525" s="744"/>
      <c r="G525" s="744"/>
      <c r="H525" s="744"/>
      <c r="I525" s="744"/>
      <c r="J525" s="744"/>
      <c r="K525" s="819"/>
      <c r="L525" s="744"/>
      <c r="M525" s="744"/>
      <c r="N525" s="744"/>
      <c r="O525" s="820"/>
      <c r="P525" s="821"/>
      <c r="Q525" s="744"/>
      <c r="R525" s="744"/>
      <c r="S525" s="744"/>
      <c r="T525" s="744"/>
      <c r="U525" s="744"/>
      <c r="V525" s="744"/>
      <c r="W525" s="744"/>
      <c r="X525" s="744"/>
      <c r="Y525" s="744"/>
      <c r="Z525" s="744"/>
      <c r="AA525" s="744"/>
      <c r="AB525" s="744"/>
    </row>
    <row r="526" ht="15.75" customHeight="1">
      <c r="F526" s="744"/>
      <c r="G526" s="744"/>
      <c r="H526" s="744"/>
      <c r="I526" s="744"/>
      <c r="J526" s="744"/>
      <c r="K526" s="819"/>
      <c r="L526" s="744"/>
      <c r="M526" s="744"/>
      <c r="N526" s="744"/>
      <c r="O526" s="820"/>
      <c r="P526" s="821"/>
      <c r="Q526" s="744"/>
      <c r="R526" s="744"/>
      <c r="S526" s="744"/>
      <c r="T526" s="744"/>
      <c r="U526" s="744"/>
      <c r="V526" s="744"/>
      <c r="W526" s="744"/>
      <c r="X526" s="744"/>
      <c r="Y526" s="744"/>
      <c r="Z526" s="744"/>
      <c r="AA526" s="744"/>
      <c r="AB526" s="744"/>
    </row>
    <row r="527" ht="15.75" customHeight="1">
      <c r="F527" s="744"/>
      <c r="G527" s="744"/>
      <c r="H527" s="744"/>
      <c r="I527" s="744"/>
      <c r="J527" s="744"/>
      <c r="K527" s="819"/>
      <c r="L527" s="744"/>
      <c r="M527" s="744"/>
      <c r="N527" s="744"/>
      <c r="O527" s="820"/>
      <c r="P527" s="821"/>
      <c r="Q527" s="744"/>
      <c r="R527" s="744"/>
      <c r="S527" s="744"/>
      <c r="T527" s="744"/>
      <c r="U527" s="744"/>
      <c r="V527" s="744"/>
      <c r="W527" s="744"/>
      <c r="X527" s="744"/>
      <c r="Y527" s="744"/>
      <c r="Z527" s="744"/>
      <c r="AA527" s="744"/>
      <c r="AB527" s="744"/>
    </row>
    <row r="528" ht="15.75" customHeight="1">
      <c r="F528" s="744"/>
      <c r="G528" s="744"/>
      <c r="H528" s="744"/>
      <c r="I528" s="744"/>
      <c r="J528" s="744"/>
      <c r="K528" s="819"/>
      <c r="L528" s="744"/>
      <c r="M528" s="744"/>
      <c r="N528" s="744"/>
      <c r="O528" s="820"/>
      <c r="P528" s="821"/>
      <c r="Q528" s="744"/>
      <c r="R528" s="744"/>
      <c r="S528" s="744"/>
      <c r="T528" s="744"/>
      <c r="U528" s="744"/>
      <c r="V528" s="744"/>
      <c r="W528" s="744"/>
      <c r="X528" s="744"/>
      <c r="Y528" s="744"/>
      <c r="Z528" s="744"/>
      <c r="AA528" s="744"/>
      <c r="AB528" s="744"/>
    </row>
    <row r="529" ht="15.75" customHeight="1">
      <c r="F529" s="744"/>
      <c r="G529" s="744"/>
      <c r="H529" s="744"/>
      <c r="I529" s="744"/>
      <c r="J529" s="744"/>
      <c r="K529" s="819"/>
      <c r="L529" s="744"/>
      <c r="M529" s="744"/>
      <c r="N529" s="744"/>
      <c r="O529" s="820"/>
      <c r="P529" s="821"/>
      <c r="Q529" s="744"/>
      <c r="R529" s="744"/>
      <c r="S529" s="744"/>
      <c r="T529" s="744"/>
      <c r="U529" s="744"/>
      <c r="V529" s="744"/>
      <c r="W529" s="744"/>
      <c r="X529" s="744"/>
      <c r="Y529" s="744"/>
      <c r="Z529" s="744"/>
      <c r="AA529" s="744"/>
      <c r="AB529" s="744"/>
    </row>
    <row r="530" ht="15.75" customHeight="1">
      <c r="F530" s="744"/>
      <c r="G530" s="744"/>
      <c r="H530" s="744"/>
      <c r="I530" s="744"/>
      <c r="J530" s="744"/>
      <c r="K530" s="819"/>
      <c r="L530" s="744"/>
      <c r="M530" s="744"/>
      <c r="N530" s="744"/>
      <c r="O530" s="820"/>
      <c r="P530" s="821"/>
      <c r="Q530" s="744"/>
      <c r="R530" s="744"/>
      <c r="S530" s="744"/>
      <c r="T530" s="744"/>
      <c r="U530" s="744"/>
      <c r="V530" s="744"/>
      <c r="W530" s="744"/>
      <c r="X530" s="744"/>
      <c r="Y530" s="744"/>
      <c r="Z530" s="744"/>
      <c r="AA530" s="744"/>
      <c r="AB530" s="744"/>
    </row>
    <row r="531" ht="15.75" customHeight="1">
      <c r="F531" s="744"/>
      <c r="G531" s="744"/>
      <c r="H531" s="744"/>
      <c r="I531" s="744"/>
      <c r="J531" s="744"/>
      <c r="K531" s="819"/>
      <c r="L531" s="744"/>
      <c r="M531" s="744"/>
      <c r="N531" s="744"/>
      <c r="O531" s="820"/>
      <c r="P531" s="821"/>
      <c r="Q531" s="744"/>
      <c r="R531" s="744"/>
      <c r="S531" s="744"/>
      <c r="T531" s="744"/>
      <c r="U531" s="744"/>
      <c r="V531" s="744"/>
      <c r="W531" s="744"/>
      <c r="X531" s="744"/>
      <c r="Y531" s="744"/>
      <c r="Z531" s="744"/>
      <c r="AA531" s="744"/>
      <c r="AB531" s="744"/>
    </row>
    <row r="532" ht="15.75" customHeight="1">
      <c r="F532" s="744"/>
      <c r="G532" s="744"/>
      <c r="H532" s="744"/>
      <c r="I532" s="744"/>
      <c r="J532" s="744"/>
      <c r="K532" s="819"/>
      <c r="L532" s="744"/>
      <c r="M532" s="744"/>
      <c r="N532" s="744"/>
      <c r="O532" s="820"/>
      <c r="P532" s="821"/>
      <c r="Q532" s="744"/>
      <c r="R532" s="744"/>
      <c r="S532" s="744"/>
      <c r="T532" s="744"/>
      <c r="U532" s="744"/>
      <c r="V532" s="744"/>
      <c r="W532" s="744"/>
      <c r="X532" s="744"/>
      <c r="Y532" s="744"/>
      <c r="Z532" s="744"/>
      <c r="AA532" s="744"/>
      <c r="AB532" s="744"/>
    </row>
    <row r="533" ht="15.75" customHeight="1">
      <c r="F533" s="744"/>
      <c r="G533" s="744"/>
      <c r="H533" s="744"/>
      <c r="I533" s="744"/>
      <c r="J533" s="744"/>
      <c r="K533" s="819"/>
      <c r="L533" s="744"/>
      <c r="M533" s="744"/>
      <c r="N533" s="744"/>
      <c r="O533" s="820"/>
      <c r="P533" s="821"/>
      <c r="Q533" s="744"/>
      <c r="R533" s="744"/>
      <c r="S533" s="744"/>
      <c r="T533" s="744"/>
      <c r="U533" s="744"/>
      <c r="V533" s="744"/>
      <c r="W533" s="744"/>
      <c r="X533" s="744"/>
      <c r="Y533" s="744"/>
      <c r="Z533" s="744"/>
      <c r="AA533" s="744"/>
      <c r="AB533" s="744"/>
    </row>
    <row r="534" ht="15.75" customHeight="1">
      <c r="F534" s="744"/>
      <c r="G534" s="744"/>
      <c r="H534" s="744"/>
      <c r="I534" s="744"/>
      <c r="J534" s="744"/>
      <c r="K534" s="819"/>
      <c r="L534" s="744"/>
      <c r="M534" s="744"/>
      <c r="N534" s="744"/>
      <c r="O534" s="820"/>
      <c r="P534" s="821"/>
      <c r="Q534" s="744"/>
      <c r="R534" s="744"/>
      <c r="S534" s="744"/>
      <c r="T534" s="744"/>
      <c r="U534" s="744"/>
      <c r="V534" s="744"/>
      <c r="W534" s="744"/>
      <c r="X534" s="744"/>
      <c r="Y534" s="744"/>
      <c r="Z534" s="744"/>
      <c r="AA534" s="744"/>
      <c r="AB534" s="744"/>
    </row>
    <row r="535" ht="15.75" customHeight="1">
      <c r="F535" s="744"/>
      <c r="G535" s="744"/>
      <c r="H535" s="744"/>
      <c r="I535" s="744"/>
      <c r="J535" s="744"/>
      <c r="K535" s="819"/>
      <c r="L535" s="744"/>
      <c r="M535" s="744"/>
      <c r="N535" s="744"/>
      <c r="O535" s="820"/>
      <c r="P535" s="821"/>
      <c r="Q535" s="744"/>
      <c r="R535" s="744"/>
      <c r="S535" s="744"/>
      <c r="T535" s="744"/>
      <c r="U535" s="744"/>
      <c r="V535" s="744"/>
      <c r="W535" s="744"/>
      <c r="X535" s="744"/>
      <c r="Y535" s="744"/>
      <c r="Z535" s="744"/>
      <c r="AA535" s="744"/>
      <c r="AB535" s="744"/>
    </row>
    <row r="536" ht="15.75" customHeight="1">
      <c r="F536" s="744"/>
      <c r="G536" s="744"/>
      <c r="H536" s="744"/>
      <c r="I536" s="744"/>
      <c r="J536" s="744"/>
      <c r="K536" s="819"/>
      <c r="L536" s="744"/>
      <c r="M536" s="744"/>
      <c r="N536" s="744"/>
      <c r="O536" s="820"/>
      <c r="P536" s="821"/>
      <c r="Q536" s="744"/>
      <c r="R536" s="744"/>
      <c r="S536" s="744"/>
      <c r="T536" s="744"/>
      <c r="U536" s="744"/>
      <c r="V536" s="744"/>
      <c r="W536" s="744"/>
      <c r="X536" s="744"/>
      <c r="Y536" s="744"/>
      <c r="Z536" s="744"/>
      <c r="AA536" s="744"/>
      <c r="AB536" s="744"/>
    </row>
    <row r="537" ht="15.75" customHeight="1">
      <c r="F537" s="744"/>
      <c r="G537" s="744"/>
      <c r="H537" s="744"/>
      <c r="I537" s="744"/>
      <c r="J537" s="744"/>
      <c r="K537" s="819"/>
      <c r="L537" s="744"/>
      <c r="M537" s="744"/>
      <c r="N537" s="744"/>
      <c r="O537" s="820"/>
      <c r="P537" s="821"/>
      <c r="Q537" s="744"/>
      <c r="R537" s="744"/>
      <c r="S537" s="744"/>
      <c r="T537" s="744"/>
      <c r="U537" s="744"/>
      <c r="V537" s="744"/>
      <c r="W537" s="744"/>
      <c r="X537" s="744"/>
      <c r="Y537" s="744"/>
      <c r="Z537" s="744"/>
      <c r="AA537" s="744"/>
      <c r="AB537" s="744"/>
    </row>
    <row r="538" ht="15.75" customHeight="1">
      <c r="F538" s="744"/>
      <c r="G538" s="744"/>
      <c r="H538" s="744"/>
      <c r="I538" s="744"/>
      <c r="J538" s="744"/>
      <c r="K538" s="819"/>
      <c r="L538" s="744"/>
      <c r="M538" s="744"/>
      <c r="N538" s="744"/>
      <c r="O538" s="820"/>
      <c r="P538" s="821"/>
      <c r="Q538" s="744"/>
      <c r="R538" s="744"/>
      <c r="S538" s="744"/>
      <c r="T538" s="744"/>
      <c r="U538" s="744"/>
      <c r="V538" s="744"/>
      <c r="W538" s="744"/>
      <c r="X538" s="744"/>
      <c r="Y538" s="744"/>
      <c r="Z538" s="744"/>
      <c r="AA538" s="744"/>
      <c r="AB538" s="744"/>
    </row>
    <row r="539" ht="15.75" customHeight="1">
      <c r="F539" s="744"/>
      <c r="G539" s="744"/>
      <c r="H539" s="744"/>
      <c r="I539" s="744"/>
      <c r="J539" s="744"/>
      <c r="K539" s="819"/>
      <c r="L539" s="744"/>
      <c r="M539" s="744"/>
      <c r="N539" s="744"/>
      <c r="O539" s="820"/>
      <c r="P539" s="821"/>
      <c r="Q539" s="744"/>
      <c r="R539" s="744"/>
      <c r="S539" s="744"/>
      <c r="T539" s="744"/>
      <c r="U539" s="744"/>
      <c r="V539" s="744"/>
      <c r="W539" s="744"/>
      <c r="X539" s="744"/>
      <c r="Y539" s="744"/>
      <c r="Z539" s="744"/>
      <c r="AA539" s="744"/>
      <c r="AB539" s="744"/>
    </row>
    <row r="540" ht="15.75" customHeight="1">
      <c r="F540" s="744"/>
      <c r="G540" s="744"/>
      <c r="H540" s="744"/>
      <c r="I540" s="744"/>
      <c r="J540" s="744"/>
      <c r="K540" s="819"/>
      <c r="L540" s="744"/>
      <c r="M540" s="744"/>
      <c r="N540" s="744"/>
      <c r="O540" s="820"/>
      <c r="P540" s="821"/>
      <c r="Q540" s="744"/>
      <c r="R540" s="744"/>
      <c r="S540" s="744"/>
      <c r="T540" s="744"/>
      <c r="U540" s="744"/>
      <c r="V540" s="744"/>
      <c r="W540" s="744"/>
      <c r="X540" s="744"/>
      <c r="Y540" s="744"/>
      <c r="Z540" s="744"/>
      <c r="AA540" s="744"/>
      <c r="AB540" s="744"/>
    </row>
    <row r="541" ht="15.75" customHeight="1">
      <c r="F541" s="744"/>
      <c r="G541" s="744"/>
      <c r="H541" s="744"/>
      <c r="I541" s="744"/>
      <c r="J541" s="744"/>
      <c r="K541" s="819"/>
      <c r="L541" s="744"/>
      <c r="M541" s="744"/>
      <c r="N541" s="744"/>
      <c r="O541" s="820"/>
      <c r="P541" s="821"/>
      <c r="Q541" s="744"/>
      <c r="R541" s="744"/>
      <c r="S541" s="744"/>
      <c r="T541" s="744"/>
      <c r="U541" s="744"/>
      <c r="V541" s="744"/>
      <c r="W541" s="744"/>
      <c r="X541" s="744"/>
      <c r="Y541" s="744"/>
      <c r="Z541" s="744"/>
      <c r="AA541" s="744"/>
      <c r="AB541" s="744"/>
    </row>
    <row r="542" ht="15.75" customHeight="1">
      <c r="F542" s="744"/>
      <c r="G542" s="744"/>
      <c r="H542" s="744"/>
      <c r="I542" s="744"/>
      <c r="J542" s="744"/>
      <c r="K542" s="819"/>
      <c r="L542" s="744"/>
      <c r="M542" s="744"/>
      <c r="N542" s="744"/>
      <c r="O542" s="820"/>
      <c r="P542" s="821"/>
      <c r="Q542" s="744"/>
      <c r="R542" s="744"/>
      <c r="S542" s="744"/>
      <c r="T542" s="744"/>
      <c r="U542" s="744"/>
      <c r="V542" s="744"/>
      <c r="W542" s="744"/>
      <c r="X542" s="744"/>
      <c r="Y542" s="744"/>
      <c r="Z542" s="744"/>
      <c r="AA542" s="744"/>
      <c r="AB542" s="744"/>
    </row>
    <row r="543" ht="15.75" customHeight="1">
      <c r="F543" s="744"/>
      <c r="G543" s="744"/>
      <c r="H543" s="744"/>
      <c r="I543" s="744"/>
      <c r="J543" s="744"/>
      <c r="K543" s="819"/>
      <c r="L543" s="744"/>
      <c r="M543" s="744"/>
      <c r="N543" s="744"/>
      <c r="O543" s="820"/>
      <c r="P543" s="821"/>
      <c r="Q543" s="744"/>
      <c r="R543" s="744"/>
      <c r="S543" s="744"/>
      <c r="T543" s="744"/>
      <c r="U543" s="744"/>
      <c r="V543" s="744"/>
      <c r="W543" s="744"/>
      <c r="X543" s="744"/>
      <c r="Y543" s="744"/>
      <c r="Z543" s="744"/>
      <c r="AA543" s="744"/>
      <c r="AB543" s="744"/>
    </row>
    <row r="544" ht="15.75" customHeight="1">
      <c r="F544" s="744"/>
      <c r="G544" s="744"/>
      <c r="H544" s="744"/>
      <c r="I544" s="744"/>
      <c r="J544" s="744"/>
      <c r="K544" s="819"/>
      <c r="L544" s="744"/>
      <c r="M544" s="744"/>
      <c r="N544" s="744"/>
      <c r="O544" s="820"/>
      <c r="P544" s="821"/>
      <c r="Q544" s="744"/>
      <c r="R544" s="744"/>
      <c r="S544" s="744"/>
      <c r="T544" s="744"/>
      <c r="U544" s="744"/>
      <c r="V544" s="744"/>
      <c r="W544" s="744"/>
      <c r="X544" s="744"/>
      <c r="Y544" s="744"/>
      <c r="Z544" s="744"/>
      <c r="AA544" s="744"/>
      <c r="AB544" s="744"/>
    </row>
    <row r="545" ht="15.75" customHeight="1">
      <c r="F545" s="744"/>
      <c r="G545" s="744"/>
      <c r="H545" s="744"/>
      <c r="I545" s="744"/>
      <c r="J545" s="744"/>
      <c r="K545" s="819"/>
      <c r="L545" s="744"/>
      <c r="M545" s="744"/>
      <c r="N545" s="744"/>
      <c r="O545" s="820"/>
      <c r="P545" s="821"/>
      <c r="Q545" s="744"/>
      <c r="R545" s="744"/>
      <c r="S545" s="744"/>
      <c r="T545" s="744"/>
      <c r="U545" s="744"/>
      <c r="V545" s="744"/>
      <c r="W545" s="744"/>
      <c r="X545" s="744"/>
      <c r="Y545" s="744"/>
      <c r="Z545" s="744"/>
      <c r="AA545" s="744"/>
      <c r="AB545" s="744"/>
    </row>
    <row r="546" ht="15.75" customHeight="1">
      <c r="F546" s="744"/>
      <c r="G546" s="744"/>
      <c r="H546" s="744"/>
      <c r="I546" s="744"/>
      <c r="J546" s="744"/>
      <c r="K546" s="819"/>
      <c r="L546" s="744"/>
      <c r="M546" s="744"/>
      <c r="N546" s="744"/>
      <c r="O546" s="820"/>
      <c r="P546" s="821"/>
      <c r="Q546" s="744"/>
      <c r="R546" s="744"/>
      <c r="S546" s="744"/>
      <c r="T546" s="744"/>
      <c r="U546" s="744"/>
      <c r="V546" s="744"/>
      <c r="W546" s="744"/>
      <c r="X546" s="744"/>
      <c r="Y546" s="744"/>
      <c r="Z546" s="744"/>
      <c r="AA546" s="744"/>
      <c r="AB546" s="744"/>
    </row>
    <row r="547" ht="15.75" customHeight="1">
      <c r="F547" s="744"/>
      <c r="G547" s="744"/>
      <c r="H547" s="744"/>
      <c r="I547" s="744"/>
      <c r="J547" s="744"/>
      <c r="K547" s="819"/>
      <c r="L547" s="744"/>
      <c r="M547" s="744"/>
      <c r="N547" s="744"/>
      <c r="O547" s="820"/>
      <c r="P547" s="821"/>
      <c r="Q547" s="744"/>
      <c r="R547" s="744"/>
      <c r="S547" s="744"/>
      <c r="T547" s="744"/>
      <c r="U547" s="744"/>
      <c r="V547" s="744"/>
      <c r="W547" s="744"/>
      <c r="X547" s="744"/>
      <c r="Y547" s="744"/>
      <c r="Z547" s="744"/>
      <c r="AA547" s="744"/>
      <c r="AB547" s="744"/>
    </row>
    <row r="548" ht="15.75" customHeight="1">
      <c r="F548" s="744"/>
      <c r="G548" s="744"/>
      <c r="H548" s="744"/>
      <c r="I548" s="744"/>
      <c r="J548" s="744"/>
      <c r="K548" s="819"/>
      <c r="L548" s="744"/>
      <c r="M548" s="744"/>
      <c r="N548" s="744"/>
      <c r="O548" s="820"/>
      <c r="P548" s="821"/>
      <c r="Q548" s="744"/>
      <c r="R548" s="744"/>
      <c r="S548" s="744"/>
      <c r="T548" s="744"/>
      <c r="U548" s="744"/>
      <c r="V548" s="744"/>
      <c r="W548" s="744"/>
      <c r="X548" s="744"/>
      <c r="Y548" s="744"/>
      <c r="Z548" s="744"/>
      <c r="AA548" s="744"/>
      <c r="AB548" s="744"/>
    </row>
    <row r="549" ht="15.75" customHeight="1">
      <c r="F549" s="744"/>
      <c r="G549" s="744"/>
      <c r="H549" s="744"/>
      <c r="I549" s="744"/>
      <c r="J549" s="744"/>
      <c r="K549" s="819"/>
      <c r="L549" s="744"/>
      <c r="M549" s="744"/>
      <c r="N549" s="744"/>
      <c r="O549" s="820"/>
      <c r="P549" s="821"/>
      <c r="Q549" s="744"/>
      <c r="R549" s="744"/>
      <c r="S549" s="744"/>
      <c r="T549" s="744"/>
      <c r="U549" s="744"/>
      <c r="V549" s="744"/>
      <c r="W549" s="744"/>
      <c r="X549" s="744"/>
      <c r="Y549" s="744"/>
      <c r="Z549" s="744"/>
      <c r="AA549" s="744"/>
      <c r="AB549" s="744"/>
    </row>
    <row r="550" ht="15.75" customHeight="1">
      <c r="F550" s="744"/>
      <c r="G550" s="744"/>
      <c r="H550" s="744"/>
      <c r="I550" s="744"/>
      <c r="J550" s="744"/>
      <c r="K550" s="819"/>
      <c r="L550" s="744"/>
      <c r="M550" s="744"/>
      <c r="N550" s="744"/>
      <c r="O550" s="820"/>
      <c r="P550" s="821"/>
      <c r="Q550" s="744"/>
      <c r="R550" s="744"/>
      <c r="S550" s="744"/>
      <c r="T550" s="744"/>
      <c r="U550" s="744"/>
      <c r="V550" s="744"/>
      <c r="W550" s="744"/>
      <c r="X550" s="744"/>
      <c r="Y550" s="744"/>
      <c r="Z550" s="744"/>
      <c r="AA550" s="744"/>
      <c r="AB550" s="744"/>
    </row>
    <row r="551" ht="15.75" customHeight="1">
      <c r="F551" s="744"/>
      <c r="G551" s="744"/>
      <c r="H551" s="744"/>
      <c r="I551" s="744"/>
      <c r="J551" s="744"/>
      <c r="K551" s="819"/>
      <c r="L551" s="744"/>
      <c r="M551" s="744"/>
      <c r="N551" s="744"/>
      <c r="O551" s="820"/>
      <c r="P551" s="821"/>
      <c r="Q551" s="744"/>
      <c r="R551" s="744"/>
      <c r="S551" s="744"/>
      <c r="T551" s="744"/>
      <c r="U551" s="744"/>
      <c r="V551" s="744"/>
      <c r="W551" s="744"/>
      <c r="X551" s="744"/>
      <c r="Y551" s="744"/>
      <c r="Z551" s="744"/>
      <c r="AA551" s="744"/>
      <c r="AB551" s="744"/>
    </row>
    <row r="552" ht="15.75" customHeight="1">
      <c r="F552" s="744"/>
      <c r="G552" s="744"/>
      <c r="H552" s="744"/>
      <c r="I552" s="744"/>
      <c r="J552" s="744"/>
      <c r="K552" s="819"/>
      <c r="L552" s="744"/>
      <c r="M552" s="744"/>
      <c r="N552" s="744"/>
      <c r="O552" s="820"/>
      <c r="P552" s="821"/>
      <c r="Q552" s="744"/>
      <c r="R552" s="744"/>
      <c r="S552" s="744"/>
      <c r="T552" s="744"/>
      <c r="U552" s="744"/>
      <c r="V552" s="744"/>
      <c r="W552" s="744"/>
      <c r="X552" s="744"/>
      <c r="Y552" s="744"/>
      <c r="Z552" s="744"/>
      <c r="AA552" s="744"/>
      <c r="AB552" s="744"/>
    </row>
    <row r="553" ht="15.75" customHeight="1">
      <c r="F553" s="744"/>
      <c r="G553" s="744"/>
      <c r="H553" s="744"/>
      <c r="I553" s="744"/>
      <c r="J553" s="744"/>
      <c r="K553" s="819"/>
      <c r="L553" s="744"/>
      <c r="M553" s="744"/>
      <c r="N553" s="744"/>
      <c r="O553" s="820"/>
      <c r="P553" s="821"/>
      <c r="Q553" s="744"/>
      <c r="R553" s="744"/>
      <c r="S553" s="744"/>
      <c r="T553" s="744"/>
      <c r="U553" s="744"/>
      <c r="V553" s="744"/>
      <c r="W553" s="744"/>
      <c r="X553" s="744"/>
      <c r="Y553" s="744"/>
      <c r="Z553" s="744"/>
      <c r="AA553" s="744"/>
      <c r="AB553" s="744"/>
    </row>
    <row r="554" ht="15.75" customHeight="1">
      <c r="F554" s="744"/>
      <c r="G554" s="744"/>
      <c r="H554" s="744"/>
      <c r="I554" s="744"/>
      <c r="J554" s="744"/>
      <c r="K554" s="819"/>
      <c r="L554" s="744"/>
      <c r="M554" s="744"/>
      <c r="N554" s="744"/>
      <c r="O554" s="820"/>
      <c r="P554" s="821"/>
      <c r="Q554" s="744"/>
      <c r="R554" s="744"/>
      <c r="S554" s="744"/>
      <c r="T554" s="744"/>
      <c r="U554" s="744"/>
      <c r="V554" s="744"/>
      <c r="W554" s="744"/>
      <c r="X554" s="744"/>
      <c r="Y554" s="744"/>
      <c r="Z554" s="744"/>
      <c r="AA554" s="744"/>
      <c r="AB554" s="744"/>
    </row>
    <row r="555" ht="15.75" customHeight="1">
      <c r="F555" s="744"/>
      <c r="G555" s="744"/>
      <c r="H555" s="744"/>
      <c r="I555" s="744"/>
      <c r="J555" s="744"/>
      <c r="K555" s="819"/>
      <c r="L555" s="744"/>
      <c r="M555" s="744"/>
      <c r="N555" s="744"/>
      <c r="O555" s="820"/>
      <c r="P555" s="821"/>
      <c r="Q555" s="744"/>
      <c r="R555" s="744"/>
      <c r="S555" s="744"/>
      <c r="T555" s="744"/>
      <c r="U555" s="744"/>
      <c r="V555" s="744"/>
      <c r="W555" s="744"/>
      <c r="X555" s="744"/>
      <c r="Y555" s="744"/>
      <c r="Z555" s="744"/>
      <c r="AA555" s="744"/>
      <c r="AB555" s="744"/>
    </row>
    <row r="556" ht="15.75" customHeight="1">
      <c r="F556" s="744"/>
      <c r="G556" s="744"/>
      <c r="H556" s="744"/>
      <c r="I556" s="744"/>
      <c r="J556" s="744"/>
      <c r="K556" s="819"/>
      <c r="L556" s="744"/>
      <c r="M556" s="744"/>
      <c r="N556" s="744"/>
      <c r="O556" s="820"/>
      <c r="P556" s="821"/>
      <c r="Q556" s="744"/>
      <c r="R556" s="744"/>
      <c r="S556" s="744"/>
      <c r="T556" s="744"/>
      <c r="U556" s="744"/>
      <c r="V556" s="744"/>
      <c r="W556" s="744"/>
      <c r="X556" s="744"/>
      <c r="Y556" s="744"/>
      <c r="Z556" s="744"/>
      <c r="AA556" s="744"/>
      <c r="AB556" s="744"/>
    </row>
    <row r="557" ht="15.75" customHeight="1">
      <c r="F557" s="744"/>
      <c r="G557" s="744"/>
      <c r="H557" s="744"/>
      <c r="I557" s="744"/>
      <c r="J557" s="744"/>
      <c r="K557" s="819"/>
      <c r="L557" s="744"/>
      <c r="M557" s="744"/>
      <c r="N557" s="744"/>
      <c r="O557" s="820"/>
      <c r="P557" s="821"/>
      <c r="Q557" s="744"/>
      <c r="R557" s="744"/>
      <c r="S557" s="744"/>
      <c r="T557" s="744"/>
      <c r="U557" s="744"/>
      <c r="V557" s="744"/>
      <c r="W557" s="744"/>
      <c r="X557" s="744"/>
      <c r="Y557" s="744"/>
      <c r="Z557" s="744"/>
      <c r="AA557" s="744"/>
      <c r="AB557" s="744"/>
    </row>
    <row r="558" ht="15.75" customHeight="1">
      <c r="F558" s="744"/>
      <c r="G558" s="744"/>
      <c r="H558" s="744"/>
      <c r="I558" s="744"/>
      <c r="J558" s="744"/>
      <c r="K558" s="819"/>
      <c r="L558" s="744"/>
      <c r="M558" s="744"/>
      <c r="N558" s="744"/>
      <c r="O558" s="820"/>
      <c r="P558" s="821"/>
      <c r="Q558" s="744"/>
      <c r="R558" s="744"/>
      <c r="S558" s="744"/>
      <c r="T558" s="744"/>
      <c r="U558" s="744"/>
      <c r="V558" s="744"/>
      <c r="W558" s="744"/>
      <c r="X558" s="744"/>
      <c r="Y558" s="744"/>
      <c r="Z558" s="744"/>
      <c r="AA558" s="744"/>
      <c r="AB558" s="744"/>
    </row>
    <row r="559" ht="15.75" customHeight="1">
      <c r="F559" s="744"/>
      <c r="G559" s="744"/>
      <c r="H559" s="744"/>
      <c r="I559" s="744"/>
      <c r="J559" s="744"/>
      <c r="K559" s="819"/>
      <c r="L559" s="744"/>
      <c r="M559" s="744"/>
      <c r="N559" s="744"/>
      <c r="O559" s="820"/>
      <c r="P559" s="821"/>
      <c r="Q559" s="744"/>
      <c r="R559" s="744"/>
      <c r="S559" s="744"/>
      <c r="T559" s="744"/>
      <c r="U559" s="744"/>
      <c r="V559" s="744"/>
      <c r="W559" s="744"/>
      <c r="X559" s="744"/>
      <c r="Y559" s="744"/>
      <c r="Z559" s="744"/>
      <c r="AA559" s="744"/>
      <c r="AB559" s="744"/>
    </row>
    <row r="560" ht="15.75" customHeight="1">
      <c r="F560" s="744"/>
      <c r="G560" s="744"/>
      <c r="H560" s="744"/>
      <c r="I560" s="744"/>
      <c r="J560" s="744"/>
      <c r="K560" s="819"/>
      <c r="L560" s="744"/>
      <c r="M560" s="744"/>
      <c r="N560" s="744"/>
      <c r="O560" s="820"/>
      <c r="P560" s="821"/>
      <c r="Q560" s="744"/>
      <c r="R560" s="744"/>
      <c r="S560" s="744"/>
      <c r="T560" s="744"/>
      <c r="U560" s="744"/>
      <c r="V560" s="744"/>
      <c r="W560" s="744"/>
      <c r="X560" s="744"/>
      <c r="Y560" s="744"/>
      <c r="Z560" s="744"/>
      <c r="AA560" s="744"/>
      <c r="AB560" s="744"/>
    </row>
    <row r="561" ht="15.75" customHeight="1">
      <c r="F561" s="744"/>
      <c r="G561" s="744"/>
      <c r="H561" s="744"/>
      <c r="I561" s="744"/>
      <c r="J561" s="744"/>
      <c r="K561" s="819"/>
      <c r="L561" s="744"/>
      <c r="M561" s="744"/>
      <c r="N561" s="744"/>
      <c r="O561" s="820"/>
      <c r="P561" s="821"/>
      <c r="Q561" s="744"/>
      <c r="R561" s="744"/>
      <c r="S561" s="744"/>
      <c r="T561" s="744"/>
      <c r="U561" s="744"/>
      <c r="V561" s="744"/>
      <c r="W561" s="744"/>
      <c r="X561" s="744"/>
      <c r="Y561" s="744"/>
      <c r="Z561" s="744"/>
      <c r="AA561" s="744"/>
      <c r="AB561" s="744"/>
    </row>
    <row r="562" ht="15.75" customHeight="1">
      <c r="F562" s="744"/>
      <c r="G562" s="744"/>
      <c r="H562" s="744"/>
      <c r="I562" s="744"/>
      <c r="J562" s="744"/>
      <c r="K562" s="819"/>
      <c r="L562" s="744"/>
      <c r="M562" s="744"/>
      <c r="N562" s="744"/>
      <c r="O562" s="820"/>
      <c r="P562" s="821"/>
      <c r="Q562" s="744"/>
      <c r="R562" s="744"/>
      <c r="S562" s="744"/>
      <c r="T562" s="744"/>
      <c r="U562" s="744"/>
      <c r="V562" s="744"/>
      <c r="W562" s="744"/>
      <c r="X562" s="744"/>
      <c r="Y562" s="744"/>
      <c r="Z562" s="744"/>
      <c r="AA562" s="744"/>
      <c r="AB562" s="744"/>
    </row>
    <row r="563" ht="15.75" customHeight="1">
      <c r="F563" s="744"/>
      <c r="G563" s="744"/>
      <c r="H563" s="744"/>
      <c r="I563" s="744"/>
      <c r="J563" s="744"/>
      <c r="K563" s="819"/>
      <c r="L563" s="744"/>
      <c r="M563" s="744"/>
      <c r="N563" s="744"/>
      <c r="O563" s="820"/>
      <c r="P563" s="821"/>
      <c r="Q563" s="744"/>
      <c r="R563" s="744"/>
      <c r="S563" s="744"/>
      <c r="T563" s="744"/>
      <c r="U563" s="744"/>
      <c r="V563" s="744"/>
      <c r="W563" s="744"/>
      <c r="X563" s="744"/>
      <c r="Y563" s="744"/>
      <c r="Z563" s="744"/>
      <c r="AA563" s="744"/>
      <c r="AB563" s="744"/>
    </row>
    <row r="564" ht="15.75" customHeight="1">
      <c r="F564" s="744"/>
      <c r="G564" s="744"/>
      <c r="H564" s="744"/>
      <c r="I564" s="744"/>
      <c r="J564" s="744"/>
      <c r="K564" s="819"/>
      <c r="L564" s="744"/>
      <c r="M564" s="744"/>
      <c r="N564" s="744"/>
      <c r="O564" s="820"/>
      <c r="P564" s="821"/>
      <c r="Q564" s="744"/>
      <c r="R564" s="744"/>
      <c r="S564" s="744"/>
      <c r="T564" s="744"/>
      <c r="U564" s="744"/>
      <c r="V564" s="744"/>
      <c r="W564" s="744"/>
      <c r="X564" s="744"/>
      <c r="Y564" s="744"/>
      <c r="Z564" s="744"/>
      <c r="AA564" s="744"/>
      <c r="AB564" s="744"/>
    </row>
    <row r="565" ht="15.75" customHeight="1">
      <c r="F565" s="744"/>
      <c r="G565" s="744"/>
      <c r="H565" s="744"/>
      <c r="I565" s="744"/>
      <c r="J565" s="744"/>
      <c r="K565" s="819"/>
      <c r="L565" s="744"/>
      <c r="M565" s="744"/>
      <c r="N565" s="744"/>
      <c r="O565" s="820"/>
      <c r="P565" s="821"/>
      <c r="Q565" s="744"/>
      <c r="R565" s="744"/>
      <c r="S565" s="744"/>
      <c r="T565" s="744"/>
      <c r="U565" s="744"/>
      <c r="V565" s="744"/>
      <c r="W565" s="744"/>
      <c r="X565" s="744"/>
      <c r="Y565" s="744"/>
      <c r="Z565" s="744"/>
      <c r="AA565" s="744"/>
      <c r="AB565" s="744"/>
    </row>
    <row r="566" ht="15.75" customHeight="1">
      <c r="F566" s="744"/>
      <c r="G566" s="744"/>
      <c r="H566" s="744"/>
      <c r="I566" s="744"/>
      <c r="J566" s="744"/>
      <c r="K566" s="819"/>
      <c r="L566" s="744"/>
      <c r="M566" s="744"/>
      <c r="N566" s="744"/>
      <c r="O566" s="820"/>
      <c r="P566" s="821"/>
      <c r="Q566" s="744"/>
      <c r="R566" s="744"/>
      <c r="S566" s="744"/>
      <c r="T566" s="744"/>
      <c r="U566" s="744"/>
      <c r="V566" s="744"/>
      <c r="W566" s="744"/>
      <c r="X566" s="744"/>
      <c r="Y566" s="744"/>
      <c r="Z566" s="744"/>
      <c r="AA566" s="744"/>
      <c r="AB566" s="744"/>
    </row>
    <row r="567" ht="15.75" customHeight="1">
      <c r="F567" s="744"/>
      <c r="G567" s="744"/>
      <c r="H567" s="744"/>
      <c r="I567" s="744"/>
      <c r="J567" s="744"/>
      <c r="K567" s="819"/>
      <c r="L567" s="744"/>
      <c r="M567" s="744"/>
      <c r="N567" s="744"/>
      <c r="O567" s="820"/>
      <c r="P567" s="821"/>
      <c r="Q567" s="744"/>
      <c r="R567" s="744"/>
      <c r="S567" s="744"/>
      <c r="T567" s="744"/>
      <c r="U567" s="744"/>
      <c r="V567" s="744"/>
      <c r="W567" s="744"/>
      <c r="X567" s="744"/>
      <c r="Y567" s="744"/>
      <c r="Z567" s="744"/>
      <c r="AA567" s="744"/>
      <c r="AB567" s="744"/>
    </row>
    <row r="568" ht="15.75" customHeight="1">
      <c r="F568" s="744"/>
      <c r="G568" s="744"/>
      <c r="H568" s="744"/>
      <c r="I568" s="744"/>
      <c r="J568" s="744"/>
      <c r="K568" s="819"/>
      <c r="L568" s="744"/>
      <c r="M568" s="744"/>
      <c r="N568" s="744"/>
      <c r="O568" s="820"/>
      <c r="P568" s="821"/>
      <c r="Q568" s="744"/>
      <c r="R568" s="744"/>
      <c r="S568" s="744"/>
      <c r="T568" s="744"/>
      <c r="U568" s="744"/>
      <c r="V568" s="744"/>
      <c r="W568" s="744"/>
      <c r="X568" s="744"/>
      <c r="Y568" s="744"/>
      <c r="Z568" s="744"/>
      <c r="AA568" s="744"/>
      <c r="AB568" s="744"/>
    </row>
    <row r="569" ht="15.75" customHeight="1">
      <c r="F569" s="744"/>
      <c r="G569" s="744"/>
      <c r="H569" s="744"/>
      <c r="I569" s="744"/>
      <c r="J569" s="744"/>
      <c r="K569" s="819"/>
      <c r="L569" s="744"/>
      <c r="M569" s="744"/>
      <c r="N569" s="744"/>
      <c r="O569" s="820"/>
      <c r="P569" s="821"/>
      <c r="Q569" s="744"/>
      <c r="R569" s="744"/>
      <c r="S569" s="744"/>
      <c r="T569" s="744"/>
      <c r="U569" s="744"/>
      <c r="V569" s="744"/>
      <c r="W569" s="744"/>
      <c r="X569" s="744"/>
      <c r="Y569" s="744"/>
      <c r="Z569" s="744"/>
      <c r="AA569" s="744"/>
      <c r="AB569" s="744"/>
    </row>
    <row r="570" ht="15.75" customHeight="1">
      <c r="F570" s="744"/>
      <c r="G570" s="744"/>
      <c r="H570" s="744"/>
      <c r="I570" s="744"/>
      <c r="J570" s="744"/>
      <c r="K570" s="819"/>
      <c r="L570" s="744"/>
      <c r="M570" s="744"/>
      <c r="N570" s="744"/>
      <c r="O570" s="820"/>
      <c r="P570" s="821"/>
      <c r="Q570" s="744"/>
      <c r="R570" s="744"/>
      <c r="S570" s="744"/>
      <c r="T570" s="744"/>
      <c r="U570" s="744"/>
      <c r="V570" s="744"/>
      <c r="W570" s="744"/>
      <c r="X570" s="744"/>
      <c r="Y570" s="744"/>
      <c r="Z570" s="744"/>
      <c r="AA570" s="744"/>
      <c r="AB570" s="744"/>
    </row>
    <row r="571" ht="15.75" customHeight="1">
      <c r="F571" s="744"/>
      <c r="G571" s="744"/>
      <c r="H571" s="744"/>
      <c r="I571" s="744"/>
      <c r="J571" s="744"/>
      <c r="K571" s="819"/>
      <c r="L571" s="744"/>
      <c r="M571" s="744"/>
      <c r="N571" s="744"/>
      <c r="O571" s="820"/>
      <c r="P571" s="821"/>
      <c r="Q571" s="744"/>
      <c r="R571" s="744"/>
      <c r="S571" s="744"/>
      <c r="T571" s="744"/>
      <c r="U571" s="744"/>
      <c r="V571" s="744"/>
      <c r="W571" s="744"/>
      <c r="X571" s="744"/>
      <c r="Y571" s="744"/>
      <c r="Z571" s="744"/>
      <c r="AA571" s="744"/>
      <c r="AB571" s="744"/>
    </row>
    <row r="572" ht="15.75" customHeight="1">
      <c r="F572" s="744"/>
      <c r="G572" s="744"/>
      <c r="H572" s="744"/>
      <c r="I572" s="744"/>
      <c r="J572" s="744"/>
      <c r="K572" s="819"/>
      <c r="L572" s="744"/>
      <c r="M572" s="744"/>
      <c r="N572" s="744"/>
      <c r="O572" s="820"/>
      <c r="P572" s="821"/>
      <c r="Q572" s="744"/>
      <c r="R572" s="744"/>
      <c r="S572" s="744"/>
      <c r="T572" s="744"/>
      <c r="U572" s="744"/>
      <c r="V572" s="744"/>
      <c r="W572" s="744"/>
      <c r="X572" s="744"/>
      <c r="Y572" s="744"/>
      <c r="Z572" s="744"/>
      <c r="AA572" s="744"/>
      <c r="AB572" s="744"/>
    </row>
    <row r="573" ht="15.75" customHeight="1">
      <c r="F573" s="744"/>
      <c r="G573" s="744"/>
      <c r="H573" s="744"/>
      <c r="I573" s="744"/>
      <c r="J573" s="744"/>
      <c r="K573" s="819"/>
      <c r="L573" s="744"/>
      <c r="M573" s="744"/>
      <c r="N573" s="744"/>
      <c r="O573" s="820"/>
      <c r="P573" s="821"/>
      <c r="Q573" s="744"/>
      <c r="R573" s="744"/>
      <c r="S573" s="744"/>
      <c r="T573" s="744"/>
      <c r="U573" s="744"/>
      <c r="V573" s="744"/>
      <c r="W573" s="744"/>
      <c r="X573" s="744"/>
      <c r="Y573" s="744"/>
      <c r="Z573" s="744"/>
      <c r="AA573" s="744"/>
      <c r="AB573" s="744"/>
    </row>
    <row r="574" ht="15.75" customHeight="1">
      <c r="F574" s="744"/>
      <c r="G574" s="744"/>
      <c r="H574" s="744"/>
      <c r="I574" s="744"/>
      <c r="J574" s="744"/>
      <c r="K574" s="819"/>
      <c r="L574" s="744"/>
      <c r="M574" s="744"/>
      <c r="N574" s="744"/>
      <c r="O574" s="820"/>
      <c r="P574" s="821"/>
      <c r="Q574" s="744"/>
      <c r="R574" s="744"/>
      <c r="S574" s="744"/>
      <c r="T574" s="744"/>
      <c r="U574" s="744"/>
      <c r="V574" s="744"/>
      <c r="W574" s="744"/>
      <c r="X574" s="744"/>
      <c r="Y574" s="744"/>
      <c r="Z574" s="744"/>
      <c r="AA574" s="744"/>
      <c r="AB574" s="744"/>
    </row>
    <row r="575" ht="15.75" customHeight="1">
      <c r="F575" s="744"/>
      <c r="G575" s="744"/>
      <c r="H575" s="744"/>
      <c r="I575" s="744"/>
      <c r="J575" s="744"/>
      <c r="K575" s="819"/>
      <c r="L575" s="744"/>
      <c r="M575" s="744"/>
      <c r="N575" s="744"/>
      <c r="O575" s="820"/>
      <c r="P575" s="821"/>
      <c r="Q575" s="744"/>
      <c r="R575" s="744"/>
      <c r="S575" s="744"/>
      <c r="T575" s="744"/>
      <c r="U575" s="744"/>
      <c r="V575" s="744"/>
      <c r="W575" s="744"/>
      <c r="X575" s="744"/>
      <c r="Y575" s="744"/>
      <c r="Z575" s="744"/>
      <c r="AA575" s="744"/>
      <c r="AB575" s="744"/>
    </row>
    <row r="576" ht="15.75" customHeight="1">
      <c r="F576" s="744"/>
      <c r="G576" s="744"/>
      <c r="H576" s="744"/>
      <c r="I576" s="744"/>
      <c r="J576" s="744"/>
      <c r="K576" s="819"/>
      <c r="L576" s="744"/>
      <c r="M576" s="744"/>
      <c r="N576" s="744"/>
      <c r="O576" s="820"/>
      <c r="P576" s="821"/>
      <c r="Q576" s="744"/>
      <c r="R576" s="744"/>
      <c r="S576" s="744"/>
      <c r="T576" s="744"/>
      <c r="U576" s="744"/>
      <c r="V576" s="744"/>
      <c r="W576" s="744"/>
      <c r="X576" s="744"/>
      <c r="Y576" s="744"/>
      <c r="Z576" s="744"/>
      <c r="AA576" s="744"/>
      <c r="AB576" s="744"/>
    </row>
    <row r="577" ht="15.75" customHeight="1">
      <c r="F577" s="744"/>
      <c r="G577" s="744"/>
      <c r="H577" s="744"/>
      <c r="I577" s="744"/>
      <c r="J577" s="744"/>
      <c r="K577" s="819"/>
      <c r="L577" s="744"/>
      <c r="M577" s="744"/>
      <c r="N577" s="744"/>
      <c r="O577" s="820"/>
      <c r="P577" s="821"/>
      <c r="Q577" s="744"/>
      <c r="R577" s="744"/>
      <c r="S577" s="744"/>
      <c r="T577" s="744"/>
      <c r="U577" s="744"/>
      <c r="V577" s="744"/>
      <c r="W577" s="744"/>
      <c r="X577" s="744"/>
      <c r="Y577" s="744"/>
      <c r="Z577" s="744"/>
      <c r="AA577" s="744"/>
      <c r="AB577" s="744"/>
    </row>
    <row r="578" ht="15.75" customHeight="1">
      <c r="F578" s="744"/>
      <c r="G578" s="744"/>
      <c r="H578" s="744"/>
      <c r="I578" s="744"/>
      <c r="J578" s="744"/>
      <c r="K578" s="819"/>
      <c r="L578" s="744"/>
      <c r="M578" s="744"/>
      <c r="N578" s="744"/>
      <c r="O578" s="820"/>
      <c r="P578" s="821"/>
      <c r="Q578" s="744"/>
      <c r="R578" s="744"/>
      <c r="S578" s="744"/>
      <c r="T578" s="744"/>
      <c r="U578" s="744"/>
      <c r="V578" s="744"/>
      <c r="W578" s="744"/>
      <c r="X578" s="744"/>
      <c r="Y578" s="744"/>
      <c r="Z578" s="744"/>
      <c r="AA578" s="744"/>
      <c r="AB578" s="744"/>
    </row>
    <row r="579" ht="15.75" customHeight="1">
      <c r="F579" s="744"/>
      <c r="G579" s="744"/>
      <c r="H579" s="744"/>
      <c r="I579" s="744"/>
      <c r="J579" s="744"/>
      <c r="K579" s="819"/>
      <c r="L579" s="744"/>
      <c r="M579" s="744"/>
      <c r="N579" s="744"/>
      <c r="O579" s="820"/>
      <c r="P579" s="821"/>
      <c r="Q579" s="744"/>
      <c r="R579" s="744"/>
      <c r="S579" s="744"/>
      <c r="T579" s="744"/>
      <c r="U579" s="744"/>
      <c r="V579" s="744"/>
      <c r="W579" s="744"/>
      <c r="X579" s="744"/>
      <c r="Y579" s="744"/>
      <c r="Z579" s="744"/>
      <c r="AA579" s="744"/>
      <c r="AB579" s="744"/>
    </row>
    <row r="580" ht="15.75" customHeight="1">
      <c r="F580" s="744"/>
      <c r="G580" s="744"/>
      <c r="H580" s="744"/>
      <c r="I580" s="744"/>
      <c r="J580" s="744"/>
      <c r="K580" s="819"/>
      <c r="L580" s="744"/>
      <c r="M580" s="744"/>
      <c r="N580" s="744"/>
      <c r="O580" s="820"/>
      <c r="P580" s="821"/>
      <c r="Q580" s="744"/>
      <c r="R580" s="744"/>
      <c r="S580" s="744"/>
      <c r="T580" s="744"/>
      <c r="U580" s="744"/>
      <c r="V580" s="744"/>
      <c r="W580" s="744"/>
      <c r="X580" s="744"/>
      <c r="Y580" s="744"/>
      <c r="Z580" s="744"/>
      <c r="AA580" s="744"/>
      <c r="AB580" s="744"/>
    </row>
    <row r="581" ht="15.75" customHeight="1">
      <c r="F581" s="744"/>
      <c r="G581" s="744"/>
      <c r="H581" s="744"/>
      <c r="I581" s="744"/>
      <c r="J581" s="744"/>
      <c r="K581" s="819"/>
      <c r="L581" s="744"/>
      <c r="M581" s="744"/>
      <c r="N581" s="744"/>
      <c r="O581" s="820"/>
      <c r="P581" s="821"/>
      <c r="Q581" s="744"/>
      <c r="R581" s="744"/>
      <c r="S581" s="744"/>
      <c r="T581" s="744"/>
      <c r="U581" s="744"/>
      <c r="V581" s="744"/>
      <c r="W581" s="744"/>
      <c r="X581" s="744"/>
      <c r="Y581" s="744"/>
      <c r="Z581" s="744"/>
      <c r="AA581" s="744"/>
      <c r="AB581" s="744"/>
    </row>
    <row r="582" ht="15.75" customHeight="1">
      <c r="F582" s="744"/>
      <c r="G582" s="744"/>
      <c r="H582" s="744"/>
      <c r="I582" s="744"/>
      <c r="J582" s="744"/>
      <c r="K582" s="819"/>
      <c r="L582" s="744"/>
      <c r="M582" s="744"/>
      <c r="N582" s="744"/>
      <c r="O582" s="820"/>
      <c r="P582" s="821"/>
      <c r="Q582" s="744"/>
      <c r="R582" s="744"/>
      <c r="S582" s="744"/>
      <c r="T582" s="744"/>
      <c r="U582" s="744"/>
      <c r="V582" s="744"/>
      <c r="W582" s="744"/>
      <c r="X582" s="744"/>
      <c r="Y582" s="744"/>
      <c r="Z582" s="744"/>
      <c r="AA582" s="744"/>
      <c r="AB582" s="744"/>
    </row>
    <row r="583" ht="15.75" customHeight="1">
      <c r="F583" s="744"/>
      <c r="G583" s="744"/>
      <c r="H583" s="744"/>
      <c r="I583" s="744"/>
      <c r="J583" s="744"/>
      <c r="K583" s="819"/>
      <c r="L583" s="744"/>
      <c r="M583" s="744"/>
      <c r="N583" s="744"/>
      <c r="O583" s="820"/>
      <c r="P583" s="821"/>
      <c r="Q583" s="744"/>
      <c r="R583" s="744"/>
      <c r="S583" s="744"/>
      <c r="T583" s="744"/>
      <c r="U583" s="744"/>
      <c r="V583" s="744"/>
      <c r="W583" s="744"/>
      <c r="X583" s="744"/>
      <c r="Y583" s="744"/>
      <c r="Z583" s="744"/>
      <c r="AA583" s="744"/>
      <c r="AB583" s="744"/>
    </row>
    <row r="584" ht="15.75" customHeight="1">
      <c r="F584" s="744"/>
      <c r="G584" s="744"/>
      <c r="H584" s="744"/>
      <c r="I584" s="744"/>
      <c r="J584" s="744"/>
      <c r="K584" s="819"/>
      <c r="L584" s="744"/>
      <c r="M584" s="744"/>
      <c r="N584" s="744"/>
      <c r="O584" s="820"/>
      <c r="P584" s="821"/>
      <c r="Q584" s="744"/>
      <c r="R584" s="744"/>
      <c r="S584" s="744"/>
      <c r="T584" s="744"/>
      <c r="U584" s="744"/>
      <c r="V584" s="744"/>
      <c r="W584" s="744"/>
      <c r="X584" s="744"/>
      <c r="Y584" s="744"/>
      <c r="Z584" s="744"/>
      <c r="AA584" s="744"/>
      <c r="AB584" s="744"/>
    </row>
    <row r="585" ht="15.75" customHeight="1">
      <c r="F585" s="744"/>
      <c r="G585" s="744"/>
      <c r="H585" s="744"/>
      <c r="I585" s="744"/>
      <c r="J585" s="744"/>
      <c r="K585" s="819"/>
      <c r="L585" s="744"/>
      <c r="M585" s="744"/>
      <c r="N585" s="744"/>
      <c r="O585" s="820"/>
      <c r="P585" s="821"/>
      <c r="Q585" s="744"/>
      <c r="R585" s="744"/>
      <c r="S585" s="744"/>
      <c r="T585" s="744"/>
      <c r="U585" s="744"/>
      <c r="V585" s="744"/>
      <c r="W585" s="744"/>
      <c r="X585" s="744"/>
      <c r="Y585" s="744"/>
      <c r="Z585" s="744"/>
      <c r="AA585" s="744"/>
      <c r="AB585" s="744"/>
    </row>
    <row r="586" ht="15.75" customHeight="1">
      <c r="F586" s="744"/>
      <c r="G586" s="744"/>
      <c r="H586" s="744"/>
      <c r="I586" s="744"/>
      <c r="J586" s="744"/>
      <c r="K586" s="819"/>
      <c r="L586" s="744"/>
      <c r="M586" s="744"/>
      <c r="N586" s="744"/>
      <c r="O586" s="820"/>
      <c r="P586" s="821"/>
      <c r="Q586" s="744"/>
      <c r="R586" s="744"/>
      <c r="S586" s="744"/>
      <c r="T586" s="744"/>
      <c r="U586" s="744"/>
      <c r="V586" s="744"/>
      <c r="W586" s="744"/>
      <c r="X586" s="744"/>
      <c r="Y586" s="744"/>
      <c r="Z586" s="744"/>
      <c r="AA586" s="744"/>
      <c r="AB586" s="744"/>
    </row>
    <row r="587" ht="15.75" customHeight="1">
      <c r="F587" s="744"/>
      <c r="G587" s="744"/>
      <c r="H587" s="744"/>
      <c r="I587" s="744"/>
      <c r="J587" s="744"/>
      <c r="K587" s="819"/>
      <c r="L587" s="744"/>
      <c r="M587" s="744"/>
      <c r="N587" s="744"/>
      <c r="O587" s="820"/>
      <c r="P587" s="821"/>
      <c r="Q587" s="744"/>
      <c r="R587" s="744"/>
      <c r="S587" s="744"/>
      <c r="T587" s="744"/>
      <c r="U587" s="744"/>
      <c r="V587" s="744"/>
      <c r="W587" s="744"/>
      <c r="X587" s="744"/>
      <c r="Y587" s="744"/>
      <c r="Z587" s="744"/>
      <c r="AA587" s="744"/>
      <c r="AB587" s="744"/>
    </row>
    <row r="588" ht="15.75" customHeight="1">
      <c r="F588" s="744"/>
      <c r="G588" s="744"/>
      <c r="H588" s="744"/>
      <c r="I588" s="744"/>
      <c r="J588" s="744"/>
      <c r="K588" s="819"/>
      <c r="L588" s="744"/>
      <c r="M588" s="744"/>
      <c r="N588" s="744"/>
      <c r="O588" s="820"/>
      <c r="P588" s="821"/>
      <c r="Q588" s="744"/>
      <c r="R588" s="744"/>
      <c r="S588" s="744"/>
      <c r="T588" s="744"/>
      <c r="U588" s="744"/>
      <c r="V588" s="744"/>
      <c r="W588" s="744"/>
      <c r="X588" s="744"/>
      <c r="Y588" s="744"/>
      <c r="Z588" s="744"/>
      <c r="AA588" s="744"/>
      <c r="AB588" s="744"/>
    </row>
    <row r="589" ht="15.75" customHeight="1">
      <c r="F589" s="744"/>
      <c r="G589" s="744"/>
      <c r="H589" s="744"/>
      <c r="I589" s="744"/>
      <c r="J589" s="744"/>
      <c r="K589" s="819"/>
      <c r="L589" s="744"/>
      <c r="M589" s="744"/>
      <c r="N589" s="744"/>
      <c r="O589" s="820"/>
      <c r="P589" s="821"/>
      <c r="Q589" s="744"/>
      <c r="R589" s="744"/>
      <c r="S589" s="744"/>
      <c r="T589" s="744"/>
      <c r="U589" s="744"/>
      <c r="V589" s="744"/>
      <c r="W589" s="744"/>
      <c r="X589" s="744"/>
      <c r="Y589" s="744"/>
      <c r="Z589" s="744"/>
      <c r="AA589" s="744"/>
      <c r="AB589" s="744"/>
    </row>
    <row r="590" ht="15.75" customHeight="1">
      <c r="F590" s="744"/>
      <c r="G590" s="744"/>
      <c r="H590" s="744"/>
      <c r="I590" s="744"/>
      <c r="J590" s="744"/>
      <c r="K590" s="819"/>
      <c r="L590" s="744"/>
      <c r="M590" s="744"/>
      <c r="N590" s="744"/>
      <c r="O590" s="820"/>
      <c r="P590" s="821"/>
      <c r="Q590" s="744"/>
      <c r="R590" s="744"/>
      <c r="S590" s="744"/>
      <c r="T590" s="744"/>
      <c r="U590" s="744"/>
      <c r="V590" s="744"/>
      <c r="W590" s="744"/>
      <c r="X590" s="744"/>
      <c r="Y590" s="744"/>
      <c r="Z590" s="744"/>
      <c r="AA590" s="744"/>
      <c r="AB590" s="744"/>
    </row>
    <row r="591" ht="15.75" customHeight="1">
      <c r="F591" s="744"/>
      <c r="G591" s="744"/>
      <c r="H591" s="744"/>
      <c r="I591" s="744"/>
      <c r="J591" s="744"/>
      <c r="K591" s="819"/>
      <c r="L591" s="744"/>
      <c r="M591" s="744"/>
      <c r="N591" s="744"/>
      <c r="O591" s="820"/>
      <c r="P591" s="821"/>
      <c r="Q591" s="744"/>
      <c r="R591" s="744"/>
      <c r="S591" s="744"/>
      <c r="T591" s="744"/>
      <c r="U591" s="744"/>
      <c r="V591" s="744"/>
      <c r="W591" s="744"/>
      <c r="X591" s="744"/>
      <c r="Y591" s="744"/>
      <c r="Z591" s="744"/>
      <c r="AA591" s="744"/>
      <c r="AB591" s="744"/>
    </row>
    <row r="592" ht="15.75" customHeight="1">
      <c r="F592" s="744"/>
      <c r="G592" s="744"/>
      <c r="H592" s="744"/>
      <c r="I592" s="744"/>
      <c r="J592" s="744"/>
      <c r="K592" s="819"/>
      <c r="L592" s="744"/>
      <c r="M592" s="744"/>
      <c r="N592" s="744"/>
      <c r="O592" s="820"/>
      <c r="P592" s="821"/>
      <c r="Q592" s="744"/>
      <c r="R592" s="744"/>
      <c r="S592" s="744"/>
      <c r="T592" s="744"/>
      <c r="U592" s="744"/>
      <c r="V592" s="744"/>
      <c r="W592" s="744"/>
      <c r="X592" s="744"/>
      <c r="Y592" s="744"/>
      <c r="Z592" s="744"/>
      <c r="AA592" s="744"/>
      <c r="AB592" s="744"/>
    </row>
    <row r="593" ht="15.75" customHeight="1">
      <c r="F593" s="744"/>
      <c r="G593" s="744"/>
      <c r="H593" s="744"/>
      <c r="I593" s="744"/>
      <c r="J593" s="744"/>
      <c r="K593" s="819"/>
      <c r="L593" s="744"/>
      <c r="M593" s="744"/>
      <c r="N593" s="744"/>
      <c r="O593" s="820"/>
      <c r="P593" s="821"/>
      <c r="Q593" s="744"/>
      <c r="R593" s="744"/>
      <c r="S593" s="744"/>
      <c r="T593" s="744"/>
      <c r="U593" s="744"/>
      <c r="V593" s="744"/>
      <c r="W593" s="744"/>
      <c r="X593" s="744"/>
      <c r="Y593" s="744"/>
      <c r="Z593" s="744"/>
      <c r="AA593" s="744"/>
      <c r="AB593" s="744"/>
    </row>
    <row r="594" ht="15.75" customHeight="1">
      <c r="F594" s="744"/>
      <c r="G594" s="744"/>
      <c r="H594" s="744"/>
      <c r="I594" s="744"/>
      <c r="J594" s="744"/>
      <c r="K594" s="819"/>
      <c r="L594" s="744"/>
      <c r="M594" s="744"/>
      <c r="N594" s="744"/>
      <c r="O594" s="820"/>
      <c r="P594" s="821"/>
      <c r="Q594" s="744"/>
      <c r="R594" s="744"/>
      <c r="S594" s="744"/>
      <c r="T594" s="744"/>
      <c r="U594" s="744"/>
      <c r="V594" s="744"/>
      <c r="W594" s="744"/>
      <c r="X594" s="744"/>
      <c r="Y594" s="744"/>
      <c r="Z594" s="744"/>
      <c r="AA594" s="744"/>
      <c r="AB594" s="744"/>
    </row>
    <row r="595" ht="15.75" customHeight="1">
      <c r="F595" s="744"/>
      <c r="G595" s="744"/>
      <c r="H595" s="744"/>
      <c r="I595" s="744"/>
      <c r="J595" s="744"/>
      <c r="K595" s="819"/>
      <c r="L595" s="744"/>
      <c r="M595" s="744"/>
      <c r="N595" s="744"/>
      <c r="O595" s="820"/>
      <c r="P595" s="821"/>
      <c r="Q595" s="744"/>
      <c r="R595" s="744"/>
      <c r="S595" s="744"/>
      <c r="T595" s="744"/>
      <c r="U595" s="744"/>
      <c r="V595" s="744"/>
      <c r="W595" s="744"/>
      <c r="X595" s="744"/>
      <c r="Y595" s="744"/>
      <c r="Z595" s="744"/>
      <c r="AA595" s="744"/>
      <c r="AB595" s="744"/>
    </row>
    <row r="596" ht="15.75" customHeight="1">
      <c r="F596" s="744"/>
      <c r="G596" s="744"/>
      <c r="H596" s="744"/>
      <c r="I596" s="744"/>
      <c r="J596" s="744"/>
      <c r="K596" s="819"/>
      <c r="L596" s="744"/>
      <c r="M596" s="744"/>
      <c r="N596" s="744"/>
      <c r="O596" s="820"/>
      <c r="P596" s="821"/>
      <c r="Q596" s="744"/>
      <c r="R596" s="744"/>
      <c r="S596" s="744"/>
      <c r="T596" s="744"/>
      <c r="U596" s="744"/>
      <c r="V596" s="744"/>
      <c r="W596" s="744"/>
      <c r="X596" s="744"/>
      <c r="Y596" s="744"/>
      <c r="Z596" s="744"/>
      <c r="AA596" s="744"/>
      <c r="AB596" s="744"/>
    </row>
    <row r="597" ht="15.75" customHeight="1">
      <c r="F597" s="744"/>
      <c r="G597" s="744"/>
      <c r="H597" s="744"/>
      <c r="I597" s="744"/>
      <c r="J597" s="744"/>
      <c r="K597" s="819"/>
      <c r="L597" s="744"/>
      <c r="M597" s="744"/>
      <c r="N597" s="744"/>
      <c r="O597" s="820"/>
      <c r="P597" s="821"/>
      <c r="Q597" s="744"/>
      <c r="R597" s="744"/>
      <c r="S597" s="744"/>
      <c r="T597" s="744"/>
      <c r="U597" s="744"/>
      <c r="V597" s="744"/>
      <c r="W597" s="744"/>
      <c r="X597" s="744"/>
      <c r="Y597" s="744"/>
      <c r="Z597" s="744"/>
      <c r="AA597" s="744"/>
      <c r="AB597" s="744"/>
    </row>
    <row r="598" ht="15.75" customHeight="1">
      <c r="F598" s="744"/>
      <c r="G598" s="744"/>
      <c r="H598" s="744"/>
      <c r="I598" s="744"/>
      <c r="J598" s="744"/>
      <c r="K598" s="819"/>
      <c r="L598" s="744"/>
      <c r="M598" s="744"/>
      <c r="N598" s="744"/>
      <c r="O598" s="820"/>
      <c r="P598" s="821"/>
      <c r="Q598" s="744"/>
      <c r="R598" s="744"/>
      <c r="S598" s="744"/>
      <c r="T598" s="744"/>
      <c r="U598" s="744"/>
      <c r="V598" s="744"/>
      <c r="W598" s="744"/>
      <c r="X598" s="744"/>
      <c r="Y598" s="744"/>
      <c r="Z598" s="744"/>
      <c r="AA598" s="744"/>
      <c r="AB598" s="744"/>
    </row>
    <row r="599" ht="15.75" customHeight="1">
      <c r="F599" s="744"/>
      <c r="G599" s="744"/>
      <c r="H599" s="744"/>
      <c r="I599" s="744"/>
      <c r="J599" s="744"/>
      <c r="K599" s="819"/>
      <c r="L599" s="744"/>
      <c r="M599" s="744"/>
      <c r="N599" s="744"/>
      <c r="O599" s="820"/>
      <c r="P599" s="821"/>
      <c r="Q599" s="744"/>
      <c r="R599" s="744"/>
      <c r="S599" s="744"/>
      <c r="T599" s="744"/>
      <c r="U599" s="744"/>
      <c r="V599" s="744"/>
      <c r="W599" s="744"/>
      <c r="X599" s="744"/>
      <c r="Y599" s="744"/>
      <c r="Z599" s="744"/>
      <c r="AA599" s="744"/>
      <c r="AB599" s="744"/>
    </row>
    <row r="600" ht="15.75" customHeight="1">
      <c r="F600" s="744"/>
      <c r="G600" s="744"/>
      <c r="H600" s="744"/>
      <c r="I600" s="744"/>
      <c r="J600" s="744"/>
      <c r="K600" s="819"/>
      <c r="L600" s="744"/>
      <c r="M600" s="744"/>
      <c r="N600" s="744"/>
      <c r="O600" s="820"/>
      <c r="P600" s="821"/>
      <c r="Q600" s="744"/>
      <c r="R600" s="744"/>
      <c r="S600" s="744"/>
      <c r="T600" s="744"/>
      <c r="U600" s="744"/>
      <c r="V600" s="744"/>
      <c r="W600" s="744"/>
      <c r="X600" s="744"/>
      <c r="Y600" s="744"/>
      <c r="Z600" s="744"/>
      <c r="AA600" s="744"/>
      <c r="AB600" s="744"/>
    </row>
    <row r="601" ht="15.75" customHeight="1">
      <c r="F601" s="744"/>
      <c r="G601" s="744"/>
      <c r="H601" s="744"/>
      <c r="I601" s="744"/>
      <c r="J601" s="744"/>
      <c r="K601" s="819"/>
      <c r="L601" s="744"/>
      <c r="M601" s="744"/>
      <c r="N601" s="744"/>
      <c r="O601" s="820"/>
      <c r="P601" s="821"/>
      <c r="Q601" s="744"/>
      <c r="R601" s="744"/>
      <c r="S601" s="744"/>
      <c r="T601" s="744"/>
      <c r="U601" s="744"/>
      <c r="V601" s="744"/>
      <c r="W601" s="744"/>
      <c r="X601" s="744"/>
      <c r="Y601" s="744"/>
      <c r="Z601" s="744"/>
      <c r="AA601" s="744"/>
      <c r="AB601" s="744"/>
    </row>
    <row r="602" ht="15.75" customHeight="1">
      <c r="F602" s="744"/>
      <c r="G602" s="744"/>
      <c r="H602" s="744"/>
      <c r="I602" s="744"/>
      <c r="J602" s="744"/>
      <c r="K602" s="819"/>
      <c r="L602" s="744"/>
      <c r="M602" s="744"/>
      <c r="N602" s="744"/>
      <c r="O602" s="820"/>
      <c r="P602" s="821"/>
      <c r="Q602" s="744"/>
      <c r="R602" s="744"/>
      <c r="S602" s="744"/>
      <c r="T602" s="744"/>
      <c r="U602" s="744"/>
      <c r="V602" s="744"/>
      <c r="W602" s="744"/>
      <c r="X602" s="744"/>
      <c r="Y602" s="744"/>
      <c r="Z602" s="744"/>
      <c r="AA602" s="744"/>
      <c r="AB602" s="744"/>
    </row>
    <row r="603" ht="15.75" customHeight="1">
      <c r="F603" s="744"/>
      <c r="G603" s="744"/>
      <c r="H603" s="744"/>
      <c r="I603" s="744"/>
      <c r="J603" s="744"/>
      <c r="K603" s="819"/>
      <c r="L603" s="744"/>
      <c r="M603" s="744"/>
      <c r="N603" s="744"/>
      <c r="O603" s="820"/>
      <c r="P603" s="821"/>
      <c r="Q603" s="744"/>
      <c r="R603" s="744"/>
      <c r="S603" s="744"/>
      <c r="T603" s="744"/>
      <c r="U603" s="744"/>
      <c r="V603" s="744"/>
      <c r="W603" s="744"/>
      <c r="X603" s="744"/>
      <c r="Y603" s="744"/>
      <c r="Z603" s="744"/>
      <c r="AA603" s="744"/>
      <c r="AB603" s="744"/>
    </row>
    <row r="604" ht="15.75" customHeight="1">
      <c r="F604" s="744"/>
      <c r="G604" s="744"/>
      <c r="H604" s="744"/>
      <c r="I604" s="744"/>
      <c r="J604" s="744"/>
      <c r="K604" s="819"/>
      <c r="L604" s="744"/>
      <c r="M604" s="744"/>
      <c r="N604" s="744"/>
      <c r="O604" s="820"/>
      <c r="P604" s="821"/>
      <c r="Q604" s="744"/>
      <c r="R604" s="744"/>
      <c r="S604" s="744"/>
      <c r="T604" s="744"/>
      <c r="U604" s="744"/>
      <c r="V604" s="744"/>
      <c r="W604" s="744"/>
      <c r="X604" s="744"/>
      <c r="Y604" s="744"/>
      <c r="Z604" s="744"/>
      <c r="AA604" s="744"/>
      <c r="AB604" s="744"/>
    </row>
    <row r="605" ht="15.75" customHeight="1">
      <c r="F605" s="744"/>
      <c r="G605" s="744"/>
      <c r="H605" s="744"/>
      <c r="I605" s="744"/>
      <c r="J605" s="744"/>
      <c r="K605" s="819"/>
      <c r="L605" s="744"/>
      <c r="M605" s="744"/>
      <c r="N605" s="744"/>
      <c r="O605" s="820"/>
      <c r="P605" s="821"/>
      <c r="Q605" s="744"/>
      <c r="R605" s="744"/>
      <c r="S605" s="744"/>
      <c r="T605" s="744"/>
      <c r="U605" s="744"/>
      <c r="V605" s="744"/>
      <c r="W605" s="744"/>
      <c r="X605" s="744"/>
      <c r="Y605" s="744"/>
      <c r="Z605" s="744"/>
      <c r="AA605" s="744"/>
      <c r="AB605" s="744"/>
    </row>
    <row r="606" ht="15.75" customHeight="1">
      <c r="F606" s="744"/>
      <c r="G606" s="744"/>
      <c r="H606" s="744"/>
      <c r="I606" s="744"/>
      <c r="J606" s="744"/>
      <c r="K606" s="819"/>
      <c r="L606" s="744"/>
      <c r="M606" s="744"/>
      <c r="N606" s="744"/>
      <c r="O606" s="820"/>
      <c r="P606" s="821"/>
      <c r="Q606" s="744"/>
      <c r="R606" s="744"/>
      <c r="S606" s="744"/>
      <c r="T606" s="744"/>
      <c r="U606" s="744"/>
      <c r="V606" s="744"/>
      <c r="W606" s="744"/>
      <c r="X606" s="744"/>
      <c r="Y606" s="744"/>
      <c r="Z606" s="744"/>
      <c r="AA606" s="744"/>
      <c r="AB606" s="744"/>
    </row>
    <row r="607" ht="15.75" customHeight="1">
      <c r="F607" s="744"/>
      <c r="G607" s="744"/>
      <c r="H607" s="744"/>
      <c r="I607" s="744"/>
      <c r="J607" s="744"/>
      <c r="K607" s="819"/>
      <c r="L607" s="744"/>
      <c r="M607" s="744"/>
      <c r="N607" s="744"/>
      <c r="O607" s="820"/>
      <c r="P607" s="821"/>
      <c r="Q607" s="744"/>
      <c r="R607" s="744"/>
      <c r="S607" s="744"/>
      <c r="T607" s="744"/>
      <c r="U607" s="744"/>
      <c r="V607" s="744"/>
      <c r="W607" s="744"/>
      <c r="X607" s="744"/>
      <c r="Y607" s="744"/>
      <c r="Z607" s="744"/>
      <c r="AA607" s="744"/>
      <c r="AB607" s="744"/>
    </row>
    <row r="608" ht="15.75" customHeight="1">
      <c r="F608" s="744"/>
      <c r="G608" s="744"/>
      <c r="H608" s="744"/>
      <c r="I608" s="744"/>
      <c r="J608" s="744"/>
      <c r="K608" s="819"/>
      <c r="L608" s="744"/>
      <c r="M608" s="744"/>
      <c r="N608" s="744"/>
      <c r="O608" s="820"/>
      <c r="P608" s="821"/>
      <c r="Q608" s="744"/>
      <c r="R608" s="744"/>
      <c r="S608" s="744"/>
      <c r="T608" s="744"/>
      <c r="U608" s="744"/>
      <c r="V608" s="744"/>
      <c r="W608" s="744"/>
      <c r="X608" s="744"/>
      <c r="Y608" s="744"/>
      <c r="Z608" s="744"/>
      <c r="AA608" s="744"/>
      <c r="AB608" s="744"/>
    </row>
    <row r="609" ht="15.75" customHeight="1">
      <c r="F609" s="744"/>
      <c r="G609" s="744"/>
      <c r="H609" s="744"/>
      <c r="I609" s="744"/>
      <c r="J609" s="744"/>
      <c r="K609" s="819"/>
      <c r="L609" s="744"/>
      <c r="M609" s="744"/>
      <c r="N609" s="744"/>
      <c r="O609" s="820"/>
      <c r="P609" s="821"/>
      <c r="Q609" s="744"/>
      <c r="R609" s="744"/>
      <c r="S609" s="744"/>
      <c r="T609" s="744"/>
      <c r="U609" s="744"/>
      <c r="V609" s="744"/>
      <c r="W609" s="744"/>
      <c r="X609" s="744"/>
      <c r="Y609" s="744"/>
      <c r="Z609" s="744"/>
      <c r="AA609" s="744"/>
      <c r="AB609" s="744"/>
    </row>
    <row r="610" ht="15.75" customHeight="1">
      <c r="F610" s="744"/>
      <c r="G610" s="744"/>
      <c r="H610" s="744"/>
      <c r="I610" s="744"/>
      <c r="J610" s="744"/>
      <c r="K610" s="819"/>
      <c r="L610" s="744"/>
      <c r="M610" s="744"/>
      <c r="N610" s="744"/>
      <c r="O610" s="820"/>
      <c r="P610" s="821"/>
      <c r="Q610" s="744"/>
      <c r="R610" s="744"/>
      <c r="S610" s="744"/>
      <c r="T610" s="744"/>
      <c r="U610" s="744"/>
      <c r="V610" s="744"/>
      <c r="W610" s="744"/>
      <c r="X610" s="744"/>
      <c r="Y610" s="744"/>
      <c r="Z610" s="744"/>
      <c r="AA610" s="744"/>
      <c r="AB610" s="744"/>
    </row>
    <row r="611" ht="15.75" customHeight="1">
      <c r="F611" s="744"/>
      <c r="G611" s="744"/>
      <c r="H611" s="744"/>
      <c r="I611" s="744"/>
      <c r="J611" s="744"/>
      <c r="K611" s="819"/>
      <c r="L611" s="744"/>
      <c r="M611" s="744"/>
      <c r="N611" s="744"/>
      <c r="O611" s="820"/>
      <c r="P611" s="821"/>
      <c r="Q611" s="744"/>
      <c r="R611" s="744"/>
      <c r="S611" s="744"/>
      <c r="T611" s="744"/>
      <c r="U611" s="744"/>
      <c r="V611" s="744"/>
      <c r="W611" s="744"/>
      <c r="X611" s="744"/>
      <c r="Y611" s="744"/>
      <c r="Z611" s="744"/>
      <c r="AA611" s="744"/>
      <c r="AB611" s="744"/>
    </row>
    <row r="612" ht="15.75" customHeight="1">
      <c r="F612" s="744"/>
      <c r="G612" s="744"/>
      <c r="H612" s="744"/>
      <c r="I612" s="744"/>
      <c r="J612" s="744"/>
      <c r="K612" s="819"/>
      <c r="L612" s="744"/>
      <c r="M612" s="744"/>
      <c r="N612" s="744"/>
      <c r="O612" s="820"/>
      <c r="P612" s="821"/>
      <c r="Q612" s="744"/>
      <c r="R612" s="744"/>
      <c r="S612" s="744"/>
      <c r="T612" s="744"/>
      <c r="U612" s="744"/>
      <c r="V612" s="744"/>
      <c r="W612" s="744"/>
      <c r="X612" s="744"/>
      <c r="Y612" s="744"/>
      <c r="Z612" s="744"/>
      <c r="AA612" s="744"/>
      <c r="AB612" s="744"/>
    </row>
    <row r="613" ht="15.75" customHeight="1">
      <c r="F613" s="744"/>
      <c r="G613" s="744"/>
      <c r="H613" s="744"/>
      <c r="I613" s="744"/>
      <c r="J613" s="744"/>
      <c r="K613" s="819"/>
      <c r="L613" s="744"/>
      <c r="M613" s="744"/>
      <c r="N613" s="744"/>
      <c r="O613" s="820"/>
      <c r="P613" s="821"/>
      <c r="Q613" s="744"/>
      <c r="R613" s="744"/>
      <c r="S613" s="744"/>
      <c r="T613" s="744"/>
      <c r="U613" s="744"/>
      <c r="V613" s="744"/>
      <c r="W613" s="744"/>
      <c r="X613" s="744"/>
      <c r="Y613" s="744"/>
      <c r="Z613" s="744"/>
      <c r="AA613" s="744"/>
      <c r="AB613" s="744"/>
    </row>
    <row r="614" ht="15.75" customHeight="1">
      <c r="F614" s="744"/>
      <c r="G614" s="744"/>
      <c r="H614" s="744"/>
      <c r="I614" s="744"/>
      <c r="J614" s="744"/>
      <c r="K614" s="819"/>
      <c r="L614" s="744"/>
      <c r="M614" s="744"/>
      <c r="N614" s="744"/>
      <c r="O614" s="820"/>
      <c r="P614" s="821"/>
      <c r="Q614" s="744"/>
      <c r="R614" s="744"/>
      <c r="S614" s="744"/>
      <c r="T614" s="744"/>
      <c r="U614" s="744"/>
      <c r="V614" s="744"/>
      <c r="W614" s="744"/>
      <c r="X614" s="744"/>
      <c r="Y614" s="744"/>
      <c r="Z614" s="744"/>
      <c r="AA614" s="744"/>
      <c r="AB614" s="744"/>
    </row>
    <row r="615" ht="15.75" customHeight="1">
      <c r="F615" s="744"/>
      <c r="G615" s="744"/>
      <c r="H615" s="744"/>
      <c r="I615" s="744"/>
      <c r="J615" s="744"/>
      <c r="K615" s="819"/>
      <c r="L615" s="744"/>
      <c r="M615" s="744"/>
      <c r="N615" s="744"/>
      <c r="O615" s="820"/>
      <c r="P615" s="821"/>
      <c r="Q615" s="744"/>
      <c r="R615" s="744"/>
      <c r="S615" s="744"/>
      <c r="T615" s="744"/>
      <c r="U615" s="744"/>
      <c r="V615" s="744"/>
      <c r="W615" s="744"/>
      <c r="X615" s="744"/>
      <c r="Y615" s="744"/>
      <c r="Z615" s="744"/>
      <c r="AA615" s="744"/>
      <c r="AB615" s="744"/>
    </row>
    <row r="616" ht="15.75" customHeight="1">
      <c r="F616" s="744"/>
      <c r="G616" s="744"/>
      <c r="H616" s="744"/>
      <c r="I616" s="744"/>
      <c r="J616" s="744"/>
      <c r="K616" s="819"/>
      <c r="L616" s="744"/>
      <c r="M616" s="744"/>
      <c r="N616" s="744"/>
      <c r="O616" s="820"/>
      <c r="P616" s="821"/>
      <c r="Q616" s="744"/>
      <c r="R616" s="744"/>
      <c r="S616" s="744"/>
      <c r="T616" s="744"/>
      <c r="U616" s="744"/>
      <c r="V616" s="744"/>
      <c r="W616" s="744"/>
      <c r="X616" s="744"/>
      <c r="Y616" s="744"/>
      <c r="Z616" s="744"/>
      <c r="AA616" s="744"/>
      <c r="AB616" s="744"/>
    </row>
    <row r="617" ht="15.75" customHeight="1">
      <c r="F617" s="744"/>
      <c r="G617" s="744"/>
      <c r="H617" s="744"/>
      <c r="I617" s="744"/>
      <c r="J617" s="744"/>
      <c r="K617" s="819"/>
      <c r="L617" s="744"/>
      <c r="M617" s="744"/>
      <c r="N617" s="744"/>
      <c r="O617" s="820"/>
      <c r="P617" s="821"/>
      <c r="Q617" s="744"/>
      <c r="R617" s="744"/>
      <c r="S617" s="744"/>
      <c r="T617" s="744"/>
      <c r="U617" s="744"/>
      <c r="V617" s="744"/>
      <c r="W617" s="744"/>
      <c r="X617" s="744"/>
      <c r="Y617" s="744"/>
      <c r="Z617" s="744"/>
      <c r="AA617" s="744"/>
      <c r="AB617" s="744"/>
    </row>
    <row r="618" ht="15.75" customHeight="1">
      <c r="F618" s="744"/>
      <c r="G618" s="744"/>
      <c r="H618" s="744"/>
      <c r="I618" s="744"/>
      <c r="J618" s="744"/>
      <c r="K618" s="819"/>
      <c r="L618" s="744"/>
      <c r="M618" s="744"/>
      <c r="N618" s="744"/>
      <c r="O618" s="820"/>
      <c r="P618" s="821"/>
      <c r="Q618" s="744"/>
      <c r="R618" s="744"/>
      <c r="S618" s="744"/>
      <c r="T618" s="744"/>
      <c r="U618" s="744"/>
      <c r="V618" s="744"/>
      <c r="W618" s="744"/>
      <c r="X618" s="744"/>
      <c r="Y618" s="744"/>
      <c r="Z618" s="744"/>
      <c r="AA618" s="744"/>
      <c r="AB618" s="744"/>
    </row>
    <row r="619" ht="15.75" customHeight="1">
      <c r="F619" s="744"/>
      <c r="G619" s="744"/>
      <c r="H619" s="744"/>
      <c r="I619" s="744"/>
      <c r="J619" s="744"/>
      <c r="K619" s="819"/>
      <c r="L619" s="744"/>
      <c r="M619" s="744"/>
      <c r="N619" s="744"/>
      <c r="O619" s="820"/>
      <c r="P619" s="821"/>
      <c r="Q619" s="744"/>
      <c r="R619" s="744"/>
      <c r="S619" s="744"/>
      <c r="T619" s="744"/>
      <c r="U619" s="744"/>
      <c r="V619" s="744"/>
      <c r="W619" s="744"/>
      <c r="X619" s="744"/>
      <c r="Y619" s="744"/>
      <c r="Z619" s="744"/>
      <c r="AA619" s="744"/>
      <c r="AB619" s="744"/>
    </row>
    <row r="620" ht="15.75" customHeight="1">
      <c r="F620" s="744"/>
      <c r="G620" s="744"/>
      <c r="H620" s="744"/>
      <c r="I620" s="744"/>
      <c r="J620" s="744"/>
      <c r="K620" s="819"/>
      <c r="L620" s="744"/>
      <c r="M620" s="744"/>
      <c r="N620" s="744"/>
      <c r="O620" s="820"/>
      <c r="P620" s="821"/>
      <c r="Q620" s="744"/>
      <c r="R620" s="744"/>
      <c r="S620" s="744"/>
      <c r="T620" s="744"/>
      <c r="U620" s="744"/>
      <c r="V620" s="744"/>
      <c r="W620" s="744"/>
      <c r="X620" s="744"/>
      <c r="Y620" s="744"/>
      <c r="Z620" s="744"/>
      <c r="AA620" s="744"/>
      <c r="AB620" s="744"/>
    </row>
    <row r="621" ht="15.75" customHeight="1">
      <c r="F621" s="744"/>
      <c r="G621" s="744"/>
      <c r="H621" s="744"/>
      <c r="I621" s="744"/>
      <c r="J621" s="744"/>
      <c r="K621" s="819"/>
      <c r="L621" s="744"/>
      <c r="M621" s="744"/>
      <c r="N621" s="744"/>
      <c r="O621" s="820"/>
      <c r="P621" s="821"/>
      <c r="Q621" s="744"/>
      <c r="R621" s="744"/>
      <c r="S621" s="744"/>
      <c r="T621" s="744"/>
      <c r="U621" s="744"/>
      <c r="V621" s="744"/>
      <c r="W621" s="744"/>
      <c r="X621" s="744"/>
      <c r="Y621" s="744"/>
      <c r="Z621" s="744"/>
      <c r="AA621" s="744"/>
      <c r="AB621" s="744"/>
    </row>
    <row r="622" ht="15.75" customHeight="1">
      <c r="F622" s="744"/>
      <c r="G622" s="744"/>
      <c r="H622" s="744"/>
      <c r="I622" s="744"/>
      <c r="J622" s="744"/>
      <c r="K622" s="819"/>
      <c r="L622" s="744"/>
      <c r="M622" s="744"/>
      <c r="N622" s="744"/>
      <c r="O622" s="820"/>
      <c r="P622" s="821"/>
      <c r="Q622" s="744"/>
      <c r="R622" s="744"/>
      <c r="S622" s="744"/>
      <c r="T622" s="744"/>
      <c r="U622" s="744"/>
      <c r="V622" s="744"/>
      <c r="W622" s="744"/>
      <c r="X622" s="744"/>
      <c r="Y622" s="744"/>
      <c r="Z622" s="744"/>
      <c r="AA622" s="744"/>
      <c r="AB622" s="744"/>
    </row>
    <row r="623" ht="15.75" customHeight="1">
      <c r="F623" s="744"/>
      <c r="G623" s="744"/>
      <c r="H623" s="744"/>
      <c r="I623" s="744"/>
      <c r="J623" s="744"/>
      <c r="K623" s="819"/>
      <c r="L623" s="744"/>
      <c r="M623" s="744"/>
      <c r="N623" s="744"/>
      <c r="O623" s="820"/>
      <c r="P623" s="821"/>
      <c r="Q623" s="744"/>
      <c r="R623" s="744"/>
      <c r="S623" s="744"/>
      <c r="T623" s="744"/>
      <c r="U623" s="744"/>
      <c r="V623" s="744"/>
      <c r="W623" s="744"/>
      <c r="X623" s="744"/>
      <c r="Y623" s="744"/>
      <c r="Z623" s="744"/>
      <c r="AA623" s="744"/>
      <c r="AB623" s="744"/>
    </row>
    <row r="624" ht="15.75" customHeight="1">
      <c r="F624" s="744"/>
      <c r="G624" s="744"/>
      <c r="H624" s="744"/>
      <c r="I624" s="744"/>
      <c r="J624" s="744"/>
      <c r="K624" s="819"/>
      <c r="L624" s="744"/>
      <c r="M624" s="744"/>
      <c r="N624" s="744"/>
      <c r="O624" s="820"/>
      <c r="P624" s="821"/>
      <c r="Q624" s="744"/>
      <c r="R624" s="744"/>
      <c r="S624" s="744"/>
      <c r="T624" s="744"/>
      <c r="U624" s="744"/>
      <c r="V624" s="744"/>
      <c r="W624" s="744"/>
      <c r="X624" s="744"/>
      <c r="Y624" s="744"/>
      <c r="Z624" s="744"/>
      <c r="AA624" s="744"/>
      <c r="AB624" s="744"/>
    </row>
    <row r="625" ht="15.75" customHeight="1">
      <c r="F625" s="744"/>
      <c r="G625" s="744"/>
      <c r="H625" s="744"/>
      <c r="I625" s="744"/>
      <c r="J625" s="744"/>
      <c r="K625" s="819"/>
      <c r="L625" s="744"/>
      <c r="M625" s="744"/>
      <c r="N625" s="744"/>
      <c r="O625" s="820"/>
      <c r="P625" s="821"/>
      <c r="Q625" s="744"/>
      <c r="R625" s="744"/>
      <c r="S625" s="744"/>
      <c r="T625" s="744"/>
      <c r="U625" s="744"/>
      <c r="V625" s="744"/>
      <c r="W625" s="744"/>
      <c r="X625" s="744"/>
      <c r="Y625" s="744"/>
      <c r="Z625" s="744"/>
      <c r="AA625" s="744"/>
      <c r="AB625" s="744"/>
    </row>
    <row r="626" ht="15.75" customHeight="1">
      <c r="F626" s="744"/>
      <c r="G626" s="744"/>
      <c r="H626" s="744"/>
      <c r="I626" s="744"/>
      <c r="J626" s="744"/>
      <c r="K626" s="819"/>
      <c r="L626" s="744"/>
      <c r="M626" s="744"/>
      <c r="N626" s="744"/>
      <c r="O626" s="820"/>
      <c r="P626" s="821"/>
      <c r="Q626" s="744"/>
      <c r="R626" s="744"/>
      <c r="S626" s="744"/>
      <c r="T626" s="744"/>
      <c r="U626" s="744"/>
      <c r="V626" s="744"/>
      <c r="W626" s="744"/>
      <c r="X626" s="744"/>
      <c r="Y626" s="744"/>
      <c r="Z626" s="744"/>
      <c r="AA626" s="744"/>
      <c r="AB626" s="744"/>
    </row>
    <row r="627" ht="15.75" customHeight="1">
      <c r="F627" s="744"/>
      <c r="G627" s="744"/>
      <c r="H627" s="744"/>
      <c r="I627" s="744"/>
      <c r="J627" s="744"/>
      <c r="K627" s="819"/>
      <c r="L627" s="744"/>
      <c r="M627" s="744"/>
      <c r="N627" s="744"/>
      <c r="O627" s="820"/>
      <c r="P627" s="821"/>
      <c r="Q627" s="744"/>
      <c r="R627" s="744"/>
      <c r="S627" s="744"/>
      <c r="T627" s="744"/>
      <c r="U627" s="744"/>
      <c r="V627" s="744"/>
      <c r="W627" s="744"/>
      <c r="X627" s="744"/>
      <c r="Y627" s="744"/>
      <c r="Z627" s="744"/>
      <c r="AA627" s="744"/>
      <c r="AB627" s="744"/>
    </row>
    <row r="628" ht="15.75" customHeight="1">
      <c r="F628" s="744"/>
      <c r="G628" s="744"/>
      <c r="H628" s="744"/>
      <c r="I628" s="744"/>
      <c r="J628" s="744"/>
      <c r="K628" s="819"/>
      <c r="L628" s="744"/>
      <c r="M628" s="744"/>
      <c r="N628" s="744"/>
      <c r="O628" s="820"/>
      <c r="P628" s="821"/>
      <c r="Q628" s="744"/>
      <c r="R628" s="744"/>
      <c r="S628" s="744"/>
      <c r="T628" s="744"/>
      <c r="U628" s="744"/>
      <c r="V628" s="744"/>
      <c r="W628" s="744"/>
      <c r="X628" s="744"/>
      <c r="Y628" s="744"/>
      <c r="Z628" s="744"/>
      <c r="AA628" s="744"/>
      <c r="AB628" s="744"/>
    </row>
    <row r="629" ht="15.75" customHeight="1">
      <c r="F629" s="744"/>
      <c r="G629" s="744"/>
      <c r="H629" s="744"/>
      <c r="I629" s="744"/>
      <c r="J629" s="744"/>
      <c r="K629" s="819"/>
      <c r="L629" s="744"/>
      <c r="M629" s="744"/>
      <c r="N629" s="744"/>
      <c r="O629" s="820"/>
      <c r="P629" s="821"/>
      <c r="Q629" s="744"/>
      <c r="R629" s="744"/>
      <c r="S629" s="744"/>
      <c r="T629" s="744"/>
      <c r="U629" s="744"/>
      <c r="V629" s="744"/>
      <c r="W629" s="744"/>
      <c r="X629" s="744"/>
      <c r="Y629" s="744"/>
      <c r="Z629" s="744"/>
      <c r="AA629" s="744"/>
      <c r="AB629" s="744"/>
    </row>
    <row r="630" ht="15.75" customHeight="1">
      <c r="F630" s="744"/>
      <c r="G630" s="744"/>
      <c r="H630" s="744"/>
      <c r="I630" s="744"/>
      <c r="J630" s="744"/>
      <c r="K630" s="819"/>
      <c r="L630" s="744"/>
      <c r="M630" s="744"/>
      <c r="N630" s="744"/>
      <c r="O630" s="820"/>
      <c r="P630" s="821"/>
      <c r="Q630" s="744"/>
      <c r="R630" s="744"/>
      <c r="S630" s="744"/>
      <c r="T630" s="744"/>
      <c r="U630" s="744"/>
      <c r="V630" s="744"/>
      <c r="W630" s="744"/>
      <c r="X630" s="744"/>
      <c r="Y630" s="744"/>
      <c r="Z630" s="744"/>
      <c r="AA630" s="744"/>
      <c r="AB630" s="744"/>
    </row>
    <row r="631" ht="15.75" customHeight="1">
      <c r="F631" s="744"/>
      <c r="G631" s="744"/>
      <c r="H631" s="744"/>
      <c r="I631" s="744"/>
      <c r="J631" s="744"/>
      <c r="K631" s="819"/>
      <c r="L631" s="744"/>
      <c r="M631" s="744"/>
      <c r="N631" s="744"/>
      <c r="O631" s="820"/>
      <c r="P631" s="821"/>
      <c r="Q631" s="744"/>
      <c r="R631" s="744"/>
      <c r="S631" s="744"/>
      <c r="T631" s="744"/>
      <c r="U631" s="744"/>
      <c r="V631" s="744"/>
      <c r="W631" s="744"/>
      <c r="X631" s="744"/>
      <c r="Y631" s="744"/>
      <c r="Z631" s="744"/>
      <c r="AA631" s="744"/>
      <c r="AB631" s="744"/>
    </row>
    <row r="632" ht="15.75" customHeight="1">
      <c r="F632" s="744"/>
      <c r="G632" s="744"/>
      <c r="H632" s="744"/>
      <c r="I632" s="744"/>
      <c r="J632" s="744"/>
      <c r="K632" s="819"/>
      <c r="L632" s="744"/>
      <c r="M632" s="744"/>
      <c r="N632" s="744"/>
      <c r="O632" s="820"/>
      <c r="P632" s="821"/>
      <c r="Q632" s="744"/>
      <c r="R632" s="744"/>
      <c r="S632" s="744"/>
      <c r="T632" s="744"/>
      <c r="U632" s="744"/>
      <c r="V632" s="744"/>
      <c r="W632" s="744"/>
      <c r="X632" s="744"/>
      <c r="Y632" s="744"/>
      <c r="Z632" s="744"/>
      <c r="AA632" s="744"/>
      <c r="AB632" s="744"/>
    </row>
    <row r="633" ht="15.75" customHeight="1">
      <c r="F633" s="744"/>
      <c r="G633" s="744"/>
      <c r="H633" s="744"/>
      <c r="I633" s="744"/>
      <c r="J633" s="744"/>
      <c r="K633" s="819"/>
      <c r="L633" s="744"/>
      <c r="M633" s="744"/>
      <c r="N633" s="744"/>
      <c r="O633" s="820"/>
      <c r="P633" s="821"/>
      <c r="Q633" s="744"/>
      <c r="R633" s="744"/>
      <c r="S633" s="744"/>
      <c r="T633" s="744"/>
      <c r="U633" s="744"/>
      <c r="V633" s="744"/>
      <c r="W633" s="744"/>
      <c r="X633" s="744"/>
      <c r="Y633" s="744"/>
      <c r="Z633" s="744"/>
      <c r="AA633" s="744"/>
      <c r="AB633" s="744"/>
    </row>
    <row r="634" ht="15.75" customHeight="1">
      <c r="F634" s="744"/>
      <c r="G634" s="744"/>
      <c r="H634" s="744"/>
      <c r="I634" s="744"/>
      <c r="J634" s="744"/>
      <c r="K634" s="819"/>
      <c r="L634" s="744"/>
      <c r="M634" s="744"/>
      <c r="N634" s="744"/>
      <c r="O634" s="820"/>
      <c r="P634" s="821"/>
      <c r="Q634" s="744"/>
      <c r="R634" s="744"/>
      <c r="S634" s="744"/>
      <c r="T634" s="744"/>
      <c r="U634" s="744"/>
      <c r="V634" s="744"/>
      <c r="W634" s="744"/>
      <c r="X634" s="744"/>
      <c r="Y634" s="744"/>
      <c r="Z634" s="744"/>
      <c r="AA634" s="744"/>
      <c r="AB634" s="744"/>
    </row>
    <row r="635" ht="15.75" customHeight="1">
      <c r="F635" s="744"/>
      <c r="G635" s="744"/>
      <c r="H635" s="744"/>
      <c r="I635" s="744"/>
      <c r="J635" s="744"/>
      <c r="K635" s="819"/>
      <c r="L635" s="744"/>
      <c r="M635" s="744"/>
      <c r="N635" s="744"/>
      <c r="O635" s="820"/>
      <c r="P635" s="821"/>
      <c r="Q635" s="744"/>
      <c r="R635" s="744"/>
      <c r="S635" s="744"/>
      <c r="T635" s="744"/>
      <c r="U635" s="744"/>
      <c r="V635" s="744"/>
      <c r="W635" s="744"/>
      <c r="X635" s="744"/>
      <c r="Y635" s="744"/>
      <c r="Z635" s="744"/>
      <c r="AA635" s="744"/>
      <c r="AB635" s="744"/>
    </row>
    <row r="636" ht="15.75" customHeight="1">
      <c r="F636" s="744"/>
      <c r="G636" s="744"/>
      <c r="H636" s="744"/>
      <c r="I636" s="744"/>
      <c r="J636" s="744"/>
      <c r="K636" s="819"/>
      <c r="L636" s="744"/>
      <c r="M636" s="744"/>
      <c r="N636" s="744"/>
      <c r="O636" s="820"/>
      <c r="P636" s="821"/>
      <c r="Q636" s="744"/>
      <c r="R636" s="744"/>
      <c r="S636" s="744"/>
      <c r="T636" s="744"/>
      <c r="U636" s="744"/>
      <c r="V636" s="744"/>
      <c r="W636" s="744"/>
      <c r="X636" s="744"/>
      <c r="Y636" s="744"/>
      <c r="Z636" s="744"/>
      <c r="AA636" s="744"/>
      <c r="AB636" s="744"/>
    </row>
    <row r="637" ht="15.75" customHeight="1">
      <c r="F637" s="744"/>
      <c r="G637" s="744"/>
      <c r="H637" s="744"/>
      <c r="I637" s="744"/>
      <c r="J637" s="744"/>
      <c r="K637" s="819"/>
      <c r="L637" s="744"/>
      <c r="M637" s="744"/>
      <c r="N637" s="744"/>
      <c r="O637" s="820"/>
      <c r="P637" s="821"/>
      <c r="Q637" s="744"/>
      <c r="R637" s="744"/>
      <c r="S637" s="744"/>
      <c r="T637" s="744"/>
      <c r="U637" s="744"/>
      <c r="V637" s="744"/>
      <c r="W637" s="744"/>
      <c r="X637" s="744"/>
      <c r="Y637" s="744"/>
      <c r="Z637" s="744"/>
      <c r="AA637" s="744"/>
      <c r="AB637" s="744"/>
    </row>
    <row r="638" ht="15.75" customHeight="1">
      <c r="F638" s="744"/>
      <c r="G638" s="744"/>
      <c r="H638" s="744"/>
      <c r="I638" s="744"/>
      <c r="J638" s="744"/>
      <c r="K638" s="819"/>
      <c r="L638" s="744"/>
      <c r="M638" s="744"/>
      <c r="N638" s="744"/>
      <c r="O638" s="820"/>
      <c r="P638" s="821"/>
      <c r="Q638" s="744"/>
      <c r="R638" s="744"/>
      <c r="S638" s="744"/>
      <c r="T638" s="744"/>
      <c r="U638" s="744"/>
      <c r="V638" s="744"/>
      <c r="W638" s="744"/>
      <c r="X638" s="744"/>
      <c r="Y638" s="744"/>
      <c r="Z638" s="744"/>
      <c r="AA638" s="744"/>
      <c r="AB638" s="744"/>
    </row>
    <row r="639" ht="15.75" customHeight="1">
      <c r="F639" s="744"/>
      <c r="G639" s="744"/>
      <c r="H639" s="744"/>
      <c r="I639" s="744"/>
      <c r="J639" s="744"/>
      <c r="K639" s="819"/>
      <c r="L639" s="744"/>
      <c r="M639" s="744"/>
      <c r="N639" s="744"/>
      <c r="O639" s="820"/>
      <c r="P639" s="821"/>
      <c r="Q639" s="744"/>
      <c r="R639" s="744"/>
      <c r="S639" s="744"/>
      <c r="T639" s="744"/>
      <c r="U639" s="744"/>
      <c r="V639" s="744"/>
      <c r="W639" s="744"/>
      <c r="X639" s="744"/>
      <c r="Y639" s="744"/>
      <c r="Z639" s="744"/>
      <c r="AA639" s="744"/>
      <c r="AB639" s="744"/>
    </row>
    <row r="640" ht="15.75" customHeight="1">
      <c r="F640" s="744"/>
      <c r="G640" s="744"/>
      <c r="H640" s="744"/>
      <c r="I640" s="744"/>
      <c r="J640" s="744"/>
      <c r="K640" s="819"/>
      <c r="L640" s="744"/>
      <c r="M640" s="744"/>
      <c r="N640" s="744"/>
      <c r="O640" s="820"/>
      <c r="P640" s="821"/>
      <c r="Q640" s="744"/>
      <c r="R640" s="744"/>
      <c r="S640" s="744"/>
      <c r="T640" s="744"/>
      <c r="U640" s="744"/>
      <c r="V640" s="744"/>
      <c r="W640" s="744"/>
      <c r="X640" s="744"/>
      <c r="Y640" s="744"/>
      <c r="Z640" s="744"/>
      <c r="AA640" s="744"/>
      <c r="AB640" s="744"/>
    </row>
    <row r="641" ht="15.75" customHeight="1">
      <c r="F641" s="744"/>
      <c r="G641" s="744"/>
      <c r="H641" s="744"/>
      <c r="I641" s="744"/>
      <c r="J641" s="744"/>
      <c r="K641" s="819"/>
      <c r="L641" s="744"/>
      <c r="M641" s="744"/>
      <c r="N641" s="744"/>
      <c r="O641" s="820"/>
      <c r="P641" s="821"/>
      <c r="Q641" s="744"/>
      <c r="R641" s="744"/>
      <c r="S641" s="744"/>
      <c r="T641" s="744"/>
      <c r="U641" s="744"/>
      <c r="V641" s="744"/>
      <c r="W641" s="744"/>
      <c r="X641" s="744"/>
      <c r="Y641" s="744"/>
      <c r="Z641" s="744"/>
      <c r="AA641" s="744"/>
      <c r="AB641" s="744"/>
    </row>
    <row r="642" ht="15.75" customHeight="1">
      <c r="F642" s="744"/>
      <c r="G642" s="744"/>
      <c r="H642" s="744"/>
      <c r="I642" s="744"/>
      <c r="J642" s="744"/>
      <c r="K642" s="819"/>
      <c r="L642" s="744"/>
      <c r="M642" s="744"/>
      <c r="N642" s="744"/>
      <c r="O642" s="820"/>
      <c r="P642" s="821"/>
      <c r="Q642" s="744"/>
      <c r="R642" s="744"/>
      <c r="S642" s="744"/>
      <c r="T642" s="744"/>
      <c r="U642" s="744"/>
      <c r="V642" s="744"/>
      <c r="W642" s="744"/>
      <c r="X642" s="744"/>
      <c r="Y642" s="744"/>
      <c r="Z642" s="744"/>
      <c r="AA642" s="744"/>
      <c r="AB642" s="744"/>
    </row>
    <row r="643" ht="15.75" customHeight="1">
      <c r="F643" s="744"/>
      <c r="G643" s="744"/>
      <c r="H643" s="744"/>
      <c r="I643" s="744"/>
      <c r="J643" s="744"/>
      <c r="K643" s="819"/>
      <c r="L643" s="744"/>
      <c r="M643" s="744"/>
      <c r="N643" s="744"/>
      <c r="O643" s="820"/>
      <c r="P643" s="821"/>
      <c r="Q643" s="744"/>
      <c r="R643" s="744"/>
      <c r="S643" s="744"/>
      <c r="T643" s="744"/>
      <c r="U643" s="744"/>
      <c r="V643" s="744"/>
      <c r="W643" s="744"/>
      <c r="X643" s="744"/>
      <c r="Y643" s="744"/>
      <c r="Z643" s="744"/>
      <c r="AA643" s="744"/>
      <c r="AB643" s="744"/>
    </row>
    <row r="644" ht="15.75" customHeight="1">
      <c r="F644" s="744"/>
      <c r="G644" s="744"/>
      <c r="H644" s="744"/>
      <c r="I644" s="744"/>
      <c r="J644" s="744"/>
      <c r="K644" s="819"/>
      <c r="L644" s="744"/>
      <c r="M644" s="744"/>
      <c r="N644" s="744"/>
      <c r="O644" s="820"/>
      <c r="P644" s="821"/>
      <c r="Q644" s="744"/>
      <c r="R644" s="744"/>
      <c r="S644" s="744"/>
      <c r="T644" s="744"/>
      <c r="U644" s="744"/>
      <c r="V644" s="744"/>
      <c r="W644" s="744"/>
      <c r="X644" s="744"/>
      <c r="Y644" s="744"/>
      <c r="Z644" s="744"/>
      <c r="AA644" s="744"/>
      <c r="AB644" s="744"/>
    </row>
    <row r="645" ht="15.75" customHeight="1">
      <c r="F645" s="744"/>
      <c r="G645" s="744"/>
      <c r="H645" s="744"/>
      <c r="I645" s="744"/>
      <c r="J645" s="744"/>
      <c r="K645" s="819"/>
      <c r="L645" s="744"/>
      <c r="M645" s="744"/>
      <c r="N645" s="744"/>
      <c r="O645" s="820"/>
      <c r="P645" s="821"/>
      <c r="Q645" s="744"/>
      <c r="R645" s="744"/>
      <c r="S645" s="744"/>
      <c r="T645" s="744"/>
      <c r="U645" s="744"/>
      <c r="V645" s="744"/>
      <c r="W645" s="744"/>
      <c r="X645" s="744"/>
      <c r="Y645" s="744"/>
      <c r="Z645" s="744"/>
      <c r="AA645" s="744"/>
      <c r="AB645" s="744"/>
    </row>
    <row r="646" ht="15.75" customHeight="1">
      <c r="F646" s="744"/>
      <c r="G646" s="744"/>
      <c r="H646" s="744"/>
      <c r="I646" s="744"/>
      <c r="J646" s="744"/>
      <c r="K646" s="819"/>
      <c r="L646" s="744"/>
      <c r="M646" s="744"/>
      <c r="N646" s="744"/>
      <c r="O646" s="820"/>
      <c r="P646" s="821"/>
      <c r="Q646" s="744"/>
      <c r="R646" s="744"/>
      <c r="S646" s="744"/>
      <c r="T646" s="744"/>
      <c r="U646" s="744"/>
      <c r="V646" s="744"/>
      <c r="W646" s="744"/>
      <c r="X646" s="744"/>
      <c r="Y646" s="744"/>
      <c r="Z646" s="744"/>
      <c r="AA646" s="744"/>
      <c r="AB646" s="744"/>
    </row>
    <row r="647" ht="15.75" customHeight="1">
      <c r="F647" s="744"/>
      <c r="G647" s="744"/>
      <c r="H647" s="744"/>
      <c r="I647" s="744"/>
      <c r="J647" s="744"/>
      <c r="K647" s="819"/>
      <c r="L647" s="744"/>
      <c r="M647" s="744"/>
      <c r="N647" s="744"/>
      <c r="O647" s="820"/>
      <c r="P647" s="821"/>
      <c r="Q647" s="744"/>
      <c r="R647" s="744"/>
      <c r="S647" s="744"/>
      <c r="T647" s="744"/>
      <c r="U647" s="744"/>
      <c r="V647" s="744"/>
      <c r="W647" s="744"/>
      <c r="X647" s="744"/>
      <c r="Y647" s="744"/>
      <c r="Z647" s="744"/>
      <c r="AA647" s="744"/>
      <c r="AB647" s="744"/>
    </row>
    <row r="648" ht="15.75" customHeight="1">
      <c r="F648" s="744"/>
      <c r="G648" s="744"/>
      <c r="H648" s="744"/>
      <c r="I648" s="744"/>
      <c r="J648" s="744"/>
      <c r="K648" s="819"/>
      <c r="L648" s="744"/>
      <c r="M648" s="744"/>
      <c r="N648" s="744"/>
      <c r="O648" s="820"/>
      <c r="P648" s="821"/>
      <c r="Q648" s="744"/>
      <c r="R648" s="744"/>
      <c r="S648" s="744"/>
      <c r="T648" s="744"/>
      <c r="U648" s="744"/>
      <c r="V648" s="744"/>
      <c r="W648" s="744"/>
      <c r="X648" s="744"/>
      <c r="Y648" s="744"/>
      <c r="Z648" s="744"/>
      <c r="AA648" s="744"/>
      <c r="AB648" s="744"/>
    </row>
    <row r="649" ht="15.75" customHeight="1">
      <c r="F649" s="744"/>
      <c r="G649" s="744"/>
      <c r="H649" s="744"/>
      <c r="I649" s="744"/>
      <c r="J649" s="744"/>
      <c r="K649" s="819"/>
      <c r="L649" s="744"/>
      <c r="M649" s="744"/>
      <c r="N649" s="744"/>
      <c r="O649" s="820"/>
      <c r="P649" s="821"/>
      <c r="Q649" s="744"/>
      <c r="R649" s="744"/>
      <c r="S649" s="744"/>
      <c r="T649" s="744"/>
      <c r="U649" s="744"/>
      <c r="V649" s="744"/>
      <c r="W649" s="744"/>
      <c r="X649" s="744"/>
      <c r="Y649" s="744"/>
      <c r="Z649" s="744"/>
      <c r="AA649" s="744"/>
      <c r="AB649" s="744"/>
    </row>
    <row r="650" ht="15.75" customHeight="1">
      <c r="F650" s="744"/>
      <c r="G650" s="744"/>
      <c r="H650" s="744"/>
      <c r="I650" s="744"/>
      <c r="J650" s="744"/>
      <c r="K650" s="819"/>
      <c r="L650" s="744"/>
      <c r="M650" s="744"/>
      <c r="N650" s="744"/>
      <c r="O650" s="820"/>
      <c r="P650" s="821"/>
      <c r="Q650" s="744"/>
      <c r="R650" s="744"/>
      <c r="S650" s="744"/>
      <c r="T650" s="744"/>
      <c r="U650" s="744"/>
      <c r="V650" s="744"/>
      <c r="W650" s="744"/>
      <c r="X650" s="744"/>
      <c r="Y650" s="744"/>
      <c r="Z650" s="744"/>
      <c r="AA650" s="744"/>
      <c r="AB650" s="744"/>
    </row>
    <row r="651" ht="15.75" customHeight="1">
      <c r="F651" s="744"/>
      <c r="G651" s="744"/>
      <c r="H651" s="744"/>
      <c r="I651" s="744"/>
      <c r="J651" s="744"/>
      <c r="K651" s="819"/>
      <c r="L651" s="744"/>
      <c r="M651" s="744"/>
      <c r="N651" s="744"/>
      <c r="O651" s="820"/>
      <c r="P651" s="821"/>
      <c r="Q651" s="744"/>
      <c r="R651" s="744"/>
      <c r="S651" s="744"/>
      <c r="T651" s="744"/>
      <c r="U651" s="744"/>
      <c r="V651" s="744"/>
      <c r="W651" s="744"/>
      <c r="X651" s="744"/>
      <c r="Y651" s="744"/>
      <c r="Z651" s="744"/>
      <c r="AA651" s="744"/>
      <c r="AB651" s="744"/>
    </row>
    <row r="652" ht="15.75" customHeight="1">
      <c r="F652" s="744"/>
      <c r="G652" s="744"/>
      <c r="H652" s="744"/>
      <c r="I652" s="744"/>
      <c r="J652" s="744"/>
      <c r="K652" s="819"/>
      <c r="L652" s="744"/>
      <c r="M652" s="744"/>
      <c r="N652" s="744"/>
      <c r="O652" s="820"/>
      <c r="P652" s="821"/>
      <c r="Q652" s="744"/>
      <c r="R652" s="744"/>
      <c r="S652" s="744"/>
      <c r="T652" s="744"/>
      <c r="U652" s="744"/>
      <c r="V652" s="744"/>
      <c r="W652" s="744"/>
      <c r="X652" s="744"/>
      <c r="Y652" s="744"/>
      <c r="Z652" s="744"/>
      <c r="AA652" s="744"/>
      <c r="AB652" s="744"/>
    </row>
    <row r="653" ht="15.75" customHeight="1">
      <c r="F653" s="744"/>
      <c r="G653" s="744"/>
      <c r="H653" s="744"/>
      <c r="I653" s="744"/>
      <c r="J653" s="744"/>
      <c r="K653" s="819"/>
      <c r="L653" s="744"/>
      <c r="M653" s="744"/>
      <c r="N653" s="744"/>
      <c r="O653" s="820"/>
      <c r="P653" s="821"/>
      <c r="Q653" s="744"/>
      <c r="R653" s="744"/>
      <c r="S653" s="744"/>
      <c r="T653" s="744"/>
      <c r="U653" s="744"/>
      <c r="V653" s="744"/>
      <c r="W653" s="744"/>
      <c r="X653" s="744"/>
      <c r="Y653" s="744"/>
      <c r="Z653" s="744"/>
      <c r="AA653" s="744"/>
      <c r="AB653" s="744"/>
    </row>
    <row r="654" ht="15.75" customHeight="1">
      <c r="F654" s="744"/>
      <c r="G654" s="744"/>
      <c r="H654" s="744"/>
      <c r="I654" s="744"/>
      <c r="J654" s="744"/>
      <c r="K654" s="819"/>
      <c r="L654" s="744"/>
      <c r="M654" s="744"/>
      <c r="N654" s="744"/>
      <c r="O654" s="820"/>
      <c r="P654" s="821"/>
      <c r="Q654" s="744"/>
      <c r="R654" s="744"/>
      <c r="S654" s="744"/>
      <c r="T654" s="744"/>
      <c r="U654" s="744"/>
      <c r="V654" s="744"/>
      <c r="W654" s="744"/>
      <c r="X654" s="744"/>
      <c r="Y654" s="744"/>
      <c r="Z654" s="744"/>
      <c r="AA654" s="744"/>
      <c r="AB654" s="744"/>
    </row>
    <row r="655" ht="15.75" customHeight="1">
      <c r="F655" s="744"/>
      <c r="G655" s="744"/>
      <c r="H655" s="744"/>
      <c r="I655" s="744"/>
      <c r="J655" s="744"/>
      <c r="K655" s="819"/>
      <c r="L655" s="744"/>
      <c r="M655" s="744"/>
      <c r="N655" s="744"/>
      <c r="O655" s="820"/>
      <c r="P655" s="821"/>
      <c r="Q655" s="744"/>
      <c r="R655" s="744"/>
      <c r="S655" s="744"/>
      <c r="T655" s="744"/>
      <c r="U655" s="744"/>
      <c r="V655" s="744"/>
      <c r="W655" s="744"/>
      <c r="X655" s="744"/>
      <c r="Y655" s="744"/>
      <c r="Z655" s="744"/>
      <c r="AA655" s="744"/>
      <c r="AB655" s="744"/>
    </row>
    <row r="656" ht="15.75" customHeight="1">
      <c r="F656" s="744"/>
      <c r="G656" s="744"/>
      <c r="H656" s="744"/>
      <c r="I656" s="744"/>
      <c r="J656" s="744"/>
      <c r="K656" s="819"/>
      <c r="L656" s="744"/>
      <c r="M656" s="744"/>
      <c r="N656" s="744"/>
      <c r="O656" s="820"/>
      <c r="P656" s="821"/>
      <c r="Q656" s="744"/>
      <c r="R656" s="744"/>
      <c r="S656" s="744"/>
      <c r="T656" s="744"/>
      <c r="U656" s="744"/>
      <c r="V656" s="744"/>
      <c r="W656" s="744"/>
      <c r="X656" s="744"/>
      <c r="Y656" s="744"/>
      <c r="Z656" s="744"/>
      <c r="AA656" s="744"/>
      <c r="AB656" s="744"/>
    </row>
    <row r="657" ht="15.75" customHeight="1">
      <c r="F657" s="744"/>
      <c r="G657" s="744"/>
      <c r="H657" s="744"/>
      <c r="I657" s="744"/>
      <c r="J657" s="744"/>
      <c r="K657" s="819"/>
      <c r="L657" s="744"/>
      <c r="M657" s="744"/>
      <c r="N657" s="744"/>
      <c r="O657" s="820"/>
      <c r="P657" s="821"/>
      <c r="Q657" s="744"/>
      <c r="R657" s="744"/>
      <c r="S657" s="744"/>
      <c r="T657" s="744"/>
      <c r="U657" s="744"/>
      <c r="V657" s="744"/>
      <c r="W657" s="744"/>
      <c r="X657" s="744"/>
      <c r="Y657" s="744"/>
      <c r="Z657" s="744"/>
      <c r="AA657" s="744"/>
      <c r="AB657" s="744"/>
    </row>
    <row r="658" ht="15.75" customHeight="1">
      <c r="F658" s="744"/>
      <c r="G658" s="744"/>
      <c r="H658" s="744"/>
      <c r="I658" s="744"/>
      <c r="J658" s="744"/>
      <c r="K658" s="819"/>
      <c r="L658" s="744"/>
      <c r="M658" s="744"/>
      <c r="N658" s="744"/>
      <c r="O658" s="820"/>
      <c r="P658" s="821"/>
      <c r="Q658" s="744"/>
      <c r="R658" s="744"/>
      <c r="S658" s="744"/>
      <c r="T658" s="744"/>
      <c r="U658" s="744"/>
      <c r="V658" s="744"/>
      <c r="W658" s="744"/>
      <c r="X658" s="744"/>
      <c r="Y658" s="744"/>
      <c r="Z658" s="744"/>
      <c r="AA658" s="744"/>
      <c r="AB658" s="744"/>
    </row>
    <row r="659" ht="15.75" customHeight="1">
      <c r="F659" s="744"/>
      <c r="G659" s="744"/>
      <c r="H659" s="744"/>
      <c r="I659" s="744"/>
      <c r="J659" s="744"/>
      <c r="K659" s="819"/>
      <c r="L659" s="744"/>
      <c r="M659" s="744"/>
      <c r="N659" s="744"/>
      <c r="O659" s="820"/>
      <c r="P659" s="821"/>
      <c r="Q659" s="744"/>
      <c r="R659" s="744"/>
      <c r="S659" s="744"/>
      <c r="T659" s="744"/>
      <c r="U659" s="744"/>
      <c r="V659" s="744"/>
      <c r="W659" s="744"/>
      <c r="X659" s="744"/>
      <c r="Y659" s="744"/>
      <c r="Z659" s="744"/>
      <c r="AA659" s="744"/>
      <c r="AB659" s="744"/>
    </row>
    <row r="660" ht="15.75" customHeight="1">
      <c r="F660" s="744"/>
      <c r="G660" s="744"/>
      <c r="H660" s="744"/>
      <c r="I660" s="744"/>
      <c r="J660" s="744"/>
      <c r="K660" s="819"/>
      <c r="L660" s="744"/>
      <c r="M660" s="744"/>
      <c r="N660" s="744"/>
      <c r="O660" s="820"/>
      <c r="P660" s="821"/>
      <c r="Q660" s="744"/>
      <c r="R660" s="744"/>
      <c r="S660" s="744"/>
      <c r="T660" s="744"/>
      <c r="U660" s="744"/>
      <c r="V660" s="744"/>
      <c r="W660" s="744"/>
      <c r="X660" s="744"/>
      <c r="Y660" s="744"/>
      <c r="Z660" s="744"/>
      <c r="AA660" s="744"/>
      <c r="AB660" s="744"/>
    </row>
    <row r="661" ht="15.75" customHeight="1">
      <c r="F661" s="744"/>
      <c r="G661" s="744"/>
      <c r="H661" s="744"/>
      <c r="I661" s="744"/>
      <c r="J661" s="744"/>
      <c r="K661" s="819"/>
      <c r="L661" s="744"/>
      <c r="M661" s="744"/>
      <c r="N661" s="744"/>
      <c r="O661" s="820"/>
      <c r="P661" s="821"/>
      <c r="Q661" s="744"/>
      <c r="R661" s="744"/>
      <c r="S661" s="744"/>
      <c r="T661" s="744"/>
      <c r="U661" s="744"/>
      <c r="V661" s="744"/>
      <c r="W661" s="744"/>
      <c r="X661" s="744"/>
      <c r="Y661" s="744"/>
      <c r="Z661" s="744"/>
      <c r="AA661" s="744"/>
      <c r="AB661" s="744"/>
    </row>
    <row r="662" ht="15.75" customHeight="1">
      <c r="F662" s="744"/>
      <c r="G662" s="744"/>
      <c r="H662" s="744"/>
      <c r="I662" s="744"/>
      <c r="J662" s="744"/>
      <c r="K662" s="819"/>
      <c r="L662" s="744"/>
      <c r="M662" s="744"/>
      <c r="N662" s="744"/>
      <c r="O662" s="820"/>
      <c r="P662" s="821"/>
      <c r="Q662" s="744"/>
      <c r="R662" s="744"/>
      <c r="S662" s="744"/>
      <c r="T662" s="744"/>
      <c r="U662" s="744"/>
      <c r="V662" s="744"/>
      <c r="W662" s="744"/>
      <c r="X662" s="744"/>
      <c r="Y662" s="744"/>
      <c r="Z662" s="744"/>
      <c r="AA662" s="744"/>
      <c r="AB662" s="744"/>
    </row>
    <row r="663" ht="15.75" customHeight="1">
      <c r="F663" s="744"/>
      <c r="G663" s="744"/>
      <c r="H663" s="744"/>
      <c r="I663" s="744"/>
      <c r="J663" s="744"/>
      <c r="K663" s="819"/>
      <c r="L663" s="744"/>
      <c r="M663" s="744"/>
      <c r="N663" s="744"/>
      <c r="O663" s="820"/>
      <c r="P663" s="821"/>
      <c r="Q663" s="744"/>
      <c r="R663" s="744"/>
      <c r="S663" s="744"/>
      <c r="T663" s="744"/>
      <c r="U663" s="744"/>
      <c r="V663" s="744"/>
      <c r="W663" s="744"/>
      <c r="X663" s="744"/>
      <c r="Y663" s="744"/>
      <c r="Z663" s="744"/>
      <c r="AA663" s="744"/>
      <c r="AB663" s="744"/>
    </row>
    <row r="664" ht="15.75" customHeight="1">
      <c r="F664" s="744"/>
      <c r="G664" s="744"/>
      <c r="H664" s="744"/>
      <c r="I664" s="744"/>
      <c r="J664" s="744"/>
      <c r="K664" s="819"/>
      <c r="L664" s="744"/>
      <c r="M664" s="744"/>
      <c r="N664" s="744"/>
      <c r="O664" s="820"/>
      <c r="P664" s="821"/>
      <c r="Q664" s="744"/>
      <c r="R664" s="744"/>
      <c r="S664" s="744"/>
      <c r="T664" s="744"/>
      <c r="U664" s="744"/>
      <c r="V664" s="744"/>
      <c r="W664" s="744"/>
      <c r="X664" s="744"/>
      <c r="Y664" s="744"/>
      <c r="Z664" s="744"/>
      <c r="AA664" s="744"/>
      <c r="AB664" s="744"/>
    </row>
    <row r="665" ht="15.75" customHeight="1">
      <c r="F665" s="744"/>
      <c r="G665" s="744"/>
      <c r="H665" s="744"/>
      <c r="I665" s="744"/>
      <c r="J665" s="744"/>
      <c r="K665" s="819"/>
      <c r="L665" s="744"/>
      <c r="M665" s="744"/>
      <c r="N665" s="744"/>
      <c r="O665" s="820"/>
      <c r="P665" s="821"/>
      <c r="Q665" s="744"/>
      <c r="R665" s="744"/>
      <c r="S665" s="744"/>
      <c r="T665" s="744"/>
      <c r="U665" s="744"/>
      <c r="V665" s="744"/>
      <c r="W665" s="744"/>
      <c r="X665" s="744"/>
      <c r="Y665" s="744"/>
      <c r="Z665" s="744"/>
      <c r="AA665" s="744"/>
      <c r="AB665" s="744"/>
    </row>
    <row r="666" ht="15.75" customHeight="1">
      <c r="F666" s="744"/>
      <c r="G666" s="744"/>
      <c r="H666" s="744"/>
      <c r="I666" s="744"/>
      <c r="J666" s="744"/>
      <c r="K666" s="819"/>
      <c r="L666" s="744"/>
      <c r="M666" s="744"/>
      <c r="N666" s="744"/>
      <c r="O666" s="820"/>
      <c r="P666" s="821"/>
      <c r="Q666" s="744"/>
      <c r="R666" s="744"/>
      <c r="S666" s="744"/>
      <c r="T666" s="744"/>
      <c r="U666" s="744"/>
      <c r="V666" s="744"/>
      <c r="W666" s="744"/>
      <c r="X666" s="744"/>
      <c r="Y666" s="744"/>
      <c r="Z666" s="744"/>
      <c r="AA666" s="744"/>
      <c r="AB666" s="744"/>
    </row>
    <row r="667" ht="15.75" customHeight="1">
      <c r="F667" s="744"/>
      <c r="G667" s="744"/>
      <c r="H667" s="744"/>
      <c r="I667" s="744"/>
      <c r="J667" s="744"/>
      <c r="K667" s="819"/>
      <c r="L667" s="744"/>
      <c r="M667" s="744"/>
      <c r="N667" s="744"/>
      <c r="O667" s="820"/>
      <c r="P667" s="821"/>
      <c r="Q667" s="744"/>
      <c r="R667" s="744"/>
      <c r="S667" s="744"/>
      <c r="T667" s="744"/>
      <c r="U667" s="744"/>
      <c r="V667" s="744"/>
      <c r="W667" s="744"/>
      <c r="X667" s="744"/>
      <c r="Y667" s="744"/>
      <c r="Z667" s="744"/>
      <c r="AA667" s="744"/>
      <c r="AB667" s="744"/>
    </row>
    <row r="668" ht="15.75" customHeight="1">
      <c r="F668" s="744"/>
      <c r="G668" s="744"/>
      <c r="H668" s="744"/>
      <c r="I668" s="744"/>
      <c r="J668" s="744"/>
      <c r="K668" s="819"/>
      <c r="L668" s="744"/>
      <c r="M668" s="744"/>
      <c r="N668" s="744"/>
      <c r="O668" s="820"/>
      <c r="P668" s="821"/>
      <c r="Q668" s="744"/>
      <c r="R668" s="744"/>
      <c r="S668" s="744"/>
      <c r="T668" s="744"/>
      <c r="U668" s="744"/>
      <c r="V668" s="744"/>
      <c r="W668" s="744"/>
      <c r="X668" s="744"/>
      <c r="Y668" s="744"/>
      <c r="Z668" s="744"/>
      <c r="AA668" s="744"/>
      <c r="AB668" s="744"/>
    </row>
    <row r="669" ht="15.75" customHeight="1">
      <c r="F669" s="744"/>
      <c r="G669" s="744"/>
      <c r="H669" s="744"/>
      <c r="I669" s="744"/>
      <c r="J669" s="744"/>
      <c r="K669" s="819"/>
      <c r="L669" s="744"/>
      <c r="M669" s="744"/>
      <c r="N669" s="744"/>
      <c r="O669" s="820"/>
      <c r="P669" s="821"/>
      <c r="Q669" s="744"/>
      <c r="R669" s="744"/>
      <c r="S669" s="744"/>
      <c r="T669" s="744"/>
      <c r="U669" s="744"/>
      <c r="V669" s="744"/>
      <c r="W669" s="744"/>
      <c r="X669" s="744"/>
      <c r="Y669" s="744"/>
      <c r="Z669" s="744"/>
      <c r="AA669" s="744"/>
      <c r="AB669" s="744"/>
    </row>
    <row r="670" ht="15.75" customHeight="1">
      <c r="F670" s="744"/>
      <c r="G670" s="744"/>
      <c r="H670" s="744"/>
      <c r="I670" s="744"/>
      <c r="J670" s="744"/>
      <c r="K670" s="819"/>
      <c r="L670" s="744"/>
      <c r="M670" s="744"/>
      <c r="N670" s="744"/>
      <c r="O670" s="820"/>
      <c r="P670" s="821"/>
      <c r="Q670" s="744"/>
      <c r="R670" s="744"/>
      <c r="S670" s="744"/>
      <c r="T670" s="744"/>
      <c r="U670" s="744"/>
      <c r="V670" s="744"/>
      <c r="W670" s="744"/>
      <c r="X670" s="744"/>
      <c r="Y670" s="744"/>
      <c r="Z670" s="744"/>
      <c r="AA670" s="744"/>
      <c r="AB670" s="744"/>
    </row>
    <row r="671" ht="15.75" customHeight="1">
      <c r="F671" s="744"/>
      <c r="G671" s="744"/>
      <c r="H671" s="744"/>
      <c r="I671" s="744"/>
      <c r="J671" s="744"/>
      <c r="K671" s="819"/>
      <c r="L671" s="744"/>
      <c r="M671" s="744"/>
      <c r="N671" s="744"/>
      <c r="O671" s="820"/>
      <c r="P671" s="821"/>
      <c r="Q671" s="744"/>
      <c r="R671" s="744"/>
      <c r="S671" s="744"/>
      <c r="T671" s="744"/>
      <c r="U671" s="744"/>
      <c r="V671" s="744"/>
      <c r="W671" s="744"/>
      <c r="X671" s="744"/>
      <c r="Y671" s="744"/>
      <c r="Z671" s="744"/>
      <c r="AA671" s="744"/>
      <c r="AB671" s="744"/>
    </row>
    <row r="672" ht="15.75" customHeight="1">
      <c r="F672" s="744"/>
      <c r="G672" s="744"/>
      <c r="H672" s="744"/>
      <c r="I672" s="744"/>
      <c r="J672" s="744"/>
      <c r="K672" s="819"/>
      <c r="L672" s="744"/>
      <c r="M672" s="744"/>
      <c r="N672" s="744"/>
      <c r="O672" s="820"/>
      <c r="P672" s="821"/>
      <c r="Q672" s="744"/>
      <c r="R672" s="744"/>
      <c r="S672" s="744"/>
      <c r="T672" s="744"/>
      <c r="U672" s="744"/>
      <c r="V672" s="744"/>
      <c r="W672" s="744"/>
      <c r="X672" s="744"/>
      <c r="Y672" s="744"/>
      <c r="Z672" s="744"/>
      <c r="AA672" s="744"/>
      <c r="AB672" s="744"/>
    </row>
    <row r="673" ht="15.75" customHeight="1">
      <c r="F673" s="744"/>
      <c r="G673" s="744"/>
      <c r="H673" s="744"/>
      <c r="I673" s="744"/>
      <c r="J673" s="744"/>
      <c r="K673" s="819"/>
      <c r="L673" s="744"/>
      <c r="M673" s="744"/>
      <c r="N673" s="744"/>
      <c r="O673" s="820"/>
      <c r="P673" s="821"/>
      <c r="Q673" s="744"/>
      <c r="R673" s="744"/>
      <c r="S673" s="744"/>
      <c r="T673" s="744"/>
      <c r="U673" s="744"/>
      <c r="V673" s="744"/>
      <c r="W673" s="744"/>
      <c r="X673" s="744"/>
      <c r="Y673" s="744"/>
      <c r="Z673" s="744"/>
      <c r="AA673" s="744"/>
      <c r="AB673" s="744"/>
    </row>
    <row r="674" ht="15.75" customHeight="1">
      <c r="F674" s="744"/>
      <c r="G674" s="744"/>
      <c r="H674" s="744"/>
      <c r="I674" s="744"/>
      <c r="J674" s="744"/>
      <c r="K674" s="819"/>
      <c r="L674" s="744"/>
      <c r="M674" s="744"/>
      <c r="N674" s="744"/>
      <c r="O674" s="820"/>
      <c r="P674" s="821"/>
      <c r="Q674" s="744"/>
      <c r="R674" s="744"/>
      <c r="S674" s="744"/>
      <c r="T674" s="744"/>
      <c r="U674" s="744"/>
      <c r="V674" s="744"/>
      <c r="W674" s="744"/>
      <c r="X674" s="744"/>
      <c r="Y674" s="744"/>
      <c r="Z674" s="744"/>
      <c r="AA674" s="744"/>
      <c r="AB674" s="744"/>
    </row>
    <row r="675" ht="15.75" customHeight="1">
      <c r="F675" s="744"/>
      <c r="G675" s="744"/>
      <c r="H675" s="744"/>
      <c r="I675" s="744"/>
      <c r="J675" s="744"/>
      <c r="K675" s="819"/>
      <c r="L675" s="744"/>
      <c r="M675" s="744"/>
      <c r="N675" s="744"/>
      <c r="O675" s="820"/>
      <c r="P675" s="821"/>
      <c r="Q675" s="744"/>
      <c r="R675" s="744"/>
      <c r="S675" s="744"/>
      <c r="T675" s="744"/>
      <c r="U675" s="744"/>
      <c r="V675" s="744"/>
      <c r="W675" s="744"/>
      <c r="X675" s="744"/>
      <c r="Y675" s="744"/>
      <c r="Z675" s="744"/>
      <c r="AA675" s="744"/>
      <c r="AB675" s="744"/>
    </row>
    <row r="676" ht="15.75" customHeight="1">
      <c r="F676" s="744"/>
      <c r="G676" s="744"/>
      <c r="H676" s="744"/>
      <c r="I676" s="744"/>
      <c r="J676" s="744"/>
      <c r="K676" s="819"/>
      <c r="L676" s="744"/>
      <c r="M676" s="744"/>
      <c r="N676" s="744"/>
      <c r="O676" s="820"/>
      <c r="P676" s="821"/>
      <c r="Q676" s="744"/>
      <c r="R676" s="744"/>
      <c r="S676" s="744"/>
      <c r="T676" s="744"/>
      <c r="U676" s="744"/>
      <c r="V676" s="744"/>
      <c r="W676" s="744"/>
      <c r="X676" s="744"/>
      <c r="Y676" s="744"/>
      <c r="Z676" s="744"/>
      <c r="AA676" s="744"/>
      <c r="AB676" s="744"/>
    </row>
    <row r="677" ht="15.75" customHeight="1">
      <c r="F677" s="744"/>
      <c r="G677" s="744"/>
      <c r="H677" s="744"/>
      <c r="I677" s="744"/>
      <c r="J677" s="744"/>
      <c r="K677" s="819"/>
      <c r="L677" s="744"/>
      <c r="M677" s="744"/>
      <c r="N677" s="744"/>
      <c r="O677" s="820"/>
      <c r="P677" s="821"/>
      <c r="Q677" s="744"/>
      <c r="R677" s="744"/>
      <c r="S677" s="744"/>
      <c r="T677" s="744"/>
      <c r="U677" s="744"/>
      <c r="V677" s="744"/>
      <c r="W677" s="744"/>
      <c r="X677" s="744"/>
      <c r="Y677" s="744"/>
      <c r="Z677" s="744"/>
      <c r="AA677" s="744"/>
      <c r="AB677" s="744"/>
    </row>
    <row r="678" ht="15.75" customHeight="1">
      <c r="F678" s="744"/>
      <c r="G678" s="744"/>
      <c r="H678" s="744"/>
      <c r="I678" s="744"/>
      <c r="J678" s="744"/>
      <c r="K678" s="819"/>
      <c r="L678" s="744"/>
      <c r="M678" s="744"/>
      <c r="N678" s="744"/>
      <c r="O678" s="820"/>
      <c r="P678" s="821"/>
      <c r="Q678" s="744"/>
      <c r="R678" s="744"/>
      <c r="S678" s="744"/>
      <c r="T678" s="744"/>
      <c r="U678" s="744"/>
      <c r="V678" s="744"/>
      <c r="W678" s="744"/>
      <c r="X678" s="744"/>
      <c r="Y678" s="744"/>
      <c r="Z678" s="744"/>
      <c r="AA678" s="744"/>
      <c r="AB678" s="744"/>
    </row>
    <row r="679" ht="15.75" customHeight="1">
      <c r="F679" s="744"/>
      <c r="G679" s="744"/>
      <c r="H679" s="744"/>
      <c r="I679" s="744"/>
      <c r="J679" s="744"/>
      <c r="K679" s="819"/>
      <c r="L679" s="744"/>
      <c r="M679" s="744"/>
      <c r="N679" s="744"/>
      <c r="O679" s="820"/>
      <c r="P679" s="821"/>
      <c r="Q679" s="744"/>
      <c r="R679" s="744"/>
      <c r="S679" s="744"/>
      <c r="T679" s="744"/>
      <c r="U679" s="744"/>
      <c r="V679" s="744"/>
      <c r="W679" s="744"/>
      <c r="X679" s="744"/>
      <c r="Y679" s="744"/>
      <c r="Z679" s="744"/>
      <c r="AA679" s="744"/>
      <c r="AB679" s="744"/>
    </row>
    <row r="680" ht="15.75" customHeight="1">
      <c r="F680" s="744"/>
      <c r="G680" s="744"/>
      <c r="H680" s="744"/>
      <c r="I680" s="744"/>
      <c r="J680" s="744"/>
      <c r="K680" s="819"/>
      <c r="L680" s="744"/>
      <c r="M680" s="744"/>
      <c r="N680" s="744"/>
      <c r="O680" s="820"/>
      <c r="P680" s="821"/>
      <c r="Q680" s="744"/>
      <c r="R680" s="744"/>
      <c r="S680" s="744"/>
      <c r="T680" s="744"/>
      <c r="U680" s="744"/>
      <c r="V680" s="744"/>
      <c r="W680" s="744"/>
      <c r="X680" s="744"/>
      <c r="Y680" s="744"/>
      <c r="Z680" s="744"/>
      <c r="AA680" s="744"/>
      <c r="AB680" s="744"/>
    </row>
    <row r="681" ht="15.75" customHeight="1">
      <c r="F681" s="744"/>
      <c r="G681" s="744"/>
      <c r="H681" s="744"/>
      <c r="I681" s="744"/>
      <c r="J681" s="744"/>
      <c r="K681" s="819"/>
      <c r="L681" s="744"/>
      <c r="M681" s="744"/>
      <c r="N681" s="744"/>
      <c r="O681" s="820"/>
      <c r="P681" s="821"/>
      <c r="Q681" s="744"/>
      <c r="R681" s="744"/>
      <c r="S681" s="744"/>
      <c r="T681" s="744"/>
      <c r="U681" s="744"/>
      <c r="V681" s="744"/>
      <c r="W681" s="744"/>
      <c r="X681" s="744"/>
      <c r="Y681" s="744"/>
      <c r="Z681" s="744"/>
      <c r="AA681" s="744"/>
      <c r="AB681" s="744"/>
    </row>
    <row r="682" ht="15.75" customHeight="1">
      <c r="F682" s="744"/>
      <c r="G682" s="744"/>
      <c r="H682" s="744"/>
      <c r="I682" s="744"/>
      <c r="J682" s="744"/>
      <c r="K682" s="819"/>
      <c r="L682" s="744"/>
      <c r="M682" s="744"/>
      <c r="N682" s="744"/>
      <c r="O682" s="820"/>
      <c r="P682" s="821"/>
      <c r="Q682" s="744"/>
      <c r="R682" s="744"/>
      <c r="S682" s="744"/>
      <c r="T682" s="744"/>
      <c r="U682" s="744"/>
      <c r="V682" s="744"/>
      <c r="W682" s="744"/>
      <c r="X682" s="744"/>
      <c r="Y682" s="744"/>
      <c r="Z682" s="744"/>
      <c r="AA682" s="744"/>
      <c r="AB682" s="744"/>
    </row>
    <row r="683" ht="15.75" customHeight="1">
      <c r="F683" s="744"/>
      <c r="G683" s="744"/>
      <c r="H683" s="744"/>
      <c r="I683" s="744"/>
      <c r="J683" s="744"/>
      <c r="K683" s="819"/>
      <c r="L683" s="744"/>
      <c r="M683" s="744"/>
      <c r="N683" s="744"/>
      <c r="O683" s="820"/>
      <c r="P683" s="821"/>
      <c r="Q683" s="744"/>
      <c r="R683" s="744"/>
      <c r="S683" s="744"/>
      <c r="T683" s="744"/>
      <c r="U683" s="744"/>
      <c r="V683" s="744"/>
      <c r="W683" s="744"/>
      <c r="X683" s="744"/>
      <c r="Y683" s="744"/>
      <c r="Z683" s="744"/>
      <c r="AA683" s="744"/>
      <c r="AB683" s="744"/>
    </row>
    <row r="684" ht="15.75" customHeight="1">
      <c r="F684" s="744"/>
      <c r="G684" s="744"/>
      <c r="H684" s="744"/>
      <c r="I684" s="744"/>
      <c r="J684" s="744"/>
      <c r="K684" s="819"/>
      <c r="L684" s="744"/>
      <c r="M684" s="744"/>
      <c r="N684" s="744"/>
      <c r="O684" s="820"/>
      <c r="P684" s="821"/>
      <c r="Q684" s="744"/>
      <c r="R684" s="744"/>
      <c r="S684" s="744"/>
      <c r="T684" s="744"/>
      <c r="U684" s="744"/>
      <c r="V684" s="744"/>
      <c r="W684" s="744"/>
      <c r="X684" s="744"/>
      <c r="Y684" s="744"/>
      <c r="Z684" s="744"/>
      <c r="AA684" s="744"/>
      <c r="AB684" s="744"/>
    </row>
    <row r="685" ht="15.75" customHeight="1">
      <c r="F685" s="744"/>
      <c r="G685" s="744"/>
      <c r="H685" s="744"/>
      <c r="I685" s="744"/>
      <c r="J685" s="744"/>
      <c r="K685" s="819"/>
      <c r="L685" s="744"/>
      <c r="M685" s="744"/>
      <c r="N685" s="744"/>
      <c r="O685" s="820"/>
      <c r="P685" s="821"/>
      <c r="Q685" s="744"/>
      <c r="R685" s="744"/>
      <c r="S685" s="744"/>
      <c r="T685" s="744"/>
      <c r="U685" s="744"/>
      <c r="V685" s="744"/>
      <c r="W685" s="744"/>
      <c r="X685" s="744"/>
      <c r="Y685" s="744"/>
      <c r="Z685" s="744"/>
      <c r="AA685" s="744"/>
      <c r="AB685" s="744"/>
    </row>
    <row r="686" ht="15.75" customHeight="1">
      <c r="F686" s="744"/>
      <c r="G686" s="744"/>
      <c r="H686" s="744"/>
      <c r="I686" s="744"/>
      <c r="J686" s="744"/>
      <c r="K686" s="819"/>
      <c r="L686" s="744"/>
      <c r="M686" s="744"/>
      <c r="N686" s="744"/>
      <c r="O686" s="820"/>
      <c r="P686" s="821"/>
      <c r="Q686" s="744"/>
      <c r="R686" s="744"/>
      <c r="S686" s="744"/>
      <c r="T686" s="744"/>
      <c r="U686" s="744"/>
      <c r="V686" s="744"/>
      <c r="W686" s="744"/>
      <c r="X686" s="744"/>
      <c r="Y686" s="744"/>
      <c r="Z686" s="744"/>
      <c r="AA686" s="744"/>
      <c r="AB686" s="744"/>
    </row>
    <row r="687" ht="15.75" customHeight="1">
      <c r="F687" s="744"/>
      <c r="G687" s="744"/>
      <c r="H687" s="744"/>
      <c r="I687" s="744"/>
      <c r="J687" s="744"/>
      <c r="K687" s="819"/>
      <c r="L687" s="744"/>
      <c r="M687" s="744"/>
      <c r="N687" s="744"/>
      <c r="O687" s="820"/>
      <c r="P687" s="821"/>
      <c r="Q687" s="744"/>
      <c r="R687" s="744"/>
      <c r="S687" s="744"/>
      <c r="T687" s="744"/>
      <c r="U687" s="744"/>
      <c r="V687" s="744"/>
      <c r="W687" s="744"/>
      <c r="X687" s="744"/>
      <c r="Y687" s="744"/>
      <c r="Z687" s="744"/>
      <c r="AA687" s="744"/>
      <c r="AB687" s="744"/>
    </row>
    <row r="688" ht="15.75" customHeight="1">
      <c r="F688" s="744"/>
      <c r="G688" s="744"/>
      <c r="H688" s="744"/>
      <c r="I688" s="744"/>
      <c r="J688" s="744"/>
      <c r="K688" s="819"/>
      <c r="L688" s="744"/>
      <c r="M688" s="744"/>
      <c r="N688" s="744"/>
      <c r="O688" s="820"/>
      <c r="P688" s="821"/>
      <c r="Q688" s="744"/>
      <c r="R688" s="744"/>
      <c r="S688" s="744"/>
      <c r="T688" s="744"/>
      <c r="U688" s="744"/>
      <c r="V688" s="744"/>
      <c r="W688" s="744"/>
      <c r="X688" s="744"/>
      <c r="Y688" s="744"/>
      <c r="Z688" s="744"/>
      <c r="AA688" s="744"/>
      <c r="AB688" s="744"/>
    </row>
    <row r="689" ht="15.75" customHeight="1">
      <c r="F689" s="744"/>
      <c r="G689" s="744"/>
      <c r="H689" s="744"/>
      <c r="I689" s="744"/>
      <c r="J689" s="744"/>
      <c r="K689" s="819"/>
      <c r="L689" s="744"/>
      <c r="M689" s="744"/>
      <c r="N689" s="744"/>
      <c r="O689" s="820"/>
      <c r="P689" s="821"/>
      <c r="Q689" s="744"/>
      <c r="R689" s="744"/>
      <c r="S689" s="744"/>
      <c r="T689" s="744"/>
      <c r="U689" s="744"/>
      <c r="V689" s="744"/>
      <c r="W689" s="744"/>
      <c r="X689" s="744"/>
      <c r="Y689" s="744"/>
      <c r="Z689" s="744"/>
      <c r="AA689" s="744"/>
      <c r="AB689" s="744"/>
    </row>
    <row r="690" ht="15.75" customHeight="1">
      <c r="F690" s="744"/>
      <c r="G690" s="744"/>
      <c r="H690" s="744"/>
      <c r="I690" s="744"/>
      <c r="J690" s="744"/>
      <c r="K690" s="819"/>
      <c r="L690" s="744"/>
      <c r="M690" s="744"/>
      <c r="N690" s="744"/>
      <c r="O690" s="820"/>
      <c r="P690" s="821"/>
      <c r="Q690" s="744"/>
      <c r="R690" s="744"/>
      <c r="S690" s="744"/>
      <c r="T690" s="744"/>
      <c r="U690" s="744"/>
      <c r="V690" s="744"/>
      <c r="W690" s="744"/>
      <c r="X690" s="744"/>
      <c r="Y690" s="744"/>
      <c r="Z690" s="744"/>
      <c r="AA690" s="744"/>
      <c r="AB690" s="744"/>
    </row>
    <row r="691" ht="15.75" customHeight="1">
      <c r="F691" s="744"/>
      <c r="G691" s="744"/>
      <c r="H691" s="744"/>
      <c r="I691" s="744"/>
      <c r="J691" s="744"/>
      <c r="K691" s="819"/>
      <c r="L691" s="744"/>
      <c r="M691" s="744"/>
      <c r="N691" s="744"/>
      <c r="O691" s="820"/>
      <c r="P691" s="821"/>
      <c r="Q691" s="744"/>
      <c r="R691" s="744"/>
      <c r="S691" s="744"/>
      <c r="T691" s="744"/>
      <c r="U691" s="744"/>
      <c r="V691" s="744"/>
      <c r="W691" s="744"/>
      <c r="X691" s="744"/>
      <c r="Y691" s="744"/>
      <c r="Z691" s="744"/>
      <c r="AA691" s="744"/>
      <c r="AB691" s="744"/>
    </row>
    <row r="692" ht="15.75" customHeight="1">
      <c r="F692" s="744"/>
      <c r="G692" s="744"/>
      <c r="H692" s="744"/>
      <c r="I692" s="744"/>
      <c r="J692" s="744"/>
      <c r="K692" s="819"/>
      <c r="L692" s="744"/>
      <c r="M692" s="744"/>
      <c r="N692" s="744"/>
      <c r="O692" s="820"/>
      <c r="P692" s="821"/>
      <c r="Q692" s="744"/>
      <c r="R692" s="744"/>
      <c r="S692" s="744"/>
      <c r="T692" s="744"/>
      <c r="U692" s="744"/>
      <c r="V692" s="744"/>
      <c r="W692" s="744"/>
      <c r="X692" s="744"/>
      <c r="Y692" s="744"/>
      <c r="Z692" s="744"/>
      <c r="AA692" s="744"/>
      <c r="AB692" s="744"/>
    </row>
    <row r="693" ht="15.75" customHeight="1">
      <c r="F693" s="744"/>
      <c r="G693" s="744"/>
      <c r="H693" s="744"/>
      <c r="I693" s="744"/>
      <c r="J693" s="744"/>
      <c r="K693" s="819"/>
      <c r="L693" s="744"/>
      <c r="M693" s="744"/>
      <c r="N693" s="744"/>
      <c r="O693" s="820"/>
      <c r="P693" s="821"/>
      <c r="Q693" s="744"/>
      <c r="R693" s="744"/>
      <c r="S693" s="744"/>
      <c r="T693" s="744"/>
      <c r="U693" s="744"/>
      <c r="V693" s="744"/>
      <c r="W693" s="744"/>
      <c r="X693" s="744"/>
      <c r="Y693" s="744"/>
      <c r="Z693" s="744"/>
      <c r="AA693" s="744"/>
      <c r="AB693" s="744"/>
    </row>
    <row r="694" ht="15.75" customHeight="1">
      <c r="F694" s="744"/>
      <c r="G694" s="744"/>
      <c r="H694" s="744"/>
      <c r="I694" s="744"/>
      <c r="J694" s="744"/>
      <c r="K694" s="819"/>
      <c r="L694" s="744"/>
      <c r="M694" s="744"/>
      <c r="N694" s="744"/>
      <c r="O694" s="820"/>
      <c r="P694" s="821"/>
      <c r="Q694" s="744"/>
      <c r="R694" s="744"/>
      <c r="S694" s="744"/>
      <c r="T694" s="744"/>
      <c r="U694" s="744"/>
      <c r="V694" s="744"/>
      <c r="W694" s="744"/>
      <c r="X694" s="744"/>
      <c r="Y694" s="744"/>
      <c r="Z694" s="744"/>
      <c r="AA694" s="744"/>
      <c r="AB694" s="744"/>
    </row>
    <row r="695" ht="15.75" customHeight="1">
      <c r="F695" s="744"/>
      <c r="G695" s="744"/>
      <c r="H695" s="744"/>
      <c r="I695" s="744"/>
      <c r="J695" s="744"/>
      <c r="K695" s="819"/>
      <c r="L695" s="744"/>
      <c r="M695" s="744"/>
      <c r="N695" s="744"/>
      <c r="O695" s="820"/>
      <c r="P695" s="821"/>
      <c r="Q695" s="744"/>
      <c r="R695" s="744"/>
      <c r="S695" s="744"/>
      <c r="T695" s="744"/>
      <c r="U695" s="744"/>
      <c r="V695" s="744"/>
      <c r="W695" s="744"/>
      <c r="X695" s="744"/>
      <c r="Y695" s="744"/>
      <c r="Z695" s="744"/>
      <c r="AA695" s="744"/>
      <c r="AB695" s="744"/>
    </row>
    <row r="696" ht="15.75" customHeight="1">
      <c r="F696" s="744"/>
      <c r="G696" s="744"/>
      <c r="H696" s="744"/>
      <c r="I696" s="744"/>
      <c r="J696" s="744"/>
      <c r="K696" s="819"/>
      <c r="L696" s="744"/>
      <c r="M696" s="744"/>
      <c r="N696" s="744"/>
      <c r="O696" s="820"/>
      <c r="P696" s="821"/>
      <c r="Q696" s="744"/>
      <c r="R696" s="744"/>
      <c r="S696" s="744"/>
      <c r="T696" s="744"/>
      <c r="U696" s="744"/>
      <c r="V696" s="744"/>
      <c r="W696" s="744"/>
      <c r="X696" s="744"/>
      <c r="Y696" s="744"/>
      <c r="Z696" s="744"/>
      <c r="AA696" s="744"/>
      <c r="AB696" s="744"/>
    </row>
    <row r="697" ht="15.75" customHeight="1">
      <c r="F697" s="744"/>
      <c r="G697" s="744"/>
      <c r="H697" s="744"/>
      <c r="I697" s="744"/>
      <c r="J697" s="744"/>
      <c r="K697" s="819"/>
      <c r="L697" s="744"/>
      <c r="M697" s="744"/>
      <c r="N697" s="744"/>
      <c r="O697" s="820"/>
      <c r="P697" s="821"/>
      <c r="Q697" s="744"/>
      <c r="R697" s="744"/>
      <c r="S697" s="744"/>
      <c r="T697" s="744"/>
      <c r="U697" s="744"/>
      <c r="V697" s="744"/>
      <c r="W697" s="744"/>
      <c r="X697" s="744"/>
      <c r="Y697" s="744"/>
      <c r="Z697" s="744"/>
      <c r="AA697" s="744"/>
      <c r="AB697" s="744"/>
    </row>
    <row r="698" ht="15.75" customHeight="1">
      <c r="F698" s="744"/>
      <c r="G698" s="744"/>
      <c r="H698" s="744"/>
      <c r="I698" s="744"/>
      <c r="J698" s="744"/>
      <c r="K698" s="819"/>
      <c r="L698" s="744"/>
      <c r="M698" s="744"/>
      <c r="N698" s="744"/>
      <c r="O698" s="820"/>
      <c r="P698" s="821"/>
      <c r="Q698" s="744"/>
      <c r="R698" s="744"/>
      <c r="S698" s="744"/>
      <c r="T698" s="744"/>
      <c r="U698" s="744"/>
      <c r="V698" s="744"/>
      <c r="W698" s="744"/>
      <c r="X698" s="744"/>
      <c r="Y698" s="744"/>
      <c r="Z698" s="744"/>
      <c r="AA698" s="744"/>
      <c r="AB698" s="744"/>
    </row>
    <row r="699" ht="15.75" customHeight="1">
      <c r="F699" s="744"/>
      <c r="G699" s="744"/>
      <c r="H699" s="744"/>
      <c r="I699" s="744"/>
      <c r="J699" s="744"/>
      <c r="K699" s="819"/>
      <c r="L699" s="744"/>
      <c r="M699" s="744"/>
      <c r="N699" s="744"/>
      <c r="O699" s="820"/>
      <c r="P699" s="821"/>
      <c r="Q699" s="744"/>
      <c r="R699" s="744"/>
      <c r="S699" s="744"/>
      <c r="T699" s="744"/>
      <c r="U699" s="744"/>
      <c r="V699" s="744"/>
      <c r="W699" s="744"/>
      <c r="X699" s="744"/>
      <c r="Y699" s="744"/>
      <c r="Z699" s="744"/>
      <c r="AA699" s="744"/>
      <c r="AB699" s="744"/>
    </row>
    <row r="700" ht="15.75" customHeight="1">
      <c r="F700" s="744"/>
      <c r="G700" s="744"/>
      <c r="H700" s="744"/>
      <c r="I700" s="744"/>
      <c r="J700" s="744"/>
      <c r="K700" s="819"/>
      <c r="L700" s="744"/>
      <c r="M700" s="744"/>
      <c r="N700" s="744"/>
      <c r="O700" s="820"/>
      <c r="P700" s="821"/>
      <c r="Q700" s="744"/>
      <c r="R700" s="744"/>
      <c r="S700" s="744"/>
      <c r="T700" s="744"/>
      <c r="U700" s="744"/>
      <c r="V700" s="744"/>
      <c r="W700" s="744"/>
      <c r="X700" s="744"/>
      <c r="Y700" s="744"/>
      <c r="Z700" s="744"/>
      <c r="AA700" s="744"/>
      <c r="AB700" s="744"/>
    </row>
    <row r="701" ht="15.75" customHeight="1">
      <c r="F701" s="744"/>
      <c r="G701" s="744"/>
      <c r="H701" s="744"/>
      <c r="I701" s="744"/>
      <c r="J701" s="744"/>
      <c r="K701" s="819"/>
      <c r="L701" s="744"/>
      <c r="M701" s="744"/>
      <c r="N701" s="744"/>
      <c r="O701" s="820"/>
      <c r="P701" s="821"/>
      <c r="Q701" s="744"/>
      <c r="R701" s="744"/>
      <c r="S701" s="744"/>
      <c r="T701" s="744"/>
      <c r="U701" s="744"/>
      <c r="V701" s="744"/>
      <c r="W701" s="744"/>
      <c r="X701" s="744"/>
      <c r="Y701" s="744"/>
      <c r="Z701" s="744"/>
      <c r="AA701" s="744"/>
      <c r="AB701" s="744"/>
    </row>
    <row r="702" ht="15.75" customHeight="1">
      <c r="F702" s="744"/>
      <c r="G702" s="744"/>
      <c r="H702" s="744"/>
      <c r="I702" s="744"/>
      <c r="J702" s="744"/>
      <c r="K702" s="819"/>
      <c r="L702" s="744"/>
      <c r="M702" s="744"/>
      <c r="N702" s="744"/>
      <c r="O702" s="820"/>
      <c r="P702" s="821"/>
      <c r="Q702" s="744"/>
      <c r="R702" s="744"/>
      <c r="S702" s="744"/>
      <c r="T702" s="744"/>
      <c r="U702" s="744"/>
      <c r="V702" s="744"/>
      <c r="W702" s="744"/>
      <c r="X702" s="744"/>
      <c r="Y702" s="744"/>
      <c r="Z702" s="744"/>
      <c r="AA702" s="744"/>
      <c r="AB702" s="744"/>
    </row>
    <row r="703" ht="15.75" customHeight="1">
      <c r="F703" s="744"/>
      <c r="G703" s="744"/>
      <c r="H703" s="744"/>
      <c r="I703" s="744"/>
      <c r="J703" s="744"/>
      <c r="K703" s="819"/>
      <c r="L703" s="744"/>
      <c r="M703" s="744"/>
      <c r="N703" s="744"/>
      <c r="O703" s="820"/>
      <c r="P703" s="821"/>
      <c r="Q703" s="744"/>
      <c r="R703" s="744"/>
      <c r="S703" s="744"/>
      <c r="T703" s="744"/>
      <c r="U703" s="744"/>
      <c r="V703" s="744"/>
      <c r="W703" s="744"/>
      <c r="X703" s="744"/>
      <c r="Y703" s="744"/>
      <c r="Z703" s="744"/>
      <c r="AA703" s="744"/>
      <c r="AB703" s="744"/>
    </row>
    <row r="704" ht="15.75" customHeight="1">
      <c r="F704" s="744"/>
      <c r="G704" s="744"/>
      <c r="H704" s="744"/>
      <c r="I704" s="744"/>
      <c r="J704" s="744"/>
      <c r="K704" s="819"/>
      <c r="L704" s="744"/>
      <c r="M704" s="744"/>
      <c r="N704" s="744"/>
      <c r="O704" s="820"/>
      <c r="P704" s="821"/>
      <c r="Q704" s="744"/>
      <c r="R704" s="744"/>
      <c r="S704" s="744"/>
      <c r="T704" s="744"/>
      <c r="U704" s="744"/>
      <c r="V704" s="744"/>
      <c r="W704" s="744"/>
      <c r="X704" s="744"/>
      <c r="Y704" s="744"/>
      <c r="Z704" s="744"/>
      <c r="AA704" s="744"/>
      <c r="AB704" s="744"/>
    </row>
    <row r="705" ht="15.75" customHeight="1">
      <c r="F705" s="744"/>
      <c r="G705" s="744"/>
      <c r="H705" s="744"/>
      <c r="I705" s="744"/>
      <c r="J705" s="744"/>
      <c r="K705" s="819"/>
      <c r="L705" s="744"/>
      <c r="M705" s="744"/>
      <c r="N705" s="744"/>
      <c r="O705" s="820"/>
      <c r="P705" s="821"/>
      <c r="Q705" s="744"/>
      <c r="R705" s="744"/>
      <c r="S705" s="744"/>
      <c r="T705" s="744"/>
      <c r="U705" s="744"/>
      <c r="V705" s="744"/>
      <c r="W705" s="744"/>
      <c r="X705" s="744"/>
      <c r="Y705" s="744"/>
      <c r="Z705" s="744"/>
      <c r="AA705" s="744"/>
      <c r="AB705" s="744"/>
    </row>
    <row r="706" ht="15.75" customHeight="1">
      <c r="F706" s="744"/>
      <c r="G706" s="744"/>
      <c r="H706" s="744"/>
      <c r="I706" s="744"/>
      <c r="J706" s="744"/>
      <c r="K706" s="819"/>
      <c r="L706" s="744"/>
      <c r="M706" s="744"/>
      <c r="N706" s="744"/>
      <c r="O706" s="820"/>
      <c r="P706" s="821"/>
      <c r="Q706" s="744"/>
      <c r="R706" s="744"/>
      <c r="S706" s="744"/>
      <c r="T706" s="744"/>
      <c r="U706" s="744"/>
      <c r="V706" s="744"/>
      <c r="W706" s="744"/>
      <c r="X706" s="744"/>
      <c r="Y706" s="744"/>
      <c r="Z706" s="744"/>
      <c r="AA706" s="744"/>
      <c r="AB706" s="744"/>
    </row>
    <row r="707" ht="15.75" customHeight="1">
      <c r="F707" s="744"/>
      <c r="G707" s="744"/>
      <c r="H707" s="744"/>
      <c r="I707" s="744"/>
      <c r="J707" s="744"/>
      <c r="K707" s="819"/>
      <c r="L707" s="744"/>
      <c r="M707" s="744"/>
      <c r="N707" s="744"/>
      <c r="O707" s="820"/>
      <c r="P707" s="821"/>
      <c r="Q707" s="744"/>
      <c r="R707" s="744"/>
      <c r="S707" s="744"/>
      <c r="T707" s="744"/>
      <c r="U707" s="744"/>
      <c r="V707" s="744"/>
      <c r="W707" s="744"/>
      <c r="X707" s="744"/>
      <c r="Y707" s="744"/>
      <c r="Z707" s="744"/>
      <c r="AA707" s="744"/>
      <c r="AB707" s="744"/>
    </row>
    <row r="708" ht="15.75" customHeight="1">
      <c r="F708" s="744"/>
      <c r="G708" s="744"/>
      <c r="H708" s="744"/>
      <c r="I708" s="744"/>
      <c r="J708" s="744"/>
      <c r="K708" s="819"/>
      <c r="L708" s="744"/>
      <c r="M708" s="744"/>
      <c r="N708" s="744"/>
      <c r="O708" s="820"/>
      <c r="P708" s="821"/>
      <c r="Q708" s="744"/>
      <c r="R708" s="744"/>
      <c r="S708" s="744"/>
      <c r="T708" s="744"/>
      <c r="U708" s="744"/>
      <c r="V708" s="744"/>
      <c r="W708" s="744"/>
      <c r="X708" s="744"/>
      <c r="Y708" s="744"/>
      <c r="Z708" s="744"/>
      <c r="AA708" s="744"/>
      <c r="AB708" s="744"/>
    </row>
    <row r="709" ht="15.75" customHeight="1">
      <c r="F709" s="744"/>
      <c r="G709" s="744"/>
      <c r="H709" s="744"/>
      <c r="I709" s="744"/>
      <c r="J709" s="744"/>
      <c r="K709" s="819"/>
      <c r="L709" s="744"/>
      <c r="M709" s="744"/>
      <c r="N709" s="744"/>
      <c r="O709" s="820"/>
      <c r="P709" s="821"/>
      <c r="Q709" s="744"/>
      <c r="R709" s="744"/>
      <c r="S709" s="744"/>
      <c r="T709" s="744"/>
      <c r="U709" s="744"/>
      <c r="V709" s="744"/>
      <c r="W709" s="744"/>
      <c r="X709" s="744"/>
      <c r="Y709" s="744"/>
      <c r="Z709" s="744"/>
      <c r="AA709" s="744"/>
      <c r="AB709" s="744"/>
    </row>
    <row r="710" ht="15.75" customHeight="1">
      <c r="F710" s="744"/>
      <c r="G710" s="744"/>
      <c r="H710" s="744"/>
      <c r="I710" s="744"/>
      <c r="J710" s="744"/>
      <c r="K710" s="819"/>
      <c r="L710" s="744"/>
      <c r="M710" s="744"/>
      <c r="N710" s="744"/>
      <c r="O710" s="820"/>
      <c r="P710" s="821"/>
      <c r="Q710" s="744"/>
      <c r="R710" s="744"/>
      <c r="S710" s="744"/>
      <c r="T710" s="744"/>
      <c r="U710" s="744"/>
      <c r="V710" s="744"/>
      <c r="W710" s="744"/>
      <c r="X710" s="744"/>
      <c r="Y710" s="744"/>
      <c r="Z710" s="744"/>
      <c r="AA710" s="744"/>
      <c r="AB710" s="744"/>
    </row>
    <row r="711" ht="15.75" customHeight="1">
      <c r="F711" s="744"/>
      <c r="G711" s="744"/>
      <c r="H711" s="744"/>
      <c r="I711" s="744"/>
      <c r="J711" s="744"/>
      <c r="K711" s="819"/>
      <c r="L711" s="744"/>
      <c r="M711" s="744"/>
      <c r="N711" s="744"/>
      <c r="O711" s="820"/>
      <c r="P711" s="821"/>
      <c r="Q711" s="744"/>
      <c r="R711" s="744"/>
      <c r="S711" s="744"/>
      <c r="T711" s="744"/>
      <c r="U711" s="744"/>
      <c r="V711" s="744"/>
      <c r="W711" s="744"/>
      <c r="X711" s="744"/>
      <c r="Y711" s="744"/>
      <c r="Z711" s="744"/>
      <c r="AA711" s="744"/>
      <c r="AB711" s="744"/>
    </row>
    <row r="712" ht="15.75" customHeight="1">
      <c r="F712" s="744"/>
      <c r="G712" s="744"/>
      <c r="H712" s="744"/>
      <c r="I712" s="744"/>
      <c r="J712" s="744"/>
      <c r="K712" s="819"/>
      <c r="L712" s="744"/>
      <c r="M712" s="744"/>
      <c r="N712" s="744"/>
      <c r="O712" s="820"/>
      <c r="P712" s="821"/>
      <c r="Q712" s="744"/>
      <c r="R712" s="744"/>
      <c r="S712" s="744"/>
      <c r="T712" s="744"/>
      <c r="U712" s="744"/>
      <c r="V712" s="744"/>
      <c r="W712" s="744"/>
      <c r="X712" s="744"/>
      <c r="Y712" s="744"/>
      <c r="Z712" s="744"/>
      <c r="AA712" s="744"/>
      <c r="AB712" s="744"/>
    </row>
    <row r="713" ht="15.75" customHeight="1">
      <c r="F713" s="744"/>
      <c r="G713" s="744"/>
      <c r="H713" s="744"/>
      <c r="I713" s="744"/>
      <c r="J713" s="744"/>
      <c r="K713" s="819"/>
      <c r="L713" s="744"/>
      <c r="M713" s="744"/>
      <c r="N713" s="744"/>
      <c r="O713" s="820"/>
      <c r="P713" s="821"/>
      <c r="Q713" s="744"/>
      <c r="R713" s="744"/>
      <c r="S713" s="744"/>
      <c r="T713" s="744"/>
      <c r="U713" s="744"/>
      <c r="V713" s="744"/>
      <c r="W713" s="744"/>
      <c r="X713" s="744"/>
      <c r="Y713" s="744"/>
      <c r="Z713" s="744"/>
      <c r="AA713" s="744"/>
      <c r="AB713" s="744"/>
    </row>
    <row r="714" ht="15.75" customHeight="1">
      <c r="F714" s="744"/>
      <c r="G714" s="744"/>
      <c r="H714" s="744"/>
      <c r="I714" s="744"/>
      <c r="J714" s="744"/>
      <c r="K714" s="819"/>
      <c r="L714" s="744"/>
      <c r="M714" s="744"/>
      <c r="N714" s="744"/>
      <c r="O714" s="820"/>
      <c r="P714" s="821"/>
      <c r="Q714" s="744"/>
      <c r="R714" s="744"/>
      <c r="S714" s="744"/>
      <c r="T714" s="744"/>
      <c r="U714" s="744"/>
      <c r="V714" s="744"/>
      <c r="W714" s="744"/>
      <c r="X714" s="744"/>
      <c r="Y714" s="744"/>
      <c r="Z714" s="744"/>
      <c r="AA714" s="744"/>
      <c r="AB714" s="744"/>
    </row>
    <row r="715" ht="15.75" customHeight="1">
      <c r="F715" s="744"/>
      <c r="G715" s="744"/>
      <c r="H715" s="744"/>
      <c r="I715" s="744"/>
      <c r="J715" s="744"/>
      <c r="K715" s="819"/>
      <c r="L715" s="744"/>
      <c r="M715" s="744"/>
      <c r="N715" s="744"/>
      <c r="O715" s="820"/>
      <c r="P715" s="821"/>
      <c r="Q715" s="744"/>
      <c r="R715" s="744"/>
      <c r="S715" s="744"/>
      <c r="T715" s="744"/>
      <c r="U715" s="744"/>
      <c r="V715" s="744"/>
      <c r="W715" s="744"/>
      <c r="X715" s="744"/>
      <c r="Y715" s="744"/>
      <c r="Z715" s="744"/>
      <c r="AA715" s="744"/>
      <c r="AB715" s="744"/>
    </row>
    <row r="716" ht="15.75" customHeight="1">
      <c r="F716" s="744"/>
      <c r="G716" s="744"/>
      <c r="H716" s="744"/>
      <c r="I716" s="744"/>
      <c r="J716" s="744"/>
      <c r="K716" s="819"/>
      <c r="L716" s="744"/>
      <c r="M716" s="744"/>
      <c r="N716" s="744"/>
      <c r="O716" s="820"/>
      <c r="P716" s="821"/>
      <c r="Q716" s="744"/>
      <c r="R716" s="744"/>
      <c r="S716" s="744"/>
      <c r="T716" s="744"/>
      <c r="U716" s="744"/>
      <c r="V716" s="744"/>
      <c r="W716" s="744"/>
      <c r="X716" s="744"/>
      <c r="Y716" s="744"/>
      <c r="Z716" s="744"/>
      <c r="AA716" s="744"/>
      <c r="AB716" s="744"/>
    </row>
    <row r="717" ht="15.75" customHeight="1">
      <c r="F717" s="744"/>
      <c r="G717" s="744"/>
      <c r="H717" s="744"/>
      <c r="I717" s="744"/>
      <c r="J717" s="744"/>
      <c r="K717" s="819"/>
      <c r="L717" s="744"/>
      <c r="M717" s="744"/>
      <c r="N717" s="744"/>
      <c r="O717" s="820"/>
      <c r="P717" s="821"/>
      <c r="Q717" s="744"/>
      <c r="R717" s="744"/>
      <c r="S717" s="744"/>
      <c r="T717" s="744"/>
      <c r="U717" s="744"/>
      <c r="V717" s="744"/>
      <c r="W717" s="744"/>
      <c r="X717" s="744"/>
      <c r="Y717" s="744"/>
      <c r="Z717" s="744"/>
      <c r="AA717" s="744"/>
      <c r="AB717" s="744"/>
    </row>
    <row r="718" ht="15.75" customHeight="1">
      <c r="F718" s="744"/>
      <c r="G718" s="744"/>
      <c r="H718" s="744"/>
      <c r="I718" s="744"/>
      <c r="J718" s="744"/>
      <c r="K718" s="819"/>
      <c r="L718" s="744"/>
      <c r="M718" s="744"/>
      <c r="N718" s="744"/>
      <c r="O718" s="820"/>
      <c r="P718" s="821"/>
      <c r="Q718" s="744"/>
      <c r="R718" s="744"/>
      <c r="S718" s="744"/>
      <c r="T718" s="744"/>
      <c r="U718" s="744"/>
      <c r="V718" s="744"/>
      <c r="W718" s="744"/>
      <c r="X718" s="744"/>
      <c r="Y718" s="744"/>
      <c r="Z718" s="744"/>
      <c r="AA718" s="744"/>
      <c r="AB718" s="744"/>
    </row>
    <row r="719" ht="15.75" customHeight="1">
      <c r="F719" s="744"/>
      <c r="G719" s="744"/>
      <c r="H719" s="744"/>
      <c r="I719" s="744"/>
      <c r="J719" s="744"/>
      <c r="K719" s="819"/>
      <c r="L719" s="744"/>
      <c r="M719" s="744"/>
      <c r="N719" s="744"/>
      <c r="O719" s="820"/>
      <c r="P719" s="821"/>
      <c r="Q719" s="744"/>
      <c r="R719" s="744"/>
      <c r="S719" s="744"/>
      <c r="T719" s="744"/>
      <c r="U719" s="744"/>
      <c r="V719" s="744"/>
      <c r="W719" s="744"/>
      <c r="X719" s="744"/>
      <c r="Y719" s="744"/>
      <c r="Z719" s="744"/>
      <c r="AA719" s="744"/>
      <c r="AB719" s="744"/>
    </row>
    <row r="720" ht="15.75" customHeight="1">
      <c r="F720" s="744"/>
      <c r="G720" s="744"/>
      <c r="H720" s="744"/>
      <c r="I720" s="744"/>
      <c r="J720" s="744"/>
      <c r="K720" s="819"/>
      <c r="L720" s="744"/>
      <c r="M720" s="744"/>
      <c r="N720" s="744"/>
      <c r="O720" s="820"/>
      <c r="P720" s="821"/>
      <c r="Q720" s="744"/>
      <c r="R720" s="744"/>
      <c r="S720" s="744"/>
      <c r="T720" s="744"/>
      <c r="U720" s="744"/>
      <c r="V720" s="744"/>
      <c r="W720" s="744"/>
      <c r="X720" s="744"/>
      <c r="Y720" s="744"/>
      <c r="Z720" s="744"/>
      <c r="AA720" s="744"/>
      <c r="AB720" s="744"/>
    </row>
    <row r="721" ht="15.75" customHeight="1">
      <c r="F721" s="744"/>
      <c r="G721" s="744"/>
      <c r="H721" s="744"/>
      <c r="I721" s="744"/>
      <c r="J721" s="744"/>
      <c r="K721" s="819"/>
      <c r="L721" s="744"/>
      <c r="M721" s="744"/>
      <c r="N721" s="744"/>
      <c r="O721" s="820"/>
      <c r="P721" s="821"/>
      <c r="Q721" s="744"/>
      <c r="R721" s="744"/>
      <c r="S721" s="744"/>
      <c r="T721" s="744"/>
      <c r="U721" s="744"/>
      <c r="V721" s="744"/>
      <c r="W721" s="744"/>
      <c r="X721" s="744"/>
      <c r="Y721" s="744"/>
      <c r="Z721" s="744"/>
      <c r="AA721" s="744"/>
      <c r="AB721" s="744"/>
    </row>
    <row r="722" ht="15.75" customHeight="1">
      <c r="F722" s="744"/>
      <c r="G722" s="744"/>
      <c r="H722" s="744"/>
      <c r="I722" s="744"/>
      <c r="J722" s="744"/>
      <c r="K722" s="819"/>
      <c r="L722" s="744"/>
      <c r="M722" s="744"/>
      <c r="N722" s="744"/>
      <c r="O722" s="820"/>
      <c r="P722" s="821"/>
      <c r="Q722" s="744"/>
      <c r="R722" s="744"/>
      <c r="S722" s="744"/>
      <c r="T722" s="744"/>
      <c r="U722" s="744"/>
      <c r="V722" s="744"/>
      <c r="W722" s="744"/>
      <c r="X722" s="744"/>
      <c r="Y722" s="744"/>
      <c r="Z722" s="744"/>
      <c r="AA722" s="744"/>
      <c r="AB722" s="744"/>
    </row>
    <row r="723" ht="15.75" customHeight="1">
      <c r="F723" s="744"/>
      <c r="G723" s="744"/>
      <c r="H723" s="744"/>
      <c r="I723" s="744"/>
      <c r="J723" s="744"/>
      <c r="K723" s="819"/>
      <c r="L723" s="744"/>
      <c r="M723" s="744"/>
      <c r="N723" s="744"/>
      <c r="O723" s="820"/>
      <c r="P723" s="821"/>
      <c r="Q723" s="744"/>
      <c r="R723" s="744"/>
      <c r="S723" s="744"/>
      <c r="T723" s="744"/>
      <c r="U723" s="744"/>
      <c r="V723" s="744"/>
      <c r="W723" s="744"/>
      <c r="X723" s="744"/>
      <c r="Y723" s="744"/>
      <c r="Z723" s="744"/>
      <c r="AA723" s="744"/>
      <c r="AB723" s="744"/>
    </row>
    <row r="724" ht="15.75" customHeight="1">
      <c r="F724" s="744"/>
      <c r="G724" s="744"/>
      <c r="H724" s="744"/>
      <c r="I724" s="744"/>
      <c r="J724" s="744"/>
      <c r="K724" s="819"/>
      <c r="L724" s="744"/>
      <c r="M724" s="744"/>
      <c r="N724" s="744"/>
      <c r="O724" s="820"/>
      <c r="P724" s="821"/>
      <c r="Q724" s="744"/>
      <c r="R724" s="744"/>
      <c r="S724" s="744"/>
      <c r="T724" s="744"/>
      <c r="U724" s="744"/>
      <c r="V724" s="744"/>
      <c r="W724" s="744"/>
      <c r="X724" s="744"/>
      <c r="Y724" s="744"/>
      <c r="Z724" s="744"/>
      <c r="AA724" s="744"/>
      <c r="AB724" s="744"/>
    </row>
    <row r="725" ht="15.75" customHeight="1">
      <c r="F725" s="744"/>
      <c r="G725" s="744"/>
      <c r="H725" s="744"/>
      <c r="I725" s="744"/>
      <c r="J725" s="744"/>
      <c r="K725" s="819"/>
      <c r="L725" s="744"/>
      <c r="M725" s="744"/>
      <c r="N725" s="744"/>
      <c r="O725" s="820"/>
      <c r="P725" s="821"/>
      <c r="Q725" s="744"/>
      <c r="R725" s="744"/>
      <c r="S725" s="744"/>
      <c r="T725" s="744"/>
      <c r="U725" s="744"/>
      <c r="V725" s="744"/>
      <c r="W725" s="744"/>
      <c r="X725" s="744"/>
      <c r="Y725" s="744"/>
      <c r="Z725" s="744"/>
      <c r="AA725" s="744"/>
      <c r="AB725" s="744"/>
    </row>
    <row r="726" ht="15.75" customHeight="1">
      <c r="F726" s="744"/>
      <c r="G726" s="744"/>
      <c r="H726" s="744"/>
      <c r="I726" s="744"/>
      <c r="J726" s="744"/>
      <c r="K726" s="819"/>
      <c r="L726" s="744"/>
      <c r="M726" s="744"/>
      <c r="N726" s="744"/>
      <c r="O726" s="820"/>
      <c r="P726" s="821"/>
      <c r="Q726" s="744"/>
      <c r="R726" s="744"/>
      <c r="S726" s="744"/>
      <c r="T726" s="744"/>
      <c r="U726" s="744"/>
      <c r="V726" s="744"/>
      <c r="W726" s="744"/>
      <c r="X726" s="744"/>
      <c r="Y726" s="744"/>
      <c r="Z726" s="744"/>
      <c r="AA726" s="744"/>
      <c r="AB726" s="744"/>
    </row>
    <row r="727" ht="15.75" customHeight="1">
      <c r="F727" s="744"/>
      <c r="G727" s="744"/>
      <c r="H727" s="744"/>
      <c r="I727" s="744"/>
      <c r="J727" s="744"/>
      <c r="K727" s="819"/>
      <c r="L727" s="744"/>
      <c r="M727" s="744"/>
      <c r="N727" s="744"/>
      <c r="O727" s="820"/>
      <c r="P727" s="821"/>
      <c r="Q727" s="744"/>
      <c r="R727" s="744"/>
      <c r="S727" s="744"/>
      <c r="T727" s="744"/>
      <c r="U727" s="744"/>
      <c r="V727" s="744"/>
      <c r="W727" s="744"/>
      <c r="X727" s="744"/>
      <c r="Y727" s="744"/>
      <c r="Z727" s="744"/>
      <c r="AA727" s="744"/>
      <c r="AB727" s="744"/>
    </row>
    <row r="728" ht="15.75" customHeight="1">
      <c r="F728" s="744"/>
      <c r="G728" s="744"/>
      <c r="H728" s="744"/>
      <c r="I728" s="744"/>
      <c r="J728" s="744"/>
      <c r="K728" s="819"/>
      <c r="L728" s="744"/>
      <c r="M728" s="744"/>
      <c r="N728" s="744"/>
      <c r="O728" s="820"/>
      <c r="P728" s="821"/>
      <c r="Q728" s="744"/>
      <c r="R728" s="744"/>
      <c r="S728" s="744"/>
      <c r="T728" s="744"/>
      <c r="U728" s="744"/>
      <c r="V728" s="744"/>
      <c r="W728" s="744"/>
      <c r="X728" s="744"/>
      <c r="Y728" s="744"/>
      <c r="Z728" s="744"/>
      <c r="AA728" s="744"/>
      <c r="AB728" s="744"/>
    </row>
    <row r="729" ht="15.75" customHeight="1">
      <c r="F729" s="744"/>
      <c r="G729" s="744"/>
      <c r="H729" s="744"/>
      <c r="I729" s="744"/>
      <c r="J729" s="744"/>
      <c r="K729" s="819"/>
      <c r="L729" s="744"/>
      <c r="M729" s="744"/>
      <c r="N729" s="744"/>
      <c r="O729" s="820"/>
      <c r="P729" s="821"/>
      <c r="Q729" s="744"/>
      <c r="R729" s="744"/>
      <c r="S729" s="744"/>
      <c r="T729" s="744"/>
      <c r="U729" s="744"/>
      <c r="V729" s="744"/>
      <c r="W729" s="744"/>
      <c r="X729" s="744"/>
      <c r="Y729" s="744"/>
      <c r="Z729" s="744"/>
      <c r="AA729" s="744"/>
      <c r="AB729" s="744"/>
    </row>
    <row r="730" ht="15.75" customHeight="1">
      <c r="F730" s="744"/>
      <c r="G730" s="744"/>
      <c r="H730" s="744"/>
      <c r="I730" s="744"/>
      <c r="J730" s="744"/>
      <c r="K730" s="819"/>
      <c r="L730" s="744"/>
      <c r="M730" s="744"/>
      <c r="N730" s="744"/>
      <c r="O730" s="820"/>
      <c r="P730" s="821"/>
      <c r="Q730" s="744"/>
      <c r="R730" s="744"/>
      <c r="S730" s="744"/>
      <c r="T730" s="744"/>
      <c r="U730" s="744"/>
      <c r="V730" s="744"/>
      <c r="W730" s="744"/>
      <c r="X730" s="744"/>
      <c r="Y730" s="744"/>
      <c r="Z730" s="744"/>
      <c r="AA730" s="744"/>
      <c r="AB730" s="744"/>
    </row>
    <row r="731" ht="15.75" customHeight="1">
      <c r="F731" s="744"/>
      <c r="G731" s="744"/>
      <c r="H731" s="744"/>
      <c r="I731" s="744"/>
      <c r="J731" s="744"/>
      <c r="K731" s="819"/>
      <c r="L731" s="744"/>
      <c r="M731" s="744"/>
      <c r="N731" s="744"/>
      <c r="O731" s="820"/>
      <c r="P731" s="821"/>
      <c r="Q731" s="744"/>
      <c r="R731" s="744"/>
      <c r="S731" s="744"/>
      <c r="T731" s="744"/>
      <c r="U731" s="744"/>
      <c r="V731" s="744"/>
      <c r="W731" s="744"/>
      <c r="X731" s="744"/>
      <c r="Y731" s="744"/>
      <c r="Z731" s="744"/>
      <c r="AA731" s="744"/>
      <c r="AB731" s="744"/>
    </row>
    <row r="732" ht="15.75" customHeight="1">
      <c r="F732" s="744"/>
      <c r="G732" s="744"/>
      <c r="H732" s="744"/>
      <c r="I732" s="744"/>
      <c r="J732" s="744"/>
      <c r="K732" s="819"/>
      <c r="L732" s="744"/>
      <c r="M732" s="744"/>
      <c r="N732" s="744"/>
      <c r="O732" s="820"/>
      <c r="P732" s="821"/>
      <c r="Q732" s="744"/>
      <c r="R732" s="744"/>
      <c r="S732" s="744"/>
      <c r="T732" s="744"/>
      <c r="U732" s="744"/>
      <c r="V732" s="744"/>
      <c r="W732" s="744"/>
      <c r="X732" s="744"/>
      <c r="Y732" s="744"/>
      <c r="Z732" s="744"/>
      <c r="AA732" s="744"/>
      <c r="AB732" s="744"/>
    </row>
    <row r="733" ht="15.75" customHeight="1">
      <c r="F733" s="744"/>
      <c r="G733" s="744"/>
      <c r="H733" s="744"/>
      <c r="I733" s="744"/>
      <c r="J733" s="744"/>
      <c r="K733" s="819"/>
      <c r="L733" s="744"/>
      <c r="M733" s="744"/>
      <c r="N733" s="744"/>
      <c r="O733" s="820"/>
      <c r="P733" s="821"/>
      <c r="Q733" s="744"/>
      <c r="R733" s="744"/>
      <c r="S733" s="744"/>
      <c r="T733" s="744"/>
      <c r="U733" s="744"/>
      <c r="V733" s="744"/>
      <c r="W733" s="744"/>
      <c r="X733" s="744"/>
      <c r="Y733" s="744"/>
      <c r="Z733" s="744"/>
      <c r="AA733" s="744"/>
      <c r="AB733" s="744"/>
    </row>
    <row r="734" ht="15.75" customHeight="1">
      <c r="F734" s="744"/>
      <c r="G734" s="744"/>
      <c r="H734" s="744"/>
      <c r="I734" s="744"/>
      <c r="J734" s="744"/>
      <c r="K734" s="819"/>
      <c r="L734" s="744"/>
      <c r="M734" s="744"/>
      <c r="N734" s="744"/>
      <c r="O734" s="820"/>
      <c r="P734" s="821"/>
      <c r="Q734" s="744"/>
      <c r="R734" s="744"/>
      <c r="S734" s="744"/>
      <c r="T734" s="744"/>
      <c r="U734" s="744"/>
      <c r="V734" s="744"/>
      <c r="W734" s="744"/>
      <c r="X734" s="744"/>
      <c r="Y734" s="744"/>
      <c r="Z734" s="744"/>
      <c r="AA734" s="744"/>
      <c r="AB734" s="744"/>
    </row>
    <row r="735" ht="15.75" customHeight="1">
      <c r="F735" s="744"/>
      <c r="G735" s="744"/>
      <c r="H735" s="744"/>
      <c r="I735" s="744"/>
      <c r="J735" s="744"/>
      <c r="K735" s="819"/>
      <c r="L735" s="744"/>
      <c r="M735" s="744"/>
      <c r="N735" s="744"/>
      <c r="O735" s="820"/>
      <c r="P735" s="821"/>
      <c r="Q735" s="744"/>
      <c r="R735" s="744"/>
      <c r="S735" s="744"/>
      <c r="T735" s="744"/>
      <c r="U735" s="744"/>
      <c r="V735" s="744"/>
      <c r="W735" s="744"/>
      <c r="X735" s="744"/>
      <c r="Y735" s="744"/>
      <c r="Z735" s="744"/>
      <c r="AA735" s="744"/>
      <c r="AB735" s="744"/>
    </row>
    <row r="736" ht="15.75" customHeight="1">
      <c r="F736" s="744"/>
      <c r="G736" s="744"/>
      <c r="H736" s="744"/>
      <c r="I736" s="744"/>
      <c r="J736" s="744"/>
      <c r="K736" s="819"/>
      <c r="L736" s="744"/>
      <c r="M736" s="744"/>
      <c r="N736" s="744"/>
      <c r="O736" s="820"/>
      <c r="P736" s="821"/>
      <c r="Q736" s="744"/>
      <c r="R736" s="744"/>
      <c r="S736" s="744"/>
      <c r="T736" s="744"/>
      <c r="U736" s="744"/>
      <c r="V736" s="744"/>
      <c r="W736" s="744"/>
      <c r="X736" s="744"/>
      <c r="Y736" s="744"/>
      <c r="Z736" s="744"/>
      <c r="AA736" s="744"/>
      <c r="AB736" s="744"/>
    </row>
    <row r="737" ht="15.75" customHeight="1">
      <c r="F737" s="744"/>
      <c r="G737" s="744"/>
      <c r="H737" s="744"/>
      <c r="I737" s="744"/>
      <c r="J737" s="744"/>
      <c r="K737" s="819"/>
      <c r="L737" s="744"/>
      <c r="M737" s="744"/>
      <c r="N737" s="744"/>
      <c r="O737" s="820"/>
      <c r="P737" s="821"/>
      <c r="Q737" s="744"/>
      <c r="R737" s="744"/>
      <c r="S737" s="744"/>
      <c r="T737" s="744"/>
      <c r="U737" s="744"/>
      <c r="V737" s="744"/>
      <c r="W737" s="744"/>
      <c r="X737" s="744"/>
      <c r="Y737" s="744"/>
      <c r="Z737" s="744"/>
      <c r="AA737" s="744"/>
      <c r="AB737" s="744"/>
    </row>
    <row r="738" ht="15.75" customHeight="1">
      <c r="F738" s="744"/>
      <c r="G738" s="744"/>
      <c r="H738" s="744"/>
      <c r="I738" s="744"/>
      <c r="J738" s="744"/>
      <c r="K738" s="819"/>
      <c r="L738" s="744"/>
      <c r="M738" s="744"/>
      <c r="N738" s="744"/>
      <c r="O738" s="820"/>
      <c r="P738" s="821"/>
      <c r="Q738" s="744"/>
      <c r="R738" s="744"/>
      <c r="S738" s="744"/>
      <c r="T738" s="744"/>
      <c r="U738" s="744"/>
      <c r="V738" s="744"/>
      <c r="W738" s="744"/>
      <c r="X738" s="744"/>
      <c r="Y738" s="744"/>
      <c r="Z738" s="744"/>
      <c r="AA738" s="744"/>
      <c r="AB738" s="744"/>
    </row>
    <row r="739" ht="15.75" customHeight="1">
      <c r="F739" s="744"/>
      <c r="G739" s="744"/>
      <c r="H739" s="744"/>
      <c r="I739" s="744"/>
      <c r="J739" s="744"/>
      <c r="K739" s="819"/>
      <c r="L739" s="744"/>
      <c r="M739" s="744"/>
      <c r="N739" s="744"/>
      <c r="O739" s="820"/>
      <c r="P739" s="821"/>
      <c r="Q739" s="744"/>
      <c r="R739" s="744"/>
      <c r="S739" s="744"/>
      <c r="T739" s="744"/>
      <c r="U739" s="744"/>
      <c r="V739" s="744"/>
      <c r="W739" s="744"/>
      <c r="X739" s="744"/>
      <c r="Y739" s="744"/>
      <c r="Z739" s="744"/>
      <c r="AA739" s="744"/>
      <c r="AB739" s="744"/>
    </row>
    <row r="740" ht="15.75" customHeight="1">
      <c r="F740" s="744"/>
      <c r="G740" s="744"/>
      <c r="H740" s="744"/>
      <c r="I740" s="744"/>
      <c r="J740" s="744"/>
      <c r="K740" s="819"/>
      <c r="L740" s="744"/>
      <c r="M740" s="744"/>
      <c r="N740" s="744"/>
      <c r="O740" s="820"/>
      <c r="P740" s="821"/>
      <c r="Q740" s="744"/>
      <c r="R740" s="744"/>
      <c r="S740" s="744"/>
      <c r="T740" s="744"/>
      <c r="U740" s="744"/>
      <c r="V740" s="744"/>
      <c r="W740" s="744"/>
      <c r="X740" s="744"/>
      <c r="Y740" s="744"/>
      <c r="Z740" s="744"/>
      <c r="AA740" s="744"/>
      <c r="AB740" s="744"/>
    </row>
    <row r="741" ht="15.75" customHeight="1">
      <c r="F741" s="744"/>
      <c r="G741" s="744"/>
      <c r="H741" s="744"/>
      <c r="I741" s="744"/>
      <c r="J741" s="744"/>
      <c r="K741" s="819"/>
      <c r="L741" s="744"/>
      <c r="M741" s="744"/>
      <c r="N741" s="744"/>
      <c r="O741" s="820"/>
      <c r="P741" s="821"/>
      <c r="Q741" s="744"/>
      <c r="R741" s="744"/>
      <c r="S741" s="744"/>
      <c r="T741" s="744"/>
      <c r="U741" s="744"/>
      <c r="V741" s="744"/>
      <c r="W741" s="744"/>
      <c r="X741" s="744"/>
      <c r="Y741" s="744"/>
      <c r="Z741" s="744"/>
      <c r="AA741" s="744"/>
      <c r="AB741" s="744"/>
    </row>
    <row r="742" ht="15.75" customHeight="1">
      <c r="F742" s="744"/>
      <c r="G742" s="744"/>
      <c r="H742" s="744"/>
      <c r="I742" s="744"/>
      <c r="J742" s="744"/>
      <c r="K742" s="819"/>
      <c r="L742" s="744"/>
      <c r="M742" s="744"/>
      <c r="N742" s="744"/>
      <c r="O742" s="820"/>
      <c r="P742" s="821"/>
      <c r="Q742" s="744"/>
      <c r="R742" s="744"/>
      <c r="S742" s="744"/>
      <c r="T742" s="744"/>
      <c r="U742" s="744"/>
      <c r="V742" s="744"/>
      <c r="W742" s="744"/>
      <c r="X742" s="744"/>
      <c r="Y742" s="744"/>
      <c r="Z742" s="744"/>
      <c r="AA742" s="744"/>
      <c r="AB742" s="744"/>
    </row>
    <row r="743" ht="15.75" customHeight="1">
      <c r="F743" s="744"/>
      <c r="G743" s="744"/>
      <c r="H743" s="744"/>
      <c r="I743" s="744"/>
      <c r="J743" s="744"/>
      <c r="K743" s="819"/>
      <c r="L743" s="744"/>
      <c r="M743" s="744"/>
      <c r="N743" s="744"/>
      <c r="O743" s="820"/>
      <c r="P743" s="821"/>
      <c r="Q743" s="744"/>
      <c r="R743" s="744"/>
      <c r="S743" s="744"/>
      <c r="T743" s="744"/>
      <c r="U743" s="744"/>
      <c r="V743" s="744"/>
      <c r="W743" s="744"/>
      <c r="X743" s="744"/>
      <c r="Y743" s="744"/>
      <c r="Z743" s="744"/>
      <c r="AA743" s="744"/>
      <c r="AB743" s="744"/>
    </row>
    <row r="744" ht="15.75" customHeight="1">
      <c r="F744" s="744"/>
      <c r="G744" s="744"/>
      <c r="H744" s="744"/>
      <c r="I744" s="744"/>
      <c r="J744" s="744"/>
      <c r="K744" s="819"/>
      <c r="L744" s="744"/>
      <c r="M744" s="744"/>
      <c r="N744" s="744"/>
      <c r="O744" s="820"/>
      <c r="P744" s="821"/>
      <c r="Q744" s="744"/>
      <c r="R744" s="744"/>
      <c r="S744" s="744"/>
      <c r="T744" s="744"/>
      <c r="U744" s="744"/>
      <c r="V744" s="744"/>
      <c r="W744" s="744"/>
      <c r="X744" s="744"/>
      <c r="Y744" s="744"/>
      <c r="Z744" s="744"/>
      <c r="AA744" s="744"/>
      <c r="AB744" s="744"/>
    </row>
    <row r="745" ht="15.75" customHeight="1">
      <c r="F745" s="744"/>
      <c r="G745" s="744"/>
      <c r="H745" s="744"/>
      <c r="I745" s="744"/>
      <c r="J745" s="744"/>
      <c r="K745" s="819"/>
      <c r="L745" s="744"/>
      <c r="M745" s="744"/>
      <c r="N745" s="744"/>
      <c r="O745" s="820"/>
      <c r="P745" s="821"/>
      <c r="Q745" s="744"/>
      <c r="R745" s="744"/>
      <c r="S745" s="744"/>
      <c r="T745" s="744"/>
      <c r="U745" s="744"/>
      <c r="V745" s="744"/>
      <c r="W745" s="744"/>
      <c r="X745" s="744"/>
      <c r="Y745" s="744"/>
      <c r="Z745" s="744"/>
      <c r="AA745" s="744"/>
      <c r="AB745" s="744"/>
    </row>
    <row r="746" ht="15.75" customHeight="1">
      <c r="F746" s="744"/>
      <c r="G746" s="744"/>
      <c r="H746" s="744"/>
      <c r="I746" s="744"/>
      <c r="J746" s="744"/>
      <c r="K746" s="819"/>
      <c r="L746" s="744"/>
      <c r="M746" s="744"/>
      <c r="N746" s="744"/>
      <c r="O746" s="820"/>
      <c r="P746" s="821"/>
      <c r="Q746" s="744"/>
      <c r="R746" s="744"/>
      <c r="S746" s="744"/>
      <c r="T746" s="744"/>
      <c r="U746" s="744"/>
      <c r="V746" s="744"/>
      <c r="W746" s="744"/>
      <c r="X746" s="744"/>
      <c r="Y746" s="744"/>
      <c r="Z746" s="744"/>
      <c r="AA746" s="744"/>
      <c r="AB746" s="744"/>
    </row>
    <row r="747" ht="15.75" customHeight="1">
      <c r="F747" s="744"/>
      <c r="G747" s="744"/>
      <c r="H747" s="744"/>
      <c r="I747" s="744"/>
      <c r="J747" s="744"/>
      <c r="K747" s="819"/>
      <c r="L747" s="744"/>
      <c r="M747" s="744"/>
      <c r="N747" s="744"/>
      <c r="O747" s="820"/>
      <c r="P747" s="821"/>
      <c r="Q747" s="744"/>
      <c r="R747" s="744"/>
      <c r="S747" s="744"/>
      <c r="T747" s="744"/>
      <c r="U747" s="744"/>
      <c r="V747" s="744"/>
      <c r="W747" s="744"/>
      <c r="X747" s="744"/>
      <c r="Y747" s="744"/>
      <c r="Z747" s="744"/>
      <c r="AA747" s="744"/>
      <c r="AB747" s="744"/>
    </row>
    <row r="748" ht="15.75" customHeight="1">
      <c r="F748" s="744"/>
      <c r="G748" s="744"/>
      <c r="H748" s="744"/>
      <c r="I748" s="744"/>
      <c r="J748" s="744"/>
      <c r="K748" s="819"/>
      <c r="L748" s="744"/>
      <c r="M748" s="744"/>
      <c r="N748" s="744"/>
      <c r="O748" s="820"/>
      <c r="P748" s="821"/>
      <c r="Q748" s="744"/>
      <c r="R748" s="744"/>
      <c r="S748" s="744"/>
      <c r="T748" s="744"/>
      <c r="U748" s="744"/>
      <c r="V748" s="744"/>
      <c r="W748" s="744"/>
      <c r="X748" s="744"/>
      <c r="Y748" s="744"/>
      <c r="Z748" s="744"/>
      <c r="AA748" s="744"/>
      <c r="AB748" s="744"/>
    </row>
    <row r="749" ht="15.75" customHeight="1">
      <c r="F749" s="744"/>
      <c r="G749" s="744"/>
      <c r="H749" s="744"/>
      <c r="I749" s="744"/>
      <c r="J749" s="744"/>
      <c r="K749" s="819"/>
      <c r="L749" s="744"/>
      <c r="M749" s="744"/>
      <c r="N749" s="744"/>
      <c r="O749" s="820"/>
      <c r="P749" s="821"/>
      <c r="Q749" s="744"/>
      <c r="R749" s="744"/>
      <c r="S749" s="744"/>
      <c r="T749" s="744"/>
      <c r="U749" s="744"/>
      <c r="V749" s="744"/>
      <c r="W749" s="744"/>
      <c r="X749" s="744"/>
      <c r="Y749" s="744"/>
      <c r="Z749" s="744"/>
      <c r="AA749" s="744"/>
      <c r="AB749" s="744"/>
    </row>
    <row r="750" ht="15.75" customHeight="1">
      <c r="F750" s="744"/>
      <c r="G750" s="744"/>
      <c r="H750" s="744"/>
      <c r="I750" s="744"/>
      <c r="J750" s="744"/>
      <c r="K750" s="819"/>
      <c r="L750" s="744"/>
      <c r="M750" s="744"/>
      <c r="N750" s="744"/>
      <c r="O750" s="820"/>
      <c r="P750" s="821"/>
      <c r="Q750" s="744"/>
      <c r="R750" s="744"/>
      <c r="S750" s="744"/>
      <c r="T750" s="744"/>
      <c r="U750" s="744"/>
      <c r="V750" s="744"/>
      <c r="W750" s="744"/>
      <c r="X750" s="744"/>
      <c r="Y750" s="744"/>
      <c r="Z750" s="744"/>
      <c r="AA750" s="744"/>
      <c r="AB750" s="744"/>
    </row>
    <row r="751" ht="15.75" customHeight="1">
      <c r="F751" s="744"/>
      <c r="G751" s="744"/>
      <c r="H751" s="744"/>
      <c r="I751" s="744"/>
      <c r="J751" s="744"/>
      <c r="K751" s="819"/>
      <c r="L751" s="744"/>
      <c r="M751" s="744"/>
      <c r="N751" s="744"/>
      <c r="O751" s="820"/>
      <c r="P751" s="821"/>
      <c r="Q751" s="744"/>
      <c r="R751" s="744"/>
      <c r="S751" s="744"/>
      <c r="T751" s="744"/>
      <c r="U751" s="744"/>
      <c r="V751" s="744"/>
      <c r="W751" s="744"/>
      <c r="X751" s="744"/>
      <c r="Y751" s="744"/>
      <c r="Z751" s="744"/>
      <c r="AA751" s="744"/>
      <c r="AB751" s="744"/>
    </row>
    <row r="752" ht="15.75" customHeight="1">
      <c r="F752" s="744"/>
      <c r="G752" s="744"/>
      <c r="H752" s="744"/>
      <c r="I752" s="744"/>
      <c r="J752" s="744"/>
      <c r="K752" s="819"/>
      <c r="L752" s="744"/>
      <c r="M752" s="744"/>
      <c r="N752" s="744"/>
      <c r="O752" s="820"/>
      <c r="P752" s="821"/>
      <c r="Q752" s="744"/>
      <c r="R752" s="744"/>
      <c r="S752" s="744"/>
      <c r="T752" s="744"/>
      <c r="U752" s="744"/>
      <c r="V752" s="744"/>
      <c r="W752" s="744"/>
      <c r="X752" s="744"/>
      <c r="Y752" s="744"/>
      <c r="Z752" s="744"/>
      <c r="AA752" s="744"/>
      <c r="AB752" s="744"/>
    </row>
    <row r="753" ht="15.75" customHeight="1">
      <c r="F753" s="744"/>
      <c r="G753" s="744"/>
      <c r="H753" s="744"/>
      <c r="I753" s="744"/>
      <c r="J753" s="744"/>
      <c r="K753" s="819"/>
      <c r="L753" s="744"/>
      <c r="M753" s="744"/>
      <c r="N753" s="744"/>
      <c r="O753" s="820"/>
      <c r="P753" s="821"/>
      <c r="Q753" s="744"/>
      <c r="R753" s="744"/>
      <c r="S753" s="744"/>
      <c r="T753" s="744"/>
      <c r="U753" s="744"/>
      <c r="V753" s="744"/>
      <c r="W753" s="744"/>
      <c r="X753" s="744"/>
      <c r="Y753" s="744"/>
      <c r="Z753" s="744"/>
      <c r="AA753" s="744"/>
      <c r="AB753" s="744"/>
    </row>
    <row r="754" ht="15.75" customHeight="1">
      <c r="F754" s="744"/>
      <c r="G754" s="744"/>
      <c r="H754" s="744"/>
      <c r="I754" s="744"/>
      <c r="J754" s="744"/>
      <c r="K754" s="819"/>
      <c r="L754" s="744"/>
      <c r="M754" s="744"/>
      <c r="N754" s="744"/>
      <c r="O754" s="820"/>
      <c r="P754" s="821"/>
      <c r="Q754" s="744"/>
      <c r="R754" s="744"/>
      <c r="S754" s="744"/>
      <c r="T754" s="744"/>
      <c r="U754" s="744"/>
      <c r="V754" s="744"/>
      <c r="W754" s="744"/>
      <c r="X754" s="744"/>
      <c r="Y754" s="744"/>
      <c r="Z754" s="744"/>
      <c r="AA754" s="744"/>
      <c r="AB754" s="744"/>
    </row>
    <row r="755" ht="15.75" customHeight="1">
      <c r="F755" s="744"/>
      <c r="G755" s="744"/>
      <c r="H755" s="744"/>
      <c r="I755" s="744"/>
      <c r="J755" s="744"/>
      <c r="K755" s="819"/>
      <c r="L755" s="744"/>
      <c r="M755" s="744"/>
      <c r="N755" s="744"/>
      <c r="O755" s="820"/>
      <c r="P755" s="821"/>
      <c r="Q755" s="744"/>
      <c r="R755" s="744"/>
      <c r="S755" s="744"/>
      <c r="T755" s="744"/>
      <c r="U755" s="744"/>
      <c r="V755" s="744"/>
      <c r="W755" s="744"/>
      <c r="X755" s="744"/>
      <c r="Y755" s="744"/>
      <c r="Z755" s="744"/>
      <c r="AA755" s="744"/>
      <c r="AB755" s="744"/>
    </row>
    <row r="756" ht="15.75" customHeight="1">
      <c r="F756" s="744"/>
      <c r="G756" s="744"/>
      <c r="H756" s="744"/>
      <c r="I756" s="744"/>
      <c r="J756" s="744"/>
      <c r="K756" s="819"/>
      <c r="L756" s="744"/>
      <c r="M756" s="744"/>
      <c r="N756" s="744"/>
      <c r="O756" s="820"/>
      <c r="P756" s="821"/>
      <c r="Q756" s="744"/>
      <c r="R756" s="744"/>
      <c r="S756" s="744"/>
      <c r="T756" s="744"/>
      <c r="U756" s="744"/>
      <c r="V756" s="744"/>
      <c r="W756" s="744"/>
      <c r="X756" s="744"/>
      <c r="Y756" s="744"/>
      <c r="Z756" s="744"/>
      <c r="AA756" s="744"/>
      <c r="AB756" s="744"/>
    </row>
    <row r="757" ht="15.75" customHeight="1">
      <c r="F757" s="744"/>
      <c r="G757" s="744"/>
      <c r="H757" s="744"/>
      <c r="I757" s="744"/>
      <c r="J757" s="744"/>
      <c r="K757" s="819"/>
      <c r="L757" s="744"/>
      <c r="M757" s="744"/>
      <c r="N757" s="744"/>
      <c r="O757" s="820"/>
      <c r="P757" s="821"/>
      <c r="Q757" s="744"/>
      <c r="R757" s="744"/>
      <c r="S757" s="744"/>
      <c r="T757" s="744"/>
      <c r="U757" s="744"/>
      <c r="V757" s="744"/>
      <c r="W757" s="744"/>
      <c r="X757" s="744"/>
      <c r="Y757" s="744"/>
      <c r="Z757" s="744"/>
      <c r="AA757" s="744"/>
      <c r="AB757" s="744"/>
    </row>
    <row r="758" ht="15.75" customHeight="1">
      <c r="F758" s="744"/>
      <c r="G758" s="744"/>
      <c r="H758" s="744"/>
      <c r="I758" s="744"/>
      <c r="J758" s="744"/>
      <c r="K758" s="819"/>
      <c r="L758" s="744"/>
      <c r="M758" s="744"/>
      <c r="N758" s="744"/>
      <c r="O758" s="820"/>
      <c r="P758" s="821"/>
      <c r="Q758" s="744"/>
      <c r="R758" s="744"/>
      <c r="S758" s="744"/>
      <c r="T758" s="744"/>
      <c r="U758" s="744"/>
      <c r="V758" s="744"/>
      <c r="W758" s="744"/>
      <c r="X758" s="744"/>
      <c r="Y758" s="744"/>
      <c r="Z758" s="744"/>
      <c r="AA758" s="744"/>
      <c r="AB758" s="744"/>
    </row>
    <row r="759" ht="15.75" customHeight="1">
      <c r="F759" s="744"/>
      <c r="G759" s="744"/>
      <c r="H759" s="744"/>
      <c r="I759" s="744"/>
      <c r="J759" s="744"/>
      <c r="K759" s="819"/>
      <c r="L759" s="744"/>
      <c r="M759" s="744"/>
      <c r="N759" s="744"/>
      <c r="O759" s="820"/>
      <c r="P759" s="821"/>
      <c r="Q759" s="744"/>
      <c r="R759" s="744"/>
      <c r="S759" s="744"/>
      <c r="T759" s="744"/>
      <c r="U759" s="744"/>
      <c r="V759" s="744"/>
      <c r="W759" s="744"/>
      <c r="X759" s="744"/>
      <c r="Y759" s="744"/>
      <c r="Z759" s="744"/>
      <c r="AA759" s="744"/>
      <c r="AB759" s="744"/>
    </row>
    <row r="760" ht="15.75" customHeight="1">
      <c r="F760" s="744"/>
      <c r="G760" s="744"/>
      <c r="H760" s="744"/>
      <c r="I760" s="744"/>
      <c r="J760" s="744"/>
      <c r="K760" s="819"/>
      <c r="L760" s="744"/>
      <c r="M760" s="744"/>
      <c r="N760" s="744"/>
      <c r="O760" s="820"/>
      <c r="P760" s="821"/>
      <c r="Q760" s="744"/>
      <c r="R760" s="744"/>
      <c r="S760" s="744"/>
      <c r="T760" s="744"/>
      <c r="U760" s="744"/>
      <c r="V760" s="744"/>
      <c r="W760" s="744"/>
      <c r="X760" s="744"/>
      <c r="Y760" s="744"/>
      <c r="Z760" s="744"/>
      <c r="AA760" s="744"/>
      <c r="AB760" s="744"/>
    </row>
    <row r="761" ht="15.75" customHeight="1">
      <c r="F761" s="744"/>
      <c r="G761" s="744"/>
      <c r="H761" s="744"/>
      <c r="I761" s="744"/>
      <c r="J761" s="744"/>
      <c r="K761" s="819"/>
      <c r="L761" s="744"/>
      <c r="M761" s="744"/>
      <c r="N761" s="744"/>
      <c r="O761" s="820"/>
      <c r="P761" s="821"/>
      <c r="Q761" s="744"/>
      <c r="R761" s="744"/>
      <c r="S761" s="744"/>
      <c r="T761" s="744"/>
      <c r="U761" s="744"/>
      <c r="V761" s="744"/>
      <c r="W761" s="744"/>
      <c r="X761" s="744"/>
      <c r="Y761" s="744"/>
      <c r="Z761" s="744"/>
      <c r="AA761" s="744"/>
      <c r="AB761" s="744"/>
    </row>
    <row r="762" ht="15.75" customHeight="1">
      <c r="F762" s="744"/>
      <c r="G762" s="744"/>
      <c r="H762" s="744"/>
      <c r="I762" s="744"/>
      <c r="J762" s="744"/>
      <c r="K762" s="819"/>
      <c r="L762" s="744"/>
      <c r="M762" s="744"/>
      <c r="N762" s="744"/>
      <c r="O762" s="820"/>
      <c r="P762" s="821"/>
      <c r="Q762" s="744"/>
      <c r="R762" s="744"/>
      <c r="S762" s="744"/>
      <c r="T762" s="744"/>
      <c r="U762" s="744"/>
      <c r="V762" s="744"/>
      <c r="W762" s="744"/>
      <c r="X762" s="744"/>
      <c r="Y762" s="744"/>
      <c r="Z762" s="744"/>
      <c r="AA762" s="744"/>
      <c r="AB762" s="744"/>
    </row>
    <row r="763" ht="15.75" customHeight="1">
      <c r="F763" s="744"/>
      <c r="G763" s="744"/>
      <c r="H763" s="744"/>
      <c r="I763" s="744"/>
      <c r="J763" s="744"/>
      <c r="K763" s="819"/>
      <c r="L763" s="744"/>
      <c r="M763" s="744"/>
      <c r="N763" s="744"/>
      <c r="O763" s="820"/>
      <c r="P763" s="821"/>
      <c r="Q763" s="744"/>
      <c r="R763" s="744"/>
      <c r="S763" s="744"/>
      <c r="T763" s="744"/>
      <c r="U763" s="744"/>
      <c r="V763" s="744"/>
      <c r="W763" s="744"/>
      <c r="X763" s="744"/>
      <c r="Y763" s="744"/>
      <c r="Z763" s="744"/>
      <c r="AA763" s="744"/>
      <c r="AB763" s="744"/>
    </row>
    <row r="764" ht="15.75" customHeight="1">
      <c r="F764" s="744"/>
      <c r="G764" s="744"/>
      <c r="H764" s="744"/>
      <c r="I764" s="744"/>
      <c r="J764" s="744"/>
      <c r="K764" s="819"/>
      <c r="L764" s="744"/>
      <c r="M764" s="744"/>
      <c r="N764" s="744"/>
      <c r="O764" s="820"/>
      <c r="P764" s="821"/>
      <c r="Q764" s="744"/>
      <c r="R764" s="744"/>
      <c r="S764" s="744"/>
      <c r="T764" s="744"/>
      <c r="U764" s="744"/>
      <c r="V764" s="744"/>
      <c r="W764" s="744"/>
      <c r="X764" s="744"/>
      <c r="Y764" s="744"/>
      <c r="Z764" s="744"/>
      <c r="AA764" s="744"/>
      <c r="AB764" s="744"/>
    </row>
    <row r="765" ht="15.75" customHeight="1">
      <c r="F765" s="744"/>
      <c r="G765" s="744"/>
      <c r="H765" s="744"/>
      <c r="I765" s="744"/>
      <c r="J765" s="744"/>
      <c r="K765" s="819"/>
      <c r="L765" s="744"/>
      <c r="M765" s="744"/>
      <c r="N765" s="744"/>
      <c r="O765" s="820"/>
      <c r="P765" s="821"/>
      <c r="Q765" s="744"/>
      <c r="R765" s="744"/>
      <c r="S765" s="744"/>
      <c r="T765" s="744"/>
      <c r="U765" s="744"/>
      <c r="V765" s="744"/>
      <c r="W765" s="744"/>
      <c r="X765" s="744"/>
      <c r="Y765" s="744"/>
      <c r="Z765" s="744"/>
      <c r="AA765" s="744"/>
      <c r="AB765" s="744"/>
    </row>
    <row r="766" ht="15.75" customHeight="1">
      <c r="F766" s="744"/>
      <c r="G766" s="744"/>
      <c r="H766" s="744"/>
      <c r="I766" s="744"/>
      <c r="J766" s="744"/>
      <c r="K766" s="819"/>
      <c r="L766" s="744"/>
      <c r="M766" s="744"/>
      <c r="N766" s="744"/>
      <c r="O766" s="820"/>
      <c r="P766" s="821"/>
      <c r="Q766" s="744"/>
      <c r="R766" s="744"/>
      <c r="S766" s="744"/>
      <c r="T766" s="744"/>
      <c r="U766" s="744"/>
      <c r="V766" s="744"/>
      <c r="W766" s="744"/>
      <c r="X766" s="744"/>
      <c r="Y766" s="744"/>
      <c r="Z766" s="744"/>
      <c r="AA766" s="744"/>
      <c r="AB766" s="744"/>
    </row>
    <row r="767" ht="15.75" customHeight="1">
      <c r="F767" s="744"/>
      <c r="G767" s="744"/>
      <c r="H767" s="744"/>
      <c r="I767" s="744"/>
      <c r="J767" s="744"/>
      <c r="K767" s="819"/>
      <c r="L767" s="744"/>
      <c r="M767" s="744"/>
      <c r="N767" s="744"/>
      <c r="O767" s="820"/>
      <c r="P767" s="821"/>
      <c r="Q767" s="744"/>
      <c r="R767" s="744"/>
      <c r="S767" s="744"/>
      <c r="T767" s="744"/>
      <c r="U767" s="744"/>
      <c r="V767" s="744"/>
      <c r="W767" s="744"/>
      <c r="X767" s="744"/>
      <c r="Y767" s="744"/>
      <c r="Z767" s="744"/>
      <c r="AA767" s="744"/>
      <c r="AB767" s="744"/>
    </row>
    <row r="768" ht="15.75" customHeight="1">
      <c r="F768" s="744"/>
      <c r="G768" s="744"/>
      <c r="H768" s="744"/>
      <c r="I768" s="744"/>
      <c r="J768" s="744"/>
      <c r="K768" s="819"/>
      <c r="L768" s="744"/>
      <c r="M768" s="744"/>
      <c r="N768" s="744"/>
      <c r="O768" s="820"/>
      <c r="P768" s="821"/>
      <c r="Q768" s="744"/>
      <c r="R768" s="744"/>
      <c r="S768" s="744"/>
      <c r="T768" s="744"/>
      <c r="U768" s="744"/>
      <c r="V768" s="744"/>
      <c r="W768" s="744"/>
      <c r="X768" s="744"/>
      <c r="Y768" s="744"/>
      <c r="Z768" s="744"/>
      <c r="AA768" s="744"/>
      <c r="AB768" s="744"/>
    </row>
    <row r="769" ht="15.75" customHeight="1">
      <c r="F769" s="744"/>
      <c r="G769" s="744"/>
      <c r="H769" s="744"/>
      <c r="I769" s="744"/>
      <c r="J769" s="744"/>
      <c r="K769" s="819"/>
      <c r="L769" s="744"/>
      <c r="M769" s="744"/>
      <c r="N769" s="744"/>
      <c r="O769" s="820"/>
      <c r="P769" s="821"/>
      <c r="Q769" s="744"/>
      <c r="R769" s="744"/>
      <c r="S769" s="744"/>
      <c r="T769" s="744"/>
      <c r="U769" s="744"/>
      <c r="V769" s="744"/>
      <c r="W769" s="744"/>
      <c r="X769" s="744"/>
      <c r="Y769" s="744"/>
      <c r="Z769" s="744"/>
      <c r="AA769" s="744"/>
      <c r="AB769" s="744"/>
    </row>
    <row r="770" ht="15.75" customHeight="1">
      <c r="F770" s="744"/>
      <c r="G770" s="744"/>
      <c r="H770" s="744"/>
      <c r="I770" s="744"/>
      <c r="J770" s="744"/>
      <c r="K770" s="819"/>
      <c r="L770" s="744"/>
      <c r="M770" s="744"/>
      <c r="N770" s="744"/>
      <c r="O770" s="820"/>
      <c r="P770" s="821"/>
      <c r="Q770" s="744"/>
      <c r="R770" s="744"/>
      <c r="S770" s="744"/>
      <c r="T770" s="744"/>
      <c r="U770" s="744"/>
      <c r="V770" s="744"/>
      <c r="W770" s="744"/>
      <c r="X770" s="744"/>
      <c r="Y770" s="744"/>
      <c r="Z770" s="744"/>
      <c r="AA770" s="744"/>
      <c r="AB770" s="744"/>
    </row>
    <row r="771" ht="15.75" customHeight="1">
      <c r="F771" s="744"/>
      <c r="G771" s="744"/>
      <c r="H771" s="744"/>
      <c r="I771" s="744"/>
      <c r="J771" s="744"/>
      <c r="K771" s="819"/>
      <c r="L771" s="744"/>
      <c r="M771" s="744"/>
      <c r="N771" s="744"/>
      <c r="O771" s="820"/>
      <c r="P771" s="821"/>
      <c r="Q771" s="744"/>
      <c r="R771" s="744"/>
      <c r="S771" s="744"/>
      <c r="T771" s="744"/>
      <c r="U771" s="744"/>
      <c r="V771" s="744"/>
      <c r="W771" s="744"/>
      <c r="X771" s="744"/>
      <c r="Y771" s="744"/>
      <c r="Z771" s="744"/>
      <c r="AA771" s="744"/>
      <c r="AB771" s="744"/>
    </row>
    <row r="772" ht="15.75" customHeight="1">
      <c r="F772" s="744"/>
      <c r="G772" s="744"/>
      <c r="H772" s="744"/>
      <c r="I772" s="744"/>
      <c r="J772" s="744"/>
      <c r="K772" s="819"/>
      <c r="L772" s="744"/>
      <c r="M772" s="744"/>
      <c r="N772" s="744"/>
      <c r="O772" s="820"/>
      <c r="P772" s="821"/>
      <c r="Q772" s="744"/>
      <c r="R772" s="744"/>
      <c r="S772" s="744"/>
      <c r="T772" s="744"/>
      <c r="U772" s="744"/>
      <c r="V772" s="744"/>
      <c r="W772" s="744"/>
      <c r="X772" s="744"/>
      <c r="Y772" s="744"/>
      <c r="Z772" s="744"/>
      <c r="AA772" s="744"/>
      <c r="AB772" s="744"/>
    </row>
    <row r="773" ht="15.75" customHeight="1">
      <c r="F773" s="744"/>
      <c r="G773" s="744"/>
      <c r="H773" s="744"/>
      <c r="I773" s="744"/>
      <c r="J773" s="744"/>
      <c r="K773" s="819"/>
      <c r="L773" s="744"/>
      <c r="M773" s="744"/>
      <c r="N773" s="744"/>
      <c r="O773" s="820"/>
      <c r="P773" s="821"/>
      <c r="Q773" s="744"/>
      <c r="R773" s="744"/>
      <c r="S773" s="744"/>
      <c r="T773" s="744"/>
      <c r="U773" s="744"/>
      <c r="V773" s="744"/>
      <c r="W773" s="744"/>
      <c r="X773" s="744"/>
      <c r="Y773" s="744"/>
      <c r="Z773" s="744"/>
      <c r="AA773" s="744"/>
      <c r="AB773" s="744"/>
    </row>
    <row r="774" ht="15.75" customHeight="1">
      <c r="F774" s="744"/>
      <c r="G774" s="744"/>
      <c r="H774" s="744"/>
      <c r="I774" s="744"/>
      <c r="J774" s="744"/>
      <c r="K774" s="819"/>
      <c r="L774" s="744"/>
      <c r="M774" s="744"/>
      <c r="N774" s="744"/>
      <c r="O774" s="820"/>
      <c r="P774" s="821"/>
      <c r="Q774" s="744"/>
      <c r="R774" s="744"/>
      <c r="S774" s="744"/>
      <c r="T774" s="744"/>
      <c r="U774" s="744"/>
      <c r="V774" s="744"/>
      <c r="W774" s="744"/>
      <c r="X774" s="744"/>
      <c r="Y774" s="744"/>
      <c r="Z774" s="744"/>
      <c r="AA774" s="744"/>
      <c r="AB774" s="744"/>
    </row>
    <row r="775" ht="15.75" customHeight="1">
      <c r="F775" s="744"/>
      <c r="G775" s="744"/>
      <c r="H775" s="744"/>
      <c r="I775" s="744"/>
      <c r="J775" s="744"/>
      <c r="K775" s="819"/>
      <c r="L775" s="744"/>
      <c r="M775" s="744"/>
      <c r="N775" s="744"/>
      <c r="O775" s="820"/>
      <c r="P775" s="821"/>
      <c r="Q775" s="744"/>
      <c r="R775" s="744"/>
      <c r="S775" s="744"/>
      <c r="T775" s="744"/>
      <c r="U775" s="744"/>
      <c r="V775" s="744"/>
      <c r="W775" s="744"/>
      <c r="X775" s="744"/>
      <c r="Y775" s="744"/>
      <c r="Z775" s="744"/>
      <c r="AA775" s="744"/>
      <c r="AB775" s="744"/>
    </row>
    <row r="776" ht="15.75" customHeight="1">
      <c r="F776" s="744"/>
      <c r="G776" s="744"/>
      <c r="H776" s="744"/>
      <c r="I776" s="744"/>
      <c r="J776" s="744"/>
      <c r="K776" s="819"/>
      <c r="L776" s="744"/>
      <c r="M776" s="744"/>
      <c r="N776" s="744"/>
      <c r="O776" s="820"/>
      <c r="P776" s="821"/>
      <c r="Q776" s="744"/>
      <c r="R776" s="744"/>
      <c r="S776" s="744"/>
      <c r="T776" s="744"/>
      <c r="U776" s="744"/>
      <c r="V776" s="744"/>
      <c r="W776" s="744"/>
      <c r="X776" s="744"/>
      <c r="Y776" s="744"/>
      <c r="Z776" s="744"/>
      <c r="AA776" s="744"/>
      <c r="AB776" s="744"/>
    </row>
    <row r="777" ht="15.75" customHeight="1">
      <c r="F777" s="744"/>
      <c r="G777" s="744"/>
      <c r="H777" s="744"/>
      <c r="I777" s="744"/>
      <c r="J777" s="744"/>
      <c r="K777" s="819"/>
      <c r="L777" s="744"/>
      <c r="M777" s="744"/>
      <c r="N777" s="744"/>
      <c r="O777" s="820"/>
      <c r="P777" s="821"/>
      <c r="Q777" s="744"/>
      <c r="R777" s="744"/>
      <c r="S777" s="744"/>
      <c r="T777" s="744"/>
      <c r="U777" s="744"/>
      <c r="V777" s="744"/>
      <c r="W777" s="744"/>
      <c r="X777" s="744"/>
      <c r="Y777" s="744"/>
      <c r="Z777" s="744"/>
      <c r="AA777" s="744"/>
      <c r="AB777" s="744"/>
    </row>
    <row r="778" ht="15.75" customHeight="1">
      <c r="F778" s="744"/>
      <c r="G778" s="744"/>
      <c r="H778" s="744"/>
      <c r="I778" s="744"/>
      <c r="J778" s="744"/>
      <c r="K778" s="819"/>
      <c r="L778" s="744"/>
      <c r="M778" s="744"/>
      <c r="N778" s="744"/>
      <c r="O778" s="820"/>
      <c r="P778" s="821"/>
      <c r="Q778" s="744"/>
      <c r="R778" s="744"/>
      <c r="S778" s="744"/>
      <c r="T778" s="744"/>
      <c r="U778" s="744"/>
      <c r="V778" s="744"/>
      <c r="W778" s="744"/>
      <c r="X778" s="744"/>
      <c r="Y778" s="744"/>
      <c r="Z778" s="744"/>
      <c r="AA778" s="744"/>
      <c r="AB778" s="744"/>
    </row>
    <row r="779" ht="15.75" customHeight="1">
      <c r="F779" s="744"/>
      <c r="G779" s="744"/>
      <c r="H779" s="744"/>
      <c r="I779" s="744"/>
      <c r="J779" s="744"/>
      <c r="K779" s="819"/>
      <c r="L779" s="744"/>
      <c r="M779" s="744"/>
      <c r="N779" s="744"/>
      <c r="O779" s="820"/>
      <c r="P779" s="821"/>
      <c r="Q779" s="744"/>
      <c r="R779" s="744"/>
      <c r="S779" s="744"/>
      <c r="T779" s="744"/>
      <c r="U779" s="744"/>
      <c r="V779" s="744"/>
      <c r="W779" s="744"/>
      <c r="X779" s="744"/>
      <c r="Y779" s="744"/>
      <c r="Z779" s="744"/>
      <c r="AA779" s="744"/>
      <c r="AB779" s="744"/>
    </row>
    <row r="780" ht="15.75" customHeight="1">
      <c r="F780" s="744"/>
      <c r="G780" s="744"/>
      <c r="H780" s="744"/>
      <c r="I780" s="744"/>
      <c r="J780" s="744"/>
      <c r="K780" s="819"/>
      <c r="L780" s="744"/>
      <c r="M780" s="744"/>
      <c r="N780" s="744"/>
      <c r="O780" s="820"/>
      <c r="P780" s="821"/>
      <c r="Q780" s="744"/>
      <c r="R780" s="744"/>
      <c r="S780" s="744"/>
      <c r="T780" s="744"/>
      <c r="U780" s="744"/>
      <c r="V780" s="744"/>
      <c r="W780" s="744"/>
      <c r="X780" s="744"/>
      <c r="Y780" s="744"/>
      <c r="Z780" s="744"/>
      <c r="AA780" s="744"/>
      <c r="AB780" s="744"/>
    </row>
    <row r="781" ht="15.75" customHeight="1">
      <c r="F781" s="744"/>
      <c r="G781" s="744"/>
      <c r="H781" s="744"/>
      <c r="I781" s="744"/>
      <c r="J781" s="744"/>
      <c r="K781" s="819"/>
      <c r="L781" s="744"/>
      <c r="M781" s="744"/>
      <c r="N781" s="744"/>
      <c r="O781" s="820"/>
      <c r="P781" s="821"/>
      <c r="Q781" s="744"/>
      <c r="R781" s="744"/>
      <c r="S781" s="744"/>
      <c r="T781" s="744"/>
      <c r="U781" s="744"/>
      <c r="V781" s="744"/>
      <c r="W781" s="744"/>
      <c r="X781" s="744"/>
      <c r="Y781" s="744"/>
      <c r="Z781" s="744"/>
      <c r="AA781" s="744"/>
      <c r="AB781" s="744"/>
    </row>
    <row r="782" ht="15.75" customHeight="1">
      <c r="F782" s="744"/>
      <c r="G782" s="744"/>
      <c r="H782" s="744"/>
      <c r="I782" s="744"/>
      <c r="J782" s="744"/>
      <c r="K782" s="819"/>
      <c r="L782" s="744"/>
      <c r="M782" s="744"/>
      <c r="N782" s="744"/>
      <c r="O782" s="820"/>
      <c r="P782" s="821"/>
      <c r="Q782" s="744"/>
      <c r="R782" s="744"/>
      <c r="S782" s="744"/>
      <c r="T782" s="744"/>
      <c r="U782" s="744"/>
      <c r="V782" s="744"/>
      <c r="W782" s="744"/>
      <c r="X782" s="744"/>
      <c r="Y782" s="744"/>
      <c r="Z782" s="744"/>
      <c r="AA782" s="744"/>
      <c r="AB782" s="744"/>
    </row>
    <row r="783" ht="15.75" customHeight="1">
      <c r="F783" s="744"/>
      <c r="G783" s="744"/>
      <c r="H783" s="744"/>
      <c r="I783" s="744"/>
      <c r="J783" s="744"/>
      <c r="K783" s="819"/>
      <c r="L783" s="744"/>
      <c r="M783" s="744"/>
      <c r="N783" s="744"/>
      <c r="O783" s="820"/>
      <c r="P783" s="821"/>
      <c r="Q783" s="744"/>
      <c r="R783" s="744"/>
      <c r="S783" s="744"/>
      <c r="T783" s="744"/>
      <c r="U783" s="744"/>
      <c r="V783" s="744"/>
      <c r="W783" s="744"/>
      <c r="X783" s="744"/>
      <c r="Y783" s="744"/>
      <c r="Z783" s="744"/>
      <c r="AA783" s="744"/>
      <c r="AB783" s="744"/>
    </row>
    <row r="784" ht="15.75" customHeight="1">
      <c r="F784" s="744"/>
      <c r="G784" s="744"/>
      <c r="H784" s="744"/>
      <c r="I784" s="744"/>
      <c r="J784" s="744"/>
      <c r="K784" s="819"/>
      <c r="L784" s="744"/>
      <c r="M784" s="744"/>
      <c r="N784" s="744"/>
      <c r="O784" s="820"/>
      <c r="P784" s="821"/>
      <c r="Q784" s="744"/>
      <c r="R784" s="744"/>
      <c r="S784" s="744"/>
      <c r="T784" s="744"/>
      <c r="U784" s="744"/>
      <c r="V784" s="744"/>
      <c r="W784" s="744"/>
      <c r="X784" s="744"/>
      <c r="Y784" s="744"/>
      <c r="Z784" s="744"/>
      <c r="AA784" s="744"/>
      <c r="AB784" s="744"/>
    </row>
    <row r="785" ht="15.75" customHeight="1">
      <c r="F785" s="744"/>
      <c r="G785" s="744"/>
      <c r="H785" s="744"/>
      <c r="I785" s="744"/>
      <c r="J785" s="744"/>
      <c r="K785" s="819"/>
      <c r="L785" s="744"/>
      <c r="M785" s="744"/>
      <c r="N785" s="744"/>
      <c r="O785" s="820"/>
      <c r="P785" s="821"/>
      <c r="Q785" s="744"/>
      <c r="R785" s="744"/>
      <c r="S785" s="744"/>
      <c r="T785" s="744"/>
      <c r="U785" s="744"/>
      <c r="V785" s="744"/>
      <c r="W785" s="744"/>
      <c r="X785" s="744"/>
      <c r="Y785" s="744"/>
      <c r="Z785" s="744"/>
      <c r="AA785" s="744"/>
      <c r="AB785" s="744"/>
    </row>
    <row r="786" ht="15.75" customHeight="1">
      <c r="F786" s="744"/>
      <c r="G786" s="744"/>
      <c r="H786" s="744"/>
      <c r="I786" s="744"/>
      <c r="J786" s="744"/>
      <c r="K786" s="819"/>
      <c r="L786" s="744"/>
      <c r="M786" s="744"/>
      <c r="N786" s="744"/>
      <c r="O786" s="820"/>
      <c r="P786" s="821"/>
      <c r="Q786" s="744"/>
      <c r="R786" s="744"/>
      <c r="S786" s="744"/>
      <c r="T786" s="744"/>
      <c r="U786" s="744"/>
      <c r="V786" s="744"/>
      <c r="W786" s="744"/>
      <c r="X786" s="744"/>
      <c r="Y786" s="744"/>
      <c r="Z786" s="744"/>
      <c r="AA786" s="744"/>
      <c r="AB786" s="744"/>
    </row>
    <row r="787" ht="15.75" customHeight="1">
      <c r="F787" s="744"/>
      <c r="G787" s="744"/>
      <c r="H787" s="744"/>
      <c r="I787" s="744"/>
      <c r="J787" s="744"/>
      <c r="K787" s="819"/>
      <c r="L787" s="744"/>
      <c r="M787" s="744"/>
      <c r="N787" s="744"/>
      <c r="O787" s="820"/>
      <c r="P787" s="821"/>
      <c r="Q787" s="744"/>
      <c r="R787" s="744"/>
      <c r="S787" s="744"/>
      <c r="T787" s="744"/>
      <c r="U787" s="744"/>
      <c r="V787" s="744"/>
      <c r="W787" s="744"/>
      <c r="X787" s="744"/>
      <c r="Y787" s="744"/>
      <c r="Z787" s="744"/>
      <c r="AA787" s="744"/>
      <c r="AB787" s="744"/>
    </row>
    <row r="788" ht="15.75" customHeight="1">
      <c r="F788" s="744"/>
      <c r="G788" s="744"/>
      <c r="H788" s="744"/>
      <c r="I788" s="744"/>
      <c r="J788" s="744"/>
      <c r="K788" s="819"/>
      <c r="L788" s="744"/>
      <c r="M788" s="744"/>
      <c r="N788" s="744"/>
      <c r="O788" s="820"/>
      <c r="P788" s="821"/>
      <c r="Q788" s="744"/>
      <c r="R788" s="744"/>
      <c r="S788" s="744"/>
      <c r="T788" s="744"/>
      <c r="U788" s="744"/>
      <c r="V788" s="744"/>
      <c r="W788" s="744"/>
      <c r="X788" s="744"/>
      <c r="Y788" s="744"/>
      <c r="Z788" s="744"/>
      <c r="AA788" s="744"/>
      <c r="AB788" s="744"/>
    </row>
    <row r="789" ht="15.75" customHeight="1">
      <c r="F789" s="744"/>
      <c r="G789" s="744"/>
      <c r="H789" s="744"/>
      <c r="I789" s="744"/>
      <c r="J789" s="744"/>
      <c r="K789" s="819"/>
      <c r="L789" s="744"/>
      <c r="M789" s="744"/>
      <c r="N789" s="744"/>
      <c r="O789" s="820"/>
      <c r="P789" s="821"/>
      <c r="Q789" s="744"/>
      <c r="R789" s="744"/>
      <c r="S789" s="744"/>
      <c r="T789" s="744"/>
      <c r="U789" s="744"/>
      <c r="V789" s="744"/>
      <c r="W789" s="744"/>
      <c r="X789" s="744"/>
      <c r="Y789" s="744"/>
      <c r="Z789" s="744"/>
      <c r="AA789" s="744"/>
      <c r="AB789" s="744"/>
    </row>
    <row r="790" ht="15.75" customHeight="1">
      <c r="F790" s="744"/>
      <c r="G790" s="744"/>
      <c r="H790" s="744"/>
      <c r="I790" s="744"/>
      <c r="J790" s="744"/>
      <c r="K790" s="819"/>
      <c r="L790" s="744"/>
      <c r="M790" s="744"/>
      <c r="N790" s="744"/>
      <c r="O790" s="820"/>
      <c r="P790" s="821"/>
      <c r="Q790" s="744"/>
      <c r="R790" s="744"/>
      <c r="S790" s="744"/>
      <c r="T790" s="744"/>
      <c r="U790" s="744"/>
      <c r="V790" s="744"/>
      <c r="W790" s="744"/>
      <c r="X790" s="744"/>
      <c r="Y790" s="744"/>
      <c r="Z790" s="744"/>
      <c r="AA790" s="744"/>
      <c r="AB790" s="744"/>
    </row>
    <row r="791" ht="15.75" customHeight="1">
      <c r="F791" s="744"/>
      <c r="G791" s="744"/>
      <c r="H791" s="744"/>
      <c r="I791" s="744"/>
      <c r="J791" s="744"/>
      <c r="K791" s="819"/>
      <c r="L791" s="744"/>
      <c r="M791" s="744"/>
      <c r="N791" s="744"/>
      <c r="O791" s="820"/>
      <c r="P791" s="821"/>
      <c r="Q791" s="744"/>
      <c r="R791" s="744"/>
      <c r="S791" s="744"/>
      <c r="T791" s="744"/>
      <c r="U791" s="744"/>
      <c r="V791" s="744"/>
      <c r="W791" s="744"/>
      <c r="X791" s="744"/>
      <c r="Y791" s="744"/>
      <c r="Z791" s="744"/>
      <c r="AA791" s="744"/>
      <c r="AB791" s="744"/>
    </row>
    <row r="792" ht="15.75" customHeight="1">
      <c r="F792" s="744"/>
      <c r="G792" s="744"/>
      <c r="H792" s="744"/>
      <c r="I792" s="744"/>
      <c r="J792" s="744"/>
      <c r="K792" s="819"/>
      <c r="L792" s="744"/>
      <c r="M792" s="744"/>
      <c r="N792" s="744"/>
      <c r="O792" s="820"/>
      <c r="P792" s="821"/>
      <c r="Q792" s="744"/>
      <c r="R792" s="744"/>
      <c r="S792" s="744"/>
      <c r="T792" s="744"/>
      <c r="U792" s="744"/>
      <c r="V792" s="744"/>
      <c r="W792" s="744"/>
      <c r="X792" s="744"/>
      <c r="Y792" s="744"/>
      <c r="Z792" s="744"/>
      <c r="AA792" s="744"/>
      <c r="AB792" s="744"/>
    </row>
    <row r="793" ht="15.75" customHeight="1">
      <c r="F793" s="744"/>
      <c r="G793" s="744"/>
      <c r="H793" s="744"/>
      <c r="I793" s="744"/>
      <c r="J793" s="744"/>
      <c r="K793" s="819"/>
      <c r="L793" s="744"/>
      <c r="M793" s="744"/>
      <c r="N793" s="744"/>
      <c r="O793" s="820"/>
      <c r="P793" s="821"/>
      <c r="Q793" s="744"/>
      <c r="R793" s="744"/>
      <c r="S793" s="744"/>
      <c r="T793" s="744"/>
      <c r="U793" s="744"/>
      <c r="V793" s="744"/>
      <c r="W793" s="744"/>
      <c r="X793" s="744"/>
      <c r="Y793" s="744"/>
      <c r="Z793" s="744"/>
      <c r="AA793" s="744"/>
      <c r="AB793" s="744"/>
    </row>
    <row r="794" ht="15.75" customHeight="1">
      <c r="F794" s="744"/>
      <c r="G794" s="744"/>
      <c r="H794" s="744"/>
      <c r="I794" s="744"/>
      <c r="J794" s="744"/>
      <c r="K794" s="819"/>
      <c r="L794" s="744"/>
      <c r="M794" s="744"/>
      <c r="N794" s="744"/>
      <c r="O794" s="820"/>
      <c r="P794" s="821"/>
      <c r="Q794" s="744"/>
      <c r="R794" s="744"/>
      <c r="S794" s="744"/>
      <c r="T794" s="744"/>
      <c r="U794" s="744"/>
      <c r="V794" s="744"/>
      <c r="W794" s="744"/>
      <c r="X794" s="744"/>
      <c r="Y794" s="744"/>
      <c r="Z794" s="744"/>
      <c r="AA794" s="744"/>
      <c r="AB794" s="744"/>
    </row>
    <row r="795" ht="15.75" customHeight="1">
      <c r="F795" s="744"/>
      <c r="G795" s="744"/>
      <c r="H795" s="744"/>
      <c r="I795" s="744"/>
      <c r="J795" s="744"/>
      <c r="K795" s="819"/>
      <c r="L795" s="744"/>
      <c r="M795" s="744"/>
      <c r="N795" s="744"/>
      <c r="O795" s="820"/>
      <c r="P795" s="821"/>
      <c r="Q795" s="744"/>
      <c r="R795" s="744"/>
      <c r="S795" s="744"/>
      <c r="T795" s="744"/>
      <c r="U795" s="744"/>
      <c r="V795" s="744"/>
      <c r="W795" s="744"/>
      <c r="X795" s="744"/>
      <c r="Y795" s="744"/>
      <c r="Z795" s="744"/>
      <c r="AA795" s="744"/>
      <c r="AB795" s="744"/>
    </row>
    <row r="796" ht="15.75" customHeight="1">
      <c r="F796" s="744"/>
      <c r="G796" s="744"/>
      <c r="H796" s="744"/>
      <c r="I796" s="744"/>
      <c r="J796" s="744"/>
      <c r="K796" s="819"/>
      <c r="L796" s="744"/>
      <c r="M796" s="744"/>
      <c r="N796" s="744"/>
      <c r="O796" s="820"/>
      <c r="P796" s="821"/>
      <c r="Q796" s="744"/>
      <c r="R796" s="744"/>
      <c r="S796" s="744"/>
      <c r="T796" s="744"/>
      <c r="U796" s="744"/>
      <c r="V796" s="744"/>
      <c r="W796" s="744"/>
      <c r="X796" s="744"/>
      <c r="Y796" s="744"/>
      <c r="Z796" s="744"/>
      <c r="AA796" s="744"/>
      <c r="AB796" s="744"/>
    </row>
    <row r="797" ht="15.75" customHeight="1">
      <c r="F797" s="744"/>
      <c r="G797" s="744"/>
      <c r="H797" s="744"/>
      <c r="I797" s="744"/>
      <c r="J797" s="744"/>
      <c r="K797" s="819"/>
      <c r="L797" s="744"/>
      <c r="M797" s="744"/>
      <c r="N797" s="744"/>
      <c r="O797" s="820"/>
      <c r="P797" s="821"/>
      <c r="Q797" s="744"/>
      <c r="R797" s="744"/>
      <c r="S797" s="744"/>
      <c r="T797" s="744"/>
      <c r="U797" s="744"/>
      <c r="V797" s="744"/>
      <c r="W797" s="744"/>
      <c r="X797" s="744"/>
      <c r="Y797" s="744"/>
      <c r="Z797" s="744"/>
      <c r="AA797" s="744"/>
      <c r="AB797" s="744"/>
    </row>
    <row r="798" ht="15.75" customHeight="1">
      <c r="F798" s="744"/>
      <c r="G798" s="744"/>
      <c r="H798" s="744"/>
      <c r="I798" s="744"/>
      <c r="J798" s="744"/>
      <c r="K798" s="819"/>
      <c r="L798" s="744"/>
      <c r="M798" s="744"/>
      <c r="N798" s="744"/>
      <c r="O798" s="820"/>
      <c r="P798" s="821"/>
      <c r="Q798" s="744"/>
      <c r="R798" s="744"/>
      <c r="S798" s="744"/>
      <c r="T798" s="744"/>
      <c r="U798" s="744"/>
      <c r="V798" s="744"/>
      <c r="W798" s="744"/>
      <c r="X798" s="744"/>
      <c r="Y798" s="744"/>
      <c r="Z798" s="744"/>
      <c r="AA798" s="744"/>
      <c r="AB798" s="744"/>
    </row>
    <row r="799" ht="15.75" customHeight="1">
      <c r="F799" s="744"/>
      <c r="G799" s="744"/>
      <c r="H799" s="744"/>
      <c r="I799" s="744"/>
      <c r="J799" s="744"/>
      <c r="K799" s="819"/>
      <c r="L799" s="744"/>
      <c r="M799" s="744"/>
      <c r="N799" s="744"/>
      <c r="O799" s="820"/>
      <c r="P799" s="821"/>
      <c r="Q799" s="744"/>
      <c r="R799" s="744"/>
      <c r="S799" s="744"/>
      <c r="T799" s="744"/>
      <c r="U799" s="744"/>
      <c r="V799" s="744"/>
      <c r="W799" s="744"/>
      <c r="X799" s="744"/>
      <c r="Y799" s="744"/>
      <c r="Z799" s="744"/>
      <c r="AA799" s="744"/>
      <c r="AB799" s="744"/>
    </row>
    <row r="800" ht="15.75" customHeight="1">
      <c r="F800" s="744"/>
      <c r="G800" s="744"/>
      <c r="H800" s="744"/>
      <c r="I800" s="744"/>
      <c r="J800" s="744"/>
      <c r="K800" s="819"/>
      <c r="L800" s="744"/>
      <c r="M800" s="744"/>
      <c r="N800" s="744"/>
      <c r="O800" s="820"/>
      <c r="P800" s="821"/>
      <c r="Q800" s="744"/>
      <c r="R800" s="744"/>
      <c r="S800" s="744"/>
      <c r="T800" s="744"/>
      <c r="U800" s="744"/>
      <c r="V800" s="744"/>
      <c r="W800" s="744"/>
      <c r="X800" s="744"/>
      <c r="Y800" s="744"/>
      <c r="Z800" s="744"/>
      <c r="AA800" s="744"/>
      <c r="AB800" s="744"/>
    </row>
    <row r="801" ht="15.75" customHeight="1">
      <c r="F801" s="744"/>
      <c r="G801" s="744"/>
      <c r="H801" s="744"/>
      <c r="I801" s="744"/>
      <c r="J801" s="744"/>
      <c r="K801" s="819"/>
      <c r="L801" s="744"/>
      <c r="M801" s="744"/>
      <c r="N801" s="744"/>
      <c r="O801" s="820"/>
      <c r="P801" s="821"/>
      <c r="Q801" s="744"/>
      <c r="R801" s="744"/>
      <c r="S801" s="744"/>
      <c r="T801" s="744"/>
      <c r="U801" s="744"/>
      <c r="V801" s="744"/>
      <c r="W801" s="744"/>
      <c r="X801" s="744"/>
      <c r="Y801" s="744"/>
      <c r="Z801" s="744"/>
      <c r="AA801" s="744"/>
      <c r="AB801" s="744"/>
    </row>
    <row r="802" ht="15.75" customHeight="1">
      <c r="F802" s="744"/>
      <c r="G802" s="744"/>
      <c r="H802" s="744"/>
      <c r="I802" s="744"/>
      <c r="J802" s="744"/>
      <c r="K802" s="819"/>
      <c r="L802" s="744"/>
      <c r="M802" s="744"/>
      <c r="N802" s="744"/>
      <c r="O802" s="820"/>
      <c r="P802" s="821"/>
      <c r="Q802" s="744"/>
      <c r="R802" s="744"/>
      <c r="S802" s="744"/>
      <c r="T802" s="744"/>
      <c r="U802" s="744"/>
      <c r="V802" s="744"/>
      <c r="W802" s="744"/>
      <c r="X802" s="744"/>
      <c r="Y802" s="744"/>
      <c r="Z802" s="744"/>
      <c r="AA802" s="744"/>
      <c r="AB802" s="744"/>
    </row>
    <row r="803" ht="15.75" customHeight="1">
      <c r="F803" s="744"/>
      <c r="G803" s="744"/>
      <c r="H803" s="744"/>
      <c r="I803" s="744"/>
      <c r="J803" s="744"/>
      <c r="K803" s="819"/>
      <c r="L803" s="744"/>
      <c r="M803" s="744"/>
      <c r="N803" s="744"/>
      <c r="O803" s="820"/>
      <c r="P803" s="821"/>
      <c r="Q803" s="744"/>
      <c r="R803" s="744"/>
      <c r="S803" s="744"/>
      <c r="T803" s="744"/>
      <c r="U803" s="744"/>
      <c r="V803" s="744"/>
      <c r="W803" s="744"/>
      <c r="X803" s="744"/>
      <c r="Y803" s="744"/>
      <c r="Z803" s="744"/>
      <c r="AA803" s="744"/>
      <c r="AB803" s="744"/>
    </row>
    <row r="804" ht="15.75" customHeight="1">
      <c r="F804" s="744"/>
      <c r="G804" s="744"/>
      <c r="H804" s="744"/>
      <c r="I804" s="744"/>
      <c r="J804" s="744"/>
      <c r="K804" s="819"/>
      <c r="L804" s="744"/>
      <c r="M804" s="744"/>
      <c r="N804" s="744"/>
      <c r="O804" s="820"/>
      <c r="P804" s="821"/>
      <c r="Q804" s="744"/>
      <c r="R804" s="744"/>
      <c r="S804" s="744"/>
      <c r="T804" s="744"/>
      <c r="U804" s="744"/>
      <c r="V804" s="744"/>
      <c r="W804" s="744"/>
      <c r="X804" s="744"/>
      <c r="Y804" s="744"/>
      <c r="Z804" s="744"/>
      <c r="AA804" s="744"/>
      <c r="AB804" s="744"/>
    </row>
    <row r="805" ht="15.75" customHeight="1">
      <c r="F805" s="744"/>
      <c r="G805" s="744"/>
      <c r="H805" s="744"/>
      <c r="I805" s="744"/>
      <c r="J805" s="744"/>
      <c r="K805" s="819"/>
      <c r="L805" s="744"/>
      <c r="M805" s="744"/>
      <c r="N805" s="744"/>
      <c r="O805" s="820"/>
      <c r="P805" s="821"/>
      <c r="Q805" s="744"/>
      <c r="R805" s="744"/>
      <c r="S805" s="744"/>
      <c r="T805" s="744"/>
      <c r="U805" s="744"/>
      <c r="V805" s="744"/>
      <c r="W805" s="744"/>
      <c r="X805" s="744"/>
      <c r="Y805" s="744"/>
      <c r="Z805" s="744"/>
      <c r="AA805" s="744"/>
      <c r="AB805" s="744"/>
    </row>
    <row r="806" ht="15.75" customHeight="1">
      <c r="F806" s="744"/>
      <c r="G806" s="744"/>
      <c r="H806" s="744"/>
      <c r="I806" s="744"/>
      <c r="J806" s="744"/>
      <c r="K806" s="819"/>
      <c r="L806" s="744"/>
      <c r="M806" s="744"/>
      <c r="N806" s="744"/>
      <c r="O806" s="820"/>
      <c r="P806" s="821"/>
      <c r="Q806" s="744"/>
      <c r="R806" s="744"/>
      <c r="S806" s="744"/>
      <c r="T806" s="744"/>
      <c r="U806" s="744"/>
      <c r="V806" s="744"/>
      <c r="W806" s="744"/>
      <c r="X806" s="744"/>
      <c r="Y806" s="744"/>
      <c r="Z806" s="744"/>
      <c r="AA806" s="744"/>
      <c r="AB806" s="744"/>
    </row>
    <row r="807" ht="15.75" customHeight="1">
      <c r="F807" s="744"/>
      <c r="G807" s="744"/>
      <c r="H807" s="744"/>
      <c r="I807" s="744"/>
      <c r="J807" s="744"/>
      <c r="K807" s="819"/>
      <c r="L807" s="744"/>
      <c r="M807" s="744"/>
      <c r="N807" s="744"/>
      <c r="O807" s="820"/>
      <c r="P807" s="821"/>
      <c r="Q807" s="744"/>
      <c r="R807" s="744"/>
      <c r="S807" s="744"/>
      <c r="T807" s="744"/>
      <c r="U807" s="744"/>
      <c r="V807" s="744"/>
      <c r="W807" s="744"/>
      <c r="X807" s="744"/>
      <c r="Y807" s="744"/>
      <c r="Z807" s="744"/>
      <c r="AA807" s="744"/>
      <c r="AB807" s="744"/>
    </row>
    <row r="808" ht="15.75" customHeight="1">
      <c r="F808" s="744"/>
      <c r="G808" s="744"/>
      <c r="H808" s="744"/>
      <c r="I808" s="744"/>
      <c r="J808" s="744"/>
      <c r="K808" s="819"/>
      <c r="L808" s="744"/>
      <c r="M808" s="744"/>
      <c r="N808" s="744"/>
      <c r="O808" s="820"/>
      <c r="P808" s="821"/>
      <c r="Q808" s="744"/>
      <c r="R808" s="744"/>
      <c r="S808" s="744"/>
      <c r="T808" s="744"/>
      <c r="U808" s="744"/>
      <c r="V808" s="744"/>
      <c r="W808" s="744"/>
      <c r="X808" s="744"/>
      <c r="Y808" s="744"/>
      <c r="Z808" s="744"/>
      <c r="AA808" s="744"/>
      <c r="AB808" s="744"/>
    </row>
    <row r="809" ht="15.75" customHeight="1">
      <c r="F809" s="744"/>
      <c r="G809" s="744"/>
      <c r="H809" s="744"/>
      <c r="I809" s="744"/>
      <c r="J809" s="744"/>
      <c r="K809" s="819"/>
      <c r="L809" s="744"/>
      <c r="M809" s="744"/>
      <c r="N809" s="744"/>
      <c r="O809" s="820"/>
      <c r="P809" s="821"/>
      <c r="Q809" s="744"/>
      <c r="R809" s="744"/>
      <c r="S809" s="744"/>
      <c r="T809" s="744"/>
      <c r="U809" s="744"/>
      <c r="V809" s="744"/>
      <c r="W809" s="744"/>
      <c r="X809" s="744"/>
      <c r="Y809" s="744"/>
      <c r="Z809" s="744"/>
      <c r="AA809" s="744"/>
      <c r="AB809" s="744"/>
    </row>
    <row r="810" ht="15.75" customHeight="1">
      <c r="F810" s="744"/>
      <c r="G810" s="744"/>
      <c r="H810" s="744"/>
      <c r="I810" s="744"/>
      <c r="J810" s="744"/>
      <c r="K810" s="819"/>
      <c r="L810" s="744"/>
      <c r="M810" s="744"/>
      <c r="N810" s="744"/>
      <c r="O810" s="820"/>
      <c r="P810" s="821"/>
      <c r="Q810" s="744"/>
      <c r="R810" s="744"/>
      <c r="S810" s="744"/>
      <c r="T810" s="744"/>
      <c r="U810" s="744"/>
      <c r="V810" s="744"/>
      <c r="W810" s="744"/>
      <c r="X810" s="744"/>
      <c r="Y810" s="744"/>
      <c r="Z810" s="744"/>
      <c r="AA810" s="744"/>
      <c r="AB810" s="744"/>
    </row>
    <row r="811" ht="15.75" customHeight="1">
      <c r="F811" s="744"/>
      <c r="G811" s="744"/>
      <c r="H811" s="744"/>
      <c r="I811" s="744"/>
      <c r="J811" s="744"/>
      <c r="K811" s="819"/>
      <c r="L811" s="744"/>
      <c r="M811" s="744"/>
      <c r="N811" s="744"/>
      <c r="O811" s="820"/>
      <c r="P811" s="821"/>
      <c r="Q811" s="744"/>
      <c r="R811" s="744"/>
      <c r="S811" s="744"/>
      <c r="T811" s="744"/>
      <c r="U811" s="744"/>
      <c r="V811" s="744"/>
      <c r="W811" s="744"/>
      <c r="X811" s="744"/>
      <c r="Y811" s="744"/>
      <c r="Z811" s="744"/>
      <c r="AA811" s="744"/>
      <c r="AB811" s="744"/>
    </row>
    <row r="812" ht="15.75" customHeight="1">
      <c r="F812" s="744"/>
      <c r="G812" s="744"/>
      <c r="H812" s="744"/>
      <c r="I812" s="744"/>
      <c r="J812" s="744"/>
      <c r="K812" s="819"/>
      <c r="L812" s="744"/>
      <c r="M812" s="744"/>
      <c r="N812" s="744"/>
      <c r="O812" s="820"/>
      <c r="P812" s="821"/>
      <c r="Q812" s="744"/>
      <c r="R812" s="744"/>
      <c r="S812" s="744"/>
      <c r="T812" s="744"/>
      <c r="U812" s="744"/>
      <c r="V812" s="744"/>
      <c r="W812" s="744"/>
      <c r="X812" s="744"/>
      <c r="Y812" s="744"/>
      <c r="Z812" s="744"/>
      <c r="AA812" s="744"/>
      <c r="AB812" s="744"/>
    </row>
    <row r="813" ht="15.75" customHeight="1">
      <c r="F813" s="744"/>
      <c r="G813" s="744"/>
      <c r="H813" s="744"/>
      <c r="I813" s="744"/>
      <c r="J813" s="744"/>
      <c r="K813" s="819"/>
      <c r="L813" s="744"/>
      <c r="M813" s="744"/>
      <c r="N813" s="744"/>
      <c r="O813" s="820"/>
      <c r="P813" s="821"/>
      <c r="Q813" s="744"/>
      <c r="R813" s="744"/>
      <c r="S813" s="744"/>
      <c r="T813" s="744"/>
      <c r="U813" s="744"/>
      <c r="V813" s="744"/>
      <c r="W813" s="744"/>
      <c r="X813" s="744"/>
      <c r="Y813" s="744"/>
      <c r="Z813" s="744"/>
      <c r="AA813" s="744"/>
      <c r="AB813" s="744"/>
    </row>
    <row r="814" ht="15.75" customHeight="1">
      <c r="F814" s="744"/>
      <c r="G814" s="744"/>
      <c r="H814" s="744"/>
      <c r="I814" s="744"/>
      <c r="J814" s="744"/>
      <c r="K814" s="819"/>
      <c r="L814" s="744"/>
      <c r="M814" s="744"/>
      <c r="N814" s="744"/>
      <c r="O814" s="820"/>
      <c r="P814" s="821"/>
      <c r="Q814" s="744"/>
      <c r="R814" s="744"/>
      <c r="S814" s="744"/>
      <c r="T814" s="744"/>
      <c r="U814" s="744"/>
      <c r="V814" s="744"/>
      <c r="W814" s="744"/>
      <c r="X814" s="744"/>
      <c r="Y814" s="744"/>
      <c r="Z814" s="744"/>
      <c r="AA814" s="744"/>
      <c r="AB814" s="744"/>
    </row>
    <row r="815" ht="15.75" customHeight="1">
      <c r="F815" s="744"/>
      <c r="G815" s="744"/>
      <c r="H815" s="744"/>
      <c r="I815" s="744"/>
      <c r="J815" s="744"/>
      <c r="K815" s="819"/>
      <c r="L815" s="744"/>
      <c r="M815" s="744"/>
      <c r="N815" s="744"/>
      <c r="O815" s="820"/>
      <c r="P815" s="821"/>
      <c r="Q815" s="744"/>
      <c r="R815" s="744"/>
      <c r="S815" s="744"/>
      <c r="T815" s="744"/>
      <c r="U815" s="744"/>
      <c r="V815" s="744"/>
      <c r="W815" s="744"/>
      <c r="X815" s="744"/>
      <c r="Y815" s="744"/>
      <c r="Z815" s="744"/>
      <c r="AA815" s="744"/>
      <c r="AB815" s="744"/>
    </row>
    <row r="816" ht="15.75" customHeight="1">
      <c r="F816" s="744"/>
      <c r="G816" s="744"/>
      <c r="H816" s="744"/>
      <c r="I816" s="744"/>
      <c r="J816" s="744"/>
      <c r="K816" s="819"/>
      <c r="L816" s="744"/>
      <c r="M816" s="744"/>
      <c r="N816" s="744"/>
      <c r="O816" s="820"/>
      <c r="P816" s="821"/>
      <c r="Q816" s="744"/>
      <c r="R816" s="744"/>
      <c r="S816" s="744"/>
      <c r="T816" s="744"/>
      <c r="U816" s="744"/>
      <c r="V816" s="744"/>
      <c r="W816" s="744"/>
      <c r="X816" s="744"/>
      <c r="Y816" s="744"/>
      <c r="Z816" s="744"/>
      <c r="AA816" s="744"/>
      <c r="AB816" s="744"/>
    </row>
    <row r="817" ht="15.75" customHeight="1">
      <c r="F817" s="744"/>
      <c r="G817" s="744"/>
      <c r="H817" s="744"/>
      <c r="I817" s="744"/>
      <c r="J817" s="744"/>
      <c r="K817" s="819"/>
      <c r="L817" s="744"/>
      <c r="M817" s="744"/>
      <c r="N817" s="744"/>
      <c r="O817" s="820"/>
      <c r="P817" s="821"/>
      <c r="Q817" s="744"/>
      <c r="R817" s="744"/>
      <c r="S817" s="744"/>
      <c r="T817" s="744"/>
      <c r="U817" s="744"/>
      <c r="V817" s="744"/>
      <c r="W817" s="744"/>
      <c r="X817" s="744"/>
      <c r="Y817" s="744"/>
      <c r="Z817" s="744"/>
      <c r="AA817" s="744"/>
      <c r="AB817" s="744"/>
    </row>
    <row r="818" ht="15.75" customHeight="1">
      <c r="F818" s="744"/>
      <c r="G818" s="744"/>
      <c r="H818" s="744"/>
      <c r="I818" s="744"/>
      <c r="J818" s="744"/>
      <c r="K818" s="819"/>
      <c r="L818" s="744"/>
      <c r="M818" s="744"/>
      <c r="N818" s="744"/>
      <c r="O818" s="820"/>
      <c r="P818" s="821"/>
      <c r="Q818" s="744"/>
      <c r="R818" s="744"/>
      <c r="S818" s="744"/>
      <c r="T818" s="744"/>
      <c r="U818" s="744"/>
      <c r="V818" s="744"/>
      <c r="W818" s="744"/>
      <c r="X818" s="744"/>
      <c r="Y818" s="744"/>
      <c r="Z818" s="744"/>
      <c r="AA818" s="744"/>
      <c r="AB818" s="744"/>
    </row>
    <row r="819" ht="15.75" customHeight="1">
      <c r="F819" s="744"/>
      <c r="G819" s="744"/>
      <c r="H819" s="744"/>
      <c r="I819" s="744"/>
      <c r="J819" s="744"/>
      <c r="K819" s="819"/>
      <c r="L819" s="744"/>
      <c r="M819" s="744"/>
      <c r="N819" s="744"/>
      <c r="O819" s="820"/>
      <c r="P819" s="821"/>
      <c r="Q819" s="744"/>
      <c r="R819" s="744"/>
      <c r="S819" s="744"/>
      <c r="T819" s="744"/>
      <c r="U819" s="744"/>
      <c r="V819" s="744"/>
      <c r="W819" s="744"/>
      <c r="X819" s="744"/>
      <c r="Y819" s="744"/>
      <c r="Z819" s="744"/>
      <c r="AA819" s="744"/>
      <c r="AB819" s="744"/>
    </row>
    <row r="820" ht="15.75" customHeight="1">
      <c r="F820" s="744"/>
      <c r="G820" s="744"/>
      <c r="H820" s="744"/>
      <c r="I820" s="744"/>
      <c r="J820" s="744"/>
      <c r="K820" s="819"/>
      <c r="L820" s="744"/>
      <c r="M820" s="744"/>
      <c r="N820" s="744"/>
      <c r="O820" s="820"/>
      <c r="P820" s="821"/>
      <c r="Q820" s="744"/>
      <c r="R820" s="744"/>
      <c r="S820" s="744"/>
      <c r="T820" s="744"/>
      <c r="U820" s="744"/>
      <c r="V820" s="744"/>
      <c r="W820" s="744"/>
      <c r="X820" s="744"/>
      <c r="Y820" s="744"/>
      <c r="Z820" s="744"/>
      <c r="AA820" s="744"/>
      <c r="AB820" s="744"/>
    </row>
    <row r="821" ht="15.75" customHeight="1">
      <c r="F821" s="744"/>
      <c r="G821" s="744"/>
      <c r="H821" s="744"/>
      <c r="I821" s="744"/>
      <c r="J821" s="744"/>
      <c r="K821" s="819"/>
      <c r="L821" s="744"/>
      <c r="M821" s="744"/>
      <c r="N821" s="744"/>
      <c r="O821" s="820"/>
      <c r="P821" s="821"/>
      <c r="Q821" s="744"/>
      <c r="R821" s="744"/>
      <c r="S821" s="744"/>
      <c r="T821" s="744"/>
      <c r="U821" s="744"/>
      <c r="V821" s="744"/>
      <c r="W821" s="744"/>
      <c r="X821" s="744"/>
      <c r="Y821" s="744"/>
      <c r="Z821" s="744"/>
      <c r="AA821" s="744"/>
      <c r="AB821" s="744"/>
    </row>
    <row r="822" ht="15.75" customHeight="1">
      <c r="F822" s="744"/>
      <c r="G822" s="744"/>
      <c r="H822" s="744"/>
      <c r="I822" s="744"/>
      <c r="J822" s="744"/>
      <c r="K822" s="819"/>
      <c r="L822" s="744"/>
      <c r="M822" s="744"/>
      <c r="N822" s="744"/>
      <c r="O822" s="820"/>
      <c r="P822" s="821"/>
      <c r="Q822" s="744"/>
      <c r="R822" s="744"/>
      <c r="S822" s="744"/>
      <c r="T822" s="744"/>
      <c r="U822" s="744"/>
      <c r="V822" s="744"/>
      <c r="W822" s="744"/>
      <c r="X822" s="744"/>
      <c r="Y822" s="744"/>
      <c r="Z822" s="744"/>
      <c r="AA822" s="744"/>
      <c r="AB822" s="744"/>
    </row>
    <row r="823" ht="15.75" customHeight="1">
      <c r="F823" s="744"/>
      <c r="G823" s="744"/>
      <c r="H823" s="744"/>
      <c r="I823" s="744"/>
      <c r="J823" s="744"/>
      <c r="K823" s="819"/>
      <c r="L823" s="744"/>
      <c r="M823" s="744"/>
      <c r="N823" s="744"/>
      <c r="O823" s="820"/>
      <c r="P823" s="821"/>
      <c r="Q823" s="744"/>
      <c r="R823" s="744"/>
      <c r="S823" s="744"/>
      <c r="T823" s="744"/>
      <c r="U823" s="744"/>
      <c r="V823" s="744"/>
      <c r="W823" s="744"/>
      <c r="X823" s="744"/>
      <c r="Y823" s="744"/>
      <c r="Z823" s="744"/>
      <c r="AA823" s="744"/>
      <c r="AB823" s="744"/>
    </row>
    <row r="824" ht="15.75" customHeight="1">
      <c r="F824" s="744"/>
      <c r="G824" s="744"/>
      <c r="H824" s="744"/>
      <c r="I824" s="744"/>
      <c r="J824" s="744"/>
      <c r="K824" s="819"/>
      <c r="L824" s="744"/>
      <c r="M824" s="744"/>
      <c r="N824" s="744"/>
      <c r="O824" s="820"/>
      <c r="P824" s="821"/>
      <c r="Q824" s="744"/>
      <c r="R824" s="744"/>
      <c r="S824" s="744"/>
      <c r="T824" s="744"/>
      <c r="U824" s="744"/>
      <c r="V824" s="744"/>
      <c r="W824" s="744"/>
      <c r="X824" s="744"/>
      <c r="Y824" s="744"/>
      <c r="Z824" s="744"/>
      <c r="AA824" s="744"/>
      <c r="AB824" s="744"/>
    </row>
    <row r="825" ht="15.75" customHeight="1">
      <c r="F825" s="744"/>
      <c r="G825" s="744"/>
      <c r="H825" s="744"/>
      <c r="I825" s="744"/>
      <c r="J825" s="744"/>
      <c r="K825" s="819"/>
      <c r="L825" s="744"/>
      <c r="M825" s="744"/>
      <c r="N825" s="744"/>
      <c r="O825" s="820"/>
      <c r="P825" s="821"/>
      <c r="Q825" s="744"/>
      <c r="R825" s="744"/>
      <c r="S825" s="744"/>
      <c r="T825" s="744"/>
      <c r="U825" s="744"/>
      <c r="V825" s="744"/>
      <c r="W825" s="744"/>
      <c r="X825" s="744"/>
      <c r="Y825" s="744"/>
      <c r="Z825" s="744"/>
      <c r="AA825" s="744"/>
      <c r="AB825" s="744"/>
    </row>
    <row r="826" ht="15.75" customHeight="1">
      <c r="F826" s="744"/>
      <c r="G826" s="744"/>
      <c r="H826" s="744"/>
      <c r="I826" s="744"/>
      <c r="J826" s="744"/>
      <c r="K826" s="819"/>
      <c r="L826" s="744"/>
      <c r="M826" s="744"/>
      <c r="N826" s="744"/>
      <c r="O826" s="820"/>
      <c r="P826" s="821"/>
      <c r="Q826" s="744"/>
      <c r="R826" s="744"/>
      <c r="S826" s="744"/>
      <c r="T826" s="744"/>
      <c r="U826" s="744"/>
      <c r="V826" s="744"/>
      <c r="W826" s="744"/>
      <c r="X826" s="744"/>
      <c r="Y826" s="744"/>
      <c r="Z826" s="744"/>
      <c r="AA826" s="744"/>
      <c r="AB826" s="744"/>
    </row>
    <row r="827" ht="15.75" customHeight="1">
      <c r="F827" s="744"/>
      <c r="G827" s="744"/>
      <c r="H827" s="744"/>
      <c r="I827" s="744"/>
      <c r="J827" s="744"/>
      <c r="K827" s="819"/>
      <c r="L827" s="744"/>
      <c r="M827" s="744"/>
      <c r="N827" s="744"/>
      <c r="O827" s="820"/>
      <c r="P827" s="821"/>
      <c r="Q827" s="744"/>
      <c r="R827" s="744"/>
      <c r="S827" s="744"/>
      <c r="T827" s="744"/>
      <c r="U827" s="744"/>
      <c r="V827" s="744"/>
      <c r="W827" s="744"/>
      <c r="X827" s="744"/>
      <c r="Y827" s="744"/>
      <c r="Z827" s="744"/>
      <c r="AA827" s="744"/>
      <c r="AB827" s="744"/>
    </row>
    <row r="828" ht="15.75" customHeight="1">
      <c r="F828" s="744"/>
      <c r="G828" s="744"/>
      <c r="H828" s="744"/>
      <c r="I828" s="744"/>
      <c r="J828" s="744"/>
      <c r="K828" s="819"/>
      <c r="L828" s="744"/>
      <c r="M828" s="744"/>
      <c r="N828" s="744"/>
      <c r="O828" s="820"/>
      <c r="P828" s="821"/>
      <c r="Q828" s="744"/>
      <c r="R828" s="744"/>
      <c r="S828" s="744"/>
      <c r="T828" s="744"/>
      <c r="U828" s="744"/>
      <c r="V828" s="744"/>
      <c r="W828" s="744"/>
      <c r="X828" s="744"/>
      <c r="Y828" s="744"/>
      <c r="Z828" s="744"/>
      <c r="AA828" s="744"/>
      <c r="AB828" s="744"/>
    </row>
    <row r="829" ht="15.75" customHeight="1">
      <c r="F829" s="744"/>
      <c r="G829" s="744"/>
      <c r="H829" s="744"/>
      <c r="I829" s="744"/>
      <c r="J829" s="744"/>
      <c r="K829" s="819"/>
      <c r="L829" s="744"/>
      <c r="M829" s="744"/>
      <c r="N829" s="744"/>
      <c r="O829" s="820"/>
      <c r="P829" s="821"/>
      <c r="Q829" s="744"/>
      <c r="R829" s="744"/>
      <c r="S829" s="744"/>
      <c r="T829" s="744"/>
      <c r="U829" s="744"/>
      <c r="V829" s="744"/>
      <c r="W829" s="744"/>
      <c r="X829" s="744"/>
      <c r="Y829" s="744"/>
      <c r="Z829" s="744"/>
      <c r="AA829" s="744"/>
      <c r="AB829" s="744"/>
    </row>
    <row r="830" ht="15.75" customHeight="1">
      <c r="F830" s="744"/>
      <c r="G830" s="744"/>
      <c r="H830" s="744"/>
      <c r="I830" s="744"/>
      <c r="J830" s="744"/>
      <c r="K830" s="819"/>
      <c r="L830" s="744"/>
      <c r="M830" s="744"/>
      <c r="N830" s="744"/>
      <c r="O830" s="820"/>
      <c r="P830" s="821"/>
      <c r="Q830" s="744"/>
      <c r="R830" s="744"/>
      <c r="S830" s="744"/>
      <c r="T830" s="744"/>
      <c r="U830" s="744"/>
      <c r="V830" s="744"/>
      <c r="W830" s="744"/>
      <c r="X830" s="744"/>
      <c r="Y830" s="744"/>
      <c r="Z830" s="744"/>
      <c r="AA830" s="744"/>
      <c r="AB830" s="744"/>
    </row>
    <row r="831" ht="15.75" customHeight="1">
      <c r="F831" s="744"/>
      <c r="G831" s="744"/>
      <c r="H831" s="744"/>
      <c r="I831" s="744"/>
      <c r="J831" s="744"/>
      <c r="K831" s="819"/>
      <c r="L831" s="744"/>
      <c r="M831" s="744"/>
      <c r="N831" s="744"/>
      <c r="O831" s="820"/>
      <c r="P831" s="821"/>
      <c r="Q831" s="744"/>
      <c r="R831" s="744"/>
      <c r="S831" s="744"/>
      <c r="T831" s="744"/>
      <c r="U831" s="744"/>
      <c r="V831" s="744"/>
      <c r="W831" s="744"/>
      <c r="X831" s="744"/>
      <c r="Y831" s="744"/>
      <c r="Z831" s="744"/>
      <c r="AA831" s="744"/>
      <c r="AB831" s="744"/>
    </row>
    <row r="832" ht="15.75" customHeight="1">
      <c r="F832" s="744"/>
      <c r="G832" s="744"/>
      <c r="H832" s="744"/>
      <c r="I832" s="744"/>
      <c r="J832" s="744"/>
      <c r="K832" s="819"/>
      <c r="L832" s="744"/>
      <c r="M832" s="744"/>
      <c r="N832" s="744"/>
      <c r="O832" s="820"/>
      <c r="P832" s="821"/>
      <c r="Q832" s="744"/>
      <c r="R832" s="744"/>
      <c r="S832" s="744"/>
      <c r="T832" s="744"/>
      <c r="U832" s="744"/>
      <c r="V832" s="744"/>
      <c r="W832" s="744"/>
      <c r="X832" s="744"/>
      <c r="Y832" s="744"/>
      <c r="Z832" s="744"/>
      <c r="AA832" s="744"/>
      <c r="AB832" s="744"/>
    </row>
    <row r="833" ht="15.75" customHeight="1">
      <c r="F833" s="744"/>
      <c r="G833" s="744"/>
      <c r="H833" s="744"/>
      <c r="I833" s="744"/>
      <c r="J833" s="744"/>
      <c r="K833" s="819"/>
      <c r="L833" s="744"/>
      <c r="M833" s="744"/>
      <c r="N833" s="744"/>
      <c r="O833" s="820"/>
      <c r="P833" s="821"/>
      <c r="Q833" s="744"/>
      <c r="R833" s="744"/>
      <c r="S833" s="744"/>
      <c r="T833" s="744"/>
      <c r="U833" s="744"/>
      <c r="V833" s="744"/>
      <c r="W833" s="744"/>
      <c r="X833" s="744"/>
      <c r="Y833" s="744"/>
      <c r="Z833" s="744"/>
      <c r="AA833" s="744"/>
      <c r="AB833" s="744"/>
    </row>
    <row r="834" ht="15.75" customHeight="1">
      <c r="F834" s="744"/>
      <c r="G834" s="744"/>
      <c r="H834" s="744"/>
      <c r="I834" s="744"/>
      <c r="J834" s="744"/>
      <c r="K834" s="819"/>
      <c r="L834" s="744"/>
      <c r="M834" s="744"/>
      <c r="N834" s="744"/>
      <c r="O834" s="820"/>
      <c r="P834" s="821"/>
      <c r="Q834" s="744"/>
      <c r="R834" s="744"/>
      <c r="S834" s="744"/>
      <c r="T834" s="744"/>
      <c r="U834" s="744"/>
      <c r="V834" s="744"/>
      <c r="W834" s="744"/>
      <c r="X834" s="744"/>
      <c r="Y834" s="744"/>
      <c r="Z834" s="744"/>
      <c r="AA834" s="744"/>
      <c r="AB834" s="744"/>
    </row>
    <row r="835" ht="15.75" customHeight="1">
      <c r="F835" s="744"/>
      <c r="G835" s="744"/>
      <c r="H835" s="744"/>
      <c r="I835" s="744"/>
      <c r="J835" s="744"/>
      <c r="K835" s="819"/>
      <c r="L835" s="744"/>
      <c r="M835" s="744"/>
      <c r="N835" s="744"/>
      <c r="O835" s="820"/>
      <c r="P835" s="821"/>
      <c r="Q835" s="744"/>
      <c r="R835" s="744"/>
      <c r="S835" s="744"/>
      <c r="T835" s="744"/>
      <c r="U835" s="744"/>
      <c r="V835" s="744"/>
      <c r="W835" s="744"/>
      <c r="X835" s="744"/>
      <c r="Y835" s="744"/>
      <c r="Z835" s="744"/>
      <c r="AA835" s="744"/>
      <c r="AB835" s="744"/>
    </row>
    <row r="836" ht="15.75" customHeight="1">
      <c r="F836" s="744"/>
      <c r="G836" s="744"/>
      <c r="H836" s="744"/>
      <c r="I836" s="744"/>
      <c r="J836" s="744"/>
      <c r="K836" s="819"/>
      <c r="L836" s="744"/>
      <c r="M836" s="744"/>
      <c r="N836" s="744"/>
      <c r="O836" s="820"/>
      <c r="P836" s="821"/>
      <c r="Q836" s="744"/>
      <c r="R836" s="744"/>
      <c r="S836" s="744"/>
      <c r="T836" s="744"/>
      <c r="U836" s="744"/>
      <c r="V836" s="744"/>
      <c r="W836" s="744"/>
      <c r="X836" s="744"/>
      <c r="Y836" s="744"/>
      <c r="Z836" s="744"/>
      <c r="AA836" s="744"/>
      <c r="AB836" s="744"/>
    </row>
    <row r="837" ht="15.75" customHeight="1">
      <c r="F837" s="744"/>
      <c r="G837" s="744"/>
      <c r="H837" s="744"/>
      <c r="I837" s="744"/>
      <c r="J837" s="744"/>
      <c r="K837" s="819"/>
      <c r="L837" s="744"/>
      <c r="M837" s="744"/>
      <c r="N837" s="744"/>
      <c r="O837" s="820"/>
      <c r="P837" s="821"/>
      <c r="Q837" s="744"/>
      <c r="R837" s="744"/>
      <c r="S837" s="744"/>
      <c r="T837" s="744"/>
      <c r="U837" s="744"/>
      <c r="V837" s="744"/>
      <c r="W837" s="744"/>
      <c r="X837" s="744"/>
      <c r="Y837" s="744"/>
      <c r="Z837" s="744"/>
      <c r="AA837" s="744"/>
      <c r="AB837" s="744"/>
    </row>
    <row r="838" ht="15.75" customHeight="1">
      <c r="F838" s="744"/>
      <c r="G838" s="744"/>
      <c r="H838" s="744"/>
      <c r="I838" s="744"/>
      <c r="J838" s="744"/>
      <c r="K838" s="819"/>
      <c r="L838" s="744"/>
      <c r="M838" s="744"/>
      <c r="N838" s="744"/>
      <c r="O838" s="820"/>
      <c r="P838" s="821"/>
      <c r="Q838" s="744"/>
      <c r="R838" s="744"/>
      <c r="S838" s="744"/>
      <c r="T838" s="744"/>
      <c r="U838" s="744"/>
      <c r="V838" s="744"/>
      <c r="W838" s="744"/>
      <c r="X838" s="744"/>
      <c r="Y838" s="744"/>
      <c r="Z838" s="744"/>
      <c r="AA838" s="744"/>
      <c r="AB838" s="744"/>
    </row>
    <row r="839" ht="15.75" customHeight="1">
      <c r="F839" s="744"/>
      <c r="G839" s="744"/>
      <c r="H839" s="744"/>
      <c r="I839" s="744"/>
      <c r="J839" s="744"/>
      <c r="K839" s="819"/>
      <c r="L839" s="744"/>
      <c r="M839" s="744"/>
      <c r="N839" s="744"/>
      <c r="O839" s="820"/>
      <c r="P839" s="821"/>
      <c r="Q839" s="744"/>
      <c r="R839" s="744"/>
      <c r="S839" s="744"/>
      <c r="T839" s="744"/>
      <c r="U839" s="744"/>
      <c r="V839" s="744"/>
      <c r="W839" s="744"/>
      <c r="X839" s="744"/>
      <c r="Y839" s="744"/>
      <c r="Z839" s="744"/>
      <c r="AA839" s="744"/>
      <c r="AB839" s="744"/>
    </row>
    <row r="840" ht="15.75" customHeight="1">
      <c r="F840" s="744"/>
      <c r="G840" s="744"/>
      <c r="H840" s="744"/>
      <c r="I840" s="744"/>
      <c r="J840" s="744"/>
      <c r="K840" s="819"/>
      <c r="L840" s="744"/>
      <c r="M840" s="744"/>
      <c r="N840" s="744"/>
      <c r="O840" s="820"/>
      <c r="P840" s="821"/>
      <c r="Q840" s="744"/>
      <c r="R840" s="744"/>
      <c r="S840" s="744"/>
      <c r="T840" s="744"/>
      <c r="U840" s="744"/>
      <c r="V840" s="744"/>
      <c r="W840" s="744"/>
      <c r="X840" s="744"/>
      <c r="Y840" s="744"/>
      <c r="Z840" s="744"/>
      <c r="AA840" s="744"/>
      <c r="AB840" s="744"/>
    </row>
    <row r="841" ht="15.75" customHeight="1">
      <c r="F841" s="744"/>
      <c r="G841" s="744"/>
      <c r="H841" s="744"/>
      <c r="I841" s="744"/>
      <c r="J841" s="744"/>
      <c r="K841" s="819"/>
      <c r="L841" s="744"/>
      <c r="M841" s="744"/>
      <c r="N841" s="744"/>
      <c r="O841" s="820"/>
      <c r="P841" s="821"/>
      <c r="Q841" s="744"/>
      <c r="R841" s="744"/>
      <c r="S841" s="744"/>
      <c r="T841" s="744"/>
      <c r="U841" s="744"/>
      <c r="V841" s="744"/>
      <c r="W841" s="744"/>
      <c r="X841" s="744"/>
      <c r="Y841" s="744"/>
      <c r="Z841" s="744"/>
      <c r="AA841" s="744"/>
      <c r="AB841" s="744"/>
    </row>
    <row r="842" ht="15.75" customHeight="1">
      <c r="F842" s="744"/>
      <c r="G842" s="744"/>
      <c r="H842" s="744"/>
      <c r="I842" s="744"/>
      <c r="J842" s="744"/>
      <c r="K842" s="819"/>
      <c r="L842" s="744"/>
      <c r="M842" s="744"/>
      <c r="N842" s="744"/>
      <c r="O842" s="820"/>
      <c r="P842" s="821"/>
      <c r="Q842" s="744"/>
      <c r="R842" s="744"/>
      <c r="S842" s="744"/>
      <c r="T842" s="744"/>
      <c r="U842" s="744"/>
      <c r="V842" s="744"/>
      <c r="W842" s="744"/>
      <c r="X842" s="744"/>
      <c r="Y842" s="744"/>
      <c r="Z842" s="744"/>
      <c r="AA842" s="744"/>
      <c r="AB842" s="744"/>
    </row>
    <row r="843" ht="15.75" customHeight="1">
      <c r="F843" s="744"/>
      <c r="G843" s="744"/>
      <c r="H843" s="744"/>
      <c r="I843" s="744"/>
      <c r="J843" s="744"/>
      <c r="K843" s="819"/>
      <c r="L843" s="744"/>
      <c r="M843" s="744"/>
      <c r="N843" s="744"/>
      <c r="O843" s="820"/>
      <c r="P843" s="821"/>
      <c r="Q843" s="744"/>
      <c r="R843" s="744"/>
      <c r="S843" s="744"/>
      <c r="T843" s="744"/>
      <c r="U843" s="744"/>
      <c r="V843" s="744"/>
      <c r="W843" s="744"/>
      <c r="X843" s="744"/>
      <c r="Y843" s="744"/>
      <c r="Z843" s="744"/>
      <c r="AA843" s="744"/>
      <c r="AB843" s="744"/>
    </row>
    <row r="844" ht="15.75" customHeight="1">
      <c r="F844" s="744"/>
      <c r="G844" s="744"/>
      <c r="H844" s="744"/>
      <c r="I844" s="744"/>
      <c r="J844" s="744"/>
      <c r="K844" s="819"/>
      <c r="L844" s="744"/>
      <c r="M844" s="744"/>
      <c r="N844" s="744"/>
      <c r="O844" s="820"/>
      <c r="P844" s="821"/>
      <c r="Q844" s="744"/>
      <c r="R844" s="744"/>
      <c r="S844" s="744"/>
      <c r="T844" s="744"/>
      <c r="U844" s="744"/>
      <c r="V844" s="744"/>
      <c r="W844" s="744"/>
      <c r="X844" s="744"/>
      <c r="Y844" s="744"/>
      <c r="Z844" s="744"/>
      <c r="AA844" s="744"/>
      <c r="AB844" s="744"/>
    </row>
    <row r="845" ht="15.75" customHeight="1">
      <c r="F845" s="744"/>
      <c r="G845" s="744"/>
      <c r="H845" s="744"/>
      <c r="I845" s="744"/>
      <c r="J845" s="744"/>
      <c r="K845" s="819"/>
      <c r="L845" s="744"/>
      <c r="M845" s="744"/>
      <c r="N845" s="744"/>
      <c r="O845" s="820"/>
      <c r="P845" s="821"/>
      <c r="Q845" s="744"/>
      <c r="R845" s="744"/>
      <c r="S845" s="744"/>
      <c r="T845" s="744"/>
      <c r="U845" s="744"/>
      <c r="V845" s="744"/>
      <c r="W845" s="744"/>
      <c r="X845" s="744"/>
      <c r="Y845" s="744"/>
      <c r="Z845" s="744"/>
      <c r="AA845" s="744"/>
      <c r="AB845" s="744"/>
    </row>
    <row r="846" ht="15.75" customHeight="1">
      <c r="F846" s="744"/>
      <c r="G846" s="744"/>
      <c r="H846" s="744"/>
      <c r="I846" s="744"/>
      <c r="J846" s="744"/>
      <c r="K846" s="819"/>
      <c r="L846" s="744"/>
      <c r="M846" s="744"/>
      <c r="N846" s="744"/>
      <c r="O846" s="820"/>
      <c r="P846" s="821"/>
      <c r="Q846" s="744"/>
      <c r="R846" s="744"/>
      <c r="S846" s="744"/>
      <c r="T846" s="744"/>
      <c r="U846" s="744"/>
      <c r="V846" s="744"/>
      <c r="W846" s="744"/>
      <c r="X846" s="744"/>
      <c r="Y846" s="744"/>
      <c r="Z846" s="744"/>
      <c r="AA846" s="744"/>
      <c r="AB846" s="744"/>
    </row>
    <row r="847" ht="15.75" customHeight="1">
      <c r="F847" s="744"/>
      <c r="G847" s="744"/>
      <c r="H847" s="744"/>
      <c r="I847" s="744"/>
      <c r="J847" s="744"/>
      <c r="K847" s="819"/>
      <c r="L847" s="744"/>
      <c r="M847" s="744"/>
      <c r="N847" s="744"/>
      <c r="O847" s="820"/>
      <c r="P847" s="821"/>
      <c r="Q847" s="744"/>
      <c r="R847" s="744"/>
      <c r="S847" s="744"/>
      <c r="T847" s="744"/>
      <c r="U847" s="744"/>
      <c r="V847" s="744"/>
      <c r="W847" s="744"/>
      <c r="X847" s="744"/>
      <c r="Y847" s="744"/>
      <c r="Z847" s="744"/>
      <c r="AA847" s="744"/>
      <c r="AB847" s="744"/>
    </row>
    <row r="848" ht="15.75" customHeight="1">
      <c r="F848" s="744"/>
      <c r="G848" s="744"/>
      <c r="H848" s="744"/>
      <c r="I848" s="744"/>
      <c r="J848" s="744"/>
      <c r="K848" s="819"/>
      <c r="L848" s="744"/>
      <c r="M848" s="744"/>
      <c r="N848" s="744"/>
      <c r="O848" s="820"/>
      <c r="P848" s="821"/>
      <c r="Q848" s="744"/>
      <c r="R848" s="744"/>
      <c r="S848" s="744"/>
      <c r="T848" s="744"/>
      <c r="U848" s="744"/>
      <c r="V848" s="744"/>
      <c r="W848" s="744"/>
      <c r="X848" s="744"/>
      <c r="Y848" s="744"/>
      <c r="Z848" s="744"/>
      <c r="AA848" s="744"/>
      <c r="AB848" s="744"/>
    </row>
    <row r="849" ht="15.75" customHeight="1">
      <c r="F849" s="744"/>
      <c r="G849" s="744"/>
      <c r="H849" s="744"/>
      <c r="I849" s="744"/>
      <c r="J849" s="744"/>
      <c r="K849" s="819"/>
      <c r="L849" s="744"/>
      <c r="M849" s="744"/>
      <c r="N849" s="744"/>
      <c r="O849" s="820"/>
      <c r="P849" s="821"/>
      <c r="Q849" s="744"/>
      <c r="R849" s="744"/>
      <c r="S849" s="744"/>
      <c r="T849" s="744"/>
      <c r="U849" s="744"/>
      <c r="V849" s="744"/>
      <c r="W849" s="744"/>
      <c r="X849" s="744"/>
      <c r="Y849" s="744"/>
      <c r="Z849" s="744"/>
      <c r="AA849" s="744"/>
      <c r="AB849" s="744"/>
    </row>
    <row r="850" ht="15.75" customHeight="1">
      <c r="F850" s="744"/>
      <c r="G850" s="744"/>
      <c r="H850" s="744"/>
      <c r="I850" s="744"/>
      <c r="J850" s="744"/>
      <c r="K850" s="819"/>
      <c r="L850" s="744"/>
      <c r="M850" s="744"/>
      <c r="N850" s="744"/>
      <c r="O850" s="820"/>
      <c r="P850" s="821"/>
      <c r="Q850" s="744"/>
      <c r="R850" s="744"/>
      <c r="S850" s="744"/>
      <c r="T850" s="744"/>
      <c r="U850" s="744"/>
      <c r="V850" s="744"/>
      <c r="W850" s="744"/>
      <c r="X850" s="744"/>
      <c r="Y850" s="744"/>
      <c r="Z850" s="744"/>
      <c r="AA850" s="744"/>
      <c r="AB850" s="744"/>
    </row>
    <row r="851" ht="15.75" customHeight="1">
      <c r="F851" s="744"/>
      <c r="G851" s="744"/>
      <c r="H851" s="744"/>
      <c r="I851" s="744"/>
      <c r="J851" s="744"/>
      <c r="K851" s="819"/>
      <c r="L851" s="744"/>
      <c r="M851" s="744"/>
      <c r="N851" s="744"/>
      <c r="O851" s="820"/>
      <c r="P851" s="821"/>
      <c r="Q851" s="744"/>
      <c r="R851" s="744"/>
      <c r="S851" s="744"/>
      <c r="T851" s="744"/>
      <c r="U851" s="744"/>
      <c r="V851" s="744"/>
      <c r="W851" s="744"/>
      <c r="X851" s="744"/>
      <c r="Y851" s="744"/>
      <c r="Z851" s="744"/>
      <c r="AA851" s="744"/>
      <c r="AB851" s="744"/>
    </row>
    <row r="852" ht="15.75" customHeight="1">
      <c r="F852" s="744"/>
      <c r="G852" s="744"/>
      <c r="H852" s="744"/>
      <c r="I852" s="744"/>
      <c r="J852" s="744"/>
      <c r="K852" s="819"/>
      <c r="L852" s="744"/>
      <c r="M852" s="744"/>
      <c r="N852" s="744"/>
      <c r="O852" s="820"/>
      <c r="P852" s="821"/>
      <c r="Q852" s="744"/>
      <c r="R852" s="744"/>
      <c r="S852" s="744"/>
      <c r="T852" s="744"/>
      <c r="U852" s="744"/>
      <c r="V852" s="744"/>
      <c r="W852" s="744"/>
      <c r="X852" s="744"/>
      <c r="Y852" s="744"/>
      <c r="Z852" s="744"/>
      <c r="AA852" s="744"/>
      <c r="AB852" s="744"/>
    </row>
    <row r="853" ht="15.75" customHeight="1">
      <c r="F853" s="744"/>
      <c r="G853" s="744"/>
      <c r="H853" s="744"/>
      <c r="I853" s="744"/>
      <c r="J853" s="744"/>
      <c r="K853" s="819"/>
      <c r="L853" s="744"/>
      <c r="M853" s="744"/>
      <c r="N853" s="744"/>
      <c r="O853" s="820"/>
      <c r="P853" s="821"/>
      <c r="Q853" s="744"/>
      <c r="R853" s="744"/>
      <c r="S853" s="744"/>
      <c r="T853" s="744"/>
      <c r="U853" s="744"/>
      <c r="V853" s="744"/>
      <c r="W853" s="744"/>
      <c r="X853" s="744"/>
      <c r="Y853" s="744"/>
      <c r="Z853" s="744"/>
      <c r="AA853" s="744"/>
      <c r="AB853" s="744"/>
    </row>
    <row r="854" ht="15.75" customHeight="1">
      <c r="F854" s="744"/>
      <c r="G854" s="744"/>
      <c r="H854" s="744"/>
      <c r="I854" s="744"/>
      <c r="J854" s="744"/>
      <c r="K854" s="819"/>
      <c r="L854" s="744"/>
      <c r="M854" s="744"/>
      <c r="N854" s="744"/>
      <c r="O854" s="820"/>
      <c r="P854" s="821"/>
      <c r="Q854" s="744"/>
      <c r="R854" s="744"/>
      <c r="S854" s="744"/>
      <c r="T854" s="744"/>
      <c r="U854" s="744"/>
      <c r="V854" s="744"/>
      <c r="W854" s="744"/>
      <c r="X854" s="744"/>
      <c r="Y854" s="744"/>
      <c r="Z854" s="744"/>
      <c r="AA854" s="744"/>
      <c r="AB854" s="744"/>
    </row>
    <row r="855" ht="15.75" customHeight="1">
      <c r="F855" s="744"/>
      <c r="G855" s="744"/>
      <c r="H855" s="744"/>
      <c r="I855" s="744"/>
      <c r="J855" s="744"/>
      <c r="K855" s="819"/>
      <c r="L855" s="744"/>
      <c r="M855" s="744"/>
      <c r="N855" s="744"/>
      <c r="O855" s="820"/>
      <c r="P855" s="821"/>
      <c r="Q855" s="744"/>
      <c r="R855" s="744"/>
      <c r="S855" s="744"/>
      <c r="T855" s="744"/>
      <c r="U855" s="744"/>
      <c r="V855" s="744"/>
      <c r="W855" s="744"/>
      <c r="X855" s="744"/>
      <c r="Y855" s="744"/>
      <c r="Z855" s="744"/>
      <c r="AA855" s="744"/>
      <c r="AB855" s="744"/>
    </row>
    <row r="856" ht="15.75" customHeight="1">
      <c r="F856" s="744"/>
      <c r="G856" s="744"/>
      <c r="H856" s="744"/>
      <c r="I856" s="744"/>
      <c r="J856" s="744"/>
      <c r="K856" s="819"/>
      <c r="L856" s="744"/>
      <c r="M856" s="744"/>
      <c r="N856" s="744"/>
      <c r="O856" s="820"/>
      <c r="P856" s="821"/>
      <c r="Q856" s="744"/>
      <c r="R856" s="744"/>
      <c r="S856" s="744"/>
      <c r="T856" s="744"/>
      <c r="U856" s="744"/>
      <c r="V856" s="744"/>
      <c r="W856" s="744"/>
      <c r="X856" s="744"/>
      <c r="Y856" s="744"/>
      <c r="Z856" s="744"/>
      <c r="AA856" s="744"/>
      <c r="AB856" s="744"/>
    </row>
    <row r="857" ht="15.75" customHeight="1">
      <c r="F857" s="744"/>
      <c r="G857" s="744"/>
      <c r="H857" s="744"/>
      <c r="I857" s="744"/>
      <c r="J857" s="744"/>
      <c r="K857" s="819"/>
      <c r="L857" s="744"/>
      <c r="M857" s="744"/>
      <c r="N857" s="744"/>
      <c r="O857" s="820"/>
      <c r="P857" s="821"/>
      <c r="Q857" s="744"/>
      <c r="R857" s="744"/>
      <c r="S857" s="744"/>
      <c r="T857" s="744"/>
      <c r="U857" s="744"/>
      <c r="V857" s="744"/>
      <c r="W857" s="744"/>
      <c r="X857" s="744"/>
      <c r="Y857" s="744"/>
      <c r="Z857" s="744"/>
      <c r="AA857" s="744"/>
      <c r="AB857" s="744"/>
    </row>
    <row r="858" ht="15.75" customHeight="1">
      <c r="F858" s="744"/>
      <c r="G858" s="744"/>
      <c r="H858" s="744"/>
      <c r="I858" s="744"/>
      <c r="J858" s="744"/>
      <c r="K858" s="819"/>
      <c r="L858" s="744"/>
      <c r="M858" s="744"/>
      <c r="N858" s="744"/>
      <c r="O858" s="820"/>
      <c r="P858" s="821"/>
      <c r="Q858" s="744"/>
      <c r="R858" s="744"/>
      <c r="S858" s="744"/>
      <c r="T858" s="744"/>
      <c r="U858" s="744"/>
      <c r="V858" s="744"/>
      <c r="W858" s="744"/>
      <c r="X858" s="744"/>
      <c r="Y858" s="744"/>
      <c r="Z858" s="744"/>
      <c r="AA858" s="744"/>
      <c r="AB858" s="744"/>
    </row>
    <row r="859" ht="15.75" customHeight="1">
      <c r="F859" s="744"/>
      <c r="G859" s="744"/>
      <c r="H859" s="744"/>
      <c r="I859" s="744"/>
      <c r="J859" s="744"/>
      <c r="K859" s="819"/>
      <c r="L859" s="744"/>
      <c r="M859" s="744"/>
      <c r="N859" s="744"/>
      <c r="O859" s="820"/>
      <c r="P859" s="821"/>
      <c r="Q859" s="744"/>
      <c r="R859" s="744"/>
      <c r="S859" s="744"/>
      <c r="T859" s="744"/>
      <c r="U859" s="744"/>
      <c r="V859" s="744"/>
      <c r="W859" s="744"/>
      <c r="X859" s="744"/>
      <c r="Y859" s="744"/>
      <c r="Z859" s="744"/>
      <c r="AA859" s="744"/>
      <c r="AB859" s="744"/>
    </row>
    <row r="860" ht="15.75" customHeight="1">
      <c r="F860" s="744"/>
      <c r="G860" s="744"/>
      <c r="H860" s="744"/>
      <c r="I860" s="744"/>
      <c r="J860" s="744"/>
      <c r="K860" s="819"/>
      <c r="L860" s="744"/>
      <c r="M860" s="744"/>
      <c r="N860" s="744"/>
      <c r="O860" s="820"/>
      <c r="P860" s="821"/>
      <c r="Q860" s="744"/>
      <c r="R860" s="744"/>
      <c r="S860" s="744"/>
      <c r="T860" s="744"/>
      <c r="U860" s="744"/>
      <c r="V860" s="744"/>
      <c r="W860" s="744"/>
      <c r="X860" s="744"/>
      <c r="Y860" s="744"/>
      <c r="Z860" s="744"/>
      <c r="AA860" s="744"/>
      <c r="AB860" s="744"/>
    </row>
    <row r="861" ht="15.75" customHeight="1">
      <c r="F861" s="744"/>
      <c r="G861" s="744"/>
      <c r="H861" s="744"/>
      <c r="I861" s="744"/>
      <c r="J861" s="744"/>
      <c r="K861" s="819"/>
      <c r="L861" s="744"/>
      <c r="M861" s="744"/>
      <c r="N861" s="744"/>
      <c r="O861" s="820"/>
      <c r="P861" s="821"/>
      <c r="Q861" s="744"/>
      <c r="R861" s="744"/>
      <c r="S861" s="744"/>
      <c r="T861" s="744"/>
      <c r="U861" s="744"/>
      <c r="V861" s="744"/>
      <c r="W861" s="744"/>
      <c r="X861" s="744"/>
      <c r="Y861" s="744"/>
      <c r="Z861" s="744"/>
      <c r="AA861" s="744"/>
      <c r="AB861" s="744"/>
    </row>
    <row r="862" ht="15.75" customHeight="1">
      <c r="F862" s="744"/>
      <c r="G862" s="744"/>
      <c r="H862" s="744"/>
      <c r="I862" s="744"/>
      <c r="J862" s="744"/>
      <c r="K862" s="819"/>
      <c r="L862" s="744"/>
      <c r="M862" s="744"/>
      <c r="N862" s="744"/>
      <c r="O862" s="820"/>
      <c r="P862" s="821"/>
      <c r="Q862" s="744"/>
      <c r="R862" s="744"/>
      <c r="S862" s="744"/>
      <c r="T862" s="744"/>
      <c r="U862" s="744"/>
      <c r="V862" s="744"/>
      <c r="W862" s="744"/>
      <c r="X862" s="744"/>
      <c r="Y862" s="744"/>
      <c r="Z862" s="744"/>
      <c r="AA862" s="744"/>
      <c r="AB862" s="744"/>
    </row>
    <row r="863" ht="15.75" customHeight="1">
      <c r="F863" s="744"/>
      <c r="G863" s="744"/>
      <c r="H863" s="744"/>
      <c r="I863" s="744"/>
      <c r="J863" s="744"/>
      <c r="K863" s="819"/>
      <c r="L863" s="744"/>
      <c r="M863" s="744"/>
      <c r="N863" s="744"/>
      <c r="O863" s="820"/>
      <c r="P863" s="821"/>
      <c r="Q863" s="744"/>
      <c r="R863" s="744"/>
      <c r="S863" s="744"/>
      <c r="T863" s="744"/>
      <c r="U863" s="744"/>
      <c r="V863" s="744"/>
      <c r="W863" s="744"/>
      <c r="X863" s="744"/>
      <c r="Y863" s="744"/>
      <c r="Z863" s="744"/>
      <c r="AA863" s="744"/>
      <c r="AB863" s="744"/>
    </row>
    <row r="864" ht="15.75" customHeight="1">
      <c r="F864" s="744"/>
      <c r="G864" s="744"/>
      <c r="H864" s="744"/>
      <c r="I864" s="744"/>
      <c r="J864" s="744"/>
      <c r="K864" s="819"/>
      <c r="L864" s="744"/>
      <c r="M864" s="744"/>
      <c r="N864" s="744"/>
      <c r="O864" s="820"/>
      <c r="P864" s="821"/>
      <c r="Q864" s="744"/>
      <c r="R864" s="744"/>
      <c r="S864" s="744"/>
      <c r="T864" s="744"/>
      <c r="U864" s="744"/>
      <c r="V864" s="744"/>
      <c r="W864" s="744"/>
      <c r="X864" s="744"/>
      <c r="Y864" s="744"/>
      <c r="Z864" s="744"/>
      <c r="AA864" s="744"/>
      <c r="AB864" s="744"/>
    </row>
    <row r="865" ht="15.75" customHeight="1">
      <c r="F865" s="744"/>
      <c r="G865" s="744"/>
      <c r="H865" s="744"/>
      <c r="I865" s="744"/>
      <c r="J865" s="744"/>
      <c r="K865" s="819"/>
      <c r="L865" s="744"/>
      <c r="M865" s="744"/>
      <c r="N865" s="744"/>
      <c r="O865" s="820"/>
      <c r="P865" s="821"/>
      <c r="Q865" s="744"/>
      <c r="R865" s="744"/>
      <c r="S865" s="744"/>
      <c r="T865" s="744"/>
      <c r="U865" s="744"/>
      <c r="V865" s="744"/>
      <c r="W865" s="744"/>
      <c r="X865" s="744"/>
      <c r="Y865" s="744"/>
      <c r="Z865" s="744"/>
      <c r="AA865" s="744"/>
      <c r="AB865" s="744"/>
    </row>
    <row r="866" ht="15.75" customHeight="1">
      <c r="F866" s="744"/>
      <c r="G866" s="744"/>
      <c r="H866" s="744"/>
      <c r="I866" s="744"/>
      <c r="J866" s="744"/>
      <c r="K866" s="819"/>
      <c r="L866" s="744"/>
      <c r="M866" s="744"/>
      <c r="N866" s="744"/>
      <c r="O866" s="820"/>
      <c r="P866" s="821"/>
      <c r="Q866" s="744"/>
      <c r="R866" s="744"/>
      <c r="S866" s="744"/>
      <c r="T866" s="744"/>
      <c r="U866" s="744"/>
      <c r="V866" s="744"/>
      <c r="W866" s="744"/>
      <c r="X866" s="744"/>
      <c r="Y866" s="744"/>
      <c r="Z866" s="744"/>
      <c r="AA866" s="744"/>
      <c r="AB866" s="744"/>
    </row>
    <row r="867" ht="15.75" customHeight="1">
      <c r="F867" s="744"/>
      <c r="G867" s="744"/>
      <c r="H867" s="744"/>
      <c r="I867" s="744"/>
      <c r="J867" s="744"/>
      <c r="K867" s="819"/>
      <c r="L867" s="744"/>
      <c r="M867" s="744"/>
      <c r="N867" s="744"/>
      <c r="O867" s="820"/>
      <c r="P867" s="821"/>
      <c r="Q867" s="744"/>
      <c r="R867" s="744"/>
      <c r="S867" s="744"/>
      <c r="T867" s="744"/>
      <c r="U867" s="744"/>
      <c r="V867" s="744"/>
      <c r="W867" s="744"/>
      <c r="X867" s="744"/>
      <c r="Y867" s="744"/>
      <c r="Z867" s="744"/>
      <c r="AA867" s="744"/>
      <c r="AB867" s="744"/>
    </row>
    <row r="868" ht="15.75" customHeight="1">
      <c r="F868" s="744"/>
      <c r="G868" s="744"/>
      <c r="H868" s="744"/>
      <c r="I868" s="744"/>
      <c r="J868" s="744"/>
      <c r="K868" s="819"/>
      <c r="L868" s="744"/>
      <c r="M868" s="744"/>
      <c r="N868" s="744"/>
      <c r="O868" s="820"/>
      <c r="P868" s="821"/>
      <c r="Q868" s="744"/>
      <c r="R868" s="744"/>
      <c r="S868" s="744"/>
      <c r="T868" s="744"/>
      <c r="U868" s="744"/>
      <c r="V868" s="744"/>
      <c r="W868" s="744"/>
      <c r="X868" s="744"/>
      <c r="Y868" s="744"/>
      <c r="Z868" s="744"/>
      <c r="AA868" s="744"/>
      <c r="AB868" s="744"/>
    </row>
    <row r="869" ht="15.75" customHeight="1">
      <c r="F869" s="744"/>
      <c r="G869" s="744"/>
      <c r="H869" s="744"/>
      <c r="I869" s="744"/>
      <c r="J869" s="744"/>
      <c r="K869" s="819"/>
      <c r="L869" s="744"/>
      <c r="M869" s="744"/>
      <c r="N869" s="744"/>
      <c r="O869" s="820"/>
      <c r="P869" s="821"/>
      <c r="Q869" s="744"/>
      <c r="R869" s="744"/>
      <c r="S869" s="744"/>
      <c r="T869" s="744"/>
      <c r="U869" s="744"/>
      <c r="V869" s="744"/>
      <c r="W869" s="744"/>
      <c r="X869" s="744"/>
      <c r="Y869" s="744"/>
      <c r="Z869" s="744"/>
      <c r="AA869" s="744"/>
      <c r="AB869" s="744"/>
    </row>
    <row r="870" ht="15.75" customHeight="1">
      <c r="F870" s="744"/>
      <c r="G870" s="744"/>
      <c r="H870" s="744"/>
      <c r="I870" s="744"/>
      <c r="J870" s="744"/>
      <c r="K870" s="819"/>
      <c r="L870" s="744"/>
      <c r="M870" s="744"/>
      <c r="N870" s="744"/>
      <c r="O870" s="820"/>
      <c r="P870" s="821"/>
      <c r="Q870" s="744"/>
      <c r="R870" s="744"/>
      <c r="S870" s="744"/>
      <c r="T870" s="744"/>
      <c r="U870" s="744"/>
      <c r="V870" s="744"/>
      <c r="W870" s="744"/>
      <c r="X870" s="744"/>
      <c r="Y870" s="744"/>
      <c r="Z870" s="744"/>
      <c r="AA870" s="744"/>
      <c r="AB870" s="744"/>
    </row>
    <row r="871" ht="15.75" customHeight="1">
      <c r="F871" s="744"/>
      <c r="G871" s="744"/>
      <c r="H871" s="744"/>
      <c r="I871" s="744"/>
      <c r="J871" s="744"/>
      <c r="K871" s="819"/>
      <c r="L871" s="744"/>
      <c r="M871" s="744"/>
      <c r="N871" s="744"/>
      <c r="O871" s="820"/>
      <c r="P871" s="821"/>
      <c r="Q871" s="744"/>
      <c r="R871" s="744"/>
      <c r="S871" s="744"/>
      <c r="T871" s="744"/>
      <c r="U871" s="744"/>
      <c r="V871" s="744"/>
      <c r="W871" s="744"/>
      <c r="X871" s="744"/>
      <c r="Y871" s="744"/>
      <c r="Z871" s="744"/>
      <c r="AA871" s="744"/>
      <c r="AB871" s="744"/>
    </row>
    <row r="872" ht="15.75" customHeight="1">
      <c r="F872" s="744"/>
      <c r="G872" s="744"/>
      <c r="H872" s="744"/>
      <c r="I872" s="744"/>
      <c r="J872" s="744"/>
      <c r="K872" s="819"/>
      <c r="L872" s="744"/>
      <c r="M872" s="744"/>
      <c r="N872" s="744"/>
      <c r="O872" s="820"/>
      <c r="P872" s="821"/>
      <c r="Q872" s="744"/>
      <c r="R872" s="744"/>
      <c r="S872" s="744"/>
      <c r="T872" s="744"/>
      <c r="U872" s="744"/>
      <c r="V872" s="744"/>
      <c r="W872" s="744"/>
      <c r="X872" s="744"/>
      <c r="Y872" s="744"/>
      <c r="Z872" s="744"/>
      <c r="AA872" s="744"/>
      <c r="AB872" s="744"/>
    </row>
    <row r="873" ht="15.75" customHeight="1">
      <c r="F873" s="744"/>
      <c r="G873" s="744"/>
      <c r="H873" s="744"/>
      <c r="I873" s="744"/>
      <c r="J873" s="744"/>
      <c r="K873" s="819"/>
      <c r="L873" s="744"/>
      <c r="M873" s="744"/>
      <c r="N873" s="744"/>
      <c r="O873" s="820"/>
      <c r="P873" s="821"/>
      <c r="Q873" s="744"/>
      <c r="R873" s="744"/>
      <c r="S873" s="744"/>
      <c r="T873" s="744"/>
      <c r="U873" s="744"/>
      <c r="V873" s="744"/>
      <c r="W873" s="744"/>
      <c r="X873" s="744"/>
      <c r="Y873" s="744"/>
      <c r="Z873" s="744"/>
      <c r="AA873" s="744"/>
      <c r="AB873" s="744"/>
    </row>
    <row r="874" ht="15.75" customHeight="1">
      <c r="F874" s="744"/>
      <c r="G874" s="744"/>
      <c r="H874" s="744"/>
      <c r="I874" s="744"/>
      <c r="J874" s="744"/>
      <c r="K874" s="819"/>
      <c r="L874" s="744"/>
      <c r="M874" s="744"/>
      <c r="N874" s="744"/>
      <c r="O874" s="820"/>
      <c r="P874" s="821"/>
      <c r="Q874" s="744"/>
      <c r="R874" s="744"/>
      <c r="S874" s="744"/>
      <c r="T874" s="744"/>
      <c r="U874" s="744"/>
      <c r="V874" s="744"/>
      <c r="W874" s="744"/>
      <c r="X874" s="744"/>
      <c r="Y874" s="744"/>
      <c r="Z874" s="744"/>
      <c r="AA874" s="744"/>
      <c r="AB874" s="744"/>
    </row>
    <row r="875" ht="15.75" customHeight="1">
      <c r="F875" s="744"/>
      <c r="G875" s="744"/>
      <c r="H875" s="744"/>
      <c r="I875" s="744"/>
      <c r="J875" s="744"/>
      <c r="K875" s="819"/>
      <c r="L875" s="744"/>
      <c r="M875" s="744"/>
      <c r="N875" s="744"/>
      <c r="O875" s="820"/>
      <c r="P875" s="821"/>
      <c r="Q875" s="744"/>
      <c r="R875" s="744"/>
      <c r="S875" s="744"/>
      <c r="T875" s="744"/>
      <c r="U875" s="744"/>
      <c r="V875" s="744"/>
      <c r="W875" s="744"/>
      <c r="X875" s="744"/>
      <c r="Y875" s="744"/>
      <c r="Z875" s="744"/>
      <c r="AA875" s="744"/>
      <c r="AB875" s="744"/>
    </row>
    <row r="876" ht="15.75" customHeight="1">
      <c r="F876" s="744"/>
      <c r="G876" s="744"/>
      <c r="H876" s="744"/>
      <c r="I876" s="744"/>
      <c r="J876" s="744"/>
      <c r="K876" s="819"/>
      <c r="L876" s="744"/>
      <c r="M876" s="744"/>
      <c r="N876" s="744"/>
      <c r="O876" s="820"/>
      <c r="P876" s="821"/>
      <c r="Q876" s="744"/>
      <c r="R876" s="744"/>
      <c r="S876" s="744"/>
      <c r="T876" s="744"/>
      <c r="U876" s="744"/>
      <c r="V876" s="744"/>
      <c r="W876" s="744"/>
      <c r="X876" s="744"/>
      <c r="Y876" s="744"/>
      <c r="Z876" s="744"/>
      <c r="AA876" s="744"/>
      <c r="AB876" s="744"/>
    </row>
    <row r="877" ht="15.75" customHeight="1">
      <c r="F877" s="744"/>
      <c r="G877" s="744"/>
      <c r="H877" s="744"/>
      <c r="I877" s="744"/>
      <c r="J877" s="744"/>
      <c r="K877" s="819"/>
      <c r="L877" s="744"/>
      <c r="M877" s="744"/>
      <c r="N877" s="744"/>
      <c r="O877" s="820"/>
      <c r="P877" s="821"/>
      <c r="Q877" s="744"/>
      <c r="R877" s="744"/>
      <c r="S877" s="744"/>
      <c r="T877" s="744"/>
      <c r="U877" s="744"/>
      <c r="V877" s="744"/>
      <c r="W877" s="744"/>
      <c r="X877" s="744"/>
      <c r="Y877" s="744"/>
      <c r="Z877" s="744"/>
      <c r="AA877" s="744"/>
      <c r="AB877" s="744"/>
    </row>
    <row r="878" ht="15.75" customHeight="1">
      <c r="F878" s="744"/>
      <c r="G878" s="744"/>
      <c r="H878" s="744"/>
      <c r="I878" s="744"/>
      <c r="J878" s="744"/>
      <c r="K878" s="819"/>
      <c r="L878" s="744"/>
      <c r="M878" s="744"/>
      <c r="N878" s="744"/>
      <c r="O878" s="820"/>
      <c r="P878" s="821"/>
      <c r="Q878" s="744"/>
      <c r="R878" s="744"/>
      <c r="S878" s="744"/>
      <c r="T878" s="744"/>
      <c r="U878" s="744"/>
      <c r="V878" s="744"/>
      <c r="W878" s="744"/>
      <c r="X878" s="744"/>
      <c r="Y878" s="744"/>
      <c r="Z878" s="744"/>
      <c r="AA878" s="744"/>
      <c r="AB878" s="744"/>
    </row>
    <row r="879" ht="15.75" customHeight="1">
      <c r="F879" s="744"/>
      <c r="G879" s="744"/>
      <c r="H879" s="744"/>
      <c r="I879" s="744"/>
      <c r="J879" s="744"/>
      <c r="K879" s="819"/>
      <c r="L879" s="744"/>
      <c r="M879" s="744"/>
      <c r="N879" s="744"/>
      <c r="O879" s="820"/>
      <c r="P879" s="821"/>
      <c r="Q879" s="744"/>
      <c r="R879" s="744"/>
      <c r="S879" s="744"/>
      <c r="T879" s="744"/>
      <c r="U879" s="744"/>
      <c r="V879" s="744"/>
      <c r="W879" s="744"/>
      <c r="X879" s="744"/>
      <c r="Y879" s="744"/>
      <c r="Z879" s="744"/>
      <c r="AA879" s="744"/>
      <c r="AB879" s="744"/>
    </row>
    <row r="880" ht="15.75" customHeight="1">
      <c r="F880" s="744"/>
      <c r="G880" s="744"/>
      <c r="H880" s="744"/>
      <c r="I880" s="744"/>
      <c r="J880" s="744"/>
      <c r="K880" s="819"/>
      <c r="L880" s="744"/>
      <c r="M880" s="744"/>
      <c r="N880" s="744"/>
      <c r="O880" s="820"/>
      <c r="P880" s="821"/>
      <c r="Q880" s="744"/>
      <c r="R880" s="744"/>
      <c r="S880" s="744"/>
      <c r="T880" s="744"/>
      <c r="U880" s="744"/>
      <c r="V880" s="744"/>
      <c r="W880" s="744"/>
      <c r="X880" s="744"/>
      <c r="Y880" s="744"/>
      <c r="Z880" s="744"/>
      <c r="AA880" s="744"/>
      <c r="AB880" s="744"/>
    </row>
    <row r="881" ht="15.75" customHeight="1">
      <c r="F881" s="744"/>
      <c r="G881" s="744"/>
      <c r="H881" s="744"/>
      <c r="I881" s="744"/>
      <c r="J881" s="744"/>
      <c r="K881" s="819"/>
      <c r="L881" s="744"/>
      <c r="M881" s="744"/>
      <c r="N881" s="744"/>
      <c r="O881" s="820"/>
      <c r="P881" s="821"/>
      <c r="Q881" s="744"/>
      <c r="R881" s="744"/>
      <c r="S881" s="744"/>
      <c r="T881" s="744"/>
      <c r="U881" s="744"/>
      <c r="V881" s="744"/>
      <c r="W881" s="744"/>
      <c r="X881" s="744"/>
      <c r="Y881" s="744"/>
      <c r="Z881" s="744"/>
      <c r="AA881" s="744"/>
      <c r="AB881" s="744"/>
    </row>
    <row r="882" ht="15.75" customHeight="1">
      <c r="F882" s="744"/>
      <c r="G882" s="744"/>
      <c r="H882" s="744"/>
      <c r="I882" s="744"/>
      <c r="J882" s="744"/>
      <c r="K882" s="819"/>
      <c r="L882" s="744"/>
      <c r="M882" s="744"/>
      <c r="N882" s="744"/>
      <c r="O882" s="820"/>
      <c r="P882" s="821"/>
      <c r="Q882" s="744"/>
      <c r="R882" s="744"/>
      <c r="S882" s="744"/>
      <c r="T882" s="744"/>
      <c r="U882" s="744"/>
      <c r="V882" s="744"/>
      <c r="W882" s="744"/>
      <c r="X882" s="744"/>
      <c r="Y882" s="744"/>
      <c r="Z882" s="744"/>
      <c r="AA882" s="744"/>
      <c r="AB882" s="744"/>
    </row>
    <row r="883" ht="15.75" customHeight="1">
      <c r="F883" s="744"/>
      <c r="G883" s="744"/>
      <c r="H883" s="744"/>
      <c r="I883" s="744"/>
      <c r="J883" s="744"/>
      <c r="K883" s="819"/>
      <c r="L883" s="744"/>
      <c r="M883" s="744"/>
      <c r="N883" s="744"/>
      <c r="O883" s="820"/>
      <c r="P883" s="821"/>
      <c r="Q883" s="744"/>
      <c r="R883" s="744"/>
      <c r="S883" s="744"/>
      <c r="T883" s="744"/>
      <c r="U883" s="744"/>
      <c r="V883" s="744"/>
      <c r="W883" s="744"/>
      <c r="X883" s="744"/>
      <c r="Y883" s="744"/>
      <c r="Z883" s="744"/>
      <c r="AA883" s="744"/>
      <c r="AB883" s="744"/>
    </row>
    <row r="884" ht="15.75" customHeight="1">
      <c r="F884" s="744"/>
      <c r="G884" s="744"/>
      <c r="H884" s="744"/>
      <c r="I884" s="744"/>
      <c r="J884" s="744"/>
      <c r="K884" s="819"/>
      <c r="L884" s="744"/>
      <c r="M884" s="744"/>
      <c r="N884" s="744"/>
      <c r="O884" s="820"/>
      <c r="P884" s="821"/>
      <c r="Q884" s="744"/>
      <c r="R884" s="744"/>
      <c r="S884" s="744"/>
      <c r="T884" s="744"/>
      <c r="U884" s="744"/>
      <c r="V884" s="744"/>
      <c r="W884" s="744"/>
      <c r="X884" s="744"/>
      <c r="Y884" s="744"/>
      <c r="Z884" s="744"/>
      <c r="AA884" s="744"/>
      <c r="AB884" s="744"/>
    </row>
    <row r="885" ht="15.75" customHeight="1">
      <c r="F885" s="744"/>
      <c r="G885" s="744"/>
      <c r="H885" s="744"/>
      <c r="I885" s="744"/>
      <c r="J885" s="744"/>
      <c r="K885" s="819"/>
      <c r="L885" s="744"/>
      <c r="M885" s="744"/>
      <c r="N885" s="744"/>
      <c r="O885" s="820"/>
      <c r="P885" s="821"/>
      <c r="Q885" s="744"/>
      <c r="R885" s="744"/>
      <c r="S885" s="744"/>
      <c r="T885" s="744"/>
      <c r="U885" s="744"/>
      <c r="V885" s="744"/>
      <c r="W885" s="744"/>
      <c r="X885" s="744"/>
      <c r="Y885" s="744"/>
      <c r="Z885" s="744"/>
      <c r="AA885" s="744"/>
      <c r="AB885" s="744"/>
    </row>
    <row r="886" ht="15.75" customHeight="1">
      <c r="F886" s="744"/>
      <c r="G886" s="744"/>
      <c r="H886" s="744"/>
      <c r="I886" s="744"/>
      <c r="J886" s="744"/>
      <c r="K886" s="819"/>
      <c r="L886" s="744"/>
      <c r="M886" s="744"/>
      <c r="N886" s="744"/>
      <c r="O886" s="820"/>
      <c r="P886" s="821"/>
      <c r="Q886" s="744"/>
      <c r="R886" s="744"/>
      <c r="S886" s="744"/>
      <c r="T886" s="744"/>
      <c r="U886" s="744"/>
      <c r="V886" s="744"/>
      <c r="W886" s="744"/>
      <c r="X886" s="744"/>
      <c r="Y886" s="744"/>
      <c r="Z886" s="744"/>
      <c r="AA886" s="744"/>
      <c r="AB886" s="744"/>
    </row>
    <row r="887" ht="15.75" customHeight="1">
      <c r="F887" s="744"/>
      <c r="G887" s="744"/>
      <c r="H887" s="744"/>
      <c r="I887" s="744"/>
      <c r="J887" s="744"/>
      <c r="K887" s="819"/>
      <c r="L887" s="744"/>
      <c r="M887" s="744"/>
      <c r="N887" s="744"/>
      <c r="O887" s="820"/>
      <c r="P887" s="821"/>
      <c r="Q887" s="744"/>
      <c r="R887" s="744"/>
      <c r="S887" s="744"/>
      <c r="T887" s="744"/>
      <c r="U887" s="744"/>
      <c r="V887" s="744"/>
      <c r="W887" s="744"/>
      <c r="X887" s="744"/>
      <c r="Y887" s="744"/>
      <c r="Z887" s="744"/>
      <c r="AA887" s="744"/>
      <c r="AB887" s="744"/>
    </row>
    <row r="888" ht="15.75" customHeight="1">
      <c r="F888" s="744"/>
      <c r="G888" s="744"/>
      <c r="H888" s="744"/>
      <c r="I888" s="744"/>
      <c r="J888" s="744"/>
      <c r="K888" s="819"/>
      <c r="L888" s="744"/>
      <c r="M888" s="744"/>
      <c r="N888" s="744"/>
      <c r="O888" s="820"/>
      <c r="P888" s="821"/>
      <c r="Q888" s="744"/>
      <c r="R888" s="744"/>
      <c r="S888" s="744"/>
      <c r="T888" s="744"/>
      <c r="U888" s="744"/>
      <c r="V888" s="744"/>
      <c r="W888" s="744"/>
      <c r="X888" s="744"/>
      <c r="Y888" s="744"/>
      <c r="Z888" s="744"/>
      <c r="AA888" s="744"/>
      <c r="AB888" s="744"/>
    </row>
    <row r="889" ht="15.75" customHeight="1">
      <c r="F889" s="744"/>
      <c r="G889" s="744"/>
      <c r="H889" s="744"/>
      <c r="I889" s="744"/>
      <c r="J889" s="744"/>
      <c r="K889" s="819"/>
      <c r="L889" s="744"/>
      <c r="M889" s="744"/>
      <c r="N889" s="744"/>
      <c r="O889" s="820"/>
      <c r="P889" s="821"/>
      <c r="Q889" s="744"/>
      <c r="R889" s="744"/>
      <c r="S889" s="744"/>
      <c r="T889" s="744"/>
      <c r="U889" s="744"/>
      <c r="V889" s="744"/>
      <c r="W889" s="744"/>
      <c r="X889" s="744"/>
      <c r="Y889" s="744"/>
      <c r="Z889" s="744"/>
      <c r="AA889" s="744"/>
      <c r="AB889" s="744"/>
    </row>
    <row r="890" ht="15.75" customHeight="1">
      <c r="F890" s="744"/>
      <c r="G890" s="744"/>
      <c r="H890" s="744"/>
      <c r="I890" s="744"/>
      <c r="J890" s="744"/>
      <c r="K890" s="819"/>
      <c r="L890" s="744"/>
      <c r="M890" s="744"/>
      <c r="N890" s="744"/>
      <c r="O890" s="820"/>
      <c r="P890" s="821"/>
      <c r="Q890" s="744"/>
      <c r="R890" s="744"/>
      <c r="S890" s="744"/>
      <c r="T890" s="744"/>
      <c r="U890" s="744"/>
      <c r="V890" s="744"/>
      <c r="W890" s="744"/>
      <c r="X890" s="744"/>
      <c r="Y890" s="744"/>
      <c r="Z890" s="744"/>
      <c r="AA890" s="744"/>
      <c r="AB890" s="744"/>
    </row>
    <row r="891" ht="15.75" customHeight="1">
      <c r="F891" s="744"/>
      <c r="G891" s="744"/>
      <c r="H891" s="744"/>
      <c r="I891" s="744"/>
      <c r="J891" s="744"/>
      <c r="K891" s="819"/>
      <c r="L891" s="744"/>
      <c r="M891" s="744"/>
      <c r="N891" s="744"/>
      <c r="O891" s="820"/>
      <c r="P891" s="821"/>
      <c r="Q891" s="744"/>
      <c r="R891" s="744"/>
      <c r="S891" s="744"/>
      <c r="T891" s="744"/>
      <c r="U891" s="744"/>
      <c r="V891" s="744"/>
      <c r="W891" s="744"/>
      <c r="X891" s="744"/>
      <c r="Y891" s="744"/>
      <c r="Z891" s="744"/>
      <c r="AA891" s="744"/>
      <c r="AB891" s="744"/>
    </row>
    <row r="892" ht="15.75" customHeight="1">
      <c r="F892" s="744"/>
      <c r="G892" s="744"/>
      <c r="H892" s="744"/>
      <c r="I892" s="744"/>
      <c r="J892" s="744"/>
      <c r="K892" s="819"/>
      <c r="L892" s="744"/>
      <c r="M892" s="744"/>
      <c r="N892" s="744"/>
      <c r="O892" s="820"/>
      <c r="P892" s="821"/>
      <c r="Q892" s="744"/>
      <c r="R892" s="744"/>
      <c r="S892" s="744"/>
      <c r="T892" s="744"/>
      <c r="U892" s="744"/>
      <c r="V892" s="744"/>
      <c r="W892" s="744"/>
      <c r="X892" s="744"/>
      <c r="Y892" s="744"/>
      <c r="Z892" s="744"/>
      <c r="AA892" s="744"/>
      <c r="AB892" s="744"/>
    </row>
    <row r="893" ht="15.75" customHeight="1">
      <c r="F893" s="744"/>
      <c r="G893" s="744"/>
      <c r="H893" s="744"/>
      <c r="I893" s="744"/>
      <c r="J893" s="744"/>
      <c r="K893" s="819"/>
      <c r="L893" s="744"/>
      <c r="M893" s="744"/>
      <c r="N893" s="744"/>
      <c r="O893" s="820"/>
      <c r="P893" s="821"/>
      <c r="Q893" s="744"/>
      <c r="R893" s="744"/>
      <c r="S893" s="744"/>
      <c r="T893" s="744"/>
      <c r="U893" s="744"/>
      <c r="V893" s="744"/>
      <c r="W893" s="744"/>
      <c r="X893" s="744"/>
      <c r="Y893" s="744"/>
      <c r="Z893" s="744"/>
      <c r="AA893" s="744"/>
      <c r="AB893" s="744"/>
    </row>
    <row r="894" ht="15.75" customHeight="1">
      <c r="F894" s="744"/>
      <c r="G894" s="744"/>
      <c r="H894" s="744"/>
      <c r="I894" s="744"/>
      <c r="J894" s="744"/>
      <c r="K894" s="819"/>
      <c r="L894" s="744"/>
      <c r="M894" s="744"/>
      <c r="N894" s="744"/>
      <c r="O894" s="820"/>
      <c r="P894" s="821"/>
      <c r="Q894" s="744"/>
      <c r="R894" s="744"/>
      <c r="S894" s="744"/>
      <c r="T894" s="744"/>
      <c r="U894" s="744"/>
      <c r="V894" s="744"/>
      <c r="W894" s="744"/>
      <c r="X894" s="744"/>
      <c r="Y894" s="744"/>
      <c r="Z894" s="744"/>
      <c r="AA894" s="744"/>
      <c r="AB894" s="744"/>
    </row>
    <row r="895" ht="15.75" customHeight="1">
      <c r="F895" s="744"/>
      <c r="G895" s="744"/>
      <c r="H895" s="744"/>
      <c r="I895" s="744"/>
      <c r="J895" s="744"/>
      <c r="K895" s="819"/>
      <c r="L895" s="744"/>
      <c r="M895" s="744"/>
      <c r="N895" s="744"/>
      <c r="O895" s="820"/>
      <c r="P895" s="821"/>
      <c r="Q895" s="744"/>
      <c r="R895" s="744"/>
      <c r="S895" s="744"/>
      <c r="T895" s="744"/>
      <c r="U895" s="744"/>
      <c r="V895" s="744"/>
      <c r="W895" s="744"/>
      <c r="X895" s="744"/>
      <c r="Y895" s="744"/>
      <c r="Z895" s="744"/>
      <c r="AA895" s="744"/>
      <c r="AB895" s="744"/>
    </row>
    <row r="896" ht="15.75" customHeight="1">
      <c r="F896" s="744"/>
      <c r="G896" s="744"/>
      <c r="H896" s="744"/>
      <c r="I896" s="744"/>
      <c r="J896" s="744"/>
      <c r="K896" s="819"/>
      <c r="L896" s="744"/>
      <c r="M896" s="744"/>
      <c r="N896" s="744"/>
      <c r="O896" s="820"/>
      <c r="P896" s="821"/>
      <c r="Q896" s="744"/>
      <c r="R896" s="744"/>
      <c r="S896" s="744"/>
      <c r="T896" s="744"/>
      <c r="U896" s="744"/>
      <c r="V896" s="744"/>
      <c r="W896" s="744"/>
      <c r="X896" s="744"/>
      <c r="Y896" s="744"/>
      <c r="Z896" s="744"/>
      <c r="AA896" s="744"/>
      <c r="AB896" s="744"/>
    </row>
    <row r="897" ht="15.75" customHeight="1">
      <c r="F897" s="744"/>
      <c r="G897" s="744"/>
      <c r="H897" s="744"/>
      <c r="I897" s="744"/>
      <c r="J897" s="744"/>
      <c r="K897" s="819"/>
      <c r="L897" s="744"/>
      <c r="M897" s="744"/>
      <c r="N897" s="744"/>
      <c r="O897" s="820"/>
      <c r="P897" s="821"/>
      <c r="Q897" s="744"/>
      <c r="R897" s="744"/>
      <c r="S897" s="744"/>
      <c r="T897" s="744"/>
      <c r="U897" s="744"/>
      <c r="V897" s="744"/>
      <c r="W897" s="744"/>
      <c r="X897" s="744"/>
      <c r="Y897" s="744"/>
      <c r="Z897" s="744"/>
      <c r="AA897" s="744"/>
      <c r="AB897" s="744"/>
    </row>
    <row r="898" ht="15.75" customHeight="1">
      <c r="F898" s="744"/>
      <c r="G898" s="744"/>
      <c r="H898" s="744"/>
      <c r="I898" s="744"/>
      <c r="J898" s="744"/>
      <c r="K898" s="819"/>
      <c r="L898" s="744"/>
      <c r="M898" s="744"/>
      <c r="N898" s="744"/>
      <c r="O898" s="820"/>
      <c r="P898" s="821"/>
      <c r="Q898" s="744"/>
      <c r="R898" s="744"/>
      <c r="S898" s="744"/>
      <c r="T898" s="744"/>
      <c r="U898" s="744"/>
      <c r="V898" s="744"/>
      <c r="W898" s="744"/>
      <c r="X898" s="744"/>
      <c r="Y898" s="744"/>
      <c r="Z898" s="744"/>
      <c r="AA898" s="744"/>
      <c r="AB898" s="744"/>
    </row>
    <row r="899" ht="15.75" customHeight="1">
      <c r="F899" s="744"/>
      <c r="G899" s="744"/>
      <c r="H899" s="744"/>
      <c r="I899" s="744"/>
      <c r="J899" s="744"/>
      <c r="K899" s="819"/>
      <c r="L899" s="744"/>
      <c r="M899" s="744"/>
      <c r="N899" s="744"/>
      <c r="O899" s="820"/>
      <c r="P899" s="821"/>
      <c r="Q899" s="744"/>
      <c r="R899" s="744"/>
      <c r="S899" s="744"/>
      <c r="T899" s="744"/>
      <c r="U899" s="744"/>
      <c r="V899" s="744"/>
      <c r="W899" s="744"/>
      <c r="X899" s="744"/>
      <c r="Y899" s="744"/>
      <c r="Z899" s="744"/>
      <c r="AA899" s="744"/>
      <c r="AB899" s="744"/>
    </row>
    <row r="900" ht="15.75" customHeight="1">
      <c r="F900" s="744"/>
      <c r="G900" s="744"/>
      <c r="H900" s="744"/>
      <c r="I900" s="744"/>
      <c r="J900" s="744"/>
      <c r="K900" s="819"/>
      <c r="L900" s="744"/>
      <c r="M900" s="744"/>
      <c r="N900" s="744"/>
      <c r="O900" s="820"/>
      <c r="P900" s="821"/>
      <c r="Q900" s="744"/>
      <c r="R900" s="744"/>
      <c r="S900" s="744"/>
      <c r="T900" s="744"/>
      <c r="U900" s="744"/>
      <c r="V900" s="744"/>
      <c r="W900" s="744"/>
      <c r="X900" s="744"/>
      <c r="Y900" s="744"/>
      <c r="Z900" s="744"/>
      <c r="AA900" s="744"/>
      <c r="AB900" s="744"/>
    </row>
    <row r="901" ht="15.75" customHeight="1">
      <c r="F901" s="744"/>
      <c r="G901" s="744"/>
      <c r="H901" s="744"/>
      <c r="I901" s="744"/>
      <c r="J901" s="744"/>
      <c r="K901" s="819"/>
      <c r="L901" s="744"/>
      <c r="M901" s="744"/>
      <c r="N901" s="744"/>
      <c r="O901" s="820"/>
      <c r="P901" s="821"/>
      <c r="Q901" s="744"/>
      <c r="R901" s="744"/>
      <c r="S901" s="744"/>
      <c r="T901" s="744"/>
      <c r="U901" s="744"/>
      <c r="V901" s="744"/>
      <c r="W901" s="744"/>
      <c r="X901" s="744"/>
      <c r="Y901" s="744"/>
      <c r="Z901" s="744"/>
      <c r="AA901" s="744"/>
      <c r="AB901" s="744"/>
    </row>
    <row r="902" ht="15.75" customHeight="1">
      <c r="F902" s="744"/>
      <c r="G902" s="744"/>
      <c r="H902" s="744"/>
      <c r="I902" s="744"/>
      <c r="J902" s="744"/>
      <c r="K902" s="819"/>
      <c r="L902" s="744"/>
      <c r="M902" s="744"/>
      <c r="N902" s="744"/>
      <c r="O902" s="820"/>
      <c r="P902" s="821"/>
      <c r="Q902" s="744"/>
      <c r="R902" s="744"/>
      <c r="S902" s="744"/>
      <c r="T902" s="744"/>
      <c r="U902" s="744"/>
      <c r="V902" s="744"/>
      <c r="W902" s="744"/>
      <c r="X902" s="744"/>
      <c r="Y902" s="744"/>
      <c r="Z902" s="744"/>
      <c r="AA902" s="744"/>
      <c r="AB902" s="744"/>
    </row>
    <row r="903" ht="15.75" customHeight="1">
      <c r="F903" s="744"/>
      <c r="G903" s="744"/>
      <c r="H903" s="744"/>
      <c r="I903" s="744"/>
      <c r="J903" s="744"/>
      <c r="K903" s="819"/>
      <c r="L903" s="744"/>
      <c r="M903" s="744"/>
      <c r="N903" s="744"/>
      <c r="O903" s="820"/>
      <c r="P903" s="821"/>
      <c r="Q903" s="744"/>
      <c r="R903" s="744"/>
      <c r="S903" s="744"/>
      <c r="T903" s="744"/>
      <c r="U903" s="744"/>
      <c r="V903" s="744"/>
      <c r="W903" s="744"/>
      <c r="X903" s="744"/>
      <c r="Y903" s="744"/>
      <c r="Z903" s="744"/>
      <c r="AA903" s="744"/>
      <c r="AB903" s="744"/>
    </row>
    <row r="904" ht="15.75" customHeight="1">
      <c r="F904" s="744"/>
      <c r="G904" s="744"/>
      <c r="H904" s="744"/>
      <c r="I904" s="744"/>
      <c r="J904" s="744"/>
      <c r="K904" s="819"/>
      <c r="L904" s="744"/>
      <c r="M904" s="744"/>
      <c r="N904" s="744"/>
      <c r="O904" s="820"/>
      <c r="P904" s="821"/>
      <c r="Q904" s="744"/>
      <c r="R904" s="744"/>
      <c r="S904" s="744"/>
      <c r="T904" s="744"/>
      <c r="U904" s="744"/>
      <c r="V904" s="744"/>
      <c r="W904" s="744"/>
      <c r="X904" s="744"/>
      <c r="Y904" s="744"/>
      <c r="Z904" s="744"/>
      <c r="AA904" s="744"/>
      <c r="AB904" s="744"/>
    </row>
    <row r="905" ht="15.75" customHeight="1">
      <c r="F905" s="744"/>
      <c r="G905" s="744"/>
      <c r="H905" s="744"/>
      <c r="I905" s="744"/>
      <c r="J905" s="744"/>
      <c r="K905" s="819"/>
      <c r="L905" s="744"/>
      <c r="M905" s="744"/>
      <c r="N905" s="744"/>
      <c r="O905" s="820"/>
      <c r="P905" s="821"/>
      <c r="Q905" s="744"/>
      <c r="R905" s="744"/>
      <c r="S905" s="744"/>
      <c r="T905" s="744"/>
      <c r="U905" s="744"/>
      <c r="V905" s="744"/>
      <c r="W905" s="744"/>
      <c r="X905" s="744"/>
      <c r="Y905" s="744"/>
      <c r="Z905" s="744"/>
      <c r="AA905" s="744"/>
      <c r="AB905" s="744"/>
    </row>
    <row r="906" ht="15.75" customHeight="1">
      <c r="F906" s="744"/>
      <c r="G906" s="744"/>
      <c r="H906" s="744"/>
      <c r="I906" s="744"/>
      <c r="J906" s="744"/>
      <c r="K906" s="819"/>
      <c r="L906" s="744"/>
      <c r="M906" s="744"/>
      <c r="N906" s="744"/>
      <c r="O906" s="820"/>
      <c r="P906" s="821"/>
      <c r="Q906" s="744"/>
      <c r="R906" s="744"/>
      <c r="S906" s="744"/>
      <c r="T906" s="744"/>
      <c r="U906" s="744"/>
      <c r="V906" s="744"/>
      <c r="W906" s="744"/>
      <c r="X906" s="744"/>
      <c r="Y906" s="744"/>
      <c r="Z906" s="744"/>
      <c r="AA906" s="744"/>
      <c r="AB906" s="744"/>
    </row>
    <row r="907" ht="15.75" customHeight="1">
      <c r="F907" s="744"/>
      <c r="G907" s="744"/>
      <c r="H907" s="744"/>
      <c r="I907" s="744"/>
      <c r="J907" s="744"/>
      <c r="K907" s="819"/>
      <c r="L907" s="744"/>
      <c r="M907" s="744"/>
      <c r="N907" s="744"/>
      <c r="O907" s="820"/>
      <c r="P907" s="821"/>
      <c r="Q907" s="744"/>
      <c r="R907" s="744"/>
      <c r="S907" s="744"/>
      <c r="T907" s="744"/>
      <c r="U907" s="744"/>
      <c r="V907" s="744"/>
      <c r="W907" s="744"/>
      <c r="X907" s="744"/>
      <c r="Y907" s="744"/>
      <c r="Z907" s="744"/>
      <c r="AA907" s="744"/>
      <c r="AB907" s="744"/>
    </row>
    <row r="908" ht="15.75" customHeight="1">
      <c r="F908" s="744"/>
      <c r="G908" s="744"/>
      <c r="H908" s="744"/>
      <c r="I908" s="744"/>
      <c r="J908" s="744"/>
      <c r="K908" s="819"/>
      <c r="L908" s="744"/>
      <c r="M908" s="744"/>
      <c r="N908" s="744"/>
      <c r="O908" s="820"/>
      <c r="P908" s="821"/>
      <c r="Q908" s="744"/>
      <c r="R908" s="744"/>
      <c r="S908" s="744"/>
      <c r="T908" s="744"/>
      <c r="U908" s="744"/>
      <c r="V908" s="744"/>
      <c r="W908" s="744"/>
      <c r="X908" s="744"/>
      <c r="Y908" s="744"/>
      <c r="Z908" s="744"/>
      <c r="AA908" s="744"/>
      <c r="AB908" s="744"/>
    </row>
    <row r="909" ht="15.75" customHeight="1">
      <c r="F909" s="744"/>
      <c r="G909" s="744"/>
      <c r="H909" s="744"/>
      <c r="I909" s="744"/>
      <c r="J909" s="744"/>
      <c r="K909" s="819"/>
      <c r="L909" s="744"/>
      <c r="M909" s="744"/>
      <c r="N909" s="744"/>
      <c r="O909" s="820"/>
      <c r="P909" s="821"/>
      <c r="Q909" s="744"/>
      <c r="R909" s="744"/>
      <c r="S909" s="744"/>
      <c r="T909" s="744"/>
      <c r="U909" s="744"/>
      <c r="V909" s="744"/>
      <c r="W909" s="744"/>
      <c r="X909" s="744"/>
      <c r="Y909" s="744"/>
      <c r="Z909" s="744"/>
      <c r="AA909" s="744"/>
      <c r="AB909" s="744"/>
    </row>
    <row r="910" ht="15.75" customHeight="1">
      <c r="F910" s="744"/>
      <c r="G910" s="744"/>
      <c r="H910" s="744"/>
      <c r="I910" s="744"/>
      <c r="J910" s="744"/>
      <c r="K910" s="819"/>
      <c r="L910" s="744"/>
      <c r="M910" s="744"/>
      <c r="N910" s="744"/>
      <c r="O910" s="820"/>
      <c r="P910" s="821"/>
      <c r="Q910" s="744"/>
      <c r="R910" s="744"/>
      <c r="S910" s="744"/>
      <c r="T910" s="744"/>
      <c r="U910" s="744"/>
      <c r="V910" s="744"/>
      <c r="W910" s="744"/>
      <c r="X910" s="744"/>
      <c r="Y910" s="744"/>
      <c r="Z910" s="744"/>
      <c r="AA910" s="744"/>
      <c r="AB910" s="744"/>
    </row>
    <row r="911" ht="15.75" customHeight="1">
      <c r="F911" s="744"/>
      <c r="G911" s="744"/>
      <c r="H911" s="744"/>
      <c r="I911" s="744"/>
      <c r="J911" s="744"/>
      <c r="K911" s="819"/>
      <c r="L911" s="744"/>
      <c r="M911" s="744"/>
      <c r="N911" s="744"/>
      <c r="O911" s="820"/>
      <c r="P911" s="821"/>
      <c r="Q911" s="744"/>
      <c r="R911" s="744"/>
      <c r="S911" s="744"/>
      <c r="T911" s="744"/>
      <c r="U911" s="744"/>
      <c r="V911" s="744"/>
      <c r="W911" s="744"/>
      <c r="X911" s="744"/>
      <c r="Y911" s="744"/>
      <c r="Z911" s="744"/>
      <c r="AA911" s="744"/>
      <c r="AB911" s="744"/>
    </row>
    <row r="912" ht="15.75" customHeight="1">
      <c r="F912" s="744"/>
      <c r="G912" s="744"/>
      <c r="H912" s="744"/>
      <c r="I912" s="744"/>
      <c r="J912" s="744"/>
      <c r="K912" s="819"/>
      <c r="L912" s="744"/>
      <c r="M912" s="744"/>
      <c r="N912" s="744"/>
      <c r="O912" s="820"/>
      <c r="P912" s="821"/>
      <c r="Q912" s="744"/>
      <c r="R912" s="744"/>
      <c r="S912" s="744"/>
      <c r="T912" s="744"/>
      <c r="U912" s="744"/>
      <c r="V912" s="744"/>
      <c r="W912" s="744"/>
      <c r="X912" s="744"/>
      <c r="Y912" s="744"/>
      <c r="Z912" s="744"/>
      <c r="AA912" s="744"/>
      <c r="AB912" s="744"/>
    </row>
    <row r="913" ht="15.75" customHeight="1">
      <c r="F913" s="744"/>
      <c r="G913" s="744"/>
      <c r="H913" s="744"/>
      <c r="I913" s="744"/>
      <c r="J913" s="744"/>
      <c r="K913" s="819"/>
      <c r="L913" s="744"/>
      <c r="M913" s="744"/>
      <c r="N913" s="744"/>
      <c r="O913" s="820"/>
      <c r="P913" s="821"/>
      <c r="Q913" s="744"/>
      <c r="R913" s="744"/>
      <c r="S913" s="744"/>
      <c r="T913" s="744"/>
      <c r="U913" s="744"/>
      <c r="V913" s="744"/>
      <c r="W913" s="744"/>
      <c r="X913" s="744"/>
      <c r="Y913" s="744"/>
      <c r="Z913" s="744"/>
      <c r="AA913" s="744"/>
      <c r="AB913" s="744"/>
    </row>
    <row r="914" ht="15.75" customHeight="1">
      <c r="F914" s="744"/>
      <c r="G914" s="744"/>
      <c r="H914" s="744"/>
      <c r="I914" s="744"/>
      <c r="J914" s="744"/>
      <c r="K914" s="819"/>
      <c r="L914" s="744"/>
      <c r="M914" s="744"/>
      <c r="N914" s="744"/>
      <c r="O914" s="820"/>
      <c r="P914" s="821"/>
      <c r="Q914" s="744"/>
      <c r="R914" s="744"/>
      <c r="S914" s="744"/>
      <c r="T914" s="744"/>
      <c r="U914" s="744"/>
      <c r="V914" s="744"/>
      <c r="W914" s="744"/>
      <c r="X914" s="744"/>
      <c r="Y914" s="744"/>
      <c r="Z914" s="744"/>
      <c r="AA914" s="744"/>
      <c r="AB914" s="744"/>
    </row>
    <row r="915" ht="15.75" customHeight="1">
      <c r="F915" s="744"/>
      <c r="G915" s="744"/>
      <c r="H915" s="744"/>
      <c r="I915" s="744"/>
      <c r="J915" s="744"/>
      <c r="K915" s="819"/>
      <c r="L915" s="744"/>
      <c r="M915" s="744"/>
      <c r="N915" s="744"/>
      <c r="O915" s="820"/>
      <c r="P915" s="821"/>
      <c r="Q915" s="744"/>
      <c r="R915" s="744"/>
      <c r="S915" s="744"/>
      <c r="T915" s="744"/>
      <c r="U915" s="744"/>
      <c r="V915" s="744"/>
      <c r="W915" s="744"/>
      <c r="X915" s="744"/>
      <c r="Y915" s="744"/>
      <c r="Z915" s="744"/>
      <c r="AA915" s="744"/>
      <c r="AB915" s="744"/>
    </row>
    <row r="916" ht="15.75" customHeight="1">
      <c r="F916" s="744"/>
      <c r="G916" s="744"/>
      <c r="H916" s="744"/>
      <c r="I916" s="744"/>
      <c r="J916" s="744"/>
      <c r="K916" s="819"/>
      <c r="L916" s="744"/>
      <c r="M916" s="744"/>
      <c r="N916" s="744"/>
      <c r="O916" s="820"/>
      <c r="P916" s="821"/>
      <c r="Q916" s="744"/>
      <c r="R916" s="744"/>
      <c r="S916" s="744"/>
      <c r="T916" s="744"/>
      <c r="U916" s="744"/>
      <c r="V916" s="744"/>
      <c r="W916" s="744"/>
      <c r="X916" s="744"/>
      <c r="Y916" s="744"/>
      <c r="Z916" s="744"/>
      <c r="AA916" s="744"/>
      <c r="AB916" s="744"/>
    </row>
    <row r="917" ht="15.75" customHeight="1">
      <c r="F917" s="744"/>
      <c r="G917" s="744"/>
      <c r="H917" s="744"/>
      <c r="I917" s="744"/>
      <c r="J917" s="744"/>
      <c r="K917" s="819"/>
      <c r="L917" s="744"/>
      <c r="M917" s="744"/>
      <c r="N917" s="744"/>
      <c r="O917" s="820"/>
      <c r="P917" s="821"/>
      <c r="Q917" s="744"/>
      <c r="R917" s="744"/>
      <c r="S917" s="744"/>
      <c r="T917" s="744"/>
      <c r="U917" s="744"/>
      <c r="V917" s="744"/>
      <c r="W917" s="744"/>
      <c r="X917" s="744"/>
      <c r="Y917" s="744"/>
      <c r="Z917" s="744"/>
      <c r="AA917" s="744"/>
      <c r="AB917" s="744"/>
    </row>
    <row r="918" ht="15.75" customHeight="1">
      <c r="F918" s="744"/>
      <c r="G918" s="744"/>
      <c r="H918" s="744"/>
      <c r="I918" s="744"/>
      <c r="J918" s="744"/>
      <c r="K918" s="819"/>
      <c r="L918" s="744"/>
      <c r="M918" s="744"/>
      <c r="N918" s="744"/>
      <c r="O918" s="820"/>
      <c r="P918" s="821"/>
      <c r="Q918" s="744"/>
      <c r="R918" s="744"/>
      <c r="S918" s="744"/>
      <c r="T918" s="744"/>
      <c r="U918" s="744"/>
      <c r="V918" s="744"/>
      <c r="W918" s="744"/>
      <c r="X918" s="744"/>
      <c r="Y918" s="744"/>
      <c r="Z918" s="744"/>
      <c r="AA918" s="744"/>
      <c r="AB918" s="744"/>
    </row>
    <row r="919" ht="15.75" customHeight="1">
      <c r="F919" s="744"/>
      <c r="G919" s="744"/>
      <c r="H919" s="744"/>
      <c r="I919" s="744"/>
      <c r="J919" s="744"/>
      <c r="K919" s="819"/>
      <c r="L919" s="744"/>
      <c r="M919" s="744"/>
      <c r="N919" s="744"/>
      <c r="O919" s="820"/>
      <c r="P919" s="821"/>
      <c r="Q919" s="744"/>
      <c r="R919" s="744"/>
      <c r="S919" s="744"/>
      <c r="T919" s="744"/>
      <c r="U919" s="744"/>
      <c r="V919" s="744"/>
      <c r="W919" s="744"/>
      <c r="X919" s="744"/>
      <c r="Y919" s="744"/>
      <c r="Z919" s="744"/>
      <c r="AA919" s="744"/>
      <c r="AB919" s="744"/>
    </row>
    <row r="920" ht="15.75" customHeight="1">
      <c r="F920" s="744"/>
      <c r="G920" s="744"/>
      <c r="H920" s="744"/>
      <c r="I920" s="744"/>
      <c r="J920" s="744"/>
      <c r="K920" s="819"/>
      <c r="L920" s="744"/>
      <c r="M920" s="744"/>
      <c r="N920" s="744"/>
      <c r="O920" s="820"/>
      <c r="P920" s="821"/>
      <c r="Q920" s="744"/>
      <c r="R920" s="744"/>
      <c r="S920" s="744"/>
      <c r="T920" s="744"/>
      <c r="U920" s="744"/>
      <c r="V920" s="744"/>
      <c r="W920" s="744"/>
      <c r="X920" s="744"/>
      <c r="Y920" s="744"/>
      <c r="Z920" s="744"/>
      <c r="AA920" s="744"/>
      <c r="AB920" s="744"/>
    </row>
    <row r="921" ht="15.75" customHeight="1">
      <c r="F921" s="744"/>
      <c r="G921" s="744"/>
      <c r="H921" s="744"/>
      <c r="I921" s="744"/>
      <c r="J921" s="744"/>
      <c r="K921" s="819"/>
      <c r="L921" s="744"/>
      <c r="M921" s="744"/>
      <c r="N921" s="744"/>
      <c r="O921" s="820"/>
      <c r="P921" s="821"/>
      <c r="Q921" s="744"/>
      <c r="R921" s="744"/>
      <c r="S921" s="744"/>
      <c r="T921" s="744"/>
      <c r="U921" s="744"/>
      <c r="V921" s="744"/>
      <c r="W921" s="744"/>
      <c r="X921" s="744"/>
      <c r="Y921" s="744"/>
      <c r="Z921" s="744"/>
      <c r="AA921" s="744"/>
      <c r="AB921" s="744"/>
    </row>
    <row r="922" ht="15.75" customHeight="1">
      <c r="F922" s="744"/>
      <c r="G922" s="744"/>
      <c r="H922" s="744"/>
      <c r="I922" s="744"/>
      <c r="J922" s="744"/>
      <c r="K922" s="819"/>
      <c r="L922" s="744"/>
      <c r="M922" s="744"/>
      <c r="N922" s="744"/>
      <c r="O922" s="820"/>
      <c r="P922" s="821"/>
      <c r="Q922" s="744"/>
      <c r="R922" s="744"/>
      <c r="S922" s="744"/>
      <c r="T922" s="744"/>
      <c r="U922" s="744"/>
      <c r="V922" s="744"/>
      <c r="W922" s="744"/>
      <c r="X922" s="744"/>
      <c r="Y922" s="744"/>
      <c r="Z922" s="744"/>
      <c r="AA922" s="744"/>
      <c r="AB922" s="744"/>
    </row>
    <row r="923" ht="15.75" customHeight="1">
      <c r="F923" s="744"/>
      <c r="G923" s="744"/>
      <c r="H923" s="744"/>
      <c r="I923" s="744"/>
      <c r="J923" s="744"/>
      <c r="K923" s="819"/>
      <c r="L923" s="744"/>
      <c r="M923" s="744"/>
      <c r="N923" s="744"/>
      <c r="O923" s="820"/>
      <c r="P923" s="821"/>
      <c r="Q923" s="744"/>
      <c r="R923" s="744"/>
      <c r="S923" s="744"/>
      <c r="T923" s="744"/>
      <c r="U923" s="744"/>
      <c r="V923" s="744"/>
      <c r="W923" s="744"/>
      <c r="X923" s="744"/>
      <c r="Y923" s="744"/>
      <c r="Z923" s="744"/>
      <c r="AA923" s="744"/>
      <c r="AB923" s="744"/>
    </row>
    <row r="924" ht="15.75" customHeight="1">
      <c r="F924" s="744"/>
      <c r="G924" s="744"/>
      <c r="H924" s="744"/>
      <c r="I924" s="744"/>
      <c r="J924" s="744"/>
      <c r="K924" s="819"/>
      <c r="L924" s="744"/>
      <c r="M924" s="744"/>
      <c r="N924" s="744"/>
      <c r="O924" s="820"/>
      <c r="P924" s="821"/>
      <c r="Q924" s="744"/>
      <c r="R924" s="744"/>
      <c r="S924" s="744"/>
      <c r="T924" s="744"/>
      <c r="U924" s="744"/>
      <c r="V924" s="744"/>
      <c r="W924" s="744"/>
      <c r="X924" s="744"/>
      <c r="Y924" s="744"/>
      <c r="Z924" s="744"/>
      <c r="AA924" s="744"/>
      <c r="AB924" s="744"/>
    </row>
    <row r="925" ht="15.75" customHeight="1">
      <c r="F925" s="744"/>
      <c r="G925" s="744"/>
      <c r="H925" s="744"/>
      <c r="I925" s="744"/>
      <c r="J925" s="744"/>
      <c r="K925" s="819"/>
      <c r="L925" s="744"/>
      <c r="M925" s="744"/>
      <c r="N925" s="744"/>
      <c r="O925" s="820"/>
      <c r="P925" s="821"/>
      <c r="Q925" s="744"/>
      <c r="R925" s="744"/>
      <c r="S925" s="744"/>
      <c r="T925" s="744"/>
      <c r="U925" s="744"/>
      <c r="V925" s="744"/>
      <c r="W925" s="744"/>
      <c r="X925" s="744"/>
      <c r="Y925" s="744"/>
      <c r="Z925" s="744"/>
      <c r="AA925" s="744"/>
      <c r="AB925" s="744"/>
    </row>
    <row r="926" ht="15.75" customHeight="1">
      <c r="F926" s="744"/>
      <c r="G926" s="744"/>
      <c r="H926" s="744"/>
      <c r="I926" s="744"/>
      <c r="J926" s="744"/>
      <c r="K926" s="819"/>
      <c r="L926" s="744"/>
      <c r="M926" s="744"/>
      <c r="N926" s="744"/>
      <c r="O926" s="820"/>
      <c r="P926" s="821"/>
      <c r="Q926" s="744"/>
      <c r="R926" s="744"/>
      <c r="S926" s="744"/>
      <c r="T926" s="744"/>
      <c r="U926" s="744"/>
      <c r="V926" s="744"/>
      <c r="W926" s="744"/>
      <c r="X926" s="744"/>
      <c r="Y926" s="744"/>
      <c r="Z926" s="744"/>
      <c r="AA926" s="744"/>
      <c r="AB926" s="744"/>
    </row>
    <row r="927" ht="15.75" customHeight="1">
      <c r="F927" s="744"/>
      <c r="G927" s="744"/>
      <c r="H927" s="744"/>
      <c r="I927" s="744"/>
      <c r="J927" s="744"/>
      <c r="K927" s="819"/>
      <c r="L927" s="744"/>
      <c r="M927" s="744"/>
      <c r="N927" s="744"/>
      <c r="O927" s="820"/>
      <c r="P927" s="821"/>
      <c r="Q927" s="744"/>
      <c r="R927" s="744"/>
      <c r="S927" s="744"/>
      <c r="T927" s="744"/>
      <c r="U927" s="744"/>
      <c r="V927" s="744"/>
      <c r="W927" s="744"/>
      <c r="X927" s="744"/>
      <c r="Y927" s="744"/>
      <c r="Z927" s="744"/>
      <c r="AA927" s="744"/>
      <c r="AB927" s="744"/>
    </row>
    <row r="928" ht="15.75" customHeight="1">
      <c r="F928" s="744"/>
      <c r="G928" s="744"/>
      <c r="H928" s="744"/>
      <c r="I928" s="744"/>
      <c r="J928" s="744"/>
      <c r="K928" s="819"/>
      <c r="L928" s="744"/>
      <c r="M928" s="744"/>
      <c r="N928" s="744"/>
      <c r="O928" s="820"/>
      <c r="P928" s="821"/>
      <c r="Q928" s="744"/>
      <c r="R928" s="744"/>
      <c r="S928" s="744"/>
      <c r="T928" s="744"/>
      <c r="U928" s="744"/>
      <c r="V928" s="744"/>
      <c r="W928" s="744"/>
      <c r="X928" s="744"/>
      <c r="Y928" s="744"/>
      <c r="Z928" s="744"/>
      <c r="AA928" s="744"/>
      <c r="AB928" s="744"/>
    </row>
    <row r="929" ht="15.75" customHeight="1">
      <c r="F929" s="744"/>
      <c r="G929" s="744"/>
      <c r="H929" s="744"/>
      <c r="I929" s="744"/>
      <c r="J929" s="744"/>
      <c r="K929" s="819"/>
      <c r="L929" s="744"/>
      <c r="M929" s="744"/>
      <c r="N929" s="744"/>
      <c r="O929" s="820"/>
      <c r="P929" s="821"/>
      <c r="Q929" s="744"/>
      <c r="R929" s="744"/>
      <c r="S929" s="744"/>
      <c r="T929" s="744"/>
      <c r="U929" s="744"/>
      <c r="V929" s="744"/>
      <c r="W929" s="744"/>
      <c r="X929" s="744"/>
      <c r="Y929" s="744"/>
      <c r="Z929" s="744"/>
      <c r="AA929" s="744"/>
      <c r="AB929" s="744"/>
    </row>
    <row r="930" ht="15.75" customHeight="1">
      <c r="F930" s="744"/>
      <c r="G930" s="744"/>
      <c r="H930" s="744"/>
      <c r="I930" s="744"/>
      <c r="J930" s="744"/>
      <c r="K930" s="819"/>
      <c r="L930" s="744"/>
      <c r="M930" s="744"/>
      <c r="N930" s="744"/>
      <c r="O930" s="820"/>
      <c r="P930" s="821"/>
      <c r="Q930" s="744"/>
      <c r="R930" s="744"/>
      <c r="S930" s="744"/>
      <c r="T930" s="744"/>
      <c r="U930" s="744"/>
      <c r="V930" s="744"/>
      <c r="W930" s="744"/>
      <c r="X930" s="744"/>
      <c r="Y930" s="744"/>
      <c r="Z930" s="744"/>
      <c r="AA930" s="744"/>
      <c r="AB930" s="744"/>
    </row>
    <row r="931" ht="15.75" customHeight="1">
      <c r="F931" s="744"/>
      <c r="G931" s="744"/>
      <c r="H931" s="744"/>
      <c r="I931" s="744"/>
      <c r="J931" s="744"/>
      <c r="K931" s="819"/>
      <c r="L931" s="744"/>
      <c r="M931" s="744"/>
      <c r="N931" s="744"/>
      <c r="O931" s="820"/>
      <c r="P931" s="821"/>
      <c r="Q931" s="744"/>
      <c r="R931" s="744"/>
      <c r="S931" s="744"/>
      <c r="T931" s="744"/>
      <c r="U931" s="744"/>
      <c r="V931" s="744"/>
      <c r="W931" s="744"/>
      <c r="X931" s="744"/>
      <c r="Y931" s="744"/>
      <c r="Z931" s="744"/>
      <c r="AA931" s="744"/>
      <c r="AB931" s="744"/>
    </row>
    <row r="932" ht="15.75" customHeight="1">
      <c r="F932" s="744"/>
      <c r="G932" s="744"/>
      <c r="H932" s="744"/>
      <c r="I932" s="744"/>
      <c r="J932" s="744"/>
      <c r="K932" s="819"/>
      <c r="L932" s="744"/>
      <c r="M932" s="744"/>
      <c r="N932" s="744"/>
      <c r="O932" s="820"/>
      <c r="P932" s="821"/>
      <c r="Q932" s="744"/>
      <c r="R932" s="744"/>
      <c r="S932" s="744"/>
      <c r="T932" s="744"/>
      <c r="U932" s="744"/>
      <c r="V932" s="744"/>
      <c r="W932" s="744"/>
      <c r="X932" s="744"/>
      <c r="Y932" s="744"/>
      <c r="Z932" s="744"/>
      <c r="AA932" s="744"/>
      <c r="AB932" s="744"/>
    </row>
    <row r="933" ht="15.75" customHeight="1">
      <c r="F933" s="744"/>
      <c r="G933" s="744"/>
      <c r="H933" s="744"/>
      <c r="I933" s="744"/>
      <c r="J933" s="744"/>
      <c r="K933" s="819"/>
      <c r="L933" s="744"/>
      <c r="M933" s="744"/>
      <c r="N933" s="744"/>
      <c r="O933" s="820"/>
      <c r="P933" s="821"/>
      <c r="Q933" s="744"/>
      <c r="R933" s="744"/>
      <c r="S933" s="744"/>
      <c r="T933" s="744"/>
      <c r="U933" s="744"/>
      <c r="V933" s="744"/>
      <c r="W933" s="744"/>
      <c r="X933" s="744"/>
      <c r="Y933" s="744"/>
      <c r="Z933" s="744"/>
      <c r="AA933" s="744"/>
      <c r="AB933" s="744"/>
    </row>
    <row r="934" ht="15.75" customHeight="1">
      <c r="F934" s="744"/>
      <c r="G934" s="744"/>
      <c r="H934" s="744"/>
      <c r="I934" s="744"/>
      <c r="J934" s="744"/>
      <c r="K934" s="819"/>
      <c r="L934" s="744"/>
      <c r="M934" s="744"/>
      <c r="N934" s="744"/>
      <c r="O934" s="820"/>
      <c r="P934" s="821"/>
      <c r="Q934" s="744"/>
      <c r="R934" s="744"/>
      <c r="S934" s="744"/>
      <c r="T934" s="744"/>
      <c r="U934" s="744"/>
      <c r="V934" s="744"/>
      <c r="W934" s="744"/>
      <c r="X934" s="744"/>
      <c r="Y934" s="744"/>
      <c r="Z934" s="744"/>
      <c r="AA934" s="744"/>
      <c r="AB934" s="744"/>
    </row>
    <row r="935" ht="15.75" customHeight="1">
      <c r="F935" s="744"/>
      <c r="G935" s="744"/>
      <c r="H935" s="744"/>
      <c r="I935" s="744"/>
      <c r="J935" s="744"/>
      <c r="K935" s="819"/>
      <c r="L935" s="744"/>
      <c r="M935" s="744"/>
      <c r="N935" s="744"/>
      <c r="O935" s="820"/>
      <c r="P935" s="821"/>
      <c r="Q935" s="744"/>
      <c r="R935" s="744"/>
      <c r="S935" s="744"/>
      <c r="T935" s="744"/>
      <c r="U935" s="744"/>
      <c r="V935" s="744"/>
      <c r="W935" s="744"/>
      <c r="X935" s="744"/>
      <c r="Y935" s="744"/>
      <c r="Z935" s="744"/>
      <c r="AA935" s="744"/>
      <c r="AB935" s="744"/>
    </row>
    <row r="936" ht="15.75" customHeight="1">
      <c r="F936" s="744"/>
      <c r="G936" s="744"/>
      <c r="H936" s="744"/>
      <c r="I936" s="744"/>
      <c r="J936" s="744"/>
      <c r="K936" s="819"/>
      <c r="L936" s="744"/>
      <c r="M936" s="744"/>
      <c r="N936" s="744"/>
      <c r="O936" s="820"/>
      <c r="P936" s="821"/>
      <c r="Q936" s="744"/>
      <c r="R936" s="744"/>
      <c r="S936" s="744"/>
      <c r="T936" s="744"/>
      <c r="U936" s="744"/>
      <c r="V936" s="744"/>
      <c r="W936" s="744"/>
      <c r="X936" s="744"/>
      <c r="Y936" s="744"/>
      <c r="Z936" s="744"/>
      <c r="AA936" s="744"/>
      <c r="AB936" s="744"/>
    </row>
    <row r="937" ht="15.75" customHeight="1">
      <c r="F937" s="744"/>
      <c r="G937" s="744"/>
      <c r="H937" s="744"/>
      <c r="I937" s="744"/>
      <c r="J937" s="744"/>
      <c r="K937" s="819"/>
      <c r="L937" s="744"/>
      <c r="M937" s="744"/>
      <c r="N937" s="744"/>
      <c r="O937" s="820"/>
      <c r="P937" s="821"/>
      <c r="Q937" s="744"/>
      <c r="R937" s="744"/>
      <c r="S937" s="744"/>
      <c r="T937" s="744"/>
      <c r="U937" s="744"/>
      <c r="V937" s="744"/>
      <c r="W937" s="744"/>
      <c r="X937" s="744"/>
      <c r="Y937" s="744"/>
      <c r="Z937" s="744"/>
      <c r="AA937" s="744"/>
      <c r="AB937" s="744"/>
    </row>
    <row r="938" ht="15.75" customHeight="1">
      <c r="F938" s="744"/>
      <c r="G938" s="744"/>
      <c r="H938" s="744"/>
      <c r="I938" s="744"/>
      <c r="J938" s="744"/>
      <c r="K938" s="819"/>
      <c r="L938" s="744"/>
      <c r="M938" s="744"/>
      <c r="N938" s="744"/>
      <c r="O938" s="820"/>
      <c r="P938" s="821"/>
      <c r="Q938" s="744"/>
      <c r="R938" s="744"/>
      <c r="S938" s="744"/>
      <c r="T938" s="744"/>
      <c r="U938" s="744"/>
      <c r="V938" s="744"/>
      <c r="W938" s="744"/>
      <c r="X938" s="744"/>
      <c r="Y938" s="744"/>
      <c r="Z938" s="744"/>
      <c r="AA938" s="744"/>
      <c r="AB938" s="744"/>
    </row>
    <row r="939" ht="15.75" customHeight="1">
      <c r="F939" s="744"/>
      <c r="G939" s="744"/>
      <c r="H939" s="744"/>
      <c r="I939" s="744"/>
      <c r="J939" s="744"/>
      <c r="K939" s="819"/>
      <c r="L939" s="744"/>
      <c r="M939" s="744"/>
      <c r="N939" s="744"/>
      <c r="O939" s="820"/>
      <c r="P939" s="821"/>
      <c r="Q939" s="744"/>
      <c r="R939" s="744"/>
      <c r="S939" s="744"/>
      <c r="T939" s="744"/>
      <c r="U939" s="744"/>
      <c r="V939" s="744"/>
      <c r="W939" s="744"/>
      <c r="X939" s="744"/>
      <c r="Y939" s="744"/>
      <c r="Z939" s="744"/>
      <c r="AA939" s="744"/>
      <c r="AB939" s="744"/>
    </row>
    <row r="940" ht="15.75" customHeight="1">
      <c r="F940" s="744"/>
      <c r="G940" s="744"/>
      <c r="H940" s="744"/>
      <c r="I940" s="744"/>
      <c r="J940" s="744"/>
      <c r="K940" s="819"/>
      <c r="L940" s="744"/>
      <c r="M940" s="744"/>
      <c r="N940" s="744"/>
      <c r="O940" s="820"/>
      <c r="P940" s="821"/>
      <c r="Q940" s="744"/>
      <c r="R940" s="744"/>
      <c r="S940" s="744"/>
      <c r="T940" s="744"/>
      <c r="U940" s="744"/>
      <c r="V940" s="744"/>
      <c r="W940" s="744"/>
      <c r="X940" s="744"/>
      <c r="Y940" s="744"/>
      <c r="Z940" s="744"/>
      <c r="AA940" s="744"/>
      <c r="AB940" s="744"/>
    </row>
    <row r="941" ht="15.75" customHeight="1">
      <c r="F941" s="744"/>
      <c r="G941" s="744"/>
      <c r="H941" s="744"/>
      <c r="I941" s="744"/>
      <c r="J941" s="744"/>
      <c r="K941" s="819"/>
      <c r="L941" s="744"/>
      <c r="M941" s="744"/>
      <c r="N941" s="744"/>
      <c r="O941" s="820"/>
      <c r="P941" s="821"/>
      <c r="Q941" s="744"/>
      <c r="R941" s="744"/>
      <c r="S941" s="744"/>
      <c r="T941" s="744"/>
      <c r="U941" s="744"/>
      <c r="V941" s="744"/>
      <c r="W941" s="744"/>
      <c r="X941" s="744"/>
      <c r="Y941" s="744"/>
      <c r="Z941" s="744"/>
      <c r="AA941" s="744"/>
      <c r="AB941" s="744"/>
    </row>
    <row r="942" ht="15.75" customHeight="1">
      <c r="F942" s="744"/>
      <c r="G942" s="744"/>
      <c r="H942" s="744"/>
      <c r="I942" s="744"/>
      <c r="J942" s="744"/>
      <c r="K942" s="819"/>
      <c r="L942" s="744"/>
      <c r="M942" s="744"/>
      <c r="N942" s="744"/>
      <c r="O942" s="820"/>
      <c r="P942" s="821"/>
      <c r="Q942" s="744"/>
      <c r="R942" s="744"/>
      <c r="S942" s="744"/>
      <c r="T942" s="744"/>
      <c r="U942" s="744"/>
      <c r="V942" s="744"/>
      <c r="W942" s="744"/>
      <c r="X942" s="744"/>
      <c r="Y942" s="744"/>
      <c r="Z942" s="744"/>
      <c r="AA942" s="744"/>
      <c r="AB942" s="744"/>
    </row>
    <row r="943" ht="15.75" customHeight="1">
      <c r="F943" s="744"/>
      <c r="G943" s="744"/>
      <c r="H943" s="744"/>
      <c r="I943" s="744"/>
      <c r="J943" s="744"/>
      <c r="K943" s="819"/>
      <c r="L943" s="744"/>
      <c r="M943" s="744"/>
      <c r="N943" s="744"/>
      <c r="O943" s="820"/>
      <c r="P943" s="821"/>
      <c r="Q943" s="744"/>
      <c r="R943" s="744"/>
      <c r="S943" s="744"/>
      <c r="T943" s="744"/>
      <c r="U943" s="744"/>
      <c r="V943" s="744"/>
      <c r="W943" s="744"/>
      <c r="X943" s="744"/>
      <c r="Y943" s="744"/>
      <c r="Z943" s="744"/>
      <c r="AA943" s="744"/>
      <c r="AB943" s="744"/>
    </row>
    <row r="944" ht="15.75" customHeight="1">
      <c r="F944" s="744"/>
      <c r="G944" s="744"/>
      <c r="H944" s="744"/>
      <c r="I944" s="744"/>
      <c r="J944" s="744"/>
      <c r="K944" s="819"/>
      <c r="L944" s="744"/>
      <c r="M944" s="744"/>
      <c r="N944" s="744"/>
      <c r="O944" s="820"/>
      <c r="P944" s="821"/>
      <c r="Q944" s="744"/>
      <c r="R944" s="744"/>
      <c r="S944" s="744"/>
      <c r="T944" s="744"/>
      <c r="U944" s="744"/>
      <c r="V944" s="744"/>
      <c r="W944" s="744"/>
      <c r="X944" s="744"/>
      <c r="Y944" s="744"/>
      <c r="Z944" s="744"/>
      <c r="AA944" s="744"/>
      <c r="AB944" s="744"/>
    </row>
    <row r="945" ht="15.75" customHeight="1">
      <c r="F945" s="744"/>
      <c r="G945" s="744"/>
      <c r="H945" s="744"/>
      <c r="I945" s="744"/>
      <c r="J945" s="744"/>
      <c r="K945" s="819"/>
      <c r="L945" s="744"/>
      <c r="M945" s="744"/>
      <c r="N945" s="744"/>
      <c r="O945" s="820"/>
      <c r="P945" s="821"/>
      <c r="Q945" s="744"/>
      <c r="R945" s="744"/>
      <c r="S945" s="744"/>
      <c r="T945" s="744"/>
      <c r="U945" s="744"/>
      <c r="V945" s="744"/>
      <c r="W945" s="744"/>
      <c r="X945" s="744"/>
      <c r="Y945" s="744"/>
      <c r="Z945" s="744"/>
      <c r="AA945" s="744"/>
      <c r="AB945" s="744"/>
    </row>
    <row r="946" ht="15.75" customHeight="1">
      <c r="F946" s="744"/>
      <c r="G946" s="744"/>
      <c r="H946" s="744"/>
      <c r="I946" s="744"/>
      <c r="J946" s="744"/>
      <c r="K946" s="819"/>
      <c r="L946" s="744"/>
      <c r="M946" s="744"/>
      <c r="N946" s="744"/>
      <c r="O946" s="820"/>
      <c r="P946" s="821"/>
      <c r="Q946" s="744"/>
      <c r="R946" s="744"/>
      <c r="S946" s="744"/>
      <c r="T946" s="744"/>
      <c r="U946" s="744"/>
      <c r="V946" s="744"/>
      <c r="W946" s="744"/>
      <c r="X946" s="744"/>
      <c r="Y946" s="744"/>
      <c r="Z946" s="744"/>
      <c r="AA946" s="744"/>
      <c r="AB946" s="744"/>
    </row>
    <row r="947" ht="15.75" customHeight="1">
      <c r="F947" s="744"/>
      <c r="G947" s="744"/>
      <c r="H947" s="744"/>
      <c r="I947" s="744"/>
      <c r="J947" s="744"/>
      <c r="K947" s="819"/>
      <c r="L947" s="744"/>
      <c r="M947" s="744"/>
      <c r="N947" s="744"/>
      <c r="O947" s="820"/>
      <c r="P947" s="821"/>
      <c r="Q947" s="744"/>
      <c r="R947" s="744"/>
      <c r="S947" s="744"/>
      <c r="T947" s="744"/>
      <c r="U947" s="744"/>
      <c r="V947" s="744"/>
      <c r="W947" s="744"/>
      <c r="X947" s="744"/>
      <c r="Y947" s="744"/>
      <c r="Z947" s="744"/>
      <c r="AA947" s="744"/>
      <c r="AB947" s="744"/>
    </row>
    <row r="948" ht="15.75" customHeight="1">
      <c r="F948" s="744"/>
      <c r="G948" s="744"/>
      <c r="H948" s="744"/>
      <c r="I948" s="744"/>
      <c r="J948" s="744"/>
      <c r="K948" s="819"/>
      <c r="L948" s="744"/>
      <c r="M948" s="744"/>
      <c r="N948" s="744"/>
      <c r="O948" s="820"/>
      <c r="P948" s="821"/>
      <c r="Q948" s="744"/>
      <c r="R948" s="744"/>
      <c r="S948" s="744"/>
      <c r="T948" s="744"/>
      <c r="U948" s="744"/>
      <c r="V948" s="744"/>
      <c r="W948" s="744"/>
      <c r="X948" s="744"/>
      <c r="Y948" s="744"/>
      <c r="Z948" s="744"/>
      <c r="AA948" s="744"/>
      <c r="AB948" s="744"/>
    </row>
    <row r="949" ht="15.75" customHeight="1">
      <c r="F949" s="744"/>
      <c r="G949" s="744"/>
      <c r="H949" s="744"/>
      <c r="I949" s="744"/>
      <c r="J949" s="744"/>
      <c r="K949" s="819"/>
      <c r="L949" s="744"/>
      <c r="M949" s="744"/>
      <c r="N949" s="744"/>
      <c r="O949" s="820"/>
      <c r="P949" s="821"/>
      <c r="Q949" s="744"/>
      <c r="R949" s="744"/>
      <c r="S949" s="744"/>
      <c r="T949" s="744"/>
      <c r="U949" s="744"/>
      <c r="V949" s="744"/>
      <c r="W949" s="744"/>
      <c r="X949" s="744"/>
      <c r="Y949" s="744"/>
      <c r="Z949" s="744"/>
      <c r="AA949" s="744"/>
      <c r="AB949" s="744"/>
    </row>
    <row r="950" ht="15.75" customHeight="1">
      <c r="F950" s="744"/>
      <c r="G950" s="744"/>
      <c r="H950" s="744"/>
      <c r="I950" s="744"/>
      <c r="J950" s="744"/>
      <c r="K950" s="819"/>
      <c r="L950" s="744"/>
      <c r="M950" s="744"/>
      <c r="N950" s="744"/>
      <c r="O950" s="820"/>
      <c r="P950" s="821"/>
      <c r="Q950" s="744"/>
      <c r="R950" s="744"/>
      <c r="S950" s="744"/>
      <c r="T950" s="744"/>
      <c r="U950" s="744"/>
      <c r="V950" s="744"/>
      <c r="W950" s="744"/>
      <c r="X950" s="744"/>
      <c r="Y950" s="744"/>
      <c r="Z950" s="744"/>
      <c r="AA950" s="744"/>
      <c r="AB950" s="744"/>
    </row>
    <row r="951" ht="15.75" customHeight="1">
      <c r="F951" s="744"/>
      <c r="G951" s="744"/>
      <c r="H951" s="744"/>
      <c r="I951" s="744"/>
      <c r="J951" s="744"/>
      <c r="K951" s="819"/>
      <c r="L951" s="744"/>
      <c r="M951" s="744"/>
      <c r="N951" s="744"/>
      <c r="O951" s="820"/>
      <c r="P951" s="821"/>
      <c r="Q951" s="744"/>
      <c r="R951" s="744"/>
      <c r="S951" s="744"/>
      <c r="T951" s="744"/>
      <c r="U951" s="744"/>
      <c r="V951" s="744"/>
      <c r="W951" s="744"/>
      <c r="X951" s="744"/>
      <c r="Y951" s="744"/>
      <c r="Z951" s="744"/>
      <c r="AA951" s="744"/>
      <c r="AB951" s="744"/>
    </row>
    <row r="952" ht="15.75" customHeight="1">
      <c r="F952" s="744"/>
      <c r="G952" s="744"/>
      <c r="H952" s="744"/>
      <c r="I952" s="744"/>
      <c r="J952" s="744"/>
      <c r="K952" s="819"/>
      <c r="L952" s="744"/>
      <c r="M952" s="744"/>
      <c r="N952" s="744"/>
      <c r="O952" s="820"/>
      <c r="P952" s="821"/>
      <c r="Q952" s="744"/>
      <c r="R952" s="744"/>
      <c r="S952" s="744"/>
      <c r="T952" s="744"/>
      <c r="U952" s="744"/>
      <c r="V952" s="744"/>
      <c r="W952" s="744"/>
      <c r="X952" s="744"/>
      <c r="Y952" s="744"/>
      <c r="Z952" s="744"/>
      <c r="AA952" s="744"/>
      <c r="AB952" s="744"/>
    </row>
    <row r="953" ht="15.75" customHeight="1">
      <c r="F953" s="744"/>
      <c r="G953" s="744"/>
      <c r="H953" s="744"/>
      <c r="I953" s="744"/>
      <c r="J953" s="744"/>
      <c r="K953" s="819"/>
      <c r="L953" s="744"/>
      <c r="M953" s="744"/>
      <c r="N953" s="744"/>
      <c r="O953" s="820"/>
      <c r="P953" s="821"/>
      <c r="Q953" s="744"/>
      <c r="R953" s="744"/>
      <c r="S953" s="744"/>
      <c r="T953" s="744"/>
      <c r="U953" s="744"/>
      <c r="V953" s="744"/>
      <c r="W953" s="744"/>
      <c r="X953" s="744"/>
      <c r="Y953" s="744"/>
      <c r="Z953" s="744"/>
      <c r="AA953" s="744"/>
      <c r="AB953" s="744"/>
    </row>
    <row r="954" ht="15.75" customHeight="1">
      <c r="F954" s="744"/>
      <c r="G954" s="744"/>
      <c r="H954" s="744"/>
      <c r="I954" s="744"/>
      <c r="J954" s="744"/>
      <c r="K954" s="819"/>
      <c r="L954" s="744"/>
      <c r="M954" s="744"/>
      <c r="N954" s="744"/>
      <c r="O954" s="820"/>
      <c r="P954" s="821"/>
      <c r="Q954" s="744"/>
      <c r="R954" s="744"/>
      <c r="S954" s="744"/>
      <c r="T954" s="744"/>
      <c r="U954" s="744"/>
      <c r="V954" s="744"/>
      <c r="W954" s="744"/>
      <c r="X954" s="744"/>
      <c r="Y954" s="744"/>
      <c r="Z954" s="744"/>
      <c r="AA954" s="744"/>
      <c r="AB954" s="744"/>
    </row>
    <row r="955" ht="15.75" customHeight="1">
      <c r="F955" s="744"/>
      <c r="G955" s="744"/>
      <c r="H955" s="744"/>
      <c r="I955" s="744"/>
      <c r="J955" s="744"/>
      <c r="K955" s="819"/>
      <c r="L955" s="744"/>
      <c r="M955" s="744"/>
      <c r="N955" s="744"/>
      <c r="O955" s="820"/>
      <c r="P955" s="821"/>
      <c r="Q955" s="744"/>
      <c r="R955" s="744"/>
      <c r="S955" s="744"/>
      <c r="T955" s="744"/>
      <c r="U955" s="744"/>
      <c r="V955" s="744"/>
      <c r="W955" s="744"/>
      <c r="X955" s="744"/>
      <c r="Y955" s="744"/>
      <c r="Z955" s="744"/>
      <c r="AA955" s="744"/>
      <c r="AB955" s="744"/>
    </row>
    <row r="956" ht="15.75" customHeight="1">
      <c r="F956" s="744"/>
      <c r="G956" s="744"/>
      <c r="H956" s="744"/>
      <c r="I956" s="744"/>
      <c r="J956" s="744"/>
      <c r="K956" s="819"/>
      <c r="L956" s="744"/>
      <c r="M956" s="744"/>
      <c r="N956" s="744"/>
      <c r="O956" s="820"/>
      <c r="P956" s="821"/>
      <c r="Q956" s="744"/>
      <c r="R956" s="744"/>
      <c r="S956" s="744"/>
      <c r="T956" s="744"/>
      <c r="U956" s="744"/>
      <c r="V956" s="744"/>
      <c r="W956" s="744"/>
      <c r="X956" s="744"/>
      <c r="Y956" s="744"/>
      <c r="Z956" s="744"/>
      <c r="AA956" s="744"/>
      <c r="AB956" s="744"/>
    </row>
    <row r="957" ht="15.75" customHeight="1">
      <c r="F957" s="744"/>
      <c r="G957" s="744"/>
      <c r="H957" s="744"/>
      <c r="I957" s="744"/>
      <c r="J957" s="744"/>
      <c r="K957" s="819"/>
      <c r="L957" s="744"/>
      <c r="M957" s="744"/>
      <c r="N957" s="744"/>
      <c r="O957" s="820"/>
      <c r="P957" s="821"/>
      <c r="Q957" s="744"/>
      <c r="R957" s="744"/>
      <c r="S957" s="744"/>
      <c r="T957" s="744"/>
      <c r="U957" s="744"/>
      <c r="V957" s="744"/>
      <c r="W957" s="744"/>
      <c r="X957" s="744"/>
      <c r="Y957" s="744"/>
      <c r="Z957" s="744"/>
      <c r="AA957" s="744"/>
      <c r="AB957" s="744"/>
    </row>
    <row r="958" ht="15.75" customHeight="1">
      <c r="F958" s="744"/>
      <c r="G958" s="744"/>
      <c r="H958" s="744"/>
      <c r="I958" s="744"/>
      <c r="J958" s="744"/>
      <c r="K958" s="819"/>
      <c r="L958" s="744"/>
      <c r="M958" s="744"/>
      <c r="N958" s="744"/>
      <c r="O958" s="820"/>
      <c r="P958" s="821"/>
      <c r="Q958" s="744"/>
      <c r="R958" s="744"/>
      <c r="S958" s="744"/>
      <c r="T958" s="744"/>
      <c r="U958" s="744"/>
      <c r="V958" s="744"/>
      <c r="W958" s="744"/>
      <c r="X958" s="744"/>
      <c r="Y958" s="744"/>
      <c r="Z958" s="744"/>
      <c r="AA958" s="744"/>
      <c r="AB958" s="744"/>
    </row>
    <row r="959" ht="15.75" customHeight="1">
      <c r="F959" s="744"/>
      <c r="G959" s="744"/>
      <c r="H959" s="744"/>
      <c r="I959" s="744"/>
      <c r="J959" s="744"/>
      <c r="K959" s="819"/>
      <c r="L959" s="744"/>
      <c r="M959" s="744"/>
      <c r="N959" s="744"/>
      <c r="O959" s="820"/>
      <c r="P959" s="821"/>
      <c r="Q959" s="744"/>
      <c r="R959" s="744"/>
      <c r="S959" s="744"/>
      <c r="T959" s="744"/>
      <c r="U959" s="744"/>
      <c r="V959" s="744"/>
      <c r="W959" s="744"/>
      <c r="X959" s="744"/>
      <c r="Y959" s="744"/>
      <c r="Z959" s="744"/>
      <c r="AA959" s="744"/>
      <c r="AB959" s="744"/>
    </row>
    <row r="960" ht="15.75" customHeight="1">
      <c r="F960" s="744"/>
      <c r="G960" s="744"/>
      <c r="H960" s="744"/>
      <c r="I960" s="744"/>
      <c r="J960" s="744"/>
      <c r="K960" s="819"/>
      <c r="L960" s="744"/>
      <c r="M960" s="744"/>
      <c r="N960" s="744"/>
      <c r="O960" s="820"/>
      <c r="P960" s="821"/>
      <c r="Q960" s="744"/>
      <c r="R960" s="744"/>
      <c r="S960" s="744"/>
      <c r="T960" s="744"/>
      <c r="U960" s="744"/>
      <c r="V960" s="744"/>
      <c r="W960" s="744"/>
      <c r="X960" s="744"/>
      <c r="Y960" s="744"/>
      <c r="Z960" s="744"/>
      <c r="AA960" s="744"/>
      <c r="AB960" s="744"/>
    </row>
    <row r="961" ht="15.75" customHeight="1">
      <c r="F961" s="744"/>
      <c r="G961" s="744"/>
      <c r="H961" s="744"/>
      <c r="I961" s="744"/>
      <c r="J961" s="744"/>
      <c r="K961" s="819"/>
      <c r="L961" s="744"/>
      <c r="M961" s="744"/>
      <c r="N961" s="744"/>
      <c r="O961" s="820"/>
      <c r="P961" s="821"/>
      <c r="Q961" s="744"/>
      <c r="R961" s="744"/>
      <c r="S961" s="744"/>
      <c r="T961" s="744"/>
      <c r="U961" s="744"/>
      <c r="V961" s="744"/>
      <c r="W961" s="744"/>
      <c r="X961" s="744"/>
      <c r="Y961" s="744"/>
      <c r="Z961" s="744"/>
      <c r="AA961" s="744"/>
      <c r="AB961" s="744"/>
    </row>
    <row r="962" ht="15.75" customHeight="1">
      <c r="F962" s="744"/>
      <c r="G962" s="744"/>
      <c r="H962" s="744"/>
      <c r="I962" s="744"/>
      <c r="J962" s="744"/>
      <c r="K962" s="819"/>
      <c r="L962" s="744"/>
      <c r="M962" s="744"/>
      <c r="N962" s="744"/>
      <c r="O962" s="820"/>
      <c r="P962" s="821"/>
      <c r="Q962" s="744"/>
      <c r="R962" s="744"/>
      <c r="S962" s="744"/>
      <c r="T962" s="744"/>
      <c r="U962" s="744"/>
      <c r="V962" s="744"/>
      <c r="W962" s="744"/>
      <c r="X962" s="744"/>
      <c r="Y962" s="744"/>
      <c r="Z962" s="744"/>
      <c r="AA962" s="744"/>
      <c r="AB962" s="744"/>
    </row>
    <row r="963" ht="15.75" customHeight="1">
      <c r="F963" s="744"/>
      <c r="G963" s="744"/>
      <c r="H963" s="744"/>
      <c r="I963" s="744"/>
      <c r="J963" s="744"/>
      <c r="K963" s="819"/>
      <c r="L963" s="744"/>
      <c r="M963" s="744"/>
      <c r="N963" s="744"/>
      <c r="O963" s="820"/>
      <c r="P963" s="821"/>
      <c r="Q963" s="744"/>
      <c r="R963" s="744"/>
      <c r="S963" s="744"/>
      <c r="T963" s="744"/>
      <c r="U963" s="744"/>
      <c r="V963" s="744"/>
      <c r="W963" s="744"/>
      <c r="X963" s="744"/>
      <c r="Y963" s="744"/>
      <c r="Z963" s="744"/>
      <c r="AA963" s="744"/>
      <c r="AB963" s="744"/>
    </row>
    <row r="964" ht="15.75" customHeight="1">
      <c r="F964" s="744"/>
      <c r="G964" s="744"/>
      <c r="H964" s="744"/>
      <c r="I964" s="744"/>
      <c r="J964" s="744"/>
      <c r="K964" s="819"/>
      <c r="L964" s="744"/>
      <c r="M964" s="744"/>
      <c r="N964" s="744"/>
      <c r="O964" s="820"/>
      <c r="P964" s="821"/>
      <c r="Q964" s="744"/>
      <c r="R964" s="744"/>
      <c r="S964" s="744"/>
      <c r="T964" s="744"/>
      <c r="U964" s="744"/>
      <c r="V964" s="744"/>
      <c r="W964" s="744"/>
      <c r="X964" s="744"/>
      <c r="Y964" s="744"/>
      <c r="Z964" s="744"/>
      <c r="AA964" s="744"/>
      <c r="AB964" s="744"/>
    </row>
    <row r="965" ht="15.75" customHeight="1">
      <c r="F965" s="744"/>
      <c r="G965" s="744"/>
      <c r="H965" s="744"/>
      <c r="I965" s="744"/>
      <c r="J965" s="744"/>
      <c r="K965" s="819"/>
      <c r="L965" s="744"/>
      <c r="M965" s="744"/>
      <c r="N965" s="744"/>
      <c r="O965" s="820"/>
      <c r="P965" s="821"/>
      <c r="Q965" s="744"/>
      <c r="R965" s="744"/>
      <c r="S965" s="744"/>
      <c r="T965" s="744"/>
      <c r="U965" s="744"/>
      <c r="V965" s="744"/>
      <c r="W965" s="744"/>
      <c r="X965" s="744"/>
      <c r="Y965" s="744"/>
      <c r="Z965" s="744"/>
      <c r="AA965" s="744"/>
      <c r="AB965" s="744"/>
    </row>
    <row r="966" ht="15.75" customHeight="1">
      <c r="F966" s="744"/>
      <c r="G966" s="744"/>
      <c r="H966" s="744"/>
      <c r="I966" s="744"/>
      <c r="J966" s="744"/>
      <c r="K966" s="819"/>
      <c r="L966" s="744"/>
      <c r="M966" s="744"/>
      <c r="N966" s="744"/>
      <c r="O966" s="820"/>
      <c r="P966" s="821"/>
      <c r="Q966" s="744"/>
      <c r="R966" s="744"/>
      <c r="S966" s="744"/>
      <c r="T966" s="744"/>
      <c r="U966" s="744"/>
      <c r="V966" s="744"/>
      <c r="W966" s="744"/>
      <c r="X966" s="744"/>
      <c r="Y966" s="744"/>
      <c r="Z966" s="744"/>
      <c r="AA966" s="744"/>
      <c r="AB966" s="744"/>
    </row>
    <row r="967" ht="15.75" customHeight="1">
      <c r="F967" s="744"/>
      <c r="G967" s="744"/>
      <c r="H967" s="744"/>
      <c r="I967" s="744"/>
      <c r="J967" s="744"/>
      <c r="K967" s="819"/>
      <c r="L967" s="744"/>
      <c r="M967" s="744"/>
      <c r="N967" s="744"/>
      <c r="O967" s="820"/>
      <c r="P967" s="821"/>
      <c r="Q967" s="744"/>
      <c r="R967" s="744"/>
      <c r="S967" s="744"/>
      <c r="T967" s="744"/>
      <c r="U967" s="744"/>
      <c r="V967" s="744"/>
      <c r="W967" s="744"/>
      <c r="X967" s="744"/>
      <c r="Y967" s="744"/>
      <c r="Z967" s="744"/>
      <c r="AA967" s="744"/>
      <c r="AB967" s="744"/>
    </row>
    <row r="968" ht="15.75" customHeight="1">
      <c r="F968" s="744"/>
      <c r="G968" s="744"/>
      <c r="H968" s="744"/>
      <c r="I968" s="744"/>
      <c r="J968" s="744"/>
      <c r="K968" s="819"/>
      <c r="L968" s="744"/>
      <c r="M968" s="744"/>
      <c r="N968" s="744"/>
      <c r="O968" s="820"/>
      <c r="P968" s="821"/>
      <c r="Q968" s="744"/>
      <c r="R968" s="744"/>
      <c r="S968" s="744"/>
      <c r="T968" s="744"/>
      <c r="U968" s="744"/>
      <c r="V968" s="744"/>
      <c r="W968" s="744"/>
      <c r="X968" s="744"/>
      <c r="Y968" s="744"/>
      <c r="Z968" s="744"/>
      <c r="AA968" s="744"/>
      <c r="AB968" s="744"/>
    </row>
    <row r="969" ht="15.75" customHeight="1">
      <c r="F969" s="744"/>
      <c r="G969" s="744"/>
      <c r="H969" s="744"/>
      <c r="I969" s="744"/>
      <c r="J969" s="744"/>
      <c r="K969" s="819"/>
      <c r="L969" s="744"/>
      <c r="M969" s="744"/>
      <c r="N969" s="744"/>
      <c r="O969" s="820"/>
      <c r="P969" s="821"/>
      <c r="Q969" s="744"/>
      <c r="R969" s="744"/>
      <c r="S969" s="744"/>
      <c r="T969" s="744"/>
      <c r="U969" s="744"/>
      <c r="V969" s="744"/>
      <c r="W969" s="744"/>
      <c r="X969" s="744"/>
      <c r="Y969" s="744"/>
      <c r="Z969" s="744"/>
      <c r="AA969" s="744"/>
      <c r="AB969" s="744"/>
    </row>
    <row r="970" ht="15.75" customHeight="1">
      <c r="F970" s="744"/>
      <c r="G970" s="744"/>
      <c r="H970" s="744"/>
      <c r="I970" s="744"/>
      <c r="J970" s="744"/>
      <c r="K970" s="819"/>
      <c r="L970" s="744"/>
      <c r="M970" s="744"/>
      <c r="N970" s="744"/>
      <c r="O970" s="820"/>
      <c r="P970" s="821"/>
      <c r="Q970" s="744"/>
      <c r="R970" s="744"/>
      <c r="S970" s="744"/>
      <c r="T970" s="744"/>
      <c r="U970" s="744"/>
      <c r="V970" s="744"/>
      <c r="W970" s="744"/>
      <c r="X970" s="744"/>
      <c r="Y970" s="744"/>
      <c r="Z970" s="744"/>
      <c r="AA970" s="744"/>
      <c r="AB970" s="744"/>
    </row>
    <row r="971" ht="15.75" customHeight="1">
      <c r="F971" s="744"/>
      <c r="G971" s="744"/>
      <c r="H971" s="744"/>
      <c r="I971" s="744"/>
      <c r="J971" s="744"/>
      <c r="K971" s="819"/>
      <c r="L971" s="744"/>
      <c r="M971" s="744"/>
      <c r="N971" s="744"/>
      <c r="O971" s="820"/>
      <c r="P971" s="821"/>
      <c r="Q971" s="744"/>
      <c r="R971" s="744"/>
      <c r="S971" s="744"/>
      <c r="T971" s="744"/>
      <c r="U971" s="744"/>
      <c r="V971" s="744"/>
      <c r="W971" s="744"/>
      <c r="X971" s="744"/>
      <c r="Y971" s="744"/>
      <c r="Z971" s="744"/>
      <c r="AA971" s="744"/>
      <c r="AB971" s="744"/>
    </row>
    <row r="972" ht="15.75" customHeight="1">
      <c r="F972" s="744"/>
      <c r="G972" s="744"/>
      <c r="H972" s="744"/>
      <c r="I972" s="744"/>
      <c r="J972" s="744"/>
      <c r="K972" s="819"/>
      <c r="L972" s="744"/>
      <c r="M972" s="744"/>
      <c r="N972" s="744"/>
      <c r="O972" s="820"/>
      <c r="P972" s="821"/>
      <c r="Q972" s="744"/>
      <c r="R972" s="744"/>
      <c r="S972" s="744"/>
      <c r="T972" s="744"/>
      <c r="U972" s="744"/>
      <c r="V972" s="744"/>
      <c r="W972" s="744"/>
      <c r="X972" s="744"/>
      <c r="Y972" s="744"/>
      <c r="Z972" s="744"/>
      <c r="AA972" s="744"/>
      <c r="AB972" s="744"/>
    </row>
    <row r="973" ht="15.75" customHeight="1">
      <c r="F973" s="744"/>
      <c r="G973" s="744"/>
      <c r="H973" s="744"/>
      <c r="I973" s="744"/>
      <c r="J973" s="744"/>
      <c r="K973" s="819"/>
      <c r="L973" s="744"/>
      <c r="M973" s="744"/>
      <c r="N973" s="744"/>
      <c r="O973" s="820"/>
      <c r="P973" s="821"/>
      <c r="Q973" s="744"/>
      <c r="R973" s="744"/>
      <c r="S973" s="744"/>
      <c r="T973" s="744"/>
      <c r="U973" s="744"/>
      <c r="V973" s="744"/>
      <c r="W973" s="744"/>
      <c r="X973" s="744"/>
      <c r="Y973" s="744"/>
      <c r="Z973" s="744"/>
      <c r="AA973" s="744"/>
      <c r="AB973" s="744"/>
    </row>
    <row r="974" ht="15.75" customHeight="1">
      <c r="F974" s="744"/>
      <c r="G974" s="744"/>
      <c r="H974" s="744"/>
      <c r="I974" s="744"/>
      <c r="J974" s="744"/>
      <c r="K974" s="819"/>
      <c r="L974" s="744"/>
      <c r="M974" s="744"/>
      <c r="N974" s="744"/>
      <c r="O974" s="820"/>
      <c r="P974" s="821"/>
      <c r="Q974" s="744"/>
      <c r="R974" s="744"/>
      <c r="S974" s="744"/>
      <c r="T974" s="744"/>
      <c r="U974" s="744"/>
      <c r="V974" s="744"/>
      <c r="W974" s="744"/>
      <c r="X974" s="744"/>
      <c r="Y974" s="744"/>
      <c r="Z974" s="744"/>
      <c r="AA974" s="744"/>
      <c r="AB974" s="744"/>
    </row>
    <row r="975" ht="15.75" customHeight="1">
      <c r="F975" s="744"/>
      <c r="G975" s="744"/>
      <c r="H975" s="744"/>
      <c r="I975" s="744"/>
      <c r="J975" s="744"/>
      <c r="K975" s="819"/>
      <c r="L975" s="744"/>
      <c r="M975" s="744"/>
      <c r="N975" s="744"/>
      <c r="O975" s="820"/>
      <c r="P975" s="821"/>
      <c r="Q975" s="744"/>
      <c r="R975" s="744"/>
      <c r="S975" s="744"/>
      <c r="T975" s="744"/>
      <c r="U975" s="744"/>
      <c r="V975" s="744"/>
      <c r="W975" s="744"/>
      <c r="X975" s="744"/>
      <c r="Y975" s="744"/>
      <c r="Z975" s="744"/>
      <c r="AA975" s="744"/>
      <c r="AB975" s="744"/>
    </row>
    <row r="976" ht="15.75" customHeight="1">
      <c r="F976" s="744"/>
      <c r="G976" s="744"/>
      <c r="H976" s="744"/>
      <c r="I976" s="744"/>
      <c r="J976" s="744"/>
      <c r="K976" s="819"/>
      <c r="L976" s="744"/>
      <c r="M976" s="744"/>
      <c r="N976" s="744"/>
      <c r="O976" s="820"/>
      <c r="P976" s="821"/>
      <c r="Q976" s="744"/>
      <c r="R976" s="744"/>
      <c r="S976" s="744"/>
      <c r="T976" s="744"/>
      <c r="U976" s="744"/>
      <c r="V976" s="744"/>
      <c r="W976" s="744"/>
      <c r="X976" s="744"/>
      <c r="Y976" s="744"/>
      <c r="Z976" s="744"/>
      <c r="AA976" s="744"/>
      <c r="AB976" s="744"/>
    </row>
    <row r="977" ht="15.75" customHeight="1">
      <c r="F977" s="744"/>
      <c r="G977" s="744"/>
      <c r="H977" s="744"/>
      <c r="I977" s="744"/>
      <c r="J977" s="744"/>
      <c r="K977" s="819"/>
      <c r="L977" s="744"/>
      <c r="M977" s="744"/>
      <c r="N977" s="744"/>
      <c r="O977" s="820"/>
      <c r="P977" s="821"/>
      <c r="Q977" s="744"/>
      <c r="R977" s="744"/>
      <c r="S977" s="744"/>
      <c r="T977" s="744"/>
      <c r="U977" s="744"/>
      <c r="V977" s="744"/>
      <c r="W977" s="744"/>
      <c r="X977" s="744"/>
      <c r="Y977" s="744"/>
      <c r="Z977" s="744"/>
      <c r="AA977" s="744"/>
      <c r="AB977" s="744"/>
    </row>
    <row r="978" ht="15.75" customHeight="1">
      <c r="F978" s="744"/>
      <c r="G978" s="744"/>
      <c r="H978" s="744"/>
      <c r="I978" s="744"/>
      <c r="J978" s="744"/>
      <c r="K978" s="819"/>
      <c r="L978" s="744"/>
      <c r="M978" s="744"/>
      <c r="N978" s="744"/>
      <c r="O978" s="820"/>
      <c r="P978" s="821"/>
      <c r="Q978" s="744"/>
      <c r="R978" s="744"/>
      <c r="S978" s="744"/>
      <c r="T978" s="744"/>
      <c r="U978" s="744"/>
      <c r="V978" s="744"/>
      <c r="W978" s="744"/>
      <c r="X978" s="744"/>
      <c r="Y978" s="744"/>
      <c r="Z978" s="744"/>
      <c r="AA978" s="744"/>
      <c r="AB978" s="744"/>
    </row>
    <row r="979" ht="15.75" customHeight="1">
      <c r="F979" s="744"/>
      <c r="G979" s="744"/>
      <c r="H979" s="744"/>
      <c r="I979" s="744"/>
      <c r="J979" s="744"/>
      <c r="K979" s="819"/>
      <c r="L979" s="744"/>
      <c r="M979" s="744"/>
      <c r="N979" s="744"/>
      <c r="O979" s="820"/>
      <c r="P979" s="821"/>
      <c r="Q979" s="744"/>
      <c r="R979" s="744"/>
      <c r="S979" s="744"/>
      <c r="T979" s="744"/>
      <c r="U979" s="744"/>
      <c r="V979" s="744"/>
      <c r="W979" s="744"/>
      <c r="X979" s="744"/>
      <c r="Y979" s="744"/>
      <c r="Z979" s="744"/>
      <c r="AA979" s="744"/>
      <c r="AB979" s="744"/>
    </row>
    <row r="980" ht="15.75" customHeight="1">
      <c r="F980" s="744"/>
      <c r="G980" s="744"/>
      <c r="H980" s="744"/>
      <c r="I980" s="744"/>
      <c r="J980" s="744"/>
      <c r="K980" s="819"/>
      <c r="L980" s="744"/>
      <c r="M980" s="744"/>
      <c r="N980" s="744"/>
      <c r="O980" s="820"/>
      <c r="P980" s="821"/>
      <c r="Q980" s="744"/>
      <c r="R980" s="744"/>
      <c r="S980" s="744"/>
      <c r="T980" s="744"/>
      <c r="U980" s="744"/>
      <c r="V980" s="744"/>
      <c r="W980" s="744"/>
      <c r="X980" s="744"/>
      <c r="Y980" s="744"/>
      <c r="Z980" s="744"/>
      <c r="AA980" s="744"/>
      <c r="AB980" s="744"/>
    </row>
    <row r="981" ht="15.75" customHeight="1">
      <c r="F981" s="744"/>
      <c r="G981" s="744"/>
      <c r="H981" s="744"/>
      <c r="I981" s="744"/>
      <c r="J981" s="744"/>
      <c r="K981" s="819"/>
      <c r="L981" s="744"/>
      <c r="M981" s="744"/>
      <c r="N981" s="744"/>
      <c r="O981" s="820"/>
      <c r="P981" s="821"/>
      <c r="Q981" s="744"/>
      <c r="R981" s="744"/>
      <c r="S981" s="744"/>
      <c r="T981" s="744"/>
      <c r="U981" s="744"/>
      <c r="V981" s="744"/>
      <c r="W981" s="744"/>
      <c r="X981" s="744"/>
      <c r="Y981" s="744"/>
      <c r="Z981" s="744"/>
      <c r="AA981" s="744"/>
      <c r="AB981" s="744"/>
    </row>
    <row r="982" ht="15.75" customHeight="1">
      <c r="F982" s="744"/>
      <c r="G982" s="744"/>
      <c r="H982" s="744"/>
      <c r="I982" s="744"/>
      <c r="J982" s="744"/>
      <c r="K982" s="819"/>
      <c r="L982" s="744"/>
      <c r="M982" s="744"/>
      <c r="N982" s="744"/>
      <c r="O982" s="820"/>
      <c r="P982" s="821"/>
      <c r="Q982" s="744"/>
      <c r="R982" s="744"/>
      <c r="S982" s="744"/>
      <c r="T982" s="744"/>
      <c r="U982" s="744"/>
      <c r="V982" s="744"/>
      <c r="W982" s="744"/>
      <c r="X982" s="744"/>
      <c r="Y982" s="744"/>
      <c r="Z982" s="744"/>
      <c r="AA982" s="744"/>
      <c r="AB982" s="744"/>
    </row>
    <row r="983" ht="15.75" customHeight="1">
      <c r="F983" s="744"/>
      <c r="G983" s="744"/>
      <c r="H983" s="744"/>
      <c r="I983" s="744"/>
      <c r="J983" s="744"/>
      <c r="K983" s="819"/>
      <c r="L983" s="744"/>
      <c r="M983" s="744"/>
      <c r="N983" s="744"/>
      <c r="O983" s="820"/>
      <c r="P983" s="821"/>
      <c r="Q983" s="744"/>
      <c r="R983" s="744"/>
      <c r="S983" s="744"/>
      <c r="T983" s="744"/>
      <c r="U983" s="744"/>
      <c r="V983" s="744"/>
      <c r="W983" s="744"/>
      <c r="X983" s="744"/>
      <c r="Y983" s="744"/>
      <c r="Z983" s="744"/>
      <c r="AA983" s="744"/>
      <c r="AB983" s="744"/>
    </row>
    <row r="984" ht="15.75" customHeight="1">
      <c r="F984" s="744"/>
      <c r="G984" s="744"/>
      <c r="H984" s="744"/>
      <c r="I984" s="744"/>
      <c r="J984" s="744"/>
      <c r="K984" s="819"/>
      <c r="L984" s="744"/>
      <c r="M984" s="744"/>
      <c r="N984" s="744"/>
      <c r="O984" s="820"/>
      <c r="P984" s="821"/>
      <c r="Q984" s="744"/>
      <c r="R984" s="744"/>
      <c r="S984" s="744"/>
      <c r="T984" s="744"/>
      <c r="U984" s="744"/>
      <c r="V984" s="744"/>
      <c r="W984" s="744"/>
      <c r="X984" s="744"/>
      <c r="Y984" s="744"/>
      <c r="Z984" s="744"/>
      <c r="AA984" s="744"/>
      <c r="AB984" s="744"/>
    </row>
    <row r="985" ht="15.75" customHeight="1">
      <c r="F985" s="744"/>
      <c r="G985" s="744"/>
      <c r="H985" s="744"/>
      <c r="I985" s="744"/>
      <c r="J985" s="744"/>
      <c r="K985" s="819"/>
      <c r="L985" s="744"/>
      <c r="M985" s="744"/>
      <c r="N985" s="744"/>
      <c r="O985" s="820"/>
      <c r="P985" s="821"/>
      <c r="Q985" s="744"/>
      <c r="R985" s="744"/>
      <c r="S985" s="744"/>
      <c r="T985" s="744"/>
      <c r="U985" s="744"/>
      <c r="V985" s="744"/>
      <c r="W985" s="744"/>
      <c r="X985" s="744"/>
      <c r="Y985" s="744"/>
      <c r="Z985" s="744"/>
      <c r="AA985" s="744"/>
      <c r="AB985" s="744"/>
    </row>
    <row r="986" ht="15.75" customHeight="1">
      <c r="F986" s="744"/>
      <c r="G986" s="744"/>
      <c r="H986" s="744"/>
      <c r="I986" s="744"/>
      <c r="J986" s="744"/>
      <c r="K986" s="819"/>
      <c r="L986" s="744"/>
      <c r="M986" s="744"/>
      <c r="N986" s="744"/>
      <c r="O986" s="820"/>
      <c r="P986" s="821"/>
      <c r="Q986" s="744"/>
      <c r="R986" s="744"/>
      <c r="S986" s="744"/>
      <c r="T986" s="744"/>
      <c r="U986" s="744"/>
      <c r="V986" s="744"/>
      <c r="W986" s="744"/>
      <c r="X986" s="744"/>
      <c r="Y986" s="744"/>
      <c r="Z986" s="744"/>
      <c r="AA986" s="744"/>
      <c r="AB986" s="744"/>
    </row>
    <row r="987" ht="15.75" customHeight="1">
      <c r="F987" s="744"/>
      <c r="G987" s="744"/>
      <c r="H987" s="744"/>
      <c r="I987" s="744"/>
      <c r="J987" s="744"/>
      <c r="K987" s="819"/>
      <c r="L987" s="744"/>
      <c r="M987" s="744"/>
      <c r="N987" s="744"/>
      <c r="O987" s="820"/>
      <c r="P987" s="821"/>
      <c r="Q987" s="744"/>
      <c r="R987" s="744"/>
      <c r="S987" s="744"/>
      <c r="T987" s="744"/>
      <c r="U987" s="744"/>
      <c r="V987" s="744"/>
      <c r="W987" s="744"/>
      <c r="X987" s="744"/>
      <c r="Y987" s="744"/>
      <c r="Z987" s="744"/>
      <c r="AA987" s="744"/>
      <c r="AB987" s="744"/>
    </row>
    <row r="988" ht="15.75" customHeight="1">
      <c r="F988" s="744"/>
      <c r="G988" s="744"/>
      <c r="H988" s="744"/>
      <c r="I988" s="744"/>
      <c r="J988" s="744"/>
      <c r="K988" s="819"/>
      <c r="L988" s="744"/>
      <c r="M988" s="744"/>
      <c r="N988" s="744"/>
      <c r="O988" s="820"/>
      <c r="P988" s="821"/>
      <c r="Q988" s="744"/>
      <c r="R988" s="744"/>
      <c r="S988" s="744"/>
      <c r="T988" s="744"/>
      <c r="U988" s="744"/>
      <c r="V988" s="744"/>
      <c r="W988" s="744"/>
      <c r="X988" s="744"/>
      <c r="Y988" s="744"/>
      <c r="Z988" s="744"/>
      <c r="AA988" s="744"/>
      <c r="AB988" s="744"/>
    </row>
    <row r="989" ht="15.75" customHeight="1">
      <c r="F989" s="744"/>
      <c r="G989" s="744"/>
      <c r="H989" s="744"/>
      <c r="I989" s="744"/>
      <c r="J989" s="744"/>
      <c r="K989" s="819"/>
      <c r="L989" s="744"/>
      <c r="M989" s="744"/>
      <c r="N989" s="744"/>
      <c r="O989" s="820"/>
      <c r="P989" s="821"/>
      <c r="Q989" s="744"/>
      <c r="R989" s="744"/>
      <c r="S989" s="744"/>
      <c r="T989" s="744"/>
      <c r="U989" s="744"/>
      <c r="V989" s="744"/>
      <c r="W989" s="744"/>
      <c r="X989" s="744"/>
      <c r="Y989" s="744"/>
      <c r="Z989" s="744"/>
      <c r="AA989" s="744"/>
      <c r="AB989" s="744"/>
    </row>
    <row r="990" ht="15.75" customHeight="1">
      <c r="F990" s="744"/>
      <c r="G990" s="744"/>
      <c r="H990" s="744"/>
      <c r="I990" s="744"/>
      <c r="J990" s="744"/>
      <c r="K990" s="819"/>
      <c r="L990" s="744"/>
      <c r="M990" s="744"/>
      <c r="N990" s="744"/>
      <c r="O990" s="820"/>
      <c r="P990" s="821"/>
      <c r="Q990" s="744"/>
      <c r="R990" s="744"/>
      <c r="S990" s="744"/>
      <c r="T990" s="744"/>
      <c r="U990" s="744"/>
      <c r="V990" s="744"/>
      <c r="W990" s="744"/>
      <c r="X990" s="744"/>
      <c r="Y990" s="744"/>
      <c r="Z990" s="744"/>
      <c r="AA990" s="744"/>
      <c r="AB990" s="744"/>
    </row>
    <row r="991" ht="15.75" customHeight="1">
      <c r="F991" s="744"/>
      <c r="G991" s="744"/>
      <c r="H991" s="744"/>
      <c r="I991" s="744"/>
      <c r="J991" s="744"/>
      <c r="K991" s="819"/>
      <c r="L991" s="744"/>
      <c r="M991" s="744"/>
      <c r="N991" s="744"/>
      <c r="O991" s="820"/>
      <c r="P991" s="821"/>
      <c r="Q991" s="744"/>
      <c r="R991" s="744"/>
      <c r="S991" s="744"/>
      <c r="T991" s="744"/>
      <c r="U991" s="744"/>
      <c r="V991" s="744"/>
      <c r="W991" s="744"/>
      <c r="X991" s="744"/>
      <c r="Y991" s="744"/>
      <c r="Z991" s="744"/>
      <c r="AA991" s="744"/>
      <c r="AB991" s="744"/>
    </row>
    <row r="992" ht="15.75" customHeight="1">
      <c r="F992" s="744"/>
      <c r="G992" s="744"/>
      <c r="H992" s="744"/>
      <c r="I992" s="744"/>
      <c r="J992" s="744"/>
      <c r="K992" s="819"/>
      <c r="L992" s="744"/>
      <c r="M992" s="744"/>
      <c r="N992" s="744"/>
      <c r="O992" s="820"/>
      <c r="P992" s="821"/>
      <c r="Q992" s="744"/>
      <c r="R992" s="744"/>
      <c r="S992" s="744"/>
      <c r="T992" s="744"/>
      <c r="U992" s="744"/>
      <c r="V992" s="744"/>
      <c r="W992" s="744"/>
      <c r="X992" s="744"/>
      <c r="Y992" s="744"/>
      <c r="Z992" s="744"/>
      <c r="AA992" s="744"/>
      <c r="AB992" s="744"/>
    </row>
    <row r="993" ht="15.75" customHeight="1">
      <c r="F993" s="744"/>
      <c r="G993" s="744"/>
      <c r="H993" s="744"/>
      <c r="I993" s="744"/>
      <c r="J993" s="744"/>
      <c r="K993" s="819"/>
      <c r="L993" s="744"/>
      <c r="M993" s="744"/>
      <c r="N993" s="744"/>
      <c r="O993" s="820"/>
      <c r="P993" s="821"/>
      <c r="Q993" s="744"/>
      <c r="R993" s="744"/>
      <c r="S993" s="744"/>
      <c r="T993" s="744"/>
      <c r="U993" s="744"/>
      <c r="V993" s="744"/>
      <c r="W993" s="744"/>
      <c r="X993" s="744"/>
      <c r="Y993" s="744"/>
      <c r="Z993" s="744"/>
      <c r="AA993" s="744"/>
      <c r="AB993" s="744"/>
    </row>
    <row r="994" ht="15.75" customHeight="1">
      <c r="F994" s="744"/>
      <c r="G994" s="744"/>
      <c r="H994" s="744"/>
      <c r="I994" s="744"/>
      <c r="J994" s="744"/>
      <c r="K994" s="819"/>
      <c r="L994" s="744"/>
      <c r="M994" s="744"/>
      <c r="N994" s="744"/>
      <c r="O994" s="820"/>
      <c r="P994" s="821"/>
      <c r="Q994" s="744"/>
      <c r="R994" s="744"/>
      <c r="S994" s="744"/>
      <c r="T994" s="744"/>
      <c r="U994" s="744"/>
      <c r="V994" s="744"/>
      <c r="W994" s="744"/>
      <c r="X994" s="744"/>
      <c r="Y994" s="744"/>
      <c r="Z994" s="744"/>
      <c r="AA994" s="744"/>
      <c r="AB994" s="744"/>
    </row>
    <row r="995" ht="15.75" customHeight="1">
      <c r="F995" s="744"/>
      <c r="G995" s="744"/>
      <c r="H995" s="744"/>
      <c r="I995" s="744"/>
      <c r="J995" s="744"/>
      <c r="K995" s="819"/>
      <c r="L995" s="744"/>
      <c r="M995" s="744"/>
      <c r="N995" s="744"/>
      <c r="O995" s="820"/>
      <c r="P995" s="821"/>
      <c r="Q995" s="744"/>
      <c r="R995" s="744"/>
      <c r="S995" s="744"/>
      <c r="T995" s="744"/>
      <c r="U995" s="744"/>
      <c r="V995" s="744"/>
      <c r="W995" s="744"/>
      <c r="X995" s="744"/>
      <c r="Y995" s="744"/>
      <c r="Z995" s="744"/>
      <c r="AA995" s="744"/>
      <c r="AB995" s="744"/>
    </row>
    <row r="996" ht="15.75" customHeight="1">
      <c r="F996" s="744"/>
      <c r="G996" s="744"/>
      <c r="H996" s="744"/>
      <c r="I996" s="744"/>
      <c r="J996" s="744"/>
      <c r="K996" s="819"/>
      <c r="L996" s="744"/>
      <c r="M996" s="744"/>
      <c r="N996" s="744"/>
      <c r="O996" s="820"/>
      <c r="P996" s="821"/>
      <c r="Q996" s="744"/>
      <c r="R996" s="744"/>
      <c r="S996" s="744"/>
      <c r="T996" s="744"/>
      <c r="U996" s="744"/>
      <c r="V996" s="744"/>
      <c r="W996" s="744"/>
      <c r="X996" s="744"/>
      <c r="Y996" s="744"/>
      <c r="Z996" s="744"/>
      <c r="AA996" s="744"/>
      <c r="AB996" s="744"/>
    </row>
    <row r="997" ht="15.75" customHeight="1">
      <c r="F997" s="744"/>
      <c r="G997" s="744"/>
      <c r="H997" s="744"/>
      <c r="I997" s="744"/>
      <c r="J997" s="744"/>
      <c r="K997" s="819"/>
      <c r="L997" s="744"/>
      <c r="M997" s="744"/>
      <c r="N997" s="744"/>
      <c r="O997" s="820"/>
      <c r="P997" s="821"/>
      <c r="Q997" s="744"/>
      <c r="R997" s="744"/>
      <c r="S997" s="744"/>
      <c r="T997" s="744"/>
      <c r="U997" s="744"/>
      <c r="V997" s="744"/>
      <c r="W997" s="744"/>
      <c r="X997" s="744"/>
      <c r="Y997" s="744"/>
      <c r="Z997" s="744"/>
      <c r="AA997" s="744"/>
      <c r="AB997" s="744"/>
    </row>
    <row r="998" ht="15.75" customHeight="1">
      <c r="F998" s="744"/>
      <c r="G998" s="744"/>
      <c r="H998" s="744"/>
      <c r="I998" s="744"/>
      <c r="J998" s="744"/>
      <c r="K998" s="819"/>
      <c r="L998" s="744"/>
      <c r="M998" s="744"/>
      <c r="N998" s="744"/>
      <c r="O998" s="820"/>
      <c r="P998" s="821"/>
      <c r="Q998" s="744"/>
      <c r="R998" s="744"/>
      <c r="S998" s="744"/>
      <c r="T998" s="744"/>
      <c r="U998" s="744"/>
      <c r="V998" s="744"/>
      <c r="W998" s="744"/>
      <c r="X998" s="744"/>
      <c r="Y998" s="744"/>
      <c r="Z998" s="744"/>
      <c r="AA998" s="744"/>
      <c r="AB998" s="744"/>
    </row>
    <row r="999" ht="15.75" customHeight="1">
      <c r="F999" s="744"/>
      <c r="G999" s="744"/>
      <c r="H999" s="744"/>
      <c r="I999" s="744"/>
      <c r="J999" s="744"/>
      <c r="K999" s="819"/>
      <c r="L999" s="744"/>
      <c r="M999" s="744"/>
      <c r="N999" s="744"/>
      <c r="O999" s="820"/>
      <c r="P999" s="821"/>
      <c r="Q999" s="744"/>
      <c r="R999" s="744"/>
      <c r="S999" s="744"/>
      <c r="T999" s="744"/>
      <c r="U999" s="744"/>
      <c r="V999" s="744"/>
      <c r="W999" s="744"/>
      <c r="X999" s="744"/>
      <c r="Y999" s="744"/>
      <c r="Z999" s="744"/>
      <c r="AA999" s="744"/>
      <c r="AB999" s="744"/>
    </row>
  </sheetData>
  <mergeCells count="4">
    <mergeCell ref="B1:BC1"/>
    <mergeCell ref="A2:A3"/>
    <mergeCell ref="B2:D2"/>
    <mergeCell ref="E2:BC3"/>
  </mergeCells>
  <printOptions/>
  <pageMargins bottom="0.75" footer="0.0" header="0.0" left="0.25" right="0.25"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26.29"/>
    <col customWidth="1" min="2" max="2" width="22.57"/>
    <col customWidth="1" min="3" max="3" width="24.43"/>
    <col customWidth="1" min="4" max="4" width="23.43"/>
    <col customWidth="1" min="5" max="5" width="10.71"/>
    <col customWidth="1" min="6" max="6" width="18.0"/>
    <col customWidth="1" min="7" max="7" width="5.29"/>
    <col customWidth="1" hidden="1" min="8" max="8" width="19.0"/>
    <col customWidth="1" min="9" max="9" width="10.71"/>
    <col customWidth="1" hidden="1" min="10" max="10" width="10.71"/>
    <col customWidth="1" min="11" max="11" width="14.71"/>
    <col customWidth="1" min="12" max="12" width="10.14"/>
    <col customWidth="1" min="13" max="13" width="11.43"/>
    <col customWidth="1" hidden="1" min="14" max="15" width="11.43"/>
    <col customWidth="1" min="16" max="16" width="14.86"/>
    <col customWidth="1" min="17" max="17" width="7.43"/>
    <col customWidth="1" min="18" max="18" width="13.14"/>
    <col customWidth="1" min="19" max="20" width="11.43"/>
    <col customWidth="1" hidden="1" min="21" max="55" width="11.43"/>
  </cols>
  <sheetData>
    <row r="1" ht="71.25" customHeight="1">
      <c r="A1" s="760"/>
      <c r="B1" s="761" t="s">
        <v>804</v>
      </c>
    </row>
    <row r="2" ht="72.0" customHeight="1">
      <c r="B2" s="799" t="s">
        <v>798</v>
      </c>
      <c r="C2" s="30"/>
      <c r="D2" s="31"/>
      <c r="E2" s="550"/>
      <c r="K2" s="550"/>
    </row>
    <row r="3" ht="27.0" customHeight="1">
      <c r="B3" s="768" t="s">
        <v>799</v>
      </c>
      <c r="C3" s="768" t="s">
        <v>800</v>
      </c>
      <c r="D3" s="769" t="s">
        <v>801</v>
      </c>
      <c r="E3" s="550"/>
    </row>
    <row r="4" ht="67.5" customHeight="1">
      <c r="B4" s="800">
        <v>45468.0</v>
      </c>
      <c r="C4" s="801">
        <v>35.0</v>
      </c>
      <c r="D4" s="802">
        <f>B4+C4</f>
        <v>45503</v>
      </c>
      <c r="E4" s="550"/>
      <c r="F4" s="776" t="str">
        <f>'Production Calendar'!A2</f>
        <v>Crop</v>
      </c>
      <c r="G4" s="776" t="str">
        <f>'Production Calendar'!B2</f>
        <v># of gen</v>
      </c>
      <c r="H4" s="776" t="str">
        <f>'Production Calendar'!C2</f>
        <v>unique crop ID</v>
      </c>
      <c r="I4" s="776" t="str">
        <f>'Production Calendar'!D2</f>
        <v>Cultivar</v>
      </c>
      <c r="J4" s="776" t="str">
        <f>'Production Calendar'!E2</f>
        <v>Days in the field</v>
      </c>
      <c r="K4" s="776" t="str">
        <f>'Production Calendar'!F2</f>
        <v>Code</v>
      </c>
      <c r="L4" s="776" t="str">
        <f>'Production Calendar'!G2</f>
        <v>Quantity of 65 feet beds</v>
      </c>
      <c r="M4" s="776" t="str">
        <f>'Production Calendar'!H2</f>
        <v>Implantation Date (DS ou TR)</v>
      </c>
      <c r="N4" s="776" t="str">
        <f>'Production Calendar'!I2</f>
        <v>DS or TR</v>
      </c>
      <c r="O4" s="776" t="str">
        <f>'Production Calendar'!J2</f>
        <v>Real Date of Implantation (register)</v>
      </c>
      <c r="P4" s="776" t="str">
        <f>'Production Calendar'!K2</f>
        <v>Plot (register)</v>
      </c>
      <c r="Q4" s="776" t="str">
        <f>'Production Calendar'!L2</f>
        <v>Rows / beds</v>
      </c>
      <c r="R4" s="776" t="str">
        <f>'Production Calendar'!M2</f>
        <v>Spacing on the row (in)</v>
      </c>
      <c r="S4" s="776" t="str">
        <f>'Production Calendar'!N2</f>
        <v>Quantity of Trays to Transplant</v>
      </c>
      <c r="T4" s="776" t="str">
        <f>'Production Calendar'!O2</f>
        <v>Container type for TR</v>
      </c>
      <c r="U4" s="776" t="str">
        <f>'Production Calendar'!P2</f>
        <v>Nursery Seeding Date</v>
      </c>
      <c r="V4" s="776" t="str">
        <f>'Production Calendar'!Q2</f>
        <v>Real Seeding Date (register)</v>
      </c>
      <c r="W4" s="776" t="str">
        <f>'Production Calendar'!R2</f>
        <v>Days in Nursery</v>
      </c>
      <c r="X4" s="776" t="str">
        <f>'Production Calendar'!S2</f>
        <v>Quantity of Trays to Seed (incl. security)</v>
      </c>
      <c r="Y4" s="776" t="str">
        <f>'Production Calendar'!T2</f>
        <v>Seeding Container Type</v>
      </c>
      <c r="Z4" s="776" t="str">
        <f>'Production Calendar'!U2</f>
        <v># of Seeds per cell</v>
      </c>
      <c r="AA4" s="776" t="str">
        <f>'Production Calendar'!V2</f>
        <v>Seeder</v>
      </c>
      <c r="AB4" s="776" t="str">
        <f>'Production Calendar'!W2</f>
        <v>Calibration</v>
      </c>
      <c r="AC4" s="776" t="str">
        <f>'Production Calendar'!X2</f>
        <v>Repotting Date</v>
      </c>
      <c r="AD4" s="776" t="str">
        <f>'Production Calendar'!Y2</f>
        <v>New container</v>
      </c>
      <c r="AE4" s="776" t="str">
        <f>'Production Calendar'!Z2</f>
        <v>Number of Trays</v>
      </c>
      <c r="AF4" s="776" t="str">
        <f>'Production Calendar'!AA2</f>
        <v>DTM</v>
      </c>
      <c r="AG4" s="776" t="str">
        <f>'Production Calendar'!AB2</f>
        <v>Harvest Window (days)</v>
      </c>
      <c r="AH4" s="776" t="str">
        <f>'Production Calendar'!AC2</f>
        <v>Est. Harvest Date (start)</v>
      </c>
      <c r="AI4" s="776" t="str">
        <f>'Production Calendar'!AD2</f>
        <v>Est. Harvest Date (end)</v>
      </c>
      <c r="AJ4" s="776" t="str">
        <f>'Production Calendar'!AE2</f>
        <v>Est. Yield</v>
      </c>
      <c r="AK4" s="776" t="str">
        <f>'Production Calendar'!AF2</f>
        <v>Format</v>
      </c>
      <c r="AL4" s="776" t="str">
        <f>'Production Calendar'!AG2</f>
        <v>Real Yield (Register)</v>
      </c>
      <c r="AM4" s="776" t="str">
        <f>'Production Calendar'!AH2</f>
        <v>Notes</v>
      </c>
      <c r="AN4" s="776" t="str">
        <f>'Production Calendar'!AI2</f>
        <v>Task 1</v>
      </c>
      <c r="AO4" s="776" t="str">
        <f>'Production Calendar'!AJ2</f>
        <v>Task Date 1</v>
      </c>
      <c r="AP4" s="776" t="str">
        <f>'Production Calendar'!AK2</f>
        <v>Task 2</v>
      </c>
      <c r="AQ4" s="776" t="str">
        <f>'Production Calendar'!AL2</f>
        <v>Task Date 2</v>
      </c>
      <c r="AR4" s="776" t="str">
        <f>'Production Calendar'!AM2</f>
        <v>Task 3</v>
      </c>
      <c r="AS4" s="776" t="str">
        <f>'Production Calendar'!AN2</f>
        <v>Task Date 3</v>
      </c>
      <c r="AT4" s="776" t="str">
        <f>'Production Calendar'!AO2</f>
        <v>Task 4</v>
      </c>
      <c r="AU4" s="776" t="str">
        <f>'Production Calendar'!AP2</f>
        <v>Task Date 4</v>
      </c>
      <c r="AV4" s="776" t="str">
        <f>'Production Calendar'!AQ2</f>
        <v>Task 5</v>
      </c>
      <c r="AW4" s="776" t="str">
        <f>'Production Calendar'!AR2</f>
        <v>Task Date 5</v>
      </c>
      <c r="AX4" s="776" t="str">
        <f>'Production Calendar'!AS2</f>
        <v>Task 6</v>
      </c>
      <c r="AY4" s="776" t="str">
        <f>'Production Calendar'!AT2</f>
        <v>Task Date 6</v>
      </c>
      <c r="AZ4" s="776" t="str">
        <f>'Production Calendar'!AU2</f>
        <v>Task 7</v>
      </c>
      <c r="BA4" s="776" t="str">
        <f>'Production Calendar'!AV2</f>
        <v>Task Date 7</v>
      </c>
      <c r="BB4" s="776" t="str">
        <f>'Production Calendar'!AW2</f>
        <v>Task 8</v>
      </c>
      <c r="BC4" s="776" t="str">
        <f>'Production Calendar'!AX2</f>
        <v>Task Date 8</v>
      </c>
    </row>
    <row r="5">
      <c r="C5" s="550"/>
      <c r="F5" s="825" t="str">
        <f>IFERROR(__xludf.DUMMYFUNCTION("FILTER('Production Calendar'!$A$3:$AF$900,('Production Calendar'!I3:I900=""TR"")*(B4&lt;='Production Calendar'!H3:H4)*(D4&gt;='Production Calendar'!H3:H4))"),"#N/A")</f>
        <v>#N/A</v>
      </c>
      <c r="G5" s="804"/>
      <c r="H5" s="804"/>
      <c r="I5" s="804"/>
      <c r="J5" s="804"/>
      <c r="K5" s="805"/>
      <c r="L5" s="804"/>
      <c r="M5" s="804"/>
      <c r="N5" s="804"/>
      <c r="O5" s="826"/>
      <c r="P5" s="826"/>
      <c r="Q5" s="804"/>
      <c r="R5" s="804"/>
      <c r="S5" s="804"/>
      <c r="T5" s="804"/>
      <c r="U5" s="809"/>
      <c r="V5" s="810"/>
      <c r="W5" s="810"/>
      <c r="X5" s="810"/>
      <c r="Y5" s="810"/>
      <c r="Z5" s="810"/>
      <c r="AA5" s="810"/>
      <c r="AB5" s="810"/>
      <c r="AC5" s="810"/>
      <c r="AD5" s="810"/>
      <c r="AE5" s="810"/>
      <c r="AF5" s="810"/>
      <c r="AG5" s="810"/>
      <c r="AH5" s="810"/>
      <c r="AI5" s="810"/>
      <c r="AJ5" s="810"/>
      <c r="AK5" s="810"/>
      <c r="AL5" s="810"/>
      <c r="AM5" s="810"/>
      <c r="AN5" s="810"/>
      <c r="AO5" s="810"/>
      <c r="AP5" s="810"/>
      <c r="AQ5" s="810"/>
      <c r="AR5" s="810"/>
      <c r="AS5" s="810"/>
      <c r="AT5" s="810"/>
      <c r="AU5" s="810"/>
      <c r="AV5" s="810"/>
      <c r="AW5" s="810"/>
      <c r="AX5" s="810"/>
      <c r="AY5" s="810"/>
      <c r="AZ5" s="810"/>
      <c r="BA5" s="810"/>
      <c r="BB5" s="810"/>
      <c r="BC5" s="810"/>
    </row>
    <row r="6">
      <c r="F6" s="827"/>
      <c r="G6" s="726"/>
      <c r="H6" s="726"/>
      <c r="I6" s="726"/>
      <c r="J6" s="726"/>
      <c r="K6" s="811"/>
      <c r="L6" s="726"/>
      <c r="M6" s="726"/>
      <c r="N6" s="726"/>
      <c r="O6" s="828"/>
      <c r="P6" s="828"/>
      <c r="Q6" s="726"/>
      <c r="R6" s="726"/>
      <c r="S6" s="726"/>
      <c r="T6" s="726"/>
      <c r="U6" s="812"/>
      <c r="V6" s="810"/>
      <c r="W6" s="810"/>
      <c r="X6" s="810"/>
      <c r="Y6" s="810"/>
      <c r="Z6" s="810"/>
      <c r="AA6" s="810"/>
      <c r="AB6" s="810"/>
      <c r="AC6" s="810"/>
      <c r="AD6" s="810"/>
      <c r="AE6" s="810"/>
      <c r="AF6" s="810"/>
      <c r="AG6" s="810"/>
      <c r="AH6" s="810"/>
      <c r="AI6" s="810"/>
      <c r="AJ6" s="810"/>
      <c r="AK6" s="810"/>
      <c r="AL6" s="810"/>
      <c r="AM6" s="810"/>
      <c r="AN6" s="810"/>
      <c r="AO6" s="810"/>
      <c r="AP6" s="810"/>
      <c r="AQ6" s="810"/>
      <c r="AR6" s="810"/>
      <c r="AS6" s="810"/>
      <c r="AT6" s="810"/>
      <c r="AU6" s="810"/>
      <c r="AV6" s="810"/>
      <c r="AW6" s="810"/>
      <c r="AX6" s="810"/>
      <c r="AY6" s="810"/>
      <c r="AZ6" s="810"/>
      <c r="BA6" s="810"/>
      <c r="BB6" s="810"/>
      <c r="BC6" s="810"/>
    </row>
    <row r="7">
      <c r="B7" s="829"/>
      <c r="C7" s="553"/>
      <c r="D7" s="553"/>
      <c r="F7" s="827"/>
      <c r="G7" s="726"/>
      <c r="H7" s="726"/>
      <c r="I7" s="726"/>
      <c r="J7" s="726"/>
      <c r="K7" s="811"/>
      <c r="L7" s="726"/>
      <c r="M7" s="726"/>
      <c r="N7" s="726"/>
      <c r="O7" s="828"/>
      <c r="P7" s="828"/>
      <c r="Q7" s="726"/>
      <c r="R7" s="726"/>
      <c r="S7" s="726"/>
      <c r="T7" s="726"/>
      <c r="U7" s="812"/>
      <c r="V7" s="810"/>
      <c r="W7" s="810"/>
      <c r="X7" s="810"/>
      <c r="Y7" s="810"/>
      <c r="Z7" s="810"/>
      <c r="AA7" s="810"/>
      <c r="AB7" s="810"/>
      <c r="AC7" s="810"/>
      <c r="AD7" s="810"/>
      <c r="AE7" s="810"/>
      <c r="AF7" s="810"/>
      <c r="AG7" s="810"/>
      <c r="AH7" s="810"/>
      <c r="AI7" s="810"/>
      <c r="AJ7" s="810"/>
      <c r="AK7" s="810"/>
      <c r="AL7" s="810"/>
      <c r="AM7" s="810"/>
      <c r="AN7" s="810"/>
      <c r="AO7" s="810"/>
      <c r="AP7" s="810"/>
      <c r="AQ7" s="810"/>
      <c r="AR7" s="810"/>
      <c r="AS7" s="810"/>
      <c r="AT7" s="810"/>
      <c r="AU7" s="810"/>
      <c r="AV7" s="810"/>
      <c r="AW7" s="810"/>
      <c r="AX7" s="810"/>
      <c r="AY7" s="810"/>
      <c r="AZ7" s="810"/>
      <c r="BA7" s="810"/>
      <c r="BB7" s="810"/>
      <c r="BC7" s="810"/>
    </row>
    <row r="8">
      <c r="B8" s="830"/>
      <c r="C8" s="831"/>
      <c r="D8" s="831"/>
      <c r="F8" s="827"/>
      <c r="G8" s="726"/>
      <c r="H8" s="726"/>
      <c r="I8" s="726"/>
      <c r="J8" s="726"/>
      <c r="K8" s="811"/>
      <c r="L8" s="726"/>
      <c r="M8" s="726"/>
      <c r="N8" s="726"/>
      <c r="O8" s="828"/>
      <c r="P8" s="828"/>
      <c r="Q8" s="726"/>
      <c r="R8" s="726"/>
      <c r="S8" s="726"/>
      <c r="T8" s="726"/>
      <c r="U8" s="812"/>
      <c r="V8" s="810"/>
      <c r="W8" s="810"/>
      <c r="X8" s="810"/>
      <c r="Y8" s="810"/>
      <c r="Z8" s="810"/>
      <c r="AA8" s="810"/>
      <c r="AB8" s="810"/>
      <c r="AC8" s="810"/>
      <c r="AD8" s="810"/>
      <c r="AE8" s="810"/>
      <c r="AF8" s="810"/>
      <c r="AG8" s="810"/>
      <c r="AH8" s="810"/>
      <c r="AI8" s="810"/>
      <c r="AJ8" s="810"/>
      <c r="AK8" s="810"/>
      <c r="AL8" s="810"/>
      <c r="AM8" s="810"/>
      <c r="AN8" s="810"/>
      <c r="AO8" s="810"/>
      <c r="AP8" s="810"/>
      <c r="AQ8" s="810"/>
      <c r="AR8" s="810"/>
      <c r="AS8" s="810"/>
      <c r="AT8" s="810"/>
      <c r="AU8" s="810"/>
      <c r="AV8" s="810"/>
      <c r="AW8" s="810"/>
      <c r="AX8" s="810"/>
      <c r="AY8" s="810"/>
      <c r="AZ8" s="810"/>
      <c r="BA8" s="810"/>
      <c r="BB8" s="810"/>
      <c r="BC8" s="810"/>
    </row>
    <row r="9">
      <c r="F9" s="827"/>
      <c r="G9" s="726"/>
      <c r="H9" s="726"/>
      <c r="I9" s="726"/>
      <c r="J9" s="726"/>
      <c r="K9" s="811"/>
      <c r="L9" s="726"/>
      <c r="M9" s="726"/>
      <c r="N9" s="726"/>
      <c r="O9" s="828"/>
      <c r="P9" s="828"/>
      <c r="Q9" s="726"/>
      <c r="R9" s="726"/>
      <c r="S9" s="726"/>
      <c r="T9" s="726"/>
      <c r="U9" s="812"/>
      <c r="V9" s="810"/>
      <c r="W9" s="810"/>
      <c r="X9" s="810"/>
      <c r="Y9" s="810"/>
      <c r="Z9" s="810"/>
      <c r="AA9" s="810"/>
      <c r="AB9" s="810"/>
      <c r="AC9" s="810"/>
      <c r="AD9" s="810"/>
      <c r="AE9" s="810"/>
      <c r="AF9" s="810"/>
      <c r="AG9" s="810"/>
      <c r="AH9" s="810"/>
      <c r="AI9" s="810"/>
      <c r="AJ9" s="810"/>
      <c r="AK9" s="810"/>
      <c r="AL9" s="810"/>
      <c r="AM9" s="810"/>
      <c r="AN9" s="810"/>
      <c r="AO9" s="810"/>
      <c r="AP9" s="810"/>
      <c r="AQ9" s="810"/>
      <c r="AR9" s="810"/>
      <c r="AS9" s="810"/>
      <c r="AT9" s="810"/>
      <c r="AU9" s="810"/>
      <c r="AV9" s="810"/>
      <c r="AW9" s="810"/>
      <c r="AX9" s="810"/>
      <c r="AY9" s="810"/>
      <c r="AZ9" s="810"/>
      <c r="BA9" s="810"/>
      <c r="BB9" s="810"/>
      <c r="BC9" s="810"/>
    </row>
    <row r="10">
      <c r="F10" s="827"/>
      <c r="G10" s="726"/>
      <c r="H10" s="726"/>
      <c r="I10" s="726"/>
      <c r="J10" s="726"/>
      <c r="K10" s="811"/>
      <c r="L10" s="726"/>
      <c r="M10" s="726"/>
      <c r="N10" s="726"/>
      <c r="O10" s="828"/>
      <c r="P10" s="828"/>
      <c r="Q10" s="726"/>
      <c r="R10" s="726"/>
      <c r="S10" s="726"/>
      <c r="T10" s="726"/>
      <c r="U10" s="812"/>
      <c r="V10" s="810"/>
      <c r="W10" s="810"/>
      <c r="X10" s="810"/>
      <c r="Y10" s="810"/>
      <c r="Z10" s="810"/>
      <c r="AA10" s="810"/>
      <c r="AB10" s="810"/>
      <c r="AC10" s="810"/>
      <c r="AD10" s="810"/>
      <c r="AE10" s="810"/>
      <c r="AF10" s="810"/>
      <c r="AG10" s="810"/>
      <c r="AH10" s="810"/>
      <c r="AI10" s="810"/>
      <c r="AJ10" s="810"/>
      <c r="AK10" s="810"/>
      <c r="AL10" s="810"/>
      <c r="AM10" s="810"/>
      <c r="AN10" s="810"/>
      <c r="AO10" s="810"/>
      <c r="AP10" s="810"/>
      <c r="AQ10" s="810"/>
      <c r="AR10" s="810"/>
      <c r="AS10" s="810"/>
      <c r="AT10" s="810"/>
      <c r="AU10" s="810"/>
      <c r="AV10" s="810"/>
      <c r="AW10" s="810"/>
      <c r="AX10" s="810"/>
      <c r="AY10" s="810"/>
      <c r="AZ10" s="810"/>
      <c r="BA10" s="810"/>
      <c r="BB10" s="810"/>
      <c r="BC10" s="810"/>
    </row>
    <row r="11">
      <c r="F11" s="827"/>
      <c r="G11" s="726"/>
      <c r="H11" s="726"/>
      <c r="I11" s="726"/>
      <c r="J11" s="726"/>
      <c r="K11" s="811"/>
      <c r="L11" s="726"/>
      <c r="M11" s="726"/>
      <c r="N11" s="726"/>
      <c r="O11" s="828"/>
      <c r="P11" s="828"/>
      <c r="Q11" s="726"/>
      <c r="R11" s="726"/>
      <c r="S11" s="726"/>
      <c r="T11" s="726"/>
      <c r="U11" s="812"/>
      <c r="V11" s="810"/>
      <c r="W11" s="810"/>
      <c r="X11" s="810"/>
      <c r="Y11" s="810"/>
      <c r="Z11" s="810"/>
      <c r="AA11" s="810"/>
      <c r="AB11" s="810"/>
      <c r="AC11" s="810"/>
      <c r="AD11" s="810"/>
      <c r="AE11" s="810"/>
      <c r="AF11" s="810"/>
      <c r="AG11" s="810"/>
      <c r="AH11" s="810"/>
      <c r="AI11" s="810"/>
      <c r="AJ11" s="810"/>
      <c r="AK11" s="810"/>
      <c r="AL11" s="810"/>
      <c r="AM11" s="810"/>
      <c r="AN11" s="810"/>
      <c r="AO11" s="810"/>
      <c r="AP11" s="810"/>
      <c r="AQ11" s="810"/>
      <c r="AR11" s="810"/>
      <c r="AS11" s="810"/>
      <c r="AT11" s="810"/>
      <c r="AU11" s="810"/>
      <c r="AV11" s="810"/>
      <c r="AW11" s="810"/>
      <c r="AX11" s="810"/>
      <c r="AY11" s="810"/>
      <c r="AZ11" s="810"/>
      <c r="BA11" s="810"/>
      <c r="BB11" s="810"/>
      <c r="BC11" s="810"/>
    </row>
    <row r="12">
      <c r="F12" s="827"/>
      <c r="G12" s="726"/>
      <c r="H12" s="726"/>
      <c r="I12" s="726"/>
      <c r="J12" s="726"/>
      <c r="K12" s="811"/>
      <c r="L12" s="726"/>
      <c r="M12" s="726"/>
      <c r="N12" s="726"/>
      <c r="O12" s="828"/>
      <c r="P12" s="828"/>
      <c r="Q12" s="726"/>
      <c r="R12" s="726"/>
      <c r="S12" s="726"/>
      <c r="T12" s="726"/>
      <c r="U12" s="812"/>
      <c r="V12" s="810"/>
      <c r="W12" s="810"/>
      <c r="X12" s="810"/>
      <c r="Y12" s="810"/>
      <c r="Z12" s="810"/>
      <c r="AA12" s="810"/>
      <c r="AB12" s="810"/>
      <c r="AC12" s="810"/>
      <c r="AD12" s="810"/>
      <c r="AE12" s="810"/>
      <c r="AF12" s="810"/>
      <c r="AG12" s="810"/>
      <c r="AH12" s="810"/>
      <c r="AI12" s="810"/>
      <c r="AJ12" s="810"/>
      <c r="AK12" s="810"/>
      <c r="AL12" s="810"/>
      <c r="AM12" s="810"/>
      <c r="AN12" s="810"/>
      <c r="AO12" s="810"/>
      <c r="AP12" s="810"/>
      <c r="AQ12" s="810"/>
      <c r="AR12" s="810"/>
      <c r="AS12" s="810"/>
      <c r="AT12" s="810"/>
      <c r="AU12" s="810"/>
      <c r="AV12" s="810"/>
      <c r="AW12" s="810"/>
      <c r="AX12" s="810"/>
      <c r="AY12" s="810"/>
      <c r="AZ12" s="810"/>
      <c r="BA12" s="810"/>
      <c r="BB12" s="810"/>
      <c r="BC12" s="810"/>
    </row>
    <row r="13">
      <c r="F13" s="827"/>
      <c r="G13" s="726"/>
      <c r="H13" s="726"/>
      <c r="I13" s="726"/>
      <c r="J13" s="726"/>
      <c r="K13" s="811"/>
      <c r="L13" s="726"/>
      <c r="M13" s="726"/>
      <c r="N13" s="726"/>
      <c r="O13" s="828"/>
      <c r="P13" s="828"/>
      <c r="Q13" s="726"/>
      <c r="R13" s="726"/>
      <c r="S13" s="726"/>
      <c r="T13" s="726"/>
      <c r="U13" s="812"/>
      <c r="V13" s="810"/>
      <c r="W13" s="810"/>
      <c r="X13" s="810"/>
      <c r="Y13" s="810"/>
      <c r="Z13" s="810"/>
      <c r="AA13" s="810"/>
      <c r="AB13" s="810"/>
      <c r="AC13" s="810"/>
      <c r="AD13" s="810"/>
      <c r="AE13" s="810"/>
      <c r="AF13" s="810"/>
      <c r="AG13" s="810"/>
      <c r="AH13" s="810"/>
      <c r="AI13" s="810"/>
      <c r="AJ13" s="810"/>
      <c r="AK13" s="810"/>
      <c r="AL13" s="810"/>
      <c r="AM13" s="810"/>
      <c r="AN13" s="810"/>
      <c r="AO13" s="810"/>
      <c r="AP13" s="810"/>
      <c r="AQ13" s="810"/>
      <c r="AR13" s="810"/>
      <c r="AS13" s="810"/>
      <c r="AT13" s="810"/>
      <c r="AU13" s="810"/>
      <c r="AV13" s="810"/>
      <c r="AW13" s="810"/>
      <c r="AX13" s="810"/>
      <c r="AY13" s="810"/>
      <c r="AZ13" s="810"/>
      <c r="BA13" s="810"/>
      <c r="BB13" s="810"/>
      <c r="BC13" s="810"/>
    </row>
    <row r="14">
      <c r="F14" s="827"/>
      <c r="G14" s="726"/>
      <c r="H14" s="726"/>
      <c r="I14" s="726"/>
      <c r="J14" s="726"/>
      <c r="K14" s="811"/>
      <c r="L14" s="726"/>
      <c r="M14" s="726"/>
      <c r="N14" s="726"/>
      <c r="O14" s="828"/>
      <c r="P14" s="828"/>
      <c r="Q14" s="726"/>
      <c r="R14" s="726"/>
      <c r="S14" s="726"/>
      <c r="T14" s="726"/>
      <c r="U14" s="812"/>
      <c r="V14" s="810"/>
      <c r="W14" s="810"/>
      <c r="X14" s="810"/>
      <c r="Y14" s="810"/>
      <c r="Z14" s="810"/>
      <c r="AA14" s="810"/>
      <c r="AB14" s="810"/>
      <c r="AC14" s="810"/>
      <c r="AD14" s="810"/>
      <c r="AE14" s="810"/>
      <c r="AF14" s="810"/>
      <c r="AG14" s="810"/>
      <c r="AH14" s="810"/>
      <c r="AI14" s="810"/>
      <c r="AJ14" s="810"/>
      <c r="AK14" s="810"/>
      <c r="AL14" s="810"/>
      <c r="AM14" s="810"/>
      <c r="AN14" s="810"/>
      <c r="AO14" s="810"/>
      <c r="AP14" s="810"/>
      <c r="AQ14" s="810"/>
      <c r="AR14" s="810"/>
      <c r="AS14" s="810"/>
      <c r="AT14" s="810"/>
      <c r="AU14" s="810"/>
      <c r="AV14" s="810"/>
      <c r="AW14" s="810"/>
      <c r="AX14" s="810"/>
      <c r="AY14" s="810"/>
      <c r="AZ14" s="810"/>
      <c r="BA14" s="810"/>
      <c r="BB14" s="810"/>
      <c r="BC14" s="810"/>
    </row>
    <row r="15">
      <c r="F15" s="827"/>
      <c r="G15" s="726"/>
      <c r="H15" s="726"/>
      <c r="I15" s="726"/>
      <c r="J15" s="726"/>
      <c r="K15" s="811"/>
      <c r="L15" s="726"/>
      <c r="M15" s="726"/>
      <c r="N15" s="726"/>
      <c r="O15" s="828"/>
      <c r="P15" s="828"/>
      <c r="Q15" s="726"/>
      <c r="R15" s="726"/>
      <c r="S15" s="726"/>
      <c r="T15" s="726"/>
      <c r="U15" s="812"/>
      <c r="V15" s="810"/>
      <c r="W15" s="810"/>
      <c r="X15" s="810"/>
      <c r="Y15" s="810"/>
      <c r="Z15" s="810"/>
      <c r="AA15" s="810"/>
      <c r="AB15" s="810"/>
      <c r="AC15" s="810"/>
      <c r="AD15" s="810"/>
      <c r="AE15" s="810"/>
      <c r="AF15" s="810"/>
      <c r="AG15" s="810"/>
      <c r="AH15" s="810"/>
      <c r="AI15" s="810"/>
      <c r="AJ15" s="810"/>
      <c r="AK15" s="810"/>
      <c r="AL15" s="810"/>
      <c r="AM15" s="810"/>
      <c r="AN15" s="810"/>
      <c r="AO15" s="810"/>
      <c r="AP15" s="810"/>
      <c r="AQ15" s="810"/>
      <c r="AR15" s="810"/>
      <c r="AS15" s="810"/>
      <c r="AT15" s="810"/>
      <c r="AU15" s="810"/>
      <c r="AV15" s="810"/>
      <c r="AW15" s="810"/>
      <c r="AX15" s="810"/>
      <c r="AY15" s="810"/>
      <c r="AZ15" s="810"/>
      <c r="BA15" s="810"/>
      <c r="BB15" s="810"/>
      <c r="BC15" s="810"/>
    </row>
    <row r="16">
      <c r="F16" s="827"/>
      <c r="G16" s="726"/>
      <c r="H16" s="726"/>
      <c r="I16" s="726"/>
      <c r="J16" s="726"/>
      <c r="K16" s="811"/>
      <c r="L16" s="726"/>
      <c r="M16" s="726"/>
      <c r="N16" s="726"/>
      <c r="O16" s="828"/>
      <c r="P16" s="828"/>
      <c r="Q16" s="726"/>
      <c r="R16" s="726"/>
      <c r="S16" s="726"/>
      <c r="T16" s="726"/>
      <c r="U16" s="812"/>
      <c r="V16" s="810"/>
      <c r="W16" s="810"/>
      <c r="X16" s="810"/>
      <c r="Y16" s="810"/>
      <c r="Z16" s="810"/>
      <c r="AA16" s="810"/>
      <c r="AB16" s="810"/>
      <c r="AC16" s="810"/>
      <c r="AD16" s="810"/>
      <c r="AE16" s="810"/>
      <c r="AF16" s="810"/>
      <c r="AG16" s="810"/>
      <c r="AH16" s="810"/>
      <c r="AI16" s="810"/>
      <c r="AJ16" s="810"/>
      <c r="AK16" s="810"/>
      <c r="AL16" s="810"/>
      <c r="AM16" s="810"/>
      <c r="AN16" s="810"/>
      <c r="AO16" s="810"/>
      <c r="AP16" s="810"/>
      <c r="AQ16" s="810"/>
      <c r="AR16" s="810"/>
      <c r="AS16" s="810"/>
      <c r="AT16" s="810"/>
      <c r="AU16" s="810"/>
      <c r="AV16" s="810"/>
      <c r="AW16" s="810"/>
      <c r="AX16" s="810"/>
      <c r="AY16" s="810"/>
      <c r="AZ16" s="810"/>
      <c r="BA16" s="810"/>
      <c r="BB16" s="810"/>
      <c r="BC16" s="810"/>
    </row>
    <row r="17">
      <c r="F17" s="827"/>
      <c r="G17" s="726"/>
      <c r="H17" s="726"/>
      <c r="I17" s="726"/>
      <c r="J17" s="726"/>
      <c r="K17" s="811"/>
      <c r="L17" s="726"/>
      <c r="M17" s="726"/>
      <c r="N17" s="726"/>
      <c r="O17" s="828"/>
      <c r="P17" s="828"/>
      <c r="Q17" s="726"/>
      <c r="R17" s="726"/>
      <c r="S17" s="726"/>
      <c r="T17" s="726"/>
      <c r="U17" s="812"/>
      <c r="V17" s="810"/>
      <c r="W17" s="810"/>
      <c r="X17" s="810"/>
      <c r="Y17" s="810"/>
      <c r="Z17" s="810"/>
      <c r="AA17" s="810"/>
      <c r="AB17" s="810"/>
      <c r="AC17" s="810"/>
      <c r="AD17" s="810"/>
      <c r="AE17" s="810"/>
      <c r="AF17" s="810"/>
      <c r="AG17" s="810"/>
      <c r="AH17" s="810"/>
      <c r="AI17" s="810"/>
      <c r="AJ17" s="810"/>
      <c r="AK17" s="810"/>
      <c r="AL17" s="810"/>
      <c r="AM17" s="810"/>
      <c r="AN17" s="810"/>
      <c r="AO17" s="810"/>
      <c r="AP17" s="810"/>
      <c r="AQ17" s="810"/>
      <c r="AR17" s="810"/>
      <c r="AS17" s="810"/>
      <c r="AT17" s="810"/>
      <c r="AU17" s="810"/>
      <c r="AV17" s="810"/>
      <c r="AW17" s="810"/>
      <c r="AX17" s="810"/>
      <c r="AY17" s="810"/>
      <c r="AZ17" s="810"/>
      <c r="BA17" s="810"/>
      <c r="BB17" s="810"/>
      <c r="BC17" s="810"/>
    </row>
    <row r="18">
      <c r="F18" s="827"/>
      <c r="G18" s="726"/>
      <c r="H18" s="726"/>
      <c r="I18" s="726"/>
      <c r="J18" s="726"/>
      <c r="K18" s="811"/>
      <c r="L18" s="726"/>
      <c r="M18" s="726"/>
      <c r="N18" s="726"/>
      <c r="O18" s="828"/>
      <c r="P18" s="828"/>
      <c r="Q18" s="726"/>
      <c r="R18" s="726"/>
      <c r="S18" s="726"/>
      <c r="T18" s="726"/>
      <c r="U18" s="812"/>
      <c r="V18" s="810"/>
      <c r="W18" s="810"/>
      <c r="X18" s="810"/>
      <c r="Y18" s="810"/>
      <c r="Z18" s="810"/>
      <c r="AA18" s="810"/>
      <c r="AB18" s="810"/>
      <c r="AC18" s="810"/>
      <c r="AD18" s="810"/>
      <c r="AE18" s="810"/>
      <c r="AF18" s="810"/>
      <c r="AG18" s="810"/>
      <c r="AH18" s="810"/>
      <c r="AI18" s="810"/>
      <c r="AJ18" s="810"/>
      <c r="AK18" s="810"/>
      <c r="AL18" s="810"/>
      <c r="AM18" s="810"/>
      <c r="AN18" s="810"/>
      <c r="AO18" s="810"/>
      <c r="AP18" s="810"/>
      <c r="AQ18" s="810"/>
      <c r="AR18" s="810"/>
      <c r="AS18" s="810"/>
      <c r="AT18" s="810"/>
      <c r="AU18" s="810"/>
      <c r="AV18" s="810"/>
      <c r="AW18" s="810"/>
      <c r="AX18" s="810"/>
      <c r="AY18" s="810"/>
      <c r="AZ18" s="810"/>
      <c r="BA18" s="810"/>
      <c r="BB18" s="810"/>
      <c r="BC18" s="810"/>
    </row>
    <row r="19">
      <c r="F19" s="827"/>
      <c r="G19" s="726"/>
      <c r="H19" s="726"/>
      <c r="I19" s="726"/>
      <c r="J19" s="726"/>
      <c r="K19" s="811"/>
      <c r="L19" s="726"/>
      <c r="M19" s="726"/>
      <c r="N19" s="726"/>
      <c r="O19" s="828"/>
      <c r="P19" s="828"/>
      <c r="Q19" s="726"/>
      <c r="R19" s="726"/>
      <c r="S19" s="726"/>
      <c r="T19" s="726"/>
      <c r="U19" s="812"/>
      <c r="V19" s="810"/>
      <c r="W19" s="810"/>
      <c r="X19" s="810"/>
      <c r="Y19" s="810"/>
      <c r="Z19" s="810"/>
      <c r="AA19" s="810"/>
      <c r="AB19" s="810"/>
      <c r="AC19" s="810"/>
      <c r="AD19" s="810"/>
      <c r="AE19" s="810"/>
      <c r="AF19" s="810"/>
      <c r="AG19" s="810"/>
      <c r="AH19" s="810"/>
      <c r="AI19" s="810"/>
      <c r="AJ19" s="810"/>
      <c r="AK19" s="810"/>
      <c r="AL19" s="810"/>
      <c r="AM19" s="810"/>
      <c r="AN19" s="810"/>
      <c r="AO19" s="810"/>
      <c r="AP19" s="810"/>
      <c r="AQ19" s="810"/>
      <c r="AR19" s="810"/>
      <c r="AS19" s="810"/>
      <c r="AT19" s="810"/>
      <c r="AU19" s="810"/>
      <c r="AV19" s="810"/>
      <c r="AW19" s="810"/>
      <c r="AX19" s="810"/>
      <c r="AY19" s="810"/>
      <c r="AZ19" s="810"/>
      <c r="BA19" s="810"/>
      <c r="BB19" s="810"/>
      <c r="BC19" s="810"/>
    </row>
    <row r="20" ht="15.75" customHeight="1">
      <c r="F20" s="827"/>
      <c r="G20" s="726"/>
      <c r="H20" s="726"/>
      <c r="I20" s="726"/>
      <c r="J20" s="726"/>
      <c r="K20" s="811"/>
      <c r="L20" s="726"/>
      <c r="M20" s="726"/>
      <c r="N20" s="726"/>
      <c r="O20" s="828"/>
      <c r="P20" s="828"/>
      <c r="Q20" s="726"/>
      <c r="R20" s="726"/>
      <c r="S20" s="726"/>
      <c r="T20" s="726"/>
      <c r="U20" s="812"/>
      <c r="V20" s="810"/>
      <c r="W20" s="810"/>
      <c r="X20" s="810"/>
      <c r="Y20" s="810"/>
      <c r="Z20" s="810"/>
      <c r="AA20" s="810"/>
      <c r="AB20" s="810"/>
      <c r="AC20" s="810"/>
      <c r="AD20" s="810"/>
      <c r="AE20" s="810"/>
      <c r="AF20" s="810"/>
      <c r="AG20" s="810"/>
      <c r="AH20" s="810"/>
      <c r="AI20" s="810"/>
      <c r="AJ20" s="810"/>
      <c r="AK20" s="810"/>
      <c r="AL20" s="810"/>
      <c r="AM20" s="810"/>
      <c r="AN20" s="810"/>
      <c r="AO20" s="810"/>
      <c r="AP20" s="810"/>
      <c r="AQ20" s="810"/>
      <c r="AR20" s="810"/>
      <c r="AS20" s="810"/>
      <c r="AT20" s="810"/>
      <c r="AU20" s="810"/>
      <c r="AV20" s="810"/>
      <c r="AW20" s="810"/>
      <c r="AX20" s="810"/>
      <c r="AY20" s="810"/>
      <c r="AZ20" s="810"/>
      <c r="BA20" s="810"/>
      <c r="BB20" s="810"/>
      <c r="BC20" s="810"/>
    </row>
    <row r="21" ht="15.75" customHeight="1">
      <c r="F21" s="827"/>
      <c r="G21" s="726"/>
      <c r="H21" s="726"/>
      <c r="I21" s="726"/>
      <c r="J21" s="726"/>
      <c r="K21" s="811"/>
      <c r="L21" s="726"/>
      <c r="M21" s="726"/>
      <c r="N21" s="726"/>
      <c r="O21" s="828"/>
      <c r="P21" s="828"/>
      <c r="Q21" s="726"/>
      <c r="R21" s="726"/>
      <c r="S21" s="726"/>
      <c r="T21" s="726"/>
      <c r="U21" s="812"/>
      <c r="V21" s="810"/>
      <c r="W21" s="810"/>
      <c r="X21" s="810"/>
      <c r="Y21" s="810"/>
      <c r="Z21" s="810"/>
      <c r="AA21" s="810"/>
      <c r="AB21" s="810"/>
      <c r="AC21" s="810"/>
      <c r="AD21" s="810"/>
      <c r="AE21" s="810"/>
      <c r="AF21" s="810"/>
      <c r="AG21" s="810"/>
      <c r="AH21" s="810"/>
      <c r="AI21" s="810"/>
      <c r="AJ21" s="810"/>
      <c r="AK21" s="810"/>
      <c r="AL21" s="810"/>
      <c r="AM21" s="810"/>
      <c r="AN21" s="810"/>
      <c r="AO21" s="810"/>
      <c r="AP21" s="810"/>
      <c r="AQ21" s="810"/>
      <c r="AR21" s="810"/>
      <c r="AS21" s="810"/>
      <c r="AT21" s="810"/>
      <c r="AU21" s="810"/>
      <c r="AV21" s="810"/>
      <c r="AW21" s="810"/>
      <c r="AX21" s="810"/>
      <c r="AY21" s="810"/>
      <c r="AZ21" s="810"/>
      <c r="BA21" s="810"/>
      <c r="BB21" s="810"/>
      <c r="BC21" s="810"/>
    </row>
    <row r="22" ht="15.75" customHeight="1">
      <c r="F22" s="827"/>
      <c r="G22" s="726"/>
      <c r="H22" s="726"/>
      <c r="I22" s="726"/>
      <c r="J22" s="726"/>
      <c r="K22" s="811"/>
      <c r="L22" s="726"/>
      <c r="M22" s="726"/>
      <c r="N22" s="726"/>
      <c r="O22" s="828"/>
      <c r="P22" s="828"/>
      <c r="Q22" s="726"/>
      <c r="R22" s="726"/>
      <c r="S22" s="726"/>
      <c r="T22" s="726"/>
      <c r="U22" s="812"/>
      <c r="V22" s="810"/>
      <c r="W22" s="810"/>
      <c r="X22" s="810"/>
      <c r="Y22" s="810"/>
      <c r="Z22" s="810"/>
      <c r="AA22" s="810"/>
      <c r="AB22" s="810"/>
      <c r="AC22" s="810"/>
      <c r="AD22" s="810"/>
      <c r="AE22" s="810"/>
      <c r="AF22" s="810"/>
      <c r="AG22" s="810"/>
      <c r="AH22" s="810"/>
      <c r="AI22" s="810"/>
      <c r="AJ22" s="810"/>
      <c r="AK22" s="810"/>
      <c r="AL22" s="810"/>
      <c r="AM22" s="810"/>
      <c r="AN22" s="810"/>
      <c r="AO22" s="810"/>
      <c r="AP22" s="810"/>
      <c r="AQ22" s="810"/>
      <c r="AR22" s="810"/>
      <c r="AS22" s="810"/>
      <c r="AT22" s="810"/>
      <c r="AU22" s="810"/>
      <c r="AV22" s="810"/>
      <c r="AW22" s="810"/>
      <c r="AX22" s="810"/>
      <c r="AY22" s="810"/>
      <c r="AZ22" s="810"/>
      <c r="BA22" s="810"/>
      <c r="BB22" s="810"/>
      <c r="BC22" s="810"/>
    </row>
    <row r="23" ht="15.75" customHeight="1">
      <c r="F23" s="827"/>
      <c r="G23" s="726"/>
      <c r="H23" s="726"/>
      <c r="I23" s="726"/>
      <c r="J23" s="726"/>
      <c r="K23" s="811"/>
      <c r="L23" s="726"/>
      <c r="M23" s="726"/>
      <c r="N23" s="726"/>
      <c r="O23" s="828"/>
      <c r="P23" s="828"/>
      <c r="Q23" s="726"/>
      <c r="R23" s="726"/>
      <c r="S23" s="726"/>
      <c r="T23" s="726"/>
      <c r="U23" s="812"/>
      <c r="V23" s="810"/>
      <c r="W23" s="810"/>
      <c r="X23" s="810"/>
      <c r="Y23" s="810"/>
      <c r="Z23" s="810"/>
      <c r="AA23" s="810"/>
      <c r="AB23" s="810"/>
      <c r="AC23" s="810"/>
      <c r="AD23" s="810"/>
      <c r="AE23" s="810"/>
      <c r="AF23" s="810"/>
      <c r="AG23" s="810"/>
      <c r="AH23" s="810"/>
      <c r="AI23" s="810"/>
      <c r="AJ23" s="810"/>
      <c r="AK23" s="810"/>
      <c r="AL23" s="810"/>
      <c r="AM23" s="810"/>
      <c r="AN23" s="810"/>
      <c r="AO23" s="810"/>
      <c r="AP23" s="810"/>
      <c r="AQ23" s="810"/>
      <c r="AR23" s="810"/>
      <c r="AS23" s="810"/>
      <c r="AT23" s="810"/>
      <c r="AU23" s="810"/>
      <c r="AV23" s="810"/>
      <c r="AW23" s="810"/>
      <c r="AX23" s="810"/>
      <c r="AY23" s="810"/>
      <c r="AZ23" s="810"/>
      <c r="BA23" s="810"/>
      <c r="BB23" s="810"/>
      <c r="BC23" s="810"/>
    </row>
    <row r="24" ht="15.75" customHeight="1">
      <c r="F24" s="827"/>
      <c r="G24" s="726"/>
      <c r="H24" s="726"/>
      <c r="I24" s="726"/>
      <c r="J24" s="726"/>
      <c r="K24" s="811"/>
      <c r="L24" s="726"/>
      <c r="M24" s="726"/>
      <c r="N24" s="726"/>
      <c r="O24" s="828"/>
      <c r="P24" s="828"/>
      <c r="Q24" s="726"/>
      <c r="R24" s="726"/>
      <c r="S24" s="726"/>
      <c r="T24" s="726"/>
      <c r="U24" s="812"/>
      <c r="V24" s="810"/>
      <c r="W24" s="810"/>
      <c r="X24" s="810"/>
      <c r="Y24" s="810"/>
      <c r="Z24" s="810"/>
      <c r="AA24" s="810"/>
      <c r="AB24" s="810"/>
      <c r="AC24" s="810"/>
      <c r="AD24" s="810"/>
      <c r="AE24" s="810"/>
      <c r="AF24" s="810"/>
      <c r="AG24" s="810"/>
      <c r="AH24" s="810"/>
      <c r="AI24" s="810"/>
      <c r="AJ24" s="810"/>
      <c r="AK24" s="810"/>
      <c r="AL24" s="810"/>
      <c r="AM24" s="810"/>
      <c r="AN24" s="810"/>
      <c r="AO24" s="810"/>
      <c r="AP24" s="810"/>
      <c r="AQ24" s="810"/>
      <c r="AR24" s="810"/>
      <c r="AS24" s="810"/>
      <c r="AT24" s="810"/>
      <c r="AU24" s="810"/>
      <c r="AV24" s="810"/>
      <c r="AW24" s="810"/>
      <c r="AX24" s="810"/>
      <c r="AY24" s="810"/>
      <c r="AZ24" s="810"/>
      <c r="BA24" s="810"/>
      <c r="BB24" s="810"/>
      <c r="BC24" s="810"/>
    </row>
    <row r="25" ht="15.75" customHeight="1">
      <c r="F25" s="827"/>
      <c r="G25" s="726"/>
      <c r="H25" s="726"/>
      <c r="I25" s="726"/>
      <c r="J25" s="726"/>
      <c r="K25" s="811"/>
      <c r="L25" s="726"/>
      <c r="M25" s="726"/>
      <c r="N25" s="726"/>
      <c r="O25" s="828"/>
      <c r="P25" s="828"/>
      <c r="Q25" s="726"/>
      <c r="R25" s="726"/>
      <c r="S25" s="726"/>
      <c r="T25" s="726"/>
      <c r="U25" s="812"/>
      <c r="V25" s="810"/>
      <c r="W25" s="810"/>
      <c r="X25" s="810"/>
      <c r="Y25" s="810"/>
      <c r="Z25" s="810"/>
      <c r="AA25" s="810"/>
      <c r="AB25" s="810"/>
      <c r="AC25" s="810"/>
      <c r="AD25" s="810"/>
      <c r="AE25" s="810"/>
      <c r="AF25" s="810"/>
      <c r="AG25" s="810"/>
      <c r="AH25" s="810"/>
      <c r="AI25" s="810"/>
      <c r="AJ25" s="810"/>
      <c r="AK25" s="810"/>
      <c r="AL25" s="810"/>
      <c r="AM25" s="810"/>
      <c r="AN25" s="810"/>
      <c r="AO25" s="810"/>
      <c r="AP25" s="810"/>
      <c r="AQ25" s="810"/>
      <c r="AR25" s="810"/>
      <c r="AS25" s="810"/>
      <c r="AT25" s="810"/>
      <c r="AU25" s="810"/>
      <c r="AV25" s="810"/>
      <c r="AW25" s="810"/>
      <c r="AX25" s="810"/>
      <c r="AY25" s="810"/>
      <c r="AZ25" s="810"/>
      <c r="BA25" s="810"/>
      <c r="BB25" s="810"/>
      <c r="BC25" s="810"/>
    </row>
    <row r="26" ht="15.75" customHeight="1">
      <c r="F26" s="827"/>
      <c r="G26" s="726"/>
      <c r="H26" s="726"/>
      <c r="I26" s="726"/>
      <c r="J26" s="726"/>
      <c r="K26" s="811"/>
      <c r="L26" s="726"/>
      <c r="M26" s="726"/>
      <c r="N26" s="726"/>
      <c r="O26" s="828"/>
      <c r="P26" s="828"/>
      <c r="Q26" s="726"/>
      <c r="R26" s="726"/>
      <c r="S26" s="726"/>
      <c r="T26" s="726"/>
      <c r="U26" s="812"/>
      <c r="V26" s="810"/>
      <c r="W26" s="810"/>
      <c r="X26" s="810"/>
      <c r="Y26" s="810"/>
      <c r="Z26" s="810"/>
      <c r="AA26" s="810"/>
      <c r="AB26" s="810"/>
      <c r="AC26" s="810"/>
      <c r="AD26" s="810"/>
      <c r="AE26" s="810"/>
      <c r="AF26" s="810"/>
      <c r="AG26" s="810"/>
      <c r="AH26" s="810"/>
      <c r="AI26" s="810"/>
      <c r="AJ26" s="810"/>
      <c r="AK26" s="810"/>
      <c r="AL26" s="810"/>
      <c r="AM26" s="810"/>
      <c r="AN26" s="810"/>
      <c r="AO26" s="810"/>
      <c r="AP26" s="810"/>
      <c r="AQ26" s="810"/>
      <c r="AR26" s="810"/>
      <c r="AS26" s="810"/>
      <c r="AT26" s="810"/>
      <c r="AU26" s="810"/>
      <c r="AV26" s="810"/>
      <c r="AW26" s="810"/>
      <c r="AX26" s="810"/>
      <c r="AY26" s="810"/>
      <c r="AZ26" s="810"/>
      <c r="BA26" s="810"/>
      <c r="BB26" s="810"/>
      <c r="BC26" s="810"/>
    </row>
    <row r="27" ht="15.75" customHeight="1">
      <c r="F27" s="827"/>
      <c r="G27" s="726"/>
      <c r="H27" s="726"/>
      <c r="I27" s="726"/>
      <c r="J27" s="726"/>
      <c r="K27" s="811"/>
      <c r="L27" s="726"/>
      <c r="M27" s="726"/>
      <c r="N27" s="726"/>
      <c r="O27" s="828"/>
      <c r="P27" s="828"/>
      <c r="Q27" s="726"/>
      <c r="R27" s="726"/>
      <c r="S27" s="726"/>
      <c r="T27" s="726"/>
      <c r="U27" s="812"/>
      <c r="V27" s="810"/>
      <c r="W27" s="810"/>
      <c r="X27" s="810"/>
      <c r="Y27" s="810"/>
      <c r="Z27" s="810"/>
      <c r="AA27" s="810"/>
      <c r="AB27" s="810"/>
      <c r="AC27" s="810"/>
      <c r="AD27" s="810"/>
      <c r="AE27" s="810"/>
      <c r="AF27" s="810"/>
      <c r="AG27" s="810"/>
      <c r="AH27" s="810"/>
      <c r="AI27" s="810"/>
      <c r="AJ27" s="810"/>
      <c r="AK27" s="810"/>
      <c r="AL27" s="810"/>
      <c r="AM27" s="810"/>
      <c r="AN27" s="810"/>
      <c r="AO27" s="810"/>
      <c r="AP27" s="810"/>
      <c r="AQ27" s="810"/>
      <c r="AR27" s="810"/>
      <c r="AS27" s="810"/>
      <c r="AT27" s="810"/>
      <c r="AU27" s="810"/>
      <c r="AV27" s="810"/>
      <c r="AW27" s="810"/>
      <c r="AX27" s="810"/>
      <c r="AY27" s="810"/>
      <c r="AZ27" s="810"/>
      <c r="BA27" s="810"/>
      <c r="BB27" s="810"/>
      <c r="BC27" s="810"/>
    </row>
    <row r="28" ht="15.75" customHeight="1">
      <c r="F28" s="827"/>
      <c r="G28" s="726"/>
      <c r="H28" s="726"/>
      <c r="I28" s="726"/>
      <c r="J28" s="726"/>
      <c r="K28" s="811"/>
      <c r="L28" s="726"/>
      <c r="M28" s="726"/>
      <c r="N28" s="726"/>
      <c r="O28" s="828"/>
      <c r="P28" s="828"/>
      <c r="Q28" s="726"/>
      <c r="R28" s="726"/>
      <c r="S28" s="726"/>
      <c r="T28" s="726"/>
      <c r="U28" s="812"/>
      <c r="V28" s="810"/>
      <c r="W28" s="810"/>
      <c r="X28" s="810"/>
      <c r="Y28" s="810"/>
      <c r="Z28" s="810"/>
      <c r="AA28" s="810"/>
      <c r="AB28" s="810"/>
      <c r="AC28" s="810"/>
      <c r="AD28" s="810"/>
      <c r="AE28" s="810"/>
      <c r="AF28" s="810"/>
      <c r="AG28" s="810"/>
      <c r="AH28" s="810"/>
      <c r="AI28" s="810"/>
      <c r="AJ28" s="810"/>
      <c r="AK28" s="810"/>
      <c r="AL28" s="810"/>
      <c r="AM28" s="810"/>
      <c r="AN28" s="810"/>
      <c r="AO28" s="810"/>
      <c r="AP28" s="810"/>
      <c r="AQ28" s="810"/>
      <c r="AR28" s="810"/>
      <c r="AS28" s="810"/>
      <c r="AT28" s="810"/>
      <c r="AU28" s="810"/>
      <c r="AV28" s="810"/>
      <c r="AW28" s="810"/>
      <c r="AX28" s="810"/>
      <c r="AY28" s="810"/>
      <c r="AZ28" s="810"/>
      <c r="BA28" s="810"/>
      <c r="BB28" s="810"/>
      <c r="BC28" s="810"/>
    </row>
    <row r="29" ht="15.75" customHeight="1">
      <c r="F29" s="827"/>
      <c r="G29" s="726"/>
      <c r="H29" s="726"/>
      <c r="I29" s="726"/>
      <c r="J29" s="726"/>
      <c r="K29" s="811"/>
      <c r="L29" s="726"/>
      <c r="M29" s="726"/>
      <c r="N29" s="726"/>
      <c r="O29" s="828"/>
      <c r="P29" s="828"/>
      <c r="Q29" s="726"/>
      <c r="R29" s="726"/>
      <c r="S29" s="726"/>
      <c r="T29" s="726"/>
      <c r="U29" s="812"/>
      <c r="V29" s="810"/>
      <c r="W29" s="810"/>
      <c r="X29" s="810"/>
      <c r="Y29" s="810"/>
      <c r="Z29" s="810"/>
      <c r="AA29" s="810"/>
      <c r="AB29" s="810"/>
      <c r="AC29" s="810"/>
      <c r="AD29" s="810"/>
      <c r="AE29" s="810"/>
      <c r="AF29" s="810"/>
      <c r="AG29" s="810"/>
      <c r="AH29" s="810"/>
      <c r="AI29" s="810"/>
      <c r="AJ29" s="810"/>
      <c r="AK29" s="810"/>
      <c r="AL29" s="810"/>
      <c r="AM29" s="810"/>
      <c r="AN29" s="810"/>
      <c r="AO29" s="810"/>
      <c r="AP29" s="810"/>
      <c r="AQ29" s="810"/>
      <c r="AR29" s="810"/>
      <c r="AS29" s="810"/>
      <c r="AT29" s="810"/>
      <c r="AU29" s="810"/>
      <c r="AV29" s="810"/>
      <c r="AW29" s="810"/>
      <c r="AX29" s="810"/>
      <c r="AY29" s="810"/>
      <c r="AZ29" s="810"/>
      <c r="BA29" s="810"/>
      <c r="BB29" s="810"/>
      <c r="BC29" s="810"/>
    </row>
    <row r="30" ht="15.75" customHeight="1">
      <c r="F30" s="827"/>
      <c r="G30" s="726"/>
      <c r="H30" s="726"/>
      <c r="I30" s="726"/>
      <c r="J30" s="726"/>
      <c r="K30" s="811"/>
      <c r="L30" s="726"/>
      <c r="M30" s="726"/>
      <c r="N30" s="726"/>
      <c r="O30" s="828"/>
      <c r="P30" s="828"/>
      <c r="Q30" s="726"/>
      <c r="R30" s="726"/>
      <c r="S30" s="726"/>
      <c r="T30" s="726"/>
      <c r="U30" s="812"/>
      <c r="V30" s="810"/>
      <c r="W30" s="810"/>
      <c r="X30" s="810"/>
      <c r="Y30" s="810"/>
      <c r="Z30" s="810"/>
      <c r="AA30" s="810"/>
      <c r="AB30" s="810"/>
      <c r="AC30" s="810"/>
      <c r="AD30" s="810"/>
      <c r="AE30" s="810"/>
      <c r="AF30" s="810"/>
      <c r="AG30" s="810"/>
      <c r="AH30" s="810"/>
      <c r="AI30" s="810"/>
      <c r="AJ30" s="810"/>
      <c r="AK30" s="810"/>
      <c r="AL30" s="810"/>
      <c r="AM30" s="810"/>
      <c r="AN30" s="810"/>
      <c r="AO30" s="810"/>
      <c r="AP30" s="810"/>
      <c r="AQ30" s="810"/>
      <c r="AR30" s="810"/>
      <c r="AS30" s="810"/>
      <c r="AT30" s="810"/>
      <c r="AU30" s="810"/>
      <c r="AV30" s="810"/>
      <c r="AW30" s="810"/>
      <c r="AX30" s="810"/>
      <c r="AY30" s="810"/>
      <c r="AZ30" s="810"/>
      <c r="BA30" s="810"/>
      <c r="BB30" s="810"/>
      <c r="BC30" s="810"/>
    </row>
    <row r="31" ht="15.75" customHeight="1">
      <c r="F31" s="827"/>
      <c r="G31" s="726"/>
      <c r="H31" s="726"/>
      <c r="I31" s="726"/>
      <c r="J31" s="726"/>
      <c r="K31" s="811"/>
      <c r="L31" s="726"/>
      <c r="M31" s="726"/>
      <c r="N31" s="726"/>
      <c r="O31" s="828"/>
      <c r="P31" s="828"/>
      <c r="Q31" s="726"/>
      <c r="R31" s="726"/>
      <c r="S31" s="726"/>
      <c r="T31" s="726"/>
      <c r="U31" s="812"/>
      <c r="V31" s="810"/>
      <c r="W31" s="810"/>
      <c r="X31" s="810"/>
      <c r="Y31" s="810"/>
      <c r="Z31" s="810"/>
      <c r="AA31" s="810"/>
      <c r="AB31" s="810"/>
      <c r="AC31" s="810"/>
      <c r="AD31" s="810"/>
      <c r="AE31" s="810"/>
      <c r="AF31" s="810"/>
      <c r="AG31" s="810"/>
      <c r="AH31" s="810"/>
      <c r="AI31" s="810"/>
      <c r="AJ31" s="810"/>
      <c r="AK31" s="810"/>
      <c r="AL31" s="810"/>
      <c r="AM31" s="810"/>
      <c r="AN31" s="810"/>
      <c r="AO31" s="810"/>
      <c r="AP31" s="810"/>
      <c r="AQ31" s="810"/>
      <c r="AR31" s="810"/>
      <c r="AS31" s="810"/>
      <c r="AT31" s="810"/>
      <c r="AU31" s="810"/>
      <c r="AV31" s="810"/>
      <c r="AW31" s="810"/>
      <c r="AX31" s="810"/>
      <c r="AY31" s="810"/>
      <c r="AZ31" s="810"/>
      <c r="BA31" s="810"/>
      <c r="BB31" s="810"/>
      <c r="BC31" s="810"/>
    </row>
    <row r="32" ht="15.75" customHeight="1">
      <c r="F32" s="827"/>
      <c r="G32" s="726"/>
      <c r="H32" s="726"/>
      <c r="I32" s="726"/>
      <c r="J32" s="726"/>
      <c r="K32" s="811"/>
      <c r="L32" s="726"/>
      <c r="M32" s="726"/>
      <c r="N32" s="726"/>
      <c r="O32" s="828"/>
      <c r="P32" s="828"/>
      <c r="Q32" s="726"/>
      <c r="R32" s="726"/>
      <c r="S32" s="726"/>
      <c r="T32" s="726"/>
      <c r="U32" s="812"/>
      <c r="V32" s="810"/>
      <c r="W32" s="810"/>
      <c r="X32" s="810"/>
      <c r="Y32" s="810"/>
      <c r="Z32" s="810"/>
      <c r="AA32" s="810"/>
      <c r="AB32" s="810"/>
      <c r="AC32" s="810"/>
      <c r="AD32" s="810"/>
      <c r="AE32" s="810"/>
      <c r="AF32" s="810"/>
      <c r="AG32" s="810"/>
      <c r="AH32" s="810"/>
      <c r="AI32" s="810"/>
      <c r="AJ32" s="810"/>
      <c r="AK32" s="810"/>
      <c r="AL32" s="810"/>
      <c r="AM32" s="810"/>
      <c r="AN32" s="810"/>
      <c r="AO32" s="810"/>
      <c r="AP32" s="810"/>
      <c r="AQ32" s="810"/>
      <c r="AR32" s="810"/>
      <c r="AS32" s="810"/>
      <c r="AT32" s="810"/>
      <c r="AU32" s="810"/>
      <c r="AV32" s="810"/>
      <c r="AW32" s="810"/>
      <c r="AX32" s="810"/>
      <c r="AY32" s="810"/>
      <c r="AZ32" s="810"/>
      <c r="BA32" s="810"/>
      <c r="BB32" s="810"/>
      <c r="BC32" s="810"/>
    </row>
    <row r="33" ht="15.75" customHeight="1">
      <c r="F33" s="827"/>
      <c r="G33" s="726"/>
      <c r="H33" s="726"/>
      <c r="I33" s="726"/>
      <c r="J33" s="726"/>
      <c r="K33" s="811"/>
      <c r="L33" s="726"/>
      <c r="M33" s="726"/>
      <c r="N33" s="726"/>
      <c r="O33" s="828"/>
      <c r="P33" s="828"/>
      <c r="Q33" s="726"/>
      <c r="R33" s="726"/>
      <c r="S33" s="726"/>
      <c r="T33" s="726"/>
      <c r="U33" s="812"/>
      <c r="V33" s="810"/>
      <c r="W33" s="810"/>
      <c r="X33" s="810"/>
      <c r="Y33" s="810"/>
      <c r="Z33" s="810"/>
      <c r="AA33" s="810"/>
      <c r="AB33" s="810"/>
      <c r="AC33" s="810"/>
      <c r="AD33" s="810"/>
      <c r="AE33" s="810"/>
      <c r="AF33" s="810"/>
      <c r="AG33" s="810"/>
      <c r="AH33" s="810"/>
      <c r="AI33" s="810"/>
      <c r="AJ33" s="810"/>
      <c r="AK33" s="810"/>
      <c r="AL33" s="810"/>
      <c r="AM33" s="810"/>
      <c r="AN33" s="810"/>
      <c r="AO33" s="810"/>
      <c r="AP33" s="810"/>
      <c r="AQ33" s="810"/>
      <c r="AR33" s="810"/>
      <c r="AS33" s="810"/>
      <c r="AT33" s="810"/>
      <c r="AU33" s="810"/>
      <c r="AV33" s="810"/>
      <c r="AW33" s="810"/>
      <c r="AX33" s="810"/>
      <c r="AY33" s="810"/>
      <c r="AZ33" s="810"/>
      <c r="BA33" s="810"/>
      <c r="BB33" s="810"/>
      <c r="BC33" s="810"/>
    </row>
    <row r="34" ht="15.75" customHeight="1">
      <c r="F34" s="827"/>
      <c r="G34" s="726"/>
      <c r="H34" s="726"/>
      <c r="I34" s="726"/>
      <c r="J34" s="726"/>
      <c r="K34" s="811"/>
      <c r="L34" s="726"/>
      <c r="M34" s="726"/>
      <c r="N34" s="726"/>
      <c r="O34" s="828"/>
      <c r="P34" s="828"/>
      <c r="Q34" s="726"/>
      <c r="R34" s="726"/>
      <c r="S34" s="726"/>
      <c r="T34" s="726"/>
      <c r="U34" s="812"/>
      <c r="V34" s="810"/>
      <c r="W34" s="810"/>
      <c r="X34" s="810"/>
      <c r="Y34" s="810"/>
      <c r="Z34" s="810"/>
      <c r="AA34" s="810"/>
      <c r="AB34" s="810"/>
      <c r="AC34" s="810"/>
      <c r="AD34" s="810"/>
      <c r="AE34" s="810"/>
      <c r="AF34" s="810"/>
      <c r="AG34" s="810"/>
      <c r="AH34" s="810"/>
      <c r="AI34" s="810"/>
      <c r="AJ34" s="810"/>
      <c r="AK34" s="810"/>
      <c r="AL34" s="810"/>
      <c r="AM34" s="810"/>
      <c r="AN34" s="810"/>
      <c r="AO34" s="810"/>
      <c r="AP34" s="810"/>
      <c r="AQ34" s="810"/>
      <c r="AR34" s="810"/>
      <c r="AS34" s="810"/>
      <c r="AT34" s="810"/>
      <c r="AU34" s="810"/>
      <c r="AV34" s="810"/>
      <c r="AW34" s="810"/>
      <c r="AX34" s="810"/>
      <c r="AY34" s="810"/>
      <c r="AZ34" s="810"/>
      <c r="BA34" s="810"/>
      <c r="BB34" s="810"/>
      <c r="BC34" s="810"/>
    </row>
    <row r="35" ht="15.75" customHeight="1">
      <c r="F35" s="827"/>
      <c r="G35" s="726"/>
      <c r="H35" s="726"/>
      <c r="I35" s="726"/>
      <c r="J35" s="726"/>
      <c r="K35" s="811"/>
      <c r="L35" s="726"/>
      <c r="M35" s="726"/>
      <c r="N35" s="726"/>
      <c r="O35" s="828"/>
      <c r="P35" s="828"/>
      <c r="Q35" s="726"/>
      <c r="R35" s="726"/>
      <c r="S35" s="726"/>
      <c r="T35" s="726"/>
      <c r="U35" s="812"/>
      <c r="V35" s="810"/>
      <c r="W35" s="810"/>
      <c r="X35" s="810"/>
      <c r="Y35" s="810"/>
      <c r="Z35" s="810"/>
      <c r="AA35" s="810"/>
      <c r="AB35" s="810"/>
      <c r="AC35" s="810"/>
      <c r="AD35" s="810"/>
      <c r="AE35" s="810"/>
      <c r="AF35" s="810"/>
      <c r="AG35" s="810"/>
      <c r="AH35" s="810"/>
      <c r="AI35" s="810"/>
      <c r="AJ35" s="810"/>
      <c r="AK35" s="810"/>
      <c r="AL35" s="810"/>
      <c r="AM35" s="810"/>
      <c r="AN35" s="810"/>
      <c r="AO35" s="810"/>
      <c r="AP35" s="810"/>
      <c r="AQ35" s="810"/>
      <c r="AR35" s="810"/>
      <c r="AS35" s="810"/>
      <c r="AT35" s="810"/>
      <c r="AU35" s="810"/>
      <c r="AV35" s="810"/>
      <c r="AW35" s="810"/>
      <c r="AX35" s="810"/>
      <c r="AY35" s="810"/>
      <c r="AZ35" s="810"/>
      <c r="BA35" s="810"/>
      <c r="BB35" s="810"/>
      <c r="BC35" s="810"/>
    </row>
    <row r="36" ht="15.75" customHeight="1">
      <c r="F36" s="827"/>
      <c r="G36" s="726"/>
      <c r="H36" s="726"/>
      <c r="I36" s="726"/>
      <c r="J36" s="726"/>
      <c r="K36" s="811"/>
      <c r="L36" s="726"/>
      <c r="M36" s="726"/>
      <c r="N36" s="726"/>
      <c r="O36" s="828"/>
      <c r="P36" s="828"/>
      <c r="Q36" s="726"/>
      <c r="R36" s="726"/>
      <c r="S36" s="726"/>
      <c r="T36" s="726"/>
      <c r="U36" s="812"/>
      <c r="V36" s="810"/>
      <c r="W36" s="810"/>
      <c r="X36" s="810"/>
      <c r="Y36" s="810"/>
      <c r="Z36" s="810"/>
      <c r="AA36" s="810"/>
      <c r="AB36" s="810"/>
      <c r="AC36" s="810"/>
      <c r="AD36" s="810"/>
      <c r="AE36" s="810"/>
      <c r="AF36" s="810"/>
      <c r="AG36" s="810"/>
      <c r="AH36" s="810"/>
      <c r="AI36" s="810"/>
      <c r="AJ36" s="810"/>
      <c r="AK36" s="810"/>
      <c r="AL36" s="810"/>
      <c r="AM36" s="810"/>
      <c r="AN36" s="810"/>
      <c r="AO36" s="810"/>
      <c r="AP36" s="810"/>
      <c r="AQ36" s="810"/>
      <c r="AR36" s="810"/>
      <c r="AS36" s="810"/>
      <c r="AT36" s="810"/>
      <c r="AU36" s="810"/>
      <c r="AV36" s="810"/>
      <c r="AW36" s="810"/>
      <c r="AX36" s="810"/>
      <c r="AY36" s="810"/>
      <c r="AZ36" s="810"/>
      <c r="BA36" s="810"/>
      <c r="BB36" s="810"/>
      <c r="BC36" s="810"/>
    </row>
    <row r="37" ht="15.75" customHeight="1">
      <c r="F37" s="827"/>
      <c r="G37" s="726"/>
      <c r="H37" s="726"/>
      <c r="I37" s="726"/>
      <c r="J37" s="726"/>
      <c r="K37" s="811"/>
      <c r="L37" s="726"/>
      <c r="M37" s="726"/>
      <c r="N37" s="726"/>
      <c r="O37" s="828"/>
      <c r="P37" s="828"/>
      <c r="Q37" s="726"/>
      <c r="R37" s="726"/>
      <c r="S37" s="726"/>
      <c r="T37" s="726"/>
      <c r="U37" s="812"/>
      <c r="V37" s="810"/>
      <c r="W37" s="810"/>
      <c r="X37" s="810"/>
      <c r="Y37" s="810"/>
      <c r="Z37" s="810"/>
      <c r="AA37" s="810"/>
      <c r="AB37" s="810"/>
      <c r="AC37" s="810"/>
      <c r="AD37" s="810"/>
      <c r="AE37" s="810"/>
      <c r="AF37" s="810"/>
      <c r="AG37" s="810"/>
      <c r="AH37" s="810"/>
      <c r="AI37" s="810"/>
      <c r="AJ37" s="810"/>
      <c r="AK37" s="810"/>
      <c r="AL37" s="810"/>
      <c r="AM37" s="810"/>
      <c r="AN37" s="810"/>
      <c r="AO37" s="810"/>
      <c r="AP37" s="810"/>
      <c r="AQ37" s="810"/>
      <c r="AR37" s="810"/>
      <c r="AS37" s="810"/>
      <c r="AT37" s="810"/>
      <c r="AU37" s="810"/>
      <c r="AV37" s="810"/>
      <c r="AW37" s="810"/>
      <c r="AX37" s="810"/>
      <c r="AY37" s="810"/>
      <c r="AZ37" s="810"/>
      <c r="BA37" s="810"/>
      <c r="BB37" s="810"/>
      <c r="BC37" s="810"/>
    </row>
    <row r="38" ht="15.75" customHeight="1">
      <c r="F38" s="827"/>
      <c r="G38" s="726"/>
      <c r="H38" s="726"/>
      <c r="I38" s="726"/>
      <c r="J38" s="726"/>
      <c r="K38" s="811"/>
      <c r="L38" s="726"/>
      <c r="M38" s="726"/>
      <c r="N38" s="726"/>
      <c r="O38" s="828"/>
      <c r="P38" s="828"/>
      <c r="Q38" s="726"/>
      <c r="R38" s="726"/>
      <c r="S38" s="726"/>
      <c r="T38" s="726"/>
      <c r="U38" s="812"/>
      <c r="V38" s="810"/>
      <c r="W38" s="810"/>
      <c r="X38" s="810"/>
      <c r="Y38" s="810"/>
      <c r="Z38" s="810"/>
      <c r="AA38" s="810"/>
      <c r="AB38" s="810"/>
      <c r="AC38" s="810"/>
      <c r="AD38" s="810"/>
      <c r="AE38" s="810"/>
      <c r="AF38" s="810"/>
      <c r="AG38" s="810"/>
      <c r="AH38" s="810"/>
      <c r="AI38" s="810"/>
      <c r="AJ38" s="810"/>
      <c r="AK38" s="810"/>
      <c r="AL38" s="810"/>
      <c r="AM38" s="810"/>
      <c r="AN38" s="810"/>
      <c r="AO38" s="810"/>
      <c r="AP38" s="810"/>
      <c r="AQ38" s="810"/>
      <c r="AR38" s="810"/>
      <c r="AS38" s="810"/>
      <c r="AT38" s="810"/>
      <c r="AU38" s="810"/>
      <c r="AV38" s="810"/>
      <c r="AW38" s="810"/>
      <c r="AX38" s="810"/>
      <c r="AY38" s="810"/>
      <c r="AZ38" s="810"/>
      <c r="BA38" s="810"/>
      <c r="BB38" s="810"/>
      <c r="BC38" s="810"/>
    </row>
    <row r="39" ht="15.75" customHeight="1">
      <c r="F39" s="827"/>
      <c r="G39" s="726"/>
      <c r="H39" s="726"/>
      <c r="I39" s="726"/>
      <c r="J39" s="726"/>
      <c r="K39" s="811"/>
      <c r="L39" s="726"/>
      <c r="M39" s="726"/>
      <c r="N39" s="726"/>
      <c r="O39" s="828"/>
      <c r="P39" s="828"/>
      <c r="Q39" s="726"/>
      <c r="R39" s="726"/>
      <c r="S39" s="726"/>
      <c r="T39" s="726"/>
      <c r="U39" s="812"/>
      <c r="V39" s="810"/>
      <c r="W39" s="810"/>
      <c r="X39" s="810"/>
      <c r="Y39" s="810"/>
      <c r="Z39" s="810"/>
      <c r="AA39" s="810"/>
      <c r="AB39" s="810"/>
      <c r="AC39" s="810"/>
      <c r="AD39" s="810"/>
      <c r="AE39" s="810"/>
      <c r="AF39" s="810"/>
      <c r="AG39" s="810"/>
      <c r="AH39" s="810"/>
      <c r="AI39" s="810"/>
      <c r="AJ39" s="810"/>
      <c r="AK39" s="810"/>
      <c r="AL39" s="810"/>
      <c r="AM39" s="810"/>
      <c r="AN39" s="810"/>
      <c r="AO39" s="810"/>
      <c r="AP39" s="810"/>
      <c r="AQ39" s="810"/>
      <c r="AR39" s="810"/>
      <c r="AS39" s="810"/>
      <c r="AT39" s="810"/>
      <c r="AU39" s="810"/>
      <c r="AV39" s="810"/>
      <c r="AW39" s="810"/>
      <c r="AX39" s="810"/>
      <c r="AY39" s="810"/>
      <c r="AZ39" s="810"/>
      <c r="BA39" s="810"/>
      <c r="BB39" s="810"/>
      <c r="BC39" s="810"/>
    </row>
    <row r="40" ht="15.75" customHeight="1">
      <c r="F40" s="827"/>
      <c r="G40" s="726"/>
      <c r="H40" s="726"/>
      <c r="I40" s="726"/>
      <c r="J40" s="726"/>
      <c r="K40" s="811"/>
      <c r="L40" s="726"/>
      <c r="M40" s="726"/>
      <c r="N40" s="726"/>
      <c r="O40" s="828"/>
      <c r="P40" s="828"/>
      <c r="Q40" s="726"/>
      <c r="R40" s="726"/>
      <c r="S40" s="726"/>
      <c r="T40" s="726"/>
      <c r="U40" s="812"/>
      <c r="V40" s="810"/>
      <c r="W40" s="810"/>
      <c r="X40" s="810"/>
      <c r="Y40" s="810"/>
      <c r="Z40" s="810"/>
      <c r="AA40" s="810"/>
      <c r="AB40" s="810"/>
      <c r="AC40" s="810"/>
      <c r="AD40" s="810"/>
      <c r="AE40" s="810"/>
      <c r="AF40" s="810"/>
      <c r="AG40" s="810"/>
      <c r="AH40" s="810"/>
      <c r="AI40" s="810"/>
      <c r="AJ40" s="810"/>
      <c r="AK40" s="810"/>
      <c r="AL40" s="810"/>
      <c r="AM40" s="810"/>
      <c r="AN40" s="810"/>
      <c r="AO40" s="810"/>
      <c r="AP40" s="810"/>
      <c r="AQ40" s="810"/>
      <c r="AR40" s="810"/>
      <c r="AS40" s="810"/>
      <c r="AT40" s="810"/>
      <c r="AU40" s="810"/>
      <c r="AV40" s="810"/>
      <c r="AW40" s="810"/>
      <c r="AX40" s="810"/>
      <c r="AY40" s="810"/>
      <c r="AZ40" s="810"/>
      <c r="BA40" s="810"/>
      <c r="BB40" s="810"/>
      <c r="BC40" s="810"/>
    </row>
    <row r="41" ht="15.75" customHeight="1">
      <c r="F41" s="827"/>
      <c r="G41" s="726"/>
      <c r="H41" s="726"/>
      <c r="I41" s="726"/>
      <c r="J41" s="726"/>
      <c r="K41" s="811"/>
      <c r="L41" s="726"/>
      <c r="M41" s="726"/>
      <c r="N41" s="726"/>
      <c r="O41" s="828"/>
      <c r="P41" s="828"/>
      <c r="Q41" s="726"/>
      <c r="R41" s="726"/>
      <c r="S41" s="726"/>
      <c r="T41" s="726"/>
      <c r="U41" s="812"/>
      <c r="V41" s="810"/>
      <c r="W41" s="810"/>
      <c r="X41" s="810"/>
      <c r="Y41" s="810"/>
      <c r="Z41" s="810"/>
      <c r="AA41" s="810"/>
      <c r="AB41" s="810"/>
      <c r="AC41" s="810"/>
      <c r="AD41" s="810"/>
      <c r="AE41" s="810"/>
      <c r="AF41" s="810"/>
      <c r="AG41" s="810"/>
      <c r="AH41" s="810"/>
      <c r="AI41" s="810"/>
      <c r="AJ41" s="810"/>
      <c r="AK41" s="810"/>
      <c r="AL41" s="810"/>
      <c r="AM41" s="810"/>
      <c r="AN41" s="810"/>
      <c r="AO41" s="810"/>
      <c r="AP41" s="810"/>
      <c r="AQ41" s="810"/>
      <c r="AR41" s="810"/>
      <c r="AS41" s="810"/>
      <c r="AT41" s="810"/>
      <c r="AU41" s="810"/>
      <c r="AV41" s="810"/>
      <c r="AW41" s="810"/>
      <c r="AX41" s="810"/>
      <c r="AY41" s="810"/>
      <c r="AZ41" s="810"/>
      <c r="BA41" s="810"/>
      <c r="BB41" s="810"/>
      <c r="BC41" s="810"/>
    </row>
    <row r="42" ht="15.75" customHeight="1">
      <c r="F42" s="827"/>
      <c r="G42" s="726"/>
      <c r="H42" s="726"/>
      <c r="I42" s="726"/>
      <c r="J42" s="726"/>
      <c r="K42" s="811"/>
      <c r="L42" s="726"/>
      <c r="M42" s="726"/>
      <c r="N42" s="726"/>
      <c r="O42" s="828"/>
      <c r="P42" s="828"/>
      <c r="Q42" s="726"/>
      <c r="R42" s="726"/>
      <c r="S42" s="726"/>
      <c r="T42" s="726"/>
      <c r="U42" s="812"/>
      <c r="V42" s="810"/>
      <c r="W42" s="810"/>
      <c r="X42" s="810"/>
      <c r="Y42" s="810"/>
      <c r="Z42" s="810"/>
      <c r="AA42" s="810"/>
      <c r="AB42" s="810"/>
      <c r="AC42" s="810"/>
      <c r="AD42" s="810"/>
      <c r="AE42" s="810"/>
      <c r="AF42" s="810"/>
      <c r="AG42" s="810"/>
      <c r="AH42" s="810"/>
      <c r="AI42" s="810"/>
      <c r="AJ42" s="810"/>
      <c r="AK42" s="810"/>
      <c r="AL42" s="810"/>
      <c r="AM42" s="810"/>
      <c r="AN42" s="810"/>
      <c r="AO42" s="810"/>
      <c r="AP42" s="810"/>
      <c r="AQ42" s="810"/>
      <c r="AR42" s="810"/>
      <c r="AS42" s="810"/>
      <c r="AT42" s="810"/>
      <c r="AU42" s="810"/>
      <c r="AV42" s="810"/>
      <c r="AW42" s="810"/>
      <c r="AX42" s="810"/>
      <c r="AY42" s="810"/>
      <c r="AZ42" s="810"/>
      <c r="BA42" s="810"/>
      <c r="BB42" s="810"/>
      <c r="BC42" s="810"/>
    </row>
    <row r="43" ht="15.75" customHeight="1">
      <c r="F43" s="827"/>
      <c r="G43" s="726"/>
      <c r="H43" s="726"/>
      <c r="I43" s="726"/>
      <c r="J43" s="726"/>
      <c r="K43" s="811"/>
      <c r="L43" s="726"/>
      <c r="M43" s="726"/>
      <c r="N43" s="726"/>
      <c r="O43" s="828"/>
      <c r="P43" s="828"/>
      <c r="Q43" s="726"/>
      <c r="R43" s="726"/>
      <c r="S43" s="726"/>
      <c r="T43" s="726"/>
      <c r="U43" s="812"/>
      <c r="V43" s="810"/>
      <c r="W43" s="810"/>
      <c r="X43" s="810"/>
      <c r="Y43" s="810"/>
      <c r="Z43" s="810"/>
      <c r="AA43" s="810"/>
      <c r="AB43" s="810"/>
      <c r="AC43" s="810"/>
      <c r="AD43" s="810"/>
      <c r="AE43" s="810"/>
      <c r="AF43" s="810"/>
      <c r="AG43" s="810"/>
      <c r="AH43" s="810"/>
      <c r="AI43" s="810"/>
      <c r="AJ43" s="810"/>
      <c r="AK43" s="810"/>
      <c r="AL43" s="810"/>
      <c r="AM43" s="810"/>
      <c r="AN43" s="810"/>
      <c r="AO43" s="810"/>
      <c r="AP43" s="810"/>
      <c r="AQ43" s="810"/>
      <c r="AR43" s="810"/>
      <c r="AS43" s="810"/>
      <c r="AT43" s="810"/>
      <c r="AU43" s="810"/>
      <c r="AV43" s="810"/>
      <c r="AW43" s="810"/>
      <c r="AX43" s="810"/>
      <c r="AY43" s="810"/>
      <c r="AZ43" s="810"/>
      <c r="BA43" s="810"/>
      <c r="BB43" s="810"/>
      <c r="BC43" s="810"/>
    </row>
    <row r="44" ht="15.75" customHeight="1">
      <c r="F44" s="827"/>
      <c r="G44" s="726"/>
      <c r="H44" s="726"/>
      <c r="I44" s="726"/>
      <c r="J44" s="726"/>
      <c r="K44" s="811"/>
      <c r="L44" s="726"/>
      <c r="M44" s="726"/>
      <c r="N44" s="726"/>
      <c r="O44" s="828"/>
      <c r="P44" s="828"/>
      <c r="Q44" s="726"/>
      <c r="R44" s="726"/>
      <c r="S44" s="726"/>
      <c r="T44" s="726"/>
      <c r="U44" s="812"/>
      <c r="V44" s="810"/>
      <c r="W44" s="810"/>
      <c r="X44" s="810"/>
      <c r="Y44" s="810"/>
      <c r="Z44" s="810"/>
      <c r="AA44" s="810"/>
      <c r="AB44" s="810"/>
      <c r="AC44" s="810"/>
      <c r="AD44" s="810"/>
      <c r="AE44" s="810"/>
      <c r="AF44" s="810"/>
      <c r="AG44" s="810"/>
      <c r="AH44" s="810"/>
      <c r="AI44" s="810"/>
      <c r="AJ44" s="810"/>
      <c r="AK44" s="810"/>
      <c r="AL44" s="810"/>
      <c r="AM44" s="810"/>
      <c r="AN44" s="810"/>
      <c r="AO44" s="810"/>
      <c r="AP44" s="810"/>
      <c r="AQ44" s="810"/>
      <c r="AR44" s="810"/>
      <c r="AS44" s="810"/>
      <c r="AT44" s="810"/>
      <c r="AU44" s="810"/>
      <c r="AV44" s="810"/>
      <c r="AW44" s="810"/>
      <c r="AX44" s="810"/>
      <c r="AY44" s="810"/>
      <c r="AZ44" s="810"/>
      <c r="BA44" s="810"/>
      <c r="BB44" s="810"/>
      <c r="BC44" s="810"/>
    </row>
    <row r="45" ht="15.75" customHeight="1">
      <c r="F45" s="827"/>
      <c r="G45" s="726"/>
      <c r="H45" s="726"/>
      <c r="I45" s="726"/>
      <c r="J45" s="726"/>
      <c r="K45" s="811"/>
      <c r="L45" s="726"/>
      <c r="M45" s="726"/>
      <c r="N45" s="726"/>
      <c r="O45" s="828"/>
      <c r="P45" s="828"/>
      <c r="Q45" s="726"/>
      <c r="R45" s="726"/>
      <c r="S45" s="726"/>
      <c r="T45" s="726"/>
      <c r="U45" s="812"/>
      <c r="V45" s="810"/>
      <c r="W45" s="810"/>
      <c r="X45" s="810"/>
      <c r="Y45" s="810"/>
      <c r="Z45" s="810"/>
      <c r="AA45" s="810"/>
      <c r="AB45" s="810"/>
      <c r="AC45" s="810"/>
      <c r="AD45" s="810"/>
      <c r="AE45" s="810"/>
      <c r="AF45" s="810"/>
      <c r="AG45" s="810"/>
      <c r="AH45" s="810"/>
      <c r="AI45" s="810"/>
      <c r="AJ45" s="810"/>
      <c r="AK45" s="810"/>
      <c r="AL45" s="810"/>
      <c r="AM45" s="810"/>
      <c r="AN45" s="810"/>
      <c r="AO45" s="810"/>
      <c r="AP45" s="810"/>
      <c r="AQ45" s="810"/>
      <c r="AR45" s="810"/>
      <c r="AS45" s="810"/>
      <c r="AT45" s="810"/>
      <c r="AU45" s="810"/>
      <c r="AV45" s="810"/>
      <c r="AW45" s="810"/>
      <c r="AX45" s="810"/>
      <c r="AY45" s="810"/>
      <c r="AZ45" s="810"/>
      <c r="BA45" s="810"/>
      <c r="BB45" s="810"/>
      <c r="BC45" s="810"/>
    </row>
    <row r="46" ht="15.75" customHeight="1">
      <c r="F46" s="827"/>
      <c r="G46" s="726"/>
      <c r="H46" s="726"/>
      <c r="I46" s="726"/>
      <c r="J46" s="726"/>
      <c r="K46" s="811"/>
      <c r="L46" s="726"/>
      <c r="M46" s="726"/>
      <c r="N46" s="726"/>
      <c r="O46" s="828"/>
      <c r="P46" s="828"/>
      <c r="Q46" s="726"/>
      <c r="R46" s="726"/>
      <c r="S46" s="726"/>
      <c r="T46" s="726"/>
      <c r="U46" s="812"/>
      <c r="V46" s="810"/>
      <c r="W46" s="810"/>
      <c r="X46" s="810"/>
      <c r="Y46" s="810"/>
      <c r="Z46" s="810"/>
      <c r="AA46" s="810"/>
      <c r="AB46" s="810"/>
      <c r="AC46" s="810"/>
      <c r="AD46" s="810"/>
      <c r="AE46" s="810"/>
      <c r="AF46" s="810"/>
      <c r="AG46" s="810"/>
      <c r="AH46" s="810"/>
      <c r="AI46" s="810"/>
      <c r="AJ46" s="810"/>
      <c r="AK46" s="810"/>
      <c r="AL46" s="810"/>
      <c r="AM46" s="810"/>
      <c r="AN46" s="810"/>
      <c r="AO46" s="810"/>
      <c r="AP46" s="810"/>
      <c r="AQ46" s="810"/>
      <c r="AR46" s="810"/>
      <c r="AS46" s="810"/>
      <c r="AT46" s="810"/>
      <c r="AU46" s="810"/>
      <c r="AV46" s="810"/>
      <c r="AW46" s="810"/>
      <c r="AX46" s="810"/>
      <c r="AY46" s="810"/>
      <c r="AZ46" s="810"/>
      <c r="BA46" s="810"/>
      <c r="BB46" s="810"/>
      <c r="BC46" s="810"/>
    </row>
    <row r="47" ht="15.75" customHeight="1">
      <c r="F47" s="827"/>
      <c r="G47" s="726"/>
      <c r="H47" s="726"/>
      <c r="I47" s="726"/>
      <c r="J47" s="726"/>
      <c r="K47" s="811"/>
      <c r="L47" s="726"/>
      <c r="M47" s="726"/>
      <c r="N47" s="726"/>
      <c r="O47" s="828"/>
      <c r="P47" s="828"/>
      <c r="Q47" s="726"/>
      <c r="R47" s="726"/>
      <c r="S47" s="726"/>
      <c r="T47" s="726"/>
      <c r="U47" s="812"/>
      <c r="V47" s="810"/>
      <c r="W47" s="810"/>
      <c r="X47" s="810"/>
      <c r="Y47" s="810"/>
      <c r="Z47" s="810"/>
      <c r="AA47" s="810"/>
      <c r="AB47" s="810"/>
      <c r="AC47" s="810"/>
      <c r="AD47" s="810"/>
      <c r="AE47" s="810"/>
      <c r="AF47" s="810"/>
      <c r="AG47" s="810"/>
      <c r="AH47" s="810"/>
      <c r="AI47" s="810"/>
      <c r="AJ47" s="810"/>
      <c r="AK47" s="810"/>
      <c r="AL47" s="810"/>
      <c r="AM47" s="810"/>
      <c r="AN47" s="810"/>
      <c r="AO47" s="810"/>
      <c r="AP47" s="810"/>
      <c r="AQ47" s="810"/>
      <c r="AR47" s="810"/>
      <c r="AS47" s="810"/>
      <c r="AT47" s="810"/>
      <c r="AU47" s="810"/>
      <c r="AV47" s="810"/>
      <c r="AW47" s="810"/>
      <c r="AX47" s="810"/>
      <c r="AY47" s="810"/>
      <c r="AZ47" s="810"/>
      <c r="BA47" s="810"/>
      <c r="BB47" s="810"/>
      <c r="BC47" s="810"/>
    </row>
    <row r="48" ht="15.75" customHeight="1">
      <c r="F48" s="827"/>
      <c r="G48" s="726"/>
      <c r="H48" s="726"/>
      <c r="I48" s="726"/>
      <c r="J48" s="726"/>
      <c r="K48" s="811"/>
      <c r="L48" s="726"/>
      <c r="M48" s="726"/>
      <c r="N48" s="726"/>
      <c r="O48" s="828"/>
      <c r="P48" s="828"/>
      <c r="Q48" s="726"/>
      <c r="R48" s="726"/>
      <c r="S48" s="726"/>
      <c r="T48" s="726"/>
      <c r="U48" s="812"/>
      <c r="V48" s="810"/>
      <c r="W48" s="810"/>
      <c r="X48" s="810"/>
      <c r="Y48" s="810"/>
      <c r="Z48" s="810"/>
      <c r="AA48" s="810"/>
      <c r="AB48" s="810"/>
      <c r="AC48" s="810"/>
      <c r="AD48" s="810"/>
      <c r="AE48" s="810"/>
      <c r="AF48" s="810"/>
      <c r="AG48" s="810"/>
      <c r="AH48" s="810"/>
      <c r="AI48" s="810"/>
      <c r="AJ48" s="810"/>
      <c r="AK48" s="810"/>
      <c r="AL48" s="810"/>
      <c r="AM48" s="810"/>
      <c r="AN48" s="810"/>
      <c r="AO48" s="810"/>
      <c r="AP48" s="810"/>
      <c r="AQ48" s="810"/>
      <c r="AR48" s="810"/>
      <c r="AS48" s="810"/>
      <c r="AT48" s="810"/>
      <c r="AU48" s="810"/>
      <c r="AV48" s="810"/>
      <c r="AW48" s="810"/>
      <c r="AX48" s="810"/>
      <c r="AY48" s="810"/>
      <c r="AZ48" s="810"/>
      <c r="BA48" s="810"/>
      <c r="BB48" s="810"/>
      <c r="BC48" s="810"/>
    </row>
    <row r="49" ht="15.75" customHeight="1">
      <c r="F49" s="827"/>
      <c r="G49" s="726"/>
      <c r="H49" s="726"/>
      <c r="I49" s="726"/>
      <c r="J49" s="726"/>
      <c r="K49" s="811"/>
      <c r="L49" s="726"/>
      <c r="M49" s="726"/>
      <c r="N49" s="726"/>
      <c r="O49" s="828"/>
      <c r="P49" s="828"/>
      <c r="Q49" s="726"/>
      <c r="R49" s="726"/>
      <c r="S49" s="726"/>
      <c r="T49" s="726"/>
      <c r="U49" s="812"/>
      <c r="V49" s="810"/>
      <c r="W49" s="810"/>
      <c r="X49" s="810"/>
      <c r="Y49" s="810"/>
      <c r="Z49" s="810"/>
      <c r="AA49" s="810"/>
      <c r="AB49" s="810"/>
      <c r="AC49" s="810"/>
      <c r="AD49" s="810"/>
      <c r="AE49" s="810"/>
      <c r="AF49" s="810"/>
      <c r="AG49" s="810"/>
      <c r="AH49" s="810"/>
      <c r="AI49" s="810"/>
      <c r="AJ49" s="810"/>
      <c r="AK49" s="810"/>
      <c r="AL49" s="810"/>
      <c r="AM49" s="810"/>
      <c r="AN49" s="810"/>
      <c r="AO49" s="810"/>
      <c r="AP49" s="810"/>
      <c r="AQ49" s="810"/>
      <c r="AR49" s="810"/>
      <c r="AS49" s="810"/>
      <c r="AT49" s="810"/>
      <c r="AU49" s="810"/>
      <c r="AV49" s="810"/>
      <c r="AW49" s="810"/>
      <c r="AX49" s="810"/>
      <c r="AY49" s="810"/>
      <c r="AZ49" s="810"/>
      <c r="BA49" s="810"/>
      <c r="BB49" s="810"/>
      <c r="BC49" s="810"/>
    </row>
    <row r="50" ht="15.75" customHeight="1">
      <c r="F50" s="827"/>
      <c r="G50" s="726"/>
      <c r="H50" s="726"/>
      <c r="I50" s="726"/>
      <c r="J50" s="726"/>
      <c r="K50" s="811"/>
      <c r="L50" s="726"/>
      <c r="M50" s="726"/>
      <c r="N50" s="726"/>
      <c r="O50" s="828"/>
      <c r="P50" s="828"/>
      <c r="Q50" s="726"/>
      <c r="R50" s="726"/>
      <c r="S50" s="726"/>
      <c r="T50" s="726"/>
      <c r="U50" s="812"/>
      <c r="V50" s="810"/>
      <c r="W50" s="810"/>
      <c r="X50" s="810"/>
      <c r="Y50" s="810"/>
      <c r="Z50" s="810"/>
      <c r="AA50" s="810"/>
      <c r="AB50" s="810"/>
      <c r="AC50" s="810"/>
      <c r="AD50" s="810"/>
      <c r="AE50" s="810"/>
      <c r="AF50" s="810"/>
      <c r="AG50" s="810"/>
      <c r="AH50" s="810"/>
      <c r="AI50" s="810"/>
      <c r="AJ50" s="810"/>
      <c r="AK50" s="810"/>
      <c r="AL50" s="810"/>
      <c r="AM50" s="810"/>
      <c r="AN50" s="810"/>
      <c r="AO50" s="810"/>
      <c r="AP50" s="810"/>
      <c r="AQ50" s="810"/>
      <c r="AR50" s="810"/>
      <c r="AS50" s="810"/>
      <c r="AT50" s="810"/>
      <c r="AU50" s="810"/>
      <c r="AV50" s="810"/>
      <c r="AW50" s="810"/>
      <c r="AX50" s="810"/>
      <c r="AY50" s="810"/>
      <c r="AZ50" s="810"/>
      <c r="BA50" s="810"/>
      <c r="BB50" s="810"/>
      <c r="BC50" s="810"/>
    </row>
    <row r="51" ht="15.75" customHeight="1">
      <c r="F51" s="827"/>
      <c r="G51" s="726"/>
      <c r="H51" s="726"/>
      <c r="I51" s="726"/>
      <c r="J51" s="726"/>
      <c r="K51" s="811"/>
      <c r="L51" s="726"/>
      <c r="M51" s="726"/>
      <c r="N51" s="726"/>
      <c r="O51" s="828"/>
      <c r="P51" s="828"/>
      <c r="Q51" s="726"/>
      <c r="R51" s="726"/>
      <c r="S51" s="726"/>
      <c r="T51" s="726"/>
      <c r="U51" s="812"/>
      <c r="V51" s="810"/>
      <c r="W51" s="810"/>
      <c r="X51" s="810"/>
      <c r="Y51" s="810"/>
      <c r="Z51" s="810"/>
      <c r="AA51" s="810"/>
      <c r="AB51" s="810"/>
      <c r="AC51" s="810"/>
      <c r="AD51" s="810"/>
      <c r="AE51" s="810"/>
      <c r="AF51" s="810"/>
      <c r="AG51" s="810"/>
      <c r="AH51" s="810"/>
      <c r="AI51" s="810"/>
      <c r="AJ51" s="810"/>
      <c r="AK51" s="810"/>
      <c r="AL51" s="810"/>
      <c r="AM51" s="810"/>
      <c r="AN51" s="810"/>
      <c r="AO51" s="810"/>
      <c r="AP51" s="810"/>
      <c r="AQ51" s="810"/>
      <c r="AR51" s="810"/>
      <c r="AS51" s="810"/>
      <c r="AT51" s="810"/>
      <c r="AU51" s="810"/>
      <c r="AV51" s="810"/>
      <c r="AW51" s="810"/>
      <c r="AX51" s="810"/>
      <c r="AY51" s="810"/>
      <c r="AZ51" s="810"/>
      <c r="BA51" s="810"/>
      <c r="BB51" s="810"/>
      <c r="BC51" s="810"/>
    </row>
    <row r="52" ht="15.75" customHeight="1">
      <c r="F52" s="827"/>
      <c r="G52" s="726"/>
      <c r="H52" s="726"/>
      <c r="I52" s="726"/>
      <c r="J52" s="726"/>
      <c r="K52" s="811"/>
      <c r="L52" s="726"/>
      <c r="M52" s="726"/>
      <c r="N52" s="726"/>
      <c r="O52" s="828"/>
      <c r="P52" s="828"/>
      <c r="Q52" s="726"/>
      <c r="R52" s="726"/>
      <c r="S52" s="726"/>
      <c r="T52" s="726"/>
      <c r="U52" s="812"/>
      <c r="V52" s="810"/>
      <c r="W52" s="810"/>
      <c r="X52" s="810"/>
      <c r="Y52" s="810"/>
      <c r="Z52" s="810"/>
      <c r="AA52" s="810"/>
      <c r="AB52" s="810"/>
      <c r="AC52" s="810"/>
      <c r="AD52" s="810"/>
      <c r="AE52" s="810"/>
      <c r="AF52" s="810"/>
      <c r="AG52" s="810"/>
      <c r="AH52" s="810"/>
      <c r="AI52" s="810"/>
      <c r="AJ52" s="810"/>
      <c r="AK52" s="810"/>
      <c r="AL52" s="810"/>
      <c r="AM52" s="810"/>
      <c r="AN52" s="810"/>
      <c r="AO52" s="810"/>
      <c r="AP52" s="810"/>
      <c r="AQ52" s="810"/>
      <c r="AR52" s="810"/>
      <c r="AS52" s="810"/>
      <c r="AT52" s="810"/>
      <c r="AU52" s="810"/>
      <c r="AV52" s="810"/>
      <c r="AW52" s="810"/>
      <c r="AX52" s="810"/>
      <c r="AY52" s="810"/>
      <c r="AZ52" s="810"/>
      <c r="BA52" s="810"/>
      <c r="BB52" s="810"/>
      <c r="BC52" s="810"/>
    </row>
    <row r="53" ht="15.75" customHeight="1">
      <c r="F53" s="827"/>
      <c r="G53" s="726"/>
      <c r="H53" s="726"/>
      <c r="I53" s="726"/>
      <c r="J53" s="726"/>
      <c r="K53" s="811"/>
      <c r="L53" s="726"/>
      <c r="M53" s="726"/>
      <c r="N53" s="726"/>
      <c r="O53" s="828"/>
      <c r="P53" s="828"/>
      <c r="Q53" s="726"/>
      <c r="R53" s="726"/>
      <c r="S53" s="726"/>
      <c r="T53" s="726"/>
      <c r="U53" s="812"/>
      <c r="V53" s="810"/>
      <c r="W53" s="810"/>
      <c r="X53" s="810"/>
      <c r="Y53" s="810"/>
      <c r="Z53" s="810"/>
      <c r="AA53" s="810"/>
      <c r="AB53" s="810"/>
      <c r="AC53" s="810"/>
      <c r="AD53" s="810"/>
      <c r="AE53" s="810"/>
      <c r="AF53" s="810"/>
      <c r="AG53" s="810"/>
      <c r="AH53" s="810"/>
      <c r="AI53" s="810"/>
      <c r="AJ53" s="810"/>
      <c r="AK53" s="810"/>
      <c r="AL53" s="810"/>
      <c r="AM53" s="810"/>
      <c r="AN53" s="810"/>
      <c r="AO53" s="810"/>
      <c r="AP53" s="810"/>
      <c r="AQ53" s="810"/>
      <c r="AR53" s="810"/>
      <c r="AS53" s="810"/>
      <c r="AT53" s="810"/>
      <c r="AU53" s="810"/>
      <c r="AV53" s="810"/>
      <c r="AW53" s="810"/>
      <c r="AX53" s="810"/>
      <c r="AY53" s="810"/>
      <c r="AZ53" s="810"/>
      <c r="BA53" s="810"/>
      <c r="BB53" s="810"/>
      <c r="BC53" s="810"/>
    </row>
    <row r="54" ht="15.75" customHeight="1">
      <c r="F54" s="827"/>
      <c r="G54" s="726"/>
      <c r="H54" s="726"/>
      <c r="I54" s="726"/>
      <c r="J54" s="726"/>
      <c r="K54" s="811"/>
      <c r="L54" s="726"/>
      <c r="M54" s="726"/>
      <c r="N54" s="726"/>
      <c r="O54" s="828"/>
      <c r="P54" s="828"/>
      <c r="Q54" s="726"/>
      <c r="R54" s="726"/>
      <c r="S54" s="726"/>
      <c r="T54" s="726"/>
      <c r="U54" s="812"/>
      <c r="V54" s="810"/>
      <c r="W54" s="810"/>
      <c r="X54" s="810"/>
      <c r="Y54" s="810"/>
      <c r="Z54" s="810"/>
      <c r="AA54" s="810"/>
      <c r="AB54" s="810"/>
      <c r="AC54" s="810"/>
      <c r="AD54" s="810"/>
      <c r="AE54" s="810"/>
      <c r="AF54" s="810"/>
      <c r="AG54" s="810"/>
      <c r="AH54" s="810"/>
      <c r="AI54" s="810"/>
      <c r="AJ54" s="810"/>
      <c r="AK54" s="810"/>
      <c r="AL54" s="810"/>
      <c r="AM54" s="810"/>
      <c r="AN54" s="810"/>
      <c r="AO54" s="810"/>
      <c r="AP54" s="810"/>
      <c r="AQ54" s="810"/>
      <c r="AR54" s="810"/>
      <c r="AS54" s="810"/>
      <c r="AT54" s="810"/>
      <c r="AU54" s="810"/>
      <c r="AV54" s="810"/>
      <c r="AW54" s="810"/>
      <c r="AX54" s="810"/>
      <c r="AY54" s="810"/>
      <c r="AZ54" s="810"/>
      <c r="BA54" s="810"/>
      <c r="BB54" s="810"/>
      <c r="BC54" s="810"/>
    </row>
    <row r="55" ht="15.75" customHeight="1">
      <c r="F55" s="827"/>
      <c r="G55" s="726"/>
      <c r="H55" s="726"/>
      <c r="I55" s="726"/>
      <c r="J55" s="726"/>
      <c r="K55" s="811"/>
      <c r="L55" s="726"/>
      <c r="M55" s="726"/>
      <c r="N55" s="726"/>
      <c r="O55" s="828"/>
      <c r="P55" s="828"/>
      <c r="Q55" s="726"/>
      <c r="R55" s="726"/>
      <c r="S55" s="726"/>
      <c r="T55" s="726"/>
      <c r="U55" s="812"/>
      <c r="V55" s="810"/>
      <c r="W55" s="810"/>
      <c r="X55" s="810"/>
      <c r="Y55" s="810"/>
      <c r="Z55" s="810"/>
      <c r="AA55" s="810"/>
      <c r="AB55" s="810"/>
      <c r="AC55" s="810"/>
      <c r="AD55" s="810"/>
      <c r="AE55" s="810"/>
      <c r="AF55" s="810"/>
      <c r="AG55" s="810"/>
      <c r="AH55" s="810"/>
      <c r="AI55" s="810"/>
      <c r="AJ55" s="810"/>
      <c r="AK55" s="810"/>
      <c r="AL55" s="810"/>
      <c r="AM55" s="810"/>
      <c r="AN55" s="810"/>
      <c r="AO55" s="810"/>
      <c r="AP55" s="810"/>
      <c r="AQ55" s="810"/>
      <c r="AR55" s="810"/>
      <c r="AS55" s="810"/>
      <c r="AT55" s="810"/>
      <c r="AU55" s="810"/>
      <c r="AV55" s="810"/>
      <c r="AW55" s="810"/>
      <c r="AX55" s="810"/>
      <c r="AY55" s="810"/>
      <c r="AZ55" s="810"/>
      <c r="BA55" s="810"/>
      <c r="BB55" s="810"/>
      <c r="BC55" s="810"/>
    </row>
    <row r="56" ht="15.75" customHeight="1">
      <c r="F56" s="827"/>
      <c r="G56" s="726"/>
      <c r="H56" s="726"/>
      <c r="I56" s="726"/>
      <c r="J56" s="726"/>
      <c r="K56" s="811"/>
      <c r="L56" s="726"/>
      <c r="M56" s="726"/>
      <c r="N56" s="726"/>
      <c r="O56" s="828"/>
      <c r="P56" s="828"/>
      <c r="Q56" s="726"/>
      <c r="R56" s="726"/>
      <c r="S56" s="726"/>
      <c r="T56" s="726"/>
      <c r="U56" s="812"/>
      <c r="V56" s="810"/>
      <c r="W56" s="810"/>
      <c r="X56" s="810"/>
      <c r="Y56" s="810"/>
      <c r="Z56" s="810"/>
      <c r="AA56" s="810"/>
      <c r="AB56" s="810"/>
      <c r="AC56" s="810"/>
      <c r="AD56" s="810"/>
      <c r="AE56" s="810"/>
      <c r="AF56" s="810"/>
      <c r="AG56" s="810"/>
      <c r="AH56" s="810"/>
      <c r="AI56" s="810"/>
      <c r="AJ56" s="810"/>
      <c r="AK56" s="810"/>
      <c r="AL56" s="810"/>
      <c r="AM56" s="810"/>
      <c r="AN56" s="810"/>
      <c r="AO56" s="810"/>
      <c r="AP56" s="810"/>
      <c r="AQ56" s="810"/>
      <c r="AR56" s="810"/>
      <c r="AS56" s="810"/>
      <c r="AT56" s="810"/>
      <c r="AU56" s="810"/>
      <c r="AV56" s="810"/>
      <c r="AW56" s="810"/>
      <c r="AX56" s="810"/>
      <c r="AY56" s="810"/>
      <c r="AZ56" s="810"/>
      <c r="BA56" s="810"/>
      <c r="BB56" s="810"/>
      <c r="BC56" s="810"/>
    </row>
    <row r="57" ht="15.75" customHeight="1">
      <c r="F57" s="827"/>
      <c r="G57" s="726"/>
      <c r="H57" s="726"/>
      <c r="I57" s="726"/>
      <c r="J57" s="726"/>
      <c r="K57" s="811"/>
      <c r="L57" s="726"/>
      <c r="M57" s="726"/>
      <c r="N57" s="726"/>
      <c r="O57" s="828"/>
      <c r="P57" s="828"/>
      <c r="Q57" s="726"/>
      <c r="R57" s="726"/>
      <c r="S57" s="726"/>
      <c r="T57" s="726"/>
      <c r="U57" s="812"/>
      <c r="V57" s="810"/>
      <c r="W57" s="810"/>
      <c r="X57" s="810"/>
      <c r="Y57" s="810"/>
      <c r="Z57" s="810"/>
      <c r="AA57" s="810"/>
      <c r="AB57" s="810"/>
      <c r="AC57" s="810"/>
      <c r="AD57" s="810"/>
      <c r="AE57" s="810"/>
      <c r="AF57" s="810"/>
      <c r="AG57" s="810"/>
      <c r="AH57" s="810"/>
      <c r="AI57" s="810"/>
      <c r="AJ57" s="810"/>
      <c r="AK57" s="810"/>
      <c r="AL57" s="810"/>
      <c r="AM57" s="810"/>
      <c r="AN57" s="810"/>
      <c r="AO57" s="810"/>
      <c r="AP57" s="810"/>
      <c r="AQ57" s="810"/>
      <c r="AR57" s="810"/>
      <c r="AS57" s="810"/>
      <c r="AT57" s="810"/>
      <c r="AU57" s="810"/>
      <c r="AV57" s="810"/>
      <c r="AW57" s="810"/>
      <c r="AX57" s="810"/>
      <c r="AY57" s="810"/>
      <c r="AZ57" s="810"/>
      <c r="BA57" s="810"/>
      <c r="BB57" s="810"/>
      <c r="BC57" s="810"/>
    </row>
    <row r="58" ht="15.75" customHeight="1">
      <c r="F58" s="827"/>
      <c r="G58" s="726"/>
      <c r="H58" s="726"/>
      <c r="I58" s="726"/>
      <c r="J58" s="726"/>
      <c r="K58" s="811"/>
      <c r="L58" s="726"/>
      <c r="M58" s="726"/>
      <c r="N58" s="726"/>
      <c r="O58" s="828"/>
      <c r="P58" s="828"/>
      <c r="Q58" s="726"/>
      <c r="R58" s="726"/>
      <c r="S58" s="726"/>
      <c r="T58" s="726"/>
      <c r="U58" s="812"/>
      <c r="V58" s="810"/>
      <c r="W58" s="810"/>
      <c r="X58" s="810"/>
      <c r="Y58" s="810"/>
      <c r="Z58" s="810"/>
      <c r="AA58" s="810"/>
      <c r="AB58" s="810"/>
      <c r="AC58" s="810"/>
      <c r="AD58" s="810"/>
      <c r="AE58" s="810"/>
      <c r="AF58" s="810"/>
      <c r="AG58" s="810"/>
      <c r="AH58" s="810"/>
      <c r="AI58" s="810"/>
      <c r="AJ58" s="810"/>
      <c r="AK58" s="810"/>
      <c r="AL58" s="810"/>
      <c r="AM58" s="810"/>
      <c r="AN58" s="810"/>
      <c r="AO58" s="810"/>
      <c r="AP58" s="810"/>
      <c r="AQ58" s="810"/>
      <c r="AR58" s="810"/>
      <c r="AS58" s="810"/>
      <c r="AT58" s="810"/>
      <c r="AU58" s="810"/>
      <c r="AV58" s="810"/>
      <c r="AW58" s="810"/>
      <c r="AX58" s="810"/>
      <c r="AY58" s="810"/>
      <c r="AZ58" s="810"/>
      <c r="BA58" s="810"/>
      <c r="BB58" s="810"/>
      <c r="BC58" s="810"/>
    </row>
    <row r="59" ht="15.75" customHeight="1">
      <c r="F59" s="827"/>
      <c r="G59" s="726"/>
      <c r="H59" s="726"/>
      <c r="I59" s="726"/>
      <c r="J59" s="726"/>
      <c r="K59" s="811"/>
      <c r="L59" s="726"/>
      <c r="M59" s="726"/>
      <c r="N59" s="726"/>
      <c r="O59" s="828"/>
      <c r="P59" s="828"/>
      <c r="Q59" s="726"/>
      <c r="R59" s="726"/>
      <c r="S59" s="726"/>
      <c r="T59" s="726"/>
      <c r="U59" s="812"/>
      <c r="V59" s="810"/>
      <c r="W59" s="810"/>
      <c r="X59" s="810"/>
      <c r="Y59" s="810"/>
      <c r="Z59" s="810"/>
      <c r="AA59" s="810"/>
      <c r="AB59" s="810"/>
      <c r="AC59" s="810"/>
      <c r="AD59" s="810"/>
      <c r="AE59" s="810"/>
      <c r="AF59" s="810"/>
      <c r="AG59" s="810"/>
      <c r="AH59" s="810"/>
      <c r="AI59" s="810"/>
      <c r="AJ59" s="810"/>
      <c r="AK59" s="810"/>
      <c r="AL59" s="810"/>
      <c r="AM59" s="810"/>
      <c r="AN59" s="810"/>
      <c r="AO59" s="810"/>
      <c r="AP59" s="810"/>
      <c r="AQ59" s="810"/>
      <c r="AR59" s="810"/>
      <c r="AS59" s="810"/>
      <c r="AT59" s="810"/>
      <c r="AU59" s="810"/>
      <c r="AV59" s="810"/>
      <c r="AW59" s="810"/>
      <c r="AX59" s="810"/>
      <c r="AY59" s="810"/>
      <c r="AZ59" s="810"/>
      <c r="BA59" s="810"/>
      <c r="BB59" s="810"/>
      <c r="BC59" s="810"/>
    </row>
    <row r="60" ht="15.75" customHeight="1">
      <c r="F60" s="827"/>
      <c r="G60" s="726"/>
      <c r="H60" s="726"/>
      <c r="I60" s="726"/>
      <c r="J60" s="726"/>
      <c r="K60" s="811"/>
      <c r="L60" s="726"/>
      <c r="M60" s="726"/>
      <c r="N60" s="726"/>
      <c r="O60" s="828"/>
      <c r="P60" s="828"/>
      <c r="Q60" s="726"/>
      <c r="R60" s="726"/>
      <c r="S60" s="726"/>
      <c r="T60" s="726"/>
      <c r="U60" s="812"/>
      <c r="V60" s="810"/>
      <c r="W60" s="810"/>
      <c r="X60" s="810"/>
      <c r="Y60" s="810"/>
      <c r="Z60" s="810"/>
      <c r="AA60" s="810"/>
      <c r="AB60" s="810"/>
      <c r="AC60" s="810"/>
      <c r="AD60" s="810"/>
      <c r="AE60" s="810"/>
      <c r="AF60" s="810"/>
      <c r="AG60" s="810"/>
      <c r="AH60" s="810"/>
      <c r="AI60" s="810"/>
      <c r="AJ60" s="810"/>
      <c r="AK60" s="810"/>
      <c r="AL60" s="810"/>
      <c r="AM60" s="810"/>
      <c r="AN60" s="810"/>
      <c r="AO60" s="810"/>
      <c r="AP60" s="810"/>
      <c r="AQ60" s="810"/>
      <c r="AR60" s="810"/>
      <c r="AS60" s="810"/>
      <c r="AT60" s="810"/>
      <c r="AU60" s="810"/>
      <c r="AV60" s="810"/>
      <c r="AW60" s="810"/>
      <c r="AX60" s="810"/>
      <c r="AY60" s="810"/>
      <c r="AZ60" s="810"/>
      <c r="BA60" s="810"/>
      <c r="BB60" s="810"/>
      <c r="BC60" s="810"/>
    </row>
    <row r="61" ht="15.75" customHeight="1">
      <c r="F61" s="827"/>
      <c r="G61" s="726"/>
      <c r="H61" s="726"/>
      <c r="I61" s="726"/>
      <c r="J61" s="726"/>
      <c r="K61" s="811"/>
      <c r="L61" s="726"/>
      <c r="M61" s="726"/>
      <c r="N61" s="726"/>
      <c r="O61" s="828"/>
      <c r="P61" s="828"/>
      <c r="Q61" s="726"/>
      <c r="R61" s="726"/>
      <c r="S61" s="726"/>
      <c r="T61" s="726"/>
      <c r="U61" s="812"/>
      <c r="V61" s="810"/>
      <c r="W61" s="810"/>
      <c r="X61" s="810"/>
      <c r="Y61" s="810"/>
      <c r="Z61" s="810"/>
      <c r="AA61" s="810"/>
      <c r="AB61" s="810"/>
      <c r="AC61" s="810"/>
      <c r="AD61" s="810"/>
      <c r="AE61" s="810"/>
      <c r="AF61" s="810"/>
      <c r="AG61" s="810"/>
      <c r="AH61" s="810"/>
      <c r="AI61" s="810"/>
      <c r="AJ61" s="810"/>
      <c r="AK61" s="810"/>
      <c r="AL61" s="810"/>
      <c r="AM61" s="810"/>
      <c r="AN61" s="810"/>
      <c r="AO61" s="810"/>
      <c r="AP61" s="810"/>
      <c r="AQ61" s="810"/>
      <c r="AR61" s="810"/>
      <c r="AS61" s="810"/>
      <c r="AT61" s="810"/>
      <c r="AU61" s="810"/>
      <c r="AV61" s="810"/>
      <c r="AW61" s="810"/>
      <c r="AX61" s="810"/>
      <c r="AY61" s="810"/>
      <c r="AZ61" s="810"/>
      <c r="BA61" s="810"/>
      <c r="BB61" s="810"/>
      <c r="BC61" s="810"/>
    </row>
    <row r="62" ht="15.75" customHeight="1">
      <c r="F62" s="827"/>
      <c r="G62" s="726"/>
      <c r="H62" s="726"/>
      <c r="I62" s="726"/>
      <c r="J62" s="726"/>
      <c r="K62" s="811"/>
      <c r="L62" s="726"/>
      <c r="M62" s="726"/>
      <c r="N62" s="726"/>
      <c r="O62" s="828"/>
      <c r="P62" s="828"/>
      <c r="Q62" s="726"/>
      <c r="R62" s="726"/>
      <c r="S62" s="726"/>
      <c r="T62" s="726"/>
      <c r="U62" s="812"/>
      <c r="V62" s="810"/>
      <c r="W62" s="810"/>
      <c r="X62" s="810"/>
      <c r="Y62" s="810"/>
      <c r="Z62" s="810"/>
      <c r="AA62" s="810"/>
      <c r="AB62" s="810"/>
      <c r="AC62" s="810"/>
      <c r="AD62" s="810"/>
      <c r="AE62" s="810"/>
      <c r="AF62" s="810"/>
      <c r="AG62" s="810"/>
      <c r="AH62" s="810"/>
      <c r="AI62" s="810"/>
      <c r="AJ62" s="810"/>
      <c r="AK62" s="810"/>
      <c r="AL62" s="810"/>
      <c r="AM62" s="810"/>
      <c r="AN62" s="810"/>
      <c r="AO62" s="810"/>
      <c r="AP62" s="810"/>
      <c r="AQ62" s="810"/>
      <c r="AR62" s="810"/>
      <c r="AS62" s="810"/>
      <c r="AT62" s="810"/>
      <c r="AU62" s="810"/>
      <c r="AV62" s="810"/>
      <c r="AW62" s="810"/>
      <c r="AX62" s="810"/>
      <c r="AY62" s="810"/>
      <c r="AZ62" s="810"/>
      <c r="BA62" s="810"/>
      <c r="BB62" s="810"/>
      <c r="BC62" s="810"/>
    </row>
    <row r="63" ht="15.75" customHeight="1">
      <c r="F63" s="827"/>
      <c r="G63" s="726"/>
      <c r="H63" s="726"/>
      <c r="I63" s="726"/>
      <c r="J63" s="726"/>
      <c r="K63" s="811"/>
      <c r="L63" s="726"/>
      <c r="M63" s="726"/>
      <c r="N63" s="726"/>
      <c r="O63" s="828"/>
      <c r="P63" s="828"/>
      <c r="Q63" s="726"/>
      <c r="R63" s="726"/>
      <c r="S63" s="726"/>
      <c r="T63" s="726"/>
      <c r="U63" s="812"/>
      <c r="V63" s="810"/>
      <c r="W63" s="810"/>
      <c r="X63" s="810"/>
      <c r="Y63" s="810"/>
      <c r="Z63" s="810"/>
      <c r="AA63" s="810"/>
      <c r="AB63" s="810"/>
      <c r="AC63" s="810"/>
      <c r="AD63" s="810"/>
      <c r="AE63" s="810"/>
      <c r="AF63" s="810"/>
      <c r="AG63" s="810"/>
      <c r="AH63" s="810"/>
      <c r="AI63" s="810"/>
      <c r="AJ63" s="810"/>
      <c r="AK63" s="810"/>
      <c r="AL63" s="810"/>
      <c r="AM63" s="810"/>
      <c r="AN63" s="810"/>
      <c r="AO63" s="810"/>
      <c r="AP63" s="810"/>
      <c r="AQ63" s="810"/>
      <c r="AR63" s="810"/>
      <c r="AS63" s="810"/>
      <c r="AT63" s="810"/>
      <c r="AU63" s="810"/>
      <c r="AV63" s="810"/>
      <c r="AW63" s="810"/>
      <c r="AX63" s="810"/>
      <c r="AY63" s="810"/>
      <c r="AZ63" s="810"/>
      <c r="BA63" s="810"/>
      <c r="BB63" s="810"/>
      <c r="BC63" s="810"/>
    </row>
    <row r="64" ht="15.75" customHeight="1">
      <c r="F64" s="827"/>
      <c r="G64" s="726"/>
      <c r="H64" s="726"/>
      <c r="I64" s="726"/>
      <c r="J64" s="726"/>
      <c r="K64" s="811"/>
      <c r="L64" s="726"/>
      <c r="M64" s="726"/>
      <c r="N64" s="726"/>
      <c r="O64" s="828"/>
      <c r="P64" s="828"/>
      <c r="Q64" s="726"/>
      <c r="R64" s="726"/>
      <c r="S64" s="726"/>
      <c r="T64" s="726"/>
      <c r="U64" s="812"/>
      <c r="V64" s="810"/>
      <c r="W64" s="810"/>
      <c r="X64" s="810"/>
      <c r="Y64" s="810"/>
      <c r="Z64" s="810"/>
      <c r="AA64" s="810"/>
      <c r="AB64" s="810"/>
      <c r="AC64" s="810"/>
      <c r="AD64" s="810"/>
      <c r="AE64" s="810"/>
      <c r="AF64" s="810"/>
      <c r="AG64" s="810"/>
      <c r="AH64" s="810"/>
      <c r="AI64" s="810"/>
      <c r="AJ64" s="810"/>
      <c r="AK64" s="810"/>
      <c r="AL64" s="810"/>
      <c r="AM64" s="810"/>
      <c r="AN64" s="810"/>
      <c r="AO64" s="810"/>
      <c r="AP64" s="810"/>
      <c r="AQ64" s="810"/>
      <c r="AR64" s="810"/>
      <c r="AS64" s="810"/>
      <c r="AT64" s="810"/>
      <c r="AU64" s="810"/>
      <c r="AV64" s="810"/>
      <c r="AW64" s="810"/>
      <c r="AX64" s="810"/>
      <c r="AY64" s="810"/>
      <c r="AZ64" s="810"/>
      <c r="BA64" s="810"/>
      <c r="BB64" s="810"/>
      <c r="BC64" s="810"/>
    </row>
    <row r="65" ht="15.75" customHeight="1">
      <c r="F65" s="827"/>
      <c r="G65" s="726"/>
      <c r="H65" s="726"/>
      <c r="I65" s="726"/>
      <c r="J65" s="726"/>
      <c r="K65" s="811"/>
      <c r="L65" s="726"/>
      <c r="M65" s="726"/>
      <c r="N65" s="726"/>
      <c r="O65" s="828"/>
      <c r="P65" s="828"/>
      <c r="Q65" s="726"/>
      <c r="R65" s="726"/>
      <c r="S65" s="726"/>
      <c r="T65" s="726"/>
      <c r="U65" s="812"/>
      <c r="V65" s="810"/>
      <c r="W65" s="810"/>
      <c r="X65" s="810"/>
      <c r="Y65" s="810"/>
      <c r="Z65" s="810"/>
      <c r="AA65" s="810"/>
      <c r="AB65" s="810"/>
      <c r="AC65" s="810"/>
      <c r="AD65" s="810"/>
      <c r="AE65" s="810"/>
      <c r="AF65" s="810"/>
      <c r="AG65" s="810"/>
      <c r="AH65" s="810"/>
      <c r="AI65" s="810"/>
      <c r="AJ65" s="810"/>
      <c r="AK65" s="810"/>
      <c r="AL65" s="810"/>
      <c r="AM65" s="810"/>
      <c r="AN65" s="810"/>
      <c r="AO65" s="810"/>
      <c r="AP65" s="810"/>
      <c r="AQ65" s="810"/>
      <c r="AR65" s="810"/>
      <c r="AS65" s="810"/>
      <c r="AT65" s="810"/>
      <c r="AU65" s="810"/>
      <c r="AV65" s="810"/>
      <c r="AW65" s="810"/>
      <c r="AX65" s="810"/>
      <c r="AY65" s="810"/>
      <c r="AZ65" s="810"/>
      <c r="BA65" s="810"/>
      <c r="BB65" s="810"/>
      <c r="BC65" s="810"/>
    </row>
    <row r="66" ht="15.75" customHeight="1">
      <c r="F66" s="827"/>
      <c r="G66" s="726"/>
      <c r="H66" s="726"/>
      <c r="I66" s="726"/>
      <c r="J66" s="726"/>
      <c r="K66" s="811"/>
      <c r="L66" s="726"/>
      <c r="M66" s="726"/>
      <c r="N66" s="726"/>
      <c r="O66" s="828"/>
      <c r="P66" s="828"/>
      <c r="Q66" s="726"/>
      <c r="R66" s="726"/>
      <c r="S66" s="726"/>
      <c r="T66" s="726"/>
      <c r="U66" s="812"/>
      <c r="V66" s="810"/>
      <c r="W66" s="810"/>
      <c r="X66" s="810"/>
      <c r="Y66" s="810"/>
      <c r="Z66" s="810"/>
      <c r="AA66" s="810"/>
      <c r="AB66" s="810"/>
      <c r="AC66" s="810"/>
      <c r="AD66" s="810"/>
      <c r="AE66" s="810"/>
      <c r="AF66" s="810"/>
      <c r="AG66" s="810"/>
      <c r="AH66" s="810"/>
      <c r="AI66" s="810"/>
      <c r="AJ66" s="810"/>
      <c r="AK66" s="810"/>
      <c r="AL66" s="810"/>
      <c r="AM66" s="810"/>
      <c r="AN66" s="810"/>
      <c r="AO66" s="810"/>
      <c r="AP66" s="810"/>
      <c r="AQ66" s="810"/>
      <c r="AR66" s="810"/>
      <c r="AS66" s="810"/>
      <c r="AT66" s="810"/>
      <c r="AU66" s="810"/>
      <c r="AV66" s="810"/>
      <c r="AW66" s="810"/>
      <c r="AX66" s="810"/>
      <c r="AY66" s="810"/>
      <c r="AZ66" s="810"/>
      <c r="BA66" s="810"/>
      <c r="BB66" s="810"/>
      <c r="BC66" s="810"/>
    </row>
    <row r="67" ht="15.75" customHeight="1">
      <c r="F67" s="827"/>
      <c r="G67" s="726"/>
      <c r="H67" s="726"/>
      <c r="I67" s="726"/>
      <c r="J67" s="726"/>
      <c r="K67" s="811"/>
      <c r="L67" s="726"/>
      <c r="M67" s="726"/>
      <c r="N67" s="726"/>
      <c r="O67" s="828"/>
      <c r="P67" s="828"/>
      <c r="Q67" s="726"/>
      <c r="R67" s="726"/>
      <c r="S67" s="726"/>
      <c r="T67" s="726"/>
      <c r="U67" s="812"/>
      <c r="V67" s="810"/>
      <c r="W67" s="810"/>
      <c r="X67" s="810"/>
      <c r="Y67" s="810"/>
      <c r="Z67" s="810"/>
      <c r="AA67" s="810"/>
      <c r="AB67" s="810"/>
      <c r="AC67" s="810"/>
      <c r="AD67" s="810"/>
      <c r="AE67" s="810"/>
      <c r="AF67" s="810"/>
      <c r="AG67" s="810"/>
      <c r="AH67" s="810"/>
      <c r="AI67" s="810"/>
      <c r="AJ67" s="810"/>
      <c r="AK67" s="810"/>
      <c r="AL67" s="810"/>
      <c r="AM67" s="810"/>
      <c r="AN67" s="810"/>
      <c r="AO67" s="810"/>
      <c r="AP67" s="810"/>
      <c r="AQ67" s="810"/>
      <c r="AR67" s="810"/>
      <c r="AS67" s="810"/>
      <c r="AT67" s="810"/>
      <c r="AU67" s="810"/>
      <c r="AV67" s="810"/>
      <c r="AW67" s="810"/>
      <c r="AX67" s="810"/>
      <c r="AY67" s="810"/>
      <c r="AZ67" s="810"/>
      <c r="BA67" s="810"/>
      <c r="BB67" s="810"/>
      <c r="BC67" s="810"/>
    </row>
    <row r="68" ht="15.75" customHeight="1">
      <c r="F68" s="827"/>
      <c r="G68" s="726"/>
      <c r="H68" s="726"/>
      <c r="I68" s="726"/>
      <c r="J68" s="726"/>
      <c r="K68" s="811"/>
      <c r="L68" s="726"/>
      <c r="M68" s="726"/>
      <c r="N68" s="726"/>
      <c r="O68" s="828"/>
      <c r="P68" s="828"/>
      <c r="Q68" s="726"/>
      <c r="R68" s="726"/>
      <c r="S68" s="726"/>
      <c r="T68" s="726"/>
      <c r="U68" s="812"/>
      <c r="V68" s="810"/>
      <c r="W68" s="810"/>
      <c r="X68" s="810"/>
      <c r="Y68" s="810"/>
      <c r="Z68" s="810"/>
      <c r="AA68" s="810"/>
      <c r="AB68" s="810"/>
      <c r="AC68" s="810"/>
      <c r="AD68" s="810"/>
      <c r="AE68" s="810"/>
      <c r="AF68" s="810"/>
      <c r="AG68" s="810"/>
      <c r="AH68" s="810"/>
      <c r="AI68" s="810"/>
      <c r="AJ68" s="810"/>
      <c r="AK68" s="810"/>
      <c r="AL68" s="810"/>
      <c r="AM68" s="810"/>
      <c r="AN68" s="810"/>
      <c r="AO68" s="810"/>
      <c r="AP68" s="810"/>
      <c r="AQ68" s="810"/>
      <c r="AR68" s="810"/>
      <c r="AS68" s="810"/>
      <c r="AT68" s="810"/>
      <c r="AU68" s="810"/>
      <c r="AV68" s="810"/>
      <c r="AW68" s="810"/>
      <c r="AX68" s="810"/>
      <c r="AY68" s="810"/>
      <c r="AZ68" s="810"/>
      <c r="BA68" s="810"/>
      <c r="BB68" s="810"/>
      <c r="BC68" s="810"/>
    </row>
    <row r="69" ht="15.75" customHeight="1">
      <c r="F69" s="827"/>
      <c r="G69" s="726"/>
      <c r="H69" s="726"/>
      <c r="I69" s="726"/>
      <c r="J69" s="726"/>
      <c r="K69" s="811"/>
      <c r="L69" s="726"/>
      <c r="M69" s="726"/>
      <c r="N69" s="726"/>
      <c r="O69" s="828"/>
      <c r="P69" s="828"/>
      <c r="Q69" s="726"/>
      <c r="R69" s="726"/>
      <c r="S69" s="726"/>
      <c r="T69" s="726"/>
      <c r="U69" s="812"/>
      <c r="V69" s="810"/>
      <c r="W69" s="810"/>
      <c r="X69" s="810"/>
      <c r="Y69" s="810"/>
      <c r="Z69" s="810"/>
      <c r="AA69" s="810"/>
      <c r="AB69" s="810"/>
      <c r="AC69" s="810"/>
      <c r="AD69" s="810"/>
      <c r="AE69" s="810"/>
      <c r="AF69" s="810"/>
      <c r="AG69" s="810"/>
      <c r="AH69" s="810"/>
      <c r="AI69" s="810"/>
      <c r="AJ69" s="810"/>
      <c r="AK69" s="810"/>
      <c r="AL69" s="810"/>
      <c r="AM69" s="810"/>
      <c r="AN69" s="810"/>
      <c r="AO69" s="810"/>
      <c r="AP69" s="810"/>
      <c r="AQ69" s="810"/>
      <c r="AR69" s="810"/>
      <c r="AS69" s="810"/>
      <c r="AT69" s="810"/>
      <c r="AU69" s="810"/>
      <c r="AV69" s="810"/>
      <c r="AW69" s="810"/>
      <c r="AX69" s="810"/>
      <c r="AY69" s="810"/>
      <c r="AZ69" s="810"/>
      <c r="BA69" s="810"/>
      <c r="BB69" s="810"/>
      <c r="BC69" s="810"/>
    </row>
    <row r="70" ht="15.75" customHeight="1">
      <c r="F70" s="827"/>
      <c r="G70" s="726"/>
      <c r="H70" s="726"/>
      <c r="I70" s="726"/>
      <c r="J70" s="726"/>
      <c r="K70" s="811"/>
      <c r="L70" s="726"/>
      <c r="M70" s="726"/>
      <c r="N70" s="726"/>
      <c r="O70" s="828"/>
      <c r="P70" s="828"/>
      <c r="Q70" s="726"/>
      <c r="R70" s="726"/>
      <c r="S70" s="726"/>
      <c r="T70" s="726"/>
      <c r="U70" s="812"/>
      <c r="V70" s="810"/>
      <c r="W70" s="810"/>
      <c r="X70" s="810"/>
      <c r="Y70" s="810"/>
      <c r="Z70" s="810"/>
      <c r="AA70" s="810"/>
      <c r="AB70" s="810"/>
      <c r="AC70" s="810"/>
      <c r="AD70" s="810"/>
      <c r="AE70" s="810"/>
      <c r="AF70" s="810"/>
      <c r="AG70" s="810"/>
      <c r="AH70" s="810"/>
      <c r="AI70" s="810"/>
      <c r="AJ70" s="810"/>
      <c r="AK70" s="810"/>
      <c r="AL70" s="810"/>
      <c r="AM70" s="810"/>
      <c r="AN70" s="810"/>
      <c r="AO70" s="810"/>
      <c r="AP70" s="810"/>
      <c r="AQ70" s="810"/>
      <c r="AR70" s="810"/>
      <c r="AS70" s="810"/>
      <c r="AT70" s="810"/>
      <c r="AU70" s="810"/>
      <c r="AV70" s="810"/>
      <c r="AW70" s="810"/>
      <c r="AX70" s="810"/>
      <c r="AY70" s="810"/>
      <c r="AZ70" s="810"/>
      <c r="BA70" s="810"/>
      <c r="BB70" s="810"/>
      <c r="BC70" s="810"/>
    </row>
    <row r="71" ht="15.75" customHeight="1">
      <c r="F71" s="827"/>
      <c r="G71" s="726"/>
      <c r="H71" s="726"/>
      <c r="I71" s="726"/>
      <c r="J71" s="726"/>
      <c r="K71" s="811"/>
      <c r="L71" s="726"/>
      <c r="M71" s="726"/>
      <c r="N71" s="726"/>
      <c r="O71" s="828"/>
      <c r="P71" s="828"/>
      <c r="Q71" s="726"/>
      <c r="R71" s="726"/>
      <c r="S71" s="726"/>
      <c r="T71" s="726"/>
      <c r="U71" s="812"/>
      <c r="V71" s="810"/>
      <c r="W71" s="810"/>
      <c r="X71" s="810"/>
      <c r="Y71" s="810"/>
      <c r="Z71" s="810"/>
      <c r="AA71" s="810"/>
      <c r="AB71" s="810"/>
      <c r="AC71" s="810"/>
      <c r="AD71" s="810"/>
      <c r="AE71" s="810"/>
      <c r="AF71" s="810"/>
      <c r="AG71" s="810"/>
      <c r="AH71" s="810"/>
      <c r="AI71" s="810"/>
      <c r="AJ71" s="810"/>
      <c r="AK71" s="810"/>
      <c r="AL71" s="810"/>
      <c r="AM71" s="810"/>
      <c r="AN71" s="810"/>
      <c r="AO71" s="810"/>
      <c r="AP71" s="810"/>
      <c r="AQ71" s="810"/>
      <c r="AR71" s="810"/>
      <c r="AS71" s="810"/>
      <c r="AT71" s="810"/>
      <c r="AU71" s="810"/>
      <c r="AV71" s="810"/>
      <c r="AW71" s="810"/>
      <c r="AX71" s="810"/>
      <c r="AY71" s="810"/>
      <c r="AZ71" s="810"/>
      <c r="BA71" s="810"/>
      <c r="BB71" s="810"/>
      <c r="BC71" s="810"/>
    </row>
    <row r="72" ht="15.75" customHeight="1">
      <c r="F72" s="827"/>
      <c r="G72" s="726"/>
      <c r="H72" s="726"/>
      <c r="I72" s="726"/>
      <c r="J72" s="726"/>
      <c r="K72" s="811"/>
      <c r="L72" s="726"/>
      <c r="M72" s="726"/>
      <c r="N72" s="726"/>
      <c r="O72" s="828"/>
      <c r="P72" s="828"/>
      <c r="Q72" s="726"/>
      <c r="R72" s="726"/>
      <c r="S72" s="726"/>
      <c r="T72" s="726"/>
      <c r="U72" s="812"/>
      <c r="V72" s="810"/>
      <c r="W72" s="810"/>
      <c r="X72" s="810"/>
      <c r="Y72" s="810"/>
      <c r="Z72" s="810"/>
      <c r="AA72" s="810"/>
      <c r="AB72" s="810"/>
      <c r="AC72" s="810"/>
      <c r="AD72" s="810"/>
      <c r="AE72" s="810"/>
      <c r="AF72" s="810"/>
      <c r="AG72" s="810"/>
      <c r="AH72" s="810"/>
      <c r="AI72" s="810"/>
      <c r="AJ72" s="810"/>
      <c r="AK72" s="810"/>
      <c r="AL72" s="810"/>
      <c r="AM72" s="810"/>
      <c r="AN72" s="810"/>
      <c r="AO72" s="810"/>
      <c r="AP72" s="810"/>
      <c r="AQ72" s="810"/>
      <c r="AR72" s="810"/>
      <c r="AS72" s="810"/>
      <c r="AT72" s="810"/>
      <c r="AU72" s="810"/>
      <c r="AV72" s="810"/>
      <c r="AW72" s="810"/>
      <c r="AX72" s="810"/>
      <c r="AY72" s="810"/>
      <c r="AZ72" s="810"/>
      <c r="BA72" s="810"/>
      <c r="BB72" s="810"/>
      <c r="BC72" s="810"/>
    </row>
    <row r="73" ht="15.75" customHeight="1">
      <c r="F73" s="827"/>
      <c r="G73" s="726"/>
      <c r="H73" s="726"/>
      <c r="I73" s="726"/>
      <c r="J73" s="726"/>
      <c r="K73" s="811"/>
      <c r="L73" s="726"/>
      <c r="M73" s="726"/>
      <c r="N73" s="726"/>
      <c r="O73" s="828"/>
      <c r="P73" s="828"/>
      <c r="Q73" s="726"/>
      <c r="R73" s="726"/>
      <c r="S73" s="726"/>
      <c r="T73" s="726"/>
      <c r="U73" s="812"/>
      <c r="V73" s="810"/>
      <c r="W73" s="810"/>
      <c r="X73" s="810"/>
      <c r="Y73" s="810"/>
      <c r="Z73" s="810"/>
      <c r="AA73" s="810"/>
      <c r="AB73" s="810"/>
      <c r="AC73" s="810"/>
      <c r="AD73" s="810"/>
      <c r="AE73" s="810"/>
      <c r="AF73" s="810"/>
      <c r="AG73" s="810"/>
      <c r="AH73" s="810"/>
      <c r="AI73" s="810"/>
      <c r="AJ73" s="810"/>
      <c r="AK73" s="810"/>
      <c r="AL73" s="810"/>
      <c r="AM73" s="810"/>
      <c r="AN73" s="810"/>
      <c r="AO73" s="810"/>
      <c r="AP73" s="810"/>
      <c r="AQ73" s="810"/>
      <c r="AR73" s="810"/>
      <c r="AS73" s="810"/>
      <c r="AT73" s="810"/>
      <c r="AU73" s="810"/>
      <c r="AV73" s="810"/>
      <c r="AW73" s="810"/>
      <c r="AX73" s="810"/>
      <c r="AY73" s="810"/>
      <c r="AZ73" s="810"/>
      <c r="BA73" s="810"/>
      <c r="BB73" s="810"/>
      <c r="BC73" s="810"/>
    </row>
    <row r="74" ht="15.75" customHeight="1">
      <c r="F74" s="827"/>
      <c r="G74" s="726"/>
      <c r="H74" s="726"/>
      <c r="I74" s="726"/>
      <c r="J74" s="726"/>
      <c r="K74" s="811"/>
      <c r="L74" s="726"/>
      <c r="M74" s="726"/>
      <c r="N74" s="726"/>
      <c r="O74" s="828"/>
      <c r="P74" s="828"/>
      <c r="Q74" s="726"/>
      <c r="R74" s="726"/>
      <c r="S74" s="726"/>
      <c r="T74" s="726"/>
      <c r="U74" s="812"/>
      <c r="V74" s="810"/>
      <c r="W74" s="810"/>
      <c r="X74" s="810"/>
      <c r="Y74" s="810"/>
      <c r="Z74" s="810"/>
      <c r="AA74" s="810"/>
      <c r="AB74" s="810"/>
      <c r="AC74" s="810"/>
      <c r="AD74" s="810"/>
      <c r="AE74" s="810"/>
      <c r="AF74" s="810"/>
      <c r="AG74" s="810"/>
      <c r="AH74" s="810"/>
      <c r="AI74" s="810"/>
      <c r="AJ74" s="810"/>
      <c r="AK74" s="810"/>
      <c r="AL74" s="810"/>
      <c r="AM74" s="810"/>
      <c r="AN74" s="810"/>
      <c r="AO74" s="810"/>
      <c r="AP74" s="810"/>
      <c r="AQ74" s="810"/>
      <c r="AR74" s="810"/>
      <c r="AS74" s="810"/>
      <c r="AT74" s="810"/>
      <c r="AU74" s="810"/>
      <c r="AV74" s="810"/>
      <c r="AW74" s="810"/>
      <c r="AX74" s="810"/>
      <c r="AY74" s="810"/>
      <c r="AZ74" s="810"/>
      <c r="BA74" s="810"/>
      <c r="BB74" s="810"/>
      <c r="BC74" s="810"/>
    </row>
    <row r="75" ht="15.75" customHeight="1">
      <c r="F75" s="827"/>
      <c r="G75" s="726"/>
      <c r="H75" s="726"/>
      <c r="I75" s="726"/>
      <c r="J75" s="726"/>
      <c r="K75" s="811"/>
      <c r="L75" s="726"/>
      <c r="M75" s="726"/>
      <c r="N75" s="726"/>
      <c r="O75" s="828"/>
      <c r="P75" s="828"/>
      <c r="Q75" s="726"/>
      <c r="R75" s="726"/>
      <c r="S75" s="726"/>
      <c r="T75" s="726"/>
      <c r="U75" s="812"/>
      <c r="V75" s="810"/>
      <c r="W75" s="810"/>
      <c r="X75" s="810"/>
      <c r="Y75" s="810"/>
      <c r="Z75" s="810"/>
      <c r="AA75" s="810"/>
      <c r="AB75" s="810"/>
      <c r="AC75" s="810"/>
      <c r="AD75" s="810"/>
      <c r="AE75" s="810"/>
      <c r="AF75" s="810"/>
      <c r="AG75" s="810"/>
      <c r="AH75" s="810"/>
      <c r="AI75" s="810"/>
      <c r="AJ75" s="810"/>
      <c r="AK75" s="810"/>
      <c r="AL75" s="810"/>
      <c r="AM75" s="810"/>
      <c r="AN75" s="810"/>
      <c r="AO75" s="810"/>
      <c r="AP75" s="810"/>
      <c r="AQ75" s="810"/>
      <c r="AR75" s="810"/>
      <c r="AS75" s="810"/>
      <c r="AT75" s="810"/>
      <c r="AU75" s="810"/>
      <c r="AV75" s="810"/>
      <c r="AW75" s="810"/>
      <c r="AX75" s="810"/>
      <c r="AY75" s="810"/>
      <c r="AZ75" s="810"/>
      <c r="BA75" s="810"/>
      <c r="BB75" s="810"/>
      <c r="BC75" s="810"/>
    </row>
    <row r="76" ht="15.75" customHeight="1">
      <c r="F76" s="827"/>
      <c r="G76" s="726"/>
      <c r="H76" s="726"/>
      <c r="I76" s="726"/>
      <c r="J76" s="726"/>
      <c r="K76" s="811"/>
      <c r="L76" s="726"/>
      <c r="M76" s="726"/>
      <c r="N76" s="726"/>
      <c r="O76" s="828"/>
      <c r="P76" s="828"/>
      <c r="Q76" s="726"/>
      <c r="R76" s="726"/>
      <c r="S76" s="726"/>
      <c r="T76" s="726"/>
      <c r="U76" s="812"/>
      <c r="V76" s="810"/>
      <c r="W76" s="810"/>
      <c r="X76" s="810"/>
      <c r="Y76" s="810"/>
      <c r="Z76" s="810"/>
      <c r="AA76" s="810"/>
      <c r="AB76" s="810"/>
      <c r="AC76" s="810"/>
      <c r="AD76" s="810"/>
      <c r="AE76" s="810"/>
      <c r="AF76" s="810"/>
      <c r="AG76" s="810"/>
      <c r="AH76" s="810"/>
      <c r="AI76" s="810"/>
      <c r="AJ76" s="810"/>
      <c r="AK76" s="810"/>
      <c r="AL76" s="810"/>
      <c r="AM76" s="810"/>
      <c r="AN76" s="810"/>
      <c r="AO76" s="810"/>
      <c r="AP76" s="810"/>
      <c r="AQ76" s="810"/>
      <c r="AR76" s="810"/>
      <c r="AS76" s="810"/>
      <c r="AT76" s="810"/>
      <c r="AU76" s="810"/>
      <c r="AV76" s="810"/>
      <c r="AW76" s="810"/>
      <c r="AX76" s="810"/>
      <c r="AY76" s="810"/>
      <c r="AZ76" s="810"/>
      <c r="BA76" s="810"/>
      <c r="BB76" s="810"/>
      <c r="BC76" s="810"/>
    </row>
    <row r="77" ht="15.75" customHeight="1">
      <c r="F77" s="827"/>
      <c r="G77" s="726"/>
      <c r="H77" s="726"/>
      <c r="I77" s="726"/>
      <c r="J77" s="726"/>
      <c r="K77" s="811"/>
      <c r="L77" s="726"/>
      <c r="M77" s="726"/>
      <c r="N77" s="726"/>
      <c r="O77" s="828"/>
      <c r="P77" s="828"/>
      <c r="Q77" s="726"/>
      <c r="R77" s="726"/>
      <c r="S77" s="726"/>
      <c r="T77" s="726"/>
      <c r="U77" s="812"/>
      <c r="V77" s="810"/>
      <c r="W77" s="810"/>
      <c r="X77" s="810"/>
      <c r="Y77" s="810"/>
      <c r="Z77" s="810"/>
      <c r="AA77" s="810"/>
      <c r="AB77" s="810"/>
      <c r="AC77" s="810"/>
      <c r="AD77" s="810"/>
      <c r="AE77" s="810"/>
      <c r="AF77" s="810"/>
      <c r="AG77" s="810"/>
      <c r="AH77" s="810"/>
      <c r="AI77" s="810"/>
      <c r="AJ77" s="810"/>
      <c r="AK77" s="810"/>
      <c r="AL77" s="810"/>
      <c r="AM77" s="810"/>
      <c r="AN77" s="810"/>
      <c r="AO77" s="810"/>
      <c r="AP77" s="810"/>
      <c r="AQ77" s="810"/>
      <c r="AR77" s="810"/>
      <c r="AS77" s="810"/>
      <c r="AT77" s="810"/>
      <c r="AU77" s="810"/>
      <c r="AV77" s="810"/>
      <c r="AW77" s="810"/>
      <c r="AX77" s="810"/>
      <c r="AY77" s="810"/>
      <c r="AZ77" s="810"/>
      <c r="BA77" s="810"/>
      <c r="BB77" s="810"/>
      <c r="BC77" s="810"/>
    </row>
    <row r="78" ht="15.75" customHeight="1">
      <c r="F78" s="827"/>
      <c r="G78" s="726"/>
      <c r="H78" s="726"/>
      <c r="I78" s="726"/>
      <c r="J78" s="726"/>
      <c r="K78" s="811"/>
      <c r="L78" s="726"/>
      <c r="M78" s="726"/>
      <c r="N78" s="726"/>
      <c r="O78" s="828"/>
      <c r="P78" s="828"/>
      <c r="Q78" s="726"/>
      <c r="R78" s="726"/>
      <c r="S78" s="726"/>
      <c r="T78" s="726"/>
      <c r="U78" s="812"/>
      <c r="V78" s="810"/>
      <c r="W78" s="810"/>
      <c r="X78" s="810"/>
      <c r="Y78" s="810"/>
      <c r="Z78" s="810"/>
      <c r="AA78" s="810"/>
      <c r="AB78" s="810"/>
      <c r="AC78" s="810"/>
      <c r="AD78" s="810"/>
      <c r="AE78" s="810"/>
      <c r="AF78" s="810"/>
      <c r="AG78" s="810"/>
      <c r="AH78" s="810"/>
      <c r="AI78" s="810"/>
      <c r="AJ78" s="810"/>
      <c r="AK78" s="810"/>
      <c r="AL78" s="810"/>
      <c r="AM78" s="810"/>
      <c r="AN78" s="810"/>
      <c r="AO78" s="810"/>
      <c r="AP78" s="810"/>
      <c r="AQ78" s="810"/>
      <c r="AR78" s="810"/>
      <c r="AS78" s="810"/>
      <c r="AT78" s="810"/>
      <c r="AU78" s="810"/>
      <c r="AV78" s="810"/>
      <c r="AW78" s="810"/>
      <c r="AX78" s="810"/>
      <c r="AY78" s="810"/>
      <c r="AZ78" s="810"/>
      <c r="BA78" s="810"/>
      <c r="BB78" s="810"/>
      <c r="BC78" s="810"/>
    </row>
    <row r="79" ht="15.75" customHeight="1">
      <c r="F79" s="827"/>
      <c r="G79" s="726"/>
      <c r="H79" s="726"/>
      <c r="I79" s="726"/>
      <c r="J79" s="726"/>
      <c r="K79" s="811"/>
      <c r="L79" s="726"/>
      <c r="M79" s="726"/>
      <c r="N79" s="726"/>
      <c r="O79" s="828"/>
      <c r="P79" s="828"/>
      <c r="Q79" s="726"/>
      <c r="R79" s="726"/>
      <c r="S79" s="726"/>
      <c r="T79" s="726"/>
      <c r="U79" s="812"/>
      <c r="V79" s="810"/>
      <c r="W79" s="810"/>
      <c r="X79" s="810"/>
      <c r="Y79" s="810"/>
      <c r="Z79" s="810"/>
      <c r="AA79" s="810"/>
      <c r="AB79" s="810"/>
      <c r="AC79" s="810"/>
      <c r="AD79" s="810"/>
      <c r="AE79" s="810"/>
      <c r="AF79" s="810"/>
      <c r="AG79" s="810"/>
      <c r="AH79" s="810"/>
      <c r="AI79" s="810"/>
      <c r="AJ79" s="810"/>
      <c r="AK79" s="810"/>
      <c r="AL79" s="810"/>
      <c r="AM79" s="810"/>
      <c r="AN79" s="810"/>
      <c r="AO79" s="810"/>
      <c r="AP79" s="810"/>
      <c r="AQ79" s="810"/>
      <c r="AR79" s="810"/>
      <c r="AS79" s="810"/>
      <c r="AT79" s="810"/>
      <c r="AU79" s="810"/>
      <c r="AV79" s="810"/>
      <c r="AW79" s="810"/>
      <c r="AX79" s="810"/>
      <c r="AY79" s="810"/>
      <c r="AZ79" s="810"/>
      <c r="BA79" s="810"/>
      <c r="BB79" s="810"/>
      <c r="BC79" s="810"/>
    </row>
    <row r="80" ht="15.75" customHeight="1">
      <c r="F80" s="827"/>
      <c r="G80" s="726"/>
      <c r="H80" s="726"/>
      <c r="I80" s="726"/>
      <c r="J80" s="726"/>
      <c r="K80" s="811"/>
      <c r="L80" s="726"/>
      <c r="M80" s="726"/>
      <c r="N80" s="726"/>
      <c r="O80" s="828"/>
      <c r="P80" s="828"/>
      <c r="Q80" s="726"/>
      <c r="R80" s="726"/>
      <c r="S80" s="726"/>
      <c r="T80" s="726"/>
      <c r="U80" s="812"/>
      <c r="V80" s="810"/>
      <c r="W80" s="810"/>
      <c r="X80" s="810"/>
      <c r="Y80" s="810"/>
      <c r="Z80" s="810"/>
      <c r="AA80" s="810"/>
      <c r="AB80" s="810"/>
      <c r="AC80" s="810"/>
      <c r="AD80" s="810"/>
      <c r="AE80" s="810"/>
      <c r="AF80" s="810"/>
      <c r="AG80" s="810"/>
      <c r="AH80" s="810"/>
      <c r="AI80" s="810"/>
      <c r="AJ80" s="810"/>
      <c r="AK80" s="810"/>
      <c r="AL80" s="810"/>
      <c r="AM80" s="810"/>
      <c r="AN80" s="810"/>
      <c r="AO80" s="810"/>
      <c r="AP80" s="810"/>
      <c r="AQ80" s="810"/>
      <c r="AR80" s="810"/>
      <c r="AS80" s="810"/>
      <c r="AT80" s="810"/>
      <c r="AU80" s="810"/>
      <c r="AV80" s="810"/>
      <c r="AW80" s="810"/>
      <c r="AX80" s="810"/>
      <c r="AY80" s="810"/>
      <c r="AZ80" s="810"/>
      <c r="BA80" s="810"/>
      <c r="BB80" s="810"/>
      <c r="BC80" s="810"/>
    </row>
    <row r="81" ht="15.75" customHeight="1">
      <c r="F81" s="827"/>
      <c r="G81" s="726"/>
      <c r="H81" s="726"/>
      <c r="I81" s="726"/>
      <c r="J81" s="726"/>
      <c r="K81" s="811"/>
      <c r="L81" s="726"/>
      <c r="M81" s="726"/>
      <c r="N81" s="726"/>
      <c r="O81" s="828"/>
      <c r="P81" s="828"/>
      <c r="Q81" s="726"/>
      <c r="R81" s="726"/>
      <c r="S81" s="726"/>
      <c r="T81" s="726"/>
      <c r="U81" s="812"/>
      <c r="V81" s="810"/>
      <c r="W81" s="810"/>
      <c r="X81" s="810"/>
      <c r="Y81" s="810"/>
      <c r="Z81" s="810"/>
      <c r="AA81" s="810"/>
      <c r="AB81" s="810"/>
      <c r="AC81" s="810"/>
      <c r="AD81" s="810"/>
      <c r="AE81" s="810"/>
      <c r="AF81" s="810"/>
      <c r="AG81" s="810"/>
      <c r="AH81" s="810"/>
      <c r="AI81" s="810"/>
      <c r="AJ81" s="810"/>
      <c r="AK81" s="810"/>
      <c r="AL81" s="810"/>
      <c r="AM81" s="810"/>
      <c r="AN81" s="810"/>
      <c r="AO81" s="810"/>
      <c r="AP81" s="810"/>
      <c r="AQ81" s="810"/>
      <c r="AR81" s="810"/>
      <c r="AS81" s="810"/>
      <c r="AT81" s="810"/>
      <c r="AU81" s="810"/>
      <c r="AV81" s="810"/>
      <c r="AW81" s="810"/>
      <c r="AX81" s="810"/>
      <c r="AY81" s="810"/>
      <c r="AZ81" s="810"/>
      <c r="BA81" s="810"/>
      <c r="BB81" s="810"/>
      <c r="BC81" s="810"/>
    </row>
    <row r="82" ht="15.75" customHeight="1">
      <c r="F82" s="827"/>
      <c r="G82" s="726"/>
      <c r="H82" s="726"/>
      <c r="I82" s="726"/>
      <c r="J82" s="726"/>
      <c r="K82" s="811"/>
      <c r="L82" s="726"/>
      <c r="M82" s="726"/>
      <c r="N82" s="726"/>
      <c r="O82" s="828"/>
      <c r="P82" s="828"/>
      <c r="Q82" s="726"/>
      <c r="R82" s="726"/>
      <c r="S82" s="726"/>
      <c r="T82" s="726"/>
      <c r="U82" s="812"/>
      <c r="V82" s="810"/>
      <c r="W82" s="810"/>
      <c r="X82" s="810"/>
      <c r="Y82" s="810"/>
      <c r="Z82" s="810"/>
      <c r="AA82" s="810"/>
      <c r="AB82" s="810"/>
      <c r="AC82" s="810"/>
      <c r="AD82" s="810"/>
      <c r="AE82" s="810"/>
      <c r="AF82" s="810"/>
      <c r="AG82" s="810"/>
      <c r="AH82" s="810"/>
      <c r="AI82" s="810"/>
      <c r="AJ82" s="810"/>
      <c r="AK82" s="810"/>
      <c r="AL82" s="810"/>
      <c r="AM82" s="810"/>
      <c r="AN82" s="810"/>
      <c r="AO82" s="810"/>
      <c r="AP82" s="810"/>
      <c r="AQ82" s="810"/>
      <c r="AR82" s="810"/>
      <c r="AS82" s="810"/>
      <c r="AT82" s="810"/>
      <c r="AU82" s="810"/>
      <c r="AV82" s="810"/>
      <c r="AW82" s="810"/>
      <c r="AX82" s="810"/>
      <c r="AY82" s="810"/>
      <c r="AZ82" s="810"/>
      <c r="BA82" s="810"/>
      <c r="BB82" s="810"/>
      <c r="BC82" s="810"/>
    </row>
    <row r="83" ht="15.75" customHeight="1">
      <c r="F83" s="827"/>
      <c r="G83" s="726"/>
      <c r="H83" s="726"/>
      <c r="I83" s="726"/>
      <c r="J83" s="726"/>
      <c r="K83" s="811"/>
      <c r="L83" s="726"/>
      <c r="M83" s="726"/>
      <c r="N83" s="726"/>
      <c r="O83" s="828"/>
      <c r="P83" s="828"/>
      <c r="Q83" s="726"/>
      <c r="R83" s="726"/>
      <c r="S83" s="726"/>
      <c r="T83" s="726"/>
      <c r="U83" s="812"/>
      <c r="V83" s="810"/>
      <c r="W83" s="810"/>
      <c r="X83" s="810"/>
      <c r="Y83" s="810"/>
      <c r="Z83" s="810"/>
      <c r="AA83" s="810"/>
      <c r="AB83" s="810"/>
      <c r="AC83" s="810"/>
      <c r="AD83" s="810"/>
      <c r="AE83" s="810"/>
      <c r="AF83" s="810"/>
      <c r="AG83" s="810"/>
      <c r="AH83" s="810"/>
      <c r="AI83" s="810"/>
      <c r="AJ83" s="810"/>
      <c r="AK83" s="810"/>
      <c r="AL83" s="810"/>
      <c r="AM83" s="810"/>
      <c r="AN83" s="810"/>
      <c r="AO83" s="810"/>
      <c r="AP83" s="810"/>
      <c r="AQ83" s="810"/>
      <c r="AR83" s="810"/>
      <c r="AS83" s="810"/>
      <c r="AT83" s="810"/>
      <c r="AU83" s="810"/>
      <c r="AV83" s="810"/>
      <c r="AW83" s="810"/>
      <c r="AX83" s="810"/>
      <c r="AY83" s="810"/>
      <c r="AZ83" s="810"/>
      <c r="BA83" s="810"/>
      <c r="BB83" s="810"/>
      <c r="BC83" s="810"/>
    </row>
    <row r="84" ht="15.75" customHeight="1">
      <c r="F84" s="827"/>
      <c r="G84" s="726"/>
      <c r="H84" s="726"/>
      <c r="I84" s="726"/>
      <c r="J84" s="726"/>
      <c r="K84" s="811"/>
      <c r="L84" s="726"/>
      <c r="M84" s="726"/>
      <c r="N84" s="726"/>
      <c r="O84" s="828"/>
      <c r="P84" s="828"/>
      <c r="Q84" s="726"/>
      <c r="R84" s="726"/>
      <c r="S84" s="726"/>
      <c r="T84" s="726"/>
      <c r="U84" s="812"/>
      <c r="V84" s="810"/>
      <c r="W84" s="810"/>
      <c r="X84" s="810"/>
      <c r="Y84" s="810"/>
      <c r="Z84" s="810"/>
      <c r="AA84" s="810"/>
      <c r="AB84" s="810"/>
      <c r="AC84" s="810"/>
      <c r="AD84" s="810"/>
      <c r="AE84" s="810"/>
      <c r="AF84" s="810"/>
      <c r="AG84" s="810"/>
      <c r="AH84" s="810"/>
      <c r="AI84" s="810"/>
      <c r="AJ84" s="810"/>
      <c r="AK84" s="810"/>
      <c r="AL84" s="810"/>
      <c r="AM84" s="810"/>
      <c r="AN84" s="810"/>
      <c r="AO84" s="810"/>
      <c r="AP84" s="810"/>
      <c r="AQ84" s="810"/>
      <c r="AR84" s="810"/>
      <c r="AS84" s="810"/>
      <c r="AT84" s="810"/>
      <c r="AU84" s="810"/>
      <c r="AV84" s="810"/>
      <c r="AW84" s="810"/>
      <c r="AX84" s="810"/>
      <c r="AY84" s="810"/>
      <c r="AZ84" s="810"/>
      <c r="BA84" s="810"/>
      <c r="BB84" s="810"/>
      <c r="BC84" s="810"/>
    </row>
    <row r="85" ht="15.75" customHeight="1">
      <c r="F85" s="827"/>
      <c r="G85" s="726"/>
      <c r="H85" s="726"/>
      <c r="I85" s="726"/>
      <c r="J85" s="726"/>
      <c r="K85" s="811"/>
      <c r="L85" s="726"/>
      <c r="M85" s="726"/>
      <c r="N85" s="726"/>
      <c r="O85" s="828"/>
      <c r="P85" s="828"/>
      <c r="Q85" s="726"/>
      <c r="R85" s="726"/>
      <c r="S85" s="726"/>
      <c r="T85" s="726"/>
      <c r="U85" s="812"/>
      <c r="V85" s="810"/>
      <c r="W85" s="810"/>
      <c r="X85" s="810"/>
      <c r="Y85" s="810"/>
      <c r="Z85" s="810"/>
      <c r="AA85" s="810"/>
      <c r="AB85" s="810"/>
      <c r="AC85" s="810"/>
      <c r="AD85" s="810"/>
      <c r="AE85" s="810"/>
      <c r="AF85" s="810"/>
      <c r="AG85" s="810"/>
      <c r="AH85" s="810"/>
      <c r="AI85" s="810"/>
      <c r="AJ85" s="810"/>
      <c r="AK85" s="810"/>
      <c r="AL85" s="810"/>
      <c r="AM85" s="810"/>
      <c r="AN85" s="810"/>
      <c r="AO85" s="810"/>
      <c r="AP85" s="810"/>
      <c r="AQ85" s="810"/>
      <c r="AR85" s="810"/>
      <c r="AS85" s="810"/>
      <c r="AT85" s="810"/>
      <c r="AU85" s="810"/>
      <c r="AV85" s="810"/>
      <c r="AW85" s="810"/>
      <c r="AX85" s="810"/>
      <c r="AY85" s="810"/>
      <c r="AZ85" s="810"/>
      <c r="BA85" s="810"/>
      <c r="BB85" s="810"/>
      <c r="BC85" s="810"/>
    </row>
    <row r="86" ht="15.75" customHeight="1">
      <c r="F86" s="827"/>
      <c r="G86" s="726"/>
      <c r="H86" s="726"/>
      <c r="I86" s="726"/>
      <c r="J86" s="726"/>
      <c r="K86" s="811"/>
      <c r="L86" s="726"/>
      <c r="M86" s="726"/>
      <c r="N86" s="726"/>
      <c r="O86" s="828"/>
      <c r="P86" s="828"/>
      <c r="Q86" s="726"/>
      <c r="R86" s="726"/>
      <c r="S86" s="726"/>
      <c r="T86" s="726"/>
      <c r="U86" s="812"/>
      <c r="V86" s="810"/>
      <c r="W86" s="810"/>
      <c r="X86" s="810"/>
      <c r="Y86" s="810"/>
      <c r="Z86" s="810"/>
      <c r="AA86" s="810"/>
      <c r="AB86" s="810"/>
      <c r="AC86" s="810"/>
      <c r="AD86" s="810"/>
      <c r="AE86" s="810"/>
      <c r="AF86" s="810"/>
      <c r="AG86" s="810"/>
      <c r="AH86" s="810"/>
      <c r="AI86" s="810"/>
      <c r="AJ86" s="810"/>
      <c r="AK86" s="810"/>
      <c r="AL86" s="810"/>
      <c r="AM86" s="810"/>
      <c r="AN86" s="810"/>
      <c r="AO86" s="810"/>
      <c r="AP86" s="810"/>
      <c r="AQ86" s="810"/>
      <c r="AR86" s="810"/>
      <c r="AS86" s="810"/>
      <c r="AT86" s="810"/>
      <c r="AU86" s="810"/>
      <c r="AV86" s="810"/>
      <c r="AW86" s="810"/>
      <c r="AX86" s="810"/>
      <c r="AY86" s="810"/>
      <c r="AZ86" s="810"/>
      <c r="BA86" s="810"/>
      <c r="BB86" s="810"/>
      <c r="BC86" s="810"/>
    </row>
    <row r="87" ht="15.75" customHeight="1">
      <c r="F87" s="827"/>
      <c r="G87" s="726"/>
      <c r="H87" s="726"/>
      <c r="I87" s="726"/>
      <c r="J87" s="726"/>
      <c r="K87" s="811"/>
      <c r="L87" s="726"/>
      <c r="M87" s="726"/>
      <c r="N87" s="726"/>
      <c r="O87" s="828"/>
      <c r="P87" s="828"/>
      <c r="Q87" s="726"/>
      <c r="R87" s="726"/>
      <c r="S87" s="726"/>
      <c r="T87" s="726"/>
      <c r="U87" s="812"/>
      <c r="V87" s="810"/>
      <c r="W87" s="810"/>
      <c r="X87" s="810"/>
      <c r="Y87" s="810"/>
      <c r="Z87" s="810"/>
      <c r="AA87" s="810"/>
      <c r="AB87" s="810"/>
      <c r="AC87" s="810"/>
      <c r="AD87" s="810"/>
      <c r="AE87" s="810"/>
      <c r="AF87" s="810"/>
      <c r="AG87" s="810"/>
      <c r="AH87" s="810"/>
      <c r="AI87" s="810"/>
      <c r="AJ87" s="810"/>
      <c r="AK87" s="810"/>
      <c r="AL87" s="810"/>
      <c r="AM87" s="810"/>
      <c r="AN87" s="810"/>
      <c r="AO87" s="810"/>
      <c r="AP87" s="810"/>
      <c r="AQ87" s="810"/>
      <c r="AR87" s="810"/>
      <c r="AS87" s="810"/>
      <c r="AT87" s="810"/>
      <c r="AU87" s="810"/>
      <c r="AV87" s="810"/>
      <c r="AW87" s="810"/>
      <c r="AX87" s="810"/>
      <c r="AY87" s="810"/>
      <c r="AZ87" s="810"/>
      <c r="BA87" s="810"/>
      <c r="BB87" s="810"/>
      <c r="BC87" s="810"/>
    </row>
    <row r="88" ht="15.75" customHeight="1">
      <c r="F88" s="827"/>
      <c r="G88" s="726"/>
      <c r="H88" s="726"/>
      <c r="I88" s="726"/>
      <c r="J88" s="726"/>
      <c r="K88" s="811"/>
      <c r="L88" s="726"/>
      <c r="M88" s="726"/>
      <c r="N88" s="726"/>
      <c r="O88" s="828"/>
      <c r="P88" s="828"/>
      <c r="Q88" s="726"/>
      <c r="R88" s="726"/>
      <c r="S88" s="726"/>
      <c r="T88" s="726"/>
      <c r="U88" s="812"/>
      <c r="V88" s="810"/>
      <c r="W88" s="810"/>
      <c r="X88" s="810"/>
      <c r="Y88" s="810"/>
      <c r="Z88" s="810"/>
      <c r="AA88" s="810"/>
      <c r="AB88" s="810"/>
      <c r="AC88" s="810"/>
      <c r="AD88" s="810"/>
      <c r="AE88" s="810"/>
      <c r="AF88" s="810"/>
      <c r="AG88" s="810"/>
      <c r="AH88" s="810"/>
      <c r="AI88" s="810"/>
      <c r="AJ88" s="810"/>
      <c r="AK88" s="810"/>
      <c r="AL88" s="810"/>
      <c r="AM88" s="810"/>
      <c r="AN88" s="810"/>
      <c r="AO88" s="810"/>
      <c r="AP88" s="810"/>
      <c r="AQ88" s="810"/>
      <c r="AR88" s="810"/>
      <c r="AS88" s="810"/>
      <c r="AT88" s="810"/>
      <c r="AU88" s="810"/>
      <c r="AV88" s="810"/>
      <c r="AW88" s="810"/>
      <c r="AX88" s="810"/>
      <c r="AY88" s="810"/>
      <c r="AZ88" s="810"/>
      <c r="BA88" s="810"/>
      <c r="BB88" s="810"/>
      <c r="BC88" s="810"/>
    </row>
    <row r="89" ht="15.75" customHeight="1">
      <c r="F89" s="827"/>
      <c r="G89" s="726"/>
      <c r="H89" s="726"/>
      <c r="I89" s="726"/>
      <c r="J89" s="726"/>
      <c r="K89" s="811"/>
      <c r="L89" s="726"/>
      <c r="M89" s="726"/>
      <c r="N89" s="726"/>
      <c r="O89" s="828"/>
      <c r="P89" s="828"/>
      <c r="Q89" s="726"/>
      <c r="R89" s="726"/>
      <c r="S89" s="726"/>
      <c r="T89" s="726"/>
      <c r="U89" s="812"/>
      <c r="V89" s="810"/>
      <c r="W89" s="810"/>
      <c r="X89" s="810"/>
      <c r="Y89" s="810"/>
      <c r="Z89" s="810"/>
      <c r="AA89" s="810"/>
      <c r="AB89" s="810"/>
      <c r="AC89" s="810"/>
      <c r="AD89" s="810"/>
      <c r="AE89" s="810"/>
      <c r="AF89" s="810"/>
      <c r="AG89" s="810"/>
      <c r="AH89" s="810"/>
      <c r="AI89" s="810"/>
      <c r="AJ89" s="810"/>
      <c r="AK89" s="810"/>
      <c r="AL89" s="810"/>
      <c r="AM89" s="810"/>
      <c r="AN89" s="810"/>
      <c r="AO89" s="810"/>
      <c r="AP89" s="810"/>
      <c r="AQ89" s="810"/>
      <c r="AR89" s="810"/>
      <c r="AS89" s="810"/>
      <c r="AT89" s="810"/>
      <c r="AU89" s="810"/>
      <c r="AV89" s="810"/>
      <c r="AW89" s="810"/>
      <c r="AX89" s="810"/>
      <c r="AY89" s="810"/>
      <c r="AZ89" s="810"/>
      <c r="BA89" s="810"/>
      <c r="BB89" s="810"/>
      <c r="BC89" s="810"/>
    </row>
    <row r="90" ht="15.75" customHeight="1">
      <c r="F90" s="827"/>
      <c r="G90" s="726"/>
      <c r="H90" s="726"/>
      <c r="I90" s="726"/>
      <c r="J90" s="726"/>
      <c r="K90" s="811"/>
      <c r="L90" s="726"/>
      <c r="M90" s="726"/>
      <c r="N90" s="726"/>
      <c r="O90" s="828"/>
      <c r="P90" s="828"/>
      <c r="Q90" s="726"/>
      <c r="R90" s="726"/>
      <c r="S90" s="726"/>
      <c r="T90" s="726"/>
      <c r="U90" s="812"/>
      <c r="V90" s="810"/>
      <c r="W90" s="810"/>
      <c r="X90" s="810"/>
      <c r="Y90" s="810"/>
      <c r="Z90" s="810"/>
      <c r="AA90" s="810"/>
      <c r="AB90" s="810"/>
      <c r="AC90" s="810"/>
      <c r="AD90" s="810"/>
      <c r="AE90" s="810"/>
      <c r="AF90" s="810"/>
      <c r="AG90" s="810"/>
      <c r="AH90" s="810"/>
      <c r="AI90" s="810"/>
      <c r="AJ90" s="810"/>
      <c r="AK90" s="810"/>
      <c r="AL90" s="810"/>
      <c r="AM90" s="810"/>
      <c r="AN90" s="810"/>
      <c r="AO90" s="810"/>
      <c r="AP90" s="810"/>
      <c r="AQ90" s="810"/>
      <c r="AR90" s="810"/>
      <c r="AS90" s="810"/>
      <c r="AT90" s="810"/>
      <c r="AU90" s="810"/>
      <c r="AV90" s="810"/>
      <c r="AW90" s="810"/>
      <c r="AX90" s="810"/>
      <c r="AY90" s="810"/>
      <c r="AZ90" s="810"/>
      <c r="BA90" s="810"/>
      <c r="BB90" s="810"/>
      <c r="BC90" s="810"/>
    </row>
    <row r="91" ht="15.75" customHeight="1">
      <c r="F91" s="827"/>
      <c r="G91" s="726"/>
      <c r="H91" s="726"/>
      <c r="I91" s="726"/>
      <c r="J91" s="726"/>
      <c r="K91" s="811"/>
      <c r="L91" s="726"/>
      <c r="M91" s="726"/>
      <c r="N91" s="726"/>
      <c r="O91" s="828"/>
      <c r="P91" s="828"/>
      <c r="Q91" s="726"/>
      <c r="R91" s="726"/>
      <c r="S91" s="726"/>
      <c r="T91" s="726"/>
      <c r="U91" s="812"/>
      <c r="V91" s="810"/>
      <c r="W91" s="810"/>
      <c r="X91" s="810"/>
      <c r="Y91" s="810"/>
      <c r="Z91" s="810"/>
      <c r="AA91" s="810"/>
      <c r="AB91" s="810"/>
      <c r="AC91" s="810"/>
      <c r="AD91" s="810"/>
      <c r="AE91" s="810"/>
      <c r="AF91" s="810"/>
      <c r="AG91" s="810"/>
      <c r="AH91" s="810"/>
      <c r="AI91" s="810"/>
      <c r="AJ91" s="810"/>
      <c r="AK91" s="810"/>
      <c r="AL91" s="810"/>
      <c r="AM91" s="810"/>
      <c r="AN91" s="810"/>
      <c r="AO91" s="810"/>
      <c r="AP91" s="810"/>
      <c r="AQ91" s="810"/>
      <c r="AR91" s="810"/>
      <c r="AS91" s="810"/>
      <c r="AT91" s="810"/>
      <c r="AU91" s="810"/>
      <c r="AV91" s="810"/>
      <c r="AW91" s="810"/>
      <c r="AX91" s="810"/>
      <c r="AY91" s="810"/>
      <c r="AZ91" s="810"/>
      <c r="BA91" s="810"/>
      <c r="BB91" s="810"/>
      <c r="BC91" s="810"/>
    </row>
    <row r="92" ht="15.75" customHeight="1">
      <c r="F92" s="827"/>
      <c r="G92" s="726"/>
      <c r="H92" s="726"/>
      <c r="I92" s="726"/>
      <c r="J92" s="726"/>
      <c r="K92" s="811"/>
      <c r="L92" s="726"/>
      <c r="M92" s="726"/>
      <c r="N92" s="726"/>
      <c r="O92" s="828"/>
      <c r="P92" s="828"/>
      <c r="Q92" s="726"/>
      <c r="R92" s="726"/>
      <c r="S92" s="726"/>
      <c r="T92" s="726"/>
      <c r="U92" s="812"/>
      <c r="V92" s="810"/>
      <c r="W92" s="810"/>
      <c r="X92" s="810"/>
      <c r="Y92" s="810"/>
      <c r="Z92" s="810"/>
      <c r="AA92" s="810"/>
      <c r="AB92" s="810"/>
      <c r="AC92" s="810"/>
      <c r="AD92" s="810"/>
      <c r="AE92" s="810"/>
      <c r="AF92" s="810"/>
      <c r="AG92" s="810"/>
      <c r="AH92" s="810"/>
      <c r="AI92" s="810"/>
      <c r="AJ92" s="810"/>
      <c r="AK92" s="810"/>
      <c r="AL92" s="810"/>
      <c r="AM92" s="810"/>
      <c r="AN92" s="810"/>
      <c r="AO92" s="810"/>
      <c r="AP92" s="810"/>
      <c r="AQ92" s="810"/>
      <c r="AR92" s="810"/>
      <c r="AS92" s="810"/>
      <c r="AT92" s="810"/>
      <c r="AU92" s="810"/>
      <c r="AV92" s="810"/>
      <c r="AW92" s="810"/>
      <c r="AX92" s="810"/>
      <c r="AY92" s="810"/>
      <c r="AZ92" s="810"/>
      <c r="BA92" s="810"/>
      <c r="BB92" s="810"/>
      <c r="BC92" s="810"/>
    </row>
    <row r="93" ht="15.75" customHeight="1">
      <c r="F93" s="827"/>
      <c r="G93" s="726"/>
      <c r="H93" s="726"/>
      <c r="I93" s="726"/>
      <c r="J93" s="726"/>
      <c r="K93" s="811"/>
      <c r="L93" s="726"/>
      <c r="M93" s="726"/>
      <c r="N93" s="726"/>
      <c r="O93" s="828"/>
      <c r="P93" s="828"/>
      <c r="Q93" s="726"/>
      <c r="R93" s="726"/>
      <c r="S93" s="726"/>
      <c r="T93" s="726"/>
      <c r="U93" s="812"/>
      <c r="V93" s="810"/>
      <c r="W93" s="810"/>
      <c r="X93" s="810"/>
      <c r="Y93" s="810"/>
      <c r="Z93" s="810"/>
      <c r="AA93" s="810"/>
      <c r="AB93" s="810"/>
      <c r="AC93" s="810"/>
      <c r="AD93" s="810"/>
      <c r="AE93" s="810"/>
      <c r="AF93" s="810"/>
      <c r="AG93" s="810"/>
      <c r="AH93" s="810"/>
      <c r="AI93" s="810"/>
      <c r="AJ93" s="810"/>
      <c r="AK93" s="810"/>
      <c r="AL93" s="810"/>
      <c r="AM93" s="810"/>
      <c r="AN93" s="810"/>
      <c r="AO93" s="810"/>
      <c r="AP93" s="810"/>
      <c r="AQ93" s="810"/>
      <c r="AR93" s="810"/>
      <c r="AS93" s="810"/>
      <c r="AT93" s="810"/>
      <c r="AU93" s="810"/>
      <c r="AV93" s="810"/>
      <c r="AW93" s="810"/>
      <c r="AX93" s="810"/>
      <c r="AY93" s="810"/>
      <c r="AZ93" s="810"/>
      <c r="BA93" s="810"/>
      <c r="BB93" s="810"/>
      <c r="BC93" s="810"/>
    </row>
    <row r="94" ht="15.75" customHeight="1">
      <c r="F94" s="827"/>
      <c r="G94" s="726"/>
      <c r="H94" s="726"/>
      <c r="I94" s="726"/>
      <c r="J94" s="726"/>
      <c r="K94" s="811"/>
      <c r="L94" s="726"/>
      <c r="M94" s="726"/>
      <c r="N94" s="726"/>
      <c r="O94" s="828"/>
      <c r="P94" s="828"/>
      <c r="Q94" s="726"/>
      <c r="R94" s="726"/>
      <c r="S94" s="726"/>
      <c r="T94" s="726"/>
      <c r="U94" s="812"/>
      <c r="V94" s="810"/>
      <c r="W94" s="810"/>
      <c r="X94" s="810"/>
      <c r="Y94" s="810"/>
      <c r="Z94" s="810"/>
      <c r="AA94" s="810"/>
      <c r="AB94" s="810"/>
      <c r="AC94" s="810"/>
      <c r="AD94" s="810"/>
      <c r="AE94" s="810"/>
      <c r="AF94" s="810"/>
      <c r="AG94" s="810"/>
      <c r="AH94" s="810"/>
      <c r="AI94" s="810"/>
      <c r="AJ94" s="810"/>
      <c r="AK94" s="810"/>
      <c r="AL94" s="810"/>
      <c r="AM94" s="810"/>
      <c r="AN94" s="810"/>
      <c r="AO94" s="810"/>
      <c r="AP94" s="810"/>
      <c r="AQ94" s="810"/>
      <c r="AR94" s="810"/>
      <c r="AS94" s="810"/>
      <c r="AT94" s="810"/>
      <c r="AU94" s="810"/>
      <c r="AV94" s="810"/>
      <c r="AW94" s="810"/>
      <c r="AX94" s="810"/>
      <c r="AY94" s="810"/>
      <c r="AZ94" s="810"/>
      <c r="BA94" s="810"/>
      <c r="BB94" s="810"/>
      <c r="BC94" s="810"/>
    </row>
    <row r="95" ht="15.75" customHeight="1">
      <c r="F95" s="827"/>
      <c r="G95" s="726"/>
      <c r="H95" s="726"/>
      <c r="I95" s="726"/>
      <c r="J95" s="726"/>
      <c r="K95" s="811"/>
      <c r="L95" s="726"/>
      <c r="M95" s="726"/>
      <c r="N95" s="726"/>
      <c r="O95" s="828"/>
      <c r="P95" s="828"/>
      <c r="Q95" s="726"/>
      <c r="R95" s="726"/>
      <c r="S95" s="726"/>
      <c r="T95" s="726"/>
      <c r="U95" s="812"/>
      <c r="V95" s="810"/>
      <c r="W95" s="810"/>
      <c r="X95" s="810"/>
      <c r="Y95" s="810"/>
      <c r="Z95" s="810"/>
      <c r="AA95" s="810"/>
      <c r="AB95" s="810"/>
      <c r="AC95" s="810"/>
      <c r="AD95" s="810"/>
      <c r="AE95" s="810"/>
      <c r="AF95" s="810"/>
      <c r="AG95" s="810"/>
      <c r="AH95" s="810"/>
      <c r="AI95" s="810"/>
      <c r="AJ95" s="810"/>
      <c r="AK95" s="810"/>
      <c r="AL95" s="810"/>
      <c r="AM95" s="810"/>
      <c r="AN95" s="810"/>
      <c r="AO95" s="810"/>
      <c r="AP95" s="810"/>
      <c r="AQ95" s="810"/>
      <c r="AR95" s="810"/>
      <c r="AS95" s="810"/>
      <c r="AT95" s="810"/>
      <c r="AU95" s="810"/>
      <c r="AV95" s="810"/>
      <c r="AW95" s="810"/>
      <c r="AX95" s="810"/>
      <c r="AY95" s="810"/>
      <c r="AZ95" s="810"/>
      <c r="BA95" s="810"/>
      <c r="BB95" s="810"/>
      <c r="BC95" s="810"/>
    </row>
    <row r="96" ht="15.75" customHeight="1">
      <c r="F96" s="827"/>
      <c r="G96" s="726"/>
      <c r="H96" s="726"/>
      <c r="I96" s="726"/>
      <c r="J96" s="726"/>
      <c r="K96" s="811"/>
      <c r="L96" s="726"/>
      <c r="M96" s="726"/>
      <c r="N96" s="726"/>
      <c r="O96" s="828"/>
      <c r="P96" s="828"/>
      <c r="Q96" s="726"/>
      <c r="R96" s="726"/>
      <c r="S96" s="726"/>
      <c r="T96" s="726"/>
      <c r="U96" s="812"/>
      <c r="V96" s="810"/>
      <c r="W96" s="810"/>
      <c r="X96" s="810"/>
      <c r="Y96" s="810"/>
      <c r="Z96" s="810"/>
      <c r="AA96" s="810"/>
      <c r="AB96" s="810"/>
      <c r="AC96" s="810"/>
      <c r="AD96" s="810"/>
      <c r="AE96" s="810"/>
      <c r="AF96" s="810"/>
      <c r="AG96" s="810"/>
      <c r="AH96" s="810"/>
      <c r="AI96" s="810"/>
      <c r="AJ96" s="810"/>
      <c r="AK96" s="810"/>
      <c r="AL96" s="810"/>
      <c r="AM96" s="810"/>
      <c r="AN96" s="810"/>
      <c r="AO96" s="810"/>
      <c r="AP96" s="810"/>
      <c r="AQ96" s="810"/>
      <c r="AR96" s="810"/>
      <c r="AS96" s="810"/>
      <c r="AT96" s="810"/>
      <c r="AU96" s="810"/>
      <c r="AV96" s="810"/>
      <c r="AW96" s="810"/>
      <c r="AX96" s="810"/>
      <c r="AY96" s="810"/>
      <c r="AZ96" s="810"/>
      <c r="BA96" s="810"/>
      <c r="BB96" s="810"/>
      <c r="BC96" s="810"/>
    </row>
    <row r="97" ht="15.75" customHeight="1">
      <c r="F97" s="827"/>
      <c r="G97" s="726"/>
      <c r="H97" s="726"/>
      <c r="I97" s="726"/>
      <c r="J97" s="726"/>
      <c r="K97" s="811"/>
      <c r="L97" s="726"/>
      <c r="M97" s="726"/>
      <c r="N97" s="726"/>
      <c r="O97" s="828"/>
      <c r="P97" s="828"/>
      <c r="Q97" s="726"/>
      <c r="R97" s="726"/>
      <c r="S97" s="726"/>
      <c r="T97" s="726"/>
      <c r="U97" s="812"/>
      <c r="V97" s="810"/>
      <c r="W97" s="810"/>
      <c r="X97" s="810"/>
      <c r="Y97" s="810"/>
      <c r="Z97" s="810"/>
      <c r="AA97" s="810"/>
      <c r="AB97" s="810"/>
      <c r="AC97" s="810"/>
      <c r="AD97" s="810"/>
      <c r="AE97" s="810"/>
      <c r="AF97" s="810"/>
      <c r="AG97" s="810"/>
      <c r="AH97" s="810"/>
      <c r="AI97" s="810"/>
      <c r="AJ97" s="810"/>
      <c r="AK97" s="810"/>
      <c r="AL97" s="810"/>
      <c r="AM97" s="810"/>
      <c r="AN97" s="810"/>
      <c r="AO97" s="810"/>
      <c r="AP97" s="810"/>
      <c r="AQ97" s="810"/>
      <c r="AR97" s="810"/>
      <c r="AS97" s="810"/>
      <c r="AT97" s="810"/>
      <c r="AU97" s="810"/>
      <c r="AV97" s="810"/>
      <c r="AW97" s="810"/>
      <c r="AX97" s="810"/>
      <c r="AY97" s="810"/>
      <c r="AZ97" s="810"/>
      <c r="BA97" s="810"/>
      <c r="BB97" s="810"/>
      <c r="BC97" s="810"/>
    </row>
    <row r="98" ht="15.75" customHeight="1">
      <c r="F98" s="827"/>
      <c r="G98" s="726"/>
      <c r="H98" s="726"/>
      <c r="I98" s="726"/>
      <c r="J98" s="726"/>
      <c r="K98" s="811"/>
      <c r="L98" s="726"/>
      <c r="M98" s="726"/>
      <c r="N98" s="726"/>
      <c r="O98" s="828"/>
      <c r="P98" s="828"/>
      <c r="Q98" s="726"/>
      <c r="R98" s="726"/>
      <c r="S98" s="726"/>
      <c r="T98" s="726"/>
      <c r="U98" s="812"/>
      <c r="V98" s="810"/>
      <c r="W98" s="810"/>
      <c r="X98" s="810"/>
      <c r="Y98" s="810"/>
      <c r="Z98" s="810"/>
      <c r="AA98" s="810"/>
      <c r="AB98" s="810"/>
      <c r="AC98" s="810"/>
      <c r="AD98" s="810"/>
      <c r="AE98" s="810"/>
      <c r="AF98" s="810"/>
      <c r="AG98" s="810"/>
      <c r="AH98" s="810"/>
      <c r="AI98" s="810"/>
      <c r="AJ98" s="810"/>
      <c r="AK98" s="810"/>
      <c r="AL98" s="810"/>
      <c r="AM98" s="810"/>
      <c r="AN98" s="810"/>
      <c r="AO98" s="810"/>
      <c r="AP98" s="810"/>
      <c r="AQ98" s="810"/>
      <c r="AR98" s="810"/>
      <c r="AS98" s="810"/>
      <c r="AT98" s="810"/>
      <c r="AU98" s="810"/>
      <c r="AV98" s="810"/>
      <c r="AW98" s="810"/>
      <c r="AX98" s="810"/>
      <c r="AY98" s="810"/>
      <c r="AZ98" s="810"/>
      <c r="BA98" s="810"/>
      <c r="BB98" s="810"/>
      <c r="BC98" s="810"/>
    </row>
    <row r="99" ht="15.75" customHeight="1">
      <c r="F99" s="827"/>
      <c r="G99" s="726"/>
      <c r="H99" s="726"/>
      <c r="I99" s="726"/>
      <c r="J99" s="726"/>
      <c r="K99" s="811"/>
      <c r="L99" s="726"/>
      <c r="M99" s="726"/>
      <c r="N99" s="726"/>
      <c r="O99" s="828"/>
      <c r="P99" s="828"/>
      <c r="Q99" s="726"/>
      <c r="R99" s="726"/>
      <c r="S99" s="726"/>
      <c r="T99" s="726"/>
      <c r="U99" s="812"/>
      <c r="V99" s="810"/>
      <c r="W99" s="810"/>
      <c r="X99" s="810"/>
      <c r="Y99" s="810"/>
      <c r="Z99" s="810"/>
      <c r="AA99" s="810"/>
      <c r="AB99" s="810"/>
      <c r="AC99" s="810"/>
      <c r="AD99" s="810"/>
      <c r="AE99" s="810"/>
      <c r="AF99" s="810"/>
      <c r="AG99" s="810"/>
      <c r="AH99" s="810"/>
      <c r="AI99" s="810"/>
      <c r="AJ99" s="810"/>
      <c r="AK99" s="810"/>
      <c r="AL99" s="810"/>
      <c r="AM99" s="810"/>
      <c r="AN99" s="810"/>
      <c r="AO99" s="810"/>
      <c r="AP99" s="810"/>
      <c r="AQ99" s="810"/>
      <c r="AR99" s="810"/>
      <c r="AS99" s="810"/>
      <c r="AT99" s="810"/>
      <c r="AU99" s="810"/>
      <c r="AV99" s="810"/>
      <c r="AW99" s="810"/>
      <c r="AX99" s="810"/>
      <c r="AY99" s="810"/>
      <c r="AZ99" s="810"/>
      <c r="BA99" s="810"/>
      <c r="BB99" s="810"/>
      <c r="BC99" s="810"/>
    </row>
    <row r="100" ht="15.75" customHeight="1">
      <c r="F100" s="827"/>
      <c r="G100" s="726"/>
      <c r="H100" s="726"/>
      <c r="I100" s="726"/>
      <c r="J100" s="726"/>
      <c r="K100" s="811"/>
      <c r="L100" s="726"/>
      <c r="M100" s="726"/>
      <c r="N100" s="726"/>
      <c r="O100" s="828"/>
      <c r="P100" s="828"/>
      <c r="Q100" s="726"/>
      <c r="R100" s="726"/>
      <c r="S100" s="726"/>
      <c r="T100" s="726"/>
      <c r="U100" s="812"/>
      <c r="V100" s="810"/>
      <c r="W100" s="810"/>
      <c r="X100" s="810"/>
      <c r="Y100" s="810"/>
      <c r="Z100" s="810"/>
      <c r="AA100" s="810"/>
      <c r="AB100" s="810"/>
      <c r="AC100" s="810"/>
      <c r="AD100" s="810"/>
      <c r="AE100" s="810"/>
      <c r="AF100" s="810"/>
      <c r="AG100" s="810"/>
      <c r="AH100" s="810"/>
      <c r="AI100" s="810"/>
      <c r="AJ100" s="810"/>
      <c r="AK100" s="810"/>
      <c r="AL100" s="810"/>
      <c r="AM100" s="810"/>
      <c r="AN100" s="810"/>
      <c r="AO100" s="810"/>
      <c r="AP100" s="810"/>
      <c r="AQ100" s="810"/>
      <c r="AR100" s="810"/>
      <c r="AS100" s="810"/>
      <c r="AT100" s="810"/>
      <c r="AU100" s="810"/>
      <c r="AV100" s="810"/>
      <c r="AW100" s="810"/>
      <c r="AX100" s="810"/>
      <c r="AY100" s="810"/>
      <c r="AZ100" s="810"/>
      <c r="BA100" s="810"/>
      <c r="BB100" s="810"/>
      <c r="BC100" s="810"/>
    </row>
    <row r="101" ht="15.75" customHeight="1">
      <c r="F101" s="827"/>
      <c r="G101" s="726"/>
      <c r="H101" s="726"/>
      <c r="I101" s="726"/>
      <c r="J101" s="726"/>
      <c r="K101" s="811"/>
      <c r="L101" s="726"/>
      <c r="M101" s="726"/>
      <c r="N101" s="726"/>
      <c r="O101" s="828"/>
      <c r="P101" s="828"/>
      <c r="Q101" s="726"/>
      <c r="R101" s="726"/>
      <c r="S101" s="726"/>
      <c r="T101" s="726"/>
      <c r="U101" s="812"/>
      <c r="V101" s="810"/>
      <c r="W101" s="810"/>
      <c r="X101" s="810"/>
      <c r="Y101" s="810"/>
      <c r="Z101" s="810"/>
      <c r="AA101" s="810"/>
      <c r="AB101" s="810"/>
      <c r="AC101" s="810"/>
      <c r="AD101" s="810"/>
      <c r="AE101" s="810"/>
      <c r="AF101" s="810"/>
      <c r="AG101" s="810"/>
      <c r="AH101" s="810"/>
      <c r="AI101" s="810"/>
      <c r="AJ101" s="810"/>
      <c r="AK101" s="810"/>
      <c r="AL101" s="810"/>
      <c r="AM101" s="810"/>
      <c r="AN101" s="810"/>
      <c r="AO101" s="810"/>
      <c r="AP101" s="810"/>
      <c r="AQ101" s="810"/>
      <c r="AR101" s="810"/>
      <c r="AS101" s="810"/>
      <c r="AT101" s="810"/>
      <c r="AU101" s="810"/>
      <c r="AV101" s="810"/>
      <c r="AW101" s="810"/>
      <c r="AX101" s="810"/>
      <c r="AY101" s="810"/>
      <c r="AZ101" s="810"/>
      <c r="BA101" s="810"/>
      <c r="BB101" s="810"/>
      <c r="BC101" s="810"/>
    </row>
    <row r="102" ht="15.75" customHeight="1">
      <c r="F102" s="827"/>
      <c r="G102" s="726"/>
      <c r="H102" s="726"/>
      <c r="I102" s="726"/>
      <c r="J102" s="726"/>
      <c r="K102" s="811"/>
      <c r="L102" s="726"/>
      <c r="M102" s="726"/>
      <c r="N102" s="726"/>
      <c r="O102" s="828"/>
      <c r="P102" s="828"/>
      <c r="Q102" s="726"/>
      <c r="R102" s="726"/>
      <c r="S102" s="726"/>
      <c r="T102" s="726"/>
      <c r="U102" s="812"/>
      <c r="V102" s="810"/>
      <c r="W102" s="810"/>
      <c r="X102" s="810"/>
      <c r="Y102" s="810"/>
      <c r="Z102" s="810"/>
      <c r="AA102" s="810"/>
      <c r="AB102" s="810"/>
      <c r="AC102" s="810"/>
      <c r="AD102" s="810"/>
      <c r="AE102" s="810"/>
      <c r="AF102" s="810"/>
      <c r="AG102" s="810"/>
      <c r="AH102" s="810"/>
      <c r="AI102" s="810"/>
      <c r="AJ102" s="810"/>
      <c r="AK102" s="810"/>
      <c r="AL102" s="810"/>
      <c r="AM102" s="810"/>
      <c r="AN102" s="810"/>
      <c r="AO102" s="810"/>
      <c r="AP102" s="810"/>
      <c r="AQ102" s="810"/>
      <c r="AR102" s="810"/>
      <c r="AS102" s="810"/>
      <c r="AT102" s="810"/>
      <c r="AU102" s="810"/>
      <c r="AV102" s="810"/>
      <c r="AW102" s="810"/>
      <c r="AX102" s="810"/>
      <c r="AY102" s="810"/>
      <c r="AZ102" s="810"/>
      <c r="BA102" s="810"/>
      <c r="BB102" s="810"/>
      <c r="BC102" s="810"/>
    </row>
    <row r="103" ht="15.75" customHeight="1">
      <c r="F103" s="827"/>
      <c r="G103" s="726"/>
      <c r="H103" s="726"/>
      <c r="I103" s="726"/>
      <c r="J103" s="726"/>
      <c r="K103" s="811"/>
      <c r="L103" s="726"/>
      <c r="M103" s="726"/>
      <c r="N103" s="726"/>
      <c r="O103" s="828"/>
      <c r="P103" s="828"/>
      <c r="Q103" s="726"/>
      <c r="R103" s="726"/>
      <c r="S103" s="726"/>
      <c r="T103" s="726"/>
      <c r="U103" s="812"/>
      <c r="V103" s="810"/>
      <c r="W103" s="810"/>
      <c r="X103" s="810"/>
      <c r="Y103" s="810"/>
      <c r="Z103" s="810"/>
      <c r="AA103" s="810"/>
      <c r="AB103" s="810"/>
      <c r="AC103" s="810"/>
      <c r="AD103" s="810"/>
      <c r="AE103" s="810"/>
      <c r="AF103" s="810"/>
      <c r="AG103" s="810"/>
      <c r="AH103" s="810"/>
      <c r="AI103" s="810"/>
      <c r="AJ103" s="810"/>
      <c r="AK103" s="810"/>
      <c r="AL103" s="810"/>
      <c r="AM103" s="810"/>
      <c r="AN103" s="810"/>
      <c r="AO103" s="810"/>
      <c r="AP103" s="810"/>
      <c r="AQ103" s="810"/>
      <c r="AR103" s="810"/>
      <c r="AS103" s="810"/>
      <c r="AT103" s="810"/>
      <c r="AU103" s="810"/>
      <c r="AV103" s="810"/>
      <c r="AW103" s="810"/>
      <c r="AX103" s="810"/>
      <c r="AY103" s="810"/>
      <c r="AZ103" s="810"/>
      <c r="BA103" s="810"/>
      <c r="BB103" s="810"/>
      <c r="BC103" s="810"/>
    </row>
    <row r="104" ht="15.75" customHeight="1">
      <c r="F104" s="827"/>
      <c r="G104" s="726"/>
      <c r="H104" s="726"/>
      <c r="I104" s="726"/>
      <c r="J104" s="726"/>
      <c r="K104" s="811"/>
      <c r="L104" s="726"/>
      <c r="M104" s="726"/>
      <c r="N104" s="726"/>
      <c r="O104" s="828"/>
      <c r="P104" s="828"/>
      <c r="Q104" s="726"/>
      <c r="R104" s="726"/>
      <c r="S104" s="726"/>
      <c r="T104" s="726"/>
      <c r="U104" s="812"/>
      <c r="V104" s="810"/>
      <c r="W104" s="810"/>
      <c r="X104" s="810"/>
      <c r="Y104" s="810"/>
      <c r="Z104" s="810"/>
      <c r="AA104" s="810"/>
      <c r="AB104" s="810"/>
      <c r="AC104" s="810"/>
      <c r="AD104" s="810"/>
      <c r="AE104" s="810"/>
      <c r="AF104" s="810"/>
      <c r="AG104" s="810"/>
      <c r="AH104" s="810"/>
      <c r="AI104" s="810"/>
      <c r="AJ104" s="810"/>
      <c r="AK104" s="810"/>
      <c r="AL104" s="810"/>
      <c r="AM104" s="810"/>
      <c r="AN104" s="810"/>
      <c r="AO104" s="810"/>
      <c r="AP104" s="810"/>
      <c r="AQ104" s="810"/>
      <c r="AR104" s="810"/>
      <c r="AS104" s="810"/>
      <c r="AT104" s="810"/>
      <c r="AU104" s="810"/>
      <c r="AV104" s="810"/>
      <c r="AW104" s="810"/>
      <c r="AX104" s="810"/>
      <c r="AY104" s="810"/>
      <c r="AZ104" s="810"/>
      <c r="BA104" s="810"/>
      <c r="BB104" s="810"/>
      <c r="BC104" s="810"/>
    </row>
    <row r="105" ht="15.75" customHeight="1">
      <c r="F105" s="827"/>
      <c r="G105" s="726"/>
      <c r="H105" s="726"/>
      <c r="I105" s="726"/>
      <c r="J105" s="726"/>
      <c r="K105" s="811"/>
      <c r="L105" s="726"/>
      <c r="M105" s="726"/>
      <c r="N105" s="726"/>
      <c r="O105" s="828"/>
      <c r="P105" s="828"/>
      <c r="Q105" s="726"/>
      <c r="R105" s="726"/>
      <c r="S105" s="726"/>
      <c r="T105" s="726"/>
      <c r="U105" s="812"/>
      <c r="V105" s="810"/>
      <c r="W105" s="810"/>
      <c r="X105" s="810"/>
      <c r="Y105" s="810"/>
      <c r="Z105" s="810"/>
      <c r="AA105" s="810"/>
      <c r="AB105" s="810"/>
      <c r="AC105" s="810"/>
      <c r="AD105" s="810"/>
      <c r="AE105" s="810"/>
      <c r="AF105" s="810"/>
      <c r="AG105" s="810"/>
      <c r="AH105" s="810"/>
      <c r="AI105" s="810"/>
      <c r="AJ105" s="810"/>
      <c r="AK105" s="810"/>
      <c r="AL105" s="810"/>
      <c r="AM105" s="810"/>
      <c r="AN105" s="810"/>
      <c r="AO105" s="810"/>
      <c r="AP105" s="810"/>
      <c r="AQ105" s="810"/>
      <c r="AR105" s="810"/>
      <c r="AS105" s="810"/>
      <c r="AT105" s="810"/>
      <c r="AU105" s="810"/>
      <c r="AV105" s="810"/>
      <c r="AW105" s="810"/>
      <c r="AX105" s="810"/>
      <c r="AY105" s="810"/>
      <c r="AZ105" s="810"/>
      <c r="BA105" s="810"/>
      <c r="BB105" s="810"/>
      <c r="BC105" s="810"/>
    </row>
    <row r="106" ht="15.75" customHeight="1">
      <c r="F106" s="827"/>
      <c r="G106" s="726"/>
      <c r="H106" s="726"/>
      <c r="I106" s="726"/>
      <c r="J106" s="726"/>
      <c r="K106" s="811"/>
      <c r="L106" s="726"/>
      <c r="M106" s="726"/>
      <c r="N106" s="726"/>
      <c r="O106" s="828"/>
      <c r="P106" s="828"/>
      <c r="Q106" s="726"/>
      <c r="R106" s="726"/>
      <c r="S106" s="726"/>
      <c r="T106" s="726"/>
      <c r="U106" s="812"/>
      <c r="V106" s="810"/>
      <c r="W106" s="810"/>
      <c r="X106" s="810"/>
      <c r="Y106" s="810"/>
      <c r="Z106" s="810"/>
      <c r="AA106" s="810"/>
      <c r="AB106" s="810"/>
      <c r="AC106" s="810"/>
      <c r="AD106" s="810"/>
      <c r="AE106" s="810"/>
      <c r="AF106" s="810"/>
      <c r="AG106" s="810"/>
      <c r="AH106" s="810"/>
      <c r="AI106" s="810"/>
      <c r="AJ106" s="810"/>
      <c r="AK106" s="810"/>
      <c r="AL106" s="810"/>
      <c r="AM106" s="810"/>
      <c r="AN106" s="810"/>
      <c r="AO106" s="810"/>
      <c r="AP106" s="810"/>
      <c r="AQ106" s="810"/>
      <c r="AR106" s="810"/>
      <c r="AS106" s="810"/>
      <c r="AT106" s="810"/>
      <c r="AU106" s="810"/>
      <c r="AV106" s="810"/>
      <c r="AW106" s="810"/>
      <c r="AX106" s="810"/>
      <c r="AY106" s="810"/>
      <c r="AZ106" s="810"/>
      <c r="BA106" s="810"/>
      <c r="BB106" s="810"/>
      <c r="BC106" s="810"/>
    </row>
    <row r="107" ht="15.75" customHeight="1">
      <c r="F107" s="827"/>
      <c r="G107" s="726"/>
      <c r="H107" s="726"/>
      <c r="I107" s="726"/>
      <c r="J107" s="726"/>
      <c r="K107" s="811"/>
      <c r="L107" s="726"/>
      <c r="M107" s="726"/>
      <c r="N107" s="726"/>
      <c r="O107" s="828"/>
      <c r="P107" s="828"/>
      <c r="Q107" s="726"/>
      <c r="R107" s="726"/>
      <c r="S107" s="726"/>
      <c r="T107" s="726"/>
      <c r="U107" s="812"/>
      <c r="V107" s="810"/>
      <c r="W107" s="810"/>
      <c r="X107" s="810"/>
      <c r="Y107" s="810"/>
      <c r="Z107" s="810"/>
      <c r="AA107" s="810"/>
      <c r="AB107" s="810"/>
      <c r="AC107" s="810"/>
      <c r="AD107" s="810"/>
      <c r="AE107" s="810"/>
      <c r="AF107" s="810"/>
      <c r="AG107" s="810"/>
      <c r="AH107" s="810"/>
      <c r="AI107" s="810"/>
      <c r="AJ107" s="810"/>
      <c r="AK107" s="810"/>
      <c r="AL107" s="810"/>
      <c r="AM107" s="810"/>
      <c r="AN107" s="810"/>
      <c r="AO107" s="810"/>
      <c r="AP107" s="810"/>
      <c r="AQ107" s="810"/>
      <c r="AR107" s="810"/>
      <c r="AS107" s="810"/>
      <c r="AT107" s="810"/>
      <c r="AU107" s="810"/>
      <c r="AV107" s="810"/>
      <c r="AW107" s="810"/>
      <c r="AX107" s="810"/>
      <c r="AY107" s="810"/>
      <c r="AZ107" s="810"/>
      <c r="BA107" s="810"/>
      <c r="BB107" s="810"/>
      <c r="BC107" s="810"/>
    </row>
    <row r="108" ht="15.75" customHeight="1">
      <c r="F108" s="827"/>
      <c r="G108" s="726"/>
      <c r="H108" s="726"/>
      <c r="I108" s="726"/>
      <c r="J108" s="726"/>
      <c r="K108" s="811"/>
      <c r="L108" s="726"/>
      <c r="M108" s="726"/>
      <c r="N108" s="726"/>
      <c r="O108" s="828"/>
      <c r="P108" s="828"/>
      <c r="Q108" s="726"/>
      <c r="R108" s="726"/>
      <c r="S108" s="726"/>
      <c r="T108" s="726"/>
      <c r="U108" s="812"/>
      <c r="V108" s="810"/>
      <c r="W108" s="810"/>
      <c r="X108" s="810"/>
      <c r="Y108" s="810"/>
      <c r="Z108" s="810"/>
      <c r="AA108" s="810"/>
      <c r="AB108" s="810"/>
      <c r="AC108" s="810"/>
      <c r="AD108" s="810"/>
      <c r="AE108" s="810"/>
      <c r="AF108" s="810"/>
      <c r="AG108" s="810"/>
      <c r="AH108" s="810"/>
      <c r="AI108" s="810"/>
      <c r="AJ108" s="810"/>
      <c r="AK108" s="810"/>
      <c r="AL108" s="810"/>
      <c r="AM108" s="810"/>
      <c r="AN108" s="810"/>
      <c r="AO108" s="810"/>
      <c r="AP108" s="810"/>
      <c r="AQ108" s="810"/>
      <c r="AR108" s="810"/>
      <c r="AS108" s="810"/>
      <c r="AT108" s="810"/>
      <c r="AU108" s="810"/>
      <c r="AV108" s="810"/>
      <c r="AW108" s="810"/>
      <c r="AX108" s="810"/>
      <c r="AY108" s="810"/>
      <c r="AZ108" s="810"/>
      <c r="BA108" s="810"/>
      <c r="BB108" s="810"/>
      <c r="BC108" s="810"/>
    </row>
    <row r="109" ht="15.75" customHeight="1">
      <c r="F109" s="827"/>
      <c r="G109" s="726"/>
      <c r="H109" s="726"/>
      <c r="I109" s="726"/>
      <c r="J109" s="726"/>
      <c r="K109" s="811"/>
      <c r="L109" s="726"/>
      <c r="M109" s="726"/>
      <c r="N109" s="726"/>
      <c r="O109" s="828"/>
      <c r="P109" s="828"/>
      <c r="Q109" s="726"/>
      <c r="R109" s="726"/>
      <c r="S109" s="726"/>
      <c r="T109" s="726"/>
      <c r="U109" s="812"/>
      <c r="V109" s="810"/>
      <c r="W109" s="810"/>
      <c r="X109" s="810"/>
      <c r="Y109" s="810"/>
      <c r="Z109" s="810"/>
      <c r="AA109" s="810"/>
      <c r="AB109" s="810"/>
      <c r="AC109" s="810"/>
      <c r="AD109" s="810"/>
      <c r="AE109" s="810"/>
      <c r="AF109" s="810"/>
      <c r="AG109" s="810"/>
      <c r="AH109" s="810"/>
      <c r="AI109" s="810"/>
      <c r="AJ109" s="810"/>
      <c r="AK109" s="810"/>
      <c r="AL109" s="810"/>
      <c r="AM109" s="810"/>
      <c r="AN109" s="810"/>
      <c r="AO109" s="810"/>
      <c r="AP109" s="810"/>
      <c r="AQ109" s="810"/>
      <c r="AR109" s="810"/>
      <c r="AS109" s="810"/>
      <c r="AT109" s="810"/>
      <c r="AU109" s="810"/>
      <c r="AV109" s="810"/>
      <c r="AW109" s="810"/>
      <c r="AX109" s="810"/>
      <c r="AY109" s="810"/>
      <c r="AZ109" s="810"/>
      <c r="BA109" s="810"/>
      <c r="BB109" s="810"/>
      <c r="BC109" s="810"/>
    </row>
    <row r="110" ht="15.75" customHeight="1">
      <c r="F110" s="827"/>
      <c r="G110" s="726"/>
      <c r="H110" s="726"/>
      <c r="I110" s="726"/>
      <c r="J110" s="726"/>
      <c r="K110" s="811"/>
      <c r="L110" s="726"/>
      <c r="M110" s="726"/>
      <c r="N110" s="726"/>
      <c r="O110" s="828"/>
      <c r="P110" s="828"/>
      <c r="Q110" s="726"/>
      <c r="R110" s="726"/>
      <c r="S110" s="726"/>
      <c r="T110" s="726"/>
      <c r="U110" s="812"/>
      <c r="V110" s="810"/>
      <c r="W110" s="810"/>
      <c r="X110" s="810"/>
      <c r="Y110" s="810"/>
      <c r="Z110" s="810"/>
      <c r="AA110" s="810"/>
      <c r="AB110" s="810"/>
      <c r="AC110" s="810"/>
      <c r="AD110" s="810"/>
      <c r="AE110" s="810"/>
      <c r="AF110" s="810"/>
      <c r="AG110" s="810"/>
      <c r="AH110" s="810"/>
      <c r="AI110" s="810"/>
      <c r="AJ110" s="810"/>
      <c r="AK110" s="810"/>
      <c r="AL110" s="810"/>
      <c r="AM110" s="810"/>
      <c r="AN110" s="810"/>
      <c r="AO110" s="810"/>
      <c r="AP110" s="810"/>
      <c r="AQ110" s="810"/>
      <c r="AR110" s="810"/>
      <c r="AS110" s="810"/>
      <c r="AT110" s="810"/>
      <c r="AU110" s="810"/>
      <c r="AV110" s="810"/>
      <c r="AW110" s="810"/>
      <c r="AX110" s="810"/>
      <c r="AY110" s="810"/>
      <c r="AZ110" s="810"/>
      <c r="BA110" s="810"/>
      <c r="BB110" s="810"/>
      <c r="BC110" s="810"/>
    </row>
    <row r="111" ht="15.75" customHeight="1">
      <c r="F111" s="827"/>
      <c r="G111" s="726"/>
      <c r="H111" s="726"/>
      <c r="I111" s="726"/>
      <c r="J111" s="726"/>
      <c r="K111" s="811"/>
      <c r="L111" s="726"/>
      <c r="M111" s="726"/>
      <c r="N111" s="726"/>
      <c r="O111" s="828"/>
      <c r="P111" s="828"/>
      <c r="Q111" s="726"/>
      <c r="R111" s="726"/>
      <c r="S111" s="726"/>
      <c r="T111" s="726"/>
      <c r="U111" s="812"/>
      <c r="V111" s="810"/>
      <c r="W111" s="810"/>
      <c r="X111" s="810"/>
      <c r="Y111" s="810"/>
      <c r="Z111" s="810"/>
      <c r="AA111" s="810"/>
      <c r="AB111" s="810"/>
      <c r="AC111" s="810"/>
      <c r="AD111" s="810"/>
      <c r="AE111" s="810"/>
      <c r="AF111" s="810"/>
      <c r="AG111" s="810"/>
      <c r="AH111" s="810"/>
      <c r="AI111" s="810"/>
      <c r="AJ111" s="810"/>
      <c r="AK111" s="810"/>
      <c r="AL111" s="810"/>
      <c r="AM111" s="810"/>
      <c r="AN111" s="810"/>
      <c r="AO111" s="810"/>
      <c r="AP111" s="810"/>
      <c r="AQ111" s="810"/>
      <c r="AR111" s="810"/>
      <c r="AS111" s="810"/>
      <c r="AT111" s="810"/>
      <c r="AU111" s="810"/>
      <c r="AV111" s="810"/>
      <c r="AW111" s="810"/>
      <c r="AX111" s="810"/>
      <c r="AY111" s="810"/>
      <c r="AZ111" s="810"/>
      <c r="BA111" s="810"/>
      <c r="BB111" s="810"/>
      <c r="BC111" s="810"/>
    </row>
    <row r="112" ht="15.75" customHeight="1">
      <c r="F112" s="827"/>
      <c r="G112" s="726"/>
      <c r="H112" s="726"/>
      <c r="I112" s="726"/>
      <c r="J112" s="726"/>
      <c r="K112" s="811"/>
      <c r="L112" s="726"/>
      <c r="M112" s="726"/>
      <c r="N112" s="726"/>
      <c r="O112" s="828"/>
      <c r="P112" s="828"/>
      <c r="Q112" s="726"/>
      <c r="R112" s="726"/>
      <c r="S112" s="726"/>
      <c r="T112" s="726"/>
      <c r="U112" s="812"/>
      <c r="V112" s="810"/>
      <c r="W112" s="810"/>
      <c r="X112" s="810"/>
      <c r="Y112" s="810"/>
      <c r="Z112" s="810"/>
      <c r="AA112" s="810"/>
      <c r="AB112" s="810"/>
      <c r="AC112" s="810"/>
      <c r="AD112" s="810"/>
      <c r="AE112" s="810"/>
      <c r="AF112" s="810"/>
      <c r="AG112" s="810"/>
      <c r="AH112" s="810"/>
      <c r="AI112" s="810"/>
      <c r="AJ112" s="810"/>
      <c r="AK112" s="810"/>
      <c r="AL112" s="810"/>
      <c r="AM112" s="810"/>
      <c r="AN112" s="810"/>
      <c r="AO112" s="810"/>
      <c r="AP112" s="810"/>
      <c r="AQ112" s="810"/>
      <c r="AR112" s="810"/>
      <c r="AS112" s="810"/>
      <c r="AT112" s="810"/>
      <c r="AU112" s="810"/>
      <c r="AV112" s="810"/>
      <c r="AW112" s="810"/>
      <c r="AX112" s="810"/>
      <c r="AY112" s="810"/>
      <c r="AZ112" s="810"/>
      <c r="BA112" s="810"/>
      <c r="BB112" s="810"/>
      <c r="BC112" s="810"/>
    </row>
    <row r="113" ht="15.75" customHeight="1">
      <c r="F113" s="827"/>
      <c r="G113" s="726"/>
      <c r="H113" s="726"/>
      <c r="I113" s="726"/>
      <c r="J113" s="726"/>
      <c r="K113" s="811"/>
      <c r="L113" s="726"/>
      <c r="M113" s="726"/>
      <c r="N113" s="726"/>
      <c r="O113" s="828"/>
      <c r="P113" s="828"/>
      <c r="Q113" s="726"/>
      <c r="R113" s="726"/>
      <c r="S113" s="726"/>
      <c r="T113" s="726"/>
      <c r="U113" s="812"/>
      <c r="V113" s="810"/>
      <c r="W113" s="810"/>
      <c r="X113" s="810"/>
      <c r="Y113" s="810"/>
      <c r="Z113" s="810"/>
      <c r="AA113" s="810"/>
      <c r="AB113" s="810"/>
      <c r="AC113" s="810"/>
      <c r="AD113" s="810"/>
      <c r="AE113" s="810"/>
      <c r="AF113" s="810"/>
      <c r="AG113" s="810"/>
      <c r="AH113" s="810"/>
      <c r="AI113" s="810"/>
      <c r="AJ113" s="810"/>
      <c r="AK113" s="810"/>
      <c r="AL113" s="810"/>
      <c r="AM113" s="810"/>
      <c r="AN113" s="810"/>
      <c r="AO113" s="810"/>
      <c r="AP113" s="810"/>
      <c r="AQ113" s="810"/>
      <c r="AR113" s="810"/>
      <c r="AS113" s="810"/>
      <c r="AT113" s="810"/>
      <c r="AU113" s="810"/>
      <c r="AV113" s="810"/>
      <c r="AW113" s="810"/>
      <c r="AX113" s="810"/>
      <c r="AY113" s="810"/>
      <c r="AZ113" s="810"/>
      <c r="BA113" s="810"/>
      <c r="BB113" s="810"/>
      <c r="BC113" s="810"/>
    </row>
    <row r="114" ht="15.75" customHeight="1">
      <c r="F114" s="827"/>
      <c r="G114" s="726"/>
      <c r="H114" s="726"/>
      <c r="I114" s="726"/>
      <c r="J114" s="726"/>
      <c r="K114" s="811"/>
      <c r="L114" s="726"/>
      <c r="M114" s="726"/>
      <c r="N114" s="726"/>
      <c r="O114" s="828"/>
      <c r="P114" s="828"/>
      <c r="Q114" s="726"/>
      <c r="R114" s="726"/>
      <c r="S114" s="726"/>
      <c r="T114" s="726"/>
      <c r="U114" s="812"/>
      <c r="V114" s="810"/>
      <c r="W114" s="810"/>
      <c r="X114" s="810"/>
      <c r="Y114" s="810"/>
      <c r="Z114" s="810"/>
      <c r="AA114" s="810"/>
      <c r="AB114" s="810"/>
      <c r="AC114" s="810"/>
      <c r="AD114" s="810"/>
      <c r="AE114" s="810"/>
      <c r="AF114" s="810"/>
      <c r="AG114" s="810"/>
      <c r="AH114" s="810"/>
      <c r="AI114" s="810"/>
      <c r="AJ114" s="810"/>
      <c r="AK114" s="810"/>
      <c r="AL114" s="810"/>
      <c r="AM114" s="810"/>
      <c r="AN114" s="810"/>
      <c r="AO114" s="810"/>
      <c r="AP114" s="810"/>
      <c r="AQ114" s="810"/>
      <c r="AR114" s="810"/>
      <c r="AS114" s="810"/>
      <c r="AT114" s="810"/>
      <c r="AU114" s="810"/>
      <c r="AV114" s="810"/>
      <c r="AW114" s="810"/>
      <c r="AX114" s="810"/>
      <c r="AY114" s="810"/>
      <c r="AZ114" s="810"/>
      <c r="BA114" s="810"/>
      <c r="BB114" s="810"/>
      <c r="BC114" s="810"/>
    </row>
    <row r="115" ht="15.75" customHeight="1">
      <c r="F115" s="827"/>
      <c r="G115" s="726"/>
      <c r="H115" s="726"/>
      <c r="I115" s="726"/>
      <c r="J115" s="726"/>
      <c r="K115" s="811"/>
      <c r="L115" s="726"/>
      <c r="M115" s="726"/>
      <c r="N115" s="726"/>
      <c r="O115" s="828"/>
      <c r="P115" s="828"/>
      <c r="Q115" s="726"/>
      <c r="R115" s="726"/>
      <c r="S115" s="726"/>
      <c r="T115" s="726"/>
      <c r="U115" s="812"/>
      <c r="V115" s="810"/>
      <c r="W115" s="810"/>
      <c r="X115" s="810"/>
      <c r="Y115" s="810"/>
      <c r="Z115" s="810"/>
      <c r="AA115" s="810"/>
      <c r="AB115" s="810"/>
      <c r="AC115" s="810"/>
      <c r="AD115" s="810"/>
      <c r="AE115" s="810"/>
      <c r="AF115" s="810"/>
      <c r="AG115" s="810"/>
      <c r="AH115" s="810"/>
      <c r="AI115" s="810"/>
      <c r="AJ115" s="810"/>
      <c r="AK115" s="810"/>
      <c r="AL115" s="810"/>
      <c r="AM115" s="810"/>
      <c r="AN115" s="810"/>
      <c r="AO115" s="810"/>
      <c r="AP115" s="810"/>
      <c r="AQ115" s="810"/>
      <c r="AR115" s="810"/>
      <c r="AS115" s="810"/>
      <c r="AT115" s="810"/>
      <c r="AU115" s="810"/>
      <c r="AV115" s="810"/>
      <c r="AW115" s="810"/>
      <c r="AX115" s="810"/>
      <c r="AY115" s="810"/>
      <c r="AZ115" s="810"/>
      <c r="BA115" s="810"/>
      <c r="BB115" s="810"/>
      <c r="BC115" s="810"/>
    </row>
    <row r="116" ht="15.75" customHeight="1">
      <c r="F116" s="827"/>
      <c r="G116" s="726"/>
      <c r="H116" s="726"/>
      <c r="I116" s="726"/>
      <c r="J116" s="726"/>
      <c r="K116" s="811"/>
      <c r="L116" s="726"/>
      <c r="M116" s="726"/>
      <c r="N116" s="726"/>
      <c r="O116" s="828"/>
      <c r="P116" s="828"/>
      <c r="Q116" s="726"/>
      <c r="R116" s="726"/>
      <c r="S116" s="726"/>
      <c r="T116" s="726"/>
      <c r="U116" s="812"/>
      <c r="V116" s="810"/>
      <c r="W116" s="810"/>
      <c r="X116" s="810"/>
      <c r="Y116" s="810"/>
      <c r="Z116" s="810"/>
      <c r="AA116" s="810"/>
      <c r="AB116" s="810"/>
      <c r="AC116" s="810"/>
      <c r="AD116" s="810"/>
      <c r="AE116" s="810"/>
      <c r="AF116" s="810"/>
      <c r="AG116" s="810"/>
      <c r="AH116" s="810"/>
      <c r="AI116" s="810"/>
      <c r="AJ116" s="810"/>
      <c r="AK116" s="810"/>
      <c r="AL116" s="810"/>
      <c r="AM116" s="810"/>
      <c r="AN116" s="810"/>
      <c r="AO116" s="810"/>
      <c r="AP116" s="810"/>
      <c r="AQ116" s="810"/>
      <c r="AR116" s="810"/>
      <c r="AS116" s="810"/>
      <c r="AT116" s="810"/>
      <c r="AU116" s="810"/>
      <c r="AV116" s="810"/>
      <c r="AW116" s="810"/>
      <c r="AX116" s="810"/>
      <c r="AY116" s="810"/>
      <c r="AZ116" s="810"/>
      <c r="BA116" s="810"/>
      <c r="BB116" s="810"/>
      <c r="BC116" s="810"/>
    </row>
    <row r="117" ht="15.75" customHeight="1">
      <c r="F117" s="827"/>
      <c r="G117" s="726"/>
      <c r="H117" s="726"/>
      <c r="I117" s="726"/>
      <c r="J117" s="726"/>
      <c r="K117" s="811"/>
      <c r="L117" s="726"/>
      <c r="M117" s="726"/>
      <c r="N117" s="726"/>
      <c r="O117" s="828"/>
      <c r="P117" s="828"/>
      <c r="Q117" s="726"/>
      <c r="R117" s="726"/>
      <c r="S117" s="726"/>
      <c r="T117" s="726"/>
      <c r="U117" s="812"/>
      <c r="V117" s="810"/>
      <c r="W117" s="810"/>
      <c r="X117" s="810"/>
      <c r="Y117" s="810"/>
      <c r="Z117" s="810"/>
      <c r="AA117" s="810"/>
      <c r="AB117" s="810"/>
      <c r="AC117" s="810"/>
      <c r="AD117" s="810"/>
      <c r="AE117" s="810"/>
      <c r="AF117" s="810"/>
      <c r="AG117" s="810"/>
      <c r="AH117" s="810"/>
      <c r="AI117" s="810"/>
      <c r="AJ117" s="810"/>
      <c r="AK117" s="810"/>
      <c r="AL117" s="810"/>
      <c r="AM117" s="810"/>
      <c r="AN117" s="810"/>
      <c r="AO117" s="810"/>
      <c r="AP117" s="810"/>
      <c r="AQ117" s="810"/>
      <c r="AR117" s="810"/>
      <c r="AS117" s="810"/>
      <c r="AT117" s="810"/>
      <c r="AU117" s="810"/>
      <c r="AV117" s="810"/>
      <c r="AW117" s="810"/>
      <c r="AX117" s="810"/>
      <c r="AY117" s="810"/>
      <c r="AZ117" s="810"/>
      <c r="BA117" s="810"/>
      <c r="BB117" s="810"/>
      <c r="BC117" s="810"/>
    </row>
    <row r="118" ht="15.75" customHeight="1">
      <c r="F118" s="827"/>
      <c r="G118" s="726"/>
      <c r="H118" s="726"/>
      <c r="I118" s="726"/>
      <c r="J118" s="726"/>
      <c r="K118" s="811"/>
      <c r="L118" s="726"/>
      <c r="M118" s="726"/>
      <c r="N118" s="726"/>
      <c r="O118" s="828"/>
      <c r="P118" s="828"/>
      <c r="Q118" s="726"/>
      <c r="R118" s="726"/>
      <c r="S118" s="726"/>
      <c r="T118" s="726"/>
      <c r="U118" s="812"/>
      <c r="V118" s="810"/>
      <c r="W118" s="810"/>
      <c r="X118" s="810"/>
      <c r="Y118" s="810"/>
      <c r="Z118" s="810"/>
      <c r="AA118" s="810"/>
      <c r="AB118" s="810"/>
      <c r="AC118" s="810"/>
      <c r="AD118" s="810"/>
      <c r="AE118" s="810"/>
      <c r="AF118" s="810"/>
      <c r="AG118" s="810"/>
      <c r="AH118" s="810"/>
      <c r="AI118" s="810"/>
      <c r="AJ118" s="810"/>
      <c r="AK118" s="810"/>
      <c r="AL118" s="810"/>
      <c r="AM118" s="810"/>
      <c r="AN118" s="810"/>
      <c r="AO118" s="810"/>
      <c r="AP118" s="810"/>
      <c r="AQ118" s="810"/>
      <c r="AR118" s="810"/>
      <c r="AS118" s="810"/>
      <c r="AT118" s="810"/>
      <c r="AU118" s="810"/>
      <c r="AV118" s="810"/>
      <c r="AW118" s="810"/>
      <c r="AX118" s="810"/>
      <c r="AY118" s="810"/>
      <c r="AZ118" s="810"/>
      <c r="BA118" s="810"/>
      <c r="BB118" s="810"/>
      <c r="BC118" s="810"/>
    </row>
    <row r="119" ht="15.75" customHeight="1">
      <c r="F119" s="827"/>
      <c r="G119" s="726"/>
      <c r="H119" s="726"/>
      <c r="I119" s="726"/>
      <c r="J119" s="726"/>
      <c r="K119" s="811"/>
      <c r="L119" s="726"/>
      <c r="M119" s="726"/>
      <c r="N119" s="726"/>
      <c r="O119" s="828"/>
      <c r="P119" s="828"/>
      <c r="Q119" s="726"/>
      <c r="R119" s="726"/>
      <c r="S119" s="726"/>
      <c r="T119" s="726"/>
      <c r="U119" s="812"/>
      <c r="V119" s="810"/>
      <c r="W119" s="810"/>
      <c r="X119" s="810"/>
      <c r="Y119" s="810"/>
      <c r="Z119" s="810"/>
      <c r="AA119" s="810"/>
      <c r="AB119" s="810"/>
      <c r="AC119" s="810"/>
      <c r="AD119" s="810"/>
      <c r="AE119" s="810"/>
      <c r="AF119" s="810"/>
      <c r="AG119" s="810"/>
      <c r="AH119" s="810"/>
      <c r="AI119" s="810"/>
      <c r="AJ119" s="810"/>
      <c r="AK119" s="810"/>
      <c r="AL119" s="810"/>
      <c r="AM119" s="810"/>
      <c r="AN119" s="810"/>
      <c r="AO119" s="810"/>
      <c r="AP119" s="810"/>
      <c r="AQ119" s="810"/>
      <c r="AR119" s="810"/>
      <c r="AS119" s="810"/>
      <c r="AT119" s="810"/>
      <c r="AU119" s="810"/>
      <c r="AV119" s="810"/>
      <c r="AW119" s="810"/>
      <c r="AX119" s="810"/>
      <c r="AY119" s="810"/>
      <c r="AZ119" s="810"/>
      <c r="BA119" s="810"/>
      <c r="BB119" s="810"/>
      <c r="BC119" s="810"/>
    </row>
    <row r="120" ht="15.75" customHeight="1">
      <c r="F120" s="827"/>
      <c r="G120" s="726"/>
      <c r="H120" s="726"/>
      <c r="I120" s="726"/>
      <c r="J120" s="726"/>
      <c r="K120" s="811"/>
      <c r="L120" s="726"/>
      <c r="M120" s="726"/>
      <c r="N120" s="726"/>
      <c r="O120" s="828"/>
      <c r="P120" s="828"/>
      <c r="Q120" s="726"/>
      <c r="R120" s="726"/>
      <c r="S120" s="726"/>
      <c r="T120" s="726"/>
      <c r="U120" s="812"/>
      <c r="V120" s="810"/>
      <c r="W120" s="810"/>
      <c r="X120" s="810"/>
      <c r="Y120" s="810"/>
      <c r="Z120" s="810"/>
      <c r="AA120" s="810"/>
      <c r="AB120" s="810"/>
      <c r="AC120" s="810"/>
      <c r="AD120" s="810"/>
      <c r="AE120" s="810"/>
      <c r="AF120" s="810"/>
      <c r="AG120" s="810"/>
      <c r="AH120" s="810"/>
      <c r="AI120" s="810"/>
      <c r="AJ120" s="810"/>
      <c r="AK120" s="810"/>
      <c r="AL120" s="810"/>
      <c r="AM120" s="810"/>
      <c r="AN120" s="810"/>
      <c r="AO120" s="810"/>
      <c r="AP120" s="810"/>
      <c r="AQ120" s="810"/>
      <c r="AR120" s="810"/>
      <c r="AS120" s="810"/>
      <c r="AT120" s="810"/>
      <c r="AU120" s="810"/>
      <c r="AV120" s="810"/>
      <c r="AW120" s="810"/>
      <c r="AX120" s="810"/>
      <c r="AY120" s="810"/>
      <c r="AZ120" s="810"/>
      <c r="BA120" s="810"/>
      <c r="BB120" s="810"/>
      <c r="BC120" s="810"/>
    </row>
    <row r="121" ht="15.75" customHeight="1">
      <c r="F121" s="827"/>
      <c r="G121" s="726"/>
      <c r="H121" s="726"/>
      <c r="I121" s="726"/>
      <c r="J121" s="726"/>
      <c r="K121" s="811"/>
      <c r="L121" s="726"/>
      <c r="M121" s="726"/>
      <c r="N121" s="726"/>
      <c r="O121" s="828"/>
      <c r="P121" s="828"/>
      <c r="Q121" s="726"/>
      <c r="R121" s="726"/>
      <c r="S121" s="726"/>
      <c r="T121" s="726"/>
      <c r="U121" s="812"/>
      <c r="V121" s="810"/>
      <c r="W121" s="810"/>
      <c r="X121" s="810"/>
      <c r="Y121" s="810"/>
      <c r="Z121" s="810"/>
      <c r="AA121" s="810"/>
      <c r="AB121" s="810"/>
      <c r="AC121" s="810"/>
      <c r="AD121" s="810"/>
      <c r="AE121" s="810"/>
      <c r="AF121" s="810"/>
      <c r="AG121" s="810"/>
      <c r="AH121" s="810"/>
      <c r="AI121" s="810"/>
      <c r="AJ121" s="810"/>
      <c r="AK121" s="810"/>
      <c r="AL121" s="810"/>
      <c r="AM121" s="810"/>
      <c r="AN121" s="810"/>
      <c r="AO121" s="810"/>
      <c r="AP121" s="810"/>
      <c r="AQ121" s="810"/>
      <c r="AR121" s="810"/>
      <c r="AS121" s="810"/>
      <c r="AT121" s="810"/>
      <c r="AU121" s="810"/>
      <c r="AV121" s="810"/>
      <c r="AW121" s="810"/>
      <c r="AX121" s="810"/>
      <c r="AY121" s="810"/>
      <c r="AZ121" s="810"/>
      <c r="BA121" s="810"/>
      <c r="BB121" s="810"/>
      <c r="BC121" s="810"/>
    </row>
    <row r="122" ht="15.75" customHeight="1">
      <c r="F122" s="827"/>
      <c r="G122" s="726"/>
      <c r="H122" s="726"/>
      <c r="I122" s="726"/>
      <c r="J122" s="726"/>
      <c r="K122" s="811"/>
      <c r="L122" s="726"/>
      <c r="M122" s="726"/>
      <c r="N122" s="726"/>
      <c r="O122" s="828"/>
      <c r="P122" s="828"/>
      <c r="Q122" s="726"/>
      <c r="R122" s="726"/>
      <c r="S122" s="726"/>
      <c r="T122" s="726"/>
      <c r="U122" s="812"/>
      <c r="V122" s="810"/>
      <c r="W122" s="810"/>
      <c r="X122" s="810"/>
      <c r="Y122" s="810"/>
      <c r="Z122" s="810"/>
      <c r="AA122" s="810"/>
      <c r="AB122" s="810"/>
      <c r="AC122" s="810"/>
      <c r="AD122" s="810"/>
      <c r="AE122" s="810"/>
      <c r="AF122" s="810"/>
      <c r="AG122" s="810"/>
      <c r="AH122" s="810"/>
      <c r="AI122" s="810"/>
      <c r="AJ122" s="810"/>
      <c r="AK122" s="810"/>
      <c r="AL122" s="810"/>
      <c r="AM122" s="810"/>
      <c r="AN122" s="810"/>
      <c r="AO122" s="810"/>
      <c r="AP122" s="810"/>
      <c r="AQ122" s="810"/>
      <c r="AR122" s="810"/>
      <c r="AS122" s="810"/>
      <c r="AT122" s="810"/>
      <c r="AU122" s="810"/>
      <c r="AV122" s="810"/>
      <c r="AW122" s="810"/>
      <c r="AX122" s="810"/>
      <c r="AY122" s="810"/>
      <c r="AZ122" s="810"/>
      <c r="BA122" s="810"/>
      <c r="BB122" s="810"/>
      <c r="BC122" s="810"/>
    </row>
    <row r="123" ht="15.75" customHeight="1">
      <c r="F123" s="827"/>
      <c r="G123" s="726"/>
      <c r="H123" s="726"/>
      <c r="I123" s="726"/>
      <c r="J123" s="726"/>
      <c r="K123" s="811"/>
      <c r="L123" s="726"/>
      <c r="M123" s="726"/>
      <c r="N123" s="726"/>
      <c r="O123" s="828"/>
      <c r="P123" s="828"/>
      <c r="Q123" s="726"/>
      <c r="R123" s="726"/>
      <c r="S123" s="726"/>
      <c r="T123" s="726"/>
      <c r="U123" s="812"/>
      <c r="V123" s="810"/>
      <c r="W123" s="810"/>
      <c r="X123" s="810"/>
      <c r="Y123" s="810"/>
      <c r="Z123" s="810"/>
      <c r="AA123" s="810"/>
      <c r="AB123" s="810"/>
      <c r="AC123" s="810"/>
      <c r="AD123" s="810"/>
      <c r="AE123" s="810"/>
      <c r="AF123" s="810"/>
      <c r="AG123" s="810"/>
      <c r="AH123" s="810"/>
      <c r="AI123" s="810"/>
      <c r="AJ123" s="810"/>
      <c r="AK123" s="810"/>
      <c r="AL123" s="810"/>
      <c r="AM123" s="810"/>
      <c r="AN123" s="810"/>
      <c r="AO123" s="810"/>
      <c r="AP123" s="810"/>
      <c r="AQ123" s="810"/>
      <c r="AR123" s="810"/>
      <c r="AS123" s="810"/>
      <c r="AT123" s="810"/>
      <c r="AU123" s="810"/>
      <c r="AV123" s="810"/>
      <c r="AW123" s="810"/>
      <c r="AX123" s="810"/>
      <c r="AY123" s="810"/>
      <c r="AZ123" s="810"/>
      <c r="BA123" s="810"/>
      <c r="BB123" s="810"/>
      <c r="BC123" s="810"/>
    </row>
    <row r="124" ht="15.75" customHeight="1">
      <c r="F124" s="827"/>
      <c r="G124" s="726"/>
      <c r="H124" s="726"/>
      <c r="I124" s="726"/>
      <c r="J124" s="726"/>
      <c r="K124" s="811"/>
      <c r="L124" s="726"/>
      <c r="M124" s="726"/>
      <c r="N124" s="726"/>
      <c r="O124" s="828"/>
      <c r="P124" s="828"/>
      <c r="Q124" s="726"/>
      <c r="R124" s="726"/>
      <c r="S124" s="726"/>
      <c r="T124" s="726"/>
      <c r="U124" s="812"/>
      <c r="V124" s="810"/>
      <c r="W124" s="810"/>
      <c r="X124" s="810"/>
      <c r="Y124" s="810"/>
      <c r="Z124" s="810"/>
      <c r="AA124" s="810"/>
      <c r="AB124" s="810"/>
      <c r="AC124" s="810"/>
      <c r="AD124" s="810"/>
      <c r="AE124" s="810"/>
      <c r="AF124" s="810"/>
      <c r="AG124" s="810"/>
      <c r="AH124" s="810"/>
      <c r="AI124" s="810"/>
      <c r="AJ124" s="810"/>
      <c r="AK124" s="810"/>
      <c r="AL124" s="810"/>
      <c r="AM124" s="810"/>
      <c r="AN124" s="810"/>
      <c r="AO124" s="810"/>
      <c r="AP124" s="810"/>
      <c r="AQ124" s="810"/>
      <c r="AR124" s="810"/>
      <c r="AS124" s="810"/>
      <c r="AT124" s="810"/>
      <c r="AU124" s="810"/>
      <c r="AV124" s="810"/>
      <c r="AW124" s="810"/>
      <c r="AX124" s="810"/>
      <c r="AY124" s="810"/>
      <c r="AZ124" s="810"/>
      <c r="BA124" s="810"/>
      <c r="BB124" s="810"/>
      <c r="BC124" s="810"/>
    </row>
    <row r="125" ht="15.75" customHeight="1">
      <c r="F125" s="827"/>
      <c r="G125" s="726"/>
      <c r="H125" s="726"/>
      <c r="I125" s="726"/>
      <c r="J125" s="726"/>
      <c r="K125" s="811"/>
      <c r="L125" s="726"/>
      <c r="M125" s="726"/>
      <c r="N125" s="726"/>
      <c r="O125" s="828"/>
      <c r="P125" s="828"/>
      <c r="Q125" s="726"/>
      <c r="R125" s="726"/>
      <c r="S125" s="726"/>
      <c r="T125" s="726"/>
      <c r="U125" s="812"/>
      <c r="V125" s="810"/>
      <c r="W125" s="810"/>
      <c r="X125" s="810"/>
      <c r="Y125" s="810"/>
      <c r="Z125" s="810"/>
      <c r="AA125" s="810"/>
      <c r="AB125" s="810"/>
      <c r="AC125" s="810"/>
      <c r="AD125" s="810"/>
      <c r="AE125" s="810"/>
      <c r="AF125" s="810"/>
      <c r="AG125" s="810"/>
      <c r="AH125" s="810"/>
      <c r="AI125" s="810"/>
      <c r="AJ125" s="810"/>
      <c r="AK125" s="810"/>
      <c r="AL125" s="810"/>
      <c r="AM125" s="810"/>
      <c r="AN125" s="810"/>
      <c r="AO125" s="810"/>
      <c r="AP125" s="810"/>
      <c r="AQ125" s="810"/>
      <c r="AR125" s="810"/>
      <c r="AS125" s="810"/>
      <c r="AT125" s="810"/>
      <c r="AU125" s="810"/>
      <c r="AV125" s="810"/>
      <c r="AW125" s="810"/>
      <c r="AX125" s="810"/>
      <c r="AY125" s="810"/>
      <c r="AZ125" s="810"/>
      <c r="BA125" s="810"/>
      <c r="BB125" s="810"/>
      <c r="BC125" s="810"/>
    </row>
    <row r="126" ht="15.75" customHeight="1">
      <c r="F126" s="827"/>
      <c r="G126" s="726"/>
      <c r="H126" s="726"/>
      <c r="I126" s="726"/>
      <c r="J126" s="726"/>
      <c r="K126" s="811"/>
      <c r="L126" s="726"/>
      <c r="M126" s="726"/>
      <c r="N126" s="726"/>
      <c r="O126" s="828"/>
      <c r="P126" s="828"/>
      <c r="Q126" s="726"/>
      <c r="R126" s="726"/>
      <c r="S126" s="726"/>
      <c r="T126" s="726"/>
      <c r="U126" s="812"/>
      <c r="V126" s="810"/>
      <c r="W126" s="810"/>
      <c r="X126" s="810"/>
      <c r="Y126" s="810"/>
      <c r="Z126" s="810"/>
      <c r="AA126" s="810"/>
      <c r="AB126" s="810"/>
      <c r="AC126" s="810"/>
      <c r="AD126" s="810"/>
      <c r="AE126" s="810"/>
      <c r="AF126" s="810"/>
      <c r="AG126" s="810"/>
      <c r="AH126" s="810"/>
      <c r="AI126" s="810"/>
      <c r="AJ126" s="810"/>
      <c r="AK126" s="810"/>
      <c r="AL126" s="810"/>
      <c r="AM126" s="810"/>
      <c r="AN126" s="810"/>
      <c r="AO126" s="810"/>
      <c r="AP126" s="810"/>
      <c r="AQ126" s="810"/>
      <c r="AR126" s="810"/>
      <c r="AS126" s="810"/>
      <c r="AT126" s="810"/>
      <c r="AU126" s="810"/>
      <c r="AV126" s="810"/>
      <c r="AW126" s="810"/>
      <c r="AX126" s="810"/>
      <c r="AY126" s="810"/>
      <c r="AZ126" s="810"/>
      <c r="BA126" s="810"/>
      <c r="BB126" s="810"/>
      <c r="BC126" s="810"/>
    </row>
    <row r="127" ht="15.75" customHeight="1">
      <c r="F127" s="827"/>
      <c r="G127" s="726"/>
      <c r="H127" s="726"/>
      <c r="I127" s="726"/>
      <c r="J127" s="726"/>
      <c r="K127" s="811"/>
      <c r="L127" s="726"/>
      <c r="M127" s="726"/>
      <c r="N127" s="726"/>
      <c r="O127" s="828"/>
      <c r="P127" s="828"/>
      <c r="Q127" s="726"/>
      <c r="R127" s="726"/>
      <c r="S127" s="726"/>
      <c r="T127" s="726"/>
      <c r="U127" s="812"/>
      <c r="V127" s="810"/>
      <c r="W127" s="810"/>
      <c r="X127" s="810"/>
      <c r="Y127" s="810"/>
      <c r="Z127" s="810"/>
      <c r="AA127" s="810"/>
      <c r="AB127" s="810"/>
      <c r="AC127" s="810"/>
      <c r="AD127" s="810"/>
      <c r="AE127" s="810"/>
      <c r="AF127" s="810"/>
      <c r="AG127" s="810"/>
      <c r="AH127" s="810"/>
      <c r="AI127" s="810"/>
      <c r="AJ127" s="810"/>
      <c r="AK127" s="810"/>
      <c r="AL127" s="810"/>
      <c r="AM127" s="810"/>
      <c r="AN127" s="810"/>
      <c r="AO127" s="810"/>
      <c r="AP127" s="810"/>
      <c r="AQ127" s="810"/>
      <c r="AR127" s="810"/>
      <c r="AS127" s="810"/>
      <c r="AT127" s="810"/>
      <c r="AU127" s="810"/>
      <c r="AV127" s="810"/>
      <c r="AW127" s="810"/>
      <c r="AX127" s="810"/>
      <c r="AY127" s="810"/>
      <c r="AZ127" s="810"/>
      <c r="BA127" s="810"/>
      <c r="BB127" s="810"/>
      <c r="BC127" s="810"/>
    </row>
    <row r="128" ht="15.75" customHeight="1">
      <c r="F128" s="827"/>
      <c r="G128" s="726"/>
      <c r="H128" s="726"/>
      <c r="I128" s="726"/>
      <c r="J128" s="726"/>
      <c r="K128" s="811"/>
      <c r="L128" s="726"/>
      <c r="M128" s="726"/>
      <c r="N128" s="726"/>
      <c r="O128" s="828"/>
      <c r="P128" s="828"/>
      <c r="Q128" s="726"/>
      <c r="R128" s="726"/>
      <c r="S128" s="726"/>
      <c r="T128" s="726"/>
      <c r="U128" s="812"/>
      <c r="V128" s="810"/>
      <c r="W128" s="810"/>
      <c r="X128" s="810"/>
      <c r="Y128" s="810"/>
      <c r="Z128" s="810"/>
      <c r="AA128" s="810"/>
      <c r="AB128" s="810"/>
      <c r="AC128" s="810"/>
      <c r="AD128" s="810"/>
      <c r="AE128" s="810"/>
      <c r="AF128" s="810"/>
      <c r="AG128" s="810"/>
      <c r="AH128" s="810"/>
      <c r="AI128" s="810"/>
      <c r="AJ128" s="810"/>
      <c r="AK128" s="810"/>
      <c r="AL128" s="810"/>
      <c r="AM128" s="810"/>
      <c r="AN128" s="810"/>
      <c r="AO128" s="810"/>
      <c r="AP128" s="810"/>
      <c r="AQ128" s="810"/>
      <c r="AR128" s="810"/>
      <c r="AS128" s="810"/>
      <c r="AT128" s="810"/>
      <c r="AU128" s="810"/>
      <c r="AV128" s="810"/>
      <c r="AW128" s="810"/>
      <c r="AX128" s="810"/>
      <c r="AY128" s="810"/>
      <c r="AZ128" s="810"/>
      <c r="BA128" s="810"/>
      <c r="BB128" s="810"/>
      <c r="BC128" s="810"/>
    </row>
    <row r="129" ht="15.75" customHeight="1">
      <c r="F129" s="827"/>
      <c r="G129" s="726"/>
      <c r="H129" s="726"/>
      <c r="I129" s="726"/>
      <c r="J129" s="726"/>
      <c r="K129" s="811"/>
      <c r="L129" s="726"/>
      <c r="M129" s="726"/>
      <c r="N129" s="726"/>
      <c r="O129" s="828"/>
      <c r="P129" s="828"/>
      <c r="Q129" s="726"/>
      <c r="R129" s="726"/>
      <c r="S129" s="726"/>
      <c r="T129" s="726"/>
      <c r="U129" s="812"/>
      <c r="V129" s="810"/>
      <c r="W129" s="810"/>
      <c r="X129" s="810"/>
      <c r="Y129" s="810"/>
      <c r="Z129" s="810"/>
      <c r="AA129" s="810"/>
      <c r="AB129" s="810"/>
      <c r="AC129" s="810"/>
      <c r="AD129" s="810"/>
      <c r="AE129" s="810"/>
      <c r="AF129" s="810"/>
      <c r="AG129" s="810"/>
      <c r="AH129" s="810"/>
      <c r="AI129" s="810"/>
      <c r="AJ129" s="810"/>
      <c r="AK129" s="810"/>
      <c r="AL129" s="810"/>
      <c r="AM129" s="810"/>
      <c r="AN129" s="810"/>
      <c r="AO129" s="810"/>
      <c r="AP129" s="810"/>
      <c r="AQ129" s="810"/>
      <c r="AR129" s="810"/>
      <c r="AS129" s="810"/>
      <c r="AT129" s="810"/>
      <c r="AU129" s="810"/>
      <c r="AV129" s="810"/>
      <c r="AW129" s="810"/>
      <c r="AX129" s="810"/>
      <c r="AY129" s="810"/>
      <c r="AZ129" s="810"/>
      <c r="BA129" s="810"/>
      <c r="BB129" s="810"/>
      <c r="BC129" s="810"/>
    </row>
    <row r="130" ht="15.75" customHeight="1">
      <c r="F130" s="827"/>
      <c r="G130" s="726"/>
      <c r="H130" s="726"/>
      <c r="I130" s="726"/>
      <c r="J130" s="726"/>
      <c r="K130" s="811"/>
      <c r="L130" s="726"/>
      <c r="M130" s="726"/>
      <c r="N130" s="726"/>
      <c r="O130" s="828"/>
      <c r="P130" s="828"/>
      <c r="Q130" s="726"/>
      <c r="R130" s="726"/>
      <c r="S130" s="726"/>
      <c r="T130" s="726"/>
      <c r="U130" s="812"/>
      <c r="V130" s="810"/>
      <c r="W130" s="810"/>
      <c r="X130" s="810"/>
      <c r="Y130" s="810"/>
      <c r="Z130" s="810"/>
      <c r="AA130" s="810"/>
      <c r="AB130" s="810"/>
      <c r="AC130" s="810"/>
      <c r="AD130" s="810"/>
      <c r="AE130" s="810"/>
      <c r="AF130" s="810"/>
      <c r="AG130" s="810"/>
      <c r="AH130" s="810"/>
      <c r="AI130" s="810"/>
      <c r="AJ130" s="810"/>
      <c r="AK130" s="810"/>
      <c r="AL130" s="810"/>
      <c r="AM130" s="810"/>
      <c r="AN130" s="810"/>
      <c r="AO130" s="810"/>
      <c r="AP130" s="810"/>
      <c r="AQ130" s="810"/>
      <c r="AR130" s="810"/>
      <c r="AS130" s="810"/>
      <c r="AT130" s="810"/>
      <c r="AU130" s="810"/>
      <c r="AV130" s="810"/>
      <c r="AW130" s="810"/>
      <c r="AX130" s="810"/>
      <c r="AY130" s="810"/>
      <c r="AZ130" s="810"/>
      <c r="BA130" s="810"/>
      <c r="BB130" s="810"/>
      <c r="BC130" s="810"/>
    </row>
    <row r="131" ht="15.75" customHeight="1">
      <c r="F131" s="827"/>
      <c r="G131" s="726"/>
      <c r="H131" s="726"/>
      <c r="I131" s="726"/>
      <c r="J131" s="726"/>
      <c r="K131" s="811"/>
      <c r="L131" s="726"/>
      <c r="M131" s="726"/>
      <c r="N131" s="726"/>
      <c r="O131" s="828"/>
      <c r="P131" s="828"/>
      <c r="Q131" s="726"/>
      <c r="R131" s="726"/>
      <c r="S131" s="726"/>
      <c r="T131" s="726"/>
      <c r="U131" s="812"/>
      <c r="V131" s="810"/>
      <c r="W131" s="810"/>
      <c r="X131" s="810"/>
      <c r="Y131" s="810"/>
      <c r="Z131" s="810"/>
      <c r="AA131" s="810"/>
      <c r="AB131" s="810"/>
      <c r="AC131" s="810"/>
      <c r="AD131" s="810"/>
      <c r="AE131" s="810"/>
      <c r="AF131" s="810"/>
      <c r="AG131" s="810"/>
      <c r="AH131" s="810"/>
      <c r="AI131" s="810"/>
      <c r="AJ131" s="810"/>
      <c r="AK131" s="810"/>
      <c r="AL131" s="810"/>
      <c r="AM131" s="810"/>
      <c r="AN131" s="810"/>
      <c r="AO131" s="810"/>
      <c r="AP131" s="810"/>
      <c r="AQ131" s="810"/>
      <c r="AR131" s="810"/>
      <c r="AS131" s="810"/>
      <c r="AT131" s="810"/>
      <c r="AU131" s="810"/>
      <c r="AV131" s="810"/>
      <c r="AW131" s="810"/>
      <c r="AX131" s="810"/>
      <c r="AY131" s="810"/>
      <c r="AZ131" s="810"/>
      <c r="BA131" s="810"/>
      <c r="BB131" s="810"/>
      <c r="BC131" s="810"/>
    </row>
    <row r="132" ht="15.75" customHeight="1">
      <c r="F132" s="827"/>
      <c r="G132" s="726"/>
      <c r="H132" s="726"/>
      <c r="I132" s="726"/>
      <c r="J132" s="726"/>
      <c r="K132" s="811"/>
      <c r="L132" s="726"/>
      <c r="M132" s="726"/>
      <c r="N132" s="726"/>
      <c r="O132" s="828"/>
      <c r="P132" s="828"/>
      <c r="Q132" s="726"/>
      <c r="R132" s="726"/>
      <c r="S132" s="726"/>
      <c r="T132" s="726"/>
      <c r="U132" s="812"/>
      <c r="V132" s="810"/>
      <c r="W132" s="810"/>
      <c r="X132" s="810"/>
      <c r="Y132" s="810"/>
      <c r="Z132" s="810"/>
      <c r="AA132" s="810"/>
      <c r="AB132" s="810"/>
      <c r="AC132" s="810"/>
      <c r="AD132" s="810"/>
      <c r="AE132" s="810"/>
      <c r="AF132" s="810"/>
      <c r="AG132" s="810"/>
      <c r="AH132" s="810"/>
      <c r="AI132" s="810"/>
      <c r="AJ132" s="810"/>
      <c r="AK132" s="810"/>
      <c r="AL132" s="810"/>
      <c r="AM132" s="810"/>
      <c r="AN132" s="810"/>
      <c r="AO132" s="810"/>
      <c r="AP132" s="810"/>
      <c r="AQ132" s="810"/>
      <c r="AR132" s="810"/>
      <c r="AS132" s="810"/>
      <c r="AT132" s="810"/>
      <c r="AU132" s="810"/>
      <c r="AV132" s="810"/>
      <c r="AW132" s="810"/>
      <c r="AX132" s="810"/>
      <c r="AY132" s="810"/>
      <c r="AZ132" s="810"/>
      <c r="BA132" s="810"/>
      <c r="BB132" s="810"/>
      <c r="BC132" s="810"/>
    </row>
    <row r="133" ht="15.75" customHeight="1">
      <c r="F133" s="827"/>
      <c r="G133" s="726"/>
      <c r="H133" s="726"/>
      <c r="I133" s="726"/>
      <c r="J133" s="726"/>
      <c r="K133" s="811"/>
      <c r="L133" s="726"/>
      <c r="M133" s="726"/>
      <c r="N133" s="726"/>
      <c r="O133" s="828"/>
      <c r="P133" s="828"/>
      <c r="Q133" s="726"/>
      <c r="R133" s="726"/>
      <c r="S133" s="726"/>
      <c r="T133" s="726"/>
      <c r="U133" s="812"/>
      <c r="V133" s="810"/>
      <c r="W133" s="810"/>
      <c r="X133" s="810"/>
      <c r="Y133" s="810"/>
      <c r="Z133" s="810"/>
      <c r="AA133" s="810"/>
      <c r="AB133" s="810"/>
      <c r="AC133" s="810"/>
      <c r="AD133" s="810"/>
      <c r="AE133" s="810"/>
      <c r="AF133" s="810"/>
      <c r="AG133" s="810"/>
      <c r="AH133" s="810"/>
      <c r="AI133" s="810"/>
      <c r="AJ133" s="810"/>
      <c r="AK133" s="810"/>
      <c r="AL133" s="810"/>
      <c r="AM133" s="810"/>
      <c r="AN133" s="810"/>
      <c r="AO133" s="810"/>
      <c r="AP133" s="810"/>
      <c r="AQ133" s="810"/>
      <c r="AR133" s="810"/>
      <c r="AS133" s="810"/>
      <c r="AT133" s="810"/>
      <c r="AU133" s="810"/>
      <c r="AV133" s="810"/>
      <c r="AW133" s="810"/>
      <c r="AX133" s="810"/>
      <c r="AY133" s="810"/>
      <c r="AZ133" s="810"/>
      <c r="BA133" s="810"/>
      <c r="BB133" s="810"/>
      <c r="BC133" s="810"/>
    </row>
    <row r="134" ht="15.75" customHeight="1">
      <c r="F134" s="827"/>
      <c r="G134" s="726"/>
      <c r="H134" s="726"/>
      <c r="I134" s="726"/>
      <c r="J134" s="726"/>
      <c r="K134" s="811"/>
      <c r="L134" s="726"/>
      <c r="M134" s="726"/>
      <c r="N134" s="726"/>
      <c r="O134" s="828"/>
      <c r="P134" s="828"/>
      <c r="Q134" s="726"/>
      <c r="R134" s="726"/>
      <c r="S134" s="726"/>
      <c r="T134" s="726"/>
      <c r="U134" s="812"/>
      <c r="V134" s="810"/>
      <c r="W134" s="810"/>
      <c r="X134" s="810"/>
      <c r="Y134" s="810"/>
      <c r="Z134" s="810"/>
      <c r="AA134" s="810"/>
      <c r="AB134" s="810"/>
      <c r="AC134" s="810"/>
      <c r="AD134" s="810"/>
      <c r="AE134" s="810"/>
      <c r="AF134" s="810"/>
      <c r="AG134" s="810"/>
      <c r="AH134" s="810"/>
      <c r="AI134" s="810"/>
      <c r="AJ134" s="810"/>
      <c r="AK134" s="810"/>
      <c r="AL134" s="810"/>
      <c r="AM134" s="810"/>
      <c r="AN134" s="810"/>
      <c r="AO134" s="810"/>
      <c r="AP134" s="810"/>
      <c r="AQ134" s="810"/>
      <c r="AR134" s="810"/>
      <c r="AS134" s="810"/>
      <c r="AT134" s="810"/>
      <c r="AU134" s="810"/>
      <c r="AV134" s="810"/>
      <c r="AW134" s="810"/>
      <c r="AX134" s="810"/>
      <c r="AY134" s="810"/>
      <c r="AZ134" s="810"/>
      <c r="BA134" s="810"/>
      <c r="BB134" s="810"/>
      <c r="BC134" s="810"/>
    </row>
    <row r="135" ht="15.75" customHeight="1">
      <c r="F135" s="827"/>
      <c r="G135" s="726"/>
      <c r="H135" s="726"/>
      <c r="I135" s="726"/>
      <c r="J135" s="726"/>
      <c r="K135" s="811"/>
      <c r="L135" s="726"/>
      <c r="M135" s="726"/>
      <c r="N135" s="726"/>
      <c r="O135" s="828"/>
      <c r="P135" s="828"/>
      <c r="Q135" s="726"/>
      <c r="R135" s="726"/>
      <c r="S135" s="726"/>
      <c r="T135" s="726"/>
      <c r="U135" s="812"/>
      <c r="V135" s="810"/>
      <c r="W135" s="810"/>
      <c r="X135" s="810"/>
      <c r="Y135" s="810"/>
      <c r="Z135" s="810"/>
      <c r="AA135" s="810"/>
      <c r="AB135" s="810"/>
      <c r="AC135" s="810"/>
      <c r="AD135" s="810"/>
      <c r="AE135" s="810"/>
      <c r="AF135" s="810"/>
      <c r="AG135" s="810"/>
      <c r="AH135" s="810"/>
      <c r="AI135" s="810"/>
      <c r="AJ135" s="810"/>
      <c r="AK135" s="810"/>
      <c r="AL135" s="810"/>
      <c r="AM135" s="810"/>
      <c r="AN135" s="810"/>
      <c r="AO135" s="810"/>
      <c r="AP135" s="810"/>
      <c r="AQ135" s="810"/>
      <c r="AR135" s="810"/>
      <c r="AS135" s="810"/>
      <c r="AT135" s="810"/>
      <c r="AU135" s="810"/>
      <c r="AV135" s="810"/>
      <c r="AW135" s="810"/>
      <c r="AX135" s="810"/>
      <c r="AY135" s="810"/>
      <c r="AZ135" s="810"/>
      <c r="BA135" s="810"/>
      <c r="BB135" s="810"/>
      <c r="BC135" s="810"/>
    </row>
    <row r="136" ht="15.75" customHeight="1">
      <c r="F136" s="827"/>
      <c r="G136" s="726"/>
      <c r="H136" s="726"/>
      <c r="I136" s="726"/>
      <c r="J136" s="726"/>
      <c r="K136" s="811"/>
      <c r="L136" s="726"/>
      <c r="M136" s="726"/>
      <c r="N136" s="726"/>
      <c r="O136" s="828"/>
      <c r="P136" s="828"/>
      <c r="Q136" s="726"/>
      <c r="R136" s="726"/>
      <c r="S136" s="726"/>
      <c r="T136" s="726"/>
      <c r="U136" s="812"/>
      <c r="V136" s="810"/>
      <c r="W136" s="810"/>
      <c r="X136" s="810"/>
      <c r="Y136" s="810"/>
      <c r="Z136" s="810"/>
      <c r="AA136" s="810"/>
      <c r="AB136" s="810"/>
      <c r="AC136" s="810"/>
      <c r="AD136" s="810"/>
      <c r="AE136" s="810"/>
      <c r="AF136" s="810"/>
      <c r="AG136" s="810"/>
      <c r="AH136" s="810"/>
      <c r="AI136" s="810"/>
      <c r="AJ136" s="810"/>
      <c r="AK136" s="810"/>
      <c r="AL136" s="810"/>
      <c r="AM136" s="810"/>
      <c r="AN136" s="810"/>
      <c r="AO136" s="810"/>
      <c r="AP136" s="810"/>
      <c r="AQ136" s="810"/>
      <c r="AR136" s="810"/>
      <c r="AS136" s="810"/>
      <c r="AT136" s="810"/>
      <c r="AU136" s="810"/>
      <c r="AV136" s="810"/>
      <c r="AW136" s="810"/>
      <c r="AX136" s="810"/>
      <c r="AY136" s="810"/>
      <c r="AZ136" s="810"/>
      <c r="BA136" s="810"/>
      <c r="BB136" s="810"/>
      <c r="BC136" s="810"/>
    </row>
    <row r="137" ht="15.75" customHeight="1">
      <c r="F137" s="827"/>
      <c r="G137" s="726"/>
      <c r="H137" s="726"/>
      <c r="I137" s="726"/>
      <c r="J137" s="726"/>
      <c r="K137" s="811"/>
      <c r="L137" s="726"/>
      <c r="M137" s="726"/>
      <c r="N137" s="726"/>
      <c r="O137" s="828"/>
      <c r="P137" s="828"/>
      <c r="Q137" s="726"/>
      <c r="R137" s="726"/>
      <c r="S137" s="726"/>
      <c r="T137" s="726"/>
      <c r="U137" s="812"/>
      <c r="V137" s="810"/>
      <c r="W137" s="810"/>
      <c r="X137" s="810"/>
      <c r="Y137" s="810"/>
      <c r="Z137" s="810"/>
      <c r="AA137" s="810"/>
      <c r="AB137" s="810"/>
      <c r="AC137" s="810"/>
      <c r="AD137" s="810"/>
      <c r="AE137" s="810"/>
      <c r="AF137" s="810"/>
      <c r="AG137" s="810"/>
      <c r="AH137" s="810"/>
      <c r="AI137" s="810"/>
      <c r="AJ137" s="810"/>
      <c r="AK137" s="810"/>
      <c r="AL137" s="810"/>
      <c r="AM137" s="810"/>
      <c r="AN137" s="810"/>
      <c r="AO137" s="810"/>
      <c r="AP137" s="810"/>
      <c r="AQ137" s="810"/>
      <c r="AR137" s="810"/>
      <c r="AS137" s="810"/>
      <c r="AT137" s="810"/>
      <c r="AU137" s="810"/>
      <c r="AV137" s="810"/>
      <c r="AW137" s="810"/>
      <c r="AX137" s="810"/>
      <c r="AY137" s="810"/>
      <c r="AZ137" s="810"/>
      <c r="BA137" s="810"/>
      <c r="BB137" s="810"/>
      <c r="BC137" s="810"/>
    </row>
    <row r="138" ht="15.75" customHeight="1">
      <c r="F138" s="827"/>
      <c r="G138" s="726"/>
      <c r="H138" s="726"/>
      <c r="I138" s="726"/>
      <c r="J138" s="726"/>
      <c r="K138" s="811"/>
      <c r="L138" s="726"/>
      <c r="M138" s="726"/>
      <c r="N138" s="726"/>
      <c r="O138" s="828"/>
      <c r="P138" s="828"/>
      <c r="Q138" s="726"/>
      <c r="R138" s="726"/>
      <c r="S138" s="726"/>
      <c r="T138" s="726"/>
      <c r="U138" s="812"/>
      <c r="V138" s="810"/>
      <c r="W138" s="810"/>
      <c r="X138" s="810"/>
      <c r="Y138" s="810"/>
      <c r="Z138" s="810"/>
      <c r="AA138" s="810"/>
      <c r="AB138" s="810"/>
      <c r="AC138" s="810"/>
      <c r="AD138" s="810"/>
      <c r="AE138" s="810"/>
      <c r="AF138" s="810"/>
      <c r="AG138" s="810"/>
      <c r="AH138" s="810"/>
      <c r="AI138" s="810"/>
      <c r="AJ138" s="810"/>
      <c r="AK138" s="810"/>
      <c r="AL138" s="810"/>
      <c r="AM138" s="810"/>
      <c r="AN138" s="810"/>
      <c r="AO138" s="810"/>
      <c r="AP138" s="810"/>
      <c r="AQ138" s="810"/>
      <c r="AR138" s="810"/>
      <c r="AS138" s="810"/>
      <c r="AT138" s="810"/>
      <c r="AU138" s="810"/>
      <c r="AV138" s="810"/>
      <c r="AW138" s="810"/>
      <c r="AX138" s="810"/>
      <c r="AY138" s="810"/>
      <c r="AZ138" s="810"/>
      <c r="BA138" s="810"/>
      <c r="BB138" s="810"/>
      <c r="BC138" s="810"/>
    </row>
    <row r="139" ht="15.75" customHeight="1">
      <c r="F139" s="827"/>
      <c r="G139" s="726"/>
      <c r="H139" s="726"/>
      <c r="I139" s="726"/>
      <c r="J139" s="726"/>
      <c r="K139" s="811"/>
      <c r="L139" s="726"/>
      <c r="M139" s="726"/>
      <c r="N139" s="726"/>
      <c r="O139" s="828"/>
      <c r="P139" s="828"/>
      <c r="Q139" s="726"/>
      <c r="R139" s="726"/>
      <c r="S139" s="726"/>
      <c r="T139" s="726"/>
      <c r="U139" s="812"/>
      <c r="V139" s="810"/>
      <c r="W139" s="810"/>
      <c r="X139" s="810"/>
      <c r="Y139" s="810"/>
      <c r="Z139" s="810"/>
      <c r="AA139" s="810"/>
      <c r="AB139" s="810"/>
      <c r="AC139" s="810"/>
      <c r="AD139" s="810"/>
      <c r="AE139" s="810"/>
      <c r="AF139" s="810"/>
      <c r="AG139" s="810"/>
      <c r="AH139" s="810"/>
      <c r="AI139" s="810"/>
      <c r="AJ139" s="810"/>
      <c r="AK139" s="810"/>
      <c r="AL139" s="810"/>
      <c r="AM139" s="810"/>
      <c r="AN139" s="810"/>
      <c r="AO139" s="810"/>
      <c r="AP139" s="810"/>
      <c r="AQ139" s="810"/>
      <c r="AR139" s="810"/>
      <c r="AS139" s="810"/>
      <c r="AT139" s="810"/>
      <c r="AU139" s="810"/>
      <c r="AV139" s="810"/>
      <c r="AW139" s="810"/>
      <c r="AX139" s="810"/>
      <c r="AY139" s="810"/>
      <c r="AZ139" s="810"/>
      <c r="BA139" s="810"/>
      <c r="BB139" s="810"/>
      <c r="BC139" s="810"/>
    </row>
    <row r="140" ht="15.75" customHeight="1">
      <c r="F140" s="827"/>
      <c r="G140" s="726"/>
      <c r="H140" s="726"/>
      <c r="I140" s="726"/>
      <c r="J140" s="726"/>
      <c r="K140" s="811"/>
      <c r="L140" s="726"/>
      <c r="M140" s="726"/>
      <c r="N140" s="726"/>
      <c r="O140" s="828"/>
      <c r="P140" s="828"/>
      <c r="Q140" s="726"/>
      <c r="R140" s="726"/>
      <c r="S140" s="726"/>
      <c r="T140" s="726"/>
      <c r="U140" s="812"/>
      <c r="V140" s="810"/>
      <c r="W140" s="810"/>
      <c r="X140" s="810"/>
      <c r="Y140" s="810"/>
      <c r="Z140" s="810"/>
      <c r="AA140" s="810"/>
      <c r="AB140" s="810"/>
      <c r="AC140" s="810"/>
      <c r="AD140" s="810"/>
      <c r="AE140" s="810"/>
      <c r="AF140" s="810"/>
      <c r="AG140" s="810"/>
      <c r="AH140" s="810"/>
      <c r="AI140" s="810"/>
      <c r="AJ140" s="810"/>
      <c r="AK140" s="810"/>
      <c r="AL140" s="810"/>
      <c r="AM140" s="810"/>
      <c r="AN140" s="810"/>
      <c r="AO140" s="810"/>
      <c r="AP140" s="810"/>
      <c r="AQ140" s="810"/>
      <c r="AR140" s="810"/>
      <c r="AS140" s="810"/>
      <c r="AT140" s="810"/>
      <c r="AU140" s="810"/>
      <c r="AV140" s="810"/>
      <c r="AW140" s="810"/>
      <c r="AX140" s="810"/>
      <c r="AY140" s="810"/>
      <c r="AZ140" s="810"/>
      <c r="BA140" s="810"/>
      <c r="BB140" s="810"/>
      <c r="BC140" s="810"/>
    </row>
    <row r="141" ht="15.75" customHeight="1">
      <c r="F141" s="827"/>
      <c r="G141" s="726"/>
      <c r="H141" s="726"/>
      <c r="I141" s="726"/>
      <c r="J141" s="726"/>
      <c r="K141" s="811"/>
      <c r="L141" s="726"/>
      <c r="M141" s="726"/>
      <c r="N141" s="726"/>
      <c r="O141" s="828"/>
      <c r="P141" s="828"/>
      <c r="Q141" s="726"/>
      <c r="R141" s="726"/>
      <c r="S141" s="726"/>
      <c r="T141" s="726"/>
      <c r="U141" s="812"/>
      <c r="V141" s="810"/>
      <c r="W141" s="810"/>
      <c r="X141" s="810"/>
      <c r="Y141" s="810"/>
      <c r="Z141" s="810"/>
      <c r="AA141" s="810"/>
      <c r="AB141" s="810"/>
      <c r="AC141" s="810"/>
      <c r="AD141" s="810"/>
      <c r="AE141" s="810"/>
      <c r="AF141" s="810"/>
      <c r="AG141" s="810"/>
      <c r="AH141" s="810"/>
      <c r="AI141" s="810"/>
      <c r="AJ141" s="810"/>
      <c r="AK141" s="810"/>
      <c r="AL141" s="810"/>
      <c r="AM141" s="810"/>
      <c r="AN141" s="810"/>
      <c r="AO141" s="810"/>
      <c r="AP141" s="810"/>
      <c r="AQ141" s="810"/>
      <c r="AR141" s="810"/>
      <c r="AS141" s="810"/>
      <c r="AT141" s="810"/>
      <c r="AU141" s="810"/>
      <c r="AV141" s="810"/>
      <c r="AW141" s="810"/>
      <c r="AX141" s="810"/>
      <c r="AY141" s="810"/>
      <c r="AZ141" s="810"/>
      <c r="BA141" s="810"/>
      <c r="BB141" s="810"/>
      <c r="BC141" s="810"/>
    </row>
    <row r="142" ht="15.75" customHeight="1">
      <c r="F142" s="827"/>
      <c r="G142" s="726"/>
      <c r="H142" s="726"/>
      <c r="I142" s="726"/>
      <c r="J142" s="726"/>
      <c r="K142" s="811"/>
      <c r="L142" s="726"/>
      <c r="M142" s="726"/>
      <c r="N142" s="726"/>
      <c r="O142" s="828"/>
      <c r="P142" s="828"/>
      <c r="Q142" s="726"/>
      <c r="R142" s="726"/>
      <c r="S142" s="726"/>
      <c r="T142" s="726"/>
      <c r="U142" s="812"/>
      <c r="V142" s="810"/>
      <c r="W142" s="810"/>
      <c r="X142" s="810"/>
      <c r="Y142" s="810"/>
      <c r="Z142" s="810"/>
      <c r="AA142" s="810"/>
      <c r="AB142" s="810"/>
      <c r="AC142" s="810"/>
      <c r="AD142" s="810"/>
      <c r="AE142" s="810"/>
      <c r="AF142" s="810"/>
      <c r="AG142" s="810"/>
      <c r="AH142" s="810"/>
      <c r="AI142" s="810"/>
      <c r="AJ142" s="810"/>
      <c r="AK142" s="810"/>
      <c r="AL142" s="810"/>
      <c r="AM142" s="810"/>
      <c r="AN142" s="810"/>
      <c r="AO142" s="810"/>
      <c r="AP142" s="810"/>
      <c r="AQ142" s="810"/>
      <c r="AR142" s="810"/>
      <c r="AS142" s="810"/>
      <c r="AT142" s="810"/>
      <c r="AU142" s="810"/>
      <c r="AV142" s="810"/>
      <c r="AW142" s="810"/>
      <c r="AX142" s="810"/>
      <c r="AY142" s="810"/>
      <c r="AZ142" s="810"/>
      <c r="BA142" s="810"/>
      <c r="BB142" s="810"/>
      <c r="BC142" s="810"/>
    </row>
    <row r="143" ht="15.75" customHeight="1">
      <c r="F143" s="827"/>
      <c r="G143" s="726"/>
      <c r="H143" s="726"/>
      <c r="I143" s="726"/>
      <c r="J143" s="726"/>
      <c r="K143" s="811"/>
      <c r="L143" s="726"/>
      <c r="M143" s="726"/>
      <c r="N143" s="726"/>
      <c r="O143" s="828"/>
      <c r="P143" s="828"/>
      <c r="Q143" s="726"/>
      <c r="R143" s="726"/>
      <c r="S143" s="726"/>
      <c r="T143" s="726"/>
      <c r="U143" s="812"/>
      <c r="V143" s="810"/>
      <c r="W143" s="810"/>
      <c r="X143" s="810"/>
      <c r="Y143" s="810"/>
      <c r="Z143" s="810"/>
      <c r="AA143" s="810"/>
      <c r="AB143" s="810"/>
      <c r="AC143" s="810"/>
      <c r="AD143" s="810"/>
      <c r="AE143" s="810"/>
      <c r="AF143" s="810"/>
      <c r="AG143" s="810"/>
      <c r="AH143" s="810"/>
      <c r="AI143" s="810"/>
      <c r="AJ143" s="810"/>
      <c r="AK143" s="810"/>
      <c r="AL143" s="810"/>
      <c r="AM143" s="810"/>
      <c r="AN143" s="810"/>
      <c r="AO143" s="810"/>
      <c r="AP143" s="810"/>
      <c r="AQ143" s="810"/>
      <c r="AR143" s="810"/>
      <c r="AS143" s="810"/>
      <c r="AT143" s="810"/>
      <c r="AU143" s="810"/>
      <c r="AV143" s="810"/>
      <c r="AW143" s="810"/>
      <c r="AX143" s="810"/>
      <c r="AY143" s="810"/>
      <c r="AZ143" s="810"/>
      <c r="BA143" s="810"/>
      <c r="BB143" s="810"/>
      <c r="BC143" s="810"/>
    </row>
    <row r="144" ht="15.75" customHeight="1">
      <c r="F144" s="827"/>
      <c r="G144" s="726"/>
      <c r="H144" s="726"/>
      <c r="I144" s="726"/>
      <c r="J144" s="726"/>
      <c r="K144" s="811"/>
      <c r="L144" s="726"/>
      <c r="M144" s="726"/>
      <c r="N144" s="726"/>
      <c r="O144" s="828"/>
      <c r="P144" s="828"/>
      <c r="Q144" s="726"/>
      <c r="R144" s="726"/>
      <c r="S144" s="726"/>
      <c r="T144" s="726"/>
      <c r="U144" s="812"/>
      <c r="V144" s="810"/>
      <c r="W144" s="810"/>
      <c r="X144" s="810"/>
      <c r="Y144" s="810"/>
      <c r="Z144" s="810"/>
      <c r="AA144" s="810"/>
      <c r="AB144" s="810"/>
      <c r="AC144" s="810"/>
      <c r="AD144" s="810"/>
      <c r="AE144" s="810"/>
      <c r="AF144" s="810"/>
      <c r="AG144" s="810"/>
      <c r="AH144" s="810"/>
      <c r="AI144" s="810"/>
      <c r="AJ144" s="810"/>
      <c r="AK144" s="810"/>
      <c r="AL144" s="810"/>
      <c r="AM144" s="810"/>
      <c r="AN144" s="810"/>
      <c r="AO144" s="810"/>
      <c r="AP144" s="810"/>
      <c r="AQ144" s="810"/>
      <c r="AR144" s="810"/>
      <c r="AS144" s="810"/>
      <c r="AT144" s="810"/>
      <c r="AU144" s="810"/>
      <c r="AV144" s="810"/>
      <c r="AW144" s="810"/>
      <c r="AX144" s="810"/>
      <c r="AY144" s="810"/>
      <c r="AZ144" s="810"/>
      <c r="BA144" s="810"/>
      <c r="BB144" s="810"/>
      <c r="BC144" s="810"/>
    </row>
    <row r="145" ht="15.75" customHeight="1">
      <c r="F145" s="827"/>
      <c r="G145" s="726"/>
      <c r="H145" s="726"/>
      <c r="I145" s="726"/>
      <c r="J145" s="726"/>
      <c r="K145" s="811"/>
      <c r="L145" s="726"/>
      <c r="M145" s="726"/>
      <c r="N145" s="726"/>
      <c r="O145" s="828"/>
      <c r="P145" s="828"/>
      <c r="Q145" s="726"/>
      <c r="R145" s="726"/>
      <c r="S145" s="726"/>
      <c r="T145" s="726"/>
      <c r="U145" s="812"/>
      <c r="V145" s="810"/>
      <c r="W145" s="810"/>
      <c r="X145" s="810"/>
      <c r="Y145" s="810"/>
      <c r="Z145" s="810"/>
      <c r="AA145" s="810"/>
      <c r="AB145" s="810"/>
      <c r="AC145" s="810"/>
      <c r="AD145" s="810"/>
      <c r="AE145" s="810"/>
      <c r="AF145" s="810"/>
      <c r="AG145" s="810"/>
      <c r="AH145" s="810"/>
      <c r="AI145" s="810"/>
      <c r="AJ145" s="810"/>
      <c r="AK145" s="810"/>
      <c r="AL145" s="810"/>
      <c r="AM145" s="810"/>
      <c r="AN145" s="810"/>
      <c r="AO145" s="810"/>
      <c r="AP145" s="810"/>
      <c r="AQ145" s="810"/>
      <c r="AR145" s="810"/>
      <c r="AS145" s="810"/>
      <c r="AT145" s="810"/>
      <c r="AU145" s="810"/>
      <c r="AV145" s="810"/>
      <c r="AW145" s="810"/>
      <c r="AX145" s="810"/>
      <c r="AY145" s="810"/>
      <c r="AZ145" s="810"/>
      <c r="BA145" s="810"/>
      <c r="BB145" s="810"/>
      <c r="BC145" s="810"/>
    </row>
    <row r="146" ht="15.75" customHeight="1">
      <c r="F146" s="827"/>
      <c r="G146" s="726"/>
      <c r="H146" s="726"/>
      <c r="I146" s="726"/>
      <c r="J146" s="726"/>
      <c r="K146" s="811"/>
      <c r="L146" s="726"/>
      <c r="M146" s="726"/>
      <c r="N146" s="726"/>
      <c r="O146" s="828"/>
      <c r="P146" s="828"/>
      <c r="Q146" s="726"/>
      <c r="R146" s="726"/>
      <c r="S146" s="726"/>
      <c r="T146" s="726"/>
      <c r="U146" s="812"/>
      <c r="V146" s="810"/>
      <c r="W146" s="810"/>
      <c r="X146" s="810"/>
      <c r="Y146" s="810"/>
      <c r="Z146" s="810"/>
      <c r="AA146" s="810"/>
      <c r="AB146" s="810"/>
      <c r="AC146" s="810"/>
      <c r="AD146" s="810"/>
      <c r="AE146" s="810"/>
      <c r="AF146" s="810"/>
      <c r="AG146" s="810"/>
      <c r="AH146" s="810"/>
      <c r="AI146" s="810"/>
      <c r="AJ146" s="810"/>
      <c r="AK146" s="810"/>
      <c r="AL146" s="810"/>
      <c r="AM146" s="810"/>
      <c r="AN146" s="810"/>
      <c r="AO146" s="810"/>
      <c r="AP146" s="810"/>
      <c r="AQ146" s="810"/>
      <c r="AR146" s="810"/>
      <c r="AS146" s="810"/>
      <c r="AT146" s="810"/>
      <c r="AU146" s="810"/>
      <c r="AV146" s="810"/>
      <c r="AW146" s="810"/>
      <c r="AX146" s="810"/>
      <c r="AY146" s="810"/>
      <c r="AZ146" s="810"/>
      <c r="BA146" s="810"/>
      <c r="BB146" s="810"/>
      <c r="BC146" s="810"/>
    </row>
    <row r="147" ht="15.75" customHeight="1">
      <c r="F147" s="827"/>
      <c r="G147" s="726"/>
      <c r="H147" s="726"/>
      <c r="I147" s="726"/>
      <c r="J147" s="726"/>
      <c r="K147" s="811"/>
      <c r="L147" s="726"/>
      <c r="M147" s="726"/>
      <c r="N147" s="726"/>
      <c r="O147" s="828"/>
      <c r="P147" s="828"/>
      <c r="Q147" s="726"/>
      <c r="R147" s="726"/>
      <c r="S147" s="726"/>
      <c r="T147" s="726"/>
      <c r="U147" s="812"/>
      <c r="V147" s="810"/>
      <c r="W147" s="810"/>
      <c r="X147" s="810"/>
      <c r="Y147" s="810"/>
      <c r="Z147" s="810"/>
      <c r="AA147" s="810"/>
      <c r="AB147" s="810"/>
      <c r="AC147" s="810"/>
      <c r="AD147" s="810"/>
      <c r="AE147" s="810"/>
      <c r="AF147" s="810"/>
      <c r="AG147" s="810"/>
      <c r="AH147" s="810"/>
      <c r="AI147" s="810"/>
      <c r="AJ147" s="810"/>
      <c r="AK147" s="810"/>
      <c r="AL147" s="810"/>
      <c r="AM147" s="810"/>
      <c r="AN147" s="810"/>
      <c r="AO147" s="810"/>
      <c r="AP147" s="810"/>
      <c r="AQ147" s="810"/>
      <c r="AR147" s="810"/>
      <c r="AS147" s="810"/>
      <c r="AT147" s="810"/>
      <c r="AU147" s="810"/>
      <c r="AV147" s="810"/>
      <c r="AW147" s="810"/>
      <c r="AX147" s="810"/>
      <c r="AY147" s="810"/>
      <c r="AZ147" s="810"/>
      <c r="BA147" s="810"/>
      <c r="BB147" s="810"/>
      <c r="BC147" s="810"/>
    </row>
    <row r="148" ht="15.75" customHeight="1">
      <c r="F148" s="827"/>
      <c r="G148" s="726"/>
      <c r="H148" s="726"/>
      <c r="I148" s="726"/>
      <c r="J148" s="726"/>
      <c r="K148" s="811"/>
      <c r="L148" s="726"/>
      <c r="M148" s="726"/>
      <c r="N148" s="726"/>
      <c r="O148" s="828"/>
      <c r="P148" s="828"/>
      <c r="Q148" s="726"/>
      <c r="R148" s="726"/>
      <c r="S148" s="726"/>
      <c r="T148" s="726"/>
      <c r="U148" s="812"/>
      <c r="V148" s="810"/>
      <c r="W148" s="810"/>
      <c r="X148" s="810"/>
      <c r="Y148" s="810"/>
      <c r="Z148" s="810"/>
      <c r="AA148" s="810"/>
      <c r="AB148" s="810"/>
      <c r="AC148" s="810"/>
      <c r="AD148" s="810"/>
      <c r="AE148" s="810"/>
      <c r="AF148" s="810"/>
      <c r="AG148" s="810"/>
      <c r="AH148" s="810"/>
      <c r="AI148" s="810"/>
      <c r="AJ148" s="810"/>
      <c r="AK148" s="810"/>
      <c r="AL148" s="810"/>
      <c r="AM148" s="810"/>
      <c r="AN148" s="810"/>
      <c r="AO148" s="810"/>
      <c r="AP148" s="810"/>
      <c r="AQ148" s="810"/>
      <c r="AR148" s="810"/>
      <c r="AS148" s="810"/>
      <c r="AT148" s="810"/>
      <c r="AU148" s="810"/>
      <c r="AV148" s="810"/>
      <c r="AW148" s="810"/>
      <c r="AX148" s="810"/>
      <c r="AY148" s="810"/>
      <c r="AZ148" s="810"/>
      <c r="BA148" s="810"/>
      <c r="BB148" s="810"/>
      <c r="BC148" s="810"/>
    </row>
    <row r="149" ht="15.75" customHeight="1">
      <c r="F149" s="827"/>
      <c r="G149" s="726"/>
      <c r="H149" s="726"/>
      <c r="I149" s="726"/>
      <c r="J149" s="726"/>
      <c r="K149" s="811"/>
      <c r="L149" s="726"/>
      <c r="M149" s="726"/>
      <c r="N149" s="726"/>
      <c r="O149" s="828"/>
      <c r="P149" s="828"/>
      <c r="Q149" s="726"/>
      <c r="R149" s="726"/>
      <c r="S149" s="726"/>
      <c r="T149" s="726"/>
      <c r="U149" s="812"/>
      <c r="V149" s="810"/>
      <c r="W149" s="810"/>
      <c r="X149" s="810"/>
      <c r="Y149" s="810"/>
      <c r="Z149" s="810"/>
      <c r="AA149" s="810"/>
      <c r="AB149" s="810"/>
      <c r="AC149" s="810"/>
      <c r="AD149" s="810"/>
      <c r="AE149" s="810"/>
      <c r="AF149" s="810"/>
      <c r="AG149" s="810"/>
      <c r="AH149" s="810"/>
      <c r="AI149" s="810"/>
      <c r="AJ149" s="810"/>
      <c r="AK149" s="810"/>
      <c r="AL149" s="810"/>
      <c r="AM149" s="810"/>
      <c r="AN149" s="810"/>
      <c r="AO149" s="810"/>
      <c r="AP149" s="810"/>
      <c r="AQ149" s="810"/>
      <c r="AR149" s="810"/>
      <c r="AS149" s="810"/>
      <c r="AT149" s="810"/>
      <c r="AU149" s="810"/>
      <c r="AV149" s="810"/>
      <c r="AW149" s="810"/>
      <c r="AX149" s="810"/>
      <c r="AY149" s="810"/>
      <c r="AZ149" s="810"/>
      <c r="BA149" s="810"/>
      <c r="BB149" s="810"/>
      <c r="BC149" s="810"/>
    </row>
    <row r="150" ht="15.75" customHeight="1">
      <c r="F150" s="827"/>
      <c r="G150" s="726"/>
      <c r="H150" s="726"/>
      <c r="I150" s="726"/>
      <c r="J150" s="726"/>
      <c r="K150" s="811"/>
      <c r="L150" s="726"/>
      <c r="M150" s="726"/>
      <c r="N150" s="726"/>
      <c r="O150" s="828"/>
      <c r="P150" s="828"/>
      <c r="Q150" s="726"/>
      <c r="R150" s="726"/>
      <c r="S150" s="726"/>
      <c r="T150" s="726"/>
      <c r="U150" s="812"/>
      <c r="V150" s="810"/>
      <c r="W150" s="810"/>
      <c r="X150" s="810"/>
      <c r="Y150" s="810"/>
      <c r="Z150" s="810"/>
      <c r="AA150" s="810"/>
      <c r="AB150" s="810"/>
      <c r="AC150" s="810"/>
      <c r="AD150" s="810"/>
      <c r="AE150" s="810"/>
      <c r="AF150" s="810"/>
      <c r="AG150" s="810"/>
      <c r="AH150" s="810"/>
      <c r="AI150" s="810"/>
      <c r="AJ150" s="810"/>
      <c r="AK150" s="810"/>
      <c r="AL150" s="810"/>
      <c r="AM150" s="810"/>
      <c r="AN150" s="810"/>
      <c r="AO150" s="810"/>
      <c r="AP150" s="810"/>
      <c r="AQ150" s="810"/>
      <c r="AR150" s="810"/>
      <c r="AS150" s="810"/>
      <c r="AT150" s="810"/>
      <c r="AU150" s="810"/>
      <c r="AV150" s="810"/>
      <c r="AW150" s="810"/>
      <c r="AX150" s="810"/>
      <c r="AY150" s="810"/>
      <c r="AZ150" s="810"/>
      <c r="BA150" s="810"/>
      <c r="BB150" s="810"/>
      <c r="BC150" s="810"/>
    </row>
    <row r="151" ht="15.75" customHeight="1">
      <c r="F151" s="827"/>
      <c r="G151" s="726"/>
      <c r="H151" s="726"/>
      <c r="I151" s="726"/>
      <c r="J151" s="726"/>
      <c r="K151" s="811"/>
      <c r="L151" s="726"/>
      <c r="M151" s="726"/>
      <c r="N151" s="726"/>
      <c r="O151" s="828"/>
      <c r="P151" s="828"/>
      <c r="Q151" s="726"/>
      <c r="R151" s="726"/>
      <c r="S151" s="726"/>
      <c r="T151" s="726"/>
      <c r="U151" s="812"/>
      <c r="V151" s="810"/>
      <c r="W151" s="810"/>
      <c r="X151" s="810"/>
      <c r="Y151" s="810"/>
      <c r="Z151" s="810"/>
      <c r="AA151" s="810"/>
      <c r="AB151" s="810"/>
      <c r="AC151" s="810"/>
      <c r="AD151" s="810"/>
      <c r="AE151" s="810"/>
      <c r="AF151" s="810"/>
      <c r="AG151" s="810"/>
      <c r="AH151" s="810"/>
      <c r="AI151" s="810"/>
      <c r="AJ151" s="810"/>
      <c r="AK151" s="810"/>
      <c r="AL151" s="810"/>
      <c r="AM151" s="810"/>
      <c r="AN151" s="810"/>
      <c r="AO151" s="810"/>
      <c r="AP151" s="810"/>
      <c r="AQ151" s="810"/>
      <c r="AR151" s="810"/>
      <c r="AS151" s="810"/>
      <c r="AT151" s="810"/>
      <c r="AU151" s="810"/>
      <c r="AV151" s="810"/>
      <c r="AW151" s="810"/>
      <c r="AX151" s="810"/>
      <c r="AY151" s="810"/>
      <c r="AZ151" s="810"/>
      <c r="BA151" s="810"/>
      <c r="BB151" s="810"/>
      <c r="BC151" s="810"/>
    </row>
    <row r="152" ht="15.75" customHeight="1">
      <c r="F152" s="827"/>
      <c r="G152" s="726"/>
      <c r="H152" s="726"/>
      <c r="I152" s="726"/>
      <c r="J152" s="726"/>
      <c r="K152" s="811"/>
      <c r="L152" s="726"/>
      <c r="M152" s="726"/>
      <c r="N152" s="726"/>
      <c r="O152" s="828"/>
      <c r="P152" s="828"/>
      <c r="Q152" s="726"/>
      <c r="R152" s="726"/>
      <c r="S152" s="726"/>
      <c r="T152" s="726"/>
      <c r="U152" s="812"/>
      <c r="V152" s="810"/>
      <c r="W152" s="810"/>
      <c r="X152" s="810"/>
      <c r="Y152" s="810"/>
      <c r="Z152" s="810"/>
      <c r="AA152" s="810"/>
      <c r="AB152" s="810"/>
      <c r="AC152" s="810"/>
      <c r="AD152" s="810"/>
      <c r="AE152" s="810"/>
      <c r="AF152" s="810"/>
      <c r="AG152" s="810"/>
      <c r="AH152" s="810"/>
      <c r="AI152" s="810"/>
      <c r="AJ152" s="810"/>
      <c r="AK152" s="810"/>
      <c r="AL152" s="810"/>
      <c r="AM152" s="810"/>
      <c r="AN152" s="810"/>
      <c r="AO152" s="810"/>
      <c r="AP152" s="810"/>
      <c r="AQ152" s="810"/>
      <c r="AR152" s="810"/>
      <c r="AS152" s="810"/>
      <c r="AT152" s="810"/>
      <c r="AU152" s="810"/>
      <c r="AV152" s="810"/>
      <c r="AW152" s="810"/>
      <c r="AX152" s="810"/>
      <c r="AY152" s="810"/>
      <c r="AZ152" s="810"/>
      <c r="BA152" s="810"/>
      <c r="BB152" s="810"/>
      <c r="BC152" s="810"/>
    </row>
    <row r="153" ht="15.75" customHeight="1">
      <c r="F153" s="827"/>
      <c r="G153" s="726"/>
      <c r="H153" s="726"/>
      <c r="I153" s="726"/>
      <c r="J153" s="726"/>
      <c r="K153" s="811"/>
      <c r="L153" s="726"/>
      <c r="M153" s="726"/>
      <c r="N153" s="726"/>
      <c r="O153" s="828"/>
      <c r="P153" s="828"/>
      <c r="Q153" s="726"/>
      <c r="R153" s="726"/>
      <c r="S153" s="726"/>
      <c r="T153" s="726"/>
      <c r="U153" s="812"/>
      <c r="V153" s="810"/>
      <c r="W153" s="810"/>
      <c r="X153" s="810"/>
      <c r="Y153" s="810"/>
      <c r="Z153" s="810"/>
      <c r="AA153" s="810"/>
      <c r="AB153" s="810"/>
      <c r="AC153" s="810"/>
      <c r="AD153" s="810"/>
      <c r="AE153" s="810"/>
      <c r="AF153" s="810"/>
      <c r="AG153" s="810"/>
      <c r="AH153" s="810"/>
      <c r="AI153" s="810"/>
      <c r="AJ153" s="810"/>
      <c r="AK153" s="810"/>
      <c r="AL153" s="810"/>
      <c r="AM153" s="810"/>
      <c r="AN153" s="810"/>
      <c r="AO153" s="810"/>
      <c r="AP153" s="810"/>
      <c r="AQ153" s="810"/>
      <c r="AR153" s="810"/>
      <c r="AS153" s="810"/>
      <c r="AT153" s="810"/>
      <c r="AU153" s="810"/>
      <c r="AV153" s="810"/>
      <c r="AW153" s="810"/>
      <c r="AX153" s="810"/>
      <c r="AY153" s="810"/>
      <c r="AZ153" s="810"/>
      <c r="BA153" s="810"/>
      <c r="BB153" s="810"/>
      <c r="BC153" s="810"/>
    </row>
    <row r="154" ht="15.75" customHeight="1">
      <c r="F154" s="827"/>
      <c r="G154" s="726"/>
      <c r="H154" s="726"/>
      <c r="I154" s="726"/>
      <c r="J154" s="726"/>
      <c r="K154" s="811"/>
      <c r="L154" s="726"/>
      <c r="M154" s="726"/>
      <c r="N154" s="726"/>
      <c r="O154" s="828"/>
      <c r="P154" s="828"/>
      <c r="Q154" s="726"/>
      <c r="R154" s="726"/>
      <c r="S154" s="726"/>
      <c r="T154" s="726"/>
      <c r="U154" s="812"/>
      <c r="V154" s="810"/>
      <c r="W154" s="810"/>
      <c r="X154" s="810"/>
      <c r="Y154" s="810"/>
      <c r="Z154" s="810"/>
      <c r="AA154" s="810"/>
      <c r="AB154" s="810"/>
      <c r="AC154" s="810"/>
      <c r="AD154" s="810"/>
      <c r="AE154" s="810"/>
      <c r="AF154" s="810"/>
      <c r="AG154" s="810"/>
      <c r="AH154" s="810"/>
      <c r="AI154" s="810"/>
      <c r="AJ154" s="810"/>
      <c r="AK154" s="810"/>
      <c r="AL154" s="810"/>
      <c r="AM154" s="810"/>
      <c r="AN154" s="810"/>
      <c r="AO154" s="810"/>
      <c r="AP154" s="810"/>
      <c r="AQ154" s="810"/>
      <c r="AR154" s="810"/>
      <c r="AS154" s="810"/>
      <c r="AT154" s="810"/>
      <c r="AU154" s="810"/>
      <c r="AV154" s="810"/>
      <c r="AW154" s="810"/>
      <c r="AX154" s="810"/>
      <c r="AY154" s="810"/>
      <c r="AZ154" s="810"/>
      <c r="BA154" s="810"/>
      <c r="BB154" s="810"/>
      <c r="BC154" s="810"/>
    </row>
    <row r="155" ht="15.75" customHeight="1">
      <c r="F155" s="827"/>
      <c r="G155" s="726"/>
      <c r="H155" s="726"/>
      <c r="I155" s="726"/>
      <c r="J155" s="726"/>
      <c r="K155" s="811"/>
      <c r="L155" s="726"/>
      <c r="M155" s="726"/>
      <c r="N155" s="726"/>
      <c r="O155" s="828"/>
      <c r="P155" s="828"/>
      <c r="Q155" s="726"/>
      <c r="R155" s="726"/>
      <c r="S155" s="726"/>
      <c r="T155" s="726"/>
      <c r="U155" s="812"/>
      <c r="V155" s="810"/>
      <c r="W155" s="810"/>
      <c r="X155" s="810"/>
      <c r="Y155" s="810"/>
      <c r="Z155" s="810"/>
      <c r="AA155" s="810"/>
      <c r="AB155" s="810"/>
      <c r="AC155" s="810"/>
      <c r="AD155" s="810"/>
      <c r="AE155" s="810"/>
      <c r="AF155" s="810"/>
      <c r="AG155" s="810"/>
      <c r="AH155" s="810"/>
      <c r="AI155" s="810"/>
      <c r="AJ155" s="810"/>
      <c r="AK155" s="810"/>
      <c r="AL155" s="810"/>
      <c r="AM155" s="810"/>
      <c r="AN155" s="810"/>
      <c r="AO155" s="810"/>
      <c r="AP155" s="810"/>
      <c r="AQ155" s="810"/>
      <c r="AR155" s="810"/>
      <c r="AS155" s="810"/>
      <c r="AT155" s="810"/>
      <c r="AU155" s="810"/>
      <c r="AV155" s="810"/>
      <c r="AW155" s="810"/>
      <c r="AX155" s="810"/>
      <c r="AY155" s="810"/>
      <c r="AZ155" s="810"/>
      <c r="BA155" s="810"/>
      <c r="BB155" s="810"/>
      <c r="BC155" s="810"/>
    </row>
    <row r="156" ht="15.75" customHeight="1">
      <c r="F156" s="827"/>
      <c r="G156" s="726"/>
      <c r="H156" s="726"/>
      <c r="I156" s="726"/>
      <c r="J156" s="726"/>
      <c r="K156" s="811"/>
      <c r="L156" s="726"/>
      <c r="M156" s="726"/>
      <c r="N156" s="726"/>
      <c r="O156" s="828"/>
      <c r="P156" s="828"/>
      <c r="Q156" s="726"/>
      <c r="R156" s="726"/>
      <c r="S156" s="726"/>
      <c r="T156" s="726"/>
      <c r="U156" s="812"/>
      <c r="V156" s="810"/>
      <c r="W156" s="810"/>
      <c r="X156" s="810"/>
      <c r="Y156" s="810"/>
      <c r="Z156" s="810"/>
      <c r="AA156" s="810"/>
      <c r="AB156" s="810"/>
      <c r="AC156" s="810"/>
      <c r="AD156" s="810"/>
      <c r="AE156" s="810"/>
      <c r="AF156" s="810"/>
      <c r="AG156" s="810"/>
      <c r="AH156" s="810"/>
      <c r="AI156" s="810"/>
      <c r="AJ156" s="810"/>
      <c r="AK156" s="810"/>
      <c r="AL156" s="810"/>
      <c r="AM156" s="810"/>
      <c r="AN156" s="810"/>
      <c r="AO156" s="810"/>
      <c r="AP156" s="810"/>
      <c r="AQ156" s="810"/>
      <c r="AR156" s="810"/>
      <c r="AS156" s="810"/>
      <c r="AT156" s="810"/>
      <c r="AU156" s="810"/>
      <c r="AV156" s="810"/>
      <c r="AW156" s="810"/>
      <c r="AX156" s="810"/>
      <c r="AY156" s="810"/>
      <c r="AZ156" s="810"/>
      <c r="BA156" s="810"/>
      <c r="BB156" s="810"/>
      <c r="BC156" s="810"/>
    </row>
    <row r="157" ht="15.75" customHeight="1">
      <c r="F157" s="827"/>
      <c r="G157" s="726"/>
      <c r="H157" s="726"/>
      <c r="I157" s="726"/>
      <c r="J157" s="726"/>
      <c r="K157" s="811"/>
      <c r="L157" s="726"/>
      <c r="M157" s="726"/>
      <c r="N157" s="726"/>
      <c r="O157" s="828"/>
      <c r="P157" s="828"/>
      <c r="Q157" s="726"/>
      <c r="R157" s="726"/>
      <c r="S157" s="726"/>
      <c r="T157" s="726"/>
      <c r="U157" s="812"/>
      <c r="V157" s="810"/>
      <c r="W157" s="810"/>
      <c r="X157" s="810"/>
      <c r="Y157" s="810"/>
      <c r="Z157" s="810"/>
      <c r="AA157" s="810"/>
      <c r="AB157" s="810"/>
      <c r="AC157" s="810"/>
      <c r="AD157" s="810"/>
      <c r="AE157" s="810"/>
      <c r="AF157" s="810"/>
      <c r="AG157" s="810"/>
      <c r="AH157" s="810"/>
      <c r="AI157" s="810"/>
      <c r="AJ157" s="810"/>
      <c r="AK157" s="810"/>
      <c r="AL157" s="810"/>
      <c r="AM157" s="810"/>
      <c r="AN157" s="810"/>
      <c r="AO157" s="810"/>
      <c r="AP157" s="810"/>
      <c r="AQ157" s="810"/>
      <c r="AR157" s="810"/>
      <c r="AS157" s="810"/>
      <c r="AT157" s="810"/>
      <c r="AU157" s="810"/>
      <c r="AV157" s="810"/>
      <c r="AW157" s="810"/>
      <c r="AX157" s="810"/>
      <c r="AY157" s="810"/>
      <c r="AZ157" s="810"/>
      <c r="BA157" s="810"/>
      <c r="BB157" s="810"/>
      <c r="BC157" s="810"/>
    </row>
    <row r="158" ht="15.75" customHeight="1">
      <c r="F158" s="827"/>
      <c r="G158" s="726"/>
      <c r="H158" s="726"/>
      <c r="I158" s="726"/>
      <c r="J158" s="726"/>
      <c r="K158" s="811"/>
      <c r="L158" s="726"/>
      <c r="M158" s="726"/>
      <c r="N158" s="726"/>
      <c r="O158" s="828"/>
      <c r="P158" s="828"/>
      <c r="Q158" s="726"/>
      <c r="R158" s="726"/>
      <c r="S158" s="726"/>
      <c r="T158" s="726"/>
      <c r="U158" s="812"/>
      <c r="V158" s="810"/>
      <c r="W158" s="810"/>
      <c r="X158" s="810"/>
      <c r="Y158" s="810"/>
      <c r="Z158" s="810"/>
      <c r="AA158" s="810"/>
      <c r="AB158" s="810"/>
      <c r="AC158" s="810"/>
      <c r="AD158" s="810"/>
      <c r="AE158" s="810"/>
      <c r="AF158" s="810"/>
      <c r="AG158" s="810"/>
      <c r="AH158" s="810"/>
      <c r="AI158" s="810"/>
      <c r="AJ158" s="810"/>
      <c r="AK158" s="810"/>
      <c r="AL158" s="810"/>
      <c r="AM158" s="810"/>
      <c r="AN158" s="810"/>
      <c r="AO158" s="810"/>
      <c r="AP158" s="810"/>
      <c r="AQ158" s="810"/>
      <c r="AR158" s="810"/>
      <c r="AS158" s="810"/>
      <c r="AT158" s="810"/>
      <c r="AU158" s="810"/>
      <c r="AV158" s="810"/>
      <c r="AW158" s="810"/>
      <c r="AX158" s="810"/>
      <c r="AY158" s="810"/>
      <c r="AZ158" s="810"/>
      <c r="BA158" s="810"/>
      <c r="BB158" s="810"/>
      <c r="BC158" s="810"/>
    </row>
    <row r="159" ht="15.75" customHeight="1">
      <c r="F159" s="827"/>
      <c r="G159" s="726"/>
      <c r="H159" s="726"/>
      <c r="I159" s="726"/>
      <c r="J159" s="726"/>
      <c r="K159" s="811"/>
      <c r="L159" s="726"/>
      <c r="M159" s="726"/>
      <c r="N159" s="726"/>
      <c r="O159" s="828"/>
      <c r="P159" s="828"/>
      <c r="Q159" s="726"/>
      <c r="R159" s="726"/>
      <c r="S159" s="726"/>
      <c r="T159" s="726"/>
      <c r="U159" s="812"/>
      <c r="V159" s="810"/>
      <c r="W159" s="810"/>
      <c r="X159" s="810"/>
      <c r="Y159" s="810"/>
      <c r="Z159" s="810"/>
      <c r="AA159" s="810"/>
      <c r="AB159" s="810"/>
      <c r="AC159" s="810"/>
      <c r="AD159" s="810"/>
      <c r="AE159" s="810"/>
      <c r="AF159" s="810"/>
      <c r="AG159" s="810"/>
      <c r="AH159" s="810"/>
      <c r="AI159" s="810"/>
      <c r="AJ159" s="810"/>
      <c r="AK159" s="810"/>
      <c r="AL159" s="810"/>
      <c r="AM159" s="810"/>
      <c r="AN159" s="810"/>
      <c r="AO159" s="810"/>
      <c r="AP159" s="810"/>
      <c r="AQ159" s="810"/>
      <c r="AR159" s="810"/>
      <c r="AS159" s="810"/>
      <c r="AT159" s="810"/>
      <c r="AU159" s="810"/>
      <c r="AV159" s="810"/>
      <c r="AW159" s="810"/>
      <c r="AX159" s="810"/>
      <c r="AY159" s="810"/>
      <c r="AZ159" s="810"/>
      <c r="BA159" s="810"/>
      <c r="BB159" s="810"/>
      <c r="BC159" s="810"/>
    </row>
    <row r="160" ht="15.75" customHeight="1">
      <c r="F160" s="827"/>
      <c r="G160" s="726"/>
      <c r="H160" s="726"/>
      <c r="I160" s="726"/>
      <c r="J160" s="726"/>
      <c r="K160" s="811"/>
      <c r="L160" s="726"/>
      <c r="M160" s="726"/>
      <c r="N160" s="726"/>
      <c r="O160" s="828"/>
      <c r="P160" s="828"/>
      <c r="Q160" s="726"/>
      <c r="R160" s="726"/>
      <c r="S160" s="726"/>
      <c r="T160" s="726"/>
      <c r="U160" s="812"/>
      <c r="V160" s="810"/>
      <c r="W160" s="810"/>
      <c r="X160" s="810"/>
      <c r="Y160" s="810"/>
      <c r="Z160" s="810"/>
      <c r="AA160" s="810"/>
      <c r="AB160" s="810"/>
      <c r="AC160" s="810"/>
      <c r="AD160" s="810"/>
      <c r="AE160" s="810"/>
      <c r="AF160" s="810"/>
      <c r="AG160" s="810"/>
      <c r="AH160" s="810"/>
      <c r="AI160" s="810"/>
      <c r="AJ160" s="810"/>
      <c r="AK160" s="810"/>
      <c r="AL160" s="810"/>
      <c r="AM160" s="810"/>
      <c r="AN160" s="810"/>
      <c r="AO160" s="810"/>
      <c r="AP160" s="810"/>
      <c r="AQ160" s="810"/>
      <c r="AR160" s="810"/>
      <c r="AS160" s="810"/>
      <c r="AT160" s="810"/>
      <c r="AU160" s="810"/>
      <c r="AV160" s="810"/>
      <c r="AW160" s="810"/>
      <c r="AX160" s="810"/>
      <c r="AY160" s="810"/>
      <c r="AZ160" s="810"/>
      <c r="BA160" s="810"/>
      <c r="BB160" s="810"/>
      <c r="BC160" s="810"/>
    </row>
    <row r="161" ht="15.75" customHeight="1">
      <c r="F161" s="827"/>
      <c r="G161" s="726"/>
      <c r="H161" s="726"/>
      <c r="I161" s="726"/>
      <c r="J161" s="726"/>
      <c r="K161" s="811"/>
      <c r="L161" s="726"/>
      <c r="M161" s="726"/>
      <c r="N161" s="726"/>
      <c r="O161" s="828"/>
      <c r="P161" s="828"/>
      <c r="Q161" s="726"/>
      <c r="R161" s="726"/>
      <c r="S161" s="726"/>
      <c r="T161" s="726"/>
      <c r="U161" s="812"/>
      <c r="V161" s="810"/>
      <c r="W161" s="810"/>
      <c r="X161" s="810"/>
      <c r="Y161" s="810"/>
      <c r="Z161" s="810"/>
      <c r="AA161" s="810"/>
      <c r="AB161" s="810"/>
      <c r="AC161" s="810"/>
      <c r="AD161" s="810"/>
      <c r="AE161" s="810"/>
      <c r="AF161" s="810"/>
      <c r="AG161" s="810"/>
      <c r="AH161" s="810"/>
      <c r="AI161" s="810"/>
      <c r="AJ161" s="810"/>
      <c r="AK161" s="810"/>
      <c r="AL161" s="810"/>
      <c r="AM161" s="810"/>
      <c r="AN161" s="810"/>
      <c r="AO161" s="810"/>
      <c r="AP161" s="810"/>
      <c r="AQ161" s="810"/>
      <c r="AR161" s="810"/>
      <c r="AS161" s="810"/>
      <c r="AT161" s="810"/>
      <c r="AU161" s="810"/>
      <c r="AV161" s="810"/>
      <c r="AW161" s="810"/>
      <c r="AX161" s="810"/>
      <c r="AY161" s="810"/>
      <c r="AZ161" s="810"/>
      <c r="BA161" s="810"/>
      <c r="BB161" s="810"/>
      <c r="BC161" s="810"/>
    </row>
    <row r="162" ht="15.75" customHeight="1">
      <c r="F162" s="827"/>
      <c r="G162" s="726"/>
      <c r="H162" s="726"/>
      <c r="I162" s="726"/>
      <c r="J162" s="726"/>
      <c r="K162" s="811"/>
      <c r="L162" s="726"/>
      <c r="M162" s="726"/>
      <c r="N162" s="726"/>
      <c r="O162" s="828"/>
      <c r="P162" s="828"/>
      <c r="Q162" s="726"/>
      <c r="R162" s="726"/>
      <c r="S162" s="726"/>
      <c r="T162" s="726"/>
      <c r="U162" s="812"/>
      <c r="V162" s="810"/>
      <c r="W162" s="810"/>
      <c r="X162" s="810"/>
      <c r="Y162" s="810"/>
      <c r="Z162" s="810"/>
      <c r="AA162" s="810"/>
      <c r="AB162" s="810"/>
      <c r="AC162" s="810"/>
      <c r="AD162" s="810"/>
      <c r="AE162" s="810"/>
      <c r="AF162" s="810"/>
      <c r="AG162" s="810"/>
      <c r="AH162" s="810"/>
      <c r="AI162" s="810"/>
      <c r="AJ162" s="810"/>
      <c r="AK162" s="810"/>
      <c r="AL162" s="810"/>
      <c r="AM162" s="810"/>
      <c r="AN162" s="810"/>
      <c r="AO162" s="810"/>
      <c r="AP162" s="810"/>
      <c r="AQ162" s="810"/>
      <c r="AR162" s="810"/>
      <c r="AS162" s="810"/>
      <c r="AT162" s="810"/>
      <c r="AU162" s="810"/>
      <c r="AV162" s="810"/>
      <c r="AW162" s="810"/>
      <c r="AX162" s="810"/>
      <c r="AY162" s="810"/>
      <c r="AZ162" s="810"/>
      <c r="BA162" s="810"/>
      <c r="BB162" s="810"/>
      <c r="BC162" s="810"/>
    </row>
    <row r="163" ht="15.75" customHeight="1">
      <c r="F163" s="827"/>
      <c r="G163" s="726"/>
      <c r="H163" s="726"/>
      <c r="I163" s="726"/>
      <c r="J163" s="726"/>
      <c r="K163" s="811"/>
      <c r="L163" s="726"/>
      <c r="M163" s="726"/>
      <c r="N163" s="726"/>
      <c r="O163" s="828"/>
      <c r="P163" s="828"/>
      <c r="Q163" s="726"/>
      <c r="R163" s="726"/>
      <c r="S163" s="726"/>
      <c r="T163" s="726"/>
      <c r="U163" s="812"/>
      <c r="V163" s="810"/>
      <c r="W163" s="810"/>
      <c r="X163" s="810"/>
      <c r="Y163" s="810"/>
      <c r="Z163" s="810"/>
      <c r="AA163" s="810"/>
      <c r="AB163" s="810"/>
      <c r="AC163" s="810"/>
      <c r="AD163" s="810"/>
      <c r="AE163" s="810"/>
      <c r="AF163" s="810"/>
      <c r="AG163" s="810"/>
      <c r="AH163" s="810"/>
      <c r="AI163" s="810"/>
      <c r="AJ163" s="810"/>
      <c r="AK163" s="810"/>
      <c r="AL163" s="810"/>
      <c r="AM163" s="810"/>
      <c r="AN163" s="810"/>
      <c r="AO163" s="810"/>
      <c r="AP163" s="810"/>
      <c r="AQ163" s="810"/>
      <c r="AR163" s="810"/>
      <c r="AS163" s="810"/>
      <c r="AT163" s="810"/>
      <c r="AU163" s="810"/>
      <c r="AV163" s="810"/>
      <c r="AW163" s="810"/>
      <c r="AX163" s="810"/>
      <c r="AY163" s="810"/>
      <c r="AZ163" s="810"/>
      <c r="BA163" s="810"/>
      <c r="BB163" s="810"/>
      <c r="BC163" s="810"/>
    </row>
    <row r="164" ht="15.75" customHeight="1">
      <c r="F164" s="827"/>
      <c r="G164" s="726"/>
      <c r="H164" s="726"/>
      <c r="I164" s="726"/>
      <c r="J164" s="726"/>
      <c r="K164" s="811"/>
      <c r="L164" s="726"/>
      <c r="M164" s="726"/>
      <c r="N164" s="726"/>
      <c r="O164" s="828"/>
      <c r="P164" s="828"/>
      <c r="Q164" s="726"/>
      <c r="R164" s="726"/>
      <c r="S164" s="726"/>
      <c r="T164" s="726"/>
      <c r="U164" s="812"/>
      <c r="V164" s="810"/>
      <c r="W164" s="810"/>
      <c r="X164" s="810"/>
      <c r="Y164" s="810"/>
      <c r="Z164" s="810"/>
      <c r="AA164" s="810"/>
      <c r="AB164" s="810"/>
      <c r="AC164" s="810"/>
      <c r="AD164" s="810"/>
      <c r="AE164" s="810"/>
      <c r="AF164" s="810"/>
      <c r="AG164" s="810"/>
      <c r="AH164" s="810"/>
      <c r="AI164" s="810"/>
      <c r="AJ164" s="810"/>
      <c r="AK164" s="810"/>
      <c r="AL164" s="810"/>
      <c r="AM164" s="810"/>
      <c r="AN164" s="810"/>
      <c r="AO164" s="810"/>
      <c r="AP164" s="810"/>
      <c r="AQ164" s="810"/>
      <c r="AR164" s="810"/>
      <c r="AS164" s="810"/>
      <c r="AT164" s="810"/>
      <c r="AU164" s="810"/>
      <c r="AV164" s="810"/>
      <c r="AW164" s="810"/>
      <c r="AX164" s="810"/>
      <c r="AY164" s="810"/>
      <c r="AZ164" s="810"/>
      <c r="BA164" s="810"/>
      <c r="BB164" s="810"/>
      <c r="BC164" s="810"/>
    </row>
    <row r="165" ht="15.75" customHeight="1">
      <c r="F165" s="827"/>
      <c r="G165" s="726"/>
      <c r="H165" s="726"/>
      <c r="I165" s="726"/>
      <c r="J165" s="726"/>
      <c r="K165" s="811"/>
      <c r="L165" s="726"/>
      <c r="M165" s="726"/>
      <c r="N165" s="726"/>
      <c r="O165" s="828"/>
      <c r="P165" s="828"/>
      <c r="Q165" s="726"/>
      <c r="R165" s="726"/>
      <c r="S165" s="726"/>
      <c r="T165" s="726"/>
      <c r="U165" s="812"/>
      <c r="V165" s="810"/>
      <c r="W165" s="810"/>
      <c r="X165" s="810"/>
      <c r="Y165" s="810"/>
      <c r="Z165" s="810"/>
      <c r="AA165" s="810"/>
      <c r="AB165" s="810"/>
      <c r="AC165" s="810"/>
      <c r="AD165" s="810"/>
      <c r="AE165" s="810"/>
      <c r="AF165" s="810"/>
      <c r="AG165" s="810"/>
      <c r="AH165" s="810"/>
      <c r="AI165" s="810"/>
      <c r="AJ165" s="810"/>
      <c r="AK165" s="810"/>
      <c r="AL165" s="810"/>
      <c r="AM165" s="810"/>
      <c r="AN165" s="810"/>
      <c r="AO165" s="810"/>
      <c r="AP165" s="810"/>
      <c r="AQ165" s="810"/>
      <c r="AR165" s="810"/>
      <c r="AS165" s="810"/>
      <c r="AT165" s="810"/>
      <c r="AU165" s="810"/>
      <c r="AV165" s="810"/>
      <c r="AW165" s="810"/>
      <c r="AX165" s="810"/>
      <c r="AY165" s="810"/>
      <c r="AZ165" s="810"/>
      <c r="BA165" s="810"/>
      <c r="BB165" s="810"/>
      <c r="BC165" s="810"/>
    </row>
    <row r="166" ht="15.75" customHeight="1">
      <c r="F166" s="827"/>
      <c r="G166" s="726"/>
      <c r="H166" s="726"/>
      <c r="I166" s="726"/>
      <c r="J166" s="726"/>
      <c r="K166" s="811"/>
      <c r="L166" s="726"/>
      <c r="M166" s="726"/>
      <c r="N166" s="726"/>
      <c r="O166" s="828"/>
      <c r="P166" s="828"/>
      <c r="Q166" s="726"/>
      <c r="R166" s="726"/>
      <c r="S166" s="726"/>
      <c r="T166" s="726"/>
      <c r="U166" s="812"/>
      <c r="V166" s="810"/>
      <c r="W166" s="810"/>
      <c r="X166" s="810"/>
      <c r="Y166" s="810"/>
      <c r="Z166" s="810"/>
      <c r="AA166" s="810"/>
      <c r="AB166" s="810"/>
      <c r="AC166" s="810"/>
      <c r="AD166" s="810"/>
      <c r="AE166" s="810"/>
      <c r="AF166" s="810"/>
      <c r="AG166" s="810"/>
      <c r="AH166" s="810"/>
      <c r="AI166" s="810"/>
      <c r="AJ166" s="810"/>
      <c r="AK166" s="810"/>
      <c r="AL166" s="810"/>
      <c r="AM166" s="810"/>
      <c r="AN166" s="810"/>
      <c r="AO166" s="810"/>
      <c r="AP166" s="810"/>
      <c r="AQ166" s="810"/>
      <c r="AR166" s="810"/>
      <c r="AS166" s="810"/>
      <c r="AT166" s="810"/>
      <c r="AU166" s="810"/>
      <c r="AV166" s="810"/>
      <c r="AW166" s="810"/>
      <c r="AX166" s="810"/>
      <c r="AY166" s="810"/>
      <c r="AZ166" s="810"/>
      <c r="BA166" s="810"/>
      <c r="BB166" s="810"/>
      <c r="BC166" s="810"/>
    </row>
    <row r="167" ht="15.75" customHeight="1">
      <c r="F167" s="827"/>
      <c r="G167" s="726"/>
      <c r="H167" s="726"/>
      <c r="I167" s="726"/>
      <c r="J167" s="726"/>
      <c r="K167" s="811"/>
      <c r="L167" s="726"/>
      <c r="M167" s="726"/>
      <c r="N167" s="726"/>
      <c r="O167" s="828"/>
      <c r="P167" s="828"/>
      <c r="Q167" s="726"/>
      <c r="R167" s="726"/>
      <c r="S167" s="726"/>
      <c r="T167" s="726"/>
      <c r="U167" s="812"/>
      <c r="V167" s="810"/>
      <c r="W167" s="810"/>
      <c r="X167" s="810"/>
      <c r="Y167" s="810"/>
      <c r="Z167" s="810"/>
      <c r="AA167" s="810"/>
      <c r="AB167" s="810"/>
      <c r="AC167" s="810"/>
      <c r="AD167" s="810"/>
      <c r="AE167" s="810"/>
      <c r="AF167" s="810"/>
      <c r="AG167" s="810"/>
      <c r="AH167" s="810"/>
      <c r="AI167" s="810"/>
      <c r="AJ167" s="810"/>
      <c r="AK167" s="810"/>
      <c r="AL167" s="810"/>
      <c r="AM167" s="810"/>
      <c r="AN167" s="810"/>
      <c r="AO167" s="810"/>
      <c r="AP167" s="810"/>
      <c r="AQ167" s="810"/>
      <c r="AR167" s="810"/>
      <c r="AS167" s="810"/>
      <c r="AT167" s="810"/>
      <c r="AU167" s="810"/>
      <c r="AV167" s="810"/>
      <c r="AW167" s="810"/>
      <c r="AX167" s="810"/>
      <c r="AY167" s="810"/>
      <c r="AZ167" s="810"/>
      <c r="BA167" s="810"/>
      <c r="BB167" s="810"/>
      <c r="BC167" s="810"/>
    </row>
    <row r="168" ht="15.75" customHeight="1">
      <c r="F168" s="827"/>
      <c r="G168" s="726"/>
      <c r="H168" s="726"/>
      <c r="I168" s="726"/>
      <c r="J168" s="726"/>
      <c r="K168" s="811"/>
      <c r="L168" s="726"/>
      <c r="M168" s="726"/>
      <c r="N168" s="726"/>
      <c r="O168" s="828"/>
      <c r="P168" s="828"/>
      <c r="Q168" s="726"/>
      <c r="R168" s="726"/>
      <c r="S168" s="726"/>
      <c r="T168" s="726"/>
      <c r="U168" s="812"/>
      <c r="V168" s="810"/>
      <c r="W168" s="810"/>
      <c r="X168" s="810"/>
      <c r="Y168" s="810"/>
      <c r="Z168" s="810"/>
      <c r="AA168" s="810"/>
      <c r="AB168" s="810"/>
      <c r="AC168" s="810"/>
      <c r="AD168" s="810"/>
      <c r="AE168" s="810"/>
      <c r="AF168" s="810"/>
      <c r="AG168" s="810"/>
      <c r="AH168" s="810"/>
      <c r="AI168" s="810"/>
      <c r="AJ168" s="810"/>
      <c r="AK168" s="810"/>
      <c r="AL168" s="810"/>
      <c r="AM168" s="810"/>
      <c r="AN168" s="810"/>
      <c r="AO168" s="810"/>
      <c r="AP168" s="810"/>
      <c r="AQ168" s="810"/>
      <c r="AR168" s="810"/>
      <c r="AS168" s="810"/>
      <c r="AT168" s="810"/>
      <c r="AU168" s="810"/>
      <c r="AV168" s="810"/>
      <c r="AW168" s="810"/>
      <c r="AX168" s="810"/>
      <c r="AY168" s="810"/>
      <c r="AZ168" s="810"/>
      <c r="BA168" s="810"/>
      <c r="BB168" s="810"/>
      <c r="BC168" s="810"/>
    </row>
    <row r="169" ht="15.75" customHeight="1">
      <c r="F169" s="827"/>
      <c r="G169" s="726"/>
      <c r="H169" s="726"/>
      <c r="I169" s="726"/>
      <c r="J169" s="726"/>
      <c r="K169" s="811"/>
      <c r="L169" s="726"/>
      <c r="M169" s="726"/>
      <c r="N169" s="726"/>
      <c r="O169" s="828"/>
      <c r="P169" s="828"/>
      <c r="Q169" s="726"/>
      <c r="R169" s="726"/>
      <c r="S169" s="726"/>
      <c r="T169" s="726"/>
      <c r="U169" s="812"/>
      <c r="V169" s="810"/>
      <c r="W169" s="810"/>
      <c r="X169" s="810"/>
      <c r="Y169" s="810"/>
      <c r="Z169" s="810"/>
      <c r="AA169" s="810"/>
      <c r="AB169" s="810"/>
      <c r="AC169" s="810"/>
      <c r="AD169" s="810"/>
      <c r="AE169" s="810"/>
      <c r="AF169" s="810"/>
      <c r="AG169" s="810"/>
      <c r="AH169" s="810"/>
      <c r="AI169" s="810"/>
      <c r="AJ169" s="810"/>
      <c r="AK169" s="810"/>
      <c r="AL169" s="810"/>
      <c r="AM169" s="810"/>
      <c r="AN169" s="810"/>
      <c r="AO169" s="810"/>
      <c r="AP169" s="810"/>
      <c r="AQ169" s="810"/>
      <c r="AR169" s="810"/>
      <c r="AS169" s="810"/>
      <c r="AT169" s="810"/>
      <c r="AU169" s="810"/>
      <c r="AV169" s="810"/>
      <c r="AW169" s="810"/>
      <c r="AX169" s="810"/>
      <c r="AY169" s="810"/>
      <c r="AZ169" s="810"/>
      <c r="BA169" s="810"/>
      <c r="BB169" s="810"/>
      <c r="BC169" s="810"/>
    </row>
    <row r="170" ht="15.75" customHeight="1">
      <c r="F170" s="827"/>
      <c r="G170" s="726"/>
      <c r="H170" s="726"/>
      <c r="I170" s="726"/>
      <c r="J170" s="726"/>
      <c r="K170" s="811"/>
      <c r="L170" s="726"/>
      <c r="M170" s="726"/>
      <c r="N170" s="726"/>
      <c r="O170" s="828"/>
      <c r="P170" s="828"/>
      <c r="Q170" s="726"/>
      <c r="R170" s="726"/>
      <c r="S170" s="726"/>
      <c r="T170" s="726"/>
      <c r="U170" s="812"/>
      <c r="V170" s="810"/>
      <c r="W170" s="810"/>
      <c r="X170" s="810"/>
      <c r="Y170" s="810"/>
      <c r="Z170" s="810"/>
      <c r="AA170" s="810"/>
      <c r="AB170" s="810"/>
      <c r="AC170" s="810"/>
      <c r="AD170" s="810"/>
      <c r="AE170" s="810"/>
      <c r="AF170" s="810"/>
      <c r="AG170" s="810"/>
      <c r="AH170" s="810"/>
      <c r="AI170" s="810"/>
      <c r="AJ170" s="810"/>
      <c r="AK170" s="810"/>
      <c r="AL170" s="810"/>
      <c r="AM170" s="810"/>
      <c r="AN170" s="810"/>
      <c r="AO170" s="810"/>
      <c r="AP170" s="810"/>
      <c r="AQ170" s="810"/>
      <c r="AR170" s="810"/>
      <c r="AS170" s="810"/>
      <c r="AT170" s="810"/>
      <c r="AU170" s="810"/>
      <c r="AV170" s="810"/>
      <c r="AW170" s="810"/>
      <c r="AX170" s="810"/>
      <c r="AY170" s="810"/>
      <c r="AZ170" s="810"/>
      <c r="BA170" s="810"/>
      <c r="BB170" s="810"/>
      <c r="BC170" s="810"/>
    </row>
    <row r="171" ht="15.75" customHeight="1">
      <c r="F171" s="827"/>
      <c r="G171" s="726"/>
      <c r="H171" s="726"/>
      <c r="I171" s="726"/>
      <c r="J171" s="726"/>
      <c r="K171" s="811"/>
      <c r="L171" s="726"/>
      <c r="M171" s="726"/>
      <c r="N171" s="726"/>
      <c r="O171" s="828"/>
      <c r="P171" s="828"/>
      <c r="Q171" s="726"/>
      <c r="R171" s="726"/>
      <c r="S171" s="726"/>
      <c r="T171" s="726"/>
      <c r="U171" s="812"/>
      <c r="V171" s="810"/>
      <c r="W171" s="810"/>
      <c r="X171" s="810"/>
      <c r="Y171" s="810"/>
      <c r="Z171" s="810"/>
      <c r="AA171" s="810"/>
      <c r="AB171" s="810"/>
      <c r="AC171" s="810"/>
      <c r="AD171" s="810"/>
      <c r="AE171" s="810"/>
      <c r="AF171" s="810"/>
      <c r="AG171" s="810"/>
      <c r="AH171" s="810"/>
      <c r="AI171" s="810"/>
      <c r="AJ171" s="810"/>
      <c r="AK171" s="810"/>
      <c r="AL171" s="810"/>
      <c r="AM171" s="810"/>
      <c r="AN171" s="810"/>
      <c r="AO171" s="810"/>
      <c r="AP171" s="810"/>
      <c r="AQ171" s="810"/>
      <c r="AR171" s="810"/>
      <c r="AS171" s="810"/>
      <c r="AT171" s="810"/>
      <c r="AU171" s="810"/>
      <c r="AV171" s="810"/>
      <c r="AW171" s="810"/>
      <c r="AX171" s="810"/>
      <c r="AY171" s="810"/>
      <c r="AZ171" s="810"/>
      <c r="BA171" s="810"/>
      <c r="BB171" s="810"/>
      <c r="BC171" s="810"/>
    </row>
    <row r="172" ht="15.75" customHeight="1">
      <c r="F172" s="827"/>
      <c r="G172" s="726"/>
      <c r="H172" s="726"/>
      <c r="I172" s="726"/>
      <c r="J172" s="726"/>
      <c r="K172" s="811"/>
      <c r="L172" s="726"/>
      <c r="M172" s="726"/>
      <c r="N172" s="726"/>
      <c r="O172" s="828"/>
      <c r="P172" s="828"/>
      <c r="Q172" s="726"/>
      <c r="R172" s="726"/>
      <c r="S172" s="726"/>
      <c r="T172" s="726"/>
      <c r="U172" s="812"/>
      <c r="V172" s="810"/>
      <c r="W172" s="810"/>
      <c r="X172" s="810"/>
      <c r="Y172" s="810"/>
      <c r="Z172" s="810"/>
      <c r="AA172" s="810"/>
      <c r="AB172" s="810"/>
      <c r="AC172" s="810"/>
      <c r="AD172" s="810"/>
      <c r="AE172" s="810"/>
      <c r="AF172" s="810"/>
      <c r="AG172" s="810"/>
      <c r="AH172" s="810"/>
      <c r="AI172" s="810"/>
      <c r="AJ172" s="810"/>
      <c r="AK172" s="810"/>
      <c r="AL172" s="810"/>
      <c r="AM172" s="810"/>
      <c r="AN172" s="810"/>
      <c r="AO172" s="810"/>
      <c r="AP172" s="810"/>
      <c r="AQ172" s="810"/>
      <c r="AR172" s="810"/>
      <c r="AS172" s="810"/>
      <c r="AT172" s="810"/>
      <c r="AU172" s="810"/>
      <c r="AV172" s="810"/>
      <c r="AW172" s="810"/>
      <c r="AX172" s="810"/>
      <c r="AY172" s="810"/>
      <c r="AZ172" s="810"/>
      <c r="BA172" s="810"/>
      <c r="BB172" s="810"/>
      <c r="BC172" s="810"/>
    </row>
    <row r="173" ht="15.75" customHeight="1">
      <c r="F173" s="827"/>
      <c r="G173" s="726"/>
      <c r="H173" s="726"/>
      <c r="I173" s="726"/>
      <c r="J173" s="726"/>
      <c r="K173" s="811"/>
      <c r="L173" s="726"/>
      <c r="M173" s="726"/>
      <c r="N173" s="726"/>
      <c r="O173" s="828"/>
      <c r="P173" s="828"/>
      <c r="Q173" s="726"/>
      <c r="R173" s="726"/>
      <c r="S173" s="726"/>
      <c r="T173" s="726"/>
      <c r="U173" s="812"/>
      <c r="V173" s="810"/>
      <c r="W173" s="810"/>
      <c r="X173" s="810"/>
      <c r="Y173" s="810"/>
      <c r="Z173" s="810"/>
      <c r="AA173" s="810"/>
      <c r="AB173" s="810"/>
      <c r="AC173" s="810"/>
      <c r="AD173" s="810"/>
      <c r="AE173" s="810"/>
      <c r="AF173" s="810"/>
      <c r="AG173" s="810"/>
      <c r="AH173" s="810"/>
      <c r="AI173" s="810"/>
      <c r="AJ173" s="810"/>
      <c r="AK173" s="810"/>
      <c r="AL173" s="810"/>
      <c r="AM173" s="810"/>
      <c r="AN173" s="810"/>
      <c r="AO173" s="810"/>
      <c r="AP173" s="810"/>
      <c r="AQ173" s="810"/>
      <c r="AR173" s="810"/>
      <c r="AS173" s="810"/>
      <c r="AT173" s="810"/>
      <c r="AU173" s="810"/>
      <c r="AV173" s="810"/>
      <c r="AW173" s="810"/>
      <c r="AX173" s="810"/>
      <c r="AY173" s="810"/>
      <c r="AZ173" s="810"/>
      <c r="BA173" s="810"/>
      <c r="BB173" s="810"/>
      <c r="BC173" s="810"/>
    </row>
    <row r="174" ht="15.75" customHeight="1">
      <c r="F174" s="827"/>
      <c r="G174" s="726"/>
      <c r="H174" s="726"/>
      <c r="I174" s="726"/>
      <c r="J174" s="726"/>
      <c r="K174" s="811"/>
      <c r="L174" s="726"/>
      <c r="M174" s="726"/>
      <c r="N174" s="726"/>
      <c r="O174" s="828"/>
      <c r="P174" s="828"/>
      <c r="Q174" s="726"/>
      <c r="R174" s="726"/>
      <c r="S174" s="726"/>
      <c r="T174" s="726"/>
      <c r="U174" s="812"/>
      <c r="V174" s="810"/>
      <c r="W174" s="810"/>
      <c r="X174" s="810"/>
      <c r="Y174" s="810"/>
      <c r="Z174" s="810"/>
      <c r="AA174" s="810"/>
      <c r="AB174" s="810"/>
      <c r="AC174" s="810"/>
      <c r="AD174" s="810"/>
      <c r="AE174" s="810"/>
      <c r="AF174" s="810"/>
      <c r="AG174" s="810"/>
      <c r="AH174" s="810"/>
      <c r="AI174" s="810"/>
      <c r="AJ174" s="810"/>
      <c r="AK174" s="810"/>
      <c r="AL174" s="810"/>
      <c r="AM174" s="810"/>
      <c r="AN174" s="810"/>
      <c r="AO174" s="810"/>
      <c r="AP174" s="810"/>
      <c r="AQ174" s="810"/>
      <c r="AR174" s="810"/>
      <c r="AS174" s="810"/>
      <c r="AT174" s="810"/>
      <c r="AU174" s="810"/>
      <c r="AV174" s="810"/>
      <c r="AW174" s="810"/>
      <c r="AX174" s="810"/>
      <c r="AY174" s="810"/>
      <c r="AZ174" s="810"/>
      <c r="BA174" s="810"/>
      <c r="BB174" s="810"/>
      <c r="BC174" s="810"/>
    </row>
    <row r="175" ht="15.75" customHeight="1">
      <c r="F175" s="827"/>
      <c r="G175" s="726"/>
      <c r="H175" s="726"/>
      <c r="I175" s="726"/>
      <c r="J175" s="726"/>
      <c r="K175" s="811"/>
      <c r="L175" s="726"/>
      <c r="M175" s="726"/>
      <c r="N175" s="726"/>
      <c r="O175" s="828"/>
      <c r="P175" s="828"/>
      <c r="Q175" s="726"/>
      <c r="R175" s="726"/>
      <c r="S175" s="726"/>
      <c r="T175" s="726"/>
      <c r="U175" s="812"/>
      <c r="V175" s="810"/>
      <c r="W175" s="810"/>
      <c r="X175" s="810"/>
      <c r="Y175" s="810"/>
      <c r="Z175" s="810"/>
      <c r="AA175" s="810"/>
      <c r="AB175" s="810"/>
      <c r="AC175" s="810"/>
      <c r="AD175" s="810"/>
      <c r="AE175" s="810"/>
      <c r="AF175" s="810"/>
      <c r="AG175" s="810"/>
      <c r="AH175" s="810"/>
      <c r="AI175" s="810"/>
      <c r="AJ175" s="810"/>
      <c r="AK175" s="810"/>
      <c r="AL175" s="810"/>
      <c r="AM175" s="810"/>
      <c r="AN175" s="810"/>
      <c r="AO175" s="810"/>
      <c r="AP175" s="810"/>
      <c r="AQ175" s="810"/>
      <c r="AR175" s="810"/>
      <c r="AS175" s="810"/>
      <c r="AT175" s="810"/>
      <c r="AU175" s="810"/>
      <c r="AV175" s="810"/>
      <c r="AW175" s="810"/>
      <c r="AX175" s="810"/>
      <c r="AY175" s="810"/>
      <c r="AZ175" s="810"/>
      <c r="BA175" s="810"/>
      <c r="BB175" s="810"/>
      <c r="BC175" s="810"/>
    </row>
    <row r="176" ht="15.75" customHeight="1">
      <c r="F176" s="827"/>
      <c r="G176" s="726"/>
      <c r="H176" s="726"/>
      <c r="I176" s="726"/>
      <c r="J176" s="726"/>
      <c r="K176" s="811"/>
      <c r="L176" s="726"/>
      <c r="M176" s="726"/>
      <c r="N176" s="726"/>
      <c r="O176" s="828"/>
      <c r="P176" s="828"/>
      <c r="Q176" s="726"/>
      <c r="R176" s="726"/>
      <c r="S176" s="726"/>
      <c r="T176" s="726"/>
      <c r="U176" s="812"/>
      <c r="V176" s="810"/>
      <c r="W176" s="810"/>
      <c r="X176" s="810"/>
      <c r="Y176" s="810"/>
      <c r="Z176" s="810"/>
      <c r="AA176" s="810"/>
      <c r="AB176" s="810"/>
      <c r="AC176" s="810"/>
      <c r="AD176" s="810"/>
      <c r="AE176" s="810"/>
      <c r="AF176" s="810"/>
      <c r="AG176" s="810"/>
      <c r="AH176" s="810"/>
      <c r="AI176" s="810"/>
      <c r="AJ176" s="810"/>
      <c r="AK176" s="810"/>
      <c r="AL176" s="810"/>
      <c r="AM176" s="810"/>
      <c r="AN176" s="810"/>
      <c r="AO176" s="810"/>
      <c r="AP176" s="810"/>
      <c r="AQ176" s="810"/>
      <c r="AR176" s="810"/>
      <c r="AS176" s="810"/>
      <c r="AT176" s="810"/>
      <c r="AU176" s="810"/>
      <c r="AV176" s="810"/>
      <c r="AW176" s="810"/>
      <c r="AX176" s="810"/>
      <c r="AY176" s="810"/>
      <c r="AZ176" s="810"/>
      <c r="BA176" s="810"/>
      <c r="BB176" s="810"/>
      <c r="BC176" s="810"/>
    </row>
    <row r="177" ht="15.75" customHeight="1">
      <c r="F177" s="827"/>
      <c r="G177" s="726"/>
      <c r="H177" s="726"/>
      <c r="I177" s="726"/>
      <c r="J177" s="726"/>
      <c r="K177" s="811"/>
      <c r="L177" s="726"/>
      <c r="M177" s="726"/>
      <c r="N177" s="726"/>
      <c r="O177" s="828"/>
      <c r="P177" s="828"/>
      <c r="Q177" s="726"/>
      <c r="R177" s="726"/>
      <c r="S177" s="726"/>
      <c r="T177" s="726"/>
      <c r="U177" s="812"/>
      <c r="V177" s="810"/>
      <c r="W177" s="810"/>
      <c r="X177" s="810"/>
      <c r="Y177" s="810"/>
      <c r="Z177" s="810"/>
      <c r="AA177" s="810"/>
      <c r="AB177" s="810"/>
      <c r="AC177" s="810"/>
      <c r="AD177" s="810"/>
      <c r="AE177" s="810"/>
      <c r="AF177" s="810"/>
      <c r="AG177" s="810"/>
      <c r="AH177" s="810"/>
      <c r="AI177" s="810"/>
      <c r="AJ177" s="810"/>
      <c r="AK177" s="810"/>
      <c r="AL177" s="810"/>
      <c r="AM177" s="810"/>
      <c r="AN177" s="810"/>
      <c r="AO177" s="810"/>
      <c r="AP177" s="810"/>
      <c r="AQ177" s="810"/>
      <c r="AR177" s="810"/>
      <c r="AS177" s="810"/>
      <c r="AT177" s="810"/>
      <c r="AU177" s="810"/>
      <c r="AV177" s="810"/>
      <c r="AW177" s="810"/>
      <c r="AX177" s="810"/>
      <c r="AY177" s="810"/>
      <c r="AZ177" s="810"/>
      <c r="BA177" s="810"/>
      <c r="BB177" s="810"/>
      <c r="BC177" s="810"/>
    </row>
    <row r="178" ht="15.75" customHeight="1">
      <c r="F178" s="827"/>
      <c r="G178" s="726"/>
      <c r="H178" s="726"/>
      <c r="I178" s="726"/>
      <c r="J178" s="726"/>
      <c r="K178" s="811"/>
      <c r="L178" s="726"/>
      <c r="M178" s="726"/>
      <c r="N178" s="726"/>
      <c r="O178" s="828"/>
      <c r="P178" s="828"/>
      <c r="Q178" s="726"/>
      <c r="R178" s="726"/>
      <c r="S178" s="726"/>
      <c r="T178" s="726"/>
      <c r="U178" s="812"/>
      <c r="V178" s="810"/>
      <c r="W178" s="810"/>
      <c r="X178" s="810"/>
      <c r="Y178" s="810"/>
      <c r="Z178" s="810"/>
      <c r="AA178" s="810"/>
      <c r="AB178" s="810"/>
      <c r="AC178" s="810"/>
      <c r="AD178" s="810"/>
      <c r="AE178" s="810"/>
      <c r="AF178" s="810"/>
      <c r="AG178" s="810"/>
      <c r="AH178" s="810"/>
      <c r="AI178" s="810"/>
      <c r="AJ178" s="810"/>
      <c r="AK178" s="810"/>
      <c r="AL178" s="810"/>
      <c r="AM178" s="810"/>
      <c r="AN178" s="810"/>
      <c r="AO178" s="810"/>
      <c r="AP178" s="810"/>
      <c r="AQ178" s="810"/>
      <c r="AR178" s="810"/>
      <c r="AS178" s="810"/>
      <c r="AT178" s="810"/>
      <c r="AU178" s="810"/>
      <c r="AV178" s="810"/>
      <c r="AW178" s="810"/>
      <c r="AX178" s="810"/>
      <c r="AY178" s="810"/>
      <c r="AZ178" s="810"/>
      <c r="BA178" s="810"/>
      <c r="BB178" s="810"/>
      <c r="BC178" s="810"/>
    </row>
    <row r="179" ht="15.75" customHeight="1">
      <c r="F179" s="827"/>
      <c r="G179" s="726"/>
      <c r="H179" s="726"/>
      <c r="I179" s="726"/>
      <c r="J179" s="726"/>
      <c r="K179" s="811"/>
      <c r="L179" s="726"/>
      <c r="M179" s="726"/>
      <c r="N179" s="726"/>
      <c r="O179" s="828"/>
      <c r="P179" s="828"/>
      <c r="Q179" s="726"/>
      <c r="R179" s="726"/>
      <c r="S179" s="726"/>
      <c r="T179" s="726"/>
      <c r="U179" s="812"/>
      <c r="V179" s="810"/>
      <c r="W179" s="810"/>
      <c r="X179" s="810"/>
      <c r="Y179" s="810"/>
      <c r="Z179" s="810"/>
      <c r="AA179" s="810"/>
      <c r="AB179" s="810"/>
      <c r="AC179" s="810"/>
      <c r="AD179" s="810"/>
      <c r="AE179" s="810"/>
      <c r="AF179" s="810"/>
      <c r="AG179" s="810"/>
      <c r="AH179" s="810"/>
      <c r="AI179" s="810"/>
      <c r="AJ179" s="810"/>
      <c r="AK179" s="810"/>
      <c r="AL179" s="810"/>
      <c r="AM179" s="810"/>
      <c r="AN179" s="810"/>
      <c r="AO179" s="810"/>
      <c r="AP179" s="810"/>
      <c r="AQ179" s="810"/>
      <c r="AR179" s="810"/>
      <c r="AS179" s="810"/>
      <c r="AT179" s="810"/>
      <c r="AU179" s="810"/>
      <c r="AV179" s="810"/>
      <c r="AW179" s="810"/>
      <c r="AX179" s="810"/>
      <c r="AY179" s="810"/>
      <c r="AZ179" s="810"/>
      <c r="BA179" s="810"/>
      <c r="BB179" s="810"/>
      <c r="BC179" s="810"/>
    </row>
    <row r="180" ht="15.75" customHeight="1">
      <c r="F180" s="827"/>
      <c r="G180" s="726"/>
      <c r="H180" s="726"/>
      <c r="I180" s="726"/>
      <c r="J180" s="726"/>
      <c r="K180" s="811"/>
      <c r="L180" s="726"/>
      <c r="M180" s="726"/>
      <c r="N180" s="726"/>
      <c r="O180" s="828"/>
      <c r="P180" s="828"/>
      <c r="Q180" s="726"/>
      <c r="R180" s="726"/>
      <c r="S180" s="726"/>
      <c r="T180" s="726"/>
      <c r="U180" s="812"/>
      <c r="V180" s="810"/>
      <c r="W180" s="810"/>
      <c r="X180" s="810"/>
      <c r="Y180" s="810"/>
      <c r="Z180" s="810"/>
      <c r="AA180" s="810"/>
      <c r="AB180" s="810"/>
      <c r="AC180" s="810"/>
      <c r="AD180" s="810"/>
      <c r="AE180" s="810"/>
      <c r="AF180" s="810"/>
      <c r="AG180" s="810"/>
      <c r="AH180" s="810"/>
      <c r="AI180" s="810"/>
      <c r="AJ180" s="810"/>
      <c r="AK180" s="810"/>
      <c r="AL180" s="810"/>
      <c r="AM180" s="810"/>
      <c r="AN180" s="810"/>
      <c r="AO180" s="810"/>
      <c r="AP180" s="810"/>
      <c r="AQ180" s="810"/>
      <c r="AR180" s="810"/>
      <c r="AS180" s="810"/>
      <c r="AT180" s="810"/>
      <c r="AU180" s="810"/>
      <c r="AV180" s="810"/>
      <c r="AW180" s="810"/>
      <c r="AX180" s="810"/>
      <c r="AY180" s="810"/>
      <c r="AZ180" s="810"/>
      <c r="BA180" s="810"/>
      <c r="BB180" s="810"/>
      <c r="BC180" s="810"/>
    </row>
    <row r="181" ht="15.75" customHeight="1">
      <c r="F181" s="827"/>
      <c r="G181" s="726"/>
      <c r="H181" s="726"/>
      <c r="I181" s="726"/>
      <c r="J181" s="726"/>
      <c r="K181" s="811"/>
      <c r="L181" s="726"/>
      <c r="M181" s="726"/>
      <c r="N181" s="726"/>
      <c r="O181" s="828"/>
      <c r="P181" s="828"/>
      <c r="Q181" s="726"/>
      <c r="R181" s="726"/>
      <c r="S181" s="726"/>
      <c r="T181" s="726"/>
      <c r="U181" s="812"/>
      <c r="V181" s="810"/>
      <c r="W181" s="810"/>
      <c r="X181" s="810"/>
      <c r="Y181" s="810"/>
      <c r="Z181" s="810"/>
      <c r="AA181" s="810"/>
      <c r="AB181" s="810"/>
      <c r="AC181" s="810"/>
      <c r="AD181" s="810"/>
      <c r="AE181" s="810"/>
      <c r="AF181" s="810"/>
      <c r="AG181" s="810"/>
      <c r="AH181" s="810"/>
      <c r="AI181" s="810"/>
      <c r="AJ181" s="810"/>
      <c r="AK181" s="810"/>
      <c r="AL181" s="810"/>
      <c r="AM181" s="810"/>
      <c r="AN181" s="810"/>
      <c r="AO181" s="810"/>
      <c r="AP181" s="810"/>
      <c r="AQ181" s="810"/>
      <c r="AR181" s="810"/>
      <c r="AS181" s="810"/>
      <c r="AT181" s="810"/>
      <c r="AU181" s="810"/>
      <c r="AV181" s="810"/>
      <c r="AW181" s="810"/>
      <c r="AX181" s="810"/>
      <c r="AY181" s="810"/>
      <c r="AZ181" s="810"/>
      <c r="BA181" s="810"/>
      <c r="BB181" s="810"/>
      <c r="BC181" s="810"/>
    </row>
    <row r="182" ht="15.75" customHeight="1">
      <c r="F182" s="827"/>
      <c r="G182" s="726"/>
      <c r="H182" s="726"/>
      <c r="I182" s="726"/>
      <c r="J182" s="726"/>
      <c r="K182" s="811"/>
      <c r="L182" s="726"/>
      <c r="M182" s="726"/>
      <c r="N182" s="726"/>
      <c r="O182" s="828"/>
      <c r="P182" s="828"/>
      <c r="Q182" s="726"/>
      <c r="R182" s="726"/>
      <c r="S182" s="726"/>
      <c r="T182" s="726"/>
      <c r="U182" s="812"/>
      <c r="V182" s="810"/>
      <c r="W182" s="810"/>
      <c r="X182" s="810"/>
      <c r="Y182" s="810"/>
      <c r="Z182" s="810"/>
      <c r="AA182" s="810"/>
      <c r="AB182" s="810"/>
      <c r="AC182" s="810"/>
      <c r="AD182" s="810"/>
      <c r="AE182" s="810"/>
      <c r="AF182" s="810"/>
      <c r="AG182" s="810"/>
      <c r="AH182" s="810"/>
      <c r="AI182" s="810"/>
      <c r="AJ182" s="810"/>
      <c r="AK182" s="810"/>
      <c r="AL182" s="810"/>
      <c r="AM182" s="810"/>
      <c r="AN182" s="810"/>
      <c r="AO182" s="810"/>
      <c r="AP182" s="810"/>
      <c r="AQ182" s="810"/>
      <c r="AR182" s="810"/>
      <c r="AS182" s="810"/>
      <c r="AT182" s="810"/>
      <c r="AU182" s="810"/>
      <c r="AV182" s="810"/>
      <c r="AW182" s="810"/>
      <c r="AX182" s="810"/>
      <c r="AY182" s="810"/>
      <c r="AZ182" s="810"/>
      <c r="BA182" s="810"/>
      <c r="BB182" s="810"/>
      <c r="BC182" s="810"/>
    </row>
    <row r="183" ht="15.75" customHeight="1">
      <c r="F183" s="827"/>
      <c r="G183" s="726"/>
      <c r="H183" s="726"/>
      <c r="I183" s="726"/>
      <c r="J183" s="726"/>
      <c r="K183" s="811"/>
      <c r="L183" s="726"/>
      <c r="M183" s="726"/>
      <c r="N183" s="726"/>
      <c r="O183" s="828"/>
      <c r="P183" s="828"/>
      <c r="Q183" s="726"/>
      <c r="R183" s="726"/>
      <c r="S183" s="726"/>
      <c r="T183" s="726"/>
      <c r="U183" s="812"/>
      <c r="V183" s="810"/>
      <c r="W183" s="810"/>
      <c r="X183" s="810"/>
      <c r="Y183" s="810"/>
      <c r="Z183" s="810"/>
      <c r="AA183" s="810"/>
      <c r="AB183" s="810"/>
      <c r="AC183" s="810"/>
      <c r="AD183" s="810"/>
      <c r="AE183" s="810"/>
      <c r="AF183" s="810"/>
      <c r="AG183" s="810"/>
      <c r="AH183" s="810"/>
      <c r="AI183" s="810"/>
      <c r="AJ183" s="810"/>
      <c r="AK183" s="810"/>
      <c r="AL183" s="810"/>
      <c r="AM183" s="810"/>
      <c r="AN183" s="810"/>
      <c r="AO183" s="810"/>
      <c r="AP183" s="810"/>
      <c r="AQ183" s="810"/>
      <c r="AR183" s="810"/>
      <c r="AS183" s="810"/>
      <c r="AT183" s="810"/>
      <c r="AU183" s="810"/>
      <c r="AV183" s="810"/>
      <c r="AW183" s="810"/>
      <c r="AX183" s="810"/>
      <c r="AY183" s="810"/>
      <c r="AZ183" s="810"/>
      <c r="BA183" s="810"/>
      <c r="BB183" s="810"/>
      <c r="BC183" s="810"/>
    </row>
    <row r="184" ht="15.75" customHeight="1">
      <c r="F184" s="827"/>
      <c r="G184" s="726"/>
      <c r="H184" s="726"/>
      <c r="I184" s="726"/>
      <c r="J184" s="726"/>
      <c r="K184" s="811"/>
      <c r="L184" s="726"/>
      <c r="M184" s="726"/>
      <c r="N184" s="726"/>
      <c r="O184" s="828"/>
      <c r="P184" s="828"/>
      <c r="Q184" s="726"/>
      <c r="R184" s="726"/>
      <c r="S184" s="726"/>
      <c r="T184" s="726"/>
      <c r="U184" s="812"/>
      <c r="V184" s="810"/>
      <c r="W184" s="810"/>
      <c r="X184" s="810"/>
      <c r="Y184" s="810"/>
      <c r="Z184" s="810"/>
      <c r="AA184" s="810"/>
      <c r="AB184" s="810"/>
      <c r="AC184" s="810"/>
      <c r="AD184" s="810"/>
      <c r="AE184" s="810"/>
      <c r="AF184" s="810"/>
      <c r="AG184" s="810"/>
      <c r="AH184" s="810"/>
      <c r="AI184" s="810"/>
      <c r="AJ184" s="810"/>
      <c r="AK184" s="810"/>
      <c r="AL184" s="810"/>
      <c r="AM184" s="810"/>
      <c r="AN184" s="810"/>
      <c r="AO184" s="810"/>
      <c r="AP184" s="810"/>
      <c r="AQ184" s="810"/>
      <c r="AR184" s="810"/>
      <c r="AS184" s="810"/>
      <c r="AT184" s="810"/>
      <c r="AU184" s="810"/>
      <c r="AV184" s="810"/>
      <c r="AW184" s="810"/>
      <c r="AX184" s="810"/>
      <c r="AY184" s="810"/>
      <c r="AZ184" s="810"/>
      <c r="BA184" s="810"/>
      <c r="BB184" s="810"/>
      <c r="BC184" s="810"/>
    </row>
    <row r="185" ht="15.75" customHeight="1">
      <c r="F185" s="827"/>
      <c r="G185" s="726"/>
      <c r="H185" s="726"/>
      <c r="I185" s="726"/>
      <c r="J185" s="726"/>
      <c r="K185" s="811"/>
      <c r="L185" s="726"/>
      <c r="M185" s="726"/>
      <c r="N185" s="726"/>
      <c r="O185" s="828"/>
      <c r="P185" s="828"/>
      <c r="Q185" s="726"/>
      <c r="R185" s="726"/>
      <c r="S185" s="726"/>
      <c r="T185" s="726"/>
      <c r="U185" s="812"/>
      <c r="V185" s="810"/>
      <c r="W185" s="810"/>
      <c r="X185" s="810"/>
      <c r="Y185" s="810"/>
      <c r="Z185" s="810"/>
      <c r="AA185" s="810"/>
      <c r="AB185" s="810"/>
      <c r="AC185" s="810"/>
      <c r="AD185" s="810"/>
      <c r="AE185" s="810"/>
      <c r="AF185" s="810"/>
      <c r="AG185" s="810"/>
      <c r="AH185" s="810"/>
      <c r="AI185" s="810"/>
      <c r="AJ185" s="810"/>
      <c r="AK185" s="810"/>
      <c r="AL185" s="810"/>
      <c r="AM185" s="810"/>
      <c r="AN185" s="810"/>
      <c r="AO185" s="810"/>
      <c r="AP185" s="810"/>
      <c r="AQ185" s="810"/>
      <c r="AR185" s="810"/>
      <c r="AS185" s="810"/>
      <c r="AT185" s="810"/>
      <c r="AU185" s="810"/>
      <c r="AV185" s="810"/>
      <c r="AW185" s="810"/>
      <c r="AX185" s="810"/>
      <c r="AY185" s="810"/>
      <c r="AZ185" s="810"/>
      <c r="BA185" s="810"/>
      <c r="BB185" s="810"/>
      <c r="BC185" s="810"/>
    </row>
    <row r="186" ht="15.75" customHeight="1">
      <c r="F186" s="827"/>
      <c r="G186" s="726"/>
      <c r="H186" s="726"/>
      <c r="I186" s="726"/>
      <c r="J186" s="726"/>
      <c r="K186" s="811"/>
      <c r="L186" s="726"/>
      <c r="M186" s="726"/>
      <c r="N186" s="726"/>
      <c r="O186" s="828"/>
      <c r="P186" s="828"/>
      <c r="Q186" s="726"/>
      <c r="R186" s="726"/>
      <c r="S186" s="726"/>
      <c r="T186" s="726"/>
      <c r="U186" s="812"/>
      <c r="V186" s="810"/>
      <c r="W186" s="810"/>
      <c r="X186" s="810"/>
      <c r="Y186" s="810"/>
      <c r="Z186" s="810"/>
      <c r="AA186" s="810"/>
      <c r="AB186" s="810"/>
      <c r="AC186" s="810"/>
      <c r="AD186" s="810"/>
      <c r="AE186" s="810"/>
      <c r="AF186" s="810"/>
      <c r="AG186" s="810"/>
      <c r="AH186" s="810"/>
      <c r="AI186" s="810"/>
      <c r="AJ186" s="810"/>
      <c r="AK186" s="810"/>
      <c r="AL186" s="810"/>
      <c r="AM186" s="810"/>
      <c r="AN186" s="810"/>
      <c r="AO186" s="810"/>
      <c r="AP186" s="810"/>
      <c r="AQ186" s="810"/>
      <c r="AR186" s="810"/>
      <c r="AS186" s="810"/>
      <c r="AT186" s="810"/>
      <c r="AU186" s="810"/>
      <c r="AV186" s="810"/>
      <c r="AW186" s="810"/>
      <c r="AX186" s="810"/>
      <c r="AY186" s="810"/>
      <c r="AZ186" s="810"/>
      <c r="BA186" s="810"/>
      <c r="BB186" s="810"/>
      <c r="BC186" s="810"/>
    </row>
    <row r="187" ht="15.75" customHeight="1">
      <c r="F187" s="827"/>
      <c r="G187" s="726"/>
      <c r="H187" s="726"/>
      <c r="I187" s="726"/>
      <c r="J187" s="726"/>
      <c r="K187" s="811"/>
      <c r="L187" s="726"/>
      <c r="M187" s="726"/>
      <c r="N187" s="726"/>
      <c r="O187" s="828"/>
      <c r="P187" s="828"/>
      <c r="Q187" s="726"/>
      <c r="R187" s="726"/>
      <c r="S187" s="726"/>
      <c r="T187" s="726"/>
      <c r="U187" s="812"/>
      <c r="V187" s="810"/>
      <c r="W187" s="810"/>
      <c r="X187" s="810"/>
      <c r="Y187" s="810"/>
      <c r="Z187" s="810"/>
      <c r="AA187" s="810"/>
      <c r="AB187" s="810"/>
      <c r="AC187" s="810"/>
      <c r="AD187" s="810"/>
      <c r="AE187" s="810"/>
      <c r="AF187" s="810"/>
      <c r="AG187" s="810"/>
      <c r="AH187" s="810"/>
      <c r="AI187" s="810"/>
      <c r="AJ187" s="810"/>
      <c r="AK187" s="810"/>
      <c r="AL187" s="810"/>
      <c r="AM187" s="810"/>
      <c r="AN187" s="810"/>
      <c r="AO187" s="810"/>
      <c r="AP187" s="810"/>
      <c r="AQ187" s="810"/>
      <c r="AR187" s="810"/>
      <c r="AS187" s="810"/>
      <c r="AT187" s="810"/>
      <c r="AU187" s="810"/>
      <c r="AV187" s="810"/>
      <c r="AW187" s="810"/>
      <c r="AX187" s="810"/>
      <c r="AY187" s="810"/>
      <c r="AZ187" s="810"/>
      <c r="BA187" s="810"/>
      <c r="BB187" s="810"/>
      <c r="BC187" s="810"/>
    </row>
    <row r="188" ht="15.75" customHeight="1">
      <c r="F188" s="827"/>
      <c r="G188" s="726"/>
      <c r="H188" s="726"/>
      <c r="I188" s="726"/>
      <c r="J188" s="726"/>
      <c r="K188" s="811"/>
      <c r="L188" s="726"/>
      <c r="M188" s="726"/>
      <c r="N188" s="726"/>
      <c r="O188" s="828"/>
      <c r="P188" s="828"/>
      <c r="Q188" s="726"/>
      <c r="R188" s="726"/>
      <c r="S188" s="726"/>
      <c r="T188" s="726"/>
      <c r="U188" s="812"/>
      <c r="V188" s="810"/>
      <c r="W188" s="810"/>
      <c r="X188" s="810"/>
      <c r="Y188" s="810"/>
      <c r="Z188" s="810"/>
      <c r="AA188" s="810"/>
      <c r="AB188" s="810"/>
      <c r="AC188" s="810"/>
      <c r="AD188" s="810"/>
      <c r="AE188" s="810"/>
      <c r="AF188" s="810"/>
      <c r="AG188" s="810"/>
      <c r="AH188" s="810"/>
      <c r="AI188" s="810"/>
      <c r="AJ188" s="810"/>
      <c r="AK188" s="810"/>
      <c r="AL188" s="810"/>
      <c r="AM188" s="810"/>
      <c r="AN188" s="810"/>
      <c r="AO188" s="810"/>
      <c r="AP188" s="810"/>
      <c r="AQ188" s="810"/>
      <c r="AR188" s="810"/>
      <c r="AS188" s="810"/>
      <c r="AT188" s="810"/>
      <c r="AU188" s="810"/>
      <c r="AV188" s="810"/>
      <c r="AW188" s="810"/>
      <c r="AX188" s="810"/>
      <c r="AY188" s="810"/>
      <c r="AZ188" s="810"/>
      <c r="BA188" s="810"/>
      <c r="BB188" s="810"/>
      <c r="BC188" s="810"/>
    </row>
    <row r="189" ht="15.75" customHeight="1">
      <c r="F189" s="827"/>
      <c r="G189" s="726"/>
      <c r="H189" s="726"/>
      <c r="I189" s="726"/>
      <c r="J189" s="726"/>
      <c r="K189" s="811"/>
      <c r="L189" s="726"/>
      <c r="M189" s="726"/>
      <c r="N189" s="726"/>
      <c r="O189" s="828"/>
      <c r="P189" s="828"/>
      <c r="Q189" s="726"/>
      <c r="R189" s="726"/>
      <c r="S189" s="726"/>
      <c r="T189" s="726"/>
      <c r="U189" s="812"/>
      <c r="V189" s="810"/>
      <c r="W189" s="810"/>
      <c r="X189" s="810"/>
      <c r="Y189" s="810"/>
      <c r="Z189" s="810"/>
      <c r="AA189" s="810"/>
      <c r="AB189" s="810"/>
      <c r="AC189" s="810"/>
      <c r="AD189" s="810"/>
      <c r="AE189" s="810"/>
      <c r="AF189" s="810"/>
      <c r="AG189" s="810"/>
      <c r="AH189" s="810"/>
      <c r="AI189" s="810"/>
      <c r="AJ189" s="810"/>
      <c r="AK189" s="810"/>
      <c r="AL189" s="810"/>
      <c r="AM189" s="810"/>
      <c r="AN189" s="810"/>
      <c r="AO189" s="810"/>
      <c r="AP189" s="810"/>
      <c r="AQ189" s="810"/>
      <c r="AR189" s="810"/>
      <c r="AS189" s="810"/>
      <c r="AT189" s="810"/>
      <c r="AU189" s="810"/>
      <c r="AV189" s="810"/>
      <c r="AW189" s="810"/>
      <c r="AX189" s="810"/>
      <c r="AY189" s="810"/>
      <c r="AZ189" s="810"/>
      <c r="BA189" s="810"/>
      <c r="BB189" s="810"/>
      <c r="BC189" s="810"/>
    </row>
    <row r="190" ht="15.75" customHeight="1">
      <c r="F190" s="827"/>
      <c r="G190" s="726"/>
      <c r="H190" s="726"/>
      <c r="I190" s="726"/>
      <c r="J190" s="726"/>
      <c r="K190" s="811"/>
      <c r="L190" s="726"/>
      <c r="M190" s="726"/>
      <c r="N190" s="726"/>
      <c r="O190" s="828"/>
      <c r="P190" s="828"/>
      <c r="Q190" s="726"/>
      <c r="R190" s="726"/>
      <c r="S190" s="726"/>
      <c r="T190" s="726"/>
      <c r="U190" s="812"/>
      <c r="V190" s="810"/>
      <c r="W190" s="810"/>
      <c r="X190" s="810"/>
      <c r="Y190" s="810"/>
      <c r="Z190" s="810"/>
      <c r="AA190" s="810"/>
      <c r="AB190" s="810"/>
      <c r="AC190" s="810"/>
      <c r="AD190" s="810"/>
      <c r="AE190" s="810"/>
      <c r="AF190" s="810"/>
      <c r="AG190" s="810"/>
      <c r="AH190" s="810"/>
      <c r="AI190" s="810"/>
      <c r="AJ190" s="810"/>
      <c r="AK190" s="810"/>
      <c r="AL190" s="810"/>
      <c r="AM190" s="810"/>
      <c r="AN190" s="810"/>
      <c r="AO190" s="810"/>
      <c r="AP190" s="810"/>
      <c r="AQ190" s="810"/>
      <c r="AR190" s="810"/>
      <c r="AS190" s="810"/>
      <c r="AT190" s="810"/>
      <c r="AU190" s="810"/>
      <c r="AV190" s="810"/>
      <c r="AW190" s="810"/>
      <c r="AX190" s="810"/>
      <c r="AY190" s="810"/>
      <c r="AZ190" s="810"/>
      <c r="BA190" s="810"/>
      <c r="BB190" s="810"/>
      <c r="BC190" s="810"/>
    </row>
    <row r="191" ht="15.75" customHeight="1">
      <c r="F191" s="827"/>
      <c r="G191" s="726"/>
      <c r="H191" s="726"/>
      <c r="I191" s="726"/>
      <c r="J191" s="726"/>
      <c r="K191" s="811"/>
      <c r="L191" s="726"/>
      <c r="M191" s="726"/>
      <c r="N191" s="726"/>
      <c r="O191" s="828"/>
      <c r="P191" s="828"/>
      <c r="Q191" s="726"/>
      <c r="R191" s="726"/>
      <c r="S191" s="726"/>
      <c r="T191" s="726"/>
      <c r="U191" s="812"/>
      <c r="V191" s="810"/>
      <c r="W191" s="810"/>
      <c r="X191" s="810"/>
      <c r="Y191" s="810"/>
      <c r="Z191" s="810"/>
      <c r="AA191" s="810"/>
      <c r="AB191" s="810"/>
      <c r="AC191" s="810"/>
      <c r="AD191" s="810"/>
      <c r="AE191" s="810"/>
      <c r="AF191" s="810"/>
      <c r="AG191" s="810"/>
      <c r="AH191" s="810"/>
      <c r="AI191" s="810"/>
      <c r="AJ191" s="810"/>
      <c r="AK191" s="810"/>
      <c r="AL191" s="810"/>
      <c r="AM191" s="810"/>
      <c r="AN191" s="810"/>
      <c r="AO191" s="810"/>
      <c r="AP191" s="810"/>
      <c r="AQ191" s="810"/>
      <c r="AR191" s="810"/>
      <c r="AS191" s="810"/>
      <c r="AT191" s="810"/>
      <c r="AU191" s="810"/>
      <c r="AV191" s="810"/>
      <c r="AW191" s="810"/>
      <c r="AX191" s="810"/>
      <c r="AY191" s="810"/>
      <c r="AZ191" s="810"/>
      <c r="BA191" s="810"/>
      <c r="BB191" s="810"/>
      <c r="BC191" s="810"/>
    </row>
    <row r="192" ht="15.75" customHeight="1">
      <c r="F192" s="827"/>
      <c r="G192" s="726"/>
      <c r="H192" s="726"/>
      <c r="I192" s="726"/>
      <c r="J192" s="726"/>
      <c r="K192" s="811"/>
      <c r="L192" s="726"/>
      <c r="M192" s="726"/>
      <c r="N192" s="726"/>
      <c r="O192" s="828"/>
      <c r="P192" s="828"/>
      <c r="Q192" s="726"/>
      <c r="R192" s="726"/>
      <c r="S192" s="726"/>
      <c r="T192" s="726"/>
      <c r="U192" s="812"/>
      <c r="V192" s="810"/>
      <c r="W192" s="810"/>
      <c r="X192" s="810"/>
      <c r="Y192" s="810"/>
      <c r="Z192" s="810"/>
      <c r="AA192" s="810"/>
      <c r="AB192" s="810"/>
      <c r="AC192" s="810"/>
      <c r="AD192" s="810"/>
      <c r="AE192" s="810"/>
      <c r="AF192" s="810"/>
      <c r="AG192" s="810"/>
      <c r="AH192" s="810"/>
      <c r="AI192" s="810"/>
      <c r="AJ192" s="810"/>
      <c r="AK192" s="810"/>
      <c r="AL192" s="810"/>
      <c r="AM192" s="810"/>
      <c r="AN192" s="810"/>
      <c r="AO192" s="810"/>
      <c r="AP192" s="810"/>
      <c r="AQ192" s="810"/>
      <c r="AR192" s="810"/>
      <c r="AS192" s="810"/>
      <c r="AT192" s="810"/>
      <c r="AU192" s="810"/>
      <c r="AV192" s="810"/>
      <c r="AW192" s="810"/>
      <c r="AX192" s="810"/>
      <c r="AY192" s="810"/>
      <c r="AZ192" s="810"/>
      <c r="BA192" s="810"/>
      <c r="BB192" s="810"/>
      <c r="BC192" s="810"/>
    </row>
    <row r="193" ht="15.75" customHeight="1">
      <c r="F193" s="827"/>
      <c r="G193" s="726"/>
      <c r="H193" s="726"/>
      <c r="I193" s="726"/>
      <c r="J193" s="726"/>
      <c r="K193" s="811"/>
      <c r="L193" s="726"/>
      <c r="M193" s="726"/>
      <c r="N193" s="726"/>
      <c r="O193" s="828"/>
      <c r="P193" s="828"/>
      <c r="Q193" s="726"/>
      <c r="R193" s="726"/>
      <c r="S193" s="726"/>
      <c r="T193" s="726"/>
      <c r="U193" s="812"/>
      <c r="V193" s="810"/>
      <c r="W193" s="810"/>
      <c r="X193" s="810"/>
      <c r="Y193" s="810"/>
      <c r="Z193" s="810"/>
      <c r="AA193" s="810"/>
      <c r="AB193" s="810"/>
      <c r="AC193" s="810"/>
      <c r="AD193" s="810"/>
      <c r="AE193" s="810"/>
      <c r="AF193" s="810"/>
      <c r="AG193" s="810"/>
      <c r="AH193" s="810"/>
      <c r="AI193" s="810"/>
      <c r="AJ193" s="810"/>
      <c r="AK193" s="810"/>
      <c r="AL193" s="810"/>
      <c r="AM193" s="810"/>
      <c r="AN193" s="810"/>
      <c r="AO193" s="810"/>
      <c r="AP193" s="810"/>
      <c r="AQ193" s="810"/>
      <c r="AR193" s="810"/>
      <c r="AS193" s="810"/>
      <c r="AT193" s="810"/>
      <c r="AU193" s="810"/>
      <c r="AV193" s="810"/>
      <c r="AW193" s="810"/>
      <c r="AX193" s="810"/>
      <c r="AY193" s="810"/>
      <c r="AZ193" s="810"/>
      <c r="BA193" s="810"/>
      <c r="BB193" s="810"/>
      <c r="BC193" s="810"/>
    </row>
    <row r="194" ht="15.75" customHeight="1">
      <c r="F194" s="827"/>
      <c r="G194" s="726"/>
      <c r="H194" s="726"/>
      <c r="I194" s="726"/>
      <c r="J194" s="726"/>
      <c r="K194" s="811"/>
      <c r="L194" s="726"/>
      <c r="M194" s="726"/>
      <c r="N194" s="726"/>
      <c r="O194" s="828"/>
      <c r="P194" s="828"/>
      <c r="Q194" s="726"/>
      <c r="R194" s="726"/>
      <c r="S194" s="726"/>
      <c r="T194" s="726"/>
      <c r="U194" s="812"/>
      <c r="V194" s="810"/>
      <c r="W194" s="810"/>
      <c r="X194" s="810"/>
      <c r="Y194" s="810"/>
      <c r="Z194" s="810"/>
      <c r="AA194" s="810"/>
      <c r="AB194" s="810"/>
      <c r="AC194" s="810"/>
      <c r="AD194" s="810"/>
      <c r="AE194" s="810"/>
      <c r="AF194" s="810"/>
      <c r="AG194" s="810"/>
      <c r="AH194" s="810"/>
      <c r="AI194" s="810"/>
      <c r="AJ194" s="810"/>
      <c r="AK194" s="810"/>
      <c r="AL194" s="810"/>
      <c r="AM194" s="810"/>
      <c r="AN194" s="810"/>
      <c r="AO194" s="810"/>
      <c r="AP194" s="810"/>
      <c r="AQ194" s="810"/>
      <c r="AR194" s="810"/>
      <c r="AS194" s="810"/>
      <c r="AT194" s="810"/>
      <c r="AU194" s="810"/>
      <c r="AV194" s="810"/>
      <c r="AW194" s="810"/>
      <c r="AX194" s="810"/>
      <c r="AY194" s="810"/>
      <c r="AZ194" s="810"/>
      <c r="BA194" s="810"/>
      <c r="BB194" s="810"/>
      <c r="BC194" s="810"/>
    </row>
    <row r="195" ht="15.75" customHeight="1">
      <c r="F195" s="827"/>
      <c r="G195" s="726"/>
      <c r="H195" s="726"/>
      <c r="I195" s="726"/>
      <c r="J195" s="726"/>
      <c r="K195" s="811"/>
      <c r="L195" s="726"/>
      <c r="M195" s="726"/>
      <c r="N195" s="726"/>
      <c r="O195" s="828"/>
      <c r="P195" s="828"/>
      <c r="Q195" s="726"/>
      <c r="R195" s="726"/>
      <c r="S195" s="726"/>
      <c r="T195" s="726"/>
      <c r="U195" s="812"/>
      <c r="V195" s="810"/>
      <c r="W195" s="810"/>
      <c r="X195" s="810"/>
      <c r="Y195" s="810"/>
      <c r="Z195" s="810"/>
      <c r="AA195" s="810"/>
      <c r="AB195" s="810"/>
      <c r="AC195" s="810"/>
      <c r="AD195" s="810"/>
      <c r="AE195" s="810"/>
      <c r="AF195" s="810"/>
      <c r="AG195" s="810"/>
      <c r="AH195" s="810"/>
      <c r="AI195" s="810"/>
      <c r="AJ195" s="810"/>
      <c r="AK195" s="810"/>
      <c r="AL195" s="810"/>
      <c r="AM195" s="810"/>
      <c r="AN195" s="810"/>
      <c r="AO195" s="810"/>
      <c r="AP195" s="810"/>
      <c r="AQ195" s="810"/>
      <c r="AR195" s="810"/>
      <c r="AS195" s="810"/>
      <c r="AT195" s="810"/>
      <c r="AU195" s="810"/>
      <c r="AV195" s="810"/>
      <c r="AW195" s="810"/>
      <c r="AX195" s="810"/>
      <c r="AY195" s="810"/>
      <c r="AZ195" s="810"/>
      <c r="BA195" s="810"/>
      <c r="BB195" s="810"/>
      <c r="BC195" s="810"/>
    </row>
    <row r="196" ht="15.75" customHeight="1">
      <c r="F196" s="827"/>
      <c r="G196" s="726"/>
      <c r="H196" s="726"/>
      <c r="I196" s="726"/>
      <c r="J196" s="726"/>
      <c r="K196" s="811"/>
      <c r="L196" s="726"/>
      <c r="M196" s="726"/>
      <c r="N196" s="726"/>
      <c r="O196" s="828"/>
      <c r="P196" s="828"/>
      <c r="Q196" s="726"/>
      <c r="R196" s="726"/>
      <c r="S196" s="726"/>
      <c r="T196" s="726"/>
      <c r="U196" s="812"/>
      <c r="V196" s="810"/>
      <c r="W196" s="810"/>
      <c r="X196" s="810"/>
      <c r="Y196" s="810"/>
      <c r="Z196" s="810"/>
      <c r="AA196" s="810"/>
      <c r="AB196" s="810"/>
      <c r="AC196" s="810"/>
      <c r="AD196" s="810"/>
      <c r="AE196" s="810"/>
      <c r="AF196" s="810"/>
      <c r="AG196" s="810"/>
      <c r="AH196" s="810"/>
      <c r="AI196" s="810"/>
      <c r="AJ196" s="810"/>
      <c r="AK196" s="810"/>
      <c r="AL196" s="810"/>
      <c r="AM196" s="810"/>
      <c r="AN196" s="810"/>
      <c r="AO196" s="810"/>
      <c r="AP196" s="810"/>
      <c r="AQ196" s="810"/>
      <c r="AR196" s="810"/>
      <c r="AS196" s="810"/>
      <c r="AT196" s="810"/>
      <c r="AU196" s="810"/>
      <c r="AV196" s="810"/>
      <c r="AW196" s="810"/>
      <c r="AX196" s="810"/>
      <c r="AY196" s="810"/>
      <c r="AZ196" s="810"/>
      <c r="BA196" s="810"/>
      <c r="BB196" s="810"/>
      <c r="BC196" s="810"/>
    </row>
    <row r="197" ht="15.75" customHeight="1">
      <c r="F197" s="827"/>
      <c r="G197" s="726"/>
      <c r="H197" s="726"/>
      <c r="I197" s="726"/>
      <c r="J197" s="726"/>
      <c r="K197" s="811"/>
      <c r="L197" s="726"/>
      <c r="M197" s="726"/>
      <c r="N197" s="726"/>
      <c r="O197" s="828"/>
      <c r="P197" s="828"/>
      <c r="Q197" s="726"/>
      <c r="R197" s="726"/>
      <c r="S197" s="726"/>
      <c r="T197" s="726"/>
      <c r="U197" s="812"/>
      <c r="V197" s="810"/>
      <c r="W197" s="810"/>
      <c r="X197" s="810"/>
      <c r="Y197" s="810"/>
      <c r="Z197" s="810"/>
      <c r="AA197" s="810"/>
      <c r="AB197" s="810"/>
      <c r="AC197" s="810"/>
      <c r="AD197" s="810"/>
      <c r="AE197" s="810"/>
      <c r="AF197" s="810"/>
      <c r="AG197" s="810"/>
      <c r="AH197" s="810"/>
      <c r="AI197" s="810"/>
      <c r="AJ197" s="810"/>
      <c r="AK197" s="810"/>
      <c r="AL197" s="810"/>
      <c r="AM197" s="810"/>
      <c r="AN197" s="810"/>
      <c r="AO197" s="810"/>
      <c r="AP197" s="810"/>
      <c r="AQ197" s="810"/>
      <c r="AR197" s="810"/>
      <c r="AS197" s="810"/>
      <c r="AT197" s="810"/>
      <c r="AU197" s="810"/>
      <c r="AV197" s="810"/>
      <c r="AW197" s="810"/>
      <c r="AX197" s="810"/>
      <c r="AY197" s="810"/>
      <c r="AZ197" s="810"/>
      <c r="BA197" s="810"/>
      <c r="BB197" s="810"/>
      <c r="BC197" s="810"/>
    </row>
    <row r="198" ht="15.75" customHeight="1">
      <c r="F198" s="827"/>
      <c r="G198" s="726"/>
      <c r="H198" s="726"/>
      <c r="I198" s="726"/>
      <c r="J198" s="726"/>
      <c r="K198" s="811"/>
      <c r="L198" s="726"/>
      <c r="M198" s="726"/>
      <c r="N198" s="726"/>
      <c r="O198" s="828"/>
      <c r="P198" s="828"/>
      <c r="Q198" s="726"/>
      <c r="R198" s="726"/>
      <c r="S198" s="726"/>
      <c r="T198" s="726"/>
      <c r="U198" s="812"/>
      <c r="V198" s="810"/>
      <c r="W198" s="810"/>
      <c r="X198" s="810"/>
      <c r="Y198" s="810"/>
      <c r="Z198" s="810"/>
      <c r="AA198" s="810"/>
      <c r="AB198" s="810"/>
      <c r="AC198" s="810"/>
      <c r="AD198" s="810"/>
      <c r="AE198" s="810"/>
      <c r="AF198" s="810"/>
      <c r="AG198" s="810"/>
      <c r="AH198" s="810"/>
      <c r="AI198" s="810"/>
      <c r="AJ198" s="810"/>
      <c r="AK198" s="810"/>
      <c r="AL198" s="810"/>
      <c r="AM198" s="810"/>
      <c r="AN198" s="810"/>
      <c r="AO198" s="810"/>
      <c r="AP198" s="810"/>
      <c r="AQ198" s="810"/>
      <c r="AR198" s="810"/>
      <c r="AS198" s="810"/>
      <c r="AT198" s="810"/>
      <c r="AU198" s="810"/>
      <c r="AV198" s="810"/>
      <c r="AW198" s="810"/>
      <c r="AX198" s="810"/>
      <c r="AY198" s="810"/>
      <c r="AZ198" s="810"/>
      <c r="BA198" s="810"/>
      <c r="BB198" s="810"/>
      <c r="BC198" s="810"/>
    </row>
    <row r="199" ht="15.75" customHeight="1">
      <c r="F199" s="827"/>
      <c r="G199" s="726"/>
      <c r="H199" s="726"/>
      <c r="I199" s="726"/>
      <c r="J199" s="726"/>
      <c r="K199" s="811"/>
      <c r="L199" s="726"/>
      <c r="M199" s="726"/>
      <c r="N199" s="726"/>
      <c r="O199" s="828"/>
      <c r="P199" s="828"/>
      <c r="Q199" s="726"/>
      <c r="R199" s="726"/>
      <c r="S199" s="726"/>
      <c r="T199" s="726"/>
      <c r="U199" s="812"/>
      <c r="V199" s="810"/>
      <c r="W199" s="810"/>
      <c r="X199" s="810"/>
      <c r="Y199" s="810"/>
      <c r="Z199" s="810"/>
      <c r="AA199" s="810"/>
      <c r="AB199" s="810"/>
      <c r="AC199" s="810"/>
      <c r="AD199" s="810"/>
      <c r="AE199" s="810"/>
      <c r="AF199" s="810"/>
      <c r="AG199" s="810"/>
      <c r="AH199" s="810"/>
      <c r="AI199" s="810"/>
      <c r="AJ199" s="810"/>
      <c r="AK199" s="810"/>
      <c r="AL199" s="810"/>
      <c r="AM199" s="810"/>
      <c r="AN199" s="810"/>
      <c r="AO199" s="810"/>
      <c r="AP199" s="810"/>
      <c r="AQ199" s="810"/>
      <c r="AR199" s="810"/>
      <c r="AS199" s="810"/>
      <c r="AT199" s="810"/>
      <c r="AU199" s="810"/>
      <c r="AV199" s="810"/>
      <c r="AW199" s="810"/>
      <c r="AX199" s="810"/>
      <c r="AY199" s="810"/>
      <c r="AZ199" s="810"/>
      <c r="BA199" s="810"/>
      <c r="BB199" s="810"/>
      <c r="BC199" s="810"/>
    </row>
    <row r="200" ht="15.75" customHeight="1">
      <c r="F200" s="827"/>
      <c r="G200" s="726"/>
      <c r="H200" s="726"/>
      <c r="I200" s="726"/>
      <c r="J200" s="726"/>
      <c r="K200" s="811"/>
      <c r="L200" s="726"/>
      <c r="M200" s="726"/>
      <c r="N200" s="726"/>
      <c r="O200" s="828"/>
      <c r="P200" s="828"/>
      <c r="Q200" s="726"/>
      <c r="R200" s="726"/>
      <c r="S200" s="726"/>
      <c r="T200" s="726"/>
      <c r="U200" s="812"/>
      <c r="V200" s="810"/>
      <c r="W200" s="810"/>
      <c r="X200" s="810"/>
      <c r="Y200" s="810"/>
      <c r="Z200" s="810"/>
      <c r="AA200" s="810"/>
      <c r="AB200" s="810"/>
      <c r="AC200" s="810"/>
      <c r="AD200" s="810"/>
      <c r="AE200" s="810"/>
      <c r="AF200" s="810"/>
      <c r="AG200" s="810"/>
      <c r="AH200" s="810"/>
      <c r="AI200" s="810"/>
      <c r="AJ200" s="810"/>
      <c r="AK200" s="810"/>
      <c r="AL200" s="810"/>
      <c r="AM200" s="810"/>
      <c r="AN200" s="810"/>
      <c r="AO200" s="810"/>
      <c r="AP200" s="810"/>
      <c r="AQ200" s="810"/>
      <c r="AR200" s="810"/>
      <c r="AS200" s="810"/>
      <c r="AT200" s="810"/>
      <c r="AU200" s="810"/>
      <c r="AV200" s="810"/>
      <c r="AW200" s="810"/>
      <c r="AX200" s="810"/>
      <c r="AY200" s="810"/>
      <c r="AZ200" s="810"/>
      <c r="BA200" s="810"/>
      <c r="BB200" s="810"/>
      <c r="BC200" s="810"/>
    </row>
    <row r="201" ht="15.75" customHeight="1">
      <c r="F201" s="827"/>
      <c r="G201" s="726"/>
      <c r="H201" s="726"/>
      <c r="I201" s="726"/>
      <c r="J201" s="726"/>
      <c r="K201" s="811"/>
      <c r="L201" s="726"/>
      <c r="M201" s="726"/>
      <c r="N201" s="726"/>
      <c r="O201" s="828"/>
      <c r="P201" s="828"/>
      <c r="Q201" s="726"/>
      <c r="R201" s="726"/>
      <c r="S201" s="726"/>
      <c r="T201" s="726"/>
      <c r="U201" s="812"/>
      <c r="V201" s="810"/>
      <c r="W201" s="810"/>
      <c r="X201" s="810"/>
      <c r="Y201" s="810"/>
      <c r="Z201" s="810"/>
      <c r="AA201" s="810"/>
      <c r="AB201" s="810"/>
      <c r="AC201" s="810"/>
      <c r="AD201" s="810"/>
      <c r="AE201" s="810"/>
      <c r="AF201" s="810"/>
      <c r="AG201" s="810"/>
      <c r="AH201" s="810"/>
      <c r="AI201" s="810"/>
      <c r="AJ201" s="810"/>
      <c r="AK201" s="810"/>
      <c r="AL201" s="810"/>
      <c r="AM201" s="810"/>
      <c r="AN201" s="810"/>
      <c r="AO201" s="810"/>
      <c r="AP201" s="810"/>
      <c r="AQ201" s="810"/>
      <c r="AR201" s="810"/>
      <c r="AS201" s="810"/>
      <c r="AT201" s="810"/>
      <c r="AU201" s="810"/>
      <c r="AV201" s="810"/>
      <c r="AW201" s="810"/>
      <c r="AX201" s="810"/>
      <c r="AY201" s="810"/>
      <c r="AZ201" s="810"/>
      <c r="BA201" s="810"/>
      <c r="BB201" s="810"/>
      <c r="BC201" s="810"/>
    </row>
    <row r="202" ht="15.75" customHeight="1">
      <c r="F202" s="827"/>
      <c r="G202" s="726"/>
      <c r="H202" s="726"/>
      <c r="I202" s="726"/>
      <c r="J202" s="726"/>
      <c r="K202" s="811"/>
      <c r="L202" s="726"/>
      <c r="M202" s="726"/>
      <c r="N202" s="726"/>
      <c r="O202" s="828"/>
      <c r="P202" s="828"/>
      <c r="Q202" s="726"/>
      <c r="R202" s="726"/>
      <c r="S202" s="726"/>
      <c r="T202" s="726"/>
      <c r="U202" s="812"/>
      <c r="V202" s="810"/>
      <c r="W202" s="810"/>
      <c r="X202" s="810"/>
      <c r="Y202" s="810"/>
      <c r="Z202" s="810"/>
      <c r="AA202" s="810"/>
      <c r="AB202" s="810"/>
      <c r="AC202" s="810"/>
      <c r="AD202" s="810"/>
      <c r="AE202" s="810"/>
      <c r="AF202" s="810"/>
      <c r="AG202" s="810"/>
      <c r="AH202" s="810"/>
      <c r="AI202" s="810"/>
      <c r="AJ202" s="810"/>
      <c r="AK202" s="810"/>
      <c r="AL202" s="810"/>
      <c r="AM202" s="810"/>
      <c r="AN202" s="810"/>
      <c r="AO202" s="810"/>
      <c r="AP202" s="810"/>
      <c r="AQ202" s="810"/>
      <c r="AR202" s="810"/>
      <c r="AS202" s="810"/>
      <c r="AT202" s="810"/>
      <c r="AU202" s="810"/>
      <c r="AV202" s="810"/>
      <c r="AW202" s="810"/>
      <c r="AX202" s="810"/>
      <c r="AY202" s="810"/>
      <c r="AZ202" s="810"/>
      <c r="BA202" s="810"/>
      <c r="BB202" s="810"/>
      <c r="BC202" s="810"/>
    </row>
    <row r="203" ht="15.75" customHeight="1">
      <c r="F203" s="827"/>
      <c r="G203" s="726"/>
      <c r="H203" s="726"/>
      <c r="I203" s="726"/>
      <c r="J203" s="726"/>
      <c r="K203" s="811"/>
      <c r="L203" s="726"/>
      <c r="M203" s="726"/>
      <c r="N203" s="726"/>
      <c r="O203" s="828"/>
      <c r="P203" s="828"/>
      <c r="Q203" s="726"/>
      <c r="R203" s="726"/>
      <c r="S203" s="726"/>
      <c r="T203" s="726"/>
      <c r="U203" s="812"/>
      <c r="V203" s="810"/>
      <c r="W203" s="810"/>
      <c r="X203" s="810"/>
      <c r="Y203" s="810"/>
      <c r="Z203" s="810"/>
      <c r="AA203" s="810"/>
      <c r="AB203" s="810"/>
      <c r="AC203" s="810"/>
      <c r="AD203" s="810"/>
      <c r="AE203" s="810"/>
      <c r="AF203" s="810"/>
      <c r="AG203" s="810"/>
      <c r="AH203" s="810"/>
      <c r="AI203" s="810"/>
      <c r="AJ203" s="810"/>
      <c r="AK203" s="810"/>
      <c r="AL203" s="810"/>
      <c r="AM203" s="810"/>
      <c r="AN203" s="810"/>
      <c r="AO203" s="810"/>
      <c r="AP203" s="810"/>
      <c r="AQ203" s="810"/>
      <c r="AR203" s="810"/>
      <c r="AS203" s="810"/>
      <c r="AT203" s="810"/>
      <c r="AU203" s="810"/>
      <c r="AV203" s="810"/>
      <c r="AW203" s="810"/>
      <c r="AX203" s="810"/>
      <c r="AY203" s="810"/>
      <c r="AZ203" s="810"/>
      <c r="BA203" s="810"/>
      <c r="BB203" s="810"/>
      <c r="BC203" s="810"/>
    </row>
    <row r="204" ht="15.75" customHeight="1">
      <c r="F204" s="827"/>
      <c r="G204" s="726"/>
      <c r="H204" s="726"/>
      <c r="I204" s="726"/>
      <c r="J204" s="726"/>
      <c r="K204" s="811"/>
      <c r="L204" s="726"/>
      <c r="M204" s="726"/>
      <c r="N204" s="726"/>
      <c r="O204" s="828"/>
      <c r="P204" s="828"/>
      <c r="Q204" s="726"/>
      <c r="R204" s="726"/>
      <c r="S204" s="726"/>
      <c r="T204" s="726"/>
      <c r="U204" s="812"/>
      <c r="V204" s="810"/>
      <c r="W204" s="810"/>
      <c r="X204" s="810"/>
      <c r="Y204" s="810"/>
      <c r="Z204" s="810"/>
      <c r="AA204" s="810"/>
      <c r="AB204" s="810"/>
      <c r="AC204" s="810"/>
      <c r="AD204" s="810"/>
      <c r="AE204" s="810"/>
      <c r="AF204" s="810"/>
      <c r="AG204" s="810"/>
      <c r="AH204" s="810"/>
      <c r="AI204" s="810"/>
      <c r="AJ204" s="810"/>
      <c r="AK204" s="810"/>
      <c r="AL204" s="810"/>
      <c r="AM204" s="810"/>
      <c r="AN204" s="810"/>
      <c r="AO204" s="810"/>
      <c r="AP204" s="810"/>
      <c r="AQ204" s="810"/>
      <c r="AR204" s="810"/>
      <c r="AS204" s="810"/>
      <c r="AT204" s="810"/>
      <c r="AU204" s="810"/>
      <c r="AV204" s="810"/>
      <c r="AW204" s="810"/>
      <c r="AX204" s="810"/>
      <c r="AY204" s="810"/>
      <c r="AZ204" s="810"/>
      <c r="BA204" s="810"/>
      <c r="BB204" s="810"/>
      <c r="BC204" s="810"/>
    </row>
    <row r="205" ht="15.75" customHeight="1">
      <c r="F205" s="827"/>
      <c r="G205" s="726"/>
      <c r="H205" s="726"/>
      <c r="I205" s="726"/>
      <c r="J205" s="726"/>
      <c r="K205" s="811"/>
      <c r="L205" s="726"/>
      <c r="M205" s="726"/>
      <c r="N205" s="726"/>
      <c r="O205" s="828"/>
      <c r="P205" s="828"/>
      <c r="Q205" s="726"/>
      <c r="R205" s="726"/>
      <c r="S205" s="726"/>
      <c r="T205" s="726"/>
      <c r="U205" s="812"/>
      <c r="V205" s="810"/>
      <c r="W205" s="810"/>
      <c r="X205" s="810"/>
      <c r="Y205" s="810"/>
      <c r="Z205" s="810"/>
      <c r="AA205" s="810"/>
      <c r="AB205" s="810"/>
      <c r="AC205" s="810"/>
      <c r="AD205" s="810"/>
      <c r="AE205" s="810"/>
      <c r="AF205" s="810"/>
      <c r="AG205" s="810"/>
      <c r="AH205" s="810"/>
      <c r="AI205" s="810"/>
      <c r="AJ205" s="810"/>
      <c r="AK205" s="810"/>
      <c r="AL205" s="810"/>
      <c r="AM205" s="810"/>
      <c r="AN205" s="810"/>
      <c r="AO205" s="810"/>
      <c r="AP205" s="810"/>
      <c r="AQ205" s="810"/>
      <c r="AR205" s="810"/>
      <c r="AS205" s="810"/>
      <c r="AT205" s="810"/>
      <c r="AU205" s="810"/>
      <c r="AV205" s="810"/>
      <c r="AW205" s="810"/>
      <c r="AX205" s="810"/>
      <c r="AY205" s="810"/>
      <c r="AZ205" s="810"/>
      <c r="BA205" s="810"/>
      <c r="BB205" s="810"/>
      <c r="BC205" s="810"/>
    </row>
    <row r="206" ht="15.75" customHeight="1">
      <c r="F206" s="827"/>
      <c r="G206" s="726"/>
      <c r="H206" s="726"/>
      <c r="I206" s="726"/>
      <c r="J206" s="726"/>
      <c r="K206" s="811"/>
      <c r="L206" s="726"/>
      <c r="M206" s="726"/>
      <c r="N206" s="726"/>
      <c r="O206" s="828"/>
      <c r="P206" s="828"/>
      <c r="Q206" s="726"/>
      <c r="R206" s="726"/>
      <c r="S206" s="726"/>
      <c r="T206" s="726"/>
      <c r="U206" s="812"/>
      <c r="V206" s="810"/>
      <c r="W206" s="810"/>
      <c r="X206" s="810"/>
      <c r="Y206" s="810"/>
      <c r="Z206" s="810"/>
      <c r="AA206" s="810"/>
      <c r="AB206" s="810"/>
      <c r="AC206" s="810"/>
      <c r="AD206" s="810"/>
      <c r="AE206" s="810"/>
      <c r="AF206" s="810"/>
      <c r="AG206" s="810"/>
      <c r="AH206" s="810"/>
      <c r="AI206" s="810"/>
      <c r="AJ206" s="810"/>
      <c r="AK206" s="810"/>
      <c r="AL206" s="810"/>
      <c r="AM206" s="810"/>
      <c r="AN206" s="810"/>
      <c r="AO206" s="810"/>
      <c r="AP206" s="810"/>
      <c r="AQ206" s="810"/>
      <c r="AR206" s="810"/>
      <c r="AS206" s="810"/>
      <c r="AT206" s="810"/>
      <c r="AU206" s="810"/>
      <c r="AV206" s="810"/>
      <c r="AW206" s="810"/>
      <c r="AX206" s="810"/>
      <c r="AY206" s="810"/>
      <c r="AZ206" s="810"/>
      <c r="BA206" s="810"/>
      <c r="BB206" s="810"/>
      <c r="BC206" s="810"/>
    </row>
    <row r="207" ht="15.75" customHeight="1">
      <c r="F207" s="827"/>
      <c r="G207" s="726"/>
      <c r="H207" s="726"/>
      <c r="I207" s="726"/>
      <c r="J207" s="726"/>
      <c r="K207" s="811"/>
      <c r="L207" s="726"/>
      <c r="M207" s="726"/>
      <c r="N207" s="726"/>
      <c r="O207" s="828"/>
      <c r="P207" s="828"/>
      <c r="Q207" s="726"/>
      <c r="R207" s="726"/>
      <c r="S207" s="726"/>
      <c r="T207" s="726"/>
      <c r="U207" s="812"/>
      <c r="V207" s="810"/>
      <c r="W207" s="810"/>
      <c r="X207" s="810"/>
      <c r="Y207" s="810"/>
      <c r="Z207" s="810"/>
      <c r="AA207" s="810"/>
      <c r="AB207" s="810"/>
      <c r="AC207" s="810"/>
      <c r="AD207" s="810"/>
      <c r="AE207" s="810"/>
      <c r="AF207" s="810"/>
      <c r="AG207" s="810"/>
      <c r="AH207" s="810"/>
      <c r="AI207" s="810"/>
      <c r="AJ207" s="810"/>
      <c r="AK207" s="810"/>
      <c r="AL207" s="810"/>
      <c r="AM207" s="810"/>
      <c r="AN207" s="810"/>
      <c r="AO207" s="810"/>
      <c r="AP207" s="810"/>
      <c r="AQ207" s="810"/>
      <c r="AR207" s="810"/>
      <c r="AS207" s="810"/>
      <c r="AT207" s="810"/>
      <c r="AU207" s="810"/>
      <c r="AV207" s="810"/>
      <c r="AW207" s="810"/>
      <c r="AX207" s="810"/>
      <c r="AY207" s="810"/>
      <c r="AZ207" s="810"/>
      <c r="BA207" s="810"/>
      <c r="BB207" s="810"/>
      <c r="BC207" s="810"/>
    </row>
    <row r="208" ht="15.75" customHeight="1">
      <c r="F208" s="827"/>
      <c r="G208" s="726"/>
      <c r="H208" s="726"/>
      <c r="I208" s="726"/>
      <c r="J208" s="726"/>
      <c r="K208" s="811"/>
      <c r="L208" s="726"/>
      <c r="M208" s="726"/>
      <c r="N208" s="726"/>
      <c r="O208" s="828"/>
      <c r="P208" s="828"/>
      <c r="Q208" s="726"/>
      <c r="R208" s="726"/>
      <c r="S208" s="726"/>
      <c r="T208" s="726"/>
      <c r="U208" s="812"/>
      <c r="V208" s="810"/>
      <c r="W208" s="810"/>
      <c r="X208" s="810"/>
      <c r="Y208" s="810"/>
      <c r="Z208" s="810"/>
      <c r="AA208" s="810"/>
      <c r="AB208" s="810"/>
      <c r="AC208" s="810"/>
      <c r="AD208" s="810"/>
      <c r="AE208" s="810"/>
      <c r="AF208" s="810"/>
      <c r="AG208" s="810"/>
      <c r="AH208" s="810"/>
      <c r="AI208" s="810"/>
      <c r="AJ208" s="810"/>
      <c r="AK208" s="810"/>
      <c r="AL208" s="810"/>
      <c r="AM208" s="810"/>
      <c r="AN208" s="810"/>
      <c r="AO208" s="810"/>
      <c r="AP208" s="810"/>
      <c r="AQ208" s="810"/>
      <c r="AR208" s="810"/>
      <c r="AS208" s="810"/>
      <c r="AT208" s="810"/>
      <c r="AU208" s="810"/>
      <c r="AV208" s="810"/>
      <c r="AW208" s="810"/>
      <c r="AX208" s="810"/>
      <c r="AY208" s="810"/>
      <c r="AZ208" s="810"/>
      <c r="BA208" s="810"/>
      <c r="BB208" s="810"/>
      <c r="BC208" s="810"/>
    </row>
    <row r="209" ht="15.75" customHeight="1">
      <c r="F209" s="827"/>
      <c r="G209" s="726"/>
      <c r="H209" s="726"/>
      <c r="I209" s="726"/>
      <c r="J209" s="726"/>
      <c r="K209" s="811"/>
      <c r="L209" s="726"/>
      <c r="M209" s="726"/>
      <c r="N209" s="726"/>
      <c r="O209" s="828"/>
      <c r="P209" s="828"/>
      <c r="Q209" s="726"/>
      <c r="R209" s="726"/>
      <c r="S209" s="726"/>
      <c r="T209" s="726"/>
      <c r="U209" s="812"/>
      <c r="V209" s="810"/>
      <c r="W209" s="810"/>
      <c r="X209" s="810"/>
      <c r="Y209" s="810"/>
      <c r="Z209" s="810"/>
      <c r="AA209" s="810"/>
      <c r="AB209" s="810"/>
      <c r="AC209" s="810"/>
      <c r="AD209" s="810"/>
      <c r="AE209" s="810"/>
      <c r="AF209" s="810"/>
      <c r="AG209" s="810"/>
      <c r="AH209" s="810"/>
      <c r="AI209" s="810"/>
      <c r="AJ209" s="810"/>
      <c r="AK209" s="810"/>
      <c r="AL209" s="810"/>
      <c r="AM209" s="810"/>
      <c r="AN209" s="810"/>
      <c r="AO209" s="810"/>
      <c r="AP209" s="810"/>
      <c r="AQ209" s="810"/>
      <c r="AR209" s="810"/>
      <c r="AS209" s="810"/>
      <c r="AT209" s="810"/>
      <c r="AU209" s="810"/>
      <c r="AV209" s="810"/>
      <c r="AW209" s="810"/>
      <c r="AX209" s="810"/>
      <c r="AY209" s="810"/>
      <c r="AZ209" s="810"/>
      <c r="BA209" s="810"/>
      <c r="BB209" s="810"/>
      <c r="BC209" s="810"/>
    </row>
    <row r="210" ht="15.75" customHeight="1">
      <c r="F210" s="827"/>
      <c r="G210" s="726"/>
      <c r="H210" s="726"/>
      <c r="I210" s="726"/>
      <c r="J210" s="726"/>
      <c r="K210" s="811"/>
      <c r="L210" s="726"/>
      <c r="M210" s="726"/>
      <c r="N210" s="726"/>
      <c r="O210" s="828"/>
      <c r="P210" s="828"/>
      <c r="Q210" s="726"/>
      <c r="R210" s="726"/>
      <c r="S210" s="726"/>
      <c r="T210" s="726"/>
      <c r="U210" s="812"/>
      <c r="V210" s="810"/>
      <c r="W210" s="810"/>
      <c r="X210" s="810"/>
      <c r="Y210" s="810"/>
      <c r="Z210" s="810"/>
      <c r="AA210" s="810"/>
      <c r="AB210" s="810"/>
      <c r="AC210" s="810"/>
      <c r="AD210" s="810"/>
      <c r="AE210" s="810"/>
      <c r="AF210" s="810"/>
      <c r="AG210" s="810"/>
      <c r="AH210" s="810"/>
      <c r="AI210" s="810"/>
      <c r="AJ210" s="810"/>
      <c r="AK210" s="810"/>
      <c r="AL210" s="810"/>
      <c r="AM210" s="810"/>
      <c r="AN210" s="810"/>
      <c r="AO210" s="810"/>
      <c r="AP210" s="810"/>
      <c r="AQ210" s="810"/>
      <c r="AR210" s="810"/>
      <c r="AS210" s="810"/>
      <c r="AT210" s="810"/>
      <c r="AU210" s="810"/>
      <c r="AV210" s="810"/>
      <c r="AW210" s="810"/>
      <c r="AX210" s="810"/>
      <c r="AY210" s="810"/>
      <c r="AZ210" s="810"/>
      <c r="BA210" s="810"/>
      <c r="BB210" s="810"/>
      <c r="BC210" s="810"/>
    </row>
    <row r="211" ht="15.75" customHeight="1">
      <c r="F211" s="827"/>
      <c r="G211" s="726"/>
      <c r="H211" s="726"/>
      <c r="I211" s="726"/>
      <c r="J211" s="726"/>
      <c r="K211" s="811"/>
      <c r="L211" s="726"/>
      <c r="M211" s="726"/>
      <c r="N211" s="726"/>
      <c r="O211" s="828"/>
      <c r="P211" s="828"/>
      <c r="Q211" s="726"/>
      <c r="R211" s="726"/>
      <c r="S211" s="726"/>
      <c r="T211" s="726"/>
      <c r="U211" s="812"/>
      <c r="V211" s="810"/>
      <c r="W211" s="810"/>
      <c r="X211" s="810"/>
      <c r="Y211" s="810"/>
      <c r="Z211" s="810"/>
      <c r="AA211" s="810"/>
      <c r="AB211" s="810"/>
      <c r="AC211" s="810"/>
      <c r="AD211" s="810"/>
      <c r="AE211" s="810"/>
      <c r="AF211" s="810"/>
      <c r="AG211" s="810"/>
      <c r="AH211" s="810"/>
      <c r="AI211" s="810"/>
      <c r="AJ211" s="810"/>
      <c r="AK211" s="810"/>
      <c r="AL211" s="810"/>
      <c r="AM211" s="810"/>
      <c r="AN211" s="810"/>
      <c r="AO211" s="810"/>
      <c r="AP211" s="810"/>
      <c r="AQ211" s="810"/>
      <c r="AR211" s="810"/>
      <c r="AS211" s="810"/>
      <c r="AT211" s="810"/>
      <c r="AU211" s="810"/>
      <c r="AV211" s="810"/>
      <c r="AW211" s="810"/>
      <c r="AX211" s="810"/>
      <c r="AY211" s="810"/>
      <c r="AZ211" s="810"/>
      <c r="BA211" s="810"/>
      <c r="BB211" s="810"/>
      <c r="BC211" s="810"/>
    </row>
    <row r="212" ht="15.75" customHeight="1">
      <c r="F212" s="827"/>
      <c r="G212" s="726"/>
      <c r="H212" s="726"/>
      <c r="I212" s="726"/>
      <c r="J212" s="726"/>
      <c r="K212" s="811"/>
      <c r="L212" s="726"/>
      <c r="M212" s="726"/>
      <c r="N212" s="726"/>
      <c r="O212" s="828"/>
      <c r="P212" s="828"/>
      <c r="Q212" s="726"/>
      <c r="R212" s="726"/>
      <c r="S212" s="726"/>
      <c r="T212" s="726"/>
      <c r="U212" s="812"/>
      <c r="V212" s="810"/>
      <c r="W212" s="810"/>
      <c r="X212" s="810"/>
      <c r="Y212" s="810"/>
      <c r="Z212" s="810"/>
      <c r="AA212" s="810"/>
      <c r="AB212" s="810"/>
      <c r="AC212" s="810"/>
      <c r="AD212" s="810"/>
      <c r="AE212" s="810"/>
      <c r="AF212" s="810"/>
      <c r="AG212" s="810"/>
      <c r="AH212" s="810"/>
      <c r="AI212" s="810"/>
      <c r="AJ212" s="810"/>
      <c r="AK212" s="810"/>
      <c r="AL212" s="810"/>
      <c r="AM212" s="810"/>
      <c r="AN212" s="810"/>
      <c r="AO212" s="810"/>
      <c r="AP212" s="810"/>
      <c r="AQ212" s="810"/>
      <c r="AR212" s="810"/>
      <c r="AS212" s="810"/>
      <c r="AT212" s="810"/>
      <c r="AU212" s="810"/>
      <c r="AV212" s="810"/>
      <c r="AW212" s="810"/>
      <c r="AX212" s="810"/>
      <c r="AY212" s="810"/>
      <c r="AZ212" s="810"/>
      <c r="BA212" s="810"/>
      <c r="BB212" s="810"/>
      <c r="BC212" s="810"/>
    </row>
    <row r="213" ht="15.75" customHeight="1">
      <c r="F213" s="827"/>
      <c r="G213" s="726"/>
      <c r="H213" s="726"/>
      <c r="I213" s="726"/>
      <c r="J213" s="726"/>
      <c r="K213" s="811"/>
      <c r="L213" s="726"/>
      <c r="M213" s="726"/>
      <c r="N213" s="726"/>
      <c r="O213" s="828"/>
      <c r="P213" s="828"/>
      <c r="Q213" s="726"/>
      <c r="R213" s="726"/>
      <c r="S213" s="726"/>
      <c r="T213" s="726"/>
      <c r="U213" s="812"/>
      <c r="V213" s="810"/>
      <c r="W213" s="810"/>
      <c r="X213" s="810"/>
      <c r="Y213" s="810"/>
      <c r="Z213" s="810"/>
      <c r="AA213" s="810"/>
      <c r="AB213" s="810"/>
      <c r="AC213" s="810"/>
      <c r="AD213" s="810"/>
      <c r="AE213" s="810"/>
      <c r="AF213" s="810"/>
      <c r="AG213" s="810"/>
      <c r="AH213" s="810"/>
      <c r="AI213" s="810"/>
      <c r="AJ213" s="810"/>
      <c r="AK213" s="810"/>
      <c r="AL213" s="810"/>
      <c r="AM213" s="810"/>
      <c r="AN213" s="810"/>
      <c r="AO213" s="810"/>
      <c r="AP213" s="810"/>
      <c r="AQ213" s="810"/>
      <c r="AR213" s="810"/>
      <c r="AS213" s="810"/>
      <c r="AT213" s="810"/>
      <c r="AU213" s="810"/>
      <c r="AV213" s="810"/>
      <c r="AW213" s="810"/>
      <c r="AX213" s="810"/>
      <c r="AY213" s="810"/>
      <c r="AZ213" s="810"/>
      <c r="BA213" s="810"/>
      <c r="BB213" s="810"/>
      <c r="BC213" s="810"/>
    </row>
    <row r="214" ht="15.75" customHeight="1">
      <c r="F214" s="827"/>
      <c r="G214" s="726"/>
      <c r="H214" s="726"/>
      <c r="I214" s="726"/>
      <c r="J214" s="726"/>
      <c r="K214" s="811"/>
      <c r="L214" s="726"/>
      <c r="M214" s="726"/>
      <c r="N214" s="726"/>
      <c r="O214" s="828"/>
      <c r="P214" s="828"/>
      <c r="Q214" s="726"/>
      <c r="R214" s="726"/>
      <c r="S214" s="726"/>
      <c r="T214" s="726"/>
      <c r="U214" s="812"/>
      <c r="V214" s="810"/>
      <c r="W214" s="810"/>
      <c r="X214" s="810"/>
      <c r="Y214" s="810"/>
      <c r="Z214" s="810"/>
      <c r="AA214" s="810"/>
      <c r="AB214" s="810"/>
      <c r="AC214" s="810"/>
      <c r="AD214" s="810"/>
      <c r="AE214" s="810"/>
      <c r="AF214" s="810"/>
      <c r="AG214" s="810"/>
      <c r="AH214" s="810"/>
      <c r="AI214" s="810"/>
      <c r="AJ214" s="810"/>
      <c r="AK214" s="810"/>
      <c r="AL214" s="810"/>
      <c r="AM214" s="810"/>
      <c r="AN214" s="810"/>
      <c r="AO214" s="810"/>
      <c r="AP214" s="810"/>
      <c r="AQ214" s="810"/>
      <c r="AR214" s="810"/>
      <c r="AS214" s="810"/>
      <c r="AT214" s="810"/>
      <c r="AU214" s="810"/>
      <c r="AV214" s="810"/>
      <c r="AW214" s="810"/>
      <c r="AX214" s="810"/>
      <c r="AY214" s="810"/>
      <c r="AZ214" s="810"/>
      <c r="BA214" s="810"/>
      <c r="BB214" s="810"/>
      <c r="BC214" s="810"/>
    </row>
    <row r="215" ht="15.75" customHeight="1">
      <c r="F215" s="827"/>
      <c r="G215" s="726"/>
      <c r="H215" s="726"/>
      <c r="I215" s="726"/>
      <c r="J215" s="726"/>
      <c r="K215" s="811"/>
      <c r="L215" s="726"/>
      <c r="M215" s="726"/>
      <c r="N215" s="726"/>
      <c r="O215" s="828"/>
      <c r="P215" s="828"/>
      <c r="Q215" s="726"/>
      <c r="R215" s="726"/>
      <c r="S215" s="726"/>
      <c r="T215" s="726"/>
      <c r="U215" s="812"/>
      <c r="V215" s="810"/>
      <c r="W215" s="810"/>
      <c r="X215" s="810"/>
      <c r="Y215" s="810"/>
      <c r="Z215" s="810"/>
      <c r="AA215" s="810"/>
      <c r="AB215" s="810"/>
      <c r="AC215" s="810"/>
      <c r="AD215" s="810"/>
      <c r="AE215" s="810"/>
      <c r="AF215" s="810"/>
      <c r="AG215" s="810"/>
      <c r="AH215" s="810"/>
      <c r="AI215" s="810"/>
      <c r="AJ215" s="810"/>
      <c r="AK215" s="810"/>
      <c r="AL215" s="810"/>
      <c r="AM215" s="810"/>
      <c r="AN215" s="810"/>
      <c r="AO215" s="810"/>
      <c r="AP215" s="810"/>
      <c r="AQ215" s="810"/>
      <c r="AR215" s="810"/>
      <c r="AS215" s="810"/>
      <c r="AT215" s="810"/>
      <c r="AU215" s="810"/>
      <c r="AV215" s="810"/>
      <c r="AW215" s="810"/>
      <c r="AX215" s="810"/>
      <c r="AY215" s="810"/>
      <c r="AZ215" s="810"/>
      <c r="BA215" s="810"/>
      <c r="BB215" s="810"/>
      <c r="BC215" s="810"/>
    </row>
    <row r="216" ht="15.75" customHeight="1">
      <c r="F216" s="827"/>
      <c r="G216" s="726"/>
      <c r="H216" s="726"/>
      <c r="I216" s="726"/>
      <c r="J216" s="726"/>
      <c r="K216" s="811"/>
      <c r="L216" s="726"/>
      <c r="M216" s="726"/>
      <c r="N216" s="726"/>
      <c r="O216" s="828"/>
      <c r="P216" s="828"/>
      <c r="Q216" s="726"/>
      <c r="R216" s="726"/>
      <c r="S216" s="726"/>
      <c r="T216" s="726"/>
      <c r="U216" s="812"/>
      <c r="V216" s="810"/>
      <c r="W216" s="810"/>
      <c r="X216" s="810"/>
      <c r="Y216" s="810"/>
      <c r="Z216" s="810"/>
      <c r="AA216" s="810"/>
      <c r="AB216" s="810"/>
      <c r="AC216" s="810"/>
      <c r="AD216" s="810"/>
      <c r="AE216" s="810"/>
      <c r="AF216" s="810"/>
      <c r="AG216" s="810"/>
      <c r="AH216" s="810"/>
      <c r="AI216" s="810"/>
      <c r="AJ216" s="810"/>
      <c r="AK216" s="810"/>
      <c r="AL216" s="810"/>
      <c r="AM216" s="810"/>
      <c r="AN216" s="810"/>
      <c r="AO216" s="810"/>
      <c r="AP216" s="810"/>
      <c r="AQ216" s="810"/>
      <c r="AR216" s="810"/>
      <c r="AS216" s="810"/>
      <c r="AT216" s="810"/>
      <c r="AU216" s="810"/>
      <c r="AV216" s="810"/>
      <c r="AW216" s="810"/>
      <c r="AX216" s="810"/>
      <c r="AY216" s="810"/>
      <c r="AZ216" s="810"/>
      <c r="BA216" s="810"/>
      <c r="BB216" s="810"/>
      <c r="BC216" s="810"/>
    </row>
    <row r="217" ht="15.75" customHeight="1">
      <c r="F217" s="827"/>
      <c r="G217" s="726"/>
      <c r="H217" s="726"/>
      <c r="I217" s="726"/>
      <c r="J217" s="726"/>
      <c r="K217" s="811"/>
      <c r="L217" s="726"/>
      <c r="M217" s="726"/>
      <c r="N217" s="726"/>
      <c r="O217" s="828"/>
      <c r="P217" s="828"/>
      <c r="Q217" s="726"/>
      <c r="R217" s="726"/>
      <c r="S217" s="726"/>
      <c r="T217" s="726"/>
      <c r="U217" s="812"/>
      <c r="V217" s="810"/>
      <c r="W217" s="810"/>
      <c r="X217" s="810"/>
      <c r="Y217" s="810"/>
      <c r="Z217" s="810"/>
      <c r="AA217" s="810"/>
      <c r="AB217" s="810"/>
      <c r="AC217" s="810"/>
      <c r="AD217" s="810"/>
      <c r="AE217" s="810"/>
      <c r="AF217" s="810"/>
      <c r="AG217" s="810"/>
      <c r="AH217" s="810"/>
      <c r="AI217" s="810"/>
      <c r="AJ217" s="810"/>
      <c r="AK217" s="810"/>
      <c r="AL217" s="810"/>
      <c r="AM217" s="810"/>
      <c r="AN217" s="810"/>
      <c r="AO217" s="810"/>
      <c r="AP217" s="810"/>
      <c r="AQ217" s="810"/>
      <c r="AR217" s="810"/>
      <c r="AS217" s="810"/>
      <c r="AT217" s="810"/>
      <c r="AU217" s="810"/>
      <c r="AV217" s="810"/>
      <c r="AW217" s="810"/>
      <c r="AX217" s="810"/>
      <c r="AY217" s="810"/>
      <c r="AZ217" s="810"/>
      <c r="BA217" s="810"/>
      <c r="BB217" s="810"/>
      <c r="BC217" s="810"/>
    </row>
    <row r="218" ht="15.75" customHeight="1">
      <c r="F218" s="827"/>
      <c r="G218" s="726"/>
      <c r="H218" s="726"/>
      <c r="I218" s="726"/>
      <c r="J218" s="726"/>
      <c r="K218" s="811"/>
      <c r="L218" s="726"/>
      <c r="M218" s="726"/>
      <c r="N218" s="726"/>
      <c r="O218" s="828"/>
      <c r="P218" s="828"/>
      <c r="Q218" s="726"/>
      <c r="R218" s="726"/>
      <c r="S218" s="726"/>
      <c r="T218" s="726"/>
      <c r="U218" s="812"/>
      <c r="V218" s="810"/>
      <c r="W218" s="810"/>
      <c r="X218" s="810"/>
      <c r="Y218" s="810"/>
      <c r="Z218" s="810"/>
      <c r="AA218" s="810"/>
      <c r="AB218" s="810"/>
      <c r="AC218" s="810"/>
      <c r="AD218" s="810"/>
      <c r="AE218" s="810"/>
      <c r="AF218" s="810"/>
      <c r="AG218" s="810"/>
      <c r="AH218" s="810"/>
      <c r="AI218" s="810"/>
      <c r="AJ218" s="810"/>
      <c r="AK218" s="810"/>
      <c r="AL218" s="810"/>
      <c r="AM218" s="810"/>
      <c r="AN218" s="810"/>
      <c r="AO218" s="810"/>
      <c r="AP218" s="810"/>
      <c r="AQ218" s="810"/>
      <c r="AR218" s="810"/>
      <c r="AS218" s="810"/>
      <c r="AT218" s="810"/>
      <c r="AU218" s="810"/>
      <c r="AV218" s="810"/>
      <c r="AW218" s="810"/>
      <c r="AX218" s="810"/>
      <c r="AY218" s="810"/>
      <c r="AZ218" s="810"/>
      <c r="BA218" s="810"/>
      <c r="BB218" s="810"/>
      <c r="BC218" s="810"/>
    </row>
    <row r="219" ht="15.75" customHeight="1">
      <c r="F219" s="832"/>
      <c r="G219" s="737"/>
      <c r="H219" s="737"/>
      <c r="I219" s="737"/>
      <c r="J219" s="737"/>
      <c r="K219" s="833"/>
      <c r="L219" s="737"/>
      <c r="M219" s="737"/>
      <c r="N219" s="737"/>
      <c r="O219" s="834"/>
      <c r="P219" s="834"/>
      <c r="Q219" s="737"/>
      <c r="R219" s="737"/>
      <c r="S219" s="737"/>
      <c r="T219" s="737"/>
      <c r="U219" s="823"/>
      <c r="V219" s="810"/>
      <c r="W219" s="810"/>
      <c r="X219" s="810"/>
      <c r="Y219" s="810"/>
      <c r="Z219" s="810"/>
      <c r="AA219" s="810"/>
      <c r="AB219" s="810"/>
      <c r="AC219" s="810"/>
      <c r="AD219" s="810"/>
      <c r="AE219" s="810"/>
      <c r="AF219" s="810"/>
      <c r="AG219" s="810"/>
      <c r="AH219" s="810"/>
      <c r="AI219" s="810"/>
      <c r="AJ219" s="810"/>
      <c r="AK219" s="810"/>
      <c r="AL219" s="810"/>
      <c r="AM219" s="810"/>
      <c r="AN219" s="810"/>
      <c r="AO219" s="810"/>
      <c r="AP219" s="810"/>
      <c r="AQ219" s="810"/>
      <c r="AR219" s="810"/>
      <c r="AS219" s="810"/>
      <c r="AT219" s="810"/>
      <c r="AU219" s="810"/>
      <c r="AV219" s="810"/>
      <c r="AW219" s="810"/>
      <c r="AX219" s="810"/>
      <c r="AY219" s="810"/>
      <c r="AZ219" s="810"/>
      <c r="BA219" s="810"/>
      <c r="BB219" s="810"/>
      <c r="BC219" s="810"/>
    </row>
  </sheetData>
  <mergeCells count="2">
    <mergeCell ref="B1:BC1"/>
    <mergeCell ref="B2:D2"/>
  </mergeCells>
  <printOptions/>
  <pageMargins bottom="0.75" footer="0.0" header="0.0" left="0.25" right="0.25"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pane xSplit="1.0" topLeftCell="B1" activePane="topRight" state="frozen"/>
      <selection activeCell="C2" sqref="C2" pane="topRight"/>
    </sheetView>
  </sheetViews>
  <sheetFormatPr customHeight="1" defaultColWidth="14.43" defaultRowHeight="15.0"/>
  <cols>
    <col customWidth="1" min="1" max="1" width="15.71"/>
    <col customWidth="1" min="2" max="2" width="26.14"/>
    <col customWidth="1" min="4" max="4" width="12.29"/>
    <col customWidth="1" min="5" max="5" width="11.57"/>
    <col customWidth="1" min="6" max="6" width="12.29"/>
    <col customWidth="1" min="7" max="7" width="32.57"/>
    <col customWidth="1" min="8" max="8" width="10.0"/>
    <col customWidth="1" min="9" max="9" width="12.57"/>
    <col customWidth="1" min="10" max="10" width="12.29"/>
    <col customWidth="1" min="11" max="11" width="69.71"/>
  </cols>
  <sheetData>
    <row r="1">
      <c r="A1" s="835"/>
      <c r="B1" s="836"/>
      <c r="C1" s="837" t="s">
        <v>805</v>
      </c>
      <c r="D1" s="838"/>
      <c r="E1" s="838"/>
      <c r="F1" s="838"/>
      <c r="G1" s="838"/>
      <c r="H1" s="838"/>
      <c r="I1" s="838"/>
      <c r="J1" s="839"/>
      <c r="K1" s="840" t="s">
        <v>806</v>
      </c>
    </row>
    <row r="2" ht="40.5" customHeight="1">
      <c r="A2" s="841" t="s">
        <v>11</v>
      </c>
      <c r="B2" s="842" t="s">
        <v>477</v>
      </c>
      <c r="C2" s="842" t="s">
        <v>40</v>
      </c>
      <c r="D2" s="842" t="s">
        <v>807</v>
      </c>
      <c r="E2" s="843" t="s">
        <v>808</v>
      </c>
      <c r="F2" s="3"/>
      <c r="G2" s="842" t="s">
        <v>809</v>
      </c>
      <c r="H2" s="842" t="s">
        <v>810</v>
      </c>
      <c r="I2" s="843" t="s">
        <v>811</v>
      </c>
      <c r="J2" s="3"/>
      <c r="K2" s="844" t="s">
        <v>634</v>
      </c>
      <c r="L2" s="845"/>
      <c r="M2" s="845"/>
      <c r="N2" s="845"/>
      <c r="O2" s="845"/>
      <c r="P2" s="845"/>
      <c r="Q2" s="845"/>
      <c r="R2" s="845"/>
      <c r="S2" s="845"/>
      <c r="T2" s="845"/>
      <c r="U2" s="845"/>
      <c r="V2" s="845"/>
      <c r="W2" s="845"/>
      <c r="X2" s="845"/>
      <c r="Y2" s="845"/>
      <c r="Z2" s="845"/>
    </row>
    <row r="3">
      <c r="A3" s="846" t="s">
        <v>63</v>
      </c>
      <c r="B3" s="847" t="s">
        <v>812</v>
      </c>
      <c r="C3" s="848" t="s">
        <v>196</v>
      </c>
      <c r="D3" s="849">
        <v>12.0</v>
      </c>
      <c r="E3" s="850" t="s">
        <v>813</v>
      </c>
      <c r="F3" s="850" t="s">
        <v>814</v>
      </c>
      <c r="G3" s="851" t="s">
        <v>815</v>
      </c>
      <c r="H3" s="851" t="s">
        <v>816</v>
      </c>
      <c r="I3" s="850" t="s">
        <v>817</v>
      </c>
      <c r="J3" s="850" t="s">
        <v>818</v>
      </c>
      <c r="K3" s="852" t="s">
        <v>70</v>
      </c>
      <c r="L3" s="845"/>
      <c r="M3" s="845"/>
      <c r="N3" s="845"/>
      <c r="O3" s="845"/>
      <c r="P3" s="845"/>
      <c r="Q3" s="845"/>
      <c r="R3" s="845"/>
      <c r="S3" s="845"/>
      <c r="T3" s="845"/>
      <c r="U3" s="845"/>
      <c r="V3" s="845"/>
      <c r="W3" s="845"/>
      <c r="X3" s="845"/>
      <c r="Y3" s="845"/>
      <c r="Z3" s="845"/>
    </row>
    <row r="4">
      <c r="A4" s="846" t="s">
        <v>63</v>
      </c>
      <c r="B4" s="847" t="s">
        <v>812</v>
      </c>
      <c r="C4" s="851" t="s">
        <v>819</v>
      </c>
      <c r="D4" s="849">
        <v>10.0</v>
      </c>
      <c r="E4" s="850" t="s">
        <v>820</v>
      </c>
      <c r="F4" s="850" t="s">
        <v>821</v>
      </c>
      <c r="G4" s="851" t="s">
        <v>822</v>
      </c>
      <c r="H4" s="851" t="s">
        <v>816</v>
      </c>
      <c r="I4" s="850" t="s">
        <v>823</v>
      </c>
      <c r="J4" s="850" t="s">
        <v>824</v>
      </c>
      <c r="K4" s="852" t="s">
        <v>70</v>
      </c>
      <c r="L4" s="845"/>
      <c r="M4" s="845"/>
      <c r="N4" s="845"/>
      <c r="O4" s="845"/>
      <c r="P4" s="845"/>
      <c r="Q4" s="845"/>
      <c r="R4" s="845"/>
      <c r="S4" s="845"/>
      <c r="T4" s="845"/>
      <c r="U4" s="845"/>
      <c r="V4" s="845"/>
      <c r="W4" s="845"/>
      <c r="X4" s="845"/>
      <c r="Y4" s="845"/>
      <c r="Z4" s="845"/>
    </row>
    <row r="5">
      <c r="A5" s="846" t="s">
        <v>825</v>
      </c>
      <c r="B5" s="847" t="s">
        <v>826</v>
      </c>
      <c r="C5" s="848" t="s">
        <v>196</v>
      </c>
      <c r="D5" s="853">
        <v>12.0</v>
      </c>
      <c r="E5" s="850" t="s">
        <v>813</v>
      </c>
      <c r="F5" s="850" t="s">
        <v>814</v>
      </c>
      <c r="G5" s="850" t="s">
        <v>827</v>
      </c>
      <c r="H5" s="851" t="s">
        <v>816</v>
      </c>
      <c r="I5" s="850" t="s">
        <v>817</v>
      </c>
      <c r="J5" s="850" t="s">
        <v>818</v>
      </c>
      <c r="K5" s="852" t="s">
        <v>70</v>
      </c>
      <c r="L5" s="845"/>
      <c r="M5" s="845"/>
      <c r="N5" s="845"/>
      <c r="O5" s="845"/>
      <c r="P5" s="845"/>
      <c r="Q5" s="845"/>
      <c r="R5" s="845"/>
      <c r="S5" s="845"/>
      <c r="T5" s="845"/>
      <c r="U5" s="845"/>
      <c r="V5" s="845"/>
      <c r="W5" s="845"/>
      <c r="X5" s="845"/>
      <c r="Y5" s="845"/>
      <c r="Z5" s="845"/>
    </row>
    <row r="6">
      <c r="A6" s="846" t="s">
        <v>825</v>
      </c>
      <c r="B6" s="847" t="s">
        <v>826</v>
      </c>
      <c r="C6" s="851" t="s">
        <v>819</v>
      </c>
      <c r="D6" s="849">
        <v>10.0</v>
      </c>
      <c r="E6" s="850" t="s">
        <v>820</v>
      </c>
      <c r="F6" s="850" t="s">
        <v>821</v>
      </c>
      <c r="G6" s="851" t="s">
        <v>822</v>
      </c>
      <c r="H6" s="851" t="s">
        <v>816</v>
      </c>
      <c r="I6" s="850" t="s">
        <v>828</v>
      </c>
      <c r="J6" s="850" t="s">
        <v>829</v>
      </c>
      <c r="K6" s="852" t="s">
        <v>830</v>
      </c>
      <c r="L6" s="845"/>
      <c r="M6" s="845"/>
      <c r="N6" s="845"/>
      <c r="O6" s="845"/>
      <c r="P6" s="845"/>
      <c r="Q6" s="845"/>
      <c r="R6" s="845"/>
      <c r="S6" s="845"/>
      <c r="T6" s="845"/>
      <c r="U6" s="845"/>
      <c r="V6" s="845"/>
      <c r="W6" s="845"/>
      <c r="X6" s="845"/>
      <c r="Y6" s="845"/>
      <c r="Z6" s="845"/>
    </row>
    <row r="7">
      <c r="A7" s="846" t="s">
        <v>831</v>
      </c>
      <c r="B7" s="847" t="s">
        <v>832</v>
      </c>
      <c r="C7" s="848" t="s">
        <v>196</v>
      </c>
      <c r="D7" s="853">
        <v>12.0</v>
      </c>
      <c r="E7" s="850" t="s">
        <v>813</v>
      </c>
      <c r="F7" s="850" t="s">
        <v>814</v>
      </c>
      <c r="G7" s="850" t="s">
        <v>827</v>
      </c>
      <c r="H7" s="851" t="s">
        <v>816</v>
      </c>
      <c r="I7" s="850" t="s">
        <v>833</v>
      </c>
      <c r="J7" s="850" t="s">
        <v>834</v>
      </c>
      <c r="K7" s="852" t="s">
        <v>70</v>
      </c>
      <c r="L7" s="845"/>
      <c r="M7" s="845"/>
      <c r="N7" s="845"/>
      <c r="O7" s="845"/>
      <c r="P7" s="845"/>
      <c r="Q7" s="845"/>
      <c r="R7" s="845"/>
      <c r="S7" s="845"/>
      <c r="T7" s="845"/>
      <c r="U7" s="845"/>
      <c r="V7" s="845"/>
      <c r="W7" s="845"/>
      <c r="X7" s="845"/>
      <c r="Y7" s="845"/>
      <c r="Z7" s="845"/>
    </row>
    <row r="8">
      <c r="A8" s="846" t="s">
        <v>831</v>
      </c>
      <c r="B8" s="847" t="s">
        <v>832</v>
      </c>
      <c r="C8" s="851" t="s">
        <v>819</v>
      </c>
      <c r="D8" s="849">
        <v>10.0</v>
      </c>
      <c r="E8" s="850" t="s">
        <v>820</v>
      </c>
      <c r="F8" s="850" t="s">
        <v>821</v>
      </c>
      <c r="G8" s="850" t="s">
        <v>835</v>
      </c>
      <c r="H8" s="851" t="s">
        <v>816</v>
      </c>
      <c r="I8" s="850" t="s">
        <v>836</v>
      </c>
      <c r="J8" s="850" t="s">
        <v>837</v>
      </c>
      <c r="K8" s="852" t="s">
        <v>70</v>
      </c>
      <c r="L8" s="845"/>
      <c r="M8" s="845"/>
      <c r="N8" s="845"/>
      <c r="O8" s="845"/>
      <c r="P8" s="845"/>
      <c r="Q8" s="845"/>
      <c r="R8" s="845"/>
      <c r="S8" s="845"/>
      <c r="T8" s="845"/>
      <c r="U8" s="845"/>
      <c r="V8" s="845"/>
      <c r="W8" s="845"/>
      <c r="X8" s="845"/>
      <c r="Y8" s="845"/>
      <c r="Z8" s="845"/>
    </row>
    <row r="9">
      <c r="A9" s="846" t="s">
        <v>838</v>
      </c>
      <c r="B9" s="847" t="s">
        <v>839</v>
      </c>
      <c r="C9" s="848" t="s">
        <v>196</v>
      </c>
      <c r="D9" s="853">
        <v>12.0</v>
      </c>
      <c r="E9" s="850" t="s">
        <v>840</v>
      </c>
      <c r="F9" s="850" t="s">
        <v>841</v>
      </c>
      <c r="G9" s="850" t="s">
        <v>827</v>
      </c>
      <c r="H9" s="851" t="s">
        <v>816</v>
      </c>
      <c r="I9" s="851" t="s">
        <v>833</v>
      </c>
      <c r="J9" s="850" t="s">
        <v>834</v>
      </c>
      <c r="K9" s="852" t="s">
        <v>70</v>
      </c>
      <c r="L9" s="845"/>
      <c r="M9" s="845"/>
      <c r="N9" s="845"/>
      <c r="O9" s="845"/>
      <c r="P9" s="845"/>
      <c r="Q9" s="845"/>
      <c r="R9" s="845"/>
      <c r="S9" s="845"/>
      <c r="T9" s="845"/>
      <c r="U9" s="845"/>
      <c r="V9" s="845"/>
      <c r="W9" s="845"/>
      <c r="X9" s="845"/>
      <c r="Y9" s="845"/>
      <c r="Z9" s="845"/>
    </row>
    <row r="10">
      <c r="A10" s="846" t="s">
        <v>838</v>
      </c>
      <c r="B10" s="847" t="s">
        <v>842</v>
      </c>
      <c r="C10" s="851" t="s">
        <v>819</v>
      </c>
      <c r="D10" s="853">
        <v>10.0</v>
      </c>
      <c r="E10" s="850" t="s">
        <v>820</v>
      </c>
      <c r="F10" s="850" t="s">
        <v>821</v>
      </c>
      <c r="G10" s="850" t="s">
        <v>835</v>
      </c>
      <c r="H10" s="851" t="s">
        <v>816</v>
      </c>
      <c r="I10" s="851" t="s">
        <v>823</v>
      </c>
      <c r="J10" s="850" t="s">
        <v>824</v>
      </c>
      <c r="K10" s="852" t="s">
        <v>70</v>
      </c>
      <c r="L10" s="845"/>
      <c r="M10" s="845"/>
      <c r="N10" s="845"/>
      <c r="O10" s="845"/>
      <c r="P10" s="845"/>
      <c r="Q10" s="845"/>
      <c r="R10" s="845"/>
      <c r="S10" s="845"/>
      <c r="T10" s="845"/>
      <c r="U10" s="845"/>
      <c r="V10" s="845"/>
      <c r="W10" s="845"/>
      <c r="X10" s="845"/>
      <c r="Y10" s="845"/>
      <c r="Z10" s="845"/>
    </row>
    <row r="11">
      <c r="A11" s="846" t="s">
        <v>838</v>
      </c>
      <c r="B11" s="847" t="s">
        <v>843</v>
      </c>
      <c r="C11" s="851" t="s">
        <v>819</v>
      </c>
      <c r="D11" s="853">
        <v>10.0</v>
      </c>
      <c r="E11" s="850" t="s">
        <v>820</v>
      </c>
      <c r="F11" s="850" t="s">
        <v>821</v>
      </c>
      <c r="G11" s="850" t="s">
        <v>835</v>
      </c>
      <c r="H11" s="851" t="s">
        <v>816</v>
      </c>
      <c r="I11" s="850" t="s">
        <v>817</v>
      </c>
      <c r="J11" s="850" t="s">
        <v>818</v>
      </c>
      <c r="K11" s="98" t="s">
        <v>844</v>
      </c>
      <c r="L11" s="845"/>
      <c r="M11" s="845"/>
      <c r="N11" s="845"/>
      <c r="O11" s="845"/>
      <c r="P11" s="845"/>
      <c r="Q11" s="845"/>
      <c r="R11" s="845"/>
      <c r="S11" s="845"/>
      <c r="T11" s="845"/>
      <c r="U11" s="845"/>
      <c r="V11" s="845"/>
      <c r="W11" s="845"/>
      <c r="X11" s="845"/>
      <c r="Y11" s="845"/>
      <c r="Z11" s="845"/>
    </row>
    <row r="12">
      <c r="A12" s="846" t="s">
        <v>845</v>
      </c>
      <c r="B12" s="847" t="s">
        <v>846</v>
      </c>
      <c r="C12" s="851" t="s">
        <v>847</v>
      </c>
      <c r="D12" s="853">
        <v>6.0</v>
      </c>
      <c r="E12" s="850" t="s">
        <v>813</v>
      </c>
      <c r="F12" s="850" t="s">
        <v>814</v>
      </c>
      <c r="G12" s="851" t="s">
        <v>848</v>
      </c>
      <c r="H12" s="851" t="s">
        <v>816</v>
      </c>
      <c r="I12" s="851" t="s">
        <v>849</v>
      </c>
      <c r="J12" s="851" t="s">
        <v>850</v>
      </c>
      <c r="K12" s="852" t="s">
        <v>70</v>
      </c>
      <c r="L12" s="845"/>
      <c r="M12" s="845"/>
      <c r="N12" s="845"/>
      <c r="O12" s="845"/>
      <c r="P12" s="845"/>
      <c r="Q12" s="845"/>
      <c r="R12" s="845"/>
      <c r="S12" s="845"/>
      <c r="T12" s="845"/>
      <c r="U12" s="845"/>
      <c r="V12" s="845"/>
      <c r="W12" s="845"/>
      <c r="X12" s="845"/>
      <c r="Y12" s="845"/>
      <c r="Z12" s="845"/>
    </row>
    <row r="13">
      <c r="A13" s="846" t="s">
        <v>845</v>
      </c>
      <c r="B13" s="847" t="s">
        <v>851</v>
      </c>
      <c r="C13" s="851" t="s">
        <v>847</v>
      </c>
      <c r="D13" s="853">
        <v>6.0</v>
      </c>
      <c r="E13" s="851" t="s">
        <v>852</v>
      </c>
      <c r="F13" s="850" t="s">
        <v>853</v>
      </c>
      <c r="G13" s="851" t="s">
        <v>854</v>
      </c>
      <c r="H13" s="851" t="s">
        <v>816</v>
      </c>
      <c r="I13" s="851" t="s">
        <v>849</v>
      </c>
      <c r="J13" s="851" t="s">
        <v>850</v>
      </c>
      <c r="K13" s="852" t="s">
        <v>70</v>
      </c>
      <c r="L13" s="845"/>
      <c r="M13" s="845"/>
      <c r="N13" s="845"/>
      <c r="O13" s="845"/>
      <c r="P13" s="845"/>
      <c r="Q13" s="845"/>
      <c r="R13" s="845"/>
      <c r="S13" s="845"/>
      <c r="T13" s="845"/>
      <c r="U13" s="845"/>
      <c r="V13" s="845"/>
      <c r="W13" s="845"/>
      <c r="X13" s="845"/>
      <c r="Y13" s="845"/>
      <c r="Z13" s="845"/>
    </row>
    <row r="14">
      <c r="A14" s="846" t="s">
        <v>362</v>
      </c>
      <c r="B14" s="847" t="s">
        <v>839</v>
      </c>
      <c r="C14" s="851" t="s">
        <v>847</v>
      </c>
      <c r="D14" s="853">
        <v>6.0</v>
      </c>
      <c r="E14" s="850" t="s">
        <v>813</v>
      </c>
      <c r="F14" s="850" t="s">
        <v>855</v>
      </c>
      <c r="G14" s="851" t="s">
        <v>856</v>
      </c>
      <c r="H14" s="851" t="s">
        <v>816</v>
      </c>
      <c r="I14" s="850" t="s">
        <v>857</v>
      </c>
      <c r="J14" s="851" t="s">
        <v>858</v>
      </c>
      <c r="K14" s="98" t="s">
        <v>132</v>
      </c>
      <c r="L14" s="845"/>
      <c r="M14" s="845"/>
      <c r="N14" s="845"/>
      <c r="O14" s="845"/>
      <c r="P14" s="845"/>
      <c r="Q14" s="845"/>
      <c r="R14" s="845"/>
      <c r="S14" s="845"/>
      <c r="T14" s="845"/>
      <c r="U14" s="845"/>
      <c r="V14" s="845"/>
      <c r="W14" s="845"/>
      <c r="X14" s="845"/>
      <c r="Y14" s="845"/>
      <c r="Z14" s="845"/>
    </row>
    <row r="15">
      <c r="A15" s="846" t="s">
        <v>362</v>
      </c>
      <c r="B15" s="847" t="s">
        <v>859</v>
      </c>
      <c r="C15" s="851" t="s">
        <v>847</v>
      </c>
      <c r="D15" s="853">
        <v>6.0</v>
      </c>
      <c r="E15" s="850" t="s">
        <v>852</v>
      </c>
      <c r="F15" s="850" t="s">
        <v>860</v>
      </c>
      <c r="G15" s="851" t="s">
        <v>861</v>
      </c>
      <c r="H15" s="851" t="s">
        <v>816</v>
      </c>
      <c r="I15" s="850" t="s">
        <v>862</v>
      </c>
      <c r="J15" s="851" t="s">
        <v>863</v>
      </c>
      <c r="K15" s="98" t="s">
        <v>132</v>
      </c>
      <c r="L15" s="845"/>
      <c r="M15" s="845"/>
      <c r="N15" s="845"/>
      <c r="O15" s="845"/>
      <c r="P15" s="845"/>
      <c r="Q15" s="845"/>
      <c r="R15" s="845"/>
      <c r="S15" s="845"/>
      <c r="T15" s="845"/>
      <c r="U15" s="845"/>
      <c r="V15" s="845"/>
      <c r="W15" s="845"/>
      <c r="X15" s="845"/>
      <c r="Y15" s="845"/>
      <c r="Z15" s="845"/>
    </row>
    <row r="16">
      <c r="A16" s="846" t="s">
        <v>864</v>
      </c>
      <c r="B16" s="847" t="s">
        <v>865</v>
      </c>
      <c r="C16" s="848" t="s">
        <v>196</v>
      </c>
      <c r="D16" s="853">
        <v>12.0</v>
      </c>
      <c r="E16" s="850" t="s">
        <v>813</v>
      </c>
      <c r="F16" s="850" t="s">
        <v>814</v>
      </c>
      <c r="G16" s="850" t="s">
        <v>827</v>
      </c>
      <c r="H16" s="851" t="s">
        <v>816</v>
      </c>
      <c r="I16" s="850" t="s">
        <v>817</v>
      </c>
      <c r="J16" s="850" t="s">
        <v>818</v>
      </c>
      <c r="K16" s="852" t="s">
        <v>70</v>
      </c>
      <c r="L16" s="845"/>
      <c r="M16" s="845"/>
      <c r="N16" s="845"/>
      <c r="O16" s="845"/>
      <c r="P16" s="845"/>
      <c r="Q16" s="845"/>
      <c r="R16" s="845"/>
      <c r="S16" s="845"/>
      <c r="T16" s="845"/>
      <c r="U16" s="845"/>
      <c r="V16" s="845"/>
      <c r="W16" s="845"/>
      <c r="X16" s="845"/>
      <c r="Y16" s="845"/>
      <c r="Z16" s="845"/>
    </row>
    <row r="17">
      <c r="A17" s="846" t="s">
        <v>864</v>
      </c>
      <c r="B17" s="847" t="s">
        <v>865</v>
      </c>
      <c r="C17" s="851" t="s">
        <v>819</v>
      </c>
      <c r="D17" s="849">
        <v>10.0</v>
      </c>
      <c r="E17" s="850" t="s">
        <v>820</v>
      </c>
      <c r="F17" s="850" t="s">
        <v>821</v>
      </c>
      <c r="G17" s="851" t="s">
        <v>835</v>
      </c>
      <c r="H17" s="851" t="s">
        <v>816</v>
      </c>
      <c r="I17" s="850" t="s">
        <v>817</v>
      </c>
      <c r="J17" s="850" t="s">
        <v>818</v>
      </c>
      <c r="K17" s="852" t="s">
        <v>70</v>
      </c>
      <c r="L17" s="845"/>
      <c r="M17" s="845"/>
      <c r="N17" s="845"/>
      <c r="O17" s="845"/>
      <c r="P17" s="845"/>
      <c r="Q17" s="845"/>
      <c r="R17" s="845"/>
      <c r="S17" s="845"/>
      <c r="T17" s="845"/>
      <c r="U17" s="845"/>
      <c r="V17" s="845"/>
      <c r="W17" s="845"/>
      <c r="X17" s="845"/>
      <c r="Y17" s="845"/>
      <c r="Z17" s="845"/>
    </row>
    <row r="18">
      <c r="A18" s="846" t="s">
        <v>866</v>
      </c>
      <c r="B18" s="847" t="s">
        <v>867</v>
      </c>
      <c r="C18" s="851" t="s">
        <v>108</v>
      </c>
      <c r="D18" s="853">
        <v>3.0</v>
      </c>
      <c r="E18" s="850" t="s">
        <v>840</v>
      </c>
      <c r="F18" s="850" t="s">
        <v>841</v>
      </c>
      <c r="G18" s="850" t="s">
        <v>868</v>
      </c>
      <c r="H18" s="851" t="s">
        <v>869</v>
      </c>
      <c r="I18" s="850" t="s">
        <v>870</v>
      </c>
      <c r="J18" s="851" t="s">
        <v>871</v>
      </c>
      <c r="K18" s="98" t="s">
        <v>872</v>
      </c>
      <c r="L18" s="845"/>
      <c r="M18" s="845"/>
      <c r="N18" s="845"/>
      <c r="O18" s="845"/>
      <c r="P18" s="845"/>
      <c r="Q18" s="845"/>
      <c r="R18" s="845"/>
      <c r="S18" s="845"/>
      <c r="T18" s="845"/>
      <c r="U18" s="845"/>
      <c r="V18" s="845"/>
      <c r="W18" s="845"/>
      <c r="X18" s="845"/>
      <c r="Y18" s="845"/>
      <c r="Z18" s="845"/>
    </row>
    <row r="19">
      <c r="A19" s="846" t="s">
        <v>866</v>
      </c>
      <c r="B19" s="847" t="s">
        <v>873</v>
      </c>
      <c r="C19" s="851" t="s">
        <v>108</v>
      </c>
      <c r="D19" s="853">
        <v>3.0</v>
      </c>
      <c r="E19" s="850" t="s">
        <v>840</v>
      </c>
      <c r="F19" s="850" t="s">
        <v>841</v>
      </c>
      <c r="G19" s="850" t="s">
        <v>874</v>
      </c>
      <c r="H19" s="851" t="s">
        <v>869</v>
      </c>
      <c r="I19" s="851" t="s">
        <v>870</v>
      </c>
      <c r="J19" s="851" t="s">
        <v>871</v>
      </c>
      <c r="K19" s="98" t="s">
        <v>872</v>
      </c>
      <c r="L19" s="845"/>
      <c r="M19" s="845"/>
      <c r="N19" s="845"/>
      <c r="O19" s="845"/>
      <c r="P19" s="845"/>
      <c r="Q19" s="845"/>
      <c r="R19" s="845"/>
      <c r="S19" s="845"/>
      <c r="T19" s="845"/>
      <c r="U19" s="845"/>
      <c r="V19" s="845"/>
      <c r="W19" s="845"/>
      <c r="X19" s="845"/>
      <c r="Y19" s="845"/>
      <c r="Z19" s="845"/>
    </row>
    <row r="20">
      <c r="A20" s="846" t="s">
        <v>875</v>
      </c>
      <c r="B20" s="847" t="s">
        <v>839</v>
      </c>
      <c r="C20" s="851" t="s">
        <v>108</v>
      </c>
      <c r="D20" s="853">
        <v>3.0</v>
      </c>
      <c r="E20" s="850" t="s">
        <v>876</v>
      </c>
      <c r="F20" s="850" t="s">
        <v>877</v>
      </c>
      <c r="G20" s="850" t="s">
        <v>878</v>
      </c>
      <c r="H20" s="851" t="s">
        <v>816</v>
      </c>
      <c r="I20" s="851" t="s">
        <v>879</v>
      </c>
      <c r="J20" s="851" t="s">
        <v>858</v>
      </c>
      <c r="K20" s="98" t="s">
        <v>880</v>
      </c>
      <c r="L20" s="845"/>
      <c r="M20" s="845"/>
      <c r="N20" s="845"/>
      <c r="O20" s="845"/>
      <c r="P20" s="845"/>
      <c r="Q20" s="845"/>
      <c r="R20" s="845"/>
      <c r="S20" s="845"/>
      <c r="T20" s="845"/>
      <c r="U20" s="845"/>
      <c r="V20" s="845"/>
      <c r="W20" s="845"/>
      <c r="X20" s="845"/>
      <c r="Y20" s="845"/>
      <c r="Z20" s="845"/>
    </row>
    <row r="21">
      <c r="A21" s="846" t="s">
        <v>881</v>
      </c>
      <c r="B21" s="847" t="s">
        <v>839</v>
      </c>
      <c r="C21" s="851" t="s">
        <v>882</v>
      </c>
      <c r="D21" s="853">
        <v>2.0</v>
      </c>
      <c r="E21" s="850" t="s">
        <v>820</v>
      </c>
      <c r="F21" s="850" t="s">
        <v>821</v>
      </c>
      <c r="G21" s="850" t="s">
        <v>76</v>
      </c>
      <c r="H21" s="851" t="s">
        <v>62</v>
      </c>
      <c r="I21" s="851" t="s">
        <v>883</v>
      </c>
      <c r="J21" s="851" t="s">
        <v>884</v>
      </c>
      <c r="K21" s="98" t="s">
        <v>885</v>
      </c>
      <c r="L21" s="845"/>
      <c r="M21" s="845"/>
      <c r="N21" s="845"/>
      <c r="O21" s="845"/>
      <c r="P21" s="845"/>
      <c r="Q21" s="845"/>
      <c r="R21" s="845"/>
      <c r="S21" s="845"/>
      <c r="T21" s="845"/>
      <c r="U21" s="845"/>
      <c r="V21" s="845"/>
      <c r="W21" s="845"/>
      <c r="X21" s="845"/>
      <c r="Y21" s="845"/>
      <c r="Z21" s="845"/>
    </row>
    <row r="22">
      <c r="A22" s="846" t="s">
        <v>886</v>
      </c>
      <c r="B22" s="847" t="s">
        <v>839</v>
      </c>
      <c r="C22" s="851" t="s">
        <v>108</v>
      </c>
      <c r="D22" s="853">
        <v>4.0</v>
      </c>
      <c r="E22" s="850" t="s">
        <v>852</v>
      </c>
      <c r="F22" s="850" t="s">
        <v>853</v>
      </c>
      <c r="G22" s="851" t="s">
        <v>887</v>
      </c>
      <c r="H22" s="851" t="s">
        <v>869</v>
      </c>
      <c r="I22" s="851" t="s">
        <v>888</v>
      </c>
      <c r="J22" s="851" t="s">
        <v>889</v>
      </c>
      <c r="K22" s="98" t="s">
        <v>252</v>
      </c>
      <c r="L22" s="845"/>
      <c r="M22" s="845"/>
      <c r="N22" s="845"/>
      <c r="O22" s="845"/>
      <c r="P22" s="845"/>
      <c r="Q22" s="845"/>
      <c r="R22" s="845"/>
      <c r="S22" s="845"/>
      <c r="T22" s="845"/>
      <c r="U22" s="845"/>
      <c r="V22" s="845"/>
      <c r="W22" s="845"/>
      <c r="X22" s="845"/>
      <c r="Y22" s="845"/>
      <c r="Z22" s="845"/>
    </row>
    <row r="23">
      <c r="A23" s="854" t="s">
        <v>87</v>
      </c>
      <c r="B23" s="855" t="s">
        <v>839</v>
      </c>
      <c r="C23" s="856" t="s">
        <v>89</v>
      </c>
      <c r="D23" s="857">
        <v>2.0</v>
      </c>
      <c r="E23" s="858" t="s">
        <v>840</v>
      </c>
      <c r="F23" s="858" t="s">
        <v>841</v>
      </c>
      <c r="G23" s="859" t="s">
        <v>890</v>
      </c>
      <c r="H23" s="856" t="s">
        <v>62</v>
      </c>
      <c r="I23" s="856" t="s">
        <v>888</v>
      </c>
      <c r="J23" s="856" t="s">
        <v>889</v>
      </c>
      <c r="K23" s="860" t="s">
        <v>91</v>
      </c>
      <c r="L23" s="845"/>
      <c r="M23" s="845"/>
      <c r="N23" s="845"/>
      <c r="O23" s="845"/>
      <c r="P23" s="845"/>
      <c r="Q23" s="845"/>
      <c r="R23" s="845"/>
      <c r="S23" s="845"/>
      <c r="T23" s="845"/>
      <c r="U23" s="845"/>
      <c r="V23" s="845"/>
      <c r="W23" s="845"/>
      <c r="X23" s="845"/>
      <c r="Y23" s="845"/>
      <c r="Z23" s="845"/>
    </row>
  </sheetData>
  <mergeCells count="3">
    <mergeCell ref="C1:J1"/>
    <mergeCell ref="E2:F2"/>
    <mergeCell ref="I2:J2"/>
  </mergeCells>
  <printOptions gridLines="1" horizontalCentered="1"/>
  <pageMargins bottom="0.75" footer="0.0" header="0.0" left="0.25" right="0.25" top="0.75"/>
  <pageSetup fitToHeight="0" paperSize="3" cellComments="atEnd" orientation="landscape" pageOrder="overThenDown"/>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71"/>
    <col customWidth="1" min="3" max="3" width="12.29"/>
    <col customWidth="1" min="4" max="4" width="11.57"/>
    <col customWidth="1" min="5" max="5" width="12.29"/>
    <col customWidth="1" min="6" max="6" width="32.57"/>
    <col customWidth="1" min="7" max="7" width="18.0"/>
    <col customWidth="1" min="8" max="8" width="20.71"/>
    <col customWidth="1" min="9" max="9" width="69.71"/>
  </cols>
  <sheetData>
    <row r="1">
      <c r="A1" s="861"/>
      <c r="B1" s="837" t="s">
        <v>805</v>
      </c>
      <c r="C1" s="838"/>
      <c r="D1" s="838"/>
      <c r="E1" s="838"/>
      <c r="F1" s="838"/>
      <c r="G1" s="838"/>
      <c r="H1" s="839"/>
      <c r="I1" s="862" t="s">
        <v>891</v>
      </c>
    </row>
    <row r="2" ht="40.5" customHeight="1">
      <c r="A2" s="841" t="s">
        <v>11</v>
      </c>
      <c r="B2" s="863" t="s">
        <v>40</v>
      </c>
      <c r="C2" s="863" t="s">
        <v>807</v>
      </c>
      <c r="D2" s="864" t="s">
        <v>15</v>
      </c>
      <c r="E2" s="864" t="s">
        <v>14</v>
      </c>
      <c r="F2" s="863" t="s">
        <v>809</v>
      </c>
      <c r="G2" s="864" t="str">
        <f>"Optimal density per "&amp;'Crop Chart'!$H$2&amp;" feet bed (grams of seed)"</f>
        <v>Optimal density per 65 feet bed (grams of seed)</v>
      </c>
      <c r="H2" s="864" t="str">
        <f>"Optimal density per "&amp;'Crop Chart'!$H$2&amp;" feet bed (onces of seed)"</f>
        <v>Optimal density per 65 feet bed (onces of seed)</v>
      </c>
      <c r="I2" s="865" t="s">
        <v>634</v>
      </c>
      <c r="J2" s="845"/>
      <c r="K2" s="845"/>
      <c r="L2" s="845"/>
      <c r="M2" s="845"/>
      <c r="N2" s="845"/>
      <c r="O2" s="845"/>
      <c r="P2" s="845"/>
      <c r="Q2" s="845"/>
      <c r="R2" s="845"/>
      <c r="S2" s="845"/>
      <c r="T2" s="845"/>
      <c r="U2" s="845"/>
      <c r="V2" s="845"/>
      <c r="W2" s="845"/>
      <c r="X2" s="845"/>
    </row>
    <row r="3">
      <c r="A3" s="866" t="s">
        <v>128</v>
      </c>
      <c r="B3" s="867" t="str">
        <f t="array" ref="B3">XLOOKUP($A3,'Crop Chart'!$A$5:$A$203,'Crop Chart'!$AH$5:$AH$203,,0)</f>
        <v>Jang</v>
      </c>
      <c r="C3" s="867">
        <f t="array" ref="C3">XLOOKUP($A3,'Crop Chart'!$A$5:$A$203,'Crop Chart'!$C$5:$C$203,,0)</f>
        <v>6</v>
      </c>
      <c r="D3" s="867">
        <f t="array" ref="D3">XLOOKUP($A3,'Crop Chart'!$A$5:$A$203,'Crop Chart'!$E$5:$E$203,,0)</f>
        <v>1.5</v>
      </c>
      <c r="E3" s="867">
        <f t="array" ref="E3">XLOOKUP($A3,'Crop Chart'!$A$5:$A$203,'Crop Chart'!$D$5:$D$203,,0)</f>
        <v>3.8</v>
      </c>
      <c r="F3" s="867" t="str">
        <f t="array" ref="F3">XLOOKUP($A3,'Crop Chart'!$A$5:$A$203,'Crop Chart'!$AI$5:$AI$203,,0)</f>
        <v>X-24, 11F-13R,  no felt, low brush</v>
      </c>
      <c r="G3" s="867">
        <f t="array" ref="G3">XLOOKUP($A3,'Crop Chart'!$A$5:$A$203,'Crop Chart'!$AE$5:$AE$203,,0)</f>
        <v>9.1</v>
      </c>
      <c r="H3" s="867">
        <f t="array" ref="H3">XLOOKUP($A3,'Crop Chart'!$A$5:$A$203,'Crop Chart'!$AG$5:$AG$203,,0)</f>
        <v>0.325</v>
      </c>
      <c r="I3" s="867" t="str">
        <f t="array" ref="I3">XLOOKUP($A3,'Crop Chart'!$A$5:$A$203,'Crop Chart'!$AJ$5:$AJ$203,,0)</f>
        <v>We don't thin them. These settings are not for pelleted.</v>
      </c>
      <c r="J3" s="845"/>
      <c r="K3" s="845"/>
      <c r="L3" s="845"/>
      <c r="M3" s="845"/>
      <c r="N3" s="845"/>
      <c r="O3" s="845"/>
      <c r="P3" s="845"/>
      <c r="Q3" s="845"/>
      <c r="R3" s="845"/>
      <c r="S3" s="845"/>
      <c r="T3" s="845"/>
      <c r="U3" s="845"/>
      <c r="V3" s="845"/>
      <c r="W3" s="845"/>
      <c r="X3" s="845"/>
    </row>
    <row r="4">
      <c r="A4" s="866" t="s">
        <v>137</v>
      </c>
      <c r="B4" s="867" t="str">
        <f t="array" ref="B4">XLOOKUP($A4,'Crop Chart'!$A$5:$A$203,'Crop Chart'!$AH$5:$AH$203,,0)</f>
        <v>Jang</v>
      </c>
      <c r="C4" s="867">
        <f t="array" ref="C4">XLOOKUP($A4,'Crop Chart'!$A$5:$A$203,'Crop Chart'!$C$5:$C$203,,0)</f>
        <v>6</v>
      </c>
      <c r="D4" s="867">
        <f t="array" ref="D4">XLOOKUP($A4,'Crop Chart'!$A$5:$A$203,'Crop Chart'!$E$5:$E$203,,0)</f>
        <v>2</v>
      </c>
      <c r="E4" s="867">
        <f t="array" ref="E4">XLOOKUP($A4,'Crop Chart'!$A$5:$A$203,'Crop Chart'!$D$5:$D$203,,0)</f>
        <v>5</v>
      </c>
      <c r="F4" s="867" t="str">
        <f t="array" ref="F4">XLOOKUP($A4,'Crop Chart'!$A$5:$A$203,'Crop Chart'!$AI$5:$AI$203,,0)</f>
        <v>F-24, 9F-14R, no felt, low brush</v>
      </c>
      <c r="G4" s="867">
        <f t="array" ref="G4">XLOOKUP($A4,'Crop Chart'!$A$5:$A$203,'Crop Chart'!$AE$5:$AE$203,,0)</f>
        <v>10.4</v>
      </c>
      <c r="H4" s="867">
        <f t="array" ref="H4">XLOOKUP($A4,'Crop Chart'!$A$5:$A$203,'Crop Chart'!$AG$5:$AG$203,,0)</f>
        <v>0.39</v>
      </c>
      <c r="I4" s="867" t="str">
        <f t="array" ref="I4">XLOOKUP($A4,'Crop Chart'!$A$5:$A$203,'Crop Chart'!$AJ$5:$AJ$203,,0)</f>
        <v>We don't thin them. These settings are not for pelleted.</v>
      </c>
      <c r="J4" s="845"/>
      <c r="K4" s="845"/>
      <c r="L4" s="845"/>
      <c r="M4" s="845"/>
      <c r="N4" s="845"/>
      <c r="O4" s="845"/>
      <c r="P4" s="845"/>
      <c r="Q4" s="845"/>
      <c r="R4" s="845"/>
      <c r="S4" s="845"/>
      <c r="T4" s="845"/>
      <c r="U4" s="845"/>
      <c r="V4" s="845"/>
      <c r="W4" s="845"/>
      <c r="X4" s="845"/>
    </row>
    <row r="5">
      <c r="A5" s="866" t="s">
        <v>63</v>
      </c>
      <c r="B5" s="867" t="str">
        <f t="array" ref="B5">XLOOKUP($A5,'Crop Chart'!$A$5:$A$203,'Crop Chart'!$AH$5:$AH$203,,0)</f>
        <v>Six row seeder</v>
      </c>
      <c r="C5" s="867" t="str">
        <f t="array" ref="C5">XLOOKUP($A5,'Crop Chart'!$A$5:$A$203,'Crop Chart'!$C$5:$C$203,,0)</f>
        <v>10-12</v>
      </c>
      <c r="D5" s="867">
        <f t="array" ref="D5">XLOOKUP($A5,'Crop Chart'!$A$5:$A$203,'Crop Chart'!$E$5:$E$203,,0)</f>
        <v>1.5</v>
      </c>
      <c r="E5" s="867">
        <f t="array" ref="E5">XLOOKUP($A5,'Crop Chart'!$A$5:$A$203,'Crop Chart'!$D$5:$D$203,,0)</f>
        <v>4</v>
      </c>
      <c r="F5" s="867" t="str">
        <f t="array" ref="F5">XLOOKUP($A5,'Crop Chart'!$A$5:$A$203,'Crop Chart'!$AI$5:$AI$203,,0)</f>
        <v>Hole C, Outboard pulleys, low brush</v>
      </c>
      <c r="G5" s="867">
        <f t="array" ref="G5">XLOOKUP($A5,'Crop Chart'!$A$5:$A$203,'Crop Chart'!$AE$5:$AE$203,,0)</f>
        <v>74.75</v>
      </c>
      <c r="H5" s="867">
        <f t="array" ref="H5">XLOOKUP($A5,'Crop Chart'!$A$5:$A$203,'Crop Chart'!$AG$5:$AG$203,,0)</f>
        <v>2.6</v>
      </c>
      <c r="I5" s="867" t="str">
        <f t="array" ref="I5">XLOOKUP($A5,'Crop Chart'!$A$5:$A$203,'Crop Chart'!$AJ$5:$AJ$203,,0)</f>
        <v>Cover with a row cover or anti-insect netting immediately after seeding.</v>
      </c>
      <c r="J5" s="845"/>
      <c r="K5" s="845"/>
      <c r="L5" s="845"/>
      <c r="M5" s="845"/>
      <c r="N5" s="845"/>
      <c r="O5" s="845"/>
      <c r="P5" s="845"/>
      <c r="Q5" s="845"/>
      <c r="R5" s="845"/>
      <c r="S5" s="845"/>
      <c r="T5" s="845"/>
      <c r="U5" s="845"/>
      <c r="V5" s="845"/>
      <c r="W5" s="845"/>
      <c r="X5" s="845"/>
    </row>
    <row r="6">
      <c r="A6" s="866" t="s">
        <v>258</v>
      </c>
      <c r="B6" s="867" t="str">
        <f t="array" ref="B6">XLOOKUP($A6,'Crop Chart'!$A$5:$A$203,'Crop Chart'!$AH$5:$AH$203,,0)</f>
        <v>Six Row seeder</v>
      </c>
      <c r="C6" s="867">
        <f t="array" ref="C6">XLOOKUP($A6,'Crop Chart'!$A$5:$A$203,'Crop Chart'!$C$5:$C$203,,0)</f>
        <v>45211</v>
      </c>
      <c r="D6" s="867">
        <f t="array" ref="D6">XLOOKUP($A6,'Crop Chart'!$A$5:$A$203,'Crop Chart'!$E$5:$E$203,,0)</f>
        <v>1.5</v>
      </c>
      <c r="E6" s="867">
        <f t="array" ref="E6">XLOOKUP($A6,'Crop Chart'!$A$5:$A$203,'Crop Chart'!$D$5:$D$203,,0)</f>
        <v>4</v>
      </c>
      <c r="F6" s="867" t="str">
        <f t="array" ref="F6">XLOOKUP($A6,'Crop Chart'!$A$5:$A$203,'Crop Chart'!$AI$5:$AI$203,,0)</f>
        <v>Hole C, middle pulleys, low brush</v>
      </c>
      <c r="G6" s="867">
        <f t="array" ref="G6">XLOOKUP($A6,'Crop Chart'!$A$5:$A$203,'Crop Chart'!$AE$5:$AE$203,,0)</f>
        <v>74.75</v>
      </c>
      <c r="H6" s="867">
        <f t="array" ref="H6">XLOOKUP($A6,'Crop Chart'!$A$5:$A$203,'Crop Chart'!$AG$5:$AG$203,,0)</f>
        <v>2.6</v>
      </c>
      <c r="I6" s="867" t="str">
        <f t="array" ref="I6">XLOOKUP($A6,'Crop Chart'!$A$5:$A$203,'Crop Chart'!$AJ$5:$AJ$203,,0)</f>
        <v>Cover with a row cover or anti-insect netting immediately after seeding.</v>
      </c>
      <c r="J6" s="845"/>
      <c r="K6" s="845"/>
      <c r="L6" s="845"/>
      <c r="M6" s="845"/>
      <c r="N6" s="845"/>
      <c r="O6" s="845"/>
      <c r="P6" s="845"/>
      <c r="Q6" s="845"/>
      <c r="R6" s="845"/>
      <c r="S6" s="845"/>
      <c r="T6" s="845"/>
      <c r="U6" s="845"/>
      <c r="V6" s="845"/>
      <c r="W6" s="845"/>
      <c r="X6" s="845"/>
    </row>
    <row r="7">
      <c r="A7" s="866" t="s">
        <v>195</v>
      </c>
      <c r="B7" s="867" t="str">
        <f t="array" ref="B7">XLOOKUP($A7,'Crop Chart'!$A$5:$A$203,'Crop Chart'!$AH$5:$AH$203,,0)</f>
        <v>Six Row Seeder</v>
      </c>
      <c r="C7" s="867">
        <f t="array" ref="C7">XLOOKUP($A7,'Crop Chart'!$A$5:$A$203,'Crop Chart'!$C$5:$C$203,,0)</f>
        <v>12</v>
      </c>
      <c r="D7" s="867">
        <f t="array" ref="D7">XLOOKUP($A7,'Crop Chart'!$A$5:$A$203,'Crop Chart'!$E$5:$E$203,,0)</f>
        <v>1.5</v>
      </c>
      <c r="E7" s="867">
        <f t="array" ref="E7">XLOOKUP($A7,'Crop Chart'!$A$5:$A$203,'Crop Chart'!$D$5:$D$203,,0)</f>
        <v>4</v>
      </c>
      <c r="F7" s="867" t="str">
        <f t="array" ref="F7">XLOOKUP($A7,'Crop Chart'!$A$5:$A$203,'Crop Chart'!$AI$5:$AI$203,,0)</f>
        <v>Hole C, middle pulleys, low brush</v>
      </c>
      <c r="G7" s="867">
        <f t="array" ref="G7">XLOOKUP($A7,'Crop Chart'!$A$5:$A$203,'Crop Chart'!$AE$5:$AE$203,,0)</f>
        <v>58.5</v>
      </c>
      <c r="H7" s="867">
        <f t="array" ref="H7">XLOOKUP($A7,'Crop Chart'!$A$5:$A$203,'Crop Chart'!$AG$5:$AG$203,,0)</f>
        <v>2.08</v>
      </c>
      <c r="I7" s="867" t="str">
        <f t="array" ref="I7">XLOOKUP($A7,'Crop Chart'!$A$5:$A$203,'Crop Chart'!$AJ$5:$AJ$203,,0)</f>
        <v>Cover with a row cover or anti-insect netting immediately after seeding.</v>
      </c>
      <c r="J7" s="845"/>
      <c r="K7" s="845"/>
      <c r="L7" s="845"/>
      <c r="M7" s="845"/>
      <c r="N7" s="845"/>
      <c r="O7" s="845"/>
      <c r="P7" s="845"/>
      <c r="Q7" s="845"/>
      <c r="R7" s="845"/>
      <c r="S7" s="845"/>
      <c r="T7" s="845"/>
      <c r="U7" s="845"/>
      <c r="V7" s="845"/>
      <c r="W7" s="845"/>
      <c r="X7" s="845"/>
    </row>
    <row r="8">
      <c r="A8" s="866" t="s">
        <v>892</v>
      </c>
      <c r="B8" s="867" t="str">
        <f t="array" ref="B8">XLOOKUP($A8,'Crop Chart'!$A$5:$A$203,'Crop Chart'!$AH$5:$AH$203,,0)</f>
        <v/>
      </c>
      <c r="C8" s="867" t="str">
        <f t="array" ref="C8">XLOOKUP($A8,'Crop Chart'!$A$5:$A$203,'Crop Chart'!$C$5:$C$203,,0)</f>
        <v/>
      </c>
      <c r="D8" s="867" t="str">
        <f t="array" ref="D8">XLOOKUP($A8,'Crop Chart'!$A$5:$A$203,'Crop Chart'!$E$5:$E$203,,0)</f>
        <v/>
      </c>
      <c r="E8" s="867" t="str">
        <f t="array" ref="E8">XLOOKUP($A8,'Crop Chart'!$A$5:$A$203,'Crop Chart'!$D$5:$D$203,,0)</f>
        <v/>
      </c>
      <c r="F8" s="867" t="str">
        <f t="array" ref="F8">XLOOKUP($A8,'Crop Chart'!$A$5:$A$203,'Crop Chart'!$AI$5:$AI$203,,0)</f>
        <v/>
      </c>
      <c r="G8" s="867" t="str">
        <f t="array" ref="G8">XLOOKUP($A8,'Crop Chart'!$A$5:$A$203,'Crop Chart'!$AE$5:$AE$203,,0)</f>
        <v/>
      </c>
      <c r="H8" s="867" t="str">
        <f t="array" ref="H8">XLOOKUP($A8,'Crop Chart'!$A$5:$A$203,'Crop Chart'!$AG$5:$AG$203,,0)</f>
        <v/>
      </c>
      <c r="I8" s="867" t="str">
        <f t="array" ref="I8">XLOOKUP($A8,'Crop Chart'!$A$5:$A$203,'Crop Chart'!$AJ$5:$AJ$203,,0)</f>
        <v/>
      </c>
      <c r="J8" s="845"/>
      <c r="K8" s="845"/>
      <c r="L8" s="845"/>
      <c r="M8" s="845"/>
      <c r="N8" s="845"/>
      <c r="O8" s="845"/>
      <c r="P8" s="845"/>
      <c r="Q8" s="845"/>
      <c r="R8" s="845"/>
      <c r="S8" s="845"/>
      <c r="T8" s="845"/>
      <c r="U8" s="845"/>
      <c r="V8" s="845"/>
      <c r="W8" s="845"/>
      <c r="X8" s="845"/>
    </row>
    <row r="9">
      <c r="A9" s="866" t="s">
        <v>238</v>
      </c>
      <c r="B9" s="867" t="str">
        <f t="array" ref="B9">XLOOKUP($A9,'Crop Chart'!$A$5:$A$203,'Crop Chart'!$AH$5:$AH$203,,0)</f>
        <v>Jang</v>
      </c>
      <c r="C9" s="867">
        <f t="array" ref="C9">XLOOKUP($A9,'Crop Chart'!$A$5:$A$203,'Crop Chart'!$C$5:$C$203,,0)</f>
        <v>6</v>
      </c>
      <c r="D9" s="867">
        <f t="array" ref="D9">XLOOKUP($A9,'Crop Chart'!$A$5:$A$203,'Crop Chart'!$E$5:$E$203,,0)</f>
        <v>1.5</v>
      </c>
      <c r="E9" s="867">
        <f t="array" ref="E9">XLOOKUP($A9,'Crop Chart'!$A$5:$A$203,'Crop Chart'!$D$5:$D$203,,0)</f>
        <v>3.8</v>
      </c>
      <c r="F9" s="867" t="str">
        <f t="array" ref="F9">XLOOKUP($A9,'Crop Chart'!$A$5:$A$203,'Crop Chart'!$AI$5:$AI$203,,0)</f>
        <v>Y-24, 11F-11R, with felt, low brush</v>
      </c>
      <c r="G9" s="867">
        <f t="array" ref="G9">XLOOKUP($A9,'Crop Chart'!$A$5:$A$203,'Crop Chart'!$AE$5:$AE$203,,0)</f>
        <v>7.15</v>
      </c>
      <c r="H9" s="867">
        <f t="array" ref="H9">XLOOKUP($A9,'Crop Chart'!$A$5:$A$203,'Crop Chart'!$AG$5:$AG$203,,0)</f>
        <v>0.26</v>
      </c>
      <c r="I9" s="867" t="str">
        <f t="array" ref="I9">XLOOKUP($A9,'Crop Chart'!$A$5:$A$203,'Crop Chart'!$AJ$5:$AJ$203,,0)</f>
        <v>Cover with a row cover or anti-insect netting immediately after seeding.</v>
      </c>
      <c r="J9" s="845"/>
      <c r="K9" s="845"/>
      <c r="L9" s="845"/>
      <c r="M9" s="845"/>
      <c r="N9" s="845"/>
      <c r="O9" s="845"/>
      <c r="P9" s="845"/>
      <c r="Q9" s="845"/>
      <c r="R9" s="845"/>
      <c r="S9" s="845"/>
      <c r="T9" s="845"/>
      <c r="U9" s="845"/>
      <c r="V9" s="845"/>
      <c r="W9" s="845"/>
      <c r="X9" s="845"/>
    </row>
    <row r="10">
      <c r="A10" s="866" t="s">
        <v>893</v>
      </c>
      <c r="B10" s="867" t="str">
        <f t="array" ref="B10">XLOOKUP($A10,'Crop Chart'!$A$5:$A$203,'Crop Chart'!$AH$5:$AH$203,,0)</f>
        <v/>
      </c>
      <c r="C10" s="867" t="str">
        <f t="array" ref="C10">XLOOKUP($A10,'Crop Chart'!$A$5:$A$203,'Crop Chart'!$C$5:$C$203,,0)</f>
        <v/>
      </c>
      <c r="D10" s="867" t="str">
        <f t="array" ref="D10">XLOOKUP($A10,'Crop Chart'!$A$5:$A$203,'Crop Chart'!$E$5:$E$203,,0)</f>
        <v/>
      </c>
      <c r="E10" s="867" t="str">
        <f t="array" ref="E10">XLOOKUP($A10,'Crop Chart'!$A$5:$A$203,'Crop Chart'!$D$5:$D$203,,0)</f>
        <v/>
      </c>
      <c r="F10" s="867" t="str">
        <f t="array" ref="F10">XLOOKUP($A10,'Crop Chart'!$A$5:$A$203,'Crop Chart'!$AI$5:$AI$203,,0)</f>
        <v/>
      </c>
      <c r="G10" s="867" t="str">
        <f t="array" ref="G10">XLOOKUP($A10,'Crop Chart'!$A$5:$A$203,'Crop Chart'!$AE$5:$AE$203,,0)</f>
        <v/>
      </c>
      <c r="H10" s="867" t="str">
        <f t="array" ref="H10">XLOOKUP($A10,'Crop Chart'!$A$5:$A$203,'Crop Chart'!$AG$5:$AG$203,,0)</f>
        <v/>
      </c>
      <c r="I10" s="867" t="str">
        <f t="array" ref="I10">XLOOKUP($A10,'Crop Chart'!$A$5:$A$203,'Crop Chart'!$AJ$5:$AJ$203,,0)</f>
        <v/>
      </c>
      <c r="J10" s="845"/>
      <c r="K10" s="845"/>
      <c r="L10" s="845"/>
      <c r="M10" s="845"/>
      <c r="N10" s="845"/>
      <c r="O10" s="845"/>
      <c r="P10" s="845"/>
      <c r="Q10" s="845"/>
      <c r="R10" s="845"/>
      <c r="S10" s="845"/>
      <c r="T10" s="845"/>
      <c r="U10" s="845"/>
      <c r="V10" s="845"/>
      <c r="W10" s="845"/>
      <c r="X10" s="845"/>
    </row>
    <row r="11">
      <c r="A11" s="866" t="s">
        <v>97</v>
      </c>
      <c r="B11" s="867" t="str">
        <f t="array" ref="B11">XLOOKUP($A11,'Crop Chart'!$A$5:$A$203,'Crop Chart'!$AH$5:$AH$203,,0)</f>
        <v/>
      </c>
      <c r="C11" s="867">
        <f t="array" ref="C11">XLOOKUP($A11,'Crop Chart'!$A$5:$A$203,'Crop Chart'!$C$5:$C$203,,0)</f>
        <v>3</v>
      </c>
      <c r="D11" s="867">
        <f t="array" ref="D11">XLOOKUP($A11,'Crop Chart'!$A$5:$A$203,'Crop Chart'!$E$5:$E$203,,0)</f>
        <v>5</v>
      </c>
      <c r="E11" s="867">
        <f t="array" ref="E11">XLOOKUP($A11,'Crop Chart'!$A$5:$A$203,'Crop Chart'!$D$5:$D$203,,0)</f>
        <v>12</v>
      </c>
      <c r="F11" s="867" t="str">
        <f t="array" ref="F11">XLOOKUP($A11,'Crop Chart'!$A$5:$A$203,'Crop Chart'!$AI$5:$AI$203,,0)</f>
        <v/>
      </c>
      <c r="G11" s="867" t="str">
        <f t="array" ref="G11">XLOOKUP($A11,'Crop Chart'!$A$5:$A$203,'Crop Chart'!$AE$5:$AE$203,,0)</f>
        <v/>
      </c>
      <c r="H11" s="867" t="str">
        <f t="array" ref="H11">XLOOKUP($A11,'Crop Chart'!$A$5:$A$203,'Crop Chart'!$AG$5:$AG$203,,0)</f>
        <v/>
      </c>
      <c r="I11" s="867" t="str">
        <f t="array" ref="I11">XLOOKUP($A11,'Crop Chart'!$A$5:$A$203,'Crop Chart'!$AJ$5:$AJ$203,,0)</f>
        <v/>
      </c>
      <c r="J11" s="845"/>
      <c r="K11" s="845"/>
      <c r="L11" s="845"/>
      <c r="M11" s="845"/>
      <c r="N11" s="845"/>
      <c r="O11" s="845"/>
      <c r="P11" s="845"/>
      <c r="Q11" s="845"/>
      <c r="R11" s="845"/>
      <c r="S11" s="845"/>
      <c r="T11" s="845"/>
      <c r="U11" s="845"/>
      <c r="V11" s="845"/>
      <c r="W11" s="845"/>
      <c r="X11" s="845"/>
    </row>
    <row r="12">
      <c r="A12" s="866" t="s">
        <v>107</v>
      </c>
      <c r="B12" s="867" t="str">
        <f t="array" ref="B12">XLOOKUP($A12,'Crop Chart'!$A$5:$A$203,'Crop Chart'!$AH$5:$AH$203,,0)</f>
        <v>Jang</v>
      </c>
      <c r="C12" s="867">
        <f t="array" ref="C12">XLOOKUP($A12,'Crop Chart'!$A$5:$A$203,'Crop Chart'!$C$5:$C$203,,0)</f>
        <v>3</v>
      </c>
      <c r="D12" s="867">
        <f t="array" ref="D12">XLOOKUP($A12,'Crop Chart'!$A$5:$A$203,'Crop Chart'!$E$5:$E$203,,0)</f>
        <v>5</v>
      </c>
      <c r="E12" s="867">
        <f t="array" ref="E12">XLOOKUP($A12,'Crop Chart'!$A$5:$A$203,'Crop Chart'!$D$5:$D$203,,0)</f>
        <v>12</v>
      </c>
      <c r="F12" s="867" t="str">
        <f t="array" ref="F12">XLOOKUP($A12,'Crop Chart'!$A$5:$A$203,'Crop Chart'!$AI$5:$AI$203,,0)</f>
        <v>LJ-12,14F-9R, no felt, middle brush</v>
      </c>
      <c r="G12" s="867">
        <f t="array" ref="G12">XLOOKUP($A12,'Crop Chart'!$A$5:$A$203,'Crop Chart'!$AE$5:$AE$203,,0)</f>
        <v>22.75</v>
      </c>
      <c r="H12" s="867">
        <f t="array" ref="H12">XLOOKUP($A12,'Crop Chart'!$A$5:$A$203,'Crop Chart'!$AG$5:$AG$203,,0)</f>
        <v>0.78</v>
      </c>
      <c r="I12" s="867" t="str">
        <f t="array" ref="I12">XLOOKUP($A12,'Crop Chart'!$A$5:$A$203,'Crop Chart'!$AJ$5:$AJ$203,,0)</f>
        <v>Thin to 12 cm / 5 po</v>
      </c>
      <c r="J12" s="845"/>
      <c r="K12" s="845"/>
      <c r="L12" s="845"/>
      <c r="M12" s="845"/>
      <c r="N12" s="845"/>
      <c r="O12" s="845"/>
      <c r="P12" s="845"/>
      <c r="Q12" s="845"/>
      <c r="R12" s="845"/>
      <c r="S12" s="845"/>
      <c r="T12" s="845"/>
      <c r="U12" s="845"/>
      <c r="V12" s="845"/>
      <c r="W12" s="845"/>
      <c r="X12" s="845"/>
    </row>
    <row r="13">
      <c r="A13" s="866" t="s">
        <v>243</v>
      </c>
      <c r="B13" s="867" t="str">
        <f t="array" ref="B13">XLOOKUP($A13,'Crop Chart'!$A$5:$A$203,'Crop Chart'!$AH$5:$AH$203,,0)</f>
        <v>By hand</v>
      </c>
      <c r="C13" s="867">
        <f t="array" ref="C13">XLOOKUP($A13,'Crop Chart'!$A$5:$A$203,'Crop Chart'!$C$5:$C$203,,0)</f>
        <v>2</v>
      </c>
      <c r="D13" s="867">
        <f t="array" ref="D13">XLOOKUP($A13,'Crop Chart'!$A$5:$A$203,'Crop Chart'!$E$5:$E$203,,0)</f>
        <v>0.5</v>
      </c>
      <c r="E13" s="867">
        <f t="array" ref="E13">XLOOKUP($A13,'Crop Chart'!$A$5:$A$203,'Crop Chart'!$D$5:$D$203,,0)</f>
        <v>1.3</v>
      </c>
      <c r="F13" s="867" t="str">
        <f t="array" ref="F13">XLOOKUP($A13,'Crop Chart'!$A$5:$A$203,'Crop Chart'!$AI$5:$AI$203,,0)</f>
        <v/>
      </c>
      <c r="G13" s="867">
        <f t="array" ref="G13">XLOOKUP($A13,'Crop Chart'!$A$5:$A$203,'Crop Chart'!$AE$5:$AE$203,,0)</f>
        <v>260</v>
      </c>
      <c r="H13" s="867">
        <f t="array" ref="H13">XLOOKUP($A13,'Crop Chart'!$A$5:$A$203,'Crop Chart'!$AG$5:$AG$203,,0)</f>
        <v>9.1</v>
      </c>
      <c r="I13" s="867" t="str">
        <f t="array" ref="I13">XLOOKUP($A13,'Crop Chart'!$A$5:$A$203,'Crop Chart'!$AJ$5:$AJ$203,,0)</f>
        <v/>
      </c>
      <c r="J13" s="845"/>
      <c r="K13" s="845"/>
      <c r="L13" s="845"/>
      <c r="M13" s="845"/>
      <c r="N13" s="845"/>
      <c r="O13" s="845"/>
      <c r="P13" s="845"/>
      <c r="Q13" s="845"/>
      <c r="R13" s="845"/>
      <c r="S13" s="845"/>
      <c r="T13" s="845"/>
      <c r="U13" s="845"/>
      <c r="V13" s="845"/>
      <c r="W13" s="845"/>
      <c r="X13" s="845"/>
    </row>
    <row r="14">
      <c r="A14" s="866" t="s">
        <v>87</v>
      </c>
      <c r="B14" s="867" t="str">
        <f t="array" ref="B14">XLOOKUP($A14,'Crop Chart'!$A$5:$A$203,'Crop Chart'!$AH$5:$AH$203,,0)</f>
        <v>Earthway</v>
      </c>
      <c r="C14" s="867">
        <f t="array" ref="C14">XLOOKUP($A14,'Crop Chart'!$A$5:$A$203,'Crop Chart'!$C$5:$C$203,,0)</f>
        <v>2</v>
      </c>
      <c r="D14" s="867">
        <f t="array" ref="D14">XLOOKUP($A14,'Crop Chart'!$A$5:$A$203,'Crop Chart'!$E$5:$E$203,,0)</f>
        <v>2</v>
      </c>
      <c r="E14" s="867">
        <f t="array" ref="E14">XLOOKUP($A14,'Crop Chart'!$A$5:$A$203,'Crop Chart'!$D$5:$D$203,,0)</f>
        <v>5</v>
      </c>
      <c r="F14" s="867" t="str">
        <f t="array" ref="F14">XLOOKUP($A14,'Crop Chart'!$A$5:$A$203,'Crop Chart'!$AI$5:$AI$203,,0)</f>
        <v>Bean plate</v>
      </c>
      <c r="G14" s="867">
        <f t="array" ref="G14">XLOOKUP($A14,'Crop Chart'!$A$5:$A$203,'Crop Chart'!$AE$5:$AE$203,,0)</f>
        <v>123.5</v>
      </c>
      <c r="H14" s="867">
        <f t="array" ref="H14">XLOOKUP($A14,'Crop Chart'!$A$5:$A$203,'Crop Chart'!$AG$5:$AG$203,,0)</f>
        <v>4.42</v>
      </c>
      <c r="I14" s="867" t="str">
        <f t="array" ref="I14">XLOOKUP($A14,'Crop Chart'!$A$5:$A$203,'Crop Chart'!$AJ$5:$AJ$203,,0)</f>
        <v>Sow ¾ in. (2 cm) deep furrow</v>
      </c>
      <c r="J14" s="845"/>
      <c r="K14" s="845"/>
      <c r="L14" s="845"/>
      <c r="M14" s="845"/>
      <c r="N14" s="845"/>
      <c r="O14" s="845"/>
      <c r="P14" s="845"/>
      <c r="Q14" s="845"/>
      <c r="R14" s="845"/>
      <c r="S14" s="845"/>
      <c r="T14" s="845"/>
      <c r="U14" s="845"/>
      <c r="V14" s="845"/>
      <c r="W14" s="845"/>
      <c r="X14" s="845"/>
    </row>
    <row r="15">
      <c r="A15" s="868"/>
      <c r="B15" s="867" t="str">
        <f t="array" ref="B15">XLOOKUP($A15,'Crop Chart'!$A$5:$A$203,'Crop Chart'!$AH$5:$AH$203,,0)</f>
        <v/>
      </c>
      <c r="C15" s="867" t="str">
        <f t="array" ref="C15">XLOOKUP($A15,'Crop Chart'!$A$5:$A$203,'Crop Chart'!$C$5:$C$203,,0)</f>
        <v/>
      </c>
      <c r="D15" s="867" t="str">
        <f t="array" ref="D15">XLOOKUP($A15,'Crop Chart'!$A$5:$A$203,'Crop Chart'!$E$5:$E$203,,0)</f>
        <v/>
      </c>
      <c r="E15" s="867" t="str">
        <f t="array" ref="E15">XLOOKUP($A15,'Crop Chart'!$A$5:$A$203,'Crop Chart'!$D$5:$D$203,,0)</f>
        <v/>
      </c>
      <c r="F15" s="867" t="str">
        <f t="array" ref="F15">XLOOKUP($A15,'Crop Chart'!$A$5:$A$203,'Crop Chart'!$AI$5:$AI$203,,0)</f>
        <v/>
      </c>
      <c r="G15" s="867" t="str">
        <f t="array" ref="G15">XLOOKUP($A15,'Crop Chart'!$A$5:$A$203,'Crop Chart'!$AE$5:$AE$203,,0)</f>
        <v/>
      </c>
      <c r="H15" s="867" t="str">
        <f t="array" ref="H15">XLOOKUP($A15,'Crop Chart'!$A$5:$A$203,'Crop Chart'!$AG$5:$AG$203,,0)</f>
        <v/>
      </c>
      <c r="I15" s="867" t="str">
        <f t="array" ref="I15">XLOOKUP($A15,'Crop Chart'!$A$5:$A$203,'Crop Chart'!$AJ$5:$AJ$203,,0)</f>
        <v/>
      </c>
      <c r="J15" s="845"/>
      <c r="K15" s="845"/>
      <c r="L15" s="845"/>
      <c r="M15" s="845"/>
      <c r="N15" s="845"/>
      <c r="O15" s="845"/>
      <c r="P15" s="845"/>
      <c r="Q15" s="845"/>
      <c r="R15" s="845"/>
      <c r="S15" s="845"/>
      <c r="T15" s="845"/>
      <c r="U15" s="845"/>
      <c r="V15" s="845"/>
      <c r="W15" s="845"/>
      <c r="X15" s="845"/>
    </row>
    <row r="16">
      <c r="A16" s="868"/>
      <c r="B16" s="848" t="str">
        <f t="array" ref="B16">XLOOKUP($A16,'Crop Chart'!$A$5:$A$203,'Crop Chart'!$AH$5:$AH$203,,0)</f>
        <v/>
      </c>
      <c r="C16" s="848" t="str">
        <f t="array" ref="C16">XLOOKUP($A16,'Crop Chart'!$A$5:$A$203,'Crop Chart'!$C$5:$C$203,,0)</f>
        <v/>
      </c>
      <c r="D16" s="848" t="str">
        <f t="array" ref="D16">XLOOKUP($A16,'Crop Chart'!$A$5:$A$203,'Crop Chart'!$E$5:$E$203,,0)</f>
        <v/>
      </c>
      <c r="E16" s="848" t="str">
        <f t="array" ref="E16">XLOOKUP($A16,'Crop Chart'!$A$5:$A$203,'Crop Chart'!$D$5:$D$203,,0)</f>
        <v/>
      </c>
      <c r="F16" s="848" t="str">
        <f t="array" ref="F16">XLOOKUP($A16,'Crop Chart'!$A$5:$A$203,'Crop Chart'!$AI$5:$AI$203,,0)</f>
        <v/>
      </c>
      <c r="G16" s="848" t="str">
        <f t="array" ref="G16">XLOOKUP($A16,'Crop Chart'!$A$5:$A$203,'Crop Chart'!$AE$5:$AE$203,,0)</f>
        <v/>
      </c>
      <c r="H16" s="848" t="str">
        <f t="array" ref="H16">XLOOKUP($A16,'Crop Chart'!$A$5:$A$203,'Crop Chart'!$AG$5:$AG$203,,0)</f>
        <v/>
      </c>
      <c r="I16" s="848" t="str">
        <f t="array" ref="I16">XLOOKUP($A16,'Crop Chart'!$A$5:$A$203,'Crop Chart'!$AJ$5:$AJ$203,,0)</f>
        <v/>
      </c>
      <c r="J16" s="845"/>
      <c r="K16" s="845"/>
      <c r="L16" s="845"/>
      <c r="M16" s="845"/>
      <c r="N16" s="845"/>
      <c r="O16" s="845"/>
      <c r="P16" s="845"/>
      <c r="Q16" s="845"/>
      <c r="R16" s="845"/>
      <c r="S16" s="845"/>
      <c r="T16" s="845"/>
      <c r="U16" s="845"/>
      <c r="V16" s="845"/>
      <c r="W16" s="845"/>
      <c r="X16" s="845"/>
    </row>
    <row r="17">
      <c r="A17" s="868"/>
      <c r="B17" s="848" t="str">
        <f t="array" ref="B17">XLOOKUP($A17,'Crop Chart'!$A$5:$A$203,'Crop Chart'!$AH$5:$AH$203,,0)</f>
        <v/>
      </c>
      <c r="C17" s="848" t="str">
        <f t="array" ref="C17">XLOOKUP($A17,'Crop Chart'!$A$5:$A$203,'Crop Chart'!$C$5:$C$203,,0)</f>
        <v/>
      </c>
      <c r="D17" s="848" t="str">
        <f t="array" ref="D17">XLOOKUP($A17,'Crop Chart'!$A$5:$A$203,'Crop Chart'!$E$5:$E$203,,0)</f>
        <v/>
      </c>
      <c r="E17" s="848" t="str">
        <f t="array" ref="E17">XLOOKUP($A17,'Crop Chart'!$A$5:$A$203,'Crop Chart'!$D$5:$D$203,,0)</f>
        <v/>
      </c>
      <c r="F17" s="848" t="str">
        <f t="array" ref="F17">XLOOKUP($A17,'Crop Chart'!$A$5:$A$203,'Crop Chart'!$AI$5:$AI$203,,0)</f>
        <v/>
      </c>
      <c r="G17" s="848" t="str">
        <f t="array" ref="G17">XLOOKUP($A17,'Crop Chart'!$A$5:$A$203,'Crop Chart'!$AE$5:$AE$203,,0)</f>
        <v/>
      </c>
      <c r="H17" s="848" t="str">
        <f t="array" ref="H17">XLOOKUP($A17,'Crop Chart'!$A$5:$A$203,'Crop Chart'!$AG$5:$AG$203,,0)</f>
        <v/>
      </c>
      <c r="I17" s="848" t="str">
        <f t="array" ref="I17">XLOOKUP($A17,'Crop Chart'!$A$5:$A$203,'Crop Chart'!$AJ$5:$AJ$203,,0)</f>
        <v/>
      </c>
      <c r="J17" s="845"/>
      <c r="K17" s="845"/>
      <c r="L17" s="845"/>
      <c r="M17" s="845"/>
      <c r="N17" s="845"/>
      <c r="O17" s="845"/>
      <c r="P17" s="845"/>
      <c r="Q17" s="845"/>
      <c r="R17" s="845"/>
      <c r="S17" s="845"/>
      <c r="T17" s="845"/>
      <c r="U17" s="845"/>
      <c r="V17" s="845"/>
      <c r="W17" s="845"/>
      <c r="X17" s="845"/>
    </row>
    <row r="18">
      <c r="A18" s="868"/>
      <c r="B18" s="848" t="str">
        <f t="array" ref="B18">XLOOKUP($A18,'Crop Chart'!$A$5:$A$203,'Crop Chart'!$AH$5:$AH$203,,0)</f>
        <v/>
      </c>
      <c r="C18" s="848" t="str">
        <f t="array" ref="C18">XLOOKUP($A18,'Crop Chart'!$A$5:$A$203,'Crop Chart'!$C$5:$C$203,,0)</f>
        <v/>
      </c>
      <c r="D18" s="848" t="str">
        <f t="array" ref="D18">XLOOKUP($A18,'Crop Chart'!$A$5:$A$203,'Crop Chart'!$E$5:$E$203,,0)</f>
        <v/>
      </c>
      <c r="E18" s="848" t="str">
        <f t="array" ref="E18">XLOOKUP($A18,'Crop Chart'!$A$5:$A$203,'Crop Chart'!$D$5:$D$203,,0)</f>
        <v/>
      </c>
      <c r="F18" s="848" t="str">
        <f t="array" ref="F18">XLOOKUP($A18,'Crop Chart'!$A$5:$A$203,'Crop Chart'!$AI$5:$AI$203,,0)</f>
        <v/>
      </c>
      <c r="G18" s="848" t="str">
        <f t="array" ref="G18">XLOOKUP($A18,'Crop Chart'!$A$5:$A$203,'Crop Chart'!$AE$5:$AE$203,,0)</f>
        <v/>
      </c>
      <c r="H18" s="848" t="str">
        <f t="array" ref="H18">XLOOKUP($A18,'Crop Chart'!$A$5:$A$203,'Crop Chart'!$AG$5:$AG$203,,0)</f>
        <v/>
      </c>
      <c r="I18" s="848" t="str">
        <f t="array" ref="I18">XLOOKUP($A18,'Crop Chart'!$A$5:$A$203,'Crop Chart'!$AJ$5:$AJ$203,,0)</f>
        <v/>
      </c>
      <c r="J18" s="845"/>
      <c r="K18" s="845"/>
      <c r="L18" s="845"/>
      <c r="M18" s="845"/>
      <c r="N18" s="845"/>
      <c r="O18" s="845"/>
      <c r="P18" s="845"/>
      <c r="Q18" s="845"/>
      <c r="R18" s="845"/>
      <c r="S18" s="845"/>
      <c r="T18" s="845"/>
      <c r="U18" s="845"/>
      <c r="V18" s="845"/>
      <c r="W18" s="845"/>
      <c r="X18" s="845"/>
    </row>
    <row r="19">
      <c r="A19" s="868"/>
      <c r="B19" s="848" t="str">
        <f t="array" ref="B19">XLOOKUP($A19,'Crop Chart'!$A$5:$A$203,'Crop Chart'!$AH$5:$AH$203,,0)</f>
        <v/>
      </c>
      <c r="C19" s="848" t="str">
        <f t="array" ref="C19">XLOOKUP($A19,'Crop Chart'!$A$5:$A$203,'Crop Chart'!$C$5:$C$203,,0)</f>
        <v/>
      </c>
      <c r="D19" s="848" t="str">
        <f t="array" ref="D19">XLOOKUP($A19,'Crop Chart'!$A$5:$A$203,'Crop Chart'!$E$5:$E$203,,0)</f>
        <v/>
      </c>
      <c r="E19" s="848" t="str">
        <f t="array" ref="E19">XLOOKUP($A19,'Crop Chart'!$A$5:$A$203,'Crop Chart'!$D$5:$D$203,,0)</f>
        <v/>
      </c>
      <c r="F19" s="848" t="str">
        <f t="array" ref="F19">XLOOKUP($A19,'Crop Chart'!$A$5:$A$203,'Crop Chart'!$AI$5:$AI$203,,0)</f>
        <v/>
      </c>
      <c r="G19" s="848" t="str">
        <f t="array" ref="G19">XLOOKUP($A19,'Crop Chart'!$A$5:$A$203,'Crop Chart'!$AE$5:$AE$203,,0)</f>
        <v/>
      </c>
      <c r="H19" s="848" t="str">
        <f t="array" ref="H19">XLOOKUP($A19,'Crop Chart'!$A$5:$A$203,'Crop Chart'!$AG$5:$AG$203,,0)</f>
        <v/>
      </c>
      <c r="I19" s="848" t="str">
        <f t="array" ref="I19">XLOOKUP($A19,'Crop Chart'!$A$5:$A$203,'Crop Chart'!$AJ$5:$AJ$203,,0)</f>
        <v/>
      </c>
      <c r="J19" s="845"/>
      <c r="K19" s="845"/>
      <c r="L19" s="845"/>
      <c r="M19" s="845"/>
      <c r="N19" s="845"/>
      <c r="O19" s="845"/>
      <c r="P19" s="845"/>
      <c r="Q19" s="845"/>
      <c r="R19" s="845"/>
      <c r="S19" s="845"/>
      <c r="T19" s="845"/>
      <c r="U19" s="845"/>
      <c r="V19" s="845"/>
      <c r="W19" s="845"/>
      <c r="X19" s="845"/>
    </row>
    <row r="20">
      <c r="A20" s="868"/>
      <c r="B20" s="848" t="str">
        <f t="array" ref="B20">XLOOKUP($A20,'Crop Chart'!$A$5:$A$203,'Crop Chart'!$AH$5:$AH$203,,0)</f>
        <v/>
      </c>
      <c r="C20" s="848" t="str">
        <f t="array" ref="C20">XLOOKUP($A20,'Crop Chart'!$A$5:$A$203,'Crop Chart'!$C$5:$C$203,,0)</f>
        <v/>
      </c>
      <c r="D20" s="848" t="str">
        <f t="array" ref="D20">XLOOKUP($A20,'Crop Chart'!$A$5:$A$203,'Crop Chart'!$E$5:$E$203,,0)</f>
        <v/>
      </c>
      <c r="E20" s="848" t="str">
        <f t="array" ref="E20">XLOOKUP($A20,'Crop Chart'!$A$5:$A$203,'Crop Chart'!$D$5:$D$203,,0)</f>
        <v/>
      </c>
      <c r="F20" s="848" t="str">
        <f t="array" ref="F20">XLOOKUP($A20,'Crop Chart'!$A$5:$A$203,'Crop Chart'!$AI$5:$AI$203,,0)</f>
        <v/>
      </c>
      <c r="G20" s="848" t="str">
        <f t="array" ref="G20">XLOOKUP($A20,'Crop Chart'!$A$5:$A$203,'Crop Chart'!$AE$5:$AE$203,,0)</f>
        <v/>
      </c>
      <c r="H20" s="848" t="str">
        <f t="array" ref="H20">XLOOKUP($A20,'Crop Chart'!$A$5:$A$203,'Crop Chart'!$AG$5:$AG$203,,0)</f>
        <v/>
      </c>
      <c r="I20" s="848" t="str">
        <f t="array" ref="I20">XLOOKUP($A20,'Crop Chart'!$A$5:$A$203,'Crop Chart'!$AJ$5:$AJ$203,,0)</f>
        <v/>
      </c>
      <c r="J20" s="845"/>
      <c r="K20" s="845"/>
      <c r="L20" s="845"/>
      <c r="M20" s="845"/>
      <c r="N20" s="845"/>
      <c r="O20" s="845"/>
      <c r="P20" s="845"/>
      <c r="Q20" s="845"/>
      <c r="R20" s="845"/>
      <c r="S20" s="845"/>
      <c r="T20" s="845"/>
      <c r="U20" s="845"/>
      <c r="V20" s="845"/>
      <c r="W20" s="845"/>
      <c r="X20" s="845"/>
    </row>
    <row r="21">
      <c r="A21" s="868"/>
      <c r="B21" s="848" t="str">
        <f t="array" ref="B21">XLOOKUP($A21,'Crop Chart'!$A$5:$A$203,'Crop Chart'!$AH$5:$AH$203,,0)</f>
        <v/>
      </c>
      <c r="C21" s="848" t="str">
        <f t="array" ref="C21">XLOOKUP($A21,'Crop Chart'!$A$5:$A$203,'Crop Chart'!$C$5:$C$203,,0)</f>
        <v/>
      </c>
      <c r="D21" s="848" t="str">
        <f t="array" ref="D21">XLOOKUP($A21,'Crop Chart'!$A$5:$A$203,'Crop Chart'!$E$5:$E$203,,0)</f>
        <v/>
      </c>
      <c r="E21" s="848" t="str">
        <f t="array" ref="E21">XLOOKUP($A21,'Crop Chart'!$A$5:$A$203,'Crop Chart'!$D$5:$D$203,,0)</f>
        <v/>
      </c>
      <c r="F21" s="848" t="str">
        <f t="array" ref="F21">XLOOKUP($A21,'Crop Chart'!$A$5:$A$203,'Crop Chart'!$AI$5:$AI$203,,0)</f>
        <v/>
      </c>
      <c r="G21" s="848" t="str">
        <f t="array" ref="G21">XLOOKUP($A21,'Crop Chart'!$A$5:$A$203,'Crop Chart'!$AE$5:$AE$203,,0)</f>
        <v/>
      </c>
      <c r="H21" s="848" t="str">
        <f t="array" ref="H21">XLOOKUP($A21,'Crop Chart'!$A$5:$A$203,'Crop Chart'!$AG$5:$AG$203,,0)</f>
        <v/>
      </c>
      <c r="I21" s="848" t="str">
        <f t="array" ref="I21">XLOOKUP($A21,'Crop Chart'!$A$5:$A$203,'Crop Chart'!$AJ$5:$AJ$203,,0)</f>
        <v/>
      </c>
      <c r="J21" s="845"/>
      <c r="K21" s="845"/>
      <c r="L21" s="845"/>
      <c r="M21" s="845"/>
      <c r="N21" s="845"/>
      <c r="O21" s="845"/>
      <c r="P21" s="845"/>
      <c r="Q21" s="845"/>
      <c r="R21" s="845"/>
      <c r="S21" s="845"/>
      <c r="T21" s="845"/>
      <c r="U21" s="845"/>
      <c r="V21" s="845"/>
      <c r="W21" s="845"/>
      <c r="X21" s="845"/>
    </row>
    <row r="22">
      <c r="A22" s="868"/>
      <c r="B22" s="848" t="str">
        <f t="array" ref="B22">XLOOKUP($A22,'Crop Chart'!$A$5:$A$203,'Crop Chart'!$AH$5:$AH$203,,0)</f>
        <v/>
      </c>
      <c r="C22" s="848" t="str">
        <f t="array" ref="C22">XLOOKUP($A22,'Crop Chart'!$A$5:$A$203,'Crop Chart'!$C$5:$C$203,,0)</f>
        <v/>
      </c>
      <c r="D22" s="848" t="str">
        <f t="array" ref="D22">XLOOKUP($A22,'Crop Chart'!$A$5:$A$203,'Crop Chart'!$E$5:$E$203,,0)</f>
        <v/>
      </c>
      <c r="E22" s="848" t="str">
        <f t="array" ref="E22">XLOOKUP($A22,'Crop Chart'!$A$5:$A$203,'Crop Chart'!$D$5:$D$203,,0)</f>
        <v/>
      </c>
      <c r="F22" s="848" t="str">
        <f t="array" ref="F22">XLOOKUP($A22,'Crop Chart'!$A$5:$A$203,'Crop Chart'!$AI$5:$AI$203,,0)</f>
        <v/>
      </c>
      <c r="G22" s="848" t="str">
        <f t="array" ref="G22">XLOOKUP($A22,'Crop Chart'!$A$5:$A$203,'Crop Chart'!$AE$5:$AE$203,,0)</f>
        <v/>
      </c>
      <c r="H22" s="848" t="str">
        <f t="array" ref="H22">XLOOKUP($A22,'Crop Chart'!$A$5:$A$203,'Crop Chart'!$AG$5:$AG$203,,0)</f>
        <v/>
      </c>
      <c r="I22" s="848" t="str">
        <f t="array" ref="I22">XLOOKUP($A22,'Crop Chart'!$A$5:$A$203,'Crop Chart'!$AJ$5:$AJ$203,,0)</f>
        <v/>
      </c>
      <c r="J22" s="845"/>
      <c r="K22" s="845"/>
      <c r="L22" s="845"/>
      <c r="M22" s="845"/>
      <c r="N22" s="845"/>
      <c r="O22" s="845"/>
      <c r="P22" s="845"/>
      <c r="Q22" s="845"/>
      <c r="R22" s="845"/>
      <c r="S22" s="845"/>
      <c r="T22" s="845"/>
      <c r="U22" s="845"/>
      <c r="V22" s="845"/>
      <c r="W22" s="845"/>
      <c r="X22" s="845"/>
    </row>
    <row r="23">
      <c r="A23" s="869"/>
      <c r="B23" s="848" t="str">
        <f t="array" ref="B23">XLOOKUP($A23,'Crop Chart'!$A$5:$A$203,'Crop Chart'!$AH$5:$AH$203,,0)</f>
        <v/>
      </c>
      <c r="C23" s="848" t="str">
        <f t="array" ref="C23">XLOOKUP($A23,'Crop Chart'!$A$5:$A$203,'Crop Chart'!$C$5:$C$203,,0)</f>
        <v/>
      </c>
      <c r="D23" s="848" t="str">
        <f t="array" ref="D23">XLOOKUP($A23,'Crop Chart'!$A$5:$A$203,'Crop Chart'!$E$5:$E$203,,0)</f>
        <v/>
      </c>
      <c r="E23" s="848" t="str">
        <f t="array" ref="E23">XLOOKUP($A23,'Crop Chart'!$A$5:$A$203,'Crop Chart'!$D$5:$D$203,,0)</f>
        <v/>
      </c>
      <c r="F23" s="848" t="str">
        <f t="array" ref="F23">XLOOKUP($A23,'Crop Chart'!$A$5:$A$203,'Crop Chart'!$AI$5:$AI$203,,0)</f>
        <v/>
      </c>
      <c r="G23" s="848" t="str">
        <f t="array" ref="G23">XLOOKUP($A23,'Crop Chart'!$A$5:$A$203,'Crop Chart'!$AE$5:$AE$203,,0)</f>
        <v/>
      </c>
      <c r="H23" s="848" t="str">
        <f t="array" ref="H23">XLOOKUP($A23,'Crop Chart'!$A$5:$A$203,'Crop Chart'!$AG$5:$AG$203,,0)</f>
        <v/>
      </c>
      <c r="I23" s="848" t="str">
        <f t="array" ref="I23">XLOOKUP($A23,'Crop Chart'!$A$5:$A$203,'Crop Chart'!$AJ$5:$AJ$203,,0)</f>
        <v/>
      </c>
      <c r="J23" s="845"/>
      <c r="K23" s="845"/>
      <c r="L23" s="845"/>
      <c r="M23" s="845"/>
      <c r="N23" s="845"/>
      <c r="O23" s="845"/>
      <c r="P23" s="845"/>
      <c r="Q23" s="845"/>
      <c r="R23" s="845"/>
      <c r="S23" s="845"/>
      <c r="T23" s="845"/>
      <c r="U23" s="845"/>
      <c r="V23" s="845"/>
      <c r="W23" s="845"/>
      <c r="X23" s="845"/>
    </row>
    <row r="24">
      <c r="A24" s="870"/>
      <c r="B24" s="848" t="str">
        <f t="array" ref="B24">XLOOKUP($A24,'Crop Chart'!$A$5:$A$203,'Crop Chart'!$AH$5:$AH$203,,0)</f>
        <v/>
      </c>
      <c r="C24" s="848" t="str">
        <f t="array" ref="C24">XLOOKUP($A24,'Crop Chart'!$A$5:$A$203,'Crop Chart'!$C$5:$C$203,,0)</f>
        <v/>
      </c>
      <c r="D24" s="848" t="str">
        <f t="array" ref="D24">XLOOKUP($A24,'Crop Chart'!$A$5:$A$203,'Crop Chart'!$E$5:$E$203,,0)</f>
        <v/>
      </c>
      <c r="E24" s="848" t="str">
        <f t="array" ref="E24">XLOOKUP($A24,'Crop Chart'!$A$5:$A$203,'Crop Chart'!$D$5:$D$203,,0)</f>
        <v/>
      </c>
      <c r="F24" s="848" t="str">
        <f t="array" ref="F24">XLOOKUP($A24,'Crop Chart'!$A$5:$A$203,'Crop Chart'!$AI$5:$AI$203,,0)</f>
        <v/>
      </c>
      <c r="G24" s="848" t="str">
        <f t="array" ref="G24">XLOOKUP($A24,'Crop Chart'!$A$5:$A$203,'Crop Chart'!$AE$5:$AE$203,,0)</f>
        <v/>
      </c>
      <c r="H24" s="848" t="str">
        <f t="array" ref="H24">XLOOKUP($A24,'Crop Chart'!$A$5:$A$203,'Crop Chart'!$AG$5:$AG$203,,0)</f>
        <v/>
      </c>
      <c r="I24" s="848" t="str">
        <f t="array" ref="I24">XLOOKUP($A24,'Crop Chart'!$A$5:$A$203,'Crop Chart'!$AJ$5:$AJ$203,,0)</f>
        <v/>
      </c>
    </row>
    <row r="25">
      <c r="A25" s="870"/>
      <c r="B25" s="848" t="str">
        <f t="array" ref="B25">XLOOKUP($A25,'Crop Chart'!$A$5:$A$203,'Crop Chart'!$AH$5:$AH$203,,0)</f>
        <v/>
      </c>
      <c r="C25" s="848" t="str">
        <f t="array" ref="C25">XLOOKUP($A25,'Crop Chart'!$A$5:$A$203,'Crop Chart'!$C$5:$C$203,,0)</f>
        <v/>
      </c>
      <c r="D25" s="848" t="str">
        <f t="array" ref="D25">XLOOKUP($A25,'Crop Chart'!$A$5:$A$203,'Crop Chart'!$E$5:$E$203,,0)</f>
        <v/>
      </c>
      <c r="E25" s="848" t="str">
        <f t="array" ref="E25">XLOOKUP($A25,'Crop Chart'!$A$5:$A$203,'Crop Chart'!$D$5:$D$203,,0)</f>
        <v/>
      </c>
      <c r="F25" s="848" t="str">
        <f t="array" ref="F25">XLOOKUP($A25,'Crop Chart'!$A$5:$A$203,'Crop Chart'!$AI$5:$AI$203,,0)</f>
        <v/>
      </c>
      <c r="G25" s="848" t="str">
        <f t="array" ref="G25">XLOOKUP($A25,'Crop Chart'!$A$5:$A$203,'Crop Chart'!$AE$5:$AE$203,,0)</f>
        <v/>
      </c>
      <c r="H25" s="848" t="str">
        <f t="array" ref="H25">XLOOKUP($A25,'Crop Chart'!$A$5:$A$203,'Crop Chart'!$AG$5:$AG$203,,0)</f>
        <v/>
      </c>
      <c r="I25" s="848" t="str">
        <f t="array" ref="I25">XLOOKUP($A25,'Crop Chart'!$A$5:$A$203,'Crop Chart'!$AJ$5:$AJ$203,,0)</f>
        <v/>
      </c>
    </row>
    <row r="26">
      <c r="A26" s="870"/>
      <c r="B26" s="848" t="str">
        <f t="array" ref="B26">XLOOKUP($A26,'Crop Chart'!$A$5:$A$203,'Crop Chart'!$AH$5:$AH$203,,0)</f>
        <v/>
      </c>
      <c r="C26" s="848" t="str">
        <f t="array" ref="C26">XLOOKUP($A26,'Crop Chart'!$A$5:$A$203,'Crop Chart'!$C$5:$C$203,,0)</f>
        <v/>
      </c>
      <c r="D26" s="848" t="str">
        <f t="array" ref="D26">XLOOKUP($A26,'Crop Chart'!$A$5:$A$203,'Crop Chart'!$E$5:$E$203,,0)</f>
        <v/>
      </c>
      <c r="E26" s="848" t="str">
        <f t="array" ref="E26">XLOOKUP($A26,'Crop Chart'!$A$5:$A$203,'Crop Chart'!$D$5:$D$203,,0)</f>
        <v/>
      </c>
      <c r="F26" s="848" t="str">
        <f t="array" ref="F26">XLOOKUP($A26,'Crop Chart'!$A$5:$A$203,'Crop Chart'!$AI$5:$AI$203,,0)</f>
        <v/>
      </c>
      <c r="G26" s="848" t="str">
        <f t="array" ref="G26">XLOOKUP($A26,'Crop Chart'!$A$5:$A$203,'Crop Chart'!$AE$5:$AE$203,,0)</f>
        <v/>
      </c>
      <c r="H26" s="848" t="str">
        <f t="array" ref="H26">XLOOKUP($A26,'Crop Chart'!$A$5:$A$203,'Crop Chart'!$AG$5:$AG$203,,0)</f>
        <v/>
      </c>
      <c r="I26" s="848" t="str">
        <f t="array" ref="I26">XLOOKUP($A26,'Crop Chart'!$A$5:$A$203,'Crop Chart'!$AJ$5:$AJ$203,,0)</f>
        <v/>
      </c>
    </row>
    <row r="27">
      <c r="A27" s="870"/>
      <c r="B27" s="848" t="str">
        <f t="array" ref="B27">XLOOKUP($A27,'Crop Chart'!$A$5:$A$203,'Crop Chart'!$AH$5:$AH$203,,0)</f>
        <v/>
      </c>
      <c r="C27" s="848" t="str">
        <f t="array" ref="C27">XLOOKUP($A27,'Crop Chart'!$A$5:$A$203,'Crop Chart'!$C$5:$C$203,,0)</f>
        <v/>
      </c>
      <c r="D27" s="848" t="str">
        <f t="array" ref="D27">XLOOKUP($A27,'Crop Chart'!$A$5:$A$203,'Crop Chart'!$E$5:$E$203,,0)</f>
        <v/>
      </c>
      <c r="E27" s="848" t="str">
        <f t="array" ref="E27">XLOOKUP($A27,'Crop Chart'!$A$5:$A$203,'Crop Chart'!$D$5:$D$203,,0)</f>
        <v/>
      </c>
      <c r="F27" s="848" t="str">
        <f t="array" ref="F27">XLOOKUP($A27,'Crop Chart'!$A$5:$A$203,'Crop Chart'!$AI$5:$AI$203,,0)</f>
        <v/>
      </c>
      <c r="G27" s="848" t="str">
        <f t="array" ref="G27">XLOOKUP($A27,'Crop Chart'!$A$5:$A$203,'Crop Chart'!$AE$5:$AE$203,,0)</f>
        <v/>
      </c>
      <c r="H27" s="848" t="str">
        <f t="array" ref="H27">XLOOKUP($A27,'Crop Chart'!$A$5:$A$203,'Crop Chart'!$AG$5:$AG$203,,0)</f>
        <v/>
      </c>
      <c r="I27" s="848" t="str">
        <f t="array" ref="I27">XLOOKUP($A27,'Crop Chart'!$A$5:$A$203,'Crop Chart'!$AJ$5:$AJ$203,,0)</f>
        <v/>
      </c>
    </row>
    <row r="28">
      <c r="A28" s="870"/>
      <c r="B28" s="848" t="str">
        <f t="array" ref="B28">XLOOKUP($A28,'Crop Chart'!$A$5:$A$203,'Crop Chart'!$AH$5:$AH$203,,0)</f>
        <v/>
      </c>
      <c r="C28" s="848" t="str">
        <f t="array" ref="C28">XLOOKUP($A28,'Crop Chart'!$A$5:$A$203,'Crop Chart'!$C$5:$C$203,,0)</f>
        <v/>
      </c>
      <c r="D28" s="848" t="str">
        <f t="array" ref="D28">XLOOKUP($A28,'Crop Chart'!$A$5:$A$203,'Crop Chart'!$E$5:$E$203,,0)</f>
        <v/>
      </c>
      <c r="E28" s="848" t="str">
        <f t="array" ref="E28">XLOOKUP($A28,'Crop Chart'!$A$5:$A$203,'Crop Chart'!$D$5:$D$203,,0)</f>
        <v/>
      </c>
      <c r="F28" s="848" t="str">
        <f t="array" ref="F28">XLOOKUP($A28,'Crop Chart'!$A$5:$A$203,'Crop Chart'!$AI$5:$AI$203,,0)</f>
        <v/>
      </c>
      <c r="G28" s="848" t="str">
        <f t="array" ref="G28">XLOOKUP($A28,'Crop Chart'!$A$5:$A$203,'Crop Chart'!$AE$5:$AE$203,,0)</f>
        <v/>
      </c>
      <c r="H28" s="848" t="str">
        <f t="array" ref="H28">XLOOKUP($A28,'Crop Chart'!$A$5:$A$203,'Crop Chart'!$AG$5:$AG$203,,0)</f>
        <v/>
      </c>
      <c r="I28" s="848" t="str">
        <f t="array" ref="I28">XLOOKUP($A28,'Crop Chart'!$A$5:$A$203,'Crop Chart'!$AJ$5:$AJ$203,,0)</f>
        <v/>
      </c>
    </row>
    <row r="29">
      <c r="A29" s="870"/>
      <c r="B29" s="848" t="str">
        <f t="array" ref="B29">XLOOKUP($A29,'Crop Chart'!$A$5:$A$203,'Crop Chart'!$AH$5:$AH$203,,0)</f>
        <v/>
      </c>
      <c r="C29" s="848" t="str">
        <f t="array" ref="C29">XLOOKUP($A29,'Crop Chart'!$A$5:$A$203,'Crop Chart'!$C$5:$C$203,,0)</f>
        <v/>
      </c>
      <c r="D29" s="848" t="str">
        <f t="array" ref="D29">XLOOKUP($A29,'Crop Chart'!$A$5:$A$203,'Crop Chart'!$E$5:$E$203,,0)</f>
        <v/>
      </c>
      <c r="E29" s="848" t="str">
        <f t="array" ref="E29">XLOOKUP($A29,'Crop Chart'!$A$5:$A$203,'Crop Chart'!$D$5:$D$203,,0)</f>
        <v/>
      </c>
      <c r="F29" s="848" t="str">
        <f t="array" ref="F29">XLOOKUP($A29,'Crop Chart'!$A$5:$A$203,'Crop Chart'!$AI$5:$AI$203,,0)</f>
        <v/>
      </c>
      <c r="G29" s="848" t="str">
        <f t="array" ref="G29">XLOOKUP($A29,'Crop Chart'!$A$5:$A$203,'Crop Chart'!$AE$5:$AE$203,,0)</f>
        <v/>
      </c>
      <c r="H29" s="848" t="str">
        <f t="array" ref="H29">XLOOKUP($A29,'Crop Chart'!$A$5:$A$203,'Crop Chart'!$AG$5:$AG$203,,0)</f>
        <v/>
      </c>
      <c r="I29" s="848" t="str">
        <f t="array" ref="I29">XLOOKUP($A29,'Crop Chart'!$A$5:$A$203,'Crop Chart'!$AJ$5:$AJ$203,,0)</f>
        <v/>
      </c>
    </row>
    <row r="30">
      <c r="A30" s="870"/>
      <c r="B30" s="848" t="str">
        <f t="array" ref="B30">XLOOKUP($A30,'Crop Chart'!$A$5:$A$203,'Crop Chart'!$AH$5:$AH$203,,0)</f>
        <v/>
      </c>
      <c r="C30" s="848" t="str">
        <f t="array" ref="C30">XLOOKUP($A30,'Crop Chart'!$A$5:$A$203,'Crop Chart'!$C$5:$C$203,,0)</f>
        <v/>
      </c>
      <c r="D30" s="848" t="str">
        <f t="array" ref="D30">XLOOKUP($A30,'Crop Chart'!$A$5:$A$203,'Crop Chart'!$E$5:$E$203,,0)</f>
        <v/>
      </c>
      <c r="E30" s="848" t="str">
        <f t="array" ref="E30">XLOOKUP($A30,'Crop Chart'!$A$5:$A$203,'Crop Chart'!$D$5:$D$203,,0)</f>
        <v/>
      </c>
      <c r="F30" s="848" t="str">
        <f t="array" ref="F30">XLOOKUP($A30,'Crop Chart'!$A$5:$A$203,'Crop Chart'!$AI$5:$AI$203,,0)</f>
        <v/>
      </c>
      <c r="G30" s="848" t="str">
        <f t="array" ref="G30">XLOOKUP($A30,'Crop Chart'!$A$5:$A$203,'Crop Chart'!$AE$5:$AE$203,,0)</f>
        <v/>
      </c>
      <c r="H30" s="848" t="str">
        <f t="array" ref="H30">XLOOKUP($A30,'Crop Chart'!$A$5:$A$203,'Crop Chart'!$AG$5:$AG$203,,0)</f>
        <v/>
      </c>
      <c r="I30" s="848" t="str">
        <f t="array" ref="I30">XLOOKUP($A30,'Crop Chart'!$A$5:$A$203,'Crop Chart'!$AJ$5:$AJ$203,,0)</f>
        <v/>
      </c>
    </row>
    <row r="31">
      <c r="A31" s="870"/>
      <c r="B31" s="848" t="str">
        <f t="array" ref="B31">XLOOKUP($A31,'Crop Chart'!$A$5:$A$203,'Crop Chart'!$AH$5:$AH$203,,0)</f>
        <v/>
      </c>
      <c r="C31" s="848" t="str">
        <f t="array" ref="C31">XLOOKUP($A31,'Crop Chart'!$A$5:$A$203,'Crop Chart'!$C$5:$C$203,,0)</f>
        <v/>
      </c>
      <c r="D31" s="848" t="str">
        <f t="array" ref="D31">XLOOKUP($A31,'Crop Chart'!$A$5:$A$203,'Crop Chart'!$E$5:$E$203,,0)</f>
        <v/>
      </c>
      <c r="E31" s="848" t="str">
        <f t="array" ref="E31">XLOOKUP($A31,'Crop Chart'!$A$5:$A$203,'Crop Chart'!$D$5:$D$203,,0)</f>
        <v/>
      </c>
      <c r="F31" s="848" t="str">
        <f t="array" ref="F31">XLOOKUP($A31,'Crop Chart'!$A$5:$A$203,'Crop Chart'!$AI$5:$AI$203,,0)</f>
        <v/>
      </c>
      <c r="G31" s="848" t="str">
        <f t="array" ref="G31">XLOOKUP($A31,'Crop Chart'!$A$5:$A$203,'Crop Chart'!$AE$5:$AE$203,,0)</f>
        <v/>
      </c>
      <c r="H31" s="848" t="str">
        <f t="array" ref="H31">XLOOKUP($A31,'Crop Chart'!$A$5:$A$203,'Crop Chart'!$AG$5:$AG$203,,0)</f>
        <v/>
      </c>
      <c r="I31" s="848" t="str">
        <f t="array" ref="I31">XLOOKUP($A31,'Crop Chart'!$A$5:$A$203,'Crop Chart'!$AJ$5:$AJ$203,,0)</f>
        <v/>
      </c>
    </row>
    <row r="32">
      <c r="A32" s="870"/>
      <c r="B32" s="848" t="str">
        <f t="array" ref="B32">XLOOKUP($A32,'Crop Chart'!$A$5:$A$203,'Crop Chart'!$AH$5:$AH$203,,0)</f>
        <v/>
      </c>
      <c r="C32" s="848" t="str">
        <f t="array" ref="C32">XLOOKUP($A32,'Crop Chart'!$A$5:$A$203,'Crop Chart'!$C$5:$C$203,,0)</f>
        <v/>
      </c>
      <c r="D32" s="848" t="str">
        <f t="array" ref="D32">XLOOKUP($A32,'Crop Chart'!$A$5:$A$203,'Crop Chart'!$E$5:$E$203,,0)</f>
        <v/>
      </c>
      <c r="E32" s="848" t="str">
        <f t="array" ref="E32">XLOOKUP($A32,'Crop Chart'!$A$5:$A$203,'Crop Chart'!$D$5:$D$203,,0)</f>
        <v/>
      </c>
      <c r="F32" s="848" t="str">
        <f t="array" ref="F32">XLOOKUP($A32,'Crop Chart'!$A$5:$A$203,'Crop Chart'!$AI$5:$AI$203,,0)</f>
        <v/>
      </c>
      <c r="G32" s="848" t="str">
        <f t="array" ref="G32">XLOOKUP($A32,'Crop Chart'!$A$5:$A$203,'Crop Chart'!$AE$5:$AE$203,,0)</f>
        <v/>
      </c>
      <c r="H32" s="848" t="str">
        <f t="array" ref="H32">XLOOKUP($A32,'Crop Chart'!$A$5:$A$203,'Crop Chart'!$AG$5:$AG$203,,0)</f>
        <v/>
      </c>
      <c r="I32" s="848" t="str">
        <f t="array" ref="I32">XLOOKUP($A32,'Crop Chart'!$A$5:$A$203,'Crop Chart'!$AJ$5:$AJ$203,,0)</f>
        <v/>
      </c>
    </row>
    <row r="33">
      <c r="A33" s="870"/>
      <c r="B33" s="848" t="str">
        <f t="array" ref="B33">XLOOKUP($A33,'Crop Chart'!$A$5:$A$203,'Crop Chart'!$AH$5:$AH$203,,0)</f>
        <v/>
      </c>
      <c r="C33" s="848" t="str">
        <f t="array" ref="C33">XLOOKUP($A33,'Crop Chart'!$A$5:$A$203,'Crop Chart'!$C$5:$C$203,,0)</f>
        <v/>
      </c>
      <c r="D33" s="848" t="str">
        <f t="array" ref="D33">XLOOKUP($A33,'Crop Chart'!$A$5:$A$203,'Crop Chart'!$E$5:$E$203,,0)</f>
        <v/>
      </c>
      <c r="E33" s="848" t="str">
        <f t="array" ref="E33">XLOOKUP($A33,'Crop Chart'!$A$5:$A$203,'Crop Chart'!$D$5:$D$203,,0)</f>
        <v/>
      </c>
      <c r="F33" s="848" t="str">
        <f t="array" ref="F33">XLOOKUP($A33,'Crop Chart'!$A$5:$A$203,'Crop Chart'!$AI$5:$AI$203,,0)</f>
        <v/>
      </c>
      <c r="G33" s="848" t="str">
        <f t="array" ref="G33">XLOOKUP($A33,'Crop Chart'!$A$5:$A$203,'Crop Chart'!$AE$5:$AE$203,,0)</f>
        <v/>
      </c>
      <c r="H33" s="848" t="str">
        <f t="array" ref="H33">XLOOKUP($A33,'Crop Chart'!$A$5:$A$203,'Crop Chart'!$AG$5:$AG$203,,0)</f>
        <v/>
      </c>
      <c r="I33" s="848" t="str">
        <f t="array" ref="I33">XLOOKUP($A33,'Crop Chart'!$A$5:$A$203,'Crop Chart'!$AJ$5:$AJ$203,,0)</f>
        <v/>
      </c>
    </row>
    <row r="34">
      <c r="A34" s="870"/>
      <c r="B34" s="848" t="str">
        <f t="array" ref="B34">XLOOKUP($A34,'Crop Chart'!$A$5:$A$203,'Crop Chart'!$AH$5:$AH$203,,0)</f>
        <v/>
      </c>
      <c r="C34" s="848" t="str">
        <f t="array" ref="C34">XLOOKUP($A34,'Crop Chart'!$A$5:$A$203,'Crop Chart'!$C$5:$C$203,,0)</f>
        <v/>
      </c>
      <c r="D34" s="848" t="str">
        <f t="array" ref="D34">XLOOKUP($A34,'Crop Chart'!$A$5:$A$203,'Crop Chart'!$E$5:$E$203,,0)</f>
        <v/>
      </c>
      <c r="E34" s="848" t="str">
        <f t="array" ref="E34">XLOOKUP($A34,'Crop Chart'!$A$5:$A$203,'Crop Chart'!$D$5:$D$203,,0)</f>
        <v/>
      </c>
      <c r="F34" s="848" t="str">
        <f t="array" ref="F34">XLOOKUP($A34,'Crop Chart'!$A$5:$A$203,'Crop Chart'!$AI$5:$AI$203,,0)</f>
        <v/>
      </c>
      <c r="G34" s="848" t="str">
        <f t="array" ref="G34">XLOOKUP($A34,'Crop Chart'!$A$5:$A$203,'Crop Chart'!$AE$5:$AE$203,,0)</f>
        <v/>
      </c>
      <c r="H34" s="848" t="str">
        <f t="array" ref="H34">XLOOKUP($A34,'Crop Chart'!$A$5:$A$203,'Crop Chart'!$AG$5:$AG$203,,0)</f>
        <v/>
      </c>
      <c r="I34" s="848" t="str">
        <f t="array" ref="I34">XLOOKUP($A34,'Crop Chart'!$A$5:$A$203,'Crop Chart'!$AJ$5:$AJ$203,,0)</f>
        <v/>
      </c>
    </row>
    <row r="35">
      <c r="A35" s="870"/>
      <c r="B35" s="848" t="str">
        <f t="array" ref="B35">XLOOKUP($A35,'Crop Chart'!$A$5:$A$203,'Crop Chart'!$AH$5:$AH$203,,0)</f>
        <v/>
      </c>
      <c r="C35" s="848" t="str">
        <f t="array" ref="C35">XLOOKUP($A35,'Crop Chart'!$A$5:$A$203,'Crop Chart'!$C$5:$C$203,,0)</f>
        <v/>
      </c>
      <c r="D35" s="848" t="str">
        <f t="array" ref="D35">XLOOKUP($A35,'Crop Chart'!$A$5:$A$203,'Crop Chart'!$E$5:$E$203,,0)</f>
        <v/>
      </c>
      <c r="E35" s="848" t="str">
        <f t="array" ref="E35">XLOOKUP($A35,'Crop Chart'!$A$5:$A$203,'Crop Chart'!$D$5:$D$203,,0)</f>
        <v/>
      </c>
      <c r="F35" s="848" t="str">
        <f t="array" ref="F35">XLOOKUP($A35,'Crop Chart'!$A$5:$A$203,'Crop Chart'!$AI$5:$AI$203,,0)</f>
        <v/>
      </c>
      <c r="G35" s="848" t="str">
        <f t="array" ref="G35">XLOOKUP($A35,'Crop Chart'!$A$5:$A$203,'Crop Chart'!$AE$5:$AE$203,,0)</f>
        <v/>
      </c>
      <c r="H35" s="848" t="str">
        <f t="array" ref="H35">XLOOKUP($A35,'Crop Chart'!$A$5:$A$203,'Crop Chart'!$AG$5:$AG$203,,0)</f>
        <v/>
      </c>
      <c r="I35" s="848" t="str">
        <f t="array" ref="I35">XLOOKUP($A35,'Crop Chart'!$A$5:$A$203,'Crop Chart'!$AJ$5:$AJ$203,,0)</f>
        <v/>
      </c>
    </row>
    <row r="36">
      <c r="A36" s="870"/>
      <c r="B36" s="848" t="str">
        <f t="array" ref="B36">XLOOKUP($A36,'Crop Chart'!$A$5:$A$203,'Crop Chart'!$AH$5:$AH$203,,0)</f>
        <v/>
      </c>
      <c r="C36" s="848" t="str">
        <f t="array" ref="C36">XLOOKUP($A36,'Crop Chart'!$A$5:$A$203,'Crop Chart'!$C$5:$C$203,,0)</f>
        <v/>
      </c>
      <c r="D36" s="848" t="str">
        <f t="array" ref="D36">XLOOKUP($A36,'Crop Chart'!$A$5:$A$203,'Crop Chart'!$E$5:$E$203,,0)</f>
        <v/>
      </c>
      <c r="E36" s="848" t="str">
        <f t="array" ref="E36">XLOOKUP($A36,'Crop Chart'!$A$5:$A$203,'Crop Chart'!$D$5:$D$203,,0)</f>
        <v/>
      </c>
      <c r="F36" s="848" t="str">
        <f t="array" ref="F36">XLOOKUP($A36,'Crop Chart'!$A$5:$A$203,'Crop Chart'!$AI$5:$AI$203,,0)</f>
        <v/>
      </c>
      <c r="G36" s="848" t="str">
        <f t="array" ref="G36">XLOOKUP($A36,'Crop Chart'!$A$5:$A$203,'Crop Chart'!$AE$5:$AE$203,,0)</f>
        <v/>
      </c>
      <c r="H36" s="848" t="str">
        <f t="array" ref="H36">XLOOKUP($A36,'Crop Chart'!$A$5:$A$203,'Crop Chart'!$AG$5:$AG$203,,0)</f>
        <v/>
      </c>
      <c r="I36" s="848" t="str">
        <f t="array" ref="I36">XLOOKUP($A36,'Crop Chart'!$A$5:$A$203,'Crop Chart'!$AJ$5:$AJ$203,,0)</f>
        <v/>
      </c>
    </row>
    <row r="37">
      <c r="A37" s="870"/>
      <c r="B37" s="848" t="str">
        <f t="array" ref="B37">XLOOKUP($A37,'Crop Chart'!$A$5:$A$203,'Crop Chart'!$AH$5:$AH$203,,0)</f>
        <v/>
      </c>
      <c r="C37" s="848" t="str">
        <f t="array" ref="C37">XLOOKUP($A37,'Crop Chart'!$A$5:$A$203,'Crop Chart'!$C$5:$C$203,,0)</f>
        <v/>
      </c>
      <c r="D37" s="848" t="str">
        <f t="array" ref="D37">XLOOKUP($A37,'Crop Chart'!$A$5:$A$203,'Crop Chart'!$E$5:$E$203,,0)</f>
        <v/>
      </c>
      <c r="E37" s="848" t="str">
        <f t="array" ref="E37">XLOOKUP($A37,'Crop Chart'!$A$5:$A$203,'Crop Chart'!$D$5:$D$203,,0)</f>
        <v/>
      </c>
      <c r="F37" s="848" t="str">
        <f t="array" ref="F37">XLOOKUP($A37,'Crop Chart'!$A$5:$A$203,'Crop Chart'!$AI$5:$AI$203,,0)</f>
        <v/>
      </c>
      <c r="G37" s="848" t="str">
        <f t="array" ref="G37">XLOOKUP($A37,'Crop Chart'!$A$5:$A$203,'Crop Chart'!$AE$5:$AE$203,,0)</f>
        <v/>
      </c>
      <c r="H37" s="848" t="str">
        <f t="array" ref="H37">XLOOKUP($A37,'Crop Chart'!$A$5:$A$203,'Crop Chart'!$AG$5:$AG$203,,0)</f>
        <v/>
      </c>
      <c r="I37" s="848" t="str">
        <f t="array" ref="I37">XLOOKUP($A37,'Crop Chart'!$A$5:$A$203,'Crop Chart'!$AJ$5:$AJ$203,,0)</f>
        <v/>
      </c>
    </row>
    <row r="38">
      <c r="A38" s="870"/>
      <c r="B38" s="848" t="str">
        <f t="array" ref="B38">XLOOKUP($A38,'Crop Chart'!$A$5:$A$203,'Crop Chart'!$AH$5:$AH$203,,0)</f>
        <v/>
      </c>
      <c r="C38" s="848" t="str">
        <f t="array" ref="C38">XLOOKUP($A38,'Crop Chart'!$A$5:$A$203,'Crop Chart'!$C$5:$C$203,,0)</f>
        <v/>
      </c>
      <c r="D38" s="848" t="str">
        <f t="array" ref="D38">XLOOKUP($A38,'Crop Chart'!$A$5:$A$203,'Crop Chart'!$E$5:$E$203,,0)</f>
        <v/>
      </c>
      <c r="E38" s="848" t="str">
        <f t="array" ref="E38">XLOOKUP($A38,'Crop Chart'!$A$5:$A$203,'Crop Chart'!$D$5:$D$203,,0)</f>
        <v/>
      </c>
      <c r="F38" s="848" t="str">
        <f t="array" ref="F38">XLOOKUP($A38,'Crop Chart'!$A$5:$A$203,'Crop Chart'!$AI$5:$AI$203,,0)</f>
        <v/>
      </c>
      <c r="G38" s="848" t="str">
        <f t="array" ref="G38">XLOOKUP($A38,'Crop Chart'!$A$5:$A$203,'Crop Chart'!$AE$5:$AE$203,,0)</f>
        <v/>
      </c>
      <c r="H38" s="848" t="str">
        <f t="array" ref="H38">XLOOKUP($A38,'Crop Chart'!$A$5:$A$203,'Crop Chart'!$AG$5:$AG$203,,0)</f>
        <v/>
      </c>
      <c r="I38" s="848" t="str">
        <f t="array" ref="I38">XLOOKUP($A38,'Crop Chart'!$A$5:$A$203,'Crop Chart'!$AJ$5:$AJ$203,,0)</f>
        <v/>
      </c>
    </row>
    <row r="39">
      <c r="A39" s="870"/>
      <c r="B39" s="848" t="str">
        <f t="array" ref="B39">XLOOKUP($A39,'Crop Chart'!$A$5:$A$203,'Crop Chart'!$AH$5:$AH$203,,0)</f>
        <v/>
      </c>
      <c r="C39" s="848" t="str">
        <f t="array" ref="C39">XLOOKUP($A39,'Crop Chart'!$A$5:$A$203,'Crop Chart'!$C$5:$C$203,,0)</f>
        <v/>
      </c>
      <c r="D39" s="848" t="str">
        <f t="array" ref="D39">XLOOKUP($A39,'Crop Chart'!$A$5:$A$203,'Crop Chart'!$E$5:$E$203,,0)</f>
        <v/>
      </c>
      <c r="E39" s="848" t="str">
        <f t="array" ref="E39">XLOOKUP($A39,'Crop Chart'!$A$5:$A$203,'Crop Chart'!$D$5:$D$203,,0)</f>
        <v/>
      </c>
      <c r="F39" s="848" t="str">
        <f t="array" ref="F39">XLOOKUP($A39,'Crop Chart'!$A$5:$A$203,'Crop Chart'!$AI$5:$AI$203,,0)</f>
        <v/>
      </c>
      <c r="G39" s="848" t="str">
        <f t="array" ref="G39">XLOOKUP($A39,'Crop Chart'!$A$5:$A$203,'Crop Chart'!$AE$5:$AE$203,,0)</f>
        <v/>
      </c>
      <c r="H39" s="848" t="str">
        <f t="array" ref="H39">XLOOKUP($A39,'Crop Chart'!$A$5:$A$203,'Crop Chart'!$AG$5:$AG$203,,0)</f>
        <v/>
      </c>
      <c r="I39" s="848" t="str">
        <f t="array" ref="I39">XLOOKUP($A39,'Crop Chart'!$A$5:$A$203,'Crop Chart'!$AJ$5:$AJ$203,,0)</f>
        <v/>
      </c>
    </row>
    <row r="40">
      <c r="A40" s="870"/>
      <c r="B40" s="848" t="str">
        <f t="array" ref="B40">XLOOKUP($A40,'Crop Chart'!$A$5:$A$203,'Crop Chart'!$AH$5:$AH$203,,0)</f>
        <v/>
      </c>
      <c r="C40" s="848" t="str">
        <f t="array" ref="C40">XLOOKUP($A40,'Crop Chart'!$A$5:$A$203,'Crop Chart'!$C$5:$C$203,,0)</f>
        <v/>
      </c>
      <c r="D40" s="848" t="str">
        <f t="array" ref="D40">XLOOKUP($A40,'Crop Chart'!$A$5:$A$203,'Crop Chart'!$E$5:$E$203,,0)</f>
        <v/>
      </c>
      <c r="E40" s="848" t="str">
        <f t="array" ref="E40">XLOOKUP($A40,'Crop Chart'!$A$5:$A$203,'Crop Chart'!$D$5:$D$203,,0)</f>
        <v/>
      </c>
      <c r="F40" s="848" t="str">
        <f t="array" ref="F40">XLOOKUP($A40,'Crop Chart'!$A$5:$A$203,'Crop Chart'!$AI$5:$AI$203,,0)</f>
        <v/>
      </c>
      <c r="G40" s="848" t="str">
        <f t="array" ref="G40">XLOOKUP($A40,'Crop Chart'!$A$5:$A$203,'Crop Chart'!$AE$5:$AE$203,,0)</f>
        <v/>
      </c>
      <c r="H40" s="848" t="str">
        <f t="array" ref="H40">XLOOKUP($A40,'Crop Chart'!$A$5:$A$203,'Crop Chart'!$AG$5:$AG$203,,0)</f>
        <v/>
      </c>
      <c r="I40" s="848" t="str">
        <f t="array" ref="I40">XLOOKUP($A40,'Crop Chart'!$A$5:$A$203,'Crop Chart'!$AJ$5:$AJ$203,,0)</f>
        <v/>
      </c>
    </row>
    <row r="41">
      <c r="A41" s="870"/>
      <c r="B41" s="848" t="str">
        <f t="array" ref="B41">XLOOKUP($A41,'Crop Chart'!$A$5:$A$203,'Crop Chart'!$AH$5:$AH$203,,0)</f>
        <v/>
      </c>
      <c r="C41" s="848" t="str">
        <f t="array" ref="C41">XLOOKUP($A41,'Crop Chart'!$A$5:$A$203,'Crop Chart'!$C$5:$C$203,,0)</f>
        <v/>
      </c>
      <c r="D41" s="848" t="str">
        <f t="array" ref="D41">XLOOKUP($A41,'Crop Chart'!$A$5:$A$203,'Crop Chart'!$E$5:$E$203,,0)</f>
        <v/>
      </c>
      <c r="E41" s="848" t="str">
        <f t="array" ref="E41">XLOOKUP($A41,'Crop Chart'!$A$5:$A$203,'Crop Chart'!$D$5:$D$203,,0)</f>
        <v/>
      </c>
      <c r="F41" s="848" t="str">
        <f t="array" ref="F41">XLOOKUP($A41,'Crop Chart'!$A$5:$A$203,'Crop Chart'!$AI$5:$AI$203,,0)</f>
        <v/>
      </c>
      <c r="G41" s="848" t="str">
        <f t="array" ref="G41">XLOOKUP($A41,'Crop Chart'!$A$5:$A$203,'Crop Chart'!$AE$5:$AE$203,,0)</f>
        <v/>
      </c>
      <c r="H41" s="848" t="str">
        <f t="array" ref="H41">XLOOKUP($A41,'Crop Chart'!$A$5:$A$203,'Crop Chart'!$AG$5:$AG$203,,0)</f>
        <v/>
      </c>
      <c r="I41" s="848" t="str">
        <f t="array" ref="I41">XLOOKUP($A41,'Crop Chart'!$A$5:$A$203,'Crop Chart'!$AJ$5:$AJ$203,,0)</f>
        <v/>
      </c>
    </row>
    <row r="42">
      <c r="A42" s="870"/>
      <c r="B42" s="848" t="str">
        <f t="array" ref="B42">XLOOKUP($A42,'Crop Chart'!$A$5:$A$203,'Crop Chart'!$AH$5:$AH$203,,0)</f>
        <v/>
      </c>
      <c r="C42" s="848" t="str">
        <f t="array" ref="C42">XLOOKUP($A42,'Crop Chart'!$A$5:$A$203,'Crop Chart'!$C$5:$C$203,,0)</f>
        <v/>
      </c>
      <c r="D42" s="848" t="str">
        <f t="array" ref="D42">XLOOKUP($A42,'Crop Chart'!$A$5:$A$203,'Crop Chart'!$E$5:$E$203,,0)</f>
        <v/>
      </c>
      <c r="E42" s="848" t="str">
        <f t="array" ref="E42">XLOOKUP($A42,'Crop Chart'!$A$5:$A$203,'Crop Chart'!$D$5:$D$203,,0)</f>
        <v/>
      </c>
      <c r="F42" s="848" t="str">
        <f t="array" ref="F42">XLOOKUP($A42,'Crop Chart'!$A$5:$A$203,'Crop Chart'!$AI$5:$AI$203,,0)</f>
        <v/>
      </c>
      <c r="G42" s="848" t="str">
        <f t="array" ref="G42">XLOOKUP($A42,'Crop Chart'!$A$5:$A$203,'Crop Chart'!$AE$5:$AE$203,,0)</f>
        <v/>
      </c>
      <c r="H42" s="848" t="str">
        <f t="array" ref="H42">XLOOKUP($A42,'Crop Chart'!$A$5:$A$203,'Crop Chart'!$AG$5:$AG$203,,0)</f>
        <v/>
      </c>
      <c r="I42" s="848" t="str">
        <f t="array" ref="I42">XLOOKUP($A42,'Crop Chart'!$A$5:$A$203,'Crop Chart'!$AJ$5:$AJ$203,,0)</f>
        <v/>
      </c>
    </row>
    <row r="43">
      <c r="A43" s="870"/>
      <c r="B43" s="848" t="str">
        <f t="array" ref="B43">XLOOKUP($A43,'Crop Chart'!$A$5:$A$203,'Crop Chart'!$AH$5:$AH$203,,0)</f>
        <v/>
      </c>
      <c r="C43" s="848" t="str">
        <f t="array" ref="C43">XLOOKUP($A43,'Crop Chart'!$A$5:$A$203,'Crop Chart'!$C$5:$C$203,,0)</f>
        <v/>
      </c>
      <c r="D43" s="848" t="str">
        <f t="array" ref="D43">XLOOKUP($A43,'Crop Chart'!$A$5:$A$203,'Crop Chart'!$E$5:$E$203,,0)</f>
        <v/>
      </c>
      <c r="E43" s="848" t="str">
        <f t="array" ref="E43">XLOOKUP($A43,'Crop Chart'!$A$5:$A$203,'Crop Chart'!$D$5:$D$203,,0)</f>
        <v/>
      </c>
      <c r="F43" s="848" t="str">
        <f t="array" ref="F43">XLOOKUP($A43,'Crop Chart'!$A$5:$A$203,'Crop Chart'!$AI$5:$AI$203,,0)</f>
        <v/>
      </c>
      <c r="G43" s="848" t="str">
        <f t="array" ref="G43">XLOOKUP($A43,'Crop Chart'!$A$5:$A$203,'Crop Chart'!$AE$5:$AE$203,,0)</f>
        <v/>
      </c>
      <c r="H43" s="848" t="str">
        <f t="array" ref="H43">XLOOKUP($A43,'Crop Chart'!$A$5:$A$203,'Crop Chart'!$AG$5:$AG$203,,0)</f>
        <v/>
      </c>
      <c r="I43" s="848" t="str">
        <f t="array" ref="I43">XLOOKUP($A43,'Crop Chart'!$A$5:$A$203,'Crop Chart'!$AJ$5:$AJ$203,,0)</f>
        <v/>
      </c>
    </row>
    <row r="44">
      <c r="A44" s="870"/>
      <c r="B44" s="848" t="str">
        <f t="array" ref="B44">XLOOKUP($A44,'Crop Chart'!$A$5:$A$203,'Crop Chart'!$AH$5:$AH$203,,0)</f>
        <v/>
      </c>
      <c r="C44" s="848" t="str">
        <f t="array" ref="C44">XLOOKUP($A44,'Crop Chart'!$A$5:$A$203,'Crop Chart'!$C$5:$C$203,,0)</f>
        <v/>
      </c>
      <c r="D44" s="848" t="str">
        <f t="array" ref="D44">XLOOKUP($A44,'Crop Chart'!$A$5:$A$203,'Crop Chart'!$E$5:$E$203,,0)</f>
        <v/>
      </c>
      <c r="E44" s="848" t="str">
        <f t="array" ref="E44">XLOOKUP($A44,'Crop Chart'!$A$5:$A$203,'Crop Chart'!$D$5:$D$203,,0)</f>
        <v/>
      </c>
      <c r="F44" s="848" t="str">
        <f t="array" ref="F44">XLOOKUP($A44,'Crop Chart'!$A$5:$A$203,'Crop Chart'!$AI$5:$AI$203,,0)</f>
        <v/>
      </c>
      <c r="G44" s="848" t="str">
        <f t="array" ref="G44">XLOOKUP($A44,'Crop Chart'!$A$5:$A$203,'Crop Chart'!$AE$5:$AE$203,,0)</f>
        <v/>
      </c>
      <c r="H44" s="848" t="str">
        <f t="array" ref="H44">XLOOKUP($A44,'Crop Chart'!$A$5:$A$203,'Crop Chart'!$AG$5:$AG$203,,0)</f>
        <v/>
      </c>
      <c r="I44" s="848" t="str">
        <f t="array" ref="I44">XLOOKUP($A44,'Crop Chart'!$A$5:$A$203,'Crop Chart'!$AJ$5:$AJ$203,,0)</f>
        <v/>
      </c>
    </row>
    <row r="45">
      <c r="A45" s="870"/>
      <c r="B45" s="848" t="str">
        <f t="array" ref="B45">XLOOKUP($A45,'Crop Chart'!$A$5:$A$203,'Crop Chart'!$AH$5:$AH$203,,0)</f>
        <v/>
      </c>
      <c r="C45" s="848" t="str">
        <f t="array" ref="C45">XLOOKUP($A45,'Crop Chart'!$A$5:$A$203,'Crop Chart'!$C$5:$C$203,,0)</f>
        <v/>
      </c>
      <c r="D45" s="848" t="str">
        <f t="array" ref="D45">XLOOKUP($A45,'Crop Chart'!$A$5:$A$203,'Crop Chart'!$E$5:$E$203,,0)</f>
        <v/>
      </c>
      <c r="E45" s="848" t="str">
        <f t="array" ref="E45">XLOOKUP($A45,'Crop Chart'!$A$5:$A$203,'Crop Chart'!$D$5:$D$203,,0)</f>
        <v/>
      </c>
      <c r="F45" s="848" t="str">
        <f t="array" ref="F45">XLOOKUP($A45,'Crop Chart'!$A$5:$A$203,'Crop Chart'!$AI$5:$AI$203,,0)</f>
        <v/>
      </c>
      <c r="G45" s="848" t="str">
        <f t="array" ref="G45">XLOOKUP($A45,'Crop Chart'!$A$5:$A$203,'Crop Chart'!$AE$5:$AE$203,,0)</f>
        <v/>
      </c>
      <c r="H45" s="848" t="str">
        <f t="array" ref="H45">XLOOKUP($A45,'Crop Chart'!$A$5:$A$203,'Crop Chart'!$AG$5:$AG$203,,0)</f>
        <v/>
      </c>
      <c r="I45" s="848" t="str">
        <f t="array" ref="I45">XLOOKUP($A45,'Crop Chart'!$A$5:$A$203,'Crop Chart'!$AJ$5:$AJ$203,,0)</f>
        <v/>
      </c>
    </row>
    <row r="46">
      <c r="A46" s="870"/>
      <c r="B46" s="848" t="str">
        <f t="array" ref="B46">XLOOKUP($A46,'Crop Chart'!$A$5:$A$203,'Crop Chart'!$AH$5:$AH$203,,0)</f>
        <v/>
      </c>
      <c r="C46" s="848" t="str">
        <f t="array" ref="C46">XLOOKUP($A46,'Crop Chart'!$A$5:$A$203,'Crop Chart'!$C$5:$C$203,,0)</f>
        <v/>
      </c>
      <c r="D46" s="848" t="str">
        <f t="array" ref="D46">XLOOKUP($A46,'Crop Chart'!$A$5:$A$203,'Crop Chart'!$E$5:$E$203,,0)</f>
        <v/>
      </c>
      <c r="E46" s="848" t="str">
        <f t="array" ref="E46">XLOOKUP($A46,'Crop Chart'!$A$5:$A$203,'Crop Chart'!$D$5:$D$203,,0)</f>
        <v/>
      </c>
      <c r="F46" s="848" t="str">
        <f t="array" ref="F46">XLOOKUP($A46,'Crop Chart'!$A$5:$A$203,'Crop Chart'!$AI$5:$AI$203,,0)</f>
        <v/>
      </c>
      <c r="G46" s="848" t="str">
        <f t="array" ref="G46">XLOOKUP($A46,'Crop Chart'!$A$5:$A$203,'Crop Chart'!$AE$5:$AE$203,,0)</f>
        <v/>
      </c>
      <c r="H46" s="848" t="str">
        <f t="array" ref="H46">XLOOKUP($A46,'Crop Chart'!$A$5:$A$203,'Crop Chart'!$AG$5:$AG$203,,0)</f>
        <v/>
      </c>
      <c r="I46" s="848" t="str">
        <f t="array" ref="I46">XLOOKUP($A46,'Crop Chart'!$A$5:$A$203,'Crop Chart'!$AJ$5:$AJ$203,,0)</f>
        <v/>
      </c>
    </row>
    <row r="47">
      <c r="A47" s="870"/>
      <c r="B47" s="848" t="str">
        <f t="array" ref="B47">XLOOKUP($A47,'Crop Chart'!$A$5:$A$203,'Crop Chart'!$AH$5:$AH$203,,0)</f>
        <v/>
      </c>
      <c r="C47" s="848" t="str">
        <f t="array" ref="C47">XLOOKUP($A47,'Crop Chart'!$A$5:$A$203,'Crop Chart'!$C$5:$C$203,,0)</f>
        <v/>
      </c>
      <c r="D47" s="848" t="str">
        <f t="array" ref="D47">XLOOKUP($A47,'Crop Chart'!$A$5:$A$203,'Crop Chart'!$E$5:$E$203,,0)</f>
        <v/>
      </c>
      <c r="E47" s="848" t="str">
        <f t="array" ref="E47">XLOOKUP($A47,'Crop Chart'!$A$5:$A$203,'Crop Chart'!$D$5:$D$203,,0)</f>
        <v/>
      </c>
      <c r="F47" s="848" t="str">
        <f t="array" ref="F47">XLOOKUP($A47,'Crop Chart'!$A$5:$A$203,'Crop Chart'!$AI$5:$AI$203,,0)</f>
        <v/>
      </c>
      <c r="G47" s="848" t="str">
        <f t="array" ref="G47">XLOOKUP($A47,'Crop Chart'!$A$5:$A$203,'Crop Chart'!$AE$5:$AE$203,,0)</f>
        <v/>
      </c>
      <c r="H47" s="848" t="str">
        <f t="array" ref="H47">XLOOKUP($A47,'Crop Chart'!$A$5:$A$203,'Crop Chart'!$AG$5:$AG$203,,0)</f>
        <v/>
      </c>
      <c r="I47" s="848" t="str">
        <f t="array" ref="I47">XLOOKUP($A47,'Crop Chart'!$A$5:$A$203,'Crop Chart'!$AJ$5:$AJ$203,,0)</f>
        <v/>
      </c>
    </row>
    <row r="48">
      <c r="A48" s="870"/>
      <c r="B48" s="848" t="str">
        <f t="array" ref="B48">XLOOKUP($A48,'Crop Chart'!$A$5:$A$203,'Crop Chart'!$AH$5:$AH$203,,0)</f>
        <v/>
      </c>
      <c r="C48" s="848" t="str">
        <f t="array" ref="C48">XLOOKUP($A48,'Crop Chart'!$A$5:$A$203,'Crop Chart'!$C$5:$C$203,,0)</f>
        <v/>
      </c>
      <c r="D48" s="848" t="str">
        <f t="array" ref="D48">XLOOKUP($A48,'Crop Chart'!$A$5:$A$203,'Crop Chart'!$E$5:$E$203,,0)</f>
        <v/>
      </c>
      <c r="E48" s="848" t="str">
        <f t="array" ref="E48">XLOOKUP($A48,'Crop Chart'!$A$5:$A$203,'Crop Chart'!$D$5:$D$203,,0)</f>
        <v/>
      </c>
      <c r="F48" s="848" t="str">
        <f t="array" ref="F48">XLOOKUP($A48,'Crop Chart'!$A$5:$A$203,'Crop Chart'!$AI$5:$AI$203,,0)</f>
        <v/>
      </c>
      <c r="G48" s="848" t="str">
        <f t="array" ref="G48">XLOOKUP($A48,'Crop Chart'!$A$5:$A$203,'Crop Chart'!$AE$5:$AE$203,,0)</f>
        <v/>
      </c>
      <c r="H48" s="848" t="str">
        <f t="array" ref="H48">XLOOKUP($A48,'Crop Chart'!$A$5:$A$203,'Crop Chart'!$AG$5:$AG$203,,0)</f>
        <v/>
      </c>
      <c r="I48" s="848" t="str">
        <f t="array" ref="I48">XLOOKUP($A48,'Crop Chart'!$A$5:$A$203,'Crop Chart'!$AJ$5:$AJ$203,,0)</f>
        <v/>
      </c>
    </row>
    <row r="49">
      <c r="A49" s="870"/>
      <c r="B49" s="848" t="str">
        <f t="array" ref="B49">XLOOKUP($A49,'Crop Chart'!$A$5:$A$203,'Crop Chart'!$AH$5:$AH$203,,0)</f>
        <v/>
      </c>
      <c r="C49" s="848" t="str">
        <f t="array" ref="C49">XLOOKUP($A49,'Crop Chart'!$A$5:$A$203,'Crop Chart'!$C$5:$C$203,,0)</f>
        <v/>
      </c>
      <c r="D49" s="848" t="str">
        <f t="array" ref="D49">XLOOKUP($A49,'Crop Chart'!$A$5:$A$203,'Crop Chart'!$E$5:$E$203,,0)</f>
        <v/>
      </c>
      <c r="E49" s="848" t="str">
        <f t="array" ref="E49">XLOOKUP($A49,'Crop Chart'!$A$5:$A$203,'Crop Chart'!$D$5:$D$203,,0)</f>
        <v/>
      </c>
      <c r="F49" s="848" t="str">
        <f t="array" ref="F49">XLOOKUP($A49,'Crop Chart'!$A$5:$A$203,'Crop Chart'!$AI$5:$AI$203,,0)</f>
        <v/>
      </c>
      <c r="G49" s="848" t="str">
        <f t="array" ref="G49">XLOOKUP($A49,'Crop Chart'!$A$5:$A$203,'Crop Chart'!$AE$5:$AE$203,,0)</f>
        <v/>
      </c>
      <c r="H49" s="848" t="str">
        <f t="array" ref="H49">XLOOKUP($A49,'Crop Chart'!$A$5:$A$203,'Crop Chart'!$AG$5:$AG$203,,0)</f>
        <v/>
      </c>
      <c r="I49" s="848" t="str">
        <f t="array" ref="I49">XLOOKUP($A49,'Crop Chart'!$A$5:$A$203,'Crop Chart'!$AJ$5:$AJ$203,,0)</f>
        <v/>
      </c>
    </row>
    <row r="50">
      <c r="A50" s="870"/>
      <c r="B50" s="848" t="str">
        <f t="array" ref="B50">XLOOKUP($A50,'Crop Chart'!$A$5:$A$203,'Crop Chart'!$AH$5:$AH$203,,0)</f>
        <v/>
      </c>
      <c r="C50" s="848" t="str">
        <f t="array" ref="C50">XLOOKUP($A50,'Crop Chart'!$A$5:$A$203,'Crop Chart'!$C$5:$C$203,,0)</f>
        <v/>
      </c>
      <c r="D50" s="848" t="str">
        <f t="array" ref="D50">XLOOKUP($A50,'Crop Chart'!$A$5:$A$203,'Crop Chart'!$E$5:$E$203,,0)</f>
        <v/>
      </c>
      <c r="E50" s="848" t="str">
        <f t="array" ref="E50">XLOOKUP($A50,'Crop Chart'!$A$5:$A$203,'Crop Chart'!$D$5:$D$203,,0)</f>
        <v/>
      </c>
      <c r="F50" s="848" t="str">
        <f t="array" ref="F50">XLOOKUP($A50,'Crop Chart'!$A$5:$A$203,'Crop Chart'!$AI$5:$AI$203,,0)</f>
        <v/>
      </c>
      <c r="G50" s="848" t="str">
        <f t="array" ref="G50">XLOOKUP($A50,'Crop Chart'!$A$5:$A$203,'Crop Chart'!$AE$5:$AE$203,,0)</f>
        <v/>
      </c>
      <c r="H50" s="848" t="str">
        <f t="array" ref="H50">XLOOKUP($A50,'Crop Chart'!$A$5:$A$203,'Crop Chart'!$AG$5:$AG$203,,0)</f>
        <v/>
      </c>
      <c r="I50" s="848" t="str">
        <f t="array" ref="I50">XLOOKUP($A50,'Crop Chart'!$A$5:$A$203,'Crop Chart'!$AJ$5:$AJ$203,,0)</f>
        <v/>
      </c>
    </row>
    <row r="51">
      <c r="A51" s="870"/>
      <c r="B51" s="848" t="str">
        <f t="array" ref="B51">XLOOKUP($A51,'Crop Chart'!$A$5:$A$203,'Crop Chart'!$AH$5:$AH$203,,0)</f>
        <v/>
      </c>
      <c r="C51" s="848" t="str">
        <f t="array" ref="C51">XLOOKUP($A51,'Crop Chart'!$A$5:$A$203,'Crop Chart'!$C$5:$C$203,,0)</f>
        <v/>
      </c>
      <c r="D51" s="848" t="str">
        <f t="array" ref="D51">XLOOKUP($A51,'Crop Chart'!$A$5:$A$203,'Crop Chart'!$E$5:$E$203,,0)</f>
        <v/>
      </c>
      <c r="E51" s="848" t="str">
        <f t="array" ref="E51">XLOOKUP($A51,'Crop Chart'!$A$5:$A$203,'Crop Chart'!$D$5:$D$203,,0)</f>
        <v/>
      </c>
      <c r="F51" s="848" t="str">
        <f t="array" ref="F51">XLOOKUP($A51,'Crop Chart'!$A$5:$A$203,'Crop Chart'!$AI$5:$AI$203,,0)</f>
        <v/>
      </c>
      <c r="G51" s="848" t="str">
        <f t="array" ref="G51">XLOOKUP($A51,'Crop Chart'!$A$5:$A$203,'Crop Chart'!$AE$5:$AE$203,,0)</f>
        <v/>
      </c>
      <c r="H51" s="848" t="str">
        <f t="array" ref="H51">XLOOKUP($A51,'Crop Chart'!$A$5:$A$203,'Crop Chart'!$AG$5:$AG$203,,0)</f>
        <v/>
      </c>
      <c r="I51" s="848" t="str">
        <f t="array" ref="I51">XLOOKUP($A51,'Crop Chart'!$A$5:$A$203,'Crop Chart'!$AJ$5:$AJ$203,,0)</f>
        <v/>
      </c>
    </row>
    <row r="52">
      <c r="A52" s="870"/>
      <c r="B52" s="848" t="str">
        <f t="array" ref="B52">XLOOKUP($A52,'Crop Chart'!$A$5:$A$203,'Crop Chart'!$AH$5:$AH$203,,0)</f>
        <v/>
      </c>
      <c r="C52" s="848" t="str">
        <f t="array" ref="C52">XLOOKUP($A52,'Crop Chart'!$A$5:$A$203,'Crop Chart'!$C$5:$C$203,,0)</f>
        <v/>
      </c>
      <c r="D52" s="848" t="str">
        <f t="array" ref="D52">XLOOKUP($A52,'Crop Chart'!$A$5:$A$203,'Crop Chart'!$E$5:$E$203,,0)</f>
        <v/>
      </c>
      <c r="E52" s="848" t="str">
        <f t="array" ref="E52">XLOOKUP($A52,'Crop Chart'!$A$5:$A$203,'Crop Chart'!$D$5:$D$203,,0)</f>
        <v/>
      </c>
      <c r="F52" s="848" t="str">
        <f t="array" ref="F52">XLOOKUP($A52,'Crop Chart'!$A$5:$A$203,'Crop Chart'!$AI$5:$AI$203,,0)</f>
        <v/>
      </c>
      <c r="G52" s="848" t="str">
        <f t="array" ref="G52">XLOOKUP($A52,'Crop Chart'!$A$5:$A$203,'Crop Chart'!$AE$5:$AE$203,,0)</f>
        <v/>
      </c>
      <c r="H52" s="848" t="str">
        <f t="array" ref="H52">XLOOKUP($A52,'Crop Chart'!$A$5:$A$203,'Crop Chart'!$AG$5:$AG$203,,0)</f>
        <v/>
      </c>
      <c r="I52" s="848" t="str">
        <f t="array" ref="I52">XLOOKUP($A52,'Crop Chart'!$A$5:$A$203,'Crop Chart'!$AJ$5:$AJ$203,,0)</f>
        <v/>
      </c>
    </row>
    <row r="53">
      <c r="A53" s="870"/>
      <c r="B53" s="848" t="str">
        <f t="array" ref="B53">XLOOKUP($A53,'Crop Chart'!$A$5:$A$203,'Crop Chart'!$AH$5:$AH$203,,0)</f>
        <v/>
      </c>
      <c r="C53" s="848" t="str">
        <f t="array" ref="C53">XLOOKUP($A53,'Crop Chart'!$A$5:$A$203,'Crop Chart'!$C$5:$C$203,,0)</f>
        <v/>
      </c>
      <c r="D53" s="848" t="str">
        <f t="array" ref="D53">XLOOKUP($A53,'Crop Chart'!$A$5:$A$203,'Crop Chart'!$E$5:$E$203,,0)</f>
        <v/>
      </c>
      <c r="E53" s="848" t="str">
        <f t="array" ref="E53">XLOOKUP($A53,'Crop Chart'!$A$5:$A$203,'Crop Chart'!$D$5:$D$203,,0)</f>
        <v/>
      </c>
      <c r="F53" s="848" t="str">
        <f t="array" ref="F53">XLOOKUP($A53,'Crop Chart'!$A$5:$A$203,'Crop Chart'!$AI$5:$AI$203,,0)</f>
        <v/>
      </c>
      <c r="G53" s="848" t="str">
        <f t="array" ref="G53">XLOOKUP($A53,'Crop Chart'!$A$5:$A$203,'Crop Chart'!$AE$5:$AE$203,,0)</f>
        <v/>
      </c>
      <c r="H53" s="848" t="str">
        <f t="array" ref="H53">XLOOKUP($A53,'Crop Chart'!$A$5:$A$203,'Crop Chart'!$AG$5:$AG$203,,0)</f>
        <v/>
      </c>
      <c r="I53" s="848" t="str">
        <f t="array" ref="I53">XLOOKUP($A53,'Crop Chart'!$A$5:$A$203,'Crop Chart'!$AJ$5:$AJ$203,,0)</f>
        <v/>
      </c>
    </row>
    <row r="54">
      <c r="A54" s="870"/>
      <c r="B54" s="848" t="str">
        <f t="array" ref="B54">XLOOKUP($A54,'Crop Chart'!$A$5:$A$203,'Crop Chart'!$AH$5:$AH$203,,0)</f>
        <v/>
      </c>
      <c r="C54" s="848" t="str">
        <f t="array" ref="C54">XLOOKUP($A54,'Crop Chart'!$A$5:$A$203,'Crop Chart'!$C$5:$C$203,,0)</f>
        <v/>
      </c>
      <c r="D54" s="848" t="str">
        <f t="array" ref="D54">XLOOKUP($A54,'Crop Chart'!$A$5:$A$203,'Crop Chart'!$E$5:$E$203,,0)</f>
        <v/>
      </c>
      <c r="E54" s="848" t="str">
        <f t="array" ref="E54">XLOOKUP($A54,'Crop Chart'!$A$5:$A$203,'Crop Chart'!$D$5:$D$203,,0)</f>
        <v/>
      </c>
      <c r="F54" s="848" t="str">
        <f t="array" ref="F54">XLOOKUP($A54,'Crop Chart'!$A$5:$A$203,'Crop Chart'!$AI$5:$AI$203,,0)</f>
        <v/>
      </c>
      <c r="G54" s="848" t="str">
        <f t="array" ref="G54">XLOOKUP($A54,'Crop Chart'!$A$5:$A$203,'Crop Chart'!$AE$5:$AE$203,,0)</f>
        <v/>
      </c>
      <c r="H54" s="848" t="str">
        <f t="array" ref="H54">XLOOKUP($A54,'Crop Chart'!$A$5:$A$203,'Crop Chart'!$AG$5:$AG$203,,0)</f>
        <v/>
      </c>
      <c r="I54" s="848" t="str">
        <f t="array" ref="I54">XLOOKUP($A54,'Crop Chart'!$A$5:$A$203,'Crop Chart'!$AJ$5:$AJ$203,,0)</f>
        <v/>
      </c>
    </row>
    <row r="55">
      <c r="A55" s="870"/>
      <c r="B55" s="848" t="str">
        <f t="array" ref="B55">XLOOKUP($A55,'Crop Chart'!$A$5:$A$203,'Crop Chart'!$AH$5:$AH$203,,0)</f>
        <v/>
      </c>
      <c r="C55" s="848" t="str">
        <f t="array" ref="C55">XLOOKUP($A55,'Crop Chart'!$A$5:$A$203,'Crop Chart'!$C$5:$C$203,,0)</f>
        <v/>
      </c>
      <c r="D55" s="848" t="str">
        <f t="array" ref="D55">XLOOKUP($A55,'Crop Chart'!$A$5:$A$203,'Crop Chart'!$E$5:$E$203,,0)</f>
        <v/>
      </c>
      <c r="E55" s="848" t="str">
        <f t="array" ref="E55">XLOOKUP($A55,'Crop Chart'!$A$5:$A$203,'Crop Chart'!$D$5:$D$203,,0)</f>
        <v/>
      </c>
      <c r="F55" s="848" t="str">
        <f t="array" ref="F55">XLOOKUP($A55,'Crop Chart'!$A$5:$A$203,'Crop Chart'!$AI$5:$AI$203,,0)</f>
        <v/>
      </c>
      <c r="G55" s="848" t="str">
        <f t="array" ref="G55">XLOOKUP($A55,'Crop Chart'!$A$5:$A$203,'Crop Chart'!$AE$5:$AE$203,,0)</f>
        <v/>
      </c>
      <c r="H55" s="848" t="str">
        <f t="array" ref="H55">XLOOKUP($A55,'Crop Chart'!$A$5:$A$203,'Crop Chart'!$AG$5:$AG$203,,0)</f>
        <v/>
      </c>
      <c r="I55" s="848" t="str">
        <f t="array" ref="I55">XLOOKUP($A55,'Crop Chart'!$A$5:$A$203,'Crop Chart'!$AJ$5:$AJ$203,,0)</f>
        <v/>
      </c>
    </row>
    <row r="56">
      <c r="A56" s="870"/>
      <c r="B56" s="848" t="str">
        <f t="array" ref="B56">XLOOKUP($A56,'Crop Chart'!$A$5:$A$203,'Crop Chart'!$AH$5:$AH$203,,0)</f>
        <v/>
      </c>
      <c r="C56" s="848" t="str">
        <f t="array" ref="C56">XLOOKUP($A56,'Crop Chart'!$A$5:$A$203,'Crop Chart'!$C$5:$C$203,,0)</f>
        <v/>
      </c>
      <c r="D56" s="848" t="str">
        <f t="array" ref="D56">XLOOKUP($A56,'Crop Chart'!$A$5:$A$203,'Crop Chart'!$E$5:$E$203,,0)</f>
        <v/>
      </c>
      <c r="E56" s="848" t="str">
        <f t="array" ref="E56">XLOOKUP($A56,'Crop Chart'!$A$5:$A$203,'Crop Chart'!$D$5:$D$203,,0)</f>
        <v/>
      </c>
      <c r="F56" s="848" t="str">
        <f t="array" ref="F56">XLOOKUP($A56,'Crop Chart'!$A$5:$A$203,'Crop Chart'!$AI$5:$AI$203,,0)</f>
        <v/>
      </c>
      <c r="G56" s="848" t="str">
        <f t="array" ref="G56">XLOOKUP($A56,'Crop Chart'!$A$5:$A$203,'Crop Chart'!$AE$5:$AE$203,,0)</f>
        <v/>
      </c>
      <c r="H56" s="848" t="str">
        <f t="array" ref="H56">XLOOKUP($A56,'Crop Chart'!$A$5:$A$203,'Crop Chart'!$AG$5:$AG$203,,0)</f>
        <v/>
      </c>
      <c r="I56" s="848" t="str">
        <f t="array" ref="I56">XLOOKUP($A56,'Crop Chart'!$A$5:$A$203,'Crop Chart'!$AJ$5:$AJ$203,,0)</f>
        <v/>
      </c>
    </row>
    <row r="57">
      <c r="A57" s="870"/>
      <c r="B57" s="848" t="str">
        <f t="array" ref="B57">XLOOKUP($A57,'Crop Chart'!$A$5:$A$203,'Crop Chart'!$AH$5:$AH$203,,0)</f>
        <v/>
      </c>
      <c r="C57" s="848" t="str">
        <f t="array" ref="C57">XLOOKUP($A57,'Crop Chart'!$A$5:$A$203,'Crop Chart'!$C$5:$C$203,,0)</f>
        <v/>
      </c>
      <c r="D57" s="848" t="str">
        <f t="array" ref="D57">XLOOKUP($A57,'Crop Chart'!$A$5:$A$203,'Crop Chart'!$E$5:$E$203,,0)</f>
        <v/>
      </c>
      <c r="E57" s="848" t="str">
        <f t="array" ref="E57">XLOOKUP($A57,'Crop Chart'!$A$5:$A$203,'Crop Chart'!$D$5:$D$203,,0)</f>
        <v/>
      </c>
      <c r="F57" s="848" t="str">
        <f t="array" ref="F57">XLOOKUP($A57,'Crop Chart'!$A$5:$A$203,'Crop Chart'!$AI$5:$AI$203,,0)</f>
        <v/>
      </c>
      <c r="G57" s="848" t="str">
        <f t="array" ref="G57">XLOOKUP($A57,'Crop Chart'!$A$5:$A$203,'Crop Chart'!$AE$5:$AE$203,,0)</f>
        <v/>
      </c>
      <c r="H57" s="848" t="str">
        <f t="array" ref="H57">XLOOKUP($A57,'Crop Chart'!$A$5:$A$203,'Crop Chart'!$AG$5:$AG$203,,0)</f>
        <v/>
      </c>
      <c r="I57" s="848" t="str">
        <f t="array" ref="I57">XLOOKUP($A57,'Crop Chart'!$A$5:$A$203,'Crop Chart'!$AJ$5:$AJ$203,,0)</f>
        <v/>
      </c>
    </row>
    <row r="58">
      <c r="A58" s="870"/>
      <c r="B58" s="848" t="str">
        <f t="array" ref="B58">XLOOKUP($A58,'Crop Chart'!$A$5:$A$203,'Crop Chart'!$AH$5:$AH$203,,0)</f>
        <v/>
      </c>
      <c r="C58" s="848" t="str">
        <f t="array" ref="C58">XLOOKUP($A58,'Crop Chart'!$A$5:$A$203,'Crop Chart'!$C$5:$C$203,,0)</f>
        <v/>
      </c>
      <c r="D58" s="848" t="str">
        <f t="array" ref="D58">XLOOKUP($A58,'Crop Chart'!$A$5:$A$203,'Crop Chart'!$E$5:$E$203,,0)</f>
        <v/>
      </c>
      <c r="E58" s="848" t="str">
        <f t="array" ref="E58">XLOOKUP($A58,'Crop Chart'!$A$5:$A$203,'Crop Chart'!$D$5:$D$203,,0)</f>
        <v/>
      </c>
      <c r="F58" s="848" t="str">
        <f t="array" ref="F58">XLOOKUP($A58,'Crop Chart'!$A$5:$A$203,'Crop Chart'!$AI$5:$AI$203,,0)</f>
        <v/>
      </c>
      <c r="G58" s="848" t="str">
        <f t="array" ref="G58">XLOOKUP($A58,'Crop Chart'!$A$5:$A$203,'Crop Chart'!$AE$5:$AE$203,,0)</f>
        <v/>
      </c>
      <c r="H58" s="848" t="str">
        <f t="array" ref="H58">XLOOKUP($A58,'Crop Chart'!$A$5:$A$203,'Crop Chart'!$AG$5:$AG$203,,0)</f>
        <v/>
      </c>
      <c r="I58" s="848" t="str">
        <f t="array" ref="I58">XLOOKUP($A58,'Crop Chart'!$A$5:$A$203,'Crop Chart'!$AJ$5:$AJ$203,,0)</f>
        <v/>
      </c>
    </row>
    <row r="59">
      <c r="A59" s="870"/>
      <c r="B59" s="848" t="str">
        <f t="array" ref="B59">XLOOKUP($A59,'Crop Chart'!$A$5:$A$203,'Crop Chart'!$AH$5:$AH$203,,0)</f>
        <v/>
      </c>
      <c r="C59" s="848" t="str">
        <f t="array" ref="C59">XLOOKUP($A59,'Crop Chart'!$A$5:$A$203,'Crop Chart'!$C$5:$C$203,,0)</f>
        <v/>
      </c>
      <c r="D59" s="848" t="str">
        <f t="array" ref="D59">XLOOKUP($A59,'Crop Chart'!$A$5:$A$203,'Crop Chart'!$E$5:$E$203,,0)</f>
        <v/>
      </c>
      <c r="E59" s="848" t="str">
        <f t="array" ref="E59">XLOOKUP($A59,'Crop Chart'!$A$5:$A$203,'Crop Chart'!$D$5:$D$203,,0)</f>
        <v/>
      </c>
      <c r="F59" s="848" t="str">
        <f t="array" ref="F59">XLOOKUP($A59,'Crop Chart'!$A$5:$A$203,'Crop Chart'!$AI$5:$AI$203,,0)</f>
        <v/>
      </c>
      <c r="G59" s="848" t="str">
        <f t="array" ref="G59">XLOOKUP($A59,'Crop Chart'!$A$5:$A$203,'Crop Chart'!$AE$5:$AE$203,,0)</f>
        <v/>
      </c>
      <c r="H59" s="848" t="str">
        <f t="array" ref="H59">XLOOKUP($A59,'Crop Chart'!$A$5:$A$203,'Crop Chart'!$AG$5:$AG$203,,0)</f>
        <v/>
      </c>
      <c r="I59" s="848" t="str">
        <f t="array" ref="I59">XLOOKUP($A59,'Crop Chart'!$A$5:$A$203,'Crop Chart'!$AJ$5:$AJ$203,,0)</f>
        <v/>
      </c>
    </row>
    <row r="60">
      <c r="A60" s="870"/>
      <c r="B60" s="848" t="str">
        <f t="array" ref="B60">XLOOKUP($A60,'Crop Chart'!$A$5:$A$203,'Crop Chart'!$AH$5:$AH$203,,0)</f>
        <v/>
      </c>
      <c r="C60" s="848" t="str">
        <f t="array" ref="C60">XLOOKUP($A60,'Crop Chart'!$A$5:$A$203,'Crop Chart'!$C$5:$C$203,,0)</f>
        <v/>
      </c>
      <c r="D60" s="848" t="str">
        <f t="array" ref="D60">XLOOKUP($A60,'Crop Chart'!$A$5:$A$203,'Crop Chart'!$E$5:$E$203,,0)</f>
        <v/>
      </c>
      <c r="E60" s="848" t="str">
        <f t="array" ref="E60">XLOOKUP($A60,'Crop Chart'!$A$5:$A$203,'Crop Chart'!$D$5:$D$203,,0)</f>
        <v/>
      </c>
      <c r="F60" s="848" t="str">
        <f t="array" ref="F60">XLOOKUP($A60,'Crop Chart'!$A$5:$A$203,'Crop Chart'!$AI$5:$AI$203,,0)</f>
        <v/>
      </c>
      <c r="G60" s="848" t="str">
        <f t="array" ref="G60">XLOOKUP($A60,'Crop Chart'!$A$5:$A$203,'Crop Chart'!$AE$5:$AE$203,,0)</f>
        <v/>
      </c>
      <c r="H60" s="848" t="str">
        <f t="array" ref="H60">XLOOKUP($A60,'Crop Chart'!$A$5:$A$203,'Crop Chart'!$AG$5:$AG$203,,0)</f>
        <v/>
      </c>
      <c r="I60" s="848" t="str">
        <f t="array" ref="I60">XLOOKUP($A60,'Crop Chart'!$A$5:$A$203,'Crop Chart'!$AJ$5:$AJ$203,,0)</f>
        <v/>
      </c>
    </row>
    <row r="61">
      <c r="A61" s="870"/>
      <c r="B61" s="848" t="str">
        <f t="array" ref="B61">XLOOKUP($A61,'Crop Chart'!$A$5:$A$203,'Crop Chart'!$AH$5:$AH$203,,0)</f>
        <v/>
      </c>
      <c r="C61" s="848" t="str">
        <f t="array" ref="C61">XLOOKUP($A61,'Crop Chart'!$A$5:$A$203,'Crop Chart'!$C$5:$C$203,,0)</f>
        <v/>
      </c>
      <c r="D61" s="848" t="str">
        <f t="array" ref="D61">XLOOKUP($A61,'Crop Chart'!$A$5:$A$203,'Crop Chart'!$E$5:$E$203,,0)</f>
        <v/>
      </c>
      <c r="E61" s="848" t="str">
        <f t="array" ref="E61">XLOOKUP($A61,'Crop Chart'!$A$5:$A$203,'Crop Chart'!$D$5:$D$203,,0)</f>
        <v/>
      </c>
      <c r="F61" s="848" t="str">
        <f t="array" ref="F61">XLOOKUP($A61,'Crop Chart'!$A$5:$A$203,'Crop Chart'!$AI$5:$AI$203,,0)</f>
        <v/>
      </c>
      <c r="G61" s="848" t="str">
        <f t="array" ref="G61">XLOOKUP($A61,'Crop Chart'!$A$5:$A$203,'Crop Chart'!$AE$5:$AE$203,,0)</f>
        <v/>
      </c>
      <c r="H61" s="848" t="str">
        <f t="array" ref="H61">XLOOKUP($A61,'Crop Chart'!$A$5:$A$203,'Crop Chart'!$AG$5:$AG$203,,0)</f>
        <v/>
      </c>
      <c r="I61" s="848" t="str">
        <f t="array" ref="I61">XLOOKUP($A61,'Crop Chart'!$A$5:$A$203,'Crop Chart'!$AJ$5:$AJ$203,,0)</f>
        <v/>
      </c>
    </row>
    <row r="62">
      <c r="A62" s="870"/>
      <c r="B62" s="848" t="str">
        <f t="array" ref="B62">XLOOKUP($A62,'Crop Chart'!$A$5:$A$203,'Crop Chart'!$AH$5:$AH$203,,0)</f>
        <v/>
      </c>
      <c r="C62" s="848" t="str">
        <f t="array" ref="C62">XLOOKUP($A62,'Crop Chart'!$A$5:$A$203,'Crop Chart'!$C$5:$C$203,,0)</f>
        <v/>
      </c>
      <c r="D62" s="848" t="str">
        <f t="array" ref="D62">XLOOKUP($A62,'Crop Chart'!$A$5:$A$203,'Crop Chart'!$E$5:$E$203,,0)</f>
        <v/>
      </c>
      <c r="E62" s="848" t="str">
        <f t="array" ref="E62">XLOOKUP($A62,'Crop Chart'!$A$5:$A$203,'Crop Chart'!$D$5:$D$203,,0)</f>
        <v/>
      </c>
      <c r="F62" s="848" t="str">
        <f t="array" ref="F62">XLOOKUP($A62,'Crop Chart'!$A$5:$A$203,'Crop Chart'!$AI$5:$AI$203,,0)</f>
        <v/>
      </c>
      <c r="G62" s="848" t="str">
        <f t="array" ref="G62">XLOOKUP($A62,'Crop Chart'!$A$5:$A$203,'Crop Chart'!$AE$5:$AE$203,,0)</f>
        <v/>
      </c>
      <c r="H62" s="848" t="str">
        <f t="array" ref="H62">XLOOKUP($A62,'Crop Chart'!$A$5:$A$203,'Crop Chart'!$AG$5:$AG$203,,0)</f>
        <v/>
      </c>
      <c r="I62" s="848" t="str">
        <f t="array" ref="I62">XLOOKUP($A62,'Crop Chart'!$A$5:$A$203,'Crop Chart'!$AJ$5:$AJ$203,,0)</f>
        <v/>
      </c>
    </row>
    <row r="63">
      <c r="A63" s="870"/>
      <c r="B63" s="848" t="str">
        <f t="array" ref="B63">XLOOKUP($A63,'Crop Chart'!$A$5:$A$203,'Crop Chart'!$AH$5:$AH$203,,0)</f>
        <v/>
      </c>
      <c r="C63" s="848" t="str">
        <f t="array" ref="C63">XLOOKUP($A63,'Crop Chart'!$A$5:$A$203,'Crop Chart'!$C$5:$C$203,,0)</f>
        <v/>
      </c>
      <c r="D63" s="848" t="str">
        <f t="array" ref="D63">XLOOKUP($A63,'Crop Chart'!$A$5:$A$203,'Crop Chart'!$E$5:$E$203,,0)</f>
        <v/>
      </c>
      <c r="E63" s="848" t="str">
        <f t="array" ref="E63">XLOOKUP($A63,'Crop Chart'!$A$5:$A$203,'Crop Chart'!$D$5:$D$203,,0)</f>
        <v/>
      </c>
      <c r="F63" s="848" t="str">
        <f t="array" ref="F63">XLOOKUP($A63,'Crop Chart'!$A$5:$A$203,'Crop Chart'!$AI$5:$AI$203,,0)</f>
        <v/>
      </c>
      <c r="G63" s="848" t="str">
        <f t="array" ref="G63">XLOOKUP($A63,'Crop Chart'!$A$5:$A$203,'Crop Chart'!$AE$5:$AE$203,,0)</f>
        <v/>
      </c>
      <c r="H63" s="848" t="str">
        <f t="array" ref="H63">XLOOKUP($A63,'Crop Chart'!$A$5:$A$203,'Crop Chart'!$AG$5:$AG$203,,0)</f>
        <v/>
      </c>
      <c r="I63" s="848" t="str">
        <f t="array" ref="I63">XLOOKUP($A63,'Crop Chart'!$A$5:$A$203,'Crop Chart'!$AJ$5:$AJ$203,,0)</f>
        <v/>
      </c>
    </row>
    <row r="64">
      <c r="A64" s="870"/>
      <c r="B64" s="848" t="str">
        <f t="array" ref="B64">XLOOKUP($A64,'Crop Chart'!$A$5:$A$203,'Crop Chart'!$AH$5:$AH$203,,0)</f>
        <v/>
      </c>
      <c r="C64" s="848" t="str">
        <f t="array" ref="C64">XLOOKUP($A64,'Crop Chart'!$A$5:$A$203,'Crop Chart'!$C$5:$C$203,,0)</f>
        <v/>
      </c>
      <c r="D64" s="848" t="str">
        <f t="array" ref="D64">XLOOKUP($A64,'Crop Chart'!$A$5:$A$203,'Crop Chart'!$E$5:$E$203,,0)</f>
        <v/>
      </c>
      <c r="E64" s="848" t="str">
        <f t="array" ref="E64">XLOOKUP($A64,'Crop Chart'!$A$5:$A$203,'Crop Chart'!$D$5:$D$203,,0)</f>
        <v/>
      </c>
      <c r="F64" s="848" t="str">
        <f t="array" ref="F64">XLOOKUP($A64,'Crop Chart'!$A$5:$A$203,'Crop Chart'!$AI$5:$AI$203,,0)</f>
        <v/>
      </c>
      <c r="G64" s="848" t="str">
        <f t="array" ref="G64">XLOOKUP($A64,'Crop Chart'!$A$5:$A$203,'Crop Chart'!$AE$5:$AE$203,,0)</f>
        <v/>
      </c>
      <c r="H64" s="848" t="str">
        <f t="array" ref="H64">XLOOKUP($A64,'Crop Chart'!$A$5:$A$203,'Crop Chart'!$AG$5:$AG$203,,0)</f>
        <v/>
      </c>
      <c r="I64" s="848" t="str">
        <f t="array" ref="I64">XLOOKUP($A64,'Crop Chart'!$A$5:$A$203,'Crop Chart'!$AJ$5:$AJ$203,,0)</f>
        <v/>
      </c>
    </row>
    <row r="65">
      <c r="A65" s="870"/>
      <c r="B65" s="848" t="str">
        <f t="array" ref="B65">XLOOKUP($A65,'Crop Chart'!$A$5:$A$203,'Crop Chart'!$AH$5:$AH$203,,0)</f>
        <v/>
      </c>
      <c r="C65" s="848" t="str">
        <f t="array" ref="C65">XLOOKUP($A65,'Crop Chart'!$A$5:$A$203,'Crop Chart'!$C$5:$C$203,,0)</f>
        <v/>
      </c>
      <c r="D65" s="848" t="str">
        <f t="array" ref="D65">XLOOKUP($A65,'Crop Chart'!$A$5:$A$203,'Crop Chart'!$E$5:$E$203,,0)</f>
        <v/>
      </c>
      <c r="E65" s="848" t="str">
        <f t="array" ref="E65">XLOOKUP($A65,'Crop Chart'!$A$5:$A$203,'Crop Chart'!$D$5:$D$203,,0)</f>
        <v/>
      </c>
      <c r="F65" s="848" t="str">
        <f t="array" ref="F65">XLOOKUP($A65,'Crop Chart'!$A$5:$A$203,'Crop Chart'!$AI$5:$AI$203,,0)</f>
        <v/>
      </c>
      <c r="G65" s="848" t="str">
        <f t="array" ref="G65">XLOOKUP($A65,'Crop Chart'!$A$5:$A$203,'Crop Chart'!$AE$5:$AE$203,,0)</f>
        <v/>
      </c>
      <c r="H65" s="848" t="str">
        <f t="array" ref="H65">XLOOKUP($A65,'Crop Chart'!$A$5:$A$203,'Crop Chart'!$AG$5:$AG$203,,0)</f>
        <v/>
      </c>
      <c r="I65" s="848" t="str">
        <f t="array" ref="I65">XLOOKUP($A65,'Crop Chart'!$A$5:$A$203,'Crop Chart'!$AJ$5:$AJ$203,,0)</f>
        <v/>
      </c>
    </row>
    <row r="66">
      <c r="A66" s="870"/>
      <c r="B66" s="848" t="str">
        <f t="array" ref="B66">XLOOKUP($A66,'Crop Chart'!$A$5:$A$203,'Crop Chart'!$AH$5:$AH$203,,0)</f>
        <v/>
      </c>
      <c r="C66" s="848" t="str">
        <f t="array" ref="C66">XLOOKUP($A66,'Crop Chart'!$A$5:$A$203,'Crop Chart'!$C$5:$C$203,,0)</f>
        <v/>
      </c>
      <c r="D66" s="848" t="str">
        <f t="array" ref="D66">XLOOKUP($A66,'Crop Chart'!$A$5:$A$203,'Crop Chart'!$E$5:$E$203,,0)</f>
        <v/>
      </c>
      <c r="E66" s="848" t="str">
        <f t="array" ref="E66">XLOOKUP($A66,'Crop Chart'!$A$5:$A$203,'Crop Chart'!$D$5:$D$203,,0)</f>
        <v/>
      </c>
      <c r="F66" s="848" t="str">
        <f t="array" ref="F66">XLOOKUP($A66,'Crop Chart'!$A$5:$A$203,'Crop Chart'!$AI$5:$AI$203,,0)</f>
        <v/>
      </c>
      <c r="G66" s="848" t="str">
        <f t="array" ref="G66">XLOOKUP($A66,'Crop Chart'!$A$5:$A$203,'Crop Chart'!$AE$5:$AE$203,,0)</f>
        <v/>
      </c>
      <c r="H66" s="848" t="str">
        <f t="array" ref="H66">XLOOKUP($A66,'Crop Chart'!$A$5:$A$203,'Crop Chart'!$AG$5:$AG$203,,0)</f>
        <v/>
      </c>
      <c r="I66" s="848" t="str">
        <f t="array" ref="I66">XLOOKUP($A66,'Crop Chart'!$A$5:$A$203,'Crop Chart'!$AJ$5:$AJ$203,,0)</f>
        <v/>
      </c>
    </row>
    <row r="67">
      <c r="A67" s="870"/>
      <c r="B67" s="848" t="str">
        <f t="array" ref="B67">XLOOKUP($A67,'Crop Chart'!$A$5:$A$203,'Crop Chart'!$AH$5:$AH$203,,0)</f>
        <v/>
      </c>
      <c r="C67" s="848" t="str">
        <f t="array" ref="C67">XLOOKUP($A67,'Crop Chart'!$A$5:$A$203,'Crop Chart'!$C$5:$C$203,,0)</f>
        <v/>
      </c>
      <c r="D67" s="848" t="str">
        <f t="array" ref="D67">XLOOKUP($A67,'Crop Chart'!$A$5:$A$203,'Crop Chart'!$E$5:$E$203,,0)</f>
        <v/>
      </c>
      <c r="E67" s="848" t="str">
        <f t="array" ref="E67">XLOOKUP($A67,'Crop Chart'!$A$5:$A$203,'Crop Chart'!$D$5:$D$203,,0)</f>
        <v/>
      </c>
      <c r="F67" s="848" t="str">
        <f t="array" ref="F67">XLOOKUP($A67,'Crop Chart'!$A$5:$A$203,'Crop Chart'!$AI$5:$AI$203,,0)</f>
        <v/>
      </c>
      <c r="G67" s="848" t="str">
        <f t="array" ref="G67">XLOOKUP($A67,'Crop Chart'!$A$5:$A$203,'Crop Chart'!$AE$5:$AE$203,,0)</f>
        <v/>
      </c>
      <c r="H67" s="848" t="str">
        <f t="array" ref="H67">XLOOKUP($A67,'Crop Chart'!$A$5:$A$203,'Crop Chart'!$AG$5:$AG$203,,0)</f>
        <v/>
      </c>
      <c r="I67" s="848" t="str">
        <f t="array" ref="I67">XLOOKUP($A67,'Crop Chart'!$A$5:$A$203,'Crop Chart'!$AJ$5:$AJ$203,,0)</f>
        <v/>
      </c>
    </row>
    <row r="68">
      <c r="A68" s="870"/>
      <c r="B68" s="848" t="str">
        <f t="array" ref="B68">XLOOKUP($A68,'Crop Chart'!$A$5:$A$203,'Crop Chart'!$AH$5:$AH$203,,0)</f>
        <v/>
      </c>
      <c r="C68" s="848" t="str">
        <f t="array" ref="C68">XLOOKUP($A68,'Crop Chart'!$A$5:$A$203,'Crop Chart'!$C$5:$C$203,,0)</f>
        <v/>
      </c>
      <c r="D68" s="848" t="str">
        <f t="array" ref="D68">XLOOKUP($A68,'Crop Chart'!$A$5:$A$203,'Crop Chart'!$E$5:$E$203,,0)</f>
        <v/>
      </c>
      <c r="E68" s="848" t="str">
        <f t="array" ref="E68">XLOOKUP($A68,'Crop Chart'!$A$5:$A$203,'Crop Chart'!$D$5:$D$203,,0)</f>
        <v/>
      </c>
      <c r="F68" s="848" t="str">
        <f t="array" ref="F68">XLOOKUP($A68,'Crop Chart'!$A$5:$A$203,'Crop Chart'!$AI$5:$AI$203,,0)</f>
        <v/>
      </c>
      <c r="G68" s="848" t="str">
        <f t="array" ref="G68">XLOOKUP($A68,'Crop Chart'!$A$5:$A$203,'Crop Chart'!$AE$5:$AE$203,,0)</f>
        <v/>
      </c>
      <c r="H68" s="848" t="str">
        <f t="array" ref="H68">XLOOKUP($A68,'Crop Chart'!$A$5:$A$203,'Crop Chart'!$AG$5:$AG$203,,0)</f>
        <v/>
      </c>
      <c r="I68" s="848" t="str">
        <f t="array" ref="I68">XLOOKUP($A68,'Crop Chart'!$A$5:$A$203,'Crop Chart'!$AJ$5:$AJ$203,,0)</f>
        <v/>
      </c>
    </row>
    <row r="69">
      <c r="A69" s="870"/>
      <c r="B69" s="848" t="str">
        <f t="array" ref="B69">XLOOKUP($A69,'Crop Chart'!$A$5:$A$203,'Crop Chart'!$AH$5:$AH$203,,0)</f>
        <v/>
      </c>
      <c r="C69" s="848" t="str">
        <f t="array" ref="C69">XLOOKUP($A69,'Crop Chart'!$A$5:$A$203,'Crop Chart'!$C$5:$C$203,,0)</f>
        <v/>
      </c>
      <c r="D69" s="848" t="str">
        <f t="array" ref="D69">XLOOKUP($A69,'Crop Chart'!$A$5:$A$203,'Crop Chart'!$E$5:$E$203,,0)</f>
        <v/>
      </c>
      <c r="E69" s="848" t="str">
        <f t="array" ref="E69">XLOOKUP($A69,'Crop Chart'!$A$5:$A$203,'Crop Chart'!$D$5:$D$203,,0)</f>
        <v/>
      </c>
      <c r="F69" s="848" t="str">
        <f t="array" ref="F69">XLOOKUP($A69,'Crop Chart'!$A$5:$A$203,'Crop Chart'!$AI$5:$AI$203,,0)</f>
        <v/>
      </c>
      <c r="G69" s="848" t="str">
        <f t="array" ref="G69">XLOOKUP($A69,'Crop Chart'!$A$5:$A$203,'Crop Chart'!$AE$5:$AE$203,,0)</f>
        <v/>
      </c>
      <c r="H69" s="848" t="str">
        <f t="array" ref="H69">XLOOKUP($A69,'Crop Chart'!$A$5:$A$203,'Crop Chart'!$AG$5:$AG$203,,0)</f>
        <v/>
      </c>
      <c r="I69" s="848" t="str">
        <f t="array" ref="I69">XLOOKUP($A69,'Crop Chart'!$A$5:$A$203,'Crop Chart'!$AJ$5:$AJ$203,,0)</f>
        <v/>
      </c>
    </row>
    <row r="70">
      <c r="A70" s="870"/>
      <c r="B70" s="848" t="str">
        <f t="array" ref="B70">XLOOKUP($A70,'Crop Chart'!$A$5:$A$203,'Crop Chart'!$AH$5:$AH$203,,0)</f>
        <v/>
      </c>
      <c r="C70" s="848" t="str">
        <f t="array" ref="C70">XLOOKUP($A70,'Crop Chart'!$A$5:$A$203,'Crop Chart'!$C$5:$C$203,,0)</f>
        <v/>
      </c>
      <c r="D70" s="848" t="str">
        <f t="array" ref="D70">XLOOKUP($A70,'Crop Chart'!$A$5:$A$203,'Crop Chart'!$E$5:$E$203,,0)</f>
        <v/>
      </c>
      <c r="E70" s="848" t="str">
        <f t="array" ref="E70">XLOOKUP($A70,'Crop Chart'!$A$5:$A$203,'Crop Chart'!$D$5:$D$203,,0)</f>
        <v/>
      </c>
      <c r="F70" s="848" t="str">
        <f t="array" ref="F70">XLOOKUP($A70,'Crop Chart'!$A$5:$A$203,'Crop Chart'!$AI$5:$AI$203,,0)</f>
        <v/>
      </c>
      <c r="G70" s="848" t="str">
        <f t="array" ref="G70">XLOOKUP($A70,'Crop Chart'!$A$5:$A$203,'Crop Chart'!$AE$5:$AE$203,,0)</f>
        <v/>
      </c>
      <c r="H70" s="848" t="str">
        <f t="array" ref="H70">XLOOKUP($A70,'Crop Chart'!$A$5:$A$203,'Crop Chart'!$AG$5:$AG$203,,0)</f>
        <v/>
      </c>
      <c r="I70" s="848" t="str">
        <f t="array" ref="I70">XLOOKUP($A70,'Crop Chart'!$A$5:$A$203,'Crop Chart'!$AJ$5:$AJ$203,,0)</f>
        <v/>
      </c>
    </row>
    <row r="71">
      <c r="A71" s="870"/>
      <c r="B71" s="848" t="str">
        <f t="array" ref="B71">XLOOKUP($A71,'Crop Chart'!$A$5:$A$203,'Crop Chart'!$AH$5:$AH$203,,0)</f>
        <v/>
      </c>
      <c r="C71" s="848" t="str">
        <f t="array" ref="C71">XLOOKUP($A71,'Crop Chart'!$A$5:$A$203,'Crop Chart'!$C$5:$C$203,,0)</f>
        <v/>
      </c>
      <c r="D71" s="848" t="str">
        <f t="array" ref="D71">XLOOKUP($A71,'Crop Chart'!$A$5:$A$203,'Crop Chart'!$E$5:$E$203,,0)</f>
        <v/>
      </c>
      <c r="E71" s="848" t="str">
        <f t="array" ref="E71">XLOOKUP($A71,'Crop Chart'!$A$5:$A$203,'Crop Chart'!$D$5:$D$203,,0)</f>
        <v/>
      </c>
      <c r="F71" s="848" t="str">
        <f t="array" ref="F71">XLOOKUP($A71,'Crop Chart'!$A$5:$A$203,'Crop Chart'!$AI$5:$AI$203,,0)</f>
        <v/>
      </c>
      <c r="G71" s="848" t="str">
        <f t="array" ref="G71">XLOOKUP($A71,'Crop Chart'!$A$5:$A$203,'Crop Chart'!$AE$5:$AE$203,,0)</f>
        <v/>
      </c>
      <c r="H71" s="848" t="str">
        <f t="array" ref="H71">XLOOKUP($A71,'Crop Chart'!$A$5:$A$203,'Crop Chart'!$AG$5:$AG$203,,0)</f>
        <v/>
      </c>
      <c r="I71" s="848" t="str">
        <f t="array" ref="I71">XLOOKUP($A71,'Crop Chart'!$A$5:$A$203,'Crop Chart'!$AJ$5:$AJ$203,,0)</f>
        <v/>
      </c>
    </row>
    <row r="72">
      <c r="A72" s="870"/>
      <c r="B72" s="848" t="str">
        <f t="array" ref="B72">XLOOKUP($A72,'Crop Chart'!$A$5:$A$203,'Crop Chart'!$AH$5:$AH$203,,0)</f>
        <v/>
      </c>
      <c r="C72" s="848" t="str">
        <f t="array" ref="C72">XLOOKUP($A72,'Crop Chart'!$A$5:$A$203,'Crop Chart'!$C$5:$C$203,,0)</f>
        <v/>
      </c>
      <c r="D72" s="848" t="str">
        <f t="array" ref="D72">XLOOKUP($A72,'Crop Chart'!$A$5:$A$203,'Crop Chart'!$E$5:$E$203,,0)</f>
        <v/>
      </c>
      <c r="E72" s="848" t="str">
        <f t="array" ref="E72">XLOOKUP($A72,'Crop Chart'!$A$5:$A$203,'Crop Chart'!$D$5:$D$203,,0)</f>
        <v/>
      </c>
      <c r="F72" s="848" t="str">
        <f t="array" ref="F72">XLOOKUP($A72,'Crop Chart'!$A$5:$A$203,'Crop Chart'!$AI$5:$AI$203,,0)</f>
        <v/>
      </c>
      <c r="G72" s="848" t="str">
        <f t="array" ref="G72">XLOOKUP($A72,'Crop Chart'!$A$5:$A$203,'Crop Chart'!$AE$5:$AE$203,,0)</f>
        <v/>
      </c>
      <c r="H72" s="848" t="str">
        <f t="array" ref="H72">XLOOKUP($A72,'Crop Chart'!$A$5:$A$203,'Crop Chart'!$AG$5:$AG$203,,0)</f>
        <v/>
      </c>
      <c r="I72" s="848" t="str">
        <f t="array" ref="I72">XLOOKUP($A72,'Crop Chart'!$A$5:$A$203,'Crop Chart'!$AJ$5:$AJ$203,,0)</f>
        <v/>
      </c>
    </row>
    <row r="73">
      <c r="A73" s="870"/>
      <c r="B73" s="848" t="str">
        <f t="array" ref="B73">XLOOKUP($A73,'Crop Chart'!$A$5:$A$203,'Crop Chart'!$AH$5:$AH$203,,0)</f>
        <v/>
      </c>
      <c r="C73" s="848" t="str">
        <f t="array" ref="C73">XLOOKUP($A73,'Crop Chart'!$A$5:$A$203,'Crop Chart'!$C$5:$C$203,,0)</f>
        <v/>
      </c>
      <c r="D73" s="848" t="str">
        <f t="array" ref="D73">XLOOKUP($A73,'Crop Chart'!$A$5:$A$203,'Crop Chart'!$E$5:$E$203,,0)</f>
        <v/>
      </c>
      <c r="E73" s="848" t="str">
        <f t="array" ref="E73">XLOOKUP($A73,'Crop Chart'!$A$5:$A$203,'Crop Chart'!$D$5:$D$203,,0)</f>
        <v/>
      </c>
      <c r="F73" s="848" t="str">
        <f t="array" ref="F73">XLOOKUP($A73,'Crop Chart'!$A$5:$A$203,'Crop Chart'!$AI$5:$AI$203,,0)</f>
        <v/>
      </c>
      <c r="G73" s="848" t="str">
        <f t="array" ref="G73">XLOOKUP($A73,'Crop Chart'!$A$5:$A$203,'Crop Chart'!$AE$5:$AE$203,,0)</f>
        <v/>
      </c>
      <c r="H73" s="848" t="str">
        <f t="array" ref="H73">XLOOKUP($A73,'Crop Chart'!$A$5:$A$203,'Crop Chart'!$AG$5:$AG$203,,0)</f>
        <v/>
      </c>
      <c r="I73" s="848" t="str">
        <f t="array" ref="I73">XLOOKUP($A73,'Crop Chart'!$A$5:$A$203,'Crop Chart'!$AJ$5:$AJ$203,,0)</f>
        <v/>
      </c>
    </row>
    <row r="74">
      <c r="A74" s="870"/>
      <c r="B74" s="848" t="str">
        <f t="array" ref="B74">XLOOKUP($A74,'Crop Chart'!$A$5:$A$203,'Crop Chart'!$AH$5:$AH$203,,0)</f>
        <v/>
      </c>
      <c r="C74" s="848" t="str">
        <f t="array" ref="C74">XLOOKUP($A74,'Crop Chart'!$A$5:$A$203,'Crop Chart'!$C$5:$C$203,,0)</f>
        <v/>
      </c>
      <c r="D74" s="848" t="str">
        <f t="array" ref="D74">XLOOKUP($A74,'Crop Chart'!$A$5:$A$203,'Crop Chart'!$E$5:$E$203,,0)</f>
        <v/>
      </c>
      <c r="E74" s="848" t="str">
        <f t="array" ref="E74">XLOOKUP($A74,'Crop Chart'!$A$5:$A$203,'Crop Chart'!$D$5:$D$203,,0)</f>
        <v/>
      </c>
      <c r="F74" s="848" t="str">
        <f t="array" ref="F74">XLOOKUP($A74,'Crop Chart'!$A$5:$A$203,'Crop Chart'!$AI$5:$AI$203,,0)</f>
        <v/>
      </c>
      <c r="G74" s="848" t="str">
        <f t="array" ref="G74">XLOOKUP($A74,'Crop Chart'!$A$5:$A$203,'Crop Chart'!$AE$5:$AE$203,,0)</f>
        <v/>
      </c>
      <c r="H74" s="848" t="str">
        <f t="array" ref="H74">XLOOKUP($A74,'Crop Chart'!$A$5:$A$203,'Crop Chart'!$AG$5:$AG$203,,0)</f>
        <v/>
      </c>
      <c r="I74" s="848" t="str">
        <f t="array" ref="I74">XLOOKUP($A74,'Crop Chart'!$A$5:$A$203,'Crop Chart'!$AJ$5:$AJ$203,,0)</f>
        <v/>
      </c>
    </row>
    <row r="75">
      <c r="A75" s="870"/>
      <c r="B75" s="848" t="str">
        <f t="array" ref="B75">XLOOKUP($A75,'Crop Chart'!$A$5:$A$203,'Crop Chart'!$AH$5:$AH$203,,0)</f>
        <v/>
      </c>
      <c r="C75" s="848" t="str">
        <f t="array" ref="C75">XLOOKUP($A75,'Crop Chart'!$A$5:$A$203,'Crop Chart'!$C$5:$C$203,,0)</f>
        <v/>
      </c>
      <c r="D75" s="848" t="str">
        <f t="array" ref="D75">XLOOKUP($A75,'Crop Chart'!$A$5:$A$203,'Crop Chart'!$E$5:$E$203,,0)</f>
        <v/>
      </c>
      <c r="E75" s="848" t="str">
        <f t="array" ref="E75">XLOOKUP($A75,'Crop Chart'!$A$5:$A$203,'Crop Chart'!$D$5:$D$203,,0)</f>
        <v/>
      </c>
      <c r="F75" s="848" t="str">
        <f t="array" ref="F75">XLOOKUP($A75,'Crop Chart'!$A$5:$A$203,'Crop Chart'!$AI$5:$AI$203,,0)</f>
        <v/>
      </c>
      <c r="G75" s="848" t="str">
        <f t="array" ref="G75">XLOOKUP($A75,'Crop Chart'!$A$5:$A$203,'Crop Chart'!$AE$5:$AE$203,,0)</f>
        <v/>
      </c>
      <c r="H75" s="848" t="str">
        <f t="array" ref="H75">XLOOKUP($A75,'Crop Chart'!$A$5:$A$203,'Crop Chart'!$AG$5:$AG$203,,0)</f>
        <v/>
      </c>
      <c r="I75" s="848" t="str">
        <f t="array" ref="I75">XLOOKUP($A75,'Crop Chart'!$A$5:$A$203,'Crop Chart'!$AJ$5:$AJ$203,,0)</f>
        <v/>
      </c>
    </row>
    <row r="76">
      <c r="A76" s="870"/>
      <c r="B76" s="848" t="str">
        <f t="array" ref="B76">XLOOKUP($A76,'Crop Chart'!$A$5:$A$203,'Crop Chart'!$AH$5:$AH$203,,0)</f>
        <v/>
      </c>
      <c r="C76" s="848" t="str">
        <f t="array" ref="C76">XLOOKUP($A76,'Crop Chart'!$A$5:$A$203,'Crop Chart'!$C$5:$C$203,,0)</f>
        <v/>
      </c>
      <c r="D76" s="848" t="str">
        <f t="array" ref="D76">XLOOKUP($A76,'Crop Chart'!$A$5:$A$203,'Crop Chart'!$E$5:$E$203,,0)</f>
        <v/>
      </c>
      <c r="E76" s="848" t="str">
        <f t="array" ref="E76">XLOOKUP($A76,'Crop Chart'!$A$5:$A$203,'Crop Chart'!$D$5:$D$203,,0)</f>
        <v/>
      </c>
      <c r="F76" s="848" t="str">
        <f t="array" ref="F76">XLOOKUP($A76,'Crop Chart'!$A$5:$A$203,'Crop Chart'!$AI$5:$AI$203,,0)</f>
        <v/>
      </c>
      <c r="G76" s="848" t="str">
        <f t="array" ref="G76">XLOOKUP($A76,'Crop Chart'!$A$5:$A$203,'Crop Chart'!$AE$5:$AE$203,,0)</f>
        <v/>
      </c>
      <c r="H76" s="848" t="str">
        <f t="array" ref="H76">XLOOKUP($A76,'Crop Chart'!$A$5:$A$203,'Crop Chart'!$AG$5:$AG$203,,0)</f>
        <v/>
      </c>
      <c r="I76" s="848" t="str">
        <f t="array" ref="I76">XLOOKUP($A76,'Crop Chart'!$A$5:$A$203,'Crop Chart'!$AJ$5:$AJ$203,,0)</f>
        <v/>
      </c>
    </row>
    <row r="77">
      <c r="A77" s="870"/>
      <c r="B77" s="848" t="str">
        <f t="array" ref="B77">XLOOKUP($A77,'Crop Chart'!$A$5:$A$203,'Crop Chart'!$AH$5:$AH$203,,0)</f>
        <v/>
      </c>
      <c r="C77" s="848" t="str">
        <f t="array" ref="C77">XLOOKUP($A77,'Crop Chart'!$A$5:$A$203,'Crop Chart'!$C$5:$C$203,,0)</f>
        <v/>
      </c>
      <c r="D77" s="848" t="str">
        <f t="array" ref="D77">XLOOKUP($A77,'Crop Chart'!$A$5:$A$203,'Crop Chart'!$E$5:$E$203,,0)</f>
        <v/>
      </c>
      <c r="E77" s="848" t="str">
        <f t="array" ref="E77">XLOOKUP($A77,'Crop Chart'!$A$5:$A$203,'Crop Chart'!$D$5:$D$203,,0)</f>
        <v/>
      </c>
      <c r="F77" s="848" t="str">
        <f t="array" ref="F77">XLOOKUP($A77,'Crop Chart'!$A$5:$A$203,'Crop Chart'!$AI$5:$AI$203,,0)</f>
        <v/>
      </c>
      <c r="G77" s="848" t="str">
        <f t="array" ref="G77">XLOOKUP($A77,'Crop Chart'!$A$5:$A$203,'Crop Chart'!$AE$5:$AE$203,,0)</f>
        <v/>
      </c>
      <c r="H77" s="848" t="str">
        <f t="array" ref="H77">XLOOKUP($A77,'Crop Chart'!$A$5:$A$203,'Crop Chart'!$AG$5:$AG$203,,0)</f>
        <v/>
      </c>
      <c r="I77" s="848" t="str">
        <f t="array" ref="I77">XLOOKUP($A77,'Crop Chart'!$A$5:$A$203,'Crop Chart'!$AJ$5:$AJ$203,,0)</f>
        <v/>
      </c>
    </row>
    <row r="78">
      <c r="A78" s="870"/>
      <c r="B78" s="848" t="str">
        <f t="array" ref="B78">XLOOKUP($A78,'Crop Chart'!$A$5:$A$203,'Crop Chart'!$AH$5:$AH$203,,0)</f>
        <v/>
      </c>
      <c r="C78" s="848" t="str">
        <f t="array" ref="C78">XLOOKUP($A78,'Crop Chart'!$A$5:$A$203,'Crop Chart'!$C$5:$C$203,,0)</f>
        <v/>
      </c>
      <c r="D78" s="848" t="str">
        <f t="array" ref="D78">XLOOKUP($A78,'Crop Chart'!$A$5:$A$203,'Crop Chart'!$E$5:$E$203,,0)</f>
        <v/>
      </c>
      <c r="E78" s="848" t="str">
        <f t="array" ref="E78">XLOOKUP($A78,'Crop Chart'!$A$5:$A$203,'Crop Chart'!$D$5:$D$203,,0)</f>
        <v/>
      </c>
      <c r="F78" s="848" t="str">
        <f t="array" ref="F78">XLOOKUP($A78,'Crop Chart'!$A$5:$A$203,'Crop Chart'!$AI$5:$AI$203,,0)</f>
        <v/>
      </c>
      <c r="G78" s="848" t="str">
        <f t="array" ref="G78">XLOOKUP($A78,'Crop Chart'!$A$5:$A$203,'Crop Chart'!$AE$5:$AE$203,,0)</f>
        <v/>
      </c>
      <c r="H78" s="848" t="str">
        <f t="array" ref="H78">XLOOKUP($A78,'Crop Chart'!$A$5:$A$203,'Crop Chart'!$AG$5:$AG$203,,0)</f>
        <v/>
      </c>
      <c r="I78" s="848" t="str">
        <f t="array" ref="I78">XLOOKUP($A78,'Crop Chart'!$A$5:$A$203,'Crop Chart'!$AJ$5:$AJ$203,,0)</f>
        <v/>
      </c>
    </row>
    <row r="79">
      <c r="A79" s="870"/>
      <c r="B79" s="848" t="str">
        <f t="array" ref="B79">XLOOKUP($A79,'Crop Chart'!$A$5:$A$203,'Crop Chart'!$AH$5:$AH$203,,0)</f>
        <v/>
      </c>
      <c r="C79" s="848" t="str">
        <f t="array" ref="C79">XLOOKUP($A79,'Crop Chart'!$A$5:$A$203,'Crop Chart'!$C$5:$C$203,,0)</f>
        <v/>
      </c>
      <c r="D79" s="848" t="str">
        <f t="array" ref="D79">XLOOKUP($A79,'Crop Chart'!$A$5:$A$203,'Crop Chart'!$E$5:$E$203,,0)</f>
        <v/>
      </c>
      <c r="E79" s="848" t="str">
        <f t="array" ref="E79">XLOOKUP($A79,'Crop Chart'!$A$5:$A$203,'Crop Chart'!$D$5:$D$203,,0)</f>
        <v/>
      </c>
      <c r="F79" s="848" t="str">
        <f t="array" ref="F79">XLOOKUP($A79,'Crop Chart'!$A$5:$A$203,'Crop Chart'!$AI$5:$AI$203,,0)</f>
        <v/>
      </c>
      <c r="G79" s="848" t="str">
        <f t="array" ref="G79">XLOOKUP($A79,'Crop Chart'!$A$5:$A$203,'Crop Chart'!$AE$5:$AE$203,,0)</f>
        <v/>
      </c>
      <c r="H79" s="848" t="str">
        <f t="array" ref="H79">XLOOKUP($A79,'Crop Chart'!$A$5:$A$203,'Crop Chart'!$AG$5:$AG$203,,0)</f>
        <v/>
      </c>
      <c r="I79" s="848" t="str">
        <f t="array" ref="I79">XLOOKUP($A79,'Crop Chart'!$A$5:$A$203,'Crop Chart'!$AJ$5:$AJ$203,,0)</f>
        <v/>
      </c>
    </row>
    <row r="80">
      <c r="A80" s="870"/>
      <c r="B80" s="848" t="str">
        <f t="array" ref="B80">XLOOKUP($A80,'Crop Chart'!$A$5:$A$203,'Crop Chart'!$AH$5:$AH$203,,0)</f>
        <v/>
      </c>
      <c r="C80" s="848" t="str">
        <f t="array" ref="C80">XLOOKUP($A80,'Crop Chart'!$A$5:$A$203,'Crop Chart'!$C$5:$C$203,,0)</f>
        <v/>
      </c>
      <c r="D80" s="848" t="str">
        <f t="array" ref="D80">XLOOKUP($A80,'Crop Chart'!$A$5:$A$203,'Crop Chart'!$E$5:$E$203,,0)</f>
        <v/>
      </c>
      <c r="E80" s="848" t="str">
        <f t="array" ref="E80">XLOOKUP($A80,'Crop Chart'!$A$5:$A$203,'Crop Chart'!$D$5:$D$203,,0)</f>
        <v/>
      </c>
      <c r="F80" s="848" t="str">
        <f t="array" ref="F80">XLOOKUP($A80,'Crop Chart'!$A$5:$A$203,'Crop Chart'!$AI$5:$AI$203,,0)</f>
        <v/>
      </c>
      <c r="G80" s="848" t="str">
        <f t="array" ref="G80">XLOOKUP($A80,'Crop Chart'!$A$5:$A$203,'Crop Chart'!$AE$5:$AE$203,,0)</f>
        <v/>
      </c>
      <c r="H80" s="848" t="str">
        <f t="array" ref="H80">XLOOKUP($A80,'Crop Chart'!$A$5:$A$203,'Crop Chart'!$AG$5:$AG$203,,0)</f>
        <v/>
      </c>
      <c r="I80" s="848" t="str">
        <f t="array" ref="I80">XLOOKUP($A80,'Crop Chart'!$A$5:$A$203,'Crop Chart'!$AJ$5:$AJ$203,,0)</f>
        <v/>
      </c>
    </row>
    <row r="81">
      <c r="A81" s="870"/>
      <c r="B81" s="848" t="str">
        <f t="array" ref="B81">XLOOKUP($A81,'Crop Chart'!$A$5:$A$203,'Crop Chart'!$AH$5:$AH$203,,0)</f>
        <v/>
      </c>
      <c r="C81" s="848" t="str">
        <f t="array" ref="C81">XLOOKUP($A81,'Crop Chart'!$A$5:$A$203,'Crop Chart'!$C$5:$C$203,,0)</f>
        <v/>
      </c>
      <c r="D81" s="848" t="str">
        <f t="array" ref="D81">XLOOKUP($A81,'Crop Chart'!$A$5:$A$203,'Crop Chart'!$E$5:$E$203,,0)</f>
        <v/>
      </c>
      <c r="E81" s="848" t="str">
        <f t="array" ref="E81">XLOOKUP($A81,'Crop Chart'!$A$5:$A$203,'Crop Chart'!$D$5:$D$203,,0)</f>
        <v/>
      </c>
      <c r="F81" s="848" t="str">
        <f t="array" ref="F81">XLOOKUP($A81,'Crop Chart'!$A$5:$A$203,'Crop Chart'!$AI$5:$AI$203,,0)</f>
        <v/>
      </c>
      <c r="G81" s="848" t="str">
        <f t="array" ref="G81">XLOOKUP($A81,'Crop Chart'!$A$5:$A$203,'Crop Chart'!$AE$5:$AE$203,,0)</f>
        <v/>
      </c>
      <c r="H81" s="848" t="str">
        <f t="array" ref="H81">XLOOKUP($A81,'Crop Chart'!$A$5:$A$203,'Crop Chart'!$AG$5:$AG$203,,0)</f>
        <v/>
      </c>
      <c r="I81" s="848" t="str">
        <f t="array" ref="I81">XLOOKUP($A81,'Crop Chart'!$A$5:$A$203,'Crop Chart'!$AJ$5:$AJ$203,,0)</f>
        <v/>
      </c>
    </row>
    <row r="82">
      <c r="A82" s="870"/>
      <c r="B82" s="848" t="str">
        <f t="array" ref="B82">XLOOKUP($A82,'Crop Chart'!$A$5:$A$203,'Crop Chart'!$AH$5:$AH$203,,0)</f>
        <v/>
      </c>
      <c r="C82" s="848" t="str">
        <f t="array" ref="C82">XLOOKUP($A82,'Crop Chart'!$A$5:$A$203,'Crop Chart'!$C$5:$C$203,,0)</f>
        <v/>
      </c>
      <c r="D82" s="848" t="str">
        <f t="array" ref="D82">XLOOKUP($A82,'Crop Chart'!$A$5:$A$203,'Crop Chart'!$E$5:$E$203,,0)</f>
        <v/>
      </c>
      <c r="E82" s="848" t="str">
        <f t="array" ref="E82">XLOOKUP($A82,'Crop Chart'!$A$5:$A$203,'Crop Chart'!$D$5:$D$203,,0)</f>
        <v/>
      </c>
      <c r="F82" s="848" t="str">
        <f t="array" ref="F82">XLOOKUP($A82,'Crop Chart'!$A$5:$A$203,'Crop Chart'!$AI$5:$AI$203,,0)</f>
        <v/>
      </c>
      <c r="G82" s="848" t="str">
        <f t="array" ref="G82">XLOOKUP($A82,'Crop Chart'!$A$5:$A$203,'Crop Chart'!$AE$5:$AE$203,,0)</f>
        <v/>
      </c>
      <c r="H82" s="848" t="str">
        <f t="array" ref="H82">XLOOKUP($A82,'Crop Chart'!$A$5:$A$203,'Crop Chart'!$AG$5:$AG$203,,0)</f>
        <v/>
      </c>
      <c r="I82" s="848" t="str">
        <f t="array" ref="I82">XLOOKUP($A82,'Crop Chart'!$A$5:$A$203,'Crop Chart'!$AJ$5:$AJ$203,,0)</f>
        <v/>
      </c>
    </row>
    <row r="83">
      <c r="A83" s="870"/>
      <c r="B83" s="848" t="str">
        <f t="array" ref="B83">XLOOKUP($A83,'Crop Chart'!$A$5:$A$203,'Crop Chart'!$AH$5:$AH$203,,0)</f>
        <v/>
      </c>
      <c r="C83" s="848" t="str">
        <f t="array" ref="C83">XLOOKUP($A83,'Crop Chart'!$A$5:$A$203,'Crop Chart'!$C$5:$C$203,,0)</f>
        <v/>
      </c>
      <c r="D83" s="848" t="str">
        <f t="array" ref="D83">XLOOKUP($A83,'Crop Chart'!$A$5:$A$203,'Crop Chart'!$E$5:$E$203,,0)</f>
        <v/>
      </c>
      <c r="E83" s="848" t="str">
        <f t="array" ref="E83">XLOOKUP($A83,'Crop Chart'!$A$5:$A$203,'Crop Chart'!$D$5:$D$203,,0)</f>
        <v/>
      </c>
      <c r="F83" s="848" t="str">
        <f t="array" ref="F83">XLOOKUP($A83,'Crop Chart'!$A$5:$A$203,'Crop Chart'!$AI$5:$AI$203,,0)</f>
        <v/>
      </c>
      <c r="G83" s="848" t="str">
        <f t="array" ref="G83">XLOOKUP($A83,'Crop Chart'!$A$5:$A$203,'Crop Chart'!$AE$5:$AE$203,,0)</f>
        <v/>
      </c>
      <c r="H83" s="848" t="str">
        <f t="array" ref="H83">XLOOKUP($A83,'Crop Chart'!$A$5:$A$203,'Crop Chart'!$AG$5:$AG$203,,0)</f>
        <v/>
      </c>
      <c r="I83" s="848" t="str">
        <f t="array" ref="I83">XLOOKUP($A83,'Crop Chart'!$A$5:$A$203,'Crop Chart'!$AJ$5:$AJ$203,,0)</f>
        <v/>
      </c>
    </row>
    <row r="84">
      <c r="A84" s="870"/>
      <c r="B84" s="848" t="str">
        <f t="array" ref="B84">XLOOKUP($A84,'Crop Chart'!$A$5:$A$203,'Crop Chart'!$AH$5:$AH$203,,0)</f>
        <v/>
      </c>
      <c r="C84" s="848" t="str">
        <f t="array" ref="C84">XLOOKUP($A84,'Crop Chart'!$A$5:$A$203,'Crop Chart'!$C$5:$C$203,,0)</f>
        <v/>
      </c>
      <c r="D84" s="848" t="str">
        <f t="array" ref="D84">XLOOKUP($A84,'Crop Chart'!$A$5:$A$203,'Crop Chart'!$E$5:$E$203,,0)</f>
        <v/>
      </c>
      <c r="E84" s="848" t="str">
        <f t="array" ref="E84">XLOOKUP($A84,'Crop Chart'!$A$5:$A$203,'Crop Chart'!$D$5:$D$203,,0)</f>
        <v/>
      </c>
      <c r="F84" s="848" t="str">
        <f t="array" ref="F84">XLOOKUP($A84,'Crop Chart'!$A$5:$A$203,'Crop Chart'!$AI$5:$AI$203,,0)</f>
        <v/>
      </c>
      <c r="G84" s="848" t="str">
        <f t="array" ref="G84">XLOOKUP($A84,'Crop Chart'!$A$5:$A$203,'Crop Chart'!$AE$5:$AE$203,,0)</f>
        <v/>
      </c>
      <c r="H84" s="848" t="str">
        <f t="array" ref="H84">XLOOKUP($A84,'Crop Chart'!$A$5:$A$203,'Crop Chart'!$AG$5:$AG$203,,0)</f>
        <v/>
      </c>
      <c r="I84" s="848" t="str">
        <f t="array" ref="I84">XLOOKUP($A84,'Crop Chart'!$A$5:$A$203,'Crop Chart'!$AJ$5:$AJ$203,,0)</f>
        <v/>
      </c>
    </row>
    <row r="85">
      <c r="A85" s="870"/>
      <c r="B85" s="848" t="str">
        <f t="array" ref="B85">XLOOKUP($A85,'Crop Chart'!$A$5:$A$203,'Crop Chart'!$AH$5:$AH$203,,0)</f>
        <v/>
      </c>
      <c r="C85" s="848" t="str">
        <f t="array" ref="C85">XLOOKUP($A85,'Crop Chart'!$A$5:$A$203,'Crop Chart'!$C$5:$C$203,,0)</f>
        <v/>
      </c>
      <c r="D85" s="848" t="str">
        <f t="array" ref="D85">XLOOKUP($A85,'Crop Chart'!$A$5:$A$203,'Crop Chart'!$E$5:$E$203,,0)</f>
        <v/>
      </c>
      <c r="E85" s="848" t="str">
        <f t="array" ref="E85">XLOOKUP($A85,'Crop Chart'!$A$5:$A$203,'Crop Chart'!$D$5:$D$203,,0)</f>
        <v/>
      </c>
      <c r="F85" s="848" t="str">
        <f t="array" ref="F85">XLOOKUP($A85,'Crop Chart'!$A$5:$A$203,'Crop Chart'!$AI$5:$AI$203,,0)</f>
        <v/>
      </c>
      <c r="G85" s="848" t="str">
        <f t="array" ref="G85">XLOOKUP($A85,'Crop Chart'!$A$5:$A$203,'Crop Chart'!$AE$5:$AE$203,,0)</f>
        <v/>
      </c>
      <c r="H85" s="848" t="str">
        <f t="array" ref="H85">XLOOKUP($A85,'Crop Chart'!$A$5:$A$203,'Crop Chart'!$AG$5:$AG$203,,0)</f>
        <v/>
      </c>
      <c r="I85" s="848" t="str">
        <f t="array" ref="I85">XLOOKUP($A85,'Crop Chart'!$A$5:$A$203,'Crop Chart'!$AJ$5:$AJ$203,,0)</f>
        <v/>
      </c>
    </row>
    <row r="86">
      <c r="A86" s="870"/>
      <c r="B86" s="848" t="str">
        <f t="array" ref="B86">XLOOKUP($A86,'Crop Chart'!$A$5:$A$203,'Crop Chart'!$AH$5:$AH$203,,0)</f>
        <v/>
      </c>
      <c r="C86" s="848" t="str">
        <f t="array" ref="C86">XLOOKUP($A86,'Crop Chart'!$A$5:$A$203,'Crop Chart'!$C$5:$C$203,,0)</f>
        <v/>
      </c>
      <c r="D86" s="848" t="str">
        <f t="array" ref="D86">XLOOKUP($A86,'Crop Chart'!$A$5:$A$203,'Crop Chart'!$E$5:$E$203,,0)</f>
        <v/>
      </c>
      <c r="E86" s="848" t="str">
        <f t="array" ref="E86">XLOOKUP($A86,'Crop Chart'!$A$5:$A$203,'Crop Chart'!$D$5:$D$203,,0)</f>
        <v/>
      </c>
      <c r="F86" s="848" t="str">
        <f t="array" ref="F86">XLOOKUP($A86,'Crop Chart'!$A$5:$A$203,'Crop Chart'!$AI$5:$AI$203,,0)</f>
        <v/>
      </c>
      <c r="G86" s="848" t="str">
        <f t="array" ref="G86">XLOOKUP($A86,'Crop Chart'!$A$5:$A$203,'Crop Chart'!$AE$5:$AE$203,,0)</f>
        <v/>
      </c>
      <c r="H86" s="848" t="str">
        <f t="array" ref="H86">XLOOKUP($A86,'Crop Chart'!$A$5:$A$203,'Crop Chart'!$AG$5:$AG$203,,0)</f>
        <v/>
      </c>
      <c r="I86" s="848" t="str">
        <f t="array" ref="I86">XLOOKUP($A86,'Crop Chart'!$A$5:$A$203,'Crop Chart'!$AJ$5:$AJ$203,,0)</f>
        <v/>
      </c>
    </row>
    <row r="87">
      <c r="A87" s="870"/>
      <c r="B87" s="848" t="str">
        <f t="array" ref="B87">XLOOKUP($A87,'Crop Chart'!$A$5:$A$203,'Crop Chart'!$AH$5:$AH$203,,0)</f>
        <v/>
      </c>
      <c r="C87" s="848" t="str">
        <f t="array" ref="C87">XLOOKUP($A87,'Crop Chart'!$A$5:$A$203,'Crop Chart'!$C$5:$C$203,,0)</f>
        <v/>
      </c>
      <c r="D87" s="848" t="str">
        <f t="array" ref="D87">XLOOKUP($A87,'Crop Chart'!$A$5:$A$203,'Crop Chart'!$E$5:$E$203,,0)</f>
        <v/>
      </c>
      <c r="E87" s="848" t="str">
        <f t="array" ref="E87">XLOOKUP($A87,'Crop Chart'!$A$5:$A$203,'Crop Chart'!$D$5:$D$203,,0)</f>
        <v/>
      </c>
      <c r="F87" s="848" t="str">
        <f t="array" ref="F87">XLOOKUP($A87,'Crop Chart'!$A$5:$A$203,'Crop Chart'!$AI$5:$AI$203,,0)</f>
        <v/>
      </c>
      <c r="G87" s="848" t="str">
        <f t="array" ref="G87">XLOOKUP($A87,'Crop Chart'!$A$5:$A$203,'Crop Chart'!$AE$5:$AE$203,,0)</f>
        <v/>
      </c>
      <c r="H87" s="848" t="str">
        <f t="array" ref="H87">XLOOKUP($A87,'Crop Chart'!$A$5:$A$203,'Crop Chart'!$AG$5:$AG$203,,0)</f>
        <v/>
      </c>
      <c r="I87" s="848" t="str">
        <f t="array" ref="I87">XLOOKUP($A87,'Crop Chart'!$A$5:$A$203,'Crop Chart'!$AJ$5:$AJ$203,,0)</f>
        <v/>
      </c>
    </row>
    <row r="88">
      <c r="A88" s="870"/>
      <c r="B88" s="848" t="str">
        <f t="array" ref="B88">XLOOKUP($A88,'Crop Chart'!$A$5:$A$203,'Crop Chart'!$AH$5:$AH$203,,0)</f>
        <v/>
      </c>
      <c r="C88" s="848" t="str">
        <f t="array" ref="C88">XLOOKUP($A88,'Crop Chart'!$A$5:$A$203,'Crop Chart'!$C$5:$C$203,,0)</f>
        <v/>
      </c>
      <c r="D88" s="848" t="str">
        <f t="array" ref="D88">XLOOKUP($A88,'Crop Chart'!$A$5:$A$203,'Crop Chart'!$E$5:$E$203,,0)</f>
        <v/>
      </c>
      <c r="E88" s="848" t="str">
        <f t="array" ref="E88">XLOOKUP($A88,'Crop Chart'!$A$5:$A$203,'Crop Chart'!$D$5:$D$203,,0)</f>
        <v/>
      </c>
      <c r="F88" s="848" t="str">
        <f t="array" ref="F88">XLOOKUP($A88,'Crop Chart'!$A$5:$A$203,'Crop Chart'!$AI$5:$AI$203,,0)</f>
        <v/>
      </c>
      <c r="G88" s="848" t="str">
        <f t="array" ref="G88">XLOOKUP($A88,'Crop Chart'!$A$5:$A$203,'Crop Chart'!$AE$5:$AE$203,,0)</f>
        <v/>
      </c>
      <c r="H88" s="848" t="str">
        <f t="array" ref="H88">XLOOKUP($A88,'Crop Chart'!$A$5:$A$203,'Crop Chart'!$AG$5:$AG$203,,0)</f>
        <v/>
      </c>
      <c r="I88" s="848" t="str">
        <f t="array" ref="I88">XLOOKUP($A88,'Crop Chart'!$A$5:$A$203,'Crop Chart'!$AJ$5:$AJ$203,,0)</f>
        <v/>
      </c>
    </row>
    <row r="89">
      <c r="A89" s="870"/>
      <c r="B89" s="848" t="str">
        <f t="array" ref="B89">XLOOKUP($A89,'Crop Chart'!$A$5:$A$203,'Crop Chart'!$AH$5:$AH$203,,0)</f>
        <v/>
      </c>
      <c r="C89" s="848" t="str">
        <f t="array" ref="C89">XLOOKUP($A89,'Crop Chart'!$A$5:$A$203,'Crop Chart'!$C$5:$C$203,,0)</f>
        <v/>
      </c>
      <c r="D89" s="848" t="str">
        <f t="array" ref="D89">XLOOKUP($A89,'Crop Chart'!$A$5:$A$203,'Crop Chart'!$E$5:$E$203,,0)</f>
        <v/>
      </c>
      <c r="E89" s="848" t="str">
        <f t="array" ref="E89">XLOOKUP($A89,'Crop Chart'!$A$5:$A$203,'Crop Chart'!$D$5:$D$203,,0)</f>
        <v/>
      </c>
      <c r="F89" s="848" t="str">
        <f t="array" ref="F89">XLOOKUP($A89,'Crop Chart'!$A$5:$A$203,'Crop Chart'!$AI$5:$AI$203,,0)</f>
        <v/>
      </c>
      <c r="G89" s="848" t="str">
        <f t="array" ref="G89">XLOOKUP($A89,'Crop Chart'!$A$5:$A$203,'Crop Chart'!$AE$5:$AE$203,,0)</f>
        <v/>
      </c>
      <c r="H89" s="848" t="str">
        <f t="array" ref="H89">XLOOKUP($A89,'Crop Chart'!$A$5:$A$203,'Crop Chart'!$AG$5:$AG$203,,0)</f>
        <v/>
      </c>
      <c r="I89" s="848" t="str">
        <f t="array" ref="I89">XLOOKUP($A89,'Crop Chart'!$A$5:$A$203,'Crop Chart'!$AJ$5:$AJ$203,,0)</f>
        <v/>
      </c>
    </row>
    <row r="90">
      <c r="A90" s="870"/>
      <c r="B90" s="848" t="str">
        <f t="array" ref="B90">XLOOKUP($A90,'Crop Chart'!$A$5:$A$203,'Crop Chart'!$AH$5:$AH$203,,0)</f>
        <v/>
      </c>
      <c r="C90" s="848" t="str">
        <f t="array" ref="C90">XLOOKUP($A90,'Crop Chart'!$A$5:$A$203,'Crop Chart'!$C$5:$C$203,,0)</f>
        <v/>
      </c>
      <c r="D90" s="848" t="str">
        <f t="array" ref="D90">XLOOKUP($A90,'Crop Chart'!$A$5:$A$203,'Crop Chart'!$E$5:$E$203,,0)</f>
        <v/>
      </c>
      <c r="E90" s="848" t="str">
        <f t="array" ref="E90">XLOOKUP($A90,'Crop Chart'!$A$5:$A$203,'Crop Chart'!$D$5:$D$203,,0)</f>
        <v/>
      </c>
      <c r="F90" s="848" t="str">
        <f t="array" ref="F90">XLOOKUP($A90,'Crop Chart'!$A$5:$A$203,'Crop Chart'!$AI$5:$AI$203,,0)</f>
        <v/>
      </c>
      <c r="G90" s="848" t="str">
        <f t="array" ref="G90">XLOOKUP($A90,'Crop Chart'!$A$5:$A$203,'Crop Chart'!$AE$5:$AE$203,,0)</f>
        <v/>
      </c>
      <c r="H90" s="848" t="str">
        <f t="array" ref="H90">XLOOKUP($A90,'Crop Chart'!$A$5:$A$203,'Crop Chart'!$AG$5:$AG$203,,0)</f>
        <v/>
      </c>
      <c r="I90" s="848" t="str">
        <f t="array" ref="I90">XLOOKUP($A90,'Crop Chart'!$A$5:$A$203,'Crop Chart'!$AJ$5:$AJ$203,,0)</f>
        <v/>
      </c>
    </row>
    <row r="91">
      <c r="A91" s="870"/>
      <c r="B91" s="848" t="str">
        <f t="array" ref="B91">XLOOKUP($A91,'Crop Chart'!$A$5:$A$203,'Crop Chart'!$AH$5:$AH$203,,0)</f>
        <v/>
      </c>
      <c r="C91" s="848" t="str">
        <f t="array" ref="C91">XLOOKUP($A91,'Crop Chart'!$A$5:$A$203,'Crop Chart'!$C$5:$C$203,,0)</f>
        <v/>
      </c>
      <c r="D91" s="848" t="str">
        <f t="array" ref="D91">XLOOKUP($A91,'Crop Chart'!$A$5:$A$203,'Crop Chart'!$E$5:$E$203,,0)</f>
        <v/>
      </c>
      <c r="E91" s="848" t="str">
        <f t="array" ref="E91">XLOOKUP($A91,'Crop Chart'!$A$5:$A$203,'Crop Chart'!$D$5:$D$203,,0)</f>
        <v/>
      </c>
      <c r="F91" s="848" t="str">
        <f t="array" ref="F91">XLOOKUP($A91,'Crop Chart'!$A$5:$A$203,'Crop Chart'!$AI$5:$AI$203,,0)</f>
        <v/>
      </c>
      <c r="G91" s="848" t="str">
        <f t="array" ref="G91">XLOOKUP($A91,'Crop Chart'!$A$5:$A$203,'Crop Chart'!$AE$5:$AE$203,,0)</f>
        <v/>
      </c>
      <c r="H91" s="848" t="str">
        <f t="array" ref="H91">XLOOKUP($A91,'Crop Chart'!$A$5:$A$203,'Crop Chart'!$AG$5:$AG$203,,0)</f>
        <v/>
      </c>
      <c r="I91" s="848" t="str">
        <f t="array" ref="I91">XLOOKUP($A91,'Crop Chart'!$A$5:$A$203,'Crop Chart'!$AJ$5:$AJ$203,,0)</f>
        <v/>
      </c>
    </row>
    <row r="92">
      <c r="A92" s="870"/>
      <c r="B92" s="848" t="str">
        <f t="array" ref="B92">XLOOKUP($A92,'Crop Chart'!$A$5:$A$203,'Crop Chart'!$AH$5:$AH$203,,0)</f>
        <v/>
      </c>
      <c r="C92" s="848" t="str">
        <f t="array" ref="C92">XLOOKUP($A92,'Crop Chart'!$A$5:$A$203,'Crop Chart'!$C$5:$C$203,,0)</f>
        <v/>
      </c>
      <c r="D92" s="848" t="str">
        <f t="array" ref="D92">XLOOKUP($A92,'Crop Chart'!$A$5:$A$203,'Crop Chart'!$E$5:$E$203,,0)</f>
        <v/>
      </c>
      <c r="E92" s="848" t="str">
        <f t="array" ref="E92">XLOOKUP($A92,'Crop Chart'!$A$5:$A$203,'Crop Chart'!$D$5:$D$203,,0)</f>
        <v/>
      </c>
      <c r="F92" s="848" t="str">
        <f t="array" ref="F92">XLOOKUP($A92,'Crop Chart'!$A$5:$A$203,'Crop Chart'!$AI$5:$AI$203,,0)</f>
        <v/>
      </c>
      <c r="G92" s="848" t="str">
        <f t="array" ref="G92">XLOOKUP($A92,'Crop Chart'!$A$5:$A$203,'Crop Chart'!$AE$5:$AE$203,,0)</f>
        <v/>
      </c>
      <c r="H92" s="848" t="str">
        <f t="array" ref="H92">XLOOKUP($A92,'Crop Chart'!$A$5:$A$203,'Crop Chart'!$AG$5:$AG$203,,0)</f>
        <v/>
      </c>
      <c r="I92" s="848" t="str">
        <f t="array" ref="I92">XLOOKUP($A92,'Crop Chart'!$A$5:$A$203,'Crop Chart'!$AJ$5:$AJ$203,,0)</f>
        <v/>
      </c>
    </row>
    <row r="93">
      <c r="A93" s="870"/>
      <c r="B93" s="848" t="str">
        <f t="array" ref="B93">XLOOKUP($A93,'Crop Chart'!$A$5:$A$203,'Crop Chart'!$AH$5:$AH$203,,0)</f>
        <v/>
      </c>
      <c r="C93" s="848" t="str">
        <f t="array" ref="C93">XLOOKUP($A93,'Crop Chart'!$A$5:$A$203,'Crop Chart'!$C$5:$C$203,,0)</f>
        <v/>
      </c>
      <c r="D93" s="848" t="str">
        <f t="array" ref="D93">XLOOKUP($A93,'Crop Chart'!$A$5:$A$203,'Crop Chart'!$E$5:$E$203,,0)</f>
        <v/>
      </c>
      <c r="E93" s="848" t="str">
        <f t="array" ref="E93">XLOOKUP($A93,'Crop Chart'!$A$5:$A$203,'Crop Chart'!$D$5:$D$203,,0)</f>
        <v/>
      </c>
      <c r="F93" s="848" t="str">
        <f t="array" ref="F93">XLOOKUP($A93,'Crop Chart'!$A$5:$A$203,'Crop Chart'!$AI$5:$AI$203,,0)</f>
        <v/>
      </c>
      <c r="G93" s="848" t="str">
        <f t="array" ref="G93">XLOOKUP($A93,'Crop Chart'!$A$5:$A$203,'Crop Chart'!$AE$5:$AE$203,,0)</f>
        <v/>
      </c>
      <c r="H93" s="848" t="str">
        <f t="array" ref="H93">XLOOKUP($A93,'Crop Chart'!$A$5:$A$203,'Crop Chart'!$AG$5:$AG$203,,0)</f>
        <v/>
      </c>
      <c r="I93" s="848" t="str">
        <f t="array" ref="I93">XLOOKUP($A93,'Crop Chart'!$A$5:$A$203,'Crop Chart'!$AJ$5:$AJ$203,,0)</f>
        <v/>
      </c>
    </row>
    <row r="94">
      <c r="A94" s="870"/>
      <c r="B94" s="848" t="str">
        <f t="array" ref="B94">XLOOKUP($A94,'Crop Chart'!$A$5:$A$203,'Crop Chart'!$AH$5:$AH$203,,0)</f>
        <v/>
      </c>
      <c r="C94" s="848" t="str">
        <f t="array" ref="C94">XLOOKUP($A94,'Crop Chart'!$A$5:$A$203,'Crop Chart'!$C$5:$C$203,,0)</f>
        <v/>
      </c>
      <c r="D94" s="848" t="str">
        <f t="array" ref="D94">XLOOKUP($A94,'Crop Chart'!$A$5:$A$203,'Crop Chart'!$E$5:$E$203,,0)</f>
        <v/>
      </c>
      <c r="E94" s="848" t="str">
        <f t="array" ref="E94">XLOOKUP($A94,'Crop Chart'!$A$5:$A$203,'Crop Chart'!$D$5:$D$203,,0)</f>
        <v/>
      </c>
      <c r="F94" s="848" t="str">
        <f t="array" ref="F94">XLOOKUP($A94,'Crop Chart'!$A$5:$A$203,'Crop Chart'!$AI$5:$AI$203,,0)</f>
        <v/>
      </c>
      <c r="G94" s="848" t="str">
        <f t="array" ref="G94">XLOOKUP($A94,'Crop Chart'!$A$5:$A$203,'Crop Chart'!$AE$5:$AE$203,,0)</f>
        <v/>
      </c>
      <c r="H94" s="848" t="str">
        <f t="array" ref="H94">XLOOKUP($A94,'Crop Chart'!$A$5:$A$203,'Crop Chart'!$AG$5:$AG$203,,0)</f>
        <v/>
      </c>
      <c r="I94" s="848" t="str">
        <f t="array" ref="I94">XLOOKUP($A94,'Crop Chart'!$A$5:$A$203,'Crop Chart'!$AJ$5:$AJ$203,,0)</f>
        <v/>
      </c>
    </row>
    <row r="95">
      <c r="A95" s="870"/>
      <c r="B95" s="848" t="str">
        <f t="array" ref="B95">XLOOKUP($A95,'Crop Chart'!$A$5:$A$203,'Crop Chart'!$AH$5:$AH$203,,0)</f>
        <v/>
      </c>
      <c r="C95" s="848" t="str">
        <f t="array" ref="C95">XLOOKUP($A95,'Crop Chart'!$A$5:$A$203,'Crop Chart'!$C$5:$C$203,,0)</f>
        <v/>
      </c>
      <c r="D95" s="848" t="str">
        <f t="array" ref="D95">XLOOKUP($A95,'Crop Chart'!$A$5:$A$203,'Crop Chart'!$E$5:$E$203,,0)</f>
        <v/>
      </c>
      <c r="E95" s="848" t="str">
        <f t="array" ref="E95">XLOOKUP($A95,'Crop Chart'!$A$5:$A$203,'Crop Chart'!$D$5:$D$203,,0)</f>
        <v/>
      </c>
      <c r="F95" s="848" t="str">
        <f t="array" ref="F95">XLOOKUP($A95,'Crop Chart'!$A$5:$A$203,'Crop Chart'!$AI$5:$AI$203,,0)</f>
        <v/>
      </c>
      <c r="G95" s="848" t="str">
        <f t="array" ref="G95">XLOOKUP($A95,'Crop Chart'!$A$5:$A$203,'Crop Chart'!$AE$5:$AE$203,,0)</f>
        <v/>
      </c>
      <c r="H95" s="848" t="str">
        <f t="array" ref="H95">XLOOKUP($A95,'Crop Chart'!$A$5:$A$203,'Crop Chart'!$AG$5:$AG$203,,0)</f>
        <v/>
      </c>
      <c r="I95" s="848" t="str">
        <f t="array" ref="I95">XLOOKUP($A95,'Crop Chart'!$A$5:$A$203,'Crop Chart'!$AJ$5:$AJ$203,,0)</f>
        <v/>
      </c>
    </row>
    <row r="96">
      <c r="A96" s="870"/>
      <c r="B96" s="848" t="str">
        <f t="array" ref="B96">XLOOKUP($A96,'Crop Chart'!$A$5:$A$203,'Crop Chart'!$AH$5:$AH$203,,0)</f>
        <v/>
      </c>
      <c r="C96" s="848" t="str">
        <f t="array" ref="C96">XLOOKUP($A96,'Crop Chart'!$A$5:$A$203,'Crop Chart'!$C$5:$C$203,,0)</f>
        <v/>
      </c>
      <c r="D96" s="848" t="str">
        <f t="array" ref="D96">XLOOKUP($A96,'Crop Chart'!$A$5:$A$203,'Crop Chart'!$E$5:$E$203,,0)</f>
        <v/>
      </c>
      <c r="E96" s="848" t="str">
        <f t="array" ref="E96">XLOOKUP($A96,'Crop Chart'!$A$5:$A$203,'Crop Chart'!$D$5:$D$203,,0)</f>
        <v/>
      </c>
      <c r="F96" s="848" t="str">
        <f t="array" ref="F96">XLOOKUP($A96,'Crop Chart'!$A$5:$A$203,'Crop Chart'!$AI$5:$AI$203,,0)</f>
        <v/>
      </c>
      <c r="G96" s="848" t="str">
        <f t="array" ref="G96">XLOOKUP($A96,'Crop Chart'!$A$5:$A$203,'Crop Chart'!$AE$5:$AE$203,,0)</f>
        <v/>
      </c>
      <c r="H96" s="848" t="str">
        <f t="array" ref="H96">XLOOKUP($A96,'Crop Chart'!$A$5:$A$203,'Crop Chart'!$AG$5:$AG$203,,0)</f>
        <v/>
      </c>
      <c r="I96" s="848" t="str">
        <f t="array" ref="I96">XLOOKUP($A96,'Crop Chart'!$A$5:$A$203,'Crop Chart'!$AJ$5:$AJ$203,,0)</f>
        <v/>
      </c>
    </row>
    <row r="97">
      <c r="A97" s="870"/>
      <c r="B97" s="848" t="str">
        <f t="array" ref="B97">XLOOKUP($A97,'Crop Chart'!$A$5:$A$203,'Crop Chart'!$AH$5:$AH$203,,0)</f>
        <v/>
      </c>
      <c r="C97" s="848" t="str">
        <f t="array" ref="C97">XLOOKUP($A97,'Crop Chart'!$A$5:$A$203,'Crop Chart'!$C$5:$C$203,,0)</f>
        <v/>
      </c>
      <c r="D97" s="848" t="str">
        <f t="array" ref="D97">XLOOKUP($A97,'Crop Chart'!$A$5:$A$203,'Crop Chart'!$E$5:$E$203,,0)</f>
        <v/>
      </c>
      <c r="E97" s="848" t="str">
        <f t="array" ref="E97">XLOOKUP($A97,'Crop Chart'!$A$5:$A$203,'Crop Chart'!$D$5:$D$203,,0)</f>
        <v/>
      </c>
      <c r="F97" s="848" t="str">
        <f t="array" ref="F97">XLOOKUP($A97,'Crop Chart'!$A$5:$A$203,'Crop Chart'!$AI$5:$AI$203,,0)</f>
        <v/>
      </c>
      <c r="G97" s="848" t="str">
        <f t="array" ref="G97">XLOOKUP($A97,'Crop Chart'!$A$5:$A$203,'Crop Chart'!$AE$5:$AE$203,,0)</f>
        <v/>
      </c>
      <c r="H97" s="848" t="str">
        <f t="array" ref="H97">XLOOKUP($A97,'Crop Chart'!$A$5:$A$203,'Crop Chart'!$AG$5:$AG$203,,0)</f>
        <v/>
      </c>
      <c r="I97" s="848" t="str">
        <f t="array" ref="I97">XLOOKUP($A97,'Crop Chart'!$A$5:$A$203,'Crop Chart'!$AJ$5:$AJ$203,,0)</f>
        <v/>
      </c>
    </row>
    <row r="98">
      <c r="A98" s="870"/>
      <c r="B98" s="848" t="str">
        <f t="array" ref="B98">XLOOKUP($A98,'Crop Chart'!$A$5:$A$203,'Crop Chart'!$AH$5:$AH$203,,0)</f>
        <v/>
      </c>
      <c r="C98" s="848" t="str">
        <f t="array" ref="C98">XLOOKUP($A98,'Crop Chart'!$A$5:$A$203,'Crop Chart'!$C$5:$C$203,,0)</f>
        <v/>
      </c>
      <c r="D98" s="848" t="str">
        <f t="array" ref="D98">XLOOKUP($A98,'Crop Chart'!$A$5:$A$203,'Crop Chart'!$E$5:$E$203,,0)</f>
        <v/>
      </c>
      <c r="E98" s="848" t="str">
        <f t="array" ref="E98">XLOOKUP($A98,'Crop Chart'!$A$5:$A$203,'Crop Chart'!$D$5:$D$203,,0)</f>
        <v/>
      </c>
      <c r="F98" s="848" t="str">
        <f t="array" ref="F98">XLOOKUP($A98,'Crop Chart'!$A$5:$A$203,'Crop Chart'!$AI$5:$AI$203,,0)</f>
        <v/>
      </c>
      <c r="G98" s="848" t="str">
        <f t="array" ref="G98">XLOOKUP($A98,'Crop Chart'!$A$5:$A$203,'Crop Chart'!$AE$5:$AE$203,,0)</f>
        <v/>
      </c>
      <c r="H98" s="848" t="str">
        <f t="array" ref="H98">XLOOKUP($A98,'Crop Chart'!$A$5:$A$203,'Crop Chart'!$AG$5:$AG$203,,0)</f>
        <v/>
      </c>
      <c r="I98" s="848" t="str">
        <f t="array" ref="I98">XLOOKUP($A98,'Crop Chart'!$A$5:$A$203,'Crop Chart'!$AJ$5:$AJ$203,,0)</f>
        <v/>
      </c>
    </row>
    <row r="99">
      <c r="A99" s="870"/>
      <c r="B99" s="848" t="str">
        <f t="array" ref="B99">XLOOKUP($A99,'Crop Chart'!$A$5:$A$203,'Crop Chart'!$AH$5:$AH$203,,0)</f>
        <v/>
      </c>
      <c r="C99" s="848" t="str">
        <f t="array" ref="C99">XLOOKUP($A99,'Crop Chart'!$A$5:$A$203,'Crop Chart'!$C$5:$C$203,,0)</f>
        <v/>
      </c>
      <c r="D99" s="848" t="str">
        <f t="array" ref="D99">XLOOKUP($A99,'Crop Chart'!$A$5:$A$203,'Crop Chart'!$E$5:$E$203,,0)</f>
        <v/>
      </c>
      <c r="E99" s="848" t="str">
        <f t="array" ref="E99">XLOOKUP($A99,'Crop Chart'!$A$5:$A$203,'Crop Chart'!$D$5:$D$203,,0)</f>
        <v/>
      </c>
      <c r="F99" s="848" t="str">
        <f t="array" ref="F99">XLOOKUP($A99,'Crop Chart'!$A$5:$A$203,'Crop Chart'!$AI$5:$AI$203,,0)</f>
        <v/>
      </c>
      <c r="G99" s="848" t="str">
        <f t="array" ref="G99">XLOOKUP($A99,'Crop Chart'!$A$5:$A$203,'Crop Chart'!$AE$5:$AE$203,,0)</f>
        <v/>
      </c>
      <c r="H99" s="848" t="str">
        <f t="array" ref="H99">XLOOKUP($A99,'Crop Chart'!$A$5:$A$203,'Crop Chart'!$AG$5:$AG$203,,0)</f>
        <v/>
      </c>
      <c r="I99" s="848" t="str">
        <f t="array" ref="I99">XLOOKUP($A99,'Crop Chart'!$A$5:$A$203,'Crop Chart'!$AJ$5:$AJ$203,,0)</f>
        <v/>
      </c>
    </row>
    <row r="100">
      <c r="A100" s="870"/>
      <c r="B100" s="848" t="str">
        <f t="array" ref="B100">XLOOKUP($A100,'Crop Chart'!$A$5:$A$203,'Crop Chart'!$AH$5:$AH$203,,0)</f>
        <v/>
      </c>
      <c r="C100" s="848" t="str">
        <f t="array" ref="C100">XLOOKUP($A100,'Crop Chart'!$A$5:$A$203,'Crop Chart'!$C$5:$C$203,,0)</f>
        <v/>
      </c>
      <c r="D100" s="848" t="str">
        <f t="array" ref="D100">XLOOKUP($A100,'Crop Chart'!$A$5:$A$203,'Crop Chart'!$E$5:$E$203,,0)</f>
        <v/>
      </c>
      <c r="E100" s="848" t="str">
        <f t="array" ref="E100">XLOOKUP($A100,'Crop Chart'!$A$5:$A$203,'Crop Chart'!$D$5:$D$203,,0)</f>
        <v/>
      </c>
      <c r="F100" s="848" t="str">
        <f t="array" ref="F100">XLOOKUP($A100,'Crop Chart'!$A$5:$A$203,'Crop Chart'!$AI$5:$AI$203,,0)</f>
        <v/>
      </c>
      <c r="G100" s="848" t="str">
        <f t="array" ref="G100">XLOOKUP($A100,'Crop Chart'!$A$5:$A$203,'Crop Chart'!$AE$5:$AE$203,,0)</f>
        <v/>
      </c>
      <c r="H100" s="848" t="str">
        <f t="array" ref="H100">XLOOKUP($A100,'Crop Chart'!$A$5:$A$203,'Crop Chart'!$AG$5:$AG$203,,0)</f>
        <v/>
      </c>
      <c r="I100" s="848" t="str">
        <f t="array" ref="I100">XLOOKUP($A100,'Crop Chart'!$A$5:$A$203,'Crop Chart'!$AJ$5:$AJ$203,,0)</f>
        <v/>
      </c>
    </row>
    <row r="101">
      <c r="A101" s="870"/>
      <c r="B101" s="848" t="str">
        <f t="array" ref="B101">XLOOKUP($A101,'Crop Chart'!$A$5:$A$203,'Crop Chart'!$AH$5:$AH$203,,0)</f>
        <v/>
      </c>
      <c r="C101" s="848" t="str">
        <f t="array" ref="C101">XLOOKUP($A101,'Crop Chart'!$A$5:$A$203,'Crop Chart'!$C$5:$C$203,,0)</f>
        <v/>
      </c>
      <c r="D101" s="848" t="str">
        <f t="array" ref="D101">XLOOKUP($A101,'Crop Chart'!$A$5:$A$203,'Crop Chart'!$E$5:$E$203,,0)</f>
        <v/>
      </c>
      <c r="E101" s="848" t="str">
        <f t="array" ref="E101">XLOOKUP($A101,'Crop Chart'!$A$5:$A$203,'Crop Chart'!$D$5:$D$203,,0)</f>
        <v/>
      </c>
      <c r="F101" s="848" t="str">
        <f t="array" ref="F101">XLOOKUP($A101,'Crop Chart'!$A$5:$A$203,'Crop Chart'!$AI$5:$AI$203,,0)</f>
        <v/>
      </c>
      <c r="G101" s="848" t="str">
        <f t="array" ref="G101">XLOOKUP($A101,'Crop Chart'!$A$5:$A$203,'Crop Chart'!$AE$5:$AE$203,,0)</f>
        <v/>
      </c>
      <c r="H101" s="848" t="str">
        <f t="array" ref="H101">XLOOKUP($A101,'Crop Chart'!$A$5:$A$203,'Crop Chart'!$AG$5:$AG$203,,0)</f>
        <v/>
      </c>
      <c r="I101" s="848" t="str">
        <f t="array" ref="I101">XLOOKUP($A101,'Crop Chart'!$A$5:$A$203,'Crop Chart'!$AJ$5:$AJ$203,,0)</f>
        <v/>
      </c>
    </row>
    <row r="102">
      <c r="A102" s="870"/>
      <c r="B102" s="848" t="str">
        <f t="array" ref="B102">XLOOKUP($A102,'Crop Chart'!$A$5:$A$203,'Crop Chart'!$AH$5:$AH$203,,0)</f>
        <v/>
      </c>
      <c r="C102" s="848" t="str">
        <f t="array" ref="C102">XLOOKUP($A102,'Crop Chart'!$A$5:$A$203,'Crop Chart'!$C$5:$C$203,,0)</f>
        <v/>
      </c>
      <c r="D102" s="848" t="str">
        <f t="array" ref="D102">XLOOKUP($A102,'Crop Chart'!$A$5:$A$203,'Crop Chart'!$E$5:$E$203,,0)</f>
        <v/>
      </c>
      <c r="E102" s="848" t="str">
        <f t="array" ref="E102">XLOOKUP($A102,'Crop Chart'!$A$5:$A$203,'Crop Chart'!$D$5:$D$203,,0)</f>
        <v/>
      </c>
      <c r="F102" s="848" t="str">
        <f t="array" ref="F102">XLOOKUP($A102,'Crop Chart'!$A$5:$A$203,'Crop Chart'!$AI$5:$AI$203,,0)</f>
        <v/>
      </c>
      <c r="G102" s="848" t="str">
        <f t="array" ref="G102">XLOOKUP($A102,'Crop Chart'!$A$5:$A$203,'Crop Chart'!$AE$5:$AE$203,,0)</f>
        <v/>
      </c>
      <c r="H102" s="848" t="str">
        <f t="array" ref="H102">XLOOKUP($A102,'Crop Chart'!$A$5:$A$203,'Crop Chart'!$AG$5:$AG$203,,0)</f>
        <v/>
      </c>
      <c r="I102" s="848" t="str">
        <f t="array" ref="I102">XLOOKUP($A102,'Crop Chart'!$A$5:$A$203,'Crop Chart'!$AJ$5:$AJ$203,,0)</f>
        <v/>
      </c>
    </row>
  </sheetData>
  <mergeCells count="1">
    <mergeCell ref="B1:H1"/>
  </mergeCells>
  <dataValidations>
    <dataValidation type="list" allowBlank="1" showErrorMessage="1" sqref="A3:A102">
      <formula1>'Crop Chart'!$A$5:$A$201</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0"/>
  <cols>
    <col customWidth="1" min="1" max="1" width="27.57"/>
    <col customWidth="1" min="2" max="2" width="19.0"/>
    <col customWidth="1" min="3" max="3" width="29.43"/>
    <col customWidth="1" min="4" max="4" width="16.57"/>
    <col customWidth="1" min="5" max="5" width="5.0"/>
    <col customWidth="1" min="6" max="6" width="13.43"/>
    <col customWidth="1" min="7" max="7" width="22.86"/>
    <col customWidth="1" min="8" max="8" width="9.71"/>
    <col customWidth="1" hidden="1" min="9" max="9" width="17.29"/>
    <col customWidth="1" min="10" max="10" width="11.57"/>
    <col customWidth="1" hidden="1" min="11" max="11" width="8.14"/>
    <col customWidth="1" hidden="1" min="12" max="16" width="11.43"/>
    <col customWidth="1" hidden="1" min="17" max="17" width="14.86"/>
    <col customWidth="1" hidden="1" min="18" max="18" width="17.0"/>
    <col customWidth="1" hidden="1" min="19" max="19" width="16.71"/>
    <col customWidth="1" hidden="1" min="20" max="21" width="11.43"/>
    <col customWidth="1" min="22" max="22" width="11.43"/>
    <col customWidth="1" hidden="1" min="23" max="24" width="11.43"/>
    <col customWidth="1" min="25" max="25" width="11.43"/>
    <col customWidth="1" min="26" max="26" width="11.14"/>
    <col customWidth="1" min="27" max="27" width="12.14"/>
    <col customWidth="1" hidden="1" min="28" max="28" width="11.57"/>
    <col customWidth="1" hidden="1" min="29" max="29" width="19.14"/>
    <col customWidth="1" min="30" max="32" width="11.43"/>
    <col customWidth="1" hidden="1" min="33" max="56" width="11.43"/>
  </cols>
  <sheetData>
    <row r="1" ht="71.25" customHeight="1">
      <c r="A1" s="760"/>
      <c r="B1" s="761" t="s">
        <v>894</v>
      </c>
      <c r="AH1" s="762"/>
      <c r="AI1" s="871"/>
      <c r="AJ1" s="871"/>
      <c r="AK1" s="871"/>
      <c r="AL1" s="568"/>
      <c r="AM1" s="568"/>
      <c r="AN1" s="568"/>
      <c r="AO1" s="568"/>
      <c r="AP1" s="568"/>
      <c r="AQ1" s="568"/>
      <c r="AR1" s="568"/>
      <c r="AS1" s="568"/>
      <c r="AT1" s="568"/>
      <c r="AU1" s="568"/>
      <c r="AV1" s="568"/>
      <c r="AW1" s="568"/>
      <c r="AX1" s="568"/>
      <c r="AY1" s="568"/>
      <c r="AZ1" s="568"/>
      <c r="BA1" s="568"/>
      <c r="BB1" s="568"/>
      <c r="BC1" s="568"/>
      <c r="BD1" s="568"/>
    </row>
    <row r="2" ht="85.5" customHeight="1">
      <c r="A2" s="872"/>
      <c r="B2" s="799" t="s">
        <v>798</v>
      </c>
      <c r="C2" s="30"/>
      <c r="D2" s="31"/>
      <c r="E2" s="550"/>
    </row>
    <row r="3" ht="15.75" customHeight="1">
      <c r="A3" s="872"/>
      <c r="B3" s="768" t="s">
        <v>799</v>
      </c>
      <c r="C3" s="768" t="s">
        <v>800</v>
      </c>
      <c r="D3" s="769" t="s">
        <v>801</v>
      </c>
    </row>
    <row r="4" ht="67.5" customHeight="1">
      <c r="B4" s="800">
        <v>45412.0</v>
      </c>
      <c r="C4" s="801">
        <v>30.0</v>
      </c>
      <c r="D4" s="802">
        <f>B4+C4</f>
        <v>45442</v>
      </c>
      <c r="E4" s="550"/>
      <c r="F4" s="873" t="s">
        <v>895</v>
      </c>
      <c r="G4" s="776" t="str">
        <f>'Production Calendar'!A2</f>
        <v>Crop</v>
      </c>
      <c r="H4" s="776" t="str">
        <f>'Production Calendar'!B2</f>
        <v># of gen</v>
      </c>
      <c r="I4" s="776" t="str">
        <f>'Production Calendar'!C2</f>
        <v>unique crop ID</v>
      </c>
      <c r="J4" s="776" t="str">
        <f>'Production Calendar'!D2</f>
        <v>Cultivar</v>
      </c>
      <c r="K4" s="776" t="str">
        <f>'Production Calendar'!E2</f>
        <v>Days in the field</v>
      </c>
      <c r="L4" s="776" t="str">
        <f>'Production Calendar'!F2</f>
        <v>Code</v>
      </c>
      <c r="M4" s="776" t="str">
        <f>'Production Calendar'!G2</f>
        <v>Quantity of 65 feet beds</v>
      </c>
      <c r="N4" s="776" t="str">
        <f>'Production Calendar'!H2</f>
        <v>Implantation Date (DS ou TR)</v>
      </c>
      <c r="O4" s="776" t="str">
        <f>'Production Calendar'!I2</f>
        <v>DS or TR</v>
      </c>
      <c r="P4" s="776" t="str">
        <f>'Production Calendar'!J2</f>
        <v>Real Date of Implantation (register)</v>
      </c>
      <c r="Q4" s="776" t="str">
        <f>'Production Calendar'!K2</f>
        <v>Plot (register)</v>
      </c>
      <c r="R4" s="776" t="str">
        <f>'Production Calendar'!L2</f>
        <v>Rows / beds</v>
      </c>
      <c r="S4" s="776" t="str">
        <f>'Production Calendar'!M2</f>
        <v>Spacing on the row (in)</v>
      </c>
      <c r="T4" s="776" t="str">
        <f>'Production Calendar'!N2</f>
        <v>Quantity of Trays to Transplant</v>
      </c>
      <c r="U4" s="776" t="str">
        <f>'Production Calendar'!O2</f>
        <v>Container type for TR</v>
      </c>
      <c r="V4" s="776" t="str">
        <f>'Production Calendar'!P2</f>
        <v>Nursery Seeding Date</v>
      </c>
      <c r="W4" s="776" t="str">
        <f>'Production Calendar'!Q2</f>
        <v>Real Seeding Date (register)</v>
      </c>
      <c r="X4" s="776" t="str">
        <f>'Production Calendar'!R2</f>
        <v>Days in Nursery</v>
      </c>
      <c r="Y4" s="776" t="str">
        <f>'Production Calendar'!S2</f>
        <v>Quantity of Trays to Seed (incl. security)</v>
      </c>
      <c r="Z4" s="776" t="str">
        <f>'Production Calendar'!T2</f>
        <v>Seeding Container Type</v>
      </c>
      <c r="AA4" s="776" t="str">
        <f>'Production Calendar'!U2</f>
        <v># of Seeds per cell</v>
      </c>
      <c r="AB4" s="776" t="str">
        <f>'Production Calendar'!V2</f>
        <v>Seeder</v>
      </c>
      <c r="AC4" s="776" t="str">
        <f>'Production Calendar'!W2</f>
        <v>Calibration</v>
      </c>
      <c r="AD4" s="776" t="str">
        <f>'Production Calendar'!X2</f>
        <v>Repotting Date</v>
      </c>
      <c r="AE4" s="776" t="str">
        <f>'Production Calendar'!Y2</f>
        <v>New container</v>
      </c>
      <c r="AF4" s="776" t="str">
        <f>'Production Calendar'!Z2</f>
        <v>Number of Trays</v>
      </c>
      <c r="AG4" s="776" t="str">
        <f>'Production Calendar'!AA2</f>
        <v>DTM</v>
      </c>
      <c r="AH4" s="776" t="str">
        <f>'Production Calendar'!AB2</f>
        <v>Harvest Window (days)</v>
      </c>
      <c r="AI4" s="776" t="str">
        <f>'Production Calendar'!AC2</f>
        <v>Est. Harvest Date (start)</v>
      </c>
      <c r="AJ4" s="776" t="str">
        <f>'Production Calendar'!AD2</f>
        <v>Est. Harvest Date (end)</v>
      </c>
      <c r="AK4" s="776" t="str">
        <f>'Production Calendar'!AE2</f>
        <v>Est. Yield</v>
      </c>
      <c r="AL4" s="776" t="str">
        <f>'Production Calendar'!AF2</f>
        <v>Format</v>
      </c>
      <c r="AM4" s="776" t="str">
        <f>'Production Calendar'!AG2</f>
        <v>Real Yield (Register)</v>
      </c>
      <c r="AN4" s="776" t="str">
        <f>'Production Calendar'!AH2</f>
        <v>Notes</v>
      </c>
      <c r="AO4" s="776" t="str">
        <f>'Production Calendar'!AI2</f>
        <v>Task 1</v>
      </c>
      <c r="AP4" s="776" t="str">
        <f>'Production Calendar'!AJ2</f>
        <v>Task Date 1</v>
      </c>
      <c r="AQ4" s="776" t="str">
        <f>'Production Calendar'!AK2</f>
        <v>Task 2</v>
      </c>
      <c r="AR4" s="776" t="str">
        <f>'Production Calendar'!AL2</f>
        <v>Task Date 2</v>
      </c>
      <c r="AS4" s="776" t="str">
        <f>'Production Calendar'!AM2</f>
        <v>Task 3</v>
      </c>
      <c r="AT4" s="776" t="str">
        <f>'Production Calendar'!AN2</f>
        <v>Task Date 3</v>
      </c>
      <c r="AU4" s="776" t="str">
        <f>'Production Calendar'!AO2</f>
        <v>Task 4</v>
      </c>
      <c r="AV4" s="776" t="str">
        <f>'Production Calendar'!AP2</f>
        <v>Task Date 4</v>
      </c>
      <c r="AW4" s="776" t="str">
        <f>'Production Calendar'!AQ2</f>
        <v>Task 5</v>
      </c>
      <c r="AX4" s="776" t="str">
        <f>'Production Calendar'!AR2</f>
        <v>Task Date 5</v>
      </c>
      <c r="AY4" s="776" t="str">
        <f>'Production Calendar'!AS2</f>
        <v>Task 6</v>
      </c>
      <c r="AZ4" s="776" t="str">
        <f>'Production Calendar'!AT2</f>
        <v>Task Date 6</v>
      </c>
      <c r="BA4" s="776" t="str">
        <f>'Production Calendar'!AU2</f>
        <v>Task 7</v>
      </c>
      <c r="BB4" s="776" t="str">
        <f>'Production Calendar'!AV2</f>
        <v>Task Date 7</v>
      </c>
      <c r="BC4" s="776" t="str">
        <f>'Production Calendar'!AW2</f>
        <v>Task 8</v>
      </c>
      <c r="BD4" s="776" t="str">
        <f>'Production Calendar'!AX2</f>
        <v>Task Date 8</v>
      </c>
    </row>
    <row r="5">
      <c r="D5" s="550"/>
      <c r="F5" s="874" t="str">
        <f t="shared" ref="F5:F551" si="1">IFS(ISBLANK(G5),"",AND(V5&gt;=$B$4,V5&lt;=$D$4),"SEEDING",AND(AD5&gt;=$B$4,AD5&lt;=$D$4),"REPOTING")</f>
        <v>#N/A</v>
      </c>
      <c r="G5" s="807" t="str">
        <f>IFERROR(__xludf.DUMMYFUNCTION("FILTER('Production Calendar'!A:AU,(B4&lt;='Production Calendar'!P:P)*(D4&gt;='Production Calendar'!P:P)+(B4&lt;='Production Calendar'!X:X)*(D4&gt;='Production Calendar'!X:X))"),"#N/A")</f>
        <v>#N/A</v>
      </c>
      <c r="H5" s="807"/>
      <c r="I5" s="807"/>
      <c r="J5" s="807"/>
      <c r="K5" s="807"/>
      <c r="L5" s="805"/>
      <c r="M5" s="804"/>
      <c r="N5" s="804"/>
      <c r="O5" s="804"/>
      <c r="P5" s="804"/>
      <c r="Q5" s="804"/>
      <c r="R5" s="875"/>
      <c r="S5" s="804"/>
      <c r="T5" s="804"/>
      <c r="U5" s="804"/>
      <c r="V5" s="804"/>
      <c r="W5" s="808"/>
      <c r="X5" s="808"/>
      <c r="Y5" s="808"/>
      <c r="Z5" s="808"/>
      <c r="AA5" s="808"/>
      <c r="AB5" s="808"/>
      <c r="AC5" s="808"/>
      <c r="AD5" s="804"/>
      <c r="AE5" s="804"/>
      <c r="AF5" s="876"/>
      <c r="AG5" s="877"/>
      <c r="AH5" s="878"/>
      <c r="AI5" s="879"/>
      <c r="AJ5" s="879"/>
      <c r="AK5" s="879"/>
      <c r="AL5" s="879"/>
      <c r="AM5" s="879"/>
      <c r="AN5" s="879"/>
      <c r="AO5" s="879"/>
      <c r="AP5" s="879"/>
      <c r="AQ5" s="879"/>
      <c r="AR5" s="879"/>
      <c r="AS5" s="879"/>
      <c r="AT5" s="879"/>
      <c r="AU5" s="879"/>
      <c r="AV5" s="879"/>
      <c r="AW5" s="879"/>
      <c r="AX5" s="879"/>
      <c r="AY5" s="879"/>
      <c r="AZ5" s="879"/>
      <c r="BA5" s="879"/>
      <c r="BB5" s="879"/>
      <c r="BC5" s="879"/>
      <c r="BD5" s="879"/>
    </row>
    <row r="6">
      <c r="F6" s="874" t="str">
        <f t="shared" si="1"/>
        <v/>
      </c>
      <c r="G6" s="718"/>
      <c r="H6" s="718"/>
      <c r="I6" s="718"/>
      <c r="J6" s="718"/>
      <c r="K6" s="718"/>
      <c r="L6" s="811"/>
      <c r="M6" s="726"/>
      <c r="N6" s="726"/>
      <c r="O6" s="726"/>
      <c r="P6" s="726"/>
      <c r="Q6" s="726"/>
      <c r="R6" s="717"/>
      <c r="S6" s="726"/>
      <c r="T6" s="726"/>
      <c r="U6" s="726"/>
      <c r="V6" s="726"/>
      <c r="W6" s="733"/>
      <c r="X6" s="733"/>
      <c r="Y6" s="733"/>
      <c r="Z6" s="733"/>
      <c r="AA6" s="733"/>
      <c r="AB6" s="733"/>
      <c r="AC6" s="733"/>
      <c r="AD6" s="726"/>
      <c r="AE6" s="726"/>
      <c r="AF6" s="880"/>
      <c r="AG6" s="881"/>
      <c r="AH6" s="882"/>
      <c r="AI6" s="879"/>
      <c r="AJ6" s="879"/>
      <c r="AK6" s="879"/>
      <c r="AL6" s="879"/>
      <c r="AM6" s="879"/>
      <c r="AN6" s="879"/>
      <c r="AO6" s="879"/>
      <c r="AP6" s="879"/>
      <c r="AQ6" s="879"/>
      <c r="AR6" s="879"/>
      <c r="AS6" s="879"/>
      <c r="AT6" s="879"/>
      <c r="AU6" s="879"/>
      <c r="AV6" s="879"/>
      <c r="AW6" s="879"/>
      <c r="AX6" s="879"/>
      <c r="AY6" s="879"/>
      <c r="AZ6" s="879"/>
      <c r="BA6" s="879"/>
      <c r="BB6" s="879"/>
      <c r="BC6" s="879"/>
      <c r="BD6" s="879"/>
    </row>
    <row r="7">
      <c r="B7" s="829"/>
      <c r="C7" s="553"/>
      <c r="D7" s="553"/>
      <c r="F7" s="874" t="str">
        <f t="shared" si="1"/>
        <v/>
      </c>
      <c r="G7" s="718"/>
      <c r="H7" s="718"/>
      <c r="I7" s="718"/>
      <c r="J7" s="718"/>
      <c r="K7" s="718"/>
      <c r="L7" s="811"/>
      <c r="M7" s="726"/>
      <c r="N7" s="726"/>
      <c r="O7" s="726"/>
      <c r="P7" s="726"/>
      <c r="Q7" s="726"/>
      <c r="R7" s="717"/>
      <c r="S7" s="726"/>
      <c r="T7" s="726"/>
      <c r="U7" s="726"/>
      <c r="V7" s="726"/>
      <c r="W7" s="733"/>
      <c r="X7" s="733"/>
      <c r="Y7" s="733"/>
      <c r="Z7" s="733"/>
      <c r="AA7" s="733"/>
      <c r="AB7" s="733"/>
      <c r="AC7" s="733"/>
      <c r="AD7" s="726"/>
      <c r="AE7" s="726"/>
      <c r="AF7" s="880"/>
      <c r="AG7" s="881"/>
      <c r="AH7" s="882"/>
      <c r="AI7" s="879"/>
      <c r="AJ7" s="879"/>
      <c r="AK7" s="879"/>
      <c r="AL7" s="879"/>
      <c r="AM7" s="879"/>
      <c r="AN7" s="879"/>
      <c r="AO7" s="879"/>
      <c r="AP7" s="879"/>
      <c r="AQ7" s="879"/>
      <c r="AR7" s="879"/>
      <c r="AS7" s="879"/>
      <c r="AT7" s="879"/>
      <c r="AU7" s="879"/>
      <c r="AV7" s="879"/>
      <c r="AW7" s="879"/>
      <c r="AX7" s="879"/>
      <c r="AY7" s="879"/>
      <c r="AZ7" s="879"/>
      <c r="BA7" s="879"/>
      <c r="BB7" s="879"/>
      <c r="BC7" s="879"/>
      <c r="BD7" s="879"/>
    </row>
    <row r="8">
      <c r="B8" s="830"/>
      <c r="C8" s="831"/>
      <c r="F8" s="874" t="str">
        <f t="shared" si="1"/>
        <v/>
      </c>
      <c r="G8" s="718"/>
      <c r="H8" s="718"/>
      <c r="I8" s="718"/>
      <c r="J8" s="718"/>
      <c r="K8" s="718"/>
      <c r="L8" s="811"/>
      <c r="M8" s="726"/>
      <c r="N8" s="726"/>
      <c r="O8" s="726"/>
      <c r="P8" s="726"/>
      <c r="Q8" s="726"/>
      <c r="R8" s="717"/>
      <c r="S8" s="726"/>
      <c r="T8" s="726"/>
      <c r="U8" s="726"/>
      <c r="V8" s="726"/>
      <c r="W8" s="733"/>
      <c r="X8" s="733"/>
      <c r="Y8" s="733"/>
      <c r="Z8" s="733"/>
      <c r="AA8" s="733"/>
      <c r="AB8" s="733"/>
      <c r="AC8" s="733"/>
      <c r="AD8" s="726"/>
      <c r="AE8" s="726"/>
      <c r="AF8" s="880"/>
      <c r="AG8" s="881"/>
      <c r="AH8" s="882"/>
      <c r="AI8" s="879"/>
      <c r="AJ8" s="879"/>
      <c r="AK8" s="879"/>
      <c r="AL8" s="879"/>
      <c r="AM8" s="879"/>
      <c r="AN8" s="879"/>
      <c r="AO8" s="879"/>
      <c r="AP8" s="879"/>
      <c r="AQ8" s="879"/>
      <c r="AR8" s="879"/>
      <c r="AS8" s="879"/>
      <c r="AT8" s="879"/>
      <c r="AU8" s="879"/>
      <c r="AV8" s="879"/>
      <c r="AW8" s="879"/>
      <c r="AX8" s="879"/>
      <c r="AY8" s="879"/>
      <c r="AZ8" s="879"/>
      <c r="BA8" s="879"/>
      <c r="BB8" s="879"/>
      <c r="BC8" s="879"/>
      <c r="BD8" s="879"/>
    </row>
    <row r="9">
      <c r="F9" s="874" t="str">
        <f t="shared" si="1"/>
        <v/>
      </c>
      <c r="G9" s="718"/>
      <c r="H9" s="718"/>
      <c r="I9" s="718"/>
      <c r="J9" s="718"/>
      <c r="K9" s="718"/>
      <c r="L9" s="811"/>
      <c r="M9" s="726"/>
      <c r="N9" s="726"/>
      <c r="O9" s="726"/>
      <c r="P9" s="726"/>
      <c r="Q9" s="726"/>
      <c r="R9" s="717"/>
      <c r="S9" s="726"/>
      <c r="T9" s="726"/>
      <c r="U9" s="726"/>
      <c r="V9" s="726"/>
      <c r="W9" s="733"/>
      <c r="X9" s="733"/>
      <c r="Y9" s="726"/>
      <c r="Z9" s="726"/>
      <c r="AA9" s="726"/>
      <c r="AB9" s="733"/>
      <c r="AC9" s="733"/>
      <c r="AD9" s="733"/>
      <c r="AE9" s="733"/>
      <c r="AF9" s="881"/>
      <c r="AG9" s="881"/>
      <c r="AH9" s="882"/>
      <c r="AI9" s="879"/>
      <c r="AJ9" s="879"/>
      <c r="AK9" s="879"/>
      <c r="AL9" s="879"/>
      <c r="AM9" s="879"/>
      <c r="AN9" s="879"/>
      <c r="AO9" s="879"/>
      <c r="AP9" s="879"/>
      <c r="AQ9" s="879"/>
      <c r="AR9" s="879"/>
      <c r="AS9" s="879"/>
      <c r="AT9" s="879"/>
      <c r="AU9" s="879"/>
      <c r="AV9" s="879"/>
      <c r="AW9" s="879"/>
      <c r="AX9" s="879"/>
      <c r="AY9" s="879"/>
      <c r="AZ9" s="879"/>
      <c r="BA9" s="879"/>
      <c r="BB9" s="879"/>
      <c r="BC9" s="879"/>
      <c r="BD9" s="879"/>
    </row>
    <row r="10">
      <c r="F10" s="874" t="str">
        <f t="shared" si="1"/>
        <v/>
      </c>
      <c r="G10" s="718"/>
      <c r="H10" s="718"/>
      <c r="I10" s="718"/>
      <c r="J10" s="718"/>
      <c r="K10" s="718"/>
      <c r="L10" s="811"/>
      <c r="M10" s="726"/>
      <c r="N10" s="726"/>
      <c r="O10" s="726"/>
      <c r="P10" s="726"/>
      <c r="Q10" s="726"/>
      <c r="R10" s="717"/>
      <c r="S10" s="726"/>
      <c r="T10" s="726"/>
      <c r="U10" s="726"/>
      <c r="V10" s="726"/>
      <c r="W10" s="733"/>
      <c r="X10" s="733"/>
      <c r="Y10" s="726"/>
      <c r="Z10" s="726"/>
      <c r="AA10" s="726"/>
      <c r="AB10" s="733"/>
      <c r="AC10" s="733"/>
      <c r="AD10" s="733"/>
      <c r="AE10" s="733"/>
      <c r="AF10" s="881"/>
      <c r="AG10" s="881"/>
      <c r="AH10" s="882"/>
      <c r="AI10" s="879"/>
      <c r="AJ10" s="879"/>
      <c r="AK10" s="879"/>
      <c r="AL10" s="879"/>
      <c r="AM10" s="879"/>
      <c r="AN10" s="879"/>
      <c r="AO10" s="879"/>
      <c r="AP10" s="879"/>
      <c r="AQ10" s="879"/>
      <c r="AR10" s="879"/>
      <c r="AS10" s="879"/>
      <c r="AT10" s="879"/>
      <c r="AU10" s="879"/>
      <c r="AV10" s="879"/>
      <c r="AW10" s="879"/>
      <c r="AX10" s="879"/>
      <c r="AY10" s="879"/>
      <c r="AZ10" s="879"/>
      <c r="BA10" s="879"/>
      <c r="BB10" s="879"/>
      <c r="BC10" s="879"/>
      <c r="BD10" s="879"/>
    </row>
    <row r="11">
      <c r="F11" s="874" t="str">
        <f t="shared" si="1"/>
        <v/>
      </c>
      <c r="G11" s="718"/>
      <c r="H11" s="718"/>
      <c r="I11" s="718"/>
      <c r="J11" s="718"/>
      <c r="K11" s="718"/>
      <c r="L11" s="811"/>
      <c r="M11" s="726"/>
      <c r="N11" s="726"/>
      <c r="O11" s="726"/>
      <c r="P11" s="726"/>
      <c r="Q11" s="726"/>
      <c r="R11" s="717"/>
      <c r="S11" s="726"/>
      <c r="T11" s="883"/>
      <c r="U11" s="726"/>
      <c r="V11" s="726"/>
      <c r="W11" s="733"/>
      <c r="X11" s="733"/>
      <c r="Y11" s="733"/>
      <c r="Z11" s="733"/>
      <c r="AA11" s="733"/>
      <c r="AB11" s="733"/>
      <c r="AC11" s="733"/>
      <c r="AD11" s="726"/>
      <c r="AE11" s="726"/>
      <c r="AF11" s="880"/>
      <c r="AG11" s="881"/>
      <c r="AH11" s="882"/>
      <c r="AI11" s="879"/>
      <c r="AJ11" s="879"/>
      <c r="AK11" s="879"/>
      <c r="AL11" s="879"/>
      <c r="AM11" s="879"/>
      <c r="AN11" s="879"/>
      <c r="AO11" s="879"/>
      <c r="AP11" s="879"/>
      <c r="AQ11" s="879"/>
      <c r="AR11" s="879"/>
      <c r="AS11" s="879"/>
      <c r="AT11" s="879"/>
      <c r="AU11" s="879"/>
      <c r="AV11" s="879"/>
      <c r="AW11" s="879"/>
      <c r="AX11" s="879"/>
      <c r="AY11" s="879"/>
      <c r="AZ11" s="879"/>
      <c r="BA11" s="879"/>
      <c r="BB11" s="879"/>
      <c r="BC11" s="879"/>
      <c r="BD11" s="879"/>
    </row>
    <row r="12">
      <c r="F12" s="874" t="str">
        <f t="shared" si="1"/>
        <v/>
      </c>
      <c r="G12" s="718"/>
      <c r="H12" s="718"/>
      <c r="I12" s="718"/>
      <c r="J12" s="718"/>
      <c r="K12" s="718"/>
      <c r="L12" s="811"/>
      <c r="M12" s="726"/>
      <c r="N12" s="726"/>
      <c r="O12" s="726"/>
      <c r="P12" s="726"/>
      <c r="Q12" s="726"/>
      <c r="R12" s="717"/>
      <c r="S12" s="726"/>
      <c r="T12" s="883"/>
      <c r="U12" s="726"/>
      <c r="V12" s="726"/>
      <c r="W12" s="733"/>
      <c r="X12" s="733"/>
      <c r="Y12" s="733"/>
      <c r="Z12" s="733"/>
      <c r="AA12" s="733"/>
      <c r="AB12" s="733"/>
      <c r="AC12" s="733"/>
      <c r="AD12" s="726"/>
      <c r="AE12" s="726"/>
      <c r="AF12" s="880"/>
      <c r="AG12" s="881"/>
      <c r="AH12" s="882"/>
      <c r="AI12" s="879"/>
      <c r="AJ12" s="879"/>
      <c r="AK12" s="879"/>
      <c r="AL12" s="879"/>
      <c r="AM12" s="879"/>
      <c r="AN12" s="879"/>
      <c r="AO12" s="879"/>
      <c r="AP12" s="879"/>
      <c r="AQ12" s="879"/>
      <c r="AR12" s="879"/>
      <c r="AS12" s="879"/>
      <c r="AT12" s="879"/>
      <c r="AU12" s="879"/>
      <c r="AV12" s="879"/>
      <c r="AW12" s="879"/>
      <c r="AX12" s="879"/>
      <c r="AY12" s="879"/>
      <c r="AZ12" s="879"/>
      <c r="BA12" s="879"/>
      <c r="BB12" s="879"/>
      <c r="BC12" s="879"/>
      <c r="BD12" s="879"/>
    </row>
    <row r="13">
      <c r="F13" s="874" t="str">
        <f t="shared" si="1"/>
        <v/>
      </c>
      <c r="G13" s="718"/>
      <c r="H13" s="718"/>
      <c r="I13" s="718"/>
      <c r="J13" s="718"/>
      <c r="K13" s="718"/>
      <c r="L13" s="811"/>
      <c r="M13" s="726"/>
      <c r="N13" s="726"/>
      <c r="O13" s="726"/>
      <c r="P13" s="726"/>
      <c r="Q13" s="726"/>
      <c r="R13" s="717"/>
      <c r="S13" s="726"/>
      <c r="T13" s="883"/>
      <c r="U13" s="726"/>
      <c r="V13" s="726"/>
      <c r="W13" s="733"/>
      <c r="X13" s="733"/>
      <c r="Y13" s="733"/>
      <c r="Z13" s="733"/>
      <c r="AA13" s="733"/>
      <c r="AB13" s="733"/>
      <c r="AC13" s="733"/>
      <c r="AD13" s="726"/>
      <c r="AE13" s="726"/>
      <c r="AF13" s="880"/>
      <c r="AG13" s="881"/>
      <c r="AH13" s="882"/>
      <c r="AI13" s="879"/>
      <c r="AJ13" s="879"/>
      <c r="AK13" s="879"/>
      <c r="AL13" s="879"/>
      <c r="AM13" s="879"/>
      <c r="AN13" s="879"/>
      <c r="AO13" s="879"/>
      <c r="AP13" s="879"/>
      <c r="AQ13" s="879"/>
      <c r="AR13" s="879"/>
      <c r="AS13" s="879"/>
      <c r="AT13" s="879"/>
      <c r="AU13" s="879"/>
      <c r="AV13" s="879"/>
      <c r="AW13" s="879"/>
      <c r="AX13" s="879"/>
      <c r="AY13" s="879"/>
      <c r="AZ13" s="879"/>
      <c r="BA13" s="879"/>
      <c r="BB13" s="879"/>
      <c r="BC13" s="879"/>
      <c r="BD13" s="879"/>
    </row>
    <row r="14" hidden="1">
      <c r="F14" s="874" t="str">
        <f t="shared" si="1"/>
        <v/>
      </c>
      <c r="G14" s="718"/>
      <c r="H14" s="718"/>
      <c r="I14" s="718"/>
      <c r="J14" s="718"/>
      <c r="K14" s="718"/>
      <c r="L14" s="811"/>
      <c r="M14" s="726"/>
      <c r="N14" s="726"/>
      <c r="O14" s="726"/>
      <c r="P14" s="726"/>
      <c r="Q14" s="726"/>
      <c r="R14" s="717"/>
      <c r="S14" s="726"/>
      <c r="T14" s="883"/>
      <c r="U14" s="726"/>
      <c r="V14" s="726"/>
      <c r="W14" s="733"/>
      <c r="X14" s="733"/>
      <c r="Y14" s="733"/>
      <c r="Z14" s="733"/>
      <c r="AA14" s="733"/>
      <c r="AB14" s="733"/>
      <c r="AC14" s="733"/>
      <c r="AD14" s="726"/>
      <c r="AE14" s="726"/>
      <c r="AF14" s="880"/>
      <c r="AG14" s="881"/>
      <c r="AH14" s="882"/>
      <c r="AI14" s="879"/>
      <c r="AJ14" s="879"/>
      <c r="AK14" s="879"/>
      <c r="AL14" s="879"/>
      <c r="AM14" s="879"/>
      <c r="AN14" s="879"/>
      <c r="AO14" s="879"/>
      <c r="AP14" s="879"/>
      <c r="AQ14" s="879"/>
      <c r="AR14" s="879"/>
      <c r="AS14" s="879"/>
      <c r="AT14" s="879"/>
      <c r="AU14" s="879"/>
      <c r="AV14" s="879"/>
      <c r="AW14" s="879"/>
      <c r="AX14" s="879"/>
      <c r="AY14" s="879"/>
      <c r="AZ14" s="879"/>
      <c r="BA14" s="879"/>
      <c r="BB14" s="879"/>
      <c r="BC14" s="879"/>
      <c r="BD14" s="879"/>
    </row>
    <row r="15" hidden="1">
      <c r="F15" s="874" t="str">
        <f t="shared" si="1"/>
        <v/>
      </c>
      <c r="G15" s="718"/>
      <c r="H15" s="718"/>
      <c r="I15" s="718"/>
      <c r="J15" s="718"/>
      <c r="K15" s="718"/>
      <c r="L15" s="811"/>
      <c r="M15" s="726"/>
      <c r="N15" s="726"/>
      <c r="O15" s="726"/>
      <c r="P15" s="726"/>
      <c r="Q15" s="726"/>
      <c r="R15" s="717"/>
      <c r="S15" s="726"/>
      <c r="T15" s="883"/>
      <c r="U15" s="726"/>
      <c r="V15" s="726"/>
      <c r="W15" s="733"/>
      <c r="X15" s="733"/>
      <c r="Y15" s="733"/>
      <c r="Z15" s="733"/>
      <c r="AA15" s="733"/>
      <c r="AB15" s="733"/>
      <c r="AC15" s="733"/>
      <c r="AD15" s="726"/>
      <c r="AE15" s="726"/>
      <c r="AF15" s="880"/>
      <c r="AG15" s="881"/>
      <c r="AH15" s="882"/>
      <c r="AI15" s="879"/>
      <c r="AJ15" s="879"/>
      <c r="AK15" s="879"/>
      <c r="AL15" s="879"/>
      <c r="AM15" s="879"/>
      <c r="AN15" s="879"/>
      <c r="AO15" s="879"/>
      <c r="AP15" s="879"/>
      <c r="AQ15" s="879"/>
      <c r="AR15" s="879"/>
      <c r="AS15" s="879"/>
      <c r="AT15" s="879"/>
      <c r="AU15" s="879"/>
      <c r="AV15" s="879"/>
      <c r="AW15" s="879"/>
      <c r="AX15" s="879"/>
      <c r="AY15" s="879"/>
      <c r="AZ15" s="879"/>
      <c r="BA15" s="879"/>
      <c r="BB15" s="879"/>
      <c r="BC15" s="879"/>
      <c r="BD15" s="879"/>
    </row>
    <row r="16" hidden="1">
      <c r="F16" s="874" t="str">
        <f t="shared" si="1"/>
        <v/>
      </c>
      <c r="G16" s="718"/>
      <c r="H16" s="718"/>
      <c r="I16" s="718"/>
      <c r="J16" s="718"/>
      <c r="K16" s="718"/>
      <c r="L16" s="811"/>
      <c r="M16" s="726"/>
      <c r="N16" s="726"/>
      <c r="O16" s="726"/>
      <c r="P16" s="726"/>
      <c r="Q16" s="726"/>
      <c r="R16" s="717"/>
      <c r="S16" s="726"/>
      <c r="T16" s="883"/>
      <c r="U16" s="726"/>
      <c r="V16" s="726"/>
      <c r="W16" s="733"/>
      <c r="X16" s="733"/>
      <c r="Y16" s="733"/>
      <c r="Z16" s="733"/>
      <c r="AA16" s="733"/>
      <c r="AB16" s="733"/>
      <c r="AC16" s="733"/>
      <c r="AD16" s="726"/>
      <c r="AE16" s="726"/>
      <c r="AF16" s="880"/>
      <c r="AG16" s="881"/>
      <c r="AH16" s="882"/>
      <c r="AI16" s="879"/>
      <c r="AJ16" s="879"/>
      <c r="AK16" s="879"/>
      <c r="AL16" s="879"/>
      <c r="AM16" s="879"/>
      <c r="AN16" s="879"/>
      <c r="AO16" s="879"/>
      <c r="AP16" s="879"/>
      <c r="AQ16" s="879"/>
      <c r="AR16" s="879"/>
      <c r="AS16" s="879"/>
      <c r="AT16" s="879"/>
      <c r="AU16" s="879"/>
      <c r="AV16" s="879"/>
      <c r="AW16" s="879"/>
      <c r="AX16" s="879"/>
      <c r="AY16" s="879"/>
      <c r="AZ16" s="879"/>
      <c r="BA16" s="879"/>
      <c r="BB16" s="879"/>
      <c r="BC16" s="879"/>
      <c r="BD16" s="879"/>
    </row>
    <row r="17" hidden="1">
      <c r="F17" s="874" t="str">
        <f t="shared" si="1"/>
        <v/>
      </c>
      <c r="G17" s="718"/>
      <c r="H17" s="718"/>
      <c r="I17" s="718"/>
      <c r="J17" s="718"/>
      <c r="K17" s="718"/>
      <c r="L17" s="811"/>
      <c r="M17" s="726"/>
      <c r="N17" s="726"/>
      <c r="O17" s="726"/>
      <c r="P17" s="726"/>
      <c r="Q17" s="726"/>
      <c r="R17" s="717"/>
      <c r="S17" s="726"/>
      <c r="T17" s="883"/>
      <c r="U17" s="726"/>
      <c r="V17" s="726"/>
      <c r="W17" s="733"/>
      <c r="X17" s="733"/>
      <c r="Y17" s="733"/>
      <c r="Z17" s="733"/>
      <c r="AA17" s="733"/>
      <c r="AB17" s="733"/>
      <c r="AC17" s="733"/>
      <c r="AD17" s="726"/>
      <c r="AE17" s="726"/>
      <c r="AF17" s="880"/>
      <c r="AG17" s="881"/>
      <c r="AH17" s="882"/>
      <c r="AI17" s="879"/>
      <c r="AJ17" s="879"/>
      <c r="AK17" s="879"/>
      <c r="AL17" s="879"/>
      <c r="AM17" s="879"/>
      <c r="AN17" s="879"/>
      <c r="AO17" s="879"/>
      <c r="AP17" s="879"/>
      <c r="AQ17" s="879"/>
      <c r="AR17" s="879"/>
      <c r="AS17" s="879"/>
      <c r="AT17" s="879"/>
      <c r="AU17" s="879"/>
      <c r="AV17" s="879"/>
      <c r="AW17" s="879"/>
      <c r="AX17" s="879"/>
      <c r="AY17" s="879"/>
      <c r="AZ17" s="879"/>
      <c r="BA17" s="879"/>
      <c r="BB17" s="879"/>
      <c r="BC17" s="879"/>
      <c r="BD17" s="879"/>
    </row>
    <row r="18" hidden="1">
      <c r="F18" s="874" t="str">
        <f t="shared" si="1"/>
        <v/>
      </c>
      <c r="G18" s="718"/>
      <c r="H18" s="718"/>
      <c r="I18" s="718"/>
      <c r="J18" s="718"/>
      <c r="K18" s="718"/>
      <c r="L18" s="811"/>
      <c r="M18" s="726"/>
      <c r="N18" s="726"/>
      <c r="O18" s="726"/>
      <c r="P18" s="726"/>
      <c r="Q18" s="726"/>
      <c r="R18" s="717"/>
      <c r="S18" s="726"/>
      <c r="T18" s="883"/>
      <c r="U18" s="726"/>
      <c r="V18" s="726"/>
      <c r="W18" s="733"/>
      <c r="X18" s="733"/>
      <c r="Y18" s="733"/>
      <c r="Z18" s="733"/>
      <c r="AA18" s="733"/>
      <c r="AB18" s="733"/>
      <c r="AC18" s="733"/>
      <c r="AD18" s="726"/>
      <c r="AE18" s="726"/>
      <c r="AF18" s="880"/>
      <c r="AG18" s="881"/>
      <c r="AH18" s="882"/>
      <c r="AI18" s="879"/>
      <c r="AJ18" s="879"/>
      <c r="AK18" s="879"/>
      <c r="AL18" s="879"/>
      <c r="AM18" s="879"/>
      <c r="AN18" s="879"/>
      <c r="AO18" s="879"/>
      <c r="AP18" s="879"/>
      <c r="AQ18" s="879"/>
      <c r="AR18" s="879"/>
      <c r="AS18" s="879"/>
      <c r="AT18" s="879"/>
      <c r="AU18" s="879"/>
      <c r="AV18" s="879"/>
      <c r="AW18" s="879"/>
      <c r="AX18" s="879"/>
      <c r="AY18" s="879"/>
      <c r="AZ18" s="879"/>
      <c r="BA18" s="879"/>
      <c r="BB18" s="879"/>
      <c r="BC18" s="879"/>
      <c r="BD18" s="879"/>
    </row>
    <row r="19" hidden="1">
      <c r="F19" s="874" t="str">
        <f t="shared" si="1"/>
        <v/>
      </c>
      <c r="G19" s="718"/>
      <c r="H19" s="718"/>
      <c r="I19" s="718"/>
      <c r="J19" s="718"/>
      <c r="K19" s="718"/>
      <c r="L19" s="811"/>
      <c r="M19" s="726"/>
      <c r="N19" s="726"/>
      <c r="O19" s="726"/>
      <c r="P19" s="726"/>
      <c r="Q19" s="726"/>
      <c r="R19" s="717"/>
      <c r="S19" s="726"/>
      <c r="T19" s="883"/>
      <c r="U19" s="726"/>
      <c r="V19" s="726"/>
      <c r="W19" s="733"/>
      <c r="X19" s="733"/>
      <c r="Y19" s="733"/>
      <c r="Z19" s="733"/>
      <c r="AA19" s="733"/>
      <c r="AB19" s="733"/>
      <c r="AC19" s="733"/>
      <c r="AD19" s="726"/>
      <c r="AE19" s="726"/>
      <c r="AF19" s="880"/>
      <c r="AG19" s="881"/>
      <c r="AH19" s="882"/>
      <c r="AI19" s="879"/>
      <c r="AJ19" s="879"/>
      <c r="AK19" s="879"/>
      <c r="AL19" s="879"/>
      <c r="AM19" s="879"/>
      <c r="AN19" s="879"/>
      <c r="AO19" s="879"/>
      <c r="AP19" s="879"/>
      <c r="AQ19" s="879"/>
      <c r="AR19" s="879"/>
      <c r="AS19" s="879"/>
      <c r="AT19" s="879"/>
      <c r="AU19" s="879"/>
      <c r="AV19" s="879"/>
      <c r="AW19" s="879"/>
      <c r="AX19" s="879"/>
      <c r="AY19" s="879"/>
      <c r="AZ19" s="879"/>
      <c r="BA19" s="879"/>
      <c r="BB19" s="879"/>
      <c r="BC19" s="879"/>
      <c r="BD19" s="879"/>
    </row>
    <row r="20" ht="15.75" hidden="1" customHeight="1">
      <c r="F20" s="874" t="str">
        <f t="shared" si="1"/>
        <v/>
      </c>
      <c r="G20" s="718"/>
      <c r="H20" s="718"/>
      <c r="I20" s="718"/>
      <c r="J20" s="718"/>
      <c r="K20" s="718"/>
      <c r="L20" s="811"/>
      <c r="M20" s="726"/>
      <c r="N20" s="726"/>
      <c r="O20" s="726"/>
      <c r="P20" s="726"/>
      <c r="Q20" s="726"/>
      <c r="R20" s="717"/>
      <c r="S20" s="726"/>
      <c r="T20" s="883"/>
      <c r="U20" s="726"/>
      <c r="V20" s="726"/>
      <c r="W20" s="733"/>
      <c r="X20" s="733"/>
      <c r="Y20" s="733"/>
      <c r="Z20" s="733"/>
      <c r="AA20" s="733"/>
      <c r="AB20" s="733"/>
      <c r="AC20" s="733"/>
      <c r="AD20" s="726"/>
      <c r="AE20" s="726"/>
      <c r="AF20" s="880"/>
      <c r="AG20" s="881"/>
      <c r="AH20" s="882"/>
      <c r="AI20" s="879"/>
      <c r="AJ20" s="879"/>
      <c r="AK20" s="879"/>
      <c r="AL20" s="879"/>
      <c r="AM20" s="879"/>
      <c r="AN20" s="879"/>
      <c r="AO20" s="879"/>
      <c r="AP20" s="879"/>
      <c r="AQ20" s="879"/>
      <c r="AR20" s="879"/>
      <c r="AS20" s="879"/>
      <c r="AT20" s="879"/>
      <c r="AU20" s="879"/>
      <c r="AV20" s="879"/>
      <c r="AW20" s="879"/>
      <c r="AX20" s="879"/>
      <c r="AY20" s="879"/>
      <c r="AZ20" s="879"/>
      <c r="BA20" s="879"/>
      <c r="BB20" s="879"/>
      <c r="BC20" s="879"/>
      <c r="BD20" s="879"/>
    </row>
    <row r="21" ht="15.75" hidden="1" customHeight="1">
      <c r="F21" s="874" t="str">
        <f t="shared" si="1"/>
        <v/>
      </c>
      <c r="G21" s="718"/>
      <c r="H21" s="718"/>
      <c r="I21" s="718"/>
      <c r="J21" s="718"/>
      <c r="K21" s="718"/>
      <c r="L21" s="811"/>
      <c r="M21" s="726"/>
      <c r="N21" s="726"/>
      <c r="O21" s="726"/>
      <c r="P21" s="726"/>
      <c r="Q21" s="726"/>
      <c r="R21" s="717"/>
      <c r="S21" s="726"/>
      <c r="T21" s="883"/>
      <c r="U21" s="726"/>
      <c r="V21" s="726"/>
      <c r="W21" s="733"/>
      <c r="X21" s="733"/>
      <c r="Y21" s="733"/>
      <c r="Z21" s="733"/>
      <c r="AA21" s="733"/>
      <c r="AB21" s="733"/>
      <c r="AC21" s="733"/>
      <c r="AD21" s="726"/>
      <c r="AE21" s="726"/>
      <c r="AF21" s="880"/>
      <c r="AG21" s="881"/>
      <c r="AH21" s="882"/>
      <c r="AI21" s="879"/>
      <c r="AJ21" s="879"/>
      <c r="AK21" s="879"/>
      <c r="AL21" s="879"/>
      <c r="AM21" s="879"/>
      <c r="AN21" s="879"/>
      <c r="AO21" s="879"/>
      <c r="AP21" s="879"/>
      <c r="AQ21" s="879"/>
      <c r="AR21" s="879"/>
      <c r="AS21" s="879"/>
      <c r="AT21" s="879"/>
      <c r="AU21" s="879"/>
      <c r="AV21" s="879"/>
      <c r="AW21" s="879"/>
      <c r="AX21" s="879"/>
      <c r="AY21" s="879"/>
      <c r="AZ21" s="879"/>
      <c r="BA21" s="879"/>
      <c r="BB21" s="879"/>
      <c r="BC21" s="879"/>
      <c r="BD21" s="879"/>
    </row>
    <row r="22" ht="15.75" hidden="1" customHeight="1">
      <c r="F22" s="874" t="str">
        <f t="shared" si="1"/>
        <v/>
      </c>
      <c r="G22" s="718"/>
      <c r="H22" s="718"/>
      <c r="I22" s="718"/>
      <c r="J22" s="718"/>
      <c r="K22" s="718"/>
      <c r="L22" s="811"/>
      <c r="M22" s="726"/>
      <c r="N22" s="726"/>
      <c r="O22" s="726"/>
      <c r="P22" s="726"/>
      <c r="Q22" s="726"/>
      <c r="R22" s="717"/>
      <c r="S22" s="726"/>
      <c r="T22" s="883"/>
      <c r="U22" s="726"/>
      <c r="V22" s="726"/>
      <c r="W22" s="733"/>
      <c r="X22" s="733"/>
      <c r="Y22" s="733"/>
      <c r="Z22" s="733"/>
      <c r="AA22" s="733"/>
      <c r="AB22" s="733"/>
      <c r="AC22" s="733"/>
      <c r="AD22" s="726"/>
      <c r="AE22" s="726"/>
      <c r="AF22" s="880"/>
      <c r="AG22" s="881"/>
      <c r="AH22" s="882"/>
      <c r="AI22" s="879"/>
      <c r="AJ22" s="879"/>
      <c r="AK22" s="879"/>
      <c r="AL22" s="879"/>
      <c r="AM22" s="879"/>
      <c r="AN22" s="879"/>
      <c r="AO22" s="879"/>
      <c r="AP22" s="879"/>
      <c r="AQ22" s="879"/>
      <c r="AR22" s="879"/>
      <c r="AS22" s="879"/>
      <c r="AT22" s="879"/>
      <c r="AU22" s="879"/>
      <c r="AV22" s="879"/>
      <c r="AW22" s="879"/>
      <c r="AX22" s="879"/>
      <c r="AY22" s="879"/>
      <c r="AZ22" s="879"/>
      <c r="BA22" s="879"/>
      <c r="BB22" s="879"/>
      <c r="BC22" s="879"/>
      <c r="BD22" s="879"/>
    </row>
    <row r="23" ht="15.75" hidden="1" customHeight="1">
      <c r="F23" s="874" t="str">
        <f t="shared" si="1"/>
        <v/>
      </c>
      <c r="G23" s="718"/>
      <c r="H23" s="718"/>
      <c r="I23" s="718"/>
      <c r="J23" s="718"/>
      <c r="K23" s="718"/>
      <c r="L23" s="811"/>
      <c r="M23" s="726"/>
      <c r="N23" s="726"/>
      <c r="O23" s="726"/>
      <c r="P23" s="726"/>
      <c r="Q23" s="726"/>
      <c r="R23" s="717"/>
      <c r="S23" s="726"/>
      <c r="T23" s="883"/>
      <c r="U23" s="726"/>
      <c r="V23" s="726"/>
      <c r="W23" s="733"/>
      <c r="X23" s="733"/>
      <c r="Y23" s="733"/>
      <c r="Z23" s="733"/>
      <c r="AA23" s="733"/>
      <c r="AB23" s="733"/>
      <c r="AC23" s="733"/>
      <c r="AD23" s="726"/>
      <c r="AE23" s="726"/>
      <c r="AF23" s="880"/>
      <c r="AG23" s="881"/>
      <c r="AH23" s="882"/>
      <c r="AI23" s="879"/>
      <c r="AJ23" s="879"/>
      <c r="AK23" s="879"/>
      <c r="AL23" s="879"/>
      <c r="AM23" s="879"/>
      <c r="AN23" s="879"/>
      <c r="AO23" s="879"/>
      <c r="AP23" s="879"/>
      <c r="AQ23" s="879"/>
      <c r="AR23" s="879"/>
      <c r="AS23" s="879"/>
      <c r="AT23" s="879"/>
      <c r="AU23" s="879"/>
      <c r="AV23" s="879"/>
      <c r="AW23" s="879"/>
      <c r="AX23" s="879"/>
      <c r="AY23" s="879"/>
      <c r="AZ23" s="879"/>
      <c r="BA23" s="879"/>
      <c r="BB23" s="879"/>
      <c r="BC23" s="879"/>
      <c r="BD23" s="879"/>
    </row>
    <row r="24" ht="15.75" hidden="1" customHeight="1">
      <c r="F24" s="874" t="str">
        <f t="shared" si="1"/>
        <v/>
      </c>
      <c r="G24" s="718"/>
      <c r="H24" s="718"/>
      <c r="I24" s="718"/>
      <c r="J24" s="718"/>
      <c r="K24" s="718"/>
      <c r="L24" s="811"/>
      <c r="M24" s="726"/>
      <c r="N24" s="726"/>
      <c r="O24" s="726"/>
      <c r="P24" s="726"/>
      <c r="Q24" s="726"/>
      <c r="R24" s="717"/>
      <c r="S24" s="726"/>
      <c r="T24" s="883"/>
      <c r="U24" s="726"/>
      <c r="V24" s="726"/>
      <c r="W24" s="733"/>
      <c r="X24" s="733"/>
      <c r="Y24" s="733"/>
      <c r="Z24" s="733"/>
      <c r="AA24" s="733"/>
      <c r="AB24" s="733"/>
      <c r="AC24" s="733"/>
      <c r="AD24" s="726"/>
      <c r="AE24" s="726"/>
      <c r="AF24" s="880"/>
      <c r="AG24" s="881"/>
      <c r="AH24" s="882"/>
      <c r="AI24" s="879"/>
      <c r="AJ24" s="879"/>
      <c r="AK24" s="879"/>
      <c r="AL24" s="879"/>
      <c r="AM24" s="879"/>
      <c r="AN24" s="879"/>
      <c r="AO24" s="879"/>
      <c r="AP24" s="879"/>
      <c r="AQ24" s="879"/>
      <c r="AR24" s="879"/>
      <c r="AS24" s="879"/>
      <c r="AT24" s="879"/>
      <c r="AU24" s="879"/>
      <c r="AV24" s="879"/>
      <c r="AW24" s="879"/>
      <c r="AX24" s="879"/>
      <c r="AY24" s="879"/>
      <c r="AZ24" s="879"/>
      <c r="BA24" s="879"/>
      <c r="BB24" s="879"/>
      <c r="BC24" s="879"/>
      <c r="BD24" s="879"/>
    </row>
    <row r="25" ht="15.75" hidden="1" customHeight="1">
      <c r="F25" s="874" t="str">
        <f t="shared" si="1"/>
        <v/>
      </c>
      <c r="G25" s="718"/>
      <c r="H25" s="718"/>
      <c r="I25" s="718"/>
      <c r="J25" s="718"/>
      <c r="K25" s="718"/>
      <c r="L25" s="811"/>
      <c r="M25" s="726"/>
      <c r="N25" s="726"/>
      <c r="O25" s="726"/>
      <c r="P25" s="726"/>
      <c r="Q25" s="726"/>
      <c r="R25" s="717"/>
      <c r="S25" s="726"/>
      <c r="T25" s="883"/>
      <c r="U25" s="726"/>
      <c r="V25" s="726"/>
      <c r="W25" s="733"/>
      <c r="X25" s="733"/>
      <c r="Y25" s="733"/>
      <c r="Z25" s="733"/>
      <c r="AA25" s="733"/>
      <c r="AB25" s="733"/>
      <c r="AC25" s="733"/>
      <c r="AD25" s="726"/>
      <c r="AE25" s="726"/>
      <c r="AF25" s="880"/>
      <c r="AG25" s="881"/>
      <c r="AH25" s="882"/>
      <c r="AI25" s="879"/>
      <c r="AJ25" s="879"/>
      <c r="AK25" s="879"/>
      <c r="AL25" s="879"/>
      <c r="AM25" s="879"/>
      <c r="AN25" s="879"/>
      <c r="AO25" s="879"/>
      <c r="AP25" s="879"/>
      <c r="AQ25" s="879"/>
      <c r="AR25" s="879"/>
      <c r="AS25" s="879"/>
      <c r="AT25" s="879"/>
      <c r="AU25" s="879"/>
      <c r="AV25" s="879"/>
      <c r="AW25" s="879"/>
      <c r="AX25" s="879"/>
      <c r="AY25" s="879"/>
      <c r="AZ25" s="879"/>
      <c r="BA25" s="879"/>
      <c r="BB25" s="879"/>
      <c r="BC25" s="879"/>
      <c r="BD25" s="879"/>
    </row>
    <row r="26" ht="15.75" hidden="1" customHeight="1">
      <c r="F26" s="874" t="str">
        <f t="shared" si="1"/>
        <v/>
      </c>
      <c r="G26" s="718"/>
      <c r="H26" s="718"/>
      <c r="I26" s="718"/>
      <c r="J26" s="718"/>
      <c r="K26" s="718"/>
      <c r="L26" s="811"/>
      <c r="M26" s="726"/>
      <c r="N26" s="726"/>
      <c r="O26" s="726"/>
      <c r="P26" s="726"/>
      <c r="Q26" s="726"/>
      <c r="R26" s="717"/>
      <c r="S26" s="726"/>
      <c r="T26" s="883"/>
      <c r="U26" s="726"/>
      <c r="V26" s="726"/>
      <c r="W26" s="733"/>
      <c r="X26" s="733"/>
      <c r="Y26" s="733"/>
      <c r="Z26" s="733"/>
      <c r="AA26" s="733"/>
      <c r="AB26" s="733"/>
      <c r="AC26" s="733"/>
      <c r="AD26" s="726"/>
      <c r="AE26" s="726"/>
      <c r="AF26" s="880"/>
      <c r="AG26" s="881"/>
      <c r="AH26" s="882"/>
      <c r="AI26" s="879"/>
      <c r="AJ26" s="879"/>
      <c r="AK26" s="879"/>
      <c r="AL26" s="879"/>
      <c r="AM26" s="879"/>
      <c r="AN26" s="879"/>
      <c r="AO26" s="879"/>
      <c r="AP26" s="879"/>
      <c r="AQ26" s="879"/>
      <c r="AR26" s="879"/>
      <c r="AS26" s="879"/>
      <c r="AT26" s="879"/>
      <c r="AU26" s="879"/>
      <c r="AV26" s="879"/>
      <c r="AW26" s="879"/>
      <c r="AX26" s="879"/>
      <c r="AY26" s="879"/>
      <c r="AZ26" s="879"/>
      <c r="BA26" s="879"/>
      <c r="BB26" s="879"/>
      <c r="BC26" s="879"/>
      <c r="BD26" s="879"/>
    </row>
    <row r="27" ht="15.75" hidden="1" customHeight="1">
      <c r="F27" s="874" t="str">
        <f t="shared" si="1"/>
        <v/>
      </c>
      <c r="G27" s="718"/>
      <c r="H27" s="718"/>
      <c r="I27" s="718"/>
      <c r="J27" s="718"/>
      <c r="K27" s="718"/>
      <c r="L27" s="811"/>
      <c r="M27" s="726"/>
      <c r="N27" s="726"/>
      <c r="O27" s="726"/>
      <c r="P27" s="726"/>
      <c r="Q27" s="726"/>
      <c r="R27" s="717"/>
      <c r="S27" s="726"/>
      <c r="T27" s="883"/>
      <c r="U27" s="726"/>
      <c r="V27" s="726"/>
      <c r="W27" s="733"/>
      <c r="X27" s="733"/>
      <c r="Y27" s="733"/>
      <c r="Z27" s="733"/>
      <c r="AA27" s="733"/>
      <c r="AB27" s="733"/>
      <c r="AC27" s="733"/>
      <c r="AD27" s="726"/>
      <c r="AE27" s="726"/>
      <c r="AF27" s="880"/>
      <c r="AG27" s="881"/>
      <c r="AH27" s="882"/>
      <c r="AI27" s="879"/>
      <c r="AJ27" s="879"/>
      <c r="AK27" s="879"/>
      <c r="AL27" s="879"/>
      <c r="AM27" s="879"/>
      <c r="AN27" s="879"/>
      <c r="AO27" s="879"/>
      <c r="AP27" s="879"/>
      <c r="AQ27" s="879"/>
      <c r="AR27" s="879"/>
      <c r="AS27" s="879"/>
      <c r="AT27" s="879"/>
      <c r="AU27" s="879"/>
      <c r="AV27" s="879"/>
      <c r="AW27" s="879"/>
      <c r="AX27" s="879"/>
      <c r="AY27" s="879"/>
      <c r="AZ27" s="879"/>
      <c r="BA27" s="879"/>
      <c r="BB27" s="879"/>
      <c r="BC27" s="879"/>
      <c r="BD27" s="879"/>
    </row>
    <row r="28" ht="15.75" hidden="1" customHeight="1">
      <c r="F28" s="874" t="str">
        <f t="shared" si="1"/>
        <v/>
      </c>
      <c r="G28" s="718"/>
      <c r="H28" s="718"/>
      <c r="I28" s="718"/>
      <c r="J28" s="718"/>
      <c r="K28" s="718"/>
      <c r="L28" s="811"/>
      <c r="M28" s="726"/>
      <c r="N28" s="726"/>
      <c r="O28" s="726"/>
      <c r="P28" s="726"/>
      <c r="Q28" s="726"/>
      <c r="R28" s="717"/>
      <c r="S28" s="726"/>
      <c r="T28" s="883"/>
      <c r="U28" s="726"/>
      <c r="V28" s="726"/>
      <c r="W28" s="733"/>
      <c r="X28" s="733"/>
      <c r="Y28" s="733"/>
      <c r="Z28" s="733"/>
      <c r="AA28" s="733"/>
      <c r="AB28" s="733"/>
      <c r="AC28" s="733"/>
      <c r="AD28" s="726"/>
      <c r="AE28" s="726"/>
      <c r="AF28" s="880"/>
      <c r="AG28" s="881"/>
      <c r="AH28" s="882"/>
      <c r="AI28" s="879"/>
      <c r="AJ28" s="879"/>
      <c r="AK28" s="879"/>
      <c r="AL28" s="879"/>
      <c r="AM28" s="879"/>
      <c r="AN28" s="879"/>
      <c r="AO28" s="879"/>
      <c r="AP28" s="879"/>
      <c r="AQ28" s="879"/>
      <c r="AR28" s="879"/>
      <c r="AS28" s="879"/>
      <c r="AT28" s="879"/>
      <c r="AU28" s="879"/>
      <c r="AV28" s="879"/>
      <c r="AW28" s="879"/>
      <c r="AX28" s="879"/>
      <c r="AY28" s="879"/>
      <c r="AZ28" s="879"/>
      <c r="BA28" s="879"/>
      <c r="BB28" s="879"/>
      <c r="BC28" s="879"/>
      <c r="BD28" s="879"/>
    </row>
    <row r="29" ht="15.75" hidden="1" customHeight="1">
      <c r="F29" s="874" t="str">
        <f t="shared" si="1"/>
        <v/>
      </c>
      <c r="G29" s="718"/>
      <c r="H29" s="718"/>
      <c r="I29" s="718"/>
      <c r="J29" s="718"/>
      <c r="K29" s="718"/>
      <c r="L29" s="811"/>
      <c r="M29" s="726"/>
      <c r="N29" s="726"/>
      <c r="O29" s="726"/>
      <c r="P29" s="726"/>
      <c r="Q29" s="726"/>
      <c r="R29" s="717"/>
      <c r="S29" s="726"/>
      <c r="T29" s="883"/>
      <c r="U29" s="726"/>
      <c r="V29" s="726"/>
      <c r="W29" s="733"/>
      <c r="X29" s="733"/>
      <c r="Y29" s="733"/>
      <c r="Z29" s="733"/>
      <c r="AA29" s="733"/>
      <c r="AB29" s="733"/>
      <c r="AC29" s="733"/>
      <c r="AD29" s="726"/>
      <c r="AE29" s="726"/>
      <c r="AF29" s="880"/>
      <c r="AG29" s="881"/>
      <c r="AH29" s="882"/>
      <c r="AI29" s="879"/>
      <c r="AJ29" s="879"/>
      <c r="AK29" s="879"/>
      <c r="AL29" s="879"/>
      <c r="AM29" s="879"/>
      <c r="AN29" s="879"/>
      <c r="AO29" s="879"/>
      <c r="AP29" s="879"/>
      <c r="AQ29" s="879"/>
      <c r="AR29" s="879"/>
      <c r="AS29" s="879"/>
      <c r="AT29" s="879"/>
      <c r="AU29" s="879"/>
      <c r="AV29" s="879"/>
      <c r="AW29" s="879"/>
      <c r="AX29" s="879"/>
      <c r="AY29" s="879"/>
      <c r="AZ29" s="879"/>
      <c r="BA29" s="879"/>
      <c r="BB29" s="879"/>
      <c r="BC29" s="879"/>
      <c r="BD29" s="879"/>
    </row>
    <row r="30" ht="15.75" hidden="1" customHeight="1">
      <c r="F30" s="874" t="str">
        <f t="shared" si="1"/>
        <v/>
      </c>
      <c r="G30" s="718"/>
      <c r="H30" s="718"/>
      <c r="I30" s="718"/>
      <c r="J30" s="718"/>
      <c r="K30" s="718"/>
      <c r="L30" s="811"/>
      <c r="M30" s="726"/>
      <c r="N30" s="726"/>
      <c r="O30" s="726"/>
      <c r="P30" s="726"/>
      <c r="Q30" s="726"/>
      <c r="R30" s="717"/>
      <c r="S30" s="726"/>
      <c r="T30" s="883"/>
      <c r="U30" s="726"/>
      <c r="V30" s="726"/>
      <c r="W30" s="733"/>
      <c r="X30" s="733"/>
      <c r="Y30" s="733"/>
      <c r="Z30" s="733"/>
      <c r="AA30" s="733"/>
      <c r="AB30" s="733"/>
      <c r="AC30" s="733"/>
      <c r="AD30" s="726"/>
      <c r="AE30" s="726"/>
      <c r="AF30" s="880"/>
      <c r="AG30" s="881"/>
      <c r="AH30" s="882"/>
      <c r="AI30" s="879"/>
      <c r="AJ30" s="879"/>
      <c r="AK30" s="879"/>
      <c r="AL30" s="879"/>
      <c r="AM30" s="879"/>
      <c r="AN30" s="879"/>
      <c r="AO30" s="879"/>
      <c r="AP30" s="879"/>
      <c r="AQ30" s="879"/>
      <c r="AR30" s="879"/>
      <c r="AS30" s="879"/>
      <c r="AT30" s="879"/>
      <c r="AU30" s="879"/>
      <c r="AV30" s="879"/>
      <c r="AW30" s="879"/>
      <c r="AX30" s="879"/>
      <c r="AY30" s="879"/>
      <c r="AZ30" s="879"/>
      <c r="BA30" s="879"/>
      <c r="BB30" s="879"/>
      <c r="BC30" s="879"/>
      <c r="BD30" s="879"/>
    </row>
    <row r="31" ht="15.75" hidden="1" customHeight="1">
      <c r="F31" s="874" t="str">
        <f t="shared" si="1"/>
        <v/>
      </c>
      <c r="G31" s="718"/>
      <c r="H31" s="718"/>
      <c r="I31" s="718"/>
      <c r="J31" s="718"/>
      <c r="K31" s="718"/>
      <c r="L31" s="811"/>
      <c r="M31" s="726"/>
      <c r="N31" s="726"/>
      <c r="O31" s="726"/>
      <c r="P31" s="726"/>
      <c r="Q31" s="726"/>
      <c r="R31" s="717"/>
      <c r="S31" s="726"/>
      <c r="T31" s="883"/>
      <c r="U31" s="726"/>
      <c r="V31" s="726"/>
      <c r="W31" s="733"/>
      <c r="X31" s="733"/>
      <c r="Y31" s="733"/>
      <c r="Z31" s="733"/>
      <c r="AA31" s="733"/>
      <c r="AB31" s="733"/>
      <c r="AC31" s="733"/>
      <c r="AD31" s="726"/>
      <c r="AE31" s="726"/>
      <c r="AF31" s="880"/>
      <c r="AG31" s="881"/>
      <c r="AH31" s="882"/>
      <c r="AI31" s="879"/>
      <c r="AJ31" s="879"/>
      <c r="AK31" s="879"/>
      <c r="AL31" s="879"/>
      <c r="AM31" s="879"/>
      <c r="AN31" s="879"/>
      <c r="AO31" s="879"/>
      <c r="AP31" s="879"/>
      <c r="AQ31" s="879"/>
      <c r="AR31" s="879"/>
      <c r="AS31" s="879"/>
      <c r="AT31" s="879"/>
      <c r="AU31" s="879"/>
      <c r="AV31" s="879"/>
      <c r="AW31" s="879"/>
      <c r="AX31" s="879"/>
      <c r="AY31" s="879"/>
      <c r="AZ31" s="879"/>
      <c r="BA31" s="879"/>
      <c r="BB31" s="879"/>
      <c r="BC31" s="879"/>
      <c r="BD31" s="879"/>
    </row>
    <row r="32" ht="15.75" hidden="1" customHeight="1">
      <c r="F32" s="874" t="str">
        <f t="shared" si="1"/>
        <v/>
      </c>
      <c r="G32" s="718"/>
      <c r="H32" s="718"/>
      <c r="I32" s="718"/>
      <c r="J32" s="718"/>
      <c r="K32" s="718"/>
      <c r="L32" s="811"/>
      <c r="M32" s="726"/>
      <c r="N32" s="726"/>
      <c r="O32" s="726"/>
      <c r="P32" s="726"/>
      <c r="Q32" s="726"/>
      <c r="R32" s="717"/>
      <c r="S32" s="726"/>
      <c r="T32" s="883"/>
      <c r="U32" s="726"/>
      <c r="V32" s="726"/>
      <c r="W32" s="733"/>
      <c r="X32" s="733"/>
      <c r="Y32" s="733"/>
      <c r="Z32" s="733"/>
      <c r="AA32" s="733"/>
      <c r="AB32" s="733"/>
      <c r="AC32" s="733"/>
      <c r="AD32" s="726"/>
      <c r="AE32" s="726"/>
      <c r="AF32" s="880"/>
      <c r="AG32" s="881"/>
      <c r="AH32" s="882"/>
      <c r="AI32" s="879"/>
      <c r="AJ32" s="879"/>
      <c r="AK32" s="879"/>
      <c r="AL32" s="879"/>
      <c r="AM32" s="879"/>
      <c r="AN32" s="879"/>
      <c r="AO32" s="879"/>
      <c r="AP32" s="879"/>
      <c r="AQ32" s="879"/>
      <c r="AR32" s="879"/>
      <c r="AS32" s="879"/>
      <c r="AT32" s="879"/>
      <c r="AU32" s="879"/>
      <c r="AV32" s="879"/>
      <c r="AW32" s="879"/>
      <c r="AX32" s="879"/>
      <c r="AY32" s="879"/>
      <c r="AZ32" s="879"/>
      <c r="BA32" s="879"/>
      <c r="BB32" s="879"/>
      <c r="BC32" s="879"/>
      <c r="BD32" s="879"/>
    </row>
    <row r="33" ht="15.75" hidden="1" customHeight="1">
      <c r="F33" s="874" t="str">
        <f t="shared" si="1"/>
        <v/>
      </c>
      <c r="G33" s="718"/>
      <c r="H33" s="718"/>
      <c r="I33" s="718"/>
      <c r="J33" s="718"/>
      <c r="K33" s="718"/>
      <c r="L33" s="811"/>
      <c r="M33" s="726"/>
      <c r="N33" s="726"/>
      <c r="O33" s="726"/>
      <c r="P33" s="726"/>
      <c r="Q33" s="726"/>
      <c r="R33" s="717"/>
      <c r="S33" s="726"/>
      <c r="T33" s="883"/>
      <c r="U33" s="726"/>
      <c r="V33" s="726"/>
      <c r="W33" s="733"/>
      <c r="X33" s="733"/>
      <c r="Y33" s="733"/>
      <c r="Z33" s="733"/>
      <c r="AA33" s="733"/>
      <c r="AB33" s="733"/>
      <c r="AC33" s="733"/>
      <c r="AD33" s="726"/>
      <c r="AE33" s="726"/>
      <c r="AF33" s="880"/>
      <c r="AG33" s="881"/>
      <c r="AH33" s="882"/>
      <c r="AI33" s="879"/>
      <c r="AJ33" s="879"/>
      <c r="AK33" s="879"/>
      <c r="AL33" s="879"/>
      <c r="AM33" s="879"/>
      <c r="AN33" s="879"/>
      <c r="AO33" s="879"/>
      <c r="AP33" s="879"/>
      <c r="AQ33" s="879"/>
      <c r="AR33" s="879"/>
      <c r="AS33" s="879"/>
      <c r="AT33" s="879"/>
      <c r="AU33" s="879"/>
      <c r="AV33" s="879"/>
      <c r="AW33" s="879"/>
      <c r="AX33" s="879"/>
      <c r="AY33" s="879"/>
      <c r="AZ33" s="879"/>
      <c r="BA33" s="879"/>
      <c r="BB33" s="879"/>
      <c r="BC33" s="879"/>
      <c r="BD33" s="879"/>
    </row>
    <row r="34" ht="15.75" hidden="1" customHeight="1">
      <c r="F34" s="874" t="str">
        <f t="shared" si="1"/>
        <v/>
      </c>
      <c r="G34" s="718"/>
      <c r="H34" s="718"/>
      <c r="I34" s="718"/>
      <c r="J34" s="718"/>
      <c r="K34" s="718"/>
      <c r="L34" s="811"/>
      <c r="M34" s="726"/>
      <c r="N34" s="726"/>
      <c r="O34" s="726"/>
      <c r="P34" s="726"/>
      <c r="Q34" s="726"/>
      <c r="R34" s="717"/>
      <c r="S34" s="726"/>
      <c r="T34" s="883"/>
      <c r="U34" s="726"/>
      <c r="V34" s="726"/>
      <c r="W34" s="733"/>
      <c r="X34" s="733"/>
      <c r="Y34" s="733"/>
      <c r="Z34" s="733"/>
      <c r="AA34" s="733"/>
      <c r="AB34" s="733"/>
      <c r="AC34" s="733"/>
      <c r="AD34" s="726"/>
      <c r="AE34" s="726"/>
      <c r="AF34" s="880"/>
      <c r="AG34" s="881"/>
      <c r="AH34" s="882"/>
      <c r="AI34" s="879"/>
      <c r="AJ34" s="879"/>
      <c r="AK34" s="879"/>
      <c r="AL34" s="879"/>
      <c r="AM34" s="879"/>
      <c r="AN34" s="879"/>
      <c r="AO34" s="879"/>
      <c r="AP34" s="879"/>
      <c r="AQ34" s="879"/>
      <c r="AR34" s="879"/>
      <c r="AS34" s="879"/>
      <c r="AT34" s="879"/>
      <c r="AU34" s="879"/>
      <c r="AV34" s="879"/>
      <c r="AW34" s="879"/>
      <c r="AX34" s="879"/>
      <c r="AY34" s="879"/>
      <c r="AZ34" s="879"/>
      <c r="BA34" s="879"/>
      <c r="BB34" s="879"/>
      <c r="BC34" s="879"/>
      <c r="BD34" s="879"/>
    </row>
    <row r="35" ht="15.75" hidden="1" customHeight="1">
      <c r="F35" s="874" t="str">
        <f t="shared" si="1"/>
        <v/>
      </c>
      <c r="G35" s="718"/>
      <c r="H35" s="718"/>
      <c r="I35" s="718"/>
      <c r="J35" s="718"/>
      <c r="K35" s="718"/>
      <c r="L35" s="811"/>
      <c r="M35" s="726"/>
      <c r="N35" s="726"/>
      <c r="O35" s="726"/>
      <c r="P35" s="726"/>
      <c r="Q35" s="726"/>
      <c r="R35" s="717"/>
      <c r="S35" s="726"/>
      <c r="T35" s="883"/>
      <c r="U35" s="726"/>
      <c r="V35" s="726"/>
      <c r="W35" s="733"/>
      <c r="X35" s="733"/>
      <c r="Y35" s="733"/>
      <c r="Z35" s="733"/>
      <c r="AA35" s="733"/>
      <c r="AB35" s="733"/>
      <c r="AC35" s="733"/>
      <c r="AD35" s="726"/>
      <c r="AE35" s="726"/>
      <c r="AF35" s="880"/>
      <c r="AG35" s="881"/>
      <c r="AH35" s="882"/>
      <c r="AI35" s="879"/>
      <c r="AJ35" s="879"/>
      <c r="AK35" s="879"/>
      <c r="AL35" s="879"/>
      <c r="AM35" s="879"/>
      <c r="AN35" s="879"/>
      <c r="AO35" s="879"/>
      <c r="AP35" s="879"/>
      <c r="AQ35" s="879"/>
      <c r="AR35" s="879"/>
      <c r="AS35" s="879"/>
      <c r="AT35" s="879"/>
      <c r="AU35" s="879"/>
      <c r="AV35" s="879"/>
      <c r="AW35" s="879"/>
      <c r="AX35" s="879"/>
      <c r="AY35" s="879"/>
      <c r="AZ35" s="879"/>
      <c r="BA35" s="879"/>
      <c r="BB35" s="879"/>
      <c r="BC35" s="879"/>
      <c r="BD35" s="879"/>
    </row>
    <row r="36" ht="15.75" hidden="1" customHeight="1">
      <c r="F36" s="874" t="str">
        <f t="shared" si="1"/>
        <v/>
      </c>
      <c r="G36" s="718"/>
      <c r="H36" s="718"/>
      <c r="I36" s="718"/>
      <c r="J36" s="718"/>
      <c r="K36" s="718"/>
      <c r="L36" s="811"/>
      <c r="M36" s="726"/>
      <c r="N36" s="726"/>
      <c r="O36" s="726"/>
      <c r="P36" s="726"/>
      <c r="Q36" s="726"/>
      <c r="R36" s="717"/>
      <c r="S36" s="726"/>
      <c r="T36" s="883"/>
      <c r="U36" s="726"/>
      <c r="V36" s="726"/>
      <c r="W36" s="733"/>
      <c r="X36" s="733"/>
      <c r="Y36" s="733"/>
      <c r="Z36" s="733"/>
      <c r="AA36" s="733"/>
      <c r="AB36" s="733"/>
      <c r="AC36" s="733"/>
      <c r="AD36" s="726"/>
      <c r="AE36" s="726"/>
      <c r="AF36" s="880"/>
      <c r="AG36" s="881"/>
      <c r="AH36" s="882"/>
      <c r="AI36" s="879"/>
      <c r="AJ36" s="879"/>
      <c r="AK36" s="879"/>
      <c r="AL36" s="879"/>
      <c r="AM36" s="879"/>
      <c r="AN36" s="879"/>
      <c r="AO36" s="879"/>
      <c r="AP36" s="879"/>
      <c r="AQ36" s="879"/>
      <c r="AR36" s="879"/>
      <c r="AS36" s="879"/>
      <c r="AT36" s="879"/>
      <c r="AU36" s="879"/>
      <c r="AV36" s="879"/>
      <c r="AW36" s="879"/>
      <c r="AX36" s="879"/>
      <c r="AY36" s="879"/>
      <c r="AZ36" s="879"/>
      <c r="BA36" s="879"/>
      <c r="BB36" s="879"/>
      <c r="BC36" s="879"/>
      <c r="BD36" s="879"/>
    </row>
    <row r="37" ht="15.75" hidden="1" customHeight="1">
      <c r="F37" s="874" t="str">
        <f t="shared" si="1"/>
        <v/>
      </c>
      <c r="G37" s="718"/>
      <c r="H37" s="718"/>
      <c r="I37" s="718"/>
      <c r="J37" s="718"/>
      <c r="K37" s="718"/>
      <c r="L37" s="811"/>
      <c r="M37" s="726"/>
      <c r="N37" s="726"/>
      <c r="O37" s="726"/>
      <c r="P37" s="726"/>
      <c r="Q37" s="726"/>
      <c r="R37" s="717"/>
      <c r="S37" s="726"/>
      <c r="T37" s="883"/>
      <c r="U37" s="726"/>
      <c r="V37" s="726"/>
      <c r="W37" s="733"/>
      <c r="X37" s="733"/>
      <c r="Y37" s="733"/>
      <c r="Z37" s="733"/>
      <c r="AA37" s="733"/>
      <c r="AB37" s="733"/>
      <c r="AC37" s="733"/>
      <c r="AD37" s="726"/>
      <c r="AE37" s="726"/>
      <c r="AF37" s="880"/>
      <c r="AG37" s="881"/>
      <c r="AH37" s="882"/>
      <c r="AI37" s="879"/>
      <c r="AJ37" s="879"/>
      <c r="AK37" s="879"/>
      <c r="AL37" s="879"/>
      <c r="AM37" s="879"/>
      <c r="AN37" s="879"/>
      <c r="AO37" s="879"/>
      <c r="AP37" s="879"/>
      <c r="AQ37" s="879"/>
      <c r="AR37" s="879"/>
      <c r="AS37" s="879"/>
      <c r="AT37" s="879"/>
      <c r="AU37" s="879"/>
      <c r="AV37" s="879"/>
      <c r="AW37" s="879"/>
      <c r="AX37" s="879"/>
      <c r="AY37" s="879"/>
      <c r="AZ37" s="879"/>
      <c r="BA37" s="879"/>
      <c r="BB37" s="879"/>
      <c r="BC37" s="879"/>
      <c r="BD37" s="879"/>
    </row>
    <row r="38" ht="15.75" hidden="1" customHeight="1">
      <c r="F38" s="874" t="str">
        <f t="shared" si="1"/>
        <v/>
      </c>
      <c r="G38" s="718"/>
      <c r="H38" s="718"/>
      <c r="I38" s="718"/>
      <c r="J38" s="718"/>
      <c r="K38" s="718"/>
      <c r="L38" s="811"/>
      <c r="M38" s="726"/>
      <c r="N38" s="726"/>
      <c r="O38" s="726"/>
      <c r="P38" s="726"/>
      <c r="Q38" s="726"/>
      <c r="R38" s="717"/>
      <c r="S38" s="726"/>
      <c r="T38" s="883"/>
      <c r="U38" s="726"/>
      <c r="V38" s="726"/>
      <c r="W38" s="733"/>
      <c r="X38" s="733"/>
      <c r="Y38" s="733"/>
      <c r="Z38" s="733"/>
      <c r="AA38" s="733"/>
      <c r="AB38" s="733"/>
      <c r="AC38" s="733"/>
      <c r="AD38" s="726"/>
      <c r="AE38" s="726"/>
      <c r="AF38" s="880"/>
      <c r="AG38" s="881"/>
      <c r="AH38" s="882"/>
      <c r="AI38" s="879"/>
      <c r="AJ38" s="879"/>
      <c r="AK38" s="879"/>
      <c r="AL38" s="879"/>
      <c r="AM38" s="879"/>
      <c r="AN38" s="879"/>
      <c r="AO38" s="879"/>
      <c r="AP38" s="879"/>
      <c r="AQ38" s="879"/>
      <c r="AR38" s="879"/>
      <c r="AS38" s="879"/>
      <c r="AT38" s="879"/>
      <c r="AU38" s="879"/>
      <c r="AV38" s="879"/>
      <c r="AW38" s="879"/>
      <c r="AX38" s="879"/>
      <c r="AY38" s="879"/>
      <c r="AZ38" s="879"/>
      <c r="BA38" s="879"/>
      <c r="BB38" s="879"/>
      <c r="BC38" s="879"/>
      <c r="BD38" s="879"/>
    </row>
    <row r="39" ht="15.75" hidden="1" customHeight="1">
      <c r="F39" s="874" t="str">
        <f t="shared" si="1"/>
        <v/>
      </c>
      <c r="G39" s="718"/>
      <c r="H39" s="718"/>
      <c r="I39" s="718"/>
      <c r="J39" s="718"/>
      <c r="K39" s="718"/>
      <c r="L39" s="811"/>
      <c r="M39" s="726"/>
      <c r="N39" s="726"/>
      <c r="O39" s="726"/>
      <c r="P39" s="726"/>
      <c r="Q39" s="726"/>
      <c r="R39" s="717"/>
      <c r="S39" s="726"/>
      <c r="T39" s="883"/>
      <c r="U39" s="726"/>
      <c r="V39" s="726"/>
      <c r="W39" s="733"/>
      <c r="X39" s="733"/>
      <c r="Y39" s="733"/>
      <c r="Z39" s="733"/>
      <c r="AA39" s="733"/>
      <c r="AB39" s="733"/>
      <c r="AC39" s="733"/>
      <c r="AD39" s="726"/>
      <c r="AE39" s="726"/>
      <c r="AF39" s="880"/>
      <c r="AG39" s="881"/>
      <c r="AH39" s="882"/>
      <c r="AI39" s="879"/>
      <c r="AJ39" s="879"/>
      <c r="AK39" s="879"/>
      <c r="AL39" s="879"/>
      <c r="AM39" s="879"/>
      <c r="AN39" s="879"/>
      <c r="AO39" s="879"/>
      <c r="AP39" s="879"/>
      <c r="AQ39" s="879"/>
      <c r="AR39" s="879"/>
      <c r="AS39" s="879"/>
      <c r="AT39" s="879"/>
      <c r="AU39" s="879"/>
      <c r="AV39" s="879"/>
      <c r="AW39" s="879"/>
      <c r="AX39" s="879"/>
      <c r="AY39" s="879"/>
      <c r="AZ39" s="879"/>
      <c r="BA39" s="879"/>
      <c r="BB39" s="879"/>
      <c r="BC39" s="879"/>
      <c r="BD39" s="879"/>
    </row>
    <row r="40" ht="15.75" hidden="1" customHeight="1">
      <c r="F40" s="874" t="str">
        <f t="shared" si="1"/>
        <v/>
      </c>
      <c r="G40" s="718"/>
      <c r="H40" s="718"/>
      <c r="I40" s="718"/>
      <c r="J40" s="718"/>
      <c r="K40" s="718"/>
      <c r="L40" s="811"/>
      <c r="M40" s="726"/>
      <c r="N40" s="726"/>
      <c r="O40" s="726"/>
      <c r="P40" s="726"/>
      <c r="Q40" s="726"/>
      <c r="R40" s="717"/>
      <c r="S40" s="726"/>
      <c r="T40" s="883"/>
      <c r="U40" s="726"/>
      <c r="V40" s="726"/>
      <c r="W40" s="733"/>
      <c r="X40" s="733"/>
      <c r="Y40" s="733"/>
      <c r="Z40" s="733"/>
      <c r="AA40" s="733"/>
      <c r="AB40" s="733"/>
      <c r="AC40" s="733"/>
      <c r="AD40" s="726"/>
      <c r="AE40" s="726"/>
      <c r="AF40" s="880"/>
      <c r="AG40" s="881"/>
      <c r="AH40" s="882"/>
      <c r="AI40" s="879"/>
      <c r="AJ40" s="879"/>
      <c r="AK40" s="879"/>
      <c r="AL40" s="879"/>
      <c r="AM40" s="879"/>
      <c r="AN40" s="879"/>
      <c r="AO40" s="879"/>
      <c r="AP40" s="879"/>
      <c r="AQ40" s="879"/>
      <c r="AR40" s="879"/>
      <c r="AS40" s="879"/>
      <c r="AT40" s="879"/>
      <c r="AU40" s="879"/>
      <c r="AV40" s="879"/>
      <c r="AW40" s="879"/>
      <c r="AX40" s="879"/>
      <c r="AY40" s="879"/>
      <c r="AZ40" s="879"/>
      <c r="BA40" s="879"/>
      <c r="BB40" s="879"/>
      <c r="BC40" s="879"/>
      <c r="BD40" s="879"/>
    </row>
    <row r="41" ht="15.75" hidden="1" customHeight="1">
      <c r="F41" s="874" t="str">
        <f t="shared" si="1"/>
        <v/>
      </c>
      <c r="G41" s="718"/>
      <c r="H41" s="718"/>
      <c r="I41" s="718"/>
      <c r="J41" s="718"/>
      <c r="K41" s="718"/>
      <c r="L41" s="811"/>
      <c r="M41" s="726"/>
      <c r="N41" s="726"/>
      <c r="O41" s="726"/>
      <c r="P41" s="726"/>
      <c r="Q41" s="726"/>
      <c r="R41" s="717"/>
      <c r="S41" s="726"/>
      <c r="T41" s="883"/>
      <c r="U41" s="726"/>
      <c r="V41" s="726"/>
      <c r="W41" s="733"/>
      <c r="X41" s="733"/>
      <c r="Y41" s="733"/>
      <c r="Z41" s="733"/>
      <c r="AA41" s="733"/>
      <c r="AB41" s="733"/>
      <c r="AC41" s="733"/>
      <c r="AD41" s="726"/>
      <c r="AE41" s="726"/>
      <c r="AF41" s="880"/>
      <c r="AG41" s="881"/>
      <c r="AH41" s="882"/>
      <c r="AI41" s="879"/>
      <c r="AJ41" s="879"/>
      <c r="AK41" s="879"/>
      <c r="AL41" s="879"/>
      <c r="AM41" s="879"/>
      <c r="AN41" s="879"/>
      <c r="AO41" s="879"/>
      <c r="AP41" s="879"/>
      <c r="AQ41" s="879"/>
      <c r="AR41" s="879"/>
      <c r="AS41" s="879"/>
      <c r="AT41" s="879"/>
      <c r="AU41" s="879"/>
      <c r="AV41" s="879"/>
      <c r="AW41" s="879"/>
      <c r="AX41" s="879"/>
      <c r="AY41" s="879"/>
      <c r="AZ41" s="879"/>
      <c r="BA41" s="879"/>
      <c r="BB41" s="879"/>
      <c r="BC41" s="879"/>
      <c r="BD41" s="879"/>
    </row>
    <row r="42" ht="15.75" hidden="1" customHeight="1">
      <c r="F42" s="874" t="str">
        <f t="shared" si="1"/>
        <v/>
      </c>
      <c r="G42" s="718"/>
      <c r="H42" s="718"/>
      <c r="I42" s="718"/>
      <c r="J42" s="718"/>
      <c r="K42" s="718"/>
      <c r="L42" s="811"/>
      <c r="M42" s="726"/>
      <c r="N42" s="726"/>
      <c r="O42" s="726"/>
      <c r="P42" s="726"/>
      <c r="Q42" s="726"/>
      <c r="R42" s="717"/>
      <c r="S42" s="726"/>
      <c r="T42" s="883"/>
      <c r="U42" s="726"/>
      <c r="V42" s="726"/>
      <c r="W42" s="733"/>
      <c r="X42" s="733"/>
      <c r="Y42" s="733"/>
      <c r="Z42" s="733"/>
      <c r="AA42" s="733"/>
      <c r="AB42" s="733"/>
      <c r="AC42" s="733"/>
      <c r="AD42" s="726"/>
      <c r="AE42" s="726"/>
      <c r="AF42" s="880"/>
      <c r="AG42" s="881"/>
      <c r="AH42" s="882"/>
      <c r="AI42" s="879"/>
      <c r="AJ42" s="879"/>
      <c r="AK42" s="879"/>
      <c r="AL42" s="879"/>
      <c r="AM42" s="879"/>
      <c r="AN42" s="879"/>
      <c r="AO42" s="879"/>
      <c r="AP42" s="879"/>
      <c r="AQ42" s="879"/>
      <c r="AR42" s="879"/>
      <c r="AS42" s="879"/>
      <c r="AT42" s="879"/>
      <c r="AU42" s="879"/>
      <c r="AV42" s="879"/>
      <c r="AW42" s="879"/>
      <c r="AX42" s="879"/>
      <c r="AY42" s="879"/>
      <c r="AZ42" s="879"/>
      <c r="BA42" s="879"/>
      <c r="BB42" s="879"/>
      <c r="BC42" s="879"/>
      <c r="BD42" s="879"/>
    </row>
    <row r="43" ht="15.75" hidden="1" customHeight="1">
      <c r="F43" s="874" t="str">
        <f t="shared" si="1"/>
        <v/>
      </c>
      <c r="G43" s="718"/>
      <c r="H43" s="718"/>
      <c r="I43" s="718"/>
      <c r="J43" s="718"/>
      <c r="K43" s="718"/>
      <c r="L43" s="811"/>
      <c r="M43" s="726"/>
      <c r="N43" s="726"/>
      <c r="O43" s="726"/>
      <c r="P43" s="726"/>
      <c r="Q43" s="726"/>
      <c r="R43" s="717"/>
      <c r="S43" s="726"/>
      <c r="T43" s="883"/>
      <c r="U43" s="726"/>
      <c r="V43" s="726"/>
      <c r="W43" s="733"/>
      <c r="X43" s="733"/>
      <c r="Y43" s="733"/>
      <c r="Z43" s="733"/>
      <c r="AA43" s="733"/>
      <c r="AB43" s="733"/>
      <c r="AC43" s="733"/>
      <c r="AD43" s="726"/>
      <c r="AE43" s="726"/>
      <c r="AF43" s="880"/>
      <c r="AG43" s="881"/>
      <c r="AH43" s="882"/>
      <c r="AI43" s="879"/>
      <c r="AJ43" s="879"/>
      <c r="AK43" s="879"/>
      <c r="AL43" s="879"/>
      <c r="AM43" s="879"/>
      <c r="AN43" s="879"/>
      <c r="AO43" s="879"/>
      <c r="AP43" s="879"/>
      <c r="AQ43" s="879"/>
      <c r="AR43" s="879"/>
      <c r="AS43" s="879"/>
      <c r="AT43" s="879"/>
      <c r="AU43" s="879"/>
      <c r="AV43" s="879"/>
      <c r="AW43" s="879"/>
      <c r="AX43" s="879"/>
      <c r="AY43" s="879"/>
      <c r="AZ43" s="879"/>
      <c r="BA43" s="879"/>
      <c r="BB43" s="879"/>
      <c r="BC43" s="879"/>
      <c r="BD43" s="879"/>
    </row>
    <row r="44" ht="15.75" hidden="1" customHeight="1">
      <c r="F44" s="874" t="str">
        <f t="shared" si="1"/>
        <v/>
      </c>
      <c r="G44" s="718"/>
      <c r="H44" s="718"/>
      <c r="I44" s="718"/>
      <c r="J44" s="718"/>
      <c r="K44" s="718"/>
      <c r="L44" s="811"/>
      <c r="M44" s="726"/>
      <c r="N44" s="726"/>
      <c r="O44" s="726"/>
      <c r="P44" s="726"/>
      <c r="Q44" s="726"/>
      <c r="R44" s="717"/>
      <c r="S44" s="726"/>
      <c r="T44" s="883"/>
      <c r="U44" s="726"/>
      <c r="V44" s="726"/>
      <c r="W44" s="733"/>
      <c r="X44" s="733"/>
      <c r="Y44" s="733"/>
      <c r="Z44" s="733"/>
      <c r="AA44" s="733"/>
      <c r="AB44" s="733"/>
      <c r="AC44" s="733"/>
      <c r="AD44" s="726"/>
      <c r="AE44" s="726"/>
      <c r="AF44" s="880"/>
      <c r="AG44" s="881"/>
      <c r="AH44" s="882"/>
      <c r="AI44" s="879"/>
      <c r="AJ44" s="879"/>
      <c r="AK44" s="879"/>
      <c r="AL44" s="879"/>
      <c r="AM44" s="879"/>
      <c r="AN44" s="879"/>
      <c r="AO44" s="879"/>
      <c r="AP44" s="879"/>
      <c r="AQ44" s="879"/>
      <c r="AR44" s="879"/>
      <c r="AS44" s="879"/>
      <c r="AT44" s="879"/>
      <c r="AU44" s="879"/>
      <c r="AV44" s="879"/>
      <c r="AW44" s="879"/>
      <c r="AX44" s="879"/>
      <c r="AY44" s="879"/>
      <c r="AZ44" s="879"/>
      <c r="BA44" s="879"/>
      <c r="BB44" s="879"/>
      <c r="BC44" s="879"/>
      <c r="BD44" s="879"/>
    </row>
    <row r="45" ht="15.75" hidden="1" customHeight="1">
      <c r="F45" s="874" t="str">
        <f t="shared" si="1"/>
        <v/>
      </c>
      <c r="G45" s="718"/>
      <c r="H45" s="718"/>
      <c r="I45" s="718"/>
      <c r="J45" s="718"/>
      <c r="K45" s="718"/>
      <c r="L45" s="811"/>
      <c r="M45" s="726"/>
      <c r="N45" s="726"/>
      <c r="O45" s="726"/>
      <c r="P45" s="726"/>
      <c r="Q45" s="726"/>
      <c r="R45" s="717"/>
      <c r="S45" s="726"/>
      <c r="T45" s="883"/>
      <c r="U45" s="726"/>
      <c r="V45" s="726"/>
      <c r="W45" s="733"/>
      <c r="X45" s="733"/>
      <c r="Y45" s="733"/>
      <c r="Z45" s="733"/>
      <c r="AA45" s="733"/>
      <c r="AB45" s="733"/>
      <c r="AC45" s="733"/>
      <c r="AD45" s="726"/>
      <c r="AE45" s="726"/>
      <c r="AF45" s="880"/>
      <c r="AG45" s="881"/>
      <c r="AH45" s="882"/>
      <c r="AI45" s="879"/>
      <c r="AJ45" s="879"/>
      <c r="AK45" s="879"/>
      <c r="AL45" s="879"/>
      <c r="AM45" s="879"/>
      <c r="AN45" s="879"/>
      <c r="AO45" s="879"/>
      <c r="AP45" s="879"/>
      <c r="AQ45" s="879"/>
      <c r="AR45" s="879"/>
      <c r="AS45" s="879"/>
      <c r="AT45" s="879"/>
      <c r="AU45" s="879"/>
      <c r="AV45" s="879"/>
      <c r="AW45" s="879"/>
      <c r="AX45" s="879"/>
      <c r="AY45" s="879"/>
      <c r="AZ45" s="879"/>
      <c r="BA45" s="879"/>
      <c r="BB45" s="879"/>
      <c r="BC45" s="879"/>
      <c r="BD45" s="879"/>
    </row>
    <row r="46" ht="15.75" hidden="1" customHeight="1">
      <c r="F46" s="874" t="str">
        <f t="shared" si="1"/>
        <v/>
      </c>
      <c r="G46" s="718"/>
      <c r="H46" s="718"/>
      <c r="I46" s="718"/>
      <c r="J46" s="718"/>
      <c r="K46" s="718"/>
      <c r="L46" s="811"/>
      <c r="M46" s="726"/>
      <c r="N46" s="726"/>
      <c r="O46" s="726"/>
      <c r="P46" s="726"/>
      <c r="Q46" s="726"/>
      <c r="R46" s="717"/>
      <c r="S46" s="726"/>
      <c r="T46" s="883"/>
      <c r="U46" s="726"/>
      <c r="V46" s="726"/>
      <c r="W46" s="733"/>
      <c r="X46" s="733"/>
      <c r="Y46" s="733"/>
      <c r="Z46" s="733"/>
      <c r="AA46" s="733"/>
      <c r="AB46" s="733"/>
      <c r="AC46" s="733"/>
      <c r="AD46" s="726"/>
      <c r="AE46" s="726"/>
      <c r="AF46" s="880"/>
      <c r="AG46" s="881"/>
      <c r="AH46" s="882"/>
      <c r="AI46" s="879"/>
      <c r="AJ46" s="879"/>
      <c r="AK46" s="879"/>
      <c r="AL46" s="879"/>
      <c r="AM46" s="879"/>
      <c r="AN46" s="879"/>
      <c r="AO46" s="879"/>
      <c r="AP46" s="879"/>
      <c r="AQ46" s="879"/>
      <c r="AR46" s="879"/>
      <c r="AS46" s="879"/>
      <c r="AT46" s="879"/>
      <c r="AU46" s="879"/>
      <c r="AV46" s="879"/>
      <c r="AW46" s="879"/>
      <c r="AX46" s="879"/>
      <c r="AY46" s="879"/>
      <c r="AZ46" s="879"/>
      <c r="BA46" s="879"/>
      <c r="BB46" s="879"/>
      <c r="BC46" s="879"/>
      <c r="BD46" s="879"/>
    </row>
    <row r="47" ht="15.75" hidden="1" customHeight="1">
      <c r="F47" s="874" t="str">
        <f t="shared" si="1"/>
        <v/>
      </c>
      <c r="G47" s="718"/>
      <c r="H47" s="718"/>
      <c r="I47" s="718"/>
      <c r="J47" s="718"/>
      <c r="K47" s="718"/>
      <c r="L47" s="811"/>
      <c r="M47" s="726"/>
      <c r="N47" s="726"/>
      <c r="O47" s="726"/>
      <c r="P47" s="726"/>
      <c r="Q47" s="726"/>
      <c r="R47" s="717"/>
      <c r="S47" s="726"/>
      <c r="T47" s="883"/>
      <c r="U47" s="726"/>
      <c r="V47" s="726"/>
      <c r="W47" s="733"/>
      <c r="X47" s="733"/>
      <c r="Y47" s="733"/>
      <c r="Z47" s="733"/>
      <c r="AA47" s="733"/>
      <c r="AB47" s="733"/>
      <c r="AC47" s="733"/>
      <c r="AD47" s="726"/>
      <c r="AE47" s="726"/>
      <c r="AF47" s="880"/>
      <c r="AG47" s="881"/>
      <c r="AH47" s="882"/>
      <c r="AI47" s="879"/>
      <c r="AJ47" s="879"/>
      <c r="AK47" s="879"/>
      <c r="AL47" s="879"/>
      <c r="AM47" s="879"/>
      <c r="AN47" s="879"/>
      <c r="AO47" s="879"/>
      <c r="AP47" s="879"/>
      <c r="AQ47" s="879"/>
      <c r="AR47" s="879"/>
      <c r="AS47" s="879"/>
      <c r="AT47" s="879"/>
      <c r="AU47" s="879"/>
      <c r="AV47" s="879"/>
      <c r="AW47" s="879"/>
      <c r="AX47" s="879"/>
      <c r="AY47" s="879"/>
      <c r="AZ47" s="879"/>
      <c r="BA47" s="879"/>
      <c r="BB47" s="879"/>
      <c r="BC47" s="879"/>
      <c r="BD47" s="879"/>
    </row>
    <row r="48" ht="15.75" hidden="1" customHeight="1">
      <c r="F48" s="874" t="str">
        <f t="shared" si="1"/>
        <v/>
      </c>
      <c r="G48" s="718"/>
      <c r="H48" s="718"/>
      <c r="I48" s="718"/>
      <c r="J48" s="718"/>
      <c r="K48" s="718"/>
      <c r="L48" s="811"/>
      <c r="M48" s="726"/>
      <c r="N48" s="726"/>
      <c r="O48" s="726"/>
      <c r="P48" s="726"/>
      <c r="Q48" s="726"/>
      <c r="R48" s="717"/>
      <c r="S48" s="726"/>
      <c r="T48" s="883"/>
      <c r="U48" s="726"/>
      <c r="V48" s="726"/>
      <c r="W48" s="733"/>
      <c r="X48" s="733"/>
      <c r="Y48" s="733"/>
      <c r="Z48" s="733"/>
      <c r="AA48" s="733"/>
      <c r="AB48" s="733"/>
      <c r="AC48" s="733"/>
      <c r="AD48" s="726"/>
      <c r="AE48" s="726"/>
      <c r="AF48" s="880"/>
      <c r="AG48" s="881"/>
      <c r="AH48" s="882"/>
      <c r="AI48" s="879"/>
      <c r="AJ48" s="879"/>
      <c r="AK48" s="879"/>
      <c r="AL48" s="879"/>
      <c r="AM48" s="879"/>
      <c r="AN48" s="879"/>
      <c r="AO48" s="879"/>
      <c r="AP48" s="879"/>
      <c r="AQ48" s="879"/>
      <c r="AR48" s="879"/>
      <c r="AS48" s="879"/>
      <c r="AT48" s="879"/>
      <c r="AU48" s="879"/>
      <c r="AV48" s="879"/>
      <c r="AW48" s="879"/>
      <c r="AX48" s="879"/>
      <c r="AY48" s="879"/>
      <c r="AZ48" s="879"/>
      <c r="BA48" s="879"/>
      <c r="BB48" s="879"/>
      <c r="BC48" s="879"/>
      <c r="BD48" s="879"/>
    </row>
    <row r="49" ht="15.75" hidden="1" customHeight="1">
      <c r="F49" s="874" t="str">
        <f t="shared" si="1"/>
        <v/>
      </c>
      <c r="G49" s="718"/>
      <c r="H49" s="718"/>
      <c r="I49" s="718"/>
      <c r="J49" s="718"/>
      <c r="K49" s="718"/>
      <c r="L49" s="811"/>
      <c r="M49" s="726"/>
      <c r="N49" s="726"/>
      <c r="O49" s="726"/>
      <c r="P49" s="726"/>
      <c r="Q49" s="726"/>
      <c r="R49" s="717"/>
      <c r="S49" s="726"/>
      <c r="T49" s="883"/>
      <c r="U49" s="726"/>
      <c r="V49" s="726"/>
      <c r="W49" s="733"/>
      <c r="X49" s="733"/>
      <c r="Y49" s="733"/>
      <c r="Z49" s="733"/>
      <c r="AA49" s="733"/>
      <c r="AB49" s="733"/>
      <c r="AC49" s="733"/>
      <c r="AD49" s="726"/>
      <c r="AE49" s="726"/>
      <c r="AF49" s="880"/>
      <c r="AG49" s="881"/>
      <c r="AH49" s="882"/>
      <c r="AI49" s="879"/>
      <c r="AJ49" s="879"/>
      <c r="AK49" s="879"/>
      <c r="AL49" s="879"/>
      <c r="AM49" s="879"/>
      <c r="AN49" s="879"/>
      <c r="AO49" s="879"/>
      <c r="AP49" s="879"/>
      <c r="AQ49" s="879"/>
      <c r="AR49" s="879"/>
      <c r="AS49" s="879"/>
      <c r="AT49" s="879"/>
      <c r="AU49" s="879"/>
      <c r="AV49" s="879"/>
      <c r="AW49" s="879"/>
      <c r="AX49" s="879"/>
      <c r="AY49" s="879"/>
      <c r="AZ49" s="879"/>
      <c r="BA49" s="879"/>
      <c r="BB49" s="879"/>
      <c r="BC49" s="879"/>
      <c r="BD49" s="879"/>
    </row>
    <row r="50" ht="15.75" hidden="1" customHeight="1">
      <c r="F50" s="874" t="str">
        <f t="shared" si="1"/>
        <v/>
      </c>
      <c r="G50" s="718"/>
      <c r="H50" s="718"/>
      <c r="I50" s="718"/>
      <c r="J50" s="718"/>
      <c r="K50" s="718"/>
      <c r="L50" s="811"/>
      <c r="M50" s="726"/>
      <c r="N50" s="726"/>
      <c r="O50" s="726"/>
      <c r="P50" s="726"/>
      <c r="Q50" s="726"/>
      <c r="R50" s="717"/>
      <c r="S50" s="726"/>
      <c r="T50" s="883"/>
      <c r="U50" s="726"/>
      <c r="V50" s="726"/>
      <c r="W50" s="733"/>
      <c r="X50" s="733"/>
      <c r="Y50" s="733"/>
      <c r="Z50" s="733"/>
      <c r="AA50" s="733"/>
      <c r="AB50" s="733"/>
      <c r="AC50" s="733"/>
      <c r="AD50" s="726"/>
      <c r="AE50" s="726"/>
      <c r="AF50" s="880"/>
      <c r="AG50" s="881"/>
      <c r="AH50" s="882"/>
      <c r="AI50" s="879"/>
      <c r="AJ50" s="879"/>
      <c r="AK50" s="879"/>
      <c r="AL50" s="879"/>
      <c r="AM50" s="879"/>
      <c r="AN50" s="879"/>
      <c r="AO50" s="879"/>
      <c r="AP50" s="879"/>
      <c r="AQ50" s="879"/>
      <c r="AR50" s="879"/>
      <c r="AS50" s="879"/>
      <c r="AT50" s="879"/>
      <c r="AU50" s="879"/>
      <c r="AV50" s="879"/>
      <c r="AW50" s="879"/>
      <c r="AX50" s="879"/>
      <c r="AY50" s="879"/>
      <c r="AZ50" s="879"/>
      <c r="BA50" s="879"/>
      <c r="BB50" s="879"/>
      <c r="BC50" s="879"/>
      <c r="BD50" s="879"/>
    </row>
    <row r="51" ht="15.75" hidden="1" customHeight="1">
      <c r="F51" s="874" t="str">
        <f t="shared" si="1"/>
        <v/>
      </c>
      <c r="G51" s="718"/>
      <c r="H51" s="718"/>
      <c r="I51" s="718"/>
      <c r="J51" s="718"/>
      <c r="K51" s="718"/>
      <c r="L51" s="811"/>
      <c r="M51" s="726"/>
      <c r="N51" s="726"/>
      <c r="O51" s="726"/>
      <c r="P51" s="726"/>
      <c r="Q51" s="726"/>
      <c r="R51" s="717"/>
      <c r="S51" s="726"/>
      <c r="T51" s="883"/>
      <c r="U51" s="726"/>
      <c r="V51" s="726"/>
      <c r="W51" s="733"/>
      <c r="X51" s="733"/>
      <c r="Y51" s="733"/>
      <c r="Z51" s="733"/>
      <c r="AA51" s="733"/>
      <c r="AB51" s="733"/>
      <c r="AC51" s="733"/>
      <c r="AD51" s="726"/>
      <c r="AE51" s="726"/>
      <c r="AF51" s="880"/>
      <c r="AG51" s="881"/>
      <c r="AH51" s="882"/>
      <c r="AI51" s="879"/>
      <c r="AJ51" s="879"/>
      <c r="AK51" s="879"/>
      <c r="AL51" s="879"/>
      <c r="AM51" s="879"/>
      <c r="AN51" s="879"/>
      <c r="AO51" s="879"/>
      <c r="AP51" s="879"/>
      <c r="AQ51" s="879"/>
      <c r="AR51" s="879"/>
      <c r="AS51" s="879"/>
      <c r="AT51" s="879"/>
      <c r="AU51" s="879"/>
      <c r="AV51" s="879"/>
      <c r="AW51" s="879"/>
      <c r="AX51" s="879"/>
      <c r="AY51" s="879"/>
      <c r="AZ51" s="879"/>
      <c r="BA51" s="879"/>
      <c r="BB51" s="879"/>
      <c r="BC51" s="879"/>
      <c r="BD51" s="879"/>
    </row>
    <row r="52" ht="15.75" hidden="1" customHeight="1">
      <c r="F52" s="874" t="str">
        <f t="shared" si="1"/>
        <v/>
      </c>
      <c r="G52" s="718"/>
      <c r="H52" s="718"/>
      <c r="I52" s="718"/>
      <c r="J52" s="718"/>
      <c r="K52" s="718"/>
      <c r="L52" s="811"/>
      <c r="M52" s="726"/>
      <c r="N52" s="726"/>
      <c r="O52" s="726"/>
      <c r="P52" s="726"/>
      <c r="Q52" s="726"/>
      <c r="R52" s="717"/>
      <c r="S52" s="726"/>
      <c r="T52" s="883"/>
      <c r="U52" s="726"/>
      <c r="V52" s="726"/>
      <c r="W52" s="733"/>
      <c r="X52" s="733"/>
      <c r="Y52" s="733"/>
      <c r="Z52" s="733"/>
      <c r="AA52" s="733"/>
      <c r="AB52" s="733"/>
      <c r="AC52" s="733"/>
      <c r="AD52" s="726"/>
      <c r="AE52" s="726"/>
      <c r="AF52" s="880"/>
      <c r="AG52" s="881"/>
      <c r="AH52" s="882"/>
      <c r="AI52" s="879"/>
      <c r="AJ52" s="879"/>
      <c r="AK52" s="879"/>
      <c r="AL52" s="879"/>
      <c r="AM52" s="879"/>
      <c r="AN52" s="879"/>
      <c r="AO52" s="879"/>
      <c r="AP52" s="879"/>
      <c r="AQ52" s="879"/>
      <c r="AR52" s="879"/>
      <c r="AS52" s="879"/>
      <c r="AT52" s="879"/>
      <c r="AU52" s="879"/>
      <c r="AV52" s="879"/>
      <c r="AW52" s="879"/>
      <c r="AX52" s="879"/>
      <c r="AY52" s="879"/>
      <c r="AZ52" s="879"/>
      <c r="BA52" s="879"/>
      <c r="BB52" s="879"/>
      <c r="BC52" s="879"/>
      <c r="BD52" s="879"/>
    </row>
    <row r="53" ht="15.75" hidden="1" customHeight="1">
      <c r="F53" s="874" t="str">
        <f t="shared" si="1"/>
        <v/>
      </c>
      <c r="G53" s="718"/>
      <c r="H53" s="718"/>
      <c r="I53" s="718"/>
      <c r="J53" s="718"/>
      <c r="K53" s="718"/>
      <c r="L53" s="811"/>
      <c r="M53" s="726"/>
      <c r="N53" s="726"/>
      <c r="O53" s="726"/>
      <c r="P53" s="726"/>
      <c r="Q53" s="726"/>
      <c r="R53" s="717"/>
      <c r="S53" s="726"/>
      <c r="T53" s="883"/>
      <c r="U53" s="726"/>
      <c r="V53" s="726"/>
      <c r="W53" s="733"/>
      <c r="X53" s="733"/>
      <c r="Y53" s="733"/>
      <c r="Z53" s="733"/>
      <c r="AA53" s="733"/>
      <c r="AB53" s="733"/>
      <c r="AC53" s="733"/>
      <c r="AD53" s="726"/>
      <c r="AE53" s="726"/>
      <c r="AF53" s="880"/>
      <c r="AG53" s="881"/>
      <c r="AH53" s="882"/>
      <c r="AI53" s="879"/>
      <c r="AJ53" s="879"/>
      <c r="AK53" s="879"/>
      <c r="AL53" s="879"/>
      <c r="AM53" s="879"/>
      <c r="AN53" s="879"/>
      <c r="AO53" s="879"/>
      <c r="AP53" s="879"/>
      <c r="AQ53" s="879"/>
      <c r="AR53" s="879"/>
      <c r="AS53" s="879"/>
      <c r="AT53" s="879"/>
      <c r="AU53" s="879"/>
      <c r="AV53" s="879"/>
      <c r="AW53" s="879"/>
      <c r="AX53" s="879"/>
      <c r="AY53" s="879"/>
      <c r="AZ53" s="879"/>
      <c r="BA53" s="879"/>
      <c r="BB53" s="879"/>
      <c r="BC53" s="879"/>
      <c r="BD53" s="879"/>
    </row>
    <row r="54" ht="15.75" hidden="1" customHeight="1">
      <c r="F54" s="874" t="str">
        <f t="shared" si="1"/>
        <v/>
      </c>
      <c r="G54" s="718"/>
      <c r="H54" s="718"/>
      <c r="I54" s="718"/>
      <c r="J54" s="718"/>
      <c r="K54" s="718"/>
      <c r="L54" s="811"/>
      <c r="M54" s="726"/>
      <c r="N54" s="726"/>
      <c r="O54" s="726"/>
      <c r="P54" s="726"/>
      <c r="Q54" s="726"/>
      <c r="R54" s="717"/>
      <c r="S54" s="726"/>
      <c r="T54" s="883"/>
      <c r="U54" s="726"/>
      <c r="V54" s="726"/>
      <c r="W54" s="733"/>
      <c r="X54" s="733"/>
      <c r="Y54" s="733"/>
      <c r="Z54" s="733"/>
      <c r="AA54" s="733"/>
      <c r="AB54" s="733"/>
      <c r="AC54" s="733"/>
      <c r="AD54" s="726"/>
      <c r="AE54" s="726"/>
      <c r="AF54" s="880"/>
      <c r="AG54" s="881"/>
      <c r="AH54" s="882"/>
      <c r="AI54" s="879"/>
      <c r="AJ54" s="879"/>
      <c r="AK54" s="879"/>
      <c r="AL54" s="879"/>
      <c r="AM54" s="879"/>
      <c r="AN54" s="879"/>
      <c r="AO54" s="879"/>
      <c r="AP54" s="879"/>
      <c r="AQ54" s="879"/>
      <c r="AR54" s="879"/>
      <c r="AS54" s="879"/>
      <c r="AT54" s="879"/>
      <c r="AU54" s="879"/>
      <c r="AV54" s="879"/>
      <c r="AW54" s="879"/>
      <c r="AX54" s="879"/>
      <c r="AY54" s="879"/>
      <c r="AZ54" s="879"/>
      <c r="BA54" s="879"/>
      <c r="BB54" s="879"/>
      <c r="BC54" s="879"/>
      <c r="BD54" s="879"/>
    </row>
    <row r="55" ht="15.75" hidden="1" customHeight="1">
      <c r="F55" s="874" t="str">
        <f t="shared" si="1"/>
        <v/>
      </c>
      <c r="G55" s="718"/>
      <c r="H55" s="718"/>
      <c r="I55" s="718"/>
      <c r="J55" s="718"/>
      <c r="K55" s="718"/>
      <c r="L55" s="811"/>
      <c r="M55" s="726"/>
      <c r="N55" s="726"/>
      <c r="O55" s="726"/>
      <c r="P55" s="726"/>
      <c r="Q55" s="726"/>
      <c r="R55" s="717"/>
      <c r="S55" s="726"/>
      <c r="T55" s="883"/>
      <c r="U55" s="726"/>
      <c r="V55" s="726"/>
      <c r="W55" s="733"/>
      <c r="X55" s="733"/>
      <c r="Y55" s="733"/>
      <c r="Z55" s="733"/>
      <c r="AA55" s="733"/>
      <c r="AB55" s="733"/>
      <c r="AC55" s="733"/>
      <c r="AD55" s="726"/>
      <c r="AE55" s="726"/>
      <c r="AF55" s="880"/>
      <c r="AG55" s="881"/>
      <c r="AH55" s="882"/>
      <c r="AI55" s="879"/>
      <c r="AJ55" s="879"/>
      <c r="AK55" s="879"/>
      <c r="AL55" s="879"/>
      <c r="AM55" s="879"/>
      <c r="AN55" s="879"/>
      <c r="AO55" s="879"/>
      <c r="AP55" s="879"/>
      <c r="AQ55" s="879"/>
      <c r="AR55" s="879"/>
      <c r="AS55" s="879"/>
      <c r="AT55" s="879"/>
      <c r="AU55" s="879"/>
      <c r="AV55" s="879"/>
      <c r="AW55" s="879"/>
      <c r="AX55" s="879"/>
      <c r="AY55" s="879"/>
      <c r="AZ55" s="879"/>
      <c r="BA55" s="879"/>
      <c r="BB55" s="879"/>
      <c r="BC55" s="879"/>
      <c r="BD55" s="879"/>
    </row>
    <row r="56" ht="15.75" hidden="1" customHeight="1">
      <c r="F56" s="874" t="str">
        <f t="shared" si="1"/>
        <v/>
      </c>
      <c r="G56" s="718"/>
      <c r="H56" s="718"/>
      <c r="I56" s="718"/>
      <c r="J56" s="718"/>
      <c r="K56" s="718"/>
      <c r="L56" s="811"/>
      <c r="M56" s="726"/>
      <c r="N56" s="726"/>
      <c r="O56" s="726"/>
      <c r="P56" s="726"/>
      <c r="Q56" s="726"/>
      <c r="R56" s="717"/>
      <c r="S56" s="726"/>
      <c r="T56" s="883"/>
      <c r="U56" s="726"/>
      <c r="V56" s="726"/>
      <c r="W56" s="733"/>
      <c r="X56" s="733"/>
      <c r="Y56" s="733"/>
      <c r="Z56" s="733"/>
      <c r="AA56" s="733"/>
      <c r="AB56" s="733"/>
      <c r="AC56" s="733"/>
      <c r="AD56" s="726"/>
      <c r="AE56" s="726"/>
      <c r="AF56" s="880"/>
      <c r="AG56" s="881"/>
      <c r="AH56" s="882"/>
      <c r="AI56" s="879"/>
      <c r="AJ56" s="879"/>
      <c r="AK56" s="879"/>
      <c r="AL56" s="879"/>
      <c r="AM56" s="879"/>
      <c r="AN56" s="879"/>
      <c r="AO56" s="879"/>
      <c r="AP56" s="879"/>
      <c r="AQ56" s="879"/>
      <c r="AR56" s="879"/>
      <c r="AS56" s="879"/>
      <c r="AT56" s="879"/>
      <c r="AU56" s="879"/>
      <c r="AV56" s="879"/>
      <c r="AW56" s="879"/>
      <c r="AX56" s="879"/>
      <c r="AY56" s="879"/>
      <c r="AZ56" s="879"/>
      <c r="BA56" s="879"/>
      <c r="BB56" s="879"/>
      <c r="BC56" s="879"/>
      <c r="BD56" s="879"/>
    </row>
    <row r="57" ht="15.75" hidden="1" customHeight="1">
      <c r="F57" s="874" t="str">
        <f t="shared" si="1"/>
        <v/>
      </c>
      <c r="G57" s="718"/>
      <c r="H57" s="718"/>
      <c r="I57" s="718"/>
      <c r="J57" s="718"/>
      <c r="K57" s="718"/>
      <c r="L57" s="811"/>
      <c r="M57" s="726"/>
      <c r="N57" s="726"/>
      <c r="O57" s="726"/>
      <c r="P57" s="726"/>
      <c r="Q57" s="726"/>
      <c r="R57" s="717"/>
      <c r="S57" s="726"/>
      <c r="T57" s="883"/>
      <c r="U57" s="726"/>
      <c r="V57" s="726"/>
      <c r="W57" s="733"/>
      <c r="X57" s="733"/>
      <c r="Y57" s="733"/>
      <c r="Z57" s="733"/>
      <c r="AA57" s="733"/>
      <c r="AB57" s="733"/>
      <c r="AC57" s="733"/>
      <c r="AD57" s="726"/>
      <c r="AE57" s="726"/>
      <c r="AF57" s="880"/>
      <c r="AG57" s="881"/>
      <c r="AH57" s="882"/>
      <c r="AI57" s="879"/>
      <c r="AJ57" s="879"/>
      <c r="AK57" s="879"/>
      <c r="AL57" s="879"/>
      <c r="AM57" s="879"/>
      <c r="AN57" s="879"/>
      <c r="AO57" s="879"/>
      <c r="AP57" s="879"/>
      <c r="AQ57" s="879"/>
      <c r="AR57" s="879"/>
      <c r="AS57" s="879"/>
      <c r="AT57" s="879"/>
      <c r="AU57" s="879"/>
      <c r="AV57" s="879"/>
      <c r="AW57" s="879"/>
      <c r="AX57" s="879"/>
      <c r="AY57" s="879"/>
      <c r="AZ57" s="879"/>
      <c r="BA57" s="879"/>
      <c r="BB57" s="879"/>
      <c r="BC57" s="879"/>
      <c r="BD57" s="879"/>
    </row>
    <row r="58" ht="15.75" hidden="1" customHeight="1">
      <c r="F58" s="874" t="str">
        <f t="shared" si="1"/>
        <v/>
      </c>
      <c r="G58" s="718"/>
      <c r="H58" s="718"/>
      <c r="I58" s="718"/>
      <c r="J58" s="718"/>
      <c r="K58" s="718"/>
      <c r="L58" s="811"/>
      <c r="M58" s="726"/>
      <c r="N58" s="726"/>
      <c r="O58" s="726"/>
      <c r="P58" s="726"/>
      <c r="Q58" s="726"/>
      <c r="R58" s="717"/>
      <c r="S58" s="726"/>
      <c r="T58" s="883"/>
      <c r="U58" s="726"/>
      <c r="V58" s="726"/>
      <c r="W58" s="733"/>
      <c r="X58" s="733"/>
      <c r="Y58" s="733"/>
      <c r="Z58" s="733"/>
      <c r="AA58" s="733"/>
      <c r="AB58" s="733"/>
      <c r="AC58" s="733"/>
      <c r="AD58" s="726"/>
      <c r="AE58" s="726"/>
      <c r="AF58" s="880"/>
      <c r="AG58" s="881"/>
      <c r="AH58" s="882"/>
      <c r="AI58" s="879"/>
      <c r="AJ58" s="879"/>
      <c r="AK58" s="879"/>
      <c r="AL58" s="879"/>
      <c r="AM58" s="879"/>
      <c r="AN58" s="879"/>
      <c r="AO58" s="879"/>
      <c r="AP58" s="879"/>
      <c r="AQ58" s="879"/>
      <c r="AR58" s="879"/>
      <c r="AS58" s="879"/>
      <c r="AT58" s="879"/>
      <c r="AU58" s="879"/>
      <c r="AV58" s="879"/>
      <c r="AW58" s="879"/>
      <c r="AX58" s="879"/>
      <c r="AY58" s="879"/>
      <c r="AZ58" s="879"/>
      <c r="BA58" s="879"/>
      <c r="BB58" s="879"/>
      <c r="BC58" s="879"/>
      <c r="BD58" s="879"/>
    </row>
    <row r="59" ht="15.75" hidden="1" customHeight="1">
      <c r="F59" s="874" t="str">
        <f t="shared" si="1"/>
        <v/>
      </c>
      <c r="G59" s="718"/>
      <c r="H59" s="718"/>
      <c r="I59" s="718"/>
      <c r="J59" s="718"/>
      <c r="K59" s="718"/>
      <c r="L59" s="811"/>
      <c r="M59" s="726"/>
      <c r="N59" s="726"/>
      <c r="O59" s="726"/>
      <c r="P59" s="726"/>
      <c r="Q59" s="726"/>
      <c r="R59" s="717"/>
      <c r="S59" s="726"/>
      <c r="T59" s="883"/>
      <c r="U59" s="726"/>
      <c r="V59" s="726"/>
      <c r="W59" s="733"/>
      <c r="X59" s="733"/>
      <c r="Y59" s="733"/>
      <c r="Z59" s="733"/>
      <c r="AA59" s="733"/>
      <c r="AB59" s="733"/>
      <c r="AC59" s="733"/>
      <c r="AD59" s="726"/>
      <c r="AE59" s="726"/>
      <c r="AF59" s="880"/>
      <c r="AG59" s="881"/>
      <c r="AH59" s="882"/>
      <c r="AI59" s="879"/>
      <c r="AJ59" s="879"/>
      <c r="AK59" s="879"/>
      <c r="AL59" s="879"/>
      <c r="AM59" s="879"/>
      <c r="AN59" s="879"/>
      <c r="AO59" s="879"/>
      <c r="AP59" s="879"/>
      <c r="AQ59" s="879"/>
      <c r="AR59" s="879"/>
      <c r="AS59" s="879"/>
      <c r="AT59" s="879"/>
      <c r="AU59" s="879"/>
      <c r="AV59" s="879"/>
      <c r="AW59" s="879"/>
      <c r="AX59" s="879"/>
      <c r="AY59" s="879"/>
      <c r="AZ59" s="879"/>
      <c r="BA59" s="879"/>
      <c r="BB59" s="879"/>
      <c r="BC59" s="879"/>
      <c r="BD59" s="879"/>
    </row>
    <row r="60" ht="15.75" hidden="1" customHeight="1">
      <c r="F60" s="874" t="str">
        <f t="shared" si="1"/>
        <v/>
      </c>
      <c r="G60" s="718"/>
      <c r="H60" s="718"/>
      <c r="I60" s="718"/>
      <c r="J60" s="718"/>
      <c r="K60" s="718"/>
      <c r="L60" s="811"/>
      <c r="M60" s="726"/>
      <c r="N60" s="726"/>
      <c r="O60" s="726"/>
      <c r="P60" s="726"/>
      <c r="Q60" s="726"/>
      <c r="R60" s="717"/>
      <c r="S60" s="726"/>
      <c r="T60" s="883"/>
      <c r="U60" s="726"/>
      <c r="V60" s="726"/>
      <c r="W60" s="733"/>
      <c r="X60" s="733"/>
      <c r="Y60" s="733"/>
      <c r="Z60" s="733"/>
      <c r="AA60" s="733"/>
      <c r="AB60" s="733"/>
      <c r="AC60" s="733"/>
      <c r="AD60" s="726"/>
      <c r="AE60" s="726"/>
      <c r="AF60" s="880"/>
      <c r="AG60" s="881"/>
      <c r="AH60" s="882"/>
      <c r="AI60" s="879"/>
      <c r="AJ60" s="879"/>
      <c r="AK60" s="879"/>
      <c r="AL60" s="879"/>
      <c r="AM60" s="879"/>
      <c r="AN60" s="879"/>
      <c r="AO60" s="879"/>
      <c r="AP60" s="879"/>
      <c r="AQ60" s="879"/>
      <c r="AR60" s="879"/>
      <c r="AS60" s="879"/>
      <c r="AT60" s="879"/>
      <c r="AU60" s="879"/>
      <c r="AV60" s="879"/>
      <c r="AW60" s="879"/>
      <c r="AX60" s="879"/>
      <c r="AY60" s="879"/>
      <c r="AZ60" s="879"/>
      <c r="BA60" s="879"/>
      <c r="BB60" s="879"/>
      <c r="BC60" s="879"/>
      <c r="BD60" s="879"/>
    </row>
    <row r="61" ht="15.75" hidden="1" customHeight="1">
      <c r="F61" s="874" t="str">
        <f t="shared" si="1"/>
        <v/>
      </c>
      <c r="G61" s="718"/>
      <c r="H61" s="718"/>
      <c r="I61" s="718"/>
      <c r="J61" s="718"/>
      <c r="K61" s="718"/>
      <c r="L61" s="811"/>
      <c r="M61" s="726"/>
      <c r="N61" s="726"/>
      <c r="O61" s="726"/>
      <c r="P61" s="726"/>
      <c r="Q61" s="726"/>
      <c r="R61" s="717"/>
      <c r="S61" s="726"/>
      <c r="T61" s="883"/>
      <c r="U61" s="726"/>
      <c r="V61" s="726"/>
      <c r="W61" s="733"/>
      <c r="X61" s="733"/>
      <c r="Y61" s="733"/>
      <c r="Z61" s="733"/>
      <c r="AA61" s="733"/>
      <c r="AB61" s="733"/>
      <c r="AC61" s="733"/>
      <c r="AD61" s="726"/>
      <c r="AE61" s="726"/>
      <c r="AF61" s="880"/>
      <c r="AG61" s="881"/>
      <c r="AH61" s="882"/>
      <c r="AI61" s="879"/>
      <c r="AJ61" s="879"/>
      <c r="AK61" s="879"/>
      <c r="AL61" s="879"/>
      <c r="AM61" s="879"/>
      <c r="AN61" s="879"/>
      <c r="AO61" s="879"/>
      <c r="AP61" s="879"/>
      <c r="AQ61" s="879"/>
      <c r="AR61" s="879"/>
      <c r="AS61" s="879"/>
      <c r="AT61" s="879"/>
      <c r="AU61" s="879"/>
      <c r="AV61" s="879"/>
      <c r="AW61" s="879"/>
      <c r="AX61" s="879"/>
      <c r="AY61" s="879"/>
      <c r="AZ61" s="879"/>
      <c r="BA61" s="879"/>
      <c r="BB61" s="879"/>
      <c r="BC61" s="879"/>
      <c r="BD61" s="879"/>
    </row>
    <row r="62" ht="15.75" hidden="1" customHeight="1">
      <c r="F62" s="874" t="str">
        <f t="shared" si="1"/>
        <v/>
      </c>
      <c r="G62" s="718"/>
      <c r="H62" s="718"/>
      <c r="I62" s="718"/>
      <c r="J62" s="718"/>
      <c r="K62" s="718"/>
      <c r="L62" s="811"/>
      <c r="M62" s="726"/>
      <c r="N62" s="726"/>
      <c r="O62" s="726"/>
      <c r="P62" s="726"/>
      <c r="Q62" s="726"/>
      <c r="R62" s="717"/>
      <c r="S62" s="726"/>
      <c r="T62" s="883"/>
      <c r="U62" s="726"/>
      <c r="V62" s="726"/>
      <c r="W62" s="733"/>
      <c r="X62" s="733"/>
      <c r="Y62" s="733"/>
      <c r="Z62" s="733"/>
      <c r="AA62" s="733"/>
      <c r="AB62" s="733"/>
      <c r="AC62" s="733"/>
      <c r="AD62" s="726"/>
      <c r="AE62" s="726"/>
      <c r="AF62" s="880"/>
      <c r="AG62" s="881"/>
      <c r="AH62" s="882"/>
      <c r="AI62" s="879"/>
      <c r="AJ62" s="879"/>
      <c r="AK62" s="879"/>
      <c r="AL62" s="879"/>
      <c r="AM62" s="879"/>
      <c r="AN62" s="879"/>
      <c r="AO62" s="879"/>
      <c r="AP62" s="879"/>
      <c r="AQ62" s="879"/>
      <c r="AR62" s="879"/>
      <c r="AS62" s="879"/>
      <c r="AT62" s="879"/>
      <c r="AU62" s="879"/>
      <c r="AV62" s="879"/>
      <c r="AW62" s="879"/>
      <c r="AX62" s="879"/>
      <c r="AY62" s="879"/>
      <c r="AZ62" s="879"/>
      <c r="BA62" s="879"/>
      <c r="BB62" s="879"/>
      <c r="BC62" s="879"/>
      <c r="BD62" s="879"/>
    </row>
    <row r="63" ht="15.75" hidden="1" customHeight="1">
      <c r="F63" s="874" t="str">
        <f t="shared" si="1"/>
        <v/>
      </c>
      <c r="G63" s="718"/>
      <c r="H63" s="718"/>
      <c r="I63" s="718"/>
      <c r="J63" s="718"/>
      <c r="K63" s="718"/>
      <c r="L63" s="811"/>
      <c r="M63" s="726"/>
      <c r="N63" s="726"/>
      <c r="O63" s="726"/>
      <c r="P63" s="726"/>
      <c r="Q63" s="726"/>
      <c r="R63" s="717"/>
      <c r="S63" s="726"/>
      <c r="T63" s="883"/>
      <c r="U63" s="726"/>
      <c r="V63" s="726"/>
      <c r="W63" s="733"/>
      <c r="X63" s="733"/>
      <c r="Y63" s="733"/>
      <c r="Z63" s="733"/>
      <c r="AA63" s="733"/>
      <c r="AB63" s="733"/>
      <c r="AC63" s="733"/>
      <c r="AD63" s="726"/>
      <c r="AE63" s="726"/>
      <c r="AF63" s="880"/>
      <c r="AG63" s="881"/>
      <c r="AH63" s="882"/>
      <c r="AI63" s="879"/>
      <c r="AJ63" s="879"/>
      <c r="AK63" s="879"/>
      <c r="AL63" s="879"/>
      <c r="AM63" s="879"/>
      <c r="AN63" s="879"/>
      <c r="AO63" s="879"/>
      <c r="AP63" s="879"/>
      <c r="AQ63" s="879"/>
      <c r="AR63" s="879"/>
      <c r="AS63" s="879"/>
      <c r="AT63" s="879"/>
      <c r="AU63" s="879"/>
      <c r="AV63" s="879"/>
      <c r="AW63" s="879"/>
      <c r="AX63" s="879"/>
      <c r="AY63" s="879"/>
      <c r="AZ63" s="879"/>
      <c r="BA63" s="879"/>
      <c r="BB63" s="879"/>
      <c r="BC63" s="879"/>
      <c r="BD63" s="879"/>
    </row>
    <row r="64" ht="15.75" hidden="1" customHeight="1">
      <c r="F64" s="874" t="str">
        <f t="shared" si="1"/>
        <v/>
      </c>
      <c r="G64" s="718"/>
      <c r="H64" s="718"/>
      <c r="I64" s="718"/>
      <c r="J64" s="718"/>
      <c r="K64" s="718"/>
      <c r="L64" s="811"/>
      <c r="M64" s="726"/>
      <c r="N64" s="726"/>
      <c r="O64" s="726"/>
      <c r="P64" s="726"/>
      <c r="Q64" s="726"/>
      <c r="R64" s="717"/>
      <c r="S64" s="726"/>
      <c r="T64" s="883"/>
      <c r="U64" s="726"/>
      <c r="V64" s="726"/>
      <c r="W64" s="733"/>
      <c r="X64" s="733"/>
      <c r="Y64" s="733"/>
      <c r="Z64" s="733"/>
      <c r="AA64" s="733"/>
      <c r="AB64" s="733"/>
      <c r="AC64" s="733"/>
      <c r="AD64" s="726"/>
      <c r="AE64" s="726"/>
      <c r="AF64" s="880"/>
      <c r="AG64" s="881"/>
      <c r="AH64" s="882"/>
      <c r="AI64" s="879"/>
      <c r="AJ64" s="879"/>
      <c r="AK64" s="879"/>
      <c r="AL64" s="879"/>
      <c r="AM64" s="879"/>
      <c r="AN64" s="879"/>
      <c r="AO64" s="879"/>
      <c r="AP64" s="879"/>
      <c r="AQ64" s="879"/>
      <c r="AR64" s="879"/>
      <c r="AS64" s="879"/>
      <c r="AT64" s="879"/>
      <c r="AU64" s="879"/>
      <c r="AV64" s="879"/>
      <c r="AW64" s="879"/>
      <c r="AX64" s="879"/>
      <c r="AY64" s="879"/>
      <c r="AZ64" s="879"/>
      <c r="BA64" s="879"/>
      <c r="BB64" s="879"/>
      <c r="BC64" s="879"/>
      <c r="BD64" s="879"/>
    </row>
    <row r="65" ht="15.75" hidden="1" customHeight="1">
      <c r="F65" s="874" t="str">
        <f t="shared" si="1"/>
        <v/>
      </c>
      <c r="G65" s="718"/>
      <c r="H65" s="718"/>
      <c r="I65" s="718"/>
      <c r="J65" s="718"/>
      <c r="K65" s="718"/>
      <c r="L65" s="811"/>
      <c r="M65" s="726"/>
      <c r="N65" s="726"/>
      <c r="O65" s="726"/>
      <c r="P65" s="726"/>
      <c r="Q65" s="726"/>
      <c r="R65" s="717"/>
      <c r="S65" s="726"/>
      <c r="T65" s="883"/>
      <c r="U65" s="726"/>
      <c r="V65" s="726"/>
      <c r="W65" s="733"/>
      <c r="X65" s="733"/>
      <c r="Y65" s="733"/>
      <c r="Z65" s="733"/>
      <c r="AA65" s="733"/>
      <c r="AB65" s="733"/>
      <c r="AC65" s="733"/>
      <c r="AD65" s="726"/>
      <c r="AE65" s="726"/>
      <c r="AF65" s="880"/>
      <c r="AG65" s="881"/>
      <c r="AH65" s="882"/>
      <c r="AI65" s="879"/>
      <c r="AJ65" s="879"/>
      <c r="AK65" s="879"/>
      <c r="AL65" s="879"/>
      <c r="AM65" s="879"/>
      <c r="AN65" s="879"/>
      <c r="AO65" s="879"/>
      <c r="AP65" s="879"/>
      <c r="AQ65" s="879"/>
      <c r="AR65" s="879"/>
      <c r="AS65" s="879"/>
      <c r="AT65" s="879"/>
      <c r="AU65" s="879"/>
      <c r="AV65" s="879"/>
      <c r="AW65" s="879"/>
      <c r="AX65" s="879"/>
      <c r="AY65" s="879"/>
      <c r="AZ65" s="879"/>
      <c r="BA65" s="879"/>
      <c r="BB65" s="879"/>
      <c r="BC65" s="879"/>
      <c r="BD65" s="879"/>
    </row>
    <row r="66" ht="15.75" hidden="1" customHeight="1">
      <c r="F66" s="874" t="str">
        <f t="shared" si="1"/>
        <v/>
      </c>
      <c r="G66" s="718"/>
      <c r="H66" s="718"/>
      <c r="I66" s="718"/>
      <c r="J66" s="718"/>
      <c r="K66" s="718"/>
      <c r="L66" s="811"/>
      <c r="M66" s="726"/>
      <c r="N66" s="726"/>
      <c r="O66" s="726"/>
      <c r="P66" s="726"/>
      <c r="Q66" s="726"/>
      <c r="R66" s="717"/>
      <c r="S66" s="726"/>
      <c r="T66" s="883"/>
      <c r="U66" s="726"/>
      <c r="V66" s="726"/>
      <c r="W66" s="733"/>
      <c r="X66" s="733"/>
      <c r="Y66" s="733"/>
      <c r="Z66" s="733"/>
      <c r="AA66" s="733"/>
      <c r="AB66" s="733"/>
      <c r="AC66" s="733"/>
      <c r="AD66" s="726"/>
      <c r="AE66" s="726"/>
      <c r="AF66" s="880"/>
      <c r="AG66" s="881"/>
      <c r="AH66" s="882"/>
      <c r="AI66" s="879"/>
      <c r="AJ66" s="879"/>
      <c r="AK66" s="879"/>
      <c r="AL66" s="879"/>
      <c r="AM66" s="879"/>
      <c r="AN66" s="879"/>
      <c r="AO66" s="879"/>
      <c r="AP66" s="879"/>
      <c r="AQ66" s="879"/>
      <c r="AR66" s="879"/>
      <c r="AS66" s="879"/>
      <c r="AT66" s="879"/>
      <c r="AU66" s="879"/>
      <c r="AV66" s="879"/>
      <c r="AW66" s="879"/>
      <c r="AX66" s="879"/>
      <c r="AY66" s="879"/>
      <c r="AZ66" s="879"/>
      <c r="BA66" s="879"/>
      <c r="BB66" s="879"/>
      <c r="BC66" s="879"/>
      <c r="BD66" s="879"/>
    </row>
    <row r="67" ht="15.75" hidden="1" customHeight="1">
      <c r="F67" s="874" t="str">
        <f t="shared" si="1"/>
        <v/>
      </c>
      <c r="G67" s="718"/>
      <c r="H67" s="718"/>
      <c r="I67" s="718"/>
      <c r="J67" s="718"/>
      <c r="K67" s="718"/>
      <c r="L67" s="811"/>
      <c r="M67" s="726"/>
      <c r="N67" s="726"/>
      <c r="O67" s="726"/>
      <c r="P67" s="726"/>
      <c r="Q67" s="726"/>
      <c r="R67" s="717"/>
      <c r="S67" s="726"/>
      <c r="T67" s="883"/>
      <c r="U67" s="726"/>
      <c r="V67" s="726"/>
      <c r="W67" s="733"/>
      <c r="X67" s="733"/>
      <c r="Y67" s="733"/>
      <c r="Z67" s="733"/>
      <c r="AA67" s="733"/>
      <c r="AB67" s="733"/>
      <c r="AC67" s="733"/>
      <c r="AD67" s="726"/>
      <c r="AE67" s="726"/>
      <c r="AF67" s="880"/>
      <c r="AG67" s="881"/>
      <c r="AH67" s="882"/>
      <c r="AI67" s="879"/>
      <c r="AJ67" s="879"/>
      <c r="AK67" s="879"/>
      <c r="AL67" s="879"/>
      <c r="AM67" s="879"/>
      <c r="AN67" s="879"/>
      <c r="AO67" s="879"/>
      <c r="AP67" s="879"/>
      <c r="AQ67" s="879"/>
      <c r="AR67" s="879"/>
      <c r="AS67" s="879"/>
      <c r="AT67" s="879"/>
      <c r="AU67" s="879"/>
      <c r="AV67" s="879"/>
      <c r="AW67" s="879"/>
      <c r="AX67" s="879"/>
      <c r="AY67" s="879"/>
      <c r="AZ67" s="879"/>
      <c r="BA67" s="879"/>
      <c r="BB67" s="879"/>
      <c r="BC67" s="879"/>
      <c r="BD67" s="879"/>
    </row>
    <row r="68" ht="15.75" hidden="1" customHeight="1">
      <c r="F68" s="874" t="str">
        <f t="shared" si="1"/>
        <v/>
      </c>
      <c r="G68" s="718"/>
      <c r="H68" s="718"/>
      <c r="I68" s="718"/>
      <c r="J68" s="718"/>
      <c r="K68" s="718"/>
      <c r="L68" s="811"/>
      <c r="M68" s="726"/>
      <c r="N68" s="726"/>
      <c r="O68" s="726"/>
      <c r="P68" s="726"/>
      <c r="Q68" s="726"/>
      <c r="R68" s="717"/>
      <c r="S68" s="726"/>
      <c r="T68" s="883"/>
      <c r="U68" s="726"/>
      <c r="V68" s="726"/>
      <c r="W68" s="733"/>
      <c r="X68" s="733"/>
      <c r="Y68" s="733"/>
      <c r="Z68" s="733"/>
      <c r="AA68" s="733"/>
      <c r="AB68" s="733"/>
      <c r="AC68" s="733"/>
      <c r="AD68" s="726"/>
      <c r="AE68" s="726"/>
      <c r="AF68" s="880"/>
      <c r="AG68" s="881"/>
      <c r="AH68" s="882"/>
      <c r="AI68" s="879"/>
      <c r="AJ68" s="879"/>
      <c r="AK68" s="879"/>
      <c r="AL68" s="879"/>
      <c r="AM68" s="879"/>
      <c r="AN68" s="879"/>
      <c r="AO68" s="879"/>
      <c r="AP68" s="879"/>
      <c r="AQ68" s="879"/>
      <c r="AR68" s="879"/>
      <c r="AS68" s="879"/>
      <c r="AT68" s="879"/>
      <c r="AU68" s="879"/>
      <c r="AV68" s="879"/>
      <c r="AW68" s="879"/>
      <c r="AX68" s="879"/>
      <c r="AY68" s="879"/>
      <c r="AZ68" s="879"/>
      <c r="BA68" s="879"/>
      <c r="BB68" s="879"/>
      <c r="BC68" s="879"/>
      <c r="BD68" s="879"/>
    </row>
    <row r="69" ht="15.75" hidden="1" customHeight="1">
      <c r="F69" s="874" t="str">
        <f t="shared" si="1"/>
        <v/>
      </c>
      <c r="G69" s="718"/>
      <c r="H69" s="718"/>
      <c r="I69" s="718"/>
      <c r="J69" s="718"/>
      <c r="K69" s="718"/>
      <c r="L69" s="811"/>
      <c r="M69" s="726"/>
      <c r="N69" s="726"/>
      <c r="O69" s="726"/>
      <c r="P69" s="726"/>
      <c r="Q69" s="726"/>
      <c r="R69" s="717"/>
      <c r="S69" s="726"/>
      <c r="T69" s="883"/>
      <c r="U69" s="726"/>
      <c r="V69" s="726"/>
      <c r="W69" s="733"/>
      <c r="X69" s="733"/>
      <c r="Y69" s="733"/>
      <c r="Z69" s="733"/>
      <c r="AA69" s="733"/>
      <c r="AB69" s="733"/>
      <c r="AC69" s="733"/>
      <c r="AD69" s="726"/>
      <c r="AE69" s="726"/>
      <c r="AF69" s="880"/>
      <c r="AG69" s="881"/>
      <c r="AH69" s="882"/>
      <c r="AI69" s="879"/>
      <c r="AJ69" s="879"/>
      <c r="AK69" s="879"/>
      <c r="AL69" s="879"/>
      <c r="AM69" s="879"/>
      <c r="AN69" s="879"/>
      <c r="AO69" s="879"/>
      <c r="AP69" s="879"/>
      <c r="AQ69" s="879"/>
      <c r="AR69" s="879"/>
      <c r="AS69" s="879"/>
      <c r="AT69" s="879"/>
      <c r="AU69" s="879"/>
      <c r="AV69" s="879"/>
      <c r="AW69" s="879"/>
      <c r="AX69" s="879"/>
      <c r="AY69" s="879"/>
      <c r="AZ69" s="879"/>
      <c r="BA69" s="879"/>
      <c r="BB69" s="879"/>
      <c r="BC69" s="879"/>
      <c r="BD69" s="879"/>
    </row>
    <row r="70" ht="15.75" hidden="1" customHeight="1">
      <c r="F70" s="874" t="str">
        <f t="shared" si="1"/>
        <v/>
      </c>
      <c r="G70" s="718"/>
      <c r="H70" s="718"/>
      <c r="I70" s="718"/>
      <c r="J70" s="718"/>
      <c r="K70" s="718"/>
      <c r="L70" s="811"/>
      <c r="M70" s="726"/>
      <c r="N70" s="726"/>
      <c r="O70" s="726"/>
      <c r="P70" s="726"/>
      <c r="Q70" s="726"/>
      <c r="R70" s="717"/>
      <c r="S70" s="726"/>
      <c r="T70" s="883"/>
      <c r="U70" s="726"/>
      <c r="V70" s="726"/>
      <c r="W70" s="733"/>
      <c r="X70" s="733"/>
      <c r="Y70" s="733"/>
      <c r="Z70" s="733"/>
      <c r="AA70" s="733"/>
      <c r="AB70" s="733"/>
      <c r="AC70" s="733"/>
      <c r="AD70" s="726"/>
      <c r="AE70" s="726"/>
      <c r="AF70" s="880"/>
      <c r="AG70" s="881"/>
      <c r="AH70" s="882"/>
      <c r="AI70" s="879"/>
      <c r="AJ70" s="879"/>
      <c r="AK70" s="879"/>
      <c r="AL70" s="879"/>
      <c r="AM70" s="879"/>
      <c r="AN70" s="879"/>
      <c r="AO70" s="879"/>
      <c r="AP70" s="879"/>
      <c r="AQ70" s="879"/>
      <c r="AR70" s="879"/>
      <c r="AS70" s="879"/>
      <c r="AT70" s="879"/>
      <c r="AU70" s="879"/>
      <c r="AV70" s="879"/>
      <c r="AW70" s="879"/>
      <c r="AX70" s="879"/>
      <c r="AY70" s="879"/>
      <c r="AZ70" s="879"/>
      <c r="BA70" s="879"/>
      <c r="BB70" s="879"/>
      <c r="BC70" s="879"/>
      <c r="BD70" s="879"/>
    </row>
    <row r="71" ht="15.75" hidden="1" customHeight="1">
      <c r="F71" s="874" t="str">
        <f t="shared" si="1"/>
        <v/>
      </c>
      <c r="G71" s="718"/>
      <c r="H71" s="718"/>
      <c r="I71" s="718"/>
      <c r="J71" s="718"/>
      <c r="K71" s="718"/>
      <c r="L71" s="811"/>
      <c r="M71" s="726"/>
      <c r="N71" s="726"/>
      <c r="O71" s="726"/>
      <c r="P71" s="726"/>
      <c r="Q71" s="726"/>
      <c r="R71" s="717"/>
      <c r="S71" s="726"/>
      <c r="T71" s="883"/>
      <c r="U71" s="726"/>
      <c r="V71" s="726"/>
      <c r="W71" s="733"/>
      <c r="X71" s="733"/>
      <c r="Y71" s="733"/>
      <c r="Z71" s="733"/>
      <c r="AA71" s="733"/>
      <c r="AB71" s="733"/>
      <c r="AC71" s="733"/>
      <c r="AD71" s="726"/>
      <c r="AE71" s="726"/>
      <c r="AF71" s="880"/>
      <c r="AG71" s="881"/>
      <c r="AH71" s="882"/>
      <c r="AI71" s="879"/>
      <c r="AJ71" s="879"/>
      <c r="AK71" s="879"/>
      <c r="AL71" s="879"/>
      <c r="AM71" s="879"/>
      <c r="AN71" s="879"/>
      <c r="AO71" s="879"/>
      <c r="AP71" s="879"/>
      <c r="AQ71" s="879"/>
      <c r="AR71" s="879"/>
      <c r="AS71" s="879"/>
      <c r="AT71" s="879"/>
      <c r="AU71" s="879"/>
      <c r="AV71" s="879"/>
      <c r="AW71" s="879"/>
      <c r="AX71" s="879"/>
      <c r="AY71" s="879"/>
      <c r="AZ71" s="879"/>
      <c r="BA71" s="879"/>
      <c r="BB71" s="879"/>
      <c r="BC71" s="879"/>
      <c r="BD71" s="879"/>
    </row>
    <row r="72" ht="15.75" hidden="1" customHeight="1">
      <c r="F72" s="874" t="str">
        <f t="shared" si="1"/>
        <v/>
      </c>
      <c r="G72" s="718"/>
      <c r="H72" s="718"/>
      <c r="I72" s="718"/>
      <c r="J72" s="718"/>
      <c r="K72" s="718"/>
      <c r="L72" s="811"/>
      <c r="M72" s="726"/>
      <c r="N72" s="726"/>
      <c r="O72" s="726"/>
      <c r="P72" s="726"/>
      <c r="Q72" s="726"/>
      <c r="R72" s="717"/>
      <c r="S72" s="726"/>
      <c r="T72" s="883"/>
      <c r="U72" s="726"/>
      <c r="V72" s="726"/>
      <c r="W72" s="733"/>
      <c r="X72" s="733"/>
      <c r="Y72" s="733"/>
      <c r="Z72" s="733"/>
      <c r="AA72" s="733"/>
      <c r="AB72" s="733"/>
      <c r="AC72" s="733"/>
      <c r="AD72" s="726"/>
      <c r="AE72" s="726"/>
      <c r="AF72" s="880"/>
      <c r="AG72" s="881"/>
      <c r="AH72" s="882"/>
      <c r="AI72" s="879"/>
      <c r="AJ72" s="879"/>
      <c r="AK72" s="879"/>
      <c r="AL72" s="879"/>
      <c r="AM72" s="879"/>
      <c r="AN72" s="879"/>
      <c r="AO72" s="879"/>
      <c r="AP72" s="879"/>
      <c r="AQ72" s="879"/>
      <c r="AR72" s="879"/>
      <c r="AS72" s="879"/>
      <c r="AT72" s="879"/>
      <c r="AU72" s="879"/>
      <c r="AV72" s="879"/>
      <c r="AW72" s="879"/>
      <c r="AX72" s="879"/>
      <c r="AY72" s="879"/>
      <c r="AZ72" s="879"/>
      <c r="BA72" s="879"/>
      <c r="BB72" s="879"/>
      <c r="BC72" s="879"/>
      <c r="BD72" s="879"/>
    </row>
    <row r="73" ht="15.75" hidden="1" customHeight="1">
      <c r="F73" s="874" t="str">
        <f t="shared" si="1"/>
        <v/>
      </c>
      <c r="G73" s="718"/>
      <c r="H73" s="718"/>
      <c r="I73" s="718"/>
      <c r="J73" s="718"/>
      <c r="K73" s="718"/>
      <c r="L73" s="811"/>
      <c r="M73" s="726"/>
      <c r="N73" s="726"/>
      <c r="O73" s="726"/>
      <c r="P73" s="726"/>
      <c r="Q73" s="726"/>
      <c r="R73" s="717"/>
      <c r="S73" s="726"/>
      <c r="T73" s="883"/>
      <c r="U73" s="726"/>
      <c r="V73" s="726"/>
      <c r="W73" s="733"/>
      <c r="X73" s="733"/>
      <c r="Y73" s="733"/>
      <c r="Z73" s="733"/>
      <c r="AA73" s="733"/>
      <c r="AB73" s="733"/>
      <c r="AC73" s="733"/>
      <c r="AD73" s="726"/>
      <c r="AE73" s="726"/>
      <c r="AF73" s="880"/>
      <c r="AG73" s="881"/>
      <c r="AH73" s="882"/>
      <c r="AI73" s="879"/>
      <c r="AJ73" s="879"/>
      <c r="AK73" s="879"/>
      <c r="AL73" s="879"/>
      <c r="AM73" s="879"/>
      <c r="AN73" s="879"/>
      <c r="AO73" s="879"/>
      <c r="AP73" s="879"/>
      <c r="AQ73" s="879"/>
      <c r="AR73" s="879"/>
      <c r="AS73" s="879"/>
      <c r="AT73" s="879"/>
      <c r="AU73" s="879"/>
      <c r="AV73" s="879"/>
      <c r="AW73" s="879"/>
      <c r="AX73" s="879"/>
      <c r="AY73" s="879"/>
      <c r="AZ73" s="879"/>
      <c r="BA73" s="879"/>
      <c r="BB73" s="879"/>
      <c r="BC73" s="879"/>
      <c r="BD73" s="879"/>
    </row>
    <row r="74" ht="15.75" hidden="1" customHeight="1">
      <c r="F74" s="874" t="str">
        <f t="shared" si="1"/>
        <v/>
      </c>
      <c r="G74" s="718"/>
      <c r="H74" s="718"/>
      <c r="I74" s="718"/>
      <c r="J74" s="718"/>
      <c r="K74" s="718"/>
      <c r="L74" s="811"/>
      <c r="M74" s="726"/>
      <c r="N74" s="726"/>
      <c r="O74" s="726"/>
      <c r="P74" s="726"/>
      <c r="Q74" s="726"/>
      <c r="R74" s="717"/>
      <c r="S74" s="726"/>
      <c r="T74" s="883"/>
      <c r="U74" s="726"/>
      <c r="V74" s="726"/>
      <c r="W74" s="733"/>
      <c r="X74" s="733"/>
      <c r="Y74" s="733"/>
      <c r="Z74" s="733"/>
      <c r="AA74" s="733"/>
      <c r="AB74" s="733"/>
      <c r="AC74" s="733"/>
      <c r="AD74" s="726"/>
      <c r="AE74" s="726"/>
      <c r="AF74" s="880"/>
      <c r="AG74" s="881"/>
      <c r="AH74" s="882"/>
      <c r="AI74" s="879"/>
      <c r="AJ74" s="879"/>
      <c r="AK74" s="879"/>
      <c r="AL74" s="879"/>
      <c r="AM74" s="879"/>
      <c r="AN74" s="879"/>
      <c r="AO74" s="879"/>
      <c r="AP74" s="879"/>
      <c r="AQ74" s="879"/>
      <c r="AR74" s="879"/>
      <c r="AS74" s="879"/>
      <c r="AT74" s="879"/>
      <c r="AU74" s="879"/>
      <c r="AV74" s="879"/>
      <c r="AW74" s="879"/>
      <c r="AX74" s="879"/>
      <c r="AY74" s="879"/>
      <c r="AZ74" s="879"/>
      <c r="BA74" s="879"/>
      <c r="BB74" s="879"/>
      <c r="BC74" s="879"/>
      <c r="BD74" s="879"/>
    </row>
    <row r="75" ht="15.75" hidden="1" customHeight="1">
      <c r="F75" s="874" t="str">
        <f t="shared" si="1"/>
        <v/>
      </c>
      <c r="G75" s="718"/>
      <c r="H75" s="718"/>
      <c r="I75" s="718"/>
      <c r="J75" s="718"/>
      <c r="K75" s="718"/>
      <c r="L75" s="811"/>
      <c r="M75" s="726"/>
      <c r="N75" s="726"/>
      <c r="O75" s="726"/>
      <c r="P75" s="726"/>
      <c r="Q75" s="726"/>
      <c r="R75" s="717"/>
      <c r="S75" s="726"/>
      <c r="T75" s="883"/>
      <c r="U75" s="726"/>
      <c r="V75" s="726"/>
      <c r="W75" s="733"/>
      <c r="X75" s="733"/>
      <c r="Y75" s="733"/>
      <c r="Z75" s="733"/>
      <c r="AA75" s="733"/>
      <c r="AB75" s="733"/>
      <c r="AC75" s="733"/>
      <c r="AD75" s="726"/>
      <c r="AE75" s="726"/>
      <c r="AF75" s="880"/>
      <c r="AG75" s="881"/>
      <c r="AH75" s="882"/>
      <c r="AI75" s="879"/>
      <c r="AJ75" s="879"/>
      <c r="AK75" s="879"/>
      <c r="AL75" s="879"/>
      <c r="AM75" s="879"/>
      <c r="AN75" s="879"/>
      <c r="AO75" s="879"/>
      <c r="AP75" s="879"/>
      <c r="AQ75" s="879"/>
      <c r="AR75" s="879"/>
      <c r="AS75" s="879"/>
      <c r="AT75" s="879"/>
      <c r="AU75" s="879"/>
      <c r="AV75" s="879"/>
      <c r="AW75" s="879"/>
      <c r="AX75" s="879"/>
      <c r="AY75" s="879"/>
      <c r="AZ75" s="879"/>
      <c r="BA75" s="879"/>
      <c r="BB75" s="879"/>
      <c r="BC75" s="879"/>
      <c r="BD75" s="879"/>
    </row>
    <row r="76" ht="15.75" hidden="1" customHeight="1">
      <c r="F76" s="874" t="str">
        <f t="shared" si="1"/>
        <v/>
      </c>
      <c r="G76" s="718"/>
      <c r="H76" s="718"/>
      <c r="I76" s="718"/>
      <c r="J76" s="718"/>
      <c r="K76" s="718"/>
      <c r="L76" s="811"/>
      <c r="M76" s="726"/>
      <c r="N76" s="726"/>
      <c r="O76" s="726"/>
      <c r="P76" s="726"/>
      <c r="Q76" s="726"/>
      <c r="R76" s="717"/>
      <c r="S76" s="726"/>
      <c r="T76" s="883"/>
      <c r="U76" s="726"/>
      <c r="V76" s="726"/>
      <c r="W76" s="733"/>
      <c r="X76" s="733"/>
      <c r="Y76" s="733"/>
      <c r="Z76" s="733"/>
      <c r="AA76" s="733"/>
      <c r="AB76" s="733"/>
      <c r="AC76" s="733"/>
      <c r="AD76" s="726"/>
      <c r="AE76" s="726"/>
      <c r="AF76" s="880"/>
      <c r="AG76" s="881"/>
      <c r="AH76" s="882"/>
      <c r="AI76" s="879"/>
      <c r="AJ76" s="879"/>
      <c r="AK76" s="879"/>
      <c r="AL76" s="879"/>
      <c r="AM76" s="879"/>
      <c r="AN76" s="879"/>
      <c r="AO76" s="879"/>
      <c r="AP76" s="879"/>
      <c r="AQ76" s="879"/>
      <c r="AR76" s="879"/>
      <c r="AS76" s="879"/>
      <c r="AT76" s="879"/>
      <c r="AU76" s="879"/>
      <c r="AV76" s="879"/>
      <c r="AW76" s="879"/>
      <c r="AX76" s="879"/>
      <c r="AY76" s="879"/>
      <c r="AZ76" s="879"/>
      <c r="BA76" s="879"/>
      <c r="BB76" s="879"/>
      <c r="BC76" s="879"/>
      <c r="BD76" s="879"/>
    </row>
    <row r="77" ht="15.75" hidden="1" customHeight="1">
      <c r="F77" s="874" t="str">
        <f t="shared" si="1"/>
        <v/>
      </c>
      <c r="G77" s="718"/>
      <c r="H77" s="718"/>
      <c r="I77" s="718"/>
      <c r="J77" s="718"/>
      <c r="K77" s="718"/>
      <c r="L77" s="811"/>
      <c r="M77" s="726"/>
      <c r="N77" s="726"/>
      <c r="O77" s="726"/>
      <c r="P77" s="726"/>
      <c r="Q77" s="726"/>
      <c r="R77" s="717"/>
      <c r="S77" s="726"/>
      <c r="T77" s="883"/>
      <c r="U77" s="726"/>
      <c r="V77" s="726"/>
      <c r="W77" s="733"/>
      <c r="X77" s="733"/>
      <c r="Y77" s="733"/>
      <c r="Z77" s="733"/>
      <c r="AA77" s="733"/>
      <c r="AB77" s="733"/>
      <c r="AC77" s="733"/>
      <c r="AD77" s="726"/>
      <c r="AE77" s="726"/>
      <c r="AF77" s="880"/>
      <c r="AG77" s="881"/>
      <c r="AH77" s="882"/>
      <c r="AI77" s="879"/>
      <c r="AJ77" s="879"/>
      <c r="AK77" s="879"/>
      <c r="AL77" s="879"/>
      <c r="AM77" s="879"/>
      <c r="AN77" s="879"/>
      <c r="AO77" s="879"/>
      <c r="AP77" s="879"/>
      <c r="AQ77" s="879"/>
      <c r="AR77" s="879"/>
      <c r="AS77" s="879"/>
      <c r="AT77" s="879"/>
      <c r="AU77" s="879"/>
      <c r="AV77" s="879"/>
      <c r="AW77" s="879"/>
      <c r="AX77" s="879"/>
      <c r="AY77" s="879"/>
      <c r="AZ77" s="879"/>
      <c r="BA77" s="879"/>
      <c r="BB77" s="879"/>
      <c r="BC77" s="879"/>
      <c r="BD77" s="879"/>
    </row>
    <row r="78" ht="15.75" hidden="1" customHeight="1">
      <c r="F78" s="874" t="str">
        <f t="shared" si="1"/>
        <v/>
      </c>
      <c r="G78" s="718"/>
      <c r="H78" s="718"/>
      <c r="I78" s="718"/>
      <c r="J78" s="718"/>
      <c r="K78" s="718"/>
      <c r="L78" s="811"/>
      <c r="M78" s="726"/>
      <c r="N78" s="726"/>
      <c r="O78" s="726"/>
      <c r="P78" s="726"/>
      <c r="Q78" s="726"/>
      <c r="R78" s="717"/>
      <c r="S78" s="726"/>
      <c r="T78" s="883"/>
      <c r="U78" s="726"/>
      <c r="V78" s="726"/>
      <c r="W78" s="733"/>
      <c r="X78" s="733"/>
      <c r="Y78" s="733"/>
      <c r="Z78" s="733"/>
      <c r="AA78" s="733"/>
      <c r="AB78" s="733"/>
      <c r="AC78" s="733"/>
      <c r="AD78" s="726"/>
      <c r="AE78" s="726"/>
      <c r="AF78" s="880"/>
      <c r="AG78" s="881"/>
      <c r="AH78" s="882"/>
      <c r="AI78" s="879"/>
      <c r="AJ78" s="879"/>
      <c r="AK78" s="879"/>
      <c r="AL78" s="879"/>
      <c r="AM78" s="879"/>
      <c r="AN78" s="879"/>
      <c r="AO78" s="879"/>
      <c r="AP78" s="879"/>
      <c r="AQ78" s="879"/>
      <c r="AR78" s="879"/>
      <c r="AS78" s="879"/>
      <c r="AT78" s="879"/>
      <c r="AU78" s="879"/>
      <c r="AV78" s="879"/>
      <c r="AW78" s="879"/>
      <c r="AX78" s="879"/>
      <c r="AY78" s="879"/>
      <c r="AZ78" s="879"/>
      <c r="BA78" s="879"/>
      <c r="BB78" s="879"/>
      <c r="BC78" s="879"/>
      <c r="BD78" s="879"/>
    </row>
    <row r="79" ht="15.75" hidden="1" customHeight="1">
      <c r="F79" s="874" t="str">
        <f t="shared" si="1"/>
        <v/>
      </c>
      <c r="G79" s="718"/>
      <c r="H79" s="718"/>
      <c r="I79" s="718"/>
      <c r="J79" s="718"/>
      <c r="K79" s="718"/>
      <c r="L79" s="811"/>
      <c r="M79" s="726"/>
      <c r="N79" s="726"/>
      <c r="O79" s="726"/>
      <c r="P79" s="726"/>
      <c r="Q79" s="726"/>
      <c r="R79" s="717"/>
      <c r="S79" s="726"/>
      <c r="T79" s="883"/>
      <c r="U79" s="726"/>
      <c r="V79" s="726"/>
      <c r="W79" s="733"/>
      <c r="X79" s="733"/>
      <c r="Y79" s="733"/>
      <c r="Z79" s="733"/>
      <c r="AA79" s="733"/>
      <c r="AB79" s="733"/>
      <c r="AC79" s="733"/>
      <c r="AD79" s="726"/>
      <c r="AE79" s="726"/>
      <c r="AF79" s="880"/>
      <c r="AG79" s="881"/>
      <c r="AH79" s="882"/>
      <c r="AI79" s="879"/>
      <c r="AJ79" s="879"/>
      <c r="AK79" s="879"/>
      <c r="AL79" s="879"/>
      <c r="AM79" s="879"/>
      <c r="AN79" s="879"/>
      <c r="AO79" s="879"/>
      <c r="AP79" s="879"/>
      <c r="AQ79" s="879"/>
      <c r="AR79" s="879"/>
      <c r="AS79" s="879"/>
      <c r="AT79" s="879"/>
      <c r="AU79" s="879"/>
      <c r="AV79" s="879"/>
      <c r="AW79" s="879"/>
      <c r="AX79" s="879"/>
      <c r="AY79" s="879"/>
      <c r="AZ79" s="879"/>
      <c r="BA79" s="879"/>
      <c r="BB79" s="879"/>
      <c r="BC79" s="879"/>
      <c r="BD79" s="879"/>
    </row>
    <row r="80" ht="15.75" hidden="1" customHeight="1">
      <c r="F80" s="874" t="str">
        <f t="shared" si="1"/>
        <v/>
      </c>
      <c r="G80" s="718"/>
      <c r="H80" s="718"/>
      <c r="I80" s="718"/>
      <c r="J80" s="718"/>
      <c r="K80" s="718"/>
      <c r="L80" s="811"/>
      <c r="M80" s="726"/>
      <c r="N80" s="726"/>
      <c r="O80" s="726"/>
      <c r="P80" s="726"/>
      <c r="Q80" s="726"/>
      <c r="R80" s="717"/>
      <c r="S80" s="726"/>
      <c r="T80" s="883"/>
      <c r="U80" s="726"/>
      <c r="V80" s="726"/>
      <c r="W80" s="733"/>
      <c r="X80" s="733"/>
      <c r="Y80" s="733"/>
      <c r="Z80" s="733"/>
      <c r="AA80" s="733"/>
      <c r="AB80" s="733"/>
      <c r="AC80" s="733"/>
      <c r="AD80" s="726"/>
      <c r="AE80" s="726"/>
      <c r="AF80" s="880"/>
      <c r="AG80" s="881"/>
      <c r="AH80" s="882"/>
      <c r="AI80" s="879"/>
      <c r="AJ80" s="879"/>
      <c r="AK80" s="879"/>
      <c r="AL80" s="879"/>
      <c r="AM80" s="879"/>
      <c r="AN80" s="879"/>
      <c r="AO80" s="879"/>
      <c r="AP80" s="879"/>
      <c r="AQ80" s="879"/>
      <c r="AR80" s="879"/>
      <c r="AS80" s="879"/>
      <c r="AT80" s="879"/>
      <c r="AU80" s="879"/>
      <c r="AV80" s="879"/>
      <c r="AW80" s="879"/>
      <c r="AX80" s="879"/>
      <c r="AY80" s="879"/>
      <c r="AZ80" s="879"/>
      <c r="BA80" s="879"/>
      <c r="BB80" s="879"/>
      <c r="BC80" s="879"/>
      <c r="BD80" s="879"/>
    </row>
    <row r="81" ht="15.75" hidden="1" customHeight="1">
      <c r="F81" s="874" t="str">
        <f t="shared" si="1"/>
        <v/>
      </c>
      <c r="G81" s="718"/>
      <c r="H81" s="718"/>
      <c r="I81" s="718"/>
      <c r="J81" s="718"/>
      <c r="K81" s="718"/>
      <c r="L81" s="811"/>
      <c r="M81" s="726"/>
      <c r="N81" s="726"/>
      <c r="O81" s="726"/>
      <c r="P81" s="726"/>
      <c r="Q81" s="726"/>
      <c r="R81" s="717"/>
      <c r="S81" s="726"/>
      <c r="T81" s="883"/>
      <c r="U81" s="726"/>
      <c r="V81" s="726"/>
      <c r="W81" s="733"/>
      <c r="X81" s="733"/>
      <c r="Y81" s="733"/>
      <c r="Z81" s="733"/>
      <c r="AA81" s="733"/>
      <c r="AB81" s="733"/>
      <c r="AC81" s="733"/>
      <c r="AD81" s="726"/>
      <c r="AE81" s="726"/>
      <c r="AF81" s="880"/>
      <c r="AG81" s="881"/>
      <c r="AH81" s="882"/>
      <c r="AI81" s="879"/>
      <c r="AJ81" s="879"/>
      <c r="AK81" s="879"/>
      <c r="AL81" s="879"/>
      <c r="AM81" s="879"/>
      <c r="AN81" s="879"/>
      <c r="AO81" s="879"/>
      <c r="AP81" s="879"/>
      <c r="AQ81" s="879"/>
      <c r="AR81" s="879"/>
      <c r="AS81" s="879"/>
      <c r="AT81" s="879"/>
      <c r="AU81" s="879"/>
      <c r="AV81" s="879"/>
      <c r="AW81" s="879"/>
      <c r="AX81" s="879"/>
      <c r="AY81" s="879"/>
      <c r="AZ81" s="879"/>
      <c r="BA81" s="879"/>
      <c r="BB81" s="879"/>
      <c r="BC81" s="879"/>
      <c r="BD81" s="879"/>
    </row>
    <row r="82" ht="15.75" hidden="1" customHeight="1">
      <c r="F82" s="874" t="str">
        <f t="shared" si="1"/>
        <v/>
      </c>
      <c r="G82" s="718"/>
      <c r="H82" s="718"/>
      <c r="I82" s="718"/>
      <c r="J82" s="718"/>
      <c r="K82" s="718"/>
      <c r="L82" s="811"/>
      <c r="M82" s="726"/>
      <c r="N82" s="726"/>
      <c r="O82" s="726"/>
      <c r="P82" s="726"/>
      <c r="Q82" s="726"/>
      <c r="R82" s="717"/>
      <c r="S82" s="726"/>
      <c r="T82" s="883"/>
      <c r="U82" s="726"/>
      <c r="V82" s="726"/>
      <c r="W82" s="733"/>
      <c r="X82" s="733"/>
      <c r="Y82" s="733"/>
      <c r="Z82" s="733"/>
      <c r="AA82" s="733"/>
      <c r="AB82" s="733"/>
      <c r="AC82" s="733"/>
      <c r="AD82" s="726"/>
      <c r="AE82" s="726"/>
      <c r="AF82" s="880"/>
      <c r="AG82" s="881"/>
      <c r="AH82" s="882"/>
      <c r="AI82" s="879"/>
      <c r="AJ82" s="879"/>
      <c r="AK82" s="879"/>
      <c r="AL82" s="879"/>
      <c r="AM82" s="879"/>
      <c r="AN82" s="879"/>
      <c r="AO82" s="879"/>
      <c r="AP82" s="879"/>
      <c r="AQ82" s="879"/>
      <c r="AR82" s="879"/>
      <c r="AS82" s="879"/>
      <c r="AT82" s="879"/>
      <c r="AU82" s="879"/>
      <c r="AV82" s="879"/>
      <c r="AW82" s="879"/>
      <c r="AX82" s="879"/>
      <c r="AY82" s="879"/>
      <c r="AZ82" s="879"/>
      <c r="BA82" s="879"/>
      <c r="BB82" s="879"/>
      <c r="BC82" s="879"/>
      <c r="BD82" s="879"/>
    </row>
    <row r="83" ht="15.75" hidden="1" customHeight="1">
      <c r="F83" s="874" t="str">
        <f t="shared" si="1"/>
        <v/>
      </c>
      <c r="G83" s="718"/>
      <c r="H83" s="718"/>
      <c r="I83" s="718"/>
      <c r="J83" s="718"/>
      <c r="K83" s="718"/>
      <c r="L83" s="811"/>
      <c r="M83" s="726"/>
      <c r="N83" s="726"/>
      <c r="O83" s="726"/>
      <c r="P83" s="726"/>
      <c r="Q83" s="726"/>
      <c r="R83" s="717"/>
      <c r="S83" s="726"/>
      <c r="T83" s="883"/>
      <c r="U83" s="726"/>
      <c r="V83" s="726"/>
      <c r="W83" s="733"/>
      <c r="X83" s="733"/>
      <c r="Y83" s="733"/>
      <c r="Z83" s="733"/>
      <c r="AA83" s="733"/>
      <c r="AB83" s="733"/>
      <c r="AC83" s="733"/>
      <c r="AD83" s="726"/>
      <c r="AE83" s="726"/>
      <c r="AF83" s="880"/>
      <c r="AG83" s="881"/>
      <c r="AH83" s="882"/>
      <c r="AI83" s="879"/>
      <c r="AJ83" s="879"/>
      <c r="AK83" s="879"/>
      <c r="AL83" s="879"/>
      <c r="AM83" s="879"/>
      <c r="AN83" s="879"/>
      <c r="AO83" s="879"/>
      <c r="AP83" s="879"/>
      <c r="AQ83" s="879"/>
      <c r="AR83" s="879"/>
      <c r="AS83" s="879"/>
      <c r="AT83" s="879"/>
      <c r="AU83" s="879"/>
      <c r="AV83" s="879"/>
      <c r="AW83" s="879"/>
      <c r="AX83" s="879"/>
      <c r="AY83" s="879"/>
      <c r="AZ83" s="879"/>
      <c r="BA83" s="879"/>
      <c r="BB83" s="879"/>
      <c r="BC83" s="879"/>
      <c r="BD83" s="879"/>
    </row>
    <row r="84" ht="15.75" hidden="1" customHeight="1">
      <c r="F84" s="874" t="str">
        <f t="shared" si="1"/>
        <v/>
      </c>
      <c r="G84" s="718"/>
      <c r="H84" s="718"/>
      <c r="I84" s="718"/>
      <c r="J84" s="718"/>
      <c r="K84" s="718"/>
      <c r="L84" s="811"/>
      <c r="M84" s="726"/>
      <c r="N84" s="726"/>
      <c r="O84" s="726"/>
      <c r="P84" s="726"/>
      <c r="Q84" s="726"/>
      <c r="R84" s="717"/>
      <c r="S84" s="726"/>
      <c r="T84" s="883"/>
      <c r="U84" s="726"/>
      <c r="V84" s="726"/>
      <c r="W84" s="733"/>
      <c r="X84" s="733"/>
      <c r="Y84" s="733"/>
      <c r="Z84" s="733"/>
      <c r="AA84" s="733"/>
      <c r="AB84" s="733"/>
      <c r="AC84" s="733"/>
      <c r="AD84" s="726"/>
      <c r="AE84" s="726"/>
      <c r="AF84" s="880"/>
      <c r="AG84" s="881"/>
      <c r="AH84" s="882"/>
      <c r="AI84" s="879"/>
      <c r="AJ84" s="879"/>
      <c r="AK84" s="879"/>
      <c r="AL84" s="879"/>
      <c r="AM84" s="879"/>
      <c r="AN84" s="879"/>
      <c r="AO84" s="879"/>
      <c r="AP84" s="879"/>
      <c r="AQ84" s="879"/>
      <c r="AR84" s="879"/>
      <c r="AS84" s="879"/>
      <c r="AT84" s="879"/>
      <c r="AU84" s="879"/>
      <c r="AV84" s="879"/>
      <c r="AW84" s="879"/>
      <c r="AX84" s="879"/>
      <c r="AY84" s="879"/>
      <c r="AZ84" s="879"/>
      <c r="BA84" s="879"/>
      <c r="BB84" s="879"/>
      <c r="BC84" s="879"/>
      <c r="BD84" s="879"/>
    </row>
    <row r="85" ht="15.75" hidden="1" customHeight="1">
      <c r="F85" s="874" t="str">
        <f t="shared" si="1"/>
        <v/>
      </c>
      <c r="G85" s="718"/>
      <c r="H85" s="718"/>
      <c r="I85" s="718"/>
      <c r="J85" s="718"/>
      <c r="K85" s="718"/>
      <c r="L85" s="811"/>
      <c r="M85" s="726"/>
      <c r="N85" s="726"/>
      <c r="O85" s="726"/>
      <c r="P85" s="726"/>
      <c r="Q85" s="726"/>
      <c r="R85" s="717"/>
      <c r="S85" s="726"/>
      <c r="T85" s="883"/>
      <c r="U85" s="726"/>
      <c r="V85" s="726"/>
      <c r="W85" s="733"/>
      <c r="X85" s="733"/>
      <c r="Y85" s="733"/>
      <c r="Z85" s="733"/>
      <c r="AA85" s="733"/>
      <c r="AB85" s="733"/>
      <c r="AC85" s="733"/>
      <c r="AD85" s="726"/>
      <c r="AE85" s="726"/>
      <c r="AF85" s="880"/>
      <c r="AG85" s="881"/>
      <c r="AH85" s="882"/>
      <c r="AI85" s="879"/>
      <c r="AJ85" s="879"/>
      <c r="AK85" s="879"/>
      <c r="AL85" s="879"/>
      <c r="AM85" s="879"/>
      <c r="AN85" s="879"/>
      <c r="AO85" s="879"/>
      <c r="AP85" s="879"/>
      <c r="AQ85" s="879"/>
      <c r="AR85" s="879"/>
      <c r="AS85" s="879"/>
      <c r="AT85" s="879"/>
      <c r="AU85" s="879"/>
      <c r="AV85" s="879"/>
      <c r="AW85" s="879"/>
      <c r="AX85" s="879"/>
      <c r="AY85" s="879"/>
      <c r="AZ85" s="879"/>
      <c r="BA85" s="879"/>
      <c r="BB85" s="879"/>
      <c r="BC85" s="879"/>
      <c r="BD85" s="879"/>
    </row>
    <row r="86" ht="15.75" hidden="1" customHeight="1">
      <c r="F86" s="874" t="str">
        <f t="shared" si="1"/>
        <v/>
      </c>
      <c r="G86" s="718"/>
      <c r="H86" s="718"/>
      <c r="I86" s="718"/>
      <c r="J86" s="718"/>
      <c r="K86" s="718"/>
      <c r="L86" s="811"/>
      <c r="M86" s="726"/>
      <c r="N86" s="726"/>
      <c r="O86" s="726"/>
      <c r="P86" s="726"/>
      <c r="Q86" s="726"/>
      <c r="R86" s="717"/>
      <c r="S86" s="726"/>
      <c r="T86" s="883"/>
      <c r="U86" s="726"/>
      <c r="V86" s="726"/>
      <c r="W86" s="733"/>
      <c r="X86" s="733"/>
      <c r="Y86" s="733"/>
      <c r="Z86" s="733"/>
      <c r="AA86" s="733"/>
      <c r="AB86" s="733"/>
      <c r="AC86" s="733"/>
      <c r="AD86" s="726"/>
      <c r="AE86" s="726"/>
      <c r="AF86" s="880"/>
      <c r="AG86" s="881"/>
      <c r="AH86" s="882"/>
      <c r="AI86" s="879"/>
      <c r="AJ86" s="879"/>
      <c r="AK86" s="879"/>
      <c r="AL86" s="879"/>
      <c r="AM86" s="879"/>
      <c r="AN86" s="879"/>
      <c r="AO86" s="879"/>
      <c r="AP86" s="879"/>
      <c r="AQ86" s="879"/>
      <c r="AR86" s="879"/>
      <c r="AS86" s="879"/>
      <c r="AT86" s="879"/>
      <c r="AU86" s="879"/>
      <c r="AV86" s="879"/>
      <c r="AW86" s="879"/>
      <c r="AX86" s="879"/>
      <c r="AY86" s="879"/>
      <c r="AZ86" s="879"/>
      <c r="BA86" s="879"/>
      <c r="BB86" s="879"/>
      <c r="BC86" s="879"/>
      <c r="BD86" s="879"/>
    </row>
    <row r="87" ht="15.75" hidden="1" customHeight="1">
      <c r="F87" s="874" t="str">
        <f t="shared" si="1"/>
        <v/>
      </c>
      <c r="G87" s="718"/>
      <c r="H87" s="718"/>
      <c r="I87" s="718"/>
      <c r="J87" s="718"/>
      <c r="K87" s="718"/>
      <c r="L87" s="811"/>
      <c r="M87" s="726"/>
      <c r="N87" s="726"/>
      <c r="O87" s="726"/>
      <c r="P87" s="726"/>
      <c r="Q87" s="726"/>
      <c r="R87" s="717"/>
      <c r="S87" s="726"/>
      <c r="T87" s="883"/>
      <c r="U87" s="726"/>
      <c r="V87" s="726"/>
      <c r="W87" s="733"/>
      <c r="X87" s="733"/>
      <c r="Y87" s="733"/>
      <c r="Z87" s="733"/>
      <c r="AA87" s="733"/>
      <c r="AB87" s="733"/>
      <c r="AC87" s="733"/>
      <c r="AD87" s="726"/>
      <c r="AE87" s="726"/>
      <c r="AF87" s="880"/>
      <c r="AG87" s="881"/>
      <c r="AH87" s="882"/>
      <c r="AI87" s="879"/>
      <c r="AJ87" s="879"/>
      <c r="AK87" s="879"/>
      <c r="AL87" s="879"/>
      <c r="AM87" s="879"/>
      <c r="AN87" s="879"/>
      <c r="AO87" s="879"/>
      <c r="AP87" s="879"/>
      <c r="AQ87" s="879"/>
      <c r="AR87" s="879"/>
      <c r="AS87" s="879"/>
      <c r="AT87" s="879"/>
      <c r="AU87" s="879"/>
      <c r="AV87" s="879"/>
      <c r="AW87" s="879"/>
      <c r="AX87" s="879"/>
      <c r="AY87" s="879"/>
      <c r="AZ87" s="879"/>
      <c r="BA87" s="879"/>
      <c r="BB87" s="879"/>
      <c r="BC87" s="879"/>
      <c r="BD87" s="879"/>
    </row>
    <row r="88" ht="15.75" hidden="1" customHeight="1">
      <c r="F88" s="874" t="str">
        <f t="shared" si="1"/>
        <v/>
      </c>
      <c r="G88" s="718"/>
      <c r="H88" s="718"/>
      <c r="I88" s="718"/>
      <c r="J88" s="718"/>
      <c r="K88" s="718"/>
      <c r="L88" s="811"/>
      <c r="M88" s="726"/>
      <c r="N88" s="726"/>
      <c r="O88" s="726"/>
      <c r="P88" s="726"/>
      <c r="Q88" s="726"/>
      <c r="R88" s="717"/>
      <c r="S88" s="726"/>
      <c r="T88" s="883"/>
      <c r="U88" s="726"/>
      <c r="V88" s="726"/>
      <c r="W88" s="733"/>
      <c r="X88" s="733"/>
      <c r="Y88" s="733"/>
      <c r="Z88" s="733"/>
      <c r="AA88" s="733"/>
      <c r="AB88" s="733"/>
      <c r="AC88" s="733"/>
      <c r="AD88" s="726"/>
      <c r="AE88" s="726"/>
      <c r="AF88" s="880"/>
      <c r="AG88" s="881"/>
      <c r="AH88" s="882"/>
      <c r="AI88" s="879"/>
      <c r="AJ88" s="879"/>
      <c r="AK88" s="879"/>
      <c r="AL88" s="879"/>
      <c r="AM88" s="879"/>
      <c r="AN88" s="879"/>
      <c r="AO88" s="879"/>
      <c r="AP88" s="879"/>
      <c r="AQ88" s="879"/>
      <c r="AR88" s="879"/>
      <c r="AS88" s="879"/>
      <c r="AT88" s="879"/>
      <c r="AU88" s="879"/>
      <c r="AV88" s="879"/>
      <c r="AW88" s="879"/>
      <c r="AX88" s="879"/>
      <c r="AY88" s="879"/>
      <c r="AZ88" s="879"/>
      <c r="BA88" s="879"/>
      <c r="BB88" s="879"/>
      <c r="BC88" s="879"/>
      <c r="BD88" s="879"/>
    </row>
    <row r="89" ht="15.75" hidden="1" customHeight="1">
      <c r="F89" s="874" t="str">
        <f t="shared" si="1"/>
        <v/>
      </c>
      <c r="G89" s="718"/>
      <c r="H89" s="718"/>
      <c r="I89" s="718"/>
      <c r="J89" s="718"/>
      <c r="K89" s="718"/>
      <c r="L89" s="811"/>
      <c r="M89" s="726"/>
      <c r="N89" s="726"/>
      <c r="O89" s="726"/>
      <c r="P89" s="726"/>
      <c r="Q89" s="726"/>
      <c r="R89" s="717"/>
      <c r="S89" s="726"/>
      <c r="T89" s="883"/>
      <c r="U89" s="726"/>
      <c r="V89" s="726"/>
      <c r="W89" s="733"/>
      <c r="X89" s="733"/>
      <c r="Y89" s="733"/>
      <c r="Z89" s="733"/>
      <c r="AA89" s="733"/>
      <c r="AB89" s="733"/>
      <c r="AC89" s="733"/>
      <c r="AD89" s="726"/>
      <c r="AE89" s="726"/>
      <c r="AF89" s="880"/>
      <c r="AG89" s="881"/>
      <c r="AH89" s="882"/>
      <c r="AI89" s="879"/>
      <c r="AJ89" s="879"/>
      <c r="AK89" s="879"/>
      <c r="AL89" s="879"/>
      <c r="AM89" s="879"/>
      <c r="AN89" s="879"/>
      <c r="AO89" s="879"/>
      <c r="AP89" s="879"/>
      <c r="AQ89" s="879"/>
      <c r="AR89" s="879"/>
      <c r="AS89" s="879"/>
      <c r="AT89" s="879"/>
      <c r="AU89" s="879"/>
      <c r="AV89" s="879"/>
      <c r="AW89" s="879"/>
      <c r="AX89" s="879"/>
      <c r="AY89" s="879"/>
      <c r="AZ89" s="879"/>
      <c r="BA89" s="879"/>
      <c r="BB89" s="879"/>
      <c r="BC89" s="879"/>
      <c r="BD89" s="879"/>
    </row>
    <row r="90" ht="15.75" hidden="1" customHeight="1">
      <c r="F90" s="874" t="str">
        <f t="shared" si="1"/>
        <v/>
      </c>
      <c r="G90" s="718"/>
      <c r="H90" s="718"/>
      <c r="I90" s="718"/>
      <c r="J90" s="718"/>
      <c r="K90" s="718"/>
      <c r="L90" s="811"/>
      <c r="M90" s="726"/>
      <c r="N90" s="726"/>
      <c r="O90" s="726"/>
      <c r="P90" s="726"/>
      <c r="Q90" s="726"/>
      <c r="R90" s="717"/>
      <c r="S90" s="726"/>
      <c r="T90" s="883"/>
      <c r="U90" s="726"/>
      <c r="V90" s="726"/>
      <c r="W90" s="733"/>
      <c r="X90" s="733"/>
      <c r="Y90" s="733"/>
      <c r="Z90" s="733"/>
      <c r="AA90" s="733"/>
      <c r="AB90" s="733"/>
      <c r="AC90" s="733"/>
      <c r="AD90" s="726"/>
      <c r="AE90" s="726"/>
      <c r="AF90" s="880"/>
      <c r="AG90" s="881"/>
      <c r="AH90" s="882"/>
      <c r="AI90" s="879"/>
      <c r="AJ90" s="879"/>
      <c r="AK90" s="879"/>
      <c r="AL90" s="879"/>
      <c r="AM90" s="879"/>
      <c r="AN90" s="879"/>
      <c r="AO90" s="879"/>
      <c r="AP90" s="879"/>
      <c r="AQ90" s="879"/>
      <c r="AR90" s="879"/>
      <c r="AS90" s="879"/>
      <c r="AT90" s="879"/>
      <c r="AU90" s="879"/>
      <c r="AV90" s="879"/>
      <c r="AW90" s="879"/>
      <c r="AX90" s="879"/>
      <c r="AY90" s="879"/>
      <c r="AZ90" s="879"/>
      <c r="BA90" s="879"/>
      <c r="BB90" s="879"/>
      <c r="BC90" s="879"/>
      <c r="BD90" s="879"/>
    </row>
    <row r="91" ht="15.75" hidden="1" customHeight="1">
      <c r="F91" s="874" t="str">
        <f t="shared" si="1"/>
        <v/>
      </c>
      <c r="G91" s="718"/>
      <c r="H91" s="718"/>
      <c r="I91" s="718"/>
      <c r="J91" s="718"/>
      <c r="K91" s="718"/>
      <c r="L91" s="811"/>
      <c r="M91" s="726"/>
      <c r="N91" s="726"/>
      <c r="O91" s="726"/>
      <c r="P91" s="726"/>
      <c r="Q91" s="726"/>
      <c r="R91" s="717"/>
      <c r="S91" s="726"/>
      <c r="T91" s="883"/>
      <c r="U91" s="726"/>
      <c r="V91" s="726"/>
      <c r="W91" s="733"/>
      <c r="X91" s="733"/>
      <c r="Y91" s="733"/>
      <c r="Z91" s="733"/>
      <c r="AA91" s="733"/>
      <c r="AB91" s="733"/>
      <c r="AC91" s="733"/>
      <c r="AD91" s="726"/>
      <c r="AE91" s="726"/>
      <c r="AF91" s="880"/>
      <c r="AG91" s="881"/>
      <c r="AH91" s="882"/>
      <c r="AI91" s="879"/>
      <c r="AJ91" s="879"/>
      <c r="AK91" s="879"/>
      <c r="AL91" s="879"/>
      <c r="AM91" s="879"/>
      <c r="AN91" s="879"/>
      <c r="AO91" s="879"/>
      <c r="AP91" s="879"/>
      <c r="AQ91" s="879"/>
      <c r="AR91" s="879"/>
      <c r="AS91" s="879"/>
      <c r="AT91" s="879"/>
      <c r="AU91" s="879"/>
      <c r="AV91" s="879"/>
      <c r="AW91" s="879"/>
      <c r="AX91" s="879"/>
      <c r="AY91" s="879"/>
      <c r="AZ91" s="879"/>
      <c r="BA91" s="879"/>
      <c r="BB91" s="879"/>
      <c r="BC91" s="879"/>
      <c r="BD91" s="879"/>
    </row>
    <row r="92" ht="15.75" hidden="1" customHeight="1">
      <c r="F92" s="874" t="str">
        <f t="shared" si="1"/>
        <v/>
      </c>
      <c r="G92" s="718"/>
      <c r="H92" s="718"/>
      <c r="I92" s="718"/>
      <c r="J92" s="718"/>
      <c r="K92" s="718"/>
      <c r="L92" s="811"/>
      <c r="M92" s="726"/>
      <c r="N92" s="726"/>
      <c r="O92" s="726"/>
      <c r="P92" s="726"/>
      <c r="Q92" s="726"/>
      <c r="R92" s="717"/>
      <c r="S92" s="726"/>
      <c r="T92" s="883"/>
      <c r="U92" s="726"/>
      <c r="V92" s="726"/>
      <c r="W92" s="733"/>
      <c r="X92" s="733"/>
      <c r="Y92" s="733"/>
      <c r="Z92" s="733"/>
      <c r="AA92" s="733"/>
      <c r="AB92" s="733"/>
      <c r="AC92" s="733"/>
      <c r="AD92" s="726"/>
      <c r="AE92" s="726"/>
      <c r="AF92" s="880"/>
      <c r="AG92" s="881"/>
      <c r="AH92" s="882"/>
      <c r="AI92" s="879"/>
      <c r="AJ92" s="879"/>
      <c r="AK92" s="879"/>
      <c r="AL92" s="879"/>
      <c r="AM92" s="879"/>
      <c r="AN92" s="879"/>
      <c r="AO92" s="879"/>
      <c r="AP92" s="879"/>
      <c r="AQ92" s="879"/>
      <c r="AR92" s="879"/>
      <c r="AS92" s="879"/>
      <c r="AT92" s="879"/>
      <c r="AU92" s="879"/>
      <c r="AV92" s="879"/>
      <c r="AW92" s="879"/>
      <c r="AX92" s="879"/>
      <c r="AY92" s="879"/>
      <c r="AZ92" s="879"/>
      <c r="BA92" s="879"/>
      <c r="BB92" s="879"/>
      <c r="BC92" s="879"/>
      <c r="BD92" s="879"/>
    </row>
    <row r="93" ht="15.75" hidden="1" customHeight="1">
      <c r="F93" s="874" t="str">
        <f t="shared" si="1"/>
        <v/>
      </c>
      <c r="G93" s="718"/>
      <c r="H93" s="718"/>
      <c r="I93" s="718"/>
      <c r="J93" s="718"/>
      <c r="K93" s="718"/>
      <c r="L93" s="811"/>
      <c r="M93" s="726"/>
      <c r="N93" s="726"/>
      <c r="O93" s="726"/>
      <c r="P93" s="726"/>
      <c r="Q93" s="726"/>
      <c r="R93" s="717"/>
      <c r="S93" s="726"/>
      <c r="T93" s="883"/>
      <c r="U93" s="726"/>
      <c r="V93" s="726"/>
      <c r="W93" s="733"/>
      <c r="X93" s="733"/>
      <c r="Y93" s="733"/>
      <c r="Z93" s="733"/>
      <c r="AA93" s="733"/>
      <c r="AB93" s="733"/>
      <c r="AC93" s="733"/>
      <c r="AD93" s="726"/>
      <c r="AE93" s="726"/>
      <c r="AF93" s="880"/>
      <c r="AG93" s="881"/>
      <c r="AH93" s="882"/>
      <c r="AI93" s="879"/>
      <c r="AJ93" s="879"/>
      <c r="AK93" s="879"/>
      <c r="AL93" s="879"/>
      <c r="AM93" s="879"/>
      <c r="AN93" s="879"/>
      <c r="AO93" s="879"/>
      <c r="AP93" s="879"/>
      <c r="AQ93" s="879"/>
      <c r="AR93" s="879"/>
      <c r="AS93" s="879"/>
      <c r="AT93" s="879"/>
      <c r="AU93" s="879"/>
      <c r="AV93" s="879"/>
      <c r="AW93" s="879"/>
      <c r="AX93" s="879"/>
      <c r="AY93" s="879"/>
      <c r="AZ93" s="879"/>
      <c r="BA93" s="879"/>
      <c r="BB93" s="879"/>
      <c r="BC93" s="879"/>
      <c r="BD93" s="879"/>
    </row>
    <row r="94" ht="15.75" hidden="1" customHeight="1">
      <c r="F94" s="874" t="str">
        <f t="shared" si="1"/>
        <v/>
      </c>
      <c r="G94" s="718"/>
      <c r="H94" s="718"/>
      <c r="I94" s="718"/>
      <c r="J94" s="718"/>
      <c r="K94" s="718"/>
      <c r="L94" s="811"/>
      <c r="M94" s="726"/>
      <c r="N94" s="726"/>
      <c r="O94" s="726"/>
      <c r="P94" s="726"/>
      <c r="Q94" s="726"/>
      <c r="R94" s="717"/>
      <c r="S94" s="726"/>
      <c r="T94" s="883"/>
      <c r="U94" s="726"/>
      <c r="V94" s="726"/>
      <c r="W94" s="733"/>
      <c r="X94" s="733"/>
      <c r="Y94" s="733"/>
      <c r="Z94" s="733"/>
      <c r="AA94" s="733"/>
      <c r="AB94" s="733"/>
      <c r="AC94" s="733"/>
      <c r="AD94" s="726"/>
      <c r="AE94" s="726"/>
      <c r="AF94" s="880"/>
      <c r="AG94" s="881"/>
      <c r="AH94" s="882"/>
      <c r="AI94" s="879"/>
      <c r="AJ94" s="879"/>
      <c r="AK94" s="879"/>
      <c r="AL94" s="879"/>
      <c r="AM94" s="879"/>
      <c r="AN94" s="879"/>
      <c r="AO94" s="879"/>
      <c r="AP94" s="879"/>
      <c r="AQ94" s="879"/>
      <c r="AR94" s="879"/>
      <c r="AS94" s="879"/>
      <c r="AT94" s="879"/>
      <c r="AU94" s="879"/>
      <c r="AV94" s="879"/>
      <c r="AW94" s="879"/>
      <c r="AX94" s="879"/>
      <c r="AY94" s="879"/>
      <c r="AZ94" s="879"/>
      <c r="BA94" s="879"/>
      <c r="BB94" s="879"/>
      <c r="BC94" s="879"/>
      <c r="BD94" s="879"/>
    </row>
    <row r="95" ht="15.75" hidden="1" customHeight="1">
      <c r="F95" s="874" t="str">
        <f t="shared" si="1"/>
        <v/>
      </c>
      <c r="G95" s="718"/>
      <c r="H95" s="718"/>
      <c r="I95" s="718"/>
      <c r="J95" s="718"/>
      <c r="K95" s="718"/>
      <c r="L95" s="811"/>
      <c r="M95" s="726"/>
      <c r="N95" s="726"/>
      <c r="O95" s="726"/>
      <c r="P95" s="726"/>
      <c r="Q95" s="726"/>
      <c r="R95" s="717"/>
      <c r="S95" s="726"/>
      <c r="T95" s="883"/>
      <c r="U95" s="726"/>
      <c r="V95" s="726"/>
      <c r="W95" s="733"/>
      <c r="X95" s="733"/>
      <c r="Y95" s="733"/>
      <c r="Z95" s="733"/>
      <c r="AA95" s="733"/>
      <c r="AB95" s="733"/>
      <c r="AC95" s="733"/>
      <c r="AD95" s="726"/>
      <c r="AE95" s="726"/>
      <c r="AF95" s="880"/>
      <c r="AG95" s="881"/>
      <c r="AH95" s="882"/>
      <c r="AI95" s="879"/>
      <c r="AJ95" s="879"/>
      <c r="AK95" s="879"/>
      <c r="AL95" s="879"/>
      <c r="AM95" s="879"/>
      <c r="AN95" s="879"/>
      <c r="AO95" s="879"/>
      <c r="AP95" s="879"/>
      <c r="AQ95" s="879"/>
      <c r="AR95" s="879"/>
      <c r="AS95" s="879"/>
      <c r="AT95" s="879"/>
      <c r="AU95" s="879"/>
      <c r="AV95" s="879"/>
      <c r="AW95" s="879"/>
      <c r="AX95" s="879"/>
      <c r="AY95" s="879"/>
      <c r="AZ95" s="879"/>
      <c r="BA95" s="879"/>
      <c r="BB95" s="879"/>
      <c r="BC95" s="879"/>
      <c r="BD95" s="879"/>
    </row>
    <row r="96" ht="15.75" hidden="1" customHeight="1">
      <c r="F96" s="874" t="str">
        <f t="shared" si="1"/>
        <v/>
      </c>
      <c r="G96" s="718"/>
      <c r="H96" s="718"/>
      <c r="I96" s="718"/>
      <c r="J96" s="718"/>
      <c r="K96" s="718"/>
      <c r="L96" s="811"/>
      <c r="M96" s="726"/>
      <c r="N96" s="726"/>
      <c r="O96" s="726"/>
      <c r="P96" s="726"/>
      <c r="Q96" s="726"/>
      <c r="R96" s="717"/>
      <c r="S96" s="726"/>
      <c r="T96" s="883"/>
      <c r="U96" s="726"/>
      <c r="V96" s="726"/>
      <c r="W96" s="733"/>
      <c r="X96" s="733"/>
      <c r="Y96" s="733"/>
      <c r="Z96" s="733"/>
      <c r="AA96" s="733"/>
      <c r="AB96" s="733"/>
      <c r="AC96" s="733"/>
      <c r="AD96" s="726"/>
      <c r="AE96" s="726"/>
      <c r="AF96" s="880"/>
      <c r="AG96" s="881"/>
      <c r="AH96" s="882"/>
      <c r="AI96" s="879"/>
      <c r="AJ96" s="879"/>
      <c r="AK96" s="879"/>
      <c r="AL96" s="879"/>
      <c r="AM96" s="879"/>
      <c r="AN96" s="879"/>
      <c r="AO96" s="879"/>
      <c r="AP96" s="879"/>
      <c r="AQ96" s="879"/>
      <c r="AR96" s="879"/>
      <c r="AS96" s="879"/>
      <c r="AT96" s="879"/>
      <c r="AU96" s="879"/>
      <c r="AV96" s="879"/>
      <c r="AW96" s="879"/>
      <c r="AX96" s="879"/>
      <c r="AY96" s="879"/>
      <c r="AZ96" s="879"/>
      <c r="BA96" s="879"/>
      <c r="BB96" s="879"/>
      <c r="BC96" s="879"/>
      <c r="BD96" s="879"/>
    </row>
    <row r="97" ht="15.75" hidden="1" customHeight="1">
      <c r="F97" s="874" t="str">
        <f t="shared" si="1"/>
        <v/>
      </c>
      <c r="G97" s="718"/>
      <c r="H97" s="718"/>
      <c r="I97" s="718"/>
      <c r="J97" s="718"/>
      <c r="K97" s="718"/>
      <c r="L97" s="811"/>
      <c r="M97" s="726"/>
      <c r="N97" s="726"/>
      <c r="O97" s="726"/>
      <c r="P97" s="726"/>
      <c r="Q97" s="726"/>
      <c r="R97" s="717"/>
      <c r="S97" s="726"/>
      <c r="T97" s="883"/>
      <c r="U97" s="726"/>
      <c r="V97" s="726"/>
      <c r="W97" s="733"/>
      <c r="X97" s="733"/>
      <c r="Y97" s="733"/>
      <c r="Z97" s="733"/>
      <c r="AA97" s="733"/>
      <c r="AB97" s="733"/>
      <c r="AC97" s="733"/>
      <c r="AD97" s="726"/>
      <c r="AE97" s="726"/>
      <c r="AF97" s="880"/>
      <c r="AG97" s="881"/>
      <c r="AH97" s="882"/>
      <c r="AI97" s="879"/>
      <c r="AJ97" s="879"/>
      <c r="AK97" s="879"/>
      <c r="AL97" s="879"/>
      <c r="AM97" s="879"/>
      <c r="AN97" s="879"/>
      <c r="AO97" s="879"/>
      <c r="AP97" s="879"/>
      <c r="AQ97" s="879"/>
      <c r="AR97" s="879"/>
      <c r="AS97" s="879"/>
      <c r="AT97" s="879"/>
      <c r="AU97" s="879"/>
      <c r="AV97" s="879"/>
      <c r="AW97" s="879"/>
      <c r="AX97" s="879"/>
      <c r="AY97" s="879"/>
      <c r="AZ97" s="879"/>
      <c r="BA97" s="879"/>
      <c r="BB97" s="879"/>
      <c r="BC97" s="879"/>
      <c r="BD97" s="879"/>
    </row>
    <row r="98" ht="15.75" hidden="1" customHeight="1">
      <c r="F98" s="874" t="str">
        <f t="shared" si="1"/>
        <v/>
      </c>
      <c r="G98" s="718"/>
      <c r="H98" s="718"/>
      <c r="I98" s="718"/>
      <c r="J98" s="718"/>
      <c r="K98" s="718"/>
      <c r="L98" s="811"/>
      <c r="M98" s="726"/>
      <c r="N98" s="726"/>
      <c r="O98" s="726"/>
      <c r="P98" s="726"/>
      <c r="Q98" s="726"/>
      <c r="R98" s="717"/>
      <c r="S98" s="726"/>
      <c r="T98" s="883"/>
      <c r="U98" s="726"/>
      <c r="V98" s="726"/>
      <c r="W98" s="733"/>
      <c r="X98" s="733"/>
      <c r="Y98" s="733"/>
      <c r="Z98" s="733"/>
      <c r="AA98" s="733"/>
      <c r="AB98" s="733"/>
      <c r="AC98" s="733"/>
      <c r="AD98" s="726"/>
      <c r="AE98" s="726"/>
      <c r="AF98" s="880"/>
      <c r="AG98" s="881"/>
      <c r="AH98" s="882"/>
      <c r="AI98" s="879"/>
      <c r="AJ98" s="879"/>
      <c r="AK98" s="879"/>
      <c r="AL98" s="879"/>
      <c r="AM98" s="879"/>
      <c r="AN98" s="879"/>
      <c r="AO98" s="879"/>
      <c r="AP98" s="879"/>
      <c r="AQ98" s="879"/>
      <c r="AR98" s="879"/>
      <c r="AS98" s="879"/>
      <c r="AT98" s="879"/>
      <c r="AU98" s="879"/>
      <c r="AV98" s="879"/>
      <c r="AW98" s="879"/>
      <c r="AX98" s="879"/>
      <c r="AY98" s="879"/>
      <c r="AZ98" s="879"/>
      <c r="BA98" s="879"/>
      <c r="BB98" s="879"/>
      <c r="BC98" s="879"/>
      <c r="BD98" s="879"/>
    </row>
    <row r="99" ht="15.75" hidden="1" customHeight="1">
      <c r="F99" s="874" t="str">
        <f t="shared" si="1"/>
        <v/>
      </c>
      <c r="G99" s="718"/>
      <c r="H99" s="718"/>
      <c r="I99" s="718"/>
      <c r="J99" s="718"/>
      <c r="K99" s="718"/>
      <c r="L99" s="811"/>
      <c r="M99" s="726"/>
      <c r="N99" s="726"/>
      <c r="O99" s="726"/>
      <c r="P99" s="726"/>
      <c r="Q99" s="726"/>
      <c r="R99" s="717"/>
      <c r="S99" s="726"/>
      <c r="T99" s="883"/>
      <c r="U99" s="726"/>
      <c r="V99" s="726"/>
      <c r="W99" s="733"/>
      <c r="X99" s="733"/>
      <c r="Y99" s="733"/>
      <c r="Z99" s="733"/>
      <c r="AA99" s="733"/>
      <c r="AB99" s="733"/>
      <c r="AC99" s="733"/>
      <c r="AD99" s="726"/>
      <c r="AE99" s="726"/>
      <c r="AF99" s="880"/>
      <c r="AG99" s="881"/>
      <c r="AH99" s="882"/>
      <c r="AI99" s="879"/>
      <c r="AJ99" s="879"/>
      <c r="AK99" s="879"/>
      <c r="AL99" s="879"/>
      <c r="AM99" s="879"/>
      <c r="AN99" s="879"/>
      <c r="AO99" s="879"/>
      <c r="AP99" s="879"/>
      <c r="AQ99" s="879"/>
      <c r="AR99" s="879"/>
      <c r="AS99" s="879"/>
      <c r="AT99" s="879"/>
      <c r="AU99" s="879"/>
      <c r="AV99" s="879"/>
      <c r="AW99" s="879"/>
      <c r="AX99" s="879"/>
      <c r="AY99" s="879"/>
      <c r="AZ99" s="879"/>
      <c r="BA99" s="879"/>
      <c r="BB99" s="879"/>
      <c r="BC99" s="879"/>
      <c r="BD99" s="879"/>
    </row>
    <row r="100" ht="15.75" hidden="1" customHeight="1">
      <c r="F100" s="874" t="str">
        <f t="shared" si="1"/>
        <v/>
      </c>
      <c r="G100" s="718"/>
      <c r="H100" s="718"/>
      <c r="I100" s="718"/>
      <c r="J100" s="718"/>
      <c r="K100" s="718"/>
      <c r="L100" s="811"/>
      <c r="M100" s="726"/>
      <c r="N100" s="726"/>
      <c r="O100" s="726"/>
      <c r="P100" s="726"/>
      <c r="Q100" s="726"/>
      <c r="R100" s="717"/>
      <c r="S100" s="726"/>
      <c r="T100" s="883"/>
      <c r="U100" s="726"/>
      <c r="V100" s="726"/>
      <c r="W100" s="733"/>
      <c r="X100" s="733"/>
      <c r="Y100" s="733"/>
      <c r="Z100" s="733"/>
      <c r="AA100" s="733"/>
      <c r="AB100" s="733"/>
      <c r="AC100" s="733"/>
      <c r="AD100" s="726"/>
      <c r="AE100" s="726"/>
      <c r="AF100" s="880"/>
      <c r="AG100" s="881"/>
      <c r="AH100" s="882"/>
      <c r="AI100" s="879"/>
      <c r="AJ100" s="879"/>
      <c r="AK100" s="879"/>
      <c r="AL100" s="879"/>
      <c r="AM100" s="879"/>
      <c r="AN100" s="879"/>
      <c r="AO100" s="879"/>
      <c r="AP100" s="879"/>
      <c r="AQ100" s="879"/>
      <c r="AR100" s="879"/>
      <c r="AS100" s="879"/>
      <c r="AT100" s="879"/>
      <c r="AU100" s="879"/>
      <c r="AV100" s="879"/>
      <c r="AW100" s="879"/>
      <c r="AX100" s="879"/>
      <c r="AY100" s="879"/>
      <c r="AZ100" s="879"/>
      <c r="BA100" s="879"/>
      <c r="BB100" s="879"/>
      <c r="BC100" s="879"/>
      <c r="BD100" s="879"/>
    </row>
    <row r="101" ht="15.75" hidden="1" customHeight="1">
      <c r="F101" s="874" t="str">
        <f t="shared" si="1"/>
        <v/>
      </c>
      <c r="G101" s="718"/>
      <c r="H101" s="718"/>
      <c r="I101" s="718"/>
      <c r="J101" s="718"/>
      <c r="K101" s="718"/>
      <c r="L101" s="811"/>
      <c r="M101" s="726"/>
      <c r="N101" s="726"/>
      <c r="O101" s="726"/>
      <c r="P101" s="726"/>
      <c r="Q101" s="726"/>
      <c r="R101" s="717"/>
      <c r="S101" s="726"/>
      <c r="T101" s="883"/>
      <c r="U101" s="726"/>
      <c r="V101" s="726"/>
      <c r="W101" s="733"/>
      <c r="X101" s="733"/>
      <c r="Y101" s="733"/>
      <c r="Z101" s="733"/>
      <c r="AA101" s="733"/>
      <c r="AB101" s="733"/>
      <c r="AC101" s="733"/>
      <c r="AD101" s="726"/>
      <c r="AE101" s="726"/>
      <c r="AF101" s="880"/>
      <c r="AG101" s="881"/>
      <c r="AH101" s="882"/>
      <c r="AI101" s="879"/>
      <c r="AJ101" s="879"/>
      <c r="AK101" s="879"/>
      <c r="AL101" s="879"/>
      <c r="AM101" s="879"/>
      <c r="AN101" s="879"/>
      <c r="AO101" s="879"/>
      <c r="AP101" s="879"/>
      <c r="AQ101" s="879"/>
      <c r="AR101" s="879"/>
      <c r="AS101" s="879"/>
      <c r="AT101" s="879"/>
      <c r="AU101" s="879"/>
      <c r="AV101" s="879"/>
      <c r="AW101" s="879"/>
      <c r="AX101" s="879"/>
      <c r="AY101" s="879"/>
      <c r="AZ101" s="879"/>
      <c r="BA101" s="879"/>
      <c r="BB101" s="879"/>
      <c r="BC101" s="879"/>
      <c r="BD101" s="879"/>
    </row>
    <row r="102" ht="15.75" hidden="1" customHeight="1">
      <c r="F102" s="874" t="str">
        <f t="shared" si="1"/>
        <v/>
      </c>
      <c r="G102" s="718"/>
      <c r="H102" s="718"/>
      <c r="I102" s="718"/>
      <c r="J102" s="718"/>
      <c r="K102" s="718"/>
      <c r="L102" s="811"/>
      <c r="M102" s="726"/>
      <c r="N102" s="726"/>
      <c r="O102" s="726"/>
      <c r="P102" s="726"/>
      <c r="Q102" s="726"/>
      <c r="R102" s="717"/>
      <c r="S102" s="726"/>
      <c r="T102" s="883"/>
      <c r="U102" s="726"/>
      <c r="V102" s="726"/>
      <c r="W102" s="733"/>
      <c r="X102" s="733"/>
      <c r="Y102" s="733"/>
      <c r="Z102" s="733"/>
      <c r="AA102" s="733"/>
      <c r="AB102" s="733"/>
      <c r="AC102" s="733"/>
      <c r="AD102" s="726"/>
      <c r="AE102" s="726"/>
      <c r="AF102" s="880"/>
      <c r="AG102" s="881"/>
      <c r="AH102" s="882"/>
      <c r="AI102" s="879"/>
      <c r="AJ102" s="879"/>
      <c r="AK102" s="879"/>
      <c r="AL102" s="879"/>
      <c r="AM102" s="879"/>
      <c r="AN102" s="879"/>
      <c r="AO102" s="879"/>
      <c r="AP102" s="879"/>
      <c r="AQ102" s="879"/>
      <c r="AR102" s="879"/>
      <c r="AS102" s="879"/>
      <c r="AT102" s="879"/>
      <c r="AU102" s="879"/>
      <c r="AV102" s="879"/>
      <c r="AW102" s="879"/>
      <c r="AX102" s="879"/>
      <c r="AY102" s="879"/>
      <c r="AZ102" s="879"/>
      <c r="BA102" s="879"/>
      <c r="BB102" s="879"/>
      <c r="BC102" s="879"/>
      <c r="BD102" s="879"/>
    </row>
    <row r="103" ht="15.75" hidden="1" customHeight="1">
      <c r="F103" s="874" t="str">
        <f t="shared" si="1"/>
        <v/>
      </c>
      <c r="G103" s="718"/>
      <c r="H103" s="718"/>
      <c r="I103" s="718"/>
      <c r="J103" s="718"/>
      <c r="K103" s="718"/>
      <c r="L103" s="811"/>
      <c r="M103" s="726"/>
      <c r="N103" s="726"/>
      <c r="O103" s="726"/>
      <c r="P103" s="726"/>
      <c r="Q103" s="726"/>
      <c r="R103" s="717"/>
      <c r="S103" s="726"/>
      <c r="T103" s="883"/>
      <c r="U103" s="726"/>
      <c r="V103" s="726"/>
      <c r="W103" s="733"/>
      <c r="X103" s="733"/>
      <c r="Y103" s="733"/>
      <c r="Z103" s="733"/>
      <c r="AA103" s="733"/>
      <c r="AB103" s="733"/>
      <c r="AC103" s="733"/>
      <c r="AD103" s="726"/>
      <c r="AE103" s="726"/>
      <c r="AF103" s="880"/>
      <c r="AG103" s="881"/>
      <c r="AH103" s="882"/>
      <c r="AI103" s="879"/>
      <c r="AJ103" s="879"/>
      <c r="AK103" s="879"/>
      <c r="AL103" s="879"/>
      <c r="AM103" s="879"/>
      <c r="AN103" s="879"/>
      <c r="AO103" s="879"/>
      <c r="AP103" s="879"/>
      <c r="AQ103" s="879"/>
      <c r="AR103" s="879"/>
      <c r="AS103" s="879"/>
      <c r="AT103" s="879"/>
      <c r="AU103" s="879"/>
      <c r="AV103" s="879"/>
      <c r="AW103" s="879"/>
      <c r="AX103" s="879"/>
      <c r="AY103" s="879"/>
      <c r="AZ103" s="879"/>
      <c r="BA103" s="879"/>
      <c r="BB103" s="879"/>
      <c r="BC103" s="879"/>
      <c r="BD103" s="879"/>
    </row>
    <row r="104" ht="15.75" hidden="1" customHeight="1">
      <c r="F104" s="874" t="str">
        <f t="shared" si="1"/>
        <v/>
      </c>
      <c r="G104" s="718"/>
      <c r="H104" s="718"/>
      <c r="I104" s="718"/>
      <c r="J104" s="718"/>
      <c r="K104" s="718"/>
      <c r="L104" s="811"/>
      <c r="M104" s="726"/>
      <c r="N104" s="726"/>
      <c r="O104" s="726"/>
      <c r="P104" s="726"/>
      <c r="Q104" s="726"/>
      <c r="R104" s="717"/>
      <c r="S104" s="726"/>
      <c r="T104" s="883"/>
      <c r="U104" s="726"/>
      <c r="V104" s="726"/>
      <c r="W104" s="733"/>
      <c r="X104" s="733"/>
      <c r="Y104" s="733"/>
      <c r="Z104" s="733"/>
      <c r="AA104" s="733"/>
      <c r="AB104" s="733"/>
      <c r="AC104" s="733"/>
      <c r="AD104" s="726"/>
      <c r="AE104" s="726"/>
      <c r="AF104" s="880"/>
      <c r="AG104" s="881"/>
      <c r="AH104" s="882"/>
      <c r="AI104" s="879"/>
      <c r="AJ104" s="879"/>
      <c r="AK104" s="879"/>
      <c r="AL104" s="879"/>
      <c r="AM104" s="879"/>
      <c r="AN104" s="879"/>
      <c r="AO104" s="879"/>
      <c r="AP104" s="879"/>
      <c r="AQ104" s="879"/>
      <c r="AR104" s="879"/>
      <c r="AS104" s="879"/>
      <c r="AT104" s="879"/>
      <c r="AU104" s="879"/>
      <c r="AV104" s="879"/>
      <c r="AW104" s="879"/>
      <c r="AX104" s="879"/>
      <c r="AY104" s="879"/>
      <c r="AZ104" s="879"/>
      <c r="BA104" s="879"/>
      <c r="BB104" s="879"/>
      <c r="BC104" s="879"/>
      <c r="BD104" s="879"/>
    </row>
    <row r="105" ht="15.75" hidden="1" customHeight="1">
      <c r="F105" s="874" t="str">
        <f t="shared" si="1"/>
        <v/>
      </c>
      <c r="G105" s="718"/>
      <c r="H105" s="718"/>
      <c r="I105" s="718"/>
      <c r="J105" s="718"/>
      <c r="K105" s="718"/>
      <c r="L105" s="811"/>
      <c r="M105" s="726"/>
      <c r="N105" s="726"/>
      <c r="O105" s="726"/>
      <c r="P105" s="726"/>
      <c r="Q105" s="726"/>
      <c r="R105" s="717"/>
      <c r="S105" s="726"/>
      <c r="T105" s="883"/>
      <c r="U105" s="726"/>
      <c r="V105" s="726"/>
      <c r="W105" s="733"/>
      <c r="X105" s="733"/>
      <c r="Y105" s="733"/>
      <c r="Z105" s="733"/>
      <c r="AA105" s="733"/>
      <c r="AB105" s="733"/>
      <c r="AC105" s="733"/>
      <c r="AD105" s="726"/>
      <c r="AE105" s="726"/>
      <c r="AF105" s="880"/>
      <c r="AG105" s="881"/>
      <c r="AH105" s="882"/>
      <c r="AI105" s="879"/>
      <c r="AJ105" s="879"/>
      <c r="AK105" s="879"/>
      <c r="AL105" s="879"/>
      <c r="AM105" s="879"/>
      <c r="AN105" s="879"/>
      <c r="AO105" s="879"/>
      <c r="AP105" s="879"/>
      <c r="AQ105" s="879"/>
      <c r="AR105" s="879"/>
      <c r="AS105" s="879"/>
      <c r="AT105" s="879"/>
      <c r="AU105" s="879"/>
      <c r="AV105" s="879"/>
      <c r="AW105" s="879"/>
      <c r="AX105" s="879"/>
      <c r="AY105" s="879"/>
      <c r="AZ105" s="879"/>
      <c r="BA105" s="879"/>
      <c r="BB105" s="879"/>
      <c r="BC105" s="879"/>
      <c r="BD105" s="879"/>
    </row>
    <row r="106" ht="15.75" hidden="1" customHeight="1">
      <c r="F106" s="874" t="str">
        <f t="shared" si="1"/>
        <v/>
      </c>
      <c r="G106" s="718"/>
      <c r="H106" s="718"/>
      <c r="I106" s="718"/>
      <c r="J106" s="718"/>
      <c r="K106" s="718"/>
      <c r="L106" s="811"/>
      <c r="M106" s="726"/>
      <c r="N106" s="726"/>
      <c r="O106" s="726"/>
      <c r="P106" s="726"/>
      <c r="Q106" s="726"/>
      <c r="R106" s="726"/>
      <c r="S106" s="726"/>
      <c r="T106" s="883"/>
      <c r="U106" s="726"/>
      <c r="V106" s="726"/>
      <c r="W106" s="733"/>
      <c r="X106" s="733"/>
      <c r="Y106" s="733"/>
      <c r="Z106" s="733"/>
      <c r="AA106" s="733"/>
      <c r="AB106" s="733"/>
      <c r="AC106" s="733"/>
      <c r="AD106" s="726"/>
      <c r="AE106" s="726"/>
      <c r="AF106" s="880"/>
      <c r="AG106" s="881"/>
      <c r="AH106" s="882"/>
      <c r="AI106" s="879"/>
      <c r="AJ106" s="879"/>
      <c r="AK106" s="879"/>
      <c r="AL106" s="879"/>
      <c r="AM106" s="879"/>
      <c r="AN106" s="879"/>
      <c r="AO106" s="879"/>
      <c r="AP106" s="879"/>
      <c r="AQ106" s="879"/>
      <c r="AR106" s="879"/>
      <c r="AS106" s="879"/>
      <c r="AT106" s="879"/>
      <c r="AU106" s="879"/>
      <c r="AV106" s="879"/>
      <c r="AW106" s="879"/>
      <c r="AX106" s="879"/>
      <c r="AY106" s="879"/>
      <c r="AZ106" s="879"/>
      <c r="BA106" s="879"/>
      <c r="BB106" s="879"/>
      <c r="BC106" s="879"/>
      <c r="BD106" s="879"/>
    </row>
    <row r="107" ht="15.75" hidden="1" customHeight="1">
      <c r="F107" s="874" t="str">
        <f t="shared" si="1"/>
        <v/>
      </c>
      <c r="G107" s="718"/>
      <c r="H107" s="718"/>
      <c r="I107" s="718"/>
      <c r="J107" s="718"/>
      <c r="K107" s="718"/>
      <c r="L107" s="811"/>
      <c r="M107" s="726"/>
      <c r="N107" s="726"/>
      <c r="O107" s="726"/>
      <c r="P107" s="726"/>
      <c r="Q107" s="726"/>
      <c r="R107" s="726"/>
      <c r="S107" s="726"/>
      <c r="T107" s="883"/>
      <c r="U107" s="726"/>
      <c r="V107" s="726"/>
      <c r="W107" s="733"/>
      <c r="X107" s="733"/>
      <c r="Y107" s="733"/>
      <c r="Z107" s="733"/>
      <c r="AA107" s="733"/>
      <c r="AB107" s="733"/>
      <c r="AC107" s="733"/>
      <c r="AD107" s="726"/>
      <c r="AE107" s="726"/>
      <c r="AF107" s="880"/>
      <c r="AG107" s="881"/>
      <c r="AH107" s="882"/>
      <c r="AI107" s="879"/>
      <c r="AJ107" s="879"/>
      <c r="AK107" s="879"/>
      <c r="AL107" s="879"/>
      <c r="AM107" s="879"/>
      <c r="AN107" s="879"/>
      <c r="AO107" s="879"/>
      <c r="AP107" s="879"/>
      <c r="AQ107" s="879"/>
      <c r="AR107" s="879"/>
      <c r="AS107" s="879"/>
      <c r="AT107" s="879"/>
      <c r="AU107" s="879"/>
      <c r="AV107" s="879"/>
      <c r="AW107" s="879"/>
      <c r="AX107" s="879"/>
      <c r="AY107" s="879"/>
      <c r="AZ107" s="879"/>
      <c r="BA107" s="879"/>
      <c r="BB107" s="879"/>
      <c r="BC107" s="879"/>
      <c r="BD107" s="879"/>
    </row>
    <row r="108" ht="15.75" hidden="1" customHeight="1">
      <c r="F108" s="874" t="str">
        <f t="shared" si="1"/>
        <v/>
      </c>
      <c r="G108" s="718"/>
      <c r="H108" s="718"/>
      <c r="I108" s="718"/>
      <c r="J108" s="718"/>
      <c r="K108" s="718"/>
      <c r="L108" s="811"/>
      <c r="M108" s="726"/>
      <c r="N108" s="726"/>
      <c r="O108" s="726"/>
      <c r="P108" s="726"/>
      <c r="Q108" s="726"/>
      <c r="R108" s="726"/>
      <c r="S108" s="726"/>
      <c r="T108" s="883"/>
      <c r="U108" s="726"/>
      <c r="V108" s="726"/>
      <c r="W108" s="733"/>
      <c r="X108" s="733"/>
      <c r="Y108" s="733"/>
      <c r="Z108" s="733"/>
      <c r="AA108" s="733"/>
      <c r="AB108" s="733"/>
      <c r="AC108" s="733"/>
      <c r="AD108" s="726"/>
      <c r="AE108" s="726"/>
      <c r="AF108" s="880"/>
      <c r="AG108" s="881"/>
      <c r="AH108" s="882"/>
      <c r="AI108" s="879"/>
      <c r="AJ108" s="879"/>
      <c r="AK108" s="879"/>
      <c r="AL108" s="879"/>
      <c r="AM108" s="879"/>
      <c r="AN108" s="879"/>
      <c r="AO108" s="879"/>
      <c r="AP108" s="879"/>
      <c r="AQ108" s="879"/>
      <c r="AR108" s="879"/>
      <c r="AS108" s="879"/>
      <c r="AT108" s="879"/>
      <c r="AU108" s="879"/>
      <c r="AV108" s="879"/>
      <c r="AW108" s="879"/>
      <c r="AX108" s="879"/>
      <c r="AY108" s="879"/>
      <c r="AZ108" s="879"/>
      <c r="BA108" s="879"/>
      <c r="BB108" s="879"/>
      <c r="BC108" s="879"/>
      <c r="BD108" s="879"/>
    </row>
    <row r="109" ht="15.75" hidden="1" customHeight="1">
      <c r="F109" s="874" t="str">
        <f t="shared" si="1"/>
        <v/>
      </c>
      <c r="G109" s="718"/>
      <c r="H109" s="718"/>
      <c r="I109" s="718"/>
      <c r="J109" s="718"/>
      <c r="K109" s="718"/>
      <c r="L109" s="811"/>
      <c r="M109" s="726"/>
      <c r="N109" s="726"/>
      <c r="O109" s="726"/>
      <c r="P109" s="726"/>
      <c r="Q109" s="726"/>
      <c r="R109" s="726"/>
      <c r="S109" s="726"/>
      <c r="T109" s="883"/>
      <c r="U109" s="726"/>
      <c r="V109" s="726"/>
      <c r="W109" s="733"/>
      <c r="X109" s="733"/>
      <c r="Y109" s="733"/>
      <c r="Z109" s="733"/>
      <c r="AA109" s="733"/>
      <c r="AB109" s="733"/>
      <c r="AC109" s="733"/>
      <c r="AD109" s="726"/>
      <c r="AE109" s="726"/>
      <c r="AF109" s="880"/>
      <c r="AG109" s="881"/>
      <c r="AH109" s="882"/>
      <c r="AI109" s="879"/>
      <c r="AJ109" s="879"/>
      <c r="AK109" s="879"/>
      <c r="AL109" s="879"/>
      <c r="AM109" s="879"/>
      <c r="AN109" s="879"/>
      <c r="AO109" s="879"/>
      <c r="AP109" s="879"/>
      <c r="AQ109" s="879"/>
      <c r="AR109" s="879"/>
      <c r="AS109" s="879"/>
      <c r="AT109" s="879"/>
      <c r="AU109" s="879"/>
      <c r="AV109" s="879"/>
      <c r="AW109" s="879"/>
      <c r="AX109" s="879"/>
      <c r="AY109" s="879"/>
      <c r="AZ109" s="879"/>
      <c r="BA109" s="879"/>
      <c r="BB109" s="879"/>
      <c r="BC109" s="879"/>
      <c r="BD109" s="879"/>
    </row>
    <row r="110" ht="15.75" hidden="1" customHeight="1">
      <c r="F110" s="874" t="str">
        <f t="shared" si="1"/>
        <v/>
      </c>
      <c r="G110" s="718"/>
      <c r="H110" s="718"/>
      <c r="I110" s="718"/>
      <c r="J110" s="718"/>
      <c r="K110" s="718"/>
      <c r="L110" s="811"/>
      <c r="M110" s="726"/>
      <c r="N110" s="726"/>
      <c r="O110" s="726"/>
      <c r="P110" s="726"/>
      <c r="Q110" s="726"/>
      <c r="R110" s="726"/>
      <c r="S110" s="726"/>
      <c r="T110" s="883"/>
      <c r="U110" s="726"/>
      <c r="V110" s="726"/>
      <c r="W110" s="733"/>
      <c r="X110" s="733"/>
      <c r="Y110" s="733"/>
      <c r="Z110" s="733"/>
      <c r="AA110" s="733"/>
      <c r="AB110" s="733"/>
      <c r="AC110" s="733"/>
      <c r="AD110" s="726"/>
      <c r="AE110" s="726"/>
      <c r="AF110" s="880"/>
      <c r="AG110" s="881"/>
      <c r="AH110" s="882"/>
      <c r="AI110" s="879"/>
      <c r="AJ110" s="879"/>
      <c r="AK110" s="879"/>
      <c r="AL110" s="879"/>
      <c r="AM110" s="879"/>
      <c r="AN110" s="879"/>
      <c r="AO110" s="879"/>
      <c r="AP110" s="879"/>
      <c r="AQ110" s="879"/>
      <c r="AR110" s="879"/>
      <c r="AS110" s="879"/>
      <c r="AT110" s="879"/>
      <c r="AU110" s="879"/>
      <c r="AV110" s="879"/>
      <c r="AW110" s="879"/>
      <c r="AX110" s="879"/>
      <c r="AY110" s="879"/>
      <c r="AZ110" s="879"/>
      <c r="BA110" s="879"/>
      <c r="BB110" s="879"/>
      <c r="BC110" s="879"/>
      <c r="BD110" s="879"/>
    </row>
    <row r="111" ht="15.75" hidden="1" customHeight="1">
      <c r="F111" s="874" t="str">
        <f t="shared" si="1"/>
        <v/>
      </c>
      <c r="G111" s="718"/>
      <c r="H111" s="718"/>
      <c r="I111" s="718"/>
      <c r="J111" s="718"/>
      <c r="K111" s="718"/>
      <c r="L111" s="811"/>
      <c r="M111" s="726"/>
      <c r="N111" s="726"/>
      <c r="O111" s="726"/>
      <c r="P111" s="726"/>
      <c r="Q111" s="726"/>
      <c r="R111" s="726"/>
      <c r="S111" s="726"/>
      <c r="T111" s="883"/>
      <c r="U111" s="726"/>
      <c r="V111" s="726"/>
      <c r="W111" s="733"/>
      <c r="X111" s="733"/>
      <c r="Y111" s="733"/>
      <c r="Z111" s="733"/>
      <c r="AA111" s="733"/>
      <c r="AB111" s="733"/>
      <c r="AC111" s="733"/>
      <c r="AD111" s="726"/>
      <c r="AE111" s="726"/>
      <c r="AF111" s="880"/>
      <c r="AG111" s="881"/>
      <c r="AH111" s="882"/>
      <c r="AI111" s="879"/>
      <c r="AJ111" s="879"/>
      <c r="AK111" s="879"/>
      <c r="AL111" s="879"/>
      <c r="AM111" s="879"/>
      <c r="AN111" s="879"/>
      <c r="AO111" s="879"/>
      <c r="AP111" s="879"/>
      <c r="AQ111" s="879"/>
      <c r="AR111" s="879"/>
      <c r="AS111" s="879"/>
      <c r="AT111" s="879"/>
      <c r="AU111" s="879"/>
      <c r="AV111" s="879"/>
      <c r="AW111" s="879"/>
      <c r="AX111" s="879"/>
      <c r="AY111" s="879"/>
      <c r="AZ111" s="879"/>
      <c r="BA111" s="879"/>
      <c r="BB111" s="879"/>
      <c r="BC111" s="879"/>
      <c r="BD111" s="879"/>
    </row>
    <row r="112" ht="15.75" hidden="1" customHeight="1">
      <c r="F112" s="874" t="str">
        <f t="shared" si="1"/>
        <v/>
      </c>
      <c r="G112" s="718"/>
      <c r="H112" s="718"/>
      <c r="I112" s="718"/>
      <c r="J112" s="718"/>
      <c r="K112" s="718"/>
      <c r="L112" s="811"/>
      <c r="M112" s="726"/>
      <c r="N112" s="726"/>
      <c r="O112" s="726"/>
      <c r="P112" s="726"/>
      <c r="Q112" s="726"/>
      <c r="R112" s="726"/>
      <c r="S112" s="726"/>
      <c r="T112" s="883"/>
      <c r="U112" s="726"/>
      <c r="V112" s="726"/>
      <c r="W112" s="733"/>
      <c r="X112" s="733"/>
      <c r="Y112" s="733"/>
      <c r="Z112" s="733"/>
      <c r="AA112" s="733"/>
      <c r="AB112" s="733"/>
      <c r="AC112" s="733"/>
      <c r="AD112" s="726"/>
      <c r="AE112" s="726"/>
      <c r="AF112" s="880"/>
      <c r="AG112" s="881"/>
      <c r="AH112" s="882"/>
      <c r="AI112" s="879"/>
      <c r="AJ112" s="879"/>
      <c r="AK112" s="879"/>
      <c r="AL112" s="879"/>
      <c r="AM112" s="879"/>
      <c r="AN112" s="879"/>
      <c r="AO112" s="879"/>
      <c r="AP112" s="879"/>
      <c r="AQ112" s="879"/>
      <c r="AR112" s="879"/>
      <c r="AS112" s="879"/>
      <c r="AT112" s="879"/>
      <c r="AU112" s="879"/>
      <c r="AV112" s="879"/>
      <c r="AW112" s="879"/>
      <c r="AX112" s="879"/>
      <c r="AY112" s="879"/>
      <c r="AZ112" s="879"/>
      <c r="BA112" s="879"/>
      <c r="BB112" s="879"/>
      <c r="BC112" s="879"/>
      <c r="BD112" s="879"/>
    </row>
    <row r="113" ht="15.75" hidden="1" customHeight="1">
      <c r="F113" s="874" t="str">
        <f t="shared" si="1"/>
        <v/>
      </c>
      <c r="G113" s="718"/>
      <c r="H113" s="718"/>
      <c r="I113" s="718"/>
      <c r="J113" s="718"/>
      <c r="K113" s="718"/>
      <c r="L113" s="811"/>
      <c r="M113" s="726"/>
      <c r="N113" s="726"/>
      <c r="O113" s="726"/>
      <c r="P113" s="726"/>
      <c r="Q113" s="726"/>
      <c r="R113" s="726"/>
      <c r="S113" s="726"/>
      <c r="T113" s="883"/>
      <c r="U113" s="726"/>
      <c r="V113" s="726"/>
      <c r="W113" s="733"/>
      <c r="X113" s="733"/>
      <c r="Y113" s="733"/>
      <c r="Z113" s="733"/>
      <c r="AA113" s="733"/>
      <c r="AB113" s="733"/>
      <c r="AC113" s="733"/>
      <c r="AD113" s="726"/>
      <c r="AE113" s="726"/>
      <c r="AF113" s="880"/>
      <c r="AG113" s="881"/>
      <c r="AH113" s="882"/>
      <c r="AI113" s="879"/>
      <c r="AJ113" s="879"/>
      <c r="AK113" s="879"/>
      <c r="AL113" s="879"/>
      <c r="AM113" s="879"/>
      <c r="AN113" s="879"/>
      <c r="AO113" s="879"/>
      <c r="AP113" s="879"/>
      <c r="AQ113" s="879"/>
      <c r="AR113" s="879"/>
      <c r="AS113" s="879"/>
      <c r="AT113" s="879"/>
      <c r="AU113" s="879"/>
      <c r="AV113" s="879"/>
      <c r="AW113" s="879"/>
      <c r="AX113" s="879"/>
      <c r="AY113" s="879"/>
      <c r="AZ113" s="879"/>
      <c r="BA113" s="879"/>
      <c r="BB113" s="879"/>
      <c r="BC113" s="879"/>
      <c r="BD113" s="879"/>
    </row>
    <row r="114" ht="15.75" hidden="1" customHeight="1">
      <c r="F114" s="874" t="str">
        <f t="shared" si="1"/>
        <v/>
      </c>
      <c r="G114" s="718"/>
      <c r="H114" s="718"/>
      <c r="I114" s="718"/>
      <c r="J114" s="718"/>
      <c r="K114" s="718"/>
      <c r="L114" s="811"/>
      <c r="M114" s="726"/>
      <c r="N114" s="726"/>
      <c r="O114" s="726"/>
      <c r="P114" s="726"/>
      <c r="Q114" s="726"/>
      <c r="R114" s="726"/>
      <c r="S114" s="726"/>
      <c r="T114" s="883"/>
      <c r="U114" s="726"/>
      <c r="V114" s="726"/>
      <c r="W114" s="733"/>
      <c r="X114" s="733"/>
      <c r="Y114" s="733"/>
      <c r="Z114" s="733"/>
      <c r="AA114" s="733"/>
      <c r="AB114" s="733"/>
      <c r="AC114" s="733"/>
      <c r="AD114" s="726"/>
      <c r="AE114" s="726"/>
      <c r="AF114" s="880"/>
      <c r="AG114" s="881"/>
      <c r="AH114" s="882"/>
      <c r="AI114" s="879"/>
      <c r="AJ114" s="879"/>
      <c r="AK114" s="879"/>
      <c r="AL114" s="879"/>
      <c r="AM114" s="879"/>
      <c r="AN114" s="879"/>
      <c r="AO114" s="879"/>
      <c r="AP114" s="879"/>
      <c r="AQ114" s="879"/>
      <c r="AR114" s="879"/>
      <c r="AS114" s="879"/>
      <c r="AT114" s="879"/>
      <c r="AU114" s="879"/>
      <c r="AV114" s="879"/>
      <c r="AW114" s="879"/>
      <c r="AX114" s="879"/>
      <c r="AY114" s="879"/>
      <c r="AZ114" s="879"/>
      <c r="BA114" s="879"/>
      <c r="BB114" s="879"/>
      <c r="BC114" s="879"/>
      <c r="BD114" s="879"/>
    </row>
    <row r="115" ht="15.75" hidden="1" customHeight="1">
      <c r="F115" s="874" t="str">
        <f t="shared" si="1"/>
        <v/>
      </c>
      <c r="G115" s="718"/>
      <c r="H115" s="718"/>
      <c r="I115" s="718"/>
      <c r="J115" s="718"/>
      <c r="K115" s="718"/>
      <c r="L115" s="811"/>
      <c r="M115" s="726"/>
      <c r="N115" s="726"/>
      <c r="O115" s="726"/>
      <c r="P115" s="726"/>
      <c r="Q115" s="726"/>
      <c r="R115" s="726"/>
      <c r="S115" s="726"/>
      <c r="T115" s="883"/>
      <c r="U115" s="726"/>
      <c r="V115" s="726"/>
      <c r="W115" s="733"/>
      <c r="X115" s="733"/>
      <c r="Y115" s="733"/>
      <c r="Z115" s="733"/>
      <c r="AA115" s="733"/>
      <c r="AB115" s="733"/>
      <c r="AC115" s="733"/>
      <c r="AD115" s="726"/>
      <c r="AE115" s="726"/>
      <c r="AF115" s="880"/>
      <c r="AG115" s="881"/>
      <c r="AH115" s="882"/>
      <c r="AI115" s="879"/>
      <c r="AJ115" s="879"/>
      <c r="AK115" s="879"/>
      <c r="AL115" s="879"/>
      <c r="AM115" s="879"/>
      <c r="AN115" s="879"/>
      <c r="AO115" s="879"/>
      <c r="AP115" s="879"/>
      <c r="AQ115" s="879"/>
      <c r="AR115" s="879"/>
      <c r="AS115" s="879"/>
      <c r="AT115" s="879"/>
      <c r="AU115" s="879"/>
      <c r="AV115" s="879"/>
      <c r="AW115" s="879"/>
      <c r="AX115" s="879"/>
      <c r="AY115" s="879"/>
      <c r="AZ115" s="879"/>
      <c r="BA115" s="879"/>
      <c r="BB115" s="879"/>
      <c r="BC115" s="879"/>
      <c r="BD115" s="879"/>
    </row>
    <row r="116" ht="15.75" hidden="1" customHeight="1">
      <c r="F116" s="874" t="str">
        <f t="shared" si="1"/>
        <v/>
      </c>
      <c r="G116" s="718"/>
      <c r="H116" s="718"/>
      <c r="I116" s="718"/>
      <c r="J116" s="718"/>
      <c r="K116" s="718"/>
      <c r="L116" s="811"/>
      <c r="M116" s="726"/>
      <c r="N116" s="726"/>
      <c r="O116" s="726"/>
      <c r="P116" s="726"/>
      <c r="Q116" s="726"/>
      <c r="R116" s="726"/>
      <c r="S116" s="726"/>
      <c r="T116" s="883"/>
      <c r="U116" s="726"/>
      <c r="V116" s="726"/>
      <c r="W116" s="733"/>
      <c r="X116" s="733"/>
      <c r="Y116" s="733"/>
      <c r="Z116" s="733"/>
      <c r="AA116" s="733"/>
      <c r="AB116" s="733"/>
      <c r="AC116" s="733"/>
      <c r="AD116" s="726"/>
      <c r="AE116" s="726"/>
      <c r="AF116" s="880"/>
      <c r="AG116" s="881"/>
      <c r="AH116" s="882"/>
      <c r="AI116" s="879"/>
      <c r="AJ116" s="879"/>
      <c r="AK116" s="879"/>
      <c r="AL116" s="879"/>
      <c r="AM116" s="879"/>
      <c r="AN116" s="879"/>
      <c r="AO116" s="879"/>
      <c r="AP116" s="879"/>
      <c r="AQ116" s="879"/>
      <c r="AR116" s="879"/>
      <c r="AS116" s="879"/>
      <c r="AT116" s="879"/>
      <c r="AU116" s="879"/>
      <c r="AV116" s="879"/>
      <c r="AW116" s="879"/>
      <c r="AX116" s="879"/>
      <c r="AY116" s="879"/>
      <c r="AZ116" s="879"/>
      <c r="BA116" s="879"/>
      <c r="BB116" s="879"/>
      <c r="BC116" s="879"/>
      <c r="BD116" s="879"/>
    </row>
    <row r="117" ht="15.75" hidden="1" customHeight="1">
      <c r="F117" s="874" t="str">
        <f t="shared" si="1"/>
        <v/>
      </c>
      <c r="G117" s="718"/>
      <c r="H117" s="718"/>
      <c r="I117" s="718"/>
      <c r="J117" s="718"/>
      <c r="K117" s="718"/>
      <c r="L117" s="811"/>
      <c r="M117" s="726"/>
      <c r="N117" s="726"/>
      <c r="O117" s="726"/>
      <c r="P117" s="726"/>
      <c r="Q117" s="726"/>
      <c r="R117" s="726"/>
      <c r="S117" s="726"/>
      <c r="T117" s="883"/>
      <c r="U117" s="726"/>
      <c r="V117" s="726"/>
      <c r="W117" s="733"/>
      <c r="X117" s="733"/>
      <c r="Y117" s="733"/>
      <c r="Z117" s="733"/>
      <c r="AA117" s="733"/>
      <c r="AB117" s="733"/>
      <c r="AC117" s="733"/>
      <c r="AD117" s="726"/>
      <c r="AE117" s="726"/>
      <c r="AF117" s="880"/>
      <c r="AG117" s="881"/>
      <c r="AH117" s="882"/>
      <c r="AI117" s="879"/>
      <c r="AJ117" s="879"/>
      <c r="AK117" s="879"/>
      <c r="AL117" s="879"/>
      <c r="AM117" s="879"/>
      <c r="AN117" s="879"/>
      <c r="AO117" s="879"/>
      <c r="AP117" s="879"/>
      <c r="AQ117" s="879"/>
      <c r="AR117" s="879"/>
      <c r="AS117" s="879"/>
      <c r="AT117" s="879"/>
      <c r="AU117" s="879"/>
      <c r="AV117" s="879"/>
      <c r="AW117" s="879"/>
      <c r="AX117" s="879"/>
      <c r="AY117" s="879"/>
      <c r="AZ117" s="879"/>
      <c r="BA117" s="879"/>
      <c r="BB117" s="879"/>
      <c r="BC117" s="879"/>
      <c r="BD117" s="879"/>
    </row>
    <row r="118" ht="15.75" hidden="1" customHeight="1">
      <c r="F118" s="874" t="str">
        <f t="shared" si="1"/>
        <v/>
      </c>
      <c r="G118" s="718"/>
      <c r="H118" s="718"/>
      <c r="I118" s="718"/>
      <c r="J118" s="718"/>
      <c r="K118" s="718"/>
      <c r="L118" s="811"/>
      <c r="M118" s="726"/>
      <c r="N118" s="726"/>
      <c r="O118" s="726"/>
      <c r="P118" s="726"/>
      <c r="Q118" s="726"/>
      <c r="R118" s="726"/>
      <c r="S118" s="726"/>
      <c r="T118" s="883"/>
      <c r="U118" s="726"/>
      <c r="V118" s="726"/>
      <c r="W118" s="733"/>
      <c r="X118" s="733"/>
      <c r="Y118" s="733"/>
      <c r="Z118" s="733"/>
      <c r="AA118" s="733"/>
      <c r="AB118" s="733"/>
      <c r="AC118" s="733"/>
      <c r="AD118" s="726"/>
      <c r="AE118" s="726"/>
      <c r="AF118" s="880"/>
      <c r="AG118" s="881"/>
      <c r="AH118" s="882"/>
      <c r="AI118" s="879"/>
      <c r="AJ118" s="879"/>
      <c r="AK118" s="879"/>
      <c r="AL118" s="879"/>
      <c r="AM118" s="879"/>
      <c r="AN118" s="879"/>
      <c r="AO118" s="879"/>
      <c r="AP118" s="879"/>
      <c r="AQ118" s="879"/>
      <c r="AR118" s="879"/>
      <c r="AS118" s="879"/>
      <c r="AT118" s="879"/>
      <c r="AU118" s="879"/>
      <c r="AV118" s="879"/>
      <c r="AW118" s="879"/>
      <c r="AX118" s="879"/>
      <c r="AY118" s="879"/>
      <c r="AZ118" s="879"/>
      <c r="BA118" s="879"/>
      <c r="BB118" s="879"/>
      <c r="BC118" s="879"/>
      <c r="BD118" s="879"/>
    </row>
    <row r="119" ht="15.75" hidden="1" customHeight="1">
      <c r="F119" s="874" t="str">
        <f t="shared" si="1"/>
        <v/>
      </c>
      <c r="G119" s="718"/>
      <c r="H119" s="718"/>
      <c r="I119" s="718"/>
      <c r="J119" s="718"/>
      <c r="K119" s="718"/>
      <c r="L119" s="811"/>
      <c r="M119" s="726"/>
      <c r="N119" s="726"/>
      <c r="O119" s="726"/>
      <c r="P119" s="726"/>
      <c r="Q119" s="726"/>
      <c r="R119" s="726"/>
      <c r="S119" s="726"/>
      <c r="T119" s="883"/>
      <c r="U119" s="726"/>
      <c r="V119" s="726"/>
      <c r="W119" s="733"/>
      <c r="X119" s="733"/>
      <c r="Y119" s="733"/>
      <c r="Z119" s="733"/>
      <c r="AA119" s="733"/>
      <c r="AB119" s="733"/>
      <c r="AC119" s="733"/>
      <c r="AD119" s="726"/>
      <c r="AE119" s="726"/>
      <c r="AF119" s="880"/>
      <c r="AG119" s="881"/>
      <c r="AH119" s="882"/>
      <c r="AI119" s="879"/>
      <c r="AJ119" s="879"/>
      <c r="AK119" s="879"/>
      <c r="AL119" s="879"/>
      <c r="AM119" s="879"/>
      <c r="AN119" s="879"/>
      <c r="AO119" s="879"/>
      <c r="AP119" s="879"/>
      <c r="AQ119" s="879"/>
      <c r="AR119" s="879"/>
      <c r="AS119" s="879"/>
      <c r="AT119" s="879"/>
      <c r="AU119" s="879"/>
      <c r="AV119" s="879"/>
      <c r="AW119" s="879"/>
      <c r="AX119" s="879"/>
      <c r="AY119" s="879"/>
      <c r="AZ119" s="879"/>
      <c r="BA119" s="879"/>
      <c r="BB119" s="879"/>
      <c r="BC119" s="879"/>
      <c r="BD119" s="879"/>
    </row>
    <row r="120" ht="15.75" hidden="1" customHeight="1">
      <c r="F120" s="874" t="str">
        <f t="shared" si="1"/>
        <v/>
      </c>
      <c r="G120" s="718"/>
      <c r="H120" s="718"/>
      <c r="I120" s="718"/>
      <c r="J120" s="718"/>
      <c r="K120" s="718"/>
      <c r="L120" s="811"/>
      <c r="M120" s="726"/>
      <c r="N120" s="726"/>
      <c r="O120" s="726"/>
      <c r="P120" s="726"/>
      <c r="Q120" s="726"/>
      <c r="R120" s="726"/>
      <c r="S120" s="726"/>
      <c r="T120" s="883"/>
      <c r="U120" s="726"/>
      <c r="V120" s="726"/>
      <c r="W120" s="733"/>
      <c r="X120" s="733"/>
      <c r="Y120" s="733"/>
      <c r="Z120" s="733"/>
      <c r="AA120" s="733"/>
      <c r="AB120" s="733"/>
      <c r="AC120" s="733"/>
      <c r="AD120" s="726"/>
      <c r="AE120" s="726"/>
      <c r="AF120" s="880"/>
      <c r="AG120" s="881"/>
      <c r="AH120" s="882"/>
      <c r="AI120" s="879"/>
      <c r="AJ120" s="879"/>
      <c r="AK120" s="879"/>
      <c r="AL120" s="879"/>
      <c r="AM120" s="879"/>
      <c r="AN120" s="879"/>
      <c r="AO120" s="879"/>
      <c r="AP120" s="879"/>
      <c r="AQ120" s="879"/>
      <c r="AR120" s="879"/>
      <c r="AS120" s="879"/>
      <c r="AT120" s="879"/>
      <c r="AU120" s="879"/>
      <c r="AV120" s="879"/>
      <c r="AW120" s="879"/>
      <c r="AX120" s="879"/>
      <c r="AY120" s="879"/>
      <c r="AZ120" s="879"/>
      <c r="BA120" s="879"/>
      <c r="BB120" s="879"/>
      <c r="BC120" s="879"/>
      <c r="BD120" s="879"/>
    </row>
    <row r="121" ht="15.75" hidden="1" customHeight="1">
      <c r="F121" s="874" t="str">
        <f t="shared" si="1"/>
        <v/>
      </c>
      <c r="G121" s="718"/>
      <c r="H121" s="718"/>
      <c r="I121" s="718"/>
      <c r="J121" s="718"/>
      <c r="K121" s="718"/>
      <c r="L121" s="811"/>
      <c r="M121" s="726"/>
      <c r="N121" s="726"/>
      <c r="O121" s="726"/>
      <c r="P121" s="726"/>
      <c r="Q121" s="726"/>
      <c r="R121" s="726"/>
      <c r="S121" s="726"/>
      <c r="T121" s="883"/>
      <c r="U121" s="726"/>
      <c r="V121" s="726"/>
      <c r="W121" s="733"/>
      <c r="X121" s="733"/>
      <c r="Y121" s="733"/>
      <c r="Z121" s="733"/>
      <c r="AA121" s="733"/>
      <c r="AB121" s="733"/>
      <c r="AC121" s="733"/>
      <c r="AD121" s="726"/>
      <c r="AE121" s="726"/>
      <c r="AF121" s="880"/>
      <c r="AG121" s="881"/>
      <c r="AH121" s="882"/>
      <c r="AI121" s="879"/>
      <c r="AJ121" s="879"/>
      <c r="AK121" s="879"/>
      <c r="AL121" s="879"/>
      <c r="AM121" s="879"/>
      <c r="AN121" s="879"/>
      <c r="AO121" s="879"/>
      <c r="AP121" s="879"/>
      <c r="AQ121" s="879"/>
      <c r="AR121" s="879"/>
      <c r="AS121" s="879"/>
      <c r="AT121" s="879"/>
      <c r="AU121" s="879"/>
      <c r="AV121" s="879"/>
      <c r="AW121" s="879"/>
      <c r="AX121" s="879"/>
      <c r="AY121" s="879"/>
      <c r="AZ121" s="879"/>
      <c r="BA121" s="879"/>
      <c r="BB121" s="879"/>
      <c r="BC121" s="879"/>
      <c r="BD121" s="879"/>
    </row>
    <row r="122" ht="15.75" hidden="1" customHeight="1">
      <c r="F122" s="874" t="str">
        <f t="shared" si="1"/>
        <v/>
      </c>
      <c r="G122" s="718"/>
      <c r="H122" s="718"/>
      <c r="I122" s="718"/>
      <c r="J122" s="718"/>
      <c r="K122" s="718"/>
      <c r="L122" s="811"/>
      <c r="M122" s="726"/>
      <c r="N122" s="726"/>
      <c r="O122" s="726"/>
      <c r="P122" s="726"/>
      <c r="Q122" s="726"/>
      <c r="R122" s="726"/>
      <c r="S122" s="726"/>
      <c r="T122" s="883"/>
      <c r="U122" s="726"/>
      <c r="V122" s="726"/>
      <c r="W122" s="733"/>
      <c r="X122" s="733"/>
      <c r="Y122" s="733"/>
      <c r="Z122" s="733"/>
      <c r="AA122" s="733"/>
      <c r="AB122" s="733"/>
      <c r="AC122" s="733"/>
      <c r="AD122" s="726"/>
      <c r="AE122" s="726"/>
      <c r="AF122" s="880"/>
      <c r="AG122" s="881"/>
      <c r="AH122" s="882"/>
      <c r="AI122" s="879"/>
      <c r="AJ122" s="879"/>
      <c r="AK122" s="879"/>
      <c r="AL122" s="879"/>
      <c r="AM122" s="879"/>
      <c r="AN122" s="879"/>
      <c r="AO122" s="879"/>
      <c r="AP122" s="879"/>
      <c r="AQ122" s="879"/>
      <c r="AR122" s="879"/>
      <c r="AS122" s="879"/>
      <c r="AT122" s="879"/>
      <c r="AU122" s="879"/>
      <c r="AV122" s="879"/>
      <c r="AW122" s="879"/>
      <c r="AX122" s="879"/>
      <c r="AY122" s="879"/>
      <c r="AZ122" s="879"/>
      <c r="BA122" s="879"/>
      <c r="BB122" s="879"/>
      <c r="BC122" s="879"/>
      <c r="BD122" s="879"/>
    </row>
    <row r="123" ht="15.75" hidden="1" customHeight="1">
      <c r="F123" s="874" t="str">
        <f t="shared" si="1"/>
        <v/>
      </c>
      <c r="G123" s="718"/>
      <c r="H123" s="718"/>
      <c r="I123" s="718"/>
      <c r="J123" s="718"/>
      <c r="K123" s="718"/>
      <c r="L123" s="811"/>
      <c r="M123" s="726"/>
      <c r="N123" s="726"/>
      <c r="O123" s="726"/>
      <c r="P123" s="726"/>
      <c r="Q123" s="726"/>
      <c r="R123" s="726"/>
      <c r="S123" s="726"/>
      <c r="T123" s="883"/>
      <c r="U123" s="726"/>
      <c r="V123" s="726"/>
      <c r="W123" s="733"/>
      <c r="X123" s="733"/>
      <c r="Y123" s="733"/>
      <c r="Z123" s="733"/>
      <c r="AA123" s="733"/>
      <c r="AB123" s="733"/>
      <c r="AC123" s="733"/>
      <c r="AD123" s="726"/>
      <c r="AE123" s="726"/>
      <c r="AF123" s="880"/>
      <c r="AG123" s="881"/>
      <c r="AH123" s="882"/>
      <c r="AI123" s="879"/>
      <c r="AJ123" s="879"/>
      <c r="AK123" s="879"/>
      <c r="AL123" s="879"/>
      <c r="AM123" s="879"/>
      <c r="AN123" s="879"/>
      <c r="AO123" s="879"/>
      <c r="AP123" s="879"/>
      <c r="AQ123" s="879"/>
      <c r="AR123" s="879"/>
      <c r="AS123" s="879"/>
      <c r="AT123" s="879"/>
      <c r="AU123" s="879"/>
      <c r="AV123" s="879"/>
      <c r="AW123" s="879"/>
      <c r="AX123" s="879"/>
      <c r="AY123" s="879"/>
      <c r="AZ123" s="879"/>
      <c r="BA123" s="879"/>
      <c r="BB123" s="879"/>
      <c r="BC123" s="879"/>
      <c r="BD123" s="879"/>
    </row>
    <row r="124" ht="15.75" hidden="1" customHeight="1">
      <c r="F124" s="874" t="str">
        <f t="shared" si="1"/>
        <v/>
      </c>
      <c r="G124" s="718"/>
      <c r="H124" s="718"/>
      <c r="I124" s="718"/>
      <c r="J124" s="718"/>
      <c r="K124" s="718"/>
      <c r="L124" s="811"/>
      <c r="M124" s="726"/>
      <c r="N124" s="726"/>
      <c r="O124" s="726"/>
      <c r="P124" s="726"/>
      <c r="Q124" s="726"/>
      <c r="R124" s="726"/>
      <c r="S124" s="726"/>
      <c r="T124" s="883"/>
      <c r="U124" s="726"/>
      <c r="V124" s="726"/>
      <c r="W124" s="733"/>
      <c r="X124" s="733"/>
      <c r="Y124" s="733"/>
      <c r="Z124" s="733"/>
      <c r="AA124" s="733"/>
      <c r="AB124" s="733"/>
      <c r="AC124" s="733"/>
      <c r="AD124" s="726"/>
      <c r="AE124" s="726"/>
      <c r="AF124" s="880"/>
      <c r="AG124" s="881"/>
      <c r="AH124" s="882"/>
      <c r="AI124" s="879"/>
      <c r="AJ124" s="879"/>
      <c r="AK124" s="879"/>
      <c r="AL124" s="879"/>
      <c r="AM124" s="879"/>
      <c r="AN124" s="879"/>
      <c r="AO124" s="879"/>
      <c r="AP124" s="879"/>
      <c r="AQ124" s="879"/>
      <c r="AR124" s="879"/>
      <c r="AS124" s="879"/>
      <c r="AT124" s="879"/>
      <c r="AU124" s="879"/>
      <c r="AV124" s="879"/>
      <c r="AW124" s="879"/>
      <c r="AX124" s="879"/>
      <c r="AY124" s="879"/>
      <c r="AZ124" s="879"/>
      <c r="BA124" s="879"/>
      <c r="BB124" s="879"/>
      <c r="BC124" s="879"/>
      <c r="BD124" s="879"/>
    </row>
    <row r="125" ht="15.75" hidden="1" customHeight="1">
      <c r="F125" s="874" t="str">
        <f t="shared" si="1"/>
        <v/>
      </c>
      <c r="G125" s="718"/>
      <c r="H125" s="718"/>
      <c r="I125" s="718"/>
      <c r="J125" s="718"/>
      <c r="K125" s="718"/>
      <c r="L125" s="811"/>
      <c r="M125" s="726"/>
      <c r="N125" s="726"/>
      <c r="O125" s="726"/>
      <c r="P125" s="726"/>
      <c r="Q125" s="726"/>
      <c r="R125" s="726"/>
      <c r="S125" s="726"/>
      <c r="T125" s="883"/>
      <c r="U125" s="726"/>
      <c r="V125" s="726"/>
      <c r="W125" s="733"/>
      <c r="X125" s="733"/>
      <c r="Y125" s="733"/>
      <c r="Z125" s="733"/>
      <c r="AA125" s="733"/>
      <c r="AB125" s="733"/>
      <c r="AC125" s="733"/>
      <c r="AD125" s="726"/>
      <c r="AE125" s="726"/>
      <c r="AF125" s="880"/>
      <c r="AG125" s="881"/>
      <c r="AH125" s="882"/>
      <c r="AI125" s="879"/>
      <c r="AJ125" s="879"/>
      <c r="AK125" s="879"/>
      <c r="AL125" s="879"/>
      <c r="AM125" s="879"/>
      <c r="AN125" s="879"/>
      <c r="AO125" s="879"/>
      <c r="AP125" s="879"/>
      <c r="AQ125" s="879"/>
      <c r="AR125" s="879"/>
      <c r="AS125" s="879"/>
      <c r="AT125" s="879"/>
      <c r="AU125" s="879"/>
      <c r="AV125" s="879"/>
      <c r="AW125" s="879"/>
      <c r="AX125" s="879"/>
      <c r="AY125" s="879"/>
      <c r="AZ125" s="879"/>
      <c r="BA125" s="879"/>
      <c r="BB125" s="879"/>
      <c r="BC125" s="879"/>
      <c r="BD125" s="879"/>
    </row>
    <row r="126" ht="15.75" hidden="1" customHeight="1">
      <c r="F126" s="874" t="str">
        <f t="shared" si="1"/>
        <v/>
      </c>
      <c r="G126" s="718"/>
      <c r="H126" s="718"/>
      <c r="I126" s="718"/>
      <c r="J126" s="718"/>
      <c r="K126" s="718"/>
      <c r="L126" s="811"/>
      <c r="M126" s="726"/>
      <c r="N126" s="726"/>
      <c r="O126" s="726"/>
      <c r="P126" s="726"/>
      <c r="Q126" s="726"/>
      <c r="R126" s="726"/>
      <c r="S126" s="726"/>
      <c r="T126" s="883"/>
      <c r="U126" s="726"/>
      <c r="V126" s="726"/>
      <c r="W126" s="733"/>
      <c r="X126" s="733"/>
      <c r="Y126" s="733"/>
      <c r="Z126" s="733"/>
      <c r="AA126" s="733"/>
      <c r="AB126" s="733"/>
      <c r="AC126" s="733"/>
      <c r="AD126" s="726"/>
      <c r="AE126" s="726"/>
      <c r="AF126" s="880"/>
      <c r="AG126" s="881"/>
      <c r="AH126" s="882"/>
      <c r="AI126" s="879"/>
      <c r="AJ126" s="879"/>
      <c r="AK126" s="879"/>
      <c r="AL126" s="879"/>
      <c r="AM126" s="879"/>
      <c r="AN126" s="879"/>
      <c r="AO126" s="879"/>
      <c r="AP126" s="879"/>
      <c r="AQ126" s="879"/>
      <c r="AR126" s="879"/>
      <c r="AS126" s="879"/>
      <c r="AT126" s="879"/>
      <c r="AU126" s="879"/>
      <c r="AV126" s="879"/>
      <c r="AW126" s="879"/>
      <c r="AX126" s="879"/>
      <c r="AY126" s="879"/>
      <c r="AZ126" s="879"/>
      <c r="BA126" s="879"/>
      <c r="BB126" s="879"/>
      <c r="BC126" s="879"/>
      <c r="BD126" s="879"/>
    </row>
    <row r="127" ht="15.75" hidden="1" customHeight="1">
      <c r="F127" s="874" t="str">
        <f t="shared" si="1"/>
        <v/>
      </c>
      <c r="G127" s="718"/>
      <c r="H127" s="718"/>
      <c r="I127" s="718"/>
      <c r="J127" s="718"/>
      <c r="K127" s="718"/>
      <c r="L127" s="811"/>
      <c r="M127" s="726"/>
      <c r="N127" s="726"/>
      <c r="O127" s="726"/>
      <c r="P127" s="726"/>
      <c r="Q127" s="726"/>
      <c r="R127" s="726"/>
      <c r="S127" s="726"/>
      <c r="T127" s="883"/>
      <c r="U127" s="726"/>
      <c r="V127" s="726"/>
      <c r="W127" s="733"/>
      <c r="X127" s="733"/>
      <c r="Y127" s="733"/>
      <c r="Z127" s="733"/>
      <c r="AA127" s="733"/>
      <c r="AB127" s="733"/>
      <c r="AC127" s="733"/>
      <c r="AD127" s="726"/>
      <c r="AE127" s="726"/>
      <c r="AF127" s="880"/>
      <c r="AG127" s="881"/>
      <c r="AH127" s="882"/>
      <c r="AI127" s="879"/>
      <c r="AJ127" s="879"/>
      <c r="AK127" s="879"/>
      <c r="AL127" s="879"/>
      <c r="AM127" s="879"/>
      <c r="AN127" s="879"/>
      <c r="AO127" s="879"/>
      <c r="AP127" s="879"/>
      <c r="AQ127" s="879"/>
      <c r="AR127" s="879"/>
      <c r="AS127" s="879"/>
      <c r="AT127" s="879"/>
      <c r="AU127" s="879"/>
      <c r="AV127" s="879"/>
      <c r="AW127" s="879"/>
      <c r="AX127" s="879"/>
      <c r="AY127" s="879"/>
      <c r="AZ127" s="879"/>
      <c r="BA127" s="879"/>
      <c r="BB127" s="879"/>
      <c r="BC127" s="879"/>
      <c r="BD127" s="879"/>
    </row>
    <row r="128" ht="15.75" hidden="1" customHeight="1">
      <c r="F128" s="874" t="str">
        <f t="shared" si="1"/>
        <v/>
      </c>
      <c r="G128" s="718"/>
      <c r="H128" s="718"/>
      <c r="I128" s="718"/>
      <c r="J128" s="718"/>
      <c r="K128" s="718"/>
      <c r="L128" s="811"/>
      <c r="M128" s="726"/>
      <c r="N128" s="726"/>
      <c r="O128" s="726"/>
      <c r="P128" s="726"/>
      <c r="Q128" s="726"/>
      <c r="R128" s="726"/>
      <c r="S128" s="726"/>
      <c r="T128" s="883"/>
      <c r="U128" s="726"/>
      <c r="V128" s="726"/>
      <c r="W128" s="733"/>
      <c r="X128" s="733"/>
      <c r="Y128" s="733"/>
      <c r="Z128" s="733"/>
      <c r="AA128" s="733"/>
      <c r="AB128" s="733"/>
      <c r="AC128" s="733"/>
      <c r="AD128" s="726"/>
      <c r="AE128" s="726"/>
      <c r="AF128" s="880"/>
      <c r="AG128" s="881"/>
      <c r="AH128" s="882"/>
      <c r="AI128" s="879"/>
      <c r="AJ128" s="879"/>
      <c r="AK128" s="879"/>
      <c r="AL128" s="879"/>
      <c r="AM128" s="879"/>
      <c r="AN128" s="879"/>
      <c r="AO128" s="879"/>
      <c r="AP128" s="879"/>
      <c r="AQ128" s="879"/>
      <c r="AR128" s="879"/>
      <c r="AS128" s="879"/>
      <c r="AT128" s="879"/>
      <c r="AU128" s="879"/>
      <c r="AV128" s="879"/>
      <c r="AW128" s="879"/>
      <c r="AX128" s="879"/>
      <c r="AY128" s="879"/>
      <c r="AZ128" s="879"/>
      <c r="BA128" s="879"/>
      <c r="BB128" s="879"/>
      <c r="BC128" s="879"/>
      <c r="BD128" s="879"/>
    </row>
    <row r="129" ht="15.75" hidden="1" customHeight="1">
      <c r="F129" s="874" t="str">
        <f t="shared" si="1"/>
        <v/>
      </c>
      <c r="G129" s="718"/>
      <c r="H129" s="718"/>
      <c r="I129" s="718"/>
      <c r="J129" s="718"/>
      <c r="K129" s="718"/>
      <c r="L129" s="811"/>
      <c r="M129" s="726"/>
      <c r="N129" s="726"/>
      <c r="O129" s="726"/>
      <c r="P129" s="726"/>
      <c r="Q129" s="726"/>
      <c r="R129" s="726"/>
      <c r="S129" s="726"/>
      <c r="T129" s="883"/>
      <c r="U129" s="726"/>
      <c r="V129" s="726"/>
      <c r="W129" s="733"/>
      <c r="X129" s="733"/>
      <c r="Y129" s="733"/>
      <c r="Z129" s="733"/>
      <c r="AA129" s="733"/>
      <c r="AB129" s="733"/>
      <c r="AC129" s="733"/>
      <c r="AD129" s="726"/>
      <c r="AE129" s="726"/>
      <c r="AF129" s="880"/>
      <c r="AG129" s="881"/>
      <c r="AH129" s="882"/>
      <c r="AI129" s="879"/>
      <c r="AJ129" s="879"/>
      <c r="AK129" s="879"/>
      <c r="AL129" s="879"/>
      <c r="AM129" s="879"/>
      <c r="AN129" s="879"/>
      <c r="AO129" s="879"/>
      <c r="AP129" s="879"/>
      <c r="AQ129" s="879"/>
      <c r="AR129" s="879"/>
      <c r="AS129" s="879"/>
      <c r="AT129" s="879"/>
      <c r="AU129" s="879"/>
      <c r="AV129" s="879"/>
      <c r="AW129" s="879"/>
      <c r="AX129" s="879"/>
      <c r="AY129" s="879"/>
      <c r="AZ129" s="879"/>
      <c r="BA129" s="879"/>
      <c r="BB129" s="879"/>
      <c r="BC129" s="879"/>
      <c r="BD129" s="879"/>
    </row>
    <row r="130" ht="15.75" hidden="1" customHeight="1">
      <c r="F130" s="874" t="str">
        <f t="shared" si="1"/>
        <v/>
      </c>
      <c r="G130" s="718"/>
      <c r="H130" s="718"/>
      <c r="I130" s="718"/>
      <c r="J130" s="718"/>
      <c r="K130" s="718"/>
      <c r="L130" s="811"/>
      <c r="M130" s="726"/>
      <c r="N130" s="726"/>
      <c r="O130" s="726"/>
      <c r="P130" s="726"/>
      <c r="Q130" s="726"/>
      <c r="R130" s="726"/>
      <c r="S130" s="726"/>
      <c r="T130" s="883"/>
      <c r="U130" s="726"/>
      <c r="V130" s="726"/>
      <c r="W130" s="733"/>
      <c r="X130" s="733"/>
      <c r="Y130" s="733"/>
      <c r="Z130" s="733"/>
      <c r="AA130" s="733"/>
      <c r="AB130" s="733"/>
      <c r="AC130" s="733"/>
      <c r="AD130" s="726"/>
      <c r="AE130" s="726"/>
      <c r="AF130" s="880"/>
      <c r="AG130" s="881"/>
      <c r="AH130" s="882"/>
      <c r="AI130" s="879"/>
      <c r="AJ130" s="879"/>
      <c r="AK130" s="879"/>
      <c r="AL130" s="879"/>
      <c r="AM130" s="879"/>
      <c r="AN130" s="879"/>
      <c r="AO130" s="879"/>
      <c r="AP130" s="879"/>
      <c r="AQ130" s="879"/>
      <c r="AR130" s="879"/>
      <c r="AS130" s="879"/>
      <c r="AT130" s="879"/>
      <c r="AU130" s="879"/>
      <c r="AV130" s="879"/>
      <c r="AW130" s="879"/>
      <c r="AX130" s="879"/>
      <c r="AY130" s="879"/>
      <c r="AZ130" s="879"/>
      <c r="BA130" s="879"/>
      <c r="BB130" s="879"/>
      <c r="BC130" s="879"/>
      <c r="BD130" s="879"/>
    </row>
    <row r="131" ht="15.75" hidden="1" customHeight="1">
      <c r="F131" s="874" t="str">
        <f t="shared" si="1"/>
        <v/>
      </c>
      <c r="G131" s="718"/>
      <c r="H131" s="718"/>
      <c r="I131" s="718"/>
      <c r="J131" s="718"/>
      <c r="K131" s="718"/>
      <c r="L131" s="811"/>
      <c r="M131" s="726"/>
      <c r="N131" s="726"/>
      <c r="O131" s="726"/>
      <c r="P131" s="726"/>
      <c r="Q131" s="726"/>
      <c r="R131" s="726"/>
      <c r="S131" s="726"/>
      <c r="T131" s="883"/>
      <c r="U131" s="726"/>
      <c r="V131" s="726"/>
      <c r="W131" s="733"/>
      <c r="X131" s="733"/>
      <c r="Y131" s="733"/>
      <c r="Z131" s="733"/>
      <c r="AA131" s="733"/>
      <c r="AB131" s="733"/>
      <c r="AC131" s="733"/>
      <c r="AD131" s="726"/>
      <c r="AE131" s="726"/>
      <c r="AF131" s="880"/>
      <c r="AG131" s="881"/>
      <c r="AH131" s="882"/>
      <c r="AI131" s="879"/>
      <c r="AJ131" s="879"/>
      <c r="AK131" s="879"/>
      <c r="AL131" s="879"/>
      <c r="AM131" s="879"/>
      <c r="AN131" s="879"/>
      <c r="AO131" s="879"/>
      <c r="AP131" s="879"/>
      <c r="AQ131" s="879"/>
      <c r="AR131" s="879"/>
      <c r="AS131" s="879"/>
      <c r="AT131" s="879"/>
      <c r="AU131" s="879"/>
      <c r="AV131" s="879"/>
      <c r="AW131" s="879"/>
      <c r="AX131" s="879"/>
      <c r="AY131" s="879"/>
      <c r="AZ131" s="879"/>
      <c r="BA131" s="879"/>
      <c r="BB131" s="879"/>
      <c r="BC131" s="879"/>
      <c r="BD131" s="879"/>
    </row>
    <row r="132" ht="15.75" hidden="1" customHeight="1">
      <c r="F132" s="874" t="str">
        <f t="shared" si="1"/>
        <v/>
      </c>
      <c r="G132" s="718"/>
      <c r="H132" s="718"/>
      <c r="I132" s="718"/>
      <c r="J132" s="718"/>
      <c r="K132" s="718"/>
      <c r="L132" s="811"/>
      <c r="M132" s="726"/>
      <c r="N132" s="726"/>
      <c r="O132" s="726"/>
      <c r="P132" s="726"/>
      <c r="Q132" s="726"/>
      <c r="R132" s="726"/>
      <c r="S132" s="726"/>
      <c r="T132" s="883"/>
      <c r="U132" s="726"/>
      <c r="V132" s="726"/>
      <c r="W132" s="733"/>
      <c r="X132" s="733"/>
      <c r="Y132" s="733"/>
      <c r="Z132" s="733"/>
      <c r="AA132" s="733"/>
      <c r="AB132" s="733"/>
      <c r="AC132" s="733"/>
      <c r="AD132" s="726"/>
      <c r="AE132" s="726"/>
      <c r="AF132" s="880"/>
      <c r="AG132" s="881"/>
      <c r="AH132" s="882"/>
      <c r="AI132" s="879"/>
      <c r="AJ132" s="879"/>
      <c r="AK132" s="879"/>
      <c r="AL132" s="879"/>
      <c r="AM132" s="879"/>
      <c r="AN132" s="879"/>
      <c r="AO132" s="879"/>
      <c r="AP132" s="879"/>
      <c r="AQ132" s="879"/>
      <c r="AR132" s="879"/>
      <c r="AS132" s="879"/>
      <c r="AT132" s="879"/>
      <c r="AU132" s="879"/>
      <c r="AV132" s="879"/>
      <c r="AW132" s="879"/>
      <c r="AX132" s="879"/>
      <c r="AY132" s="879"/>
      <c r="AZ132" s="879"/>
      <c r="BA132" s="879"/>
      <c r="BB132" s="879"/>
      <c r="BC132" s="879"/>
      <c r="BD132" s="879"/>
    </row>
    <row r="133" ht="15.75" hidden="1" customHeight="1">
      <c r="F133" s="874" t="str">
        <f t="shared" si="1"/>
        <v/>
      </c>
      <c r="G133" s="718"/>
      <c r="H133" s="718"/>
      <c r="I133" s="718"/>
      <c r="J133" s="718"/>
      <c r="K133" s="718"/>
      <c r="L133" s="811"/>
      <c r="M133" s="726"/>
      <c r="N133" s="726"/>
      <c r="O133" s="726"/>
      <c r="P133" s="726"/>
      <c r="Q133" s="726"/>
      <c r="R133" s="726"/>
      <c r="S133" s="726"/>
      <c r="T133" s="883"/>
      <c r="U133" s="726"/>
      <c r="V133" s="726"/>
      <c r="W133" s="733"/>
      <c r="X133" s="733"/>
      <c r="Y133" s="733"/>
      <c r="Z133" s="733"/>
      <c r="AA133" s="733"/>
      <c r="AB133" s="733"/>
      <c r="AC133" s="733"/>
      <c r="AD133" s="726"/>
      <c r="AE133" s="726"/>
      <c r="AF133" s="880"/>
      <c r="AG133" s="881"/>
      <c r="AH133" s="882"/>
      <c r="AI133" s="879"/>
      <c r="AJ133" s="879"/>
      <c r="AK133" s="879"/>
      <c r="AL133" s="879"/>
      <c r="AM133" s="879"/>
      <c r="AN133" s="879"/>
      <c r="AO133" s="879"/>
      <c r="AP133" s="879"/>
      <c r="AQ133" s="879"/>
      <c r="AR133" s="879"/>
      <c r="AS133" s="879"/>
      <c r="AT133" s="879"/>
      <c r="AU133" s="879"/>
      <c r="AV133" s="879"/>
      <c r="AW133" s="879"/>
      <c r="AX133" s="879"/>
      <c r="AY133" s="879"/>
      <c r="AZ133" s="879"/>
      <c r="BA133" s="879"/>
      <c r="BB133" s="879"/>
      <c r="BC133" s="879"/>
      <c r="BD133" s="879"/>
    </row>
    <row r="134" ht="15.75" hidden="1" customHeight="1">
      <c r="F134" s="874" t="str">
        <f t="shared" si="1"/>
        <v/>
      </c>
      <c r="G134" s="718"/>
      <c r="H134" s="718"/>
      <c r="I134" s="718"/>
      <c r="J134" s="718"/>
      <c r="K134" s="718"/>
      <c r="L134" s="811"/>
      <c r="M134" s="726"/>
      <c r="N134" s="726"/>
      <c r="O134" s="726"/>
      <c r="P134" s="726"/>
      <c r="Q134" s="726"/>
      <c r="R134" s="726"/>
      <c r="S134" s="726"/>
      <c r="T134" s="883"/>
      <c r="U134" s="726"/>
      <c r="V134" s="726"/>
      <c r="W134" s="733"/>
      <c r="X134" s="733"/>
      <c r="Y134" s="733"/>
      <c r="Z134" s="733"/>
      <c r="AA134" s="733"/>
      <c r="AB134" s="733"/>
      <c r="AC134" s="733"/>
      <c r="AD134" s="726"/>
      <c r="AE134" s="726"/>
      <c r="AF134" s="880"/>
      <c r="AG134" s="881"/>
      <c r="AH134" s="882"/>
      <c r="AI134" s="879"/>
      <c r="AJ134" s="879"/>
      <c r="AK134" s="879"/>
      <c r="AL134" s="879"/>
      <c r="AM134" s="879"/>
      <c r="AN134" s="879"/>
      <c r="AO134" s="879"/>
      <c r="AP134" s="879"/>
      <c r="AQ134" s="879"/>
      <c r="AR134" s="879"/>
      <c r="AS134" s="879"/>
      <c r="AT134" s="879"/>
      <c r="AU134" s="879"/>
      <c r="AV134" s="879"/>
      <c r="AW134" s="879"/>
      <c r="AX134" s="879"/>
      <c r="AY134" s="879"/>
      <c r="AZ134" s="879"/>
      <c r="BA134" s="879"/>
      <c r="BB134" s="879"/>
      <c r="BC134" s="879"/>
      <c r="BD134" s="879"/>
    </row>
    <row r="135" ht="15.75" hidden="1" customHeight="1">
      <c r="F135" s="874" t="str">
        <f t="shared" si="1"/>
        <v/>
      </c>
      <c r="G135" s="718"/>
      <c r="H135" s="718"/>
      <c r="I135" s="718"/>
      <c r="J135" s="718"/>
      <c r="K135" s="718"/>
      <c r="L135" s="811"/>
      <c r="M135" s="726"/>
      <c r="N135" s="726"/>
      <c r="O135" s="726"/>
      <c r="P135" s="726"/>
      <c r="Q135" s="726"/>
      <c r="R135" s="726"/>
      <c r="S135" s="726"/>
      <c r="T135" s="883"/>
      <c r="U135" s="726"/>
      <c r="V135" s="726"/>
      <c r="W135" s="733"/>
      <c r="X135" s="733"/>
      <c r="Y135" s="733"/>
      <c r="Z135" s="733"/>
      <c r="AA135" s="733"/>
      <c r="AB135" s="733"/>
      <c r="AC135" s="733"/>
      <c r="AD135" s="726"/>
      <c r="AE135" s="726"/>
      <c r="AF135" s="880"/>
      <c r="AG135" s="881"/>
      <c r="AH135" s="882"/>
      <c r="AI135" s="879"/>
      <c r="AJ135" s="879"/>
      <c r="AK135" s="879"/>
      <c r="AL135" s="879"/>
      <c r="AM135" s="879"/>
      <c r="AN135" s="879"/>
      <c r="AO135" s="879"/>
      <c r="AP135" s="879"/>
      <c r="AQ135" s="879"/>
      <c r="AR135" s="879"/>
      <c r="AS135" s="879"/>
      <c r="AT135" s="879"/>
      <c r="AU135" s="879"/>
      <c r="AV135" s="879"/>
      <c r="AW135" s="879"/>
      <c r="AX135" s="879"/>
      <c r="AY135" s="879"/>
      <c r="AZ135" s="879"/>
      <c r="BA135" s="879"/>
      <c r="BB135" s="879"/>
      <c r="BC135" s="879"/>
      <c r="BD135" s="879"/>
    </row>
    <row r="136" ht="15.75" hidden="1" customHeight="1">
      <c r="F136" s="874" t="str">
        <f t="shared" si="1"/>
        <v/>
      </c>
      <c r="G136" s="718"/>
      <c r="H136" s="718"/>
      <c r="I136" s="718"/>
      <c r="J136" s="718"/>
      <c r="K136" s="718"/>
      <c r="L136" s="811"/>
      <c r="M136" s="726"/>
      <c r="N136" s="726"/>
      <c r="O136" s="726"/>
      <c r="P136" s="726"/>
      <c r="Q136" s="726"/>
      <c r="R136" s="726"/>
      <c r="S136" s="726"/>
      <c r="T136" s="883"/>
      <c r="U136" s="726"/>
      <c r="V136" s="726"/>
      <c r="W136" s="733"/>
      <c r="X136" s="733"/>
      <c r="Y136" s="733"/>
      <c r="Z136" s="733"/>
      <c r="AA136" s="733"/>
      <c r="AB136" s="733"/>
      <c r="AC136" s="733"/>
      <c r="AD136" s="726"/>
      <c r="AE136" s="726"/>
      <c r="AF136" s="880"/>
      <c r="AG136" s="881"/>
      <c r="AH136" s="882"/>
      <c r="AI136" s="879"/>
      <c r="AJ136" s="879"/>
      <c r="AK136" s="879"/>
      <c r="AL136" s="879"/>
      <c r="AM136" s="879"/>
      <c r="AN136" s="879"/>
      <c r="AO136" s="879"/>
      <c r="AP136" s="879"/>
      <c r="AQ136" s="879"/>
      <c r="AR136" s="879"/>
      <c r="AS136" s="879"/>
      <c r="AT136" s="879"/>
      <c r="AU136" s="879"/>
      <c r="AV136" s="879"/>
      <c r="AW136" s="879"/>
      <c r="AX136" s="879"/>
      <c r="AY136" s="879"/>
      <c r="AZ136" s="879"/>
      <c r="BA136" s="879"/>
      <c r="BB136" s="879"/>
      <c r="BC136" s="879"/>
      <c r="BD136" s="879"/>
    </row>
    <row r="137" ht="15.75" hidden="1" customHeight="1">
      <c r="F137" s="874" t="str">
        <f t="shared" si="1"/>
        <v/>
      </c>
      <c r="G137" s="718"/>
      <c r="H137" s="718"/>
      <c r="I137" s="718"/>
      <c r="J137" s="718"/>
      <c r="K137" s="718"/>
      <c r="L137" s="811"/>
      <c r="M137" s="726"/>
      <c r="N137" s="726"/>
      <c r="O137" s="726"/>
      <c r="P137" s="726"/>
      <c r="Q137" s="726"/>
      <c r="R137" s="726"/>
      <c r="S137" s="726"/>
      <c r="T137" s="883"/>
      <c r="U137" s="726"/>
      <c r="V137" s="726"/>
      <c r="W137" s="733"/>
      <c r="X137" s="733"/>
      <c r="Y137" s="733"/>
      <c r="Z137" s="733"/>
      <c r="AA137" s="733"/>
      <c r="AB137" s="733"/>
      <c r="AC137" s="733"/>
      <c r="AD137" s="726"/>
      <c r="AE137" s="726"/>
      <c r="AF137" s="880"/>
      <c r="AG137" s="881"/>
      <c r="AH137" s="882"/>
      <c r="AI137" s="879"/>
      <c r="AJ137" s="879"/>
      <c r="AK137" s="879"/>
      <c r="AL137" s="879"/>
      <c r="AM137" s="879"/>
      <c r="AN137" s="879"/>
      <c r="AO137" s="879"/>
      <c r="AP137" s="879"/>
      <c r="AQ137" s="879"/>
      <c r="AR137" s="879"/>
      <c r="AS137" s="879"/>
      <c r="AT137" s="879"/>
      <c r="AU137" s="879"/>
      <c r="AV137" s="879"/>
      <c r="AW137" s="879"/>
      <c r="AX137" s="879"/>
      <c r="AY137" s="879"/>
      <c r="AZ137" s="879"/>
      <c r="BA137" s="879"/>
      <c r="BB137" s="879"/>
      <c r="BC137" s="879"/>
      <c r="BD137" s="879"/>
    </row>
    <row r="138" ht="15.75" hidden="1" customHeight="1">
      <c r="F138" s="874" t="str">
        <f t="shared" si="1"/>
        <v/>
      </c>
      <c r="G138" s="718"/>
      <c r="H138" s="718"/>
      <c r="I138" s="718"/>
      <c r="J138" s="718"/>
      <c r="K138" s="718"/>
      <c r="L138" s="811"/>
      <c r="M138" s="726"/>
      <c r="N138" s="726"/>
      <c r="O138" s="726"/>
      <c r="P138" s="726"/>
      <c r="Q138" s="726"/>
      <c r="R138" s="726"/>
      <c r="S138" s="726"/>
      <c r="T138" s="883"/>
      <c r="U138" s="726"/>
      <c r="V138" s="726"/>
      <c r="W138" s="733"/>
      <c r="X138" s="733"/>
      <c r="Y138" s="733"/>
      <c r="Z138" s="733"/>
      <c r="AA138" s="733"/>
      <c r="AB138" s="733"/>
      <c r="AC138" s="733"/>
      <c r="AD138" s="726"/>
      <c r="AE138" s="726"/>
      <c r="AF138" s="880"/>
      <c r="AG138" s="881"/>
      <c r="AH138" s="882"/>
      <c r="AI138" s="879"/>
      <c r="AJ138" s="879"/>
      <c r="AK138" s="879"/>
      <c r="AL138" s="879"/>
      <c r="AM138" s="879"/>
      <c r="AN138" s="879"/>
      <c r="AO138" s="879"/>
      <c r="AP138" s="879"/>
      <c r="AQ138" s="879"/>
      <c r="AR138" s="879"/>
      <c r="AS138" s="879"/>
      <c r="AT138" s="879"/>
      <c r="AU138" s="879"/>
      <c r="AV138" s="879"/>
      <c r="AW138" s="879"/>
      <c r="AX138" s="879"/>
      <c r="AY138" s="879"/>
      <c r="AZ138" s="879"/>
      <c r="BA138" s="879"/>
      <c r="BB138" s="879"/>
      <c r="BC138" s="879"/>
      <c r="BD138" s="879"/>
    </row>
    <row r="139" ht="15.75" hidden="1" customHeight="1">
      <c r="F139" s="874" t="str">
        <f t="shared" si="1"/>
        <v/>
      </c>
      <c r="G139" s="718"/>
      <c r="H139" s="718"/>
      <c r="I139" s="718"/>
      <c r="J139" s="718"/>
      <c r="K139" s="718"/>
      <c r="L139" s="811"/>
      <c r="M139" s="726"/>
      <c r="N139" s="726"/>
      <c r="O139" s="726"/>
      <c r="P139" s="726"/>
      <c r="Q139" s="726"/>
      <c r="R139" s="726"/>
      <c r="S139" s="726"/>
      <c r="T139" s="883"/>
      <c r="U139" s="726"/>
      <c r="V139" s="726"/>
      <c r="W139" s="733"/>
      <c r="X139" s="733"/>
      <c r="Y139" s="733"/>
      <c r="Z139" s="733"/>
      <c r="AA139" s="733"/>
      <c r="AB139" s="733"/>
      <c r="AC139" s="733"/>
      <c r="AD139" s="726"/>
      <c r="AE139" s="726"/>
      <c r="AF139" s="880"/>
      <c r="AG139" s="881"/>
      <c r="AH139" s="882"/>
      <c r="AI139" s="879"/>
      <c r="AJ139" s="879"/>
      <c r="AK139" s="879"/>
      <c r="AL139" s="879"/>
      <c r="AM139" s="879"/>
      <c r="AN139" s="879"/>
      <c r="AO139" s="879"/>
      <c r="AP139" s="879"/>
      <c r="AQ139" s="879"/>
      <c r="AR139" s="879"/>
      <c r="AS139" s="879"/>
      <c r="AT139" s="879"/>
      <c r="AU139" s="879"/>
      <c r="AV139" s="879"/>
      <c r="AW139" s="879"/>
      <c r="AX139" s="879"/>
      <c r="AY139" s="879"/>
      <c r="AZ139" s="879"/>
      <c r="BA139" s="879"/>
      <c r="BB139" s="879"/>
      <c r="BC139" s="879"/>
      <c r="BD139" s="879"/>
    </row>
    <row r="140" ht="15.75" hidden="1" customHeight="1">
      <c r="F140" s="874" t="str">
        <f t="shared" si="1"/>
        <v/>
      </c>
      <c r="G140" s="718"/>
      <c r="H140" s="718"/>
      <c r="I140" s="718"/>
      <c r="J140" s="718"/>
      <c r="K140" s="718"/>
      <c r="L140" s="811"/>
      <c r="M140" s="726"/>
      <c r="N140" s="726"/>
      <c r="O140" s="726"/>
      <c r="P140" s="726"/>
      <c r="Q140" s="726"/>
      <c r="R140" s="726"/>
      <c r="S140" s="726"/>
      <c r="T140" s="883"/>
      <c r="U140" s="726"/>
      <c r="V140" s="726"/>
      <c r="W140" s="733"/>
      <c r="X140" s="733"/>
      <c r="Y140" s="733"/>
      <c r="Z140" s="733"/>
      <c r="AA140" s="733"/>
      <c r="AB140" s="733"/>
      <c r="AC140" s="733"/>
      <c r="AD140" s="726"/>
      <c r="AE140" s="726"/>
      <c r="AF140" s="880"/>
      <c r="AG140" s="881"/>
      <c r="AH140" s="882"/>
      <c r="AI140" s="879"/>
      <c r="AJ140" s="879"/>
      <c r="AK140" s="879"/>
      <c r="AL140" s="879"/>
      <c r="AM140" s="879"/>
      <c r="AN140" s="879"/>
      <c r="AO140" s="879"/>
      <c r="AP140" s="879"/>
      <c r="AQ140" s="879"/>
      <c r="AR140" s="879"/>
      <c r="AS140" s="879"/>
      <c r="AT140" s="879"/>
      <c r="AU140" s="879"/>
      <c r="AV140" s="879"/>
      <c r="AW140" s="879"/>
      <c r="AX140" s="879"/>
      <c r="AY140" s="879"/>
      <c r="AZ140" s="879"/>
      <c r="BA140" s="879"/>
      <c r="BB140" s="879"/>
      <c r="BC140" s="879"/>
      <c r="BD140" s="879"/>
    </row>
    <row r="141" ht="15.75" hidden="1" customHeight="1">
      <c r="F141" s="874" t="str">
        <f t="shared" si="1"/>
        <v/>
      </c>
      <c r="G141" s="718"/>
      <c r="H141" s="718"/>
      <c r="I141" s="718"/>
      <c r="J141" s="718"/>
      <c r="K141" s="718"/>
      <c r="L141" s="811"/>
      <c r="M141" s="726"/>
      <c r="N141" s="726"/>
      <c r="O141" s="726"/>
      <c r="P141" s="726"/>
      <c r="Q141" s="726"/>
      <c r="R141" s="726"/>
      <c r="S141" s="726"/>
      <c r="T141" s="883"/>
      <c r="U141" s="726"/>
      <c r="V141" s="726"/>
      <c r="W141" s="733"/>
      <c r="X141" s="733"/>
      <c r="Y141" s="733"/>
      <c r="Z141" s="733"/>
      <c r="AA141" s="733"/>
      <c r="AB141" s="733"/>
      <c r="AC141" s="733"/>
      <c r="AD141" s="726"/>
      <c r="AE141" s="726"/>
      <c r="AF141" s="880"/>
      <c r="AG141" s="881"/>
      <c r="AH141" s="882"/>
      <c r="AI141" s="879"/>
      <c r="AJ141" s="879"/>
      <c r="AK141" s="879"/>
      <c r="AL141" s="879"/>
      <c r="AM141" s="879"/>
      <c r="AN141" s="879"/>
      <c r="AO141" s="879"/>
      <c r="AP141" s="879"/>
      <c r="AQ141" s="879"/>
      <c r="AR141" s="879"/>
      <c r="AS141" s="879"/>
      <c r="AT141" s="879"/>
      <c r="AU141" s="879"/>
      <c r="AV141" s="879"/>
      <c r="AW141" s="879"/>
      <c r="AX141" s="879"/>
      <c r="AY141" s="879"/>
      <c r="AZ141" s="879"/>
      <c r="BA141" s="879"/>
      <c r="BB141" s="879"/>
      <c r="BC141" s="879"/>
      <c r="BD141" s="879"/>
    </row>
    <row r="142" ht="15.75" hidden="1" customHeight="1">
      <c r="F142" s="874" t="str">
        <f t="shared" si="1"/>
        <v/>
      </c>
      <c r="G142" s="718"/>
      <c r="H142" s="718"/>
      <c r="I142" s="718"/>
      <c r="J142" s="718"/>
      <c r="K142" s="718"/>
      <c r="L142" s="811"/>
      <c r="M142" s="726"/>
      <c r="N142" s="726"/>
      <c r="O142" s="726"/>
      <c r="P142" s="726"/>
      <c r="Q142" s="726"/>
      <c r="R142" s="726"/>
      <c r="S142" s="726"/>
      <c r="T142" s="883"/>
      <c r="U142" s="726"/>
      <c r="V142" s="726"/>
      <c r="W142" s="733"/>
      <c r="X142" s="733"/>
      <c r="Y142" s="733"/>
      <c r="Z142" s="733"/>
      <c r="AA142" s="733"/>
      <c r="AB142" s="733"/>
      <c r="AC142" s="733"/>
      <c r="AD142" s="726"/>
      <c r="AE142" s="726"/>
      <c r="AF142" s="880"/>
      <c r="AG142" s="881"/>
      <c r="AH142" s="882"/>
      <c r="AI142" s="879"/>
      <c r="AJ142" s="879"/>
      <c r="AK142" s="879"/>
      <c r="AL142" s="879"/>
      <c r="AM142" s="879"/>
      <c r="AN142" s="879"/>
      <c r="AO142" s="879"/>
      <c r="AP142" s="879"/>
      <c r="AQ142" s="879"/>
      <c r="AR142" s="879"/>
      <c r="AS142" s="879"/>
      <c r="AT142" s="879"/>
      <c r="AU142" s="879"/>
      <c r="AV142" s="879"/>
      <c r="AW142" s="879"/>
      <c r="AX142" s="879"/>
      <c r="AY142" s="879"/>
      <c r="AZ142" s="879"/>
      <c r="BA142" s="879"/>
      <c r="BB142" s="879"/>
      <c r="BC142" s="879"/>
      <c r="BD142" s="879"/>
    </row>
    <row r="143" ht="15.75" hidden="1" customHeight="1">
      <c r="F143" s="874" t="str">
        <f t="shared" si="1"/>
        <v/>
      </c>
      <c r="G143" s="718"/>
      <c r="H143" s="718"/>
      <c r="I143" s="718"/>
      <c r="J143" s="718"/>
      <c r="K143" s="718"/>
      <c r="L143" s="811"/>
      <c r="M143" s="726"/>
      <c r="N143" s="726"/>
      <c r="O143" s="726"/>
      <c r="P143" s="726"/>
      <c r="Q143" s="726"/>
      <c r="R143" s="726"/>
      <c r="S143" s="726"/>
      <c r="T143" s="883"/>
      <c r="U143" s="726"/>
      <c r="V143" s="726"/>
      <c r="W143" s="733"/>
      <c r="X143" s="733"/>
      <c r="Y143" s="733"/>
      <c r="Z143" s="733"/>
      <c r="AA143" s="733"/>
      <c r="AB143" s="733"/>
      <c r="AC143" s="733"/>
      <c r="AD143" s="726"/>
      <c r="AE143" s="726"/>
      <c r="AF143" s="880"/>
      <c r="AG143" s="881"/>
      <c r="AH143" s="882"/>
      <c r="AI143" s="879"/>
      <c r="AJ143" s="879"/>
      <c r="AK143" s="879"/>
      <c r="AL143" s="879"/>
      <c r="AM143" s="879"/>
      <c r="AN143" s="879"/>
      <c r="AO143" s="879"/>
      <c r="AP143" s="879"/>
      <c r="AQ143" s="879"/>
      <c r="AR143" s="879"/>
      <c r="AS143" s="879"/>
      <c r="AT143" s="879"/>
      <c r="AU143" s="879"/>
      <c r="AV143" s="879"/>
      <c r="AW143" s="879"/>
      <c r="AX143" s="879"/>
      <c r="AY143" s="879"/>
      <c r="AZ143" s="879"/>
      <c r="BA143" s="879"/>
      <c r="BB143" s="879"/>
      <c r="BC143" s="879"/>
      <c r="BD143" s="879"/>
    </row>
    <row r="144" ht="15.75" hidden="1" customHeight="1">
      <c r="F144" s="874" t="str">
        <f t="shared" si="1"/>
        <v/>
      </c>
      <c r="G144" s="718"/>
      <c r="H144" s="718"/>
      <c r="I144" s="718"/>
      <c r="J144" s="718"/>
      <c r="K144" s="718"/>
      <c r="L144" s="811"/>
      <c r="M144" s="726"/>
      <c r="N144" s="726"/>
      <c r="O144" s="726"/>
      <c r="P144" s="726"/>
      <c r="Q144" s="726"/>
      <c r="R144" s="726"/>
      <c r="S144" s="726"/>
      <c r="T144" s="883"/>
      <c r="U144" s="726"/>
      <c r="V144" s="726"/>
      <c r="W144" s="733"/>
      <c r="X144" s="733"/>
      <c r="Y144" s="733"/>
      <c r="Z144" s="733"/>
      <c r="AA144" s="733"/>
      <c r="AB144" s="733"/>
      <c r="AC144" s="733"/>
      <c r="AD144" s="726"/>
      <c r="AE144" s="726"/>
      <c r="AF144" s="880"/>
      <c r="AG144" s="881"/>
      <c r="AH144" s="882"/>
      <c r="AI144" s="879"/>
      <c r="AJ144" s="879"/>
      <c r="AK144" s="879"/>
      <c r="AL144" s="879"/>
      <c r="AM144" s="879"/>
      <c r="AN144" s="879"/>
      <c r="AO144" s="879"/>
      <c r="AP144" s="879"/>
      <c r="AQ144" s="879"/>
      <c r="AR144" s="879"/>
      <c r="AS144" s="879"/>
      <c r="AT144" s="879"/>
      <c r="AU144" s="879"/>
      <c r="AV144" s="879"/>
      <c r="AW144" s="879"/>
      <c r="AX144" s="879"/>
      <c r="AY144" s="879"/>
      <c r="AZ144" s="879"/>
      <c r="BA144" s="879"/>
      <c r="BB144" s="879"/>
      <c r="BC144" s="879"/>
      <c r="BD144" s="879"/>
    </row>
    <row r="145" ht="15.75" hidden="1" customHeight="1">
      <c r="F145" s="874" t="str">
        <f t="shared" si="1"/>
        <v/>
      </c>
      <c r="G145" s="718"/>
      <c r="H145" s="718"/>
      <c r="I145" s="718"/>
      <c r="J145" s="718"/>
      <c r="K145" s="718"/>
      <c r="L145" s="811"/>
      <c r="M145" s="726"/>
      <c r="N145" s="726"/>
      <c r="O145" s="726"/>
      <c r="P145" s="726"/>
      <c r="Q145" s="726"/>
      <c r="R145" s="726"/>
      <c r="S145" s="726"/>
      <c r="T145" s="883"/>
      <c r="U145" s="726"/>
      <c r="V145" s="726"/>
      <c r="W145" s="733"/>
      <c r="X145" s="733"/>
      <c r="Y145" s="733"/>
      <c r="Z145" s="733"/>
      <c r="AA145" s="733"/>
      <c r="AB145" s="733"/>
      <c r="AC145" s="733"/>
      <c r="AD145" s="726"/>
      <c r="AE145" s="726"/>
      <c r="AF145" s="880"/>
      <c r="AG145" s="881"/>
      <c r="AH145" s="882"/>
      <c r="AI145" s="879"/>
      <c r="AJ145" s="879"/>
      <c r="AK145" s="879"/>
      <c r="AL145" s="879"/>
      <c r="AM145" s="879"/>
      <c r="AN145" s="879"/>
      <c r="AO145" s="879"/>
      <c r="AP145" s="879"/>
      <c r="AQ145" s="879"/>
      <c r="AR145" s="879"/>
      <c r="AS145" s="879"/>
      <c r="AT145" s="879"/>
      <c r="AU145" s="879"/>
      <c r="AV145" s="879"/>
      <c r="AW145" s="879"/>
      <c r="AX145" s="879"/>
      <c r="AY145" s="879"/>
      <c r="AZ145" s="879"/>
      <c r="BA145" s="879"/>
      <c r="BB145" s="879"/>
      <c r="BC145" s="879"/>
      <c r="BD145" s="879"/>
    </row>
    <row r="146" ht="15.75" hidden="1" customHeight="1">
      <c r="F146" s="874" t="str">
        <f t="shared" si="1"/>
        <v/>
      </c>
      <c r="G146" s="718"/>
      <c r="H146" s="718"/>
      <c r="I146" s="718"/>
      <c r="J146" s="718"/>
      <c r="K146" s="718"/>
      <c r="L146" s="811"/>
      <c r="M146" s="726"/>
      <c r="N146" s="726"/>
      <c r="O146" s="726"/>
      <c r="P146" s="726"/>
      <c r="Q146" s="726"/>
      <c r="R146" s="726"/>
      <c r="S146" s="726"/>
      <c r="T146" s="883"/>
      <c r="U146" s="726"/>
      <c r="V146" s="726"/>
      <c r="W146" s="733"/>
      <c r="X146" s="733"/>
      <c r="Y146" s="733"/>
      <c r="Z146" s="733"/>
      <c r="AA146" s="733"/>
      <c r="AB146" s="733"/>
      <c r="AC146" s="733"/>
      <c r="AD146" s="726"/>
      <c r="AE146" s="726"/>
      <c r="AF146" s="880"/>
      <c r="AG146" s="881"/>
      <c r="AH146" s="882"/>
      <c r="AI146" s="879"/>
      <c r="AJ146" s="879"/>
      <c r="AK146" s="879"/>
      <c r="AL146" s="879"/>
      <c r="AM146" s="879"/>
      <c r="AN146" s="879"/>
      <c r="AO146" s="879"/>
      <c r="AP146" s="879"/>
      <c r="AQ146" s="879"/>
      <c r="AR146" s="879"/>
      <c r="AS146" s="879"/>
      <c r="AT146" s="879"/>
      <c r="AU146" s="879"/>
      <c r="AV146" s="879"/>
      <c r="AW146" s="879"/>
      <c r="AX146" s="879"/>
      <c r="AY146" s="879"/>
      <c r="AZ146" s="879"/>
      <c r="BA146" s="879"/>
      <c r="BB146" s="879"/>
      <c r="BC146" s="879"/>
      <c r="BD146" s="879"/>
    </row>
    <row r="147" ht="15.75" hidden="1" customHeight="1">
      <c r="F147" s="874" t="str">
        <f t="shared" si="1"/>
        <v/>
      </c>
      <c r="G147" s="718"/>
      <c r="H147" s="718"/>
      <c r="I147" s="718"/>
      <c r="J147" s="718"/>
      <c r="K147" s="718"/>
      <c r="L147" s="811"/>
      <c r="M147" s="726"/>
      <c r="N147" s="726"/>
      <c r="O147" s="726"/>
      <c r="P147" s="726"/>
      <c r="Q147" s="726"/>
      <c r="R147" s="726"/>
      <c r="S147" s="726"/>
      <c r="T147" s="883"/>
      <c r="U147" s="726"/>
      <c r="V147" s="726"/>
      <c r="W147" s="733"/>
      <c r="X147" s="733"/>
      <c r="Y147" s="733"/>
      <c r="Z147" s="733"/>
      <c r="AA147" s="733"/>
      <c r="AB147" s="733"/>
      <c r="AC147" s="733"/>
      <c r="AD147" s="726"/>
      <c r="AE147" s="726"/>
      <c r="AF147" s="880"/>
      <c r="AG147" s="881"/>
      <c r="AH147" s="882"/>
      <c r="AI147" s="879"/>
      <c r="AJ147" s="879"/>
      <c r="AK147" s="879"/>
      <c r="AL147" s="879"/>
      <c r="AM147" s="879"/>
      <c r="AN147" s="879"/>
      <c r="AO147" s="879"/>
      <c r="AP147" s="879"/>
      <c r="AQ147" s="879"/>
      <c r="AR147" s="879"/>
      <c r="AS147" s="879"/>
      <c r="AT147" s="879"/>
      <c r="AU147" s="879"/>
      <c r="AV147" s="879"/>
      <c r="AW147" s="879"/>
      <c r="AX147" s="879"/>
      <c r="AY147" s="879"/>
      <c r="AZ147" s="879"/>
      <c r="BA147" s="879"/>
      <c r="BB147" s="879"/>
      <c r="BC147" s="879"/>
      <c r="BD147" s="879"/>
    </row>
    <row r="148" ht="15.75" hidden="1" customHeight="1">
      <c r="F148" s="874" t="str">
        <f t="shared" si="1"/>
        <v/>
      </c>
      <c r="G148" s="718"/>
      <c r="H148" s="718"/>
      <c r="I148" s="718"/>
      <c r="J148" s="718"/>
      <c r="K148" s="718"/>
      <c r="L148" s="811"/>
      <c r="M148" s="726"/>
      <c r="N148" s="726"/>
      <c r="O148" s="726"/>
      <c r="P148" s="726"/>
      <c r="Q148" s="726"/>
      <c r="R148" s="726"/>
      <c r="S148" s="726"/>
      <c r="T148" s="883"/>
      <c r="U148" s="726"/>
      <c r="V148" s="726"/>
      <c r="W148" s="733"/>
      <c r="X148" s="733"/>
      <c r="Y148" s="733"/>
      <c r="Z148" s="733"/>
      <c r="AA148" s="733"/>
      <c r="AB148" s="733"/>
      <c r="AC148" s="733"/>
      <c r="AD148" s="726"/>
      <c r="AE148" s="726"/>
      <c r="AF148" s="880"/>
      <c r="AG148" s="881"/>
      <c r="AH148" s="882"/>
      <c r="AI148" s="879"/>
      <c r="AJ148" s="879"/>
      <c r="AK148" s="879"/>
      <c r="AL148" s="879"/>
      <c r="AM148" s="879"/>
      <c r="AN148" s="879"/>
      <c r="AO148" s="879"/>
      <c r="AP148" s="879"/>
      <c r="AQ148" s="879"/>
      <c r="AR148" s="879"/>
      <c r="AS148" s="879"/>
      <c r="AT148" s="879"/>
      <c r="AU148" s="879"/>
      <c r="AV148" s="879"/>
      <c r="AW148" s="879"/>
      <c r="AX148" s="879"/>
      <c r="AY148" s="879"/>
      <c r="AZ148" s="879"/>
      <c r="BA148" s="879"/>
      <c r="BB148" s="879"/>
      <c r="BC148" s="879"/>
      <c r="BD148" s="879"/>
    </row>
    <row r="149" ht="15.75" hidden="1" customHeight="1">
      <c r="F149" s="874" t="str">
        <f t="shared" si="1"/>
        <v/>
      </c>
      <c r="G149" s="718"/>
      <c r="H149" s="718"/>
      <c r="I149" s="718"/>
      <c r="J149" s="718"/>
      <c r="K149" s="718"/>
      <c r="L149" s="811"/>
      <c r="M149" s="726"/>
      <c r="N149" s="726"/>
      <c r="O149" s="726"/>
      <c r="P149" s="726"/>
      <c r="Q149" s="726"/>
      <c r="R149" s="726"/>
      <c r="S149" s="726"/>
      <c r="T149" s="883"/>
      <c r="U149" s="726"/>
      <c r="V149" s="726"/>
      <c r="W149" s="733"/>
      <c r="X149" s="733"/>
      <c r="Y149" s="733"/>
      <c r="Z149" s="733"/>
      <c r="AA149" s="733"/>
      <c r="AB149" s="733"/>
      <c r="AC149" s="733"/>
      <c r="AD149" s="726"/>
      <c r="AE149" s="726"/>
      <c r="AF149" s="880"/>
      <c r="AG149" s="881"/>
      <c r="AH149" s="882"/>
      <c r="AI149" s="879"/>
      <c r="AJ149" s="879"/>
      <c r="AK149" s="879"/>
      <c r="AL149" s="879"/>
      <c r="AM149" s="879"/>
      <c r="AN149" s="879"/>
      <c r="AO149" s="879"/>
      <c r="AP149" s="879"/>
      <c r="AQ149" s="879"/>
      <c r="AR149" s="879"/>
      <c r="AS149" s="879"/>
      <c r="AT149" s="879"/>
      <c r="AU149" s="879"/>
      <c r="AV149" s="879"/>
      <c r="AW149" s="879"/>
      <c r="AX149" s="879"/>
      <c r="AY149" s="879"/>
      <c r="AZ149" s="879"/>
      <c r="BA149" s="879"/>
      <c r="BB149" s="879"/>
      <c r="BC149" s="879"/>
      <c r="BD149" s="879"/>
    </row>
    <row r="150" ht="15.75" hidden="1" customHeight="1">
      <c r="F150" s="874" t="str">
        <f t="shared" si="1"/>
        <v/>
      </c>
      <c r="G150" s="718"/>
      <c r="H150" s="718"/>
      <c r="I150" s="718"/>
      <c r="J150" s="718"/>
      <c r="K150" s="718"/>
      <c r="L150" s="811"/>
      <c r="M150" s="726"/>
      <c r="N150" s="726"/>
      <c r="O150" s="726"/>
      <c r="P150" s="726"/>
      <c r="Q150" s="726"/>
      <c r="R150" s="726"/>
      <c r="S150" s="726"/>
      <c r="T150" s="883"/>
      <c r="U150" s="726"/>
      <c r="V150" s="726"/>
      <c r="W150" s="733"/>
      <c r="X150" s="733"/>
      <c r="Y150" s="733"/>
      <c r="Z150" s="733"/>
      <c r="AA150" s="733"/>
      <c r="AB150" s="733"/>
      <c r="AC150" s="733"/>
      <c r="AD150" s="726"/>
      <c r="AE150" s="726"/>
      <c r="AF150" s="880"/>
      <c r="AG150" s="881"/>
      <c r="AH150" s="882"/>
      <c r="AI150" s="879"/>
      <c r="AJ150" s="879"/>
      <c r="AK150" s="879"/>
      <c r="AL150" s="879"/>
      <c r="AM150" s="879"/>
      <c r="AN150" s="879"/>
      <c r="AO150" s="879"/>
      <c r="AP150" s="879"/>
      <c r="AQ150" s="879"/>
      <c r="AR150" s="879"/>
      <c r="AS150" s="879"/>
      <c r="AT150" s="879"/>
      <c r="AU150" s="879"/>
      <c r="AV150" s="879"/>
      <c r="AW150" s="879"/>
      <c r="AX150" s="879"/>
      <c r="AY150" s="879"/>
      <c r="AZ150" s="879"/>
      <c r="BA150" s="879"/>
      <c r="BB150" s="879"/>
      <c r="BC150" s="879"/>
      <c r="BD150" s="879"/>
    </row>
    <row r="151" ht="15.75" hidden="1" customHeight="1">
      <c r="F151" s="874" t="str">
        <f t="shared" si="1"/>
        <v/>
      </c>
      <c r="G151" s="718"/>
      <c r="H151" s="718"/>
      <c r="I151" s="718"/>
      <c r="J151" s="718"/>
      <c r="K151" s="718"/>
      <c r="L151" s="811"/>
      <c r="M151" s="726"/>
      <c r="N151" s="726"/>
      <c r="O151" s="726"/>
      <c r="P151" s="726"/>
      <c r="Q151" s="726"/>
      <c r="R151" s="726"/>
      <c r="S151" s="726"/>
      <c r="T151" s="883"/>
      <c r="U151" s="726"/>
      <c r="V151" s="726"/>
      <c r="W151" s="733"/>
      <c r="X151" s="733"/>
      <c r="Y151" s="733"/>
      <c r="Z151" s="733"/>
      <c r="AA151" s="733"/>
      <c r="AB151" s="733"/>
      <c r="AC151" s="733"/>
      <c r="AD151" s="726"/>
      <c r="AE151" s="726"/>
      <c r="AF151" s="880"/>
      <c r="AG151" s="881"/>
      <c r="AH151" s="882"/>
      <c r="AI151" s="879"/>
      <c r="AJ151" s="879"/>
      <c r="AK151" s="879"/>
      <c r="AL151" s="879"/>
      <c r="AM151" s="879"/>
      <c r="AN151" s="879"/>
      <c r="AO151" s="879"/>
      <c r="AP151" s="879"/>
      <c r="AQ151" s="879"/>
      <c r="AR151" s="879"/>
      <c r="AS151" s="879"/>
      <c r="AT151" s="879"/>
      <c r="AU151" s="879"/>
      <c r="AV151" s="879"/>
      <c r="AW151" s="879"/>
      <c r="AX151" s="879"/>
      <c r="AY151" s="879"/>
      <c r="AZ151" s="879"/>
      <c r="BA151" s="879"/>
      <c r="BB151" s="879"/>
      <c r="BC151" s="879"/>
      <c r="BD151" s="879"/>
    </row>
    <row r="152" ht="15.75" hidden="1" customHeight="1">
      <c r="F152" s="874" t="str">
        <f t="shared" si="1"/>
        <v/>
      </c>
      <c r="G152" s="718"/>
      <c r="H152" s="718"/>
      <c r="I152" s="718"/>
      <c r="J152" s="718"/>
      <c r="K152" s="718"/>
      <c r="L152" s="811"/>
      <c r="M152" s="726"/>
      <c r="N152" s="726"/>
      <c r="O152" s="726"/>
      <c r="P152" s="726"/>
      <c r="Q152" s="726"/>
      <c r="R152" s="726"/>
      <c r="S152" s="726"/>
      <c r="T152" s="883"/>
      <c r="U152" s="726"/>
      <c r="V152" s="726"/>
      <c r="W152" s="733"/>
      <c r="X152" s="733"/>
      <c r="Y152" s="733"/>
      <c r="Z152" s="733"/>
      <c r="AA152" s="733"/>
      <c r="AB152" s="733"/>
      <c r="AC152" s="733"/>
      <c r="AD152" s="726"/>
      <c r="AE152" s="726"/>
      <c r="AF152" s="880"/>
      <c r="AG152" s="881"/>
      <c r="AH152" s="882"/>
      <c r="AI152" s="879"/>
      <c r="AJ152" s="879"/>
      <c r="AK152" s="879"/>
      <c r="AL152" s="879"/>
      <c r="AM152" s="879"/>
      <c r="AN152" s="879"/>
      <c r="AO152" s="879"/>
      <c r="AP152" s="879"/>
      <c r="AQ152" s="879"/>
      <c r="AR152" s="879"/>
      <c r="AS152" s="879"/>
      <c r="AT152" s="879"/>
      <c r="AU152" s="879"/>
      <c r="AV152" s="879"/>
      <c r="AW152" s="879"/>
      <c r="AX152" s="879"/>
      <c r="AY152" s="879"/>
      <c r="AZ152" s="879"/>
      <c r="BA152" s="879"/>
      <c r="BB152" s="879"/>
      <c r="BC152" s="879"/>
      <c r="BD152" s="879"/>
    </row>
    <row r="153" ht="15.75" hidden="1" customHeight="1">
      <c r="F153" s="874" t="str">
        <f t="shared" si="1"/>
        <v/>
      </c>
      <c r="G153" s="718"/>
      <c r="H153" s="718"/>
      <c r="I153" s="718"/>
      <c r="J153" s="718"/>
      <c r="K153" s="718"/>
      <c r="L153" s="811"/>
      <c r="M153" s="726"/>
      <c r="N153" s="726"/>
      <c r="O153" s="726"/>
      <c r="P153" s="726"/>
      <c r="Q153" s="726"/>
      <c r="R153" s="726"/>
      <c r="S153" s="726"/>
      <c r="T153" s="883"/>
      <c r="U153" s="726"/>
      <c r="V153" s="726"/>
      <c r="W153" s="733"/>
      <c r="X153" s="733"/>
      <c r="Y153" s="733"/>
      <c r="Z153" s="733"/>
      <c r="AA153" s="733"/>
      <c r="AB153" s="733"/>
      <c r="AC153" s="733"/>
      <c r="AD153" s="726"/>
      <c r="AE153" s="726"/>
      <c r="AF153" s="880"/>
      <c r="AG153" s="881"/>
      <c r="AH153" s="882"/>
      <c r="AI153" s="879"/>
      <c r="AJ153" s="879"/>
      <c r="AK153" s="879"/>
      <c r="AL153" s="879"/>
      <c r="AM153" s="879"/>
      <c r="AN153" s="879"/>
      <c r="AO153" s="879"/>
      <c r="AP153" s="879"/>
      <c r="AQ153" s="879"/>
      <c r="AR153" s="879"/>
      <c r="AS153" s="879"/>
      <c r="AT153" s="879"/>
      <c r="AU153" s="879"/>
      <c r="AV153" s="879"/>
      <c r="AW153" s="879"/>
      <c r="AX153" s="879"/>
      <c r="AY153" s="879"/>
      <c r="AZ153" s="879"/>
      <c r="BA153" s="879"/>
      <c r="BB153" s="879"/>
      <c r="BC153" s="879"/>
      <c r="BD153" s="879"/>
    </row>
    <row r="154" ht="15.75" hidden="1" customHeight="1">
      <c r="F154" s="874" t="str">
        <f t="shared" si="1"/>
        <v/>
      </c>
      <c r="G154" s="718"/>
      <c r="H154" s="718"/>
      <c r="I154" s="718"/>
      <c r="J154" s="718"/>
      <c r="K154" s="718"/>
      <c r="L154" s="811"/>
      <c r="M154" s="726"/>
      <c r="N154" s="726"/>
      <c r="O154" s="726"/>
      <c r="P154" s="726"/>
      <c r="Q154" s="726"/>
      <c r="R154" s="726"/>
      <c r="S154" s="726"/>
      <c r="T154" s="883"/>
      <c r="U154" s="726"/>
      <c r="V154" s="726"/>
      <c r="W154" s="733"/>
      <c r="X154" s="733"/>
      <c r="Y154" s="733"/>
      <c r="Z154" s="733"/>
      <c r="AA154" s="733"/>
      <c r="AB154" s="733"/>
      <c r="AC154" s="733"/>
      <c r="AD154" s="726"/>
      <c r="AE154" s="726"/>
      <c r="AF154" s="880"/>
      <c r="AG154" s="881"/>
      <c r="AH154" s="882"/>
      <c r="AI154" s="879"/>
      <c r="AJ154" s="879"/>
      <c r="AK154" s="879"/>
      <c r="AL154" s="879"/>
      <c r="AM154" s="879"/>
      <c r="AN154" s="879"/>
      <c r="AO154" s="879"/>
      <c r="AP154" s="879"/>
      <c r="AQ154" s="879"/>
      <c r="AR154" s="879"/>
      <c r="AS154" s="879"/>
      <c r="AT154" s="879"/>
      <c r="AU154" s="879"/>
      <c r="AV154" s="879"/>
      <c r="AW154" s="879"/>
      <c r="AX154" s="879"/>
      <c r="AY154" s="879"/>
      <c r="AZ154" s="879"/>
      <c r="BA154" s="879"/>
      <c r="BB154" s="879"/>
      <c r="BC154" s="879"/>
      <c r="BD154" s="879"/>
    </row>
    <row r="155" ht="15.75" hidden="1" customHeight="1">
      <c r="F155" s="874" t="str">
        <f t="shared" si="1"/>
        <v/>
      </c>
      <c r="G155" s="718"/>
      <c r="H155" s="718"/>
      <c r="I155" s="718"/>
      <c r="J155" s="718"/>
      <c r="K155" s="718"/>
      <c r="L155" s="811"/>
      <c r="M155" s="726"/>
      <c r="N155" s="726"/>
      <c r="O155" s="726"/>
      <c r="P155" s="726"/>
      <c r="Q155" s="726"/>
      <c r="R155" s="726"/>
      <c r="S155" s="726"/>
      <c r="T155" s="883"/>
      <c r="U155" s="726"/>
      <c r="V155" s="726"/>
      <c r="W155" s="733"/>
      <c r="X155" s="733"/>
      <c r="Y155" s="733"/>
      <c r="Z155" s="733"/>
      <c r="AA155" s="733"/>
      <c r="AB155" s="733"/>
      <c r="AC155" s="733"/>
      <c r="AD155" s="726"/>
      <c r="AE155" s="726"/>
      <c r="AF155" s="880"/>
      <c r="AG155" s="881"/>
      <c r="AH155" s="882"/>
      <c r="AI155" s="879"/>
      <c r="AJ155" s="879"/>
      <c r="AK155" s="879"/>
      <c r="AL155" s="879"/>
      <c r="AM155" s="879"/>
      <c r="AN155" s="879"/>
      <c r="AO155" s="879"/>
      <c r="AP155" s="879"/>
      <c r="AQ155" s="879"/>
      <c r="AR155" s="879"/>
      <c r="AS155" s="879"/>
      <c r="AT155" s="879"/>
      <c r="AU155" s="879"/>
      <c r="AV155" s="879"/>
      <c r="AW155" s="879"/>
      <c r="AX155" s="879"/>
      <c r="AY155" s="879"/>
      <c r="AZ155" s="879"/>
      <c r="BA155" s="879"/>
      <c r="BB155" s="879"/>
      <c r="BC155" s="879"/>
      <c r="BD155" s="879"/>
    </row>
    <row r="156" ht="15.75" hidden="1" customHeight="1">
      <c r="F156" s="874" t="str">
        <f t="shared" si="1"/>
        <v/>
      </c>
      <c r="G156" s="718"/>
      <c r="H156" s="718"/>
      <c r="I156" s="718"/>
      <c r="J156" s="718"/>
      <c r="K156" s="718"/>
      <c r="L156" s="811"/>
      <c r="M156" s="726"/>
      <c r="N156" s="726"/>
      <c r="O156" s="726"/>
      <c r="P156" s="726"/>
      <c r="Q156" s="726"/>
      <c r="R156" s="726"/>
      <c r="S156" s="726"/>
      <c r="T156" s="883"/>
      <c r="U156" s="726"/>
      <c r="V156" s="726"/>
      <c r="W156" s="733"/>
      <c r="X156" s="733"/>
      <c r="Y156" s="733"/>
      <c r="Z156" s="733"/>
      <c r="AA156" s="733"/>
      <c r="AB156" s="733"/>
      <c r="AC156" s="733"/>
      <c r="AD156" s="726"/>
      <c r="AE156" s="726"/>
      <c r="AF156" s="880"/>
      <c r="AG156" s="881"/>
      <c r="AH156" s="882"/>
      <c r="AI156" s="879"/>
      <c r="AJ156" s="879"/>
      <c r="AK156" s="879"/>
      <c r="AL156" s="879"/>
      <c r="AM156" s="879"/>
      <c r="AN156" s="879"/>
      <c r="AO156" s="879"/>
      <c r="AP156" s="879"/>
      <c r="AQ156" s="879"/>
      <c r="AR156" s="879"/>
      <c r="AS156" s="879"/>
      <c r="AT156" s="879"/>
      <c r="AU156" s="879"/>
      <c r="AV156" s="879"/>
      <c r="AW156" s="879"/>
      <c r="AX156" s="879"/>
      <c r="AY156" s="879"/>
      <c r="AZ156" s="879"/>
      <c r="BA156" s="879"/>
      <c r="BB156" s="879"/>
      <c r="BC156" s="879"/>
      <c r="BD156" s="879"/>
    </row>
    <row r="157" ht="15.75" hidden="1" customHeight="1">
      <c r="F157" s="874" t="str">
        <f t="shared" si="1"/>
        <v/>
      </c>
      <c r="G157" s="718"/>
      <c r="H157" s="718"/>
      <c r="I157" s="718"/>
      <c r="J157" s="718"/>
      <c r="K157" s="718"/>
      <c r="L157" s="811"/>
      <c r="M157" s="726"/>
      <c r="N157" s="726"/>
      <c r="O157" s="726"/>
      <c r="P157" s="726"/>
      <c r="Q157" s="726"/>
      <c r="R157" s="726"/>
      <c r="S157" s="726"/>
      <c r="T157" s="883"/>
      <c r="U157" s="726"/>
      <c r="V157" s="726"/>
      <c r="W157" s="733"/>
      <c r="X157" s="733"/>
      <c r="Y157" s="733"/>
      <c r="Z157" s="733"/>
      <c r="AA157" s="733"/>
      <c r="AB157" s="733"/>
      <c r="AC157" s="733"/>
      <c r="AD157" s="726"/>
      <c r="AE157" s="726"/>
      <c r="AF157" s="880"/>
      <c r="AG157" s="881"/>
      <c r="AH157" s="882"/>
      <c r="AI157" s="879"/>
      <c r="AJ157" s="879"/>
      <c r="AK157" s="879"/>
      <c r="AL157" s="879"/>
      <c r="AM157" s="879"/>
      <c r="AN157" s="879"/>
      <c r="AO157" s="879"/>
      <c r="AP157" s="879"/>
      <c r="AQ157" s="879"/>
      <c r="AR157" s="879"/>
      <c r="AS157" s="879"/>
      <c r="AT157" s="879"/>
      <c r="AU157" s="879"/>
      <c r="AV157" s="879"/>
      <c r="AW157" s="879"/>
      <c r="AX157" s="879"/>
      <c r="AY157" s="879"/>
      <c r="AZ157" s="879"/>
      <c r="BA157" s="879"/>
      <c r="BB157" s="879"/>
      <c r="BC157" s="879"/>
      <c r="BD157" s="879"/>
    </row>
    <row r="158" ht="15.75" hidden="1" customHeight="1">
      <c r="F158" s="874" t="str">
        <f t="shared" si="1"/>
        <v/>
      </c>
      <c r="G158" s="718"/>
      <c r="H158" s="718"/>
      <c r="I158" s="718"/>
      <c r="J158" s="718"/>
      <c r="K158" s="718"/>
      <c r="L158" s="811"/>
      <c r="M158" s="726"/>
      <c r="N158" s="726"/>
      <c r="O158" s="726"/>
      <c r="P158" s="726"/>
      <c r="Q158" s="726"/>
      <c r="R158" s="726"/>
      <c r="S158" s="726"/>
      <c r="T158" s="883"/>
      <c r="U158" s="726"/>
      <c r="V158" s="726"/>
      <c r="W158" s="733"/>
      <c r="X158" s="733"/>
      <c r="Y158" s="733"/>
      <c r="Z158" s="733"/>
      <c r="AA158" s="733"/>
      <c r="AB158" s="733"/>
      <c r="AC158" s="733"/>
      <c r="AD158" s="726"/>
      <c r="AE158" s="726"/>
      <c r="AF158" s="880"/>
      <c r="AG158" s="881"/>
      <c r="AH158" s="882"/>
      <c r="AI158" s="879"/>
      <c r="AJ158" s="879"/>
      <c r="AK158" s="879"/>
      <c r="AL158" s="879"/>
      <c r="AM158" s="879"/>
      <c r="AN158" s="879"/>
      <c r="AO158" s="879"/>
      <c r="AP158" s="879"/>
      <c r="AQ158" s="879"/>
      <c r="AR158" s="879"/>
      <c r="AS158" s="879"/>
      <c r="AT158" s="879"/>
      <c r="AU158" s="879"/>
      <c r="AV158" s="879"/>
      <c r="AW158" s="879"/>
      <c r="AX158" s="879"/>
      <c r="AY158" s="879"/>
      <c r="AZ158" s="879"/>
      <c r="BA158" s="879"/>
      <c r="BB158" s="879"/>
      <c r="BC158" s="879"/>
      <c r="BD158" s="879"/>
    </row>
    <row r="159" ht="15.75" hidden="1" customHeight="1">
      <c r="F159" s="874" t="str">
        <f t="shared" si="1"/>
        <v/>
      </c>
      <c r="G159" s="718"/>
      <c r="H159" s="718"/>
      <c r="I159" s="718"/>
      <c r="J159" s="718"/>
      <c r="K159" s="718"/>
      <c r="L159" s="811"/>
      <c r="M159" s="726"/>
      <c r="N159" s="726"/>
      <c r="O159" s="726"/>
      <c r="P159" s="726"/>
      <c r="Q159" s="726"/>
      <c r="R159" s="726"/>
      <c r="S159" s="726"/>
      <c r="T159" s="883"/>
      <c r="U159" s="726"/>
      <c r="V159" s="726"/>
      <c r="W159" s="733"/>
      <c r="X159" s="733"/>
      <c r="Y159" s="733"/>
      <c r="Z159" s="733"/>
      <c r="AA159" s="733"/>
      <c r="AB159" s="733"/>
      <c r="AC159" s="733"/>
      <c r="AD159" s="726"/>
      <c r="AE159" s="726"/>
      <c r="AF159" s="880"/>
      <c r="AG159" s="881"/>
      <c r="AH159" s="882"/>
      <c r="AI159" s="879"/>
      <c r="AJ159" s="879"/>
      <c r="AK159" s="879"/>
      <c r="AL159" s="879"/>
      <c r="AM159" s="879"/>
      <c r="AN159" s="879"/>
      <c r="AO159" s="879"/>
      <c r="AP159" s="879"/>
      <c r="AQ159" s="879"/>
      <c r="AR159" s="879"/>
      <c r="AS159" s="879"/>
      <c r="AT159" s="879"/>
      <c r="AU159" s="879"/>
      <c r="AV159" s="879"/>
      <c r="AW159" s="879"/>
      <c r="AX159" s="879"/>
      <c r="AY159" s="879"/>
      <c r="AZ159" s="879"/>
      <c r="BA159" s="879"/>
      <c r="BB159" s="879"/>
      <c r="BC159" s="879"/>
      <c r="BD159" s="879"/>
    </row>
    <row r="160" ht="15.75" hidden="1" customHeight="1">
      <c r="F160" s="874" t="str">
        <f t="shared" si="1"/>
        <v/>
      </c>
      <c r="G160" s="718"/>
      <c r="H160" s="718"/>
      <c r="I160" s="718"/>
      <c r="J160" s="718"/>
      <c r="K160" s="718"/>
      <c r="L160" s="811"/>
      <c r="M160" s="726"/>
      <c r="N160" s="726"/>
      <c r="O160" s="726"/>
      <c r="P160" s="726"/>
      <c r="Q160" s="726"/>
      <c r="R160" s="726"/>
      <c r="S160" s="726"/>
      <c r="T160" s="883"/>
      <c r="U160" s="726"/>
      <c r="V160" s="726"/>
      <c r="W160" s="733"/>
      <c r="X160" s="733"/>
      <c r="Y160" s="733"/>
      <c r="Z160" s="733"/>
      <c r="AA160" s="733"/>
      <c r="AB160" s="733"/>
      <c r="AC160" s="733"/>
      <c r="AD160" s="726"/>
      <c r="AE160" s="726"/>
      <c r="AF160" s="880"/>
      <c r="AG160" s="881"/>
      <c r="AH160" s="882"/>
      <c r="AI160" s="879"/>
      <c r="AJ160" s="879"/>
      <c r="AK160" s="879"/>
      <c r="AL160" s="879"/>
      <c r="AM160" s="879"/>
      <c r="AN160" s="879"/>
      <c r="AO160" s="879"/>
      <c r="AP160" s="879"/>
      <c r="AQ160" s="879"/>
      <c r="AR160" s="879"/>
      <c r="AS160" s="879"/>
      <c r="AT160" s="879"/>
      <c r="AU160" s="879"/>
      <c r="AV160" s="879"/>
      <c r="AW160" s="879"/>
      <c r="AX160" s="879"/>
      <c r="AY160" s="879"/>
      <c r="AZ160" s="879"/>
      <c r="BA160" s="879"/>
      <c r="BB160" s="879"/>
      <c r="BC160" s="879"/>
      <c r="BD160" s="879"/>
    </row>
    <row r="161" ht="15.75" hidden="1" customHeight="1">
      <c r="F161" s="874" t="str">
        <f t="shared" si="1"/>
        <v/>
      </c>
      <c r="G161" s="718"/>
      <c r="H161" s="718"/>
      <c r="I161" s="718"/>
      <c r="J161" s="718"/>
      <c r="K161" s="718"/>
      <c r="L161" s="811"/>
      <c r="M161" s="726"/>
      <c r="N161" s="726"/>
      <c r="O161" s="726"/>
      <c r="P161" s="726"/>
      <c r="Q161" s="726"/>
      <c r="R161" s="726"/>
      <c r="S161" s="726"/>
      <c r="T161" s="883"/>
      <c r="U161" s="726"/>
      <c r="V161" s="726"/>
      <c r="W161" s="733"/>
      <c r="X161" s="733"/>
      <c r="Y161" s="733"/>
      <c r="Z161" s="733"/>
      <c r="AA161" s="733"/>
      <c r="AB161" s="733"/>
      <c r="AC161" s="733"/>
      <c r="AD161" s="726"/>
      <c r="AE161" s="726"/>
      <c r="AF161" s="880"/>
      <c r="AG161" s="881"/>
      <c r="AH161" s="882"/>
      <c r="AI161" s="879"/>
      <c r="AJ161" s="879"/>
      <c r="AK161" s="879"/>
      <c r="AL161" s="879"/>
      <c r="AM161" s="879"/>
      <c r="AN161" s="879"/>
      <c r="AO161" s="879"/>
      <c r="AP161" s="879"/>
      <c r="AQ161" s="879"/>
      <c r="AR161" s="879"/>
      <c r="AS161" s="879"/>
      <c r="AT161" s="879"/>
      <c r="AU161" s="879"/>
      <c r="AV161" s="879"/>
      <c r="AW161" s="879"/>
      <c r="AX161" s="879"/>
      <c r="AY161" s="879"/>
      <c r="AZ161" s="879"/>
      <c r="BA161" s="879"/>
      <c r="BB161" s="879"/>
      <c r="BC161" s="879"/>
      <c r="BD161" s="879"/>
    </row>
    <row r="162" ht="15.75" hidden="1" customHeight="1">
      <c r="F162" s="874" t="str">
        <f t="shared" si="1"/>
        <v/>
      </c>
      <c r="G162" s="718"/>
      <c r="H162" s="718"/>
      <c r="I162" s="718"/>
      <c r="J162" s="718"/>
      <c r="K162" s="718"/>
      <c r="L162" s="811"/>
      <c r="M162" s="726"/>
      <c r="N162" s="726"/>
      <c r="O162" s="726"/>
      <c r="P162" s="726"/>
      <c r="Q162" s="726"/>
      <c r="R162" s="726"/>
      <c r="S162" s="726"/>
      <c r="T162" s="883"/>
      <c r="U162" s="726"/>
      <c r="V162" s="726"/>
      <c r="W162" s="733"/>
      <c r="X162" s="733"/>
      <c r="Y162" s="733"/>
      <c r="Z162" s="733"/>
      <c r="AA162" s="733"/>
      <c r="AB162" s="733"/>
      <c r="AC162" s="733"/>
      <c r="AD162" s="726"/>
      <c r="AE162" s="726"/>
      <c r="AF162" s="880"/>
      <c r="AG162" s="881"/>
      <c r="AH162" s="882"/>
      <c r="AI162" s="879"/>
      <c r="AJ162" s="879"/>
      <c r="AK162" s="879"/>
      <c r="AL162" s="879"/>
      <c r="AM162" s="879"/>
      <c r="AN162" s="879"/>
      <c r="AO162" s="879"/>
      <c r="AP162" s="879"/>
      <c r="AQ162" s="879"/>
      <c r="AR162" s="879"/>
      <c r="AS162" s="879"/>
      <c r="AT162" s="879"/>
      <c r="AU162" s="879"/>
      <c r="AV162" s="879"/>
      <c r="AW162" s="879"/>
      <c r="AX162" s="879"/>
      <c r="AY162" s="879"/>
      <c r="AZ162" s="879"/>
      <c r="BA162" s="879"/>
      <c r="BB162" s="879"/>
      <c r="BC162" s="879"/>
      <c r="BD162" s="879"/>
    </row>
    <row r="163" ht="15.75" hidden="1" customHeight="1">
      <c r="F163" s="874" t="str">
        <f t="shared" si="1"/>
        <v/>
      </c>
      <c r="G163" s="718"/>
      <c r="H163" s="718"/>
      <c r="I163" s="718"/>
      <c r="J163" s="718"/>
      <c r="K163" s="718"/>
      <c r="L163" s="811"/>
      <c r="M163" s="726"/>
      <c r="N163" s="726"/>
      <c r="O163" s="726"/>
      <c r="P163" s="726"/>
      <c r="Q163" s="726"/>
      <c r="R163" s="726"/>
      <c r="S163" s="726"/>
      <c r="T163" s="883"/>
      <c r="U163" s="726"/>
      <c r="V163" s="726"/>
      <c r="W163" s="733"/>
      <c r="X163" s="733"/>
      <c r="Y163" s="733"/>
      <c r="Z163" s="733"/>
      <c r="AA163" s="733"/>
      <c r="AB163" s="733"/>
      <c r="AC163" s="733"/>
      <c r="AD163" s="726"/>
      <c r="AE163" s="726"/>
      <c r="AF163" s="880"/>
      <c r="AG163" s="881"/>
      <c r="AH163" s="882"/>
      <c r="AI163" s="879"/>
      <c r="AJ163" s="879"/>
      <c r="AK163" s="879"/>
      <c r="AL163" s="879"/>
      <c r="AM163" s="879"/>
      <c r="AN163" s="879"/>
      <c r="AO163" s="879"/>
      <c r="AP163" s="879"/>
      <c r="AQ163" s="879"/>
      <c r="AR163" s="879"/>
      <c r="AS163" s="879"/>
      <c r="AT163" s="879"/>
      <c r="AU163" s="879"/>
      <c r="AV163" s="879"/>
      <c r="AW163" s="879"/>
      <c r="AX163" s="879"/>
      <c r="AY163" s="879"/>
      <c r="AZ163" s="879"/>
      <c r="BA163" s="879"/>
      <c r="BB163" s="879"/>
      <c r="BC163" s="879"/>
      <c r="BD163" s="879"/>
    </row>
    <row r="164" ht="15.75" hidden="1" customHeight="1">
      <c r="F164" s="874" t="str">
        <f t="shared" si="1"/>
        <v/>
      </c>
      <c r="G164" s="718"/>
      <c r="H164" s="718"/>
      <c r="I164" s="718"/>
      <c r="J164" s="718"/>
      <c r="K164" s="718"/>
      <c r="L164" s="811"/>
      <c r="M164" s="726"/>
      <c r="N164" s="726"/>
      <c r="O164" s="726"/>
      <c r="P164" s="726"/>
      <c r="Q164" s="726"/>
      <c r="R164" s="726"/>
      <c r="S164" s="726"/>
      <c r="T164" s="883"/>
      <c r="U164" s="726"/>
      <c r="V164" s="726"/>
      <c r="W164" s="733"/>
      <c r="X164" s="733"/>
      <c r="Y164" s="733"/>
      <c r="Z164" s="733"/>
      <c r="AA164" s="733"/>
      <c r="AB164" s="733"/>
      <c r="AC164" s="733"/>
      <c r="AD164" s="726"/>
      <c r="AE164" s="726"/>
      <c r="AF164" s="880"/>
      <c r="AG164" s="881"/>
      <c r="AH164" s="882"/>
      <c r="AI164" s="879"/>
      <c r="AJ164" s="879"/>
      <c r="AK164" s="879"/>
      <c r="AL164" s="879"/>
      <c r="AM164" s="879"/>
      <c r="AN164" s="879"/>
      <c r="AO164" s="879"/>
      <c r="AP164" s="879"/>
      <c r="AQ164" s="879"/>
      <c r="AR164" s="879"/>
      <c r="AS164" s="879"/>
      <c r="AT164" s="879"/>
      <c r="AU164" s="879"/>
      <c r="AV164" s="879"/>
      <c r="AW164" s="879"/>
      <c r="AX164" s="879"/>
      <c r="AY164" s="879"/>
      <c r="AZ164" s="879"/>
      <c r="BA164" s="879"/>
      <c r="BB164" s="879"/>
      <c r="BC164" s="879"/>
      <c r="BD164" s="879"/>
    </row>
    <row r="165" ht="15.75" hidden="1" customHeight="1">
      <c r="F165" s="874" t="str">
        <f t="shared" si="1"/>
        <v/>
      </c>
      <c r="G165" s="718"/>
      <c r="H165" s="718"/>
      <c r="I165" s="718"/>
      <c r="J165" s="718"/>
      <c r="K165" s="718"/>
      <c r="L165" s="811"/>
      <c r="M165" s="726"/>
      <c r="N165" s="726"/>
      <c r="O165" s="726"/>
      <c r="P165" s="726"/>
      <c r="Q165" s="726"/>
      <c r="R165" s="726"/>
      <c r="S165" s="726"/>
      <c r="T165" s="883"/>
      <c r="U165" s="726"/>
      <c r="V165" s="726"/>
      <c r="W165" s="733"/>
      <c r="X165" s="733"/>
      <c r="Y165" s="733"/>
      <c r="Z165" s="733"/>
      <c r="AA165" s="733"/>
      <c r="AB165" s="733"/>
      <c r="AC165" s="733"/>
      <c r="AD165" s="726"/>
      <c r="AE165" s="726"/>
      <c r="AF165" s="880"/>
      <c r="AG165" s="881"/>
      <c r="AH165" s="882"/>
      <c r="AI165" s="879"/>
      <c r="AJ165" s="879"/>
      <c r="AK165" s="879"/>
      <c r="AL165" s="879"/>
      <c r="AM165" s="879"/>
      <c r="AN165" s="879"/>
      <c r="AO165" s="879"/>
      <c r="AP165" s="879"/>
      <c r="AQ165" s="879"/>
      <c r="AR165" s="879"/>
      <c r="AS165" s="879"/>
      <c r="AT165" s="879"/>
      <c r="AU165" s="879"/>
      <c r="AV165" s="879"/>
      <c r="AW165" s="879"/>
      <c r="AX165" s="879"/>
      <c r="AY165" s="879"/>
      <c r="AZ165" s="879"/>
      <c r="BA165" s="879"/>
      <c r="BB165" s="879"/>
      <c r="BC165" s="879"/>
      <c r="BD165" s="879"/>
    </row>
    <row r="166" ht="15.75" hidden="1" customHeight="1">
      <c r="F166" s="874" t="str">
        <f t="shared" si="1"/>
        <v/>
      </c>
      <c r="G166" s="718"/>
      <c r="H166" s="718"/>
      <c r="I166" s="718"/>
      <c r="J166" s="718"/>
      <c r="K166" s="718"/>
      <c r="L166" s="811"/>
      <c r="M166" s="726"/>
      <c r="N166" s="726"/>
      <c r="O166" s="726"/>
      <c r="P166" s="726"/>
      <c r="Q166" s="726"/>
      <c r="R166" s="726"/>
      <c r="S166" s="726"/>
      <c r="T166" s="883"/>
      <c r="U166" s="726"/>
      <c r="V166" s="726"/>
      <c r="W166" s="733"/>
      <c r="X166" s="733"/>
      <c r="Y166" s="733"/>
      <c r="Z166" s="733"/>
      <c r="AA166" s="733"/>
      <c r="AB166" s="733"/>
      <c r="AC166" s="733"/>
      <c r="AD166" s="726"/>
      <c r="AE166" s="726"/>
      <c r="AF166" s="880"/>
      <c r="AG166" s="881"/>
      <c r="AH166" s="882"/>
      <c r="AI166" s="879"/>
      <c r="AJ166" s="879"/>
      <c r="AK166" s="879"/>
      <c r="AL166" s="879"/>
      <c r="AM166" s="879"/>
      <c r="AN166" s="879"/>
      <c r="AO166" s="879"/>
      <c r="AP166" s="879"/>
      <c r="AQ166" s="879"/>
      <c r="AR166" s="879"/>
      <c r="AS166" s="879"/>
      <c r="AT166" s="879"/>
      <c r="AU166" s="879"/>
      <c r="AV166" s="879"/>
      <c r="AW166" s="879"/>
      <c r="AX166" s="879"/>
      <c r="AY166" s="879"/>
      <c r="AZ166" s="879"/>
      <c r="BA166" s="879"/>
      <c r="BB166" s="879"/>
      <c r="BC166" s="879"/>
      <c r="BD166" s="879"/>
    </row>
    <row r="167" ht="15.75" hidden="1" customHeight="1">
      <c r="F167" s="874" t="str">
        <f t="shared" si="1"/>
        <v/>
      </c>
      <c r="G167" s="718"/>
      <c r="H167" s="718"/>
      <c r="I167" s="718"/>
      <c r="J167" s="718"/>
      <c r="K167" s="718"/>
      <c r="L167" s="811"/>
      <c r="M167" s="726"/>
      <c r="N167" s="726"/>
      <c r="O167" s="726"/>
      <c r="P167" s="726"/>
      <c r="Q167" s="726"/>
      <c r="R167" s="726"/>
      <c r="S167" s="726"/>
      <c r="T167" s="883"/>
      <c r="U167" s="726"/>
      <c r="V167" s="726"/>
      <c r="W167" s="733"/>
      <c r="X167" s="733"/>
      <c r="Y167" s="733"/>
      <c r="Z167" s="733"/>
      <c r="AA167" s="733"/>
      <c r="AB167" s="733"/>
      <c r="AC167" s="733"/>
      <c r="AD167" s="726"/>
      <c r="AE167" s="726"/>
      <c r="AF167" s="880"/>
      <c r="AG167" s="881"/>
      <c r="AH167" s="882"/>
      <c r="AI167" s="879"/>
      <c r="AJ167" s="879"/>
      <c r="AK167" s="879"/>
      <c r="AL167" s="879"/>
      <c r="AM167" s="879"/>
      <c r="AN167" s="879"/>
      <c r="AO167" s="879"/>
      <c r="AP167" s="879"/>
      <c r="AQ167" s="879"/>
      <c r="AR167" s="879"/>
      <c r="AS167" s="879"/>
      <c r="AT167" s="879"/>
      <c r="AU167" s="879"/>
      <c r="AV167" s="879"/>
      <c r="AW167" s="879"/>
      <c r="AX167" s="879"/>
      <c r="AY167" s="879"/>
      <c r="AZ167" s="879"/>
      <c r="BA167" s="879"/>
      <c r="BB167" s="879"/>
      <c r="BC167" s="879"/>
      <c r="BD167" s="879"/>
    </row>
    <row r="168" ht="15.75" hidden="1" customHeight="1">
      <c r="F168" s="874" t="str">
        <f t="shared" si="1"/>
        <v/>
      </c>
      <c r="G168" s="718"/>
      <c r="H168" s="718"/>
      <c r="I168" s="718"/>
      <c r="J168" s="718"/>
      <c r="K168" s="718"/>
      <c r="L168" s="811"/>
      <c r="M168" s="726"/>
      <c r="N168" s="726"/>
      <c r="O168" s="726"/>
      <c r="P168" s="726"/>
      <c r="Q168" s="726"/>
      <c r="R168" s="726"/>
      <c r="S168" s="726"/>
      <c r="T168" s="883"/>
      <c r="U168" s="726"/>
      <c r="V168" s="726"/>
      <c r="W168" s="733"/>
      <c r="X168" s="733"/>
      <c r="Y168" s="733"/>
      <c r="Z168" s="733"/>
      <c r="AA168" s="733"/>
      <c r="AB168" s="733"/>
      <c r="AC168" s="733"/>
      <c r="AD168" s="726"/>
      <c r="AE168" s="726"/>
      <c r="AF168" s="880"/>
      <c r="AG168" s="881"/>
      <c r="AH168" s="882"/>
      <c r="AI168" s="879"/>
      <c r="AJ168" s="879"/>
      <c r="AK168" s="879"/>
      <c r="AL168" s="879"/>
      <c r="AM168" s="879"/>
      <c r="AN168" s="879"/>
      <c r="AO168" s="879"/>
      <c r="AP168" s="879"/>
      <c r="AQ168" s="879"/>
      <c r="AR168" s="879"/>
      <c r="AS168" s="879"/>
      <c r="AT168" s="879"/>
      <c r="AU168" s="879"/>
      <c r="AV168" s="879"/>
      <c r="AW168" s="879"/>
      <c r="AX168" s="879"/>
      <c r="AY168" s="879"/>
      <c r="AZ168" s="879"/>
      <c r="BA168" s="879"/>
      <c r="BB168" s="879"/>
      <c r="BC168" s="879"/>
      <c r="BD168" s="879"/>
    </row>
    <row r="169" ht="15.75" hidden="1" customHeight="1">
      <c r="F169" s="874" t="str">
        <f t="shared" si="1"/>
        <v/>
      </c>
      <c r="G169" s="718"/>
      <c r="H169" s="718"/>
      <c r="I169" s="718"/>
      <c r="J169" s="718"/>
      <c r="K169" s="718"/>
      <c r="L169" s="811"/>
      <c r="M169" s="726"/>
      <c r="N169" s="726"/>
      <c r="O169" s="726"/>
      <c r="P169" s="726"/>
      <c r="Q169" s="726"/>
      <c r="R169" s="726"/>
      <c r="S169" s="726"/>
      <c r="T169" s="883"/>
      <c r="U169" s="726"/>
      <c r="V169" s="726"/>
      <c r="W169" s="733"/>
      <c r="X169" s="733"/>
      <c r="Y169" s="733"/>
      <c r="Z169" s="733"/>
      <c r="AA169" s="733"/>
      <c r="AB169" s="733"/>
      <c r="AC169" s="733"/>
      <c r="AD169" s="726"/>
      <c r="AE169" s="726"/>
      <c r="AF169" s="880"/>
      <c r="AG169" s="881"/>
      <c r="AH169" s="882"/>
      <c r="AI169" s="879"/>
      <c r="AJ169" s="879"/>
      <c r="AK169" s="879"/>
      <c r="AL169" s="879"/>
      <c r="AM169" s="879"/>
      <c r="AN169" s="879"/>
      <c r="AO169" s="879"/>
      <c r="AP169" s="879"/>
      <c r="AQ169" s="879"/>
      <c r="AR169" s="879"/>
      <c r="AS169" s="879"/>
      <c r="AT169" s="879"/>
      <c r="AU169" s="879"/>
      <c r="AV169" s="879"/>
      <c r="AW169" s="879"/>
      <c r="AX169" s="879"/>
      <c r="AY169" s="879"/>
      <c r="AZ169" s="879"/>
      <c r="BA169" s="879"/>
      <c r="BB169" s="879"/>
      <c r="BC169" s="879"/>
      <c r="BD169" s="879"/>
    </row>
    <row r="170" ht="15.75" hidden="1" customHeight="1">
      <c r="F170" s="874" t="str">
        <f t="shared" si="1"/>
        <v/>
      </c>
      <c r="G170" s="718"/>
      <c r="H170" s="718"/>
      <c r="I170" s="718"/>
      <c r="J170" s="718"/>
      <c r="K170" s="718"/>
      <c r="L170" s="811"/>
      <c r="M170" s="726"/>
      <c r="N170" s="726"/>
      <c r="O170" s="726"/>
      <c r="P170" s="726"/>
      <c r="Q170" s="726"/>
      <c r="R170" s="726"/>
      <c r="S170" s="726"/>
      <c r="T170" s="883"/>
      <c r="U170" s="726"/>
      <c r="V170" s="726"/>
      <c r="W170" s="733"/>
      <c r="X170" s="733"/>
      <c r="Y170" s="733"/>
      <c r="Z170" s="733"/>
      <c r="AA170" s="733"/>
      <c r="AB170" s="733"/>
      <c r="AC170" s="733"/>
      <c r="AD170" s="726"/>
      <c r="AE170" s="726"/>
      <c r="AF170" s="880"/>
      <c r="AG170" s="881"/>
      <c r="AH170" s="882"/>
      <c r="AI170" s="879"/>
      <c r="AJ170" s="879"/>
      <c r="AK170" s="879"/>
      <c r="AL170" s="879"/>
      <c r="AM170" s="879"/>
      <c r="AN170" s="879"/>
      <c r="AO170" s="879"/>
      <c r="AP170" s="879"/>
      <c r="AQ170" s="879"/>
      <c r="AR170" s="879"/>
      <c r="AS170" s="879"/>
      <c r="AT170" s="879"/>
      <c r="AU170" s="879"/>
      <c r="AV170" s="879"/>
      <c r="AW170" s="879"/>
      <c r="AX170" s="879"/>
      <c r="AY170" s="879"/>
      <c r="AZ170" s="879"/>
      <c r="BA170" s="879"/>
      <c r="BB170" s="879"/>
      <c r="BC170" s="879"/>
      <c r="BD170" s="879"/>
    </row>
    <row r="171" ht="15.75" hidden="1" customHeight="1">
      <c r="F171" s="874" t="str">
        <f t="shared" si="1"/>
        <v/>
      </c>
      <c r="G171" s="718"/>
      <c r="H171" s="718"/>
      <c r="I171" s="718"/>
      <c r="J171" s="718"/>
      <c r="K171" s="718"/>
      <c r="L171" s="811"/>
      <c r="M171" s="726"/>
      <c r="N171" s="726"/>
      <c r="O171" s="726"/>
      <c r="P171" s="726"/>
      <c r="Q171" s="726"/>
      <c r="R171" s="726"/>
      <c r="S171" s="726"/>
      <c r="T171" s="883"/>
      <c r="U171" s="726"/>
      <c r="V171" s="726"/>
      <c r="W171" s="733"/>
      <c r="X171" s="733"/>
      <c r="Y171" s="733"/>
      <c r="Z171" s="733"/>
      <c r="AA171" s="733"/>
      <c r="AB171" s="733"/>
      <c r="AC171" s="733"/>
      <c r="AD171" s="726"/>
      <c r="AE171" s="726"/>
      <c r="AF171" s="880"/>
      <c r="AG171" s="881"/>
      <c r="AH171" s="882"/>
      <c r="AI171" s="879"/>
      <c r="AJ171" s="879"/>
      <c r="AK171" s="879"/>
      <c r="AL171" s="879"/>
      <c r="AM171" s="879"/>
      <c r="AN171" s="879"/>
      <c r="AO171" s="879"/>
      <c r="AP171" s="879"/>
      <c r="AQ171" s="879"/>
      <c r="AR171" s="879"/>
      <c r="AS171" s="879"/>
      <c r="AT171" s="879"/>
      <c r="AU171" s="879"/>
      <c r="AV171" s="879"/>
      <c r="AW171" s="879"/>
      <c r="AX171" s="879"/>
      <c r="AY171" s="879"/>
      <c r="AZ171" s="879"/>
      <c r="BA171" s="879"/>
      <c r="BB171" s="879"/>
      <c r="BC171" s="879"/>
      <c r="BD171" s="879"/>
    </row>
    <row r="172" ht="15.75" hidden="1" customHeight="1">
      <c r="F172" s="874" t="str">
        <f t="shared" si="1"/>
        <v/>
      </c>
      <c r="G172" s="718"/>
      <c r="H172" s="718"/>
      <c r="I172" s="718"/>
      <c r="J172" s="718"/>
      <c r="K172" s="718"/>
      <c r="L172" s="811"/>
      <c r="M172" s="726"/>
      <c r="N172" s="726"/>
      <c r="O172" s="726"/>
      <c r="P172" s="726"/>
      <c r="Q172" s="726"/>
      <c r="R172" s="726"/>
      <c r="S172" s="726"/>
      <c r="T172" s="883"/>
      <c r="U172" s="726"/>
      <c r="V172" s="726"/>
      <c r="W172" s="733"/>
      <c r="X172" s="733"/>
      <c r="Y172" s="733"/>
      <c r="Z172" s="733"/>
      <c r="AA172" s="733"/>
      <c r="AB172" s="733"/>
      <c r="AC172" s="733"/>
      <c r="AD172" s="726"/>
      <c r="AE172" s="726"/>
      <c r="AF172" s="880"/>
      <c r="AG172" s="881"/>
      <c r="AH172" s="882"/>
      <c r="AI172" s="879"/>
      <c r="AJ172" s="879"/>
      <c r="AK172" s="879"/>
      <c r="AL172" s="879"/>
      <c r="AM172" s="879"/>
      <c r="AN172" s="879"/>
      <c r="AO172" s="879"/>
      <c r="AP172" s="879"/>
      <c r="AQ172" s="879"/>
      <c r="AR172" s="879"/>
      <c r="AS172" s="879"/>
      <c r="AT172" s="879"/>
      <c r="AU172" s="879"/>
      <c r="AV172" s="879"/>
      <c r="AW172" s="879"/>
      <c r="AX172" s="879"/>
      <c r="AY172" s="879"/>
      <c r="AZ172" s="879"/>
      <c r="BA172" s="879"/>
      <c r="BB172" s="879"/>
      <c r="BC172" s="879"/>
      <c r="BD172" s="879"/>
    </row>
    <row r="173" ht="15.75" hidden="1" customHeight="1">
      <c r="F173" s="874" t="str">
        <f t="shared" si="1"/>
        <v/>
      </c>
      <c r="G173" s="718"/>
      <c r="H173" s="718"/>
      <c r="I173" s="718"/>
      <c r="J173" s="718"/>
      <c r="K173" s="718"/>
      <c r="L173" s="811"/>
      <c r="M173" s="726"/>
      <c r="N173" s="726"/>
      <c r="O173" s="726"/>
      <c r="P173" s="726"/>
      <c r="Q173" s="726"/>
      <c r="R173" s="726"/>
      <c r="S173" s="726"/>
      <c r="T173" s="883"/>
      <c r="U173" s="726"/>
      <c r="V173" s="726"/>
      <c r="W173" s="733"/>
      <c r="X173" s="733"/>
      <c r="Y173" s="733"/>
      <c r="Z173" s="733"/>
      <c r="AA173" s="733"/>
      <c r="AB173" s="733"/>
      <c r="AC173" s="733"/>
      <c r="AD173" s="726"/>
      <c r="AE173" s="726"/>
      <c r="AF173" s="880"/>
      <c r="AG173" s="881"/>
      <c r="AH173" s="882"/>
      <c r="AI173" s="879"/>
      <c r="AJ173" s="879"/>
      <c r="AK173" s="879"/>
      <c r="AL173" s="879"/>
      <c r="AM173" s="879"/>
      <c r="AN173" s="879"/>
      <c r="AO173" s="879"/>
      <c r="AP173" s="879"/>
      <c r="AQ173" s="879"/>
      <c r="AR173" s="879"/>
      <c r="AS173" s="879"/>
      <c r="AT173" s="879"/>
      <c r="AU173" s="879"/>
      <c r="AV173" s="879"/>
      <c r="AW173" s="879"/>
      <c r="AX173" s="879"/>
      <c r="AY173" s="879"/>
      <c r="AZ173" s="879"/>
      <c r="BA173" s="879"/>
      <c r="BB173" s="879"/>
      <c r="BC173" s="879"/>
      <c r="BD173" s="879"/>
    </row>
    <row r="174" ht="15.75" hidden="1" customHeight="1">
      <c r="F174" s="874" t="str">
        <f t="shared" si="1"/>
        <v/>
      </c>
      <c r="G174" s="718"/>
      <c r="H174" s="718"/>
      <c r="I174" s="718"/>
      <c r="J174" s="718"/>
      <c r="K174" s="718"/>
      <c r="L174" s="811"/>
      <c r="M174" s="726"/>
      <c r="N174" s="726"/>
      <c r="O174" s="726"/>
      <c r="P174" s="726"/>
      <c r="Q174" s="726"/>
      <c r="R174" s="726"/>
      <c r="S174" s="726"/>
      <c r="T174" s="883"/>
      <c r="U174" s="726"/>
      <c r="V174" s="726"/>
      <c r="W174" s="733"/>
      <c r="X174" s="733"/>
      <c r="Y174" s="733"/>
      <c r="Z174" s="733"/>
      <c r="AA174" s="733"/>
      <c r="AB174" s="733"/>
      <c r="AC174" s="733"/>
      <c r="AD174" s="726"/>
      <c r="AE174" s="726"/>
      <c r="AF174" s="880"/>
      <c r="AG174" s="881"/>
      <c r="AH174" s="882"/>
      <c r="AI174" s="879"/>
      <c r="AJ174" s="879"/>
      <c r="AK174" s="879"/>
      <c r="AL174" s="879"/>
      <c r="AM174" s="879"/>
      <c r="AN174" s="879"/>
      <c r="AO174" s="879"/>
      <c r="AP174" s="879"/>
      <c r="AQ174" s="879"/>
      <c r="AR174" s="879"/>
      <c r="AS174" s="879"/>
      <c r="AT174" s="879"/>
      <c r="AU174" s="879"/>
      <c r="AV174" s="879"/>
      <c r="AW174" s="879"/>
      <c r="AX174" s="879"/>
      <c r="AY174" s="879"/>
      <c r="AZ174" s="879"/>
      <c r="BA174" s="879"/>
      <c r="BB174" s="879"/>
      <c r="BC174" s="879"/>
      <c r="BD174" s="879"/>
    </row>
    <row r="175" ht="15.75" hidden="1" customHeight="1">
      <c r="F175" s="874" t="str">
        <f t="shared" si="1"/>
        <v/>
      </c>
      <c r="G175" s="718"/>
      <c r="H175" s="718"/>
      <c r="I175" s="718"/>
      <c r="J175" s="718"/>
      <c r="K175" s="718"/>
      <c r="L175" s="811"/>
      <c r="M175" s="726"/>
      <c r="N175" s="726"/>
      <c r="O175" s="726"/>
      <c r="P175" s="726"/>
      <c r="Q175" s="726"/>
      <c r="R175" s="726"/>
      <c r="S175" s="726"/>
      <c r="T175" s="883"/>
      <c r="U175" s="726"/>
      <c r="V175" s="726"/>
      <c r="W175" s="733"/>
      <c r="X175" s="733"/>
      <c r="Y175" s="733"/>
      <c r="Z175" s="733"/>
      <c r="AA175" s="733"/>
      <c r="AB175" s="733"/>
      <c r="AC175" s="733"/>
      <c r="AD175" s="726"/>
      <c r="AE175" s="726"/>
      <c r="AF175" s="880"/>
      <c r="AG175" s="881"/>
      <c r="AH175" s="882"/>
      <c r="AI175" s="879"/>
      <c r="AJ175" s="879"/>
      <c r="AK175" s="879"/>
      <c r="AL175" s="879"/>
      <c r="AM175" s="879"/>
      <c r="AN175" s="879"/>
      <c r="AO175" s="879"/>
      <c r="AP175" s="879"/>
      <c r="AQ175" s="879"/>
      <c r="AR175" s="879"/>
      <c r="AS175" s="879"/>
      <c r="AT175" s="879"/>
      <c r="AU175" s="879"/>
      <c r="AV175" s="879"/>
      <c r="AW175" s="879"/>
      <c r="AX175" s="879"/>
      <c r="AY175" s="879"/>
      <c r="AZ175" s="879"/>
      <c r="BA175" s="879"/>
      <c r="BB175" s="879"/>
      <c r="BC175" s="879"/>
      <c r="BD175" s="879"/>
    </row>
    <row r="176" ht="15.75" hidden="1" customHeight="1">
      <c r="F176" s="874" t="str">
        <f t="shared" si="1"/>
        <v/>
      </c>
      <c r="G176" s="718"/>
      <c r="H176" s="718"/>
      <c r="I176" s="718"/>
      <c r="J176" s="718"/>
      <c r="K176" s="718"/>
      <c r="L176" s="811"/>
      <c r="M176" s="726"/>
      <c r="N176" s="726"/>
      <c r="O176" s="726"/>
      <c r="P176" s="726"/>
      <c r="Q176" s="726"/>
      <c r="R176" s="726"/>
      <c r="S176" s="726"/>
      <c r="T176" s="883"/>
      <c r="U176" s="726"/>
      <c r="V176" s="726"/>
      <c r="W176" s="733"/>
      <c r="X176" s="733"/>
      <c r="Y176" s="733"/>
      <c r="Z176" s="733"/>
      <c r="AA176" s="733"/>
      <c r="AB176" s="733"/>
      <c r="AC176" s="733"/>
      <c r="AD176" s="726"/>
      <c r="AE176" s="726"/>
      <c r="AF176" s="880"/>
      <c r="AG176" s="881"/>
      <c r="AH176" s="882"/>
      <c r="AI176" s="879"/>
      <c r="AJ176" s="879"/>
      <c r="AK176" s="879"/>
      <c r="AL176" s="879"/>
      <c r="AM176" s="879"/>
      <c r="AN176" s="879"/>
      <c r="AO176" s="879"/>
      <c r="AP176" s="879"/>
      <c r="AQ176" s="879"/>
      <c r="AR176" s="879"/>
      <c r="AS176" s="879"/>
      <c r="AT176" s="879"/>
      <c r="AU176" s="879"/>
      <c r="AV176" s="879"/>
      <c r="AW176" s="879"/>
      <c r="AX176" s="879"/>
      <c r="AY176" s="879"/>
      <c r="AZ176" s="879"/>
      <c r="BA176" s="879"/>
      <c r="BB176" s="879"/>
      <c r="BC176" s="879"/>
      <c r="BD176" s="879"/>
    </row>
    <row r="177" ht="15.75" hidden="1" customHeight="1">
      <c r="F177" s="874" t="str">
        <f t="shared" si="1"/>
        <v/>
      </c>
      <c r="G177" s="718"/>
      <c r="H177" s="718"/>
      <c r="I177" s="718"/>
      <c r="J177" s="718"/>
      <c r="K177" s="718"/>
      <c r="L177" s="811"/>
      <c r="M177" s="726"/>
      <c r="N177" s="726"/>
      <c r="O177" s="726"/>
      <c r="P177" s="726"/>
      <c r="Q177" s="726"/>
      <c r="R177" s="726"/>
      <c r="S177" s="726"/>
      <c r="T177" s="883"/>
      <c r="U177" s="726"/>
      <c r="V177" s="726"/>
      <c r="W177" s="733"/>
      <c r="X177" s="733"/>
      <c r="Y177" s="733"/>
      <c r="Z177" s="733"/>
      <c r="AA177" s="733"/>
      <c r="AB177" s="733"/>
      <c r="AC177" s="733"/>
      <c r="AD177" s="726"/>
      <c r="AE177" s="726"/>
      <c r="AF177" s="880"/>
      <c r="AG177" s="881"/>
      <c r="AH177" s="882"/>
      <c r="AI177" s="879"/>
      <c r="AJ177" s="879"/>
      <c r="AK177" s="879"/>
      <c r="AL177" s="879"/>
      <c r="AM177" s="879"/>
      <c r="AN177" s="879"/>
      <c r="AO177" s="879"/>
      <c r="AP177" s="879"/>
      <c r="AQ177" s="879"/>
      <c r="AR177" s="879"/>
      <c r="AS177" s="879"/>
      <c r="AT177" s="879"/>
      <c r="AU177" s="879"/>
      <c r="AV177" s="879"/>
      <c r="AW177" s="879"/>
      <c r="AX177" s="879"/>
      <c r="AY177" s="879"/>
      <c r="AZ177" s="879"/>
      <c r="BA177" s="879"/>
      <c r="BB177" s="879"/>
      <c r="BC177" s="879"/>
      <c r="BD177" s="879"/>
    </row>
    <row r="178" ht="15.75" hidden="1" customHeight="1">
      <c r="F178" s="874" t="str">
        <f t="shared" si="1"/>
        <v/>
      </c>
      <c r="G178" s="718"/>
      <c r="H178" s="718"/>
      <c r="I178" s="718"/>
      <c r="J178" s="718"/>
      <c r="K178" s="718"/>
      <c r="L178" s="811"/>
      <c r="M178" s="726"/>
      <c r="N178" s="726"/>
      <c r="O178" s="726"/>
      <c r="P178" s="726"/>
      <c r="Q178" s="726"/>
      <c r="R178" s="726"/>
      <c r="S178" s="726"/>
      <c r="T178" s="883"/>
      <c r="U178" s="726"/>
      <c r="V178" s="726"/>
      <c r="W178" s="733"/>
      <c r="X178" s="733"/>
      <c r="Y178" s="733"/>
      <c r="Z178" s="733"/>
      <c r="AA178" s="733"/>
      <c r="AB178" s="733"/>
      <c r="AC178" s="733"/>
      <c r="AD178" s="726"/>
      <c r="AE178" s="726"/>
      <c r="AF178" s="880"/>
      <c r="AG178" s="881"/>
      <c r="AH178" s="882"/>
      <c r="AI178" s="879"/>
      <c r="AJ178" s="879"/>
      <c r="AK178" s="879"/>
      <c r="AL178" s="879"/>
      <c r="AM178" s="879"/>
      <c r="AN178" s="879"/>
      <c r="AO178" s="879"/>
      <c r="AP178" s="879"/>
      <c r="AQ178" s="879"/>
      <c r="AR178" s="879"/>
      <c r="AS178" s="879"/>
      <c r="AT178" s="879"/>
      <c r="AU178" s="879"/>
      <c r="AV178" s="879"/>
      <c r="AW178" s="879"/>
      <c r="AX178" s="879"/>
      <c r="AY178" s="879"/>
      <c r="AZ178" s="879"/>
      <c r="BA178" s="879"/>
      <c r="BB178" s="879"/>
      <c r="BC178" s="879"/>
      <c r="BD178" s="879"/>
    </row>
    <row r="179" ht="15.75" hidden="1" customHeight="1">
      <c r="F179" s="874" t="str">
        <f t="shared" si="1"/>
        <v/>
      </c>
      <c r="G179" s="718"/>
      <c r="H179" s="718"/>
      <c r="I179" s="718"/>
      <c r="J179" s="718"/>
      <c r="K179" s="718"/>
      <c r="L179" s="811"/>
      <c r="M179" s="726"/>
      <c r="N179" s="726"/>
      <c r="O179" s="726"/>
      <c r="P179" s="726"/>
      <c r="Q179" s="726"/>
      <c r="R179" s="726"/>
      <c r="S179" s="726"/>
      <c r="T179" s="883"/>
      <c r="U179" s="726"/>
      <c r="V179" s="726"/>
      <c r="W179" s="733"/>
      <c r="X179" s="733"/>
      <c r="Y179" s="733"/>
      <c r="Z179" s="733"/>
      <c r="AA179" s="733"/>
      <c r="AB179" s="733"/>
      <c r="AC179" s="733"/>
      <c r="AD179" s="726"/>
      <c r="AE179" s="726"/>
      <c r="AF179" s="880"/>
      <c r="AG179" s="881"/>
      <c r="AH179" s="882"/>
      <c r="AI179" s="879"/>
      <c r="AJ179" s="879"/>
      <c r="AK179" s="879"/>
      <c r="AL179" s="879"/>
      <c r="AM179" s="879"/>
      <c r="AN179" s="879"/>
      <c r="AO179" s="879"/>
      <c r="AP179" s="879"/>
      <c r="AQ179" s="879"/>
      <c r="AR179" s="879"/>
      <c r="AS179" s="879"/>
      <c r="AT179" s="879"/>
      <c r="AU179" s="879"/>
      <c r="AV179" s="879"/>
      <c r="AW179" s="879"/>
      <c r="AX179" s="879"/>
      <c r="AY179" s="879"/>
      <c r="AZ179" s="879"/>
      <c r="BA179" s="879"/>
      <c r="BB179" s="879"/>
      <c r="BC179" s="879"/>
      <c r="BD179" s="879"/>
    </row>
    <row r="180" ht="15.75" hidden="1" customHeight="1">
      <c r="F180" s="874" t="str">
        <f t="shared" si="1"/>
        <v/>
      </c>
      <c r="G180" s="718"/>
      <c r="H180" s="718"/>
      <c r="I180" s="718"/>
      <c r="J180" s="718"/>
      <c r="K180" s="718"/>
      <c r="L180" s="811"/>
      <c r="M180" s="726"/>
      <c r="N180" s="726"/>
      <c r="O180" s="726"/>
      <c r="P180" s="726"/>
      <c r="Q180" s="726"/>
      <c r="R180" s="726"/>
      <c r="S180" s="726"/>
      <c r="T180" s="883"/>
      <c r="U180" s="726"/>
      <c r="V180" s="726"/>
      <c r="W180" s="733"/>
      <c r="X180" s="733"/>
      <c r="Y180" s="733"/>
      <c r="Z180" s="733"/>
      <c r="AA180" s="733"/>
      <c r="AB180" s="733"/>
      <c r="AC180" s="733"/>
      <c r="AD180" s="726"/>
      <c r="AE180" s="726"/>
      <c r="AF180" s="880"/>
      <c r="AG180" s="881"/>
      <c r="AH180" s="882"/>
      <c r="AI180" s="879"/>
      <c r="AJ180" s="879"/>
      <c r="AK180" s="879"/>
      <c r="AL180" s="879"/>
      <c r="AM180" s="879"/>
      <c r="AN180" s="879"/>
      <c r="AO180" s="879"/>
      <c r="AP180" s="879"/>
      <c r="AQ180" s="879"/>
      <c r="AR180" s="879"/>
      <c r="AS180" s="879"/>
      <c r="AT180" s="879"/>
      <c r="AU180" s="879"/>
      <c r="AV180" s="879"/>
      <c r="AW180" s="879"/>
      <c r="AX180" s="879"/>
      <c r="AY180" s="879"/>
      <c r="AZ180" s="879"/>
      <c r="BA180" s="879"/>
      <c r="BB180" s="879"/>
      <c r="BC180" s="879"/>
      <c r="BD180" s="879"/>
    </row>
    <row r="181" ht="15.75" hidden="1" customHeight="1">
      <c r="F181" s="874" t="str">
        <f t="shared" si="1"/>
        <v/>
      </c>
      <c r="G181" s="718"/>
      <c r="H181" s="718"/>
      <c r="I181" s="718"/>
      <c r="J181" s="718"/>
      <c r="K181" s="718"/>
      <c r="L181" s="811"/>
      <c r="M181" s="726"/>
      <c r="N181" s="726"/>
      <c r="O181" s="726"/>
      <c r="P181" s="726"/>
      <c r="Q181" s="726"/>
      <c r="R181" s="726"/>
      <c r="S181" s="726"/>
      <c r="T181" s="883"/>
      <c r="U181" s="726"/>
      <c r="V181" s="726"/>
      <c r="W181" s="733"/>
      <c r="X181" s="733"/>
      <c r="Y181" s="733"/>
      <c r="Z181" s="733"/>
      <c r="AA181" s="733"/>
      <c r="AB181" s="733"/>
      <c r="AC181" s="733"/>
      <c r="AD181" s="726"/>
      <c r="AE181" s="726"/>
      <c r="AF181" s="880"/>
      <c r="AG181" s="881"/>
      <c r="AH181" s="882"/>
      <c r="AI181" s="879"/>
      <c r="AJ181" s="879"/>
      <c r="AK181" s="879"/>
      <c r="AL181" s="879"/>
      <c r="AM181" s="879"/>
      <c r="AN181" s="879"/>
      <c r="AO181" s="879"/>
      <c r="AP181" s="879"/>
      <c r="AQ181" s="879"/>
      <c r="AR181" s="879"/>
      <c r="AS181" s="879"/>
      <c r="AT181" s="879"/>
      <c r="AU181" s="879"/>
      <c r="AV181" s="879"/>
      <c r="AW181" s="879"/>
      <c r="AX181" s="879"/>
      <c r="AY181" s="879"/>
      <c r="AZ181" s="879"/>
      <c r="BA181" s="879"/>
      <c r="BB181" s="879"/>
      <c r="BC181" s="879"/>
      <c r="BD181" s="879"/>
    </row>
    <row r="182" ht="15.75" hidden="1" customHeight="1">
      <c r="F182" s="874" t="str">
        <f t="shared" si="1"/>
        <v/>
      </c>
      <c r="G182" s="718"/>
      <c r="H182" s="718"/>
      <c r="I182" s="718"/>
      <c r="J182" s="718"/>
      <c r="K182" s="718"/>
      <c r="L182" s="811"/>
      <c r="M182" s="726"/>
      <c r="N182" s="726"/>
      <c r="O182" s="726"/>
      <c r="P182" s="726"/>
      <c r="Q182" s="726"/>
      <c r="R182" s="726"/>
      <c r="S182" s="726"/>
      <c r="T182" s="883"/>
      <c r="U182" s="726"/>
      <c r="V182" s="726"/>
      <c r="W182" s="733"/>
      <c r="X182" s="733"/>
      <c r="Y182" s="733"/>
      <c r="Z182" s="733"/>
      <c r="AA182" s="733"/>
      <c r="AB182" s="733"/>
      <c r="AC182" s="733"/>
      <c r="AD182" s="726"/>
      <c r="AE182" s="726"/>
      <c r="AF182" s="880"/>
      <c r="AG182" s="881"/>
      <c r="AH182" s="882"/>
      <c r="AI182" s="879"/>
      <c r="AJ182" s="879"/>
      <c r="AK182" s="879"/>
      <c r="AL182" s="879"/>
      <c r="AM182" s="879"/>
      <c r="AN182" s="879"/>
      <c r="AO182" s="879"/>
      <c r="AP182" s="879"/>
      <c r="AQ182" s="879"/>
      <c r="AR182" s="879"/>
      <c r="AS182" s="879"/>
      <c r="AT182" s="879"/>
      <c r="AU182" s="879"/>
      <c r="AV182" s="879"/>
      <c r="AW182" s="879"/>
      <c r="AX182" s="879"/>
      <c r="AY182" s="879"/>
      <c r="AZ182" s="879"/>
      <c r="BA182" s="879"/>
      <c r="BB182" s="879"/>
      <c r="BC182" s="879"/>
      <c r="BD182" s="879"/>
    </row>
    <row r="183" ht="15.75" hidden="1" customHeight="1">
      <c r="F183" s="874" t="str">
        <f t="shared" si="1"/>
        <v/>
      </c>
      <c r="G183" s="718"/>
      <c r="H183" s="718"/>
      <c r="I183" s="718"/>
      <c r="J183" s="718"/>
      <c r="K183" s="718"/>
      <c r="L183" s="811"/>
      <c r="M183" s="726"/>
      <c r="N183" s="726"/>
      <c r="O183" s="726"/>
      <c r="P183" s="726"/>
      <c r="Q183" s="726"/>
      <c r="R183" s="726"/>
      <c r="S183" s="726"/>
      <c r="T183" s="883"/>
      <c r="U183" s="726"/>
      <c r="V183" s="726"/>
      <c r="W183" s="733"/>
      <c r="X183" s="733"/>
      <c r="Y183" s="733"/>
      <c r="Z183" s="733"/>
      <c r="AA183" s="733"/>
      <c r="AB183" s="733"/>
      <c r="AC183" s="733"/>
      <c r="AD183" s="726"/>
      <c r="AE183" s="726"/>
      <c r="AF183" s="880"/>
      <c r="AG183" s="881"/>
      <c r="AH183" s="882"/>
      <c r="AI183" s="879"/>
      <c r="AJ183" s="879"/>
      <c r="AK183" s="879"/>
      <c r="AL183" s="879"/>
      <c r="AM183" s="879"/>
      <c r="AN183" s="879"/>
      <c r="AO183" s="879"/>
      <c r="AP183" s="879"/>
      <c r="AQ183" s="879"/>
      <c r="AR183" s="879"/>
      <c r="AS183" s="879"/>
      <c r="AT183" s="879"/>
      <c r="AU183" s="879"/>
      <c r="AV183" s="879"/>
      <c r="AW183" s="879"/>
      <c r="AX183" s="879"/>
      <c r="AY183" s="879"/>
      <c r="AZ183" s="879"/>
      <c r="BA183" s="879"/>
      <c r="BB183" s="879"/>
      <c r="BC183" s="879"/>
      <c r="BD183" s="879"/>
    </row>
    <row r="184" ht="15.75" hidden="1" customHeight="1">
      <c r="F184" s="874" t="str">
        <f t="shared" si="1"/>
        <v/>
      </c>
      <c r="G184" s="718"/>
      <c r="H184" s="718"/>
      <c r="I184" s="718"/>
      <c r="J184" s="718"/>
      <c r="K184" s="718"/>
      <c r="L184" s="811"/>
      <c r="M184" s="726"/>
      <c r="N184" s="726"/>
      <c r="O184" s="726"/>
      <c r="P184" s="726"/>
      <c r="Q184" s="726"/>
      <c r="R184" s="726"/>
      <c r="S184" s="726"/>
      <c r="T184" s="883"/>
      <c r="U184" s="726"/>
      <c r="V184" s="726"/>
      <c r="W184" s="733"/>
      <c r="X184" s="733"/>
      <c r="Y184" s="733"/>
      <c r="Z184" s="733"/>
      <c r="AA184" s="733"/>
      <c r="AB184" s="733"/>
      <c r="AC184" s="733"/>
      <c r="AD184" s="726"/>
      <c r="AE184" s="726"/>
      <c r="AF184" s="880"/>
      <c r="AG184" s="881"/>
      <c r="AH184" s="882"/>
      <c r="AI184" s="879"/>
      <c r="AJ184" s="879"/>
      <c r="AK184" s="879"/>
      <c r="AL184" s="879"/>
      <c r="AM184" s="879"/>
      <c r="AN184" s="879"/>
      <c r="AO184" s="879"/>
      <c r="AP184" s="879"/>
      <c r="AQ184" s="879"/>
      <c r="AR184" s="879"/>
      <c r="AS184" s="879"/>
      <c r="AT184" s="879"/>
      <c r="AU184" s="879"/>
      <c r="AV184" s="879"/>
      <c r="AW184" s="879"/>
      <c r="AX184" s="879"/>
      <c r="AY184" s="879"/>
      <c r="AZ184" s="879"/>
      <c r="BA184" s="879"/>
      <c r="BB184" s="879"/>
      <c r="BC184" s="879"/>
      <c r="BD184" s="879"/>
    </row>
    <row r="185" ht="15.75" hidden="1" customHeight="1">
      <c r="F185" s="874" t="str">
        <f t="shared" si="1"/>
        <v/>
      </c>
      <c r="G185" s="718"/>
      <c r="H185" s="718"/>
      <c r="I185" s="718"/>
      <c r="J185" s="718"/>
      <c r="K185" s="718"/>
      <c r="L185" s="811"/>
      <c r="M185" s="726"/>
      <c r="N185" s="726"/>
      <c r="O185" s="726"/>
      <c r="P185" s="726"/>
      <c r="Q185" s="726"/>
      <c r="R185" s="726"/>
      <c r="S185" s="726"/>
      <c r="T185" s="883"/>
      <c r="U185" s="726"/>
      <c r="V185" s="726"/>
      <c r="W185" s="733"/>
      <c r="X185" s="733"/>
      <c r="Y185" s="733"/>
      <c r="Z185" s="733"/>
      <c r="AA185" s="733"/>
      <c r="AB185" s="733"/>
      <c r="AC185" s="733"/>
      <c r="AD185" s="726"/>
      <c r="AE185" s="726"/>
      <c r="AF185" s="880"/>
      <c r="AG185" s="881"/>
      <c r="AH185" s="882"/>
      <c r="AI185" s="879"/>
      <c r="AJ185" s="879"/>
      <c r="AK185" s="879"/>
      <c r="AL185" s="879"/>
      <c r="AM185" s="879"/>
      <c r="AN185" s="879"/>
      <c r="AO185" s="879"/>
      <c r="AP185" s="879"/>
      <c r="AQ185" s="879"/>
      <c r="AR185" s="879"/>
      <c r="AS185" s="879"/>
      <c r="AT185" s="879"/>
      <c r="AU185" s="879"/>
      <c r="AV185" s="879"/>
      <c r="AW185" s="879"/>
      <c r="AX185" s="879"/>
      <c r="AY185" s="879"/>
      <c r="AZ185" s="879"/>
      <c r="BA185" s="879"/>
      <c r="BB185" s="879"/>
      <c r="BC185" s="879"/>
      <c r="BD185" s="879"/>
    </row>
    <row r="186" ht="15.75" hidden="1" customHeight="1">
      <c r="F186" s="874" t="str">
        <f t="shared" si="1"/>
        <v/>
      </c>
      <c r="G186" s="718"/>
      <c r="H186" s="718"/>
      <c r="I186" s="718"/>
      <c r="J186" s="718"/>
      <c r="K186" s="718"/>
      <c r="L186" s="811"/>
      <c r="M186" s="726"/>
      <c r="N186" s="726"/>
      <c r="O186" s="726"/>
      <c r="P186" s="726"/>
      <c r="Q186" s="726"/>
      <c r="R186" s="726"/>
      <c r="S186" s="726"/>
      <c r="T186" s="883"/>
      <c r="U186" s="726"/>
      <c r="V186" s="726"/>
      <c r="W186" s="733"/>
      <c r="X186" s="733"/>
      <c r="Y186" s="733"/>
      <c r="Z186" s="733"/>
      <c r="AA186" s="733"/>
      <c r="AB186" s="733"/>
      <c r="AC186" s="733"/>
      <c r="AD186" s="726"/>
      <c r="AE186" s="726"/>
      <c r="AF186" s="880"/>
      <c r="AG186" s="881"/>
      <c r="AH186" s="882"/>
      <c r="AI186" s="879"/>
      <c r="AJ186" s="879"/>
      <c r="AK186" s="879"/>
      <c r="AL186" s="879"/>
      <c r="AM186" s="879"/>
      <c r="AN186" s="879"/>
      <c r="AO186" s="879"/>
      <c r="AP186" s="879"/>
      <c r="AQ186" s="879"/>
      <c r="AR186" s="879"/>
      <c r="AS186" s="879"/>
      <c r="AT186" s="879"/>
      <c r="AU186" s="879"/>
      <c r="AV186" s="879"/>
      <c r="AW186" s="879"/>
      <c r="AX186" s="879"/>
      <c r="AY186" s="879"/>
      <c r="AZ186" s="879"/>
      <c r="BA186" s="879"/>
      <c r="BB186" s="879"/>
      <c r="BC186" s="879"/>
      <c r="BD186" s="879"/>
    </row>
    <row r="187" ht="15.75" hidden="1" customHeight="1">
      <c r="F187" s="874" t="str">
        <f t="shared" si="1"/>
        <v/>
      </c>
      <c r="G187" s="718"/>
      <c r="H187" s="718"/>
      <c r="I187" s="718"/>
      <c r="J187" s="718"/>
      <c r="K187" s="718"/>
      <c r="L187" s="811"/>
      <c r="M187" s="726"/>
      <c r="N187" s="726"/>
      <c r="O187" s="726"/>
      <c r="P187" s="726"/>
      <c r="Q187" s="726"/>
      <c r="R187" s="726"/>
      <c r="S187" s="726"/>
      <c r="T187" s="883"/>
      <c r="U187" s="726"/>
      <c r="V187" s="726"/>
      <c r="W187" s="733"/>
      <c r="X187" s="733"/>
      <c r="Y187" s="733"/>
      <c r="Z187" s="733"/>
      <c r="AA187" s="733"/>
      <c r="AB187" s="733"/>
      <c r="AC187" s="733"/>
      <c r="AD187" s="726"/>
      <c r="AE187" s="726"/>
      <c r="AF187" s="880"/>
      <c r="AG187" s="881"/>
      <c r="AH187" s="882"/>
      <c r="AI187" s="879"/>
      <c r="AJ187" s="879"/>
      <c r="AK187" s="879"/>
      <c r="AL187" s="879"/>
      <c r="AM187" s="879"/>
      <c r="AN187" s="879"/>
      <c r="AO187" s="879"/>
      <c r="AP187" s="879"/>
      <c r="AQ187" s="879"/>
      <c r="AR187" s="879"/>
      <c r="AS187" s="879"/>
      <c r="AT187" s="879"/>
      <c r="AU187" s="879"/>
      <c r="AV187" s="879"/>
      <c r="AW187" s="879"/>
      <c r="AX187" s="879"/>
      <c r="AY187" s="879"/>
      <c r="AZ187" s="879"/>
      <c r="BA187" s="879"/>
      <c r="BB187" s="879"/>
      <c r="BC187" s="879"/>
      <c r="BD187" s="879"/>
    </row>
    <row r="188" ht="15.75" hidden="1" customHeight="1">
      <c r="F188" s="874" t="str">
        <f t="shared" si="1"/>
        <v/>
      </c>
      <c r="G188" s="718"/>
      <c r="H188" s="718"/>
      <c r="I188" s="718"/>
      <c r="J188" s="718"/>
      <c r="K188" s="718"/>
      <c r="L188" s="811"/>
      <c r="M188" s="726"/>
      <c r="N188" s="726"/>
      <c r="O188" s="726"/>
      <c r="P188" s="726"/>
      <c r="Q188" s="726"/>
      <c r="R188" s="726"/>
      <c r="S188" s="726"/>
      <c r="T188" s="883"/>
      <c r="U188" s="726"/>
      <c r="V188" s="726"/>
      <c r="W188" s="733"/>
      <c r="X188" s="733"/>
      <c r="Y188" s="733"/>
      <c r="Z188" s="733"/>
      <c r="AA188" s="733"/>
      <c r="AB188" s="733"/>
      <c r="AC188" s="733"/>
      <c r="AD188" s="726"/>
      <c r="AE188" s="726"/>
      <c r="AF188" s="880"/>
      <c r="AG188" s="881"/>
      <c r="AH188" s="882"/>
      <c r="AI188" s="879"/>
      <c r="AJ188" s="879"/>
      <c r="AK188" s="879"/>
      <c r="AL188" s="879"/>
      <c r="AM188" s="879"/>
      <c r="AN188" s="879"/>
      <c r="AO188" s="879"/>
      <c r="AP188" s="879"/>
      <c r="AQ188" s="879"/>
      <c r="AR188" s="879"/>
      <c r="AS188" s="879"/>
      <c r="AT188" s="879"/>
      <c r="AU188" s="879"/>
      <c r="AV188" s="879"/>
      <c r="AW188" s="879"/>
      <c r="AX188" s="879"/>
      <c r="AY188" s="879"/>
      <c r="AZ188" s="879"/>
      <c r="BA188" s="879"/>
      <c r="BB188" s="879"/>
      <c r="BC188" s="879"/>
      <c r="BD188" s="879"/>
    </row>
    <row r="189" ht="15.75" hidden="1" customHeight="1">
      <c r="F189" s="874" t="str">
        <f t="shared" si="1"/>
        <v/>
      </c>
      <c r="G189" s="718"/>
      <c r="H189" s="718"/>
      <c r="I189" s="718"/>
      <c r="J189" s="718"/>
      <c r="K189" s="718"/>
      <c r="L189" s="811"/>
      <c r="M189" s="726"/>
      <c r="N189" s="726"/>
      <c r="O189" s="726"/>
      <c r="P189" s="726"/>
      <c r="Q189" s="726"/>
      <c r="R189" s="726"/>
      <c r="S189" s="726"/>
      <c r="T189" s="883"/>
      <c r="U189" s="726"/>
      <c r="V189" s="726"/>
      <c r="W189" s="733"/>
      <c r="X189" s="733"/>
      <c r="Y189" s="733"/>
      <c r="Z189" s="733"/>
      <c r="AA189" s="733"/>
      <c r="AB189" s="733"/>
      <c r="AC189" s="733"/>
      <c r="AD189" s="726"/>
      <c r="AE189" s="726"/>
      <c r="AF189" s="880"/>
      <c r="AG189" s="881"/>
      <c r="AH189" s="882"/>
      <c r="AI189" s="879"/>
      <c r="AJ189" s="879"/>
      <c r="AK189" s="879"/>
      <c r="AL189" s="879"/>
      <c r="AM189" s="879"/>
      <c r="AN189" s="879"/>
      <c r="AO189" s="879"/>
      <c r="AP189" s="879"/>
      <c r="AQ189" s="879"/>
      <c r="AR189" s="879"/>
      <c r="AS189" s="879"/>
      <c r="AT189" s="879"/>
      <c r="AU189" s="879"/>
      <c r="AV189" s="879"/>
      <c r="AW189" s="879"/>
      <c r="AX189" s="879"/>
      <c r="AY189" s="879"/>
      <c r="AZ189" s="879"/>
      <c r="BA189" s="879"/>
      <c r="BB189" s="879"/>
      <c r="BC189" s="879"/>
      <c r="BD189" s="879"/>
    </row>
    <row r="190" ht="15.75" hidden="1" customHeight="1">
      <c r="F190" s="874" t="str">
        <f t="shared" si="1"/>
        <v/>
      </c>
      <c r="G190" s="718"/>
      <c r="H190" s="718"/>
      <c r="I190" s="718"/>
      <c r="J190" s="718"/>
      <c r="K190" s="718"/>
      <c r="L190" s="811"/>
      <c r="M190" s="726"/>
      <c r="N190" s="726"/>
      <c r="O190" s="726"/>
      <c r="P190" s="726"/>
      <c r="Q190" s="726"/>
      <c r="R190" s="726"/>
      <c r="S190" s="726"/>
      <c r="T190" s="883"/>
      <c r="U190" s="726"/>
      <c r="V190" s="726"/>
      <c r="W190" s="733"/>
      <c r="X190" s="733"/>
      <c r="Y190" s="733"/>
      <c r="Z190" s="733"/>
      <c r="AA190" s="733"/>
      <c r="AB190" s="733"/>
      <c r="AC190" s="733"/>
      <c r="AD190" s="726"/>
      <c r="AE190" s="726"/>
      <c r="AF190" s="880"/>
      <c r="AG190" s="881"/>
      <c r="AH190" s="882"/>
      <c r="AI190" s="879"/>
      <c r="AJ190" s="879"/>
      <c r="AK190" s="879"/>
      <c r="AL190" s="879"/>
      <c r="AM190" s="879"/>
      <c r="AN190" s="879"/>
      <c r="AO190" s="879"/>
      <c r="AP190" s="879"/>
      <c r="AQ190" s="879"/>
      <c r="AR190" s="879"/>
      <c r="AS190" s="879"/>
      <c r="AT190" s="879"/>
      <c r="AU190" s="879"/>
      <c r="AV190" s="879"/>
      <c r="AW190" s="879"/>
      <c r="AX190" s="879"/>
      <c r="AY190" s="879"/>
      <c r="AZ190" s="879"/>
      <c r="BA190" s="879"/>
      <c r="BB190" s="879"/>
      <c r="BC190" s="879"/>
      <c r="BD190" s="879"/>
    </row>
    <row r="191" ht="15.75" hidden="1" customHeight="1">
      <c r="F191" s="874" t="str">
        <f t="shared" si="1"/>
        <v/>
      </c>
      <c r="G191" s="718"/>
      <c r="H191" s="718"/>
      <c r="I191" s="718"/>
      <c r="J191" s="718"/>
      <c r="K191" s="718"/>
      <c r="L191" s="811"/>
      <c r="M191" s="726"/>
      <c r="N191" s="726"/>
      <c r="O191" s="726"/>
      <c r="P191" s="726"/>
      <c r="Q191" s="726"/>
      <c r="R191" s="726"/>
      <c r="S191" s="726"/>
      <c r="T191" s="883"/>
      <c r="U191" s="726"/>
      <c r="V191" s="726"/>
      <c r="W191" s="733"/>
      <c r="X191" s="733"/>
      <c r="Y191" s="733"/>
      <c r="Z191" s="733"/>
      <c r="AA191" s="733"/>
      <c r="AB191" s="733"/>
      <c r="AC191" s="733"/>
      <c r="AD191" s="726"/>
      <c r="AE191" s="726"/>
      <c r="AF191" s="880"/>
      <c r="AG191" s="881"/>
      <c r="AH191" s="882"/>
      <c r="AI191" s="879"/>
      <c r="AJ191" s="879"/>
      <c r="AK191" s="879"/>
      <c r="AL191" s="879"/>
      <c r="AM191" s="879"/>
      <c r="AN191" s="879"/>
      <c r="AO191" s="879"/>
      <c r="AP191" s="879"/>
      <c r="AQ191" s="879"/>
      <c r="AR191" s="879"/>
      <c r="AS191" s="879"/>
      <c r="AT191" s="879"/>
      <c r="AU191" s="879"/>
      <c r="AV191" s="879"/>
      <c r="AW191" s="879"/>
      <c r="AX191" s="879"/>
      <c r="AY191" s="879"/>
      <c r="AZ191" s="879"/>
      <c r="BA191" s="879"/>
      <c r="BB191" s="879"/>
      <c r="BC191" s="879"/>
      <c r="BD191" s="879"/>
    </row>
    <row r="192" ht="15.75" hidden="1" customHeight="1">
      <c r="F192" s="874" t="str">
        <f t="shared" si="1"/>
        <v/>
      </c>
      <c r="G192" s="718"/>
      <c r="H192" s="718"/>
      <c r="I192" s="718"/>
      <c r="J192" s="718"/>
      <c r="K192" s="718"/>
      <c r="L192" s="811"/>
      <c r="M192" s="726"/>
      <c r="N192" s="726"/>
      <c r="O192" s="726"/>
      <c r="P192" s="726"/>
      <c r="Q192" s="726"/>
      <c r="R192" s="726"/>
      <c r="S192" s="726"/>
      <c r="T192" s="883"/>
      <c r="U192" s="726"/>
      <c r="V192" s="726"/>
      <c r="W192" s="733"/>
      <c r="X192" s="733"/>
      <c r="Y192" s="733"/>
      <c r="Z192" s="733"/>
      <c r="AA192" s="733"/>
      <c r="AB192" s="733"/>
      <c r="AC192" s="733"/>
      <c r="AD192" s="726"/>
      <c r="AE192" s="726"/>
      <c r="AF192" s="880"/>
      <c r="AG192" s="881"/>
      <c r="AH192" s="882"/>
      <c r="AI192" s="879"/>
      <c r="AJ192" s="879"/>
      <c r="AK192" s="879"/>
      <c r="AL192" s="879"/>
      <c r="AM192" s="879"/>
      <c r="AN192" s="879"/>
      <c r="AO192" s="879"/>
      <c r="AP192" s="879"/>
      <c r="AQ192" s="879"/>
      <c r="AR192" s="879"/>
      <c r="AS192" s="879"/>
      <c r="AT192" s="879"/>
      <c r="AU192" s="879"/>
      <c r="AV192" s="879"/>
      <c r="AW192" s="879"/>
      <c r="AX192" s="879"/>
      <c r="AY192" s="879"/>
      <c r="AZ192" s="879"/>
      <c r="BA192" s="879"/>
      <c r="BB192" s="879"/>
      <c r="BC192" s="879"/>
      <c r="BD192" s="879"/>
    </row>
    <row r="193" ht="15.75" hidden="1" customHeight="1">
      <c r="F193" s="874" t="str">
        <f t="shared" si="1"/>
        <v/>
      </c>
      <c r="G193" s="718"/>
      <c r="H193" s="718"/>
      <c r="I193" s="718"/>
      <c r="J193" s="718"/>
      <c r="K193" s="718"/>
      <c r="L193" s="811"/>
      <c r="M193" s="726"/>
      <c r="N193" s="726"/>
      <c r="O193" s="726"/>
      <c r="P193" s="726"/>
      <c r="Q193" s="726"/>
      <c r="R193" s="726"/>
      <c r="S193" s="726"/>
      <c r="T193" s="883"/>
      <c r="U193" s="726"/>
      <c r="V193" s="726"/>
      <c r="W193" s="733"/>
      <c r="X193" s="733"/>
      <c r="Y193" s="733"/>
      <c r="Z193" s="733"/>
      <c r="AA193" s="733"/>
      <c r="AB193" s="733"/>
      <c r="AC193" s="733"/>
      <c r="AD193" s="726"/>
      <c r="AE193" s="726"/>
      <c r="AF193" s="880"/>
      <c r="AG193" s="881"/>
      <c r="AH193" s="882"/>
      <c r="AI193" s="879"/>
      <c r="AJ193" s="879"/>
      <c r="AK193" s="879"/>
      <c r="AL193" s="879"/>
      <c r="AM193" s="879"/>
      <c r="AN193" s="879"/>
      <c r="AO193" s="879"/>
      <c r="AP193" s="879"/>
      <c r="AQ193" s="879"/>
      <c r="AR193" s="879"/>
      <c r="AS193" s="879"/>
      <c r="AT193" s="879"/>
      <c r="AU193" s="879"/>
      <c r="AV193" s="879"/>
      <c r="AW193" s="879"/>
      <c r="AX193" s="879"/>
      <c r="AY193" s="879"/>
      <c r="AZ193" s="879"/>
      <c r="BA193" s="879"/>
      <c r="BB193" s="879"/>
      <c r="BC193" s="879"/>
      <c r="BD193" s="879"/>
    </row>
    <row r="194" ht="15.75" hidden="1" customHeight="1">
      <c r="F194" s="874" t="str">
        <f t="shared" si="1"/>
        <v/>
      </c>
      <c r="G194" s="718"/>
      <c r="H194" s="718"/>
      <c r="I194" s="718"/>
      <c r="J194" s="718"/>
      <c r="K194" s="718"/>
      <c r="L194" s="811"/>
      <c r="M194" s="726"/>
      <c r="N194" s="726"/>
      <c r="O194" s="726"/>
      <c r="P194" s="726"/>
      <c r="Q194" s="726"/>
      <c r="R194" s="726"/>
      <c r="S194" s="726"/>
      <c r="T194" s="883"/>
      <c r="U194" s="726"/>
      <c r="V194" s="726"/>
      <c r="W194" s="733"/>
      <c r="X194" s="733"/>
      <c r="Y194" s="733"/>
      <c r="Z194" s="733"/>
      <c r="AA194" s="733"/>
      <c r="AB194" s="733"/>
      <c r="AC194" s="733"/>
      <c r="AD194" s="726"/>
      <c r="AE194" s="726"/>
      <c r="AF194" s="880"/>
      <c r="AG194" s="881"/>
      <c r="AH194" s="882"/>
      <c r="AI194" s="879"/>
      <c r="AJ194" s="879"/>
      <c r="AK194" s="879"/>
      <c r="AL194" s="879"/>
      <c r="AM194" s="879"/>
      <c r="AN194" s="879"/>
      <c r="AO194" s="879"/>
      <c r="AP194" s="879"/>
      <c r="AQ194" s="879"/>
      <c r="AR194" s="879"/>
      <c r="AS194" s="879"/>
      <c r="AT194" s="879"/>
      <c r="AU194" s="879"/>
      <c r="AV194" s="879"/>
      <c r="AW194" s="879"/>
      <c r="AX194" s="879"/>
      <c r="AY194" s="879"/>
      <c r="AZ194" s="879"/>
      <c r="BA194" s="879"/>
      <c r="BB194" s="879"/>
      <c r="BC194" s="879"/>
      <c r="BD194" s="879"/>
    </row>
    <row r="195" ht="15.75" hidden="1" customHeight="1">
      <c r="F195" s="874" t="str">
        <f t="shared" si="1"/>
        <v/>
      </c>
      <c r="G195" s="718"/>
      <c r="H195" s="718"/>
      <c r="I195" s="718"/>
      <c r="J195" s="718"/>
      <c r="K195" s="718"/>
      <c r="L195" s="811"/>
      <c r="M195" s="726"/>
      <c r="N195" s="726"/>
      <c r="O195" s="726"/>
      <c r="P195" s="726"/>
      <c r="Q195" s="726"/>
      <c r="R195" s="726"/>
      <c r="S195" s="726"/>
      <c r="T195" s="883"/>
      <c r="U195" s="726"/>
      <c r="V195" s="726"/>
      <c r="W195" s="733"/>
      <c r="X195" s="733"/>
      <c r="Y195" s="733"/>
      <c r="Z195" s="733"/>
      <c r="AA195" s="733"/>
      <c r="AB195" s="733"/>
      <c r="AC195" s="733"/>
      <c r="AD195" s="726"/>
      <c r="AE195" s="726"/>
      <c r="AF195" s="880"/>
      <c r="AG195" s="881"/>
      <c r="AH195" s="882"/>
      <c r="AI195" s="879"/>
      <c r="AJ195" s="879"/>
      <c r="AK195" s="879"/>
      <c r="AL195" s="879"/>
      <c r="AM195" s="879"/>
      <c r="AN195" s="879"/>
      <c r="AO195" s="879"/>
      <c r="AP195" s="879"/>
      <c r="AQ195" s="879"/>
      <c r="AR195" s="879"/>
      <c r="AS195" s="879"/>
      <c r="AT195" s="879"/>
      <c r="AU195" s="879"/>
      <c r="AV195" s="879"/>
      <c r="AW195" s="879"/>
      <c r="AX195" s="879"/>
      <c r="AY195" s="879"/>
      <c r="AZ195" s="879"/>
      <c r="BA195" s="879"/>
      <c r="BB195" s="879"/>
      <c r="BC195" s="879"/>
      <c r="BD195" s="879"/>
    </row>
    <row r="196" ht="15.75" hidden="1" customHeight="1">
      <c r="F196" s="874" t="str">
        <f t="shared" si="1"/>
        <v/>
      </c>
      <c r="G196" s="718"/>
      <c r="H196" s="718"/>
      <c r="I196" s="718"/>
      <c r="J196" s="718"/>
      <c r="K196" s="718"/>
      <c r="L196" s="811"/>
      <c r="M196" s="726"/>
      <c r="N196" s="726"/>
      <c r="O196" s="726"/>
      <c r="P196" s="726"/>
      <c r="Q196" s="726"/>
      <c r="R196" s="726"/>
      <c r="S196" s="726"/>
      <c r="T196" s="883"/>
      <c r="U196" s="726"/>
      <c r="V196" s="726"/>
      <c r="W196" s="733"/>
      <c r="X196" s="733"/>
      <c r="Y196" s="733"/>
      <c r="Z196" s="733"/>
      <c r="AA196" s="733"/>
      <c r="AB196" s="733"/>
      <c r="AC196" s="733"/>
      <c r="AD196" s="726"/>
      <c r="AE196" s="726"/>
      <c r="AF196" s="880"/>
      <c r="AG196" s="881"/>
      <c r="AH196" s="882"/>
      <c r="AI196" s="879"/>
      <c r="AJ196" s="879"/>
      <c r="AK196" s="879"/>
      <c r="AL196" s="879"/>
      <c r="AM196" s="879"/>
      <c r="AN196" s="879"/>
      <c r="AO196" s="879"/>
      <c r="AP196" s="879"/>
      <c r="AQ196" s="879"/>
      <c r="AR196" s="879"/>
      <c r="AS196" s="879"/>
      <c r="AT196" s="879"/>
      <c r="AU196" s="879"/>
      <c r="AV196" s="879"/>
      <c r="AW196" s="879"/>
      <c r="AX196" s="879"/>
      <c r="AY196" s="879"/>
      <c r="AZ196" s="879"/>
      <c r="BA196" s="879"/>
      <c r="BB196" s="879"/>
      <c r="BC196" s="879"/>
      <c r="BD196" s="879"/>
    </row>
    <row r="197" ht="15.75" hidden="1" customHeight="1">
      <c r="F197" s="874" t="str">
        <f t="shared" si="1"/>
        <v/>
      </c>
      <c r="G197" s="718"/>
      <c r="H197" s="718"/>
      <c r="I197" s="718"/>
      <c r="J197" s="718"/>
      <c r="K197" s="718"/>
      <c r="L197" s="811"/>
      <c r="M197" s="726"/>
      <c r="N197" s="726"/>
      <c r="O197" s="726"/>
      <c r="P197" s="726"/>
      <c r="Q197" s="726"/>
      <c r="R197" s="726"/>
      <c r="S197" s="726"/>
      <c r="T197" s="883"/>
      <c r="U197" s="726"/>
      <c r="V197" s="726"/>
      <c r="W197" s="733"/>
      <c r="X197" s="733"/>
      <c r="Y197" s="733"/>
      <c r="Z197" s="733"/>
      <c r="AA197" s="733"/>
      <c r="AB197" s="733"/>
      <c r="AC197" s="733"/>
      <c r="AD197" s="726"/>
      <c r="AE197" s="726"/>
      <c r="AF197" s="880"/>
      <c r="AG197" s="881"/>
      <c r="AH197" s="882"/>
      <c r="AI197" s="879"/>
      <c r="AJ197" s="879"/>
      <c r="AK197" s="879"/>
      <c r="AL197" s="879"/>
      <c r="AM197" s="879"/>
      <c r="AN197" s="879"/>
      <c r="AO197" s="879"/>
      <c r="AP197" s="879"/>
      <c r="AQ197" s="879"/>
      <c r="AR197" s="879"/>
      <c r="AS197" s="879"/>
      <c r="AT197" s="879"/>
      <c r="AU197" s="879"/>
      <c r="AV197" s="879"/>
      <c r="AW197" s="879"/>
      <c r="AX197" s="879"/>
      <c r="AY197" s="879"/>
      <c r="AZ197" s="879"/>
      <c r="BA197" s="879"/>
      <c r="BB197" s="879"/>
      <c r="BC197" s="879"/>
      <c r="BD197" s="879"/>
    </row>
    <row r="198" ht="15.75" hidden="1" customHeight="1">
      <c r="F198" s="874" t="str">
        <f t="shared" si="1"/>
        <v/>
      </c>
      <c r="G198" s="718"/>
      <c r="H198" s="718"/>
      <c r="I198" s="718"/>
      <c r="J198" s="718"/>
      <c r="K198" s="718"/>
      <c r="L198" s="811"/>
      <c r="M198" s="726"/>
      <c r="N198" s="726"/>
      <c r="O198" s="726"/>
      <c r="P198" s="726"/>
      <c r="Q198" s="726"/>
      <c r="R198" s="726"/>
      <c r="S198" s="726"/>
      <c r="T198" s="883"/>
      <c r="U198" s="726"/>
      <c r="V198" s="726"/>
      <c r="W198" s="733"/>
      <c r="X198" s="733"/>
      <c r="Y198" s="733"/>
      <c r="Z198" s="733"/>
      <c r="AA198" s="733"/>
      <c r="AB198" s="733"/>
      <c r="AC198" s="733"/>
      <c r="AD198" s="726"/>
      <c r="AE198" s="726"/>
      <c r="AF198" s="880"/>
      <c r="AG198" s="881"/>
      <c r="AH198" s="882"/>
      <c r="AI198" s="879"/>
      <c r="AJ198" s="879"/>
      <c r="AK198" s="879"/>
      <c r="AL198" s="879"/>
      <c r="AM198" s="879"/>
      <c r="AN198" s="879"/>
      <c r="AO198" s="879"/>
      <c r="AP198" s="879"/>
      <c r="AQ198" s="879"/>
      <c r="AR198" s="879"/>
      <c r="AS198" s="879"/>
      <c r="AT198" s="879"/>
      <c r="AU198" s="879"/>
      <c r="AV198" s="879"/>
      <c r="AW198" s="879"/>
      <c r="AX198" s="879"/>
      <c r="AY198" s="879"/>
      <c r="AZ198" s="879"/>
      <c r="BA198" s="879"/>
      <c r="BB198" s="879"/>
      <c r="BC198" s="879"/>
      <c r="BD198" s="879"/>
    </row>
    <row r="199" ht="15.75" hidden="1" customHeight="1">
      <c r="F199" s="874" t="str">
        <f t="shared" si="1"/>
        <v/>
      </c>
      <c r="G199" s="718"/>
      <c r="H199" s="718"/>
      <c r="I199" s="718"/>
      <c r="J199" s="718"/>
      <c r="K199" s="718"/>
      <c r="L199" s="811"/>
      <c r="M199" s="726"/>
      <c r="N199" s="726"/>
      <c r="O199" s="726"/>
      <c r="P199" s="726"/>
      <c r="Q199" s="726"/>
      <c r="R199" s="726"/>
      <c r="S199" s="726"/>
      <c r="T199" s="883"/>
      <c r="U199" s="726"/>
      <c r="V199" s="726"/>
      <c r="W199" s="733"/>
      <c r="X199" s="733"/>
      <c r="Y199" s="733"/>
      <c r="Z199" s="733"/>
      <c r="AA199" s="733"/>
      <c r="AB199" s="733"/>
      <c r="AC199" s="733"/>
      <c r="AD199" s="726"/>
      <c r="AE199" s="726"/>
      <c r="AF199" s="880"/>
      <c r="AG199" s="881"/>
      <c r="AH199" s="882"/>
      <c r="AI199" s="879"/>
      <c r="AJ199" s="879"/>
      <c r="AK199" s="879"/>
      <c r="AL199" s="879"/>
      <c r="AM199" s="879"/>
      <c r="AN199" s="879"/>
      <c r="AO199" s="879"/>
      <c r="AP199" s="879"/>
      <c r="AQ199" s="879"/>
      <c r="AR199" s="879"/>
      <c r="AS199" s="879"/>
      <c r="AT199" s="879"/>
      <c r="AU199" s="879"/>
      <c r="AV199" s="879"/>
      <c r="AW199" s="879"/>
      <c r="AX199" s="879"/>
      <c r="AY199" s="879"/>
      <c r="AZ199" s="879"/>
      <c r="BA199" s="879"/>
      <c r="BB199" s="879"/>
      <c r="BC199" s="879"/>
      <c r="BD199" s="879"/>
    </row>
    <row r="200" ht="15.75" hidden="1" customHeight="1">
      <c r="F200" s="874" t="str">
        <f t="shared" si="1"/>
        <v/>
      </c>
      <c r="G200" s="718"/>
      <c r="H200" s="718"/>
      <c r="I200" s="718"/>
      <c r="J200" s="718"/>
      <c r="K200" s="718"/>
      <c r="L200" s="811"/>
      <c r="M200" s="726"/>
      <c r="N200" s="726"/>
      <c r="O200" s="726"/>
      <c r="P200" s="726"/>
      <c r="Q200" s="726"/>
      <c r="R200" s="726"/>
      <c r="S200" s="726"/>
      <c r="T200" s="883"/>
      <c r="U200" s="726"/>
      <c r="V200" s="726"/>
      <c r="W200" s="733"/>
      <c r="X200" s="733"/>
      <c r="Y200" s="733"/>
      <c r="Z200" s="733"/>
      <c r="AA200" s="733"/>
      <c r="AB200" s="733"/>
      <c r="AC200" s="733"/>
      <c r="AD200" s="726"/>
      <c r="AE200" s="726"/>
      <c r="AF200" s="880"/>
      <c r="AG200" s="881"/>
      <c r="AH200" s="882"/>
      <c r="AI200" s="879"/>
      <c r="AJ200" s="879"/>
      <c r="AK200" s="879"/>
      <c r="AL200" s="879"/>
      <c r="AM200" s="879"/>
      <c r="AN200" s="879"/>
      <c r="AO200" s="879"/>
      <c r="AP200" s="879"/>
      <c r="AQ200" s="879"/>
      <c r="AR200" s="879"/>
      <c r="AS200" s="879"/>
      <c r="AT200" s="879"/>
      <c r="AU200" s="879"/>
      <c r="AV200" s="879"/>
      <c r="AW200" s="879"/>
      <c r="AX200" s="879"/>
      <c r="AY200" s="879"/>
      <c r="AZ200" s="879"/>
      <c r="BA200" s="879"/>
      <c r="BB200" s="879"/>
      <c r="BC200" s="879"/>
      <c r="BD200" s="879"/>
    </row>
    <row r="201" ht="15.75" hidden="1" customHeight="1">
      <c r="F201" s="874" t="str">
        <f t="shared" si="1"/>
        <v/>
      </c>
      <c r="G201" s="718"/>
      <c r="H201" s="718"/>
      <c r="I201" s="718"/>
      <c r="J201" s="718"/>
      <c r="K201" s="718"/>
      <c r="L201" s="811"/>
      <c r="M201" s="726"/>
      <c r="N201" s="726"/>
      <c r="O201" s="726"/>
      <c r="P201" s="726"/>
      <c r="Q201" s="726"/>
      <c r="R201" s="726"/>
      <c r="S201" s="726"/>
      <c r="T201" s="883"/>
      <c r="U201" s="726"/>
      <c r="V201" s="726"/>
      <c r="W201" s="733"/>
      <c r="X201" s="733"/>
      <c r="Y201" s="733"/>
      <c r="Z201" s="733"/>
      <c r="AA201" s="733"/>
      <c r="AB201" s="733"/>
      <c r="AC201" s="733"/>
      <c r="AD201" s="726"/>
      <c r="AE201" s="726"/>
      <c r="AF201" s="880"/>
      <c r="AG201" s="881"/>
      <c r="AH201" s="882"/>
      <c r="AI201" s="879"/>
      <c r="AJ201" s="879"/>
      <c r="AK201" s="879"/>
      <c r="AL201" s="879"/>
      <c r="AM201" s="879"/>
      <c r="AN201" s="879"/>
      <c r="AO201" s="879"/>
      <c r="AP201" s="879"/>
      <c r="AQ201" s="879"/>
      <c r="AR201" s="879"/>
      <c r="AS201" s="879"/>
      <c r="AT201" s="879"/>
      <c r="AU201" s="879"/>
      <c r="AV201" s="879"/>
      <c r="AW201" s="879"/>
      <c r="AX201" s="879"/>
      <c r="AY201" s="879"/>
      <c r="AZ201" s="879"/>
      <c r="BA201" s="879"/>
      <c r="BB201" s="879"/>
      <c r="BC201" s="879"/>
      <c r="BD201" s="879"/>
    </row>
    <row r="202" ht="15.75" hidden="1" customHeight="1">
      <c r="F202" s="874" t="str">
        <f t="shared" si="1"/>
        <v/>
      </c>
      <c r="G202" s="718"/>
      <c r="H202" s="718"/>
      <c r="I202" s="718"/>
      <c r="J202" s="718"/>
      <c r="K202" s="718"/>
      <c r="L202" s="811"/>
      <c r="M202" s="726"/>
      <c r="N202" s="726"/>
      <c r="O202" s="726"/>
      <c r="P202" s="726"/>
      <c r="Q202" s="726"/>
      <c r="R202" s="726"/>
      <c r="S202" s="726"/>
      <c r="T202" s="883"/>
      <c r="U202" s="726"/>
      <c r="V202" s="726"/>
      <c r="W202" s="733"/>
      <c r="X202" s="733"/>
      <c r="Y202" s="733"/>
      <c r="Z202" s="733"/>
      <c r="AA202" s="733"/>
      <c r="AB202" s="733"/>
      <c r="AC202" s="733"/>
      <c r="AD202" s="726"/>
      <c r="AE202" s="726"/>
      <c r="AF202" s="880"/>
      <c r="AG202" s="881"/>
      <c r="AH202" s="882"/>
      <c r="AI202" s="879"/>
      <c r="AJ202" s="879"/>
      <c r="AK202" s="879"/>
      <c r="AL202" s="879"/>
      <c r="AM202" s="879"/>
      <c r="AN202" s="879"/>
      <c r="AO202" s="879"/>
      <c r="AP202" s="879"/>
      <c r="AQ202" s="879"/>
      <c r="AR202" s="879"/>
      <c r="AS202" s="879"/>
      <c r="AT202" s="879"/>
      <c r="AU202" s="879"/>
      <c r="AV202" s="879"/>
      <c r="AW202" s="879"/>
      <c r="AX202" s="879"/>
      <c r="AY202" s="879"/>
      <c r="AZ202" s="879"/>
      <c r="BA202" s="879"/>
      <c r="BB202" s="879"/>
      <c r="BC202" s="879"/>
      <c r="BD202" s="879"/>
    </row>
    <row r="203" ht="15.75" hidden="1" customHeight="1">
      <c r="F203" s="874" t="str">
        <f t="shared" si="1"/>
        <v/>
      </c>
      <c r="G203" s="718"/>
      <c r="H203" s="718"/>
      <c r="I203" s="718"/>
      <c r="J203" s="718"/>
      <c r="K203" s="718"/>
      <c r="L203" s="811"/>
      <c r="M203" s="726"/>
      <c r="N203" s="726"/>
      <c r="O203" s="726"/>
      <c r="P203" s="726"/>
      <c r="Q203" s="726"/>
      <c r="R203" s="726"/>
      <c r="S203" s="726"/>
      <c r="T203" s="883"/>
      <c r="U203" s="726"/>
      <c r="V203" s="726"/>
      <c r="W203" s="733"/>
      <c r="X203" s="733"/>
      <c r="Y203" s="733"/>
      <c r="Z203" s="733"/>
      <c r="AA203" s="733"/>
      <c r="AB203" s="733"/>
      <c r="AC203" s="733"/>
      <c r="AD203" s="726"/>
      <c r="AE203" s="726"/>
      <c r="AF203" s="880"/>
      <c r="AG203" s="881"/>
      <c r="AH203" s="882"/>
      <c r="AI203" s="879"/>
      <c r="AJ203" s="879"/>
      <c r="AK203" s="879"/>
      <c r="AL203" s="879"/>
      <c r="AM203" s="879"/>
      <c r="AN203" s="879"/>
      <c r="AO203" s="879"/>
      <c r="AP203" s="879"/>
      <c r="AQ203" s="879"/>
      <c r="AR203" s="879"/>
      <c r="AS203" s="879"/>
      <c r="AT203" s="879"/>
      <c r="AU203" s="879"/>
      <c r="AV203" s="879"/>
      <c r="AW203" s="879"/>
      <c r="AX203" s="879"/>
      <c r="AY203" s="879"/>
      <c r="AZ203" s="879"/>
      <c r="BA203" s="879"/>
      <c r="BB203" s="879"/>
      <c r="BC203" s="879"/>
      <c r="BD203" s="879"/>
    </row>
    <row r="204" ht="15.75" hidden="1" customHeight="1">
      <c r="F204" s="874" t="str">
        <f t="shared" si="1"/>
        <v/>
      </c>
      <c r="G204" s="718"/>
      <c r="H204" s="718"/>
      <c r="I204" s="718"/>
      <c r="J204" s="718"/>
      <c r="K204" s="718"/>
      <c r="L204" s="811"/>
      <c r="M204" s="726"/>
      <c r="N204" s="726"/>
      <c r="O204" s="726"/>
      <c r="P204" s="726"/>
      <c r="Q204" s="726"/>
      <c r="R204" s="726"/>
      <c r="S204" s="726"/>
      <c r="T204" s="883"/>
      <c r="U204" s="726"/>
      <c r="V204" s="726"/>
      <c r="W204" s="733"/>
      <c r="X204" s="733"/>
      <c r="Y204" s="733"/>
      <c r="Z204" s="733"/>
      <c r="AA204" s="733"/>
      <c r="AB204" s="733"/>
      <c r="AC204" s="733"/>
      <c r="AD204" s="726"/>
      <c r="AE204" s="726"/>
      <c r="AF204" s="880"/>
      <c r="AG204" s="881"/>
      <c r="AH204" s="882"/>
      <c r="AI204" s="879"/>
      <c r="AJ204" s="879"/>
      <c r="AK204" s="879"/>
      <c r="AL204" s="879"/>
      <c r="AM204" s="879"/>
      <c r="AN204" s="879"/>
      <c r="AO204" s="879"/>
      <c r="AP204" s="879"/>
      <c r="AQ204" s="879"/>
      <c r="AR204" s="879"/>
      <c r="AS204" s="879"/>
      <c r="AT204" s="879"/>
      <c r="AU204" s="879"/>
      <c r="AV204" s="879"/>
      <c r="AW204" s="879"/>
      <c r="AX204" s="879"/>
      <c r="AY204" s="879"/>
      <c r="AZ204" s="879"/>
      <c r="BA204" s="879"/>
      <c r="BB204" s="879"/>
      <c r="BC204" s="879"/>
      <c r="BD204" s="879"/>
    </row>
    <row r="205" ht="15.75" hidden="1" customHeight="1">
      <c r="F205" s="874" t="str">
        <f t="shared" si="1"/>
        <v/>
      </c>
      <c r="G205" s="718"/>
      <c r="H205" s="718"/>
      <c r="I205" s="718"/>
      <c r="J205" s="718"/>
      <c r="K205" s="718"/>
      <c r="L205" s="811"/>
      <c r="M205" s="726"/>
      <c r="N205" s="726"/>
      <c r="O205" s="726"/>
      <c r="P205" s="726"/>
      <c r="Q205" s="726"/>
      <c r="R205" s="726"/>
      <c r="S205" s="726"/>
      <c r="T205" s="883"/>
      <c r="U205" s="726"/>
      <c r="V205" s="726"/>
      <c r="W205" s="733"/>
      <c r="X205" s="733"/>
      <c r="Y205" s="733"/>
      <c r="Z205" s="733"/>
      <c r="AA205" s="733"/>
      <c r="AB205" s="733"/>
      <c r="AC205" s="733"/>
      <c r="AD205" s="726"/>
      <c r="AE205" s="726"/>
      <c r="AF205" s="880"/>
      <c r="AG205" s="881"/>
      <c r="AH205" s="882"/>
      <c r="AI205" s="879"/>
      <c r="AJ205" s="879"/>
      <c r="AK205" s="879"/>
      <c r="AL205" s="879"/>
      <c r="AM205" s="879"/>
      <c r="AN205" s="879"/>
      <c r="AO205" s="879"/>
      <c r="AP205" s="879"/>
      <c r="AQ205" s="879"/>
      <c r="AR205" s="879"/>
      <c r="AS205" s="879"/>
      <c r="AT205" s="879"/>
      <c r="AU205" s="879"/>
      <c r="AV205" s="879"/>
      <c r="AW205" s="879"/>
      <c r="AX205" s="879"/>
      <c r="AY205" s="879"/>
      <c r="AZ205" s="879"/>
      <c r="BA205" s="879"/>
      <c r="BB205" s="879"/>
      <c r="BC205" s="879"/>
      <c r="BD205" s="879"/>
    </row>
    <row r="206" ht="15.75" hidden="1" customHeight="1">
      <c r="F206" s="874" t="str">
        <f t="shared" si="1"/>
        <v/>
      </c>
      <c r="G206" s="718"/>
      <c r="H206" s="718"/>
      <c r="I206" s="718"/>
      <c r="J206" s="718"/>
      <c r="K206" s="718"/>
      <c r="L206" s="811"/>
      <c r="M206" s="726"/>
      <c r="N206" s="726"/>
      <c r="O206" s="726"/>
      <c r="P206" s="726"/>
      <c r="Q206" s="726"/>
      <c r="R206" s="726"/>
      <c r="S206" s="726"/>
      <c r="T206" s="883"/>
      <c r="U206" s="726"/>
      <c r="V206" s="726"/>
      <c r="W206" s="733"/>
      <c r="X206" s="733"/>
      <c r="Y206" s="733"/>
      <c r="Z206" s="733"/>
      <c r="AA206" s="733"/>
      <c r="AB206" s="733"/>
      <c r="AC206" s="733"/>
      <c r="AD206" s="726"/>
      <c r="AE206" s="726"/>
      <c r="AF206" s="880"/>
      <c r="AG206" s="881"/>
      <c r="AH206" s="882"/>
      <c r="AI206" s="879"/>
      <c r="AJ206" s="879"/>
      <c r="AK206" s="879"/>
      <c r="AL206" s="879"/>
      <c r="AM206" s="879"/>
      <c r="AN206" s="879"/>
      <c r="AO206" s="879"/>
      <c r="AP206" s="879"/>
      <c r="AQ206" s="879"/>
      <c r="AR206" s="879"/>
      <c r="AS206" s="879"/>
      <c r="AT206" s="879"/>
      <c r="AU206" s="879"/>
      <c r="AV206" s="879"/>
      <c r="AW206" s="879"/>
      <c r="AX206" s="879"/>
      <c r="AY206" s="879"/>
      <c r="AZ206" s="879"/>
      <c r="BA206" s="879"/>
      <c r="BB206" s="879"/>
      <c r="BC206" s="879"/>
      <c r="BD206" s="879"/>
    </row>
    <row r="207" ht="15.75" hidden="1" customHeight="1">
      <c r="F207" s="874" t="str">
        <f t="shared" si="1"/>
        <v/>
      </c>
      <c r="G207" s="718"/>
      <c r="H207" s="718"/>
      <c r="I207" s="718"/>
      <c r="J207" s="718"/>
      <c r="K207" s="718"/>
      <c r="L207" s="811"/>
      <c r="M207" s="726"/>
      <c r="N207" s="726"/>
      <c r="O207" s="726"/>
      <c r="P207" s="726"/>
      <c r="Q207" s="726"/>
      <c r="R207" s="726"/>
      <c r="S207" s="726"/>
      <c r="T207" s="883"/>
      <c r="U207" s="726"/>
      <c r="V207" s="726"/>
      <c r="W207" s="733"/>
      <c r="X207" s="733"/>
      <c r="Y207" s="733"/>
      <c r="Z207" s="733"/>
      <c r="AA207" s="733"/>
      <c r="AB207" s="733"/>
      <c r="AC207" s="881"/>
      <c r="AD207" s="880"/>
      <c r="AE207" s="880"/>
      <c r="AF207" s="880"/>
      <c r="AG207" s="881"/>
      <c r="AH207" s="882"/>
      <c r="AI207" s="879"/>
      <c r="AJ207" s="879"/>
      <c r="AK207" s="879"/>
      <c r="AL207" s="879"/>
      <c r="AM207" s="879"/>
      <c r="AN207" s="879"/>
      <c r="AO207" s="879"/>
      <c r="AP207" s="879"/>
      <c r="AQ207" s="879"/>
      <c r="AR207" s="879"/>
      <c r="AS207" s="879"/>
      <c r="AT207" s="879"/>
      <c r="AU207" s="879"/>
      <c r="AV207" s="879"/>
      <c r="AW207" s="879"/>
      <c r="AX207" s="879"/>
      <c r="AY207" s="879"/>
      <c r="AZ207" s="879"/>
      <c r="BA207" s="879"/>
      <c r="BB207" s="879"/>
      <c r="BC207" s="879"/>
      <c r="BD207" s="879"/>
    </row>
    <row r="208" ht="15.75" hidden="1" customHeight="1">
      <c r="F208" s="874" t="str">
        <f t="shared" si="1"/>
        <v/>
      </c>
      <c r="G208" s="718"/>
      <c r="H208" s="718"/>
      <c r="I208" s="718"/>
      <c r="J208" s="718"/>
      <c r="K208" s="718"/>
      <c r="L208" s="811"/>
      <c r="M208" s="726"/>
      <c r="N208" s="726"/>
      <c r="O208" s="726"/>
      <c r="P208" s="726"/>
      <c r="Q208" s="726"/>
      <c r="R208" s="726"/>
      <c r="S208" s="726"/>
      <c r="T208" s="883"/>
      <c r="U208" s="726"/>
      <c r="V208" s="726"/>
      <c r="W208" s="733"/>
      <c r="X208" s="733"/>
      <c r="Y208" s="733"/>
      <c r="Z208" s="733"/>
      <c r="AA208" s="733"/>
      <c r="AB208" s="733"/>
      <c r="AC208" s="881"/>
      <c r="AD208" s="880"/>
      <c r="AE208" s="880"/>
      <c r="AF208" s="880"/>
      <c r="AG208" s="881"/>
      <c r="AH208" s="882"/>
      <c r="AI208" s="879"/>
      <c r="AJ208" s="879"/>
      <c r="AK208" s="879"/>
      <c r="AL208" s="879"/>
      <c r="AM208" s="879"/>
      <c r="AN208" s="879"/>
      <c r="AO208" s="879"/>
      <c r="AP208" s="879"/>
      <c r="AQ208" s="879"/>
      <c r="AR208" s="879"/>
      <c r="AS208" s="879"/>
      <c r="AT208" s="879"/>
      <c r="AU208" s="879"/>
      <c r="AV208" s="879"/>
      <c r="AW208" s="879"/>
      <c r="AX208" s="879"/>
      <c r="AY208" s="879"/>
      <c r="AZ208" s="879"/>
      <c r="BA208" s="879"/>
      <c r="BB208" s="879"/>
      <c r="BC208" s="879"/>
      <c r="BD208" s="879"/>
    </row>
    <row r="209" ht="15.75" hidden="1" customHeight="1">
      <c r="F209" s="874" t="str">
        <f t="shared" si="1"/>
        <v/>
      </c>
      <c r="G209" s="718"/>
      <c r="H209" s="718"/>
      <c r="I209" s="718"/>
      <c r="J209" s="718"/>
      <c r="K209" s="718"/>
      <c r="L209" s="811"/>
      <c r="M209" s="726"/>
      <c r="N209" s="726"/>
      <c r="O209" s="726"/>
      <c r="P209" s="726"/>
      <c r="Q209" s="726"/>
      <c r="R209" s="726"/>
      <c r="S209" s="726"/>
      <c r="T209" s="883"/>
      <c r="U209" s="726"/>
      <c r="V209" s="726"/>
      <c r="W209" s="733"/>
      <c r="X209" s="733"/>
      <c r="Y209" s="733"/>
      <c r="Z209" s="733"/>
      <c r="AA209" s="733"/>
      <c r="AB209" s="733"/>
      <c r="AC209" s="881"/>
      <c r="AD209" s="880"/>
      <c r="AE209" s="880"/>
      <c r="AF209" s="880"/>
      <c r="AG209" s="881"/>
      <c r="AH209" s="882"/>
      <c r="AI209" s="879"/>
      <c r="AJ209" s="879"/>
      <c r="AK209" s="879"/>
      <c r="AL209" s="879"/>
      <c r="AM209" s="879"/>
      <c r="AN209" s="879"/>
      <c r="AO209" s="879"/>
      <c r="AP209" s="879"/>
      <c r="AQ209" s="879"/>
      <c r="AR209" s="879"/>
      <c r="AS209" s="879"/>
      <c r="AT209" s="879"/>
      <c r="AU209" s="879"/>
      <c r="AV209" s="879"/>
      <c r="AW209" s="879"/>
      <c r="AX209" s="879"/>
      <c r="AY209" s="879"/>
      <c r="AZ209" s="879"/>
      <c r="BA209" s="879"/>
      <c r="BB209" s="879"/>
      <c r="BC209" s="879"/>
      <c r="BD209" s="879"/>
    </row>
    <row r="210" ht="15.75" hidden="1" customHeight="1">
      <c r="F210" s="874" t="str">
        <f t="shared" si="1"/>
        <v/>
      </c>
      <c r="G210" s="718"/>
      <c r="H210" s="718"/>
      <c r="I210" s="718"/>
      <c r="J210" s="718"/>
      <c r="K210" s="718"/>
      <c r="L210" s="811"/>
      <c r="M210" s="726"/>
      <c r="N210" s="726"/>
      <c r="O210" s="726"/>
      <c r="P210" s="726"/>
      <c r="Q210" s="726"/>
      <c r="R210" s="726"/>
      <c r="S210" s="726"/>
      <c r="T210" s="883"/>
      <c r="U210" s="726"/>
      <c r="V210" s="726"/>
      <c r="W210" s="733"/>
      <c r="X210" s="733"/>
      <c r="Y210" s="733"/>
      <c r="Z210" s="733"/>
      <c r="AA210" s="733"/>
      <c r="AB210" s="733"/>
      <c r="AC210" s="881"/>
      <c r="AD210" s="880"/>
      <c r="AE210" s="880"/>
      <c r="AF210" s="880"/>
      <c r="AG210" s="881"/>
      <c r="AH210" s="882"/>
      <c r="AI210" s="879"/>
      <c r="AJ210" s="879"/>
      <c r="AK210" s="879"/>
      <c r="AL210" s="879"/>
      <c r="AM210" s="879"/>
      <c r="AN210" s="879"/>
      <c r="AO210" s="879"/>
      <c r="AP210" s="879"/>
      <c r="AQ210" s="879"/>
      <c r="AR210" s="879"/>
      <c r="AS210" s="879"/>
      <c r="AT210" s="879"/>
      <c r="AU210" s="879"/>
      <c r="AV210" s="879"/>
      <c r="AW210" s="879"/>
      <c r="AX210" s="879"/>
      <c r="AY210" s="879"/>
      <c r="AZ210" s="879"/>
      <c r="BA210" s="879"/>
      <c r="BB210" s="879"/>
      <c r="BC210" s="879"/>
      <c r="BD210" s="879"/>
    </row>
    <row r="211" ht="15.75" hidden="1" customHeight="1">
      <c r="F211" s="874" t="str">
        <f t="shared" si="1"/>
        <v/>
      </c>
      <c r="G211" s="718"/>
      <c r="H211" s="718"/>
      <c r="I211" s="718"/>
      <c r="J211" s="718"/>
      <c r="K211" s="718"/>
      <c r="L211" s="811"/>
      <c r="M211" s="726"/>
      <c r="N211" s="726"/>
      <c r="O211" s="726"/>
      <c r="P211" s="726"/>
      <c r="Q211" s="726"/>
      <c r="R211" s="726"/>
      <c r="S211" s="726"/>
      <c r="T211" s="883"/>
      <c r="U211" s="726"/>
      <c r="V211" s="726"/>
      <c r="W211" s="733"/>
      <c r="X211" s="733"/>
      <c r="Y211" s="733"/>
      <c r="Z211" s="733"/>
      <c r="AA211" s="733"/>
      <c r="AB211" s="733"/>
      <c r="AC211" s="881"/>
      <c r="AD211" s="880"/>
      <c r="AE211" s="880"/>
      <c r="AF211" s="880"/>
      <c r="AG211" s="881"/>
      <c r="AH211" s="882"/>
      <c r="AI211" s="879"/>
      <c r="AJ211" s="879"/>
      <c r="AK211" s="879"/>
      <c r="AL211" s="879"/>
      <c r="AM211" s="879"/>
      <c r="AN211" s="879"/>
      <c r="AO211" s="879"/>
      <c r="AP211" s="879"/>
      <c r="AQ211" s="879"/>
      <c r="AR211" s="879"/>
      <c r="AS211" s="879"/>
      <c r="AT211" s="879"/>
      <c r="AU211" s="879"/>
      <c r="AV211" s="879"/>
      <c r="AW211" s="879"/>
      <c r="AX211" s="879"/>
      <c r="AY211" s="879"/>
      <c r="AZ211" s="879"/>
      <c r="BA211" s="879"/>
      <c r="BB211" s="879"/>
      <c r="BC211" s="879"/>
      <c r="BD211" s="879"/>
    </row>
    <row r="212" ht="15.75" hidden="1" customHeight="1">
      <c r="F212" s="874" t="str">
        <f t="shared" si="1"/>
        <v/>
      </c>
      <c r="G212" s="718"/>
      <c r="H212" s="718"/>
      <c r="I212" s="718"/>
      <c r="J212" s="718"/>
      <c r="K212" s="718"/>
      <c r="L212" s="811"/>
      <c r="M212" s="726"/>
      <c r="N212" s="726"/>
      <c r="O212" s="726"/>
      <c r="P212" s="726"/>
      <c r="Q212" s="726"/>
      <c r="R212" s="726"/>
      <c r="S212" s="726"/>
      <c r="T212" s="883"/>
      <c r="U212" s="726"/>
      <c r="V212" s="726"/>
      <c r="W212" s="733"/>
      <c r="X212" s="733"/>
      <c r="Y212" s="733"/>
      <c r="Z212" s="733"/>
      <c r="AA212" s="733"/>
      <c r="AB212" s="733"/>
      <c r="AC212" s="881"/>
      <c r="AD212" s="880"/>
      <c r="AE212" s="880"/>
      <c r="AF212" s="880"/>
      <c r="AG212" s="881"/>
      <c r="AH212" s="882"/>
      <c r="AI212" s="879"/>
      <c r="AJ212" s="879"/>
      <c r="AK212" s="879"/>
      <c r="AL212" s="879"/>
      <c r="AM212" s="879"/>
      <c r="AN212" s="879"/>
      <c r="AO212" s="879"/>
      <c r="AP212" s="879"/>
      <c r="AQ212" s="879"/>
      <c r="AR212" s="879"/>
      <c r="AS212" s="879"/>
      <c r="AT212" s="879"/>
      <c r="AU212" s="879"/>
      <c r="AV212" s="879"/>
      <c r="AW212" s="879"/>
      <c r="AX212" s="879"/>
      <c r="AY212" s="879"/>
      <c r="AZ212" s="879"/>
      <c r="BA212" s="879"/>
      <c r="BB212" s="879"/>
      <c r="BC212" s="879"/>
      <c r="BD212" s="879"/>
    </row>
    <row r="213" ht="15.75" hidden="1" customHeight="1">
      <c r="F213" s="874" t="str">
        <f t="shared" si="1"/>
        <v/>
      </c>
      <c r="G213" s="718"/>
      <c r="H213" s="718"/>
      <c r="I213" s="718"/>
      <c r="J213" s="718"/>
      <c r="K213" s="718"/>
      <c r="L213" s="811"/>
      <c r="M213" s="726"/>
      <c r="N213" s="726"/>
      <c r="O213" s="726"/>
      <c r="P213" s="726"/>
      <c r="Q213" s="726"/>
      <c r="R213" s="726"/>
      <c r="S213" s="726"/>
      <c r="T213" s="883"/>
      <c r="U213" s="726"/>
      <c r="V213" s="726"/>
      <c r="W213" s="733"/>
      <c r="X213" s="733"/>
      <c r="Y213" s="733"/>
      <c r="Z213" s="733"/>
      <c r="AA213" s="733"/>
      <c r="AB213" s="733"/>
      <c r="AC213" s="881"/>
      <c r="AD213" s="880"/>
      <c r="AE213" s="880"/>
      <c r="AF213" s="880"/>
      <c r="AG213" s="881"/>
      <c r="AH213" s="882"/>
      <c r="AI213" s="879"/>
      <c r="AJ213" s="879"/>
      <c r="AK213" s="879"/>
      <c r="AL213" s="879"/>
      <c r="AM213" s="879"/>
      <c r="AN213" s="879"/>
      <c r="AO213" s="879"/>
      <c r="AP213" s="879"/>
      <c r="AQ213" s="879"/>
      <c r="AR213" s="879"/>
      <c r="AS213" s="879"/>
      <c r="AT213" s="879"/>
      <c r="AU213" s="879"/>
      <c r="AV213" s="879"/>
      <c r="AW213" s="879"/>
      <c r="AX213" s="879"/>
      <c r="AY213" s="879"/>
      <c r="AZ213" s="879"/>
      <c r="BA213" s="879"/>
      <c r="BB213" s="879"/>
      <c r="BC213" s="879"/>
      <c r="BD213" s="879"/>
    </row>
    <row r="214" ht="15.75" hidden="1" customHeight="1">
      <c r="F214" s="874" t="str">
        <f t="shared" si="1"/>
        <v/>
      </c>
      <c r="G214" s="718"/>
      <c r="H214" s="718"/>
      <c r="I214" s="718"/>
      <c r="J214" s="718"/>
      <c r="K214" s="718"/>
      <c r="L214" s="811"/>
      <c r="M214" s="726"/>
      <c r="N214" s="726"/>
      <c r="O214" s="726"/>
      <c r="P214" s="726"/>
      <c r="Q214" s="726"/>
      <c r="R214" s="726"/>
      <c r="S214" s="726"/>
      <c r="T214" s="883"/>
      <c r="U214" s="726"/>
      <c r="V214" s="726"/>
      <c r="W214" s="733"/>
      <c r="X214" s="733"/>
      <c r="Y214" s="733"/>
      <c r="Z214" s="733"/>
      <c r="AA214" s="733"/>
      <c r="AB214" s="733"/>
      <c r="AC214" s="881"/>
      <c r="AD214" s="880"/>
      <c r="AE214" s="880"/>
      <c r="AF214" s="880"/>
      <c r="AG214" s="881"/>
      <c r="AH214" s="882"/>
      <c r="AI214" s="879"/>
      <c r="AJ214" s="879"/>
      <c r="AK214" s="879"/>
      <c r="AL214" s="879"/>
      <c r="AM214" s="879"/>
      <c r="AN214" s="879"/>
      <c r="AO214" s="879"/>
      <c r="AP214" s="879"/>
      <c r="AQ214" s="879"/>
      <c r="AR214" s="879"/>
      <c r="AS214" s="879"/>
      <c r="AT214" s="879"/>
      <c r="AU214" s="879"/>
      <c r="AV214" s="879"/>
      <c r="AW214" s="879"/>
      <c r="AX214" s="879"/>
      <c r="AY214" s="879"/>
      <c r="AZ214" s="879"/>
      <c r="BA214" s="879"/>
      <c r="BB214" s="879"/>
      <c r="BC214" s="879"/>
      <c r="BD214" s="879"/>
    </row>
    <row r="215" ht="15.75" hidden="1" customHeight="1">
      <c r="F215" s="874" t="str">
        <f t="shared" si="1"/>
        <v/>
      </c>
      <c r="G215" s="718"/>
      <c r="H215" s="718"/>
      <c r="I215" s="718"/>
      <c r="J215" s="718"/>
      <c r="K215" s="718"/>
      <c r="L215" s="811"/>
      <c r="M215" s="726"/>
      <c r="N215" s="726"/>
      <c r="O215" s="726"/>
      <c r="P215" s="726"/>
      <c r="Q215" s="726"/>
      <c r="R215" s="726"/>
      <c r="S215" s="726"/>
      <c r="T215" s="883"/>
      <c r="U215" s="726"/>
      <c r="V215" s="726"/>
      <c r="W215" s="733"/>
      <c r="X215" s="733"/>
      <c r="Y215" s="733"/>
      <c r="Z215" s="733"/>
      <c r="AA215" s="733"/>
      <c r="AB215" s="733"/>
      <c r="AC215" s="881"/>
      <c r="AD215" s="880"/>
      <c r="AE215" s="880"/>
      <c r="AF215" s="880"/>
      <c r="AG215" s="881"/>
      <c r="AH215" s="882"/>
      <c r="AI215" s="879"/>
      <c r="AJ215" s="879"/>
      <c r="AK215" s="879"/>
      <c r="AL215" s="879"/>
      <c r="AM215" s="879"/>
      <c r="AN215" s="879"/>
      <c r="AO215" s="879"/>
      <c r="AP215" s="879"/>
      <c r="AQ215" s="879"/>
      <c r="AR215" s="879"/>
      <c r="AS215" s="879"/>
      <c r="AT215" s="879"/>
      <c r="AU215" s="879"/>
      <c r="AV215" s="879"/>
      <c r="AW215" s="879"/>
      <c r="AX215" s="879"/>
      <c r="AY215" s="879"/>
      <c r="AZ215" s="879"/>
      <c r="BA215" s="879"/>
      <c r="BB215" s="879"/>
      <c r="BC215" s="879"/>
      <c r="BD215" s="879"/>
    </row>
    <row r="216" ht="15.75" hidden="1" customHeight="1">
      <c r="F216" s="874" t="str">
        <f t="shared" si="1"/>
        <v/>
      </c>
      <c r="G216" s="718"/>
      <c r="H216" s="718"/>
      <c r="I216" s="718"/>
      <c r="J216" s="718"/>
      <c r="K216" s="718"/>
      <c r="L216" s="811"/>
      <c r="M216" s="726"/>
      <c r="N216" s="726"/>
      <c r="O216" s="726"/>
      <c r="P216" s="726"/>
      <c r="Q216" s="726"/>
      <c r="R216" s="726"/>
      <c r="S216" s="726"/>
      <c r="T216" s="883"/>
      <c r="U216" s="726"/>
      <c r="V216" s="726"/>
      <c r="W216" s="733"/>
      <c r="X216" s="733"/>
      <c r="Y216" s="733"/>
      <c r="Z216" s="733"/>
      <c r="AA216" s="733"/>
      <c r="AB216" s="733"/>
      <c r="AC216" s="881"/>
      <c r="AD216" s="880"/>
      <c r="AE216" s="880"/>
      <c r="AF216" s="880"/>
      <c r="AG216" s="881"/>
      <c r="AH216" s="882"/>
      <c r="AI216" s="879"/>
      <c r="AJ216" s="879"/>
      <c r="AK216" s="879"/>
      <c r="AL216" s="879"/>
      <c r="AM216" s="879"/>
      <c r="AN216" s="879"/>
      <c r="AO216" s="879"/>
      <c r="AP216" s="879"/>
      <c r="AQ216" s="879"/>
      <c r="AR216" s="879"/>
      <c r="AS216" s="879"/>
      <c r="AT216" s="879"/>
      <c r="AU216" s="879"/>
      <c r="AV216" s="879"/>
      <c r="AW216" s="879"/>
      <c r="AX216" s="879"/>
      <c r="AY216" s="879"/>
      <c r="AZ216" s="879"/>
      <c r="BA216" s="879"/>
      <c r="BB216" s="879"/>
      <c r="BC216" s="879"/>
      <c r="BD216" s="879"/>
    </row>
    <row r="217" ht="15.75" hidden="1" customHeight="1">
      <c r="F217" s="874" t="str">
        <f t="shared" si="1"/>
        <v/>
      </c>
      <c r="G217" s="718"/>
      <c r="H217" s="718"/>
      <c r="I217" s="718"/>
      <c r="J217" s="718"/>
      <c r="K217" s="718"/>
      <c r="L217" s="811"/>
      <c r="M217" s="726"/>
      <c r="N217" s="726"/>
      <c r="O217" s="726"/>
      <c r="P217" s="726"/>
      <c r="Q217" s="726"/>
      <c r="R217" s="726"/>
      <c r="S217" s="726"/>
      <c r="T217" s="883"/>
      <c r="U217" s="726"/>
      <c r="V217" s="726"/>
      <c r="W217" s="733"/>
      <c r="X217" s="733"/>
      <c r="Y217" s="733"/>
      <c r="Z217" s="733"/>
      <c r="AA217" s="733"/>
      <c r="AB217" s="733"/>
      <c r="AC217" s="881"/>
      <c r="AD217" s="880"/>
      <c r="AE217" s="880"/>
      <c r="AF217" s="880"/>
      <c r="AG217" s="881"/>
      <c r="AH217" s="882"/>
      <c r="AI217" s="879"/>
      <c r="AJ217" s="879"/>
      <c r="AK217" s="879"/>
      <c r="AL217" s="879"/>
      <c r="AM217" s="879"/>
      <c r="AN217" s="879"/>
      <c r="AO217" s="879"/>
      <c r="AP217" s="879"/>
      <c r="AQ217" s="879"/>
      <c r="AR217" s="879"/>
      <c r="AS217" s="879"/>
      <c r="AT217" s="879"/>
      <c r="AU217" s="879"/>
      <c r="AV217" s="879"/>
      <c r="AW217" s="879"/>
      <c r="AX217" s="879"/>
      <c r="AY217" s="879"/>
      <c r="AZ217" s="879"/>
      <c r="BA217" s="879"/>
      <c r="BB217" s="879"/>
      <c r="BC217" s="879"/>
      <c r="BD217" s="879"/>
    </row>
    <row r="218" ht="15.75" hidden="1" customHeight="1">
      <c r="F218" s="874" t="str">
        <f t="shared" si="1"/>
        <v/>
      </c>
      <c r="G218" s="718"/>
      <c r="H218" s="718"/>
      <c r="I218" s="718"/>
      <c r="J218" s="718"/>
      <c r="K218" s="718"/>
      <c r="L218" s="811"/>
      <c r="M218" s="726"/>
      <c r="N218" s="726"/>
      <c r="O218" s="726"/>
      <c r="P218" s="726"/>
      <c r="Q218" s="726"/>
      <c r="R218" s="726"/>
      <c r="S218" s="726"/>
      <c r="T218" s="883"/>
      <c r="U218" s="726"/>
      <c r="V218" s="726"/>
      <c r="W218" s="733"/>
      <c r="X218" s="733"/>
      <c r="Y218" s="733"/>
      <c r="Z218" s="733"/>
      <c r="AA218" s="733"/>
      <c r="AB218" s="733"/>
      <c r="AC218" s="881"/>
      <c r="AD218" s="880"/>
      <c r="AE218" s="880"/>
      <c r="AF218" s="880"/>
      <c r="AG218" s="881"/>
      <c r="AH218" s="882"/>
      <c r="AI218" s="879"/>
      <c r="AJ218" s="879"/>
      <c r="AK218" s="879"/>
      <c r="AL218" s="879"/>
      <c r="AM218" s="879"/>
      <c r="AN218" s="879"/>
      <c r="AO218" s="879"/>
      <c r="AP218" s="879"/>
      <c r="AQ218" s="879"/>
      <c r="AR218" s="879"/>
      <c r="AS218" s="879"/>
      <c r="AT218" s="879"/>
      <c r="AU218" s="879"/>
      <c r="AV218" s="879"/>
      <c r="AW218" s="879"/>
      <c r="AX218" s="879"/>
      <c r="AY218" s="879"/>
      <c r="AZ218" s="879"/>
      <c r="BA218" s="879"/>
      <c r="BB218" s="879"/>
      <c r="BC218" s="879"/>
      <c r="BD218" s="879"/>
    </row>
    <row r="219" ht="15.75" hidden="1" customHeight="1">
      <c r="F219" s="874" t="str">
        <f t="shared" si="1"/>
        <v/>
      </c>
      <c r="G219" s="718"/>
      <c r="H219" s="718"/>
      <c r="I219" s="718"/>
      <c r="J219" s="718"/>
      <c r="K219" s="718"/>
      <c r="L219" s="811"/>
      <c r="M219" s="726"/>
      <c r="N219" s="726"/>
      <c r="O219" s="726"/>
      <c r="P219" s="726"/>
      <c r="Q219" s="726"/>
      <c r="R219" s="726"/>
      <c r="S219" s="726"/>
      <c r="T219" s="883"/>
      <c r="U219" s="726"/>
      <c r="V219" s="726"/>
      <c r="W219" s="733"/>
      <c r="X219" s="733"/>
      <c r="Y219" s="733"/>
      <c r="Z219" s="733"/>
      <c r="AA219" s="733"/>
      <c r="AB219" s="733"/>
      <c r="AC219" s="881"/>
      <c r="AD219" s="880"/>
      <c r="AE219" s="880"/>
      <c r="AF219" s="880"/>
      <c r="AG219" s="881"/>
      <c r="AH219" s="882"/>
      <c r="AI219" s="879"/>
      <c r="AJ219" s="879"/>
      <c r="AK219" s="879"/>
      <c r="AL219" s="879"/>
      <c r="AM219" s="879"/>
      <c r="AN219" s="879"/>
      <c r="AO219" s="879"/>
      <c r="AP219" s="879"/>
      <c r="AQ219" s="879"/>
      <c r="AR219" s="879"/>
      <c r="AS219" s="879"/>
      <c r="AT219" s="879"/>
      <c r="AU219" s="879"/>
      <c r="AV219" s="879"/>
      <c r="AW219" s="879"/>
      <c r="AX219" s="879"/>
      <c r="AY219" s="879"/>
      <c r="AZ219" s="879"/>
      <c r="BA219" s="879"/>
      <c r="BB219" s="879"/>
      <c r="BC219" s="879"/>
      <c r="BD219" s="879"/>
    </row>
    <row r="220" ht="15.75" hidden="1" customHeight="1">
      <c r="F220" s="874" t="str">
        <f t="shared" si="1"/>
        <v/>
      </c>
      <c r="G220" s="718"/>
      <c r="H220" s="718"/>
      <c r="I220" s="718"/>
      <c r="J220" s="718"/>
      <c r="K220" s="718"/>
      <c r="L220" s="811"/>
      <c r="M220" s="880"/>
      <c r="N220" s="880"/>
      <c r="O220" s="880"/>
      <c r="P220" s="880"/>
      <c r="Q220" s="880"/>
      <c r="R220" s="880"/>
      <c r="S220" s="880"/>
      <c r="T220" s="883"/>
      <c r="U220" s="880"/>
      <c r="V220" s="880"/>
      <c r="W220" s="881"/>
      <c r="X220" s="881"/>
      <c r="Y220" s="881"/>
      <c r="Z220" s="881"/>
      <c r="AA220" s="733"/>
      <c r="AB220" s="733"/>
      <c r="AC220" s="881"/>
      <c r="AD220" s="880"/>
      <c r="AE220" s="880"/>
      <c r="AF220" s="880"/>
      <c r="AG220" s="881"/>
      <c r="AH220" s="882"/>
      <c r="AI220" s="879"/>
      <c r="AJ220" s="879"/>
      <c r="AK220" s="879"/>
      <c r="AL220" s="879"/>
      <c r="AM220" s="879"/>
      <c r="AN220" s="879"/>
      <c r="AO220" s="879"/>
      <c r="AP220" s="879"/>
      <c r="AQ220" s="879"/>
      <c r="AR220" s="879"/>
      <c r="AS220" s="879"/>
      <c r="AT220" s="879"/>
      <c r="AU220" s="879"/>
      <c r="AV220" s="879"/>
      <c r="AW220" s="879"/>
      <c r="AX220" s="879"/>
      <c r="AY220" s="879"/>
      <c r="AZ220" s="879"/>
      <c r="BA220" s="879"/>
      <c r="BB220" s="879"/>
      <c r="BC220" s="879"/>
      <c r="BD220" s="879"/>
    </row>
    <row r="221" ht="15.75" hidden="1" customHeight="1">
      <c r="F221" s="874" t="str">
        <f t="shared" si="1"/>
        <v/>
      </c>
      <c r="G221" s="718"/>
      <c r="H221" s="718"/>
      <c r="I221" s="718"/>
      <c r="J221" s="718"/>
      <c r="K221" s="718"/>
      <c r="L221" s="811"/>
      <c r="M221" s="880"/>
      <c r="N221" s="880"/>
      <c r="O221" s="880"/>
      <c r="P221" s="880"/>
      <c r="Q221" s="880"/>
      <c r="R221" s="880"/>
      <c r="S221" s="880"/>
      <c r="T221" s="883"/>
      <c r="U221" s="880"/>
      <c r="V221" s="880"/>
      <c r="W221" s="881"/>
      <c r="X221" s="881"/>
      <c r="Y221" s="881"/>
      <c r="Z221" s="881"/>
      <c r="AA221" s="733"/>
      <c r="AB221" s="733"/>
      <c r="AC221" s="881"/>
      <c r="AD221" s="880"/>
      <c r="AE221" s="880"/>
      <c r="AF221" s="880"/>
      <c r="AG221" s="881"/>
      <c r="AH221" s="882"/>
      <c r="AI221" s="879"/>
      <c r="AJ221" s="879"/>
      <c r="AK221" s="879"/>
      <c r="AL221" s="879"/>
      <c r="AM221" s="879"/>
      <c r="AN221" s="879"/>
      <c r="AO221" s="879"/>
      <c r="AP221" s="879"/>
      <c r="AQ221" s="879"/>
      <c r="AR221" s="879"/>
      <c r="AS221" s="879"/>
      <c r="AT221" s="879"/>
      <c r="AU221" s="879"/>
      <c r="AV221" s="879"/>
      <c r="AW221" s="879"/>
      <c r="AX221" s="879"/>
      <c r="AY221" s="879"/>
      <c r="AZ221" s="879"/>
      <c r="BA221" s="879"/>
      <c r="BB221" s="879"/>
      <c r="BC221" s="879"/>
      <c r="BD221" s="879"/>
    </row>
    <row r="222" ht="15.75" hidden="1" customHeight="1">
      <c r="F222" s="874" t="str">
        <f t="shared" si="1"/>
        <v/>
      </c>
      <c r="G222" s="718"/>
      <c r="H222" s="718"/>
      <c r="I222" s="718"/>
      <c r="J222" s="718"/>
      <c r="K222" s="718"/>
      <c r="L222" s="811"/>
      <c r="M222" s="880"/>
      <c r="N222" s="880"/>
      <c r="O222" s="880"/>
      <c r="P222" s="880"/>
      <c r="Q222" s="880"/>
      <c r="R222" s="880"/>
      <c r="S222" s="880"/>
      <c r="T222" s="883"/>
      <c r="U222" s="880"/>
      <c r="V222" s="880"/>
      <c r="W222" s="881"/>
      <c r="X222" s="881"/>
      <c r="Y222" s="881"/>
      <c r="Z222" s="881"/>
      <c r="AA222" s="733"/>
      <c r="AB222" s="733"/>
      <c r="AC222" s="881"/>
      <c r="AD222" s="880"/>
      <c r="AE222" s="880"/>
      <c r="AF222" s="880"/>
      <c r="AG222" s="881"/>
      <c r="AH222" s="882"/>
      <c r="AI222" s="879"/>
      <c r="AJ222" s="879"/>
      <c r="AK222" s="879"/>
      <c r="AL222" s="879"/>
      <c r="AM222" s="879"/>
      <c r="AN222" s="879"/>
      <c r="AO222" s="879"/>
      <c r="AP222" s="879"/>
      <c r="AQ222" s="879"/>
      <c r="AR222" s="879"/>
      <c r="AS222" s="879"/>
      <c r="AT222" s="879"/>
      <c r="AU222" s="879"/>
      <c r="AV222" s="879"/>
      <c r="AW222" s="879"/>
      <c r="AX222" s="879"/>
      <c r="AY222" s="879"/>
      <c r="AZ222" s="879"/>
      <c r="BA222" s="879"/>
      <c r="BB222" s="879"/>
      <c r="BC222" s="879"/>
      <c r="BD222" s="879"/>
    </row>
    <row r="223" ht="15.75" hidden="1" customHeight="1">
      <c r="F223" s="874" t="str">
        <f t="shared" si="1"/>
        <v/>
      </c>
      <c r="G223" s="718"/>
      <c r="H223" s="718"/>
      <c r="I223" s="718"/>
      <c r="J223" s="718"/>
      <c r="K223" s="718"/>
      <c r="L223" s="811"/>
      <c r="M223" s="880"/>
      <c r="N223" s="880"/>
      <c r="O223" s="880"/>
      <c r="P223" s="880"/>
      <c r="Q223" s="880"/>
      <c r="R223" s="880"/>
      <c r="S223" s="880"/>
      <c r="T223" s="883"/>
      <c r="U223" s="880"/>
      <c r="V223" s="880"/>
      <c r="W223" s="881"/>
      <c r="X223" s="881"/>
      <c r="Y223" s="881"/>
      <c r="Z223" s="881"/>
      <c r="AA223" s="733"/>
      <c r="AB223" s="733"/>
      <c r="AC223" s="881"/>
      <c r="AD223" s="880"/>
      <c r="AE223" s="880"/>
      <c r="AF223" s="880"/>
      <c r="AG223" s="881"/>
      <c r="AH223" s="882"/>
      <c r="AI223" s="879"/>
      <c r="AJ223" s="879"/>
      <c r="AK223" s="879"/>
      <c r="AL223" s="879"/>
      <c r="AM223" s="879"/>
      <c r="AN223" s="879"/>
      <c r="AO223" s="879"/>
      <c r="AP223" s="879"/>
      <c r="AQ223" s="879"/>
      <c r="AR223" s="879"/>
      <c r="AS223" s="879"/>
      <c r="AT223" s="879"/>
      <c r="AU223" s="879"/>
      <c r="AV223" s="879"/>
      <c r="AW223" s="879"/>
      <c r="AX223" s="879"/>
      <c r="AY223" s="879"/>
      <c r="AZ223" s="879"/>
      <c r="BA223" s="879"/>
      <c r="BB223" s="879"/>
      <c r="BC223" s="879"/>
      <c r="BD223" s="879"/>
    </row>
    <row r="224" ht="15.75" hidden="1" customHeight="1">
      <c r="F224" s="874" t="str">
        <f t="shared" si="1"/>
        <v/>
      </c>
      <c r="G224" s="718"/>
      <c r="H224" s="718"/>
      <c r="I224" s="718"/>
      <c r="J224" s="718"/>
      <c r="K224" s="718"/>
      <c r="L224" s="811"/>
      <c r="M224" s="880"/>
      <c r="N224" s="880"/>
      <c r="O224" s="880"/>
      <c r="P224" s="880"/>
      <c r="Q224" s="880"/>
      <c r="R224" s="880"/>
      <c r="S224" s="880"/>
      <c r="T224" s="883"/>
      <c r="U224" s="880"/>
      <c r="V224" s="880"/>
      <c r="W224" s="881"/>
      <c r="X224" s="881"/>
      <c r="Y224" s="881"/>
      <c r="Z224" s="881"/>
      <c r="AA224" s="733"/>
      <c r="AB224" s="733"/>
      <c r="AC224" s="881"/>
      <c r="AD224" s="880"/>
      <c r="AE224" s="880"/>
      <c r="AF224" s="880"/>
      <c r="AG224" s="881"/>
      <c r="AH224" s="882"/>
      <c r="AI224" s="879"/>
      <c r="AJ224" s="879"/>
      <c r="AK224" s="879"/>
      <c r="AL224" s="879"/>
      <c r="AM224" s="879"/>
      <c r="AN224" s="879"/>
      <c r="AO224" s="879"/>
      <c r="AP224" s="879"/>
      <c r="AQ224" s="879"/>
      <c r="AR224" s="879"/>
      <c r="AS224" s="879"/>
      <c r="AT224" s="879"/>
      <c r="AU224" s="879"/>
      <c r="AV224" s="879"/>
      <c r="AW224" s="879"/>
      <c r="AX224" s="879"/>
      <c r="AY224" s="879"/>
      <c r="AZ224" s="879"/>
      <c r="BA224" s="879"/>
      <c r="BB224" s="879"/>
      <c r="BC224" s="879"/>
      <c r="BD224" s="879"/>
    </row>
    <row r="225" ht="15.75" hidden="1" customHeight="1">
      <c r="F225" s="874" t="str">
        <f t="shared" si="1"/>
        <v/>
      </c>
      <c r="G225" s="718"/>
      <c r="H225" s="718"/>
      <c r="I225" s="718"/>
      <c r="J225" s="718"/>
      <c r="K225" s="718"/>
      <c r="L225" s="811"/>
      <c r="M225" s="880"/>
      <c r="N225" s="880"/>
      <c r="O225" s="880"/>
      <c r="P225" s="880"/>
      <c r="Q225" s="880"/>
      <c r="R225" s="880"/>
      <c r="S225" s="880"/>
      <c r="T225" s="883"/>
      <c r="U225" s="880"/>
      <c r="V225" s="880"/>
      <c r="W225" s="881"/>
      <c r="X225" s="881"/>
      <c r="Y225" s="881"/>
      <c r="Z225" s="881"/>
      <c r="AA225" s="733"/>
      <c r="AB225" s="733"/>
      <c r="AC225" s="881"/>
      <c r="AD225" s="880"/>
      <c r="AE225" s="880"/>
      <c r="AF225" s="880"/>
      <c r="AG225" s="881"/>
      <c r="AH225" s="882"/>
      <c r="AI225" s="879"/>
      <c r="AJ225" s="879"/>
      <c r="AK225" s="879"/>
      <c r="AL225" s="879"/>
      <c r="AM225" s="879"/>
      <c r="AN225" s="879"/>
      <c r="AO225" s="879"/>
      <c r="AP225" s="879"/>
      <c r="AQ225" s="879"/>
      <c r="AR225" s="879"/>
      <c r="AS225" s="879"/>
      <c r="AT225" s="879"/>
      <c r="AU225" s="879"/>
      <c r="AV225" s="879"/>
      <c r="AW225" s="879"/>
      <c r="AX225" s="879"/>
      <c r="AY225" s="879"/>
      <c r="AZ225" s="879"/>
      <c r="BA225" s="879"/>
      <c r="BB225" s="879"/>
      <c r="BC225" s="879"/>
      <c r="BD225" s="879"/>
    </row>
    <row r="226" ht="15.75" hidden="1" customHeight="1">
      <c r="F226" s="874" t="str">
        <f t="shared" si="1"/>
        <v/>
      </c>
      <c r="G226" s="718"/>
      <c r="H226" s="718"/>
      <c r="I226" s="718"/>
      <c r="J226" s="718"/>
      <c r="K226" s="718"/>
      <c r="L226" s="811"/>
      <c r="M226" s="880"/>
      <c r="N226" s="880"/>
      <c r="O226" s="880"/>
      <c r="P226" s="880"/>
      <c r="Q226" s="880"/>
      <c r="R226" s="880"/>
      <c r="S226" s="880"/>
      <c r="T226" s="883"/>
      <c r="U226" s="880"/>
      <c r="V226" s="880"/>
      <c r="W226" s="881"/>
      <c r="X226" s="881"/>
      <c r="Y226" s="881"/>
      <c r="Z226" s="881"/>
      <c r="AA226" s="733"/>
      <c r="AB226" s="733"/>
      <c r="AC226" s="881"/>
      <c r="AD226" s="880"/>
      <c r="AE226" s="880"/>
      <c r="AF226" s="880"/>
      <c r="AG226" s="881"/>
      <c r="AH226" s="882"/>
      <c r="AI226" s="879"/>
      <c r="AJ226" s="879"/>
      <c r="AK226" s="879"/>
      <c r="AL226" s="879"/>
      <c r="AM226" s="879"/>
      <c r="AN226" s="879"/>
      <c r="AO226" s="879"/>
      <c r="AP226" s="879"/>
      <c r="AQ226" s="879"/>
      <c r="AR226" s="879"/>
      <c r="AS226" s="879"/>
      <c r="AT226" s="879"/>
      <c r="AU226" s="879"/>
      <c r="AV226" s="879"/>
      <c r="AW226" s="879"/>
      <c r="AX226" s="879"/>
      <c r="AY226" s="879"/>
      <c r="AZ226" s="879"/>
      <c r="BA226" s="879"/>
      <c r="BB226" s="879"/>
      <c r="BC226" s="879"/>
      <c r="BD226" s="879"/>
    </row>
    <row r="227" ht="15.75" hidden="1" customHeight="1">
      <c r="F227" s="874" t="str">
        <f t="shared" si="1"/>
        <v/>
      </c>
      <c r="G227" s="718"/>
      <c r="H227" s="718"/>
      <c r="I227" s="718"/>
      <c r="J227" s="718"/>
      <c r="K227" s="718"/>
      <c r="L227" s="811"/>
      <c r="M227" s="880"/>
      <c r="N227" s="880"/>
      <c r="O227" s="880"/>
      <c r="P227" s="880"/>
      <c r="Q227" s="880"/>
      <c r="R227" s="880"/>
      <c r="S227" s="880"/>
      <c r="T227" s="883"/>
      <c r="U227" s="880"/>
      <c r="V227" s="880"/>
      <c r="W227" s="881"/>
      <c r="X227" s="881"/>
      <c r="Y227" s="881"/>
      <c r="Z227" s="881"/>
      <c r="AA227" s="733"/>
      <c r="AB227" s="733"/>
      <c r="AC227" s="881"/>
      <c r="AD227" s="880"/>
      <c r="AE227" s="880"/>
      <c r="AF227" s="880"/>
      <c r="AG227" s="881"/>
      <c r="AH227" s="882"/>
      <c r="AI227" s="879"/>
      <c r="AJ227" s="879"/>
      <c r="AK227" s="879"/>
      <c r="AL227" s="879"/>
      <c r="AM227" s="879"/>
      <c r="AN227" s="879"/>
      <c r="AO227" s="879"/>
      <c r="AP227" s="879"/>
      <c r="AQ227" s="879"/>
      <c r="AR227" s="879"/>
      <c r="AS227" s="879"/>
      <c r="AT227" s="879"/>
      <c r="AU227" s="879"/>
      <c r="AV227" s="879"/>
      <c r="AW227" s="879"/>
      <c r="AX227" s="879"/>
      <c r="AY227" s="879"/>
      <c r="AZ227" s="879"/>
      <c r="BA227" s="879"/>
      <c r="BB227" s="879"/>
      <c r="BC227" s="879"/>
      <c r="BD227" s="879"/>
    </row>
    <row r="228" ht="15.75" hidden="1" customHeight="1">
      <c r="F228" s="874" t="str">
        <f t="shared" si="1"/>
        <v/>
      </c>
      <c r="G228" s="718"/>
      <c r="H228" s="718"/>
      <c r="I228" s="718"/>
      <c r="J228" s="718"/>
      <c r="K228" s="718"/>
      <c r="L228" s="811"/>
      <c r="M228" s="880"/>
      <c r="N228" s="880"/>
      <c r="O228" s="880"/>
      <c r="P228" s="880"/>
      <c r="Q228" s="880"/>
      <c r="R228" s="880"/>
      <c r="S228" s="880"/>
      <c r="T228" s="883"/>
      <c r="U228" s="880"/>
      <c r="V228" s="880"/>
      <c r="W228" s="881"/>
      <c r="X228" s="881"/>
      <c r="Y228" s="881"/>
      <c r="Z228" s="881"/>
      <c r="AA228" s="733"/>
      <c r="AB228" s="733"/>
      <c r="AC228" s="881"/>
      <c r="AD228" s="880"/>
      <c r="AE228" s="880"/>
      <c r="AF228" s="880"/>
      <c r="AG228" s="881"/>
      <c r="AH228" s="882"/>
      <c r="AI228" s="879"/>
      <c r="AJ228" s="879"/>
      <c r="AK228" s="879"/>
      <c r="AL228" s="879"/>
      <c r="AM228" s="879"/>
      <c r="AN228" s="879"/>
      <c r="AO228" s="879"/>
      <c r="AP228" s="879"/>
      <c r="AQ228" s="879"/>
      <c r="AR228" s="879"/>
      <c r="AS228" s="879"/>
      <c r="AT228" s="879"/>
      <c r="AU228" s="879"/>
      <c r="AV228" s="879"/>
      <c r="AW228" s="879"/>
      <c r="AX228" s="879"/>
      <c r="AY228" s="879"/>
      <c r="AZ228" s="879"/>
      <c r="BA228" s="879"/>
      <c r="BB228" s="879"/>
      <c r="BC228" s="879"/>
      <c r="BD228" s="879"/>
    </row>
    <row r="229" ht="15.75" hidden="1" customHeight="1">
      <c r="F229" s="874" t="str">
        <f t="shared" si="1"/>
        <v/>
      </c>
      <c r="G229" s="718"/>
      <c r="H229" s="718"/>
      <c r="I229" s="718"/>
      <c r="J229" s="718"/>
      <c r="K229" s="718"/>
      <c r="L229" s="811"/>
      <c r="M229" s="880"/>
      <c r="N229" s="880"/>
      <c r="O229" s="880"/>
      <c r="P229" s="880"/>
      <c r="Q229" s="880"/>
      <c r="R229" s="880"/>
      <c r="S229" s="880"/>
      <c r="T229" s="883"/>
      <c r="U229" s="880"/>
      <c r="V229" s="880"/>
      <c r="W229" s="881"/>
      <c r="X229" s="881"/>
      <c r="Y229" s="881"/>
      <c r="Z229" s="881"/>
      <c r="AA229" s="733"/>
      <c r="AB229" s="733"/>
      <c r="AC229" s="881"/>
      <c r="AD229" s="880"/>
      <c r="AE229" s="880"/>
      <c r="AF229" s="880"/>
      <c r="AG229" s="881"/>
      <c r="AH229" s="882"/>
      <c r="AI229" s="879"/>
      <c r="AJ229" s="879"/>
      <c r="AK229" s="879"/>
      <c r="AL229" s="879"/>
      <c r="AM229" s="879"/>
      <c r="AN229" s="879"/>
      <c r="AO229" s="879"/>
      <c r="AP229" s="879"/>
      <c r="AQ229" s="879"/>
      <c r="AR229" s="879"/>
      <c r="AS229" s="879"/>
      <c r="AT229" s="879"/>
      <c r="AU229" s="879"/>
      <c r="AV229" s="879"/>
      <c r="AW229" s="879"/>
      <c r="AX229" s="879"/>
      <c r="AY229" s="879"/>
      <c r="AZ229" s="879"/>
      <c r="BA229" s="879"/>
      <c r="BB229" s="879"/>
      <c r="BC229" s="879"/>
      <c r="BD229" s="879"/>
    </row>
    <row r="230" ht="15.75" hidden="1" customHeight="1">
      <c r="F230" s="874" t="str">
        <f t="shared" si="1"/>
        <v/>
      </c>
      <c r="G230" s="718"/>
      <c r="H230" s="718"/>
      <c r="I230" s="718"/>
      <c r="J230" s="718"/>
      <c r="K230" s="718"/>
      <c r="L230" s="811"/>
      <c r="M230" s="880"/>
      <c r="N230" s="880"/>
      <c r="O230" s="880"/>
      <c r="P230" s="880"/>
      <c r="Q230" s="880"/>
      <c r="R230" s="880"/>
      <c r="S230" s="880"/>
      <c r="T230" s="883"/>
      <c r="U230" s="880"/>
      <c r="V230" s="880"/>
      <c r="W230" s="881"/>
      <c r="X230" s="881"/>
      <c r="Y230" s="881"/>
      <c r="Z230" s="881"/>
      <c r="AA230" s="733"/>
      <c r="AB230" s="733"/>
      <c r="AC230" s="881"/>
      <c r="AD230" s="880"/>
      <c r="AE230" s="880"/>
      <c r="AF230" s="880"/>
      <c r="AG230" s="881"/>
      <c r="AH230" s="882"/>
      <c r="AI230" s="879"/>
      <c r="AJ230" s="879"/>
      <c r="AK230" s="879"/>
      <c r="AL230" s="879"/>
      <c r="AM230" s="879"/>
      <c r="AN230" s="879"/>
      <c r="AO230" s="879"/>
      <c r="AP230" s="879"/>
      <c r="AQ230" s="879"/>
      <c r="AR230" s="879"/>
      <c r="AS230" s="879"/>
      <c r="AT230" s="879"/>
      <c r="AU230" s="879"/>
      <c r="AV230" s="879"/>
      <c r="AW230" s="879"/>
      <c r="AX230" s="879"/>
      <c r="AY230" s="879"/>
      <c r="AZ230" s="879"/>
      <c r="BA230" s="879"/>
      <c r="BB230" s="879"/>
      <c r="BC230" s="879"/>
      <c r="BD230" s="879"/>
    </row>
    <row r="231" ht="15.75" hidden="1" customHeight="1">
      <c r="F231" s="874" t="str">
        <f t="shared" si="1"/>
        <v/>
      </c>
      <c r="G231" s="718"/>
      <c r="H231" s="718"/>
      <c r="I231" s="718"/>
      <c r="J231" s="718"/>
      <c r="K231" s="718"/>
      <c r="L231" s="811"/>
      <c r="M231" s="880"/>
      <c r="N231" s="880"/>
      <c r="O231" s="880"/>
      <c r="P231" s="880"/>
      <c r="Q231" s="880"/>
      <c r="R231" s="880"/>
      <c r="S231" s="880"/>
      <c r="T231" s="883"/>
      <c r="U231" s="880"/>
      <c r="V231" s="880"/>
      <c r="W231" s="881"/>
      <c r="X231" s="881"/>
      <c r="Y231" s="881"/>
      <c r="Z231" s="881"/>
      <c r="AA231" s="733"/>
      <c r="AB231" s="733"/>
      <c r="AC231" s="881"/>
      <c r="AD231" s="880"/>
      <c r="AE231" s="880"/>
      <c r="AF231" s="880"/>
      <c r="AG231" s="881"/>
      <c r="AH231" s="882"/>
      <c r="AI231" s="879"/>
      <c r="AJ231" s="879"/>
      <c r="AK231" s="879"/>
      <c r="AL231" s="879"/>
      <c r="AM231" s="879"/>
      <c r="AN231" s="879"/>
      <c r="AO231" s="879"/>
      <c r="AP231" s="879"/>
      <c r="AQ231" s="879"/>
      <c r="AR231" s="879"/>
      <c r="AS231" s="879"/>
      <c r="AT231" s="879"/>
      <c r="AU231" s="879"/>
      <c r="AV231" s="879"/>
      <c r="AW231" s="879"/>
      <c r="AX231" s="879"/>
      <c r="AY231" s="879"/>
      <c r="AZ231" s="879"/>
      <c r="BA231" s="879"/>
      <c r="BB231" s="879"/>
      <c r="BC231" s="879"/>
      <c r="BD231" s="879"/>
    </row>
    <row r="232" ht="15.75" hidden="1" customHeight="1">
      <c r="F232" s="874" t="str">
        <f t="shared" si="1"/>
        <v/>
      </c>
      <c r="G232" s="718"/>
      <c r="H232" s="718"/>
      <c r="I232" s="718"/>
      <c r="J232" s="718"/>
      <c r="K232" s="718"/>
      <c r="L232" s="811"/>
      <c r="M232" s="880"/>
      <c r="N232" s="880"/>
      <c r="O232" s="880"/>
      <c r="P232" s="880"/>
      <c r="Q232" s="880"/>
      <c r="R232" s="880"/>
      <c r="S232" s="880"/>
      <c r="T232" s="883"/>
      <c r="U232" s="880"/>
      <c r="V232" s="880"/>
      <c r="W232" s="881"/>
      <c r="X232" s="881"/>
      <c r="Y232" s="881"/>
      <c r="Z232" s="881"/>
      <c r="AA232" s="733"/>
      <c r="AB232" s="733"/>
      <c r="AC232" s="881"/>
      <c r="AD232" s="880"/>
      <c r="AE232" s="880"/>
      <c r="AF232" s="880"/>
      <c r="AG232" s="881"/>
      <c r="AH232" s="882"/>
      <c r="AI232" s="879"/>
      <c r="AJ232" s="879"/>
      <c r="AK232" s="879"/>
      <c r="AL232" s="879"/>
      <c r="AM232" s="879"/>
      <c r="AN232" s="879"/>
      <c r="AO232" s="879"/>
      <c r="AP232" s="879"/>
      <c r="AQ232" s="879"/>
      <c r="AR232" s="879"/>
      <c r="AS232" s="879"/>
      <c r="AT232" s="879"/>
      <c r="AU232" s="879"/>
      <c r="AV232" s="879"/>
      <c r="AW232" s="879"/>
      <c r="AX232" s="879"/>
      <c r="AY232" s="879"/>
      <c r="AZ232" s="879"/>
      <c r="BA232" s="879"/>
      <c r="BB232" s="879"/>
      <c r="BC232" s="879"/>
      <c r="BD232" s="879"/>
    </row>
    <row r="233" ht="15.75" hidden="1" customHeight="1">
      <c r="F233" s="874" t="str">
        <f t="shared" si="1"/>
        <v/>
      </c>
      <c r="G233" s="718"/>
      <c r="H233" s="718"/>
      <c r="I233" s="718"/>
      <c r="J233" s="718"/>
      <c r="K233" s="718"/>
      <c r="L233" s="811"/>
      <c r="M233" s="880"/>
      <c r="N233" s="880"/>
      <c r="O233" s="880"/>
      <c r="P233" s="880"/>
      <c r="Q233" s="880"/>
      <c r="R233" s="880"/>
      <c r="S233" s="880"/>
      <c r="T233" s="883"/>
      <c r="U233" s="880"/>
      <c r="V233" s="880"/>
      <c r="W233" s="881"/>
      <c r="X233" s="881"/>
      <c r="Y233" s="881"/>
      <c r="Z233" s="881"/>
      <c r="AA233" s="881"/>
      <c r="AB233" s="881"/>
      <c r="AC233" s="881"/>
      <c r="AD233" s="880"/>
      <c r="AE233" s="880"/>
      <c r="AF233" s="880"/>
      <c r="AG233" s="881"/>
      <c r="AH233" s="882"/>
      <c r="AI233" s="879"/>
      <c r="AJ233" s="879"/>
      <c r="AK233" s="879"/>
      <c r="AL233" s="879"/>
      <c r="AM233" s="879"/>
      <c r="AN233" s="879"/>
      <c r="AO233" s="879"/>
      <c r="AP233" s="879"/>
      <c r="AQ233" s="879"/>
      <c r="AR233" s="879"/>
      <c r="AS233" s="879"/>
      <c r="AT233" s="879"/>
      <c r="AU233" s="879"/>
      <c r="AV233" s="879"/>
      <c r="AW233" s="879"/>
      <c r="AX233" s="879"/>
      <c r="AY233" s="879"/>
      <c r="AZ233" s="879"/>
      <c r="BA233" s="879"/>
      <c r="BB233" s="879"/>
      <c r="BC233" s="879"/>
      <c r="BD233" s="879"/>
    </row>
    <row r="234" ht="15.75" hidden="1" customHeight="1">
      <c r="F234" s="874" t="str">
        <f t="shared" si="1"/>
        <v/>
      </c>
      <c r="G234" s="718"/>
      <c r="H234" s="718"/>
      <c r="I234" s="718"/>
      <c r="J234" s="718"/>
      <c r="K234" s="718"/>
      <c r="L234" s="811"/>
      <c r="M234" s="880"/>
      <c r="N234" s="880"/>
      <c r="O234" s="880"/>
      <c r="P234" s="880"/>
      <c r="Q234" s="880"/>
      <c r="R234" s="880"/>
      <c r="S234" s="880"/>
      <c r="T234" s="883"/>
      <c r="U234" s="880"/>
      <c r="V234" s="880"/>
      <c r="W234" s="881"/>
      <c r="X234" s="881"/>
      <c r="Y234" s="881"/>
      <c r="Z234" s="881"/>
      <c r="AA234" s="881"/>
      <c r="AB234" s="881"/>
      <c r="AC234" s="881"/>
      <c r="AD234" s="880"/>
      <c r="AE234" s="880"/>
      <c r="AF234" s="880"/>
      <c r="AG234" s="881"/>
      <c r="AH234" s="882"/>
      <c r="AI234" s="879"/>
      <c r="AJ234" s="879"/>
      <c r="AK234" s="879"/>
      <c r="AL234" s="879"/>
      <c r="AM234" s="879"/>
      <c r="AN234" s="879"/>
      <c r="AO234" s="879"/>
      <c r="AP234" s="879"/>
      <c r="AQ234" s="879"/>
      <c r="AR234" s="879"/>
      <c r="AS234" s="879"/>
      <c r="AT234" s="879"/>
      <c r="AU234" s="879"/>
      <c r="AV234" s="879"/>
      <c r="AW234" s="879"/>
      <c r="AX234" s="879"/>
      <c r="AY234" s="879"/>
      <c r="AZ234" s="879"/>
      <c r="BA234" s="879"/>
      <c r="BB234" s="879"/>
      <c r="BC234" s="879"/>
      <c r="BD234" s="879"/>
    </row>
    <row r="235" ht="15.75" hidden="1" customHeight="1">
      <c r="F235" s="874" t="str">
        <f t="shared" si="1"/>
        <v/>
      </c>
      <c r="G235" s="718"/>
      <c r="H235" s="718"/>
      <c r="I235" s="718"/>
      <c r="J235" s="718"/>
      <c r="K235" s="718"/>
      <c r="L235" s="811"/>
      <c r="M235" s="880"/>
      <c r="N235" s="880"/>
      <c r="O235" s="880"/>
      <c r="P235" s="880"/>
      <c r="Q235" s="880"/>
      <c r="R235" s="880"/>
      <c r="S235" s="880"/>
      <c r="T235" s="883"/>
      <c r="U235" s="880"/>
      <c r="V235" s="880"/>
      <c r="W235" s="881"/>
      <c r="X235" s="881"/>
      <c r="Y235" s="881"/>
      <c r="Z235" s="881"/>
      <c r="AA235" s="881"/>
      <c r="AB235" s="881"/>
      <c r="AC235" s="881"/>
      <c r="AD235" s="880"/>
      <c r="AE235" s="880"/>
      <c r="AF235" s="880"/>
      <c r="AG235" s="881"/>
      <c r="AH235" s="882"/>
      <c r="AI235" s="879"/>
      <c r="AJ235" s="879"/>
      <c r="AK235" s="879"/>
      <c r="AL235" s="879"/>
      <c r="AM235" s="879"/>
      <c r="AN235" s="879"/>
      <c r="AO235" s="879"/>
      <c r="AP235" s="879"/>
      <c r="AQ235" s="879"/>
      <c r="AR235" s="879"/>
      <c r="AS235" s="879"/>
      <c r="AT235" s="879"/>
      <c r="AU235" s="879"/>
      <c r="AV235" s="879"/>
      <c r="AW235" s="879"/>
      <c r="AX235" s="879"/>
      <c r="AY235" s="879"/>
      <c r="AZ235" s="879"/>
      <c r="BA235" s="879"/>
      <c r="BB235" s="879"/>
      <c r="BC235" s="879"/>
      <c r="BD235" s="879"/>
    </row>
    <row r="236" ht="15.75" hidden="1" customHeight="1">
      <c r="F236" s="874" t="str">
        <f t="shared" si="1"/>
        <v/>
      </c>
      <c r="G236" s="718"/>
      <c r="H236" s="718"/>
      <c r="I236" s="718"/>
      <c r="J236" s="718"/>
      <c r="K236" s="718"/>
      <c r="L236" s="811"/>
      <c r="M236" s="880"/>
      <c r="N236" s="880"/>
      <c r="O236" s="880"/>
      <c r="P236" s="880"/>
      <c r="Q236" s="880"/>
      <c r="R236" s="880"/>
      <c r="S236" s="880"/>
      <c r="T236" s="883"/>
      <c r="U236" s="880"/>
      <c r="V236" s="880"/>
      <c r="W236" s="881"/>
      <c r="X236" s="881"/>
      <c r="Y236" s="881"/>
      <c r="Z236" s="881"/>
      <c r="AA236" s="881"/>
      <c r="AB236" s="881"/>
      <c r="AC236" s="881"/>
      <c r="AD236" s="880"/>
      <c r="AE236" s="880"/>
      <c r="AF236" s="880"/>
      <c r="AG236" s="881"/>
      <c r="AH236" s="882"/>
      <c r="AI236" s="879"/>
      <c r="AJ236" s="879"/>
      <c r="AK236" s="879"/>
      <c r="AL236" s="879"/>
      <c r="AM236" s="879"/>
      <c r="AN236" s="879"/>
      <c r="AO236" s="879"/>
      <c r="AP236" s="879"/>
      <c r="AQ236" s="879"/>
      <c r="AR236" s="879"/>
      <c r="AS236" s="879"/>
      <c r="AT236" s="879"/>
      <c r="AU236" s="879"/>
      <c r="AV236" s="879"/>
      <c r="AW236" s="879"/>
      <c r="AX236" s="879"/>
      <c r="AY236" s="879"/>
      <c r="AZ236" s="879"/>
      <c r="BA236" s="879"/>
      <c r="BB236" s="879"/>
      <c r="BC236" s="879"/>
      <c r="BD236" s="879"/>
    </row>
    <row r="237" ht="15.75" hidden="1" customHeight="1">
      <c r="F237" s="874" t="str">
        <f t="shared" si="1"/>
        <v/>
      </c>
      <c r="G237" s="718"/>
      <c r="H237" s="718"/>
      <c r="I237" s="718"/>
      <c r="J237" s="718"/>
      <c r="K237" s="718"/>
      <c r="L237" s="811"/>
      <c r="M237" s="880"/>
      <c r="N237" s="880"/>
      <c r="O237" s="880"/>
      <c r="P237" s="880"/>
      <c r="Q237" s="880"/>
      <c r="R237" s="880"/>
      <c r="S237" s="880"/>
      <c r="T237" s="883"/>
      <c r="U237" s="880"/>
      <c r="V237" s="880"/>
      <c r="W237" s="881"/>
      <c r="X237" s="881"/>
      <c r="Y237" s="881"/>
      <c r="Z237" s="881"/>
      <c r="AA237" s="881"/>
      <c r="AB237" s="881"/>
      <c r="AC237" s="881"/>
      <c r="AD237" s="880"/>
      <c r="AE237" s="880"/>
      <c r="AF237" s="880"/>
      <c r="AG237" s="881"/>
      <c r="AH237" s="882"/>
      <c r="AI237" s="879"/>
      <c r="AJ237" s="879"/>
      <c r="AK237" s="879"/>
      <c r="AL237" s="879"/>
      <c r="AM237" s="879"/>
      <c r="AN237" s="879"/>
      <c r="AO237" s="879"/>
      <c r="AP237" s="879"/>
      <c r="AQ237" s="879"/>
      <c r="AR237" s="879"/>
      <c r="AS237" s="879"/>
      <c r="AT237" s="879"/>
      <c r="AU237" s="879"/>
      <c r="AV237" s="879"/>
      <c r="AW237" s="879"/>
      <c r="AX237" s="879"/>
      <c r="AY237" s="879"/>
      <c r="AZ237" s="879"/>
      <c r="BA237" s="879"/>
      <c r="BB237" s="879"/>
      <c r="BC237" s="879"/>
      <c r="BD237" s="879"/>
    </row>
    <row r="238" ht="15.75" hidden="1" customHeight="1">
      <c r="F238" s="874" t="str">
        <f t="shared" si="1"/>
        <v/>
      </c>
      <c r="G238" s="718"/>
      <c r="H238" s="718"/>
      <c r="I238" s="718"/>
      <c r="J238" s="718"/>
      <c r="K238" s="718"/>
      <c r="L238" s="811"/>
      <c r="M238" s="880"/>
      <c r="N238" s="880"/>
      <c r="O238" s="880"/>
      <c r="P238" s="880"/>
      <c r="Q238" s="880"/>
      <c r="R238" s="880"/>
      <c r="S238" s="880"/>
      <c r="T238" s="883"/>
      <c r="U238" s="880"/>
      <c r="V238" s="880"/>
      <c r="W238" s="881"/>
      <c r="X238" s="881"/>
      <c r="Y238" s="881"/>
      <c r="Z238" s="881"/>
      <c r="AA238" s="881"/>
      <c r="AB238" s="881"/>
      <c r="AC238" s="881"/>
      <c r="AD238" s="880"/>
      <c r="AE238" s="880"/>
      <c r="AF238" s="880"/>
      <c r="AG238" s="881"/>
      <c r="AH238" s="882"/>
      <c r="AI238" s="879"/>
      <c r="AJ238" s="879"/>
      <c r="AK238" s="879"/>
      <c r="AL238" s="879"/>
      <c r="AM238" s="879"/>
      <c r="AN238" s="879"/>
      <c r="AO238" s="879"/>
      <c r="AP238" s="879"/>
      <c r="AQ238" s="879"/>
      <c r="AR238" s="879"/>
      <c r="AS238" s="879"/>
      <c r="AT238" s="879"/>
      <c r="AU238" s="879"/>
      <c r="AV238" s="879"/>
      <c r="AW238" s="879"/>
      <c r="AX238" s="879"/>
      <c r="AY238" s="879"/>
      <c r="AZ238" s="879"/>
      <c r="BA238" s="879"/>
      <c r="BB238" s="879"/>
      <c r="BC238" s="879"/>
      <c r="BD238" s="879"/>
    </row>
    <row r="239" ht="15.75" hidden="1" customHeight="1">
      <c r="F239" s="874" t="str">
        <f t="shared" si="1"/>
        <v/>
      </c>
      <c r="G239" s="718"/>
      <c r="H239" s="718"/>
      <c r="I239" s="718"/>
      <c r="J239" s="718"/>
      <c r="K239" s="718"/>
      <c r="L239" s="811"/>
      <c r="M239" s="880"/>
      <c r="N239" s="880"/>
      <c r="O239" s="880"/>
      <c r="P239" s="880"/>
      <c r="Q239" s="880"/>
      <c r="R239" s="880"/>
      <c r="S239" s="880"/>
      <c r="T239" s="883"/>
      <c r="U239" s="880"/>
      <c r="V239" s="880"/>
      <c r="W239" s="881"/>
      <c r="X239" s="881"/>
      <c r="Y239" s="881"/>
      <c r="Z239" s="881"/>
      <c r="AA239" s="881"/>
      <c r="AB239" s="881"/>
      <c r="AC239" s="881"/>
      <c r="AD239" s="880"/>
      <c r="AE239" s="880"/>
      <c r="AF239" s="880"/>
      <c r="AG239" s="881"/>
      <c r="AH239" s="882"/>
      <c r="AI239" s="879"/>
      <c r="AJ239" s="879"/>
      <c r="AK239" s="879"/>
      <c r="AL239" s="879"/>
      <c r="AM239" s="879"/>
      <c r="AN239" s="879"/>
      <c r="AO239" s="879"/>
      <c r="AP239" s="879"/>
      <c r="AQ239" s="879"/>
      <c r="AR239" s="879"/>
      <c r="AS239" s="879"/>
      <c r="AT239" s="879"/>
      <c r="AU239" s="879"/>
      <c r="AV239" s="879"/>
      <c r="AW239" s="879"/>
      <c r="AX239" s="879"/>
      <c r="AY239" s="879"/>
      <c r="AZ239" s="879"/>
      <c r="BA239" s="879"/>
      <c r="BB239" s="879"/>
      <c r="BC239" s="879"/>
      <c r="BD239" s="879"/>
    </row>
    <row r="240" ht="15.75" hidden="1" customHeight="1">
      <c r="F240" s="874" t="str">
        <f t="shared" si="1"/>
        <v/>
      </c>
      <c r="G240" s="718"/>
      <c r="H240" s="718"/>
      <c r="I240" s="718"/>
      <c r="J240" s="718"/>
      <c r="K240" s="718"/>
      <c r="L240" s="811"/>
      <c r="M240" s="880"/>
      <c r="N240" s="880"/>
      <c r="O240" s="880"/>
      <c r="P240" s="880"/>
      <c r="Q240" s="880"/>
      <c r="R240" s="880"/>
      <c r="S240" s="880"/>
      <c r="T240" s="883"/>
      <c r="U240" s="880"/>
      <c r="V240" s="880"/>
      <c r="W240" s="881"/>
      <c r="X240" s="881"/>
      <c r="Y240" s="881"/>
      <c r="Z240" s="881"/>
      <c r="AA240" s="881"/>
      <c r="AB240" s="881"/>
      <c r="AC240" s="881"/>
      <c r="AD240" s="880"/>
      <c r="AE240" s="880"/>
      <c r="AF240" s="880"/>
      <c r="AG240" s="881"/>
      <c r="AH240" s="882"/>
      <c r="AI240" s="879"/>
      <c r="AJ240" s="879"/>
      <c r="AK240" s="879"/>
      <c r="AL240" s="879"/>
      <c r="AM240" s="879"/>
      <c r="AN240" s="879"/>
      <c r="AO240" s="879"/>
      <c r="AP240" s="879"/>
      <c r="AQ240" s="879"/>
      <c r="AR240" s="879"/>
      <c r="AS240" s="879"/>
      <c r="AT240" s="879"/>
      <c r="AU240" s="879"/>
      <c r="AV240" s="879"/>
      <c r="AW240" s="879"/>
      <c r="AX240" s="879"/>
      <c r="AY240" s="879"/>
      <c r="AZ240" s="879"/>
      <c r="BA240" s="879"/>
      <c r="BB240" s="879"/>
      <c r="BC240" s="879"/>
      <c r="BD240" s="879"/>
    </row>
    <row r="241" ht="15.75" hidden="1" customHeight="1">
      <c r="F241" s="874" t="str">
        <f t="shared" si="1"/>
        <v/>
      </c>
      <c r="G241" s="718"/>
      <c r="H241" s="718"/>
      <c r="I241" s="718"/>
      <c r="J241" s="718"/>
      <c r="K241" s="718"/>
      <c r="L241" s="811"/>
      <c r="M241" s="880"/>
      <c r="N241" s="880"/>
      <c r="O241" s="880"/>
      <c r="P241" s="880"/>
      <c r="Q241" s="880"/>
      <c r="R241" s="880"/>
      <c r="S241" s="880"/>
      <c r="T241" s="883"/>
      <c r="U241" s="880"/>
      <c r="V241" s="880"/>
      <c r="W241" s="881"/>
      <c r="X241" s="881"/>
      <c r="Y241" s="881"/>
      <c r="Z241" s="881"/>
      <c r="AA241" s="881"/>
      <c r="AB241" s="881"/>
      <c r="AC241" s="881"/>
      <c r="AD241" s="880"/>
      <c r="AE241" s="880"/>
      <c r="AF241" s="880"/>
      <c r="AG241" s="881"/>
      <c r="AH241" s="882"/>
      <c r="AI241" s="879"/>
      <c r="AJ241" s="879"/>
      <c r="AK241" s="879"/>
      <c r="AL241" s="879"/>
      <c r="AM241" s="879"/>
      <c r="AN241" s="879"/>
      <c r="AO241" s="879"/>
      <c r="AP241" s="879"/>
      <c r="AQ241" s="879"/>
      <c r="AR241" s="879"/>
      <c r="AS241" s="879"/>
      <c r="AT241" s="879"/>
      <c r="AU241" s="879"/>
      <c r="AV241" s="879"/>
      <c r="AW241" s="879"/>
      <c r="AX241" s="879"/>
      <c r="AY241" s="879"/>
      <c r="AZ241" s="879"/>
      <c r="BA241" s="879"/>
      <c r="BB241" s="879"/>
      <c r="BC241" s="879"/>
      <c r="BD241" s="879"/>
    </row>
    <row r="242" ht="15.75" hidden="1" customHeight="1">
      <c r="F242" s="874" t="str">
        <f t="shared" si="1"/>
        <v/>
      </c>
      <c r="G242" s="718"/>
      <c r="H242" s="718"/>
      <c r="I242" s="718"/>
      <c r="J242" s="718"/>
      <c r="K242" s="718"/>
      <c r="L242" s="811"/>
      <c r="M242" s="880"/>
      <c r="N242" s="880"/>
      <c r="O242" s="880"/>
      <c r="P242" s="880"/>
      <c r="Q242" s="880"/>
      <c r="R242" s="880"/>
      <c r="S242" s="880"/>
      <c r="T242" s="883"/>
      <c r="U242" s="880"/>
      <c r="V242" s="880"/>
      <c r="W242" s="881"/>
      <c r="X242" s="881"/>
      <c r="Y242" s="881"/>
      <c r="Z242" s="881"/>
      <c r="AA242" s="881"/>
      <c r="AB242" s="881"/>
      <c r="AC242" s="881"/>
      <c r="AD242" s="880"/>
      <c r="AE242" s="880"/>
      <c r="AF242" s="880"/>
      <c r="AG242" s="881"/>
      <c r="AH242" s="882"/>
      <c r="AI242" s="879"/>
      <c r="AJ242" s="879"/>
      <c r="AK242" s="879"/>
      <c r="AL242" s="879"/>
      <c r="AM242" s="879"/>
      <c r="AN242" s="879"/>
      <c r="AO242" s="879"/>
      <c r="AP242" s="879"/>
      <c r="AQ242" s="879"/>
      <c r="AR242" s="879"/>
      <c r="AS242" s="879"/>
      <c r="AT242" s="879"/>
      <c r="AU242" s="879"/>
      <c r="AV242" s="879"/>
      <c r="AW242" s="879"/>
      <c r="AX242" s="879"/>
      <c r="AY242" s="879"/>
      <c r="AZ242" s="879"/>
      <c r="BA242" s="879"/>
      <c r="BB242" s="879"/>
      <c r="BC242" s="879"/>
      <c r="BD242" s="879"/>
    </row>
    <row r="243" ht="15.75" hidden="1" customHeight="1">
      <c r="F243" s="874" t="str">
        <f t="shared" si="1"/>
        <v/>
      </c>
      <c r="G243" s="718"/>
      <c r="H243" s="718"/>
      <c r="I243" s="718"/>
      <c r="J243" s="718"/>
      <c r="K243" s="718"/>
      <c r="L243" s="811"/>
      <c r="M243" s="880"/>
      <c r="N243" s="880"/>
      <c r="O243" s="880"/>
      <c r="P243" s="880"/>
      <c r="Q243" s="880"/>
      <c r="R243" s="880"/>
      <c r="S243" s="880"/>
      <c r="T243" s="883"/>
      <c r="U243" s="880"/>
      <c r="V243" s="880"/>
      <c r="W243" s="881"/>
      <c r="X243" s="881"/>
      <c r="Y243" s="881"/>
      <c r="Z243" s="881"/>
      <c r="AA243" s="881"/>
      <c r="AB243" s="881"/>
      <c r="AC243" s="881"/>
      <c r="AD243" s="880"/>
      <c r="AE243" s="880"/>
      <c r="AF243" s="880"/>
      <c r="AG243" s="881"/>
      <c r="AH243" s="882"/>
      <c r="AI243" s="879"/>
      <c r="AJ243" s="879"/>
      <c r="AK243" s="879"/>
      <c r="AL243" s="879"/>
      <c r="AM243" s="879"/>
      <c r="AN243" s="879"/>
      <c r="AO243" s="879"/>
      <c r="AP243" s="879"/>
      <c r="AQ243" s="879"/>
      <c r="AR243" s="879"/>
      <c r="AS243" s="879"/>
      <c r="AT243" s="879"/>
      <c r="AU243" s="879"/>
      <c r="AV243" s="879"/>
      <c r="AW243" s="879"/>
      <c r="AX243" s="879"/>
      <c r="AY243" s="879"/>
      <c r="AZ243" s="879"/>
      <c r="BA243" s="879"/>
      <c r="BB243" s="879"/>
      <c r="BC243" s="879"/>
      <c r="BD243" s="879"/>
    </row>
    <row r="244" ht="15.75" hidden="1" customHeight="1">
      <c r="F244" s="874" t="str">
        <f t="shared" si="1"/>
        <v/>
      </c>
      <c r="G244" s="718"/>
      <c r="H244" s="718"/>
      <c r="I244" s="718"/>
      <c r="J244" s="718"/>
      <c r="K244" s="718"/>
      <c r="L244" s="811"/>
      <c r="M244" s="880"/>
      <c r="N244" s="880"/>
      <c r="O244" s="880"/>
      <c r="P244" s="880"/>
      <c r="Q244" s="880"/>
      <c r="R244" s="880"/>
      <c r="S244" s="880"/>
      <c r="T244" s="883"/>
      <c r="U244" s="880"/>
      <c r="V244" s="880"/>
      <c r="W244" s="881"/>
      <c r="X244" s="881"/>
      <c r="Y244" s="881"/>
      <c r="Z244" s="881"/>
      <c r="AA244" s="881"/>
      <c r="AB244" s="881"/>
      <c r="AC244" s="881"/>
      <c r="AD244" s="880"/>
      <c r="AE244" s="880"/>
      <c r="AF244" s="880"/>
      <c r="AG244" s="881"/>
      <c r="AH244" s="882"/>
      <c r="AI244" s="879"/>
      <c r="AJ244" s="879"/>
      <c r="AK244" s="879"/>
      <c r="AL244" s="879"/>
      <c r="AM244" s="879"/>
      <c r="AN244" s="879"/>
      <c r="AO244" s="879"/>
      <c r="AP244" s="879"/>
      <c r="AQ244" s="879"/>
      <c r="AR244" s="879"/>
      <c r="AS244" s="879"/>
      <c r="AT244" s="879"/>
      <c r="AU244" s="879"/>
      <c r="AV244" s="879"/>
      <c r="AW244" s="879"/>
      <c r="AX244" s="879"/>
      <c r="AY244" s="879"/>
      <c r="AZ244" s="879"/>
      <c r="BA244" s="879"/>
      <c r="BB244" s="879"/>
      <c r="BC244" s="879"/>
      <c r="BD244" s="879"/>
    </row>
    <row r="245" ht="15.75" hidden="1" customHeight="1">
      <c r="F245" s="874" t="str">
        <f t="shared" si="1"/>
        <v/>
      </c>
      <c r="G245" s="718"/>
      <c r="H245" s="718"/>
      <c r="I245" s="718"/>
      <c r="J245" s="718"/>
      <c r="K245" s="718"/>
      <c r="L245" s="811"/>
      <c r="M245" s="880"/>
      <c r="N245" s="880"/>
      <c r="O245" s="880"/>
      <c r="P245" s="880"/>
      <c r="Q245" s="880"/>
      <c r="R245" s="880"/>
      <c r="S245" s="880"/>
      <c r="T245" s="883"/>
      <c r="U245" s="880"/>
      <c r="V245" s="880"/>
      <c r="W245" s="881"/>
      <c r="X245" s="881"/>
      <c r="Y245" s="881"/>
      <c r="Z245" s="881"/>
      <c r="AA245" s="881"/>
      <c r="AB245" s="881"/>
      <c r="AC245" s="881"/>
      <c r="AD245" s="880"/>
      <c r="AE245" s="880"/>
      <c r="AF245" s="880"/>
      <c r="AG245" s="881"/>
      <c r="AH245" s="882"/>
      <c r="AI245" s="879"/>
      <c r="AJ245" s="879"/>
      <c r="AK245" s="879"/>
      <c r="AL245" s="879"/>
      <c r="AM245" s="879"/>
      <c r="AN245" s="879"/>
      <c r="AO245" s="879"/>
      <c r="AP245" s="879"/>
      <c r="AQ245" s="879"/>
      <c r="AR245" s="879"/>
      <c r="AS245" s="879"/>
      <c r="AT245" s="879"/>
      <c r="AU245" s="879"/>
      <c r="AV245" s="879"/>
      <c r="AW245" s="879"/>
      <c r="AX245" s="879"/>
      <c r="AY245" s="879"/>
      <c r="AZ245" s="879"/>
      <c r="BA245" s="879"/>
      <c r="BB245" s="879"/>
      <c r="BC245" s="879"/>
      <c r="BD245" s="879"/>
    </row>
    <row r="246" ht="15.75" hidden="1" customHeight="1">
      <c r="F246" s="874" t="str">
        <f t="shared" si="1"/>
        <v/>
      </c>
      <c r="G246" s="718"/>
      <c r="H246" s="718"/>
      <c r="I246" s="718"/>
      <c r="J246" s="718"/>
      <c r="K246" s="718"/>
      <c r="L246" s="811"/>
      <c r="M246" s="880"/>
      <c r="N246" s="880"/>
      <c r="O246" s="880"/>
      <c r="P246" s="880"/>
      <c r="Q246" s="880"/>
      <c r="R246" s="880"/>
      <c r="S246" s="880"/>
      <c r="T246" s="883"/>
      <c r="U246" s="880"/>
      <c r="V246" s="880"/>
      <c r="W246" s="881"/>
      <c r="X246" s="881"/>
      <c r="Y246" s="881"/>
      <c r="Z246" s="881"/>
      <c r="AA246" s="881"/>
      <c r="AB246" s="881"/>
      <c r="AC246" s="881"/>
      <c r="AD246" s="880"/>
      <c r="AE246" s="880"/>
      <c r="AF246" s="880"/>
      <c r="AG246" s="881"/>
      <c r="AH246" s="882"/>
      <c r="AI246" s="879"/>
      <c r="AJ246" s="879"/>
      <c r="AK246" s="879"/>
      <c r="AL246" s="879"/>
      <c r="AM246" s="879"/>
      <c r="AN246" s="879"/>
      <c r="AO246" s="879"/>
      <c r="AP246" s="879"/>
      <c r="AQ246" s="879"/>
      <c r="AR246" s="879"/>
      <c r="AS246" s="879"/>
      <c r="AT246" s="879"/>
      <c r="AU246" s="879"/>
      <c r="AV246" s="879"/>
      <c r="AW246" s="879"/>
      <c r="AX246" s="879"/>
      <c r="AY246" s="879"/>
      <c r="AZ246" s="879"/>
      <c r="BA246" s="879"/>
      <c r="BB246" s="879"/>
      <c r="BC246" s="879"/>
      <c r="BD246" s="879"/>
    </row>
    <row r="247" ht="15.75" hidden="1" customHeight="1">
      <c r="F247" s="874" t="str">
        <f t="shared" si="1"/>
        <v/>
      </c>
      <c r="G247" s="718"/>
      <c r="H247" s="718"/>
      <c r="I247" s="718"/>
      <c r="J247" s="718"/>
      <c r="K247" s="718"/>
      <c r="L247" s="811"/>
      <c r="M247" s="880"/>
      <c r="N247" s="880"/>
      <c r="O247" s="880"/>
      <c r="P247" s="880"/>
      <c r="Q247" s="880"/>
      <c r="R247" s="880"/>
      <c r="S247" s="880"/>
      <c r="T247" s="883"/>
      <c r="U247" s="880"/>
      <c r="V247" s="880"/>
      <c r="W247" s="881"/>
      <c r="X247" s="881"/>
      <c r="Y247" s="881"/>
      <c r="Z247" s="881"/>
      <c r="AA247" s="881"/>
      <c r="AB247" s="881"/>
      <c r="AC247" s="881"/>
      <c r="AD247" s="880"/>
      <c r="AE247" s="880"/>
      <c r="AF247" s="880"/>
      <c r="AG247" s="881"/>
      <c r="AH247" s="882"/>
      <c r="AI247" s="879"/>
      <c r="AJ247" s="879"/>
      <c r="AK247" s="879"/>
      <c r="AL247" s="879"/>
      <c r="AM247" s="879"/>
      <c r="AN247" s="879"/>
      <c r="AO247" s="879"/>
      <c r="AP247" s="879"/>
      <c r="AQ247" s="879"/>
      <c r="AR247" s="879"/>
      <c r="AS247" s="879"/>
      <c r="AT247" s="879"/>
      <c r="AU247" s="879"/>
      <c r="AV247" s="879"/>
      <c r="AW247" s="879"/>
      <c r="AX247" s="879"/>
      <c r="AY247" s="879"/>
      <c r="AZ247" s="879"/>
      <c r="BA247" s="879"/>
      <c r="BB247" s="879"/>
      <c r="BC247" s="879"/>
      <c r="BD247" s="879"/>
    </row>
    <row r="248" ht="15.75" hidden="1" customHeight="1">
      <c r="F248" s="874" t="str">
        <f t="shared" si="1"/>
        <v/>
      </c>
      <c r="G248" s="718"/>
      <c r="H248" s="718"/>
      <c r="I248" s="718"/>
      <c r="J248" s="718"/>
      <c r="K248" s="718"/>
      <c r="L248" s="811"/>
      <c r="M248" s="880"/>
      <c r="N248" s="880"/>
      <c r="O248" s="880"/>
      <c r="P248" s="880"/>
      <c r="Q248" s="880"/>
      <c r="R248" s="880"/>
      <c r="S248" s="880"/>
      <c r="T248" s="883"/>
      <c r="U248" s="880"/>
      <c r="V248" s="880"/>
      <c r="W248" s="881"/>
      <c r="X248" s="881"/>
      <c r="Y248" s="881"/>
      <c r="Z248" s="881"/>
      <c r="AA248" s="881"/>
      <c r="AB248" s="881"/>
      <c r="AC248" s="881"/>
      <c r="AD248" s="880"/>
      <c r="AE248" s="880"/>
      <c r="AF248" s="880"/>
      <c r="AG248" s="881"/>
      <c r="AH248" s="882"/>
      <c r="AI248" s="879"/>
      <c r="AJ248" s="879"/>
      <c r="AK248" s="879"/>
      <c r="AL248" s="879"/>
      <c r="AM248" s="879"/>
      <c r="AN248" s="879"/>
      <c r="AO248" s="879"/>
      <c r="AP248" s="879"/>
      <c r="AQ248" s="879"/>
      <c r="AR248" s="879"/>
      <c r="AS248" s="879"/>
      <c r="AT248" s="879"/>
      <c r="AU248" s="879"/>
      <c r="AV248" s="879"/>
      <c r="AW248" s="879"/>
      <c r="AX248" s="879"/>
      <c r="AY248" s="879"/>
      <c r="AZ248" s="879"/>
      <c r="BA248" s="879"/>
      <c r="BB248" s="879"/>
      <c r="BC248" s="879"/>
      <c r="BD248" s="879"/>
    </row>
    <row r="249" ht="15.75" hidden="1" customHeight="1">
      <c r="F249" s="874" t="str">
        <f t="shared" si="1"/>
        <v/>
      </c>
      <c r="G249" s="718"/>
      <c r="H249" s="718"/>
      <c r="I249" s="718"/>
      <c r="J249" s="718"/>
      <c r="K249" s="718"/>
      <c r="L249" s="811"/>
      <c r="M249" s="880"/>
      <c r="N249" s="880"/>
      <c r="O249" s="880"/>
      <c r="P249" s="880"/>
      <c r="Q249" s="880"/>
      <c r="R249" s="880"/>
      <c r="S249" s="880"/>
      <c r="T249" s="883"/>
      <c r="U249" s="880"/>
      <c r="V249" s="880"/>
      <c r="W249" s="881"/>
      <c r="X249" s="881"/>
      <c r="Y249" s="881"/>
      <c r="Z249" s="881"/>
      <c r="AA249" s="881"/>
      <c r="AB249" s="881"/>
      <c r="AC249" s="881"/>
      <c r="AD249" s="880"/>
      <c r="AE249" s="880"/>
      <c r="AF249" s="880"/>
      <c r="AG249" s="881"/>
      <c r="AH249" s="882"/>
      <c r="AI249" s="879"/>
      <c r="AJ249" s="879"/>
      <c r="AK249" s="879"/>
      <c r="AL249" s="879"/>
      <c r="AM249" s="879"/>
      <c r="AN249" s="879"/>
      <c r="AO249" s="879"/>
      <c r="AP249" s="879"/>
      <c r="AQ249" s="879"/>
      <c r="AR249" s="879"/>
      <c r="AS249" s="879"/>
      <c r="AT249" s="879"/>
      <c r="AU249" s="879"/>
      <c r="AV249" s="879"/>
      <c r="AW249" s="879"/>
      <c r="AX249" s="879"/>
      <c r="AY249" s="879"/>
      <c r="AZ249" s="879"/>
      <c r="BA249" s="879"/>
      <c r="BB249" s="879"/>
      <c r="BC249" s="879"/>
      <c r="BD249" s="879"/>
    </row>
    <row r="250" ht="15.75" hidden="1" customHeight="1">
      <c r="F250" s="874" t="str">
        <f t="shared" si="1"/>
        <v/>
      </c>
      <c r="G250" s="718"/>
      <c r="H250" s="718"/>
      <c r="I250" s="718"/>
      <c r="J250" s="718"/>
      <c r="K250" s="718"/>
      <c r="L250" s="811"/>
      <c r="M250" s="880"/>
      <c r="N250" s="880"/>
      <c r="O250" s="880"/>
      <c r="P250" s="880"/>
      <c r="Q250" s="880"/>
      <c r="R250" s="880"/>
      <c r="S250" s="880"/>
      <c r="T250" s="883"/>
      <c r="U250" s="880"/>
      <c r="V250" s="880"/>
      <c r="W250" s="881"/>
      <c r="X250" s="881"/>
      <c r="Y250" s="881"/>
      <c r="Z250" s="881"/>
      <c r="AA250" s="881"/>
      <c r="AB250" s="881"/>
      <c r="AC250" s="881"/>
      <c r="AD250" s="880"/>
      <c r="AE250" s="880"/>
      <c r="AF250" s="880"/>
      <c r="AG250" s="881"/>
      <c r="AH250" s="882"/>
      <c r="AI250" s="879"/>
      <c r="AJ250" s="879"/>
      <c r="AK250" s="879"/>
      <c r="AL250" s="879"/>
      <c r="AM250" s="879"/>
      <c r="AN250" s="879"/>
      <c r="AO250" s="879"/>
      <c r="AP250" s="879"/>
      <c r="AQ250" s="879"/>
      <c r="AR250" s="879"/>
      <c r="AS250" s="879"/>
      <c r="AT250" s="879"/>
      <c r="AU250" s="879"/>
      <c r="AV250" s="879"/>
      <c r="AW250" s="879"/>
      <c r="AX250" s="879"/>
      <c r="AY250" s="879"/>
      <c r="AZ250" s="879"/>
      <c r="BA250" s="879"/>
      <c r="BB250" s="879"/>
      <c r="BC250" s="879"/>
      <c r="BD250" s="879"/>
    </row>
    <row r="251" ht="15.75" hidden="1" customHeight="1">
      <c r="F251" s="874" t="str">
        <f t="shared" si="1"/>
        <v/>
      </c>
      <c r="G251" s="718"/>
      <c r="H251" s="718"/>
      <c r="I251" s="718"/>
      <c r="J251" s="718"/>
      <c r="K251" s="718"/>
      <c r="L251" s="811"/>
      <c r="M251" s="880"/>
      <c r="N251" s="880"/>
      <c r="O251" s="880"/>
      <c r="P251" s="880"/>
      <c r="Q251" s="880"/>
      <c r="R251" s="880"/>
      <c r="S251" s="880"/>
      <c r="T251" s="811"/>
      <c r="U251" s="880"/>
      <c r="V251" s="880"/>
      <c r="W251" s="881"/>
      <c r="X251" s="881"/>
      <c r="Y251" s="881"/>
      <c r="Z251" s="881"/>
      <c r="AA251" s="881"/>
      <c r="AB251" s="881"/>
      <c r="AC251" s="881"/>
      <c r="AD251" s="880"/>
      <c r="AE251" s="880"/>
      <c r="AF251" s="880"/>
      <c r="AG251" s="881"/>
      <c r="AH251" s="882"/>
      <c r="AI251" s="879"/>
      <c r="AJ251" s="879"/>
      <c r="AK251" s="879"/>
      <c r="AL251" s="879"/>
      <c r="AM251" s="879"/>
      <c r="AN251" s="879"/>
      <c r="AO251" s="879"/>
      <c r="AP251" s="879"/>
      <c r="AQ251" s="879"/>
      <c r="AR251" s="879"/>
      <c r="AS251" s="879"/>
      <c r="AT251" s="879"/>
      <c r="AU251" s="879"/>
      <c r="AV251" s="879"/>
      <c r="AW251" s="879"/>
      <c r="AX251" s="879"/>
      <c r="AY251" s="879"/>
      <c r="AZ251" s="879"/>
      <c r="BA251" s="879"/>
      <c r="BB251" s="879"/>
      <c r="BC251" s="879"/>
      <c r="BD251" s="879"/>
    </row>
    <row r="252" ht="15.75" hidden="1" customHeight="1">
      <c r="F252" s="874" t="str">
        <f t="shared" si="1"/>
        <v/>
      </c>
      <c r="G252" s="718"/>
      <c r="H252" s="718"/>
      <c r="I252" s="718"/>
      <c r="J252" s="718"/>
      <c r="K252" s="718"/>
      <c r="L252" s="811"/>
      <c r="M252" s="880"/>
      <c r="N252" s="880"/>
      <c r="O252" s="880"/>
      <c r="P252" s="880"/>
      <c r="Q252" s="880"/>
      <c r="R252" s="880"/>
      <c r="S252" s="880"/>
      <c r="T252" s="811"/>
      <c r="U252" s="880"/>
      <c r="V252" s="880"/>
      <c r="W252" s="881"/>
      <c r="X252" s="881"/>
      <c r="Y252" s="881"/>
      <c r="Z252" s="881"/>
      <c r="AA252" s="881"/>
      <c r="AB252" s="881"/>
      <c r="AC252" s="881"/>
      <c r="AD252" s="880"/>
      <c r="AE252" s="880"/>
      <c r="AF252" s="880"/>
      <c r="AG252" s="881"/>
      <c r="AH252" s="882"/>
      <c r="AI252" s="879"/>
      <c r="AJ252" s="879"/>
      <c r="AK252" s="879"/>
      <c r="AL252" s="879"/>
      <c r="AM252" s="879"/>
      <c r="AN252" s="879"/>
      <c r="AO252" s="879"/>
      <c r="AP252" s="879"/>
      <c r="AQ252" s="879"/>
      <c r="AR252" s="879"/>
      <c r="AS252" s="879"/>
      <c r="AT252" s="879"/>
      <c r="AU252" s="879"/>
      <c r="AV252" s="879"/>
      <c r="AW252" s="879"/>
      <c r="AX252" s="879"/>
      <c r="AY252" s="879"/>
      <c r="AZ252" s="879"/>
      <c r="BA252" s="879"/>
      <c r="BB252" s="879"/>
      <c r="BC252" s="879"/>
      <c r="BD252" s="879"/>
    </row>
    <row r="253" ht="15.75" hidden="1" customHeight="1">
      <c r="F253" s="874" t="str">
        <f t="shared" si="1"/>
        <v/>
      </c>
      <c r="G253" s="718"/>
      <c r="H253" s="718"/>
      <c r="I253" s="718"/>
      <c r="J253" s="718"/>
      <c r="K253" s="718"/>
      <c r="L253" s="811"/>
      <c r="M253" s="880"/>
      <c r="N253" s="880"/>
      <c r="O253" s="880"/>
      <c r="P253" s="880"/>
      <c r="Q253" s="880"/>
      <c r="R253" s="880"/>
      <c r="S253" s="880"/>
      <c r="T253" s="811"/>
      <c r="U253" s="880"/>
      <c r="V253" s="880"/>
      <c r="W253" s="881"/>
      <c r="X253" s="881"/>
      <c r="Y253" s="881"/>
      <c r="Z253" s="881"/>
      <c r="AA253" s="881"/>
      <c r="AB253" s="881"/>
      <c r="AC253" s="881"/>
      <c r="AD253" s="880"/>
      <c r="AE253" s="880"/>
      <c r="AF253" s="880"/>
      <c r="AG253" s="881"/>
      <c r="AH253" s="882"/>
      <c r="AI253" s="879"/>
      <c r="AJ253" s="879"/>
      <c r="AK253" s="879"/>
      <c r="AL253" s="879"/>
      <c r="AM253" s="879"/>
      <c r="AN253" s="879"/>
      <c r="AO253" s="879"/>
      <c r="AP253" s="879"/>
      <c r="AQ253" s="879"/>
      <c r="AR253" s="879"/>
      <c r="AS253" s="879"/>
      <c r="AT253" s="879"/>
      <c r="AU253" s="879"/>
      <c r="AV253" s="879"/>
      <c r="AW253" s="879"/>
      <c r="AX253" s="879"/>
      <c r="AY253" s="879"/>
      <c r="AZ253" s="879"/>
      <c r="BA253" s="879"/>
      <c r="BB253" s="879"/>
      <c r="BC253" s="879"/>
      <c r="BD253" s="879"/>
    </row>
    <row r="254" ht="15.75" hidden="1" customHeight="1">
      <c r="F254" s="874" t="str">
        <f t="shared" si="1"/>
        <v/>
      </c>
      <c r="G254" s="718"/>
      <c r="H254" s="718"/>
      <c r="I254" s="718"/>
      <c r="J254" s="718"/>
      <c r="K254" s="718"/>
      <c r="L254" s="811"/>
      <c r="M254" s="880"/>
      <c r="N254" s="880"/>
      <c r="O254" s="880"/>
      <c r="P254" s="880"/>
      <c r="Q254" s="880"/>
      <c r="R254" s="880"/>
      <c r="S254" s="880"/>
      <c r="T254" s="811"/>
      <c r="U254" s="880"/>
      <c r="V254" s="880"/>
      <c r="W254" s="881"/>
      <c r="X254" s="881"/>
      <c r="Y254" s="881"/>
      <c r="Z254" s="881"/>
      <c r="AA254" s="881"/>
      <c r="AB254" s="881"/>
      <c r="AC254" s="881"/>
      <c r="AD254" s="880"/>
      <c r="AE254" s="880"/>
      <c r="AF254" s="880"/>
      <c r="AG254" s="881"/>
      <c r="AH254" s="882"/>
      <c r="AI254" s="879"/>
      <c r="AJ254" s="879"/>
      <c r="AK254" s="879"/>
      <c r="AL254" s="879"/>
      <c r="AM254" s="879"/>
      <c r="AN254" s="879"/>
      <c r="AO254" s="879"/>
      <c r="AP254" s="879"/>
      <c r="AQ254" s="879"/>
      <c r="AR254" s="879"/>
      <c r="AS254" s="879"/>
      <c r="AT254" s="879"/>
      <c r="AU254" s="879"/>
      <c r="AV254" s="879"/>
      <c r="AW254" s="879"/>
      <c r="AX254" s="879"/>
      <c r="AY254" s="879"/>
      <c r="AZ254" s="879"/>
      <c r="BA254" s="879"/>
      <c r="BB254" s="879"/>
      <c r="BC254" s="879"/>
      <c r="BD254" s="879"/>
    </row>
    <row r="255" ht="15.75" hidden="1" customHeight="1">
      <c r="F255" s="874" t="str">
        <f t="shared" si="1"/>
        <v/>
      </c>
      <c r="G255" s="718"/>
      <c r="H255" s="718"/>
      <c r="I255" s="718"/>
      <c r="J255" s="718"/>
      <c r="K255" s="718"/>
      <c r="L255" s="811"/>
      <c r="M255" s="880"/>
      <c r="N255" s="880"/>
      <c r="O255" s="880"/>
      <c r="P255" s="880"/>
      <c r="Q255" s="880"/>
      <c r="R255" s="880"/>
      <c r="S255" s="880"/>
      <c r="T255" s="811"/>
      <c r="U255" s="880"/>
      <c r="V255" s="880"/>
      <c r="W255" s="881"/>
      <c r="X255" s="881"/>
      <c r="Y255" s="881"/>
      <c r="Z255" s="881"/>
      <c r="AA255" s="881"/>
      <c r="AB255" s="881"/>
      <c r="AC255" s="881"/>
      <c r="AD255" s="880"/>
      <c r="AE255" s="880"/>
      <c r="AF255" s="880"/>
      <c r="AG255" s="881"/>
      <c r="AH255" s="882"/>
      <c r="AI255" s="879"/>
      <c r="AJ255" s="879"/>
      <c r="AK255" s="879"/>
      <c r="AL255" s="879"/>
      <c r="AM255" s="879"/>
      <c r="AN255" s="879"/>
      <c r="AO255" s="879"/>
      <c r="AP255" s="879"/>
      <c r="AQ255" s="879"/>
      <c r="AR255" s="879"/>
      <c r="AS255" s="879"/>
      <c r="AT255" s="879"/>
      <c r="AU255" s="879"/>
      <c r="AV255" s="879"/>
      <c r="AW255" s="879"/>
      <c r="AX255" s="879"/>
      <c r="AY255" s="879"/>
      <c r="AZ255" s="879"/>
      <c r="BA255" s="879"/>
      <c r="BB255" s="879"/>
      <c r="BC255" s="879"/>
      <c r="BD255" s="879"/>
    </row>
    <row r="256" ht="15.75" hidden="1" customHeight="1">
      <c r="F256" s="874" t="str">
        <f t="shared" si="1"/>
        <v/>
      </c>
      <c r="G256" s="718"/>
      <c r="H256" s="718"/>
      <c r="I256" s="718"/>
      <c r="J256" s="718"/>
      <c r="K256" s="718"/>
      <c r="L256" s="811"/>
      <c r="M256" s="880"/>
      <c r="N256" s="880"/>
      <c r="O256" s="880"/>
      <c r="P256" s="880"/>
      <c r="Q256" s="880"/>
      <c r="R256" s="880"/>
      <c r="S256" s="880"/>
      <c r="T256" s="811"/>
      <c r="U256" s="880"/>
      <c r="V256" s="880"/>
      <c r="W256" s="881"/>
      <c r="X256" s="881"/>
      <c r="Y256" s="881"/>
      <c r="Z256" s="881"/>
      <c r="AA256" s="881"/>
      <c r="AB256" s="881"/>
      <c r="AC256" s="881"/>
      <c r="AD256" s="880"/>
      <c r="AE256" s="880"/>
      <c r="AF256" s="880"/>
      <c r="AG256" s="881"/>
      <c r="AH256" s="882"/>
      <c r="AI256" s="879"/>
      <c r="AJ256" s="879"/>
      <c r="AK256" s="879"/>
      <c r="AL256" s="879"/>
      <c r="AM256" s="879"/>
      <c r="AN256" s="879"/>
      <c r="AO256" s="879"/>
      <c r="AP256" s="879"/>
      <c r="AQ256" s="879"/>
      <c r="AR256" s="879"/>
      <c r="AS256" s="879"/>
      <c r="AT256" s="879"/>
      <c r="AU256" s="879"/>
      <c r="AV256" s="879"/>
      <c r="AW256" s="879"/>
      <c r="AX256" s="879"/>
      <c r="AY256" s="879"/>
      <c r="AZ256" s="879"/>
      <c r="BA256" s="879"/>
      <c r="BB256" s="879"/>
      <c r="BC256" s="879"/>
      <c r="BD256" s="879"/>
    </row>
    <row r="257" ht="15.75" hidden="1" customHeight="1">
      <c r="F257" s="874" t="str">
        <f t="shared" si="1"/>
        <v/>
      </c>
      <c r="G257" s="718"/>
      <c r="H257" s="718"/>
      <c r="I257" s="718"/>
      <c r="J257" s="718"/>
      <c r="K257" s="718"/>
      <c r="L257" s="811"/>
      <c r="M257" s="880"/>
      <c r="N257" s="880"/>
      <c r="O257" s="880"/>
      <c r="P257" s="880"/>
      <c r="Q257" s="880"/>
      <c r="R257" s="880"/>
      <c r="S257" s="880"/>
      <c r="T257" s="811"/>
      <c r="U257" s="880"/>
      <c r="V257" s="880"/>
      <c r="W257" s="881"/>
      <c r="X257" s="881"/>
      <c r="Y257" s="881"/>
      <c r="Z257" s="881"/>
      <c r="AA257" s="881"/>
      <c r="AB257" s="881"/>
      <c r="AC257" s="881"/>
      <c r="AD257" s="880"/>
      <c r="AE257" s="880"/>
      <c r="AF257" s="880"/>
      <c r="AG257" s="881"/>
      <c r="AH257" s="882"/>
      <c r="AI257" s="879"/>
      <c r="AJ257" s="879"/>
      <c r="AK257" s="879"/>
      <c r="AL257" s="879"/>
      <c r="AM257" s="879"/>
      <c r="AN257" s="879"/>
      <c r="AO257" s="879"/>
      <c r="AP257" s="879"/>
      <c r="AQ257" s="879"/>
      <c r="AR257" s="879"/>
      <c r="AS257" s="879"/>
      <c r="AT257" s="879"/>
      <c r="AU257" s="879"/>
      <c r="AV257" s="879"/>
      <c r="AW257" s="879"/>
      <c r="AX257" s="879"/>
      <c r="AY257" s="879"/>
      <c r="AZ257" s="879"/>
      <c r="BA257" s="879"/>
      <c r="BB257" s="879"/>
      <c r="BC257" s="879"/>
      <c r="BD257" s="879"/>
    </row>
    <row r="258" ht="15.75" hidden="1" customHeight="1">
      <c r="F258" s="874" t="str">
        <f t="shared" si="1"/>
        <v/>
      </c>
      <c r="G258" s="718"/>
      <c r="H258" s="718"/>
      <c r="I258" s="718"/>
      <c r="J258" s="718"/>
      <c r="K258" s="718"/>
      <c r="L258" s="811"/>
      <c r="M258" s="880"/>
      <c r="N258" s="880"/>
      <c r="O258" s="880"/>
      <c r="P258" s="880"/>
      <c r="Q258" s="880"/>
      <c r="R258" s="880"/>
      <c r="S258" s="880"/>
      <c r="T258" s="811"/>
      <c r="U258" s="880"/>
      <c r="V258" s="880"/>
      <c r="W258" s="881"/>
      <c r="X258" s="881"/>
      <c r="Y258" s="881"/>
      <c r="Z258" s="881"/>
      <c r="AA258" s="881"/>
      <c r="AB258" s="881"/>
      <c r="AC258" s="881"/>
      <c r="AD258" s="880"/>
      <c r="AE258" s="880"/>
      <c r="AF258" s="880"/>
      <c r="AG258" s="881"/>
      <c r="AH258" s="882"/>
      <c r="AI258" s="879"/>
      <c r="AJ258" s="879"/>
      <c r="AK258" s="879"/>
      <c r="AL258" s="879"/>
      <c r="AM258" s="879"/>
      <c r="AN258" s="879"/>
      <c r="AO258" s="879"/>
      <c r="AP258" s="879"/>
      <c r="AQ258" s="879"/>
      <c r="AR258" s="879"/>
      <c r="AS258" s="879"/>
      <c r="AT258" s="879"/>
      <c r="AU258" s="879"/>
      <c r="AV258" s="879"/>
      <c r="AW258" s="879"/>
      <c r="AX258" s="879"/>
      <c r="AY258" s="879"/>
      <c r="AZ258" s="879"/>
      <c r="BA258" s="879"/>
      <c r="BB258" s="879"/>
      <c r="BC258" s="879"/>
      <c r="BD258" s="879"/>
    </row>
    <row r="259" ht="15.75" hidden="1" customHeight="1">
      <c r="F259" s="874" t="str">
        <f t="shared" si="1"/>
        <v/>
      </c>
      <c r="G259" s="718"/>
      <c r="H259" s="718"/>
      <c r="I259" s="718"/>
      <c r="J259" s="718"/>
      <c r="K259" s="718"/>
      <c r="L259" s="811"/>
      <c r="M259" s="880"/>
      <c r="N259" s="880"/>
      <c r="O259" s="880"/>
      <c r="P259" s="880"/>
      <c r="Q259" s="880"/>
      <c r="R259" s="880"/>
      <c r="S259" s="880"/>
      <c r="T259" s="811"/>
      <c r="U259" s="880"/>
      <c r="V259" s="880"/>
      <c r="W259" s="881"/>
      <c r="X259" s="881"/>
      <c r="Y259" s="881"/>
      <c r="Z259" s="881"/>
      <c r="AA259" s="881"/>
      <c r="AB259" s="881"/>
      <c r="AC259" s="881"/>
      <c r="AD259" s="880"/>
      <c r="AE259" s="880"/>
      <c r="AF259" s="880"/>
      <c r="AG259" s="881"/>
      <c r="AH259" s="882"/>
      <c r="AI259" s="879"/>
      <c r="AJ259" s="879"/>
      <c r="AK259" s="879"/>
      <c r="AL259" s="879"/>
      <c r="AM259" s="879"/>
      <c r="AN259" s="879"/>
      <c r="AO259" s="879"/>
      <c r="AP259" s="879"/>
      <c r="AQ259" s="879"/>
      <c r="AR259" s="879"/>
      <c r="AS259" s="879"/>
      <c r="AT259" s="879"/>
      <c r="AU259" s="879"/>
      <c r="AV259" s="879"/>
      <c r="AW259" s="879"/>
      <c r="AX259" s="879"/>
      <c r="AY259" s="879"/>
      <c r="AZ259" s="879"/>
      <c r="BA259" s="879"/>
      <c r="BB259" s="879"/>
      <c r="BC259" s="879"/>
      <c r="BD259" s="879"/>
    </row>
    <row r="260" ht="15.75" hidden="1" customHeight="1">
      <c r="F260" s="874" t="str">
        <f t="shared" si="1"/>
        <v/>
      </c>
      <c r="G260" s="718"/>
      <c r="H260" s="718"/>
      <c r="I260" s="718"/>
      <c r="J260" s="718"/>
      <c r="K260" s="718"/>
      <c r="L260" s="811"/>
      <c r="M260" s="880"/>
      <c r="N260" s="880"/>
      <c r="O260" s="880"/>
      <c r="P260" s="880"/>
      <c r="Q260" s="880"/>
      <c r="R260" s="880"/>
      <c r="S260" s="880"/>
      <c r="T260" s="811"/>
      <c r="U260" s="880"/>
      <c r="V260" s="880"/>
      <c r="W260" s="881"/>
      <c r="X260" s="881"/>
      <c r="Y260" s="881"/>
      <c r="Z260" s="881"/>
      <c r="AA260" s="881"/>
      <c r="AB260" s="881"/>
      <c r="AC260" s="881"/>
      <c r="AD260" s="880"/>
      <c r="AE260" s="880"/>
      <c r="AF260" s="880"/>
      <c r="AG260" s="881"/>
      <c r="AH260" s="882"/>
      <c r="AI260" s="879"/>
      <c r="AJ260" s="879"/>
      <c r="AK260" s="879"/>
      <c r="AL260" s="879"/>
      <c r="AM260" s="879"/>
      <c r="AN260" s="879"/>
      <c r="AO260" s="879"/>
      <c r="AP260" s="879"/>
      <c r="AQ260" s="879"/>
      <c r="AR260" s="879"/>
      <c r="AS260" s="879"/>
      <c r="AT260" s="879"/>
      <c r="AU260" s="879"/>
      <c r="AV260" s="879"/>
      <c r="AW260" s="879"/>
      <c r="AX260" s="879"/>
      <c r="AY260" s="879"/>
      <c r="AZ260" s="879"/>
      <c r="BA260" s="879"/>
      <c r="BB260" s="879"/>
      <c r="BC260" s="879"/>
      <c r="BD260" s="879"/>
    </row>
    <row r="261" ht="15.75" hidden="1" customHeight="1">
      <c r="F261" s="874" t="str">
        <f t="shared" si="1"/>
        <v/>
      </c>
      <c r="G261" s="718"/>
      <c r="H261" s="718"/>
      <c r="I261" s="718"/>
      <c r="J261" s="718"/>
      <c r="K261" s="718"/>
      <c r="L261" s="811"/>
      <c r="M261" s="880"/>
      <c r="N261" s="880"/>
      <c r="O261" s="880"/>
      <c r="P261" s="880"/>
      <c r="Q261" s="880"/>
      <c r="R261" s="880"/>
      <c r="S261" s="880"/>
      <c r="T261" s="811"/>
      <c r="U261" s="880"/>
      <c r="V261" s="880"/>
      <c r="W261" s="881"/>
      <c r="X261" s="881"/>
      <c r="Y261" s="881"/>
      <c r="Z261" s="881"/>
      <c r="AA261" s="881"/>
      <c r="AB261" s="881"/>
      <c r="AC261" s="881"/>
      <c r="AD261" s="880"/>
      <c r="AE261" s="880"/>
      <c r="AF261" s="880"/>
      <c r="AG261" s="881"/>
      <c r="AH261" s="882"/>
      <c r="AI261" s="879"/>
      <c r="AJ261" s="879"/>
      <c r="AK261" s="879"/>
      <c r="AL261" s="879"/>
      <c r="AM261" s="879"/>
      <c r="AN261" s="879"/>
      <c r="AO261" s="879"/>
      <c r="AP261" s="879"/>
      <c r="AQ261" s="879"/>
      <c r="AR261" s="879"/>
      <c r="AS261" s="879"/>
      <c r="AT261" s="879"/>
      <c r="AU261" s="879"/>
      <c r="AV261" s="879"/>
      <c r="AW261" s="879"/>
      <c r="AX261" s="879"/>
      <c r="AY261" s="879"/>
      <c r="AZ261" s="879"/>
      <c r="BA261" s="879"/>
      <c r="BB261" s="879"/>
      <c r="BC261" s="879"/>
      <c r="BD261" s="879"/>
    </row>
    <row r="262" ht="15.75" hidden="1" customHeight="1">
      <c r="F262" s="874" t="str">
        <f t="shared" si="1"/>
        <v/>
      </c>
      <c r="G262" s="718"/>
      <c r="H262" s="718"/>
      <c r="I262" s="718"/>
      <c r="J262" s="718"/>
      <c r="K262" s="718"/>
      <c r="L262" s="811"/>
      <c r="M262" s="880"/>
      <c r="N262" s="880"/>
      <c r="O262" s="880"/>
      <c r="P262" s="880"/>
      <c r="Q262" s="880"/>
      <c r="R262" s="880"/>
      <c r="S262" s="880"/>
      <c r="T262" s="811"/>
      <c r="U262" s="880"/>
      <c r="V262" s="880"/>
      <c r="W262" s="881"/>
      <c r="X262" s="881"/>
      <c r="Y262" s="881"/>
      <c r="Z262" s="881"/>
      <c r="AA262" s="881"/>
      <c r="AB262" s="881"/>
      <c r="AC262" s="881"/>
      <c r="AD262" s="880"/>
      <c r="AE262" s="880"/>
      <c r="AF262" s="880"/>
      <c r="AG262" s="881"/>
      <c r="AH262" s="882"/>
      <c r="AI262" s="879"/>
      <c r="AJ262" s="879"/>
      <c r="AK262" s="879"/>
      <c r="AL262" s="879"/>
      <c r="AM262" s="879"/>
      <c r="AN262" s="879"/>
      <c r="AO262" s="879"/>
      <c r="AP262" s="879"/>
      <c r="AQ262" s="879"/>
      <c r="AR262" s="879"/>
      <c r="AS262" s="879"/>
      <c r="AT262" s="879"/>
      <c r="AU262" s="879"/>
      <c r="AV262" s="879"/>
      <c r="AW262" s="879"/>
      <c r="AX262" s="879"/>
      <c r="AY262" s="879"/>
      <c r="AZ262" s="879"/>
      <c r="BA262" s="879"/>
      <c r="BB262" s="879"/>
      <c r="BC262" s="879"/>
      <c r="BD262" s="879"/>
    </row>
    <row r="263" ht="15.75" hidden="1" customHeight="1">
      <c r="F263" s="874" t="str">
        <f t="shared" si="1"/>
        <v/>
      </c>
      <c r="G263" s="718"/>
      <c r="H263" s="718"/>
      <c r="I263" s="718"/>
      <c r="J263" s="718"/>
      <c r="K263" s="718"/>
      <c r="L263" s="811"/>
      <c r="M263" s="880"/>
      <c r="N263" s="880"/>
      <c r="O263" s="880"/>
      <c r="P263" s="880"/>
      <c r="Q263" s="880"/>
      <c r="R263" s="880"/>
      <c r="S263" s="880"/>
      <c r="T263" s="811"/>
      <c r="U263" s="880"/>
      <c r="V263" s="880"/>
      <c r="W263" s="881"/>
      <c r="X263" s="881"/>
      <c r="Y263" s="881"/>
      <c r="Z263" s="881"/>
      <c r="AA263" s="881"/>
      <c r="AB263" s="881"/>
      <c r="AC263" s="881"/>
      <c r="AD263" s="880"/>
      <c r="AE263" s="880"/>
      <c r="AF263" s="880"/>
      <c r="AG263" s="881"/>
      <c r="AH263" s="882"/>
      <c r="AI263" s="879"/>
      <c r="AJ263" s="879"/>
      <c r="AK263" s="879"/>
      <c r="AL263" s="879"/>
      <c r="AM263" s="879"/>
      <c r="AN263" s="879"/>
      <c r="AO263" s="879"/>
      <c r="AP263" s="879"/>
      <c r="AQ263" s="879"/>
      <c r="AR263" s="879"/>
      <c r="AS263" s="879"/>
      <c r="AT263" s="879"/>
      <c r="AU263" s="879"/>
      <c r="AV263" s="879"/>
      <c r="AW263" s="879"/>
      <c r="AX263" s="879"/>
      <c r="AY263" s="879"/>
      <c r="AZ263" s="879"/>
      <c r="BA263" s="879"/>
      <c r="BB263" s="879"/>
      <c r="BC263" s="879"/>
      <c r="BD263" s="879"/>
    </row>
    <row r="264" ht="15.75" hidden="1" customHeight="1">
      <c r="F264" s="874" t="str">
        <f t="shared" si="1"/>
        <v/>
      </c>
      <c r="G264" s="718"/>
      <c r="H264" s="718"/>
      <c r="I264" s="718"/>
      <c r="J264" s="718"/>
      <c r="K264" s="718"/>
      <c r="L264" s="811"/>
      <c r="M264" s="880"/>
      <c r="N264" s="880"/>
      <c r="O264" s="880"/>
      <c r="P264" s="880"/>
      <c r="Q264" s="880"/>
      <c r="R264" s="880"/>
      <c r="S264" s="880"/>
      <c r="T264" s="811"/>
      <c r="U264" s="880"/>
      <c r="V264" s="880"/>
      <c r="W264" s="881"/>
      <c r="X264" s="881"/>
      <c r="Y264" s="881"/>
      <c r="Z264" s="881"/>
      <c r="AA264" s="881"/>
      <c r="AB264" s="881"/>
      <c r="AC264" s="881"/>
      <c r="AD264" s="880"/>
      <c r="AE264" s="880"/>
      <c r="AF264" s="880"/>
      <c r="AG264" s="881"/>
      <c r="AH264" s="882"/>
      <c r="AI264" s="879"/>
      <c r="AJ264" s="879"/>
      <c r="AK264" s="879"/>
      <c r="AL264" s="879"/>
      <c r="AM264" s="879"/>
      <c r="AN264" s="879"/>
      <c r="AO264" s="879"/>
      <c r="AP264" s="879"/>
      <c r="AQ264" s="879"/>
      <c r="AR264" s="879"/>
      <c r="AS264" s="879"/>
      <c r="AT264" s="879"/>
      <c r="AU264" s="879"/>
      <c r="AV264" s="879"/>
      <c r="AW264" s="879"/>
      <c r="AX264" s="879"/>
      <c r="AY264" s="879"/>
      <c r="AZ264" s="879"/>
      <c r="BA264" s="879"/>
      <c r="BB264" s="879"/>
      <c r="BC264" s="879"/>
      <c r="BD264" s="879"/>
    </row>
    <row r="265" ht="15.75" hidden="1" customHeight="1">
      <c r="F265" s="874" t="str">
        <f t="shared" si="1"/>
        <v/>
      </c>
      <c r="G265" s="718"/>
      <c r="H265" s="718"/>
      <c r="I265" s="718"/>
      <c r="J265" s="718"/>
      <c r="K265" s="718"/>
      <c r="L265" s="811"/>
      <c r="M265" s="880"/>
      <c r="N265" s="880"/>
      <c r="O265" s="880"/>
      <c r="P265" s="880"/>
      <c r="Q265" s="880"/>
      <c r="R265" s="880"/>
      <c r="S265" s="880"/>
      <c r="T265" s="811"/>
      <c r="U265" s="880"/>
      <c r="V265" s="880"/>
      <c r="W265" s="881"/>
      <c r="X265" s="881"/>
      <c r="Y265" s="881"/>
      <c r="Z265" s="881"/>
      <c r="AA265" s="881"/>
      <c r="AB265" s="881"/>
      <c r="AC265" s="881"/>
      <c r="AD265" s="880"/>
      <c r="AE265" s="880"/>
      <c r="AF265" s="880"/>
      <c r="AG265" s="881"/>
      <c r="AH265" s="882"/>
      <c r="AI265" s="879"/>
      <c r="AJ265" s="879"/>
      <c r="AK265" s="879"/>
      <c r="AL265" s="879"/>
      <c r="AM265" s="879"/>
      <c r="AN265" s="879"/>
      <c r="AO265" s="879"/>
      <c r="AP265" s="879"/>
      <c r="AQ265" s="879"/>
      <c r="AR265" s="879"/>
      <c r="AS265" s="879"/>
      <c r="AT265" s="879"/>
      <c r="AU265" s="879"/>
      <c r="AV265" s="879"/>
      <c r="AW265" s="879"/>
      <c r="AX265" s="879"/>
      <c r="AY265" s="879"/>
      <c r="AZ265" s="879"/>
      <c r="BA265" s="879"/>
      <c r="BB265" s="879"/>
      <c r="BC265" s="879"/>
      <c r="BD265" s="879"/>
    </row>
    <row r="266" ht="15.75" hidden="1" customHeight="1">
      <c r="F266" s="874" t="str">
        <f t="shared" si="1"/>
        <v/>
      </c>
      <c r="G266" s="718"/>
      <c r="H266" s="718"/>
      <c r="I266" s="718"/>
      <c r="J266" s="718"/>
      <c r="K266" s="718"/>
      <c r="L266" s="811"/>
      <c r="M266" s="880"/>
      <c r="N266" s="880"/>
      <c r="O266" s="880"/>
      <c r="P266" s="880"/>
      <c r="Q266" s="880"/>
      <c r="R266" s="880"/>
      <c r="S266" s="880"/>
      <c r="T266" s="811"/>
      <c r="U266" s="880"/>
      <c r="V266" s="880"/>
      <c r="W266" s="881"/>
      <c r="X266" s="881"/>
      <c r="Y266" s="881"/>
      <c r="Z266" s="881"/>
      <c r="AA266" s="881"/>
      <c r="AB266" s="881"/>
      <c r="AC266" s="881"/>
      <c r="AD266" s="880"/>
      <c r="AE266" s="880"/>
      <c r="AF266" s="880"/>
      <c r="AG266" s="881"/>
      <c r="AH266" s="882"/>
      <c r="AI266" s="879"/>
      <c r="AJ266" s="879"/>
      <c r="AK266" s="879"/>
      <c r="AL266" s="879"/>
      <c r="AM266" s="879"/>
      <c r="AN266" s="879"/>
      <c r="AO266" s="879"/>
      <c r="AP266" s="879"/>
      <c r="AQ266" s="879"/>
      <c r="AR266" s="879"/>
      <c r="AS266" s="879"/>
      <c r="AT266" s="879"/>
      <c r="AU266" s="879"/>
      <c r="AV266" s="879"/>
      <c r="AW266" s="879"/>
      <c r="AX266" s="879"/>
      <c r="AY266" s="879"/>
      <c r="AZ266" s="879"/>
      <c r="BA266" s="879"/>
      <c r="BB266" s="879"/>
      <c r="BC266" s="879"/>
      <c r="BD266" s="879"/>
    </row>
    <row r="267" ht="15.75" hidden="1" customHeight="1">
      <c r="F267" s="874" t="str">
        <f t="shared" si="1"/>
        <v/>
      </c>
      <c r="G267" s="718"/>
      <c r="H267" s="718"/>
      <c r="I267" s="718"/>
      <c r="J267" s="718"/>
      <c r="K267" s="718"/>
      <c r="L267" s="811"/>
      <c r="M267" s="880"/>
      <c r="N267" s="880"/>
      <c r="O267" s="880"/>
      <c r="P267" s="880"/>
      <c r="Q267" s="880"/>
      <c r="R267" s="880"/>
      <c r="S267" s="880"/>
      <c r="T267" s="811"/>
      <c r="U267" s="880"/>
      <c r="V267" s="880"/>
      <c r="W267" s="881"/>
      <c r="X267" s="881"/>
      <c r="Y267" s="881"/>
      <c r="Z267" s="881"/>
      <c r="AA267" s="881"/>
      <c r="AB267" s="881"/>
      <c r="AC267" s="881"/>
      <c r="AD267" s="880"/>
      <c r="AE267" s="880"/>
      <c r="AF267" s="880"/>
      <c r="AG267" s="881"/>
      <c r="AH267" s="882"/>
      <c r="AI267" s="879"/>
      <c r="AJ267" s="879"/>
      <c r="AK267" s="879"/>
      <c r="AL267" s="879"/>
      <c r="AM267" s="879"/>
      <c r="AN267" s="879"/>
      <c r="AO267" s="879"/>
      <c r="AP267" s="879"/>
      <c r="AQ267" s="879"/>
      <c r="AR267" s="879"/>
      <c r="AS267" s="879"/>
      <c r="AT267" s="879"/>
      <c r="AU267" s="879"/>
      <c r="AV267" s="879"/>
      <c r="AW267" s="879"/>
      <c r="AX267" s="879"/>
      <c r="AY267" s="879"/>
      <c r="AZ267" s="879"/>
      <c r="BA267" s="879"/>
      <c r="BB267" s="879"/>
      <c r="BC267" s="879"/>
      <c r="BD267" s="879"/>
    </row>
    <row r="268" ht="15.75" hidden="1" customHeight="1">
      <c r="F268" s="874" t="str">
        <f t="shared" si="1"/>
        <v/>
      </c>
      <c r="G268" s="718"/>
      <c r="H268" s="718"/>
      <c r="I268" s="718"/>
      <c r="J268" s="718"/>
      <c r="K268" s="718"/>
      <c r="L268" s="811"/>
      <c r="M268" s="880"/>
      <c r="N268" s="880"/>
      <c r="O268" s="880"/>
      <c r="P268" s="880"/>
      <c r="Q268" s="880"/>
      <c r="R268" s="880"/>
      <c r="S268" s="880"/>
      <c r="T268" s="811"/>
      <c r="U268" s="880"/>
      <c r="V268" s="880"/>
      <c r="W268" s="881"/>
      <c r="X268" s="881"/>
      <c r="Y268" s="881"/>
      <c r="Z268" s="881"/>
      <c r="AA268" s="881"/>
      <c r="AB268" s="881"/>
      <c r="AC268" s="881"/>
      <c r="AD268" s="880"/>
      <c r="AE268" s="880"/>
      <c r="AF268" s="880"/>
      <c r="AG268" s="881"/>
      <c r="AH268" s="882"/>
      <c r="AI268" s="879"/>
      <c r="AJ268" s="879"/>
      <c r="AK268" s="879"/>
      <c r="AL268" s="879"/>
      <c r="AM268" s="879"/>
      <c r="AN268" s="879"/>
      <c r="AO268" s="879"/>
      <c r="AP268" s="879"/>
      <c r="AQ268" s="879"/>
      <c r="AR268" s="879"/>
      <c r="AS268" s="879"/>
      <c r="AT268" s="879"/>
      <c r="AU268" s="879"/>
      <c r="AV268" s="879"/>
      <c r="AW268" s="879"/>
      <c r="AX268" s="879"/>
      <c r="AY268" s="879"/>
      <c r="AZ268" s="879"/>
      <c r="BA268" s="879"/>
      <c r="BB268" s="879"/>
      <c r="BC268" s="879"/>
      <c r="BD268" s="879"/>
    </row>
    <row r="269" ht="15.75" hidden="1" customHeight="1">
      <c r="F269" s="874" t="str">
        <f t="shared" si="1"/>
        <v/>
      </c>
      <c r="G269" s="718"/>
      <c r="H269" s="718"/>
      <c r="I269" s="718"/>
      <c r="J269" s="718"/>
      <c r="K269" s="718"/>
      <c r="L269" s="811"/>
      <c r="M269" s="880"/>
      <c r="N269" s="880"/>
      <c r="O269" s="880"/>
      <c r="P269" s="880"/>
      <c r="Q269" s="880"/>
      <c r="R269" s="880"/>
      <c r="S269" s="880"/>
      <c r="T269" s="811"/>
      <c r="U269" s="880"/>
      <c r="V269" s="880"/>
      <c r="W269" s="881"/>
      <c r="X269" s="881"/>
      <c r="Y269" s="881"/>
      <c r="Z269" s="881"/>
      <c r="AA269" s="881"/>
      <c r="AB269" s="881"/>
      <c r="AC269" s="881"/>
      <c r="AD269" s="880"/>
      <c r="AE269" s="880"/>
      <c r="AF269" s="880"/>
      <c r="AG269" s="881"/>
      <c r="AH269" s="882"/>
      <c r="AI269" s="879"/>
      <c r="AJ269" s="879"/>
      <c r="AK269" s="879"/>
      <c r="AL269" s="879"/>
      <c r="AM269" s="879"/>
      <c r="AN269" s="879"/>
      <c r="AO269" s="879"/>
      <c r="AP269" s="879"/>
      <c r="AQ269" s="879"/>
      <c r="AR269" s="879"/>
      <c r="AS269" s="879"/>
      <c r="AT269" s="879"/>
      <c r="AU269" s="879"/>
      <c r="AV269" s="879"/>
      <c r="AW269" s="879"/>
      <c r="AX269" s="879"/>
      <c r="AY269" s="879"/>
      <c r="AZ269" s="879"/>
      <c r="BA269" s="879"/>
      <c r="BB269" s="879"/>
      <c r="BC269" s="879"/>
      <c r="BD269" s="879"/>
    </row>
    <row r="270" ht="15.75" hidden="1" customHeight="1">
      <c r="F270" s="874" t="str">
        <f t="shared" si="1"/>
        <v/>
      </c>
      <c r="G270" s="718"/>
      <c r="H270" s="718"/>
      <c r="I270" s="718"/>
      <c r="J270" s="718"/>
      <c r="K270" s="718"/>
      <c r="L270" s="811"/>
      <c r="M270" s="880"/>
      <c r="N270" s="880"/>
      <c r="O270" s="880"/>
      <c r="P270" s="880"/>
      <c r="Q270" s="880"/>
      <c r="R270" s="880"/>
      <c r="S270" s="880"/>
      <c r="T270" s="811"/>
      <c r="U270" s="880"/>
      <c r="V270" s="880"/>
      <c r="W270" s="881"/>
      <c r="X270" s="881"/>
      <c r="Y270" s="881"/>
      <c r="Z270" s="881"/>
      <c r="AA270" s="881"/>
      <c r="AB270" s="881"/>
      <c r="AC270" s="881"/>
      <c r="AD270" s="880"/>
      <c r="AE270" s="880"/>
      <c r="AF270" s="880"/>
      <c r="AG270" s="881"/>
      <c r="AH270" s="882"/>
      <c r="AI270" s="879"/>
      <c r="AJ270" s="879"/>
      <c r="AK270" s="879"/>
      <c r="AL270" s="879"/>
      <c r="AM270" s="879"/>
      <c r="AN270" s="879"/>
      <c r="AO270" s="879"/>
      <c r="AP270" s="879"/>
      <c r="AQ270" s="879"/>
      <c r="AR270" s="879"/>
      <c r="AS270" s="879"/>
      <c r="AT270" s="879"/>
      <c r="AU270" s="879"/>
      <c r="AV270" s="879"/>
      <c r="AW270" s="879"/>
      <c r="AX270" s="879"/>
      <c r="AY270" s="879"/>
      <c r="AZ270" s="879"/>
      <c r="BA270" s="879"/>
      <c r="BB270" s="879"/>
      <c r="BC270" s="879"/>
      <c r="BD270" s="879"/>
    </row>
    <row r="271" ht="15.75" hidden="1" customHeight="1">
      <c r="F271" s="874" t="str">
        <f t="shared" si="1"/>
        <v/>
      </c>
      <c r="G271" s="718"/>
      <c r="H271" s="718"/>
      <c r="I271" s="718"/>
      <c r="J271" s="718"/>
      <c r="K271" s="718"/>
      <c r="L271" s="811"/>
      <c r="M271" s="880"/>
      <c r="N271" s="880"/>
      <c r="O271" s="880"/>
      <c r="P271" s="880"/>
      <c r="Q271" s="880"/>
      <c r="R271" s="880"/>
      <c r="S271" s="880"/>
      <c r="T271" s="811"/>
      <c r="U271" s="880"/>
      <c r="V271" s="880"/>
      <c r="W271" s="881"/>
      <c r="X271" s="881"/>
      <c r="Y271" s="881"/>
      <c r="Z271" s="881"/>
      <c r="AA271" s="881"/>
      <c r="AB271" s="881"/>
      <c r="AC271" s="881"/>
      <c r="AD271" s="880"/>
      <c r="AE271" s="880"/>
      <c r="AF271" s="880"/>
      <c r="AG271" s="881"/>
      <c r="AH271" s="882"/>
      <c r="AI271" s="879"/>
      <c r="AJ271" s="879"/>
      <c r="AK271" s="879"/>
      <c r="AL271" s="879"/>
      <c r="AM271" s="879"/>
      <c r="AN271" s="879"/>
      <c r="AO271" s="879"/>
      <c r="AP271" s="879"/>
      <c r="AQ271" s="879"/>
      <c r="AR271" s="879"/>
      <c r="AS271" s="879"/>
      <c r="AT271" s="879"/>
      <c r="AU271" s="879"/>
      <c r="AV271" s="879"/>
      <c r="AW271" s="879"/>
      <c r="AX271" s="879"/>
      <c r="AY271" s="879"/>
      <c r="AZ271" s="879"/>
      <c r="BA271" s="879"/>
      <c r="BB271" s="879"/>
      <c r="BC271" s="879"/>
      <c r="BD271" s="879"/>
    </row>
    <row r="272" ht="15.75" hidden="1" customHeight="1">
      <c r="F272" s="874" t="str">
        <f t="shared" si="1"/>
        <v/>
      </c>
      <c r="G272" s="718"/>
      <c r="H272" s="718"/>
      <c r="I272" s="718"/>
      <c r="J272" s="718"/>
      <c r="K272" s="718"/>
      <c r="L272" s="811"/>
      <c r="M272" s="880"/>
      <c r="N272" s="880"/>
      <c r="O272" s="880"/>
      <c r="P272" s="880"/>
      <c r="Q272" s="880"/>
      <c r="R272" s="880"/>
      <c r="S272" s="880"/>
      <c r="T272" s="811"/>
      <c r="U272" s="880"/>
      <c r="V272" s="880"/>
      <c r="W272" s="881"/>
      <c r="X272" s="881"/>
      <c r="Y272" s="881"/>
      <c r="Z272" s="881"/>
      <c r="AA272" s="881"/>
      <c r="AB272" s="881"/>
      <c r="AC272" s="881"/>
      <c r="AD272" s="880"/>
      <c r="AE272" s="880"/>
      <c r="AF272" s="880"/>
      <c r="AG272" s="881"/>
      <c r="AH272" s="882"/>
      <c r="AI272" s="879"/>
      <c r="AJ272" s="879"/>
      <c r="AK272" s="879"/>
      <c r="AL272" s="879"/>
      <c r="AM272" s="879"/>
      <c r="AN272" s="879"/>
      <c r="AO272" s="879"/>
      <c r="AP272" s="879"/>
      <c r="AQ272" s="879"/>
      <c r="AR272" s="879"/>
      <c r="AS272" s="879"/>
      <c r="AT272" s="879"/>
      <c r="AU272" s="879"/>
      <c r="AV272" s="879"/>
      <c r="AW272" s="879"/>
      <c r="AX272" s="879"/>
      <c r="AY272" s="879"/>
      <c r="AZ272" s="879"/>
      <c r="BA272" s="879"/>
      <c r="BB272" s="879"/>
      <c r="BC272" s="879"/>
      <c r="BD272" s="879"/>
    </row>
    <row r="273" ht="15.75" hidden="1" customHeight="1">
      <c r="F273" s="874" t="str">
        <f t="shared" si="1"/>
        <v/>
      </c>
      <c r="G273" s="718"/>
      <c r="H273" s="718"/>
      <c r="I273" s="718"/>
      <c r="J273" s="718"/>
      <c r="K273" s="718"/>
      <c r="L273" s="811"/>
      <c r="M273" s="880"/>
      <c r="N273" s="880"/>
      <c r="O273" s="880"/>
      <c r="P273" s="880"/>
      <c r="Q273" s="880"/>
      <c r="R273" s="880"/>
      <c r="S273" s="880"/>
      <c r="T273" s="811"/>
      <c r="U273" s="880"/>
      <c r="V273" s="880"/>
      <c r="W273" s="881"/>
      <c r="X273" s="881"/>
      <c r="Y273" s="881"/>
      <c r="Z273" s="881"/>
      <c r="AA273" s="881"/>
      <c r="AB273" s="881"/>
      <c r="AC273" s="881"/>
      <c r="AD273" s="880"/>
      <c r="AE273" s="880"/>
      <c r="AF273" s="880"/>
      <c r="AG273" s="881"/>
      <c r="AH273" s="882"/>
      <c r="AI273" s="879"/>
      <c r="AJ273" s="879"/>
      <c r="AK273" s="879"/>
      <c r="AL273" s="879"/>
      <c r="AM273" s="879"/>
      <c r="AN273" s="879"/>
      <c r="AO273" s="879"/>
      <c r="AP273" s="879"/>
      <c r="AQ273" s="879"/>
      <c r="AR273" s="879"/>
      <c r="AS273" s="879"/>
      <c r="AT273" s="879"/>
      <c r="AU273" s="879"/>
      <c r="AV273" s="879"/>
      <c r="AW273" s="879"/>
      <c r="AX273" s="879"/>
      <c r="AY273" s="879"/>
      <c r="AZ273" s="879"/>
      <c r="BA273" s="879"/>
      <c r="BB273" s="879"/>
      <c r="BC273" s="879"/>
      <c r="BD273" s="879"/>
    </row>
    <row r="274" ht="15.75" hidden="1" customHeight="1">
      <c r="F274" s="874" t="str">
        <f t="shared" si="1"/>
        <v/>
      </c>
      <c r="G274" s="718"/>
      <c r="H274" s="718"/>
      <c r="I274" s="718"/>
      <c r="J274" s="718"/>
      <c r="K274" s="718"/>
      <c r="L274" s="811"/>
      <c r="M274" s="880"/>
      <c r="N274" s="880"/>
      <c r="O274" s="880"/>
      <c r="P274" s="880"/>
      <c r="Q274" s="880"/>
      <c r="R274" s="880"/>
      <c r="S274" s="880"/>
      <c r="T274" s="811"/>
      <c r="U274" s="880"/>
      <c r="V274" s="880"/>
      <c r="W274" s="881"/>
      <c r="X274" s="881"/>
      <c r="Y274" s="881"/>
      <c r="Z274" s="881"/>
      <c r="AA274" s="881"/>
      <c r="AB274" s="881"/>
      <c r="AC274" s="881"/>
      <c r="AD274" s="880"/>
      <c r="AE274" s="880"/>
      <c r="AF274" s="880"/>
      <c r="AG274" s="881"/>
      <c r="AH274" s="882"/>
      <c r="AI274" s="879"/>
      <c r="AJ274" s="879"/>
      <c r="AK274" s="879"/>
      <c r="AL274" s="879"/>
      <c r="AM274" s="879"/>
      <c r="AN274" s="879"/>
      <c r="AO274" s="879"/>
      <c r="AP274" s="879"/>
      <c r="AQ274" s="879"/>
      <c r="AR274" s="879"/>
      <c r="AS274" s="879"/>
      <c r="AT274" s="879"/>
      <c r="AU274" s="879"/>
      <c r="AV274" s="879"/>
      <c r="AW274" s="879"/>
      <c r="AX274" s="879"/>
      <c r="AY274" s="879"/>
      <c r="AZ274" s="879"/>
      <c r="BA274" s="879"/>
      <c r="BB274" s="879"/>
      <c r="BC274" s="879"/>
      <c r="BD274" s="879"/>
    </row>
    <row r="275" ht="15.75" hidden="1" customHeight="1">
      <c r="F275" s="874" t="str">
        <f t="shared" si="1"/>
        <v/>
      </c>
      <c r="G275" s="718"/>
      <c r="H275" s="718"/>
      <c r="I275" s="718"/>
      <c r="J275" s="718"/>
      <c r="K275" s="718"/>
      <c r="L275" s="811"/>
      <c r="M275" s="880"/>
      <c r="N275" s="880"/>
      <c r="O275" s="880"/>
      <c r="P275" s="880"/>
      <c r="Q275" s="880"/>
      <c r="R275" s="880"/>
      <c r="S275" s="880"/>
      <c r="T275" s="811"/>
      <c r="U275" s="880"/>
      <c r="V275" s="880"/>
      <c r="W275" s="881"/>
      <c r="X275" s="881"/>
      <c r="Y275" s="881"/>
      <c r="Z275" s="881"/>
      <c r="AA275" s="881"/>
      <c r="AB275" s="881"/>
      <c r="AC275" s="881"/>
      <c r="AD275" s="880"/>
      <c r="AE275" s="880"/>
      <c r="AF275" s="880"/>
      <c r="AG275" s="881"/>
      <c r="AH275" s="882"/>
      <c r="AI275" s="879"/>
      <c r="AJ275" s="879"/>
      <c r="AK275" s="879"/>
      <c r="AL275" s="879"/>
      <c r="AM275" s="879"/>
      <c r="AN275" s="879"/>
      <c r="AO275" s="879"/>
      <c r="AP275" s="879"/>
      <c r="AQ275" s="879"/>
      <c r="AR275" s="879"/>
      <c r="AS275" s="879"/>
      <c r="AT275" s="879"/>
      <c r="AU275" s="879"/>
      <c r="AV275" s="879"/>
      <c r="AW275" s="879"/>
      <c r="AX275" s="879"/>
      <c r="AY275" s="879"/>
      <c r="AZ275" s="879"/>
      <c r="BA275" s="879"/>
      <c r="BB275" s="879"/>
      <c r="BC275" s="879"/>
      <c r="BD275" s="879"/>
    </row>
    <row r="276" ht="15.75" hidden="1" customHeight="1">
      <c r="F276" s="874" t="str">
        <f t="shared" si="1"/>
        <v/>
      </c>
      <c r="G276" s="718"/>
      <c r="H276" s="718"/>
      <c r="I276" s="718"/>
      <c r="J276" s="718"/>
      <c r="K276" s="718"/>
      <c r="L276" s="811"/>
      <c r="M276" s="880"/>
      <c r="N276" s="880"/>
      <c r="O276" s="880"/>
      <c r="P276" s="880"/>
      <c r="Q276" s="880"/>
      <c r="R276" s="880"/>
      <c r="S276" s="880"/>
      <c r="T276" s="811"/>
      <c r="U276" s="880"/>
      <c r="V276" s="880"/>
      <c r="W276" s="881"/>
      <c r="X276" s="881"/>
      <c r="Y276" s="881"/>
      <c r="Z276" s="881"/>
      <c r="AA276" s="881"/>
      <c r="AB276" s="881"/>
      <c r="AC276" s="881"/>
      <c r="AD276" s="880"/>
      <c r="AE276" s="880"/>
      <c r="AF276" s="880"/>
      <c r="AG276" s="881"/>
      <c r="AH276" s="882"/>
      <c r="AI276" s="879"/>
      <c r="AJ276" s="879"/>
      <c r="AK276" s="879"/>
      <c r="AL276" s="879"/>
      <c r="AM276" s="879"/>
      <c r="AN276" s="879"/>
      <c r="AO276" s="879"/>
      <c r="AP276" s="879"/>
      <c r="AQ276" s="879"/>
      <c r="AR276" s="879"/>
      <c r="AS276" s="879"/>
      <c r="AT276" s="879"/>
      <c r="AU276" s="879"/>
      <c r="AV276" s="879"/>
      <c r="AW276" s="879"/>
      <c r="AX276" s="879"/>
      <c r="AY276" s="879"/>
      <c r="AZ276" s="879"/>
      <c r="BA276" s="879"/>
      <c r="BB276" s="879"/>
      <c r="BC276" s="879"/>
      <c r="BD276" s="879"/>
    </row>
    <row r="277" ht="15.75" hidden="1" customHeight="1">
      <c r="F277" s="874" t="str">
        <f t="shared" si="1"/>
        <v/>
      </c>
      <c r="G277" s="718"/>
      <c r="H277" s="718"/>
      <c r="I277" s="718"/>
      <c r="J277" s="718"/>
      <c r="K277" s="718"/>
      <c r="L277" s="811"/>
      <c r="M277" s="880"/>
      <c r="N277" s="880"/>
      <c r="O277" s="880"/>
      <c r="P277" s="880"/>
      <c r="Q277" s="880"/>
      <c r="R277" s="880"/>
      <c r="S277" s="880"/>
      <c r="T277" s="811"/>
      <c r="U277" s="880"/>
      <c r="V277" s="880"/>
      <c r="W277" s="881"/>
      <c r="X277" s="881"/>
      <c r="Y277" s="881"/>
      <c r="Z277" s="881"/>
      <c r="AA277" s="881"/>
      <c r="AB277" s="881"/>
      <c r="AC277" s="881"/>
      <c r="AD277" s="880"/>
      <c r="AE277" s="880"/>
      <c r="AF277" s="880"/>
      <c r="AG277" s="881"/>
      <c r="AH277" s="882"/>
      <c r="AI277" s="879"/>
      <c r="AJ277" s="879"/>
      <c r="AK277" s="879"/>
      <c r="AL277" s="879"/>
      <c r="AM277" s="879"/>
      <c r="AN277" s="879"/>
      <c r="AO277" s="879"/>
      <c r="AP277" s="879"/>
      <c r="AQ277" s="879"/>
      <c r="AR277" s="879"/>
      <c r="AS277" s="879"/>
      <c r="AT277" s="879"/>
      <c r="AU277" s="879"/>
      <c r="AV277" s="879"/>
      <c r="AW277" s="879"/>
      <c r="AX277" s="879"/>
      <c r="AY277" s="879"/>
      <c r="AZ277" s="879"/>
      <c r="BA277" s="879"/>
      <c r="BB277" s="879"/>
      <c r="BC277" s="879"/>
      <c r="BD277" s="879"/>
    </row>
    <row r="278" ht="15.75" hidden="1" customHeight="1">
      <c r="F278" s="874" t="str">
        <f t="shared" si="1"/>
        <v/>
      </c>
      <c r="G278" s="718"/>
      <c r="H278" s="718"/>
      <c r="I278" s="718"/>
      <c r="J278" s="718"/>
      <c r="K278" s="718"/>
      <c r="L278" s="811"/>
      <c r="M278" s="880"/>
      <c r="N278" s="880"/>
      <c r="O278" s="880"/>
      <c r="P278" s="880"/>
      <c r="Q278" s="880"/>
      <c r="R278" s="880"/>
      <c r="S278" s="880"/>
      <c r="T278" s="811"/>
      <c r="U278" s="880"/>
      <c r="V278" s="880"/>
      <c r="W278" s="881"/>
      <c r="X278" s="881"/>
      <c r="Y278" s="881"/>
      <c r="Z278" s="881"/>
      <c r="AA278" s="881"/>
      <c r="AB278" s="881"/>
      <c r="AC278" s="881"/>
      <c r="AD278" s="880"/>
      <c r="AE278" s="880"/>
      <c r="AF278" s="880"/>
      <c r="AG278" s="881"/>
      <c r="AH278" s="882"/>
      <c r="AI278" s="879"/>
      <c r="AJ278" s="879"/>
      <c r="AK278" s="879"/>
      <c r="AL278" s="879"/>
      <c r="AM278" s="879"/>
      <c r="AN278" s="879"/>
      <c r="AO278" s="879"/>
      <c r="AP278" s="879"/>
      <c r="AQ278" s="879"/>
      <c r="AR278" s="879"/>
      <c r="AS278" s="879"/>
      <c r="AT278" s="879"/>
      <c r="AU278" s="879"/>
      <c r="AV278" s="879"/>
      <c r="AW278" s="879"/>
      <c r="AX278" s="879"/>
      <c r="AY278" s="879"/>
      <c r="AZ278" s="879"/>
      <c r="BA278" s="879"/>
      <c r="BB278" s="879"/>
      <c r="BC278" s="879"/>
      <c r="BD278" s="879"/>
    </row>
    <row r="279" ht="15.75" hidden="1" customHeight="1">
      <c r="F279" s="874" t="str">
        <f t="shared" si="1"/>
        <v/>
      </c>
      <c r="G279" s="718"/>
      <c r="H279" s="718"/>
      <c r="I279" s="718"/>
      <c r="J279" s="718"/>
      <c r="K279" s="718"/>
      <c r="L279" s="811"/>
      <c r="M279" s="880"/>
      <c r="N279" s="880"/>
      <c r="O279" s="880"/>
      <c r="P279" s="880"/>
      <c r="Q279" s="880"/>
      <c r="R279" s="880"/>
      <c r="S279" s="880"/>
      <c r="T279" s="811"/>
      <c r="U279" s="880"/>
      <c r="V279" s="880"/>
      <c r="W279" s="881"/>
      <c r="X279" s="881"/>
      <c r="Y279" s="881"/>
      <c r="Z279" s="881"/>
      <c r="AA279" s="881"/>
      <c r="AB279" s="881"/>
      <c r="AC279" s="881"/>
      <c r="AD279" s="880"/>
      <c r="AE279" s="880"/>
      <c r="AF279" s="880"/>
      <c r="AG279" s="881"/>
      <c r="AH279" s="882"/>
      <c r="AI279" s="879"/>
      <c r="AJ279" s="879"/>
      <c r="AK279" s="879"/>
      <c r="AL279" s="879"/>
      <c r="AM279" s="879"/>
      <c r="AN279" s="879"/>
      <c r="AO279" s="879"/>
      <c r="AP279" s="879"/>
      <c r="AQ279" s="879"/>
      <c r="AR279" s="879"/>
      <c r="AS279" s="879"/>
      <c r="AT279" s="879"/>
      <c r="AU279" s="879"/>
      <c r="AV279" s="879"/>
      <c r="AW279" s="879"/>
      <c r="AX279" s="879"/>
      <c r="AY279" s="879"/>
      <c r="AZ279" s="879"/>
      <c r="BA279" s="879"/>
      <c r="BB279" s="879"/>
      <c r="BC279" s="879"/>
      <c r="BD279" s="879"/>
    </row>
    <row r="280" ht="15.75" hidden="1" customHeight="1">
      <c r="F280" s="874" t="str">
        <f t="shared" si="1"/>
        <v/>
      </c>
      <c r="G280" s="718"/>
      <c r="H280" s="718"/>
      <c r="I280" s="718"/>
      <c r="J280" s="718"/>
      <c r="K280" s="718"/>
      <c r="L280" s="811"/>
      <c r="M280" s="880"/>
      <c r="N280" s="880"/>
      <c r="O280" s="880"/>
      <c r="P280" s="880"/>
      <c r="Q280" s="880"/>
      <c r="R280" s="880"/>
      <c r="S280" s="880"/>
      <c r="T280" s="811"/>
      <c r="U280" s="880"/>
      <c r="V280" s="880"/>
      <c r="W280" s="881"/>
      <c r="X280" s="881"/>
      <c r="Y280" s="881"/>
      <c r="Z280" s="881"/>
      <c r="AA280" s="881"/>
      <c r="AB280" s="881"/>
      <c r="AC280" s="881"/>
      <c r="AD280" s="880"/>
      <c r="AE280" s="880"/>
      <c r="AF280" s="880"/>
      <c r="AG280" s="881"/>
      <c r="AH280" s="882"/>
      <c r="AI280" s="879"/>
      <c r="AJ280" s="879"/>
      <c r="AK280" s="879"/>
      <c r="AL280" s="879"/>
      <c r="AM280" s="879"/>
      <c r="AN280" s="879"/>
      <c r="AO280" s="879"/>
      <c r="AP280" s="879"/>
      <c r="AQ280" s="879"/>
      <c r="AR280" s="879"/>
      <c r="AS280" s="879"/>
      <c r="AT280" s="879"/>
      <c r="AU280" s="879"/>
      <c r="AV280" s="879"/>
      <c r="AW280" s="879"/>
      <c r="AX280" s="879"/>
      <c r="AY280" s="879"/>
      <c r="AZ280" s="879"/>
      <c r="BA280" s="879"/>
      <c r="BB280" s="879"/>
      <c r="BC280" s="879"/>
      <c r="BD280" s="879"/>
    </row>
    <row r="281" ht="15.75" hidden="1" customHeight="1">
      <c r="F281" s="874" t="str">
        <f t="shared" si="1"/>
        <v/>
      </c>
      <c r="G281" s="718"/>
      <c r="H281" s="718"/>
      <c r="I281" s="718"/>
      <c r="J281" s="718"/>
      <c r="K281" s="718"/>
      <c r="L281" s="811"/>
      <c r="M281" s="880"/>
      <c r="N281" s="880"/>
      <c r="O281" s="880"/>
      <c r="P281" s="880"/>
      <c r="Q281" s="880"/>
      <c r="R281" s="880"/>
      <c r="S281" s="880"/>
      <c r="T281" s="811"/>
      <c r="U281" s="880"/>
      <c r="V281" s="880"/>
      <c r="W281" s="881"/>
      <c r="X281" s="881"/>
      <c r="Y281" s="881"/>
      <c r="Z281" s="881"/>
      <c r="AA281" s="881"/>
      <c r="AB281" s="881"/>
      <c r="AC281" s="881"/>
      <c r="AD281" s="880"/>
      <c r="AE281" s="880"/>
      <c r="AF281" s="880"/>
      <c r="AG281" s="881"/>
      <c r="AH281" s="882"/>
      <c r="AI281" s="879"/>
      <c r="AJ281" s="879"/>
      <c r="AK281" s="879"/>
      <c r="AL281" s="879"/>
      <c r="AM281" s="879"/>
      <c r="AN281" s="879"/>
      <c r="AO281" s="879"/>
      <c r="AP281" s="879"/>
      <c r="AQ281" s="879"/>
      <c r="AR281" s="879"/>
      <c r="AS281" s="879"/>
      <c r="AT281" s="879"/>
      <c r="AU281" s="879"/>
      <c r="AV281" s="879"/>
      <c r="AW281" s="879"/>
      <c r="AX281" s="879"/>
      <c r="AY281" s="879"/>
      <c r="AZ281" s="879"/>
      <c r="BA281" s="879"/>
      <c r="BB281" s="879"/>
      <c r="BC281" s="879"/>
      <c r="BD281" s="879"/>
    </row>
    <row r="282" ht="15.75" hidden="1" customHeight="1">
      <c r="F282" s="874" t="str">
        <f t="shared" si="1"/>
        <v/>
      </c>
      <c r="G282" s="718"/>
      <c r="H282" s="718"/>
      <c r="I282" s="718"/>
      <c r="J282" s="718"/>
      <c r="K282" s="718"/>
      <c r="L282" s="811"/>
      <c r="M282" s="880"/>
      <c r="N282" s="880"/>
      <c r="O282" s="880"/>
      <c r="P282" s="880"/>
      <c r="Q282" s="880"/>
      <c r="R282" s="880"/>
      <c r="S282" s="880"/>
      <c r="T282" s="811"/>
      <c r="U282" s="880"/>
      <c r="V282" s="880"/>
      <c r="W282" s="881"/>
      <c r="X282" s="881"/>
      <c r="Y282" s="881"/>
      <c r="Z282" s="881"/>
      <c r="AA282" s="881"/>
      <c r="AB282" s="881"/>
      <c r="AC282" s="881"/>
      <c r="AD282" s="880"/>
      <c r="AE282" s="880"/>
      <c r="AF282" s="880"/>
      <c r="AG282" s="881"/>
      <c r="AH282" s="882"/>
      <c r="AI282" s="879"/>
      <c r="AJ282" s="879"/>
      <c r="AK282" s="879"/>
      <c r="AL282" s="879"/>
      <c r="AM282" s="879"/>
      <c r="AN282" s="879"/>
      <c r="AO282" s="879"/>
      <c r="AP282" s="879"/>
      <c r="AQ282" s="879"/>
      <c r="AR282" s="879"/>
      <c r="AS282" s="879"/>
      <c r="AT282" s="879"/>
      <c r="AU282" s="879"/>
      <c r="AV282" s="879"/>
      <c r="AW282" s="879"/>
      <c r="AX282" s="879"/>
      <c r="AY282" s="879"/>
      <c r="AZ282" s="879"/>
      <c r="BA282" s="879"/>
      <c r="BB282" s="879"/>
      <c r="BC282" s="879"/>
      <c r="BD282" s="879"/>
    </row>
    <row r="283" ht="15.75" hidden="1" customHeight="1">
      <c r="F283" s="874" t="str">
        <f t="shared" si="1"/>
        <v/>
      </c>
      <c r="G283" s="718"/>
      <c r="H283" s="718"/>
      <c r="I283" s="718"/>
      <c r="J283" s="718"/>
      <c r="K283" s="718"/>
      <c r="L283" s="811"/>
      <c r="M283" s="880"/>
      <c r="N283" s="880"/>
      <c r="O283" s="880"/>
      <c r="P283" s="880"/>
      <c r="Q283" s="880"/>
      <c r="R283" s="880"/>
      <c r="S283" s="880"/>
      <c r="T283" s="811"/>
      <c r="U283" s="880"/>
      <c r="V283" s="880"/>
      <c r="W283" s="881"/>
      <c r="X283" s="881"/>
      <c r="Y283" s="881"/>
      <c r="Z283" s="881"/>
      <c r="AA283" s="881"/>
      <c r="AB283" s="881"/>
      <c r="AC283" s="881"/>
      <c r="AD283" s="880"/>
      <c r="AE283" s="880"/>
      <c r="AF283" s="880"/>
      <c r="AG283" s="881"/>
      <c r="AH283" s="882"/>
      <c r="AI283" s="879"/>
      <c r="AJ283" s="879"/>
      <c r="AK283" s="879"/>
      <c r="AL283" s="879"/>
      <c r="AM283" s="879"/>
      <c r="AN283" s="879"/>
      <c r="AO283" s="879"/>
      <c r="AP283" s="879"/>
      <c r="AQ283" s="879"/>
      <c r="AR283" s="879"/>
      <c r="AS283" s="879"/>
      <c r="AT283" s="879"/>
      <c r="AU283" s="879"/>
      <c r="AV283" s="879"/>
      <c r="AW283" s="879"/>
      <c r="AX283" s="879"/>
      <c r="AY283" s="879"/>
      <c r="AZ283" s="879"/>
      <c r="BA283" s="879"/>
      <c r="BB283" s="879"/>
      <c r="BC283" s="879"/>
      <c r="BD283" s="879"/>
    </row>
    <row r="284" ht="15.75" hidden="1" customHeight="1">
      <c r="F284" s="874" t="str">
        <f t="shared" si="1"/>
        <v/>
      </c>
      <c r="G284" s="718"/>
      <c r="H284" s="718"/>
      <c r="I284" s="718"/>
      <c r="J284" s="718"/>
      <c r="K284" s="718"/>
      <c r="L284" s="811"/>
      <c r="M284" s="880"/>
      <c r="N284" s="880"/>
      <c r="O284" s="880"/>
      <c r="P284" s="880"/>
      <c r="Q284" s="880"/>
      <c r="R284" s="880"/>
      <c r="S284" s="880"/>
      <c r="T284" s="811"/>
      <c r="U284" s="880"/>
      <c r="V284" s="880"/>
      <c r="W284" s="881"/>
      <c r="X284" s="881"/>
      <c r="Y284" s="881"/>
      <c r="Z284" s="881"/>
      <c r="AA284" s="881"/>
      <c r="AB284" s="881"/>
      <c r="AC284" s="881"/>
      <c r="AD284" s="880"/>
      <c r="AE284" s="880"/>
      <c r="AF284" s="880"/>
      <c r="AG284" s="881"/>
      <c r="AH284" s="882"/>
      <c r="AI284" s="879"/>
      <c r="AJ284" s="879"/>
      <c r="AK284" s="879"/>
      <c r="AL284" s="879"/>
      <c r="AM284" s="879"/>
      <c r="AN284" s="879"/>
      <c r="AO284" s="879"/>
      <c r="AP284" s="879"/>
      <c r="AQ284" s="879"/>
      <c r="AR284" s="879"/>
      <c r="AS284" s="879"/>
      <c r="AT284" s="879"/>
      <c r="AU284" s="879"/>
      <c r="AV284" s="879"/>
      <c r="AW284" s="879"/>
      <c r="AX284" s="879"/>
      <c r="AY284" s="879"/>
      <c r="AZ284" s="879"/>
      <c r="BA284" s="879"/>
      <c r="BB284" s="879"/>
      <c r="BC284" s="879"/>
      <c r="BD284" s="879"/>
    </row>
    <row r="285" ht="15.75" hidden="1" customHeight="1">
      <c r="F285" s="874" t="str">
        <f t="shared" si="1"/>
        <v/>
      </c>
      <c r="G285" s="718"/>
      <c r="H285" s="718"/>
      <c r="I285" s="718"/>
      <c r="J285" s="718"/>
      <c r="K285" s="718"/>
      <c r="L285" s="811"/>
      <c r="M285" s="880"/>
      <c r="N285" s="880"/>
      <c r="O285" s="880"/>
      <c r="P285" s="880"/>
      <c r="Q285" s="880"/>
      <c r="R285" s="880"/>
      <c r="S285" s="880"/>
      <c r="T285" s="811"/>
      <c r="U285" s="880"/>
      <c r="V285" s="880"/>
      <c r="W285" s="881"/>
      <c r="X285" s="881"/>
      <c r="Y285" s="881"/>
      <c r="Z285" s="881"/>
      <c r="AA285" s="881"/>
      <c r="AB285" s="881"/>
      <c r="AC285" s="881"/>
      <c r="AD285" s="880"/>
      <c r="AE285" s="880"/>
      <c r="AF285" s="880"/>
      <c r="AG285" s="881"/>
      <c r="AH285" s="882"/>
      <c r="AI285" s="879"/>
      <c r="AJ285" s="879"/>
      <c r="AK285" s="879"/>
      <c r="AL285" s="879"/>
      <c r="AM285" s="879"/>
      <c r="AN285" s="879"/>
      <c r="AO285" s="879"/>
      <c r="AP285" s="879"/>
      <c r="AQ285" s="879"/>
      <c r="AR285" s="879"/>
      <c r="AS285" s="879"/>
      <c r="AT285" s="879"/>
      <c r="AU285" s="879"/>
      <c r="AV285" s="879"/>
      <c r="AW285" s="879"/>
      <c r="AX285" s="879"/>
      <c r="AY285" s="879"/>
      <c r="AZ285" s="879"/>
      <c r="BA285" s="879"/>
      <c r="BB285" s="879"/>
      <c r="BC285" s="879"/>
      <c r="BD285" s="879"/>
    </row>
    <row r="286" ht="15.75" hidden="1" customHeight="1">
      <c r="F286" s="874" t="str">
        <f t="shared" si="1"/>
        <v/>
      </c>
      <c r="G286" s="718"/>
      <c r="H286" s="718"/>
      <c r="I286" s="718"/>
      <c r="J286" s="718"/>
      <c r="K286" s="718"/>
      <c r="L286" s="811"/>
      <c r="M286" s="880"/>
      <c r="N286" s="880"/>
      <c r="O286" s="880"/>
      <c r="P286" s="880"/>
      <c r="Q286" s="880"/>
      <c r="R286" s="880"/>
      <c r="S286" s="880"/>
      <c r="T286" s="811"/>
      <c r="U286" s="880"/>
      <c r="V286" s="880"/>
      <c r="W286" s="881"/>
      <c r="X286" s="881"/>
      <c r="Y286" s="881"/>
      <c r="Z286" s="881"/>
      <c r="AA286" s="881"/>
      <c r="AB286" s="881"/>
      <c r="AC286" s="881"/>
      <c r="AD286" s="880"/>
      <c r="AE286" s="880"/>
      <c r="AF286" s="880"/>
      <c r="AG286" s="881"/>
      <c r="AH286" s="882"/>
      <c r="AI286" s="879"/>
      <c r="AJ286" s="879"/>
      <c r="AK286" s="879"/>
      <c r="AL286" s="879"/>
      <c r="AM286" s="879"/>
      <c r="AN286" s="879"/>
      <c r="AO286" s="879"/>
      <c r="AP286" s="879"/>
      <c r="AQ286" s="879"/>
      <c r="AR286" s="879"/>
      <c r="AS286" s="879"/>
      <c r="AT286" s="879"/>
      <c r="AU286" s="879"/>
      <c r="AV286" s="879"/>
      <c r="AW286" s="879"/>
      <c r="AX286" s="879"/>
      <c r="AY286" s="879"/>
      <c r="AZ286" s="879"/>
      <c r="BA286" s="879"/>
      <c r="BB286" s="879"/>
      <c r="BC286" s="879"/>
      <c r="BD286" s="879"/>
    </row>
    <row r="287" ht="15.75" hidden="1" customHeight="1">
      <c r="F287" s="874" t="str">
        <f t="shared" si="1"/>
        <v/>
      </c>
      <c r="G287" s="718"/>
      <c r="H287" s="718"/>
      <c r="I287" s="718"/>
      <c r="J287" s="718"/>
      <c r="K287" s="718"/>
      <c r="L287" s="811"/>
      <c r="M287" s="880"/>
      <c r="N287" s="880"/>
      <c r="O287" s="880"/>
      <c r="P287" s="880"/>
      <c r="Q287" s="880"/>
      <c r="R287" s="880"/>
      <c r="S287" s="880"/>
      <c r="T287" s="811"/>
      <c r="U287" s="880"/>
      <c r="V287" s="880"/>
      <c r="W287" s="881"/>
      <c r="X287" s="881"/>
      <c r="Y287" s="881"/>
      <c r="Z287" s="881"/>
      <c r="AA287" s="881"/>
      <c r="AB287" s="881"/>
      <c r="AC287" s="881"/>
      <c r="AD287" s="880"/>
      <c r="AE287" s="880"/>
      <c r="AF287" s="880"/>
      <c r="AG287" s="881"/>
      <c r="AH287" s="882"/>
      <c r="AI287" s="879"/>
      <c r="AJ287" s="879"/>
      <c r="AK287" s="879"/>
      <c r="AL287" s="879"/>
      <c r="AM287" s="879"/>
      <c r="AN287" s="879"/>
      <c r="AO287" s="879"/>
      <c r="AP287" s="879"/>
      <c r="AQ287" s="879"/>
      <c r="AR287" s="879"/>
      <c r="AS287" s="879"/>
      <c r="AT287" s="879"/>
      <c r="AU287" s="879"/>
      <c r="AV287" s="879"/>
      <c r="AW287" s="879"/>
      <c r="AX287" s="879"/>
      <c r="AY287" s="879"/>
      <c r="AZ287" s="879"/>
      <c r="BA287" s="879"/>
      <c r="BB287" s="879"/>
      <c r="BC287" s="879"/>
      <c r="BD287" s="879"/>
    </row>
    <row r="288" ht="15.75" hidden="1" customHeight="1">
      <c r="F288" s="874" t="str">
        <f t="shared" si="1"/>
        <v/>
      </c>
      <c r="G288" s="718"/>
      <c r="H288" s="718"/>
      <c r="I288" s="718"/>
      <c r="J288" s="718"/>
      <c r="K288" s="718"/>
      <c r="L288" s="811"/>
      <c r="M288" s="880"/>
      <c r="N288" s="880"/>
      <c r="O288" s="880"/>
      <c r="P288" s="880"/>
      <c r="Q288" s="880"/>
      <c r="R288" s="880"/>
      <c r="S288" s="880"/>
      <c r="T288" s="811"/>
      <c r="U288" s="880"/>
      <c r="V288" s="880"/>
      <c r="W288" s="881"/>
      <c r="X288" s="881"/>
      <c r="Y288" s="881"/>
      <c r="Z288" s="881"/>
      <c r="AA288" s="881"/>
      <c r="AB288" s="881"/>
      <c r="AC288" s="881"/>
      <c r="AD288" s="880"/>
      <c r="AE288" s="880"/>
      <c r="AF288" s="880"/>
      <c r="AG288" s="881"/>
      <c r="AH288" s="882"/>
      <c r="AI288" s="879"/>
      <c r="AJ288" s="879"/>
      <c r="AK288" s="879"/>
      <c r="AL288" s="879"/>
      <c r="AM288" s="879"/>
      <c r="AN288" s="879"/>
      <c r="AO288" s="879"/>
      <c r="AP288" s="879"/>
      <c r="AQ288" s="879"/>
      <c r="AR288" s="879"/>
      <c r="AS288" s="879"/>
      <c r="AT288" s="879"/>
      <c r="AU288" s="879"/>
      <c r="AV288" s="879"/>
      <c r="AW288" s="879"/>
      <c r="AX288" s="879"/>
      <c r="AY288" s="879"/>
      <c r="AZ288" s="879"/>
      <c r="BA288" s="879"/>
      <c r="BB288" s="879"/>
      <c r="BC288" s="879"/>
      <c r="BD288" s="879"/>
    </row>
    <row r="289" ht="15.75" hidden="1" customHeight="1">
      <c r="F289" s="874" t="str">
        <f t="shared" si="1"/>
        <v/>
      </c>
      <c r="G289" s="718"/>
      <c r="H289" s="718"/>
      <c r="I289" s="718"/>
      <c r="J289" s="718"/>
      <c r="K289" s="718"/>
      <c r="L289" s="811"/>
      <c r="M289" s="880"/>
      <c r="N289" s="880"/>
      <c r="O289" s="880"/>
      <c r="P289" s="880"/>
      <c r="Q289" s="880"/>
      <c r="R289" s="880"/>
      <c r="S289" s="880"/>
      <c r="T289" s="811"/>
      <c r="U289" s="880"/>
      <c r="V289" s="880"/>
      <c r="W289" s="881"/>
      <c r="X289" s="881"/>
      <c r="Y289" s="881"/>
      <c r="Z289" s="881"/>
      <c r="AA289" s="881"/>
      <c r="AB289" s="881"/>
      <c r="AC289" s="881"/>
      <c r="AD289" s="880"/>
      <c r="AE289" s="880"/>
      <c r="AF289" s="880"/>
      <c r="AG289" s="881"/>
      <c r="AH289" s="882"/>
      <c r="AI289" s="879"/>
      <c r="AJ289" s="879"/>
      <c r="AK289" s="879"/>
      <c r="AL289" s="879"/>
      <c r="AM289" s="879"/>
      <c r="AN289" s="879"/>
      <c r="AO289" s="879"/>
      <c r="AP289" s="879"/>
      <c r="AQ289" s="879"/>
      <c r="AR289" s="879"/>
      <c r="AS289" s="879"/>
      <c r="AT289" s="879"/>
      <c r="AU289" s="879"/>
      <c r="AV289" s="879"/>
      <c r="AW289" s="879"/>
      <c r="AX289" s="879"/>
      <c r="AY289" s="879"/>
      <c r="AZ289" s="879"/>
      <c r="BA289" s="879"/>
      <c r="BB289" s="879"/>
      <c r="BC289" s="879"/>
      <c r="BD289" s="879"/>
    </row>
    <row r="290" ht="15.75" hidden="1" customHeight="1">
      <c r="F290" s="874" t="str">
        <f t="shared" si="1"/>
        <v/>
      </c>
      <c r="G290" s="718"/>
      <c r="H290" s="718"/>
      <c r="I290" s="718"/>
      <c r="J290" s="718"/>
      <c r="K290" s="718"/>
      <c r="L290" s="811"/>
      <c r="M290" s="880"/>
      <c r="N290" s="880"/>
      <c r="O290" s="880"/>
      <c r="P290" s="880"/>
      <c r="Q290" s="880"/>
      <c r="R290" s="880"/>
      <c r="S290" s="880"/>
      <c r="T290" s="811"/>
      <c r="U290" s="880"/>
      <c r="V290" s="880"/>
      <c r="W290" s="881"/>
      <c r="X290" s="881"/>
      <c r="Y290" s="881"/>
      <c r="Z290" s="881"/>
      <c r="AA290" s="881"/>
      <c r="AB290" s="881"/>
      <c r="AC290" s="881"/>
      <c r="AD290" s="880"/>
      <c r="AE290" s="880"/>
      <c r="AF290" s="880"/>
      <c r="AG290" s="881"/>
      <c r="AH290" s="882"/>
      <c r="AI290" s="879"/>
      <c r="AJ290" s="879"/>
      <c r="AK290" s="879"/>
      <c r="AL290" s="879"/>
      <c r="AM290" s="879"/>
      <c r="AN290" s="879"/>
      <c r="AO290" s="879"/>
      <c r="AP290" s="879"/>
      <c r="AQ290" s="879"/>
      <c r="AR290" s="879"/>
      <c r="AS290" s="879"/>
      <c r="AT290" s="879"/>
      <c r="AU290" s="879"/>
      <c r="AV290" s="879"/>
      <c r="AW290" s="879"/>
      <c r="AX290" s="879"/>
      <c r="AY290" s="879"/>
      <c r="AZ290" s="879"/>
      <c r="BA290" s="879"/>
      <c r="BB290" s="879"/>
      <c r="BC290" s="879"/>
      <c r="BD290" s="879"/>
    </row>
    <row r="291" ht="15.75" hidden="1" customHeight="1">
      <c r="F291" s="874" t="str">
        <f t="shared" si="1"/>
        <v/>
      </c>
      <c r="G291" s="718"/>
      <c r="H291" s="718"/>
      <c r="I291" s="718"/>
      <c r="J291" s="718"/>
      <c r="K291" s="718"/>
      <c r="L291" s="811"/>
      <c r="M291" s="880"/>
      <c r="N291" s="880"/>
      <c r="O291" s="880"/>
      <c r="P291" s="880"/>
      <c r="Q291" s="880"/>
      <c r="R291" s="880"/>
      <c r="S291" s="880"/>
      <c r="T291" s="811"/>
      <c r="U291" s="880"/>
      <c r="V291" s="880"/>
      <c r="W291" s="881"/>
      <c r="X291" s="881"/>
      <c r="Y291" s="881"/>
      <c r="Z291" s="881"/>
      <c r="AA291" s="881"/>
      <c r="AB291" s="881"/>
      <c r="AC291" s="881"/>
      <c r="AD291" s="880"/>
      <c r="AE291" s="880"/>
      <c r="AF291" s="880"/>
      <c r="AG291" s="881"/>
      <c r="AH291" s="882"/>
      <c r="AI291" s="879"/>
      <c r="AJ291" s="879"/>
      <c r="AK291" s="879"/>
      <c r="AL291" s="879"/>
      <c r="AM291" s="879"/>
      <c r="AN291" s="879"/>
      <c r="AO291" s="879"/>
      <c r="AP291" s="879"/>
      <c r="AQ291" s="879"/>
      <c r="AR291" s="879"/>
      <c r="AS291" s="879"/>
      <c r="AT291" s="879"/>
      <c r="AU291" s="879"/>
      <c r="AV291" s="879"/>
      <c r="AW291" s="879"/>
      <c r="AX291" s="879"/>
      <c r="AY291" s="879"/>
      <c r="AZ291" s="879"/>
      <c r="BA291" s="879"/>
      <c r="BB291" s="879"/>
      <c r="BC291" s="879"/>
      <c r="BD291" s="879"/>
    </row>
    <row r="292" ht="15.75" hidden="1" customHeight="1">
      <c r="F292" s="874" t="str">
        <f t="shared" si="1"/>
        <v/>
      </c>
      <c r="G292" s="718"/>
      <c r="H292" s="718"/>
      <c r="I292" s="718"/>
      <c r="J292" s="718"/>
      <c r="K292" s="718"/>
      <c r="L292" s="811"/>
      <c r="M292" s="880"/>
      <c r="N292" s="880"/>
      <c r="O292" s="880"/>
      <c r="P292" s="880"/>
      <c r="Q292" s="880"/>
      <c r="R292" s="880"/>
      <c r="S292" s="880"/>
      <c r="T292" s="811"/>
      <c r="U292" s="880"/>
      <c r="V292" s="880"/>
      <c r="W292" s="881"/>
      <c r="X292" s="881"/>
      <c r="Y292" s="881"/>
      <c r="Z292" s="881"/>
      <c r="AA292" s="881"/>
      <c r="AB292" s="881"/>
      <c r="AC292" s="881"/>
      <c r="AD292" s="880"/>
      <c r="AE292" s="880"/>
      <c r="AF292" s="880"/>
      <c r="AG292" s="881"/>
      <c r="AH292" s="882"/>
      <c r="AI292" s="879"/>
      <c r="AJ292" s="879"/>
      <c r="AK292" s="879"/>
      <c r="AL292" s="879"/>
      <c r="AM292" s="879"/>
      <c r="AN292" s="879"/>
      <c r="AO292" s="879"/>
      <c r="AP292" s="879"/>
      <c r="AQ292" s="879"/>
      <c r="AR292" s="879"/>
      <c r="AS292" s="879"/>
      <c r="AT292" s="879"/>
      <c r="AU292" s="879"/>
      <c r="AV292" s="879"/>
      <c r="AW292" s="879"/>
      <c r="AX292" s="879"/>
      <c r="AY292" s="879"/>
      <c r="AZ292" s="879"/>
      <c r="BA292" s="879"/>
      <c r="BB292" s="879"/>
      <c r="BC292" s="879"/>
      <c r="BD292" s="879"/>
    </row>
    <row r="293" ht="15.75" hidden="1" customHeight="1">
      <c r="F293" s="874" t="str">
        <f t="shared" si="1"/>
        <v/>
      </c>
      <c r="G293" s="718"/>
      <c r="H293" s="718"/>
      <c r="I293" s="718"/>
      <c r="J293" s="718"/>
      <c r="K293" s="718"/>
      <c r="L293" s="811"/>
      <c r="M293" s="880"/>
      <c r="N293" s="880"/>
      <c r="O293" s="880"/>
      <c r="P293" s="880"/>
      <c r="Q293" s="880"/>
      <c r="R293" s="880"/>
      <c r="S293" s="880"/>
      <c r="T293" s="811"/>
      <c r="U293" s="880"/>
      <c r="V293" s="880"/>
      <c r="W293" s="881"/>
      <c r="X293" s="881"/>
      <c r="Y293" s="881"/>
      <c r="Z293" s="881"/>
      <c r="AA293" s="881"/>
      <c r="AB293" s="881"/>
      <c r="AC293" s="881"/>
      <c r="AD293" s="880"/>
      <c r="AE293" s="880"/>
      <c r="AF293" s="880"/>
      <c r="AG293" s="881"/>
      <c r="AH293" s="882"/>
      <c r="AI293" s="879"/>
      <c r="AJ293" s="879"/>
      <c r="AK293" s="879"/>
      <c r="AL293" s="879"/>
      <c r="AM293" s="879"/>
      <c r="AN293" s="879"/>
      <c r="AO293" s="879"/>
      <c r="AP293" s="879"/>
      <c r="AQ293" s="879"/>
      <c r="AR293" s="879"/>
      <c r="AS293" s="879"/>
      <c r="AT293" s="879"/>
      <c r="AU293" s="879"/>
      <c r="AV293" s="879"/>
      <c r="AW293" s="879"/>
      <c r="AX293" s="879"/>
      <c r="AY293" s="879"/>
      <c r="AZ293" s="879"/>
      <c r="BA293" s="879"/>
      <c r="BB293" s="879"/>
      <c r="BC293" s="879"/>
      <c r="BD293" s="879"/>
    </row>
    <row r="294" ht="15.75" hidden="1" customHeight="1">
      <c r="F294" s="874" t="str">
        <f t="shared" si="1"/>
        <v/>
      </c>
      <c r="G294" s="718"/>
      <c r="H294" s="718"/>
      <c r="I294" s="718"/>
      <c r="J294" s="718"/>
      <c r="K294" s="718"/>
      <c r="L294" s="811"/>
      <c r="M294" s="880"/>
      <c r="N294" s="880"/>
      <c r="O294" s="880"/>
      <c r="P294" s="880"/>
      <c r="Q294" s="880"/>
      <c r="R294" s="880"/>
      <c r="S294" s="880"/>
      <c r="T294" s="811"/>
      <c r="U294" s="880"/>
      <c r="V294" s="880"/>
      <c r="W294" s="881"/>
      <c r="X294" s="881"/>
      <c r="Y294" s="881"/>
      <c r="Z294" s="881"/>
      <c r="AA294" s="881"/>
      <c r="AB294" s="881"/>
      <c r="AC294" s="881"/>
      <c r="AD294" s="880"/>
      <c r="AE294" s="880"/>
      <c r="AF294" s="880"/>
      <c r="AG294" s="881"/>
      <c r="AH294" s="882"/>
      <c r="AI294" s="879"/>
      <c r="AJ294" s="879"/>
      <c r="AK294" s="879"/>
      <c r="AL294" s="879"/>
      <c r="AM294" s="879"/>
      <c r="AN294" s="879"/>
      <c r="AO294" s="879"/>
      <c r="AP294" s="879"/>
      <c r="AQ294" s="879"/>
      <c r="AR294" s="879"/>
      <c r="AS294" s="879"/>
      <c r="AT294" s="879"/>
      <c r="AU294" s="879"/>
      <c r="AV294" s="879"/>
      <c r="AW294" s="879"/>
      <c r="AX294" s="879"/>
      <c r="AY294" s="879"/>
      <c r="AZ294" s="879"/>
      <c r="BA294" s="879"/>
      <c r="BB294" s="879"/>
      <c r="BC294" s="879"/>
      <c r="BD294" s="879"/>
    </row>
    <row r="295" ht="15.75" hidden="1" customHeight="1">
      <c r="F295" s="874" t="str">
        <f t="shared" si="1"/>
        <v/>
      </c>
      <c r="G295" s="718"/>
      <c r="H295" s="718"/>
      <c r="I295" s="718"/>
      <c r="J295" s="718"/>
      <c r="K295" s="718"/>
      <c r="L295" s="811"/>
      <c r="M295" s="880"/>
      <c r="N295" s="880"/>
      <c r="O295" s="880"/>
      <c r="P295" s="880"/>
      <c r="Q295" s="880"/>
      <c r="R295" s="880"/>
      <c r="S295" s="880"/>
      <c r="T295" s="811"/>
      <c r="U295" s="880"/>
      <c r="V295" s="880"/>
      <c r="W295" s="881"/>
      <c r="X295" s="881"/>
      <c r="Y295" s="881"/>
      <c r="Z295" s="881"/>
      <c r="AA295" s="881"/>
      <c r="AB295" s="881"/>
      <c r="AC295" s="881"/>
      <c r="AD295" s="880"/>
      <c r="AE295" s="880"/>
      <c r="AF295" s="880"/>
      <c r="AG295" s="881"/>
      <c r="AH295" s="882"/>
      <c r="AI295" s="879"/>
      <c r="AJ295" s="879"/>
      <c r="AK295" s="879"/>
      <c r="AL295" s="879"/>
      <c r="AM295" s="879"/>
      <c r="AN295" s="879"/>
      <c r="AO295" s="879"/>
      <c r="AP295" s="879"/>
      <c r="AQ295" s="879"/>
      <c r="AR295" s="879"/>
      <c r="AS295" s="879"/>
      <c r="AT295" s="879"/>
      <c r="AU295" s="879"/>
      <c r="AV295" s="879"/>
      <c r="AW295" s="879"/>
      <c r="AX295" s="879"/>
      <c r="AY295" s="879"/>
      <c r="AZ295" s="879"/>
      <c r="BA295" s="879"/>
      <c r="BB295" s="879"/>
      <c r="BC295" s="879"/>
      <c r="BD295" s="879"/>
    </row>
    <row r="296" ht="15.75" hidden="1" customHeight="1">
      <c r="F296" s="874" t="str">
        <f t="shared" si="1"/>
        <v/>
      </c>
      <c r="G296" s="718"/>
      <c r="H296" s="718"/>
      <c r="I296" s="718"/>
      <c r="J296" s="718"/>
      <c r="K296" s="718"/>
      <c r="L296" s="811"/>
      <c r="M296" s="880"/>
      <c r="N296" s="880"/>
      <c r="O296" s="880"/>
      <c r="P296" s="880"/>
      <c r="Q296" s="880"/>
      <c r="R296" s="880"/>
      <c r="S296" s="880"/>
      <c r="T296" s="811"/>
      <c r="U296" s="880"/>
      <c r="V296" s="880"/>
      <c r="W296" s="881"/>
      <c r="X296" s="881"/>
      <c r="Y296" s="881"/>
      <c r="Z296" s="881"/>
      <c r="AA296" s="881"/>
      <c r="AB296" s="881"/>
      <c r="AC296" s="881"/>
      <c r="AD296" s="880"/>
      <c r="AE296" s="880"/>
      <c r="AF296" s="880"/>
      <c r="AG296" s="881"/>
      <c r="AH296" s="882"/>
      <c r="AI296" s="879"/>
      <c r="AJ296" s="879"/>
      <c r="AK296" s="879"/>
      <c r="AL296" s="879"/>
      <c r="AM296" s="879"/>
      <c r="AN296" s="879"/>
      <c r="AO296" s="879"/>
      <c r="AP296" s="879"/>
      <c r="AQ296" s="879"/>
      <c r="AR296" s="879"/>
      <c r="AS296" s="879"/>
      <c r="AT296" s="879"/>
      <c r="AU296" s="879"/>
      <c r="AV296" s="879"/>
      <c r="AW296" s="879"/>
      <c r="AX296" s="879"/>
      <c r="AY296" s="879"/>
      <c r="AZ296" s="879"/>
      <c r="BA296" s="879"/>
      <c r="BB296" s="879"/>
      <c r="BC296" s="879"/>
      <c r="BD296" s="879"/>
    </row>
    <row r="297" ht="15.75" hidden="1" customHeight="1">
      <c r="F297" s="874" t="str">
        <f t="shared" si="1"/>
        <v/>
      </c>
      <c r="G297" s="718"/>
      <c r="H297" s="718"/>
      <c r="I297" s="718"/>
      <c r="J297" s="718"/>
      <c r="K297" s="718"/>
      <c r="L297" s="811"/>
      <c r="M297" s="880"/>
      <c r="N297" s="880"/>
      <c r="O297" s="880"/>
      <c r="P297" s="880"/>
      <c r="Q297" s="880"/>
      <c r="R297" s="880"/>
      <c r="S297" s="880"/>
      <c r="T297" s="811"/>
      <c r="U297" s="880"/>
      <c r="V297" s="880"/>
      <c r="W297" s="881"/>
      <c r="X297" s="881"/>
      <c r="Y297" s="881"/>
      <c r="Z297" s="881"/>
      <c r="AA297" s="881"/>
      <c r="AB297" s="881"/>
      <c r="AC297" s="881"/>
      <c r="AD297" s="880"/>
      <c r="AE297" s="880"/>
      <c r="AF297" s="880"/>
      <c r="AG297" s="881"/>
      <c r="AH297" s="882"/>
      <c r="AI297" s="879"/>
      <c r="AJ297" s="879"/>
      <c r="AK297" s="879"/>
      <c r="AL297" s="879"/>
      <c r="AM297" s="879"/>
      <c r="AN297" s="879"/>
      <c r="AO297" s="879"/>
      <c r="AP297" s="879"/>
      <c r="AQ297" s="879"/>
      <c r="AR297" s="879"/>
      <c r="AS297" s="879"/>
      <c r="AT297" s="879"/>
      <c r="AU297" s="879"/>
      <c r="AV297" s="879"/>
      <c r="AW297" s="879"/>
      <c r="AX297" s="879"/>
      <c r="AY297" s="879"/>
      <c r="AZ297" s="879"/>
      <c r="BA297" s="879"/>
      <c r="BB297" s="879"/>
      <c r="BC297" s="879"/>
      <c r="BD297" s="879"/>
    </row>
    <row r="298" ht="15.75" hidden="1" customHeight="1">
      <c r="F298" s="874" t="str">
        <f t="shared" si="1"/>
        <v/>
      </c>
      <c r="G298" s="718"/>
      <c r="H298" s="718"/>
      <c r="I298" s="718"/>
      <c r="J298" s="718"/>
      <c r="K298" s="718"/>
      <c r="L298" s="811"/>
      <c r="M298" s="880"/>
      <c r="N298" s="880"/>
      <c r="O298" s="880"/>
      <c r="P298" s="880"/>
      <c r="Q298" s="880"/>
      <c r="R298" s="880"/>
      <c r="S298" s="880"/>
      <c r="T298" s="811"/>
      <c r="U298" s="880"/>
      <c r="V298" s="880"/>
      <c r="W298" s="881"/>
      <c r="X298" s="881"/>
      <c r="Y298" s="881"/>
      <c r="Z298" s="881"/>
      <c r="AA298" s="881"/>
      <c r="AB298" s="881"/>
      <c r="AC298" s="881"/>
      <c r="AD298" s="880"/>
      <c r="AE298" s="880"/>
      <c r="AF298" s="880"/>
      <c r="AG298" s="881"/>
      <c r="AH298" s="882"/>
      <c r="AI298" s="879"/>
      <c r="AJ298" s="879"/>
      <c r="AK298" s="879"/>
      <c r="AL298" s="879"/>
      <c r="AM298" s="879"/>
      <c r="AN298" s="879"/>
      <c r="AO298" s="879"/>
      <c r="AP298" s="879"/>
      <c r="AQ298" s="879"/>
      <c r="AR298" s="879"/>
      <c r="AS298" s="879"/>
      <c r="AT298" s="879"/>
      <c r="AU298" s="879"/>
      <c r="AV298" s="879"/>
      <c r="AW298" s="879"/>
      <c r="AX298" s="879"/>
      <c r="AY298" s="879"/>
      <c r="AZ298" s="879"/>
      <c r="BA298" s="879"/>
      <c r="BB298" s="879"/>
      <c r="BC298" s="879"/>
      <c r="BD298" s="879"/>
    </row>
    <row r="299" ht="15.75" hidden="1" customHeight="1">
      <c r="F299" s="874" t="str">
        <f t="shared" si="1"/>
        <v/>
      </c>
      <c r="G299" s="718"/>
      <c r="H299" s="718"/>
      <c r="I299" s="718"/>
      <c r="J299" s="718"/>
      <c r="K299" s="718"/>
      <c r="L299" s="811"/>
      <c r="M299" s="880"/>
      <c r="N299" s="880"/>
      <c r="O299" s="880"/>
      <c r="P299" s="880"/>
      <c r="Q299" s="880"/>
      <c r="R299" s="880"/>
      <c r="S299" s="880"/>
      <c r="T299" s="811"/>
      <c r="U299" s="880"/>
      <c r="V299" s="880"/>
      <c r="W299" s="881"/>
      <c r="X299" s="881"/>
      <c r="Y299" s="881"/>
      <c r="Z299" s="881"/>
      <c r="AA299" s="881"/>
      <c r="AB299" s="881"/>
      <c r="AC299" s="881"/>
      <c r="AD299" s="880"/>
      <c r="AE299" s="880"/>
      <c r="AF299" s="880"/>
      <c r="AG299" s="881"/>
      <c r="AH299" s="882"/>
      <c r="AI299" s="879"/>
      <c r="AJ299" s="879"/>
      <c r="AK299" s="879"/>
      <c r="AL299" s="879"/>
      <c r="AM299" s="879"/>
      <c r="AN299" s="879"/>
      <c r="AO299" s="879"/>
      <c r="AP299" s="879"/>
      <c r="AQ299" s="879"/>
      <c r="AR299" s="879"/>
      <c r="AS299" s="879"/>
      <c r="AT299" s="879"/>
      <c r="AU299" s="879"/>
      <c r="AV299" s="879"/>
      <c r="AW299" s="879"/>
      <c r="AX299" s="879"/>
      <c r="AY299" s="879"/>
      <c r="AZ299" s="879"/>
      <c r="BA299" s="879"/>
      <c r="BB299" s="879"/>
      <c r="BC299" s="879"/>
      <c r="BD299" s="879"/>
    </row>
    <row r="300" ht="15.75" hidden="1" customHeight="1">
      <c r="F300" s="874" t="str">
        <f t="shared" si="1"/>
        <v/>
      </c>
      <c r="G300" s="718"/>
      <c r="H300" s="718"/>
      <c r="I300" s="718"/>
      <c r="J300" s="718"/>
      <c r="K300" s="718"/>
      <c r="L300" s="811"/>
      <c r="M300" s="880"/>
      <c r="N300" s="880"/>
      <c r="O300" s="880"/>
      <c r="P300" s="880"/>
      <c r="Q300" s="880"/>
      <c r="R300" s="880"/>
      <c r="S300" s="880"/>
      <c r="T300" s="811"/>
      <c r="U300" s="880"/>
      <c r="V300" s="880"/>
      <c r="W300" s="881"/>
      <c r="X300" s="881"/>
      <c r="Y300" s="881"/>
      <c r="Z300" s="881"/>
      <c r="AA300" s="881"/>
      <c r="AB300" s="881"/>
      <c r="AC300" s="881"/>
      <c r="AD300" s="880"/>
      <c r="AE300" s="880"/>
      <c r="AF300" s="880"/>
      <c r="AG300" s="881"/>
      <c r="AH300" s="882"/>
      <c r="AI300" s="879"/>
      <c r="AJ300" s="879"/>
      <c r="AK300" s="879"/>
      <c r="AL300" s="879"/>
      <c r="AM300" s="879"/>
      <c r="AN300" s="879"/>
      <c r="AO300" s="879"/>
      <c r="AP300" s="879"/>
      <c r="AQ300" s="879"/>
      <c r="AR300" s="879"/>
      <c r="AS300" s="879"/>
      <c r="AT300" s="879"/>
      <c r="AU300" s="879"/>
      <c r="AV300" s="879"/>
      <c r="AW300" s="879"/>
      <c r="AX300" s="879"/>
      <c r="AY300" s="879"/>
      <c r="AZ300" s="879"/>
      <c r="BA300" s="879"/>
      <c r="BB300" s="879"/>
      <c r="BC300" s="879"/>
      <c r="BD300" s="879"/>
    </row>
    <row r="301" ht="15.75" hidden="1" customHeight="1">
      <c r="F301" s="874" t="str">
        <f t="shared" si="1"/>
        <v/>
      </c>
      <c r="G301" s="718"/>
      <c r="H301" s="718"/>
      <c r="I301" s="718"/>
      <c r="J301" s="718"/>
      <c r="K301" s="718"/>
      <c r="L301" s="811"/>
      <c r="M301" s="880"/>
      <c r="N301" s="880"/>
      <c r="O301" s="880"/>
      <c r="P301" s="880"/>
      <c r="Q301" s="880"/>
      <c r="R301" s="880"/>
      <c r="S301" s="880"/>
      <c r="T301" s="811"/>
      <c r="U301" s="880"/>
      <c r="V301" s="880"/>
      <c r="W301" s="881"/>
      <c r="X301" s="881"/>
      <c r="Y301" s="881"/>
      <c r="Z301" s="881"/>
      <c r="AA301" s="881"/>
      <c r="AB301" s="881"/>
      <c r="AC301" s="881"/>
      <c r="AD301" s="880"/>
      <c r="AE301" s="880"/>
      <c r="AF301" s="880"/>
      <c r="AG301" s="881"/>
      <c r="AH301" s="882"/>
      <c r="AI301" s="879"/>
      <c r="AJ301" s="879"/>
      <c r="AK301" s="879"/>
      <c r="AL301" s="879"/>
      <c r="AM301" s="879"/>
      <c r="AN301" s="879"/>
      <c r="AO301" s="879"/>
      <c r="AP301" s="879"/>
      <c r="AQ301" s="879"/>
      <c r="AR301" s="879"/>
      <c r="AS301" s="879"/>
      <c r="AT301" s="879"/>
      <c r="AU301" s="879"/>
      <c r="AV301" s="879"/>
      <c r="AW301" s="879"/>
      <c r="AX301" s="879"/>
      <c r="AY301" s="879"/>
      <c r="AZ301" s="879"/>
      <c r="BA301" s="879"/>
      <c r="BB301" s="879"/>
      <c r="BC301" s="879"/>
      <c r="BD301" s="879"/>
    </row>
    <row r="302" ht="15.75" hidden="1" customHeight="1">
      <c r="F302" s="874" t="str">
        <f t="shared" si="1"/>
        <v/>
      </c>
      <c r="G302" s="718"/>
      <c r="H302" s="718"/>
      <c r="I302" s="718"/>
      <c r="J302" s="718"/>
      <c r="K302" s="718"/>
      <c r="L302" s="811"/>
      <c r="M302" s="880"/>
      <c r="N302" s="880"/>
      <c r="O302" s="880"/>
      <c r="P302" s="880"/>
      <c r="Q302" s="880"/>
      <c r="R302" s="880"/>
      <c r="S302" s="880"/>
      <c r="T302" s="811"/>
      <c r="U302" s="880"/>
      <c r="V302" s="880"/>
      <c r="W302" s="881"/>
      <c r="X302" s="881"/>
      <c r="Y302" s="881"/>
      <c r="Z302" s="881"/>
      <c r="AA302" s="881"/>
      <c r="AB302" s="881"/>
      <c r="AC302" s="881"/>
      <c r="AD302" s="880"/>
      <c r="AE302" s="880"/>
      <c r="AF302" s="880"/>
      <c r="AG302" s="881"/>
      <c r="AH302" s="882"/>
      <c r="AI302" s="879"/>
      <c r="AJ302" s="879"/>
      <c r="AK302" s="879"/>
      <c r="AL302" s="879"/>
      <c r="AM302" s="879"/>
      <c r="AN302" s="879"/>
      <c r="AO302" s="879"/>
      <c r="AP302" s="879"/>
      <c r="AQ302" s="879"/>
      <c r="AR302" s="879"/>
      <c r="AS302" s="879"/>
      <c r="AT302" s="879"/>
      <c r="AU302" s="879"/>
      <c r="AV302" s="879"/>
      <c r="AW302" s="879"/>
      <c r="AX302" s="879"/>
      <c r="AY302" s="879"/>
      <c r="AZ302" s="879"/>
      <c r="BA302" s="879"/>
      <c r="BB302" s="879"/>
      <c r="BC302" s="879"/>
      <c r="BD302" s="879"/>
    </row>
    <row r="303" ht="15.75" hidden="1" customHeight="1">
      <c r="F303" s="874" t="str">
        <f t="shared" si="1"/>
        <v/>
      </c>
      <c r="G303" s="718"/>
      <c r="H303" s="718"/>
      <c r="I303" s="718"/>
      <c r="J303" s="718"/>
      <c r="K303" s="718"/>
      <c r="L303" s="811"/>
      <c r="M303" s="880"/>
      <c r="N303" s="880"/>
      <c r="O303" s="880"/>
      <c r="P303" s="880"/>
      <c r="Q303" s="880"/>
      <c r="R303" s="880"/>
      <c r="S303" s="880"/>
      <c r="T303" s="811"/>
      <c r="U303" s="880"/>
      <c r="V303" s="880"/>
      <c r="W303" s="881"/>
      <c r="X303" s="881"/>
      <c r="Y303" s="881"/>
      <c r="Z303" s="881"/>
      <c r="AA303" s="881"/>
      <c r="AB303" s="881"/>
      <c r="AC303" s="881"/>
      <c r="AD303" s="880"/>
      <c r="AE303" s="880"/>
      <c r="AF303" s="880"/>
      <c r="AG303" s="881"/>
      <c r="AH303" s="882"/>
      <c r="AI303" s="879"/>
      <c r="AJ303" s="879"/>
      <c r="AK303" s="879"/>
      <c r="AL303" s="879"/>
      <c r="AM303" s="879"/>
      <c r="AN303" s="879"/>
      <c r="AO303" s="879"/>
      <c r="AP303" s="879"/>
      <c r="AQ303" s="879"/>
      <c r="AR303" s="879"/>
      <c r="AS303" s="879"/>
      <c r="AT303" s="879"/>
      <c r="AU303" s="879"/>
      <c r="AV303" s="879"/>
      <c r="AW303" s="879"/>
      <c r="AX303" s="879"/>
      <c r="AY303" s="879"/>
      <c r="AZ303" s="879"/>
      <c r="BA303" s="879"/>
      <c r="BB303" s="879"/>
      <c r="BC303" s="879"/>
      <c r="BD303" s="879"/>
    </row>
    <row r="304" ht="15.75" hidden="1" customHeight="1">
      <c r="F304" s="874" t="str">
        <f t="shared" si="1"/>
        <v/>
      </c>
      <c r="G304" s="718"/>
      <c r="H304" s="718"/>
      <c r="I304" s="718"/>
      <c r="J304" s="718"/>
      <c r="K304" s="718"/>
      <c r="L304" s="811"/>
      <c r="M304" s="880"/>
      <c r="N304" s="880"/>
      <c r="O304" s="880"/>
      <c r="P304" s="880"/>
      <c r="Q304" s="880"/>
      <c r="R304" s="880"/>
      <c r="S304" s="880"/>
      <c r="T304" s="811"/>
      <c r="U304" s="880"/>
      <c r="V304" s="880"/>
      <c r="W304" s="881"/>
      <c r="X304" s="881"/>
      <c r="Y304" s="881"/>
      <c r="Z304" s="881"/>
      <c r="AA304" s="881"/>
      <c r="AB304" s="881"/>
      <c r="AC304" s="881"/>
      <c r="AD304" s="880"/>
      <c r="AE304" s="880"/>
      <c r="AF304" s="880"/>
      <c r="AG304" s="881"/>
      <c r="AH304" s="882"/>
      <c r="AI304" s="879"/>
      <c r="AJ304" s="879"/>
      <c r="AK304" s="879"/>
      <c r="AL304" s="879"/>
      <c r="AM304" s="879"/>
      <c r="AN304" s="879"/>
      <c r="AO304" s="879"/>
      <c r="AP304" s="879"/>
      <c r="AQ304" s="879"/>
      <c r="AR304" s="879"/>
      <c r="AS304" s="879"/>
      <c r="AT304" s="879"/>
      <c r="AU304" s="879"/>
      <c r="AV304" s="879"/>
      <c r="AW304" s="879"/>
      <c r="AX304" s="879"/>
      <c r="AY304" s="879"/>
      <c r="AZ304" s="879"/>
      <c r="BA304" s="879"/>
      <c r="BB304" s="879"/>
      <c r="BC304" s="879"/>
      <c r="BD304" s="879"/>
    </row>
    <row r="305" ht="15.75" hidden="1" customHeight="1">
      <c r="F305" s="874" t="str">
        <f t="shared" si="1"/>
        <v/>
      </c>
      <c r="G305" s="718"/>
      <c r="H305" s="718"/>
      <c r="I305" s="718"/>
      <c r="J305" s="718"/>
      <c r="K305" s="718"/>
      <c r="L305" s="811"/>
      <c r="M305" s="880"/>
      <c r="N305" s="880"/>
      <c r="O305" s="880"/>
      <c r="P305" s="880"/>
      <c r="Q305" s="880"/>
      <c r="R305" s="880"/>
      <c r="S305" s="880"/>
      <c r="T305" s="811"/>
      <c r="U305" s="880"/>
      <c r="V305" s="880"/>
      <c r="W305" s="881"/>
      <c r="X305" s="881"/>
      <c r="Y305" s="881"/>
      <c r="Z305" s="881"/>
      <c r="AA305" s="881"/>
      <c r="AB305" s="881"/>
      <c r="AC305" s="881"/>
      <c r="AD305" s="880"/>
      <c r="AE305" s="880"/>
      <c r="AF305" s="880"/>
      <c r="AG305" s="881"/>
      <c r="AH305" s="882"/>
      <c r="AI305" s="879"/>
      <c r="AJ305" s="879"/>
      <c r="AK305" s="879"/>
      <c r="AL305" s="879"/>
      <c r="AM305" s="879"/>
      <c r="AN305" s="879"/>
      <c r="AO305" s="879"/>
      <c r="AP305" s="879"/>
      <c r="AQ305" s="879"/>
      <c r="AR305" s="879"/>
      <c r="AS305" s="879"/>
      <c r="AT305" s="879"/>
      <c r="AU305" s="879"/>
      <c r="AV305" s="879"/>
      <c r="AW305" s="879"/>
      <c r="AX305" s="879"/>
      <c r="AY305" s="879"/>
      <c r="AZ305" s="879"/>
      <c r="BA305" s="879"/>
      <c r="BB305" s="879"/>
      <c r="BC305" s="879"/>
      <c r="BD305" s="879"/>
    </row>
    <row r="306" ht="15.75" hidden="1" customHeight="1">
      <c r="F306" s="874" t="str">
        <f t="shared" si="1"/>
        <v/>
      </c>
      <c r="G306" s="718"/>
      <c r="H306" s="718"/>
      <c r="I306" s="718"/>
      <c r="J306" s="718"/>
      <c r="K306" s="718"/>
      <c r="L306" s="811"/>
      <c r="M306" s="880"/>
      <c r="N306" s="880"/>
      <c r="O306" s="880"/>
      <c r="P306" s="880"/>
      <c r="Q306" s="880"/>
      <c r="R306" s="880"/>
      <c r="S306" s="880"/>
      <c r="T306" s="811"/>
      <c r="U306" s="880"/>
      <c r="V306" s="880"/>
      <c r="W306" s="881"/>
      <c r="X306" s="881"/>
      <c r="Y306" s="881"/>
      <c r="Z306" s="881"/>
      <c r="AA306" s="881"/>
      <c r="AB306" s="881"/>
      <c r="AC306" s="881"/>
      <c r="AD306" s="880"/>
      <c r="AE306" s="880"/>
      <c r="AF306" s="880"/>
      <c r="AG306" s="881"/>
      <c r="AH306" s="882"/>
      <c r="AI306" s="879"/>
      <c r="AJ306" s="879"/>
      <c r="AK306" s="879"/>
      <c r="AL306" s="879"/>
      <c r="AM306" s="879"/>
      <c r="AN306" s="879"/>
      <c r="AO306" s="879"/>
      <c r="AP306" s="879"/>
      <c r="AQ306" s="879"/>
      <c r="AR306" s="879"/>
      <c r="AS306" s="879"/>
      <c r="AT306" s="879"/>
      <c r="AU306" s="879"/>
      <c r="AV306" s="879"/>
      <c r="AW306" s="879"/>
      <c r="AX306" s="879"/>
      <c r="AY306" s="879"/>
      <c r="AZ306" s="879"/>
      <c r="BA306" s="879"/>
      <c r="BB306" s="879"/>
      <c r="BC306" s="879"/>
      <c r="BD306" s="879"/>
    </row>
    <row r="307" ht="15.75" hidden="1" customHeight="1">
      <c r="F307" s="874" t="str">
        <f t="shared" si="1"/>
        <v/>
      </c>
      <c r="G307" s="718"/>
      <c r="H307" s="718"/>
      <c r="I307" s="718"/>
      <c r="J307" s="718"/>
      <c r="K307" s="718"/>
      <c r="L307" s="811"/>
      <c r="M307" s="880"/>
      <c r="N307" s="880"/>
      <c r="O307" s="880"/>
      <c r="P307" s="880"/>
      <c r="Q307" s="880"/>
      <c r="R307" s="880"/>
      <c r="S307" s="880"/>
      <c r="T307" s="811"/>
      <c r="U307" s="880"/>
      <c r="V307" s="880"/>
      <c r="W307" s="881"/>
      <c r="X307" s="881"/>
      <c r="Y307" s="881"/>
      <c r="Z307" s="881"/>
      <c r="AA307" s="881"/>
      <c r="AB307" s="881"/>
      <c r="AC307" s="881"/>
      <c r="AD307" s="880"/>
      <c r="AE307" s="880"/>
      <c r="AF307" s="880"/>
      <c r="AG307" s="881"/>
      <c r="AH307" s="882"/>
      <c r="AI307" s="879"/>
      <c r="AJ307" s="879"/>
      <c r="AK307" s="879"/>
      <c r="AL307" s="879"/>
      <c r="AM307" s="879"/>
      <c r="AN307" s="879"/>
      <c r="AO307" s="879"/>
      <c r="AP307" s="879"/>
      <c r="AQ307" s="879"/>
      <c r="AR307" s="879"/>
      <c r="AS307" s="879"/>
      <c r="AT307" s="879"/>
      <c r="AU307" s="879"/>
      <c r="AV307" s="879"/>
      <c r="AW307" s="879"/>
      <c r="AX307" s="879"/>
      <c r="AY307" s="879"/>
      <c r="AZ307" s="879"/>
      <c r="BA307" s="879"/>
      <c r="BB307" s="879"/>
      <c r="BC307" s="879"/>
      <c r="BD307" s="879"/>
    </row>
    <row r="308" ht="15.75" hidden="1" customHeight="1">
      <c r="F308" s="874" t="str">
        <f t="shared" si="1"/>
        <v/>
      </c>
      <c r="G308" s="718"/>
      <c r="H308" s="718"/>
      <c r="I308" s="718"/>
      <c r="J308" s="718"/>
      <c r="K308" s="718"/>
      <c r="L308" s="811"/>
      <c r="M308" s="880"/>
      <c r="N308" s="880"/>
      <c r="O308" s="880"/>
      <c r="P308" s="880"/>
      <c r="Q308" s="880"/>
      <c r="R308" s="880"/>
      <c r="S308" s="880"/>
      <c r="T308" s="811"/>
      <c r="U308" s="880"/>
      <c r="V308" s="880"/>
      <c r="W308" s="881"/>
      <c r="X308" s="881"/>
      <c r="Y308" s="881"/>
      <c r="Z308" s="881"/>
      <c r="AA308" s="881"/>
      <c r="AB308" s="881"/>
      <c r="AC308" s="881"/>
      <c r="AD308" s="880"/>
      <c r="AE308" s="880"/>
      <c r="AF308" s="880"/>
      <c r="AG308" s="881"/>
      <c r="AH308" s="882"/>
      <c r="AI308" s="879"/>
      <c r="AJ308" s="879"/>
      <c r="AK308" s="879"/>
      <c r="AL308" s="879"/>
      <c r="AM308" s="879"/>
      <c r="AN308" s="879"/>
      <c r="AO308" s="879"/>
      <c r="AP308" s="879"/>
      <c r="AQ308" s="879"/>
      <c r="AR308" s="879"/>
      <c r="AS308" s="879"/>
      <c r="AT308" s="879"/>
      <c r="AU308" s="879"/>
      <c r="AV308" s="879"/>
      <c r="AW308" s="879"/>
      <c r="AX308" s="879"/>
      <c r="AY308" s="879"/>
      <c r="AZ308" s="879"/>
      <c r="BA308" s="879"/>
      <c r="BB308" s="879"/>
      <c r="BC308" s="879"/>
      <c r="BD308" s="879"/>
    </row>
    <row r="309" ht="15.75" hidden="1" customHeight="1">
      <c r="F309" s="874" t="str">
        <f t="shared" si="1"/>
        <v/>
      </c>
      <c r="G309" s="718"/>
      <c r="H309" s="718"/>
      <c r="I309" s="718"/>
      <c r="J309" s="718"/>
      <c r="K309" s="718"/>
      <c r="L309" s="811"/>
      <c r="M309" s="880"/>
      <c r="N309" s="880"/>
      <c r="O309" s="880"/>
      <c r="P309" s="880"/>
      <c r="Q309" s="880"/>
      <c r="R309" s="880"/>
      <c r="S309" s="880"/>
      <c r="T309" s="811"/>
      <c r="U309" s="880"/>
      <c r="V309" s="880"/>
      <c r="W309" s="881"/>
      <c r="X309" s="881"/>
      <c r="Y309" s="881"/>
      <c r="Z309" s="881"/>
      <c r="AA309" s="881"/>
      <c r="AB309" s="881"/>
      <c r="AC309" s="881"/>
      <c r="AD309" s="880"/>
      <c r="AE309" s="880"/>
      <c r="AF309" s="880"/>
      <c r="AG309" s="881"/>
      <c r="AH309" s="882"/>
      <c r="AI309" s="879"/>
      <c r="AJ309" s="879"/>
      <c r="AK309" s="879"/>
      <c r="AL309" s="879"/>
      <c r="AM309" s="879"/>
      <c r="AN309" s="879"/>
      <c r="AO309" s="879"/>
      <c r="AP309" s="879"/>
      <c r="AQ309" s="879"/>
      <c r="AR309" s="879"/>
      <c r="AS309" s="879"/>
      <c r="AT309" s="879"/>
      <c r="AU309" s="879"/>
      <c r="AV309" s="879"/>
      <c r="AW309" s="879"/>
      <c r="AX309" s="879"/>
      <c r="AY309" s="879"/>
      <c r="AZ309" s="879"/>
      <c r="BA309" s="879"/>
      <c r="BB309" s="879"/>
      <c r="BC309" s="879"/>
      <c r="BD309" s="879"/>
    </row>
    <row r="310" ht="15.75" hidden="1" customHeight="1">
      <c r="F310" s="874" t="str">
        <f t="shared" si="1"/>
        <v/>
      </c>
      <c r="G310" s="718"/>
      <c r="H310" s="718"/>
      <c r="I310" s="718"/>
      <c r="J310" s="718"/>
      <c r="K310" s="718"/>
      <c r="L310" s="811"/>
      <c r="M310" s="880"/>
      <c r="N310" s="880"/>
      <c r="O310" s="880"/>
      <c r="P310" s="880"/>
      <c r="Q310" s="880"/>
      <c r="R310" s="880"/>
      <c r="S310" s="880"/>
      <c r="T310" s="811"/>
      <c r="U310" s="880"/>
      <c r="V310" s="880"/>
      <c r="W310" s="881"/>
      <c r="X310" s="881"/>
      <c r="Y310" s="881"/>
      <c r="Z310" s="881"/>
      <c r="AA310" s="881"/>
      <c r="AB310" s="881"/>
      <c r="AC310" s="881"/>
      <c r="AD310" s="880"/>
      <c r="AE310" s="880"/>
      <c r="AF310" s="880"/>
      <c r="AG310" s="881"/>
      <c r="AH310" s="882"/>
      <c r="AI310" s="879"/>
      <c r="AJ310" s="879"/>
      <c r="AK310" s="879"/>
      <c r="AL310" s="879"/>
      <c r="AM310" s="879"/>
      <c r="AN310" s="879"/>
      <c r="AO310" s="879"/>
      <c r="AP310" s="879"/>
      <c r="AQ310" s="879"/>
      <c r="AR310" s="879"/>
      <c r="AS310" s="879"/>
      <c r="AT310" s="879"/>
      <c r="AU310" s="879"/>
      <c r="AV310" s="879"/>
      <c r="AW310" s="879"/>
      <c r="AX310" s="879"/>
      <c r="AY310" s="879"/>
      <c r="AZ310" s="879"/>
      <c r="BA310" s="879"/>
      <c r="BB310" s="879"/>
      <c r="BC310" s="879"/>
      <c r="BD310" s="879"/>
    </row>
    <row r="311" ht="15.75" hidden="1" customHeight="1">
      <c r="F311" s="874" t="str">
        <f t="shared" si="1"/>
        <v/>
      </c>
      <c r="G311" s="718"/>
      <c r="H311" s="718"/>
      <c r="I311" s="718"/>
      <c r="J311" s="718"/>
      <c r="K311" s="718"/>
      <c r="L311" s="811"/>
      <c r="M311" s="880"/>
      <c r="N311" s="880"/>
      <c r="O311" s="880"/>
      <c r="P311" s="880"/>
      <c r="Q311" s="880"/>
      <c r="R311" s="880"/>
      <c r="S311" s="880"/>
      <c r="T311" s="811"/>
      <c r="U311" s="880"/>
      <c r="V311" s="880"/>
      <c r="W311" s="881"/>
      <c r="X311" s="881"/>
      <c r="Y311" s="881"/>
      <c r="Z311" s="881"/>
      <c r="AA311" s="881"/>
      <c r="AB311" s="881"/>
      <c r="AC311" s="881"/>
      <c r="AD311" s="880"/>
      <c r="AE311" s="880"/>
      <c r="AF311" s="880"/>
      <c r="AG311" s="881"/>
      <c r="AH311" s="882"/>
      <c r="AI311" s="879"/>
      <c r="AJ311" s="879"/>
      <c r="AK311" s="879"/>
      <c r="AL311" s="879"/>
      <c r="AM311" s="879"/>
      <c r="AN311" s="879"/>
      <c r="AO311" s="879"/>
      <c r="AP311" s="879"/>
      <c r="AQ311" s="879"/>
      <c r="AR311" s="879"/>
      <c r="AS311" s="879"/>
      <c r="AT311" s="879"/>
      <c r="AU311" s="879"/>
      <c r="AV311" s="879"/>
      <c r="AW311" s="879"/>
      <c r="AX311" s="879"/>
      <c r="AY311" s="879"/>
      <c r="AZ311" s="879"/>
      <c r="BA311" s="879"/>
      <c r="BB311" s="879"/>
      <c r="BC311" s="879"/>
      <c r="BD311" s="879"/>
    </row>
    <row r="312" ht="15.75" hidden="1" customHeight="1">
      <c r="F312" s="874" t="str">
        <f t="shared" si="1"/>
        <v/>
      </c>
      <c r="G312" s="718"/>
      <c r="H312" s="718"/>
      <c r="I312" s="718"/>
      <c r="J312" s="718"/>
      <c r="K312" s="718"/>
      <c r="L312" s="811"/>
      <c r="M312" s="880"/>
      <c r="N312" s="880"/>
      <c r="O312" s="880"/>
      <c r="P312" s="880"/>
      <c r="Q312" s="880"/>
      <c r="R312" s="880"/>
      <c r="S312" s="880"/>
      <c r="T312" s="811"/>
      <c r="U312" s="880"/>
      <c r="V312" s="880"/>
      <c r="W312" s="881"/>
      <c r="X312" s="881"/>
      <c r="Y312" s="881"/>
      <c r="Z312" s="881"/>
      <c r="AA312" s="881"/>
      <c r="AB312" s="881"/>
      <c r="AC312" s="881"/>
      <c r="AD312" s="880"/>
      <c r="AE312" s="880"/>
      <c r="AF312" s="880"/>
      <c r="AG312" s="881"/>
      <c r="AH312" s="882"/>
      <c r="AI312" s="879"/>
      <c r="AJ312" s="879"/>
      <c r="AK312" s="879"/>
      <c r="AL312" s="879"/>
      <c r="AM312" s="879"/>
      <c r="AN312" s="879"/>
      <c r="AO312" s="879"/>
      <c r="AP312" s="879"/>
      <c r="AQ312" s="879"/>
      <c r="AR312" s="879"/>
      <c r="AS312" s="879"/>
      <c r="AT312" s="879"/>
      <c r="AU312" s="879"/>
      <c r="AV312" s="879"/>
      <c r="AW312" s="879"/>
      <c r="AX312" s="879"/>
      <c r="AY312" s="879"/>
      <c r="AZ312" s="879"/>
      <c r="BA312" s="879"/>
      <c r="BB312" s="879"/>
      <c r="BC312" s="879"/>
      <c r="BD312" s="879"/>
    </row>
    <row r="313" ht="15.75" hidden="1" customHeight="1">
      <c r="F313" s="874" t="str">
        <f t="shared" si="1"/>
        <v/>
      </c>
      <c r="G313" s="718"/>
      <c r="H313" s="718"/>
      <c r="I313" s="718"/>
      <c r="J313" s="718"/>
      <c r="K313" s="718"/>
      <c r="L313" s="811"/>
      <c r="M313" s="880"/>
      <c r="N313" s="880"/>
      <c r="O313" s="880"/>
      <c r="P313" s="880"/>
      <c r="Q313" s="880"/>
      <c r="R313" s="880"/>
      <c r="S313" s="880"/>
      <c r="T313" s="811"/>
      <c r="U313" s="880"/>
      <c r="V313" s="880"/>
      <c r="W313" s="881"/>
      <c r="X313" s="881"/>
      <c r="Y313" s="881"/>
      <c r="Z313" s="881"/>
      <c r="AA313" s="881"/>
      <c r="AB313" s="881"/>
      <c r="AC313" s="881"/>
      <c r="AD313" s="880"/>
      <c r="AE313" s="880"/>
      <c r="AF313" s="880"/>
      <c r="AG313" s="881"/>
      <c r="AH313" s="882"/>
      <c r="AI313" s="879"/>
      <c r="AJ313" s="879"/>
      <c r="AK313" s="879"/>
      <c r="AL313" s="879"/>
      <c r="AM313" s="879"/>
      <c r="AN313" s="879"/>
      <c r="AO313" s="879"/>
      <c r="AP313" s="879"/>
      <c r="AQ313" s="879"/>
      <c r="AR313" s="879"/>
      <c r="AS313" s="879"/>
      <c r="AT313" s="879"/>
      <c r="AU313" s="879"/>
      <c r="AV313" s="879"/>
      <c r="AW313" s="879"/>
      <c r="AX313" s="879"/>
      <c r="AY313" s="879"/>
      <c r="AZ313" s="879"/>
      <c r="BA313" s="879"/>
      <c r="BB313" s="879"/>
      <c r="BC313" s="879"/>
      <c r="BD313" s="879"/>
    </row>
    <row r="314" ht="15.75" hidden="1" customHeight="1">
      <c r="F314" s="874" t="str">
        <f t="shared" si="1"/>
        <v/>
      </c>
      <c r="G314" s="718"/>
      <c r="H314" s="718"/>
      <c r="I314" s="718"/>
      <c r="J314" s="718"/>
      <c r="K314" s="718"/>
      <c r="L314" s="811"/>
      <c r="M314" s="880"/>
      <c r="N314" s="880"/>
      <c r="O314" s="880"/>
      <c r="P314" s="880"/>
      <c r="Q314" s="880"/>
      <c r="R314" s="880"/>
      <c r="S314" s="880"/>
      <c r="T314" s="811"/>
      <c r="U314" s="880"/>
      <c r="V314" s="880"/>
      <c r="W314" s="881"/>
      <c r="X314" s="881"/>
      <c r="Y314" s="881"/>
      <c r="Z314" s="881"/>
      <c r="AA314" s="881"/>
      <c r="AB314" s="881"/>
      <c r="AC314" s="881"/>
      <c r="AD314" s="880"/>
      <c r="AE314" s="880"/>
      <c r="AF314" s="880"/>
      <c r="AG314" s="881"/>
      <c r="AH314" s="882"/>
      <c r="AI314" s="879"/>
      <c r="AJ314" s="879"/>
      <c r="AK314" s="879"/>
      <c r="AL314" s="879"/>
      <c r="AM314" s="879"/>
      <c r="AN314" s="879"/>
      <c r="AO314" s="879"/>
      <c r="AP314" s="879"/>
      <c r="AQ314" s="879"/>
      <c r="AR314" s="879"/>
      <c r="AS314" s="879"/>
      <c r="AT314" s="879"/>
      <c r="AU314" s="879"/>
      <c r="AV314" s="879"/>
      <c r="AW314" s="879"/>
      <c r="AX314" s="879"/>
      <c r="AY314" s="879"/>
      <c r="AZ314" s="879"/>
      <c r="BA314" s="879"/>
      <c r="BB314" s="879"/>
      <c r="BC314" s="879"/>
      <c r="BD314" s="879"/>
    </row>
    <row r="315" ht="15.75" hidden="1" customHeight="1">
      <c r="F315" s="874" t="str">
        <f t="shared" si="1"/>
        <v/>
      </c>
      <c r="G315" s="718"/>
      <c r="H315" s="718"/>
      <c r="I315" s="718"/>
      <c r="J315" s="718"/>
      <c r="K315" s="718"/>
      <c r="L315" s="811"/>
      <c r="M315" s="880"/>
      <c r="N315" s="880"/>
      <c r="O315" s="880"/>
      <c r="P315" s="880"/>
      <c r="Q315" s="880"/>
      <c r="R315" s="880"/>
      <c r="S315" s="880"/>
      <c r="T315" s="811"/>
      <c r="U315" s="880"/>
      <c r="V315" s="880"/>
      <c r="W315" s="881"/>
      <c r="X315" s="881"/>
      <c r="Y315" s="881"/>
      <c r="Z315" s="881"/>
      <c r="AA315" s="881"/>
      <c r="AB315" s="881"/>
      <c r="AC315" s="881"/>
      <c r="AD315" s="880"/>
      <c r="AE315" s="880"/>
      <c r="AF315" s="880"/>
      <c r="AG315" s="881"/>
      <c r="AH315" s="882"/>
      <c r="AI315" s="879"/>
      <c r="AJ315" s="879"/>
      <c r="AK315" s="879"/>
      <c r="AL315" s="879"/>
      <c r="AM315" s="879"/>
      <c r="AN315" s="879"/>
      <c r="AO315" s="879"/>
      <c r="AP315" s="879"/>
      <c r="AQ315" s="879"/>
      <c r="AR315" s="879"/>
      <c r="AS315" s="879"/>
      <c r="AT315" s="879"/>
      <c r="AU315" s="879"/>
      <c r="AV315" s="879"/>
      <c r="AW315" s="879"/>
      <c r="AX315" s="879"/>
      <c r="AY315" s="879"/>
      <c r="AZ315" s="879"/>
      <c r="BA315" s="879"/>
      <c r="BB315" s="879"/>
      <c r="BC315" s="879"/>
      <c r="BD315" s="879"/>
    </row>
    <row r="316" ht="15.75" hidden="1" customHeight="1">
      <c r="F316" s="874" t="str">
        <f t="shared" si="1"/>
        <v/>
      </c>
      <c r="G316" s="718"/>
      <c r="H316" s="718"/>
      <c r="I316" s="718"/>
      <c r="J316" s="718"/>
      <c r="K316" s="718"/>
      <c r="L316" s="811"/>
      <c r="M316" s="880"/>
      <c r="N316" s="880"/>
      <c r="O316" s="880"/>
      <c r="P316" s="880"/>
      <c r="Q316" s="880"/>
      <c r="R316" s="880"/>
      <c r="S316" s="880"/>
      <c r="T316" s="811"/>
      <c r="U316" s="880"/>
      <c r="V316" s="880"/>
      <c r="W316" s="881"/>
      <c r="X316" s="881"/>
      <c r="Y316" s="881"/>
      <c r="Z316" s="881"/>
      <c r="AA316" s="881"/>
      <c r="AB316" s="881"/>
      <c r="AC316" s="881"/>
      <c r="AD316" s="880"/>
      <c r="AE316" s="880"/>
      <c r="AF316" s="880"/>
      <c r="AG316" s="881"/>
      <c r="AH316" s="882"/>
      <c r="AI316" s="879"/>
      <c r="AJ316" s="879"/>
      <c r="AK316" s="879"/>
      <c r="AL316" s="879"/>
      <c r="AM316" s="879"/>
      <c r="AN316" s="879"/>
      <c r="AO316" s="879"/>
      <c r="AP316" s="879"/>
      <c r="AQ316" s="879"/>
      <c r="AR316" s="879"/>
      <c r="AS316" s="879"/>
      <c r="AT316" s="879"/>
      <c r="AU316" s="879"/>
      <c r="AV316" s="879"/>
      <c r="AW316" s="879"/>
      <c r="AX316" s="879"/>
      <c r="AY316" s="879"/>
      <c r="AZ316" s="879"/>
      <c r="BA316" s="879"/>
      <c r="BB316" s="879"/>
      <c r="BC316" s="879"/>
      <c r="BD316" s="879"/>
    </row>
    <row r="317" ht="15.75" hidden="1" customHeight="1">
      <c r="F317" s="874" t="str">
        <f t="shared" si="1"/>
        <v/>
      </c>
      <c r="G317" s="718"/>
      <c r="H317" s="718"/>
      <c r="I317" s="718"/>
      <c r="J317" s="718"/>
      <c r="K317" s="718"/>
      <c r="L317" s="811"/>
      <c r="M317" s="880"/>
      <c r="N317" s="880"/>
      <c r="O317" s="880"/>
      <c r="P317" s="880"/>
      <c r="Q317" s="880"/>
      <c r="R317" s="880"/>
      <c r="S317" s="880"/>
      <c r="T317" s="811"/>
      <c r="U317" s="880"/>
      <c r="V317" s="880"/>
      <c r="W317" s="881"/>
      <c r="X317" s="881"/>
      <c r="Y317" s="881"/>
      <c r="Z317" s="881"/>
      <c r="AA317" s="881"/>
      <c r="AB317" s="881"/>
      <c r="AC317" s="881"/>
      <c r="AD317" s="880"/>
      <c r="AE317" s="880"/>
      <c r="AF317" s="880"/>
      <c r="AG317" s="881"/>
      <c r="AH317" s="882"/>
      <c r="AI317" s="879"/>
      <c r="AJ317" s="879"/>
      <c r="AK317" s="879"/>
      <c r="AL317" s="879"/>
      <c r="AM317" s="879"/>
      <c r="AN317" s="879"/>
      <c r="AO317" s="879"/>
      <c r="AP317" s="879"/>
      <c r="AQ317" s="879"/>
      <c r="AR317" s="879"/>
      <c r="AS317" s="879"/>
      <c r="AT317" s="879"/>
      <c r="AU317" s="879"/>
      <c r="AV317" s="879"/>
      <c r="AW317" s="879"/>
      <c r="AX317" s="879"/>
      <c r="AY317" s="879"/>
      <c r="AZ317" s="879"/>
      <c r="BA317" s="879"/>
      <c r="BB317" s="879"/>
      <c r="BC317" s="879"/>
      <c r="BD317" s="879"/>
    </row>
    <row r="318" ht="15.75" hidden="1" customHeight="1">
      <c r="F318" s="874" t="str">
        <f t="shared" si="1"/>
        <v/>
      </c>
      <c r="G318" s="718"/>
      <c r="H318" s="718"/>
      <c r="I318" s="718"/>
      <c r="J318" s="718"/>
      <c r="K318" s="718"/>
      <c r="L318" s="811"/>
      <c r="M318" s="880"/>
      <c r="N318" s="880"/>
      <c r="O318" s="880"/>
      <c r="P318" s="880"/>
      <c r="Q318" s="880"/>
      <c r="R318" s="880"/>
      <c r="S318" s="880"/>
      <c r="T318" s="811"/>
      <c r="U318" s="880"/>
      <c r="V318" s="880"/>
      <c r="W318" s="881"/>
      <c r="X318" s="881"/>
      <c r="Y318" s="881"/>
      <c r="Z318" s="881"/>
      <c r="AA318" s="881"/>
      <c r="AB318" s="881"/>
      <c r="AC318" s="881"/>
      <c r="AD318" s="880"/>
      <c r="AE318" s="880"/>
      <c r="AF318" s="880"/>
      <c r="AG318" s="881"/>
      <c r="AH318" s="882"/>
      <c r="AI318" s="879"/>
      <c r="AJ318" s="879"/>
      <c r="AK318" s="879"/>
      <c r="AL318" s="879"/>
      <c r="AM318" s="879"/>
      <c r="AN318" s="879"/>
      <c r="AO318" s="879"/>
      <c r="AP318" s="879"/>
      <c r="AQ318" s="879"/>
      <c r="AR318" s="879"/>
      <c r="AS318" s="879"/>
      <c r="AT318" s="879"/>
      <c r="AU318" s="879"/>
      <c r="AV318" s="879"/>
      <c r="AW318" s="879"/>
      <c r="AX318" s="879"/>
      <c r="AY318" s="879"/>
      <c r="AZ318" s="879"/>
      <c r="BA318" s="879"/>
      <c r="BB318" s="879"/>
      <c r="BC318" s="879"/>
      <c r="BD318" s="879"/>
    </row>
    <row r="319" ht="15.75" hidden="1" customHeight="1">
      <c r="F319" s="874" t="str">
        <f t="shared" si="1"/>
        <v/>
      </c>
      <c r="G319" s="718"/>
      <c r="H319" s="718"/>
      <c r="I319" s="718"/>
      <c r="J319" s="718"/>
      <c r="K319" s="718"/>
      <c r="L319" s="811"/>
      <c r="M319" s="880"/>
      <c r="N319" s="880"/>
      <c r="O319" s="880"/>
      <c r="P319" s="880"/>
      <c r="Q319" s="880"/>
      <c r="R319" s="880"/>
      <c r="S319" s="880"/>
      <c r="T319" s="811"/>
      <c r="U319" s="880"/>
      <c r="V319" s="880"/>
      <c r="W319" s="881"/>
      <c r="X319" s="881"/>
      <c r="Y319" s="881"/>
      <c r="Z319" s="881"/>
      <c r="AA319" s="881"/>
      <c r="AB319" s="881"/>
      <c r="AC319" s="881"/>
      <c r="AD319" s="880"/>
      <c r="AE319" s="880"/>
      <c r="AF319" s="880"/>
      <c r="AG319" s="881"/>
      <c r="AH319" s="882"/>
      <c r="AI319" s="879"/>
      <c r="AJ319" s="879"/>
      <c r="AK319" s="879"/>
      <c r="AL319" s="879"/>
      <c r="AM319" s="879"/>
      <c r="AN319" s="879"/>
      <c r="AO319" s="879"/>
      <c r="AP319" s="879"/>
      <c r="AQ319" s="879"/>
      <c r="AR319" s="879"/>
      <c r="AS319" s="879"/>
      <c r="AT319" s="879"/>
      <c r="AU319" s="879"/>
      <c r="AV319" s="879"/>
      <c r="AW319" s="879"/>
      <c r="AX319" s="879"/>
      <c r="AY319" s="879"/>
      <c r="AZ319" s="879"/>
      <c r="BA319" s="879"/>
      <c r="BB319" s="879"/>
      <c r="BC319" s="879"/>
      <c r="BD319" s="879"/>
    </row>
    <row r="320" ht="15.75" hidden="1" customHeight="1">
      <c r="F320" s="874" t="str">
        <f t="shared" si="1"/>
        <v/>
      </c>
      <c r="G320" s="718"/>
      <c r="H320" s="718"/>
      <c r="I320" s="718"/>
      <c r="J320" s="718"/>
      <c r="K320" s="718"/>
      <c r="L320" s="811"/>
      <c r="M320" s="880"/>
      <c r="N320" s="880"/>
      <c r="O320" s="880"/>
      <c r="P320" s="880"/>
      <c r="Q320" s="880"/>
      <c r="R320" s="880"/>
      <c r="S320" s="880"/>
      <c r="T320" s="811"/>
      <c r="U320" s="880"/>
      <c r="V320" s="880"/>
      <c r="W320" s="881"/>
      <c r="X320" s="881"/>
      <c r="Y320" s="881"/>
      <c r="Z320" s="881"/>
      <c r="AA320" s="881"/>
      <c r="AB320" s="881"/>
      <c r="AC320" s="881"/>
      <c r="AD320" s="880"/>
      <c r="AE320" s="880"/>
      <c r="AF320" s="880"/>
      <c r="AG320" s="881"/>
      <c r="AH320" s="882"/>
      <c r="AI320" s="879"/>
      <c r="AJ320" s="879"/>
      <c r="AK320" s="879"/>
      <c r="AL320" s="879"/>
      <c r="AM320" s="879"/>
      <c r="AN320" s="879"/>
      <c r="AO320" s="879"/>
      <c r="AP320" s="879"/>
      <c r="AQ320" s="879"/>
      <c r="AR320" s="879"/>
      <c r="AS320" s="879"/>
      <c r="AT320" s="879"/>
      <c r="AU320" s="879"/>
      <c r="AV320" s="879"/>
      <c r="AW320" s="879"/>
      <c r="AX320" s="879"/>
      <c r="AY320" s="879"/>
      <c r="AZ320" s="879"/>
      <c r="BA320" s="879"/>
      <c r="BB320" s="879"/>
      <c r="BC320" s="879"/>
      <c r="BD320" s="879"/>
    </row>
    <row r="321" ht="15.75" hidden="1" customHeight="1">
      <c r="F321" s="874" t="str">
        <f t="shared" si="1"/>
        <v/>
      </c>
      <c r="G321" s="718"/>
      <c r="H321" s="718"/>
      <c r="I321" s="718"/>
      <c r="J321" s="718"/>
      <c r="K321" s="718"/>
      <c r="L321" s="811"/>
      <c r="M321" s="880"/>
      <c r="N321" s="880"/>
      <c r="O321" s="880"/>
      <c r="P321" s="880"/>
      <c r="Q321" s="880"/>
      <c r="R321" s="880"/>
      <c r="S321" s="880"/>
      <c r="T321" s="811"/>
      <c r="U321" s="880"/>
      <c r="V321" s="880"/>
      <c r="W321" s="881"/>
      <c r="X321" s="881"/>
      <c r="Y321" s="881"/>
      <c r="Z321" s="881"/>
      <c r="AA321" s="881"/>
      <c r="AB321" s="881"/>
      <c r="AC321" s="881"/>
      <c r="AD321" s="880"/>
      <c r="AE321" s="880"/>
      <c r="AF321" s="880"/>
      <c r="AG321" s="881"/>
      <c r="AH321" s="882"/>
      <c r="AI321" s="879"/>
      <c r="AJ321" s="879"/>
      <c r="AK321" s="879"/>
      <c r="AL321" s="879"/>
      <c r="AM321" s="879"/>
      <c r="AN321" s="879"/>
      <c r="AO321" s="879"/>
      <c r="AP321" s="879"/>
      <c r="AQ321" s="879"/>
      <c r="AR321" s="879"/>
      <c r="AS321" s="879"/>
      <c r="AT321" s="879"/>
      <c r="AU321" s="879"/>
      <c r="AV321" s="879"/>
      <c r="AW321" s="879"/>
      <c r="AX321" s="879"/>
      <c r="AY321" s="879"/>
      <c r="AZ321" s="879"/>
      <c r="BA321" s="879"/>
      <c r="BB321" s="879"/>
      <c r="BC321" s="879"/>
      <c r="BD321" s="879"/>
    </row>
    <row r="322" ht="15.75" hidden="1" customHeight="1">
      <c r="F322" s="874" t="str">
        <f t="shared" si="1"/>
        <v/>
      </c>
      <c r="G322" s="718"/>
      <c r="H322" s="718"/>
      <c r="I322" s="718"/>
      <c r="J322" s="718"/>
      <c r="K322" s="718"/>
      <c r="L322" s="811"/>
      <c r="M322" s="880"/>
      <c r="N322" s="880"/>
      <c r="O322" s="880"/>
      <c r="P322" s="880"/>
      <c r="Q322" s="880"/>
      <c r="R322" s="880"/>
      <c r="S322" s="880"/>
      <c r="T322" s="811"/>
      <c r="U322" s="880"/>
      <c r="V322" s="880"/>
      <c r="W322" s="881"/>
      <c r="X322" s="881"/>
      <c r="Y322" s="881"/>
      <c r="Z322" s="881"/>
      <c r="AA322" s="881"/>
      <c r="AB322" s="881"/>
      <c r="AC322" s="881"/>
      <c r="AD322" s="880"/>
      <c r="AE322" s="880"/>
      <c r="AF322" s="880"/>
      <c r="AG322" s="881"/>
      <c r="AH322" s="882"/>
      <c r="AI322" s="879"/>
      <c r="AJ322" s="879"/>
      <c r="AK322" s="879"/>
      <c r="AL322" s="879"/>
      <c r="AM322" s="879"/>
      <c r="AN322" s="879"/>
      <c r="AO322" s="879"/>
      <c r="AP322" s="879"/>
      <c r="AQ322" s="879"/>
      <c r="AR322" s="879"/>
      <c r="AS322" s="879"/>
      <c r="AT322" s="879"/>
      <c r="AU322" s="879"/>
      <c r="AV322" s="879"/>
      <c r="AW322" s="879"/>
      <c r="AX322" s="879"/>
      <c r="AY322" s="879"/>
      <c r="AZ322" s="879"/>
      <c r="BA322" s="879"/>
      <c r="BB322" s="879"/>
      <c r="BC322" s="879"/>
      <c r="BD322" s="879"/>
    </row>
    <row r="323" ht="15.75" hidden="1" customHeight="1">
      <c r="F323" s="874" t="str">
        <f t="shared" si="1"/>
        <v/>
      </c>
      <c r="G323" s="718"/>
      <c r="H323" s="718"/>
      <c r="I323" s="718"/>
      <c r="J323" s="718"/>
      <c r="K323" s="718"/>
      <c r="L323" s="811"/>
      <c r="M323" s="880"/>
      <c r="N323" s="880"/>
      <c r="O323" s="880"/>
      <c r="P323" s="880"/>
      <c r="Q323" s="880"/>
      <c r="R323" s="880"/>
      <c r="S323" s="880"/>
      <c r="T323" s="811"/>
      <c r="U323" s="880"/>
      <c r="V323" s="880"/>
      <c r="W323" s="881"/>
      <c r="X323" s="881"/>
      <c r="Y323" s="881"/>
      <c r="Z323" s="881"/>
      <c r="AA323" s="881"/>
      <c r="AB323" s="881"/>
      <c r="AC323" s="881"/>
      <c r="AD323" s="880"/>
      <c r="AE323" s="880"/>
      <c r="AF323" s="880"/>
      <c r="AG323" s="881"/>
      <c r="AH323" s="882"/>
      <c r="AI323" s="879"/>
      <c r="AJ323" s="879"/>
      <c r="AK323" s="879"/>
      <c r="AL323" s="879"/>
      <c r="AM323" s="879"/>
      <c r="AN323" s="879"/>
      <c r="AO323" s="879"/>
      <c r="AP323" s="879"/>
      <c r="AQ323" s="879"/>
      <c r="AR323" s="879"/>
      <c r="AS323" s="879"/>
      <c r="AT323" s="879"/>
      <c r="AU323" s="879"/>
      <c r="AV323" s="879"/>
      <c r="AW323" s="879"/>
      <c r="AX323" s="879"/>
      <c r="AY323" s="879"/>
      <c r="AZ323" s="879"/>
      <c r="BA323" s="879"/>
      <c r="BB323" s="879"/>
      <c r="BC323" s="879"/>
      <c r="BD323" s="879"/>
    </row>
    <row r="324" ht="15.75" hidden="1" customHeight="1">
      <c r="F324" s="874" t="str">
        <f t="shared" si="1"/>
        <v/>
      </c>
      <c r="G324" s="718"/>
      <c r="H324" s="718"/>
      <c r="I324" s="718"/>
      <c r="J324" s="718"/>
      <c r="K324" s="718"/>
      <c r="L324" s="811"/>
      <c r="M324" s="880"/>
      <c r="N324" s="880"/>
      <c r="O324" s="880"/>
      <c r="P324" s="880"/>
      <c r="Q324" s="880"/>
      <c r="R324" s="880"/>
      <c r="S324" s="880"/>
      <c r="T324" s="811"/>
      <c r="U324" s="880"/>
      <c r="V324" s="880"/>
      <c r="W324" s="881"/>
      <c r="X324" s="881"/>
      <c r="Y324" s="881"/>
      <c r="Z324" s="881"/>
      <c r="AA324" s="881"/>
      <c r="AB324" s="881"/>
      <c r="AC324" s="881"/>
      <c r="AD324" s="880"/>
      <c r="AE324" s="880"/>
      <c r="AF324" s="880"/>
      <c r="AG324" s="881"/>
      <c r="AH324" s="882"/>
      <c r="AI324" s="879"/>
      <c r="AJ324" s="879"/>
      <c r="AK324" s="879"/>
      <c r="AL324" s="879"/>
      <c r="AM324" s="879"/>
      <c r="AN324" s="879"/>
      <c r="AO324" s="879"/>
      <c r="AP324" s="879"/>
      <c r="AQ324" s="879"/>
      <c r="AR324" s="879"/>
      <c r="AS324" s="879"/>
      <c r="AT324" s="879"/>
      <c r="AU324" s="879"/>
      <c r="AV324" s="879"/>
      <c r="AW324" s="879"/>
      <c r="AX324" s="879"/>
      <c r="AY324" s="879"/>
      <c r="AZ324" s="879"/>
      <c r="BA324" s="879"/>
      <c r="BB324" s="879"/>
      <c r="BC324" s="879"/>
      <c r="BD324" s="879"/>
    </row>
    <row r="325" ht="15.75" hidden="1" customHeight="1">
      <c r="F325" s="874" t="str">
        <f t="shared" si="1"/>
        <v/>
      </c>
      <c r="G325" s="718"/>
      <c r="H325" s="718"/>
      <c r="I325" s="718"/>
      <c r="J325" s="718"/>
      <c r="K325" s="718"/>
      <c r="L325" s="811"/>
      <c r="M325" s="880"/>
      <c r="N325" s="880"/>
      <c r="O325" s="880"/>
      <c r="P325" s="880"/>
      <c r="Q325" s="880"/>
      <c r="R325" s="880"/>
      <c r="S325" s="880"/>
      <c r="T325" s="811"/>
      <c r="U325" s="880"/>
      <c r="V325" s="880"/>
      <c r="W325" s="881"/>
      <c r="X325" s="881"/>
      <c r="Y325" s="881"/>
      <c r="Z325" s="881"/>
      <c r="AA325" s="881"/>
      <c r="AB325" s="881"/>
      <c r="AC325" s="881"/>
      <c r="AD325" s="880"/>
      <c r="AE325" s="880"/>
      <c r="AF325" s="880"/>
      <c r="AG325" s="881"/>
      <c r="AH325" s="882"/>
      <c r="AI325" s="879"/>
      <c r="AJ325" s="879"/>
      <c r="AK325" s="879"/>
      <c r="AL325" s="879"/>
      <c r="AM325" s="879"/>
      <c r="AN325" s="879"/>
      <c r="AO325" s="879"/>
      <c r="AP325" s="879"/>
      <c r="AQ325" s="879"/>
      <c r="AR325" s="879"/>
      <c r="AS325" s="879"/>
      <c r="AT325" s="879"/>
      <c r="AU325" s="879"/>
      <c r="AV325" s="879"/>
      <c r="AW325" s="879"/>
      <c r="AX325" s="879"/>
      <c r="AY325" s="879"/>
      <c r="AZ325" s="879"/>
      <c r="BA325" s="879"/>
      <c r="BB325" s="879"/>
      <c r="BC325" s="879"/>
      <c r="BD325" s="879"/>
    </row>
    <row r="326" ht="15.75" hidden="1" customHeight="1">
      <c r="F326" s="874" t="str">
        <f t="shared" si="1"/>
        <v/>
      </c>
      <c r="G326" s="718"/>
      <c r="H326" s="718"/>
      <c r="I326" s="718"/>
      <c r="J326" s="718"/>
      <c r="K326" s="718"/>
      <c r="L326" s="811"/>
      <c r="M326" s="880"/>
      <c r="N326" s="880"/>
      <c r="O326" s="880"/>
      <c r="P326" s="880"/>
      <c r="Q326" s="880"/>
      <c r="R326" s="880"/>
      <c r="S326" s="880"/>
      <c r="T326" s="811"/>
      <c r="U326" s="880"/>
      <c r="V326" s="880"/>
      <c r="W326" s="881"/>
      <c r="X326" s="881"/>
      <c r="Y326" s="881"/>
      <c r="Z326" s="881"/>
      <c r="AA326" s="881"/>
      <c r="AB326" s="881"/>
      <c r="AC326" s="881"/>
      <c r="AD326" s="880"/>
      <c r="AE326" s="880"/>
      <c r="AF326" s="880"/>
      <c r="AG326" s="881"/>
      <c r="AH326" s="882"/>
      <c r="AI326" s="879"/>
      <c r="AJ326" s="879"/>
      <c r="AK326" s="879"/>
      <c r="AL326" s="879"/>
      <c r="AM326" s="879"/>
      <c r="AN326" s="879"/>
      <c r="AO326" s="879"/>
      <c r="AP326" s="879"/>
      <c r="AQ326" s="879"/>
      <c r="AR326" s="879"/>
      <c r="AS326" s="879"/>
      <c r="AT326" s="879"/>
      <c r="AU326" s="879"/>
      <c r="AV326" s="879"/>
      <c r="AW326" s="879"/>
      <c r="AX326" s="879"/>
      <c r="AY326" s="879"/>
      <c r="AZ326" s="879"/>
      <c r="BA326" s="879"/>
      <c r="BB326" s="879"/>
      <c r="BC326" s="879"/>
      <c r="BD326" s="879"/>
    </row>
    <row r="327" ht="15.75" hidden="1" customHeight="1">
      <c r="F327" s="874" t="str">
        <f t="shared" si="1"/>
        <v/>
      </c>
      <c r="G327" s="718"/>
      <c r="H327" s="718"/>
      <c r="I327" s="718"/>
      <c r="J327" s="718"/>
      <c r="K327" s="718"/>
      <c r="L327" s="811"/>
      <c r="M327" s="880"/>
      <c r="N327" s="880"/>
      <c r="O327" s="880"/>
      <c r="P327" s="880"/>
      <c r="Q327" s="880"/>
      <c r="R327" s="880"/>
      <c r="S327" s="880"/>
      <c r="T327" s="811"/>
      <c r="U327" s="880"/>
      <c r="V327" s="880"/>
      <c r="W327" s="881"/>
      <c r="X327" s="881"/>
      <c r="Y327" s="881"/>
      <c r="Z327" s="881"/>
      <c r="AA327" s="881"/>
      <c r="AB327" s="881"/>
      <c r="AC327" s="881"/>
      <c r="AD327" s="880"/>
      <c r="AE327" s="880"/>
      <c r="AF327" s="880"/>
      <c r="AG327" s="881"/>
      <c r="AH327" s="882"/>
      <c r="AI327" s="879"/>
      <c r="AJ327" s="879"/>
      <c r="AK327" s="879"/>
      <c r="AL327" s="879"/>
      <c r="AM327" s="879"/>
      <c r="AN327" s="879"/>
      <c r="AO327" s="879"/>
      <c r="AP327" s="879"/>
      <c r="AQ327" s="879"/>
      <c r="AR327" s="879"/>
      <c r="AS327" s="879"/>
      <c r="AT327" s="879"/>
      <c r="AU327" s="879"/>
      <c r="AV327" s="879"/>
      <c r="AW327" s="879"/>
      <c r="AX327" s="879"/>
      <c r="AY327" s="879"/>
      <c r="AZ327" s="879"/>
      <c r="BA327" s="879"/>
      <c r="BB327" s="879"/>
      <c r="BC327" s="879"/>
      <c r="BD327" s="879"/>
    </row>
    <row r="328" ht="15.75" hidden="1" customHeight="1">
      <c r="F328" s="874" t="str">
        <f t="shared" si="1"/>
        <v/>
      </c>
      <c r="G328" s="718"/>
      <c r="H328" s="718"/>
      <c r="I328" s="718"/>
      <c r="J328" s="718"/>
      <c r="K328" s="718"/>
      <c r="L328" s="811"/>
      <c r="M328" s="880"/>
      <c r="N328" s="880"/>
      <c r="O328" s="880"/>
      <c r="P328" s="880"/>
      <c r="Q328" s="880"/>
      <c r="R328" s="880"/>
      <c r="S328" s="880"/>
      <c r="T328" s="811"/>
      <c r="U328" s="880"/>
      <c r="V328" s="880"/>
      <c r="W328" s="881"/>
      <c r="X328" s="881"/>
      <c r="Y328" s="881"/>
      <c r="Z328" s="881"/>
      <c r="AA328" s="881"/>
      <c r="AB328" s="881"/>
      <c r="AC328" s="881"/>
      <c r="AD328" s="880"/>
      <c r="AE328" s="880"/>
      <c r="AF328" s="880"/>
      <c r="AG328" s="881"/>
      <c r="AH328" s="882"/>
      <c r="AI328" s="879"/>
      <c r="AJ328" s="879"/>
      <c r="AK328" s="879"/>
      <c r="AL328" s="879"/>
      <c r="AM328" s="879"/>
      <c r="AN328" s="879"/>
      <c r="AO328" s="879"/>
      <c r="AP328" s="879"/>
      <c r="AQ328" s="879"/>
      <c r="AR328" s="879"/>
      <c r="AS328" s="879"/>
      <c r="AT328" s="879"/>
      <c r="AU328" s="879"/>
      <c r="AV328" s="879"/>
      <c r="AW328" s="879"/>
      <c r="AX328" s="879"/>
      <c r="AY328" s="879"/>
      <c r="AZ328" s="879"/>
      <c r="BA328" s="879"/>
      <c r="BB328" s="879"/>
      <c r="BC328" s="879"/>
      <c r="BD328" s="879"/>
    </row>
    <row r="329" ht="15.75" hidden="1" customHeight="1">
      <c r="F329" s="874" t="str">
        <f t="shared" si="1"/>
        <v/>
      </c>
      <c r="G329" s="718"/>
      <c r="H329" s="718"/>
      <c r="I329" s="718"/>
      <c r="J329" s="718"/>
      <c r="K329" s="718"/>
      <c r="L329" s="811"/>
      <c r="M329" s="880"/>
      <c r="N329" s="880"/>
      <c r="O329" s="880"/>
      <c r="P329" s="880"/>
      <c r="Q329" s="880"/>
      <c r="R329" s="880"/>
      <c r="S329" s="880"/>
      <c r="T329" s="811"/>
      <c r="U329" s="880"/>
      <c r="V329" s="880"/>
      <c r="W329" s="881"/>
      <c r="X329" s="881"/>
      <c r="Y329" s="881"/>
      <c r="Z329" s="881"/>
      <c r="AA329" s="881"/>
      <c r="AB329" s="881"/>
      <c r="AC329" s="881"/>
      <c r="AD329" s="880"/>
      <c r="AE329" s="880"/>
      <c r="AF329" s="880"/>
      <c r="AG329" s="881"/>
      <c r="AH329" s="882"/>
      <c r="AI329" s="879"/>
      <c r="AJ329" s="879"/>
      <c r="AK329" s="879"/>
      <c r="AL329" s="879"/>
      <c r="AM329" s="879"/>
      <c r="AN329" s="879"/>
      <c r="AO329" s="879"/>
      <c r="AP329" s="879"/>
      <c r="AQ329" s="879"/>
      <c r="AR329" s="879"/>
      <c r="AS329" s="879"/>
      <c r="AT329" s="879"/>
      <c r="AU329" s="879"/>
      <c r="AV329" s="879"/>
      <c r="AW329" s="879"/>
      <c r="AX329" s="879"/>
      <c r="AY329" s="879"/>
      <c r="AZ329" s="879"/>
      <c r="BA329" s="879"/>
      <c r="BB329" s="879"/>
      <c r="BC329" s="879"/>
      <c r="BD329" s="879"/>
    </row>
    <row r="330" ht="15.75" hidden="1" customHeight="1">
      <c r="F330" s="874" t="str">
        <f t="shared" si="1"/>
        <v/>
      </c>
      <c r="G330" s="718"/>
      <c r="H330" s="718"/>
      <c r="I330" s="718"/>
      <c r="J330" s="718"/>
      <c r="K330" s="718"/>
      <c r="L330" s="811"/>
      <c r="M330" s="880"/>
      <c r="N330" s="880"/>
      <c r="O330" s="880"/>
      <c r="P330" s="880"/>
      <c r="Q330" s="880"/>
      <c r="R330" s="880"/>
      <c r="S330" s="880"/>
      <c r="T330" s="811"/>
      <c r="U330" s="880"/>
      <c r="V330" s="880"/>
      <c r="W330" s="881"/>
      <c r="X330" s="881"/>
      <c r="Y330" s="881"/>
      <c r="Z330" s="881"/>
      <c r="AA330" s="881"/>
      <c r="AB330" s="881"/>
      <c r="AC330" s="881"/>
      <c r="AD330" s="880"/>
      <c r="AE330" s="880"/>
      <c r="AF330" s="880"/>
      <c r="AG330" s="881"/>
      <c r="AH330" s="882"/>
      <c r="AI330" s="879"/>
      <c r="AJ330" s="879"/>
      <c r="AK330" s="879"/>
      <c r="AL330" s="879"/>
      <c r="AM330" s="879"/>
      <c r="AN330" s="879"/>
      <c r="AO330" s="879"/>
      <c r="AP330" s="879"/>
      <c r="AQ330" s="879"/>
      <c r="AR330" s="879"/>
      <c r="AS330" s="879"/>
      <c r="AT330" s="879"/>
      <c r="AU330" s="879"/>
      <c r="AV330" s="879"/>
      <c r="AW330" s="879"/>
      <c r="AX330" s="879"/>
      <c r="AY330" s="879"/>
      <c r="AZ330" s="879"/>
      <c r="BA330" s="879"/>
      <c r="BB330" s="879"/>
      <c r="BC330" s="879"/>
      <c r="BD330" s="879"/>
    </row>
    <row r="331" ht="15.75" hidden="1" customHeight="1">
      <c r="F331" s="874" t="str">
        <f t="shared" si="1"/>
        <v/>
      </c>
      <c r="G331" s="718"/>
      <c r="H331" s="718"/>
      <c r="I331" s="718"/>
      <c r="J331" s="718"/>
      <c r="K331" s="718"/>
      <c r="L331" s="811"/>
      <c r="M331" s="880"/>
      <c r="N331" s="880"/>
      <c r="O331" s="880"/>
      <c r="P331" s="880"/>
      <c r="Q331" s="880"/>
      <c r="R331" s="880"/>
      <c r="S331" s="880"/>
      <c r="T331" s="811"/>
      <c r="U331" s="880"/>
      <c r="V331" s="880"/>
      <c r="W331" s="881"/>
      <c r="X331" s="881"/>
      <c r="Y331" s="881"/>
      <c r="Z331" s="881"/>
      <c r="AA331" s="881"/>
      <c r="AB331" s="881"/>
      <c r="AC331" s="881"/>
      <c r="AD331" s="880"/>
      <c r="AE331" s="880"/>
      <c r="AF331" s="880"/>
      <c r="AG331" s="881"/>
      <c r="AH331" s="882"/>
      <c r="AI331" s="879"/>
      <c r="AJ331" s="879"/>
      <c r="AK331" s="879"/>
      <c r="AL331" s="879"/>
      <c r="AM331" s="879"/>
      <c r="AN331" s="879"/>
      <c r="AO331" s="879"/>
      <c r="AP331" s="879"/>
      <c r="AQ331" s="879"/>
      <c r="AR331" s="879"/>
      <c r="AS331" s="879"/>
      <c r="AT331" s="879"/>
      <c r="AU331" s="879"/>
      <c r="AV331" s="879"/>
      <c r="AW331" s="879"/>
      <c r="AX331" s="879"/>
      <c r="AY331" s="879"/>
      <c r="AZ331" s="879"/>
      <c r="BA331" s="879"/>
      <c r="BB331" s="879"/>
      <c r="BC331" s="879"/>
      <c r="BD331" s="879"/>
    </row>
    <row r="332" ht="15.75" hidden="1" customHeight="1">
      <c r="F332" s="874" t="str">
        <f t="shared" si="1"/>
        <v/>
      </c>
      <c r="G332" s="718"/>
      <c r="H332" s="718"/>
      <c r="I332" s="718"/>
      <c r="J332" s="718"/>
      <c r="K332" s="718"/>
      <c r="L332" s="811"/>
      <c r="M332" s="880"/>
      <c r="N332" s="880"/>
      <c r="O332" s="880"/>
      <c r="P332" s="880"/>
      <c r="Q332" s="880"/>
      <c r="R332" s="880"/>
      <c r="S332" s="880"/>
      <c r="T332" s="811"/>
      <c r="U332" s="880"/>
      <c r="V332" s="880"/>
      <c r="W332" s="881"/>
      <c r="X332" s="881"/>
      <c r="Y332" s="881"/>
      <c r="Z332" s="881"/>
      <c r="AA332" s="881"/>
      <c r="AB332" s="881"/>
      <c r="AC332" s="881"/>
      <c r="AD332" s="880"/>
      <c r="AE332" s="880"/>
      <c r="AF332" s="880"/>
      <c r="AG332" s="881"/>
      <c r="AH332" s="882"/>
      <c r="AI332" s="879"/>
      <c r="AJ332" s="879"/>
      <c r="AK332" s="879"/>
      <c r="AL332" s="879"/>
      <c r="AM332" s="879"/>
      <c r="AN332" s="879"/>
      <c r="AO332" s="879"/>
      <c r="AP332" s="879"/>
      <c r="AQ332" s="879"/>
      <c r="AR332" s="879"/>
      <c r="AS332" s="879"/>
      <c r="AT332" s="879"/>
      <c r="AU332" s="879"/>
      <c r="AV332" s="879"/>
      <c r="AW332" s="879"/>
      <c r="AX332" s="879"/>
      <c r="AY332" s="879"/>
      <c r="AZ332" s="879"/>
      <c r="BA332" s="879"/>
      <c r="BB332" s="879"/>
      <c r="BC332" s="879"/>
      <c r="BD332" s="879"/>
    </row>
    <row r="333" ht="15.75" hidden="1" customHeight="1">
      <c r="F333" s="874" t="str">
        <f t="shared" si="1"/>
        <v/>
      </c>
      <c r="G333" s="718"/>
      <c r="H333" s="718"/>
      <c r="I333" s="718"/>
      <c r="J333" s="718"/>
      <c r="K333" s="718"/>
      <c r="L333" s="811"/>
      <c r="M333" s="880"/>
      <c r="N333" s="880"/>
      <c r="O333" s="880"/>
      <c r="P333" s="880"/>
      <c r="Q333" s="880"/>
      <c r="R333" s="880"/>
      <c r="S333" s="880"/>
      <c r="T333" s="811"/>
      <c r="U333" s="880"/>
      <c r="V333" s="880"/>
      <c r="W333" s="881"/>
      <c r="X333" s="881"/>
      <c r="Y333" s="881"/>
      <c r="Z333" s="881"/>
      <c r="AA333" s="881"/>
      <c r="AB333" s="881"/>
      <c r="AC333" s="881"/>
      <c r="AD333" s="880"/>
      <c r="AE333" s="880"/>
      <c r="AF333" s="880"/>
      <c r="AG333" s="881"/>
      <c r="AH333" s="882"/>
      <c r="AI333" s="879"/>
      <c r="AJ333" s="879"/>
      <c r="AK333" s="879"/>
      <c r="AL333" s="879"/>
      <c r="AM333" s="879"/>
      <c r="AN333" s="879"/>
      <c r="AO333" s="879"/>
      <c r="AP333" s="879"/>
      <c r="AQ333" s="879"/>
      <c r="AR333" s="879"/>
      <c r="AS333" s="879"/>
      <c r="AT333" s="879"/>
      <c r="AU333" s="879"/>
      <c r="AV333" s="879"/>
      <c r="AW333" s="879"/>
      <c r="AX333" s="879"/>
      <c r="AY333" s="879"/>
      <c r="AZ333" s="879"/>
      <c r="BA333" s="879"/>
      <c r="BB333" s="879"/>
      <c r="BC333" s="879"/>
      <c r="BD333" s="879"/>
    </row>
    <row r="334" ht="15.75" hidden="1" customHeight="1">
      <c r="F334" s="874" t="str">
        <f t="shared" si="1"/>
        <v/>
      </c>
      <c r="G334" s="718"/>
      <c r="H334" s="718"/>
      <c r="I334" s="718"/>
      <c r="J334" s="718"/>
      <c r="K334" s="718"/>
      <c r="L334" s="811"/>
      <c r="M334" s="880"/>
      <c r="N334" s="880"/>
      <c r="O334" s="880"/>
      <c r="P334" s="880"/>
      <c r="Q334" s="880"/>
      <c r="R334" s="880"/>
      <c r="S334" s="880"/>
      <c r="T334" s="811"/>
      <c r="U334" s="880"/>
      <c r="V334" s="880"/>
      <c r="W334" s="881"/>
      <c r="X334" s="881"/>
      <c r="Y334" s="881"/>
      <c r="Z334" s="881"/>
      <c r="AA334" s="881"/>
      <c r="AB334" s="881"/>
      <c r="AC334" s="881"/>
      <c r="AD334" s="880"/>
      <c r="AE334" s="880"/>
      <c r="AF334" s="880"/>
      <c r="AG334" s="881"/>
      <c r="AH334" s="882"/>
      <c r="AI334" s="879"/>
      <c r="AJ334" s="879"/>
      <c r="AK334" s="879"/>
      <c r="AL334" s="879"/>
      <c r="AM334" s="879"/>
      <c r="AN334" s="879"/>
      <c r="AO334" s="879"/>
      <c r="AP334" s="879"/>
      <c r="AQ334" s="879"/>
      <c r="AR334" s="879"/>
      <c r="AS334" s="879"/>
      <c r="AT334" s="879"/>
      <c r="AU334" s="879"/>
      <c r="AV334" s="879"/>
      <c r="AW334" s="879"/>
      <c r="AX334" s="879"/>
      <c r="AY334" s="879"/>
      <c r="AZ334" s="879"/>
      <c r="BA334" s="879"/>
      <c r="BB334" s="879"/>
      <c r="BC334" s="879"/>
      <c r="BD334" s="879"/>
    </row>
    <row r="335" ht="15.75" hidden="1" customHeight="1">
      <c r="F335" s="874" t="str">
        <f t="shared" si="1"/>
        <v/>
      </c>
      <c r="G335" s="718"/>
      <c r="H335" s="718"/>
      <c r="I335" s="718"/>
      <c r="J335" s="718"/>
      <c r="K335" s="718"/>
      <c r="L335" s="811"/>
      <c r="M335" s="880"/>
      <c r="N335" s="880"/>
      <c r="O335" s="880"/>
      <c r="P335" s="880"/>
      <c r="Q335" s="880"/>
      <c r="R335" s="880"/>
      <c r="S335" s="880"/>
      <c r="T335" s="811"/>
      <c r="U335" s="880"/>
      <c r="V335" s="880"/>
      <c r="W335" s="881"/>
      <c r="X335" s="881"/>
      <c r="Y335" s="881"/>
      <c r="Z335" s="881"/>
      <c r="AA335" s="881"/>
      <c r="AB335" s="881"/>
      <c r="AC335" s="881"/>
      <c r="AD335" s="880"/>
      <c r="AE335" s="880"/>
      <c r="AF335" s="880"/>
      <c r="AG335" s="881"/>
      <c r="AH335" s="882"/>
      <c r="AI335" s="879"/>
      <c r="AJ335" s="879"/>
      <c r="AK335" s="879"/>
      <c r="AL335" s="879"/>
      <c r="AM335" s="879"/>
      <c r="AN335" s="879"/>
      <c r="AO335" s="879"/>
      <c r="AP335" s="879"/>
      <c r="AQ335" s="879"/>
      <c r="AR335" s="879"/>
      <c r="AS335" s="879"/>
      <c r="AT335" s="879"/>
      <c r="AU335" s="879"/>
      <c r="AV335" s="879"/>
      <c r="AW335" s="879"/>
      <c r="AX335" s="879"/>
      <c r="AY335" s="879"/>
      <c r="AZ335" s="879"/>
      <c r="BA335" s="879"/>
      <c r="BB335" s="879"/>
      <c r="BC335" s="879"/>
      <c r="BD335" s="879"/>
    </row>
    <row r="336" ht="15.75" hidden="1" customHeight="1">
      <c r="F336" s="874" t="str">
        <f t="shared" si="1"/>
        <v/>
      </c>
      <c r="G336" s="718"/>
      <c r="H336" s="718"/>
      <c r="I336" s="718"/>
      <c r="J336" s="718"/>
      <c r="K336" s="718"/>
      <c r="L336" s="811"/>
      <c r="M336" s="880"/>
      <c r="N336" s="880"/>
      <c r="O336" s="880"/>
      <c r="P336" s="880"/>
      <c r="Q336" s="880"/>
      <c r="R336" s="880"/>
      <c r="S336" s="880"/>
      <c r="T336" s="811"/>
      <c r="U336" s="880"/>
      <c r="V336" s="880"/>
      <c r="W336" s="881"/>
      <c r="X336" s="881"/>
      <c r="Y336" s="881"/>
      <c r="Z336" s="881"/>
      <c r="AA336" s="881"/>
      <c r="AB336" s="881"/>
      <c r="AC336" s="881"/>
      <c r="AD336" s="880"/>
      <c r="AE336" s="880"/>
      <c r="AF336" s="880"/>
      <c r="AG336" s="881"/>
      <c r="AH336" s="882"/>
      <c r="AI336" s="879"/>
      <c r="AJ336" s="879"/>
      <c r="AK336" s="879"/>
      <c r="AL336" s="879"/>
      <c r="AM336" s="879"/>
      <c r="AN336" s="879"/>
      <c r="AO336" s="879"/>
      <c r="AP336" s="879"/>
      <c r="AQ336" s="879"/>
      <c r="AR336" s="879"/>
      <c r="AS336" s="879"/>
      <c r="AT336" s="879"/>
      <c r="AU336" s="879"/>
      <c r="AV336" s="879"/>
      <c r="AW336" s="879"/>
      <c r="AX336" s="879"/>
      <c r="AY336" s="879"/>
      <c r="AZ336" s="879"/>
      <c r="BA336" s="879"/>
      <c r="BB336" s="879"/>
      <c r="BC336" s="879"/>
      <c r="BD336" s="879"/>
    </row>
    <row r="337" ht="15.75" hidden="1" customHeight="1">
      <c r="F337" s="874" t="str">
        <f t="shared" si="1"/>
        <v/>
      </c>
      <c r="G337" s="718"/>
      <c r="H337" s="718"/>
      <c r="I337" s="718"/>
      <c r="J337" s="718"/>
      <c r="K337" s="718"/>
      <c r="L337" s="811"/>
      <c r="M337" s="880"/>
      <c r="N337" s="880"/>
      <c r="O337" s="880"/>
      <c r="P337" s="880"/>
      <c r="Q337" s="880"/>
      <c r="R337" s="880"/>
      <c r="S337" s="880"/>
      <c r="T337" s="811"/>
      <c r="U337" s="880"/>
      <c r="V337" s="880"/>
      <c r="W337" s="881"/>
      <c r="X337" s="881"/>
      <c r="Y337" s="881"/>
      <c r="Z337" s="881"/>
      <c r="AA337" s="881"/>
      <c r="AB337" s="881"/>
      <c r="AC337" s="881"/>
      <c r="AD337" s="880"/>
      <c r="AE337" s="880"/>
      <c r="AF337" s="880"/>
      <c r="AG337" s="881"/>
      <c r="AH337" s="882"/>
      <c r="AI337" s="879"/>
      <c r="AJ337" s="879"/>
      <c r="AK337" s="879"/>
      <c r="AL337" s="879"/>
      <c r="AM337" s="879"/>
      <c r="AN337" s="879"/>
      <c r="AO337" s="879"/>
      <c r="AP337" s="879"/>
      <c r="AQ337" s="879"/>
      <c r="AR337" s="879"/>
      <c r="AS337" s="879"/>
      <c r="AT337" s="879"/>
      <c r="AU337" s="879"/>
      <c r="AV337" s="879"/>
      <c r="AW337" s="879"/>
      <c r="AX337" s="879"/>
      <c r="AY337" s="879"/>
      <c r="AZ337" s="879"/>
      <c r="BA337" s="879"/>
      <c r="BB337" s="879"/>
      <c r="BC337" s="879"/>
      <c r="BD337" s="879"/>
    </row>
    <row r="338" ht="15.75" hidden="1" customHeight="1">
      <c r="F338" s="874" t="str">
        <f t="shared" si="1"/>
        <v/>
      </c>
      <c r="G338" s="718"/>
      <c r="H338" s="718"/>
      <c r="I338" s="718"/>
      <c r="J338" s="718"/>
      <c r="K338" s="718"/>
      <c r="L338" s="811"/>
      <c r="M338" s="880"/>
      <c r="N338" s="880"/>
      <c r="O338" s="880"/>
      <c r="P338" s="880"/>
      <c r="Q338" s="880"/>
      <c r="R338" s="880"/>
      <c r="S338" s="880"/>
      <c r="T338" s="811"/>
      <c r="U338" s="880"/>
      <c r="V338" s="880"/>
      <c r="W338" s="881"/>
      <c r="X338" s="881"/>
      <c r="Y338" s="881"/>
      <c r="Z338" s="881"/>
      <c r="AA338" s="881"/>
      <c r="AB338" s="881"/>
      <c r="AC338" s="881"/>
      <c r="AD338" s="880"/>
      <c r="AE338" s="880"/>
      <c r="AF338" s="880"/>
      <c r="AG338" s="881"/>
      <c r="AH338" s="882"/>
      <c r="AI338" s="879"/>
      <c r="AJ338" s="879"/>
      <c r="AK338" s="879"/>
      <c r="AL338" s="879"/>
      <c r="AM338" s="879"/>
      <c r="AN338" s="879"/>
      <c r="AO338" s="879"/>
      <c r="AP338" s="879"/>
      <c r="AQ338" s="879"/>
      <c r="AR338" s="879"/>
      <c r="AS338" s="879"/>
      <c r="AT338" s="879"/>
      <c r="AU338" s="879"/>
      <c r="AV338" s="879"/>
      <c r="AW338" s="879"/>
      <c r="AX338" s="879"/>
      <c r="AY338" s="879"/>
      <c r="AZ338" s="879"/>
      <c r="BA338" s="879"/>
      <c r="BB338" s="879"/>
      <c r="BC338" s="879"/>
      <c r="BD338" s="879"/>
    </row>
    <row r="339" ht="15.75" hidden="1" customHeight="1">
      <c r="F339" s="874" t="str">
        <f t="shared" si="1"/>
        <v/>
      </c>
      <c r="G339" s="718"/>
      <c r="H339" s="718"/>
      <c r="I339" s="718"/>
      <c r="J339" s="718"/>
      <c r="K339" s="718"/>
      <c r="L339" s="811"/>
      <c r="M339" s="880"/>
      <c r="N339" s="880"/>
      <c r="O339" s="880"/>
      <c r="P339" s="880"/>
      <c r="Q339" s="880"/>
      <c r="R339" s="880"/>
      <c r="S339" s="880"/>
      <c r="T339" s="811"/>
      <c r="U339" s="880"/>
      <c r="V339" s="880"/>
      <c r="W339" s="881"/>
      <c r="X339" s="881"/>
      <c r="Y339" s="881"/>
      <c r="Z339" s="881"/>
      <c r="AA339" s="881"/>
      <c r="AB339" s="881"/>
      <c r="AC339" s="881"/>
      <c r="AD339" s="880"/>
      <c r="AE339" s="880"/>
      <c r="AF339" s="880"/>
      <c r="AG339" s="881"/>
      <c r="AH339" s="882"/>
      <c r="AI339" s="879"/>
      <c r="AJ339" s="879"/>
      <c r="AK339" s="879"/>
      <c r="AL339" s="879"/>
      <c r="AM339" s="879"/>
      <c r="AN339" s="879"/>
      <c r="AO339" s="879"/>
      <c r="AP339" s="879"/>
      <c r="AQ339" s="879"/>
      <c r="AR339" s="879"/>
      <c r="AS339" s="879"/>
      <c r="AT339" s="879"/>
      <c r="AU339" s="879"/>
      <c r="AV339" s="879"/>
      <c r="AW339" s="879"/>
      <c r="AX339" s="879"/>
      <c r="AY339" s="879"/>
      <c r="AZ339" s="879"/>
      <c r="BA339" s="879"/>
      <c r="BB339" s="879"/>
      <c r="BC339" s="879"/>
      <c r="BD339" s="879"/>
    </row>
    <row r="340" ht="15.75" hidden="1" customHeight="1">
      <c r="F340" s="874" t="str">
        <f t="shared" si="1"/>
        <v/>
      </c>
      <c r="G340" s="718"/>
      <c r="H340" s="718"/>
      <c r="I340" s="718"/>
      <c r="J340" s="718"/>
      <c r="K340" s="718"/>
      <c r="L340" s="811"/>
      <c r="M340" s="880"/>
      <c r="N340" s="880"/>
      <c r="O340" s="880"/>
      <c r="P340" s="880"/>
      <c r="Q340" s="880"/>
      <c r="R340" s="880"/>
      <c r="S340" s="880"/>
      <c r="T340" s="811"/>
      <c r="U340" s="880"/>
      <c r="V340" s="880"/>
      <c r="W340" s="881"/>
      <c r="X340" s="881"/>
      <c r="Y340" s="881"/>
      <c r="Z340" s="881"/>
      <c r="AA340" s="881"/>
      <c r="AB340" s="881"/>
      <c r="AC340" s="881"/>
      <c r="AD340" s="880"/>
      <c r="AE340" s="880"/>
      <c r="AF340" s="880"/>
      <c r="AG340" s="881"/>
      <c r="AH340" s="882"/>
      <c r="AI340" s="879"/>
      <c r="AJ340" s="879"/>
      <c r="AK340" s="879"/>
      <c r="AL340" s="879"/>
      <c r="AM340" s="879"/>
      <c r="AN340" s="879"/>
      <c r="AO340" s="879"/>
      <c r="AP340" s="879"/>
      <c r="AQ340" s="879"/>
      <c r="AR340" s="879"/>
      <c r="AS340" s="879"/>
      <c r="AT340" s="879"/>
      <c r="AU340" s="879"/>
      <c r="AV340" s="879"/>
      <c r="AW340" s="879"/>
      <c r="AX340" s="879"/>
      <c r="AY340" s="879"/>
      <c r="AZ340" s="879"/>
      <c r="BA340" s="879"/>
      <c r="BB340" s="879"/>
      <c r="BC340" s="879"/>
      <c r="BD340" s="879"/>
    </row>
    <row r="341" ht="15.75" hidden="1" customHeight="1">
      <c r="F341" s="874" t="str">
        <f t="shared" si="1"/>
        <v/>
      </c>
      <c r="G341" s="718"/>
      <c r="H341" s="718"/>
      <c r="I341" s="718"/>
      <c r="J341" s="718"/>
      <c r="K341" s="718"/>
      <c r="L341" s="811"/>
      <c r="M341" s="880"/>
      <c r="N341" s="880"/>
      <c r="O341" s="880"/>
      <c r="P341" s="880"/>
      <c r="Q341" s="880"/>
      <c r="R341" s="880"/>
      <c r="S341" s="880"/>
      <c r="T341" s="811"/>
      <c r="U341" s="880"/>
      <c r="V341" s="880"/>
      <c r="W341" s="881"/>
      <c r="X341" s="881"/>
      <c r="Y341" s="881"/>
      <c r="Z341" s="881"/>
      <c r="AA341" s="881"/>
      <c r="AB341" s="881"/>
      <c r="AC341" s="881"/>
      <c r="AD341" s="880"/>
      <c r="AE341" s="880"/>
      <c r="AF341" s="880"/>
      <c r="AG341" s="881"/>
      <c r="AH341" s="882"/>
      <c r="AI341" s="879"/>
      <c r="AJ341" s="879"/>
      <c r="AK341" s="879"/>
      <c r="AL341" s="879"/>
      <c r="AM341" s="879"/>
      <c r="AN341" s="879"/>
      <c r="AO341" s="879"/>
      <c r="AP341" s="879"/>
      <c r="AQ341" s="879"/>
      <c r="AR341" s="879"/>
      <c r="AS341" s="879"/>
      <c r="AT341" s="879"/>
      <c r="AU341" s="879"/>
      <c r="AV341" s="879"/>
      <c r="AW341" s="879"/>
      <c r="AX341" s="879"/>
      <c r="AY341" s="879"/>
      <c r="AZ341" s="879"/>
      <c r="BA341" s="879"/>
      <c r="BB341" s="879"/>
      <c r="BC341" s="879"/>
      <c r="BD341" s="879"/>
    </row>
    <row r="342" ht="15.75" hidden="1" customHeight="1">
      <c r="F342" s="874" t="str">
        <f t="shared" si="1"/>
        <v/>
      </c>
      <c r="G342" s="718"/>
      <c r="H342" s="718"/>
      <c r="I342" s="718"/>
      <c r="J342" s="718"/>
      <c r="K342" s="718"/>
      <c r="L342" s="811"/>
      <c r="M342" s="880"/>
      <c r="N342" s="880"/>
      <c r="O342" s="880"/>
      <c r="P342" s="880"/>
      <c r="Q342" s="880"/>
      <c r="R342" s="880"/>
      <c r="S342" s="880"/>
      <c r="T342" s="811"/>
      <c r="U342" s="880"/>
      <c r="V342" s="880"/>
      <c r="W342" s="881"/>
      <c r="X342" s="881"/>
      <c r="Y342" s="881"/>
      <c r="Z342" s="881"/>
      <c r="AA342" s="881"/>
      <c r="AB342" s="881"/>
      <c r="AC342" s="881"/>
      <c r="AD342" s="880"/>
      <c r="AE342" s="880"/>
      <c r="AF342" s="880"/>
      <c r="AG342" s="881"/>
      <c r="AH342" s="882"/>
      <c r="AI342" s="879"/>
      <c r="AJ342" s="879"/>
      <c r="AK342" s="879"/>
      <c r="AL342" s="879"/>
      <c r="AM342" s="879"/>
      <c r="AN342" s="879"/>
      <c r="AO342" s="879"/>
      <c r="AP342" s="879"/>
      <c r="AQ342" s="879"/>
      <c r="AR342" s="879"/>
      <c r="AS342" s="879"/>
      <c r="AT342" s="879"/>
      <c r="AU342" s="879"/>
      <c r="AV342" s="879"/>
      <c r="AW342" s="879"/>
      <c r="AX342" s="879"/>
      <c r="AY342" s="879"/>
      <c r="AZ342" s="879"/>
      <c r="BA342" s="879"/>
      <c r="BB342" s="879"/>
      <c r="BC342" s="879"/>
      <c r="BD342" s="879"/>
    </row>
    <row r="343" ht="15.75" hidden="1" customHeight="1">
      <c r="F343" s="874" t="str">
        <f t="shared" si="1"/>
        <v/>
      </c>
      <c r="G343" s="718"/>
      <c r="H343" s="718"/>
      <c r="I343" s="718"/>
      <c r="J343" s="718"/>
      <c r="K343" s="718"/>
      <c r="L343" s="811"/>
      <c r="M343" s="880"/>
      <c r="N343" s="880"/>
      <c r="O343" s="880"/>
      <c r="P343" s="880"/>
      <c r="Q343" s="880"/>
      <c r="R343" s="880"/>
      <c r="S343" s="880"/>
      <c r="T343" s="811"/>
      <c r="U343" s="880"/>
      <c r="V343" s="880"/>
      <c r="W343" s="881"/>
      <c r="X343" s="881"/>
      <c r="Y343" s="881"/>
      <c r="Z343" s="881"/>
      <c r="AA343" s="881"/>
      <c r="AB343" s="881"/>
      <c r="AC343" s="881"/>
      <c r="AD343" s="880"/>
      <c r="AE343" s="880"/>
      <c r="AF343" s="880"/>
      <c r="AG343" s="881"/>
      <c r="AH343" s="882"/>
      <c r="AI343" s="879"/>
      <c r="AJ343" s="879"/>
      <c r="AK343" s="879"/>
      <c r="AL343" s="879"/>
      <c r="AM343" s="879"/>
      <c r="AN343" s="879"/>
      <c r="AO343" s="879"/>
      <c r="AP343" s="879"/>
      <c r="AQ343" s="879"/>
      <c r="AR343" s="879"/>
      <c r="AS343" s="879"/>
      <c r="AT343" s="879"/>
      <c r="AU343" s="879"/>
      <c r="AV343" s="879"/>
      <c r="AW343" s="879"/>
      <c r="AX343" s="879"/>
      <c r="AY343" s="879"/>
      <c r="AZ343" s="879"/>
      <c r="BA343" s="879"/>
      <c r="BB343" s="879"/>
      <c r="BC343" s="879"/>
      <c r="BD343" s="879"/>
    </row>
    <row r="344" ht="15.75" hidden="1" customHeight="1">
      <c r="F344" s="874" t="str">
        <f t="shared" si="1"/>
        <v/>
      </c>
      <c r="G344" s="718"/>
      <c r="H344" s="718"/>
      <c r="I344" s="718"/>
      <c r="J344" s="718"/>
      <c r="K344" s="718"/>
      <c r="L344" s="811"/>
      <c r="M344" s="880"/>
      <c r="N344" s="880"/>
      <c r="O344" s="880"/>
      <c r="P344" s="880"/>
      <c r="Q344" s="880"/>
      <c r="R344" s="880"/>
      <c r="S344" s="880"/>
      <c r="T344" s="811"/>
      <c r="U344" s="880"/>
      <c r="V344" s="880"/>
      <c r="W344" s="881"/>
      <c r="X344" s="881"/>
      <c r="Y344" s="881"/>
      <c r="Z344" s="881"/>
      <c r="AA344" s="881"/>
      <c r="AB344" s="881"/>
      <c r="AC344" s="881"/>
      <c r="AD344" s="880"/>
      <c r="AE344" s="880"/>
      <c r="AF344" s="880"/>
      <c r="AG344" s="881"/>
      <c r="AH344" s="882"/>
      <c r="AI344" s="879"/>
      <c r="AJ344" s="879"/>
      <c r="AK344" s="879"/>
      <c r="AL344" s="879"/>
      <c r="AM344" s="879"/>
      <c r="AN344" s="879"/>
      <c r="AO344" s="879"/>
      <c r="AP344" s="879"/>
      <c r="AQ344" s="879"/>
      <c r="AR344" s="879"/>
      <c r="AS344" s="879"/>
      <c r="AT344" s="879"/>
      <c r="AU344" s="879"/>
      <c r="AV344" s="879"/>
      <c r="AW344" s="879"/>
      <c r="AX344" s="879"/>
      <c r="AY344" s="879"/>
      <c r="AZ344" s="879"/>
      <c r="BA344" s="879"/>
      <c r="BB344" s="879"/>
      <c r="BC344" s="879"/>
      <c r="BD344" s="879"/>
    </row>
    <row r="345" ht="15.75" hidden="1" customHeight="1">
      <c r="F345" s="874" t="str">
        <f t="shared" si="1"/>
        <v/>
      </c>
      <c r="G345" s="718"/>
      <c r="H345" s="718"/>
      <c r="I345" s="718"/>
      <c r="J345" s="718"/>
      <c r="K345" s="718"/>
      <c r="L345" s="811"/>
      <c r="M345" s="880"/>
      <c r="N345" s="880"/>
      <c r="O345" s="880"/>
      <c r="P345" s="880"/>
      <c r="Q345" s="880"/>
      <c r="R345" s="880"/>
      <c r="S345" s="880"/>
      <c r="T345" s="811"/>
      <c r="U345" s="880"/>
      <c r="V345" s="880"/>
      <c r="W345" s="881"/>
      <c r="X345" s="881"/>
      <c r="Y345" s="881"/>
      <c r="Z345" s="881"/>
      <c r="AA345" s="881"/>
      <c r="AB345" s="881"/>
      <c r="AC345" s="881"/>
      <c r="AD345" s="880"/>
      <c r="AE345" s="880"/>
      <c r="AF345" s="880"/>
      <c r="AG345" s="881"/>
      <c r="AH345" s="882"/>
      <c r="AI345" s="879"/>
      <c r="AJ345" s="879"/>
      <c r="AK345" s="879"/>
      <c r="AL345" s="879"/>
      <c r="AM345" s="879"/>
      <c r="AN345" s="879"/>
      <c r="AO345" s="879"/>
      <c r="AP345" s="879"/>
      <c r="AQ345" s="879"/>
      <c r="AR345" s="879"/>
      <c r="AS345" s="879"/>
      <c r="AT345" s="879"/>
      <c r="AU345" s="879"/>
      <c r="AV345" s="879"/>
      <c r="AW345" s="879"/>
      <c r="AX345" s="879"/>
      <c r="AY345" s="879"/>
      <c r="AZ345" s="879"/>
      <c r="BA345" s="879"/>
      <c r="BB345" s="879"/>
      <c r="BC345" s="879"/>
      <c r="BD345" s="879"/>
    </row>
    <row r="346" ht="15.75" hidden="1" customHeight="1">
      <c r="F346" s="874" t="str">
        <f t="shared" si="1"/>
        <v/>
      </c>
      <c r="G346" s="718"/>
      <c r="H346" s="718"/>
      <c r="I346" s="718"/>
      <c r="J346" s="718"/>
      <c r="K346" s="718"/>
      <c r="L346" s="811"/>
      <c r="M346" s="880"/>
      <c r="N346" s="880"/>
      <c r="O346" s="880"/>
      <c r="P346" s="880"/>
      <c r="Q346" s="880"/>
      <c r="R346" s="880"/>
      <c r="S346" s="880"/>
      <c r="T346" s="811"/>
      <c r="U346" s="880"/>
      <c r="V346" s="880"/>
      <c r="W346" s="881"/>
      <c r="X346" s="881"/>
      <c r="Y346" s="881"/>
      <c r="Z346" s="881"/>
      <c r="AA346" s="881"/>
      <c r="AB346" s="881"/>
      <c r="AC346" s="881"/>
      <c r="AD346" s="880"/>
      <c r="AE346" s="880"/>
      <c r="AF346" s="880"/>
      <c r="AG346" s="881"/>
      <c r="AH346" s="882"/>
      <c r="AI346" s="879"/>
      <c r="AJ346" s="879"/>
      <c r="AK346" s="879"/>
      <c r="AL346" s="879"/>
      <c r="AM346" s="879"/>
      <c r="AN346" s="879"/>
      <c r="AO346" s="879"/>
      <c r="AP346" s="879"/>
      <c r="AQ346" s="879"/>
      <c r="AR346" s="879"/>
      <c r="AS346" s="879"/>
      <c r="AT346" s="879"/>
      <c r="AU346" s="879"/>
      <c r="AV346" s="879"/>
      <c r="AW346" s="879"/>
      <c r="AX346" s="879"/>
      <c r="AY346" s="879"/>
      <c r="AZ346" s="879"/>
      <c r="BA346" s="879"/>
      <c r="BB346" s="879"/>
      <c r="BC346" s="879"/>
      <c r="BD346" s="879"/>
    </row>
    <row r="347" ht="15.75" hidden="1" customHeight="1">
      <c r="F347" s="874" t="str">
        <f t="shared" si="1"/>
        <v/>
      </c>
      <c r="G347" s="718"/>
      <c r="H347" s="718"/>
      <c r="I347" s="718"/>
      <c r="J347" s="718"/>
      <c r="K347" s="718"/>
      <c r="L347" s="811"/>
      <c r="M347" s="880"/>
      <c r="N347" s="880"/>
      <c r="O347" s="880"/>
      <c r="P347" s="880"/>
      <c r="Q347" s="880"/>
      <c r="R347" s="880"/>
      <c r="S347" s="880"/>
      <c r="T347" s="811"/>
      <c r="U347" s="880"/>
      <c r="V347" s="880"/>
      <c r="W347" s="881"/>
      <c r="X347" s="881"/>
      <c r="Y347" s="881"/>
      <c r="Z347" s="881"/>
      <c r="AA347" s="881"/>
      <c r="AB347" s="881"/>
      <c r="AC347" s="881"/>
      <c r="AD347" s="880"/>
      <c r="AE347" s="880"/>
      <c r="AF347" s="880"/>
      <c r="AG347" s="881"/>
      <c r="AH347" s="882"/>
      <c r="AI347" s="879"/>
      <c r="AJ347" s="879"/>
      <c r="AK347" s="879"/>
      <c r="AL347" s="879"/>
      <c r="AM347" s="879"/>
      <c r="AN347" s="879"/>
      <c r="AO347" s="879"/>
      <c r="AP347" s="879"/>
      <c r="AQ347" s="879"/>
      <c r="AR347" s="879"/>
      <c r="AS347" s="879"/>
      <c r="AT347" s="879"/>
      <c r="AU347" s="879"/>
      <c r="AV347" s="879"/>
      <c r="AW347" s="879"/>
      <c r="AX347" s="879"/>
      <c r="AY347" s="879"/>
      <c r="AZ347" s="879"/>
      <c r="BA347" s="879"/>
      <c r="BB347" s="879"/>
      <c r="BC347" s="879"/>
      <c r="BD347" s="879"/>
    </row>
    <row r="348" ht="15.75" hidden="1" customHeight="1">
      <c r="F348" s="874" t="str">
        <f t="shared" si="1"/>
        <v/>
      </c>
      <c r="G348" s="718"/>
      <c r="H348" s="718"/>
      <c r="I348" s="718"/>
      <c r="J348" s="718"/>
      <c r="K348" s="718"/>
      <c r="L348" s="811"/>
      <c r="M348" s="880"/>
      <c r="N348" s="880"/>
      <c r="O348" s="880"/>
      <c r="P348" s="880"/>
      <c r="Q348" s="880"/>
      <c r="R348" s="880"/>
      <c r="S348" s="880"/>
      <c r="T348" s="811"/>
      <c r="U348" s="880"/>
      <c r="V348" s="880"/>
      <c r="W348" s="881"/>
      <c r="X348" s="881"/>
      <c r="Y348" s="881"/>
      <c r="Z348" s="881"/>
      <c r="AA348" s="881"/>
      <c r="AB348" s="881"/>
      <c r="AC348" s="881"/>
      <c r="AD348" s="880"/>
      <c r="AE348" s="880"/>
      <c r="AF348" s="880"/>
      <c r="AG348" s="881"/>
      <c r="AH348" s="882"/>
      <c r="AI348" s="879"/>
      <c r="AJ348" s="879"/>
      <c r="AK348" s="879"/>
      <c r="AL348" s="879"/>
      <c r="AM348" s="879"/>
      <c r="AN348" s="879"/>
      <c r="AO348" s="879"/>
      <c r="AP348" s="879"/>
      <c r="AQ348" s="879"/>
      <c r="AR348" s="879"/>
      <c r="AS348" s="879"/>
      <c r="AT348" s="879"/>
      <c r="AU348" s="879"/>
      <c r="AV348" s="879"/>
      <c r="AW348" s="879"/>
      <c r="AX348" s="879"/>
      <c r="AY348" s="879"/>
      <c r="AZ348" s="879"/>
      <c r="BA348" s="879"/>
      <c r="BB348" s="879"/>
      <c r="BC348" s="879"/>
      <c r="BD348" s="879"/>
    </row>
    <row r="349" ht="15.75" hidden="1" customHeight="1">
      <c r="F349" s="874" t="str">
        <f t="shared" si="1"/>
        <v/>
      </c>
      <c r="G349" s="718"/>
      <c r="H349" s="718"/>
      <c r="I349" s="718"/>
      <c r="J349" s="718"/>
      <c r="K349" s="718"/>
      <c r="L349" s="811"/>
      <c r="M349" s="880"/>
      <c r="N349" s="880"/>
      <c r="O349" s="880"/>
      <c r="P349" s="880"/>
      <c r="Q349" s="880"/>
      <c r="R349" s="880"/>
      <c r="S349" s="880"/>
      <c r="T349" s="811"/>
      <c r="U349" s="880"/>
      <c r="V349" s="880"/>
      <c r="W349" s="881"/>
      <c r="X349" s="881"/>
      <c r="Y349" s="881"/>
      <c r="Z349" s="881"/>
      <c r="AA349" s="881"/>
      <c r="AB349" s="881"/>
      <c r="AC349" s="881"/>
      <c r="AD349" s="880"/>
      <c r="AE349" s="880"/>
      <c r="AF349" s="880"/>
      <c r="AG349" s="881"/>
      <c r="AH349" s="882"/>
      <c r="AI349" s="879"/>
      <c r="AJ349" s="879"/>
      <c r="AK349" s="879"/>
      <c r="AL349" s="879"/>
      <c r="AM349" s="879"/>
      <c r="AN349" s="879"/>
      <c r="AO349" s="879"/>
      <c r="AP349" s="879"/>
      <c r="AQ349" s="879"/>
      <c r="AR349" s="879"/>
      <c r="AS349" s="879"/>
      <c r="AT349" s="879"/>
      <c r="AU349" s="879"/>
      <c r="AV349" s="879"/>
      <c r="AW349" s="879"/>
      <c r="AX349" s="879"/>
      <c r="AY349" s="879"/>
      <c r="AZ349" s="879"/>
      <c r="BA349" s="879"/>
      <c r="BB349" s="879"/>
      <c r="BC349" s="879"/>
      <c r="BD349" s="879"/>
    </row>
    <row r="350" ht="15.75" hidden="1" customHeight="1">
      <c r="F350" s="874" t="str">
        <f t="shared" si="1"/>
        <v/>
      </c>
      <c r="G350" s="718"/>
      <c r="H350" s="718"/>
      <c r="I350" s="718"/>
      <c r="J350" s="718"/>
      <c r="K350" s="718"/>
      <c r="L350" s="811"/>
      <c r="M350" s="880"/>
      <c r="N350" s="880"/>
      <c r="O350" s="880"/>
      <c r="P350" s="880"/>
      <c r="Q350" s="880"/>
      <c r="R350" s="880"/>
      <c r="S350" s="880"/>
      <c r="T350" s="811"/>
      <c r="U350" s="880"/>
      <c r="V350" s="880"/>
      <c r="W350" s="881"/>
      <c r="X350" s="881"/>
      <c r="Y350" s="881"/>
      <c r="Z350" s="881"/>
      <c r="AA350" s="881"/>
      <c r="AB350" s="881"/>
      <c r="AC350" s="881"/>
      <c r="AD350" s="880"/>
      <c r="AE350" s="880"/>
      <c r="AF350" s="880"/>
      <c r="AG350" s="881"/>
      <c r="AH350" s="882"/>
      <c r="AI350" s="879"/>
      <c r="AJ350" s="879"/>
      <c r="AK350" s="879"/>
      <c r="AL350" s="879"/>
      <c r="AM350" s="879"/>
      <c r="AN350" s="879"/>
      <c r="AO350" s="879"/>
      <c r="AP350" s="879"/>
      <c r="AQ350" s="879"/>
      <c r="AR350" s="879"/>
      <c r="AS350" s="879"/>
      <c r="AT350" s="879"/>
      <c r="AU350" s="879"/>
      <c r="AV350" s="879"/>
      <c r="AW350" s="879"/>
      <c r="AX350" s="879"/>
      <c r="AY350" s="879"/>
      <c r="AZ350" s="879"/>
      <c r="BA350" s="879"/>
      <c r="BB350" s="879"/>
      <c r="BC350" s="879"/>
      <c r="BD350" s="879"/>
    </row>
    <row r="351" ht="15.75" hidden="1" customHeight="1">
      <c r="F351" s="874" t="str">
        <f t="shared" si="1"/>
        <v/>
      </c>
      <c r="G351" s="718"/>
      <c r="H351" s="718"/>
      <c r="I351" s="718"/>
      <c r="J351" s="718"/>
      <c r="K351" s="718"/>
      <c r="L351" s="811"/>
      <c r="M351" s="880"/>
      <c r="N351" s="880"/>
      <c r="O351" s="880"/>
      <c r="P351" s="880"/>
      <c r="Q351" s="880"/>
      <c r="R351" s="880"/>
      <c r="S351" s="880"/>
      <c r="T351" s="811"/>
      <c r="U351" s="880"/>
      <c r="V351" s="880"/>
      <c r="W351" s="881"/>
      <c r="X351" s="881"/>
      <c r="Y351" s="881"/>
      <c r="Z351" s="881"/>
      <c r="AA351" s="881"/>
      <c r="AB351" s="881"/>
      <c r="AC351" s="881"/>
      <c r="AD351" s="880"/>
      <c r="AE351" s="880"/>
      <c r="AF351" s="880"/>
      <c r="AG351" s="881"/>
      <c r="AH351" s="882"/>
      <c r="AI351" s="879"/>
      <c r="AJ351" s="879"/>
      <c r="AK351" s="879"/>
      <c r="AL351" s="879"/>
      <c r="AM351" s="879"/>
      <c r="AN351" s="879"/>
      <c r="AO351" s="879"/>
      <c r="AP351" s="879"/>
      <c r="AQ351" s="879"/>
      <c r="AR351" s="879"/>
      <c r="AS351" s="879"/>
      <c r="AT351" s="879"/>
      <c r="AU351" s="879"/>
      <c r="AV351" s="879"/>
      <c r="AW351" s="879"/>
      <c r="AX351" s="879"/>
      <c r="AY351" s="879"/>
      <c r="AZ351" s="879"/>
      <c r="BA351" s="879"/>
      <c r="BB351" s="879"/>
      <c r="BC351" s="879"/>
      <c r="BD351" s="879"/>
    </row>
    <row r="352" ht="15.75" hidden="1" customHeight="1">
      <c r="F352" s="874" t="str">
        <f t="shared" si="1"/>
        <v/>
      </c>
      <c r="G352" s="718"/>
      <c r="H352" s="718"/>
      <c r="I352" s="718"/>
      <c r="J352" s="718"/>
      <c r="K352" s="718"/>
      <c r="L352" s="811"/>
      <c r="M352" s="880"/>
      <c r="N352" s="880"/>
      <c r="O352" s="880"/>
      <c r="P352" s="880"/>
      <c r="Q352" s="880"/>
      <c r="R352" s="880"/>
      <c r="S352" s="880"/>
      <c r="T352" s="811"/>
      <c r="U352" s="880"/>
      <c r="V352" s="880"/>
      <c r="W352" s="881"/>
      <c r="X352" s="881"/>
      <c r="Y352" s="881"/>
      <c r="Z352" s="881"/>
      <c r="AA352" s="881"/>
      <c r="AB352" s="881"/>
      <c r="AC352" s="881"/>
      <c r="AD352" s="880"/>
      <c r="AE352" s="880"/>
      <c r="AF352" s="880"/>
      <c r="AG352" s="881"/>
      <c r="AH352" s="882"/>
      <c r="AI352" s="879"/>
      <c r="AJ352" s="879"/>
      <c r="AK352" s="879"/>
      <c r="AL352" s="879"/>
      <c r="AM352" s="879"/>
      <c r="AN352" s="879"/>
      <c r="AO352" s="879"/>
      <c r="AP352" s="879"/>
      <c r="AQ352" s="879"/>
      <c r="AR352" s="879"/>
      <c r="AS352" s="879"/>
      <c r="AT352" s="879"/>
      <c r="AU352" s="879"/>
      <c r="AV352" s="879"/>
      <c r="AW352" s="879"/>
      <c r="AX352" s="879"/>
      <c r="AY352" s="879"/>
      <c r="AZ352" s="879"/>
      <c r="BA352" s="879"/>
      <c r="BB352" s="879"/>
      <c r="BC352" s="879"/>
      <c r="BD352" s="879"/>
    </row>
    <row r="353" ht="15.75" hidden="1" customHeight="1">
      <c r="F353" s="874" t="str">
        <f t="shared" si="1"/>
        <v/>
      </c>
      <c r="G353" s="718"/>
      <c r="H353" s="718"/>
      <c r="I353" s="718"/>
      <c r="J353" s="718"/>
      <c r="K353" s="718"/>
      <c r="L353" s="811"/>
      <c r="M353" s="880"/>
      <c r="N353" s="880"/>
      <c r="O353" s="880"/>
      <c r="P353" s="880"/>
      <c r="Q353" s="880"/>
      <c r="R353" s="880"/>
      <c r="S353" s="880"/>
      <c r="T353" s="811"/>
      <c r="U353" s="880"/>
      <c r="V353" s="880"/>
      <c r="W353" s="881"/>
      <c r="X353" s="881"/>
      <c r="Y353" s="881"/>
      <c r="Z353" s="881"/>
      <c r="AA353" s="881"/>
      <c r="AB353" s="881"/>
      <c r="AC353" s="881"/>
      <c r="AD353" s="880"/>
      <c r="AE353" s="880"/>
      <c r="AF353" s="880"/>
      <c r="AG353" s="881"/>
      <c r="AH353" s="882"/>
      <c r="AI353" s="879"/>
      <c r="AJ353" s="879"/>
      <c r="AK353" s="879"/>
      <c r="AL353" s="879"/>
      <c r="AM353" s="879"/>
      <c r="AN353" s="879"/>
      <c r="AO353" s="879"/>
      <c r="AP353" s="879"/>
      <c r="AQ353" s="879"/>
      <c r="AR353" s="879"/>
      <c r="AS353" s="879"/>
      <c r="AT353" s="879"/>
      <c r="AU353" s="879"/>
      <c r="AV353" s="879"/>
      <c r="AW353" s="879"/>
      <c r="AX353" s="879"/>
      <c r="AY353" s="879"/>
      <c r="AZ353" s="879"/>
      <c r="BA353" s="879"/>
      <c r="BB353" s="879"/>
      <c r="BC353" s="879"/>
      <c r="BD353" s="879"/>
    </row>
    <row r="354" ht="15.75" hidden="1" customHeight="1">
      <c r="F354" s="874" t="str">
        <f t="shared" si="1"/>
        <v/>
      </c>
      <c r="G354" s="718"/>
      <c r="H354" s="718"/>
      <c r="I354" s="718"/>
      <c r="J354" s="718"/>
      <c r="K354" s="718"/>
      <c r="L354" s="811"/>
      <c r="M354" s="880"/>
      <c r="N354" s="880"/>
      <c r="O354" s="880"/>
      <c r="P354" s="880"/>
      <c r="Q354" s="880"/>
      <c r="R354" s="880"/>
      <c r="S354" s="880"/>
      <c r="T354" s="811"/>
      <c r="U354" s="880"/>
      <c r="V354" s="880"/>
      <c r="W354" s="881"/>
      <c r="X354" s="881"/>
      <c r="Y354" s="881"/>
      <c r="Z354" s="881"/>
      <c r="AA354" s="881"/>
      <c r="AB354" s="881"/>
      <c r="AC354" s="881"/>
      <c r="AD354" s="880"/>
      <c r="AE354" s="880"/>
      <c r="AF354" s="880"/>
      <c r="AG354" s="881"/>
      <c r="AH354" s="882"/>
      <c r="AI354" s="879"/>
      <c r="AJ354" s="879"/>
      <c r="AK354" s="879"/>
      <c r="AL354" s="879"/>
      <c r="AM354" s="879"/>
      <c r="AN354" s="879"/>
      <c r="AO354" s="879"/>
      <c r="AP354" s="879"/>
      <c r="AQ354" s="879"/>
      <c r="AR354" s="879"/>
      <c r="AS354" s="879"/>
      <c r="AT354" s="879"/>
      <c r="AU354" s="879"/>
      <c r="AV354" s="879"/>
      <c r="AW354" s="879"/>
      <c r="AX354" s="879"/>
      <c r="AY354" s="879"/>
      <c r="AZ354" s="879"/>
      <c r="BA354" s="879"/>
      <c r="BB354" s="879"/>
      <c r="BC354" s="879"/>
      <c r="BD354" s="879"/>
    </row>
    <row r="355" ht="15.75" hidden="1" customHeight="1">
      <c r="F355" s="874" t="str">
        <f t="shared" si="1"/>
        <v/>
      </c>
      <c r="G355" s="718"/>
      <c r="H355" s="718"/>
      <c r="I355" s="718"/>
      <c r="J355" s="718"/>
      <c r="K355" s="718"/>
      <c r="L355" s="811"/>
      <c r="M355" s="880"/>
      <c r="N355" s="880"/>
      <c r="O355" s="880"/>
      <c r="P355" s="880"/>
      <c r="Q355" s="880"/>
      <c r="R355" s="880"/>
      <c r="S355" s="880"/>
      <c r="T355" s="811"/>
      <c r="U355" s="880"/>
      <c r="V355" s="880"/>
      <c r="W355" s="881"/>
      <c r="X355" s="881"/>
      <c r="Y355" s="881"/>
      <c r="Z355" s="881"/>
      <c r="AA355" s="881"/>
      <c r="AB355" s="881"/>
      <c r="AC355" s="881"/>
      <c r="AD355" s="880"/>
      <c r="AE355" s="880"/>
      <c r="AF355" s="880"/>
      <c r="AG355" s="881"/>
      <c r="AH355" s="882"/>
      <c r="AI355" s="879"/>
      <c r="AJ355" s="879"/>
      <c r="AK355" s="879"/>
      <c r="AL355" s="879"/>
      <c r="AM355" s="879"/>
      <c r="AN355" s="879"/>
      <c r="AO355" s="879"/>
      <c r="AP355" s="879"/>
      <c r="AQ355" s="879"/>
      <c r="AR355" s="879"/>
      <c r="AS355" s="879"/>
      <c r="AT355" s="879"/>
      <c r="AU355" s="879"/>
      <c r="AV355" s="879"/>
      <c r="AW355" s="879"/>
      <c r="AX355" s="879"/>
      <c r="AY355" s="879"/>
      <c r="AZ355" s="879"/>
      <c r="BA355" s="879"/>
      <c r="BB355" s="879"/>
      <c r="BC355" s="879"/>
      <c r="BD355" s="879"/>
    </row>
    <row r="356" ht="15.75" hidden="1" customHeight="1">
      <c r="F356" s="874" t="str">
        <f t="shared" si="1"/>
        <v/>
      </c>
      <c r="G356" s="718"/>
      <c r="H356" s="718"/>
      <c r="I356" s="718"/>
      <c r="J356" s="718"/>
      <c r="K356" s="718"/>
      <c r="L356" s="811"/>
      <c r="M356" s="880"/>
      <c r="N356" s="880"/>
      <c r="O356" s="880"/>
      <c r="P356" s="880"/>
      <c r="Q356" s="880"/>
      <c r="R356" s="880"/>
      <c r="S356" s="880"/>
      <c r="T356" s="811"/>
      <c r="U356" s="880"/>
      <c r="V356" s="880"/>
      <c r="W356" s="881"/>
      <c r="X356" s="881"/>
      <c r="Y356" s="881"/>
      <c r="Z356" s="881"/>
      <c r="AA356" s="881"/>
      <c r="AB356" s="881"/>
      <c r="AC356" s="881"/>
      <c r="AD356" s="880"/>
      <c r="AE356" s="880"/>
      <c r="AF356" s="880"/>
      <c r="AG356" s="881"/>
      <c r="AH356" s="882"/>
      <c r="AI356" s="879"/>
      <c r="AJ356" s="879"/>
      <c r="AK356" s="879"/>
      <c r="AL356" s="879"/>
      <c r="AM356" s="879"/>
      <c r="AN356" s="879"/>
      <c r="AO356" s="879"/>
      <c r="AP356" s="879"/>
      <c r="AQ356" s="879"/>
      <c r="AR356" s="879"/>
      <c r="AS356" s="879"/>
      <c r="AT356" s="879"/>
      <c r="AU356" s="879"/>
      <c r="AV356" s="879"/>
      <c r="AW356" s="879"/>
      <c r="AX356" s="879"/>
      <c r="AY356" s="879"/>
      <c r="AZ356" s="879"/>
      <c r="BA356" s="879"/>
      <c r="BB356" s="879"/>
      <c r="BC356" s="879"/>
      <c r="BD356" s="879"/>
    </row>
    <row r="357" ht="15.75" hidden="1" customHeight="1">
      <c r="F357" s="874" t="str">
        <f t="shared" si="1"/>
        <v/>
      </c>
      <c r="G357" s="718"/>
      <c r="H357" s="718"/>
      <c r="I357" s="718"/>
      <c r="J357" s="718"/>
      <c r="K357" s="718"/>
      <c r="L357" s="811"/>
      <c r="M357" s="880"/>
      <c r="N357" s="880"/>
      <c r="O357" s="880"/>
      <c r="P357" s="880"/>
      <c r="Q357" s="880"/>
      <c r="R357" s="880"/>
      <c r="S357" s="880"/>
      <c r="T357" s="811"/>
      <c r="U357" s="880"/>
      <c r="V357" s="880"/>
      <c r="W357" s="881"/>
      <c r="X357" s="881"/>
      <c r="Y357" s="881"/>
      <c r="Z357" s="881"/>
      <c r="AA357" s="881"/>
      <c r="AB357" s="881"/>
      <c r="AC357" s="881"/>
      <c r="AD357" s="880"/>
      <c r="AE357" s="880"/>
      <c r="AF357" s="880"/>
      <c r="AG357" s="881"/>
      <c r="AH357" s="882"/>
      <c r="AI357" s="879"/>
      <c r="AJ357" s="879"/>
      <c r="AK357" s="879"/>
      <c r="AL357" s="879"/>
      <c r="AM357" s="879"/>
      <c r="AN357" s="879"/>
      <c r="AO357" s="879"/>
      <c r="AP357" s="879"/>
      <c r="AQ357" s="879"/>
      <c r="AR357" s="879"/>
      <c r="AS357" s="879"/>
      <c r="AT357" s="879"/>
      <c r="AU357" s="879"/>
      <c r="AV357" s="879"/>
      <c r="AW357" s="879"/>
      <c r="AX357" s="879"/>
      <c r="AY357" s="879"/>
      <c r="AZ357" s="879"/>
      <c r="BA357" s="879"/>
      <c r="BB357" s="879"/>
      <c r="BC357" s="879"/>
      <c r="BD357" s="879"/>
    </row>
    <row r="358" ht="15.75" hidden="1" customHeight="1">
      <c r="F358" s="874" t="str">
        <f t="shared" si="1"/>
        <v/>
      </c>
      <c r="G358" s="718"/>
      <c r="H358" s="718"/>
      <c r="I358" s="718"/>
      <c r="J358" s="718"/>
      <c r="K358" s="718"/>
      <c r="L358" s="811"/>
      <c r="M358" s="880"/>
      <c r="N358" s="880"/>
      <c r="O358" s="880"/>
      <c r="P358" s="880"/>
      <c r="Q358" s="880"/>
      <c r="R358" s="880"/>
      <c r="S358" s="880"/>
      <c r="T358" s="811"/>
      <c r="U358" s="880"/>
      <c r="V358" s="880"/>
      <c r="W358" s="881"/>
      <c r="X358" s="881"/>
      <c r="Y358" s="881"/>
      <c r="Z358" s="881"/>
      <c r="AA358" s="881"/>
      <c r="AB358" s="881"/>
      <c r="AC358" s="881"/>
      <c r="AD358" s="880"/>
      <c r="AE358" s="880"/>
      <c r="AF358" s="880"/>
      <c r="AG358" s="881"/>
      <c r="AH358" s="882"/>
      <c r="AI358" s="879"/>
      <c r="AJ358" s="879"/>
      <c r="AK358" s="879"/>
      <c r="AL358" s="879"/>
      <c r="AM358" s="879"/>
      <c r="AN358" s="879"/>
      <c r="AO358" s="879"/>
      <c r="AP358" s="879"/>
      <c r="AQ358" s="879"/>
      <c r="AR358" s="879"/>
      <c r="AS358" s="879"/>
      <c r="AT358" s="879"/>
      <c r="AU358" s="879"/>
      <c r="AV358" s="879"/>
      <c r="AW358" s="879"/>
      <c r="AX358" s="879"/>
      <c r="AY358" s="879"/>
      <c r="AZ358" s="879"/>
      <c r="BA358" s="879"/>
      <c r="BB358" s="879"/>
      <c r="BC358" s="879"/>
      <c r="BD358" s="879"/>
    </row>
    <row r="359" ht="15.75" hidden="1" customHeight="1">
      <c r="F359" s="874" t="str">
        <f t="shared" si="1"/>
        <v/>
      </c>
      <c r="G359" s="718"/>
      <c r="H359" s="718"/>
      <c r="I359" s="718"/>
      <c r="J359" s="718"/>
      <c r="K359" s="718"/>
      <c r="L359" s="811"/>
      <c r="M359" s="880"/>
      <c r="N359" s="880"/>
      <c r="O359" s="880"/>
      <c r="P359" s="880"/>
      <c r="Q359" s="880"/>
      <c r="R359" s="880"/>
      <c r="S359" s="880"/>
      <c r="T359" s="811"/>
      <c r="U359" s="880"/>
      <c r="V359" s="880"/>
      <c r="W359" s="881"/>
      <c r="X359" s="881"/>
      <c r="Y359" s="881"/>
      <c r="Z359" s="881"/>
      <c r="AA359" s="881"/>
      <c r="AB359" s="881"/>
      <c r="AC359" s="881"/>
      <c r="AD359" s="880"/>
      <c r="AE359" s="880"/>
      <c r="AF359" s="880"/>
      <c r="AG359" s="881"/>
      <c r="AH359" s="882"/>
      <c r="AI359" s="879"/>
      <c r="AJ359" s="879"/>
      <c r="AK359" s="879"/>
      <c r="AL359" s="879"/>
      <c r="AM359" s="879"/>
      <c r="AN359" s="879"/>
      <c r="AO359" s="879"/>
      <c r="AP359" s="879"/>
      <c r="AQ359" s="879"/>
      <c r="AR359" s="879"/>
      <c r="AS359" s="879"/>
      <c r="AT359" s="879"/>
      <c r="AU359" s="879"/>
      <c r="AV359" s="879"/>
      <c r="AW359" s="879"/>
      <c r="AX359" s="879"/>
      <c r="AY359" s="879"/>
      <c r="AZ359" s="879"/>
      <c r="BA359" s="879"/>
      <c r="BB359" s="879"/>
      <c r="BC359" s="879"/>
      <c r="BD359" s="879"/>
    </row>
    <row r="360" ht="15.75" hidden="1" customHeight="1">
      <c r="F360" s="874" t="str">
        <f t="shared" si="1"/>
        <v/>
      </c>
      <c r="G360" s="718"/>
      <c r="H360" s="718"/>
      <c r="I360" s="718"/>
      <c r="J360" s="718"/>
      <c r="K360" s="718"/>
      <c r="L360" s="811"/>
      <c r="M360" s="880"/>
      <c r="N360" s="880"/>
      <c r="O360" s="880"/>
      <c r="P360" s="880"/>
      <c r="Q360" s="880"/>
      <c r="R360" s="880"/>
      <c r="S360" s="880"/>
      <c r="T360" s="811"/>
      <c r="U360" s="880"/>
      <c r="V360" s="880"/>
      <c r="W360" s="881"/>
      <c r="X360" s="881"/>
      <c r="Y360" s="881"/>
      <c r="Z360" s="881"/>
      <c r="AA360" s="881"/>
      <c r="AB360" s="881"/>
      <c r="AC360" s="881"/>
      <c r="AD360" s="880"/>
      <c r="AE360" s="880"/>
      <c r="AF360" s="880"/>
      <c r="AG360" s="881"/>
      <c r="AH360" s="882"/>
      <c r="AI360" s="879"/>
      <c r="AJ360" s="879"/>
      <c r="AK360" s="879"/>
      <c r="AL360" s="879"/>
      <c r="AM360" s="879"/>
      <c r="AN360" s="879"/>
      <c r="AO360" s="879"/>
      <c r="AP360" s="879"/>
      <c r="AQ360" s="879"/>
      <c r="AR360" s="879"/>
      <c r="AS360" s="879"/>
      <c r="AT360" s="879"/>
      <c r="AU360" s="879"/>
      <c r="AV360" s="879"/>
      <c r="AW360" s="879"/>
      <c r="AX360" s="879"/>
      <c r="AY360" s="879"/>
      <c r="AZ360" s="879"/>
      <c r="BA360" s="879"/>
      <c r="BB360" s="879"/>
      <c r="BC360" s="879"/>
      <c r="BD360" s="879"/>
    </row>
    <row r="361" ht="15.75" hidden="1" customHeight="1">
      <c r="F361" s="874" t="str">
        <f t="shared" si="1"/>
        <v/>
      </c>
      <c r="G361" s="718"/>
      <c r="H361" s="718"/>
      <c r="I361" s="718"/>
      <c r="J361" s="718"/>
      <c r="K361" s="718"/>
      <c r="L361" s="811"/>
      <c r="M361" s="880"/>
      <c r="N361" s="880"/>
      <c r="O361" s="880"/>
      <c r="P361" s="880"/>
      <c r="Q361" s="880"/>
      <c r="R361" s="880"/>
      <c r="S361" s="880"/>
      <c r="T361" s="811"/>
      <c r="U361" s="880"/>
      <c r="V361" s="880"/>
      <c r="W361" s="881"/>
      <c r="X361" s="881"/>
      <c r="Y361" s="881"/>
      <c r="Z361" s="881"/>
      <c r="AA361" s="881"/>
      <c r="AB361" s="881"/>
      <c r="AC361" s="881"/>
      <c r="AD361" s="880"/>
      <c r="AE361" s="880"/>
      <c r="AF361" s="880"/>
      <c r="AG361" s="881"/>
      <c r="AH361" s="882"/>
      <c r="AI361" s="879"/>
      <c r="AJ361" s="879"/>
      <c r="AK361" s="879"/>
      <c r="AL361" s="879"/>
      <c r="AM361" s="879"/>
      <c r="AN361" s="879"/>
      <c r="AO361" s="879"/>
      <c r="AP361" s="879"/>
      <c r="AQ361" s="879"/>
      <c r="AR361" s="879"/>
      <c r="AS361" s="879"/>
      <c r="AT361" s="879"/>
      <c r="AU361" s="879"/>
      <c r="AV361" s="879"/>
      <c r="AW361" s="879"/>
      <c r="AX361" s="879"/>
      <c r="AY361" s="879"/>
      <c r="AZ361" s="879"/>
      <c r="BA361" s="879"/>
      <c r="BB361" s="879"/>
      <c r="BC361" s="879"/>
      <c r="BD361" s="879"/>
    </row>
    <row r="362" ht="15.75" hidden="1" customHeight="1">
      <c r="F362" s="874" t="str">
        <f t="shared" si="1"/>
        <v/>
      </c>
      <c r="G362" s="718"/>
      <c r="H362" s="718"/>
      <c r="I362" s="718"/>
      <c r="J362" s="718"/>
      <c r="K362" s="718"/>
      <c r="L362" s="811"/>
      <c r="M362" s="880"/>
      <c r="N362" s="880"/>
      <c r="O362" s="880"/>
      <c r="P362" s="880"/>
      <c r="Q362" s="880"/>
      <c r="R362" s="880"/>
      <c r="S362" s="880"/>
      <c r="T362" s="811"/>
      <c r="U362" s="880"/>
      <c r="V362" s="880"/>
      <c r="W362" s="881"/>
      <c r="X362" s="881"/>
      <c r="Y362" s="881"/>
      <c r="Z362" s="881"/>
      <c r="AA362" s="881"/>
      <c r="AB362" s="881"/>
      <c r="AC362" s="881"/>
      <c r="AD362" s="880"/>
      <c r="AE362" s="880"/>
      <c r="AF362" s="880"/>
      <c r="AG362" s="881"/>
      <c r="AH362" s="882"/>
      <c r="AI362" s="879"/>
      <c r="AJ362" s="879"/>
      <c r="AK362" s="879"/>
      <c r="AL362" s="879"/>
      <c r="AM362" s="879"/>
      <c r="AN362" s="879"/>
      <c r="AO362" s="879"/>
      <c r="AP362" s="879"/>
      <c r="AQ362" s="879"/>
      <c r="AR362" s="879"/>
      <c r="AS362" s="879"/>
      <c r="AT362" s="879"/>
      <c r="AU362" s="879"/>
      <c r="AV362" s="879"/>
      <c r="AW362" s="879"/>
      <c r="AX362" s="879"/>
      <c r="AY362" s="879"/>
      <c r="AZ362" s="879"/>
      <c r="BA362" s="879"/>
      <c r="BB362" s="879"/>
      <c r="BC362" s="879"/>
      <c r="BD362" s="879"/>
    </row>
    <row r="363" ht="15.75" hidden="1" customHeight="1">
      <c r="F363" s="874" t="str">
        <f t="shared" si="1"/>
        <v/>
      </c>
      <c r="G363" s="718"/>
      <c r="H363" s="718"/>
      <c r="I363" s="718"/>
      <c r="J363" s="718"/>
      <c r="K363" s="718"/>
      <c r="L363" s="811"/>
      <c r="M363" s="880"/>
      <c r="N363" s="880"/>
      <c r="O363" s="880"/>
      <c r="P363" s="880"/>
      <c r="Q363" s="880"/>
      <c r="R363" s="880"/>
      <c r="S363" s="880"/>
      <c r="T363" s="811"/>
      <c r="U363" s="880"/>
      <c r="V363" s="880"/>
      <c r="W363" s="881"/>
      <c r="X363" s="881"/>
      <c r="Y363" s="881"/>
      <c r="Z363" s="881"/>
      <c r="AA363" s="881"/>
      <c r="AB363" s="881"/>
      <c r="AC363" s="881"/>
      <c r="AD363" s="880"/>
      <c r="AE363" s="880"/>
      <c r="AF363" s="880"/>
      <c r="AG363" s="881"/>
      <c r="AH363" s="882"/>
      <c r="AI363" s="879"/>
      <c r="AJ363" s="879"/>
      <c r="AK363" s="879"/>
      <c r="AL363" s="879"/>
      <c r="AM363" s="879"/>
      <c r="AN363" s="879"/>
      <c r="AO363" s="879"/>
      <c r="AP363" s="879"/>
      <c r="AQ363" s="879"/>
      <c r="AR363" s="879"/>
      <c r="AS363" s="879"/>
      <c r="AT363" s="879"/>
      <c r="AU363" s="879"/>
      <c r="AV363" s="879"/>
      <c r="AW363" s="879"/>
      <c r="AX363" s="879"/>
      <c r="AY363" s="879"/>
      <c r="AZ363" s="879"/>
      <c r="BA363" s="879"/>
      <c r="BB363" s="879"/>
      <c r="BC363" s="879"/>
      <c r="BD363" s="879"/>
    </row>
    <row r="364" ht="15.75" hidden="1" customHeight="1">
      <c r="F364" s="874" t="str">
        <f t="shared" si="1"/>
        <v/>
      </c>
      <c r="G364" s="718"/>
      <c r="H364" s="718"/>
      <c r="I364" s="718"/>
      <c r="J364" s="718"/>
      <c r="K364" s="718"/>
      <c r="L364" s="811"/>
      <c r="M364" s="880"/>
      <c r="N364" s="880"/>
      <c r="O364" s="880"/>
      <c r="P364" s="880"/>
      <c r="Q364" s="880"/>
      <c r="R364" s="880"/>
      <c r="S364" s="880"/>
      <c r="T364" s="811"/>
      <c r="U364" s="880"/>
      <c r="V364" s="880"/>
      <c r="W364" s="881"/>
      <c r="X364" s="881"/>
      <c r="Y364" s="881"/>
      <c r="Z364" s="881"/>
      <c r="AA364" s="881"/>
      <c r="AB364" s="881"/>
      <c r="AC364" s="881"/>
      <c r="AD364" s="880"/>
      <c r="AE364" s="880"/>
      <c r="AF364" s="880"/>
      <c r="AG364" s="881"/>
      <c r="AH364" s="882"/>
      <c r="AI364" s="879"/>
      <c r="AJ364" s="879"/>
      <c r="AK364" s="879"/>
      <c r="AL364" s="879"/>
      <c r="AM364" s="879"/>
      <c r="AN364" s="879"/>
      <c r="AO364" s="879"/>
      <c r="AP364" s="879"/>
      <c r="AQ364" s="879"/>
      <c r="AR364" s="879"/>
      <c r="AS364" s="879"/>
      <c r="AT364" s="879"/>
      <c r="AU364" s="879"/>
      <c r="AV364" s="879"/>
      <c r="AW364" s="879"/>
      <c r="AX364" s="879"/>
      <c r="AY364" s="879"/>
      <c r="AZ364" s="879"/>
      <c r="BA364" s="879"/>
      <c r="BB364" s="879"/>
      <c r="BC364" s="879"/>
      <c r="BD364" s="879"/>
    </row>
    <row r="365" ht="15.75" hidden="1" customHeight="1">
      <c r="F365" s="874" t="str">
        <f t="shared" si="1"/>
        <v/>
      </c>
      <c r="G365" s="718"/>
      <c r="H365" s="718"/>
      <c r="I365" s="718"/>
      <c r="J365" s="718"/>
      <c r="K365" s="718"/>
      <c r="L365" s="811"/>
      <c r="M365" s="880"/>
      <c r="N365" s="880"/>
      <c r="O365" s="880"/>
      <c r="P365" s="880"/>
      <c r="Q365" s="880"/>
      <c r="R365" s="880"/>
      <c r="S365" s="880"/>
      <c r="T365" s="811"/>
      <c r="U365" s="880"/>
      <c r="V365" s="880"/>
      <c r="W365" s="881"/>
      <c r="X365" s="881"/>
      <c r="Y365" s="881"/>
      <c r="Z365" s="881"/>
      <c r="AA365" s="881"/>
      <c r="AB365" s="881"/>
      <c r="AC365" s="881"/>
      <c r="AD365" s="880"/>
      <c r="AE365" s="880"/>
      <c r="AF365" s="880"/>
      <c r="AG365" s="881"/>
      <c r="AH365" s="882"/>
      <c r="AI365" s="879"/>
      <c r="AJ365" s="879"/>
      <c r="AK365" s="879"/>
      <c r="AL365" s="879"/>
      <c r="AM365" s="879"/>
      <c r="AN365" s="879"/>
      <c r="AO365" s="879"/>
      <c r="AP365" s="879"/>
      <c r="AQ365" s="879"/>
      <c r="AR365" s="879"/>
      <c r="AS365" s="879"/>
      <c r="AT365" s="879"/>
      <c r="AU365" s="879"/>
      <c r="AV365" s="879"/>
      <c r="AW365" s="879"/>
      <c r="AX365" s="879"/>
      <c r="AY365" s="879"/>
      <c r="AZ365" s="879"/>
      <c r="BA365" s="879"/>
      <c r="BB365" s="879"/>
      <c r="BC365" s="879"/>
      <c r="BD365" s="879"/>
    </row>
    <row r="366" ht="15.75" hidden="1" customHeight="1">
      <c r="F366" s="874" t="str">
        <f t="shared" si="1"/>
        <v/>
      </c>
      <c r="G366" s="718"/>
      <c r="H366" s="718"/>
      <c r="I366" s="718"/>
      <c r="J366" s="718"/>
      <c r="K366" s="718"/>
      <c r="L366" s="811"/>
      <c r="M366" s="880"/>
      <c r="N366" s="880"/>
      <c r="O366" s="880"/>
      <c r="P366" s="880"/>
      <c r="Q366" s="880"/>
      <c r="R366" s="880"/>
      <c r="S366" s="880"/>
      <c r="T366" s="811"/>
      <c r="U366" s="880"/>
      <c r="V366" s="880"/>
      <c r="W366" s="881"/>
      <c r="X366" s="881"/>
      <c r="Y366" s="881"/>
      <c r="Z366" s="881"/>
      <c r="AA366" s="881"/>
      <c r="AB366" s="881"/>
      <c r="AC366" s="881"/>
      <c r="AD366" s="880"/>
      <c r="AE366" s="880"/>
      <c r="AF366" s="880"/>
      <c r="AG366" s="881"/>
      <c r="AH366" s="882"/>
      <c r="AI366" s="879"/>
      <c r="AJ366" s="879"/>
      <c r="AK366" s="879"/>
      <c r="AL366" s="879"/>
      <c r="AM366" s="879"/>
      <c r="AN366" s="879"/>
      <c r="AO366" s="879"/>
      <c r="AP366" s="879"/>
      <c r="AQ366" s="879"/>
      <c r="AR366" s="879"/>
      <c r="AS366" s="879"/>
      <c r="AT366" s="879"/>
      <c r="AU366" s="879"/>
      <c r="AV366" s="879"/>
      <c r="AW366" s="879"/>
      <c r="AX366" s="879"/>
      <c r="AY366" s="879"/>
      <c r="AZ366" s="879"/>
      <c r="BA366" s="879"/>
      <c r="BB366" s="879"/>
      <c r="BC366" s="879"/>
      <c r="BD366" s="879"/>
    </row>
    <row r="367" ht="15.75" hidden="1" customHeight="1">
      <c r="F367" s="874" t="str">
        <f t="shared" si="1"/>
        <v/>
      </c>
      <c r="G367" s="718"/>
      <c r="H367" s="718"/>
      <c r="I367" s="718"/>
      <c r="J367" s="718"/>
      <c r="K367" s="718"/>
      <c r="L367" s="811"/>
      <c r="M367" s="880"/>
      <c r="N367" s="880"/>
      <c r="O367" s="880"/>
      <c r="P367" s="880"/>
      <c r="Q367" s="880"/>
      <c r="R367" s="880"/>
      <c r="S367" s="880"/>
      <c r="T367" s="811"/>
      <c r="U367" s="880"/>
      <c r="V367" s="880"/>
      <c r="W367" s="881"/>
      <c r="X367" s="881"/>
      <c r="Y367" s="881"/>
      <c r="Z367" s="881"/>
      <c r="AA367" s="881"/>
      <c r="AB367" s="881"/>
      <c r="AC367" s="881"/>
      <c r="AD367" s="880"/>
      <c r="AE367" s="880"/>
      <c r="AF367" s="880"/>
      <c r="AG367" s="881"/>
      <c r="AH367" s="882"/>
      <c r="AI367" s="879"/>
      <c r="AJ367" s="879"/>
      <c r="AK367" s="879"/>
      <c r="AL367" s="879"/>
      <c r="AM367" s="879"/>
      <c r="AN367" s="879"/>
      <c r="AO367" s="879"/>
      <c r="AP367" s="879"/>
      <c r="AQ367" s="879"/>
      <c r="AR367" s="879"/>
      <c r="AS367" s="879"/>
      <c r="AT367" s="879"/>
      <c r="AU367" s="879"/>
      <c r="AV367" s="879"/>
      <c r="AW367" s="879"/>
      <c r="AX367" s="879"/>
      <c r="AY367" s="879"/>
      <c r="AZ367" s="879"/>
      <c r="BA367" s="879"/>
      <c r="BB367" s="879"/>
      <c r="BC367" s="879"/>
      <c r="BD367" s="879"/>
    </row>
    <row r="368" ht="15.75" hidden="1" customHeight="1">
      <c r="F368" s="874" t="str">
        <f t="shared" si="1"/>
        <v/>
      </c>
      <c r="G368" s="718"/>
      <c r="H368" s="718"/>
      <c r="I368" s="718"/>
      <c r="J368" s="718"/>
      <c r="K368" s="718"/>
      <c r="L368" s="811"/>
      <c r="M368" s="880"/>
      <c r="N368" s="880"/>
      <c r="O368" s="880"/>
      <c r="P368" s="880"/>
      <c r="Q368" s="880"/>
      <c r="R368" s="880"/>
      <c r="S368" s="880"/>
      <c r="T368" s="811"/>
      <c r="U368" s="880"/>
      <c r="V368" s="880"/>
      <c r="W368" s="881"/>
      <c r="X368" s="881"/>
      <c r="Y368" s="881"/>
      <c r="Z368" s="881"/>
      <c r="AA368" s="881"/>
      <c r="AB368" s="881"/>
      <c r="AC368" s="881"/>
      <c r="AD368" s="880"/>
      <c r="AE368" s="880"/>
      <c r="AF368" s="880"/>
      <c r="AG368" s="881"/>
      <c r="AH368" s="882"/>
      <c r="AI368" s="879"/>
      <c r="AJ368" s="879"/>
      <c r="AK368" s="879"/>
      <c r="AL368" s="879"/>
      <c r="AM368" s="879"/>
      <c r="AN368" s="879"/>
      <c r="AO368" s="879"/>
      <c r="AP368" s="879"/>
      <c r="AQ368" s="879"/>
      <c r="AR368" s="879"/>
      <c r="AS368" s="879"/>
      <c r="AT368" s="879"/>
      <c r="AU368" s="879"/>
      <c r="AV368" s="879"/>
      <c r="AW368" s="879"/>
      <c r="AX368" s="879"/>
      <c r="AY368" s="879"/>
      <c r="AZ368" s="879"/>
      <c r="BA368" s="879"/>
      <c r="BB368" s="879"/>
      <c r="BC368" s="879"/>
      <c r="BD368" s="879"/>
    </row>
    <row r="369" ht="15.75" hidden="1" customHeight="1">
      <c r="F369" s="874" t="str">
        <f t="shared" si="1"/>
        <v/>
      </c>
      <c r="G369" s="718"/>
      <c r="H369" s="718"/>
      <c r="I369" s="718"/>
      <c r="J369" s="718"/>
      <c r="K369" s="718"/>
      <c r="L369" s="811"/>
      <c r="M369" s="880"/>
      <c r="N369" s="880"/>
      <c r="O369" s="880"/>
      <c r="P369" s="880"/>
      <c r="Q369" s="880"/>
      <c r="R369" s="880"/>
      <c r="S369" s="880"/>
      <c r="T369" s="811"/>
      <c r="U369" s="880"/>
      <c r="V369" s="880"/>
      <c r="W369" s="881"/>
      <c r="X369" s="881"/>
      <c r="Y369" s="881"/>
      <c r="Z369" s="881"/>
      <c r="AA369" s="881"/>
      <c r="AB369" s="881"/>
      <c r="AC369" s="881"/>
      <c r="AD369" s="880"/>
      <c r="AE369" s="880"/>
      <c r="AF369" s="880"/>
      <c r="AG369" s="881"/>
      <c r="AH369" s="882"/>
      <c r="AI369" s="879"/>
      <c r="AJ369" s="879"/>
      <c r="AK369" s="879"/>
      <c r="AL369" s="879"/>
      <c r="AM369" s="879"/>
      <c r="AN369" s="879"/>
      <c r="AO369" s="879"/>
      <c r="AP369" s="879"/>
      <c r="AQ369" s="879"/>
      <c r="AR369" s="879"/>
      <c r="AS369" s="879"/>
      <c r="AT369" s="879"/>
      <c r="AU369" s="879"/>
      <c r="AV369" s="879"/>
      <c r="AW369" s="879"/>
      <c r="AX369" s="879"/>
      <c r="AY369" s="879"/>
      <c r="AZ369" s="879"/>
      <c r="BA369" s="879"/>
      <c r="BB369" s="879"/>
      <c r="BC369" s="879"/>
      <c r="BD369" s="879"/>
    </row>
    <row r="370" ht="15.75" hidden="1" customHeight="1">
      <c r="F370" s="874" t="str">
        <f t="shared" si="1"/>
        <v/>
      </c>
      <c r="G370" s="718"/>
      <c r="H370" s="718"/>
      <c r="I370" s="718"/>
      <c r="J370" s="718"/>
      <c r="K370" s="718"/>
      <c r="L370" s="811"/>
      <c r="M370" s="880"/>
      <c r="N370" s="880"/>
      <c r="O370" s="880"/>
      <c r="P370" s="880"/>
      <c r="Q370" s="880"/>
      <c r="R370" s="880"/>
      <c r="S370" s="880"/>
      <c r="T370" s="811"/>
      <c r="U370" s="880"/>
      <c r="V370" s="880"/>
      <c r="W370" s="881"/>
      <c r="X370" s="881"/>
      <c r="Y370" s="881"/>
      <c r="Z370" s="881"/>
      <c r="AA370" s="881"/>
      <c r="AB370" s="881"/>
      <c r="AC370" s="881"/>
      <c r="AD370" s="880"/>
      <c r="AE370" s="880"/>
      <c r="AF370" s="880"/>
      <c r="AG370" s="881"/>
      <c r="AH370" s="882"/>
      <c r="AI370" s="879"/>
      <c r="AJ370" s="879"/>
      <c r="AK370" s="879"/>
      <c r="AL370" s="879"/>
      <c r="AM370" s="879"/>
      <c r="AN370" s="879"/>
      <c r="AO370" s="879"/>
      <c r="AP370" s="879"/>
      <c r="AQ370" s="879"/>
      <c r="AR370" s="879"/>
      <c r="AS370" s="879"/>
      <c r="AT370" s="879"/>
      <c r="AU370" s="879"/>
      <c r="AV370" s="879"/>
      <c r="AW370" s="879"/>
      <c r="AX370" s="879"/>
      <c r="AY370" s="879"/>
      <c r="AZ370" s="879"/>
      <c r="BA370" s="879"/>
      <c r="BB370" s="879"/>
      <c r="BC370" s="879"/>
      <c r="BD370" s="879"/>
    </row>
    <row r="371" ht="15.75" hidden="1" customHeight="1">
      <c r="F371" s="874" t="str">
        <f t="shared" si="1"/>
        <v/>
      </c>
      <c r="G371" s="718"/>
      <c r="H371" s="718"/>
      <c r="I371" s="718"/>
      <c r="J371" s="718"/>
      <c r="K371" s="718"/>
      <c r="L371" s="811"/>
      <c r="M371" s="880"/>
      <c r="N371" s="880"/>
      <c r="O371" s="880"/>
      <c r="P371" s="880"/>
      <c r="Q371" s="880"/>
      <c r="R371" s="880"/>
      <c r="S371" s="880"/>
      <c r="T371" s="811"/>
      <c r="U371" s="880"/>
      <c r="V371" s="880"/>
      <c r="W371" s="881"/>
      <c r="X371" s="881"/>
      <c r="Y371" s="881"/>
      <c r="Z371" s="881"/>
      <c r="AA371" s="881"/>
      <c r="AB371" s="881"/>
      <c r="AC371" s="881"/>
      <c r="AD371" s="880"/>
      <c r="AE371" s="880"/>
      <c r="AF371" s="880"/>
      <c r="AG371" s="881"/>
      <c r="AH371" s="882"/>
      <c r="AI371" s="879"/>
      <c r="AJ371" s="879"/>
      <c r="AK371" s="879"/>
      <c r="AL371" s="879"/>
      <c r="AM371" s="879"/>
      <c r="AN371" s="879"/>
      <c r="AO371" s="879"/>
      <c r="AP371" s="879"/>
      <c r="AQ371" s="879"/>
      <c r="AR371" s="879"/>
      <c r="AS371" s="879"/>
      <c r="AT371" s="879"/>
      <c r="AU371" s="879"/>
      <c r="AV371" s="879"/>
      <c r="AW371" s="879"/>
      <c r="AX371" s="879"/>
      <c r="AY371" s="879"/>
      <c r="AZ371" s="879"/>
      <c r="BA371" s="879"/>
      <c r="BB371" s="879"/>
      <c r="BC371" s="879"/>
      <c r="BD371" s="879"/>
    </row>
    <row r="372" ht="15.75" hidden="1" customHeight="1">
      <c r="F372" s="874" t="str">
        <f t="shared" si="1"/>
        <v/>
      </c>
      <c r="G372" s="718"/>
      <c r="H372" s="718"/>
      <c r="I372" s="718"/>
      <c r="J372" s="718"/>
      <c r="K372" s="718"/>
      <c r="L372" s="811"/>
      <c r="M372" s="880"/>
      <c r="N372" s="880"/>
      <c r="O372" s="880"/>
      <c r="P372" s="880"/>
      <c r="Q372" s="880"/>
      <c r="R372" s="880"/>
      <c r="S372" s="880"/>
      <c r="T372" s="811"/>
      <c r="U372" s="880"/>
      <c r="V372" s="880"/>
      <c r="W372" s="881"/>
      <c r="X372" s="881"/>
      <c r="Y372" s="881"/>
      <c r="Z372" s="881"/>
      <c r="AA372" s="881"/>
      <c r="AB372" s="881"/>
      <c r="AC372" s="881"/>
      <c r="AD372" s="880"/>
      <c r="AE372" s="880"/>
      <c r="AF372" s="880"/>
      <c r="AG372" s="881"/>
      <c r="AH372" s="882"/>
      <c r="AI372" s="879"/>
      <c r="AJ372" s="879"/>
      <c r="AK372" s="879"/>
      <c r="AL372" s="879"/>
      <c r="AM372" s="879"/>
      <c r="AN372" s="879"/>
      <c r="AO372" s="879"/>
      <c r="AP372" s="879"/>
      <c r="AQ372" s="879"/>
      <c r="AR372" s="879"/>
      <c r="AS372" s="879"/>
      <c r="AT372" s="879"/>
      <c r="AU372" s="879"/>
      <c r="AV372" s="879"/>
      <c r="AW372" s="879"/>
      <c r="AX372" s="879"/>
      <c r="AY372" s="879"/>
      <c r="AZ372" s="879"/>
      <c r="BA372" s="879"/>
      <c r="BB372" s="879"/>
      <c r="BC372" s="879"/>
      <c r="BD372" s="879"/>
    </row>
    <row r="373" ht="15.75" hidden="1" customHeight="1">
      <c r="F373" s="874" t="str">
        <f t="shared" si="1"/>
        <v/>
      </c>
      <c r="G373" s="718"/>
      <c r="H373" s="718"/>
      <c r="I373" s="718"/>
      <c r="J373" s="718"/>
      <c r="K373" s="718"/>
      <c r="L373" s="811"/>
      <c r="M373" s="880"/>
      <c r="N373" s="880"/>
      <c r="O373" s="880"/>
      <c r="P373" s="880"/>
      <c r="Q373" s="880"/>
      <c r="R373" s="880"/>
      <c r="S373" s="880"/>
      <c r="T373" s="811"/>
      <c r="U373" s="880"/>
      <c r="V373" s="880"/>
      <c r="W373" s="881"/>
      <c r="X373" s="881"/>
      <c r="Y373" s="881"/>
      <c r="Z373" s="881"/>
      <c r="AA373" s="881"/>
      <c r="AB373" s="881"/>
      <c r="AC373" s="881"/>
      <c r="AD373" s="880"/>
      <c r="AE373" s="880"/>
      <c r="AF373" s="880"/>
      <c r="AG373" s="881"/>
      <c r="AH373" s="882"/>
      <c r="AI373" s="879"/>
      <c r="AJ373" s="879"/>
      <c r="AK373" s="879"/>
      <c r="AL373" s="879"/>
      <c r="AM373" s="879"/>
      <c r="AN373" s="879"/>
      <c r="AO373" s="879"/>
      <c r="AP373" s="879"/>
      <c r="AQ373" s="879"/>
      <c r="AR373" s="879"/>
      <c r="AS373" s="879"/>
      <c r="AT373" s="879"/>
      <c r="AU373" s="879"/>
      <c r="AV373" s="879"/>
      <c r="AW373" s="879"/>
      <c r="AX373" s="879"/>
      <c r="AY373" s="879"/>
      <c r="AZ373" s="879"/>
      <c r="BA373" s="879"/>
      <c r="BB373" s="879"/>
      <c r="BC373" s="879"/>
      <c r="BD373" s="879"/>
    </row>
    <row r="374" ht="15.75" hidden="1" customHeight="1">
      <c r="F374" s="874" t="str">
        <f t="shared" si="1"/>
        <v/>
      </c>
      <c r="G374" s="718"/>
      <c r="H374" s="718"/>
      <c r="I374" s="718"/>
      <c r="J374" s="718"/>
      <c r="K374" s="718"/>
      <c r="L374" s="811"/>
      <c r="M374" s="880"/>
      <c r="N374" s="880"/>
      <c r="O374" s="880"/>
      <c r="P374" s="880"/>
      <c r="Q374" s="880"/>
      <c r="R374" s="880"/>
      <c r="S374" s="880"/>
      <c r="T374" s="811"/>
      <c r="U374" s="880"/>
      <c r="V374" s="880"/>
      <c r="W374" s="881"/>
      <c r="X374" s="881"/>
      <c r="Y374" s="881"/>
      <c r="Z374" s="881"/>
      <c r="AA374" s="881"/>
      <c r="AB374" s="881"/>
      <c r="AC374" s="881"/>
      <c r="AD374" s="880"/>
      <c r="AE374" s="880"/>
      <c r="AF374" s="880"/>
      <c r="AG374" s="881"/>
      <c r="AH374" s="882"/>
      <c r="AI374" s="879"/>
      <c r="AJ374" s="879"/>
      <c r="AK374" s="879"/>
      <c r="AL374" s="879"/>
      <c r="AM374" s="879"/>
      <c r="AN374" s="879"/>
      <c r="AO374" s="879"/>
      <c r="AP374" s="879"/>
      <c r="AQ374" s="879"/>
      <c r="AR374" s="879"/>
      <c r="AS374" s="879"/>
      <c r="AT374" s="879"/>
      <c r="AU374" s="879"/>
      <c r="AV374" s="879"/>
      <c r="AW374" s="879"/>
      <c r="AX374" s="879"/>
      <c r="AY374" s="879"/>
      <c r="AZ374" s="879"/>
      <c r="BA374" s="879"/>
      <c r="BB374" s="879"/>
      <c r="BC374" s="879"/>
      <c r="BD374" s="879"/>
    </row>
    <row r="375" ht="15.75" hidden="1" customHeight="1">
      <c r="F375" s="874" t="str">
        <f t="shared" si="1"/>
        <v/>
      </c>
      <c r="G375" s="718"/>
      <c r="H375" s="718"/>
      <c r="I375" s="718"/>
      <c r="J375" s="718"/>
      <c r="K375" s="718"/>
      <c r="L375" s="811"/>
      <c r="M375" s="880"/>
      <c r="N375" s="880"/>
      <c r="O375" s="880"/>
      <c r="P375" s="880"/>
      <c r="Q375" s="880"/>
      <c r="R375" s="880"/>
      <c r="S375" s="880"/>
      <c r="T375" s="811"/>
      <c r="U375" s="880"/>
      <c r="V375" s="880"/>
      <c r="W375" s="881"/>
      <c r="X375" s="881"/>
      <c r="Y375" s="881"/>
      <c r="Z375" s="881"/>
      <c r="AA375" s="881"/>
      <c r="AB375" s="881"/>
      <c r="AC375" s="881"/>
      <c r="AD375" s="880"/>
      <c r="AE375" s="880"/>
      <c r="AF375" s="880"/>
      <c r="AG375" s="881"/>
      <c r="AH375" s="882"/>
      <c r="AI375" s="879"/>
      <c r="AJ375" s="879"/>
      <c r="AK375" s="879"/>
      <c r="AL375" s="879"/>
      <c r="AM375" s="879"/>
      <c r="AN375" s="879"/>
      <c r="AO375" s="879"/>
      <c r="AP375" s="879"/>
      <c r="AQ375" s="879"/>
      <c r="AR375" s="879"/>
      <c r="AS375" s="879"/>
      <c r="AT375" s="879"/>
      <c r="AU375" s="879"/>
      <c r="AV375" s="879"/>
      <c r="AW375" s="879"/>
      <c r="AX375" s="879"/>
      <c r="AY375" s="879"/>
      <c r="AZ375" s="879"/>
      <c r="BA375" s="879"/>
      <c r="BB375" s="879"/>
      <c r="BC375" s="879"/>
      <c r="BD375" s="879"/>
    </row>
    <row r="376" ht="15.75" hidden="1" customHeight="1">
      <c r="F376" s="874" t="str">
        <f t="shared" si="1"/>
        <v/>
      </c>
      <c r="G376" s="718"/>
      <c r="H376" s="718"/>
      <c r="I376" s="718"/>
      <c r="J376" s="718"/>
      <c r="K376" s="718"/>
      <c r="L376" s="811"/>
      <c r="M376" s="880"/>
      <c r="N376" s="880"/>
      <c r="O376" s="880"/>
      <c r="P376" s="880"/>
      <c r="Q376" s="880"/>
      <c r="R376" s="880"/>
      <c r="S376" s="880"/>
      <c r="T376" s="811"/>
      <c r="U376" s="880"/>
      <c r="V376" s="880"/>
      <c r="W376" s="881"/>
      <c r="X376" s="881"/>
      <c r="Y376" s="881"/>
      <c r="Z376" s="881"/>
      <c r="AA376" s="881"/>
      <c r="AB376" s="881"/>
      <c r="AC376" s="881"/>
      <c r="AD376" s="880"/>
      <c r="AE376" s="880"/>
      <c r="AF376" s="880"/>
      <c r="AG376" s="881"/>
      <c r="AH376" s="882"/>
      <c r="AI376" s="879"/>
      <c r="AJ376" s="879"/>
      <c r="AK376" s="879"/>
      <c r="AL376" s="879"/>
      <c r="AM376" s="879"/>
      <c r="AN376" s="879"/>
      <c r="AO376" s="879"/>
      <c r="AP376" s="879"/>
      <c r="AQ376" s="879"/>
      <c r="AR376" s="879"/>
      <c r="AS376" s="879"/>
      <c r="AT376" s="879"/>
      <c r="AU376" s="879"/>
      <c r="AV376" s="879"/>
      <c r="AW376" s="879"/>
      <c r="AX376" s="879"/>
      <c r="AY376" s="879"/>
      <c r="AZ376" s="879"/>
      <c r="BA376" s="879"/>
      <c r="BB376" s="879"/>
      <c r="BC376" s="879"/>
      <c r="BD376" s="879"/>
    </row>
    <row r="377" ht="15.75" hidden="1" customHeight="1">
      <c r="F377" s="874" t="str">
        <f t="shared" si="1"/>
        <v/>
      </c>
      <c r="G377" s="718"/>
      <c r="H377" s="718"/>
      <c r="I377" s="718"/>
      <c r="J377" s="718"/>
      <c r="K377" s="718"/>
      <c r="L377" s="811"/>
      <c r="M377" s="880"/>
      <c r="N377" s="880"/>
      <c r="O377" s="880"/>
      <c r="P377" s="880"/>
      <c r="Q377" s="880"/>
      <c r="R377" s="880"/>
      <c r="S377" s="880"/>
      <c r="T377" s="811"/>
      <c r="U377" s="880"/>
      <c r="V377" s="880"/>
      <c r="W377" s="881"/>
      <c r="X377" s="881"/>
      <c r="Y377" s="881"/>
      <c r="Z377" s="881"/>
      <c r="AA377" s="881"/>
      <c r="AB377" s="881"/>
      <c r="AC377" s="881"/>
      <c r="AD377" s="880"/>
      <c r="AE377" s="880"/>
      <c r="AF377" s="880"/>
      <c r="AG377" s="881"/>
      <c r="AH377" s="882"/>
      <c r="AI377" s="879"/>
      <c r="AJ377" s="879"/>
      <c r="AK377" s="879"/>
      <c r="AL377" s="879"/>
      <c r="AM377" s="879"/>
      <c r="AN377" s="879"/>
      <c r="AO377" s="879"/>
      <c r="AP377" s="879"/>
      <c r="AQ377" s="879"/>
      <c r="AR377" s="879"/>
      <c r="AS377" s="879"/>
      <c r="AT377" s="879"/>
      <c r="AU377" s="879"/>
      <c r="AV377" s="879"/>
      <c r="AW377" s="879"/>
      <c r="AX377" s="879"/>
      <c r="AY377" s="879"/>
      <c r="AZ377" s="879"/>
      <c r="BA377" s="879"/>
      <c r="BB377" s="879"/>
      <c r="BC377" s="879"/>
      <c r="BD377" s="879"/>
    </row>
    <row r="378" ht="15.75" hidden="1" customHeight="1">
      <c r="F378" s="874" t="str">
        <f t="shared" si="1"/>
        <v/>
      </c>
      <c r="G378" s="718"/>
      <c r="H378" s="718"/>
      <c r="I378" s="718"/>
      <c r="J378" s="718"/>
      <c r="K378" s="718"/>
      <c r="L378" s="811"/>
      <c r="M378" s="880"/>
      <c r="N378" s="880"/>
      <c r="O378" s="880"/>
      <c r="P378" s="880"/>
      <c r="Q378" s="880"/>
      <c r="R378" s="880"/>
      <c r="S378" s="880"/>
      <c r="T378" s="811"/>
      <c r="U378" s="880"/>
      <c r="V378" s="880"/>
      <c r="W378" s="881"/>
      <c r="X378" s="881"/>
      <c r="Y378" s="881"/>
      <c r="Z378" s="881"/>
      <c r="AA378" s="881"/>
      <c r="AB378" s="881"/>
      <c r="AC378" s="881"/>
      <c r="AD378" s="880"/>
      <c r="AE378" s="880"/>
      <c r="AF378" s="880"/>
      <c r="AG378" s="881"/>
      <c r="AH378" s="882"/>
      <c r="AI378" s="879"/>
      <c r="AJ378" s="879"/>
      <c r="AK378" s="879"/>
      <c r="AL378" s="879"/>
      <c r="AM378" s="879"/>
      <c r="AN378" s="879"/>
      <c r="AO378" s="879"/>
      <c r="AP378" s="879"/>
      <c r="AQ378" s="879"/>
      <c r="AR378" s="879"/>
      <c r="AS378" s="879"/>
      <c r="AT378" s="879"/>
      <c r="AU378" s="879"/>
      <c r="AV378" s="879"/>
      <c r="AW378" s="879"/>
      <c r="AX378" s="879"/>
      <c r="AY378" s="879"/>
      <c r="AZ378" s="879"/>
      <c r="BA378" s="879"/>
      <c r="BB378" s="879"/>
      <c r="BC378" s="879"/>
      <c r="BD378" s="879"/>
    </row>
    <row r="379" ht="15.75" hidden="1" customHeight="1">
      <c r="F379" s="874" t="str">
        <f t="shared" si="1"/>
        <v/>
      </c>
      <c r="G379" s="718"/>
      <c r="H379" s="718"/>
      <c r="I379" s="718"/>
      <c r="J379" s="718"/>
      <c r="K379" s="718"/>
      <c r="L379" s="811"/>
      <c r="M379" s="880"/>
      <c r="N379" s="880"/>
      <c r="O379" s="880"/>
      <c r="P379" s="880"/>
      <c r="Q379" s="880"/>
      <c r="R379" s="880"/>
      <c r="S379" s="880"/>
      <c r="T379" s="811"/>
      <c r="U379" s="880"/>
      <c r="V379" s="880"/>
      <c r="W379" s="881"/>
      <c r="X379" s="881"/>
      <c r="Y379" s="881"/>
      <c r="Z379" s="881"/>
      <c r="AA379" s="881"/>
      <c r="AB379" s="881"/>
      <c r="AC379" s="881"/>
      <c r="AD379" s="880"/>
      <c r="AE379" s="880"/>
      <c r="AF379" s="880"/>
      <c r="AG379" s="881"/>
      <c r="AH379" s="882"/>
      <c r="AI379" s="879"/>
      <c r="AJ379" s="879"/>
      <c r="AK379" s="879"/>
      <c r="AL379" s="879"/>
      <c r="AM379" s="879"/>
      <c r="AN379" s="879"/>
      <c r="AO379" s="879"/>
      <c r="AP379" s="879"/>
      <c r="AQ379" s="879"/>
      <c r="AR379" s="879"/>
      <c r="AS379" s="879"/>
      <c r="AT379" s="879"/>
      <c r="AU379" s="879"/>
      <c r="AV379" s="879"/>
      <c r="AW379" s="879"/>
      <c r="AX379" s="879"/>
      <c r="AY379" s="879"/>
      <c r="AZ379" s="879"/>
      <c r="BA379" s="879"/>
      <c r="BB379" s="879"/>
      <c r="BC379" s="879"/>
      <c r="BD379" s="879"/>
    </row>
    <row r="380" ht="15.75" hidden="1" customHeight="1">
      <c r="F380" s="874" t="str">
        <f t="shared" si="1"/>
        <v/>
      </c>
      <c r="G380" s="718"/>
      <c r="H380" s="718"/>
      <c r="I380" s="718"/>
      <c r="J380" s="718"/>
      <c r="K380" s="718"/>
      <c r="L380" s="811"/>
      <c r="M380" s="880"/>
      <c r="N380" s="880"/>
      <c r="O380" s="880"/>
      <c r="P380" s="880"/>
      <c r="Q380" s="880"/>
      <c r="R380" s="880"/>
      <c r="S380" s="880"/>
      <c r="T380" s="811"/>
      <c r="U380" s="880"/>
      <c r="V380" s="880"/>
      <c r="W380" s="881"/>
      <c r="X380" s="881"/>
      <c r="Y380" s="881"/>
      <c r="Z380" s="881"/>
      <c r="AA380" s="881"/>
      <c r="AB380" s="881"/>
      <c r="AC380" s="881"/>
      <c r="AD380" s="880"/>
      <c r="AE380" s="880"/>
      <c r="AF380" s="880"/>
      <c r="AG380" s="881"/>
      <c r="AH380" s="882"/>
      <c r="AI380" s="879"/>
      <c r="AJ380" s="879"/>
      <c r="AK380" s="879"/>
      <c r="AL380" s="879"/>
      <c r="AM380" s="879"/>
      <c r="AN380" s="879"/>
      <c r="AO380" s="879"/>
      <c r="AP380" s="879"/>
      <c r="AQ380" s="879"/>
      <c r="AR380" s="879"/>
      <c r="AS380" s="879"/>
      <c r="AT380" s="879"/>
      <c r="AU380" s="879"/>
      <c r="AV380" s="879"/>
      <c r="AW380" s="879"/>
      <c r="AX380" s="879"/>
      <c r="AY380" s="879"/>
      <c r="AZ380" s="879"/>
      <c r="BA380" s="879"/>
      <c r="BB380" s="879"/>
      <c r="BC380" s="879"/>
      <c r="BD380" s="879"/>
    </row>
    <row r="381" ht="15.75" hidden="1" customHeight="1">
      <c r="F381" s="874" t="str">
        <f t="shared" si="1"/>
        <v/>
      </c>
      <c r="G381" s="718"/>
      <c r="H381" s="718"/>
      <c r="I381" s="718"/>
      <c r="J381" s="718"/>
      <c r="K381" s="718"/>
      <c r="L381" s="811"/>
      <c r="M381" s="880"/>
      <c r="N381" s="880"/>
      <c r="O381" s="880"/>
      <c r="P381" s="880"/>
      <c r="Q381" s="880"/>
      <c r="R381" s="880"/>
      <c r="S381" s="880"/>
      <c r="T381" s="811"/>
      <c r="U381" s="880"/>
      <c r="V381" s="880"/>
      <c r="W381" s="881"/>
      <c r="X381" s="881"/>
      <c r="Y381" s="881"/>
      <c r="Z381" s="881"/>
      <c r="AA381" s="881"/>
      <c r="AB381" s="881"/>
      <c r="AC381" s="881"/>
      <c r="AD381" s="880"/>
      <c r="AE381" s="880"/>
      <c r="AF381" s="880"/>
      <c r="AG381" s="881"/>
      <c r="AH381" s="882"/>
      <c r="AI381" s="879"/>
      <c r="AJ381" s="879"/>
      <c r="AK381" s="879"/>
      <c r="AL381" s="879"/>
      <c r="AM381" s="879"/>
      <c r="AN381" s="879"/>
      <c r="AO381" s="879"/>
      <c r="AP381" s="879"/>
      <c r="AQ381" s="879"/>
      <c r="AR381" s="879"/>
      <c r="AS381" s="879"/>
      <c r="AT381" s="879"/>
      <c r="AU381" s="879"/>
      <c r="AV381" s="879"/>
      <c r="AW381" s="879"/>
      <c r="AX381" s="879"/>
      <c r="AY381" s="879"/>
      <c r="AZ381" s="879"/>
      <c r="BA381" s="879"/>
      <c r="BB381" s="879"/>
      <c r="BC381" s="879"/>
      <c r="BD381" s="879"/>
    </row>
    <row r="382" ht="15.75" hidden="1" customHeight="1">
      <c r="F382" s="874" t="str">
        <f t="shared" si="1"/>
        <v/>
      </c>
      <c r="G382" s="718"/>
      <c r="H382" s="718"/>
      <c r="I382" s="718"/>
      <c r="J382" s="718"/>
      <c r="K382" s="718"/>
      <c r="L382" s="811"/>
      <c r="M382" s="880"/>
      <c r="N382" s="880"/>
      <c r="O382" s="880"/>
      <c r="P382" s="880"/>
      <c r="Q382" s="880"/>
      <c r="R382" s="880"/>
      <c r="S382" s="880"/>
      <c r="T382" s="811"/>
      <c r="U382" s="880"/>
      <c r="V382" s="880"/>
      <c r="W382" s="881"/>
      <c r="X382" s="881"/>
      <c r="Y382" s="881"/>
      <c r="Z382" s="881"/>
      <c r="AA382" s="881"/>
      <c r="AB382" s="881"/>
      <c r="AC382" s="881"/>
      <c r="AD382" s="880"/>
      <c r="AE382" s="880"/>
      <c r="AF382" s="880"/>
      <c r="AG382" s="881"/>
      <c r="AH382" s="882"/>
      <c r="AI382" s="879"/>
      <c r="AJ382" s="879"/>
      <c r="AK382" s="879"/>
      <c r="AL382" s="879"/>
      <c r="AM382" s="879"/>
      <c r="AN382" s="879"/>
      <c r="AO382" s="879"/>
      <c r="AP382" s="879"/>
      <c r="AQ382" s="879"/>
      <c r="AR382" s="879"/>
      <c r="AS382" s="879"/>
      <c r="AT382" s="879"/>
      <c r="AU382" s="879"/>
      <c r="AV382" s="879"/>
      <c r="AW382" s="879"/>
      <c r="AX382" s="879"/>
      <c r="AY382" s="879"/>
      <c r="AZ382" s="879"/>
      <c r="BA382" s="879"/>
      <c r="BB382" s="879"/>
      <c r="BC382" s="879"/>
      <c r="BD382" s="879"/>
    </row>
    <row r="383" ht="15.75" hidden="1" customHeight="1">
      <c r="F383" s="874" t="str">
        <f t="shared" si="1"/>
        <v/>
      </c>
      <c r="G383" s="718"/>
      <c r="H383" s="718"/>
      <c r="I383" s="718"/>
      <c r="J383" s="718"/>
      <c r="K383" s="718"/>
      <c r="L383" s="811"/>
      <c r="M383" s="880"/>
      <c r="N383" s="880"/>
      <c r="O383" s="880"/>
      <c r="P383" s="880"/>
      <c r="Q383" s="880"/>
      <c r="R383" s="880"/>
      <c r="S383" s="880"/>
      <c r="T383" s="811"/>
      <c r="U383" s="880"/>
      <c r="V383" s="880"/>
      <c r="W383" s="881"/>
      <c r="X383" s="881"/>
      <c r="Y383" s="881"/>
      <c r="Z383" s="881"/>
      <c r="AA383" s="881"/>
      <c r="AB383" s="881"/>
      <c r="AC383" s="881"/>
      <c r="AD383" s="880"/>
      <c r="AE383" s="880"/>
      <c r="AF383" s="880"/>
      <c r="AG383" s="881"/>
      <c r="AH383" s="882"/>
      <c r="AI383" s="879"/>
      <c r="AJ383" s="879"/>
      <c r="AK383" s="879"/>
      <c r="AL383" s="879"/>
      <c r="AM383" s="879"/>
      <c r="AN383" s="879"/>
      <c r="AO383" s="879"/>
      <c r="AP383" s="879"/>
      <c r="AQ383" s="879"/>
      <c r="AR383" s="879"/>
      <c r="AS383" s="879"/>
      <c r="AT383" s="879"/>
      <c r="AU383" s="879"/>
      <c r="AV383" s="879"/>
      <c r="AW383" s="879"/>
      <c r="AX383" s="879"/>
      <c r="AY383" s="879"/>
      <c r="AZ383" s="879"/>
      <c r="BA383" s="879"/>
      <c r="BB383" s="879"/>
      <c r="BC383" s="879"/>
      <c r="BD383" s="879"/>
    </row>
    <row r="384" ht="15.75" hidden="1" customHeight="1">
      <c r="F384" s="874" t="str">
        <f t="shared" si="1"/>
        <v/>
      </c>
      <c r="G384" s="718"/>
      <c r="H384" s="718"/>
      <c r="I384" s="718"/>
      <c r="J384" s="718"/>
      <c r="K384" s="718"/>
      <c r="L384" s="811"/>
      <c r="M384" s="880"/>
      <c r="N384" s="880"/>
      <c r="O384" s="880"/>
      <c r="P384" s="880"/>
      <c r="Q384" s="880"/>
      <c r="R384" s="880"/>
      <c r="S384" s="880"/>
      <c r="T384" s="811"/>
      <c r="U384" s="880"/>
      <c r="V384" s="880"/>
      <c r="W384" s="881"/>
      <c r="X384" s="881"/>
      <c r="Y384" s="881"/>
      <c r="Z384" s="881"/>
      <c r="AA384" s="881"/>
      <c r="AB384" s="881"/>
      <c r="AC384" s="881"/>
      <c r="AD384" s="880"/>
      <c r="AE384" s="880"/>
      <c r="AF384" s="880"/>
      <c r="AG384" s="881"/>
      <c r="AH384" s="882"/>
      <c r="AI384" s="879"/>
      <c r="AJ384" s="879"/>
      <c r="AK384" s="879"/>
      <c r="AL384" s="879"/>
      <c r="AM384" s="879"/>
      <c r="AN384" s="879"/>
      <c r="AO384" s="879"/>
      <c r="AP384" s="879"/>
      <c r="AQ384" s="879"/>
      <c r="AR384" s="879"/>
      <c r="AS384" s="879"/>
      <c r="AT384" s="879"/>
      <c r="AU384" s="879"/>
      <c r="AV384" s="879"/>
      <c r="AW384" s="879"/>
      <c r="AX384" s="879"/>
      <c r="AY384" s="879"/>
      <c r="AZ384" s="879"/>
      <c r="BA384" s="879"/>
      <c r="BB384" s="879"/>
      <c r="BC384" s="879"/>
      <c r="BD384" s="879"/>
    </row>
    <row r="385" ht="15.75" hidden="1" customHeight="1">
      <c r="F385" s="874" t="str">
        <f t="shared" si="1"/>
        <v/>
      </c>
      <c r="G385" s="718"/>
      <c r="H385" s="718"/>
      <c r="I385" s="718"/>
      <c r="J385" s="718"/>
      <c r="K385" s="718"/>
      <c r="L385" s="811"/>
      <c r="M385" s="880"/>
      <c r="N385" s="880"/>
      <c r="O385" s="880"/>
      <c r="P385" s="880"/>
      <c r="Q385" s="880"/>
      <c r="R385" s="880"/>
      <c r="S385" s="880"/>
      <c r="T385" s="811"/>
      <c r="U385" s="880"/>
      <c r="V385" s="880"/>
      <c r="W385" s="881"/>
      <c r="X385" s="881"/>
      <c r="Y385" s="881"/>
      <c r="Z385" s="881"/>
      <c r="AA385" s="881"/>
      <c r="AB385" s="881"/>
      <c r="AC385" s="881"/>
      <c r="AD385" s="880"/>
      <c r="AE385" s="880"/>
      <c r="AF385" s="880"/>
      <c r="AG385" s="881"/>
      <c r="AH385" s="882"/>
      <c r="AI385" s="879"/>
      <c r="AJ385" s="879"/>
      <c r="AK385" s="879"/>
      <c r="AL385" s="879"/>
      <c r="AM385" s="879"/>
      <c r="AN385" s="879"/>
      <c r="AO385" s="879"/>
      <c r="AP385" s="879"/>
      <c r="AQ385" s="879"/>
      <c r="AR385" s="879"/>
      <c r="AS385" s="879"/>
      <c r="AT385" s="879"/>
      <c r="AU385" s="879"/>
      <c r="AV385" s="879"/>
      <c r="AW385" s="879"/>
      <c r="AX385" s="879"/>
      <c r="AY385" s="879"/>
      <c r="AZ385" s="879"/>
      <c r="BA385" s="879"/>
      <c r="BB385" s="879"/>
      <c r="BC385" s="879"/>
      <c r="BD385" s="879"/>
    </row>
    <row r="386" ht="15.75" hidden="1" customHeight="1">
      <c r="F386" s="874" t="str">
        <f t="shared" si="1"/>
        <v/>
      </c>
      <c r="G386" s="718"/>
      <c r="H386" s="718"/>
      <c r="I386" s="718"/>
      <c r="J386" s="718"/>
      <c r="K386" s="718"/>
      <c r="L386" s="811"/>
      <c r="M386" s="880"/>
      <c r="N386" s="880"/>
      <c r="O386" s="880"/>
      <c r="P386" s="880"/>
      <c r="Q386" s="880"/>
      <c r="R386" s="880"/>
      <c r="S386" s="880"/>
      <c r="T386" s="811"/>
      <c r="U386" s="880"/>
      <c r="V386" s="880"/>
      <c r="W386" s="881"/>
      <c r="X386" s="881"/>
      <c r="Y386" s="881"/>
      <c r="Z386" s="881"/>
      <c r="AA386" s="881"/>
      <c r="AB386" s="881"/>
      <c r="AC386" s="881"/>
      <c r="AD386" s="880"/>
      <c r="AE386" s="880"/>
      <c r="AF386" s="880"/>
      <c r="AG386" s="881"/>
      <c r="AH386" s="882"/>
      <c r="AI386" s="879"/>
      <c r="AJ386" s="879"/>
      <c r="AK386" s="879"/>
      <c r="AL386" s="879"/>
      <c r="AM386" s="879"/>
      <c r="AN386" s="879"/>
      <c r="AO386" s="879"/>
      <c r="AP386" s="879"/>
      <c r="AQ386" s="879"/>
      <c r="AR386" s="879"/>
      <c r="AS386" s="879"/>
      <c r="AT386" s="879"/>
      <c r="AU386" s="879"/>
      <c r="AV386" s="879"/>
      <c r="AW386" s="879"/>
      <c r="AX386" s="879"/>
      <c r="AY386" s="879"/>
      <c r="AZ386" s="879"/>
      <c r="BA386" s="879"/>
      <c r="BB386" s="879"/>
      <c r="BC386" s="879"/>
      <c r="BD386" s="879"/>
    </row>
    <row r="387" ht="15.75" hidden="1" customHeight="1">
      <c r="F387" s="874" t="str">
        <f t="shared" si="1"/>
        <v/>
      </c>
      <c r="G387" s="718"/>
      <c r="H387" s="718"/>
      <c r="I387" s="718"/>
      <c r="J387" s="718"/>
      <c r="K387" s="718"/>
      <c r="L387" s="811"/>
      <c r="M387" s="880"/>
      <c r="N387" s="880"/>
      <c r="O387" s="880"/>
      <c r="P387" s="880"/>
      <c r="Q387" s="880"/>
      <c r="R387" s="880"/>
      <c r="S387" s="880"/>
      <c r="T387" s="811"/>
      <c r="U387" s="880"/>
      <c r="V387" s="880"/>
      <c r="W387" s="881"/>
      <c r="X387" s="881"/>
      <c r="Y387" s="881"/>
      <c r="Z387" s="881"/>
      <c r="AA387" s="881"/>
      <c r="AB387" s="881"/>
      <c r="AC387" s="881"/>
      <c r="AD387" s="880"/>
      <c r="AE387" s="880"/>
      <c r="AF387" s="880"/>
      <c r="AG387" s="881"/>
      <c r="AH387" s="882"/>
      <c r="AI387" s="879"/>
      <c r="AJ387" s="879"/>
      <c r="AK387" s="879"/>
      <c r="AL387" s="879"/>
      <c r="AM387" s="879"/>
      <c r="AN387" s="879"/>
      <c r="AO387" s="879"/>
      <c r="AP387" s="879"/>
      <c r="AQ387" s="879"/>
      <c r="AR387" s="879"/>
      <c r="AS387" s="879"/>
      <c r="AT387" s="879"/>
      <c r="AU387" s="879"/>
      <c r="AV387" s="879"/>
      <c r="AW387" s="879"/>
      <c r="AX387" s="879"/>
      <c r="AY387" s="879"/>
      <c r="AZ387" s="879"/>
      <c r="BA387" s="879"/>
      <c r="BB387" s="879"/>
      <c r="BC387" s="879"/>
      <c r="BD387" s="879"/>
    </row>
    <row r="388" ht="15.75" hidden="1" customHeight="1">
      <c r="F388" s="874" t="str">
        <f t="shared" si="1"/>
        <v/>
      </c>
      <c r="G388" s="718"/>
      <c r="H388" s="718"/>
      <c r="I388" s="718"/>
      <c r="J388" s="718"/>
      <c r="K388" s="718"/>
      <c r="L388" s="811"/>
      <c r="M388" s="880"/>
      <c r="N388" s="880"/>
      <c r="O388" s="880"/>
      <c r="P388" s="880"/>
      <c r="Q388" s="880"/>
      <c r="R388" s="880"/>
      <c r="S388" s="880"/>
      <c r="T388" s="811"/>
      <c r="U388" s="880"/>
      <c r="V388" s="880"/>
      <c r="W388" s="881"/>
      <c r="X388" s="881"/>
      <c r="Y388" s="881"/>
      <c r="Z388" s="881"/>
      <c r="AA388" s="881"/>
      <c r="AB388" s="881"/>
      <c r="AC388" s="881"/>
      <c r="AD388" s="880"/>
      <c r="AE388" s="880"/>
      <c r="AF388" s="880"/>
      <c r="AG388" s="881"/>
      <c r="AH388" s="882"/>
      <c r="AI388" s="879"/>
      <c r="AJ388" s="879"/>
      <c r="AK388" s="879"/>
      <c r="AL388" s="879"/>
      <c r="AM388" s="879"/>
      <c r="AN388" s="879"/>
      <c r="AO388" s="879"/>
      <c r="AP388" s="879"/>
      <c r="AQ388" s="879"/>
      <c r="AR388" s="879"/>
      <c r="AS388" s="879"/>
      <c r="AT388" s="879"/>
      <c r="AU388" s="879"/>
      <c r="AV388" s="879"/>
      <c r="AW388" s="879"/>
      <c r="AX388" s="879"/>
      <c r="AY388" s="879"/>
      <c r="AZ388" s="879"/>
      <c r="BA388" s="879"/>
      <c r="BB388" s="879"/>
      <c r="BC388" s="879"/>
      <c r="BD388" s="879"/>
    </row>
    <row r="389" ht="15.75" hidden="1" customHeight="1">
      <c r="F389" s="874" t="str">
        <f t="shared" si="1"/>
        <v/>
      </c>
      <c r="G389" s="718"/>
      <c r="H389" s="718"/>
      <c r="I389" s="718"/>
      <c r="J389" s="718"/>
      <c r="K389" s="718"/>
      <c r="L389" s="811"/>
      <c r="M389" s="880"/>
      <c r="N389" s="880"/>
      <c r="O389" s="880"/>
      <c r="P389" s="880"/>
      <c r="Q389" s="880"/>
      <c r="R389" s="880"/>
      <c r="S389" s="880"/>
      <c r="T389" s="811"/>
      <c r="U389" s="880"/>
      <c r="V389" s="880"/>
      <c r="W389" s="881"/>
      <c r="X389" s="881"/>
      <c r="Y389" s="881"/>
      <c r="Z389" s="881"/>
      <c r="AA389" s="881"/>
      <c r="AB389" s="881"/>
      <c r="AC389" s="881"/>
      <c r="AD389" s="880"/>
      <c r="AE389" s="880"/>
      <c r="AF389" s="880"/>
      <c r="AG389" s="881"/>
      <c r="AH389" s="882"/>
      <c r="AI389" s="879"/>
      <c r="AJ389" s="879"/>
      <c r="AK389" s="879"/>
      <c r="AL389" s="879"/>
      <c r="AM389" s="879"/>
      <c r="AN389" s="879"/>
      <c r="AO389" s="879"/>
      <c r="AP389" s="879"/>
      <c r="AQ389" s="879"/>
      <c r="AR389" s="879"/>
      <c r="AS389" s="879"/>
      <c r="AT389" s="879"/>
      <c r="AU389" s="879"/>
      <c r="AV389" s="879"/>
      <c r="AW389" s="879"/>
      <c r="AX389" s="879"/>
      <c r="AY389" s="879"/>
      <c r="AZ389" s="879"/>
      <c r="BA389" s="879"/>
      <c r="BB389" s="879"/>
      <c r="BC389" s="879"/>
      <c r="BD389" s="879"/>
    </row>
    <row r="390" ht="15.75" hidden="1" customHeight="1">
      <c r="F390" s="874" t="str">
        <f t="shared" si="1"/>
        <v/>
      </c>
      <c r="G390" s="718"/>
      <c r="H390" s="718"/>
      <c r="I390" s="718"/>
      <c r="J390" s="718"/>
      <c r="K390" s="718"/>
      <c r="L390" s="811"/>
      <c r="M390" s="880"/>
      <c r="N390" s="880"/>
      <c r="O390" s="880"/>
      <c r="P390" s="880"/>
      <c r="Q390" s="880"/>
      <c r="R390" s="880"/>
      <c r="S390" s="880"/>
      <c r="T390" s="811"/>
      <c r="U390" s="880"/>
      <c r="V390" s="880"/>
      <c r="W390" s="881"/>
      <c r="X390" s="881"/>
      <c r="Y390" s="881"/>
      <c r="Z390" s="881"/>
      <c r="AA390" s="881"/>
      <c r="AB390" s="881"/>
      <c r="AC390" s="881"/>
      <c r="AD390" s="880"/>
      <c r="AE390" s="880"/>
      <c r="AF390" s="880"/>
      <c r="AG390" s="881"/>
      <c r="AH390" s="882"/>
      <c r="AI390" s="879"/>
      <c r="AJ390" s="879"/>
      <c r="AK390" s="879"/>
      <c r="AL390" s="879"/>
      <c r="AM390" s="879"/>
      <c r="AN390" s="879"/>
      <c r="AO390" s="879"/>
      <c r="AP390" s="879"/>
      <c r="AQ390" s="879"/>
      <c r="AR390" s="879"/>
      <c r="AS390" s="879"/>
      <c r="AT390" s="879"/>
      <c r="AU390" s="879"/>
      <c r="AV390" s="879"/>
      <c r="AW390" s="879"/>
      <c r="AX390" s="879"/>
      <c r="AY390" s="879"/>
      <c r="AZ390" s="879"/>
      <c r="BA390" s="879"/>
      <c r="BB390" s="879"/>
      <c r="BC390" s="879"/>
      <c r="BD390" s="879"/>
    </row>
    <row r="391" ht="15.75" hidden="1" customHeight="1">
      <c r="F391" s="874" t="str">
        <f t="shared" si="1"/>
        <v/>
      </c>
      <c r="G391" s="718"/>
      <c r="H391" s="718"/>
      <c r="I391" s="718"/>
      <c r="J391" s="718"/>
      <c r="K391" s="718"/>
      <c r="L391" s="811"/>
      <c r="M391" s="880"/>
      <c r="N391" s="880"/>
      <c r="O391" s="880"/>
      <c r="P391" s="880"/>
      <c r="Q391" s="880"/>
      <c r="R391" s="880"/>
      <c r="S391" s="880"/>
      <c r="T391" s="811"/>
      <c r="U391" s="880"/>
      <c r="V391" s="880"/>
      <c r="W391" s="881"/>
      <c r="X391" s="881"/>
      <c r="Y391" s="881"/>
      <c r="Z391" s="881"/>
      <c r="AA391" s="881"/>
      <c r="AB391" s="881"/>
      <c r="AC391" s="881"/>
      <c r="AD391" s="880"/>
      <c r="AE391" s="880"/>
      <c r="AF391" s="880"/>
      <c r="AG391" s="881"/>
      <c r="AH391" s="882"/>
      <c r="AI391" s="879"/>
      <c r="AJ391" s="879"/>
      <c r="AK391" s="879"/>
      <c r="AL391" s="879"/>
      <c r="AM391" s="879"/>
      <c r="AN391" s="879"/>
      <c r="AO391" s="879"/>
      <c r="AP391" s="879"/>
      <c r="AQ391" s="879"/>
      <c r="AR391" s="879"/>
      <c r="AS391" s="879"/>
      <c r="AT391" s="879"/>
      <c r="AU391" s="879"/>
      <c r="AV391" s="879"/>
      <c r="AW391" s="879"/>
      <c r="AX391" s="879"/>
      <c r="AY391" s="879"/>
      <c r="AZ391" s="879"/>
      <c r="BA391" s="879"/>
      <c r="BB391" s="879"/>
      <c r="BC391" s="879"/>
      <c r="BD391" s="879"/>
    </row>
    <row r="392" ht="15.75" hidden="1" customHeight="1">
      <c r="F392" s="874" t="str">
        <f t="shared" si="1"/>
        <v/>
      </c>
      <c r="G392" s="718"/>
      <c r="H392" s="718"/>
      <c r="I392" s="718"/>
      <c r="J392" s="718"/>
      <c r="K392" s="718"/>
      <c r="L392" s="811"/>
      <c r="M392" s="880"/>
      <c r="N392" s="880"/>
      <c r="O392" s="880"/>
      <c r="P392" s="880"/>
      <c r="Q392" s="880"/>
      <c r="R392" s="880"/>
      <c r="S392" s="880"/>
      <c r="T392" s="811"/>
      <c r="U392" s="880"/>
      <c r="V392" s="880"/>
      <c r="W392" s="881"/>
      <c r="X392" s="881"/>
      <c r="Y392" s="881"/>
      <c r="Z392" s="881"/>
      <c r="AA392" s="881"/>
      <c r="AB392" s="881"/>
      <c r="AC392" s="881"/>
      <c r="AD392" s="880"/>
      <c r="AE392" s="880"/>
      <c r="AF392" s="880"/>
      <c r="AG392" s="881"/>
      <c r="AH392" s="882"/>
      <c r="AI392" s="879"/>
      <c r="AJ392" s="879"/>
      <c r="AK392" s="879"/>
      <c r="AL392" s="879"/>
      <c r="AM392" s="879"/>
      <c r="AN392" s="879"/>
      <c r="AO392" s="879"/>
      <c r="AP392" s="879"/>
      <c r="AQ392" s="879"/>
      <c r="AR392" s="879"/>
      <c r="AS392" s="879"/>
      <c r="AT392" s="879"/>
      <c r="AU392" s="879"/>
      <c r="AV392" s="879"/>
      <c r="AW392" s="879"/>
      <c r="AX392" s="879"/>
      <c r="AY392" s="879"/>
      <c r="AZ392" s="879"/>
      <c r="BA392" s="879"/>
      <c r="BB392" s="879"/>
      <c r="BC392" s="879"/>
      <c r="BD392" s="879"/>
    </row>
    <row r="393" ht="15.75" hidden="1" customHeight="1">
      <c r="F393" s="874" t="str">
        <f t="shared" si="1"/>
        <v/>
      </c>
      <c r="G393" s="718"/>
      <c r="H393" s="718"/>
      <c r="I393" s="718"/>
      <c r="J393" s="718"/>
      <c r="K393" s="718"/>
      <c r="L393" s="811"/>
      <c r="M393" s="880"/>
      <c r="N393" s="880"/>
      <c r="O393" s="880"/>
      <c r="P393" s="880"/>
      <c r="Q393" s="880"/>
      <c r="R393" s="880"/>
      <c r="S393" s="880"/>
      <c r="T393" s="811"/>
      <c r="U393" s="880"/>
      <c r="V393" s="880"/>
      <c r="W393" s="881"/>
      <c r="X393" s="881"/>
      <c r="Y393" s="881"/>
      <c r="Z393" s="881"/>
      <c r="AA393" s="881"/>
      <c r="AB393" s="881"/>
      <c r="AC393" s="881"/>
      <c r="AD393" s="880"/>
      <c r="AE393" s="880"/>
      <c r="AF393" s="880"/>
      <c r="AG393" s="881"/>
      <c r="AH393" s="882"/>
      <c r="AI393" s="879"/>
      <c r="AJ393" s="879"/>
      <c r="AK393" s="879"/>
      <c r="AL393" s="879"/>
      <c r="AM393" s="879"/>
      <c r="AN393" s="879"/>
      <c r="AO393" s="879"/>
      <c r="AP393" s="879"/>
      <c r="AQ393" s="879"/>
      <c r="AR393" s="879"/>
      <c r="AS393" s="879"/>
      <c r="AT393" s="879"/>
      <c r="AU393" s="879"/>
      <c r="AV393" s="879"/>
      <c r="AW393" s="879"/>
      <c r="AX393" s="879"/>
      <c r="AY393" s="879"/>
      <c r="AZ393" s="879"/>
      <c r="BA393" s="879"/>
      <c r="BB393" s="879"/>
      <c r="BC393" s="879"/>
      <c r="BD393" s="879"/>
    </row>
    <row r="394" ht="15.75" hidden="1" customHeight="1">
      <c r="F394" s="874" t="str">
        <f t="shared" si="1"/>
        <v/>
      </c>
      <c r="G394" s="718"/>
      <c r="H394" s="718"/>
      <c r="I394" s="718"/>
      <c r="J394" s="718"/>
      <c r="K394" s="718"/>
      <c r="L394" s="811"/>
      <c r="M394" s="880"/>
      <c r="N394" s="880"/>
      <c r="O394" s="880"/>
      <c r="P394" s="880"/>
      <c r="Q394" s="880"/>
      <c r="R394" s="880"/>
      <c r="S394" s="880"/>
      <c r="T394" s="811"/>
      <c r="U394" s="880"/>
      <c r="V394" s="880"/>
      <c r="W394" s="881"/>
      <c r="X394" s="881"/>
      <c r="Y394" s="881"/>
      <c r="Z394" s="881"/>
      <c r="AA394" s="881"/>
      <c r="AB394" s="881"/>
      <c r="AC394" s="881"/>
      <c r="AD394" s="880"/>
      <c r="AE394" s="880"/>
      <c r="AF394" s="880"/>
      <c r="AG394" s="881"/>
      <c r="AH394" s="882"/>
      <c r="AI394" s="879"/>
      <c r="AJ394" s="879"/>
      <c r="AK394" s="879"/>
      <c r="AL394" s="879"/>
      <c r="AM394" s="879"/>
      <c r="AN394" s="879"/>
      <c r="AO394" s="879"/>
      <c r="AP394" s="879"/>
      <c r="AQ394" s="879"/>
      <c r="AR394" s="879"/>
      <c r="AS394" s="879"/>
      <c r="AT394" s="879"/>
      <c r="AU394" s="879"/>
      <c r="AV394" s="879"/>
      <c r="AW394" s="879"/>
      <c r="AX394" s="879"/>
      <c r="AY394" s="879"/>
      <c r="AZ394" s="879"/>
      <c r="BA394" s="879"/>
      <c r="BB394" s="879"/>
      <c r="BC394" s="879"/>
      <c r="BD394" s="879"/>
    </row>
    <row r="395" ht="15.75" hidden="1" customHeight="1">
      <c r="F395" s="874" t="str">
        <f t="shared" si="1"/>
        <v/>
      </c>
      <c r="G395" s="718"/>
      <c r="H395" s="718"/>
      <c r="I395" s="718"/>
      <c r="J395" s="718"/>
      <c r="K395" s="718"/>
      <c r="L395" s="811"/>
      <c r="M395" s="880"/>
      <c r="N395" s="880"/>
      <c r="O395" s="880"/>
      <c r="P395" s="880"/>
      <c r="Q395" s="880"/>
      <c r="R395" s="880"/>
      <c r="S395" s="880"/>
      <c r="T395" s="811"/>
      <c r="U395" s="880"/>
      <c r="V395" s="880"/>
      <c r="W395" s="881"/>
      <c r="X395" s="881"/>
      <c r="Y395" s="881"/>
      <c r="Z395" s="881"/>
      <c r="AA395" s="881"/>
      <c r="AB395" s="881"/>
      <c r="AC395" s="881"/>
      <c r="AD395" s="880"/>
      <c r="AE395" s="880"/>
      <c r="AF395" s="880"/>
      <c r="AG395" s="881"/>
      <c r="AH395" s="882"/>
      <c r="AI395" s="879"/>
      <c r="AJ395" s="879"/>
      <c r="AK395" s="879"/>
      <c r="AL395" s="879"/>
      <c r="AM395" s="879"/>
      <c r="AN395" s="879"/>
      <c r="AO395" s="879"/>
      <c r="AP395" s="879"/>
      <c r="AQ395" s="879"/>
      <c r="AR395" s="879"/>
      <c r="AS395" s="879"/>
      <c r="AT395" s="879"/>
      <c r="AU395" s="879"/>
      <c r="AV395" s="879"/>
      <c r="AW395" s="879"/>
      <c r="AX395" s="879"/>
      <c r="AY395" s="879"/>
      <c r="AZ395" s="879"/>
      <c r="BA395" s="879"/>
      <c r="BB395" s="879"/>
      <c r="BC395" s="879"/>
      <c r="BD395" s="879"/>
    </row>
    <row r="396" ht="15.75" hidden="1" customHeight="1">
      <c r="F396" s="874" t="str">
        <f t="shared" si="1"/>
        <v/>
      </c>
      <c r="G396" s="718"/>
      <c r="H396" s="718"/>
      <c r="I396" s="718"/>
      <c r="J396" s="718"/>
      <c r="K396" s="718"/>
      <c r="L396" s="811"/>
      <c r="M396" s="880"/>
      <c r="N396" s="880"/>
      <c r="O396" s="880"/>
      <c r="P396" s="880"/>
      <c r="Q396" s="880"/>
      <c r="R396" s="880"/>
      <c r="S396" s="880"/>
      <c r="T396" s="811"/>
      <c r="U396" s="880"/>
      <c r="V396" s="880"/>
      <c r="W396" s="881"/>
      <c r="X396" s="881"/>
      <c r="Y396" s="881"/>
      <c r="Z396" s="881"/>
      <c r="AA396" s="881"/>
      <c r="AB396" s="881"/>
      <c r="AC396" s="881"/>
      <c r="AD396" s="880"/>
      <c r="AE396" s="880"/>
      <c r="AF396" s="880"/>
      <c r="AG396" s="881"/>
      <c r="AH396" s="882"/>
      <c r="AI396" s="879"/>
      <c r="AJ396" s="879"/>
      <c r="AK396" s="879"/>
      <c r="AL396" s="879"/>
      <c r="AM396" s="879"/>
      <c r="AN396" s="879"/>
      <c r="AO396" s="879"/>
      <c r="AP396" s="879"/>
      <c r="AQ396" s="879"/>
      <c r="AR396" s="879"/>
      <c r="AS396" s="879"/>
      <c r="AT396" s="879"/>
      <c r="AU396" s="879"/>
      <c r="AV396" s="879"/>
      <c r="AW396" s="879"/>
      <c r="AX396" s="879"/>
      <c r="AY396" s="879"/>
      <c r="AZ396" s="879"/>
      <c r="BA396" s="879"/>
      <c r="BB396" s="879"/>
      <c r="BC396" s="879"/>
      <c r="BD396" s="879"/>
    </row>
    <row r="397" ht="15.75" hidden="1" customHeight="1">
      <c r="F397" s="874" t="str">
        <f t="shared" si="1"/>
        <v/>
      </c>
      <c r="G397" s="718"/>
      <c r="H397" s="718"/>
      <c r="I397" s="718"/>
      <c r="J397" s="718"/>
      <c r="K397" s="718"/>
      <c r="L397" s="811"/>
      <c r="M397" s="880"/>
      <c r="N397" s="880"/>
      <c r="O397" s="880"/>
      <c r="P397" s="880"/>
      <c r="Q397" s="880"/>
      <c r="R397" s="880"/>
      <c r="S397" s="880"/>
      <c r="T397" s="811"/>
      <c r="U397" s="880"/>
      <c r="V397" s="880"/>
      <c r="W397" s="881"/>
      <c r="X397" s="881"/>
      <c r="Y397" s="881"/>
      <c r="Z397" s="881"/>
      <c r="AA397" s="881"/>
      <c r="AB397" s="881"/>
      <c r="AC397" s="881"/>
      <c r="AD397" s="880"/>
      <c r="AE397" s="880"/>
      <c r="AF397" s="880"/>
      <c r="AG397" s="881"/>
      <c r="AH397" s="882"/>
      <c r="AI397" s="879"/>
      <c r="AJ397" s="879"/>
      <c r="AK397" s="879"/>
      <c r="AL397" s="879"/>
      <c r="AM397" s="879"/>
      <c r="AN397" s="879"/>
      <c r="AO397" s="879"/>
      <c r="AP397" s="879"/>
      <c r="AQ397" s="879"/>
      <c r="AR397" s="879"/>
      <c r="AS397" s="879"/>
      <c r="AT397" s="879"/>
      <c r="AU397" s="879"/>
      <c r="AV397" s="879"/>
      <c r="AW397" s="879"/>
      <c r="AX397" s="879"/>
      <c r="AY397" s="879"/>
      <c r="AZ397" s="879"/>
      <c r="BA397" s="879"/>
      <c r="BB397" s="879"/>
      <c r="BC397" s="879"/>
      <c r="BD397" s="879"/>
    </row>
    <row r="398" ht="15.75" hidden="1" customHeight="1">
      <c r="F398" s="874" t="str">
        <f t="shared" si="1"/>
        <v/>
      </c>
      <c r="G398" s="718"/>
      <c r="H398" s="718"/>
      <c r="I398" s="718"/>
      <c r="J398" s="718"/>
      <c r="K398" s="718"/>
      <c r="L398" s="811"/>
      <c r="M398" s="880"/>
      <c r="N398" s="880"/>
      <c r="O398" s="880"/>
      <c r="P398" s="880"/>
      <c r="Q398" s="880"/>
      <c r="R398" s="880"/>
      <c r="S398" s="880"/>
      <c r="T398" s="811"/>
      <c r="U398" s="880"/>
      <c r="V398" s="880"/>
      <c r="W398" s="881"/>
      <c r="X398" s="881"/>
      <c r="Y398" s="881"/>
      <c r="Z398" s="881"/>
      <c r="AA398" s="881"/>
      <c r="AB398" s="881"/>
      <c r="AC398" s="881"/>
      <c r="AD398" s="880"/>
      <c r="AE398" s="880"/>
      <c r="AF398" s="880"/>
      <c r="AG398" s="881"/>
      <c r="AH398" s="882"/>
      <c r="AI398" s="879"/>
      <c r="AJ398" s="879"/>
      <c r="AK398" s="879"/>
      <c r="AL398" s="879"/>
      <c r="AM398" s="879"/>
      <c r="AN398" s="879"/>
      <c r="AO398" s="879"/>
      <c r="AP398" s="879"/>
      <c r="AQ398" s="879"/>
      <c r="AR398" s="879"/>
      <c r="AS398" s="879"/>
      <c r="AT398" s="879"/>
      <c r="AU398" s="879"/>
      <c r="AV398" s="879"/>
      <c r="AW398" s="879"/>
      <c r="AX398" s="879"/>
      <c r="AY398" s="879"/>
      <c r="AZ398" s="879"/>
      <c r="BA398" s="879"/>
      <c r="BB398" s="879"/>
      <c r="BC398" s="879"/>
      <c r="BD398" s="879"/>
    </row>
    <row r="399" ht="15.75" hidden="1" customHeight="1">
      <c r="F399" s="874" t="str">
        <f t="shared" si="1"/>
        <v/>
      </c>
      <c r="G399" s="718"/>
      <c r="H399" s="718"/>
      <c r="I399" s="718"/>
      <c r="J399" s="718"/>
      <c r="K399" s="718"/>
      <c r="L399" s="811"/>
      <c r="M399" s="880"/>
      <c r="N399" s="880"/>
      <c r="O399" s="880"/>
      <c r="P399" s="880"/>
      <c r="Q399" s="880"/>
      <c r="R399" s="880"/>
      <c r="S399" s="880"/>
      <c r="T399" s="811"/>
      <c r="U399" s="880"/>
      <c r="V399" s="880"/>
      <c r="W399" s="881"/>
      <c r="X399" s="881"/>
      <c r="Y399" s="881"/>
      <c r="Z399" s="881"/>
      <c r="AA399" s="881"/>
      <c r="AB399" s="881"/>
      <c r="AC399" s="881"/>
      <c r="AD399" s="880"/>
      <c r="AE399" s="880"/>
      <c r="AF399" s="880"/>
      <c r="AG399" s="881"/>
      <c r="AH399" s="882"/>
      <c r="AI399" s="879"/>
      <c r="AJ399" s="879"/>
      <c r="AK399" s="879"/>
      <c r="AL399" s="879"/>
      <c r="AM399" s="879"/>
      <c r="AN399" s="879"/>
      <c r="AO399" s="879"/>
      <c r="AP399" s="879"/>
      <c r="AQ399" s="879"/>
      <c r="AR399" s="879"/>
      <c r="AS399" s="879"/>
      <c r="AT399" s="879"/>
      <c r="AU399" s="879"/>
      <c r="AV399" s="879"/>
      <c r="AW399" s="879"/>
      <c r="AX399" s="879"/>
      <c r="AY399" s="879"/>
      <c r="AZ399" s="879"/>
      <c r="BA399" s="879"/>
      <c r="BB399" s="879"/>
      <c r="BC399" s="879"/>
      <c r="BD399" s="879"/>
    </row>
    <row r="400" ht="15.75" hidden="1" customHeight="1">
      <c r="F400" s="874" t="str">
        <f t="shared" si="1"/>
        <v/>
      </c>
      <c r="G400" s="718"/>
      <c r="H400" s="718"/>
      <c r="I400" s="718"/>
      <c r="J400" s="718"/>
      <c r="K400" s="718"/>
      <c r="L400" s="811"/>
      <c r="M400" s="880"/>
      <c r="N400" s="880"/>
      <c r="O400" s="880"/>
      <c r="P400" s="880"/>
      <c r="Q400" s="880"/>
      <c r="R400" s="880"/>
      <c r="S400" s="880"/>
      <c r="T400" s="811"/>
      <c r="U400" s="880"/>
      <c r="V400" s="880"/>
      <c r="W400" s="881"/>
      <c r="X400" s="881"/>
      <c r="Y400" s="881"/>
      <c r="Z400" s="881"/>
      <c r="AA400" s="881"/>
      <c r="AB400" s="881"/>
      <c r="AC400" s="881"/>
      <c r="AD400" s="880"/>
      <c r="AE400" s="880"/>
      <c r="AF400" s="880"/>
      <c r="AG400" s="881"/>
      <c r="AH400" s="882"/>
      <c r="AI400" s="879"/>
      <c r="AJ400" s="879"/>
      <c r="AK400" s="879"/>
      <c r="AL400" s="879"/>
      <c r="AM400" s="879"/>
      <c r="AN400" s="879"/>
      <c r="AO400" s="879"/>
      <c r="AP400" s="879"/>
      <c r="AQ400" s="879"/>
      <c r="AR400" s="879"/>
      <c r="AS400" s="879"/>
      <c r="AT400" s="879"/>
      <c r="AU400" s="879"/>
      <c r="AV400" s="879"/>
      <c r="AW400" s="879"/>
      <c r="AX400" s="879"/>
      <c r="AY400" s="879"/>
      <c r="AZ400" s="879"/>
      <c r="BA400" s="879"/>
      <c r="BB400" s="879"/>
      <c r="BC400" s="879"/>
      <c r="BD400" s="879"/>
    </row>
    <row r="401" ht="15.75" hidden="1" customHeight="1">
      <c r="F401" s="874" t="str">
        <f t="shared" si="1"/>
        <v/>
      </c>
      <c r="G401" s="718"/>
      <c r="H401" s="718"/>
      <c r="I401" s="718"/>
      <c r="J401" s="718"/>
      <c r="K401" s="718"/>
      <c r="L401" s="811"/>
      <c r="M401" s="880"/>
      <c r="N401" s="880"/>
      <c r="O401" s="880"/>
      <c r="P401" s="880"/>
      <c r="Q401" s="880"/>
      <c r="R401" s="880"/>
      <c r="S401" s="880"/>
      <c r="T401" s="811"/>
      <c r="U401" s="880"/>
      <c r="V401" s="880"/>
      <c r="W401" s="881"/>
      <c r="X401" s="881"/>
      <c r="Y401" s="881"/>
      <c r="Z401" s="881"/>
      <c r="AA401" s="881"/>
      <c r="AB401" s="881"/>
      <c r="AC401" s="881"/>
      <c r="AD401" s="880"/>
      <c r="AE401" s="880"/>
      <c r="AF401" s="880"/>
      <c r="AG401" s="881"/>
      <c r="AH401" s="882"/>
      <c r="AI401" s="879"/>
      <c r="AJ401" s="879"/>
      <c r="AK401" s="879"/>
      <c r="AL401" s="879"/>
      <c r="AM401" s="879"/>
      <c r="AN401" s="879"/>
      <c r="AO401" s="879"/>
      <c r="AP401" s="879"/>
      <c r="AQ401" s="879"/>
      <c r="AR401" s="879"/>
      <c r="AS401" s="879"/>
      <c r="AT401" s="879"/>
      <c r="AU401" s="879"/>
      <c r="AV401" s="879"/>
      <c r="AW401" s="879"/>
      <c r="AX401" s="879"/>
      <c r="AY401" s="879"/>
      <c r="AZ401" s="879"/>
      <c r="BA401" s="879"/>
      <c r="BB401" s="879"/>
      <c r="BC401" s="879"/>
      <c r="BD401" s="879"/>
    </row>
    <row r="402" ht="15.75" hidden="1" customHeight="1">
      <c r="F402" s="874" t="str">
        <f t="shared" si="1"/>
        <v/>
      </c>
      <c r="G402" s="718"/>
      <c r="H402" s="718"/>
      <c r="I402" s="718"/>
      <c r="J402" s="718"/>
      <c r="K402" s="718"/>
      <c r="L402" s="811"/>
      <c r="M402" s="880"/>
      <c r="N402" s="880"/>
      <c r="O402" s="880"/>
      <c r="P402" s="880"/>
      <c r="Q402" s="880"/>
      <c r="R402" s="880"/>
      <c r="S402" s="880"/>
      <c r="T402" s="811"/>
      <c r="U402" s="880"/>
      <c r="V402" s="880"/>
      <c r="W402" s="881"/>
      <c r="X402" s="881"/>
      <c r="Y402" s="881"/>
      <c r="Z402" s="881"/>
      <c r="AA402" s="881"/>
      <c r="AB402" s="881"/>
      <c r="AC402" s="881"/>
      <c r="AD402" s="880"/>
      <c r="AE402" s="880"/>
      <c r="AF402" s="880"/>
      <c r="AG402" s="881"/>
      <c r="AH402" s="882"/>
      <c r="AI402" s="879"/>
      <c r="AJ402" s="879"/>
      <c r="AK402" s="879"/>
      <c r="AL402" s="879"/>
      <c r="AM402" s="879"/>
      <c r="AN402" s="879"/>
      <c r="AO402" s="879"/>
      <c r="AP402" s="879"/>
      <c r="AQ402" s="879"/>
      <c r="AR402" s="879"/>
      <c r="AS402" s="879"/>
      <c r="AT402" s="879"/>
      <c r="AU402" s="879"/>
      <c r="AV402" s="879"/>
      <c r="AW402" s="879"/>
      <c r="AX402" s="879"/>
      <c r="AY402" s="879"/>
      <c r="AZ402" s="879"/>
      <c r="BA402" s="879"/>
      <c r="BB402" s="879"/>
      <c r="BC402" s="879"/>
      <c r="BD402" s="879"/>
    </row>
    <row r="403" ht="15.75" hidden="1" customHeight="1">
      <c r="F403" s="874" t="str">
        <f t="shared" si="1"/>
        <v/>
      </c>
      <c r="G403" s="718"/>
      <c r="H403" s="718"/>
      <c r="I403" s="718"/>
      <c r="J403" s="718"/>
      <c r="K403" s="718"/>
      <c r="L403" s="811"/>
      <c r="M403" s="880"/>
      <c r="N403" s="880"/>
      <c r="O403" s="880"/>
      <c r="P403" s="880"/>
      <c r="Q403" s="880"/>
      <c r="R403" s="880"/>
      <c r="S403" s="880"/>
      <c r="T403" s="811"/>
      <c r="U403" s="880"/>
      <c r="V403" s="880"/>
      <c r="W403" s="881"/>
      <c r="X403" s="881"/>
      <c r="Y403" s="881"/>
      <c r="Z403" s="881"/>
      <c r="AA403" s="881"/>
      <c r="AB403" s="881"/>
      <c r="AC403" s="881"/>
      <c r="AD403" s="880"/>
      <c r="AE403" s="880"/>
      <c r="AF403" s="880"/>
      <c r="AG403" s="881"/>
      <c r="AH403" s="882"/>
      <c r="AI403" s="879"/>
      <c r="AJ403" s="879"/>
      <c r="AK403" s="879"/>
      <c r="AL403" s="879"/>
      <c r="AM403" s="879"/>
      <c r="AN403" s="879"/>
      <c r="AO403" s="879"/>
      <c r="AP403" s="879"/>
      <c r="AQ403" s="879"/>
      <c r="AR403" s="879"/>
      <c r="AS403" s="879"/>
      <c r="AT403" s="879"/>
      <c r="AU403" s="879"/>
      <c r="AV403" s="879"/>
      <c r="AW403" s="879"/>
      <c r="AX403" s="879"/>
      <c r="AY403" s="879"/>
      <c r="AZ403" s="879"/>
      <c r="BA403" s="879"/>
      <c r="BB403" s="879"/>
      <c r="BC403" s="879"/>
      <c r="BD403" s="879"/>
    </row>
    <row r="404" ht="15.75" hidden="1" customHeight="1">
      <c r="F404" s="874" t="str">
        <f t="shared" si="1"/>
        <v/>
      </c>
      <c r="G404" s="718"/>
      <c r="H404" s="718"/>
      <c r="I404" s="718"/>
      <c r="J404" s="718"/>
      <c r="K404" s="718"/>
      <c r="L404" s="811"/>
      <c r="M404" s="880"/>
      <c r="N404" s="880"/>
      <c r="O404" s="880"/>
      <c r="P404" s="880"/>
      <c r="Q404" s="880"/>
      <c r="R404" s="880"/>
      <c r="S404" s="880"/>
      <c r="T404" s="811"/>
      <c r="U404" s="880"/>
      <c r="V404" s="880"/>
      <c r="W404" s="881"/>
      <c r="X404" s="881"/>
      <c r="Y404" s="881"/>
      <c r="Z404" s="881"/>
      <c r="AA404" s="881"/>
      <c r="AB404" s="881"/>
      <c r="AC404" s="881"/>
      <c r="AD404" s="880"/>
      <c r="AE404" s="880"/>
      <c r="AF404" s="880"/>
      <c r="AG404" s="881"/>
      <c r="AH404" s="882"/>
      <c r="AI404" s="879"/>
      <c r="AJ404" s="879"/>
      <c r="AK404" s="879"/>
      <c r="AL404" s="879"/>
      <c r="AM404" s="879"/>
      <c r="AN404" s="879"/>
      <c r="AO404" s="879"/>
      <c r="AP404" s="879"/>
      <c r="AQ404" s="879"/>
      <c r="AR404" s="879"/>
      <c r="AS404" s="879"/>
      <c r="AT404" s="879"/>
      <c r="AU404" s="879"/>
      <c r="AV404" s="879"/>
      <c r="AW404" s="879"/>
      <c r="AX404" s="879"/>
      <c r="AY404" s="879"/>
      <c r="AZ404" s="879"/>
      <c r="BA404" s="879"/>
      <c r="BB404" s="879"/>
      <c r="BC404" s="879"/>
      <c r="BD404" s="879"/>
    </row>
    <row r="405" ht="15.75" hidden="1" customHeight="1">
      <c r="F405" s="874" t="str">
        <f t="shared" si="1"/>
        <v/>
      </c>
      <c r="G405" s="718"/>
      <c r="H405" s="718"/>
      <c r="I405" s="718"/>
      <c r="J405" s="718"/>
      <c r="K405" s="718"/>
      <c r="L405" s="811"/>
      <c r="M405" s="880"/>
      <c r="N405" s="880"/>
      <c r="O405" s="880"/>
      <c r="P405" s="880"/>
      <c r="Q405" s="880"/>
      <c r="R405" s="880"/>
      <c r="S405" s="880"/>
      <c r="T405" s="811"/>
      <c r="U405" s="880"/>
      <c r="V405" s="880"/>
      <c r="W405" s="881"/>
      <c r="X405" s="881"/>
      <c r="Y405" s="881"/>
      <c r="Z405" s="881"/>
      <c r="AA405" s="881"/>
      <c r="AB405" s="881"/>
      <c r="AC405" s="881"/>
      <c r="AD405" s="880"/>
      <c r="AE405" s="880"/>
      <c r="AF405" s="880"/>
      <c r="AG405" s="881"/>
      <c r="AH405" s="882"/>
      <c r="AI405" s="879"/>
      <c r="AJ405" s="879"/>
      <c r="AK405" s="879"/>
      <c r="AL405" s="879"/>
      <c r="AM405" s="879"/>
      <c r="AN405" s="879"/>
      <c r="AO405" s="879"/>
      <c r="AP405" s="879"/>
      <c r="AQ405" s="879"/>
      <c r="AR405" s="879"/>
      <c r="AS405" s="879"/>
      <c r="AT405" s="879"/>
      <c r="AU405" s="879"/>
      <c r="AV405" s="879"/>
      <c r="AW405" s="879"/>
      <c r="AX405" s="879"/>
      <c r="AY405" s="879"/>
      <c r="AZ405" s="879"/>
      <c r="BA405" s="879"/>
      <c r="BB405" s="879"/>
      <c r="BC405" s="879"/>
      <c r="BD405" s="879"/>
    </row>
    <row r="406" ht="15.75" hidden="1" customHeight="1">
      <c r="F406" s="874" t="str">
        <f t="shared" si="1"/>
        <v/>
      </c>
      <c r="G406" s="718"/>
      <c r="H406" s="718"/>
      <c r="I406" s="718"/>
      <c r="J406" s="718"/>
      <c r="K406" s="718"/>
      <c r="L406" s="811"/>
      <c r="M406" s="880"/>
      <c r="N406" s="880"/>
      <c r="O406" s="880"/>
      <c r="P406" s="880"/>
      <c r="Q406" s="880"/>
      <c r="R406" s="880"/>
      <c r="S406" s="880"/>
      <c r="T406" s="811"/>
      <c r="U406" s="880"/>
      <c r="V406" s="880"/>
      <c r="W406" s="881"/>
      <c r="X406" s="881"/>
      <c r="Y406" s="881"/>
      <c r="Z406" s="881"/>
      <c r="AA406" s="881"/>
      <c r="AB406" s="881"/>
      <c r="AC406" s="881"/>
      <c r="AD406" s="880"/>
      <c r="AE406" s="880"/>
      <c r="AF406" s="880"/>
      <c r="AG406" s="881"/>
      <c r="AH406" s="882"/>
      <c r="AI406" s="879"/>
      <c r="AJ406" s="879"/>
      <c r="AK406" s="879"/>
      <c r="AL406" s="879"/>
      <c r="AM406" s="879"/>
      <c r="AN406" s="879"/>
      <c r="AO406" s="879"/>
      <c r="AP406" s="879"/>
      <c r="AQ406" s="879"/>
      <c r="AR406" s="879"/>
      <c r="AS406" s="879"/>
      <c r="AT406" s="879"/>
      <c r="AU406" s="879"/>
      <c r="AV406" s="879"/>
      <c r="AW406" s="879"/>
      <c r="AX406" s="879"/>
      <c r="AY406" s="879"/>
      <c r="AZ406" s="879"/>
      <c r="BA406" s="879"/>
      <c r="BB406" s="879"/>
      <c r="BC406" s="879"/>
      <c r="BD406" s="879"/>
    </row>
    <row r="407" ht="15.75" hidden="1" customHeight="1">
      <c r="F407" s="874" t="str">
        <f t="shared" si="1"/>
        <v/>
      </c>
      <c r="G407" s="718"/>
      <c r="H407" s="718"/>
      <c r="I407" s="718"/>
      <c r="J407" s="718"/>
      <c r="K407" s="718"/>
      <c r="L407" s="811"/>
      <c r="M407" s="880"/>
      <c r="N407" s="880"/>
      <c r="O407" s="880"/>
      <c r="P407" s="880"/>
      <c r="Q407" s="880"/>
      <c r="R407" s="880"/>
      <c r="S407" s="880"/>
      <c r="T407" s="811"/>
      <c r="U407" s="880"/>
      <c r="V407" s="880"/>
      <c r="W407" s="881"/>
      <c r="X407" s="881"/>
      <c r="Y407" s="881"/>
      <c r="Z407" s="881"/>
      <c r="AA407" s="881"/>
      <c r="AB407" s="881"/>
      <c r="AC407" s="881"/>
      <c r="AD407" s="880"/>
      <c r="AE407" s="880"/>
      <c r="AF407" s="880"/>
      <c r="AG407" s="881"/>
      <c r="AH407" s="882"/>
      <c r="AI407" s="879"/>
      <c r="AJ407" s="879"/>
      <c r="AK407" s="879"/>
      <c r="AL407" s="879"/>
      <c r="AM407" s="879"/>
      <c r="AN407" s="879"/>
      <c r="AO407" s="879"/>
      <c r="AP407" s="879"/>
      <c r="AQ407" s="879"/>
      <c r="AR407" s="879"/>
      <c r="AS407" s="879"/>
      <c r="AT407" s="879"/>
      <c r="AU407" s="879"/>
      <c r="AV407" s="879"/>
      <c r="AW407" s="879"/>
      <c r="AX407" s="879"/>
      <c r="AY407" s="879"/>
      <c r="AZ407" s="879"/>
      <c r="BA407" s="879"/>
      <c r="BB407" s="879"/>
      <c r="BC407" s="879"/>
      <c r="BD407" s="879"/>
    </row>
    <row r="408" ht="15.75" hidden="1" customHeight="1">
      <c r="F408" s="874" t="str">
        <f t="shared" si="1"/>
        <v/>
      </c>
      <c r="G408" s="718"/>
      <c r="H408" s="718"/>
      <c r="I408" s="718"/>
      <c r="J408" s="718"/>
      <c r="K408" s="718"/>
      <c r="L408" s="811"/>
      <c r="M408" s="880"/>
      <c r="N408" s="880"/>
      <c r="O408" s="880"/>
      <c r="P408" s="880"/>
      <c r="Q408" s="880"/>
      <c r="R408" s="880"/>
      <c r="S408" s="880"/>
      <c r="T408" s="811"/>
      <c r="U408" s="880"/>
      <c r="V408" s="880"/>
      <c r="W408" s="881"/>
      <c r="X408" s="881"/>
      <c r="Y408" s="881"/>
      <c r="Z408" s="881"/>
      <c r="AA408" s="881"/>
      <c r="AB408" s="881"/>
      <c r="AC408" s="881"/>
      <c r="AD408" s="880"/>
      <c r="AE408" s="880"/>
      <c r="AF408" s="880"/>
      <c r="AG408" s="881"/>
      <c r="AH408" s="882"/>
      <c r="AI408" s="879"/>
      <c r="AJ408" s="879"/>
      <c r="AK408" s="879"/>
      <c r="AL408" s="879"/>
      <c r="AM408" s="879"/>
      <c r="AN408" s="879"/>
      <c r="AO408" s="879"/>
      <c r="AP408" s="879"/>
      <c r="AQ408" s="879"/>
      <c r="AR408" s="879"/>
      <c r="AS408" s="879"/>
      <c r="AT408" s="879"/>
      <c r="AU408" s="879"/>
      <c r="AV408" s="879"/>
      <c r="AW408" s="879"/>
      <c r="AX408" s="879"/>
      <c r="AY408" s="879"/>
      <c r="AZ408" s="879"/>
      <c r="BA408" s="879"/>
      <c r="BB408" s="879"/>
      <c r="BC408" s="879"/>
      <c r="BD408" s="879"/>
    </row>
    <row r="409" ht="15.75" hidden="1" customHeight="1">
      <c r="F409" s="874" t="str">
        <f t="shared" si="1"/>
        <v/>
      </c>
      <c r="G409" s="718"/>
      <c r="H409" s="718"/>
      <c r="I409" s="718"/>
      <c r="J409" s="718"/>
      <c r="K409" s="718"/>
      <c r="L409" s="811"/>
      <c r="M409" s="880"/>
      <c r="N409" s="880"/>
      <c r="O409" s="880"/>
      <c r="P409" s="880"/>
      <c r="Q409" s="880"/>
      <c r="R409" s="880"/>
      <c r="S409" s="880"/>
      <c r="T409" s="811"/>
      <c r="U409" s="880"/>
      <c r="V409" s="880"/>
      <c r="W409" s="881"/>
      <c r="X409" s="881"/>
      <c r="Y409" s="881"/>
      <c r="Z409" s="881"/>
      <c r="AA409" s="881"/>
      <c r="AB409" s="881"/>
      <c r="AC409" s="881"/>
      <c r="AD409" s="880"/>
      <c r="AE409" s="880"/>
      <c r="AF409" s="880"/>
      <c r="AG409" s="881"/>
      <c r="AH409" s="882"/>
      <c r="AI409" s="879"/>
      <c r="AJ409" s="879"/>
      <c r="AK409" s="879"/>
      <c r="AL409" s="879"/>
      <c r="AM409" s="879"/>
      <c r="AN409" s="879"/>
      <c r="AO409" s="879"/>
      <c r="AP409" s="879"/>
      <c r="AQ409" s="879"/>
      <c r="AR409" s="879"/>
      <c r="AS409" s="879"/>
      <c r="AT409" s="879"/>
      <c r="AU409" s="879"/>
      <c r="AV409" s="879"/>
      <c r="AW409" s="879"/>
      <c r="AX409" s="879"/>
      <c r="AY409" s="879"/>
      <c r="AZ409" s="879"/>
      <c r="BA409" s="879"/>
      <c r="BB409" s="879"/>
      <c r="BC409" s="879"/>
      <c r="BD409" s="879"/>
    </row>
    <row r="410" ht="15.75" hidden="1" customHeight="1">
      <c r="F410" s="874" t="str">
        <f t="shared" si="1"/>
        <v/>
      </c>
      <c r="G410" s="718"/>
      <c r="H410" s="718"/>
      <c r="I410" s="718"/>
      <c r="J410" s="718"/>
      <c r="K410" s="718"/>
      <c r="L410" s="811"/>
      <c r="M410" s="880"/>
      <c r="N410" s="880"/>
      <c r="O410" s="880"/>
      <c r="P410" s="880"/>
      <c r="Q410" s="880"/>
      <c r="R410" s="880"/>
      <c r="S410" s="880"/>
      <c r="T410" s="811"/>
      <c r="U410" s="880"/>
      <c r="V410" s="880"/>
      <c r="W410" s="881"/>
      <c r="X410" s="881"/>
      <c r="Y410" s="881"/>
      <c r="Z410" s="881"/>
      <c r="AA410" s="881"/>
      <c r="AB410" s="881"/>
      <c r="AC410" s="881"/>
      <c r="AD410" s="880"/>
      <c r="AE410" s="880"/>
      <c r="AF410" s="880"/>
      <c r="AG410" s="881"/>
      <c r="AH410" s="882"/>
      <c r="AI410" s="879"/>
      <c r="AJ410" s="879"/>
      <c r="AK410" s="879"/>
      <c r="AL410" s="879"/>
      <c r="AM410" s="879"/>
      <c r="AN410" s="879"/>
      <c r="AO410" s="879"/>
      <c r="AP410" s="879"/>
      <c r="AQ410" s="879"/>
      <c r="AR410" s="879"/>
      <c r="AS410" s="879"/>
      <c r="AT410" s="879"/>
      <c r="AU410" s="879"/>
      <c r="AV410" s="879"/>
      <c r="AW410" s="879"/>
      <c r="AX410" s="879"/>
      <c r="AY410" s="879"/>
      <c r="AZ410" s="879"/>
      <c r="BA410" s="879"/>
      <c r="BB410" s="879"/>
      <c r="BC410" s="879"/>
      <c r="BD410" s="879"/>
    </row>
    <row r="411" ht="15.75" hidden="1" customHeight="1">
      <c r="F411" s="874" t="str">
        <f t="shared" si="1"/>
        <v/>
      </c>
      <c r="G411" s="718"/>
      <c r="H411" s="718"/>
      <c r="I411" s="718"/>
      <c r="J411" s="718"/>
      <c r="K411" s="718"/>
      <c r="L411" s="811"/>
      <c r="M411" s="880"/>
      <c r="N411" s="880"/>
      <c r="O411" s="880"/>
      <c r="P411" s="880"/>
      <c r="Q411" s="880"/>
      <c r="R411" s="880"/>
      <c r="S411" s="880"/>
      <c r="T411" s="811"/>
      <c r="U411" s="880"/>
      <c r="V411" s="880"/>
      <c r="W411" s="881"/>
      <c r="X411" s="881"/>
      <c r="Y411" s="881"/>
      <c r="Z411" s="881"/>
      <c r="AA411" s="881"/>
      <c r="AB411" s="881"/>
      <c r="AC411" s="881"/>
      <c r="AD411" s="880"/>
      <c r="AE411" s="880"/>
      <c r="AF411" s="880"/>
      <c r="AG411" s="881"/>
      <c r="AH411" s="882"/>
      <c r="AI411" s="879"/>
      <c r="AJ411" s="879"/>
      <c r="AK411" s="879"/>
      <c r="AL411" s="879"/>
      <c r="AM411" s="879"/>
      <c r="AN411" s="879"/>
      <c r="AO411" s="879"/>
      <c r="AP411" s="879"/>
      <c r="AQ411" s="879"/>
      <c r="AR411" s="879"/>
      <c r="AS411" s="879"/>
      <c r="AT411" s="879"/>
      <c r="AU411" s="879"/>
      <c r="AV411" s="879"/>
      <c r="AW411" s="879"/>
      <c r="AX411" s="879"/>
      <c r="AY411" s="879"/>
      <c r="AZ411" s="879"/>
      <c r="BA411" s="879"/>
      <c r="BB411" s="879"/>
      <c r="BC411" s="879"/>
      <c r="BD411" s="879"/>
    </row>
    <row r="412" ht="15.75" hidden="1" customHeight="1">
      <c r="F412" s="874" t="str">
        <f t="shared" si="1"/>
        <v/>
      </c>
      <c r="G412" s="718"/>
      <c r="H412" s="718"/>
      <c r="I412" s="718"/>
      <c r="J412" s="718"/>
      <c r="K412" s="718"/>
      <c r="L412" s="811"/>
      <c r="M412" s="880"/>
      <c r="N412" s="880"/>
      <c r="O412" s="880"/>
      <c r="P412" s="880"/>
      <c r="Q412" s="880"/>
      <c r="R412" s="880"/>
      <c r="S412" s="880"/>
      <c r="T412" s="811"/>
      <c r="U412" s="880"/>
      <c r="V412" s="880"/>
      <c r="W412" s="881"/>
      <c r="X412" s="881"/>
      <c r="Y412" s="881"/>
      <c r="Z412" s="881"/>
      <c r="AA412" s="881"/>
      <c r="AB412" s="881"/>
      <c r="AC412" s="881"/>
      <c r="AD412" s="880"/>
      <c r="AE412" s="880"/>
      <c r="AF412" s="880"/>
      <c r="AG412" s="881"/>
      <c r="AH412" s="882"/>
      <c r="AI412" s="879"/>
      <c r="AJ412" s="879"/>
      <c r="AK412" s="879"/>
      <c r="AL412" s="879"/>
      <c r="AM412" s="879"/>
      <c r="AN412" s="879"/>
      <c r="AO412" s="879"/>
      <c r="AP412" s="879"/>
      <c r="AQ412" s="879"/>
      <c r="AR412" s="879"/>
      <c r="AS412" s="879"/>
      <c r="AT412" s="879"/>
      <c r="AU412" s="879"/>
      <c r="AV412" s="879"/>
      <c r="AW412" s="879"/>
      <c r="AX412" s="879"/>
      <c r="AY412" s="879"/>
      <c r="AZ412" s="879"/>
      <c r="BA412" s="879"/>
      <c r="BB412" s="879"/>
      <c r="BC412" s="879"/>
      <c r="BD412" s="879"/>
    </row>
    <row r="413" ht="15.75" hidden="1" customHeight="1">
      <c r="F413" s="874" t="str">
        <f t="shared" si="1"/>
        <v/>
      </c>
      <c r="G413" s="718"/>
      <c r="H413" s="718"/>
      <c r="I413" s="718"/>
      <c r="J413" s="718"/>
      <c r="K413" s="718"/>
      <c r="L413" s="811"/>
      <c r="M413" s="880"/>
      <c r="N413" s="880"/>
      <c r="O413" s="880"/>
      <c r="P413" s="880"/>
      <c r="Q413" s="880"/>
      <c r="R413" s="880"/>
      <c r="S413" s="880"/>
      <c r="T413" s="811"/>
      <c r="U413" s="880"/>
      <c r="V413" s="880"/>
      <c r="W413" s="881"/>
      <c r="X413" s="881"/>
      <c r="Y413" s="881"/>
      <c r="Z413" s="881"/>
      <c r="AA413" s="881"/>
      <c r="AB413" s="881"/>
      <c r="AC413" s="881"/>
      <c r="AD413" s="880"/>
      <c r="AE413" s="880"/>
      <c r="AF413" s="880"/>
      <c r="AG413" s="881"/>
      <c r="AH413" s="882"/>
      <c r="AI413" s="879"/>
      <c r="AJ413" s="879"/>
      <c r="AK413" s="879"/>
      <c r="AL413" s="879"/>
      <c r="AM413" s="879"/>
      <c r="AN413" s="879"/>
      <c r="AO413" s="879"/>
      <c r="AP413" s="879"/>
      <c r="AQ413" s="879"/>
      <c r="AR413" s="879"/>
      <c r="AS413" s="879"/>
      <c r="AT413" s="879"/>
      <c r="AU413" s="879"/>
      <c r="AV413" s="879"/>
      <c r="AW413" s="879"/>
      <c r="AX413" s="879"/>
      <c r="AY413" s="879"/>
      <c r="AZ413" s="879"/>
      <c r="BA413" s="879"/>
      <c r="BB413" s="879"/>
      <c r="BC413" s="879"/>
      <c r="BD413" s="879"/>
    </row>
    <row r="414" ht="15.75" hidden="1" customHeight="1">
      <c r="F414" s="874" t="str">
        <f t="shared" si="1"/>
        <v/>
      </c>
      <c r="G414" s="718"/>
      <c r="H414" s="718"/>
      <c r="I414" s="718"/>
      <c r="J414" s="718"/>
      <c r="K414" s="718"/>
      <c r="L414" s="811"/>
      <c r="M414" s="880"/>
      <c r="N414" s="880"/>
      <c r="O414" s="880"/>
      <c r="P414" s="880"/>
      <c r="Q414" s="880"/>
      <c r="R414" s="880"/>
      <c r="S414" s="880"/>
      <c r="T414" s="811"/>
      <c r="U414" s="880"/>
      <c r="V414" s="880"/>
      <c r="W414" s="881"/>
      <c r="X414" s="881"/>
      <c r="Y414" s="881"/>
      <c r="Z414" s="881"/>
      <c r="AA414" s="881"/>
      <c r="AB414" s="881"/>
      <c r="AC414" s="881"/>
      <c r="AD414" s="880"/>
      <c r="AE414" s="880"/>
      <c r="AF414" s="880"/>
      <c r="AG414" s="881"/>
      <c r="AH414" s="882"/>
      <c r="AI414" s="879"/>
      <c r="AJ414" s="879"/>
      <c r="AK414" s="879"/>
      <c r="AL414" s="879"/>
      <c r="AM414" s="879"/>
      <c r="AN414" s="879"/>
      <c r="AO414" s="879"/>
      <c r="AP414" s="879"/>
      <c r="AQ414" s="879"/>
      <c r="AR414" s="879"/>
      <c r="AS414" s="879"/>
      <c r="AT414" s="879"/>
      <c r="AU414" s="879"/>
      <c r="AV414" s="879"/>
      <c r="AW414" s="879"/>
      <c r="AX414" s="879"/>
      <c r="AY414" s="879"/>
      <c r="AZ414" s="879"/>
      <c r="BA414" s="879"/>
      <c r="BB414" s="879"/>
      <c r="BC414" s="879"/>
      <c r="BD414" s="879"/>
    </row>
    <row r="415" ht="15.75" hidden="1" customHeight="1">
      <c r="F415" s="874" t="str">
        <f t="shared" si="1"/>
        <v/>
      </c>
      <c r="G415" s="718"/>
      <c r="H415" s="718"/>
      <c r="I415" s="718"/>
      <c r="J415" s="718"/>
      <c r="K415" s="718"/>
      <c r="L415" s="811"/>
      <c r="M415" s="880"/>
      <c r="N415" s="880"/>
      <c r="O415" s="880"/>
      <c r="P415" s="880"/>
      <c r="Q415" s="880"/>
      <c r="R415" s="880"/>
      <c r="S415" s="880"/>
      <c r="T415" s="811"/>
      <c r="U415" s="880"/>
      <c r="V415" s="880"/>
      <c r="W415" s="881"/>
      <c r="X415" s="881"/>
      <c r="Y415" s="881"/>
      <c r="Z415" s="881"/>
      <c r="AA415" s="881"/>
      <c r="AB415" s="881"/>
      <c r="AC415" s="881"/>
      <c r="AD415" s="880"/>
      <c r="AE415" s="880"/>
      <c r="AF415" s="880"/>
      <c r="AG415" s="881"/>
      <c r="AH415" s="882"/>
      <c r="AI415" s="879"/>
      <c r="AJ415" s="879"/>
      <c r="AK415" s="879"/>
      <c r="AL415" s="879"/>
      <c r="AM415" s="879"/>
      <c r="AN415" s="879"/>
      <c r="AO415" s="879"/>
      <c r="AP415" s="879"/>
      <c r="AQ415" s="879"/>
      <c r="AR415" s="879"/>
      <c r="AS415" s="879"/>
      <c r="AT415" s="879"/>
      <c r="AU415" s="879"/>
      <c r="AV415" s="879"/>
      <c r="AW415" s="879"/>
      <c r="AX415" s="879"/>
      <c r="AY415" s="879"/>
      <c r="AZ415" s="879"/>
      <c r="BA415" s="879"/>
      <c r="BB415" s="879"/>
      <c r="BC415" s="879"/>
      <c r="BD415" s="879"/>
    </row>
    <row r="416" ht="15.75" hidden="1" customHeight="1">
      <c r="F416" s="874" t="str">
        <f t="shared" si="1"/>
        <v/>
      </c>
      <c r="G416" s="718"/>
      <c r="H416" s="718"/>
      <c r="I416" s="718"/>
      <c r="J416" s="718"/>
      <c r="K416" s="718"/>
      <c r="L416" s="811"/>
      <c r="M416" s="880"/>
      <c r="N416" s="880"/>
      <c r="O416" s="880"/>
      <c r="P416" s="880"/>
      <c r="Q416" s="880"/>
      <c r="R416" s="880"/>
      <c r="S416" s="880"/>
      <c r="T416" s="811"/>
      <c r="U416" s="880"/>
      <c r="V416" s="880"/>
      <c r="W416" s="881"/>
      <c r="X416" s="881"/>
      <c r="Y416" s="881"/>
      <c r="Z416" s="881"/>
      <c r="AA416" s="881"/>
      <c r="AB416" s="881"/>
      <c r="AC416" s="881"/>
      <c r="AD416" s="880"/>
      <c r="AE416" s="880"/>
      <c r="AF416" s="880"/>
      <c r="AG416" s="881"/>
      <c r="AH416" s="882"/>
      <c r="AI416" s="879"/>
      <c r="AJ416" s="879"/>
      <c r="AK416" s="879"/>
      <c r="AL416" s="879"/>
      <c r="AM416" s="879"/>
      <c r="AN416" s="879"/>
      <c r="AO416" s="879"/>
      <c r="AP416" s="879"/>
      <c r="AQ416" s="879"/>
      <c r="AR416" s="879"/>
      <c r="AS416" s="879"/>
      <c r="AT416" s="879"/>
      <c r="AU416" s="879"/>
      <c r="AV416" s="879"/>
      <c r="AW416" s="879"/>
      <c r="AX416" s="879"/>
      <c r="AY416" s="879"/>
      <c r="AZ416" s="879"/>
      <c r="BA416" s="879"/>
      <c r="BB416" s="879"/>
      <c r="BC416" s="879"/>
      <c r="BD416" s="879"/>
    </row>
    <row r="417" ht="15.75" hidden="1" customHeight="1">
      <c r="F417" s="874" t="str">
        <f t="shared" si="1"/>
        <v/>
      </c>
      <c r="G417" s="718"/>
      <c r="H417" s="718"/>
      <c r="I417" s="718"/>
      <c r="J417" s="718"/>
      <c r="K417" s="718"/>
      <c r="L417" s="811"/>
      <c r="M417" s="880"/>
      <c r="N417" s="880"/>
      <c r="O417" s="880"/>
      <c r="P417" s="880"/>
      <c r="Q417" s="880"/>
      <c r="R417" s="880"/>
      <c r="S417" s="880"/>
      <c r="T417" s="811"/>
      <c r="U417" s="880"/>
      <c r="V417" s="880"/>
      <c r="W417" s="881"/>
      <c r="X417" s="881"/>
      <c r="Y417" s="881"/>
      <c r="Z417" s="881"/>
      <c r="AA417" s="881"/>
      <c r="AB417" s="881"/>
      <c r="AC417" s="881"/>
      <c r="AD417" s="880"/>
      <c r="AE417" s="880"/>
      <c r="AF417" s="880"/>
      <c r="AG417" s="881"/>
      <c r="AH417" s="882"/>
      <c r="AI417" s="879"/>
      <c r="AJ417" s="879"/>
      <c r="AK417" s="879"/>
      <c r="AL417" s="879"/>
      <c r="AM417" s="879"/>
      <c r="AN417" s="879"/>
      <c r="AO417" s="879"/>
      <c r="AP417" s="879"/>
      <c r="AQ417" s="879"/>
      <c r="AR417" s="879"/>
      <c r="AS417" s="879"/>
      <c r="AT417" s="879"/>
      <c r="AU417" s="879"/>
      <c r="AV417" s="879"/>
      <c r="AW417" s="879"/>
      <c r="AX417" s="879"/>
      <c r="AY417" s="879"/>
      <c r="AZ417" s="879"/>
      <c r="BA417" s="879"/>
      <c r="BB417" s="879"/>
      <c r="BC417" s="879"/>
      <c r="BD417" s="879"/>
    </row>
    <row r="418" ht="15.75" hidden="1" customHeight="1">
      <c r="F418" s="874" t="str">
        <f t="shared" si="1"/>
        <v/>
      </c>
      <c r="G418" s="718"/>
      <c r="H418" s="718"/>
      <c r="I418" s="718"/>
      <c r="J418" s="718"/>
      <c r="K418" s="718"/>
      <c r="L418" s="811"/>
      <c r="M418" s="880"/>
      <c r="N418" s="880"/>
      <c r="O418" s="880"/>
      <c r="P418" s="880"/>
      <c r="Q418" s="880"/>
      <c r="R418" s="880"/>
      <c r="S418" s="880"/>
      <c r="T418" s="811"/>
      <c r="U418" s="880"/>
      <c r="V418" s="880"/>
      <c r="W418" s="881"/>
      <c r="X418" s="881"/>
      <c r="Y418" s="881"/>
      <c r="Z418" s="881"/>
      <c r="AA418" s="881"/>
      <c r="AB418" s="881"/>
      <c r="AC418" s="881"/>
      <c r="AD418" s="880"/>
      <c r="AE418" s="880"/>
      <c r="AF418" s="880"/>
      <c r="AG418" s="881"/>
      <c r="AH418" s="882"/>
      <c r="AI418" s="879"/>
      <c r="AJ418" s="879"/>
      <c r="AK418" s="879"/>
      <c r="AL418" s="879"/>
      <c r="AM418" s="879"/>
      <c r="AN418" s="879"/>
      <c r="AO418" s="879"/>
      <c r="AP418" s="879"/>
      <c r="AQ418" s="879"/>
      <c r="AR418" s="879"/>
      <c r="AS418" s="879"/>
      <c r="AT418" s="879"/>
      <c r="AU418" s="879"/>
      <c r="AV418" s="879"/>
      <c r="AW418" s="879"/>
      <c r="AX418" s="879"/>
      <c r="AY418" s="879"/>
      <c r="AZ418" s="879"/>
      <c r="BA418" s="879"/>
      <c r="BB418" s="879"/>
      <c r="BC418" s="879"/>
      <c r="BD418" s="879"/>
    </row>
    <row r="419" ht="15.75" hidden="1" customHeight="1">
      <c r="F419" s="874" t="str">
        <f t="shared" si="1"/>
        <v/>
      </c>
      <c r="G419" s="718"/>
      <c r="H419" s="718"/>
      <c r="I419" s="718"/>
      <c r="J419" s="718"/>
      <c r="K419" s="718"/>
      <c r="L419" s="811"/>
      <c r="M419" s="880"/>
      <c r="N419" s="880"/>
      <c r="O419" s="880"/>
      <c r="P419" s="880"/>
      <c r="Q419" s="880"/>
      <c r="R419" s="880"/>
      <c r="S419" s="880"/>
      <c r="T419" s="811"/>
      <c r="U419" s="880"/>
      <c r="V419" s="880"/>
      <c r="W419" s="881"/>
      <c r="X419" s="881"/>
      <c r="Y419" s="881"/>
      <c r="Z419" s="881"/>
      <c r="AA419" s="881"/>
      <c r="AB419" s="881"/>
      <c r="AC419" s="881"/>
      <c r="AD419" s="880"/>
      <c r="AE419" s="880"/>
      <c r="AF419" s="880"/>
      <c r="AG419" s="881"/>
      <c r="AH419" s="882"/>
      <c r="AI419" s="879"/>
      <c r="AJ419" s="879"/>
      <c r="AK419" s="879"/>
      <c r="AL419" s="879"/>
      <c r="AM419" s="879"/>
      <c r="AN419" s="879"/>
      <c r="AO419" s="879"/>
      <c r="AP419" s="879"/>
      <c r="AQ419" s="879"/>
      <c r="AR419" s="879"/>
      <c r="AS419" s="879"/>
      <c r="AT419" s="879"/>
      <c r="AU419" s="879"/>
      <c r="AV419" s="879"/>
      <c r="AW419" s="879"/>
      <c r="AX419" s="879"/>
      <c r="AY419" s="879"/>
      <c r="AZ419" s="879"/>
      <c r="BA419" s="879"/>
      <c r="BB419" s="879"/>
      <c r="BC419" s="879"/>
      <c r="BD419" s="879"/>
    </row>
    <row r="420" ht="15.75" hidden="1" customHeight="1">
      <c r="F420" s="874" t="str">
        <f t="shared" si="1"/>
        <v/>
      </c>
      <c r="G420" s="718"/>
      <c r="H420" s="718"/>
      <c r="I420" s="718"/>
      <c r="J420" s="718"/>
      <c r="K420" s="718"/>
      <c r="L420" s="811"/>
      <c r="M420" s="880"/>
      <c r="N420" s="880"/>
      <c r="O420" s="880"/>
      <c r="P420" s="880"/>
      <c r="Q420" s="880"/>
      <c r="R420" s="880"/>
      <c r="S420" s="880"/>
      <c r="T420" s="811"/>
      <c r="U420" s="880"/>
      <c r="V420" s="880"/>
      <c r="W420" s="881"/>
      <c r="X420" s="881"/>
      <c r="Y420" s="881"/>
      <c r="Z420" s="881"/>
      <c r="AA420" s="881"/>
      <c r="AB420" s="881"/>
      <c r="AC420" s="881"/>
      <c r="AD420" s="880"/>
      <c r="AE420" s="880"/>
      <c r="AF420" s="880"/>
      <c r="AG420" s="881"/>
      <c r="AH420" s="882"/>
      <c r="AI420" s="879"/>
      <c r="AJ420" s="879"/>
      <c r="AK420" s="879"/>
      <c r="AL420" s="879"/>
      <c r="AM420" s="879"/>
      <c r="AN420" s="879"/>
      <c r="AO420" s="879"/>
      <c r="AP420" s="879"/>
      <c r="AQ420" s="879"/>
      <c r="AR420" s="879"/>
      <c r="AS420" s="879"/>
      <c r="AT420" s="879"/>
      <c r="AU420" s="879"/>
      <c r="AV420" s="879"/>
      <c r="AW420" s="879"/>
      <c r="AX420" s="879"/>
      <c r="AY420" s="879"/>
      <c r="AZ420" s="879"/>
      <c r="BA420" s="879"/>
      <c r="BB420" s="879"/>
      <c r="BC420" s="879"/>
      <c r="BD420" s="879"/>
    </row>
    <row r="421" ht="15.75" hidden="1" customHeight="1">
      <c r="F421" s="874" t="str">
        <f t="shared" si="1"/>
        <v/>
      </c>
      <c r="G421" s="718"/>
      <c r="H421" s="718"/>
      <c r="I421" s="718"/>
      <c r="J421" s="718"/>
      <c r="K421" s="718"/>
      <c r="L421" s="811"/>
      <c r="M421" s="880"/>
      <c r="N421" s="880"/>
      <c r="O421" s="880"/>
      <c r="P421" s="880"/>
      <c r="Q421" s="880"/>
      <c r="R421" s="880"/>
      <c r="S421" s="880"/>
      <c r="T421" s="811"/>
      <c r="U421" s="880"/>
      <c r="V421" s="880"/>
      <c r="W421" s="881"/>
      <c r="X421" s="881"/>
      <c r="Y421" s="881"/>
      <c r="Z421" s="881"/>
      <c r="AA421" s="881"/>
      <c r="AB421" s="881"/>
      <c r="AC421" s="881"/>
      <c r="AD421" s="880"/>
      <c r="AE421" s="880"/>
      <c r="AF421" s="880"/>
      <c r="AG421" s="881"/>
      <c r="AH421" s="882"/>
      <c r="AI421" s="879"/>
      <c r="AJ421" s="879"/>
      <c r="AK421" s="879"/>
      <c r="AL421" s="879"/>
      <c r="AM421" s="879"/>
      <c r="AN421" s="879"/>
      <c r="AO421" s="879"/>
      <c r="AP421" s="879"/>
      <c r="AQ421" s="879"/>
      <c r="AR421" s="879"/>
      <c r="AS421" s="879"/>
      <c r="AT421" s="879"/>
      <c r="AU421" s="879"/>
      <c r="AV421" s="879"/>
      <c r="AW421" s="879"/>
      <c r="AX421" s="879"/>
      <c r="AY421" s="879"/>
      <c r="AZ421" s="879"/>
      <c r="BA421" s="879"/>
      <c r="BB421" s="879"/>
      <c r="BC421" s="879"/>
      <c r="BD421" s="879"/>
    </row>
    <row r="422" ht="15.75" hidden="1" customHeight="1">
      <c r="F422" s="874" t="str">
        <f t="shared" si="1"/>
        <v/>
      </c>
      <c r="G422" s="718"/>
      <c r="H422" s="718"/>
      <c r="I422" s="718"/>
      <c r="J422" s="718"/>
      <c r="K422" s="718"/>
      <c r="L422" s="811"/>
      <c r="M422" s="880"/>
      <c r="N422" s="880"/>
      <c r="O422" s="880"/>
      <c r="P422" s="880"/>
      <c r="Q422" s="880"/>
      <c r="R422" s="880"/>
      <c r="S422" s="880"/>
      <c r="T422" s="811"/>
      <c r="U422" s="880"/>
      <c r="V422" s="880"/>
      <c r="W422" s="881"/>
      <c r="X422" s="881"/>
      <c r="Y422" s="881"/>
      <c r="Z422" s="881"/>
      <c r="AA422" s="881"/>
      <c r="AB422" s="881"/>
      <c r="AC422" s="881"/>
      <c r="AD422" s="880"/>
      <c r="AE422" s="880"/>
      <c r="AF422" s="880"/>
      <c r="AG422" s="881"/>
      <c r="AH422" s="882"/>
      <c r="AI422" s="879"/>
      <c r="AJ422" s="879"/>
      <c r="AK422" s="879"/>
      <c r="AL422" s="879"/>
      <c r="AM422" s="879"/>
      <c r="AN422" s="879"/>
      <c r="AO422" s="879"/>
      <c r="AP422" s="879"/>
      <c r="AQ422" s="879"/>
      <c r="AR422" s="879"/>
      <c r="AS422" s="879"/>
      <c r="AT422" s="879"/>
      <c r="AU422" s="879"/>
      <c r="AV422" s="879"/>
      <c r="AW422" s="879"/>
      <c r="AX422" s="879"/>
      <c r="AY422" s="879"/>
      <c r="AZ422" s="879"/>
      <c r="BA422" s="879"/>
      <c r="BB422" s="879"/>
      <c r="BC422" s="879"/>
      <c r="BD422" s="879"/>
    </row>
    <row r="423" ht="15.75" hidden="1" customHeight="1">
      <c r="F423" s="874" t="str">
        <f t="shared" si="1"/>
        <v/>
      </c>
      <c r="G423" s="718"/>
      <c r="H423" s="718"/>
      <c r="I423" s="718"/>
      <c r="J423" s="718"/>
      <c r="K423" s="718"/>
      <c r="L423" s="811"/>
      <c r="M423" s="880"/>
      <c r="N423" s="880"/>
      <c r="O423" s="880"/>
      <c r="P423" s="880"/>
      <c r="Q423" s="880"/>
      <c r="R423" s="880"/>
      <c r="S423" s="880"/>
      <c r="T423" s="811"/>
      <c r="U423" s="880"/>
      <c r="V423" s="880"/>
      <c r="W423" s="881"/>
      <c r="X423" s="881"/>
      <c r="Y423" s="881"/>
      <c r="Z423" s="881"/>
      <c r="AA423" s="881"/>
      <c r="AB423" s="881"/>
      <c r="AC423" s="881"/>
      <c r="AD423" s="880"/>
      <c r="AE423" s="880"/>
      <c r="AF423" s="880"/>
      <c r="AG423" s="881"/>
      <c r="AH423" s="882"/>
      <c r="AI423" s="879"/>
      <c r="AJ423" s="879"/>
      <c r="AK423" s="879"/>
      <c r="AL423" s="879"/>
      <c r="AM423" s="879"/>
      <c r="AN423" s="879"/>
      <c r="AO423" s="879"/>
      <c r="AP423" s="879"/>
      <c r="AQ423" s="879"/>
      <c r="AR423" s="879"/>
      <c r="AS423" s="879"/>
      <c r="AT423" s="879"/>
      <c r="AU423" s="879"/>
      <c r="AV423" s="879"/>
      <c r="AW423" s="879"/>
      <c r="AX423" s="879"/>
      <c r="AY423" s="879"/>
      <c r="AZ423" s="879"/>
      <c r="BA423" s="879"/>
      <c r="BB423" s="879"/>
      <c r="BC423" s="879"/>
      <c r="BD423" s="879"/>
    </row>
    <row r="424" ht="15.75" hidden="1" customHeight="1">
      <c r="F424" s="874" t="str">
        <f t="shared" si="1"/>
        <v/>
      </c>
      <c r="G424" s="718"/>
      <c r="H424" s="718"/>
      <c r="I424" s="718"/>
      <c r="J424" s="718"/>
      <c r="K424" s="718"/>
      <c r="L424" s="811"/>
      <c r="M424" s="880"/>
      <c r="N424" s="880"/>
      <c r="O424" s="880"/>
      <c r="P424" s="880"/>
      <c r="Q424" s="880"/>
      <c r="R424" s="880"/>
      <c r="S424" s="880"/>
      <c r="T424" s="811"/>
      <c r="U424" s="880"/>
      <c r="V424" s="880"/>
      <c r="W424" s="881"/>
      <c r="X424" s="881"/>
      <c r="Y424" s="881"/>
      <c r="Z424" s="881"/>
      <c r="AA424" s="881"/>
      <c r="AB424" s="881"/>
      <c r="AC424" s="881"/>
      <c r="AD424" s="880"/>
      <c r="AE424" s="880"/>
      <c r="AF424" s="880"/>
      <c r="AG424" s="881"/>
      <c r="AH424" s="882"/>
      <c r="AI424" s="879"/>
      <c r="AJ424" s="879"/>
      <c r="AK424" s="879"/>
      <c r="AL424" s="879"/>
      <c r="AM424" s="879"/>
      <c r="AN424" s="879"/>
      <c r="AO424" s="879"/>
      <c r="AP424" s="879"/>
      <c r="AQ424" s="879"/>
      <c r="AR424" s="879"/>
      <c r="AS424" s="879"/>
      <c r="AT424" s="879"/>
      <c r="AU424" s="879"/>
      <c r="AV424" s="879"/>
      <c r="AW424" s="879"/>
      <c r="AX424" s="879"/>
      <c r="AY424" s="879"/>
      <c r="AZ424" s="879"/>
      <c r="BA424" s="879"/>
      <c r="BB424" s="879"/>
      <c r="BC424" s="879"/>
      <c r="BD424" s="879"/>
    </row>
    <row r="425" ht="15.75" hidden="1" customHeight="1">
      <c r="F425" s="874" t="str">
        <f t="shared" si="1"/>
        <v/>
      </c>
      <c r="G425" s="718"/>
      <c r="H425" s="718"/>
      <c r="I425" s="718"/>
      <c r="J425" s="718"/>
      <c r="K425" s="718"/>
      <c r="L425" s="811"/>
      <c r="M425" s="880"/>
      <c r="N425" s="880"/>
      <c r="O425" s="880"/>
      <c r="P425" s="880"/>
      <c r="Q425" s="880"/>
      <c r="R425" s="880"/>
      <c r="S425" s="880"/>
      <c r="T425" s="811"/>
      <c r="U425" s="880"/>
      <c r="V425" s="880"/>
      <c r="W425" s="881"/>
      <c r="X425" s="881"/>
      <c r="Y425" s="881"/>
      <c r="Z425" s="881"/>
      <c r="AA425" s="881"/>
      <c r="AB425" s="881"/>
      <c r="AC425" s="881"/>
      <c r="AD425" s="880"/>
      <c r="AE425" s="880"/>
      <c r="AF425" s="880"/>
      <c r="AG425" s="881"/>
      <c r="AH425" s="882"/>
      <c r="AI425" s="879"/>
      <c r="AJ425" s="879"/>
      <c r="AK425" s="879"/>
      <c r="AL425" s="879"/>
      <c r="AM425" s="879"/>
      <c r="AN425" s="879"/>
      <c r="AO425" s="879"/>
      <c r="AP425" s="879"/>
      <c r="AQ425" s="879"/>
      <c r="AR425" s="879"/>
      <c r="AS425" s="879"/>
      <c r="AT425" s="879"/>
      <c r="AU425" s="879"/>
      <c r="AV425" s="879"/>
      <c r="AW425" s="879"/>
      <c r="AX425" s="879"/>
      <c r="AY425" s="879"/>
      <c r="AZ425" s="879"/>
      <c r="BA425" s="879"/>
      <c r="BB425" s="879"/>
      <c r="BC425" s="879"/>
      <c r="BD425" s="879"/>
    </row>
    <row r="426" ht="15.75" hidden="1" customHeight="1">
      <c r="F426" s="874" t="str">
        <f t="shared" si="1"/>
        <v/>
      </c>
      <c r="G426" s="718"/>
      <c r="H426" s="718"/>
      <c r="I426" s="718"/>
      <c r="J426" s="718"/>
      <c r="K426" s="718"/>
      <c r="L426" s="811"/>
      <c r="M426" s="880"/>
      <c r="N426" s="880"/>
      <c r="O426" s="880"/>
      <c r="P426" s="880"/>
      <c r="Q426" s="880"/>
      <c r="R426" s="880"/>
      <c r="S426" s="880"/>
      <c r="T426" s="811"/>
      <c r="U426" s="880"/>
      <c r="V426" s="880"/>
      <c r="W426" s="881"/>
      <c r="X426" s="881"/>
      <c r="Y426" s="881"/>
      <c r="Z426" s="881"/>
      <c r="AA426" s="881"/>
      <c r="AB426" s="881"/>
      <c r="AC426" s="881"/>
      <c r="AD426" s="880"/>
      <c r="AE426" s="880"/>
      <c r="AF426" s="880"/>
      <c r="AG426" s="881"/>
      <c r="AH426" s="882"/>
      <c r="AI426" s="879"/>
      <c r="AJ426" s="879"/>
      <c r="AK426" s="879"/>
      <c r="AL426" s="879"/>
      <c r="AM426" s="879"/>
      <c r="AN426" s="879"/>
      <c r="AO426" s="879"/>
      <c r="AP426" s="879"/>
      <c r="AQ426" s="879"/>
      <c r="AR426" s="879"/>
      <c r="AS426" s="879"/>
      <c r="AT426" s="879"/>
      <c r="AU426" s="879"/>
      <c r="AV426" s="879"/>
      <c r="AW426" s="879"/>
      <c r="AX426" s="879"/>
      <c r="AY426" s="879"/>
      <c r="AZ426" s="879"/>
      <c r="BA426" s="879"/>
      <c r="BB426" s="879"/>
      <c r="BC426" s="879"/>
      <c r="BD426" s="879"/>
    </row>
    <row r="427" ht="15.75" hidden="1" customHeight="1">
      <c r="F427" s="874" t="str">
        <f t="shared" si="1"/>
        <v/>
      </c>
      <c r="G427" s="718"/>
      <c r="H427" s="718"/>
      <c r="I427" s="718"/>
      <c r="J427" s="718"/>
      <c r="K427" s="718"/>
      <c r="L427" s="811"/>
      <c r="M427" s="880"/>
      <c r="N427" s="880"/>
      <c r="O427" s="880"/>
      <c r="P427" s="880"/>
      <c r="Q427" s="880"/>
      <c r="R427" s="880"/>
      <c r="S427" s="880"/>
      <c r="T427" s="811"/>
      <c r="U427" s="880"/>
      <c r="V427" s="880"/>
      <c r="W427" s="881"/>
      <c r="X427" s="881"/>
      <c r="Y427" s="881"/>
      <c r="Z427" s="881"/>
      <c r="AA427" s="881"/>
      <c r="AB427" s="881"/>
      <c r="AC427" s="881"/>
      <c r="AD427" s="880"/>
      <c r="AE427" s="880"/>
      <c r="AF427" s="880"/>
      <c r="AG427" s="881"/>
      <c r="AH427" s="882"/>
      <c r="AI427" s="879"/>
      <c r="AJ427" s="879"/>
      <c r="AK427" s="879"/>
      <c r="AL427" s="879"/>
      <c r="AM427" s="879"/>
      <c r="AN427" s="879"/>
      <c r="AO427" s="879"/>
      <c r="AP427" s="879"/>
      <c r="AQ427" s="879"/>
      <c r="AR427" s="879"/>
      <c r="AS427" s="879"/>
      <c r="AT427" s="879"/>
      <c r="AU427" s="879"/>
      <c r="AV427" s="879"/>
      <c r="AW427" s="879"/>
      <c r="AX427" s="879"/>
      <c r="AY427" s="879"/>
      <c r="AZ427" s="879"/>
      <c r="BA427" s="879"/>
      <c r="BB427" s="879"/>
      <c r="BC427" s="879"/>
      <c r="BD427" s="879"/>
    </row>
    <row r="428" ht="15.75" hidden="1" customHeight="1">
      <c r="F428" s="874" t="str">
        <f t="shared" si="1"/>
        <v/>
      </c>
      <c r="G428" s="718"/>
      <c r="H428" s="718"/>
      <c r="I428" s="718"/>
      <c r="J428" s="718"/>
      <c r="K428" s="718"/>
      <c r="L428" s="811"/>
      <c r="M428" s="880"/>
      <c r="N428" s="880"/>
      <c r="O428" s="880"/>
      <c r="P428" s="880"/>
      <c r="Q428" s="880"/>
      <c r="R428" s="880"/>
      <c r="S428" s="880"/>
      <c r="T428" s="811"/>
      <c r="U428" s="880"/>
      <c r="V428" s="880"/>
      <c r="W428" s="881"/>
      <c r="X428" s="881"/>
      <c r="Y428" s="881"/>
      <c r="Z428" s="881"/>
      <c r="AA428" s="881"/>
      <c r="AB428" s="881"/>
      <c r="AC428" s="881"/>
      <c r="AD428" s="880"/>
      <c r="AE428" s="880"/>
      <c r="AF428" s="880"/>
      <c r="AG428" s="881"/>
      <c r="AH428" s="882"/>
      <c r="AI428" s="879"/>
      <c r="AJ428" s="879"/>
      <c r="AK428" s="879"/>
      <c r="AL428" s="879"/>
      <c r="AM428" s="879"/>
      <c r="AN428" s="879"/>
      <c r="AO428" s="879"/>
      <c r="AP428" s="879"/>
      <c r="AQ428" s="879"/>
      <c r="AR428" s="879"/>
      <c r="AS428" s="879"/>
      <c r="AT428" s="879"/>
      <c r="AU428" s="879"/>
      <c r="AV428" s="879"/>
      <c r="AW428" s="879"/>
      <c r="AX428" s="879"/>
      <c r="AY428" s="879"/>
      <c r="AZ428" s="879"/>
      <c r="BA428" s="879"/>
      <c r="BB428" s="879"/>
      <c r="BC428" s="879"/>
      <c r="BD428" s="879"/>
    </row>
    <row r="429" ht="15.75" hidden="1" customHeight="1">
      <c r="F429" s="874" t="str">
        <f t="shared" si="1"/>
        <v/>
      </c>
      <c r="G429" s="718"/>
      <c r="H429" s="718"/>
      <c r="I429" s="718"/>
      <c r="J429" s="718"/>
      <c r="K429" s="718"/>
      <c r="L429" s="811"/>
      <c r="M429" s="880"/>
      <c r="N429" s="880"/>
      <c r="O429" s="880"/>
      <c r="P429" s="880"/>
      <c r="Q429" s="880"/>
      <c r="R429" s="880"/>
      <c r="S429" s="880"/>
      <c r="T429" s="811"/>
      <c r="U429" s="880"/>
      <c r="V429" s="880"/>
      <c r="W429" s="881"/>
      <c r="X429" s="881"/>
      <c r="Y429" s="881"/>
      <c r="Z429" s="881"/>
      <c r="AA429" s="881"/>
      <c r="AB429" s="881"/>
      <c r="AC429" s="881"/>
      <c r="AD429" s="880"/>
      <c r="AE429" s="880"/>
      <c r="AF429" s="880"/>
      <c r="AG429" s="881"/>
      <c r="AH429" s="882"/>
      <c r="AI429" s="879"/>
      <c r="AJ429" s="879"/>
      <c r="AK429" s="879"/>
      <c r="AL429" s="879"/>
      <c r="AM429" s="879"/>
      <c r="AN429" s="879"/>
      <c r="AO429" s="879"/>
      <c r="AP429" s="879"/>
      <c r="AQ429" s="879"/>
      <c r="AR429" s="879"/>
      <c r="AS429" s="879"/>
      <c r="AT429" s="879"/>
      <c r="AU429" s="879"/>
      <c r="AV429" s="879"/>
      <c r="AW429" s="879"/>
      <c r="AX429" s="879"/>
      <c r="AY429" s="879"/>
      <c r="AZ429" s="879"/>
      <c r="BA429" s="879"/>
      <c r="BB429" s="879"/>
      <c r="BC429" s="879"/>
      <c r="BD429" s="879"/>
    </row>
    <row r="430" ht="15.75" hidden="1" customHeight="1">
      <c r="F430" s="874" t="str">
        <f t="shared" si="1"/>
        <v/>
      </c>
      <c r="G430" s="718"/>
      <c r="H430" s="718"/>
      <c r="I430" s="718"/>
      <c r="J430" s="718"/>
      <c r="K430" s="718"/>
      <c r="L430" s="811"/>
      <c r="M430" s="880"/>
      <c r="N430" s="880"/>
      <c r="O430" s="880"/>
      <c r="P430" s="880"/>
      <c r="Q430" s="880"/>
      <c r="R430" s="880"/>
      <c r="S430" s="880"/>
      <c r="T430" s="811"/>
      <c r="U430" s="880"/>
      <c r="V430" s="880"/>
      <c r="W430" s="881"/>
      <c r="X430" s="881"/>
      <c r="Y430" s="881"/>
      <c r="Z430" s="881"/>
      <c r="AA430" s="881"/>
      <c r="AB430" s="881"/>
      <c r="AC430" s="881"/>
      <c r="AD430" s="880"/>
      <c r="AE430" s="880"/>
      <c r="AF430" s="880"/>
      <c r="AG430" s="881"/>
      <c r="AH430" s="882"/>
      <c r="AI430" s="879"/>
      <c r="AJ430" s="879"/>
      <c r="AK430" s="879"/>
      <c r="AL430" s="879"/>
      <c r="AM430" s="879"/>
      <c r="AN430" s="879"/>
      <c r="AO430" s="879"/>
      <c r="AP430" s="879"/>
      <c r="AQ430" s="879"/>
      <c r="AR430" s="879"/>
      <c r="AS430" s="879"/>
      <c r="AT430" s="879"/>
      <c r="AU430" s="879"/>
      <c r="AV430" s="879"/>
      <c r="AW430" s="879"/>
      <c r="AX430" s="879"/>
      <c r="AY430" s="879"/>
      <c r="AZ430" s="879"/>
      <c r="BA430" s="879"/>
      <c r="BB430" s="879"/>
      <c r="BC430" s="879"/>
      <c r="BD430" s="879"/>
    </row>
    <row r="431" ht="15.75" hidden="1" customHeight="1">
      <c r="F431" s="874" t="str">
        <f t="shared" si="1"/>
        <v/>
      </c>
      <c r="G431" s="718"/>
      <c r="H431" s="718"/>
      <c r="I431" s="718"/>
      <c r="J431" s="718"/>
      <c r="K431" s="718"/>
      <c r="L431" s="811"/>
      <c r="M431" s="880"/>
      <c r="N431" s="880"/>
      <c r="O431" s="880"/>
      <c r="P431" s="880"/>
      <c r="Q431" s="880"/>
      <c r="R431" s="880"/>
      <c r="S431" s="880"/>
      <c r="T431" s="811"/>
      <c r="U431" s="880"/>
      <c r="V431" s="880"/>
      <c r="W431" s="881"/>
      <c r="X431" s="881"/>
      <c r="Y431" s="881"/>
      <c r="Z431" s="881"/>
      <c r="AA431" s="881"/>
      <c r="AB431" s="881"/>
      <c r="AC431" s="881"/>
      <c r="AD431" s="880"/>
      <c r="AE431" s="880"/>
      <c r="AF431" s="880"/>
      <c r="AG431" s="881"/>
      <c r="AH431" s="882"/>
      <c r="AI431" s="879"/>
      <c r="AJ431" s="879"/>
      <c r="AK431" s="879"/>
      <c r="AL431" s="879"/>
      <c r="AM431" s="879"/>
      <c r="AN431" s="879"/>
      <c r="AO431" s="879"/>
      <c r="AP431" s="879"/>
      <c r="AQ431" s="879"/>
      <c r="AR431" s="879"/>
      <c r="AS431" s="879"/>
      <c r="AT431" s="879"/>
      <c r="AU431" s="879"/>
      <c r="AV431" s="879"/>
      <c r="AW431" s="879"/>
      <c r="AX431" s="879"/>
      <c r="AY431" s="879"/>
      <c r="AZ431" s="879"/>
      <c r="BA431" s="879"/>
      <c r="BB431" s="879"/>
      <c r="BC431" s="879"/>
      <c r="BD431" s="879"/>
    </row>
    <row r="432" ht="15.75" hidden="1" customHeight="1">
      <c r="F432" s="874" t="str">
        <f t="shared" si="1"/>
        <v/>
      </c>
      <c r="G432" s="718"/>
      <c r="H432" s="718"/>
      <c r="I432" s="718"/>
      <c r="J432" s="718"/>
      <c r="K432" s="718"/>
      <c r="L432" s="811"/>
      <c r="M432" s="880"/>
      <c r="N432" s="880"/>
      <c r="O432" s="880"/>
      <c r="P432" s="880"/>
      <c r="Q432" s="880"/>
      <c r="R432" s="880"/>
      <c r="S432" s="880"/>
      <c r="T432" s="811"/>
      <c r="U432" s="880"/>
      <c r="V432" s="880"/>
      <c r="W432" s="881"/>
      <c r="X432" s="881"/>
      <c r="Y432" s="881"/>
      <c r="Z432" s="881"/>
      <c r="AA432" s="881"/>
      <c r="AB432" s="881"/>
      <c r="AC432" s="881"/>
      <c r="AD432" s="880"/>
      <c r="AE432" s="880"/>
      <c r="AF432" s="880"/>
      <c r="AG432" s="881"/>
      <c r="AH432" s="882"/>
      <c r="AI432" s="879"/>
      <c r="AJ432" s="879"/>
      <c r="AK432" s="879"/>
      <c r="AL432" s="879"/>
      <c r="AM432" s="879"/>
      <c r="AN432" s="879"/>
      <c r="AO432" s="879"/>
      <c r="AP432" s="879"/>
      <c r="AQ432" s="879"/>
      <c r="AR432" s="879"/>
      <c r="AS432" s="879"/>
      <c r="AT432" s="879"/>
      <c r="AU432" s="879"/>
      <c r="AV432" s="879"/>
      <c r="AW432" s="879"/>
      <c r="AX432" s="879"/>
      <c r="AY432" s="879"/>
      <c r="AZ432" s="879"/>
      <c r="BA432" s="879"/>
      <c r="BB432" s="879"/>
      <c r="BC432" s="879"/>
      <c r="BD432" s="879"/>
    </row>
    <row r="433" ht="15.75" hidden="1" customHeight="1">
      <c r="F433" s="874" t="str">
        <f t="shared" si="1"/>
        <v/>
      </c>
      <c r="G433" s="718"/>
      <c r="H433" s="718"/>
      <c r="I433" s="718"/>
      <c r="J433" s="718"/>
      <c r="K433" s="718"/>
      <c r="L433" s="811"/>
      <c r="M433" s="880"/>
      <c r="N433" s="880"/>
      <c r="O433" s="880"/>
      <c r="P433" s="880"/>
      <c r="Q433" s="880"/>
      <c r="R433" s="880"/>
      <c r="S433" s="880"/>
      <c r="T433" s="811"/>
      <c r="U433" s="880"/>
      <c r="V433" s="880"/>
      <c r="W433" s="881"/>
      <c r="X433" s="881"/>
      <c r="Y433" s="881"/>
      <c r="Z433" s="881"/>
      <c r="AA433" s="881"/>
      <c r="AB433" s="881"/>
      <c r="AC433" s="881"/>
      <c r="AD433" s="880"/>
      <c r="AE433" s="880"/>
      <c r="AF433" s="880"/>
      <c r="AG433" s="881"/>
      <c r="AH433" s="882"/>
      <c r="AI433" s="879"/>
      <c r="AJ433" s="879"/>
      <c r="AK433" s="879"/>
      <c r="AL433" s="879"/>
      <c r="AM433" s="879"/>
      <c r="AN433" s="879"/>
      <c r="AO433" s="879"/>
      <c r="AP433" s="879"/>
      <c r="AQ433" s="879"/>
      <c r="AR433" s="879"/>
      <c r="AS433" s="879"/>
      <c r="AT433" s="879"/>
      <c r="AU433" s="879"/>
      <c r="AV433" s="879"/>
      <c r="AW433" s="879"/>
      <c r="AX433" s="879"/>
      <c r="AY433" s="879"/>
      <c r="AZ433" s="879"/>
      <c r="BA433" s="879"/>
      <c r="BB433" s="879"/>
      <c r="BC433" s="879"/>
      <c r="BD433" s="879"/>
    </row>
    <row r="434" ht="15.75" hidden="1" customHeight="1">
      <c r="F434" s="874" t="str">
        <f t="shared" si="1"/>
        <v/>
      </c>
      <c r="G434" s="718"/>
      <c r="H434" s="718"/>
      <c r="I434" s="718"/>
      <c r="J434" s="718"/>
      <c r="K434" s="718"/>
      <c r="L434" s="811"/>
      <c r="M434" s="880"/>
      <c r="N434" s="880"/>
      <c r="O434" s="880"/>
      <c r="P434" s="880"/>
      <c r="Q434" s="880"/>
      <c r="R434" s="880"/>
      <c r="S434" s="880"/>
      <c r="T434" s="811"/>
      <c r="U434" s="880"/>
      <c r="V434" s="880"/>
      <c r="W434" s="881"/>
      <c r="X434" s="881"/>
      <c r="Y434" s="881"/>
      <c r="Z434" s="881"/>
      <c r="AA434" s="881"/>
      <c r="AB434" s="881"/>
      <c r="AC434" s="881"/>
      <c r="AD434" s="880"/>
      <c r="AE434" s="880"/>
      <c r="AF434" s="880"/>
      <c r="AG434" s="881"/>
      <c r="AH434" s="882"/>
      <c r="AI434" s="879"/>
      <c r="AJ434" s="879"/>
      <c r="AK434" s="879"/>
      <c r="AL434" s="879"/>
      <c r="AM434" s="879"/>
      <c r="AN434" s="879"/>
      <c r="AO434" s="879"/>
      <c r="AP434" s="879"/>
      <c r="AQ434" s="879"/>
      <c r="AR434" s="879"/>
      <c r="AS434" s="879"/>
      <c r="AT434" s="879"/>
      <c r="AU434" s="879"/>
      <c r="AV434" s="879"/>
      <c r="AW434" s="879"/>
      <c r="AX434" s="879"/>
      <c r="AY434" s="879"/>
      <c r="AZ434" s="879"/>
      <c r="BA434" s="879"/>
      <c r="BB434" s="879"/>
      <c r="BC434" s="879"/>
      <c r="BD434" s="879"/>
    </row>
    <row r="435" ht="15.75" hidden="1" customHeight="1">
      <c r="F435" s="874" t="str">
        <f t="shared" si="1"/>
        <v/>
      </c>
      <c r="G435" s="718"/>
      <c r="H435" s="718"/>
      <c r="I435" s="718"/>
      <c r="J435" s="718"/>
      <c r="K435" s="718"/>
      <c r="L435" s="811"/>
      <c r="M435" s="880"/>
      <c r="N435" s="880"/>
      <c r="O435" s="880"/>
      <c r="P435" s="880"/>
      <c r="Q435" s="880"/>
      <c r="R435" s="880"/>
      <c r="S435" s="880"/>
      <c r="T435" s="811"/>
      <c r="U435" s="880"/>
      <c r="V435" s="880"/>
      <c r="W435" s="881"/>
      <c r="X435" s="881"/>
      <c r="Y435" s="881"/>
      <c r="Z435" s="881"/>
      <c r="AA435" s="881"/>
      <c r="AB435" s="881"/>
      <c r="AC435" s="881"/>
      <c r="AD435" s="880"/>
      <c r="AE435" s="880"/>
      <c r="AF435" s="880"/>
      <c r="AG435" s="881"/>
      <c r="AH435" s="882"/>
      <c r="AI435" s="879"/>
      <c r="AJ435" s="879"/>
      <c r="AK435" s="879"/>
      <c r="AL435" s="879"/>
      <c r="AM435" s="879"/>
      <c r="AN435" s="879"/>
      <c r="AO435" s="879"/>
      <c r="AP435" s="879"/>
      <c r="AQ435" s="879"/>
      <c r="AR435" s="879"/>
      <c r="AS435" s="879"/>
      <c r="AT435" s="879"/>
      <c r="AU435" s="879"/>
      <c r="AV435" s="879"/>
      <c r="AW435" s="879"/>
      <c r="AX435" s="879"/>
      <c r="AY435" s="879"/>
      <c r="AZ435" s="879"/>
      <c r="BA435" s="879"/>
      <c r="BB435" s="879"/>
      <c r="BC435" s="879"/>
      <c r="BD435" s="879"/>
    </row>
    <row r="436" ht="15.75" hidden="1" customHeight="1">
      <c r="F436" s="874" t="str">
        <f t="shared" si="1"/>
        <v/>
      </c>
      <c r="G436" s="718"/>
      <c r="H436" s="718"/>
      <c r="I436" s="718"/>
      <c r="J436" s="718"/>
      <c r="K436" s="718"/>
      <c r="L436" s="811"/>
      <c r="M436" s="880"/>
      <c r="N436" s="880"/>
      <c r="O436" s="880"/>
      <c r="P436" s="880"/>
      <c r="Q436" s="880"/>
      <c r="R436" s="880"/>
      <c r="S436" s="880"/>
      <c r="T436" s="811"/>
      <c r="U436" s="880"/>
      <c r="V436" s="880"/>
      <c r="W436" s="881"/>
      <c r="X436" s="881"/>
      <c r="Y436" s="881"/>
      <c r="Z436" s="881"/>
      <c r="AA436" s="881"/>
      <c r="AB436" s="881"/>
      <c r="AC436" s="881"/>
      <c r="AD436" s="880"/>
      <c r="AE436" s="880"/>
      <c r="AF436" s="880"/>
      <c r="AG436" s="881"/>
      <c r="AH436" s="882"/>
      <c r="AI436" s="879"/>
      <c r="AJ436" s="879"/>
      <c r="AK436" s="879"/>
      <c r="AL436" s="879"/>
      <c r="AM436" s="879"/>
      <c r="AN436" s="879"/>
      <c r="AO436" s="879"/>
      <c r="AP436" s="879"/>
      <c r="AQ436" s="879"/>
      <c r="AR436" s="879"/>
      <c r="AS436" s="879"/>
      <c r="AT436" s="879"/>
      <c r="AU436" s="879"/>
      <c r="AV436" s="879"/>
      <c r="AW436" s="879"/>
      <c r="AX436" s="879"/>
      <c r="AY436" s="879"/>
      <c r="AZ436" s="879"/>
      <c r="BA436" s="879"/>
      <c r="BB436" s="879"/>
      <c r="BC436" s="879"/>
      <c r="BD436" s="879"/>
    </row>
    <row r="437" ht="15.75" hidden="1" customHeight="1">
      <c r="F437" s="874" t="str">
        <f t="shared" si="1"/>
        <v/>
      </c>
      <c r="G437" s="718"/>
      <c r="H437" s="718"/>
      <c r="I437" s="718"/>
      <c r="J437" s="718"/>
      <c r="K437" s="718"/>
      <c r="L437" s="811"/>
      <c r="M437" s="880"/>
      <c r="N437" s="880"/>
      <c r="O437" s="880"/>
      <c r="P437" s="880"/>
      <c r="Q437" s="880"/>
      <c r="R437" s="880"/>
      <c r="S437" s="880"/>
      <c r="T437" s="811"/>
      <c r="U437" s="880"/>
      <c r="V437" s="880"/>
      <c r="W437" s="881"/>
      <c r="X437" s="881"/>
      <c r="Y437" s="881"/>
      <c r="Z437" s="881"/>
      <c r="AA437" s="881"/>
      <c r="AB437" s="881"/>
      <c r="AC437" s="881"/>
      <c r="AD437" s="880"/>
      <c r="AE437" s="880"/>
      <c r="AF437" s="880"/>
      <c r="AG437" s="881"/>
      <c r="AH437" s="882"/>
      <c r="AI437" s="879"/>
      <c r="AJ437" s="879"/>
      <c r="AK437" s="879"/>
      <c r="AL437" s="879"/>
      <c r="AM437" s="879"/>
      <c r="AN437" s="879"/>
      <c r="AO437" s="879"/>
      <c r="AP437" s="879"/>
      <c r="AQ437" s="879"/>
      <c r="AR437" s="879"/>
      <c r="AS437" s="879"/>
      <c r="AT437" s="879"/>
      <c r="AU437" s="879"/>
      <c r="AV437" s="879"/>
      <c r="AW437" s="879"/>
      <c r="AX437" s="879"/>
      <c r="AY437" s="879"/>
      <c r="AZ437" s="879"/>
      <c r="BA437" s="879"/>
      <c r="BB437" s="879"/>
      <c r="BC437" s="879"/>
      <c r="BD437" s="879"/>
    </row>
    <row r="438" ht="15.75" hidden="1" customHeight="1">
      <c r="F438" s="874" t="str">
        <f t="shared" si="1"/>
        <v/>
      </c>
      <c r="G438" s="718"/>
      <c r="H438" s="718"/>
      <c r="I438" s="718"/>
      <c r="J438" s="718"/>
      <c r="K438" s="718"/>
      <c r="L438" s="811"/>
      <c r="M438" s="880"/>
      <c r="N438" s="880"/>
      <c r="O438" s="880"/>
      <c r="P438" s="880"/>
      <c r="Q438" s="880"/>
      <c r="R438" s="880"/>
      <c r="S438" s="880"/>
      <c r="T438" s="811"/>
      <c r="U438" s="880"/>
      <c r="V438" s="880"/>
      <c r="W438" s="881"/>
      <c r="X438" s="881"/>
      <c r="Y438" s="881"/>
      <c r="Z438" s="881"/>
      <c r="AA438" s="881"/>
      <c r="AB438" s="881"/>
      <c r="AC438" s="881"/>
      <c r="AD438" s="880"/>
      <c r="AE438" s="880"/>
      <c r="AF438" s="880"/>
      <c r="AG438" s="881"/>
      <c r="AH438" s="882"/>
      <c r="AI438" s="879"/>
      <c r="AJ438" s="879"/>
      <c r="AK438" s="879"/>
      <c r="AL438" s="879"/>
      <c r="AM438" s="879"/>
      <c r="AN438" s="879"/>
      <c r="AO438" s="879"/>
      <c r="AP438" s="879"/>
      <c r="AQ438" s="879"/>
      <c r="AR438" s="879"/>
      <c r="AS438" s="879"/>
      <c r="AT438" s="879"/>
      <c r="AU438" s="879"/>
      <c r="AV438" s="879"/>
      <c r="AW438" s="879"/>
      <c r="AX438" s="879"/>
      <c r="AY438" s="879"/>
      <c r="AZ438" s="879"/>
      <c r="BA438" s="879"/>
      <c r="BB438" s="879"/>
      <c r="BC438" s="879"/>
      <c r="BD438" s="879"/>
    </row>
    <row r="439" ht="15.75" hidden="1" customHeight="1">
      <c r="F439" s="874" t="str">
        <f t="shared" si="1"/>
        <v/>
      </c>
      <c r="G439" s="718"/>
      <c r="H439" s="718"/>
      <c r="I439" s="718"/>
      <c r="J439" s="718"/>
      <c r="K439" s="718"/>
      <c r="L439" s="811"/>
      <c r="M439" s="880"/>
      <c r="N439" s="880"/>
      <c r="O439" s="880"/>
      <c r="P439" s="880"/>
      <c r="Q439" s="880"/>
      <c r="R439" s="880"/>
      <c r="S439" s="880"/>
      <c r="T439" s="811"/>
      <c r="U439" s="880"/>
      <c r="V439" s="880"/>
      <c r="W439" s="881"/>
      <c r="X439" s="881"/>
      <c r="Y439" s="881"/>
      <c r="Z439" s="881"/>
      <c r="AA439" s="881"/>
      <c r="AB439" s="881"/>
      <c r="AC439" s="881"/>
      <c r="AD439" s="880"/>
      <c r="AE439" s="880"/>
      <c r="AF439" s="880"/>
      <c r="AG439" s="881"/>
      <c r="AH439" s="882"/>
      <c r="AI439" s="879"/>
      <c r="AJ439" s="879"/>
      <c r="AK439" s="879"/>
      <c r="AL439" s="879"/>
      <c r="AM439" s="879"/>
      <c r="AN439" s="879"/>
      <c r="AO439" s="879"/>
      <c r="AP439" s="879"/>
      <c r="AQ439" s="879"/>
      <c r="AR439" s="879"/>
      <c r="AS439" s="879"/>
      <c r="AT439" s="879"/>
      <c r="AU439" s="879"/>
      <c r="AV439" s="879"/>
      <c r="AW439" s="879"/>
      <c r="AX439" s="879"/>
      <c r="AY439" s="879"/>
      <c r="AZ439" s="879"/>
      <c r="BA439" s="879"/>
      <c r="BB439" s="879"/>
      <c r="BC439" s="879"/>
      <c r="BD439" s="879"/>
    </row>
    <row r="440" ht="15.75" hidden="1" customHeight="1">
      <c r="F440" s="874" t="str">
        <f t="shared" si="1"/>
        <v/>
      </c>
      <c r="G440" s="718"/>
      <c r="H440" s="718"/>
      <c r="I440" s="718"/>
      <c r="J440" s="718"/>
      <c r="K440" s="718"/>
      <c r="L440" s="811"/>
      <c r="M440" s="880"/>
      <c r="N440" s="880"/>
      <c r="O440" s="880"/>
      <c r="P440" s="880"/>
      <c r="Q440" s="880"/>
      <c r="R440" s="880"/>
      <c r="S440" s="880"/>
      <c r="T440" s="811"/>
      <c r="U440" s="880"/>
      <c r="V440" s="880"/>
      <c r="W440" s="881"/>
      <c r="X440" s="881"/>
      <c r="Y440" s="881"/>
      <c r="Z440" s="881"/>
      <c r="AA440" s="881"/>
      <c r="AB440" s="881"/>
      <c r="AC440" s="881"/>
      <c r="AD440" s="880"/>
      <c r="AE440" s="880"/>
      <c r="AF440" s="880"/>
      <c r="AG440" s="881"/>
      <c r="AH440" s="882"/>
      <c r="AI440" s="879"/>
      <c r="AJ440" s="879"/>
      <c r="AK440" s="879"/>
      <c r="AL440" s="879"/>
      <c r="AM440" s="879"/>
      <c r="AN440" s="879"/>
      <c r="AO440" s="879"/>
      <c r="AP440" s="879"/>
      <c r="AQ440" s="879"/>
      <c r="AR440" s="879"/>
      <c r="AS440" s="879"/>
      <c r="AT440" s="879"/>
      <c r="AU440" s="879"/>
      <c r="AV440" s="879"/>
      <c r="AW440" s="879"/>
      <c r="AX440" s="879"/>
      <c r="AY440" s="879"/>
      <c r="AZ440" s="879"/>
      <c r="BA440" s="879"/>
      <c r="BB440" s="879"/>
      <c r="BC440" s="879"/>
      <c r="BD440" s="879"/>
    </row>
    <row r="441" ht="15.75" hidden="1" customHeight="1">
      <c r="F441" s="874" t="str">
        <f t="shared" si="1"/>
        <v/>
      </c>
      <c r="G441" s="718"/>
      <c r="H441" s="718"/>
      <c r="I441" s="718"/>
      <c r="J441" s="718"/>
      <c r="K441" s="718"/>
      <c r="L441" s="811"/>
      <c r="M441" s="880"/>
      <c r="N441" s="880"/>
      <c r="O441" s="880"/>
      <c r="P441" s="880"/>
      <c r="Q441" s="880"/>
      <c r="R441" s="880"/>
      <c r="S441" s="880"/>
      <c r="T441" s="811"/>
      <c r="U441" s="880"/>
      <c r="V441" s="880"/>
      <c r="W441" s="881"/>
      <c r="X441" s="881"/>
      <c r="Y441" s="881"/>
      <c r="Z441" s="881"/>
      <c r="AA441" s="881"/>
      <c r="AB441" s="881"/>
      <c r="AC441" s="881"/>
      <c r="AD441" s="880"/>
      <c r="AE441" s="880"/>
      <c r="AF441" s="880"/>
      <c r="AG441" s="881"/>
      <c r="AH441" s="882"/>
      <c r="AI441" s="879"/>
      <c r="AJ441" s="879"/>
      <c r="AK441" s="879"/>
      <c r="AL441" s="879"/>
      <c r="AM441" s="879"/>
      <c r="AN441" s="879"/>
      <c r="AO441" s="879"/>
      <c r="AP441" s="879"/>
      <c r="AQ441" s="879"/>
      <c r="AR441" s="879"/>
      <c r="AS441" s="879"/>
      <c r="AT441" s="879"/>
      <c r="AU441" s="879"/>
      <c r="AV441" s="879"/>
      <c r="AW441" s="879"/>
      <c r="AX441" s="879"/>
      <c r="AY441" s="879"/>
      <c r="AZ441" s="879"/>
      <c r="BA441" s="879"/>
      <c r="BB441" s="879"/>
      <c r="BC441" s="879"/>
      <c r="BD441" s="879"/>
    </row>
    <row r="442" ht="15.75" hidden="1" customHeight="1">
      <c r="F442" s="874" t="str">
        <f t="shared" si="1"/>
        <v/>
      </c>
      <c r="G442" s="718"/>
      <c r="H442" s="718"/>
      <c r="I442" s="718"/>
      <c r="J442" s="718"/>
      <c r="K442" s="718"/>
      <c r="L442" s="811"/>
      <c r="M442" s="880"/>
      <c r="N442" s="880"/>
      <c r="O442" s="880"/>
      <c r="P442" s="880"/>
      <c r="Q442" s="880"/>
      <c r="R442" s="880"/>
      <c r="S442" s="880"/>
      <c r="T442" s="811"/>
      <c r="U442" s="880"/>
      <c r="V442" s="880"/>
      <c r="W442" s="881"/>
      <c r="X442" s="881"/>
      <c r="Y442" s="881"/>
      <c r="Z442" s="881"/>
      <c r="AA442" s="881"/>
      <c r="AB442" s="881"/>
      <c r="AC442" s="881"/>
      <c r="AD442" s="880"/>
      <c r="AE442" s="880"/>
      <c r="AF442" s="880"/>
      <c r="AG442" s="881"/>
      <c r="AH442" s="882"/>
      <c r="AI442" s="879"/>
      <c r="AJ442" s="879"/>
      <c r="AK442" s="879"/>
      <c r="AL442" s="879"/>
      <c r="AM442" s="879"/>
      <c r="AN442" s="879"/>
      <c r="AO442" s="879"/>
      <c r="AP442" s="879"/>
      <c r="AQ442" s="879"/>
      <c r="AR442" s="879"/>
      <c r="AS442" s="879"/>
      <c r="AT442" s="879"/>
      <c r="AU442" s="879"/>
      <c r="AV442" s="879"/>
      <c r="AW442" s="879"/>
      <c r="AX442" s="879"/>
      <c r="AY442" s="879"/>
      <c r="AZ442" s="879"/>
      <c r="BA442" s="879"/>
      <c r="BB442" s="879"/>
      <c r="BC442" s="879"/>
      <c r="BD442" s="879"/>
    </row>
    <row r="443" ht="15.75" hidden="1" customHeight="1">
      <c r="F443" s="874" t="str">
        <f t="shared" si="1"/>
        <v/>
      </c>
      <c r="G443" s="718"/>
      <c r="H443" s="718"/>
      <c r="I443" s="718"/>
      <c r="J443" s="718"/>
      <c r="K443" s="718"/>
      <c r="L443" s="811"/>
      <c r="M443" s="880"/>
      <c r="N443" s="880"/>
      <c r="O443" s="880"/>
      <c r="P443" s="880"/>
      <c r="Q443" s="880"/>
      <c r="R443" s="880"/>
      <c r="S443" s="880"/>
      <c r="T443" s="811"/>
      <c r="U443" s="880"/>
      <c r="V443" s="880"/>
      <c r="W443" s="881"/>
      <c r="X443" s="881"/>
      <c r="Y443" s="881"/>
      <c r="Z443" s="881"/>
      <c r="AA443" s="881"/>
      <c r="AB443" s="881"/>
      <c r="AC443" s="881"/>
      <c r="AD443" s="880"/>
      <c r="AE443" s="880"/>
      <c r="AF443" s="880"/>
      <c r="AG443" s="881"/>
      <c r="AH443" s="882"/>
      <c r="AI443" s="879"/>
      <c r="AJ443" s="879"/>
      <c r="AK443" s="879"/>
      <c r="AL443" s="879"/>
      <c r="AM443" s="879"/>
      <c r="AN443" s="879"/>
      <c r="AO443" s="879"/>
      <c r="AP443" s="879"/>
      <c r="AQ443" s="879"/>
      <c r="AR443" s="879"/>
      <c r="AS443" s="879"/>
      <c r="AT443" s="879"/>
      <c r="AU443" s="879"/>
      <c r="AV443" s="879"/>
      <c r="AW443" s="879"/>
      <c r="AX443" s="879"/>
      <c r="AY443" s="879"/>
      <c r="AZ443" s="879"/>
      <c r="BA443" s="879"/>
      <c r="BB443" s="879"/>
      <c r="BC443" s="879"/>
      <c r="BD443" s="879"/>
    </row>
    <row r="444" ht="15.75" hidden="1" customHeight="1">
      <c r="F444" s="874" t="str">
        <f t="shared" si="1"/>
        <v/>
      </c>
      <c r="G444" s="718"/>
      <c r="H444" s="718"/>
      <c r="I444" s="718"/>
      <c r="J444" s="718"/>
      <c r="K444" s="718"/>
      <c r="L444" s="811"/>
      <c r="M444" s="880"/>
      <c r="N444" s="880"/>
      <c r="O444" s="880"/>
      <c r="P444" s="880"/>
      <c r="Q444" s="880"/>
      <c r="R444" s="880"/>
      <c r="S444" s="880"/>
      <c r="T444" s="811"/>
      <c r="U444" s="880"/>
      <c r="V444" s="880"/>
      <c r="W444" s="881"/>
      <c r="X444" s="881"/>
      <c r="Y444" s="881"/>
      <c r="Z444" s="881"/>
      <c r="AA444" s="881"/>
      <c r="AB444" s="881"/>
      <c r="AC444" s="881"/>
      <c r="AD444" s="880"/>
      <c r="AE444" s="880"/>
      <c r="AF444" s="880"/>
      <c r="AG444" s="881"/>
      <c r="AH444" s="882"/>
      <c r="AI444" s="879"/>
      <c r="AJ444" s="879"/>
      <c r="AK444" s="879"/>
      <c r="AL444" s="879"/>
      <c r="AM444" s="879"/>
      <c r="AN444" s="879"/>
      <c r="AO444" s="879"/>
      <c r="AP444" s="879"/>
      <c r="AQ444" s="879"/>
      <c r="AR444" s="879"/>
      <c r="AS444" s="879"/>
      <c r="AT444" s="879"/>
      <c r="AU444" s="879"/>
      <c r="AV444" s="879"/>
      <c r="AW444" s="879"/>
      <c r="AX444" s="879"/>
      <c r="AY444" s="879"/>
      <c r="AZ444" s="879"/>
      <c r="BA444" s="879"/>
      <c r="BB444" s="879"/>
      <c r="BC444" s="879"/>
      <c r="BD444" s="879"/>
    </row>
    <row r="445" ht="15.75" hidden="1" customHeight="1">
      <c r="F445" s="874" t="str">
        <f t="shared" si="1"/>
        <v/>
      </c>
      <c r="G445" s="718"/>
      <c r="H445" s="718"/>
      <c r="I445" s="718"/>
      <c r="J445" s="718"/>
      <c r="K445" s="718"/>
      <c r="L445" s="811"/>
      <c r="M445" s="880"/>
      <c r="N445" s="880"/>
      <c r="O445" s="880"/>
      <c r="P445" s="880"/>
      <c r="Q445" s="880"/>
      <c r="R445" s="880"/>
      <c r="S445" s="880"/>
      <c r="T445" s="811"/>
      <c r="U445" s="880"/>
      <c r="V445" s="880"/>
      <c r="W445" s="881"/>
      <c r="X445" s="881"/>
      <c r="Y445" s="881"/>
      <c r="Z445" s="881"/>
      <c r="AA445" s="881"/>
      <c r="AB445" s="881"/>
      <c r="AC445" s="881"/>
      <c r="AD445" s="880"/>
      <c r="AE445" s="880"/>
      <c r="AF445" s="880"/>
      <c r="AG445" s="881"/>
      <c r="AH445" s="882"/>
      <c r="AI445" s="879"/>
      <c r="AJ445" s="879"/>
      <c r="AK445" s="879"/>
      <c r="AL445" s="879"/>
      <c r="AM445" s="879"/>
      <c r="AN445" s="879"/>
      <c r="AO445" s="879"/>
      <c r="AP445" s="879"/>
      <c r="AQ445" s="879"/>
      <c r="AR445" s="879"/>
      <c r="AS445" s="879"/>
      <c r="AT445" s="879"/>
      <c r="AU445" s="879"/>
      <c r="AV445" s="879"/>
      <c r="AW445" s="879"/>
      <c r="AX445" s="879"/>
      <c r="AY445" s="879"/>
      <c r="AZ445" s="879"/>
      <c r="BA445" s="879"/>
      <c r="BB445" s="879"/>
      <c r="BC445" s="879"/>
      <c r="BD445" s="879"/>
    </row>
    <row r="446" ht="15.75" hidden="1" customHeight="1">
      <c r="F446" s="874" t="str">
        <f t="shared" si="1"/>
        <v/>
      </c>
      <c r="G446" s="718"/>
      <c r="H446" s="718"/>
      <c r="I446" s="718"/>
      <c r="J446" s="718"/>
      <c r="K446" s="718"/>
      <c r="L446" s="811"/>
      <c r="M446" s="880"/>
      <c r="N446" s="880"/>
      <c r="O446" s="880"/>
      <c r="P446" s="880"/>
      <c r="Q446" s="880"/>
      <c r="R446" s="880"/>
      <c r="S446" s="880"/>
      <c r="T446" s="811"/>
      <c r="U446" s="880"/>
      <c r="V446" s="880"/>
      <c r="W446" s="881"/>
      <c r="X446" s="881"/>
      <c r="Y446" s="881"/>
      <c r="Z446" s="881"/>
      <c r="AA446" s="881"/>
      <c r="AB446" s="881"/>
      <c r="AC446" s="881"/>
      <c r="AD446" s="880"/>
      <c r="AE446" s="880"/>
      <c r="AF446" s="880"/>
      <c r="AG446" s="881"/>
      <c r="AH446" s="882"/>
      <c r="AI446" s="879"/>
      <c r="AJ446" s="879"/>
      <c r="AK446" s="879"/>
      <c r="AL446" s="879"/>
      <c r="AM446" s="879"/>
      <c r="AN446" s="879"/>
      <c r="AO446" s="879"/>
      <c r="AP446" s="879"/>
      <c r="AQ446" s="879"/>
      <c r="AR446" s="879"/>
      <c r="AS446" s="879"/>
      <c r="AT446" s="879"/>
      <c r="AU446" s="879"/>
      <c r="AV446" s="879"/>
      <c r="AW446" s="879"/>
      <c r="AX446" s="879"/>
      <c r="AY446" s="879"/>
      <c r="AZ446" s="879"/>
      <c r="BA446" s="879"/>
      <c r="BB446" s="879"/>
      <c r="BC446" s="879"/>
      <c r="BD446" s="879"/>
    </row>
    <row r="447" ht="15.75" hidden="1" customHeight="1">
      <c r="F447" s="874" t="str">
        <f t="shared" si="1"/>
        <v/>
      </c>
      <c r="G447" s="718"/>
      <c r="H447" s="718"/>
      <c r="I447" s="718"/>
      <c r="J447" s="718"/>
      <c r="K447" s="718"/>
      <c r="L447" s="811"/>
      <c r="M447" s="880"/>
      <c r="N447" s="880"/>
      <c r="O447" s="880"/>
      <c r="P447" s="880"/>
      <c r="Q447" s="880"/>
      <c r="R447" s="880"/>
      <c r="S447" s="880"/>
      <c r="T447" s="811"/>
      <c r="U447" s="880"/>
      <c r="V447" s="880"/>
      <c r="W447" s="881"/>
      <c r="X447" s="881"/>
      <c r="Y447" s="881"/>
      <c r="Z447" s="881"/>
      <c r="AA447" s="881"/>
      <c r="AB447" s="881"/>
      <c r="AC447" s="881"/>
      <c r="AD447" s="880"/>
      <c r="AE447" s="880"/>
      <c r="AF447" s="880"/>
      <c r="AG447" s="881"/>
      <c r="AH447" s="882"/>
      <c r="AI447" s="879"/>
      <c r="AJ447" s="879"/>
      <c r="AK447" s="879"/>
      <c r="AL447" s="879"/>
      <c r="AM447" s="879"/>
      <c r="AN447" s="879"/>
      <c r="AO447" s="879"/>
      <c r="AP447" s="879"/>
      <c r="AQ447" s="879"/>
      <c r="AR447" s="879"/>
      <c r="AS447" s="879"/>
      <c r="AT447" s="879"/>
      <c r="AU447" s="879"/>
      <c r="AV447" s="879"/>
      <c r="AW447" s="879"/>
      <c r="AX447" s="879"/>
      <c r="AY447" s="879"/>
      <c r="AZ447" s="879"/>
      <c r="BA447" s="879"/>
      <c r="BB447" s="879"/>
      <c r="BC447" s="879"/>
      <c r="BD447" s="879"/>
    </row>
    <row r="448" ht="15.75" hidden="1" customHeight="1">
      <c r="F448" s="874" t="str">
        <f t="shared" si="1"/>
        <v/>
      </c>
      <c r="G448" s="718"/>
      <c r="H448" s="718"/>
      <c r="I448" s="718"/>
      <c r="J448" s="718"/>
      <c r="K448" s="718"/>
      <c r="L448" s="811"/>
      <c r="M448" s="880"/>
      <c r="N448" s="880"/>
      <c r="O448" s="880"/>
      <c r="P448" s="880"/>
      <c r="Q448" s="880"/>
      <c r="R448" s="880"/>
      <c r="S448" s="880"/>
      <c r="T448" s="811"/>
      <c r="U448" s="880"/>
      <c r="V448" s="880"/>
      <c r="W448" s="881"/>
      <c r="X448" s="881"/>
      <c r="Y448" s="881"/>
      <c r="Z448" s="881"/>
      <c r="AA448" s="881"/>
      <c r="AB448" s="881"/>
      <c r="AC448" s="881"/>
      <c r="AD448" s="880"/>
      <c r="AE448" s="880"/>
      <c r="AF448" s="880"/>
      <c r="AG448" s="881"/>
      <c r="AH448" s="882"/>
      <c r="AI448" s="879"/>
      <c r="AJ448" s="879"/>
      <c r="AK448" s="879"/>
      <c r="AL448" s="879"/>
      <c r="AM448" s="879"/>
      <c r="AN448" s="879"/>
      <c r="AO448" s="879"/>
      <c r="AP448" s="879"/>
      <c r="AQ448" s="879"/>
      <c r="AR448" s="879"/>
      <c r="AS448" s="879"/>
      <c r="AT448" s="879"/>
      <c r="AU448" s="879"/>
      <c r="AV448" s="879"/>
      <c r="AW448" s="879"/>
      <c r="AX448" s="879"/>
      <c r="AY448" s="879"/>
      <c r="AZ448" s="879"/>
      <c r="BA448" s="879"/>
      <c r="BB448" s="879"/>
      <c r="BC448" s="879"/>
      <c r="BD448" s="879"/>
    </row>
    <row r="449" ht="15.75" hidden="1" customHeight="1">
      <c r="F449" s="874" t="str">
        <f t="shared" si="1"/>
        <v/>
      </c>
      <c r="G449" s="718"/>
      <c r="H449" s="718"/>
      <c r="I449" s="718"/>
      <c r="J449" s="718"/>
      <c r="K449" s="718"/>
      <c r="L449" s="811"/>
      <c r="M449" s="880"/>
      <c r="N449" s="880"/>
      <c r="O449" s="880"/>
      <c r="P449" s="880"/>
      <c r="Q449" s="880"/>
      <c r="R449" s="880"/>
      <c r="S449" s="880"/>
      <c r="T449" s="811"/>
      <c r="U449" s="880"/>
      <c r="V449" s="880"/>
      <c r="W449" s="881"/>
      <c r="X449" s="881"/>
      <c r="Y449" s="881"/>
      <c r="Z449" s="881"/>
      <c r="AA449" s="881"/>
      <c r="AB449" s="881"/>
      <c r="AC449" s="881"/>
      <c r="AD449" s="880"/>
      <c r="AE449" s="880"/>
      <c r="AF449" s="880"/>
      <c r="AG449" s="881"/>
      <c r="AH449" s="882"/>
      <c r="AI449" s="879"/>
      <c r="AJ449" s="879"/>
      <c r="AK449" s="879"/>
      <c r="AL449" s="879"/>
      <c r="AM449" s="879"/>
      <c r="AN449" s="879"/>
      <c r="AO449" s="879"/>
      <c r="AP449" s="879"/>
      <c r="AQ449" s="879"/>
      <c r="AR449" s="879"/>
      <c r="AS449" s="879"/>
      <c r="AT449" s="879"/>
      <c r="AU449" s="879"/>
      <c r="AV449" s="879"/>
      <c r="AW449" s="879"/>
      <c r="AX449" s="879"/>
      <c r="AY449" s="879"/>
      <c r="AZ449" s="879"/>
      <c r="BA449" s="879"/>
      <c r="BB449" s="879"/>
      <c r="BC449" s="879"/>
      <c r="BD449" s="879"/>
    </row>
    <row r="450" ht="15.75" hidden="1" customHeight="1">
      <c r="F450" s="874" t="str">
        <f t="shared" si="1"/>
        <v/>
      </c>
      <c r="G450" s="718"/>
      <c r="H450" s="718"/>
      <c r="I450" s="718"/>
      <c r="J450" s="718"/>
      <c r="K450" s="718"/>
      <c r="L450" s="811"/>
      <c r="M450" s="880"/>
      <c r="N450" s="880"/>
      <c r="O450" s="880"/>
      <c r="P450" s="880"/>
      <c r="Q450" s="880"/>
      <c r="R450" s="880"/>
      <c r="S450" s="880"/>
      <c r="T450" s="811"/>
      <c r="U450" s="880"/>
      <c r="V450" s="880"/>
      <c r="W450" s="881"/>
      <c r="X450" s="881"/>
      <c r="Y450" s="881"/>
      <c r="Z450" s="881"/>
      <c r="AA450" s="881"/>
      <c r="AB450" s="881"/>
      <c r="AC450" s="881"/>
      <c r="AD450" s="880"/>
      <c r="AE450" s="880"/>
      <c r="AF450" s="880"/>
      <c r="AG450" s="881"/>
      <c r="AH450" s="882"/>
      <c r="AI450" s="879"/>
      <c r="AJ450" s="879"/>
      <c r="AK450" s="879"/>
      <c r="AL450" s="879"/>
      <c r="AM450" s="879"/>
      <c r="AN450" s="879"/>
      <c r="AO450" s="879"/>
      <c r="AP450" s="879"/>
      <c r="AQ450" s="879"/>
      <c r="AR450" s="879"/>
      <c r="AS450" s="879"/>
      <c r="AT450" s="879"/>
      <c r="AU450" s="879"/>
      <c r="AV450" s="879"/>
      <c r="AW450" s="879"/>
      <c r="AX450" s="879"/>
      <c r="AY450" s="879"/>
      <c r="AZ450" s="879"/>
      <c r="BA450" s="879"/>
      <c r="BB450" s="879"/>
      <c r="BC450" s="879"/>
      <c r="BD450" s="879"/>
    </row>
    <row r="451" ht="15.75" hidden="1" customHeight="1">
      <c r="F451" s="874" t="str">
        <f t="shared" si="1"/>
        <v/>
      </c>
      <c r="G451" s="718"/>
      <c r="H451" s="718"/>
      <c r="I451" s="718"/>
      <c r="J451" s="718"/>
      <c r="K451" s="718"/>
      <c r="L451" s="811"/>
      <c r="M451" s="880"/>
      <c r="N451" s="880"/>
      <c r="O451" s="880"/>
      <c r="P451" s="880"/>
      <c r="Q451" s="880"/>
      <c r="R451" s="880"/>
      <c r="S451" s="880"/>
      <c r="T451" s="811"/>
      <c r="U451" s="880"/>
      <c r="V451" s="880"/>
      <c r="W451" s="881"/>
      <c r="X451" s="881"/>
      <c r="Y451" s="881"/>
      <c r="Z451" s="881"/>
      <c r="AA451" s="881"/>
      <c r="AB451" s="881"/>
      <c r="AC451" s="881"/>
      <c r="AD451" s="880"/>
      <c r="AE451" s="880"/>
      <c r="AF451" s="880"/>
      <c r="AG451" s="881"/>
      <c r="AH451" s="882"/>
      <c r="AI451" s="879"/>
      <c r="AJ451" s="879"/>
      <c r="AK451" s="879"/>
      <c r="AL451" s="879"/>
      <c r="AM451" s="879"/>
      <c r="AN451" s="879"/>
      <c r="AO451" s="879"/>
      <c r="AP451" s="879"/>
      <c r="AQ451" s="879"/>
      <c r="AR451" s="879"/>
      <c r="AS451" s="879"/>
      <c r="AT451" s="879"/>
      <c r="AU451" s="879"/>
      <c r="AV451" s="879"/>
      <c r="AW451" s="879"/>
      <c r="AX451" s="879"/>
      <c r="AY451" s="879"/>
      <c r="AZ451" s="879"/>
      <c r="BA451" s="879"/>
      <c r="BB451" s="879"/>
      <c r="BC451" s="879"/>
      <c r="BD451" s="879"/>
    </row>
    <row r="452" ht="15.75" hidden="1" customHeight="1">
      <c r="F452" s="874" t="str">
        <f t="shared" si="1"/>
        <v/>
      </c>
      <c r="G452" s="718"/>
      <c r="H452" s="718"/>
      <c r="I452" s="718"/>
      <c r="J452" s="718"/>
      <c r="K452" s="718"/>
      <c r="L452" s="811"/>
      <c r="M452" s="880"/>
      <c r="N452" s="880"/>
      <c r="O452" s="880"/>
      <c r="P452" s="880"/>
      <c r="Q452" s="880"/>
      <c r="R452" s="880"/>
      <c r="S452" s="880"/>
      <c r="T452" s="811"/>
      <c r="U452" s="880"/>
      <c r="V452" s="880"/>
      <c r="W452" s="881"/>
      <c r="X452" s="881"/>
      <c r="Y452" s="881"/>
      <c r="Z452" s="881"/>
      <c r="AA452" s="881"/>
      <c r="AB452" s="881"/>
      <c r="AC452" s="881"/>
      <c r="AD452" s="880"/>
      <c r="AE452" s="880"/>
      <c r="AF452" s="880"/>
      <c r="AG452" s="881"/>
      <c r="AH452" s="882"/>
      <c r="AI452" s="879"/>
      <c r="AJ452" s="879"/>
      <c r="AK452" s="879"/>
      <c r="AL452" s="879"/>
      <c r="AM452" s="879"/>
      <c r="AN452" s="879"/>
      <c r="AO452" s="879"/>
      <c r="AP452" s="879"/>
      <c r="AQ452" s="879"/>
      <c r="AR452" s="879"/>
      <c r="AS452" s="879"/>
      <c r="AT452" s="879"/>
      <c r="AU452" s="879"/>
      <c r="AV452" s="879"/>
      <c r="AW452" s="879"/>
      <c r="AX452" s="879"/>
      <c r="AY452" s="879"/>
      <c r="AZ452" s="879"/>
      <c r="BA452" s="879"/>
      <c r="BB452" s="879"/>
      <c r="BC452" s="879"/>
      <c r="BD452" s="879"/>
    </row>
    <row r="453" ht="15.75" hidden="1" customHeight="1">
      <c r="F453" s="874" t="str">
        <f t="shared" si="1"/>
        <v/>
      </c>
      <c r="G453" s="718"/>
      <c r="H453" s="718"/>
      <c r="I453" s="718"/>
      <c r="J453" s="718"/>
      <c r="K453" s="718"/>
      <c r="L453" s="811"/>
      <c r="M453" s="880"/>
      <c r="N453" s="880"/>
      <c r="O453" s="880"/>
      <c r="P453" s="880"/>
      <c r="Q453" s="880"/>
      <c r="R453" s="880"/>
      <c r="S453" s="880"/>
      <c r="T453" s="811"/>
      <c r="U453" s="880"/>
      <c r="V453" s="880"/>
      <c r="W453" s="881"/>
      <c r="X453" s="881"/>
      <c r="Y453" s="881"/>
      <c r="Z453" s="881"/>
      <c r="AA453" s="881"/>
      <c r="AB453" s="881"/>
      <c r="AC453" s="881"/>
      <c r="AD453" s="880"/>
      <c r="AE453" s="880"/>
      <c r="AF453" s="880"/>
      <c r="AG453" s="881"/>
      <c r="AH453" s="882"/>
      <c r="AI453" s="879"/>
      <c r="AJ453" s="879"/>
      <c r="AK453" s="879"/>
      <c r="AL453" s="879"/>
      <c r="AM453" s="879"/>
      <c r="AN453" s="879"/>
      <c r="AO453" s="879"/>
      <c r="AP453" s="879"/>
      <c r="AQ453" s="879"/>
      <c r="AR453" s="879"/>
      <c r="AS453" s="879"/>
      <c r="AT453" s="879"/>
      <c r="AU453" s="879"/>
      <c r="AV453" s="879"/>
      <c r="AW453" s="879"/>
      <c r="AX453" s="879"/>
      <c r="AY453" s="879"/>
      <c r="AZ453" s="879"/>
      <c r="BA453" s="879"/>
      <c r="BB453" s="879"/>
      <c r="BC453" s="879"/>
      <c r="BD453" s="879"/>
    </row>
    <row r="454" ht="15.75" hidden="1" customHeight="1">
      <c r="F454" s="874" t="str">
        <f t="shared" si="1"/>
        <v/>
      </c>
      <c r="G454" s="718"/>
      <c r="H454" s="718"/>
      <c r="I454" s="718"/>
      <c r="J454" s="718"/>
      <c r="K454" s="718"/>
      <c r="L454" s="811"/>
      <c r="M454" s="880"/>
      <c r="N454" s="880"/>
      <c r="O454" s="880"/>
      <c r="P454" s="880"/>
      <c r="Q454" s="880"/>
      <c r="R454" s="880"/>
      <c r="S454" s="880"/>
      <c r="T454" s="811"/>
      <c r="U454" s="880"/>
      <c r="V454" s="880"/>
      <c r="W454" s="881"/>
      <c r="X454" s="881"/>
      <c r="Y454" s="881"/>
      <c r="Z454" s="881"/>
      <c r="AA454" s="881"/>
      <c r="AB454" s="881"/>
      <c r="AC454" s="881"/>
      <c r="AD454" s="880"/>
      <c r="AE454" s="880"/>
      <c r="AF454" s="880"/>
      <c r="AG454" s="881"/>
      <c r="AH454" s="882"/>
      <c r="AI454" s="879"/>
      <c r="AJ454" s="879"/>
      <c r="AK454" s="879"/>
      <c r="AL454" s="879"/>
      <c r="AM454" s="879"/>
      <c r="AN454" s="879"/>
      <c r="AO454" s="879"/>
      <c r="AP454" s="879"/>
      <c r="AQ454" s="879"/>
      <c r="AR454" s="879"/>
      <c r="AS454" s="879"/>
      <c r="AT454" s="879"/>
      <c r="AU454" s="879"/>
      <c r="AV454" s="879"/>
      <c r="AW454" s="879"/>
      <c r="AX454" s="879"/>
      <c r="AY454" s="879"/>
      <c r="AZ454" s="879"/>
      <c r="BA454" s="879"/>
      <c r="BB454" s="879"/>
      <c r="BC454" s="879"/>
      <c r="BD454" s="879"/>
    </row>
    <row r="455" ht="15.75" hidden="1" customHeight="1">
      <c r="F455" s="874" t="str">
        <f t="shared" si="1"/>
        <v/>
      </c>
      <c r="G455" s="718"/>
      <c r="H455" s="718"/>
      <c r="I455" s="718"/>
      <c r="J455" s="718"/>
      <c r="K455" s="718"/>
      <c r="L455" s="811"/>
      <c r="M455" s="880"/>
      <c r="N455" s="880"/>
      <c r="O455" s="880"/>
      <c r="P455" s="880"/>
      <c r="Q455" s="880"/>
      <c r="R455" s="880"/>
      <c r="S455" s="880"/>
      <c r="T455" s="811"/>
      <c r="U455" s="880"/>
      <c r="V455" s="880"/>
      <c r="W455" s="881"/>
      <c r="X455" s="881"/>
      <c r="Y455" s="881"/>
      <c r="Z455" s="881"/>
      <c r="AA455" s="881"/>
      <c r="AB455" s="881"/>
      <c r="AC455" s="881"/>
      <c r="AD455" s="880"/>
      <c r="AE455" s="880"/>
      <c r="AF455" s="880"/>
      <c r="AG455" s="881"/>
      <c r="AH455" s="882"/>
      <c r="AI455" s="879"/>
      <c r="AJ455" s="879"/>
      <c r="AK455" s="879"/>
      <c r="AL455" s="879"/>
      <c r="AM455" s="879"/>
      <c r="AN455" s="879"/>
      <c r="AO455" s="879"/>
      <c r="AP455" s="879"/>
      <c r="AQ455" s="879"/>
      <c r="AR455" s="879"/>
      <c r="AS455" s="879"/>
      <c r="AT455" s="879"/>
      <c r="AU455" s="879"/>
      <c r="AV455" s="879"/>
      <c r="AW455" s="879"/>
      <c r="AX455" s="879"/>
      <c r="AY455" s="879"/>
      <c r="AZ455" s="879"/>
      <c r="BA455" s="879"/>
      <c r="BB455" s="879"/>
      <c r="BC455" s="879"/>
      <c r="BD455" s="879"/>
    </row>
    <row r="456" ht="15.75" hidden="1" customHeight="1">
      <c r="F456" s="874" t="str">
        <f t="shared" si="1"/>
        <v/>
      </c>
      <c r="G456" s="718"/>
      <c r="H456" s="718"/>
      <c r="I456" s="718"/>
      <c r="J456" s="718"/>
      <c r="K456" s="718"/>
      <c r="L456" s="811"/>
      <c r="M456" s="880"/>
      <c r="N456" s="880"/>
      <c r="O456" s="880"/>
      <c r="P456" s="880"/>
      <c r="Q456" s="880"/>
      <c r="R456" s="880"/>
      <c r="S456" s="880"/>
      <c r="T456" s="811"/>
      <c r="U456" s="880"/>
      <c r="V456" s="880"/>
      <c r="W456" s="881"/>
      <c r="X456" s="881"/>
      <c r="Y456" s="881"/>
      <c r="Z456" s="881"/>
      <c r="AA456" s="881"/>
      <c r="AB456" s="881"/>
      <c r="AC456" s="881"/>
      <c r="AD456" s="880"/>
      <c r="AE456" s="880"/>
      <c r="AF456" s="880"/>
      <c r="AG456" s="881"/>
      <c r="AH456" s="882"/>
      <c r="AI456" s="879"/>
      <c r="AJ456" s="879"/>
      <c r="AK456" s="879"/>
      <c r="AL456" s="879"/>
      <c r="AM456" s="879"/>
      <c r="AN456" s="879"/>
      <c r="AO456" s="879"/>
      <c r="AP456" s="879"/>
      <c r="AQ456" s="879"/>
      <c r="AR456" s="879"/>
      <c r="AS456" s="879"/>
      <c r="AT456" s="879"/>
      <c r="AU456" s="879"/>
      <c r="AV456" s="879"/>
      <c r="AW456" s="879"/>
      <c r="AX456" s="879"/>
      <c r="AY456" s="879"/>
      <c r="AZ456" s="879"/>
      <c r="BA456" s="879"/>
      <c r="BB456" s="879"/>
      <c r="BC456" s="879"/>
      <c r="BD456" s="879"/>
    </row>
    <row r="457" ht="15.75" hidden="1" customHeight="1">
      <c r="F457" s="874" t="str">
        <f t="shared" si="1"/>
        <v/>
      </c>
      <c r="G457" s="718"/>
      <c r="H457" s="718"/>
      <c r="I457" s="718"/>
      <c r="J457" s="718"/>
      <c r="K457" s="718"/>
      <c r="L457" s="811"/>
      <c r="M457" s="880"/>
      <c r="N457" s="880"/>
      <c r="O457" s="880"/>
      <c r="P457" s="880"/>
      <c r="Q457" s="880"/>
      <c r="R457" s="880"/>
      <c r="S457" s="880"/>
      <c r="T457" s="811"/>
      <c r="U457" s="880"/>
      <c r="V457" s="880"/>
      <c r="W457" s="881"/>
      <c r="X457" s="881"/>
      <c r="Y457" s="881"/>
      <c r="Z457" s="881"/>
      <c r="AA457" s="881"/>
      <c r="AB457" s="881"/>
      <c r="AC457" s="881"/>
      <c r="AD457" s="880"/>
      <c r="AE457" s="880"/>
      <c r="AF457" s="880"/>
      <c r="AG457" s="881"/>
      <c r="AH457" s="882"/>
      <c r="AI457" s="879"/>
      <c r="AJ457" s="879"/>
      <c r="AK457" s="879"/>
      <c r="AL457" s="879"/>
      <c r="AM457" s="879"/>
      <c r="AN457" s="879"/>
      <c r="AO457" s="879"/>
      <c r="AP457" s="879"/>
      <c r="AQ457" s="879"/>
      <c r="AR457" s="879"/>
      <c r="AS457" s="879"/>
      <c r="AT457" s="879"/>
      <c r="AU457" s="879"/>
      <c r="AV457" s="879"/>
      <c r="AW457" s="879"/>
      <c r="AX457" s="879"/>
      <c r="AY457" s="879"/>
      <c r="AZ457" s="879"/>
      <c r="BA457" s="879"/>
      <c r="BB457" s="879"/>
      <c r="BC457" s="879"/>
      <c r="BD457" s="879"/>
    </row>
    <row r="458" ht="15.75" hidden="1" customHeight="1">
      <c r="F458" s="874" t="str">
        <f t="shared" si="1"/>
        <v/>
      </c>
      <c r="G458" s="718"/>
      <c r="H458" s="718"/>
      <c r="I458" s="718"/>
      <c r="J458" s="718"/>
      <c r="K458" s="718"/>
      <c r="L458" s="811"/>
      <c r="M458" s="880"/>
      <c r="N458" s="880"/>
      <c r="O458" s="880"/>
      <c r="P458" s="880"/>
      <c r="Q458" s="880"/>
      <c r="R458" s="880"/>
      <c r="S458" s="880"/>
      <c r="T458" s="811"/>
      <c r="U458" s="880"/>
      <c r="V458" s="880"/>
      <c r="W458" s="881"/>
      <c r="X458" s="881"/>
      <c r="Y458" s="881"/>
      <c r="Z458" s="881"/>
      <c r="AA458" s="881"/>
      <c r="AB458" s="881"/>
      <c r="AC458" s="881"/>
      <c r="AD458" s="880"/>
      <c r="AE458" s="880"/>
      <c r="AF458" s="880"/>
      <c r="AG458" s="881"/>
      <c r="AH458" s="882"/>
      <c r="AI458" s="879"/>
      <c r="AJ458" s="879"/>
      <c r="AK458" s="879"/>
      <c r="AL458" s="879"/>
      <c r="AM458" s="879"/>
      <c r="AN458" s="879"/>
      <c r="AO458" s="879"/>
      <c r="AP458" s="879"/>
      <c r="AQ458" s="879"/>
      <c r="AR458" s="879"/>
      <c r="AS458" s="879"/>
      <c r="AT458" s="879"/>
      <c r="AU458" s="879"/>
      <c r="AV458" s="879"/>
      <c r="AW458" s="879"/>
      <c r="AX458" s="879"/>
      <c r="AY458" s="879"/>
      <c r="AZ458" s="879"/>
      <c r="BA458" s="879"/>
      <c r="BB458" s="879"/>
      <c r="BC458" s="879"/>
      <c r="BD458" s="879"/>
    </row>
    <row r="459" ht="15.75" hidden="1" customHeight="1">
      <c r="F459" s="874" t="str">
        <f t="shared" si="1"/>
        <v/>
      </c>
      <c r="G459" s="718"/>
      <c r="H459" s="718"/>
      <c r="I459" s="718"/>
      <c r="J459" s="718"/>
      <c r="K459" s="718"/>
      <c r="L459" s="811"/>
      <c r="M459" s="880"/>
      <c r="N459" s="880"/>
      <c r="O459" s="880"/>
      <c r="P459" s="880"/>
      <c r="Q459" s="880"/>
      <c r="R459" s="880"/>
      <c r="S459" s="880"/>
      <c r="T459" s="811"/>
      <c r="U459" s="880"/>
      <c r="V459" s="880"/>
      <c r="W459" s="881"/>
      <c r="X459" s="881"/>
      <c r="Y459" s="881"/>
      <c r="Z459" s="881"/>
      <c r="AA459" s="881"/>
      <c r="AB459" s="881"/>
      <c r="AC459" s="881"/>
      <c r="AD459" s="880"/>
      <c r="AE459" s="880"/>
      <c r="AF459" s="880"/>
      <c r="AG459" s="881"/>
      <c r="AH459" s="882"/>
      <c r="AI459" s="879"/>
      <c r="AJ459" s="879"/>
      <c r="AK459" s="879"/>
      <c r="AL459" s="879"/>
      <c r="AM459" s="879"/>
      <c r="AN459" s="879"/>
      <c r="AO459" s="879"/>
      <c r="AP459" s="879"/>
      <c r="AQ459" s="879"/>
      <c r="AR459" s="879"/>
      <c r="AS459" s="879"/>
      <c r="AT459" s="879"/>
      <c r="AU459" s="879"/>
      <c r="AV459" s="879"/>
      <c r="AW459" s="879"/>
      <c r="AX459" s="879"/>
      <c r="AY459" s="879"/>
      <c r="AZ459" s="879"/>
      <c r="BA459" s="879"/>
      <c r="BB459" s="879"/>
      <c r="BC459" s="879"/>
      <c r="BD459" s="879"/>
    </row>
    <row r="460" ht="15.75" hidden="1" customHeight="1">
      <c r="F460" s="874" t="str">
        <f t="shared" si="1"/>
        <v/>
      </c>
      <c r="G460" s="718"/>
      <c r="H460" s="718"/>
      <c r="I460" s="718"/>
      <c r="J460" s="718"/>
      <c r="K460" s="718"/>
      <c r="L460" s="811"/>
      <c r="M460" s="880"/>
      <c r="N460" s="880"/>
      <c r="O460" s="880"/>
      <c r="P460" s="880"/>
      <c r="Q460" s="880"/>
      <c r="R460" s="880"/>
      <c r="S460" s="880"/>
      <c r="T460" s="811"/>
      <c r="U460" s="880"/>
      <c r="V460" s="880"/>
      <c r="W460" s="881"/>
      <c r="X460" s="881"/>
      <c r="Y460" s="881"/>
      <c r="Z460" s="881"/>
      <c r="AA460" s="881"/>
      <c r="AB460" s="881"/>
      <c r="AC460" s="881"/>
      <c r="AD460" s="880"/>
      <c r="AE460" s="880"/>
      <c r="AF460" s="880"/>
      <c r="AG460" s="881"/>
      <c r="AH460" s="882"/>
      <c r="AI460" s="879"/>
      <c r="AJ460" s="879"/>
      <c r="AK460" s="879"/>
      <c r="AL460" s="879"/>
      <c r="AM460" s="879"/>
      <c r="AN460" s="879"/>
      <c r="AO460" s="879"/>
      <c r="AP460" s="879"/>
      <c r="AQ460" s="879"/>
      <c r="AR460" s="879"/>
      <c r="AS460" s="879"/>
      <c r="AT460" s="879"/>
      <c r="AU460" s="879"/>
      <c r="AV460" s="879"/>
      <c r="AW460" s="879"/>
      <c r="AX460" s="879"/>
      <c r="AY460" s="879"/>
      <c r="AZ460" s="879"/>
      <c r="BA460" s="879"/>
      <c r="BB460" s="879"/>
      <c r="BC460" s="879"/>
      <c r="BD460" s="879"/>
    </row>
    <row r="461" ht="15.75" hidden="1" customHeight="1">
      <c r="F461" s="874" t="str">
        <f t="shared" si="1"/>
        <v/>
      </c>
      <c r="G461" s="718"/>
      <c r="H461" s="718"/>
      <c r="I461" s="718"/>
      <c r="J461" s="718"/>
      <c r="K461" s="718"/>
      <c r="L461" s="811"/>
      <c r="M461" s="880"/>
      <c r="N461" s="880"/>
      <c r="O461" s="880"/>
      <c r="P461" s="880"/>
      <c r="Q461" s="880"/>
      <c r="R461" s="880"/>
      <c r="S461" s="880"/>
      <c r="T461" s="811"/>
      <c r="U461" s="880"/>
      <c r="V461" s="880"/>
      <c r="W461" s="881"/>
      <c r="X461" s="881"/>
      <c r="Y461" s="881"/>
      <c r="Z461" s="881"/>
      <c r="AA461" s="881"/>
      <c r="AB461" s="881"/>
      <c r="AC461" s="881"/>
      <c r="AD461" s="880"/>
      <c r="AE461" s="880"/>
      <c r="AF461" s="880"/>
      <c r="AG461" s="881"/>
      <c r="AH461" s="882"/>
      <c r="AI461" s="879"/>
      <c r="AJ461" s="879"/>
      <c r="AK461" s="879"/>
      <c r="AL461" s="879"/>
      <c r="AM461" s="879"/>
      <c r="AN461" s="879"/>
      <c r="AO461" s="879"/>
      <c r="AP461" s="879"/>
      <c r="AQ461" s="879"/>
      <c r="AR461" s="879"/>
      <c r="AS461" s="879"/>
      <c r="AT461" s="879"/>
      <c r="AU461" s="879"/>
      <c r="AV461" s="879"/>
      <c r="AW461" s="879"/>
      <c r="AX461" s="879"/>
      <c r="AY461" s="879"/>
      <c r="AZ461" s="879"/>
      <c r="BA461" s="879"/>
      <c r="BB461" s="879"/>
      <c r="BC461" s="879"/>
      <c r="BD461" s="879"/>
    </row>
    <row r="462" ht="15.75" hidden="1" customHeight="1">
      <c r="F462" s="874" t="str">
        <f t="shared" si="1"/>
        <v/>
      </c>
      <c r="G462" s="718"/>
      <c r="H462" s="718"/>
      <c r="I462" s="718"/>
      <c r="J462" s="718"/>
      <c r="K462" s="718"/>
      <c r="L462" s="811"/>
      <c r="M462" s="880"/>
      <c r="N462" s="880"/>
      <c r="O462" s="880"/>
      <c r="P462" s="880"/>
      <c r="Q462" s="880"/>
      <c r="R462" s="880"/>
      <c r="S462" s="880"/>
      <c r="T462" s="811"/>
      <c r="U462" s="880"/>
      <c r="V462" s="880"/>
      <c r="W462" s="881"/>
      <c r="X462" s="881"/>
      <c r="Y462" s="881"/>
      <c r="Z462" s="881"/>
      <c r="AA462" s="881"/>
      <c r="AB462" s="881"/>
      <c r="AC462" s="881"/>
      <c r="AD462" s="880"/>
      <c r="AE462" s="880"/>
      <c r="AF462" s="880"/>
      <c r="AG462" s="881"/>
      <c r="AH462" s="882"/>
      <c r="AI462" s="879"/>
      <c r="AJ462" s="879"/>
      <c r="AK462" s="879"/>
      <c r="AL462" s="879"/>
      <c r="AM462" s="879"/>
      <c r="AN462" s="879"/>
      <c r="AO462" s="879"/>
      <c r="AP462" s="879"/>
      <c r="AQ462" s="879"/>
      <c r="AR462" s="879"/>
      <c r="AS462" s="879"/>
      <c r="AT462" s="879"/>
      <c r="AU462" s="879"/>
      <c r="AV462" s="879"/>
      <c r="AW462" s="879"/>
      <c r="AX462" s="879"/>
      <c r="AY462" s="879"/>
      <c r="AZ462" s="879"/>
      <c r="BA462" s="879"/>
      <c r="BB462" s="879"/>
      <c r="BC462" s="879"/>
      <c r="BD462" s="879"/>
    </row>
    <row r="463" ht="15.75" hidden="1" customHeight="1">
      <c r="F463" s="874" t="str">
        <f t="shared" si="1"/>
        <v/>
      </c>
      <c r="G463" s="718"/>
      <c r="H463" s="718"/>
      <c r="I463" s="718"/>
      <c r="J463" s="718"/>
      <c r="K463" s="718"/>
      <c r="L463" s="811"/>
      <c r="M463" s="880"/>
      <c r="N463" s="880"/>
      <c r="O463" s="880"/>
      <c r="P463" s="880"/>
      <c r="Q463" s="880"/>
      <c r="R463" s="880"/>
      <c r="S463" s="880"/>
      <c r="T463" s="811"/>
      <c r="U463" s="880"/>
      <c r="V463" s="880"/>
      <c r="W463" s="881"/>
      <c r="X463" s="881"/>
      <c r="Y463" s="881"/>
      <c r="Z463" s="881"/>
      <c r="AA463" s="881"/>
      <c r="AB463" s="881"/>
      <c r="AC463" s="881"/>
      <c r="AD463" s="880"/>
      <c r="AE463" s="880"/>
      <c r="AF463" s="880"/>
      <c r="AG463" s="881"/>
      <c r="AH463" s="882"/>
      <c r="AI463" s="879"/>
      <c r="AJ463" s="879"/>
      <c r="AK463" s="879"/>
      <c r="AL463" s="879"/>
      <c r="AM463" s="879"/>
      <c r="AN463" s="879"/>
      <c r="AO463" s="879"/>
      <c r="AP463" s="879"/>
      <c r="AQ463" s="879"/>
      <c r="AR463" s="879"/>
      <c r="AS463" s="879"/>
      <c r="AT463" s="879"/>
      <c r="AU463" s="879"/>
      <c r="AV463" s="879"/>
      <c r="AW463" s="879"/>
      <c r="AX463" s="879"/>
      <c r="AY463" s="879"/>
      <c r="AZ463" s="879"/>
      <c r="BA463" s="879"/>
      <c r="BB463" s="879"/>
      <c r="BC463" s="879"/>
      <c r="BD463" s="879"/>
    </row>
    <row r="464" ht="15.75" hidden="1" customHeight="1">
      <c r="F464" s="874" t="str">
        <f t="shared" si="1"/>
        <v/>
      </c>
      <c r="G464" s="718"/>
      <c r="H464" s="718"/>
      <c r="I464" s="718"/>
      <c r="J464" s="718"/>
      <c r="K464" s="718"/>
      <c r="L464" s="811"/>
      <c r="M464" s="880"/>
      <c r="N464" s="880"/>
      <c r="O464" s="880"/>
      <c r="P464" s="880"/>
      <c r="Q464" s="880"/>
      <c r="R464" s="880"/>
      <c r="S464" s="880"/>
      <c r="T464" s="811"/>
      <c r="U464" s="880"/>
      <c r="V464" s="880"/>
      <c r="W464" s="881"/>
      <c r="X464" s="881"/>
      <c r="Y464" s="881"/>
      <c r="Z464" s="881"/>
      <c r="AA464" s="881"/>
      <c r="AB464" s="881"/>
      <c r="AC464" s="881"/>
      <c r="AD464" s="880"/>
      <c r="AE464" s="880"/>
      <c r="AF464" s="880"/>
      <c r="AG464" s="881"/>
      <c r="AH464" s="882"/>
      <c r="AI464" s="879"/>
      <c r="AJ464" s="879"/>
      <c r="AK464" s="879"/>
      <c r="AL464" s="879"/>
      <c r="AM464" s="879"/>
      <c r="AN464" s="879"/>
      <c r="AO464" s="879"/>
      <c r="AP464" s="879"/>
      <c r="AQ464" s="879"/>
      <c r="AR464" s="879"/>
      <c r="AS464" s="879"/>
      <c r="AT464" s="879"/>
      <c r="AU464" s="879"/>
      <c r="AV464" s="879"/>
      <c r="AW464" s="879"/>
      <c r="AX464" s="879"/>
      <c r="AY464" s="879"/>
      <c r="AZ464" s="879"/>
      <c r="BA464" s="879"/>
      <c r="BB464" s="879"/>
      <c r="BC464" s="879"/>
      <c r="BD464" s="879"/>
    </row>
    <row r="465" ht="15.75" hidden="1" customHeight="1">
      <c r="F465" s="874" t="str">
        <f t="shared" si="1"/>
        <v/>
      </c>
      <c r="G465" s="718"/>
      <c r="H465" s="718"/>
      <c r="I465" s="718"/>
      <c r="J465" s="718"/>
      <c r="K465" s="718"/>
      <c r="L465" s="811"/>
      <c r="M465" s="880"/>
      <c r="N465" s="880"/>
      <c r="O465" s="880"/>
      <c r="P465" s="880"/>
      <c r="Q465" s="880"/>
      <c r="R465" s="880"/>
      <c r="S465" s="880"/>
      <c r="T465" s="811"/>
      <c r="U465" s="880"/>
      <c r="V465" s="880"/>
      <c r="W465" s="881"/>
      <c r="X465" s="881"/>
      <c r="Y465" s="881"/>
      <c r="Z465" s="881"/>
      <c r="AA465" s="881"/>
      <c r="AB465" s="881"/>
      <c r="AC465" s="881"/>
      <c r="AD465" s="880"/>
      <c r="AE465" s="880"/>
      <c r="AF465" s="880"/>
      <c r="AG465" s="881"/>
      <c r="AH465" s="882"/>
      <c r="AI465" s="879"/>
      <c r="AJ465" s="879"/>
      <c r="AK465" s="879"/>
      <c r="AL465" s="879"/>
      <c r="AM465" s="879"/>
      <c r="AN465" s="879"/>
      <c r="AO465" s="879"/>
      <c r="AP465" s="879"/>
      <c r="AQ465" s="879"/>
      <c r="AR465" s="879"/>
      <c r="AS465" s="879"/>
      <c r="AT465" s="879"/>
      <c r="AU465" s="879"/>
      <c r="AV465" s="879"/>
      <c r="AW465" s="879"/>
      <c r="AX465" s="879"/>
      <c r="AY465" s="879"/>
      <c r="AZ465" s="879"/>
      <c r="BA465" s="879"/>
      <c r="BB465" s="879"/>
      <c r="BC465" s="879"/>
      <c r="BD465" s="879"/>
    </row>
    <row r="466" ht="15.75" hidden="1" customHeight="1">
      <c r="F466" s="874" t="str">
        <f t="shared" si="1"/>
        <v/>
      </c>
      <c r="G466" s="718"/>
      <c r="H466" s="718"/>
      <c r="I466" s="718"/>
      <c r="J466" s="718"/>
      <c r="K466" s="718"/>
      <c r="L466" s="811"/>
      <c r="M466" s="880"/>
      <c r="N466" s="880"/>
      <c r="O466" s="880"/>
      <c r="P466" s="880"/>
      <c r="Q466" s="880"/>
      <c r="R466" s="880"/>
      <c r="S466" s="880"/>
      <c r="T466" s="811"/>
      <c r="U466" s="880"/>
      <c r="V466" s="880"/>
      <c r="W466" s="881"/>
      <c r="X466" s="881"/>
      <c r="Y466" s="881"/>
      <c r="Z466" s="881"/>
      <c r="AA466" s="881"/>
      <c r="AB466" s="881"/>
      <c r="AC466" s="881"/>
      <c r="AD466" s="880"/>
      <c r="AE466" s="880"/>
      <c r="AF466" s="880"/>
      <c r="AG466" s="881"/>
      <c r="AH466" s="882"/>
      <c r="AI466" s="879"/>
      <c r="AJ466" s="879"/>
      <c r="AK466" s="879"/>
      <c r="AL466" s="879"/>
      <c r="AM466" s="879"/>
      <c r="AN466" s="879"/>
      <c r="AO466" s="879"/>
      <c r="AP466" s="879"/>
      <c r="AQ466" s="879"/>
      <c r="AR466" s="879"/>
      <c r="AS466" s="879"/>
      <c r="AT466" s="879"/>
      <c r="AU466" s="879"/>
      <c r="AV466" s="879"/>
      <c r="AW466" s="879"/>
      <c r="AX466" s="879"/>
      <c r="AY466" s="879"/>
      <c r="AZ466" s="879"/>
      <c r="BA466" s="879"/>
      <c r="BB466" s="879"/>
      <c r="BC466" s="879"/>
      <c r="BD466" s="879"/>
    </row>
    <row r="467" ht="15.75" hidden="1" customHeight="1">
      <c r="F467" s="874" t="str">
        <f t="shared" si="1"/>
        <v/>
      </c>
      <c r="G467" s="718"/>
      <c r="H467" s="718"/>
      <c r="I467" s="718"/>
      <c r="J467" s="718"/>
      <c r="K467" s="718"/>
      <c r="L467" s="811"/>
      <c r="M467" s="880"/>
      <c r="N467" s="880"/>
      <c r="O467" s="880"/>
      <c r="P467" s="880"/>
      <c r="Q467" s="880"/>
      <c r="R467" s="880"/>
      <c r="S467" s="880"/>
      <c r="T467" s="811"/>
      <c r="U467" s="880"/>
      <c r="V467" s="880"/>
      <c r="W467" s="881"/>
      <c r="X467" s="881"/>
      <c r="Y467" s="881"/>
      <c r="Z467" s="881"/>
      <c r="AA467" s="881"/>
      <c r="AB467" s="881"/>
      <c r="AC467" s="881"/>
      <c r="AD467" s="880"/>
      <c r="AE467" s="880"/>
      <c r="AF467" s="880"/>
      <c r="AG467" s="881"/>
      <c r="AH467" s="882"/>
      <c r="AI467" s="879"/>
      <c r="AJ467" s="879"/>
      <c r="AK467" s="879"/>
      <c r="AL467" s="879"/>
      <c r="AM467" s="879"/>
      <c r="AN467" s="879"/>
      <c r="AO467" s="879"/>
      <c r="AP467" s="879"/>
      <c r="AQ467" s="879"/>
      <c r="AR467" s="879"/>
      <c r="AS467" s="879"/>
      <c r="AT467" s="879"/>
      <c r="AU467" s="879"/>
      <c r="AV467" s="879"/>
      <c r="AW467" s="879"/>
      <c r="AX467" s="879"/>
      <c r="AY467" s="879"/>
      <c r="AZ467" s="879"/>
      <c r="BA467" s="879"/>
      <c r="BB467" s="879"/>
      <c r="BC467" s="879"/>
      <c r="BD467" s="879"/>
    </row>
    <row r="468" ht="15.75" hidden="1" customHeight="1">
      <c r="F468" s="874" t="str">
        <f t="shared" si="1"/>
        <v/>
      </c>
      <c r="G468" s="718"/>
      <c r="H468" s="718"/>
      <c r="I468" s="718"/>
      <c r="J468" s="718"/>
      <c r="K468" s="718"/>
      <c r="L468" s="811"/>
      <c r="M468" s="880"/>
      <c r="N468" s="880"/>
      <c r="O468" s="880"/>
      <c r="P468" s="880"/>
      <c r="Q468" s="880"/>
      <c r="R468" s="880"/>
      <c r="S468" s="880"/>
      <c r="T468" s="811"/>
      <c r="U468" s="880"/>
      <c r="V468" s="880"/>
      <c r="W468" s="881"/>
      <c r="X468" s="881"/>
      <c r="Y468" s="881"/>
      <c r="Z468" s="881"/>
      <c r="AA468" s="881"/>
      <c r="AB468" s="881"/>
      <c r="AC468" s="881"/>
      <c r="AD468" s="880"/>
      <c r="AE468" s="880"/>
      <c r="AF468" s="880"/>
      <c r="AG468" s="881"/>
      <c r="AH468" s="882"/>
      <c r="AI468" s="879"/>
      <c r="AJ468" s="879"/>
      <c r="AK468" s="879"/>
      <c r="AL468" s="879"/>
      <c r="AM468" s="879"/>
      <c r="AN468" s="879"/>
      <c r="AO468" s="879"/>
      <c r="AP468" s="879"/>
      <c r="AQ468" s="879"/>
      <c r="AR468" s="879"/>
      <c r="AS468" s="879"/>
      <c r="AT468" s="879"/>
      <c r="AU468" s="879"/>
      <c r="AV468" s="879"/>
      <c r="AW468" s="879"/>
      <c r="AX468" s="879"/>
      <c r="AY468" s="879"/>
      <c r="AZ468" s="879"/>
      <c r="BA468" s="879"/>
      <c r="BB468" s="879"/>
      <c r="BC468" s="879"/>
      <c r="BD468" s="879"/>
    </row>
    <row r="469" ht="15.75" hidden="1" customHeight="1">
      <c r="F469" s="874" t="str">
        <f t="shared" si="1"/>
        <v/>
      </c>
      <c r="G469" s="718"/>
      <c r="H469" s="718"/>
      <c r="I469" s="718"/>
      <c r="J469" s="718"/>
      <c r="K469" s="718"/>
      <c r="L469" s="811"/>
      <c r="M469" s="880"/>
      <c r="N469" s="880"/>
      <c r="O469" s="880"/>
      <c r="P469" s="880"/>
      <c r="Q469" s="880"/>
      <c r="R469" s="880"/>
      <c r="S469" s="880"/>
      <c r="T469" s="811"/>
      <c r="U469" s="880"/>
      <c r="V469" s="880"/>
      <c r="W469" s="881"/>
      <c r="X469" s="881"/>
      <c r="Y469" s="881"/>
      <c r="Z469" s="881"/>
      <c r="AA469" s="881"/>
      <c r="AB469" s="881"/>
      <c r="AC469" s="881"/>
      <c r="AD469" s="880"/>
      <c r="AE469" s="880"/>
      <c r="AF469" s="880"/>
      <c r="AG469" s="881"/>
      <c r="AH469" s="882"/>
      <c r="AI469" s="879"/>
      <c r="AJ469" s="879"/>
      <c r="AK469" s="879"/>
      <c r="AL469" s="879"/>
      <c r="AM469" s="879"/>
      <c r="AN469" s="879"/>
      <c r="AO469" s="879"/>
      <c r="AP469" s="879"/>
      <c r="AQ469" s="879"/>
      <c r="AR469" s="879"/>
      <c r="AS469" s="879"/>
      <c r="AT469" s="879"/>
      <c r="AU469" s="879"/>
      <c r="AV469" s="879"/>
      <c r="AW469" s="879"/>
      <c r="AX469" s="879"/>
      <c r="AY469" s="879"/>
      <c r="AZ469" s="879"/>
      <c r="BA469" s="879"/>
      <c r="BB469" s="879"/>
      <c r="BC469" s="879"/>
      <c r="BD469" s="879"/>
    </row>
    <row r="470" ht="15.75" hidden="1" customHeight="1">
      <c r="F470" s="874" t="str">
        <f t="shared" si="1"/>
        <v/>
      </c>
      <c r="G470" s="718"/>
      <c r="H470" s="718"/>
      <c r="I470" s="718"/>
      <c r="J470" s="718"/>
      <c r="K470" s="718"/>
      <c r="L470" s="811"/>
      <c r="M470" s="880"/>
      <c r="N470" s="880"/>
      <c r="O470" s="880"/>
      <c r="P470" s="880"/>
      <c r="Q470" s="880"/>
      <c r="R470" s="880"/>
      <c r="S470" s="880"/>
      <c r="T470" s="811"/>
      <c r="U470" s="880"/>
      <c r="V470" s="880"/>
      <c r="W470" s="881"/>
      <c r="X470" s="881"/>
      <c r="Y470" s="881"/>
      <c r="Z470" s="881"/>
      <c r="AA470" s="881"/>
      <c r="AB470" s="881"/>
      <c r="AC470" s="881"/>
      <c r="AD470" s="880"/>
      <c r="AE470" s="880"/>
      <c r="AF470" s="880"/>
      <c r="AG470" s="881"/>
      <c r="AH470" s="882"/>
      <c r="AI470" s="879"/>
      <c r="AJ470" s="879"/>
      <c r="AK470" s="879"/>
      <c r="AL470" s="879"/>
      <c r="AM470" s="879"/>
      <c r="AN470" s="879"/>
      <c r="AO470" s="879"/>
      <c r="AP470" s="879"/>
      <c r="AQ470" s="879"/>
      <c r="AR470" s="879"/>
      <c r="AS470" s="879"/>
      <c r="AT470" s="879"/>
      <c r="AU470" s="879"/>
      <c r="AV470" s="879"/>
      <c r="AW470" s="879"/>
      <c r="AX470" s="879"/>
      <c r="AY470" s="879"/>
      <c r="AZ470" s="879"/>
      <c r="BA470" s="879"/>
      <c r="BB470" s="879"/>
      <c r="BC470" s="879"/>
      <c r="BD470" s="879"/>
    </row>
    <row r="471" ht="15.75" hidden="1" customHeight="1">
      <c r="F471" s="874" t="str">
        <f t="shared" si="1"/>
        <v/>
      </c>
      <c r="G471" s="718"/>
      <c r="H471" s="718"/>
      <c r="I471" s="718"/>
      <c r="J471" s="718"/>
      <c r="K471" s="718"/>
      <c r="L471" s="811"/>
      <c r="M471" s="880"/>
      <c r="N471" s="880"/>
      <c r="O471" s="880"/>
      <c r="P471" s="880"/>
      <c r="Q471" s="880"/>
      <c r="R471" s="880"/>
      <c r="S471" s="880"/>
      <c r="T471" s="811"/>
      <c r="U471" s="880"/>
      <c r="V471" s="880"/>
      <c r="W471" s="881"/>
      <c r="X471" s="881"/>
      <c r="Y471" s="881"/>
      <c r="Z471" s="881"/>
      <c r="AA471" s="881"/>
      <c r="AB471" s="881"/>
      <c r="AC471" s="881"/>
      <c r="AD471" s="880"/>
      <c r="AE471" s="880"/>
      <c r="AF471" s="880"/>
      <c r="AG471" s="881"/>
      <c r="AH471" s="882"/>
      <c r="AI471" s="879"/>
      <c r="AJ471" s="879"/>
      <c r="AK471" s="879"/>
      <c r="AL471" s="879"/>
      <c r="AM471" s="879"/>
      <c r="AN471" s="879"/>
      <c r="AO471" s="879"/>
      <c r="AP471" s="879"/>
      <c r="AQ471" s="879"/>
      <c r="AR471" s="879"/>
      <c r="AS471" s="879"/>
      <c r="AT471" s="879"/>
      <c r="AU471" s="879"/>
      <c r="AV471" s="879"/>
      <c r="AW471" s="879"/>
      <c r="AX471" s="879"/>
      <c r="AY471" s="879"/>
      <c r="AZ471" s="879"/>
      <c r="BA471" s="879"/>
      <c r="BB471" s="879"/>
      <c r="BC471" s="879"/>
      <c r="BD471" s="879"/>
    </row>
    <row r="472" ht="15.75" hidden="1" customHeight="1">
      <c r="F472" s="874" t="str">
        <f t="shared" si="1"/>
        <v/>
      </c>
      <c r="G472" s="718"/>
      <c r="H472" s="718"/>
      <c r="I472" s="718"/>
      <c r="J472" s="718"/>
      <c r="K472" s="718"/>
      <c r="L472" s="811"/>
      <c r="M472" s="880"/>
      <c r="N472" s="880"/>
      <c r="O472" s="880"/>
      <c r="P472" s="880"/>
      <c r="Q472" s="880"/>
      <c r="R472" s="880"/>
      <c r="S472" s="880"/>
      <c r="T472" s="811"/>
      <c r="U472" s="880"/>
      <c r="V472" s="880"/>
      <c r="W472" s="881"/>
      <c r="X472" s="881"/>
      <c r="Y472" s="881"/>
      <c r="Z472" s="881"/>
      <c r="AA472" s="881"/>
      <c r="AB472" s="881"/>
      <c r="AC472" s="881"/>
      <c r="AD472" s="880"/>
      <c r="AE472" s="880"/>
      <c r="AF472" s="880"/>
      <c r="AG472" s="881"/>
      <c r="AH472" s="882"/>
      <c r="AI472" s="879"/>
      <c r="AJ472" s="879"/>
      <c r="AK472" s="879"/>
      <c r="AL472" s="879"/>
      <c r="AM472" s="879"/>
      <c r="AN472" s="879"/>
      <c r="AO472" s="879"/>
      <c r="AP472" s="879"/>
      <c r="AQ472" s="879"/>
      <c r="AR472" s="879"/>
      <c r="AS472" s="879"/>
      <c r="AT472" s="879"/>
      <c r="AU472" s="879"/>
      <c r="AV472" s="879"/>
      <c r="AW472" s="879"/>
      <c r="AX472" s="879"/>
      <c r="AY472" s="879"/>
      <c r="AZ472" s="879"/>
      <c r="BA472" s="879"/>
      <c r="BB472" s="879"/>
      <c r="BC472" s="879"/>
      <c r="BD472" s="879"/>
    </row>
    <row r="473" ht="15.75" hidden="1" customHeight="1">
      <c r="F473" s="874" t="str">
        <f t="shared" si="1"/>
        <v/>
      </c>
      <c r="G473" s="718"/>
      <c r="H473" s="718"/>
      <c r="I473" s="718"/>
      <c r="J473" s="718"/>
      <c r="K473" s="718"/>
      <c r="L473" s="811"/>
      <c r="M473" s="880"/>
      <c r="N473" s="880"/>
      <c r="O473" s="880"/>
      <c r="P473" s="880"/>
      <c r="Q473" s="880"/>
      <c r="R473" s="880"/>
      <c r="S473" s="880"/>
      <c r="T473" s="811"/>
      <c r="U473" s="880"/>
      <c r="V473" s="880"/>
      <c r="W473" s="881"/>
      <c r="X473" s="881"/>
      <c r="Y473" s="881"/>
      <c r="Z473" s="881"/>
      <c r="AA473" s="881"/>
      <c r="AB473" s="881"/>
      <c r="AC473" s="881"/>
      <c r="AD473" s="880"/>
      <c r="AE473" s="880"/>
      <c r="AF473" s="880"/>
      <c r="AG473" s="881"/>
      <c r="AH473" s="882"/>
      <c r="AI473" s="879"/>
      <c r="AJ473" s="879"/>
      <c r="AK473" s="879"/>
      <c r="AL473" s="879"/>
      <c r="AM473" s="879"/>
      <c r="AN473" s="879"/>
      <c r="AO473" s="879"/>
      <c r="AP473" s="879"/>
      <c r="AQ473" s="879"/>
      <c r="AR473" s="879"/>
      <c r="AS473" s="879"/>
      <c r="AT473" s="879"/>
      <c r="AU473" s="879"/>
      <c r="AV473" s="879"/>
      <c r="AW473" s="879"/>
      <c r="AX473" s="879"/>
      <c r="AY473" s="879"/>
      <c r="AZ473" s="879"/>
      <c r="BA473" s="879"/>
      <c r="BB473" s="879"/>
      <c r="BC473" s="879"/>
      <c r="BD473" s="879"/>
    </row>
    <row r="474" ht="15.75" hidden="1" customHeight="1">
      <c r="F474" s="874" t="str">
        <f t="shared" si="1"/>
        <v/>
      </c>
      <c r="G474" s="718"/>
      <c r="H474" s="718"/>
      <c r="I474" s="718"/>
      <c r="J474" s="718"/>
      <c r="K474" s="718"/>
      <c r="L474" s="811"/>
      <c r="M474" s="880"/>
      <c r="N474" s="880"/>
      <c r="O474" s="880"/>
      <c r="P474" s="880"/>
      <c r="Q474" s="880"/>
      <c r="R474" s="880"/>
      <c r="S474" s="880"/>
      <c r="T474" s="811"/>
      <c r="U474" s="880"/>
      <c r="V474" s="880"/>
      <c r="W474" s="881"/>
      <c r="X474" s="881"/>
      <c r="Y474" s="881"/>
      <c r="Z474" s="881"/>
      <c r="AA474" s="881"/>
      <c r="AB474" s="881"/>
      <c r="AC474" s="881"/>
      <c r="AD474" s="880"/>
      <c r="AE474" s="880"/>
      <c r="AF474" s="880"/>
      <c r="AG474" s="881"/>
      <c r="AH474" s="882"/>
      <c r="AI474" s="879"/>
      <c r="AJ474" s="879"/>
      <c r="AK474" s="879"/>
      <c r="AL474" s="879"/>
      <c r="AM474" s="879"/>
      <c r="AN474" s="879"/>
      <c r="AO474" s="879"/>
      <c r="AP474" s="879"/>
      <c r="AQ474" s="879"/>
      <c r="AR474" s="879"/>
      <c r="AS474" s="879"/>
      <c r="AT474" s="879"/>
      <c r="AU474" s="879"/>
      <c r="AV474" s="879"/>
      <c r="AW474" s="879"/>
      <c r="AX474" s="879"/>
      <c r="AY474" s="879"/>
      <c r="AZ474" s="879"/>
      <c r="BA474" s="879"/>
      <c r="BB474" s="879"/>
      <c r="BC474" s="879"/>
      <c r="BD474" s="879"/>
    </row>
    <row r="475" ht="15.75" hidden="1" customHeight="1">
      <c r="F475" s="874" t="str">
        <f t="shared" si="1"/>
        <v/>
      </c>
      <c r="G475" s="718"/>
      <c r="H475" s="718"/>
      <c r="I475" s="718"/>
      <c r="J475" s="718"/>
      <c r="K475" s="718"/>
      <c r="L475" s="811"/>
      <c r="M475" s="880"/>
      <c r="N475" s="880"/>
      <c r="O475" s="880"/>
      <c r="P475" s="880"/>
      <c r="Q475" s="880"/>
      <c r="R475" s="880"/>
      <c r="S475" s="880"/>
      <c r="T475" s="811"/>
      <c r="U475" s="880"/>
      <c r="V475" s="880"/>
      <c r="W475" s="881"/>
      <c r="X475" s="881"/>
      <c r="Y475" s="881"/>
      <c r="Z475" s="881"/>
      <c r="AA475" s="881"/>
      <c r="AB475" s="881"/>
      <c r="AC475" s="881"/>
      <c r="AD475" s="880"/>
      <c r="AE475" s="880"/>
      <c r="AF475" s="880"/>
      <c r="AG475" s="881"/>
      <c r="AH475" s="882"/>
      <c r="AI475" s="879"/>
      <c r="AJ475" s="879"/>
      <c r="AK475" s="879"/>
      <c r="AL475" s="879"/>
      <c r="AM475" s="879"/>
      <c r="AN475" s="879"/>
      <c r="AO475" s="879"/>
      <c r="AP475" s="879"/>
      <c r="AQ475" s="879"/>
      <c r="AR475" s="879"/>
      <c r="AS475" s="879"/>
      <c r="AT475" s="879"/>
      <c r="AU475" s="879"/>
      <c r="AV475" s="879"/>
      <c r="AW475" s="879"/>
      <c r="AX475" s="879"/>
      <c r="AY475" s="879"/>
      <c r="AZ475" s="879"/>
      <c r="BA475" s="879"/>
      <c r="BB475" s="879"/>
      <c r="BC475" s="879"/>
      <c r="BD475" s="879"/>
    </row>
    <row r="476" ht="15.75" hidden="1" customHeight="1">
      <c r="F476" s="874" t="str">
        <f t="shared" si="1"/>
        <v/>
      </c>
      <c r="G476" s="718"/>
      <c r="H476" s="718"/>
      <c r="I476" s="718"/>
      <c r="J476" s="718"/>
      <c r="K476" s="718"/>
      <c r="L476" s="811"/>
      <c r="M476" s="880"/>
      <c r="N476" s="880"/>
      <c r="O476" s="880"/>
      <c r="P476" s="880"/>
      <c r="Q476" s="880"/>
      <c r="R476" s="880"/>
      <c r="S476" s="880"/>
      <c r="T476" s="811"/>
      <c r="U476" s="880"/>
      <c r="V476" s="880"/>
      <c r="W476" s="881"/>
      <c r="X476" s="881"/>
      <c r="Y476" s="881"/>
      <c r="Z476" s="881"/>
      <c r="AA476" s="881"/>
      <c r="AB476" s="881"/>
      <c r="AC476" s="881"/>
      <c r="AD476" s="880"/>
      <c r="AE476" s="880"/>
      <c r="AF476" s="880"/>
      <c r="AG476" s="881"/>
      <c r="AH476" s="882"/>
      <c r="AI476" s="879"/>
      <c r="AJ476" s="879"/>
      <c r="AK476" s="879"/>
      <c r="AL476" s="879"/>
      <c r="AM476" s="879"/>
      <c r="AN476" s="879"/>
      <c r="AO476" s="879"/>
      <c r="AP476" s="879"/>
      <c r="AQ476" s="879"/>
      <c r="AR476" s="879"/>
      <c r="AS476" s="879"/>
      <c r="AT476" s="879"/>
      <c r="AU476" s="879"/>
      <c r="AV476" s="879"/>
      <c r="AW476" s="879"/>
      <c r="AX476" s="879"/>
      <c r="AY476" s="879"/>
      <c r="AZ476" s="879"/>
      <c r="BA476" s="879"/>
      <c r="BB476" s="879"/>
      <c r="BC476" s="879"/>
      <c r="BD476" s="879"/>
    </row>
    <row r="477" ht="15.75" hidden="1" customHeight="1">
      <c r="F477" s="874" t="str">
        <f t="shared" si="1"/>
        <v/>
      </c>
      <c r="G477" s="718"/>
      <c r="H477" s="718"/>
      <c r="I477" s="718"/>
      <c r="J477" s="718"/>
      <c r="K477" s="718"/>
      <c r="L477" s="811"/>
      <c r="M477" s="880"/>
      <c r="N477" s="880"/>
      <c r="O477" s="880"/>
      <c r="P477" s="880"/>
      <c r="Q477" s="880"/>
      <c r="R477" s="880"/>
      <c r="S477" s="880"/>
      <c r="T477" s="811"/>
      <c r="U477" s="880"/>
      <c r="V477" s="880"/>
      <c r="W477" s="881"/>
      <c r="X477" s="881"/>
      <c r="Y477" s="881"/>
      <c r="Z477" s="881"/>
      <c r="AA477" s="881"/>
      <c r="AB477" s="881"/>
      <c r="AC477" s="881"/>
      <c r="AD477" s="880"/>
      <c r="AE477" s="880"/>
      <c r="AF477" s="880"/>
      <c r="AG477" s="881"/>
      <c r="AH477" s="882"/>
      <c r="AI477" s="879"/>
      <c r="AJ477" s="879"/>
      <c r="AK477" s="879"/>
      <c r="AL477" s="879"/>
      <c r="AM477" s="879"/>
      <c r="AN477" s="879"/>
      <c r="AO477" s="879"/>
      <c r="AP477" s="879"/>
      <c r="AQ477" s="879"/>
      <c r="AR477" s="879"/>
      <c r="AS477" s="879"/>
      <c r="AT477" s="879"/>
      <c r="AU477" s="879"/>
      <c r="AV477" s="879"/>
      <c r="AW477" s="879"/>
      <c r="AX477" s="879"/>
      <c r="AY477" s="879"/>
      <c r="AZ477" s="879"/>
      <c r="BA477" s="879"/>
      <c r="BB477" s="879"/>
      <c r="BC477" s="879"/>
      <c r="BD477" s="879"/>
    </row>
    <row r="478" ht="15.75" hidden="1" customHeight="1">
      <c r="F478" s="874" t="str">
        <f t="shared" si="1"/>
        <v/>
      </c>
      <c r="G478" s="718"/>
      <c r="H478" s="718"/>
      <c r="I478" s="718"/>
      <c r="J478" s="718"/>
      <c r="K478" s="718"/>
      <c r="L478" s="811"/>
      <c r="M478" s="880"/>
      <c r="N478" s="880"/>
      <c r="O478" s="880"/>
      <c r="P478" s="880"/>
      <c r="Q478" s="880"/>
      <c r="R478" s="880"/>
      <c r="S478" s="880"/>
      <c r="T478" s="811"/>
      <c r="U478" s="880"/>
      <c r="V478" s="880"/>
      <c r="W478" s="881"/>
      <c r="X478" s="881"/>
      <c r="Y478" s="881"/>
      <c r="Z478" s="881"/>
      <c r="AA478" s="881"/>
      <c r="AB478" s="881"/>
      <c r="AC478" s="881"/>
      <c r="AD478" s="880"/>
      <c r="AE478" s="880"/>
      <c r="AF478" s="880"/>
      <c r="AG478" s="881"/>
      <c r="AH478" s="882"/>
      <c r="AI478" s="879"/>
      <c r="AJ478" s="879"/>
      <c r="AK478" s="879"/>
      <c r="AL478" s="879"/>
      <c r="AM478" s="879"/>
      <c r="AN478" s="879"/>
      <c r="AO478" s="879"/>
      <c r="AP478" s="879"/>
      <c r="AQ478" s="879"/>
      <c r="AR478" s="879"/>
      <c r="AS478" s="879"/>
      <c r="AT478" s="879"/>
      <c r="AU478" s="879"/>
      <c r="AV478" s="879"/>
      <c r="AW478" s="879"/>
      <c r="AX478" s="879"/>
      <c r="AY478" s="879"/>
      <c r="AZ478" s="879"/>
      <c r="BA478" s="879"/>
      <c r="BB478" s="879"/>
      <c r="BC478" s="879"/>
      <c r="BD478" s="879"/>
    </row>
    <row r="479" ht="15.75" hidden="1" customHeight="1">
      <c r="F479" s="874" t="str">
        <f t="shared" si="1"/>
        <v/>
      </c>
      <c r="G479" s="718"/>
      <c r="H479" s="718"/>
      <c r="I479" s="718"/>
      <c r="J479" s="718"/>
      <c r="K479" s="718"/>
      <c r="L479" s="811"/>
      <c r="M479" s="880"/>
      <c r="N479" s="880"/>
      <c r="O479" s="880"/>
      <c r="P479" s="880"/>
      <c r="Q479" s="880"/>
      <c r="R479" s="880"/>
      <c r="S479" s="880"/>
      <c r="T479" s="811"/>
      <c r="U479" s="880"/>
      <c r="V479" s="880"/>
      <c r="W479" s="881"/>
      <c r="X479" s="881"/>
      <c r="Y479" s="881"/>
      <c r="Z479" s="881"/>
      <c r="AA479" s="881"/>
      <c r="AB479" s="881"/>
      <c r="AC479" s="881"/>
      <c r="AD479" s="880"/>
      <c r="AE479" s="880"/>
      <c r="AF479" s="880"/>
      <c r="AG479" s="881"/>
      <c r="AH479" s="882"/>
      <c r="AI479" s="879"/>
      <c r="AJ479" s="879"/>
      <c r="AK479" s="879"/>
      <c r="AL479" s="879"/>
      <c r="AM479" s="879"/>
      <c r="AN479" s="879"/>
      <c r="AO479" s="879"/>
      <c r="AP479" s="879"/>
      <c r="AQ479" s="879"/>
      <c r="AR479" s="879"/>
      <c r="AS479" s="879"/>
      <c r="AT479" s="879"/>
      <c r="AU479" s="879"/>
      <c r="AV479" s="879"/>
      <c r="AW479" s="879"/>
      <c r="AX479" s="879"/>
      <c r="AY479" s="879"/>
      <c r="AZ479" s="879"/>
      <c r="BA479" s="879"/>
      <c r="BB479" s="879"/>
      <c r="BC479" s="879"/>
      <c r="BD479" s="879"/>
    </row>
    <row r="480" ht="15.75" hidden="1" customHeight="1">
      <c r="F480" s="874" t="str">
        <f t="shared" si="1"/>
        <v/>
      </c>
      <c r="G480" s="718"/>
      <c r="H480" s="718"/>
      <c r="I480" s="718"/>
      <c r="J480" s="718"/>
      <c r="K480" s="718"/>
      <c r="L480" s="811"/>
      <c r="M480" s="880"/>
      <c r="N480" s="880"/>
      <c r="O480" s="880"/>
      <c r="P480" s="880"/>
      <c r="Q480" s="880"/>
      <c r="R480" s="880"/>
      <c r="S480" s="880"/>
      <c r="T480" s="811"/>
      <c r="U480" s="880"/>
      <c r="V480" s="880"/>
      <c r="W480" s="881"/>
      <c r="X480" s="881"/>
      <c r="Y480" s="881"/>
      <c r="Z480" s="881"/>
      <c r="AA480" s="881"/>
      <c r="AB480" s="881"/>
      <c r="AC480" s="881"/>
      <c r="AD480" s="880"/>
      <c r="AE480" s="880"/>
      <c r="AF480" s="880"/>
      <c r="AG480" s="881"/>
      <c r="AH480" s="882"/>
      <c r="AI480" s="879"/>
      <c r="AJ480" s="879"/>
      <c r="AK480" s="879"/>
      <c r="AL480" s="879"/>
      <c r="AM480" s="879"/>
      <c r="AN480" s="879"/>
      <c r="AO480" s="879"/>
      <c r="AP480" s="879"/>
      <c r="AQ480" s="879"/>
      <c r="AR480" s="879"/>
      <c r="AS480" s="879"/>
      <c r="AT480" s="879"/>
      <c r="AU480" s="879"/>
      <c r="AV480" s="879"/>
      <c r="AW480" s="879"/>
      <c r="AX480" s="879"/>
      <c r="AY480" s="879"/>
      <c r="AZ480" s="879"/>
      <c r="BA480" s="879"/>
      <c r="BB480" s="879"/>
      <c r="BC480" s="879"/>
      <c r="BD480" s="879"/>
    </row>
    <row r="481" ht="15.75" hidden="1" customHeight="1">
      <c r="F481" s="874" t="str">
        <f t="shared" si="1"/>
        <v/>
      </c>
      <c r="G481" s="718"/>
      <c r="H481" s="718"/>
      <c r="I481" s="718"/>
      <c r="J481" s="718"/>
      <c r="K481" s="718"/>
      <c r="L481" s="811"/>
      <c r="M481" s="880"/>
      <c r="N481" s="880"/>
      <c r="O481" s="880"/>
      <c r="P481" s="880"/>
      <c r="Q481" s="880"/>
      <c r="R481" s="880"/>
      <c r="S481" s="880"/>
      <c r="T481" s="811"/>
      <c r="U481" s="880"/>
      <c r="V481" s="880"/>
      <c r="W481" s="881"/>
      <c r="X481" s="881"/>
      <c r="Y481" s="881"/>
      <c r="Z481" s="881"/>
      <c r="AA481" s="881"/>
      <c r="AB481" s="881"/>
      <c r="AC481" s="881"/>
      <c r="AD481" s="880"/>
      <c r="AE481" s="880"/>
      <c r="AF481" s="880"/>
      <c r="AG481" s="881"/>
      <c r="AH481" s="882"/>
      <c r="AI481" s="879"/>
      <c r="AJ481" s="879"/>
      <c r="AK481" s="879"/>
      <c r="AL481" s="879"/>
      <c r="AM481" s="879"/>
      <c r="AN481" s="879"/>
      <c r="AO481" s="879"/>
      <c r="AP481" s="879"/>
      <c r="AQ481" s="879"/>
      <c r="AR481" s="879"/>
      <c r="AS481" s="879"/>
      <c r="AT481" s="879"/>
      <c r="AU481" s="879"/>
      <c r="AV481" s="879"/>
      <c r="AW481" s="879"/>
      <c r="AX481" s="879"/>
      <c r="AY481" s="879"/>
      <c r="AZ481" s="879"/>
      <c r="BA481" s="879"/>
      <c r="BB481" s="879"/>
      <c r="BC481" s="879"/>
      <c r="BD481" s="879"/>
    </row>
    <row r="482" ht="15.75" hidden="1" customHeight="1">
      <c r="F482" s="874" t="str">
        <f t="shared" si="1"/>
        <v/>
      </c>
      <c r="G482" s="718"/>
      <c r="H482" s="718"/>
      <c r="I482" s="718"/>
      <c r="J482" s="718"/>
      <c r="K482" s="718"/>
      <c r="L482" s="811"/>
      <c r="M482" s="880"/>
      <c r="N482" s="880"/>
      <c r="O482" s="880"/>
      <c r="P482" s="880"/>
      <c r="Q482" s="880"/>
      <c r="R482" s="880"/>
      <c r="S482" s="880"/>
      <c r="T482" s="811"/>
      <c r="U482" s="880"/>
      <c r="V482" s="880"/>
      <c r="W482" s="881"/>
      <c r="X482" s="881"/>
      <c r="Y482" s="881"/>
      <c r="Z482" s="881"/>
      <c r="AA482" s="881"/>
      <c r="AB482" s="881"/>
      <c r="AC482" s="881"/>
      <c r="AD482" s="880"/>
      <c r="AE482" s="880"/>
      <c r="AF482" s="880"/>
      <c r="AG482" s="881"/>
      <c r="AH482" s="882"/>
      <c r="AI482" s="879"/>
      <c r="AJ482" s="879"/>
      <c r="AK482" s="879"/>
      <c r="AL482" s="879"/>
      <c r="AM482" s="879"/>
      <c r="AN482" s="879"/>
      <c r="AO482" s="879"/>
      <c r="AP482" s="879"/>
      <c r="AQ482" s="879"/>
      <c r="AR482" s="879"/>
      <c r="AS482" s="879"/>
      <c r="AT482" s="879"/>
      <c r="AU482" s="879"/>
      <c r="AV482" s="879"/>
      <c r="AW482" s="879"/>
      <c r="AX482" s="879"/>
      <c r="AY482" s="879"/>
      <c r="AZ482" s="879"/>
      <c r="BA482" s="879"/>
      <c r="BB482" s="879"/>
      <c r="BC482" s="879"/>
      <c r="BD482" s="879"/>
    </row>
    <row r="483" ht="15.75" hidden="1" customHeight="1">
      <c r="F483" s="874" t="str">
        <f t="shared" si="1"/>
        <v/>
      </c>
      <c r="G483" s="718"/>
      <c r="H483" s="718"/>
      <c r="I483" s="718"/>
      <c r="J483" s="718"/>
      <c r="K483" s="718"/>
      <c r="L483" s="811"/>
      <c r="M483" s="880"/>
      <c r="N483" s="880"/>
      <c r="O483" s="880"/>
      <c r="P483" s="880"/>
      <c r="Q483" s="880"/>
      <c r="R483" s="880"/>
      <c r="S483" s="880"/>
      <c r="T483" s="811"/>
      <c r="U483" s="880"/>
      <c r="V483" s="880"/>
      <c r="W483" s="881"/>
      <c r="X483" s="881"/>
      <c r="Y483" s="881"/>
      <c r="Z483" s="881"/>
      <c r="AA483" s="881"/>
      <c r="AB483" s="881"/>
      <c r="AC483" s="881"/>
      <c r="AD483" s="880"/>
      <c r="AE483" s="880"/>
      <c r="AF483" s="880"/>
      <c r="AG483" s="881"/>
      <c r="AH483" s="882"/>
      <c r="AI483" s="879"/>
      <c r="AJ483" s="879"/>
      <c r="AK483" s="879"/>
      <c r="AL483" s="879"/>
      <c r="AM483" s="879"/>
      <c r="AN483" s="879"/>
      <c r="AO483" s="879"/>
      <c r="AP483" s="879"/>
      <c r="AQ483" s="879"/>
      <c r="AR483" s="879"/>
      <c r="AS483" s="879"/>
      <c r="AT483" s="879"/>
      <c r="AU483" s="879"/>
      <c r="AV483" s="879"/>
      <c r="AW483" s="879"/>
      <c r="AX483" s="879"/>
      <c r="AY483" s="879"/>
      <c r="AZ483" s="879"/>
      <c r="BA483" s="879"/>
      <c r="BB483" s="879"/>
      <c r="BC483" s="879"/>
      <c r="BD483" s="879"/>
    </row>
    <row r="484" ht="15.75" hidden="1" customHeight="1">
      <c r="F484" s="874" t="str">
        <f t="shared" si="1"/>
        <v/>
      </c>
      <c r="G484" s="718"/>
      <c r="H484" s="718"/>
      <c r="I484" s="718"/>
      <c r="J484" s="718"/>
      <c r="K484" s="718"/>
      <c r="L484" s="811"/>
      <c r="M484" s="880"/>
      <c r="N484" s="880"/>
      <c r="O484" s="880"/>
      <c r="P484" s="880"/>
      <c r="Q484" s="880"/>
      <c r="R484" s="880"/>
      <c r="S484" s="880"/>
      <c r="T484" s="811"/>
      <c r="U484" s="880"/>
      <c r="V484" s="880"/>
      <c r="W484" s="881"/>
      <c r="X484" s="881"/>
      <c r="Y484" s="881"/>
      <c r="Z484" s="881"/>
      <c r="AA484" s="881"/>
      <c r="AB484" s="881"/>
      <c r="AC484" s="881"/>
      <c r="AD484" s="880"/>
      <c r="AE484" s="880"/>
      <c r="AF484" s="880"/>
      <c r="AG484" s="881"/>
      <c r="AH484" s="882"/>
      <c r="AI484" s="879"/>
      <c r="AJ484" s="879"/>
      <c r="AK484" s="879"/>
      <c r="AL484" s="879"/>
      <c r="AM484" s="879"/>
      <c r="AN484" s="879"/>
      <c r="AO484" s="879"/>
      <c r="AP484" s="879"/>
      <c r="AQ484" s="879"/>
      <c r="AR484" s="879"/>
      <c r="AS484" s="879"/>
      <c r="AT484" s="879"/>
      <c r="AU484" s="879"/>
      <c r="AV484" s="879"/>
      <c r="AW484" s="879"/>
      <c r="AX484" s="879"/>
      <c r="AY484" s="879"/>
      <c r="AZ484" s="879"/>
      <c r="BA484" s="879"/>
      <c r="BB484" s="879"/>
      <c r="BC484" s="879"/>
      <c r="BD484" s="879"/>
    </row>
    <row r="485" ht="15.75" hidden="1" customHeight="1">
      <c r="F485" s="874" t="str">
        <f t="shared" si="1"/>
        <v/>
      </c>
      <c r="G485" s="718"/>
      <c r="H485" s="718"/>
      <c r="I485" s="718"/>
      <c r="J485" s="718"/>
      <c r="K485" s="718"/>
      <c r="L485" s="811"/>
      <c r="M485" s="880"/>
      <c r="N485" s="880"/>
      <c r="O485" s="880"/>
      <c r="P485" s="880"/>
      <c r="Q485" s="880"/>
      <c r="R485" s="880"/>
      <c r="S485" s="880"/>
      <c r="T485" s="811"/>
      <c r="U485" s="880"/>
      <c r="V485" s="880"/>
      <c r="W485" s="881"/>
      <c r="X485" s="881"/>
      <c r="Y485" s="881"/>
      <c r="Z485" s="881"/>
      <c r="AA485" s="881"/>
      <c r="AB485" s="881"/>
      <c r="AC485" s="881"/>
      <c r="AD485" s="880"/>
      <c r="AE485" s="880"/>
      <c r="AF485" s="880"/>
      <c r="AG485" s="881"/>
      <c r="AH485" s="882"/>
      <c r="AI485" s="879"/>
      <c r="AJ485" s="879"/>
      <c r="AK485" s="879"/>
      <c r="AL485" s="879"/>
      <c r="AM485" s="879"/>
      <c r="AN485" s="879"/>
      <c r="AO485" s="879"/>
      <c r="AP485" s="879"/>
      <c r="AQ485" s="879"/>
      <c r="AR485" s="879"/>
      <c r="AS485" s="879"/>
      <c r="AT485" s="879"/>
      <c r="AU485" s="879"/>
      <c r="AV485" s="879"/>
      <c r="AW485" s="879"/>
      <c r="AX485" s="879"/>
      <c r="AY485" s="879"/>
      <c r="AZ485" s="879"/>
      <c r="BA485" s="879"/>
      <c r="BB485" s="879"/>
      <c r="BC485" s="879"/>
      <c r="BD485" s="879"/>
    </row>
    <row r="486" ht="15.75" hidden="1" customHeight="1">
      <c r="F486" s="874" t="str">
        <f t="shared" si="1"/>
        <v/>
      </c>
      <c r="G486" s="718"/>
      <c r="H486" s="718"/>
      <c r="I486" s="718"/>
      <c r="J486" s="718"/>
      <c r="K486" s="718"/>
      <c r="L486" s="811"/>
      <c r="M486" s="880"/>
      <c r="N486" s="880"/>
      <c r="O486" s="880"/>
      <c r="P486" s="880"/>
      <c r="Q486" s="880"/>
      <c r="R486" s="880"/>
      <c r="S486" s="880"/>
      <c r="T486" s="811"/>
      <c r="U486" s="880"/>
      <c r="V486" s="880"/>
      <c r="W486" s="881"/>
      <c r="X486" s="881"/>
      <c r="Y486" s="881"/>
      <c r="Z486" s="881"/>
      <c r="AA486" s="881"/>
      <c r="AB486" s="881"/>
      <c r="AC486" s="881"/>
      <c r="AD486" s="880"/>
      <c r="AE486" s="880"/>
      <c r="AF486" s="880"/>
      <c r="AG486" s="881"/>
      <c r="AH486" s="882"/>
      <c r="AI486" s="879"/>
      <c r="AJ486" s="879"/>
      <c r="AK486" s="879"/>
      <c r="AL486" s="879"/>
      <c r="AM486" s="879"/>
      <c r="AN486" s="879"/>
      <c r="AO486" s="879"/>
      <c r="AP486" s="879"/>
      <c r="AQ486" s="879"/>
      <c r="AR486" s="879"/>
      <c r="AS486" s="879"/>
      <c r="AT486" s="879"/>
      <c r="AU486" s="879"/>
      <c r="AV486" s="879"/>
      <c r="AW486" s="879"/>
      <c r="AX486" s="879"/>
      <c r="AY486" s="879"/>
      <c r="AZ486" s="879"/>
      <c r="BA486" s="879"/>
      <c r="BB486" s="879"/>
      <c r="BC486" s="879"/>
      <c r="BD486" s="879"/>
    </row>
    <row r="487" ht="15.75" hidden="1" customHeight="1">
      <c r="F487" s="874" t="str">
        <f t="shared" si="1"/>
        <v/>
      </c>
      <c r="G487" s="718"/>
      <c r="H487" s="718"/>
      <c r="I487" s="718"/>
      <c r="J487" s="718"/>
      <c r="K487" s="718"/>
      <c r="L487" s="811"/>
      <c r="M487" s="880"/>
      <c r="N487" s="880"/>
      <c r="O487" s="880"/>
      <c r="P487" s="880"/>
      <c r="Q487" s="880"/>
      <c r="R487" s="880"/>
      <c r="S487" s="880"/>
      <c r="T487" s="811"/>
      <c r="U487" s="880"/>
      <c r="V487" s="880"/>
      <c r="W487" s="881"/>
      <c r="X487" s="881"/>
      <c r="Y487" s="881"/>
      <c r="Z487" s="881"/>
      <c r="AA487" s="881"/>
      <c r="AB487" s="881"/>
      <c r="AC487" s="881"/>
      <c r="AD487" s="880"/>
      <c r="AE487" s="880"/>
      <c r="AF487" s="880"/>
      <c r="AG487" s="881"/>
      <c r="AH487" s="882"/>
      <c r="AI487" s="879"/>
      <c r="AJ487" s="879"/>
      <c r="AK487" s="879"/>
      <c r="AL487" s="879"/>
      <c r="AM487" s="879"/>
      <c r="AN487" s="879"/>
      <c r="AO487" s="879"/>
      <c r="AP487" s="879"/>
      <c r="AQ487" s="879"/>
      <c r="AR487" s="879"/>
      <c r="AS487" s="879"/>
      <c r="AT487" s="879"/>
      <c r="AU487" s="879"/>
      <c r="AV487" s="879"/>
      <c r="AW487" s="879"/>
      <c r="AX487" s="879"/>
      <c r="AY487" s="879"/>
      <c r="AZ487" s="879"/>
      <c r="BA487" s="879"/>
      <c r="BB487" s="879"/>
      <c r="BC487" s="879"/>
      <c r="BD487" s="879"/>
    </row>
    <row r="488" ht="15.75" hidden="1" customHeight="1">
      <c r="F488" s="874" t="str">
        <f t="shared" si="1"/>
        <v/>
      </c>
      <c r="G488" s="718"/>
      <c r="H488" s="718"/>
      <c r="I488" s="718"/>
      <c r="J488" s="718"/>
      <c r="K488" s="718"/>
      <c r="L488" s="811"/>
      <c r="M488" s="880"/>
      <c r="N488" s="880"/>
      <c r="O488" s="880"/>
      <c r="P488" s="880"/>
      <c r="Q488" s="880"/>
      <c r="R488" s="880"/>
      <c r="S488" s="880"/>
      <c r="T488" s="811"/>
      <c r="U488" s="880"/>
      <c r="V488" s="880"/>
      <c r="W488" s="881"/>
      <c r="X488" s="881"/>
      <c r="Y488" s="881"/>
      <c r="Z488" s="881"/>
      <c r="AA488" s="881"/>
      <c r="AB488" s="881"/>
      <c r="AC488" s="881"/>
      <c r="AD488" s="880"/>
      <c r="AE488" s="880"/>
      <c r="AF488" s="880"/>
      <c r="AG488" s="881"/>
      <c r="AH488" s="882"/>
      <c r="AI488" s="879"/>
      <c r="AJ488" s="879"/>
      <c r="AK488" s="879"/>
      <c r="AL488" s="879"/>
      <c r="AM488" s="879"/>
      <c r="AN488" s="879"/>
      <c r="AO488" s="879"/>
      <c r="AP488" s="879"/>
      <c r="AQ488" s="879"/>
      <c r="AR488" s="879"/>
      <c r="AS488" s="879"/>
      <c r="AT488" s="879"/>
      <c r="AU488" s="879"/>
      <c r="AV488" s="879"/>
      <c r="AW488" s="879"/>
      <c r="AX488" s="879"/>
      <c r="AY488" s="879"/>
      <c r="AZ488" s="879"/>
      <c r="BA488" s="879"/>
      <c r="BB488" s="879"/>
      <c r="BC488" s="879"/>
      <c r="BD488" s="879"/>
    </row>
    <row r="489" ht="15.75" hidden="1" customHeight="1">
      <c r="F489" s="874" t="str">
        <f t="shared" si="1"/>
        <v/>
      </c>
      <c r="G489" s="718"/>
      <c r="H489" s="718"/>
      <c r="I489" s="718"/>
      <c r="J489" s="718"/>
      <c r="K489" s="718"/>
      <c r="L489" s="811"/>
      <c r="M489" s="880"/>
      <c r="N489" s="880"/>
      <c r="O489" s="880"/>
      <c r="P489" s="880"/>
      <c r="Q489" s="880"/>
      <c r="R489" s="880"/>
      <c r="S489" s="880"/>
      <c r="T489" s="811"/>
      <c r="U489" s="880"/>
      <c r="V489" s="880"/>
      <c r="W489" s="881"/>
      <c r="X489" s="881"/>
      <c r="Y489" s="881"/>
      <c r="Z489" s="881"/>
      <c r="AA489" s="881"/>
      <c r="AB489" s="881"/>
      <c r="AC489" s="881"/>
      <c r="AD489" s="880"/>
      <c r="AE489" s="880"/>
      <c r="AF489" s="880"/>
      <c r="AG489" s="881"/>
      <c r="AH489" s="882"/>
      <c r="AI489" s="879"/>
      <c r="AJ489" s="879"/>
      <c r="AK489" s="879"/>
      <c r="AL489" s="879"/>
      <c r="AM489" s="879"/>
      <c r="AN489" s="879"/>
      <c r="AO489" s="879"/>
      <c r="AP489" s="879"/>
      <c r="AQ489" s="879"/>
      <c r="AR489" s="879"/>
      <c r="AS489" s="879"/>
      <c r="AT489" s="879"/>
      <c r="AU489" s="879"/>
      <c r="AV489" s="879"/>
      <c r="AW489" s="879"/>
      <c r="AX489" s="879"/>
      <c r="AY489" s="879"/>
      <c r="AZ489" s="879"/>
      <c r="BA489" s="879"/>
      <c r="BB489" s="879"/>
      <c r="BC489" s="879"/>
      <c r="BD489" s="879"/>
    </row>
    <row r="490" ht="15.75" hidden="1" customHeight="1">
      <c r="F490" s="874" t="str">
        <f t="shared" si="1"/>
        <v/>
      </c>
      <c r="G490" s="718"/>
      <c r="H490" s="718"/>
      <c r="I490" s="718"/>
      <c r="J490" s="718"/>
      <c r="K490" s="718"/>
      <c r="L490" s="811"/>
      <c r="M490" s="880"/>
      <c r="N490" s="880"/>
      <c r="O490" s="880"/>
      <c r="P490" s="880"/>
      <c r="Q490" s="880"/>
      <c r="R490" s="880"/>
      <c r="S490" s="880"/>
      <c r="T490" s="811"/>
      <c r="U490" s="880"/>
      <c r="V490" s="880"/>
      <c r="W490" s="881"/>
      <c r="X490" s="881"/>
      <c r="Y490" s="881"/>
      <c r="Z490" s="881"/>
      <c r="AA490" s="881"/>
      <c r="AB490" s="881"/>
      <c r="AC490" s="881"/>
      <c r="AD490" s="880"/>
      <c r="AE490" s="880"/>
      <c r="AF490" s="880"/>
      <c r="AG490" s="881"/>
      <c r="AH490" s="882"/>
      <c r="AI490" s="879"/>
      <c r="AJ490" s="879"/>
      <c r="AK490" s="879"/>
      <c r="AL490" s="879"/>
      <c r="AM490" s="879"/>
      <c r="AN490" s="879"/>
      <c r="AO490" s="879"/>
      <c r="AP490" s="879"/>
      <c r="AQ490" s="879"/>
      <c r="AR490" s="879"/>
      <c r="AS490" s="879"/>
      <c r="AT490" s="879"/>
      <c r="AU490" s="879"/>
      <c r="AV490" s="879"/>
      <c r="AW490" s="879"/>
      <c r="AX490" s="879"/>
      <c r="AY490" s="879"/>
      <c r="AZ490" s="879"/>
      <c r="BA490" s="879"/>
      <c r="BB490" s="879"/>
      <c r="BC490" s="879"/>
      <c r="BD490" s="879"/>
    </row>
    <row r="491" ht="15.75" hidden="1" customHeight="1">
      <c r="F491" s="874" t="str">
        <f t="shared" si="1"/>
        <v/>
      </c>
      <c r="G491" s="718"/>
      <c r="H491" s="718"/>
      <c r="I491" s="718"/>
      <c r="J491" s="718"/>
      <c r="K491" s="718"/>
      <c r="L491" s="811"/>
      <c r="M491" s="880"/>
      <c r="N491" s="880"/>
      <c r="O491" s="880"/>
      <c r="P491" s="880"/>
      <c r="Q491" s="880"/>
      <c r="R491" s="880"/>
      <c r="S491" s="880"/>
      <c r="T491" s="811"/>
      <c r="U491" s="880"/>
      <c r="V491" s="880"/>
      <c r="W491" s="881"/>
      <c r="X491" s="881"/>
      <c r="Y491" s="881"/>
      <c r="Z491" s="881"/>
      <c r="AA491" s="881"/>
      <c r="AB491" s="881"/>
      <c r="AC491" s="881"/>
      <c r="AD491" s="880"/>
      <c r="AE491" s="880"/>
      <c r="AF491" s="880"/>
      <c r="AG491" s="881"/>
      <c r="AH491" s="882"/>
      <c r="AI491" s="879"/>
      <c r="AJ491" s="879"/>
      <c r="AK491" s="879"/>
      <c r="AL491" s="879"/>
      <c r="AM491" s="879"/>
      <c r="AN491" s="879"/>
      <c r="AO491" s="879"/>
      <c r="AP491" s="879"/>
      <c r="AQ491" s="879"/>
      <c r="AR491" s="879"/>
      <c r="AS491" s="879"/>
      <c r="AT491" s="879"/>
      <c r="AU491" s="879"/>
      <c r="AV491" s="879"/>
      <c r="AW491" s="879"/>
      <c r="AX491" s="879"/>
      <c r="AY491" s="879"/>
      <c r="AZ491" s="879"/>
      <c r="BA491" s="879"/>
      <c r="BB491" s="879"/>
      <c r="BC491" s="879"/>
      <c r="BD491" s="879"/>
    </row>
    <row r="492" ht="15.75" hidden="1" customHeight="1">
      <c r="F492" s="874" t="str">
        <f t="shared" si="1"/>
        <v/>
      </c>
      <c r="G492" s="718"/>
      <c r="H492" s="718"/>
      <c r="I492" s="718"/>
      <c r="J492" s="718"/>
      <c r="K492" s="718"/>
      <c r="L492" s="811"/>
      <c r="M492" s="880"/>
      <c r="N492" s="880"/>
      <c r="O492" s="880"/>
      <c r="P492" s="880"/>
      <c r="Q492" s="880"/>
      <c r="R492" s="880"/>
      <c r="S492" s="880"/>
      <c r="T492" s="811"/>
      <c r="U492" s="880"/>
      <c r="V492" s="880"/>
      <c r="W492" s="881"/>
      <c r="X492" s="881"/>
      <c r="Y492" s="881"/>
      <c r="Z492" s="881"/>
      <c r="AA492" s="881"/>
      <c r="AB492" s="881"/>
      <c r="AC492" s="881"/>
      <c r="AD492" s="880"/>
      <c r="AE492" s="880"/>
      <c r="AF492" s="880"/>
      <c r="AG492" s="881"/>
      <c r="AH492" s="882"/>
      <c r="AI492" s="879"/>
      <c r="AJ492" s="879"/>
      <c r="AK492" s="879"/>
      <c r="AL492" s="879"/>
      <c r="AM492" s="879"/>
      <c r="AN492" s="879"/>
      <c r="AO492" s="879"/>
      <c r="AP492" s="879"/>
      <c r="AQ492" s="879"/>
      <c r="AR492" s="879"/>
      <c r="AS492" s="879"/>
      <c r="AT492" s="879"/>
      <c r="AU492" s="879"/>
      <c r="AV492" s="879"/>
      <c r="AW492" s="879"/>
      <c r="AX492" s="879"/>
      <c r="AY492" s="879"/>
      <c r="AZ492" s="879"/>
      <c r="BA492" s="879"/>
      <c r="BB492" s="879"/>
      <c r="BC492" s="879"/>
      <c r="BD492" s="879"/>
    </row>
    <row r="493" ht="15.75" hidden="1" customHeight="1">
      <c r="F493" s="874" t="str">
        <f t="shared" si="1"/>
        <v/>
      </c>
      <c r="G493" s="718"/>
      <c r="H493" s="718"/>
      <c r="I493" s="718"/>
      <c r="J493" s="718"/>
      <c r="K493" s="718"/>
      <c r="L493" s="811"/>
      <c r="M493" s="880"/>
      <c r="N493" s="880"/>
      <c r="O493" s="880"/>
      <c r="P493" s="880"/>
      <c r="Q493" s="880"/>
      <c r="R493" s="880"/>
      <c r="S493" s="880"/>
      <c r="T493" s="811"/>
      <c r="U493" s="880"/>
      <c r="V493" s="880"/>
      <c r="W493" s="881"/>
      <c r="X493" s="881"/>
      <c r="Y493" s="881"/>
      <c r="Z493" s="881"/>
      <c r="AA493" s="881"/>
      <c r="AB493" s="881"/>
      <c r="AC493" s="881"/>
      <c r="AD493" s="880"/>
      <c r="AE493" s="880"/>
      <c r="AF493" s="880"/>
      <c r="AG493" s="881"/>
      <c r="AH493" s="882"/>
      <c r="AI493" s="879"/>
      <c r="AJ493" s="879"/>
      <c r="AK493" s="879"/>
      <c r="AL493" s="879"/>
      <c r="AM493" s="879"/>
      <c r="AN493" s="879"/>
      <c r="AO493" s="879"/>
      <c r="AP493" s="879"/>
      <c r="AQ493" s="879"/>
      <c r="AR493" s="879"/>
      <c r="AS493" s="879"/>
      <c r="AT493" s="879"/>
      <c r="AU493" s="879"/>
      <c r="AV493" s="879"/>
      <c r="AW493" s="879"/>
      <c r="AX493" s="879"/>
      <c r="AY493" s="879"/>
      <c r="AZ493" s="879"/>
      <c r="BA493" s="879"/>
      <c r="BB493" s="879"/>
      <c r="BC493" s="879"/>
      <c r="BD493" s="879"/>
    </row>
    <row r="494" ht="15.75" hidden="1" customHeight="1">
      <c r="F494" s="874" t="str">
        <f t="shared" si="1"/>
        <v/>
      </c>
      <c r="G494" s="718"/>
      <c r="H494" s="718"/>
      <c r="I494" s="718"/>
      <c r="J494" s="718"/>
      <c r="K494" s="718"/>
      <c r="L494" s="811"/>
      <c r="M494" s="880"/>
      <c r="N494" s="880"/>
      <c r="O494" s="880"/>
      <c r="P494" s="880"/>
      <c r="Q494" s="880"/>
      <c r="R494" s="880"/>
      <c r="S494" s="880"/>
      <c r="T494" s="811"/>
      <c r="U494" s="880"/>
      <c r="V494" s="880"/>
      <c r="W494" s="881"/>
      <c r="X494" s="881"/>
      <c r="Y494" s="881"/>
      <c r="Z494" s="881"/>
      <c r="AA494" s="881"/>
      <c r="AB494" s="881"/>
      <c r="AC494" s="881"/>
      <c r="AD494" s="880"/>
      <c r="AE494" s="880"/>
      <c r="AF494" s="880"/>
      <c r="AG494" s="881"/>
      <c r="AH494" s="882"/>
      <c r="AI494" s="879"/>
      <c r="AJ494" s="879"/>
      <c r="AK494" s="879"/>
      <c r="AL494" s="879"/>
      <c r="AM494" s="879"/>
      <c r="AN494" s="879"/>
      <c r="AO494" s="879"/>
      <c r="AP494" s="879"/>
      <c r="AQ494" s="879"/>
      <c r="AR494" s="879"/>
      <c r="AS494" s="879"/>
      <c r="AT494" s="879"/>
      <c r="AU494" s="879"/>
      <c r="AV494" s="879"/>
      <c r="AW494" s="879"/>
      <c r="AX494" s="879"/>
      <c r="AY494" s="879"/>
      <c r="AZ494" s="879"/>
      <c r="BA494" s="879"/>
      <c r="BB494" s="879"/>
      <c r="BC494" s="879"/>
      <c r="BD494" s="879"/>
    </row>
    <row r="495" ht="15.75" hidden="1" customHeight="1">
      <c r="F495" s="874" t="str">
        <f t="shared" si="1"/>
        <v/>
      </c>
      <c r="G495" s="718"/>
      <c r="H495" s="718"/>
      <c r="I495" s="718"/>
      <c r="J495" s="718"/>
      <c r="K495" s="718"/>
      <c r="L495" s="811"/>
      <c r="M495" s="880"/>
      <c r="N495" s="880"/>
      <c r="O495" s="880"/>
      <c r="P495" s="880"/>
      <c r="Q495" s="880"/>
      <c r="R495" s="880"/>
      <c r="S495" s="880"/>
      <c r="T495" s="811"/>
      <c r="U495" s="880"/>
      <c r="V495" s="880"/>
      <c r="W495" s="881"/>
      <c r="X495" s="881"/>
      <c r="Y495" s="881"/>
      <c r="Z495" s="881"/>
      <c r="AA495" s="881"/>
      <c r="AB495" s="881"/>
      <c r="AC495" s="881"/>
      <c r="AD495" s="880"/>
      <c r="AE495" s="880"/>
      <c r="AF495" s="880"/>
      <c r="AG495" s="881"/>
      <c r="AH495" s="882"/>
      <c r="AI495" s="879"/>
      <c r="AJ495" s="879"/>
      <c r="AK495" s="879"/>
      <c r="AL495" s="879"/>
      <c r="AM495" s="879"/>
      <c r="AN495" s="879"/>
      <c r="AO495" s="879"/>
      <c r="AP495" s="879"/>
      <c r="AQ495" s="879"/>
      <c r="AR495" s="879"/>
      <c r="AS495" s="879"/>
      <c r="AT495" s="879"/>
      <c r="AU495" s="879"/>
      <c r="AV495" s="879"/>
      <c r="AW495" s="879"/>
      <c r="AX495" s="879"/>
      <c r="AY495" s="879"/>
      <c r="AZ495" s="879"/>
      <c r="BA495" s="879"/>
      <c r="BB495" s="879"/>
      <c r="BC495" s="879"/>
      <c r="BD495" s="879"/>
    </row>
    <row r="496" ht="15.75" customHeight="1">
      <c r="F496" s="874" t="str">
        <f t="shared" si="1"/>
        <v/>
      </c>
      <c r="G496" s="718"/>
      <c r="H496" s="718"/>
      <c r="I496" s="718"/>
      <c r="J496" s="718"/>
      <c r="K496" s="718"/>
      <c r="L496" s="811"/>
      <c r="M496" s="880"/>
      <c r="N496" s="880"/>
      <c r="O496" s="880"/>
      <c r="P496" s="880"/>
      <c r="Q496" s="880"/>
      <c r="R496" s="880"/>
      <c r="S496" s="880"/>
      <c r="T496" s="811"/>
      <c r="U496" s="880"/>
      <c r="V496" s="880"/>
      <c r="W496" s="881"/>
      <c r="X496" s="881"/>
      <c r="Y496" s="880"/>
      <c r="Z496" s="880"/>
      <c r="AA496" s="880"/>
      <c r="AB496" s="881"/>
      <c r="AC496" s="881"/>
      <c r="AD496" s="880"/>
      <c r="AE496" s="880"/>
      <c r="AF496" s="880"/>
      <c r="AG496" s="881"/>
      <c r="AH496" s="882"/>
      <c r="AI496" s="879"/>
      <c r="AJ496" s="879"/>
      <c r="AK496" s="879"/>
      <c r="AL496" s="879"/>
      <c r="AM496" s="879"/>
      <c r="AN496" s="879"/>
      <c r="AO496" s="879"/>
      <c r="AP496" s="879"/>
      <c r="AQ496" s="879"/>
      <c r="AR496" s="879"/>
      <c r="AS496" s="879"/>
      <c r="AT496" s="879"/>
      <c r="AU496" s="879"/>
      <c r="AV496" s="879"/>
      <c r="AW496" s="879"/>
      <c r="AX496" s="879"/>
      <c r="AY496" s="879"/>
      <c r="AZ496" s="879"/>
      <c r="BA496" s="879"/>
      <c r="BB496" s="879"/>
      <c r="BC496" s="879"/>
      <c r="BD496" s="879"/>
    </row>
    <row r="497" ht="15.75" customHeight="1">
      <c r="F497" s="874" t="str">
        <f t="shared" si="1"/>
        <v/>
      </c>
      <c r="G497" s="718"/>
      <c r="H497" s="718"/>
      <c r="I497" s="718"/>
      <c r="J497" s="718"/>
      <c r="K497" s="718"/>
      <c r="L497" s="811"/>
      <c r="M497" s="880"/>
      <c r="N497" s="880"/>
      <c r="O497" s="880"/>
      <c r="P497" s="880"/>
      <c r="Q497" s="880"/>
      <c r="R497" s="880"/>
      <c r="S497" s="880"/>
      <c r="T497" s="811"/>
      <c r="U497" s="880"/>
      <c r="V497" s="880"/>
      <c r="W497" s="881"/>
      <c r="X497" s="881"/>
      <c r="Y497" s="880"/>
      <c r="Z497" s="880"/>
      <c r="AA497" s="880"/>
      <c r="AB497" s="881"/>
      <c r="AC497" s="881"/>
      <c r="AD497" s="880"/>
      <c r="AE497" s="880"/>
      <c r="AF497" s="880"/>
      <c r="AG497" s="881"/>
      <c r="AH497" s="882"/>
      <c r="AI497" s="879"/>
      <c r="AJ497" s="879"/>
      <c r="AK497" s="879"/>
      <c r="AL497" s="879"/>
      <c r="AM497" s="879"/>
      <c r="AN497" s="879"/>
      <c r="AO497" s="879"/>
      <c r="AP497" s="879"/>
      <c r="AQ497" s="879"/>
      <c r="AR497" s="879"/>
      <c r="AS497" s="879"/>
      <c r="AT497" s="879"/>
      <c r="AU497" s="879"/>
      <c r="AV497" s="879"/>
      <c r="AW497" s="879"/>
      <c r="AX497" s="879"/>
      <c r="AY497" s="879"/>
      <c r="AZ497" s="879"/>
      <c r="BA497" s="879"/>
      <c r="BB497" s="879"/>
      <c r="BC497" s="879"/>
      <c r="BD497" s="879"/>
    </row>
    <row r="498" ht="15.75" customHeight="1">
      <c r="F498" s="874" t="str">
        <f t="shared" si="1"/>
        <v/>
      </c>
      <c r="G498" s="718"/>
      <c r="H498" s="718"/>
      <c r="I498" s="718"/>
      <c r="J498" s="718"/>
      <c r="K498" s="718"/>
      <c r="L498" s="811"/>
      <c r="M498" s="880"/>
      <c r="N498" s="880"/>
      <c r="O498" s="880"/>
      <c r="P498" s="880"/>
      <c r="Q498" s="880"/>
      <c r="R498" s="880"/>
      <c r="S498" s="880"/>
      <c r="T498" s="811"/>
      <c r="U498" s="880"/>
      <c r="V498" s="880"/>
      <c r="W498" s="881"/>
      <c r="X498" s="881"/>
      <c r="Y498" s="880"/>
      <c r="Z498" s="880"/>
      <c r="AA498" s="880"/>
      <c r="AB498" s="881"/>
      <c r="AC498" s="881"/>
      <c r="AD498" s="880"/>
      <c r="AE498" s="880"/>
      <c r="AF498" s="880"/>
      <c r="AG498" s="881"/>
      <c r="AH498" s="882"/>
      <c r="AI498" s="879"/>
      <c r="AJ498" s="879"/>
      <c r="AK498" s="879"/>
      <c r="AL498" s="879"/>
      <c r="AM498" s="879"/>
      <c r="AN498" s="879"/>
      <c r="AO498" s="879"/>
      <c r="AP498" s="879"/>
      <c r="AQ498" s="879"/>
      <c r="AR498" s="879"/>
      <c r="AS498" s="879"/>
      <c r="AT498" s="879"/>
      <c r="AU498" s="879"/>
      <c r="AV498" s="879"/>
      <c r="AW498" s="879"/>
      <c r="AX498" s="879"/>
      <c r="AY498" s="879"/>
      <c r="AZ498" s="879"/>
      <c r="BA498" s="879"/>
      <c r="BB498" s="879"/>
      <c r="BC498" s="879"/>
      <c r="BD498" s="879"/>
    </row>
    <row r="499" ht="15.75" customHeight="1">
      <c r="A499" s="884"/>
      <c r="B499" s="884"/>
      <c r="C499" s="884"/>
      <c r="D499" s="884"/>
      <c r="E499" s="884"/>
      <c r="F499" s="874" t="str">
        <f t="shared" si="1"/>
        <v/>
      </c>
      <c r="G499" s="718"/>
      <c r="H499" s="718"/>
      <c r="I499" s="718"/>
      <c r="J499" s="718"/>
      <c r="K499" s="718"/>
      <c r="L499" s="811"/>
      <c r="M499" s="880"/>
      <c r="N499" s="880"/>
      <c r="O499" s="880"/>
      <c r="P499" s="880"/>
      <c r="Q499" s="880"/>
      <c r="R499" s="880"/>
      <c r="S499" s="880"/>
      <c r="T499" s="811"/>
      <c r="U499" s="880"/>
      <c r="V499" s="880"/>
      <c r="W499" s="881"/>
      <c r="X499" s="881"/>
      <c r="Y499" s="880"/>
      <c r="Z499" s="880"/>
      <c r="AA499" s="880"/>
      <c r="AB499" s="881"/>
      <c r="AC499" s="881"/>
      <c r="AD499" s="880"/>
      <c r="AE499" s="880"/>
      <c r="AF499" s="880"/>
      <c r="AG499" s="881"/>
      <c r="AH499" s="882"/>
      <c r="AI499" s="885"/>
      <c r="AJ499" s="885"/>
      <c r="AK499" s="885"/>
      <c r="AL499" s="885"/>
      <c r="AM499" s="885"/>
      <c r="AN499" s="885"/>
      <c r="AO499" s="885"/>
      <c r="AP499" s="885"/>
      <c r="AQ499" s="885"/>
      <c r="AR499" s="885"/>
      <c r="AS499" s="885"/>
      <c r="AT499" s="885"/>
      <c r="AU499" s="885"/>
      <c r="AV499" s="885"/>
      <c r="AW499" s="885"/>
      <c r="AX499" s="885"/>
      <c r="AY499" s="885"/>
      <c r="AZ499" s="885"/>
      <c r="BA499" s="885"/>
      <c r="BB499" s="885"/>
      <c r="BC499" s="885"/>
      <c r="BD499" s="885"/>
    </row>
    <row r="500" ht="15.75" customHeight="1">
      <c r="A500" s="884"/>
      <c r="B500" s="884"/>
      <c r="C500" s="884"/>
      <c r="D500" s="884"/>
      <c r="E500" s="884"/>
      <c r="F500" s="874" t="str">
        <f t="shared" si="1"/>
        <v/>
      </c>
      <c r="G500" s="718"/>
      <c r="H500" s="718"/>
      <c r="I500" s="718"/>
      <c r="J500" s="718"/>
      <c r="K500" s="718"/>
      <c r="L500" s="811"/>
      <c r="M500" s="880"/>
      <c r="N500" s="880"/>
      <c r="O500" s="880"/>
      <c r="P500" s="880"/>
      <c r="Q500" s="880"/>
      <c r="R500" s="880"/>
      <c r="S500" s="880"/>
      <c r="T500" s="811"/>
      <c r="U500" s="880"/>
      <c r="V500" s="880"/>
      <c r="W500" s="881"/>
      <c r="X500" s="881"/>
      <c r="Y500" s="880"/>
      <c r="Z500" s="880"/>
      <c r="AA500" s="880"/>
      <c r="AB500" s="881"/>
      <c r="AC500" s="881"/>
      <c r="AD500" s="880"/>
      <c r="AE500" s="880"/>
      <c r="AF500" s="880"/>
      <c r="AG500" s="881"/>
      <c r="AH500" s="882"/>
      <c r="AI500" s="885"/>
      <c r="AJ500" s="885"/>
      <c r="AK500" s="885"/>
      <c r="AL500" s="885"/>
      <c r="AM500" s="885"/>
      <c r="AN500" s="885"/>
      <c r="AO500" s="885"/>
      <c r="AP500" s="885"/>
      <c r="AQ500" s="885"/>
      <c r="AR500" s="885"/>
      <c r="AS500" s="885"/>
      <c r="AT500" s="885"/>
      <c r="AU500" s="885"/>
      <c r="AV500" s="885"/>
      <c r="AW500" s="885"/>
      <c r="AX500" s="885"/>
      <c r="AY500" s="885"/>
      <c r="AZ500" s="885"/>
      <c r="BA500" s="885"/>
      <c r="BB500" s="885"/>
      <c r="BC500" s="885"/>
      <c r="BD500" s="885"/>
    </row>
    <row r="501" ht="15.75" customHeight="1">
      <c r="A501" s="884"/>
      <c r="B501" s="884"/>
      <c r="C501" s="884"/>
      <c r="D501" s="884"/>
      <c r="E501" s="884"/>
      <c r="F501" s="874" t="str">
        <f t="shared" si="1"/>
        <v/>
      </c>
      <c r="G501" s="718"/>
      <c r="H501" s="718"/>
      <c r="I501" s="718"/>
      <c r="J501" s="718"/>
      <c r="K501" s="718"/>
      <c r="L501" s="811"/>
      <c r="M501" s="880"/>
      <c r="N501" s="880"/>
      <c r="O501" s="880"/>
      <c r="P501" s="880"/>
      <c r="Q501" s="880"/>
      <c r="R501" s="880"/>
      <c r="S501" s="880"/>
      <c r="T501" s="811"/>
      <c r="U501" s="880"/>
      <c r="V501" s="880"/>
      <c r="W501" s="881"/>
      <c r="X501" s="881"/>
      <c r="Y501" s="880"/>
      <c r="Z501" s="880"/>
      <c r="AA501" s="880"/>
      <c r="AB501" s="881"/>
      <c r="AC501" s="881"/>
      <c r="AD501" s="880"/>
      <c r="AE501" s="880"/>
      <c r="AF501" s="880"/>
      <c r="AG501" s="881"/>
      <c r="AH501" s="882"/>
      <c r="AI501" s="885"/>
      <c r="AJ501" s="885"/>
      <c r="AK501" s="885"/>
      <c r="AL501" s="885"/>
      <c r="AM501" s="885"/>
      <c r="AN501" s="885"/>
      <c r="AO501" s="885"/>
      <c r="AP501" s="885"/>
      <c r="AQ501" s="885"/>
      <c r="AR501" s="885"/>
      <c r="AS501" s="885"/>
      <c r="AT501" s="885"/>
      <c r="AU501" s="885"/>
      <c r="AV501" s="885"/>
      <c r="AW501" s="885"/>
      <c r="AX501" s="885"/>
      <c r="AY501" s="885"/>
      <c r="AZ501" s="885"/>
      <c r="BA501" s="885"/>
      <c r="BB501" s="885"/>
      <c r="BC501" s="885"/>
      <c r="BD501" s="885"/>
    </row>
    <row r="502" ht="15.75" customHeight="1">
      <c r="A502" s="884"/>
      <c r="B502" s="884"/>
      <c r="C502" s="884"/>
      <c r="D502" s="884"/>
      <c r="E502" s="884"/>
      <c r="F502" s="874" t="str">
        <f t="shared" si="1"/>
        <v/>
      </c>
      <c r="G502" s="718"/>
      <c r="H502" s="718"/>
      <c r="I502" s="718"/>
      <c r="J502" s="718"/>
      <c r="K502" s="718"/>
      <c r="L502" s="811"/>
      <c r="M502" s="880"/>
      <c r="N502" s="880"/>
      <c r="O502" s="880"/>
      <c r="P502" s="880"/>
      <c r="Q502" s="880"/>
      <c r="R502" s="880"/>
      <c r="S502" s="880"/>
      <c r="T502" s="811"/>
      <c r="U502" s="880"/>
      <c r="V502" s="880"/>
      <c r="W502" s="881"/>
      <c r="X502" s="881"/>
      <c r="Y502" s="880"/>
      <c r="Z502" s="880"/>
      <c r="AA502" s="880"/>
      <c r="AB502" s="881"/>
      <c r="AC502" s="881"/>
      <c r="AD502" s="880"/>
      <c r="AE502" s="880"/>
      <c r="AF502" s="880"/>
      <c r="AG502" s="881"/>
      <c r="AH502" s="882"/>
      <c r="AI502" s="879"/>
      <c r="AJ502" s="879"/>
      <c r="AK502" s="879"/>
      <c r="AL502" s="879"/>
      <c r="AM502" s="879"/>
      <c r="AN502" s="879"/>
      <c r="AO502" s="879"/>
      <c r="AP502" s="879"/>
      <c r="AQ502" s="879"/>
      <c r="AR502" s="879"/>
      <c r="AS502" s="879"/>
      <c r="AT502" s="879"/>
      <c r="AU502" s="879"/>
      <c r="AV502" s="879"/>
      <c r="AW502" s="879"/>
      <c r="AX502" s="879"/>
      <c r="AY502" s="879"/>
      <c r="AZ502" s="879"/>
      <c r="BA502" s="879"/>
      <c r="BB502" s="879"/>
      <c r="BC502" s="879"/>
      <c r="BD502" s="879"/>
    </row>
    <row r="503" ht="15.75" customHeight="1">
      <c r="A503" s="884"/>
      <c r="B503" s="884"/>
      <c r="C503" s="884"/>
      <c r="D503" s="884"/>
      <c r="E503" s="884"/>
      <c r="F503" s="874" t="str">
        <f t="shared" si="1"/>
        <v/>
      </c>
      <c r="G503" s="718"/>
      <c r="H503" s="718"/>
      <c r="I503" s="718"/>
      <c r="J503" s="718"/>
      <c r="K503" s="718"/>
      <c r="L503" s="811"/>
      <c r="M503" s="880"/>
      <c r="N503" s="880"/>
      <c r="O503" s="880"/>
      <c r="P503" s="880"/>
      <c r="Q503" s="880"/>
      <c r="R503" s="880"/>
      <c r="S503" s="880"/>
      <c r="T503" s="811"/>
      <c r="U503" s="880"/>
      <c r="V503" s="880"/>
      <c r="W503" s="881"/>
      <c r="X503" s="881"/>
      <c r="Y503" s="880"/>
      <c r="Z503" s="880"/>
      <c r="AA503" s="880"/>
      <c r="AB503" s="881"/>
      <c r="AC503" s="881"/>
      <c r="AD503" s="880"/>
      <c r="AE503" s="880"/>
      <c r="AF503" s="880"/>
      <c r="AG503" s="881"/>
      <c r="AH503" s="882"/>
    </row>
    <row r="504" ht="15.75" customHeight="1">
      <c r="F504" s="874" t="str">
        <f t="shared" si="1"/>
        <v/>
      </c>
      <c r="G504" s="718"/>
      <c r="H504" s="718"/>
      <c r="I504" s="718"/>
      <c r="J504" s="718"/>
      <c r="K504" s="718"/>
      <c r="L504" s="811"/>
      <c r="M504" s="880"/>
      <c r="N504" s="880"/>
      <c r="O504" s="880"/>
      <c r="P504" s="880"/>
      <c r="Q504" s="880"/>
      <c r="R504" s="880"/>
      <c r="S504" s="880"/>
      <c r="T504" s="811"/>
      <c r="U504" s="880"/>
      <c r="V504" s="880"/>
      <c r="W504" s="881"/>
      <c r="X504" s="881"/>
      <c r="Y504" s="880"/>
      <c r="Z504" s="880"/>
      <c r="AA504" s="880"/>
      <c r="AB504" s="881"/>
      <c r="AC504" s="881"/>
      <c r="AD504" s="880"/>
      <c r="AE504" s="880"/>
      <c r="AF504" s="880"/>
      <c r="AG504" s="881"/>
      <c r="AH504" s="882"/>
    </row>
    <row r="505" ht="15.75" customHeight="1">
      <c r="F505" s="874" t="str">
        <f t="shared" si="1"/>
        <v/>
      </c>
      <c r="G505" s="718"/>
      <c r="H505" s="718"/>
      <c r="I505" s="718"/>
      <c r="J505" s="718"/>
      <c r="K505" s="718"/>
      <c r="L505" s="811"/>
      <c r="M505" s="880"/>
      <c r="N505" s="880"/>
      <c r="O505" s="880"/>
      <c r="P505" s="880"/>
      <c r="Q505" s="880"/>
      <c r="R505" s="880"/>
      <c r="S505" s="880"/>
      <c r="T505" s="811"/>
      <c r="U505" s="880"/>
      <c r="V505" s="880"/>
      <c r="W505" s="881"/>
      <c r="X505" s="881"/>
      <c r="Y505" s="880"/>
      <c r="Z505" s="880"/>
      <c r="AA505" s="880"/>
      <c r="AB505" s="881"/>
      <c r="AC505" s="881"/>
      <c r="AD505" s="880"/>
      <c r="AE505" s="880"/>
      <c r="AF505" s="880"/>
      <c r="AG505" s="881"/>
      <c r="AH505" s="882"/>
    </row>
    <row r="506" ht="15.75" customHeight="1">
      <c r="F506" s="874" t="str">
        <f t="shared" si="1"/>
        <v/>
      </c>
      <c r="G506" s="718"/>
      <c r="H506" s="718"/>
      <c r="I506" s="718"/>
      <c r="J506" s="718"/>
      <c r="K506" s="718"/>
      <c r="L506" s="811"/>
      <c r="M506" s="880"/>
      <c r="N506" s="880"/>
      <c r="O506" s="880"/>
      <c r="P506" s="880"/>
      <c r="Q506" s="880"/>
      <c r="R506" s="880"/>
      <c r="S506" s="880"/>
      <c r="T506" s="811"/>
      <c r="U506" s="880"/>
      <c r="V506" s="880"/>
      <c r="W506" s="881"/>
      <c r="X506" s="881"/>
      <c r="Y506" s="880"/>
      <c r="Z506" s="880"/>
      <c r="AA506" s="880"/>
      <c r="AB506" s="881"/>
      <c r="AC506" s="881"/>
      <c r="AD506" s="880"/>
      <c r="AE506" s="880"/>
      <c r="AF506" s="880"/>
      <c r="AG506" s="881"/>
      <c r="AH506" s="882"/>
    </row>
    <row r="507" ht="15.75" customHeight="1">
      <c r="F507" s="874" t="str">
        <f t="shared" si="1"/>
        <v/>
      </c>
      <c r="G507" s="718"/>
      <c r="H507" s="718"/>
      <c r="I507" s="718"/>
      <c r="J507" s="718"/>
      <c r="K507" s="718"/>
      <c r="L507" s="811"/>
      <c r="M507" s="880"/>
      <c r="N507" s="880"/>
      <c r="O507" s="880"/>
      <c r="P507" s="880"/>
      <c r="Q507" s="880"/>
      <c r="R507" s="880"/>
      <c r="S507" s="880"/>
      <c r="T507" s="811"/>
      <c r="U507" s="880"/>
      <c r="V507" s="880"/>
      <c r="W507" s="881"/>
      <c r="X507" s="881"/>
      <c r="Y507" s="880"/>
      <c r="Z507" s="880"/>
      <c r="AA507" s="880"/>
      <c r="AB507" s="881"/>
      <c r="AC507" s="881"/>
      <c r="AD507" s="880"/>
      <c r="AE507" s="880"/>
      <c r="AF507" s="880"/>
      <c r="AG507" s="881"/>
      <c r="AH507" s="882"/>
    </row>
    <row r="508" ht="15.75" customHeight="1">
      <c r="F508" s="874" t="str">
        <f t="shared" si="1"/>
        <v/>
      </c>
      <c r="G508" s="718"/>
      <c r="H508" s="718"/>
      <c r="I508" s="718"/>
      <c r="J508" s="718"/>
      <c r="K508" s="718"/>
      <c r="L508" s="811"/>
      <c r="M508" s="880"/>
      <c r="N508" s="880"/>
      <c r="O508" s="880"/>
      <c r="P508" s="880"/>
      <c r="Q508" s="880"/>
      <c r="R508" s="880"/>
      <c r="S508" s="880"/>
      <c r="T508" s="811"/>
      <c r="U508" s="880"/>
      <c r="V508" s="880"/>
      <c r="W508" s="881"/>
      <c r="X508" s="881"/>
      <c r="Y508" s="880"/>
      <c r="Z508" s="880"/>
      <c r="AA508" s="880"/>
      <c r="AB508" s="881"/>
      <c r="AC508" s="881"/>
      <c r="AD508" s="880"/>
      <c r="AE508" s="880"/>
      <c r="AF508" s="880"/>
      <c r="AG508" s="881"/>
      <c r="AH508" s="882"/>
    </row>
    <row r="509" ht="15.75" customHeight="1">
      <c r="F509" s="874" t="str">
        <f t="shared" si="1"/>
        <v/>
      </c>
      <c r="G509" s="718"/>
      <c r="H509" s="718"/>
      <c r="I509" s="718"/>
      <c r="J509" s="718"/>
      <c r="K509" s="718"/>
      <c r="L509" s="811"/>
      <c r="M509" s="880"/>
      <c r="N509" s="880"/>
      <c r="O509" s="880"/>
      <c r="P509" s="880"/>
      <c r="Q509" s="880"/>
      <c r="R509" s="880"/>
      <c r="S509" s="880"/>
      <c r="T509" s="811"/>
      <c r="U509" s="880"/>
      <c r="V509" s="880"/>
      <c r="W509" s="881"/>
      <c r="X509" s="881"/>
      <c r="Y509" s="880"/>
      <c r="Z509" s="880"/>
      <c r="AA509" s="880"/>
      <c r="AB509" s="881"/>
      <c r="AC509" s="881"/>
      <c r="AD509" s="880"/>
      <c r="AE509" s="880"/>
      <c r="AF509" s="880"/>
      <c r="AG509" s="881"/>
      <c r="AH509" s="882"/>
    </row>
    <row r="510" ht="15.75" customHeight="1">
      <c r="F510" s="874" t="str">
        <f t="shared" si="1"/>
        <v/>
      </c>
      <c r="G510" s="718"/>
      <c r="H510" s="718"/>
      <c r="I510" s="718"/>
      <c r="J510" s="718"/>
      <c r="K510" s="718"/>
      <c r="L510" s="811"/>
      <c r="M510" s="880"/>
      <c r="N510" s="880"/>
      <c r="O510" s="880"/>
      <c r="P510" s="880"/>
      <c r="Q510" s="880"/>
      <c r="R510" s="880"/>
      <c r="S510" s="880"/>
      <c r="T510" s="811"/>
      <c r="U510" s="880"/>
      <c r="V510" s="880"/>
      <c r="W510" s="881"/>
      <c r="X510" s="881"/>
      <c r="Y510" s="880"/>
      <c r="Z510" s="880"/>
      <c r="AA510" s="880"/>
      <c r="AB510" s="881"/>
      <c r="AC510" s="881"/>
      <c r="AD510" s="880"/>
      <c r="AE510" s="880"/>
      <c r="AF510" s="880"/>
      <c r="AG510" s="881"/>
      <c r="AH510" s="882"/>
    </row>
    <row r="511" ht="15.75" customHeight="1">
      <c r="F511" s="874" t="str">
        <f t="shared" si="1"/>
        <v/>
      </c>
      <c r="G511" s="718"/>
      <c r="H511" s="718"/>
      <c r="I511" s="718"/>
      <c r="J511" s="718"/>
      <c r="K511" s="718"/>
      <c r="L511" s="811"/>
      <c r="M511" s="880"/>
      <c r="N511" s="880"/>
      <c r="O511" s="880"/>
      <c r="P511" s="880"/>
      <c r="Q511" s="880"/>
      <c r="R511" s="880"/>
      <c r="S511" s="880"/>
      <c r="T511" s="811"/>
      <c r="U511" s="880"/>
      <c r="V511" s="880"/>
      <c r="W511" s="881"/>
      <c r="X511" s="881"/>
      <c r="Y511" s="880"/>
      <c r="Z511" s="880"/>
      <c r="AA511" s="880"/>
      <c r="AB511" s="881"/>
      <c r="AC511" s="881"/>
      <c r="AD511" s="880"/>
      <c r="AE511" s="880"/>
      <c r="AF511" s="880"/>
      <c r="AG511" s="881"/>
      <c r="AH511" s="882"/>
    </row>
    <row r="512" ht="15.75" customHeight="1">
      <c r="F512" s="874" t="str">
        <f t="shared" si="1"/>
        <v/>
      </c>
      <c r="G512" s="718"/>
      <c r="H512" s="718"/>
      <c r="I512" s="718"/>
      <c r="J512" s="718"/>
      <c r="K512" s="718"/>
      <c r="L512" s="811"/>
      <c r="M512" s="880"/>
      <c r="N512" s="880"/>
      <c r="O512" s="880"/>
      <c r="P512" s="880"/>
      <c r="Q512" s="880"/>
      <c r="R512" s="880"/>
      <c r="S512" s="880"/>
      <c r="T512" s="811"/>
      <c r="U512" s="880"/>
      <c r="V512" s="880"/>
      <c r="W512" s="881"/>
      <c r="X512" s="881"/>
      <c r="Y512" s="880"/>
      <c r="Z512" s="880"/>
      <c r="AA512" s="880"/>
      <c r="AB512" s="881"/>
      <c r="AC512" s="881"/>
      <c r="AD512" s="880"/>
      <c r="AE512" s="880"/>
      <c r="AF512" s="880"/>
      <c r="AG512" s="881"/>
      <c r="AH512" s="882"/>
    </row>
    <row r="513" ht="15.75" customHeight="1">
      <c r="F513" s="874" t="str">
        <f t="shared" si="1"/>
        <v/>
      </c>
      <c r="G513" s="718"/>
      <c r="H513" s="718"/>
      <c r="I513" s="718"/>
      <c r="J513" s="718"/>
      <c r="K513" s="718"/>
      <c r="L513" s="811"/>
      <c r="M513" s="880"/>
      <c r="N513" s="880"/>
      <c r="O513" s="880"/>
      <c r="P513" s="880"/>
      <c r="Q513" s="880"/>
      <c r="R513" s="880"/>
      <c r="S513" s="880"/>
      <c r="T513" s="811"/>
      <c r="U513" s="880"/>
      <c r="V513" s="880"/>
      <c r="W513" s="881"/>
      <c r="X513" s="881"/>
      <c r="Y513" s="880"/>
      <c r="Z513" s="880"/>
      <c r="AA513" s="880"/>
      <c r="AB513" s="881"/>
      <c r="AC513" s="881"/>
      <c r="AD513" s="880"/>
      <c r="AE513" s="880"/>
      <c r="AF513" s="880"/>
      <c r="AG513" s="881"/>
      <c r="AH513" s="882"/>
    </row>
    <row r="514" ht="15.75" customHeight="1">
      <c r="F514" s="874" t="str">
        <f t="shared" si="1"/>
        <v/>
      </c>
      <c r="G514" s="718"/>
      <c r="H514" s="718"/>
      <c r="I514" s="718"/>
      <c r="J514" s="718"/>
      <c r="K514" s="718"/>
      <c r="L514" s="811"/>
      <c r="M514" s="880"/>
      <c r="N514" s="880"/>
      <c r="O514" s="880"/>
      <c r="P514" s="880"/>
      <c r="Q514" s="880"/>
      <c r="R514" s="880"/>
      <c r="S514" s="880"/>
      <c r="T514" s="811"/>
      <c r="U514" s="880"/>
      <c r="V514" s="880"/>
      <c r="W514" s="881"/>
      <c r="X514" s="881"/>
      <c r="Y514" s="880"/>
      <c r="Z514" s="880"/>
      <c r="AA514" s="880"/>
      <c r="AB514" s="881"/>
      <c r="AC514" s="881"/>
      <c r="AD514" s="880"/>
      <c r="AE514" s="880"/>
      <c r="AF514" s="880"/>
      <c r="AG514" s="881"/>
      <c r="AH514" s="882"/>
    </row>
    <row r="515" ht="15.75" customHeight="1">
      <c r="F515" s="874" t="str">
        <f t="shared" si="1"/>
        <v/>
      </c>
      <c r="G515" s="718"/>
      <c r="H515" s="718"/>
      <c r="I515" s="718"/>
      <c r="J515" s="718"/>
      <c r="K515" s="718"/>
      <c r="L515" s="811"/>
      <c r="M515" s="880"/>
      <c r="N515" s="880"/>
      <c r="O515" s="880"/>
      <c r="P515" s="880"/>
      <c r="Q515" s="880"/>
      <c r="R515" s="880"/>
      <c r="S515" s="880"/>
      <c r="T515" s="811"/>
      <c r="U515" s="880"/>
      <c r="V515" s="880"/>
      <c r="W515" s="881"/>
      <c r="X515" s="881"/>
      <c r="Y515" s="880"/>
      <c r="Z515" s="880"/>
      <c r="AA515" s="880"/>
      <c r="AB515" s="881"/>
      <c r="AC515" s="881"/>
      <c r="AD515" s="880"/>
      <c r="AE515" s="880"/>
      <c r="AF515" s="880"/>
      <c r="AG515" s="881"/>
      <c r="AH515" s="882"/>
    </row>
    <row r="516" ht="15.75" customHeight="1">
      <c r="F516" s="874" t="str">
        <f t="shared" si="1"/>
        <v/>
      </c>
      <c r="G516" s="718"/>
      <c r="H516" s="718"/>
      <c r="I516" s="718"/>
      <c r="J516" s="718"/>
      <c r="K516" s="718"/>
      <c r="L516" s="811"/>
      <c r="M516" s="880"/>
      <c r="N516" s="880"/>
      <c r="O516" s="880"/>
      <c r="P516" s="880"/>
      <c r="Q516" s="880"/>
      <c r="R516" s="880"/>
      <c r="S516" s="880"/>
      <c r="T516" s="811"/>
      <c r="U516" s="880"/>
      <c r="V516" s="880"/>
      <c r="W516" s="881"/>
      <c r="X516" s="881"/>
      <c r="Y516" s="880"/>
      <c r="Z516" s="880"/>
      <c r="AA516" s="880"/>
      <c r="AB516" s="881"/>
      <c r="AC516" s="881"/>
      <c r="AD516" s="880"/>
      <c r="AE516" s="880"/>
      <c r="AF516" s="880"/>
      <c r="AG516" s="881"/>
      <c r="AH516" s="882"/>
    </row>
    <row r="517" ht="15.75" customHeight="1">
      <c r="F517" s="874" t="str">
        <f t="shared" si="1"/>
        <v/>
      </c>
      <c r="G517" s="718"/>
      <c r="H517" s="718"/>
      <c r="I517" s="718"/>
      <c r="J517" s="718"/>
      <c r="K517" s="718"/>
      <c r="L517" s="811"/>
      <c r="M517" s="880"/>
      <c r="N517" s="880"/>
      <c r="O517" s="880"/>
      <c r="P517" s="880"/>
      <c r="Q517" s="880"/>
      <c r="R517" s="880"/>
      <c r="S517" s="880"/>
      <c r="T517" s="811"/>
      <c r="U517" s="880"/>
      <c r="V517" s="880"/>
      <c r="W517" s="881"/>
      <c r="X517" s="881"/>
      <c r="Y517" s="880"/>
      <c r="Z517" s="880"/>
      <c r="AA517" s="880"/>
      <c r="AB517" s="881"/>
      <c r="AC517" s="881"/>
      <c r="AD517" s="880"/>
      <c r="AE517" s="880"/>
      <c r="AF517" s="880"/>
      <c r="AG517" s="881"/>
      <c r="AH517" s="882"/>
    </row>
    <row r="518" ht="15.75" customHeight="1">
      <c r="F518" s="874" t="str">
        <f t="shared" si="1"/>
        <v/>
      </c>
      <c r="G518" s="718"/>
      <c r="H518" s="718"/>
      <c r="I518" s="718"/>
      <c r="J518" s="718"/>
      <c r="K518" s="718"/>
      <c r="L518" s="811"/>
      <c r="M518" s="880"/>
      <c r="N518" s="880"/>
      <c r="O518" s="880"/>
      <c r="P518" s="880"/>
      <c r="Q518" s="880"/>
      <c r="R518" s="880"/>
      <c r="S518" s="880"/>
      <c r="T518" s="811"/>
      <c r="U518" s="880"/>
      <c r="V518" s="880"/>
      <c r="W518" s="881"/>
      <c r="X518" s="881"/>
      <c r="Y518" s="880"/>
      <c r="Z518" s="880"/>
      <c r="AA518" s="880"/>
      <c r="AB518" s="881"/>
      <c r="AC518" s="881"/>
      <c r="AD518" s="880"/>
      <c r="AE518" s="880"/>
      <c r="AF518" s="880"/>
      <c r="AG518" s="881"/>
      <c r="AH518" s="882"/>
    </row>
    <row r="519" ht="15.75" customHeight="1">
      <c r="F519" s="874" t="str">
        <f t="shared" si="1"/>
        <v/>
      </c>
      <c r="G519" s="718"/>
      <c r="H519" s="718"/>
      <c r="I519" s="718"/>
      <c r="J519" s="718"/>
      <c r="K519" s="718"/>
      <c r="L519" s="811"/>
      <c r="M519" s="880"/>
      <c r="N519" s="880"/>
      <c r="O519" s="880"/>
      <c r="P519" s="880"/>
      <c r="Q519" s="880"/>
      <c r="R519" s="880"/>
      <c r="S519" s="880"/>
      <c r="T519" s="811"/>
      <c r="U519" s="880"/>
      <c r="V519" s="880"/>
      <c r="W519" s="881"/>
      <c r="X519" s="881"/>
      <c r="Y519" s="880"/>
      <c r="Z519" s="880"/>
      <c r="AA519" s="880"/>
      <c r="AB519" s="881"/>
      <c r="AC519" s="881"/>
      <c r="AD519" s="880"/>
      <c r="AE519" s="880"/>
      <c r="AF519" s="880"/>
      <c r="AG519" s="881"/>
      <c r="AH519" s="882"/>
    </row>
    <row r="520" ht="15.75" customHeight="1">
      <c r="F520" s="874" t="str">
        <f t="shared" si="1"/>
        <v/>
      </c>
      <c r="G520" s="718"/>
      <c r="H520" s="718"/>
      <c r="I520" s="718"/>
      <c r="J520" s="718"/>
      <c r="K520" s="718"/>
      <c r="L520" s="811"/>
      <c r="M520" s="880"/>
      <c r="N520" s="880"/>
      <c r="O520" s="880"/>
      <c r="P520" s="880"/>
      <c r="Q520" s="880"/>
      <c r="R520" s="880"/>
      <c r="S520" s="880"/>
      <c r="T520" s="811"/>
      <c r="U520" s="880"/>
      <c r="V520" s="880"/>
      <c r="W520" s="881"/>
      <c r="X520" s="881"/>
      <c r="Y520" s="880"/>
      <c r="Z520" s="880"/>
      <c r="AA520" s="880"/>
      <c r="AB520" s="881"/>
      <c r="AC520" s="881"/>
      <c r="AD520" s="880"/>
      <c r="AE520" s="880"/>
      <c r="AF520" s="880"/>
      <c r="AG520" s="881"/>
      <c r="AH520" s="882"/>
    </row>
    <row r="521" ht="15.75" customHeight="1">
      <c r="F521" s="874" t="str">
        <f t="shared" si="1"/>
        <v/>
      </c>
      <c r="G521" s="718"/>
      <c r="H521" s="718"/>
      <c r="I521" s="718"/>
      <c r="J521" s="718"/>
      <c r="K521" s="718"/>
      <c r="L521" s="811"/>
      <c r="M521" s="880"/>
      <c r="N521" s="880"/>
      <c r="O521" s="880"/>
      <c r="P521" s="880"/>
      <c r="Q521" s="880"/>
      <c r="R521" s="880"/>
      <c r="S521" s="880"/>
      <c r="T521" s="811"/>
      <c r="U521" s="880"/>
      <c r="V521" s="880"/>
      <c r="W521" s="881"/>
      <c r="X521" s="881"/>
      <c r="Y521" s="880"/>
      <c r="Z521" s="880"/>
      <c r="AA521" s="880"/>
      <c r="AB521" s="881"/>
      <c r="AC521" s="881"/>
      <c r="AD521" s="880"/>
      <c r="AE521" s="880"/>
      <c r="AF521" s="880"/>
      <c r="AG521" s="881"/>
      <c r="AH521" s="882"/>
    </row>
    <row r="522" ht="15.75" customHeight="1">
      <c r="F522" s="874" t="str">
        <f t="shared" si="1"/>
        <v/>
      </c>
      <c r="G522" s="718"/>
      <c r="H522" s="718"/>
      <c r="I522" s="718"/>
      <c r="J522" s="718"/>
      <c r="K522" s="718"/>
      <c r="L522" s="811"/>
      <c r="M522" s="880"/>
      <c r="N522" s="880"/>
      <c r="O522" s="880"/>
      <c r="P522" s="880"/>
      <c r="Q522" s="880"/>
      <c r="R522" s="880"/>
      <c r="S522" s="880"/>
      <c r="T522" s="811"/>
      <c r="U522" s="880"/>
      <c r="V522" s="880"/>
      <c r="W522" s="881"/>
      <c r="X522" s="881"/>
      <c r="Y522" s="880"/>
      <c r="Z522" s="880"/>
      <c r="AA522" s="880"/>
      <c r="AB522" s="881"/>
      <c r="AC522" s="881"/>
      <c r="AD522" s="880"/>
      <c r="AE522" s="880"/>
      <c r="AF522" s="880"/>
      <c r="AG522" s="881"/>
      <c r="AH522" s="882"/>
    </row>
    <row r="523" ht="15.75" customHeight="1">
      <c r="F523" s="874" t="str">
        <f t="shared" si="1"/>
        <v/>
      </c>
      <c r="G523" s="718"/>
      <c r="H523" s="718"/>
      <c r="I523" s="718"/>
      <c r="J523" s="718"/>
      <c r="K523" s="718"/>
      <c r="L523" s="811"/>
      <c r="M523" s="880"/>
      <c r="N523" s="880"/>
      <c r="O523" s="880"/>
      <c r="P523" s="880"/>
      <c r="Q523" s="880"/>
      <c r="R523" s="880"/>
      <c r="S523" s="880"/>
      <c r="T523" s="811"/>
      <c r="U523" s="880"/>
      <c r="V523" s="880"/>
      <c r="W523" s="881"/>
      <c r="X523" s="881"/>
      <c r="Y523" s="880"/>
      <c r="Z523" s="880"/>
      <c r="AA523" s="880"/>
      <c r="AB523" s="881"/>
      <c r="AC523" s="881"/>
      <c r="AD523" s="880"/>
      <c r="AE523" s="880"/>
      <c r="AF523" s="880"/>
      <c r="AG523" s="881"/>
      <c r="AH523" s="882"/>
    </row>
    <row r="524" ht="15.75" customHeight="1">
      <c r="F524" s="874" t="str">
        <f t="shared" si="1"/>
        <v/>
      </c>
      <c r="G524" s="718"/>
      <c r="H524" s="718"/>
      <c r="I524" s="718"/>
      <c r="J524" s="718"/>
      <c r="K524" s="718"/>
      <c r="L524" s="811"/>
      <c r="M524" s="880"/>
      <c r="N524" s="880"/>
      <c r="O524" s="880"/>
      <c r="P524" s="880"/>
      <c r="Q524" s="880"/>
      <c r="R524" s="880"/>
      <c r="S524" s="880"/>
      <c r="T524" s="811"/>
      <c r="U524" s="880"/>
      <c r="V524" s="880"/>
      <c r="W524" s="881"/>
      <c r="X524" s="881"/>
      <c r="Y524" s="880"/>
      <c r="Z524" s="880"/>
      <c r="AA524" s="880"/>
      <c r="AB524" s="881"/>
      <c r="AC524" s="881"/>
      <c r="AD524" s="880"/>
      <c r="AE524" s="880"/>
      <c r="AF524" s="880"/>
      <c r="AG524" s="881"/>
      <c r="AH524" s="882"/>
    </row>
    <row r="525" ht="15.75" customHeight="1">
      <c r="F525" s="874" t="str">
        <f t="shared" si="1"/>
        <v/>
      </c>
      <c r="G525" s="718"/>
      <c r="H525" s="718"/>
      <c r="I525" s="718"/>
      <c r="J525" s="718"/>
      <c r="K525" s="718"/>
      <c r="L525" s="811"/>
      <c r="M525" s="880"/>
      <c r="N525" s="880"/>
      <c r="O525" s="880"/>
      <c r="P525" s="880"/>
      <c r="Q525" s="880"/>
      <c r="R525" s="880"/>
      <c r="S525" s="880"/>
      <c r="T525" s="811"/>
      <c r="U525" s="880"/>
      <c r="V525" s="880"/>
      <c r="W525" s="881"/>
      <c r="X525" s="881"/>
      <c r="Y525" s="880"/>
      <c r="Z525" s="880"/>
      <c r="AA525" s="880"/>
      <c r="AB525" s="881"/>
      <c r="AC525" s="881"/>
      <c r="AD525" s="880"/>
      <c r="AE525" s="880"/>
      <c r="AF525" s="880"/>
      <c r="AG525" s="881"/>
      <c r="AH525" s="882"/>
    </row>
    <row r="526" ht="15.75" customHeight="1">
      <c r="F526" s="874" t="str">
        <f t="shared" si="1"/>
        <v/>
      </c>
      <c r="G526" s="718"/>
      <c r="H526" s="718"/>
      <c r="I526" s="718"/>
      <c r="J526" s="718"/>
      <c r="K526" s="718"/>
      <c r="L526" s="811"/>
      <c r="M526" s="880"/>
      <c r="N526" s="880"/>
      <c r="O526" s="880"/>
      <c r="P526" s="880"/>
      <c r="Q526" s="880"/>
      <c r="R526" s="880"/>
      <c r="S526" s="880"/>
      <c r="T526" s="811"/>
      <c r="U526" s="880"/>
      <c r="V526" s="880"/>
      <c r="W526" s="881"/>
      <c r="X526" s="881"/>
      <c r="Y526" s="880"/>
      <c r="Z526" s="880"/>
      <c r="AA526" s="880"/>
      <c r="AB526" s="881"/>
      <c r="AC526" s="881"/>
      <c r="AD526" s="880"/>
      <c r="AE526" s="880"/>
      <c r="AF526" s="880"/>
      <c r="AG526" s="881"/>
      <c r="AH526" s="882"/>
    </row>
    <row r="527" ht="15.75" customHeight="1">
      <c r="F527" s="874" t="str">
        <f t="shared" si="1"/>
        <v/>
      </c>
      <c r="G527" s="718"/>
      <c r="H527" s="718"/>
      <c r="I527" s="718"/>
      <c r="J527" s="718"/>
      <c r="K527" s="718"/>
      <c r="L527" s="811"/>
      <c r="M527" s="880"/>
      <c r="N527" s="880"/>
      <c r="O527" s="880"/>
      <c r="P527" s="880"/>
      <c r="Q527" s="880"/>
      <c r="R527" s="880"/>
      <c r="S527" s="880"/>
      <c r="T527" s="811"/>
      <c r="U527" s="880"/>
      <c r="V527" s="880"/>
      <c r="W527" s="881"/>
      <c r="X527" s="881"/>
      <c r="Y527" s="880"/>
      <c r="Z527" s="880"/>
      <c r="AA527" s="880"/>
      <c r="AB527" s="881"/>
      <c r="AC527" s="881"/>
      <c r="AD527" s="880"/>
      <c r="AE527" s="880"/>
      <c r="AF527" s="880"/>
      <c r="AG527" s="881"/>
      <c r="AH527" s="882"/>
    </row>
    <row r="528" ht="15.75" customHeight="1">
      <c r="F528" s="874" t="str">
        <f t="shared" si="1"/>
        <v/>
      </c>
      <c r="G528" s="718"/>
      <c r="H528" s="718"/>
      <c r="I528" s="718"/>
      <c r="J528" s="718"/>
      <c r="K528" s="718"/>
      <c r="L528" s="811"/>
      <c r="M528" s="880"/>
      <c r="N528" s="880"/>
      <c r="O528" s="880"/>
      <c r="P528" s="880"/>
      <c r="Q528" s="880"/>
      <c r="R528" s="880"/>
      <c r="S528" s="880"/>
      <c r="T528" s="811"/>
      <c r="U528" s="880"/>
      <c r="V528" s="880"/>
      <c r="W528" s="881"/>
      <c r="X528" s="881"/>
      <c r="Y528" s="880"/>
      <c r="Z528" s="880"/>
      <c r="AA528" s="880"/>
      <c r="AB528" s="881"/>
      <c r="AC528" s="881"/>
      <c r="AD528" s="880"/>
      <c r="AE528" s="880"/>
      <c r="AF528" s="880"/>
      <c r="AG528" s="881"/>
      <c r="AH528" s="882"/>
    </row>
    <row r="529" ht="15.75" customHeight="1">
      <c r="F529" s="874" t="str">
        <f t="shared" si="1"/>
        <v/>
      </c>
      <c r="G529" s="718"/>
      <c r="H529" s="718"/>
      <c r="I529" s="718"/>
      <c r="J529" s="718"/>
      <c r="K529" s="718"/>
      <c r="L529" s="811"/>
      <c r="M529" s="880"/>
      <c r="N529" s="880"/>
      <c r="O529" s="880"/>
      <c r="P529" s="880"/>
      <c r="Q529" s="880"/>
      <c r="R529" s="880"/>
      <c r="S529" s="880"/>
      <c r="T529" s="811"/>
      <c r="U529" s="880"/>
      <c r="V529" s="880"/>
      <c r="W529" s="881"/>
      <c r="X529" s="881"/>
      <c r="Y529" s="880"/>
      <c r="Z529" s="880"/>
      <c r="AA529" s="880"/>
      <c r="AB529" s="881"/>
      <c r="AC529" s="881"/>
      <c r="AD529" s="880"/>
      <c r="AE529" s="880"/>
      <c r="AF529" s="880"/>
      <c r="AG529" s="881"/>
      <c r="AH529" s="882"/>
    </row>
    <row r="530" ht="15.75" customHeight="1">
      <c r="F530" s="874" t="str">
        <f t="shared" si="1"/>
        <v/>
      </c>
      <c r="G530" s="718"/>
      <c r="H530" s="718"/>
      <c r="I530" s="718"/>
      <c r="J530" s="718"/>
      <c r="K530" s="718"/>
      <c r="L530" s="811"/>
      <c r="M530" s="880"/>
      <c r="N530" s="880"/>
      <c r="O530" s="880"/>
      <c r="P530" s="880"/>
      <c r="Q530" s="880"/>
      <c r="R530" s="880"/>
      <c r="S530" s="880"/>
      <c r="T530" s="811"/>
      <c r="U530" s="880"/>
      <c r="V530" s="880"/>
      <c r="W530" s="881"/>
      <c r="X530" s="881"/>
      <c r="Y530" s="880"/>
      <c r="Z530" s="880"/>
      <c r="AA530" s="880"/>
      <c r="AB530" s="881"/>
      <c r="AC530" s="881"/>
      <c r="AD530" s="880"/>
      <c r="AE530" s="880"/>
      <c r="AF530" s="880"/>
      <c r="AG530" s="881"/>
      <c r="AH530" s="882"/>
    </row>
    <row r="531" ht="15.75" customHeight="1">
      <c r="F531" s="874" t="str">
        <f t="shared" si="1"/>
        <v/>
      </c>
      <c r="G531" s="718"/>
      <c r="H531" s="718"/>
      <c r="I531" s="718"/>
      <c r="J531" s="718"/>
      <c r="K531" s="718"/>
      <c r="L531" s="811"/>
      <c r="M531" s="880"/>
      <c r="N531" s="880"/>
      <c r="O531" s="880"/>
      <c r="P531" s="880"/>
      <c r="Q531" s="880"/>
      <c r="R531" s="880"/>
      <c r="S531" s="880"/>
      <c r="T531" s="811"/>
      <c r="U531" s="880"/>
      <c r="V531" s="880"/>
      <c r="W531" s="881"/>
      <c r="X531" s="881"/>
      <c r="Y531" s="880"/>
      <c r="Z531" s="880"/>
      <c r="AA531" s="880"/>
      <c r="AB531" s="881"/>
      <c r="AC531" s="881"/>
      <c r="AD531" s="880"/>
      <c r="AE531" s="880"/>
      <c r="AF531" s="880"/>
      <c r="AG531" s="881"/>
      <c r="AH531" s="882"/>
    </row>
    <row r="532" ht="15.75" customHeight="1">
      <c r="F532" s="874" t="str">
        <f t="shared" si="1"/>
        <v/>
      </c>
      <c r="G532" s="718"/>
      <c r="H532" s="718"/>
      <c r="I532" s="718"/>
      <c r="J532" s="718"/>
      <c r="K532" s="718"/>
      <c r="L532" s="811"/>
      <c r="M532" s="880"/>
      <c r="N532" s="880"/>
      <c r="O532" s="880"/>
      <c r="P532" s="880"/>
      <c r="Q532" s="880"/>
      <c r="R532" s="880"/>
      <c r="S532" s="880"/>
      <c r="T532" s="811"/>
      <c r="U532" s="880"/>
      <c r="V532" s="880"/>
      <c r="W532" s="881"/>
      <c r="X532" s="881"/>
      <c r="Y532" s="880"/>
      <c r="Z532" s="880"/>
      <c r="AA532" s="880"/>
      <c r="AB532" s="881"/>
      <c r="AC532" s="881"/>
      <c r="AD532" s="880"/>
      <c r="AE532" s="880"/>
      <c r="AF532" s="880"/>
      <c r="AG532" s="881"/>
      <c r="AH532" s="882"/>
    </row>
    <row r="533" ht="15.75" customHeight="1">
      <c r="F533" s="874" t="str">
        <f t="shared" si="1"/>
        <v/>
      </c>
      <c r="G533" s="718"/>
      <c r="H533" s="718"/>
      <c r="I533" s="718"/>
      <c r="J533" s="718"/>
      <c r="K533" s="718"/>
      <c r="L533" s="811"/>
      <c r="M533" s="880"/>
      <c r="N533" s="880"/>
      <c r="O533" s="880"/>
      <c r="P533" s="880"/>
      <c r="Q533" s="880"/>
      <c r="R533" s="880"/>
      <c r="S533" s="880"/>
      <c r="T533" s="811"/>
      <c r="U533" s="880"/>
      <c r="V533" s="880"/>
      <c r="W533" s="881"/>
      <c r="X533" s="881"/>
      <c r="Y533" s="880"/>
      <c r="Z533" s="880"/>
      <c r="AA533" s="880"/>
      <c r="AB533" s="881"/>
      <c r="AC533" s="881"/>
      <c r="AD533" s="880"/>
      <c r="AE533" s="880"/>
      <c r="AF533" s="880"/>
      <c r="AG533" s="881"/>
      <c r="AH533" s="882"/>
    </row>
    <row r="534" ht="15.75" customHeight="1">
      <c r="F534" s="874" t="str">
        <f t="shared" si="1"/>
        <v/>
      </c>
      <c r="G534" s="718"/>
      <c r="H534" s="718"/>
      <c r="I534" s="718"/>
      <c r="J534" s="718"/>
      <c r="K534" s="718"/>
      <c r="L534" s="811"/>
      <c r="M534" s="880"/>
      <c r="N534" s="880"/>
      <c r="O534" s="880"/>
      <c r="P534" s="880"/>
      <c r="Q534" s="880"/>
      <c r="R534" s="880"/>
      <c r="S534" s="880"/>
      <c r="T534" s="811"/>
      <c r="U534" s="880"/>
      <c r="V534" s="880"/>
      <c r="W534" s="881"/>
      <c r="X534" s="881"/>
      <c r="Y534" s="880"/>
      <c r="Z534" s="880"/>
      <c r="AA534" s="880"/>
      <c r="AB534" s="881"/>
      <c r="AC534" s="881"/>
      <c r="AD534" s="880"/>
      <c r="AE534" s="880"/>
      <c r="AF534" s="880"/>
      <c r="AG534" s="881"/>
      <c r="AH534" s="882"/>
    </row>
    <row r="535" ht="15.75" customHeight="1">
      <c r="F535" s="874" t="str">
        <f t="shared" si="1"/>
        <v/>
      </c>
      <c r="G535" s="718"/>
      <c r="H535" s="718"/>
      <c r="I535" s="718"/>
      <c r="J535" s="718"/>
      <c r="K535" s="718"/>
      <c r="L535" s="811"/>
      <c r="M535" s="880"/>
      <c r="N535" s="880"/>
      <c r="O535" s="880"/>
      <c r="P535" s="880"/>
      <c r="Q535" s="880"/>
      <c r="R535" s="880"/>
      <c r="S535" s="880"/>
      <c r="T535" s="811"/>
      <c r="U535" s="880"/>
      <c r="V535" s="880"/>
      <c r="W535" s="881"/>
      <c r="X535" s="881"/>
      <c r="Y535" s="880"/>
      <c r="Z535" s="880"/>
      <c r="AA535" s="880"/>
      <c r="AB535" s="881"/>
      <c r="AC535" s="881"/>
      <c r="AD535" s="880"/>
      <c r="AE535" s="880"/>
      <c r="AF535" s="880"/>
      <c r="AG535" s="881"/>
      <c r="AH535" s="882"/>
    </row>
    <row r="536" ht="15.75" customHeight="1">
      <c r="F536" s="874" t="str">
        <f t="shared" si="1"/>
        <v/>
      </c>
      <c r="G536" s="718"/>
      <c r="H536" s="718"/>
      <c r="I536" s="718"/>
      <c r="J536" s="718"/>
      <c r="K536" s="718"/>
      <c r="L536" s="811"/>
      <c r="M536" s="880"/>
      <c r="N536" s="880"/>
      <c r="O536" s="880"/>
      <c r="P536" s="880"/>
      <c r="Q536" s="880"/>
      <c r="R536" s="880"/>
      <c r="S536" s="880"/>
      <c r="T536" s="811"/>
      <c r="U536" s="880"/>
      <c r="V536" s="880"/>
      <c r="W536" s="881"/>
      <c r="X536" s="881"/>
      <c r="Y536" s="880"/>
      <c r="Z536" s="880"/>
      <c r="AA536" s="880"/>
      <c r="AB536" s="881"/>
      <c r="AC536" s="881"/>
      <c r="AD536" s="880"/>
      <c r="AE536" s="880"/>
      <c r="AF536" s="880"/>
      <c r="AG536" s="881"/>
      <c r="AH536" s="882"/>
    </row>
    <row r="537" ht="15.75" customHeight="1">
      <c r="F537" s="874" t="str">
        <f t="shared" si="1"/>
        <v/>
      </c>
      <c r="G537" s="718"/>
      <c r="H537" s="718"/>
      <c r="I537" s="718"/>
      <c r="J537" s="718"/>
      <c r="K537" s="718"/>
      <c r="L537" s="811"/>
      <c r="M537" s="880"/>
      <c r="N537" s="880"/>
      <c r="O537" s="880"/>
      <c r="P537" s="880"/>
      <c r="Q537" s="880"/>
      <c r="R537" s="880"/>
      <c r="S537" s="880"/>
      <c r="T537" s="811"/>
      <c r="U537" s="880"/>
      <c r="V537" s="880"/>
      <c r="W537" s="881"/>
      <c r="X537" s="881"/>
      <c r="Y537" s="880"/>
      <c r="Z537" s="880"/>
      <c r="AA537" s="880"/>
      <c r="AB537" s="881"/>
      <c r="AC537" s="881"/>
      <c r="AD537" s="880"/>
      <c r="AE537" s="880"/>
      <c r="AF537" s="880"/>
      <c r="AG537" s="881"/>
      <c r="AH537" s="882"/>
    </row>
    <row r="538" ht="15.75" customHeight="1">
      <c r="F538" s="874" t="str">
        <f t="shared" si="1"/>
        <v/>
      </c>
      <c r="G538" s="718"/>
      <c r="H538" s="718"/>
      <c r="I538" s="718"/>
      <c r="J538" s="718"/>
      <c r="K538" s="718"/>
      <c r="L538" s="811"/>
      <c r="M538" s="880"/>
      <c r="N538" s="880"/>
      <c r="O538" s="880"/>
      <c r="P538" s="880"/>
      <c r="Q538" s="880"/>
      <c r="R538" s="880"/>
      <c r="S538" s="880"/>
      <c r="T538" s="811"/>
      <c r="U538" s="880"/>
      <c r="V538" s="880"/>
      <c r="W538" s="881"/>
      <c r="X538" s="881"/>
      <c r="Y538" s="880"/>
      <c r="Z538" s="880"/>
      <c r="AA538" s="880"/>
      <c r="AB538" s="881"/>
      <c r="AC538" s="881"/>
      <c r="AD538" s="880"/>
      <c r="AE538" s="880"/>
      <c r="AF538" s="880"/>
      <c r="AG538" s="881"/>
      <c r="AH538" s="882"/>
    </row>
    <row r="539" ht="15.75" customHeight="1">
      <c r="F539" s="874" t="str">
        <f t="shared" si="1"/>
        <v/>
      </c>
      <c r="G539" s="718"/>
      <c r="H539" s="718"/>
      <c r="I539" s="718"/>
      <c r="J539" s="718"/>
      <c r="K539" s="718"/>
      <c r="L539" s="811"/>
      <c r="M539" s="880"/>
      <c r="N539" s="880"/>
      <c r="O539" s="880"/>
      <c r="P539" s="880"/>
      <c r="Q539" s="880"/>
      <c r="R539" s="880"/>
      <c r="S539" s="880"/>
      <c r="T539" s="811"/>
      <c r="U539" s="880"/>
      <c r="V539" s="880"/>
      <c r="W539" s="881"/>
      <c r="X539" s="881"/>
      <c r="Y539" s="880"/>
      <c r="Z539" s="880"/>
      <c r="AA539" s="880"/>
      <c r="AB539" s="881"/>
      <c r="AC539" s="881"/>
      <c r="AD539" s="880"/>
      <c r="AE539" s="880"/>
      <c r="AF539" s="880"/>
      <c r="AG539" s="881"/>
      <c r="AH539" s="882"/>
    </row>
    <row r="540" ht="15.75" customHeight="1">
      <c r="F540" s="874" t="str">
        <f t="shared" si="1"/>
        <v/>
      </c>
      <c r="G540" s="718"/>
      <c r="H540" s="718"/>
      <c r="I540" s="718"/>
      <c r="J540" s="718"/>
      <c r="K540" s="718"/>
      <c r="L540" s="811"/>
      <c r="M540" s="880"/>
      <c r="N540" s="880"/>
      <c r="O540" s="880"/>
      <c r="P540" s="880"/>
      <c r="Q540" s="880"/>
      <c r="R540" s="880"/>
      <c r="S540" s="880"/>
      <c r="T540" s="811"/>
      <c r="U540" s="880"/>
      <c r="V540" s="880"/>
      <c r="W540" s="881"/>
      <c r="X540" s="881"/>
      <c r="Y540" s="880"/>
      <c r="Z540" s="880"/>
      <c r="AA540" s="880"/>
      <c r="AB540" s="881"/>
      <c r="AC540" s="881"/>
      <c r="AD540" s="880"/>
      <c r="AE540" s="880"/>
      <c r="AF540" s="880"/>
      <c r="AG540" s="881"/>
      <c r="AH540" s="882"/>
    </row>
    <row r="541" ht="15.75" customHeight="1">
      <c r="F541" s="874" t="str">
        <f t="shared" si="1"/>
        <v/>
      </c>
      <c r="G541" s="718"/>
      <c r="H541" s="718"/>
      <c r="I541" s="718"/>
      <c r="J541" s="718"/>
      <c r="K541" s="718"/>
      <c r="L541" s="811"/>
      <c r="M541" s="880"/>
      <c r="N541" s="880"/>
      <c r="O541" s="880"/>
      <c r="P541" s="880"/>
      <c r="Q541" s="880"/>
      <c r="R541" s="880"/>
      <c r="S541" s="880"/>
      <c r="T541" s="811"/>
      <c r="U541" s="880"/>
      <c r="V541" s="880"/>
      <c r="W541" s="881"/>
      <c r="X541" s="881"/>
      <c r="Y541" s="880"/>
      <c r="Z541" s="880"/>
      <c r="AA541" s="880"/>
      <c r="AB541" s="881"/>
      <c r="AC541" s="881"/>
      <c r="AD541" s="880"/>
      <c r="AE541" s="880"/>
      <c r="AF541" s="880"/>
      <c r="AG541" s="881"/>
      <c r="AH541" s="882"/>
    </row>
    <row r="542" ht="15.75" customHeight="1">
      <c r="F542" s="874" t="str">
        <f t="shared" si="1"/>
        <v/>
      </c>
      <c r="G542" s="718"/>
      <c r="H542" s="718"/>
      <c r="I542" s="718"/>
      <c r="J542" s="718"/>
      <c r="K542" s="718"/>
      <c r="L542" s="811"/>
      <c r="M542" s="880"/>
      <c r="N542" s="880"/>
      <c r="O542" s="880"/>
      <c r="P542" s="880"/>
      <c r="Q542" s="880"/>
      <c r="R542" s="880"/>
      <c r="S542" s="880"/>
      <c r="T542" s="811"/>
      <c r="U542" s="880"/>
      <c r="V542" s="880"/>
      <c r="W542" s="881"/>
      <c r="X542" s="881"/>
      <c r="Y542" s="880"/>
      <c r="Z542" s="880"/>
      <c r="AA542" s="880"/>
      <c r="AB542" s="881"/>
      <c r="AC542" s="881"/>
      <c r="AD542" s="880"/>
      <c r="AE542" s="880"/>
      <c r="AF542" s="880"/>
      <c r="AG542" s="881"/>
      <c r="AH542" s="882"/>
    </row>
    <row r="543" ht="15.75" customHeight="1">
      <c r="F543" s="874" t="str">
        <f t="shared" si="1"/>
        <v/>
      </c>
      <c r="G543" s="718"/>
      <c r="H543" s="718"/>
      <c r="I543" s="718"/>
      <c r="J543" s="718"/>
      <c r="K543" s="718"/>
      <c r="L543" s="811"/>
      <c r="M543" s="880"/>
      <c r="N543" s="880"/>
      <c r="O543" s="880"/>
      <c r="P543" s="880"/>
      <c r="Q543" s="880"/>
      <c r="R543" s="880"/>
      <c r="S543" s="880"/>
      <c r="T543" s="811"/>
      <c r="U543" s="880"/>
      <c r="V543" s="880"/>
      <c r="W543" s="881"/>
      <c r="X543" s="881"/>
      <c r="Y543" s="880"/>
      <c r="Z543" s="880"/>
      <c r="AA543" s="880"/>
      <c r="AB543" s="881"/>
      <c r="AC543" s="881"/>
      <c r="AD543" s="880"/>
      <c r="AE543" s="880"/>
      <c r="AF543" s="880"/>
      <c r="AG543" s="881"/>
      <c r="AH543" s="882"/>
    </row>
    <row r="544" ht="15.75" customHeight="1">
      <c r="F544" s="874" t="str">
        <f t="shared" si="1"/>
        <v/>
      </c>
      <c r="G544" s="718"/>
      <c r="H544" s="718"/>
      <c r="I544" s="718"/>
      <c r="J544" s="718"/>
      <c r="K544" s="718"/>
      <c r="L544" s="811"/>
      <c r="M544" s="880"/>
      <c r="N544" s="880"/>
      <c r="O544" s="880"/>
      <c r="P544" s="880"/>
      <c r="Q544" s="880"/>
      <c r="R544" s="880"/>
      <c r="S544" s="880"/>
      <c r="T544" s="811"/>
      <c r="U544" s="880"/>
      <c r="V544" s="880"/>
      <c r="W544" s="881"/>
      <c r="X544" s="881"/>
      <c r="Y544" s="880"/>
      <c r="Z544" s="880"/>
      <c r="AA544" s="880"/>
      <c r="AB544" s="881"/>
      <c r="AC544" s="881"/>
      <c r="AD544" s="880"/>
      <c r="AE544" s="880"/>
      <c r="AF544" s="880"/>
      <c r="AG544" s="881"/>
      <c r="AH544" s="882"/>
    </row>
    <row r="545" ht="15.75" customHeight="1">
      <c r="F545" s="874" t="str">
        <f t="shared" si="1"/>
        <v/>
      </c>
      <c r="G545" s="718"/>
      <c r="H545" s="718"/>
      <c r="I545" s="718"/>
      <c r="J545" s="718"/>
      <c r="K545" s="718"/>
      <c r="L545" s="811"/>
      <c r="M545" s="880"/>
      <c r="N545" s="880"/>
      <c r="O545" s="880"/>
      <c r="P545" s="880"/>
      <c r="Q545" s="880"/>
      <c r="R545" s="880"/>
      <c r="S545" s="880"/>
      <c r="T545" s="811"/>
      <c r="U545" s="880"/>
      <c r="V545" s="880"/>
      <c r="W545" s="881"/>
      <c r="X545" s="881"/>
      <c r="Y545" s="880"/>
      <c r="Z545" s="880"/>
      <c r="AA545" s="880"/>
      <c r="AB545" s="881"/>
      <c r="AC545" s="881"/>
      <c r="AD545" s="880"/>
      <c r="AE545" s="880"/>
      <c r="AF545" s="880"/>
      <c r="AG545" s="881"/>
      <c r="AH545" s="882"/>
    </row>
    <row r="546" ht="15.75" customHeight="1">
      <c r="F546" s="874" t="str">
        <f t="shared" si="1"/>
        <v/>
      </c>
      <c r="G546" s="718"/>
      <c r="H546" s="718"/>
      <c r="I546" s="718"/>
      <c r="J546" s="718"/>
      <c r="K546" s="718"/>
      <c r="L546" s="811"/>
      <c r="M546" s="880"/>
      <c r="N546" s="880"/>
      <c r="O546" s="880"/>
      <c r="P546" s="880"/>
      <c r="Q546" s="880"/>
      <c r="R546" s="880"/>
      <c r="S546" s="880"/>
      <c r="T546" s="811"/>
      <c r="U546" s="880"/>
      <c r="V546" s="880"/>
      <c r="W546" s="881"/>
      <c r="X546" s="881"/>
      <c r="Y546" s="880"/>
      <c r="Z546" s="880"/>
      <c r="AA546" s="880"/>
      <c r="AB546" s="881"/>
      <c r="AC546" s="881"/>
      <c r="AD546" s="880"/>
      <c r="AE546" s="880"/>
      <c r="AF546" s="880"/>
      <c r="AG546" s="881"/>
      <c r="AH546" s="882"/>
    </row>
    <row r="547" ht="15.75" customHeight="1">
      <c r="F547" s="874" t="str">
        <f t="shared" si="1"/>
        <v/>
      </c>
      <c r="G547" s="718"/>
      <c r="H547" s="718"/>
      <c r="I547" s="718"/>
      <c r="J547" s="718"/>
      <c r="K547" s="718"/>
      <c r="L547" s="811"/>
      <c r="M547" s="880"/>
      <c r="N547" s="880"/>
      <c r="O547" s="880"/>
      <c r="P547" s="880"/>
      <c r="Q547" s="880"/>
      <c r="R547" s="880"/>
      <c r="S547" s="880"/>
      <c r="T547" s="811"/>
      <c r="U547" s="880"/>
      <c r="V547" s="880"/>
      <c r="W547" s="881"/>
      <c r="X547" s="881"/>
      <c r="Y547" s="880"/>
      <c r="Z547" s="880"/>
      <c r="AA547" s="880"/>
      <c r="AB547" s="881"/>
      <c r="AC547" s="881"/>
      <c r="AD547" s="880"/>
      <c r="AE547" s="880"/>
      <c r="AF547" s="880"/>
      <c r="AG547" s="881"/>
      <c r="AH547" s="882"/>
    </row>
    <row r="548" ht="15.75" customHeight="1">
      <c r="F548" s="874" t="str">
        <f t="shared" si="1"/>
        <v/>
      </c>
      <c r="G548" s="718"/>
      <c r="H548" s="718"/>
      <c r="I548" s="718"/>
      <c r="J548" s="718"/>
      <c r="K548" s="718"/>
      <c r="L548" s="811"/>
      <c r="M548" s="880"/>
      <c r="N548" s="880"/>
      <c r="O548" s="880"/>
      <c r="P548" s="880"/>
      <c r="Q548" s="880"/>
      <c r="R548" s="880"/>
      <c r="S548" s="880"/>
      <c r="T548" s="811"/>
      <c r="U548" s="880"/>
      <c r="V548" s="880"/>
      <c r="W548" s="881"/>
      <c r="X548" s="881"/>
      <c r="Y548" s="880"/>
      <c r="Z548" s="880"/>
      <c r="AA548" s="880"/>
      <c r="AB548" s="881"/>
      <c r="AC548" s="881"/>
      <c r="AD548" s="880"/>
      <c r="AE548" s="880"/>
      <c r="AF548" s="880"/>
      <c r="AG548" s="881"/>
      <c r="AH548" s="882"/>
    </row>
    <row r="549" ht="15.75" customHeight="1">
      <c r="F549" s="874" t="str">
        <f t="shared" si="1"/>
        <v/>
      </c>
      <c r="G549" s="718"/>
      <c r="H549" s="718"/>
      <c r="I549" s="718"/>
      <c r="J549" s="718"/>
      <c r="K549" s="718"/>
      <c r="L549" s="811"/>
      <c r="M549" s="880"/>
      <c r="N549" s="880"/>
      <c r="O549" s="880"/>
      <c r="P549" s="880"/>
      <c r="Q549" s="880"/>
      <c r="R549" s="880"/>
      <c r="S549" s="880"/>
      <c r="T549" s="811"/>
      <c r="U549" s="880"/>
      <c r="V549" s="880"/>
      <c r="W549" s="881"/>
      <c r="X549" s="881"/>
      <c r="Y549" s="880"/>
      <c r="Z549" s="880"/>
      <c r="AA549" s="880"/>
      <c r="AB549" s="881"/>
      <c r="AC549" s="881"/>
      <c r="AD549" s="880"/>
      <c r="AE549" s="880"/>
      <c r="AF549" s="880"/>
      <c r="AG549" s="881"/>
      <c r="AH549" s="882"/>
    </row>
    <row r="550" ht="15.75" customHeight="1">
      <c r="F550" s="874" t="str">
        <f t="shared" si="1"/>
        <v/>
      </c>
      <c r="G550" s="718"/>
      <c r="H550" s="718"/>
      <c r="I550" s="718"/>
      <c r="J550" s="718"/>
      <c r="K550" s="718"/>
      <c r="L550" s="811"/>
      <c r="M550" s="880"/>
      <c r="N550" s="880"/>
      <c r="O550" s="880"/>
      <c r="P550" s="880"/>
      <c r="Q550" s="880"/>
      <c r="R550" s="880"/>
      <c r="S550" s="880"/>
      <c r="T550" s="811"/>
      <c r="U550" s="880"/>
      <c r="V550" s="880"/>
      <c r="W550" s="881"/>
      <c r="X550" s="881"/>
      <c r="Y550" s="880"/>
      <c r="Z550" s="880"/>
      <c r="AA550" s="880"/>
      <c r="AB550" s="881"/>
      <c r="AC550" s="881"/>
      <c r="AD550" s="880"/>
      <c r="AE550" s="880"/>
      <c r="AF550" s="880"/>
      <c r="AG550" s="881"/>
      <c r="AH550" s="882"/>
    </row>
    <row r="551" ht="15.75" customHeight="1">
      <c r="F551" s="874" t="str">
        <f t="shared" si="1"/>
        <v/>
      </c>
      <c r="G551" s="718"/>
      <c r="H551" s="718"/>
      <c r="I551" s="718"/>
      <c r="J551" s="718"/>
      <c r="K551" s="718"/>
      <c r="L551" s="811"/>
      <c r="M551" s="880"/>
      <c r="N551" s="880"/>
      <c r="O551" s="880"/>
      <c r="P551" s="880"/>
      <c r="Q551" s="880"/>
      <c r="R551" s="880"/>
      <c r="S551" s="880"/>
      <c r="T551" s="811"/>
      <c r="U551" s="880"/>
      <c r="V551" s="880"/>
      <c r="W551" s="881"/>
      <c r="X551" s="881"/>
      <c r="Y551" s="880"/>
      <c r="Z551" s="880"/>
      <c r="AA551" s="880"/>
      <c r="AB551" s="881"/>
      <c r="AC551" s="881"/>
      <c r="AD551" s="880"/>
      <c r="AE551" s="880"/>
      <c r="AF551" s="880"/>
      <c r="AG551" s="881"/>
      <c r="AH551" s="882"/>
    </row>
    <row r="552" ht="15.75" customHeight="1">
      <c r="F552" s="874" t="str">
        <f t="shared" ref="F552:F999" si="2">IFS(ISBLANK(G552),"",AND(W552&gt;=$B$4,W552&lt;=$D$4),"SEMIS",AND($AF$10&gt;=$B$4,$AF$10&lt;=$D$4),"REPIQUAGE")</f>
        <v/>
      </c>
      <c r="G552" s="718"/>
      <c r="H552" s="718"/>
      <c r="I552" s="718"/>
      <c r="J552" s="718"/>
      <c r="K552" s="718"/>
      <c r="L552" s="811"/>
      <c r="M552" s="880"/>
      <c r="N552" s="880"/>
      <c r="O552" s="880"/>
      <c r="P552" s="880"/>
      <c r="Q552" s="880"/>
      <c r="R552" s="880"/>
      <c r="S552" s="880"/>
      <c r="T552" s="811"/>
      <c r="U552" s="880"/>
      <c r="V552" s="880"/>
      <c r="W552" s="881"/>
      <c r="X552" s="881"/>
      <c r="Y552" s="880"/>
      <c r="Z552" s="880"/>
      <c r="AA552" s="880"/>
      <c r="AB552" s="881"/>
      <c r="AC552" s="881"/>
      <c r="AD552" s="880"/>
      <c r="AE552" s="880"/>
      <c r="AF552" s="880"/>
      <c r="AG552" s="881"/>
      <c r="AH552" s="882"/>
    </row>
    <row r="553" ht="15.75" customHeight="1">
      <c r="F553" s="874" t="str">
        <f t="shared" si="2"/>
        <v/>
      </c>
      <c r="G553" s="718"/>
      <c r="H553" s="718"/>
      <c r="I553" s="718"/>
      <c r="J553" s="718"/>
      <c r="K553" s="718"/>
      <c r="L553" s="811"/>
      <c r="M553" s="880"/>
      <c r="N553" s="880"/>
      <c r="O553" s="880"/>
      <c r="P553" s="880"/>
      <c r="Q553" s="880"/>
      <c r="R553" s="880"/>
      <c r="S553" s="880"/>
      <c r="T553" s="811"/>
      <c r="U553" s="880"/>
      <c r="V553" s="880"/>
      <c r="W553" s="881"/>
      <c r="X553" s="881"/>
      <c r="Y553" s="880"/>
      <c r="Z553" s="880"/>
      <c r="AA553" s="880"/>
      <c r="AB553" s="881"/>
      <c r="AC553" s="881"/>
      <c r="AD553" s="880"/>
      <c r="AE553" s="880"/>
      <c r="AF553" s="880"/>
      <c r="AG553" s="881"/>
      <c r="AH553" s="882"/>
    </row>
    <row r="554" ht="15.75" customHeight="1">
      <c r="F554" s="874" t="str">
        <f t="shared" si="2"/>
        <v/>
      </c>
      <c r="G554" s="718"/>
      <c r="H554" s="718"/>
      <c r="I554" s="718"/>
      <c r="J554" s="718"/>
      <c r="K554" s="718"/>
      <c r="L554" s="811"/>
      <c r="M554" s="880"/>
      <c r="N554" s="880"/>
      <c r="O554" s="880"/>
      <c r="P554" s="880"/>
      <c r="Q554" s="880"/>
      <c r="R554" s="880"/>
      <c r="S554" s="880"/>
      <c r="T554" s="811"/>
      <c r="U554" s="880"/>
      <c r="V554" s="880"/>
      <c r="W554" s="881"/>
      <c r="X554" s="881"/>
      <c r="Y554" s="880"/>
      <c r="Z554" s="880"/>
      <c r="AA554" s="880"/>
      <c r="AB554" s="881"/>
      <c r="AC554" s="881"/>
      <c r="AD554" s="880"/>
      <c r="AE554" s="880"/>
      <c r="AF554" s="880"/>
      <c r="AG554" s="881"/>
      <c r="AH554" s="882"/>
    </row>
    <row r="555" ht="15.75" customHeight="1">
      <c r="F555" s="874" t="str">
        <f t="shared" si="2"/>
        <v/>
      </c>
      <c r="G555" s="718"/>
      <c r="H555" s="718"/>
      <c r="I555" s="718"/>
      <c r="J555" s="718"/>
      <c r="K555" s="718"/>
      <c r="L555" s="811"/>
      <c r="M555" s="880"/>
      <c r="N555" s="880"/>
      <c r="O555" s="880"/>
      <c r="P555" s="880"/>
      <c r="Q555" s="880"/>
      <c r="R555" s="880"/>
      <c r="S555" s="880"/>
      <c r="T555" s="811"/>
      <c r="U555" s="880"/>
      <c r="V555" s="880"/>
      <c r="W555" s="881"/>
      <c r="X555" s="881"/>
      <c r="Y555" s="880"/>
      <c r="Z555" s="880"/>
      <c r="AA555" s="880"/>
      <c r="AB555" s="881"/>
      <c r="AC555" s="881"/>
      <c r="AD555" s="880"/>
      <c r="AE555" s="880"/>
      <c r="AF555" s="880"/>
      <c r="AG555" s="881"/>
      <c r="AH555" s="882"/>
    </row>
    <row r="556" ht="15.75" customHeight="1">
      <c r="F556" s="874" t="str">
        <f t="shared" si="2"/>
        <v/>
      </c>
      <c r="G556" s="718"/>
      <c r="H556" s="718"/>
      <c r="I556" s="718"/>
      <c r="J556" s="718"/>
      <c r="K556" s="718"/>
      <c r="L556" s="811"/>
      <c r="M556" s="880"/>
      <c r="N556" s="880"/>
      <c r="O556" s="880"/>
      <c r="P556" s="880"/>
      <c r="Q556" s="880"/>
      <c r="R556" s="880"/>
      <c r="S556" s="880"/>
      <c r="T556" s="811"/>
      <c r="U556" s="880"/>
      <c r="V556" s="880"/>
      <c r="W556" s="881"/>
      <c r="X556" s="881"/>
      <c r="Y556" s="880"/>
      <c r="Z556" s="880"/>
      <c r="AA556" s="880"/>
      <c r="AB556" s="881"/>
      <c r="AC556" s="881"/>
      <c r="AD556" s="880"/>
      <c r="AE556" s="880"/>
      <c r="AF556" s="880"/>
      <c r="AG556" s="881"/>
      <c r="AH556" s="882"/>
    </row>
    <row r="557" ht="15.75" customHeight="1">
      <c r="F557" s="874" t="str">
        <f t="shared" si="2"/>
        <v/>
      </c>
      <c r="G557" s="718"/>
      <c r="H557" s="718"/>
      <c r="I557" s="718"/>
      <c r="J557" s="718"/>
      <c r="K557" s="718"/>
      <c r="L557" s="811"/>
      <c r="M557" s="880"/>
      <c r="N557" s="880"/>
      <c r="O557" s="880"/>
      <c r="P557" s="880"/>
      <c r="Q557" s="880"/>
      <c r="R557" s="880"/>
      <c r="S557" s="880"/>
      <c r="T557" s="811"/>
      <c r="U557" s="880"/>
      <c r="V557" s="880"/>
      <c r="W557" s="881"/>
      <c r="X557" s="881"/>
      <c r="Y557" s="880"/>
      <c r="Z557" s="880"/>
      <c r="AA557" s="880"/>
      <c r="AB557" s="881"/>
      <c r="AC557" s="881"/>
      <c r="AD557" s="880"/>
      <c r="AE557" s="880"/>
      <c r="AF557" s="880"/>
      <c r="AG557" s="881"/>
      <c r="AH557" s="882"/>
    </row>
    <row r="558" ht="15.75" customHeight="1">
      <c r="F558" s="874" t="str">
        <f t="shared" si="2"/>
        <v/>
      </c>
      <c r="G558" s="718"/>
      <c r="H558" s="718"/>
      <c r="I558" s="718"/>
      <c r="J558" s="718"/>
      <c r="K558" s="718"/>
      <c r="L558" s="811"/>
      <c r="M558" s="880"/>
      <c r="N558" s="880"/>
      <c r="O558" s="880"/>
      <c r="P558" s="880"/>
      <c r="Q558" s="880"/>
      <c r="R558" s="880"/>
      <c r="S558" s="880"/>
      <c r="T558" s="811"/>
      <c r="U558" s="880"/>
      <c r="V558" s="880"/>
      <c r="W558" s="881"/>
      <c r="X558" s="881"/>
      <c r="Y558" s="880"/>
      <c r="Z558" s="880"/>
      <c r="AA558" s="880"/>
      <c r="AB558" s="881"/>
      <c r="AC558" s="881"/>
      <c r="AD558" s="880"/>
      <c r="AE558" s="880"/>
      <c r="AF558" s="880"/>
      <c r="AG558" s="881"/>
      <c r="AH558" s="882"/>
    </row>
    <row r="559" ht="15.75" customHeight="1">
      <c r="F559" s="874" t="str">
        <f t="shared" si="2"/>
        <v/>
      </c>
      <c r="G559" s="718"/>
      <c r="H559" s="718"/>
      <c r="I559" s="718"/>
      <c r="J559" s="718"/>
      <c r="K559" s="718"/>
      <c r="L559" s="811"/>
      <c r="M559" s="880"/>
      <c r="N559" s="880"/>
      <c r="O559" s="880"/>
      <c r="P559" s="880"/>
      <c r="Q559" s="880"/>
      <c r="R559" s="880"/>
      <c r="S559" s="880"/>
      <c r="T559" s="811"/>
      <c r="U559" s="880"/>
      <c r="V559" s="880"/>
      <c r="W559" s="881"/>
      <c r="X559" s="881"/>
      <c r="Y559" s="880"/>
      <c r="Z559" s="880"/>
      <c r="AA559" s="880"/>
      <c r="AB559" s="881"/>
      <c r="AC559" s="881"/>
      <c r="AD559" s="880"/>
      <c r="AE559" s="880"/>
      <c r="AF559" s="880"/>
      <c r="AG559" s="881"/>
      <c r="AH559" s="882"/>
    </row>
    <row r="560" ht="15.75" customHeight="1">
      <c r="F560" s="874" t="str">
        <f t="shared" si="2"/>
        <v/>
      </c>
      <c r="G560" s="718"/>
      <c r="H560" s="718"/>
      <c r="I560" s="718"/>
      <c r="J560" s="718"/>
      <c r="K560" s="718"/>
      <c r="L560" s="811"/>
      <c r="M560" s="880"/>
      <c r="N560" s="880"/>
      <c r="O560" s="880"/>
      <c r="P560" s="880"/>
      <c r="Q560" s="880"/>
      <c r="R560" s="880"/>
      <c r="S560" s="880"/>
      <c r="T560" s="811"/>
      <c r="U560" s="880"/>
      <c r="V560" s="880"/>
      <c r="W560" s="881"/>
      <c r="X560" s="881"/>
      <c r="Y560" s="880"/>
      <c r="Z560" s="880"/>
      <c r="AA560" s="880"/>
      <c r="AB560" s="881"/>
      <c r="AC560" s="881"/>
      <c r="AD560" s="880"/>
      <c r="AE560" s="880"/>
      <c r="AF560" s="880"/>
      <c r="AG560" s="881"/>
      <c r="AH560" s="882"/>
    </row>
    <row r="561" ht="15.75" customHeight="1">
      <c r="F561" s="874" t="str">
        <f t="shared" si="2"/>
        <v/>
      </c>
      <c r="G561" s="718"/>
      <c r="H561" s="718"/>
      <c r="I561" s="718"/>
      <c r="J561" s="718"/>
      <c r="K561" s="718"/>
      <c r="L561" s="811"/>
      <c r="M561" s="880"/>
      <c r="N561" s="880"/>
      <c r="O561" s="880"/>
      <c r="P561" s="880"/>
      <c r="Q561" s="880"/>
      <c r="R561" s="880"/>
      <c r="S561" s="880"/>
      <c r="T561" s="811"/>
      <c r="U561" s="880"/>
      <c r="V561" s="880"/>
      <c r="W561" s="881"/>
      <c r="X561" s="881"/>
      <c r="Y561" s="880"/>
      <c r="Z561" s="880"/>
      <c r="AA561" s="880"/>
      <c r="AB561" s="881"/>
      <c r="AC561" s="881"/>
      <c r="AD561" s="880"/>
      <c r="AE561" s="880"/>
      <c r="AF561" s="880"/>
      <c r="AG561" s="881"/>
      <c r="AH561" s="882"/>
    </row>
    <row r="562" ht="15.75" customHeight="1">
      <c r="F562" s="874" t="str">
        <f t="shared" si="2"/>
        <v/>
      </c>
      <c r="G562" s="718"/>
      <c r="H562" s="718"/>
      <c r="I562" s="718"/>
      <c r="J562" s="718"/>
      <c r="K562" s="718"/>
      <c r="L562" s="811"/>
      <c r="M562" s="880"/>
      <c r="N562" s="880"/>
      <c r="O562" s="880"/>
      <c r="P562" s="880"/>
      <c r="Q562" s="880"/>
      <c r="R562" s="880"/>
      <c r="S562" s="880"/>
      <c r="T562" s="811"/>
      <c r="U562" s="880"/>
      <c r="V562" s="880"/>
      <c r="W562" s="881"/>
      <c r="X562" s="881"/>
      <c r="Y562" s="880"/>
      <c r="Z562" s="880"/>
      <c r="AA562" s="880"/>
      <c r="AB562" s="881"/>
      <c r="AC562" s="881"/>
      <c r="AD562" s="880"/>
      <c r="AE562" s="880"/>
      <c r="AF562" s="880"/>
      <c r="AG562" s="881"/>
      <c r="AH562" s="882"/>
    </row>
    <row r="563" ht="15.75" customHeight="1">
      <c r="F563" s="874" t="str">
        <f t="shared" si="2"/>
        <v/>
      </c>
      <c r="G563" s="718"/>
      <c r="H563" s="718"/>
      <c r="I563" s="718"/>
      <c r="J563" s="718"/>
      <c r="K563" s="718"/>
      <c r="L563" s="811"/>
      <c r="M563" s="880"/>
      <c r="N563" s="880"/>
      <c r="O563" s="880"/>
      <c r="P563" s="880"/>
      <c r="Q563" s="880"/>
      <c r="R563" s="880"/>
      <c r="S563" s="880"/>
      <c r="T563" s="811"/>
      <c r="U563" s="880"/>
      <c r="V563" s="880"/>
      <c r="W563" s="881"/>
      <c r="X563" s="881"/>
      <c r="Y563" s="880"/>
      <c r="Z563" s="880"/>
      <c r="AA563" s="880"/>
      <c r="AB563" s="881"/>
      <c r="AC563" s="881"/>
      <c r="AD563" s="880"/>
      <c r="AE563" s="880"/>
      <c r="AF563" s="880"/>
      <c r="AG563" s="881"/>
      <c r="AH563" s="882"/>
    </row>
    <row r="564" ht="15.75" customHeight="1">
      <c r="F564" s="874" t="str">
        <f t="shared" si="2"/>
        <v/>
      </c>
      <c r="G564" s="718"/>
      <c r="H564" s="718"/>
      <c r="I564" s="718"/>
      <c r="J564" s="718"/>
      <c r="K564" s="718"/>
      <c r="L564" s="811"/>
      <c r="M564" s="880"/>
      <c r="N564" s="880"/>
      <c r="O564" s="880"/>
      <c r="P564" s="880"/>
      <c r="Q564" s="880"/>
      <c r="R564" s="880"/>
      <c r="S564" s="880"/>
      <c r="T564" s="811"/>
      <c r="U564" s="880"/>
      <c r="V564" s="880"/>
      <c r="W564" s="881"/>
      <c r="X564" s="881"/>
      <c r="Y564" s="880"/>
      <c r="Z564" s="880"/>
      <c r="AA564" s="880"/>
      <c r="AB564" s="881"/>
      <c r="AC564" s="881"/>
      <c r="AD564" s="880"/>
      <c r="AE564" s="880"/>
      <c r="AF564" s="880"/>
      <c r="AG564" s="881"/>
      <c r="AH564" s="882"/>
    </row>
    <row r="565" ht="15.75" customHeight="1">
      <c r="F565" s="874" t="str">
        <f t="shared" si="2"/>
        <v/>
      </c>
      <c r="G565" s="718"/>
      <c r="H565" s="718"/>
      <c r="I565" s="718"/>
      <c r="J565" s="718"/>
      <c r="K565" s="718"/>
      <c r="L565" s="811"/>
      <c r="M565" s="880"/>
      <c r="N565" s="880"/>
      <c r="O565" s="880"/>
      <c r="P565" s="880"/>
      <c r="Q565" s="880"/>
      <c r="R565" s="880"/>
      <c r="S565" s="880"/>
      <c r="T565" s="811"/>
      <c r="U565" s="880"/>
      <c r="V565" s="880"/>
      <c r="W565" s="881"/>
      <c r="X565" s="881"/>
      <c r="Y565" s="880"/>
      <c r="Z565" s="880"/>
      <c r="AA565" s="880"/>
      <c r="AB565" s="881"/>
      <c r="AC565" s="881"/>
      <c r="AD565" s="880"/>
      <c r="AE565" s="880"/>
      <c r="AF565" s="880"/>
      <c r="AG565" s="881"/>
      <c r="AH565" s="882"/>
    </row>
    <row r="566" ht="15.75" customHeight="1">
      <c r="F566" s="874" t="str">
        <f t="shared" si="2"/>
        <v/>
      </c>
      <c r="G566" s="718"/>
      <c r="H566" s="718"/>
      <c r="I566" s="718"/>
      <c r="J566" s="718"/>
      <c r="K566" s="718"/>
      <c r="L566" s="811"/>
      <c r="M566" s="880"/>
      <c r="N566" s="880"/>
      <c r="O566" s="880"/>
      <c r="P566" s="880"/>
      <c r="Q566" s="880"/>
      <c r="R566" s="880"/>
      <c r="S566" s="880"/>
      <c r="T566" s="811"/>
      <c r="U566" s="880"/>
      <c r="V566" s="880"/>
      <c r="W566" s="881"/>
      <c r="X566" s="881"/>
      <c r="Y566" s="880"/>
      <c r="Z566" s="880"/>
      <c r="AA566" s="880"/>
      <c r="AB566" s="881"/>
      <c r="AC566" s="881"/>
      <c r="AD566" s="880"/>
      <c r="AE566" s="880"/>
      <c r="AF566" s="880"/>
      <c r="AG566" s="881"/>
      <c r="AH566" s="882"/>
    </row>
    <row r="567" ht="15.75" customHeight="1">
      <c r="F567" s="874" t="str">
        <f t="shared" si="2"/>
        <v/>
      </c>
      <c r="G567" s="718"/>
      <c r="H567" s="718"/>
      <c r="I567" s="718"/>
      <c r="J567" s="718"/>
      <c r="K567" s="718"/>
      <c r="L567" s="811"/>
      <c r="M567" s="880"/>
      <c r="N567" s="880"/>
      <c r="O567" s="880"/>
      <c r="P567" s="880"/>
      <c r="Q567" s="880"/>
      <c r="R567" s="880"/>
      <c r="S567" s="880"/>
      <c r="T567" s="811"/>
      <c r="U567" s="880"/>
      <c r="V567" s="880"/>
      <c r="W567" s="881"/>
      <c r="X567" s="881"/>
      <c r="Y567" s="880"/>
      <c r="Z567" s="880"/>
      <c r="AA567" s="880"/>
      <c r="AB567" s="881"/>
      <c r="AC567" s="881"/>
      <c r="AD567" s="880"/>
      <c r="AE567" s="880"/>
      <c r="AF567" s="880"/>
      <c r="AG567" s="881"/>
      <c r="AH567" s="882"/>
    </row>
    <row r="568" ht="15.75" customHeight="1">
      <c r="F568" s="874" t="str">
        <f t="shared" si="2"/>
        <v/>
      </c>
      <c r="G568" s="718"/>
      <c r="H568" s="718"/>
      <c r="I568" s="718"/>
      <c r="J568" s="718"/>
      <c r="K568" s="718"/>
      <c r="L568" s="811"/>
      <c r="M568" s="880"/>
      <c r="N568" s="880"/>
      <c r="O568" s="880"/>
      <c r="P568" s="880"/>
      <c r="Q568" s="880"/>
      <c r="R568" s="880"/>
      <c r="S568" s="880"/>
      <c r="T568" s="811"/>
      <c r="U568" s="880"/>
      <c r="V568" s="880"/>
      <c r="W568" s="881"/>
      <c r="X568" s="881"/>
      <c r="Y568" s="880"/>
      <c r="Z568" s="880"/>
      <c r="AA568" s="880"/>
      <c r="AB568" s="881"/>
      <c r="AC568" s="881"/>
      <c r="AD568" s="880"/>
      <c r="AE568" s="880"/>
      <c r="AF568" s="880"/>
      <c r="AG568" s="881"/>
      <c r="AH568" s="882"/>
    </row>
    <row r="569" ht="15.75" customHeight="1">
      <c r="F569" s="874" t="str">
        <f t="shared" si="2"/>
        <v/>
      </c>
      <c r="G569" s="718"/>
      <c r="H569" s="718"/>
      <c r="I569" s="718"/>
      <c r="J569" s="718"/>
      <c r="K569" s="718"/>
      <c r="L569" s="811"/>
      <c r="M569" s="880"/>
      <c r="N569" s="880"/>
      <c r="O569" s="880"/>
      <c r="P569" s="880"/>
      <c r="Q569" s="880"/>
      <c r="R569" s="880"/>
      <c r="S569" s="880"/>
      <c r="T569" s="811"/>
      <c r="U569" s="880"/>
      <c r="V569" s="880"/>
      <c r="W569" s="881"/>
      <c r="X569" s="881"/>
      <c r="Y569" s="880"/>
      <c r="Z569" s="880"/>
      <c r="AA569" s="880"/>
      <c r="AB569" s="881"/>
      <c r="AC569" s="881"/>
      <c r="AD569" s="880"/>
      <c r="AE569" s="880"/>
      <c r="AF569" s="880"/>
      <c r="AG569" s="881"/>
      <c r="AH569" s="882"/>
    </row>
    <row r="570" ht="15.75" customHeight="1">
      <c r="F570" s="874" t="str">
        <f t="shared" si="2"/>
        <v/>
      </c>
      <c r="G570" s="718"/>
      <c r="H570" s="718"/>
      <c r="I570" s="718"/>
      <c r="J570" s="718"/>
      <c r="K570" s="718"/>
      <c r="L570" s="811"/>
      <c r="M570" s="880"/>
      <c r="N570" s="880"/>
      <c r="O570" s="880"/>
      <c r="P570" s="880"/>
      <c r="Q570" s="880"/>
      <c r="R570" s="880"/>
      <c r="S570" s="880"/>
      <c r="T570" s="811"/>
      <c r="U570" s="880"/>
      <c r="V570" s="880"/>
      <c r="W570" s="881"/>
      <c r="X570" s="881"/>
      <c r="Y570" s="880"/>
      <c r="Z570" s="880"/>
      <c r="AA570" s="880"/>
      <c r="AB570" s="881"/>
      <c r="AC570" s="881"/>
      <c r="AD570" s="880"/>
      <c r="AE570" s="880"/>
      <c r="AF570" s="880"/>
      <c r="AG570" s="881"/>
      <c r="AH570" s="882"/>
    </row>
    <row r="571" ht="15.75" customHeight="1">
      <c r="F571" s="874" t="str">
        <f t="shared" si="2"/>
        <v/>
      </c>
      <c r="G571" s="718"/>
      <c r="H571" s="718"/>
      <c r="I571" s="718"/>
      <c r="J571" s="718"/>
      <c r="K571" s="718"/>
      <c r="L571" s="811"/>
      <c r="M571" s="880"/>
      <c r="N571" s="880"/>
      <c r="O571" s="880"/>
      <c r="P571" s="880"/>
      <c r="Q571" s="880"/>
      <c r="R571" s="880"/>
      <c r="S571" s="880"/>
      <c r="T571" s="811"/>
      <c r="U571" s="880"/>
      <c r="V571" s="880"/>
      <c r="W571" s="881"/>
      <c r="X571" s="881"/>
      <c r="Y571" s="880"/>
      <c r="Z571" s="880"/>
      <c r="AA571" s="880"/>
      <c r="AB571" s="881"/>
      <c r="AC571" s="881"/>
      <c r="AD571" s="880"/>
      <c r="AE571" s="880"/>
      <c r="AF571" s="880"/>
      <c r="AG571" s="881"/>
      <c r="AH571" s="882"/>
    </row>
    <row r="572" ht="15.75" customHeight="1">
      <c r="F572" s="874" t="str">
        <f t="shared" si="2"/>
        <v/>
      </c>
      <c r="G572" s="718"/>
      <c r="H572" s="718"/>
      <c r="I572" s="718"/>
      <c r="J572" s="718"/>
      <c r="K572" s="718"/>
      <c r="L572" s="811"/>
      <c r="M572" s="880"/>
      <c r="N572" s="880"/>
      <c r="O572" s="880"/>
      <c r="P572" s="880"/>
      <c r="Q572" s="880"/>
      <c r="R572" s="880"/>
      <c r="S572" s="880"/>
      <c r="T572" s="811"/>
      <c r="U572" s="880"/>
      <c r="V572" s="880"/>
      <c r="W572" s="881"/>
      <c r="X572" s="881"/>
      <c r="Y572" s="880"/>
      <c r="Z572" s="880"/>
      <c r="AA572" s="880"/>
      <c r="AB572" s="881"/>
      <c r="AC572" s="881"/>
      <c r="AD572" s="880"/>
      <c r="AE572" s="880"/>
      <c r="AF572" s="880"/>
      <c r="AG572" s="881"/>
      <c r="AH572" s="882"/>
    </row>
    <row r="573" ht="15.75" customHeight="1">
      <c r="F573" s="874" t="str">
        <f t="shared" si="2"/>
        <v/>
      </c>
      <c r="G573" s="718"/>
      <c r="H573" s="718"/>
      <c r="I573" s="718"/>
      <c r="J573" s="718"/>
      <c r="K573" s="718"/>
      <c r="L573" s="811"/>
      <c r="M573" s="880"/>
      <c r="N573" s="880"/>
      <c r="O573" s="880"/>
      <c r="P573" s="880"/>
      <c r="Q573" s="880"/>
      <c r="R573" s="880"/>
      <c r="S573" s="880"/>
      <c r="T573" s="811"/>
      <c r="U573" s="880"/>
      <c r="V573" s="880"/>
      <c r="W573" s="881"/>
      <c r="X573" s="881"/>
      <c r="Y573" s="880"/>
      <c r="Z573" s="880"/>
      <c r="AA573" s="880"/>
      <c r="AB573" s="881"/>
      <c r="AC573" s="881"/>
      <c r="AD573" s="880"/>
      <c r="AE573" s="880"/>
      <c r="AF573" s="880"/>
      <c r="AG573" s="881"/>
      <c r="AH573" s="882"/>
    </row>
    <row r="574" ht="15.75" customHeight="1">
      <c r="F574" s="874" t="str">
        <f t="shared" si="2"/>
        <v/>
      </c>
      <c r="G574" s="718"/>
      <c r="H574" s="718"/>
      <c r="I574" s="718"/>
      <c r="J574" s="718"/>
      <c r="K574" s="718"/>
      <c r="L574" s="811"/>
      <c r="M574" s="880"/>
      <c r="N574" s="880"/>
      <c r="O574" s="880"/>
      <c r="P574" s="880"/>
      <c r="Q574" s="880"/>
      <c r="R574" s="880"/>
      <c r="S574" s="880"/>
      <c r="T574" s="811"/>
      <c r="U574" s="880"/>
      <c r="V574" s="880"/>
      <c r="W574" s="881"/>
      <c r="X574" s="881"/>
      <c r="Y574" s="880"/>
      <c r="Z574" s="880"/>
      <c r="AA574" s="880"/>
      <c r="AB574" s="881"/>
      <c r="AC574" s="881"/>
      <c r="AD574" s="880"/>
      <c r="AE574" s="880"/>
      <c r="AF574" s="880"/>
      <c r="AG574" s="881"/>
      <c r="AH574" s="882"/>
    </row>
    <row r="575" ht="15.75" customHeight="1">
      <c r="F575" s="874" t="str">
        <f t="shared" si="2"/>
        <v/>
      </c>
      <c r="G575" s="718"/>
      <c r="H575" s="718"/>
      <c r="I575" s="718"/>
      <c r="J575" s="718"/>
      <c r="K575" s="718"/>
      <c r="L575" s="811"/>
      <c r="M575" s="880"/>
      <c r="N575" s="880"/>
      <c r="O575" s="880"/>
      <c r="P575" s="880"/>
      <c r="Q575" s="880"/>
      <c r="R575" s="880"/>
      <c r="S575" s="880"/>
      <c r="T575" s="811"/>
      <c r="U575" s="880"/>
      <c r="V575" s="880"/>
      <c r="W575" s="881"/>
      <c r="X575" s="881"/>
      <c r="Y575" s="880"/>
      <c r="Z575" s="880"/>
      <c r="AA575" s="880"/>
      <c r="AB575" s="881"/>
      <c r="AC575" s="881"/>
      <c r="AD575" s="880"/>
      <c r="AE575" s="880"/>
      <c r="AF575" s="880"/>
      <c r="AG575" s="881"/>
      <c r="AH575" s="882"/>
    </row>
    <row r="576" ht="15.75" customHeight="1">
      <c r="F576" s="874" t="str">
        <f t="shared" si="2"/>
        <v/>
      </c>
      <c r="G576" s="718"/>
      <c r="H576" s="718"/>
      <c r="I576" s="718"/>
      <c r="J576" s="718"/>
      <c r="K576" s="718"/>
      <c r="L576" s="811"/>
      <c r="M576" s="880"/>
      <c r="N576" s="880"/>
      <c r="O576" s="880"/>
      <c r="P576" s="880"/>
      <c r="Q576" s="880"/>
      <c r="R576" s="880"/>
      <c r="S576" s="880"/>
      <c r="T576" s="811"/>
      <c r="U576" s="880"/>
      <c r="V576" s="880"/>
      <c r="W576" s="881"/>
      <c r="X576" s="881"/>
      <c r="Y576" s="880"/>
      <c r="Z576" s="880"/>
      <c r="AA576" s="880"/>
      <c r="AB576" s="881"/>
      <c r="AC576" s="881"/>
      <c r="AD576" s="880"/>
      <c r="AE576" s="880"/>
      <c r="AF576" s="880"/>
      <c r="AG576" s="881"/>
      <c r="AH576" s="882"/>
    </row>
    <row r="577" ht="15.75" customHeight="1">
      <c r="F577" s="874" t="str">
        <f t="shared" si="2"/>
        <v/>
      </c>
      <c r="G577" s="718"/>
      <c r="H577" s="718"/>
      <c r="I577" s="718"/>
      <c r="J577" s="718"/>
      <c r="K577" s="718"/>
      <c r="L577" s="811"/>
      <c r="M577" s="880"/>
      <c r="N577" s="880"/>
      <c r="O577" s="880"/>
      <c r="P577" s="880"/>
      <c r="Q577" s="880"/>
      <c r="R577" s="880"/>
      <c r="S577" s="880"/>
      <c r="T577" s="811"/>
      <c r="U577" s="880"/>
      <c r="V577" s="880"/>
      <c r="W577" s="881"/>
      <c r="X577" s="881"/>
      <c r="Y577" s="880"/>
      <c r="Z577" s="880"/>
      <c r="AA577" s="880"/>
      <c r="AB577" s="881"/>
      <c r="AC577" s="881"/>
      <c r="AD577" s="880"/>
      <c r="AE577" s="880"/>
      <c r="AF577" s="880"/>
      <c r="AG577" s="881"/>
      <c r="AH577" s="882"/>
    </row>
    <row r="578" ht="15.75" customHeight="1">
      <c r="F578" s="874" t="str">
        <f t="shared" si="2"/>
        <v/>
      </c>
      <c r="G578" s="718"/>
      <c r="H578" s="718"/>
      <c r="I578" s="718"/>
      <c r="J578" s="718"/>
      <c r="K578" s="718"/>
      <c r="L578" s="811"/>
      <c r="M578" s="880"/>
      <c r="N578" s="880"/>
      <c r="O578" s="880"/>
      <c r="P578" s="880"/>
      <c r="Q578" s="880"/>
      <c r="R578" s="880"/>
      <c r="S578" s="880"/>
      <c r="T578" s="811"/>
      <c r="U578" s="880"/>
      <c r="V578" s="880"/>
      <c r="W578" s="881"/>
      <c r="X578" s="881"/>
      <c r="Y578" s="880"/>
      <c r="Z578" s="880"/>
      <c r="AA578" s="880"/>
      <c r="AB578" s="881"/>
      <c r="AC578" s="881"/>
      <c r="AD578" s="880"/>
      <c r="AE578" s="880"/>
      <c r="AF578" s="880"/>
      <c r="AG578" s="881"/>
      <c r="AH578" s="882"/>
    </row>
    <row r="579" ht="15.75" customHeight="1">
      <c r="F579" s="874" t="str">
        <f t="shared" si="2"/>
        <v/>
      </c>
      <c r="G579" s="718"/>
      <c r="H579" s="718"/>
      <c r="I579" s="718"/>
      <c r="J579" s="718"/>
      <c r="K579" s="718"/>
      <c r="L579" s="811"/>
      <c r="M579" s="880"/>
      <c r="N579" s="880"/>
      <c r="O579" s="880"/>
      <c r="P579" s="880"/>
      <c r="Q579" s="880"/>
      <c r="R579" s="880"/>
      <c r="S579" s="880"/>
      <c r="T579" s="811"/>
      <c r="U579" s="880"/>
      <c r="V579" s="880"/>
      <c r="W579" s="881"/>
      <c r="X579" s="881"/>
      <c r="Y579" s="880"/>
      <c r="Z579" s="880"/>
      <c r="AA579" s="880"/>
      <c r="AB579" s="881"/>
      <c r="AC579" s="881"/>
      <c r="AD579" s="880"/>
      <c r="AE579" s="880"/>
      <c r="AF579" s="880"/>
      <c r="AG579" s="881"/>
      <c r="AH579" s="882"/>
    </row>
    <row r="580" ht="15.75" customHeight="1">
      <c r="F580" s="874" t="str">
        <f t="shared" si="2"/>
        <v/>
      </c>
      <c r="G580" s="718"/>
      <c r="H580" s="718"/>
      <c r="I580" s="718"/>
      <c r="J580" s="718"/>
      <c r="K580" s="718"/>
      <c r="L580" s="811"/>
      <c r="M580" s="880"/>
      <c r="N580" s="880"/>
      <c r="O580" s="880"/>
      <c r="P580" s="880"/>
      <c r="Q580" s="880"/>
      <c r="R580" s="880"/>
      <c r="S580" s="880"/>
      <c r="T580" s="811"/>
      <c r="U580" s="880"/>
      <c r="V580" s="880"/>
      <c r="W580" s="881"/>
      <c r="X580" s="881"/>
      <c r="Y580" s="880"/>
      <c r="Z580" s="880"/>
      <c r="AA580" s="880"/>
      <c r="AB580" s="881"/>
      <c r="AC580" s="881"/>
      <c r="AD580" s="880"/>
      <c r="AE580" s="880"/>
      <c r="AF580" s="880"/>
      <c r="AG580" s="881"/>
      <c r="AH580" s="882"/>
    </row>
    <row r="581" ht="15.75" customHeight="1">
      <c r="F581" s="874" t="str">
        <f t="shared" si="2"/>
        <v/>
      </c>
      <c r="G581" s="718"/>
      <c r="H581" s="718"/>
      <c r="I581" s="718"/>
      <c r="J581" s="718"/>
      <c r="K581" s="718"/>
      <c r="L581" s="811"/>
      <c r="M581" s="880"/>
      <c r="N581" s="880"/>
      <c r="O581" s="880"/>
      <c r="P581" s="880"/>
      <c r="Q581" s="880"/>
      <c r="R581" s="880"/>
      <c r="S581" s="880"/>
      <c r="T581" s="811"/>
      <c r="U581" s="880"/>
      <c r="V581" s="880"/>
      <c r="W581" s="881"/>
      <c r="X581" s="881"/>
      <c r="Y581" s="880"/>
      <c r="Z581" s="880"/>
      <c r="AA581" s="880"/>
      <c r="AB581" s="881"/>
      <c r="AC581" s="881"/>
      <c r="AD581" s="880"/>
      <c r="AE581" s="880"/>
      <c r="AF581" s="880"/>
      <c r="AG581" s="881"/>
      <c r="AH581" s="882"/>
    </row>
    <row r="582" ht="15.75" customHeight="1">
      <c r="F582" s="874" t="str">
        <f t="shared" si="2"/>
        <v/>
      </c>
      <c r="G582" s="718"/>
      <c r="H582" s="718"/>
      <c r="I582" s="718"/>
      <c r="J582" s="718"/>
      <c r="K582" s="718"/>
      <c r="L582" s="811"/>
      <c r="M582" s="880"/>
      <c r="N582" s="880"/>
      <c r="O582" s="880"/>
      <c r="P582" s="880"/>
      <c r="Q582" s="880"/>
      <c r="R582" s="880"/>
      <c r="S582" s="880"/>
      <c r="T582" s="811"/>
      <c r="U582" s="880"/>
      <c r="V582" s="880"/>
      <c r="W582" s="881"/>
      <c r="X582" s="881"/>
      <c r="Y582" s="880"/>
      <c r="Z582" s="880"/>
      <c r="AA582" s="880"/>
      <c r="AB582" s="881"/>
      <c r="AC582" s="881"/>
      <c r="AD582" s="880"/>
      <c r="AE582" s="880"/>
      <c r="AF582" s="880"/>
      <c r="AG582" s="881"/>
      <c r="AH582" s="882"/>
    </row>
    <row r="583" ht="15.75" customHeight="1">
      <c r="F583" s="874" t="str">
        <f t="shared" si="2"/>
        <v/>
      </c>
      <c r="G583" s="718"/>
      <c r="H583" s="718"/>
      <c r="I583" s="718"/>
      <c r="J583" s="718"/>
      <c r="K583" s="718"/>
      <c r="L583" s="811"/>
      <c r="M583" s="880"/>
      <c r="N583" s="880"/>
      <c r="O583" s="880"/>
      <c r="P583" s="880"/>
      <c r="Q583" s="880"/>
      <c r="R583" s="880"/>
      <c r="S583" s="880"/>
      <c r="T583" s="811"/>
      <c r="U583" s="880"/>
      <c r="V583" s="880"/>
      <c r="W583" s="881"/>
      <c r="X583" s="881"/>
      <c r="Y583" s="880"/>
      <c r="Z583" s="880"/>
      <c r="AA583" s="880"/>
      <c r="AB583" s="881"/>
      <c r="AC583" s="881"/>
      <c r="AD583" s="880"/>
      <c r="AE583" s="880"/>
      <c r="AF583" s="880"/>
      <c r="AG583" s="881"/>
      <c r="AH583" s="882"/>
    </row>
    <row r="584" ht="15.75" customHeight="1">
      <c r="F584" s="874" t="str">
        <f t="shared" si="2"/>
        <v/>
      </c>
      <c r="G584" s="718"/>
      <c r="H584" s="718"/>
      <c r="I584" s="718"/>
      <c r="J584" s="718"/>
      <c r="K584" s="718"/>
      <c r="L584" s="811"/>
      <c r="M584" s="880"/>
      <c r="N584" s="880"/>
      <c r="O584" s="880"/>
      <c r="P584" s="880"/>
      <c r="Q584" s="880"/>
      <c r="R584" s="880"/>
      <c r="S584" s="880"/>
      <c r="T584" s="811"/>
      <c r="U584" s="880"/>
      <c r="V584" s="880"/>
      <c r="W584" s="881"/>
      <c r="X584" s="881"/>
      <c r="Y584" s="880"/>
      <c r="Z584" s="880"/>
      <c r="AA584" s="880"/>
      <c r="AB584" s="881"/>
      <c r="AC584" s="881"/>
      <c r="AD584" s="880"/>
      <c r="AE584" s="880"/>
      <c r="AF584" s="880"/>
      <c r="AG584" s="881"/>
      <c r="AH584" s="882"/>
    </row>
    <row r="585" ht="15.75" customHeight="1">
      <c r="F585" s="874" t="str">
        <f t="shared" si="2"/>
        <v/>
      </c>
      <c r="G585" s="718"/>
      <c r="H585" s="718"/>
      <c r="I585" s="718"/>
      <c r="J585" s="718"/>
      <c r="K585" s="718"/>
      <c r="L585" s="811"/>
      <c r="M585" s="880"/>
      <c r="N585" s="880"/>
      <c r="O585" s="880"/>
      <c r="P585" s="880"/>
      <c r="Q585" s="880"/>
      <c r="R585" s="880"/>
      <c r="S585" s="880"/>
      <c r="T585" s="811"/>
      <c r="U585" s="880"/>
      <c r="V585" s="880"/>
      <c r="W585" s="881"/>
      <c r="X585" s="881"/>
      <c r="Y585" s="880"/>
      <c r="Z585" s="880"/>
      <c r="AA585" s="880"/>
      <c r="AB585" s="881"/>
      <c r="AC585" s="881"/>
      <c r="AD585" s="880"/>
      <c r="AE585" s="880"/>
      <c r="AF585" s="880"/>
      <c r="AG585" s="881"/>
      <c r="AH585" s="882"/>
    </row>
    <row r="586" ht="15.75" customHeight="1">
      <c r="F586" s="874" t="str">
        <f t="shared" si="2"/>
        <v/>
      </c>
      <c r="G586" s="718"/>
      <c r="H586" s="718"/>
      <c r="I586" s="718"/>
      <c r="J586" s="718"/>
      <c r="K586" s="718"/>
      <c r="L586" s="811"/>
      <c r="M586" s="880"/>
      <c r="N586" s="880"/>
      <c r="O586" s="880"/>
      <c r="P586" s="880"/>
      <c r="Q586" s="880"/>
      <c r="R586" s="880"/>
      <c r="S586" s="880"/>
      <c r="T586" s="811"/>
      <c r="U586" s="880"/>
      <c r="V586" s="880"/>
      <c r="W586" s="881"/>
      <c r="X586" s="881"/>
      <c r="Y586" s="880"/>
      <c r="Z586" s="880"/>
      <c r="AA586" s="880"/>
      <c r="AB586" s="881"/>
      <c r="AC586" s="881"/>
      <c r="AD586" s="880"/>
      <c r="AE586" s="880"/>
      <c r="AF586" s="880"/>
      <c r="AG586" s="881"/>
      <c r="AH586" s="882"/>
    </row>
    <row r="587" ht="15.75" customHeight="1">
      <c r="F587" s="874" t="str">
        <f t="shared" si="2"/>
        <v/>
      </c>
      <c r="G587" s="718"/>
      <c r="H587" s="718"/>
      <c r="I587" s="718"/>
      <c r="J587" s="718"/>
      <c r="K587" s="718"/>
      <c r="L587" s="811"/>
      <c r="M587" s="880"/>
      <c r="N587" s="880"/>
      <c r="O587" s="880"/>
      <c r="P587" s="880"/>
      <c r="Q587" s="880"/>
      <c r="R587" s="880"/>
      <c r="S587" s="880"/>
      <c r="T587" s="811"/>
      <c r="U587" s="880"/>
      <c r="V587" s="880"/>
      <c r="W587" s="881"/>
      <c r="X587" s="881"/>
      <c r="Y587" s="880"/>
      <c r="Z587" s="880"/>
      <c r="AA587" s="880"/>
      <c r="AB587" s="881"/>
      <c r="AC587" s="881"/>
      <c r="AD587" s="880"/>
      <c r="AE587" s="880"/>
      <c r="AF587" s="880"/>
      <c r="AG587" s="881"/>
      <c r="AH587" s="882"/>
    </row>
    <row r="588" ht="15.75" customHeight="1">
      <c r="F588" s="874" t="str">
        <f t="shared" si="2"/>
        <v/>
      </c>
      <c r="G588" s="718"/>
      <c r="H588" s="718"/>
      <c r="I588" s="718"/>
      <c r="J588" s="718"/>
      <c r="K588" s="718"/>
      <c r="L588" s="811"/>
      <c r="M588" s="880"/>
      <c r="N588" s="880"/>
      <c r="O588" s="880"/>
      <c r="P588" s="880"/>
      <c r="Q588" s="880"/>
      <c r="R588" s="880"/>
      <c r="S588" s="880"/>
      <c r="T588" s="811"/>
      <c r="U588" s="880"/>
      <c r="V588" s="880"/>
      <c r="W588" s="881"/>
      <c r="X588" s="881"/>
      <c r="Y588" s="880"/>
      <c r="Z588" s="880"/>
      <c r="AA588" s="880"/>
      <c r="AB588" s="881"/>
      <c r="AC588" s="881"/>
      <c r="AD588" s="880"/>
      <c r="AE588" s="880"/>
      <c r="AF588" s="880"/>
      <c r="AG588" s="881"/>
      <c r="AH588" s="882"/>
    </row>
    <row r="589" ht="15.75" customHeight="1">
      <c r="F589" s="874" t="str">
        <f t="shared" si="2"/>
        <v/>
      </c>
      <c r="G589" s="718"/>
      <c r="H589" s="718"/>
      <c r="I589" s="718"/>
      <c r="J589" s="718"/>
      <c r="K589" s="718"/>
      <c r="L589" s="811"/>
      <c r="M589" s="880"/>
      <c r="N589" s="880"/>
      <c r="O589" s="880"/>
      <c r="P589" s="880"/>
      <c r="Q589" s="880"/>
      <c r="R589" s="880"/>
      <c r="S589" s="880"/>
      <c r="T589" s="811"/>
      <c r="U589" s="880"/>
      <c r="V589" s="880"/>
      <c r="W589" s="881"/>
      <c r="X589" s="881"/>
      <c r="Y589" s="880"/>
      <c r="Z589" s="880"/>
      <c r="AA589" s="880"/>
      <c r="AB589" s="881"/>
      <c r="AC589" s="881"/>
      <c r="AD589" s="880"/>
      <c r="AE589" s="880"/>
      <c r="AF589" s="880"/>
      <c r="AG589" s="881"/>
      <c r="AH589" s="882"/>
    </row>
    <row r="590" ht="15.75" customHeight="1">
      <c r="F590" s="874" t="str">
        <f t="shared" si="2"/>
        <v/>
      </c>
      <c r="G590" s="718"/>
      <c r="H590" s="718"/>
      <c r="I590" s="718"/>
      <c r="J590" s="718"/>
      <c r="K590" s="718"/>
      <c r="L590" s="811"/>
      <c r="M590" s="880"/>
      <c r="N590" s="880"/>
      <c r="O590" s="880"/>
      <c r="P590" s="880"/>
      <c r="Q590" s="880"/>
      <c r="R590" s="880"/>
      <c r="S590" s="880"/>
      <c r="T590" s="811"/>
      <c r="U590" s="880"/>
      <c r="V590" s="880"/>
      <c r="W590" s="881"/>
      <c r="X590" s="881"/>
      <c r="Y590" s="880"/>
      <c r="Z590" s="880"/>
      <c r="AA590" s="880"/>
      <c r="AB590" s="881"/>
      <c r="AC590" s="881"/>
      <c r="AD590" s="880"/>
      <c r="AE590" s="880"/>
      <c r="AF590" s="880"/>
      <c r="AG590" s="881"/>
      <c r="AH590" s="882"/>
    </row>
    <row r="591" ht="15.75" customHeight="1">
      <c r="F591" s="874" t="str">
        <f t="shared" si="2"/>
        <v/>
      </c>
      <c r="G591" s="718"/>
      <c r="H591" s="718"/>
      <c r="I591" s="718"/>
      <c r="J591" s="718"/>
      <c r="K591" s="718"/>
      <c r="L591" s="811"/>
      <c r="M591" s="880"/>
      <c r="N591" s="880"/>
      <c r="O591" s="880"/>
      <c r="P591" s="880"/>
      <c r="Q591" s="880"/>
      <c r="R591" s="880"/>
      <c r="S591" s="880"/>
      <c r="T591" s="811"/>
      <c r="U591" s="880"/>
      <c r="V591" s="880"/>
      <c r="W591" s="881"/>
      <c r="X591" s="881"/>
      <c r="Y591" s="880"/>
      <c r="Z591" s="880"/>
      <c r="AA591" s="880"/>
      <c r="AB591" s="881"/>
      <c r="AC591" s="881"/>
      <c r="AD591" s="880"/>
      <c r="AE591" s="880"/>
      <c r="AF591" s="880"/>
      <c r="AG591" s="881"/>
      <c r="AH591" s="882"/>
    </row>
    <row r="592" ht="15.75" customHeight="1">
      <c r="F592" s="874" t="str">
        <f t="shared" si="2"/>
        <v/>
      </c>
      <c r="G592" s="718"/>
      <c r="H592" s="718"/>
      <c r="I592" s="718"/>
      <c r="J592" s="718"/>
      <c r="K592" s="718"/>
      <c r="L592" s="811"/>
      <c r="M592" s="880"/>
      <c r="N592" s="880"/>
      <c r="O592" s="880"/>
      <c r="P592" s="880"/>
      <c r="Q592" s="880"/>
      <c r="R592" s="880"/>
      <c r="S592" s="880"/>
      <c r="T592" s="811"/>
      <c r="U592" s="880"/>
      <c r="V592" s="880"/>
      <c r="W592" s="881"/>
      <c r="X592" s="881"/>
      <c r="Y592" s="880"/>
      <c r="Z592" s="880"/>
      <c r="AA592" s="880"/>
      <c r="AB592" s="881"/>
      <c r="AC592" s="881"/>
      <c r="AD592" s="880"/>
      <c r="AE592" s="880"/>
      <c r="AF592" s="880"/>
      <c r="AG592" s="881"/>
      <c r="AH592" s="882"/>
    </row>
    <row r="593" ht="15.75" customHeight="1">
      <c r="F593" s="874" t="str">
        <f t="shared" si="2"/>
        <v/>
      </c>
      <c r="G593" s="718"/>
      <c r="H593" s="718"/>
      <c r="I593" s="718"/>
      <c r="J593" s="718"/>
      <c r="K593" s="718"/>
      <c r="L593" s="811"/>
      <c r="M593" s="880"/>
      <c r="N593" s="880"/>
      <c r="O593" s="880"/>
      <c r="P593" s="880"/>
      <c r="Q593" s="880"/>
      <c r="R593" s="880"/>
      <c r="S593" s="880"/>
      <c r="T593" s="811"/>
      <c r="U593" s="880"/>
      <c r="V593" s="880"/>
      <c r="W593" s="881"/>
      <c r="X593" s="881"/>
      <c r="Y593" s="880"/>
      <c r="Z593" s="880"/>
      <c r="AA593" s="880"/>
      <c r="AB593" s="881"/>
      <c r="AC593" s="881"/>
      <c r="AD593" s="880"/>
      <c r="AE593" s="880"/>
      <c r="AF593" s="880"/>
      <c r="AG593" s="881"/>
      <c r="AH593" s="882"/>
    </row>
    <row r="594" ht="15.75" customHeight="1">
      <c r="F594" s="874" t="str">
        <f t="shared" si="2"/>
        <v/>
      </c>
      <c r="G594" s="718"/>
      <c r="H594" s="718"/>
      <c r="I594" s="718"/>
      <c r="J594" s="718"/>
      <c r="K594" s="718"/>
      <c r="L594" s="811"/>
      <c r="M594" s="880"/>
      <c r="N594" s="880"/>
      <c r="O594" s="880"/>
      <c r="P594" s="880"/>
      <c r="Q594" s="880"/>
      <c r="R594" s="880"/>
      <c r="S594" s="880"/>
      <c r="T594" s="811"/>
      <c r="U594" s="880"/>
      <c r="V594" s="880"/>
      <c r="W594" s="881"/>
      <c r="X594" s="881"/>
      <c r="Y594" s="880"/>
      <c r="Z594" s="880"/>
      <c r="AA594" s="880"/>
      <c r="AB594" s="881"/>
      <c r="AC594" s="881"/>
      <c r="AD594" s="880"/>
      <c r="AE594" s="880"/>
      <c r="AF594" s="880"/>
      <c r="AG594" s="881"/>
      <c r="AH594" s="882"/>
    </row>
    <row r="595" ht="15.75" customHeight="1">
      <c r="F595" s="874" t="str">
        <f t="shared" si="2"/>
        <v/>
      </c>
      <c r="G595" s="718"/>
      <c r="H595" s="718"/>
      <c r="I595" s="718"/>
      <c r="J595" s="718"/>
      <c r="K595" s="718"/>
      <c r="L595" s="811"/>
      <c r="M595" s="880"/>
      <c r="N595" s="880"/>
      <c r="O595" s="880"/>
      <c r="P595" s="880"/>
      <c r="Q595" s="880"/>
      <c r="R595" s="880"/>
      <c r="S595" s="880"/>
      <c r="T595" s="811"/>
      <c r="U595" s="880"/>
      <c r="V595" s="880"/>
      <c r="W595" s="881"/>
      <c r="X595" s="881"/>
      <c r="Y595" s="880"/>
      <c r="Z595" s="880"/>
      <c r="AA595" s="880"/>
      <c r="AB595" s="881"/>
      <c r="AC595" s="881"/>
      <c r="AD595" s="880"/>
      <c r="AE595" s="880"/>
      <c r="AF595" s="880"/>
      <c r="AG595" s="881"/>
      <c r="AH595" s="882"/>
    </row>
    <row r="596" ht="15.75" customHeight="1">
      <c r="F596" s="874" t="str">
        <f t="shared" si="2"/>
        <v/>
      </c>
      <c r="G596" s="718"/>
      <c r="H596" s="718"/>
      <c r="I596" s="718"/>
      <c r="J596" s="718"/>
      <c r="K596" s="718"/>
      <c r="L596" s="811"/>
      <c r="M596" s="880"/>
      <c r="N596" s="880"/>
      <c r="O596" s="880"/>
      <c r="P596" s="880"/>
      <c r="Q596" s="880"/>
      <c r="R596" s="880"/>
      <c r="S596" s="880"/>
      <c r="T596" s="811"/>
      <c r="U596" s="880"/>
      <c r="V596" s="880"/>
      <c r="W596" s="881"/>
      <c r="X596" s="881"/>
      <c r="Y596" s="880"/>
      <c r="Z596" s="880"/>
      <c r="AA596" s="880"/>
      <c r="AB596" s="881"/>
      <c r="AC596" s="881"/>
      <c r="AD596" s="880"/>
      <c r="AE596" s="880"/>
      <c r="AF596" s="880"/>
      <c r="AG596" s="881"/>
      <c r="AH596" s="882"/>
    </row>
    <row r="597" ht="15.75" customHeight="1">
      <c r="F597" s="874" t="str">
        <f t="shared" si="2"/>
        <v/>
      </c>
      <c r="G597" s="718"/>
      <c r="H597" s="718"/>
      <c r="I597" s="718"/>
      <c r="J597" s="718"/>
      <c r="K597" s="718"/>
      <c r="L597" s="811"/>
      <c r="M597" s="880"/>
      <c r="N597" s="880"/>
      <c r="O597" s="880"/>
      <c r="P597" s="880"/>
      <c r="Q597" s="880"/>
      <c r="R597" s="880"/>
      <c r="S597" s="880"/>
      <c r="T597" s="811"/>
      <c r="U597" s="880"/>
      <c r="V597" s="880"/>
      <c r="W597" s="881"/>
      <c r="X597" s="881"/>
      <c r="Y597" s="880"/>
      <c r="Z597" s="880"/>
      <c r="AA597" s="880"/>
      <c r="AB597" s="881"/>
      <c r="AC597" s="881"/>
      <c r="AD597" s="880"/>
      <c r="AE597" s="880"/>
      <c r="AF597" s="880"/>
      <c r="AG597" s="881"/>
      <c r="AH597" s="882"/>
    </row>
    <row r="598" ht="15.75" customHeight="1">
      <c r="F598" s="874" t="str">
        <f t="shared" si="2"/>
        <v/>
      </c>
      <c r="G598" s="718"/>
      <c r="H598" s="718"/>
      <c r="I598" s="718"/>
      <c r="J598" s="718"/>
      <c r="K598" s="718"/>
      <c r="L598" s="811"/>
      <c r="M598" s="880"/>
      <c r="N598" s="880"/>
      <c r="O598" s="880"/>
      <c r="P598" s="880"/>
      <c r="Q598" s="880"/>
      <c r="R598" s="880"/>
      <c r="S598" s="880"/>
      <c r="T598" s="811"/>
      <c r="U598" s="880"/>
      <c r="V598" s="880"/>
      <c r="W598" s="881"/>
      <c r="X598" s="881"/>
      <c r="Y598" s="880"/>
      <c r="Z598" s="880"/>
      <c r="AA598" s="880"/>
      <c r="AB598" s="881"/>
      <c r="AC598" s="881"/>
      <c r="AD598" s="880"/>
      <c r="AE598" s="880"/>
      <c r="AF598" s="880"/>
      <c r="AG598" s="881"/>
      <c r="AH598" s="882"/>
    </row>
    <row r="599" ht="15.75" customHeight="1">
      <c r="F599" s="874" t="str">
        <f t="shared" si="2"/>
        <v/>
      </c>
      <c r="G599" s="718"/>
      <c r="H599" s="718"/>
      <c r="I599" s="718"/>
      <c r="J599" s="718"/>
      <c r="K599" s="718"/>
      <c r="L599" s="811"/>
      <c r="M599" s="880"/>
      <c r="N599" s="880"/>
      <c r="O599" s="880"/>
      <c r="P599" s="880"/>
      <c r="Q599" s="880"/>
      <c r="R599" s="880"/>
      <c r="S599" s="880"/>
      <c r="T599" s="811"/>
      <c r="U599" s="880"/>
      <c r="V599" s="880"/>
      <c r="W599" s="881"/>
      <c r="X599" s="881"/>
      <c r="Y599" s="880"/>
      <c r="Z599" s="880"/>
      <c r="AA599" s="880"/>
      <c r="AB599" s="881"/>
      <c r="AC599" s="881"/>
      <c r="AD599" s="880"/>
      <c r="AE599" s="880"/>
      <c r="AF599" s="880"/>
      <c r="AG599" s="881"/>
      <c r="AH599" s="882"/>
    </row>
    <row r="600" ht="15.75" customHeight="1">
      <c r="F600" s="874" t="str">
        <f t="shared" si="2"/>
        <v/>
      </c>
      <c r="G600" s="718"/>
      <c r="H600" s="718"/>
      <c r="I600" s="718"/>
      <c r="J600" s="718"/>
      <c r="K600" s="718"/>
      <c r="L600" s="811"/>
      <c r="M600" s="880"/>
      <c r="N600" s="880"/>
      <c r="O600" s="880"/>
      <c r="P600" s="880"/>
      <c r="Q600" s="880"/>
      <c r="R600" s="880"/>
      <c r="S600" s="880"/>
      <c r="T600" s="811"/>
      <c r="U600" s="880"/>
      <c r="V600" s="880"/>
      <c r="W600" s="881"/>
      <c r="X600" s="881"/>
      <c r="Y600" s="880"/>
      <c r="Z600" s="880"/>
      <c r="AA600" s="880"/>
      <c r="AB600" s="881"/>
      <c r="AC600" s="881"/>
      <c r="AD600" s="880"/>
      <c r="AE600" s="880"/>
      <c r="AF600" s="880"/>
      <c r="AG600" s="881"/>
      <c r="AH600" s="882"/>
    </row>
    <row r="601" ht="15.75" customHeight="1">
      <c r="F601" s="874" t="str">
        <f t="shared" si="2"/>
        <v/>
      </c>
      <c r="G601" s="718"/>
      <c r="H601" s="718"/>
      <c r="I601" s="718"/>
      <c r="J601" s="718"/>
      <c r="K601" s="718"/>
      <c r="L601" s="811"/>
      <c r="M601" s="880"/>
      <c r="N601" s="880"/>
      <c r="O601" s="880"/>
      <c r="P601" s="880"/>
      <c r="Q601" s="880"/>
      <c r="R601" s="880"/>
      <c r="S601" s="880"/>
      <c r="T601" s="811"/>
      <c r="U601" s="880"/>
      <c r="V601" s="880"/>
      <c r="W601" s="881"/>
      <c r="X601" s="881"/>
      <c r="Y601" s="880"/>
      <c r="Z601" s="880"/>
      <c r="AA601" s="880"/>
      <c r="AB601" s="881"/>
      <c r="AC601" s="881"/>
      <c r="AD601" s="880"/>
      <c r="AE601" s="880"/>
      <c r="AF601" s="880"/>
      <c r="AG601" s="881"/>
      <c r="AH601" s="882"/>
    </row>
    <row r="602" ht="15.75" customHeight="1">
      <c r="F602" s="874" t="str">
        <f t="shared" si="2"/>
        <v/>
      </c>
      <c r="G602" s="718"/>
      <c r="H602" s="718"/>
      <c r="I602" s="718"/>
      <c r="J602" s="718"/>
      <c r="K602" s="718"/>
      <c r="L602" s="811"/>
      <c r="M602" s="880"/>
      <c r="N602" s="880"/>
      <c r="O602" s="880"/>
      <c r="P602" s="880"/>
      <c r="Q602" s="880"/>
      <c r="R602" s="880"/>
      <c r="S602" s="880"/>
      <c r="T602" s="811"/>
      <c r="U602" s="880"/>
      <c r="V602" s="880"/>
      <c r="W602" s="881"/>
      <c r="X602" s="881"/>
      <c r="Y602" s="880"/>
      <c r="Z602" s="880"/>
      <c r="AA602" s="880"/>
      <c r="AB602" s="881"/>
      <c r="AC602" s="881"/>
      <c r="AD602" s="880"/>
      <c r="AE602" s="880"/>
      <c r="AF602" s="880"/>
      <c r="AG602" s="881"/>
      <c r="AH602" s="882"/>
    </row>
    <row r="603" ht="15.75" customHeight="1">
      <c r="F603" s="874" t="str">
        <f t="shared" si="2"/>
        <v/>
      </c>
      <c r="G603" s="718"/>
      <c r="H603" s="718"/>
      <c r="I603" s="718"/>
      <c r="J603" s="718"/>
      <c r="K603" s="718"/>
      <c r="L603" s="811"/>
      <c r="M603" s="880"/>
      <c r="N603" s="880"/>
      <c r="O603" s="880"/>
      <c r="P603" s="880"/>
      <c r="Q603" s="880"/>
      <c r="R603" s="880"/>
      <c r="S603" s="880"/>
      <c r="T603" s="811"/>
      <c r="U603" s="880"/>
      <c r="V603" s="880"/>
      <c r="W603" s="881"/>
      <c r="X603" s="881"/>
      <c r="Y603" s="880"/>
      <c r="Z603" s="880"/>
      <c r="AA603" s="880"/>
      <c r="AB603" s="881"/>
      <c r="AC603" s="881"/>
      <c r="AD603" s="880"/>
      <c r="AE603" s="880"/>
      <c r="AF603" s="880"/>
      <c r="AG603" s="881"/>
      <c r="AH603" s="882"/>
    </row>
    <row r="604" ht="15.75" customHeight="1">
      <c r="F604" s="874" t="str">
        <f t="shared" si="2"/>
        <v/>
      </c>
      <c r="G604" s="718"/>
      <c r="H604" s="718"/>
      <c r="I604" s="718"/>
      <c r="J604" s="718"/>
      <c r="K604" s="718"/>
      <c r="L604" s="811"/>
      <c r="M604" s="880"/>
      <c r="N604" s="880"/>
      <c r="O604" s="880"/>
      <c r="P604" s="880"/>
      <c r="Q604" s="880"/>
      <c r="R604" s="880"/>
      <c r="S604" s="880"/>
      <c r="T604" s="811"/>
      <c r="U604" s="880"/>
      <c r="V604" s="880"/>
      <c r="W604" s="881"/>
      <c r="X604" s="881"/>
      <c r="Y604" s="880"/>
      <c r="Z604" s="880"/>
      <c r="AA604" s="880"/>
      <c r="AB604" s="881"/>
      <c r="AC604" s="881"/>
      <c r="AD604" s="880"/>
      <c r="AE604" s="880"/>
      <c r="AF604" s="880"/>
      <c r="AG604" s="881"/>
      <c r="AH604" s="882"/>
    </row>
    <row r="605" ht="15.75" customHeight="1">
      <c r="F605" s="874" t="str">
        <f t="shared" si="2"/>
        <v/>
      </c>
      <c r="G605" s="718"/>
      <c r="H605" s="718"/>
      <c r="I605" s="718"/>
      <c r="J605" s="718"/>
      <c r="K605" s="718"/>
      <c r="L605" s="811"/>
      <c r="M605" s="880"/>
      <c r="N605" s="880"/>
      <c r="O605" s="880"/>
      <c r="P605" s="880"/>
      <c r="Q605" s="880"/>
      <c r="R605" s="880"/>
      <c r="S605" s="880"/>
      <c r="T605" s="811"/>
      <c r="U605" s="880"/>
      <c r="V605" s="880"/>
      <c r="W605" s="881"/>
      <c r="X605" s="881"/>
      <c r="Y605" s="880"/>
      <c r="Z605" s="880"/>
      <c r="AA605" s="880"/>
      <c r="AB605" s="881"/>
      <c r="AC605" s="881"/>
      <c r="AD605" s="880"/>
      <c r="AE605" s="880"/>
      <c r="AF605" s="880"/>
      <c r="AG605" s="881"/>
      <c r="AH605" s="882"/>
    </row>
    <row r="606" ht="15.75" customHeight="1">
      <c r="F606" s="874" t="str">
        <f t="shared" si="2"/>
        <v/>
      </c>
      <c r="G606" s="718"/>
      <c r="H606" s="718"/>
      <c r="I606" s="718"/>
      <c r="J606" s="718"/>
      <c r="K606" s="718"/>
      <c r="L606" s="811"/>
      <c r="M606" s="880"/>
      <c r="N606" s="880"/>
      <c r="O606" s="880"/>
      <c r="P606" s="880"/>
      <c r="Q606" s="880"/>
      <c r="R606" s="880"/>
      <c r="S606" s="880"/>
      <c r="T606" s="811"/>
      <c r="U606" s="880"/>
      <c r="V606" s="880"/>
      <c r="W606" s="881"/>
      <c r="X606" s="881"/>
      <c r="Y606" s="880"/>
      <c r="Z606" s="880"/>
      <c r="AA606" s="880"/>
      <c r="AB606" s="881"/>
      <c r="AC606" s="881"/>
      <c r="AD606" s="880"/>
      <c r="AE606" s="880"/>
      <c r="AF606" s="880"/>
      <c r="AG606" s="881"/>
      <c r="AH606" s="882"/>
    </row>
    <row r="607" ht="15.75" customHeight="1">
      <c r="F607" s="874" t="str">
        <f t="shared" si="2"/>
        <v/>
      </c>
      <c r="G607" s="718"/>
      <c r="H607" s="718"/>
      <c r="I607" s="718"/>
      <c r="J607" s="718"/>
      <c r="K607" s="718"/>
      <c r="L607" s="811"/>
      <c r="M607" s="880"/>
      <c r="N607" s="880"/>
      <c r="O607" s="880"/>
      <c r="P607" s="880"/>
      <c r="Q607" s="880"/>
      <c r="R607" s="880"/>
      <c r="S607" s="880"/>
      <c r="T607" s="811"/>
      <c r="U607" s="880"/>
      <c r="V607" s="880"/>
      <c r="W607" s="881"/>
      <c r="X607" s="881"/>
      <c r="Y607" s="880"/>
      <c r="Z607" s="880"/>
      <c r="AA607" s="880"/>
      <c r="AB607" s="881"/>
      <c r="AC607" s="881"/>
      <c r="AD607" s="880"/>
      <c r="AE607" s="880"/>
      <c r="AF607" s="880"/>
      <c r="AG607" s="881"/>
      <c r="AH607" s="882"/>
    </row>
    <row r="608" ht="15.75" customHeight="1">
      <c r="F608" s="874" t="str">
        <f t="shared" si="2"/>
        <v/>
      </c>
      <c r="G608" s="718"/>
      <c r="H608" s="718"/>
      <c r="I608" s="718"/>
      <c r="J608" s="718"/>
      <c r="K608" s="718"/>
      <c r="L608" s="811"/>
      <c r="M608" s="880"/>
      <c r="N608" s="880"/>
      <c r="O608" s="880"/>
      <c r="P608" s="880"/>
      <c r="Q608" s="880"/>
      <c r="R608" s="880"/>
      <c r="S608" s="880"/>
      <c r="T608" s="811"/>
      <c r="U608" s="880"/>
      <c r="V608" s="880"/>
      <c r="W608" s="881"/>
      <c r="X608" s="881"/>
      <c r="Y608" s="880"/>
      <c r="Z608" s="880"/>
      <c r="AA608" s="880"/>
      <c r="AB608" s="881"/>
      <c r="AC608" s="881"/>
      <c r="AD608" s="880"/>
      <c r="AE608" s="880"/>
      <c r="AF608" s="880"/>
      <c r="AG608" s="881"/>
      <c r="AH608" s="882"/>
    </row>
    <row r="609" ht="15.75" customHeight="1">
      <c r="F609" s="874" t="str">
        <f t="shared" si="2"/>
        <v/>
      </c>
      <c r="G609" s="718"/>
      <c r="H609" s="718"/>
      <c r="I609" s="718"/>
      <c r="J609" s="718"/>
      <c r="K609" s="718"/>
      <c r="L609" s="811"/>
      <c r="M609" s="880"/>
      <c r="N609" s="880"/>
      <c r="O609" s="880"/>
      <c r="P609" s="880"/>
      <c r="Q609" s="880"/>
      <c r="R609" s="880"/>
      <c r="S609" s="880"/>
      <c r="T609" s="811"/>
      <c r="U609" s="880"/>
      <c r="V609" s="880"/>
      <c r="W609" s="881"/>
      <c r="X609" s="881"/>
      <c r="Y609" s="880"/>
      <c r="Z609" s="880"/>
      <c r="AA609" s="880"/>
      <c r="AB609" s="881"/>
      <c r="AC609" s="881"/>
      <c r="AD609" s="880"/>
      <c r="AE609" s="880"/>
      <c r="AF609" s="880"/>
      <c r="AG609" s="881"/>
      <c r="AH609" s="882"/>
    </row>
    <row r="610" ht="15.75" customHeight="1">
      <c r="F610" s="874" t="str">
        <f t="shared" si="2"/>
        <v/>
      </c>
      <c r="G610" s="718"/>
      <c r="H610" s="718"/>
      <c r="I610" s="718"/>
      <c r="J610" s="718"/>
      <c r="K610" s="718"/>
      <c r="L610" s="811"/>
      <c r="M610" s="880"/>
      <c r="N610" s="880"/>
      <c r="O610" s="880"/>
      <c r="P610" s="880"/>
      <c r="Q610" s="880"/>
      <c r="R610" s="880"/>
      <c r="S610" s="880"/>
      <c r="T610" s="811"/>
      <c r="U610" s="880"/>
      <c r="V610" s="880"/>
      <c r="W610" s="881"/>
      <c r="X610" s="881"/>
      <c r="Y610" s="880"/>
      <c r="Z610" s="880"/>
      <c r="AA610" s="880"/>
      <c r="AB610" s="881"/>
      <c r="AC610" s="881"/>
      <c r="AD610" s="880"/>
      <c r="AE610" s="880"/>
      <c r="AF610" s="880"/>
      <c r="AG610" s="881"/>
      <c r="AH610" s="882"/>
    </row>
    <row r="611" ht="15.75" customHeight="1">
      <c r="F611" s="874" t="str">
        <f t="shared" si="2"/>
        <v/>
      </c>
      <c r="G611" s="718"/>
      <c r="H611" s="718"/>
      <c r="I611" s="718"/>
      <c r="J611" s="718"/>
      <c r="K611" s="718"/>
      <c r="L611" s="811"/>
      <c r="M611" s="880"/>
      <c r="N611" s="880"/>
      <c r="O611" s="880"/>
      <c r="P611" s="880"/>
      <c r="Q611" s="880"/>
      <c r="R611" s="880"/>
      <c r="S611" s="880"/>
      <c r="T611" s="811"/>
      <c r="U611" s="880"/>
      <c r="V611" s="880"/>
      <c r="W611" s="881"/>
      <c r="X611" s="881"/>
      <c r="Y611" s="880"/>
      <c r="Z611" s="880"/>
      <c r="AA611" s="880"/>
      <c r="AB611" s="881"/>
      <c r="AC611" s="881"/>
      <c r="AD611" s="880"/>
      <c r="AE611" s="880"/>
      <c r="AF611" s="880"/>
      <c r="AG611" s="881"/>
      <c r="AH611" s="882"/>
    </row>
    <row r="612" ht="15.75" customHeight="1">
      <c r="F612" s="874" t="str">
        <f t="shared" si="2"/>
        <v/>
      </c>
      <c r="G612" s="718"/>
      <c r="H612" s="718"/>
      <c r="I612" s="718"/>
      <c r="J612" s="718"/>
      <c r="K612" s="718"/>
      <c r="L612" s="811"/>
      <c r="M612" s="880"/>
      <c r="N612" s="880"/>
      <c r="O612" s="880"/>
      <c r="P612" s="880"/>
      <c r="Q612" s="880"/>
      <c r="R612" s="880"/>
      <c r="S612" s="880"/>
      <c r="T612" s="811"/>
      <c r="U612" s="880"/>
      <c r="V612" s="880"/>
      <c r="W612" s="881"/>
      <c r="X612" s="881"/>
      <c r="Y612" s="880"/>
      <c r="Z612" s="880"/>
      <c r="AA612" s="880"/>
      <c r="AB612" s="881"/>
      <c r="AC612" s="881"/>
      <c r="AD612" s="880"/>
      <c r="AE612" s="880"/>
      <c r="AF612" s="880"/>
      <c r="AG612" s="881"/>
      <c r="AH612" s="882"/>
    </row>
    <row r="613" ht="15.75" customHeight="1">
      <c r="F613" s="874" t="str">
        <f t="shared" si="2"/>
        <v/>
      </c>
      <c r="G613" s="718"/>
      <c r="H613" s="718"/>
      <c r="I613" s="718"/>
      <c r="J613" s="718"/>
      <c r="K613" s="718"/>
      <c r="L613" s="811"/>
      <c r="M613" s="880"/>
      <c r="N613" s="880"/>
      <c r="O613" s="880"/>
      <c r="P613" s="880"/>
      <c r="Q613" s="880"/>
      <c r="R613" s="880"/>
      <c r="S613" s="880"/>
      <c r="T613" s="811"/>
      <c r="U613" s="880"/>
      <c r="V613" s="880"/>
      <c r="W613" s="881"/>
      <c r="X613" s="881"/>
      <c r="Y613" s="880"/>
      <c r="Z613" s="880"/>
      <c r="AA613" s="880"/>
      <c r="AB613" s="881"/>
      <c r="AC613" s="881"/>
      <c r="AD613" s="880"/>
      <c r="AE613" s="880"/>
      <c r="AF613" s="880"/>
      <c r="AG613" s="881"/>
      <c r="AH613" s="882"/>
    </row>
    <row r="614" ht="15.75" customHeight="1">
      <c r="F614" s="874" t="str">
        <f t="shared" si="2"/>
        <v/>
      </c>
      <c r="G614" s="718"/>
      <c r="H614" s="718"/>
      <c r="I614" s="718"/>
      <c r="J614" s="718"/>
      <c r="K614" s="718"/>
      <c r="L614" s="811"/>
      <c r="M614" s="880"/>
      <c r="N614" s="880"/>
      <c r="O614" s="880"/>
      <c r="P614" s="880"/>
      <c r="Q614" s="880"/>
      <c r="R614" s="880"/>
      <c r="S614" s="880"/>
      <c r="T614" s="811"/>
      <c r="U614" s="880"/>
      <c r="V614" s="880"/>
      <c r="W614" s="881"/>
      <c r="X614" s="881"/>
      <c r="Y614" s="880"/>
      <c r="Z614" s="880"/>
      <c r="AA614" s="880"/>
      <c r="AB614" s="881"/>
      <c r="AC614" s="881"/>
      <c r="AD614" s="880"/>
      <c r="AE614" s="880"/>
      <c r="AF614" s="880"/>
      <c r="AG614" s="881"/>
      <c r="AH614" s="882"/>
    </row>
    <row r="615" ht="15.75" customHeight="1">
      <c r="F615" s="874" t="str">
        <f t="shared" si="2"/>
        <v/>
      </c>
      <c r="G615" s="718"/>
      <c r="H615" s="718"/>
      <c r="I615" s="718"/>
      <c r="J615" s="718"/>
      <c r="K615" s="718"/>
      <c r="L615" s="811"/>
      <c r="M615" s="880"/>
      <c r="N615" s="880"/>
      <c r="O615" s="880"/>
      <c r="P615" s="880"/>
      <c r="Q615" s="880"/>
      <c r="R615" s="880"/>
      <c r="S615" s="880"/>
      <c r="T615" s="811"/>
      <c r="U615" s="880"/>
      <c r="V615" s="880"/>
      <c r="W615" s="881"/>
      <c r="X615" s="881"/>
      <c r="Y615" s="880"/>
      <c r="Z615" s="880"/>
      <c r="AA615" s="880"/>
      <c r="AB615" s="881"/>
      <c r="AC615" s="881"/>
      <c r="AD615" s="880"/>
      <c r="AE615" s="880"/>
      <c r="AF615" s="880"/>
      <c r="AG615" s="881"/>
      <c r="AH615" s="882"/>
    </row>
    <row r="616" ht="15.75" customHeight="1">
      <c r="F616" s="874" t="str">
        <f t="shared" si="2"/>
        <v/>
      </c>
      <c r="G616" s="718"/>
      <c r="H616" s="718"/>
      <c r="I616" s="718"/>
      <c r="J616" s="718"/>
      <c r="K616" s="718"/>
      <c r="L616" s="811"/>
      <c r="M616" s="880"/>
      <c r="N616" s="880"/>
      <c r="O616" s="880"/>
      <c r="P616" s="880"/>
      <c r="Q616" s="880"/>
      <c r="R616" s="880"/>
      <c r="S616" s="880"/>
      <c r="T616" s="811"/>
      <c r="U616" s="880"/>
      <c r="V616" s="880"/>
      <c r="W616" s="881"/>
      <c r="X616" s="881"/>
      <c r="Y616" s="880"/>
      <c r="Z616" s="880"/>
      <c r="AA616" s="880"/>
      <c r="AB616" s="881"/>
      <c r="AC616" s="881"/>
      <c r="AD616" s="880"/>
      <c r="AE616" s="880"/>
      <c r="AF616" s="880"/>
      <c r="AG616" s="881"/>
      <c r="AH616" s="882"/>
    </row>
    <row r="617" ht="15.75" customHeight="1">
      <c r="F617" s="874" t="str">
        <f t="shared" si="2"/>
        <v/>
      </c>
      <c r="G617" s="718"/>
      <c r="H617" s="718"/>
      <c r="I617" s="718"/>
      <c r="J617" s="718"/>
      <c r="K617" s="718"/>
      <c r="L617" s="811"/>
      <c r="M617" s="880"/>
      <c r="N617" s="880"/>
      <c r="O617" s="880"/>
      <c r="P617" s="880"/>
      <c r="Q617" s="880"/>
      <c r="R617" s="880"/>
      <c r="S617" s="880"/>
      <c r="T617" s="811"/>
      <c r="U617" s="880"/>
      <c r="V617" s="880"/>
      <c r="W617" s="881"/>
      <c r="X617" s="881"/>
      <c r="Y617" s="880"/>
      <c r="Z617" s="880"/>
      <c r="AA617" s="880"/>
      <c r="AB617" s="881"/>
      <c r="AC617" s="881"/>
      <c r="AD617" s="880"/>
      <c r="AE617" s="880"/>
      <c r="AF617" s="880"/>
      <c r="AG617" s="881"/>
      <c r="AH617" s="882"/>
    </row>
    <row r="618" ht="15.75" customHeight="1">
      <c r="F618" s="874" t="str">
        <f t="shared" si="2"/>
        <v/>
      </c>
      <c r="G618" s="718"/>
      <c r="H618" s="718"/>
      <c r="I618" s="718"/>
      <c r="J618" s="718"/>
      <c r="K618" s="718"/>
      <c r="L618" s="811"/>
      <c r="M618" s="880"/>
      <c r="N618" s="880"/>
      <c r="O618" s="880"/>
      <c r="P618" s="880"/>
      <c r="Q618" s="880"/>
      <c r="R618" s="880"/>
      <c r="S618" s="880"/>
      <c r="T618" s="811"/>
      <c r="U618" s="880"/>
      <c r="V618" s="880"/>
      <c r="W618" s="881"/>
      <c r="X618" s="881"/>
      <c r="Y618" s="880"/>
      <c r="Z618" s="880"/>
      <c r="AA618" s="880"/>
      <c r="AB618" s="881"/>
      <c r="AC618" s="881"/>
      <c r="AD618" s="880"/>
      <c r="AE618" s="880"/>
      <c r="AF618" s="880"/>
      <c r="AG618" s="881"/>
      <c r="AH618" s="882"/>
    </row>
    <row r="619" ht="15.75" customHeight="1">
      <c r="F619" s="874" t="str">
        <f t="shared" si="2"/>
        <v/>
      </c>
      <c r="G619" s="718"/>
      <c r="H619" s="718"/>
      <c r="I619" s="718"/>
      <c r="J619" s="718"/>
      <c r="K619" s="718"/>
      <c r="L619" s="811"/>
      <c r="M619" s="880"/>
      <c r="N619" s="880"/>
      <c r="O619" s="880"/>
      <c r="P619" s="880"/>
      <c r="Q619" s="880"/>
      <c r="R619" s="880"/>
      <c r="S619" s="880"/>
      <c r="T619" s="811"/>
      <c r="U619" s="880"/>
      <c r="V619" s="880"/>
      <c r="W619" s="881"/>
      <c r="X619" s="881"/>
      <c r="Y619" s="880"/>
      <c r="Z619" s="880"/>
      <c r="AA619" s="880"/>
      <c r="AB619" s="881"/>
      <c r="AC619" s="881"/>
      <c r="AD619" s="880"/>
      <c r="AE619" s="880"/>
      <c r="AF619" s="880"/>
      <c r="AG619" s="881"/>
      <c r="AH619" s="882"/>
    </row>
    <row r="620" ht="15.75" customHeight="1">
      <c r="F620" s="874" t="str">
        <f t="shared" si="2"/>
        <v/>
      </c>
      <c r="G620" s="718"/>
      <c r="H620" s="718"/>
      <c r="I620" s="718"/>
      <c r="J620" s="718"/>
      <c r="K620" s="718"/>
      <c r="L620" s="811"/>
      <c r="M620" s="880"/>
      <c r="N620" s="880"/>
      <c r="O620" s="880"/>
      <c r="P620" s="880"/>
      <c r="Q620" s="880"/>
      <c r="R620" s="880"/>
      <c r="S620" s="880"/>
      <c r="T620" s="811"/>
      <c r="U620" s="880"/>
      <c r="V620" s="880"/>
      <c r="W620" s="881"/>
      <c r="X620" s="881"/>
      <c r="Y620" s="880"/>
      <c r="Z620" s="880"/>
      <c r="AA620" s="880"/>
      <c r="AB620" s="881"/>
      <c r="AC620" s="881"/>
      <c r="AD620" s="880"/>
      <c r="AE620" s="880"/>
      <c r="AF620" s="880"/>
      <c r="AG620" s="881"/>
      <c r="AH620" s="882"/>
    </row>
    <row r="621" ht="15.75" customHeight="1">
      <c r="F621" s="874" t="str">
        <f t="shared" si="2"/>
        <v/>
      </c>
      <c r="G621" s="718"/>
      <c r="H621" s="718"/>
      <c r="I621" s="718"/>
      <c r="J621" s="718"/>
      <c r="K621" s="718"/>
      <c r="L621" s="811"/>
      <c r="M621" s="880"/>
      <c r="N621" s="880"/>
      <c r="O621" s="880"/>
      <c r="P621" s="880"/>
      <c r="Q621" s="880"/>
      <c r="R621" s="880"/>
      <c r="S621" s="880"/>
      <c r="T621" s="811"/>
      <c r="U621" s="880"/>
      <c r="V621" s="880"/>
      <c r="W621" s="881"/>
      <c r="X621" s="881"/>
      <c r="Y621" s="880"/>
      <c r="Z621" s="880"/>
      <c r="AA621" s="880"/>
      <c r="AB621" s="881"/>
      <c r="AC621" s="881"/>
      <c r="AD621" s="880"/>
      <c r="AE621" s="880"/>
      <c r="AF621" s="880"/>
      <c r="AG621" s="881"/>
      <c r="AH621" s="882"/>
    </row>
    <row r="622" ht="15.75" customHeight="1">
      <c r="F622" s="874" t="str">
        <f t="shared" si="2"/>
        <v/>
      </c>
      <c r="G622" s="718"/>
      <c r="H622" s="718"/>
      <c r="I622" s="718"/>
      <c r="J622" s="718"/>
      <c r="K622" s="718"/>
      <c r="L622" s="811"/>
      <c r="M622" s="880"/>
      <c r="N622" s="880"/>
      <c r="O622" s="880"/>
      <c r="P622" s="880"/>
      <c r="Q622" s="880"/>
      <c r="R622" s="880"/>
      <c r="S622" s="880"/>
      <c r="T622" s="811"/>
      <c r="U622" s="880"/>
      <c r="V622" s="880"/>
      <c r="W622" s="881"/>
      <c r="X622" s="881"/>
      <c r="Y622" s="880"/>
      <c r="Z622" s="880"/>
      <c r="AA622" s="880"/>
      <c r="AB622" s="881"/>
      <c r="AC622" s="881"/>
      <c r="AD622" s="880"/>
      <c r="AE622" s="880"/>
      <c r="AF622" s="880"/>
      <c r="AG622" s="881"/>
      <c r="AH622" s="882"/>
    </row>
    <row r="623" ht="15.75" customHeight="1">
      <c r="F623" s="874" t="str">
        <f t="shared" si="2"/>
        <v/>
      </c>
      <c r="G623" s="718"/>
      <c r="H623" s="718"/>
      <c r="I623" s="718"/>
      <c r="J623" s="718"/>
      <c r="K623" s="718"/>
      <c r="L623" s="811"/>
      <c r="M623" s="880"/>
      <c r="N623" s="880"/>
      <c r="O623" s="880"/>
      <c r="P623" s="880"/>
      <c r="Q623" s="880"/>
      <c r="R623" s="880"/>
      <c r="S623" s="880"/>
      <c r="T623" s="811"/>
      <c r="U623" s="880"/>
      <c r="V623" s="880"/>
      <c r="W623" s="881"/>
      <c r="X623" s="881"/>
      <c r="Y623" s="880"/>
      <c r="Z623" s="880"/>
      <c r="AA623" s="880"/>
      <c r="AB623" s="881"/>
      <c r="AC623" s="881"/>
      <c r="AD623" s="880"/>
      <c r="AE623" s="880"/>
      <c r="AF623" s="880"/>
      <c r="AG623" s="881"/>
      <c r="AH623" s="882"/>
    </row>
    <row r="624" ht="15.75" customHeight="1">
      <c r="F624" s="874" t="str">
        <f t="shared" si="2"/>
        <v/>
      </c>
      <c r="G624" s="718"/>
      <c r="H624" s="718"/>
      <c r="I624" s="718"/>
      <c r="J624" s="718"/>
      <c r="K624" s="718"/>
      <c r="L624" s="811"/>
      <c r="M624" s="880"/>
      <c r="N624" s="880"/>
      <c r="O624" s="880"/>
      <c r="P624" s="880"/>
      <c r="Q624" s="880"/>
      <c r="R624" s="880"/>
      <c r="S624" s="880"/>
      <c r="T624" s="811"/>
      <c r="U624" s="880"/>
      <c r="V624" s="880"/>
      <c r="W624" s="881"/>
      <c r="X624" s="881"/>
      <c r="Y624" s="880"/>
      <c r="Z624" s="880"/>
      <c r="AA624" s="880"/>
      <c r="AB624" s="881"/>
      <c r="AC624" s="881"/>
      <c r="AD624" s="880"/>
      <c r="AE624" s="880"/>
      <c r="AF624" s="880"/>
      <c r="AG624" s="881"/>
      <c r="AH624" s="882"/>
    </row>
    <row r="625" ht="15.75" customHeight="1">
      <c r="F625" s="874" t="str">
        <f t="shared" si="2"/>
        <v/>
      </c>
      <c r="G625" s="718"/>
      <c r="H625" s="718"/>
      <c r="I625" s="718"/>
      <c r="J625" s="718"/>
      <c r="K625" s="718"/>
      <c r="L625" s="811"/>
      <c r="M625" s="880"/>
      <c r="N625" s="880"/>
      <c r="O625" s="880"/>
      <c r="P625" s="880"/>
      <c r="Q625" s="880"/>
      <c r="R625" s="880"/>
      <c r="S625" s="880"/>
      <c r="T625" s="811"/>
      <c r="U625" s="880"/>
      <c r="V625" s="880"/>
      <c r="W625" s="881"/>
      <c r="X625" s="881"/>
      <c r="Y625" s="880"/>
      <c r="Z625" s="880"/>
      <c r="AA625" s="880"/>
      <c r="AB625" s="881"/>
      <c r="AC625" s="881"/>
      <c r="AD625" s="880"/>
      <c r="AE625" s="880"/>
      <c r="AF625" s="880"/>
      <c r="AG625" s="881"/>
      <c r="AH625" s="882"/>
    </row>
    <row r="626" ht="15.75" customHeight="1">
      <c r="F626" s="874" t="str">
        <f t="shared" si="2"/>
        <v/>
      </c>
      <c r="G626" s="718"/>
      <c r="H626" s="718"/>
      <c r="I626" s="718"/>
      <c r="J626" s="718"/>
      <c r="K626" s="718"/>
      <c r="L626" s="811"/>
      <c r="M626" s="880"/>
      <c r="N626" s="880"/>
      <c r="O626" s="880"/>
      <c r="P626" s="880"/>
      <c r="Q626" s="880"/>
      <c r="R626" s="880"/>
      <c r="S626" s="880"/>
      <c r="T626" s="811"/>
      <c r="U626" s="880"/>
      <c r="V626" s="880"/>
      <c r="W626" s="881"/>
      <c r="X626" s="881"/>
      <c r="Y626" s="880"/>
      <c r="Z626" s="880"/>
      <c r="AA626" s="880"/>
      <c r="AB626" s="881"/>
      <c r="AC626" s="881"/>
      <c r="AD626" s="880"/>
      <c r="AE626" s="880"/>
      <c r="AF626" s="880"/>
      <c r="AG626" s="881"/>
      <c r="AH626" s="882"/>
    </row>
    <row r="627" ht="15.75" customHeight="1">
      <c r="F627" s="874" t="str">
        <f t="shared" si="2"/>
        <v/>
      </c>
      <c r="G627" s="718"/>
      <c r="H627" s="718"/>
      <c r="I627" s="718"/>
      <c r="J627" s="718"/>
      <c r="K627" s="718"/>
      <c r="L627" s="811"/>
      <c r="M627" s="880"/>
      <c r="N627" s="880"/>
      <c r="O627" s="880"/>
      <c r="P627" s="880"/>
      <c r="Q627" s="880"/>
      <c r="R627" s="880"/>
      <c r="S627" s="880"/>
      <c r="T627" s="811"/>
      <c r="U627" s="880"/>
      <c r="V627" s="880"/>
      <c r="W627" s="881"/>
      <c r="X627" s="881"/>
      <c r="Y627" s="880"/>
      <c r="Z627" s="880"/>
      <c r="AA627" s="880"/>
      <c r="AB627" s="881"/>
      <c r="AC627" s="881"/>
      <c r="AD627" s="880"/>
      <c r="AE627" s="880"/>
      <c r="AF627" s="880"/>
      <c r="AG627" s="881"/>
      <c r="AH627" s="882"/>
    </row>
    <row r="628" ht="15.75" customHeight="1">
      <c r="F628" s="874" t="str">
        <f t="shared" si="2"/>
        <v/>
      </c>
      <c r="G628" s="718"/>
      <c r="H628" s="718"/>
      <c r="I628" s="718"/>
      <c r="J628" s="718"/>
      <c r="K628" s="718"/>
      <c r="L628" s="811"/>
      <c r="M628" s="880"/>
      <c r="N628" s="880"/>
      <c r="O628" s="880"/>
      <c r="P628" s="880"/>
      <c r="Q628" s="880"/>
      <c r="R628" s="880"/>
      <c r="S628" s="880"/>
      <c r="T628" s="811"/>
      <c r="U628" s="880"/>
      <c r="V628" s="880"/>
      <c r="W628" s="881"/>
      <c r="X628" s="881"/>
      <c r="Y628" s="880"/>
      <c r="Z628" s="880"/>
      <c r="AA628" s="880"/>
      <c r="AB628" s="881"/>
      <c r="AC628" s="881"/>
      <c r="AD628" s="880"/>
      <c r="AE628" s="880"/>
      <c r="AF628" s="880"/>
      <c r="AG628" s="881"/>
      <c r="AH628" s="882"/>
    </row>
    <row r="629" ht="15.75" customHeight="1">
      <c r="F629" s="874" t="str">
        <f t="shared" si="2"/>
        <v/>
      </c>
      <c r="G629" s="718"/>
      <c r="H629" s="718"/>
      <c r="I629" s="718"/>
      <c r="J629" s="718"/>
      <c r="K629" s="718"/>
      <c r="L629" s="811"/>
      <c r="M629" s="880"/>
      <c r="N629" s="880"/>
      <c r="O629" s="880"/>
      <c r="P629" s="880"/>
      <c r="Q629" s="880"/>
      <c r="R629" s="880"/>
      <c r="S629" s="880"/>
      <c r="T629" s="811"/>
      <c r="U629" s="880"/>
      <c r="V629" s="880"/>
      <c r="W629" s="881"/>
      <c r="X629" s="881"/>
      <c r="Y629" s="880"/>
      <c r="Z629" s="880"/>
      <c r="AA629" s="880"/>
      <c r="AB629" s="881"/>
      <c r="AC629" s="881"/>
      <c r="AD629" s="880"/>
      <c r="AE629" s="880"/>
      <c r="AF629" s="880"/>
      <c r="AG629" s="881"/>
      <c r="AH629" s="882"/>
    </row>
    <row r="630" ht="15.75" customHeight="1">
      <c r="F630" s="874" t="str">
        <f t="shared" si="2"/>
        <v/>
      </c>
      <c r="G630" s="718"/>
      <c r="H630" s="718"/>
      <c r="I630" s="718"/>
      <c r="J630" s="718"/>
      <c r="K630" s="718"/>
      <c r="L630" s="811"/>
      <c r="M630" s="880"/>
      <c r="N630" s="880"/>
      <c r="O630" s="880"/>
      <c r="P630" s="880"/>
      <c r="Q630" s="880"/>
      <c r="R630" s="880"/>
      <c r="S630" s="880"/>
      <c r="T630" s="811"/>
      <c r="U630" s="880"/>
      <c r="V630" s="880"/>
      <c r="W630" s="881"/>
      <c r="X630" s="881"/>
      <c r="Y630" s="880"/>
      <c r="Z630" s="880"/>
      <c r="AA630" s="880"/>
      <c r="AB630" s="881"/>
      <c r="AC630" s="881"/>
      <c r="AD630" s="880"/>
      <c r="AE630" s="880"/>
      <c r="AF630" s="880"/>
      <c r="AG630" s="881"/>
      <c r="AH630" s="882"/>
    </row>
    <row r="631" ht="15.75" customHeight="1">
      <c r="F631" s="874" t="str">
        <f t="shared" si="2"/>
        <v/>
      </c>
      <c r="G631" s="718"/>
      <c r="H631" s="718"/>
      <c r="I631" s="718"/>
      <c r="J631" s="718"/>
      <c r="K631" s="718"/>
      <c r="L631" s="811"/>
      <c r="M631" s="880"/>
      <c r="N631" s="880"/>
      <c r="O631" s="880"/>
      <c r="P631" s="880"/>
      <c r="Q631" s="880"/>
      <c r="R631" s="880"/>
      <c r="S631" s="880"/>
      <c r="T631" s="811"/>
      <c r="U631" s="880"/>
      <c r="V631" s="880"/>
      <c r="W631" s="881"/>
      <c r="X631" s="881"/>
      <c r="Y631" s="880"/>
      <c r="Z631" s="880"/>
      <c r="AA631" s="880"/>
      <c r="AB631" s="881"/>
      <c r="AC631" s="881"/>
      <c r="AD631" s="880"/>
      <c r="AE631" s="880"/>
      <c r="AF631" s="880"/>
      <c r="AG631" s="881"/>
      <c r="AH631" s="882"/>
    </row>
    <row r="632" ht="15.75" customHeight="1">
      <c r="F632" s="874" t="str">
        <f t="shared" si="2"/>
        <v/>
      </c>
      <c r="G632" s="718"/>
      <c r="H632" s="718"/>
      <c r="I632" s="718"/>
      <c r="J632" s="718"/>
      <c r="K632" s="718"/>
      <c r="L632" s="811"/>
      <c r="M632" s="880"/>
      <c r="N632" s="880"/>
      <c r="O632" s="880"/>
      <c r="P632" s="880"/>
      <c r="Q632" s="880"/>
      <c r="R632" s="880"/>
      <c r="S632" s="880"/>
      <c r="T632" s="811"/>
      <c r="U632" s="880"/>
      <c r="V632" s="880"/>
      <c r="W632" s="881"/>
      <c r="X632" s="881"/>
      <c r="Y632" s="880"/>
      <c r="Z632" s="880"/>
      <c r="AA632" s="880"/>
      <c r="AB632" s="881"/>
      <c r="AC632" s="881"/>
      <c r="AD632" s="880"/>
      <c r="AE632" s="880"/>
      <c r="AF632" s="880"/>
      <c r="AG632" s="881"/>
      <c r="AH632" s="882"/>
    </row>
    <row r="633" ht="15.75" customHeight="1">
      <c r="F633" s="874" t="str">
        <f t="shared" si="2"/>
        <v/>
      </c>
      <c r="G633" s="718"/>
      <c r="H633" s="718"/>
      <c r="I633" s="718"/>
      <c r="J633" s="718"/>
      <c r="K633" s="718"/>
      <c r="L633" s="811"/>
      <c r="M633" s="880"/>
      <c r="N633" s="880"/>
      <c r="O633" s="880"/>
      <c r="P633" s="880"/>
      <c r="Q633" s="880"/>
      <c r="R633" s="880"/>
      <c r="S633" s="880"/>
      <c r="T633" s="811"/>
      <c r="U633" s="880"/>
      <c r="V633" s="880"/>
      <c r="W633" s="881"/>
      <c r="X633" s="881"/>
      <c r="Y633" s="880"/>
      <c r="Z633" s="880"/>
      <c r="AA633" s="880"/>
      <c r="AB633" s="881"/>
      <c r="AC633" s="881"/>
      <c r="AD633" s="880"/>
      <c r="AE633" s="880"/>
      <c r="AF633" s="880"/>
      <c r="AG633" s="881"/>
      <c r="AH633" s="882"/>
    </row>
    <row r="634" ht="15.75" customHeight="1">
      <c r="F634" s="874" t="str">
        <f t="shared" si="2"/>
        <v/>
      </c>
      <c r="G634" s="718"/>
      <c r="H634" s="718"/>
      <c r="I634" s="718"/>
      <c r="J634" s="718"/>
      <c r="K634" s="718"/>
      <c r="L634" s="811"/>
      <c r="M634" s="880"/>
      <c r="N634" s="880"/>
      <c r="O634" s="880"/>
      <c r="P634" s="880"/>
      <c r="Q634" s="880"/>
      <c r="R634" s="880"/>
      <c r="S634" s="880"/>
      <c r="T634" s="811"/>
      <c r="U634" s="880"/>
      <c r="V634" s="880"/>
      <c r="W634" s="881"/>
      <c r="X634" s="881"/>
      <c r="Y634" s="880"/>
      <c r="Z634" s="880"/>
      <c r="AA634" s="880"/>
      <c r="AB634" s="881"/>
      <c r="AC634" s="881"/>
      <c r="AD634" s="880"/>
      <c r="AE634" s="880"/>
      <c r="AF634" s="880"/>
      <c r="AG634" s="881"/>
      <c r="AH634" s="882"/>
    </row>
    <row r="635" ht="15.75" customHeight="1">
      <c r="F635" s="874" t="str">
        <f t="shared" si="2"/>
        <v/>
      </c>
      <c r="G635" s="718"/>
      <c r="H635" s="718"/>
      <c r="I635" s="718"/>
      <c r="J635" s="718"/>
      <c r="K635" s="718"/>
      <c r="L635" s="811"/>
      <c r="M635" s="880"/>
      <c r="N635" s="880"/>
      <c r="O635" s="880"/>
      <c r="P635" s="880"/>
      <c r="Q635" s="880"/>
      <c r="R635" s="880"/>
      <c r="S635" s="880"/>
      <c r="T635" s="811"/>
      <c r="U635" s="880"/>
      <c r="V635" s="880"/>
      <c r="W635" s="881"/>
      <c r="X635" s="881"/>
      <c r="Y635" s="880"/>
      <c r="Z635" s="880"/>
      <c r="AA635" s="880"/>
      <c r="AB635" s="881"/>
      <c r="AC635" s="881"/>
      <c r="AD635" s="880"/>
      <c r="AE635" s="880"/>
      <c r="AF635" s="880"/>
      <c r="AG635" s="881"/>
      <c r="AH635" s="882"/>
    </row>
    <row r="636" ht="15.75" customHeight="1">
      <c r="F636" s="874" t="str">
        <f t="shared" si="2"/>
        <v/>
      </c>
      <c r="G636" s="718"/>
      <c r="H636" s="718"/>
      <c r="I636" s="718"/>
      <c r="J636" s="718"/>
      <c r="K636" s="718"/>
      <c r="L636" s="811"/>
      <c r="M636" s="880"/>
      <c r="N636" s="880"/>
      <c r="O636" s="880"/>
      <c r="P636" s="880"/>
      <c r="Q636" s="880"/>
      <c r="R636" s="880"/>
      <c r="S636" s="880"/>
      <c r="T636" s="811"/>
      <c r="U636" s="880"/>
      <c r="V636" s="880"/>
      <c r="W636" s="881"/>
      <c r="X636" s="881"/>
      <c r="Y636" s="880"/>
      <c r="Z636" s="880"/>
      <c r="AA636" s="880"/>
      <c r="AB636" s="881"/>
      <c r="AC636" s="881"/>
      <c r="AD636" s="880"/>
      <c r="AE636" s="880"/>
      <c r="AF636" s="880"/>
      <c r="AG636" s="881"/>
      <c r="AH636" s="882"/>
    </row>
    <row r="637" ht="15.75" customHeight="1">
      <c r="F637" s="874" t="str">
        <f t="shared" si="2"/>
        <v/>
      </c>
      <c r="G637" s="718"/>
      <c r="H637" s="718"/>
      <c r="I637" s="718"/>
      <c r="J637" s="718"/>
      <c r="K637" s="718"/>
      <c r="L637" s="811"/>
      <c r="M637" s="880"/>
      <c r="N637" s="880"/>
      <c r="O637" s="880"/>
      <c r="P637" s="880"/>
      <c r="Q637" s="880"/>
      <c r="R637" s="880"/>
      <c r="S637" s="880"/>
      <c r="T637" s="811"/>
      <c r="U637" s="880"/>
      <c r="V637" s="880"/>
      <c r="W637" s="881"/>
      <c r="X637" s="881"/>
      <c r="Y637" s="880"/>
      <c r="Z637" s="880"/>
      <c r="AA637" s="880"/>
      <c r="AB637" s="881"/>
      <c r="AC637" s="881"/>
      <c r="AD637" s="880"/>
      <c r="AE637" s="880"/>
      <c r="AF637" s="880"/>
      <c r="AG637" s="881"/>
      <c r="AH637" s="882"/>
    </row>
    <row r="638" ht="15.75" customHeight="1">
      <c r="F638" s="874" t="str">
        <f t="shared" si="2"/>
        <v/>
      </c>
      <c r="G638" s="718"/>
      <c r="H638" s="718"/>
      <c r="I638" s="718"/>
      <c r="J638" s="718"/>
      <c r="K638" s="718"/>
      <c r="L638" s="811"/>
      <c r="M638" s="880"/>
      <c r="N638" s="880"/>
      <c r="O638" s="880"/>
      <c r="P638" s="880"/>
      <c r="Q638" s="880"/>
      <c r="R638" s="880"/>
      <c r="S638" s="880"/>
      <c r="T638" s="811"/>
      <c r="U638" s="880"/>
      <c r="V638" s="880"/>
      <c r="W638" s="881"/>
      <c r="X638" s="881"/>
      <c r="Y638" s="880"/>
      <c r="Z638" s="880"/>
      <c r="AA638" s="880"/>
      <c r="AB638" s="881"/>
      <c r="AC638" s="881"/>
      <c r="AD638" s="880"/>
      <c r="AE638" s="880"/>
      <c r="AF638" s="880"/>
      <c r="AG638" s="881"/>
      <c r="AH638" s="882"/>
    </row>
    <row r="639" ht="15.75" customHeight="1">
      <c r="F639" s="874" t="str">
        <f t="shared" si="2"/>
        <v/>
      </c>
      <c r="G639" s="718"/>
      <c r="H639" s="718"/>
      <c r="I639" s="718"/>
      <c r="J639" s="718"/>
      <c r="K639" s="718"/>
      <c r="L639" s="811"/>
      <c r="M639" s="880"/>
      <c r="N639" s="880"/>
      <c r="O639" s="880"/>
      <c r="P639" s="880"/>
      <c r="Q639" s="880"/>
      <c r="R639" s="880"/>
      <c r="S639" s="880"/>
      <c r="T639" s="811"/>
      <c r="U639" s="880"/>
      <c r="V639" s="880"/>
      <c r="W639" s="881"/>
      <c r="X639" s="881"/>
      <c r="Y639" s="880"/>
      <c r="Z639" s="880"/>
      <c r="AA639" s="880"/>
      <c r="AB639" s="881"/>
      <c r="AC639" s="881"/>
      <c r="AD639" s="880"/>
      <c r="AE639" s="880"/>
      <c r="AF639" s="880"/>
      <c r="AG639" s="881"/>
      <c r="AH639" s="882"/>
    </row>
    <row r="640" ht="15.75" customHeight="1">
      <c r="F640" s="874" t="str">
        <f t="shared" si="2"/>
        <v/>
      </c>
      <c r="G640" s="718"/>
      <c r="H640" s="718"/>
      <c r="I640" s="718"/>
      <c r="J640" s="718"/>
      <c r="K640" s="718"/>
      <c r="L640" s="811"/>
      <c r="M640" s="880"/>
      <c r="N640" s="880"/>
      <c r="O640" s="880"/>
      <c r="P640" s="880"/>
      <c r="Q640" s="880"/>
      <c r="R640" s="880"/>
      <c r="S640" s="880"/>
      <c r="T640" s="811"/>
      <c r="U640" s="880"/>
      <c r="V640" s="880"/>
      <c r="W640" s="881"/>
      <c r="X640" s="881"/>
      <c r="Y640" s="880"/>
      <c r="Z640" s="880"/>
      <c r="AA640" s="880"/>
      <c r="AB640" s="881"/>
      <c r="AC640" s="881"/>
      <c r="AD640" s="880"/>
      <c r="AE640" s="880"/>
      <c r="AF640" s="880"/>
      <c r="AG640" s="881"/>
      <c r="AH640" s="882"/>
    </row>
    <row r="641" ht="15.75" customHeight="1">
      <c r="F641" s="874" t="str">
        <f t="shared" si="2"/>
        <v/>
      </c>
      <c r="G641" s="718"/>
      <c r="H641" s="718"/>
      <c r="I641" s="718"/>
      <c r="J641" s="718"/>
      <c r="K641" s="718"/>
      <c r="L641" s="811"/>
      <c r="M641" s="880"/>
      <c r="N641" s="880"/>
      <c r="O641" s="880"/>
      <c r="P641" s="880"/>
      <c r="Q641" s="880"/>
      <c r="R641" s="880"/>
      <c r="S641" s="880"/>
      <c r="T641" s="811"/>
      <c r="U641" s="880"/>
      <c r="V641" s="880"/>
      <c r="W641" s="881"/>
      <c r="X641" s="881"/>
      <c r="Y641" s="880"/>
      <c r="Z641" s="880"/>
      <c r="AA641" s="880"/>
      <c r="AB641" s="881"/>
      <c r="AC641" s="881"/>
      <c r="AD641" s="880"/>
      <c r="AE641" s="880"/>
      <c r="AF641" s="880"/>
      <c r="AG641" s="881"/>
      <c r="AH641" s="882"/>
    </row>
    <row r="642" ht="15.75" customHeight="1">
      <c r="F642" s="874" t="str">
        <f t="shared" si="2"/>
        <v/>
      </c>
      <c r="G642" s="718"/>
      <c r="H642" s="718"/>
      <c r="I642" s="718"/>
      <c r="J642" s="718"/>
      <c r="K642" s="718"/>
      <c r="L642" s="811"/>
      <c r="M642" s="880"/>
      <c r="N642" s="880"/>
      <c r="O642" s="880"/>
      <c r="P642" s="880"/>
      <c r="Q642" s="880"/>
      <c r="R642" s="880"/>
      <c r="S642" s="880"/>
      <c r="T642" s="811"/>
      <c r="U642" s="880"/>
      <c r="V642" s="880"/>
      <c r="W642" s="881"/>
      <c r="X642" s="881"/>
      <c r="Y642" s="880"/>
      <c r="Z642" s="880"/>
      <c r="AA642" s="880"/>
      <c r="AB642" s="881"/>
      <c r="AC642" s="881"/>
      <c r="AD642" s="880"/>
      <c r="AE642" s="880"/>
      <c r="AF642" s="880"/>
      <c r="AG642" s="881"/>
      <c r="AH642" s="882"/>
    </row>
    <row r="643" ht="15.75" customHeight="1">
      <c r="F643" s="874" t="str">
        <f t="shared" si="2"/>
        <v/>
      </c>
      <c r="G643" s="718"/>
      <c r="H643" s="718"/>
      <c r="I643" s="718"/>
      <c r="J643" s="718"/>
      <c r="K643" s="718"/>
      <c r="L643" s="811"/>
      <c r="M643" s="880"/>
      <c r="N643" s="880"/>
      <c r="O643" s="880"/>
      <c r="P643" s="880"/>
      <c r="Q643" s="880"/>
      <c r="R643" s="880"/>
      <c r="S643" s="880"/>
      <c r="T643" s="811"/>
      <c r="U643" s="880"/>
      <c r="V643" s="880"/>
      <c r="W643" s="881"/>
      <c r="X643" s="881"/>
      <c r="Y643" s="880"/>
      <c r="Z643" s="880"/>
      <c r="AA643" s="880"/>
      <c r="AB643" s="881"/>
      <c r="AC643" s="881"/>
      <c r="AD643" s="880"/>
      <c r="AE643" s="880"/>
      <c r="AF643" s="880"/>
      <c r="AG643" s="881"/>
      <c r="AH643" s="882"/>
    </row>
    <row r="644" ht="15.75" customHeight="1">
      <c r="F644" s="874" t="str">
        <f t="shared" si="2"/>
        <v/>
      </c>
      <c r="G644" s="718"/>
      <c r="H644" s="718"/>
      <c r="I644" s="718"/>
      <c r="J644" s="718"/>
      <c r="K644" s="718"/>
      <c r="L644" s="811"/>
      <c r="M644" s="880"/>
      <c r="N644" s="880"/>
      <c r="O644" s="880"/>
      <c r="P644" s="880"/>
      <c r="Q644" s="880"/>
      <c r="R644" s="880"/>
      <c r="S644" s="880"/>
      <c r="T644" s="811"/>
      <c r="U644" s="880"/>
      <c r="V644" s="880"/>
      <c r="W644" s="881"/>
      <c r="X644" s="881"/>
      <c r="Y644" s="880"/>
      <c r="Z644" s="880"/>
      <c r="AA644" s="880"/>
      <c r="AB644" s="881"/>
      <c r="AC644" s="881"/>
      <c r="AD644" s="880"/>
      <c r="AE644" s="880"/>
      <c r="AF644" s="880"/>
      <c r="AG644" s="881"/>
      <c r="AH644" s="882"/>
    </row>
    <row r="645" ht="15.75" customHeight="1">
      <c r="F645" s="874" t="str">
        <f t="shared" si="2"/>
        <v/>
      </c>
      <c r="G645" s="718"/>
      <c r="H645" s="718"/>
      <c r="I645" s="718"/>
      <c r="J645" s="718"/>
      <c r="K645" s="718"/>
      <c r="L645" s="811"/>
      <c r="M645" s="880"/>
      <c r="N645" s="880"/>
      <c r="O645" s="880"/>
      <c r="P645" s="880"/>
      <c r="Q645" s="880"/>
      <c r="R645" s="880"/>
      <c r="S645" s="880"/>
      <c r="T645" s="811"/>
      <c r="U645" s="880"/>
      <c r="V645" s="880"/>
      <c r="W645" s="881"/>
      <c r="X645" s="881"/>
      <c r="Y645" s="880"/>
      <c r="Z645" s="880"/>
      <c r="AA645" s="880"/>
      <c r="AB645" s="881"/>
      <c r="AC645" s="881"/>
      <c r="AD645" s="880"/>
      <c r="AE645" s="880"/>
      <c r="AF645" s="880"/>
      <c r="AG645" s="881"/>
      <c r="AH645" s="882"/>
    </row>
    <row r="646" ht="15.75" customHeight="1">
      <c r="F646" s="874" t="str">
        <f t="shared" si="2"/>
        <v/>
      </c>
      <c r="G646" s="718"/>
      <c r="H646" s="718"/>
      <c r="I646" s="718"/>
      <c r="J646" s="718"/>
      <c r="K646" s="718"/>
      <c r="L646" s="811"/>
      <c r="M646" s="880"/>
      <c r="N646" s="880"/>
      <c r="O646" s="880"/>
      <c r="P646" s="880"/>
      <c r="Q646" s="880"/>
      <c r="R646" s="880"/>
      <c r="S646" s="880"/>
      <c r="T646" s="811"/>
      <c r="U646" s="880"/>
      <c r="V646" s="880"/>
      <c r="W646" s="881"/>
      <c r="X646" s="881"/>
      <c r="Y646" s="880"/>
      <c r="Z646" s="880"/>
      <c r="AA646" s="880"/>
      <c r="AB646" s="881"/>
      <c r="AC646" s="881"/>
      <c r="AD646" s="880"/>
      <c r="AE646" s="880"/>
      <c r="AF646" s="880"/>
      <c r="AG646" s="881"/>
      <c r="AH646" s="882"/>
    </row>
    <row r="647" ht="15.75" customHeight="1">
      <c r="F647" s="874" t="str">
        <f t="shared" si="2"/>
        <v/>
      </c>
      <c r="G647" s="718"/>
      <c r="H647" s="718"/>
      <c r="I647" s="718"/>
      <c r="J647" s="718"/>
      <c r="K647" s="718"/>
      <c r="L647" s="811"/>
      <c r="M647" s="880"/>
      <c r="N647" s="880"/>
      <c r="O647" s="880"/>
      <c r="P647" s="880"/>
      <c r="Q647" s="880"/>
      <c r="R647" s="880"/>
      <c r="S647" s="880"/>
      <c r="T647" s="811"/>
      <c r="U647" s="880"/>
      <c r="V647" s="880"/>
      <c r="W647" s="881"/>
      <c r="X647" s="881"/>
      <c r="Y647" s="880"/>
      <c r="Z647" s="880"/>
      <c r="AA647" s="880"/>
      <c r="AB647" s="881"/>
      <c r="AC647" s="881"/>
      <c r="AD647" s="880"/>
      <c r="AE647" s="880"/>
      <c r="AF647" s="880"/>
      <c r="AG647" s="881"/>
      <c r="AH647" s="882"/>
    </row>
    <row r="648" ht="15.75" customHeight="1">
      <c r="F648" s="874" t="str">
        <f t="shared" si="2"/>
        <v/>
      </c>
      <c r="G648" s="718"/>
      <c r="H648" s="718"/>
      <c r="I648" s="718"/>
      <c r="J648" s="718"/>
      <c r="K648" s="718"/>
      <c r="L648" s="811"/>
      <c r="M648" s="880"/>
      <c r="N648" s="880"/>
      <c r="O648" s="880"/>
      <c r="P648" s="880"/>
      <c r="Q648" s="880"/>
      <c r="R648" s="880"/>
      <c r="S648" s="880"/>
      <c r="T648" s="811"/>
      <c r="U648" s="880"/>
      <c r="V648" s="880"/>
      <c r="W648" s="881"/>
      <c r="X648" s="881"/>
      <c r="Y648" s="880"/>
      <c r="Z648" s="880"/>
      <c r="AA648" s="880"/>
      <c r="AB648" s="881"/>
      <c r="AC648" s="881"/>
      <c r="AD648" s="880"/>
      <c r="AE648" s="880"/>
      <c r="AF648" s="880"/>
      <c r="AG648" s="881"/>
      <c r="AH648" s="882"/>
    </row>
    <row r="649" ht="15.75" customHeight="1">
      <c r="F649" s="874" t="str">
        <f t="shared" si="2"/>
        <v/>
      </c>
      <c r="G649" s="718"/>
      <c r="H649" s="718"/>
      <c r="I649" s="718"/>
      <c r="J649" s="718"/>
      <c r="K649" s="718"/>
      <c r="L649" s="811"/>
      <c r="M649" s="880"/>
      <c r="N649" s="880"/>
      <c r="O649" s="880"/>
      <c r="P649" s="880"/>
      <c r="Q649" s="880"/>
      <c r="R649" s="880"/>
      <c r="S649" s="880"/>
      <c r="T649" s="811"/>
      <c r="U649" s="880"/>
      <c r="V649" s="880"/>
      <c r="W649" s="881"/>
      <c r="X649" s="881"/>
      <c r="Y649" s="880"/>
      <c r="Z649" s="880"/>
      <c r="AA649" s="880"/>
      <c r="AB649" s="881"/>
      <c r="AC649" s="881"/>
      <c r="AD649" s="880"/>
      <c r="AE649" s="880"/>
      <c r="AF649" s="880"/>
      <c r="AG649" s="881"/>
      <c r="AH649" s="882"/>
    </row>
    <row r="650" ht="15.75" customHeight="1">
      <c r="F650" s="874" t="str">
        <f t="shared" si="2"/>
        <v/>
      </c>
      <c r="G650" s="718"/>
      <c r="H650" s="718"/>
      <c r="I650" s="718"/>
      <c r="J650" s="718"/>
      <c r="K650" s="718"/>
      <c r="L650" s="811"/>
      <c r="M650" s="880"/>
      <c r="N650" s="880"/>
      <c r="O650" s="880"/>
      <c r="P650" s="880"/>
      <c r="Q650" s="880"/>
      <c r="R650" s="880"/>
      <c r="S650" s="880"/>
      <c r="T650" s="811"/>
      <c r="U650" s="880"/>
      <c r="V650" s="880"/>
      <c r="W650" s="881"/>
      <c r="X650" s="881"/>
      <c r="Y650" s="880"/>
      <c r="Z650" s="880"/>
      <c r="AA650" s="880"/>
      <c r="AB650" s="881"/>
      <c r="AC650" s="881"/>
      <c r="AD650" s="880"/>
      <c r="AE650" s="880"/>
      <c r="AF650" s="880"/>
      <c r="AG650" s="881"/>
      <c r="AH650" s="882"/>
    </row>
    <row r="651" ht="15.75" customHeight="1">
      <c r="F651" s="874" t="str">
        <f t="shared" si="2"/>
        <v/>
      </c>
      <c r="G651" s="718"/>
      <c r="H651" s="718"/>
      <c r="I651" s="718"/>
      <c r="J651" s="718"/>
      <c r="K651" s="718"/>
      <c r="L651" s="811"/>
      <c r="M651" s="880"/>
      <c r="N651" s="880"/>
      <c r="O651" s="880"/>
      <c r="P651" s="880"/>
      <c r="Q651" s="880"/>
      <c r="R651" s="880"/>
      <c r="S651" s="880"/>
      <c r="T651" s="811"/>
      <c r="U651" s="880"/>
      <c r="V651" s="880"/>
      <c r="W651" s="881"/>
      <c r="X651" s="881"/>
      <c r="Y651" s="880"/>
      <c r="Z651" s="880"/>
      <c r="AA651" s="880"/>
      <c r="AB651" s="881"/>
      <c r="AC651" s="881"/>
      <c r="AD651" s="880"/>
      <c r="AE651" s="880"/>
      <c r="AF651" s="880"/>
      <c r="AG651" s="881"/>
      <c r="AH651" s="882"/>
    </row>
    <row r="652" ht="15.75" customHeight="1">
      <c r="F652" s="874" t="str">
        <f t="shared" si="2"/>
        <v/>
      </c>
      <c r="G652" s="718"/>
      <c r="H652" s="718"/>
      <c r="I652" s="718"/>
      <c r="J652" s="718"/>
      <c r="K652" s="718"/>
      <c r="L652" s="811"/>
      <c r="M652" s="880"/>
      <c r="N652" s="880"/>
      <c r="O652" s="880"/>
      <c r="P652" s="880"/>
      <c r="Q652" s="880"/>
      <c r="R652" s="880"/>
      <c r="S652" s="880"/>
      <c r="T652" s="811"/>
      <c r="U652" s="880"/>
      <c r="V652" s="880"/>
      <c r="W652" s="881"/>
      <c r="X652" s="881"/>
      <c r="Y652" s="880"/>
      <c r="Z652" s="880"/>
      <c r="AA652" s="880"/>
      <c r="AB652" s="881"/>
      <c r="AC652" s="881"/>
      <c r="AD652" s="880"/>
      <c r="AE652" s="880"/>
      <c r="AF652" s="880"/>
      <c r="AG652" s="881"/>
      <c r="AH652" s="882"/>
    </row>
    <row r="653" ht="15.75" customHeight="1">
      <c r="F653" s="874" t="str">
        <f t="shared" si="2"/>
        <v/>
      </c>
      <c r="G653" s="718"/>
      <c r="H653" s="718"/>
      <c r="I653" s="718"/>
      <c r="J653" s="718"/>
      <c r="K653" s="718"/>
      <c r="L653" s="811"/>
      <c r="M653" s="880"/>
      <c r="N653" s="880"/>
      <c r="O653" s="880"/>
      <c r="P653" s="880"/>
      <c r="Q653" s="880"/>
      <c r="R653" s="880"/>
      <c r="S653" s="880"/>
      <c r="T653" s="811"/>
      <c r="U653" s="880"/>
      <c r="V653" s="880"/>
      <c r="W653" s="881"/>
      <c r="X653" s="881"/>
      <c r="Y653" s="880"/>
      <c r="Z653" s="880"/>
      <c r="AA653" s="880"/>
      <c r="AB653" s="881"/>
      <c r="AC653" s="881"/>
      <c r="AD653" s="880"/>
      <c r="AE653" s="880"/>
      <c r="AF653" s="880"/>
      <c r="AG653" s="881"/>
      <c r="AH653" s="882"/>
    </row>
    <row r="654" ht="15.75" customHeight="1">
      <c r="F654" s="874" t="str">
        <f t="shared" si="2"/>
        <v/>
      </c>
      <c r="G654" s="718"/>
      <c r="H654" s="718"/>
      <c r="I654" s="718"/>
      <c r="J654" s="718"/>
      <c r="K654" s="718"/>
      <c r="L654" s="811"/>
      <c r="M654" s="880"/>
      <c r="N654" s="880"/>
      <c r="O654" s="880"/>
      <c r="P654" s="880"/>
      <c r="Q654" s="880"/>
      <c r="R654" s="880"/>
      <c r="S654" s="880"/>
      <c r="T654" s="811"/>
      <c r="U654" s="880"/>
      <c r="V654" s="880"/>
      <c r="W654" s="881"/>
      <c r="X654" s="881"/>
      <c r="Y654" s="880"/>
      <c r="Z654" s="880"/>
      <c r="AA654" s="880"/>
      <c r="AB654" s="881"/>
      <c r="AC654" s="881"/>
      <c r="AD654" s="880"/>
      <c r="AE654" s="880"/>
      <c r="AF654" s="880"/>
      <c r="AG654" s="881"/>
      <c r="AH654" s="882"/>
    </row>
    <row r="655" ht="15.75" customHeight="1">
      <c r="F655" s="874" t="str">
        <f t="shared" si="2"/>
        <v/>
      </c>
      <c r="G655" s="718"/>
      <c r="H655" s="718"/>
      <c r="I655" s="718"/>
      <c r="J655" s="718"/>
      <c r="K655" s="718"/>
      <c r="L655" s="811"/>
      <c r="M655" s="880"/>
      <c r="N655" s="880"/>
      <c r="O655" s="880"/>
      <c r="P655" s="880"/>
      <c r="Q655" s="880"/>
      <c r="R655" s="880"/>
      <c r="S655" s="880"/>
      <c r="T655" s="811"/>
      <c r="U655" s="880"/>
      <c r="V655" s="880"/>
      <c r="W655" s="881"/>
      <c r="X655" s="881"/>
      <c r="Y655" s="880"/>
      <c r="Z655" s="880"/>
      <c r="AA655" s="880"/>
      <c r="AB655" s="881"/>
      <c r="AC655" s="881"/>
      <c r="AD655" s="880"/>
      <c r="AE655" s="880"/>
      <c r="AF655" s="880"/>
      <c r="AG655" s="881"/>
      <c r="AH655" s="882"/>
    </row>
    <row r="656" ht="15.75" customHeight="1">
      <c r="F656" s="874" t="str">
        <f t="shared" si="2"/>
        <v/>
      </c>
      <c r="G656" s="718"/>
      <c r="H656" s="718"/>
      <c r="I656" s="718"/>
      <c r="J656" s="718"/>
      <c r="K656" s="718"/>
      <c r="L656" s="811"/>
      <c r="M656" s="880"/>
      <c r="N656" s="880"/>
      <c r="O656" s="880"/>
      <c r="P656" s="880"/>
      <c r="Q656" s="880"/>
      <c r="R656" s="880"/>
      <c r="S656" s="880"/>
      <c r="T656" s="811"/>
      <c r="U656" s="880"/>
      <c r="V656" s="880"/>
      <c r="W656" s="881"/>
      <c r="X656" s="881"/>
      <c r="Y656" s="880"/>
      <c r="Z656" s="880"/>
      <c r="AA656" s="880"/>
      <c r="AB656" s="881"/>
      <c r="AC656" s="881"/>
      <c r="AD656" s="880"/>
      <c r="AE656" s="880"/>
      <c r="AF656" s="880"/>
      <c r="AG656" s="881"/>
      <c r="AH656" s="882"/>
    </row>
    <row r="657" ht="15.75" customHeight="1">
      <c r="F657" s="874" t="str">
        <f t="shared" si="2"/>
        <v/>
      </c>
      <c r="G657" s="718"/>
      <c r="H657" s="718"/>
      <c r="I657" s="718"/>
      <c r="J657" s="718"/>
      <c r="K657" s="718"/>
      <c r="L657" s="811"/>
      <c r="M657" s="880"/>
      <c r="N657" s="880"/>
      <c r="O657" s="880"/>
      <c r="P657" s="880"/>
      <c r="Q657" s="880"/>
      <c r="R657" s="880"/>
      <c r="S657" s="880"/>
      <c r="T657" s="811"/>
      <c r="U657" s="880"/>
      <c r="V657" s="880"/>
      <c r="W657" s="881"/>
      <c r="X657" s="881"/>
      <c r="Y657" s="880"/>
      <c r="Z657" s="880"/>
      <c r="AA657" s="880"/>
      <c r="AB657" s="881"/>
      <c r="AC657" s="881"/>
      <c r="AD657" s="880"/>
      <c r="AE657" s="880"/>
      <c r="AF657" s="880"/>
      <c r="AG657" s="881"/>
      <c r="AH657" s="882"/>
    </row>
    <row r="658" ht="15.75" customHeight="1">
      <c r="F658" s="874" t="str">
        <f t="shared" si="2"/>
        <v/>
      </c>
      <c r="G658" s="718"/>
      <c r="H658" s="718"/>
      <c r="I658" s="718"/>
      <c r="J658" s="718"/>
      <c r="K658" s="718"/>
      <c r="L658" s="811"/>
      <c r="M658" s="880"/>
      <c r="N658" s="880"/>
      <c r="O658" s="880"/>
      <c r="P658" s="880"/>
      <c r="Q658" s="880"/>
      <c r="R658" s="880"/>
      <c r="S658" s="880"/>
      <c r="T658" s="811"/>
      <c r="U658" s="880"/>
      <c r="V658" s="880"/>
      <c r="W658" s="881"/>
      <c r="X658" s="881"/>
      <c r="Y658" s="880"/>
      <c r="Z658" s="880"/>
      <c r="AA658" s="880"/>
      <c r="AB658" s="881"/>
      <c r="AC658" s="881"/>
      <c r="AD658" s="880"/>
      <c r="AE658" s="880"/>
      <c r="AF658" s="880"/>
      <c r="AG658" s="881"/>
      <c r="AH658" s="882"/>
    </row>
    <row r="659" ht="15.75" customHeight="1">
      <c r="F659" s="874" t="str">
        <f t="shared" si="2"/>
        <v/>
      </c>
      <c r="G659" s="718"/>
      <c r="H659" s="718"/>
      <c r="I659" s="718"/>
      <c r="J659" s="718"/>
      <c r="K659" s="718"/>
      <c r="L659" s="811"/>
      <c r="M659" s="880"/>
      <c r="N659" s="880"/>
      <c r="O659" s="880"/>
      <c r="P659" s="880"/>
      <c r="Q659" s="880"/>
      <c r="R659" s="880"/>
      <c r="S659" s="880"/>
      <c r="T659" s="811"/>
      <c r="U659" s="880"/>
      <c r="V659" s="880"/>
      <c r="W659" s="881"/>
      <c r="X659" s="881"/>
      <c r="Y659" s="880"/>
      <c r="Z659" s="880"/>
      <c r="AA659" s="880"/>
      <c r="AB659" s="881"/>
      <c r="AC659" s="881"/>
      <c r="AD659" s="880"/>
      <c r="AE659" s="880"/>
      <c r="AF659" s="880"/>
      <c r="AG659" s="881"/>
      <c r="AH659" s="882"/>
    </row>
    <row r="660" ht="15.75" customHeight="1">
      <c r="F660" s="874" t="str">
        <f t="shared" si="2"/>
        <v/>
      </c>
      <c r="G660" s="718"/>
      <c r="H660" s="718"/>
      <c r="I660" s="718"/>
      <c r="J660" s="718"/>
      <c r="K660" s="718"/>
      <c r="L660" s="811"/>
      <c r="M660" s="880"/>
      <c r="N660" s="880"/>
      <c r="O660" s="880"/>
      <c r="P660" s="880"/>
      <c r="Q660" s="880"/>
      <c r="R660" s="880"/>
      <c r="S660" s="880"/>
      <c r="T660" s="811"/>
      <c r="U660" s="880"/>
      <c r="V660" s="880"/>
      <c r="W660" s="881"/>
      <c r="X660" s="881"/>
      <c r="Y660" s="880"/>
      <c r="Z660" s="880"/>
      <c r="AA660" s="880"/>
      <c r="AB660" s="881"/>
      <c r="AC660" s="881"/>
      <c r="AD660" s="880"/>
      <c r="AE660" s="880"/>
      <c r="AF660" s="880"/>
      <c r="AG660" s="881"/>
      <c r="AH660" s="882"/>
    </row>
    <row r="661" ht="15.75" customHeight="1">
      <c r="F661" s="874" t="str">
        <f t="shared" si="2"/>
        <v/>
      </c>
      <c r="G661" s="718"/>
      <c r="H661" s="718"/>
      <c r="I661" s="718"/>
      <c r="J661" s="718"/>
      <c r="K661" s="718"/>
      <c r="L661" s="811"/>
      <c r="M661" s="880"/>
      <c r="N661" s="880"/>
      <c r="O661" s="880"/>
      <c r="P661" s="880"/>
      <c r="Q661" s="880"/>
      <c r="R661" s="880"/>
      <c r="S661" s="880"/>
      <c r="T661" s="811"/>
      <c r="U661" s="880"/>
      <c r="V661" s="880"/>
      <c r="W661" s="881"/>
      <c r="X661" s="881"/>
      <c r="Y661" s="880"/>
      <c r="Z661" s="880"/>
      <c r="AA661" s="880"/>
      <c r="AB661" s="881"/>
      <c r="AC661" s="881"/>
      <c r="AD661" s="880"/>
      <c r="AE661" s="880"/>
      <c r="AF661" s="880"/>
      <c r="AG661" s="881"/>
      <c r="AH661" s="882"/>
    </row>
    <row r="662" ht="15.75" customHeight="1">
      <c r="F662" s="874" t="str">
        <f t="shared" si="2"/>
        <v/>
      </c>
      <c r="G662" s="718"/>
      <c r="H662" s="718"/>
      <c r="I662" s="718"/>
      <c r="J662" s="718"/>
      <c r="K662" s="718"/>
      <c r="L662" s="811"/>
      <c r="M662" s="880"/>
      <c r="N662" s="880"/>
      <c r="O662" s="880"/>
      <c r="P662" s="880"/>
      <c r="Q662" s="880"/>
      <c r="R662" s="880"/>
      <c r="S662" s="880"/>
      <c r="T662" s="811"/>
      <c r="U662" s="880"/>
      <c r="V662" s="880"/>
      <c r="W662" s="881"/>
      <c r="X662" s="881"/>
      <c r="Y662" s="880"/>
      <c r="Z662" s="880"/>
      <c r="AA662" s="880"/>
      <c r="AB662" s="881"/>
      <c r="AC662" s="881"/>
      <c r="AD662" s="880"/>
      <c r="AE662" s="880"/>
      <c r="AF662" s="880"/>
      <c r="AG662" s="881"/>
      <c r="AH662" s="882"/>
    </row>
    <row r="663" ht="15.75" customHeight="1">
      <c r="F663" s="874" t="str">
        <f t="shared" si="2"/>
        <v/>
      </c>
      <c r="G663" s="718"/>
      <c r="H663" s="718"/>
      <c r="I663" s="718"/>
      <c r="J663" s="718"/>
      <c r="K663" s="718"/>
      <c r="L663" s="811"/>
      <c r="M663" s="880"/>
      <c r="N663" s="880"/>
      <c r="O663" s="880"/>
      <c r="P663" s="880"/>
      <c r="Q663" s="880"/>
      <c r="R663" s="880"/>
      <c r="S663" s="880"/>
      <c r="T663" s="811"/>
      <c r="U663" s="880"/>
      <c r="V663" s="880"/>
      <c r="W663" s="881"/>
      <c r="X663" s="881"/>
      <c r="Y663" s="880"/>
      <c r="Z663" s="880"/>
      <c r="AA663" s="880"/>
      <c r="AB663" s="881"/>
      <c r="AC663" s="881"/>
      <c r="AD663" s="880"/>
      <c r="AE663" s="880"/>
      <c r="AF663" s="880"/>
      <c r="AG663" s="881"/>
      <c r="AH663" s="882"/>
    </row>
    <row r="664" ht="15.75" customHeight="1">
      <c r="F664" s="874" t="str">
        <f t="shared" si="2"/>
        <v/>
      </c>
      <c r="G664" s="718"/>
      <c r="H664" s="718"/>
      <c r="I664" s="718"/>
      <c r="J664" s="718"/>
      <c r="K664" s="718"/>
      <c r="L664" s="811"/>
      <c r="M664" s="880"/>
      <c r="N664" s="880"/>
      <c r="O664" s="880"/>
      <c r="P664" s="880"/>
      <c r="Q664" s="880"/>
      <c r="R664" s="880"/>
      <c r="S664" s="880"/>
      <c r="T664" s="811"/>
      <c r="U664" s="880"/>
      <c r="V664" s="880"/>
      <c r="W664" s="881"/>
      <c r="X664" s="881"/>
      <c r="Y664" s="880"/>
      <c r="Z664" s="880"/>
      <c r="AA664" s="880"/>
      <c r="AB664" s="881"/>
      <c r="AC664" s="881"/>
      <c r="AD664" s="880"/>
      <c r="AE664" s="880"/>
      <c r="AF664" s="880"/>
      <c r="AG664" s="881"/>
      <c r="AH664" s="882"/>
    </row>
    <row r="665" ht="15.75" customHeight="1">
      <c r="F665" s="874" t="str">
        <f t="shared" si="2"/>
        <v/>
      </c>
      <c r="G665" s="718"/>
      <c r="H665" s="718"/>
      <c r="I665" s="718"/>
      <c r="J665" s="718"/>
      <c r="K665" s="718"/>
      <c r="L665" s="811"/>
      <c r="M665" s="880"/>
      <c r="N665" s="880"/>
      <c r="O665" s="880"/>
      <c r="P665" s="880"/>
      <c r="Q665" s="880"/>
      <c r="R665" s="880"/>
      <c r="S665" s="880"/>
      <c r="T665" s="811"/>
      <c r="U665" s="880"/>
      <c r="V665" s="880"/>
      <c r="W665" s="881"/>
      <c r="X665" s="881"/>
      <c r="Y665" s="880"/>
      <c r="Z665" s="880"/>
      <c r="AA665" s="880"/>
      <c r="AB665" s="881"/>
      <c r="AC665" s="881"/>
      <c r="AD665" s="880"/>
      <c r="AE665" s="880"/>
      <c r="AF665" s="880"/>
      <c r="AG665" s="881"/>
      <c r="AH665" s="882"/>
    </row>
    <row r="666" ht="15.75" customHeight="1">
      <c r="F666" s="874" t="str">
        <f t="shared" si="2"/>
        <v/>
      </c>
      <c r="G666" s="718"/>
      <c r="H666" s="718"/>
      <c r="I666" s="718"/>
      <c r="J666" s="718"/>
      <c r="K666" s="718"/>
      <c r="L666" s="811"/>
      <c r="M666" s="880"/>
      <c r="N666" s="880"/>
      <c r="O666" s="880"/>
      <c r="P666" s="880"/>
      <c r="Q666" s="880"/>
      <c r="R666" s="880"/>
      <c r="S666" s="880"/>
      <c r="T666" s="811"/>
      <c r="U666" s="880"/>
      <c r="V666" s="880"/>
      <c r="W666" s="881"/>
      <c r="X666" s="881"/>
      <c r="Y666" s="880"/>
      <c r="Z666" s="880"/>
      <c r="AA666" s="880"/>
      <c r="AB666" s="881"/>
      <c r="AC666" s="881"/>
      <c r="AD666" s="880"/>
      <c r="AE666" s="880"/>
      <c r="AF666" s="880"/>
      <c r="AG666" s="881"/>
      <c r="AH666" s="882"/>
    </row>
    <row r="667" ht="15.75" customHeight="1">
      <c r="F667" s="874" t="str">
        <f t="shared" si="2"/>
        <v/>
      </c>
      <c r="G667" s="718"/>
      <c r="H667" s="718"/>
      <c r="I667" s="718"/>
      <c r="J667" s="718"/>
      <c r="K667" s="718"/>
      <c r="L667" s="811"/>
      <c r="M667" s="880"/>
      <c r="N667" s="880"/>
      <c r="O667" s="880"/>
      <c r="P667" s="880"/>
      <c r="Q667" s="880"/>
      <c r="R667" s="880"/>
      <c r="S667" s="880"/>
      <c r="T667" s="811"/>
      <c r="U667" s="880"/>
      <c r="V667" s="880"/>
      <c r="W667" s="881"/>
      <c r="X667" s="881"/>
      <c r="Y667" s="880"/>
      <c r="Z667" s="880"/>
      <c r="AA667" s="880"/>
      <c r="AB667" s="881"/>
      <c r="AC667" s="881"/>
      <c r="AD667" s="880"/>
      <c r="AE667" s="880"/>
      <c r="AF667" s="880"/>
      <c r="AG667" s="881"/>
      <c r="AH667" s="882"/>
    </row>
    <row r="668" ht="15.75" customHeight="1">
      <c r="F668" s="874" t="str">
        <f t="shared" si="2"/>
        <v/>
      </c>
      <c r="G668" s="718"/>
      <c r="H668" s="718"/>
      <c r="I668" s="718"/>
      <c r="J668" s="718"/>
      <c r="K668" s="718"/>
      <c r="L668" s="811"/>
      <c r="M668" s="880"/>
      <c r="N668" s="880"/>
      <c r="O668" s="880"/>
      <c r="P668" s="880"/>
      <c r="Q668" s="880"/>
      <c r="R668" s="880"/>
      <c r="S668" s="880"/>
      <c r="T668" s="811"/>
      <c r="U668" s="880"/>
      <c r="V668" s="880"/>
      <c r="W668" s="881"/>
      <c r="X668" s="881"/>
      <c r="Y668" s="880"/>
      <c r="Z668" s="880"/>
      <c r="AA668" s="880"/>
      <c r="AB668" s="881"/>
      <c r="AC668" s="881"/>
      <c r="AD668" s="880"/>
      <c r="AE668" s="880"/>
      <c r="AF668" s="880"/>
      <c r="AG668" s="881"/>
      <c r="AH668" s="882"/>
    </row>
    <row r="669" ht="15.75" customHeight="1">
      <c r="F669" s="874" t="str">
        <f t="shared" si="2"/>
        <v/>
      </c>
      <c r="G669" s="718"/>
      <c r="H669" s="718"/>
      <c r="I669" s="718"/>
      <c r="J669" s="718"/>
      <c r="K669" s="718"/>
      <c r="L669" s="811"/>
      <c r="M669" s="880"/>
      <c r="N669" s="880"/>
      <c r="O669" s="880"/>
      <c r="P669" s="880"/>
      <c r="Q669" s="880"/>
      <c r="R669" s="880"/>
      <c r="S669" s="880"/>
      <c r="T669" s="811"/>
      <c r="U669" s="880"/>
      <c r="V669" s="880"/>
      <c r="W669" s="881"/>
      <c r="X669" s="881"/>
      <c r="Y669" s="880"/>
      <c r="Z669" s="880"/>
      <c r="AA669" s="880"/>
      <c r="AB669" s="881"/>
      <c r="AC669" s="881"/>
      <c r="AD669" s="880"/>
      <c r="AE669" s="880"/>
      <c r="AF669" s="880"/>
      <c r="AG669" s="881"/>
      <c r="AH669" s="882"/>
    </row>
    <row r="670" ht="15.75" customHeight="1">
      <c r="F670" s="874" t="str">
        <f t="shared" si="2"/>
        <v/>
      </c>
      <c r="G670" s="718"/>
      <c r="H670" s="718"/>
      <c r="I670" s="718"/>
      <c r="J670" s="718"/>
      <c r="K670" s="718"/>
      <c r="L670" s="811"/>
      <c r="M670" s="880"/>
      <c r="N670" s="880"/>
      <c r="O670" s="880"/>
      <c r="P670" s="880"/>
      <c r="Q670" s="880"/>
      <c r="R670" s="880"/>
      <c r="S670" s="880"/>
      <c r="T670" s="811"/>
      <c r="U670" s="880"/>
      <c r="V670" s="880"/>
      <c r="W670" s="881"/>
      <c r="X670" s="881"/>
      <c r="Y670" s="880"/>
      <c r="Z670" s="880"/>
      <c r="AA670" s="880"/>
      <c r="AB670" s="881"/>
      <c r="AC670" s="881"/>
      <c r="AD670" s="880"/>
      <c r="AE670" s="880"/>
      <c r="AF670" s="880"/>
      <c r="AG670" s="881"/>
      <c r="AH670" s="882"/>
    </row>
    <row r="671" ht="15.75" customHeight="1">
      <c r="F671" s="874" t="str">
        <f t="shared" si="2"/>
        <v/>
      </c>
      <c r="G671" s="718"/>
      <c r="H671" s="718"/>
      <c r="I671" s="718"/>
      <c r="J671" s="718"/>
      <c r="K671" s="718"/>
      <c r="L671" s="811"/>
      <c r="M671" s="880"/>
      <c r="N671" s="880"/>
      <c r="O671" s="880"/>
      <c r="P671" s="880"/>
      <c r="Q671" s="880"/>
      <c r="R671" s="880"/>
      <c r="S671" s="880"/>
      <c r="T671" s="811"/>
      <c r="U671" s="880"/>
      <c r="V671" s="880"/>
      <c r="W671" s="881"/>
      <c r="X671" s="881"/>
      <c r="Y671" s="880"/>
      <c r="Z671" s="880"/>
      <c r="AA671" s="880"/>
      <c r="AB671" s="881"/>
      <c r="AC671" s="881"/>
      <c r="AD671" s="880"/>
      <c r="AE671" s="880"/>
      <c r="AF671" s="880"/>
      <c r="AG671" s="881"/>
      <c r="AH671" s="882"/>
    </row>
    <row r="672" ht="15.75" customHeight="1">
      <c r="F672" s="874" t="str">
        <f t="shared" si="2"/>
        <v/>
      </c>
      <c r="G672" s="718"/>
      <c r="H672" s="718"/>
      <c r="I672" s="718"/>
      <c r="J672" s="718"/>
      <c r="K672" s="718"/>
      <c r="L672" s="811"/>
      <c r="M672" s="880"/>
      <c r="N672" s="880"/>
      <c r="O672" s="880"/>
      <c r="P672" s="880"/>
      <c r="Q672" s="880"/>
      <c r="R672" s="880"/>
      <c r="S672" s="880"/>
      <c r="T672" s="811"/>
      <c r="U672" s="880"/>
      <c r="V672" s="880"/>
      <c r="W672" s="881"/>
      <c r="X672" s="881"/>
      <c r="Y672" s="880"/>
      <c r="Z672" s="880"/>
      <c r="AA672" s="880"/>
      <c r="AB672" s="881"/>
      <c r="AC672" s="881"/>
      <c r="AD672" s="880"/>
      <c r="AE672" s="880"/>
      <c r="AF672" s="880"/>
      <c r="AG672" s="881"/>
      <c r="AH672" s="882"/>
    </row>
    <row r="673" ht="15.75" customHeight="1">
      <c r="F673" s="874" t="str">
        <f t="shared" si="2"/>
        <v/>
      </c>
      <c r="G673" s="718"/>
      <c r="H673" s="718"/>
      <c r="I673" s="718"/>
      <c r="J673" s="718"/>
      <c r="K673" s="718"/>
      <c r="L673" s="811"/>
      <c r="M673" s="880"/>
      <c r="N673" s="880"/>
      <c r="O673" s="880"/>
      <c r="P673" s="880"/>
      <c r="Q673" s="880"/>
      <c r="R673" s="880"/>
      <c r="S673" s="880"/>
      <c r="T673" s="811"/>
      <c r="U673" s="880"/>
      <c r="V673" s="880"/>
      <c r="W673" s="881"/>
      <c r="X673" s="881"/>
      <c r="Y673" s="880"/>
      <c r="Z673" s="880"/>
      <c r="AA673" s="880"/>
      <c r="AB673" s="881"/>
      <c r="AC673" s="881"/>
      <c r="AD673" s="880"/>
      <c r="AE673" s="880"/>
      <c r="AF673" s="880"/>
      <c r="AG673" s="881"/>
      <c r="AH673" s="882"/>
    </row>
    <row r="674" ht="15.75" customHeight="1">
      <c r="F674" s="874" t="str">
        <f t="shared" si="2"/>
        <v/>
      </c>
      <c r="G674" s="718"/>
      <c r="H674" s="718"/>
      <c r="I674" s="718"/>
      <c r="J674" s="718"/>
      <c r="K674" s="718"/>
      <c r="L674" s="811"/>
      <c r="M674" s="880"/>
      <c r="N674" s="880"/>
      <c r="O674" s="880"/>
      <c r="P674" s="880"/>
      <c r="Q674" s="880"/>
      <c r="R674" s="880"/>
      <c r="S674" s="880"/>
      <c r="T674" s="811"/>
      <c r="U674" s="880"/>
      <c r="V674" s="880"/>
      <c r="W674" s="881"/>
      <c r="X674" s="881"/>
      <c r="Y674" s="880"/>
      <c r="Z674" s="880"/>
      <c r="AA674" s="880"/>
      <c r="AB674" s="881"/>
      <c r="AC674" s="881"/>
      <c r="AD674" s="880"/>
      <c r="AE674" s="880"/>
      <c r="AF674" s="880"/>
      <c r="AG674" s="881"/>
      <c r="AH674" s="882"/>
    </row>
    <row r="675" ht="15.75" customHeight="1">
      <c r="F675" s="874" t="str">
        <f t="shared" si="2"/>
        <v/>
      </c>
      <c r="G675" s="718"/>
      <c r="H675" s="718"/>
      <c r="I675" s="718"/>
      <c r="J675" s="718"/>
      <c r="K675" s="718"/>
      <c r="L675" s="811"/>
      <c r="M675" s="880"/>
      <c r="N675" s="880"/>
      <c r="O675" s="880"/>
      <c r="P675" s="880"/>
      <c r="Q675" s="880"/>
      <c r="R675" s="880"/>
      <c r="S675" s="880"/>
      <c r="T675" s="811"/>
      <c r="U675" s="880"/>
      <c r="V675" s="880"/>
      <c r="W675" s="881"/>
      <c r="X675" s="881"/>
      <c r="Y675" s="880"/>
      <c r="Z675" s="880"/>
      <c r="AA675" s="880"/>
      <c r="AB675" s="881"/>
      <c r="AC675" s="881"/>
      <c r="AD675" s="880"/>
      <c r="AE675" s="880"/>
      <c r="AF675" s="880"/>
      <c r="AG675" s="881"/>
      <c r="AH675" s="882"/>
    </row>
    <row r="676" ht="15.75" customHeight="1">
      <c r="F676" s="874" t="str">
        <f t="shared" si="2"/>
        <v/>
      </c>
      <c r="G676" s="718"/>
      <c r="H676" s="718"/>
      <c r="I676" s="718"/>
      <c r="J676" s="718"/>
      <c r="K676" s="718"/>
      <c r="L676" s="811"/>
      <c r="M676" s="880"/>
      <c r="N676" s="880"/>
      <c r="O676" s="880"/>
      <c r="P676" s="880"/>
      <c r="Q676" s="880"/>
      <c r="R676" s="880"/>
      <c r="S676" s="880"/>
      <c r="T676" s="811"/>
      <c r="U676" s="880"/>
      <c r="V676" s="880"/>
      <c r="W676" s="881"/>
      <c r="X676" s="881"/>
      <c r="Y676" s="880"/>
      <c r="Z676" s="880"/>
      <c r="AA676" s="880"/>
      <c r="AB676" s="881"/>
      <c r="AC676" s="881"/>
      <c r="AD676" s="880"/>
      <c r="AE676" s="880"/>
      <c r="AF676" s="880"/>
      <c r="AG676" s="881"/>
      <c r="AH676" s="882"/>
    </row>
    <row r="677" ht="15.75" customHeight="1">
      <c r="F677" s="874" t="str">
        <f t="shared" si="2"/>
        <v/>
      </c>
      <c r="G677" s="718"/>
      <c r="H677" s="718"/>
      <c r="I677" s="718"/>
      <c r="J677" s="718"/>
      <c r="K677" s="718"/>
      <c r="L677" s="811"/>
      <c r="M677" s="880"/>
      <c r="N677" s="880"/>
      <c r="O677" s="880"/>
      <c r="P677" s="880"/>
      <c r="Q677" s="880"/>
      <c r="R677" s="880"/>
      <c r="S677" s="880"/>
      <c r="T677" s="811"/>
      <c r="U677" s="880"/>
      <c r="V677" s="880"/>
      <c r="W677" s="881"/>
      <c r="X677" s="881"/>
      <c r="Y677" s="880"/>
      <c r="Z677" s="880"/>
      <c r="AA677" s="880"/>
      <c r="AB677" s="881"/>
      <c r="AC677" s="881"/>
      <c r="AD677" s="880"/>
      <c r="AE677" s="880"/>
      <c r="AF677" s="880"/>
      <c r="AG677" s="881"/>
      <c r="AH677" s="882"/>
    </row>
    <row r="678" ht="15.75" customHeight="1">
      <c r="F678" s="874" t="str">
        <f t="shared" si="2"/>
        <v/>
      </c>
      <c r="G678" s="718"/>
      <c r="H678" s="718"/>
      <c r="I678" s="718"/>
      <c r="J678" s="718"/>
      <c r="K678" s="718"/>
      <c r="L678" s="811"/>
      <c r="M678" s="880"/>
      <c r="N678" s="880"/>
      <c r="O678" s="880"/>
      <c r="P678" s="880"/>
      <c r="Q678" s="880"/>
      <c r="R678" s="880"/>
      <c r="S678" s="880"/>
      <c r="T678" s="811"/>
      <c r="U678" s="880"/>
      <c r="V678" s="880"/>
      <c r="W678" s="881"/>
      <c r="X678" s="881"/>
      <c r="Y678" s="880"/>
      <c r="Z678" s="880"/>
      <c r="AA678" s="880"/>
      <c r="AB678" s="881"/>
      <c r="AC678" s="881"/>
      <c r="AD678" s="880"/>
      <c r="AE678" s="880"/>
      <c r="AF678" s="880"/>
      <c r="AG678" s="881"/>
      <c r="AH678" s="882"/>
    </row>
    <row r="679" ht="15.75" customHeight="1">
      <c r="F679" s="874" t="str">
        <f t="shared" si="2"/>
        <v/>
      </c>
      <c r="G679" s="718"/>
      <c r="H679" s="718"/>
      <c r="I679" s="718"/>
      <c r="J679" s="718"/>
      <c r="K679" s="718"/>
      <c r="L679" s="811"/>
      <c r="M679" s="880"/>
      <c r="N679" s="880"/>
      <c r="O679" s="880"/>
      <c r="P679" s="880"/>
      <c r="Q679" s="880"/>
      <c r="R679" s="880"/>
      <c r="S679" s="880"/>
      <c r="T679" s="811"/>
      <c r="U679" s="880"/>
      <c r="V679" s="880"/>
      <c r="W679" s="881"/>
      <c r="X679" s="881"/>
      <c r="Y679" s="880"/>
      <c r="Z679" s="880"/>
      <c r="AA679" s="880"/>
      <c r="AB679" s="881"/>
      <c r="AC679" s="881"/>
      <c r="AD679" s="880"/>
      <c r="AE679" s="880"/>
      <c r="AF679" s="880"/>
      <c r="AG679" s="881"/>
      <c r="AH679" s="882"/>
    </row>
    <row r="680" ht="15.75" customHeight="1">
      <c r="F680" s="874" t="str">
        <f t="shared" si="2"/>
        <v/>
      </c>
      <c r="G680" s="718"/>
      <c r="H680" s="718"/>
      <c r="I680" s="718"/>
      <c r="J680" s="718"/>
      <c r="K680" s="718"/>
      <c r="L680" s="811"/>
      <c r="M680" s="880"/>
      <c r="N680" s="880"/>
      <c r="O680" s="880"/>
      <c r="P680" s="880"/>
      <c r="Q680" s="880"/>
      <c r="R680" s="880"/>
      <c r="S680" s="880"/>
      <c r="T680" s="811"/>
      <c r="U680" s="880"/>
      <c r="V680" s="880"/>
      <c r="W680" s="881"/>
      <c r="X680" s="881"/>
      <c r="Y680" s="880"/>
      <c r="Z680" s="880"/>
      <c r="AA680" s="880"/>
      <c r="AB680" s="881"/>
      <c r="AC680" s="881"/>
      <c r="AD680" s="880"/>
      <c r="AE680" s="880"/>
      <c r="AF680" s="880"/>
      <c r="AG680" s="881"/>
      <c r="AH680" s="882"/>
    </row>
    <row r="681" ht="15.75" customHeight="1">
      <c r="F681" s="874" t="str">
        <f t="shared" si="2"/>
        <v/>
      </c>
      <c r="G681" s="718"/>
      <c r="H681" s="718"/>
      <c r="I681" s="718"/>
      <c r="J681" s="718"/>
      <c r="K681" s="718"/>
      <c r="L681" s="811"/>
      <c r="M681" s="880"/>
      <c r="N681" s="880"/>
      <c r="O681" s="880"/>
      <c r="P681" s="880"/>
      <c r="Q681" s="880"/>
      <c r="R681" s="880"/>
      <c r="S681" s="880"/>
      <c r="T681" s="811"/>
      <c r="U681" s="880"/>
      <c r="V681" s="880"/>
      <c r="W681" s="881"/>
      <c r="X681" s="881"/>
      <c r="Y681" s="880"/>
      <c r="Z681" s="880"/>
      <c r="AA681" s="880"/>
      <c r="AB681" s="881"/>
      <c r="AC681" s="881"/>
      <c r="AD681" s="880"/>
      <c r="AE681" s="880"/>
      <c r="AF681" s="880"/>
      <c r="AG681" s="881"/>
      <c r="AH681" s="882"/>
    </row>
    <row r="682" ht="15.75" customHeight="1">
      <c r="F682" s="874" t="str">
        <f t="shared" si="2"/>
        <v/>
      </c>
      <c r="G682" s="718"/>
      <c r="H682" s="718"/>
      <c r="I682" s="718"/>
      <c r="J682" s="718"/>
      <c r="K682" s="718"/>
      <c r="L682" s="811"/>
      <c r="M682" s="880"/>
      <c r="N682" s="880"/>
      <c r="O682" s="880"/>
      <c r="P682" s="880"/>
      <c r="Q682" s="880"/>
      <c r="R682" s="880"/>
      <c r="S682" s="880"/>
      <c r="T682" s="811"/>
      <c r="U682" s="880"/>
      <c r="V682" s="880"/>
      <c r="W682" s="881"/>
      <c r="X682" s="881"/>
      <c r="Y682" s="880"/>
      <c r="Z682" s="880"/>
      <c r="AA682" s="880"/>
      <c r="AB682" s="881"/>
      <c r="AC682" s="881"/>
      <c r="AD682" s="880"/>
      <c r="AE682" s="880"/>
      <c r="AF682" s="880"/>
      <c r="AG682" s="881"/>
      <c r="AH682" s="882"/>
    </row>
    <row r="683" ht="15.75" customHeight="1">
      <c r="F683" s="874" t="str">
        <f t="shared" si="2"/>
        <v/>
      </c>
      <c r="G683" s="718"/>
      <c r="H683" s="718"/>
      <c r="I683" s="718"/>
      <c r="J683" s="718"/>
      <c r="K683" s="718"/>
      <c r="L683" s="811"/>
      <c r="M683" s="880"/>
      <c r="N683" s="880"/>
      <c r="O683" s="880"/>
      <c r="P683" s="880"/>
      <c r="Q683" s="880"/>
      <c r="R683" s="880"/>
      <c r="S683" s="880"/>
      <c r="T683" s="811"/>
      <c r="U683" s="880"/>
      <c r="V683" s="880"/>
      <c r="W683" s="881"/>
      <c r="X683" s="881"/>
      <c r="Y683" s="880"/>
      <c r="Z683" s="880"/>
      <c r="AA683" s="880"/>
      <c r="AB683" s="881"/>
      <c r="AC683" s="881"/>
      <c r="AD683" s="880"/>
      <c r="AE683" s="880"/>
      <c r="AF683" s="880"/>
      <c r="AG683" s="881"/>
      <c r="AH683" s="882"/>
    </row>
    <row r="684" ht="15.75" customHeight="1">
      <c r="F684" s="874" t="str">
        <f t="shared" si="2"/>
        <v/>
      </c>
      <c r="G684" s="718"/>
      <c r="H684" s="718"/>
      <c r="I684" s="718"/>
      <c r="J684" s="718"/>
      <c r="K684" s="718"/>
      <c r="L684" s="811"/>
      <c r="M684" s="880"/>
      <c r="N684" s="880"/>
      <c r="O684" s="880"/>
      <c r="P684" s="880"/>
      <c r="Q684" s="880"/>
      <c r="R684" s="880"/>
      <c r="S684" s="880"/>
      <c r="T684" s="811"/>
      <c r="U684" s="880"/>
      <c r="V684" s="880"/>
      <c r="W684" s="881"/>
      <c r="X684" s="881"/>
      <c r="Y684" s="880"/>
      <c r="Z684" s="880"/>
      <c r="AA684" s="880"/>
      <c r="AB684" s="881"/>
      <c r="AC684" s="881"/>
      <c r="AD684" s="880"/>
      <c r="AE684" s="880"/>
      <c r="AF684" s="880"/>
      <c r="AG684" s="881"/>
      <c r="AH684" s="882"/>
    </row>
    <row r="685" ht="15.75" customHeight="1">
      <c r="F685" s="874" t="str">
        <f t="shared" si="2"/>
        <v/>
      </c>
      <c r="G685" s="718"/>
      <c r="H685" s="718"/>
      <c r="I685" s="718"/>
      <c r="J685" s="718"/>
      <c r="K685" s="718"/>
      <c r="L685" s="811"/>
      <c r="M685" s="880"/>
      <c r="N685" s="880"/>
      <c r="O685" s="880"/>
      <c r="P685" s="880"/>
      <c r="Q685" s="880"/>
      <c r="R685" s="880"/>
      <c r="S685" s="880"/>
      <c r="T685" s="811"/>
      <c r="U685" s="880"/>
      <c r="V685" s="880"/>
      <c r="W685" s="881"/>
      <c r="X685" s="881"/>
      <c r="Y685" s="880"/>
      <c r="Z685" s="880"/>
      <c r="AA685" s="880"/>
      <c r="AB685" s="881"/>
      <c r="AC685" s="881"/>
      <c r="AD685" s="880"/>
      <c r="AE685" s="880"/>
      <c r="AF685" s="880"/>
      <c r="AG685" s="881"/>
      <c r="AH685" s="882"/>
    </row>
    <row r="686" ht="15.75" customHeight="1">
      <c r="F686" s="874" t="str">
        <f t="shared" si="2"/>
        <v/>
      </c>
      <c r="G686" s="718"/>
      <c r="H686" s="718"/>
      <c r="I686" s="718"/>
      <c r="J686" s="718"/>
      <c r="K686" s="718"/>
      <c r="L686" s="811"/>
      <c r="M686" s="880"/>
      <c r="N686" s="880"/>
      <c r="O686" s="880"/>
      <c r="P686" s="880"/>
      <c r="Q686" s="880"/>
      <c r="R686" s="880"/>
      <c r="S686" s="880"/>
      <c r="T686" s="811"/>
      <c r="U686" s="880"/>
      <c r="V686" s="880"/>
      <c r="W686" s="881"/>
      <c r="X686" s="881"/>
      <c r="Y686" s="880"/>
      <c r="Z686" s="880"/>
      <c r="AA686" s="880"/>
      <c r="AB686" s="881"/>
      <c r="AC686" s="881"/>
      <c r="AD686" s="880"/>
      <c r="AE686" s="880"/>
      <c r="AF686" s="880"/>
      <c r="AG686" s="881"/>
      <c r="AH686" s="882"/>
    </row>
    <row r="687" ht="15.75" customHeight="1">
      <c r="F687" s="874" t="str">
        <f t="shared" si="2"/>
        <v/>
      </c>
      <c r="G687" s="718"/>
      <c r="H687" s="718"/>
      <c r="I687" s="718"/>
      <c r="J687" s="718"/>
      <c r="K687" s="718"/>
      <c r="L687" s="811"/>
      <c r="M687" s="880"/>
      <c r="N687" s="880"/>
      <c r="O687" s="880"/>
      <c r="P687" s="880"/>
      <c r="Q687" s="880"/>
      <c r="R687" s="880"/>
      <c r="S687" s="880"/>
      <c r="T687" s="811"/>
      <c r="U687" s="880"/>
      <c r="V687" s="880"/>
      <c r="W687" s="881"/>
      <c r="X687" s="881"/>
      <c r="Y687" s="880"/>
      <c r="Z687" s="880"/>
      <c r="AA687" s="880"/>
      <c r="AB687" s="881"/>
      <c r="AC687" s="881"/>
      <c r="AD687" s="880"/>
      <c r="AE687" s="880"/>
      <c r="AF687" s="880"/>
      <c r="AG687" s="881"/>
      <c r="AH687" s="882"/>
    </row>
    <row r="688" ht="15.75" customHeight="1">
      <c r="F688" s="874" t="str">
        <f t="shared" si="2"/>
        <v/>
      </c>
      <c r="G688" s="718"/>
      <c r="H688" s="718"/>
      <c r="I688" s="718"/>
      <c r="J688" s="718"/>
      <c r="K688" s="718"/>
      <c r="L688" s="811"/>
      <c r="M688" s="880"/>
      <c r="N688" s="880"/>
      <c r="O688" s="880"/>
      <c r="P688" s="880"/>
      <c r="Q688" s="880"/>
      <c r="R688" s="880"/>
      <c r="S688" s="880"/>
      <c r="T688" s="811"/>
      <c r="U688" s="880"/>
      <c r="V688" s="880"/>
      <c r="W688" s="881"/>
      <c r="X688" s="881"/>
      <c r="Y688" s="880"/>
      <c r="Z688" s="880"/>
      <c r="AA688" s="880"/>
      <c r="AB688" s="881"/>
      <c r="AC688" s="881"/>
      <c r="AD688" s="880"/>
      <c r="AE688" s="880"/>
      <c r="AF688" s="880"/>
      <c r="AG688" s="881"/>
      <c r="AH688" s="882"/>
    </row>
    <row r="689" ht="15.75" customHeight="1">
      <c r="F689" s="874" t="str">
        <f t="shared" si="2"/>
        <v/>
      </c>
      <c r="G689" s="718"/>
      <c r="H689" s="718"/>
      <c r="I689" s="718"/>
      <c r="J689" s="718"/>
      <c r="K689" s="718"/>
      <c r="L689" s="811"/>
      <c r="M689" s="880"/>
      <c r="N689" s="880"/>
      <c r="O689" s="880"/>
      <c r="P689" s="880"/>
      <c r="Q689" s="880"/>
      <c r="R689" s="880"/>
      <c r="S689" s="880"/>
      <c r="T689" s="811"/>
      <c r="U689" s="880"/>
      <c r="V689" s="880"/>
      <c r="W689" s="881"/>
      <c r="X689" s="881"/>
      <c r="Y689" s="880"/>
      <c r="Z689" s="880"/>
      <c r="AA689" s="880"/>
      <c r="AB689" s="881"/>
      <c r="AC689" s="881"/>
      <c r="AD689" s="880"/>
      <c r="AE689" s="880"/>
      <c r="AF689" s="880"/>
      <c r="AG689" s="881"/>
      <c r="AH689" s="882"/>
    </row>
    <row r="690" ht="15.75" customHeight="1">
      <c r="F690" s="874" t="str">
        <f t="shared" si="2"/>
        <v/>
      </c>
      <c r="G690" s="718"/>
      <c r="H690" s="718"/>
      <c r="I690" s="718"/>
      <c r="J690" s="718"/>
      <c r="K690" s="718"/>
      <c r="L690" s="811"/>
      <c r="M690" s="880"/>
      <c r="N690" s="880"/>
      <c r="O690" s="880"/>
      <c r="P690" s="880"/>
      <c r="Q690" s="880"/>
      <c r="R690" s="880"/>
      <c r="S690" s="880"/>
      <c r="T690" s="811"/>
      <c r="U690" s="880"/>
      <c r="V690" s="880"/>
      <c r="W690" s="881"/>
      <c r="X690" s="881"/>
      <c r="Y690" s="880"/>
      <c r="Z690" s="880"/>
      <c r="AA690" s="880"/>
      <c r="AB690" s="881"/>
      <c r="AC690" s="881"/>
      <c r="AD690" s="880"/>
      <c r="AE690" s="880"/>
      <c r="AF690" s="880"/>
      <c r="AG690" s="881"/>
      <c r="AH690" s="882"/>
    </row>
    <row r="691" ht="15.75" customHeight="1">
      <c r="F691" s="874" t="str">
        <f t="shared" si="2"/>
        <v/>
      </c>
      <c r="G691" s="718"/>
      <c r="H691" s="718"/>
      <c r="I691" s="718"/>
      <c r="J691" s="718"/>
      <c r="K691" s="718"/>
      <c r="L691" s="811"/>
      <c r="M691" s="880"/>
      <c r="N691" s="880"/>
      <c r="O691" s="880"/>
      <c r="P691" s="880"/>
      <c r="Q691" s="880"/>
      <c r="R691" s="880"/>
      <c r="S691" s="880"/>
      <c r="T691" s="811"/>
      <c r="U691" s="880"/>
      <c r="V691" s="880"/>
      <c r="W691" s="881"/>
      <c r="X691" s="881"/>
      <c r="Y691" s="880"/>
      <c r="Z691" s="880"/>
      <c r="AA691" s="880"/>
      <c r="AB691" s="881"/>
      <c r="AC691" s="881"/>
      <c r="AD691" s="880"/>
      <c r="AE691" s="880"/>
      <c r="AF691" s="880"/>
      <c r="AG691" s="881"/>
      <c r="AH691" s="882"/>
    </row>
    <row r="692" ht="15.75" customHeight="1">
      <c r="F692" s="874" t="str">
        <f t="shared" si="2"/>
        <v/>
      </c>
      <c r="G692" s="718"/>
      <c r="H692" s="718"/>
      <c r="I692" s="718"/>
      <c r="J692" s="718"/>
      <c r="K692" s="718"/>
      <c r="L692" s="811"/>
      <c r="M692" s="880"/>
      <c r="N692" s="880"/>
      <c r="O692" s="880"/>
      <c r="P692" s="880"/>
      <c r="Q692" s="880"/>
      <c r="R692" s="880"/>
      <c r="S692" s="880"/>
      <c r="T692" s="811"/>
      <c r="U692" s="880"/>
      <c r="V692" s="880"/>
      <c r="W692" s="881"/>
      <c r="X692" s="881"/>
      <c r="Y692" s="880"/>
      <c r="Z692" s="880"/>
      <c r="AA692" s="880"/>
      <c r="AB692" s="881"/>
      <c r="AC692" s="881"/>
      <c r="AD692" s="880"/>
      <c r="AE692" s="880"/>
      <c r="AF692" s="880"/>
      <c r="AG692" s="881"/>
      <c r="AH692" s="882"/>
    </row>
    <row r="693" ht="15.75" customHeight="1">
      <c r="F693" s="874" t="str">
        <f t="shared" si="2"/>
        <v/>
      </c>
      <c r="G693" s="718"/>
      <c r="H693" s="718"/>
      <c r="I693" s="718"/>
      <c r="J693" s="718"/>
      <c r="K693" s="718"/>
      <c r="L693" s="811"/>
      <c r="M693" s="880"/>
      <c r="N693" s="880"/>
      <c r="O693" s="880"/>
      <c r="P693" s="880"/>
      <c r="Q693" s="880"/>
      <c r="R693" s="880"/>
      <c r="S693" s="880"/>
      <c r="T693" s="811"/>
      <c r="U693" s="880"/>
      <c r="V693" s="880"/>
      <c r="W693" s="881"/>
      <c r="X693" s="881"/>
      <c r="Y693" s="880"/>
      <c r="Z693" s="880"/>
      <c r="AA693" s="880"/>
      <c r="AB693" s="881"/>
      <c r="AC693" s="881"/>
      <c r="AD693" s="880"/>
      <c r="AE693" s="880"/>
      <c r="AF693" s="880"/>
      <c r="AG693" s="881"/>
      <c r="AH693" s="882"/>
    </row>
    <row r="694" ht="15.75" customHeight="1">
      <c r="F694" s="874" t="str">
        <f t="shared" si="2"/>
        <v/>
      </c>
      <c r="G694" s="718"/>
      <c r="H694" s="718"/>
      <c r="I694" s="718"/>
      <c r="J694" s="718"/>
      <c r="K694" s="718"/>
      <c r="L694" s="811"/>
      <c r="M694" s="880"/>
      <c r="N694" s="880"/>
      <c r="O694" s="880"/>
      <c r="P694" s="880"/>
      <c r="Q694" s="880"/>
      <c r="R694" s="880"/>
      <c r="S694" s="880"/>
      <c r="T694" s="811"/>
      <c r="U694" s="880"/>
      <c r="V694" s="880"/>
      <c r="W694" s="881"/>
      <c r="X694" s="881"/>
      <c r="Y694" s="880"/>
      <c r="Z694" s="880"/>
      <c r="AA694" s="880"/>
      <c r="AB694" s="881"/>
      <c r="AC694" s="881"/>
      <c r="AD694" s="880"/>
      <c r="AE694" s="880"/>
      <c r="AF694" s="880"/>
      <c r="AG694" s="881"/>
      <c r="AH694" s="882"/>
    </row>
    <row r="695" ht="15.75" customHeight="1">
      <c r="F695" s="874" t="str">
        <f t="shared" si="2"/>
        <v/>
      </c>
      <c r="G695" s="718"/>
      <c r="H695" s="718"/>
      <c r="I695" s="718"/>
      <c r="J695" s="718"/>
      <c r="K695" s="718"/>
      <c r="L695" s="811"/>
      <c r="M695" s="880"/>
      <c r="N695" s="880"/>
      <c r="O695" s="880"/>
      <c r="P695" s="880"/>
      <c r="Q695" s="880"/>
      <c r="R695" s="880"/>
      <c r="S695" s="880"/>
      <c r="T695" s="811"/>
      <c r="U695" s="880"/>
      <c r="V695" s="880"/>
      <c r="W695" s="881"/>
      <c r="X695" s="881"/>
      <c r="Y695" s="880"/>
      <c r="Z695" s="880"/>
      <c r="AA695" s="880"/>
      <c r="AB695" s="881"/>
      <c r="AC695" s="881"/>
      <c r="AD695" s="880"/>
      <c r="AE695" s="880"/>
      <c r="AF695" s="880"/>
      <c r="AG695" s="881"/>
      <c r="AH695" s="882"/>
    </row>
    <row r="696" ht="15.75" customHeight="1">
      <c r="F696" s="874" t="str">
        <f t="shared" si="2"/>
        <v/>
      </c>
      <c r="G696" s="718"/>
      <c r="H696" s="718"/>
      <c r="I696" s="718"/>
      <c r="J696" s="718"/>
      <c r="K696" s="718"/>
      <c r="L696" s="811"/>
      <c r="M696" s="880"/>
      <c r="N696" s="880"/>
      <c r="O696" s="880"/>
      <c r="P696" s="880"/>
      <c r="Q696" s="880"/>
      <c r="R696" s="880"/>
      <c r="S696" s="880"/>
      <c r="T696" s="811"/>
      <c r="U696" s="880"/>
      <c r="V696" s="880"/>
      <c r="W696" s="881"/>
      <c r="X696" s="881"/>
      <c r="Y696" s="880"/>
      <c r="Z696" s="880"/>
      <c r="AA696" s="880"/>
      <c r="AB696" s="881"/>
      <c r="AC696" s="881"/>
      <c r="AD696" s="880"/>
      <c r="AE696" s="880"/>
      <c r="AF696" s="880"/>
      <c r="AG696" s="881"/>
      <c r="AH696" s="882"/>
    </row>
    <row r="697" ht="15.75" customHeight="1">
      <c r="F697" s="874" t="str">
        <f t="shared" si="2"/>
        <v/>
      </c>
      <c r="G697" s="718"/>
      <c r="H697" s="718"/>
      <c r="I697" s="718"/>
      <c r="J697" s="718"/>
      <c r="K697" s="718"/>
      <c r="L697" s="811"/>
      <c r="M697" s="880"/>
      <c r="N697" s="880"/>
      <c r="O697" s="880"/>
      <c r="P697" s="880"/>
      <c r="Q697" s="880"/>
      <c r="R697" s="880"/>
      <c r="S697" s="880"/>
      <c r="T697" s="811"/>
      <c r="U697" s="880"/>
      <c r="V697" s="880"/>
      <c r="W697" s="881"/>
      <c r="X697" s="881"/>
      <c r="Y697" s="880"/>
      <c r="Z697" s="880"/>
      <c r="AA697" s="880"/>
      <c r="AB697" s="881"/>
      <c r="AC697" s="881"/>
      <c r="AD697" s="880"/>
      <c r="AE697" s="880"/>
      <c r="AF697" s="880"/>
      <c r="AG697" s="881"/>
      <c r="AH697" s="882"/>
    </row>
    <row r="698" ht="15.75" customHeight="1">
      <c r="F698" s="874" t="str">
        <f t="shared" si="2"/>
        <v/>
      </c>
      <c r="G698" s="718"/>
      <c r="H698" s="718"/>
      <c r="I698" s="718"/>
      <c r="J698" s="718"/>
      <c r="K698" s="718"/>
      <c r="L698" s="811"/>
      <c r="M698" s="880"/>
      <c r="N698" s="880"/>
      <c r="O698" s="880"/>
      <c r="P698" s="880"/>
      <c r="Q698" s="880"/>
      <c r="R698" s="880"/>
      <c r="S698" s="880"/>
      <c r="T698" s="811"/>
      <c r="U698" s="880"/>
      <c r="V698" s="880"/>
      <c r="W698" s="881"/>
      <c r="X698" s="881"/>
      <c r="Y698" s="880"/>
      <c r="Z698" s="880"/>
      <c r="AA698" s="880"/>
      <c r="AB698" s="881"/>
      <c r="AC698" s="881"/>
      <c r="AD698" s="880"/>
      <c r="AE698" s="880"/>
      <c r="AF698" s="880"/>
      <c r="AG698" s="881"/>
      <c r="AH698" s="882"/>
    </row>
    <row r="699" ht="15.75" customHeight="1">
      <c r="F699" s="874" t="str">
        <f t="shared" si="2"/>
        <v/>
      </c>
      <c r="G699" s="718"/>
      <c r="H699" s="718"/>
      <c r="I699" s="718"/>
      <c r="J699" s="718"/>
      <c r="K699" s="718"/>
      <c r="L699" s="811"/>
      <c r="M699" s="880"/>
      <c r="N699" s="880"/>
      <c r="O699" s="880"/>
      <c r="P699" s="880"/>
      <c r="Q699" s="880"/>
      <c r="R699" s="880"/>
      <c r="S699" s="880"/>
      <c r="T699" s="811"/>
      <c r="U699" s="880"/>
      <c r="V699" s="880"/>
      <c r="W699" s="881"/>
      <c r="X699" s="881"/>
      <c r="Y699" s="880"/>
      <c r="Z699" s="880"/>
      <c r="AA699" s="880"/>
      <c r="AB699" s="881"/>
      <c r="AC699" s="881"/>
      <c r="AD699" s="880"/>
      <c r="AE699" s="880"/>
      <c r="AF699" s="880"/>
      <c r="AG699" s="881"/>
      <c r="AH699" s="882"/>
    </row>
    <row r="700" ht="15.75" customHeight="1">
      <c r="F700" s="874" t="str">
        <f t="shared" si="2"/>
        <v/>
      </c>
      <c r="G700" s="718"/>
      <c r="H700" s="718"/>
      <c r="I700" s="718"/>
      <c r="J700" s="718"/>
      <c r="K700" s="718"/>
      <c r="L700" s="811"/>
      <c r="M700" s="880"/>
      <c r="N700" s="880"/>
      <c r="O700" s="880"/>
      <c r="P700" s="880"/>
      <c r="Q700" s="880"/>
      <c r="R700" s="880"/>
      <c r="S700" s="880"/>
      <c r="T700" s="811"/>
      <c r="U700" s="880"/>
      <c r="V700" s="880"/>
      <c r="W700" s="881"/>
      <c r="X700" s="881"/>
      <c r="Y700" s="880"/>
      <c r="Z700" s="880"/>
      <c r="AA700" s="880"/>
      <c r="AB700" s="881"/>
      <c r="AC700" s="881"/>
      <c r="AD700" s="880"/>
      <c r="AE700" s="880"/>
      <c r="AF700" s="880"/>
      <c r="AG700" s="881"/>
      <c r="AH700" s="882"/>
    </row>
    <row r="701" ht="15.75" customHeight="1">
      <c r="F701" s="874" t="str">
        <f t="shared" si="2"/>
        <v/>
      </c>
      <c r="G701" s="718"/>
      <c r="H701" s="718"/>
      <c r="I701" s="718"/>
      <c r="J701" s="718"/>
      <c r="K701" s="718"/>
      <c r="L701" s="811"/>
      <c r="M701" s="880"/>
      <c r="N701" s="880"/>
      <c r="O701" s="880"/>
      <c r="P701" s="880"/>
      <c r="Q701" s="880"/>
      <c r="R701" s="880"/>
      <c r="S701" s="880"/>
      <c r="T701" s="811"/>
      <c r="U701" s="880"/>
      <c r="V701" s="880"/>
      <c r="W701" s="881"/>
      <c r="X701" s="881"/>
      <c r="Y701" s="880"/>
      <c r="Z701" s="880"/>
      <c r="AA701" s="880"/>
      <c r="AB701" s="881"/>
      <c r="AC701" s="881"/>
      <c r="AD701" s="880"/>
      <c r="AE701" s="880"/>
      <c r="AF701" s="880"/>
      <c r="AG701" s="881"/>
      <c r="AH701" s="882"/>
    </row>
    <row r="702" ht="15.75" customHeight="1">
      <c r="F702" s="874" t="str">
        <f t="shared" si="2"/>
        <v/>
      </c>
      <c r="G702" s="718"/>
      <c r="H702" s="718"/>
      <c r="I702" s="718"/>
      <c r="J702" s="718"/>
      <c r="K702" s="718"/>
      <c r="L702" s="811"/>
      <c r="M702" s="880"/>
      <c r="N702" s="880"/>
      <c r="O702" s="880"/>
      <c r="P702" s="880"/>
      <c r="Q702" s="880"/>
      <c r="R702" s="880"/>
      <c r="S702" s="880"/>
      <c r="T702" s="811"/>
      <c r="U702" s="880"/>
      <c r="V702" s="880"/>
      <c r="W702" s="881"/>
      <c r="X702" s="881"/>
      <c r="Y702" s="880"/>
      <c r="Z702" s="880"/>
      <c r="AA702" s="880"/>
      <c r="AB702" s="881"/>
      <c r="AC702" s="881"/>
      <c r="AD702" s="880"/>
      <c r="AE702" s="880"/>
      <c r="AF702" s="880"/>
      <c r="AG702" s="881"/>
      <c r="AH702" s="882"/>
    </row>
    <row r="703" ht="15.75" customHeight="1">
      <c r="F703" s="874" t="str">
        <f t="shared" si="2"/>
        <v/>
      </c>
      <c r="G703" s="718"/>
      <c r="H703" s="718"/>
      <c r="I703" s="718"/>
      <c r="J703" s="718"/>
      <c r="K703" s="718"/>
      <c r="L703" s="811"/>
      <c r="M703" s="880"/>
      <c r="N703" s="880"/>
      <c r="O703" s="880"/>
      <c r="P703" s="880"/>
      <c r="Q703" s="880"/>
      <c r="R703" s="880"/>
      <c r="S703" s="880"/>
      <c r="T703" s="811"/>
      <c r="U703" s="880"/>
      <c r="V703" s="880"/>
      <c r="W703" s="881"/>
      <c r="X703" s="881"/>
      <c r="Y703" s="880"/>
      <c r="Z703" s="880"/>
      <c r="AA703" s="880"/>
      <c r="AB703" s="881"/>
      <c r="AC703" s="881"/>
      <c r="AD703" s="880"/>
      <c r="AE703" s="880"/>
      <c r="AF703" s="880"/>
      <c r="AG703" s="881"/>
      <c r="AH703" s="882"/>
    </row>
    <row r="704" ht="15.75" customHeight="1">
      <c r="F704" s="874" t="str">
        <f t="shared" si="2"/>
        <v/>
      </c>
      <c r="G704" s="718"/>
      <c r="H704" s="718"/>
      <c r="I704" s="718"/>
      <c r="J704" s="718"/>
      <c r="K704" s="718"/>
      <c r="L704" s="811"/>
      <c r="M704" s="880"/>
      <c r="N704" s="880"/>
      <c r="O704" s="880"/>
      <c r="P704" s="880"/>
      <c r="Q704" s="880"/>
      <c r="R704" s="880"/>
      <c r="S704" s="880"/>
      <c r="T704" s="811"/>
      <c r="U704" s="880"/>
      <c r="V704" s="880"/>
      <c r="W704" s="881"/>
      <c r="X704" s="881"/>
      <c r="Y704" s="880"/>
      <c r="Z704" s="880"/>
      <c r="AA704" s="880"/>
      <c r="AB704" s="881"/>
      <c r="AC704" s="881"/>
      <c r="AD704" s="880"/>
      <c r="AE704" s="880"/>
      <c r="AF704" s="880"/>
      <c r="AG704" s="881"/>
      <c r="AH704" s="882"/>
    </row>
    <row r="705" ht="15.75" customHeight="1">
      <c r="F705" s="874" t="str">
        <f t="shared" si="2"/>
        <v/>
      </c>
      <c r="G705" s="718"/>
      <c r="H705" s="718"/>
      <c r="I705" s="718"/>
      <c r="J705" s="718"/>
      <c r="K705" s="718"/>
      <c r="L705" s="811"/>
      <c r="M705" s="880"/>
      <c r="N705" s="880"/>
      <c r="O705" s="880"/>
      <c r="P705" s="880"/>
      <c r="Q705" s="880"/>
      <c r="R705" s="880"/>
      <c r="S705" s="880"/>
      <c r="T705" s="811"/>
      <c r="U705" s="880"/>
      <c r="V705" s="880"/>
      <c r="W705" s="881"/>
      <c r="X705" s="881"/>
      <c r="Y705" s="880"/>
      <c r="Z705" s="880"/>
      <c r="AA705" s="880"/>
      <c r="AB705" s="881"/>
      <c r="AC705" s="881"/>
      <c r="AD705" s="880"/>
      <c r="AE705" s="880"/>
      <c r="AF705" s="880"/>
      <c r="AG705" s="881"/>
      <c r="AH705" s="882"/>
    </row>
    <row r="706" ht="15.75" customHeight="1">
      <c r="F706" s="874" t="str">
        <f t="shared" si="2"/>
        <v/>
      </c>
      <c r="G706" s="718"/>
      <c r="H706" s="718"/>
      <c r="I706" s="718"/>
      <c r="J706" s="718"/>
      <c r="K706" s="718"/>
      <c r="L706" s="811"/>
      <c r="M706" s="880"/>
      <c r="N706" s="880"/>
      <c r="O706" s="880"/>
      <c r="P706" s="880"/>
      <c r="Q706" s="880"/>
      <c r="R706" s="880"/>
      <c r="S706" s="880"/>
      <c r="T706" s="811"/>
      <c r="U706" s="880"/>
      <c r="V706" s="880"/>
      <c r="W706" s="881"/>
      <c r="X706" s="881"/>
      <c r="Y706" s="880"/>
      <c r="Z706" s="880"/>
      <c r="AA706" s="880"/>
      <c r="AB706" s="881"/>
      <c r="AC706" s="881"/>
      <c r="AD706" s="880"/>
      <c r="AE706" s="880"/>
      <c r="AF706" s="880"/>
      <c r="AG706" s="881"/>
      <c r="AH706" s="882"/>
    </row>
    <row r="707" ht="15.75" customHeight="1">
      <c r="F707" s="874" t="str">
        <f t="shared" si="2"/>
        <v/>
      </c>
      <c r="G707" s="718"/>
      <c r="H707" s="718"/>
      <c r="I707" s="718"/>
      <c r="J707" s="718"/>
      <c r="K707" s="718"/>
      <c r="L707" s="811"/>
      <c r="M707" s="880"/>
      <c r="N707" s="880"/>
      <c r="O707" s="880"/>
      <c r="P707" s="880"/>
      <c r="Q707" s="880"/>
      <c r="R707" s="880"/>
      <c r="S707" s="880"/>
      <c r="T707" s="811"/>
      <c r="U707" s="880"/>
      <c r="V707" s="880"/>
      <c r="W707" s="881"/>
      <c r="X707" s="881"/>
      <c r="Y707" s="880"/>
      <c r="Z707" s="880"/>
      <c r="AA707" s="880"/>
      <c r="AB707" s="881"/>
      <c r="AC707" s="881"/>
      <c r="AD707" s="880"/>
      <c r="AE707" s="880"/>
      <c r="AF707" s="880"/>
      <c r="AG707" s="881"/>
      <c r="AH707" s="882"/>
    </row>
    <row r="708" ht="15.75" customHeight="1">
      <c r="F708" s="874" t="str">
        <f t="shared" si="2"/>
        <v/>
      </c>
      <c r="G708" s="718"/>
      <c r="H708" s="718"/>
      <c r="I708" s="718"/>
      <c r="J708" s="718"/>
      <c r="K708" s="718"/>
      <c r="L708" s="811"/>
      <c r="M708" s="880"/>
      <c r="N708" s="880"/>
      <c r="O708" s="880"/>
      <c r="P708" s="880"/>
      <c r="Q708" s="880"/>
      <c r="R708" s="880"/>
      <c r="S708" s="880"/>
      <c r="T708" s="811"/>
      <c r="U708" s="880"/>
      <c r="V708" s="880"/>
      <c r="W708" s="881"/>
      <c r="X708" s="881"/>
      <c r="Y708" s="880"/>
      <c r="Z708" s="880"/>
      <c r="AA708" s="880"/>
      <c r="AB708" s="881"/>
      <c r="AC708" s="881"/>
      <c r="AD708" s="880"/>
      <c r="AE708" s="880"/>
      <c r="AF708" s="880"/>
      <c r="AG708" s="881"/>
      <c r="AH708" s="882"/>
    </row>
    <row r="709" ht="15.75" customHeight="1">
      <c r="F709" s="874" t="str">
        <f t="shared" si="2"/>
        <v/>
      </c>
      <c r="G709" s="718"/>
      <c r="H709" s="718"/>
      <c r="I709" s="718"/>
      <c r="J709" s="718"/>
      <c r="K709" s="718"/>
      <c r="L709" s="811"/>
      <c r="M709" s="880"/>
      <c r="N709" s="880"/>
      <c r="O709" s="880"/>
      <c r="P709" s="880"/>
      <c r="Q709" s="880"/>
      <c r="R709" s="880"/>
      <c r="S709" s="880"/>
      <c r="T709" s="811"/>
      <c r="U709" s="880"/>
      <c r="V709" s="880"/>
      <c r="W709" s="881"/>
      <c r="X709" s="881"/>
      <c r="Y709" s="880"/>
      <c r="Z709" s="880"/>
      <c r="AA709" s="880"/>
      <c r="AB709" s="881"/>
      <c r="AC709" s="881"/>
      <c r="AD709" s="880"/>
      <c r="AE709" s="880"/>
      <c r="AF709" s="880"/>
      <c r="AG709" s="881"/>
      <c r="AH709" s="882"/>
    </row>
    <row r="710" ht="15.75" customHeight="1">
      <c r="F710" s="874" t="str">
        <f t="shared" si="2"/>
        <v/>
      </c>
      <c r="G710" s="718"/>
      <c r="H710" s="718"/>
      <c r="I710" s="718"/>
      <c r="J710" s="718"/>
      <c r="K710" s="718"/>
      <c r="L710" s="811"/>
      <c r="M710" s="880"/>
      <c r="N710" s="880"/>
      <c r="O710" s="880"/>
      <c r="P710" s="880"/>
      <c r="Q710" s="880"/>
      <c r="R710" s="880"/>
      <c r="S710" s="880"/>
      <c r="T710" s="811"/>
      <c r="U710" s="880"/>
      <c r="V710" s="880"/>
      <c r="W710" s="881"/>
      <c r="X710" s="881"/>
      <c r="Y710" s="880"/>
      <c r="Z710" s="880"/>
      <c r="AA710" s="880"/>
      <c r="AB710" s="881"/>
      <c r="AC710" s="881"/>
      <c r="AD710" s="880"/>
      <c r="AE710" s="880"/>
      <c r="AF710" s="880"/>
      <c r="AG710" s="881"/>
      <c r="AH710" s="882"/>
    </row>
    <row r="711" ht="15.75" customHeight="1">
      <c r="F711" s="874" t="str">
        <f t="shared" si="2"/>
        <v/>
      </c>
      <c r="G711" s="718"/>
      <c r="H711" s="718"/>
      <c r="I711" s="718"/>
      <c r="J711" s="718"/>
      <c r="K711" s="718"/>
      <c r="L711" s="811"/>
      <c r="M711" s="880"/>
      <c r="N711" s="880"/>
      <c r="O711" s="880"/>
      <c r="P711" s="880"/>
      <c r="Q711" s="880"/>
      <c r="R711" s="880"/>
      <c r="S711" s="880"/>
      <c r="T711" s="811"/>
      <c r="U711" s="880"/>
      <c r="V711" s="880"/>
      <c r="W711" s="881"/>
      <c r="X711" s="881"/>
      <c r="Y711" s="880"/>
      <c r="Z711" s="880"/>
      <c r="AA711" s="880"/>
      <c r="AB711" s="881"/>
      <c r="AC711" s="881"/>
      <c r="AD711" s="880"/>
      <c r="AE711" s="880"/>
      <c r="AF711" s="880"/>
      <c r="AG711" s="881"/>
      <c r="AH711" s="882"/>
    </row>
    <row r="712" ht="15.75" customHeight="1">
      <c r="F712" s="874" t="str">
        <f t="shared" si="2"/>
        <v/>
      </c>
      <c r="G712" s="718"/>
      <c r="H712" s="718"/>
      <c r="I712" s="718"/>
      <c r="J712" s="718"/>
      <c r="K712" s="718"/>
      <c r="L712" s="811"/>
      <c r="M712" s="880"/>
      <c r="N712" s="880"/>
      <c r="O712" s="880"/>
      <c r="P712" s="880"/>
      <c r="Q712" s="880"/>
      <c r="R712" s="880"/>
      <c r="S712" s="880"/>
      <c r="T712" s="811"/>
      <c r="U712" s="880"/>
      <c r="V712" s="880"/>
      <c r="W712" s="881"/>
      <c r="X712" s="881"/>
      <c r="Y712" s="880"/>
      <c r="Z712" s="880"/>
      <c r="AA712" s="880"/>
      <c r="AB712" s="881"/>
      <c r="AC712" s="881"/>
      <c r="AD712" s="880"/>
      <c r="AE712" s="880"/>
      <c r="AF712" s="880"/>
      <c r="AG712" s="881"/>
      <c r="AH712" s="882"/>
    </row>
    <row r="713" ht="15.75" customHeight="1">
      <c r="F713" s="874" t="str">
        <f t="shared" si="2"/>
        <v/>
      </c>
      <c r="G713" s="718"/>
      <c r="H713" s="718"/>
      <c r="I713" s="718"/>
      <c r="J713" s="718"/>
      <c r="K713" s="718"/>
      <c r="L713" s="811"/>
      <c r="M713" s="880"/>
      <c r="N713" s="880"/>
      <c r="O713" s="880"/>
      <c r="P713" s="880"/>
      <c r="Q713" s="880"/>
      <c r="R713" s="880"/>
      <c r="S713" s="880"/>
      <c r="T713" s="811"/>
      <c r="U713" s="880"/>
      <c r="V713" s="880"/>
      <c r="W713" s="881"/>
      <c r="X713" s="881"/>
      <c r="Y713" s="880"/>
      <c r="Z713" s="880"/>
      <c r="AA713" s="880"/>
      <c r="AB713" s="881"/>
      <c r="AC713" s="881"/>
      <c r="AD713" s="880"/>
      <c r="AE713" s="880"/>
      <c r="AF713" s="880"/>
      <c r="AG713" s="881"/>
      <c r="AH713" s="882"/>
    </row>
    <row r="714" ht="15.75" customHeight="1">
      <c r="F714" s="874" t="str">
        <f t="shared" si="2"/>
        <v/>
      </c>
      <c r="G714" s="718"/>
      <c r="H714" s="718"/>
      <c r="I714" s="718"/>
      <c r="J714" s="718"/>
      <c r="K714" s="718"/>
      <c r="L714" s="811"/>
      <c r="M714" s="880"/>
      <c r="N714" s="880"/>
      <c r="O714" s="880"/>
      <c r="P714" s="880"/>
      <c r="Q714" s="880"/>
      <c r="R714" s="880"/>
      <c r="S714" s="880"/>
      <c r="T714" s="811"/>
      <c r="U714" s="880"/>
      <c r="V714" s="880"/>
      <c r="W714" s="881"/>
      <c r="X714" s="881"/>
      <c r="Y714" s="880"/>
      <c r="Z714" s="880"/>
      <c r="AA714" s="880"/>
      <c r="AB714" s="881"/>
      <c r="AC714" s="881"/>
      <c r="AD714" s="880"/>
      <c r="AE714" s="880"/>
      <c r="AF714" s="880"/>
      <c r="AG714" s="881"/>
      <c r="AH714" s="882"/>
    </row>
    <row r="715" ht="15.75" customHeight="1">
      <c r="F715" s="874" t="str">
        <f t="shared" si="2"/>
        <v/>
      </c>
      <c r="G715" s="718"/>
      <c r="H715" s="718"/>
      <c r="I715" s="718"/>
      <c r="J715" s="718"/>
      <c r="K715" s="718"/>
      <c r="L715" s="811"/>
      <c r="M715" s="880"/>
      <c r="N715" s="880"/>
      <c r="O715" s="880"/>
      <c r="P715" s="880"/>
      <c r="Q715" s="880"/>
      <c r="R715" s="880"/>
      <c r="S715" s="880"/>
      <c r="T715" s="811"/>
      <c r="U715" s="880"/>
      <c r="V715" s="880"/>
      <c r="W715" s="881"/>
      <c r="X715" s="881"/>
      <c r="Y715" s="880"/>
      <c r="Z715" s="880"/>
      <c r="AA715" s="880"/>
      <c r="AB715" s="881"/>
      <c r="AC715" s="881"/>
      <c r="AD715" s="880"/>
      <c r="AE715" s="880"/>
      <c r="AF715" s="880"/>
      <c r="AG715" s="881"/>
      <c r="AH715" s="882"/>
    </row>
    <row r="716" ht="15.75" customHeight="1">
      <c r="F716" s="874" t="str">
        <f t="shared" si="2"/>
        <v/>
      </c>
      <c r="G716" s="718"/>
      <c r="H716" s="718"/>
      <c r="I716" s="718"/>
      <c r="J716" s="718"/>
      <c r="K716" s="718"/>
      <c r="L716" s="811"/>
      <c r="M716" s="880"/>
      <c r="N716" s="880"/>
      <c r="O716" s="880"/>
      <c r="P716" s="880"/>
      <c r="Q716" s="880"/>
      <c r="R716" s="880"/>
      <c r="S716" s="880"/>
      <c r="T716" s="811"/>
      <c r="U716" s="880"/>
      <c r="V716" s="880"/>
      <c r="W716" s="881"/>
      <c r="X716" s="881"/>
      <c r="Y716" s="880"/>
      <c r="Z716" s="880"/>
      <c r="AA716" s="880"/>
      <c r="AB716" s="881"/>
      <c r="AC716" s="881"/>
      <c r="AD716" s="880"/>
      <c r="AE716" s="880"/>
      <c r="AF716" s="880"/>
      <c r="AG716" s="881"/>
      <c r="AH716" s="882"/>
    </row>
    <row r="717" ht="15.75" customHeight="1">
      <c r="F717" s="874" t="str">
        <f t="shared" si="2"/>
        <v/>
      </c>
      <c r="G717" s="718"/>
      <c r="H717" s="718"/>
      <c r="I717" s="718"/>
      <c r="J717" s="718"/>
      <c r="K717" s="718"/>
      <c r="L717" s="811"/>
      <c r="M717" s="880"/>
      <c r="N717" s="880"/>
      <c r="O717" s="880"/>
      <c r="P717" s="880"/>
      <c r="Q717" s="880"/>
      <c r="R717" s="880"/>
      <c r="S717" s="880"/>
      <c r="T717" s="811"/>
      <c r="U717" s="880"/>
      <c r="V717" s="880"/>
      <c r="W717" s="881"/>
      <c r="X717" s="881"/>
      <c r="Y717" s="880"/>
      <c r="Z717" s="880"/>
      <c r="AA717" s="880"/>
      <c r="AB717" s="881"/>
      <c r="AC717" s="881"/>
      <c r="AD717" s="880"/>
      <c r="AE717" s="880"/>
      <c r="AF717" s="880"/>
      <c r="AG717" s="881"/>
      <c r="AH717" s="882"/>
    </row>
    <row r="718" ht="15.75" customHeight="1">
      <c r="F718" s="874" t="str">
        <f t="shared" si="2"/>
        <v/>
      </c>
      <c r="G718" s="718"/>
      <c r="H718" s="718"/>
      <c r="I718" s="718"/>
      <c r="J718" s="718"/>
      <c r="K718" s="718"/>
      <c r="L718" s="811"/>
      <c r="M718" s="880"/>
      <c r="N718" s="880"/>
      <c r="O718" s="880"/>
      <c r="P718" s="880"/>
      <c r="Q718" s="880"/>
      <c r="R718" s="880"/>
      <c r="S718" s="880"/>
      <c r="T718" s="811"/>
      <c r="U718" s="880"/>
      <c r="V718" s="880"/>
      <c r="W718" s="881"/>
      <c r="X718" s="881"/>
      <c r="Y718" s="880"/>
      <c r="Z718" s="880"/>
      <c r="AA718" s="880"/>
      <c r="AB718" s="881"/>
      <c r="AC718" s="881"/>
      <c r="AD718" s="880"/>
      <c r="AE718" s="880"/>
      <c r="AF718" s="880"/>
      <c r="AG718" s="881"/>
      <c r="AH718" s="882"/>
    </row>
    <row r="719" ht="15.75" customHeight="1">
      <c r="F719" s="874" t="str">
        <f t="shared" si="2"/>
        <v/>
      </c>
      <c r="G719" s="718"/>
      <c r="H719" s="718"/>
      <c r="I719" s="718"/>
      <c r="J719" s="718"/>
      <c r="K719" s="718"/>
      <c r="L719" s="811"/>
      <c r="M719" s="880"/>
      <c r="N719" s="880"/>
      <c r="O719" s="880"/>
      <c r="P719" s="880"/>
      <c r="Q719" s="880"/>
      <c r="R719" s="880"/>
      <c r="S719" s="880"/>
      <c r="T719" s="811"/>
      <c r="U719" s="880"/>
      <c r="V719" s="880"/>
      <c r="W719" s="881"/>
      <c r="X719" s="881"/>
      <c r="Y719" s="880"/>
      <c r="Z719" s="880"/>
      <c r="AA719" s="880"/>
      <c r="AB719" s="881"/>
      <c r="AC719" s="881"/>
      <c r="AD719" s="880"/>
      <c r="AE719" s="880"/>
      <c r="AF719" s="880"/>
      <c r="AG719" s="881"/>
      <c r="AH719" s="882"/>
    </row>
    <row r="720" ht="15.75" customHeight="1">
      <c r="F720" s="874" t="str">
        <f t="shared" si="2"/>
        <v/>
      </c>
      <c r="G720" s="718"/>
      <c r="H720" s="718"/>
      <c r="I720" s="718"/>
      <c r="J720" s="718"/>
      <c r="K720" s="718"/>
      <c r="L720" s="811"/>
      <c r="M720" s="880"/>
      <c r="N720" s="880"/>
      <c r="O720" s="880"/>
      <c r="P720" s="880"/>
      <c r="Q720" s="880"/>
      <c r="R720" s="880"/>
      <c r="S720" s="880"/>
      <c r="T720" s="811"/>
      <c r="U720" s="880"/>
      <c r="V720" s="880"/>
      <c r="W720" s="881"/>
      <c r="X720" s="881"/>
      <c r="Y720" s="880"/>
      <c r="Z720" s="880"/>
      <c r="AA720" s="880"/>
      <c r="AB720" s="881"/>
      <c r="AC720" s="881"/>
      <c r="AD720" s="880"/>
      <c r="AE720" s="880"/>
      <c r="AF720" s="880"/>
      <c r="AG720" s="881"/>
      <c r="AH720" s="882"/>
    </row>
    <row r="721" ht="15.75" customHeight="1">
      <c r="F721" s="874" t="str">
        <f t="shared" si="2"/>
        <v/>
      </c>
      <c r="G721" s="718"/>
      <c r="H721" s="718"/>
      <c r="I721" s="718"/>
      <c r="J721" s="718"/>
      <c r="K721" s="718"/>
      <c r="L721" s="811"/>
      <c r="M721" s="880"/>
      <c r="N721" s="880"/>
      <c r="O721" s="880"/>
      <c r="P721" s="880"/>
      <c r="Q721" s="880"/>
      <c r="R721" s="880"/>
      <c r="S721" s="880"/>
      <c r="T721" s="811"/>
      <c r="U721" s="880"/>
      <c r="V721" s="880"/>
      <c r="W721" s="881"/>
      <c r="X721" s="881"/>
      <c r="Y721" s="880"/>
      <c r="Z721" s="880"/>
      <c r="AA721" s="880"/>
      <c r="AB721" s="881"/>
      <c r="AC721" s="881"/>
      <c r="AD721" s="880"/>
      <c r="AE721" s="880"/>
      <c r="AF721" s="880"/>
      <c r="AG721" s="881"/>
      <c r="AH721" s="882"/>
    </row>
    <row r="722" ht="15.75" customHeight="1">
      <c r="F722" s="874" t="str">
        <f t="shared" si="2"/>
        <v/>
      </c>
      <c r="G722" s="718"/>
      <c r="H722" s="718"/>
      <c r="I722" s="718"/>
      <c r="J722" s="718"/>
      <c r="K722" s="718"/>
      <c r="L722" s="811"/>
      <c r="M722" s="880"/>
      <c r="N722" s="880"/>
      <c r="O722" s="880"/>
      <c r="P722" s="880"/>
      <c r="Q722" s="880"/>
      <c r="R722" s="880"/>
      <c r="S722" s="880"/>
      <c r="T722" s="811"/>
      <c r="U722" s="880"/>
      <c r="V722" s="880"/>
      <c r="W722" s="881"/>
      <c r="X722" s="881"/>
      <c r="Y722" s="880"/>
      <c r="Z722" s="880"/>
      <c r="AA722" s="880"/>
      <c r="AB722" s="881"/>
      <c r="AC722" s="881"/>
      <c r="AD722" s="880"/>
      <c r="AE722" s="880"/>
      <c r="AF722" s="880"/>
      <c r="AG722" s="881"/>
      <c r="AH722" s="882"/>
    </row>
    <row r="723" ht="15.75" customHeight="1">
      <c r="F723" s="874" t="str">
        <f t="shared" si="2"/>
        <v/>
      </c>
      <c r="G723" s="718"/>
      <c r="H723" s="718"/>
      <c r="I723" s="718"/>
      <c r="J723" s="718"/>
      <c r="K723" s="718"/>
      <c r="L723" s="811"/>
      <c r="M723" s="880"/>
      <c r="N723" s="880"/>
      <c r="O723" s="880"/>
      <c r="P723" s="880"/>
      <c r="Q723" s="880"/>
      <c r="R723" s="880"/>
      <c r="S723" s="880"/>
      <c r="T723" s="811"/>
      <c r="U723" s="880"/>
      <c r="V723" s="880"/>
      <c r="W723" s="881"/>
      <c r="X723" s="881"/>
      <c r="Y723" s="880"/>
      <c r="Z723" s="880"/>
      <c r="AA723" s="880"/>
      <c r="AB723" s="881"/>
      <c r="AC723" s="881"/>
      <c r="AD723" s="880"/>
      <c r="AE723" s="880"/>
      <c r="AF723" s="880"/>
      <c r="AG723" s="881"/>
      <c r="AH723" s="882"/>
    </row>
    <row r="724" ht="15.75" customHeight="1">
      <c r="F724" s="874" t="str">
        <f t="shared" si="2"/>
        <v/>
      </c>
      <c r="G724" s="718"/>
      <c r="H724" s="718"/>
      <c r="I724" s="718"/>
      <c r="J724" s="718"/>
      <c r="K724" s="718"/>
      <c r="L724" s="811"/>
      <c r="M724" s="880"/>
      <c r="N724" s="880"/>
      <c r="O724" s="880"/>
      <c r="P724" s="880"/>
      <c r="Q724" s="880"/>
      <c r="R724" s="880"/>
      <c r="S724" s="880"/>
      <c r="T724" s="811"/>
      <c r="U724" s="880"/>
      <c r="V724" s="880"/>
      <c r="W724" s="881"/>
      <c r="X724" s="881"/>
      <c r="Y724" s="880"/>
      <c r="Z724" s="880"/>
      <c r="AA724" s="880"/>
      <c r="AB724" s="881"/>
      <c r="AC724" s="881"/>
      <c r="AD724" s="880"/>
      <c r="AE724" s="880"/>
      <c r="AF724" s="880"/>
      <c r="AG724" s="881"/>
      <c r="AH724" s="882"/>
    </row>
    <row r="725" ht="15.75" customHeight="1">
      <c r="F725" s="874" t="str">
        <f t="shared" si="2"/>
        <v/>
      </c>
      <c r="G725" s="718"/>
      <c r="H725" s="718"/>
      <c r="I725" s="718"/>
      <c r="J725" s="718"/>
      <c r="K725" s="718"/>
      <c r="L725" s="811"/>
      <c r="M725" s="880"/>
      <c r="N725" s="880"/>
      <c r="O725" s="880"/>
      <c r="P725" s="880"/>
      <c r="Q725" s="880"/>
      <c r="R725" s="880"/>
      <c r="S725" s="880"/>
      <c r="T725" s="811"/>
      <c r="U725" s="880"/>
      <c r="V725" s="880"/>
      <c r="W725" s="881"/>
      <c r="X725" s="881"/>
      <c r="Y725" s="880"/>
      <c r="Z725" s="880"/>
      <c r="AA725" s="880"/>
      <c r="AB725" s="881"/>
      <c r="AC725" s="881"/>
      <c r="AD725" s="880"/>
      <c r="AE725" s="880"/>
      <c r="AF725" s="880"/>
      <c r="AG725" s="881"/>
      <c r="AH725" s="882"/>
    </row>
    <row r="726" ht="15.75" customHeight="1">
      <c r="F726" s="874" t="str">
        <f t="shared" si="2"/>
        <v/>
      </c>
      <c r="G726" s="718"/>
      <c r="H726" s="718"/>
      <c r="I726" s="718"/>
      <c r="J726" s="718"/>
      <c r="K726" s="718"/>
      <c r="L726" s="811"/>
      <c r="M726" s="880"/>
      <c r="N726" s="880"/>
      <c r="O726" s="880"/>
      <c r="P726" s="880"/>
      <c r="Q726" s="880"/>
      <c r="R726" s="880"/>
      <c r="S726" s="880"/>
      <c r="T726" s="811"/>
      <c r="U726" s="880"/>
      <c r="V726" s="880"/>
      <c r="W726" s="881"/>
      <c r="X726" s="881"/>
      <c r="Y726" s="880"/>
      <c r="Z726" s="880"/>
      <c r="AA726" s="880"/>
      <c r="AB726" s="881"/>
      <c r="AC726" s="881"/>
      <c r="AD726" s="880"/>
      <c r="AE726" s="880"/>
      <c r="AF726" s="880"/>
      <c r="AG726" s="881"/>
      <c r="AH726" s="882"/>
    </row>
    <row r="727" ht="15.75" customHeight="1">
      <c r="F727" s="874" t="str">
        <f t="shared" si="2"/>
        <v/>
      </c>
      <c r="G727" s="718"/>
      <c r="H727" s="718"/>
      <c r="I727" s="718"/>
      <c r="J727" s="718"/>
      <c r="K727" s="718"/>
      <c r="L727" s="811"/>
      <c r="M727" s="880"/>
      <c r="N727" s="880"/>
      <c r="O727" s="880"/>
      <c r="P727" s="880"/>
      <c r="Q727" s="880"/>
      <c r="R727" s="880"/>
      <c r="S727" s="880"/>
      <c r="T727" s="811"/>
      <c r="U727" s="880"/>
      <c r="V727" s="880"/>
      <c r="W727" s="881"/>
      <c r="X727" s="881"/>
      <c r="Y727" s="880"/>
      <c r="Z727" s="880"/>
      <c r="AA727" s="880"/>
      <c r="AB727" s="881"/>
      <c r="AC727" s="881"/>
      <c r="AD727" s="880"/>
      <c r="AE727" s="880"/>
      <c r="AF727" s="880"/>
      <c r="AG727" s="881"/>
      <c r="AH727" s="882"/>
    </row>
    <row r="728" ht="15.75" customHeight="1">
      <c r="F728" s="874" t="str">
        <f t="shared" si="2"/>
        <v/>
      </c>
      <c r="G728" s="718"/>
      <c r="H728" s="718"/>
      <c r="I728" s="718"/>
      <c r="J728" s="718"/>
      <c r="K728" s="718"/>
      <c r="L728" s="811"/>
      <c r="M728" s="880"/>
      <c r="N728" s="880"/>
      <c r="O728" s="880"/>
      <c r="P728" s="880"/>
      <c r="Q728" s="880"/>
      <c r="R728" s="880"/>
      <c r="S728" s="880"/>
      <c r="T728" s="811"/>
      <c r="U728" s="880"/>
      <c r="V728" s="880"/>
      <c r="W728" s="881"/>
      <c r="X728" s="881"/>
      <c r="Y728" s="880"/>
      <c r="Z728" s="880"/>
      <c r="AA728" s="880"/>
      <c r="AB728" s="881"/>
      <c r="AC728" s="881"/>
      <c r="AD728" s="880"/>
      <c r="AE728" s="880"/>
      <c r="AF728" s="880"/>
      <c r="AG728" s="881"/>
      <c r="AH728" s="882"/>
    </row>
    <row r="729" ht="15.75" customHeight="1">
      <c r="F729" s="874" t="str">
        <f t="shared" si="2"/>
        <v/>
      </c>
      <c r="G729" s="718"/>
      <c r="H729" s="718"/>
      <c r="I729" s="718"/>
      <c r="J729" s="718"/>
      <c r="K729" s="718"/>
      <c r="L729" s="811"/>
      <c r="M729" s="880"/>
      <c r="N729" s="880"/>
      <c r="O729" s="880"/>
      <c r="P729" s="880"/>
      <c r="Q729" s="880"/>
      <c r="R729" s="880"/>
      <c r="S729" s="880"/>
      <c r="T729" s="811"/>
      <c r="U729" s="880"/>
      <c r="V729" s="880"/>
      <c r="W729" s="881"/>
      <c r="X729" s="881"/>
      <c r="Y729" s="880"/>
      <c r="Z729" s="880"/>
      <c r="AA729" s="880"/>
      <c r="AB729" s="881"/>
      <c r="AC729" s="881"/>
      <c r="AD729" s="880"/>
      <c r="AE729" s="880"/>
      <c r="AF729" s="880"/>
      <c r="AG729" s="881"/>
      <c r="AH729" s="882"/>
    </row>
    <row r="730" ht="15.75" customHeight="1">
      <c r="F730" s="874" t="str">
        <f t="shared" si="2"/>
        <v/>
      </c>
      <c r="G730" s="718"/>
      <c r="H730" s="718"/>
      <c r="I730" s="718"/>
      <c r="J730" s="718"/>
      <c r="K730" s="718"/>
      <c r="L730" s="811"/>
      <c r="M730" s="880"/>
      <c r="N730" s="880"/>
      <c r="O730" s="880"/>
      <c r="P730" s="880"/>
      <c r="Q730" s="880"/>
      <c r="R730" s="880"/>
      <c r="S730" s="880"/>
      <c r="T730" s="811"/>
      <c r="U730" s="880"/>
      <c r="V730" s="880"/>
      <c r="W730" s="881"/>
      <c r="X730" s="881"/>
      <c r="Y730" s="880"/>
      <c r="Z730" s="880"/>
      <c r="AA730" s="880"/>
      <c r="AB730" s="881"/>
      <c r="AC730" s="881"/>
      <c r="AD730" s="880"/>
      <c r="AE730" s="880"/>
      <c r="AF730" s="880"/>
      <c r="AG730" s="881"/>
      <c r="AH730" s="882"/>
    </row>
    <row r="731" ht="15.75" customHeight="1">
      <c r="F731" s="874" t="str">
        <f t="shared" si="2"/>
        <v/>
      </c>
      <c r="G731" s="718"/>
      <c r="H731" s="718"/>
      <c r="I731" s="718"/>
      <c r="J731" s="718"/>
      <c r="K731" s="718"/>
      <c r="L731" s="811"/>
      <c r="M731" s="880"/>
      <c r="N731" s="880"/>
      <c r="O731" s="880"/>
      <c r="P731" s="880"/>
      <c r="Q731" s="880"/>
      <c r="R731" s="880"/>
      <c r="S731" s="880"/>
      <c r="T731" s="811"/>
      <c r="U731" s="880"/>
      <c r="V731" s="880"/>
      <c r="W731" s="881"/>
      <c r="X731" s="881"/>
      <c r="Y731" s="880"/>
      <c r="Z731" s="880"/>
      <c r="AA731" s="880"/>
      <c r="AB731" s="881"/>
      <c r="AC731" s="881"/>
      <c r="AD731" s="880"/>
      <c r="AE731" s="880"/>
      <c r="AF731" s="880"/>
      <c r="AG731" s="881"/>
      <c r="AH731" s="882"/>
    </row>
    <row r="732" ht="15.75" customHeight="1">
      <c r="F732" s="874" t="str">
        <f t="shared" si="2"/>
        <v/>
      </c>
      <c r="G732" s="718"/>
      <c r="H732" s="718"/>
      <c r="I732" s="718"/>
      <c r="J732" s="718"/>
      <c r="K732" s="718"/>
      <c r="L732" s="811"/>
      <c r="M732" s="880"/>
      <c r="N732" s="880"/>
      <c r="O732" s="880"/>
      <c r="P732" s="880"/>
      <c r="Q732" s="880"/>
      <c r="R732" s="880"/>
      <c r="S732" s="880"/>
      <c r="T732" s="811"/>
      <c r="U732" s="880"/>
      <c r="V732" s="880"/>
      <c r="W732" s="881"/>
      <c r="X732" s="881"/>
      <c r="Y732" s="880"/>
      <c r="Z732" s="880"/>
      <c r="AA732" s="880"/>
      <c r="AB732" s="881"/>
      <c r="AC732" s="881"/>
      <c r="AD732" s="880"/>
      <c r="AE732" s="880"/>
      <c r="AF732" s="880"/>
      <c r="AG732" s="881"/>
      <c r="AH732" s="882"/>
    </row>
    <row r="733" ht="15.75" customHeight="1">
      <c r="F733" s="874" t="str">
        <f t="shared" si="2"/>
        <v/>
      </c>
      <c r="G733" s="718"/>
      <c r="H733" s="718"/>
      <c r="I733" s="718"/>
      <c r="J733" s="718"/>
      <c r="K733" s="718"/>
      <c r="L733" s="811"/>
      <c r="M733" s="880"/>
      <c r="N733" s="880"/>
      <c r="O733" s="880"/>
      <c r="P733" s="880"/>
      <c r="Q733" s="880"/>
      <c r="R733" s="880"/>
      <c r="S733" s="880"/>
      <c r="T733" s="811"/>
      <c r="U733" s="880"/>
      <c r="V733" s="880"/>
      <c r="W733" s="881"/>
      <c r="X733" s="881"/>
      <c r="Y733" s="880"/>
      <c r="Z733" s="880"/>
      <c r="AA733" s="880"/>
      <c r="AB733" s="881"/>
      <c r="AC733" s="881"/>
      <c r="AD733" s="880"/>
      <c r="AE733" s="880"/>
      <c r="AF733" s="880"/>
      <c r="AG733" s="881"/>
      <c r="AH733" s="882"/>
    </row>
    <row r="734" ht="15.75" customHeight="1">
      <c r="F734" s="874" t="str">
        <f t="shared" si="2"/>
        <v/>
      </c>
      <c r="G734" s="718"/>
      <c r="H734" s="718"/>
      <c r="I734" s="718"/>
      <c r="J734" s="718"/>
      <c r="K734" s="718"/>
      <c r="L734" s="811"/>
      <c r="M734" s="880"/>
      <c r="N734" s="880"/>
      <c r="O734" s="880"/>
      <c r="P734" s="880"/>
      <c r="Q734" s="880"/>
      <c r="R734" s="880"/>
      <c r="S734" s="880"/>
      <c r="T734" s="811"/>
      <c r="U734" s="880"/>
      <c r="V734" s="880"/>
      <c r="W734" s="881"/>
      <c r="X734" s="881"/>
      <c r="Y734" s="880"/>
      <c r="Z734" s="880"/>
      <c r="AA734" s="880"/>
      <c r="AB734" s="881"/>
      <c r="AC734" s="881"/>
      <c r="AD734" s="880"/>
      <c r="AE734" s="880"/>
      <c r="AF734" s="880"/>
      <c r="AG734" s="881"/>
      <c r="AH734" s="882"/>
    </row>
    <row r="735" ht="15.75" customHeight="1">
      <c r="F735" s="874" t="str">
        <f t="shared" si="2"/>
        <v/>
      </c>
      <c r="G735" s="718"/>
      <c r="H735" s="718"/>
      <c r="I735" s="718"/>
      <c r="J735" s="718"/>
      <c r="K735" s="718"/>
      <c r="L735" s="811"/>
      <c r="M735" s="880"/>
      <c r="N735" s="880"/>
      <c r="O735" s="880"/>
      <c r="P735" s="880"/>
      <c r="Q735" s="880"/>
      <c r="R735" s="880"/>
      <c r="S735" s="880"/>
      <c r="T735" s="811"/>
      <c r="U735" s="880"/>
      <c r="V735" s="880"/>
      <c r="W735" s="881"/>
      <c r="X735" s="881"/>
      <c r="Y735" s="880"/>
      <c r="Z735" s="880"/>
      <c r="AA735" s="880"/>
      <c r="AB735" s="881"/>
      <c r="AC735" s="881"/>
      <c r="AD735" s="880"/>
      <c r="AE735" s="880"/>
      <c r="AF735" s="880"/>
      <c r="AG735" s="881"/>
      <c r="AH735" s="882"/>
    </row>
    <row r="736" ht="15.75" customHeight="1">
      <c r="F736" s="874" t="str">
        <f t="shared" si="2"/>
        <v/>
      </c>
      <c r="G736" s="718"/>
      <c r="H736" s="718"/>
      <c r="I736" s="718"/>
      <c r="J736" s="718"/>
      <c r="K736" s="718"/>
      <c r="L736" s="811"/>
      <c r="M736" s="880"/>
      <c r="N736" s="880"/>
      <c r="O736" s="880"/>
      <c r="P736" s="880"/>
      <c r="Q736" s="880"/>
      <c r="R736" s="880"/>
      <c r="S736" s="880"/>
      <c r="T736" s="811"/>
      <c r="U736" s="880"/>
      <c r="V736" s="880"/>
      <c r="W736" s="881"/>
      <c r="X736" s="881"/>
      <c r="Y736" s="880"/>
      <c r="Z736" s="880"/>
      <c r="AA736" s="880"/>
      <c r="AB736" s="881"/>
      <c r="AC736" s="881"/>
      <c r="AD736" s="880"/>
      <c r="AE736" s="880"/>
      <c r="AF736" s="880"/>
      <c r="AG736" s="881"/>
      <c r="AH736" s="882"/>
    </row>
    <row r="737" ht="15.75" customHeight="1">
      <c r="F737" s="874" t="str">
        <f t="shared" si="2"/>
        <v/>
      </c>
      <c r="G737" s="718"/>
      <c r="H737" s="718"/>
      <c r="I737" s="718"/>
      <c r="J737" s="718"/>
      <c r="K737" s="718"/>
      <c r="L737" s="811"/>
      <c r="M737" s="880"/>
      <c r="N737" s="880"/>
      <c r="O737" s="880"/>
      <c r="P737" s="880"/>
      <c r="Q737" s="880"/>
      <c r="R737" s="880"/>
      <c r="S737" s="880"/>
      <c r="T737" s="811"/>
      <c r="U737" s="880"/>
      <c r="V737" s="880"/>
      <c r="W737" s="881"/>
      <c r="X737" s="881"/>
      <c r="Y737" s="880"/>
      <c r="Z737" s="880"/>
      <c r="AA737" s="880"/>
      <c r="AB737" s="881"/>
      <c r="AC737" s="881"/>
      <c r="AD737" s="880"/>
      <c r="AE737" s="880"/>
      <c r="AF737" s="880"/>
      <c r="AG737" s="881"/>
      <c r="AH737" s="882"/>
    </row>
    <row r="738" ht="15.75" customHeight="1">
      <c r="F738" s="874" t="str">
        <f t="shared" si="2"/>
        <v/>
      </c>
      <c r="G738" s="718"/>
      <c r="H738" s="718"/>
      <c r="I738" s="718"/>
      <c r="J738" s="718"/>
      <c r="K738" s="718"/>
      <c r="L738" s="811"/>
      <c r="M738" s="880"/>
      <c r="N738" s="880"/>
      <c r="O738" s="880"/>
      <c r="P738" s="880"/>
      <c r="Q738" s="880"/>
      <c r="R738" s="880"/>
      <c r="S738" s="880"/>
      <c r="T738" s="811"/>
      <c r="U738" s="880"/>
      <c r="V738" s="880"/>
      <c r="W738" s="881"/>
      <c r="X738" s="881"/>
      <c r="Y738" s="880"/>
      <c r="Z738" s="880"/>
      <c r="AA738" s="880"/>
      <c r="AB738" s="881"/>
      <c r="AC738" s="881"/>
      <c r="AD738" s="880"/>
      <c r="AE738" s="880"/>
      <c r="AF738" s="880"/>
      <c r="AG738" s="881"/>
      <c r="AH738" s="882"/>
    </row>
    <row r="739" ht="15.75" customHeight="1">
      <c r="F739" s="874" t="str">
        <f t="shared" si="2"/>
        <v/>
      </c>
      <c r="G739" s="718"/>
      <c r="H739" s="718"/>
      <c r="I739" s="718"/>
      <c r="J739" s="718"/>
      <c r="K739" s="718"/>
      <c r="L739" s="811"/>
      <c r="M739" s="880"/>
      <c r="N739" s="880"/>
      <c r="O739" s="880"/>
      <c r="P739" s="880"/>
      <c r="Q739" s="880"/>
      <c r="R739" s="880"/>
      <c r="S739" s="880"/>
      <c r="T739" s="811"/>
      <c r="U739" s="880"/>
      <c r="V739" s="880"/>
      <c r="W739" s="881"/>
      <c r="X739" s="881"/>
      <c r="Y739" s="880"/>
      <c r="Z739" s="880"/>
      <c r="AA739" s="880"/>
      <c r="AB739" s="881"/>
      <c r="AC739" s="881"/>
      <c r="AD739" s="880"/>
      <c r="AE739" s="880"/>
      <c r="AF739" s="880"/>
      <c r="AG739" s="881"/>
      <c r="AH739" s="882"/>
    </row>
    <row r="740" ht="15.75" customHeight="1">
      <c r="F740" s="874" t="str">
        <f t="shared" si="2"/>
        <v/>
      </c>
      <c r="G740" s="718"/>
      <c r="H740" s="718"/>
      <c r="I740" s="718"/>
      <c r="J740" s="718"/>
      <c r="K740" s="718"/>
      <c r="L740" s="811"/>
      <c r="M740" s="880"/>
      <c r="N740" s="880"/>
      <c r="O740" s="880"/>
      <c r="P740" s="880"/>
      <c r="Q740" s="880"/>
      <c r="R740" s="880"/>
      <c r="S740" s="880"/>
      <c r="T740" s="811"/>
      <c r="U740" s="880"/>
      <c r="V740" s="880"/>
      <c r="W740" s="881"/>
      <c r="X740" s="881"/>
      <c r="Y740" s="880"/>
      <c r="Z740" s="880"/>
      <c r="AA740" s="880"/>
      <c r="AB740" s="881"/>
      <c r="AC740" s="881"/>
      <c r="AD740" s="880"/>
      <c r="AE740" s="880"/>
      <c r="AF740" s="880"/>
      <c r="AG740" s="881"/>
      <c r="AH740" s="882"/>
    </row>
    <row r="741" ht="15.75" customHeight="1">
      <c r="F741" s="874" t="str">
        <f t="shared" si="2"/>
        <v/>
      </c>
      <c r="G741" s="718"/>
      <c r="H741" s="718"/>
      <c r="I741" s="718"/>
      <c r="J741" s="718"/>
      <c r="K741" s="718"/>
      <c r="L741" s="811"/>
      <c r="M741" s="880"/>
      <c r="N741" s="880"/>
      <c r="O741" s="880"/>
      <c r="P741" s="880"/>
      <c r="Q741" s="880"/>
      <c r="R741" s="880"/>
      <c r="S741" s="880"/>
      <c r="T741" s="811"/>
      <c r="U741" s="880"/>
      <c r="V741" s="880"/>
      <c r="W741" s="881"/>
      <c r="X741" s="881"/>
      <c r="Y741" s="880"/>
      <c r="Z741" s="880"/>
      <c r="AA741" s="880"/>
      <c r="AB741" s="881"/>
      <c r="AC741" s="881"/>
      <c r="AD741" s="880"/>
      <c r="AE741" s="880"/>
      <c r="AF741" s="880"/>
      <c r="AG741" s="881"/>
      <c r="AH741" s="882"/>
    </row>
    <row r="742" ht="15.75" customHeight="1">
      <c r="F742" s="874" t="str">
        <f t="shared" si="2"/>
        <v/>
      </c>
      <c r="G742" s="718"/>
      <c r="H742" s="718"/>
      <c r="I742" s="718"/>
      <c r="J742" s="718"/>
      <c r="K742" s="718"/>
      <c r="L742" s="811"/>
      <c r="M742" s="880"/>
      <c r="N742" s="880"/>
      <c r="O742" s="880"/>
      <c r="P742" s="880"/>
      <c r="Q742" s="880"/>
      <c r="R742" s="880"/>
      <c r="S742" s="880"/>
      <c r="T742" s="811"/>
      <c r="U742" s="880"/>
      <c r="V742" s="880"/>
      <c r="W742" s="881"/>
      <c r="X742" s="881"/>
      <c r="Y742" s="880"/>
      <c r="Z742" s="880"/>
      <c r="AA742" s="880"/>
      <c r="AB742" s="881"/>
      <c r="AC742" s="881"/>
      <c r="AD742" s="880"/>
      <c r="AE742" s="880"/>
      <c r="AF742" s="880"/>
      <c r="AG742" s="881"/>
      <c r="AH742" s="882"/>
    </row>
    <row r="743" ht="15.75" customHeight="1">
      <c r="F743" s="874" t="str">
        <f t="shared" si="2"/>
        <v/>
      </c>
      <c r="G743" s="718"/>
      <c r="H743" s="718"/>
      <c r="I743" s="718"/>
      <c r="J743" s="718"/>
      <c r="K743" s="718"/>
      <c r="L743" s="811"/>
      <c r="M743" s="880"/>
      <c r="N743" s="880"/>
      <c r="O743" s="880"/>
      <c r="P743" s="880"/>
      <c r="Q743" s="880"/>
      <c r="R743" s="880"/>
      <c r="S743" s="880"/>
      <c r="T743" s="811"/>
      <c r="U743" s="880"/>
      <c r="V743" s="880"/>
      <c r="W743" s="881"/>
      <c r="X743" s="881"/>
      <c r="Y743" s="880"/>
      <c r="Z743" s="880"/>
      <c r="AA743" s="880"/>
      <c r="AB743" s="881"/>
      <c r="AC743" s="881"/>
      <c r="AD743" s="880"/>
      <c r="AE743" s="880"/>
      <c r="AF743" s="880"/>
      <c r="AG743" s="881"/>
      <c r="AH743" s="882"/>
    </row>
    <row r="744" ht="15.75" customHeight="1">
      <c r="F744" s="874" t="str">
        <f t="shared" si="2"/>
        <v/>
      </c>
      <c r="G744" s="718"/>
      <c r="H744" s="718"/>
      <c r="I744" s="718"/>
      <c r="J744" s="718"/>
      <c r="K744" s="718"/>
      <c r="L744" s="811"/>
      <c r="M744" s="880"/>
      <c r="N744" s="880"/>
      <c r="O744" s="880"/>
      <c r="P744" s="880"/>
      <c r="Q744" s="880"/>
      <c r="R744" s="880"/>
      <c r="S744" s="880"/>
      <c r="T744" s="811"/>
      <c r="U744" s="880"/>
      <c r="V744" s="880"/>
      <c r="W744" s="881"/>
      <c r="X744" s="881"/>
      <c r="Y744" s="880"/>
      <c r="Z744" s="880"/>
      <c r="AA744" s="880"/>
      <c r="AB744" s="881"/>
      <c r="AC744" s="881"/>
      <c r="AD744" s="880"/>
      <c r="AE744" s="880"/>
      <c r="AF744" s="880"/>
      <c r="AG744" s="881"/>
      <c r="AH744" s="882"/>
    </row>
    <row r="745" ht="15.75" customHeight="1">
      <c r="F745" s="874" t="str">
        <f t="shared" si="2"/>
        <v/>
      </c>
      <c r="G745" s="718"/>
      <c r="H745" s="718"/>
      <c r="I745" s="718"/>
      <c r="J745" s="718"/>
      <c r="K745" s="718"/>
      <c r="L745" s="811"/>
      <c r="M745" s="880"/>
      <c r="N745" s="880"/>
      <c r="O745" s="880"/>
      <c r="P745" s="880"/>
      <c r="Q745" s="880"/>
      <c r="R745" s="880"/>
      <c r="S745" s="880"/>
      <c r="T745" s="811"/>
      <c r="U745" s="880"/>
      <c r="V745" s="880"/>
      <c r="W745" s="881"/>
      <c r="X745" s="881"/>
      <c r="Y745" s="880"/>
      <c r="Z745" s="880"/>
      <c r="AA745" s="880"/>
      <c r="AB745" s="881"/>
      <c r="AC745" s="881"/>
      <c r="AD745" s="880"/>
      <c r="AE745" s="880"/>
      <c r="AF745" s="880"/>
      <c r="AG745" s="881"/>
      <c r="AH745" s="882"/>
    </row>
    <row r="746" ht="15.75" customHeight="1">
      <c r="F746" s="874" t="str">
        <f t="shared" si="2"/>
        <v/>
      </c>
      <c r="G746" s="718"/>
      <c r="H746" s="718"/>
      <c r="I746" s="718"/>
      <c r="J746" s="718"/>
      <c r="K746" s="718"/>
      <c r="L746" s="811"/>
      <c r="M746" s="880"/>
      <c r="N746" s="880"/>
      <c r="O746" s="880"/>
      <c r="P746" s="880"/>
      <c r="Q746" s="880"/>
      <c r="R746" s="880"/>
      <c r="S746" s="880"/>
      <c r="T746" s="811"/>
      <c r="U746" s="880"/>
      <c r="V746" s="880"/>
      <c r="W746" s="881"/>
      <c r="X746" s="881"/>
      <c r="Y746" s="880"/>
      <c r="Z746" s="880"/>
      <c r="AA746" s="880"/>
      <c r="AB746" s="881"/>
      <c r="AC746" s="881"/>
      <c r="AD746" s="880"/>
      <c r="AE746" s="880"/>
      <c r="AF746" s="880"/>
      <c r="AG746" s="881"/>
      <c r="AH746" s="882"/>
    </row>
    <row r="747" ht="15.75" customHeight="1">
      <c r="F747" s="874" t="str">
        <f t="shared" si="2"/>
        <v/>
      </c>
      <c r="G747" s="718"/>
      <c r="H747" s="718"/>
      <c r="I747" s="718"/>
      <c r="J747" s="718"/>
      <c r="K747" s="718"/>
      <c r="L747" s="811"/>
      <c r="M747" s="880"/>
      <c r="N747" s="880"/>
      <c r="O747" s="880"/>
      <c r="P747" s="880"/>
      <c r="Q747" s="880"/>
      <c r="R747" s="880"/>
      <c r="S747" s="880"/>
      <c r="T747" s="811"/>
      <c r="U747" s="880"/>
      <c r="V747" s="880"/>
      <c r="W747" s="881"/>
      <c r="X747" s="881"/>
      <c r="Y747" s="880"/>
      <c r="Z747" s="880"/>
      <c r="AA747" s="880"/>
      <c r="AB747" s="881"/>
      <c r="AC747" s="881"/>
      <c r="AD747" s="880"/>
      <c r="AE747" s="880"/>
      <c r="AF747" s="880"/>
      <c r="AG747" s="881"/>
      <c r="AH747" s="882"/>
    </row>
    <row r="748" ht="15.75" customHeight="1">
      <c r="F748" s="874" t="str">
        <f t="shared" si="2"/>
        <v/>
      </c>
      <c r="G748" s="718"/>
      <c r="H748" s="718"/>
      <c r="I748" s="718"/>
      <c r="J748" s="718"/>
      <c r="K748" s="718"/>
      <c r="L748" s="811"/>
      <c r="M748" s="880"/>
      <c r="N748" s="880"/>
      <c r="O748" s="880"/>
      <c r="P748" s="880"/>
      <c r="Q748" s="880"/>
      <c r="R748" s="880"/>
      <c r="S748" s="880"/>
      <c r="T748" s="811"/>
      <c r="U748" s="880"/>
      <c r="V748" s="880"/>
      <c r="W748" s="881"/>
      <c r="X748" s="881"/>
      <c r="Y748" s="880"/>
      <c r="Z748" s="880"/>
      <c r="AA748" s="880"/>
      <c r="AB748" s="881"/>
      <c r="AC748" s="881"/>
      <c r="AD748" s="880"/>
      <c r="AE748" s="880"/>
      <c r="AF748" s="880"/>
      <c r="AG748" s="881"/>
      <c r="AH748" s="882"/>
    </row>
    <row r="749" ht="15.75" customHeight="1">
      <c r="F749" s="874" t="str">
        <f t="shared" si="2"/>
        <v/>
      </c>
      <c r="G749" s="718"/>
      <c r="H749" s="718"/>
      <c r="I749" s="718"/>
      <c r="J749" s="718"/>
      <c r="K749" s="718"/>
      <c r="L749" s="811"/>
      <c r="M749" s="880"/>
      <c r="N749" s="880"/>
      <c r="O749" s="880"/>
      <c r="P749" s="880"/>
      <c r="Q749" s="880"/>
      <c r="R749" s="880"/>
      <c r="S749" s="880"/>
      <c r="T749" s="811"/>
      <c r="U749" s="880"/>
      <c r="V749" s="880"/>
      <c r="W749" s="881"/>
      <c r="X749" s="881"/>
      <c r="Y749" s="880"/>
      <c r="Z749" s="880"/>
      <c r="AA749" s="880"/>
      <c r="AB749" s="881"/>
      <c r="AC749" s="881"/>
      <c r="AD749" s="880"/>
      <c r="AE749" s="880"/>
      <c r="AF749" s="880"/>
      <c r="AG749" s="881"/>
      <c r="AH749" s="882"/>
    </row>
    <row r="750" ht="15.75" customHeight="1">
      <c r="F750" s="874" t="str">
        <f t="shared" si="2"/>
        <v/>
      </c>
      <c r="G750" s="718"/>
      <c r="H750" s="718"/>
      <c r="I750" s="718"/>
      <c r="J750" s="718"/>
      <c r="K750" s="718"/>
      <c r="L750" s="811"/>
      <c r="M750" s="880"/>
      <c r="N750" s="880"/>
      <c r="O750" s="880"/>
      <c r="P750" s="880"/>
      <c r="Q750" s="880"/>
      <c r="R750" s="880"/>
      <c r="S750" s="880"/>
      <c r="T750" s="811"/>
      <c r="U750" s="880"/>
      <c r="V750" s="880"/>
      <c r="W750" s="881"/>
      <c r="X750" s="881"/>
      <c r="Y750" s="880"/>
      <c r="Z750" s="880"/>
      <c r="AA750" s="880"/>
      <c r="AB750" s="881"/>
      <c r="AC750" s="881"/>
      <c r="AD750" s="880"/>
      <c r="AE750" s="880"/>
      <c r="AF750" s="880"/>
      <c r="AG750" s="881"/>
      <c r="AH750" s="882"/>
    </row>
    <row r="751" ht="15.75" customHeight="1">
      <c r="F751" s="874" t="str">
        <f t="shared" si="2"/>
        <v/>
      </c>
      <c r="G751" s="718"/>
      <c r="H751" s="718"/>
      <c r="I751" s="718"/>
      <c r="J751" s="718"/>
      <c r="K751" s="718"/>
      <c r="L751" s="811"/>
      <c r="M751" s="880"/>
      <c r="N751" s="880"/>
      <c r="O751" s="880"/>
      <c r="P751" s="880"/>
      <c r="Q751" s="880"/>
      <c r="R751" s="880"/>
      <c r="S751" s="880"/>
      <c r="T751" s="811"/>
      <c r="U751" s="880"/>
      <c r="V751" s="880"/>
      <c r="W751" s="881"/>
      <c r="X751" s="881"/>
      <c r="Y751" s="880"/>
      <c r="Z751" s="880"/>
      <c r="AA751" s="880"/>
      <c r="AB751" s="881"/>
      <c r="AC751" s="881"/>
      <c r="AD751" s="880"/>
      <c r="AE751" s="880"/>
      <c r="AF751" s="880"/>
      <c r="AG751" s="881"/>
      <c r="AH751" s="882"/>
    </row>
    <row r="752" ht="15.75" customHeight="1">
      <c r="F752" s="874" t="str">
        <f t="shared" si="2"/>
        <v/>
      </c>
      <c r="G752" s="718"/>
      <c r="H752" s="718"/>
      <c r="I752" s="718"/>
      <c r="J752" s="718"/>
      <c r="K752" s="718"/>
      <c r="L752" s="811"/>
      <c r="M752" s="880"/>
      <c r="N752" s="880"/>
      <c r="O752" s="880"/>
      <c r="P752" s="880"/>
      <c r="Q752" s="880"/>
      <c r="R752" s="880"/>
      <c r="S752" s="880"/>
      <c r="T752" s="811"/>
      <c r="U752" s="880"/>
      <c r="V752" s="880"/>
      <c r="W752" s="881"/>
      <c r="X752" s="881"/>
      <c r="Y752" s="880"/>
      <c r="Z752" s="880"/>
      <c r="AA752" s="880"/>
      <c r="AB752" s="881"/>
      <c r="AC752" s="881"/>
      <c r="AD752" s="880"/>
      <c r="AE752" s="880"/>
      <c r="AF752" s="880"/>
      <c r="AG752" s="881"/>
      <c r="AH752" s="882"/>
    </row>
    <row r="753" ht="15.75" customHeight="1">
      <c r="F753" s="874" t="str">
        <f t="shared" si="2"/>
        <v/>
      </c>
      <c r="G753" s="718"/>
      <c r="H753" s="718"/>
      <c r="I753" s="718"/>
      <c r="J753" s="718"/>
      <c r="K753" s="718"/>
      <c r="L753" s="811"/>
      <c r="M753" s="880"/>
      <c r="N753" s="880"/>
      <c r="O753" s="880"/>
      <c r="P753" s="880"/>
      <c r="Q753" s="880"/>
      <c r="R753" s="880"/>
      <c r="S753" s="880"/>
      <c r="T753" s="811"/>
      <c r="U753" s="880"/>
      <c r="V753" s="880"/>
      <c r="W753" s="881"/>
      <c r="X753" s="881"/>
      <c r="Y753" s="880"/>
      <c r="Z753" s="880"/>
      <c r="AA753" s="880"/>
      <c r="AB753" s="881"/>
      <c r="AC753" s="881"/>
      <c r="AD753" s="880"/>
      <c r="AE753" s="880"/>
      <c r="AF753" s="880"/>
      <c r="AG753" s="881"/>
      <c r="AH753" s="882"/>
    </row>
    <row r="754" ht="15.75" customHeight="1">
      <c r="F754" s="874" t="str">
        <f t="shared" si="2"/>
        <v/>
      </c>
      <c r="G754" s="718"/>
      <c r="H754" s="718"/>
      <c r="I754" s="718"/>
      <c r="J754" s="718"/>
      <c r="K754" s="718"/>
      <c r="L754" s="811"/>
      <c r="M754" s="880"/>
      <c r="N754" s="880"/>
      <c r="O754" s="880"/>
      <c r="P754" s="880"/>
      <c r="Q754" s="880"/>
      <c r="R754" s="880"/>
      <c r="S754" s="880"/>
      <c r="T754" s="811"/>
      <c r="U754" s="880"/>
      <c r="V754" s="880"/>
      <c r="W754" s="881"/>
      <c r="X754" s="881"/>
      <c r="Y754" s="880"/>
      <c r="Z754" s="880"/>
      <c r="AA754" s="880"/>
      <c r="AB754" s="881"/>
      <c r="AC754" s="881"/>
      <c r="AD754" s="880"/>
      <c r="AE754" s="880"/>
      <c r="AF754" s="880"/>
      <c r="AG754" s="881"/>
      <c r="AH754" s="882"/>
    </row>
    <row r="755" ht="15.75" customHeight="1">
      <c r="F755" s="874" t="str">
        <f t="shared" si="2"/>
        <v/>
      </c>
      <c r="G755" s="718"/>
      <c r="H755" s="718"/>
      <c r="I755" s="718"/>
      <c r="J755" s="718"/>
      <c r="K755" s="718"/>
      <c r="L755" s="811"/>
      <c r="M755" s="880"/>
      <c r="N755" s="880"/>
      <c r="O755" s="880"/>
      <c r="P755" s="880"/>
      <c r="Q755" s="880"/>
      <c r="R755" s="880"/>
      <c r="S755" s="880"/>
      <c r="T755" s="811"/>
      <c r="U755" s="880"/>
      <c r="V755" s="880"/>
      <c r="W755" s="881"/>
      <c r="X755" s="881"/>
      <c r="Y755" s="880"/>
      <c r="Z755" s="880"/>
      <c r="AA755" s="880"/>
      <c r="AB755" s="881"/>
      <c r="AC755" s="881"/>
      <c r="AD755" s="880"/>
      <c r="AE755" s="880"/>
      <c r="AF755" s="880"/>
      <c r="AG755" s="881"/>
      <c r="AH755" s="882"/>
    </row>
    <row r="756" ht="15.75" customHeight="1">
      <c r="F756" s="874" t="str">
        <f t="shared" si="2"/>
        <v/>
      </c>
      <c r="G756" s="718"/>
      <c r="H756" s="718"/>
      <c r="I756" s="718"/>
      <c r="J756" s="718"/>
      <c r="K756" s="718"/>
      <c r="L756" s="811"/>
      <c r="M756" s="880"/>
      <c r="N756" s="880"/>
      <c r="O756" s="880"/>
      <c r="P756" s="880"/>
      <c r="Q756" s="880"/>
      <c r="R756" s="880"/>
      <c r="S756" s="880"/>
      <c r="T756" s="811"/>
      <c r="U756" s="880"/>
      <c r="V756" s="880"/>
      <c r="W756" s="881"/>
      <c r="X756" s="881"/>
      <c r="Y756" s="880"/>
      <c r="Z756" s="880"/>
      <c r="AA756" s="880"/>
      <c r="AB756" s="881"/>
      <c r="AC756" s="881"/>
      <c r="AD756" s="880"/>
      <c r="AE756" s="880"/>
      <c r="AF756" s="880"/>
      <c r="AG756" s="881"/>
      <c r="AH756" s="882"/>
    </row>
    <row r="757" ht="15.75" customHeight="1">
      <c r="F757" s="874" t="str">
        <f t="shared" si="2"/>
        <v/>
      </c>
      <c r="G757" s="718"/>
      <c r="H757" s="718"/>
      <c r="I757" s="718"/>
      <c r="J757" s="718"/>
      <c r="K757" s="718"/>
      <c r="L757" s="811"/>
      <c r="M757" s="880"/>
      <c r="N757" s="880"/>
      <c r="O757" s="880"/>
      <c r="P757" s="880"/>
      <c r="Q757" s="880"/>
      <c r="R757" s="880"/>
      <c r="S757" s="880"/>
      <c r="T757" s="811"/>
      <c r="U757" s="880"/>
      <c r="V757" s="880"/>
      <c r="W757" s="881"/>
      <c r="X757" s="881"/>
      <c r="Y757" s="880"/>
      <c r="Z757" s="880"/>
      <c r="AA757" s="880"/>
      <c r="AB757" s="881"/>
      <c r="AC757" s="881"/>
      <c r="AD757" s="880"/>
      <c r="AE757" s="880"/>
      <c r="AF757" s="880"/>
      <c r="AG757" s="881"/>
      <c r="AH757" s="882"/>
    </row>
    <row r="758" ht="15.75" customHeight="1">
      <c r="F758" s="874" t="str">
        <f t="shared" si="2"/>
        <v/>
      </c>
      <c r="G758" s="718"/>
      <c r="H758" s="718"/>
      <c r="I758" s="718"/>
      <c r="J758" s="718"/>
      <c r="K758" s="718"/>
      <c r="L758" s="811"/>
      <c r="M758" s="880"/>
      <c r="N758" s="880"/>
      <c r="O758" s="880"/>
      <c r="P758" s="880"/>
      <c r="Q758" s="880"/>
      <c r="R758" s="880"/>
      <c r="S758" s="880"/>
      <c r="T758" s="811"/>
      <c r="U758" s="880"/>
      <c r="V758" s="880"/>
      <c r="W758" s="881"/>
      <c r="X758" s="881"/>
      <c r="Y758" s="880"/>
      <c r="Z758" s="880"/>
      <c r="AA758" s="880"/>
      <c r="AB758" s="881"/>
      <c r="AC758" s="881"/>
      <c r="AD758" s="880"/>
      <c r="AE758" s="880"/>
      <c r="AF758" s="880"/>
      <c r="AG758" s="881"/>
      <c r="AH758" s="882"/>
    </row>
    <row r="759" ht="15.75" customHeight="1">
      <c r="F759" s="874" t="str">
        <f t="shared" si="2"/>
        <v/>
      </c>
      <c r="G759" s="718"/>
      <c r="H759" s="718"/>
      <c r="I759" s="718"/>
      <c r="J759" s="718"/>
      <c r="K759" s="718"/>
      <c r="L759" s="811"/>
      <c r="M759" s="880"/>
      <c r="N759" s="880"/>
      <c r="O759" s="880"/>
      <c r="P759" s="880"/>
      <c r="Q759" s="880"/>
      <c r="R759" s="880"/>
      <c r="S759" s="880"/>
      <c r="T759" s="811"/>
      <c r="U759" s="880"/>
      <c r="V759" s="880"/>
      <c r="W759" s="881"/>
      <c r="X759" s="881"/>
      <c r="Y759" s="880"/>
      <c r="Z759" s="880"/>
      <c r="AA759" s="880"/>
      <c r="AB759" s="881"/>
      <c r="AC759" s="881"/>
      <c r="AD759" s="880"/>
      <c r="AE759" s="880"/>
      <c r="AF759" s="880"/>
      <c r="AG759" s="881"/>
      <c r="AH759" s="882"/>
    </row>
    <row r="760" ht="15.75" customHeight="1">
      <c r="F760" s="874" t="str">
        <f t="shared" si="2"/>
        <v/>
      </c>
      <c r="G760" s="718"/>
      <c r="H760" s="718"/>
      <c r="I760" s="718"/>
      <c r="J760" s="718"/>
      <c r="K760" s="718"/>
      <c r="L760" s="811"/>
      <c r="M760" s="880"/>
      <c r="N760" s="880"/>
      <c r="O760" s="880"/>
      <c r="P760" s="880"/>
      <c r="Q760" s="880"/>
      <c r="R760" s="880"/>
      <c r="S760" s="880"/>
      <c r="T760" s="811"/>
      <c r="U760" s="880"/>
      <c r="V760" s="880"/>
      <c r="W760" s="881"/>
      <c r="X760" s="881"/>
      <c r="Y760" s="880"/>
      <c r="Z760" s="880"/>
      <c r="AA760" s="880"/>
      <c r="AB760" s="881"/>
      <c r="AC760" s="881"/>
      <c r="AD760" s="880"/>
      <c r="AE760" s="880"/>
      <c r="AF760" s="880"/>
      <c r="AG760" s="881"/>
      <c r="AH760" s="882"/>
    </row>
    <row r="761" ht="15.75" customHeight="1">
      <c r="F761" s="874" t="str">
        <f t="shared" si="2"/>
        <v/>
      </c>
      <c r="G761" s="718"/>
      <c r="H761" s="718"/>
      <c r="I761" s="718"/>
      <c r="J761" s="718"/>
      <c r="K761" s="718"/>
      <c r="L761" s="811"/>
      <c r="M761" s="880"/>
      <c r="N761" s="880"/>
      <c r="O761" s="880"/>
      <c r="P761" s="880"/>
      <c r="Q761" s="880"/>
      <c r="R761" s="880"/>
      <c r="S761" s="880"/>
      <c r="T761" s="811"/>
      <c r="U761" s="880"/>
      <c r="V761" s="880"/>
      <c r="W761" s="881"/>
      <c r="X761" s="881"/>
      <c r="Y761" s="880"/>
      <c r="Z761" s="880"/>
      <c r="AA761" s="880"/>
      <c r="AB761" s="881"/>
      <c r="AC761" s="881"/>
      <c r="AD761" s="880"/>
      <c r="AE761" s="880"/>
      <c r="AF761" s="880"/>
      <c r="AG761" s="881"/>
      <c r="AH761" s="882"/>
    </row>
    <row r="762" ht="15.75" customHeight="1">
      <c r="F762" s="874" t="str">
        <f t="shared" si="2"/>
        <v/>
      </c>
      <c r="G762" s="718"/>
      <c r="H762" s="718"/>
      <c r="I762" s="718"/>
      <c r="J762" s="718"/>
      <c r="K762" s="718"/>
      <c r="L762" s="811"/>
      <c r="M762" s="880"/>
      <c r="N762" s="880"/>
      <c r="O762" s="880"/>
      <c r="P762" s="880"/>
      <c r="Q762" s="880"/>
      <c r="R762" s="880"/>
      <c r="S762" s="880"/>
      <c r="T762" s="811"/>
      <c r="U762" s="880"/>
      <c r="V762" s="880"/>
      <c r="W762" s="881"/>
      <c r="X762" s="881"/>
      <c r="Y762" s="880"/>
      <c r="Z762" s="880"/>
      <c r="AA762" s="880"/>
      <c r="AB762" s="881"/>
      <c r="AC762" s="881"/>
      <c r="AD762" s="880"/>
      <c r="AE762" s="880"/>
      <c r="AF762" s="880"/>
      <c r="AG762" s="881"/>
      <c r="AH762" s="882"/>
    </row>
    <row r="763" ht="15.75" customHeight="1">
      <c r="F763" s="874" t="str">
        <f t="shared" si="2"/>
        <v/>
      </c>
      <c r="G763" s="718"/>
      <c r="H763" s="718"/>
      <c r="I763" s="718"/>
      <c r="J763" s="718"/>
      <c r="K763" s="718"/>
      <c r="L763" s="811"/>
      <c r="M763" s="880"/>
      <c r="N763" s="880"/>
      <c r="O763" s="880"/>
      <c r="P763" s="880"/>
      <c r="Q763" s="880"/>
      <c r="R763" s="880"/>
      <c r="S763" s="880"/>
      <c r="T763" s="811"/>
      <c r="U763" s="880"/>
      <c r="V763" s="880"/>
      <c r="W763" s="881"/>
      <c r="X763" s="881"/>
      <c r="Y763" s="880"/>
      <c r="Z763" s="880"/>
      <c r="AA763" s="880"/>
      <c r="AB763" s="881"/>
      <c r="AC763" s="881"/>
      <c r="AD763" s="880"/>
      <c r="AE763" s="880"/>
      <c r="AF763" s="880"/>
      <c r="AG763" s="881"/>
      <c r="AH763" s="882"/>
    </row>
    <row r="764" ht="15.75" customHeight="1">
      <c r="F764" s="874" t="str">
        <f t="shared" si="2"/>
        <v/>
      </c>
      <c r="G764" s="718"/>
      <c r="H764" s="718"/>
      <c r="I764" s="718"/>
      <c r="J764" s="718"/>
      <c r="K764" s="718"/>
      <c r="L764" s="811"/>
      <c r="M764" s="880"/>
      <c r="N764" s="880"/>
      <c r="O764" s="880"/>
      <c r="P764" s="880"/>
      <c r="Q764" s="880"/>
      <c r="R764" s="880"/>
      <c r="S764" s="880"/>
      <c r="T764" s="811"/>
      <c r="U764" s="880"/>
      <c r="V764" s="880"/>
      <c r="W764" s="881"/>
      <c r="X764" s="881"/>
      <c r="Y764" s="880"/>
      <c r="Z764" s="880"/>
      <c r="AA764" s="880"/>
      <c r="AB764" s="881"/>
      <c r="AC764" s="881"/>
      <c r="AD764" s="880"/>
      <c r="AE764" s="880"/>
      <c r="AF764" s="880"/>
      <c r="AG764" s="881"/>
      <c r="AH764" s="882"/>
    </row>
    <row r="765" ht="15.75" customHeight="1">
      <c r="F765" s="874" t="str">
        <f t="shared" si="2"/>
        <v/>
      </c>
      <c r="G765" s="718"/>
      <c r="H765" s="718"/>
      <c r="I765" s="718"/>
      <c r="J765" s="718"/>
      <c r="K765" s="718"/>
      <c r="L765" s="811"/>
      <c r="M765" s="880"/>
      <c r="N765" s="880"/>
      <c r="O765" s="880"/>
      <c r="P765" s="880"/>
      <c r="Q765" s="880"/>
      <c r="R765" s="880"/>
      <c r="S765" s="880"/>
      <c r="T765" s="811"/>
      <c r="U765" s="880"/>
      <c r="V765" s="880"/>
      <c r="W765" s="881"/>
      <c r="X765" s="881"/>
      <c r="Y765" s="880"/>
      <c r="Z765" s="880"/>
      <c r="AA765" s="880"/>
      <c r="AB765" s="881"/>
      <c r="AC765" s="881"/>
      <c r="AD765" s="880"/>
      <c r="AE765" s="880"/>
      <c r="AF765" s="880"/>
      <c r="AG765" s="881"/>
      <c r="AH765" s="882"/>
    </row>
    <row r="766" ht="15.75" customHeight="1">
      <c r="F766" s="874" t="str">
        <f t="shared" si="2"/>
        <v/>
      </c>
      <c r="G766" s="718"/>
      <c r="H766" s="718"/>
      <c r="I766" s="718"/>
      <c r="J766" s="718"/>
      <c r="K766" s="718"/>
      <c r="L766" s="811"/>
      <c r="M766" s="880"/>
      <c r="N766" s="880"/>
      <c r="O766" s="880"/>
      <c r="P766" s="880"/>
      <c r="Q766" s="880"/>
      <c r="R766" s="880"/>
      <c r="S766" s="880"/>
      <c r="T766" s="811"/>
      <c r="U766" s="880"/>
      <c r="V766" s="880"/>
      <c r="W766" s="881"/>
      <c r="X766" s="881"/>
      <c r="Y766" s="880"/>
      <c r="Z766" s="880"/>
      <c r="AA766" s="880"/>
      <c r="AB766" s="881"/>
      <c r="AC766" s="881"/>
      <c r="AD766" s="880"/>
      <c r="AE766" s="880"/>
      <c r="AF766" s="880"/>
      <c r="AG766" s="881"/>
      <c r="AH766" s="882"/>
    </row>
    <row r="767" ht="15.75" customHeight="1">
      <c r="F767" s="874" t="str">
        <f t="shared" si="2"/>
        <v/>
      </c>
      <c r="G767" s="718"/>
      <c r="H767" s="718"/>
      <c r="I767" s="718"/>
      <c r="J767" s="718"/>
      <c r="K767" s="718"/>
      <c r="L767" s="811"/>
      <c r="M767" s="880"/>
      <c r="N767" s="880"/>
      <c r="O767" s="880"/>
      <c r="P767" s="880"/>
      <c r="Q767" s="880"/>
      <c r="R767" s="880"/>
      <c r="S767" s="880"/>
      <c r="T767" s="811"/>
      <c r="U767" s="880"/>
      <c r="V767" s="880"/>
      <c r="W767" s="881"/>
      <c r="X767" s="881"/>
      <c r="Y767" s="880"/>
      <c r="Z767" s="880"/>
      <c r="AA767" s="880"/>
      <c r="AB767" s="881"/>
      <c r="AC767" s="881"/>
      <c r="AD767" s="880"/>
      <c r="AE767" s="880"/>
      <c r="AF767" s="880"/>
      <c r="AG767" s="881"/>
      <c r="AH767" s="882"/>
    </row>
    <row r="768" ht="15.75" customHeight="1">
      <c r="F768" s="874" t="str">
        <f t="shared" si="2"/>
        <v/>
      </c>
      <c r="G768" s="718"/>
      <c r="H768" s="718"/>
      <c r="I768" s="718"/>
      <c r="J768" s="718"/>
      <c r="K768" s="718"/>
      <c r="L768" s="811"/>
      <c r="M768" s="880"/>
      <c r="N768" s="880"/>
      <c r="O768" s="880"/>
      <c r="P768" s="880"/>
      <c r="Q768" s="880"/>
      <c r="R768" s="880"/>
      <c r="S768" s="880"/>
      <c r="T768" s="811"/>
      <c r="U768" s="880"/>
      <c r="V768" s="880"/>
      <c r="W768" s="881"/>
      <c r="X768" s="881"/>
      <c r="Y768" s="880"/>
      <c r="Z768" s="880"/>
      <c r="AA768" s="880"/>
      <c r="AB768" s="881"/>
      <c r="AC768" s="881"/>
      <c r="AD768" s="880"/>
      <c r="AE768" s="880"/>
      <c r="AF768" s="880"/>
      <c r="AG768" s="881"/>
      <c r="AH768" s="882"/>
    </row>
    <row r="769" ht="15.75" customHeight="1">
      <c r="F769" s="874" t="str">
        <f t="shared" si="2"/>
        <v/>
      </c>
      <c r="G769" s="718"/>
      <c r="H769" s="718"/>
      <c r="I769" s="718"/>
      <c r="J769" s="718"/>
      <c r="K769" s="718"/>
      <c r="L769" s="811"/>
      <c r="M769" s="880"/>
      <c r="N769" s="880"/>
      <c r="O769" s="880"/>
      <c r="P769" s="880"/>
      <c r="Q769" s="880"/>
      <c r="R769" s="880"/>
      <c r="S769" s="880"/>
      <c r="T769" s="811"/>
      <c r="U769" s="880"/>
      <c r="V769" s="880"/>
      <c r="W769" s="881"/>
      <c r="X769" s="881"/>
      <c r="Y769" s="880"/>
      <c r="Z769" s="880"/>
      <c r="AA769" s="880"/>
      <c r="AB769" s="881"/>
      <c r="AC769" s="881"/>
      <c r="AD769" s="880"/>
      <c r="AE769" s="880"/>
      <c r="AF769" s="880"/>
      <c r="AG769" s="881"/>
      <c r="AH769" s="882"/>
    </row>
    <row r="770" ht="15.75" customHeight="1">
      <c r="F770" s="874" t="str">
        <f t="shared" si="2"/>
        <v/>
      </c>
      <c r="G770" s="718"/>
      <c r="H770" s="718"/>
      <c r="I770" s="718"/>
      <c r="J770" s="718"/>
      <c r="K770" s="718"/>
      <c r="L770" s="811"/>
      <c r="M770" s="880"/>
      <c r="N770" s="880"/>
      <c r="O770" s="880"/>
      <c r="P770" s="880"/>
      <c r="Q770" s="880"/>
      <c r="R770" s="880"/>
      <c r="S770" s="880"/>
      <c r="T770" s="811"/>
      <c r="U770" s="880"/>
      <c r="V770" s="880"/>
      <c r="W770" s="881"/>
      <c r="X770" s="881"/>
      <c r="Y770" s="880"/>
      <c r="Z770" s="880"/>
      <c r="AA770" s="880"/>
      <c r="AB770" s="881"/>
      <c r="AC770" s="881"/>
      <c r="AD770" s="880"/>
      <c r="AE770" s="880"/>
      <c r="AF770" s="880"/>
      <c r="AG770" s="881"/>
      <c r="AH770" s="882"/>
    </row>
    <row r="771" ht="15.75" customHeight="1">
      <c r="F771" s="874" t="str">
        <f t="shared" si="2"/>
        <v/>
      </c>
      <c r="G771" s="718"/>
      <c r="H771" s="718"/>
      <c r="I771" s="718"/>
      <c r="J771" s="718"/>
      <c r="K771" s="718"/>
      <c r="L771" s="811"/>
      <c r="M771" s="880"/>
      <c r="N771" s="880"/>
      <c r="O771" s="880"/>
      <c r="P771" s="880"/>
      <c r="Q771" s="880"/>
      <c r="R771" s="880"/>
      <c r="S771" s="880"/>
      <c r="T771" s="811"/>
      <c r="U771" s="880"/>
      <c r="V771" s="880"/>
      <c r="W771" s="881"/>
      <c r="X771" s="881"/>
      <c r="Y771" s="880"/>
      <c r="Z771" s="880"/>
      <c r="AA771" s="880"/>
      <c r="AB771" s="881"/>
      <c r="AC771" s="881"/>
      <c r="AD771" s="880"/>
      <c r="AE771" s="880"/>
      <c r="AF771" s="880"/>
      <c r="AG771" s="881"/>
      <c r="AH771" s="882"/>
    </row>
    <row r="772" ht="15.75" customHeight="1">
      <c r="F772" s="874" t="str">
        <f t="shared" si="2"/>
        <v/>
      </c>
      <c r="G772" s="718"/>
      <c r="H772" s="718"/>
      <c r="I772" s="718"/>
      <c r="J772" s="718"/>
      <c r="K772" s="718"/>
      <c r="L772" s="811"/>
      <c r="M772" s="880"/>
      <c r="N772" s="880"/>
      <c r="O772" s="880"/>
      <c r="P772" s="880"/>
      <c r="Q772" s="880"/>
      <c r="R772" s="880"/>
      <c r="S772" s="880"/>
      <c r="T772" s="811"/>
      <c r="U772" s="880"/>
      <c r="V772" s="880"/>
      <c r="W772" s="881"/>
      <c r="X772" s="881"/>
      <c r="Y772" s="880"/>
      <c r="Z772" s="880"/>
      <c r="AA772" s="880"/>
      <c r="AB772" s="881"/>
      <c r="AC772" s="881"/>
      <c r="AD772" s="880"/>
      <c r="AE772" s="880"/>
      <c r="AF772" s="880"/>
      <c r="AG772" s="881"/>
      <c r="AH772" s="882"/>
    </row>
    <row r="773" ht="15.75" customHeight="1">
      <c r="F773" s="874" t="str">
        <f t="shared" si="2"/>
        <v/>
      </c>
      <c r="G773" s="718"/>
      <c r="H773" s="718"/>
      <c r="I773" s="718"/>
      <c r="J773" s="718"/>
      <c r="K773" s="718"/>
      <c r="L773" s="811"/>
      <c r="M773" s="880"/>
      <c r="N773" s="880"/>
      <c r="O773" s="880"/>
      <c r="P773" s="880"/>
      <c r="Q773" s="880"/>
      <c r="R773" s="880"/>
      <c r="S773" s="880"/>
      <c r="T773" s="811"/>
      <c r="U773" s="880"/>
      <c r="V773" s="880"/>
      <c r="W773" s="881"/>
      <c r="X773" s="881"/>
      <c r="Y773" s="880"/>
      <c r="Z773" s="880"/>
      <c r="AA773" s="880"/>
      <c r="AB773" s="881"/>
      <c r="AC773" s="881"/>
      <c r="AD773" s="880"/>
      <c r="AE773" s="880"/>
      <c r="AF773" s="880"/>
      <c r="AG773" s="881"/>
      <c r="AH773" s="882"/>
    </row>
    <row r="774" ht="15.75" customHeight="1">
      <c r="F774" s="874" t="str">
        <f t="shared" si="2"/>
        <v/>
      </c>
      <c r="G774" s="718"/>
      <c r="H774" s="718"/>
      <c r="I774" s="718"/>
      <c r="J774" s="718"/>
      <c r="K774" s="718"/>
      <c r="L774" s="811"/>
      <c r="M774" s="880"/>
      <c r="N774" s="880"/>
      <c r="O774" s="880"/>
      <c r="P774" s="880"/>
      <c r="Q774" s="880"/>
      <c r="R774" s="880"/>
      <c r="S774" s="880"/>
      <c r="T774" s="811"/>
      <c r="U774" s="880"/>
      <c r="V774" s="880"/>
      <c r="W774" s="881"/>
      <c r="X774" s="881"/>
      <c r="Y774" s="880"/>
      <c r="Z774" s="880"/>
      <c r="AA774" s="880"/>
      <c r="AB774" s="881"/>
      <c r="AC774" s="881"/>
      <c r="AD774" s="880"/>
      <c r="AE774" s="880"/>
      <c r="AF774" s="880"/>
      <c r="AG774" s="881"/>
      <c r="AH774" s="882"/>
    </row>
    <row r="775" ht="15.75" customHeight="1">
      <c r="F775" s="874" t="str">
        <f t="shared" si="2"/>
        <v/>
      </c>
      <c r="G775" s="718"/>
      <c r="H775" s="718"/>
      <c r="I775" s="718"/>
      <c r="J775" s="718"/>
      <c r="K775" s="718"/>
      <c r="L775" s="811"/>
      <c r="M775" s="880"/>
      <c r="N775" s="880"/>
      <c r="O775" s="880"/>
      <c r="P775" s="880"/>
      <c r="Q775" s="880"/>
      <c r="R775" s="880"/>
      <c r="S775" s="880"/>
      <c r="T775" s="811"/>
      <c r="U775" s="880"/>
      <c r="V775" s="880"/>
      <c r="W775" s="881"/>
      <c r="X775" s="881"/>
      <c r="Y775" s="880"/>
      <c r="Z775" s="880"/>
      <c r="AA775" s="880"/>
      <c r="AB775" s="881"/>
      <c r="AC775" s="881"/>
      <c r="AD775" s="880"/>
      <c r="AE775" s="880"/>
      <c r="AF775" s="880"/>
      <c r="AG775" s="881"/>
      <c r="AH775" s="882"/>
    </row>
    <row r="776" ht="15.75" customHeight="1">
      <c r="F776" s="874" t="str">
        <f t="shared" si="2"/>
        <v/>
      </c>
      <c r="G776" s="718"/>
      <c r="H776" s="718"/>
      <c r="I776" s="718"/>
      <c r="J776" s="718"/>
      <c r="K776" s="718"/>
      <c r="L776" s="811"/>
      <c r="M776" s="880"/>
      <c r="N776" s="880"/>
      <c r="O776" s="880"/>
      <c r="P776" s="880"/>
      <c r="Q776" s="880"/>
      <c r="R776" s="880"/>
      <c r="S776" s="880"/>
      <c r="T776" s="811"/>
      <c r="U776" s="880"/>
      <c r="V776" s="880"/>
      <c r="W776" s="881"/>
      <c r="X776" s="881"/>
      <c r="Y776" s="880"/>
      <c r="Z776" s="880"/>
      <c r="AA776" s="880"/>
      <c r="AB776" s="881"/>
      <c r="AC776" s="881"/>
      <c r="AD776" s="880"/>
      <c r="AE776" s="880"/>
      <c r="AF776" s="880"/>
      <c r="AG776" s="881"/>
      <c r="AH776" s="882"/>
    </row>
    <row r="777" ht="15.75" customHeight="1">
      <c r="F777" s="874" t="str">
        <f t="shared" si="2"/>
        <v/>
      </c>
      <c r="G777" s="718"/>
      <c r="H777" s="718"/>
      <c r="I777" s="718"/>
      <c r="J777" s="718"/>
      <c r="K777" s="718"/>
      <c r="L777" s="811"/>
      <c r="M777" s="880"/>
      <c r="N777" s="880"/>
      <c r="O777" s="880"/>
      <c r="P777" s="880"/>
      <c r="Q777" s="880"/>
      <c r="R777" s="880"/>
      <c r="S777" s="880"/>
      <c r="T777" s="811"/>
      <c r="U777" s="880"/>
      <c r="V777" s="880"/>
      <c r="W777" s="881"/>
      <c r="X777" s="881"/>
      <c r="Y777" s="880"/>
      <c r="Z777" s="880"/>
      <c r="AA777" s="880"/>
      <c r="AB777" s="881"/>
      <c r="AC777" s="881"/>
      <c r="AD777" s="880"/>
      <c r="AE777" s="880"/>
      <c r="AF777" s="880"/>
      <c r="AG777" s="881"/>
      <c r="AH777" s="882"/>
    </row>
    <row r="778" ht="15.75" customHeight="1">
      <c r="F778" s="874" t="str">
        <f t="shared" si="2"/>
        <v/>
      </c>
      <c r="G778" s="718"/>
      <c r="H778" s="718"/>
      <c r="I778" s="718"/>
      <c r="J778" s="718"/>
      <c r="K778" s="718"/>
      <c r="L778" s="811"/>
      <c r="M778" s="880"/>
      <c r="N778" s="880"/>
      <c r="O778" s="880"/>
      <c r="P778" s="880"/>
      <c r="Q778" s="880"/>
      <c r="R778" s="880"/>
      <c r="S778" s="880"/>
      <c r="T778" s="811"/>
      <c r="U778" s="880"/>
      <c r="V778" s="880"/>
      <c r="W778" s="881"/>
      <c r="X778" s="881"/>
      <c r="Y778" s="880"/>
      <c r="Z778" s="880"/>
      <c r="AA778" s="880"/>
      <c r="AB778" s="881"/>
      <c r="AC778" s="881"/>
      <c r="AD778" s="880"/>
      <c r="AE778" s="880"/>
      <c r="AF778" s="880"/>
      <c r="AG778" s="881"/>
      <c r="AH778" s="882"/>
    </row>
    <row r="779" ht="15.75" customHeight="1">
      <c r="F779" s="874" t="str">
        <f t="shared" si="2"/>
        <v/>
      </c>
      <c r="G779" s="718"/>
      <c r="H779" s="718"/>
      <c r="I779" s="718"/>
      <c r="J779" s="718"/>
      <c r="K779" s="718"/>
      <c r="L779" s="811"/>
      <c r="M779" s="880"/>
      <c r="N779" s="880"/>
      <c r="O779" s="880"/>
      <c r="P779" s="880"/>
      <c r="Q779" s="880"/>
      <c r="R779" s="880"/>
      <c r="S779" s="880"/>
      <c r="T779" s="811"/>
      <c r="U779" s="880"/>
      <c r="V779" s="880"/>
      <c r="W779" s="881"/>
      <c r="X779" s="881"/>
      <c r="Y779" s="880"/>
      <c r="Z779" s="880"/>
      <c r="AA779" s="880"/>
      <c r="AB779" s="881"/>
      <c r="AC779" s="881"/>
      <c r="AD779" s="880"/>
      <c r="AE779" s="880"/>
      <c r="AF779" s="880"/>
      <c r="AG779" s="881"/>
      <c r="AH779" s="882"/>
    </row>
    <row r="780" ht="15.75" customHeight="1">
      <c r="F780" s="874" t="str">
        <f t="shared" si="2"/>
        <v/>
      </c>
      <c r="G780" s="718"/>
      <c r="H780" s="718"/>
      <c r="I780" s="718"/>
      <c r="J780" s="718"/>
      <c r="K780" s="718"/>
      <c r="L780" s="811"/>
      <c r="M780" s="880"/>
      <c r="N780" s="880"/>
      <c r="O780" s="880"/>
      <c r="P780" s="880"/>
      <c r="Q780" s="880"/>
      <c r="R780" s="880"/>
      <c r="S780" s="880"/>
      <c r="T780" s="811"/>
      <c r="U780" s="880"/>
      <c r="V780" s="880"/>
      <c r="W780" s="881"/>
      <c r="X780" s="881"/>
      <c r="Y780" s="880"/>
      <c r="Z780" s="880"/>
      <c r="AA780" s="880"/>
      <c r="AB780" s="881"/>
      <c r="AC780" s="881"/>
      <c r="AD780" s="880"/>
      <c r="AE780" s="880"/>
      <c r="AF780" s="880"/>
      <c r="AG780" s="881"/>
      <c r="AH780" s="882"/>
    </row>
    <row r="781" ht="15.75" customHeight="1">
      <c r="F781" s="874" t="str">
        <f t="shared" si="2"/>
        <v/>
      </c>
      <c r="G781" s="718"/>
      <c r="H781" s="718"/>
      <c r="I781" s="718"/>
      <c r="J781" s="718"/>
      <c r="K781" s="718"/>
      <c r="L781" s="811"/>
      <c r="M781" s="880"/>
      <c r="N781" s="880"/>
      <c r="O781" s="880"/>
      <c r="P781" s="880"/>
      <c r="Q781" s="880"/>
      <c r="R781" s="880"/>
      <c r="S781" s="880"/>
      <c r="T781" s="811"/>
      <c r="U781" s="880"/>
      <c r="V781" s="880"/>
      <c r="W781" s="881"/>
      <c r="X781" s="881"/>
      <c r="Y781" s="880"/>
      <c r="Z781" s="880"/>
      <c r="AA781" s="880"/>
      <c r="AB781" s="881"/>
      <c r="AC781" s="881"/>
      <c r="AD781" s="880"/>
      <c r="AE781" s="880"/>
      <c r="AF781" s="880"/>
      <c r="AG781" s="881"/>
      <c r="AH781" s="882"/>
    </row>
    <row r="782" ht="15.75" customHeight="1">
      <c r="F782" s="874" t="str">
        <f t="shared" si="2"/>
        <v/>
      </c>
      <c r="G782" s="718"/>
      <c r="H782" s="718"/>
      <c r="I782" s="718"/>
      <c r="J782" s="718"/>
      <c r="K782" s="718"/>
      <c r="L782" s="811"/>
      <c r="M782" s="880"/>
      <c r="N782" s="880"/>
      <c r="O782" s="880"/>
      <c r="P782" s="880"/>
      <c r="Q782" s="880"/>
      <c r="R782" s="880"/>
      <c r="S782" s="880"/>
      <c r="T782" s="811"/>
      <c r="U782" s="880"/>
      <c r="V782" s="880"/>
      <c r="W782" s="881"/>
      <c r="X782" s="881"/>
      <c r="Y782" s="880"/>
      <c r="Z782" s="880"/>
      <c r="AA782" s="880"/>
      <c r="AB782" s="881"/>
      <c r="AC782" s="881"/>
      <c r="AD782" s="880"/>
      <c r="AE782" s="880"/>
      <c r="AF782" s="880"/>
      <c r="AG782" s="881"/>
      <c r="AH782" s="882"/>
    </row>
    <row r="783" ht="15.75" customHeight="1">
      <c r="F783" s="874" t="str">
        <f t="shared" si="2"/>
        <v/>
      </c>
      <c r="G783" s="718"/>
      <c r="H783" s="718"/>
      <c r="I783" s="718"/>
      <c r="J783" s="718"/>
      <c r="K783" s="718"/>
      <c r="L783" s="811"/>
      <c r="M783" s="880"/>
      <c r="N783" s="880"/>
      <c r="O783" s="880"/>
      <c r="P783" s="880"/>
      <c r="Q783" s="880"/>
      <c r="R783" s="880"/>
      <c r="S783" s="880"/>
      <c r="T783" s="811"/>
      <c r="U783" s="880"/>
      <c r="V783" s="880"/>
      <c r="W783" s="881"/>
      <c r="X783" s="881"/>
      <c r="Y783" s="880"/>
      <c r="Z783" s="880"/>
      <c r="AA783" s="880"/>
      <c r="AB783" s="881"/>
      <c r="AC783" s="881"/>
      <c r="AD783" s="880"/>
      <c r="AE783" s="880"/>
      <c r="AF783" s="880"/>
      <c r="AG783" s="881"/>
      <c r="AH783" s="882"/>
    </row>
    <row r="784" ht="15.75" customHeight="1">
      <c r="F784" s="874" t="str">
        <f t="shared" si="2"/>
        <v/>
      </c>
      <c r="G784" s="718"/>
      <c r="H784" s="718"/>
      <c r="I784" s="718"/>
      <c r="J784" s="718"/>
      <c r="K784" s="718"/>
      <c r="L784" s="811"/>
      <c r="M784" s="880"/>
      <c r="N784" s="880"/>
      <c r="O784" s="880"/>
      <c r="P784" s="880"/>
      <c r="Q784" s="880"/>
      <c r="R784" s="880"/>
      <c r="S784" s="880"/>
      <c r="T784" s="811"/>
      <c r="U784" s="880"/>
      <c r="V784" s="880"/>
      <c r="W784" s="881"/>
      <c r="X784" s="881"/>
      <c r="Y784" s="880"/>
      <c r="Z784" s="880"/>
      <c r="AA784" s="880"/>
      <c r="AB784" s="881"/>
      <c r="AC784" s="881"/>
      <c r="AD784" s="880"/>
      <c r="AE784" s="880"/>
      <c r="AF784" s="880"/>
      <c r="AG784" s="881"/>
      <c r="AH784" s="882"/>
    </row>
    <row r="785" ht="15.75" customHeight="1">
      <c r="F785" s="874" t="str">
        <f t="shared" si="2"/>
        <v/>
      </c>
      <c r="G785" s="718"/>
      <c r="H785" s="718"/>
      <c r="I785" s="718"/>
      <c r="J785" s="718"/>
      <c r="K785" s="718"/>
      <c r="L785" s="811"/>
      <c r="M785" s="880"/>
      <c r="N785" s="880"/>
      <c r="O785" s="880"/>
      <c r="P785" s="880"/>
      <c r="Q785" s="880"/>
      <c r="R785" s="880"/>
      <c r="S785" s="880"/>
      <c r="T785" s="811"/>
      <c r="U785" s="880"/>
      <c r="V785" s="880"/>
      <c r="W785" s="881"/>
      <c r="X785" s="881"/>
      <c r="Y785" s="880"/>
      <c r="Z785" s="880"/>
      <c r="AA785" s="880"/>
      <c r="AB785" s="881"/>
      <c r="AC785" s="881"/>
      <c r="AD785" s="880"/>
      <c r="AE785" s="880"/>
      <c r="AF785" s="880"/>
      <c r="AG785" s="881"/>
      <c r="AH785" s="882"/>
    </row>
    <row r="786" ht="15.75" customHeight="1">
      <c r="F786" s="874" t="str">
        <f t="shared" si="2"/>
        <v/>
      </c>
      <c r="G786" s="718"/>
      <c r="H786" s="718"/>
      <c r="I786" s="718"/>
      <c r="J786" s="718"/>
      <c r="K786" s="718"/>
      <c r="L786" s="811"/>
      <c r="M786" s="880"/>
      <c r="N786" s="880"/>
      <c r="O786" s="880"/>
      <c r="P786" s="880"/>
      <c r="Q786" s="880"/>
      <c r="R786" s="880"/>
      <c r="S786" s="880"/>
      <c r="T786" s="811"/>
      <c r="U786" s="880"/>
      <c r="V786" s="880"/>
      <c r="W786" s="881"/>
      <c r="X786" s="881"/>
      <c r="Y786" s="880"/>
      <c r="Z786" s="880"/>
      <c r="AA786" s="880"/>
      <c r="AB786" s="881"/>
      <c r="AC786" s="881"/>
      <c r="AD786" s="880"/>
      <c r="AE786" s="880"/>
      <c r="AF786" s="880"/>
      <c r="AG786" s="881"/>
      <c r="AH786" s="882"/>
    </row>
    <row r="787" ht="15.75" customHeight="1">
      <c r="F787" s="874" t="str">
        <f t="shared" si="2"/>
        <v/>
      </c>
      <c r="G787" s="718"/>
      <c r="H787" s="718"/>
      <c r="I787" s="718"/>
      <c r="J787" s="718"/>
      <c r="K787" s="718"/>
      <c r="L787" s="811"/>
      <c r="M787" s="880"/>
      <c r="N787" s="880"/>
      <c r="O787" s="880"/>
      <c r="P787" s="880"/>
      <c r="Q787" s="880"/>
      <c r="R787" s="880"/>
      <c r="S787" s="880"/>
      <c r="T787" s="811"/>
      <c r="U787" s="880"/>
      <c r="V787" s="880"/>
      <c r="W787" s="881"/>
      <c r="X787" s="881"/>
      <c r="Y787" s="880"/>
      <c r="Z787" s="880"/>
      <c r="AA787" s="880"/>
      <c r="AB787" s="881"/>
      <c r="AC787" s="881"/>
      <c r="AD787" s="880"/>
      <c r="AE787" s="880"/>
      <c r="AF787" s="880"/>
      <c r="AG787" s="881"/>
      <c r="AH787" s="882"/>
    </row>
    <row r="788" ht="15.75" customHeight="1">
      <c r="F788" s="874" t="str">
        <f t="shared" si="2"/>
        <v/>
      </c>
      <c r="G788" s="718"/>
      <c r="H788" s="718"/>
      <c r="I788" s="718"/>
      <c r="J788" s="718"/>
      <c r="K788" s="718"/>
      <c r="L788" s="811"/>
      <c r="M788" s="880"/>
      <c r="N788" s="880"/>
      <c r="O788" s="880"/>
      <c r="P788" s="880"/>
      <c r="Q788" s="880"/>
      <c r="R788" s="880"/>
      <c r="S788" s="880"/>
      <c r="T788" s="811"/>
      <c r="U788" s="880"/>
      <c r="V788" s="880"/>
      <c r="W788" s="881"/>
      <c r="X788" s="881"/>
      <c r="Y788" s="880"/>
      <c r="Z788" s="880"/>
      <c r="AA788" s="880"/>
      <c r="AB788" s="881"/>
      <c r="AC788" s="881"/>
      <c r="AD788" s="880"/>
      <c r="AE788" s="880"/>
      <c r="AF788" s="880"/>
      <c r="AG788" s="881"/>
      <c r="AH788" s="882"/>
    </row>
    <row r="789" ht="15.75" customHeight="1">
      <c r="F789" s="874" t="str">
        <f t="shared" si="2"/>
        <v/>
      </c>
      <c r="G789" s="718"/>
      <c r="H789" s="718"/>
      <c r="I789" s="718"/>
      <c r="J789" s="718"/>
      <c r="K789" s="718"/>
      <c r="L789" s="811"/>
      <c r="M789" s="880"/>
      <c r="N789" s="880"/>
      <c r="O789" s="880"/>
      <c r="P789" s="880"/>
      <c r="Q789" s="880"/>
      <c r="R789" s="880"/>
      <c r="S789" s="880"/>
      <c r="T789" s="811"/>
      <c r="U789" s="880"/>
      <c r="V789" s="880"/>
      <c r="W789" s="881"/>
      <c r="X789" s="881"/>
      <c r="Y789" s="880"/>
      <c r="Z789" s="880"/>
      <c r="AA789" s="880"/>
      <c r="AB789" s="881"/>
      <c r="AC789" s="881"/>
      <c r="AD789" s="880"/>
      <c r="AE789" s="880"/>
      <c r="AF789" s="880"/>
      <c r="AG789" s="881"/>
      <c r="AH789" s="882"/>
    </row>
    <row r="790" ht="15.75" customHeight="1">
      <c r="F790" s="874" t="str">
        <f t="shared" si="2"/>
        <v/>
      </c>
      <c r="G790" s="718"/>
      <c r="H790" s="718"/>
      <c r="I790" s="718"/>
      <c r="J790" s="718"/>
      <c r="K790" s="718"/>
      <c r="L790" s="811"/>
      <c r="M790" s="880"/>
      <c r="N790" s="880"/>
      <c r="O790" s="880"/>
      <c r="P790" s="880"/>
      <c r="Q790" s="880"/>
      <c r="R790" s="880"/>
      <c r="S790" s="880"/>
      <c r="T790" s="811"/>
      <c r="U790" s="880"/>
      <c r="V790" s="880"/>
      <c r="W790" s="881"/>
      <c r="X790" s="881"/>
      <c r="Y790" s="880"/>
      <c r="Z790" s="880"/>
      <c r="AA790" s="880"/>
      <c r="AB790" s="881"/>
      <c r="AC790" s="881"/>
      <c r="AD790" s="880"/>
      <c r="AE790" s="880"/>
      <c r="AF790" s="880"/>
      <c r="AG790" s="881"/>
      <c r="AH790" s="882"/>
    </row>
    <row r="791" ht="15.75" customHeight="1">
      <c r="F791" s="874" t="str">
        <f t="shared" si="2"/>
        <v/>
      </c>
      <c r="G791" s="718"/>
      <c r="H791" s="718"/>
      <c r="I791" s="718"/>
      <c r="J791" s="718"/>
      <c r="K791" s="718"/>
      <c r="L791" s="811"/>
      <c r="M791" s="880"/>
      <c r="N791" s="880"/>
      <c r="O791" s="880"/>
      <c r="P791" s="880"/>
      <c r="Q791" s="880"/>
      <c r="R791" s="880"/>
      <c r="S791" s="880"/>
      <c r="T791" s="811"/>
      <c r="U791" s="880"/>
      <c r="V791" s="880"/>
      <c r="W791" s="881"/>
      <c r="X791" s="881"/>
      <c r="Y791" s="880"/>
      <c r="Z791" s="880"/>
      <c r="AA791" s="880"/>
      <c r="AB791" s="881"/>
      <c r="AC791" s="881"/>
      <c r="AD791" s="880"/>
      <c r="AE791" s="880"/>
      <c r="AF791" s="880"/>
      <c r="AG791" s="881"/>
      <c r="AH791" s="882"/>
    </row>
    <row r="792" ht="15.75" customHeight="1">
      <c r="F792" s="874" t="str">
        <f t="shared" si="2"/>
        <v/>
      </c>
      <c r="G792" s="718"/>
      <c r="H792" s="718"/>
      <c r="I792" s="718"/>
      <c r="J792" s="718"/>
      <c r="K792" s="718"/>
      <c r="L792" s="811"/>
      <c r="M792" s="880"/>
      <c r="N792" s="880"/>
      <c r="O792" s="880"/>
      <c r="P792" s="880"/>
      <c r="Q792" s="880"/>
      <c r="R792" s="880"/>
      <c r="S792" s="880"/>
      <c r="T792" s="811"/>
      <c r="U792" s="880"/>
      <c r="V792" s="880"/>
      <c r="W792" s="881"/>
      <c r="X792" s="881"/>
      <c r="Y792" s="880"/>
      <c r="Z792" s="880"/>
      <c r="AA792" s="880"/>
      <c r="AB792" s="881"/>
      <c r="AC792" s="881"/>
      <c r="AD792" s="880"/>
      <c r="AE792" s="880"/>
      <c r="AF792" s="880"/>
      <c r="AG792" s="881"/>
      <c r="AH792" s="882"/>
    </row>
    <row r="793" ht="15.75" customHeight="1">
      <c r="F793" s="874" t="str">
        <f t="shared" si="2"/>
        <v/>
      </c>
      <c r="G793" s="718"/>
      <c r="H793" s="718"/>
      <c r="I793" s="718"/>
      <c r="J793" s="718"/>
      <c r="K793" s="718"/>
      <c r="L793" s="811"/>
      <c r="M793" s="880"/>
      <c r="N793" s="880"/>
      <c r="O793" s="880"/>
      <c r="P793" s="880"/>
      <c r="Q793" s="880"/>
      <c r="R793" s="880"/>
      <c r="S793" s="880"/>
      <c r="T793" s="811"/>
      <c r="U793" s="880"/>
      <c r="V793" s="880"/>
      <c r="W793" s="881"/>
      <c r="X793" s="881"/>
      <c r="Y793" s="880"/>
      <c r="Z793" s="880"/>
      <c r="AA793" s="880"/>
      <c r="AB793" s="881"/>
      <c r="AC793" s="881"/>
      <c r="AD793" s="880"/>
      <c r="AE793" s="880"/>
      <c r="AF793" s="880"/>
      <c r="AG793" s="881"/>
      <c r="AH793" s="882"/>
    </row>
    <row r="794" ht="15.75" customHeight="1">
      <c r="F794" s="874" t="str">
        <f t="shared" si="2"/>
        <v/>
      </c>
      <c r="G794" s="718"/>
      <c r="H794" s="718"/>
      <c r="I794" s="718"/>
      <c r="J794" s="718"/>
      <c r="K794" s="718"/>
      <c r="L794" s="811"/>
      <c r="M794" s="880"/>
      <c r="N794" s="880"/>
      <c r="O794" s="880"/>
      <c r="P794" s="880"/>
      <c r="Q794" s="880"/>
      <c r="R794" s="880"/>
      <c r="S794" s="880"/>
      <c r="T794" s="811"/>
      <c r="U794" s="880"/>
      <c r="V794" s="880"/>
      <c r="W794" s="881"/>
      <c r="X794" s="881"/>
      <c r="Y794" s="880"/>
      <c r="Z794" s="880"/>
      <c r="AA794" s="880"/>
      <c r="AB794" s="881"/>
      <c r="AC794" s="881"/>
      <c r="AD794" s="880"/>
      <c r="AE794" s="880"/>
      <c r="AF794" s="880"/>
      <c r="AG794" s="881"/>
      <c r="AH794" s="882"/>
    </row>
    <row r="795" ht="15.75" customHeight="1">
      <c r="F795" s="874" t="str">
        <f t="shared" si="2"/>
        <v/>
      </c>
      <c r="G795" s="718"/>
      <c r="H795" s="718"/>
      <c r="I795" s="718"/>
      <c r="J795" s="718"/>
      <c r="K795" s="718"/>
      <c r="L795" s="811"/>
      <c r="M795" s="880"/>
      <c r="N795" s="880"/>
      <c r="O795" s="880"/>
      <c r="P795" s="880"/>
      <c r="Q795" s="880"/>
      <c r="R795" s="880"/>
      <c r="S795" s="880"/>
      <c r="T795" s="811"/>
      <c r="U795" s="880"/>
      <c r="V795" s="880"/>
      <c r="W795" s="881"/>
      <c r="X795" s="881"/>
      <c r="Y795" s="880"/>
      <c r="Z795" s="880"/>
      <c r="AA795" s="880"/>
      <c r="AB795" s="881"/>
      <c r="AC795" s="881"/>
      <c r="AD795" s="880"/>
      <c r="AE795" s="880"/>
      <c r="AF795" s="880"/>
      <c r="AG795" s="881"/>
      <c r="AH795" s="882"/>
    </row>
    <row r="796" ht="15.75" customHeight="1">
      <c r="F796" s="874" t="str">
        <f t="shared" si="2"/>
        <v/>
      </c>
      <c r="G796" s="718"/>
      <c r="H796" s="718"/>
      <c r="I796" s="718"/>
      <c r="J796" s="718"/>
      <c r="K796" s="718"/>
      <c r="L796" s="811"/>
      <c r="M796" s="880"/>
      <c r="N796" s="880"/>
      <c r="O796" s="880"/>
      <c r="P796" s="880"/>
      <c r="Q796" s="880"/>
      <c r="R796" s="880"/>
      <c r="S796" s="880"/>
      <c r="T796" s="811"/>
      <c r="U796" s="880"/>
      <c r="V796" s="880"/>
      <c r="W796" s="881"/>
      <c r="X796" s="881"/>
      <c r="Y796" s="880"/>
      <c r="Z796" s="880"/>
      <c r="AA796" s="880"/>
      <c r="AB796" s="881"/>
      <c r="AC796" s="881"/>
      <c r="AD796" s="880"/>
      <c r="AE796" s="880"/>
      <c r="AF796" s="880"/>
      <c r="AG796" s="881"/>
      <c r="AH796" s="882"/>
    </row>
    <row r="797" ht="15.75" customHeight="1">
      <c r="F797" s="874" t="str">
        <f t="shared" si="2"/>
        <v/>
      </c>
      <c r="G797" s="718"/>
      <c r="H797" s="718"/>
      <c r="I797" s="718"/>
      <c r="J797" s="718"/>
      <c r="K797" s="718"/>
      <c r="L797" s="811"/>
      <c r="M797" s="880"/>
      <c r="N797" s="880"/>
      <c r="O797" s="880"/>
      <c r="P797" s="880"/>
      <c r="Q797" s="880"/>
      <c r="R797" s="880"/>
      <c r="S797" s="880"/>
      <c r="T797" s="811"/>
      <c r="U797" s="880"/>
      <c r="V797" s="880"/>
      <c r="W797" s="881"/>
      <c r="X797" s="881"/>
      <c r="Y797" s="880"/>
      <c r="Z797" s="880"/>
      <c r="AA797" s="880"/>
      <c r="AB797" s="881"/>
      <c r="AC797" s="881"/>
      <c r="AD797" s="880"/>
      <c r="AE797" s="880"/>
      <c r="AF797" s="880"/>
      <c r="AG797" s="881"/>
      <c r="AH797" s="882"/>
    </row>
    <row r="798" ht="15.75" customHeight="1">
      <c r="F798" s="874" t="str">
        <f t="shared" si="2"/>
        <v/>
      </c>
      <c r="G798" s="718"/>
      <c r="H798" s="718"/>
      <c r="I798" s="718"/>
      <c r="J798" s="718"/>
      <c r="K798" s="718"/>
      <c r="L798" s="811"/>
      <c r="M798" s="880"/>
      <c r="N798" s="880"/>
      <c r="O798" s="880"/>
      <c r="P798" s="880"/>
      <c r="Q798" s="880"/>
      <c r="R798" s="880"/>
      <c r="S798" s="880"/>
      <c r="T798" s="811"/>
      <c r="U798" s="880"/>
      <c r="V798" s="880"/>
      <c r="W798" s="881"/>
      <c r="X798" s="881"/>
      <c r="Y798" s="880"/>
      <c r="Z798" s="880"/>
      <c r="AA798" s="880"/>
      <c r="AB798" s="881"/>
      <c r="AC798" s="881"/>
      <c r="AD798" s="880"/>
      <c r="AE798" s="880"/>
      <c r="AF798" s="880"/>
      <c r="AG798" s="881"/>
      <c r="AH798" s="882"/>
    </row>
    <row r="799" ht="15.75" customHeight="1">
      <c r="F799" s="874" t="str">
        <f t="shared" si="2"/>
        <v/>
      </c>
      <c r="G799" s="718"/>
      <c r="H799" s="718"/>
      <c r="I799" s="718"/>
      <c r="J799" s="718"/>
      <c r="K799" s="718"/>
      <c r="L799" s="811"/>
      <c r="M799" s="880"/>
      <c r="N799" s="880"/>
      <c r="O799" s="880"/>
      <c r="P799" s="880"/>
      <c r="Q799" s="880"/>
      <c r="R799" s="880"/>
      <c r="S799" s="880"/>
      <c r="T799" s="811"/>
      <c r="U799" s="880"/>
      <c r="V799" s="880"/>
      <c r="W799" s="881"/>
      <c r="X799" s="881"/>
      <c r="Y799" s="880"/>
      <c r="Z799" s="880"/>
      <c r="AA799" s="880"/>
      <c r="AB799" s="881"/>
      <c r="AC799" s="881"/>
      <c r="AD799" s="880"/>
      <c r="AE799" s="880"/>
      <c r="AF799" s="880"/>
      <c r="AG799" s="881"/>
      <c r="AH799" s="882"/>
    </row>
    <row r="800" ht="15.75" customHeight="1">
      <c r="F800" s="874" t="str">
        <f t="shared" si="2"/>
        <v/>
      </c>
      <c r="G800" s="718"/>
      <c r="H800" s="718"/>
      <c r="I800" s="718"/>
      <c r="J800" s="718"/>
      <c r="K800" s="718"/>
      <c r="L800" s="811"/>
      <c r="M800" s="880"/>
      <c r="N800" s="880"/>
      <c r="O800" s="880"/>
      <c r="P800" s="880"/>
      <c r="Q800" s="880"/>
      <c r="R800" s="880"/>
      <c r="S800" s="880"/>
      <c r="T800" s="811"/>
      <c r="U800" s="880"/>
      <c r="V800" s="880"/>
      <c r="W800" s="881"/>
      <c r="X800" s="881"/>
      <c r="Y800" s="880"/>
      <c r="Z800" s="880"/>
      <c r="AA800" s="880"/>
      <c r="AB800" s="881"/>
      <c r="AC800" s="881"/>
      <c r="AD800" s="880"/>
      <c r="AE800" s="880"/>
      <c r="AF800" s="880"/>
      <c r="AG800" s="881"/>
      <c r="AH800" s="882"/>
    </row>
    <row r="801" ht="15.75" customHeight="1">
      <c r="F801" s="874" t="str">
        <f t="shared" si="2"/>
        <v/>
      </c>
      <c r="G801" s="718"/>
      <c r="H801" s="718"/>
      <c r="I801" s="718"/>
      <c r="J801" s="718"/>
      <c r="K801" s="718"/>
      <c r="L801" s="811"/>
      <c r="M801" s="880"/>
      <c r="N801" s="880"/>
      <c r="O801" s="880"/>
      <c r="P801" s="880"/>
      <c r="Q801" s="880"/>
      <c r="R801" s="880"/>
      <c r="S801" s="880"/>
      <c r="T801" s="811"/>
      <c r="U801" s="880"/>
      <c r="V801" s="880"/>
      <c r="W801" s="881"/>
      <c r="X801" s="881"/>
      <c r="Y801" s="880"/>
      <c r="Z801" s="880"/>
      <c r="AA801" s="880"/>
      <c r="AB801" s="881"/>
      <c r="AC801" s="881"/>
      <c r="AD801" s="880"/>
      <c r="AE801" s="880"/>
      <c r="AF801" s="880"/>
      <c r="AG801" s="881"/>
      <c r="AH801" s="882"/>
    </row>
    <row r="802" ht="15.75" customHeight="1">
      <c r="F802" s="874" t="str">
        <f t="shared" si="2"/>
        <v/>
      </c>
      <c r="G802" s="718"/>
      <c r="H802" s="718"/>
      <c r="I802" s="718"/>
      <c r="J802" s="718"/>
      <c r="K802" s="718"/>
      <c r="L802" s="811"/>
      <c r="M802" s="880"/>
      <c r="N802" s="880"/>
      <c r="O802" s="880"/>
      <c r="P802" s="880"/>
      <c r="Q802" s="880"/>
      <c r="R802" s="880"/>
      <c r="S802" s="880"/>
      <c r="T802" s="811"/>
      <c r="U802" s="880"/>
      <c r="V802" s="880"/>
      <c r="W802" s="881"/>
      <c r="X802" s="881"/>
      <c r="Y802" s="880"/>
      <c r="Z802" s="880"/>
      <c r="AA802" s="880"/>
      <c r="AB802" s="881"/>
      <c r="AC802" s="881"/>
      <c r="AD802" s="880"/>
      <c r="AE802" s="880"/>
      <c r="AF802" s="880"/>
      <c r="AG802" s="881"/>
      <c r="AH802" s="882"/>
    </row>
    <row r="803" ht="15.75" customHeight="1">
      <c r="F803" s="874" t="str">
        <f t="shared" si="2"/>
        <v/>
      </c>
      <c r="G803" s="718"/>
      <c r="H803" s="718"/>
      <c r="I803" s="718"/>
      <c r="J803" s="718"/>
      <c r="K803" s="718"/>
      <c r="L803" s="811"/>
      <c r="M803" s="880"/>
      <c r="N803" s="880"/>
      <c r="O803" s="880"/>
      <c r="P803" s="880"/>
      <c r="Q803" s="880"/>
      <c r="R803" s="880"/>
      <c r="S803" s="880"/>
      <c r="T803" s="811"/>
      <c r="U803" s="880"/>
      <c r="V803" s="880"/>
      <c r="W803" s="881"/>
      <c r="X803" s="881"/>
      <c r="Y803" s="880"/>
      <c r="Z803" s="880"/>
      <c r="AA803" s="880"/>
      <c r="AB803" s="881"/>
      <c r="AC803" s="881"/>
      <c r="AD803" s="880"/>
      <c r="AE803" s="880"/>
      <c r="AF803" s="880"/>
      <c r="AG803" s="881"/>
      <c r="AH803" s="882"/>
    </row>
    <row r="804" ht="15.75" customHeight="1">
      <c r="F804" s="874" t="str">
        <f t="shared" si="2"/>
        <v/>
      </c>
      <c r="G804" s="718"/>
      <c r="H804" s="718"/>
      <c r="I804" s="718"/>
      <c r="J804" s="718"/>
      <c r="K804" s="718"/>
      <c r="L804" s="811"/>
      <c r="M804" s="880"/>
      <c r="N804" s="880"/>
      <c r="O804" s="880"/>
      <c r="P804" s="880"/>
      <c r="Q804" s="880"/>
      <c r="R804" s="880"/>
      <c r="S804" s="880"/>
      <c r="T804" s="811"/>
      <c r="U804" s="880"/>
      <c r="V804" s="880"/>
      <c r="W804" s="881"/>
      <c r="X804" s="881"/>
      <c r="Y804" s="880"/>
      <c r="Z804" s="880"/>
      <c r="AA804" s="880"/>
      <c r="AB804" s="881"/>
      <c r="AC804" s="881"/>
      <c r="AD804" s="880"/>
      <c r="AE804" s="880"/>
      <c r="AF804" s="880"/>
      <c r="AG804" s="881"/>
      <c r="AH804" s="882"/>
    </row>
    <row r="805" ht="15.75" customHeight="1">
      <c r="F805" s="874" t="str">
        <f t="shared" si="2"/>
        <v/>
      </c>
      <c r="G805" s="718"/>
      <c r="H805" s="718"/>
      <c r="I805" s="718"/>
      <c r="J805" s="718"/>
      <c r="K805" s="718"/>
      <c r="L805" s="811"/>
      <c r="M805" s="880"/>
      <c r="N805" s="880"/>
      <c r="O805" s="880"/>
      <c r="P805" s="880"/>
      <c r="Q805" s="880"/>
      <c r="R805" s="880"/>
      <c r="S805" s="880"/>
      <c r="T805" s="811"/>
      <c r="U805" s="880"/>
      <c r="V805" s="880"/>
      <c r="W805" s="881"/>
      <c r="X805" s="881"/>
      <c r="Y805" s="880"/>
      <c r="Z805" s="880"/>
      <c r="AA805" s="880"/>
      <c r="AB805" s="881"/>
      <c r="AC805" s="881"/>
      <c r="AD805" s="880"/>
      <c r="AE805" s="880"/>
      <c r="AF805" s="880"/>
      <c r="AG805" s="881"/>
      <c r="AH805" s="882"/>
    </row>
    <row r="806" ht="15.75" customHeight="1">
      <c r="F806" s="874" t="str">
        <f t="shared" si="2"/>
        <v/>
      </c>
      <c r="G806" s="718"/>
      <c r="H806" s="718"/>
      <c r="I806" s="718"/>
      <c r="J806" s="718"/>
      <c r="K806" s="718"/>
      <c r="L806" s="811"/>
      <c r="M806" s="880"/>
      <c r="N806" s="880"/>
      <c r="O806" s="880"/>
      <c r="P806" s="880"/>
      <c r="Q806" s="880"/>
      <c r="R806" s="880"/>
      <c r="S806" s="880"/>
      <c r="T806" s="811"/>
      <c r="U806" s="880"/>
      <c r="V806" s="880"/>
      <c r="W806" s="881"/>
      <c r="X806" s="881"/>
      <c r="Y806" s="880"/>
      <c r="Z806" s="880"/>
      <c r="AA806" s="880"/>
      <c r="AB806" s="881"/>
      <c r="AC806" s="881"/>
      <c r="AD806" s="880"/>
      <c r="AE806" s="880"/>
      <c r="AF806" s="880"/>
      <c r="AG806" s="881"/>
      <c r="AH806" s="882"/>
    </row>
    <row r="807" ht="15.75" customHeight="1">
      <c r="F807" s="874" t="str">
        <f t="shared" si="2"/>
        <v/>
      </c>
      <c r="G807" s="718"/>
      <c r="H807" s="718"/>
      <c r="I807" s="718"/>
      <c r="J807" s="718"/>
      <c r="K807" s="718"/>
      <c r="L807" s="811"/>
      <c r="M807" s="880"/>
      <c r="N807" s="880"/>
      <c r="O807" s="880"/>
      <c r="P807" s="880"/>
      <c r="Q807" s="880"/>
      <c r="R807" s="880"/>
      <c r="S807" s="880"/>
      <c r="T807" s="811"/>
      <c r="U807" s="880"/>
      <c r="V807" s="880"/>
      <c r="W807" s="881"/>
      <c r="X807" s="881"/>
      <c r="Y807" s="880"/>
      <c r="Z807" s="880"/>
      <c r="AA807" s="880"/>
      <c r="AB807" s="881"/>
      <c r="AC807" s="881"/>
      <c r="AD807" s="880"/>
      <c r="AE807" s="880"/>
      <c r="AF807" s="880"/>
      <c r="AG807" s="881"/>
      <c r="AH807" s="882"/>
    </row>
    <row r="808" ht="15.75" customHeight="1">
      <c r="F808" s="874" t="str">
        <f t="shared" si="2"/>
        <v/>
      </c>
      <c r="G808" s="718"/>
      <c r="H808" s="718"/>
      <c r="I808" s="718"/>
      <c r="J808" s="718"/>
      <c r="K808" s="718"/>
      <c r="L808" s="811"/>
      <c r="M808" s="880"/>
      <c r="N808" s="880"/>
      <c r="O808" s="880"/>
      <c r="P808" s="880"/>
      <c r="Q808" s="880"/>
      <c r="R808" s="880"/>
      <c r="S808" s="880"/>
      <c r="T808" s="811"/>
      <c r="U808" s="880"/>
      <c r="V808" s="880"/>
      <c r="W808" s="881"/>
      <c r="X808" s="881"/>
      <c r="Y808" s="880"/>
      <c r="Z808" s="880"/>
      <c r="AA808" s="880"/>
      <c r="AB808" s="881"/>
      <c r="AC808" s="881"/>
      <c r="AD808" s="880"/>
      <c r="AE808" s="880"/>
      <c r="AF808" s="880"/>
      <c r="AG808" s="881"/>
      <c r="AH808" s="882"/>
    </row>
    <row r="809" ht="15.75" customHeight="1">
      <c r="F809" s="874" t="str">
        <f t="shared" si="2"/>
        <v/>
      </c>
      <c r="G809" s="718"/>
      <c r="H809" s="718"/>
      <c r="I809" s="718"/>
      <c r="J809" s="718"/>
      <c r="K809" s="718"/>
      <c r="L809" s="811"/>
      <c r="M809" s="880"/>
      <c r="N809" s="880"/>
      <c r="O809" s="880"/>
      <c r="P809" s="880"/>
      <c r="Q809" s="880"/>
      <c r="R809" s="880"/>
      <c r="S809" s="880"/>
      <c r="T809" s="811"/>
      <c r="U809" s="880"/>
      <c r="V809" s="880"/>
      <c r="W809" s="881"/>
      <c r="X809" s="881"/>
      <c r="Y809" s="880"/>
      <c r="Z809" s="880"/>
      <c r="AA809" s="880"/>
      <c r="AB809" s="881"/>
      <c r="AC809" s="881"/>
      <c r="AD809" s="880"/>
      <c r="AE809" s="880"/>
      <c r="AF809" s="880"/>
      <c r="AG809" s="881"/>
      <c r="AH809" s="882"/>
    </row>
    <row r="810" ht="15.75" customHeight="1">
      <c r="F810" s="874" t="str">
        <f t="shared" si="2"/>
        <v/>
      </c>
      <c r="G810" s="718"/>
      <c r="H810" s="718"/>
      <c r="I810" s="718"/>
      <c r="J810" s="718"/>
      <c r="K810" s="718"/>
      <c r="L810" s="811"/>
      <c r="M810" s="880"/>
      <c r="N810" s="880"/>
      <c r="O810" s="880"/>
      <c r="P810" s="880"/>
      <c r="Q810" s="880"/>
      <c r="R810" s="880"/>
      <c r="S810" s="880"/>
      <c r="T810" s="811"/>
      <c r="U810" s="880"/>
      <c r="V810" s="880"/>
      <c r="W810" s="881"/>
      <c r="X810" s="881"/>
      <c r="Y810" s="880"/>
      <c r="Z810" s="880"/>
      <c r="AA810" s="880"/>
      <c r="AB810" s="881"/>
      <c r="AC810" s="881"/>
      <c r="AD810" s="880"/>
      <c r="AE810" s="880"/>
      <c r="AF810" s="880"/>
      <c r="AG810" s="881"/>
      <c r="AH810" s="882"/>
    </row>
    <row r="811" ht="15.75" customHeight="1">
      <c r="F811" s="874" t="str">
        <f t="shared" si="2"/>
        <v/>
      </c>
      <c r="G811" s="718"/>
      <c r="H811" s="718"/>
      <c r="I811" s="718"/>
      <c r="J811" s="718"/>
      <c r="K811" s="718"/>
      <c r="L811" s="811"/>
      <c r="M811" s="880"/>
      <c r="N811" s="880"/>
      <c r="O811" s="880"/>
      <c r="P811" s="880"/>
      <c r="Q811" s="880"/>
      <c r="R811" s="880"/>
      <c r="S811" s="880"/>
      <c r="T811" s="811"/>
      <c r="U811" s="880"/>
      <c r="V811" s="880"/>
      <c r="W811" s="881"/>
      <c r="X811" s="881"/>
      <c r="Y811" s="880"/>
      <c r="Z811" s="880"/>
      <c r="AA811" s="880"/>
      <c r="AB811" s="881"/>
      <c r="AC811" s="881"/>
      <c r="AD811" s="880"/>
      <c r="AE811" s="880"/>
      <c r="AF811" s="880"/>
      <c r="AG811" s="881"/>
      <c r="AH811" s="882"/>
    </row>
    <row r="812" ht="15.75" customHeight="1">
      <c r="F812" s="874" t="str">
        <f t="shared" si="2"/>
        <v/>
      </c>
      <c r="G812" s="718"/>
      <c r="H812" s="718"/>
      <c r="I812" s="718"/>
      <c r="J812" s="718"/>
      <c r="K812" s="718"/>
      <c r="L812" s="811"/>
      <c r="M812" s="880"/>
      <c r="N812" s="880"/>
      <c r="O812" s="880"/>
      <c r="P812" s="880"/>
      <c r="Q812" s="880"/>
      <c r="R812" s="880"/>
      <c r="S812" s="880"/>
      <c r="T812" s="811"/>
      <c r="U812" s="880"/>
      <c r="V812" s="880"/>
      <c r="W812" s="881"/>
      <c r="X812" s="881"/>
      <c r="Y812" s="880"/>
      <c r="Z812" s="880"/>
      <c r="AA812" s="880"/>
      <c r="AB812" s="881"/>
      <c r="AC812" s="881"/>
      <c r="AD812" s="880"/>
      <c r="AE812" s="880"/>
      <c r="AF812" s="880"/>
      <c r="AG812" s="881"/>
      <c r="AH812" s="882"/>
    </row>
    <row r="813" ht="15.75" customHeight="1">
      <c r="F813" s="874" t="str">
        <f t="shared" si="2"/>
        <v/>
      </c>
      <c r="G813" s="718"/>
      <c r="H813" s="718"/>
      <c r="I813" s="718"/>
      <c r="J813" s="718"/>
      <c r="K813" s="718"/>
      <c r="L813" s="811"/>
      <c r="M813" s="880"/>
      <c r="N813" s="880"/>
      <c r="O813" s="880"/>
      <c r="P813" s="880"/>
      <c r="Q813" s="880"/>
      <c r="R813" s="880"/>
      <c r="S813" s="880"/>
      <c r="T813" s="811"/>
      <c r="U813" s="880"/>
      <c r="V813" s="880"/>
      <c r="W813" s="881"/>
      <c r="X813" s="881"/>
      <c r="Y813" s="880"/>
      <c r="Z813" s="880"/>
      <c r="AA813" s="880"/>
      <c r="AB813" s="881"/>
      <c r="AC813" s="881"/>
      <c r="AD813" s="880"/>
      <c r="AE813" s="880"/>
      <c r="AF813" s="880"/>
      <c r="AG813" s="881"/>
      <c r="AH813" s="882"/>
    </row>
    <row r="814" ht="15.75" customHeight="1">
      <c r="F814" s="874" t="str">
        <f t="shared" si="2"/>
        <v/>
      </c>
      <c r="G814" s="718"/>
      <c r="H814" s="718"/>
      <c r="I814" s="718"/>
      <c r="J814" s="718"/>
      <c r="K814" s="718"/>
      <c r="L814" s="811"/>
      <c r="M814" s="880"/>
      <c r="N814" s="880"/>
      <c r="O814" s="880"/>
      <c r="P814" s="880"/>
      <c r="Q814" s="880"/>
      <c r="R814" s="880"/>
      <c r="S814" s="880"/>
      <c r="T814" s="811"/>
      <c r="U814" s="880"/>
      <c r="V814" s="880"/>
      <c r="W814" s="881"/>
      <c r="X814" s="881"/>
      <c r="Y814" s="880"/>
      <c r="Z814" s="880"/>
      <c r="AA814" s="880"/>
      <c r="AB814" s="881"/>
      <c r="AC814" s="881"/>
      <c r="AD814" s="880"/>
      <c r="AE814" s="880"/>
      <c r="AF814" s="880"/>
      <c r="AG814" s="881"/>
      <c r="AH814" s="882"/>
    </row>
    <row r="815" ht="15.75" customHeight="1">
      <c r="F815" s="874" t="str">
        <f t="shared" si="2"/>
        <v/>
      </c>
      <c r="G815" s="718"/>
      <c r="H815" s="718"/>
      <c r="I815" s="718"/>
      <c r="J815" s="718"/>
      <c r="K815" s="718"/>
      <c r="L815" s="811"/>
      <c r="M815" s="880"/>
      <c r="N815" s="880"/>
      <c r="O815" s="880"/>
      <c r="P815" s="880"/>
      <c r="Q815" s="880"/>
      <c r="R815" s="880"/>
      <c r="S815" s="880"/>
      <c r="T815" s="811"/>
      <c r="U815" s="880"/>
      <c r="V815" s="880"/>
      <c r="W815" s="881"/>
      <c r="X815" s="881"/>
      <c r="Y815" s="880"/>
      <c r="Z815" s="880"/>
      <c r="AA815" s="880"/>
      <c r="AB815" s="881"/>
      <c r="AC815" s="881"/>
      <c r="AD815" s="880"/>
      <c r="AE815" s="880"/>
      <c r="AF815" s="880"/>
      <c r="AG815" s="881"/>
      <c r="AH815" s="882"/>
    </row>
    <row r="816" ht="15.75" customHeight="1">
      <c r="F816" s="874" t="str">
        <f t="shared" si="2"/>
        <v/>
      </c>
      <c r="G816" s="718"/>
      <c r="H816" s="718"/>
      <c r="I816" s="718"/>
      <c r="J816" s="718"/>
      <c r="K816" s="718"/>
      <c r="L816" s="811"/>
      <c r="M816" s="880"/>
      <c r="N816" s="880"/>
      <c r="O816" s="880"/>
      <c r="P816" s="880"/>
      <c r="Q816" s="880"/>
      <c r="R816" s="880"/>
      <c r="S816" s="880"/>
      <c r="T816" s="811"/>
      <c r="U816" s="880"/>
      <c r="V816" s="880"/>
      <c r="W816" s="881"/>
      <c r="X816" s="881"/>
      <c r="Y816" s="880"/>
      <c r="Z816" s="880"/>
      <c r="AA816" s="880"/>
      <c r="AB816" s="881"/>
      <c r="AC816" s="881"/>
      <c r="AD816" s="880"/>
      <c r="AE816" s="880"/>
      <c r="AF816" s="880"/>
      <c r="AG816" s="881"/>
      <c r="AH816" s="882"/>
    </row>
    <row r="817" ht="15.75" customHeight="1">
      <c r="F817" s="874" t="str">
        <f t="shared" si="2"/>
        <v/>
      </c>
      <c r="G817" s="718"/>
      <c r="H817" s="718"/>
      <c r="I817" s="718"/>
      <c r="J817" s="718"/>
      <c r="K817" s="718"/>
      <c r="L817" s="811"/>
      <c r="M817" s="880"/>
      <c r="N817" s="880"/>
      <c r="O817" s="880"/>
      <c r="P817" s="880"/>
      <c r="Q817" s="880"/>
      <c r="R817" s="880"/>
      <c r="S817" s="880"/>
      <c r="T817" s="811"/>
      <c r="U817" s="880"/>
      <c r="V817" s="880"/>
      <c r="W817" s="881"/>
      <c r="X817" s="881"/>
      <c r="Y817" s="880"/>
      <c r="Z817" s="880"/>
      <c r="AA817" s="880"/>
      <c r="AB817" s="881"/>
      <c r="AC817" s="881"/>
      <c r="AD817" s="880"/>
      <c r="AE817" s="880"/>
      <c r="AF817" s="880"/>
      <c r="AG817" s="881"/>
      <c r="AH817" s="882"/>
    </row>
    <row r="818" ht="15.75" customHeight="1">
      <c r="F818" s="874" t="str">
        <f t="shared" si="2"/>
        <v/>
      </c>
      <c r="G818" s="718"/>
      <c r="H818" s="718"/>
      <c r="I818" s="718"/>
      <c r="J818" s="718"/>
      <c r="K818" s="718"/>
      <c r="L818" s="811"/>
      <c r="M818" s="880"/>
      <c r="N818" s="880"/>
      <c r="O818" s="880"/>
      <c r="P818" s="880"/>
      <c r="Q818" s="880"/>
      <c r="R818" s="880"/>
      <c r="S818" s="880"/>
      <c r="T818" s="811"/>
      <c r="U818" s="880"/>
      <c r="V818" s="880"/>
      <c r="W818" s="881"/>
      <c r="X818" s="881"/>
      <c r="Y818" s="880"/>
      <c r="Z818" s="880"/>
      <c r="AA818" s="880"/>
      <c r="AB818" s="881"/>
      <c r="AC818" s="881"/>
      <c r="AD818" s="880"/>
      <c r="AE818" s="880"/>
      <c r="AF818" s="880"/>
      <c r="AG818" s="881"/>
      <c r="AH818" s="882"/>
    </row>
    <row r="819" ht="15.75" customHeight="1">
      <c r="F819" s="874" t="str">
        <f t="shared" si="2"/>
        <v/>
      </c>
      <c r="G819" s="718"/>
      <c r="H819" s="718"/>
      <c r="I819" s="718"/>
      <c r="J819" s="718"/>
      <c r="K819" s="718"/>
      <c r="L819" s="811"/>
      <c r="M819" s="880"/>
      <c r="N819" s="880"/>
      <c r="O819" s="880"/>
      <c r="P819" s="880"/>
      <c r="Q819" s="880"/>
      <c r="R819" s="880"/>
      <c r="S819" s="880"/>
      <c r="T819" s="811"/>
      <c r="U819" s="880"/>
      <c r="V819" s="880"/>
      <c r="W819" s="881"/>
      <c r="X819" s="881"/>
      <c r="Y819" s="880"/>
      <c r="Z819" s="880"/>
      <c r="AA819" s="880"/>
      <c r="AB819" s="881"/>
      <c r="AC819" s="881"/>
      <c r="AD819" s="880"/>
      <c r="AE819" s="880"/>
      <c r="AF819" s="880"/>
      <c r="AG819" s="881"/>
      <c r="AH819" s="882"/>
    </row>
    <row r="820" ht="15.75" customHeight="1">
      <c r="F820" s="874" t="str">
        <f t="shared" si="2"/>
        <v/>
      </c>
      <c r="G820" s="718"/>
      <c r="H820" s="718"/>
      <c r="I820" s="718"/>
      <c r="J820" s="718"/>
      <c r="K820" s="718"/>
      <c r="L820" s="811"/>
      <c r="M820" s="880"/>
      <c r="N820" s="880"/>
      <c r="O820" s="880"/>
      <c r="P820" s="880"/>
      <c r="Q820" s="880"/>
      <c r="R820" s="880"/>
      <c r="S820" s="880"/>
      <c r="T820" s="811"/>
      <c r="U820" s="880"/>
      <c r="V820" s="880"/>
      <c r="W820" s="881"/>
      <c r="X820" s="881"/>
      <c r="Y820" s="880"/>
      <c r="Z820" s="880"/>
      <c r="AA820" s="880"/>
      <c r="AB820" s="881"/>
      <c r="AC820" s="881"/>
      <c r="AD820" s="880"/>
      <c r="AE820" s="880"/>
      <c r="AF820" s="880"/>
      <c r="AG820" s="881"/>
      <c r="AH820" s="882"/>
    </row>
    <row r="821" ht="15.75" customHeight="1">
      <c r="F821" s="874" t="str">
        <f t="shared" si="2"/>
        <v/>
      </c>
      <c r="G821" s="718"/>
      <c r="H821" s="718"/>
      <c r="I821" s="718"/>
      <c r="J821" s="718"/>
      <c r="K821" s="718"/>
      <c r="L821" s="811"/>
      <c r="M821" s="880"/>
      <c r="N821" s="880"/>
      <c r="O821" s="880"/>
      <c r="P821" s="880"/>
      <c r="Q821" s="880"/>
      <c r="R821" s="880"/>
      <c r="S821" s="880"/>
      <c r="T821" s="811"/>
      <c r="U821" s="880"/>
      <c r="V821" s="880"/>
      <c r="W821" s="881"/>
      <c r="X821" s="881"/>
      <c r="Y821" s="880"/>
      <c r="Z821" s="880"/>
      <c r="AA821" s="880"/>
      <c r="AB821" s="881"/>
      <c r="AC821" s="881"/>
      <c r="AD821" s="880"/>
      <c r="AE821" s="880"/>
      <c r="AF821" s="880"/>
      <c r="AG821" s="881"/>
      <c r="AH821" s="882"/>
    </row>
    <row r="822" ht="15.75" customHeight="1">
      <c r="F822" s="874" t="str">
        <f t="shared" si="2"/>
        <v/>
      </c>
      <c r="G822" s="718"/>
      <c r="H822" s="718"/>
      <c r="I822" s="718"/>
      <c r="J822" s="718"/>
      <c r="K822" s="718"/>
      <c r="L822" s="811"/>
      <c r="M822" s="880"/>
      <c r="N822" s="880"/>
      <c r="O822" s="880"/>
      <c r="P822" s="880"/>
      <c r="Q822" s="880"/>
      <c r="R822" s="880"/>
      <c r="S822" s="880"/>
      <c r="T822" s="811"/>
      <c r="U822" s="880"/>
      <c r="V822" s="880"/>
      <c r="W822" s="881"/>
      <c r="X822" s="881"/>
      <c r="Y822" s="880"/>
      <c r="Z822" s="880"/>
      <c r="AA822" s="880"/>
      <c r="AB822" s="881"/>
      <c r="AC822" s="881"/>
      <c r="AD822" s="880"/>
      <c r="AE822" s="880"/>
      <c r="AF822" s="880"/>
      <c r="AG822" s="881"/>
      <c r="AH822" s="882"/>
    </row>
    <row r="823" ht="15.75" customHeight="1">
      <c r="F823" s="874" t="str">
        <f t="shared" si="2"/>
        <v/>
      </c>
      <c r="G823" s="718"/>
      <c r="H823" s="718"/>
      <c r="I823" s="718"/>
      <c r="J823" s="718"/>
      <c r="K823" s="718"/>
      <c r="L823" s="811"/>
      <c r="M823" s="880"/>
      <c r="N823" s="880"/>
      <c r="O823" s="880"/>
      <c r="P823" s="880"/>
      <c r="Q823" s="880"/>
      <c r="R823" s="880"/>
      <c r="S823" s="880"/>
      <c r="T823" s="811"/>
      <c r="U823" s="880"/>
      <c r="V823" s="880"/>
      <c r="W823" s="881"/>
      <c r="X823" s="881"/>
      <c r="Y823" s="880"/>
      <c r="Z823" s="880"/>
      <c r="AA823" s="880"/>
      <c r="AB823" s="881"/>
      <c r="AC823" s="881"/>
      <c r="AD823" s="880"/>
      <c r="AE823" s="880"/>
      <c r="AF823" s="880"/>
      <c r="AG823" s="881"/>
      <c r="AH823" s="882"/>
    </row>
    <row r="824" ht="15.75" customHeight="1">
      <c r="F824" s="874" t="str">
        <f t="shared" si="2"/>
        <v/>
      </c>
      <c r="G824" s="718"/>
      <c r="H824" s="718"/>
      <c r="I824" s="718"/>
      <c r="J824" s="718"/>
      <c r="K824" s="718"/>
      <c r="L824" s="811"/>
      <c r="M824" s="880"/>
      <c r="N824" s="880"/>
      <c r="O824" s="880"/>
      <c r="P824" s="880"/>
      <c r="Q824" s="880"/>
      <c r="R824" s="880"/>
      <c r="S824" s="880"/>
      <c r="T824" s="811"/>
      <c r="U824" s="880"/>
      <c r="V824" s="880"/>
      <c r="W824" s="881"/>
      <c r="X824" s="881"/>
      <c r="Y824" s="880"/>
      <c r="Z824" s="880"/>
      <c r="AA824" s="880"/>
      <c r="AB824" s="881"/>
      <c r="AC824" s="881"/>
      <c r="AD824" s="880"/>
      <c r="AE824" s="880"/>
      <c r="AF824" s="880"/>
      <c r="AG824" s="881"/>
      <c r="AH824" s="882"/>
    </row>
    <row r="825" ht="15.75" customHeight="1">
      <c r="F825" s="874" t="str">
        <f t="shared" si="2"/>
        <v/>
      </c>
      <c r="G825" s="718"/>
      <c r="H825" s="718"/>
      <c r="I825" s="718"/>
      <c r="J825" s="718"/>
      <c r="K825" s="718"/>
      <c r="L825" s="811"/>
      <c r="M825" s="880"/>
      <c r="N825" s="880"/>
      <c r="O825" s="880"/>
      <c r="P825" s="880"/>
      <c r="Q825" s="880"/>
      <c r="R825" s="880"/>
      <c r="S825" s="880"/>
      <c r="T825" s="811"/>
      <c r="U825" s="880"/>
      <c r="V825" s="880"/>
      <c r="W825" s="881"/>
      <c r="X825" s="881"/>
      <c r="Y825" s="880"/>
      <c r="Z825" s="880"/>
      <c r="AA825" s="880"/>
      <c r="AB825" s="881"/>
      <c r="AC825" s="881"/>
      <c r="AD825" s="880"/>
      <c r="AE825" s="880"/>
      <c r="AF825" s="880"/>
      <c r="AG825" s="881"/>
      <c r="AH825" s="882"/>
    </row>
    <row r="826" ht="15.75" customHeight="1">
      <c r="F826" s="874" t="str">
        <f t="shared" si="2"/>
        <v/>
      </c>
      <c r="G826" s="718"/>
      <c r="H826" s="718"/>
      <c r="I826" s="718"/>
      <c r="J826" s="718"/>
      <c r="K826" s="718"/>
      <c r="L826" s="811"/>
      <c r="M826" s="880"/>
      <c r="N826" s="880"/>
      <c r="O826" s="880"/>
      <c r="P826" s="880"/>
      <c r="Q826" s="880"/>
      <c r="R826" s="880"/>
      <c r="S826" s="880"/>
      <c r="T826" s="811"/>
      <c r="U826" s="880"/>
      <c r="V826" s="880"/>
      <c r="W826" s="881"/>
      <c r="X826" s="881"/>
      <c r="Y826" s="880"/>
      <c r="Z826" s="880"/>
      <c r="AA826" s="880"/>
      <c r="AB826" s="881"/>
      <c r="AC826" s="881"/>
      <c r="AD826" s="880"/>
      <c r="AE826" s="880"/>
      <c r="AF826" s="880"/>
      <c r="AG826" s="881"/>
      <c r="AH826" s="882"/>
    </row>
    <row r="827" ht="15.75" customHeight="1">
      <c r="F827" s="874" t="str">
        <f t="shared" si="2"/>
        <v/>
      </c>
      <c r="G827" s="718"/>
      <c r="H827" s="718"/>
      <c r="I827" s="718"/>
      <c r="J827" s="718"/>
      <c r="K827" s="718"/>
      <c r="L827" s="811"/>
      <c r="M827" s="880"/>
      <c r="N827" s="880"/>
      <c r="O827" s="880"/>
      <c r="P827" s="880"/>
      <c r="Q827" s="880"/>
      <c r="R827" s="880"/>
      <c r="S827" s="880"/>
      <c r="T827" s="811"/>
      <c r="U827" s="880"/>
      <c r="V827" s="880"/>
      <c r="W827" s="881"/>
      <c r="X827" s="881"/>
      <c r="Y827" s="880"/>
      <c r="Z827" s="880"/>
      <c r="AA827" s="880"/>
      <c r="AB827" s="881"/>
      <c r="AC827" s="881"/>
      <c r="AD827" s="880"/>
      <c r="AE827" s="880"/>
      <c r="AF827" s="880"/>
      <c r="AG827" s="881"/>
      <c r="AH827" s="882"/>
    </row>
    <row r="828" ht="15.75" customHeight="1">
      <c r="F828" s="874" t="str">
        <f t="shared" si="2"/>
        <v/>
      </c>
      <c r="G828" s="718"/>
      <c r="H828" s="718"/>
      <c r="I828" s="718"/>
      <c r="J828" s="718"/>
      <c r="K828" s="718"/>
      <c r="L828" s="811"/>
      <c r="M828" s="880"/>
      <c r="N828" s="880"/>
      <c r="O828" s="880"/>
      <c r="P828" s="880"/>
      <c r="Q828" s="880"/>
      <c r="R828" s="880"/>
      <c r="S828" s="880"/>
      <c r="T828" s="811"/>
      <c r="U828" s="880"/>
      <c r="V828" s="880"/>
      <c r="W828" s="881"/>
      <c r="X828" s="881"/>
      <c r="Y828" s="880"/>
      <c r="Z828" s="880"/>
      <c r="AA828" s="880"/>
      <c r="AB828" s="881"/>
      <c r="AC828" s="881"/>
      <c r="AD828" s="880"/>
      <c r="AE828" s="880"/>
      <c r="AF828" s="880"/>
      <c r="AG828" s="881"/>
      <c r="AH828" s="882"/>
    </row>
    <row r="829" ht="15.75" customHeight="1">
      <c r="F829" s="874" t="str">
        <f t="shared" si="2"/>
        <v/>
      </c>
      <c r="G829" s="718"/>
      <c r="H829" s="718"/>
      <c r="I829" s="718"/>
      <c r="J829" s="718"/>
      <c r="K829" s="718"/>
      <c r="L829" s="811"/>
      <c r="M829" s="880"/>
      <c r="N829" s="880"/>
      <c r="O829" s="880"/>
      <c r="P829" s="880"/>
      <c r="Q829" s="880"/>
      <c r="R829" s="880"/>
      <c r="S829" s="880"/>
      <c r="T829" s="811"/>
      <c r="U829" s="880"/>
      <c r="V829" s="880"/>
      <c r="W829" s="881"/>
      <c r="X829" s="881"/>
      <c r="Y829" s="880"/>
      <c r="Z829" s="880"/>
      <c r="AA829" s="880"/>
      <c r="AB829" s="881"/>
      <c r="AC829" s="881"/>
      <c r="AD829" s="880"/>
      <c r="AE829" s="880"/>
      <c r="AF829" s="880"/>
      <c r="AG829" s="881"/>
      <c r="AH829" s="882"/>
    </row>
    <row r="830" ht="15.75" customHeight="1">
      <c r="F830" s="874" t="str">
        <f t="shared" si="2"/>
        <v/>
      </c>
      <c r="G830" s="718"/>
      <c r="H830" s="718"/>
      <c r="I830" s="718"/>
      <c r="J830" s="718"/>
      <c r="K830" s="718"/>
      <c r="L830" s="811"/>
      <c r="M830" s="880"/>
      <c r="N830" s="880"/>
      <c r="O830" s="880"/>
      <c r="P830" s="880"/>
      <c r="Q830" s="880"/>
      <c r="R830" s="880"/>
      <c r="S830" s="880"/>
      <c r="T830" s="811"/>
      <c r="U830" s="880"/>
      <c r="V830" s="880"/>
      <c r="W830" s="881"/>
      <c r="X830" s="881"/>
      <c r="Y830" s="880"/>
      <c r="Z830" s="880"/>
      <c r="AA830" s="880"/>
      <c r="AB830" s="881"/>
      <c r="AC830" s="881"/>
      <c r="AD830" s="880"/>
      <c r="AE830" s="880"/>
      <c r="AF830" s="880"/>
      <c r="AG830" s="881"/>
      <c r="AH830" s="882"/>
    </row>
    <row r="831" ht="15.75" customHeight="1">
      <c r="F831" s="874" t="str">
        <f t="shared" si="2"/>
        <v/>
      </c>
      <c r="G831" s="718"/>
      <c r="H831" s="718"/>
      <c r="I831" s="718"/>
      <c r="J831" s="718"/>
      <c r="K831" s="718"/>
      <c r="L831" s="811"/>
      <c r="M831" s="880"/>
      <c r="N831" s="880"/>
      <c r="O831" s="880"/>
      <c r="P831" s="880"/>
      <c r="Q831" s="880"/>
      <c r="R831" s="880"/>
      <c r="S831" s="880"/>
      <c r="T831" s="811"/>
      <c r="U831" s="880"/>
      <c r="V831" s="880"/>
      <c r="W831" s="881"/>
      <c r="X831" s="881"/>
      <c r="Y831" s="880"/>
      <c r="Z831" s="880"/>
      <c r="AA831" s="880"/>
      <c r="AB831" s="881"/>
      <c r="AC831" s="881"/>
      <c r="AD831" s="880"/>
      <c r="AE831" s="880"/>
      <c r="AF831" s="880"/>
      <c r="AG831" s="881"/>
      <c r="AH831" s="882"/>
    </row>
    <row r="832" ht="15.75" customHeight="1">
      <c r="F832" s="874" t="str">
        <f t="shared" si="2"/>
        <v/>
      </c>
      <c r="G832" s="718"/>
      <c r="H832" s="718"/>
      <c r="I832" s="718"/>
      <c r="J832" s="718"/>
      <c r="K832" s="718"/>
      <c r="L832" s="811"/>
      <c r="M832" s="880"/>
      <c r="N832" s="880"/>
      <c r="O832" s="880"/>
      <c r="P832" s="880"/>
      <c r="Q832" s="880"/>
      <c r="R832" s="880"/>
      <c r="S832" s="880"/>
      <c r="T832" s="811"/>
      <c r="U832" s="880"/>
      <c r="V832" s="880"/>
      <c r="W832" s="881"/>
      <c r="X832" s="881"/>
      <c r="Y832" s="880"/>
      <c r="Z832" s="880"/>
      <c r="AA832" s="880"/>
      <c r="AB832" s="881"/>
      <c r="AC832" s="881"/>
      <c r="AD832" s="880"/>
      <c r="AE832" s="880"/>
      <c r="AF832" s="880"/>
      <c r="AG832" s="881"/>
      <c r="AH832" s="882"/>
    </row>
    <row r="833" ht="15.75" customHeight="1">
      <c r="F833" s="874" t="str">
        <f t="shared" si="2"/>
        <v/>
      </c>
      <c r="G833" s="718"/>
      <c r="H833" s="718"/>
      <c r="I833" s="718"/>
      <c r="J833" s="718"/>
      <c r="K833" s="718"/>
      <c r="L833" s="811"/>
      <c r="M833" s="880"/>
      <c r="N833" s="880"/>
      <c r="O833" s="880"/>
      <c r="P833" s="880"/>
      <c r="Q833" s="880"/>
      <c r="R833" s="880"/>
      <c r="S833" s="880"/>
      <c r="T833" s="811"/>
      <c r="U833" s="880"/>
      <c r="V833" s="880"/>
      <c r="W833" s="881"/>
      <c r="X833" s="881"/>
      <c r="Y833" s="880"/>
      <c r="Z833" s="880"/>
      <c r="AA833" s="880"/>
      <c r="AB833" s="881"/>
      <c r="AC833" s="881"/>
      <c r="AD833" s="880"/>
      <c r="AE833" s="880"/>
      <c r="AF833" s="880"/>
      <c r="AG833" s="881"/>
      <c r="AH833" s="882"/>
    </row>
    <row r="834" ht="15.75" customHeight="1">
      <c r="F834" s="874" t="str">
        <f t="shared" si="2"/>
        <v/>
      </c>
      <c r="G834" s="718"/>
      <c r="H834" s="718"/>
      <c r="I834" s="718"/>
      <c r="J834" s="718"/>
      <c r="K834" s="718"/>
      <c r="L834" s="811"/>
      <c r="M834" s="880"/>
      <c r="N834" s="880"/>
      <c r="O834" s="880"/>
      <c r="P834" s="880"/>
      <c r="Q834" s="880"/>
      <c r="R834" s="880"/>
      <c r="S834" s="880"/>
      <c r="T834" s="811"/>
      <c r="U834" s="880"/>
      <c r="V834" s="880"/>
      <c r="W834" s="881"/>
      <c r="X834" s="881"/>
      <c r="Y834" s="880"/>
      <c r="Z834" s="880"/>
      <c r="AA834" s="880"/>
      <c r="AB834" s="881"/>
      <c r="AC834" s="881"/>
      <c r="AD834" s="880"/>
      <c r="AE834" s="880"/>
      <c r="AF834" s="880"/>
      <c r="AG834" s="881"/>
      <c r="AH834" s="882"/>
    </row>
    <row r="835" ht="15.75" customHeight="1">
      <c r="F835" s="874" t="str">
        <f t="shared" si="2"/>
        <v/>
      </c>
      <c r="G835" s="718"/>
      <c r="H835" s="718"/>
      <c r="I835" s="718"/>
      <c r="J835" s="718"/>
      <c r="K835" s="718"/>
      <c r="L835" s="811"/>
      <c r="M835" s="880"/>
      <c r="N835" s="880"/>
      <c r="O835" s="880"/>
      <c r="P835" s="880"/>
      <c r="Q835" s="880"/>
      <c r="R835" s="880"/>
      <c r="S835" s="880"/>
      <c r="T835" s="811"/>
      <c r="U835" s="880"/>
      <c r="V835" s="880"/>
      <c r="W835" s="881"/>
      <c r="X835" s="881"/>
      <c r="Y835" s="880"/>
      <c r="Z835" s="880"/>
      <c r="AA835" s="880"/>
      <c r="AB835" s="881"/>
      <c r="AC835" s="881"/>
      <c r="AD835" s="880"/>
      <c r="AE835" s="880"/>
      <c r="AF835" s="880"/>
      <c r="AG835" s="881"/>
      <c r="AH835" s="882"/>
    </row>
    <row r="836" ht="15.75" customHeight="1">
      <c r="F836" s="874" t="str">
        <f t="shared" si="2"/>
        <v/>
      </c>
      <c r="G836" s="718"/>
      <c r="H836" s="718"/>
      <c r="I836" s="718"/>
      <c r="J836" s="718"/>
      <c r="K836" s="718"/>
      <c r="L836" s="811"/>
      <c r="M836" s="880"/>
      <c r="N836" s="880"/>
      <c r="O836" s="880"/>
      <c r="P836" s="880"/>
      <c r="Q836" s="880"/>
      <c r="R836" s="880"/>
      <c r="S836" s="880"/>
      <c r="T836" s="811"/>
      <c r="U836" s="880"/>
      <c r="V836" s="880"/>
      <c r="W836" s="881"/>
      <c r="X836" s="881"/>
      <c r="Y836" s="880"/>
      <c r="Z836" s="880"/>
      <c r="AA836" s="880"/>
      <c r="AB836" s="881"/>
      <c r="AC836" s="881"/>
      <c r="AD836" s="880"/>
      <c r="AE836" s="880"/>
      <c r="AF836" s="880"/>
      <c r="AG836" s="881"/>
      <c r="AH836" s="882"/>
    </row>
    <row r="837" ht="15.75" customHeight="1">
      <c r="F837" s="874" t="str">
        <f t="shared" si="2"/>
        <v/>
      </c>
      <c r="G837" s="718"/>
      <c r="H837" s="718"/>
      <c r="I837" s="718"/>
      <c r="J837" s="718"/>
      <c r="K837" s="718"/>
      <c r="L837" s="811"/>
      <c r="M837" s="880"/>
      <c r="N837" s="880"/>
      <c r="O837" s="880"/>
      <c r="P837" s="880"/>
      <c r="Q837" s="880"/>
      <c r="R837" s="880"/>
      <c r="S837" s="880"/>
      <c r="T837" s="811"/>
      <c r="U837" s="880"/>
      <c r="V837" s="880"/>
      <c r="W837" s="881"/>
      <c r="X837" s="881"/>
      <c r="Y837" s="880"/>
      <c r="Z837" s="880"/>
      <c r="AA837" s="880"/>
      <c r="AB837" s="881"/>
      <c r="AC837" s="881"/>
      <c r="AD837" s="880"/>
      <c r="AE837" s="880"/>
      <c r="AF837" s="880"/>
      <c r="AG837" s="881"/>
      <c r="AH837" s="882"/>
    </row>
    <row r="838" ht="15.75" customHeight="1">
      <c r="F838" s="874" t="str">
        <f t="shared" si="2"/>
        <v/>
      </c>
      <c r="G838" s="718"/>
      <c r="H838" s="718"/>
      <c r="I838" s="718"/>
      <c r="J838" s="718"/>
      <c r="K838" s="718"/>
      <c r="L838" s="811"/>
      <c r="M838" s="880"/>
      <c r="N838" s="880"/>
      <c r="O838" s="880"/>
      <c r="P838" s="880"/>
      <c r="Q838" s="880"/>
      <c r="R838" s="880"/>
      <c r="S838" s="880"/>
      <c r="T838" s="811"/>
      <c r="U838" s="880"/>
      <c r="V838" s="880"/>
      <c r="W838" s="881"/>
      <c r="X838" s="881"/>
      <c r="Y838" s="880"/>
      <c r="Z838" s="880"/>
      <c r="AA838" s="880"/>
      <c r="AB838" s="881"/>
      <c r="AC838" s="881"/>
      <c r="AD838" s="880"/>
      <c r="AE838" s="880"/>
      <c r="AF838" s="880"/>
      <c r="AG838" s="881"/>
      <c r="AH838" s="882"/>
    </row>
    <row r="839" ht="15.75" customHeight="1">
      <c r="F839" s="874" t="str">
        <f t="shared" si="2"/>
        <v/>
      </c>
      <c r="G839" s="718"/>
      <c r="H839" s="718"/>
      <c r="I839" s="718"/>
      <c r="J839" s="718"/>
      <c r="K839" s="718"/>
      <c r="L839" s="811"/>
      <c r="M839" s="880"/>
      <c r="N839" s="880"/>
      <c r="O839" s="880"/>
      <c r="P839" s="880"/>
      <c r="Q839" s="880"/>
      <c r="R839" s="880"/>
      <c r="S839" s="880"/>
      <c r="T839" s="811"/>
      <c r="U839" s="880"/>
      <c r="V839" s="880"/>
      <c r="W839" s="881"/>
      <c r="X839" s="881"/>
      <c r="Y839" s="880"/>
      <c r="Z839" s="880"/>
      <c r="AA839" s="880"/>
      <c r="AB839" s="881"/>
      <c r="AC839" s="881"/>
      <c r="AD839" s="880"/>
      <c r="AE839" s="880"/>
      <c r="AF839" s="880"/>
      <c r="AG839" s="881"/>
      <c r="AH839" s="882"/>
    </row>
    <row r="840" ht="15.75" customHeight="1">
      <c r="F840" s="874" t="str">
        <f t="shared" si="2"/>
        <v/>
      </c>
      <c r="G840" s="718"/>
      <c r="H840" s="718"/>
      <c r="I840" s="718"/>
      <c r="J840" s="718"/>
      <c r="K840" s="718"/>
      <c r="L840" s="811"/>
      <c r="M840" s="880"/>
      <c r="N840" s="880"/>
      <c r="O840" s="880"/>
      <c r="P840" s="880"/>
      <c r="Q840" s="880"/>
      <c r="R840" s="880"/>
      <c r="S840" s="880"/>
      <c r="T840" s="811"/>
      <c r="U840" s="880"/>
      <c r="V840" s="880"/>
      <c r="W840" s="881"/>
      <c r="X840" s="881"/>
      <c r="Y840" s="880"/>
      <c r="Z840" s="880"/>
      <c r="AA840" s="880"/>
      <c r="AB840" s="881"/>
      <c r="AC840" s="881"/>
      <c r="AD840" s="880"/>
      <c r="AE840" s="880"/>
      <c r="AF840" s="880"/>
      <c r="AG840" s="881"/>
      <c r="AH840" s="882"/>
    </row>
    <row r="841" ht="15.75" customHeight="1">
      <c r="F841" s="874" t="str">
        <f t="shared" si="2"/>
        <v/>
      </c>
      <c r="G841" s="718"/>
      <c r="H841" s="718"/>
      <c r="I841" s="718"/>
      <c r="J841" s="718"/>
      <c r="K841" s="718"/>
      <c r="L841" s="811"/>
      <c r="M841" s="880"/>
      <c r="N841" s="880"/>
      <c r="O841" s="880"/>
      <c r="P841" s="880"/>
      <c r="Q841" s="880"/>
      <c r="R841" s="880"/>
      <c r="S841" s="880"/>
      <c r="T841" s="811"/>
      <c r="U841" s="880"/>
      <c r="V841" s="880"/>
      <c r="W841" s="881"/>
      <c r="X841" s="881"/>
      <c r="Y841" s="880"/>
      <c r="Z841" s="880"/>
      <c r="AA841" s="880"/>
      <c r="AB841" s="881"/>
      <c r="AC841" s="881"/>
      <c r="AD841" s="880"/>
      <c r="AE841" s="880"/>
      <c r="AF841" s="880"/>
      <c r="AG841" s="881"/>
      <c r="AH841" s="882"/>
    </row>
    <row r="842" ht="15.75" customHeight="1">
      <c r="F842" s="874" t="str">
        <f t="shared" si="2"/>
        <v/>
      </c>
      <c r="G842" s="718"/>
      <c r="H842" s="718"/>
      <c r="I842" s="718"/>
      <c r="J842" s="718"/>
      <c r="K842" s="718"/>
      <c r="L842" s="811"/>
      <c r="M842" s="880"/>
      <c r="N842" s="880"/>
      <c r="O842" s="880"/>
      <c r="P842" s="880"/>
      <c r="Q842" s="880"/>
      <c r="R842" s="880"/>
      <c r="S842" s="880"/>
      <c r="T842" s="811"/>
      <c r="U842" s="880"/>
      <c r="V842" s="880"/>
      <c r="W842" s="881"/>
      <c r="X842" s="881"/>
      <c r="Y842" s="880"/>
      <c r="Z842" s="880"/>
      <c r="AA842" s="880"/>
      <c r="AB842" s="881"/>
      <c r="AC842" s="881"/>
      <c r="AD842" s="880"/>
      <c r="AE842" s="880"/>
      <c r="AF842" s="880"/>
      <c r="AG842" s="881"/>
      <c r="AH842" s="882"/>
    </row>
    <row r="843" ht="15.75" customHeight="1">
      <c r="F843" s="874" t="str">
        <f t="shared" si="2"/>
        <v/>
      </c>
      <c r="G843" s="718"/>
      <c r="H843" s="718"/>
      <c r="I843" s="718"/>
      <c r="J843" s="718"/>
      <c r="K843" s="718"/>
      <c r="L843" s="811"/>
      <c r="M843" s="880"/>
      <c r="N843" s="880"/>
      <c r="O843" s="880"/>
      <c r="P843" s="880"/>
      <c r="Q843" s="880"/>
      <c r="R843" s="880"/>
      <c r="S843" s="880"/>
      <c r="T843" s="811"/>
      <c r="U843" s="880"/>
      <c r="V843" s="880"/>
      <c r="W843" s="881"/>
      <c r="X843" s="881"/>
      <c r="Y843" s="880"/>
      <c r="Z843" s="880"/>
      <c r="AA843" s="880"/>
      <c r="AB843" s="881"/>
      <c r="AC843" s="881"/>
      <c r="AD843" s="880"/>
      <c r="AE843" s="880"/>
      <c r="AF843" s="880"/>
      <c r="AG843" s="881"/>
      <c r="AH843" s="882"/>
    </row>
    <row r="844" ht="15.75" customHeight="1">
      <c r="F844" s="874" t="str">
        <f t="shared" si="2"/>
        <v/>
      </c>
      <c r="G844" s="718"/>
      <c r="H844" s="718"/>
      <c r="I844" s="718"/>
      <c r="J844" s="718"/>
      <c r="K844" s="718"/>
      <c r="L844" s="811"/>
      <c r="M844" s="880"/>
      <c r="N844" s="880"/>
      <c r="O844" s="880"/>
      <c r="P844" s="880"/>
      <c r="Q844" s="880"/>
      <c r="R844" s="880"/>
      <c r="S844" s="880"/>
      <c r="T844" s="811"/>
      <c r="U844" s="880"/>
      <c r="V844" s="880"/>
      <c r="W844" s="881"/>
      <c r="X844" s="881"/>
      <c r="Y844" s="880"/>
      <c r="Z844" s="880"/>
      <c r="AA844" s="880"/>
      <c r="AB844" s="881"/>
      <c r="AC844" s="881"/>
      <c r="AD844" s="880"/>
      <c r="AE844" s="880"/>
      <c r="AF844" s="880"/>
      <c r="AG844" s="881"/>
      <c r="AH844" s="882"/>
    </row>
    <row r="845" ht="15.75" customHeight="1">
      <c r="F845" s="874" t="str">
        <f t="shared" si="2"/>
        <v/>
      </c>
      <c r="G845" s="718"/>
      <c r="H845" s="718"/>
      <c r="I845" s="718"/>
      <c r="J845" s="718"/>
      <c r="K845" s="718"/>
      <c r="L845" s="811"/>
      <c r="M845" s="880"/>
      <c r="N845" s="880"/>
      <c r="O845" s="880"/>
      <c r="P845" s="880"/>
      <c r="Q845" s="880"/>
      <c r="R845" s="880"/>
      <c r="S845" s="880"/>
      <c r="T845" s="811"/>
      <c r="U845" s="880"/>
      <c r="V845" s="880"/>
      <c r="W845" s="881"/>
      <c r="X845" s="881"/>
      <c r="Y845" s="880"/>
      <c r="Z845" s="880"/>
      <c r="AA845" s="880"/>
      <c r="AB845" s="881"/>
      <c r="AC845" s="881"/>
      <c r="AD845" s="880"/>
      <c r="AE845" s="880"/>
      <c r="AF845" s="880"/>
      <c r="AG845" s="881"/>
      <c r="AH845" s="882"/>
    </row>
    <row r="846" ht="15.75" customHeight="1">
      <c r="F846" s="874" t="str">
        <f t="shared" si="2"/>
        <v/>
      </c>
      <c r="G846" s="718"/>
      <c r="H846" s="718"/>
      <c r="I846" s="718"/>
      <c r="J846" s="718"/>
      <c r="K846" s="718"/>
      <c r="L846" s="811"/>
      <c r="M846" s="880"/>
      <c r="N846" s="880"/>
      <c r="O846" s="880"/>
      <c r="P846" s="880"/>
      <c r="Q846" s="880"/>
      <c r="R846" s="880"/>
      <c r="S846" s="880"/>
      <c r="T846" s="811"/>
      <c r="U846" s="880"/>
      <c r="V846" s="880"/>
      <c r="W846" s="881"/>
      <c r="X846" s="881"/>
      <c r="Y846" s="880"/>
      <c r="Z846" s="880"/>
      <c r="AA846" s="880"/>
      <c r="AB846" s="881"/>
      <c r="AC846" s="881"/>
      <c r="AD846" s="880"/>
      <c r="AE846" s="880"/>
      <c r="AF846" s="880"/>
      <c r="AG846" s="881"/>
      <c r="AH846" s="882"/>
    </row>
    <row r="847" ht="15.75" customHeight="1">
      <c r="F847" s="874" t="str">
        <f t="shared" si="2"/>
        <v/>
      </c>
      <c r="G847" s="718"/>
      <c r="H847" s="718"/>
      <c r="I847" s="718"/>
      <c r="J847" s="718"/>
      <c r="K847" s="718"/>
      <c r="L847" s="811"/>
      <c r="M847" s="880"/>
      <c r="N847" s="880"/>
      <c r="O847" s="880"/>
      <c r="P847" s="880"/>
      <c r="Q847" s="880"/>
      <c r="R847" s="880"/>
      <c r="S847" s="880"/>
      <c r="T847" s="811"/>
      <c r="U847" s="880"/>
      <c r="V847" s="880"/>
      <c r="W847" s="881"/>
      <c r="X847" s="881"/>
      <c r="Y847" s="880"/>
      <c r="Z847" s="880"/>
      <c r="AA847" s="880"/>
      <c r="AB847" s="881"/>
      <c r="AC847" s="881"/>
      <c r="AD847" s="880"/>
      <c r="AE847" s="880"/>
      <c r="AF847" s="880"/>
      <c r="AG847" s="881"/>
      <c r="AH847" s="882"/>
    </row>
    <row r="848" ht="15.75" customHeight="1">
      <c r="F848" s="874" t="str">
        <f t="shared" si="2"/>
        <v/>
      </c>
      <c r="G848" s="718"/>
      <c r="H848" s="718"/>
      <c r="I848" s="718"/>
      <c r="J848" s="718"/>
      <c r="K848" s="718"/>
      <c r="L848" s="811"/>
      <c r="M848" s="880"/>
      <c r="N848" s="880"/>
      <c r="O848" s="880"/>
      <c r="P848" s="880"/>
      <c r="Q848" s="880"/>
      <c r="R848" s="880"/>
      <c r="S848" s="880"/>
      <c r="T848" s="811"/>
      <c r="U848" s="880"/>
      <c r="V848" s="880"/>
      <c r="W848" s="881"/>
      <c r="X848" s="881"/>
      <c r="Y848" s="880"/>
      <c r="Z848" s="880"/>
      <c r="AA848" s="880"/>
      <c r="AB848" s="881"/>
      <c r="AC848" s="881"/>
      <c r="AD848" s="880"/>
      <c r="AE848" s="880"/>
      <c r="AF848" s="880"/>
      <c r="AG848" s="881"/>
      <c r="AH848" s="882"/>
    </row>
    <row r="849" ht="15.75" customHeight="1">
      <c r="F849" s="874" t="str">
        <f t="shared" si="2"/>
        <v/>
      </c>
      <c r="G849" s="718"/>
      <c r="H849" s="718"/>
      <c r="I849" s="718"/>
      <c r="J849" s="718"/>
      <c r="K849" s="718"/>
      <c r="L849" s="811"/>
      <c r="M849" s="880"/>
      <c r="N849" s="880"/>
      <c r="O849" s="880"/>
      <c r="P849" s="880"/>
      <c r="Q849" s="880"/>
      <c r="R849" s="880"/>
      <c r="S849" s="880"/>
      <c r="T849" s="811"/>
      <c r="U849" s="880"/>
      <c r="V849" s="880"/>
      <c r="W849" s="881"/>
      <c r="X849" s="881"/>
      <c r="Y849" s="880"/>
      <c r="Z849" s="880"/>
      <c r="AA849" s="880"/>
      <c r="AB849" s="881"/>
      <c r="AC849" s="881"/>
      <c r="AD849" s="880"/>
      <c r="AE849" s="880"/>
      <c r="AF849" s="880"/>
      <c r="AG849" s="881"/>
      <c r="AH849" s="882"/>
    </row>
    <row r="850" ht="15.75" customHeight="1">
      <c r="F850" s="874" t="str">
        <f t="shared" si="2"/>
        <v/>
      </c>
      <c r="G850" s="718"/>
      <c r="H850" s="718"/>
      <c r="I850" s="718"/>
      <c r="J850" s="718"/>
      <c r="K850" s="718"/>
      <c r="L850" s="811"/>
      <c r="M850" s="880"/>
      <c r="N850" s="880"/>
      <c r="O850" s="880"/>
      <c r="P850" s="880"/>
      <c r="Q850" s="880"/>
      <c r="R850" s="880"/>
      <c r="S850" s="880"/>
      <c r="T850" s="811"/>
      <c r="U850" s="880"/>
      <c r="V850" s="880"/>
      <c r="W850" s="881"/>
      <c r="X850" s="881"/>
      <c r="Y850" s="880"/>
      <c r="Z850" s="880"/>
      <c r="AA850" s="880"/>
      <c r="AB850" s="881"/>
      <c r="AC850" s="881"/>
      <c r="AD850" s="880"/>
      <c r="AE850" s="880"/>
      <c r="AF850" s="880"/>
      <c r="AG850" s="881"/>
      <c r="AH850" s="882"/>
    </row>
    <row r="851" ht="15.75" customHeight="1">
      <c r="F851" s="874" t="str">
        <f t="shared" si="2"/>
        <v/>
      </c>
      <c r="G851" s="718"/>
      <c r="H851" s="718"/>
      <c r="I851" s="718"/>
      <c r="J851" s="718"/>
      <c r="K851" s="718"/>
      <c r="L851" s="811"/>
      <c r="M851" s="880"/>
      <c r="N851" s="880"/>
      <c r="O851" s="880"/>
      <c r="P851" s="880"/>
      <c r="Q851" s="880"/>
      <c r="R851" s="880"/>
      <c r="S851" s="880"/>
      <c r="T851" s="811"/>
      <c r="U851" s="880"/>
      <c r="V851" s="880"/>
      <c r="W851" s="881"/>
      <c r="X851" s="881"/>
      <c r="Y851" s="880"/>
      <c r="Z851" s="880"/>
      <c r="AA851" s="880"/>
      <c r="AB851" s="881"/>
      <c r="AC851" s="881"/>
      <c r="AD851" s="880"/>
      <c r="AE851" s="880"/>
      <c r="AF851" s="880"/>
      <c r="AG851" s="881"/>
      <c r="AH851" s="882"/>
    </row>
    <row r="852" ht="15.75" customHeight="1">
      <c r="F852" s="874" t="str">
        <f t="shared" si="2"/>
        <v/>
      </c>
      <c r="G852" s="718"/>
      <c r="H852" s="718"/>
      <c r="I852" s="718"/>
      <c r="J852" s="718"/>
      <c r="K852" s="718"/>
      <c r="L852" s="811"/>
      <c r="M852" s="880"/>
      <c r="N852" s="880"/>
      <c r="O852" s="880"/>
      <c r="P852" s="880"/>
      <c r="Q852" s="880"/>
      <c r="R852" s="880"/>
      <c r="S852" s="880"/>
      <c r="T852" s="811"/>
      <c r="U852" s="880"/>
      <c r="V852" s="880"/>
      <c r="W852" s="881"/>
      <c r="X852" s="881"/>
      <c r="Y852" s="880"/>
      <c r="Z852" s="880"/>
      <c r="AA852" s="880"/>
      <c r="AB852" s="881"/>
      <c r="AC852" s="881"/>
      <c r="AD852" s="880"/>
      <c r="AE852" s="880"/>
      <c r="AF852" s="880"/>
      <c r="AG852" s="881"/>
      <c r="AH852" s="882"/>
    </row>
    <row r="853" ht="15.75" customHeight="1">
      <c r="F853" s="874" t="str">
        <f t="shared" si="2"/>
        <v/>
      </c>
      <c r="G853" s="718"/>
      <c r="H853" s="718"/>
      <c r="I853" s="718"/>
      <c r="J853" s="718"/>
      <c r="K853" s="718"/>
      <c r="L853" s="811"/>
      <c r="M853" s="880"/>
      <c r="N853" s="880"/>
      <c r="O853" s="880"/>
      <c r="P853" s="880"/>
      <c r="Q853" s="880"/>
      <c r="R853" s="880"/>
      <c r="S853" s="880"/>
      <c r="T853" s="811"/>
      <c r="U853" s="880"/>
      <c r="V853" s="880"/>
      <c r="W853" s="881"/>
      <c r="X853" s="881"/>
      <c r="Y853" s="880"/>
      <c r="Z853" s="880"/>
      <c r="AA853" s="880"/>
      <c r="AB853" s="881"/>
      <c r="AC853" s="881"/>
      <c r="AD853" s="880"/>
      <c r="AE853" s="880"/>
      <c r="AF853" s="880"/>
      <c r="AG853" s="881"/>
      <c r="AH853" s="882"/>
    </row>
    <row r="854" ht="15.75" customHeight="1">
      <c r="F854" s="874" t="str">
        <f t="shared" si="2"/>
        <v/>
      </c>
      <c r="G854" s="718"/>
      <c r="H854" s="718"/>
      <c r="I854" s="718"/>
      <c r="J854" s="718"/>
      <c r="K854" s="718"/>
      <c r="L854" s="811"/>
      <c r="M854" s="880"/>
      <c r="N854" s="880"/>
      <c r="O854" s="880"/>
      <c r="P854" s="880"/>
      <c r="Q854" s="880"/>
      <c r="R854" s="880"/>
      <c r="S854" s="880"/>
      <c r="T854" s="811"/>
      <c r="U854" s="880"/>
      <c r="V854" s="880"/>
      <c r="W854" s="881"/>
      <c r="X854" s="881"/>
      <c r="Y854" s="880"/>
      <c r="Z854" s="880"/>
      <c r="AA854" s="880"/>
      <c r="AB854" s="881"/>
      <c r="AC854" s="881"/>
      <c r="AD854" s="880"/>
      <c r="AE854" s="880"/>
      <c r="AF854" s="880"/>
      <c r="AG854" s="881"/>
      <c r="AH854" s="882"/>
    </row>
    <row r="855" ht="15.75" customHeight="1">
      <c r="F855" s="874" t="str">
        <f t="shared" si="2"/>
        <v/>
      </c>
      <c r="G855" s="718"/>
      <c r="H855" s="718"/>
      <c r="I855" s="718"/>
      <c r="J855" s="718"/>
      <c r="K855" s="718"/>
      <c r="L855" s="811"/>
      <c r="M855" s="880"/>
      <c r="N855" s="880"/>
      <c r="O855" s="880"/>
      <c r="P855" s="880"/>
      <c r="Q855" s="880"/>
      <c r="R855" s="880"/>
      <c r="S855" s="880"/>
      <c r="T855" s="811"/>
      <c r="U855" s="880"/>
      <c r="V855" s="880"/>
      <c r="W855" s="881"/>
      <c r="X855" s="881"/>
      <c r="Y855" s="880"/>
      <c r="Z855" s="880"/>
      <c r="AA855" s="880"/>
      <c r="AB855" s="881"/>
      <c r="AC855" s="881"/>
      <c r="AD855" s="880"/>
      <c r="AE855" s="880"/>
      <c r="AF855" s="880"/>
      <c r="AG855" s="881"/>
      <c r="AH855" s="882"/>
    </row>
    <row r="856" ht="15.75" customHeight="1">
      <c r="F856" s="874" t="str">
        <f t="shared" si="2"/>
        <v/>
      </c>
      <c r="G856" s="718"/>
      <c r="H856" s="718"/>
      <c r="I856" s="718"/>
      <c r="J856" s="718"/>
      <c r="K856" s="718"/>
      <c r="L856" s="811"/>
      <c r="M856" s="880"/>
      <c r="N856" s="880"/>
      <c r="O856" s="880"/>
      <c r="P856" s="880"/>
      <c r="Q856" s="880"/>
      <c r="R856" s="880"/>
      <c r="S856" s="880"/>
      <c r="T856" s="811"/>
      <c r="U856" s="880"/>
      <c r="V856" s="880"/>
      <c r="W856" s="881"/>
      <c r="X856" s="881"/>
      <c r="Y856" s="880"/>
      <c r="Z856" s="880"/>
      <c r="AA856" s="880"/>
      <c r="AB856" s="881"/>
      <c r="AC856" s="881"/>
      <c r="AD856" s="880"/>
      <c r="AE856" s="880"/>
      <c r="AF856" s="880"/>
      <c r="AG856" s="881"/>
      <c r="AH856" s="882"/>
    </row>
    <row r="857" ht="15.75" customHeight="1">
      <c r="F857" s="874" t="str">
        <f t="shared" si="2"/>
        <v/>
      </c>
      <c r="G857" s="718"/>
      <c r="H857" s="718"/>
      <c r="I857" s="718"/>
      <c r="J857" s="718"/>
      <c r="K857" s="718"/>
      <c r="L857" s="811"/>
      <c r="M857" s="880"/>
      <c r="N857" s="880"/>
      <c r="O857" s="880"/>
      <c r="P857" s="880"/>
      <c r="Q857" s="880"/>
      <c r="R857" s="880"/>
      <c r="S857" s="880"/>
      <c r="T857" s="811"/>
      <c r="U857" s="880"/>
      <c r="V857" s="880"/>
      <c r="W857" s="881"/>
      <c r="X857" s="881"/>
      <c r="Y857" s="880"/>
      <c r="Z857" s="880"/>
      <c r="AA857" s="880"/>
      <c r="AB857" s="881"/>
      <c r="AC857" s="881"/>
      <c r="AD857" s="880"/>
      <c r="AE857" s="880"/>
      <c r="AF857" s="880"/>
      <c r="AG857" s="881"/>
      <c r="AH857" s="882"/>
    </row>
    <row r="858" ht="15.75" customHeight="1">
      <c r="F858" s="874" t="str">
        <f t="shared" si="2"/>
        <v/>
      </c>
      <c r="G858" s="718"/>
      <c r="H858" s="718"/>
      <c r="I858" s="718"/>
      <c r="J858" s="718"/>
      <c r="K858" s="718"/>
      <c r="L858" s="811"/>
      <c r="M858" s="880"/>
      <c r="N858" s="880"/>
      <c r="O858" s="880"/>
      <c r="P858" s="880"/>
      <c r="Q858" s="880"/>
      <c r="R858" s="880"/>
      <c r="S858" s="880"/>
      <c r="T858" s="811"/>
      <c r="U858" s="880"/>
      <c r="V858" s="880"/>
      <c r="W858" s="881"/>
      <c r="X858" s="881"/>
      <c r="Y858" s="880"/>
      <c r="Z858" s="880"/>
      <c r="AA858" s="880"/>
      <c r="AB858" s="881"/>
      <c r="AC858" s="881"/>
      <c r="AD858" s="880"/>
      <c r="AE858" s="880"/>
      <c r="AF858" s="880"/>
      <c r="AG858" s="881"/>
      <c r="AH858" s="882"/>
    </row>
    <row r="859" ht="15.75" customHeight="1">
      <c r="F859" s="874" t="str">
        <f t="shared" si="2"/>
        <v/>
      </c>
      <c r="G859" s="718"/>
      <c r="H859" s="718"/>
      <c r="I859" s="718"/>
      <c r="J859" s="718"/>
      <c r="K859" s="718"/>
      <c r="L859" s="811"/>
      <c r="M859" s="880"/>
      <c r="N859" s="880"/>
      <c r="O859" s="880"/>
      <c r="P859" s="880"/>
      <c r="Q859" s="880"/>
      <c r="R859" s="880"/>
      <c r="S859" s="880"/>
      <c r="T859" s="811"/>
      <c r="U859" s="880"/>
      <c r="V859" s="880"/>
      <c r="W859" s="881"/>
      <c r="X859" s="881"/>
      <c r="Y859" s="880"/>
      <c r="Z859" s="880"/>
      <c r="AA859" s="880"/>
      <c r="AB859" s="881"/>
      <c r="AC859" s="881"/>
      <c r="AD859" s="880"/>
      <c r="AE859" s="880"/>
      <c r="AF859" s="880"/>
      <c r="AG859" s="881"/>
      <c r="AH859" s="882"/>
    </row>
    <row r="860" ht="15.75" customHeight="1">
      <c r="F860" s="874" t="str">
        <f t="shared" si="2"/>
        <v/>
      </c>
      <c r="G860" s="718"/>
      <c r="H860" s="718"/>
      <c r="I860" s="718"/>
      <c r="J860" s="718"/>
      <c r="K860" s="718"/>
      <c r="L860" s="811"/>
      <c r="M860" s="880"/>
      <c r="N860" s="880"/>
      <c r="O860" s="880"/>
      <c r="P860" s="880"/>
      <c r="Q860" s="880"/>
      <c r="R860" s="880"/>
      <c r="S860" s="880"/>
      <c r="T860" s="811"/>
      <c r="U860" s="880"/>
      <c r="V860" s="880"/>
      <c r="W860" s="881"/>
      <c r="X860" s="881"/>
      <c r="Y860" s="880"/>
      <c r="Z860" s="880"/>
      <c r="AA860" s="880"/>
      <c r="AB860" s="881"/>
      <c r="AC860" s="881"/>
      <c r="AD860" s="880"/>
      <c r="AE860" s="880"/>
      <c r="AF860" s="880"/>
      <c r="AG860" s="881"/>
      <c r="AH860" s="882"/>
    </row>
    <row r="861" ht="15.75" customHeight="1">
      <c r="F861" s="874" t="str">
        <f t="shared" si="2"/>
        <v/>
      </c>
      <c r="G861" s="718"/>
      <c r="H861" s="718"/>
      <c r="I861" s="718"/>
      <c r="J861" s="718"/>
      <c r="K861" s="718"/>
      <c r="L861" s="811"/>
      <c r="M861" s="880"/>
      <c r="N861" s="880"/>
      <c r="O861" s="880"/>
      <c r="P861" s="880"/>
      <c r="Q861" s="880"/>
      <c r="R861" s="880"/>
      <c r="S861" s="880"/>
      <c r="T861" s="811"/>
      <c r="U861" s="880"/>
      <c r="V861" s="880"/>
      <c r="W861" s="881"/>
      <c r="X861" s="881"/>
      <c r="Y861" s="880"/>
      <c r="Z861" s="880"/>
      <c r="AA861" s="880"/>
      <c r="AB861" s="881"/>
      <c r="AC861" s="881"/>
      <c r="AD861" s="880"/>
      <c r="AE861" s="880"/>
      <c r="AF861" s="880"/>
      <c r="AG861" s="881"/>
      <c r="AH861" s="882"/>
    </row>
    <row r="862" ht="15.75" customHeight="1">
      <c r="F862" s="874" t="str">
        <f t="shared" si="2"/>
        <v/>
      </c>
      <c r="G862" s="718"/>
      <c r="H862" s="718"/>
      <c r="I862" s="718"/>
      <c r="J862" s="718"/>
      <c r="K862" s="718"/>
      <c r="L862" s="811"/>
      <c r="M862" s="880"/>
      <c r="N862" s="880"/>
      <c r="O862" s="880"/>
      <c r="P862" s="880"/>
      <c r="Q862" s="880"/>
      <c r="R862" s="880"/>
      <c r="S862" s="880"/>
      <c r="T862" s="811"/>
      <c r="U862" s="880"/>
      <c r="V862" s="880"/>
      <c r="W862" s="881"/>
      <c r="X862" s="881"/>
      <c r="Y862" s="880"/>
      <c r="Z862" s="880"/>
      <c r="AA862" s="880"/>
      <c r="AB862" s="881"/>
      <c r="AC862" s="881"/>
      <c r="AD862" s="880"/>
      <c r="AE862" s="880"/>
      <c r="AF862" s="880"/>
      <c r="AG862" s="881"/>
      <c r="AH862" s="882"/>
    </row>
    <row r="863" ht="15.75" customHeight="1">
      <c r="F863" s="874" t="str">
        <f t="shared" si="2"/>
        <v/>
      </c>
      <c r="G863" s="718"/>
      <c r="H863" s="718"/>
      <c r="I863" s="718"/>
      <c r="J863" s="718"/>
      <c r="K863" s="718"/>
      <c r="L863" s="811"/>
      <c r="M863" s="880"/>
      <c r="N863" s="880"/>
      <c r="O863" s="880"/>
      <c r="P863" s="880"/>
      <c r="Q863" s="880"/>
      <c r="R863" s="880"/>
      <c r="S863" s="880"/>
      <c r="T863" s="811"/>
      <c r="U863" s="880"/>
      <c r="V863" s="880"/>
      <c r="W863" s="881"/>
      <c r="X863" s="881"/>
      <c r="Y863" s="880"/>
      <c r="Z863" s="880"/>
      <c r="AA863" s="880"/>
      <c r="AB863" s="881"/>
      <c r="AC863" s="881"/>
      <c r="AD863" s="880"/>
      <c r="AE863" s="880"/>
      <c r="AF863" s="880"/>
      <c r="AG863" s="881"/>
      <c r="AH863" s="882"/>
    </row>
    <row r="864" ht="15.75" customHeight="1">
      <c r="F864" s="874" t="str">
        <f t="shared" si="2"/>
        <v/>
      </c>
      <c r="G864" s="718"/>
      <c r="H864" s="718"/>
      <c r="I864" s="718"/>
      <c r="J864" s="718"/>
      <c r="K864" s="718"/>
      <c r="L864" s="811"/>
      <c r="M864" s="880"/>
      <c r="N864" s="880"/>
      <c r="O864" s="880"/>
      <c r="P864" s="880"/>
      <c r="Q864" s="880"/>
      <c r="R864" s="880"/>
      <c r="S864" s="880"/>
      <c r="T864" s="811"/>
      <c r="U864" s="880"/>
      <c r="V864" s="880"/>
      <c r="W864" s="881"/>
      <c r="X864" s="881"/>
      <c r="Y864" s="880"/>
      <c r="Z864" s="880"/>
      <c r="AA864" s="880"/>
      <c r="AB864" s="881"/>
      <c r="AC864" s="881"/>
      <c r="AD864" s="880"/>
      <c r="AE864" s="880"/>
      <c r="AF864" s="880"/>
      <c r="AG864" s="881"/>
      <c r="AH864" s="882"/>
    </row>
    <row r="865" ht="15.75" customHeight="1">
      <c r="F865" s="874" t="str">
        <f t="shared" si="2"/>
        <v/>
      </c>
      <c r="G865" s="718"/>
      <c r="H865" s="718"/>
      <c r="I865" s="718"/>
      <c r="J865" s="718"/>
      <c r="K865" s="718"/>
      <c r="L865" s="811"/>
      <c r="M865" s="880"/>
      <c r="N865" s="880"/>
      <c r="O865" s="880"/>
      <c r="P865" s="880"/>
      <c r="Q865" s="880"/>
      <c r="R865" s="880"/>
      <c r="S865" s="880"/>
      <c r="T865" s="811"/>
      <c r="U865" s="880"/>
      <c r="V865" s="880"/>
      <c r="W865" s="881"/>
      <c r="X865" s="881"/>
      <c r="Y865" s="880"/>
      <c r="Z865" s="880"/>
      <c r="AA865" s="880"/>
      <c r="AB865" s="881"/>
      <c r="AC865" s="881"/>
      <c r="AD865" s="880"/>
      <c r="AE865" s="880"/>
      <c r="AF865" s="880"/>
      <c r="AG865" s="881"/>
      <c r="AH865" s="882"/>
    </row>
    <row r="866" ht="15.75" customHeight="1">
      <c r="F866" s="874" t="str">
        <f t="shared" si="2"/>
        <v/>
      </c>
      <c r="G866" s="718"/>
      <c r="H866" s="718"/>
      <c r="I866" s="718"/>
      <c r="J866" s="718"/>
      <c r="K866" s="718"/>
      <c r="L866" s="811"/>
      <c r="M866" s="880"/>
      <c r="N866" s="880"/>
      <c r="O866" s="880"/>
      <c r="P866" s="880"/>
      <c r="Q866" s="880"/>
      <c r="R866" s="880"/>
      <c r="S866" s="880"/>
      <c r="T866" s="811"/>
      <c r="U866" s="880"/>
      <c r="V866" s="880"/>
      <c r="W866" s="881"/>
      <c r="X866" s="881"/>
      <c r="Y866" s="880"/>
      <c r="Z866" s="880"/>
      <c r="AA866" s="880"/>
      <c r="AB866" s="881"/>
      <c r="AC866" s="881"/>
      <c r="AD866" s="880"/>
      <c r="AE866" s="880"/>
      <c r="AF866" s="880"/>
      <c r="AG866" s="881"/>
      <c r="AH866" s="882"/>
    </row>
    <row r="867" ht="15.75" customHeight="1">
      <c r="F867" s="874" t="str">
        <f t="shared" si="2"/>
        <v/>
      </c>
      <c r="G867" s="718"/>
      <c r="H867" s="718"/>
      <c r="I867" s="718"/>
      <c r="J867" s="718"/>
      <c r="K867" s="718"/>
      <c r="L867" s="811"/>
      <c r="M867" s="880"/>
      <c r="N867" s="880"/>
      <c r="O867" s="880"/>
      <c r="P867" s="880"/>
      <c r="Q867" s="880"/>
      <c r="R867" s="880"/>
      <c r="S867" s="880"/>
      <c r="T867" s="811"/>
      <c r="U867" s="880"/>
      <c r="V867" s="880"/>
      <c r="W867" s="881"/>
      <c r="X867" s="881"/>
      <c r="Y867" s="880"/>
      <c r="Z867" s="880"/>
      <c r="AA867" s="880"/>
      <c r="AB867" s="881"/>
      <c r="AC867" s="881"/>
      <c r="AD867" s="880"/>
      <c r="AE867" s="880"/>
      <c r="AF867" s="880"/>
      <c r="AG867" s="881"/>
      <c r="AH867" s="882"/>
    </row>
    <row r="868" ht="15.75" customHeight="1">
      <c r="F868" s="874" t="str">
        <f t="shared" si="2"/>
        <v/>
      </c>
      <c r="G868" s="718"/>
      <c r="H868" s="718"/>
      <c r="I868" s="718"/>
      <c r="J868" s="718"/>
      <c r="K868" s="718"/>
      <c r="L868" s="811"/>
      <c r="M868" s="880"/>
      <c r="N868" s="880"/>
      <c r="O868" s="880"/>
      <c r="P868" s="880"/>
      <c r="Q868" s="880"/>
      <c r="R868" s="880"/>
      <c r="S868" s="880"/>
      <c r="T868" s="811"/>
      <c r="U868" s="880"/>
      <c r="V868" s="880"/>
      <c r="W868" s="881"/>
      <c r="X868" s="881"/>
      <c r="Y868" s="880"/>
      <c r="Z868" s="880"/>
      <c r="AA868" s="880"/>
      <c r="AB868" s="881"/>
      <c r="AC868" s="881"/>
      <c r="AD868" s="880"/>
      <c r="AE868" s="880"/>
      <c r="AF868" s="880"/>
      <c r="AG868" s="881"/>
      <c r="AH868" s="882"/>
    </row>
    <row r="869" ht="15.75" customHeight="1">
      <c r="F869" s="874" t="str">
        <f t="shared" si="2"/>
        <v/>
      </c>
      <c r="G869" s="718"/>
      <c r="H869" s="718"/>
      <c r="I869" s="718"/>
      <c r="J869" s="718"/>
      <c r="K869" s="718"/>
      <c r="L869" s="811"/>
      <c r="M869" s="880"/>
      <c r="N869" s="880"/>
      <c r="O869" s="880"/>
      <c r="P869" s="880"/>
      <c r="Q869" s="880"/>
      <c r="R869" s="880"/>
      <c r="S869" s="880"/>
      <c r="T869" s="811"/>
      <c r="U869" s="880"/>
      <c r="V869" s="880"/>
      <c r="W869" s="881"/>
      <c r="X869" s="881"/>
      <c r="Y869" s="880"/>
      <c r="Z869" s="880"/>
      <c r="AA869" s="880"/>
      <c r="AB869" s="881"/>
      <c r="AC869" s="881"/>
      <c r="AD869" s="880"/>
      <c r="AE869" s="880"/>
      <c r="AF869" s="880"/>
      <c r="AG869" s="881"/>
      <c r="AH869" s="882"/>
    </row>
    <row r="870" ht="15.75" customHeight="1">
      <c r="F870" s="874" t="str">
        <f t="shared" si="2"/>
        <v/>
      </c>
      <c r="G870" s="718"/>
      <c r="H870" s="718"/>
      <c r="I870" s="718"/>
      <c r="J870" s="718"/>
      <c r="K870" s="718"/>
      <c r="L870" s="811"/>
      <c r="M870" s="880"/>
      <c r="N870" s="880"/>
      <c r="O870" s="880"/>
      <c r="P870" s="880"/>
      <c r="Q870" s="880"/>
      <c r="R870" s="880"/>
      <c r="S870" s="880"/>
      <c r="T870" s="811"/>
      <c r="U870" s="880"/>
      <c r="V870" s="880"/>
      <c r="W870" s="881"/>
      <c r="X870" s="881"/>
      <c r="Y870" s="880"/>
      <c r="Z870" s="880"/>
      <c r="AA870" s="880"/>
      <c r="AB870" s="881"/>
      <c r="AC870" s="881"/>
      <c r="AD870" s="880"/>
      <c r="AE870" s="880"/>
      <c r="AF870" s="880"/>
      <c r="AG870" s="881"/>
      <c r="AH870" s="882"/>
    </row>
    <row r="871" ht="15.75" customHeight="1">
      <c r="F871" s="874" t="str">
        <f t="shared" si="2"/>
        <v/>
      </c>
      <c r="G871" s="718"/>
      <c r="H871" s="718"/>
      <c r="I871" s="718"/>
      <c r="J871" s="718"/>
      <c r="K871" s="718"/>
      <c r="L871" s="811"/>
      <c r="M871" s="880"/>
      <c r="N871" s="880"/>
      <c r="O871" s="880"/>
      <c r="P871" s="880"/>
      <c r="Q871" s="880"/>
      <c r="R871" s="880"/>
      <c r="S871" s="880"/>
      <c r="T871" s="811"/>
      <c r="U871" s="880"/>
      <c r="V871" s="880"/>
      <c r="W871" s="881"/>
      <c r="X871" s="881"/>
      <c r="Y871" s="880"/>
      <c r="Z871" s="880"/>
      <c r="AA871" s="880"/>
      <c r="AB871" s="881"/>
      <c r="AC871" s="881"/>
      <c r="AD871" s="880"/>
      <c r="AE871" s="880"/>
      <c r="AF871" s="880"/>
      <c r="AG871" s="881"/>
      <c r="AH871" s="882"/>
    </row>
    <row r="872" ht="15.75" customHeight="1">
      <c r="F872" s="874" t="str">
        <f t="shared" si="2"/>
        <v/>
      </c>
      <c r="G872" s="718"/>
      <c r="H872" s="718"/>
      <c r="I872" s="718"/>
      <c r="J872" s="718"/>
      <c r="K872" s="718"/>
      <c r="L872" s="811"/>
      <c r="M872" s="880"/>
      <c r="N872" s="880"/>
      <c r="O872" s="880"/>
      <c r="P872" s="880"/>
      <c r="Q872" s="880"/>
      <c r="R872" s="880"/>
      <c r="S872" s="880"/>
      <c r="T872" s="811"/>
      <c r="U872" s="880"/>
      <c r="V872" s="880"/>
      <c r="W872" s="881"/>
      <c r="X872" s="881"/>
      <c r="Y872" s="880"/>
      <c r="Z872" s="880"/>
      <c r="AA872" s="880"/>
      <c r="AB872" s="881"/>
      <c r="AC872" s="881"/>
      <c r="AD872" s="880"/>
      <c r="AE872" s="880"/>
      <c r="AF872" s="880"/>
      <c r="AG872" s="881"/>
      <c r="AH872" s="882"/>
    </row>
    <row r="873" ht="15.75" customHeight="1">
      <c r="F873" s="874" t="str">
        <f t="shared" si="2"/>
        <v/>
      </c>
      <c r="G873" s="718"/>
      <c r="H873" s="718"/>
      <c r="I873" s="718"/>
      <c r="J873" s="718"/>
      <c r="K873" s="718"/>
      <c r="L873" s="811"/>
      <c r="M873" s="880"/>
      <c r="N873" s="880"/>
      <c r="O873" s="880"/>
      <c r="P873" s="880"/>
      <c r="Q873" s="880"/>
      <c r="R873" s="880"/>
      <c r="S873" s="880"/>
      <c r="T873" s="811"/>
      <c r="U873" s="880"/>
      <c r="V873" s="880"/>
      <c r="W873" s="881"/>
      <c r="X873" s="881"/>
      <c r="Y873" s="880"/>
      <c r="Z873" s="880"/>
      <c r="AA873" s="880"/>
      <c r="AB873" s="881"/>
      <c r="AC873" s="881"/>
      <c r="AD873" s="880"/>
      <c r="AE873" s="880"/>
      <c r="AF873" s="880"/>
      <c r="AG873" s="881"/>
      <c r="AH873" s="882"/>
    </row>
    <row r="874" ht="15.75" customHeight="1">
      <c r="F874" s="874" t="str">
        <f t="shared" si="2"/>
        <v/>
      </c>
      <c r="G874" s="718"/>
      <c r="H874" s="718"/>
      <c r="I874" s="718"/>
      <c r="J874" s="718"/>
      <c r="K874" s="718"/>
      <c r="L874" s="811"/>
      <c r="M874" s="880"/>
      <c r="N874" s="880"/>
      <c r="O874" s="880"/>
      <c r="P874" s="880"/>
      <c r="Q874" s="880"/>
      <c r="R874" s="880"/>
      <c r="S874" s="880"/>
      <c r="T874" s="811"/>
      <c r="U874" s="880"/>
      <c r="V874" s="880"/>
      <c r="W874" s="881"/>
      <c r="X874" s="881"/>
      <c r="Y874" s="880"/>
      <c r="Z874" s="880"/>
      <c r="AA874" s="880"/>
      <c r="AB874" s="881"/>
      <c r="AC874" s="881"/>
      <c r="AD874" s="880"/>
      <c r="AE874" s="880"/>
      <c r="AF874" s="880"/>
      <c r="AG874" s="881"/>
      <c r="AH874" s="882"/>
    </row>
    <row r="875" ht="15.75" customHeight="1">
      <c r="F875" s="874" t="str">
        <f t="shared" si="2"/>
        <v/>
      </c>
      <c r="G875" s="718"/>
      <c r="H875" s="718"/>
      <c r="I875" s="718"/>
      <c r="J875" s="718"/>
      <c r="K875" s="718"/>
      <c r="L875" s="811"/>
      <c r="M875" s="880"/>
      <c r="N875" s="880"/>
      <c r="O875" s="880"/>
      <c r="P875" s="880"/>
      <c r="Q875" s="880"/>
      <c r="R875" s="880"/>
      <c r="S875" s="880"/>
      <c r="T875" s="811"/>
      <c r="U875" s="880"/>
      <c r="V875" s="880"/>
      <c r="W875" s="881"/>
      <c r="X875" s="881"/>
      <c r="Y875" s="880"/>
      <c r="Z875" s="880"/>
      <c r="AA875" s="880"/>
      <c r="AB875" s="881"/>
      <c r="AC875" s="881"/>
      <c r="AD875" s="880"/>
      <c r="AE875" s="880"/>
      <c r="AF875" s="880"/>
      <c r="AG875" s="881"/>
      <c r="AH875" s="882"/>
    </row>
    <row r="876" ht="15.75" customHeight="1">
      <c r="F876" s="874" t="str">
        <f t="shared" si="2"/>
        <v/>
      </c>
      <c r="G876" s="718"/>
      <c r="H876" s="718"/>
      <c r="I876" s="718"/>
      <c r="J876" s="718"/>
      <c r="K876" s="718"/>
      <c r="L876" s="811"/>
      <c r="M876" s="880"/>
      <c r="N876" s="880"/>
      <c r="O876" s="880"/>
      <c r="P876" s="880"/>
      <c r="Q876" s="880"/>
      <c r="R876" s="880"/>
      <c r="S876" s="880"/>
      <c r="T876" s="811"/>
      <c r="U876" s="880"/>
      <c r="V876" s="880"/>
      <c r="W876" s="881"/>
      <c r="X876" s="881"/>
      <c r="Y876" s="880"/>
      <c r="Z876" s="880"/>
      <c r="AA876" s="880"/>
      <c r="AB876" s="881"/>
      <c r="AC876" s="881"/>
      <c r="AD876" s="880"/>
      <c r="AE876" s="880"/>
      <c r="AF876" s="880"/>
      <c r="AG876" s="881"/>
      <c r="AH876" s="882"/>
    </row>
    <row r="877" ht="15.75" customHeight="1">
      <c r="F877" s="874" t="str">
        <f t="shared" si="2"/>
        <v/>
      </c>
      <c r="G877" s="718"/>
      <c r="H877" s="718"/>
      <c r="I877" s="718"/>
      <c r="J877" s="718"/>
      <c r="K877" s="718"/>
      <c r="L877" s="811"/>
      <c r="M877" s="880"/>
      <c r="N877" s="880"/>
      <c r="O877" s="880"/>
      <c r="P877" s="880"/>
      <c r="Q877" s="880"/>
      <c r="R877" s="880"/>
      <c r="S877" s="880"/>
      <c r="T877" s="811"/>
      <c r="U877" s="880"/>
      <c r="V877" s="880"/>
      <c r="W877" s="881"/>
      <c r="X877" s="881"/>
      <c r="Y877" s="880"/>
      <c r="Z877" s="880"/>
      <c r="AA877" s="880"/>
      <c r="AB877" s="881"/>
      <c r="AC877" s="881"/>
      <c r="AD877" s="880"/>
      <c r="AE877" s="880"/>
      <c r="AF877" s="880"/>
      <c r="AG877" s="881"/>
      <c r="AH877" s="882"/>
    </row>
    <row r="878" ht="15.75" customHeight="1">
      <c r="F878" s="874" t="str">
        <f t="shared" si="2"/>
        <v/>
      </c>
      <c r="G878" s="718"/>
      <c r="H878" s="718"/>
      <c r="I878" s="718"/>
      <c r="J878" s="718"/>
      <c r="K878" s="718"/>
      <c r="L878" s="811"/>
      <c r="M878" s="880"/>
      <c r="N878" s="880"/>
      <c r="O878" s="880"/>
      <c r="P878" s="880"/>
      <c r="Q878" s="880"/>
      <c r="R878" s="880"/>
      <c r="S878" s="880"/>
      <c r="T878" s="811"/>
      <c r="U878" s="880"/>
      <c r="V878" s="880"/>
      <c r="W878" s="881"/>
      <c r="X878" s="881"/>
      <c r="Y878" s="880"/>
      <c r="Z878" s="880"/>
      <c r="AA878" s="880"/>
      <c r="AB878" s="881"/>
      <c r="AC878" s="881"/>
      <c r="AD878" s="880"/>
      <c r="AE878" s="880"/>
      <c r="AF878" s="880"/>
      <c r="AG878" s="881"/>
      <c r="AH878" s="882"/>
    </row>
    <row r="879" ht="15.75" customHeight="1">
      <c r="F879" s="874" t="str">
        <f t="shared" si="2"/>
        <v/>
      </c>
      <c r="G879" s="718"/>
      <c r="H879" s="718"/>
      <c r="I879" s="718"/>
      <c r="J879" s="718"/>
      <c r="K879" s="718"/>
      <c r="L879" s="811"/>
      <c r="M879" s="880"/>
      <c r="N879" s="880"/>
      <c r="O879" s="880"/>
      <c r="P879" s="880"/>
      <c r="Q879" s="880"/>
      <c r="R879" s="880"/>
      <c r="S879" s="880"/>
      <c r="T879" s="811"/>
      <c r="U879" s="880"/>
      <c r="V879" s="880"/>
      <c r="W879" s="881"/>
      <c r="X879" s="881"/>
      <c r="Y879" s="880"/>
      <c r="Z879" s="880"/>
      <c r="AA879" s="880"/>
      <c r="AB879" s="881"/>
      <c r="AC879" s="881"/>
      <c r="AD879" s="880"/>
      <c r="AE879" s="880"/>
      <c r="AF879" s="880"/>
      <c r="AG879" s="881"/>
      <c r="AH879" s="882"/>
    </row>
    <row r="880" ht="15.75" customHeight="1">
      <c r="F880" s="874" t="str">
        <f t="shared" si="2"/>
        <v/>
      </c>
      <c r="G880" s="718"/>
      <c r="H880" s="718"/>
      <c r="I880" s="718"/>
      <c r="J880" s="718"/>
      <c r="K880" s="718"/>
      <c r="L880" s="811"/>
      <c r="M880" s="880"/>
      <c r="N880" s="880"/>
      <c r="O880" s="880"/>
      <c r="P880" s="880"/>
      <c r="Q880" s="880"/>
      <c r="R880" s="880"/>
      <c r="S880" s="880"/>
      <c r="T880" s="811"/>
      <c r="U880" s="880"/>
      <c r="V880" s="880"/>
      <c r="W880" s="881"/>
      <c r="X880" s="881"/>
      <c r="Y880" s="880"/>
      <c r="Z880" s="880"/>
      <c r="AA880" s="880"/>
      <c r="AB880" s="881"/>
      <c r="AC880" s="881"/>
      <c r="AD880" s="880"/>
      <c r="AE880" s="880"/>
      <c r="AF880" s="880"/>
      <c r="AG880" s="881"/>
      <c r="AH880" s="882"/>
    </row>
    <row r="881" ht="15.75" customHeight="1">
      <c r="F881" s="874" t="str">
        <f t="shared" si="2"/>
        <v/>
      </c>
      <c r="G881" s="718"/>
      <c r="H881" s="718"/>
      <c r="I881" s="718"/>
      <c r="J881" s="718"/>
      <c r="K881" s="718"/>
      <c r="L881" s="811"/>
      <c r="M881" s="880"/>
      <c r="N881" s="880"/>
      <c r="O881" s="880"/>
      <c r="P881" s="880"/>
      <c r="Q881" s="880"/>
      <c r="R881" s="880"/>
      <c r="S881" s="880"/>
      <c r="T881" s="811"/>
      <c r="U881" s="880"/>
      <c r="V881" s="880"/>
      <c r="W881" s="881"/>
      <c r="X881" s="881"/>
      <c r="Y881" s="880"/>
      <c r="Z881" s="880"/>
      <c r="AA881" s="880"/>
      <c r="AB881" s="881"/>
      <c r="AC881" s="881"/>
      <c r="AD881" s="880"/>
      <c r="AE881" s="880"/>
      <c r="AF881" s="880"/>
      <c r="AG881" s="881"/>
      <c r="AH881" s="882"/>
    </row>
    <row r="882" ht="15.75" customHeight="1">
      <c r="F882" s="874" t="str">
        <f t="shared" si="2"/>
        <v/>
      </c>
      <c r="G882" s="718"/>
      <c r="H882" s="718"/>
      <c r="I882" s="718"/>
      <c r="J882" s="718"/>
      <c r="K882" s="718"/>
      <c r="L882" s="811"/>
      <c r="M882" s="880"/>
      <c r="N882" s="880"/>
      <c r="O882" s="880"/>
      <c r="P882" s="880"/>
      <c r="Q882" s="880"/>
      <c r="R882" s="880"/>
      <c r="S882" s="880"/>
      <c r="T882" s="811"/>
      <c r="U882" s="880"/>
      <c r="V882" s="880"/>
      <c r="W882" s="881"/>
      <c r="X882" s="881"/>
      <c r="Y882" s="880"/>
      <c r="Z882" s="880"/>
      <c r="AA882" s="880"/>
      <c r="AB882" s="881"/>
      <c r="AC882" s="881"/>
      <c r="AD882" s="880"/>
      <c r="AE882" s="880"/>
      <c r="AF882" s="880"/>
      <c r="AG882" s="881"/>
      <c r="AH882" s="882"/>
    </row>
    <row r="883" ht="15.75" customHeight="1">
      <c r="F883" s="874" t="str">
        <f t="shared" si="2"/>
        <v/>
      </c>
      <c r="G883" s="718"/>
      <c r="H883" s="718"/>
      <c r="I883" s="718"/>
      <c r="J883" s="718"/>
      <c r="K883" s="718"/>
      <c r="L883" s="811"/>
      <c r="M883" s="880"/>
      <c r="N883" s="880"/>
      <c r="O883" s="880"/>
      <c r="P883" s="880"/>
      <c r="Q883" s="880"/>
      <c r="R883" s="880"/>
      <c r="S883" s="880"/>
      <c r="T883" s="811"/>
      <c r="U883" s="880"/>
      <c r="V883" s="880"/>
      <c r="W883" s="881"/>
      <c r="X883" s="881"/>
      <c r="Y883" s="880"/>
      <c r="Z883" s="880"/>
      <c r="AA883" s="880"/>
      <c r="AB883" s="881"/>
      <c r="AC883" s="881"/>
      <c r="AD883" s="880"/>
      <c r="AE883" s="880"/>
      <c r="AF883" s="880"/>
      <c r="AG883" s="881"/>
      <c r="AH883" s="882"/>
    </row>
    <row r="884" ht="15.75" customHeight="1">
      <c r="F884" s="874" t="str">
        <f t="shared" si="2"/>
        <v/>
      </c>
      <c r="G884" s="718"/>
      <c r="H884" s="718"/>
      <c r="I884" s="718"/>
      <c r="J884" s="718"/>
      <c r="K884" s="718"/>
      <c r="L884" s="811"/>
      <c r="M884" s="880"/>
      <c r="N884" s="880"/>
      <c r="O884" s="880"/>
      <c r="P884" s="880"/>
      <c r="Q884" s="880"/>
      <c r="R884" s="880"/>
      <c r="S884" s="880"/>
      <c r="T884" s="811"/>
      <c r="U884" s="880"/>
      <c r="V884" s="880"/>
      <c r="W884" s="881"/>
      <c r="X884" s="881"/>
      <c r="Y884" s="880"/>
      <c r="Z884" s="880"/>
      <c r="AA884" s="880"/>
      <c r="AB884" s="881"/>
      <c r="AC884" s="881"/>
      <c r="AD884" s="880"/>
      <c r="AE884" s="880"/>
      <c r="AF884" s="880"/>
      <c r="AG884" s="881"/>
      <c r="AH884" s="882"/>
    </row>
    <row r="885" ht="15.75" customHeight="1">
      <c r="F885" s="874" t="str">
        <f t="shared" si="2"/>
        <v/>
      </c>
      <c r="G885" s="718"/>
      <c r="H885" s="718"/>
      <c r="I885" s="718"/>
      <c r="J885" s="718"/>
      <c r="K885" s="718"/>
      <c r="L885" s="811"/>
      <c r="M885" s="880"/>
      <c r="N885" s="880"/>
      <c r="O885" s="880"/>
      <c r="P885" s="880"/>
      <c r="Q885" s="880"/>
      <c r="R885" s="880"/>
      <c r="S885" s="880"/>
      <c r="T885" s="811"/>
      <c r="U885" s="880"/>
      <c r="V885" s="880"/>
      <c r="W885" s="881"/>
      <c r="X885" s="881"/>
      <c r="Y885" s="880"/>
      <c r="Z885" s="880"/>
      <c r="AA885" s="880"/>
      <c r="AB885" s="881"/>
      <c r="AC885" s="881"/>
      <c r="AD885" s="880"/>
      <c r="AE885" s="880"/>
      <c r="AF885" s="880"/>
      <c r="AG885" s="881"/>
      <c r="AH885" s="882"/>
    </row>
    <row r="886" ht="15.75" customHeight="1">
      <c r="F886" s="874" t="str">
        <f t="shared" si="2"/>
        <v/>
      </c>
      <c r="G886" s="718"/>
      <c r="H886" s="718"/>
      <c r="I886" s="718"/>
      <c r="J886" s="718"/>
      <c r="K886" s="718"/>
      <c r="L886" s="811"/>
      <c r="M886" s="880"/>
      <c r="N886" s="880"/>
      <c r="O886" s="880"/>
      <c r="P886" s="880"/>
      <c r="Q886" s="880"/>
      <c r="R886" s="880"/>
      <c r="S886" s="880"/>
      <c r="T886" s="811"/>
      <c r="U886" s="880"/>
      <c r="V886" s="880"/>
      <c r="W886" s="881"/>
      <c r="X886" s="881"/>
      <c r="Y886" s="880"/>
      <c r="Z886" s="880"/>
      <c r="AA886" s="880"/>
      <c r="AB886" s="881"/>
      <c r="AC886" s="881"/>
      <c r="AD886" s="880"/>
      <c r="AE886" s="880"/>
      <c r="AF886" s="880"/>
      <c r="AG886" s="881"/>
      <c r="AH886" s="882"/>
    </row>
    <row r="887" ht="15.75" customHeight="1">
      <c r="F887" s="874" t="str">
        <f t="shared" si="2"/>
        <v/>
      </c>
      <c r="G887" s="718"/>
      <c r="H887" s="718"/>
      <c r="I887" s="718"/>
      <c r="J887" s="718"/>
      <c r="K887" s="718"/>
      <c r="L887" s="811"/>
      <c r="M887" s="880"/>
      <c r="N887" s="880"/>
      <c r="O887" s="880"/>
      <c r="P887" s="880"/>
      <c r="Q887" s="880"/>
      <c r="R887" s="880"/>
      <c r="S887" s="880"/>
      <c r="T887" s="811"/>
      <c r="U887" s="880"/>
      <c r="V887" s="880"/>
      <c r="W887" s="881"/>
      <c r="X887" s="881"/>
      <c r="Y887" s="880"/>
      <c r="Z887" s="880"/>
      <c r="AA887" s="880"/>
      <c r="AB887" s="881"/>
      <c r="AC887" s="881"/>
      <c r="AD887" s="880"/>
      <c r="AE887" s="880"/>
      <c r="AF887" s="880"/>
      <c r="AG887" s="881"/>
      <c r="AH887" s="882"/>
    </row>
    <row r="888" ht="15.75" customHeight="1">
      <c r="F888" s="874" t="str">
        <f t="shared" si="2"/>
        <v/>
      </c>
      <c r="G888" s="718"/>
      <c r="H888" s="718"/>
      <c r="I888" s="718"/>
      <c r="J888" s="718"/>
      <c r="K888" s="718"/>
      <c r="L888" s="811"/>
      <c r="M888" s="880"/>
      <c r="N888" s="880"/>
      <c r="O888" s="880"/>
      <c r="P888" s="880"/>
      <c r="Q888" s="880"/>
      <c r="R888" s="880"/>
      <c r="S888" s="880"/>
      <c r="T888" s="811"/>
      <c r="U888" s="880"/>
      <c r="V888" s="880"/>
      <c r="W888" s="881"/>
      <c r="X888" s="881"/>
      <c r="Y888" s="880"/>
      <c r="Z888" s="880"/>
      <c r="AA888" s="880"/>
      <c r="AB888" s="881"/>
      <c r="AC888" s="881"/>
      <c r="AD888" s="880"/>
      <c r="AE888" s="880"/>
      <c r="AF888" s="880"/>
      <c r="AG888" s="881"/>
      <c r="AH888" s="882"/>
    </row>
    <row r="889" ht="15.75" customHeight="1">
      <c r="F889" s="874" t="str">
        <f t="shared" si="2"/>
        <v/>
      </c>
      <c r="G889" s="718"/>
      <c r="H889" s="718"/>
      <c r="I889" s="718"/>
      <c r="J889" s="718"/>
      <c r="K889" s="718"/>
      <c r="L889" s="811"/>
      <c r="M889" s="880"/>
      <c r="N889" s="880"/>
      <c r="O889" s="880"/>
      <c r="P889" s="880"/>
      <c r="Q889" s="880"/>
      <c r="R889" s="880"/>
      <c r="S889" s="880"/>
      <c r="T889" s="811"/>
      <c r="U889" s="880"/>
      <c r="V889" s="880"/>
      <c r="W889" s="881"/>
      <c r="X889" s="881"/>
      <c r="Y889" s="880"/>
      <c r="Z889" s="880"/>
      <c r="AA889" s="880"/>
      <c r="AB889" s="881"/>
      <c r="AC889" s="881"/>
      <c r="AD889" s="880"/>
      <c r="AE889" s="880"/>
      <c r="AF889" s="880"/>
      <c r="AG889" s="881"/>
      <c r="AH889" s="882"/>
    </row>
    <row r="890" ht="15.75" customHeight="1">
      <c r="F890" s="874" t="str">
        <f t="shared" si="2"/>
        <v/>
      </c>
      <c r="G890" s="718"/>
      <c r="H890" s="718"/>
      <c r="I890" s="718"/>
      <c r="J890" s="718"/>
      <c r="K890" s="718"/>
      <c r="L890" s="811"/>
      <c r="M890" s="880"/>
      <c r="N890" s="880"/>
      <c r="O890" s="880"/>
      <c r="P890" s="880"/>
      <c r="Q890" s="880"/>
      <c r="R890" s="880"/>
      <c r="S890" s="880"/>
      <c r="T890" s="811"/>
      <c r="U890" s="880"/>
      <c r="V890" s="880"/>
      <c r="W890" s="881"/>
      <c r="X890" s="881"/>
      <c r="Y890" s="880"/>
      <c r="Z890" s="880"/>
      <c r="AA890" s="880"/>
      <c r="AB890" s="881"/>
      <c r="AC890" s="881"/>
      <c r="AD890" s="880"/>
      <c r="AE890" s="880"/>
      <c r="AF890" s="880"/>
      <c r="AG890" s="881"/>
      <c r="AH890" s="882"/>
    </row>
    <row r="891" ht="15.75" customHeight="1">
      <c r="F891" s="874" t="str">
        <f t="shared" si="2"/>
        <v/>
      </c>
      <c r="G891" s="718"/>
      <c r="H891" s="718"/>
      <c r="I891" s="718"/>
      <c r="J891" s="718"/>
      <c r="K891" s="718"/>
      <c r="L891" s="811"/>
      <c r="M891" s="880"/>
      <c r="N891" s="880"/>
      <c r="O891" s="880"/>
      <c r="P891" s="880"/>
      <c r="Q891" s="880"/>
      <c r="R891" s="880"/>
      <c r="S891" s="880"/>
      <c r="T891" s="811"/>
      <c r="U891" s="880"/>
      <c r="V891" s="880"/>
      <c r="W891" s="881"/>
      <c r="X891" s="881"/>
      <c r="Y891" s="880"/>
      <c r="Z891" s="880"/>
      <c r="AA891" s="880"/>
      <c r="AB891" s="881"/>
      <c r="AC891" s="881"/>
      <c r="AD891" s="880"/>
      <c r="AE891" s="880"/>
      <c r="AF891" s="880"/>
      <c r="AG891" s="881"/>
      <c r="AH891" s="882"/>
    </row>
    <row r="892" ht="15.75" customHeight="1">
      <c r="F892" s="874" t="str">
        <f t="shared" si="2"/>
        <v/>
      </c>
      <c r="G892" s="718"/>
      <c r="H892" s="718"/>
      <c r="I892" s="718"/>
      <c r="J892" s="718"/>
      <c r="K892" s="718"/>
      <c r="L892" s="811"/>
      <c r="M892" s="880"/>
      <c r="N892" s="880"/>
      <c r="O892" s="880"/>
      <c r="P892" s="880"/>
      <c r="Q892" s="880"/>
      <c r="R892" s="880"/>
      <c r="S892" s="880"/>
      <c r="T892" s="811"/>
      <c r="U892" s="880"/>
      <c r="V892" s="880"/>
      <c r="W892" s="881"/>
      <c r="X892" s="881"/>
      <c r="Y892" s="880"/>
      <c r="Z892" s="880"/>
      <c r="AA892" s="880"/>
      <c r="AB892" s="881"/>
      <c r="AC892" s="881"/>
      <c r="AD892" s="880"/>
      <c r="AE892" s="880"/>
      <c r="AF892" s="880"/>
      <c r="AG892" s="881"/>
      <c r="AH892" s="882"/>
    </row>
    <row r="893" ht="15.75" customHeight="1">
      <c r="F893" s="874" t="str">
        <f t="shared" si="2"/>
        <v/>
      </c>
      <c r="G893" s="718"/>
      <c r="H893" s="718"/>
      <c r="I893" s="718"/>
      <c r="J893" s="718"/>
      <c r="K893" s="718"/>
      <c r="L893" s="811"/>
      <c r="M893" s="880"/>
      <c r="N893" s="880"/>
      <c r="O893" s="880"/>
      <c r="P893" s="880"/>
      <c r="Q893" s="880"/>
      <c r="R893" s="880"/>
      <c r="S893" s="880"/>
      <c r="T893" s="811"/>
      <c r="U893" s="880"/>
      <c r="V893" s="880"/>
      <c r="W893" s="881"/>
      <c r="X893" s="881"/>
      <c r="Y893" s="880"/>
      <c r="Z893" s="880"/>
      <c r="AA893" s="880"/>
      <c r="AB893" s="881"/>
      <c r="AC893" s="881"/>
      <c r="AD893" s="880"/>
      <c r="AE893" s="880"/>
      <c r="AF893" s="880"/>
      <c r="AG893" s="881"/>
      <c r="AH893" s="882"/>
    </row>
    <row r="894" ht="15.75" customHeight="1">
      <c r="F894" s="874" t="str">
        <f t="shared" si="2"/>
        <v/>
      </c>
      <c r="G894" s="718"/>
      <c r="H894" s="718"/>
      <c r="I894" s="718"/>
      <c r="J894" s="718"/>
      <c r="K894" s="718"/>
      <c r="L894" s="811"/>
      <c r="M894" s="880"/>
      <c r="N894" s="880"/>
      <c r="O894" s="880"/>
      <c r="P894" s="880"/>
      <c r="Q894" s="880"/>
      <c r="R894" s="880"/>
      <c r="S894" s="880"/>
      <c r="T894" s="811"/>
      <c r="U894" s="880"/>
      <c r="V894" s="880"/>
      <c r="W894" s="881"/>
      <c r="X894" s="881"/>
      <c r="Y894" s="880"/>
      <c r="Z894" s="880"/>
      <c r="AA894" s="880"/>
      <c r="AB894" s="881"/>
      <c r="AC894" s="881"/>
      <c r="AD894" s="880"/>
      <c r="AE894" s="880"/>
      <c r="AF894" s="880"/>
      <c r="AG894" s="881"/>
      <c r="AH894" s="882"/>
    </row>
    <row r="895" ht="15.75" customHeight="1">
      <c r="F895" s="874" t="str">
        <f t="shared" si="2"/>
        <v/>
      </c>
      <c r="G895" s="718"/>
      <c r="H895" s="718"/>
      <c r="I895" s="718"/>
      <c r="J895" s="718"/>
      <c r="K895" s="718"/>
      <c r="L895" s="811"/>
      <c r="M895" s="880"/>
      <c r="N895" s="880"/>
      <c r="O895" s="880"/>
      <c r="P895" s="880"/>
      <c r="Q895" s="880"/>
      <c r="R895" s="880"/>
      <c r="S895" s="880"/>
      <c r="T895" s="811"/>
      <c r="U895" s="880"/>
      <c r="V895" s="880"/>
      <c r="W895" s="881"/>
      <c r="X895" s="881"/>
      <c r="Y895" s="880"/>
      <c r="Z895" s="880"/>
      <c r="AA895" s="880"/>
      <c r="AB895" s="881"/>
      <c r="AC895" s="881"/>
      <c r="AD895" s="880"/>
      <c r="AE895" s="880"/>
      <c r="AF895" s="880"/>
      <c r="AG895" s="881"/>
      <c r="AH895" s="882"/>
    </row>
    <row r="896" ht="15.75" customHeight="1">
      <c r="F896" s="874" t="str">
        <f t="shared" si="2"/>
        <v/>
      </c>
      <c r="G896" s="718"/>
      <c r="H896" s="718"/>
      <c r="I896" s="718"/>
      <c r="J896" s="718"/>
      <c r="K896" s="718"/>
      <c r="L896" s="811"/>
      <c r="M896" s="880"/>
      <c r="N896" s="880"/>
      <c r="O896" s="880"/>
      <c r="P896" s="880"/>
      <c r="Q896" s="880"/>
      <c r="R896" s="880"/>
      <c r="S896" s="880"/>
      <c r="T896" s="811"/>
      <c r="U896" s="880"/>
      <c r="V896" s="880"/>
      <c r="W896" s="881"/>
      <c r="X896" s="881"/>
      <c r="Y896" s="880"/>
      <c r="Z896" s="880"/>
      <c r="AA896" s="880"/>
      <c r="AB896" s="881"/>
      <c r="AC896" s="881"/>
      <c r="AD896" s="880"/>
      <c r="AE896" s="880"/>
      <c r="AF896" s="880"/>
      <c r="AG896" s="881"/>
      <c r="AH896" s="882"/>
    </row>
    <row r="897" ht="15.75" customHeight="1">
      <c r="F897" s="874" t="str">
        <f t="shared" si="2"/>
        <v/>
      </c>
      <c r="G897" s="718"/>
      <c r="H897" s="718"/>
      <c r="I897" s="718"/>
      <c r="J897" s="718"/>
      <c r="K897" s="718"/>
      <c r="L897" s="811"/>
      <c r="M897" s="880"/>
      <c r="N897" s="880"/>
      <c r="O897" s="880"/>
      <c r="P897" s="880"/>
      <c r="Q897" s="880"/>
      <c r="R897" s="880"/>
      <c r="S897" s="880"/>
      <c r="T897" s="811"/>
      <c r="U897" s="880"/>
      <c r="V897" s="880"/>
      <c r="W897" s="881"/>
      <c r="X897" s="881"/>
      <c r="Y897" s="880"/>
      <c r="Z897" s="880"/>
      <c r="AA897" s="880"/>
      <c r="AB897" s="881"/>
      <c r="AC897" s="881"/>
      <c r="AD897" s="880"/>
      <c r="AE897" s="880"/>
      <c r="AF897" s="880"/>
      <c r="AG897" s="881"/>
      <c r="AH897" s="882"/>
    </row>
    <row r="898" ht="15.75" customHeight="1">
      <c r="F898" s="874" t="str">
        <f t="shared" si="2"/>
        <v/>
      </c>
      <c r="G898" s="718"/>
      <c r="H898" s="718"/>
      <c r="I898" s="718"/>
      <c r="J898" s="718"/>
      <c r="K898" s="718"/>
      <c r="L898" s="811"/>
      <c r="M898" s="880"/>
      <c r="N898" s="880"/>
      <c r="O898" s="880"/>
      <c r="P898" s="880"/>
      <c r="Q898" s="880"/>
      <c r="R898" s="880"/>
      <c r="S898" s="880"/>
      <c r="T898" s="811"/>
      <c r="U898" s="880"/>
      <c r="V898" s="880"/>
      <c r="W898" s="881"/>
      <c r="X898" s="881"/>
      <c r="Y898" s="880"/>
      <c r="Z898" s="880"/>
      <c r="AA898" s="880"/>
      <c r="AB898" s="881"/>
      <c r="AC898" s="881"/>
      <c r="AD898" s="880"/>
      <c r="AE898" s="880"/>
      <c r="AF898" s="880"/>
      <c r="AG898" s="881"/>
      <c r="AH898" s="882"/>
    </row>
    <row r="899" ht="15.75" customHeight="1">
      <c r="F899" s="874" t="str">
        <f t="shared" si="2"/>
        <v/>
      </c>
      <c r="G899" s="718"/>
      <c r="H899" s="718"/>
      <c r="I899" s="718"/>
      <c r="J899" s="718"/>
      <c r="K899" s="718"/>
      <c r="L899" s="811"/>
      <c r="M899" s="880"/>
      <c r="N899" s="880"/>
      <c r="O899" s="880"/>
      <c r="P899" s="880"/>
      <c r="Q899" s="880"/>
      <c r="R899" s="880"/>
      <c r="S899" s="880"/>
      <c r="T899" s="811"/>
      <c r="U899" s="880"/>
      <c r="V899" s="880"/>
      <c r="W899" s="881"/>
      <c r="X899" s="881"/>
      <c r="Y899" s="880"/>
      <c r="Z899" s="880"/>
      <c r="AA899" s="880"/>
      <c r="AB899" s="881"/>
      <c r="AC899" s="881"/>
      <c r="AD899" s="880"/>
      <c r="AE899" s="880"/>
      <c r="AF899" s="880"/>
      <c r="AG899" s="881"/>
      <c r="AH899" s="882"/>
    </row>
    <row r="900" ht="15.75" customHeight="1">
      <c r="F900" s="874" t="str">
        <f t="shared" si="2"/>
        <v/>
      </c>
      <c r="G900" s="718"/>
      <c r="H900" s="718"/>
      <c r="I900" s="718"/>
      <c r="J900" s="718"/>
      <c r="K900" s="718"/>
      <c r="L900" s="811"/>
      <c r="M900" s="880"/>
      <c r="N900" s="880"/>
      <c r="O900" s="880"/>
      <c r="P900" s="880"/>
      <c r="Q900" s="880"/>
      <c r="R900" s="880"/>
      <c r="S900" s="880"/>
      <c r="T900" s="811"/>
      <c r="U900" s="880"/>
      <c r="V900" s="880"/>
      <c r="W900" s="881"/>
      <c r="X900" s="881"/>
      <c r="Y900" s="880"/>
      <c r="Z900" s="880"/>
      <c r="AA900" s="880"/>
      <c r="AB900" s="881"/>
      <c r="AC900" s="881"/>
      <c r="AD900" s="880"/>
      <c r="AE900" s="880"/>
      <c r="AF900" s="880"/>
      <c r="AG900" s="881"/>
      <c r="AH900" s="882"/>
    </row>
    <row r="901" ht="15.75" customHeight="1">
      <c r="F901" s="874" t="str">
        <f t="shared" si="2"/>
        <v/>
      </c>
      <c r="G901" s="718"/>
      <c r="H901" s="718"/>
      <c r="I901" s="718"/>
      <c r="J901" s="718"/>
      <c r="K901" s="718"/>
      <c r="L901" s="811"/>
      <c r="M901" s="880"/>
      <c r="N901" s="880"/>
      <c r="O901" s="880"/>
      <c r="P901" s="880"/>
      <c r="Q901" s="880"/>
      <c r="R901" s="880"/>
      <c r="S901" s="880"/>
      <c r="T901" s="811"/>
      <c r="U901" s="880"/>
      <c r="V901" s="880"/>
      <c r="W901" s="881"/>
      <c r="X901" s="881"/>
      <c r="Y901" s="880"/>
      <c r="Z901" s="880"/>
      <c r="AA901" s="880"/>
      <c r="AB901" s="881"/>
      <c r="AC901" s="881"/>
      <c r="AD901" s="880"/>
      <c r="AE901" s="880"/>
      <c r="AF901" s="880"/>
      <c r="AG901" s="881"/>
      <c r="AH901" s="882"/>
    </row>
    <row r="902" ht="15.75" customHeight="1">
      <c r="F902" s="874" t="str">
        <f t="shared" si="2"/>
        <v/>
      </c>
      <c r="G902" s="718"/>
      <c r="H902" s="718"/>
      <c r="I902" s="718"/>
      <c r="J902" s="718"/>
      <c r="K902" s="718"/>
      <c r="L902" s="811"/>
      <c r="M902" s="880"/>
      <c r="N902" s="880"/>
      <c r="O902" s="880"/>
      <c r="P902" s="880"/>
      <c r="Q902" s="880"/>
      <c r="R902" s="880"/>
      <c r="S902" s="880"/>
      <c r="T902" s="811"/>
      <c r="U902" s="880"/>
      <c r="V902" s="880"/>
      <c r="W902" s="881"/>
      <c r="X902" s="881"/>
      <c r="Y902" s="880"/>
      <c r="Z902" s="880"/>
      <c r="AA902" s="880"/>
      <c r="AB902" s="881"/>
      <c r="AC902" s="881"/>
      <c r="AD902" s="880"/>
      <c r="AE902" s="880"/>
      <c r="AF902" s="880"/>
      <c r="AG902" s="881"/>
      <c r="AH902" s="882"/>
    </row>
    <row r="903" ht="15.75" customHeight="1">
      <c r="F903" s="874" t="str">
        <f t="shared" si="2"/>
        <v/>
      </c>
      <c r="G903" s="718"/>
      <c r="H903" s="718"/>
      <c r="I903" s="718"/>
      <c r="J903" s="718"/>
      <c r="K903" s="718"/>
      <c r="L903" s="811"/>
      <c r="M903" s="880"/>
      <c r="N903" s="880"/>
      <c r="O903" s="880"/>
      <c r="P903" s="880"/>
      <c r="Q903" s="880"/>
      <c r="R903" s="880"/>
      <c r="S903" s="880"/>
      <c r="T903" s="811"/>
      <c r="U903" s="880"/>
      <c r="V903" s="880"/>
      <c r="W903" s="881"/>
      <c r="X903" s="881"/>
      <c r="Y903" s="880"/>
      <c r="Z903" s="880"/>
      <c r="AA903" s="880"/>
      <c r="AB903" s="881"/>
      <c r="AC903" s="881"/>
      <c r="AD903" s="880"/>
      <c r="AE903" s="880"/>
      <c r="AF903" s="880"/>
      <c r="AG903" s="881"/>
      <c r="AH903" s="882"/>
    </row>
    <row r="904" ht="15.75" customHeight="1">
      <c r="F904" s="874" t="str">
        <f t="shared" si="2"/>
        <v/>
      </c>
      <c r="G904" s="718"/>
      <c r="H904" s="718"/>
      <c r="I904" s="718"/>
      <c r="J904" s="718"/>
      <c r="K904" s="718"/>
      <c r="L904" s="811"/>
      <c r="M904" s="880"/>
      <c r="N904" s="880"/>
      <c r="O904" s="880"/>
      <c r="P904" s="880"/>
      <c r="Q904" s="880"/>
      <c r="R904" s="880"/>
      <c r="S904" s="880"/>
      <c r="T904" s="811"/>
      <c r="U904" s="880"/>
      <c r="V904" s="880"/>
      <c r="W904" s="881"/>
      <c r="X904" s="881"/>
      <c r="Y904" s="880"/>
      <c r="Z904" s="880"/>
      <c r="AA904" s="880"/>
      <c r="AB904" s="881"/>
      <c r="AC904" s="881"/>
      <c r="AD904" s="880"/>
      <c r="AE904" s="880"/>
      <c r="AF904" s="880"/>
      <c r="AG904" s="881"/>
      <c r="AH904" s="882"/>
    </row>
    <row r="905" ht="15.75" customHeight="1">
      <c r="F905" s="874" t="str">
        <f t="shared" si="2"/>
        <v/>
      </c>
      <c r="G905" s="718"/>
      <c r="H905" s="718"/>
      <c r="I905" s="718"/>
      <c r="J905" s="718"/>
      <c r="K905" s="718"/>
      <c r="L905" s="811"/>
      <c r="M905" s="880"/>
      <c r="N905" s="880"/>
      <c r="O905" s="880"/>
      <c r="P905" s="880"/>
      <c r="Q905" s="880"/>
      <c r="R905" s="880"/>
      <c r="S905" s="880"/>
      <c r="T905" s="811"/>
      <c r="U905" s="880"/>
      <c r="V905" s="880"/>
      <c r="W905" s="881"/>
      <c r="X905" s="881"/>
      <c r="Y905" s="880"/>
      <c r="Z905" s="880"/>
      <c r="AA905" s="880"/>
      <c r="AB905" s="881"/>
      <c r="AC905" s="881"/>
      <c r="AD905" s="880"/>
      <c r="AE905" s="880"/>
      <c r="AF905" s="880"/>
      <c r="AG905" s="881"/>
      <c r="AH905" s="882"/>
    </row>
    <row r="906" ht="15.75" customHeight="1">
      <c r="F906" s="874" t="str">
        <f t="shared" si="2"/>
        <v/>
      </c>
      <c r="G906" s="718"/>
      <c r="H906" s="718"/>
      <c r="I906" s="718"/>
      <c r="J906" s="718"/>
      <c r="K906" s="718"/>
      <c r="L906" s="811"/>
      <c r="M906" s="880"/>
      <c r="N906" s="880"/>
      <c r="O906" s="880"/>
      <c r="P906" s="880"/>
      <c r="Q906" s="880"/>
      <c r="R906" s="880"/>
      <c r="S906" s="880"/>
      <c r="T906" s="811"/>
      <c r="U906" s="880"/>
      <c r="V906" s="880"/>
      <c r="W906" s="881"/>
      <c r="X906" s="881"/>
      <c r="Y906" s="880"/>
      <c r="Z906" s="880"/>
      <c r="AA906" s="880"/>
      <c r="AB906" s="881"/>
      <c r="AC906" s="881"/>
      <c r="AD906" s="880"/>
      <c r="AE906" s="880"/>
      <c r="AF906" s="880"/>
      <c r="AG906" s="881"/>
      <c r="AH906" s="882"/>
    </row>
    <row r="907" ht="15.75" customHeight="1">
      <c r="F907" s="874" t="str">
        <f t="shared" si="2"/>
        <v/>
      </c>
      <c r="G907" s="718"/>
      <c r="H907" s="718"/>
      <c r="I907" s="718"/>
      <c r="J907" s="718"/>
      <c r="K907" s="718"/>
      <c r="L907" s="811"/>
      <c r="M907" s="880"/>
      <c r="N907" s="880"/>
      <c r="O907" s="880"/>
      <c r="P907" s="880"/>
      <c r="Q907" s="880"/>
      <c r="R907" s="880"/>
      <c r="S907" s="880"/>
      <c r="T907" s="811"/>
      <c r="U907" s="880"/>
      <c r="V907" s="880"/>
      <c r="W907" s="881"/>
      <c r="X907" s="881"/>
      <c r="Y907" s="880"/>
      <c r="Z907" s="880"/>
      <c r="AA907" s="880"/>
      <c r="AB907" s="881"/>
      <c r="AC907" s="881"/>
      <c r="AD907" s="880"/>
      <c r="AE907" s="880"/>
      <c r="AF907" s="880"/>
      <c r="AG907" s="881"/>
      <c r="AH907" s="882"/>
    </row>
    <row r="908" ht="15.75" customHeight="1">
      <c r="F908" s="874" t="str">
        <f t="shared" si="2"/>
        <v/>
      </c>
      <c r="G908" s="718"/>
      <c r="H908" s="718"/>
      <c r="I908" s="718"/>
      <c r="J908" s="718"/>
      <c r="K908" s="718"/>
      <c r="L908" s="811"/>
      <c r="M908" s="880"/>
      <c r="N908" s="880"/>
      <c r="O908" s="880"/>
      <c r="P908" s="880"/>
      <c r="Q908" s="880"/>
      <c r="R908" s="880"/>
      <c r="S908" s="880"/>
      <c r="T908" s="811"/>
      <c r="U908" s="880"/>
      <c r="V908" s="880"/>
      <c r="W908" s="881"/>
      <c r="X908" s="881"/>
      <c r="Y908" s="880"/>
      <c r="Z908" s="880"/>
      <c r="AA908" s="880"/>
      <c r="AB908" s="881"/>
      <c r="AC908" s="881"/>
      <c r="AD908" s="880"/>
      <c r="AE908" s="880"/>
      <c r="AF908" s="880"/>
      <c r="AG908" s="881"/>
      <c r="AH908" s="882"/>
    </row>
    <row r="909" ht="15.75" customHeight="1">
      <c r="F909" s="874" t="str">
        <f t="shared" si="2"/>
        <v/>
      </c>
      <c r="G909" s="718"/>
      <c r="H909" s="718"/>
      <c r="I909" s="718"/>
      <c r="J909" s="718"/>
      <c r="K909" s="718"/>
      <c r="L909" s="811"/>
      <c r="M909" s="880"/>
      <c r="N909" s="880"/>
      <c r="O909" s="880"/>
      <c r="P909" s="880"/>
      <c r="Q909" s="880"/>
      <c r="R909" s="880"/>
      <c r="S909" s="880"/>
      <c r="T909" s="811"/>
      <c r="U909" s="880"/>
      <c r="V909" s="880"/>
      <c r="W909" s="881"/>
      <c r="X909" s="881"/>
      <c r="Y909" s="880"/>
      <c r="Z909" s="880"/>
      <c r="AA909" s="880"/>
      <c r="AB909" s="881"/>
      <c r="AC909" s="881"/>
      <c r="AD909" s="880"/>
      <c r="AE909" s="880"/>
      <c r="AF909" s="880"/>
      <c r="AG909" s="881"/>
      <c r="AH909" s="882"/>
    </row>
    <row r="910" ht="15.75" customHeight="1">
      <c r="F910" s="874" t="str">
        <f t="shared" si="2"/>
        <v/>
      </c>
      <c r="G910" s="718"/>
      <c r="H910" s="718"/>
      <c r="I910" s="718"/>
      <c r="J910" s="718"/>
      <c r="K910" s="718"/>
      <c r="L910" s="811"/>
      <c r="M910" s="880"/>
      <c r="N910" s="880"/>
      <c r="O910" s="880"/>
      <c r="P910" s="880"/>
      <c r="Q910" s="880"/>
      <c r="R910" s="880"/>
      <c r="S910" s="880"/>
      <c r="T910" s="811"/>
      <c r="U910" s="880"/>
      <c r="V910" s="880"/>
      <c r="W910" s="881"/>
      <c r="X910" s="881"/>
      <c r="Y910" s="880"/>
      <c r="Z910" s="880"/>
      <c r="AA910" s="880"/>
      <c r="AB910" s="881"/>
      <c r="AC910" s="881"/>
      <c r="AD910" s="880"/>
      <c r="AE910" s="880"/>
      <c r="AF910" s="880"/>
      <c r="AG910" s="881"/>
      <c r="AH910" s="882"/>
    </row>
    <row r="911" ht="15.75" customHeight="1">
      <c r="F911" s="874" t="str">
        <f t="shared" si="2"/>
        <v/>
      </c>
      <c r="G911" s="718"/>
      <c r="H911" s="718"/>
      <c r="I911" s="718"/>
      <c r="J911" s="718"/>
      <c r="K911" s="718"/>
      <c r="L911" s="811"/>
      <c r="M911" s="880"/>
      <c r="N911" s="880"/>
      <c r="O911" s="880"/>
      <c r="P911" s="880"/>
      <c r="Q911" s="880"/>
      <c r="R911" s="880"/>
      <c r="S911" s="880"/>
      <c r="T911" s="811"/>
      <c r="U911" s="880"/>
      <c r="V911" s="880"/>
      <c r="W911" s="881"/>
      <c r="X911" s="881"/>
      <c r="Y911" s="880"/>
      <c r="Z911" s="880"/>
      <c r="AA911" s="880"/>
      <c r="AB911" s="881"/>
      <c r="AC911" s="881"/>
      <c r="AD911" s="880"/>
      <c r="AE911" s="880"/>
      <c r="AF911" s="880"/>
      <c r="AG911" s="881"/>
      <c r="AH911" s="882"/>
    </row>
    <row r="912" ht="15.75" customHeight="1">
      <c r="F912" s="874" t="str">
        <f t="shared" si="2"/>
        <v/>
      </c>
      <c r="G912" s="718"/>
      <c r="H912" s="718"/>
      <c r="I912" s="718"/>
      <c r="J912" s="718"/>
      <c r="K912" s="718"/>
      <c r="L912" s="811"/>
      <c r="M912" s="880"/>
      <c r="N912" s="880"/>
      <c r="O912" s="880"/>
      <c r="P912" s="880"/>
      <c r="Q912" s="880"/>
      <c r="R912" s="880"/>
      <c r="S912" s="880"/>
      <c r="T912" s="811"/>
      <c r="U912" s="880"/>
      <c r="V912" s="880"/>
      <c r="W912" s="881"/>
      <c r="X912" s="881"/>
      <c r="Y912" s="880"/>
      <c r="Z912" s="880"/>
      <c r="AA912" s="880"/>
      <c r="AB912" s="881"/>
      <c r="AC912" s="881"/>
      <c r="AD912" s="880"/>
      <c r="AE912" s="880"/>
      <c r="AF912" s="880"/>
      <c r="AG912" s="881"/>
      <c r="AH912" s="882"/>
    </row>
    <row r="913" ht="15.75" customHeight="1">
      <c r="F913" s="874" t="str">
        <f t="shared" si="2"/>
        <v/>
      </c>
      <c r="G913" s="718"/>
      <c r="H913" s="718"/>
      <c r="I913" s="718"/>
      <c r="J913" s="718"/>
      <c r="K913" s="718"/>
      <c r="L913" s="811"/>
      <c r="M913" s="880"/>
      <c r="N913" s="880"/>
      <c r="O913" s="880"/>
      <c r="P913" s="880"/>
      <c r="Q913" s="880"/>
      <c r="R913" s="880"/>
      <c r="S913" s="880"/>
      <c r="T913" s="811"/>
      <c r="U913" s="880"/>
      <c r="V913" s="880"/>
      <c r="W913" s="881"/>
      <c r="X913" s="881"/>
      <c r="Y913" s="880"/>
      <c r="Z913" s="880"/>
      <c r="AA913" s="880"/>
      <c r="AB913" s="881"/>
      <c r="AC913" s="881"/>
      <c r="AD913" s="880"/>
      <c r="AE913" s="880"/>
      <c r="AF913" s="880"/>
      <c r="AG913" s="881"/>
      <c r="AH913" s="882"/>
    </row>
    <row r="914" ht="15.75" customHeight="1">
      <c r="F914" s="874" t="str">
        <f t="shared" si="2"/>
        <v/>
      </c>
      <c r="G914" s="718"/>
      <c r="H914" s="718"/>
      <c r="I914" s="718"/>
      <c r="J914" s="718"/>
      <c r="K914" s="718"/>
      <c r="L914" s="811"/>
      <c r="M914" s="880"/>
      <c r="N914" s="880"/>
      <c r="O914" s="880"/>
      <c r="P914" s="880"/>
      <c r="Q914" s="880"/>
      <c r="R914" s="880"/>
      <c r="S914" s="880"/>
      <c r="T914" s="811"/>
      <c r="U914" s="880"/>
      <c r="V914" s="880"/>
      <c r="W914" s="881"/>
      <c r="X914" s="881"/>
      <c r="Y914" s="880"/>
      <c r="Z914" s="880"/>
      <c r="AA914" s="880"/>
      <c r="AB914" s="881"/>
      <c r="AC914" s="881"/>
      <c r="AD914" s="880"/>
      <c r="AE914" s="880"/>
      <c r="AF914" s="880"/>
      <c r="AG914" s="881"/>
      <c r="AH914" s="882"/>
    </row>
    <row r="915" ht="15.75" customHeight="1">
      <c r="F915" s="874" t="str">
        <f t="shared" si="2"/>
        <v/>
      </c>
      <c r="G915" s="718"/>
      <c r="H915" s="718"/>
      <c r="I915" s="718"/>
      <c r="J915" s="718"/>
      <c r="K915" s="718"/>
      <c r="L915" s="811"/>
      <c r="M915" s="880"/>
      <c r="N915" s="880"/>
      <c r="O915" s="880"/>
      <c r="P915" s="880"/>
      <c r="Q915" s="880"/>
      <c r="R915" s="880"/>
      <c r="S915" s="880"/>
      <c r="T915" s="811"/>
      <c r="U915" s="880"/>
      <c r="V915" s="880"/>
      <c r="W915" s="881"/>
      <c r="X915" s="881"/>
      <c r="Y915" s="880"/>
      <c r="Z915" s="880"/>
      <c r="AA915" s="880"/>
      <c r="AB915" s="881"/>
      <c r="AC915" s="881"/>
      <c r="AD915" s="880"/>
      <c r="AE915" s="880"/>
      <c r="AF915" s="880"/>
      <c r="AG915" s="881"/>
      <c r="AH915" s="882"/>
    </row>
    <row r="916" ht="15.75" customHeight="1">
      <c r="F916" s="874" t="str">
        <f t="shared" si="2"/>
        <v/>
      </c>
      <c r="G916" s="718"/>
      <c r="H916" s="718"/>
      <c r="I916" s="718"/>
      <c r="J916" s="718"/>
      <c r="K916" s="718"/>
      <c r="L916" s="811"/>
      <c r="M916" s="880"/>
      <c r="N916" s="880"/>
      <c r="O916" s="880"/>
      <c r="P916" s="880"/>
      <c r="Q916" s="880"/>
      <c r="R916" s="880"/>
      <c r="S916" s="880"/>
      <c r="T916" s="811"/>
      <c r="U916" s="880"/>
      <c r="V916" s="880"/>
      <c r="W916" s="881"/>
      <c r="X916" s="881"/>
      <c r="Y916" s="880"/>
      <c r="Z916" s="880"/>
      <c r="AA916" s="880"/>
      <c r="AB916" s="881"/>
      <c r="AC916" s="881"/>
      <c r="AD916" s="880"/>
      <c r="AE916" s="880"/>
      <c r="AF916" s="880"/>
      <c r="AG916" s="881"/>
      <c r="AH916" s="882"/>
    </row>
    <row r="917" ht="15.75" customHeight="1">
      <c r="F917" s="874" t="str">
        <f t="shared" si="2"/>
        <v/>
      </c>
      <c r="G917" s="718"/>
      <c r="H917" s="718"/>
      <c r="I917" s="718"/>
      <c r="J917" s="718"/>
      <c r="K917" s="718"/>
      <c r="L917" s="811"/>
      <c r="M917" s="880"/>
      <c r="N917" s="880"/>
      <c r="O917" s="880"/>
      <c r="P917" s="880"/>
      <c r="Q917" s="880"/>
      <c r="R917" s="880"/>
      <c r="S917" s="880"/>
      <c r="T917" s="811"/>
      <c r="U917" s="880"/>
      <c r="V917" s="880"/>
      <c r="W917" s="881"/>
      <c r="X917" s="881"/>
      <c r="Y917" s="880"/>
      <c r="Z917" s="880"/>
      <c r="AA917" s="880"/>
      <c r="AB917" s="881"/>
      <c r="AC917" s="881"/>
      <c r="AD917" s="880"/>
      <c r="AE917" s="880"/>
      <c r="AF917" s="880"/>
      <c r="AG917" s="881"/>
      <c r="AH917" s="882"/>
    </row>
    <row r="918" ht="15.75" customHeight="1">
      <c r="F918" s="874" t="str">
        <f t="shared" si="2"/>
        <v/>
      </c>
      <c r="G918" s="718"/>
      <c r="H918" s="718"/>
      <c r="I918" s="718"/>
      <c r="J918" s="718"/>
      <c r="K918" s="718"/>
      <c r="L918" s="811"/>
      <c r="M918" s="880"/>
      <c r="N918" s="880"/>
      <c r="O918" s="880"/>
      <c r="P918" s="880"/>
      <c r="Q918" s="880"/>
      <c r="R918" s="880"/>
      <c r="S918" s="880"/>
      <c r="T918" s="811"/>
      <c r="U918" s="880"/>
      <c r="V918" s="880"/>
      <c r="W918" s="881"/>
      <c r="X918" s="881"/>
      <c r="Y918" s="880"/>
      <c r="Z918" s="880"/>
      <c r="AA918" s="880"/>
      <c r="AB918" s="881"/>
      <c r="AC918" s="881"/>
      <c r="AD918" s="880"/>
      <c r="AE918" s="880"/>
      <c r="AF918" s="880"/>
      <c r="AG918" s="881"/>
      <c r="AH918" s="882"/>
    </row>
    <row r="919" ht="15.75" customHeight="1">
      <c r="F919" s="874" t="str">
        <f t="shared" si="2"/>
        <v/>
      </c>
      <c r="G919" s="718"/>
      <c r="H919" s="718"/>
      <c r="I919" s="718"/>
      <c r="J919" s="718"/>
      <c r="K919" s="718"/>
      <c r="L919" s="811"/>
      <c r="M919" s="880"/>
      <c r="N919" s="880"/>
      <c r="O919" s="880"/>
      <c r="P919" s="880"/>
      <c r="Q919" s="880"/>
      <c r="R919" s="880"/>
      <c r="S919" s="880"/>
      <c r="T919" s="811"/>
      <c r="U919" s="880"/>
      <c r="V919" s="880"/>
      <c r="W919" s="881"/>
      <c r="X919" s="881"/>
      <c r="Y919" s="880"/>
      <c r="Z919" s="880"/>
      <c r="AA919" s="880"/>
      <c r="AB919" s="881"/>
      <c r="AC919" s="881"/>
      <c r="AD919" s="880"/>
      <c r="AE919" s="880"/>
      <c r="AF919" s="880"/>
      <c r="AG919" s="881"/>
      <c r="AH919" s="882"/>
    </row>
    <row r="920" ht="15.75" customHeight="1">
      <c r="F920" s="874" t="str">
        <f t="shared" si="2"/>
        <v/>
      </c>
      <c r="G920" s="718"/>
      <c r="H920" s="718"/>
      <c r="I920" s="718"/>
      <c r="J920" s="718"/>
      <c r="K920" s="718"/>
      <c r="L920" s="811"/>
      <c r="M920" s="880"/>
      <c r="N920" s="880"/>
      <c r="O920" s="880"/>
      <c r="P920" s="880"/>
      <c r="Q920" s="880"/>
      <c r="R920" s="880"/>
      <c r="S920" s="880"/>
      <c r="T920" s="811"/>
      <c r="U920" s="880"/>
      <c r="V920" s="880"/>
      <c r="W920" s="881"/>
      <c r="X920" s="881"/>
      <c r="Y920" s="880"/>
      <c r="Z920" s="880"/>
      <c r="AA920" s="880"/>
      <c r="AB920" s="881"/>
      <c r="AC920" s="881"/>
      <c r="AD920" s="880"/>
      <c r="AE920" s="880"/>
      <c r="AF920" s="880"/>
      <c r="AG920" s="881"/>
      <c r="AH920" s="882"/>
    </row>
    <row r="921" ht="15.75" customHeight="1">
      <c r="F921" s="874" t="str">
        <f t="shared" si="2"/>
        <v/>
      </c>
      <c r="G921" s="718"/>
      <c r="H921" s="718"/>
      <c r="I921" s="718"/>
      <c r="J921" s="718"/>
      <c r="K921" s="718"/>
      <c r="L921" s="811"/>
      <c r="M921" s="880"/>
      <c r="N921" s="880"/>
      <c r="O921" s="880"/>
      <c r="P921" s="880"/>
      <c r="Q921" s="880"/>
      <c r="R921" s="880"/>
      <c r="S921" s="880"/>
      <c r="T921" s="811"/>
      <c r="U921" s="880"/>
      <c r="V921" s="880"/>
      <c r="W921" s="881"/>
      <c r="X921" s="881"/>
      <c r="Y921" s="880"/>
      <c r="Z921" s="880"/>
      <c r="AA921" s="880"/>
      <c r="AB921" s="881"/>
      <c r="AC921" s="881"/>
      <c r="AD921" s="880"/>
      <c r="AE921" s="880"/>
      <c r="AF921" s="880"/>
      <c r="AG921" s="881"/>
      <c r="AH921" s="882"/>
    </row>
    <row r="922" ht="15.75" customHeight="1">
      <c r="F922" s="874" t="str">
        <f t="shared" si="2"/>
        <v/>
      </c>
      <c r="G922" s="718"/>
      <c r="H922" s="718"/>
      <c r="I922" s="718"/>
      <c r="J922" s="718"/>
      <c r="K922" s="718"/>
      <c r="L922" s="811"/>
      <c r="M922" s="880"/>
      <c r="N922" s="880"/>
      <c r="O922" s="880"/>
      <c r="P922" s="880"/>
      <c r="Q922" s="880"/>
      <c r="R922" s="880"/>
      <c r="S922" s="880"/>
      <c r="T922" s="811"/>
      <c r="U922" s="880"/>
      <c r="V922" s="880"/>
      <c r="W922" s="881"/>
      <c r="X922" s="881"/>
      <c r="Y922" s="880"/>
      <c r="Z922" s="880"/>
      <c r="AA922" s="880"/>
      <c r="AB922" s="881"/>
      <c r="AC922" s="881"/>
      <c r="AD922" s="880"/>
      <c r="AE922" s="880"/>
      <c r="AF922" s="880"/>
      <c r="AG922" s="881"/>
      <c r="AH922" s="882"/>
    </row>
    <row r="923" ht="15.75" customHeight="1">
      <c r="F923" s="874" t="str">
        <f t="shared" si="2"/>
        <v/>
      </c>
      <c r="G923" s="718"/>
      <c r="H923" s="718"/>
      <c r="I923" s="718"/>
      <c r="J923" s="718"/>
      <c r="K923" s="718"/>
      <c r="L923" s="811"/>
      <c r="M923" s="880"/>
      <c r="N923" s="880"/>
      <c r="O923" s="880"/>
      <c r="P923" s="880"/>
      <c r="Q923" s="880"/>
      <c r="R923" s="880"/>
      <c r="S923" s="880"/>
      <c r="T923" s="811"/>
      <c r="U923" s="880"/>
      <c r="V923" s="880"/>
      <c r="W923" s="881"/>
      <c r="X923" s="881"/>
      <c r="Y923" s="880"/>
      <c r="Z923" s="880"/>
      <c r="AA923" s="880"/>
      <c r="AB923" s="881"/>
      <c r="AC923" s="881"/>
      <c r="AD923" s="880"/>
      <c r="AE923" s="880"/>
      <c r="AF923" s="880"/>
      <c r="AG923" s="881"/>
      <c r="AH923" s="882"/>
    </row>
    <row r="924" ht="15.75" customHeight="1">
      <c r="F924" s="874" t="str">
        <f t="shared" si="2"/>
        <v/>
      </c>
      <c r="G924" s="718"/>
      <c r="H924" s="718"/>
      <c r="I924" s="718"/>
      <c r="J924" s="718"/>
      <c r="K924" s="718"/>
      <c r="L924" s="811"/>
      <c r="M924" s="880"/>
      <c r="N924" s="880"/>
      <c r="O924" s="880"/>
      <c r="P924" s="880"/>
      <c r="Q924" s="880"/>
      <c r="R924" s="880"/>
      <c r="S924" s="880"/>
      <c r="T924" s="811"/>
      <c r="U924" s="880"/>
      <c r="V924" s="880"/>
      <c r="W924" s="881"/>
      <c r="X924" s="881"/>
      <c r="Y924" s="880"/>
      <c r="Z924" s="880"/>
      <c r="AA924" s="880"/>
      <c r="AB924" s="881"/>
      <c r="AC924" s="881"/>
      <c r="AD924" s="880"/>
      <c r="AE924" s="880"/>
      <c r="AF924" s="880"/>
      <c r="AG924" s="881"/>
      <c r="AH924" s="882"/>
    </row>
    <row r="925" ht="15.75" customHeight="1">
      <c r="F925" s="874" t="str">
        <f t="shared" si="2"/>
        <v/>
      </c>
      <c r="G925" s="718"/>
      <c r="H925" s="718"/>
      <c r="I925" s="718"/>
      <c r="J925" s="718"/>
      <c r="K925" s="718"/>
      <c r="L925" s="811"/>
      <c r="M925" s="880"/>
      <c r="N925" s="880"/>
      <c r="O925" s="880"/>
      <c r="P925" s="880"/>
      <c r="Q925" s="880"/>
      <c r="R925" s="880"/>
      <c r="S925" s="880"/>
      <c r="T925" s="811"/>
      <c r="U925" s="880"/>
      <c r="V925" s="880"/>
      <c r="W925" s="881"/>
      <c r="X925" s="881"/>
      <c r="Y925" s="880"/>
      <c r="Z925" s="880"/>
      <c r="AA925" s="880"/>
      <c r="AB925" s="881"/>
      <c r="AC925" s="881"/>
      <c r="AD925" s="880"/>
      <c r="AE925" s="880"/>
      <c r="AF925" s="880"/>
      <c r="AG925" s="881"/>
      <c r="AH925" s="882"/>
    </row>
    <row r="926" ht="15.75" customHeight="1">
      <c r="F926" s="874" t="str">
        <f t="shared" si="2"/>
        <v/>
      </c>
      <c r="G926" s="718"/>
      <c r="H926" s="718"/>
      <c r="I926" s="718"/>
      <c r="J926" s="718"/>
      <c r="K926" s="718"/>
      <c r="L926" s="811"/>
      <c r="M926" s="880"/>
      <c r="N926" s="880"/>
      <c r="O926" s="880"/>
      <c r="P926" s="880"/>
      <c r="Q926" s="880"/>
      <c r="R926" s="880"/>
      <c r="S926" s="880"/>
      <c r="T926" s="811"/>
      <c r="U926" s="880"/>
      <c r="V926" s="880"/>
      <c r="W926" s="881"/>
      <c r="X926" s="881"/>
      <c r="Y926" s="880"/>
      <c r="Z926" s="880"/>
      <c r="AA926" s="880"/>
      <c r="AB926" s="881"/>
      <c r="AC926" s="881"/>
      <c r="AD926" s="880"/>
      <c r="AE926" s="880"/>
      <c r="AF926" s="880"/>
      <c r="AG926" s="881"/>
      <c r="AH926" s="882"/>
    </row>
    <row r="927" ht="15.75" customHeight="1">
      <c r="F927" s="874" t="str">
        <f t="shared" si="2"/>
        <v/>
      </c>
      <c r="G927" s="718"/>
      <c r="H927" s="718"/>
      <c r="I927" s="718"/>
      <c r="J927" s="718"/>
      <c r="K927" s="718"/>
      <c r="L927" s="811"/>
      <c r="M927" s="880"/>
      <c r="N927" s="880"/>
      <c r="O927" s="880"/>
      <c r="P927" s="880"/>
      <c r="Q927" s="880"/>
      <c r="R927" s="880"/>
      <c r="S927" s="880"/>
      <c r="T927" s="811"/>
      <c r="U927" s="880"/>
      <c r="V927" s="880"/>
      <c r="W927" s="881"/>
      <c r="X927" s="881"/>
      <c r="Y927" s="880"/>
      <c r="Z927" s="880"/>
      <c r="AA927" s="880"/>
      <c r="AB927" s="881"/>
      <c r="AC927" s="881"/>
      <c r="AD927" s="880"/>
      <c r="AE927" s="880"/>
      <c r="AF927" s="880"/>
      <c r="AG927" s="881"/>
      <c r="AH927" s="882"/>
    </row>
    <row r="928" ht="15.75" customHeight="1">
      <c r="F928" s="874" t="str">
        <f t="shared" si="2"/>
        <v/>
      </c>
      <c r="G928" s="718"/>
      <c r="H928" s="718"/>
      <c r="I928" s="718"/>
      <c r="J928" s="718"/>
      <c r="K928" s="718"/>
      <c r="L928" s="811"/>
      <c r="M928" s="880"/>
      <c r="N928" s="880"/>
      <c r="O928" s="880"/>
      <c r="P928" s="880"/>
      <c r="Q928" s="880"/>
      <c r="R928" s="880"/>
      <c r="S928" s="880"/>
      <c r="T928" s="811"/>
      <c r="U928" s="880"/>
      <c r="V928" s="880"/>
      <c r="W928" s="881"/>
      <c r="X928" s="881"/>
      <c r="Y928" s="880"/>
      <c r="Z928" s="880"/>
      <c r="AA928" s="880"/>
      <c r="AB928" s="881"/>
      <c r="AC928" s="881"/>
      <c r="AD928" s="880"/>
      <c r="AE928" s="880"/>
      <c r="AF928" s="880"/>
      <c r="AG928" s="881"/>
      <c r="AH928" s="882"/>
    </row>
    <row r="929" ht="15.75" customHeight="1">
      <c r="F929" s="874" t="str">
        <f t="shared" si="2"/>
        <v/>
      </c>
      <c r="G929" s="718"/>
      <c r="H929" s="718"/>
      <c r="I929" s="718"/>
      <c r="J929" s="718"/>
      <c r="K929" s="718"/>
      <c r="L929" s="811"/>
      <c r="M929" s="880"/>
      <c r="N929" s="880"/>
      <c r="O929" s="880"/>
      <c r="P929" s="880"/>
      <c r="Q929" s="880"/>
      <c r="R929" s="880"/>
      <c r="S929" s="880"/>
      <c r="T929" s="811"/>
      <c r="U929" s="880"/>
      <c r="V929" s="880"/>
      <c r="W929" s="881"/>
      <c r="X929" s="881"/>
      <c r="Y929" s="880"/>
      <c r="Z929" s="880"/>
      <c r="AA929" s="880"/>
      <c r="AB929" s="881"/>
      <c r="AC929" s="881"/>
      <c r="AD929" s="880"/>
      <c r="AE929" s="880"/>
      <c r="AF929" s="880"/>
      <c r="AG929" s="881"/>
      <c r="AH929" s="882"/>
    </row>
    <row r="930" ht="15.75" customHeight="1">
      <c r="F930" s="874" t="str">
        <f t="shared" si="2"/>
        <v/>
      </c>
      <c r="G930" s="718"/>
      <c r="H930" s="718"/>
      <c r="I930" s="718"/>
      <c r="J930" s="718"/>
      <c r="K930" s="718"/>
      <c r="L930" s="811"/>
      <c r="M930" s="880"/>
      <c r="N930" s="880"/>
      <c r="O930" s="880"/>
      <c r="P930" s="880"/>
      <c r="Q930" s="880"/>
      <c r="R930" s="880"/>
      <c r="S930" s="880"/>
      <c r="T930" s="811"/>
      <c r="U930" s="880"/>
      <c r="V930" s="880"/>
      <c r="W930" s="881"/>
      <c r="X930" s="881"/>
      <c r="Y930" s="880"/>
      <c r="Z930" s="880"/>
      <c r="AA930" s="880"/>
      <c r="AB930" s="881"/>
      <c r="AC930" s="881"/>
      <c r="AD930" s="880"/>
      <c r="AE930" s="880"/>
      <c r="AF930" s="880"/>
      <c r="AG930" s="881"/>
      <c r="AH930" s="882"/>
    </row>
    <row r="931" ht="15.75" customHeight="1">
      <c r="F931" s="874" t="str">
        <f t="shared" si="2"/>
        <v/>
      </c>
      <c r="G931" s="718"/>
      <c r="H931" s="718"/>
      <c r="I931" s="718"/>
      <c r="J931" s="718"/>
      <c r="K931" s="718"/>
      <c r="L931" s="811"/>
      <c r="M931" s="880"/>
      <c r="N931" s="880"/>
      <c r="O931" s="880"/>
      <c r="P931" s="880"/>
      <c r="Q931" s="880"/>
      <c r="R931" s="880"/>
      <c r="S931" s="880"/>
      <c r="T931" s="811"/>
      <c r="U931" s="880"/>
      <c r="V931" s="880"/>
      <c r="W931" s="881"/>
      <c r="X931" s="881"/>
      <c r="Y931" s="880"/>
      <c r="Z931" s="880"/>
      <c r="AA931" s="880"/>
      <c r="AB931" s="881"/>
      <c r="AC931" s="881"/>
      <c r="AD931" s="880"/>
      <c r="AE931" s="880"/>
      <c r="AF931" s="880"/>
      <c r="AG931" s="881"/>
      <c r="AH931" s="882"/>
    </row>
    <row r="932" ht="15.75" customHeight="1">
      <c r="F932" s="874" t="str">
        <f t="shared" si="2"/>
        <v/>
      </c>
      <c r="G932" s="718"/>
      <c r="H932" s="718"/>
      <c r="I932" s="718"/>
      <c r="J932" s="718"/>
      <c r="K932" s="718"/>
      <c r="L932" s="811"/>
      <c r="M932" s="880"/>
      <c r="N932" s="880"/>
      <c r="O932" s="880"/>
      <c r="P932" s="880"/>
      <c r="Q932" s="880"/>
      <c r="R932" s="880"/>
      <c r="S932" s="880"/>
      <c r="T932" s="811"/>
      <c r="U932" s="880"/>
      <c r="V932" s="880"/>
      <c r="W932" s="881"/>
      <c r="X932" s="881"/>
      <c r="Y932" s="880"/>
      <c r="Z932" s="880"/>
      <c r="AA932" s="880"/>
      <c r="AB932" s="881"/>
      <c r="AC932" s="881"/>
      <c r="AD932" s="880"/>
      <c r="AE932" s="880"/>
      <c r="AF932" s="880"/>
      <c r="AG932" s="881"/>
      <c r="AH932" s="882"/>
    </row>
    <row r="933" ht="15.75" customHeight="1">
      <c r="F933" s="874" t="str">
        <f t="shared" si="2"/>
        <v/>
      </c>
      <c r="G933" s="718"/>
      <c r="H933" s="718"/>
      <c r="I933" s="718"/>
      <c r="J933" s="718"/>
      <c r="K933" s="718"/>
      <c r="L933" s="811"/>
      <c r="M933" s="880"/>
      <c r="N933" s="880"/>
      <c r="O933" s="880"/>
      <c r="P933" s="880"/>
      <c r="Q933" s="880"/>
      <c r="R933" s="880"/>
      <c r="S933" s="880"/>
      <c r="T933" s="811"/>
      <c r="U933" s="880"/>
      <c r="V933" s="880"/>
      <c r="W933" s="881"/>
      <c r="X933" s="881"/>
      <c r="Y933" s="880"/>
      <c r="Z933" s="880"/>
      <c r="AA933" s="880"/>
      <c r="AB933" s="881"/>
      <c r="AC933" s="881"/>
      <c r="AD933" s="880"/>
      <c r="AE933" s="880"/>
      <c r="AF933" s="880"/>
      <c r="AG933" s="881"/>
      <c r="AH933" s="882"/>
    </row>
    <row r="934" ht="15.75" customHeight="1">
      <c r="F934" s="874" t="str">
        <f t="shared" si="2"/>
        <v/>
      </c>
      <c r="G934" s="718"/>
      <c r="H934" s="718"/>
      <c r="I934" s="718"/>
      <c r="J934" s="718"/>
      <c r="K934" s="718"/>
      <c r="L934" s="811"/>
      <c r="M934" s="880"/>
      <c r="N934" s="880"/>
      <c r="O934" s="880"/>
      <c r="P934" s="880"/>
      <c r="Q934" s="880"/>
      <c r="R934" s="880"/>
      <c r="S934" s="880"/>
      <c r="T934" s="811"/>
      <c r="U934" s="880"/>
      <c r="V934" s="880"/>
      <c r="W934" s="881"/>
      <c r="X934" s="881"/>
      <c r="Y934" s="880"/>
      <c r="Z934" s="880"/>
      <c r="AA934" s="880"/>
      <c r="AB934" s="881"/>
      <c r="AC934" s="881"/>
      <c r="AD934" s="880"/>
      <c r="AE934" s="880"/>
      <c r="AF934" s="880"/>
      <c r="AG934" s="881"/>
      <c r="AH934" s="882"/>
    </row>
    <row r="935" ht="15.75" customHeight="1">
      <c r="F935" s="874" t="str">
        <f t="shared" si="2"/>
        <v/>
      </c>
      <c r="G935" s="718"/>
      <c r="H935" s="718"/>
      <c r="I935" s="718"/>
      <c r="J935" s="718"/>
      <c r="K935" s="718"/>
      <c r="L935" s="811"/>
      <c r="M935" s="880"/>
      <c r="N935" s="880"/>
      <c r="O935" s="880"/>
      <c r="P935" s="880"/>
      <c r="Q935" s="880"/>
      <c r="R935" s="880"/>
      <c r="S935" s="880"/>
      <c r="T935" s="811"/>
      <c r="U935" s="880"/>
      <c r="V935" s="880"/>
      <c r="W935" s="881"/>
      <c r="X935" s="881"/>
      <c r="Y935" s="880"/>
      <c r="Z935" s="880"/>
      <c r="AA935" s="880"/>
      <c r="AB935" s="881"/>
      <c r="AC935" s="881"/>
      <c r="AD935" s="880"/>
      <c r="AE935" s="880"/>
      <c r="AF935" s="880"/>
      <c r="AG935" s="881"/>
      <c r="AH935" s="882"/>
    </row>
    <row r="936" ht="15.75" customHeight="1">
      <c r="F936" s="874" t="str">
        <f t="shared" si="2"/>
        <v/>
      </c>
      <c r="G936" s="718"/>
      <c r="H936" s="718"/>
      <c r="I936" s="718"/>
      <c r="J936" s="718"/>
      <c r="K936" s="718"/>
      <c r="L936" s="811"/>
      <c r="M936" s="880"/>
      <c r="N936" s="880"/>
      <c r="O936" s="880"/>
      <c r="P936" s="880"/>
      <c r="Q936" s="880"/>
      <c r="R936" s="880"/>
      <c r="S936" s="880"/>
      <c r="T936" s="811"/>
      <c r="U936" s="880"/>
      <c r="V936" s="880"/>
      <c r="W936" s="881"/>
      <c r="X936" s="881"/>
      <c r="Y936" s="880"/>
      <c r="Z936" s="880"/>
      <c r="AA936" s="880"/>
      <c r="AB936" s="881"/>
      <c r="AC936" s="881"/>
      <c r="AD936" s="880"/>
      <c r="AE936" s="880"/>
      <c r="AF936" s="880"/>
      <c r="AG936" s="881"/>
      <c r="AH936" s="882"/>
    </row>
    <row r="937" ht="15.75" customHeight="1">
      <c r="F937" s="874" t="str">
        <f t="shared" si="2"/>
        <v/>
      </c>
      <c r="G937" s="718"/>
      <c r="H937" s="718"/>
      <c r="I937" s="718"/>
      <c r="J937" s="718"/>
      <c r="K937" s="718"/>
      <c r="L937" s="811"/>
      <c r="M937" s="880"/>
      <c r="N937" s="880"/>
      <c r="O937" s="880"/>
      <c r="P937" s="880"/>
      <c r="Q937" s="880"/>
      <c r="R937" s="880"/>
      <c r="S937" s="880"/>
      <c r="T937" s="811"/>
      <c r="U937" s="880"/>
      <c r="V937" s="880"/>
      <c r="W937" s="881"/>
      <c r="X937" s="881"/>
      <c r="Y937" s="880"/>
      <c r="Z937" s="880"/>
      <c r="AA937" s="880"/>
      <c r="AB937" s="881"/>
      <c r="AC937" s="881"/>
      <c r="AD937" s="880"/>
      <c r="AE937" s="880"/>
      <c r="AF937" s="880"/>
      <c r="AG937" s="881"/>
      <c r="AH937" s="882"/>
    </row>
    <row r="938" ht="15.75" customHeight="1">
      <c r="F938" s="874" t="str">
        <f t="shared" si="2"/>
        <v/>
      </c>
      <c r="G938" s="718"/>
      <c r="H938" s="718"/>
      <c r="I938" s="718"/>
      <c r="J938" s="718"/>
      <c r="K938" s="718"/>
      <c r="L938" s="811"/>
      <c r="M938" s="880"/>
      <c r="N938" s="880"/>
      <c r="O938" s="880"/>
      <c r="P938" s="880"/>
      <c r="Q938" s="880"/>
      <c r="R938" s="880"/>
      <c r="S938" s="880"/>
      <c r="T938" s="811"/>
      <c r="U938" s="880"/>
      <c r="V938" s="880"/>
      <c r="W938" s="881"/>
      <c r="X938" s="881"/>
      <c r="Y938" s="880"/>
      <c r="Z938" s="880"/>
      <c r="AA938" s="880"/>
      <c r="AB938" s="881"/>
      <c r="AC938" s="881"/>
      <c r="AD938" s="880"/>
      <c r="AE938" s="880"/>
      <c r="AF938" s="880"/>
      <c r="AG938" s="881"/>
      <c r="AH938" s="882"/>
    </row>
    <row r="939" ht="15.75" customHeight="1">
      <c r="F939" s="874" t="str">
        <f t="shared" si="2"/>
        <v/>
      </c>
      <c r="G939" s="718"/>
      <c r="H939" s="718"/>
      <c r="I939" s="718"/>
      <c r="J939" s="718"/>
      <c r="K939" s="718"/>
      <c r="L939" s="811"/>
      <c r="M939" s="880"/>
      <c r="N939" s="880"/>
      <c r="O939" s="880"/>
      <c r="P939" s="880"/>
      <c r="Q939" s="880"/>
      <c r="R939" s="880"/>
      <c r="S939" s="880"/>
      <c r="T939" s="811"/>
      <c r="U939" s="880"/>
      <c r="V939" s="880"/>
      <c r="W939" s="881"/>
      <c r="X939" s="881"/>
      <c r="Y939" s="880"/>
      <c r="Z939" s="880"/>
      <c r="AA939" s="880"/>
      <c r="AB939" s="881"/>
      <c r="AC939" s="881"/>
      <c r="AD939" s="880"/>
      <c r="AE939" s="880"/>
      <c r="AF939" s="880"/>
      <c r="AG939" s="881"/>
      <c r="AH939" s="882"/>
    </row>
    <row r="940" ht="15.75" customHeight="1">
      <c r="F940" s="874" t="str">
        <f t="shared" si="2"/>
        <v/>
      </c>
      <c r="G940" s="718"/>
      <c r="H940" s="718"/>
      <c r="I940" s="718"/>
      <c r="J940" s="718"/>
      <c r="K940" s="718"/>
      <c r="L940" s="811"/>
      <c r="M940" s="880"/>
      <c r="N940" s="880"/>
      <c r="O940" s="880"/>
      <c r="P940" s="880"/>
      <c r="Q940" s="880"/>
      <c r="R940" s="880"/>
      <c r="S940" s="880"/>
      <c r="T940" s="811"/>
      <c r="U940" s="880"/>
      <c r="V940" s="880"/>
      <c r="W940" s="881"/>
      <c r="X940" s="881"/>
      <c r="Y940" s="880"/>
      <c r="Z940" s="880"/>
      <c r="AA940" s="880"/>
      <c r="AB940" s="881"/>
      <c r="AC940" s="881"/>
      <c r="AD940" s="880"/>
      <c r="AE940" s="880"/>
      <c r="AF940" s="880"/>
      <c r="AG940" s="881"/>
      <c r="AH940" s="882"/>
    </row>
    <row r="941" ht="15.75" customHeight="1">
      <c r="F941" s="874" t="str">
        <f t="shared" si="2"/>
        <v/>
      </c>
      <c r="G941" s="718"/>
      <c r="H941" s="718"/>
      <c r="I941" s="718"/>
      <c r="J941" s="718"/>
      <c r="K941" s="718"/>
      <c r="L941" s="811"/>
      <c r="M941" s="880"/>
      <c r="N941" s="880"/>
      <c r="O941" s="880"/>
      <c r="P941" s="880"/>
      <c r="Q941" s="880"/>
      <c r="R941" s="880"/>
      <c r="S941" s="880"/>
      <c r="T941" s="811"/>
      <c r="U941" s="880"/>
      <c r="V941" s="880"/>
      <c r="W941" s="881"/>
      <c r="X941" s="881"/>
      <c r="Y941" s="880"/>
      <c r="Z941" s="880"/>
      <c r="AA941" s="880"/>
      <c r="AB941" s="881"/>
      <c r="AC941" s="881"/>
      <c r="AD941" s="880"/>
      <c r="AE941" s="880"/>
      <c r="AF941" s="880"/>
      <c r="AG941" s="881"/>
      <c r="AH941" s="882"/>
    </row>
    <row r="942" ht="15.75" customHeight="1">
      <c r="F942" s="874" t="str">
        <f t="shared" si="2"/>
        <v/>
      </c>
      <c r="G942" s="718"/>
      <c r="H942" s="718"/>
      <c r="I942" s="718"/>
      <c r="J942" s="718"/>
      <c r="K942" s="718"/>
      <c r="L942" s="811"/>
      <c r="M942" s="880"/>
      <c r="N942" s="880"/>
      <c r="O942" s="880"/>
      <c r="P942" s="880"/>
      <c r="Q942" s="880"/>
      <c r="R942" s="880"/>
      <c r="S942" s="880"/>
      <c r="T942" s="811"/>
      <c r="U942" s="880"/>
      <c r="V942" s="880"/>
      <c r="W942" s="881"/>
      <c r="X942" s="881"/>
      <c r="Y942" s="880"/>
      <c r="Z942" s="880"/>
      <c r="AA942" s="880"/>
      <c r="AB942" s="881"/>
      <c r="AC942" s="881"/>
      <c r="AD942" s="880"/>
      <c r="AE942" s="880"/>
      <c r="AF942" s="880"/>
      <c r="AG942" s="881"/>
      <c r="AH942" s="882"/>
    </row>
    <row r="943" ht="15.75" customHeight="1">
      <c r="F943" s="874" t="str">
        <f t="shared" si="2"/>
        <v/>
      </c>
      <c r="G943" s="718"/>
      <c r="H943" s="718"/>
      <c r="I943" s="718"/>
      <c r="J943" s="718"/>
      <c r="K943" s="718"/>
      <c r="L943" s="811"/>
      <c r="M943" s="880"/>
      <c r="N943" s="880"/>
      <c r="O943" s="880"/>
      <c r="P943" s="880"/>
      <c r="Q943" s="880"/>
      <c r="R943" s="880"/>
      <c r="S943" s="880"/>
      <c r="T943" s="811"/>
      <c r="U943" s="880"/>
      <c r="V943" s="880"/>
      <c r="W943" s="881"/>
      <c r="X943" s="881"/>
      <c r="Y943" s="880"/>
      <c r="Z943" s="880"/>
      <c r="AA943" s="880"/>
      <c r="AB943" s="881"/>
      <c r="AC943" s="881"/>
      <c r="AD943" s="880"/>
      <c r="AE943" s="880"/>
      <c r="AF943" s="880"/>
      <c r="AG943" s="881"/>
      <c r="AH943" s="882"/>
    </row>
    <row r="944" ht="15.75" customHeight="1">
      <c r="F944" s="874" t="str">
        <f t="shared" si="2"/>
        <v/>
      </c>
      <c r="G944" s="718"/>
      <c r="H944" s="718"/>
      <c r="I944" s="718"/>
      <c r="J944" s="718"/>
      <c r="K944" s="718"/>
      <c r="L944" s="811"/>
      <c r="M944" s="880"/>
      <c r="N944" s="880"/>
      <c r="O944" s="880"/>
      <c r="P944" s="880"/>
      <c r="Q944" s="880"/>
      <c r="R944" s="880"/>
      <c r="S944" s="880"/>
      <c r="T944" s="811"/>
      <c r="U944" s="880"/>
      <c r="V944" s="880"/>
      <c r="W944" s="881"/>
      <c r="X944" s="881"/>
      <c r="Y944" s="880"/>
      <c r="Z944" s="880"/>
      <c r="AA944" s="880"/>
      <c r="AB944" s="881"/>
      <c r="AC944" s="881"/>
      <c r="AD944" s="880"/>
      <c r="AE944" s="880"/>
      <c r="AF944" s="880"/>
      <c r="AG944" s="881"/>
      <c r="AH944" s="882"/>
    </row>
    <row r="945" ht="15.75" customHeight="1">
      <c r="F945" s="874" t="str">
        <f t="shared" si="2"/>
        <v/>
      </c>
      <c r="G945" s="718"/>
      <c r="H945" s="718"/>
      <c r="I945" s="718"/>
      <c r="J945" s="718"/>
      <c r="K945" s="718"/>
      <c r="L945" s="811"/>
      <c r="M945" s="880"/>
      <c r="N945" s="880"/>
      <c r="O945" s="880"/>
      <c r="P945" s="880"/>
      <c r="Q945" s="880"/>
      <c r="R945" s="880"/>
      <c r="S945" s="880"/>
      <c r="T945" s="811"/>
      <c r="U945" s="880"/>
      <c r="V945" s="880"/>
      <c r="W945" s="881"/>
      <c r="X945" s="881"/>
      <c r="Y945" s="880"/>
      <c r="Z945" s="880"/>
      <c r="AA945" s="880"/>
      <c r="AB945" s="881"/>
      <c r="AC945" s="881"/>
      <c r="AD945" s="880"/>
      <c r="AE945" s="880"/>
      <c r="AF945" s="880"/>
      <c r="AG945" s="881"/>
      <c r="AH945" s="882"/>
    </row>
    <row r="946" ht="15.75" customHeight="1">
      <c r="F946" s="874" t="str">
        <f t="shared" si="2"/>
        <v/>
      </c>
      <c r="G946" s="718"/>
      <c r="H946" s="718"/>
      <c r="I946" s="718"/>
      <c r="J946" s="718"/>
      <c r="K946" s="718"/>
      <c r="L946" s="811"/>
      <c r="M946" s="880"/>
      <c r="N946" s="880"/>
      <c r="O946" s="880"/>
      <c r="P946" s="880"/>
      <c r="Q946" s="880"/>
      <c r="R946" s="880"/>
      <c r="S946" s="880"/>
      <c r="T946" s="811"/>
      <c r="U946" s="880"/>
      <c r="V946" s="880"/>
      <c r="W946" s="881"/>
      <c r="X946" s="881"/>
      <c r="Y946" s="880"/>
      <c r="Z946" s="880"/>
      <c r="AA946" s="880"/>
      <c r="AB946" s="881"/>
      <c r="AC946" s="881"/>
      <c r="AD946" s="880"/>
      <c r="AE946" s="880"/>
      <c r="AF946" s="880"/>
      <c r="AG946" s="881"/>
      <c r="AH946" s="882"/>
    </row>
    <row r="947" ht="15.75" customHeight="1">
      <c r="F947" s="874" t="str">
        <f t="shared" si="2"/>
        <v/>
      </c>
      <c r="G947" s="718"/>
      <c r="H947" s="718"/>
      <c r="I947" s="718"/>
      <c r="J947" s="718"/>
      <c r="K947" s="718"/>
      <c r="L947" s="811"/>
      <c r="M947" s="880"/>
      <c r="N947" s="880"/>
      <c r="O947" s="880"/>
      <c r="P947" s="880"/>
      <c r="Q947" s="880"/>
      <c r="R947" s="880"/>
      <c r="S947" s="880"/>
      <c r="T947" s="811"/>
      <c r="U947" s="880"/>
      <c r="V947" s="880"/>
      <c r="W947" s="881"/>
      <c r="X947" s="881"/>
      <c r="Y947" s="880"/>
      <c r="Z947" s="880"/>
      <c r="AA947" s="880"/>
      <c r="AB947" s="881"/>
      <c r="AC947" s="881"/>
      <c r="AD947" s="880"/>
      <c r="AE947" s="880"/>
      <c r="AF947" s="880"/>
      <c r="AG947" s="881"/>
      <c r="AH947" s="882"/>
    </row>
    <row r="948" ht="15.75" customHeight="1">
      <c r="F948" s="874" t="str">
        <f t="shared" si="2"/>
        <v/>
      </c>
      <c r="G948" s="718"/>
      <c r="H948" s="718"/>
      <c r="I948" s="718"/>
      <c r="J948" s="718"/>
      <c r="K948" s="718"/>
      <c r="L948" s="811"/>
      <c r="M948" s="880"/>
      <c r="N948" s="880"/>
      <c r="O948" s="880"/>
      <c r="P948" s="880"/>
      <c r="Q948" s="880"/>
      <c r="R948" s="880"/>
      <c r="S948" s="880"/>
      <c r="T948" s="811"/>
      <c r="U948" s="880"/>
      <c r="V948" s="880"/>
      <c r="W948" s="881"/>
      <c r="X948" s="881"/>
      <c r="Y948" s="880"/>
      <c r="Z948" s="880"/>
      <c r="AA948" s="880"/>
      <c r="AB948" s="881"/>
      <c r="AC948" s="881"/>
      <c r="AD948" s="880"/>
      <c r="AE948" s="880"/>
      <c r="AF948" s="880"/>
      <c r="AG948" s="881"/>
      <c r="AH948" s="882"/>
    </row>
    <row r="949" ht="15.75" customHeight="1">
      <c r="F949" s="874" t="str">
        <f t="shared" si="2"/>
        <v/>
      </c>
      <c r="G949" s="718"/>
      <c r="H949" s="718"/>
      <c r="I949" s="718"/>
      <c r="J949" s="718"/>
      <c r="K949" s="718"/>
      <c r="L949" s="811"/>
      <c r="M949" s="880"/>
      <c r="N949" s="880"/>
      <c r="O949" s="880"/>
      <c r="P949" s="880"/>
      <c r="Q949" s="880"/>
      <c r="R949" s="880"/>
      <c r="S949" s="880"/>
      <c r="T949" s="811"/>
      <c r="U949" s="880"/>
      <c r="V949" s="880"/>
      <c r="W949" s="881"/>
      <c r="X949" s="881"/>
      <c r="Y949" s="880"/>
      <c r="Z949" s="880"/>
      <c r="AA949" s="880"/>
      <c r="AB949" s="881"/>
      <c r="AC949" s="881"/>
      <c r="AD949" s="880"/>
      <c r="AE949" s="880"/>
      <c r="AF949" s="880"/>
      <c r="AG949" s="881"/>
      <c r="AH949" s="882"/>
    </row>
    <row r="950" ht="15.75" customHeight="1">
      <c r="F950" s="874" t="str">
        <f t="shared" si="2"/>
        <v/>
      </c>
      <c r="G950" s="718"/>
      <c r="H950" s="718"/>
      <c r="I950" s="718"/>
      <c r="J950" s="718"/>
      <c r="K950" s="718"/>
      <c r="L950" s="811"/>
      <c r="M950" s="880"/>
      <c r="N950" s="880"/>
      <c r="O950" s="880"/>
      <c r="P950" s="880"/>
      <c r="Q950" s="880"/>
      <c r="R950" s="880"/>
      <c r="S950" s="880"/>
      <c r="T950" s="811"/>
      <c r="U950" s="880"/>
      <c r="V950" s="880"/>
      <c r="W950" s="881"/>
      <c r="X950" s="881"/>
      <c r="Y950" s="880"/>
      <c r="Z950" s="880"/>
      <c r="AA950" s="880"/>
      <c r="AB950" s="881"/>
      <c r="AC950" s="881"/>
      <c r="AD950" s="880"/>
      <c r="AE950" s="880"/>
      <c r="AF950" s="880"/>
      <c r="AG950" s="881"/>
      <c r="AH950" s="882"/>
    </row>
    <row r="951" ht="15.75" customHeight="1">
      <c r="F951" s="874" t="str">
        <f t="shared" si="2"/>
        <v/>
      </c>
      <c r="G951" s="718"/>
      <c r="H951" s="718"/>
      <c r="I951" s="718"/>
      <c r="J951" s="718"/>
      <c r="K951" s="718"/>
      <c r="L951" s="811"/>
      <c r="M951" s="880"/>
      <c r="N951" s="880"/>
      <c r="O951" s="880"/>
      <c r="P951" s="880"/>
      <c r="Q951" s="880"/>
      <c r="R951" s="880"/>
      <c r="S951" s="880"/>
      <c r="T951" s="811"/>
      <c r="U951" s="880"/>
      <c r="V951" s="880"/>
      <c r="W951" s="881"/>
      <c r="X951" s="881"/>
      <c r="Y951" s="880"/>
      <c r="Z951" s="880"/>
      <c r="AA951" s="880"/>
      <c r="AB951" s="881"/>
      <c r="AC951" s="881"/>
      <c r="AD951" s="880"/>
      <c r="AE951" s="880"/>
      <c r="AF951" s="880"/>
      <c r="AG951" s="881"/>
      <c r="AH951" s="882"/>
    </row>
    <row r="952" ht="15.75" customHeight="1">
      <c r="F952" s="874" t="str">
        <f t="shared" si="2"/>
        <v/>
      </c>
      <c r="G952" s="718"/>
      <c r="H952" s="718"/>
      <c r="I952" s="718"/>
      <c r="J952" s="718"/>
      <c r="K952" s="718"/>
      <c r="L952" s="811"/>
      <c r="M952" s="880"/>
      <c r="N952" s="880"/>
      <c r="O952" s="880"/>
      <c r="P952" s="880"/>
      <c r="Q952" s="880"/>
      <c r="R952" s="880"/>
      <c r="S952" s="880"/>
      <c r="T952" s="811"/>
      <c r="U952" s="880"/>
      <c r="V952" s="880"/>
      <c r="W952" s="881"/>
      <c r="X952" s="881"/>
      <c r="Y952" s="880"/>
      <c r="Z952" s="880"/>
      <c r="AA952" s="880"/>
      <c r="AB952" s="881"/>
      <c r="AC952" s="881"/>
      <c r="AD952" s="880"/>
      <c r="AE952" s="880"/>
      <c r="AF952" s="880"/>
      <c r="AG952" s="881"/>
      <c r="AH952" s="882"/>
    </row>
    <row r="953" ht="15.75" customHeight="1">
      <c r="F953" s="874" t="str">
        <f t="shared" si="2"/>
        <v/>
      </c>
      <c r="G953" s="718"/>
      <c r="H953" s="718"/>
      <c r="I953" s="718"/>
      <c r="J953" s="718"/>
      <c r="K953" s="718"/>
      <c r="L953" s="811"/>
      <c r="M953" s="880"/>
      <c r="N953" s="880"/>
      <c r="O953" s="880"/>
      <c r="P953" s="880"/>
      <c r="Q953" s="880"/>
      <c r="R953" s="880"/>
      <c r="S953" s="880"/>
      <c r="T953" s="811"/>
      <c r="U953" s="880"/>
      <c r="V953" s="880"/>
      <c r="W953" s="881"/>
      <c r="X953" s="881"/>
      <c r="Y953" s="880"/>
      <c r="Z953" s="880"/>
      <c r="AA953" s="880"/>
      <c r="AB953" s="881"/>
      <c r="AC953" s="881"/>
      <c r="AD953" s="880"/>
      <c r="AE953" s="880"/>
      <c r="AF953" s="880"/>
      <c r="AG953" s="881"/>
      <c r="AH953" s="882"/>
    </row>
    <row r="954" ht="15.75" customHeight="1">
      <c r="F954" s="874" t="str">
        <f t="shared" si="2"/>
        <v/>
      </c>
      <c r="G954" s="718"/>
      <c r="H954" s="718"/>
      <c r="I954" s="718"/>
      <c r="J954" s="718"/>
      <c r="K954" s="718"/>
      <c r="L954" s="811"/>
      <c r="M954" s="880"/>
      <c r="N954" s="880"/>
      <c r="O954" s="880"/>
      <c r="P954" s="880"/>
      <c r="Q954" s="880"/>
      <c r="R954" s="880"/>
      <c r="S954" s="880"/>
      <c r="T954" s="811"/>
      <c r="U954" s="880"/>
      <c r="V954" s="880"/>
      <c r="W954" s="881"/>
      <c r="X954" s="881"/>
      <c r="Y954" s="880"/>
      <c r="Z954" s="880"/>
      <c r="AA954" s="880"/>
      <c r="AB954" s="881"/>
      <c r="AC954" s="881"/>
      <c r="AD954" s="880"/>
      <c r="AE954" s="880"/>
      <c r="AF954" s="880"/>
      <c r="AG954" s="881"/>
      <c r="AH954" s="882"/>
    </row>
    <row r="955" ht="15.75" customHeight="1">
      <c r="F955" s="874" t="str">
        <f t="shared" si="2"/>
        <v/>
      </c>
      <c r="G955" s="718"/>
      <c r="H955" s="718"/>
      <c r="I955" s="718"/>
      <c r="J955" s="718"/>
      <c r="K955" s="718"/>
      <c r="L955" s="811"/>
      <c r="M955" s="880"/>
      <c r="N955" s="880"/>
      <c r="O955" s="880"/>
      <c r="P955" s="880"/>
      <c r="Q955" s="880"/>
      <c r="R955" s="880"/>
      <c r="S955" s="880"/>
      <c r="T955" s="811"/>
      <c r="U955" s="880"/>
      <c r="V955" s="880"/>
      <c r="W955" s="881"/>
      <c r="X955" s="881"/>
      <c r="Y955" s="880"/>
      <c r="Z955" s="880"/>
      <c r="AA955" s="880"/>
      <c r="AB955" s="881"/>
      <c r="AC955" s="881"/>
      <c r="AD955" s="880"/>
      <c r="AE955" s="880"/>
      <c r="AF955" s="880"/>
      <c r="AG955" s="881"/>
      <c r="AH955" s="882"/>
    </row>
    <row r="956" ht="15.75" customHeight="1">
      <c r="F956" s="874" t="str">
        <f t="shared" si="2"/>
        <v/>
      </c>
      <c r="G956" s="718"/>
      <c r="H956" s="718"/>
      <c r="I956" s="718"/>
      <c r="J956" s="718"/>
      <c r="K956" s="718"/>
      <c r="L956" s="811"/>
      <c r="M956" s="880"/>
      <c r="N956" s="880"/>
      <c r="O956" s="880"/>
      <c r="P956" s="880"/>
      <c r="Q956" s="880"/>
      <c r="R956" s="880"/>
      <c r="S956" s="880"/>
      <c r="T956" s="811"/>
      <c r="U956" s="880"/>
      <c r="V956" s="880"/>
      <c r="W956" s="881"/>
      <c r="X956" s="881"/>
      <c r="Y956" s="880"/>
      <c r="Z956" s="880"/>
      <c r="AA956" s="880"/>
      <c r="AB956" s="881"/>
      <c r="AC956" s="881"/>
      <c r="AD956" s="880"/>
      <c r="AE956" s="880"/>
      <c r="AF956" s="880"/>
      <c r="AG956" s="881"/>
      <c r="AH956" s="882"/>
    </row>
    <row r="957" ht="15.75" customHeight="1">
      <c r="F957" s="874" t="str">
        <f t="shared" si="2"/>
        <v/>
      </c>
      <c r="G957" s="718"/>
      <c r="H957" s="718"/>
      <c r="I957" s="718"/>
      <c r="J957" s="718"/>
      <c r="K957" s="718"/>
      <c r="L957" s="811"/>
      <c r="M957" s="880"/>
      <c r="N957" s="880"/>
      <c r="O957" s="880"/>
      <c r="P957" s="880"/>
      <c r="Q957" s="880"/>
      <c r="R957" s="880"/>
      <c r="S957" s="880"/>
      <c r="T957" s="811"/>
      <c r="U957" s="880"/>
      <c r="V957" s="880"/>
      <c r="W957" s="881"/>
      <c r="X957" s="881"/>
      <c r="Y957" s="880"/>
      <c r="Z957" s="880"/>
      <c r="AA957" s="880"/>
      <c r="AB957" s="881"/>
      <c r="AC957" s="881"/>
      <c r="AD957" s="880"/>
      <c r="AE957" s="880"/>
      <c r="AF957" s="880"/>
      <c r="AG957" s="881"/>
      <c r="AH957" s="882"/>
    </row>
    <row r="958" ht="15.75" customHeight="1">
      <c r="F958" s="874" t="str">
        <f t="shared" si="2"/>
        <v/>
      </c>
      <c r="G958" s="718"/>
      <c r="H958" s="718"/>
      <c r="I958" s="718"/>
      <c r="J958" s="718"/>
      <c r="K958" s="718"/>
      <c r="L958" s="811"/>
      <c r="M958" s="880"/>
      <c r="N958" s="880"/>
      <c r="O958" s="880"/>
      <c r="P958" s="880"/>
      <c r="Q958" s="880"/>
      <c r="R958" s="880"/>
      <c r="S958" s="880"/>
      <c r="T958" s="811"/>
      <c r="U958" s="880"/>
      <c r="V958" s="880"/>
      <c r="W958" s="881"/>
      <c r="X958" s="881"/>
      <c r="Y958" s="880"/>
      <c r="Z958" s="880"/>
      <c r="AA958" s="880"/>
      <c r="AB958" s="881"/>
      <c r="AC958" s="881"/>
      <c r="AD958" s="880"/>
      <c r="AE958" s="880"/>
      <c r="AF958" s="880"/>
      <c r="AG958" s="881"/>
      <c r="AH958" s="882"/>
    </row>
    <row r="959" ht="15.75" customHeight="1">
      <c r="F959" s="874" t="str">
        <f t="shared" si="2"/>
        <v/>
      </c>
      <c r="G959" s="718"/>
      <c r="H959" s="718"/>
      <c r="I959" s="718"/>
      <c r="J959" s="718"/>
      <c r="K959" s="718"/>
      <c r="L959" s="811"/>
      <c r="M959" s="880"/>
      <c r="N959" s="880"/>
      <c r="O959" s="880"/>
      <c r="P959" s="880"/>
      <c r="Q959" s="880"/>
      <c r="R959" s="880"/>
      <c r="S959" s="880"/>
      <c r="T959" s="811"/>
      <c r="U959" s="880"/>
      <c r="V959" s="880"/>
      <c r="W959" s="881"/>
      <c r="X959" s="881"/>
      <c r="Y959" s="880"/>
      <c r="Z959" s="880"/>
      <c r="AA959" s="880"/>
      <c r="AB959" s="881"/>
      <c r="AC959" s="881"/>
      <c r="AD959" s="880"/>
      <c r="AE959" s="880"/>
      <c r="AF959" s="880"/>
      <c r="AG959" s="881"/>
      <c r="AH959" s="882"/>
    </row>
    <row r="960" ht="15.75" customHeight="1">
      <c r="F960" s="874" t="str">
        <f t="shared" si="2"/>
        <v/>
      </c>
      <c r="G960" s="718"/>
      <c r="H960" s="718"/>
      <c r="I960" s="718"/>
      <c r="J960" s="718"/>
      <c r="K960" s="718"/>
      <c r="L960" s="811"/>
      <c r="M960" s="880"/>
      <c r="N960" s="880"/>
      <c r="O960" s="880"/>
      <c r="P960" s="880"/>
      <c r="Q960" s="880"/>
      <c r="R960" s="880"/>
      <c r="S960" s="880"/>
      <c r="T960" s="811"/>
      <c r="U960" s="880"/>
      <c r="V960" s="880"/>
      <c r="W960" s="881"/>
      <c r="X960" s="881"/>
      <c r="Y960" s="880"/>
      <c r="Z960" s="880"/>
      <c r="AA960" s="880"/>
      <c r="AB960" s="881"/>
      <c r="AC960" s="881"/>
      <c r="AD960" s="880"/>
      <c r="AE960" s="880"/>
      <c r="AF960" s="880"/>
      <c r="AG960" s="881"/>
      <c r="AH960" s="882"/>
    </row>
    <row r="961" ht="15.75" customHeight="1">
      <c r="F961" s="874" t="str">
        <f t="shared" si="2"/>
        <v/>
      </c>
      <c r="G961" s="718"/>
      <c r="H961" s="718"/>
      <c r="I961" s="718"/>
      <c r="J961" s="718"/>
      <c r="K961" s="718"/>
      <c r="L961" s="811"/>
      <c r="M961" s="880"/>
      <c r="N961" s="880"/>
      <c r="O961" s="880"/>
      <c r="P961" s="880"/>
      <c r="Q961" s="880"/>
      <c r="R961" s="880"/>
      <c r="S961" s="880"/>
      <c r="T961" s="811"/>
      <c r="U961" s="880"/>
      <c r="V961" s="880"/>
      <c r="W961" s="881"/>
      <c r="X961" s="881"/>
      <c r="Y961" s="880"/>
      <c r="Z961" s="880"/>
      <c r="AA961" s="880"/>
      <c r="AB961" s="881"/>
      <c r="AC961" s="881"/>
      <c r="AD961" s="880"/>
      <c r="AE961" s="880"/>
      <c r="AF961" s="880"/>
      <c r="AG961" s="881"/>
      <c r="AH961" s="882"/>
    </row>
    <row r="962" ht="15.75" customHeight="1">
      <c r="F962" s="874" t="str">
        <f t="shared" si="2"/>
        <v/>
      </c>
      <c r="G962" s="718"/>
      <c r="H962" s="718"/>
      <c r="I962" s="718"/>
      <c r="J962" s="718"/>
      <c r="K962" s="718"/>
      <c r="L962" s="811"/>
      <c r="M962" s="880"/>
      <c r="N962" s="880"/>
      <c r="O962" s="880"/>
      <c r="P962" s="880"/>
      <c r="Q962" s="880"/>
      <c r="R962" s="880"/>
      <c r="S962" s="880"/>
      <c r="T962" s="811"/>
      <c r="U962" s="880"/>
      <c r="V962" s="880"/>
      <c r="W962" s="881"/>
      <c r="X962" s="881"/>
      <c r="Y962" s="880"/>
      <c r="Z962" s="880"/>
      <c r="AA962" s="880"/>
      <c r="AB962" s="881"/>
      <c r="AC962" s="881"/>
      <c r="AD962" s="880"/>
      <c r="AE962" s="880"/>
      <c r="AF962" s="880"/>
      <c r="AG962" s="881"/>
      <c r="AH962" s="882"/>
    </row>
    <row r="963" ht="15.75" customHeight="1">
      <c r="F963" s="874" t="str">
        <f t="shared" si="2"/>
        <v/>
      </c>
      <c r="G963" s="718"/>
      <c r="H963" s="718"/>
      <c r="I963" s="718"/>
      <c r="J963" s="718"/>
      <c r="K963" s="718"/>
      <c r="L963" s="811"/>
      <c r="M963" s="880"/>
      <c r="N963" s="880"/>
      <c r="O963" s="880"/>
      <c r="P963" s="880"/>
      <c r="Q963" s="880"/>
      <c r="R963" s="880"/>
      <c r="S963" s="880"/>
      <c r="T963" s="811"/>
      <c r="U963" s="880"/>
      <c r="V963" s="880"/>
      <c r="W963" s="881"/>
      <c r="X963" s="881"/>
      <c r="Y963" s="880"/>
      <c r="Z963" s="880"/>
      <c r="AA963" s="880"/>
      <c r="AB963" s="881"/>
      <c r="AC963" s="881"/>
      <c r="AD963" s="880"/>
      <c r="AE963" s="880"/>
      <c r="AF963" s="880"/>
      <c r="AG963" s="881"/>
      <c r="AH963" s="882"/>
    </row>
    <row r="964" ht="15.75" customHeight="1">
      <c r="F964" s="874" t="str">
        <f t="shared" si="2"/>
        <v/>
      </c>
      <c r="G964" s="718"/>
      <c r="H964" s="718"/>
      <c r="I964" s="718"/>
      <c r="J964" s="718"/>
      <c r="K964" s="718"/>
      <c r="L964" s="811"/>
      <c r="M964" s="880"/>
      <c r="N964" s="880"/>
      <c r="O964" s="880"/>
      <c r="P964" s="880"/>
      <c r="Q964" s="880"/>
      <c r="R964" s="880"/>
      <c r="S964" s="880"/>
      <c r="T964" s="811"/>
      <c r="U964" s="880"/>
      <c r="V964" s="880"/>
      <c r="W964" s="881"/>
      <c r="X964" s="881"/>
      <c r="Y964" s="880"/>
      <c r="Z964" s="880"/>
      <c r="AA964" s="880"/>
      <c r="AB964" s="881"/>
      <c r="AC964" s="881"/>
      <c r="AD964" s="880"/>
      <c r="AE964" s="880"/>
      <c r="AF964" s="880"/>
      <c r="AG964" s="881"/>
      <c r="AH964" s="882"/>
    </row>
    <row r="965" ht="15.75" customHeight="1">
      <c r="F965" s="874" t="str">
        <f t="shared" si="2"/>
        <v/>
      </c>
      <c r="G965" s="718"/>
      <c r="H965" s="718"/>
      <c r="I965" s="718"/>
      <c r="J965" s="718"/>
      <c r="K965" s="718"/>
      <c r="L965" s="811"/>
      <c r="M965" s="880"/>
      <c r="N965" s="880"/>
      <c r="O965" s="880"/>
      <c r="P965" s="880"/>
      <c r="Q965" s="880"/>
      <c r="R965" s="880"/>
      <c r="S965" s="880"/>
      <c r="T965" s="811"/>
      <c r="U965" s="880"/>
      <c r="V965" s="880"/>
      <c r="W965" s="881"/>
      <c r="X965" s="881"/>
      <c r="Y965" s="880"/>
      <c r="Z965" s="880"/>
      <c r="AA965" s="880"/>
      <c r="AB965" s="881"/>
      <c r="AC965" s="881"/>
      <c r="AD965" s="880"/>
      <c r="AE965" s="880"/>
      <c r="AF965" s="880"/>
      <c r="AG965" s="881"/>
      <c r="AH965" s="882"/>
    </row>
    <row r="966" ht="15.75" customHeight="1">
      <c r="F966" s="874" t="str">
        <f t="shared" si="2"/>
        <v/>
      </c>
      <c r="G966" s="718"/>
      <c r="H966" s="718"/>
      <c r="I966" s="718"/>
      <c r="J966" s="718"/>
      <c r="K966" s="718"/>
      <c r="L966" s="811"/>
      <c r="M966" s="880"/>
      <c r="N966" s="880"/>
      <c r="O966" s="880"/>
      <c r="P966" s="880"/>
      <c r="Q966" s="880"/>
      <c r="R966" s="880"/>
      <c r="S966" s="880"/>
      <c r="T966" s="811"/>
      <c r="U966" s="880"/>
      <c r="V966" s="880"/>
      <c r="W966" s="881"/>
      <c r="X966" s="881"/>
      <c r="Y966" s="880"/>
      <c r="Z966" s="880"/>
      <c r="AA966" s="880"/>
      <c r="AB966" s="881"/>
      <c r="AC966" s="881"/>
      <c r="AD966" s="880"/>
      <c r="AE966" s="880"/>
      <c r="AF966" s="880"/>
      <c r="AG966" s="881"/>
      <c r="AH966" s="882"/>
    </row>
    <row r="967" ht="15.75" customHeight="1">
      <c r="F967" s="874" t="str">
        <f t="shared" si="2"/>
        <v/>
      </c>
      <c r="G967" s="718"/>
      <c r="H967" s="718"/>
      <c r="I967" s="718"/>
      <c r="J967" s="718"/>
      <c r="K967" s="718"/>
      <c r="L967" s="811"/>
      <c r="M967" s="880"/>
      <c r="N967" s="880"/>
      <c r="O967" s="880"/>
      <c r="P967" s="880"/>
      <c r="Q967" s="880"/>
      <c r="R967" s="880"/>
      <c r="S967" s="880"/>
      <c r="T967" s="811"/>
      <c r="U967" s="880"/>
      <c r="V967" s="880"/>
      <c r="W967" s="881"/>
      <c r="X967" s="881"/>
      <c r="Y967" s="880"/>
      <c r="Z967" s="880"/>
      <c r="AA967" s="880"/>
      <c r="AB967" s="881"/>
      <c r="AC967" s="881"/>
      <c r="AD967" s="880"/>
      <c r="AE967" s="880"/>
      <c r="AF967" s="880"/>
      <c r="AG967" s="881"/>
      <c r="AH967" s="882"/>
    </row>
    <row r="968" ht="15.75" customHeight="1">
      <c r="F968" s="874" t="str">
        <f t="shared" si="2"/>
        <v/>
      </c>
      <c r="G968" s="718"/>
      <c r="H968" s="718"/>
      <c r="I968" s="718"/>
      <c r="J968" s="718"/>
      <c r="K968" s="718"/>
      <c r="L968" s="811"/>
      <c r="M968" s="880"/>
      <c r="N968" s="880"/>
      <c r="O968" s="880"/>
      <c r="P968" s="880"/>
      <c r="Q968" s="880"/>
      <c r="R968" s="880"/>
      <c r="S968" s="880"/>
      <c r="T968" s="811"/>
      <c r="U968" s="880"/>
      <c r="V968" s="880"/>
      <c r="W968" s="881"/>
      <c r="X968" s="881"/>
      <c r="Y968" s="880"/>
      <c r="Z968" s="880"/>
      <c r="AA968" s="880"/>
      <c r="AB968" s="881"/>
      <c r="AC968" s="881"/>
      <c r="AD968" s="880"/>
      <c r="AE968" s="880"/>
      <c r="AF968" s="880"/>
      <c r="AG968" s="881"/>
      <c r="AH968" s="882"/>
    </row>
    <row r="969" ht="15.75" customHeight="1">
      <c r="F969" s="874" t="str">
        <f t="shared" si="2"/>
        <v/>
      </c>
      <c r="G969" s="718"/>
      <c r="H969" s="718"/>
      <c r="I969" s="718"/>
      <c r="J969" s="718"/>
      <c r="K969" s="718"/>
      <c r="L969" s="811"/>
      <c r="M969" s="880"/>
      <c r="N969" s="880"/>
      <c r="O969" s="880"/>
      <c r="P969" s="880"/>
      <c r="Q969" s="880"/>
      <c r="R969" s="880"/>
      <c r="S969" s="880"/>
      <c r="T969" s="811"/>
      <c r="U969" s="880"/>
      <c r="V969" s="880"/>
      <c r="W969" s="881"/>
      <c r="X969" s="881"/>
      <c r="Y969" s="880"/>
      <c r="Z969" s="880"/>
      <c r="AA969" s="880"/>
      <c r="AB969" s="881"/>
      <c r="AC969" s="881"/>
      <c r="AD969" s="880"/>
      <c r="AE969" s="880"/>
      <c r="AF969" s="880"/>
      <c r="AG969" s="881"/>
      <c r="AH969" s="882"/>
    </row>
    <row r="970" ht="15.75" customHeight="1">
      <c r="F970" s="874" t="str">
        <f t="shared" si="2"/>
        <v/>
      </c>
      <c r="G970" s="718"/>
      <c r="H970" s="718"/>
      <c r="I970" s="718"/>
      <c r="J970" s="718"/>
      <c r="K970" s="718"/>
      <c r="L970" s="811"/>
      <c r="M970" s="880"/>
      <c r="N970" s="880"/>
      <c r="O970" s="880"/>
      <c r="P970" s="880"/>
      <c r="Q970" s="880"/>
      <c r="R970" s="880"/>
      <c r="S970" s="880"/>
      <c r="T970" s="811"/>
      <c r="U970" s="880"/>
      <c r="V970" s="880"/>
      <c r="W970" s="881"/>
      <c r="X970" s="881"/>
      <c r="Y970" s="880"/>
      <c r="Z970" s="880"/>
      <c r="AA970" s="880"/>
      <c r="AB970" s="881"/>
      <c r="AC970" s="881"/>
      <c r="AD970" s="880"/>
      <c r="AE970" s="880"/>
      <c r="AF970" s="880"/>
      <c r="AG970" s="881"/>
      <c r="AH970" s="882"/>
    </row>
    <row r="971" ht="15.75" customHeight="1">
      <c r="F971" s="874" t="str">
        <f t="shared" si="2"/>
        <v/>
      </c>
      <c r="G971" s="718"/>
      <c r="H971" s="718"/>
      <c r="I971" s="718"/>
      <c r="J971" s="718"/>
      <c r="K971" s="718"/>
      <c r="L971" s="811"/>
      <c r="M971" s="880"/>
      <c r="N971" s="880"/>
      <c r="O971" s="880"/>
      <c r="P971" s="880"/>
      <c r="Q971" s="880"/>
      <c r="R971" s="880"/>
      <c r="S971" s="880"/>
      <c r="T971" s="811"/>
      <c r="U971" s="880"/>
      <c r="V971" s="880"/>
      <c r="W971" s="881"/>
      <c r="X971" s="881"/>
      <c r="Y971" s="880"/>
      <c r="Z971" s="880"/>
      <c r="AA971" s="880"/>
      <c r="AB971" s="881"/>
      <c r="AC971" s="881"/>
      <c r="AD971" s="880"/>
      <c r="AE971" s="880"/>
      <c r="AF971" s="880"/>
      <c r="AG971" s="881"/>
      <c r="AH971" s="882"/>
    </row>
    <row r="972" ht="15.75" customHeight="1">
      <c r="F972" s="874" t="str">
        <f t="shared" si="2"/>
        <v/>
      </c>
      <c r="G972" s="718"/>
      <c r="H972" s="718"/>
      <c r="I972" s="718"/>
      <c r="J972" s="718"/>
      <c r="K972" s="718"/>
      <c r="L972" s="811"/>
      <c r="M972" s="880"/>
      <c r="N972" s="880"/>
      <c r="O972" s="880"/>
      <c r="P972" s="880"/>
      <c r="Q972" s="880"/>
      <c r="R972" s="880"/>
      <c r="S972" s="880"/>
      <c r="T972" s="811"/>
      <c r="U972" s="880"/>
      <c r="V972" s="880"/>
      <c r="W972" s="881"/>
      <c r="X972" s="881"/>
      <c r="Y972" s="880"/>
      <c r="Z972" s="880"/>
      <c r="AA972" s="880"/>
      <c r="AB972" s="881"/>
      <c r="AC972" s="881"/>
      <c r="AD972" s="880"/>
      <c r="AE972" s="880"/>
      <c r="AF972" s="880"/>
      <c r="AG972" s="881"/>
      <c r="AH972" s="882"/>
    </row>
    <row r="973" ht="15.75" customHeight="1">
      <c r="F973" s="874" t="str">
        <f t="shared" si="2"/>
        <v/>
      </c>
      <c r="G973" s="718"/>
      <c r="H973" s="718"/>
      <c r="I973" s="718"/>
      <c r="J973" s="718"/>
      <c r="K973" s="718"/>
      <c r="L973" s="811"/>
      <c r="M973" s="880"/>
      <c r="N973" s="880"/>
      <c r="O973" s="880"/>
      <c r="P973" s="880"/>
      <c r="Q973" s="880"/>
      <c r="R973" s="880"/>
      <c r="S973" s="880"/>
      <c r="T973" s="811"/>
      <c r="U973" s="880"/>
      <c r="V973" s="880"/>
      <c r="W973" s="881"/>
      <c r="X973" s="881"/>
      <c r="Y973" s="880"/>
      <c r="Z973" s="880"/>
      <c r="AA973" s="880"/>
      <c r="AB973" s="881"/>
      <c r="AC973" s="881"/>
      <c r="AD973" s="880"/>
      <c r="AE973" s="880"/>
      <c r="AF973" s="880"/>
      <c r="AG973" s="881"/>
      <c r="AH973" s="882"/>
    </row>
    <row r="974" ht="15.75" customHeight="1">
      <c r="F974" s="874" t="str">
        <f t="shared" si="2"/>
        <v/>
      </c>
      <c r="G974" s="718"/>
      <c r="H974" s="718"/>
      <c r="I974" s="718"/>
      <c r="J974" s="718"/>
      <c r="K974" s="718"/>
      <c r="L974" s="811"/>
      <c r="M974" s="880"/>
      <c r="N974" s="880"/>
      <c r="O974" s="880"/>
      <c r="P974" s="880"/>
      <c r="Q974" s="880"/>
      <c r="R974" s="880"/>
      <c r="S974" s="880"/>
      <c r="T974" s="811"/>
      <c r="U974" s="880"/>
      <c r="V974" s="880"/>
      <c r="W974" s="881"/>
      <c r="X974" s="881"/>
      <c r="Y974" s="880"/>
      <c r="Z974" s="880"/>
      <c r="AA974" s="880"/>
      <c r="AB974" s="881"/>
      <c r="AC974" s="881"/>
      <c r="AD974" s="880"/>
      <c r="AE974" s="880"/>
      <c r="AF974" s="880"/>
      <c r="AG974" s="881"/>
      <c r="AH974" s="882"/>
    </row>
    <row r="975" ht="15.75" customHeight="1">
      <c r="F975" s="874" t="str">
        <f t="shared" si="2"/>
        <v/>
      </c>
      <c r="G975" s="718"/>
      <c r="H975" s="718"/>
      <c r="I975" s="718"/>
      <c r="J975" s="718"/>
      <c r="K975" s="718"/>
      <c r="L975" s="811"/>
      <c r="M975" s="880"/>
      <c r="N975" s="880"/>
      <c r="O975" s="880"/>
      <c r="P975" s="880"/>
      <c r="Q975" s="880"/>
      <c r="R975" s="880"/>
      <c r="S975" s="880"/>
      <c r="T975" s="811"/>
      <c r="U975" s="880"/>
      <c r="V975" s="880"/>
      <c r="W975" s="881"/>
      <c r="X975" s="881"/>
      <c r="Y975" s="880"/>
      <c r="Z975" s="880"/>
      <c r="AA975" s="880"/>
      <c r="AB975" s="881"/>
      <c r="AC975" s="881"/>
      <c r="AD975" s="880"/>
      <c r="AE975" s="880"/>
      <c r="AF975" s="880"/>
      <c r="AG975" s="881"/>
      <c r="AH975" s="882"/>
    </row>
    <row r="976" ht="15.75" customHeight="1">
      <c r="F976" s="874" t="str">
        <f t="shared" si="2"/>
        <v/>
      </c>
      <c r="G976" s="718"/>
      <c r="H976" s="718"/>
      <c r="I976" s="718"/>
      <c r="J976" s="718"/>
      <c r="K976" s="718"/>
      <c r="L976" s="811"/>
      <c r="M976" s="880"/>
      <c r="N976" s="880"/>
      <c r="O976" s="880"/>
      <c r="P976" s="880"/>
      <c r="Q976" s="880"/>
      <c r="R976" s="880"/>
      <c r="S976" s="880"/>
      <c r="T976" s="811"/>
      <c r="U976" s="880"/>
      <c r="V976" s="880"/>
      <c r="W976" s="881"/>
      <c r="X976" s="881"/>
      <c r="Y976" s="880"/>
      <c r="Z976" s="880"/>
      <c r="AA976" s="880"/>
      <c r="AB976" s="881"/>
      <c r="AC976" s="881"/>
      <c r="AD976" s="880"/>
      <c r="AE976" s="880"/>
      <c r="AF976" s="880"/>
      <c r="AG976" s="881"/>
      <c r="AH976" s="882"/>
    </row>
    <row r="977" ht="15.75" customHeight="1">
      <c r="F977" s="874" t="str">
        <f t="shared" si="2"/>
        <v/>
      </c>
      <c r="G977" s="718"/>
      <c r="H977" s="718"/>
      <c r="I977" s="718"/>
      <c r="J977" s="718"/>
      <c r="K977" s="718"/>
      <c r="L977" s="811"/>
      <c r="M977" s="880"/>
      <c r="N977" s="880"/>
      <c r="O977" s="880"/>
      <c r="P977" s="880"/>
      <c r="Q977" s="880"/>
      <c r="R977" s="880"/>
      <c r="S977" s="880"/>
      <c r="T977" s="811"/>
      <c r="U977" s="880"/>
      <c r="V977" s="880"/>
      <c r="W977" s="881"/>
      <c r="X977" s="881"/>
      <c r="Y977" s="880"/>
      <c r="Z977" s="880"/>
      <c r="AA977" s="880"/>
      <c r="AB977" s="881"/>
      <c r="AC977" s="881"/>
      <c r="AD977" s="880"/>
      <c r="AE977" s="880"/>
      <c r="AF977" s="880"/>
      <c r="AG977" s="881"/>
      <c r="AH977" s="882"/>
    </row>
    <row r="978" ht="15.75" customHeight="1">
      <c r="F978" s="874" t="str">
        <f t="shared" si="2"/>
        <v/>
      </c>
      <c r="G978" s="718"/>
      <c r="H978" s="718"/>
      <c r="I978" s="718"/>
      <c r="J978" s="718"/>
      <c r="K978" s="718"/>
      <c r="L978" s="811"/>
      <c r="M978" s="880"/>
      <c r="N978" s="880"/>
      <c r="O978" s="880"/>
      <c r="P978" s="880"/>
      <c r="Q978" s="880"/>
      <c r="R978" s="880"/>
      <c r="S978" s="880"/>
      <c r="T978" s="811"/>
      <c r="U978" s="880"/>
      <c r="V978" s="880"/>
      <c r="W978" s="881"/>
      <c r="X978" s="881"/>
      <c r="Y978" s="880"/>
      <c r="Z978" s="880"/>
      <c r="AA978" s="880"/>
      <c r="AB978" s="881"/>
      <c r="AC978" s="881"/>
      <c r="AD978" s="880"/>
      <c r="AE978" s="880"/>
      <c r="AF978" s="880"/>
      <c r="AG978" s="881"/>
      <c r="AH978" s="882"/>
    </row>
    <row r="979" ht="15.75" customHeight="1">
      <c r="F979" s="874" t="str">
        <f t="shared" si="2"/>
        <v/>
      </c>
      <c r="G979" s="718"/>
      <c r="H979" s="718"/>
      <c r="I979" s="718"/>
      <c r="J979" s="718"/>
      <c r="K979" s="718"/>
      <c r="L979" s="811"/>
      <c r="M979" s="880"/>
      <c r="N979" s="880"/>
      <c r="O979" s="880"/>
      <c r="P979" s="880"/>
      <c r="Q979" s="880"/>
      <c r="R979" s="880"/>
      <c r="S979" s="880"/>
      <c r="T979" s="811"/>
      <c r="U979" s="880"/>
      <c r="V979" s="880"/>
      <c r="W979" s="881"/>
      <c r="X979" s="881"/>
      <c r="Y979" s="880"/>
      <c r="Z979" s="880"/>
      <c r="AA979" s="880"/>
      <c r="AB979" s="881"/>
      <c r="AC979" s="881"/>
      <c r="AD979" s="880"/>
      <c r="AE979" s="880"/>
      <c r="AF979" s="880"/>
      <c r="AG979" s="881"/>
      <c r="AH979" s="882"/>
    </row>
    <row r="980" ht="15.75" customHeight="1">
      <c r="F980" s="874" t="str">
        <f t="shared" si="2"/>
        <v/>
      </c>
      <c r="G980" s="718"/>
      <c r="H980" s="718"/>
      <c r="I980" s="718"/>
      <c r="J980" s="718"/>
      <c r="K980" s="718"/>
      <c r="L980" s="811"/>
      <c r="M980" s="880"/>
      <c r="N980" s="880"/>
      <c r="O980" s="880"/>
      <c r="P980" s="880"/>
      <c r="Q980" s="880"/>
      <c r="R980" s="880"/>
      <c r="S980" s="880"/>
      <c r="T980" s="811"/>
      <c r="U980" s="880"/>
      <c r="V980" s="880"/>
      <c r="W980" s="881"/>
      <c r="X980" s="881"/>
      <c r="Y980" s="880"/>
      <c r="Z980" s="880"/>
      <c r="AA980" s="880"/>
      <c r="AB980" s="881"/>
      <c r="AC980" s="881"/>
      <c r="AD980" s="880"/>
      <c r="AE980" s="880"/>
      <c r="AF980" s="880"/>
      <c r="AG980" s="881"/>
      <c r="AH980" s="882"/>
    </row>
    <row r="981" ht="15.75" customHeight="1">
      <c r="F981" s="874" t="str">
        <f t="shared" si="2"/>
        <v/>
      </c>
      <c r="G981" s="718"/>
      <c r="H981" s="718"/>
      <c r="I981" s="718"/>
      <c r="J981" s="718"/>
      <c r="K981" s="718"/>
      <c r="L981" s="811"/>
      <c r="M981" s="880"/>
      <c r="N981" s="880"/>
      <c r="O981" s="880"/>
      <c r="P981" s="880"/>
      <c r="Q981" s="880"/>
      <c r="R981" s="880"/>
      <c r="S981" s="880"/>
      <c r="T981" s="811"/>
      <c r="U981" s="880"/>
      <c r="V981" s="880"/>
      <c r="W981" s="881"/>
      <c r="X981" s="881"/>
      <c r="Y981" s="880"/>
      <c r="Z981" s="880"/>
      <c r="AA981" s="880"/>
      <c r="AB981" s="881"/>
      <c r="AC981" s="881"/>
      <c r="AD981" s="880"/>
      <c r="AE981" s="880"/>
      <c r="AF981" s="880"/>
      <c r="AG981" s="881"/>
      <c r="AH981" s="882"/>
    </row>
    <row r="982" ht="15.75" customHeight="1">
      <c r="F982" s="874" t="str">
        <f t="shared" si="2"/>
        <v/>
      </c>
      <c r="G982" s="718"/>
      <c r="H982" s="718"/>
      <c r="I982" s="718"/>
      <c r="J982" s="718"/>
      <c r="K982" s="718"/>
      <c r="L982" s="811"/>
      <c r="M982" s="880"/>
      <c r="N982" s="880"/>
      <c r="O982" s="880"/>
      <c r="P982" s="880"/>
      <c r="Q982" s="880"/>
      <c r="R982" s="880"/>
      <c r="S982" s="880"/>
      <c r="T982" s="811"/>
      <c r="U982" s="880"/>
      <c r="V982" s="880"/>
      <c r="W982" s="881"/>
      <c r="X982" s="881"/>
      <c r="Y982" s="880"/>
      <c r="Z982" s="880"/>
      <c r="AA982" s="880"/>
      <c r="AB982" s="881"/>
      <c r="AC982" s="881"/>
      <c r="AD982" s="880"/>
      <c r="AE982" s="880"/>
      <c r="AF982" s="880"/>
      <c r="AG982" s="881"/>
      <c r="AH982" s="882"/>
    </row>
    <row r="983" ht="15.75" customHeight="1">
      <c r="F983" s="874" t="str">
        <f t="shared" si="2"/>
        <v/>
      </c>
      <c r="G983" s="718"/>
      <c r="H983" s="718"/>
      <c r="I983" s="718"/>
      <c r="J983" s="718"/>
      <c r="K983" s="718"/>
      <c r="L983" s="811"/>
      <c r="M983" s="880"/>
      <c r="N983" s="880"/>
      <c r="O983" s="880"/>
      <c r="P983" s="880"/>
      <c r="Q983" s="880"/>
      <c r="R983" s="880"/>
      <c r="S983" s="880"/>
      <c r="T983" s="811"/>
      <c r="U983" s="880"/>
      <c r="V983" s="880"/>
      <c r="W983" s="881"/>
      <c r="X983" s="881"/>
      <c r="Y983" s="880"/>
      <c r="Z983" s="880"/>
      <c r="AA983" s="880"/>
      <c r="AB983" s="881"/>
      <c r="AC983" s="881"/>
      <c r="AD983" s="880"/>
      <c r="AE983" s="880"/>
      <c r="AF983" s="880"/>
      <c r="AG983" s="881"/>
      <c r="AH983" s="882"/>
    </row>
    <row r="984" ht="15.75" customHeight="1">
      <c r="F984" s="874" t="str">
        <f t="shared" si="2"/>
        <v/>
      </c>
      <c r="G984" s="718"/>
      <c r="H984" s="718"/>
      <c r="I984" s="718"/>
      <c r="J984" s="718"/>
      <c r="K984" s="718"/>
      <c r="L984" s="811"/>
      <c r="M984" s="880"/>
      <c r="N984" s="880"/>
      <c r="O984" s="880"/>
      <c r="P984" s="880"/>
      <c r="Q984" s="880"/>
      <c r="R984" s="880"/>
      <c r="S984" s="880"/>
      <c r="T984" s="811"/>
      <c r="U984" s="880"/>
      <c r="V984" s="880"/>
      <c r="W984" s="881"/>
      <c r="X984" s="881"/>
      <c r="Y984" s="880"/>
      <c r="Z984" s="880"/>
      <c r="AA984" s="880"/>
      <c r="AB984" s="881"/>
      <c r="AC984" s="881"/>
      <c r="AD984" s="880"/>
      <c r="AE984" s="880"/>
      <c r="AF984" s="880"/>
      <c r="AG984" s="881"/>
      <c r="AH984" s="882"/>
    </row>
    <row r="985" ht="15.75" customHeight="1">
      <c r="F985" s="874" t="str">
        <f t="shared" si="2"/>
        <v/>
      </c>
      <c r="G985" s="718"/>
      <c r="H985" s="718"/>
      <c r="I985" s="718"/>
      <c r="J985" s="718"/>
      <c r="K985" s="718"/>
      <c r="L985" s="811"/>
      <c r="M985" s="880"/>
      <c r="N985" s="880"/>
      <c r="O985" s="880"/>
      <c r="P985" s="880"/>
      <c r="Q985" s="880"/>
      <c r="R985" s="880"/>
      <c r="S985" s="880"/>
      <c r="T985" s="811"/>
      <c r="U985" s="880"/>
      <c r="V985" s="880"/>
      <c r="W985" s="881"/>
      <c r="X985" s="881"/>
      <c r="Y985" s="880"/>
      <c r="Z985" s="880"/>
      <c r="AA985" s="880"/>
      <c r="AB985" s="881"/>
      <c r="AC985" s="881"/>
      <c r="AD985" s="880"/>
      <c r="AE985" s="880"/>
      <c r="AF985" s="880"/>
      <c r="AG985" s="881"/>
      <c r="AH985" s="882"/>
    </row>
    <row r="986" ht="15.75" customHeight="1">
      <c r="F986" s="874" t="str">
        <f t="shared" si="2"/>
        <v/>
      </c>
      <c r="G986" s="718"/>
      <c r="H986" s="718"/>
      <c r="I986" s="718"/>
      <c r="J986" s="718"/>
      <c r="K986" s="718"/>
      <c r="L986" s="811"/>
      <c r="M986" s="880"/>
      <c r="N986" s="880"/>
      <c r="O986" s="880"/>
      <c r="P986" s="880"/>
      <c r="Q986" s="880"/>
      <c r="R986" s="880"/>
      <c r="S986" s="880"/>
      <c r="T986" s="811"/>
      <c r="U986" s="880"/>
      <c r="V986" s="880"/>
      <c r="W986" s="881"/>
      <c r="X986" s="881"/>
      <c r="Y986" s="880"/>
      <c r="Z986" s="880"/>
      <c r="AA986" s="880"/>
      <c r="AB986" s="881"/>
      <c r="AC986" s="881"/>
      <c r="AD986" s="880"/>
      <c r="AE986" s="880"/>
      <c r="AF986" s="880"/>
      <c r="AG986" s="881"/>
      <c r="AH986" s="882"/>
    </row>
    <row r="987" ht="15.75" customHeight="1">
      <c r="F987" s="874" t="str">
        <f t="shared" si="2"/>
        <v/>
      </c>
      <c r="G987" s="718"/>
      <c r="H987" s="718"/>
      <c r="I987" s="718"/>
      <c r="J987" s="718"/>
      <c r="K987" s="718"/>
      <c r="L987" s="811"/>
      <c r="M987" s="880"/>
      <c r="N987" s="880"/>
      <c r="O987" s="880"/>
      <c r="P987" s="880"/>
      <c r="Q987" s="880"/>
      <c r="R987" s="880"/>
      <c r="S987" s="880"/>
      <c r="T987" s="811"/>
      <c r="U987" s="880"/>
      <c r="V987" s="880"/>
      <c r="W987" s="881"/>
      <c r="X987" s="881"/>
      <c r="Y987" s="880"/>
      <c r="Z987" s="880"/>
      <c r="AA987" s="880"/>
      <c r="AB987" s="881"/>
      <c r="AC987" s="881"/>
      <c r="AD987" s="880"/>
      <c r="AE987" s="880"/>
      <c r="AF987" s="880"/>
      <c r="AG987" s="881"/>
      <c r="AH987" s="882"/>
    </row>
    <row r="988" ht="15.75" customHeight="1">
      <c r="F988" s="874" t="str">
        <f t="shared" si="2"/>
        <v/>
      </c>
      <c r="G988" s="718"/>
      <c r="H988" s="718"/>
      <c r="I988" s="718"/>
      <c r="J988" s="718"/>
      <c r="K988" s="718"/>
      <c r="L988" s="811"/>
      <c r="M988" s="880"/>
      <c r="N988" s="880"/>
      <c r="O988" s="880"/>
      <c r="P988" s="880"/>
      <c r="Q988" s="880"/>
      <c r="R988" s="880"/>
      <c r="S988" s="880"/>
      <c r="T988" s="811"/>
      <c r="U988" s="880"/>
      <c r="V988" s="880"/>
      <c r="W988" s="881"/>
      <c r="X988" s="881"/>
      <c r="Y988" s="880"/>
      <c r="Z988" s="880"/>
      <c r="AA988" s="880"/>
      <c r="AB988" s="881"/>
      <c r="AC988" s="881"/>
      <c r="AD988" s="880"/>
      <c r="AE988" s="880"/>
      <c r="AF988" s="880"/>
      <c r="AG988" s="881"/>
      <c r="AH988" s="882"/>
    </row>
    <row r="989" ht="15.75" customHeight="1">
      <c r="F989" s="874" t="str">
        <f t="shared" si="2"/>
        <v/>
      </c>
      <c r="G989" s="718"/>
      <c r="H989" s="718"/>
      <c r="I989" s="718"/>
      <c r="J989" s="718"/>
      <c r="K989" s="718"/>
      <c r="L989" s="811"/>
      <c r="M989" s="880"/>
      <c r="N989" s="880"/>
      <c r="O989" s="880"/>
      <c r="P989" s="880"/>
      <c r="Q989" s="880"/>
      <c r="R989" s="880"/>
      <c r="S989" s="880"/>
      <c r="T989" s="811"/>
      <c r="U989" s="880"/>
      <c r="V989" s="880"/>
      <c r="W989" s="881"/>
      <c r="X989" s="881"/>
      <c r="Y989" s="880"/>
      <c r="Z989" s="880"/>
      <c r="AA989" s="880"/>
      <c r="AB989" s="881"/>
      <c r="AC989" s="881"/>
      <c r="AD989" s="880"/>
      <c r="AE989" s="880"/>
      <c r="AF989" s="880"/>
      <c r="AG989" s="881"/>
      <c r="AH989" s="882"/>
    </row>
    <row r="990" ht="15.75" customHeight="1">
      <c r="F990" s="874" t="str">
        <f t="shared" si="2"/>
        <v/>
      </c>
      <c r="G990" s="718"/>
      <c r="H990" s="718"/>
      <c r="I990" s="718"/>
      <c r="J990" s="718"/>
      <c r="K990" s="718"/>
      <c r="L990" s="811"/>
      <c r="M990" s="880"/>
      <c r="N990" s="880"/>
      <c r="O990" s="880"/>
      <c r="P990" s="880"/>
      <c r="Q990" s="880"/>
      <c r="R990" s="880"/>
      <c r="S990" s="880"/>
      <c r="T990" s="811"/>
      <c r="U990" s="880"/>
      <c r="V990" s="880"/>
      <c r="W990" s="881"/>
      <c r="X990" s="881"/>
      <c r="Y990" s="880"/>
      <c r="Z990" s="880"/>
      <c r="AA990" s="880"/>
      <c r="AB990" s="881"/>
      <c r="AC990" s="881"/>
      <c r="AD990" s="880"/>
      <c r="AE990" s="880"/>
      <c r="AF990" s="880"/>
      <c r="AG990" s="881"/>
      <c r="AH990" s="882"/>
    </row>
    <row r="991" ht="15.75" customHeight="1">
      <c r="F991" s="874" t="str">
        <f t="shared" si="2"/>
        <v/>
      </c>
      <c r="G991" s="718"/>
      <c r="H991" s="718"/>
      <c r="I991" s="718"/>
      <c r="J991" s="718"/>
      <c r="K991" s="718"/>
      <c r="L991" s="811"/>
      <c r="M991" s="880"/>
      <c r="N991" s="880"/>
      <c r="O991" s="880"/>
      <c r="P991" s="880"/>
      <c r="Q991" s="880"/>
      <c r="R991" s="880"/>
      <c r="S991" s="880"/>
      <c r="T991" s="811"/>
      <c r="U991" s="880"/>
      <c r="V991" s="880"/>
      <c r="W991" s="881"/>
      <c r="X991" s="881"/>
      <c r="Y991" s="880"/>
      <c r="Z991" s="880"/>
      <c r="AA991" s="880"/>
      <c r="AB991" s="881"/>
      <c r="AC991" s="881"/>
      <c r="AD991" s="880"/>
      <c r="AE991" s="880"/>
      <c r="AF991" s="880"/>
      <c r="AG991" s="881"/>
      <c r="AH991" s="882"/>
    </row>
    <row r="992" ht="15.75" customHeight="1">
      <c r="F992" s="874" t="str">
        <f t="shared" si="2"/>
        <v/>
      </c>
      <c r="G992" s="718"/>
      <c r="H992" s="718"/>
      <c r="I992" s="718"/>
      <c r="J992" s="718"/>
      <c r="K992" s="718"/>
      <c r="L992" s="811"/>
      <c r="M992" s="880"/>
      <c r="N992" s="880"/>
      <c r="O992" s="880"/>
      <c r="P992" s="880"/>
      <c r="Q992" s="880"/>
      <c r="R992" s="880"/>
      <c r="S992" s="880"/>
      <c r="T992" s="811"/>
      <c r="U992" s="880"/>
      <c r="V992" s="880"/>
      <c r="W992" s="881"/>
      <c r="X992" s="881"/>
      <c r="Y992" s="880"/>
      <c r="Z992" s="880"/>
      <c r="AA992" s="880"/>
      <c r="AB992" s="881"/>
      <c r="AC992" s="881"/>
      <c r="AD992" s="880"/>
      <c r="AE992" s="880"/>
      <c r="AF992" s="880"/>
      <c r="AG992" s="881"/>
      <c r="AH992" s="882"/>
    </row>
    <row r="993" ht="15.75" customHeight="1">
      <c r="F993" s="874" t="str">
        <f t="shared" si="2"/>
        <v/>
      </c>
      <c r="G993" s="718"/>
      <c r="H993" s="718"/>
      <c r="I993" s="718"/>
      <c r="J993" s="718"/>
      <c r="K993" s="718"/>
      <c r="L993" s="811"/>
      <c r="M993" s="880"/>
      <c r="N993" s="880"/>
      <c r="O993" s="880"/>
      <c r="P993" s="880"/>
      <c r="Q993" s="880"/>
      <c r="R993" s="880"/>
      <c r="S993" s="880"/>
      <c r="T993" s="811"/>
      <c r="U993" s="880"/>
      <c r="V993" s="880"/>
      <c r="W993" s="881"/>
      <c r="X993" s="881"/>
      <c r="Y993" s="880"/>
      <c r="Z993" s="880"/>
      <c r="AA993" s="880"/>
      <c r="AB993" s="881"/>
      <c r="AC993" s="881"/>
      <c r="AD993" s="880"/>
      <c r="AE993" s="880"/>
      <c r="AF993" s="880"/>
      <c r="AG993" s="881"/>
      <c r="AH993" s="882"/>
    </row>
    <row r="994" ht="15.75" customHeight="1">
      <c r="F994" s="874" t="str">
        <f t="shared" si="2"/>
        <v/>
      </c>
      <c r="G994" s="718"/>
      <c r="H994" s="718"/>
      <c r="I994" s="718"/>
      <c r="J994" s="718"/>
      <c r="K994" s="718"/>
      <c r="L994" s="811"/>
      <c r="M994" s="880"/>
      <c r="N994" s="880"/>
      <c r="O994" s="880"/>
      <c r="P994" s="880"/>
      <c r="Q994" s="880"/>
      <c r="R994" s="880"/>
      <c r="S994" s="880"/>
      <c r="T994" s="811"/>
      <c r="U994" s="880"/>
      <c r="V994" s="880"/>
      <c r="W994" s="881"/>
      <c r="X994" s="881"/>
      <c r="Y994" s="880"/>
      <c r="Z994" s="880"/>
      <c r="AA994" s="880"/>
      <c r="AB994" s="881"/>
      <c r="AC994" s="881"/>
      <c r="AD994" s="880"/>
      <c r="AE994" s="880"/>
      <c r="AF994" s="880"/>
      <c r="AG994" s="881"/>
      <c r="AH994" s="882"/>
    </row>
    <row r="995" ht="15.75" customHeight="1">
      <c r="F995" s="874" t="str">
        <f t="shared" si="2"/>
        <v/>
      </c>
      <c r="G995" s="718"/>
      <c r="H995" s="718"/>
      <c r="I995" s="718"/>
      <c r="J995" s="718"/>
      <c r="K995" s="718"/>
      <c r="L995" s="811"/>
      <c r="M995" s="880"/>
      <c r="N995" s="880"/>
      <c r="O995" s="880"/>
      <c r="P995" s="880"/>
      <c r="Q995" s="880"/>
      <c r="R995" s="880"/>
      <c r="S995" s="880"/>
      <c r="T995" s="811"/>
      <c r="U995" s="880"/>
      <c r="V995" s="880"/>
      <c r="W995" s="881"/>
      <c r="X995" s="881"/>
      <c r="Y995" s="880"/>
      <c r="Z995" s="880"/>
      <c r="AA995" s="880"/>
      <c r="AB995" s="881"/>
      <c r="AC995" s="881"/>
      <c r="AD995" s="880"/>
      <c r="AE995" s="880"/>
      <c r="AF995" s="880"/>
      <c r="AG995" s="881"/>
      <c r="AH995" s="882"/>
    </row>
    <row r="996" ht="15.75" customHeight="1">
      <c r="F996" s="874" t="str">
        <f t="shared" si="2"/>
        <v/>
      </c>
      <c r="G996" s="718"/>
      <c r="H996" s="718"/>
      <c r="I996" s="718"/>
      <c r="J996" s="718"/>
      <c r="K996" s="718"/>
      <c r="L996" s="811"/>
      <c r="M996" s="880"/>
      <c r="N996" s="880"/>
      <c r="O996" s="880"/>
      <c r="P996" s="880"/>
      <c r="Q996" s="880"/>
      <c r="R996" s="880"/>
      <c r="S996" s="880"/>
      <c r="T996" s="811"/>
      <c r="U996" s="880"/>
      <c r="V996" s="880"/>
      <c r="W996" s="881"/>
      <c r="X996" s="881"/>
      <c r="Y996" s="880"/>
      <c r="Z996" s="880"/>
      <c r="AA996" s="880"/>
      <c r="AB996" s="881"/>
      <c r="AC996" s="881"/>
      <c r="AD996" s="880"/>
      <c r="AE996" s="880"/>
      <c r="AF996" s="880"/>
      <c r="AG996" s="881"/>
      <c r="AH996" s="882"/>
    </row>
    <row r="997" ht="15.75" customHeight="1">
      <c r="F997" s="874" t="str">
        <f t="shared" si="2"/>
        <v/>
      </c>
      <c r="G997" s="718"/>
      <c r="H997" s="718"/>
      <c r="I997" s="718"/>
      <c r="J997" s="718"/>
      <c r="K997" s="718"/>
      <c r="L997" s="811"/>
      <c r="M997" s="880"/>
      <c r="N997" s="880"/>
      <c r="O997" s="880"/>
      <c r="P997" s="880"/>
      <c r="Q997" s="880"/>
      <c r="R997" s="880"/>
      <c r="S997" s="880"/>
      <c r="T997" s="811"/>
      <c r="U997" s="880"/>
      <c r="V997" s="880"/>
      <c r="W997" s="881"/>
      <c r="X997" s="881"/>
      <c r="Y997" s="880"/>
      <c r="Z997" s="880"/>
      <c r="AA997" s="880"/>
      <c r="AB997" s="881"/>
      <c r="AC997" s="881"/>
      <c r="AD997" s="880"/>
      <c r="AE997" s="880"/>
      <c r="AF997" s="880"/>
      <c r="AG997" s="881"/>
      <c r="AH997" s="882"/>
    </row>
    <row r="998" ht="15.75" customHeight="1">
      <c r="F998" s="874" t="str">
        <f t="shared" si="2"/>
        <v/>
      </c>
      <c r="G998" s="718"/>
      <c r="H998" s="718"/>
      <c r="I998" s="718"/>
      <c r="J998" s="718"/>
      <c r="K998" s="718"/>
      <c r="L998" s="811"/>
      <c r="M998" s="880"/>
      <c r="N998" s="880"/>
      <c r="O998" s="880"/>
      <c r="P998" s="880"/>
      <c r="Q998" s="880"/>
      <c r="R998" s="880"/>
      <c r="S998" s="880"/>
      <c r="T998" s="811"/>
      <c r="U998" s="880"/>
      <c r="V998" s="880"/>
      <c r="W998" s="881"/>
      <c r="X998" s="881"/>
      <c r="Y998" s="880"/>
      <c r="Z998" s="880"/>
      <c r="AA998" s="880"/>
      <c r="AB998" s="881"/>
      <c r="AC998" s="881"/>
      <c r="AD998" s="880"/>
      <c r="AE998" s="880"/>
      <c r="AF998" s="880"/>
      <c r="AG998" s="881"/>
      <c r="AH998" s="882"/>
    </row>
    <row r="999" ht="15.75" customHeight="1">
      <c r="F999" s="886" t="str">
        <f t="shared" si="2"/>
        <v/>
      </c>
      <c r="G999" s="887"/>
      <c r="H999" s="887"/>
      <c r="I999" s="887"/>
      <c r="J999" s="887"/>
      <c r="K999" s="887"/>
      <c r="L999" s="833"/>
      <c r="M999" s="888"/>
      <c r="N999" s="888"/>
      <c r="O999" s="888"/>
      <c r="P999" s="888"/>
      <c r="Q999" s="888"/>
      <c r="R999" s="888"/>
      <c r="S999" s="888"/>
      <c r="T999" s="833"/>
      <c r="U999" s="888"/>
      <c r="V999" s="888"/>
      <c r="W999" s="889"/>
      <c r="X999" s="889"/>
      <c r="Y999" s="888"/>
      <c r="Z999" s="888"/>
      <c r="AA999" s="888"/>
      <c r="AB999" s="889"/>
      <c r="AC999" s="889"/>
      <c r="AD999" s="888"/>
      <c r="AE999" s="888"/>
      <c r="AF999" s="888"/>
      <c r="AG999" s="889"/>
      <c r="AH999" s="890"/>
    </row>
  </sheetData>
  <mergeCells count="3">
    <mergeCell ref="B1:AH1"/>
    <mergeCell ref="B2:D2"/>
    <mergeCell ref="E2:AH3"/>
  </mergeCells>
  <conditionalFormatting sqref="W5:AC999">
    <cfRule type="expression" dxfId="2" priority="1">
      <formula>$F5="SEEDING"</formula>
    </cfRule>
  </conditionalFormatting>
  <conditionalFormatting sqref="AD5:AH999">
    <cfRule type="expression" dxfId="2" priority="2">
      <formula>$F5="REPOTING"</formula>
    </cfRule>
  </conditionalFormatting>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pane xSplit="1.0" topLeftCell="B1" activePane="topRight" state="frozen"/>
      <selection activeCell="C2" sqref="C2" pane="topRight"/>
    </sheetView>
  </sheetViews>
  <sheetFormatPr customHeight="1" defaultColWidth="14.43" defaultRowHeight="15.0"/>
  <cols>
    <col customWidth="1" min="1" max="1" width="30.57"/>
    <col customWidth="1" min="2" max="2" width="9.86"/>
    <col customWidth="1" min="3" max="3" width="8.29"/>
    <col customWidth="1" min="4" max="4" width="8.0"/>
    <col customWidth="1" min="5" max="6" width="9.29"/>
    <col customWidth="1" min="7" max="7" width="14.14"/>
    <col customWidth="1" min="9" max="9" width="12.71"/>
    <col customWidth="1" min="10" max="10" width="11.43"/>
    <col customWidth="1" min="12" max="12" width="12.0"/>
    <col customWidth="1" min="13" max="13" width="29.0"/>
    <col customWidth="1" min="15" max="15" width="53.71"/>
  </cols>
  <sheetData>
    <row r="1" ht="65.25" customHeight="1">
      <c r="A1" s="891"/>
      <c r="B1" s="892"/>
      <c r="C1" s="893"/>
      <c r="D1" s="893"/>
      <c r="E1" s="893"/>
      <c r="F1" s="894" t="s">
        <v>896</v>
      </c>
      <c r="G1" s="893"/>
      <c r="H1" s="893"/>
      <c r="I1" s="893"/>
      <c r="J1" s="893"/>
      <c r="K1" s="893"/>
      <c r="L1" s="893"/>
      <c r="M1" s="893"/>
      <c r="N1" s="895"/>
      <c r="O1" s="896"/>
    </row>
    <row r="2">
      <c r="A2" s="897" t="s">
        <v>11</v>
      </c>
      <c r="B2" s="898" t="s">
        <v>897</v>
      </c>
      <c r="C2" s="899" t="s">
        <v>898</v>
      </c>
      <c r="D2" s="3"/>
      <c r="E2" s="899" t="s">
        <v>899</v>
      </c>
      <c r="F2" s="3"/>
      <c r="G2" s="898" t="s">
        <v>900</v>
      </c>
      <c r="H2" s="898" t="s">
        <v>901</v>
      </c>
      <c r="I2" s="898" t="s">
        <v>902</v>
      </c>
      <c r="J2" s="900" t="s">
        <v>903</v>
      </c>
      <c r="K2" s="900" t="s">
        <v>904</v>
      </c>
      <c r="L2" s="898" t="s">
        <v>905</v>
      </c>
      <c r="M2" s="898" t="s">
        <v>906</v>
      </c>
      <c r="N2" s="898" t="s">
        <v>907</v>
      </c>
      <c r="O2" s="901" t="s">
        <v>908</v>
      </c>
      <c r="P2" s="845"/>
    </row>
    <row r="3">
      <c r="A3" s="902" t="s">
        <v>79</v>
      </c>
      <c r="B3" s="903">
        <v>4.0</v>
      </c>
      <c r="C3" s="850" t="s">
        <v>909</v>
      </c>
      <c r="D3" s="904" t="s">
        <v>910</v>
      </c>
      <c r="E3" s="850" t="s">
        <v>911</v>
      </c>
      <c r="F3" s="904" t="s">
        <v>912</v>
      </c>
      <c r="G3" s="903">
        <v>128.0</v>
      </c>
      <c r="H3" s="905" t="s">
        <v>913</v>
      </c>
      <c r="I3" s="903">
        <v>7.0</v>
      </c>
      <c r="J3" s="903">
        <v>30.0</v>
      </c>
      <c r="K3" s="906">
        <f t="shared" ref="K3:K11" si="1">((((1200/C3)*B3)*1.3)/G3)</f>
        <v>4.0625</v>
      </c>
      <c r="L3" s="905" t="s">
        <v>76</v>
      </c>
      <c r="M3" s="905"/>
      <c r="N3" s="850" t="s">
        <v>85</v>
      </c>
      <c r="O3" s="98" t="s">
        <v>914</v>
      </c>
      <c r="P3" s="907"/>
    </row>
    <row r="4">
      <c r="A4" s="908" t="s">
        <v>915</v>
      </c>
      <c r="B4" s="903">
        <v>1.0</v>
      </c>
      <c r="C4" s="850" t="s">
        <v>909</v>
      </c>
      <c r="D4" s="904" t="s">
        <v>910</v>
      </c>
      <c r="E4" s="850" t="s">
        <v>916</v>
      </c>
      <c r="F4" s="904" t="s">
        <v>917</v>
      </c>
      <c r="G4" s="850" t="s">
        <v>918</v>
      </c>
      <c r="H4" s="905" t="s">
        <v>913</v>
      </c>
      <c r="I4" s="903">
        <v>8.0</v>
      </c>
      <c r="J4" s="903">
        <v>14.0</v>
      </c>
      <c r="K4" s="906">
        <f t="shared" si="1"/>
        <v>1.805555556</v>
      </c>
      <c r="L4" s="850" t="s">
        <v>76</v>
      </c>
      <c r="M4" s="850" t="s">
        <v>919</v>
      </c>
      <c r="N4" s="850" t="s">
        <v>85</v>
      </c>
      <c r="O4" s="98" t="s">
        <v>920</v>
      </c>
      <c r="P4" s="907"/>
    </row>
    <row r="5">
      <c r="A5" s="902" t="s">
        <v>866</v>
      </c>
      <c r="B5" s="903">
        <v>3.0</v>
      </c>
      <c r="C5" s="850" t="s">
        <v>921</v>
      </c>
      <c r="D5" s="904" t="s">
        <v>909</v>
      </c>
      <c r="E5" s="850" t="s">
        <v>922</v>
      </c>
      <c r="F5" s="904" t="s">
        <v>923</v>
      </c>
      <c r="G5" s="903">
        <v>128.0</v>
      </c>
      <c r="H5" s="905" t="s">
        <v>924</v>
      </c>
      <c r="I5" s="903">
        <v>5.0</v>
      </c>
      <c r="J5" s="903">
        <v>35.0</v>
      </c>
      <c r="K5" s="906">
        <f t="shared" si="1"/>
        <v>7.3125</v>
      </c>
      <c r="L5" s="850" t="s">
        <v>101</v>
      </c>
      <c r="M5" s="850" t="s">
        <v>925</v>
      </c>
      <c r="N5" s="850" t="s">
        <v>104</v>
      </c>
      <c r="O5" s="909"/>
      <c r="P5" s="907"/>
    </row>
    <row r="6">
      <c r="A6" s="908" t="s">
        <v>926</v>
      </c>
      <c r="B6" s="903">
        <v>2.0</v>
      </c>
      <c r="C6" s="850" t="s">
        <v>909</v>
      </c>
      <c r="D6" s="904" t="s">
        <v>910</v>
      </c>
      <c r="E6" s="850" t="s">
        <v>927</v>
      </c>
      <c r="F6" s="904" t="s">
        <v>928</v>
      </c>
      <c r="G6" s="903">
        <v>128.0</v>
      </c>
      <c r="H6" s="905" t="s">
        <v>924</v>
      </c>
      <c r="I6" s="903">
        <v>8.0</v>
      </c>
      <c r="J6" s="903">
        <v>60.0</v>
      </c>
      <c r="K6" s="906">
        <f t="shared" si="1"/>
        <v>2.03125</v>
      </c>
      <c r="L6" s="905" t="s">
        <v>76</v>
      </c>
      <c r="M6" s="905" t="s">
        <v>929</v>
      </c>
      <c r="N6" s="850" t="s">
        <v>85</v>
      </c>
      <c r="O6" s="909" t="s">
        <v>930</v>
      </c>
      <c r="P6" s="907"/>
    </row>
    <row r="7">
      <c r="A7" s="908" t="s">
        <v>931</v>
      </c>
      <c r="B7" s="903">
        <v>1.0</v>
      </c>
      <c r="C7" s="850" t="s">
        <v>932</v>
      </c>
      <c r="D7" s="904" t="s">
        <v>933</v>
      </c>
      <c r="E7" s="850" t="s">
        <v>916</v>
      </c>
      <c r="F7" s="904" t="s">
        <v>917</v>
      </c>
      <c r="G7" s="850" t="s">
        <v>934</v>
      </c>
      <c r="H7" s="905" t="s">
        <v>924</v>
      </c>
      <c r="I7" s="903">
        <v>8.0</v>
      </c>
      <c r="J7" s="903">
        <v>60.0</v>
      </c>
      <c r="K7" s="906">
        <f t="shared" si="1"/>
        <v>1.21875</v>
      </c>
      <c r="L7" s="850" t="s">
        <v>76</v>
      </c>
      <c r="M7" s="850"/>
      <c r="N7" s="850" t="s">
        <v>116</v>
      </c>
      <c r="O7" s="98" t="s">
        <v>935</v>
      </c>
      <c r="P7" s="907"/>
    </row>
    <row r="8">
      <c r="A8" s="908" t="s">
        <v>936</v>
      </c>
      <c r="B8" s="903">
        <v>2.0</v>
      </c>
      <c r="C8" s="850" t="s">
        <v>927</v>
      </c>
      <c r="D8" s="904" t="s">
        <v>928</v>
      </c>
      <c r="E8" s="850" t="s">
        <v>927</v>
      </c>
      <c r="F8" s="904" t="s">
        <v>928</v>
      </c>
      <c r="G8" s="903">
        <v>72.0</v>
      </c>
      <c r="H8" s="905" t="s">
        <v>924</v>
      </c>
      <c r="I8" s="903">
        <v>4.0</v>
      </c>
      <c r="J8" s="903">
        <v>30.0</v>
      </c>
      <c r="K8" s="906">
        <f t="shared" si="1"/>
        <v>2.407407407</v>
      </c>
      <c r="L8" s="850" t="s">
        <v>101</v>
      </c>
      <c r="M8" s="905"/>
      <c r="N8" s="850" t="s">
        <v>116</v>
      </c>
      <c r="O8" s="98" t="s">
        <v>937</v>
      </c>
      <c r="P8" s="907"/>
    </row>
    <row r="9">
      <c r="A9" s="902" t="s">
        <v>118</v>
      </c>
      <c r="B9" s="903">
        <v>2.0</v>
      </c>
      <c r="C9" s="850" t="s">
        <v>927</v>
      </c>
      <c r="D9" s="904" t="s">
        <v>928</v>
      </c>
      <c r="E9" s="850" t="s">
        <v>927</v>
      </c>
      <c r="F9" s="904" t="s">
        <v>928</v>
      </c>
      <c r="G9" s="903">
        <v>72.0</v>
      </c>
      <c r="H9" s="905" t="s">
        <v>913</v>
      </c>
      <c r="I9" s="903">
        <v>5.0</v>
      </c>
      <c r="J9" s="903">
        <v>37.0</v>
      </c>
      <c r="K9" s="906">
        <f t="shared" si="1"/>
        <v>2.407407407</v>
      </c>
      <c r="L9" s="850" t="s">
        <v>101</v>
      </c>
      <c r="M9" s="905"/>
      <c r="N9" s="850" t="s">
        <v>116</v>
      </c>
      <c r="O9" s="98" t="s">
        <v>937</v>
      </c>
      <c r="P9" s="907"/>
    </row>
    <row r="10">
      <c r="A10" s="902" t="s">
        <v>140</v>
      </c>
      <c r="B10" s="903">
        <v>2.0</v>
      </c>
      <c r="C10" s="850" t="s">
        <v>927</v>
      </c>
      <c r="D10" s="904" t="s">
        <v>928</v>
      </c>
      <c r="E10" s="850" t="s">
        <v>927</v>
      </c>
      <c r="F10" s="904" t="s">
        <v>928</v>
      </c>
      <c r="G10" s="903">
        <v>72.0</v>
      </c>
      <c r="H10" s="905" t="s">
        <v>938</v>
      </c>
      <c r="I10" s="903">
        <v>5.0</v>
      </c>
      <c r="J10" s="903">
        <v>35.0</v>
      </c>
      <c r="K10" s="906">
        <f t="shared" si="1"/>
        <v>2.407407407</v>
      </c>
      <c r="L10" s="850" t="s">
        <v>101</v>
      </c>
      <c r="M10" s="905"/>
      <c r="N10" s="850" t="s">
        <v>116</v>
      </c>
      <c r="O10" s="98" t="s">
        <v>937</v>
      </c>
      <c r="P10" s="907"/>
    </row>
    <row r="11">
      <c r="A11" s="908" t="s">
        <v>939</v>
      </c>
      <c r="B11" s="903">
        <v>4.0</v>
      </c>
      <c r="C11" s="850" t="s">
        <v>909</v>
      </c>
      <c r="D11" s="904" t="s">
        <v>910</v>
      </c>
      <c r="E11" s="850" t="s">
        <v>911</v>
      </c>
      <c r="F11" s="904" t="s">
        <v>940</v>
      </c>
      <c r="G11" s="903">
        <v>128.0</v>
      </c>
      <c r="H11" s="905" t="s">
        <v>941</v>
      </c>
      <c r="I11" s="903">
        <v>14.0</v>
      </c>
      <c r="J11" s="903">
        <v>70.0</v>
      </c>
      <c r="K11" s="906">
        <f t="shared" si="1"/>
        <v>4.0625</v>
      </c>
      <c r="L11" s="850" t="s">
        <v>101</v>
      </c>
      <c r="M11" s="905"/>
      <c r="N11" s="850" t="s">
        <v>104</v>
      </c>
      <c r="O11" s="909"/>
      <c r="P11" s="907"/>
    </row>
    <row r="12">
      <c r="A12" s="908" t="s">
        <v>942</v>
      </c>
      <c r="B12" s="903">
        <v>3.0</v>
      </c>
      <c r="C12" s="850" t="s">
        <v>909</v>
      </c>
      <c r="D12" s="904" t="s">
        <v>910</v>
      </c>
      <c r="E12" s="850" t="s">
        <v>922</v>
      </c>
      <c r="F12" s="904" t="s">
        <v>923</v>
      </c>
      <c r="G12" s="903" t="s">
        <v>943</v>
      </c>
      <c r="H12" s="905" t="s">
        <v>941</v>
      </c>
      <c r="I12" s="903">
        <v>14.0</v>
      </c>
      <c r="J12" s="903">
        <v>56.0</v>
      </c>
      <c r="K12" s="906" t="s">
        <v>944</v>
      </c>
      <c r="L12" s="905" t="s">
        <v>76</v>
      </c>
      <c r="M12" s="905" t="s">
        <v>945</v>
      </c>
      <c r="N12" s="850" t="s">
        <v>104</v>
      </c>
      <c r="O12" s="909" t="s">
        <v>946</v>
      </c>
      <c r="P12" s="907"/>
    </row>
    <row r="13">
      <c r="A13" s="902" t="s">
        <v>947</v>
      </c>
      <c r="B13" s="903">
        <v>5.0</v>
      </c>
      <c r="C13" s="850" t="s">
        <v>921</v>
      </c>
      <c r="D13" s="904" t="s">
        <v>948</v>
      </c>
      <c r="E13" s="850" t="s">
        <v>949</v>
      </c>
      <c r="F13" s="904" t="s">
        <v>950</v>
      </c>
      <c r="G13" s="903">
        <v>128.0</v>
      </c>
      <c r="H13" s="850" t="s">
        <v>951</v>
      </c>
      <c r="I13" s="903">
        <v>7.0</v>
      </c>
      <c r="J13" s="903">
        <v>30.0</v>
      </c>
      <c r="K13" s="906">
        <f>((((1200/C13)*B13)*1.3)/G13)</f>
        <v>12.1875</v>
      </c>
      <c r="L13" s="905" t="s">
        <v>76</v>
      </c>
      <c r="M13" s="905"/>
      <c r="N13" s="850" t="s">
        <v>104</v>
      </c>
      <c r="O13" s="909"/>
      <c r="P13" s="907"/>
    </row>
    <row r="14">
      <c r="A14" s="908" t="s">
        <v>952</v>
      </c>
      <c r="B14" s="903">
        <v>1.0</v>
      </c>
      <c r="C14" s="850" t="s">
        <v>927</v>
      </c>
      <c r="D14" s="904" t="s">
        <v>928</v>
      </c>
      <c r="E14" s="850" t="s">
        <v>916</v>
      </c>
      <c r="F14" s="904" t="s">
        <v>917</v>
      </c>
      <c r="G14" s="850" t="s">
        <v>953</v>
      </c>
      <c r="H14" s="905" t="s">
        <v>938</v>
      </c>
      <c r="I14" s="903">
        <v>3.0</v>
      </c>
      <c r="J14" s="903">
        <v>28.0</v>
      </c>
      <c r="K14" s="906" t="s">
        <v>954</v>
      </c>
      <c r="L14" s="850" t="s">
        <v>76</v>
      </c>
      <c r="M14" s="850" t="s">
        <v>955</v>
      </c>
      <c r="N14" s="850" t="s">
        <v>116</v>
      </c>
      <c r="O14" s="98" t="s">
        <v>956</v>
      </c>
      <c r="P14" s="907"/>
    </row>
    <row r="15">
      <c r="A15" s="908" t="s">
        <v>957</v>
      </c>
      <c r="B15" s="903">
        <v>1.0</v>
      </c>
      <c r="C15" s="850" t="s">
        <v>909</v>
      </c>
      <c r="D15" s="904" t="s">
        <v>910</v>
      </c>
      <c r="E15" s="850" t="s">
        <v>958</v>
      </c>
      <c r="F15" s="904"/>
      <c r="G15" s="850" t="s">
        <v>953</v>
      </c>
      <c r="H15" s="905" t="s">
        <v>938</v>
      </c>
      <c r="I15" s="903">
        <v>3.0</v>
      </c>
      <c r="J15" s="903">
        <v>28.0</v>
      </c>
      <c r="K15" s="906" t="s">
        <v>959</v>
      </c>
      <c r="L15" s="850" t="s">
        <v>76</v>
      </c>
      <c r="M15" s="850" t="s">
        <v>955</v>
      </c>
      <c r="N15" s="850" t="s">
        <v>116</v>
      </c>
      <c r="O15" s="98" t="s">
        <v>956</v>
      </c>
      <c r="P15" s="907"/>
    </row>
    <row r="16">
      <c r="A16" s="908" t="s">
        <v>960</v>
      </c>
      <c r="B16" s="903">
        <v>1.0</v>
      </c>
      <c r="C16" s="850" t="s">
        <v>927</v>
      </c>
      <c r="D16" s="904" t="s">
        <v>928</v>
      </c>
      <c r="E16" s="850" t="s">
        <v>916</v>
      </c>
      <c r="F16" s="904" t="s">
        <v>961</v>
      </c>
      <c r="G16" s="903">
        <v>128.0</v>
      </c>
      <c r="H16" s="905" t="s">
        <v>924</v>
      </c>
      <c r="I16" s="903">
        <v>7.0</v>
      </c>
      <c r="J16" s="903">
        <v>55.0</v>
      </c>
      <c r="K16" s="906">
        <f t="shared" ref="K16:K19" si="2">((((1200/C16)*B16)*1.3)/G16)</f>
        <v>0.6770833333</v>
      </c>
      <c r="L16" s="850" t="s">
        <v>76</v>
      </c>
      <c r="M16" s="850" t="s">
        <v>929</v>
      </c>
      <c r="N16" s="850" t="s">
        <v>85</v>
      </c>
      <c r="O16" s="98" t="s">
        <v>930</v>
      </c>
      <c r="P16" s="907"/>
    </row>
    <row r="17">
      <c r="A17" s="908" t="s">
        <v>962</v>
      </c>
      <c r="B17" s="903">
        <v>2.0</v>
      </c>
      <c r="C17" s="850" t="s">
        <v>909</v>
      </c>
      <c r="D17" s="904" t="s">
        <v>910</v>
      </c>
      <c r="E17" s="850" t="s">
        <v>950</v>
      </c>
      <c r="F17" s="904" t="s">
        <v>963</v>
      </c>
      <c r="G17" s="903">
        <v>128.0</v>
      </c>
      <c r="H17" s="905" t="s">
        <v>924</v>
      </c>
      <c r="I17" s="903">
        <v>7.0</v>
      </c>
      <c r="J17" s="903">
        <v>70.0</v>
      </c>
      <c r="K17" s="906">
        <f t="shared" si="2"/>
        <v>2.03125</v>
      </c>
      <c r="L17" s="905" t="s">
        <v>76</v>
      </c>
      <c r="M17" s="905" t="s">
        <v>964</v>
      </c>
      <c r="N17" s="850" t="s">
        <v>116</v>
      </c>
      <c r="O17" s="909" t="s">
        <v>965</v>
      </c>
      <c r="P17" s="907"/>
    </row>
    <row r="18">
      <c r="A18" s="908" t="s">
        <v>966</v>
      </c>
      <c r="B18" s="903">
        <v>4.0</v>
      </c>
      <c r="C18" s="850" t="s">
        <v>949</v>
      </c>
      <c r="D18" s="904" t="s">
        <v>950</v>
      </c>
      <c r="E18" s="850" t="s">
        <v>911</v>
      </c>
      <c r="F18" s="904" t="s">
        <v>940</v>
      </c>
      <c r="G18" s="903">
        <v>128.0</v>
      </c>
      <c r="H18" s="905" t="s">
        <v>913</v>
      </c>
      <c r="I18" s="903">
        <v>10.0</v>
      </c>
      <c r="J18" s="903">
        <v>30.0</v>
      </c>
      <c r="K18" s="906">
        <f t="shared" si="2"/>
        <v>8.125</v>
      </c>
      <c r="L18" s="905" t="s">
        <v>76</v>
      </c>
      <c r="M18" s="905"/>
      <c r="N18" s="850" t="s">
        <v>104</v>
      </c>
      <c r="O18" s="909"/>
      <c r="P18" s="907"/>
    </row>
    <row r="19">
      <c r="A19" s="908" t="s">
        <v>967</v>
      </c>
      <c r="B19" s="903">
        <v>4.0</v>
      </c>
      <c r="C19" s="850" t="s">
        <v>949</v>
      </c>
      <c r="D19" s="904" t="s">
        <v>950</v>
      </c>
      <c r="E19" s="850" t="s">
        <v>911</v>
      </c>
      <c r="F19" s="904" t="s">
        <v>940</v>
      </c>
      <c r="G19" s="903">
        <v>128.0</v>
      </c>
      <c r="H19" s="905" t="s">
        <v>968</v>
      </c>
      <c r="I19" s="903">
        <v>5.0</v>
      </c>
      <c r="J19" s="903">
        <v>37.0</v>
      </c>
      <c r="K19" s="906">
        <f t="shared" si="2"/>
        <v>8.125</v>
      </c>
      <c r="L19" s="905" t="s">
        <v>76</v>
      </c>
      <c r="M19" s="905"/>
      <c r="N19" s="850" t="s">
        <v>85</v>
      </c>
      <c r="O19" s="909"/>
      <c r="P19" s="907"/>
    </row>
    <row r="20">
      <c r="A20" s="902" t="s">
        <v>180</v>
      </c>
      <c r="B20" s="903">
        <v>3.0</v>
      </c>
      <c r="C20" s="850" t="s">
        <v>969</v>
      </c>
      <c r="D20" s="904" t="s">
        <v>970</v>
      </c>
      <c r="E20" s="850" t="s">
        <v>932</v>
      </c>
      <c r="F20" s="904" t="s">
        <v>933</v>
      </c>
      <c r="G20" s="850" t="s">
        <v>62</v>
      </c>
      <c r="H20" s="850" t="s">
        <v>62</v>
      </c>
      <c r="I20" s="850" t="s">
        <v>62</v>
      </c>
      <c r="J20" s="850" t="s">
        <v>62</v>
      </c>
      <c r="K20" s="906" t="s">
        <v>62</v>
      </c>
      <c r="L20" s="850"/>
      <c r="M20" s="850" t="s">
        <v>971</v>
      </c>
      <c r="N20" s="850" t="s">
        <v>972</v>
      </c>
      <c r="O20" s="98" t="s">
        <v>973</v>
      </c>
      <c r="P20" s="907"/>
    </row>
    <row r="21">
      <c r="A21" s="908" t="s">
        <v>974</v>
      </c>
      <c r="B21" s="903">
        <v>1.0</v>
      </c>
      <c r="C21" s="850" t="s">
        <v>975</v>
      </c>
      <c r="D21" s="904" t="s">
        <v>932</v>
      </c>
      <c r="E21" s="850" t="s">
        <v>916</v>
      </c>
      <c r="F21" s="904" t="s">
        <v>917</v>
      </c>
      <c r="G21" s="903" t="s">
        <v>976</v>
      </c>
      <c r="H21" s="905" t="s">
        <v>977</v>
      </c>
      <c r="I21" s="903">
        <v>28.0</v>
      </c>
      <c r="J21" s="903">
        <v>42.0</v>
      </c>
      <c r="K21" s="906" t="s">
        <v>978</v>
      </c>
      <c r="L21" s="850" t="s">
        <v>76</v>
      </c>
      <c r="M21" s="910"/>
      <c r="N21" s="850" t="s">
        <v>979</v>
      </c>
      <c r="O21" s="909" t="s">
        <v>980</v>
      </c>
      <c r="P21" s="907"/>
    </row>
    <row r="22">
      <c r="A22" s="902" t="s">
        <v>981</v>
      </c>
      <c r="B22" s="903">
        <v>5.0</v>
      </c>
      <c r="C22" s="850" t="s">
        <v>949</v>
      </c>
      <c r="D22" s="904" t="s">
        <v>950</v>
      </c>
      <c r="E22" s="850" t="s">
        <v>949</v>
      </c>
      <c r="F22" s="904" t="s">
        <v>950</v>
      </c>
      <c r="G22" s="903">
        <v>72.0</v>
      </c>
      <c r="H22" s="905" t="s">
        <v>913</v>
      </c>
      <c r="I22" s="903">
        <v>5.0</v>
      </c>
      <c r="J22" s="903">
        <v>42.0</v>
      </c>
      <c r="K22" s="906">
        <f t="shared" ref="K22:K24" si="3">((((1200/C22)*B22)*1.3)/G22)</f>
        <v>18.05555556</v>
      </c>
      <c r="L22" s="850" t="s">
        <v>76</v>
      </c>
      <c r="M22" s="850" t="s">
        <v>982</v>
      </c>
      <c r="N22" s="850" t="s">
        <v>104</v>
      </c>
      <c r="O22" s="909"/>
      <c r="P22" s="907"/>
    </row>
    <row r="23">
      <c r="A23" s="908" t="s">
        <v>983</v>
      </c>
      <c r="B23" s="903">
        <v>2.0</v>
      </c>
      <c r="C23" s="850" t="s">
        <v>909</v>
      </c>
      <c r="D23" s="904" t="s">
        <v>910</v>
      </c>
      <c r="E23" s="850" t="s">
        <v>928</v>
      </c>
      <c r="F23" s="904" t="s">
        <v>927</v>
      </c>
      <c r="G23" s="903">
        <v>128.0</v>
      </c>
      <c r="H23" s="905" t="s">
        <v>924</v>
      </c>
      <c r="I23" s="903">
        <v>8.0</v>
      </c>
      <c r="J23" s="903">
        <v>60.0</v>
      </c>
      <c r="K23" s="906">
        <f t="shared" si="3"/>
        <v>2.03125</v>
      </c>
      <c r="L23" s="905" t="s">
        <v>76</v>
      </c>
      <c r="M23" s="905" t="s">
        <v>929</v>
      </c>
      <c r="N23" s="850" t="s">
        <v>85</v>
      </c>
      <c r="O23" s="909" t="s">
        <v>930</v>
      </c>
      <c r="P23" s="907"/>
    </row>
    <row r="24">
      <c r="A24" s="902" t="s">
        <v>193</v>
      </c>
      <c r="B24" s="903">
        <v>2.0</v>
      </c>
      <c r="C24" s="850" t="s">
        <v>927</v>
      </c>
      <c r="D24" s="904" t="s">
        <v>928</v>
      </c>
      <c r="E24" s="850" t="s">
        <v>927</v>
      </c>
      <c r="F24" s="904" t="s">
        <v>928</v>
      </c>
      <c r="G24" s="903">
        <v>72.0</v>
      </c>
      <c r="H24" s="905" t="s">
        <v>913</v>
      </c>
      <c r="I24" s="903">
        <v>4.0</v>
      </c>
      <c r="J24" s="903">
        <v>30.0</v>
      </c>
      <c r="K24" s="906">
        <f t="shared" si="3"/>
        <v>2.407407407</v>
      </c>
      <c r="L24" s="850" t="s">
        <v>101</v>
      </c>
      <c r="M24" s="905"/>
      <c r="N24" s="850" t="s">
        <v>85</v>
      </c>
      <c r="O24" s="98" t="s">
        <v>920</v>
      </c>
      <c r="P24" s="907"/>
    </row>
    <row r="25">
      <c r="A25" s="902" t="s">
        <v>984</v>
      </c>
      <c r="B25" s="903">
        <v>3.0</v>
      </c>
      <c r="C25" s="850" t="s">
        <v>949</v>
      </c>
      <c r="D25" s="904" t="s">
        <v>950</v>
      </c>
      <c r="E25" s="850" t="s">
        <v>909</v>
      </c>
      <c r="F25" s="904" t="s">
        <v>910</v>
      </c>
      <c r="G25" s="903" t="s">
        <v>985</v>
      </c>
      <c r="H25" s="905" t="s">
        <v>913</v>
      </c>
      <c r="I25" s="903">
        <v>7.0</v>
      </c>
      <c r="J25" s="903">
        <v>75.0</v>
      </c>
      <c r="K25" s="906">
        <v>1.0</v>
      </c>
      <c r="L25" s="905" t="s">
        <v>76</v>
      </c>
      <c r="M25" s="911"/>
      <c r="N25" s="850" t="s">
        <v>986</v>
      </c>
      <c r="O25" s="909" t="s">
        <v>987</v>
      </c>
      <c r="P25" s="907"/>
    </row>
    <row r="26">
      <c r="A26" s="902" t="s">
        <v>988</v>
      </c>
      <c r="B26" s="903">
        <v>3.0</v>
      </c>
      <c r="C26" s="850" t="s">
        <v>909</v>
      </c>
      <c r="D26" s="904" t="s">
        <v>910</v>
      </c>
      <c r="E26" s="850" t="s">
        <v>932</v>
      </c>
      <c r="F26" s="904" t="s">
        <v>933</v>
      </c>
      <c r="G26" s="903">
        <v>128.0</v>
      </c>
      <c r="H26" s="850" t="s">
        <v>951</v>
      </c>
      <c r="I26" s="903">
        <v>4.0</v>
      </c>
      <c r="J26" s="903">
        <v>30.0</v>
      </c>
      <c r="K26" s="906">
        <f t="shared" ref="K26:K34" si="4">((((1200/C26)*B26)*1.3)/G26)</f>
        <v>3.046875</v>
      </c>
      <c r="L26" s="850" t="s">
        <v>101</v>
      </c>
      <c r="M26" s="905"/>
      <c r="N26" s="850" t="s">
        <v>104</v>
      </c>
      <c r="O26" s="909"/>
      <c r="P26" s="907"/>
    </row>
    <row r="27">
      <c r="A27" s="908" t="s">
        <v>989</v>
      </c>
      <c r="B27" s="903">
        <v>4.0</v>
      </c>
      <c r="C27" s="850" t="s">
        <v>949</v>
      </c>
      <c r="D27" s="904" t="s">
        <v>950</v>
      </c>
      <c r="E27" s="850" t="s">
        <v>911</v>
      </c>
      <c r="F27" s="904" t="s">
        <v>940</v>
      </c>
      <c r="G27" s="903">
        <v>128.0</v>
      </c>
      <c r="H27" s="850" t="s">
        <v>951</v>
      </c>
      <c r="I27" s="903">
        <v>5.0</v>
      </c>
      <c r="J27" s="903">
        <v>30.0</v>
      </c>
      <c r="K27" s="906">
        <f t="shared" si="4"/>
        <v>8.125</v>
      </c>
      <c r="L27" s="850" t="s">
        <v>101</v>
      </c>
      <c r="M27" s="911"/>
      <c r="N27" s="850" t="s">
        <v>104</v>
      </c>
      <c r="O27" s="909"/>
      <c r="P27" s="907"/>
    </row>
    <row r="28">
      <c r="A28" s="902" t="s">
        <v>990</v>
      </c>
      <c r="B28" s="903">
        <v>1.0</v>
      </c>
      <c r="C28" s="850" t="s">
        <v>910</v>
      </c>
      <c r="D28" s="904" t="s">
        <v>991</v>
      </c>
      <c r="E28" s="850" t="s">
        <v>916</v>
      </c>
      <c r="F28" s="904" t="s">
        <v>917</v>
      </c>
      <c r="G28" s="903">
        <v>72.0</v>
      </c>
      <c r="H28" s="905" t="s">
        <v>924</v>
      </c>
      <c r="I28" s="903">
        <v>5.0</v>
      </c>
      <c r="J28" s="903">
        <v>15.0</v>
      </c>
      <c r="K28" s="906">
        <f t="shared" si="4"/>
        <v>0.7222222222</v>
      </c>
      <c r="L28" s="905" t="s">
        <v>76</v>
      </c>
      <c r="M28" s="905"/>
      <c r="N28" s="850" t="s">
        <v>85</v>
      </c>
      <c r="O28" s="98" t="s">
        <v>992</v>
      </c>
      <c r="P28" s="907"/>
    </row>
    <row r="29">
      <c r="A29" s="908" t="s">
        <v>993</v>
      </c>
      <c r="B29" s="903">
        <v>4.0</v>
      </c>
      <c r="C29" s="850" t="s">
        <v>949</v>
      </c>
      <c r="D29" s="904" t="s">
        <v>950</v>
      </c>
      <c r="E29" s="850" t="s">
        <v>911</v>
      </c>
      <c r="F29" s="904" t="s">
        <v>940</v>
      </c>
      <c r="G29" s="903">
        <v>128.0</v>
      </c>
      <c r="H29" s="850" t="s">
        <v>951</v>
      </c>
      <c r="I29" s="903">
        <v>4.0</v>
      </c>
      <c r="J29" s="903">
        <v>30.0</v>
      </c>
      <c r="K29" s="906">
        <f t="shared" si="4"/>
        <v>8.125</v>
      </c>
      <c r="L29" s="850" t="s">
        <v>101</v>
      </c>
      <c r="M29" s="905"/>
      <c r="N29" s="850" t="s">
        <v>85</v>
      </c>
      <c r="O29" s="98" t="s">
        <v>920</v>
      </c>
      <c r="P29" s="907"/>
    </row>
    <row r="30">
      <c r="A30" s="902" t="s">
        <v>994</v>
      </c>
      <c r="B30" s="903">
        <v>3.0</v>
      </c>
      <c r="C30" s="850" t="s">
        <v>911</v>
      </c>
      <c r="D30" s="904" t="s">
        <v>940</v>
      </c>
      <c r="E30" s="850" t="s">
        <v>932</v>
      </c>
      <c r="F30" s="904" t="s">
        <v>933</v>
      </c>
      <c r="G30" s="903">
        <v>128.0</v>
      </c>
      <c r="H30" s="905" t="s">
        <v>995</v>
      </c>
      <c r="I30" s="903">
        <v>5.0</v>
      </c>
      <c r="J30" s="903">
        <v>45.0</v>
      </c>
      <c r="K30" s="906">
        <f t="shared" si="4"/>
        <v>4.5703125</v>
      </c>
      <c r="L30" s="905" t="s">
        <v>76</v>
      </c>
      <c r="M30" s="905" t="s">
        <v>213</v>
      </c>
      <c r="N30" s="850" t="s">
        <v>104</v>
      </c>
      <c r="O30" s="98"/>
      <c r="P30" s="907"/>
    </row>
    <row r="31">
      <c r="A31" s="902" t="s">
        <v>996</v>
      </c>
      <c r="B31" s="903">
        <v>4.0</v>
      </c>
      <c r="C31" s="850" t="s">
        <v>909</v>
      </c>
      <c r="D31" s="904" t="s">
        <v>910</v>
      </c>
      <c r="E31" s="850" t="s">
        <v>911</v>
      </c>
      <c r="F31" s="904" t="s">
        <v>940</v>
      </c>
      <c r="G31" s="903">
        <v>128.0</v>
      </c>
      <c r="H31" s="905" t="s">
        <v>913</v>
      </c>
      <c r="I31" s="903">
        <v>5.0</v>
      </c>
      <c r="J31" s="903">
        <v>35.0</v>
      </c>
      <c r="K31" s="906">
        <f t="shared" si="4"/>
        <v>4.0625</v>
      </c>
      <c r="L31" s="850" t="s">
        <v>101</v>
      </c>
      <c r="M31" s="905"/>
      <c r="N31" s="850" t="s">
        <v>104</v>
      </c>
      <c r="O31" s="98" t="s">
        <v>997</v>
      </c>
      <c r="P31" s="907"/>
    </row>
    <row r="32">
      <c r="A32" s="902" t="s">
        <v>216</v>
      </c>
      <c r="B32" s="903">
        <v>3.0</v>
      </c>
      <c r="C32" s="850" t="s">
        <v>909</v>
      </c>
      <c r="D32" s="904" t="s">
        <v>910</v>
      </c>
      <c r="E32" s="850" t="s">
        <v>932</v>
      </c>
      <c r="F32" s="904" t="s">
        <v>933</v>
      </c>
      <c r="G32" s="903">
        <v>128.0</v>
      </c>
      <c r="H32" s="850" t="s">
        <v>951</v>
      </c>
      <c r="I32" s="903">
        <v>13.0</v>
      </c>
      <c r="J32" s="903">
        <v>42.0</v>
      </c>
      <c r="K32" s="906">
        <f t="shared" si="4"/>
        <v>3.046875</v>
      </c>
      <c r="L32" s="905" t="s">
        <v>76</v>
      </c>
      <c r="M32" s="905"/>
      <c r="N32" s="850" t="s">
        <v>85</v>
      </c>
      <c r="O32" s="909"/>
      <c r="P32" s="907"/>
    </row>
    <row r="33">
      <c r="A33" s="902" t="s">
        <v>236</v>
      </c>
      <c r="B33" s="903">
        <v>3.0</v>
      </c>
      <c r="C33" s="850" t="s">
        <v>911</v>
      </c>
      <c r="D33" s="904" t="s">
        <v>940</v>
      </c>
      <c r="E33" s="850" t="s">
        <v>910</v>
      </c>
      <c r="F33" s="904" t="s">
        <v>909</v>
      </c>
      <c r="G33" s="903">
        <v>128.0</v>
      </c>
      <c r="H33" s="905" t="s">
        <v>913</v>
      </c>
      <c r="I33" s="903">
        <v>7.0</v>
      </c>
      <c r="J33" s="903">
        <v>30.0</v>
      </c>
      <c r="K33" s="906">
        <f t="shared" si="4"/>
        <v>4.5703125</v>
      </c>
      <c r="L33" s="850" t="s">
        <v>101</v>
      </c>
      <c r="M33" s="905"/>
      <c r="N33" s="850" t="s">
        <v>104</v>
      </c>
      <c r="O33" s="909"/>
      <c r="P33" s="907"/>
    </row>
    <row r="34">
      <c r="A34" s="902" t="s">
        <v>886</v>
      </c>
      <c r="B34" s="903">
        <v>5.0</v>
      </c>
      <c r="C34" s="850" t="s">
        <v>921</v>
      </c>
      <c r="D34" s="904" t="s">
        <v>909</v>
      </c>
      <c r="E34" s="850" t="s">
        <v>949</v>
      </c>
      <c r="F34" s="904" t="s">
        <v>950</v>
      </c>
      <c r="G34" s="903">
        <v>128.0</v>
      </c>
      <c r="H34" s="850" t="s">
        <v>951</v>
      </c>
      <c r="I34" s="903">
        <v>5.0</v>
      </c>
      <c r="J34" s="903">
        <v>30.0</v>
      </c>
      <c r="K34" s="906">
        <f t="shared" si="4"/>
        <v>12.1875</v>
      </c>
      <c r="L34" s="850" t="s">
        <v>76</v>
      </c>
      <c r="M34" s="850" t="s">
        <v>998</v>
      </c>
      <c r="N34" s="850" t="s">
        <v>104</v>
      </c>
      <c r="O34" s="909"/>
      <c r="P34" s="907"/>
    </row>
    <row r="35">
      <c r="A35" s="902" t="s">
        <v>999</v>
      </c>
      <c r="B35" s="903">
        <v>2.0</v>
      </c>
      <c r="C35" s="850" t="s">
        <v>909</v>
      </c>
      <c r="D35" s="904" t="s">
        <v>910</v>
      </c>
      <c r="E35" s="850" t="s">
        <v>909</v>
      </c>
      <c r="F35" s="904" t="s">
        <v>910</v>
      </c>
      <c r="G35" s="903" t="s">
        <v>62</v>
      </c>
      <c r="H35" s="850" t="s">
        <v>62</v>
      </c>
      <c r="I35" s="903" t="s">
        <v>62</v>
      </c>
      <c r="J35" s="903" t="s">
        <v>62</v>
      </c>
      <c r="K35" s="906" t="s">
        <v>62</v>
      </c>
      <c r="L35" s="905" t="s">
        <v>1000</v>
      </c>
      <c r="M35" s="905"/>
      <c r="N35" s="850"/>
      <c r="O35" s="98"/>
      <c r="P35" s="907"/>
    </row>
    <row r="36">
      <c r="A36" s="902" t="s">
        <v>1001</v>
      </c>
      <c r="B36" s="903">
        <v>1.0</v>
      </c>
      <c r="C36" s="850" t="s">
        <v>1002</v>
      </c>
      <c r="D36" s="904" t="s">
        <v>1003</v>
      </c>
      <c r="E36" s="850" t="s">
        <v>916</v>
      </c>
      <c r="F36" s="904" t="s">
        <v>917</v>
      </c>
      <c r="G36" s="903">
        <v>72.0</v>
      </c>
      <c r="H36" s="905" t="s">
        <v>924</v>
      </c>
      <c r="I36" s="903">
        <v>4.0</v>
      </c>
      <c r="J36" s="903">
        <v>15.0</v>
      </c>
      <c r="K36" s="906">
        <f t="shared" ref="K36:K42" si="5">((((1200/C36)*B36)*1.3)/G36)</f>
        <v>0.9027777778</v>
      </c>
      <c r="L36" s="905" t="s">
        <v>76</v>
      </c>
      <c r="M36" s="905"/>
      <c r="N36" s="850" t="s">
        <v>85</v>
      </c>
      <c r="O36" s="98" t="s">
        <v>992</v>
      </c>
      <c r="P36" s="907"/>
    </row>
    <row r="37">
      <c r="A37" s="902" t="s">
        <v>257</v>
      </c>
      <c r="B37" s="903">
        <v>2.0</v>
      </c>
      <c r="C37" s="850" t="s">
        <v>927</v>
      </c>
      <c r="D37" s="904" t="s">
        <v>928</v>
      </c>
      <c r="E37" s="850" t="s">
        <v>927</v>
      </c>
      <c r="F37" s="904" t="s">
        <v>928</v>
      </c>
      <c r="G37" s="903">
        <v>72.0</v>
      </c>
      <c r="H37" s="905" t="s">
        <v>924</v>
      </c>
      <c r="I37" s="903">
        <v>7.0</v>
      </c>
      <c r="J37" s="903">
        <v>30.0</v>
      </c>
      <c r="K37" s="906">
        <f t="shared" si="5"/>
        <v>2.407407407</v>
      </c>
      <c r="L37" s="850" t="s">
        <v>76</v>
      </c>
      <c r="M37" s="910"/>
      <c r="N37" s="850" t="s">
        <v>85</v>
      </c>
      <c r="O37" s="98" t="s">
        <v>920</v>
      </c>
      <c r="P37" s="907"/>
    </row>
    <row r="38">
      <c r="A38" s="908" t="s">
        <v>1004</v>
      </c>
      <c r="B38" s="903">
        <v>1.0</v>
      </c>
      <c r="C38" s="850" t="s">
        <v>911</v>
      </c>
      <c r="D38" s="904" t="s">
        <v>940</v>
      </c>
      <c r="E38" s="850" t="s">
        <v>1005</v>
      </c>
      <c r="F38" s="904" t="s">
        <v>1006</v>
      </c>
      <c r="G38" s="850" t="s">
        <v>934</v>
      </c>
      <c r="H38" s="905" t="s">
        <v>1007</v>
      </c>
      <c r="I38" s="903">
        <v>6.0</v>
      </c>
      <c r="J38" s="903">
        <v>55.0</v>
      </c>
      <c r="K38" s="906">
        <f t="shared" si="5"/>
        <v>1.5234375</v>
      </c>
      <c r="L38" s="850" t="s">
        <v>76</v>
      </c>
      <c r="M38" s="850" t="s">
        <v>1008</v>
      </c>
      <c r="N38" s="850" t="s">
        <v>116</v>
      </c>
      <c r="O38" s="909"/>
      <c r="P38" s="907"/>
    </row>
    <row r="39">
      <c r="A39" s="908" t="s">
        <v>1009</v>
      </c>
      <c r="B39" s="903">
        <v>1.0</v>
      </c>
      <c r="C39" s="850" t="s">
        <v>948</v>
      </c>
      <c r="D39" s="904" t="s">
        <v>1010</v>
      </c>
      <c r="E39" s="850" t="s">
        <v>1005</v>
      </c>
      <c r="F39" s="904" t="s">
        <v>1006</v>
      </c>
      <c r="G39" s="850" t="s">
        <v>934</v>
      </c>
      <c r="H39" s="905" t="s">
        <v>1007</v>
      </c>
      <c r="I39" s="903">
        <v>6.0</v>
      </c>
      <c r="J39" s="903">
        <v>55.0</v>
      </c>
      <c r="K39" s="906">
        <f t="shared" si="5"/>
        <v>0.9375</v>
      </c>
      <c r="L39" s="850" t="s">
        <v>76</v>
      </c>
      <c r="M39" s="850" t="s">
        <v>1008</v>
      </c>
      <c r="N39" s="850" t="s">
        <v>116</v>
      </c>
      <c r="O39" s="909"/>
      <c r="P39" s="907"/>
    </row>
    <row r="40">
      <c r="A40" s="908" t="s">
        <v>1011</v>
      </c>
      <c r="B40" s="903">
        <v>1.0</v>
      </c>
      <c r="C40" s="850" t="s">
        <v>1002</v>
      </c>
      <c r="D40" s="904" t="s">
        <v>1003</v>
      </c>
      <c r="E40" s="850" t="s">
        <v>916</v>
      </c>
      <c r="F40" s="904" t="s">
        <v>917</v>
      </c>
      <c r="G40" s="850" t="s">
        <v>918</v>
      </c>
      <c r="H40" s="905" t="s">
        <v>1007</v>
      </c>
      <c r="I40" s="903">
        <v>6.0</v>
      </c>
      <c r="J40" s="903">
        <v>49.0</v>
      </c>
      <c r="K40" s="906">
        <f t="shared" si="5"/>
        <v>0.9027777778</v>
      </c>
      <c r="L40" s="850" t="s">
        <v>76</v>
      </c>
      <c r="M40" s="850" t="s">
        <v>929</v>
      </c>
      <c r="N40" s="850" t="s">
        <v>85</v>
      </c>
      <c r="O40" s="98" t="s">
        <v>930</v>
      </c>
      <c r="P40" s="907"/>
    </row>
    <row r="41">
      <c r="A41" s="902" t="s">
        <v>1012</v>
      </c>
      <c r="B41" s="903">
        <v>3.0</v>
      </c>
      <c r="C41" s="850" t="s">
        <v>911</v>
      </c>
      <c r="D41" s="904" t="s">
        <v>940</v>
      </c>
      <c r="E41" s="850" t="s">
        <v>909</v>
      </c>
      <c r="F41" s="904" t="s">
        <v>910</v>
      </c>
      <c r="G41" s="903">
        <v>128.0</v>
      </c>
      <c r="H41" s="905" t="s">
        <v>924</v>
      </c>
      <c r="I41" s="903">
        <v>3.0</v>
      </c>
      <c r="J41" s="903">
        <v>30.0</v>
      </c>
      <c r="K41" s="906">
        <f t="shared" si="5"/>
        <v>4.5703125</v>
      </c>
      <c r="L41" s="850" t="s">
        <v>101</v>
      </c>
      <c r="M41" s="905"/>
      <c r="N41" s="850" t="s">
        <v>104</v>
      </c>
      <c r="O41" s="98" t="s">
        <v>1013</v>
      </c>
      <c r="P41" s="907"/>
    </row>
    <row r="42">
      <c r="A42" s="912" t="s">
        <v>1014</v>
      </c>
      <c r="B42" s="913">
        <v>1.0</v>
      </c>
      <c r="C42" s="858" t="s">
        <v>1015</v>
      </c>
      <c r="D42" s="914" t="s">
        <v>1016</v>
      </c>
      <c r="E42" s="858" t="s">
        <v>916</v>
      </c>
      <c r="F42" s="914" t="s">
        <v>917</v>
      </c>
      <c r="G42" s="913">
        <v>72.0</v>
      </c>
      <c r="H42" s="915" t="s">
        <v>924</v>
      </c>
      <c r="I42" s="913">
        <v>4.0</v>
      </c>
      <c r="J42" s="913">
        <v>15.0</v>
      </c>
      <c r="K42" s="916">
        <f t="shared" si="5"/>
        <v>0.6018518519</v>
      </c>
      <c r="L42" s="915" t="s">
        <v>76</v>
      </c>
      <c r="M42" s="915"/>
      <c r="N42" s="858" t="s">
        <v>85</v>
      </c>
      <c r="O42" s="860" t="s">
        <v>1017</v>
      </c>
      <c r="P42" s="907"/>
    </row>
    <row r="43">
      <c r="A43" s="907"/>
      <c r="B43" s="907"/>
      <c r="C43" s="907"/>
      <c r="D43" s="907"/>
      <c r="E43" s="907"/>
      <c r="F43" s="907"/>
      <c r="G43" s="907"/>
      <c r="H43" s="907"/>
      <c r="I43" s="907"/>
      <c r="J43" s="907"/>
      <c r="K43" s="907"/>
      <c r="L43" s="907"/>
      <c r="M43" s="907"/>
      <c r="N43" s="907"/>
      <c r="O43" s="907"/>
      <c r="P43" s="907"/>
    </row>
  </sheetData>
  <mergeCells count="2">
    <mergeCell ref="C2:D2"/>
    <mergeCell ref="E2:F2"/>
  </mergeCells>
  <printOptions horizontalCentered="1"/>
  <pageMargins bottom="0.75" footer="0.0" header="0.0" left="0.25" right="0.25" top="0.75"/>
  <pageSetup fitToHeight="0" paperSize="3" orientation="landscape" pageOrder="overThenDown"/>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sheetPr>
  <sheetViews>
    <sheetView workbookViewId="0"/>
  </sheetViews>
  <sheetFormatPr customHeight="1" defaultColWidth="14.43" defaultRowHeight="15.0"/>
  <cols>
    <col customWidth="1" min="1" max="1" width="23.29"/>
    <col customWidth="1" min="2" max="2" width="35.57"/>
  </cols>
  <sheetData>
    <row r="1" ht="54.0" customHeight="1">
      <c r="A1" s="917"/>
      <c r="B1" s="918"/>
      <c r="C1" s="919" t="s">
        <v>1018</v>
      </c>
      <c r="D1" s="920"/>
      <c r="E1" s="920"/>
      <c r="F1" s="920"/>
      <c r="G1" s="920"/>
      <c r="H1" s="920"/>
      <c r="I1" s="920"/>
      <c r="J1" s="920"/>
      <c r="K1" s="920"/>
      <c r="L1" s="920"/>
      <c r="M1" s="921"/>
      <c r="N1" s="922"/>
    </row>
    <row r="2">
      <c r="A2" s="923" t="s">
        <v>11</v>
      </c>
      <c r="B2" s="924" t="s">
        <v>1019</v>
      </c>
      <c r="C2" s="924" t="s">
        <v>1020</v>
      </c>
      <c r="D2" s="924" t="s">
        <v>134</v>
      </c>
      <c r="E2" s="924" t="s">
        <v>1021</v>
      </c>
      <c r="F2" s="924" t="s">
        <v>1022</v>
      </c>
      <c r="G2" s="924" t="s">
        <v>105</v>
      </c>
      <c r="H2" s="924" t="s">
        <v>92</v>
      </c>
      <c r="I2" s="924" t="s">
        <v>1023</v>
      </c>
      <c r="J2" s="924" t="s">
        <v>1024</v>
      </c>
      <c r="K2" s="924" t="s">
        <v>1025</v>
      </c>
      <c r="L2" s="924" t="s">
        <v>1026</v>
      </c>
      <c r="M2" s="924" t="s">
        <v>1027</v>
      </c>
      <c r="N2" s="924" t="s">
        <v>1028</v>
      </c>
      <c r="O2" s="845"/>
      <c r="P2" s="845"/>
      <c r="Q2" s="845"/>
      <c r="R2" s="845"/>
      <c r="S2" s="845"/>
      <c r="T2" s="845"/>
      <c r="U2" s="845"/>
      <c r="V2" s="845"/>
      <c r="W2" s="845"/>
      <c r="X2" s="845"/>
      <c r="Y2" s="845"/>
      <c r="Z2" s="845"/>
    </row>
    <row r="3">
      <c r="A3" s="925" t="s">
        <v>63</v>
      </c>
      <c r="B3" s="926" t="s">
        <v>1029</v>
      </c>
      <c r="C3" s="927" t="s">
        <v>1030</v>
      </c>
      <c r="D3" s="927" t="s">
        <v>1030</v>
      </c>
      <c r="E3" s="928">
        <v>10.0</v>
      </c>
      <c r="F3" s="928">
        <v>17.0</v>
      </c>
      <c r="G3" s="927" t="s">
        <v>1030</v>
      </c>
      <c r="H3" s="927" t="s">
        <v>1030</v>
      </c>
      <c r="I3" s="927" t="s">
        <v>1030</v>
      </c>
      <c r="J3" s="927" t="s">
        <v>1030</v>
      </c>
      <c r="K3" s="927" t="s">
        <v>1030</v>
      </c>
      <c r="L3" s="927" t="s">
        <v>1030</v>
      </c>
      <c r="M3" s="927" t="s">
        <v>1030</v>
      </c>
      <c r="N3" s="929" t="s">
        <v>1030</v>
      </c>
    </row>
    <row r="4">
      <c r="A4" s="930" t="s">
        <v>79</v>
      </c>
      <c r="B4" s="931" t="s">
        <v>85</v>
      </c>
      <c r="C4" s="932" t="s">
        <v>1030</v>
      </c>
      <c r="D4" s="932" t="s">
        <v>1030</v>
      </c>
      <c r="E4" s="932" t="s">
        <v>1030</v>
      </c>
      <c r="F4" s="932" t="s">
        <v>1030</v>
      </c>
      <c r="G4" s="932" t="s">
        <v>1030</v>
      </c>
      <c r="H4" s="932" t="s">
        <v>1030</v>
      </c>
      <c r="I4" s="932" t="s">
        <v>1030</v>
      </c>
      <c r="J4" s="932" t="s">
        <v>1030</v>
      </c>
      <c r="K4" s="932" t="s">
        <v>1030</v>
      </c>
      <c r="L4" s="932" t="s">
        <v>1030</v>
      </c>
      <c r="M4" s="933">
        <v>21.0</v>
      </c>
      <c r="N4" s="934" t="s">
        <v>1030</v>
      </c>
    </row>
    <row r="5">
      <c r="A5" s="930" t="s">
        <v>866</v>
      </c>
      <c r="B5" s="931" t="s">
        <v>1030</v>
      </c>
      <c r="C5" s="932" t="s">
        <v>1030</v>
      </c>
      <c r="D5" s="932" t="s">
        <v>1030</v>
      </c>
      <c r="E5" s="932" t="s">
        <v>1030</v>
      </c>
      <c r="F5" s="932" t="s">
        <v>1030</v>
      </c>
      <c r="G5" s="933">
        <v>12.0</v>
      </c>
      <c r="H5" s="935">
        <v>20.0</v>
      </c>
      <c r="I5" s="932" t="s">
        <v>1030</v>
      </c>
      <c r="J5" s="933">
        <v>20.0</v>
      </c>
      <c r="K5" s="932" t="s">
        <v>1030</v>
      </c>
      <c r="L5" s="932" t="s">
        <v>1030</v>
      </c>
      <c r="M5" s="932" t="s">
        <v>1030</v>
      </c>
      <c r="N5" s="934" t="s">
        <v>1030</v>
      </c>
    </row>
    <row r="6">
      <c r="A6" s="930" t="s">
        <v>107</v>
      </c>
      <c r="B6" s="931" t="s">
        <v>1030</v>
      </c>
      <c r="C6" s="932" t="s">
        <v>1030</v>
      </c>
      <c r="D6" s="932" t="s">
        <v>1030</v>
      </c>
      <c r="E6" s="932" t="s">
        <v>1030</v>
      </c>
      <c r="F6" s="932" t="s">
        <v>1030</v>
      </c>
      <c r="G6" s="933">
        <v>20.0</v>
      </c>
      <c r="H6" s="933">
        <v>27.0</v>
      </c>
      <c r="I6" s="932" t="s">
        <v>1030</v>
      </c>
      <c r="J6" s="933">
        <v>30.0</v>
      </c>
      <c r="K6" s="932" t="s">
        <v>1030</v>
      </c>
      <c r="L6" s="932" t="s">
        <v>1030</v>
      </c>
      <c r="M6" s="932" t="s">
        <v>1030</v>
      </c>
      <c r="N6" s="934" t="s">
        <v>1030</v>
      </c>
    </row>
    <row r="7">
      <c r="A7" s="930" t="s">
        <v>1031</v>
      </c>
      <c r="B7" s="936" t="s">
        <v>1029</v>
      </c>
      <c r="C7" s="932" t="s">
        <v>1030</v>
      </c>
      <c r="D7" s="932" t="s">
        <v>1030</v>
      </c>
      <c r="E7" s="932" t="s">
        <v>1030</v>
      </c>
      <c r="F7" s="932" t="s">
        <v>1030</v>
      </c>
      <c r="G7" s="932" t="s">
        <v>1030</v>
      </c>
      <c r="H7" s="937">
        <v>12.0</v>
      </c>
      <c r="I7" s="932" t="s">
        <v>1030</v>
      </c>
      <c r="J7" s="932" t="s">
        <v>1030</v>
      </c>
      <c r="K7" s="932" t="s">
        <v>1030</v>
      </c>
      <c r="L7" s="932" t="s">
        <v>1030</v>
      </c>
      <c r="M7" s="932" t="s">
        <v>1030</v>
      </c>
      <c r="N7" s="934" t="s">
        <v>1030</v>
      </c>
    </row>
    <row r="8">
      <c r="A8" s="930" t="s">
        <v>1032</v>
      </c>
      <c r="B8" s="931" t="s">
        <v>1030</v>
      </c>
      <c r="C8" s="932" t="s">
        <v>1030</v>
      </c>
      <c r="D8" s="932" t="s">
        <v>1030</v>
      </c>
      <c r="E8" s="932" t="s">
        <v>1030</v>
      </c>
      <c r="F8" s="932" t="s">
        <v>1030</v>
      </c>
      <c r="G8" s="932" t="s">
        <v>1030</v>
      </c>
      <c r="H8" s="937">
        <v>14.0</v>
      </c>
      <c r="I8" s="932" t="s">
        <v>1030</v>
      </c>
      <c r="J8" s="932" t="s">
        <v>1030</v>
      </c>
      <c r="K8" s="932" t="s">
        <v>1030</v>
      </c>
      <c r="L8" s="932" t="s">
        <v>1030</v>
      </c>
      <c r="M8" s="932" t="s">
        <v>1030</v>
      </c>
      <c r="N8" s="934" t="s">
        <v>1030</v>
      </c>
    </row>
    <row r="9">
      <c r="A9" s="930" t="s">
        <v>1033</v>
      </c>
      <c r="B9" s="931" t="s">
        <v>1029</v>
      </c>
      <c r="C9" s="932" t="s">
        <v>1030</v>
      </c>
      <c r="D9" s="932" t="s">
        <v>1030</v>
      </c>
      <c r="E9" s="932" t="s">
        <v>1030</v>
      </c>
      <c r="F9" s="932" t="s">
        <v>1030</v>
      </c>
      <c r="G9" s="932" t="s">
        <v>1030</v>
      </c>
      <c r="H9" s="932" t="s">
        <v>1030</v>
      </c>
      <c r="I9" s="932" t="s">
        <v>1030</v>
      </c>
      <c r="J9" s="933">
        <v>14.0</v>
      </c>
      <c r="K9" s="932" t="s">
        <v>1030</v>
      </c>
      <c r="L9" s="933">
        <v>21.0</v>
      </c>
      <c r="M9" s="932" t="s">
        <v>1030</v>
      </c>
      <c r="N9" s="934" t="s">
        <v>1030</v>
      </c>
    </row>
    <row r="10">
      <c r="A10" s="930" t="s">
        <v>362</v>
      </c>
      <c r="B10" s="931" t="s">
        <v>1030</v>
      </c>
      <c r="C10" s="937">
        <v>-7.0</v>
      </c>
      <c r="D10" s="937">
        <v>5.0</v>
      </c>
      <c r="E10" s="933">
        <v>10.0</v>
      </c>
      <c r="F10" s="932" t="s">
        <v>1030</v>
      </c>
      <c r="G10" s="933">
        <v>21.0</v>
      </c>
      <c r="H10" s="932" t="s">
        <v>1030</v>
      </c>
      <c r="I10" s="933" t="s">
        <v>1034</v>
      </c>
      <c r="J10" s="932" t="s">
        <v>1030</v>
      </c>
      <c r="K10" s="932" t="s">
        <v>1030</v>
      </c>
      <c r="L10" s="932" t="s">
        <v>1030</v>
      </c>
      <c r="M10" s="932" t="s">
        <v>1030</v>
      </c>
      <c r="N10" s="934" t="s">
        <v>1030</v>
      </c>
    </row>
    <row r="11">
      <c r="A11" s="930" t="s">
        <v>140</v>
      </c>
      <c r="B11" s="931" t="s">
        <v>1030</v>
      </c>
      <c r="C11" s="932" t="s">
        <v>1030</v>
      </c>
      <c r="D11" s="932" t="s">
        <v>1030</v>
      </c>
      <c r="E11" s="932" t="s">
        <v>1030</v>
      </c>
      <c r="F11" s="932" t="s">
        <v>1030</v>
      </c>
      <c r="G11" s="932" t="s">
        <v>1030</v>
      </c>
      <c r="H11" s="937">
        <v>20.0</v>
      </c>
      <c r="I11" s="932" t="s">
        <v>1030</v>
      </c>
      <c r="J11" s="937">
        <v>20.0</v>
      </c>
      <c r="K11" s="937" t="s">
        <v>1035</v>
      </c>
      <c r="L11" s="937">
        <v>20.0</v>
      </c>
      <c r="M11" s="932" t="s">
        <v>1030</v>
      </c>
      <c r="N11" s="934" t="s">
        <v>1030</v>
      </c>
    </row>
    <row r="12">
      <c r="A12" s="938" t="s">
        <v>1036</v>
      </c>
      <c r="B12" s="931"/>
      <c r="C12" s="932"/>
      <c r="D12" s="932"/>
      <c r="E12" s="932"/>
      <c r="F12" s="932"/>
      <c r="G12" s="932"/>
      <c r="H12" s="932"/>
      <c r="I12" s="932"/>
      <c r="J12" s="933"/>
      <c r="K12" s="933"/>
      <c r="L12" s="932"/>
      <c r="M12" s="932"/>
      <c r="N12" s="934"/>
    </row>
    <row r="13">
      <c r="A13" s="930" t="s">
        <v>1037</v>
      </c>
      <c r="B13" s="931" t="s">
        <v>1030</v>
      </c>
      <c r="C13" s="932" t="s">
        <v>1030</v>
      </c>
      <c r="D13" s="932" t="s">
        <v>1030</v>
      </c>
      <c r="E13" s="932" t="s">
        <v>1030</v>
      </c>
      <c r="F13" s="932" t="s">
        <v>1030</v>
      </c>
      <c r="G13" s="932" t="s">
        <v>1030</v>
      </c>
      <c r="H13" s="932" t="s">
        <v>1030</v>
      </c>
      <c r="I13" s="932" t="s">
        <v>1030</v>
      </c>
      <c r="J13" s="933">
        <v>20.0</v>
      </c>
      <c r="K13" s="933">
        <v>34.0</v>
      </c>
      <c r="L13" s="932" t="s">
        <v>1030</v>
      </c>
      <c r="M13" s="932" t="s">
        <v>1030</v>
      </c>
      <c r="N13" s="934" t="s">
        <v>1030</v>
      </c>
    </row>
    <row r="14">
      <c r="A14" s="930" t="s">
        <v>1038</v>
      </c>
      <c r="B14" s="931" t="s">
        <v>1030</v>
      </c>
      <c r="C14" s="932" t="s">
        <v>1030</v>
      </c>
      <c r="D14" s="932" t="s">
        <v>1030</v>
      </c>
      <c r="E14" s="937">
        <v>10.0</v>
      </c>
      <c r="F14" s="932" t="s">
        <v>1030</v>
      </c>
      <c r="G14" s="932" t="s">
        <v>1030</v>
      </c>
      <c r="H14" s="937">
        <v>17.0</v>
      </c>
      <c r="I14" s="932" t="s">
        <v>1030</v>
      </c>
      <c r="J14" s="932" t="s">
        <v>1030</v>
      </c>
      <c r="K14" s="932" t="s">
        <v>1030</v>
      </c>
      <c r="L14" s="932" t="s">
        <v>1030</v>
      </c>
      <c r="M14" s="932" t="s">
        <v>1030</v>
      </c>
      <c r="N14" s="934" t="s">
        <v>1030</v>
      </c>
    </row>
    <row r="15">
      <c r="A15" s="930" t="s">
        <v>1039</v>
      </c>
      <c r="B15" s="931" t="s">
        <v>1040</v>
      </c>
      <c r="C15" s="932" t="s">
        <v>1030</v>
      </c>
      <c r="D15" s="932" t="s">
        <v>1030</v>
      </c>
      <c r="E15" s="932" t="s">
        <v>1030</v>
      </c>
      <c r="F15" s="932" t="s">
        <v>1030</v>
      </c>
      <c r="G15" s="932" t="s">
        <v>1030</v>
      </c>
      <c r="H15" s="932" t="s">
        <v>1030</v>
      </c>
      <c r="I15" s="932" t="s">
        <v>1030</v>
      </c>
      <c r="J15" s="932" t="s">
        <v>1030</v>
      </c>
      <c r="K15" s="932" t="s">
        <v>1030</v>
      </c>
      <c r="L15" s="932" t="s">
        <v>1030</v>
      </c>
      <c r="M15" s="932" t="s">
        <v>1030</v>
      </c>
      <c r="N15" s="934" t="s">
        <v>1030</v>
      </c>
    </row>
    <row r="16">
      <c r="A16" s="930" t="s">
        <v>363</v>
      </c>
      <c r="B16" s="931" t="s">
        <v>1030</v>
      </c>
      <c r="C16" s="932" t="s">
        <v>1030</v>
      </c>
      <c r="D16" s="932" t="s">
        <v>1030</v>
      </c>
      <c r="E16" s="937">
        <v>10.0</v>
      </c>
      <c r="F16" s="932" t="s">
        <v>1030</v>
      </c>
      <c r="G16" s="932" t="s">
        <v>1030</v>
      </c>
      <c r="H16" s="937">
        <v>17.0</v>
      </c>
      <c r="I16" s="932" t="s">
        <v>1030</v>
      </c>
      <c r="J16" s="932" t="s">
        <v>1030</v>
      </c>
      <c r="K16" s="932" t="s">
        <v>1030</v>
      </c>
      <c r="L16" s="932" t="s">
        <v>1030</v>
      </c>
      <c r="M16" s="932" t="s">
        <v>1030</v>
      </c>
      <c r="N16" s="934" t="s">
        <v>1030</v>
      </c>
    </row>
    <row r="17">
      <c r="A17" s="930" t="s">
        <v>175</v>
      </c>
      <c r="B17" s="931" t="s">
        <v>1030</v>
      </c>
      <c r="C17" s="932" t="s">
        <v>1030</v>
      </c>
      <c r="D17" s="932" t="s">
        <v>1030</v>
      </c>
      <c r="E17" s="937">
        <v>10.0</v>
      </c>
      <c r="F17" s="932" t="s">
        <v>1030</v>
      </c>
      <c r="G17" s="933">
        <v>17.0</v>
      </c>
      <c r="H17" s="932" t="s">
        <v>1030</v>
      </c>
      <c r="I17" s="932" t="s">
        <v>1030</v>
      </c>
      <c r="J17" s="932" t="s">
        <v>1030</v>
      </c>
      <c r="K17" s="932" t="s">
        <v>1030</v>
      </c>
      <c r="L17" s="932" t="s">
        <v>1030</v>
      </c>
      <c r="M17" s="932" t="s">
        <v>1030</v>
      </c>
      <c r="N17" s="934" t="s">
        <v>1030</v>
      </c>
    </row>
    <row r="18">
      <c r="A18" s="930" t="s">
        <v>1041</v>
      </c>
      <c r="B18" s="936" t="s">
        <v>1042</v>
      </c>
      <c r="C18" s="932" t="s">
        <v>1030</v>
      </c>
      <c r="D18" s="932" t="s">
        <v>1030</v>
      </c>
      <c r="E18" s="937">
        <v>14.0</v>
      </c>
      <c r="F18" s="937">
        <v>21.0</v>
      </c>
      <c r="G18" s="932" t="s">
        <v>1030</v>
      </c>
      <c r="H18" s="932" t="s">
        <v>1030</v>
      </c>
      <c r="I18" s="932" t="s">
        <v>1030</v>
      </c>
      <c r="J18" s="932" t="s">
        <v>1030</v>
      </c>
      <c r="K18" s="932" t="s">
        <v>1030</v>
      </c>
      <c r="L18" s="932" t="s">
        <v>1030</v>
      </c>
      <c r="M18" s="932" t="s">
        <v>1030</v>
      </c>
      <c r="N18" s="934" t="s">
        <v>1030</v>
      </c>
    </row>
    <row r="19">
      <c r="A19" s="930" t="s">
        <v>180</v>
      </c>
      <c r="B19" s="931" t="s">
        <v>1030</v>
      </c>
      <c r="C19" s="932" t="s">
        <v>1030</v>
      </c>
      <c r="D19" s="932" t="s">
        <v>1030</v>
      </c>
      <c r="E19" s="932" t="s">
        <v>1030</v>
      </c>
      <c r="F19" s="932" t="s">
        <v>1030</v>
      </c>
      <c r="G19" s="932" t="s">
        <v>1030</v>
      </c>
      <c r="H19" s="932" t="s">
        <v>1030</v>
      </c>
      <c r="I19" s="932" t="s">
        <v>1030</v>
      </c>
      <c r="J19" s="932" t="s">
        <v>1030</v>
      </c>
      <c r="K19" s="932" t="s">
        <v>1030</v>
      </c>
      <c r="L19" s="932" t="s">
        <v>1030</v>
      </c>
      <c r="M19" s="932" t="s">
        <v>1030</v>
      </c>
      <c r="N19" s="934" t="s">
        <v>1030</v>
      </c>
    </row>
    <row r="20">
      <c r="A20" s="930" t="s">
        <v>981</v>
      </c>
      <c r="B20" s="931" t="s">
        <v>1030</v>
      </c>
      <c r="C20" s="932" t="s">
        <v>1030</v>
      </c>
      <c r="D20" s="932" t="s">
        <v>1030</v>
      </c>
      <c r="E20" s="937">
        <v>10.0</v>
      </c>
      <c r="F20" s="932" t="s">
        <v>1030</v>
      </c>
      <c r="G20" s="933">
        <v>17.0</v>
      </c>
      <c r="H20" s="932" t="s">
        <v>1030</v>
      </c>
      <c r="I20" s="932" t="s">
        <v>1030</v>
      </c>
      <c r="J20" s="932" t="s">
        <v>1030</v>
      </c>
      <c r="K20" s="932" t="s">
        <v>1030</v>
      </c>
      <c r="L20" s="932" t="s">
        <v>1030</v>
      </c>
      <c r="M20" s="932" t="s">
        <v>1030</v>
      </c>
      <c r="N20" s="934" t="s">
        <v>1030</v>
      </c>
    </row>
    <row r="21">
      <c r="A21" s="930" t="s">
        <v>1043</v>
      </c>
      <c r="B21" s="931" t="s">
        <v>1044</v>
      </c>
      <c r="C21" s="932" t="s">
        <v>1030</v>
      </c>
      <c r="D21" s="932" t="s">
        <v>1030</v>
      </c>
      <c r="E21" s="932" t="s">
        <v>1030</v>
      </c>
      <c r="F21" s="932" t="s">
        <v>1030</v>
      </c>
      <c r="G21" s="932" t="s">
        <v>1030</v>
      </c>
      <c r="H21" s="932" t="s">
        <v>1030</v>
      </c>
      <c r="I21" s="932" t="s">
        <v>1030</v>
      </c>
      <c r="J21" s="932" t="s">
        <v>1030</v>
      </c>
      <c r="K21" s="932" t="s">
        <v>1030</v>
      </c>
      <c r="L21" s="932" t="s">
        <v>1030</v>
      </c>
      <c r="M21" s="937">
        <v>49.0</v>
      </c>
      <c r="N21" s="934" t="s">
        <v>1030</v>
      </c>
    </row>
    <row r="22">
      <c r="A22" s="930" t="s">
        <v>193</v>
      </c>
      <c r="B22" s="931" t="s">
        <v>1045</v>
      </c>
      <c r="C22" s="932" t="s">
        <v>1030</v>
      </c>
      <c r="D22" s="932" t="s">
        <v>1030</v>
      </c>
      <c r="E22" s="932" t="s">
        <v>1030</v>
      </c>
      <c r="F22" s="932" t="s">
        <v>1030</v>
      </c>
      <c r="G22" s="932" t="s">
        <v>1030</v>
      </c>
      <c r="H22" s="932" t="s">
        <v>1030</v>
      </c>
      <c r="I22" s="932" t="s">
        <v>1030</v>
      </c>
      <c r="J22" s="933">
        <v>20.0</v>
      </c>
      <c r="K22" s="933">
        <v>50.0</v>
      </c>
      <c r="L22" s="932" t="s">
        <v>1030</v>
      </c>
      <c r="M22" s="932" t="s">
        <v>1030</v>
      </c>
      <c r="N22" s="934" t="s">
        <v>1030</v>
      </c>
    </row>
    <row r="23">
      <c r="A23" s="930" t="s">
        <v>831</v>
      </c>
      <c r="B23" s="936" t="s">
        <v>1029</v>
      </c>
      <c r="C23" s="932" t="s">
        <v>1030</v>
      </c>
      <c r="D23" s="932" t="s">
        <v>1030</v>
      </c>
      <c r="E23" s="933">
        <v>10.0</v>
      </c>
      <c r="F23" s="933">
        <v>17.0</v>
      </c>
      <c r="G23" s="932" t="s">
        <v>1030</v>
      </c>
      <c r="H23" s="932" t="s">
        <v>1030</v>
      </c>
      <c r="I23" s="932" t="s">
        <v>1030</v>
      </c>
      <c r="J23" s="932" t="s">
        <v>1030</v>
      </c>
      <c r="K23" s="932" t="s">
        <v>1030</v>
      </c>
      <c r="L23" s="932" t="s">
        <v>1030</v>
      </c>
      <c r="M23" s="932" t="s">
        <v>1030</v>
      </c>
      <c r="N23" s="934" t="s">
        <v>1030</v>
      </c>
    </row>
    <row r="24">
      <c r="A24" s="930" t="s">
        <v>1046</v>
      </c>
      <c r="B24" s="931" t="s">
        <v>1030</v>
      </c>
      <c r="C24" s="932" t="s">
        <v>1030</v>
      </c>
      <c r="D24" s="932" t="s">
        <v>1030</v>
      </c>
      <c r="E24" s="937">
        <v>10.0</v>
      </c>
      <c r="F24" s="932" t="s">
        <v>1030</v>
      </c>
      <c r="G24" s="932" t="s">
        <v>1030</v>
      </c>
      <c r="H24" s="937">
        <v>17.0</v>
      </c>
      <c r="I24" s="932" t="s">
        <v>1030</v>
      </c>
      <c r="J24" s="932" t="s">
        <v>1030</v>
      </c>
      <c r="K24" s="932" t="s">
        <v>1030</v>
      </c>
      <c r="L24" s="932" t="s">
        <v>1030</v>
      </c>
      <c r="M24" s="932" t="s">
        <v>1030</v>
      </c>
      <c r="N24" s="934" t="s">
        <v>1030</v>
      </c>
    </row>
    <row r="25">
      <c r="A25" s="930" t="s">
        <v>988</v>
      </c>
      <c r="B25" s="931" t="s">
        <v>1030</v>
      </c>
      <c r="C25" s="932" t="s">
        <v>1030</v>
      </c>
      <c r="D25" s="932" t="s">
        <v>1030</v>
      </c>
      <c r="E25" s="932" t="s">
        <v>1030</v>
      </c>
      <c r="F25" s="932" t="s">
        <v>1030</v>
      </c>
      <c r="G25" s="932" t="s">
        <v>1030</v>
      </c>
      <c r="H25" s="937">
        <v>12.0</v>
      </c>
      <c r="I25" s="932" t="s">
        <v>1030</v>
      </c>
      <c r="J25" s="932" t="s">
        <v>1030</v>
      </c>
      <c r="K25" s="932" t="s">
        <v>1030</v>
      </c>
      <c r="L25" s="932" t="s">
        <v>1030</v>
      </c>
      <c r="M25" s="932" t="s">
        <v>1030</v>
      </c>
      <c r="N25" s="934" t="s">
        <v>1030</v>
      </c>
    </row>
    <row r="26">
      <c r="A26" s="930" t="s">
        <v>1047</v>
      </c>
      <c r="B26" s="931" t="s">
        <v>1030</v>
      </c>
      <c r="C26" s="932" t="s">
        <v>1030</v>
      </c>
      <c r="D26" s="932" t="s">
        <v>1030</v>
      </c>
      <c r="E26" s="937">
        <v>14.0</v>
      </c>
      <c r="F26" s="937">
        <v>21.0</v>
      </c>
      <c r="G26" s="932" t="s">
        <v>1030</v>
      </c>
      <c r="H26" s="932" t="s">
        <v>1030</v>
      </c>
      <c r="I26" s="932" t="s">
        <v>1030</v>
      </c>
      <c r="J26" s="932" t="s">
        <v>1030</v>
      </c>
      <c r="K26" s="932" t="s">
        <v>1030</v>
      </c>
      <c r="L26" s="932" t="s">
        <v>1030</v>
      </c>
      <c r="M26" s="932" t="s">
        <v>1030</v>
      </c>
      <c r="N26" s="934" t="s">
        <v>1030</v>
      </c>
    </row>
    <row r="27">
      <c r="A27" s="930" t="s">
        <v>990</v>
      </c>
      <c r="B27" s="931" t="s">
        <v>1040</v>
      </c>
      <c r="C27" s="932" t="s">
        <v>1030</v>
      </c>
      <c r="D27" s="932" t="s">
        <v>1030</v>
      </c>
      <c r="E27" s="933"/>
      <c r="F27" s="933"/>
      <c r="G27" s="932"/>
      <c r="H27" s="932"/>
      <c r="I27" s="932"/>
      <c r="J27" s="932"/>
      <c r="K27" s="932"/>
      <c r="L27" s="932"/>
      <c r="M27" s="932"/>
      <c r="N27" s="934"/>
    </row>
    <row r="28">
      <c r="A28" s="930" t="s">
        <v>825</v>
      </c>
      <c r="B28" s="936" t="s">
        <v>1029</v>
      </c>
      <c r="C28" s="932" t="s">
        <v>1030</v>
      </c>
      <c r="D28" s="932" t="s">
        <v>1030</v>
      </c>
      <c r="E28" s="933">
        <v>10.0</v>
      </c>
      <c r="F28" s="933">
        <v>17.0</v>
      </c>
      <c r="G28" s="932" t="s">
        <v>1030</v>
      </c>
      <c r="H28" s="932" t="s">
        <v>1030</v>
      </c>
      <c r="I28" s="932" t="s">
        <v>1030</v>
      </c>
      <c r="J28" s="932" t="s">
        <v>1030</v>
      </c>
      <c r="K28" s="932" t="s">
        <v>1030</v>
      </c>
      <c r="L28" s="932" t="s">
        <v>1030</v>
      </c>
      <c r="M28" s="932" t="s">
        <v>1030</v>
      </c>
      <c r="N28" s="934" t="s">
        <v>1030</v>
      </c>
    </row>
    <row r="29">
      <c r="A29" s="930" t="s">
        <v>994</v>
      </c>
      <c r="B29" s="931" t="s">
        <v>1048</v>
      </c>
      <c r="C29" s="933" t="s">
        <v>1049</v>
      </c>
      <c r="D29" s="933">
        <v>0.0</v>
      </c>
      <c r="E29" s="932" t="s">
        <v>1030</v>
      </c>
      <c r="F29" s="932" t="s">
        <v>1030</v>
      </c>
      <c r="G29" s="937" t="s">
        <v>932</v>
      </c>
      <c r="H29" s="932" t="s">
        <v>1030</v>
      </c>
      <c r="I29" s="937" t="s">
        <v>1050</v>
      </c>
      <c r="J29" s="932" t="s">
        <v>1030</v>
      </c>
      <c r="K29" s="932" t="s">
        <v>1030</v>
      </c>
      <c r="L29" s="932" t="s">
        <v>1030</v>
      </c>
      <c r="M29" s="932" t="s">
        <v>1030</v>
      </c>
      <c r="N29" s="934" t="s">
        <v>1030</v>
      </c>
    </row>
    <row r="30">
      <c r="A30" s="930" t="s">
        <v>1051</v>
      </c>
      <c r="B30" s="931" t="s">
        <v>1030</v>
      </c>
      <c r="C30" s="932" t="s">
        <v>1030</v>
      </c>
      <c r="D30" s="932" t="s">
        <v>1030</v>
      </c>
      <c r="E30" s="932" t="s">
        <v>1030</v>
      </c>
      <c r="F30" s="932" t="s">
        <v>1030</v>
      </c>
      <c r="G30" s="937">
        <v>27.0</v>
      </c>
      <c r="H30" s="937">
        <v>12.0</v>
      </c>
      <c r="I30" s="932" t="s">
        <v>1030</v>
      </c>
      <c r="J30" s="932" t="s">
        <v>1030</v>
      </c>
      <c r="K30" s="932" t="s">
        <v>1030</v>
      </c>
      <c r="L30" s="937">
        <v>49.0</v>
      </c>
      <c r="M30" s="932" t="s">
        <v>1030</v>
      </c>
      <c r="N30" s="934" t="s">
        <v>1030</v>
      </c>
    </row>
    <row r="31">
      <c r="A31" s="930" t="s">
        <v>838</v>
      </c>
      <c r="B31" s="936" t="s">
        <v>1029</v>
      </c>
      <c r="C31" s="932" t="s">
        <v>1030</v>
      </c>
      <c r="D31" s="932" t="s">
        <v>1030</v>
      </c>
      <c r="E31" s="933">
        <v>10.0</v>
      </c>
      <c r="F31" s="933">
        <v>17.0</v>
      </c>
      <c r="G31" s="932" t="s">
        <v>1030</v>
      </c>
      <c r="H31" s="932" t="s">
        <v>1030</v>
      </c>
      <c r="I31" s="932" t="s">
        <v>1030</v>
      </c>
      <c r="J31" s="932" t="s">
        <v>1030</v>
      </c>
      <c r="K31" s="932" t="s">
        <v>1030</v>
      </c>
      <c r="L31" s="932" t="s">
        <v>1030</v>
      </c>
      <c r="M31" s="932" t="s">
        <v>1030</v>
      </c>
      <c r="N31" s="934" t="s">
        <v>1030</v>
      </c>
    </row>
    <row r="32">
      <c r="A32" s="930" t="s">
        <v>234</v>
      </c>
      <c r="B32" s="936" t="s">
        <v>1029</v>
      </c>
      <c r="C32" s="932" t="s">
        <v>1030</v>
      </c>
      <c r="D32" s="932" t="s">
        <v>1030</v>
      </c>
      <c r="E32" s="932" t="s">
        <v>1030</v>
      </c>
      <c r="F32" s="932" t="s">
        <v>1030</v>
      </c>
      <c r="G32" s="932" t="s">
        <v>1030</v>
      </c>
      <c r="H32" s="937">
        <v>12.0</v>
      </c>
      <c r="I32" s="932" t="s">
        <v>1030</v>
      </c>
      <c r="J32" s="932" t="s">
        <v>1030</v>
      </c>
      <c r="K32" s="932" t="s">
        <v>1030</v>
      </c>
      <c r="L32" s="932" t="s">
        <v>1030</v>
      </c>
      <c r="M32" s="932" t="s">
        <v>1030</v>
      </c>
      <c r="N32" s="934" t="s">
        <v>1030</v>
      </c>
    </row>
    <row r="33">
      <c r="A33" s="930" t="s">
        <v>1052</v>
      </c>
      <c r="B33" s="936" t="s">
        <v>1029</v>
      </c>
      <c r="C33" s="932" t="s">
        <v>1030</v>
      </c>
      <c r="D33" s="932" t="s">
        <v>1030</v>
      </c>
      <c r="E33" s="933">
        <v>10.0</v>
      </c>
      <c r="F33" s="933">
        <v>17.0</v>
      </c>
      <c r="G33" s="932" t="s">
        <v>1030</v>
      </c>
      <c r="H33" s="932" t="s">
        <v>1030</v>
      </c>
      <c r="I33" s="932" t="s">
        <v>1030</v>
      </c>
      <c r="J33" s="932" t="s">
        <v>1030</v>
      </c>
      <c r="K33" s="932" t="s">
        <v>1030</v>
      </c>
      <c r="L33" s="932" t="s">
        <v>1030</v>
      </c>
      <c r="M33" s="932" t="s">
        <v>1030</v>
      </c>
      <c r="N33" s="934" t="s">
        <v>1030</v>
      </c>
    </row>
    <row r="34">
      <c r="A34" s="930" t="s">
        <v>1053</v>
      </c>
      <c r="B34" s="931" t="s">
        <v>85</v>
      </c>
      <c r="C34" s="932" t="s">
        <v>1030</v>
      </c>
      <c r="D34" s="932" t="s">
        <v>1030</v>
      </c>
      <c r="E34" s="932" t="s">
        <v>1030</v>
      </c>
      <c r="F34" s="932" t="s">
        <v>1030</v>
      </c>
      <c r="G34" s="932" t="s">
        <v>1030</v>
      </c>
      <c r="H34" s="932" t="s">
        <v>1030</v>
      </c>
      <c r="I34" s="932" t="s">
        <v>1030</v>
      </c>
      <c r="J34" s="932" t="s">
        <v>1030</v>
      </c>
      <c r="K34" s="932" t="s">
        <v>1030</v>
      </c>
      <c r="L34" s="932" t="s">
        <v>1030</v>
      </c>
      <c r="M34" s="932" t="s">
        <v>1030</v>
      </c>
      <c r="N34" s="934" t="s">
        <v>1030</v>
      </c>
    </row>
    <row r="35">
      <c r="A35" s="930" t="s">
        <v>1054</v>
      </c>
      <c r="B35" s="931" t="s">
        <v>1030</v>
      </c>
      <c r="C35" s="932" t="s">
        <v>1030</v>
      </c>
      <c r="D35" s="932" t="s">
        <v>1030</v>
      </c>
      <c r="E35" s="937" t="s">
        <v>970</v>
      </c>
      <c r="F35" s="937" t="s">
        <v>1055</v>
      </c>
      <c r="G35" s="932" t="s">
        <v>1030</v>
      </c>
      <c r="H35" s="932" t="s">
        <v>1030</v>
      </c>
      <c r="I35" s="932" t="s">
        <v>1030</v>
      </c>
      <c r="J35" s="932" t="s">
        <v>1030</v>
      </c>
      <c r="K35" s="932" t="s">
        <v>1030</v>
      </c>
      <c r="L35" s="932" t="s">
        <v>1030</v>
      </c>
      <c r="M35" s="932" t="s">
        <v>1030</v>
      </c>
      <c r="N35" s="934" t="s">
        <v>1030</v>
      </c>
    </row>
    <row r="36">
      <c r="A36" s="930" t="s">
        <v>1056</v>
      </c>
      <c r="B36" s="931" t="s">
        <v>1030</v>
      </c>
      <c r="C36" s="932" t="s">
        <v>1030</v>
      </c>
      <c r="D36" s="932" t="s">
        <v>1030</v>
      </c>
      <c r="E36" s="937" t="s">
        <v>932</v>
      </c>
      <c r="F36" s="937" t="s">
        <v>1057</v>
      </c>
      <c r="G36" s="932" t="s">
        <v>1030</v>
      </c>
      <c r="H36" s="932" t="s">
        <v>1030</v>
      </c>
      <c r="I36" s="932" t="s">
        <v>1030</v>
      </c>
      <c r="J36" s="932" t="s">
        <v>1030</v>
      </c>
      <c r="K36" s="932" t="s">
        <v>1030</v>
      </c>
      <c r="L36" s="932" t="s">
        <v>1030</v>
      </c>
      <c r="M36" s="932" t="s">
        <v>1030</v>
      </c>
      <c r="N36" s="934" t="s">
        <v>1030</v>
      </c>
    </row>
    <row r="37">
      <c r="A37" s="930" t="s">
        <v>1001</v>
      </c>
      <c r="B37" s="931" t="s">
        <v>1045</v>
      </c>
      <c r="C37" s="932" t="s">
        <v>1030</v>
      </c>
      <c r="D37" s="932" t="s">
        <v>1030</v>
      </c>
      <c r="E37" s="932" t="s">
        <v>1030</v>
      </c>
      <c r="F37" s="932" t="s">
        <v>1030</v>
      </c>
      <c r="G37" s="932" t="s">
        <v>1030</v>
      </c>
      <c r="H37" s="932" t="s">
        <v>1030</v>
      </c>
      <c r="I37" s="932" t="s">
        <v>1030</v>
      </c>
      <c r="J37" s="932" t="s">
        <v>1030</v>
      </c>
      <c r="K37" s="932" t="s">
        <v>1030</v>
      </c>
      <c r="L37" s="932" t="s">
        <v>1030</v>
      </c>
      <c r="M37" s="932" t="s">
        <v>1030</v>
      </c>
      <c r="N37" s="934" t="s">
        <v>1030</v>
      </c>
    </row>
    <row r="38">
      <c r="A38" s="930" t="s">
        <v>881</v>
      </c>
      <c r="B38" s="931" t="s">
        <v>1030</v>
      </c>
      <c r="C38" s="932" t="s">
        <v>1030</v>
      </c>
      <c r="D38" s="932" t="s">
        <v>1030</v>
      </c>
      <c r="E38" s="932" t="s">
        <v>1030</v>
      </c>
      <c r="F38" s="932" t="s">
        <v>1030</v>
      </c>
      <c r="G38" s="932" t="s">
        <v>1030</v>
      </c>
      <c r="H38" s="933">
        <v>14.0</v>
      </c>
      <c r="I38" s="932" t="s">
        <v>1030</v>
      </c>
      <c r="J38" s="932" t="s">
        <v>1030</v>
      </c>
      <c r="K38" s="932" t="s">
        <v>1030</v>
      </c>
      <c r="L38" s="933">
        <v>25.0</v>
      </c>
      <c r="M38" s="932" t="s">
        <v>1030</v>
      </c>
      <c r="N38" s="934" t="s">
        <v>1030</v>
      </c>
    </row>
    <row r="39">
      <c r="A39" s="930" t="s">
        <v>257</v>
      </c>
      <c r="B39" s="931" t="s">
        <v>1045</v>
      </c>
      <c r="C39" s="932" t="s">
        <v>1030</v>
      </c>
      <c r="D39" s="932" t="s">
        <v>1030</v>
      </c>
      <c r="E39" s="932" t="s">
        <v>1030</v>
      </c>
      <c r="F39" s="932" t="s">
        <v>1030</v>
      </c>
      <c r="G39" s="932" t="s">
        <v>1030</v>
      </c>
      <c r="H39" s="932" t="s">
        <v>1030</v>
      </c>
      <c r="I39" s="932" t="s">
        <v>1030</v>
      </c>
      <c r="J39" s="933">
        <v>20.0</v>
      </c>
      <c r="K39" s="933">
        <v>50.0</v>
      </c>
      <c r="L39" s="932" t="s">
        <v>1030</v>
      </c>
      <c r="M39" s="932" t="s">
        <v>1030</v>
      </c>
      <c r="N39" s="934" t="s">
        <v>1030</v>
      </c>
    </row>
    <row r="40">
      <c r="A40" s="939" t="s">
        <v>1012</v>
      </c>
      <c r="B40" s="940" t="s">
        <v>1058</v>
      </c>
      <c r="C40" s="941" t="s">
        <v>1030</v>
      </c>
      <c r="D40" s="941" t="s">
        <v>1030</v>
      </c>
      <c r="E40" s="941" t="s">
        <v>1030</v>
      </c>
      <c r="F40" s="941" t="s">
        <v>1030</v>
      </c>
      <c r="G40" s="941" t="s">
        <v>1030</v>
      </c>
      <c r="H40" s="941" t="s">
        <v>1030</v>
      </c>
      <c r="I40" s="941" t="s">
        <v>1030</v>
      </c>
      <c r="J40" s="941" t="s">
        <v>1030</v>
      </c>
      <c r="K40" s="941" t="s">
        <v>1030</v>
      </c>
      <c r="L40" s="941" t="s">
        <v>1030</v>
      </c>
      <c r="M40" s="941" t="s">
        <v>1030</v>
      </c>
      <c r="N40" s="942" t="s">
        <v>1030</v>
      </c>
    </row>
  </sheetData>
  <mergeCells count="1">
    <mergeCell ref="C1:M1"/>
  </mergeCells>
  <printOptions horizontalCentered="1"/>
  <pageMargins bottom="0.75" footer="0.0" header="0.0" left="0.25" right="0.25" top="0.75"/>
  <pageSetup paperSize="3" scale="90" orientation="landscape" pageOrder="overThenDown"/>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29.57"/>
    <col customWidth="1" min="2" max="2" width="13.14"/>
    <col customWidth="1" min="3" max="4" width="11.57"/>
    <col customWidth="1" min="5" max="5" width="12.57"/>
    <col customWidth="1" min="6" max="6" width="18.71"/>
    <col customWidth="1" min="7" max="7" width="12.29"/>
    <col customWidth="1" min="8" max="8" width="16.29"/>
    <col customWidth="1" min="9" max="9" width="15.14"/>
    <col customWidth="1" min="10" max="10" width="25.57"/>
    <col customWidth="1" min="11" max="11" width="13.57"/>
    <col customWidth="1" min="12" max="12" width="13.29"/>
    <col customWidth="1" min="13" max="13" width="13.57"/>
    <col customWidth="1" min="14" max="14" width="43.29"/>
  </cols>
  <sheetData>
    <row r="1" ht="66.0" customHeight="1">
      <c r="A1" s="943"/>
      <c r="B1" s="761" t="s">
        <v>1059</v>
      </c>
      <c r="C1" s="761"/>
      <c r="D1" s="761"/>
      <c r="E1" s="761"/>
      <c r="F1" s="761"/>
      <c r="G1" s="761"/>
      <c r="H1" s="761"/>
      <c r="I1" s="761"/>
      <c r="J1" s="761"/>
      <c r="K1" s="761"/>
      <c r="L1" s="761"/>
      <c r="M1" s="761"/>
      <c r="N1" s="944"/>
    </row>
    <row r="2" ht="51.0" customHeight="1">
      <c r="A2" s="945" t="s">
        <v>11</v>
      </c>
      <c r="B2" s="946" t="s">
        <v>1060</v>
      </c>
      <c r="C2" s="947" t="s">
        <v>14</v>
      </c>
      <c r="D2" s="947" t="s">
        <v>1061</v>
      </c>
      <c r="E2" s="948" t="s">
        <v>1062</v>
      </c>
      <c r="F2" s="946" t="s">
        <v>1063</v>
      </c>
      <c r="G2" s="948" t="s">
        <v>25</v>
      </c>
      <c r="H2" s="948" t="s">
        <v>1064</v>
      </c>
      <c r="I2" s="948" t="s">
        <v>905</v>
      </c>
      <c r="J2" s="946" t="str">
        <f>"Number of trays per "&amp;'Crop Chart'!$H$2&amp;" feet bed, security included."</f>
        <v>Number of trays per 65 feet bed, security included.</v>
      </c>
      <c r="K2" s="947" t="s">
        <v>1065</v>
      </c>
      <c r="L2" s="947" t="s">
        <v>1066</v>
      </c>
      <c r="M2" s="946" t="s">
        <v>1067</v>
      </c>
      <c r="N2" s="949" t="s">
        <v>634</v>
      </c>
    </row>
    <row r="3">
      <c r="A3" s="950" t="s">
        <v>72</v>
      </c>
      <c r="B3" s="951">
        <f t="array" ref="B3">XLOOKUP($A3,'Crop Chart'!$A$5:$A$201,'Crop Chart'!$C$5:$C$201,,FALSE)</f>
        <v>1</v>
      </c>
      <c r="C3" s="952">
        <f t="array" ref="C3">XLOOKUP($A3,'Crop Chart'!$A$5:$A$201,'Crop Chart'!$D$5:$D$201,,FALSE)</f>
        <v>10</v>
      </c>
      <c r="D3" s="952">
        <f t="array" ref="D3">XLOOKUP($A3,'Crop Chart'!$A$5:$A$201,'Crop Chart'!$E$5:$E$201,,FALSE)</f>
        <v>4</v>
      </c>
      <c r="E3" s="951">
        <f t="array" ref="E3">XLOOKUP($A3,'Crop Chart'!$A$5:$A$201,'Crop Chart'!$I$5:$I$201,,FALSE)</f>
        <v>42</v>
      </c>
      <c r="F3" s="951">
        <f t="array" ref="F3">XLOOKUP($A3,'Crop Chart'!$A$5:$A$201,'Crop Chart'!$P$5:$P$201,,FALSE)</f>
        <v>10</v>
      </c>
      <c r="G3" s="951">
        <f t="array" ref="G3">XLOOKUP($A3,'Crop Chart'!$A$5:$A$201,'Crop Chart'!$Q$5:$Q$201,,FALSE)</f>
        <v>1</v>
      </c>
      <c r="H3" s="951" t="str">
        <f t="array" ref="H3">XLOOKUP($A3,'Crop Chart'!$A$5:$A$201,'Crop Chart'!$Y$5:$Y$201,,FALSE)</f>
        <v>70% fertile + 30 % compost</v>
      </c>
      <c r="I3" s="951" t="str">
        <f t="array" ref="I3">XLOOKUP($A3,'Crop Chart'!$A$5:$A$201,'Crop Chart'!$X$5:$X$201,,FALSE)</f>
        <v>By hand</v>
      </c>
      <c r="J3" s="953">
        <f t="array" ref="J3">'Crop Chart'!$H$2*12*B3/D3/F3*XLOOKUP(A3,'Crop Chart'!$A$5:$A$203,'Crop Chart'!$T$5:$T$203,,0)</f>
        <v>25.35</v>
      </c>
      <c r="K3" s="952" t="str">
        <f t="array" ref="K3">XLOOKUP($A3,'Crop Chart'!$A$5:$A$201,'Crop Chart'!$U$5:$U$201,,FALSE)</f>
        <v>26°C</v>
      </c>
      <c r="L3" s="952" t="str">
        <f t="array" ref="L3">XLOOKUP($A3,'Crop Chart'!$A$5:$A$201,'Crop Chart'!$V$5:$V$201,,FALSE)</f>
        <v>79°F</v>
      </c>
      <c r="M3" s="951">
        <f t="array" ref="M3">XLOOKUP($A3,'Crop Chart'!$A$5:$A$201,'Crop Chart'!$W$5:$W$201,,FALSE)</f>
        <v>28</v>
      </c>
      <c r="N3" s="951" t="str">
        <f t="array" ref="N3">XLOOKUP($A3,'Crop Chart'!$A$5:$A$201,'Crop Chart'!$AA$5:$AA$201,,FALSE)</f>
        <v>100 g per pot.</v>
      </c>
    </row>
    <row r="4">
      <c r="A4" s="950" t="s">
        <v>79</v>
      </c>
      <c r="B4" s="951">
        <f t="array" ref="B4">XLOOKUP($A4,'Crop Chart'!$A$5:$A$201,'Crop Chart'!$C$5:$C$201,,FALSE)</f>
        <v>4</v>
      </c>
      <c r="C4" s="952">
        <f t="array" ref="C4">XLOOKUP($A4,'Crop Chart'!$A$5:$A$201,'Crop Chart'!$D$5:$D$201,,FALSE)</f>
        <v>30</v>
      </c>
      <c r="D4" s="952">
        <f t="array" ref="D4">XLOOKUP($A4,'Crop Chart'!$A$5:$A$201,'Crop Chart'!$E$5:$E$201,,FALSE)</f>
        <v>12</v>
      </c>
      <c r="E4" s="951">
        <f t="array" ref="E4">XLOOKUP($A4,'Crop Chart'!$A$5:$A$201,'Crop Chart'!$I$5:$I$201,,FALSE)</f>
        <v>30</v>
      </c>
      <c r="F4" s="951">
        <f t="array" ref="F4">XLOOKUP($A4,'Crop Chart'!$A$5:$A$201,'Crop Chart'!$P$5:$P$201,,FALSE)</f>
        <v>128</v>
      </c>
      <c r="G4" s="951">
        <f t="array" ref="G4">XLOOKUP($A4,'Crop Chart'!$A$5:$A$201,'Crop Chart'!$Q$5:$Q$201,,FALSE)</f>
        <v>1</v>
      </c>
      <c r="H4" s="951" t="str">
        <f t="array" ref="H4">XLOOKUP($A4,'Crop Chart'!$A$5:$A$201,'Crop Chart'!$Y$5:$Y$201,,FALSE)</f>
        <v>Low fertily</v>
      </c>
      <c r="I4" s="951" t="str">
        <f t="array" ref="I4">XLOOKUP($A4,'Crop Chart'!$A$5:$A$201,'Crop Chart'!$X$5:$X$201,,FALSE)</f>
        <v>By hand</v>
      </c>
      <c r="J4" s="953">
        <f t="array" ref="J4">'Crop Chart'!$H$2*12*B4/D4/F4*XLOOKUP(A4,'Crop Chart'!$A$5:$A$203,'Crop Chart'!$T$5:$T$203,,0)</f>
        <v>2.640625</v>
      </c>
      <c r="K4" s="952" t="str">
        <f t="array" ref="K4">XLOOKUP($A4,'Crop Chart'!$A$5:$A$201,'Crop Chart'!$U$5:$U$201,,FALSE)</f>
        <v>25°C</v>
      </c>
      <c r="L4" s="952" t="str">
        <f t="array" ref="L4">XLOOKUP($A4,'Crop Chart'!$A$5:$A$201,'Crop Chart'!$V$5:$V$201,,FALSE)</f>
        <v>77°F</v>
      </c>
      <c r="M4" s="951">
        <f t="array" ref="M4">XLOOKUP($A4,'Crop Chart'!$A$5:$A$201,'Crop Chart'!$W$5:$W$201,,FALSE)</f>
        <v>7</v>
      </c>
      <c r="N4" s="951" t="str">
        <f t="array" ref="N4">XLOOKUP($A4,'Crop Chart'!$A$5:$A$201,'Crop Chart'!$AA$5:$AA$201,,FALSE)</f>
        <v/>
      </c>
    </row>
    <row r="5">
      <c r="A5" s="950" t="s">
        <v>93</v>
      </c>
      <c r="B5" s="951">
        <f t="array" ref="B5">XLOOKUP($A5,'Crop Chart'!$A$5:$A$201,'Crop Chart'!$C$5:$C$201,,FALSE)</f>
        <v>1</v>
      </c>
      <c r="C5" s="952">
        <f t="array" ref="C5">XLOOKUP($A5,'Crop Chart'!$A$5:$A$201,'Crop Chart'!$D$5:$D$201,,FALSE)</f>
        <v>30</v>
      </c>
      <c r="D5" s="952">
        <f t="array" ref="D5">XLOOKUP($A5,'Crop Chart'!$A$5:$A$201,'Crop Chart'!$E$5:$E$201,,FALSE)</f>
        <v>12</v>
      </c>
      <c r="E5" s="951">
        <f t="array" ref="E5">XLOOKUP($A5,'Crop Chart'!$A$5:$A$201,'Crop Chart'!$I$5:$I$201,,FALSE)</f>
        <v>14</v>
      </c>
      <c r="F5" s="951">
        <f t="array" ref="F5">XLOOKUP($A5,'Crop Chart'!$A$5:$A$201,'Crop Chart'!$P$5:$P$201,,FALSE)</f>
        <v>72</v>
      </c>
      <c r="G5" s="951">
        <f t="array" ref="G5">XLOOKUP($A5,'Crop Chart'!$A$5:$A$201,'Crop Chart'!$Q$5:$Q$201,,FALSE)</f>
        <v>3</v>
      </c>
      <c r="H5" s="951" t="str">
        <f t="array" ref="H5">XLOOKUP($A5,'Crop Chart'!$A$5:$A$201,'Crop Chart'!$Y$5:$Y$201,,FALSE)</f>
        <v>Low fertility</v>
      </c>
      <c r="I5" s="951" t="str">
        <f t="array" ref="I5">XLOOKUP($A5,'Crop Chart'!$A$5:$A$201,'Crop Chart'!$X$5:$X$201,,FALSE)</f>
        <v>By hand</v>
      </c>
      <c r="J5" s="953">
        <f t="array" ref="J5">'Crop Chart'!$H$2*12*B5/D5/F5*XLOOKUP(A5,'Crop Chart'!$A$5:$A$203,'Crop Chart'!$T$5:$T$203,,0)</f>
        <v>1.173611111</v>
      </c>
      <c r="K5" s="952" t="str">
        <f t="array" ref="K5">XLOOKUP($A5,'Crop Chart'!$A$5:$A$201,'Crop Chart'!$U$5:$U$201,,FALSE)</f>
        <v>25°C</v>
      </c>
      <c r="L5" s="952" t="str">
        <f t="array" ref="L5">XLOOKUP($A5,'Crop Chart'!$A$5:$A$201,'Crop Chart'!$V$5:$V$201,,FALSE)</f>
        <v>77°F</v>
      </c>
      <c r="M5" s="951">
        <f t="array" ref="M5">XLOOKUP($A5,'Crop Chart'!$A$5:$A$201,'Crop Chart'!$W$5:$W$201,,FALSE)</f>
        <v>8</v>
      </c>
      <c r="N5" s="951" t="str">
        <f t="array" ref="N5">XLOOKUP($A5,'Crop Chart'!$A$5:$A$201,'Crop Chart'!$AA$5:$AA$201,,FALSE)</f>
        <v/>
      </c>
    </row>
    <row r="6">
      <c r="A6" s="950" t="s">
        <v>97</v>
      </c>
      <c r="B6" s="951">
        <f t="array" ref="B6">XLOOKUP($A6,'Crop Chart'!$A$5:$A$201,'Crop Chart'!$C$5:$C$201,,FALSE)</f>
        <v>3</v>
      </c>
      <c r="C6" s="952">
        <f t="array" ref="C6">XLOOKUP($A6,'Crop Chart'!$A$5:$A$201,'Crop Chart'!$D$5:$D$201,,FALSE)</f>
        <v>12</v>
      </c>
      <c r="D6" s="952">
        <f t="array" ref="D6">XLOOKUP($A6,'Crop Chart'!$A$5:$A$201,'Crop Chart'!$E$5:$E$201,,FALSE)</f>
        <v>5</v>
      </c>
      <c r="E6" s="951">
        <f t="array" ref="E6">XLOOKUP($A6,'Crop Chart'!$A$5:$A$201,'Crop Chart'!$I$5:$I$201,,FALSE)</f>
        <v>35</v>
      </c>
      <c r="F6" s="951">
        <f t="array" ref="F6">XLOOKUP($A6,'Crop Chart'!$A$5:$A$201,'Crop Chart'!$P$5:$P$201,,FALSE)</f>
        <v>128</v>
      </c>
      <c r="G6" s="951">
        <f t="array" ref="G6">XLOOKUP($A6,'Crop Chart'!$A$5:$A$201,'Crop Chart'!$Q$5:$Q$201,,FALSE)</f>
        <v>1</v>
      </c>
      <c r="H6" s="951" t="str">
        <f t="array" ref="H6">XLOOKUP($A6,'Crop Chart'!$A$5:$A$201,'Crop Chart'!$Y$5:$Y$201,,FALSE)</f>
        <v>Fertile</v>
      </c>
      <c r="I6" s="951" t="str">
        <f t="array" ref="I6">XLOOKUP($A6,'Crop Chart'!$A$5:$A$201,'Crop Chart'!$X$5:$X$201,,FALSE)</f>
        <v>Vacuum seeder</v>
      </c>
      <c r="J6" s="953">
        <f t="array" ref="J6">'Crop Chart'!$H$2*12*B6/D6/F6*XLOOKUP(A6,'Crop Chart'!$A$5:$A$203,'Crop Chart'!$T$5:$T$203,,0)</f>
        <v>4.753125</v>
      </c>
      <c r="K6" s="952" t="str">
        <f t="array" ref="K6">XLOOKUP($A6,'Crop Chart'!$A$5:$A$201,'Crop Chart'!$U$5:$U$201,,FALSE)</f>
        <v>30°C</v>
      </c>
      <c r="L6" s="952" t="str">
        <f t="array" ref="L6">XLOOKUP($A6,'Crop Chart'!$A$5:$A$201,'Crop Chart'!$V$5:$V$201,,FALSE)</f>
        <v>86°F</v>
      </c>
      <c r="M6" s="951">
        <f t="array" ref="M6">XLOOKUP($A6,'Crop Chart'!$A$5:$A$201,'Crop Chart'!$W$5:$W$201,,FALSE)</f>
        <v>5</v>
      </c>
      <c r="N6" s="951" t="str">
        <f t="array" ref="N6">XLOOKUP($A6,'Crop Chart'!$A$5:$A$201,'Crop Chart'!$AA$5:$AA$201,,FALSE)</f>
        <v/>
      </c>
    </row>
    <row r="7">
      <c r="A7" s="954" t="s">
        <v>111</v>
      </c>
      <c r="B7" s="951">
        <f t="array" ref="B7">XLOOKUP($A7,'Crop Chart'!$A$5:$A$201,'Crop Chart'!$C$5:$C$201,,FALSE)</f>
        <v>3</v>
      </c>
      <c r="C7" s="952">
        <f t="array" ref="C7">XLOOKUP($A7,'Crop Chart'!$A$5:$A$201,'Crop Chart'!$D$5:$D$201,,FALSE)</f>
        <v>30</v>
      </c>
      <c r="D7" s="952">
        <f t="array" ref="D7">XLOOKUP($A7,'Crop Chart'!$A$5:$A$201,'Crop Chart'!$E$5:$E$201,,FALSE)</f>
        <v>12</v>
      </c>
      <c r="E7" s="951">
        <f t="array" ref="E7">XLOOKUP($A7,'Crop Chart'!$A$5:$A$201,'Crop Chart'!$I$5:$I$201,,FALSE)</f>
        <v>30</v>
      </c>
      <c r="F7" s="951">
        <f t="array" ref="F7">XLOOKUP($A7,'Crop Chart'!$A$5:$A$201,'Crop Chart'!$P$5:$P$201,,FALSE)</f>
        <v>128</v>
      </c>
      <c r="G7" s="951">
        <f t="array" ref="G7">XLOOKUP($A7,'Crop Chart'!$A$5:$A$201,'Crop Chart'!$Q$5:$Q$201,,FALSE)</f>
        <v>1</v>
      </c>
      <c r="H7" s="951" t="str">
        <f t="array" ref="H7">XLOOKUP($A7,'Crop Chart'!$A$5:$A$201,'Crop Chart'!$Y$5:$Y$201,,FALSE)</f>
        <v>Fertile</v>
      </c>
      <c r="I7" s="951" t="str">
        <f t="array" ref="I7">XLOOKUP($A7,'Crop Chart'!$A$5:$A$201,'Crop Chart'!$X$5:$X$201,,FALSE)</f>
        <v>Vacuum seeder</v>
      </c>
      <c r="J7" s="953">
        <f t="array" ref="J7">'Crop Chart'!$H$2*12*B7/D7/F7*XLOOKUP(A7,'Crop Chart'!$A$5:$A$203,'Crop Chart'!$T$5:$T$203,,0)</f>
        <v>1.98046875</v>
      </c>
      <c r="K7" s="952" t="str">
        <f t="array" ref="K7">XLOOKUP($A7,'Crop Chart'!$A$5:$A$201,'Crop Chart'!$U$5:$U$201,,FALSE)</f>
        <v>25°C</v>
      </c>
      <c r="L7" s="952" t="str">
        <f t="array" ref="L7">XLOOKUP($A7,'Crop Chart'!$A$5:$A$201,'Crop Chart'!$V$5:$V$201,,FALSE)</f>
        <v>77°F</v>
      </c>
      <c r="M7" s="951">
        <f t="array" ref="M7">XLOOKUP($A7,'Crop Chart'!$A$5:$A$201,'Crop Chart'!$W$5:$W$201,,FALSE)</f>
        <v>5</v>
      </c>
      <c r="N7" s="951" t="str">
        <f t="array" ref="N7">XLOOKUP($A7,'Crop Chart'!$A$5:$A$201,'Crop Chart'!$AA$5:$AA$201,,FALSE)</f>
        <v/>
      </c>
    </row>
    <row r="8">
      <c r="A8" s="950" t="s">
        <v>113</v>
      </c>
      <c r="B8" s="951">
        <f t="array" ref="B8">XLOOKUP($A8,'Crop Chart'!$A$5:$A$201,'Crop Chart'!$C$5:$C$201,,FALSE)</f>
        <v>2</v>
      </c>
      <c r="C8" s="952">
        <f t="array" ref="C8">XLOOKUP($A8,'Crop Chart'!$A$5:$A$201,'Crop Chart'!$D$5:$D$201,,FALSE)</f>
        <v>45</v>
      </c>
      <c r="D8" s="952">
        <f t="array" ref="D8">XLOOKUP($A8,'Crop Chart'!$A$5:$A$201,'Crop Chart'!$E$5:$E$201,,FALSE)</f>
        <v>18</v>
      </c>
      <c r="E8" s="951">
        <f t="array" ref="E8">XLOOKUP($A8,'Crop Chart'!$A$5:$A$201,'Crop Chart'!$I$5:$I$201,,FALSE)</f>
        <v>30</v>
      </c>
      <c r="F8" s="951">
        <f t="array" ref="F8">XLOOKUP($A8,'Crop Chart'!$A$5:$A$201,'Crop Chart'!$P$5:$P$201,,FALSE)</f>
        <v>72</v>
      </c>
      <c r="G8" s="951">
        <f t="array" ref="G8">XLOOKUP($A8,'Crop Chart'!$A$5:$A$201,'Crop Chart'!$Q$5:$Q$201,,FALSE)</f>
        <v>1</v>
      </c>
      <c r="H8" s="951" t="str">
        <f t="array" ref="H8">XLOOKUP($A8,'Crop Chart'!$A$5:$A$201,'Crop Chart'!$Y$5:$Y$201,,FALSE)</f>
        <v>Fertile</v>
      </c>
      <c r="I8" s="951" t="str">
        <f t="array" ref="I8">XLOOKUP($A8,'Crop Chart'!$A$5:$A$201,'Crop Chart'!$X$5:$X$201,,FALSE)</f>
        <v>Vacuum seeder</v>
      </c>
      <c r="J8" s="953">
        <f t="array" ref="J8">'Crop Chart'!$H$2*12*B8/D8/F8*XLOOKUP(A8,'Crop Chart'!$A$5:$A$203,'Crop Chart'!$T$5:$T$203,,0)</f>
        <v>1.564814815</v>
      </c>
      <c r="K8" s="952" t="str">
        <f t="array" ref="K8">XLOOKUP($A8,'Crop Chart'!$A$5:$A$201,'Crop Chart'!$U$5:$U$201,,FALSE)</f>
        <v>30°C</v>
      </c>
      <c r="L8" s="952" t="str">
        <f t="array" ref="L8">XLOOKUP($A8,'Crop Chart'!$A$5:$A$201,'Crop Chart'!$V$5:$V$201,,FALSE)</f>
        <v>86°F</v>
      </c>
      <c r="M8" s="951">
        <f t="array" ref="M8">XLOOKUP($A8,'Crop Chart'!$A$5:$A$201,'Crop Chart'!$W$5:$W$201,,FALSE)</f>
        <v>4</v>
      </c>
      <c r="N8" s="951" t="str">
        <f t="array" ref="N8">XLOOKUP($A8,'Crop Chart'!$A$5:$A$201,'Crop Chart'!$AA$5:$AA$201,,FALSE)</f>
        <v/>
      </c>
    </row>
    <row r="9">
      <c r="A9" s="950" t="s">
        <v>118</v>
      </c>
      <c r="B9" s="951">
        <f t="array" ref="B9">XLOOKUP($A9,'Crop Chart'!$A$5:$A$201,'Crop Chart'!$C$5:$C$201,,FALSE)</f>
        <v>2</v>
      </c>
      <c r="C9" s="952">
        <f t="array" ref="C9">XLOOKUP($A9,'Crop Chart'!$A$5:$A$201,'Crop Chart'!$D$5:$D$201,,FALSE)</f>
        <v>45</v>
      </c>
      <c r="D9" s="952">
        <f t="array" ref="D9">XLOOKUP($A9,'Crop Chart'!$A$5:$A$201,'Crop Chart'!$E$5:$E$201,,FALSE)</f>
        <v>18</v>
      </c>
      <c r="E9" s="951">
        <f t="array" ref="E9">XLOOKUP($A9,'Crop Chart'!$A$5:$A$201,'Crop Chart'!$I$5:$I$201,,FALSE)</f>
        <v>37</v>
      </c>
      <c r="F9" s="951">
        <f t="array" ref="F9">XLOOKUP($A9,'Crop Chart'!$A$5:$A$201,'Crop Chart'!$P$5:$P$201,,FALSE)</f>
        <v>72</v>
      </c>
      <c r="G9" s="951">
        <f t="array" ref="G9">XLOOKUP($A9,'Crop Chart'!$A$5:$A$201,'Crop Chart'!$Q$5:$Q$201,,FALSE)</f>
        <v>1</v>
      </c>
      <c r="H9" s="951" t="str">
        <f t="array" ref="H9">XLOOKUP($A9,'Crop Chart'!$A$5:$A$201,'Crop Chart'!$Y$5:$Y$201,,FALSE)</f>
        <v>Fertile</v>
      </c>
      <c r="I9" s="951" t="str">
        <f t="array" ref="I9">XLOOKUP($A9,'Crop Chart'!$A$5:$A$201,'Crop Chart'!$X$5:$X$201,,FALSE)</f>
        <v>Vacuum seeder</v>
      </c>
      <c r="J9" s="953">
        <f t="array" ref="J9">'Crop Chart'!$H$2*12*B9/D9/F9*XLOOKUP(A9,'Crop Chart'!$A$5:$A$203,'Crop Chart'!$T$5:$T$203,,0)</f>
        <v>1.564814815</v>
      </c>
      <c r="K9" s="952" t="str">
        <f t="array" ref="K9">XLOOKUP($A9,'Crop Chart'!$A$5:$A$201,'Crop Chart'!$U$5:$U$201,,FALSE)</f>
        <v>25°C</v>
      </c>
      <c r="L9" s="952" t="str">
        <f t="array" ref="L9">XLOOKUP($A9,'Crop Chart'!$A$5:$A$201,'Crop Chart'!$V$5:$V$201,,FALSE)</f>
        <v>77°F</v>
      </c>
      <c r="M9" s="951">
        <f t="array" ref="M9">XLOOKUP($A9,'Crop Chart'!$A$5:$A$201,'Crop Chart'!$W$5:$W$201,,FALSE)</f>
        <v>5</v>
      </c>
      <c r="N9" s="951" t="str">
        <f t="array" ref="N9">XLOOKUP($A9,'Crop Chart'!$A$5:$A$201,'Crop Chart'!$AA$5:$AA$201,,FALSE)</f>
        <v/>
      </c>
    </row>
    <row r="10">
      <c r="A10" s="950" t="s">
        <v>121</v>
      </c>
      <c r="B10" s="951">
        <f t="array" ref="B10">XLOOKUP($A10,'Crop Chart'!$A$5:$A$201,'Crop Chart'!$C$5:$C$201,,FALSE)</f>
        <v>2</v>
      </c>
      <c r="C10" s="952">
        <f t="array" ref="C10">XLOOKUP($A10,'Crop Chart'!$A$5:$A$201,'Crop Chart'!$D$5:$D$201,,FALSE)</f>
        <v>45</v>
      </c>
      <c r="D10" s="952">
        <f t="array" ref="D10">XLOOKUP($A10,'Crop Chart'!$A$5:$A$201,'Crop Chart'!$E$5:$E$201,,FALSE)</f>
        <v>18</v>
      </c>
      <c r="E10" s="951">
        <f t="array" ref="E10">XLOOKUP($A10,'Crop Chart'!$A$5:$A$201,'Crop Chart'!$I$5:$I$201,,FALSE)</f>
        <v>30</v>
      </c>
      <c r="F10" s="951">
        <f t="array" ref="F10">XLOOKUP($A10,'Crop Chart'!$A$5:$A$201,'Crop Chart'!$P$5:$P$201,,FALSE)</f>
        <v>72</v>
      </c>
      <c r="G10" s="951">
        <f t="array" ref="G10">XLOOKUP($A10,'Crop Chart'!$A$5:$A$201,'Crop Chart'!$Q$5:$Q$201,,FALSE)</f>
        <v>1</v>
      </c>
      <c r="H10" s="951" t="str">
        <f t="array" ref="H10">XLOOKUP($A10,'Crop Chart'!$A$5:$A$201,'Crop Chart'!$Y$5:$Y$201,,FALSE)</f>
        <v>Fertile</v>
      </c>
      <c r="I10" s="951" t="str">
        <f t="array" ref="I10">XLOOKUP($A10,'Crop Chart'!$A$5:$A$201,'Crop Chart'!$X$5:$X$201,,FALSE)</f>
        <v>Vacuum seeder</v>
      </c>
      <c r="J10" s="953">
        <f t="array" ref="J10">'Crop Chart'!$H$2*12*B10/D10/F10*XLOOKUP(A10,'Crop Chart'!$A$5:$A$203,'Crop Chart'!$T$5:$T$203,,0)</f>
        <v>1.564814815</v>
      </c>
      <c r="K10" s="952" t="str">
        <f t="array" ref="K10">XLOOKUP($A10,'Crop Chart'!$A$5:$A$201,'Crop Chart'!$U$5:$U$201,,FALSE)</f>
        <v>30°C</v>
      </c>
      <c r="L10" s="952" t="str">
        <f t="array" ref="L10">XLOOKUP($A10,'Crop Chart'!$A$5:$A$201,'Crop Chart'!$V$5:$V$201,,FALSE)</f>
        <v>86°F</v>
      </c>
      <c r="M10" s="951">
        <f t="array" ref="M10">XLOOKUP($A10,'Crop Chart'!$A$5:$A$201,'Crop Chart'!$W$5:$W$201,,FALSE)</f>
        <v>5</v>
      </c>
      <c r="N10" s="951" t="str">
        <f t="array" ref="N10">XLOOKUP($A10,'Crop Chart'!$A$5:$A$201,'Crop Chart'!$AA$5:$AA$201,,FALSE)</f>
        <v/>
      </c>
    </row>
    <row r="11" ht="15.75" customHeight="1">
      <c r="A11" s="950" t="s">
        <v>122</v>
      </c>
      <c r="B11" s="951">
        <f t="array" ref="B11">XLOOKUP($A11,'Crop Chart'!$A$5:$A$201,'Crop Chart'!$C$5:$C$201,,FALSE)</f>
        <v>2</v>
      </c>
      <c r="C11" s="952">
        <f t="array" ref="C11">XLOOKUP($A11,'Crop Chart'!$A$5:$A$201,'Crop Chart'!$D$5:$D$201,,FALSE)</f>
        <v>45</v>
      </c>
      <c r="D11" s="952">
        <f t="array" ref="D11">XLOOKUP($A11,'Crop Chart'!$A$5:$A$201,'Crop Chart'!$E$5:$E$201,,FALSE)</f>
        <v>18</v>
      </c>
      <c r="E11" s="951">
        <f t="array" ref="E11">XLOOKUP($A11,'Crop Chart'!$A$5:$A$201,'Crop Chart'!$I$5:$I$201,,FALSE)</f>
        <v>30</v>
      </c>
      <c r="F11" s="951">
        <f t="array" ref="F11">XLOOKUP($A11,'Crop Chart'!$A$5:$A$201,'Crop Chart'!$P$5:$P$201,,FALSE)</f>
        <v>72</v>
      </c>
      <c r="G11" s="951">
        <f t="array" ref="G11">XLOOKUP($A11,'Crop Chart'!$A$5:$A$201,'Crop Chart'!$Q$5:$Q$201,,FALSE)</f>
        <v>1</v>
      </c>
      <c r="H11" s="951" t="str">
        <f t="array" ref="H11">XLOOKUP($A11,'Crop Chart'!$A$5:$A$201,'Crop Chart'!$Y$5:$Y$201,,FALSE)</f>
        <v>Fertile</v>
      </c>
      <c r="I11" s="951" t="str">
        <f t="array" ref="I11">XLOOKUP($A11,'Crop Chart'!$A$5:$A$201,'Crop Chart'!$X$5:$X$201,,FALSE)</f>
        <v>Vacuum seeder</v>
      </c>
      <c r="J11" s="953">
        <f t="array" ref="J11">'Crop Chart'!$H$2*12*B11/D11/F11*XLOOKUP(A11,'Crop Chart'!$A$5:$A$203,'Crop Chart'!$T$5:$T$203,,0)</f>
        <v>1.564814815</v>
      </c>
      <c r="K11" s="952" t="str">
        <f t="array" ref="K11">XLOOKUP($A11,'Crop Chart'!$A$5:$A$201,'Crop Chart'!$U$5:$U$201,,FALSE)</f>
        <v>30°C</v>
      </c>
      <c r="L11" s="952" t="str">
        <f t="array" ref="L11">XLOOKUP($A11,'Crop Chart'!$A$5:$A$201,'Crop Chart'!$V$5:$V$201,,FALSE)</f>
        <v>86°F</v>
      </c>
      <c r="M11" s="951">
        <f t="array" ref="M11">XLOOKUP($A11,'Crop Chart'!$A$5:$A$201,'Crop Chart'!$W$5:$W$201,,FALSE)</f>
        <v>5</v>
      </c>
      <c r="N11" s="951" t="str">
        <f t="array" ref="N11">XLOOKUP($A11,'Crop Chart'!$A$5:$A$201,'Crop Chart'!$AA$5:$AA$201,,FALSE)</f>
        <v/>
      </c>
    </row>
    <row r="12" ht="15.75" customHeight="1">
      <c r="A12" s="950" t="s">
        <v>1068</v>
      </c>
      <c r="B12" s="951" t="str">
        <f t="array" ref="B12">XLOOKUP($A12,'Crop Chart'!$A$5:$A$201,'Crop Chart'!$C$5:$C$201,,FALSE)</f>
        <v/>
      </c>
      <c r="C12" s="952" t="str">
        <f t="array" ref="C12">XLOOKUP($A12,'Crop Chart'!$A$5:$A$201,'Crop Chart'!$D$5:$D$201,,FALSE)</f>
        <v/>
      </c>
      <c r="D12" s="952" t="str">
        <f t="array" ref="D12">XLOOKUP($A12,'Crop Chart'!$A$5:$A$201,'Crop Chart'!$E$5:$E$201,,FALSE)</f>
        <v/>
      </c>
      <c r="E12" s="951" t="str">
        <f t="array" ref="E12">XLOOKUP($A12,'Crop Chart'!$A$5:$A$201,'Crop Chart'!$I$5:$I$201,,FALSE)</f>
        <v/>
      </c>
      <c r="F12" s="951" t="str">
        <f t="array" ref="F12">XLOOKUP($A12,'Crop Chart'!$A$5:$A$201,'Crop Chart'!$P$5:$P$201,,FALSE)</f>
        <v/>
      </c>
      <c r="G12" s="951" t="str">
        <f t="array" ref="G12">XLOOKUP($A12,'Crop Chart'!$A$5:$A$201,'Crop Chart'!$Q$5:$Q$201,,FALSE)</f>
        <v/>
      </c>
      <c r="H12" s="951" t="str">
        <f t="array" ref="H12">XLOOKUP($A12,'Crop Chart'!$A$5:$A$201,'Crop Chart'!$Y$5:$Y$201,,FALSE)</f>
        <v/>
      </c>
      <c r="I12" s="951" t="str">
        <f t="array" ref="I12">XLOOKUP($A12,'Crop Chart'!$A$5:$A$201,'Crop Chart'!$X$5:$X$201,,FALSE)</f>
        <v/>
      </c>
      <c r="J12" s="953" t="str">
        <f t="array" ref="J12">'Crop Chart'!$H$2*12*B12/D12/F12*XLOOKUP(A12,'Crop Chart'!$A$5:$A$203,'Crop Chart'!$T$5:$T$203,,0)</f>
        <v>#DIV/0!</v>
      </c>
      <c r="K12" s="952" t="str">
        <f t="array" ref="K12">XLOOKUP($A12,'Crop Chart'!$A$5:$A$201,'Crop Chart'!$U$5:$U$201,,FALSE)</f>
        <v/>
      </c>
      <c r="L12" s="952" t="str">
        <f t="array" ref="L12">XLOOKUP($A12,'Crop Chart'!$A$5:$A$201,'Crop Chart'!$V$5:$V$201,,FALSE)</f>
        <v/>
      </c>
      <c r="M12" s="951" t="str">
        <f t="array" ref="M12">XLOOKUP($A12,'Crop Chart'!$A$5:$A$201,'Crop Chart'!$W$5:$W$201,,FALSE)</f>
        <v/>
      </c>
      <c r="N12" s="951" t="str">
        <f t="array" ref="N12">XLOOKUP($A12,'Crop Chart'!$A$5:$A$201,'Crop Chart'!$AA$5:$AA$201,,FALSE)</f>
        <v/>
      </c>
    </row>
    <row r="13" ht="15.75" customHeight="1">
      <c r="A13" s="950" t="s">
        <v>140</v>
      </c>
      <c r="B13" s="951">
        <f t="array" ref="B13">XLOOKUP($A13,'Crop Chart'!$A$5:$A$201,'Crop Chart'!$C$5:$C$201,,FALSE)</f>
        <v>2</v>
      </c>
      <c r="C13" s="952">
        <f t="array" ref="C13">XLOOKUP($A13,'Crop Chart'!$A$5:$A$201,'Crop Chart'!$D$5:$D$201,,FALSE)</f>
        <v>45</v>
      </c>
      <c r="D13" s="952">
        <f t="array" ref="D13">XLOOKUP($A13,'Crop Chart'!$A$5:$A$201,'Crop Chart'!$E$5:$E$201,,FALSE)</f>
        <v>18</v>
      </c>
      <c r="E13" s="951">
        <f t="array" ref="E13">XLOOKUP($A13,'Crop Chart'!$A$5:$A$201,'Crop Chart'!$I$5:$I$201,,FALSE)</f>
        <v>35</v>
      </c>
      <c r="F13" s="951">
        <f t="array" ref="F13">XLOOKUP($A13,'Crop Chart'!$A$5:$A$201,'Crop Chart'!$P$5:$P$201,,FALSE)</f>
        <v>72</v>
      </c>
      <c r="G13" s="951">
        <f t="array" ref="G13">XLOOKUP($A13,'Crop Chart'!$A$5:$A$201,'Crop Chart'!$Q$5:$Q$201,,FALSE)</f>
        <v>1</v>
      </c>
      <c r="H13" s="951" t="str">
        <f t="array" ref="H13">XLOOKUP($A13,'Crop Chart'!$A$5:$A$201,'Crop Chart'!$Y$5:$Y$201,,FALSE)</f>
        <v>Fertile</v>
      </c>
      <c r="I13" s="951" t="str">
        <f t="array" ref="I13">XLOOKUP($A13,'Crop Chart'!$A$5:$A$201,'Crop Chart'!$X$5:$X$201,,FALSE)</f>
        <v>Vacuum seeder</v>
      </c>
      <c r="J13" s="953">
        <f t="array" ref="J13">'Crop Chart'!$H$2*12*B13/D13/F13*XLOOKUP(A13,'Crop Chart'!$A$5:$A$203,'Crop Chart'!$T$5:$T$203,,0)</f>
        <v>1.564814815</v>
      </c>
      <c r="K13" s="952" t="str">
        <f t="array" ref="K13">XLOOKUP($A13,'Crop Chart'!$A$5:$A$201,'Crop Chart'!$U$5:$U$201,,FALSE)</f>
        <v>21°C</v>
      </c>
      <c r="L13" s="952" t="str">
        <f t="array" ref="L13">XLOOKUP($A13,'Crop Chart'!$A$5:$A$201,'Crop Chart'!$V$5:$V$201,,FALSE)</f>
        <v>70°F</v>
      </c>
      <c r="M13" s="951">
        <f t="array" ref="M13">XLOOKUP($A13,'Crop Chart'!$A$5:$A$201,'Crop Chart'!$W$5:$W$201,,FALSE)</f>
        <v>5</v>
      </c>
      <c r="N13" s="951" t="str">
        <f t="array" ref="N13">XLOOKUP($A13,'Crop Chart'!$A$5:$A$201,'Crop Chart'!$AA$5:$AA$201,,FALSE)</f>
        <v/>
      </c>
    </row>
    <row r="14" ht="15.75" customHeight="1">
      <c r="A14" s="950" t="s">
        <v>144</v>
      </c>
      <c r="B14" s="951">
        <f t="array" ref="B14">XLOOKUP($A14,'Crop Chart'!$A$5:$A$201,'Crop Chart'!$C$5:$C$201,,FALSE)</f>
        <v>3</v>
      </c>
      <c r="C14" s="952">
        <f t="array" ref="C14">XLOOKUP($A14,'Crop Chart'!$A$5:$A$201,'Crop Chart'!$D$5:$D$201,,FALSE)</f>
        <v>30</v>
      </c>
      <c r="D14" s="952">
        <f t="array" ref="D14">XLOOKUP($A14,'Crop Chart'!$A$5:$A$201,'Crop Chart'!$E$5:$E$201,,FALSE)</f>
        <v>12</v>
      </c>
      <c r="E14" s="951">
        <f t="array" ref="E14">XLOOKUP($A14,'Crop Chart'!$A$5:$A$201,'Crop Chart'!$I$5:$I$201,,FALSE)</f>
        <v>70</v>
      </c>
      <c r="F14" s="951">
        <f t="array" ref="F14">XLOOKUP($A14,'Crop Chart'!$A$5:$A$201,'Crop Chart'!$P$5:$P$201,,FALSE)</f>
        <v>128</v>
      </c>
      <c r="G14" s="951">
        <f t="array" ref="G14">XLOOKUP($A14,'Crop Chart'!$A$5:$A$201,'Crop Chart'!$Q$5:$Q$201,,FALSE)</f>
        <v>1</v>
      </c>
      <c r="H14" s="951" t="str">
        <f t="array" ref="H14">XLOOKUP($A14,'Crop Chart'!$A$5:$A$201,'Crop Chart'!$Y$5:$Y$201,,FALSE)</f>
        <v>Low fertility</v>
      </c>
      <c r="I14" s="951" t="str">
        <f t="array" ref="I14">XLOOKUP($A14,'Crop Chart'!$A$5:$A$201,'Crop Chart'!$X$5:$X$201,,FALSE)</f>
        <v>Vacuum seeder</v>
      </c>
      <c r="J14" s="953">
        <f t="array" ref="J14">'Crop Chart'!$H$2*12*B14/D14/F14*XLOOKUP(A14,'Crop Chart'!$A$5:$A$203,'Crop Chart'!$T$5:$T$203,,0)</f>
        <v>1.98046875</v>
      </c>
      <c r="K14" s="952" t="str">
        <f t="array" ref="K14">XLOOKUP($A14,'Crop Chart'!$A$5:$A$201,'Crop Chart'!$U$5:$U$201,,FALSE)</f>
        <v>22°C</v>
      </c>
      <c r="L14" s="952" t="str">
        <f t="array" ref="L14">XLOOKUP($A14,'Crop Chart'!$A$5:$A$201,'Crop Chart'!$V$5:$V$201,,FALSE)</f>
        <v>72°F</v>
      </c>
      <c r="M14" s="951">
        <f t="array" ref="M14">XLOOKUP($A14,'Crop Chart'!$A$5:$A$201,'Crop Chart'!$W$5:$W$201,,FALSE)</f>
        <v>14</v>
      </c>
      <c r="N14" s="951" t="str">
        <f t="array" ref="N14">XLOOKUP($A14,'Crop Chart'!$A$5:$A$201,'Crop Chart'!$AA$5:$AA$201,,FALSE)</f>
        <v>Vacuum seeder with pelleted seeds only</v>
      </c>
    </row>
    <row r="15" ht="15.75" customHeight="1">
      <c r="A15" s="950" t="s">
        <v>193</v>
      </c>
      <c r="B15" s="951">
        <f t="array" ref="B15">XLOOKUP($A15,'Crop Chart'!$A$5:$A$201,'Crop Chart'!$C$5:$C$201,,FALSE)</f>
        <v>2</v>
      </c>
      <c r="C15" s="952">
        <f t="array" ref="C15">XLOOKUP($A15,'Crop Chart'!$A$5:$A$201,'Crop Chart'!$D$5:$D$201,,FALSE)</f>
        <v>45</v>
      </c>
      <c r="D15" s="952">
        <f t="array" ref="D15">XLOOKUP($A15,'Crop Chart'!$A$5:$A$201,'Crop Chart'!$E$5:$E$201,,FALSE)</f>
        <v>18</v>
      </c>
      <c r="E15" s="951">
        <f t="array" ref="E15">XLOOKUP($A15,'Crop Chart'!$A$5:$A$201,'Crop Chart'!$I$5:$I$201,,FALSE)</f>
        <v>30</v>
      </c>
      <c r="F15" s="951">
        <f t="array" ref="F15">XLOOKUP($A15,'Crop Chart'!$A$5:$A$201,'Crop Chart'!$P$5:$P$201,,FALSE)</f>
        <v>72</v>
      </c>
      <c r="G15" s="951">
        <f t="array" ref="G15">XLOOKUP($A15,'Crop Chart'!$A$5:$A$201,'Crop Chart'!$Q$5:$Q$201,,FALSE)</f>
        <v>1</v>
      </c>
      <c r="H15" s="951" t="str">
        <f t="array" ref="H15">XLOOKUP($A15,'Crop Chart'!$A$5:$A$201,'Crop Chart'!$Y$5:$Y$201,,FALSE)</f>
        <v>Fertile</v>
      </c>
      <c r="I15" s="951" t="str">
        <f t="array" ref="I15">XLOOKUP($A15,'Crop Chart'!$A$5:$A$201,'Crop Chart'!$X$5:$X$201,,FALSE)</f>
        <v>Vacuum seeder</v>
      </c>
      <c r="J15" s="953">
        <f t="array" ref="J15">'Crop Chart'!$H$2*12*B15/D15/F15*XLOOKUP(A15,'Crop Chart'!$A$5:$A$203,'Crop Chart'!$T$5:$T$203,,0)</f>
        <v>1.564814815</v>
      </c>
      <c r="K15" s="952" t="str">
        <f t="array" ref="K15">XLOOKUP($A15,'Crop Chart'!$A$5:$A$201,'Crop Chart'!$U$5:$U$201,,FALSE)</f>
        <v>25°C</v>
      </c>
      <c r="L15" s="952" t="str">
        <f t="array" ref="L15">XLOOKUP($A15,'Crop Chart'!$A$5:$A$201,'Crop Chart'!$V$5:$V$201,,FALSE)</f>
        <v>77°F</v>
      </c>
      <c r="M15" s="951">
        <f t="array" ref="M15">XLOOKUP($A15,'Crop Chart'!$A$5:$A$201,'Crop Chart'!$W$5:$W$201,,FALSE)</f>
        <v>4</v>
      </c>
      <c r="N15" s="951" t="str">
        <f t="array" ref="N15">XLOOKUP($A15,'Crop Chart'!$A$5:$A$201,'Crop Chart'!$AA$5:$AA$201,,FALSE)</f>
        <v/>
      </c>
    </row>
    <row r="16" ht="15.75" customHeight="1">
      <c r="A16" s="950" t="s">
        <v>153</v>
      </c>
      <c r="B16" s="951">
        <f t="array" ref="B16">XLOOKUP($A16,'Crop Chart'!$A$5:$A$201,'Crop Chart'!$C$5:$C$201,,FALSE)</f>
        <v>5</v>
      </c>
      <c r="C16" s="952">
        <f t="array" ref="C16">XLOOKUP($A16,'Crop Chart'!$A$5:$A$201,'Crop Chart'!$D$5:$D$201,,FALSE)</f>
        <v>13</v>
      </c>
      <c r="D16" s="952">
        <f t="array" ref="D16">XLOOKUP($A16,'Crop Chart'!$A$5:$A$201,'Crop Chart'!$E$5:$E$201,,FALSE)</f>
        <v>5</v>
      </c>
      <c r="E16" s="951">
        <f t="array" ref="E16">XLOOKUP($A16,'Crop Chart'!$A$5:$A$201,'Crop Chart'!$I$5:$I$201,,FALSE)</f>
        <v>30</v>
      </c>
      <c r="F16" s="951">
        <f t="array" ref="F16">XLOOKUP($A16,'Crop Chart'!$A$5:$A$201,'Crop Chart'!$P$5:$P$201,,FALSE)</f>
        <v>128</v>
      </c>
      <c r="G16" s="951">
        <f t="array" ref="G16">XLOOKUP($A16,'Crop Chart'!$A$5:$A$201,'Crop Chart'!$Q$5:$Q$201,,FALSE)</f>
        <v>4</v>
      </c>
      <c r="H16" s="951" t="str">
        <f t="array" ref="H16">XLOOKUP($A16,'Crop Chart'!$A$5:$A$201,'Crop Chart'!$Y$5:$Y$201,,FALSE)</f>
        <v>Fertile</v>
      </c>
      <c r="I16" s="951" t="str">
        <f t="array" ref="I16">XLOOKUP($A16,'Crop Chart'!$A$5:$A$201,'Crop Chart'!$X$5:$X$201,,FALSE)</f>
        <v>By hand</v>
      </c>
      <c r="J16" s="953">
        <f t="array" ref="J16">'Crop Chart'!$H$2*12*B16/D16/F16*XLOOKUP(A16,'Crop Chart'!$A$5:$A$203,'Crop Chart'!$T$5:$T$203,,0)</f>
        <v>7.921875</v>
      </c>
      <c r="K16" s="952" t="str">
        <f t="array" ref="K16">XLOOKUP($A16,'Crop Chart'!$A$5:$A$201,'Crop Chart'!$U$5:$U$201,,FALSE)</f>
        <v>20°C</v>
      </c>
      <c r="L16" s="952" t="str">
        <f t="array" ref="L16">XLOOKUP($A16,'Crop Chart'!$A$5:$A$201,'Crop Chart'!$V$5:$V$201,,FALSE)</f>
        <v>68°F</v>
      </c>
      <c r="M16" s="951">
        <f t="array" ref="M16">XLOOKUP($A16,'Crop Chart'!$A$5:$A$201,'Crop Chart'!$W$5:$W$201,,FALSE)</f>
        <v>7</v>
      </c>
      <c r="N16" s="951" t="str">
        <f t="array" ref="N16">XLOOKUP($A16,'Crop Chart'!$A$5:$A$201,'Crop Chart'!$AA$5:$AA$201,,FALSE)</f>
        <v/>
      </c>
    </row>
    <row r="17" ht="15.75" customHeight="1">
      <c r="A17" s="950" t="s">
        <v>1069</v>
      </c>
      <c r="B17" s="951" t="str">
        <f t="array" ref="B17">XLOOKUP($A17,'Crop Chart'!$A$5:$A$201,'Crop Chart'!$C$5:$C$201,,FALSE)</f>
        <v/>
      </c>
      <c r="C17" s="952" t="str">
        <f t="array" ref="C17">XLOOKUP($A17,'Crop Chart'!$A$5:$A$201,'Crop Chart'!$D$5:$D$201,,FALSE)</f>
        <v/>
      </c>
      <c r="D17" s="952" t="str">
        <f t="array" ref="D17">XLOOKUP($A17,'Crop Chart'!$A$5:$A$201,'Crop Chart'!$E$5:$E$201,,FALSE)</f>
        <v/>
      </c>
      <c r="E17" s="951" t="str">
        <f t="array" ref="E17">XLOOKUP($A17,'Crop Chart'!$A$5:$A$201,'Crop Chart'!$I$5:$I$201,,FALSE)</f>
        <v/>
      </c>
      <c r="F17" s="951" t="str">
        <f t="array" ref="F17">XLOOKUP($A17,'Crop Chart'!$A$5:$A$201,'Crop Chart'!$P$5:$P$201,,FALSE)</f>
        <v/>
      </c>
      <c r="G17" s="951" t="str">
        <f t="array" ref="G17">XLOOKUP($A17,'Crop Chart'!$A$5:$A$201,'Crop Chart'!$Q$5:$Q$201,,FALSE)</f>
        <v/>
      </c>
      <c r="H17" s="951" t="str">
        <f t="array" ref="H17">XLOOKUP($A17,'Crop Chart'!$A$5:$A$201,'Crop Chart'!$Y$5:$Y$201,,FALSE)</f>
        <v/>
      </c>
      <c r="I17" s="951" t="str">
        <f t="array" ref="I17">XLOOKUP($A17,'Crop Chart'!$A$5:$A$201,'Crop Chart'!$X$5:$X$201,,FALSE)</f>
        <v/>
      </c>
      <c r="J17" s="953" t="str">
        <f t="array" ref="J17">'Crop Chart'!$H$2*12*B17/D17/F17*XLOOKUP(A17,'Crop Chart'!$A$5:$A$203,'Crop Chart'!$T$5:$T$203,,0)</f>
        <v>#DIV/0!</v>
      </c>
      <c r="K17" s="952" t="str">
        <f t="array" ref="K17">XLOOKUP($A17,'Crop Chart'!$A$5:$A$201,'Crop Chart'!$U$5:$U$201,,FALSE)</f>
        <v/>
      </c>
      <c r="L17" s="952" t="str">
        <f t="array" ref="L17">XLOOKUP($A17,'Crop Chart'!$A$5:$A$201,'Crop Chart'!$V$5:$V$201,,FALSE)</f>
        <v/>
      </c>
      <c r="M17" s="951" t="str">
        <f t="array" ref="M17">XLOOKUP($A17,'Crop Chart'!$A$5:$A$201,'Crop Chart'!$W$5:$W$201,,FALSE)</f>
        <v/>
      </c>
      <c r="N17" s="951" t="str">
        <f t="array" ref="N17">XLOOKUP($A17,'Crop Chart'!$A$5:$A$201,'Crop Chart'!$AA$5:$AA$201,,FALSE)</f>
        <v/>
      </c>
    </row>
    <row r="18" ht="15.75" customHeight="1">
      <c r="A18" s="950" t="s">
        <v>1070</v>
      </c>
      <c r="B18" s="951" t="str">
        <f t="array" ref="B18">XLOOKUP($A18,'Crop Chart'!$A$5:$A$201,'Crop Chart'!$C$5:$C$201,,FALSE)</f>
        <v/>
      </c>
      <c r="C18" s="952" t="str">
        <f t="array" ref="C18">XLOOKUP($A18,'Crop Chart'!$A$5:$A$201,'Crop Chart'!$D$5:$D$201,,FALSE)</f>
        <v/>
      </c>
      <c r="D18" s="952" t="str">
        <f t="array" ref="D18">XLOOKUP($A18,'Crop Chart'!$A$5:$A$201,'Crop Chart'!$E$5:$E$201,,FALSE)</f>
        <v/>
      </c>
      <c r="E18" s="951" t="str">
        <f t="array" ref="E18">XLOOKUP($A18,'Crop Chart'!$A$5:$A$201,'Crop Chart'!$I$5:$I$201,,FALSE)</f>
        <v/>
      </c>
      <c r="F18" s="951" t="str">
        <f t="array" ref="F18">XLOOKUP($A18,'Crop Chart'!$A$5:$A$201,'Crop Chart'!$P$5:$P$201,,FALSE)</f>
        <v/>
      </c>
      <c r="G18" s="951" t="str">
        <f t="array" ref="G18">XLOOKUP($A18,'Crop Chart'!$A$5:$A$201,'Crop Chart'!$Q$5:$Q$201,,FALSE)</f>
        <v/>
      </c>
      <c r="H18" s="951" t="str">
        <f t="array" ref="H18">XLOOKUP($A18,'Crop Chart'!$A$5:$A$201,'Crop Chart'!$Y$5:$Y$201,,FALSE)</f>
        <v/>
      </c>
      <c r="I18" s="951" t="str">
        <f t="array" ref="I18">XLOOKUP($A18,'Crop Chart'!$A$5:$A$201,'Crop Chart'!$X$5:$X$201,,FALSE)</f>
        <v/>
      </c>
      <c r="J18" s="953" t="str">
        <f t="array" ref="J18">'Crop Chart'!$H$2*12*B18/D18/F18*XLOOKUP(A18,'Crop Chart'!$A$5:$A$203,'Crop Chart'!$T$5:$T$203,,0)</f>
        <v>#DIV/0!</v>
      </c>
      <c r="K18" s="952" t="str">
        <f t="array" ref="K18">XLOOKUP($A18,'Crop Chart'!$A$5:$A$201,'Crop Chart'!$U$5:$U$201,,FALSE)</f>
        <v/>
      </c>
      <c r="L18" s="952" t="str">
        <f t="array" ref="L18">XLOOKUP($A18,'Crop Chart'!$A$5:$A$201,'Crop Chart'!$V$5:$V$201,,FALSE)</f>
        <v/>
      </c>
      <c r="M18" s="951" t="str">
        <f t="array" ref="M18">XLOOKUP($A18,'Crop Chart'!$A$5:$A$201,'Crop Chart'!$W$5:$W$201,,FALSE)</f>
        <v/>
      </c>
      <c r="N18" s="951" t="str">
        <f t="array" ref="N18">XLOOKUP($A18,'Crop Chart'!$A$5:$A$201,'Crop Chart'!$AA$5:$AA$201,,FALSE)</f>
        <v/>
      </c>
    </row>
    <row r="19" ht="29.25" customHeight="1">
      <c r="A19" s="950" t="s">
        <v>363</v>
      </c>
      <c r="B19" s="951" t="str">
        <f t="array" ref="B19">XLOOKUP($A19,'Crop Chart'!$A$5:$A$201,'Crop Chart'!$C$5:$C$201,,FALSE)</f>
        <v/>
      </c>
      <c r="C19" s="952" t="str">
        <f t="array" ref="C19">XLOOKUP($A19,'Crop Chart'!$A$5:$A$201,'Crop Chart'!$D$5:$D$201,,FALSE)</f>
        <v/>
      </c>
      <c r="D19" s="952" t="str">
        <f t="array" ref="D19">XLOOKUP($A19,'Crop Chart'!$A$5:$A$201,'Crop Chart'!$E$5:$E$201,,FALSE)</f>
        <v/>
      </c>
      <c r="E19" s="951" t="str">
        <f t="array" ref="E19">XLOOKUP($A19,'Crop Chart'!$A$5:$A$201,'Crop Chart'!$I$5:$I$201,,FALSE)</f>
        <v/>
      </c>
      <c r="F19" s="951" t="str">
        <f t="array" ref="F19">XLOOKUP($A19,'Crop Chart'!$A$5:$A$201,'Crop Chart'!$P$5:$P$201,,FALSE)</f>
        <v/>
      </c>
      <c r="G19" s="951" t="str">
        <f t="array" ref="G19">XLOOKUP($A19,'Crop Chart'!$A$5:$A$201,'Crop Chart'!$Q$5:$Q$201,,FALSE)</f>
        <v/>
      </c>
      <c r="H19" s="951" t="str">
        <f t="array" ref="H19">XLOOKUP($A19,'Crop Chart'!$A$5:$A$201,'Crop Chart'!$Y$5:$Y$201,,FALSE)</f>
        <v/>
      </c>
      <c r="I19" s="951" t="str">
        <f t="array" ref="I19">XLOOKUP($A19,'Crop Chart'!$A$5:$A$201,'Crop Chart'!$X$5:$X$201,,FALSE)</f>
        <v/>
      </c>
      <c r="J19" s="953" t="str">
        <f t="array" ref="J19">'Crop Chart'!$H$2*12*B19/D19/F19*XLOOKUP(A19,'Crop Chart'!$A$5:$A$203,'Crop Chart'!$T$5:$T$203,,0)</f>
        <v>#DIV/0!</v>
      </c>
      <c r="K19" s="952" t="str">
        <f t="array" ref="K19">XLOOKUP($A19,'Crop Chart'!$A$5:$A$201,'Crop Chart'!$U$5:$U$201,,FALSE)</f>
        <v/>
      </c>
      <c r="L19" s="952" t="str">
        <f t="array" ref="L19">XLOOKUP($A19,'Crop Chart'!$A$5:$A$201,'Crop Chart'!$V$5:$V$201,,FALSE)</f>
        <v/>
      </c>
      <c r="M19" s="951" t="str">
        <f t="array" ref="M19">XLOOKUP($A19,'Crop Chart'!$A$5:$A$201,'Crop Chart'!$W$5:$W$201,,FALSE)</f>
        <v/>
      </c>
      <c r="N19" s="951" t="str">
        <f t="array" ref="N19">XLOOKUP($A19,'Crop Chart'!$A$5:$A$201,'Crop Chart'!$AA$5:$AA$201,,FALSE)</f>
        <v/>
      </c>
    </row>
    <row r="20" ht="15.75" customHeight="1">
      <c r="A20" s="950" t="s">
        <v>175</v>
      </c>
      <c r="B20" s="951">
        <f t="array" ref="B20">XLOOKUP($A20,'Crop Chart'!$A$5:$A$201,'Crop Chart'!$C$5:$C$201,,FALSE)</f>
        <v>4</v>
      </c>
      <c r="C20" s="952">
        <f t="array" ref="C20">XLOOKUP($A20,'Crop Chart'!$A$5:$A$201,'Crop Chart'!$D$5:$D$201,,FALSE)</f>
        <v>15</v>
      </c>
      <c r="D20" s="952">
        <f t="array" ref="D20">XLOOKUP($A20,'Crop Chart'!$A$5:$A$201,'Crop Chart'!$E$5:$E$201,,FALSE)</f>
        <v>6</v>
      </c>
      <c r="E20" s="951">
        <f t="array" ref="E20">XLOOKUP($A20,'Crop Chart'!$A$5:$A$201,'Crop Chart'!$I$5:$I$201,,FALSE)</f>
        <v>30</v>
      </c>
      <c r="F20" s="951">
        <f t="array" ref="F20">XLOOKUP($A20,'Crop Chart'!$A$5:$A$201,'Crop Chart'!$P$5:$P$201,,FALSE)</f>
        <v>128</v>
      </c>
      <c r="G20" s="951">
        <f t="array" ref="G20">XLOOKUP($A20,'Crop Chart'!$A$5:$A$201,'Crop Chart'!$Q$5:$Q$201,,FALSE)</f>
        <v>1</v>
      </c>
      <c r="H20" s="951" t="str">
        <f t="array" ref="H20">XLOOKUP($A20,'Crop Chart'!$A$5:$A$201,'Crop Chart'!$Y$5:$Y$201,,FALSE)</f>
        <v>Fertile</v>
      </c>
      <c r="I20" s="951" t="str">
        <f t="array" ref="I20">XLOOKUP($A20,'Crop Chart'!$A$5:$A$201,'Crop Chart'!$X$5:$X$201,,FALSE)</f>
        <v>By hand</v>
      </c>
      <c r="J20" s="953">
        <f t="array" ref="J20">'Crop Chart'!$H$2*12*B20/D20/F20*XLOOKUP(A20,'Crop Chart'!$A$5:$A$203,'Crop Chart'!$T$5:$T$203,,0)</f>
        <v>5.28125</v>
      </c>
      <c r="K20" s="952" t="str">
        <f t="array" ref="K20">XLOOKUP($A20,'Crop Chart'!$A$5:$A$201,'Crop Chart'!$U$5:$U$201,,FALSE)</f>
        <v>25°C</v>
      </c>
      <c r="L20" s="952" t="str">
        <f t="array" ref="L20">XLOOKUP($A20,'Crop Chart'!$A$5:$A$201,'Crop Chart'!$V$5:$V$201,,FALSE)</f>
        <v>77°F</v>
      </c>
      <c r="M20" s="951">
        <f t="array" ref="M20">XLOOKUP($A20,'Crop Chart'!$A$5:$A$201,'Crop Chart'!$W$5:$W$201,,FALSE)</f>
        <v>10</v>
      </c>
      <c r="N20" s="951" t="str">
        <f t="array" ref="N20">XLOOKUP($A20,'Crop Chart'!$A$5:$A$201,'Crop Chart'!$AA$5:$AA$201,,FALSE)</f>
        <v/>
      </c>
    </row>
    <row r="21" ht="15.75" customHeight="1">
      <c r="A21" s="950" t="s">
        <v>176</v>
      </c>
      <c r="B21" s="951">
        <f t="array" ref="B21">XLOOKUP($A21,'Crop Chart'!$A$5:$A$201,'Crop Chart'!$C$5:$C$201,,FALSE)</f>
        <v>4</v>
      </c>
      <c r="C21" s="952">
        <f t="array" ref="C21">XLOOKUP($A21,'Crop Chart'!$A$5:$A$201,'Crop Chart'!$D$5:$D$201,,FALSE)</f>
        <v>15</v>
      </c>
      <c r="D21" s="952">
        <f t="array" ref="D21">XLOOKUP($A21,'Crop Chart'!$A$5:$A$201,'Crop Chart'!$E$5:$E$201,,FALSE)</f>
        <v>6</v>
      </c>
      <c r="E21" s="951">
        <f t="array" ref="E21">XLOOKUP($A21,'Crop Chart'!$A$5:$A$201,'Crop Chart'!$I$5:$I$201,,FALSE)</f>
        <v>37</v>
      </c>
      <c r="F21" s="951">
        <f t="array" ref="F21">XLOOKUP($A21,'Crop Chart'!$A$5:$A$201,'Crop Chart'!$P$5:$P$201,,FALSE)</f>
        <v>128</v>
      </c>
      <c r="G21" s="951">
        <f t="array" ref="G21">XLOOKUP($A21,'Crop Chart'!$A$5:$A$201,'Crop Chart'!$Q$5:$Q$201,,FALSE)</f>
        <v>1</v>
      </c>
      <c r="H21" s="951" t="str">
        <f t="array" ref="H21">XLOOKUP($A21,'Crop Chart'!$A$5:$A$201,'Crop Chart'!$Y$5:$Y$201,,FALSE)</f>
        <v>Low fertility</v>
      </c>
      <c r="I21" s="951" t="str">
        <f t="array" ref="I21">XLOOKUP($A21,'Crop Chart'!$A$5:$A$201,'Crop Chart'!$X$5:$X$201,,FALSE)</f>
        <v>By hand</v>
      </c>
      <c r="J21" s="953">
        <f t="array" ref="J21">'Crop Chart'!$H$2*12*B21/D21/F21*XLOOKUP(A21,'Crop Chart'!$A$5:$A$203,'Crop Chart'!$T$5:$T$203,,0)</f>
        <v>5.28125</v>
      </c>
      <c r="K21" s="952" t="str">
        <f t="array" ref="K21">XLOOKUP($A21,'Crop Chart'!$A$5:$A$201,'Crop Chart'!$U$5:$U$201,,FALSE)</f>
        <v>23°C</v>
      </c>
      <c r="L21" s="952" t="str">
        <f t="array" ref="L21">XLOOKUP($A21,'Crop Chart'!$A$5:$A$201,'Crop Chart'!$V$5:$V$201,,FALSE)</f>
        <v>73°F</v>
      </c>
      <c r="M21" s="951">
        <f t="array" ref="M21">XLOOKUP($A21,'Crop Chart'!$A$5:$A$201,'Crop Chart'!$W$5:$W$201,,FALSE)</f>
        <v>5</v>
      </c>
      <c r="N21" s="951" t="str">
        <f t="array" ref="N21">XLOOKUP($A21,'Crop Chart'!$A$5:$A$201,'Crop Chart'!$AA$5:$AA$201,,FALSE)</f>
        <v/>
      </c>
    </row>
    <row r="22" ht="15.75" customHeight="1">
      <c r="A22" s="950" t="s">
        <v>981</v>
      </c>
      <c r="B22" s="951" t="str">
        <f t="array" ref="B22">XLOOKUP($A22,'Crop Chart'!$A$5:$A$201,'Crop Chart'!$C$5:$C$201,,FALSE)</f>
        <v/>
      </c>
      <c r="C22" s="952" t="str">
        <f t="array" ref="C22">XLOOKUP($A22,'Crop Chart'!$A$5:$A$201,'Crop Chart'!$D$5:$D$201,,FALSE)</f>
        <v/>
      </c>
      <c r="D22" s="952" t="str">
        <f t="array" ref="D22">XLOOKUP($A22,'Crop Chart'!$A$5:$A$201,'Crop Chart'!$E$5:$E$201,,FALSE)</f>
        <v/>
      </c>
      <c r="E22" s="951" t="str">
        <f t="array" ref="E22">XLOOKUP($A22,'Crop Chart'!$A$5:$A$201,'Crop Chart'!$I$5:$I$201,,FALSE)</f>
        <v/>
      </c>
      <c r="F22" s="951" t="str">
        <f t="array" ref="F22">XLOOKUP($A22,'Crop Chart'!$A$5:$A$201,'Crop Chart'!$P$5:$P$201,,FALSE)</f>
        <v/>
      </c>
      <c r="G22" s="951" t="str">
        <f t="array" ref="G22">XLOOKUP($A22,'Crop Chart'!$A$5:$A$201,'Crop Chart'!$Q$5:$Q$201,,FALSE)</f>
        <v/>
      </c>
      <c r="H22" s="951" t="str">
        <f t="array" ref="H22">XLOOKUP($A22,'Crop Chart'!$A$5:$A$201,'Crop Chart'!$Y$5:$Y$201,,FALSE)</f>
        <v/>
      </c>
      <c r="I22" s="951" t="str">
        <f t="array" ref="I22">XLOOKUP($A22,'Crop Chart'!$A$5:$A$201,'Crop Chart'!$X$5:$X$201,,FALSE)</f>
        <v/>
      </c>
      <c r="J22" s="953" t="str">
        <f t="array" ref="J22">'Crop Chart'!$H$2*12*B22/D22/F22*XLOOKUP(A22,'Crop Chart'!$A$5:$A$203,'Crop Chart'!$T$5:$T$203,,0)</f>
        <v>#DIV/0!</v>
      </c>
      <c r="K22" s="952" t="str">
        <f t="array" ref="K22">XLOOKUP($A22,'Crop Chart'!$A$5:$A$201,'Crop Chart'!$U$5:$U$201,,FALSE)</f>
        <v/>
      </c>
      <c r="L22" s="952" t="str">
        <f t="array" ref="L22">XLOOKUP($A22,'Crop Chart'!$A$5:$A$201,'Crop Chart'!$V$5:$V$201,,FALSE)</f>
        <v/>
      </c>
      <c r="M22" s="951" t="str">
        <f t="array" ref="M22">XLOOKUP($A22,'Crop Chart'!$A$5:$A$201,'Crop Chart'!$W$5:$W$201,,FALSE)</f>
        <v/>
      </c>
      <c r="N22" s="951" t="str">
        <f t="array" ref="N22">XLOOKUP($A22,'Crop Chart'!$A$5:$A$201,'Crop Chart'!$AA$5:$AA$201,,FALSE)</f>
        <v/>
      </c>
    </row>
    <row r="23" ht="15.75" customHeight="1">
      <c r="A23" s="950" t="s">
        <v>198</v>
      </c>
      <c r="B23" s="951">
        <f t="array" ref="B23">XLOOKUP($A23,'Crop Chart'!$A$5:$A$201,'Crop Chart'!$C$5:$C$201,,FALSE)</f>
        <v>4</v>
      </c>
      <c r="C23" s="952">
        <f t="array" ref="C23">XLOOKUP($A23,'Crop Chart'!$A$5:$A$201,'Crop Chart'!$D$5:$D$201,,FALSE)</f>
        <v>30</v>
      </c>
      <c r="D23" s="952">
        <f t="array" ref="D23">XLOOKUP($A23,'Crop Chart'!$A$5:$A$201,'Crop Chart'!$E$5:$E$201,,FALSE)</f>
        <v>12</v>
      </c>
      <c r="E23" s="951">
        <f t="array" ref="E23">XLOOKUP($A23,'Crop Chart'!$A$5:$A$201,'Crop Chart'!$I$5:$I$201,,FALSE)</f>
        <v>30</v>
      </c>
      <c r="F23" s="951">
        <f t="array" ref="F23">XLOOKUP($A23,'Crop Chart'!$A$5:$A$201,'Crop Chart'!$P$5:$P$201,,FALSE)</f>
        <v>72</v>
      </c>
      <c r="G23" s="951">
        <f t="array" ref="G23">XLOOKUP($A23,'Crop Chart'!$A$5:$A$201,'Crop Chart'!$Q$5:$Q$201,,FALSE)</f>
        <v>1</v>
      </c>
      <c r="H23" s="951" t="str">
        <f t="array" ref="H23">XLOOKUP($A23,'Crop Chart'!$A$5:$A$201,'Crop Chart'!$Y$5:$Y$201,,FALSE)</f>
        <v>Fertile</v>
      </c>
      <c r="I23" s="951" t="str">
        <f t="array" ref="I23">XLOOKUP($A23,'Crop Chart'!$A$5:$A$201,'Crop Chart'!$X$5:$X$201,,FALSE)</f>
        <v>Vacuum seeder</v>
      </c>
      <c r="J23" s="953">
        <f t="array" ref="J23">'Crop Chart'!$H$2*12*B23/D23/F23*XLOOKUP(A23,'Crop Chart'!$A$5:$A$203,'Crop Chart'!$T$5:$T$203,,0)</f>
        <v>4.694444444</v>
      </c>
      <c r="K23" s="952" t="str">
        <f t="array" ref="K23">XLOOKUP($A23,'Crop Chart'!$A$5:$A$201,'Crop Chart'!$U$5:$U$201,,FALSE)</f>
        <v>25°C</v>
      </c>
      <c r="L23" s="952" t="str">
        <f t="array" ref="L23">XLOOKUP($A23,'Crop Chart'!$A$5:$A$201,'Crop Chart'!$V$5:$V$201,,FALSE)</f>
        <v>77°F</v>
      </c>
      <c r="M23" s="951">
        <f t="array" ref="M23">XLOOKUP($A23,'Crop Chart'!$A$5:$A$201,'Crop Chart'!$W$5:$W$201,,FALSE)</f>
        <v>5</v>
      </c>
      <c r="N23" s="951" t="str">
        <f t="array" ref="N23">XLOOKUP($A23,'Crop Chart'!$A$5:$A$201,'Crop Chart'!$AA$5:$AA$201,,FALSE)</f>
        <v/>
      </c>
    </row>
    <row r="24" ht="15.75" customHeight="1">
      <c r="A24" s="950" t="s">
        <v>199</v>
      </c>
      <c r="B24" s="951">
        <f t="array" ref="B24">XLOOKUP($A24,'Crop Chart'!$A$5:$A$201,'Crop Chart'!$C$5:$C$201,,FALSE)</f>
        <v>3</v>
      </c>
      <c r="C24" s="952">
        <f t="array" ref="C24">XLOOKUP($A24,'Crop Chart'!$A$5:$A$201,'Crop Chart'!$D$5:$D$201,,FALSE)</f>
        <v>30</v>
      </c>
      <c r="D24" s="952">
        <f t="array" ref="D24">XLOOKUP($A24,'Crop Chart'!$A$5:$A$201,'Crop Chart'!$E$5:$E$201,,FALSE)</f>
        <v>12</v>
      </c>
      <c r="E24" s="951">
        <f t="array" ref="E24">XLOOKUP($A24,'Crop Chart'!$A$5:$A$201,'Crop Chart'!$I$5:$I$201,,FALSE)</f>
        <v>30</v>
      </c>
      <c r="F24" s="951">
        <f t="array" ref="F24">XLOOKUP($A24,'Crop Chart'!$A$5:$A$201,'Crop Chart'!$P$5:$P$201,,FALSE)</f>
        <v>72</v>
      </c>
      <c r="G24" s="951">
        <f t="array" ref="G24">XLOOKUP($A24,'Crop Chart'!$A$5:$A$201,'Crop Chart'!$Q$5:$Q$201,,FALSE)</f>
        <v>1</v>
      </c>
      <c r="H24" s="951" t="str">
        <f t="array" ref="H24">XLOOKUP($A24,'Crop Chart'!$A$5:$A$201,'Crop Chart'!$Y$5:$Y$201,,FALSE)</f>
        <v>Fertile</v>
      </c>
      <c r="I24" s="951" t="str">
        <f t="array" ref="I24">XLOOKUP($A24,'Crop Chart'!$A$5:$A$201,'Crop Chart'!$X$5:$X$201,,FALSE)</f>
        <v>Vacuum seeder</v>
      </c>
      <c r="J24" s="953">
        <f t="array" ref="J24">'Crop Chart'!$H$2*12*B24/D24/F24*XLOOKUP(A24,'Crop Chart'!$A$5:$A$203,'Crop Chart'!$T$5:$T$203,,0)</f>
        <v>3.520833333</v>
      </c>
      <c r="K24" s="952" t="str">
        <f t="array" ref="K24">XLOOKUP($A24,'Crop Chart'!$A$5:$A$201,'Crop Chart'!$U$5:$U$201,,FALSE)</f>
        <v>25°C</v>
      </c>
      <c r="L24" s="952" t="str">
        <f t="array" ref="L24">XLOOKUP($A24,'Crop Chart'!$A$5:$A$201,'Crop Chart'!$V$5:$V$201,,FALSE)</f>
        <v>77°F</v>
      </c>
      <c r="M24" s="951">
        <f t="array" ref="M24">XLOOKUP($A24,'Crop Chart'!$A$5:$A$201,'Crop Chart'!$W$5:$W$201,,FALSE)</f>
        <v>5</v>
      </c>
      <c r="N24" s="951" t="str">
        <f t="array" ref="N24">XLOOKUP($A24,'Crop Chart'!$A$5:$A$201,'Crop Chart'!$AA$5:$AA$201,,FALSE)</f>
        <v/>
      </c>
    </row>
    <row r="25" ht="15.75" customHeight="1">
      <c r="A25" s="950" t="s">
        <v>204</v>
      </c>
      <c r="B25" s="951">
        <f t="array" ref="B25">XLOOKUP($A25,'Crop Chart'!$A$5:$A$201,'Crop Chart'!$C$5:$C$201,,FALSE)</f>
        <v>3</v>
      </c>
      <c r="C25" s="952">
        <f t="array" ref="C25">XLOOKUP($A25,'Crop Chart'!$A$5:$A$201,'Crop Chart'!$D$5:$D$201,,FALSE)</f>
        <v>15</v>
      </c>
      <c r="D25" s="952">
        <f t="array" ref="D25">XLOOKUP($A25,'Crop Chart'!$A$5:$A$201,'Crop Chart'!$E$5:$E$201,,FALSE)</f>
        <v>6</v>
      </c>
      <c r="E25" s="951">
        <f t="array" ref="E25">XLOOKUP($A25,'Crop Chart'!$A$5:$A$201,'Crop Chart'!$I$5:$I$201,,FALSE)</f>
        <v>75</v>
      </c>
      <c r="F25" s="951">
        <f t="array" ref="F25">XLOOKUP($A25,'Crop Chart'!$A$5:$A$201,'Crop Chart'!$P$5:$P$201,,FALSE)</f>
        <v>400</v>
      </c>
      <c r="G25" s="951">
        <f t="array" ref="G25">XLOOKUP($A25,'Crop Chart'!$A$5:$A$201,'Crop Chart'!$Q$5:$Q$201,,FALSE)</f>
        <v>1</v>
      </c>
      <c r="H25" s="951" t="str">
        <f t="array" ref="H25">XLOOKUP($A25,'Crop Chart'!$A$5:$A$201,'Crop Chart'!$Y$5:$Y$201,,FALSE)</f>
        <v>Fertile</v>
      </c>
      <c r="I25" s="951" t="str">
        <f t="array" ref="I25">XLOOKUP($A25,'Crop Chart'!$A$5:$A$201,'Crop Chart'!$X$5:$X$201,,FALSE)</f>
        <v>By hand</v>
      </c>
      <c r="J25" s="953">
        <f t="array" ref="J25">'Crop Chart'!$H$2*12*B25/D25/F25*XLOOKUP(A25,'Crop Chart'!$A$5:$A$203,'Crop Chart'!$T$5:$T$203,,0)</f>
        <v>1.2675</v>
      </c>
      <c r="K25" s="952" t="str">
        <f t="array" ref="K25">XLOOKUP($A25,'Crop Chart'!$A$5:$A$201,'Crop Chart'!$U$5:$U$201,,FALSE)</f>
        <v>25°C</v>
      </c>
      <c r="L25" s="952" t="str">
        <f t="array" ref="L25">XLOOKUP($A25,'Crop Chart'!$A$5:$A$201,'Crop Chart'!$V$5:$V$201,,FALSE)</f>
        <v>77°F</v>
      </c>
      <c r="M25" s="951">
        <f t="array" ref="M25">XLOOKUP($A25,'Crop Chart'!$A$5:$A$201,'Crop Chart'!$W$5:$W$201,,FALSE)</f>
        <v>7</v>
      </c>
      <c r="N25" s="951" t="str">
        <f t="array" ref="N25">XLOOKUP($A25,'Crop Chart'!$A$5:$A$201,'Crop Chart'!$AA$5:$AA$201,,FALSE)</f>
        <v>400 seeds (100 per rows)</v>
      </c>
    </row>
    <row r="26" ht="15.75" customHeight="1">
      <c r="A26" s="950" t="s">
        <v>988</v>
      </c>
      <c r="B26" s="951" t="str">
        <f t="array" ref="B26">XLOOKUP($A26,'Crop Chart'!$A$5:$A$201,'Crop Chart'!$C$5:$C$201,,FALSE)</f>
        <v/>
      </c>
      <c r="C26" s="952" t="str">
        <f t="array" ref="C26">XLOOKUP($A26,'Crop Chart'!$A$5:$A$201,'Crop Chart'!$D$5:$D$201,,FALSE)</f>
        <v/>
      </c>
      <c r="D26" s="952" t="str">
        <f t="array" ref="D26">XLOOKUP($A26,'Crop Chart'!$A$5:$A$201,'Crop Chart'!$E$5:$E$201,,FALSE)</f>
        <v/>
      </c>
      <c r="E26" s="951" t="str">
        <f t="array" ref="E26">XLOOKUP($A26,'Crop Chart'!$A$5:$A$201,'Crop Chart'!$I$5:$I$201,,FALSE)</f>
        <v/>
      </c>
      <c r="F26" s="951" t="str">
        <f t="array" ref="F26">XLOOKUP($A26,'Crop Chart'!$A$5:$A$201,'Crop Chart'!$P$5:$P$201,,FALSE)</f>
        <v/>
      </c>
      <c r="G26" s="951" t="str">
        <f t="array" ref="G26">XLOOKUP($A26,'Crop Chart'!$A$5:$A$201,'Crop Chart'!$Q$5:$Q$201,,FALSE)</f>
        <v/>
      </c>
      <c r="H26" s="951" t="str">
        <f t="array" ref="H26">XLOOKUP($A26,'Crop Chart'!$A$5:$A$201,'Crop Chart'!$Y$5:$Y$201,,FALSE)</f>
        <v/>
      </c>
      <c r="I26" s="951" t="str">
        <f t="array" ref="I26">XLOOKUP($A26,'Crop Chart'!$A$5:$A$201,'Crop Chart'!$X$5:$X$201,,FALSE)</f>
        <v/>
      </c>
      <c r="J26" s="953" t="str">
        <f t="array" ref="J26">'Crop Chart'!$H$2*12*B26/D26/F26*XLOOKUP(A26,'Crop Chart'!$A$5:$A$203,'Crop Chart'!$T$5:$T$203,,0)</f>
        <v>#DIV/0!</v>
      </c>
      <c r="K26" s="952" t="str">
        <f t="array" ref="K26">XLOOKUP($A26,'Crop Chart'!$A$5:$A$201,'Crop Chart'!$U$5:$U$201,,FALSE)</f>
        <v/>
      </c>
      <c r="L26" s="952" t="str">
        <f t="array" ref="L26">XLOOKUP($A26,'Crop Chart'!$A$5:$A$201,'Crop Chart'!$V$5:$V$201,,FALSE)</f>
        <v/>
      </c>
      <c r="M26" s="951" t="str">
        <f t="array" ref="M26">XLOOKUP($A26,'Crop Chart'!$A$5:$A$201,'Crop Chart'!$W$5:$W$201,,FALSE)</f>
        <v/>
      </c>
      <c r="N26" s="951" t="str">
        <f t="array" ref="N26">XLOOKUP($A26,'Crop Chart'!$A$5:$A$201,'Crop Chart'!$AA$5:$AA$201,,FALSE)</f>
        <v/>
      </c>
    </row>
    <row r="27" ht="15.75" customHeight="1">
      <c r="A27" s="950" t="s">
        <v>1071</v>
      </c>
      <c r="B27" s="951" t="str">
        <f t="array" ref="B27">XLOOKUP($A27,'Crop Chart'!$A$5:$A$201,'Crop Chart'!$C$5:$C$201,,FALSE)</f>
        <v/>
      </c>
      <c r="C27" s="952" t="str">
        <f t="array" ref="C27">XLOOKUP($A27,'Crop Chart'!$A$5:$A$201,'Crop Chart'!$D$5:$D$201,,FALSE)</f>
        <v/>
      </c>
      <c r="D27" s="952" t="str">
        <f t="array" ref="D27">XLOOKUP($A27,'Crop Chart'!$A$5:$A$201,'Crop Chart'!$E$5:$E$201,,FALSE)</f>
        <v/>
      </c>
      <c r="E27" s="951" t="str">
        <f t="array" ref="E27">XLOOKUP($A27,'Crop Chart'!$A$5:$A$201,'Crop Chart'!$I$5:$I$201,,FALSE)</f>
        <v/>
      </c>
      <c r="F27" s="951" t="str">
        <f t="array" ref="F27">XLOOKUP($A27,'Crop Chart'!$A$5:$A$201,'Crop Chart'!$P$5:$P$201,,FALSE)</f>
        <v/>
      </c>
      <c r="G27" s="951" t="str">
        <f t="array" ref="G27">XLOOKUP($A27,'Crop Chart'!$A$5:$A$201,'Crop Chart'!$Q$5:$Q$201,,FALSE)</f>
        <v/>
      </c>
      <c r="H27" s="951" t="str">
        <f t="array" ref="H27">XLOOKUP($A27,'Crop Chart'!$A$5:$A$201,'Crop Chart'!$Y$5:$Y$201,,FALSE)</f>
        <v/>
      </c>
      <c r="I27" s="951" t="str">
        <f t="array" ref="I27">XLOOKUP($A27,'Crop Chart'!$A$5:$A$201,'Crop Chart'!$X$5:$X$201,,FALSE)</f>
        <v/>
      </c>
      <c r="J27" s="953" t="str">
        <f t="array" ref="J27">'Crop Chart'!$H$2*12*B27/D27/F27*XLOOKUP(A27,'Crop Chart'!$A$5:$A$203,'Crop Chart'!$T$5:$T$203,,0)</f>
        <v>#DIV/0!</v>
      </c>
      <c r="K27" s="952" t="str">
        <f t="array" ref="K27">XLOOKUP($A27,'Crop Chart'!$A$5:$A$201,'Crop Chart'!$U$5:$U$201,,FALSE)</f>
        <v/>
      </c>
      <c r="L27" s="952" t="str">
        <f t="array" ref="L27">XLOOKUP($A27,'Crop Chart'!$A$5:$A$201,'Crop Chart'!$V$5:$V$201,,FALSE)</f>
        <v/>
      </c>
      <c r="M27" s="951" t="str">
        <f t="array" ref="M27">XLOOKUP($A27,'Crop Chart'!$A$5:$A$201,'Crop Chart'!$W$5:$W$201,,FALSE)</f>
        <v/>
      </c>
      <c r="N27" s="951" t="str">
        <f t="array" ref="N27">XLOOKUP($A27,'Crop Chart'!$A$5:$A$201,'Crop Chart'!$AA$5:$AA$201,,FALSE)</f>
        <v/>
      </c>
    </row>
    <row r="28" ht="15.75" customHeight="1">
      <c r="A28" s="950" t="s">
        <v>209</v>
      </c>
      <c r="B28" s="951">
        <f t="array" ref="B28">XLOOKUP($A28,'Crop Chart'!$A$5:$A$201,'Crop Chart'!$C$5:$C$201,,FALSE)</f>
        <v>3</v>
      </c>
      <c r="C28" s="952">
        <f t="array" ref="C28">XLOOKUP($A28,'Crop Chart'!$A$5:$A$201,'Crop Chart'!$D$5:$D$201,,FALSE)</f>
        <v>20</v>
      </c>
      <c r="D28" s="952">
        <f t="array" ref="D28">XLOOKUP($A28,'Crop Chart'!$A$5:$A$201,'Crop Chart'!$E$5:$E$201,,FALSE)</f>
        <v>8</v>
      </c>
      <c r="E28" s="951">
        <f t="array" ref="E28">XLOOKUP($A28,'Crop Chart'!$A$5:$A$201,'Crop Chart'!$I$5:$I$201,,FALSE)</f>
        <v>45</v>
      </c>
      <c r="F28" s="951">
        <f t="array" ref="F28">XLOOKUP($A28,'Crop Chart'!$A$5:$A$201,'Crop Chart'!$P$5:$P$201,,FALSE)</f>
        <v>128</v>
      </c>
      <c r="G28" s="951">
        <f t="array" ref="G28">XLOOKUP($A28,'Crop Chart'!$A$5:$A$201,'Crop Chart'!$Q$5:$Q$201,,FALSE)</f>
        <v>3</v>
      </c>
      <c r="H28" s="951" t="str">
        <f t="array" ref="H28">XLOOKUP($A28,'Crop Chart'!$A$5:$A$201,'Crop Chart'!$Y$5:$Y$201,,FALSE)</f>
        <v>Fertile</v>
      </c>
      <c r="I28" s="951" t="str">
        <f t="array" ref="I28">XLOOKUP($A28,'Crop Chart'!$A$5:$A$201,'Crop Chart'!$X$5:$X$201,,FALSE)</f>
        <v>By hand</v>
      </c>
      <c r="J28" s="953">
        <f t="array" ref="J28">'Crop Chart'!$H$2*12*B28/D28/F28*XLOOKUP(A28,'Crop Chart'!$A$5:$A$203,'Crop Chart'!$T$5:$T$203,,0)</f>
        <v>2.970703125</v>
      </c>
      <c r="K28" s="952" t="str">
        <f t="array" ref="K28">XLOOKUP($A28,'Crop Chart'!$A$5:$A$201,'Crop Chart'!$U$5:$U$201,,FALSE)</f>
        <v>27°C</v>
      </c>
      <c r="L28" s="952" t="str">
        <f t="array" ref="L28">XLOOKUP($A28,'Crop Chart'!$A$5:$A$201,'Crop Chart'!$V$5:$V$201,,FALSE)</f>
        <v>81°F</v>
      </c>
      <c r="M28" s="951">
        <f t="array" ref="M28">XLOOKUP($A28,'Crop Chart'!$A$5:$A$201,'Crop Chart'!$W$5:$W$201,,FALSE)</f>
        <v>5</v>
      </c>
      <c r="N28" s="951" t="str">
        <f t="array" ref="N28">XLOOKUP($A28,'Crop Chart'!$A$5:$A$201,'Crop Chart'!$AA$5:$AA$201,,FALSE)</f>
        <v>Drop 3-4 seeds per plug – Trim one week before transplanting</v>
      </c>
    </row>
    <row r="29" ht="15.75" customHeight="1">
      <c r="A29" s="950" t="s">
        <v>215</v>
      </c>
      <c r="B29" s="951">
        <f t="array" ref="B29">XLOOKUP($A29,'Crop Chart'!$A$5:$A$201,'Crop Chart'!$C$5:$C$201,,FALSE)</f>
        <v>3</v>
      </c>
      <c r="C29" s="952">
        <f t="array" ref="C29">XLOOKUP($A29,'Crop Chart'!$A$5:$A$201,'Crop Chart'!$D$5:$D$201,,FALSE)</f>
        <v>20</v>
      </c>
      <c r="D29" s="952">
        <f t="array" ref="D29">XLOOKUP($A29,'Crop Chart'!$A$5:$A$201,'Crop Chart'!$E$5:$E$201,,FALSE)</f>
        <v>8</v>
      </c>
      <c r="E29" s="951">
        <f t="array" ref="E29">XLOOKUP($A29,'Crop Chart'!$A$5:$A$201,'Crop Chart'!$I$5:$I$201,,FALSE)</f>
        <v>45</v>
      </c>
      <c r="F29" s="951">
        <f t="array" ref="F29">XLOOKUP($A29,'Crop Chart'!$A$5:$A$201,'Crop Chart'!$P$5:$P$201,,FALSE)</f>
        <v>128</v>
      </c>
      <c r="G29" s="951">
        <f t="array" ref="G29">XLOOKUP($A29,'Crop Chart'!$A$5:$A$201,'Crop Chart'!$Q$5:$Q$201,,FALSE)</f>
        <v>3</v>
      </c>
      <c r="H29" s="951" t="str">
        <f t="array" ref="H29">XLOOKUP($A29,'Crop Chart'!$A$5:$A$201,'Crop Chart'!$Y$5:$Y$201,,FALSE)</f>
        <v>Fertile</v>
      </c>
      <c r="I29" s="951" t="str">
        <f t="array" ref="I29">XLOOKUP($A29,'Crop Chart'!$A$5:$A$201,'Crop Chart'!$X$5:$X$201,,FALSE)</f>
        <v>By hand</v>
      </c>
      <c r="J29" s="953">
        <f t="array" ref="J29">'Crop Chart'!$H$2*12*B29/D29/F29*XLOOKUP(A29,'Crop Chart'!$A$5:$A$203,'Crop Chart'!$T$5:$T$203,,0)</f>
        <v>2.970703125</v>
      </c>
      <c r="K29" s="952" t="str">
        <f t="array" ref="K29">XLOOKUP($A29,'Crop Chart'!$A$5:$A$201,'Crop Chart'!$U$5:$U$201,,FALSE)</f>
        <v>27°C</v>
      </c>
      <c r="L29" s="952" t="str">
        <f t="array" ref="L29">XLOOKUP($A29,'Crop Chart'!$A$5:$A$201,'Crop Chart'!$V$5:$V$201,,FALSE)</f>
        <v>81°F</v>
      </c>
      <c r="M29" s="951">
        <f t="array" ref="M29">XLOOKUP($A29,'Crop Chart'!$A$5:$A$201,'Crop Chart'!$W$5:$W$201,,FALSE)</f>
        <v>5</v>
      </c>
      <c r="N29" s="951" t="str">
        <f t="array" ref="N29">XLOOKUP($A29,'Crop Chart'!$A$5:$A$201,'Crop Chart'!$AA$5:$AA$201,,FALSE)</f>
        <v>Drop 3-4 seeds per plug – Trim one week before transplanting</v>
      </c>
    </row>
    <row r="30" ht="15.75" customHeight="1">
      <c r="A30" s="950" t="s">
        <v>216</v>
      </c>
      <c r="B30" s="951">
        <f t="array" ref="B30">XLOOKUP($A30,'Crop Chart'!$A$5:$A$201,'Crop Chart'!$C$5:$C$201,,FALSE)</f>
        <v>3</v>
      </c>
      <c r="C30" s="952">
        <f t="array" ref="C30">XLOOKUP($A30,'Crop Chart'!$A$5:$A$201,'Crop Chart'!$D$5:$D$201,,FALSE)</f>
        <v>30</v>
      </c>
      <c r="D30" s="952">
        <f t="array" ref="D30">XLOOKUP($A30,'Crop Chart'!$A$5:$A$201,'Crop Chart'!$E$5:$E$201,,FALSE)</f>
        <v>12</v>
      </c>
      <c r="E30" s="951">
        <f t="array" ref="E30">XLOOKUP($A30,'Crop Chart'!$A$5:$A$201,'Crop Chart'!$I$5:$I$201,,FALSE)</f>
        <v>42</v>
      </c>
      <c r="F30" s="951">
        <f t="array" ref="F30">XLOOKUP($A30,'Crop Chart'!$A$5:$A$201,'Crop Chart'!$P$5:$P$201,,FALSE)</f>
        <v>128</v>
      </c>
      <c r="G30" s="951">
        <f t="array" ref="G30">XLOOKUP($A30,'Crop Chart'!$A$5:$A$201,'Crop Chart'!$Q$5:$Q$201,,FALSE)</f>
        <v>3</v>
      </c>
      <c r="H30" s="951" t="str">
        <f t="array" ref="H30">XLOOKUP($A30,'Crop Chart'!$A$5:$A$201,'Crop Chart'!$Y$5:$Y$201,,FALSE)</f>
        <v>Low fertility</v>
      </c>
      <c r="I30" s="951" t="str">
        <f t="array" ref="I30">XLOOKUP($A30,'Crop Chart'!$A$5:$A$201,'Crop Chart'!$X$5:$X$201,,FALSE)</f>
        <v>By hand</v>
      </c>
      <c r="J30" s="953">
        <f t="array" ref="J30">'Crop Chart'!$H$2*12*B30/D30/F30*XLOOKUP(A30,'Crop Chart'!$A$5:$A$203,'Crop Chart'!$T$5:$T$203,,0)</f>
        <v>1.98046875</v>
      </c>
      <c r="K30" s="952" t="str">
        <f t="array" ref="K30">XLOOKUP($A30,'Crop Chart'!$A$5:$A$201,'Crop Chart'!$U$5:$U$201,,FALSE)</f>
        <v>20°C</v>
      </c>
      <c r="L30" s="952" t="str">
        <f t="array" ref="L30">XLOOKUP($A30,'Crop Chart'!$A$5:$A$201,'Crop Chart'!$V$5:$V$201,,FALSE)</f>
        <v>68°F</v>
      </c>
      <c r="M30" s="951">
        <f t="array" ref="M30">XLOOKUP($A30,'Crop Chart'!$A$5:$A$201,'Crop Chart'!$W$5:$W$201,,FALSE)</f>
        <v>13</v>
      </c>
      <c r="N30" s="951" t="str">
        <f t="array" ref="N30">XLOOKUP($A30,'Crop Chart'!$A$5:$A$201,'Crop Chart'!$AA$5:$AA$201,,FALSE)</f>
        <v>3 seeds per cell.</v>
      </c>
    </row>
    <row r="31" ht="26.25" customHeight="1">
      <c r="A31" s="950" t="s">
        <v>234</v>
      </c>
      <c r="B31" s="951">
        <f t="array" ref="B31">XLOOKUP($A31,'Crop Chart'!$A$5:$A$201,'Crop Chart'!$C$5:$C$201,,FALSE)</f>
        <v>3</v>
      </c>
      <c r="C31" s="952">
        <f t="array" ref="C31">XLOOKUP($A31,'Crop Chart'!$A$5:$A$201,'Crop Chart'!$D$5:$D$201,,FALSE)</f>
        <v>20</v>
      </c>
      <c r="D31" s="952">
        <f t="array" ref="D31">XLOOKUP($A31,'Crop Chart'!$A$5:$A$201,'Crop Chart'!$E$5:$E$201,,FALSE)</f>
        <v>8</v>
      </c>
      <c r="E31" s="951">
        <f t="array" ref="E31">XLOOKUP($A31,'Crop Chart'!$A$5:$A$201,'Crop Chart'!$I$5:$I$201,,FALSE)</f>
        <v>28</v>
      </c>
      <c r="F31" s="951">
        <f t="array" ref="F31">XLOOKUP($A31,'Crop Chart'!$A$5:$A$201,'Crop Chart'!$P$5:$P$201,,FALSE)</f>
        <v>128</v>
      </c>
      <c r="G31" s="951">
        <f t="array" ref="G31">XLOOKUP($A31,'Crop Chart'!$A$5:$A$201,'Crop Chart'!$Q$5:$Q$201,,FALSE)</f>
        <v>2</v>
      </c>
      <c r="H31" s="951" t="str">
        <f t="array" ref="H31">XLOOKUP($A31,'Crop Chart'!$A$5:$A$201,'Crop Chart'!$Y$5:$Y$201,,FALSE)</f>
        <v>Fertile</v>
      </c>
      <c r="I31" s="951" t="str">
        <f t="array" ref="I31">XLOOKUP($A31,'Crop Chart'!$A$5:$A$201,'Crop Chart'!$X$5:$X$201,,FALSE)</f>
        <v>Vacuum seeder</v>
      </c>
      <c r="J31" s="953">
        <f t="array" ref="J31">'Crop Chart'!$H$2*12*B31/D31/F31*XLOOKUP(A31,'Crop Chart'!$A$5:$A$203,'Crop Chart'!$T$5:$T$203,,0)</f>
        <v>2.970703125</v>
      </c>
      <c r="K31" s="952" t="str">
        <f t="array" ref="K31">XLOOKUP($A31,'Crop Chart'!$A$5:$A$201,'Crop Chart'!$U$5:$U$201,,FALSE)</f>
        <v>25°C</v>
      </c>
      <c r="L31" s="952" t="str">
        <f t="array" ref="L31">XLOOKUP($A31,'Crop Chart'!$A$5:$A$201,'Crop Chart'!$V$5:$V$201,,FALSE)</f>
        <v>77°F</v>
      </c>
      <c r="M31" s="951">
        <f t="array" ref="M31">XLOOKUP($A31,'Crop Chart'!$A$5:$A$201,'Crop Chart'!$W$5:$W$201,,FALSE)</f>
        <v>4</v>
      </c>
      <c r="N31" s="951" t="str">
        <f t="array" ref="N31">XLOOKUP($A31,'Crop Chart'!$A$5:$A$201,'Crop Chart'!$AA$5:$AA$201,,FALSE)</f>
        <v/>
      </c>
    </row>
    <row r="32" ht="15.75" customHeight="1">
      <c r="A32" s="954" t="s">
        <v>236</v>
      </c>
      <c r="B32" s="951">
        <f t="array" ref="B32">XLOOKUP($A32,'Crop Chart'!$A$5:$A$201,'Crop Chart'!$C$5:$C$201,,FALSE)</f>
        <v>3</v>
      </c>
      <c r="C32" s="952">
        <f t="array" ref="C32">XLOOKUP($A32,'Crop Chart'!$A$5:$A$201,'Crop Chart'!$D$5:$D$201,,FALSE)</f>
        <v>20</v>
      </c>
      <c r="D32" s="952">
        <f t="array" ref="D32">XLOOKUP($A32,'Crop Chart'!$A$5:$A$201,'Crop Chart'!$E$5:$E$201,,FALSE)</f>
        <v>8</v>
      </c>
      <c r="E32" s="951">
        <f t="array" ref="E32">XLOOKUP($A32,'Crop Chart'!$A$5:$A$201,'Crop Chart'!$I$5:$I$201,,FALSE)</f>
        <v>30</v>
      </c>
      <c r="F32" s="951">
        <f t="array" ref="F32">XLOOKUP($A32,'Crop Chart'!$A$5:$A$201,'Crop Chart'!$P$5:$P$201,,FALSE)</f>
        <v>128</v>
      </c>
      <c r="G32" s="951">
        <f t="array" ref="G32">XLOOKUP($A32,'Crop Chart'!$A$5:$A$201,'Crop Chart'!$Q$5:$Q$201,,FALSE)</f>
        <v>1</v>
      </c>
      <c r="H32" s="951" t="str">
        <f t="array" ref="H32">XLOOKUP($A32,'Crop Chart'!$A$5:$A$201,'Crop Chart'!$Y$5:$Y$201,,FALSE)</f>
        <v>Fertile</v>
      </c>
      <c r="I32" s="951" t="str">
        <f t="array" ref="I32">XLOOKUP($A32,'Crop Chart'!$A$5:$A$201,'Crop Chart'!$X$5:$X$201,,FALSE)</f>
        <v>Vacuum seeder</v>
      </c>
      <c r="J32" s="953">
        <f t="array" ref="J32">'Crop Chart'!$H$2*12*B32/D32/F32*XLOOKUP(A32,'Crop Chart'!$A$5:$A$203,'Crop Chart'!$T$5:$T$203,,0)</f>
        <v>2.970703125</v>
      </c>
      <c r="K32" s="952" t="str">
        <f t="array" ref="K32">XLOOKUP($A32,'Crop Chart'!$A$5:$A$201,'Crop Chart'!$U$5:$U$201,,FALSE)</f>
        <v>25°C</v>
      </c>
      <c r="L32" s="952" t="str">
        <f t="array" ref="L32">XLOOKUP($A32,'Crop Chart'!$A$5:$A$201,'Crop Chart'!$V$5:$V$201,,FALSE)</f>
        <v>77°F</v>
      </c>
      <c r="M32" s="951">
        <f t="array" ref="M32">XLOOKUP($A32,'Crop Chart'!$A$5:$A$201,'Crop Chart'!$W$5:$W$201,,FALSE)</f>
        <v>7</v>
      </c>
      <c r="N32" s="951" t="str">
        <f t="array" ref="N32">XLOOKUP($A32,'Crop Chart'!$A$5:$A$201,'Crop Chart'!$AA$5:$AA$201,,FALSE)</f>
        <v/>
      </c>
    </row>
    <row r="33" ht="15.75" customHeight="1">
      <c r="A33" s="954" t="s">
        <v>241</v>
      </c>
      <c r="B33" s="951">
        <f t="array" ref="B33">XLOOKUP($A33,'Crop Chart'!$A$5:$A$201,'Crop Chart'!$C$5:$C$201,,FALSE)</f>
        <v>4</v>
      </c>
      <c r="C33" s="952">
        <f t="array" ref="C33">XLOOKUP($A33,'Crop Chart'!$A$5:$A$201,'Crop Chart'!$D$5:$D$201,,FALSE)</f>
        <v>15</v>
      </c>
      <c r="D33" s="952">
        <f t="array" ref="D33">XLOOKUP($A33,'Crop Chart'!$A$5:$A$201,'Crop Chart'!$E$5:$E$201,,FALSE)</f>
        <v>6</v>
      </c>
      <c r="E33" s="951">
        <f t="array" ref="E33">XLOOKUP($A33,'Crop Chart'!$A$5:$A$201,'Crop Chart'!$I$5:$I$201,,FALSE)</f>
        <v>30</v>
      </c>
      <c r="F33" s="951">
        <f t="array" ref="F33">XLOOKUP($A33,'Crop Chart'!$A$5:$A$201,'Crop Chart'!$P$5:$P$201,,FALSE)</f>
        <v>128</v>
      </c>
      <c r="G33" s="951">
        <f t="array" ref="G33">XLOOKUP($A33,'Crop Chart'!$A$5:$A$201,'Crop Chart'!$Q$5:$Q$201,,FALSE)</f>
        <v>1</v>
      </c>
      <c r="H33" s="951" t="str">
        <f t="array" ref="H33">XLOOKUP($A33,'Crop Chart'!$A$5:$A$201,'Crop Chart'!$Y$5:$Y$201,,FALSE)</f>
        <v>Low fertility</v>
      </c>
      <c r="I33" s="951" t="str">
        <f t="array" ref="I33">XLOOKUP($A33,'Crop Chart'!$A$5:$A$201,'Crop Chart'!$X$5:$X$201,,FALSE)</f>
        <v>Vacuum seeder</v>
      </c>
      <c r="J33" s="953">
        <f t="array" ref="J33">'Crop Chart'!$H$2*12*B33/D33/F33*XLOOKUP(A33,'Crop Chart'!$A$5:$A$203,'Crop Chart'!$T$5:$T$203,,0)</f>
        <v>5.28125</v>
      </c>
      <c r="K33" s="952" t="str">
        <f t="array" ref="K33">XLOOKUP($A33,'Crop Chart'!$A$5:$A$201,'Crop Chart'!$U$5:$U$201,,FALSE)</f>
        <v>20°C</v>
      </c>
      <c r="L33" s="952" t="str">
        <f t="array" ref="L33">XLOOKUP($A33,'Crop Chart'!$A$5:$A$201,'Crop Chart'!$V$5:$V$201,,FALSE)</f>
        <v>68°F</v>
      </c>
      <c r="M33" s="951">
        <f t="array" ref="M33">XLOOKUP($A33,'Crop Chart'!$A$5:$A$201,'Crop Chart'!$W$5:$W$201,,FALSE)</f>
        <v>4</v>
      </c>
      <c r="N33" s="951" t="str">
        <f t="array" ref="N33">XLOOKUP($A33,'Crop Chart'!$A$5:$A$201,'Crop Chart'!$AA$5:$AA$201,,FALSE)</f>
        <v/>
      </c>
    </row>
    <row r="34" ht="15.75" customHeight="1">
      <c r="A34" s="950" t="s">
        <v>253</v>
      </c>
      <c r="B34" s="951">
        <f t="array" ref="B34">XLOOKUP($A34,'Crop Chart'!$A$5:$A$201,'Crop Chart'!$C$5:$C$201,,FALSE)</f>
        <v>5</v>
      </c>
      <c r="C34" s="952">
        <f t="array" ref="C34">XLOOKUP($A34,'Crop Chart'!$A$5:$A$201,'Crop Chart'!$D$5:$D$201,,FALSE)</f>
        <v>12</v>
      </c>
      <c r="D34" s="952">
        <f t="array" ref="D34">XLOOKUP($A34,'Crop Chart'!$A$5:$A$201,'Crop Chart'!$E$5:$E$201,,FALSE)</f>
        <v>5</v>
      </c>
      <c r="E34" s="951">
        <f t="array" ref="E34">XLOOKUP($A34,'Crop Chart'!$A$5:$A$201,'Crop Chart'!$I$5:$I$201,,FALSE)</f>
        <v>30</v>
      </c>
      <c r="F34" s="951">
        <f t="array" ref="F34">XLOOKUP($A34,'Crop Chart'!$A$5:$A$201,'Crop Chart'!$P$5:$P$201,,FALSE)</f>
        <v>128</v>
      </c>
      <c r="G34" s="951">
        <f t="array" ref="G34">XLOOKUP($A34,'Crop Chart'!$A$5:$A$201,'Crop Chart'!$Q$5:$Q$201,,FALSE)</f>
        <v>1</v>
      </c>
      <c r="H34" s="951" t="str">
        <f t="array" ref="H34">XLOOKUP($A34,'Crop Chart'!$A$5:$A$201,'Crop Chart'!$Y$5:$Y$201,,FALSE)</f>
        <v>Fertile</v>
      </c>
      <c r="I34" s="951" t="str">
        <f t="array" ref="I34">XLOOKUP($A34,'Crop Chart'!$A$5:$A$201,'Crop Chart'!$X$5:$X$201,,FALSE)</f>
        <v>By hand</v>
      </c>
      <c r="J34" s="953">
        <f t="array" ref="J34">'Crop Chart'!$H$2*12*B34/D34/F34*XLOOKUP(A34,'Crop Chart'!$A$5:$A$203,'Crop Chart'!$T$5:$T$203,,0)</f>
        <v>7.921875</v>
      </c>
      <c r="K34" s="952" t="str">
        <f t="array" ref="K34">XLOOKUP($A34,'Crop Chart'!$A$5:$A$201,'Crop Chart'!$U$5:$U$201,,FALSE)</f>
        <v>20°C</v>
      </c>
      <c r="L34" s="952" t="str">
        <f t="array" ref="L34">XLOOKUP($A34,'Crop Chart'!$A$5:$A$201,'Crop Chart'!$V$5:$V$201,,FALSE)</f>
        <v>68°F</v>
      </c>
      <c r="M34" s="951">
        <f t="array" ref="M34">XLOOKUP($A34,'Crop Chart'!$A$5:$A$201,'Crop Chart'!$W$5:$W$201,,FALSE)</f>
        <v>5</v>
      </c>
      <c r="N34" s="951" t="str">
        <f t="array" ref="N34">XLOOKUP($A34,'Crop Chart'!$A$5:$A$201,'Crop Chart'!$AA$5:$AA$201,,FALSE)</f>
        <v>Keep seeds in fridge, germinate in a cool room </v>
      </c>
    </row>
    <row r="35" ht="15.75" customHeight="1">
      <c r="A35" s="950" t="s">
        <v>254</v>
      </c>
      <c r="B35" s="951">
        <f t="array" ref="B35">XLOOKUP($A35,'Crop Chart'!$A$5:$A$201,'Crop Chart'!$C$5:$C$201,,FALSE)</f>
        <v>1</v>
      </c>
      <c r="C35" s="952">
        <f t="array" ref="C35">XLOOKUP($A35,'Crop Chart'!$A$5:$A$201,'Crop Chart'!$D$5:$D$201,,FALSE)</f>
        <v>61</v>
      </c>
      <c r="D35" s="952">
        <f t="array" ref="D35">XLOOKUP($A35,'Crop Chart'!$A$5:$A$201,'Crop Chart'!$E$5:$E$201,,FALSE)</f>
        <v>24</v>
      </c>
      <c r="E35" s="951">
        <f t="array" ref="E35">XLOOKUP($A35,'Crop Chart'!$A$5:$A$201,'Crop Chart'!$I$5:$I$201,,FALSE)</f>
        <v>15</v>
      </c>
      <c r="F35" s="951">
        <f t="array" ref="F35">XLOOKUP($A35,'Crop Chart'!$A$5:$A$201,'Crop Chart'!$P$5:$P$201,,FALSE)</f>
        <v>72</v>
      </c>
      <c r="G35" s="951">
        <f t="array" ref="G35">XLOOKUP($A35,'Crop Chart'!$A$5:$A$201,'Crop Chart'!$Q$5:$Q$201,,FALSE)</f>
        <v>1</v>
      </c>
      <c r="H35" s="951" t="str">
        <f t="array" ref="H35">XLOOKUP($A35,'Crop Chart'!$A$5:$A$201,'Crop Chart'!$Y$5:$Y$201,,FALSE)</f>
        <v>Fertile</v>
      </c>
      <c r="I35" s="951" t="str">
        <f t="array" ref="I35">XLOOKUP($A35,'Crop Chart'!$A$5:$A$201,'Crop Chart'!$X$5:$X$201,,FALSE)</f>
        <v>By hand</v>
      </c>
      <c r="J35" s="953">
        <f t="array" ref="J35">'Crop Chart'!$H$2*12*B35/D35/F35*XLOOKUP(A35,'Crop Chart'!$A$5:$A$203,'Crop Chart'!$T$5:$T$203,,0)</f>
        <v>0.5868055556</v>
      </c>
      <c r="K35" s="952" t="str">
        <f t="array" ref="K35">XLOOKUP($A35,'Crop Chart'!$A$5:$A$201,'Crop Chart'!$U$5:$U$201,,FALSE)</f>
        <v>30°C</v>
      </c>
      <c r="L35" s="952" t="str">
        <f t="array" ref="L35">XLOOKUP($A35,'Crop Chart'!$A$5:$A$201,'Crop Chart'!$V$5:$V$201,,FALSE)</f>
        <v>86°F</v>
      </c>
      <c r="M35" s="951">
        <f t="array" ref="M35">XLOOKUP($A35,'Crop Chart'!$A$5:$A$201,'Crop Chart'!$W$5:$W$201,,FALSE)</f>
        <v>4</v>
      </c>
      <c r="N35" s="951" t="str">
        <f t="array" ref="N35">XLOOKUP($A35,'Crop Chart'!$A$5:$A$201,'Crop Chart'!$AA$5:$AA$201,,FALSE)</f>
        <v/>
      </c>
    </row>
    <row r="36" ht="15.75" customHeight="1">
      <c r="A36" s="950" t="s">
        <v>257</v>
      </c>
      <c r="B36" s="951">
        <f t="array" ref="B36">XLOOKUP($A36,'Crop Chart'!$A$5:$A$201,'Crop Chart'!$C$5:$C$201,,FALSE)</f>
        <v>2</v>
      </c>
      <c r="C36" s="952">
        <f t="array" ref="C36">XLOOKUP($A36,'Crop Chart'!$A$5:$A$201,'Crop Chart'!$D$5:$D$201,,FALSE)</f>
        <v>45</v>
      </c>
      <c r="D36" s="952">
        <f t="array" ref="D36">XLOOKUP($A36,'Crop Chart'!$A$5:$A$201,'Crop Chart'!$E$5:$E$201,,FALSE)</f>
        <v>18</v>
      </c>
      <c r="E36" s="951">
        <f t="array" ref="E36">XLOOKUP($A36,'Crop Chart'!$A$5:$A$201,'Crop Chart'!$I$5:$I$201,,FALSE)</f>
        <v>30</v>
      </c>
      <c r="F36" s="951">
        <f t="array" ref="F36">XLOOKUP($A36,'Crop Chart'!$A$5:$A$201,'Crop Chart'!$P$5:$P$201,,FALSE)</f>
        <v>72</v>
      </c>
      <c r="G36" s="951">
        <f t="array" ref="G36">XLOOKUP($A36,'Crop Chart'!$A$5:$A$201,'Crop Chart'!$Q$5:$Q$201,,FALSE)</f>
        <v>1</v>
      </c>
      <c r="H36" s="951" t="str">
        <f t="array" ref="H36">XLOOKUP($A36,'Crop Chart'!$A$5:$A$201,'Crop Chart'!$Y$5:$Y$201,,FALSE)</f>
        <v>Fertile</v>
      </c>
      <c r="I36" s="951" t="str">
        <f t="array" ref="I36">XLOOKUP($A36,'Crop Chart'!$A$5:$A$201,'Crop Chart'!$X$5:$X$201,,FALSE)</f>
        <v>By hand</v>
      </c>
      <c r="J36" s="953">
        <f t="array" ref="J36">'Crop Chart'!$H$2*12*B36/D36/F36*XLOOKUP(A36,'Crop Chart'!$A$5:$A$203,'Crop Chart'!$T$5:$T$203,,0)</f>
        <v>1.564814815</v>
      </c>
      <c r="K36" s="952" t="str">
        <f t="array" ref="K36">XLOOKUP($A36,'Crop Chart'!$A$5:$A$201,'Crop Chart'!$U$5:$U$201,,FALSE)</f>
        <v>30°C</v>
      </c>
      <c r="L36" s="952" t="str">
        <f t="array" ref="L36">XLOOKUP($A36,'Crop Chart'!$A$5:$A$201,'Crop Chart'!$V$5:$V$201,,FALSE)</f>
        <v>86°F</v>
      </c>
      <c r="M36" s="951">
        <f t="array" ref="M36">XLOOKUP($A36,'Crop Chart'!$A$5:$A$201,'Crop Chart'!$W$5:$W$201,,FALSE)</f>
        <v>7</v>
      </c>
      <c r="N36" s="951" t="str">
        <f t="array" ref="N36">XLOOKUP($A36,'Crop Chart'!$A$5:$A$201,'Crop Chart'!$AA$5:$AA$201,,FALSE)</f>
        <v/>
      </c>
    </row>
    <row r="37" ht="15.75" customHeight="1">
      <c r="A37" s="950" t="s">
        <v>273</v>
      </c>
      <c r="B37" s="951">
        <f t="array" ref="B37">XLOOKUP($A37,'Crop Chart'!$A$5:$A$201,'Crop Chart'!$C$5:$C$201,,FALSE)</f>
        <v>1</v>
      </c>
      <c r="C37" s="952">
        <f t="array" ref="C37">XLOOKUP($A37,'Crop Chart'!$A$5:$A$201,'Crop Chart'!$D$5:$D$201,,FALSE)</f>
        <v>75</v>
      </c>
      <c r="D37" s="952">
        <f t="array" ref="D37">XLOOKUP($A37,'Crop Chart'!$A$5:$A$201,'Crop Chart'!$E$5:$E$201,,FALSE)</f>
        <v>30</v>
      </c>
      <c r="E37" s="951">
        <f t="array" ref="E37">XLOOKUP($A37,'Crop Chart'!$A$5:$A$201,'Crop Chart'!$I$5:$I$201,,FALSE)</f>
        <v>15</v>
      </c>
      <c r="F37" s="951">
        <f t="array" ref="F37">XLOOKUP($A37,'Crop Chart'!$A$5:$A$201,'Crop Chart'!$P$5:$P$201,,FALSE)</f>
        <v>72</v>
      </c>
      <c r="G37" s="951">
        <f t="array" ref="G37">XLOOKUP($A37,'Crop Chart'!$A$5:$A$201,'Crop Chart'!$Q$5:$Q$201,,FALSE)</f>
        <v>1</v>
      </c>
      <c r="H37" s="951" t="str">
        <f t="array" ref="H37">XLOOKUP($A37,'Crop Chart'!$A$5:$A$201,'Crop Chart'!$Y$5:$Y$201,,FALSE)</f>
        <v>Fertile</v>
      </c>
      <c r="I37" s="951" t="str">
        <f t="array" ref="I37">XLOOKUP($A37,'Crop Chart'!$A$5:$A$201,'Crop Chart'!$X$5:$X$201,,FALSE)</f>
        <v>By hand</v>
      </c>
      <c r="J37" s="953">
        <f t="array" ref="J37">'Crop Chart'!$H$2*12*B37/D37/F37*XLOOKUP(A37,'Crop Chart'!$A$5:$A$203,'Crop Chart'!$T$5:$T$203,,0)</f>
        <v>0.4694444444</v>
      </c>
      <c r="K37" s="952" t="str">
        <f t="array" ref="K37">XLOOKUP($A37,'Crop Chart'!$A$5:$A$201,'Crop Chart'!$U$5:$U$201,,FALSE)</f>
        <v>30°C</v>
      </c>
      <c r="L37" s="952" t="str">
        <f t="array" ref="L37">XLOOKUP($A37,'Crop Chart'!$A$5:$A$201,'Crop Chart'!$V$5:$V$201,,FALSE)</f>
        <v>86°F</v>
      </c>
      <c r="M37" s="951">
        <f t="array" ref="M37">XLOOKUP($A37,'Crop Chart'!$A$5:$A$201,'Crop Chart'!$W$5:$W$201,,FALSE)</f>
        <v>5</v>
      </c>
      <c r="N37" s="951" t="str">
        <f t="array" ref="N37">XLOOKUP($A37,'Crop Chart'!$A$5:$A$201,'Crop Chart'!$AA$5:$AA$201,,FALSE)</f>
        <v/>
      </c>
    </row>
    <row r="38" ht="15.75" customHeight="1">
      <c r="A38" s="950" t="s">
        <v>276</v>
      </c>
      <c r="B38" s="951">
        <f t="array" ref="B38">XLOOKUP($A38,'Crop Chart'!$A$5:$A$201,'Crop Chart'!$C$5:$C$201,,FALSE)</f>
        <v>3</v>
      </c>
      <c r="C38" s="952">
        <f t="array" ref="C38">XLOOKUP($A38,'Crop Chart'!$A$5:$A$201,'Crop Chart'!$D$5:$D$201,,FALSE)</f>
        <v>20</v>
      </c>
      <c r="D38" s="952">
        <f t="array" ref="D38">XLOOKUP($A38,'Crop Chart'!$A$5:$A$201,'Crop Chart'!$E$5:$E$201,,FALSE)</f>
        <v>8</v>
      </c>
      <c r="E38" s="951">
        <f t="array" ref="E38">XLOOKUP($A38,'Crop Chart'!$A$5:$A$201,'Crop Chart'!$I$5:$I$201,,FALSE)</f>
        <v>30</v>
      </c>
      <c r="F38" s="951">
        <f t="array" ref="F38">XLOOKUP($A38,'Crop Chart'!$A$5:$A$201,'Crop Chart'!$P$5:$P$201,,FALSE)</f>
        <v>128</v>
      </c>
      <c r="G38" s="951">
        <f t="array" ref="G38">XLOOKUP($A38,'Crop Chart'!$A$5:$A$201,'Crop Chart'!$Q$5:$Q$201,,FALSE)</f>
        <v>1</v>
      </c>
      <c r="H38" s="951" t="str">
        <f t="array" ref="H38">XLOOKUP($A38,'Crop Chart'!$A$5:$A$201,'Crop Chart'!$Y$5:$Y$201,,FALSE)</f>
        <v>Fertile</v>
      </c>
      <c r="I38" s="951" t="str">
        <f t="array" ref="I38">XLOOKUP($A38,'Crop Chart'!$A$5:$A$201,'Crop Chart'!$X$5:$X$201,,FALSE)</f>
        <v>Vacuum seeder</v>
      </c>
      <c r="J38" s="953">
        <f t="array" ref="J38">'Crop Chart'!$H$2*12*B38/D38/F38*XLOOKUP(A38,'Crop Chart'!$A$5:$A$203,'Crop Chart'!$T$5:$T$203,,0)</f>
        <v>2.970703125</v>
      </c>
      <c r="K38" s="952" t="str">
        <f t="array" ref="K38">XLOOKUP($A38,'Crop Chart'!$A$5:$A$201,'Crop Chart'!$U$5:$U$201,,FALSE)</f>
        <v>30°C</v>
      </c>
      <c r="L38" s="952" t="str">
        <f t="array" ref="L38">XLOOKUP($A38,'Crop Chart'!$A$5:$A$201,'Crop Chart'!$V$5:$V$201,,FALSE)</f>
        <v>86°F</v>
      </c>
      <c r="M38" s="951">
        <f t="array" ref="M38">XLOOKUP($A38,'Crop Chart'!$A$5:$A$201,'Crop Chart'!$W$5:$W$201,,FALSE)</f>
        <v>3</v>
      </c>
      <c r="N38" s="951" t="str">
        <f t="array" ref="N38">XLOOKUP($A38,'Crop Chart'!$A$5:$A$201,'Crop Chart'!$AA$5:$AA$201,,FALSE)</f>
        <v/>
      </c>
    </row>
    <row r="39" ht="15.75" customHeight="1">
      <c r="A39" s="950" t="s">
        <v>279</v>
      </c>
      <c r="B39" s="951">
        <f t="array" ref="B39">XLOOKUP($A39,'Crop Chart'!$A$5:$A$201,'Crop Chart'!$C$5:$C$201,,FALSE)</f>
        <v>1</v>
      </c>
      <c r="C39" s="952">
        <f t="array" ref="C39">XLOOKUP($A39,'Crop Chart'!$A$5:$A$201,'Crop Chart'!$D$5:$D$201,,FALSE)</f>
        <v>90</v>
      </c>
      <c r="D39" s="952">
        <f t="array" ref="D39">XLOOKUP($A39,'Crop Chart'!$A$5:$A$201,'Crop Chart'!$E$5:$E$201,,FALSE)</f>
        <v>36</v>
      </c>
      <c r="E39" s="951">
        <f t="array" ref="E39">XLOOKUP($A39,'Crop Chart'!$A$5:$A$201,'Crop Chart'!$I$5:$I$201,,FALSE)</f>
        <v>15</v>
      </c>
      <c r="F39" s="951">
        <f t="array" ref="F39">XLOOKUP($A39,'Crop Chart'!$A$5:$A$201,'Crop Chart'!$P$5:$P$201,,FALSE)</f>
        <v>72</v>
      </c>
      <c r="G39" s="951">
        <f t="array" ref="G39">XLOOKUP($A39,'Crop Chart'!$A$5:$A$201,'Crop Chart'!$Q$5:$Q$201,,FALSE)</f>
        <v>1</v>
      </c>
      <c r="H39" s="951" t="str">
        <f t="array" ref="H39">XLOOKUP($A39,'Crop Chart'!$A$5:$A$201,'Crop Chart'!$Y$5:$Y$201,,FALSE)</f>
        <v>Fertile</v>
      </c>
      <c r="I39" s="951" t="str">
        <f t="array" ref="I39">XLOOKUP($A39,'Crop Chart'!$A$5:$A$201,'Crop Chart'!$X$5:$X$201,,FALSE)</f>
        <v>By hand</v>
      </c>
      <c r="J39" s="953">
        <f t="array" ref="J39">'Crop Chart'!$H$2*12*B39/D39/F39*XLOOKUP(A39,'Crop Chart'!$A$5:$A$203,'Crop Chart'!$T$5:$T$203,,0)</f>
        <v>0.3912037037</v>
      </c>
      <c r="K39" s="952" t="str">
        <f t="array" ref="K39">XLOOKUP($A39,'Crop Chart'!$A$5:$A$201,'Crop Chart'!$U$5:$U$201,,FALSE)</f>
        <v>30°C</v>
      </c>
      <c r="L39" s="952" t="str">
        <f t="array" ref="L39">XLOOKUP($A39,'Crop Chart'!$A$5:$A$201,'Crop Chart'!$V$5:$V$201,,FALSE)</f>
        <v>86°F</v>
      </c>
      <c r="M39" s="951">
        <f t="array" ref="M39">XLOOKUP($A39,'Crop Chart'!$A$5:$A$201,'Crop Chart'!$W$5:$W$201,,FALSE)</f>
        <v>4</v>
      </c>
      <c r="N39" s="951" t="str">
        <f t="array" ref="N39">XLOOKUP($A39,'Crop Chart'!$A$5:$A$201,'Crop Chart'!$AA$5:$AA$201,,FALSE)</f>
        <v/>
      </c>
    </row>
    <row r="40" ht="15.75" customHeight="1">
      <c r="A40" s="950"/>
      <c r="B40" s="951" t="str">
        <f t="array" ref="B40">XLOOKUP($A40,'Crop Chart'!$A$5:$A$201,'Crop Chart'!$C$5:$C$201,,FALSE)</f>
        <v/>
      </c>
      <c r="C40" s="952" t="str">
        <f t="array" ref="C40">XLOOKUP($A40,'Crop Chart'!$A$5:$A$201,'Crop Chart'!$D$5:$D$201,,FALSE)</f>
        <v/>
      </c>
      <c r="D40" s="952" t="str">
        <f t="array" ref="D40">XLOOKUP($A40,'Crop Chart'!$A$5:$A$201,'Crop Chart'!$E$5:$E$201,,FALSE)</f>
        <v/>
      </c>
      <c r="E40" s="951" t="str">
        <f t="array" ref="E40">XLOOKUP($A40,'Crop Chart'!$A$5:$A$201,'Crop Chart'!$I$5:$I$201,,FALSE)</f>
        <v/>
      </c>
      <c r="F40" s="951" t="str">
        <f t="array" ref="F40">XLOOKUP($A40,'Crop Chart'!$A$5:$A$201,'Crop Chart'!$P$5:$P$201,,FALSE)</f>
        <v/>
      </c>
      <c r="G40" s="951" t="str">
        <f t="array" ref="G40">XLOOKUP($A40,'Crop Chart'!$A$5:$A$201,'Crop Chart'!$Q$5:$Q$201,,FALSE)</f>
        <v/>
      </c>
      <c r="H40" s="951" t="str">
        <f t="array" ref="H40">XLOOKUP($A40,'Crop Chart'!$A$5:$A$201,'Crop Chart'!$Y$5:$Y$201,,FALSE)</f>
        <v/>
      </c>
      <c r="I40" s="951" t="str">
        <f t="array" ref="I40">XLOOKUP($A40,'Crop Chart'!$A$5:$A$201,'Crop Chart'!$X$5:$X$201,,FALSE)</f>
        <v/>
      </c>
      <c r="J40" s="951" t="str">
        <f t="array" ref="J40">'Crop Chart'!$H$2*12*B40/D40/F40*XLOOKUP(A40,'Crop Chart'!$A$5:$A$203,'Crop Chart'!$T$5:$T$203,,0)</f>
        <v>#DIV/0!</v>
      </c>
      <c r="K40" s="952" t="str">
        <f t="array" ref="K40">XLOOKUP($A40,'Crop Chart'!$A$5:$A$201,'Crop Chart'!$U$5:$U$201,,FALSE)</f>
        <v/>
      </c>
      <c r="L40" s="952" t="str">
        <f t="array" ref="L40">XLOOKUP($A40,'Crop Chart'!$A$5:$A$201,'Crop Chart'!$V$5:$V$201,,FALSE)</f>
        <v/>
      </c>
      <c r="M40" s="951" t="str">
        <f t="array" ref="M40">XLOOKUP($A40,'Crop Chart'!$A$5:$A$201,'Crop Chart'!$W$5:$W$201,,FALSE)</f>
        <v/>
      </c>
      <c r="N40" s="951" t="str">
        <f t="array" ref="N40">XLOOKUP($A40,'Crop Chart'!$A$5:$A$201,'Crop Chart'!$AA$5:$AA$201,,FALSE)</f>
        <v/>
      </c>
    </row>
    <row r="41" ht="15.75" customHeight="1">
      <c r="A41" s="954"/>
      <c r="B41" s="951" t="str">
        <f t="array" ref="B41">XLOOKUP($A41,'Crop Chart'!$A$5:$A$201,'Crop Chart'!$C$5:$C$201,,FALSE)</f>
        <v/>
      </c>
      <c r="C41" s="952" t="str">
        <f t="array" ref="C41">XLOOKUP($A41,'Crop Chart'!$A$5:$A$201,'Crop Chart'!$D$5:$D$201,,FALSE)</f>
        <v/>
      </c>
      <c r="D41" s="952" t="str">
        <f t="array" ref="D41">XLOOKUP($A41,'Crop Chart'!$A$5:$A$201,'Crop Chart'!$E$5:$E$201,,FALSE)</f>
        <v/>
      </c>
      <c r="E41" s="951" t="str">
        <f t="array" ref="E41">XLOOKUP($A41,'Crop Chart'!$A$5:$A$201,'Crop Chart'!$I$5:$I$201,,FALSE)</f>
        <v/>
      </c>
      <c r="F41" s="951" t="str">
        <f t="array" ref="F41">XLOOKUP($A41,'Crop Chart'!$A$5:$A$201,'Crop Chart'!$P$5:$P$201,,FALSE)</f>
        <v/>
      </c>
      <c r="G41" s="951" t="str">
        <f t="array" ref="G41">XLOOKUP($A41,'Crop Chart'!$A$5:$A$201,'Crop Chart'!$Q$5:$Q$201,,FALSE)</f>
        <v/>
      </c>
      <c r="H41" s="951" t="str">
        <f t="array" ref="H41">XLOOKUP($A41,'Crop Chart'!$A$5:$A$201,'Crop Chart'!$Y$5:$Y$201,,FALSE)</f>
        <v/>
      </c>
      <c r="I41" s="951" t="str">
        <f t="array" ref="I41">XLOOKUP($A41,'Crop Chart'!$A$5:$A$201,'Crop Chart'!$X$5:$X$201,,FALSE)</f>
        <v/>
      </c>
      <c r="J41" s="951" t="str">
        <f t="array" ref="J41">'Crop Chart'!$H$2*12*B41/D41/F41*XLOOKUP(A41,'Crop Chart'!$A$5:$A$203,'Crop Chart'!$T$5:$T$203,,0)</f>
        <v>#DIV/0!</v>
      </c>
      <c r="K41" s="952" t="str">
        <f t="array" ref="K41">XLOOKUP($A41,'Crop Chart'!$A$5:$A$201,'Crop Chart'!$U$5:$U$201,,FALSE)</f>
        <v/>
      </c>
      <c r="L41" s="952" t="str">
        <f t="array" ref="L41">XLOOKUP($A41,'Crop Chart'!$A$5:$A$201,'Crop Chart'!$V$5:$V$201,,FALSE)</f>
        <v/>
      </c>
      <c r="M41" s="951" t="str">
        <f t="array" ref="M41">XLOOKUP($A41,'Crop Chart'!$A$5:$A$201,'Crop Chart'!$W$5:$W$201,,FALSE)</f>
        <v/>
      </c>
      <c r="N41" s="951" t="str">
        <f t="array" ref="N41">XLOOKUP($A41,'Crop Chart'!$A$5:$A$201,'Crop Chart'!$AA$5:$AA$201,,FALSE)</f>
        <v/>
      </c>
    </row>
    <row r="42" ht="15.75" customHeight="1">
      <c r="A42" s="954"/>
      <c r="B42" s="951" t="str">
        <f t="array" ref="B42">XLOOKUP($A42,'Crop Chart'!$A$5:$A$201,'Crop Chart'!$C$5:$C$201,,FALSE)</f>
        <v/>
      </c>
      <c r="C42" s="952" t="str">
        <f t="array" ref="C42">XLOOKUP($A42,'Crop Chart'!$A$5:$A$201,'Crop Chart'!$D$5:$D$201,,FALSE)</f>
        <v/>
      </c>
      <c r="D42" s="952" t="str">
        <f t="array" ref="D42">XLOOKUP($A42,'Crop Chart'!$A$5:$A$201,'Crop Chart'!$E$5:$E$201,,FALSE)</f>
        <v/>
      </c>
      <c r="E42" s="951" t="str">
        <f t="array" ref="E42">XLOOKUP($A42,'Crop Chart'!$A$5:$A$201,'Crop Chart'!$I$5:$I$201,,FALSE)</f>
        <v/>
      </c>
      <c r="F42" s="951" t="str">
        <f t="array" ref="F42">XLOOKUP($A42,'Crop Chart'!$A$5:$A$201,'Crop Chart'!$P$5:$P$201,,FALSE)</f>
        <v/>
      </c>
      <c r="G42" s="951" t="str">
        <f t="array" ref="G42">XLOOKUP($A42,'Crop Chart'!$A$5:$A$201,'Crop Chart'!$Q$5:$Q$201,,FALSE)</f>
        <v/>
      </c>
      <c r="H42" s="951" t="str">
        <f t="array" ref="H42">XLOOKUP($A42,'Crop Chart'!$A$5:$A$201,'Crop Chart'!$Y$5:$Y$201,,FALSE)</f>
        <v/>
      </c>
      <c r="I42" s="951" t="str">
        <f t="array" ref="I42">XLOOKUP($A42,'Crop Chart'!$A$5:$A$201,'Crop Chart'!$X$5:$X$201,,FALSE)</f>
        <v/>
      </c>
      <c r="J42" s="951" t="str">
        <f t="array" ref="J42">'Crop Chart'!$H$2*12*B42/D42/F42*XLOOKUP(A42,'Crop Chart'!$A$5:$A$203,'Crop Chart'!$T$5:$T$203,,0)</f>
        <v>#DIV/0!</v>
      </c>
      <c r="K42" s="952" t="str">
        <f t="array" ref="K42">XLOOKUP($A42,'Crop Chart'!$A$5:$A$201,'Crop Chart'!$U$5:$U$201,,FALSE)</f>
        <v/>
      </c>
      <c r="L42" s="952" t="str">
        <f t="array" ref="L42">XLOOKUP($A42,'Crop Chart'!$A$5:$A$201,'Crop Chart'!$V$5:$V$201,,FALSE)</f>
        <v/>
      </c>
      <c r="M42" s="951" t="str">
        <f t="array" ref="M42">XLOOKUP($A42,'Crop Chart'!$A$5:$A$201,'Crop Chart'!$W$5:$W$201,,FALSE)</f>
        <v/>
      </c>
      <c r="N42" s="951" t="str">
        <f t="array" ref="N42">XLOOKUP($A42,'Crop Chart'!$A$5:$A$201,'Crop Chart'!$AA$5:$AA$201,,FALSE)</f>
        <v/>
      </c>
    </row>
    <row r="43" ht="15.75" customHeight="1">
      <c r="A43" s="954"/>
      <c r="B43" s="951" t="str">
        <f t="array" ref="B43">XLOOKUP($A43,'Crop Chart'!$A$5:$A$201,'Crop Chart'!$C$5:$C$201,,FALSE)</f>
        <v/>
      </c>
      <c r="C43" s="952" t="str">
        <f t="array" ref="C43">XLOOKUP($A43,'Crop Chart'!$A$5:$A$201,'Crop Chart'!$D$5:$D$201,,FALSE)</f>
        <v/>
      </c>
      <c r="D43" s="952" t="str">
        <f t="array" ref="D43">XLOOKUP($A43,'Crop Chart'!$A$5:$A$201,'Crop Chart'!$E$5:$E$201,,FALSE)</f>
        <v/>
      </c>
      <c r="E43" s="951" t="str">
        <f t="array" ref="E43">XLOOKUP($A43,'Crop Chart'!$A$5:$A$201,'Crop Chart'!$I$5:$I$201,,FALSE)</f>
        <v/>
      </c>
      <c r="F43" s="951" t="str">
        <f t="array" ref="F43">XLOOKUP($A43,'Crop Chart'!$A$5:$A$201,'Crop Chart'!$P$5:$P$201,,FALSE)</f>
        <v/>
      </c>
      <c r="G43" s="951" t="str">
        <f t="array" ref="G43">XLOOKUP($A43,'Crop Chart'!$A$5:$A$201,'Crop Chart'!$Q$5:$Q$201,,FALSE)</f>
        <v/>
      </c>
      <c r="H43" s="951" t="str">
        <f t="array" ref="H43">XLOOKUP($A43,'Crop Chart'!$A$5:$A$201,'Crop Chart'!$Y$5:$Y$201,,FALSE)</f>
        <v/>
      </c>
      <c r="I43" s="951" t="str">
        <f t="array" ref="I43">XLOOKUP($A43,'Crop Chart'!$A$5:$A$201,'Crop Chart'!$X$5:$X$201,,FALSE)</f>
        <v/>
      </c>
      <c r="J43" s="951" t="str">
        <f t="array" ref="J43">'Crop Chart'!$H$2*12*B43/D43/F43*XLOOKUP(A43,'Crop Chart'!$A$5:$A$203,'Crop Chart'!$T$5:$T$203,,0)</f>
        <v>#DIV/0!</v>
      </c>
      <c r="K43" s="952" t="str">
        <f t="array" ref="K43">XLOOKUP($A43,'Crop Chart'!$A$5:$A$201,'Crop Chart'!$U$5:$U$201,,FALSE)</f>
        <v/>
      </c>
      <c r="L43" s="952" t="str">
        <f t="array" ref="L43">XLOOKUP($A43,'Crop Chart'!$A$5:$A$201,'Crop Chart'!$V$5:$V$201,,FALSE)</f>
        <v/>
      </c>
      <c r="M43" s="951" t="str">
        <f t="array" ref="M43">XLOOKUP($A43,'Crop Chart'!$A$5:$A$201,'Crop Chart'!$W$5:$W$201,,FALSE)</f>
        <v/>
      </c>
      <c r="N43" s="951" t="str">
        <f t="array" ref="N43">XLOOKUP($A43,'Crop Chart'!$A$5:$A$201,'Crop Chart'!$AA$5:$AA$201,,FALSE)</f>
        <v/>
      </c>
    </row>
    <row r="44" ht="15.75" customHeight="1">
      <c r="A44" s="954"/>
      <c r="B44" s="951" t="str">
        <f t="array" ref="B44">XLOOKUP($A44,'Crop Chart'!$A$5:$A$201,'Crop Chart'!$C$5:$C$201,,FALSE)</f>
        <v/>
      </c>
      <c r="C44" s="952" t="str">
        <f t="array" ref="C44">XLOOKUP($A44,'Crop Chart'!$A$5:$A$201,'Crop Chart'!$D$5:$D$201,,FALSE)</f>
        <v/>
      </c>
      <c r="D44" s="952" t="str">
        <f t="array" ref="D44">XLOOKUP($A44,'Crop Chart'!$A$5:$A$201,'Crop Chart'!$E$5:$E$201,,FALSE)</f>
        <v/>
      </c>
      <c r="E44" s="951" t="str">
        <f t="array" ref="E44">XLOOKUP($A44,'Crop Chart'!$A$5:$A$201,'Crop Chart'!$I$5:$I$201,,FALSE)</f>
        <v/>
      </c>
      <c r="F44" s="951" t="str">
        <f t="array" ref="F44">XLOOKUP($A44,'Crop Chart'!$A$5:$A$201,'Crop Chart'!$P$5:$P$201,,FALSE)</f>
        <v/>
      </c>
      <c r="G44" s="951" t="str">
        <f t="array" ref="G44">XLOOKUP($A44,'Crop Chart'!$A$5:$A$201,'Crop Chart'!$Q$5:$Q$201,,FALSE)</f>
        <v/>
      </c>
      <c r="H44" s="951" t="str">
        <f t="array" ref="H44">XLOOKUP($A44,'Crop Chart'!$A$5:$A$201,'Crop Chart'!$Y$5:$Y$201,,FALSE)</f>
        <v/>
      </c>
      <c r="I44" s="951" t="str">
        <f t="array" ref="I44">XLOOKUP($A44,'Crop Chart'!$A$5:$A$201,'Crop Chart'!$X$5:$X$201,,FALSE)</f>
        <v/>
      </c>
      <c r="J44" s="951" t="str">
        <f t="array" ref="J44">'Crop Chart'!$H$2*12*B44/D44/F44*XLOOKUP(A44,'Crop Chart'!$A$5:$A$203,'Crop Chart'!$T$5:$T$203,,0)</f>
        <v>#DIV/0!</v>
      </c>
      <c r="K44" s="952" t="str">
        <f t="array" ref="K44">XLOOKUP($A44,'Crop Chart'!$A$5:$A$201,'Crop Chart'!$U$5:$U$201,,FALSE)</f>
        <v/>
      </c>
      <c r="L44" s="952" t="str">
        <f t="array" ref="L44">XLOOKUP($A44,'Crop Chart'!$A$5:$A$201,'Crop Chart'!$V$5:$V$201,,FALSE)</f>
        <v/>
      </c>
      <c r="M44" s="951" t="str">
        <f t="array" ref="M44">XLOOKUP($A44,'Crop Chart'!$A$5:$A$201,'Crop Chart'!$W$5:$W$201,,FALSE)</f>
        <v/>
      </c>
      <c r="N44" s="951" t="str">
        <f t="array" ref="N44">XLOOKUP($A44,'Crop Chart'!$A$5:$A$201,'Crop Chart'!$AA$5:$AA$201,,FALSE)</f>
        <v/>
      </c>
    </row>
    <row r="45" ht="15.75" customHeight="1">
      <c r="A45" s="954"/>
      <c r="B45" s="951" t="str">
        <f t="array" ref="B45">XLOOKUP($A45,'Crop Chart'!$A$5:$A$201,'Crop Chart'!$C$5:$C$201,,FALSE)</f>
        <v/>
      </c>
      <c r="C45" s="952" t="str">
        <f t="array" ref="C45">XLOOKUP($A45,'Crop Chart'!$A$5:$A$201,'Crop Chart'!$D$5:$D$201,,FALSE)</f>
        <v/>
      </c>
      <c r="D45" s="952" t="str">
        <f t="array" ref="D45">XLOOKUP($A45,'Crop Chart'!$A$5:$A$201,'Crop Chart'!$E$5:$E$201,,FALSE)</f>
        <v/>
      </c>
      <c r="E45" s="951" t="str">
        <f t="array" ref="E45">XLOOKUP($A45,'Crop Chart'!$A$5:$A$201,'Crop Chart'!$I$5:$I$201,,FALSE)</f>
        <v/>
      </c>
      <c r="F45" s="951" t="str">
        <f t="array" ref="F45">XLOOKUP($A45,'Crop Chart'!$A$5:$A$201,'Crop Chart'!$P$5:$P$201,,FALSE)</f>
        <v/>
      </c>
      <c r="G45" s="951" t="str">
        <f t="array" ref="G45">XLOOKUP($A45,'Crop Chart'!$A$5:$A$201,'Crop Chart'!$Q$5:$Q$201,,FALSE)</f>
        <v/>
      </c>
      <c r="H45" s="951" t="str">
        <f t="array" ref="H45">XLOOKUP($A45,'Crop Chart'!$A$5:$A$201,'Crop Chart'!$Y$5:$Y$201,,FALSE)</f>
        <v/>
      </c>
      <c r="I45" s="951" t="str">
        <f t="array" ref="I45">XLOOKUP($A45,'Crop Chart'!$A$5:$A$201,'Crop Chart'!$X$5:$X$201,,FALSE)</f>
        <v/>
      </c>
      <c r="J45" s="951" t="str">
        <f t="array" ref="J45">'Crop Chart'!$H$2*12*B45/D45/F45*XLOOKUP(A45,'Crop Chart'!$A$5:$A$203,'Crop Chart'!$T$5:$T$203,,0)</f>
        <v>#DIV/0!</v>
      </c>
      <c r="K45" s="952" t="str">
        <f t="array" ref="K45">XLOOKUP($A45,'Crop Chart'!$A$5:$A$201,'Crop Chart'!$U$5:$U$201,,FALSE)</f>
        <v/>
      </c>
      <c r="L45" s="952" t="str">
        <f t="array" ref="L45">XLOOKUP($A45,'Crop Chart'!$A$5:$A$201,'Crop Chart'!$V$5:$V$201,,FALSE)</f>
        <v/>
      </c>
      <c r="M45" s="951" t="str">
        <f t="array" ref="M45">XLOOKUP($A45,'Crop Chart'!$A$5:$A$201,'Crop Chart'!$W$5:$W$201,,FALSE)</f>
        <v/>
      </c>
      <c r="N45" s="951" t="str">
        <f t="array" ref="N45">XLOOKUP($A45,'Crop Chart'!$A$5:$A$201,'Crop Chart'!$AA$5:$AA$201,,FALSE)</f>
        <v/>
      </c>
    </row>
    <row r="46" ht="15.75" customHeight="1">
      <c r="A46" s="954"/>
      <c r="B46" s="951" t="str">
        <f t="array" ref="B46">XLOOKUP($A46,'Crop Chart'!$A$5:$A$201,'Crop Chart'!$C$5:$C$201,,FALSE)</f>
        <v/>
      </c>
      <c r="C46" s="952" t="str">
        <f t="array" ref="C46">XLOOKUP($A46,'Crop Chart'!$A$5:$A$201,'Crop Chart'!$D$5:$D$201,,FALSE)</f>
        <v/>
      </c>
      <c r="D46" s="952" t="str">
        <f t="array" ref="D46">XLOOKUP($A46,'Crop Chart'!$A$5:$A$201,'Crop Chart'!$E$5:$E$201,,FALSE)</f>
        <v/>
      </c>
      <c r="E46" s="951" t="str">
        <f t="array" ref="E46">XLOOKUP($A46,'Crop Chart'!$A$5:$A$201,'Crop Chart'!$I$5:$I$201,,FALSE)</f>
        <v/>
      </c>
      <c r="F46" s="951" t="str">
        <f t="array" ref="F46">XLOOKUP($A46,'Crop Chart'!$A$5:$A$201,'Crop Chart'!$P$5:$P$201,,FALSE)</f>
        <v/>
      </c>
      <c r="G46" s="951" t="str">
        <f t="array" ref="G46">XLOOKUP($A46,'Crop Chart'!$A$5:$A$201,'Crop Chart'!$Q$5:$Q$201,,FALSE)</f>
        <v/>
      </c>
      <c r="H46" s="951" t="str">
        <f t="array" ref="H46">XLOOKUP($A46,'Crop Chart'!$A$5:$A$201,'Crop Chart'!$Y$5:$Y$201,,FALSE)</f>
        <v/>
      </c>
      <c r="I46" s="951" t="str">
        <f t="array" ref="I46">XLOOKUP($A46,'Crop Chart'!$A$5:$A$201,'Crop Chart'!$X$5:$X$201,,FALSE)</f>
        <v/>
      </c>
      <c r="J46" s="951" t="str">
        <f t="array" ref="J46">'Crop Chart'!$H$2*12*B46/D46/F46*XLOOKUP(A46,'Crop Chart'!$A$5:$A$203,'Crop Chart'!$T$5:$T$203,,0)</f>
        <v>#DIV/0!</v>
      </c>
      <c r="K46" s="952" t="str">
        <f t="array" ref="K46">XLOOKUP($A46,'Crop Chart'!$A$5:$A$201,'Crop Chart'!$U$5:$U$201,,FALSE)</f>
        <v/>
      </c>
      <c r="L46" s="952" t="str">
        <f t="array" ref="L46">XLOOKUP($A46,'Crop Chart'!$A$5:$A$201,'Crop Chart'!$V$5:$V$201,,FALSE)</f>
        <v/>
      </c>
      <c r="M46" s="951" t="str">
        <f t="array" ref="M46">XLOOKUP($A46,'Crop Chart'!$A$5:$A$201,'Crop Chart'!$W$5:$W$201,,FALSE)</f>
        <v/>
      </c>
      <c r="N46" s="951" t="str">
        <f t="array" ref="N46">XLOOKUP($A46,'Crop Chart'!$A$5:$A$201,'Crop Chart'!$AA$5:$AA$201,,FALSE)</f>
        <v/>
      </c>
    </row>
    <row r="47" ht="15.75" customHeight="1">
      <c r="A47" s="954"/>
      <c r="B47" s="951" t="str">
        <f t="array" ref="B47">XLOOKUP($A47,'Crop Chart'!$A$5:$A$201,'Crop Chart'!$C$5:$C$201,,FALSE)</f>
        <v/>
      </c>
      <c r="C47" s="952" t="str">
        <f t="array" ref="C47">XLOOKUP($A47,'Crop Chart'!$A$5:$A$201,'Crop Chart'!$D$5:$D$201,,FALSE)</f>
        <v/>
      </c>
      <c r="D47" s="952" t="str">
        <f t="array" ref="D47">XLOOKUP($A47,'Crop Chart'!$A$5:$A$201,'Crop Chart'!$E$5:$E$201,,FALSE)</f>
        <v/>
      </c>
      <c r="E47" s="951" t="str">
        <f t="array" ref="E47">XLOOKUP($A47,'Crop Chart'!$A$5:$A$201,'Crop Chart'!$I$5:$I$201,,FALSE)</f>
        <v/>
      </c>
      <c r="F47" s="951" t="str">
        <f t="array" ref="F47">XLOOKUP($A47,'Crop Chart'!$A$5:$A$201,'Crop Chart'!$P$5:$P$201,,FALSE)</f>
        <v/>
      </c>
      <c r="G47" s="951" t="str">
        <f t="array" ref="G47">XLOOKUP($A47,'Crop Chart'!$A$5:$A$201,'Crop Chart'!$Q$5:$Q$201,,FALSE)</f>
        <v/>
      </c>
      <c r="H47" s="951" t="str">
        <f t="array" ref="H47">XLOOKUP($A47,'Crop Chart'!$A$5:$A$201,'Crop Chart'!$Y$5:$Y$201,,FALSE)</f>
        <v/>
      </c>
      <c r="I47" s="951" t="str">
        <f t="array" ref="I47">XLOOKUP($A47,'Crop Chart'!$A$5:$A$201,'Crop Chart'!$X$5:$X$201,,FALSE)</f>
        <v/>
      </c>
      <c r="J47" s="951" t="str">
        <f t="array" ref="J47">'Crop Chart'!$H$2*12*B47/D47/F47*XLOOKUP(A47,'Crop Chart'!$A$5:$A$203,'Crop Chart'!$T$5:$T$203,,0)</f>
        <v>#DIV/0!</v>
      </c>
      <c r="K47" s="952" t="str">
        <f t="array" ref="K47">XLOOKUP($A47,'Crop Chart'!$A$5:$A$201,'Crop Chart'!$U$5:$U$201,,FALSE)</f>
        <v/>
      </c>
      <c r="L47" s="952" t="str">
        <f t="array" ref="L47">XLOOKUP($A47,'Crop Chart'!$A$5:$A$201,'Crop Chart'!$V$5:$V$201,,FALSE)</f>
        <v/>
      </c>
      <c r="M47" s="951" t="str">
        <f t="array" ref="M47">XLOOKUP($A47,'Crop Chart'!$A$5:$A$201,'Crop Chart'!$W$5:$W$201,,FALSE)</f>
        <v/>
      </c>
      <c r="N47" s="951" t="str">
        <f t="array" ref="N47">XLOOKUP($A47,'Crop Chart'!$A$5:$A$201,'Crop Chart'!$AA$5:$AA$201,,FALSE)</f>
        <v/>
      </c>
    </row>
    <row r="48" ht="15.75" customHeight="1">
      <c r="A48" s="954"/>
      <c r="B48" s="951" t="str">
        <f t="array" ref="B48">XLOOKUP($A48,'Crop Chart'!$A$5:$A$201,'Crop Chart'!$C$5:$C$201,,FALSE)</f>
        <v/>
      </c>
      <c r="C48" s="952" t="str">
        <f t="array" ref="C48">XLOOKUP($A48,'Crop Chart'!$A$5:$A$201,'Crop Chart'!$D$5:$D$201,,FALSE)</f>
        <v/>
      </c>
      <c r="D48" s="952" t="str">
        <f t="array" ref="D48">XLOOKUP($A48,'Crop Chart'!$A$5:$A$201,'Crop Chart'!$E$5:$E$201,,FALSE)</f>
        <v/>
      </c>
      <c r="E48" s="951" t="str">
        <f t="array" ref="E48">XLOOKUP($A48,'Crop Chart'!$A$5:$A$201,'Crop Chart'!$I$5:$I$201,,FALSE)</f>
        <v/>
      </c>
      <c r="F48" s="951" t="str">
        <f t="array" ref="F48">XLOOKUP($A48,'Crop Chart'!$A$5:$A$201,'Crop Chart'!$P$5:$P$201,,FALSE)</f>
        <v/>
      </c>
      <c r="G48" s="951" t="str">
        <f t="array" ref="G48">XLOOKUP($A48,'Crop Chart'!$A$5:$A$201,'Crop Chart'!$Q$5:$Q$201,,FALSE)</f>
        <v/>
      </c>
      <c r="H48" s="951" t="str">
        <f t="array" ref="H48">XLOOKUP($A48,'Crop Chart'!$A$5:$A$201,'Crop Chart'!$Y$5:$Y$201,,FALSE)</f>
        <v/>
      </c>
      <c r="I48" s="951" t="str">
        <f t="array" ref="I48">XLOOKUP($A48,'Crop Chart'!$A$5:$A$201,'Crop Chart'!$X$5:$X$201,,FALSE)</f>
        <v/>
      </c>
      <c r="J48" s="951" t="str">
        <f t="array" ref="J48">'Crop Chart'!$H$2*12*B48/D48/F48*XLOOKUP(A48,'Crop Chart'!$A$5:$A$203,'Crop Chart'!$T$5:$T$203,,0)</f>
        <v>#DIV/0!</v>
      </c>
      <c r="K48" s="952" t="str">
        <f t="array" ref="K48">XLOOKUP($A48,'Crop Chart'!$A$5:$A$201,'Crop Chart'!$U$5:$U$201,,FALSE)</f>
        <v/>
      </c>
      <c r="L48" s="952" t="str">
        <f t="array" ref="L48">XLOOKUP($A48,'Crop Chart'!$A$5:$A$201,'Crop Chart'!$V$5:$V$201,,FALSE)</f>
        <v/>
      </c>
      <c r="M48" s="951" t="str">
        <f t="array" ref="M48">XLOOKUP($A48,'Crop Chart'!$A$5:$A$201,'Crop Chart'!$W$5:$W$201,,FALSE)</f>
        <v/>
      </c>
      <c r="N48" s="951" t="str">
        <f t="array" ref="N48">XLOOKUP($A48,'Crop Chart'!$A$5:$A$201,'Crop Chart'!$AA$5:$AA$201,,FALSE)</f>
        <v/>
      </c>
    </row>
    <row r="49" ht="15.75" customHeight="1">
      <c r="A49" s="954"/>
      <c r="B49" s="951" t="str">
        <f t="array" ref="B49">XLOOKUP($A49,'Crop Chart'!$A$5:$A$201,'Crop Chart'!$C$5:$C$201,,FALSE)</f>
        <v/>
      </c>
      <c r="C49" s="952" t="str">
        <f t="array" ref="C49">XLOOKUP($A49,'Crop Chart'!$A$5:$A$201,'Crop Chart'!$D$5:$D$201,,FALSE)</f>
        <v/>
      </c>
      <c r="D49" s="952" t="str">
        <f t="array" ref="D49">XLOOKUP($A49,'Crop Chart'!$A$5:$A$201,'Crop Chart'!$E$5:$E$201,,FALSE)</f>
        <v/>
      </c>
      <c r="E49" s="951" t="str">
        <f t="array" ref="E49">XLOOKUP($A49,'Crop Chart'!$A$5:$A$201,'Crop Chart'!$I$5:$I$201,,FALSE)</f>
        <v/>
      </c>
      <c r="F49" s="951" t="str">
        <f t="array" ref="F49">XLOOKUP($A49,'Crop Chart'!$A$5:$A$201,'Crop Chart'!$P$5:$P$201,,FALSE)</f>
        <v/>
      </c>
      <c r="G49" s="951" t="str">
        <f t="array" ref="G49">XLOOKUP($A49,'Crop Chart'!$A$5:$A$201,'Crop Chart'!$Q$5:$Q$201,,FALSE)</f>
        <v/>
      </c>
      <c r="H49" s="951" t="str">
        <f t="array" ref="H49">XLOOKUP($A49,'Crop Chart'!$A$5:$A$201,'Crop Chart'!$Y$5:$Y$201,,FALSE)</f>
        <v/>
      </c>
      <c r="I49" s="951" t="str">
        <f t="array" ref="I49">XLOOKUP($A49,'Crop Chart'!$A$5:$A$201,'Crop Chart'!$X$5:$X$201,,FALSE)</f>
        <v/>
      </c>
      <c r="J49" s="951" t="str">
        <f t="array" ref="J49">'Crop Chart'!$H$2*12*B49/D49/F49*XLOOKUP(A49,'Crop Chart'!$A$5:$A$203,'Crop Chart'!$T$5:$T$203,,0)</f>
        <v>#DIV/0!</v>
      </c>
      <c r="K49" s="952" t="str">
        <f t="array" ref="K49">XLOOKUP($A49,'Crop Chart'!$A$5:$A$201,'Crop Chart'!$U$5:$U$201,,FALSE)</f>
        <v/>
      </c>
      <c r="L49" s="952" t="str">
        <f t="array" ref="L49">XLOOKUP($A49,'Crop Chart'!$A$5:$A$201,'Crop Chart'!$V$5:$V$201,,FALSE)</f>
        <v/>
      </c>
      <c r="M49" s="951" t="str">
        <f t="array" ref="M49">XLOOKUP($A49,'Crop Chart'!$A$5:$A$201,'Crop Chart'!$W$5:$W$201,,FALSE)</f>
        <v/>
      </c>
      <c r="N49" s="951" t="str">
        <f t="array" ref="N49">XLOOKUP($A49,'Crop Chart'!$A$5:$A$201,'Crop Chart'!$AA$5:$AA$201,,FALSE)</f>
        <v/>
      </c>
    </row>
    <row r="50" ht="15.75" customHeight="1">
      <c r="A50" s="954"/>
      <c r="B50" s="951" t="str">
        <f t="array" ref="B50">XLOOKUP($A50,'Crop Chart'!$A$5:$A$201,'Crop Chart'!$C$5:$C$201,,FALSE)</f>
        <v/>
      </c>
      <c r="C50" s="952" t="str">
        <f t="array" ref="C50">XLOOKUP($A50,'Crop Chart'!$A$5:$A$201,'Crop Chart'!$D$5:$D$201,,FALSE)</f>
        <v/>
      </c>
      <c r="D50" s="952" t="str">
        <f t="array" ref="D50">XLOOKUP($A50,'Crop Chart'!$A$5:$A$201,'Crop Chart'!$E$5:$E$201,,FALSE)</f>
        <v/>
      </c>
      <c r="E50" s="951" t="str">
        <f t="array" ref="E50">XLOOKUP($A50,'Crop Chart'!$A$5:$A$201,'Crop Chart'!$I$5:$I$201,,FALSE)</f>
        <v/>
      </c>
      <c r="F50" s="951" t="str">
        <f t="array" ref="F50">XLOOKUP($A50,'Crop Chart'!$A$5:$A$201,'Crop Chart'!$P$5:$P$201,,FALSE)</f>
        <v/>
      </c>
      <c r="G50" s="951" t="str">
        <f t="array" ref="G50">XLOOKUP($A50,'Crop Chart'!$A$5:$A$201,'Crop Chart'!$Q$5:$Q$201,,FALSE)</f>
        <v/>
      </c>
      <c r="H50" s="951" t="str">
        <f t="array" ref="H50">XLOOKUP($A50,'Crop Chart'!$A$5:$A$201,'Crop Chart'!$Y$5:$Y$201,,FALSE)</f>
        <v/>
      </c>
      <c r="I50" s="951" t="str">
        <f t="array" ref="I50">XLOOKUP($A50,'Crop Chart'!$A$5:$A$201,'Crop Chart'!$X$5:$X$201,,FALSE)</f>
        <v/>
      </c>
      <c r="J50" s="951" t="str">
        <f t="array" ref="J50">'Crop Chart'!$H$2*12*B50/D50/F50*XLOOKUP(A50,'Crop Chart'!$A$5:$A$203,'Crop Chart'!$T$5:$T$203,,0)</f>
        <v>#DIV/0!</v>
      </c>
      <c r="K50" s="952" t="str">
        <f t="array" ref="K50">XLOOKUP($A50,'Crop Chart'!$A$5:$A$201,'Crop Chart'!$U$5:$U$201,,FALSE)</f>
        <v/>
      </c>
      <c r="L50" s="952" t="str">
        <f t="array" ref="L50">XLOOKUP($A50,'Crop Chart'!$A$5:$A$201,'Crop Chart'!$V$5:$V$201,,FALSE)</f>
        <v/>
      </c>
      <c r="M50" s="951" t="str">
        <f t="array" ref="M50">XLOOKUP($A50,'Crop Chart'!$A$5:$A$201,'Crop Chart'!$W$5:$W$201,,FALSE)</f>
        <v/>
      </c>
      <c r="N50" s="951" t="str">
        <f t="array" ref="N50">XLOOKUP($A50,'Crop Chart'!$A$5:$A$201,'Crop Chart'!$AA$5:$AA$201,,FALSE)</f>
        <v/>
      </c>
    </row>
    <row r="51" ht="15.75" customHeight="1">
      <c r="A51" s="954"/>
      <c r="B51" s="951" t="str">
        <f t="array" ref="B51">XLOOKUP($A51,'Crop Chart'!$A$5:$A$201,'Crop Chart'!$C$5:$C$201,,FALSE)</f>
        <v/>
      </c>
      <c r="C51" s="952" t="str">
        <f t="array" ref="C51">XLOOKUP($A51,'Crop Chart'!$A$5:$A$201,'Crop Chart'!$D$5:$D$201,,FALSE)</f>
        <v/>
      </c>
      <c r="D51" s="952" t="str">
        <f t="array" ref="D51">XLOOKUP($A51,'Crop Chart'!$A$5:$A$201,'Crop Chart'!$E$5:$E$201,,FALSE)</f>
        <v/>
      </c>
      <c r="E51" s="951" t="str">
        <f t="array" ref="E51">XLOOKUP($A51,'Crop Chart'!$A$5:$A$201,'Crop Chart'!$I$5:$I$201,,FALSE)</f>
        <v/>
      </c>
      <c r="F51" s="951" t="str">
        <f t="array" ref="F51">XLOOKUP($A51,'Crop Chart'!$A$5:$A$201,'Crop Chart'!$P$5:$P$201,,FALSE)</f>
        <v/>
      </c>
      <c r="G51" s="951" t="str">
        <f t="array" ref="G51">XLOOKUP($A51,'Crop Chart'!$A$5:$A$201,'Crop Chart'!$Q$5:$Q$201,,FALSE)</f>
        <v/>
      </c>
      <c r="H51" s="951" t="str">
        <f t="array" ref="H51">XLOOKUP($A51,'Crop Chart'!$A$5:$A$201,'Crop Chart'!$Y$5:$Y$201,,FALSE)</f>
        <v/>
      </c>
      <c r="I51" s="951" t="str">
        <f t="array" ref="I51">XLOOKUP($A51,'Crop Chart'!$A$5:$A$201,'Crop Chart'!$X$5:$X$201,,FALSE)</f>
        <v/>
      </c>
      <c r="J51" s="951" t="str">
        <f t="array" ref="J51">'Crop Chart'!$H$2*12*B51/D51/F51*XLOOKUP(A51,'Crop Chart'!$A$5:$A$203,'Crop Chart'!$T$5:$T$203,,0)</f>
        <v>#DIV/0!</v>
      </c>
      <c r="K51" s="952" t="str">
        <f t="array" ref="K51">XLOOKUP($A51,'Crop Chart'!$A$5:$A$201,'Crop Chart'!$U$5:$U$201,,FALSE)</f>
        <v/>
      </c>
      <c r="L51" s="952" t="str">
        <f t="array" ref="L51">XLOOKUP($A51,'Crop Chart'!$A$5:$A$201,'Crop Chart'!$V$5:$V$201,,FALSE)</f>
        <v/>
      </c>
      <c r="M51" s="951" t="str">
        <f t="array" ref="M51">XLOOKUP($A51,'Crop Chart'!$A$5:$A$201,'Crop Chart'!$W$5:$W$201,,FALSE)</f>
        <v/>
      </c>
      <c r="N51" s="951" t="str">
        <f t="array" ref="N51">XLOOKUP($A51,'Crop Chart'!$A$5:$A$201,'Crop Chart'!$AA$5:$AA$201,,FALSE)</f>
        <v/>
      </c>
    </row>
    <row r="52" ht="15.75" customHeight="1">
      <c r="A52" s="954"/>
      <c r="B52" s="951" t="str">
        <f t="array" ref="B52">XLOOKUP($A52,'Crop Chart'!$A$5:$A$201,'Crop Chart'!$C$5:$C$201,,FALSE)</f>
        <v/>
      </c>
      <c r="C52" s="952" t="str">
        <f t="array" ref="C52">XLOOKUP($A52,'Crop Chart'!$A$5:$A$201,'Crop Chart'!$D$5:$D$201,,FALSE)</f>
        <v/>
      </c>
      <c r="D52" s="952" t="str">
        <f t="array" ref="D52">XLOOKUP($A52,'Crop Chart'!$A$5:$A$201,'Crop Chart'!$E$5:$E$201,,FALSE)</f>
        <v/>
      </c>
      <c r="E52" s="951" t="str">
        <f t="array" ref="E52">XLOOKUP($A52,'Crop Chart'!$A$5:$A$201,'Crop Chart'!$I$5:$I$201,,FALSE)</f>
        <v/>
      </c>
      <c r="F52" s="951" t="str">
        <f t="array" ref="F52">XLOOKUP($A52,'Crop Chart'!$A$5:$A$201,'Crop Chart'!$P$5:$P$201,,FALSE)</f>
        <v/>
      </c>
      <c r="G52" s="951" t="str">
        <f t="array" ref="G52">XLOOKUP($A52,'Crop Chart'!$A$5:$A$201,'Crop Chart'!$Q$5:$Q$201,,FALSE)</f>
        <v/>
      </c>
      <c r="H52" s="951" t="str">
        <f t="array" ref="H52">XLOOKUP($A52,'Crop Chart'!$A$5:$A$201,'Crop Chart'!$Y$5:$Y$201,,FALSE)</f>
        <v/>
      </c>
      <c r="I52" s="951" t="str">
        <f t="array" ref="I52">XLOOKUP($A52,'Crop Chart'!$A$5:$A$201,'Crop Chart'!$X$5:$X$201,,FALSE)</f>
        <v/>
      </c>
      <c r="J52" s="951" t="str">
        <f t="array" ref="J52">'Crop Chart'!$H$2*12*B52/D52/F52*XLOOKUP(A52,'Crop Chart'!$A$5:$A$203,'Crop Chart'!$T$5:$T$203,,0)</f>
        <v>#DIV/0!</v>
      </c>
      <c r="K52" s="952" t="str">
        <f t="array" ref="K52">XLOOKUP($A52,'Crop Chart'!$A$5:$A$201,'Crop Chart'!$U$5:$U$201,,FALSE)</f>
        <v/>
      </c>
      <c r="L52" s="952" t="str">
        <f t="array" ref="L52">XLOOKUP($A52,'Crop Chart'!$A$5:$A$201,'Crop Chart'!$V$5:$V$201,,FALSE)</f>
        <v/>
      </c>
      <c r="M52" s="951" t="str">
        <f t="array" ref="M52">XLOOKUP($A52,'Crop Chart'!$A$5:$A$201,'Crop Chart'!$W$5:$W$201,,FALSE)</f>
        <v/>
      </c>
      <c r="N52" s="951" t="str">
        <f t="array" ref="N52">XLOOKUP($A52,'Crop Chart'!$A$5:$A$201,'Crop Chart'!$AA$5:$AA$201,,FALSE)</f>
        <v/>
      </c>
    </row>
    <row r="53" ht="15.75" customHeight="1">
      <c r="A53" s="954"/>
      <c r="B53" s="951" t="str">
        <f t="array" ref="B53">XLOOKUP($A53,'Crop Chart'!$A$5:$A$201,'Crop Chart'!$C$5:$C$201,,FALSE)</f>
        <v/>
      </c>
      <c r="C53" s="952" t="str">
        <f t="array" ref="C53">XLOOKUP($A53,'Crop Chart'!$A$5:$A$201,'Crop Chart'!$D$5:$D$201,,FALSE)</f>
        <v/>
      </c>
      <c r="D53" s="952" t="str">
        <f t="array" ref="D53">XLOOKUP($A53,'Crop Chart'!$A$5:$A$201,'Crop Chart'!$E$5:$E$201,,FALSE)</f>
        <v/>
      </c>
      <c r="E53" s="951" t="str">
        <f t="array" ref="E53">XLOOKUP($A53,'Crop Chart'!$A$5:$A$201,'Crop Chart'!$I$5:$I$201,,FALSE)</f>
        <v/>
      </c>
      <c r="F53" s="951" t="str">
        <f t="array" ref="F53">XLOOKUP($A53,'Crop Chart'!$A$5:$A$201,'Crop Chart'!$P$5:$P$201,,FALSE)</f>
        <v/>
      </c>
      <c r="G53" s="951" t="str">
        <f t="array" ref="G53">XLOOKUP($A53,'Crop Chart'!$A$5:$A$201,'Crop Chart'!$Q$5:$Q$201,,FALSE)</f>
        <v/>
      </c>
      <c r="H53" s="951" t="str">
        <f t="array" ref="H53">XLOOKUP($A53,'Crop Chart'!$A$5:$A$201,'Crop Chart'!$Y$5:$Y$201,,FALSE)</f>
        <v/>
      </c>
      <c r="I53" s="951" t="str">
        <f t="array" ref="I53">XLOOKUP($A53,'Crop Chart'!$A$5:$A$201,'Crop Chart'!$X$5:$X$201,,FALSE)</f>
        <v/>
      </c>
      <c r="J53" s="951" t="str">
        <f t="array" ref="J53">'Crop Chart'!$H$2*12*B53/D53/F53*XLOOKUP(A53,'Crop Chart'!$A$5:$A$203,'Crop Chart'!$T$5:$T$203,,0)</f>
        <v>#DIV/0!</v>
      </c>
      <c r="K53" s="952" t="str">
        <f t="array" ref="K53">XLOOKUP($A53,'Crop Chart'!$A$5:$A$201,'Crop Chart'!$U$5:$U$201,,FALSE)</f>
        <v/>
      </c>
      <c r="L53" s="952" t="str">
        <f t="array" ref="L53">XLOOKUP($A53,'Crop Chart'!$A$5:$A$201,'Crop Chart'!$V$5:$V$201,,FALSE)</f>
        <v/>
      </c>
      <c r="M53" s="951" t="str">
        <f t="array" ref="M53">XLOOKUP($A53,'Crop Chart'!$A$5:$A$201,'Crop Chart'!$W$5:$W$201,,FALSE)</f>
        <v/>
      </c>
      <c r="N53" s="951" t="str">
        <f t="array" ref="N53">XLOOKUP($A53,'Crop Chart'!$A$5:$A$201,'Crop Chart'!$AA$5:$AA$201,,FALSE)</f>
        <v/>
      </c>
    </row>
    <row r="54" ht="15.75" customHeight="1">
      <c r="A54" s="954"/>
      <c r="B54" s="951" t="str">
        <f t="array" ref="B54">XLOOKUP($A54,'Crop Chart'!$A$5:$A$201,'Crop Chart'!$C$5:$C$201,,FALSE)</f>
        <v/>
      </c>
      <c r="C54" s="952" t="str">
        <f t="array" ref="C54">XLOOKUP($A54,'Crop Chart'!$A$5:$A$201,'Crop Chart'!$D$5:$D$201,,FALSE)</f>
        <v/>
      </c>
      <c r="D54" s="952" t="str">
        <f t="array" ref="D54">XLOOKUP($A54,'Crop Chart'!$A$5:$A$201,'Crop Chart'!$E$5:$E$201,,FALSE)</f>
        <v/>
      </c>
      <c r="E54" s="951" t="str">
        <f t="array" ref="E54">XLOOKUP($A54,'Crop Chart'!$A$5:$A$201,'Crop Chart'!$I$5:$I$201,,FALSE)</f>
        <v/>
      </c>
      <c r="F54" s="951" t="str">
        <f t="array" ref="F54">XLOOKUP($A54,'Crop Chart'!$A$5:$A$201,'Crop Chart'!$P$5:$P$201,,FALSE)</f>
        <v/>
      </c>
      <c r="G54" s="951" t="str">
        <f t="array" ref="G54">XLOOKUP($A54,'Crop Chart'!$A$5:$A$201,'Crop Chart'!$Q$5:$Q$201,,FALSE)</f>
        <v/>
      </c>
      <c r="H54" s="951" t="str">
        <f t="array" ref="H54">XLOOKUP($A54,'Crop Chart'!$A$5:$A$201,'Crop Chart'!$Y$5:$Y$201,,FALSE)</f>
        <v/>
      </c>
      <c r="I54" s="951" t="str">
        <f t="array" ref="I54">XLOOKUP($A54,'Crop Chart'!$A$5:$A$201,'Crop Chart'!$X$5:$X$201,,FALSE)</f>
        <v/>
      </c>
      <c r="J54" s="951" t="str">
        <f t="array" ref="J54">'Crop Chart'!$H$2*12*B54/D54/F54*XLOOKUP(A54,'Crop Chart'!$A$5:$A$203,'Crop Chart'!$T$5:$T$203,,0)</f>
        <v>#DIV/0!</v>
      </c>
      <c r="K54" s="952" t="str">
        <f t="array" ref="K54">XLOOKUP($A54,'Crop Chart'!$A$5:$A$201,'Crop Chart'!$U$5:$U$201,,FALSE)</f>
        <v/>
      </c>
      <c r="L54" s="952" t="str">
        <f t="array" ref="L54">XLOOKUP($A54,'Crop Chart'!$A$5:$A$201,'Crop Chart'!$V$5:$V$201,,FALSE)</f>
        <v/>
      </c>
      <c r="M54" s="951" t="str">
        <f t="array" ref="M54">XLOOKUP($A54,'Crop Chart'!$A$5:$A$201,'Crop Chart'!$W$5:$W$201,,FALSE)</f>
        <v/>
      </c>
      <c r="N54" s="951" t="str">
        <f t="array" ref="N54">XLOOKUP($A54,'Crop Chart'!$A$5:$A$201,'Crop Chart'!$AA$5:$AA$201,,FALSE)</f>
        <v/>
      </c>
    </row>
    <row r="55" ht="15.75" customHeight="1">
      <c r="A55" s="954"/>
      <c r="B55" s="951" t="str">
        <f t="array" ref="B55">XLOOKUP($A55,'Crop Chart'!$A$5:$A$201,'Crop Chart'!$C$5:$C$201,,FALSE)</f>
        <v/>
      </c>
      <c r="C55" s="952" t="str">
        <f t="array" ref="C55">XLOOKUP($A55,'Crop Chart'!$A$5:$A$201,'Crop Chart'!$D$5:$D$201,,FALSE)</f>
        <v/>
      </c>
      <c r="D55" s="952" t="str">
        <f t="array" ref="D55">XLOOKUP($A55,'Crop Chart'!$A$5:$A$201,'Crop Chart'!$E$5:$E$201,,FALSE)</f>
        <v/>
      </c>
      <c r="E55" s="951" t="str">
        <f t="array" ref="E55">XLOOKUP($A55,'Crop Chart'!$A$5:$A$201,'Crop Chart'!$I$5:$I$201,,FALSE)</f>
        <v/>
      </c>
      <c r="F55" s="951" t="str">
        <f t="array" ref="F55">XLOOKUP($A55,'Crop Chart'!$A$5:$A$201,'Crop Chart'!$P$5:$P$201,,FALSE)</f>
        <v/>
      </c>
      <c r="G55" s="951" t="str">
        <f t="array" ref="G55">XLOOKUP($A55,'Crop Chart'!$A$5:$A$201,'Crop Chart'!$Q$5:$Q$201,,FALSE)</f>
        <v/>
      </c>
      <c r="H55" s="951" t="str">
        <f t="array" ref="H55">XLOOKUP($A55,'Crop Chart'!$A$5:$A$201,'Crop Chart'!$Y$5:$Y$201,,FALSE)</f>
        <v/>
      </c>
      <c r="I55" s="951" t="str">
        <f t="array" ref="I55">XLOOKUP($A55,'Crop Chart'!$A$5:$A$201,'Crop Chart'!$X$5:$X$201,,FALSE)</f>
        <v/>
      </c>
      <c r="J55" s="951" t="str">
        <f t="array" ref="J55">'Crop Chart'!$H$2*12*B55/D55/F55*XLOOKUP(A55,'Crop Chart'!$A$5:$A$203,'Crop Chart'!$T$5:$T$203,,0)</f>
        <v>#DIV/0!</v>
      </c>
      <c r="K55" s="952" t="str">
        <f t="array" ref="K55">XLOOKUP($A55,'Crop Chart'!$A$5:$A$201,'Crop Chart'!$U$5:$U$201,,FALSE)</f>
        <v/>
      </c>
      <c r="L55" s="952" t="str">
        <f t="array" ref="L55">XLOOKUP($A55,'Crop Chart'!$A$5:$A$201,'Crop Chart'!$V$5:$V$201,,FALSE)</f>
        <v/>
      </c>
      <c r="M55" s="951" t="str">
        <f t="array" ref="M55">XLOOKUP($A55,'Crop Chart'!$A$5:$A$201,'Crop Chart'!$W$5:$W$201,,FALSE)</f>
        <v/>
      </c>
      <c r="N55" s="951" t="str">
        <f t="array" ref="N55">XLOOKUP($A55,'Crop Chart'!$A$5:$A$201,'Crop Chart'!$AA$5:$AA$201,,FALSE)</f>
        <v/>
      </c>
    </row>
    <row r="56" ht="15.75" customHeight="1">
      <c r="A56" s="954"/>
      <c r="B56" s="951" t="str">
        <f t="array" ref="B56">XLOOKUP($A56,'Crop Chart'!$A$5:$A$201,'Crop Chart'!$C$5:$C$201,,FALSE)</f>
        <v/>
      </c>
      <c r="C56" s="952" t="str">
        <f t="array" ref="C56">XLOOKUP($A56,'Crop Chart'!$A$5:$A$201,'Crop Chart'!$D$5:$D$201,,FALSE)</f>
        <v/>
      </c>
      <c r="D56" s="952" t="str">
        <f t="array" ref="D56">XLOOKUP($A56,'Crop Chart'!$A$5:$A$201,'Crop Chart'!$E$5:$E$201,,FALSE)</f>
        <v/>
      </c>
      <c r="E56" s="951" t="str">
        <f t="array" ref="E56">XLOOKUP($A56,'Crop Chart'!$A$5:$A$201,'Crop Chart'!$I$5:$I$201,,FALSE)</f>
        <v/>
      </c>
      <c r="F56" s="951" t="str">
        <f t="array" ref="F56">XLOOKUP($A56,'Crop Chart'!$A$5:$A$201,'Crop Chart'!$P$5:$P$201,,FALSE)</f>
        <v/>
      </c>
      <c r="G56" s="951" t="str">
        <f t="array" ref="G56">XLOOKUP($A56,'Crop Chart'!$A$5:$A$201,'Crop Chart'!$Q$5:$Q$201,,FALSE)</f>
        <v/>
      </c>
      <c r="H56" s="951" t="str">
        <f t="array" ref="H56">XLOOKUP($A56,'Crop Chart'!$A$5:$A$201,'Crop Chart'!$Y$5:$Y$201,,FALSE)</f>
        <v/>
      </c>
      <c r="I56" s="951" t="str">
        <f t="array" ref="I56">XLOOKUP($A56,'Crop Chart'!$A$5:$A$201,'Crop Chart'!$X$5:$X$201,,FALSE)</f>
        <v/>
      </c>
      <c r="J56" s="951" t="str">
        <f t="array" ref="J56">'Crop Chart'!$H$2*12*B56/D56/F56*XLOOKUP(A56,'Crop Chart'!$A$5:$A$203,'Crop Chart'!$T$5:$T$203,,0)</f>
        <v>#DIV/0!</v>
      </c>
      <c r="K56" s="952" t="str">
        <f t="array" ref="K56">XLOOKUP($A56,'Crop Chart'!$A$5:$A$201,'Crop Chart'!$U$5:$U$201,,FALSE)</f>
        <v/>
      </c>
      <c r="L56" s="952" t="str">
        <f t="array" ref="L56">XLOOKUP($A56,'Crop Chart'!$A$5:$A$201,'Crop Chart'!$V$5:$V$201,,FALSE)</f>
        <v/>
      </c>
      <c r="M56" s="951" t="str">
        <f t="array" ref="M56">XLOOKUP($A56,'Crop Chart'!$A$5:$A$201,'Crop Chart'!$W$5:$W$201,,FALSE)</f>
        <v/>
      </c>
      <c r="N56" s="951" t="str">
        <f t="array" ref="N56">XLOOKUP($A56,'Crop Chart'!$A$5:$A$201,'Crop Chart'!$AA$5:$AA$201,,FALSE)</f>
        <v/>
      </c>
    </row>
    <row r="57" ht="15.75" customHeight="1">
      <c r="A57" s="954"/>
      <c r="B57" s="951" t="str">
        <f t="array" ref="B57">XLOOKUP($A57,'Crop Chart'!$A$5:$A$201,'Crop Chart'!$C$5:$C$201,,FALSE)</f>
        <v/>
      </c>
      <c r="C57" s="952" t="str">
        <f t="array" ref="C57">XLOOKUP($A57,'Crop Chart'!$A$5:$A$201,'Crop Chart'!$D$5:$D$201,,FALSE)</f>
        <v/>
      </c>
      <c r="D57" s="952" t="str">
        <f t="array" ref="D57">XLOOKUP($A57,'Crop Chart'!$A$5:$A$201,'Crop Chart'!$E$5:$E$201,,FALSE)</f>
        <v/>
      </c>
      <c r="E57" s="951" t="str">
        <f t="array" ref="E57">XLOOKUP($A57,'Crop Chart'!$A$5:$A$201,'Crop Chart'!$I$5:$I$201,,FALSE)</f>
        <v/>
      </c>
      <c r="F57" s="951" t="str">
        <f t="array" ref="F57">XLOOKUP($A57,'Crop Chart'!$A$5:$A$201,'Crop Chart'!$P$5:$P$201,,FALSE)</f>
        <v/>
      </c>
      <c r="G57" s="951" t="str">
        <f t="array" ref="G57">XLOOKUP($A57,'Crop Chart'!$A$5:$A$201,'Crop Chart'!$Q$5:$Q$201,,FALSE)</f>
        <v/>
      </c>
      <c r="H57" s="951" t="str">
        <f t="array" ref="H57">XLOOKUP($A57,'Crop Chart'!$A$5:$A$201,'Crop Chart'!$Y$5:$Y$201,,FALSE)</f>
        <v/>
      </c>
      <c r="I57" s="951" t="str">
        <f t="array" ref="I57">XLOOKUP($A57,'Crop Chart'!$A$5:$A$201,'Crop Chart'!$X$5:$X$201,,FALSE)</f>
        <v/>
      </c>
      <c r="J57" s="951" t="str">
        <f t="array" ref="J57">'Crop Chart'!$H$2*12*B57/D57/F57*XLOOKUP(A57,'Crop Chart'!$A$5:$A$203,'Crop Chart'!$T$5:$T$203,,0)</f>
        <v>#DIV/0!</v>
      </c>
      <c r="K57" s="952" t="str">
        <f t="array" ref="K57">XLOOKUP($A57,'Crop Chart'!$A$5:$A$201,'Crop Chart'!$U$5:$U$201,,FALSE)</f>
        <v/>
      </c>
      <c r="L57" s="952" t="str">
        <f t="array" ref="L57">XLOOKUP($A57,'Crop Chart'!$A$5:$A$201,'Crop Chart'!$V$5:$V$201,,FALSE)</f>
        <v/>
      </c>
      <c r="M57" s="951" t="str">
        <f t="array" ref="M57">XLOOKUP($A57,'Crop Chart'!$A$5:$A$201,'Crop Chart'!$W$5:$W$201,,FALSE)</f>
        <v/>
      </c>
      <c r="N57" s="951" t="str">
        <f t="array" ref="N57">XLOOKUP($A57,'Crop Chart'!$A$5:$A$201,'Crop Chart'!$AA$5:$AA$201,,FALSE)</f>
        <v/>
      </c>
    </row>
    <row r="58" ht="15.75" customHeight="1">
      <c r="A58" s="954"/>
      <c r="B58" s="951" t="str">
        <f t="array" ref="B58">XLOOKUP($A58,'Crop Chart'!$A$5:$A$201,'Crop Chart'!$C$5:$C$201,,FALSE)</f>
        <v/>
      </c>
      <c r="C58" s="952" t="str">
        <f t="array" ref="C58">XLOOKUP($A58,'Crop Chart'!$A$5:$A$201,'Crop Chart'!$D$5:$D$201,,FALSE)</f>
        <v/>
      </c>
      <c r="D58" s="952" t="str">
        <f t="array" ref="D58">XLOOKUP($A58,'Crop Chart'!$A$5:$A$201,'Crop Chart'!$E$5:$E$201,,FALSE)</f>
        <v/>
      </c>
      <c r="E58" s="951" t="str">
        <f t="array" ref="E58">XLOOKUP($A58,'Crop Chart'!$A$5:$A$201,'Crop Chart'!$I$5:$I$201,,FALSE)</f>
        <v/>
      </c>
      <c r="F58" s="951" t="str">
        <f t="array" ref="F58">XLOOKUP($A58,'Crop Chart'!$A$5:$A$201,'Crop Chart'!$P$5:$P$201,,FALSE)</f>
        <v/>
      </c>
      <c r="G58" s="951" t="str">
        <f t="array" ref="G58">XLOOKUP($A58,'Crop Chart'!$A$5:$A$201,'Crop Chart'!$Q$5:$Q$201,,FALSE)</f>
        <v/>
      </c>
      <c r="H58" s="951" t="str">
        <f t="array" ref="H58">XLOOKUP($A58,'Crop Chart'!$A$5:$A$201,'Crop Chart'!$Y$5:$Y$201,,FALSE)</f>
        <v/>
      </c>
      <c r="I58" s="951" t="str">
        <f t="array" ref="I58">XLOOKUP($A58,'Crop Chart'!$A$5:$A$201,'Crop Chart'!$X$5:$X$201,,FALSE)</f>
        <v/>
      </c>
      <c r="J58" s="951" t="str">
        <f t="array" ref="J58">'Crop Chart'!$H$2*12*B58/D58/F58*XLOOKUP(A58,'Crop Chart'!$A$5:$A$203,'Crop Chart'!$T$5:$T$203,,0)</f>
        <v>#DIV/0!</v>
      </c>
      <c r="K58" s="952" t="str">
        <f t="array" ref="K58">XLOOKUP($A58,'Crop Chart'!$A$5:$A$201,'Crop Chart'!$U$5:$U$201,,FALSE)</f>
        <v/>
      </c>
      <c r="L58" s="952" t="str">
        <f t="array" ref="L58">XLOOKUP($A58,'Crop Chart'!$A$5:$A$201,'Crop Chart'!$V$5:$V$201,,FALSE)</f>
        <v/>
      </c>
      <c r="M58" s="951" t="str">
        <f t="array" ref="M58">XLOOKUP($A58,'Crop Chart'!$A$5:$A$201,'Crop Chart'!$W$5:$W$201,,FALSE)</f>
        <v/>
      </c>
      <c r="N58" s="951" t="str">
        <f t="array" ref="N58">XLOOKUP($A58,'Crop Chart'!$A$5:$A$201,'Crop Chart'!$AA$5:$AA$201,,FALSE)</f>
        <v/>
      </c>
    </row>
    <row r="59" ht="15.75" customHeight="1">
      <c r="A59" s="954"/>
      <c r="B59" s="951" t="str">
        <f t="array" ref="B59">XLOOKUP($A59,'Crop Chart'!$A$5:$A$201,'Crop Chart'!$C$5:$C$201,,FALSE)</f>
        <v/>
      </c>
      <c r="C59" s="952" t="str">
        <f t="array" ref="C59">XLOOKUP($A59,'Crop Chart'!$A$5:$A$201,'Crop Chart'!$D$5:$D$201,,FALSE)</f>
        <v/>
      </c>
      <c r="D59" s="952" t="str">
        <f t="array" ref="D59">XLOOKUP($A59,'Crop Chart'!$A$5:$A$201,'Crop Chart'!$E$5:$E$201,,FALSE)</f>
        <v/>
      </c>
      <c r="E59" s="951" t="str">
        <f t="array" ref="E59">XLOOKUP($A59,'Crop Chart'!$A$5:$A$201,'Crop Chart'!$I$5:$I$201,,FALSE)</f>
        <v/>
      </c>
      <c r="F59" s="951" t="str">
        <f t="array" ref="F59">XLOOKUP($A59,'Crop Chart'!$A$5:$A$201,'Crop Chart'!$P$5:$P$201,,FALSE)</f>
        <v/>
      </c>
      <c r="G59" s="951" t="str">
        <f t="array" ref="G59">XLOOKUP($A59,'Crop Chart'!$A$5:$A$201,'Crop Chart'!$Q$5:$Q$201,,FALSE)</f>
        <v/>
      </c>
      <c r="H59" s="951" t="str">
        <f t="array" ref="H59">XLOOKUP($A59,'Crop Chart'!$A$5:$A$201,'Crop Chart'!$Y$5:$Y$201,,FALSE)</f>
        <v/>
      </c>
      <c r="I59" s="951" t="str">
        <f t="array" ref="I59">XLOOKUP($A59,'Crop Chart'!$A$5:$A$201,'Crop Chart'!$X$5:$X$201,,FALSE)</f>
        <v/>
      </c>
      <c r="J59" s="951" t="str">
        <f t="array" ref="J59">'Crop Chart'!$H$2*12*B59/D59/F59*XLOOKUP(A59,'Crop Chart'!$A$5:$A$203,'Crop Chart'!$T$5:$T$203,,0)</f>
        <v>#DIV/0!</v>
      </c>
      <c r="K59" s="952" t="str">
        <f t="array" ref="K59">XLOOKUP($A59,'Crop Chart'!$A$5:$A$201,'Crop Chart'!$U$5:$U$201,,FALSE)</f>
        <v/>
      </c>
      <c r="L59" s="952" t="str">
        <f t="array" ref="L59">XLOOKUP($A59,'Crop Chart'!$A$5:$A$201,'Crop Chart'!$V$5:$V$201,,FALSE)</f>
        <v/>
      </c>
      <c r="M59" s="951" t="str">
        <f t="array" ref="M59">XLOOKUP($A59,'Crop Chart'!$A$5:$A$201,'Crop Chart'!$W$5:$W$201,,FALSE)</f>
        <v/>
      </c>
      <c r="N59" s="951" t="str">
        <f t="array" ref="N59">XLOOKUP($A59,'Crop Chart'!$A$5:$A$201,'Crop Chart'!$AA$5:$AA$201,,FALSE)</f>
        <v/>
      </c>
    </row>
    <row r="60" ht="15.75" customHeight="1">
      <c r="A60" s="954"/>
      <c r="B60" s="951" t="str">
        <f t="array" ref="B60">XLOOKUP($A60,'Crop Chart'!$A$5:$A$201,'Crop Chart'!$C$5:$C$201,,FALSE)</f>
        <v/>
      </c>
      <c r="C60" s="952" t="str">
        <f t="array" ref="C60">XLOOKUP($A60,'Crop Chart'!$A$5:$A$201,'Crop Chart'!$D$5:$D$201,,FALSE)</f>
        <v/>
      </c>
      <c r="D60" s="952" t="str">
        <f t="array" ref="D60">XLOOKUP($A60,'Crop Chart'!$A$5:$A$201,'Crop Chart'!$E$5:$E$201,,FALSE)</f>
        <v/>
      </c>
      <c r="E60" s="951" t="str">
        <f t="array" ref="E60">XLOOKUP($A60,'Crop Chart'!$A$5:$A$201,'Crop Chart'!$I$5:$I$201,,FALSE)</f>
        <v/>
      </c>
      <c r="F60" s="951" t="str">
        <f t="array" ref="F60">XLOOKUP($A60,'Crop Chart'!$A$5:$A$201,'Crop Chart'!$P$5:$P$201,,FALSE)</f>
        <v/>
      </c>
      <c r="G60" s="951" t="str">
        <f t="array" ref="G60">XLOOKUP($A60,'Crop Chart'!$A$5:$A$201,'Crop Chart'!$Q$5:$Q$201,,FALSE)</f>
        <v/>
      </c>
      <c r="H60" s="951" t="str">
        <f t="array" ref="H60">XLOOKUP($A60,'Crop Chart'!$A$5:$A$201,'Crop Chart'!$Y$5:$Y$201,,FALSE)</f>
        <v/>
      </c>
      <c r="I60" s="951" t="str">
        <f t="array" ref="I60">XLOOKUP($A60,'Crop Chart'!$A$5:$A$201,'Crop Chart'!$X$5:$X$201,,FALSE)</f>
        <v/>
      </c>
      <c r="J60" s="951" t="str">
        <f t="array" ref="J60">'Crop Chart'!$H$2*12*B60/D60/F60*XLOOKUP(A60,'Crop Chart'!$A$5:$A$203,'Crop Chart'!$T$5:$T$203,,0)</f>
        <v>#DIV/0!</v>
      </c>
      <c r="K60" s="952" t="str">
        <f t="array" ref="K60">XLOOKUP($A60,'Crop Chart'!$A$5:$A$201,'Crop Chart'!$U$5:$U$201,,FALSE)</f>
        <v/>
      </c>
      <c r="L60" s="952" t="str">
        <f t="array" ref="L60">XLOOKUP($A60,'Crop Chart'!$A$5:$A$201,'Crop Chart'!$V$5:$V$201,,FALSE)</f>
        <v/>
      </c>
      <c r="M60" s="951" t="str">
        <f t="array" ref="M60">XLOOKUP($A60,'Crop Chart'!$A$5:$A$201,'Crop Chart'!$W$5:$W$201,,FALSE)</f>
        <v/>
      </c>
      <c r="N60" s="951" t="str">
        <f t="array" ref="N60">XLOOKUP($A60,'Crop Chart'!$A$5:$A$201,'Crop Chart'!$AA$5:$AA$201,,FALSE)</f>
        <v/>
      </c>
    </row>
    <row r="61" ht="15.75" customHeight="1">
      <c r="A61" s="954"/>
      <c r="B61" s="951" t="str">
        <f t="array" ref="B61">XLOOKUP($A61,'Crop Chart'!$A$5:$A$201,'Crop Chart'!$C$5:$C$201,,FALSE)</f>
        <v/>
      </c>
      <c r="C61" s="952" t="str">
        <f t="array" ref="C61">XLOOKUP($A61,'Crop Chart'!$A$5:$A$201,'Crop Chart'!$D$5:$D$201,,FALSE)</f>
        <v/>
      </c>
      <c r="D61" s="952" t="str">
        <f t="array" ref="D61">XLOOKUP($A61,'Crop Chart'!$A$5:$A$201,'Crop Chart'!$E$5:$E$201,,FALSE)</f>
        <v/>
      </c>
      <c r="E61" s="951" t="str">
        <f t="array" ref="E61">XLOOKUP($A61,'Crop Chart'!$A$5:$A$201,'Crop Chart'!$I$5:$I$201,,FALSE)</f>
        <v/>
      </c>
      <c r="F61" s="951" t="str">
        <f t="array" ref="F61">XLOOKUP($A61,'Crop Chart'!$A$5:$A$201,'Crop Chart'!$P$5:$P$201,,FALSE)</f>
        <v/>
      </c>
      <c r="G61" s="951" t="str">
        <f t="array" ref="G61">XLOOKUP($A61,'Crop Chart'!$A$5:$A$201,'Crop Chart'!$Q$5:$Q$201,,FALSE)</f>
        <v/>
      </c>
      <c r="H61" s="951" t="str">
        <f t="array" ref="H61">XLOOKUP($A61,'Crop Chart'!$A$5:$A$201,'Crop Chart'!$Y$5:$Y$201,,FALSE)</f>
        <v/>
      </c>
      <c r="I61" s="951" t="str">
        <f t="array" ref="I61">XLOOKUP($A61,'Crop Chart'!$A$5:$A$201,'Crop Chart'!$X$5:$X$201,,FALSE)</f>
        <v/>
      </c>
      <c r="J61" s="951" t="str">
        <f t="array" ref="J61">'Crop Chart'!$H$2*12*B61/D61/F61*XLOOKUP(A61,'Crop Chart'!$A$5:$A$203,'Crop Chart'!$T$5:$T$203,,0)</f>
        <v>#DIV/0!</v>
      </c>
      <c r="K61" s="952" t="str">
        <f t="array" ref="K61">XLOOKUP($A61,'Crop Chart'!$A$5:$A$201,'Crop Chart'!$U$5:$U$201,,FALSE)</f>
        <v/>
      </c>
      <c r="L61" s="952" t="str">
        <f t="array" ref="L61">XLOOKUP($A61,'Crop Chart'!$A$5:$A$201,'Crop Chart'!$V$5:$V$201,,FALSE)</f>
        <v/>
      </c>
      <c r="M61" s="951" t="str">
        <f t="array" ref="M61">XLOOKUP($A61,'Crop Chart'!$A$5:$A$201,'Crop Chart'!$W$5:$W$201,,FALSE)</f>
        <v/>
      </c>
      <c r="N61" s="951" t="str">
        <f t="array" ref="N61">XLOOKUP($A61,'Crop Chart'!$A$5:$A$201,'Crop Chart'!$AA$5:$AA$201,,FALSE)</f>
        <v/>
      </c>
    </row>
    <row r="62" ht="15.75" customHeight="1">
      <c r="A62" s="954"/>
      <c r="B62" s="951" t="str">
        <f t="array" ref="B62">XLOOKUP($A62,'Crop Chart'!$A$5:$A$201,'Crop Chart'!$C$5:$C$201,,FALSE)</f>
        <v/>
      </c>
      <c r="C62" s="952" t="str">
        <f t="array" ref="C62">XLOOKUP($A62,'Crop Chart'!$A$5:$A$201,'Crop Chart'!$D$5:$D$201,,FALSE)</f>
        <v/>
      </c>
      <c r="D62" s="952" t="str">
        <f t="array" ref="D62">XLOOKUP($A62,'Crop Chart'!$A$5:$A$201,'Crop Chart'!$E$5:$E$201,,FALSE)</f>
        <v/>
      </c>
      <c r="E62" s="951" t="str">
        <f t="array" ref="E62">XLOOKUP($A62,'Crop Chart'!$A$5:$A$201,'Crop Chart'!$I$5:$I$201,,FALSE)</f>
        <v/>
      </c>
      <c r="F62" s="951" t="str">
        <f t="array" ref="F62">XLOOKUP($A62,'Crop Chart'!$A$5:$A$201,'Crop Chart'!$P$5:$P$201,,FALSE)</f>
        <v/>
      </c>
      <c r="G62" s="951" t="str">
        <f t="array" ref="G62">XLOOKUP($A62,'Crop Chart'!$A$5:$A$201,'Crop Chart'!$Q$5:$Q$201,,FALSE)</f>
        <v/>
      </c>
      <c r="H62" s="951" t="str">
        <f t="array" ref="H62">XLOOKUP($A62,'Crop Chart'!$A$5:$A$201,'Crop Chart'!$Y$5:$Y$201,,FALSE)</f>
        <v/>
      </c>
      <c r="I62" s="951" t="str">
        <f t="array" ref="I62">XLOOKUP($A62,'Crop Chart'!$A$5:$A$201,'Crop Chart'!$X$5:$X$201,,FALSE)</f>
        <v/>
      </c>
      <c r="J62" s="951" t="str">
        <f t="array" ref="J62">'Crop Chart'!$H$2*12*B62/D62/F62*XLOOKUP(A62,'Crop Chart'!$A$5:$A$203,'Crop Chart'!$T$5:$T$203,,0)</f>
        <v>#DIV/0!</v>
      </c>
      <c r="K62" s="952" t="str">
        <f t="array" ref="K62">XLOOKUP($A62,'Crop Chart'!$A$5:$A$201,'Crop Chart'!$U$5:$U$201,,FALSE)</f>
        <v/>
      </c>
      <c r="L62" s="952" t="str">
        <f t="array" ref="L62">XLOOKUP($A62,'Crop Chart'!$A$5:$A$201,'Crop Chart'!$V$5:$V$201,,FALSE)</f>
        <v/>
      </c>
      <c r="M62" s="951" t="str">
        <f t="array" ref="M62">XLOOKUP($A62,'Crop Chart'!$A$5:$A$201,'Crop Chart'!$W$5:$W$201,,FALSE)</f>
        <v/>
      </c>
      <c r="N62" s="951" t="str">
        <f t="array" ref="N62">XLOOKUP($A62,'Crop Chart'!$A$5:$A$201,'Crop Chart'!$AA$5:$AA$201,,FALSE)</f>
        <v/>
      </c>
    </row>
    <row r="63" ht="15.75" customHeight="1">
      <c r="A63" s="954"/>
      <c r="B63" s="951" t="str">
        <f t="array" ref="B63">XLOOKUP($A63,'Crop Chart'!$A$5:$A$201,'Crop Chart'!$C$5:$C$201,,FALSE)</f>
        <v/>
      </c>
      <c r="C63" s="952" t="str">
        <f t="array" ref="C63">XLOOKUP($A63,'Crop Chart'!$A$5:$A$201,'Crop Chart'!$D$5:$D$201,,FALSE)</f>
        <v/>
      </c>
      <c r="D63" s="952" t="str">
        <f t="array" ref="D63">XLOOKUP($A63,'Crop Chart'!$A$5:$A$201,'Crop Chart'!$E$5:$E$201,,FALSE)</f>
        <v/>
      </c>
      <c r="E63" s="951" t="str">
        <f t="array" ref="E63">XLOOKUP($A63,'Crop Chart'!$A$5:$A$201,'Crop Chart'!$I$5:$I$201,,FALSE)</f>
        <v/>
      </c>
      <c r="F63" s="951" t="str">
        <f t="array" ref="F63">XLOOKUP($A63,'Crop Chart'!$A$5:$A$201,'Crop Chart'!$P$5:$P$201,,FALSE)</f>
        <v/>
      </c>
      <c r="G63" s="951" t="str">
        <f t="array" ref="G63">XLOOKUP($A63,'Crop Chart'!$A$5:$A$201,'Crop Chart'!$Q$5:$Q$201,,FALSE)</f>
        <v/>
      </c>
      <c r="H63" s="951" t="str">
        <f t="array" ref="H63">XLOOKUP($A63,'Crop Chart'!$A$5:$A$201,'Crop Chart'!$Y$5:$Y$201,,FALSE)</f>
        <v/>
      </c>
      <c r="I63" s="951" t="str">
        <f t="array" ref="I63">XLOOKUP($A63,'Crop Chart'!$A$5:$A$201,'Crop Chart'!$X$5:$X$201,,FALSE)</f>
        <v/>
      </c>
      <c r="J63" s="951" t="str">
        <f t="array" ref="J63">'Crop Chart'!$H$2*12*B63/D63/F63*XLOOKUP(A63,'Crop Chart'!$A$5:$A$203,'Crop Chart'!$T$5:$T$203,,0)</f>
        <v>#DIV/0!</v>
      </c>
      <c r="K63" s="952" t="str">
        <f t="array" ref="K63">XLOOKUP($A63,'Crop Chart'!$A$5:$A$201,'Crop Chart'!$U$5:$U$201,,FALSE)</f>
        <v/>
      </c>
      <c r="L63" s="952" t="str">
        <f t="array" ref="L63">XLOOKUP($A63,'Crop Chart'!$A$5:$A$201,'Crop Chart'!$V$5:$V$201,,FALSE)</f>
        <v/>
      </c>
      <c r="M63" s="951" t="str">
        <f t="array" ref="M63">XLOOKUP($A63,'Crop Chart'!$A$5:$A$201,'Crop Chart'!$W$5:$W$201,,FALSE)</f>
        <v/>
      </c>
      <c r="N63" s="951" t="str">
        <f t="array" ref="N63">XLOOKUP($A63,'Crop Chart'!$A$5:$A$201,'Crop Chart'!$AA$5:$AA$201,,FALSE)</f>
        <v/>
      </c>
    </row>
    <row r="64" ht="15.75" customHeight="1">
      <c r="A64" s="954"/>
      <c r="B64" s="951" t="str">
        <f t="array" ref="B64">XLOOKUP($A64,'Crop Chart'!$A$5:$A$201,'Crop Chart'!$C$5:$C$201,,FALSE)</f>
        <v/>
      </c>
      <c r="C64" s="952" t="str">
        <f t="array" ref="C64">XLOOKUP($A64,'Crop Chart'!$A$5:$A$201,'Crop Chart'!$D$5:$D$201,,FALSE)</f>
        <v/>
      </c>
      <c r="D64" s="952" t="str">
        <f t="array" ref="D64">XLOOKUP($A64,'Crop Chart'!$A$5:$A$201,'Crop Chart'!$E$5:$E$201,,FALSE)</f>
        <v/>
      </c>
      <c r="E64" s="951" t="str">
        <f t="array" ref="E64">XLOOKUP($A64,'Crop Chart'!$A$5:$A$201,'Crop Chart'!$I$5:$I$201,,FALSE)</f>
        <v/>
      </c>
      <c r="F64" s="951" t="str">
        <f t="array" ref="F64">XLOOKUP($A64,'Crop Chart'!$A$5:$A$201,'Crop Chart'!$P$5:$P$201,,FALSE)</f>
        <v/>
      </c>
      <c r="G64" s="951" t="str">
        <f t="array" ref="G64">XLOOKUP($A64,'Crop Chart'!$A$5:$A$201,'Crop Chart'!$Q$5:$Q$201,,FALSE)</f>
        <v/>
      </c>
      <c r="H64" s="951" t="str">
        <f t="array" ref="H64">XLOOKUP($A64,'Crop Chart'!$A$5:$A$201,'Crop Chart'!$Y$5:$Y$201,,FALSE)</f>
        <v/>
      </c>
      <c r="I64" s="951" t="str">
        <f t="array" ref="I64">XLOOKUP($A64,'Crop Chart'!$A$5:$A$201,'Crop Chart'!$X$5:$X$201,,FALSE)</f>
        <v/>
      </c>
      <c r="J64" s="951" t="str">
        <f t="array" ref="J64">'Crop Chart'!$H$2*12*B64/D64/F64*XLOOKUP(A64,'Crop Chart'!$A$5:$A$203,'Crop Chart'!$T$5:$T$203,,0)</f>
        <v>#DIV/0!</v>
      </c>
      <c r="K64" s="952" t="str">
        <f t="array" ref="K64">XLOOKUP($A64,'Crop Chart'!$A$5:$A$201,'Crop Chart'!$U$5:$U$201,,FALSE)</f>
        <v/>
      </c>
      <c r="L64" s="952" t="str">
        <f t="array" ref="L64">XLOOKUP($A64,'Crop Chart'!$A$5:$A$201,'Crop Chart'!$V$5:$V$201,,FALSE)</f>
        <v/>
      </c>
      <c r="M64" s="951" t="str">
        <f t="array" ref="M64">XLOOKUP($A64,'Crop Chart'!$A$5:$A$201,'Crop Chart'!$W$5:$W$201,,FALSE)</f>
        <v/>
      </c>
      <c r="N64" s="951" t="str">
        <f t="array" ref="N64">XLOOKUP($A64,'Crop Chart'!$A$5:$A$201,'Crop Chart'!$AA$5:$AA$201,,FALSE)</f>
        <v/>
      </c>
    </row>
    <row r="65" ht="15.75" customHeight="1">
      <c r="A65" s="954"/>
      <c r="B65" s="951" t="str">
        <f t="array" ref="B65">XLOOKUP($A65,'Crop Chart'!$A$5:$A$201,'Crop Chart'!$C$5:$C$201,,FALSE)</f>
        <v/>
      </c>
      <c r="C65" s="952" t="str">
        <f t="array" ref="C65">XLOOKUP($A65,'Crop Chart'!$A$5:$A$201,'Crop Chart'!$D$5:$D$201,,FALSE)</f>
        <v/>
      </c>
      <c r="D65" s="952" t="str">
        <f t="array" ref="D65">XLOOKUP($A65,'Crop Chart'!$A$5:$A$201,'Crop Chart'!$E$5:$E$201,,FALSE)</f>
        <v/>
      </c>
      <c r="E65" s="951" t="str">
        <f t="array" ref="E65">XLOOKUP($A65,'Crop Chart'!$A$5:$A$201,'Crop Chart'!$I$5:$I$201,,FALSE)</f>
        <v/>
      </c>
      <c r="F65" s="951" t="str">
        <f t="array" ref="F65">XLOOKUP($A65,'Crop Chart'!$A$5:$A$201,'Crop Chart'!$P$5:$P$201,,FALSE)</f>
        <v/>
      </c>
      <c r="G65" s="951" t="str">
        <f t="array" ref="G65">XLOOKUP($A65,'Crop Chart'!$A$5:$A$201,'Crop Chart'!$Q$5:$Q$201,,FALSE)</f>
        <v/>
      </c>
      <c r="H65" s="951" t="str">
        <f t="array" ref="H65">XLOOKUP($A65,'Crop Chart'!$A$5:$A$201,'Crop Chart'!$Y$5:$Y$201,,FALSE)</f>
        <v/>
      </c>
      <c r="I65" s="951" t="str">
        <f t="array" ref="I65">XLOOKUP($A65,'Crop Chart'!$A$5:$A$201,'Crop Chart'!$X$5:$X$201,,FALSE)</f>
        <v/>
      </c>
      <c r="J65" s="951" t="str">
        <f t="array" ref="J65">'Crop Chart'!$H$2*12*B65/D65/F65*XLOOKUP(A65,'Crop Chart'!$A$5:$A$203,'Crop Chart'!$T$5:$T$203,,0)</f>
        <v>#DIV/0!</v>
      </c>
      <c r="K65" s="952" t="str">
        <f t="array" ref="K65">XLOOKUP($A65,'Crop Chart'!$A$5:$A$201,'Crop Chart'!$U$5:$U$201,,FALSE)</f>
        <v/>
      </c>
      <c r="L65" s="952" t="str">
        <f t="array" ref="L65">XLOOKUP($A65,'Crop Chart'!$A$5:$A$201,'Crop Chart'!$V$5:$V$201,,FALSE)</f>
        <v/>
      </c>
      <c r="M65" s="951" t="str">
        <f t="array" ref="M65">XLOOKUP($A65,'Crop Chart'!$A$5:$A$201,'Crop Chart'!$W$5:$W$201,,FALSE)</f>
        <v/>
      </c>
      <c r="N65" s="951" t="str">
        <f t="array" ref="N65">XLOOKUP($A65,'Crop Chart'!$A$5:$A$201,'Crop Chart'!$AA$5:$AA$201,,FALSE)</f>
        <v/>
      </c>
    </row>
    <row r="66" ht="15.75" customHeight="1">
      <c r="A66" s="954"/>
      <c r="B66" s="951" t="str">
        <f t="array" ref="B66">XLOOKUP($A66,'Crop Chart'!$A$5:$A$201,'Crop Chart'!$C$5:$C$201,,FALSE)</f>
        <v/>
      </c>
      <c r="C66" s="952" t="str">
        <f t="array" ref="C66">XLOOKUP($A66,'Crop Chart'!$A$5:$A$201,'Crop Chart'!$D$5:$D$201,,FALSE)</f>
        <v/>
      </c>
      <c r="D66" s="952" t="str">
        <f t="array" ref="D66">XLOOKUP($A66,'Crop Chart'!$A$5:$A$201,'Crop Chart'!$E$5:$E$201,,FALSE)</f>
        <v/>
      </c>
      <c r="E66" s="951" t="str">
        <f t="array" ref="E66">XLOOKUP($A66,'Crop Chart'!$A$5:$A$201,'Crop Chart'!$I$5:$I$201,,FALSE)</f>
        <v/>
      </c>
      <c r="F66" s="951" t="str">
        <f t="array" ref="F66">XLOOKUP($A66,'Crop Chart'!$A$5:$A$201,'Crop Chart'!$P$5:$P$201,,FALSE)</f>
        <v/>
      </c>
      <c r="G66" s="951" t="str">
        <f t="array" ref="G66">XLOOKUP($A66,'Crop Chart'!$A$5:$A$201,'Crop Chart'!$Q$5:$Q$201,,FALSE)</f>
        <v/>
      </c>
      <c r="H66" s="951" t="str">
        <f t="array" ref="H66">XLOOKUP($A66,'Crop Chart'!$A$5:$A$201,'Crop Chart'!$Y$5:$Y$201,,FALSE)</f>
        <v/>
      </c>
      <c r="I66" s="951" t="str">
        <f t="array" ref="I66">XLOOKUP($A66,'Crop Chart'!$A$5:$A$201,'Crop Chart'!$X$5:$X$201,,FALSE)</f>
        <v/>
      </c>
      <c r="J66" s="951" t="str">
        <f t="array" ref="J66">'Crop Chart'!$H$2*12*B66/D66/F66*XLOOKUP(A66,'Crop Chart'!$A$5:$A$203,'Crop Chart'!$T$5:$T$203,,0)</f>
        <v>#DIV/0!</v>
      </c>
      <c r="K66" s="952" t="str">
        <f t="array" ref="K66">XLOOKUP($A66,'Crop Chart'!$A$5:$A$201,'Crop Chart'!$U$5:$U$201,,FALSE)</f>
        <v/>
      </c>
      <c r="L66" s="952" t="str">
        <f t="array" ref="L66">XLOOKUP($A66,'Crop Chart'!$A$5:$A$201,'Crop Chart'!$V$5:$V$201,,FALSE)</f>
        <v/>
      </c>
      <c r="M66" s="951" t="str">
        <f t="array" ref="M66">XLOOKUP($A66,'Crop Chart'!$A$5:$A$201,'Crop Chart'!$W$5:$W$201,,FALSE)</f>
        <v/>
      </c>
      <c r="N66" s="951" t="str">
        <f t="array" ref="N66">XLOOKUP($A66,'Crop Chart'!$A$5:$A$201,'Crop Chart'!$AA$5:$AA$201,,FALSE)</f>
        <v/>
      </c>
    </row>
    <row r="67" ht="15.75" customHeight="1">
      <c r="A67" s="954"/>
      <c r="B67" s="951" t="str">
        <f t="array" ref="B67">XLOOKUP($A67,'Crop Chart'!$A$5:$A$201,'Crop Chart'!$C$5:$C$201,,FALSE)</f>
        <v/>
      </c>
      <c r="C67" s="952" t="str">
        <f t="array" ref="C67">XLOOKUP($A67,'Crop Chart'!$A$5:$A$201,'Crop Chart'!$D$5:$D$201,,FALSE)</f>
        <v/>
      </c>
      <c r="D67" s="952" t="str">
        <f t="array" ref="D67">XLOOKUP($A67,'Crop Chart'!$A$5:$A$201,'Crop Chart'!$E$5:$E$201,,FALSE)</f>
        <v/>
      </c>
      <c r="E67" s="951" t="str">
        <f t="array" ref="E67">XLOOKUP($A67,'Crop Chart'!$A$5:$A$201,'Crop Chart'!$I$5:$I$201,,FALSE)</f>
        <v/>
      </c>
      <c r="F67" s="951" t="str">
        <f t="array" ref="F67">XLOOKUP($A67,'Crop Chart'!$A$5:$A$201,'Crop Chart'!$P$5:$P$201,,FALSE)</f>
        <v/>
      </c>
      <c r="G67" s="951" t="str">
        <f t="array" ref="G67">XLOOKUP($A67,'Crop Chart'!$A$5:$A$201,'Crop Chart'!$Q$5:$Q$201,,FALSE)</f>
        <v/>
      </c>
      <c r="H67" s="951" t="str">
        <f t="array" ref="H67">XLOOKUP($A67,'Crop Chart'!$A$5:$A$201,'Crop Chart'!$Y$5:$Y$201,,FALSE)</f>
        <v/>
      </c>
      <c r="I67" s="951" t="str">
        <f t="array" ref="I67">XLOOKUP($A67,'Crop Chart'!$A$5:$A$201,'Crop Chart'!$X$5:$X$201,,FALSE)</f>
        <v/>
      </c>
      <c r="J67" s="951" t="str">
        <f t="array" ref="J67">'Crop Chart'!$H$2*12*B67/D67/F67*XLOOKUP(A67,'Crop Chart'!$A$5:$A$203,'Crop Chart'!$T$5:$T$203,,0)</f>
        <v>#DIV/0!</v>
      </c>
      <c r="K67" s="952" t="str">
        <f t="array" ref="K67">XLOOKUP($A67,'Crop Chart'!$A$5:$A$201,'Crop Chart'!$U$5:$U$201,,FALSE)</f>
        <v/>
      </c>
      <c r="L67" s="952" t="str">
        <f t="array" ref="L67">XLOOKUP($A67,'Crop Chart'!$A$5:$A$201,'Crop Chart'!$V$5:$V$201,,FALSE)</f>
        <v/>
      </c>
      <c r="M67" s="951" t="str">
        <f t="array" ref="M67">XLOOKUP($A67,'Crop Chart'!$A$5:$A$201,'Crop Chart'!$W$5:$W$201,,FALSE)</f>
        <v/>
      </c>
      <c r="N67" s="951" t="str">
        <f t="array" ref="N67">XLOOKUP($A67,'Crop Chart'!$A$5:$A$201,'Crop Chart'!$AA$5:$AA$201,,FALSE)</f>
        <v/>
      </c>
    </row>
    <row r="68" ht="15.75" customHeight="1">
      <c r="A68" s="954"/>
      <c r="B68" s="951" t="str">
        <f t="array" ref="B68">XLOOKUP($A68,'Crop Chart'!$A$5:$A$201,'Crop Chart'!$C$5:$C$201,,FALSE)</f>
        <v/>
      </c>
      <c r="C68" s="952" t="str">
        <f t="array" ref="C68">XLOOKUP($A68,'Crop Chart'!$A$5:$A$201,'Crop Chart'!$D$5:$D$201,,FALSE)</f>
        <v/>
      </c>
      <c r="D68" s="952" t="str">
        <f t="array" ref="D68">XLOOKUP($A68,'Crop Chart'!$A$5:$A$201,'Crop Chart'!$E$5:$E$201,,FALSE)</f>
        <v/>
      </c>
      <c r="E68" s="951" t="str">
        <f t="array" ref="E68">XLOOKUP($A68,'Crop Chart'!$A$5:$A$201,'Crop Chart'!$I$5:$I$201,,FALSE)</f>
        <v/>
      </c>
      <c r="F68" s="951" t="str">
        <f t="array" ref="F68">XLOOKUP($A68,'Crop Chart'!$A$5:$A$201,'Crop Chart'!$P$5:$P$201,,FALSE)</f>
        <v/>
      </c>
      <c r="G68" s="951" t="str">
        <f t="array" ref="G68">XLOOKUP($A68,'Crop Chart'!$A$5:$A$201,'Crop Chart'!$Q$5:$Q$201,,FALSE)</f>
        <v/>
      </c>
      <c r="H68" s="951" t="str">
        <f t="array" ref="H68">XLOOKUP($A68,'Crop Chart'!$A$5:$A$201,'Crop Chart'!$Y$5:$Y$201,,FALSE)</f>
        <v/>
      </c>
      <c r="I68" s="951" t="str">
        <f t="array" ref="I68">XLOOKUP($A68,'Crop Chart'!$A$5:$A$201,'Crop Chart'!$X$5:$X$201,,FALSE)</f>
        <v/>
      </c>
      <c r="J68" s="951" t="str">
        <f t="array" ref="J68">'Crop Chart'!$H$2*12*B68/D68/F68*XLOOKUP(A68,'Crop Chart'!$A$5:$A$203,'Crop Chart'!$T$5:$T$203,,0)</f>
        <v>#DIV/0!</v>
      </c>
      <c r="K68" s="952" t="str">
        <f t="array" ref="K68">XLOOKUP($A68,'Crop Chart'!$A$5:$A$201,'Crop Chart'!$U$5:$U$201,,FALSE)</f>
        <v/>
      </c>
      <c r="L68" s="952" t="str">
        <f t="array" ref="L68">XLOOKUP($A68,'Crop Chart'!$A$5:$A$201,'Crop Chart'!$V$5:$V$201,,FALSE)</f>
        <v/>
      </c>
      <c r="M68" s="951" t="str">
        <f t="array" ref="M68">XLOOKUP($A68,'Crop Chart'!$A$5:$A$201,'Crop Chart'!$W$5:$W$201,,FALSE)</f>
        <v/>
      </c>
      <c r="N68" s="951" t="str">
        <f t="array" ref="N68">XLOOKUP($A68,'Crop Chart'!$A$5:$A$201,'Crop Chart'!$AA$5:$AA$201,,FALSE)</f>
        <v/>
      </c>
    </row>
    <row r="69" ht="15.75" customHeight="1">
      <c r="A69" s="954"/>
      <c r="B69" s="951" t="str">
        <f t="array" ref="B69">XLOOKUP($A69,'Crop Chart'!$A$5:$A$201,'Crop Chart'!$C$5:$C$201,,FALSE)</f>
        <v/>
      </c>
      <c r="C69" s="952" t="str">
        <f t="array" ref="C69">XLOOKUP($A69,'Crop Chart'!$A$5:$A$201,'Crop Chart'!$D$5:$D$201,,FALSE)</f>
        <v/>
      </c>
      <c r="D69" s="952" t="str">
        <f t="array" ref="D69">XLOOKUP($A69,'Crop Chart'!$A$5:$A$201,'Crop Chart'!$E$5:$E$201,,FALSE)</f>
        <v/>
      </c>
      <c r="E69" s="951" t="str">
        <f t="array" ref="E69">XLOOKUP($A69,'Crop Chart'!$A$5:$A$201,'Crop Chart'!$I$5:$I$201,,FALSE)</f>
        <v/>
      </c>
      <c r="F69" s="951" t="str">
        <f t="array" ref="F69">XLOOKUP($A69,'Crop Chart'!$A$5:$A$201,'Crop Chart'!$P$5:$P$201,,FALSE)</f>
        <v/>
      </c>
      <c r="G69" s="951" t="str">
        <f t="array" ref="G69">XLOOKUP($A69,'Crop Chart'!$A$5:$A$201,'Crop Chart'!$Q$5:$Q$201,,FALSE)</f>
        <v/>
      </c>
      <c r="H69" s="951" t="str">
        <f t="array" ref="H69">XLOOKUP($A69,'Crop Chart'!$A$5:$A$201,'Crop Chart'!$Y$5:$Y$201,,FALSE)</f>
        <v/>
      </c>
      <c r="I69" s="951" t="str">
        <f t="array" ref="I69">XLOOKUP($A69,'Crop Chart'!$A$5:$A$201,'Crop Chart'!$X$5:$X$201,,FALSE)</f>
        <v/>
      </c>
      <c r="J69" s="951" t="str">
        <f t="array" ref="J69">'Crop Chart'!$H$2*12*B69/D69/F69*XLOOKUP(A69,'Crop Chart'!$A$5:$A$203,'Crop Chart'!$T$5:$T$203,,0)</f>
        <v>#DIV/0!</v>
      </c>
      <c r="K69" s="952" t="str">
        <f t="array" ref="K69">XLOOKUP($A69,'Crop Chart'!$A$5:$A$201,'Crop Chart'!$U$5:$U$201,,FALSE)</f>
        <v/>
      </c>
      <c r="L69" s="952" t="str">
        <f t="array" ref="L69">XLOOKUP($A69,'Crop Chart'!$A$5:$A$201,'Crop Chart'!$V$5:$V$201,,FALSE)</f>
        <v/>
      </c>
      <c r="M69" s="951" t="str">
        <f t="array" ref="M69">XLOOKUP($A69,'Crop Chart'!$A$5:$A$201,'Crop Chart'!$W$5:$W$201,,FALSE)</f>
        <v/>
      </c>
      <c r="N69" s="951" t="str">
        <f t="array" ref="N69">XLOOKUP($A69,'Crop Chart'!$A$5:$A$201,'Crop Chart'!$AA$5:$AA$201,,FALSE)</f>
        <v/>
      </c>
    </row>
    <row r="70" ht="15.75" customHeight="1">
      <c r="A70" s="954"/>
      <c r="B70" s="951" t="str">
        <f t="array" ref="B70">XLOOKUP($A70,'Crop Chart'!$A$5:$A$201,'Crop Chart'!$C$5:$C$201,,FALSE)</f>
        <v/>
      </c>
      <c r="C70" s="952" t="str">
        <f t="array" ref="C70">XLOOKUP($A70,'Crop Chart'!$A$5:$A$201,'Crop Chart'!$D$5:$D$201,,FALSE)</f>
        <v/>
      </c>
      <c r="D70" s="952" t="str">
        <f t="array" ref="D70">XLOOKUP($A70,'Crop Chart'!$A$5:$A$201,'Crop Chart'!$E$5:$E$201,,FALSE)</f>
        <v/>
      </c>
      <c r="E70" s="951" t="str">
        <f t="array" ref="E70">XLOOKUP($A70,'Crop Chart'!$A$5:$A$201,'Crop Chart'!$I$5:$I$201,,FALSE)</f>
        <v/>
      </c>
      <c r="F70" s="951" t="str">
        <f t="array" ref="F70">XLOOKUP($A70,'Crop Chart'!$A$5:$A$201,'Crop Chart'!$P$5:$P$201,,FALSE)</f>
        <v/>
      </c>
      <c r="G70" s="951" t="str">
        <f t="array" ref="G70">XLOOKUP($A70,'Crop Chart'!$A$5:$A$201,'Crop Chart'!$Q$5:$Q$201,,FALSE)</f>
        <v/>
      </c>
      <c r="H70" s="951" t="str">
        <f t="array" ref="H70">XLOOKUP($A70,'Crop Chart'!$A$5:$A$201,'Crop Chart'!$Y$5:$Y$201,,FALSE)</f>
        <v/>
      </c>
      <c r="I70" s="951" t="str">
        <f t="array" ref="I70">XLOOKUP($A70,'Crop Chart'!$A$5:$A$201,'Crop Chart'!$X$5:$X$201,,FALSE)</f>
        <v/>
      </c>
      <c r="J70" s="951" t="str">
        <f t="array" ref="J70">'Crop Chart'!$H$2*12*B70/D70/F70*XLOOKUP(A70,'Crop Chart'!$A$5:$A$203,'Crop Chart'!$T$5:$T$203,,0)</f>
        <v>#DIV/0!</v>
      </c>
      <c r="K70" s="952" t="str">
        <f t="array" ref="K70">XLOOKUP($A70,'Crop Chart'!$A$5:$A$201,'Crop Chart'!$U$5:$U$201,,FALSE)</f>
        <v/>
      </c>
      <c r="L70" s="952" t="str">
        <f t="array" ref="L70">XLOOKUP($A70,'Crop Chart'!$A$5:$A$201,'Crop Chart'!$V$5:$V$201,,FALSE)</f>
        <v/>
      </c>
      <c r="M70" s="951" t="str">
        <f t="array" ref="M70">XLOOKUP($A70,'Crop Chart'!$A$5:$A$201,'Crop Chart'!$W$5:$W$201,,FALSE)</f>
        <v/>
      </c>
      <c r="N70" s="951" t="str">
        <f t="array" ref="N70">XLOOKUP($A70,'Crop Chart'!$A$5:$A$201,'Crop Chart'!$AA$5:$AA$201,,FALSE)</f>
        <v/>
      </c>
    </row>
    <row r="71" ht="15.75" customHeight="1">
      <c r="A71" s="954"/>
      <c r="B71" s="951" t="str">
        <f t="array" ref="B71">XLOOKUP($A71,'Crop Chart'!$A$5:$A$201,'Crop Chart'!$C$5:$C$201,,FALSE)</f>
        <v/>
      </c>
      <c r="C71" s="952" t="str">
        <f t="array" ref="C71">XLOOKUP($A71,'Crop Chart'!$A$5:$A$201,'Crop Chart'!$D$5:$D$201,,FALSE)</f>
        <v/>
      </c>
      <c r="D71" s="952" t="str">
        <f t="array" ref="D71">XLOOKUP($A71,'Crop Chart'!$A$5:$A$201,'Crop Chart'!$E$5:$E$201,,FALSE)</f>
        <v/>
      </c>
      <c r="E71" s="951" t="str">
        <f t="array" ref="E71">XLOOKUP($A71,'Crop Chart'!$A$5:$A$201,'Crop Chart'!$I$5:$I$201,,FALSE)</f>
        <v/>
      </c>
      <c r="F71" s="951" t="str">
        <f t="array" ref="F71">XLOOKUP($A71,'Crop Chart'!$A$5:$A$201,'Crop Chart'!$P$5:$P$201,,FALSE)</f>
        <v/>
      </c>
      <c r="G71" s="951" t="str">
        <f t="array" ref="G71">XLOOKUP($A71,'Crop Chart'!$A$5:$A$201,'Crop Chart'!$Q$5:$Q$201,,FALSE)</f>
        <v/>
      </c>
      <c r="H71" s="951" t="str">
        <f t="array" ref="H71">XLOOKUP($A71,'Crop Chart'!$A$5:$A$201,'Crop Chart'!$Y$5:$Y$201,,FALSE)</f>
        <v/>
      </c>
      <c r="I71" s="951" t="str">
        <f t="array" ref="I71">XLOOKUP($A71,'Crop Chart'!$A$5:$A$201,'Crop Chart'!$X$5:$X$201,,FALSE)</f>
        <v/>
      </c>
      <c r="J71" s="951" t="str">
        <f t="array" ref="J71">'Crop Chart'!$H$2*12*B71/D71/F71*XLOOKUP(A71,'Crop Chart'!$A$5:$A$203,'Crop Chart'!$T$5:$T$203,,0)</f>
        <v>#DIV/0!</v>
      </c>
      <c r="K71" s="952" t="str">
        <f t="array" ref="K71">XLOOKUP($A71,'Crop Chart'!$A$5:$A$201,'Crop Chart'!$U$5:$U$201,,FALSE)</f>
        <v/>
      </c>
      <c r="L71" s="952" t="str">
        <f t="array" ref="L71">XLOOKUP($A71,'Crop Chart'!$A$5:$A$201,'Crop Chart'!$V$5:$V$201,,FALSE)</f>
        <v/>
      </c>
      <c r="M71" s="951" t="str">
        <f t="array" ref="M71">XLOOKUP($A71,'Crop Chart'!$A$5:$A$201,'Crop Chart'!$W$5:$W$201,,FALSE)</f>
        <v/>
      </c>
      <c r="N71" s="951" t="str">
        <f t="array" ref="N71">XLOOKUP($A71,'Crop Chart'!$A$5:$A$201,'Crop Chart'!$AA$5:$AA$201,,FALSE)</f>
        <v/>
      </c>
    </row>
    <row r="72" ht="15.75" customHeight="1">
      <c r="A72" s="954"/>
      <c r="B72" s="951" t="str">
        <f t="array" ref="B72">XLOOKUP($A72,'Crop Chart'!$A$5:$A$201,'Crop Chart'!$C$5:$C$201,,FALSE)</f>
        <v/>
      </c>
      <c r="C72" s="952" t="str">
        <f t="array" ref="C72">XLOOKUP($A72,'Crop Chart'!$A$5:$A$201,'Crop Chart'!$D$5:$D$201,,FALSE)</f>
        <v/>
      </c>
      <c r="D72" s="952" t="str">
        <f t="array" ref="D72">XLOOKUP($A72,'Crop Chart'!$A$5:$A$201,'Crop Chart'!$E$5:$E$201,,FALSE)</f>
        <v/>
      </c>
      <c r="E72" s="951" t="str">
        <f t="array" ref="E72">XLOOKUP($A72,'Crop Chart'!$A$5:$A$201,'Crop Chart'!$I$5:$I$201,,FALSE)</f>
        <v/>
      </c>
      <c r="F72" s="951" t="str">
        <f t="array" ref="F72">XLOOKUP($A72,'Crop Chart'!$A$5:$A$201,'Crop Chart'!$P$5:$P$201,,FALSE)</f>
        <v/>
      </c>
      <c r="G72" s="951" t="str">
        <f t="array" ref="G72">XLOOKUP($A72,'Crop Chart'!$A$5:$A$201,'Crop Chart'!$Q$5:$Q$201,,FALSE)</f>
        <v/>
      </c>
      <c r="H72" s="951" t="str">
        <f t="array" ref="H72">XLOOKUP($A72,'Crop Chart'!$A$5:$A$201,'Crop Chart'!$Y$5:$Y$201,,FALSE)</f>
        <v/>
      </c>
      <c r="I72" s="951" t="str">
        <f t="array" ref="I72">XLOOKUP($A72,'Crop Chart'!$A$5:$A$201,'Crop Chart'!$X$5:$X$201,,FALSE)</f>
        <v/>
      </c>
      <c r="J72" s="951" t="str">
        <f t="array" ref="J72">'Crop Chart'!$H$2*12*B72/D72/F72*XLOOKUP(A72,'Crop Chart'!$A$5:$A$203,'Crop Chart'!$T$5:$T$203,,0)</f>
        <v>#DIV/0!</v>
      </c>
      <c r="K72" s="952" t="str">
        <f t="array" ref="K72">XLOOKUP($A72,'Crop Chart'!$A$5:$A$201,'Crop Chart'!$U$5:$U$201,,FALSE)</f>
        <v/>
      </c>
      <c r="L72" s="952" t="str">
        <f t="array" ref="L72">XLOOKUP($A72,'Crop Chart'!$A$5:$A$201,'Crop Chart'!$V$5:$V$201,,FALSE)</f>
        <v/>
      </c>
      <c r="M72" s="951" t="str">
        <f t="array" ref="M72">XLOOKUP($A72,'Crop Chart'!$A$5:$A$201,'Crop Chart'!$W$5:$W$201,,FALSE)</f>
        <v/>
      </c>
      <c r="N72" s="951" t="str">
        <f t="array" ref="N72">XLOOKUP($A72,'Crop Chart'!$A$5:$A$201,'Crop Chart'!$AA$5:$AA$201,,FALSE)</f>
        <v/>
      </c>
    </row>
    <row r="73" ht="15.75" customHeight="1">
      <c r="A73" s="954"/>
      <c r="B73" s="951" t="str">
        <f t="array" ref="B73">XLOOKUP($A73,'Crop Chart'!$A$5:$A$201,'Crop Chart'!$C$5:$C$201,,FALSE)</f>
        <v/>
      </c>
      <c r="C73" s="952" t="str">
        <f t="array" ref="C73">XLOOKUP($A73,'Crop Chart'!$A$5:$A$201,'Crop Chart'!$D$5:$D$201,,FALSE)</f>
        <v/>
      </c>
      <c r="D73" s="952" t="str">
        <f t="array" ref="D73">XLOOKUP($A73,'Crop Chart'!$A$5:$A$201,'Crop Chart'!$E$5:$E$201,,FALSE)</f>
        <v/>
      </c>
      <c r="E73" s="951" t="str">
        <f t="array" ref="E73">XLOOKUP($A73,'Crop Chart'!$A$5:$A$201,'Crop Chart'!$I$5:$I$201,,FALSE)</f>
        <v/>
      </c>
      <c r="F73" s="951" t="str">
        <f t="array" ref="F73">XLOOKUP($A73,'Crop Chart'!$A$5:$A$201,'Crop Chart'!$P$5:$P$201,,FALSE)</f>
        <v/>
      </c>
      <c r="G73" s="951" t="str">
        <f t="array" ref="G73">XLOOKUP($A73,'Crop Chart'!$A$5:$A$201,'Crop Chart'!$Q$5:$Q$201,,FALSE)</f>
        <v/>
      </c>
      <c r="H73" s="951" t="str">
        <f t="array" ref="H73">XLOOKUP($A73,'Crop Chart'!$A$5:$A$201,'Crop Chart'!$Y$5:$Y$201,,FALSE)</f>
        <v/>
      </c>
      <c r="I73" s="951" t="str">
        <f t="array" ref="I73">XLOOKUP($A73,'Crop Chart'!$A$5:$A$201,'Crop Chart'!$X$5:$X$201,,FALSE)</f>
        <v/>
      </c>
      <c r="J73" s="951" t="str">
        <f t="array" ref="J73">'Crop Chart'!$H$2*12*B73/D73/F73*XLOOKUP(A73,'Crop Chart'!$A$5:$A$203,'Crop Chart'!$T$5:$T$203,,0)</f>
        <v>#DIV/0!</v>
      </c>
      <c r="K73" s="952" t="str">
        <f t="array" ref="K73">XLOOKUP($A73,'Crop Chart'!$A$5:$A$201,'Crop Chart'!$U$5:$U$201,,FALSE)</f>
        <v/>
      </c>
      <c r="L73" s="952" t="str">
        <f t="array" ref="L73">XLOOKUP($A73,'Crop Chart'!$A$5:$A$201,'Crop Chart'!$V$5:$V$201,,FALSE)</f>
        <v/>
      </c>
      <c r="M73" s="951" t="str">
        <f t="array" ref="M73">XLOOKUP($A73,'Crop Chart'!$A$5:$A$201,'Crop Chart'!$W$5:$W$201,,FALSE)</f>
        <v/>
      </c>
      <c r="N73" s="951" t="str">
        <f t="array" ref="N73">XLOOKUP($A73,'Crop Chart'!$A$5:$A$201,'Crop Chart'!$AA$5:$AA$201,,FALSE)</f>
        <v/>
      </c>
    </row>
    <row r="74" ht="15.75" customHeight="1">
      <c r="A74" s="954"/>
      <c r="B74" s="951" t="str">
        <f t="array" ref="B74">XLOOKUP($A74,'Crop Chart'!$A$5:$A$201,'Crop Chart'!$C$5:$C$201,,FALSE)</f>
        <v/>
      </c>
      <c r="C74" s="952" t="str">
        <f t="array" ref="C74">XLOOKUP($A74,'Crop Chart'!$A$5:$A$201,'Crop Chart'!$D$5:$D$201,,FALSE)</f>
        <v/>
      </c>
      <c r="D74" s="952" t="str">
        <f t="array" ref="D74">XLOOKUP($A74,'Crop Chart'!$A$5:$A$201,'Crop Chart'!$E$5:$E$201,,FALSE)</f>
        <v/>
      </c>
      <c r="E74" s="951" t="str">
        <f t="array" ref="E74">XLOOKUP($A74,'Crop Chart'!$A$5:$A$201,'Crop Chart'!$I$5:$I$201,,FALSE)</f>
        <v/>
      </c>
      <c r="F74" s="951" t="str">
        <f t="array" ref="F74">XLOOKUP($A74,'Crop Chart'!$A$5:$A$201,'Crop Chart'!$P$5:$P$201,,FALSE)</f>
        <v/>
      </c>
      <c r="G74" s="951" t="str">
        <f t="array" ref="G74">XLOOKUP($A74,'Crop Chart'!$A$5:$A$201,'Crop Chart'!$Q$5:$Q$201,,FALSE)</f>
        <v/>
      </c>
      <c r="H74" s="951" t="str">
        <f t="array" ref="H74">XLOOKUP($A74,'Crop Chart'!$A$5:$A$201,'Crop Chart'!$Y$5:$Y$201,,FALSE)</f>
        <v/>
      </c>
      <c r="I74" s="951" t="str">
        <f t="array" ref="I74">XLOOKUP($A74,'Crop Chart'!$A$5:$A$201,'Crop Chart'!$X$5:$X$201,,FALSE)</f>
        <v/>
      </c>
      <c r="J74" s="951" t="str">
        <f t="array" ref="J74">'Crop Chart'!$H$2*12*B74/D74/F74*XLOOKUP(A74,'Crop Chart'!$A$5:$A$203,'Crop Chart'!$T$5:$T$203,,0)</f>
        <v>#DIV/0!</v>
      </c>
      <c r="K74" s="952" t="str">
        <f t="array" ref="K74">XLOOKUP($A74,'Crop Chart'!$A$5:$A$201,'Crop Chart'!$U$5:$U$201,,FALSE)</f>
        <v/>
      </c>
      <c r="L74" s="952" t="str">
        <f t="array" ref="L74">XLOOKUP($A74,'Crop Chart'!$A$5:$A$201,'Crop Chart'!$V$5:$V$201,,FALSE)</f>
        <v/>
      </c>
      <c r="M74" s="951" t="str">
        <f t="array" ref="M74">XLOOKUP($A74,'Crop Chart'!$A$5:$A$201,'Crop Chart'!$W$5:$W$201,,FALSE)</f>
        <v/>
      </c>
      <c r="N74" s="951" t="str">
        <f t="array" ref="N74">XLOOKUP($A74,'Crop Chart'!$A$5:$A$201,'Crop Chart'!$AA$5:$AA$201,,FALSE)</f>
        <v/>
      </c>
    </row>
    <row r="75" ht="15.75" customHeight="1">
      <c r="A75" s="954"/>
      <c r="B75" s="951" t="str">
        <f t="array" ref="B75">XLOOKUP($A75,'Crop Chart'!$A$5:$A$201,'Crop Chart'!$C$5:$C$201,,FALSE)</f>
        <v/>
      </c>
      <c r="C75" s="952" t="str">
        <f t="array" ref="C75">XLOOKUP($A75,'Crop Chart'!$A$5:$A$201,'Crop Chart'!$D$5:$D$201,,FALSE)</f>
        <v/>
      </c>
      <c r="D75" s="952" t="str">
        <f t="array" ref="D75">XLOOKUP($A75,'Crop Chart'!$A$5:$A$201,'Crop Chart'!$E$5:$E$201,,FALSE)</f>
        <v/>
      </c>
      <c r="E75" s="951" t="str">
        <f t="array" ref="E75">XLOOKUP($A75,'Crop Chart'!$A$5:$A$201,'Crop Chart'!$I$5:$I$201,,FALSE)</f>
        <v/>
      </c>
      <c r="F75" s="951" t="str">
        <f t="array" ref="F75">XLOOKUP($A75,'Crop Chart'!$A$5:$A$201,'Crop Chart'!$P$5:$P$201,,FALSE)</f>
        <v/>
      </c>
      <c r="G75" s="951" t="str">
        <f t="array" ref="G75">XLOOKUP($A75,'Crop Chart'!$A$5:$A$201,'Crop Chart'!$Q$5:$Q$201,,FALSE)</f>
        <v/>
      </c>
      <c r="H75" s="951" t="str">
        <f t="array" ref="H75">XLOOKUP($A75,'Crop Chart'!$A$5:$A$201,'Crop Chart'!$Y$5:$Y$201,,FALSE)</f>
        <v/>
      </c>
      <c r="I75" s="951" t="str">
        <f t="array" ref="I75">XLOOKUP($A75,'Crop Chart'!$A$5:$A$201,'Crop Chart'!$X$5:$X$201,,FALSE)</f>
        <v/>
      </c>
      <c r="J75" s="951" t="str">
        <f t="array" ref="J75">'Crop Chart'!$H$2*12*B75/D75/F75*XLOOKUP(A75,'Crop Chart'!$A$5:$A$203,'Crop Chart'!$T$5:$T$203,,0)</f>
        <v>#DIV/0!</v>
      </c>
      <c r="K75" s="952" t="str">
        <f t="array" ref="K75">XLOOKUP($A75,'Crop Chart'!$A$5:$A$201,'Crop Chart'!$U$5:$U$201,,FALSE)</f>
        <v/>
      </c>
      <c r="L75" s="952" t="str">
        <f t="array" ref="L75">XLOOKUP($A75,'Crop Chart'!$A$5:$A$201,'Crop Chart'!$V$5:$V$201,,FALSE)</f>
        <v/>
      </c>
      <c r="M75" s="951" t="str">
        <f t="array" ref="M75">XLOOKUP($A75,'Crop Chart'!$A$5:$A$201,'Crop Chart'!$W$5:$W$201,,FALSE)</f>
        <v/>
      </c>
      <c r="N75" s="951" t="str">
        <f t="array" ref="N75">XLOOKUP($A75,'Crop Chart'!$A$5:$A$201,'Crop Chart'!$AA$5:$AA$201,,FALSE)</f>
        <v/>
      </c>
    </row>
    <row r="76" ht="15.75" customHeight="1">
      <c r="A76" s="954"/>
      <c r="B76" s="951" t="str">
        <f t="array" ref="B76">XLOOKUP($A76,'Crop Chart'!$A$5:$A$201,'Crop Chart'!$C$5:$C$201,,FALSE)</f>
        <v/>
      </c>
      <c r="C76" s="952" t="str">
        <f t="array" ref="C76">XLOOKUP($A76,'Crop Chart'!$A$5:$A$201,'Crop Chart'!$D$5:$D$201,,FALSE)</f>
        <v/>
      </c>
      <c r="D76" s="952" t="str">
        <f t="array" ref="D76">XLOOKUP($A76,'Crop Chart'!$A$5:$A$201,'Crop Chart'!$E$5:$E$201,,FALSE)</f>
        <v/>
      </c>
      <c r="E76" s="951" t="str">
        <f t="array" ref="E76">XLOOKUP($A76,'Crop Chart'!$A$5:$A$201,'Crop Chart'!$I$5:$I$201,,FALSE)</f>
        <v/>
      </c>
      <c r="F76" s="951" t="str">
        <f t="array" ref="F76">XLOOKUP($A76,'Crop Chart'!$A$5:$A$201,'Crop Chart'!$P$5:$P$201,,FALSE)</f>
        <v/>
      </c>
      <c r="G76" s="951" t="str">
        <f t="array" ref="G76">XLOOKUP($A76,'Crop Chart'!$A$5:$A$201,'Crop Chart'!$Q$5:$Q$201,,FALSE)</f>
        <v/>
      </c>
      <c r="H76" s="951" t="str">
        <f t="array" ref="H76">XLOOKUP($A76,'Crop Chart'!$A$5:$A$201,'Crop Chart'!$Y$5:$Y$201,,FALSE)</f>
        <v/>
      </c>
      <c r="I76" s="951" t="str">
        <f t="array" ref="I76">XLOOKUP($A76,'Crop Chart'!$A$5:$A$201,'Crop Chart'!$X$5:$X$201,,FALSE)</f>
        <v/>
      </c>
      <c r="J76" s="951" t="str">
        <f t="array" ref="J76">'Crop Chart'!$H$2*12*B76/D76/F76*XLOOKUP(A76,'Crop Chart'!$A$5:$A$203,'Crop Chart'!$T$5:$T$203,,0)</f>
        <v>#DIV/0!</v>
      </c>
      <c r="K76" s="952" t="str">
        <f t="array" ref="K76">XLOOKUP($A76,'Crop Chart'!$A$5:$A$201,'Crop Chart'!$U$5:$U$201,,FALSE)</f>
        <v/>
      </c>
      <c r="L76" s="952" t="str">
        <f t="array" ref="L76">XLOOKUP($A76,'Crop Chart'!$A$5:$A$201,'Crop Chart'!$V$5:$V$201,,FALSE)</f>
        <v/>
      </c>
      <c r="M76" s="951" t="str">
        <f t="array" ref="M76">XLOOKUP($A76,'Crop Chart'!$A$5:$A$201,'Crop Chart'!$W$5:$W$201,,FALSE)</f>
        <v/>
      </c>
      <c r="N76" s="951" t="str">
        <f t="array" ref="N76">XLOOKUP($A76,'Crop Chart'!$A$5:$A$201,'Crop Chart'!$AA$5:$AA$201,,FALSE)</f>
        <v/>
      </c>
    </row>
    <row r="77" ht="15.75" customHeight="1">
      <c r="A77" s="954"/>
      <c r="B77" s="951" t="str">
        <f t="array" ref="B77">XLOOKUP($A77,'Crop Chart'!$A$5:$A$201,'Crop Chart'!$C$5:$C$201,,FALSE)</f>
        <v/>
      </c>
      <c r="C77" s="952" t="str">
        <f t="array" ref="C77">XLOOKUP($A77,'Crop Chart'!$A$5:$A$201,'Crop Chart'!$D$5:$D$201,,FALSE)</f>
        <v/>
      </c>
      <c r="D77" s="952" t="str">
        <f t="array" ref="D77">XLOOKUP($A77,'Crop Chart'!$A$5:$A$201,'Crop Chart'!$E$5:$E$201,,FALSE)</f>
        <v/>
      </c>
      <c r="E77" s="951" t="str">
        <f t="array" ref="E77">XLOOKUP($A77,'Crop Chart'!$A$5:$A$201,'Crop Chart'!$I$5:$I$201,,FALSE)</f>
        <v/>
      </c>
      <c r="F77" s="951" t="str">
        <f t="array" ref="F77">XLOOKUP($A77,'Crop Chart'!$A$5:$A$201,'Crop Chart'!$P$5:$P$201,,FALSE)</f>
        <v/>
      </c>
      <c r="G77" s="951" t="str">
        <f t="array" ref="G77">XLOOKUP($A77,'Crop Chart'!$A$5:$A$201,'Crop Chart'!$Q$5:$Q$201,,FALSE)</f>
        <v/>
      </c>
      <c r="H77" s="951" t="str">
        <f t="array" ref="H77">XLOOKUP($A77,'Crop Chart'!$A$5:$A$201,'Crop Chart'!$Y$5:$Y$201,,FALSE)</f>
        <v/>
      </c>
      <c r="I77" s="951" t="str">
        <f t="array" ref="I77">XLOOKUP($A77,'Crop Chart'!$A$5:$A$201,'Crop Chart'!$X$5:$X$201,,FALSE)</f>
        <v/>
      </c>
      <c r="J77" s="951" t="str">
        <f t="array" ref="J77">'Crop Chart'!$H$2*12*B77/D77/F77*XLOOKUP(A77,'Crop Chart'!$A$5:$A$203,'Crop Chart'!$T$5:$T$203,,0)</f>
        <v>#DIV/0!</v>
      </c>
      <c r="K77" s="952" t="str">
        <f t="array" ref="K77">XLOOKUP($A77,'Crop Chart'!$A$5:$A$201,'Crop Chart'!$U$5:$U$201,,FALSE)</f>
        <v/>
      </c>
      <c r="L77" s="952" t="str">
        <f t="array" ref="L77">XLOOKUP($A77,'Crop Chart'!$A$5:$A$201,'Crop Chart'!$V$5:$V$201,,FALSE)</f>
        <v/>
      </c>
      <c r="M77" s="951" t="str">
        <f t="array" ref="M77">XLOOKUP($A77,'Crop Chart'!$A$5:$A$201,'Crop Chart'!$W$5:$W$201,,FALSE)</f>
        <v/>
      </c>
      <c r="N77" s="951" t="str">
        <f t="array" ref="N77">XLOOKUP($A77,'Crop Chart'!$A$5:$A$201,'Crop Chart'!$AA$5:$AA$201,,FALSE)</f>
        <v/>
      </c>
    </row>
    <row r="78" ht="15.75" customHeight="1">
      <c r="A78" s="954"/>
      <c r="B78" s="951" t="str">
        <f t="array" ref="B78">XLOOKUP($A78,'Crop Chart'!$A$5:$A$201,'Crop Chart'!$C$5:$C$201,,FALSE)</f>
        <v/>
      </c>
      <c r="C78" s="952" t="str">
        <f t="array" ref="C78">XLOOKUP($A78,'Crop Chart'!$A$5:$A$201,'Crop Chart'!$D$5:$D$201,,FALSE)</f>
        <v/>
      </c>
      <c r="D78" s="952" t="str">
        <f t="array" ref="D78">XLOOKUP($A78,'Crop Chart'!$A$5:$A$201,'Crop Chart'!$E$5:$E$201,,FALSE)</f>
        <v/>
      </c>
      <c r="E78" s="951" t="str">
        <f t="array" ref="E78">XLOOKUP($A78,'Crop Chart'!$A$5:$A$201,'Crop Chart'!$I$5:$I$201,,FALSE)</f>
        <v/>
      </c>
      <c r="F78" s="951" t="str">
        <f t="array" ref="F78">XLOOKUP($A78,'Crop Chart'!$A$5:$A$201,'Crop Chart'!$P$5:$P$201,,FALSE)</f>
        <v/>
      </c>
      <c r="G78" s="951" t="str">
        <f t="array" ref="G78">XLOOKUP($A78,'Crop Chart'!$A$5:$A$201,'Crop Chart'!$Q$5:$Q$201,,FALSE)</f>
        <v/>
      </c>
      <c r="H78" s="951" t="str">
        <f t="array" ref="H78">XLOOKUP($A78,'Crop Chart'!$A$5:$A$201,'Crop Chart'!$Y$5:$Y$201,,FALSE)</f>
        <v/>
      </c>
      <c r="I78" s="951" t="str">
        <f t="array" ref="I78">XLOOKUP($A78,'Crop Chart'!$A$5:$A$201,'Crop Chart'!$X$5:$X$201,,FALSE)</f>
        <v/>
      </c>
      <c r="J78" s="951" t="str">
        <f t="array" ref="J78">'Crop Chart'!$H$2*12*B78/D78/F78*XLOOKUP(A78,'Crop Chart'!$A$5:$A$203,'Crop Chart'!$T$5:$T$203,,0)</f>
        <v>#DIV/0!</v>
      </c>
      <c r="K78" s="952" t="str">
        <f t="array" ref="K78">XLOOKUP($A78,'Crop Chart'!$A$5:$A$201,'Crop Chart'!$U$5:$U$201,,FALSE)</f>
        <v/>
      </c>
      <c r="L78" s="952" t="str">
        <f t="array" ref="L78">XLOOKUP($A78,'Crop Chart'!$A$5:$A$201,'Crop Chart'!$V$5:$V$201,,FALSE)</f>
        <v/>
      </c>
      <c r="M78" s="951" t="str">
        <f t="array" ref="M78">XLOOKUP($A78,'Crop Chart'!$A$5:$A$201,'Crop Chart'!$W$5:$W$201,,FALSE)</f>
        <v/>
      </c>
      <c r="N78" s="951" t="str">
        <f t="array" ref="N78">XLOOKUP($A78,'Crop Chart'!$A$5:$A$201,'Crop Chart'!$AA$5:$AA$201,,FALSE)</f>
        <v/>
      </c>
    </row>
    <row r="79" ht="15.75" customHeight="1">
      <c r="A79" s="954"/>
      <c r="B79" s="951" t="str">
        <f t="array" ref="B79">XLOOKUP($A79,'Crop Chart'!$A$5:$A$201,'Crop Chart'!$C$5:$C$201,,FALSE)</f>
        <v/>
      </c>
      <c r="C79" s="952" t="str">
        <f t="array" ref="C79">XLOOKUP($A79,'Crop Chart'!$A$5:$A$201,'Crop Chart'!$D$5:$D$201,,FALSE)</f>
        <v/>
      </c>
      <c r="D79" s="952" t="str">
        <f t="array" ref="D79">XLOOKUP($A79,'Crop Chart'!$A$5:$A$201,'Crop Chart'!$E$5:$E$201,,FALSE)</f>
        <v/>
      </c>
      <c r="E79" s="951" t="str">
        <f t="array" ref="E79">XLOOKUP($A79,'Crop Chart'!$A$5:$A$201,'Crop Chart'!$I$5:$I$201,,FALSE)</f>
        <v/>
      </c>
      <c r="F79" s="951" t="str">
        <f t="array" ref="F79">XLOOKUP($A79,'Crop Chart'!$A$5:$A$201,'Crop Chart'!$P$5:$P$201,,FALSE)</f>
        <v/>
      </c>
      <c r="G79" s="951" t="str">
        <f t="array" ref="G79">XLOOKUP($A79,'Crop Chart'!$A$5:$A$201,'Crop Chart'!$Q$5:$Q$201,,FALSE)</f>
        <v/>
      </c>
      <c r="H79" s="951" t="str">
        <f t="array" ref="H79">XLOOKUP($A79,'Crop Chart'!$A$5:$A$201,'Crop Chart'!$Y$5:$Y$201,,FALSE)</f>
        <v/>
      </c>
      <c r="I79" s="951" t="str">
        <f t="array" ref="I79">XLOOKUP($A79,'Crop Chart'!$A$5:$A$201,'Crop Chart'!$X$5:$X$201,,FALSE)</f>
        <v/>
      </c>
      <c r="J79" s="951" t="str">
        <f t="array" ref="J79">'Crop Chart'!$H$2*12*B79/D79/F79*XLOOKUP(A79,'Crop Chart'!$A$5:$A$203,'Crop Chart'!$T$5:$T$203,,0)</f>
        <v>#DIV/0!</v>
      </c>
      <c r="K79" s="952" t="str">
        <f t="array" ref="K79">XLOOKUP($A79,'Crop Chart'!$A$5:$A$201,'Crop Chart'!$U$5:$U$201,,FALSE)</f>
        <v/>
      </c>
      <c r="L79" s="952" t="str">
        <f t="array" ref="L79">XLOOKUP($A79,'Crop Chart'!$A$5:$A$201,'Crop Chart'!$V$5:$V$201,,FALSE)</f>
        <v/>
      </c>
      <c r="M79" s="951" t="str">
        <f t="array" ref="M79">XLOOKUP($A79,'Crop Chart'!$A$5:$A$201,'Crop Chart'!$W$5:$W$201,,FALSE)</f>
        <v/>
      </c>
      <c r="N79" s="951" t="str">
        <f t="array" ref="N79">XLOOKUP($A79,'Crop Chart'!$A$5:$A$201,'Crop Chart'!$AA$5:$AA$201,,FALSE)</f>
        <v/>
      </c>
    </row>
    <row r="80" ht="15.75" customHeight="1">
      <c r="A80" s="954"/>
      <c r="B80" s="951" t="str">
        <f t="array" ref="B80">XLOOKUP($A80,'Crop Chart'!$A$5:$A$201,'Crop Chart'!$C$5:$C$201,,FALSE)</f>
        <v/>
      </c>
      <c r="C80" s="952" t="str">
        <f t="array" ref="C80">XLOOKUP($A80,'Crop Chart'!$A$5:$A$201,'Crop Chart'!$D$5:$D$201,,FALSE)</f>
        <v/>
      </c>
      <c r="D80" s="952" t="str">
        <f t="array" ref="D80">XLOOKUP($A80,'Crop Chart'!$A$5:$A$201,'Crop Chart'!$E$5:$E$201,,FALSE)</f>
        <v/>
      </c>
      <c r="E80" s="951" t="str">
        <f t="array" ref="E80">XLOOKUP($A80,'Crop Chart'!$A$5:$A$201,'Crop Chart'!$I$5:$I$201,,FALSE)</f>
        <v/>
      </c>
      <c r="F80" s="951" t="str">
        <f t="array" ref="F80">XLOOKUP($A80,'Crop Chart'!$A$5:$A$201,'Crop Chart'!$P$5:$P$201,,FALSE)</f>
        <v/>
      </c>
      <c r="G80" s="951" t="str">
        <f t="array" ref="G80">XLOOKUP($A80,'Crop Chart'!$A$5:$A$201,'Crop Chart'!$Q$5:$Q$201,,FALSE)</f>
        <v/>
      </c>
      <c r="H80" s="951" t="str">
        <f t="array" ref="H80">XLOOKUP($A80,'Crop Chart'!$A$5:$A$201,'Crop Chart'!$Y$5:$Y$201,,FALSE)</f>
        <v/>
      </c>
      <c r="I80" s="951" t="str">
        <f t="array" ref="I80">XLOOKUP($A80,'Crop Chart'!$A$5:$A$201,'Crop Chart'!$X$5:$X$201,,FALSE)</f>
        <v/>
      </c>
      <c r="J80" s="951" t="str">
        <f t="array" ref="J80">'Crop Chart'!$H$2*12*B80/D80/F80*XLOOKUP(A80,'Crop Chart'!$A$5:$A$203,'Crop Chart'!$T$5:$T$203,,0)</f>
        <v>#DIV/0!</v>
      </c>
      <c r="K80" s="952" t="str">
        <f t="array" ref="K80">XLOOKUP($A80,'Crop Chart'!$A$5:$A$201,'Crop Chart'!$U$5:$U$201,,FALSE)</f>
        <v/>
      </c>
      <c r="L80" s="952" t="str">
        <f t="array" ref="L80">XLOOKUP($A80,'Crop Chart'!$A$5:$A$201,'Crop Chart'!$V$5:$V$201,,FALSE)</f>
        <v/>
      </c>
      <c r="M80" s="951" t="str">
        <f t="array" ref="M80">XLOOKUP($A80,'Crop Chart'!$A$5:$A$201,'Crop Chart'!$W$5:$W$201,,FALSE)</f>
        <v/>
      </c>
      <c r="N80" s="951" t="str">
        <f t="array" ref="N80">XLOOKUP($A80,'Crop Chart'!$A$5:$A$201,'Crop Chart'!$AA$5:$AA$201,,FALSE)</f>
        <v/>
      </c>
    </row>
    <row r="81" ht="15.75" customHeight="1">
      <c r="A81" s="954"/>
      <c r="B81" s="951" t="str">
        <f t="array" ref="B81">XLOOKUP($A81,'Crop Chart'!$A$5:$A$201,'Crop Chart'!$C$5:$C$201,,FALSE)</f>
        <v/>
      </c>
      <c r="C81" s="952" t="str">
        <f t="array" ref="C81">XLOOKUP($A81,'Crop Chart'!$A$5:$A$201,'Crop Chart'!$D$5:$D$201,,FALSE)</f>
        <v/>
      </c>
      <c r="D81" s="952" t="str">
        <f t="array" ref="D81">XLOOKUP($A81,'Crop Chart'!$A$5:$A$201,'Crop Chart'!$E$5:$E$201,,FALSE)</f>
        <v/>
      </c>
      <c r="E81" s="951" t="str">
        <f t="array" ref="E81">XLOOKUP($A81,'Crop Chart'!$A$5:$A$201,'Crop Chart'!$I$5:$I$201,,FALSE)</f>
        <v/>
      </c>
      <c r="F81" s="951" t="str">
        <f t="array" ref="F81">XLOOKUP($A81,'Crop Chart'!$A$5:$A$201,'Crop Chart'!$P$5:$P$201,,FALSE)</f>
        <v/>
      </c>
      <c r="G81" s="951" t="str">
        <f t="array" ref="G81">XLOOKUP($A81,'Crop Chart'!$A$5:$A$201,'Crop Chart'!$Q$5:$Q$201,,FALSE)</f>
        <v/>
      </c>
      <c r="H81" s="951" t="str">
        <f t="array" ref="H81">XLOOKUP($A81,'Crop Chart'!$A$5:$A$201,'Crop Chart'!$Y$5:$Y$201,,FALSE)</f>
        <v/>
      </c>
      <c r="I81" s="951" t="str">
        <f t="array" ref="I81">XLOOKUP($A81,'Crop Chart'!$A$5:$A$201,'Crop Chart'!$X$5:$X$201,,FALSE)</f>
        <v/>
      </c>
      <c r="J81" s="951" t="str">
        <f t="array" ref="J81">'Crop Chart'!$H$2*12*B81/D81/F81*XLOOKUP(A81,'Crop Chart'!$A$5:$A$203,'Crop Chart'!$T$5:$T$203,,0)</f>
        <v>#DIV/0!</v>
      </c>
      <c r="K81" s="952" t="str">
        <f t="array" ref="K81">XLOOKUP($A81,'Crop Chart'!$A$5:$A$201,'Crop Chart'!$U$5:$U$201,,FALSE)</f>
        <v/>
      </c>
      <c r="L81" s="952" t="str">
        <f t="array" ref="L81">XLOOKUP($A81,'Crop Chart'!$A$5:$A$201,'Crop Chart'!$V$5:$V$201,,FALSE)</f>
        <v/>
      </c>
      <c r="M81" s="951" t="str">
        <f t="array" ref="M81">XLOOKUP($A81,'Crop Chart'!$A$5:$A$201,'Crop Chart'!$W$5:$W$201,,FALSE)</f>
        <v/>
      </c>
      <c r="N81" s="951" t="str">
        <f t="array" ref="N81">XLOOKUP($A81,'Crop Chart'!$A$5:$A$201,'Crop Chart'!$AA$5:$AA$201,,FALSE)</f>
        <v/>
      </c>
    </row>
    <row r="82" ht="15.75" customHeight="1">
      <c r="A82" s="954"/>
      <c r="B82" s="951" t="str">
        <f t="array" ref="B82">XLOOKUP($A82,'Crop Chart'!$A$5:$A$201,'Crop Chart'!$C$5:$C$201,,FALSE)</f>
        <v/>
      </c>
      <c r="C82" s="952" t="str">
        <f t="array" ref="C82">XLOOKUP($A82,'Crop Chart'!$A$5:$A$201,'Crop Chart'!$D$5:$D$201,,FALSE)</f>
        <v/>
      </c>
      <c r="D82" s="952" t="str">
        <f t="array" ref="D82">XLOOKUP($A82,'Crop Chart'!$A$5:$A$201,'Crop Chart'!$E$5:$E$201,,FALSE)</f>
        <v/>
      </c>
      <c r="E82" s="951" t="str">
        <f t="array" ref="E82">XLOOKUP($A82,'Crop Chart'!$A$5:$A$201,'Crop Chart'!$I$5:$I$201,,FALSE)</f>
        <v/>
      </c>
      <c r="F82" s="951" t="str">
        <f t="array" ref="F82">XLOOKUP($A82,'Crop Chart'!$A$5:$A$201,'Crop Chart'!$P$5:$P$201,,FALSE)</f>
        <v/>
      </c>
      <c r="G82" s="951" t="str">
        <f t="array" ref="G82">XLOOKUP($A82,'Crop Chart'!$A$5:$A$201,'Crop Chart'!$Q$5:$Q$201,,FALSE)</f>
        <v/>
      </c>
      <c r="H82" s="951" t="str">
        <f t="array" ref="H82">XLOOKUP($A82,'Crop Chart'!$A$5:$A$201,'Crop Chart'!$Y$5:$Y$201,,FALSE)</f>
        <v/>
      </c>
      <c r="I82" s="951" t="str">
        <f t="array" ref="I82">XLOOKUP($A82,'Crop Chart'!$A$5:$A$201,'Crop Chart'!$X$5:$X$201,,FALSE)</f>
        <v/>
      </c>
      <c r="J82" s="951" t="str">
        <f t="array" ref="J82">'Crop Chart'!$H$2*12*B82/D82/F82*XLOOKUP(A82,'Crop Chart'!$A$5:$A$203,'Crop Chart'!$T$5:$T$203,,0)</f>
        <v>#DIV/0!</v>
      </c>
      <c r="K82" s="952" t="str">
        <f t="array" ref="K82">XLOOKUP($A82,'Crop Chart'!$A$5:$A$201,'Crop Chart'!$U$5:$U$201,,FALSE)</f>
        <v/>
      </c>
      <c r="L82" s="952" t="str">
        <f t="array" ref="L82">XLOOKUP($A82,'Crop Chart'!$A$5:$A$201,'Crop Chart'!$V$5:$V$201,,FALSE)</f>
        <v/>
      </c>
      <c r="M82" s="951" t="str">
        <f t="array" ref="M82">XLOOKUP($A82,'Crop Chart'!$A$5:$A$201,'Crop Chart'!$W$5:$W$201,,FALSE)</f>
        <v/>
      </c>
      <c r="N82" s="951" t="str">
        <f t="array" ref="N82">XLOOKUP($A82,'Crop Chart'!$A$5:$A$201,'Crop Chart'!$AA$5:$AA$201,,FALSE)</f>
        <v/>
      </c>
    </row>
    <row r="83" ht="15.75" customHeight="1">
      <c r="A83" s="954"/>
      <c r="B83" s="951" t="str">
        <f t="array" ref="B83">XLOOKUP($A83,'Crop Chart'!$A$5:$A$201,'Crop Chart'!$C$5:$C$201,,FALSE)</f>
        <v/>
      </c>
      <c r="C83" s="952" t="str">
        <f t="array" ref="C83">XLOOKUP($A83,'Crop Chart'!$A$5:$A$201,'Crop Chart'!$D$5:$D$201,,FALSE)</f>
        <v/>
      </c>
      <c r="D83" s="952" t="str">
        <f t="array" ref="D83">XLOOKUP($A83,'Crop Chart'!$A$5:$A$201,'Crop Chart'!$E$5:$E$201,,FALSE)</f>
        <v/>
      </c>
      <c r="E83" s="951" t="str">
        <f t="array" ref="E83">XLOOKUP($A83,'Crop Chart'!$A$5:$A$201,'Crop Chart'!$I$5:$I$201,,FALSE)</f>
        <v/>
      </c>
      <c r="F83" s="951" t="str">
        <f t="array" ref="F83">XLOOKUP($A83,'Crop Chart'!$A$5:$A$201,'Crop Chart'!$P$5:$P$201,,FALSE)</f>
        <v/>
      </c>
      <c r="G83" s="951" t="str">
        <f t="array" ref="G83">XLOOKUP($A83,'Crop Chart'!$A$5:$A$201,'Crop Chart'!$Q$5:$Q$201,,FALSE)</f>
        <v/>
      </c>
      <c r="H83" s="951" t="str">
        <f t="array" ref="H83">XLOOKUP($A83,'Crop Chart'!$A$5:$A$201,'Crop Chart'!$Y$5:$Y$201,,FALSE)</f>
        <v/>
      </c>
      <c r="I83" s="951" t="str">
        <f t="array" ref="I83">XLOOKUP($A83,'Crop Chart'!$A$5:$A$201,'Crop Chart'!$X$5:$X$201,,FALSE)</f>
        <v/>
      </c>
      <c r="J83" s="951" t="str">
        <f t="array" ref="J83">'Crop Chart'!$H$2*12*B83/D83/F83*XLOOKUP(A83,'Crop Chart'!$A$5:$A$203,'Crop Chart'!$T$5:$T$203,,0)</f>
        <v>#DIV/0!</v>
      </c>
      <c r="K83" s="952" t="str">
        <f t="array" ref="K83">XLOOKUP($A83,'Crop Chart'!$A$5:$A$201,'Crop Chart'!$U$5:$U$201,,FALSE)</f>
        <v/>
      </c>
      <c r="L83" s="952" t="str">
        <f t="array" ref="L83">XLOOKUP($A83,'Crop Chart'!$A$5:$A$201,'Crop Chart'!$V$5:$V$201,,FALSE)</f>
        <v/>
      </c>
      <c r="M83" s="951" t="str">
        <f t="array" ref="M83">XLOOKUP($A83,'Crop Chart'!$A$5:$A$201,'Crop Chart'!$W$5:$W$201,,FALSE)</f>
        <v/>
      </c>
      <c r="N83" s="951" t="str">
        <f t="array" ref="N83">XLOOKUP($A83,'Crop Chart'!$A$5:$A$201,'Crop Chart'!$AA$5:$AA$201,,FALSE)</f>
        <v/>
      </c>
    </row>
    <row r="84" ht="15.75" customHeight="1">
      <c r="A84" s="954"/>
      <c r="B84" s="951" t="str">
        <f t="array" ref="B84">XLOOKUP($A84,'Crop Chart'!$A$5:$A$201,'Crop Chart'!$C$5:$C$201,,FALSE)</f>
        <v/>
      </c>
      <c r="C84" s="952" t="str">
        <f t="array" ref="C84">XLOOKUP($A84,'Crop Chart'!$A$5:$A$201,'Crop Chart'!$D$5:$D$201,,FALSE)</f>
        <v/>
      </c>
      <c r="D84" s="952" t="str">
        <f t="array" ref="D84">XLOOKUP($A84,'Crop Chart'!$A$5:$A$201,'Crop Chart'!$E$5:$E$201,,FALSE)</f>
        <v/>
      </c>
      <c r="E84" s="951" t="str">
        <f t="array" ref="E84">XLOOKUP($A84,'Crop Chart'!$A$5:$A$201,'Crop Chart'!$I$5:$I$201,,FALSE)</f>
        <v/>
      </c>
      <c r="F84" s="951" t="str">
        <f t="array" ref="F84">XLOOKUP($A84,'Crop Chart'!$A$5:$A$201,'Crop Chart'!$P$5:$P$201,,FALSE)</f>
        <v/>
      </c>
      <c r="G84" s="951" t="str">
        <f t="array" ref="G84">XLOOKUP($A84,'Crop Chart'!$A$5:$A$201,'Crop Chart'!$Q$5:$Q$201,,FALSE)</f>
        <v/>
      </c>
      <c r="H84" s="951" t="str">
        <f t="array" ref="H84">XLOOKUP($A84,'Crop Chart'!$A$5:$A$201,'Crop Chart'!$Y$5:$Y$201,,FALSE)</f>
        <v/>
      </c>
      <c r="I84" s="951" t="str">
        <f t="array" ref="I84">XLOOKUP($A84,'Crop Chart'!$A$5:$A$201,'Crop Chart'!$X$5:$X$201,,FALSE)</f>
        <v/>
      </c>
      <c r="J84" s="951" t="str">
        <f t="array" ref="J84">'Crop Chart'!$H$2*12*B84/D84/F84*XLOOKUP(A84,'Crop Chart'!$A$5:$A$203,'Crop Chart'!$T$5:$T$203,,0)</f>
        <v>#DIV/0!</v>
      </c>
      <c r="K84" s="952" t="str">
        <f t="array" ref="K84">XLOOKUP($A84,'Crop Chart'!$A$5:$A$201,'Crop Chart'!$U$5:$U$201,,FALSE)</f>
        <v/>
      </c>
      <c r="L84" s="952" t="str">
        <f t="array" ref="L84">XLOOKUP($A84,'Crop Chart'!$A$5:$A$201,'Crop Chart'!$V$5:$V$201,,FALSE)</f>
        <v/>
      </c>
      <c r="M84" s="951" t="str">
        <f t="array" ref="M84">XLOOKUP($A84,'Crop Chart'!$A$5:$A$201,'Crop Chart'!$W$5:$W$201,,FALSE)</f>
        <v/>
      </c>
      <c r="N84" s="951" t="str">
        <f t="array" ref="N84">XLOOKUP($A84,'Crop Chart'!$A$5:$A$201,'Crop Chart'!$AA$5:$AA$201,,FALSE)</f>
        <v/>
      </c>
    </row>
    <row r="85" ht="15.75" customHeight="1">
      <c r="A85" s="954"/>
      <c r="B85" s="951" t="str">
        <f t="array" ref="B85">XLOOKUP($A85,'Crop Chart'!$A$5:$A$201,'Crop Chart'!$C$5:$C$201,,FALSE)</f>
        <v/>
      </c>
      <c r="C85" s="952" t="str">
        <f t="array" ref="C85">XLOOKUP($A85,'Crop Chart'!$A$5:$A$201,'Crop Chart'!$D$5:$D$201,,FALSE)</f>
        <v/>
      </c>
      <c r="D85" s="952" t="str">
        <f t="array" ref="D85">XLOOKUP($A85,'Crop Chart'!$A$5:$A$201,'Crop Chart'!$E$5:$E$201,,FALSE)</f>
        <v/>
      </c>
      <c r="E85" s="951" t="str">
        <f t="array" ref="E85">XLOOKUP($A85,'Crop Chart'!$A$5:$A$201,'Crop Chart'!$I$5:$I$201,,FALSE)</f>
        <v/>
      </c>
      <c r="F85" s="951" t="str">
        <f t="array" ref="F85">XLOOKUP($A85,'Crop Chart'!$A$5:$A$201,'Crop Chart'!$P$5:$P$201,,FALSE)</f>
        <v/>
      </c>
      <c r="G85" s="951" t="str">
        <f t="array" ref="G85">XLOOKUP($A85,'Crop Chart'!$A$5:$A$201,'Crop Chart'!$Q$5:$Q$201,,FALSE)</f>
        <v/>
      </c>
      <c r="H85" s="951" t="str">
        <f t="array" ref="H85">XLOOKUP($A85,'Crop Chart'!$A$5:$A$201,'Crop Chart'!$Y$5:$Y$201,,FALSE)</f>
        <v/>
      </c>
      <c r="I85" s="951" t="str">
        <f t="array" ref="I85">XLOOKUP($A85,'Crop Chart'!$A$5:$A$201,'Crop Chart'!$X$5:$X$201,,FALSE)</f>
        <v/>
      </c>
      <c r="J85" s="951" t="str">
        <f t="array" ref="J85">'Crop Chart'!$H$2*12*B85/D85/F85*XLOOKUP(A85,'Crop Chart'!$A$5:$A$203,'Crop Chart'!$T$5:$T$203,,0)</f>
        <v>#DIV/0!</v>
      </c>
      <c r="K85" s="952" t="str">
        <f t="array" ref="K85">XLOOKUP($A85,'Crop Chart'!$A$5:$A$201,'Crop Chart'!$U$5:$U$201,,FALSE)</f>
        <v/>
      </c>
      <c r="L85" s="952" t="str">
        <f t="array" ref="L85">XLOOKUP($A85,'Crop Chart'!$A$5:$A$201,'Crop Chart'!$V$5:$V$201,,FALSE)</f>
        <v/>
      </c>
      <c r="M85" s="951" t="str">
        <f t="array" ref="M85">XLOOKUP($A85,'Crop Chart'!$A$5:$A$201,'Crop Chart'!$W$5:$W$201,,FALSE)</f>
        <v/>
      </c>
      <c r="N85" s="951" t="str">
        <f t="array" ref="N85">XLOOKUP($A85,'Crop Chart'!$A$5:$A$201,'Crop Chart'!$AA$5:$AA$201,,FALSE)</f>
        <v/>
      </c>
    </row>
    <row r="86" ht="15.75" customHeight="1">
      <c r="A86" s="954"/>
      <c r="B86" s="951" t="str">
        <f t="array" ref="B86">XLOOKUP($A86,'Crop Chart'!$A$5:$A$201,'Crop Chart'!$C$5:$C$201,,FALSE)</f>
        <v/>
      </c>
      <c r="C86" s="952" t="str">
        <f t="array" ref="C86">XLOOKUP($A86,'Crop Chart'!$A$5:$A$201,'Crop Chart'!$D$5:$D$201,,FALSE)</f>
        <v/>
      </c>
      <c r="D86" s="952" t="str">
        <f t="array" ref="D86">XLOOKUP($A86,'Crop Chart'!$A$5:$A$201,'Crop Chart'!$E$5:$E$201,,FALSE)</f>
        <v/>
      </c>
      <c r="E86" s="951" t="str">
        <f t="array" ref="E86">XLOOKUP($A86,'Crop Chart'!$A$5:$A$201,'Crop Chart'!$I$5:$I$201,,FALSE)</f>
        <v/>
      </c>
      <c r="F86" s="951" t="str">
        <f t="array" ref="F86">XLOOKUP($A86,'Crop Chart'!$A$5:$A$201,'Crop Chart'!$P$5:$P$201,,FALSE)</f>
        <v/>
      </c>
      <c r="G86" s="951" t="str">
        <f t="array" ref="G86">XLOOKUP($A86,'Crop Chart'!$A$5:$A$201,'Crop Chart'!$Q$5:$Q$201,,FALSE)</f>
        <v/>
      </c>
      <c r="H86" s="951" t="str">
        <f t="array" ref="H86">XLOOKUP($A86,'Crop Chart'!$A$5:$A$201,'Crop Chart'!$Y$5:$Y$201,,FALSE)</f>
        <v/>
      </c>
      <c r="I86" s="951" t="str">
        <f t="array" ref="I86">XLOOKUP($A86,'Crop Chart'!$A$5:$A$201,'Crop Chart'!$X$5:$X$201,,FALSE)</f>
        <v/>
      </c>
      <c r="J86" s="951" t="str">
        <f t="array" ref="J86">'Crop Chart'!$H$2*12*B86/D86/F86*XLOOKUP(A86,'Crop Chart'!$A$5:$A$203,'Crop Chart'!$T$5:$T$203,,0)</f>
        <v>#DIV/0!</v>
      </c>
      <c r="K86" s="952" t="str">
        <f t="array" ref="K86">XLOOKUP($A86,'Crop Chart'!$A$5:$A$201,'Crop Chart'!$U$5:$U$201,,FALSE)</f>
        <v/>
      </c>
      <c r="L86" s="952" t="str">
        <f t="array" ref="L86">XLOOKUP($A86,'Crop Chart'!$A$5:$A$201,'Crop Chart'!$V$5:$V$201,,FALSE)</f>
        <v/>
      </c>
      <c r="M86" s="951" t="str">
        <f t="array" ref="M86">XLOOKUP($A86,'Crop Chart'!$A$5:$A$201,'Crop Chart'!$W$5:$W$201,,FALSE)</f>
        <v/>
      </c>
      <c r="N86" s="951" t="str">
        <f t="array" ref="N86">XLOOKUP($A86,'Crop Chart'!$A$5:$A$201,'Crop Chart'!$AA$5:$AA$201,,FALSE)</f>
        <v/>
      </c>
    </row>
    <row r="87" ht="15.75" customHeight="1">
      <c r="A87" s="954"/>
      <c r="B87" s="951" t="str">
        <f t="array" ref="B87">XLOOKUP($A87,'Crop Chart'!$A$5:$A$201,'Crop Chart'!$C$5:$C$201,,FALSE)</f>
        <v/>
      </c>
      <c r="C87" s="952" t="str">
        <f t="array" ref="C87">XLOOKUP($A87,'Crop Chart'!$A$5:$A$201,'Crop Chart'!$D$5:$D$201,,FALSE)</f>
        <v/>
      </c>
      <c r="D87" s="952" t="str">
        <f t="array" ref="D87">XLOOKUP($A87,'Crop Chart'!$A$5:$A$201,'Crop Chart'!$E$5:$E$201,,FALSE)</f>
        <v/>
      </c>
      <c r="E87" s="951" t="str">
        <f t="array" ref="E87">XLOOKUP($A87,'Crop Chart'!$A$5:$A$201,'Crop Chart'!$I$5:$I$201,,FALSE)</f>
        <v/>
      </c>
      <c r="F87" s="951" t="str">
        <f t="array" ref="F87">XLOOKUP($A87,'Crop Chart'!$A$5:$A$201,'Crop Chart'!$P$5:$P$201,,FALSE)</f>
        <v/>
      </c>
      <c r="G87" s="951" t="str">
        <f t="array" ref="G87">XLOOKUP($A87,'Crop Chart'!$A$5:$A$201,'Crop Chart'!$Q$5:$Q$201,,FALSE)</f>
        <v/>
      </c>
      <c r="H87" s="951" t="str">
        <f t="array" ref="H87">XLOOKUP($A87,'Crop Chart'!$A$5:$A$201,'Crop Chart'!$Y$5:$Y$201,,FALSE)</f>
        <v/>
      </c>
      <c r="I87" s="951" t="str">
        <f t="array" ref="I87">XLOOKUP($A87,'Crop Chart'!$A$5:$A$201,'Crop Chart'!$X$5:$X$201,,FALSE)</f>
        <v/>
      </c>
      <c r="J87" s="951" t="str">
        <f t="array" ref="J87">'Crop Chart'!$H$2*12*B87/D87/F87*XLOOKUP(A87,'Crop Chart'!$A$5:$A$203,'Crop Chart'!$T$5:$T$203,,0)</f>
        <v>#DIV/0!</v>
      </c>
      <c r="K87" s="952" t="str">
        <f t="array" ref="K87">XLOOKUP($A87,'Crop Chart'!$A$5:$A$201,'Crop Chart'!$U$5:$U$201,,FALSE)</f>
        <v/>
      </c>
      <c r="L87" s="952" t="str">
        <f t="array" ref="L87">XLOOKUP($A87,'Crop Chart'!$A$5:$A$201,'Crop Chart'!$V$5:$V$201,,FALSE)</f>
        <v/>
      </c>
      <c r="M87" s="951" t="str">
        <f t="array" ref="M87">XLOOKUP($A87,'Crop Chart'!$A$5:$A$201,'Crop Chart'!$W$5:$W$201,,FALSE)</f>
        <v/>
      </c>
      <c r="N87" s="951" t="str">
        <f t="array" ref="N87">XLOOKUP($A87,'Crop Chart'!$A$5:$A$201,'Crop Chart'!$AA$5:$AA$201,,FALSE)</f>
        <v/>
      </c>
    </row>
    <row r="88" ht="15.75" customHeight="1">
      <c r="A88" s="954"/>
      <c r="B88" s="951" t="str">
        <f t="array" ref="B88">XLOOKUP($A88,'Crop Chart'!$A$5:$A$201,'Crop Chart'!$C$5:$C$201,,FALSE)</f>
        <v/>
      </c>
      <c r="C88" s="952" t="str">
        <f t="array" ref="C88">XLOOKUP($A88,'Crop Chart'!$A$5:$A$201,'Crop Chart'!$D$5:$D$201,,FALSE)</f>
        <v/>
      </c>
      <c r="D88" s="952" t="str">
        <f t="array" ref="D88">XLOOKUP($A88,'Crop Chart'!$A$5:$A$201,'Crop Chart'!$E$5:$E$201,,FALSE)</f>
        <v/>
      </c>
      <c r="E88" s="951" t="str">
        <f t="array" ref="E88">XLOOKUP($A88,'Crop Chart'!$A$5:$A$201,'Crop Chart'!$I$5:$I$201,,FALSE)</f>
        <v/>
      </c>
      <c r="F88" s="951" t="str">
        <f t="array" ref="F88">XLOOKUP($A88,'Crop Chart'!$A$5:$A$201,'Crop Chart'!$P$5:$P$201,,FALSE)</f>
        <v/>
      </c>
      <c r="G88" s="951" t="str">
        <f t="array" ref="G88">XLOOKUP($A88,'Crop Chart'!$A$5:$A$201,'Crop Chart'!$Q$5:$Q$201,,FALSE)</f>
        <v/>
      </c>
      <c r="H88" s="951" t="str">
        <f t="array" ref="H88">XLOOKUP($A88,'Crop Chart'!$A$5:$A$201,'Crop Chart'!$Y$5:$Y$201,,FALSE)</f>
        <v/>
      </c>
      <c r="I88" s="951" t="str">
        <f t="array" ref="I88">XLOOKUP($A88,'Crop Chart'!$A$5:$A$201,'Crop Chart'!$X$5:$X$201,,FALSE)</f>
        <v/>
      </c>
      <c r="J88" s="951" t="str">
        <f t="array" ref="J88">'Crop Chart'!$H$2*12*B88/D88/F88*XLOOKUP(A88,'Crop Chart'!$A$5:$A$203,'Crop Chart'!$T$5:$T$203,,0)</f>
        <v>#DIV/0!</v>
      </c>
      <c r="K88" s="952" t="str">
        <f t="array" ref="K88">XLOOKUP($A88,'Crop Chart'!$A$5:$A$201,'Crop Chart'!$U$5:$U$201,,FALSE)</f>
        <v/>
      </c>
      <c r="L88" s="952" t="str">
        <f t="array" ref="L88">XLOOKUP($A88,'Crop Chart'!$A$5:$A$201,'Crop Chart'!$V$5:$V$201,,FALSE)</f>
        <v/>
      </c>
      <c r="M88" s="951" t="str">
        <f t="array" ref="M88">XLOOKUP($A88,'Crop Chart'!$A$5:$A$201,'Crop Chart'!$W$5:$W$201,,FALSE)</f>
        <v/>
      </c>
      <c r="N88" s="951" t="str">
        <f t="array" ref="N88">XLOOKUP($A88,'Crop Chart'!$A$5:$A$201,'Crop Chart'!$AA$5:$AA$201,,FALSE)</f>
        <v/>
      </c>
    </row>
    <row r="89" ht="15.75" customHeight="1">
      <c r="A89" s="954"/>
      <c r="B89" s="951" t="str">
        <f t="array" ref="B89">XLOOKUP($A89,'Crop Chart'!$A$5:$A$201,'Crop Chart'!$C$5:$C$201,,FALSE)</f>
        <v/>
      </c>
      <c r="C89" s="952" t="str">
        <f t="array" ref="C89">XLOOKUP($A89,'Crop Chart'!$A$5:$A$201,'Crop Chart'!$D$5:$D$201,,FALSE)</f>
        <v/>
      </c>
      <c r="D89" s="952" t="str">
        <f t="array" ref="D89">XLOOKUP($A89,'Crop Chart'!$A$5:$A$201,'Crop Chart'!$E$5:$E$201,,FALSE)</f>
        <v/>
      </c>
      <c r="E89" s="951" t="str">
        <f t="array" ref="E89">XLOOKUP($A89,'Crop Chart'!$A$5:$A$201,'Crop Chart'!$I$5:$I$201,,FALSE)</f>
        <v/>
      </c>
      <c r="F89" s="951" t="str">
        <f t="array" ref="F89">XLOOKUP($A89,'Crop Chart'!$A$5:$A$201,'Crop Chart'!$P$5:$P$201,,FALSE)</f>
        <v/>
      </c>
      <c r="G89" s="951" t="str">
        <f t="array" ref="G89">XLOOKUP($A89,'Crop Chart'!$A$5:$A$201,'Crop Chart'!$Q$5:$Q$201,,FALSE)</f>
        <v/>
      </c>
      <c r="H89" s="951" t="str">
        <f t="array" ref="H89">XLOOKUP($A89,'Crop Chart'!$A$5:$A$201,'Crop Chart'!$Y$5:$Y$201,,FALSE)</f>
        <v/>
      </c>
      <c r="I89" s="951" t="str">
        <f t="array" ref="I89">XLOOKUP($A89,'Crop Chart'!$A$5:$A$201,'Crop Chart'!$X$5:$X$201,,FALSE)</f>
        <v/>
      </c>
      <c r="J89" s="951" t="str">
        <f t="array" ref="J89">'Crop Chart'!$H$2*12*B89/D89/F89*XLOOKUP(A89,'Crop Chart'!$A$5:$A$203,'Crop Chart'!$T$5:$T$203,,0)</f>
        <v>#DIV/0!</v>
      </c>
      <c r="K89" s="952" t="str">
        <f t="array" ref="K89">XLOOKUP($A89,'Crop Chart'!$A$5:$A$201,'Crop Chart'!$U$5:$U$201,,FALSE)</f>
        <v/>
      </c>
      <c r="L89" s="952" t="str">
        <f t="array" ref="L89">XLOOKUP($A89,'Crop Chart'!$A$5:$A$201,'Crop Chart'!$V$5:$V$201,,FALSE)</f>
        <v/>
      </c>
      <c r="M89" s="951" t="str">
        <f t="array" ref="M89">XLOOKUP($A89,'Crop Chart'!$A$5:$A$201,'Crop Chart'!$W$5:$W$201,,FALSE)</f>
        <v/>
      </c>
      <c r="N89" s="951" t="str">
        <f t="array" ref="N89">XLOOKUP($A89,'Crop Chart'!$A$5:$A$201,'Crop Chart'!$AA$5:$AA$201,,FALSE)</f>
        <v/>
      </c>
    </row>
    <row r="90" ht="15.75" customHeight="1">
      <c r="A90" s="954"/>
      <c r="B90" s="951" t="str">
        <f t="array" ref="B90">XLOOKUP($A90,'Crop Chart'!$A$5:$A$201,'Crop Chart'!$C$5:$C$201,,FALSE)</f>
        <v/>
      </c>
      <c r="C90" s="952" t="str">
        <f t="array" ref="C90">XLOOKUP($A90,'Crop Chart'!$A$5:$A$201,'Crop Chart'!$D$5:$D$201,,FALSE)</f>
        <v/>
      </c>
      <c r="D90" s="952" t="str">
        <f t="array" ref="D90">XLOOKUP($A90,'Crop Chart'!$A$5:$A$201,'Crop Chart'!$E$5:$E$201,,FALSE)</f>
        <v/>
      </c>
      <c r="E90" s="951" t="str">
        <f t="array" ref="E90">XLOOKUP($A90,'Crop Chart'!$A$5:$A$201,'Crop Chart'!$I$5:$I$201,,FALSE)</f>
        <v/>
      </c>
      <c r="F90" s="951" t="str">
        <f t="array" ref="F90">XLOOKUP($A90,'Crop Chart'!$A$5:$A$201,'Crop Chart'!$P$5:$P$201,,FALSE)</f>
        <v/>
      </c>
      <c r="G90" s="951" t="str">
        <f t="array" ref="G90">XLOOKUP($A90,'Crop Chart'!$A$5:$A$201,'Crop Chart'!$Q$5:$Q$201,,FALSE)</f>
        <v/>
      </c>
      <c r="H90" s="951" t="str">
        <f t="array" ref="H90">XLOOKUP($A90,'Crop Chart'!$A$5:$A$201,'Crop Chart'!$Y$5:$Y$201,,FALSE)</f>
        <v/>
      </c>
      <c r="I90" s="951" t="str">
        <f t="array" ref="I90">XLOOKUP($A90,'Crop Chart'!$A$5:$A$201,'Crop Chart'!$X$5:$X$201,,FALSE)</f>
        <v/>
      </c>
      <c r="J90" s="951" t="str">
        <f t="array" ref="J90">'Crop Chart'!$H$2*12*B90/D90/F90*XLOOKUP(A90,'Crop Chart'!$A$5:$A$203,'Crop Chart'!$T$5:$T$203,,0)</f>
        <v>#DIV/0!</v>
      </c>
      <c r="K90" s="952" t="str">
        <f t="array" ref="K90">XLOOKUP($A90,'Crop Chart'!$A$5:$A$201,'Crop Chart'!$U$5:$U$201,,FALSE)</f>
        <v/>
      </c>
      <c r="L90" s="952" t="str">
        <f t="array" ref="L90">XLOOKUP($A90,'Crop Chart'!$A$5:$A$201,'Crop Chart'!$V$5:$V$201,,FALSE)</f>
        <v/>
      </c>
      <c r="M90" s="951" t="str">
        <f t="array" ref="M90">XLOOKUP($A90,'Crop Chart'!$A$5:$A$201,'Crop Chart'!$W$5:$W$201,,FALSE)</f>
        <v/>
      </c>
      <c r="N90" s="951" t="str">
        <f t="array" ref="N90">XLOOKUP($A90,'Crop Chart'!$A$5:$A$201,'Crop Chart'!$AA$5:$AA$201,,FALSE)</f>
        <v/>
      </c>
    </row>
    <row r="91" ht="15.75" customHeight="1">
      <c r="A91" s="954"/>
      <c r="B91" s="951" t="str">
        <f t="array" ref="B91">XLOOKUP($A91,'Crop Chart'!$A$5:$A$201,'Crop Chart'!$C$5:$C$201,,FALSE)</f>
        <v/>
      </c>
      <c r="C91" s="952" t="str">
        <f t="array" ref="C91">XLOOKUP($A91,'Crop Chart'!$A$5:$A$201,'Crop Chart'!$D$5:$D$201,,FALSE)</f>
        <v/>
      </c>
      <c r="D91" s="952" t="str">
        <f t="array" ref="D91">XLOOKUP($A91,'Crop Chart'!$A$5:$A$201,'Crop Chart'!$E$5:$E$201,,FALSE)</f>
        <v/>
      </c>
      <c r="E91" s="951" t="str">
        <f t="array" ref="E91">XLOOKUP($A91,'Crop Chart'!$A$5:$A$201,'Crop Chart'!$I$5:$I$201,,FALSE)</f>
        <v/>
      </c>
      <c r="F91" s="951" t="str">
        <f t="array" ref="F91">XLOOKUP($A91,'Crop Chart'!$A$5:$A$201,'Crop Chart'!$P$5:$P$201,,FALSE)</f>
        <v/>
      </c>
      <c r="G91" s="951" t="str">
        <f t="array" ref="G91">XLOOKUP($A91,'Crop Chart'!$A$5:$A$201,'Crop Chart'!$Q$5:$Q$201,,FALSE)</f>
        <v/>
      </c>
      <c r="H91" s="951" t="str">
        <f t="array" ref="H91">XLOOKUP($A91,'Crop Chart'!$A$5:$A$201,'Crop Chart'!$Y$5:$Y$201,,FALSE)</f>
        <v/>
      </c>
      <c r="I91" s="951" t="str">
        <f t="array" ref="I91">XLOOKUP($A91,'Crop Chart'!$A$5:$A$201,'Crop Chart'!$X$5:$X$201,,FALSE)</f>
        <v/>
      </c>
      <c r="J91" s="951" t="str">
        <f t="array" ref="J91">'Crop Chart'!$H$2*12*B91/D91/F91*XLOOKUP(A91,'Crop Chart'!$A$5:$A$203,'Crop Chart'!$T$5:$T$203,,0)</f>
        <v>#DIV/0!</v>
      </c>
      <c r="K91" s="952" t="str">
        <f t="array" ref="K91">XLOOKUP($A91,'Crop Chart'!$A$5:$A$201,'Crop Chart'!$U$5:$U$201,,FALSE)</f>
        <v/>
      </c>
      <c r="L91" s="952" t="str">
        <f t="array" ref="L91">XLOOKUP($A91,'Crop Chart'!$A$5:$A$201,'Crop Chart'!$V$5:$V$201,,FALSE)</f>
        <v/>
      </c>
      <c r="M91" s="951" t="str">
        <f t="array" ref="M91">XLOOKUP($A91,'Crop Chart'!$A$5:$A$201,'Crop Chart'!$W$5:$W$201,,FALSE)</f>
        <v/>
      </c>
      <c r="N91" s="951" t="str">
        <f t="array" ref="N91">XLOOKUP($A91,'Crop Chart'!$A$5:$A$201,'Crop Chart'!$AA$5:$AA$201,,FALSE)</f>
        <v/>
      </c>
    </row>
    <row r="92" ht="15.75" customHeight="1">
      <c r="A92" s="954"/>
      <c r="B92" s="951" t="str">
        <f t="array" ref="B92">XLOOKUP($A92,'Crop Chart'!$A$5:$A$201,'Crop Chart'!$C$5:$C$201,,FALSE)</f>
        <v/>
      </c>
      <c r="C92" s="952" t="str">
        <f t="array" ref="C92">XLOOKUP($A92,'Crop Chart'!$A$5:$A$201,'Crop Chart'!$D$5:$D$201,,FALSE)</f>
        <v/>
      </c>
      <c r="D92" s="952" t="str">
        <f t="array" ref="D92">XLOOKUP($A92,'Crop Chart'!$A$5:$A$201,'Crop Chart'!$E$5:$E$201,,FALSE)</f>
        <v/>
      </c>
      <c r="E92" s="951" t="str">
        <f t="array" ref="E92">XLOOKUP($A92,'Crop Chart'!$A$5:$A$201,'Crop Chart'!$I$5:$I$201,,FALSE)</f>
        <v/>
      </c>
      <c r="F92" s="951" t="str">
        <f t="array" ref="F92">XLOOKUP($A92,'Crop Chart'!$A$5:$A$201,'Crop Chart'!$P$5:$P$201,,FALSE)</f>
        <v/>
      </c>
      <c r="G92" s="951" t="str">
        <f t="array" ref="G92">XLOOKUP($A92,'Crop Chart'!$A$5:$A$201,'Crop Chart'!$Q$5:$Q$201,,FALSE)</f>
        <v/>
      </c>
      <c r="H92" s="951" t="str">
        <f t="array" ref="H92">XLOOKUP($A92,'Crop Chart'!$A$5:$A$201,'Crop Chart'!$Y$5:$Y$201,,FALSE)</f>
        <v/>
      </c>
      <c r="I92" s="951" t="str">
        <f t="array" ref="I92">XLOOKUP($A92,'Crop Chart'!$A$5:$A$201,'Crop Chart'!$X$5:$X$201,,FALSE)</f>
        <v/>
      </c>
      <c r="J92" s="951" t="str">
        <f t="array" ref="J92">'Crop Chart'!$H$2*12*B92/D92/F92*XLOOKUP(A92,'Crop Chart'!$A$5:$A$203,'Crop Chart'!$T$5:$T$203,,0)</f>
        <v>#DIV/0!</v>
      </c>
      <c r="K92" s="952" t="str">
        <f t="array" ref="K92">XLOOKUP($A92,'Crop Chart'!$A$5:$A$201,'Crop Chart'!$U$5:$U$201,,FALSE)</f>
        <v/>
      </c>
      <c r="L92" s="952" t="str">
        <f t="array" ref="L92">XLOOKUP($A92,'Crop Chart'!$A$5:$A$201,'Crop Chart'!$V$5:$V$201,,FALSE)</f>
        <v/>
      </c>
      <c r="M92" s="951" t="str">
        <f t="array" ref="M92">XLOOKUP($A92,'Crop Chart'!$A$5:$A$201,'Crop Chart'!$W$5:$W$201,,FALSE)</f>
        <v/>
      </c>
      <c r="N92" s="951" t="str">
        <f t="array" ref="N92">XLOOKUP($A92,'Crop Chart'!$A$5:$A$201,'Crop Chart'!$AA$5:$AA$201,,FALSE)</f>
        <v/>
      </c>
    </row>
    <row r="93" ht="15.75" customHeight="1">
      <c r="A93" s="954"/>
      <c r="B93" s="951" t="str">
        <f t="array" ref="B93">XLOOKUP($A93,'Crop Chart'!$A$5:$A$201,'Crop Chart'!$C$5:$C$201,,FALSE)</f>
        <v/>
      </c>
      <c r="C93" s="952" t="str">
        <f t="array" ref="C93">XLOOKUP($A93,'Crop Chart'!$A$5:$A$201,'Crop Chart'!$D$5:$D$201,,FALSE)</f>
        <v/>
      </c>
      <c r="D93" s="952" t="str">
        <f t="array" ref="D93">XLOOKUP($A93,'Crop Chart'!$A$5:$A$201,'Crop Chart'!$E$5:$E$201,,FALSE)</f>
        <v/>
      </c>
      <c r="E93" s="951" t="str">
        <f t="array" ref="E93">XLOOKUP($A93,'Crop Chart'!$A$5:$A$201,'Crop Chart'!$I$5:$I$201,,FALSE)</f>
        <v/>
      </c>
      <c r="F93" s="951" t="str">
        <f t="array" ref="F93">XLOOKUP($A93,'Crop Chart'!$A$5:$A$201,'Crop Chart'!$P$5:$P$201,,FALSE)</f>
        <v/>
      </c>
      <c r="G93" s="951" t="str">
        <f t="array" ref="G93">XLOOKUP($A93,'Crop Chart'!$A$5:$A$201,'Crop Chart'!$Q$5:$Q$201,,FALSE)</f>
        <v/>
      </c>
      <c r="H93" s="951" t="str">
        <f t="array" ref="H93">XLOOKUP($A93,'Crop Chart'!$A$5:$A$201,'Crop Chart'!$Y$5:$Y$201,,FALSE)</f>
        <v/>
      </c>
      <c r="I93" s="951" t="str">
        <f t="array" ref="I93">XLOOKUP($A93,'Crop Chart'!$A$5:$A$201,'Crop Chart'!$X$5:$X$201,,FALSE)</f>
        <v/>
      </c>
      <c r="J93" s="951" t="str">
        <f t="array" ref="J93">'Crop Chart'!$H$2*12*B93/D93/F93*XLOOKUP(A93,'Crop Chart'!$A$5:$A$203,'Crop Chart'!$T$5:$T$203,,0)</f>
        <v>#DIV/0!</v>
      </c>
      <c r="K93" s="952" t="str">
        <f t="array" ref="K93">XLOOKUP($A93,'Crop Chart'!$A$5:$A$201,'Crop Chart'!$U$5:$U$201,,FALSE)</f>
        <v/>
      </c>
      <c r="L93" s="952" t="str">
        <f t="array" ref="L93">XLOOKUP($A93,'Crop Chart'!$A$5:$A$201,'Crop Chart'!$V$5:$V$201,,FALSE)</f>
        <v/>
      </c>
      <c r="M93" s="951" t="str">
        <f t="array" ref="M93">XLOOKUP($A93,'Crop Chart'!$A$5:$A$201,'Crop Chart'!$W$5:$W$201,,FALSE)</f>
        <v/>
      </c>
      <c r="N93" s="951" t="str">
        <f t="array" ref="N93">XLOOKUP($A93,'Crop Chart'!$A$5:$A$201,'Crop Chart'!$AA$5:$AA$201,,FALSE)</f>
        <v/>
      </c>
    </row>
    <row r="94" ht="15.75" customHeight="1">
      <c r="A94" s="954"/>
      <c r="B94" s="951" t="str">
        <f t="array" ref="B94">XLOOKUP($A94,'Crop Chart'!$A$5:$A$201,'Crop Chart'!$C$5:$C$201,,FALSE)</f>
        <v/>
      </c>
      <c r="C94" s="952" t="str">
        <f t="array" ref="C94">XLOOKUP($A94,'Crop Chart'!$A$5:$A$201,'Crop Chart'!$D$5:$D$201,,FALSE)</f>
        <v/>
      </c>
      <c r="D94" s="952" t="str">
        <f t="array" ref="D94">XLOOKUP($A94,'Crop Chart'!$A$5:$A$201,'Crop Chart'!$E$5:$E$201,,FALSE)</f>
        <v/>
      </c>
      <c r="E94" s="951" t="str">
        <f t="array" ref="E94">XLOOKUP($A94,'Crop Chart'!$A$5:$A$201,'Crop Chart'!$I$5:$I$201,,FALSE)</f>
        <v/>
      </c>
      <c r="F94" s="951" t="str">
        <f t="array" ref="F94">XLOOKUP($A94,'Crop Chart'!$A$5:$A$201,'Crop Chart'!$P$5:$P$201,,FALSE)</f>
        <v/>
      </c>
      <c r="G94" s="951" t="str">
        <f t="array" ref="G94">XLOOKUP($A94,'Crop Chart'!$A$5:$A$201,'Crop Chart'!$Q$5:$Q$201,,FALSE)</f>
        <v/>
      </c>
      <c r="H94" s="951" t="str">
        <f t="array" ref="H94">XLOOKUP($A94,'Crop Chart'!$A$5:$A$201,'Crop Chart'!$Y$5:$Y$201,,FALSE)</f>
        <v/>
      </c>
      <c r="I94" s="951" t="str">
        <f t="array" ref="I94">XLOOKUP($A94,'Crop Chart'!$A$5:$A$201,'Crop Chart'!$X$5:$X$201,,FALSE)</f>
        <v/>
      </c>
      <c r="J94" s="951" t="str">
        <f t="array" ref="J94">'Crop Chart'!$H$2*12*B94/D94/F94*XLOOKUP(A94,'Crop Chart'!$A$5:$A$203,'Crop Chart'!$T$5:$T$203,,0)</f>
        <v>#DIV/0!</v>
      </c>
      <c r="K94" s="952" t="str">
        <f t="array" ref="K94">XLOOKUP($A94,'Crop Chart'!$A$5:$A$201,'Crop Chart'!$U$5:$U$201,,FALSE)</f>
        <v/>
      </c>
      <c r="L94" s="952" t="str">
        <f t="array" ref="L94">XLOOKUP($A94,'Crop Chart'!$A$5:$A$201,'Crop Chart'!$V$5:$V$201,,FALSE)</f>
        <v/>
      </c>
      <c r="M94" s="951" t="str">
        <f t="array" ref="M94">XLOOKUP($A94,'Crop Chart'!$A$5:$A$201,'Crop Chart'!$W$5:$W$201,,FALSE)</f>
        <v/>
      </c>
      <c r="N94" s="951" t="str">
        <f t="array" ref="N94">XLOOKUP($A94,'Crop Chart'!$A$5:$A$201,'Crop Chart'!$AA$5:$AA$201,,FALSE)</f>
        <v/>
      </c>
    </row>
    <row r="95" ht="15.75" customHeight="1">
      <c r="A95" s="954"/>
      <c r="B95" s="951" t="str">
        <f t="array" ref="B95">XLOOKUP($A95,'Crop Chart'!$A$5:$A$201,'Crop Chart'!$C$5:$C$201,,FALSE)</f>
        <v/>
      </c>
      <c r="C95" s="952" t="str">
        <f t="array" ref="C95">XLOOKUP($A95,'Crop Chart'!$A$5:$A$201,'Crop Chart'!$D$5:$D$201,,FALSE)</f>
        <v/>
      </c>
      <c r="D95" s="952" t="str">
        <f t="array" ref="D95">XLOOKUP($A95,'Crop Chart'!$A$5:$A$201,'Crop Chart'!$E$5:$E$201,,FALSE)</f>
        <v/>
      </c>
      <c r="E95" s="951" t="str">
        <f t="array" ref="E95">XLOOKUP($A95,'Crop Chart'!$A$5:$A$201,'Crop Chart'!$I$5:$I$201,,FALSE)</f>
        <v/>
      </c>
      <c r="F95" s="951" t="str">
        <f t="array" ref="F95">XLOOKUP($A95,'Crop Chart'!$A$5:$A$201,'Crop Chart'!$P$5:$P$201,,FALSE)</f>
        <v/>
      </c>
      <c r="G95" s="951" t="str">
        <f t="array" ref="G95">XLOOKUP($A95,'Crop Chart'!$A$5:$A$201,'Crop Chart'!$Q$5:$Q$201,,FALSE)</f>
        <v/>
      </c>
      <c r="H95" s="951" t="str">
        <f t="array" ref="H95">XLOOKUP($A95,'Crop Chart'!$A$5:$A$201,'Crop Chart'!$Y$5:$Y$201,,FALSE)</f>
        <v/>
      </c>
      <c r="I95" s="951" t="str">
        <f t="array" ref="I95">XLOOKUP($A95,'Crop Chart'!$A$5:$A$201,'Crop Chart'!$X$5:$X$201,,FALSE)</f>
        <v/>
      </c>
      <c r="J95" s="951" t="str">
        <f t="array" ref="J95">'Crop Chart'!$H$2*12*B95/D95/F95*XLOOKUP(A95,'Crop Chart'!$A$5:$A$203,'Crop Chart'!$T$5:$T$203,,0)</f>
        <v>#DIV/0!</v>
      </c>
      <c r="K95" s="952" t="str">
        <f t="array" ref="K95">XLOOKUP($A95,'Crop Chart'!$A$5:$A$201,'Crop Chart'!$U$5:$U$201,,FALSE)</f>
        <v/>
      </c>
      <c r="L95" s="952" t="str">
        <f t="array" ref="L95">XLOOKUP($A95,'Crop Chart'!$A$5:$A$201,'Crop Chart'!$V$5:$V$201,,FALSE)</f>
        <v/>
      </c>
      <c r="M95" s="951" t="str">
        <f t="array" ref="M95">XLOOKUP($A95,'Crop Chart'!$A$5:$A$201,'Crop Chart'!$W$5:$W$201,,FALSE)</f>
        <v/>
      </c>
      <c r="N95" s="951" t="str">
        <f t="array" ref="N95">XLOOKUP($A95,'Crop Chart'!$A$5:$A$201,'Crop Chart'!$AA$5:$AA$201,,FALSE)</f>
        <v/>
      </c>
    </row>
    <row r="96" ht="15.75" customHeight="1">
      <c r="A96" s="954"/>
      <c r="B96" s="951" t="str">
        <f t="array" ref="B96">XLOOKUP($A96,'Crop Chart'!$A$5:$A$201,'Crop Chart'!$C$5:$C$201,,FALSE)</f>
        <v/>
      </c>
      <c r="C96" s="952" t="str">
        <f t="array" ref="C96">XLOOKUP($A96,'Crop Chart'!$A$5:$A$201,'Crop Chart'!$D$5:$D$201,,FALSE)</f>
        <v/>
      </c>
      <c r="D96" s="952" t="str">
        <f t="array" ref="D96">XLOOKUP($A96,'Crop Chart'!$A$5:$A$201,'Crop Chart'!$E$5:$E$201,,FALSE)</f>
        <v/>
      </c>
      <c r="E96" s="951" t="str">
        <f t="array" ref="E96">XLOOKUP($A96,'Crop Chart'!$A$5:$A$201,'Crop Chart'!$I$5:$I$201,,FALSE)</f>
        <v/>
      </c>
      <c r="F96" s="951" t="str">
        <f t="array" ref="F96">XLOOKUP($A96,'Crop Chart'!$A$5:$A$201,'Crop Chart'!$P$5:$P$201,,FALSE)</f>
        <v/>
      </c>
      <c r="G96" s="951" t="str">
        <f t="array" ref="G96">XLOOKUP($A96,'Crop Chart'!$A$5:$A$201,'Crop Chart'!$Q$5:$Q$201,,FALSE)</f>
        <v/>
      </c>
      <c r="H96" s="951" t="str">
        <f t="array" ref="H96">XLOOKUP($A96,'Crop Chart'!$A$5:$A$201,'Crop Chart'!$Y$5:$Y$201,,FALSE)</f>
        <v/>
      </c>
      <c r="I96" s="951" t="str">
        <f t="array" ref="I96">XLOOKUP($A96,'Crop Chart'!$A$5:$A$201,'Crop Chart'!$X$5:$X$201,,FALSE)</f>
        <v/>
      </c>
      <c r="J96" s="951" t="str">
        <f t="array" ref="J96">'Crop Chart'!$H$2*12*B96/D96/F96*XLOOKUP(A96,'Crop Chart'!$A$5:$A$203,'Crop Chart'!$T$5:$T$203,,0)</f>
        <v>#DIV/0!</v>
      </c>
      <c r="K96" s="952" t="str">
        <f t="array" ref="K96">XLOOKUP($A96,'Crop Chart'!$A$5:$A$201,'Crop Chart'!$U$5:$U$201,,FALSE)</f>
        <v/>
      </c>
      <c r="L96" s="952" t="str">
        <f t="array" ref="L96">XLOOKUP($A96,'Crop Chart'!$A$5:$A$201,'Crop Chart'!$V$5:$V$201,,FALSE)</f>
        <v/>
      </c>
      <c r="M96" s="951" t="str">
        <f t="array" ref="M96">XLOOKUP($A96,'Crop Chart'!$A$5:$A$201,'Crop Chart'!$W$5:$W$201,,FALSE)</f>
        <v/>
      </c>
      <c r="N96" s="951" t="str">
        <f t="array" ref="N96">XLOOKUP($A96,'Crop Chart'!$A$5:$A$201,'Crop Chart'!$AA$5:$AA$201,,FALSE)</f>
        <v/>
      </c>
    </row>
    <row r="97" ht="15.75" customHeight="1">
      <c r="A97" s="954"/>
      <c r="B97" s="951" t="str">
        <f t="array" ref="B97">XLOOKUP($A97,'Crop Chart'!$A$5:$A$201,'Crop Chart'!$C$5:$C$201,,FALSE)</f>
        <v/>
      </c>
      <c r="C97" s="952" t="str">
        <f t="array" ref="C97">XLOOKUP($A97,'Crop Chart'!$A$5:$A$201,'Crop Chart'!$D$5:$D$201,,FALSE)</f>
        <v/>
      </c>
      <c r="D97" s="952" t="str">
        <f t="array" ref="D97">XLOOKUP($A97,'Crop Chart'!$A$5:$A$201,'Crop Chart'!$E$5:$E$201,,FALSE)</f>
        <v/>
      </c>
      <c r="E97" s="951" t="str">
        <f t="array" ref="E97">XLOOKUP($A97,'Crop Chart'!$A$5:$A$201,'Crop Chart'!$I$5:$I$201,,FALSE)</f>
        <v/>
      </c>
      <c r="F97" s="951" t="str">
        <f t="array" ref="F97">XLOOKUP($A97,'Crop Chart'!$A$5:$A$201,'Crop Chart'!$P$5:$P$201,,FALSE)</f>
        <v/>
      </c>
      <c r="G97" s="951" t="str">
        <f t="array" ref="G97">XLOOKUP($A97,'Crop Chart'!$A$5:$A$201,'Crop Chart'!$Q$5:$Q$201,,FALSE)</f>
        <v/>
      </c>
      <c r="H97" s="951" t="str">
        <f t="array" ref="H97">XLOOKUP($A97,'Crop Chart'!$A$5:$A$201,'Crop Chart'!$Y$5:$Y$201,,FALSE)</f>
        <v/>
      </c>
      <c r="I97" s="951" t="str">
        <f t="array" ref="I97">XLOOKUP($A97,'Crop Chart'!$A$5:$A$201,'Crop Chart'!$X$5:$X$201,,FALSE)</f>
        <v/>
      </c>
      <c r="J97" s="951" t="str">
        <f t="array" ref="J97">'Crop Chart'!$H$2*12*B97/D97/F97*XLOOKUP(A97,'Crop Chart'!$A$5:$A$203,'Crop Chart'!$T$5:$T$203,,0)</f>
        <v>#DIV/0!</v>
      </c>
      <c r="K97" s="952" t="str">
        <f t="array" ref="K97">XLOOKUP($A97,'Crop Chart'!$A$5:$A$201,'Crop Chart'!$U$5:$U$201,,FALSE)</f>
        <v/>
      </c>
      <c r="L97" s="952" t="str">
        <f t="array" ref="L97">XLOOKUP($A97,'Crop Chart'!$A$5:$A$201,'Crop Chart'!$V$5:$V$201,,FALSE)</f>
        <v/>
      </c>
      <c r="M97" s="951" t="str">
        <f t="array" ref="M97">XLOOKUP($A97,'Crop Chart'!$A$5:$A$201,'Crop Chart'!$W$5:$W$201,,FALSE)</f>
        <v/>
      </c>
      <c r="N97" s="951" t="str">
        <f t="array" ref="N97">XLOOKUP($A97,'Crop Chart'!$A$5:$A$201,'Crop Chart'!$AA$5:$AA$201,,FALSE)</f>
        <v/>
      </c>
    </row>
    <row r="98" ht="15.75" customHeight="1">
      <c r="A98" s="954"/>
      <c r="B98" s="951" t="str">
        <f t="array" ref="B98">XLOOKUP($A98,'Crop Chart'!$A$5:$A$201,'Crop Chart'!$C$5:$C$201,,FALSE)</f>
        <v/>
      </c>
      <c r="C98" s="952" t="str">
        <f t="array" ref="C98">XLOOKUP($A98,'Crop Chart'!$A$5:$A$201,'Crop Chart'!$D$5:$D$201,,FALSE)</f>
        <v/>
      </c>
      <c r="D98" s="952" t="str">
        <f t="array" ref="D98">XLOOKUP($A98,'Crop Chart'!$A$5:$A$201,'Crop Chart'!$E$5:$E$201,,FALSE)</f>
        <v/>
      </c>
      <c r="E98" s="951" t="str">
        <f t="array" ref="E98">XLOOKUP($A98,'Crop Chart'!$A$5:$A$201,'Crop Chart'!$I$5:$I$201,,FALSE)</f>
        <v/>
      </c>
      <c r="F98" s="951" t="str">
        <f t="array" ref="F98">XLOOKUP($A98,'Crop Chart'!$A$5:$A$201,'Crop Chart'!$P$5:$P$201,,FALSE)</f>
        <v/>
      </c>
      <c r="G98" s="951" t="str">
        <f t="array" ref="G98">XLOOKUP($A98,'Crop Chart'!$A$5:$A$201,'Crop Chart'!$Q$5:$Q$201,,FALSE)</f>
        <v/>
      </c>
      <c r="H98" s="951" t="str">
        <f t="array" ref="H98">XLOOKUP($A98,'Crop Chart'!$A$5:$A$201,'Crop Chart'!$Y$5:$Y$201,,FALSE)</f>
        <v/>
      </c>
      <c r="I98" s="951" t="str">
        <f t="array" ref="I98">XLOOKUP($A98,'Crop Chart'!$A$5:$A$201,'Crop Chart'!$X$5:$X$201,,FALSE)</f>
        <v/>
      </c>
      <c r="J98" s="951" t="str">
        <f t="array" ref="J98">'Crop Chart'!$H$2*12*B98/D98/F98*XLOOKUP(A98,'Crop Chart'!$A$5:$A$203,'Crop Chart'!$T$5:$T$203,,0)</f>
        <v>#DIV/0!</v>
      </c>
      <c r="K98" s="952" t="str">
        <f t="array" ref="K98">XLOOKUP($A98,'Crop Chart'!$A$5:$A$201,'Crop Chart'!$U$5:$U$201,,FALSE)</f>
        <v/>
      </c>
      <c r="L98" s="952" t="str">
        <f t="array" ref="L98">XLOOKUP($A98,'Crop Chart'!$A$5:$A$201,'Crop Chart'!$V$5:$V$201,,FALSE)</f>
        <v/>
      </c>
      <c r="M98" s="951" t="str">
        <f t="array" ref="M98">XLOOKUP($A98,'Crop Chart'!$A$5:$A$201,'Crop Chart'!$W$5:$W$201,,FALSE)</f>
        <v/>
      </c>
      <c r="N98" s="951" t="str">
        <f t="array" ref="N98">XLOOKUP($A98,'Crop Chart'!$A$5:$A$201,'Crop Chart'!$AA$5:$AA$201,,FALSE)</f>
        <v/>
      </c>
    </row>
    <row r="99" ht="15.75" customHeight="1">
      <c r="A99" s="954"/>
      <c r="B99" s="951" t="str">
        <f t="array" ref="B99">XLOOKUP($A99,'Crop Chart'!$A$5:$A$201,'Crop Chart'!$C$5:$C$201,,FALSE)</f>
        <v/>
      </c>
      <c r="C99" s="952" t="str">
        <f t="array" ref="C99">XLOOKUP($A99,'Crop Chart'!$A$5:$A$201,'Crop Chart'!$D$5:$D$201,,FALSE)</f>
        <v/>
      </c>
      <c r="D99" s="952" t="str">
        <f t="array" ref="D99">XLOOKUP($A99,'Crop Chart'!$A$5:$A$201,'Crop Chart'!$E$5:$E$201,,FALSE)</f>
        <v/>
      </c>
      <c r="E99" s="951" t="str">
        <f t="array" ref="E99">XLOOKUP($A99,'Crop Chart'!$A$5:$A$201,'Crop Chart'!$I$5:$I$201,,FALSE)</f>
        <v/>
      </c>
      <c r="F99" s="951" t="str">
        <f t="array" ref="F99">XLOOKUP($A99,'Crop Chart'!$A$5:$A$201,'Crop Chart'!$P$5:$P$201,,FALSE)</f>
        <v/>
      </c>
      <c r="G99" s="951" t="str">
        <f t="array" ref="G99">XLOOKUP($A99,'Crop Chart'!$A$5:$A$201,'Crop Chart'!$Q$5:$Q$201,,FALSE)</f>
        <v/>
      </c>
      <c r="H99" s="951" t="str">
        <f t="array" ref="H99">XLOOKUP($A99,'Crop Chart'!$A$5:$A$201,'Crop Chart'!$Y$5:$Y$201,,FALSE)</f>
        <v/>
      </c>
      <c r="I99" s="951" t="str">
        <f t="array" ref="I99">XLOOKUP($A99,'Crop Chart'!$A$5:$A$201,'Crop Chart'!$X$5:$X$201,,FALSE)</f>
        <v/>
      </c>
      <c r="J99" s="951" t="str">
        <f t="array" ref="J99">'Crop Chart'!$H$2*12*B99/D99/F99*XLOOKUP(A99,'Crop Chart'!$A$5:$A$203,'Crop Chart'!$T$5:$T$203,,0)</f>
        <v>#DIV/0!</v>
      </c>
      <c r="K99" s="952" t="str">
        <f t="array" ref="K99">XLOOKUP($A99,'Crop Chart'!$A$5:$A$201,'Crop Chart'!$U$5:$U$201,,FALSE)</f>
        <v/>
      </c>
      <c r="L99" s="952" t="str">
        <f t="array" ref="L99">XLOOKUP($A99,'Crop Chart'!$A$5:$A$201,'Crop Chart'!$V$5:$V$201,,FALSE)</f>
        <v/>
      </c>
      <c r="M99" s="951" t="str">
        <f t="array" ref="M99">XLOOKUP($A99,'Crop Chart'!$A$5:$A$201,'Crop Chart'!$W$5:$W$201,,FALSE)</f>
        <v/>
      </c>
      <c r="N99" s="951" t="str">
        <f t="array" ref="N99">XLOOKUP($A99,'Crop Chart'!$A$5:$A$201,'Crop Chart'!$AA$5:$AA$201,,FALSE)</f>
        <v/>
      </c>
    </row>
    <row r="100" ht="15.75" customHeight="1">
      <c r="A100" s="954"/>
      <c r="B100" s="951" t="str">
        <f t="array" ref="B100">XLOOKUP($A100,'Crop Chart'!$A$5:$A$201,'Crop Chart'!$C$5:$C$201,,FALSE)</f>
        <v/>
      </c>
      <c r="C100" s="952" t="str">
        <f t="array" ref="C100">XLOOKUP($A100,'Crop Chart'!$A$5:$A$201,'Crop Chart'!$D$5:$D$201,,FALSE)</f>
        <v/>
      </c>
      <c r="D100" s="952" t="str">
        <f t="array" ref="D100">XLOOKUP($A100,'Crop Chart'!$A$5:$A$201,'Crop Chart'!$E$5:$E$201,,FALSE)</f>
        <v/>
      </c>
      <c r="E100" s="951" t="str">
        <f t="array" ref="E100">XLOOKUP($A100,'Crop Chart'!$A$5:$A$201,'Crop Chart'!$I$5:$I$201,,FALSE)</f>
        <v/>
      </c>
      <c r="F100" s="951" t="str">
        <f t="array" ref="F100">XLOOKUP($A100,'Crop Chart'!$A$5:$A$201,'Crop Chart'!$P$5:$P$201,,FALSE)</f>
        <v/>
      </c>
      <c r="G100" s="951" t="str">
        <f t="array" ref="G100">XLOOKUP($A100,'Crop Chart'!$A$5:$A$201,'Crop Chart'!$Q$5:$Q$201,,FALSE)</f>
        <v/>
      </c>
      <c r="H100" s="951" t="str">
        <f t="array" ref="H100">XLOOKUP($A100,'Crop Chart'!$A$5:$A$201,'Crop Chart'!$Y$5:$Y$201,,FALSE)</f>
        <v/>
      </c>
      <c r="I100" s="951" t="str">
        <f t="array" ref="I100">XLOOKUP($A100,'Crop Chart'!$A$5:$A$201,'Crop Chart'!$X$5:$X$201,,FALSE)</f>
        <v/>
      </c>
      <c r="J100" s="951" t="str">
        <f t="array" ref="J100">'Crop Chart'!$H$2*12*B100/D100/F100*XLOOKUP(A100,'Crop Chart'!$A$5:$A$203,'Crop Chart'!$T$5:$T$203,,0)</f>
        <v>#DIV/0!</v>
      </c>
      <c r="K100" s="952" t="str">
        <f t="array" ref="K100">XLOOKUP($A100,'Crop Chart'!$A$5:$A$201,'Crop Chart'!$U$5:$U$201,,FALSE)</f>
        <v/>
      </c>
      <c r="L100" s="952" t="str">
        <f t="array" ref="L100">XLOOKUP($A100,'Crop Chart'!$A$5:$A$201,'Crop Chart'!$V$5:$V$201,,FALSE)</f>
        <v/>
      </c>
      <c r="M100" s="951" t="str">
        <f t="array" ref="M100">XLOOKUP($A100,'Crop Chart'!$A$5:$A$201,'Crop Chart'!$W$5:$W$201,,FALSE)</f>
        <v/>
      </c>
      <c r="N100" s="951" t="str">
        <f t="array" ref="N100">XLOOKUP($A100,'Crop Chart'!$A$5:$A$201,'Crop Chart'!$AA$5:$AA$201,,FALSE)</f>
        <v/>
      </c>
    </row>
    <row r="101" ht="15.75" customHeight="1">
      <c r="A101" s="954"/>
      <c r="B101" s="951" t="str">
        <f t="array" ref="B101">XLOOKUP($A101,'Crop Chart'!$A$5:$A$201,'Crop Chart'!$C$5:$C$201,,FALSE)</f>
        <v/>
      </c>
      <c r="C101" s="952" t="str">
        <f t="array" ref="C101">XLOOKUP($A101,'Crop Chart'!$A$5:$A$201,'Crop Chart'!$D$5:$D$201,,FALSE)</f>
        <v/>
      </c>
      <c r="D101" s="952" t="str">
        <f t="array" ref="D101">XLOOKUP($A101,'Crop Chart'!$A$5:$A$201,'Crop Chart'!$E$5:$E$201,,FALSE)</f>
        <v/>
      </c>
      <c r="E101" s="951" t="str">
        <f t="array" ref="E101">XLOOKUP($A101,'Crop Chart'!$A$5:$A$201,'Crop Chart'!$I$5:$I$201,,FALSE)</f>
        <v/>
      </c>
      <c r="F101" s="951" t="str">
        <f t="array" ref="F101">XLOOKUP($A101,'Crop Chart'!$A$5:$A$201,'Crop Chart'!$P$5:$P$201,,FALSE)</f>
        <v/>
      </c>
      <c r="G101" s="951" t="str">
        <f t="array" ref="G101">XLOOKUP($A101,'Crop Chart'!$A$5:$A$201,'Crop Chart'!$Q$5:$Q$201,,FALSE)</f>
        <v/>
      </c>
      <c r="H101" s="951" t="str">
        <f t="array" ref="H101">XLOOKUP($A101,'Crop Chart'!$A$5:$A$201,'Crop Chart'!$Y$5:$Y$201,,FALSE)</f>
        <v/>
      </c>
      <c r="I101" s="951" t="str">
        <f t="array" ref="I101">XLOOKUP($A101,'Crop Chart'!$A$5:$A$201,'Crop Chart'!$X$5:$X$201,,FALSE)</f>
        <v/>
      </c>
      <c r="J101" s="951" t="str">
        <f t="array" ref="J101">'Crop Chart'!$H$2*12*B101/D101/F101*XLOOKUP(A101,'Crop Chart'!$A$5:$A$203,'Crop Chart'!$T$5:$T$203,,0)</f>
        <v>#DIV/0!</v>
      </c>
      <c r="K101" s="952" t="str">
        <f t="array" ref="K101">XLOOKUP($A101,'Crop Chart'!$A$5:$A$201,'Crop Chart'!$U$5:$U$201,,FALSE)</f>
        <v/>
      </c>
      <c r="L101" s="952" t="str">
        <f t="array" ref="L101">XLOOKUP($A101,'Crop Chart'!$A$5:$A$201,'Crop Chart'!$V$5:$V$201,,FALSE)</f>
        <v/>
      </c>
      <c r="M101" s="951" t="str">
        <f t="array" ref="M101">XLOOKUP($A101,'Crop Chart'!$A$5:$A$201,'Crop Chart'!$W$5:$W$201,,FALSE)</f>
        <v/>
      </c>
      <c r="N101" s="951" t="str">
        <f t="array" ref="N101">XLOOKUP($A101,'Crop Chart'!$A$5:$A$201,'Crop Chart'!$AA$5:$AA$201,,FALSE)</f>
        <v/>
      </c>
    </row>
    <row r="102" ht="15.75" customHeight="1">
      <c r="A102" s="954"/>
      <c r="B102" s="951" t="str">
        <f t="array" ref="B102">XLOOKUP($A102,'Crop Chart'!$A$5:$A$201,'Crop Chart'!$C$5:$C$201,,FALSE)</f>
        <v/>
      </c>
      <c r="C102" s="952" t="str">
        <f t="array" ref="C102">XLOOKUP($A102,'Crop Chart'!$A$5:$A$201,'Crop Chart'!$D$5:$D$201,,FALSE)</f>
        <v/>
      </c>
      <c r="D102" s="952" t="str">
        <f t="array" ref="D102">XLOOKUP($A102,'Crop Chart'!$A$5:$A$201,'Crop Chart'!$E$5:$E$201,,FALSE)</f>
        <v/>
      </c>
      <c r="E102" s="951" t="str">
        <f t="array" ref="E102">XLOOKUP($A102,'Crop Chart'!$A$5:$A$201,'Crop Chart'!$I$5:$I$201,,FALSE)</f>
        <v/>
      </c>
      <c r="F102" s="951" t="str">
        <f t="array" ref="F102">XLOOKUP($A102,'Crop Chart'!$A$5:$A$201,'Crop Chart'!$P$5:$P$201,,FALSE)</f>
        <v/>
      </c>
      <c r="G102" s="951" t="str">
        <f t="array" ref="G102">XLOOKUP($A102,'Crop Chart'!$A$5:$A$201,'Crop Chart'!$Q$5:$Q$201,,FALSE)</f>
        <v/>
      </c>
      <c r="H102" s="951" t="str">
        <f t="array" ref="H102">XLOOKUP($A102,'Crop Chart'!$A$5:$A$201,'Crop Chart'!$Y$5:$Y$201,,FALSE)</f>
        <v/>
      </c>
      <c r="I102" s="951" t="str">
        <f t="array" ref="I102">XLOOKUP($A102,'Crop Chart'!$A$5:$A$201,'Crop Chart'!$X$5:$X$201,,FALSE)</f>
        <v/>
      </c>
      <c r="J102" s="951" t="str">
        <f t="array" ref="J102">'Crop Chart'!$H$2*12*B102/D102/F102*XLOOKUP(A102,'Crop Chart'!$A$5:$A$203,'Crop Chart'!$T$5:$T$203,,0)</f>
        <v>#DIV/0!</v>
      </c>
      <c r="K102" s="952" t="str">
        <f t="array" ref="K102">XLOOKUP($A102,'Crop Chart'!$A$5:$A$201,'Crop Chart'!$U$5:$U$201,,FALSE)</f>
        <v/>
      </c>
      <c r="L102" s="952" t="str">
        <f t="array" ref="L102">XLOOKUP($A102,'Crop Chart'!$A$5:$A$201,'Crop Chart'!$V$5:$V$201,,FALSE)</f>
        <v/>
      </c>
      <c r="M102" s="951" t="str">
        <f t="array" ref="M102">XLOOKUP($A102,'Crop Chart'!$A$5:$A$201,'Crop Chart'!$W$5:$W$201,,FALSE)</f>
        <v/>
      </c>
      <c r="N102" s="951" t="str">
        <f t="array" ref="N102">XLOOKUP($A102,'Crop Chart'!$A$5:$A$201,'Crop Chart'!$AA$5:$AA$201,,FALSE)</f>
        <v/>
      </c>
    </row>
    <row r="103" ht="15.75" customHeight="1">
      <c r="A103" s="954"/>
      <c r="B103" s="951" t="str">
        <f t="array" ref="B103">XLOOKUP($A103,'Crop Chart'!$A$5:$A$201,'Crop Chart'!$C$5:$C$201,,FALSE)</f>
        <v/>
      </c>
      <c r="C103" s="952" t="str">
        <f t="array" ref="C103">XLOOKUP($A103,'Crop Chart'!$A$5:$A$201,'Crop Chart'!$D$5:$D$201,,FALSE)</f>
        <v/>
      </c>
      <c r="D103" s="952" t="str">
        <f t="array" ref="D103">XLOOKUP($A103,'Crop Chart'!$A$5:$A$201,'Crop Chart'!$E$5:$E$201,,FALSE)</f>
        <v/>
      </c>
      <c r="E103" s="951" t="str">
        <f t="array" ref="E103">XLOOKUP($A103,'Crop Chart'!$A$5:$A$201,'Crop Chart'!$I$5:$I$201,,FALSE)</f>
        <v/>
      </c>
      <c r="F103" s="951" t="str">
        <f t="array" ref="F103">XLOOKUP($A103,'Crop Chart'!$A$5:$A$201,'Crop Chart'!$P$5:$P$201,,FALSE)</f>
        <v/>
      </c>
      <c r="G103" s="951" t="str">
        <f t="array" ref="G103">XLOOKUP($A103,'Crop Chart'!$A$5:$A$201,'Crop Chart'!$Q$5:$Q$201,,FALSE)</f>
        <v/>
      </c>
      <c r="H103" s="951" t="str">
        <f t="array" ref="H103">XLOOKUP($A103,'Crop Chart'!$A$5:$A$201,'Crop Chart'!$Y$5:$Y$201,,FALSE)</f>
        <v/>
      </c>
      <c r="I103" s="951" t="str">
        <f t="array" ref="I103">XLOOKUP($A103,'Crop Chart'!$A$5:$A$201,'Crop Chart'!$X$5:$X$201,,FALSE)</f>
        <v/>
      </c>
      <c r="J103" s="951" t="str">
        <f t="array" ref="J103">'Crop Chart'!$H$2*12*B103/D103/F103*XLOOKUP(A103,'Crop Chart'!$A$5:$A$203,'Crop Chart'!$T$5:$T$203,,0)</f>
        <v>#DIV/0!</v>
      </c>
      <c r="K103" s="952" t="str">
        <f t="array" ref="K103">XLOOKUP($A103,'Crop Chart'!$A$5:$A$201,'Crop Chart'!$U$5:$U$201,,FALSE)</f>
        <v/>
      </c>
      <c r="L103" s="952" t="str">
        <f t="array" ref="L103">XLOOKUP($A103,'Crop Chart'!$A$5:$A$201,'Crop Chart'!$V$5:$V$201,,FALSE)</f>
        <v/>
      </c>
      <c r="M103" s="951" t="str">
        <f t="array" ref="M103">XLOOKUP($A103,'Crop Chart'!$A$5:$A$201,'Crop Chart'!$W$5:$W$201,,FALSE)</f>
        <v/>
      </c>
      <c r="N103" s="951" t="str">
        <f t="array" ref="N103">XLOOKUP($A103,'Crop Chart'!$A$5:$A$201,'Crop Chart'!$AA$5:$AA$201,,FALSE)</f>
        <v/>
      </c>
    </row>
    <row r="104" ht="15.75" customHeight="1">
      <c r="A104" s="954"/>
      <c r="B104" s="951" t="str">
        <f t="array" ref="B104">XLOOKUP($A104,'Crop Chart'!$A$5:$A$201,'Crop Chart'!$C$5:$C$201,,FALSE)</f>
        <v/>
      </c>
      <c r="C104" s="952" t="str">
        <f t="array" ref="C104">XLOOKUP($A104,'Crop Chart'!$A$5:$A$201,'Crop Chart'!$D$5:$D$201,,FALSE)</f>
        <v/>
      </c>
      <c r="D104" s="952" t="str">
        <f t="array" ref="D104">XLOOKUP($A104,'Crop Chart'!$A$5:$A$201,'Crop Chart'!$E$5:$E$201,,FALSE)</f>
        <v/>
      </c>
      <c r="E104" s="951" t="str">
        <f t="array" ref="E104">XLOOKUP($A104,'Crop Chart'!$A$5:$A$201,'Crop Chart'!$I$5:$I$201,,FALSE)</f>
        <v/>
      </c>
      <c r="F104" s="951" t="str">
        <f t="array" ref="F104">XLOOKUP($A104,'Crop Chart'!$A$5:$A$201,'Crop Chart'!$P$5:$P$201,,FALSE)</f>
        <v/>
      </c>
      <c r="G104" s="951" t="str">
        <f t="array" ref="G104">XLOOKUP($A104,'Crop Chart'!$A$5:$A$201,'Crop Chart'!$Q$5:$Q$201,,FALSE)</f>
        <v/>
      </c>
      <c r="H104" s="951" t="str">
        <f t="array" ref="H104">XLOOKUP($A104,'Crop Chart'!$A$5:$A$201,'Crop Chart'!$Y$5:$Y$201,,FALSE)</f>
        <v/>
      </c>
      <c r="I104" s="951" t="str">
        <f t="array" ref="I104">XLOOKUP($A104,'Crop Chart'!$A$5:$A$201,'Crop Chart'!$X$5:$X$201,,FALSE)</f>
        <v/>
      </c>
      <c r="J104" s="951" t="str">
        <f t="array" ref="J104">'Crop Chart'!$H$2*12*B104/D104/F104*XLOOKUP(A104,'Crop Chart'!$A$5:$A$203,'Crop Chart'!$T$5:$T$203,,0)</f>
        <v>#DIV/0!</v>
      </c>
      <c r="K104" s="952" t="str">
        <f t="array" ref="K104">XLOOKUP($A104,'Crop Chart'!$A$5:$A$201,'Crop Chart'!$U$5:$U$201,,FALSE)</f>
        <v/>
      </c>
      <c r="L104" s="952" t="str">
        <f t="array" ref="L104">XLOOKUP($A104,'Crop Chart'!$A$5:$A$201,'Crop Chart'!$V$5:$V$201,,FALSE)</f>
        <v/>
      </c>
      <c r="M104" s="951" t="str">
        <f t="array" ref="M104">XLOOKUP($A104,'Crop Chart'!$A$5:$A$201,'Crop Chart'!$W$5:$W$201,,FALSE)</f>
        <v/>
      </c>
      <c r="N104" s="951" t="str">
        <f t="array" ref="N104">XLOOKUP($A104,'Crop Chart'!$A$5:$A$201,'Crop Chart'!$AA$5:$AA$201,,FALSE)</f>
        <v/>
      </c>
    </row>
    <row r="105" ht="15.75" customHeight="1">
      <c r="A105" s="954"/>
      <c r="B105" s="951" t="str">
        <f t="array" ref="B105">XLOOKUP($A105,'Crop Chart'!$A$5:$A$201,'Crop Chart'!$C$5:$C$201,,FALSE)</f>
        <v/>
      </c>
      <c r="C105" s="952" t="str">
        <f t="array" ref="C105">XLOOKUP($A105,'Crop Chart'!$A$5:$A$201,'Crop Chart'!$D$5:$D$201,,FALSE)</f>
        <v/>
      </c>
      <c r="D105" s="952" t="str">
        <f t="array" ref="D105">XLOOKUP($A105,'Crop Chart'!$A$5:$A$201,'Crop Chart'!$E$5:$E$201,,FALSE)</f>
        <v/>
      </c>
      <c r="E105" s="951" t="str">
        <f t="array" ref="E105">XLOOKUP($A105,'Crop Chart'!$A$5:$A$201,'Crop Chart'!$I$5:$I$201,,FALSE)</f>
        <v/>
      </c>
      <c r="F105" s="951" t="str">
        <f t="array" ref="F105">XLOOKUP($A105,'Crop Chart'!$A$5:$A$201,'Crop Chart'!$P$5:$P$201,,FALSE)</f>
        <v/>
      </c>
      <c r="G105" s="951" t="str">
        <f t="array" ref="G105">XLOOKUP($A105,'Crop Chart'!$A$5:$A$201,'Crop Chart'!$Q$5:$Q$201,,FALSE)</f>
        <v/>
      </c>
      <c r="H105" s="951" t="str">
        <f t="array" ref="H105">XLOOKUP($A105,'Crop Chart'!$A$5:$A$201,'Crop Chart'!$Y$5:$Y$201,,FALSE)</f>
        <v/>
      </c>
      <c r="I105" s="951" t="str">
        <f t="array" ref="I105">XLOOKUP($A105,'Crop Chart'!$A$5:$A$201,'Crop Chart'!$X$5:$X$201,,FALSE)</f>
        <v/>
      </c>
      <c r="J105" s="951" t="str">
        <f t="array" ref="J105">'Crop Chart'!$H$2*12*B105/D105/F105*XLOOKUP(A105,'Crop Chart'!$A$5:$A$203,'Crop Chart'!$T$5:$T$203,,0)</f>
        <v>#DIV/0!</v>
      </c>
      <c r="K105" s="952" t="str">
        <f t="array" ref="K105">XLOOKUP($A105,'Crop Chart'!$A$5:$A$201,'Crop Chart'!$U$5:$U$201,,FALSE)</f>
        <v/>
      </c>
      <c r="L105" s="952" t="str">
        <f t="array" ref="L105">XLOOKUP($A105,'Crop Chart'!$A$5:$A$201,'Crop Chart'!$V$5:$V$201,,FALSE)</f>
        <v/>
      </c>
      <c r="M105" s="951" t="str">
        <f t="array" ref="M105">XLOOKUP($A105,'Crop Chart'!$A$5:$A$201,'Crop Chart'!$W$5:$W$201,,FALSE)</f>
        <v/>
      </c>
      <c r="N105" s="951" t="str">
        <f t="array" ref="N105">XLOOKUP($A105,'Crop Chart'!$A$5:$A$201,'Crop Chart'!$AA$5:$AA$201,,FALSE)</f>
        <v/>
      </c>
    </row>
    <row r="106" ht="15.75" customHeight="1">
      <c r="A106" s="954"/>
      <c r="B106" s="951" t="str">
        <f t="array" ref="B106">XLOOKUP($A106,'Crop Chart'!$A$5:$A$201,'Crop Chart'!$C$5:$C$201,,FALSE)</f>
        <v/>
      </c>
      <c r="C106" s="952" t="str">
        <f t="array" ref="C106">XLOOKUP($A106,'Crop Chart'!$A$5:$A$201,'Crop Chart'!$D$5:$D$201,,FALSE)</f>
        <v/>
      </c>
      <c r="D106" s="952" t="str">
        <f t="array" ref="D106">XLOOKUP($A106,'Crop Chart'!$A$5:$A$201,'Crop Chart'!$E$5:$E$201,,FALSE)</f>
        <v/>
      </c>
      <c r="E106" s="951" t="str">
        <f t="array" ref="E106">XLOOKUP($A106,'Crop Chart'!$A$5:$A$201,'Crop Chart'!$I$5:$I$201,,FALSE)</f>
        <v/>
      </c>
      <c r="F106" s="951" t="str">
        <f t="array" ref="F106">XLOOKUP($A106,'Crop Chart'!$A$5:$A$201,'Crop Chart'!$P$5:$P$201,,FALSE)</f>
        <v/>
      </c>
      <c r="G106" s="951" t="str">
        <f t="array" ref="G106">XLOOKUP($A106,'Crop Chart'!$A$5:$A$201,'Crop Chart'!$Q$5:$Q$201,,FALSE)</f>
        <v/>
      </c>
      <c r="H106" s="951" t="str">
        <f t="array" ref="H106">XLOOKUP($A106,'Crop Chart'!$A$5:$A$201,'Crop Chart'!$Y$5:$Y$201,,FALSE)</f>
        <v/>
      </c>
      <c r="I106" s="951" t="str">
        <f t="array" ref="I106">XLOOKUP($A106,'Crop Chart'!$A$5:$A$201,'Crop Chart'!$X$5:$X$201,,FALSE)</f>
        <v/>
      </c>
      <c r="J106" s="951" t="str">
        <f t="array" ref="J106">'Crop Chart'!$H$2*12*B106/D106/F106*XLOOKUP(A106,'Crop Chart'!$A$5:$A$203,'Crop Chart'!$T$5:$T$203,,0)</f>
        <v>#DIV/0!</v>
      </c>
      <c r="K106" s="952" t="str">
        <f t="array" ref="K106">XLOOKUP($A106,'Crop Chart'!$A$5:$A$201,'Crop Chart'!$U$5:$U$201,,FALSE)</f>
        <v/>
      </c>
      <c r="L106" s="952" t="str">
        <f t="array" ref="L106">XLOOKUP($A106,'Crop Chart'!$A$5:$A$201,'Crop Chart'!$V$5:$V$201,,FALSE)</f>
        <v/>
      </c>
      <c r="M106" s="951" t="str">
        <f t="array" ref="M106">XLOOKUP($A106,'Crop Chart'!$A$5:$A$201,'Crop Chart'!$W$5:$W$201,,FALSE)</f>
        <v/>
      </c>
      <c r="N106" s="951" t="str">
        <f t="array" ref="N106">XLOOKUP($A106,'Crop Chart'!$A$5:$A$201,'Crop Chart'!$AA$5:$AA$201,,FALSE)</f>
        <v/>
      </c>
    </row>
    <row r="107" ht="15.75" customHeight="1">
      <c r="A107" s="954"/>
      <c r="B107" s="951" t="str">
        <f t="array" ref="B107">XLOOKUP($A107,'Crop Chart'!$A$5:$A$201,'Crop Chart'!$C$5:$C$201,,FALSE)</f>
        <v/>
      </c>
      <c r="C107" s="952" t="str">
        <f t="array" ref="C107">XLOOKUP($A107,'Crop Chart'!$A$5:$A$201,'Crop Chart'!$D$5:$D$201,,FALSE)</f>
        <v/>
      </c>
      <c r="D107" s="952" t="str">
        <f t="array" ref="D107">XLOOKUP($A107,'Crop Chart'!$A$5:$A$201,'Crop Chart'!$E$5:$E$201,,FALSE)</f>
        <v/>
      </c>
      <c r="E107" s="951" t="str">
        <f t="array" ref="E107">XLOOKUP($A107,'Crop Chart'!$A$5:$A$201,'Crop Chart'!$I$5:$I$201,,FALSE)</f>
        <v/>
      </c>
      <c r="F107" s="951" t="str">
        <f t="array" ref="F107">XLOOKUP($A107,'Crop Chart'!$A$5:$A$201,'Crop Chart'!$P$5:$P$201,,FALSE)</f>
        <v/>
      </c>
      <c r="G107" s="951" t="str">
        <f t="array" ref="G107">XLOOKUP($A107,'Crop Chart'!$A$5:$A$201,'Crop Chart'!$Q$5:$Q$201,,FALSE)</f>
        <v/>
      </c>
      <c r="H107" s="951" t="str">
        <f t="array" ref="H107">XLOOKUP($A107,'Crop Chart'!$A$5:$A$201,'Crop Chart'!$Y$5:$Y$201,,FALSE)</f>
        <v/>
      </c>
      <c r="I107" s="951" t="str">
        <f t="array" ref="I107">XLOOKUP($A107,'Crop Chart'!$A$5:$A$201,'Crop Chart'!$X$5:$X$201,,FALSE)</f>
        <v/>
      </c>
      <c r="J107" s="951" t="str">
        <f t="array" ref="J107">'Crop Chart'!$H$2*12*B107/D107/F107*XLOOKUP(A107,'Crop Chart'!$A$5:$A$203,'Crop Chart'!$T$5:$T$203,,0)</f>
        <v>#DIV/0!</v>
      </c>
      <c r="K107" s="952" t="str">
        <f t="array" ref="K107">XLOOKUP($A107,'Crop Chart'!$A$5:$A$201,'Crop Chart'!$U$5:$U$201,,FALSE)</f>
        <v/>
      </c>
      <c r="L107" s="952" t="str">
        <f t="array" ref="L107">XLOOKUP($A107,'Crop Chart'!$A$5:$A$201,'Crop Chart'!$V$5:$V$201,,FALSE)</f>
        <v/>
      </c>
      <c r="M107" s="951" t="str">
        <f t="array" ref="M107">XLOOKUP($A107,'Crop Chart'!$A$5:$A$201,'Crop Chart'!$W$5:$W$201,,FALSE)</f>
        <v/>
      </c>
      <c r="N107" s="951" t="str">
        <f t="array" ref="N107">XLOOKUP($A107,'Crop Chart'!$A$5:$A$201,'Crop Chart'!$AA$5:$AA$201,,FALSE)</f>
        <v/>
      </c>
    </row>
    <row r="108" ht="15.75" customHeight="1">
      <c r="A108" s="954"/>
      <c r="B108" s="951" t="str">
        <f t="array" ref="B108">XLOOKUP($A108,'Crop Chart'!$A$5:$A$201,'Crop Chart'!$C$5:$C$201,,FALSE)</f>
        <v/>
      </c>
      <c r="C108" s="952" t="str">
        <f t="array" ref="C108">XLOOKUP($A108,'Crop Chart'!$A$5:$A$201,'Crop Chart'!$D$5:$D$201,,FALSE)</f>
        <v/>
      </c>
      <c r="D108" s="952" t="str">
        <f t="array" ref="D108">XLOOKUP($A108,'Crop Chart'!$A$5:$A$201,'Crop Chart'!$E$5:$E$201,,FALSE)</f>
        <v/>
      </c>
      <c r="E108" s="951" t="str">
        <f t="array" ref="E108">XLOOKUP($A108,'Crop Chart'!$A$5:$A$201,'Crop Chart'!$I$5:$I$201,,FALSE)</f>
        <v/>
      </c>
      <c r="F108" s="951" t="str">
        <f t="array" ref="F108">XLOOKUP($A108,'Crop Chart'!$A$5:$A$201,'Crop Chart'!$P$5:$P$201,,FALSE)</f>
        <v/>
      </c>
      <c r="G108" s="951" t="str">
        <f t="array" ref="G108">XLOOKUP($A108,'Crop Chart'!$A$5:$A$201,'Crop Chart'!$Q$5:$Q$201,,FALSE)</f>
        <v/>
      </c>
      <c r="H108" s="951" t="str">
        <f t="array" ref="H108">XLOOKUP($A108,'Crop Chart'!$A$5:$A$201,'Crop Chart'!$Y$5:$Y$201,,FALSE)</f>
        <v/>
      </c>
      <c r="I108" s="951" t="str">
        <f t="array" ref="I108">XLOOKUP($A108,'Crop Chart'!$A$5:$A$201,'Crop Chart'!$X$5:$X$201,,FALSE)</f>
        <v/>
      </c>
      <c r="J108" s="951" t="str">
        <f t="array" ref="J108">'Crop Chart'!$H$2*12*B108/D108/F108*XLOOKUP(A108,'Crop Chart'!$A$5:$A$203,'Crop Chart'!$T$5:$T$203,,0)</f>
        <v>#DIV/0!</v>
      </c>
      <c r="K108" s="952" t="str">
        <f t="array" ref="K108">XLOOKUP($A108,'Crop Chart'!$A$5:$A$201,'Crop Chart'!$U$5:$U$201,,FALSE)</f>
        <v/>
      </c>
      <c r="L108" s="952" t="str">
        <f t="array" ref="L108">XLOOKUP($A108,'Crop Chart'!$A$5:$A$201,'Crop Chart'!$V$5:$V$201,,FALSE)</f>
        <v/>
      </c>
      <c r="M108" s="951" t="str">
        <f t="array" ref="M108">XLOOKUP($A108,'Crop Chart'!$A$5:$A$201,'Crop Chart'!$W$5:$W$201,,FALSE)</f>
        <v/>
      </c>
      <c r="N108" s="951" t="str">
        <f t="array" ref="N108">XLOOKUP($A108,'Crop Chart'!$A$5:$A$201,'Crop Chart'!$AA$5:$AA$201,,FALSE)</f>
        <v/>
      </c>
    </row>
    <row r="109" ht="15.75" customHeight="1">
      <c r="A109" s="954"/>
      <c r="B109" s="951" t="str">
        <f t="array" ref="B109">XLOOKUP($A109,'Crop Chart'!$A$5:$A$201,'Crop Chart'!$C$5:$C$201,,FALSE)</f>
        <v/>
      </c>
      <c r="C109" s="952" t="str">
        <f t="array" ref="C109">XLOOKUP($A109,'Crop Chart'!$A$5:$A$201,'Crop Chart'!$D$5:$D$201,,FALSE)</f>
        <v/>
      </c>
      <c r="D109" s="952" t="str">
        <f t="array" ref="D109">XLOOKUP($A109,'Crop Chart'!$A$5:$A$201,'Crop Chart'!$E$5:$E$201,,FALSE)</f>
        <v/>
      </c>
      <c r="E109" s="951" t="str">
        <f t="array" ref="E109">XLOOKUP($A109,'Crop Chart'!$A$5:$A$201,'Crop Chart'!$I$5:$I$201,,FALSE)</f>
        <v/>
      </c>
      <c r="F109" s="951" t="str">
        <f t="array" ref="F109">XLOOKUP($A109,'Crop Chart'!$A$5:$A$201,'Crop Chart'!$P$5:$P$201,,FALSE)</f>
        <v/>
      </c>
      <c r="G109" s="951" t="str">
        <f t="array" ref="G109">XLOOKUP($A109,'Crop Chart'!$A$5:$A$201,'Crop Chart'!$Q$5:$Q$201,,FALSE)</f>
        <v/>
      </c>
      <c r="H109" s="951" t="str">
        <f t="array" ref="H109">XLOOKUP($A109,'Crop Chart'!$A$5:$A$201,'Crop Chart'!$Y$5:$Y$201,,FALSE)</f>
        <v/>
      </c>
      <c r="I109" s="951" t="str">
        <f t="array" ref="I109">XLOOKUP($A109,'Crop Chart'!$A$5:$A$201,'Crop Chart'!$X$5:$X$201,,FALSE)</f>
        <v/>
      </c>
      <c r="J109" s="951" t="str">
        <f t="array" ref="J109">'Crop Chart'!$H$2*12*B109/D109/F109*XLOOKUP(A109,'Crop Chart'!$A$5:$A$203,'Crop Chart'!$T$5:$T$203,,0)</f>
        <v>#DIV/0!</v>
      </c>
      <c r="K109" s="952" t="str">
        <f t="array" ref="K109">XLOOKUP($A109,'Crop Chart'!$A$5:$A$201,'Crop Chart'!$U$5:$U$201,,FALSE)</f>
        <v/>
      </c>
      <c r="L109" s="952" t="str">
        <f t="array" ref="L109">XLOOKUP($A109,'Crop Chart'!$A$5:$A$201,'Crop Chart'!$V$5:$V$201,,FALSE)</f>
        <v/>
      </c>
      <c r="M109" s="951" t="str">
        <f t="array" ref="M109">XLOOKUP($A109,'Crop Chart'!$A$5:$A$201,'Crop Chart'!$W$5:$W$201,,FALSE)</f>
        <v/>
      </c>
      <c r="N109" s="951" t="str">
        <f t="array" ref="N109">XLOOKUP($A109,'Crop Chart'!$A$5:$A$201,'Crop Chart'!$AA$5:$AA$201,,FALSE)</f>
        <v/>
      </c>
    </row>
    <row r="110" ht="15.75" customHeight="1">
      <c r="A110" s="954"/>
      <c r="B110" s="951" t="str">
        <f t="array" ref="B110">XLOOKUP($A110,'Crop Chart'!$A$5:$A$201,'Crop Chart'!$C$5:$C$201,,FALSE)</f>
        <v/>
      </c>
      <c r="C110" s="952" t="str">
        <f t="array" ref="C110">XLOOKUP($A110,'Crop Chart'!$A$5:$A$201,'Crop Chart'!$D$5:$D$201,,FALSE)</f>
        <v/>
      </c>
      <c r="D110" s="952" t="str">
        <f t="array" ref="D110">XLOOKUP($A110,'Crop Chart'!$A$5:$A$201,'Crop Chart'!$E$5:$E$201,,FALSE)</f>
        <v/>
      </c>
      <c r="E110" s="951" t="str">
        <f t="array" ref="E110">XLOOKUP($A110,'Crop Chart'!$A$5:$A$201,'Crop Chart'!$I$5:$I$201,,FALSE)</f>
        <v/>
      </c>
      <c r="F110" s="951" t="str">
        <f t="array" ref="F110">XLOOKUP($A110,'Crop Chart'!$A$5:$A$201,'Crop Chart'!$P$5:$P$201,,FALSE)</f>
        <v/>
      </c>
      <c r="G110" s="951" t="str">
        <f t="array" ref="G110">XLOOKUP($A110,'Crop Chart'!$A$5:$A$201,'Crop Chart'!$Q$5:$Q$201,,FALSE)</f>
        <v/>
      </c>
      <c r="H110" s="951" t="str">
        <f t="array" ref="H110">XLOOKUP($A110,'Crop Chart'!$A$5:$A$201,'Crop Chart'!$Y$5:$Y$201,,FALSE)</f>
        <v/>
      </c>
      <c r="I110" s="951" t="str">
        <f t="array" ref="I110">XLOOKUP($A110,'Crop Chart'!$A$5:$A$201,'Crop Chart'!$X$5:$X$201,,FALSE)</f>
        <v/>
      </c>
      <c r="J110" s="951" t="str">
        <f t="array" ref="J110">'Crop Chart'!$H$2*12*B110/D110/F110*XLOOKUP(A110,'Crop Chart'!$A$5:$A$203,'Crop Chart'!$T$5:$T$203,,0)</f>
        <v>#DIV/0!</v>
      </c>
      <c r="K110" s="952" t="str">
        <f t="array" ref="K110">XLOOKUP($A110,'Crop Chart'!$A$5:$A$201,'Crop Chart'!$U$5:$U$201,,FALSE)</f>
        <v/>
      </c>
      <c r="L110" s="952" t="str">
        <f t="array" ref="L110">XLOOKUP($A110,'Crop Chart'!$A$5:$A$201,'Crop Chart'!$V$5:$V$201,,FALSE)</f>
        <v/>
      </c>
      <c r="M110" s="951" t="str">
        <f t="array" ref="M110">XLOOKUP($A110,'Crop Chart'!$A$5:$A$201,'Crop Chart'!$W$5:$W$201,,FALSE)</f>
        <v/>
      </c>
      <c r="N110" s="951" t="str">
        <f t="array" ref="N110">XLOOKUP($A110,'Crop Chart'!$A$5:$A$201,'Crop Chart'!$AA$5:$AA$201,,FALSE)</f>
        <v/>
      </c>
    </row>
    <row r="111" ht="15.75" customHeight="1">
      <c r="A111" s="954"/>
      <c r="B111" s="951" t="str">
        <f t="array" ref="B111">XLOOKUP($A111,'Crop Chart'!$A$5:$A$201,'Crop Chart'!$C$5:$C$201,,FALSE)</f>
        <v/>
      </c>
      <c r="C111" s="952" t="str">
        <f t="array" ref="C111">XLOOKUP($A111,'Crop Chart'!$A$5:$A$201,'Crop Chart'!$D$5:$D$201,,FALSE)</f>
        <v/>
      </c>
      <c r="D111" s="952" t="str">
        <f t="array" ref="D111">XLOOKUP($A111,'Crop Chart'!$A$5:$A$201,'Crop Chart'!$E$5:$E$201,,FALSE)</f>
        <v/>
      </c>
      <c r="E111" s="951" t="str">
        <f t="array" ref="E111">XLOOKUP($A111,'Crop Chart'!$A$5:$A$201,'Crop Chart'!$I$5:$I$201,,FALSE)</f>
        <v/>
      </c>
      <c r="F111" s="951" t="str">
        <f t="array" ref="F111">XLOOKUP($A111,'Crop Chart'!$A$5:$A$201,'Crop Chart'!$P$5:$P$201,,FALSE)</f>
        <v/>
      </c>
      <c r="G111" s="951" t="str">
        <f t="array" ref="G111">XLOOKUP($A111,'Crop Chart'!$A$5:$A$201,'Crop Chart'!$Q$5:$Q$201,,FALSE)</f>
        <v/>
      </c>
      <c r="H111" s="951" t="str">
        <f t="array" ref="H111">XLOOKUP($A111,'Crop Chart'!$A$5:$A$201,'Crop Chart'!$Y$5:$Y$201,,FALSE)</f>
        <v/>
      </c>
      <c r="I111" s="951" t="str">
        <f t="array" ref="I111">XLOOKUP($A111,'Crop Chart'!$A$5:$A$201,'Crop Chart'!$X$5:$X$201,,FALSE)</f>
        <v/>
      </c>
      <c r="J111" s="951" t="str">
        <f t="array" ref="J111">'Crop Chart'!$H$2*12*B111/D111/F111*XLOOKUP(A111,'Crop Chart'!$A$5:$A$203,'Crop Chart'!$T$5:$T$203,,0)</f>
        <v>#DIV/0!</v>
      </c>
      <c r="K111" s="952" t="str">
        <f t="array" ref="K111">XLOOKUP($A111,'Crop Chart'!$A$5:$A$201,'Crop Chart'!$U$5:$U$201,,FALSE)</f>
        <v/>
      </c>
      <c r="L111" s="952" t="str">
        <f t="array" ref="L111">XLOOKUP($A111,'Crop Chart'!$A$5:$A$201,'Crop Chart'!$V$5:$V$201,,FALSE)</f>
        <v/>
      </c>
      <c r="M111" s="951" t="str">
        <f t="array" ref="M111">XLOOKUP($A111,'Crop Chart'!$A$5:$A$201,'Crop Chart'!$W$5:$W$201,,FALSE)</f>
        <v/>
      </c>
      <c r="N111" s="951" t="str">
        <f t="array" ref="N111">XLOOKUP($A111,'Crop Chart'!$A$5:$A$201,'Crop Chart'!$AA$5:$AA$201,,FALSE)</f>
        <v/>
      </c>
    </row>
    <row r="112" ht="15.75" customHeight="1">
      <c r="A112" s="954"/>
      <c r="B112" s="951" t="str">
        <f t="array" ref="B112">XLOOKUP($A112,'Crop Chart'!$A$5:$A$201,'Crop Chart'!$C$5:$C$201,,FALSE)</f>
        <v/>
      </c>
      <c r="C112" s="952" t="str">
        <f t="array" ref="C112">XLOOKUP($A112,'Crop Chart'!$A$5:$A$201,'Crop Chart'!$D$5:$D$201,,FALSE)</f>
        <v/>
      </c>
      <c r="D112" s="952" t="str">
        <f t="array" ref="D112">XLOOKUP($A112,'Crop Chart'!$A$5:$A$201,'Crop Chart'!$E$5:$E$201,,FALSE)</f>
        <v/>
      </c>
      <c r="E112" s="951" t="str">
        <f t="array" ref="E112">XLOOKUP($A112,'Crop Chart'!$A$5:$A$201,'Crop Chart'!$I$5:$I$201,,FALSE)</f>
        <v/>
      </c>
      <c r="F112" s="951" t="str">
        <f t="array" ref="F112">XLOOKUP($A112,'Crop Chart'!$A$5:$A$201,'Crop Chart'!$P$5:$P$201,,FALSE)</f>
        <v/>
      </c>
      <c r="G112" s="951" t="str">
        <f t="array" ref="G112">XLOOKUP($A112,'Crop Chart'!$A$5:$A$201,'Crop Chart'!$Q$5:$Q$201,,FALSE)</f>
        <v/>
      </c>
      <c r="H112" s="951" t="str">
        <f t="array" ref="H112">XLOOKUP($A112,'Crop Chart'!$A$5:$A$201,'Crop Chart'!$Y$5:$Y$201,,FALSE)</f>
        <v/>
      </c>
      <c r="I112" s="951" t="str">
        <f t="array" ref="I112">XLOOKUP($A112,'Crop Chart'!$A$5:$A$201,'Crop Chart'!$X$5:$X$201,,FALSE)</f>
        <v/>
      </c>
      <c r="J112" s="951" t="str">
        <f t="array" ref="J112">'Crop Chart'!$H$2*12*B112/D112/F112*XLOOKUP(A112,'Crop Chart'!$A$5:$A$203,'Crop Chart'!$T$5:$T$203,,0)</f>
        <v>#DIV/0!</v>
      </c>
      <c r="K112" s="952" t="str">
        <f t="array" ref="K112">XLOOKUP($A112,'Crop Chart'!$A$5:$A$201,'Crop Chart'!$U$5:$U$201,,FALSE)</f>
        <v/>
      </c>
      <c r="L112" s="952" t="str">
        <f t="array" ref="L112">XLOOKUP($A112,'Crop Chart'!$A$5:$A$201,'Crop Chart'!$V$5:$V$201,,FALSE)</f>
        <v/>
      </c>
      <c r="M112" s="951" t="str">
        <f t="array" ref="M112">XLOOKUP($A112,'Crop Chart'!$A$5:$A$201,'Crop Chart'!$W$5:$W$201,,FALSE)</f>
        <v/>
      </c>
      <c r="N112" s="951" t="str">
        <f t="array" ref="N112">XLOOKUP($A112,'Crop Chart'!$A$5:$A$201,'Crop Chart'!$AA$5:$AA$201,,FALSE)</f>
        <v/>
      </c>
    </row>
    <row r="113" ht="15.75" customHeight="1">
      <c r="A113" s="954"/>
      <c r="B113" s="951" t="str">
        <f t="array" ref="B113">XLOOKUP($A113,'Crop Chart'!$A$5:$A$201,'Crop Chart'!$C$5:$C$201,,FALSE)</f>
        <v/>
      </c>
      <c r="C113" s="952" t="str">
        <f t="array" ref="C113">XLOOKUP($A113,'Crop Chart'!$A$5:$A$201,'Crop Chart'!$D$5:$D$201,,FALSE)</f>
        <v/>
      </c>
      <c r="D113" s="952" t="str">
        <f t="array" ref="D113">XLOOKUP($A113,'Crop Chart'!$A$5:$A$201,'Crop Chart'!$E$5:$E$201,,FALSE)</f>
        <v/>
      </c>
      <c r="E113" s="951" t="str">
        <f t="array" ref="E113">XLOOKUP($A113,'Crop Chart'!$A$5:$A$201,'Crop Chart'!$I$5:$I$201,,FALSE)</f>
        <v/>
      </c>
      <c r="F113" s="951" t="str">
        <f t="array" ref="F113">XLOOKUP($A113,'Crop Chart'!$A$5:$A$201,'Crop Chart'!$P$5:$P$201,,FALSE)</f>
        <v/>
      </c>
      <c r="G113" s="951" t="str">
        <f t="array" ref="G113">XLOOKUP($A113,'Crop Chart'!$A$5:$A$201,'Crop Chart'!$Q$5:$Q$201,,FALSE)</f>
        <v/>
      </c>
      <c r="H113" s="951" t="str">
        <f t="array" ref="H113">XLOOKUP($A113,'Crop Chart'!$A$5:$A$201,'Crop Chart'!$Y$5:$Y$201,,FALSE)</f>
        <v/>
      </c>
      <c r="I113" s="951" t="str">
        <f t="array" ref="I113">XLOOKUP($A113,'Crop Chart'!$A$5:$A$201,'Crop Chart'!$X$5:$X$201,,FALSE)</f>
        <v/>
      </c>
      <c r="J113" s="951" t="str">
        <f t="array" ref="J113">'Crop Chart'!$H$2*12*B113/D113/F113*XLOOKUP(A113,'Crop Chart'!$A$5:$A$203,'Crop Chart'!$T$5:$T$203,,0)</f>
        <v>#DIV/0!</v>
      </c>
      <c r="K113" s="952" t="str">
        <f t="array" ref="K113">XLOOKUP($A113,'Crop Chart'!$A$5:$A$201,'Crop Chart'!$U$5:$U$201,,FALSE)</f>
        <v/>
      </c>
      <c r="L113" s="952" t="str">
        <f t="array" ref="L113">XLOOKUP($A113,'Crop Chart'!$A$5:$A$201,'Crop Chart'!$V$5:$V$201,,FALSE)</f>
        <v/>
      </c>
      <c r="M113" s="951" t="str">
        <f t="array" ref="M113">XLOOKUP($A113,'Crop Chart'!$A$5:$A$201,'Crop Chart'!$W$5:$W$201,,FALSE)</f>
        <v/>
      </c>
      <c r="N113" s="951" t="str">
        <f t="array" ref="N113">XLOOKUP($A113,'Crop Chart'!$A$5:$A$201,'Crop Chart'!$AA$5:$AA$201,,FALSE)</f>
        <v/>
      </c>
    </row>
    <row r="114" ht="15.75" customHeight="1">
      <c r="A114" s="954"/>
      <c r="B114" s="951" t="str">
        <f t="array" ref="B114">XLOOKUP($A114,'Crop Chart'!$A$5:$A$201,'Crop Chart'!$C$5:$C$201,,FALSE)</f>
        <v/>
      </c>
      <c r="C114" s="952" t="str">
        <f t="array" ref="C114">XLOOKUP($A114,'Crop Chart'!$A$5:$A$201,'Crop Chart'!$D$5:$D$201,,FALSE)</f>
        <v/>
      </c>
      <c r="D114" s="952" t="str">
        <f t="array" ref="D114">XLOOKUP($A114,'Crop Chart'!$A$5:$A$201,'Crop Chart'!$E$5:$E$201,,FALSE)</f>
        <v/>
      </c>
      <c r="E114" s="951" t="str">
        <f t="array" ref="E114">XLOOKUP($A114,'Crop Chart'!$A$5:$A$201,'Crop Chart'!$I$5:$I$201,,FALSE)</f>
        <v/>
      </c>
      <c r="F114" s="951" t="str">
        <f t="array" ref="F114">XLOOKUP($A114,'Crop Chart'!$A$5:$A$201,'Crop Chart'!$P$5:$P$201,,FALSE)</f>
        <v/>
      </c>
      <c r="G114" s="951" t="str">
        <f t="array" ref="G114">XLOOKUP($A114,'Crop Chart'!$A$5:$A$201,'Crop Chart'!$Q$5:$Q$201,,FALSE)</f>
        <v/>
      </c>
      <c r="H114" s="951" t="str">
        <f t="array" ref="H114">XLOOKUP($A114,'Crop Chart'!$A$5:$A$201,'Crop Chart'!$Y$5:$Y$201,,FALSE)</f>
        <v/>
      </c>
      <c r="I114" s="951" t="str">
        <f t="array" ref="I114">XLOOKUP($A114,'Crop Chart'!$A$5:$A$201,'Crop Chart'!$X$5:$X$201,,FALSE)</f>
        <v/>
      </c>
      <c r="J114" s="951" t="str">
        <f t="array" ref="J114">'Crop Chart'!$H$2*12*B114/D114/F114*XLOOKUP(A114,'Crop Chart'!$A$5:$A$203,'Crop Chart'!$T$5:$T$203,,0)</f>
        <v>#DIV/0!</v>
      </c>
      <c r="K114" s="952" t="str">
        <f t="array" ref="K114">XLOOKUP($A114,'Crop Chart'!$A$5:$A$201,'Crop Chart'!$U$5:$U$201,,FALSE)</f>
        <v/>
      </c>
      <c r="L114" s="952" t="str">
        <f t="array" ref="L114">XLOOKUP($A114,'Crop Chart'!$A$5:$A$201,'Crop Chart'!$V$5:$V$201,,FALSE)</f>
        <v/>
      </c>
      <c r="M114" s="951" t="str">
        <f t="array" ref="M114">XLOOKUP($A114,'Crop Chart'!$A$5:$A$201,'Crop Chart'!$W$5:$W$201,,FALSE)</f>
        <v/>
      </c>
      <c r="N114" s="951" t="str">
        <f t="array" ref="N114">XLOOKUP($A114,'Crop Chart'!$A$5:$A$201,'Crop Chart'!$AA$5:$AA$201,,FALSE)</f>
        <v/>
      </c>
    </row>
    <row r="115" ht="15.75" customHeight="1">
      <c r="A115" s="954"/>
      <c r="B115" s="951" t="str">
        <f t="array" ref="B115">XLOOKUP($A115,'Crop Chart'!$A$5:$A$201,'Crop Chart'!$C$5:$C$201,,FALSE)</f>
        <v/>
      </c>
      <c r="C115" s="952" t="str">
        <f t="array" ref="C115">XLOOKUP($A115,'Crop Chart'!$A$5:$A$201,'Crop Chart'!$D$5:$D$201,,FALSE)</f>
        <v/>
      </c>
      <c r="D115" s="952" t="str">
        <f t="array" ref="D115">XLOOKUP($A115,'Crop Chart'!$A$5:$A$201,'Crop Chart'!$E$5:$E$201,,FALSE)</f>
        <v/>
      </c>
      <c r="E115" s="951" t="str">
        <f t="array" ref="E115">XLOOKUP($A115,'Crop Chart'!$A$5:$A$201,'Crop Chart'!$I$5:$I$201,,FALSE)</f>
        <v/>
      </c>
      <c r="F115" s="951" t="str">
        <f t="array" ref="F115">XLOOKUP($A115,'Crop Chart'!$A$5:$A$201,'Crop Chart'!$P$5:$P$201,,FALSE)</f>
        <v/>
      </c>
      <c r="G115" s="951" t="str">
        <f t="array" ref="G115">XLOOKUP($A115,'Crop Chart'!$A$5:$A$201,'Crop Chart'!$Q$5:$Q$201,,FALSE)</f>
        <v/>
      </c>
      <c r="H115" s="951" t="str">
        <f t="array" ref="H115">XLOOKUP($A115,'Crop Chart'!$A$5:$A$201,'Crop Chart'!$Y$5:$Y$201,,FALSE)</f>
        <v/>
      </c>
      <c r="I115" s="951" t="str">
        <f t="array" ref="I115">XLOOKUP($A115,'Crop Chart'!$A$5:$A$201,'Crop Chart'!$X$5:$X$201,,FALSE)</f>
        <v/>
      </c>
      <c r="J115" s="951" t="str">
        <f t="array" ref="J115">'Crop Chart'!$H$2*12*B115/D115/F115*XLOOKUP(A115,'Crop Chart'!$A$5:$A$203,'Crop Chart'!$T$5:$T$203,,0)</f>
        <v>#DIV/0!</v>
      </c>
      <c r="K115" s="952" t="str">
        <f t="array" ref="K115">XLOOKUP($A115,'Crop Chart'!$A$5:$A$201,'Crop Chart'!$U$5:$U$201,,FALSE)</f>
        <v/>
      </c>
      <c r="L115" s="952" t="str">
        <f t="array" ref="L115">XLOOKUP($A115,'Crop Chart'!$A$5:$A$201,'Crop Chart'!$V$5:$V$201,,FALSE)</f>
        <v/>
      </c>
      <c r="M115" s="951" t="str">
        <f t="array" ref="M115">XLOOKUP($A115,'Crop Chart'!$A$5:$A$201,'Crop Chart'!$W$5:$W$201,,FALSE)</f>
        <v/>
      </c>
      <c r="N115" s="951" t="str">
        <f t="array" ref="N115">XLOOKUP($A115,'Crop Chart'!$A$5:$A$201,'Crop Chart'!$AA$5:$AA$201,,FALSE)</f>
        <v/>
      </c>
    </row>
    <row r="116" ht="15.75" customHeight="1">
      <c r="A116" s="954"/>
      <c r="B116" s="951" t="str">
        <f t="array" ref="B116">XLOOKUP($A116,'Crop Chart'!$A$5:$A$201,'Crop Chart'!$C$5:$C$201,,FALSE)</f>
        <v/>
      </c>
      <c r="C116" s="952" t="str">
        <f t="array" ref="C116">XLOOKUP($A116,'Crop Chart'!$A$5:$A$201,'Crop Chart'!$D$5:$D$201,,FALSE)</f>
        <v/>
      </c>
      <c r="D116" s="952" t="str">
        <f t="array" ref="D116">XLOOKUP($A116,'Crop Chart'!$A$5:$A$201,'Crop Chart'!$E$5:$E$201,,FALSE)</f>
        <v/>
      </c>
      <c r="E116" s="951" t="str">
        <f t="array" ref="E116">XLOOKUP($A116,'Crop Chart'!$A$5:$A$201,'Crop Chart'!$I$5:$I$201,,FALSE)</f>
        <v/>
      </c>
      <c r="F116" s="951" t="str">
        <f t="array" ref="F116">XLOOKUP($A116,'Crop Chart'!$A$5:$A$201,'Crop Chart'!$P$5:$P$201,,FALSE)</f>
        <v/>
      </c>
      <c r="G116" s="951" t="str">
        <f t="array" ref="G116">XLOOKUP($A116,'Crop Chart'!$A$5:$A$201,'Crop Chart'!$Q$5:$Q$201,,FALSE)</f>
        <v/>
      </c>
      <c r="H116" s="951" t="str">
        <f t="array" ref="H116">XLOOKUP($A116,'Crop Chart'!$A$5:$A$201,'Crop Chart'!$Y$5:$Y$201,,FALSE)</f>
        <v/>
      </c>
      <c r="I116" s="951" t="str">
        <f t="array" ref="I116">XLOOKUP($A116,'Crop Chart'!$A$5:$A$201,'Crop Chart'!$X$5:$X$201,,FALSE)</f>
        <v/>
      </c>
      <c r="J116" s="951" t="str">
        <f t="array" ref="J116">'Crop Chart'!$H$2*12*B116/D116/F116*XLOOKUP(A116,'Crop Chart'!$A$5:$A$203,'Crop Chart'!$T$5:$T$203,,0)</f>
        <v>#DIV/0!</v>
      </c>
      <c r="K116" s="952" t="str">
        <f t="array" ref="K116">XLOOKUP($A116,'Crop Chart'!$A$5:$A$201,'Crop Chart'!$U$5:$U$201,,FALSE)</f>
        <v/>
      </c>
      <c r="L116" s="952" t="str">
        <f t="array" ref="L116">XLOOKUP($A116,'Crop Chart'!$A$5:$A$201,'Crop Chart'!$V$5:$V$201,,FALSE)</f>
        <v/>
      </c>
      <c r="M116" s="951" t="str">
        <f t="array" ref="M116">XLOOKUP($A116,'Crop Chart'!$A$5:$A$201,'Crop Chart'!$W$5:$W$201,,FALSE)</f>
        <v/>
      </c>
      <c r="N116" s="951" t="str">
        <f t="array" ref="N116">XLOOKUP($A116,'Crop Chart'!$A$5:$A$201,'Crop Chart'!$AA$5:$AA$201,,FALSE)</f>
        <v/>
      </c>
    </row>
    <row r="117" ht="15.75" customHeight="1">
      <c r="A117" s="954"/>
      <c r="B117" s="951" t="str">
        <f t="array" ref="B117">XLOOKUP($A117,'Crop Chart'!$A$5:$A$201,'Crop Chart'!$C$5:$C$201,,FALSE)</f>
        <v/>
      </c>
      <c r="C117" s="952" t="str">
        <f t="array" ref="C117">XLOOKUP($A117,'Crop Chart'!$A$5:$A$201,'Crop Chart'!$D$5:$D$201,,FALSE)</f>
        <v/>
      </c>
      <c r="D117" s="952" t="str">
        <f t="array" ref="D117">XLOOKUP($A117,'Crop Chart'!$A$5:$A$201,'Crop Chart'!$E$5:$E$201,,FALSE)</f>
        <v/>
      </c>
      <c r="E117" s="951" t="str">
        <f t="array" ref="E117">XLOOKUP($A117,'Crop Chart'!$A$5:$A$201,'Crop Chart'!$I$5:$I$201,,FALSE)</f>
        <v/>
      </c>
      <c r="F117" s="951" t="str">
        <f t="array" ref="F117">XLOOKUP($A117,'Crop Chart'!$A$5:$A$201,'Crop Chart'!$P$5:$P$201,,FALSE)</f>
        <v/>
      </c>
      <c r="G117" s="951" t="str">
        <f t="array" ref="G117">XLOOKUP($A117,'Crop Chart'!$A$5:$A$201,'Crop Chart'!$Q$5:$Q$201,,FALSE)</f>
        <v/>
      </c>
      <c r="H117" s="951" t="str">
        <f t="array" ref="H117">XLOOKUP($A117,'Crop Chart'!$A$5:$A$201,'Crop Chart'!$Y$5:$Y$201,,FALSE)</f>
        <v/>
      </c>
      <c r="I117" s="951" t="str">
        <f t="array" ref="I117">XLOOKUP($A117,'Crop Chart'!$A$5:$A$201,'Crop Chart'!$X$5:$X$201,,FALSE)</f>
        <v/>
      </c>
      <c r="J117" s="951" t="str">
        <f t="array" ref="J117">'Crop Chart'!$H$2*12*B117/D117/F117*XLOOKUP(A117,'Crop Chart'!$A$5:$A$203,'Crop Chart'!$T$5:$T$203,,0)</f>
        <v>#DIV/0!</v>
      </c>
      <c r="K117" s="952" t="str">
        <f t="array" ref="K117">XLOOKUP($A117,'Crop Chart'!$A$5:$A$201,'Crop Chart'!$U$5:$U$201,,FALSE)</f>
        <v/>
      </c>
      <c r="L117" s="952" t="str">
        <f t="array" ref="L117">XLOOKUP($A117,'Crop Chart'!$A$5:$A$201,'Crop Chart'!$V$5:$V$201,,FALSE)</f>
        <v/>
      </c>
      <c r="M117" s="951" t="str">
        <f t="array" ref="M117">XLOOKUP($A117,'Crop Chart'!$A$5:$A$201,'Crop Chart'!$W$5:$W$201,,FALSE)</f>
        <v/>
      </c>
      <c r="N117" s="951" t="str">
        <f t="array" ref="N117">XLOOKUP($A117,'Crop Chart'!$A$5:$A$201,'Crop Chart'!$AA$5:$AA$201,,FALSE)</f>
        <v/>
      </c>
    </row>
    <row r="118" ht="15.75" customHeight="1">
      <c r="A118" s="954"/>
      <c r="B118" s="951" t="str">
        <f t="array" ref="B118">XLOOKUP($A118,'Crop Chart'!$A$5:$A$201,'Crop Chart'!$C$5:$C$201,,FALSE)</f>
        <v/>
      </c>
      <c r="C118" s="952" t="str">
        <f t="array" ref="C118">XLOOKUP($A118,'Crop Chart'!$A$5:$A$201,'Crop Chart'!$D$5:$D$201,,FALSE)</f>
        <v/>
      </c>
      <c r="D118" s="952" t="str">
        <f t="array" ref="D118">XLOOKUP($A118,'Crop Chart'!$A$5:$A$201,'Crop Chart'!$E$5:$E$201,,FALSE)</f>
        <v/>
      </c>
      <c r="E118" s="951" t="str">
        <f t="array" ref="E118">XLOOKUP($A118,'Crop Chart'!$A$5:$A$201,'Crop Chart'!$I$5:$I$201,,FALSE)</f>
        <v/>
      </c>
      <c r="F118" s="951" t="str">
        <f t="array" ref="F118">XLOOKUP($A118,'Crop Chart'!$A$5:$A$201,'Crop Chart'!$P$5:$P$201,,FALSE)</f>
        <v/>
      </c>
      <c r="G118" s="951" t="str">
        <f t="array" ref="G118">XLOOKUP($A118,'Crop Chart'!$A$5:$A$201,'Crop Chart'!$Q$5:$Q$201,,FALSE)</f>
        <v/>
      </c>
      <c r="H118" s="951" t="str">
        <f t="array" ref="H118">XLOOKUP($A118,'Crop Chart'!$A$5:$A$201,'Crop Chart'!$Y$5:$Y$201,,FALSE)</f>
        <v/>
      </c>
      <c r="I118" s="951" t="str">
        <f t="array" ref="I118">XLOOKUP($A118,'Crop Chart'!$A$5:$A$201,'Crop Chart'!$X$5:$X$201,,FALSE)</f>
        <v/>
      </c>
      <c r="J118" s="951" t="str">
        <f t="array" ref="J118">'Crop Chart'!$H$2*12*B118/D118/F118*XLOOKUP(A118,'Crop Chart'!$A$5:$A$203,'Crop Chart'!$T$5:$T$203,,0)</f>
        <v>#DIV/0!</v>
      </c>
      <c r="K118" s="952" t="str">
        <f t="array" ref="K118">XLOOKUP($A118,'Crop Chart'!$A$5:$A$201,'Crop Chart'!$U$5:$U$201,,FALSE)</f>
        <v/>
      </c>
      <c r="L118" s="952" t="str">
        <f t="array" ref="L118">XLOOKUP($A118,'Crop Chart'!$A$5:$A$201,'Crop Chart'!$V$5:$V$201,,FALSE)</f>
        <v/>
      </c>
      <c r="M118" s="951" t="str">
        <f t="array" ref="M118">XLOOKUP($A118,'Crop Chart'!$A$5:$A$201,'Crop Chart'!$W$5:$W$201,,FALSE)</f>
        <v/>
      </c>
      <c r="N118" s="951" t="str">
        <f t="array" ref="N118">XLOOKUP($A118,'Crop Chart'!$A$5:$A$201,'Crop Chart'!$AA$5:$AA$201,,FALSE)</f>
        <v/>
      </c>
    </row>
    <row r="119" ht="15.75" customHeight="1">
      <c r="A119" s="954"/>
      <c r="B119" s="951" t="str">
        <f t="array" ref="B119">XLOOKUP($A119,'Crop Chart'!$A$5:$A$201,'Crop Chart'!$C$5:$C$201,,FALSE)</f>
        <v/>
      </c>
      <c r="C119" s="952" t="str">
        <f t="array" ref="C119">XLOOKUP($A119,'Crop Chart'!$A$5:$A$201,'Crop Chart'!$D$5:$D$201,,FALSE)</f>
        <v/>
      </c>
      <c r="D119" s="952" t="str">
        <f t="array" ref="D119">XLOOKUP($A119,'Crop Chart'!$A$5:$A$201,'Crop Chart'!$E$5:$E$201,,FALSE)</f>
        <v/>
      </c>
      <c r="E119" s="951" t="str">
        <f t="array" ref="E119">XLOOKUP($A119,'Crop Chart'!$A$5:$A$201,'Crop Chart'!$I$5:$I$201,,FALSE)</f>
        <v/>
      </c>
      <c r="F119" s="951" t="str">
        <f t="array" ref="F119">XLOOKUP($A119,'Crop Chart'!$A$5:$A$201,'Crop Chart'!$P$5:$P$201,,FALSE)</f>
        <v/>
      </c>
      <c r="G119" s="951" t="str">
        <f t="array" ref="G119">XLOOKUP($A119,'Crop Chart'!$A$5:$A$201,'Crop Chart'!$Q$5:$Q$201,,FALSE)</f>
        <v/>
      </c>
      <c r="H119" s="951" t="str">
        <f t="array" ref="H119">XLOOKUP($A119,'Crop Chart'!$A$5:$A$201,'Crop Chart'!$Y$5:$Y$201,,FALSE)</f>
        <v/>
      </c>
      <c r="I119" s="951" t="str">
        <f t="array" ref="I119">XLOOKUP($A119,'Crop Chart'!$A$5:$A$201,'Crop Chart'!$X$5:$X$201,,FALSE)</f>
        <v/>
      </c>
      <c r="J119" s="951" t="str">
        <f t="array" ref="J119">'Crop Chart'!$H$2*12*B119/D119/F119*XLOOKUP(A119,'Crop Chart'!$A$5:$A$203,'Crop Chart'!$T$5:$T$203,,0)</f>
        <v>#DIV/0!</v>
      </c>
      <c r="K119" s="952" t="str">
        <f t="array" ref="K119">XLOOKUP($A119,'Crop Chart'!$A$5:$A$201,'Crop Chart'!$U$5:$U$201,,FALSE)</f>
        <v/>
      </c>
      <c r="L119" s="952" t="str">
        <f t="array" ref="L119">XLOOKUP($A119,'Crop Chart'!$A$5:$A$201,'Crop Chart'!$V$5:$V$201,,FALSE)</f>
        <v/>
      </c>
      <c r="M119" s="951" t="str">
        <f t="array" ref="M119">XLOOKUP($A119,'Crop Chart'!$A$5:$A$201,'Crop Chart'!$W$5:$W$201,,FALSE)</f>
        <v/>
      </c>
      <c r="N119" s="951" t="str">
        <f t="array" ref="N119">XLOOKUP($A119,'Crop Chart'!$A$5:$A$201,'Crop Chart'!$AA$5:$AA$201,,FALSE)</f>
        <v/>
      </c>
    </row>
    <row r="120" ht="15.75" customHeight="1">
      <c r="A120" s="954"/>
      <c r="B120" s="951" t="str">
        <f t="array" ref="B120">XLOOKUP($A120,'Crop Chart'!$A$5:$A$201,'Crop Chart'!$C$5:$C$201,,FALSE)</f>
        <v/>
      </c>
      <c r="C120" s="952" t="str">
        <f t="array" ref="C120">XLOOKUP($A120,'Crop Chart'!$A$5:$A$201,'Crop Chart'!$D$5:$D$201,,FALSE)</f>
        <v/>
      </c>
      <c r="D120" s="952" t="str">
        <f t="array" ref="D120">XLOOKUP($A120,'Crop Chart'!$A$5:$A$201,'Crop Chart'!$E$5:$E$201,,FALSE)</f>
        <v/>
      </c>
      <c r="E120" s="951" t="str">
        <f t="array" ref="E120">XLOOKUP($A120,'Crop Chart'!$A$5:$A$201,'Crop Chart'!$I$5:$I$201,,FALSE)</f>
        <v/>
      </c>
      <c r="F120" s="951" t="str">
        <f t="array" ref="F120">XLOOKUP($A120,'Crop Chart'!$A$5:$A$201,'Crop Chart'!$P$5:$P$201,,FALSE)</f>
        <v/>
      </c>
      <c r="G120" s="951" t="str">
        <f t="array" ref="G120">XLOOKUP($A120,'Crop Chart'!$A$5:$A$201,'Crop Chart'!$Q$5:$Q$201,,FALSE)</f>
        <v/>
      </c>
      <c r="H120" s="951" t="str">
        <f t="array" ref="H120">XLOOKUP($A120,'Crop Chart'!$A$5:$A$201,'Crop Chart'!$Y$5:$Y$201,,FALSE)</f>
        <v/>
      </c>
      <c r="I120" s="951" t="str">
        <f t="array" ref="I120">XLOOKUP($A120,'Crop Chart'!$A$5:$A$201,'Crop Chart'!$X$5:$X$201,,FALSE)</f>
        <v/>
      </c>
      <c r="J120" s="951" t="str">
        <f t="array" ref="J120">'Crop Chart'!$H$2*12*B120/D120/F120*XLOOKUP(A120,'Crop Chart'!$A$5:$A$203,'Crop Chart'!$T$5:$T$203,,0)</f>
        <v>#DIV/0!</v>
      </c>
      <c r="K120" s="952" t="str">
        <f t="array" ref="K120">XLOOKUP($A120,'Crop Chart'!$A$5:$A$201,'Crop Chart'!$U$5:$U$201,,FALSE)</f>
        <v/>
      </c>
      <c r="L120" s="952" t="str">
        <f t="array" ref="L120">XLOOKUP($A120,'Crop Chart'!$A$5:$A$201,'Crop Chart'!$V$5:$V$201,,FALSE)</f>
        <v/>
      </c>
      <c r="M120" s="951" t="str">
        <f t="array" ref="M120">XLOOKUP($A120,'Crop Chart'!$A$5:$A$201,'Crop Chart'!$W$5:$W$201,,FALSE)</f>
        <v/>
      </c>
      <c r="N120" s="951" t="str">
        <f t="array" ref="N120">XLOOKUP($A120,'Crop Chart'!$A$5:$A$201,'Crop Chart'!$AA$5:$AA$201,,FALSE)</f>
        <v/>
      </c>
    </row>
    <row r="121" ht="15.75" customHeight="1">
      <c r="A121" s="954"/>
      <c r="B121" s="951" t="str">
        <f t="array" ref="B121">XLOOKUP($A121,'Crop Chart'!$A$5:$A$201,'Crop Chart'!$C$5:$C$201,,FALSE)</f>
        <v/>
      </c>
      <c r="C121" s="952" t="str">
        <f t="array" ref="C121">XLOOKUP($A121,'Crop Chart'!$A$5:$A$201,'Crop Chart'!$D$5:$D$201,,FALSE)</f>
        <v/>
      </c>
      <c r="D121" s="952" t="str">
        <f t="array" ref="D121">XLOOKUP($A121,'Crop Chart'!$A$5:$A$201,'Crop Chart'!$E$5:$E$201,,FALSE)</f>
        <v/>
      </c>
      <c r="E121" s="951" t="str">
        <f t="array" ref="E121">XLOOKUP($A121,'Crop Chart'!$A$5:$A$201,'Crop Chart'!$I$5:$I$201,,FALSE)</f>
        <v/>
      </c>
      <c r="F121" s="951" t="str">
        <f t="array" ref="F121">XLOOKUP($A121,'Crop Chart'!$A$5:$A$201,'Crop Chart'!$P$5:$P$201,,FALSE)</f>
        <v/>
      </c>
      <c r="G121" s="951" t="str">
        <f t="array" ref="G121">XLOOKUP($A121,'Crop Chart'!$A$5:$A$201,'Crop Chart'!$Q$5:$Q$201,,FALSE)</f>
        <v/>
      </c>
      <c r="H121" s="951" t="str">
        <f t="array" ref="H121">XLOOKUP($A121,'Crop Chart'!$A$5:$A$201,'Crop Chart'!$Y$5:$Y$201,,FALSE)</f>
        <v/>
      </c>
      <c r="I121" s="951" t="str">
        <f t="array" ref="I121">XLOOKUP($A121,'Crop Chart'!$A$5:$A$201,'Crop Chart'!$X$5:$X$201,,FALSE)</f>
        <v/>
      </c>
      <c r="J121" s="951" t="str">
        <f t="array" ref="J121">'Crop Chart'!$H$2*12*B121/D121/F121*XLOOKUP(A121,'Crop Chart'!$A$5:$A$203,'Crop Chart'!$T$5:$T$203,,0)</f>
        <v>#DIV/0!</v>
      </c>
      <c r="K121" s="952" t="str">
        <f t="array" ref="K121">XLOOKUP($A121,'Crop Chart'!$A$5:$A$201,'Crop Chart'!$U$5:$U$201,,FALSE)</f>
        <v/>
      </c>
      <c r="L121" s="952" t="str">
        <f t="array" ref="L121">XLOOKUP($A121,'Crop Chart'!$A$5:$A$201,'Crop Chart'!$V$5:$V$201,,FALSE)</f>
        <v/>
      </c>
      <c r="M121" s="951" t="str">
        <f t="array" ref="M121">XLOOKUP($A121,'Crop Chart'!$A$5:$A$201,'Crop Chart'!$W$5:$W$201,,FALSE)</f>
        <v/>
      </c>
      <c r="N121" s="951" t="str">
        <f t="array" ref="N121">XLOOKUP($A121,'Crop Chart'!$A$5:$A$201,'Crop Chart'!$AA$5:$AA$201,,FALSE)</f>
        <v/>
      </c>
    </row>
    <row r="122" ht="15.75" customHeight="1">
      <c r="A122" s="954"/>
      <c r="B122" s="951" t="str">
        <f t="array" ref="B122">XLOOKUP($A122,'Crop Chart'!$A$5:$A$201,'Crop Chart'!$C$5:$C$201,,FALSE)</f>
        <v/>
      </c>
      <c r="C122" s="952" t="str">
        <f t="array" ref="C122">XLOOKUP($A122,'Crop Chart'!$A$5:$A$201,'Crop Chart'!$D$5:$D$201,,FALSE)</f>
        <v/>
      </c>
      <c r="D122" s="952" t="str">
        <f t="array" ref="D122">XLOOKUP($A122,'Crop Chart'!$A$5:$A$201,'Crop Chart'!$E$5:$E$201,,FALSE)</f>
        <v/>
      </c>
      <c r="E122" s="951" t="str">
        <f t="array" ref="E122">XLOOKUP($A122,'Crop Chart'!$A$5:$A$201,'Crop Chart'!$I$5:$I$201,,FALSE)</f>
        <v/>
      </c>
      <c r="F122" s="951" t="str">
        <f t="array" ref="F122">XLOOKUP($A122,'Crop Chart'!$A$5:$A$201,'Crop Chart'!$P$5:$P$201,,FALSE)</f>
        <v/>
      </c>
      <c r="G122" s="951" t="str">
        <f t="array" ref="G122">XLOOKUP($A122,'Crop Chart'!$A$5:$A$201,'Crop Chart'!$Q$5:$Q$201,,FALSE)</f>
        <v/>
      </c>
      <c r="H122" s="951" t="str">
        <f t="array" ref="H122">XLOOKUP($A122,'Crop Chart'!$A$5:$A$201,'Crop Chart'!$Y$5:$Y$201,,FALSE)</f>
        <v/>
      </c>
      <c r="I122" s="951" t="str">
        <f t="array" ref="I122">XLOOKUP($A122,'Crop Chart'!$A$5:$A$201,'Crop Chart'!$X$5:$X$201,,FALSE)</f>
        <v/>
      </c>
      <c r="J122" s="951" t="str">
        <f t="array" ref="J122">'Crop Chart'!$H$2*12*B122/D122/F122*XLOOKUP(A122,'Crop Chart'!$A$5:$A$203,'Crop Chart'!$T$5:$T$203,,0)</f>
        <v>#DIV/0!</v>
      </c>
      <c r="K122" s="952" t="str">
        <f t="array" ref="K122">XLOOKUP($A122,'Crop Chart'!$A$5:$A$201,'Crop Chart'!$U$5:$U$201,,FALSE)</f>
        <v/>
      </c>
      <c r="L122" s="952" t="str">
        <f t="array" ref="L122">XLOOKUP($A122,'Crop Chart'!$A$5:$A$201,'Crop Chart'!$V$5:$V$201,,FALSE)</f>
        <v/>
      </c>
      <c r="M122" s="951" t="str">
        <f t="array" ref="M122">XLOOKUP($A122,'Crop Chart'!$A$5:$A$201,'Crop Chart'!$W$5:$W$201,,FALSE)</f>
        <v/>
      </c>
      <c r="N122" s="951" t="str">
        <f t="array" ref="N122">XLOOKUP($A122,'Crop Chart'!$A$5:$A$201,'Crop Chart'!$AA$5:$AA$201,,FALSE)</f>
        <v/>
      </c>
    </row>
    <row r="123" ht="15.75" customHeight="1">
      <c r="A123" s="954"/>
      <c r="B123" s="951" t="str">
        <f t="array" ref="B123">XLOOKUP($A123,'Crop Chart'!$A$5:$A$201,'Crop Chart'!$C$5:$C$201,,FALSE)</f>
        <v/>
      </c>
      <c r="C123" s="952" t="str">
        <f t="array" ref="C123">XLOOKUP($A123,'Crop Chart'!$A$5:$A$201,'Crop Chart'!$D$5:$D$201,,FALSE)</f>
        <v/>
      </c>
      <c r="D123" s="952" t="str">
        <f t="array" ref="D123">XLOOKUP($A123,'Crop Chart'!$A$5:$A$201,'Crop Chart'!$E$5:$E$201,,FALSE)</f>
        <v/>
      </c>
      <c r="E123" s="951" t="str">
        <f t="array" ref="E123">XLOOKUP($A123,'Crop Chart'!$A$5:$A$201,'Crop Chart'!$I$5:$I$201,,FALSE)</f>
        <v/>
      </c>
      <c r="F123" s="951" t="str">
        <f t="array" ref="F123">XLOOKUP($A123,'Crop Chart'!$A$5:$A$201,'Crop Chart'!$P$5:$P$201,,FALSE)</f>
        <v/>
      </c>
      <c r="G123" s="951" t="str">
        <f t="array" ref="G123">XLOOKUP($A123,'Crop Chart'!$A$5:$A$201,'Crop Chart'!$Q$5:$Q$201,,FALSE)</f>
        <v/>
      </c>
      <c r="H123" s="951" t="str">
        <f t="array" ref="H123">XLOOKUP($A123,'Crop Chart'!$A$5:$A$201,'Crop Chart'!$Y$5:$Y$201,,FALSE)</f>
        <v/>
      </c>
      <c r="I123" s="951" t="str">
        <f t="array" ref="I123">XLOOKUP($A123,'Crop Chart'!$A$5:$A$201,'Crop Chart'!$X$5:$X$201,,FALSE)</f>
        <v/>
      </c>
      <c r="J123" s="951" t="str">
        <f t="array" ref="J123">'Crop Chart'!$H$2*12*B123/D123/F123*XLOOKUP(A123,'Crop Chart'!$A$5:$A$203,'Crop Chart'!$T$5:$T$203,,0)</f>
        <v>#DIV/0!</v>
      </c>
      <c r="K123" s="952" t="str">
        <f t="array" ref="K123">XLOOKUP($A123,'Crop Chart'!$A$5:$A$201,'Crop Chart'!$U$5:$U$201,,FALSE)</f>
        <v/>
      </c>
      <c r="L123" s="952" t="str">
        <f t="array" ref="L123">XLOOKUP($A123,'Crop Chart'!$A$5:$A$201,'Crop Chart'!$V$5:$V$201,,FALSE)</f>
        <v/>
      </c>
      <c r="M123" s="951" t="str">
        <f t="array" ref="M123">XLOOKUP($A123,'Crop Chart'!$A$5:$A$201,'Crop Chart'!$W$5:$W$201,,FALSE)</f>
        <v/>
      </c>
      <c r="N123" s="951" t="str">
        <f t="array" ref="N123">XLOOKUP($A123,'Crop Chart'!$A$5:$A$201,'Crop Chart'!$AA$5:$AA$201,,FALSE)</f>
        <v/>
      </c>
    </row>
    <row r="124" ht="15.75" customHeight="1">
      <c r="A124" s="954"/>
      <c r="B124" s="951" t="str">
        <f t="array" ref="B124">XLOOKUP($A124,'Crop Chart'!$A$5:$A$201,'Crop Chart'!$C$5:$C$201,,FALSE)</f>
        <v/>
      </c>
      <c r="C124" s="952" t="str">
        <f t="array" ref="C124">XLOOKUP($A124,'Crop Chart'!$A$5:$A$201,'Crop Chart'!$D$5:$D$201,,FALSE)</f>
        <v/>
      </c>
      <c r="D124" s="952" t="str">
        <f t="array" ref="D124">XLOOKUP($A124,'Crop Chart'!$A$5:$A$201,'Crop Chart'!$E$5:$E$201,,FALSE)</f>
        <v/>
      </c>
      <c r="E124" s="951" t="str">
        <f t="array" ref="E124">XLOOKUP($A124,'Crop Chart'!$A$5:$A$201,'Crop Chart'!$I$5:$I$201,,FALSE)</f>
        <v/>
      </c>
      <c r="F124" s="951" t="str">
        <f t="array" ref="F124">XLOOKUP($A124,'Crop Chart'!$A$5:$A$201,'Crop Chart'!$P$5:$P$201,,FALSE)</f>
        <v/>
      </c>
      <c r="G124" s="951" t="str">
        <f t="array" ref="G124">XLOOKUP($A124,'Crop Chart'!$A$5:$A$201,'Crop Chart'!$Q$5:$Q$201,,FALSE)</f>
        <v/>
      </c>
      <c r="H124" s="951" t="str">
        <f t="array" ref="H124">XLOOKUP($A124,'Crop Chart'!$A$5:$A$201,'Crop Chart'!$Y$5:$Y$201,,FALSE)</f>
        <v/>
      </c>
      <c r="I124" s="951" t="str">
        <f t="array" ref="I124">XLOOKUP($A124,'Crop Chart'!$A$5:$A$201,'Crop Chart'!$X$5:$X$201,,FALSE)</f>
        <v/>
      </c>
      <c r="J124" s="951" t="str">
        <f t="array" ref="J124">'Crop Chart'!$H$2*12*B124/D124/F124*XLOOKUP(A124,'Crop Chart'!$A$5:$A$203,'Crop Chart'!$T$5:$T$203,,0)</f>
        <v>#DIV/0!</v>
      </c>
      <c r="K124" s="952" t="str">
        <f t="array" ref="K124">XLOOKUP($A124,'Crop Chart'!$A$5:$A$201,'Crop Chart'!$U$5:$U$201,,FALSE)</f>
        <v/>
      </c>
      <c r="L124" s="952" t="str">
        <f t="array" ref="L124">XLOOKUP($A124,'Crop Chart'!$A$5:$A$201,'Crop Chart'!$V$5:$V$201,,FALSE)</f>
        <v/>
      </c>
      <c r="M124" s="951" t="str">
        <f t="array" ref="M124">XLOOKUP($A124,'Crop Chart'!$A$5:$A$201,'Crop Chart'!$W$5:$W$201,,FALSE)</f>
        <v/>
      </c>
      <c r="N124" s="951" t="str">
        <f t="array" ref="N124">XLOOKUP($A124,'Crop Chart'!$A$5:$A$201,'Crop Chart'!$AA$5:$AA$201,,FALSE)</f>
        <v/>
      </c>
    </row>
    <row r="125" ht="15.75" customHeight="1">
      <c r="A125" s="954"/>
      <c r="B125" s="951" t="str">
        <f t="array" ref="B125">XLOOKUP($A125,'Crop Chart'!$A$5:$A$201,'Crop Chart'!$C$5:$C$201,,FALSE)</f>
        <v/>
      </c>
      <c r="C125" s="952" t="str">
        <f t="array" ref="C125">XLOOKUP($A125,'Crop Chart'!$A$5:$A$201,'Crop Chart'!$D$5:$D$201,,FALSE)</f>
        <v/>
      </c>
      <c r="D125" s="952" t="str">
        <f t="array" ref="D125">XLOOKUP($A125,'Crop Chart'!$A$5:$A$201,'Crop Chart'!$E$5:$E$201,,FALSE)</f>
        <v/>
      </c>
      <c r="E125" s="951" t="str">
        <f t="array" ref="E125">XLOOKUP($A125,'Crop Chart'!$A$5:$A$201,'Crop Chart'!$I$5:$I$201,,FALSE)</f>
        <v/>
      </c>
      <c r="F125" s="951" t="str">
        <f t="array" ref="F125">XLOOKUP($A125,'Crop Chart'!$A$5:$A$201,'Crop Chart'!$P$5:$P$201,,FALSE)</f>
        <v/>
      </c>
      <c r="G125" s="951" t="str">
        <f t="array" ref="G125">XLOOKUP($A125,'Crop Chart'!$A$5:$A$201,'Crop Chart'!$Q$5:$Q$201,,FALSE)</f>
        <v/>
      </c>
      <c r="H125" s="951" t="str">
        <f t="array" ref="H125">XLOOKUP($A125,'Crop Chart'!$A$5:$A$201,'Crop Chart'!$Y$5:$Y$201,,FALSE)</f>
        <v/>
      </c>
      <c r="I125" s="951" t="str">
        <f t="array" ref="I125">XLOOKUP($A125,'Crop Chart'!$A$5:$A$201,'Crop Chart'!$X$5:$X$201,,FALSE)</f>
        <v/>
      </c>
      <c r="J125" s="951" t="str">
        <f t="array" ref="J125">'Crop Chart'!$H$2*12*B125/D125/F125*XLOOKUP(A125,'Crop Chart'!$A$5:$A$203,'Crop Chart'!$T$5:$T$203,,0)</f>
        <v>#DIV/0!</v>
      </c>
      <c r="K125" s="952" t="str">
        <f t="array" ref="K125">XLOOKUP($A125,'Crop Chart'!$A$5:$A$201,'Crop Chart'!$U$5:$U$201,,FALSE)</f>
        <v/>
      </c>
      <c r="L125" s="952" t="str">
        <f t="array" ref="L125">XLOOKUP($A125,'Crop Chart'!$A$5:$A$201,'Crop Chart'!$V$5:$V$201,,FALSE)</f>
        <v/>
      </c>
      <c r="M125" s="951" t="str">
        <f t="array" ref="M125">XLOOKUP($A125,'Crop Chart'!$A$5:$A$201,'Crop Chart'!$W$5:$W$201,,FALSE)</f>
        <v/>
      </c>
      <c r="N125" s="951" t="str">
        <f t="array" ref="N125">XLOOKUP($A125,'Crop Chart'!$A$5:$A$201,'Crop Chart'!$AA$5:$AA$201,,FALSE)</f>
        <v/>
      </c>
    </row>
    <row r="126" ht="15.75" customHeight="1">
      <c r="A126" s="954"/>
      <c r="B126" s="951" t="str">
        <f t="array" ref="B126">XLOOKUP($A126,'Crop Chart'!$A$5:$A$201,'Crop Chart'!$C$5:$C$201,,FALSE)</f>
        <v/>
      </c>
      <c r="C126" s="952" t="str">
        <f t="array" ref="C126">XLOOKUP($A126,'Crop Chart'!$A$5:$A$201,'Crop Chart'!$D$5:$D$201,,FALSE)</f>
        <v/>
      </c>
      <c r="D126" s="952" t="str">
        <f t="array" ref="D126">XLOOKUP($A126,'Crop Chart'!$A$5:$A$201,'Crop Chart'!$E$5:$E$201,,FALSE)</f>
        <v/>
      </c>
      <c r="E126" s="951" t="str">
        <f t="array" ref="E126">XLOOKUP($A126,'Crop Chart'!$A$5:$A$201,'Crop Chart'!$I$5:$I$201,,FALSE)</f>
        <v/>
      </c>
      <c r="F126" s="951" t="str">
        <f t="array" ref="F126">XLOOKUP($A126,'Crop Chart'!$A$5:$A$201,'Crop Chart'!$P$5:$P$201,,FALSE)</f>
        <v/>
      </c>
      <c r="G126" s="951" t="str">
        <f t="array" ref="G126">XLOOKUP($A126,'Crop Chart'!$A$5:$A$201,'Crop Chart'!$Q$5:$Q$201,,FALSE)</f>
        <v/>
      </c>
      <c r="H126" s="951" t="str">
        <f t="array" ref="H126">XLOOKUP($A126,'Crop Chart'!$A$5:$A$201,'Crop Chart'!$Y$5:$Y$201,,FALSE)</f>
        <v/>
      </c>
      <c r="I126" s="951" t="str">
        <f t="array" ref="I126">XLOOKUP($A126,'Crop Chart'!$A$5:$A$201,'Crop Chart'!$X$5:$X$201,,FALSE)</f>
        <v/>
      </c>
      <c r="J126" s="951" t="str">
        <f t="array" ref="J126">'Crop Chart'!$H$2*12*B126/D126/F126*XLOOKUP(A126,'Crop Chart'!$A$5:$A$203,'Crop Chart'!$T$5:$T$203,,0)</f>
        <v>#DIV/0!</v>
      </c>
      <c r="K126" s="952" t="str">
        <f t="array" ref="K126">XLOOKUP($A126,'Crop Chart'!$A$5:$A$201,'Crop Chart'!$U$5:$U$201,,FALSE)</f>
        <v/>
      </c>
      <c r="L126" s="952" t="str">
        <f t="array" ref="L126">XLOOKUP($A126,'Crop Chart'!$A$5:$A$201,'Crop Chart'!$V$5:$V$201,,FALSE)</f>
        <v/>
      </c>
      <c r="M126" s="951" t="str">
        <f t="array" ref="M126">XLOOKUP($A126,'Crop Chart'!$A$5:$A$201,'Crop Chart'!$W$5:$W$201,,FALSE)</f>
        <v/>
      </c>
      <c r="N126" s="951" t="str">
        <f t="array" ref="N126">XLOOKUP($A126,'Crop Chart'!$A$5:$A$201,'Crop Chart'!$AA$5:$AA$201,,FALSE)</f>
        <v/>
      </c>
    </row>
    <row r="127" ht="15.75" customHeight="1">
      <c r="A127" s="954"/>
      <c r="B127" s="951" t="str">
        <f t="array" ref="B127">XLOOKUP($A127,'Crop Chart'!$A$5:$A$201,'Crop Chart'!$C$5:$C$201,,FALSE)</f>
        <v/>
      </c>
      <c r="C127" s="952" t="str">
        <f t="array" ref="C127">XLOOKUP($A127,'Crop Chart'!$A$5:$A$201,'Crop Chart'!$D$5:$D$201,,FALSE)</f>
        <v/>
      </c>
      <c r="D127" s="952" t="str">
        <f t="array" ref="D127">XLOOKUP($A127,'Crop Chart'!$A$5:$A$201,'Crop Chart'!$E$5:$E$201,,FALSE)</f>
        <v/>
      </c>
      <c r="E127" s="951" t="str">
        <f t="array" ref="E127">XLOOKUP($A127,'Crop Chart'!$A$5:$A$201,'Crop Chart'!$I$5:$I$201,,FALSE)</f>
        <v/>
      </c>
      <c r="F127" s="951" t="str">
        <f t="array" ref="F127">XLOOKUP($A127,'Crop Chart'!$A$5:$A$201,'Crop Chart'!$P$5:$P$201,,FALSE)</f>
        <v/>
      </c>
      <c r="G127" s="951" t="str">
        <f t="array" ref="G127">XLOOKUP($A127,'Crop Chart'!$A$5:$A$201,'Crop Chart'!$Q$5:$Q$201,,FALSE)</f>
        <v/>
      </c>
      <c r="H127" s="951" t="str">
        <f t="array" ref="H127">XLOOKUP($A127,'Crop Chart'!$A$5:$A$201,'Crop Chart'!$Y$5:$Y$201,,FALSE)</f>
        <v/>
      </c>
      <c r="I127" s="951" t="str">
        <f t="array" ref="I127">XLOOKUP($A127,'Crop Chart'!$A$5:$A$201,'Crop Chart'!$X$5:$X$201,,FALSE)</f>
        <v/>
      </c>
      <c r="J127" s="951" t="str">
        <f t="array" ref="J127">'Crop Chart'!$H$2*12*B127/D127/F127*XLOOKUP(A127,'Crop Chart'!$A$5:$A$203,'Crop Chart'!$T$5:$T$203,,0)</f>
        <v>#DIV/0!</v>
      </c>
      <c r="K127" s="952" t="str">
        <f t="array" ref="K127">XLOOKUP($A127,'Crop Chart'!$A$5:$A$201,'Crop Chart'!$U$5:$U$201,,FALSE)</f>
        <v/>
      </c>
      <c r="L127" s="952" t="str">
        <f t="array" ref="L127">XLOOKUP($A127,'Crop Chart'!$A$5:$A$201,'Crop Chart'!$V$5:$V$201,,FALSE)</f>
        <v/>
      </c>
      <c r="M127" s="951" t="str">
        <f t="array" ref="M127">XLOOKUP($A127,'Crop Chart'!$A$5:$A$201,'Crop Chart'!$W$5:$W$201,,FALSE)</f>
        <v/>
      </c>
      <c r="N127" s="951" t="str">
        <f t="array" ref="N127">XLOOKUP($A127,'Crop Chart'!$A$5:$A$201,'Crop Chart'!$AA$5:$AA$201,,FALSE)</f>
        <v/>
      </c>
    </row>
    <row r="128" ht="15.75" customHeight="1">
      <c r="A128" s="954"/>
      <c r="B128" s="951" t="str">
        <f t="array" ref="B128">XLOOKUP($A128,'Crop Chart'!$A$5:$A$201,'Crop Chart'!$C$5:$C$201,,FALSE)</f>
        <v/>
      </c>
      <c r="C128" s="952" t="str">
        <f t="array" ref="C128">XLOOKUP($A128,'Crop Chart'!$A$5:$A$201,'Crop Chart'!$D$5:$D$201,,FALSE)</f>
        <v/>
      </c>
      <c r="D128" s="952" t="str">
        <f t="array" ref="D128">XLOOKUP($A128,'Crop Chart'!$A$5:$A$201,'Crop Chart'!$E$5:$E$201,,FALSE)</f>
        <v/>
      </c>
      <c r="E128" s="951" t="str">
        <f t="array" ref="E128">XLOOKUP($A128,'Crop Chart'!$A$5:$A$201,'Crop Chart'!$I$5:$I$201,,FALSE)</f>
        <v/>
      </c>
      <c r="F128" s="951" t="str">
        <f t="array" ref="F128">XLOOKUP($A128,'Crop Chart'!$A$5:$A$201,'Crop Chart'!$P$5:$P$201,,FALSE)</f>
        <v/>
      </c>
      <c r="G128" s="951" t="str">
        <f t="array" ref="G128">XLOOKUP($A128,'Crop Chart'!$A$5:$A$201,'Crop Chart'!$Q$5:$Q$201,,FALSE)</f>
        <v/>
      </c>
      <c r="H128" s="951" t="str">
        <f t="array" ref="H128">XLOOKUP($A128,'Crop Chart'!$A$5:$A$201,'Crop Chart'!$Y$5:$Y$201,,FALSE)</f>
        <v/>
      </c>
      <c r="I128" s="951" t="str">
        <f t="array" ref="I128">XLOOKUP($A128,'Crop Chart'!$A$5:$A$201,'Crop Chart'!$X$5:$X$201,,FALSE)</f>
        <v/>
      </c>
      <c r="J128" s="951" t="str">
        <f t="array" ref="J128">'Crop Chart'!$H$2*12*B128/D128/F128*XLOOKUP(A128,'Crop Chart'!$A$5:$A$203,'Crop Chart'!$T$5:$T$203,,0)</f>
        <v>#DIV/0!</v>
      </c>
      <c r="K128" s="952" t="str">
        <f t="array" ref="K128">XLOOKUP($A128,'Crop Chart'!$A$5:$A$201,'Crop Chart'!$U$5:$U$201,,FALSE)</f>
        <v/>
      </c>
      <c r="L128" s="952" t="str">
        <f t="array" ref="L128">XLOOKUP($A128,'Crop Chart'!$A$5:$A$201,'Crop Chart'!$V$5:$V$201,,FALSE)</f>
        <v/>
      </c>
      <c r="M128" s="951" t="str">
        <f t="array" ref="M128">XLOOKUP($A128,'Crop Chart'!$A$5:$A$201,'Crop Chart'!$W$5:$W$201,,FALSE)</f>
        <v/>
      </c>
      <c r="N128" s="951" t="str">
        <f t="array" ref="N128">XLOOKUP($A128,'Crop Chart'!$A$5:$A$201,'Crop Chart'!$AA$5:$AA$201,,FALSE)</f>
        <v/>
      </c>
    </row>
    <row r="129" ht="15.75" customHeight="1">
      <c r="A129" s="954"/>
      <c r="B129" s="951" t="str">
        <f t="array" ref="B129">XLOOKUP($A129,'Crop Chart'!$A$5:$A$201,'Crop Chart'!$C$5:$C$201,,FALSE)</f>
        <v/>
      </c>
      <c r="C129" s="952" t="str">
        <f t="array" ref="C129">XLOOKUP($A129,'Crop Chart'!$A$5:$A$201,'Crop Chart'!$D$5:$D$201,,FALSE)</f>
        <v/>
      </c>
      <c r="D129" s="952" t="str">
        <f t="array" ref="D129">XLOOKUP($A129,'Crop Chart'!$A$5:$A$201,'Crop Chart'!$E$5:$E$201,,FALSE)</f>
        <v/>
      </c>
      <c r="E129" s="951" t="str">
        <f t="array" ref="E129">XLOOKUP($A129,'Crop Chart'!$A$5:$A$201,'Crop Chart'!$I$5:$I$201,,FALSE)</f>
        <v/>
      </c>
      <c r="F129" s="951" t="str">
        <f t="array" ref="F129">XLOOKUP($A129,'Crop Chart'!$A$5:$A$201,'Crop Chart'!$P$5:$P$201,,FALSE)</f>
        <v/>
      </c>
      <c r="G129" s="951" t="str">
        <f t="array" ref="G129">XLOOKUP($A129,'Crop Chart'!$A$5:$A$201,'Crop Chart'!$Q$5:$Q$201,,FALSE)</f>
        <v/>
      </c>
      <c r="H129" s="951" t="str">
        <f t="array" ref="H129">XLOOKUP($A129,'Crop Chart'!$A$5:$A$201,'Crop Chart'!$Y$5:$Y$201,,FALSE)</f>
        <v/>
      </c>
      <c r="I129" s="951" t="str">
        <f t="array" ref="I129">XLOOKUP($A129,'Crop Chart'!$A$5:$A$201,'Crop Chart'!$X$5:$X$201,,FALSE)</f>
        <v/>
      </c>
      <c r="J129" s="951" t="str">
        <f t="array" ref="J129">'Crop Chart'!$H$2*12*B129/D129/F129*XLOOKUP(A129,'Crop Chart'!$A$5:$A$203,'Crop Chart'!$T$5:$T$203,,0)</f>
        <v>#DIV/0!</v>
      </c>
      <c r="K129" s="952" t="str">
        <f t="array" ref="K129">XLOOKUP($A129,'Crop Chart'!$A$5:$A$201,'Crop Chart'!$U$5:$U$201,,FALSE)</f>
        <v/>
      </c>
      <c r="L129" s="952" t="str">
        <f t="array" ref="L129">XLOOKUP($A129,'Crop Chart'!$A$5:$A$201,'Crop Chart'!$V$5:$V$201,,FALSE)</f>
        <v/>
      </c>
      <c r="M129" s="951" t="str">
        <f t="array" ref="M129">XLOOKUP($A129,'Crop Chart'!$A$5:$A$201,'Crop Chart'!$W$5:$W$201,,FALSE)</f>
        <v/>
      </c>
      <c r="N129" s="951" t="str">
        <f t="array" ref="N129">XLOOKUP($A129,'Crop Chart'!$A$5:$A$201,'Crop Chart'!$AA$5:$AA$201,,FALSE)</f>
        <v/>
      </c>
    </row>
    <row r="130" ht="15.75" customHeight="1">
      <c r="A130" s="954"/>
      <c r="B130" s="951" t="str">
        <f t="array" ref="B130">XLOOKUP($A130,'Crop Chart'!$A$5:$A$201,'Crop Chart'!$C$5:$C$201,,FALSE)</f>
        <v/>
      </c>
      <c r="C130" s="952" t="str">
        <f t="array" ref="C130">XLOOKUP($A130,'Crop Chart'!$A$5:$A$201,'Crop Chart'!$D$5:$D$201,,FALSE)</f>
        <v/>
      </c>
      <c r="D130" s="952" t="str">
        <f t="array" ref="D130">XLOOKUP($A130,'Crop Chart'!$A$5:$A$201,'Crop Chart'!$E$5:$E$201,,FALSE)</f>
        <v/>
      </c>
      <c r="E130" s="951" t="str">
        <f t="array" ref="E130">XLOOKUP($A130,'Crop Chart'!$A$5:$A$201,'Crop Chart'!$I$5:$I$201,,FALSE)</f>
        <v/>
      </c>
      <c r="F130" s="951" t="str">
        <f t="array" ref="F130">XLOOKUP($A130,'Crop Chart'!$A$5:$A$201,'Crop Chart'!$P$5:$P$201,,FALSE)</f>
        <v/>
      </c>
      <c r="G130" s="951" t="str">
        <f t="array" ref="G130">XLOOKUP($A130,'Crop Chart'!$A$5:$A$201,'Crop Chart'!$Q$5:$Q$201,,FALSE)</f>
        <v/>
      </c>
      <c r="H130" s="951" t="str">
        <f t="array" ref="H130">XLOOKUP($A130,'Crop Chart'!$A$5:$A$201,'Crop Chart'!$Y$5:$Y$201,,FALSE)</f>
        <v/>
      </c>
      <c r="I130" s="951" t="str">
        <f t="array" ref="I130">XLOOKUP($A130,'Crop Chart'!$A$5:$A$201,'Crop Chart'!$X$5:$X$201,,FALSE)</f>
        <v/>
      </c>
      <c r="J130" s="951" t="str">
        <f t="array" ref="J130">'Crop Chart'!$H$2*12*B130/D130/F130*XLOOKUP(A130,'Crop Chart'!$A$5:$A$203,'Crop Chart'!$T$5:$T$203,,0)</f>
        <v>#DIV/0!</v>
      </c>
      <c r="K130" s="952" t="str">
        <f t="array" ref="K130">XLOOKUP($A130,'Crop Chart'!$A$5:$A$201,'Crop Chart'!$U$5:$U$201,,FALSE)</f>
        <v/>
      </c>
      <c r="L130" s="952" t="str">
        <f t="array" ref="L130">XLOOKUP($A130,'Crop Chart'!$A$5:$A$201,'Crop Chart'!$V$5:$V$201,,FALSE)</f>
        <v/>
      </c>
      <c r="M130" s="951" t="str">
        <f t="array" ref="M130">XLOOKUP($A130,'Crop Chart'!$A$5:$A$201,'Crop Chart'!$W$5:$W$201,,FALSE)</f>
        <v/>
      </c>
      <c r="N130" s="951" t="str">
        <f t="array" ref="N130">XLOOKUP($A130,'Crop Chart'!$A$5:$A$201,'Crop Chart'!$AA$5:$AA$201,,FALSE)</f>
        <v/>
      </c>
    </row>
    <row r="131" ht="15.75" customHeight="1">
      <c r="A131" s="954"/>
      <c r="B131" s="951" t="str">
        <f t="array" ref="B131">XLOOKUP($A131,'Crop Chart'!$A$5:$A$201,'Crop Chart'!$C$5:$C$201,,FALSE)</f>
        <v/>
      </c>
      <c r="C131" s="952" t="str">
        <f t="array" ref="C131">XLOOKUP($A131,'Crop Chart'!$A$5:$A$201,'Crop Chart'!$D$5:$D$201,,FALSE)</f>
        <v/>
      </c>
      <c r="D131" s="952" t="str">
        <f t="array" ref="D131">XLOOKUP($A131,'Crop Chart'!$A$5:$A$201,'Crop Chart'!$E$5:$E$201,,FALSE)</f>
        <v/>
      </c>
      <c r="E131" s="951" t="str">
        <f t="array" ref="E131">XLOOKUP($A131,'Crop Chart'!$A$5:$A$201,'Crop Chart'!$I$5:$I$201,,FALSE)</f>
        <v/>
      </c>
      <c r="F131" s="951" t="str">
        <f t="array" ref="F131">XLOOKUP($A131,'Crop Chart'!$A$5:$A$201,'Crop Chart'!$P$5:$P$201,,FALSE)</f>
        <v/>
      </c>
      <c r="G131" s="951" t="str">
        <f t="array" ref="G131">XLOOKUP($A131,'Crop Chart'!$A$5:$A$201,'Crop Chart'!$Q$5:$Q$201,,FALSE)</f>
        <v/>
      </c>
      <c r="H131" s="951" t="str">
        <f t="array" ref="H131">XLOOKUP($A131,'Crop Chart'!$A$5:$A$201,'Crop Chart'!$Y$5:$Y$201,,FALSE)</f>
        <v/>
      </c>
      <c r="I131" s="951" t="str">
        <f t="array" ref="I131">XLOOKUP($A131,'Crop Chart'!$A$5:$A$201,'Crop Chart'!$X$5:$X$201,,FALSE)</f>
        <v/>
      </c>
      <c r="J131" s="951" t="str">
        <f t="array" ref="J131">'Crop Chart'!$H$2*12*B131/D131/F131*XLOOKUP(A131,'Crop Chart'!$A$5:$A$203,'Crop Chart'!$T$5:$T$203,,0)</f>
        <v>#DIV/0!</v>
      </c>
      <c r="K131" s="952" t="str">
        <f t="array" ref="K131">XLOOKUP($A131,'Crop Chart'!$A$5:$A$201,'Crop Chart'!$U$5:$U$201,,FALSE)</f>
        <v/>
      </c>
      <c r="L131" s="952" t="str">
        <f t="array" ref="L131">XLOOKUP($A131,'Crop Chart'!$A$5:$A$201,'Crop Chart'!$V$5:$V$201,,FALSE)</f>
        <v/>
      </c>
      <c r="M131" s="951" t="str">
        <f t="array" ref="M131">XLOOKUP($A131,'Crop Chart'!$A$5:$A$201,'Crop Chart'!$W$5:$W$201,,FALSE)</f>
        <v/>
      </c>
      <c r="N131" s="951" t="str">
        <f t="array" ref="N131">XLOOKUP($A131,'Crop Chart'!$A$5:$A$201,'Crop Chart'!$AA$5:$AA$201,,FALSE)</f>
        <v/>
      </c>
    </row>
    <row r="132" ht="15.75" customHeight="1">
      <c r="A132" s="954"/>
      <c r="B132" s="951" t="str">
        <f t="array" ref="B132">XLOOKUP($A132,'Crop Chart'!$A$5:$A$201,'Crop Chart'!$C$5:$C$201,,FALSE)</f>
        <v/>
      </c>
      <c r="C132" s="952" t="str">
        <f t="array" ref="C132">XLOOKUP($A132,'Crop Chart'!$A$5:$A$201,'Crop Chart'!$D$5:$D$201,,FALSE)</f>
        <v/>
      </c>
      <c r="D132" s="952" t="str">
        <f t="array" ref="D132">XLOOKUP($A132,'Crop Chart'!$A$5:$A$201,'Crop Chart'!$E$5:$E$201,,FALSE)</f>
        <v/>
      </c>
      <c r="E132" s="951" t="str">
        <f t="array" ref="E132">XLOOKUP($A132,'Crop Chart'!$A$5:$A$201,'Crop Chart'!$I$5:$I$201,,FALSE)</f>
        <v/>
      </c>
      <c r="F132" s="951" t="str">
        <f t="array" ref="F132">XLOOKUP($A132,'Crop Chart'!$A$5:$A$201,'Crop Chart'!$P$5:$P$201,,FALSE)</f>
        <v/>
      </c>
      <c r="G132" s="951" t="str">
        <f t="array" ref="G132">XLOOKUP($A132,'Crop Chart'!$A$5:$A$201,'Crop Chart'!$Q$5:$Q$201,,FALSE)</f>
        <v/>
      </c>
      <c r="H132" s="951" t="str">
        <f t="array" ref="H132">XLOOKUP($A132,'Crop Chart'!$A$5:$A$201,'Crop Chart'!$Y$5:$Y$201,,FALSE)</f>
        <v/>
      </c>
      <c r="I132" s="951" t="str">
        <f t="array" ref="I132">XLOOKUP($A132,'Crop Chart'!$A$5:$A$201,'Crop Chart'!$X$5:$X$201,,FALSE)</f>
        <v/>
      </c>
      <c r="J132" s="951" t="str">
        <f t="array" ref="J132">'Crop Chart'!$H$2*12*B132/D132/F132*XLOOKUP(A132,'Crop Chart'!$A$5:$A$203,'Crop Chart'!$T$5:$T$203,,0)</f>
        <v>#DIV/0!</v>
      </c>
      <c r="K132" s="952" t="str">
        <f t="array" ref="K132">XLOOKUP($A132,'Crop Chart'!$A$5:$A$201,'Crop Chart'!$U$5:$U$201,,FALSE)</f>
        <v/>
      </c>
      <c r="L132" s="952" t="str">
        <f t="array" ref="L132">XLOOKUP($A132,'Crop Chart'!$A$5:$A$201,'Crop Chart'!$V$5:$V$201,,FALSE)</f>
        <v/>
      </c>
      <c r="M132" s="951" t="str">
        <f t="array" ref="M132">XLOOKUP($A132,'Crop Chart'!$A$5:$A$201,'Crop Chart'!$W$5:$W$201,,FALSE)</f>
        <v/>
      </c>
      <c r="N132" s="951" t="str">
        <f t="array" ref="N132">XLOOKUP($A132,'Crop Chart'!$A$5:$A$201,'Crop Chart'!$AA$5:$AA$201,,FALSE)</f>
        <v/>
      </c>
    </row>
    <row r="133" ht="15.75" customHeight="1">
      <c r="A133" s="954"/>
      <c r="B133" s="951" t="str">
        <f t="array" ref="B133">XLOOKUP($A133,'Crop Chart'!$A$5:$A$201,'Crop Chart'!$C$5:$C$201,,FALSE)</f>
        <v/>
      </c>
      <c r="C133" s="952" t="str">
        <f t="array" ref="C133">XLOOKUP($A133,'Crop Chart'!$A$5:$A$201,'Crop Chart'!$D$5:$D$201,,FALSE)</f>
        <v/>
      </c>
      <c r="D133" s="952" t="str">
        <f t="array" ref="D133">XLOOKUP($A133,'Crop Chart'!$A$5:$A$201,'Crop Chart'!$E$5:$E$201,,FALSE)</f>
        <v/>
      </c>
      <c r="E133" s="951" t="str">
        <f t="array" ref="E133">XLOOKUP($A133,'Crop Chart'!$A$5:$A$201,'Crop Chart'!$I$5:$I$201,,FALSE)</f>
        <v/>
      </c>
      <c r="F133" s="951" t="str">
        <f t="array" ref="F133">XLOOKUP($A133,'Crop Chart'!$A$5:$A$201,'Crop Chart'!$P$5:$P$201,,FALSE)</f>
        <v/>
      </c>
      <c r="G133" s="951" t="str">
        <f t="array" ref="G133">XLOOKUP($A133,'Crop Chart'!$A$5:$A$201,'Crop Chart'!$Q$5:$Q$201,,FALSE)</f>
        <v/>
      </c>
      <c r="H133" s="951" t="str">
        <f t="array" ref="H133">XLOOKUP($A133,'Crop Chart'!$A$5:$A$201,'Crop Chart'!$Y$5:$Y$201,,FALSE)</f>
        <v/>
      </c>
      <c r="I133" s="951" t="str">
        <f t="array" ref="I133">XLOOKUP($A133,'Crop Chart'!$A$5:$A$201,'Crop Chart'!$X$5:$X$201,,FALSE)</f>
        <v/>
      </c>
      <c r="J133" s="951" t="str">
        <f t="array" ref="J133">'Crop Chart'!$H$2*12*B133/D133/F133*XLOOKUP(A133,'Crop Chart'!$A$5:$A$203,'Crop Chart'!$T$5:$T$203,,0)</f>
        <v>#DIV/0!</v>
      </c>
      <c r="K133" s="952" t="str">
        <f t="array" ref="K133">XLOOKUP($A133,'Crop Chart'!$A$5:$A$201,'Crop Chart'!$U$5:$U$201,,FALSE)</f>
        <v/>
      </c>
      <c r="L133" s="952" t="str">
        <f t="array" ref="L133">XLOOKUP($A133,'Crop Chart'!$A$5:$A$201,'Crop Chart'!$V$5:$V$201,,FALSE)</f>
        <v/>
      </c>
      <c r="M133" s="951" t="str">
        <f t="array" ref="M133">XLOOKUP($A133,'Crop Chart'!$A$5:$A$201,'Crop Chart'!$W$5:$W$201,,FALSE)</f>
        <v/>
      </c>
      <c r="N133" s="951" t="str">
        <f t="array" ref="N133">XLOOKUP($A133,'Crop Chart'!$A$5:$A$201,'Crop Chart'!$AA$5:$AA$201,,FALSE)</f>
        <v/>
      </c>
    </row>
    <row r="134" ht="15.75" customHeight="1">
      <c r="A134" s="954"/>
      <c r="B134" s="951" t="str">
        <f t="array" ref="B134">XLOOKUP($A134,'Crop Chart'!$A$5:$A$201,'Crop Chart'!$C$5:$C$201,,FALSE)</f>
        <v/>
      </c>
      <c r="C134" s="952" t="str">
        <f t="array" ref="C134">XLOOKUP($A134,'Crop Chart'!$A$5:$A$201,'Crop Chart'!$D$5:$D$201,,FALSE)</f>
        <v/>
      </c>
      <c r="D134" s="952" t="str">
        <f t="array" ref="D134">XLOOKUP($A134,'Crop Chart'!$A$5:$A$201,'Crop Chart'!$E$5:$E$201,,FALSE)</f>
        <v/>
      </c>
      <c r="E134" s="951" t="str">
        <f t="array" ref="E134">XLOOKUP($A134,'Crop Chart'!$A$5:$A$201,'Crop Chart'!$I$5:$I$201,,FALSE)</f>
        <v/>
      </c>
      <c r="F134" s="951" t="str">
        <f t="array" ref="F134">XLOOKUP($A134,'Crop Chart'!$A$5:$A$201,'Crop Chart'!$P$5:$P$201,,FALSE)</f>
        <v/>
      </c>
      <c r="G134" s="951" t="str">
        <f t="array" ref="G134">XLOOKUP($A134,'Crop Chart'!$A$5:$A$201,'Crop Chart'!$Q$5:$Q$201,,FALSE)</f>
        <v/>
      </c>
      <c r="H134" s="951" t="str">
        <f t="array" ref="H134">XLOOKUP($A134,'Crop Chart'!$A$5:$A$201,'Crop Chart'!$Y$5:$Y$201,,FALSE)</f>
        <v/>
      </c>
      <c r="I134" s="951" t="str">
        <f t="array" ref="I134">XLOOKUP($A134,'Crop Chart'!$A$5:$A$201,'Crop Chart'!$X$5:$X$201,,FALSE)</f>
        <v/>
      </c>
      <c r="J134" s="951" t="str">
        <f t="array" ref="J134">'Crop Chart'!$H$2*12*B134/D134/F134*XLOOKUP(A134,'Crop Chart'!$A$5:$A$203,'Crop Chart'!$T$5:$T$203,,0)</f>
        <v>#DIV/0!</v>
      </c>
      <c r="K134" s="952" t="str">
        <f t="array" ref="K134">XLOOKUP($A134,'Crop Chart'!$A$5:$A$201,'Crop Chart'!$U$5:$U$201,,FALSE)</f>
        <v/>
      </c>
      <c r="L134" s="952" t="str">
        <f t="array" ref="L134">XLOOKUP($A134,'Crop Chart'!$A$5:$A$201,'Crop Chart'!$V$5:$V$201,,FALSE)</f>
        <v/>
      </c>
      <c r="M134" s="951" t="str">
        <f t="array" ref="M134">XLOOKUP($A134,'Crop Chart'!$A$5:$A$201,'Crop Chart'!$W$5:$W$201,,FALSE)</f>
        <v/>
      </c>
      <c r="N134" s="951" t="str">
        <f t="array" ref="N134">XLOOKUP($A134,'Crop Chart'!$A$5:$A$201,'Crop Chart'!$AA$5:$AA$201,,FALSE)</f>
        <v/>
      </c>
    </row>
    <row r="135" ht="15.75" customHeight="1">
      <c r="A135" s="954"/>
      <c r="B135" s="951" t="str">
        <f t="array" ref="B135">XLOOKUP($A135,'Crop Chart'!$A$5:$A$201,'Crop Chart'!$C$5:$C$201,,FALSE)</f>
        <v/>
      </c>
      <c r="C135" s="952" t="str">
        <f t="array" ref="C135">XLOOKUP($A135,'Crop Chart'!$A$5:$A$201,'Crop Chart'!$D$5:$D$201,,FALSE)</f>
        <v/>
      </c>
      <c r="D135" s="952" t="str">
        <f t="array" ref="D135">XLOOKUP($A135,'Crop Chart'!$A$5:$A$201,'Crop Chart'!$E$5:$E$201,,FALSE)</f>
        <v/>
      </c>
      <c r="E135" s="951" t="str">
        <f t="array" ref="E135">XLOOKUP($A135,'Crop Chart'!$A$5:$A$201,'Crop Chart'!$I$5:$I$201,,FALSE)</f>
        <v/>
      </c>
      <c r="F135" s="951" t="str">
        <f t="array" ref="F135">XLOOKUP($A135,'Crop Chart'!$A$5:$A$201,'Crop Chart'!$P$5:$P$201,,FALSE)</f>
        <v/>
      </c>
      <c r="G135" s="951" t="str">
        <f t="array" ref="G135">XLOOKUP($A135,'Crop Chart'!$A$5:$A$201,'Crop Chart'!$Q$5:$Q$201,,FALSE)</f>
        <v/>
      </c>
      <c r="H135" s="951" t="str">
        <f t="array" ref="H135">XLOOKUP($A135,'Crop Chart'!$A$5:$A$201,'Crop Chart'!$Y$5:$Y$201,,FALSE)</f>
        <v/>
      </c>
      <c r="I135" s="951" t="str">
        <f t="array" ref="I135">XLOOKUP($A135,'Crop Chart'!$A$5:$A$201,'Crop Chart'!$X$5:$X$201,,FALSE)</f>
        <v/>
      </c>
      <c r="J135" s="951" t="str">
        <f t="array" ref="J135">'Crop Chart'!$H$2*12*B135/D135/F135*XLOOKUP(A135,'Crop Chart'!$A$5:$A$203,'Crop Chart'!$T$5:$T$203,,0)</f>
        <v>#DIV/0!</v>
      </c>
      <c r="K135" s="952" t="str">
        <f t="array" ref="K135">XLOOKUP($A135,'Crop Chart'!$A$5:$A$201,'Crop Chart'!$U$5:$U$201,,FALSE)</f>
        <v/>
      </c>
      <c r="L135" s="952" t="str">
        <f t="array" ref="L135">XLOOKUP($A135,'Crop Chart'!$A$5:$A$201,'Crop Chart'!$V$5:$V$201,,FALSE)</f>
        <v/>
      </c>
      <c r="M135" s="951" t="str">
        <f t="array" ref="M135">XLOOKUP($A135,'Crop Chart'!$A$5:$A$201,'Crop Chart'!$W$5:$W$201,,FALSE)</f>
        <v/>
      </c>
      <c r="N135" s="951" t="str">
        <f t="array" ref="N135">XLOOKUP($A135,'Crop Chart'!$A$5:$A$201,'Crop Chart'!$AA$5:$AA$201,,FALSE)</f>
        <v/>
      </c>
    </row>
    <row r="136" ht="15.75" customHeight="1">
      <c r="A136" s="954"/>
      <c r="B136" s="951" t="str">
        <f t="array" ref="B136">XLOOKUP($A136,'Crop Chart'!$A$5:$A$201,'Crop Chart'!$C$5:$C$201,,FALSE)</f>
        <v/>
      </c>
      <c r="C136" s="952" t="str">
        <f t="array" ref="C136">XLOOKUP($A136,'Crop Chart'!$A$5:$A$201,'Crop Chart'!$D$5:$D$201,,FALSE)</f>
        <v/>
      </c>
      <c r="D136" s="952" t="str">
        <f t="array" ref="D136">XLOOKUP($A136,'Crop Chart'!$A$5:$A$201,'Crop Chart'!$E$5:$E$201,,FALSE)</f>
        <v/>
      </c>
      <c r="E136" s="951" t="str">
        <f t="array" ref="E136">XLOOKUP($A136,'Crop Chart'!$A$5:$A$201,'Crop Chart'!$I$5:$I$201,,FALSE)</f>
        <v/>
      </c>
      <c r="F136" s="951" t="str">
        <f t="array" ref="F136">XLOOKUP($A136,'Crop Chart'!$A$5:$A$201,'Crop Chart'!$P$5:$P$201,,FALSE)</f>
        <v/>
      </c>
      <c r="G136" s="951" t="str">
        <f t="array" ref="G136">XLOOKUP($A136,'Crop Chart'!$A$5:$A$201,'Crop Chart'!$Q$5:$Q$201,,FALSE)</f>
        <v/>
      </c>
      <c r="H136" s="951" t="str">
        <f t="array" ref="H136">XLOOKUP($A136,'Crop Chart'!$A$5:$A$201,'Crop Chart'!$Y$5:$Y$201,,FALSE)</f>
        <v/>
      </c>
      <c r="I136" s="951" t="str">
        <f t="array" ref="I136">XLOOKUP($A136,'Crop Chart'!$A$5:$A$201,'Crop Chart'!$X$5:$X$201,,FALSE)</f>
        <v/>
      </c>
      <c r="J136" s="951" t="str">
        <f t="array" ref="J136">'Crop Chart'!$H$2*12*B136/D136/F136*XLOOKUP(A136,'Crop Chart'!$A$5:$A$203,'Crop Chart'!$T$5:$T$203,,0)</f>
        <v>#DIV/0!</v>
      </c>
      <c r="K136" s="952" t="str">
        <f t="array" ref="K136">XLOOKUP($A136,'Crop Chart'!$A$5:$A$201,'Crop Chart'!$U$5:$U$201,,FALSE)</f>
        <v/>
      </c>
      <c r="L136" s="952" t="str">
        <f t="array" ref="L136">XLOOKUP($A136,'Crop Chart'!$A$5:$A$201,'Crop Chart'!$V$5:$V$201,,FALSE)</f>
        <v/>
      </c>
      <c r="M136" s="951" t="str">
        <f t="array" ref="M136">XLOOKUP($A136,'Crop Chart'!$A$5:$A$201,'Crop Chart'!$W$5:$W$201,,FALSE)</f>
        <v/>
      </c>
      <c r="N136" s="951" t="str">
        <f t="array" ref="N136">XLOOKUP($A136,'Crop Chart'!$A$5:$A$201,'Crop Chart'!$AA$5:$AA$201,,FALSE)</f>
        <v/>
      </c>
    </row>
    <row r="137" ht="15.75" customHeight="1">
      <c r="A137" s="954"/>
      <c r="B137" s="951" t="str">
        <f t="array" ref="B137">XLOOKUP($A137,'Crop Chart'!$A$5:$A$201,'Crop Chart'!$C$5:$C$201,,FALSE)</f>
        <v/>
      </c>
      <c r="C137" s="952" t="str">
        <f t="array" ref="C137">XLOOKUP($A137,'Crop Chart'!$A$5:$A$201,'Crop Chart'!$D$5:$D$201,,FALSE)</f>
        <v/>
      </c>
      <c r="D137" s="952" t="str">
        <f t="array" ref="D137">XLOOKUP($A137,'Crop Chart'!$A$5:$A$201,'Crop Chart'!$E$5:$E$201,,FALSE)</f>
        <v/>
      </c>
      <c r="E137" s="951" t="str">
        <f t="array" ref="E137">XLOOKUP($A137,'Crop Chart'!$A$5:$A$201,'Crop Chart'!$I$5:$I$201,,FALSE)</f>
        <v/>
      </c>
      <c r="F137" s="951" t="str">
        <f t="array" ref="F137">XLOOKUP($A137,'Crop Chart'!$A$5:$A$201,'Crop Chart'!$P$5:$P$201,,FALSE)</f>
        <v/>
      </c>
      <c r="G137" s="951" t="str">
        <f t="array" ref="G137">XLOOKUP($A137,'Crop Chart'!$A$5:$A$201,'Crop Chart'!$Q$5:$Q$201,,FALSE)</f>
        <v/>
      </c>
      <c r="H137" s="951" t="str">
        <f t="array" ref="H137">XLOOKUP($A137,'Crop Chart'!$A$5:$A$201,'Crop Chart'!$Y$5:$Y$201,,FALSE)</f>
        <v/>
      </c>
      <c r="I137" s="951" t="str">
        <f t="array" ref="I137">XLOOKUP($A137,'Crop Chart'!$A$5:$A$201,'Crop Chart'!$X$5:$X$201,,FALSE)</f>
        <v/>
      </c>
      <c r="J137" s="951" t="str">
        <f t="array" ref="J137">'Crop Chart'!$H$2*12*B137/D137/F137*XLOOKUP(A137,'Crop Chart'!$A$5:$A$203,'Crop Chart'!$T$5:$T$203,,0)</f>
        <v>#DIV/0!</v>
      </c>
      <c r="K137" s="952" t="str">
        <f t="array" ref="K137">XLOOKUP($A137,'Crop Chart'!$A$5:$A$201,'Crop Chart'!$U$5:$U$201,,FALSE)</f>
        <v/>
      </c>
      <c r="L137" s="952" t="str">
        <f t="array" ref="L137">XLOOKUP($A137,'Crop Chart'!$A$5:$A$201,'Crop Chart'!$V$5:$V$201,,FALSE)</f>
        <v/>
      </c>
      <c r="M137" s="951" t="str">
        <f t="array" ref="M137">XLOOKUP($A137,'Crop Chart'!$A$5:$A$201,'Crop Chart'!$W$5:$W$201,,FALSE)</f>
        <v/>
      </c>
      <c r="N137" s="951" t="str">
        <f t="array" ref="N137">XLOOKUP($A137,'Crop Chart'!$A$5:$A$201,'Crop Chart'!$AA$5:$AA$201,,FALSE)</f>
        <v/>
      </c>
    </row>
    <row r="138" ht="15.75" customHeight="1">
      <c r="A138" s="954"/>
      <c r="B138" s="951" t="str">
        <f t="array" ref="B138">XLOOKUP($A138,'Crop Chart'!$A$5:$A$201,'Crop Chart'!$C$5:$C$201,,FALSE)</f>
        <v/>
      </c>
      <c r="C138" s="952" t="str">
        <f t="array" ref="C138">XLOOKUP($A138,'Crop Chart'!$A$5:$A$201,'Crop Chart'!$D$5:$D$201,,FALSE)</f>
        <v/>
      </c>
      <c r="D138" s="952" t="str">
        <f t="array" ref="D138">XLOOKUP($A138,'Crop Chart'!$A$5:$A$201,'Crop Chart'!$E$5:$E$201,,FALSE)</f>
        <v/>
      </c>
      <c r="E138" s="951" t="str">
        <f t="array" ref="E138">XLOOKUP($A138,'Crop Chart'!$A$5:$A$201,'Crop Chart'!$I$5:$I$201,,FALSE)</f>
        <v/>
      </c>
      <c r="F138" s="951" t="str">
        <f t="array" ref="F138">XLOOKUP($A138,'Crop Chart'!$A$5:$A$201,'Crop Chart'!$P$5:$P$201,,FALSE)</f>
        <v/>
      </c>
      <c r="G138" s="951" t="str">
        <f t="array" ref="G138">XLOOKUP($A138,'Crop Chart'!$A$5:$A$201,'Crop Chart'!$Q$5:$Q$201,,FALSE)</f>
        <v/>
      </c>
      <c r="H138" s="951" t="str">
        <f t="array" ref="H138">XLOOKUP($A138,'Crop Chart'!$A$5:$A$201,'Crop Chart'!$Y$5:$Y$201,,FALSE)</f>
        <v/>
      </c>
      <c r="I138" s="951" t="str">
        <f t="array" ref="I138">XLOOKUP($A138,'Crop Chart'!$A$5:$A$201,'Crop Chart'!$X$5:$X$201,,FALSE)</f>
        <v/>
      </c>
      <c r="J138" s="951" t="str">
        <f t="array" ref="J138">'Crop Chart'!$H$2*12*B138/D138/F138*XLOOKUP(A138,'Crop Chart'!$A$5:$A$203,'Crop Chart'!$T$5:$T$203,,0)</f>
        <v>#DIV/0!</v>
      </c>
      <c r="K138" s="952" t="str">
        <f t="array" ref="K138">XLOOKUP($A138,'Crop Chart'!$A$5:$A$201,'Crop Chart'!$U$5:$U$201,,FALSE)</f>
        <v/>
      </c>
      <c r="L138" s="952" t="str">
        <f t="array" ref="L138">XLOOKUP($A138,'Crop Chart'!$A$5:$A$201,'Crop Chart'!$V$5:$V$201,,FALSE)</f>
        <v/>
      </c>
      <c r="M138" s="951" t="str">
        <f t="array" ref="M138">XLOOKUP($A138,'Crop Chart'!$A$5:$A$201,'Crop Chart'!$W$5:$W$201,,FALSE)</f>
        <v/>
      </c>
      <c r="N138" s="951" t="str">
        <f t="array" ref="N138">XLOOKUP($A138,'Crop Chart'!$A$5:$A$201,'Crop Chart'!$AA$5:$AA$201,,FALSE)</f>
        <v/>
      </c>
    </row>
    <row r="139" ht="15.75" customHeight="1">
      <c r="A139" s="954"/>
      <c r="B139" s="951" t="str">
        <f t="array" ref="B139">XLOOKUP($A139,'Crop Chart'!$A$5:$A$201,'Crop Chart'!$C$5:$C$201,,FALSE)</f>
        <v/>
      </c>
      <c r="C139" s="952" t="str">
        <f t="array" ref="C139">XLOOKUP($A139,'Crop Chart'!$A$5:$A$201,'Crop Chart'!$D$5:$D$201,,FALSE)</f>
        <v/>
      </c>
      <c r="D139" s="952" t="str">
        <f t="array" ref="D139">XLOOKUP($A139,'Crop Chart'!$A$5:$A$201,'Crop Chart'!$E$5:$E$201,,FALSE)</f>
        <v/>
      </c>
      <c r="E139" s="951" t="str">
        <f t="array" ref="E139">XLOOKUP($A139,'Crop Chart'!$A$5:$A$201,'Crop Chart'!$I$5:$I$201,,FALSE)</f>
        <v/>
      </c>
      <c r="F139" s="951" t="str">
        <f t="array" ref="F139">XLOOKUP($A139,'Crop Chart'!$A$5:$A$201,'Crop Chart'!$P$5:$P$201,,FALSE)</f>
        <v/>
      </c>
      <c r="G139" s="951" t="str">
        <f t="array" ref="G139">XLOOKUP($A139,'Crop Chart'!$A$5:$A$201,'Crop Chart'!$Q$5:$Q$201,,FALSE)</f>
        <v/>
      </c>
      <c r="H139" s="951" t="str">
        <f t="array" ref="H139">XLOOKUP($A139,'Crop Chart'!$A$5:$A$201,'Crop Chart'!$Y$5:$Y$201,,FALSE)</f>
        <v/>
      </c>
      <c r="I139" s="951" t="str">
        <f t="array" ref="I139">XLOOKUP($A139,'Crop Chart'!$A$5:$A$201,'Crop Chart'!$X$5:$X$201,,FALSE)</f>
        <v/>
      </c>
      <c r="J139" s="951" t="str">
        <f t="array" ref="J139">'Crop Chart'!$H$2*12*B139/D139/F139*XLOOKUP(A139,'Crop Chart'!$A$5:$A$203,'Crop Chart'!$T$5:$T$203,,0)</f>
        <v>#DIV/0!</v>
      </c>
      <c r="K139" s="952" t="str">
        <f t="array" ref="K139">XLOOKUP($A139,'Crop Chart'!$A$5:$A$201,'Crop Chart'!$U$5:$U$201,,FALSE)</f>
        <v/>
      </c>
      <c r="L139" s="952" t="str">
        <f t="array" ref="L139">XLOOKUP($A139,'Crop Chart'!$A$5:$A$201,'Crop Chart'!$V$5:$V$201,,FALSE)</f>
        <v/>
      </c>
      <c r="M139" s="951" t="str">
        <f t="array" ref="M139">XLOOKUP($A139,'Crop Chart'!$A$5:$A$201,'Crop Chart'!$W$5:$W$201,,FALSE)</f>
        <v/>
      </c>
      <c r="N139" s="951" t="str">
        <f t="array" ref="N139">XLOOKUP($A139,'Crop Chart'!$A$5:$A$201,'Crop Chart'!$AA$5:$AA$201,,FALSE)</f>
        <v/>
      </c>
    </row>
    <row r="140" ht="15.75" customHeight="1">
      <c r="A140" s="954"/>
      <c r="B140" s="951" t="str">
        <f t="array" ref="B140">XLOOKUP($A140,'Crop Chart'!$A$5:$A$201,'Crop Chart'!$C$5:$C$201,,FALSE)</f>
        <v/>
      </c>
      <c r="C140" s="952" t="str">
        <f t="array" ref="C140">XLOOKUP($A140,'Crop Chart'!$A$5:$A$201,'Crop Chart'!$D$5:$D$201,,FALSE)</f>
        <v/>
      </c>
      <c r="D140" s="952" t="str">
        <f t="array" ref="D140">XLOOKUP($A140,'Crop Chart'!$A$5:$A$201,'Crop Chart'!$E$5:$E$201,,FALSE)</f>
        <v/>
      </c>
      <c r="E140" s="951" t="str">
        <f t="array" ref="E140">XLOOKUP($A140,'Crop Chart'!$A$5:$A$201,'Crop Chart'!$I$5:$I$201,,FALSE)</f>
        <v/>
      </c>
      <c r="F140" s="951" t="str">
        <f t="array" ref="F140">XLOOKUP($A140,'Crop Chart'!$A$5:$A$201,'Crop Chart'!$P$5:$P$201,,FALSE)</f>
        <v/>
      </c>
      <c r="G140" s="951" t="str">
        <f t="array" ref="G140">XLOOKUP($A140,'Crop Chart'!$A$5:$A$201,'Crop Chart'!$Q$5:$Q$201,,FALSE)</f>
        <v/>
      </c>
      <c r="H140" s="951" t="str">
        <f t="array" ref="H140">XLOOKUP($A140,'Crop Chart'!$A$5:$A$201,'Crop Chart'!$Y$5:$Y$201,,FALSE)</f>
        <v/>
      </c>
      <c r="I140" s="951" t="str">
        <f t="array" ref="I140">XLOOKUP($A140,'Crop Chart'!$A$5:$A$201,'Crop Chart'!$X$5:$X$201,,FALSE)</f>
        <v/>
      </c>
      <c r="J140" s="951" t="str">
        <f t="array" ref="J140">'Crop Chart'!$H$2*12*B140/D140/F140*XLOOKUP(A140,'Crop Chart'!$A$5:$A$203,'Crop Chart'!$T$5:$T$203,,0)</f>
        <v>#DIV/0!</v>
      </c>
      <c r="K140" s="952" t="str">
        <f t="array" ref="K140">XLOOKUP($A140,'Crop Chart'!$A$5:$A$201,'Crop Chart'!$U$5:$U$201,,FALSE)</f>
        <v/>
      </c>
      <c r="L140" s="952" t="str">
        <f t="array" ref="L140">XLOOKUP($A140,'Crop Chart'!$A$5:$A$201,'Crop Chart'!$V$5:$V$201,,FALSE)</f>
        <v/>
      </c>
      <c r="M140" s="951" t="str">
        <f t="array" ref="M140">XLOOKUP($A140,'Crop Chart'!$A$5:$A$201,'Crop Chart'!$W$5:$W$201,,FALSE)</f>
        <v/>
      </c>
      <c r="N140" s="951" t="str">
        <f t="array" ref="N140">XLOOKUP($A140,'Crop Chart'!$A$5:$A$201,'Crop Chart'!$AA$5:$AA$201,,FALSE)</f>
        <v/>
      </c>
    </row>
    <row r="141" ht="15.75" customHeight="1">
      <c r="A141" s="954"/>
      <c r="B141" s="951" t="str">
        <f t="array" ref="B141">XLOOKUP($A141,'Crop Chart'!$A$5:$A$201,'Crop Chart'!$C$5:$C$201,,FALSE)</f>
        <v/>
      </c>
      <c r="C141" s="952" t="str">
        <f t="array" ref="C141">XLOOKUP($A141,'Crop Chart'!$A$5:$A$201,'Crop Chart'!$D$5:$D$201,,FALSE)</f>
        <v/>
      </c>
      <c r="D141" s="952" t="str">
        <f t="array" ref="D141">XLOOKUP($A141,'Crop Chart'!$A$5:$A$201,'Crop Chart'!$E$5:$E$201,,FALSE)</f>
        <v/>
      </c>
      <c r="E141" s="951" t="str">
        <f t="array" ref="E141">XLOOKUP($A141,'Crop Chart'!$A$5:$A$201,'Crop Chart'!$I$5:$I$201,,FALSE)</f>
        <v/>
      </c>
      <c r="F141" s="951" t="str">
        <f t="array" ref="F141">XLOOKUP($A141,'Crop Chart'!$A$5:$A$201,'Crop Chart'!$P$5:$P$201,,FALSE)</f>
        <v/>
      </c>
      <c r="G141" s="951" t="str">
        <f t="array" ref="G141">XLOOKUP($A141,'Crop Chart'!$A$5:$A$201,'Crop Chart'!$Q$5:$Q$201,,FALSE)</f>
        <v/>
      </c>
      <c r="H141" s="951" t="str">
        <f t="array" ref="H141">XLOOKUP($A141,'Crop Chart'!$A$5:$A$201,'Crop Chart'!$Y$5:$Y$201,,FALSE)</f>
        <v/>
      </c>
      <c r="I141" s="951" t="str">
        <f t="array" ref="I141">XLOOKUP($A141,'Crop Chart'!$A$5:$A$201,'Crop Chart'!$X$5:$X$201,,FALSE)</f>
        <v/>
      </c>
      <c r="J141" s="951" t="str">
        <f t="array" ref="J141">'Crop Chart'!$H$2*12*B141/D141/F141*XLOOKUP(A141,'Crop Chart'!$A$5:$A$203,'Crop Chart'!$T$5:$T$203,,0)</f>
        <v>#DIV/0!</v>
      </c>
      <c r="K141" s="952" t="str">
        <f t="array" ref="K141">XLOOKUP($A141,'Crop Chart'!$A$5:$A$201,'Crop Chart'!$U$5:$U$201,,FALSE)</f>
        <v/>
      </c>
      <c r="L141" s="952" t="str">
        <f t="array" ref="L141">XLOOKUP($A141,'Crop Chart'!$A$5:$A$201,'Crop Chart'!$V$5:$V$201,,FALSE)</f>
        <v/>
      </c>
      <c r="M141" s="951" t="str">
        <f t="array" ref="M141">XLOOKUP($A141,'Crop Chart'!$A$5:$A$201,'Crop Chart'!$W$5:$W$201,,FALSE)</f>
        <v/>
      </c>
      <c r="N141" s="951" t="str">
        <f t="array" ref="N141">XLOOKUP($A141,'Crop Chart'!$A$5:$A$201,'Crop Chart'!$AA$5:$AA$201,,FALSE)</f>
        <v/>
      </c>
    </row>
    <row r="142" ht="15.75" customHeight="1">
      <c r="A142" s="954"/>
      <c r="B142" s="951" t="str">
        <f t="array" ref="B142">XLOOKUP($A142,'Crop Chart'!$A$5:$A$201,'Crop Chart'!$C$5:$C$201,,FALSE)</f>
        <v/>
      </c>
      <c r="C142" s="952" t="str">
        <f t="array" ref="C142">XLOOKUP($A142,'Crop Chart'!$A$5:$A$201,'Crop Chart'!$D$5:$D$201,,FALSE)</f>
        <v/>
      </c>
      <c r="D142" s="952" t="str">
        <f t="array" ref="D142">XLOOKUP($A142,'Crop Chart'!$A$5:$A$201,'Crop Chart'!$E$5:$E$201,,FALSE)</f>
        <v/>
      </c>
      <c r="E142" s="951" t="str">
        <f t="array" ref="E142">XLOOKUP($A142,'Crop Chart'!$A$5:$A$201,'Crop Chart'!$I$5:$I$201,,FALSE)</f>
        <v/>
      </c>
      <c r="F142" s="951" t="str">
        <f t="array" ref="F142">XLOOKUP($A142,'Crop Chart'!$A$5:$A$201,'Crop Chart'!$P$5:$P$201,,FALSE)</f>
        <v/>
      </c>
      <c r="G142" s="951" t="str">
        <f t="array" ref="G142">XLOOKUP($A142,'Crop Chart'!$A$5:$A$201,'Crop Chart'!$Q$5:$Q$201,,FALSE)</f>
        <v/>
      </c>
      <c r="H142" s="951" t="str">
        <f t="array" ref="H142">XLOOKUP($A142,'Crop Chart'!$A$5:$A$201,'Crop Chart'!$Y$5:$Y$201,,FALSE)</f>
        <v/>
      </c>
      <c r="I142" s="951" t="str">
        <f t="array" ref="I142">XLOOKUP($A142,'Crop Chart'!$A$5:$A$201,'Crop Chart'!$X$5:$X$201,,FALSE)</f>
        <v/>
      </c>
      <c r="J142" s="951" t="str">
        <f t="array" ref="J142">'Crop Chart'!$H$2*12*B142/D142/F142*XLOOKUP(A142,'Crop Chart'!$A$5:$A$203,'Crop Chart'!$T$5:$T$203,,0)</f>
        <v>#DIV/0!</v>
      </c>
      <c r="K142" s="952" t="str">
        <f t="array" ref="K142">XLOOKUP($A142,'Crop Chart'!$A$5:$A$201,'Crop Chart'!$U$5:$U$201,,FALSE)</f>
        <v/>
      </c>
      <c r="L142" s="952" t="str">
        <f t="array" ref="L142">XLOOKUP($A142,'Crop Chart'!$A$5:$A$201,'Crop Chart'!$V$5:$V$201,,FALSE)</f>
        <v/>
      </c>
      <c r="M142" s="951" t="str">
        <f t="array" ref="M142">XLOOKUP($A142,'Crop Chart'!$A$5:$A$201,'Crop Chart'!$W$5:$W$201,,FALSE)</f>
        <v/>
      </c>
      <c r="N142" s="951" t="str">
        <f t="array" ref="N142">XLOOKUP($A142,'Crop Chart'!$A$5:$A$201,'Crop Chart'!$AA$5:$AA$201,,FALSE)</f>
        <v/>
      </c>
    </row>
    <row r="143" ht="15.75" customHeight="1">
      <c r="A143" s="954"/>
      <c r="B143" s="951" t="str">
        <f t="array" ref="B143">XLOOKUP($A143,'Crop Chart'!$A$5:$A$201,'Crop Chart'!$C$5:$C$201,,FALSE)</f>
        <v/>
      </c>
      <c r="C143" s="952" t="str">
        <f t="array" ref="C143">XLOOKUP($A143,'Crop Chart'!$A$5:$A$201,'Crop Chart'!$D$5:$D$201,,FALSE)</f>
        <v/>
      </c>
      <c r="D143" s="952" t="str">
        <f t="array" ref="D143">XLOOKUP($A143,'Crop Chart'!$A$5:$A$201,'Crop Chart'!$E$5:$E$201,,FALSE)</f>
        <v/>
      </c>
      <c r="E143" s="951" t="str">
        <f t="array" ref="E143">XLOOKUP($A143,'Crop Chart'!$A$5:$A$201,'Crop Chart'!$I$5:$I$201,,FALSE)</f>
        <v/>
      </c>
      <c r="F143" s="951" t="str">
        <f t="array" ref="F143">XLOOKUP($A143,'Crop Chart'!$A$5:$A$201,'Crop Chart'!$P$5:$P$201,,FALSE)</f>
        <v/>
      </c>
      <c r="G143" s="951" t="str">
        <f t="array" ref="G143">XLOOKUP($A143,'Crop Chart'!$A$5:$A$201,'Crop Chart'!$Q$5:$Q$201,,FALSE)</f>
        <v/>
      </c>
      <c r="H143" s="951" t="str">
        <f t="array" ref="H143">XLOOKUP($A143,'Crop Chart'!$A$5:$A$201,'Crop Chart'!$Y$5:$Y$201,,FALSE)</f>
        <v/>
      </c>
      <c r="I143" s="951" t="str">
        <f t="array" ref="I143">XLOOKUP($A143,'Crop Chart'!$A$5:$A$201,'Crop Chart'!$X$5:$X$201,,FALSE)</f>
        <v/>
      </c>
      <c r="J143" s="951" t="str">
        <f t="array" ref="J143">'Crop Chart'!$H$2*12*B143/D143/F143*XLOOKUP(A143,'Crop Chart'!$A$5:$A$203,'Crop Chart'!$T$5:$T$203,,0)</f>
        <v>#DIV/0!</v>
      </c>
      <c r="K143" s="952" t="str">
        <f t="array" ref="K143">XLOOKUP($A143,'Crop Chart'!$A$5:$A$201,'Crop Chart'!$U$5:$U$201,,FALSE)</f>
        <v/>
      </c>
      <c r="L143" s="952" t="str">
        <f t="array" ref="L143">XLOOKUP($A143,'Crop Chart'!$A$5:$A$201,'Crop Chart'!$V$5:$V$201,,FALSE)</f>
        <v/>
      </c>
      <c r="M143" s="951" t="str">
        <f t="array" ref="M143">XLOOKUP($A143,'Crop Chart'!$A$5:$A$201,'Crop Chart'!$W$5:$W$201,,FALSE)</f>
        <v/>
      </c>
      <c r="N143" s="951" t="str">
        <f t="array" ref="N143">XLOOKUP($A143,'Crop Chart'!$A$5:$A$201,'Crop Chart'!$AA$5:$AA$201,,FALSE)</f>
        <v/>
      </c>
    </row>
    <row r="144" ht="15.75" customHeight="1">
      <c r="A144" s="954"/>
      <c r="B144" s="951" t="str">
        <f t="array" ref="B144">XLOOKUP($A144,'Crop Chart'!$A$5:$A$201,'Crop Chart'!$C$5:$C$201,,FALSE)</f>
        <v/>
      </c>
      <c r="C144" s="952" t="str">
        <f t="array" ref="C144">XLOOKUP($A144,'Crop Chart'!$A$5:$A$201,'Crop Chart'!$D$5:$D$201,,FALSE)</f>
        <v/>
      </c>
      <c r="D144" s="952" t="str">
        <f t="array" ref="D144">XLOOKUP($A144,'Crop Chart'!$A$5:$A$201,'Crop Chart'!$E$5:$E$201,,FALSE)</f>
        <v/>
      </c>
      <c r="E144" s="951" t="str">
        <f t="array" ref="E144">XLOOKUP($A144,'Crop Chart'!$A$5:$A$201,'Crop Chart'!$I$5:$I$201,,FALSE)</f>
        <v/>
      </c>
      <c r="F144" s="951" t="str">
        <f t="array" ref="F144">XLOOKUP($A144,'Crop Chart'!$A$5:$A$201,'Crop Chart'!$P$5:$P$201,,FALSE)</f>
        <v/>
      </c>
      <c r="G144" s="951" t="str">
        <f t="array" ref="G144">XLOOKUP($A144,'Crop Chart'!$A$5:$A$201,'Crop Chart'!$Q$5:$Q$201,,FALSE)</f>
        <v/>
      </c>
      <c r="H144" s="951" t="str">
        <f t="array" ref="H144">XLOOKUP($A144,'Crop Chart'!$A$5:$A$201,'Crop Chart'!$Y$5:$Y$201,,FALSE)</f>
        <v/>
      </c>
      <c r="I144" s="951" t="str">
        <f t="array" ref="I144">XLOOKUP($A144,'Crop Chart'!$A$5:$A$201,'Crop Chart'!$X$5:$X$201,,FALSE)</f>
        <v/>
      </c>
      <c r="J144" s="951" t="str">
        <f t="array" ref="J144">'Crop Chart'!$H$2*12*B144/D144/F144*XLOOKUP(A144,'Crop Chart'!$A$5:$A$203,'Crop Chart'!$T$5:$T$203,,0)</f>
        <v>#DIV/0!</v>
      </c>
      <c r="K144" s="952" t="str">
        <f t="array" ref="K144">XLOOKUP($A144,'Crop Chart'!$A$5:$A$201,'Crop Chart'!$U$5:$U$201,,FALSE)</f>
        <v/>
      </c>
      <c r="L144" s="952" t="str">
        <f t="array" ref="L144">XLOOKUP($A144,'Crop Chart'!$A$5:$A$201,'Crop Chart'!$V$5:$V$201,,FALSE)</f>
        <v/>
      </c>
      <c r="M144" s="951" t="str">
        <f t="array" ref="M144">XLOOKUP($A144,'Crop Chart'!$A$5:$A$201,'Crop Chart'!$W$5:$W$201,,FALSE)</f>
        <v/>
      </c>
      <c r="N144" s="951" t="str">
        <f t="array" ref="N144">XLOOKUP($A144,'Crop Chart'!$A$5:$A$201,'Crop Chart'!$AA$5:$AA$201,,FALSE)</f>
        <v/>
      </c>
    </row>
    <row r="145" ht="15.75" customHeight="1">
      <c r="A145" s="954"/>
      <c r="B145" s="951" t="str">
        <f t="array" ref="B145">XLOOKUP($A145,'Crop Chart'!$A$5:$A$201,'Crop Chart'!$C$5:$C$201,,FALSE)</f>
        <v/>
      </c>
      <c r="C145" s="952" t="str">
        <f t="array" ref="C145">XLOOKUP($A145,'Crop Chart'!$A$5:$A$201,'Crop Chart'!$D$5:$D$201,,FALSE)</f>
        <v/>
      </c>
      <c r="D145" s="952" t="str">
        <f t="array" ref="D145">XLOOKUP($A145,'Crop Chart'!$A$5:$A$201,'Crop Chart'!$E$5:$E$201,,FALSE)</f>
        <v/>
      </c>
      <c r="E145" s="951" t="str">
        <f t="array" ref="E145">XLOOKUP($A145,'Crop Chart'!$A$5:$A$201,'Crop Chart'!$I$5:$I$201,,FALSE)</f>
        <v/>
      </c>
      <c r="F145" s="951" t="str">
        <f t="array" ref="F145">XLOOKUP($A145,'Crop Chart'!$A$5:$A$201,'Crop Chart'!$P$5:$P$201,,FALSE)</f>
        <v/>
      </c>
      <c r="G145" s="951" t="str">
        <f t="array" ref="G145">XLOOKUP($A145,'Crop Chart'!$A$5:$A$201,'Crop Chart'!$Q$5:$Q$201,,FALSE)</f>
        <v/>
      </c>
      <c r="H145" s="951" t="str">
        <f t="array" ref="H145">XLOOKUP($A145,'Crop Chart'!$A$5:$A$201,'Crop Chart'!$Y$5:$Y$201,,FALSE)</f>
        <v/>
      </c>
      <c r="I145" s="951" t="str">
        <f t="array" ref="I145">XLOOKUP($A145,'Crop Chart'!$A$5:$A$201,'Crop Chart'!$X$5:$X$201,,FALSE)</f>
        <v/>
      </c>
      <c r="J145" s="951" t="str">
        <f t="array" ref="J145">'Crop Chart'!$H$2*12*B145/D145/F145*XLOOKUP(A145,'Crop Chart'!$A$5:$A$203,'Crop Chart'!$T$5:$T$203,,0)</f>
        <v>#DIV/0!</v>
      </c>
      <c r="K145" s="952" t="str">
        <f t="array" ref="K145">XLOOKUP($A145,'Crop Chart'!$A$5:$A$201,'Crop Chart'!$U$5:$U$201,,FALSE)</f>
        <v/>
      </c>
      <c r="L145" s="952" t="str">
        <f t="array" ref="L145">XLOOKUP($A145,'Crop Chart'!$A$5:$A$201,'Crop Chart'!$V$5:$V$201,,FALSE)</f>
        <v/>
      </c>
      <c r="M145" s="951" t="str">
        <f t="array" ref="M145">XLOOKUP($A145,'Crop Chart'!$A$5:$A$201,'Crop Chart'!$W$5:$W$201,,FALSE)</f>
        <v/>
      </c>
      <c r="N145" s="951" t="str">
        <f t="array" ref="N145">XLOOKUP($A145,'Crop Chart'!$A$5:$A$201,'Crop Chart'!$AA$5:$AA$201,,FALSE)</f>
        <v/>
      </c>
    </row>
    <row r="146" ht="15.75" customHeight="1">
      <c r="A146" s="954"/>
      <c r="B146" s="951" t="str">
        <f t="array" ref="B146">XLOOKUP($A146,'Crop Chart'!$A$5:$A$201,'Crop Chart'!$C$5:$C$201,,FALSE)</f>
        <v/>
      </c>
      <c r="C146" s="952" t="str">
        <f t="array" ref="C146">XLOOKUP($A146,'Crop Chart'!$A$5:$A$201,'Crop Chart'!$D$5:$D$201,,FALSE)</f>
        <v/>
      </c>
      <c r="D146" s="952" t="str">
        <f t="array" ref="D146">XLOOKUP($A146,'Crop Chart'!$A$5:$A$201,'Crop Chart'!$E$5:$E$201,,FALSE)</f>
        <v/>
      </c>
      <c r="E146" s="951" t="str">
        <f t="array" ref="E146">XLOOKUP($A146,'Crop Chart'!$A$5:$A$201,'Crop Chart'!$I$5:$I$201,,FALSE)</f>
        <v/>
      </c>
      <c r="F146" s="951" t="str">
        <f t="array" ref="F146">XLOOKUP($A146,'Crop Chart'!$A$5:$A$201,'Crop Chart'!$P$5:$P$201,,FALSE)</f>
        <v/>
      </c>
      <c r="G146" s="951" t="str">
        <f t="array" ref="G146">XLOOKUP($A146,'Crop Chart'!$A$5:$A$201,'Crop Chart'!$Q$5:$Q$201,,FALSE)</f>
        <v/>
      </c>
      <c r="H146" s="951" t="str">
        <f t="array" ref="H146">XLOOKUP($A146,'Crop Chart'!$A$5:$A$201,'Crop Chart'!$Y$5:$Y$201,,FALSE)</f>
        <v/>
      </c>
      <c r="I146" s="951" t="str">
        <f t="array" ref="I146">XLOOKUP($A146,'Crop Chart'!$A$5:$A$201,'Crop Chart'!$X$5:$X$201,,FALSE)</f>
        <v/>
      </c>
      <c r="J146" s="951" t="str">
        <f t="array" ref="J146">'Crop Chart'!$H$2*12*B146/D146/F146*XLOOKUP(A146,'Crop Chart'!$A$5:$A$203,'Crop Chart'!$T$5:$T$203,,0)</f>
        <v>#DIV/0!</v>
      </c>
      <c r="K146" s="952" t="str">
        <f t="array" ref="K146">XLOOKUP($A146,'Crop Chart'!$A$5:$A$201,'Crop Chart'!$U$5:$U$201,,FALSE)</f>
        <v/>
      </c>
      <c r="L146" s="952" t="str">
        <f t="array" ref="L146">XLOOKUP($A146,'Crop Chart'!$A$5:$A$201,'Crop Chart'!$V$5:$V$201,,FALSE)</f>
        <v/>
      </c>
      <c r="M146" s="951" t="str">
        <f t="array" ref="M146">XLOOKUP($A146,'Crop Chart'!$A$5:$A$201,'Crop Chart'!$W$5:$W$201,,FALSE)</f>
        <v/>
      </c>
      <c r="N146" s="951" t="str">
        <f t="array" ref="N146">XLOOKUP($A146,'Crop Chart'!$A$5:$A$201,'Crop Chart'!$AA$5:$AA$201,,FALSE)</f>
        <v/>
      </c>
    </row>
    <row r="147" ht="15.75" customHeight="1">
      <c r="A147" s="954"/>
      <c r="B147" s="951" t="str">
        <f t="array" ref="B147">XLOOKUP($A147,'Crop Chart'!$A$5:$A$201,'Crop Chart'!$C$5:$C$201,,FALSE)</f>
        <v/>
      </c>
      <c r="C147" s="952" t="str">
        <f t="array" ref="C147">XLOOKUP($A147,'Crop Chart'!$A$5:$A$201,'Crop Chart'!$D$5:$D$201,,FALSE)</f>
        <v/>
      </c>
      <c r="D147" s="952" t="str">
        <f t="array" ref="D147">XLOOKUP($A147,'Crop Chart'!$A$5:$A$201,'Crop Chart'!$E$5:$E$201,,FALSE)</f>
        <v/>
      </c>
      <c r="E147" s="951" t="str">
        <f t="array" ref="E147">XLOOKUP($A147,'Crop Chart'!$A$5:$A$201,'Crop Chart'!$I$5:$I$201,,FALSE)</f>
        <v/>
      </c>
      <c r="F147" s="951" t="str">
        <f t="array" ref="F147">XLOOKUP($A147,'Crop Chart'!$A$5:$A$201,'Crop Chart'!$P$5:$P$201,,FALSE)</f>
        <v/>
      </c>
      <c r="G147" s="951" t="str">
        <f t="array" ref="G147">XLOOKUP($A147,'Crop Chart'!$A$5:$A$201,'Crop Chart'!$Q$5:$Q$201,,FALSE)</f>
        <v/>
      </c>
      <c r="H147" s="951" t="str">
        <f t="array" ref="H147">XLOOKUP($A147,'Crop Chart'!$A$5:$A$201,'Crop Chart'!$Y$5:$Y$201,,FALSE)</f>
        <v/>
      </c>
      <c r="I147" s="951" t="str">
        <f t="array" ref="I147">XLOOKUP($A147,'Crop Chart'!$A$5:$A$201,'Crop Chart'!$X$5:$X$201,,FALSE)</f>
        <v/>
      </c>
      <c r="J147" s="951" t="str">
        <f t="array" ref="J147">'Crop Chart'!$H$2*12*B147/D147/F147*XLOOKUP(A147,'Crop Chart'!$A$5:$A$203,'Crop Chart'!$T$5:$T$203,,0)</f>
        <v>#DIV/0!</v>
      </c>
      <c r="K147" s="952" t="str">
        <f t="array" ref="K147">XLOOKUP($A147,'Crop Chart'!$A$5:$A$201,'Crop Chart'!$U$5:$U$201,,FALSE)</f>
        <v/>
      </c>
      <c r="L147" s="952" t="str">
        <f t="array" ref="L147">XLOOKUP($A147,'Crop Chart'!$A$5:$A$201,'Crop Chart'!$V$5:$V$201,,FALSE)</f>
        <v/>
      </c>
      <c r="M147" s="951" t="str">
        <f t="array" ref="M147">XLOOKUP($A147,'Crop Chart'!$A$5:$A$201,'Crop Chart'!$W$5:$W$201,,FALSE)</f>
        <v/>
      </c>
      <c r="N147" s="951" t="str">
        <f t="array" ref="N147">XLOOKUP($A147,'Crop Chart'!$A$5:$A$201,'Crop Chart'!$AA$5:$AA$201,,FALSE)</f>
        <v/>
      </c>
    </row>
    <row r="148" ht="15.75" customHeight="1">
      <c r="A148" s="954"/>
      <c r="B148" s="951" t="str">
        <f t="array" ref="B148">XLOOKUP($A148,'Crop Chart'!$A$5:$A$201,'Crop Chart'!$C$5:$C$201,,FALSE)</f>
        <v/>
      </c>
      <c r="C148" s="952" t="str">
        <f t="array" ref="C148">XLOOKUP($A148,'Crop Chart'!$A$5:$A$201,'Crop Chart'!$D$5:$D$201,,FALSE)</f>
        <v/>
      </c>
      <c r="D148" s="952" t="str">
        <f t="array" ref="D148">XLOOKUP($A148,'Crop Chart'!$A$5:$A$201,'Crop Chart'!$E$5:$E$201,,FALSE)</f>
        <v/>
      </c>
      <c r="E148" s="951" t="str">
        <f t="array" ref="E148">XLOOKUP($A148,'Crop Chart'!$A$5:$A$201,'Crop Chart'!$I$5:$I$201,,FALSE)</f>
        <v/>
      </c>
      <c r="F148" s="951" t="str">
        <f t="array" ref="F148">XLOOKUP($A148,'Crop Chart'!$A$5:$A$201,'Crop Chart'!$P$5:$P$201,,FALSE)</f>
        <v/>
      </c>
      <c r="G148" s="951" t="str">
        <f t="array" ref="G148">XLOOKUP($A148,'Crop Chart'!$A$5:$A$201,'Crop Chart'!$Q$5:$Q$201,,FALSE)</f>
        <v/>
      </c>
      <c r="H148" s="951" t="str">
        <f t="array" ref="H148">XLOOKUP($A148,'Crop Chart'!$A$5:$A$201,'Crop Chart'!$Y$5:$Y$201,,FALSE)</f>
        <v/>
      </c>
      <c r="I148" s="951" t="str">
        <f t="array" ref="I148">XLOOKUP($A148,'Crop Chart'!$A$5:$A$201,'Crop Chart'!$X$5:$X$201,,FALSE)</f>
        <v/>
      </c>
      <c r="J148" s="951" t="str">
        <f t="array" ref="J148">'Crop Chart'!$H$2*12*B148/D148/F148*XLOOKUP(A148,'Crop Chart'!$A$5:$A$203,'Crop Chart'!$T$5:$T$203,,0)</f>
        <v>#DIV/0!</v>
      </c>
      <c r="K148" s="952" t="str">
        <f t="array" ref="K148">XLOOKUP($A148,'Crop Chart'!$A$5:$A$201,'Crop Chart'!$U$5:$U$201,,FALSE)</f>
        <v/>
      </c>
      <c r="L148" s="952" t="str">
        <f t="array" ref="L148">XLOOKUP($A148,'Crop Chart'!$A$5:$A$201,'Crop Chart'!$V$5:$V$201,,FALSE)</f>
        <v/>
      </c>
      <c r="M148" s="951" t="str">
        <f t="array" ref="M148">XLOOKUP($A148,'Crop Chart'!$A$5:$A$201,'Crop Chart'!$W$5:$W$201,,FALSE)</f>
        <v/>
      </c>
      <c r="N148" s="951" t="str">
        <f t="array" ref="N148">XLOOKUP($A148,'Crop Chart'!$A$5:$A$201,'Crop Chart'!$AA$5:$AA$201,,FALSE)</f>
        <v/>
      </c>
    </row>
    <row r="149" ht="15.75" customHeight="1">
      <c r="A149" s="954"/>
      <c r="B149" s="951" t="str">
        <f t="array" ref="B149">XLOOKUP($A149,'Crop Chart'!$A$5:$A$201,'Crop Chart'!$C$5:$C$201,,FALSE)</f>
        <v/>
      </c>
      <c r="C149" s="952" t="str">
        <f t="array" ref="C149">XLOOKUP($A149,'Crop Chart'!$A$5:$A$201,'Crop Chart'!$D$5:$D$201,,FALSE)</f>
        <v/>
      </c>
      <c r="D149" s="952" t="str">
        <f t="array" ref="D149">XLOOKUP($A149,'Crop Chart'!$A$5:$A$201,'Crop Chart'!$E$5:$E$201,,FALSE)</f>
        <v/>
      </c>
      <c r="E149" s="951" t="str">
        <f t="array" ref="E149">XLOOKUP($A149,'Crop Chart'!$A$5:$A$201,'Crop Chart'!$I$5:$I$201,,FALSE)</f>
        <v/>
      </c>
      <c r="F149" s="951" t="str">
        <f t="array" ref="F149">XLOOKUP($A149,'Crop Chart'!$A$5:$A$201,'Crop Chart'!$P$5:$P$201,,FALSE)</f>
        <v/>
      </c>
      <c r="G149" s="951" t="str">
        <f t="array" ref="G149">XLOOKUP($A149,'Crop Chart'!$A$5:$A$201,'Crop Chart'!$Q$5:$Q$201,,FALSE)</f>
        <v/>
      </c>
      <c r="H149" s="951" t="str">
        <f t="array" ref="H149">XLOOKUP($A149,'Crop Chart'!$A$5:$A$201,'Crop Chart'!$Y$5:$Y$201,,FALSE)</f>
        <v/>
      </c>
      <c r="I149" s="951" t="str">
        <f t="array" ref="I149">XLOOKUP($A149,'Crop Chart'!$A$5:$A$201,'Crop Chart'!$X$5:$X$201,,FALSE)</f>
        <v/>
      </c>
      <c r="J149" s="951" t="str">
        <f t="array" ref="J149">'Crop Chart'!$H$2*12*B149/D149/F149*XLOOKUP(A149,'Crop Chart'!$A$5:$A$203,'Crop Chart'!$T$5:$T$203,,0)</f>
        <v>#DIV/0!</v>
      </c>
      <c r="K149" s="952" t="str">
        <f t="array" ref="K149">XLOOKUP($A149,'Crop Chart'!$A$5:$A$201,'Crop Chart'!$U$5:$U$201,,FALSE)</f>
        <v/>
      </c>
      <c r="L149" s="952" t="str">
        <f t="array" ref="L149">XLOOKUP($A149,'Crop Chart'!$A$5:$A$201,'Crop Chart'!$V$5:$V$201,,FALSE)</f>
        <v/>
      </c>
      <c r="M149" s="951" t="str">
        <f t="array" ref="M149">XLOOKUP($A149,'Crop Chart'!$A$5:$A$201,'Crop Chart'!$W$5:$W$201,,FALSE)</f>
        <v/>
      </c>
      <c r="N149" s="951" t="str">
        <f t="array" ref="N149">XLOOKUP($A149,'Crop Chart'!$A$5:$A$201,'Crop Chart'!$AA$5:$AA$201,,FALSE)</f>
        <v/>
      </c>
    </row>
    <row r="150" ht="15.75" customHeight="1">
      <c r="A150" s="954"/>
      <c r="B150" s="951" t="str">
        <f t="array" ref="B150">XLOOKUP($A150,'Crop Chart'!$A$5:$A$201,'Crop Chart'!$C$5:$C$201,,FALSE)</f>
        <v/>
      </c>
      <c r="C150" s="952" t="str">
        <f t="array" ref="C150">XLOOKUP($A150,'Crop Chart'!$A$5:$A$201,'Crop Chart'!$D$5:$D$201,,FALSE)</f>
        <v/>
      </c>
      <c r="D150" s="952" t="str">
        <f t="array" ref="D150">XLOOKUP($A150,'Crop Chart'!$A$5:$A$201,'Crop Chart'!$E$5:$E$201,,FALSE)</f>
        <v/>
      </c>
      <c r="E150" s="951" t="str">
        <f t="array" ref="E150">XLOOKUP($A150,'Crop Chart'!$A$5:$A$201,'Crop Chart'!$I$5:$I$201,,FALSE)</f>
        <v/>
      </c>
      <c r="F150" s="951" t="str">
        <f t="array" ref="F150">XLOOKUP($A150,'Crop Chart'!$A$5:$A$201,'Crop Chart'!$P$5:$P$201,,FALSE)</f>
        <v/>
      </c>
      <c r="G150" s="951" t="str">
        <f t="array" ref="G150">XLOOKUP($A150,'Crop Chart'!$A$5:$A$201,'Crop Chart'!$Q$5:$Q$201,,FALSE)</f>
        <v/>
      </c>
      <c r="H150" s="951" t="str">
        <f t="array" ref="H150">XLOOKUP($A150,'Crop Chart'!$A$5:$A$201,'Crop Chart'!$Y$5:$Y$201,,FALSE)</f>
        <v/>
      </c>
      <c r="I150" s="951" t="str">
        <f t="array" ref="I150">XLOOKUP($A150,'Crop Chart'!$A$5:$A$201,'Crop Chart'!$X$5:$X$201,,FALSE)</f>
        <v/>
      </c>
      <c r="J150" s="951" t="str">
        <f t="array" ref="J150">'Crop Chart'!$H$2*12*B150/D150/F150*XLOOKUP(A150,'Crop Chart'!$A$5:$A$203,'Crop Chart'!$T$5:$T$203,,0)</f>
        <v>#DIV/0!</v>
      </c>
      <c r="K150" s="952" t="str">
        <f t="array" ref="K150">XLOOKUP($A150,'Crop Chart'!$A$5:$A$201,'Crop Chart'!$U$5:$U$201,,FALSE)</f>
        <v/>
      </c>
      <c r="L150" s="952" t="str">
        <f t="array" ref="L150">XLOOKUP($A150,'Crop Chart'!$A$5:$A$201,'Crop Chart'!$V$5:$V$201,,FALSE)</f>
        <v/>
      </c>
      <c r="M150" s="951" t="str">
        <f t="array" ref="M150">XLOOKUP($A150,'Crop Chart'!$A$5:$A$201,'Crop Chart'!$W$5:$W$201,,FALSE)</f>
        <v/>
      </c>
      <c r="N150" s="951" t="str">
        <f t="array" ref="N150">XLOOKUP($A150,'Crop Chart'!$A$5:$A$201,'Crop Chart'!$AA$5:$AA$201,,FALSE)</f>
        <v/>
      </c>
    </row>
    <row r="151" ht="15.75" customHeight="1">
      <c r="A151" s="954"/>
      <c r="B151" s="951" t="str">
        <f t="array" ref="B151">XLOOKUP($A151,'Crop Chart'!$A$5:$A$201,'Crop Chart'!$C$5:$C$201,,FALSE)</f>
        <v/>
      </c>
      <c r="C151" s="952" t="str">
        <f t="array" ref="C151">XLOOKUP($A151,'Crop Chart'!$A$5:$A$201,'Crop Chart'!$D$5:$D$201,,FALSE)</f>
        <v/>
      </c>
      <c r="D151" s="952" t="str">
        <f t="array" ref="D151">XLOOKUP($A151,'Crop Chart'!$A$5:$A$201,'Crop Chart'!$E$5:$E$201,,FALSE)</f>
        <v/>
      </c>
      <c r="E151" s="951" t="str">
        <f t="array" ref="E151">XLOOKUP($A151,'Crop Chart'!$A$5:$A$201,'Crop Chart'!$I$5:$I$201,,FALSE)</f>
        <v/>
      </c>
      <c r="F151" s="951" t="str">
        <f t="array" ref="F151">XLOOKUP($A151,'Crop Chart'!$A$5:$A$201,'Crop Chart'!$P$5:$P$201,,FALSE)</f>
        <v/>
      </c>
      <c r="G151" s="951" t="str">
        <f t="array" ref="G151">XLOOKUP($A151,'Crop Chart'!$A$5:$A$201,'Crop Chart'!$Q$5:$Q$201,,FALSE)</f>
        <v/>
      </c>
      <c r="H151" s="951" t="str">
        <f t="array" ref="H151">XLOOKUP($A151,'Crop Chart'!$A$5:$A$201,'Crop Chart'!$Y$5:$Y$201,,FALSE)</f>
        <v/>
      </c>
      <c r="I151" s="951" t="str">
        <f t="array" ref="I151">XLOOKUP($A151,'Crop Chart'!$A$5:$A$201,'Crop Chart'!$X$5:$X$201,,FALSE)</f>
        <v/>
      </c>
      <c r="J151" s="951" t="str">
        <f t="array" ref="J151">'Crop Chart'!$H$2*12*B151/D151/F151*XLOOKUP(A151,'Crop Chart'!$A$5:$A$203,'Crop Chart'!$T$5:$T$203,,0)</f>
        <v>#DIV/0!</v>
      </c>
      <c r="K151" s="952" t="str">
        <f t="array" ref="K151">XLOOKUP($A151,'Crop Chart'!$A$5:$A$201,'Crop Chart'!$U$5:$U$201,,FALSE)</f>
        <v/>
      </c>
      <c r="L151" s="952" t="str">
        <f t="array" ref="L151">XLOOKUP($A151,'Crop Chart'!$A$5:$A$201,'Crop Chart'!$V$5:$V$201,,FALSE)</f>
        <v/>
      </c>
      <c r="M151" s="951" t="str">
        <f t="array" ref="M151">XLOOKUP($A151,'Crop Chart'!$A$5:$A$201,'Crop Chart'!$W$5:$W$201,,FALSE)</f>
        <v/>
      </c>
      <c r="N151" s="951" t="str">
        <f t="array" ref="N151">XLOOKUP($A151,'Crop Chart'!$A$5:$A$201,'Crop Chart'!$AA$5:$AA$201,,FALSE)</f>
        <v/>
      </c>
    </row>
    <row r="152" ht="15.75" customHeight="1">
      <c r="A152" s="954"/>
      <c r="B152" s="951" t="str">
        <f t="array" ref="B152">XLOOKUP($A152,'Crop Chart'!$A$5:$A$201,'Crop Chart'!$C$5:$C$201,,FALSE)</f>
        <v/>
      </c>
      <c r="C152" s="952" t="str">
        <f t="array" ref="C152">XLOOKUP($A152,'Crop Chart'!$A$5:$A$201,'Crop Chart'!$D$5:$D$201,,FALSE)</f>
        <v/>
      </c>
      <c r="D152" s="952" t="str">
        <f t="array" ref="D152">XLOOKUP($A152,'Crop Chart'!$A$5:$A$201,'Crop Chart'!$E$5:$E$201,,FALSE)</f>
        <v/>
      </c>
      <c r="E152" s="951" t="str">
        <f t="array" ref="E152">XLOOKUP($A152,'Crop Chart'!$A$5:$A$201,'Crop Chart'!$I$5:$I$201,,FALSE)</f>
        <v/>
      </c>
      <c r="F152" s="951" t="str">
        <f t="array" ref="F152">XLOOKUP($A152,'Crop Chart'!$A$5:$A$201,'Crop Chart'!$P$5:$P$201,,FALSE)</f>
        <v/>
      </c>
      <c r="G152" s="951" t="str">
        <f t="array" ref="G152">XLOOKUP($A152,'Crop Chart'!$A$5:$A$201,'Crop Chart'!$Q$5:$Q$201,,FALSE)</f>
        <v/>
      </c>
      <c r="H152" s="951" t="str">
        <f t="array" ref="H152">XLOOKUP($A152,'Crop Chart'!$A$5:$A$201,'Crop Chart'!$Y$5:$Y$201,,FALSE)</f>
        <v/>
      </c>
      <c r="I152" s="951" t="str">
        <f t="array" ref="I152">XLOOKUP($A152,'Crop Chart'!$A$5:$A$201,'Crop Chart'!$X$5:$X$201,,FALSE)</f>
        <v/>
      </c>
      <c r="J152" s="951" t="str">
        <f t="array" ref="J152">'Crop Chart'!$H$2*12*B152/D152/F152*XLOOKUP(A152,'Crop Chart'!$A$5:$A$203,'Crop Chart'!$T$5:$T$203,,0)</f>
        <v>#DIV/0!</v>
      </c>
      <c r="K152" s="952" t="str">
        <f t="array" ref="K152">XLOOKUP($A152,'Crop Chart'!$A$5:$A$201,'Crop Chart'!$U$5:$U$201,,FALSE)</f>
        <v/>
      </c>
      <c r="L152" s="952" t="str">
        <f t="array" ref="L152">XLOOKUP($A152,'Crop Chart'!$A$5:$A$201,'Crop Chart'!$V$5:$V$201,,FALSE)</f>
        <v/>
      </c>
      <c r="M152" s="951" t="str">
        <f t="array" ref="M152">XLOOKUP($A152,'Crop Chart'!$A$5:$A$201,'Crop Chart'!$W$5:$W$201,,FALSE)</f>
        <v/>
      </c>
      <c r="N152" s="951" t="str">
        <f t="array" ref="N152">XLOOKUP($A152,'Crop Chart'!$A$5:$A$201,'Crop Chart'!$AA$5:$AA$201,,FALSE)</f>
        <v/>
      </c>
    </row>
    <row r="153" ht="15.75" customHeight="1">
      <c r="A153" s="954"/>
      <c r="B153" s="951" t="str">
        <f t="array" ref="B153">XLOOKUP($A153,'Crop Chart'!$A$5:$A$201,'Crop Chart'!$C$5:$C$201,,FALSE)</f>
        <v/>
      </c>
      <c r="C153" s="952" t="str">
        <f t="array" ref="C153">XLOOKUP($A153,'Crop Chart'!$A$5:$A$201,'Crop Chart'!$D$5:$D$201,,FALSE)</f>
        <v/>
      </c>
      <c r="D153" s="952" t="str">
        <f t="array" ref="D153">XLOOKUP($A153,'Crop Chart'!$A$5:$A$201,'Crop Chart'!$E$5:$E$201,,FALSE)</f>
        <v/>
      </c>
      <c r="E153" s="951" t="str">
        <f t="array" ref="E153">XLOOKUP($A153,'Crop Chart'!$A$5:$A$201,'Crop Chart'!$I$5:$I$201,,FALSE)</f>
        <v/>
      </c>
      <c r="F153" s="951" t="str">
        <f t="array" ref="F153">XLOOKUP($A153,'Crop Chart'!$A$5:$A$201,'Crop Chart'!$P$5:$P$201,,FALSE)</f>
        <v/>
      </c>
      <c r="G153" s="951" t="str">
        <f t="array" ref="G153">XLOOKUP($A153,'Crop Chart'!$A$5:$A$201,'Crop Chart'!$Q$5:$Q$201,,FALSE)</f>
        <v/>
      </c>
      <c r="H153" s="951" t="str">
        <f t="array" ref="H153">XLOOKUP($A153,'Crop Chart'!$A$5:$A$201,'Crop Chart'!$Y$5:$Y$201,,FALSE)</f>
        <v/>
      </c>
      <c r="I153" s="951" t="str">
        <f t="array" ref="I153">XLOOKUP($A153,'Crop Chart'!$A$5:$A$201,'Crop Chart'!$X$5:$X$201,,FALSE)</f>
        <v/>
      </c>
      <c r="J153" s="951" t="str">
        <f t="array" ref="J153">'Crop Chart'!$H$2*12*B153/D153/F153*XLOOKUP(A153,'Crop Chart'!$A$5:$A$203,'Crop Chart'!$T$5:$T$203,,0)</f>
        <v>#DIV/0!</v>
      </c>
      <c r="K153" s="952" t="str">
        <f t="array" ref="K153">XLOOKUP($A153,'Crop Chart'!$A$5:$A$201,'Crop Chart'!$U$5:$U$201,,FALSE)</f>
        <v/>
      </c>
      <c r="L153" s="952" t="str">
        <f t="array" ref="L153">XLOOKUP($A153,'Crop Chart'!$A$5:$A$201,'Crop Chart'!$V$5:$V$201,,FALSE)</f>
        <v/>
      </c>
      <c r="M153" s="951" t="str">
        <f t="array" ref="M153">XLOOKUP($A153,'Crop Chart'!$A$5:$A$201,'Crop Chart'!$W$5:$W$201,,FALSE)</f>
        <v/>
      </c>
      <c r="N153" s="951" t="str">
        <f t="array" ref="N153">XLOOKUP($A153,'Crop Chart'!$A$5:$A$201,'Crop Chart'!$AA$5:$AA$201,,FALSE)</f>
        <v/>
      </c>
    </row>
    <row r="154" ht="15.75" customHeight="1">
      <c r="A154" s="954"/>
      <c r="B154" s="951" t="str">
        <f t="array" ref="B154">XLOOKUP($A154,'Crop Chart'!$A$5:$A$201,'Crop Chart'!$C$5:$C$201,,FALSE)</f>
        <v/>
      </c>
      <c r="C154" s="952" t="str">
        <f t="array" ref="C154">XLOOKUP($A154,'Crop Chart'!$A$5:$A$201,'Crop Chart'!$D$5:$D$201,,FALSE)</f>
        <v/>
      </c>
      <c r="D154" s="952" t="str">
        <f t="array" ref="D154">XLOOKUP($A154,'Crop Chart'!$A$5:$A$201,'Crop Chart'!$E$5:$E$201,,FALSE)</f>
        <v/>
      </c>
      <c r="E154" s="951" t="str">
        <f t="array" ref="E154">XLOOKUP($A154,'Crop Chart'!$A$5:$A$201,'Crop Chart'!$I$5:$I$201,,FALSE)</f>
        <v/>
      </c>
      <c r="F154" s="951" t="str">
        <f t="array" ref="F154">XLOOKUP($A154,'Crop Chart'!$A$5:$A$201,'Crop Chart'!$P$5:$P$201,,FALSE)</f>
        <v/>
      </c>
      <c r="G154" s="951" t="str">
        <f t="array" ref="G154">XLOOKUP($A154,'Crop Chart'!$A$5:$A$201,'Crop Chart'!$Q$5:$Q$201,,FALSE)</f>
        <v/>
      </c>
      <c r="H154" s="951" t="str">
        <f t="array" ref="H154">XLOOKUP($A154,'Crop Chart'!$A$5:$A$201,'Crop Chart'!$Y$5:$Y$201,,FALSE)</f>
        <v/>
      </c>
      <c r="I154" s="951" t="str">
        <f t="array" ref="I154">XLOOKUP($A154,'Crop Chart'!$A$5:$A$201,'Crop Chart'!$X$5:$X$201,,FALSE)</f>
        <v/>
      </c>
      <c r="J154" s="951" t="str">
        <f t="array" ref="J154">'Crop Chart'!$H$2*12*B154/D154/F154*XLOOKUP(A154,'Crop Chart'!$A$5:$A$203,'Crop Chart'!$T$5:$T$203,,0)</f>
        <v>#DIV/0!</v>
      </c>
      <c r="K154" s="952" t="str">
        <f t="array" ref="K154">XLOOKUP($A154,'Crop Chart'!$A$5:$A$201,'Crop Chart'!$U$5:$U$201,,FALSE)</f>
        <v/>
      </c>
      <c r="L154" s="952" t="str">
        <f t="array" ref="L154">XLOOKUP($A154,'Crop Chart'!$A$5:$A$201,'Crop Chart'!$V$5:$V$201,,FALSE)</f>
        <v/>
      </c>
      <c r="M154" s="951" t="str">
        <f t="array" ref="M154">XLOOKUP($A154,'Crop Chart'!$A$5:$A$201,'Crop Chart'!$W$5:$W$201,,FALSE)</f>
        <v/>
      </c>
      <c r="N154" s="951" t="str">
        <f t="array" ref="N154">XLOOKUP($A154,'Crop Chart'!$A$5:$A$201,'Crop Chart'!$AA$5:$AA$201,,FALSE)</f>
        <v/>
      </c>
    </row>
    <row r="155" ht="15.75" customHeight="1">
      <c r="A155" s="954"/>
      <c r="B155" s="951" t="str">
        <f t="array" ref="B155">XLOOKUP($A155,'Crop Chart'!$A$5:$A$201,'Crop Chart'!$C$5:$C$201,,FALSE)</f>
        <v/>
      </c>
      <c r="C155" s="952" t="str">
        <f t="array" ref="C155">XLOOKUP($A155,'Crop Chart'!$A$5:$A$201,'Crop Chart'!$D$5:$D$201,,FALSE)</f>
        <v/>
      </c>
      <c r="D155" s="952" t="str">
        <f t="array" ref="D155">XLOOKUP($A155,'Crop Chart'!$A$5:$A$201,'Crop Chart'!$E$5:$E$201,,FALSE)</f>
        <v/>
      </c>
      <c r="E155" s="951" t="str">
        <f t="array" ref="E155">XLOOKUP($A155,'Crop Chart'!$A$5:$A$201,'Crop Chart'!$I$5:$I$201,,FALSE)</f>
        <v/>
      </c>
      <c r="F155" s="951" t="str">
        <f t="array" ref="F155">XLOOKUP($A155,'Crop Chart'!$A$5:$A$201,'Crop Chart'!$P$5:$P$201,,FALSE)</f>
        <v/>
      </c>
      <c r="G155" s="951" t="str">
        <f t="array" ref="G155">XLOOKUP($A155,'Crop Chart'!$A$5:$A$201,'Crop Chart'!$Q$5:$Q$201,,FALSE)</f>
        <v/>
      </c>
      <c r="H155" s="951" t="str">
        <f t="array" ref="H155">XLOOKUP($A155,'Crop Chart'!$A$5:$A$201,'Crop Chart'!$Y$5:$Y$201,,FALSE)</f>
        <v/>
      </c>
      <c r="I155" s="951" t="str">
        <f t="array" ref="I155">XLOOKUP($A155,'Crop Chart'!$A$5:$A$201,'Crop Chart'!$X$5:$X$201,,FALSE)</f>
        <v/>
      </c>
      <c r="J155" s="951" t="str">
        <f t="array" ref="J155">'Crop Chart'!$H$2*12*B155/D155/F155*XLOOKUP(A155,'Crop Chart'!$A$5:$A$203,'Crop Chart'!$T$5:$T$203,,0)</f>
        <v>#DIV/0!</v>
      </c>
      <c r="K155" s="952" t="str">
        <f t="array" ref="K155">XLOOKUP($A155,'Crop Chart'!$A$5:$A$201,'Crop Chart'!$U$5:$U$201,,FALSE)</f>
        <v/>
      </c>
      <c r="L155" s="952" t="str">
        <f t="array" ref="L155">XLOOKUP($A155,'Crop Chart'!$A$5:$A$201,'Crop Chart'!$V$5:$V$201,,FALSE)</f>
        <v/>
      </c>
      <c r="M155" s="951" t="str">
        <f t="array" ref="M155">XLOOKUP($A155,'Crop Chart'!$A$5:$A$201,'Crop Chart'!$W$5:$W$201,,FALSE)</f>
        <v/>
      </c>
      <c r="N155" s="951" t="str">
        <f t="array" ref="N155">XLOOKUP($A155,'Crop Chart'!$A$5:$A$201,'Crop Chart'!$AA$5:$AA$201,,FALSE)</f>
        <v/>
      </c>
    </row>
    <row r="156" ht="15.75" customHeight="1">
      <c r="A156" s="954"/>
      <c r="B156" s="951" t="str">
        <f t="array" ref="B156">XLOOKUP($A156,'Crop Chart'!$A$5:$A$201,'Crop Chart'!$C$5:$C$201,,FALSE)</f>
        <v/>
      </c>
      <c r="C156" s="952" t="str">
        <f t="array" ref="C156">XLOOKUP($A156,'Crop Chart'!$A$5:$A$201,'Crop Chart'!$D$5:$D$201,,FALSE)</f>
        <v/>
      </c>
      <c r="D156" s="952" t="str">
        <f t="array" ref="D156">XLOOKUP($A156,'Crop Chart'!$A$5:$A$201,'Crop Chart'!$E$5:$E$201,,FALSE)</f>
        <v/>
      </c>
      <c r="E156" s="951" t="str">
        <f t="array" ref="E156">XLOOKUP($A156,'Crop Chart'!$A$5:$A$201,'Crop Chart'!$I$5:$I$201,,FALSE)</f>
        <v/>
      </c>
      <c r="F156" s="951" t="str">
        <f t="array" ref="F156">XLOOKUP($A156,'Crop Chart'!$A$5:$A$201,'Crop Chart'!$P$5:$P$201,,FALSE)</f>
        <v/>
      </c>
      <c r="G156" s="951" t="str">
        <f t="array" ref="G156">XLOOKUP($A156,'Crop Chart'!$A$5:$A$201,'Crop Chart'!$Q$5:$Q$201,,FALSE)</f>
        <v/>
      </c>
      <c r="H156" s="951" t="str">
        <f t="array" ref="H156">XLOOKUP($A156,'Crop Chart'!$A$5:$A$201,'Crop Chart'!$Y$5:$Y$201,,FALSE)</f>
        <v/>
      </c>
      <c r="I156" s="951" t="str">
        <f t="array" ref="I156">XLOOKUP($A156,'Crop Chart'!$A$5:$A$201,'Crop Chart'!$X$5:$X$201,,FALSE)</f>
        <v/>
      </c>
      <c r="J156" s="951" t="str">
        <f t="array" ref="J156">'Crop Chart'!$H$2*12*B156/D156/F156*XLOOKUP(A156,'Crop Chart'!$A$5:$A$203,'Crop Chart'!$T$5:$T$203,,0)</f>
        <v>#DIV/0!</v>
      </c>
      <c r="K156" s="952" t="str">
        <f t="array" ref="K156">XLOOKUP($A156,'Crop Chart'!$A$5:$A$201,'Crop Chart'!$U$5:$U$201,,FALSE)</f>
        <v/>
      </c>
      <c r="L156" s="952" t="str">
        <f t="array" ref="L156">XLOOKUP($A156,'Crop Chart'!$A$5:$A$201,'Crop Chart'!$V$5:$V$201,,FALSE)</f>
        <v/>
      </c>
      <c r="M156" s="951" t="str">
        <f t="array" ref="M156">XLOOKUP($A156,'Crop Chart'!$A$5:$A$201,'Crop Chart'!$W$5:$W$201,,FALSE)</f>
        <v/>
      </c>
      <c r="N156" s="951" t="str">
        <f t="array" ref="N156">XLOOKUP($A156,'Crop Chart'!$A$5:$A$201,'Crop Chart'!$AA$5:$AA$201,,FALSE)</f>
        <v/>
      </c>
    </row>
    <row r="157" ht="15.75" customHeight="1">
      <c r="A157" s="954"/>
      <c r="B157" s="951" t="str">
        <f t="array" ref="B157">XLOOKUP($A157,'Crop Chart'!$A$5:$A$201,'Crop Chart'!$C$5:$C$201,,FALSE)</f>
        <v/>
      </c>
      <c r="C157" s="952" t="str">
        <f t="array" ref="C157">XLOOKUP($A157,'Crop Chart'!$A$5:$A$201,'Crop Chart'!$D$5:$D$201,,FALSE)</f>
        <v/>
      </c>
      <c r="D157" s="952" t="str">
        <f t="array" ref="D157">XLOOKUP($A157,'Crop Chart'!$A$5:$A$201,'Crop Chart'!$E$5:$E$201,,FALSE)</f>
        <v/>
      </c>
      <c r="E157" s="951" t="str">
        <f t="array" ref="E157">XLOOKUP($A157,'Crop Chart'!$A$5:$A$201,'Crop Chart'!$I$5:$I$201,,FALSE)</f>
        <v/>
      </c>
      <c r="F157" s="951" t="str">
        <f t="array" ref="F157">XLOOKUP($A157,'Crop Chart'!$A$5:$A$201,'Crop Chart'!$P$5:$P$201,,FALSE)</f>
        <v/>
      </c>
      <c r="G157" s="951" t="str">
        <f t="array" ref="G157">XLOOKUP($A157,'Crop Chart'!$A$5:$A$201,'Crop Chart'!$Q$5:$Q$201,,FALSE)</f>
        <v/>
      </c>
      <c r="H157" s="951" t="str">
        <f t="array" ref="H157">XLOOKUP($A157,'Crop Chart'!$A$5:$A$201,'Crop Chart'!$Y$5:$Y$201,,FALSE)</f>
        <v/>
      </c>
      <c r="I157" s="951" t="str">
        <f t="array" ref="I157">XLOOKUP($A157,'Crop Chart'!$A$5:$A$201,'Crop Chart'!$X$5:$X$201,,FALSE)</f>
        <v/>
      </c>
      <c r="J157" s="951" t="str">
        <f t="array" ref="J157">'Crop Chart'!$H$2*12*B157/D157/F157*XLOOKUP(A157,'Crop Chart'!$A$5:$A$203,'Crop Chart'!$T$5:$T$203,,0)</f>
        <v>#DIV/0!</v>
      </c>
      <c r="K157" s="952" t="str">
        <f t="array" ref="K157">XLOOKUP($A157,'Crop Chart'!$A$5:$A$201,'Crop Chart'!$U$5:$U$201,,FALSE)</f>
        <v/>
      </c>
      <c r="L157" s="952" t="str">
        <f t="array" ref="L157">XLOOKUP($A157,'Crop Chart'!$A$5:$A$201,'Crop Chart'!$V$5:$V$201,,FALSE)</f>
        <v/>
      </c>
      <c r="M157" s="951" t="str">
        <f t="array" ref="M157">XLOOKUP($A157,'Crop Chart'!$A$5:$A$201,'Crop Chart'!$W$5:$W$201,,FALSE)</f>
        <v/>
      </c>
      <c r="N157" s="951" t="str">
        <f t="array" ref="N157">XLOOKUP($A157,'Crop Chart'!$A$5:$A$201,'Crop Chart'!$AA$5:$AA$201,,FALSE)</f>
        <v/>
      </c>
    </row>
    <row r="158" ht="15.75" customHeight="1">
      <c r="A158" s="954"/>
      <c r="B158" s="951" t="str">
        <f t="array" ref="B158">XLOOKUP($A158,'Crop Chart'!$A$5:$A$201,'Crop Chart'!$C$5:$C$201,,FALSE)</f>
        <v/>
      </c>
      <c r="C158" s="952" t="str">
        <f t="array" ref="C158">XLOOKUP($A158,'Crop Chart'!$A$5:$A$201,'Crop Chart'!$D$5:$D$201,,FALSE)</f>
        <v/>
      </c>
      <c r="D158" s="952" t="str">
        <f t="array" ref="D158">XLOOKUP($A158,'Crop Chart'!$A$5:$A$201,'Crop Chart'!$E$5:$E$201,,FALSE)</f>
        <v/>
      </c>
      <c r="E158" s="951" t="str">
        <f t="array" ref="E158">XLOOKUP($A158,'Crop Chart'!$A$5:$A$201,'Crop Chart'!$I$5:$I$201,,FALSE)</f>
        <v/>
      </c>
      <c r="F158" s="951" t="str">
        <f t="array" ref="F158">XLOOKUP($A158,'Crop Chart'!$A$5:$A$201,'Crop Chart'!$P$5:$P$201,,FALSE)</f>
        <v/>
      </c>
      <c r="G158" s="951" t="str">
        <f t="array" ref="G158">XLOOKUP($A158,'Crop Chart'!$A$5:$A$201,'Crop Chart'!$Q$5:$Q$201,,FALSE)</f>
        <v/>
      </c>
      <c r="H158" s="951" t="str">
        <f t="array" ref="H158">XLOOKUP($A158,'Crop Chart'!$A$5:$A$201,'Crop Chart'!$Y$5:$Y$201,,FALSE)</f>
        <v/>
      </c>
      <c r="I158" s="951" t="str">
        <f t="array" ref="I158">XLOOKUP($A158,'Crop Chart'!$A$5:$A$201,'Crop Chart'!$X$5:$X$201,,FALSE)</f>
        <v/>
      </c>
      <c r="J158" s="951" t="str">
        <f t="array" ref="J158">'Crop Chart'!$H$2*12*B158/D158/F158*XLOOKUP(A158,'Crop Chart'!$A$5:$A$203,'Crop Chart'!$T$5:$T$203,,0)</f>
        <v>#DIV/0!</v>
      </c>
      <c r="K158" s="952" t="str">
        <f t="array" ref="K158">XLOOKUP($A158,'Crop Chart'!$A$5:$A$201,'Crop Chart'!$U$5:$U$201,,FALSE)</f>
        <v/>
      </c>
      <c r="L158" s="952" t="str">
        <f t="array" ref="L158">XLOOKUP($A158,'Crop Chart'!$A$5:$A$201,'Crop Chart'!$V$5:$V$201,,FALSE)</f>
        <v/>
      </c>
      <c r="M158" s="951" t="str">
        <f t="array" ref="M158">XLOOKUP($A158,'Crop Chart'!$A$5:$A$201,'Crop Chart'!$W$5:$W$201,,FALSE)</f>
        <v/>
      </c>
      <c r="N158" s="951" t="str">
        <f t="array" ref="N158">XLOOKUP($A158,'Crop Chart'!$A$5:$A$201,'Crop Chart'!$AA$5:$AA$201,,FALSE)</f>
        <v/>
      </c>
    </row>
    <row r="159" ht="15.75" customHeight="1">
      <c r="A159" s="954"/>
      <c r="B159" s="951" t="str">
        <f t="array" ref="B159">XLOOKUP($A159,'Crop Chart'!$A$5:$A$201,'Crop Chart'!$C$5:$C$201,,FALSE)</f>
        <v/>
      </c>
      <c r="C159" s="952" t="str">
        <f t="array" ref="C159">XLOOKUP($A159,'Crop Chart'!$A$5:$A$201,'Crop Chart'!$D$5:$D$201,,FALSE)</f>
        <v/>
      </c>
      <c r="D159" s="952" t="str">
        <f t="array" ref="D159">XLOOKUP($A159,'Crop Chart'!$A$5:$A$201,'Crop Chart'!$E$5:$E$201,,FALSE)</f>
        <v/>
      </c>
      <c r="E159" s="951" t="str">
        <f t="array" ref="E159">XLOOKUP($A159,'Crop Chart'!$A$5:$A$201,'Crop Chart'!$I$5:$I$201,,FALSE)</f>
        <v/>
      </c>
      <c r="F159" s="951" t="str">
        <f t="array" ref="F159">XLOOKUP($A159,'Crop Chart'!$A$5:$A$201,'Crop Chart'!$P$5:$P$201,,FALSE)</f>
        <v/>
      </c>
      <c r="G159" s="951" t="str">
        <f t="array" ref="G159">XLOOKUP($A159,'Crop Chart'!$A$5:$A$201,'Crop Chart'!$Q$5:$Q$201,,FALSE)</f>
        <v/>
      </c>
      <c r="H159" s="951" t="str">
        <f t="array" ref="H159">XLOOKUP($A159,'Crop Chart'!$A$5:$A$201,'Crop Chart'!$Y$5:$Y$201,,FALSE)</f>
        <v/>
      </c>
      <c r="I159" s="951" t="str">
        <f t="array" ref="I159">XLOOKUP($A159,'Crop Chart'!$A$5:$A$201,'Crop Chart'!$X$5:$X$201,,FALSE)</f>
        <v/>
      </c>
      <c r="J159" s="951" t="str">
        <f t="array" ref="J159">'Crop Chart'!$H$2*12*B159/D159/F159*XLOOKUP(A159,'Crop Chart'!$A$5:$A$203,'Crop Chart'!$T$5:$T$203,,0)</f>
        <v>#DIV/0!</v>
      </c>
      <c r="K159" s="952" t="str">
        <f t="array" ref="K159">XLOOKUP($A159,'Crop Chart'!$A$5:$A$201,'Crop Chart'!$U$5:$U$201,,FALSE)</f>
        <v/>
      </c>
      <c r="L159" s="952" t="str">
        <f t="array" ref="L159">XLOOKUP($A159,'Crop Chart'!$A$5:$A$201,'Crop Chart'!$V$5:$V$201,,FALSE)</f>
        <v/>
      </c>
      <c r="M159" s="951" t="str">
        <f t="array" ref="M159">XLOOKUP($A159,'Crop Chart'!$A$5:$A$201,'Crop Chart'!$W$5:$W$201,,FALSE)</f>
        <v/>
      </c>
      <c r="N159" s="951" t="str">
        <f t="array" ref="N159">XLOOKUP($A159,'Crop Chart'!$A$5:$A$201,'Crop Chart'!$AA$5:$AA$201,,FALSE)</f>
        <v/>
      </c>
    </row>
    <row r="160" ht="15.75" customHeight="1">
      <c r="A160" s="954"/>
      <c r="B160" s="951" t="str">
        <f t="array" ref="B160">XLOOKUP($A160,'Crop Chart'!$A$5:$A$201,'Crop Chart'!$C$5:$C$201,,FALSE)</f>
        <v/>
      </c>
      <c r="C160" s="952" t="str">
        <f t="array" ref="C160">XLOOKUP($A160,'Crop Chart'!$A$5:$A$201,'Crop Chart'!$D$5:$D$201,,FALSE)</f>
        <v/>
      </c>
      <c r="D160" s="952" t="str">
        <f t="array" ref="D160">XLOOKUP($A160,'Crop Chart'!$A$5:$A$201,'Crop Chart'!$E$5:$E$201,,FALSE)</f>
        <v/>
      </c>
      <c r="E160" s="951" t="str">
        <f t="array" ref="E160">XLOOKUP($A160,'Crop Chart'!$A$5:$A$201,'Crop Chart'!$I$5:$I$201,,FALSE)</f>
        <v/>
      </c>
      <c r="F160" s="951" t="str">
        <f t="array" ref="F160">XLOOKUP($A160,'Crop Chart'!$A$5:$A$201,'Crop Chart'!$P$5:$P$201,,FALSE)</f>
        <v/>
      </c>
      <c r="G160" s="951" t="str">
        <f t="array" ref="G160">XLOOKUP($A160,'Crop Chart'!$A$5:$A$201,'Crop Chart'!$Q$5:$Q$201,,FALSE)</f>
        <v/>
      </c>
      <c r="H160" s="951" t="str">
        <f t="array" ref="H160">XLOOKUP($A160,'Crop Chart'!$A$5:$A$201,'Crop Chart'!$Y$5:$Y$201,,FALSE)</f>
        <v/>
      </c>
      <c r="I160" s="951" t="str">
        <f t="array" ref="I160">XLOOKUP($A160,'Crop Chart'!$A$5:$A$201,'Crop Chart'!$X$5:$X$201,,FALSE)</f>
        <v/>
      </c>
      <c r="J160" s="951" t="str">
        <f t="array" ref="J160">'Crop Chart'!$H$2*12*B160/D160/F160*XLOOKUP(A160,'Crop Chart'!$A$5:$A$203,'Crop Chart'!$T$5:$T$203,,0)</f>
        <v>#DIV/0!</v>
      </c>
      <c r="K160" s="952" t="str">
        <f t="array" ref="K160">XLOOKUP($A160,'Crop Chart'!$A$5:$A$201,'Crop Chart'!$U$5:$U$201,,FALSE)</f>
        <v/>
      </c>
      <c r="L160" s="952" t="str">
        <f t="array" ref="L160">XLOOKUP($A160,'Crop Chart'!$A$5:$A$201,'Crop Chart'!$V$5:$V$201,,FALSE)</f>
        <v/>
      </c>
      <c r="M160" s="951" t="str">
        <f t="array" ref="M160">XLOOKUP($A160,'Crop Chart'!$A$5:$A$201,'Crop Chart'!$W$5:$W$201,,FALSE)</f>
        <v/>
      </c>
      <c r="N160" s="951" t="str">
        <f t="array" ref="N160">XLOOKUP($A160,'Crop Chart'!$A$5:$A$201,'Crop Chart'!$AA$5:$AA$201,,FALSE)</f>
        <v/>
      </c>
    </row>
    <row r="161" ht="15.75" customHeight="1">
      <c r="A161" s="954"/>
      <c r="B161" s="951" t="str">
        <f t="array" ref="B161">XLOOKUP($A161,'Crop Chart'!$A$5:$A$201,'Crop Chart'!$C$5:$C$201,,FALSE)</f>
        <v/>
      </c>
      <c r="C161" s="952" t="str">
        <f t="array" ref="C161">XLOOKUP($A161,'Crop Chart'!$A$5:$A$201,'Crop Chart'!$D$5:$D$201,,FALSE)</f>
        <v/>
      </c>
      <c r="D161" s="952" t="str">
        <f t="array" ref="D161">XLOOKUP($A161,'Crop Chart'!$A$5:$A$201,'Crop Chart'!$E$5:$E$201,,FALSE)</f>
        <v/>
      </c>
      <c r="E161" s="951" t="str">
        <f t="array" ref="E161">XLOOKUP($A161,'Crop Chart'!$A$5:$A$201,'Crop Chart'!$I$5:$I$201,,FALSE)</f>
        <v/>
      </c>
      <c r="F161" s="951" t="str">
        <f t="array" ref="F161">XLOOKUP($A161,'Crop Chart'!$A$5:$A$201,'Crop Chart'!$P$5:$P$201,,FALSE)</f>
        <v/>
      </c>
      <c r="G161" s="951" t="str">
        <f t="array" ref="G161">XLOOKUP($A161,'Crop Chart'!$A$5:$A$201,'Crop Chart'!$Q$5:$Q$201,,FALSE)</f>
        <v/>
      </c>
      <c r="H161" s="951" t="str">
        <f t="array" ref="H161">XLOOKUP($A161,'Crop Chart'!$A$5:$A$201,'Crop Chart'!$Y$5:$Y$201,,FALSE)</f>
        <v/>
      </c>
      <c r="I161" s="951" t="str">
        <f t="array" ref="I161">XLOOKUP($A161,'Crop Chart'!$A$5:$A$201,'Crop Chart'!$X$5:$X$201,,FALSE)</f>
        <v/>
      </c>
      <c r="J161" s="951" t="str">
        <f t="array" ref="J161">'Crop Chart'!$H$2*12*B161/D161/F161*XLOOKUP(A161,'Crop Chart'!$A$5:$A$203,'Crop Chart'!$T$5:$T$203,,0)</f>
        <v>#DIV/0!</v>
      </c>
      <c r="K161" s="952" t="str">
        <f t="array" ref="K161">XLOOKUP($A161,'Crop Chart'!$A$5:$A$201,'Crop Chart'!$U$5:$U$201,,FALSE)</f>
        <v/>
      </c>
      <c r="L161" s="952" t="str">
        <f t="array" ref="L161">XLOOKUP($A161,'Crop Chart'!$A$5:$A$201,'Crop Chart'!$V$5:$V$201,,FALSE)</f>
        <v/>
      </c>
      <c r="M161" s="951" t="str">
        <f t="array" ref="M161">XLOOKUP($A161,'Crop Chart'!$A$5:$A$201,'Crop Chart'!$W$5:$W$201,,FALSE)</f>
        <v/>
      </c>
      <c r="N161" s="951" t="str">
        <f t="array" ref="N161">XLOOKUP($A161,'Crop Chart'!$A$5:$A$201,'Crop Chart'!$AA$5:$AA$201,,FALSE)</f>
        <v/>
      </c>
    </row>
    <row r="162" ht="15.75" customHeight="1">
      <c r="A162" s="954"/>
      <c r="B162" s="951" t="str">
        <f t="array" ref="B162">XLOOKUP($A162,'Crop Chart'!$A$5:$A$201,'Crop Chart'!$C$5:$C$201,,FALSE)</f>
        <v/>
      </c>
      <c r="C162" s="952" t="str">
        <f t="array" ref="C162">XLOOKUP($A162,'Crop Chart'!$A$5:$A$201,'Crop Chart'!$D$5:$D$201,,FALSE)</f>
        <v/>
      </c>
      <c r="D162" s="952" t="str">
        <f t="array" ref="D162">XLOOKUP($A162,'Crop Chart'!$A$5:$A$201,'Crop Chart'!$E$5:$E$201,,FALSE)</f>
        <v/>
      </c>
      <c r="E162" s="951" t="str">
        <f t="array" ref="E162">XLOOKUP($A162,'Crop Chart'!$A$5:$A$201,'Crop Chart'!$I$5:$I$201,,FALSE)</f>
        <v/>
      </c>
      <c r="F162" s="951" t="str">
        <f t="array" ref="F162">XLOOKUP($A162,'Crop Chart'!$A$5:$A$201,'Crop Chart'!$P$5:$P$201,,FALSE)</f>
        <v/>
      </c>
      <c r="G162" s="951" t="str">
        <f t="array" ref="G162">XLOOKUP($A162,'Crop Chart'!$A$5:$A$201,'Crop Chart'!$Q$5:$Q$201,,FALSE)</f>
        <v/>
      </c>
      <c r="H162" s="951" t="str">
        <f t="array" ref="H162">XLOOKUP($A162,'Crop Chart'!$A$5:$A$201,'Crop Chart'!$Y$5:$Y$201,,FALSE)</f>
        <v/>
      </c>
      <c r="I162" s="951" t="str">
        <f t="array" ref="I162">XLOOKUP($A162,'Crop Chart'!$A$5:$A$201,'Crop Chart'!$X$5:$X$201,,FALSE)</f>
        <v/>
      </c>
      <c r="J162" s="951" t="str">
        <f t="array" ref="J162">'Crop Chart'!$H$2*12*B162/D162/F162*XLOOKUP(A162,'Crop Chart'!$A$5:$A$203,'Crop Chart'!$T$5:$T$203,,0)</f>
        <v>#DIV/0!</v>
      </c>
      <c r="K162" s="952" t="str">
        <f t="array" ref="K162">XLOOKUP($A162,'Crop Chart'!$A$5:$A$201,'Crop Chart'!$U$5:$U$201,,FALSE)</f>
        <v/>
      </c>
      <c r="L162" s="952" t="str">
        <f t="array" ref="L162">XLOOKUP($A162,'Crop Chart'!$A$5:$A$201,'Crop Chart'!$V$5:$V$201,,FALSE)</f>
        <v/>
      </c>
      <c r="M162" s="951" t="str">
        <f t="array" ref="M162">XLOOKUP($A162,'Crop Chart'!$A$5:$A$201,'Crop Chart'!$W$5:$W$201,,FALSE)</f>
        <v/>
      </c>
      <c r="N162" s="951" t="str">
        <f t="array" ref="N162">XLOOKUP($A162,'Crop Chart'!$A$5:$A$201,'Crop Chart'!$AA$5:$AA$201,,FALSE)</f>
        <v/>
      </c>
    </row>
    <row r="163" ht="15.75" customHeight="1">
      <c r="A163" s="954"/>
      <c r="B163" s="951" t="str">
        <f t="array" ref="B163">XLOOKUP($A163,'Crop Chart'!$A$5:$A$201,'Crop Chart'!$C$5:$C$201,,FALSE)</f>
        <v/>
      </c>
      <c r="C163" s="952" t="str">
        <f t="array" ref="C163">XLOOKUP($A163,'Crop Chart'!$A$5:$A$201,'Crop Chart'!$D$5:$D$201,,FALSE)</f>
        <v/>
      </c>
      <c r="D163" s="952" t="str">
        <f t="array" ref="D163">XLOOKUP($A163,'Crop Chart'!$A$5:$A$201,'Crop Chart'!$E$5:$E$201,,FALSE)</f>
        <v/>
      </c>
      <c r="E163" s="951" t="str">
        <f t="array" ref="E163">XLOOKUP($A163,'Crop Chart'!$A$5:$A$201,'Crop Chart'!$I$5:$I$201,,FALSE)</f>
        <v/>
      </c>
      <c r="F163" s="951" t="str">
        <f t="array" ref="F163">XLOOKUP($A163,'Crop Chart'!$A$5:$A$201,'Crop Chart'!$P$5:$P$201,,FALSE)</f>
        <v/>
      </c>
      <c r="G163" s="951" t="str">
        <f t="array" ref="G163">XLOOKUP($A163,'Crop Chart'!$A$5:$A$201,'Crop Chart'!$Q$5:$Q$201,,FALSE)</f>
        <v/>
      </c>
      <c r="H163" s="951" t="str">
        <f t="array" ref="H163">XLOOKUP($A163,'Crop Chart'!$A$5:$A$201,'Crop Chart'!$Y$5:$Y$201,,FALSE)</f>
        <v/>
      </c>
      <c r="I163" s="951" t="str">
        <f t="array" ref="I163">XLOOKUP($A163,'Crop Chart'!$A$5:$A$201,'Crop Chart'!$X$5:$X$201,,FALSE)</f>
        <v/>
      </c>
      <c r="J163" s="951" t="str">
        <f t="array" ref="J163">'Crop Chart'!$H$2*12*B163/D163/F163*XLOOKUP(A163,'Crop Chart'!$A$5:$A$203,'Crop Chart'!$T$5:$T$203,,0)</f>
        <v>#DIV/0!</v>
      </c>
      <c r="K163" s="952" t="str">
        <f t="array" ref="K163">XLOOKUP($A163,'Crop Chart'!$A$5:$A$201,'Crop Chart'!$U$5:$U$201,,FALSE)</f>
        <v/>
      </c>
      <c r="L163" s="952" t="str">
        <f t="array" ref="L163">XLOOKUP($A163,'Crop Chart'!$A$5:$A$201,'Crop Chart'!$V$5:$V$201,,FALSE)</f>
        <v/>
      </c>
      <c r="M163" s="951" t="str">
        <f t="array" ref="M163">XLOOKUP($A163,'Crop Chart'!$A$5:$A$201,'Crop Chart'!$W$5:$W$201,,FALSE)</f>
        <v/>
      </c>
      <c r="N163" s="951" t="str">
        <f t="array" ref="N163">XLOOKUP($A163,'Crop Chart'!$A$5:$A$201,'Crop Chart'!$AA$5:$AA$201,,FALSE)</f>
        <v/>
      </c>
    </row>
    <row r="164" ht="15.75" customHeight="1">
      <c r="A164" s="954"/>
      <c r="B164" s="951" t="str">
        <f t="array" ref="B164">XLOOKUP($A164,'Crop Chart'!$A$5:$A$201,'Crop Chart'!$C$5:$C$201,,FALSE)</f>
        <v/>
      </c>
      <c r="C164" s="952" t="str">
        <f t="array" ref="C164">XLOOKUP($A164,'Crop Chart'!$A$5:$A$201,'Crop Chart'!$D$5:$D$201,,FALSE)</f>
        <v/>
      </c>
      <c r="D164" s="952" t="str">
        <f t="array" ref="D164">XLOOKUP($A164,'Crop Chart'!$A$5:$A$201,'Crop Chart'!$E$5:$E$201,,FALSE)</f>
        <v/>
      </c>
      <c r="E164" s="951" t="str">
        <f t="array" ref="E164">XLOOKUP($A164,'Crop Chart'!$A$5:$A$201,'Crop Chart'!$I$5:$I$201,,FALSE)</f>
        <v/>
      </c>
      <c r="F164" s="951" t="str">
        <f t="array" ref="F164">XLOOKUP($A164,'Crop Chart'!$A$5:$A$201,'Crop Chart'!$P$5:$P$201,,FALSE)</f>
        <v/>
      </c>
      <c r="G164" s="951" t="str">
        <f t="array" ref="G164">XLOOKUP($A164,'Crop Chart'!$A$5:$A$201,'Crop Chart'!$Q$5:$Q$201,,FALSE)</f>
        <v/>
      </c>
      <c r="H164" s="951" t="str">
        <f t="array" ref="H164">XLOOKUP($A164,'Crop Chart'!$A$5:$A$201,'Crop Chart'!$Y$5:$Y$201,,FALSE)</f>
        <v/>
      </c>
      <c r="I164" s="951" t="str">
        <f t="array" ref="I164">XLOOKUP($A164,'Crop Chart'!$A$5:$A$201,'Crop Chart'!$X$5:$X$201,,FALSE)</f>
        <v/>
      </c>
      <c r="J164" s="951" t="str">
        <f t="array" ref="J164">'Crop Chart'!$H$2*12*B164/D164/F164*XLOOKUP(A164,'Crop Chart'!$A$5:$A$203,'Crop Chart'!$T$5:$T$203,,0)</f>
        <v>#DIV/0!</v>
      </c>
      <c r="K164" s="952" t="str">
        <f t="array" ref="K164">XLOOKUP($A164,'Crop Chart'!$A$5:$A$201,'Crop Chart'!$U$5:$U$201,,FALSE)</f>
        <v/>
      </c>
      <c r="L164" s="952" t="str">
        <f t="array" ref="L164">XLOOKUP($A164,'Crop Chart'!$A$5:$A$201,'Crop Chart'!$V$5:$V$201,,FALSE)</f>
        <v/>
      </c>
      <c r="M164" s="951" t="str">
        <f t="array" ref="M164">XLOOKUP($A164,'Crop Chart'!$A$5:$A$201,'Crop Chart'!$W$5:$W$201,,FALSE)</f>
        <v/>
      </c>
      <c r="N164" s="951" t="str">
        <f t="array" ref="N164">XLOOKUP($A164,'Crop Chart'!$A$5:$A$201,'Crop Chart'!$AA$5:$AA$201,,FALSE)</f>
        <v/>
      </c>
    </row>
    <row r="165" ht="15.75" customHeight="1">
      <c r="A165" s="954"/>
      <c r="B165" s="951" t="str">
        <f t="array" ref="B165">XLOOKUP($A165,'Crop Chart'!$A$5:$A$201,'Crop Chart'!$C$5:$C$201,,FALSE)</f>
        <v/>
      </c>
      <c r="C165" s="952" t="str">
        <f t="array" ref="C165">XLOOKUP($A165,'Crop Chart'!$A$5:$A$201,'Crop Chart'!$D$5:$D$201,,FALSE)</f>
        <v/>
      </c>
      <c r="D165" s="952" t="str">
        <f t="array" ref="D165">XLOOKUP($A165,'Crop Chart'!$A$5:$A$201,'Crop Chart'!$E$5:$E$201,,FALSE)</f>
        <v/>
      </c>
      <c r="E165" s="951" t="str">
        <f t="array" ref="E165">XLOOKUP($A165,'Crop Chart'!$A$5:$A$201,'Crop Chart'!$I$5:$I$201,,FALSE)</f>
        <v/>
      </c>
      <c r="F165" s="951" t="str">
        <f t="array" ref="F165">XLOOKUP($A165,'Crop Chart'!$A$5:$A$201,'Crop Chart'!$P$5:$P$201,,FALSE)</f>
        <v/>
      </c>
      <c r="G165" s="951" t="str">
        <f t="array" ref="G165">XLOOKUP($A165,'Crop Chart'!$A$5:$A$201,'Crop Chart'!$Q$5:$Q$201,,FALSE)</f>
        <v/>
      </c>
      <c r="H165" s="951" t="str">
        <f t="array" ref="H165">XLOOKUP($A165,'Crop Chart'!$A$5:$A$201,'Crop Chart'!$Y$5:$Y$201,,FALSE)</f>
        <v/>
      </c>
      <c r="I165" s="951" t="str">
        <f t="array" ref="I165">XLOOKUP($A165,'Crop Chart'!$A$5:$A$201,'Crop Chart'!$X$5:$X$201,,FALSE)</f>
        <v/>
      </c>
      <c r="J165" s="951" t="str">
        <f t="array" ref="J165">'Crop Chart'!$H$2*12*B165/D165/F165*XLOOKUP(A165,'Crop Chart'!$A$5:$A$203,'Crop Chart'!$T$5:$T$203,,0)</f>
        <v>#DIV/0!</v>
      </c>
      <c r="K165" s="952" t="str">
        <f t="array" ref="K165">XLOOKUP($A165,'Crop Chart'!$A$5:$A$201,'Crop Chart'!$U$5:$U$201,,FALSE)</f>
        <v/>
      </c>
      <c r="L165" s="952" t="str">
        <f t="array" ref="L165">XLOOKUP($A165,'Crop Chart'!$A$5:$A$201,'Crop Chart'!$V$5:$V$201,,FALSE)</f>
        <v/>
      </c>
      <c r="M165" s="951" t="str">
        <f t="array" ref="M165">XLOOKUP($A165,'Crop Chart'!$A$5:$A$201,'Crop Chart'!$W$5:$W$201,,FALSE)</f>
        <v/>
      </c>
      <c r="N165" s="951" t="str">
        <f t="array" ref="N165">XLOOKUP($A165,'Crop Chart'!$A$5:$A$201,'Crop Chart'!$AA$5:$AA$201,,FALSE)</f>
        <v/>
      </c>
    </row>
    <row r="166" ht="15.75" customHeight="1">
      <c r="A166" s="954"/>
      <c r="B166" s="951" t="str">
        <f t="array" ref="B166">XLOOKUP($A166,'Crop Chart'!$A$5:$A$201,'Crop Chart'!$C$5:$C$201,,FALSE)</f>
        <v/>
      </c>
      <c r="C166" s="952" t="str">
        <f t="array" ref="C166">XLOOKUP($A166,'Crop Chart'!$A$5:$A$201,'Crop Chart'!$D$5:$D$201,,FALSE)</f>
        <v/>
      </c>
      <c r="D166" s="952" t="str">
        <f t="array" ref="D166">XLOOKUP($A166,'Crop Chart'!$A$5:$A$201,'Crop Chart'!$E$5:$E$201,,FALSE)</f>
        <v/>
      </c>
      <c r="E166" s="951" t="str">
        <f t="array" ref="E166">XLOOKUP($A166,'Crop Chart'!$A$5:$A$201,'Crop Chart'!$I$5:$I$201,,FALSE)</f>
        <v/>
      </c>
      <c r="F166" s="951" t="str">
        <f t="array" ref="F166">XLOOKUP($A166,'Crop Chart'!$A$5:$A$201,'Crop Chart'!$P$5:$P$201,,FALSE)</f>
        <v/>
      </c>
      <c r="G166" s="951" t="str">
        <f t="array" ref="G166">XLOOKUP($A166,'Crop Chart'!$A$5:$A$201,'Crop Chart'!$Q$5:$Q$201,,FALSE)</f>
        <v/>
      </c>
      <c r="H166" s="951" t="str">
        <f t="array" ref="H166">XLOOKUP($A166,'Crop Chart'!$A$5:$A$201,'Crop Chart'!$Y$5:$Y$201,,FALSE)</f>
        <v/>
      </c>
      <c r="I166" s="951" t="str">
        <f t="array" ref="I166">XLOOKUP($A166,'Crop Chart'!$A$5:$A$201,'Crop Chart'!$X$5:$X$201,,FALSE)</f>
        <v/>
      </c>
      <c r="J166" s="951" t="str">
        <f t="array" ref="J166">'Crop Chart'!$H$2*12*B166/D166/F166*XLOOKUP(A166,'Crop Chart'!$A$5:$A$203,'Crop Chart'!$T$5:$T$203,,0)</f>
        <v>#DIV/0!</v>
      </c>
      <c r="K166" s="952" t="str">
        <f t="array" ref="K166">XLOOKUP($A166,'Crop Chart'!$A$5:$A$201,'Crop Chart'!$U$5:$U$201,,FALSE)</f>
        <v/>
      </c>
      <c r="L166" s="952" t="str">
        <f t="array" ref="L166">XLOOKUP($A166,'Crop Chart'!$A$5:$A$201,'Crop Chart'!$V$5:$V$201,,FALSE)</f>
        <v/>
      </c>
      <c r="M166" s="951" t="str">
        <f t="array" ref="M166">XLOOKUP($A166,'Crop Chart'!$A$5:$A$201,'Crop Chart'!$W$5:$W$201,,FALSE)</f>
        <v/>
      </c>
      <c r="N166" s="951" t="str">
        <f t="array" ref="N166">XLOOKUP($A166,'Crop Chart'!$A$5:$A$201,'Crop Chart'!$AA$5:$AA$201,,FALSE)</f>
        <v/>
      </c>
    </row>
    <row r="167" ht="15.75" customHeight="1">
      <c r="A167" s="954"/>
      <c r="B167" s="951" t="str">
        <f t="array" ref="B167">XLOOKUP($A167,'Crop Chart'!$A$5:$A$201,'Crop Chart'!$C$5:$C$201,,FALSE)</f>
        <v/>
      </c>
      <c r="C167" s="952" t="str">
        <f t="array" ref="C167">XLOOKUP($A167,'Crop Chart'!$A$5:$A$201,'Crop Chart'!$D$5:$D$201,,FALSE)</f>
        <v/>
      </c>
      <c r="D167" s="952" t="str">
        <f t="array" ref="D167">XLOOKUP($A167,'Crop Chart'!$A$5:$A$201,'Crop Chart'!$E$5:$E$201,,FALSE)</f>
        <v/>
      </c>
      <c r="E167" s="951" t="str">
        <f t="array" ref="E167">XLOOKUP($A167,'Crop Chart'!$A$5:$A$201,'Crop Chart'!$I$5:$I$201,,FALSE)</f>
        <v/>
      </c>
      <c r="F167" s="951" t="str">
        <f t="array" ref="F167">XLOOKUP($A167,'Crop Chart'!$A$5:$A$201,'Crop Chart'!$P$5:$P$201,,FALSE)</f>
        <v/>
      </c>
      <c r="G167" s="951" t="str">
        <f t="array" ref="G167">XLOOKUP($A167,'Crop Chart'!$A$5:$A$201,'Crop Chart'!$Q$5:$Q$201,,FALSE)</f>
        <v/>
      </c>
      <c r="H167" s="951" t="str">
        <f t="array" ref="H167">XLOOKUP($A167,'Crop Chart'!$A$5:$A$201,'Crop Chart'!$Y$5:$Y$201,,FALSE)</f>
        <v/>
      </c>
      <c r="I167" s="951" t="str">
        <f t="array" ref="I167">XLOOKUP($A167,'Crop Chart'!$A$5:$A$201,'Crop Chart'!$X$5:$X$201,,FALSE)</f>
        <v/>
      </c>
      <c r="J167" s="951" t="str">
        <f t="array" ref="J167">'Crop Chart'!$H$2*12*B167/D167/F167*XLOOKUP(A167,'Crop Chart'!$A$5:$A$203,'Crop Chart'!$T$5:$T$203,,0)</f>
        <v>#DIV/0!</v>
      </c>
      <c r="K167" s="952" t="str">
        <f t="array" ref="K167">XLOOKUP($A167,'Crop Chart'!$A$5:$A$201,'Crop Chart'!$U$5:$U$201,,FALSE)</f>
        <v/>
      </c>
      <c r="L167" s="952" t="str">
        <f t="array" ref="L167">XLOOKUP($A167,'Crop Chart'!$A$5:$A$201,'Crop Chart'!$V$5:$V$201,,FALSE)</f>
        <v/>
      </c>
      <c r="M167" s="951" t="str">
        <f t="array" ref="M167">XLOOKUP($A167,'Crop Chart'!$A$5:$A$201,'Crop Chart'!$W$5:$W$201,,FALSE)</f>
        <v/>
      </c>
      <c r="N167" s="951" t="str">
        <f t="array" ref="N167">XLOOKUP($A167,'Crop Chart'!$A$5:$A$201,'Crop Chart'!$AA$5:$AA$201,,FALSE)</f>
        <v/>
      </c>
    </row>
    <row r="168" ht="15.75" customHeight="1">
      <c r="A168" s="954"/>
      <c r="B168" s="951" t="str">
        <f t="array" ref="B168">XLOOKUP($A168,'Crop Chart'!$A$5:$A$201,'Crop Chart'!$C$5:$C$201,,FALSE)</f>
        <v/>
      </c>
      <c r="C168" s="952" t="str">
        <f t="array" ref="C168">XLOOKUP($A168,'Crop Chart'!$A$5:$A$201,'Crop Chart'!$D$5:$D$201,,FALSE)</f>
        <v/>
      </c>
      <c r="D168" s="952" t="str">
        <f t="array" ref="D168">XLOOKUP($A168,'Crop Chart'!$A$5:$A$201,'Crop Chart'!$E$5:$E$201,,FALSE)</f>
        <v/>
      </c>
      <c r="E168" s="951" t="str">
        <f t="array" ref="E168">XLOOKUP($A168,'Crop Chart'!$A$5:$A$201,'Crop Chart'!$I$5:$I$201,,FALSE)</f>
        <v/>
      </c>
      <c r="F168" s="951" t="str">
        <f t="array" ref="F168">XLOOKUP($A168,'Crop Chart'!$A$5:$A$201,'Crop Chart'!$P$5:$P$201,,FALSE)</f>
        <v/>
      </c>
      <c r="G168" s="951" t="str">
        <f t="array" ref="G168">XLOOKUP($A168,'Crop Chart'!$A$5:$A$201,'Crop Chart'!$Q$5:$Q$201,,FALSE)</f>
        <v/>
      </c>
      <c r="H168" s="951" t="str">
        <f t="array" ref="H168">XLOOKUP($A168,'Crop Chart'!$A$5:$A$201,'Crop Chart'!$Y$5:$Y$201,,FALSE)</f>
        <v/>
      </c>
      <c r="I168" s="951" t="str">
        <f t="array" ref="I168">XLOOKUP($A168,'Crop Chart'!$A$5:$A$201,'Crop Chart'!$X$5:$X$201,,FALSE)</f>
        <v/>
      </c>
      <c r="J168" s="951" t="str">
        <f t="array" ref="J168">'Crop Chart'!$H$2*12*B168/D168/F168*XLOOKUP(A168,'Crop Chart'!$A$5:$A$203,'Crop Chart'!$T$5:$T$203,,0)</f>
        <v>#DIV/0!</v>
      </c>
      <c r="K168" s="952" t="str">
        <f t="array" ref="K168">XLOOKUP($A168,'Crop Chart'!$A$5:$A$201,'Crop Chart'!$U$5:$U$201,,FALSE)</f>
        <v/>
      </c>
      <c r="L168" s="952" t="str">
        <f t="array" ref="L168">XLOOKUP($A168,'Crop Chart'!$A$5:$A$201,'Crop Chart'!$V$5:$V$201,,FALSE)</f>
        <v/>
      </c>
      <c r="M168" s="951" t="str">
        <f t="array" ref="M168">XLOOKUP($A168,'Crop Chart'!$A$5:$A$201,'Crop Chart'!$W$5:$W$201,,FALSE)</f>
        <v/>
      </c>
      <c r="N168" s="951" t="str">
        <f t="array" ref="N168">XLOOKUP($A168,'Crop Chart'!$A$5:$A$201,'Crop Chart'!$AA$5:$AA$201,,FALSE)</f>
        <v/>
      </c>
    </row>
    <row r="169" ht="15.75" customHeight="1">
      <c r="A169" s="954"/>
      <c r="B169" s="951" t="str">
        <f t="array" ref="B169">XLOOKUP($A169,'Crop Chart'!$A$5:$A$201,'Crop Chart'!$C$5:$C$201,,FALSE)</f>
        <v/>
      </c>
      <c r="C169" s="952" t="str">
        <f t="array" ref="C169">XLOOKUP($A169,'Crop Chart'!$A$5:$A$201,'Crop Chart'!$D$5:$D$201,,FALSE)</f>
        <v/>
      </c>
      <c r="D169" s="952" t="str">
        <f t="array" ref="D169">XLOOKUP($A169,'Crop Chart'!$A$5:$A$201,'Crop Chart'!$E$5:$E$201,,FALSE)</f>
        <v/>
      </c>
      <c r="E169" s="951" t="str">
        <f t="array" ref="E169">XLOOKUP($A169,'Crop Chart'!$A$5:$A$201,'Crop Chart'!$I$5:$I$201,,FALSE)</f>
        <v/>
      </c>
      <c r="F169" s="951" t="str">
        <f t="array" ref="F169">XLOOKUP($A169,'Crop Chart'!$A$5:$A$201,'Crop Chart'!$P$5:$P$201,,FALSE)</f>
        <v/>
      </c>
      <c r="G169" s="951" t="str">
        <f t="array" ref="G169">XLOOKUP($A169,'Crop Chart'!$A$5:$A$201,'Crop Chart'!$Q$5:$Q$201,,FALSE)</f>
        <v/>
      </c>
      <c r="H169" s="951" t="str">
        <f t="array" ref="H169">XLOOKUP($A169,'Crop Chart'!$A$5:$A$201,'Crop Chart'!$Y$5:$Y$201,,FALSE)</f>
        <v/>
      </c>
      <c r="I169" s="951" t="str">
        <f t="array" ref="I169">XLOOKUP($A169,'Crop Chart'!$A$5:$A$201,'Crop Chart'!$X$5:$X$201,,FALSE)</f>
        <v/>
      </c>
      <c r="J169" s="951" t="str">
        <f t="array" ref="J169">'Crop Chart'!$H$2*12*B169/D169/F169*XLOOKUP(A169,'Crop Chart'!$A$5:$A$203,'Crop Chart'!$T$5:$T$203,,0)</f>
        <v>#DIV/0!</v>
      </c>
      <c r="K169" s="952" t="str">
        <f t="array" ref="K169">XLOOKUP($A169,'Crop Chart'!$A$5:$A$201,'Crop Chart'!$U$5:$U$201,,FALSE)</f>
        <v/>
      </c>
      <c r="L169" s="952" t="str">
        <f t="array" ref="L169">XLOOKUP($A169,'Crop Chart'!$A$5:$A$201,'Crop Chart'!$V$5:$V$201,,FALSE)</f>
        <v/>
      </c>
      <c r="M169" s="951" t="str">
        <f t="array" ref="M169">XLOOKUP($A169,'Crop Chart'!$A$5:$A$201,'Crop Chart'!$W$5:$W$201,,FALSE)</f>
        <v/>
      </c>
      <c r="N169" s="951" t="str">
        <f t="array" ref="N169">XLOOKUP($A169,'Crop Chart'!$A$5:$A$201,'Crop Chart'!$AA$5:$AA$201,,FALSE)</f>
        <v/>
      </c>
    </row>
    <row r="170" ht="15.75" customHeight="1">
      <c r="A170" s="954"/>
      <c r="B170" s="951" t="str">
        <f t="array" ref="B170">XLOOKUP($A170,'Crop Chart'!$A$5:$A$201,'Crop Chart'!$C$5:$C$201,,FALSE)</f>
        <v/>
      </c>
      <c r="C170" s="952" t="str">
        <f t="array" ref="C170">XLOOKUP($A170,'Crop Chart'!$A$5:$A$201,'Crop Chart'!$D$5:$D$201,,FALSE)</f>
        <v/>
      </c>
      <c r="D170" s="952" t="str">
        <f t="array" ref="D170">XLOOKUP($A170,'Crop Chart'!$A$5:$A$201,'Crop Chart'!$E$5:$E$201,,FALSE)</f>
        <v/>
      </c>
      <c r="E170" s="951" t="str">
        <f t="array" ref="E170">XLOOKUP($A170,'Crop Chart'!$A$5:$A$201,'Crop Chart'!$I$5:$I$201,,FALSE)</f>
        <v/>
      </c>
      <c r="F170" s="951" t="str">
        <f t="array" ref="F170">XLOOKUP($A170,'Crop Chart'!$A$5:$A$201,'Crop Chart'!$P$5:$P$201,,FALSE)</f>
        <v/>
      </c>
      <c r="G170" s="951" t="str">
        <f t="array" ref="G170">XLOOKUP($A170,'Crop Chart'!$A$5:$A$201,'Crop Chart'!$Q$5:$Q$201,,FALSE)</f>
        <v/>
      </c>
      <c r="H170" s="951" t="str">
        <f t="array" ref="H170">XLOOKUP($A170,'Crop Chart'!$A$5:$A$201,'Crop Chart'!$Y$5:$Y$201,,FALSE)</f>
        <v/>
      </c>
      <c r="I170" s="951" t="str">
        <f t="array" ref="I170">XLOOKUP($A170,'Crop Chart'!$A$5:$A$201,'Crop Chart'!$X$5:$X$201,,FALSE)</f>
        <v/>
      </c>
      <c r="J170" s="951" t="str">
        <f t="array" ref="J170">'Crop Chart'!$H$2*12*B170/D170/F170*XLOOKUP(A170,'Crop Chart'!$A$5:$A$203,'Crop Chart'!$T$5:$T$203,,0)</f>
        <v>#DIV/0!</v>
      </c>
      <c r="K170" s="952" t="str">
        <f t="array" ref="K170">XLOOKUP($A170,'Crop Chart'!$A$5:$A$201,'Crop Chart'!$U$5:$U$201,,FALSE)</f>
        <v/>
      </c>
      <c r="L170" s="952" t="str">
        <f t="array" ref="L170">XLOOKUP($A170,'Crop Chart'!$A$5:$A$201,'Crop Chart'!$V$5:$V$201,,FALSE)</f>
        <v/>
      </c>
      <c r="M170" s="951" t="str">
        <f t="array" ref="M170">XLOOKUP($A170,'Crop Chart'!$A$5:$A$201,'Crop Chart'!$W$5:$W$201,,FALSE)</f>
        <v/>
      </c>
      <c r="N170" s="951" t="str">
        <f t="array" ref="N170">XLOOKUP($A170,'Crop Chart'!$A$5:$A$201,'Crop Chart'!$AA$5:$AA$201,,FALSE)</f>
        <v/>
      </c>
    </row>
    <row r="171" ht="15.75" customHeight="1">
      <c r="A171" s="954"/>
      <c r="B171" s="951" t="str">
        <f t="array" ref="B171">XLOOKUP($A171,'Crop Chart'!$A$5:$A$201,'Crop Chart'!$C$5:$C$201,,FALSE)</f>
        <v/>
      </c>
      <c r="C171" s="952" t="str">
        <f t="array" ref="C171">XLOOKUP($A171,'Crop Chart'!$A$5:$A$201,'Crop Chart'!$D$5:$D$201,,FALSE)</f>
        <v/>
      </c>
      <c r="D171" s="952" t="str">
        <f t="array" ref="D171">XLOOKUP($A171,'Crop Chart'!$A$5:$A$201,'Crop Chart'!$E$5:$E$201,,FALSE)</f>
        <v/>
      </c>
      <c r="E171" s="951" t="str">
        <f t="array" ref="E171">XLOOKUP($A171,'Crop Chart'!$A$5:$A$201,'Crop Chart'!$I$5:$I$201,,FALSE)</f>
        <v/>
      </c>
      <c r="F171" s="951" t="str">
        <f t="array" ref="F171">XLOOKUP($A171,'Crop Chart'!$A$5:$A$201,'Crop Chart'!$P$5:$P$201,,FALSE)</f>
        <v/>
      </c>
      <c r="G171" s="951" t="str">
        <f t="array" ref="G171">XLOOKUP($A171,'Crop Chart'!$A$5:$A$201,'Crop Chart'!$Q$5:$Q$201,,FALSE)</f>
        <v/>
      </c>
      <c r="H171" s="951" t="str">
        <f t="array" ref="H171">XLOOKUP($A171,'Crop Chart'!$A$5:$A$201,'Crop Chart'!$Y$5:$Y$201,,FALSE)</f>
        <v/>
      </c>
      <c r="I171" s="951" t="str">
        <f t="array" ref="I171">XLOOKUP($A171,'Crop Chart'!$A$5:$A$201,'Crop Chart'!$X$5:$X$201,,FALSE)</f>
        <v/>
      </c>
      <c r="J171" s="951" t="str">
        <f t="array" ref="J171">'Crop Chart'!$H$2*12*B171/D171/F171*XLOOKUP(A171,'Crop Chart'!$A$5:$A$203,'Crop Chart'!$T$5:$T$203,,0)</f>
        <v>#DIV/0!</v>
      </c>
      <c r="K171" s="952" t="str">
        <f t="array" ref="K171">XLOOKUP($A171,'Crop Chart'!$A$5:$A$201,'Crop Chart'!$U$5:$U$201,,FALSE)</f>
        <v/>
      </c>
      <c r="L171" s="952" t="str">
        <f t="array" ref="L171">XLOOKUP($A171,'Crop Chart'!$A$5:$A$201,'Crop Chart'!$V$5:$V$201,,FALSE)</f>
        <v/>
      </c>
      <c r="M171" s="951" t="str">
        <f t="array" ref="M171">XLOOKUP($A171,'Crop Chart'!$A$5:$A$201,'Crop Chart'!$W$5:$W$201,,FALSE)</f>
        <v/>
      </c>
      <c r="N171" s="951" t="str">
        <f t="array" ref="N171">XLOOKUP($A171,'Crop Chart'!$A$5:$A$201,'Crop Chart'!$AA$5:$AA$201,,FALSE)</f>
        <v/>
      </c>
    </row>
    <row r="172" ht="15.75" customHeight="1">
      <c r="A172" s="954"/>
      <c r="B172" s="951" t="str">
        <f t="array" ref="B172">XLOOKUP($A172,'Crop Chart'!$A$5:$A$201,'Crop Chart'!$C$5:$C$201,,FALSE)</f>
        <v/>
      </c>
      <c r="C172" s="952" t="str">
        <f t="array" ref="C172">XLOOKUP($A172,'Crop Chart'!$A$5:$A$201,'Crop Chart'!$D$5:$D$201,,FALSE)</f>
        <v/>
      </c>
      <c r="D172" s="952" t="str">
        <f t="array" ref="D172">XLOOKUP($A172,'Crop Chart'!$A$5:$A$201,'Crop Chart'!$E$5:$E$201,,FALSE)</f>
        <v/>
      </c>
      <c r="E172" s="951" t="str">
        <f t="array" ref="E172">XLOOKUP($A172,'Crop Chart'!$A$5:$A$201,'Crop Chart'!$I$5:$I$201,,FALSE)</f>
        <v/>
      </c>
      <c r="F172" s="951" t="str">
        <f t="array" ref="F172">XLOOKUP($A172,'Crop Chart'!$A$5:$A$201,'Crop Chart'!$P$5:$P$201,,FALSE)</f>
        <v/>
      </c>
      <c r="G172" s="951" t="str">
        <f t="array" ref="G172">XLOOKUP($A172,'Crop Chart'!$A$5:$A$201,'Crop Chart'!$Q$5:$Q$201,,FALSE)</f>
        <v/>
      </c>
      <c r="H172" s="951" t="str">
        <f t="array" ref="H172">XLOOKUP($A172,'Crop Chart'!$A$5:$A$201,'Crop Chart'!$Y$5:$Y$201,,FALSE)</f>
        <v/>
      </c>
      <c r="I172" s="951" t="str">
        <f t="array" ref="I172">XLOOKUP($A172,'Crop Chart'!$A$5:$A$201,'Crop Chart'!$X$5:$X$201,,FALSE)</f>
        <v/>
      </c>
      <c r="J172" s="951" t="str">
        <f t="array" ref="J172">'Crop Chart'!$H$2*12*B172/D172/F172*XLOOKUP(A172,'Crop Chart'!$A$5:$A$203,'Crop Chart'!$T$5:$T$203,,0)</f>
        <v>#DIV/0!</v>
      </c>
      <c r="K172" s="952" t="str">
        <f t="array" ref="K172">XLOOKUP($A172,'Crop Chart'!$A$5:$A$201,'Crop Chart'!$U$5:$U$201,,FALSE)</f>
        <v/>
      </c>
      <c r="L172" s="952" t="str">
        <f t="array" ref="L172">XLOOKUP($A172,'Crop Chart'!$A$5:$A$201,'Crop Chart'!$V$5:$V$201,,FALSE)</f>
        <v/>
      </c>
      <c r="M172" s="951" t="str">
        <f t="array" ref="M172">XLOOKUP($A172,'Crop Chart'!$A$5:$A$201,'Crop Chart'!$W$5:$W$201,,FALSE)</f>
        <v/>
      </c>
      <c r="N172" s="951" t="str">
        <f t="array" ref="N172">XLOOKUP($A172,'Crop Chart'!$A$5:$A$201,'Crop Chart'!$AA$5:$AA$201,,FALSE)</f>
        <v/>
      </c>
    </row>
    <row r="173" ht="15.75" customHeight="1">
      <c r="A173" s="954"/>
      <c r="B173" s="951" t="str">
        <f t="array" ref="B173">XLOOKUP($A173,'Crop Chart'!$A$5:$A$201,'Crop Chart'!$C$5:$C$201,,FALSE)</f>
        <v/>
      </c>
      <c r="C173" s="952" t="str">
        <f t="array" ref="C173">XLOOKUP($A173,'Crop Chart'!$A$5:$A$201,'Crop Chart'!$D$5:$D$201,,FALSE)</f>
        <v/>
      </c>
      <c r="D173" s="952" t="str">
        <f t="array" ref="D173">XLOOKUP($A173,'Crop Chart'!$A$5:$A$201,'Crop Chart'!$E$5:$E$201,,FALSE)</f>
        <v/>
      </c>
      <c r="E173" s="951" t="str">
        <f t="array" ref="E173">XLOOKUP($A173,'Crop Chart'!$A$5:$A$201,'Crop Chart'!$I$5:$I$201,,FALSE)</f>
        <v/>
      </c>
      <c r="F173" s="951" t="str">
        <f t="array" ref="F173">XLOOKUP($A173,'Crop Chart'!$A$5:$A$201,'Crop Chart'!$P$5:$P$201,,FALSE)</f>
        <v/>
      </c>
      <c r="G173" s="951" t="str">
        <f t="array" ref="G173">XLOOKUP($A173,'Crop Chart'!$A$5:$A$201,'Crop Chart'!$Q$5:$Q$201,,FALSE)</f>
        <v/>
      </c>
      <c r="H173" s="951" t="str">
        <f t="array" ref="H173">XLOOKUP($A173,'Crop Chart'!$A$5:$A$201,'Crop Chart'!$Y$5:$Y$201,,FALSE)</f>
        <v/>
      </c>
      <c r="I173" s="951" t="str">
        <f t="array" ref="I173">XLOOKUP($A173,'Crop Chart'!$A$5:$A$201,'Crop Chart'!$X$5:$X$201,,FALSE)</f>
        <v/>
      </c>
      <c r="J173" s="951" t="str">
        <f t="array" ref="J173">'Crop Chart'!$H$2*12*B173/D173/F173*XLOOKUP(A173,'Crop Chart'!$A$5:$A$203,'Crop Chart'!$T$5:$T$203,,0)</f>
        <v>#DIV/0!</v>
      </c>
      <c r="K173" s="952" t="str">
        <f t="array" ref="K173">XLOOKUP($A173,'Crop Chart'!$A$5:$A$201,'Crop Chart'!$U$5:$U$201,,FALSE)</f>
        <v/>
      </c>
      <c r="L173" s="952" t="str">
        <f t="array" ref="L173">XLOOKUP($A173,'Crop Chart'!$A$5:$A$201,'Crop Chart'!$V$5:$V$201,,FALSE)</f>
        <v/>
      </c>
      <c r="M173" s="951" t="str">
        <f t="array" ref="M173">XLOOKUP($A173,'Crop Chart'!$A$5:$A$201,'Crop Chart'!$W$5:$W$201,,FALSE)</f>
        <v/>
      </c>
      <c r="N173" s="951" t="str">
        <f t="array" ref="N173">XLOOKUP($A173,'Crop Chart'!$A$5:$A$201,'Crop Chart'!$AA$5:$AA$201,,FALSE)</f>
        <v/>
      </c>
    </row>
    <row r="174" ht="15.75" customHeight="1">
      <c r="A174" s="954"/>
      <c r="B174" s="951" t="str">
        <f t="array" ref="B174">XLOOKUP($A174,'Crop Chart'!$A$5:$A$201,'Crop Chart'!$C$5:$C$201,,FALSE)</f>
        <v/>
      </c>
      <c r="C174" s="952" t="str">
        <f t="array" ref="C174">XLOOKUP($A174,'Crop Chart'!$A$5:$A$201,'Crop Chart'!$D$5:$D$201,,FALSE)</f>
        <v/>
      </c>
      <c r="D174" s="952" t="str">
        <f t="array" ref="D174">XLOOKUP($A174,'Crop Chart'!$A$5:$A$201,'Crop Chart'!$E$5:$E$201,,FALSE)</f>
        <v/>
      </c>
      <c r="E174" s="951" t="str">
        <f t="array" ref="E174">XLOOKUP($A174,'Crop Chart'!$A$5:$A$201,'Crop Chart'!$I$5:$I$201,,FALSE)</f>
        <v/>
      </c>
      <c r="F174" s="951" t="str">
        <f t="array" ref="F174">XLOOKUP($A174,'Crop Chart'!$A$5:$A$201,'Crop Chart'!$P$5:$P$201,,FALSE)</f>
        <v/>
      </c>
      <c r="G174" s="951" t="str">
        <f t="array" ref="G174">XLOOKUP($A174,'Crop Chart'!$A$5:$A$201,'Crop Chart'!$Q$5:$Q$201,,FALSE)</f>
        <v/>
      </c>
      <c r="H174" s="951" t="str">
        <f t="array" ref="H174">XLOOKUP($A174,'Crop Chart'!$A$5:$A$201,'Crop Chart'!$Y$5:$Y$201,,FALSE)</f>
        <v/>
      </c>
      <c r="I174" s="951" t="str">
        <f t="array" ref="I174">XLOOKUP($A174,'Crop Chart'!$A$5:$A$201,'Crop Chart'!$X$5:$X$201,,FALSE)</f>
        <v/>
      </c>
      <c r="J174" s="951" t="str">
        <f t="array" ref="J174">'Crop Chart'!$H$2*12*B174/D174/F174*XLOOKUP(A174,'Crop Chart'!$A$5:$A$203,'Crop Chart'!$T$5:$T$203,,0)</f>
        <v>#DIV/0!</v>
      </c>
      <c r="K174" s="952" t="str">
        <f t="array" ref="K174">XLOOKUP($A174,'Crop Chart'!$A$5:$A$201,'Crop Chart'!$U$5:$U$201,,FALSE)</f>
        <v/>
      </c>
      <c r="L174" s="952" t="str">
        <f t="array" ref="L174">XLOOKUP($A174,'Crop Chart'!$A$5:$A$201,'Crop Chart'!$V$5:$V$201,,FALSE)</f>
        <v/>
      </c>
      <c r="M174" s="951" t="str">
        <f t="array" ref="M174">XLOOKUP($A174,'Crop Chart'!$A$5:$A$201,'Crop Chart'!$W$5:$W$201,,FALSE)</f>
        <v/>
      </c>
      <c r="N174" s="951" t="str">
        <f t="array" ref="N174">XLOOKUP($A174,'Crop Chart'!$A$5:$A$201,'Crop Chart'!$AA$5:$AA$201,,FALSE)</f>
        <v/>
      </c>
    </row>
    <row r="175" ht="15.75" customHeight="1">
      <c r="A175" s="954"/>
      <c r="B175" s="951" t="str">
        <f t="array" ref="B175">XLOOKUP($A175,'Crop Chart'!$A$5:$A$201,'Crop Chart'!$C$5:$C$201,,FALSE)</f>
        <v/>
      </c>
      <c r="C175" s="952" t="str">
        <f t="array" ref="C175">XLOOKUP($A175,'Crop Chart'!$A$5:$A$201,'Crop Chart'!$D$5:$D$201,,FALSE)</f>
        <v/>
      </c>
      <c r="D175" s="952" t="str">
        <f t="array" ref="D175">XLOOKUP($A175,'Crop Chart'!$A$5:$A$201,'Crop Chart'!$E$5:$E$201,,FALSE)</f>
        <v/>
      </c>
      <c r="E175" s="951" t="str">
        <f t="array" ref="E175">XLOOKUP($A175,'Crop Chart'!$A$5:$A$201,'Crop Chart'!$I$5:$I$201,,FALSE)</f>
        <v/>
      </c>
      <c r="F175" s="951" t="str">
        <f t="array" ref="F175">XLOOKUP($A175,'Crop Chart'!$A$5:$A$201,'Crop Chart'!$P$5:$P$201,,FALSE)</f>
        <v/>
      </c>
      <c r="G175" s="951" t="str">
        <f t="array" ref="G175">XLOOKUP($A175,'Crop Chart'!$A$5:$A$201,'Crop Chart'!$Q$5:$Q$201,,FALSE)</f>
        <v/>
      </c>
      <c r="H175" s="951" t="str">
        <f t="array" ref="H175">XLOOKUP($A175,'Crop Chart'!$A$5:$A$201,'Crop Chart'!$Y$5:$Y$201,,FALSE)</f>
        <v/>
      </c>
      <c r="I175" s="951" t="str">
        <f t="array" ref="I175">XLOOKUP($A175,'Crop Chart'!$A$5:$A$201,'Crop Chart'!$X$5:$X$201,,FALSE)</f>
        <v/>
      </c>
      <c r="J175" s="951" t="str">
        <f t="array" ref="J175">'Crop Chart'!$H$2*12*B175/D175/F175*XLOOKUP(A175,'Crop Chart'!$A$5:$A$203,'Crop Chart'!$T$5:$T$203,,0)</f>
        <v>#DIV/0!</v>
      </c>
      <c r="K175" s="952" t="str">
        <f t="array" ref="K175">XLOOKUP($A175,'Crop Chart'!$A$5:$A$201,'Crop Chart'!$U$5:$U$201,,FALSE)</f>
        <v/>
      </c>
      <c r="L175" s="952" t="str">
        <f t="array" ref="L175">XLOOKUP($A175,'Crop Chart'!$A$5:$A$201,'Crop Chart'!$V$5:$V$201,,FALSE)</f>
        <v/>
      </c>
      <c r="M175" s="951" t="str">
        <f t="array" ref="M175">XLOOKUP($A175,'Crop Chart'!$A$5:$A$201,'Crop Chart'!$W$5:$W$201,,FALSE)</f>
        <v/>
      </c>
      <c r="N175" s="951" t="str">
        <f t="array" ref="N175">XLOOKUP($A175,'Crop Chart'!$A$5:$A$201,'Crop Chart'!$AA$5:$AA$201,,FALSE)</f>
        <v/>
      </c>
    </row>
    <row r="176" ht="15.75" customHeight="1">
      <c r="A176" s="954"/>
      <c r="B176" s="951" t="str">
        <f t="array" ref="B176">XLOOKUP($A176,'Crop Chart'!$A$5:$A$201,'Crop Chart'!$C$5:$C$201,,FALSE)</f>
        <v/>
      </c>
      <c r="C176" s="952" t="str">
        <f t="array" ref="C176">XLOOKUP($A176,'Crop Chart'!$A$5:$A$201,'Crop Chart'!$D$5:$D$201,,FALSE)</f>
        <v/>
      </c>
      <c r="D176" s="952" t="str">
        <f t="array" ref="D176">XLOOKUP($A176,'Crop Chart'!$A$5:$A$201,'Crop Chart'!$E$5:$E$201,,FALSE)</f>
        <v/>
      </c>
      <c r="E176" s="951" t="str">
        <f t="array" ref="E176">XLOOKUP($A176,'Crop Chart'!$A$5:$A$201,'Crop Chart'!$I$5:$I$201,,FALSE)</f>
        <v/>
      </c>
      <c r="F176" s="951" t="str">
        <f t="array" ref="F176">XLOOKUP($A176,'Crop Chart'!$A$5:$A$201,'Crop Chart'!$P$5:$P$201,,FALSE)</f>
        <v/>
      </c>
      <c r="G176" s="951" t="str">
        <f t="array" ref="G176">XLOOKUP($A176,'Crop Chart'!$A$5:$A$201,'Crop Chart'!$Q$5:$Q$201,,FALSE)</f>
        <v/>
      </c>
      <c r="H176" s="951" t="str">
        <f t="array" ref="H176">XLOOKUP($A176,'Crop Chart'!$A$5:$A$201,'Crop Chart'!$Y$5:$Y$201,,FALSE)</f>
        <v/>
      </c>
      <c r="I176" s="951" t="str">
        <f t="array" ref="I176">XLOOKUP($A176,'Crop Chart'!$A$5:$A$201,'Crop Chart'!$X$5:$X$201,,FALSE)</f>
        <v/>
      </c>
      <c r="J176" s="951" t="str">
        <f t="array" ref="J176">'Crop Chart'!$H$2*12*B176/D176/F176*XLOOKUP(A176,'Crop Chart'!$A$5:$A$203,'Crop Chart'!$T$5:$T$203,,0)</f>
        <v>#DIV/0!</v>
      </c>
      <c r="K176" s="952" t="str">
        <f t="array" ref="K176">XLOOKUP($A176,'Crop Chart'!$A$5:$A$201,'Crop Chart'!$U$5:$U$201,,FALSE)</f>
        <v/>
      </c>
      <c r="L176" s="952" t="str">
        <f t="array" ref="L176">XLOOKUP($A176,'Crop Chart'!$A$5:$A$201,'Crop Chart'!$V$5:$V$201,,FALSE)</f>
        <v/>
      </c>
      <c r="M176" s="951" t="str">
        <f t="array" ref="M176">XLOOKUP($A176,'Crop Chart'!$A$5:$A$201,'Crop Chart'!$W$5:$W$201,,FALSE)</f>
        <v/>
      </c>
      <c r="N176" s="951" t="str">
        <f t="array" ref="N176">XLOOKUP($A176,'Crop Chart'!$A$5:$A$201,'Crop Chart'!$AA$5:$AA$201,,FALSE)</f>
        <v/>
      </c>
    </row>
    <row r="177" ht="15.75" customHeight="1">
      <c r="A177" s="954"/>
      <c r="B177" s="951" t="str">
        <f t="array" ref="B177">XLOOKUP($A177,'Crop Chart'!$A$5:$A$201,'Crop Chart'!$C$5:$C$201,,FALSE)</f>
        <v/>
      </c>
      <c r="C177" s="952" t="str">
        <f t="array" ref="C177">XLOOKUP($A177,'Crop Chart'!$A$5:$A$201,'Crop Chart'!$D$5:$D$201,,FALSE)</f>
        <v/>
      </c>
      <c r="D177" s="952" t="str">
        <f t="array" ref="D177">XLOOKUP($A177,'Crop Chart'!$A$5:$A$201,'Crop Chart'!$E$5:$E$201,,FALSE)</f>
        <v/>
      </c>
      <c r="E177" s="951" t="str">
        <f t="array" ref="E177">XLOOKUP($A177,'Crop Chart'!$A$5:$A$201,'Crop Chart'!$I$5:$I$201,,FALSE)</f>
        <v/>
      </c>
      <c r="F177" s="951" t="str">
        <f t="array" ref="F177">XLOOKUP($A177,'Crop Chart'!$A$5:$A$201,'Crop Chart'!$P$5:$P$201,,FALSE)</f>
        <v/>
      </c>
      <c r="G177" s="951" t="str">
        <f t="array" ref="G177">XLOOKUP($A177,'Crop Chart'!$A$5:$A$201,'Crop Chart'!$Q$5:$Q$201,,FALSE)</f>
        <v/>
      </c>
      <c r="H177" s="951" t="str">
        <f t="array" ref="H177">XLOOKUP($A177,'Crop Chart'!$A$5:$A$201,'Crop Chart'!$Y$5:$Y$201,,FALSE)</f>
        <v/>
      </c>
      <c r="I177" s="951" t="str">
        <f t="array" ref="I177">XLOOKUP($A177,'Crop Chart'!$A$5:$A$201,'Crop Chart'!$X$5:$X$201,,FALSE)</f>
        <v/>
      </c>
      <c r="J177" s="951" t="str">
        <f t="array" ref="J177">'Crop Chart'!$H$2*12*B177/D177/F177*XLOOKUP(A177,'Crop Chart'!$A$5:$A$203,'Crop Chart'!$T$5:$T$203,,0)</f>
        <v>#DIV/0!</v>
      </c>
      <c r="K177" s="952" t="str">
        <f t="array" ref="K177">XLOOKUP($A177,'Crop Chart'!$A$5:$A$201,'Crop Chart'!$U$5:$U$201,,FALSE)</f>
        <v/>
      </c>
      <c r="L177" s="952" t="str">
        <f t="array" ref="L177">XLOOKUP($A177,'Crop Chart'!$A$5:$A$201,'Crop Chart'!$V$5:$V$201,,FALSE)</f>
        <v/>
      </c>
      <c r="M177" s="951" t="str">
        <f t="array" ref="M177">XLOOKUP($A177,'Crop Chart'!$A$5:$A$201,'Crop Chart'!$W$5:$W$201,,FALSE)</f>
        <v/>
      </c>
      <c r="N177" s="951" t="str">
        <f t="array" ref="N177">XLOOKUP($A177,'Crop Chart'!$A$5:$A$201,'Crop Chart'!$AA$5:$AA$201,,FALSE)</f>
        <v/>
      </c>
    </row>
    <row r="178" ht="15.75" customHeight="1">
      <c r="A178" s="954"/>
      <c r="B178" s="951" t="str">
        <f t="array" ref="B178">XLOOKUP($A178,'Crop Chart'!$A$5:$A$201,'Crop Chart'!$C$5:$C$201,,FALSE)</f>
        <v/>
      </c>
      <c r="C178" s="952" t="str">
        <f t="array" ref="C178">XLOOKUP($A178,'Crop Chart'!$A$5:$A$201,'Crop Chart'!$D$5:$D$201,,FALSE)</f>
        <v/>
      </c>
      <c r="D178" s="952" t="str">
        <f t="array" ref="D178">XLOOKUP($A178,'Crop Chart'!$A$5:$A$201,'Crop Chart'!$E$5:$E$201,,FALSE)</f>
        <v/>
      </c>
      <c r="E178" s="951" t="str">
        <f t="array" ref="E178">XLOOKUP($A178,'Crop Chart'!$A$5:$A$201,'Crop Chart'!$I$5:$I$201,,FALSE)</f>
        <v/>
      </c>
      <c r="F178" s="951" t="str">
        <f t="array" ref="F178">XLOOKUP($A178,'Crop Chart'!$A$5:$A$201,'Crop Chart'!$P$5:$P$201,,FALSE)</f>
        <v/>
      </c>
      <c r="G178" s="951" t="str">
        <f t="array" ref="G178">XLOOKUP($A178,'Crop Chart'!$A$5:$A$201,'Crop Chart'!$Q$5:$Q$201,,FALSE)</f>
        <v/>
      </c>
      <c r="H178" s="951" t="str">
        <f t="array" ref="H178">XLOOKUP($A178,'Crop Chart'!$A$5:$A$201,'Crop Chart'!$Y$5:$Y$201,,FALSE)</f>
        <v/>
      </c>
      <c r="I178" s="951" t="str">
        <f t="array" ref="I178">XLOOKUP($A178,'Crop Chart'!$A$5:$A$201,'Crop Chart'!$X$5:$X$201,,FALSE)</f>
        <v/>
      </c>
      <c r="J178" s="951" t="str">
        <f t="array" ref="J178">'Crop Chart'!$H$2*12*B178/D178/F178*XLOOKUP(A178,'Crop Chart'!$A$5:$A$203,'Crop Chart'!$T$5:$T$203,,0)</f>
        <v>#DIV/0!</v>
      </c>
      <c r="K178" s="952" t="str">
        <f t="array" ref="K178">XLOOKUP($A178,'Crop Chart'!$A$5:$A$201,'Crop Chart'!$U$5:$U$201,,FALSE)</f>
        <v/>
      </c>
      <c r="L178" s="952" t="str">
        <f t="array" ref="L178">XLOOKUP($A178,'Crop Chart'!$A$5:$A$201,'Crop Chart'!$V$5:$V$201,,FALSE)</f>
        <v/>
      </c>
      <c r="M178" s="951" t="str">
        <f t="array" ref="M178">XLOOKUP($A178,'Crop Chart'!$A$5:$A$201,'Crop Chart'!$W$5:$W$201,,FALSE)</f>
        <v/>
      </c>
      <c r="N178" s="951" t="str">
        <f t="array" ref="N178">XLOOKUP($A178,'Crop Chart'!$A$5:$A$201,'Crop Chart'!$AA$5:$AA$201,,FALSE)</f>
        <v/>
      </c>
    </row>
    <row r="179" ht="15.75" customHeight="1">
      <c r="A179" s="954"/>
      <c r="B179" s="951" t="str">
        <f t="array" ref="B179">XLOOKUP($A179,'Crop Chart'!$A$5:$A$201,'Crop Chart'!$C$5:$C$201,,FALSE)</f>
        <v/>
      </c>
      <c r="C179" s="952" t="str">
        <f t="array" ref="C179">XLOOKUP($A179,'Crop Chart'!$A$5:$A$201,'Crop Chart'!$D$5:$D$201,,FALSE)</f>
        <v/>
      </c>
      <c r="D179" s="952" t="str">
        <f t="array" ref="D179">XLOOKUP($A179,'Crop Chart'!$A$5:$A$201,'Crop Chart'!$E$5:$E$201,,FALSE)</f>
        <v/>
      </c>
      <c r="E179" s="951" t="str">
        <f t="array" ref="E179">XLOOKUP($A179,'Crop Chart'!$A$5:$A$201,'Crop Chart'!$I$5:$I$201,,FALSE)</f>
        <v/>
      </c>
      <c r="F179" s="951" t="str">
        <f t="array" ref="F179">XLOOKUP($A179,'Crop Chart'!$A$5:$A$201,'Crop Chart'!$P$5:$P$201,,FALSE)</f>
        <v/>
      </c>
      <c r="G179" s="951" t="str">
        <f t="array" ref="G179">XLOOKUP($A179,'Crop Chart'!$A$5:$A$201,'Crop Chart'!$Q$5:$Q$201,,FALSE)</f>
        <v/>
      </c>
      <c r="H179" s="951" t="str">
        <f t="array" ref="H179">XLOOKUP($A179,'Crop Chart'!$A$5:$A$201,'Crop Chart'!$Y$5:$Y$201,,FALSE)</f>
        <v/>
      </c>
      <c r="I179" s="951" t="str">
        <f t="array" ref="I179">XLOOKUP($A179,'Crop Chart'!$A$5:$A$201,'Crop Chart'!$X$5:$X$201,,FALSE)</f>
        <v/>
      </c>
      <c r="J179" s="951" t="str">
        <f t="array" ref="J179">'Crop Chart'!$H$2*12*B179/D179/F179*XLOOKUP(A179,'Crop Chart'!$A$5:$A$203,'Crop Chart'!$T$5:$T$203,,0)</f>
        <v>#DIV/0!</v>
      </c>
      <c r="K179" s="952" t="str">
        <f t="array" ref="K179">XLOOKUP($A179,'Crop Chart'!$A$5:$A$201,'Crop Chart'!$U$5:$U$201,,FALSE)</f>
        <v/>
      </c>
      <c r="L179" s="952" t="str">
        <f t="array" ref="L179">XLOOKUP($A179,'Crop Chart'!$A$5:$A$201,'Crop Chart'!$V$5:$V$201,,FALSE)</f>
        <v/>
      </c>
      <c r="M179" s="951" t="str">
        <f t="array" ref="M179">XLOOKUP($A179,'Crop Chart'!$A$5:$A$201,'Crop Chart'!$W$5:$W$201,,FALSE)</f>
        <v/>
      </c>
      <c r="N179" s="951" t="str">
        <f t="array" ref="N179">XLOOKUP($A179,'Crop Chart'!$A$5:$A$201,'Crop Chart'!$AA$5:$AA$201,,FALSE)</f>
        <v/>
      </c>
    </row>
    <row r="180" ht="15.75" customHeight="1">
      <c r="A180" s="954"/>
      <c r="B180" s="951" t="str">
        <f t="array" ref="B180">XLOOKUP($A180,'Crop Chart'!$A$5:$A$201,'Crop Chart'!$C$5:$C$201,,FALSE)</f>
        <v/>
      </c>
      <c r="C180" s="952" t="str">
        <f t="array" ref="C180">XLOOKUP($A180,'Crop Chart'!$A$5:$A$201,'Crop Chart'!$D$5:$D$201,,FALSE)</f>
        <v/>
      </c>
      <c r="D180" s="952" t="str">
        <f t="array" ref="D180">XLOOKUP($A180,'Crop Chart'!$A$5:$A$201,'Crop Chart'!$E$5:$E$201,,FALSE)</f>
        <v/>
      </c>
      <c r="E180" s="951" t="str">
        <f t="array" ref="E180">XLOOKUP($A180,'Crop Chart'!$A$5:$A$201,'Crop Chart'!$I$5:$I$201,,FALSE)</f>
        <v/>
      </c>
      <c r="F180" s="951" t="str">
        <f t="array" ref="F180">XLOOKUP($A180,'Crop Chart'!$A$5:$A$201,'Crop Chart'!$P$5:$P$201,,FALSE)</f>
        <v/>
      </c>
      <c r="G180" s="951" t="str">
        <f t="array" ref="G180">XLOOKUP($A180,'Crop Chart'!$A$5:$A$201,'Crop Chart'!$Q$5:$Q$201,,FALSE)</f>
        <v/>
      </c>
      <c r="H180" s="951" t="str">
        <f t="array" ref="H180">XLOOKUP($A180,'Crop Chart'!$A$5:$A$201,'Crop Chart'!$Y$5:$Y$201,,FALSE)</f>
        <v/>
      </c>
      <c r="I180" s="951" t="str">
        <f t="array" ref="I180">XLOOKUP($A180,'Crop Chart'!$A$5:$A$201,'Crop Chart'!$X$5:$X$201,,FALSE)</f>
        <v/>
      </c>
      <c r="J180" s="951" t="str">
        <f t="array" ref="J180">'Crop Chart'!$H$2*12*B180/D180/F180*XLOOKUP(A180,'Crop Chart'!$A$5:$A$203,'Crop Chart'!$T$5:$T$203,,0)</f>
        <v>#DIV/0!</v>
      </c>
      <c r="K180" s="952" t="str">
        <f t="array" ref="K180">XLOOKUP($A180,'Crop Chart'!$A$5:$A$201,'Crop Chart'!$U$5:$U$201,,FALSE)</f>
        <v/>
      </c>
      <c r="L180" s="952" t="str">
        <f t="array" ref="L180">XLOOKUP($A180,'Crop Chart'!$A$5:$A$201,'Crop Chart'!$V$5:$V$201,,FALSE)</f>
        <v/>
      </c>
      <c r="M180" s="951" t="str">
        <f t="array" ref="M180">XLOOKUP($A180,'Crop Chart'!$A$5:$A$201,'Crop Chart'!$W$5:$W$201,,FALSE)</f>
        <v/>
      </c>
      <c r="N180" s="951" t="str">
        <f t="array" ref="N180">XLOOKUP($A180,'Crop Chart'!$A$5:$A$201,'Crop Chart'!$AA$5:$AA$201,,FALSE)</f>
        <v/>
      </c>
    </row>
    <row r="181" ht="15.75" customHeight="1">
      <c r="A181" s="954"/>
      <c r="B181" s="951" t="str">
        <f t="array" ref="B181">XLOOKUP($A181,'Crop Chart'!$A$5:$A$201,'Crop Chart'!$C$5:$C$201,,FALSE)</f>
        <v/>
      </c>
      <c r="C181" s="952" t="str">
        <f t="array" ref="C181">XLOOKUP($A181,'Crop Chart'!$A$5:$A$201,'Crop Chart'!$D$5:$D$201,,FALSE)</f>
        <v/>
      </c>
      <c r="D181" s="952" t="str">
        <f t="array" ref="D181">XLOOKUP($A181,'Crop Chart'!$A$5:$A$201,'Crop Chart'!$E$5:$E$201,,FALSE)</f>
        <v/>
      </c>
      <c r="E181" s="951" t="str">
        <f t="array" ref="E181">XLOOKUP($A181,'Crop Chart'!$A$5:$A$201,'Crop Chart'!$I$5:$I$201,,FALSE)</f>
        <v/>
      </c>
      <c r="F181" s="951" t="str">
        <f t="array" ref="F181">XLOOKUP($A181,'Crop Chart'!$A$5:$A$201,'Crop Chart'!$P$5:$P$201,,FALSE)</f>
        <v/>
      </c>
      <c r="G181" s="951" t="str">
        <f t="array" ref="G181">XLOOKUP($A181,'Crop Chart'!$A$5:$A$201,'Crop Chart'!$Q$5:$Q$201,,FALSE)</f>
        <v/>
      </c>
      <c r="H181" s="951" t="str">
        <f t="array" ref="H181">XLOOKUP($A181,'Crop Chart'!$A$5:$A$201,'Crop Chart'!$Y$5:$Y$201,,FALSE)</f>
        <v/>
      </c>
      <c r="I181" s="951" t="str">
        <f t="array" ref="I181">XLOOKUP($A181,'Crop Chart'!$A$5:$A$201,'Crop Chart'!$X$5:$X$201,,FALSE)</f>
        <v/>
      </c>
      <c r="J181" s="951" t="str">
        <f t="array" ref="J181">'Crop Chart'!$H$2*12*B181/D181/F181*XLOOKUP(A181,'Crop Chart'!$A$5:$A$203,'Crop Chart'!$T$5:$T$203,,0)</f>
        <v>#DIV/0!</v>
      </c>
      <c r="K181" s="952" t="str">
        <f t="array" ref="K181">XLOOKUP($A181,'Crop Chart'!$A$5:$A$201,'Crop Chart'!$U$5:$U$201,,FALSE)</f>
        <v/>
      </c>
      <c r="L181" s="952" t="str">
        <f t="array" ref="L181">XLOOKUP($A181,'Crop Chart'!$A$5:$A$201,'Crop Chart'!$V$5:$V$201,,FALSE)</f>
        <v/>
      </c>
      <c r="M181" s="951" t="str">
        <f t="array" ref="M181">XLOOKUP($A181,'Crop Chart'!$A$5:$A$201,'Crop Chart'!$W$5:$W$201,,FALSE)</f>
        <v/>
      </c>
      <c r="N181" s="951" t="str">
        <f t="array" ref="N181">XLOOKUP($A181,'Crop Chart'!$A$5:$A$201,'Crop Chart'!$AA$5:$AA$201,,FALSE)</f>
        <v/>
      </c>
    </row>
    <row r="182" ht="15.75" customHeight="1">
      <c r="A182" s="954"/>
      <c r="B182" s="951" t="str">
        <f t="array" ref="B182">XLOOKUP($A182,'Crop Chart'!$A$5:$A$201,'Crop Chart'!$C$5:$C$201,,FALSE)</f>
        <v/>
      </c>
      <c r="C182" s="952" t="str">
        <f t="array" ref="C182">XLOOKUP($A182,'Crop Chart'!$A$5:$A$201,'Crop Chart'!$D$5:$D$201,,FALSE)</f>
        <v/>
      </c>
      <c r="D182" s="952" t="str">
        <f t="array" ref="D182">XLOOKUP($A182,'Crop Chart'!$A$5:$A$201,'Crop Chart'!$E$5:$E$201,,FALSE)</f>
        <v/>
      </c>
      <c r="E182" s="951" t="str">
        <f t="array" ref="E182">XLOOKUP($A182,'Crop Chart'!$A$5:$A$201,'Crop Chart'!$I$5:$I$201,,FALSE)</f>
        <v/>
      </c>
      <c r="F182" s="951" t="str">
        <f t="array" ref="F182">XLOOKUP($A182,'Crop Chart'!$A$5:$A$201,'Crop Chart'!$P$5:$P$201,,FALSE)</f>
        <v/>
      </c>
      <c r="G182" s="951" t="str">
        <f t="array" ref="G182">XLOOKUP($A182,'Crop Chart'!$A$5:$A$201,'Crop Chart'!$Q$5:$Q$201,,FALSE)</f>
        <v/>
      </c>
      <c r="H182" s="951" t="str">
        <f t="array" ref="H182">XLOOKUP($A182,'Crop Chart'!$A$5:$A$201,'Crop Chart'!$Y$5:$Y$201,,FALSE)</f>
        <v/>
      </c>
      <c r="I182" s="951" t="str">
        <f t="array" ref="I182">XLOOKUP($A182,'Crop Chart'!$A$5:$A$201,'Crop Chart'!$X$5:$X$201,,FALSE)</f>
        <v/>
      </c>
      <c r="J182" s="951" t="str">
        <f t="array" ref="J182">'Crop Chart'!$H$2*12*B182/D182/F182*XLOOKUP(A182,'Crop Chart'!$A$5:$A$203,'Crop Chart'!$T$5:$T$203,,0)</f>
        <v>#DIV/0!</v>
      </c>
      <c r="K182" s="952" t="str">
        <f t="array" ref="K182">XLOOKUP($A182,'Crop Chart'!$A$5:$A$201,'Crop Chart'!$U$5:$U$201,,FALSE)</f>
        <v/>
      </c>
      <c r="L182" s="952" t="str">
        <f t="array" ref="L182">XLOOKUP($A182,'Crop Chart'!$A$5:$A$201,'Crop Chart'!$V$5:$V$201,,FALSE)</f>
        <v/>
      </c>
      <c r="M182" s="951" t="str">
        <f t="array" ref="M182">XLOOKUP($A182,'Crop Chart'!$A$5:$A$201,'Crop Chart'!$W$5:$W$201,,FALSE)</f>
        <v/>
      </c>
      <c r="N182" s="951" t="str">
        <f t="array" ref="N182">XLOOKUP($A182,'Crop Chart'!$A$5:$A$201,'Crop Chart'!$AA$5:$AA$201,,FALSE)</f>
        <v/>
      </c>
    </row>
    <row r="183" ht="15.75" customHeight="1">
      <c r="A183" s="954"/>
      <c r="B183" s="951" t="str">
        <f t="array" ref="B183">XLOOKUP($A183,'Crop Chart'!$A$5:$A$201,'Crop Chart'!$C$5:$C$201,,FALSE)</f>
        <v/>
      </c>
      <c r="C183" s="952" t="str">
        <f t="array" ref="C183">XLOOKUP($A183,'Crop Chart'!$A$5:$A$201,'Crop Chart'!$D$5:$D$201,,FALSE)</f>
        <v/>
      </c>
      <c r="D183" s="952" t="str">
        <f t="array" ref="D183">XLOOKUP($A183,'Crop Chart'!$A$5:$A$201,'Crop Chart'!$E$5:$E$201,,FALSE)</f>
        <v/>
      </c>
      <c r="E183" s="951" t="str">
        <f t="array" ref="E183">XLOOKUP($A183,'Crop Chart'!$A$5:$A$201,'Crop Chart'!$I$5:$I$201,,FALSE)</f>
        <v/>
      </c>
      <c r="F183" s="951" t="str">
        <f t="array" ref="F183">XLOOKUP($A183,'Crop Chart'!$A$5:$A$201,'Crop Chart'!$P$5:$P$201,,FALSE)</f>
        <v/>
      </c>
      <c r="G183" s="951" t="str">
        <f t="array" ref="G183">XLOOKUP($A183,'Crop Chart'!$A$5:$A$201,'Crop Chart'!$Q$5:$Q$201,,FALSE)</f>
        <v/>
      </c>
      <c r="H183" s="951" t="str">
        <f t="array" ref="H183">XLOOKUP($A183,'Crop Chart'!$A$5:$A$201,'Crop Chart'!$Y$5:$Y$201,,FALSE)</f>
        <v/>
      </c>
      <c r="I183" s="951" t="str">
        <f t="array" ref="I183">XLOOKUP($A183,'Crop Chart'!$A$5:$A$201,'Crop Chart'!$X$5:$X$201,,FALSE)</f>
        <v/>
      </c>
      <c r="J183" s="951" t="str">
        <f t="array" ref="J183">'Crop Chart'!$H$2*12*B183/D183/F183*XLOOKUP(A183,'Crop Chart'!$A$5:$A$203,'Crop Chart'!$T$5:$T$203,,0)</f>
        <v>#DIV/0!</v>
      </c>
      <c r="K183" s="952" t="str">
        <f t="array" ref="K183">XLOOKUP($A183,'Crop Chart'!$A$5:$A$201,'Crop Chart'!$U$5:$U$201,,FALSE)</f>
        <v/>
      </c>
      <c r="L183" s="952" t="str">
        <f t="array" ref="L183">XLOOKUP($A183,'Crop Chart'!$A$5:$A$201,'Crop Chart'!$V$5:$V$201,,FALSE)</f>
        <v/>
      </c>
      <c r="M183" s="951" t="str">
        <f t="array" ref="M183">XLOOKUP($A183,'Crop Chart'!$A$5:$A$201,'Crop Chart'!$W$5:$W$201,,FALSE)</f>
        <v/>
      </c>
      <c r="N183" s="951" t="str">
        <f t="array" ref="N183">XLOOKUP($A183,'Crop Chart'!$A$5:$A$201,'Crop Chart'!$AA$5:$AA$201,,FALSE)</f>
        <v/>
      </c>
    </row>
    <row r="184" ht="15.75" customHeight="1">
      <c r="A184" s="954"/>
      <c r="B184" s="951" t="str">
        <f t="array" ref="B184">XLOOKUP($A184,'Crop Chart'!$A$5:$A$201,'Crop Chart'!$C$5:$C$201,,FALSE)</f>
        <v/>
      </c>
      <c r="C184" s="952" t="str">
        <f t="array" ref="C184">XLOOKUP($A184,'Crop Chart'!$A$5:$A$201,'Crop Chart'!$D$5:$D$201,,FALSE)</f>
        <v/>
      </c>
      <c r="D184" s="952" t="str">
        <f t="array" ref="D184">XLOOKUP($A184,'Crop Chart'!$A$5:$A$201,'Crop Chart'!$E$5:$E$201,,FALSE)</f>
        <v/>
      </c>
      <c r="E184" s="951" t="str">
        <f t="array" ref="E184">XLOOKUP($A184,'Crop Chart'!$A$5:$A$201,'Crop Chart'!$I$5:$I$201,,FALSE)</f>
        <v/>
      </c>
      <c r="F184" s="951" t="str">
        <f t="array" ref="F184">XLOOKUP($A184,'Crop Chart'!$A$5:$A$201,'Crop Chart'!$P$5:$P$201,,FALSE)</f>
        <v/>
      </c>
      <c r="G184" s="951" t="str">
        <f t="array" ref="G184">XLOOKUP($A184,'Crop Chart'!$A$5:$A$201,'Crop Chart'!$Q$5:$Q$201,,FALSE)</f>
        <v/>
      </c>
      <c r="H184" s="951" t="str">
        <f t="array" ref="H184">XLOOKUP($A184,'Crop Chart'!$A$5:$A$201,'Crop Chart'!$Y$5:$Y$201,,FALSE)</f>
        <v/>
      </c>
      <c r="I184" s="951" t="str">
        <f t="array" ref="I184">XLOOKUP($A184,'Crop Chart'!$A$5:$A$201,'Crop Chart'!$X$5:$X$201,,FALSE)</f>
        <v/>
      </c>
      <c r="J184" s="951" t="str">
        <f t="array" ref="J184">'Crop Chart'!$H$2*12*B184/D184/F184*XLOOKUP(A184,'Crop Chart'!$A$5:$A$203,'Crop Chart'!$T$5:$T$203,,0)</f>
        <v>#DIV/0!</v>
      </c>
      <c r="K184" s="952" t="str">
        <f t="array" ref="K184">XLOOKUP($A184,'Crop Chart'!$A$5:$A$201,'Crop Chart'!$U$5:$U$201,,FALSE)</f>
        <v/>
      </c>
      <c r="L184" s="952" t="str">
        <f t="array" ref="L184">XLOOKUP($A184,'Crop Chart'!$A$5:$A$201,'Crop Chart'!$V$5:$V$201,,FALSE)</f>
        <v/>
      </c>
      <c r="M184" s="951" t="str">
        <f t="array" ref="M184">XLOOKUP($A184,'Crop Chart'!$A$5:$A$201,'Crop Chart'!$W$5:$W$201,,FALSE)</f>
        <v/>
      </c>
      <c r="N184" s="951" t="str">
        <f t="array" ref="N184">XLOOKUP($A184,'Crop Chart'!$A$5:$A$201,'Crop Chart'!$AA$5:$AA$201,,FALSE)</f>
        <v/>
      </c>
    </row>
    <row r="185" ht="15.75" customHeight="1">
      <c r="A185" s="954"/>
      <c r="B185" s="951" t="str">
        <f t="array" ref="B185">XLOOKUP($A185,'Crop Chart'!$A$5:$A$201,'Crop Chart'!$C$5:$C$201,,FALSE)</f>
        <v/>
      </c>
      <c r="C185" s="952" t="str">
        <f t="array" ref="C185">XLOOKUP($A185,'Crop Chart'!$A$5:$A$201,'Crop Chart'!$D$5:$D$201,,FALSE)</f>
        <v/>
      </c>
      <c r="D185" s="952" t="str">
        <f t="array" ref="D185">XLOOKUP($A185,'Crop Chart'!$A$5:$A$201,'Crop Chart'!$E$5:$E$201,,FALSE)</f>
        <v/>
      </c>
      <c r="E185" s="951" t="str">
        <f t="array" ref="E185">XLOOKUP($A185,'Crop Chart'!$A$5:$A$201,'Crop Chart'!$I$5:$I$201,,FALSE)</f>
        <v/>
      </c>
      <c r="F185" s="951" t="str">
        <f t="array" ref="F185">XLOOKUP($A185,'Crop Chart'!$A$5:$A$201,'Crop Chart'!$P$5:$P$201,,FALSE)</f>
        <v/>
      </c>
      <c r="G185" s="951" t="str">
        <f t="array" ref="G185">XLOOKUP($A185,'Crop Chart'!$A$5:$A$201,'Crop Chart'!$Q$5:$Q$201,,FALSE)</f>
        <v/>
      </c>
      <c r="H185" s="951" t="str">
        <f t="array" ref="H185">XLOOKUP($A185,'Crop Chart'!$A$5:$A$201,'Crop Chart'!$Y$5:$Y$201,,FALSE)</f>
        <v/>
      </c>
      <c r="I185" s="951" t="str">
        <f t="array" ref="I185">XLOOKUP($A185,'Crop Chart'!$A$5:$A$201,'Crop Chart'!$X$5:$X$201,,FALSE)</f>
        <v/>
      </c>
      <c r="J185" s="951" t="str">
        <f t="array" ref="J185">'Crop Chart'!$H$2*12*B185/D185/F185*XLOOKUP(A185,'Crop Chart'!$A$5:$A$203,'Crop Chart'!$T$5:$T$203,,0)</f>
        <v>#DIV/0!</v>
      </c>
      <c r="K185" s="952" t="str">
        <f t="array" ref="K185">XLOOKUP($A185,'Crop Chart'!$A$5:$A$201,'Crop Chart'!$U$5:$U$201,,FALSE)</f>
        <v/>
      </c>
      <c r="L185" s="952" t="str">
        <f t="array" ref="L185">XLOOKUP($A185,'Crop Chart'!$A$5:$A$201,'Crop Chart'!$V$5:$V$201,,FALSE)</f>
        <v/>
      </c>
      <c r="M185" s="951" t="str">
        <f t="array" ref="M185">XLOOKUP($A185,'Crop Chart'!$A$5:$A$201,'Crop Chart'!$W$5:$W$201,,FALSE)</f>
        <v/>
      </c>
      <c r="N185" s="951" t="str">
        <f t="array" ref="N185">XLOOKUP($A185,'Crop Chart'!$A$5:$A$201,'Crop Chart'!$AA$5:$AA$201,,FALSE)</f>
        <v/>
      </c>
    </row>
    <row r="186" ht="15.75" customHeight="1">
      <c r="A186" s="954"/>
      <c r="B186" s="951" t="str">
        <f t="array" ref="B186">XLOOKUP($A186,'Crop Chart'!$A$5:$A$201,'Crop Chart'!$C$5:$C$201,,FALSE)</f>
        <v/>
      </c>
      <c r="C186" s="952" t="str">
        <f t="array" ref="C186">XLOOKUP($A186,'Crop Chart'!$A$5:$A$201,'Crop Chart'!$D$5:$D$201,,FALSE)</f>
        <v/>
      </c>
      <c r="D186" s="952" t="str">
        <f t="array" ref="D186">XLOOKUP($A186,'Crop Chart'!$A$5:$A$201,'Crop Chart'!$E$5:$E$201,,FALSE)</f>
        <v/>
      </c>
      <c r="E186" s="951" t="str">
        <f t="array" ref="E186">XLOOKUP($A186,'Crop Chart'!$A$5:$A$201,'Crop Chart'!$I$5:$I$201,,FALSE)</f>
        <v/>
      </c>
      <c r="F186" s="951" t="str">
        <f t="array" ref="F186">XLOOKUP($A186,'Crop Chart'!$A$5:$A$201,'Crop Chart'!$P$5:$P$201,,FALSE)</f>
        <v/>
      </c>
      <c r="G186" s="951" t="str">
        <f t="array" ref="G186">XLOOKUP($A186,'Crop Chart'!$A$5:$A$201,'Crop Chart'!$Q$5:$Q$201,,FALSE)</f>
        <v/>
      </c>
      <c r="H186" s="951" t="str">
        <f t="array" ref="H186">XLOOKUP($A186,'Crop Chart'!$A$5:$A$201,'Crop Chart'!$Y$5:$Y$201,,FALSE)</f>
        <v/>
      </c>
      <c r="I186" s="951" t="str">
        <f t="array" ref="I186">XLOOKUP($A186,'Crop Chart'!$A$5:$A$201,'Crop Chart'!$X$5:$X$201,,FALSE)</f>
        <v/>
      </c>
      <c r="J186" s="951" t="str">
        <f t="array" ref="J186">'Crop Chart'!$H$2*12*B186/D186/F186*XLOOKUP(A186,'Crop Chart'!$A$5:$A$203,'Crop Chart'!$T$5:$T$203,,0)</f>
        <v>#DIV/0!</v>
      </c>
      <c r="K186" s="952" t="str">
        <f t="array" ref="K186">XLOOKUP($A186,'Crop Chart'!$A$5:$A$201,'Crop Chart'!$U$5:$U$201,,FALSE)</f>
        <v/>
      </c>
      <c r="L186" s="952" t="str">
        <f t="array" ref="L186">XLOOKUP($A186,'Crop Chart'!$A$5:$A$201,'Crop Chart'!$V$5:$V$201,,FALSE)</f>
        <v/>
      </c>
      <c r="M186" s="951" t="str">
        <f t="array" ref="M186">XLOOKUP($A186,'Crop Chart'!$A$5:$A$201,'Crop Chart'!$W$5:$W$201,,FALSE)</f>
        <v/>
      </c>
      <c r="N186" s="951" t="str">
        <f t="array" ref="N186">XLOOKUP($A186,'Crop Chart'!$A$5:$A$201,'Crop Chart'!$AA$5:$AA$201,,FALSE)</f>
        <v/>
      </c>
    </row>
    <row r="187" ht="15.75" customHeight="1">
      <c r="A187" s="954"/>
      <c r="B187" s="951" t="str">
        <f t="array" ref="B187">XLOOKUP($A187,'Crop Chart'!$A$5:$A$201,'Crop Chart'!$C$5:$C$201,,FALSE)</f>
        <v/>
      </c>
      <c r="C187" s="952" t="str">
        <f t="array" ref="C187">XLOOKUP($A187,'Crop Chart'!$A$5:$A$201,'Crop Chart'!$D$5:$D$201,,FALSE)</f>
        <v/>
      </c>
      <c r="D187" s="952" t="str">
        <f t="array" ref="D187">XLOOKUP($A187,'Crop Chart'!$A$5:$A$201,'Crop Chart'!$E$5:$E$201,,FALSE)</f>
        <v/>
      </c>
      <c r="E187" s="951" t="str">
        <f t="array" ref="E187">XLOOKUP($A187,'Crop Chart'!$A$5:$A$201,'Crop Chart'!$I$5:$I$201,,FALSE)</f>
        <v/>
      </c>
      <c r="F187" s="951" t="str">
        <f t="array" ref="F187">XLOOKUP($A187,'Crop Chart'!$A$5:$A$201,'Crop Chart'!$P$5:$P$201,,FALSE)</f>
        <v/>
      </c>
      <c r="G187" s="951" t="str">
        <f t="array" ref="G187">XLOOKUP($A187,'Crop Chart'!$A$5:$A$201,'Crop Chart'!$Q$5:$Q$201,,FALSE)</f>
        <v/>
      </c>
      <c r="H187" s="951" t="str">
        <f t="array" ref="H187">XLOOKUP($A187,'Crop Chart'!$A$5:$A$201,'Crop Chart'!$Y$5:$Y$201,,FALSE)</f>
        <v/>
      </c>
      <c r="I187" s="951" t="str">
        <f t="array" ref="I187">XLOOKUP($A187,'Crop Chart'!$A$5:$A$201,'Crop Chart'!$X$5:$X$201,,FALSE)</f>
        <v/>
      </c>
      <c r="J187" s="951" t="str">
        <f t="array" ref="J187">'Crop Chart'!$H$2*12*B187/D187/F187*XLOOKUP(A187,'Crop Chart'!$A$5:$A$203,'Crop Chart'!$T$5:$T$203,,0)</f>
        <v>#DIV/0!</v>
      </c>
      <c r="K187" s="952" t="str">
        <f t="array" ref="K187">XLOOKUP($A187,'Crop Chart'!$A$5:$A$201,'Crop Chart'!$U$5:$U$201,,FALSE)</f>
        <v/>
      </c>
      <c r="L187" s="952" t="str">
        <f t="array" ref="L187">XLOOKUP($A187,'Crop Chart'!$A$5:$A$201,'Crop Chart'!$V$5:$V$201,,FALSE)</f>
        <v/>
      </c>
      <c r="M187" s="951" t="str">
        <f t="array" ref="M187">XLOOKUP($A187,'Crop Chart'!$A$5:$A$201,'Crop Chart'!$W$5:$W$201,,FALSE)</f>
        <v/>
      </c>
      <c r="N187" s="951" t="str">
        <f t="array" ref="N187">XLOOKUP($A187,'Crop Chart'!$A$5:$A$201,'Crop Chart'!$AA$5:$AA$201,,FALSE)</f>
        <v/>
      </c>
    </row>
    <row r="188" ht="15.75" customHeight="1">
      <c r="A188" s="954"/>
      <c r="B188" s="951" t="str">
        <f t="array" ref="B188">XLOOKUP($A188,'Crop Chart'!$A$5:$A$201,'Crop Chart'!$C$5:$C$201,,FALSE)</f>
        <v/>
      </c>
      <c r="C188" s="952" t="str">
        <f t="array" ref="C188">XLOOKUP($A188,'Crop Chart'!$A$5:$A$201,'Crop Chart'!$D$5:$D$201,,FALSE)</f>
        <v/>
      </c>
      <c r="D188" s="952" t="str">
        <f t="array" ref="D188">XLOOKUP($A188,'Crop Chart'!$A$5:$A$201,'Crop Chart'!$E$5:$E$201,,FALSE)</f>
        <v/>
      </c>
      <c r="E188" s="951" t="str">
        <f t="array" ref="E188">XLOOKUP($A188,'Crop Chart'!$A$5:$A$201,'Crop Chart'!$I$5:$I$201,,FALSE)</f>
        <v/>
      </c>
      <c r="F188" s="951" t="str">
        <f t="array" ref="F188">XLOOKUP($A188,'Crop Chart'!$A$5:$A$201,'Crop Chart'!$P$5:$P$201,,FALSE)</f>
        <v/>
      </c>
      <c r="G188" s="951" t="str">
        <f t="array" ref="G188">XLOOKUP($A188,'Crop Chart'!$A$5:$A$201,'Crop Chart'!$Q$5:$Q$201,,FALSE)</f>
        <v/>
      </c>
      <c r="H188" s="951" t="str">
        <f t="array" ref="H188">XLOOKUP($A188,'Crop Chart'!$A$5:$A$201,'Crop Chart'!$Y$5:$Y$201,,FALSE)</f>
        <v/>
      </c>
      <c r="I188" s="951" t="str">
        <f t="array" ref="I188">XLOOKUP($A188,'Crop Chart'!$A$5:$A$201,'Crop Chart'!$X$5:$X$201,,FALSE)</f>
        <v/>
      </c>
      <c r="J188" s="951" t="str">
        <f t="array" ref="J188">'Crop Chart'!$H$2*12*B188/D188/F188*XLOOKUP(A188,'Crop Chart'!$A$5:$A$203,'Crop Chart'!$T$5:$T$203,,0)</f>
        <v>#DIV/0!</v>
      </c>
      <c r="K188" s="952" t="str">
        <f t="array" ref="K188">XLOOKUP($A188,'Crop Chart'!$A$5:$A$201,'Crop Chart'!$U$5:$U$201,,FALSE)</f>
        <v/>
      </c>
      <c r="L188" s="952" t="str">
        <f t="array" ref="L188">XLOOKUP($A188,'Crop Chart'!$A$5:$A$201,'Crop Chart'!$V$5:$V$201,,FALSE)</f>
        <v/>
      </c>
      <c r="M188" s="951" t="str">
        <f t="array" ref="M188">XLOOKUP($A188,'Crop Chart'!$A$5:$A$201,'Crop Chart'!$W$5:$W$201,,FALSE)</f>
        <v/>
      </c>
      <c r="N188" s="951" t="str">
        <f t="array" ref="N188">XLOOKUP($A188,'Crop Chart'!$A$5:$A$201,'Crop Chart'!$AA$5:$AA$201,,FALSE)</f>
        <v/>
      </c>
    </row>
    <row r="189" ht="15.75" customHeight="1">
      <c r="A189" s="954"/>
      <c r="B189" s="951" t="str">
        <f t="array" ref="B189">XLOOKUP($A189,'Crop Chart'!$A$5:$A$201,'Crop Chart'!$C$5:$C$201,,FALSE)</f>
        <v/>
      </c>
      <c r="C189" s="952" t="str">
        <f t="array" ref="C189">XLOOKUP($A189,'Crop Chart'!$A$5:$A$201,'Crop Chart'!$D$5:$D$201,,FALSE)</f>
        <v/>
      </c>
      <c r="D189" s="952" t="str">
        <f t="array" ref="D189">XLOOKUP($A189,'Crop Chart'!$A$5:$A$201,'Crop Chart'!$E$5:$E$201,,FALSE)</f>
        <v/>
      </c>
      <c r="E189" s="951" t="str">
        <f t="array" ref="E189">XLOOKUP($A189,'Crop Chart'!$A$5:$A$201,'Crop Chart'!$I$5:$I$201,,FALSE)</f>
        <v/>
      </c>
      <c r="F189" s="951" t="str">
        <f t="array" ref="F189">XLOOKUP($A189,'Crop Chart'!$A$5:$A$201,'Crop Chart'!$P$5:$P$201,,FALSE)</f>
        <v/>
      </c>
      <c r="G189" s="951" t="str">
        <f t="array" ref="G189">XLOOKUP($A189,'Crop Chart'!$A$5:$A$201,'Crop Chart'!$Q$5:$Q$201,,FALSE)</f>
        <v/>
      </c>
      <c r="H189" s="951" t="str">
        <f t="array" ref="H189">XLOOKUP($A189,'Crop Chart'!$A$5:$A$201,'Crop Chart'!$Y$5:$Y$201,,FALSE)</f>
        <v/>
      </c>
      <c r="I189" s="951" t="str">
        <f t="array" ref="I189">XLOOKUP($A189,'Crop Chart'!$A$5:$A$201,'Crop Chart'!$X$5:$X$201,,FALSE)</f>
        <v/>
      </c>
      <c r="J189" s="951" t="str">
        <f t="array" ref="J189">'Crop Chart'!$H$2*12*B189/D189/F189*XLOOKUP(A189,'Crop Chart'!$A$5:$A$203,'Crop Chart'!$T$5:$T$203,,0)</f>
        <v>#DIV/0!</v>
      </c>
      <c r="K189" s="952" t="str">
        <f t="array" ref="K189">XLOOKUP($A189,'Crop Chart'!$A$5:$A$201,'Crop Chart'!$U$5:$U$201,,FALSE)</f>
        <v/>
      </c>
      <c r="L189" s="952" t="str">
        <f t="array" ref="L189">XLOOKUP($A189,'Crop Chart'!$A$5:$A$201,'Crop Chart'!$V$5:$V$201,,FALSE)</f>
        <v/>
      </c>
      <c r="M189" s="951" t="str">
        <f t="array" ref="M189">XLOOKUP($A189,'Crop Chart'!$A$5:$A$201,'Crop Chart'!$W$5:$W$201,,FALSE)</f>
        <v/>
      </c>
      <c r="N189" s="951" t="str">
        <f t="array" ref="N189">XLOOKUP($A189,'Crop Chart'!$A$5:$A$201,'Crop Chart'!$AA$5:$AA$201,,FALSE)</f>
        <v/>
      </c>
    </row>
    <row r="190" ht="15.75" customHeight="1">
      <c r="A190" s="954"/>
      <c r="B190" s="951" t="str">
        <f t="array" ref="B190">XLOOKUP($A190,'Crop Chart'!$A$5:$A$201,'Crop Chart'!$C$5:$C$201,,FALSE)</f>
        <v/>
      </c>
      <c r="C190" s="952" t="str">
        <f t="array" ref="C190">XLOOKUP($A190,'Crop Chart'!$A$5:$A$201,'Crop Chart'!$D$5:$D$201,,FALSE)</f>
        <v/>
      </c>
      <c r="D190" s="952" t="str">
        <f t="array" ref="D190">XLOOKUP($A190,'Crop Chart'!$A$5:$A$201,'Crop Chart'!$E$5:$E$201,,FALSE)</f>
        <v/>
      </c>
      <c r="E190" s="951" t="str">
        <f t="array" ref="E190">XLOOKUP($A190,'Crop Chart'!$A$5:$A$201,'Crop Chart'!$I$5:$I$201,,FALSE)</f>
        <v/>
      </c>
      <c r="F190" s="951" t="str">
        <f t="array" ref="F190">XLOOKUP($A190,'Crop Chart'!$A$5:$A$201,'Crop Chart'!$P$5:$P$201,,FALSE)</f>
        <v/>
      </c>
      <c r="G190" s="951" t="str">
        <f t="array" ref="G190">XLOOKUP($A190,'Crop Chart'!$A$5:$A$201,'Crop Chart'!$Q$5:$Q$201,,FALSE)</f>
        <v/>
      </c>
      <c r="H190" s="951" t="str">
        <f t="array" ref="H190">XLOOKUP($A190,'Crop Chart'!$A$5:$A$201,'Crop Chart'!$Y$5:$Y$201,,FALSE)</f>
        <v/>
      </c>
      <c r="I190" s="951" t="str">
        <f t="array" ref="I190">XLOOKUP($A190,'Crop Chart'!$A$5:$A$201,'Crop Chart'!$X$5:$X$201,,FALSE)</f>
        <v/>
      </c>
      <c r="J190" s="951" t="str">
        <f t="array" ref="J190">'Crop Chart'!$H$2*12*B190/D190/F190*XLOOKUP(A190,'Crop Chart'!$A$5:$A$203,'Crop Chart'!$T$5:$T$203,,0)</f>
        <v>#DIV/0!</v>
      </c>
      <c r="K190" s="952" t="str">
        <f t="array" ref="K190">XLOOKUP($A190,'Crop Chart'!$A$5:$A$201,'Crop Chart'!$U$5:$U$201,,FALSE)</f>
        <v/>
      </c>
      <c r="L190" s="952" t="str">
        <f t="array" ref="L190">XLOOKUP($A190,'Crop Chart'!$A$5:$A$201,'Crop Chart'!$V$5:$V$201,,FALSE)</f>
        <v/>
      </c>
      <c r="M190" s="951" t="str">
        <f t="array" ref="M190">XLOOKUP($A190,'Crop Chart'!$A$5:$A$201,'Crop Chart'!$W$5:$W$201,,FALSE)</f>
        <v/>
      </c>
      <c r="N190" s="951" t="str">
        <f t="array" ref="N190">XLOOKUP($A190,'Crop Chart'!$A$5:$A$201,'Crop Chart'!$AA$5:$AA$201,,FALSE)</f>
        <v/>
      </c>
    </row>
    <row r="191" ht="15.75" customHeight="1">
      <c r="A191" s="954"/>
      <c r="B191" s="951" t="str">
        <f t="array" ref="B191">XLOOKUP($A191,'Crop Chart'!$A$5:$A$201,'Crop Chart'!$C$5:$C$201,,FALSE)</f>
        <v/>
      </c>
      <c r="C191" s="952" t="str">
        <f t="array" ref="C191">XLOOKUP($A191,'Crop Chart'!$A$5:$A$201,'Crop Chart'!$D$5:$D$201,,FALSE)</f>
        <v/>
      </c>
      <c r="D191" s="952" t="str">
        <f t="array" ref="D191">XLOOKUP($A191,'Crop Chart'!$A$5:$A$201,'Crop Chart'!$E$5:$E$201,,FALSE)</f>
        <v/>
      </c>
      <c r="E191" s="951" t="str">
        <f t="array" ref="E191">XLOOKUP($A191,'Crop Chart'!$A$5:$A$201,'Crop Chart'!$I$5:$I$201,,FALSE)</f>
        <v/>
      </c>
      <c r="F191" s="951" t="str">
        <f t="array" ref="F191">XLOOKUP($A191,'Crop Chart'!$A$5:$A$201,'Crop Chart'!$P$5:$P$201,,FALSE)</f>
        <v/>
      </c>
      <c r="G191" s="951" t="str">
        <f t="array" ref="G191">XLOOKUP($A191,'Crop Chart'!$A$5:$A$201,'Crop Chart'!$Q$5:$Q$201,,FALSE)</f>
        <v/>
      </c>
      <c r="H191" s="951" t="str">
        <f t="array" ref="H191">XLOOKUP($A191,'Crop Chart'!$A$5:$A$201,'Crop Chart'!$Y$5:$Y$201,,FALSE)</f>
        <v/>
      </c>
      <c r="I191" s="951" t="str">
        <f t="array" ref="I191">XLOOKUP($A191,'Crop Chart'!$A$5:$A$201,'Crop Chart'!$X$5:$X$201,,FALSE)</f>
        <v/>
      </c>
      <c r="J191" s="951" t="str">
        <f t="array" ref="J191">'Crop Chart'!$H$2*12*B191/D191/F191*XLOOKUP(A191,'Crop Chart'!$A$5:$A$203,'Crop Chart'!$T$5:$T$203,,0)</f>
        <v>#DIV/0!</v>
      </c>
      <c r="K191" s="952" t="str">
        <f t="array" ref="K191">XLOOKUP($A191,'Crop Chart'!$A$5:$A$201,'Crop Chart'!$U$5:$U$201,,FALSE)</f>
        <v/>
      </c>
      <c r="L191" s="952" t="str">
        <f t="array" ref="L191">XLOOKUP($A191,'Crop Chart'!$A$5:$A$201,'Crop Chart'!$V$5:$V$201,,FALSE)</f>
        <v/>
      </c>
      <c r="M191" s="951" t="str">
        <f t="array" ref="M191">XLOOKUP($A191,'Crop Chart'!$A$5:$A$201,'Crop Chart'!$W$5:$W$201,,FALSE)</f>
        <v/>
      </c>
      <c r="N191" s="951" t="str">
        <f t="array" ref="N191">XLOOKUP($A191,'Crop Chart'!$A$5:$A$201,'Crop Chart'!$AA$5:$AA$201,,FALSE)</f>
        <v/>
      </c>
    </row>
    <row r="192" ht="15.75" customHeight="1">
      <c r="A192" s="954"/>
      <c r="B192" s="951" t="str">
        <f t="array" ref="B192">XLOOKUP($A192,'Crop Chart'!$A$5:$A$201,'Crop Chart'!$C$5:$C$201,,FALSE)</f>
        <v/>
      </c>
      <c r="C192" s="952" t="str">
        <f t="array" ref="C192">XLOOKUP($A192,'Crop Chart'!$A$5:$A$201,'Crop Chart'!$D$5:$D$201,,FALSE)</f>
        <v/>
      </c>
      <c r="D192" s="952" t="str">
        <f t="array" ref="D192">XLOOKUP($A192,'Crop Chart'!$A$5:$A$201,'Crop Chart'!$E$5:$E$201,,FALSE)</f>
        <v/>
      </c>
      <c r="E192" s="951" t="str">
        <f t="array" ref="E192">XLOOKUP($A192,'Crop Chart'!$A$5:$A$201,'Crop Chart'!$I$5:$I$201,,FALSE)</f>
        <v/>
      </c>
      <c r="F192" s="951" t="str">
        <f t="array" ref="F192">XLOOKUP($A192,'Crop Chart'!$A$5:$A$201,'Crop Chart'!$P$5:$P$201,,FALSE)</f>
        <v/>
      </c>
      <c r="G192" s="951" t="str">
        <f t="array" ref="G192">XLOOKUP($A192,'Crop Chart'!$A$5:$A$201,'Crop Chart'!$Q$5:$Q$201,,FALSE)</f>
        <v/>
      </c>
      <c r="H192" s="951" t="str">
        <f t="array" ref="H192">XLOOKUP($A192,'Crop Chart'!$A$5:$A$201,'Crop Chart'!$Y$5:$Y$201,,FALSE)</f>
        <v/>
      </c>
      <c r="I192" s="951" t="str">
        <f t="array" ref="I192">XLOOKUP($A192,'Crop Chart'!$A$5:$A$201,'Crop Chart'!$X$5:$X$201,,FALSE)</f>
        <v/>
      </c>
      <c r="J192" s="951" t="str">
        <f t="array" ref="J192">'Crop Chart'!$H$2*12*B192/D192/F192*XLOOKUP(A192,'Crop Chart'!$A$5:$A$203,'Crop Chart'!$T$5:$T$203,,0)</f>
        <v>#DIV/0!</v>
      </c>
      <c r="K192" s="952" t="str">
        <f t="array" ref="K192">XLOOKUP($A192,'Crop Chart'!$A$5:$A$201,'Crop Chart'!$U$5:$U$201,,FALSE)</f>
        <v/>
      </c>
      <c r="L192" s="952" t="str">
        <f t="array" ref="L192">XLOOKUP($A192,'Crop Chart'!$A$5:$A$201,'Crop Chart'!$V$5:$V$201,,FALSE)</f>
        <v/>
      </c>
      <c r="M192" s="951" t="str">
        <f t="array" ref="M192">XLOOKUP($A192,'Crop Chart'!$A$5:$A$201,'Crop Chart'!$W$5:$W$201,,FALSE)</f>
        <v/>
      </c>
      <c r="N192" s="951" t="str">
        <f t="array" ref="N192">XLOOKUP($A192,'Crop Chart'!$A$5:$A$201,'Crop Chart'!$AA$5:$AA$201,,FALSE)</f>
        <v/>
      </c>
    </row>
    <row r="193" ht="15.75" customHeight="1">
      <c r="A193" s="954"/>
      <c r="B193" s="951" t="str">
        <f t="array" ref="B193">XLOOKUP($A193,'Crop Chart'!$A$5:$A$201,'Crop Chart'!$C$5:$C$201,,FALSE)</f>
        <v/>
      </c>
      <c r="C193" s="952" t="str">
        <f t="array" ref="C193">XLOOKUP($A193,'Crop Chart'!$A$5:$A$201,'Crop Chart'!$D$5:$D$201,,FALSE)</f>
        <v/>
      </c>
      <c r="D193" s="952" t="str">
        <f t="array" ref="D193">XLOOKUP($A193,'Crop Chart'!$A$5:$A$201,'Crop Chart'!$E$5:$E$201,,FALSE)</f>
        <v/>
      </c>
      <c r="E193" s="951" t="str">
        <f t="array" ref="E193">XLOOKUP($A193,'Crop Chart'!$A$5:$A$201,'Crop Chart'!$I$5:$I$201,,FALSE)</f>
        <v/>
      </c>
      <c r="F193" s="951" t="str">
        <f t="array" ref="F193">XLOOKUP($A193,'Crop Chart'!$A$5:$A$201,'Crop Chart'!$P$5:$P$201,,FALSE)</f>
        <v/>
      </c>
      <c r="G193" s="951" t="str">
        <f t="array" ref="G193">XLOOKUP($A193,'Crop Chart'!$A$5:$A$201,'Crop Chart'!$Q$5:$Q$201,,FALSE)</f>
        <v/>
      </c>
      <c r="H193" s="951" t="str">
        <f t="array" ref="H193">XLOOKUP($A193,'Crop Chart'!$A$5:$A$201,'Crop Chart'!$Y$5:$Y$201,,FALSE)</f>
        <v/>
      </c>
      <c r="I193" s="951" t="str">
        <f t="array" ref="I193">XLOOKUP($A193,'Crop Chart'!$A$5:$A$201,'Crop Chart'!$X$5:$X$201,,FALSE)</f>
        <v/>
      </c>
      <c r="J193" s="951" t="str">
        <f t="array" ref="J193">'Crop Chart'!$H$2*12*B193/D193/F193*XLOOKUP(A193,'Crop Chart'!$A$5:$A$203,'Crop Chart'!$T$5:$T$203,,0)</f>
        <v>#DIV/0!</v>
      </c>
      <c r="K193" s="952" t="str">
        <f t="array" ref="K193">XLOOKUP($A193,'Crop Chart'!$A$5:$A$201,'Crop Chart'!$U$5:$U$201,,FALSE)</f>
        <v/>
      </c>
      <c r="L193" s="952" t="str">
        <f t="array" ref="L193">XLOOKUP($A193,'Crop Chart'!$A$5:$A$201,'Crop Chart'!$V$5:$V$201,,FALSE)</f>
        <v/>
      </c>
      <c r="M193" s="951" t="str">
        <f t="array" ref="M193">XLOOKUP($A193,'Crop Chart'!$A$5:$A$201,'Crop Chart'!$W$5:$W$201,,FALSE)</f>
        <v/>
      </c>
      <c r="N193" s="951" t="str">
        <f t="array" ref="N193">XLOOKUP($A193,'Crop Chart'!$A$5:$A$201,'Crop Chart'!$AA$5:$AA$201,,FALSE)</f>
        <v/>
      </c>
    </row>
    <row r="194" ht="15.75" customHeight="1">
      <c r="A194" s="954"/>
      <c r="B194" s="951" t="str">
        <f t="array" ref="B194">XLOOKUP($A194,'Crop Chart'!$A$5:$A$201,'Crop Chart'!$C$5:$C$201,,FALSE)</f>
        <v/>
      </c>
      <c r="C194" s="952" t="str">
        <f t="array" ref="C194">XLOOKUP($A194,'Crop Chart'!$A$5:$A$201,'Crop Chart'!$D$5:$D$201,,FALSE)</f>
        <v/>
      </c>
      <c r="D194" s="952" t="str">
        <f t="array" ref="D194">XLOOKUP($A194,'Crop Chart'!$A$5:$A$201,'Crop Chart'!$E$5:$E$201,,FALSE)</f>
        <v/>
      </c>
      <c r="E194" s="951" t="str">
        <f t="array" ref="E194">XLOOKUP($A194,'Crop Chart'!$A$5:$A$201,'Crop Chart'!$I$5:$I$201,,FALSE)</f>
        <v/>
      </c>
      <c r="F194" s="951" t="str">
        <f t="array" ref="F194">XLOOKUP($A194,'Crop Chart'!$A$5:$A$201,'Crop Chart'!$P$5:$P$201,,FALSE)</f>
        <v/>
      </c>
      <c r="G194" s="951" t="str">
        <f t="array" ref="G194">XLOOKUP($A194,'Crop Chart'!$A$5:$A$201,'Crop Chart'!$Q$5:$Q$201,,FALSE)</f>
        <v/>
      </c>
      <c r="H194" s="951" t="str">
        <f t="array" ref="H194">XLOOKUP($A194,'Crop Chart'!$A$5:$A$201,'Crop Chart'!$Y$5:$Y$201,,FALSE)</f>
        <v/>
      </c>
      <c r="I194" s="951" t="str">
        <f t="array" ref="I194">XLOOKUP($A194,'Crop Chart'!$A$5:$A$201,'Crop Chart'!$X$5:$X$201,,FALSE)</f>
        <v/>
      </c>
      <c r="J194" s="951" t="str">
        <f t="array" ref="J194">'Crop Chart'!$H$2*12*B194/D194/F194*XLOOKUP(A194,'Crop Chart'!$A$5:$A$203,'Crop Chart'!$T$5:$T$203,,0)</f>
        <v>#DIV/0!</v>
      </c>
      <c r="K194" s="952" t="str">
        <f t="array" ref="K194">XLOOKUP($A194,'Crop Chart'!$A$5:$A$201,'Crop Chart'!$U$5:$U$201,,FALSE)</f>
        <v/>
      </c>
      <c r="L194" s="952" t="str">
        <f t="array" ref="L194">XLOOKUP($A194,'Crop Chart'!$A$5:$A$201,'Crop Chart'!$V$5:$V$201,,FALSE)</f>
        <v/>
      </c>
      <c r="M194" s="951" t="str">
        <f t="array" ref="M194">XLOOKUP($A194,'Crop Chart'!$A$5:$A$201,'Crop Chart'!$W$5:$W$201,,FALSE)</f>
        <v/>
      </c>
      <c r="N194" s="951" t="str">
        <f t="array" ref="N194">XLOOKUP($A194,'Crop Chart'!$A$5:$A$201,'Crop Chart'!$AA$5:$AA$201,,FALSE)</f>
        <v/>
      </c>
    </row>
    <row r="195" ht="15.75" customHeight="1">
      <c r="A195" s="954"/>
      <c r="B195" s="951" t="str">
        <f t="array" ref="B195">XLOOKUP($A195,'Crop Chart'!$A$5:$A$201,'Crop Chart'!$C$5:$C$201,,FALSE)</f>
        <v/>
      </c>
      <c r="C195" s="952" t="str">
        <f t="array" ref="C195">XLOOKUP($A195,'Crop Chart'!$A$5:$A$201,'Crop Chart'!$D$5:$D$201,,FALSE)</f>
        <v/>
      </c>
      <c r="D195" s="952" t="str">
        <f t="array" ref="D195">XLOOKUP($A195,'Crop Chart'!$A$5:$A$201,'Crop Chart'!$E$5:$E$201,,FALSE)</f>
        <v/>
      </c>
      <c r="E195" s="951" t="str">
        <f t="array" ref="E195">XLOOKUP($A195,'Crop Chart'!$A$5:$A$201,'Crop Chart'!$I$5:$I$201,,FALSE)</f>
        <v/>
      </c>
      <c r="F195" s="951" t="str">
        <f t="array" ref="F195">XLOOKUP($A195,'Crop Chart'!$A$5:$A$201,'Crop Chart'!$P$5:$P$201,,FALSE)</f>
        <v/>
      </c>
      <c r="G195" s="951" t="str">
        <f t="array" ref="G195">XLOOKUP($A195,'Crop Chart'!$A$5:$A$201,'Crop Chart'!$Q$5:$Q$201,,FALSE)</f>
        <v/>
      </c>
      <c r="H195" s="951" t="str">
        <f t="array" ref="H195">XLOOKUP($A195,'Crop Chart'!$A$5:$A$201,'Crop Chart'!$Y$5:$Y$201,,FALSE)</f>
        <v/>
      </c>
      <c r="I195" s="951" t="str">
        <f t="array" ref="I195">XLOOKUP($A195,'Crop Chart'!$A$5:$A$201,'Crop Chart'!$X$5:$X$201,,FALSE)</f>
        <v/>
      </c>
      <c r="J195" s="951" t="str">
        <f t="array" ref="J195">'Crop Chart'!$H$2*12*B195/D195/F195*XLOOKUP(A195,'Crop Chart'!$A$5:$A$203,'Crop Chart'!$T$5:$T$203,,0)</f>
        <v>#DIV/0!</v>
      </c>
      <c r="K195" s="952" t="str">
        <f t="array" ref="K195">XLOOKUP($A195,'Crop Chart'!$A$5:$A$201,'Crop Chart'!$U$5:$U$201,,FALSE)</f>
        <v/>
      </c>
      <c r="L195" s="952" t="str">
        <f t="array" ref="L195">XLOOKUP($A195,'Crop Chart'!$A$5:$A$201,'Crop Chart'!$V$5:$V$201,,FALSE)</f>
        <v/>
      </c>
      <c r="M195" s="951" t="str">
        <f t="array" ref="M195">XLOOKUP($A195,'Crop Chart'!$A$5:$A$201,'Crop Chart'!$W$5:$W$201,,FALSE)</f>
        <v/>
      </c>
      <c r="N195" s="951" t="str">
        <f t="array" ref="N195">XLOOKUP($A195,'Crop Chart'!$A$5:$A$201,'Crop Chart'!$AA$5:$AA$201,,FALSE)</f>
        <v/>
      </c>
    </row>
    <row r="196" ht="15.75" customHeight="1">
      <c r="A196" s="954"/>
      <c r="B196" s="951" t="str">
        <f t="array" ref="B196">XLOOKUP($A196,'Crop Chart'!$A$5:$A$201,'Crop Chart'!$C$5:$C$201,,FALSE)</f>
        <v/>
      </c>
      <c r="C196" s="952" t="str">
        <f t="array" ref="C196">XLOOKUP($A196,'Crop Chart'!$A$5:$A$201,'Crop Chart'!$D$5:$D$201,,FALSE)</f>
        <v/>
      </c>
      <c r="D196" s="952" t="str">
        <f t="array" ref="D196">XLOOKUP($A196,'Crop Chart'!$A$5:$A$201,'Crop Chart'!$E$5:$E$201,,FALSE)</f>
        <v/>
      </c>
      <c r="E196" s="951" t="str">
        <f t="array" ref="E196">XLOOKUP($A196,'Crop Chart'!$A$5:$A$201,'Crop Chart'!$I$5:$I$201,,FALSE)</f>
        <v/>
      </c>
      <c r="F196" s="951" t="str">
        <f t="array" ref="F196">XLOOKUP($A196,'Crop Chart'!$A$5:$A$201,'Crop Chart'!$P$5:$P$201,,FALSE)</f>
        <v/>
      </c>
      <c r="G196" s="951" t="str">
        <f t="array" ref="G196">XLOOKUP($A196,'Crop Chart'!$A$5:$A$201,'Crop Chart'!$Q$5:$Q$201,,FALSE)</f>
        <v/>
      </c>
      <c r="H196" s="951" t="str">
        <f t="array" ref="H196">XLOOKUP($A196,'Crop Chart'!$A$5:$A$201,'Crop Chart'!$Y$5:$Y$201,,FALSE)</f>
        <v/>
      </c>
      <c r="I196" s="951" t="str">
        <f t="array" ref="I196">XLOOKUP($A196,'Crop Chart'!$A$5:$A$201,'Crop Chart'!$X$5:$X$201,,FALSE)</f>
        <v/>
      </c>
      <c r="J196" s="951" t="str">
        <f t="array" ref="J196">'Crop Chart'!$H$2*12*B196/D196/F196*XLOOKUP(A196,'Crop Chart'!$A$5:$A$203,'Crop Chart'!$T$5:$T$203,,0)</f>
        <v>#DIV/0!</v>
      </c>
      <c r="K196" s="952" t="str">
        <f t="array" ref="K196">XLOOKUP($A196,'Crop Chart'!$A$5:$A$201,'Crop Chart'!$U$5:$U$201,,FALSE)</f>
        <v/>
      </c>
      <c r="L196" s="952" t="str">
        <f t="array" ref="L196">XLOOKUP($A196,'Crop Chart'!$A$5:$A$201,'Crop Chart'!$V$5:$V$201,,FALSE)</f>
        <v/>
      </c>
      <c r="M196" s="951" t="str">
        <f t="array" ref="M196">XLOOKUP($A196,'Crop Chart'!$A$5:$A$201,'Crop Chart'!$W$5:$W$201,,FALSE)</f>
        <v/>
      </c>
      <c r="N196" s="951" t="str">
        <f t="array" ref="N196">XLOOKUP($A196,'Crop Chart'!$A$5:$A$201,'Crop Chart'!$AA$5:$AA$201,,FALSE)</f>
        <v/>
      </c>
    </row>
    <row r="197" ht="15.75" customHeight="1">
      <c r="A197" s="954"/>
      <c r="B197" s="951" t="str">
        <f t="array" ref="B197">XLOOKUP($A197,'Crop Chart'!$A$5:$A$201,'Crop Chart'!$C$5:$C$201,,FALSE)</f>
        <v/>
      </c>
      <c r="C197" s="952" t="str">
        <f t="array" ref="C197">XLOOKUP($A197,'Crop Chart'!$A$5:$A$201,'Crop Chart'!$D$5:$D$201,,FALSE)</f>
        <v/>
      </c>
      <c r="D197" s="952" t="str">
        <f t="array" ref="D197">XLOOKUP($A197,'Crop Chart'!$A$5:$A$201,'Crop Chart'!$E$5:$E$201,,FALSE)</f>
        <v/>
      </c>
      <c r="E197" s="951" t="str">
        <f t="array" ref="E197">XLOOKUP($A197,'Crop Chart'!$A$5:$A$201,'Crop Chart'!$I$5:$I$201,,FALSE)</f>
        <v/>
      </c>
      <c r="F197" s="951" t="str">
        <f t="array" ref="F197">XLOOKUP($A197,'Crop Chart'!$A$5:$A$201,'Crop Chart'!$P$5:$P$201,,FALSE)</f>
        <v/>
      </c>
      <c r="G197" s="951" t="str">
        <f t="array" ref="G197">XLOOKUP($A197,'Crop Chart'!$A$5:$A$201,'Crop Chart'!$Q$5:$Q$201,,FALSE)</f>
        <v/>
      </c>
      <c r="H197" s="951" t="str">
        <f t="array" ref="H197">XLOOKUP($A197,'Crop Chart'!$A$5:$A$201,'Crop Chart'!$Y$5:$Y$201,,FALSE)</f>
        <v/>
      </c>
      <c r="I197" s="951" t="str">
        <f t="array" ref="I197">XLOOKUP($A197,'Crop Chart'!$A$5:$A$201,'Crop Chart'!$X$5:$X$201,,FALSE)</f>
        <v/>
      </c>
      <c r="J197" s="951" t="str">
        <f t="array" ref="J197">'Crop Chart'!$H$2*12*B197/D197/F197*XLOOKUP(A197,'Crop Chart'!$A$5:$A$203,'Crop Chart'!$T$5:$T$203,,0)</f>
        <v>#DIV/0!</v>
      </c>
      <c r="K197" s="952" t="str">
        <f t="array" ref="K197">XLOOKUP($A197,'Crop Chart'!$A$5:$A$201,'Crop Chart'!$U$5:$U$201,,FALSE)</f>
        <v/>
      </c>
      <c r="L197" s="952" t="str">
        <f t="array" ref="L197">XLOOKUP($A197,'Crop Chart'!$A$5:$A$201,'Crop Chart'!$V$5:$V$201,,FALSE)</f>
        <v/>
      </c>
      <c r="M197" s="951" t="str">
        <f t="array" ref="M197">XLOOKUP($A197,'Crop Chart'!$A$5:$A$201,'Crop Chart'!$W$5:$W$201,,FALSE)</f>
        <v/>
      </c>
      <c r="N197" s="951" t="str">
        <f t="array" ref="N197">XLOOKUP($A197,'Crop Chart'!$A$5:$A$201,'Crop Chart'!$AA$5:$AA$201,,FALSE)</f>
        <v/>
      </c>
    </row>
    <row r="198" ht="15.75" customHeight="1">
      <c r="A198" s="954"/>
      <c r="B198" s="951" t="str">
        <f t="array" ref="B198">XLOOKUP($A198,'Crop Chart'!$A$5:$A$201,'Crop Chart'!$C$5:$C$201,,FALSE)</f>
        <v/>
      </c>
      <c r="C198" s="952" t="str">
        <f t="array" ref="C198">XLOOKUP($A198,'Crop Chart'!$A$5:$A$201,'Crop Chart'!$D$5:$D$201,,FALSE)</f>
        <v/>
      </c>
      <c r="D198" s="952" t="str">
        <f t="array" ref="D198">XLOOKUP($A198,'Crop Chart'!$A$5:$A$201,'Crop Chart'!$E$5:$E$201,,FALSE)</f>
        <v/>
      </c>
      <c r="E198" s="951" t="str">
        <f t="array" ref="E198">XLOOKUP($A198,'Crop Chart'!$A$5:$A$201,'Crop Chart'!$I$5:$I$201,,FALSE)</f>
        <v/>
      </c>
      <c r="F198" s="951" t="str">
        <f t="array" ref="F198">XLOOKUP($A198,'Crop Chart'!$A$5:$A$201,'Crop Chart'!$P$5:$P$201,,FALSE)</f>
        <v/>
      </c>
      <c r="G198" s="951" t="str">
        <f t="array" ref="G198">XLOOKUP($A198,'Crop Chart'!$A$5:$A$201,'Crop Chart'!$Q$5:$Q$201,,FALSE)</f>
        <v/>
      </c>
      <c r="H198" s="951" t="str">
        <f t="array" ref="H198">XLOOKUP($A198,'Crop Chart'!$A$5:$A$201,'Crop Chart'!$Y$5:$Y$201,,FALSE)</f>
        <v/>
      </c>
      <c r="I198" s="951" t="str">
        <f t="array" ref="I198">XLOOKUP($A198,'Crop Chart'!$A$5:$A$201,'Crop Chart'!$X$5:$X$201,,FALSE)</f>
        <v/>
      </c>
      <c r="J198" s="951" t="str">
        <f t="array" ref="J198">'Crop Chart'!$H$2*12*B198/D198/F198*XLOOKUP(A198,'Crop Chart'!$A$5:$A$203,'Crop Chart'!$T$5:$T$203,,0)</f>
        <v>#DIV/0!</v>
      </c>
      <c r="K198" s="952" t="str">
        <f t="array" ref="K198">XLOOKUP($A198,'Crop Chart'!$A$5:$A$201,'Crop Chart'!$U$5:$U$201,,FALSE)</f>
        <v/>
      </c>
      <c r="L198" s="952" t="str">
        <f t="array" ref="L198">XLOOKUP($A198,'Crop Chart'!$A$5:$A$201,'Crop Chart'!$V$5:$V$201,,FALSE)</f>
        <v/>
      </c>
      <c r="M198" s="951" t="str">
        <f t="array" ref="M198">XLOOKUP($A198,'Crop Chart'!$A$5:$A$201,'Crop Chart'!$W$5:$W$201,,FALSE)</f>
        <v/>
      </c>
      <c r="N198" s="951" t="str">
        <f t="array" ref="N198">XLOOKUP($A198,'Crop Chart'!$A$5:$A$201,'Crop Chart'!$AA$5:$AA$201,,FALSE)</f>
        <v/>
      </c>
    </row>
    <row r="199" ht="15.75" customHeight="1">
      <c r="A199" s="954"/>
      <c r="B199" s="951" t="str">
        <f t="array" ref="B199">XLOOKUP($A199,'Crop Chart'!$A$5:$A$201,'Crop Chart'!$C$5:$C$201,,FALSE)</f>
        <v/>
      </c>
      <c r="C199" s="952" t="str">
        <f t="array" ref="C199">XLOOKUP($A199,'Crop Chart'!$A$5:$A$201,'Crop Chart'!$D$5:$D$201,,FALSE)</f>
        <v/>
      </c>
      <c r="D199" s="952" t="str">
        <f t="array" ref="D199">XLOOKUP($A199,'Crop Chart'!$A$5:$A$201,'Crop Chart'!$E$5:$E$201,,FALSE)</f>
        <v/>
      </c>
      <c r="E199" s="951" t="str">
        <f t="array" ref="E199">XLOOKUP($A199,'Crop Chart'!$A$5:$A$201,'Crop Chart'!$I$5:$I$201,,FALSE)</f>
        <v/>
      </c>
      <c r="F199" s="951" t="str">
        <f t="array" ref="F199">XLOOKUP($A199,'Crop Chart'!$A$5:$A$201,'Crop Chart'!$P$5:$P$201,,FALSE)</f>
        <v/>
      </c>
      <c r="G199" s="951" t="str">
        <f t="array" ref="G199">XLOOKUP($A199,'Crop Chart'!$A$5:$A$201,'Crop Chart'!$Q$5:$Q$201,,FALSE)</f>
        <v/>
      </c>
      <c r="H199" s="951" t="str">
        <f t="array" ref="H199">XLOOKUP($A199,'Crop Chart'!$A$5:$A$201,'Crop Chart'!$Y$5:$Y$201,,FALSE)</f>
        <v/>
      </c>
      <c r="I199" s="951" t="str">
        <f t="array" ref="I199">XLOOKUP($A199,'Crop Chart'!$A$5:$A$201,'Crop Chart'!$X$5:$X$201,,FALSE)</f>
        <v/>
      </c>
      <c r="J199" s="951" t="str">
        <f t="array" ref="J199">'Crop Chart'!$H$2*12*B199/D199/F199*XLOOKUP(A199,'Crop Chart'!$A$5:$A$203,'Crop Chart'!$T$5:$T$203,,0)</f>
        <v>#DIV/0!</v>
      </c>
      <c r="K199" s="952" t="str">
        <f t="array" ref="K199">XLOOKUP($A199,'Crop Chart'!$A$5:$A$201,'Crop Chart'!$U$5:$U$201,,FALSE)</f>
        <v/>
      </c>
      <c r="L199" s="952" t="str">
        <f t="array" ref="L199">XLOOKUP($A199,'Crop Chart'!$A$5:$A$201,'Crop Chart'!$V$5:$V$201,,FALSE)</f>
        <v/>
      </c>
      <c r="M199" s="951" t="str">
        <f t="array" ref="M199">XLOOKUP($A199,'Crop Chart'!$A$5:$A$201,'Crop Chart'!$W$5:$W$201,,FALSE)</f>
        <v/>
      </c>
      <c r="N199" s="951" t="str">
        <f t="array" ref="N199">XLOOKUP($A199,'Crop Chart'!$A$5:$A$201,'Crop Chart'!$AA$5:$AA$201,,FALSE)</f>
        <v/>
      </c>
    </row>
    <row r="200" ht="15.75" customHeight="1">
      <c r="A200" s="884"/>
      <c r="B200" s="951" t="str">
        <f t="array" ref="B200">XLOOKUP($A200,'Crop Chart'!$A$5:$A$201,'Crop Chart'!$C$5:$C$201,,FALSE)</f>
        <v/>
      </c>
      <c r="C200" s="952" t="str">
        <f t="array" ref="C200">XLOOKUP($A200,'Crop Chart'!$A$5:$A$201,'Crop Chart'!$D$5:$D$201,,FALSE)</f>
        <v/>
      </c>
      <c r="D200" s="952" t="str">
        <f t="array" ref="D200">XLOOKUP($A200,'Crop Chart'!$A$5:$A$201,'Crop Chart'!$E$5:$E$201,,FALSE)</f>
        <v/>
      </c>
      <c r="E200" s="951" t="str">
        <f t="array" ref="E200">XLOOKUP($A200,'Crop Chart'!$A$5:$A$201,'Crop Chart'!$I$5:$I$201,,FALSE)</f>
        <v/>
      </c>
      <c r="F200" s="951" t="str">
        <f t="array" ref="F200">XLOOKUP($A200,'Crop Chart'!$A$5:$A$201,'Crop Chart'!$P$5:$P$201,,FALSE)</f>
        <v/>
      </c>
      <c r="G200" s="951" t="str">
        <f t="array" ref="G200">XLOOKUP($A200,'Crop Chart'!$A$5:$A$201,'Crop Chart'!$Q$5:$Q$201,,FALSE)</f>
        <v/>
      </c>
      <c r="H200" s="951" t="str">
        <f t="array" ref="H200">XLOOKUP($A200,'Crop Chart'!$A$5:$A$201,'Crop Chart'!$Y$5:$Y$201,,FALSE)</f>
        <v/>
      </c>
      <c r="I200" s="951" t="str">
        <f t="array" ref="I200">XLOOKUP($A200,'Crop Chart'!$A$5:$A$201,'Crop Chart'!$X$5:$X$201,,FALSE)</f>
        <v/>
      </c>
      <c r="J200" s="951" t="str">
        <f t="array" ref="J200">'Crop Chart'!$H$2*12*B200/D200/F200*XLOOKUP(A200,'Crop Chart'!$A$5:$A$203,'Crop Chart'!$T$5:$T$203,,0)</f>
        <v>#DIV/0!</v>
      </c>
      <c r="K200" s="952" t="str">
        <f t="array" ref="K200">XLOOKUP($A200,'Crop Chart'!$A$5:$A$201,'Crop Chart'!$U$5:$U$201,,FALSE)</f>
        <v/>
      </c>
      <c r="L200" s="952" t="str">
        <f t="array" ref="L200">XLOOKUP($A200,'Crop Chart'!$A$5:$A$201,'Crop Chart'!$V$5:$V$201,,FALSE)</f>
        <v/>
      </c>
      <c r="M200" s="951" t="str">
        <f t="array" ref="M200">XLOOKUP($A200,'Crop Chart'!$A$5:$A$201,'Crop Chart'!$W$5:$W$201,,FALSE)</f>
        <v/>
      </c>
      <c r="N200" s="951" t="str">
        <f t="array" ref="N200">XLOOKUP($A200,'Crop Chart'!$A$5:$A$201,'Crop Chart'!$AA$5:$AA$201,,FALSE)</f>
        <v/>
      </c>
    </row>
    <row r="201" ht="15.75" customHeight="1">
      <c r="A201" s="884"/>
      <c r="B201" s="951" t="str">
        <f t="array" ref="B201">XLOOKUP($A201,'Crop Chart'!$A$5:$A$201,'Crop Chart'!$C$5:$C$201,,FALSE)</f>
        <v/>
      </c>
      <c r="C201" s="952" t="str">
        <f t="array" ref="C201">XLOOKUP($A201,'Crop Chart'!$A$5:$A$201,'Crop Chart'!$D$5:$D$201,,FALSE)</f>
        <v/>
      </c>
      <c r="D201" s="952" t="str">
        <f t="array" ref="D201">XLOOKUP($A201,'Crop Chart'!$A$5:$A$201,'Crop Chart'!$E$5:$E$201,,FALSE)</f>
        <v/>
      </c>
      <c r="E201" s="951" t="str">
        <f t="array" ref="E201">XLOOKUP($A201,'Crop Chart'!$A$5:$A$201,'Crop Chart'!$I$5:$I$201,,FALSE)</f>
        <v/>
      </c>
      <c r="F201" s="951" t="str">
        <f t="array" ref="F201">XLOOKUP($A201,'Crop Chart'!$A$5:$A$201,'Crop Chart'!$P$5:$P$201,,FALSE)</f>
        <v/>
      </c>
      <c r="G201" s="951" t="str">
        <f t="array" ref="G201">XLOOKUP($A201,'Crop Chart'!$A$5:$A$201,'Crop Chart'!$Q$5:$Q$201,,FALSE)</f>
        <v/>
      </c>
      <c r="H201" s="951" t="str">
        <f t="array" ref="H201">XLOOKUP($A201,'Crop Chart'!$A$5:$A$201,'Crop Chart'!$Y$5:$Y$201,,FALSE)</f>
        <v/>
      </c>
      <c r="I201" s="951" t="str">
        <f t="array" ref="I201">XLOOKUP($A201,'Crop Chart'!$A$5:$A$201,'Crop Chart'!$X$5:$X$201,,FALSE)</f>
        <v/>
      </c>
      <c r="J201" s="951" t="str">
        <f t="array" ref="J201">'Crop Chart'!$H$2*12*B201/D201/F201*XLOOKUP(A201,'Crop Chart'!$A$5:$A$203,'Crop Chart'!$T$5:$T$203,,0)</f>
        <v>#DIV/0!</v>
      </c>
      <c r="K201" s="952" t="str">
        <f t="array" ref="K201">XLOOKUP($A201,'Crop Chart'!$A$5:$A$201,'Crop Chart'!$U$5:$U$201,,FALSE)</f>
        <v/>
      </c>
      <c r="L201" s="952" t="str">
        <f t="array" ref="L201">XLOOKUP($A201,'Crop Chart'!$A$5:$A$201,'Crop Chart'!$V$5:$V$201,,FALSE)</f>
        <v/>
      </c>
      <c r="M201" s="951" t="str">
        <f t="array" ref="M201">XLOOKUP($A201,'Crop Chart'!$A$5:$A$201,'Crop Chart'!$W$5:$W$201,,FALSE)</f>
        <v/>
      </c>
      <c r="N201" s="951" t="str">
        <f t="array" ref="N201">XLOOKUP($A201,'Crop Chart'!$A$5:$A$201,'Crop Chart'!$AA$5:$AA$201,,FALSE)</f>
        <v/>
      </c>
    </row>
    <row r="202" ht="15.75" customHeight="1">
      <c r="A202" s="884"/>
      <c r="B202" s="951" t="str">
        <f t="array" ref="B202">XLOOKUP($A202,'Crop Chart'!$A$5:$A$201,'Crop Chart'!$C$5:$C$201,,FALSE)</f>
        <v/>
      </c>
      <c r="C202" s="952" t="str">
        <f t="array" ref="C202">XLOOKUP($A202,'Crop Chart'!$A$5:$A$201,'Crop Chart'!$D$5:$D$201,,FALSE)</f>
        <v/>
      </c>
      <c r="D202" s="952" t="str">
        <f t="array" ref="D202">XLOOKUP($A202,'Crop Chart'!$A$5:$A$201,'Crop Chart'!$E$5:$E$201,,FALSE)</f>
        <v/>
      </c>
      <c r="E202" s="951" t="str">
        <f t="array" ref="E202">XLOOKUP($A202,'Crop Chart'!$A$5:$A$201,'Crop Chart'!$I$5:$I$201,,FALSE)</f>
        <v/>
      </c>
      <c r="F202" s="951" t="str">
        <f t="array" ref="F202">XLOOKUP($A202,'Crop Chart'!$A$5:$A$201,'Crop Chart'!$P$5:$P$201,,FALSE)</f>
        <v/>
      </c>
      <c r="G202" s="951" t="str">
        <f t="array" ref="G202">XLOOKUP($A202,'Crop Chart'!$A$5:$A$201,'Crop Chart'!$Q$5:$Q$201,,FALSE)</f>
        <v/>
      </c>
      <c r="H202" s="951" t="str">
        <f t="array" ref="H202">XLOOKUP($A202,'Crop Chart'!$A$5:$A$201,'Crop Chart'!$Y$5:$Y$201,,FALSE)</f>
        <v/>
      </c>
      <c r="I202" s="951" t="str">
        <f t="array" ref="I202">XLOOKUP($A202,'Crop Chart'!$A$5:$A$201,'Crop Chart'!$X$5:$X$201,,FALSE)</f>
        <v/>
      </c>
      <c r="J202" s="951" t="str">
        <f t="array" ref="J202">'Crop Chart'!$H$2*12*B202/D202/F202*XLOOKUP(A202,'Crop Chart'!$A$5:$A$203,'Crop Chart'!$T$5:$T$203,,0)</f>
        <v>#DIV/0!</v>
      </c>
      <c r="K202" s="952" t="str">
        <f t="array" ref="K202">XLOOKUP($A202,'Crop Chart'!$A$5:$A$201,'Crop Chart'!$U$5:$U$201,,FALSE)</f>
        <v/>
      </c>
      <c r="L202" s="952" t="str">
        <f t="array" ref="L202">XLOOKUP($A202,'Crop Chart'!$A$5:$A$201,'Crop Chart'!$V$5:$V$201,,FALSE)</f>
        <v/>
      </c>
      <c r="M202" s="951" t="str">
        <f t="array" ref="M202">XLOOKUP($A202,'Crop Chart'!$A$5:$A$201,'Crop Chart'!$W$5:$W$201,,FALSE)</f>
        <v/>
      </c>
      <c r="N202" s="951" t="str">
        <f t="array" ref="N202">XLOOKUP($A202,'Crop Chart'!$A$5:$A$201,'Crop Chart'!$AA$5:$AA$201,,FALSE)</f>
        <v/>
      </c>
    </row>
    <row r="203" ht="15.75" customHeight="1">
      <c r="A203" s="884"/>
      <c r="B203" s="951" t="str">
        <f t="array" ref="B203">XLOOKUP($A203,'Crop Chart'!$A$5:$A$201,'Crop Chart'!$C$5:$C$201,,FALSE)</f>
        <v/>
      </c>
      <c r="C203" s="952" t="str">
        <f t="array" ref="C203">XLOOKUP($A203,'Crop Chart'!$A$5:$A$201,'Crop Chart'!$D$5:$D$201,,FALSE)</f>
        <v/>
      </c>
      <c r="D203" s="952" t="str">
        <f t="array" ref="D203">XLOOKUP($A203,'Crop Chart'!$A$5:$A$201,'Crop Chart'!$E$5:$E$201,,FALSE)</f>
        <v/>
      </c>
      <c r="E203" s="951" t="str">
        <f t="array" ref="E203">XLOOKUP($A203,'Crop Chart'!$A$5:$A$201,'Crop Chart'!$I$5:$I$201,,FALSE)</f>
        <v/>
      </c>
      <c r="F203" s="951" t="str">
        <f t="array" ref="F203">XLOOKUP($A203,'Crop Chart'!$A$5:$A$201,'Crop Chart'!$P$5:$P$201,,FALSE)</f>
        <v/>
      </c>
      <c r="G203" s="951" t="str">
        <f t="array" ref="G203">XLOOKUP($A203,'Crop Chart'!$A$5:$A$201,'Crop Chart'!$Q$5:$Q$201,,FALSE)</f>
        <v/>
      </c>
      <c r="H203" s="951" t="str">
        <f t="array" ref="H203">XLOOKUP($A203,'Crop Chart'!$A$5:$A$201,'Crop Chart'!$Y$5:$Y$201,,FALSE)</f>
        <v/>
      </c>
      <c r="I203" s="951" t="str">
        <f t="array" ref="I203">XLOOKUP($A203,'Crop Chart'!$A$5:$A$201,'Crop Chart'!$X$5:$X$201,,FALSE)</f>
        <v/>
      </c>
      <c r="J203" s="951" t="str">
        <f t="array" ref="J203">'Crop Chart'!$H$2*12*B203/D203/F203*XLOOKUP(A203,'Crop Chart'!$A$5:$A$203,'Crop Chart'!$T$5:$T$203,,0)</f>
        <v>#DIV/0!</v>
      </c>
      <c r="K203" s="952" t="str">
        <f t="array" ref="K203">XLOOKUP($A203,'Crop Chart'!$A$5:$A$201,'Crop Chart'!$U$5:$U$201,,FALSE)</f>
        <v/>
      </c>
      <c r="L203" s="952" t="str">
        <f t="array" ref="L203">XLOOKUP($A203,'Crop Chart'!$A$5:$A$201,'Crop Chart'!$V$5:$V$201,,FALSE)</f>
        <v/>
      </c>
      <c r="M203" s="951" t="str">
        <f t="array" ref="M203">XLOOKUP($A203,'Crop Chart'!$A$5:$A$201,'Crop Chart'!$W$5:$W$201,,FALSE)</f>
        <v/>
      </c>
      <c r="N203" s="951" t="str">
        <f t="array" ref="N203">XLOOKUP($A203,'Crop Chart'!$A$5:$A$201,'Crop Chart'!$AA$5:$AA$201,,FALSE)</f>
        <v/>
      </c>
    </row>
    <row r="204" ht="15.75" customHeight="1">
      <c r="A204" s="884"/>
      <c r="B204" s="951" t="str">
        <f t="array" ref="B204">XLOOKUP($A204,'Crop Chart'!$A$5:$A$201,'Crop Chart'!$C$5:$C$201,,FALSE)</f>
        <v/>
      </c>
      <c r="C204" s="952" t="str">
        <f t="array" ref="C204">XLOOKUP($A204,'Crop Chart'!$A$5:$A$201,'Crop Chart'!$D$5:$D$201,,FALSE)</f>
        <v/>
      </c>
      <c r="D204" s="952" t="str">
        <f t="array" ref="D204">XLOOKUP($A204,'Crop Chart'!$A$5:$A$201,'Crop Chart'!$E$5:$E$201,,FALSE)</f>
        <v/>
      </c>
      <c r="E204" s="951" t="str">
        <f t="array" ref="E204">XLOOKUP($A204,'Crop Chart'!$A$5:$A$201,'Crop Chart'!$I$5:$I$201,,FALSE)</f>
        <v/>
      </c>
      <c r="F204" s="951" t="str">
        <f t="array" ref="F204">XLOOKUP($A204,'Crop Chart'!$A$5:$A$201,'Crop Chart'!$P$5:$P$201,,FALSE)</f>
        <v/>
      </c>
      <c r="G204" s="951" t="str">
        <f t="array" ref="G204">XLOOKUP($A204,'Crop Chart'!$A$5:$A$201,'Crop Chart'!$Q$5:$Q$201,,FALSE)</f>
        <v/>
      </c>
      <c r="H204" s="951" t="str">
        <f t="array" ref="H204">XLOOKUP($A204,'Crop Chart'!$A$5:$A$201,'Crop Chart'!$Y$5:$Y$201,,FALSE)</f>
        <v/>
      </c>
      <c r="I204" s="951" t="str">
        <f t="array" ref="I204">XLOOKUP($A204,'Crop Chart'!$A$5:$A$201,'Crop Chart'!$X$5:$X$201,,FALSE)</f>
        <v/>
      </c>
      <c r="J204" s="951" t="str">
        <f t="array" ref="J204">'Crop Chart'!$H$2*12*B204/D204/F204*XLOOKUP(A204,'Crop Chart'!$A$5:$A$203,'Crop Chart'!$T$5:$T$203,,0)</f>
        <v>#DIV/0!</v>
      </c>
      <c r="K204" s="952" t="str">
        <f t="array" ref="K204">XLOOKUP($A204,'Crop Chart'!$A$5:$A$201,'Crop Chart'!$U$5:$U$201,,FALSE)</f>
        <v/>
      </c>
      <c r="L204" s="952" t="str">
        <f t="array" ref="L204">XLOOKUP($A204,'Crop Chart'!$A$5:$A$201,'Crop Chart'!$V$5:$V$201,,FALSE)</f>
        <v/>
      </c>
      <c r="M204" s="951" t="str">
        <f t="array" ref="M204">XLOOKUP($A204,'Crop Chart'!$A$5:$A$201,'Crop Chart'!$W$5:$W$201,,FALSE)</f>
        <v/>
      </c>
      <c r="N204" s="951" t="str">
        <f t="array" ref="N204">XLOOKUP($A204,'Crop Chart'!$A$5:$A$201,'Crop Chart'!$AA$5:$AA$201,,FALSE)</f>
        <v/>
      </c>
    </row>
    <row r="205" ht="15.75" customHeight="1">
      <c r="A205" s="884"/>
      <c r="B205" s="951" t="str">
        <f t="array" ref="B205">XLOOKUP($A205,'Crop Chart'!$A$5:$A$201,'Crop Chart'!$C$5:$C$201,,FALSE)</f>
        <v/>
      </c>
      <c r="C205" s="952" t="str">
        <f t="array" ref="C205">XLOOKUP($A205,'Crop Chart'!$A$5:$A$201,'Crop Chart'!$D$5:$D$201,,FALSE)</f>
        <v/>
      </c>
      <c r="D205" s="952" t="str">
        <f t="array" ref="D205">XLOOKUP($A205,'Crop Chart'!$A$5:$A$201,'Crop Chart'!$E$5:$E$201,,FALSE)</f>
        <v/>
      </c>
      <c r="E205" s="951" t="str">
        <f t="array" ref="E205">XLOOKUP($A205,'Crop Chart'!$A$5:$A$201,'Crop Chart'!$I$5:$I$201,,FALSE)</f>
        <v/>
      </c>
      <c r="F205" s="951" t="str">
        <f t="array" ref="F205">XLOOKUP($A205,'Crop Chart'!$A$5:$A$201,'Crop Chart'!$P$5:$P$201,,FALSE)</f>
        <v/>
      </c>
      <c r="G205" s="951" t="str">
        <f t="array" ref="G205">XLOOKUP($A205,'Crop Chart'!$A$5:$A$201,'Crop Chart'!$Q$5:$Q$201,,FALSE)</f>
        <v/>
      </c>
      <c r="H205" s="951" t="str">
        <f t="array" ref="H205">XLOOKUP($A205,'Crop Chart'!$A$5:$A$201,'Crop Chart'!$Y$5:$Y$201,,FALSE)</f>
        <v/>
      </c>
      <c r="I205" s="951" t="str">
        <f t="array" ref="I205">XLOOKUP($A205,'Crop Chart'!$A$5:$A$201,'Crop Chart'!$X$5:$X$201,,FALSE)</f>
        <v/>
      </c>
      <c r="J205" s="951" t="str">
        <f t="array" ref="J205">'Crop Chart'!$H$2*12*B205/D205/F205*XLOOKUP(A205,'Crop Chart'!$A$5:$A$203,'Crop Chart'!$T$5:$T$203,,0)</f>
        <v>#DIV/0!</v>
      </c>
      <c r="K205" s="952" t="str">
        <f t="array" ref="K205">XLOOKUP($A205,'Crop Chart'!$A$5:$A$201,'Crop Chart'!$U$5:$U$201,,FALSE)</f>
        <v/>
      </c>
      <c r="L205" s="952" t="str">
        <f t="array" ref="L205">XLOOKUP($A205,'Crop Chart'!$A$5:$A$201,'Crop Chart'!$V$5:$V$201,,FALSE)</f>
        <v/>
      </c>
      <c r="M205" s="951" t="str">
        <f t="array" ref="M205">XLOOKUP($A205,'Crop Chart'!$A$5:$A$201,'Crop Chart'!$W$5:$W$201,,FALSE)</f>
        <v/>
      </c>
      <c r="N205" s="951" t="str">
        <f t="array" ref="N205">XLOOKUP($A205,'Crop Chart'!$A$5:$A$201,'Crop Chart'!$AA$5:$AA$201,,FALSE)</f>
        <v/>
      </c>
    </row>
    <row r="206" ht="15.75" customHeight="1">
      <c r="A206" s="884"/>
      <c r="B206" s="951" t="str">
        <f t="array" ref="B206">XLOOKUP($A206,'Crop Chart'!$A$5:$A$201,'Crop Chart'!$C$5:$C$201,,FALSE)</f>
        <v/>
      </c>
      <c r="C206" s="952" t="str">
        <f t="array" ref="C206">XLOOKUP($A206,'Crop Chart'!$A$5:$A$201,'Crop Chart'!$D$5:$D$201,,FALSE)</f>
        <v/>
      </c>
      <c r="D206" s="952" t="str">
        <f t="array" ref="D206">XLOOKUP($A206,'Crop Chart'!$A$5:$A$201,'Crop Chart'!$E$5:$E$201,,FALSE)</f>
        <v/>
      </c>
      <c r="E206" s="951" t="str">
        <f t="array" ref="E206">XLOOKUP($A206,'Crop Chart'!$A$5:$A$201,'Crop Chart'!$I$5:$I$201,,FALSE)</f>
        <v/>
      </c>
      <c r="F206" s="951" t="str">
        <f t="array" ref="F206">XLOOKUP($A206,'Crop Chart'!$A$5:$A$201,'Crop Chart'!$P$5:$P$201,,FALSE)</f>
        <v/>
      </c>
      <c r="G206" s="951" t="str">
        <f t="array" ref="G206">XLOOKUP($A206,'Crop Chart'!$A$5:$A$201,'Crop Chart'!$Q$5:$Q$201,,FALSE)</f>
        <v/>
      </c>
      <c r="H206" s="951" t="str">
        <f t="array" ref="H206">XLOOKUP($A206,'Crop Chart'!$A$5:$A$201,'Crop Chart'!$Y$5:$Y$201,,FALSE)</f>
        <v/>
      </c>
      <c r="I206" s="951" t="str">
        <f t="array" ref="I206">XLOOKUP($A206,'Crop Chart'!$A$5:$A$201,'Crop Chart'!$X$5:$X$201,,FALSE)</f>
        <v/>
      </c>
      <c r="J206" s="951" t="str">
        <f t="array" ref="J206">'Crop Chart'!$H$2*12*B206/D206/F206*XLOOKUP(A206,'Crop Chart'!$A$5:$A$203,'Crop Chart'!$T$5:$T$203,,0)</f>
        <v>#DIV/0!</v>
      </c>
      <c r="K206" s="952" t="str">
        <f t="array" ref="K206">XLOOKUP($A206,'Crop Chart'!$A$5:$A$201,'Crop Chart'!$U$5:$U$201,,FALSE)</f>
        <v/>
      </c>
      <c r="L206" s="952" t="str">
        <f t="array" ref="L206">XLOOKUP($A206,'Crop Chart'!$A$5:$A$201,'Crop Chart'!$V$5:$V$201,,FALSE)</f>
        <v/>
      </c>
      <c r="M206" s="951" t="str">
        <f t="array" ref="M206">XLOOKUP($A206,'Crop Chart'!$A$5:$A$201,'Crop Chart'!$W$5:$W$201,,FALSE)</f>
        <v/>
      </c>
      <c r="N206" s="951" t="str">
        <f t="array" ref="N206">XLOOKUP($A206,'Crop Chart'!$A$5:$A$201,'Crop Chart'!$AA$5:$AA$201,,FALSE)</f>
        <v/>
      </c>
    </row>
    <row r="207" ht="15.75" customHeight="1">
      <c r="A207" s="884"/>
      <c r="B207" s="951" t="str">
        <f t="array" ref="B207">XLOOKUP($A207,'Crop Chart'!$A$5:$A$201,'Crop Chart'!$C$5:$C$201,,FALSE)</f>
        <v/>
      </c>
      <c r="C207" s="952" t="str">
        <f t="array" ref="C207">XLOOKUP($A207,'Crop Chart'!$A$5:$A$201,'Crop Chart'!$D$5:$D$201,,FALSE)</f>
        <v/>
      </c>
      <c r="D207" s="952" t="str">
        <f t="array" ref="D207">XLOOKUP($A207,'Crop Chart'!$A$5:$A$201,'Crop Chart'!$E$5:$E$201,,FALSE)</f>
        <v/>
      </c>
      <c r="E207" s="951" t="str">
        <f t="array" ref="E207">XLOOKUP($A207,'Crop Chart'!$A$5:$A$201,'Crop Chart'!$I$5:$I$201,,FALSE)</f>
        <v/>
      </c>
      <c r="F207" s="951" t="str">
        <f t="array" ref="F207">XLOOKUP($A207,'Crop Chart'!$A$5:$A$201,'Crop Chart'!$P$5:$P$201,,FALSE)</f>
        <v/>
      </c>
      <c r="G207" s="951" t="str">
        <f t="array" ref="G207">XLOOKUP($A207,'Crop Chart'!$A$5:$A$201,'Crop Chart'!$Q$5:$Q$201,,FALSE)</f>
        <v/>
      </c>
      <c r="H207" s="951" t="str">
        <f t="array" ref="H207">XLOOKUP($A207,'Crop Chart'!$A$5:$A$201,'Crop Chart'!$Y$5:$Y$201,,FALSE)</f>
        <v/>
      </c>
      <c r="I207" s="951" t="str">
        <f t="array" ref="I207">XLOOKUP($A207,'Crop Chart'!$A$5:$A$201,'Crop Chart'!$X$5:$X$201,,FALSE)</f>
        <v/>
      </c>
      <c r="J207" s="951" t="str">
        <f t="array" ref="J207">'Crop Chart'!$H$2*12*B207/D207/F207*XLOOKUP(A207,'Crop Chart'!$A$5:$A$203,'Crop Chart'!$T$5:$T$203,,0)</f>
        <v>#DIV/0!</v>
      </c>
      <c r="K207" s="952" t="str">
        <f t="array" ref="K207">XLOOKUP($A207,'Crop Chart'!$A$5:$A$201,'Crop Chart'!$U$5:$U$201,,FALSE)</f>
        <v/>
      </c>
      <c r="L207" s="952" t="str">
        <f t="array" ref="L207">XLOOKUP($A207,'Crop Chart'!$A$5:$A$201,'Crop Chart'!$V$5:$V$201,,FALSE)</f>
        <v/>
      </c>
      <c r="M207" s="951" t="str">
        <f t="array" ref="M207">XLOOKUP($A207,'Crop Chart'!$A$5:$A$201,'Crop Chart'!$W$5:$W$201,,FALSE)</f>
        <v/>
      </c>
      <c r="N207" s="951" t="str">
        <f t="array" ref="N207">XLOOKUP($A207,'Crop Chart'!$A$5:$A$201,'Crop Chart'!$AA$5:$AA$201,,FALSE)</f>
        <v/>
      </c>
    </row>
    <row r="208" ht="15.75" customHeight="1">
      <c r="A208" s="884"/>
      <c r="B208" s="951" t="str">
        <f t="array" ref="B208">XLOOKUP($A208,'Crop Chart'!$A$5:$A$201,'Crop Chart'!$C$5:$C$201,,FALSE)</f>
        <v/>
      </c>
      <c r="C208" s="952" t="str">
        <f t="array" ref="C208">XLOOKUP($A208,'Crop Chart'!$A$5:$A$201,'Crop Chart'!$D$5:$D$201,,FALSE)</f>
        <v/>
      </c>
      <c r="D208" s="952" t="str">
        <f t="array" ref="D208">XLOOKUP($A208,'Crop Chart'!$A$5:$A$201,'Crop Chart'!$E$5:$E$201,,FALSE)</f>
        <v/>
      </c>
      <c r="E208" s="951" t="str">
        <f t="array" ref="E208">XLOOKUP($A208,'Crop Chart'!$A$5:$A$201,'Crop Chart'!$I$5:$I$201,,FALSE)</f>
        <v/>
      </c>
      <c r="F208" s="951" t="str">
        <f t="array" ref="F208">XLOOKUP($A208,'Crop Chart'!$A$5:$A$201,'Crop Chart'!$P$5:$P$201,,FALSE)</f>
        <v/>
      </c>
      <c r="G208" s="951" t="str">
        <f t="array" ref="G208">XLOOKUP($A208,'Crop Chart'!$A$5:$A$201,'Crop Chart'!$Q$5:$Q$201,,FALSE)</f>
        <v/>
      </c>
      <c r="H208" s="951" t="str">
        <f t="array" ref="H208">XLOOKUP($A208,'Crop Chart'!$A$5:$A$201,'Crop Chart'!$Y$5:$Y$201,,FALSE)</f>
        <v/>
      </c>
      <c r="I208" s="951" t="str">
        <f t="array" ref="I208">XLOOKUP($A208,'Crop Chart'!$A$5:$A$201,'Crop Chart'!$X$5:$X$201,,FALSE)</f>
        <v/>
      </c>
      <c r="J208" s="951" t="str">
        <f t="array" ref="J208">'Crop Chart'!$H$2*12*B208/D208/F208*XLOOKUP(A208,'Crop Chart'!$A$5:$A$203,'Crop Chart'!$T$5:$T$203,,0)</f>
        <v>#DIV/0!</v>
      </c>
      <c r="K208" s="952" t="str">
        <f t="array" ref="K208">XLOOKUP($A208,'Crop Chart'!$A$5:$A$201,'Crop Chart'!$U$5:$U$201,,FALSE)</f>
        <v/>
      </c>
      <c r="L208" s="952" t="str">
        <f t="array" ref="L208">XLOOKUP($A208,'Crop Chart'!$A$5:$A$201,'Crop Chart'!$V$5:$V$201,,FALSE)</f>
        <v/>
      </c>
      <c r="M208" s="951" t="str">
        <f t="array" ref="M208">XLOOKUP($A208,'Crop Chart'!$A$5:$A$201,'Crop Chart'!$W$5:$W$201,,FALSE)</f>
        <v/>
      </c>
      <c r="N208" s="951" t="str">
        <f t="array" ref="N208">XLOOKUP($A208,'Crop Chart'!$A$5:$A$201,'Crop Chart'!$AA$5:$AA$201,,FALSE)</f>
        <v/>
      </c>
    </row>
    <row r="209" ht="15.75" customHeight="1">
      <c r="A209" s="884"/>
      <c r="B209" s="951" t="str">
        <f t="array" ref="B209">XLOOKUP($A209,'Crop Chart'!$A$5:$A$201,'Crop Chart'!$C$5:$C$201,,FALSE)</f>
        <v/>
      </c>
      <c r="C209" s="952" t="str">
        <f t="array" ref="C209">XLOOKUP($A209,'Crop Chart'!$A$5:$A$201,'Crop Chart'!$D$5:$D$201,,FALSE)</f>
        <v/>
      </c>
      <c r="D209" s="952" t="str">
        <f t="array" ref="D209">XLOOKUP($A209,'Crop Chart'!$A$5:$A$201,'Crop Chart'!$E$5:$E$201,,FALSE)</f>
        <v/>
      </c>
      <c r="E209" s="951" t="str">
        <f t="array" ref="E209">XLOOKUP($A209,'Crop Chart'!$A$5:$A$201,'Crop Chart'!$I$5:$I$201,,FALSE)</f>
        <v/>
      </c>
      <c r="F209" s="951" t="str">
        <f t="array" ref="F209">XLOOKUP($A209,'Crop Chart'!$A$5:$A$201,'Crop Chart'!$P$5:$P$201,,FALSE)</f>
        <v/>
      </c>
      <c r="G209" s="951" t="str">
        <f t="array" ref="G209">XLOOKUP($A209,'Crop Chart'!$A$5:$A$201,'Crop Chart'!$Q$5:$Q$201,,FALSE)</f>
        <v/>
      </c>
      <c r="H209" s="951" t="str">
        <f t="array" ref="H209">XLOOKUP($A209,'Crop Chart'!$A$5:$A$201,'Crop Chart'!$Y$5:$Y$201,,FALSE)</f>
        <v/>
      </c>
      <c r="I209" s="951" t="str">
        <f t="array" ref="I209">XLOOKUP($A209,'Crop Chart'!$A$5:$A$201,'Crop Chart'!$X$5:$X$201,,FALSE)</f>
        <v/>
      </c>
      <c r="J209" s="951" t="str">
        <f t="array" ref="J209">'Crop Chart'!$H$2*12*B209/D209/F209*XLOOKUP(A209,'Crop Chart'!$A$5:$A$203,'Crop Chart'!$T$5:$T$203,,0)</f>
        <v>#DIV/0!</v>
      </c>
      <c r="K209" s="952" t="str">
        <f t="array" ref="K209">XLOOKUP($A209,'Crop Chart'!$A$5:$A$201,'Crop Chart'!$U$5:$U$201,,FALSE)</f>
        <v/>
      </c>
      <c r="L209" s="952" t="str">
        <f t="array" ref="L209">XLOOKUP($A209,'Crop Chart'!$A$5:$A$201,'Crop Chart'!$V$5:$V$201,,FALSE)</f>
        <v/>
      </c>
      <c r="M209" s="951" t="str">
        <f t="array" ref="M209">XLOOKUP($A209,'Crop Chart'!$A$5:$A$201,'Crop Chart'!$W$5:$W$201,,FALSE)</f>
        <v/>
      </c>
      <c r="N209" s="951" t="str">
        <f t="array" ref="N209">XLOOKUP($A209,'Crop Chart'!$A$5:$A$201,'Crop Chart'!$AA$5:$AA$201,,FALSE)</f>
        <v/>
      </c>
    </row>
    <row r="210" ht="15.75" customHeight="1">
      <c r="A210" s="884"/>
      <c r="B210" s="951" t="str">
        <f t="array" ref="B210">XLOOKUP($A210,'Crop Chart'!$A$5:$A$201,'Crop Chart'!$C$5:$C$201,,FALSE)</f>
        <v/>
      </c>
      <c r="C210" s="952" t="str">
        <f t="array" ref="C210">XLOOKUP($A210,'Crop Chart'!$A$5:$A$201,'Crop Chart'!$D$5:$D$201,,FALSE)</f>
        <v/>
      </c>
      <c r="D210" s="952" t="str">
        <f t="array" ref="D210">XLOOKUP($A210,'Crop Chart'!$A$5:$A$201,'Crop Chart'!$E$5:$E$201,,FALSE)</f>
        <v/>
      </c>
      <c r="E210" s="951" t="str">
        <f t="array" ref="E210">XLOOKUP($A210,'Crop Chart'!$A$5:$A$201,'Crop Chart'!$I$5:$I$201,,FALSE)</f>
        <v/>
      </c>
      <c r="F210" s="951" t="str">
        <f t="array" ref="F210">XLOOKUP($A210,'Crop Chart'!$A$5:$A$201,'Crop Chart'!$P$5:$P$201,,FALSE)</f>
        <v/>
      </c>
      <c r="G210" s="951" t="str">
        <f t="array" ref="G210">XLOOKUP($A210,'Crop Chart'!$A$5:$A$201,'Crop Chart'!$Q$5:$Q$201,,FALSE)</f>
        <v/>
      </c>
      <c r="H210" s="951" t="str">
        <f t="array" ref="H210">XLOOKUP($A210,'Crop Chart'!$A$5:$A$201,'Crop Chart'!$Y$5:$Y$201,,FALSE)</f>
        <v/>
      </c>
      <c r="I210" s="951" t="str">
        <f t="array" ref="I210">XLOOKUP($A210,'Crop Chart'!$A$5:$A$201,'Crop Chart'!$X$5:$X$201,,FALSE)</f>
        <v/>
      </c>
      <c r="J210" s="951" t="str">
        <f t="array" ref="J210">'Crop Chart'!$H$2*12*B210/D210/F210*XLOOKUP(A210,'Crop Chart'!$A$5:$A$203,'Crop Chart'!$T$5:$T$203,,0)</f>
        <v>#DIV/0!</v>
      </c>
      <c r="K210" s="952" t="str">
        <f t="array" ref="K210">XLOOKUP($A210,'Crop Chart'!$A$5:$A$201,'Crop Chart'!$U$5:$U$201,,FALSE)</f>
        <v/>
      </c>
      <c r="L210" s="952" t="str">
        <f t="array" ref="L210">XLOOKUP($A210,'Crop Chart'!$A$5:$A$201,'Crop Chart'!$V$5:$V$201,,FALSE)</f>
        <v/>
      </c>
      <c r="M210" s="951" t="str">
        <f t="array" ref="M210">XLOOKUP($A210,'Crop Chart'!$A$5:$A$201,'Crop Chart'!$W$5:$W$201,,FALSE)</f>
        <v/>
      </c>
      <c r="N210" s="951" t="str">
        <f t="array" ref="N210">XLOOKUP($A210,'Crop Chart'!$A$5:$A$201,'Crop Chart'!$AA$5:$AA$201,,FALSE)</f>
        <v/>
      </c>
    </row>
    <row r="211" ht="15.75" customHeight="1">
      <c r="A211" s="884"/>
      <c r="B211" s="951" t="str">
        <f t="array" ref="B211">XLOOKUP($A211,'Crop Chart'!$A$5:$A$201,'Crop Chart'!$C$5:$C$201,,FALSE)</f>
        <v/>
      </c>
      <c r="C211" s="952" t="str">
        <f t="array" ref="C211">XLOOKUP($A211,'Crop Chart'!$A$5:$A$201,'Crop Chart'!$D$5:$D$201,,FALSE)</f>
        <v/>
      </c>
      <c r="D211" s="952" t="str">
        <f t="array" ref="D211">XLOOKUP($A211,'Crop Chart'!$A$5:$A$201,'Crop Chart'!$E$5:$E$201,,FALSE)</f>
        <v/>
      </c>
      <c r="E211" s="951" t="str">
        <f t="array" ref="E211">XLOOKUP($A211,'Crop Chart'!$A$5:$A$201,'Crop Chart'!$I$5:$I$201,,FALSE)</f>
        <v/>
      </c>
      <c r="F211" s="951" t="str">
        <f t="array" ref="F211">XLOOKUP($A211,'Crop Chart'!$A$5:$A$201,'Crop Chart'!$P$5:$P$201,,FALSE)</f>
        <v/>
      </c>
      <c r="G211" s="951" t="str">
        <f t="array" ref="G211">XLOOKUP($A211,'Crop Chart'!$A$5:$A$201,'Crop Chart'!$Q$5:$Q$201,,FALSE)</f>
        <v/>
      </c>
      <c r="H211" s="951" t="str">
        <f t="array" ref="H211">XLOOKUP($A211,'Crop Chart'!$A$5:$A$201,'Crop Chart'!$Y$5:$Y$201,,FALSE)</f>
        <v/>
      </c>
      <c r="I211" s="951" t="str">
        <f t="array" ref="I211">XLOOKUP($A211,'Crop Chart'!$A$5:$A$201,'Crop Chart'!$X$5:$X$201,,FALSE)</f>
        <v/>
      </c>
      <c r="J211" s="951" t="str">
        <f t="array" ref="J211">'Crop Chart'!$H$2*12*B211/D211/F211*XLOOKUP(A211,'Crop Chart'!$A$5:$A$203,'Crop Chart'!$T$5:$T$203,,0)</f>
        <v>#DIV/0!</v>
      </c>
      <c r="K211" s="952" t="str">
        <f t="array" ref="K211">XLOOKUP($A211,'Crop Chart'!$A$5:$A$201,'Crop Chart'!$U$5:$U$201,,FALSE)</f>
        <v/>
      </c>
      <c r="L211" s="952" t="str">
        <f t="array" ref="L211">XLOOKUP($A211,'Crop Chart'!$A$5:$A$201,'Crop Chart'!$V$5:$V$201,,FALSE)</f>
        <v/>
      </c>
      <c r="M211" s="951" t="str">
        <f t="array" ref="M211">XLOOKUP($A211,'Crop Chart'!$A$5:$A$201,'Crop Chart'!$W$5:$W$201,,FALSE)</f>
        <v/>
      </c>
      <c r="N211" s="951" t="str">
        <f t="array" ref="N211">XLOOKUP($A211,'Crop Chart'!$A$5:$A$201,'Crop Chart'!$AA$5:$AA$201,,FALSE)</f>
        <v/>
      </c>
    </row>
    <row r="212" ht="15.75" customHeight="1">
      <c r="A212" s="884"/>
      <c r="B212" s="951" t="str">
        <f t="array" ref="B212">XLOOKUP($A212,'Crop Chart'!$A$5:$A$201,'Crop Chart'!$C$5:$C$201,,FALSE)</f>
        <v/>
      </c>
      <c r="C212" s="952" t="str">
        <f t="array" ref="C212">XLOOKUP($A212,'Crop Chart'!$A$5:$A$201,'Crop Chart'!$D$5:$D$201,,FALSE)</f>
        <v/>
      </c>
      <c r="D212" s="952" t="str">
        <f t="array" ref="D212">XLOOKUP($A212,'Crop Chart'!$A$5:$A$201,'Crop Chart'!$E$5:$E$201,,FALSE)</f>
        <v/>
      </c>
      <c r="E212" s="951" t="str">
        <f t="array" ref="E212">XLOOKUP($A212,'Crop Chart'!$A$5:$A$201,'Crop Chart'!$I$5:$I$201,,FALSE)</f>
        <v/>
      </c>
      <c r="F212" s="951" t="str">
        <f t="array" ref="F212">XLOOKUP($A212,'Crop Chart'!$A$5:$A$201,'Crop Chart'!$P$5:$P$201,,FALSE)</f>
        <v/>
      </c>
      <c r="G212" s="951" t="str">
        <f t="array" ref="G212">XLOOKUP($A212,'Crop Chart'!$A$5:$A$201,'Crop Chart'!$Q$5:$Q$201,,FALSE)</f>
        <v/>
      </c>
      <c r="H212" s="951" t="str">
        <f t="array" ref="H212">XLOOKUP($A212,'Crop Chart'!$A$5:$A$201,'Crop Chart'!$Y$5:$Y$201,,FALSE)</f>
        <v/>
      </c>
      <c r="I212" s="951" t="str">
        <f t="array" ref="I212">XLOOKUP($A212,'Crop Chart'!$A$5:$A$201,'Crop Chart'!$X$5:$X$201,,FALSE)</f>
        <v/>
      </c>
      <c r="J212" s="951" t="str">
        <f t="array" ref="J212">'Crop Chart'!$H$2*12*B212/D212/F212*XLOOKUP(A212,'Crop Chart'!$A$5:$A$203,'Crop Chart'!$T$5:$T$203,,0)</f>
        <v>#DIV/0!</v>
      </c>
      <c r="K212" s="952" t="str">
        <f t="array" ref="K212">XLOOKUP($A212,'Crop Chart'!$A$5:$A$201,'Crop Chart'!$U$5:$U$201,,FALSE)</f>
        <v/>
      </c>
      <c r="L212" s="952" t="str">
        <f t="array" ref="L212">XLOOKUP($A212,'Crop Chart'!$A$5:$A$201,'Crop Chart'!$V$5:$V$201,,FALSE)</f>
        <v/>
      </c>
      <c r="M212" s="951" t="str">
        <f t="array" ref="M212">XLOOKUP($A212,'Crop Chart'!$A$5:$A$201,'Crop Chart'!$W$5:$W$201,,FALSE)</f>
        <v/>
      </c>
      <c r="N212" s="951" t="str">
        <f t="array" ref="N212">XLOOKUP($A212,'Crop Chart'!$A$5:$A$201,'Crop Chart'!$AA$5:$AA$201,,FALSE)</f>
        <v/>
      </c>
    </row>
    <row r="213" ht="15.75" customHeight="1">
      <c r="A213" s="884"/>
      <c r="B213" s="951" t="str">
        <f t="array" ref="B213">XLOOKUP($A213,'Crop Chart'!$A$5:$A$201,'Crop Chart'!$C$5:$C$201,,FALSE)</f>
        <v/>
      </c>
      <c r="C213" s="952" t="str">
        <f t="array" ref="C213">XLOOKUP($A213,'Crop Chart'!$A$5:$A$201,'Crop Chart'!$D$5:$D$201,,FALSE)</f>
        <v/>
      </c>
      <c r="D213" s="952" t="str">
        <f t="array" ref="D213">XLOOKUP($A213,'Crop Chart'!$A$5:$A$201,'Crop Chart'!$E$5:$E$201,,FALSE)</f>
        <v/>
      </c>
      <c r="E213" s="951" t="str">
        <f t="array" ref="E213">XLOOKUP($A213,'Crop Chart'!$A$5:$A$201,'Crop Chart'!$I$5:$I$201,,FALSE)</f>
        <v/>
      </c>
      <c r="F213" s="951" t="str">
        <f t="array" ref="F213">XLOOKUP($A213,'Crop Chart'!$A$5:$A$201,'Crop Chart'!$P$5:$P$201,,FALSE)</f>
        <v/>
      </c>
      <c r="G213" s="951" t="str">
        <f t="array" ref="G213">XLOOKUP($A213,'Crop Chart'!$A$5:$A$201,'Crop Chart'!$Q$5:$Q$201,,FALSE)</f>
        <v/>
      </c>
      <c r="H213" s="951" t="str">
        <f t="array" ref="H213">XLOOKUP($A213,'Crop Chart'!$A$5:$A$201,'Crop Chart'!$Y$5:$Y$201,,FALSE)</f>
        <v/>
      </c>
      <c r="I213" s="951" t="str">
        <f t="array" ref="I213">XLOOKUP($A213,'Crop Chart'!$A$5:$A$201,'Crop Chart'!$X$5:$X$201,,FALSE)</f>
        <v/>
      </c>
      <c r="J213" s="951" t="str">
        <f t="array" ref="J213">'Crop Chart'!$H$2*12*B213/D213/F213*XLOOKUP(A213,'Crop Chart'!$A$5:$A$203,'Crop Chart'!$T$5:$T$203,,0)</f>
        <v>#DIV/0!</v>
      </c>
      <c r="K213" s="952" t="str">
        <f t="array" ref="K213">XLOOKUP($A213,'Crop Chart'!$A$5:$A$201,'Crop Chart'!$U$5:$U$201,,FALSE)</f>
        <v/>
      </c>
      <c r="L213" s="952" t="str">
        <f t="array" ref="L213">XLOOKUP($A213,'Crop Chart'!$A$5:$A$201,'Crop Chart'!$V$5:$V$201,,FALSE)</f>
        <v/>
      </c>
      <c r="M213" s="951" t="str">
        <f t="array" ref="M213">XLOOKUP($A213,'Crop Chart'!$A$5:$A$201,'Crop Chart'!$W$5:$W$201,,FALSE)</f>
        <v/>
      </c>
      <c r="N213" s="951" t="str">
        <f t="array" ref="N213">XLOOKUP($A213,'Crop Chart'!$A$5:$A$201,'Crop Chart'!$AA$5:$AA$201,,FALSE)</f>
        <v/>
      </c>
    </row>
    <row r="214" ht="15.75" customHeight="1">
      <c r="A214" s="884"/>
      <c r="B214" s="951" t="str">
        <f t="array" ref="B214">XLOOKUP($A214,'Crop Chart'!$A$5:$A$201,'Crop Chart'!$C$5:$C$201,,FALSE)</f>
        <v/>
      </c>
      <c r="C214" s="952" t="str">
        <f t="array" ref="C214">XLOOKUP($A214,'Crop Chart'!$A$5:$A$201,'Crop Chart'!$D$5:$D$201,,FALSE)</f>
        <v/>
      </c>
      <c r="D214" s="952" t="str">
        <f t="array" ref="D214">XLOOKUP($A214,'Crop Chart'!$A$5:$A$201,'Crop Chart'!$E$5:$E$201,,FALSE)</f>
        <v/>
      </c>
      <c r="E214" s="951" t="str">
        <f t="array" ref="E214">XLOOKUP($A214,'Crop Chart'!$A$5:$A$201,'Crop Chart'!$I$5:$I$201,,FALSE)</f>
        <v/>
      </c>
      <c r="F214" s="951" t="str">
        <f t="array" ref="F214">XLOOKUP($A214,'Crop Chart'!$A$5:$A$201,'Crop Chart'!$P$5:$P$201,,FALSE)</f>
        <v/>
      </c>
      <c r="G214" s="951" t="str">
        <f t="array" ref="G214">XLOOKUP($A214,'Crop Chart'!$A$5:$A$201,'Crop Chart'!$Q$5:$Q$201,,FALSE)</f>
        <v/>
      </c>
      <c r="H214" s="951" t="str">
        <f t="array" ref="H214">XLOOKUP($A214,'Crop Chart'!$A$5:$A$201,'Crop Chart'!$Y$5:$Y$201,,FALSE)</f>
        <v/>
      </c>
      <c r="I214" s="951" t="str">
        <f t="array" ref="I214">XLOOKUP($A214,'Crop Chart'!$A$5:$A$201,'Crop Chart'!$X$5:$X$201,,FALSE)</f>
        <v/>
      </c>
      <c r="J214" s="951" t="str">
        <f t="array" ref="J214">'Crop Chart'!$H$2*12*B214/D214/F214*XLOOKUP(A214,'Crop Chart'!$A$5:$A$203,'Crop Chart'!$T$5:$T$203,,0)</f>
        <v>#DIV/0!</v>
      </c>
      <c r="K214" s="952" t="str">
        <f t="array" ref="K214">XLOOKUP($A214,'Crop Chart'!$A$5:$A$201,'Crop Chart'!$U$5:$U$201,,FALSE)</f>
        <v/>
      </c>
      <c r="L214" s="952" t="str">
        <f t="array" ref="L214">XLOOKUP($A214,'Crop Chart'!$A$5:$A$201,'Crop Chart'!$V$5:$V$201,,FALSE)</f>
        <v/>
      </c>
      <c r="M214" s="951" t="str">
        <f t="array" ref="M214">XLOOKUP($A214,'Crop Chart'!$A$5:$A$201,'Crop Chart'!$W$5:$W$201,,FALSE)</f>
        <v/>
      </c>
      <c r="N214" s="951" t="str">
        <f t="array" ref="N214">XLOOKUP($A214,'Crop Chart'!$A$5:$A$201,'Crop Chart'!$AA$5:$AA$201,,FALSE)</f>
        <v/>
      </c>
    </row>
    <row r="215" ht="15.75" customHeight="1">
      <c r="A215" s="884"/>
      <c r="B215" s="951" t="str">
        <f t="array" ref="B215">XLOOKUP($A215,'Crop Chart'!$A$5:$A$201,'Crop Chart'!$C$5:$C$201,,FALSE)</f>
        <v/>
      </c>
      <c r="C215" s="952" t="str">
        <f t="array" ref="C215">XLOOKUP($A215,'Crop Chart'!$A$5:$A$201,'Crop Chart'!$D$5:$D$201,,FALSE)</f>
        <v/>
      </c>
      <c r="D215" s="952" t="str">
        <f t="array" ref="D215">XLOOKUP($A215,'Crop Chart'!$A$5:$A$201,'Crop Chart'!$E$5:$E$201,,FALSE)</f>
        <v/>
      </c>
      <c r="E215" s="951" t="str">
        <f t="array" ref="E215">XLOOKUP($A215,'Crop Chart'!$A$5:$A$201,'Crop Chart'!$I$5:$I$201,,FALSE)</f>
        <v/>
      </c>
      <c r="F215" s="951" t="str">
        <f t="array" ref="F215">XLOOKUP($A215,'Crop Chart'!$A$5:$A$201,'Crop Chart'!$P$5:$P$201,,FALSE)</f>
        <v/>
      </c>
      <c r="G215" s="951" t="str">
        <f t="array" ref="G215">XLOOKUP($A215,'Crop Chart'!$A$5:$A$201,'Crop Chart'!$Q$5:$Q$201,,FALSE)</f>
        <v/>
      </c>
      <c r="H215" s="951" t="str">
        <f t="array" ref="H215">XLOOKUP($A215,'Crop Chart'!$A$5:$A$201,'Crop Chart'!$Y$5:$Y$201,,FALSE)</f>
        <v/>
      </c>
      <c r="I215" s="951" t="str">
        <f t="array" ref="I215">XLOOKUP($A215,'Crop Chart'!$A$5:$A$201,'Crop Chart'!$X$5:$X$201,,FALSE)</f>
        <v/>
      </c>
      <c r="J215" s="951" t="str">
        <f t="array" ref="J215">'Crop Chart'!$H$2*12*B215/D215/F215*XLOOKUP(A215,'Crop Chart'!$A$5:$A$203,'Crop Chart'!$T$5:$T$203,,0)</f>
        <v>#DIV/0!</v>
      </c>
      <c r="K215" s="952" t="str">
        <f t="array" ref="K215">XLOOKUP($A215,'Crop Chart'!$A$5:$A$201,'Crop Chart'!$U$5:$U$201,,FALSE)</f>
        <v/>
      </c>
      <c r="L215" s="952" t="str">
        <f t="array" ref="L215">XLOOKUP($A215,'Crop Chart'!$A$5:$A$201,'Crop Chart'!$V$5:$V$201,,FALSE)</f>
        <v/>
      </c>
      <c r="M215" s="951" t="str">
        <f t="array" ref="M215">XLOOKUP($A215,'Crop Chart'!$A$5:$A$201,'Crop Chart'!$W$5:$W$201,,FALSE)</f>
        <v/>
      </c>
      <c r="N215" s="951" t="str">
        <f t="array" ref="N215">XLOOKUP($A215,'Crop Chart'!$A$5:$A$201,'Crop Chart'!$AA$5:$AA$201,,FALSE)</f>
        <v/>
      </c>
    </row>
    <row r="216" ht="15.75" customHeight="1">
      <c r="A216" s="884"/>
      <c r="B216" s="951" t="str">
        <f t="array" ref="B216">XLOOKUP($A216,'Crop Chart'!$A$5:$A$201,'Crop Chart'!$C$5:$C$201,,FALSE)</f>
        <v/>
      </c>
      <c r="C216" s="952" t="str">
        <f t="array" ref="C216">XLOOKUP($A216,'Crop Chart'!$A$5:$A$201,'Crop Chart'!$D$5:$D$201,,FALSE)</f>
        <v/>
      </c>
      <c r="D216" s="952" t="str">
        <f t="array" ref="D216">XLOOKUP($A216,'Crop Chart'!$A$5:$A$201,'Crop Chart'!$E$5:$E$201,,FALSE)</f>
        <v/>
      </c>
      <c r="E216" s="951" t="str">
        <f t="array" ref="E216">XLOOKUP($A216,'Crop Chart'!$A$5:$A$201,'Crop Chart'!$I$5:$I$201,,FALSE)</f>
        <v/>
      </c>
      <c r="F216" s="951" t="str">
        <f t="array" ref="F216">XLOOKUP($A216,'Crop Chart'!$A$5:$A$201,'Crop Chart'!$P$5:$P$201,,FALSE)</f>
        <v/>
      </c>
      <c r="G216" s="951" t="str">
        <f t="array" ref="G216">XLOOKUP($A216,'Crop Chart'!$A$5:$A$201,'Crop Chart'!$Q$5:$Q$201,,FALSE)</f>
        <v/>
      </c>
      <c r="H216" s="951" t="str">
        <f t="array" ref="H216">XLOOKUP($A216,'Crop Chart'!$A$5:$A$201,'Crop Chart'!$Y$5:$Y$201,,FALSE)</f>
        <v/>
      </c>
      <c r="I216" s="951" t="str">
        <f t="array" ref="I216">XLOOKUP($A216,'Crop Chart'!$A$5:$A$201,'Crop Chart'!$X$5:$X$201,,FALSE)</f>
        <v/>
      </c>
      <c r="J216" s="951" t="str">
        <f t="array" ref="J216">'Crop Chart'!$H$2*12*B216/D216/F216*XLOOKUP(A216,'Crop Chart'!$A$5:$A$203,'Crop Chart'!$T$5:$T$203,,0)</f>
        <v>#DIV/0!</v>
      </c>
      <c r="K216" s="952" t="str">
        <f t="array" ref="K216">XLOOKUP($A216,'Crop Chart'!$A$5:$A$201,'Crop Chart'!$U$5:$U$201,,FALSE)</f>
        <v/>
      </c>
      <c r="L216" s="952" t="str">
        <f t="array" ref="L216">XLOOKUP($A216,'Crop Chart'!$A$5:$A$201,'Crop Chart'!$V$5:$V$201,,FALSE)</f>
        <v/>
      </c>
      <c r="M216" s="951" t="str">
        <f t="array" ref="M216">XLOOKUP($A216,'Crop Chart'!$A$5:$A$201,'Crop Chart'!$W$5:$W$201,,FALSE)</f>
        <v/>
      </c>
      <c r="N216" s="951" t="str">
        <f t="array" ref="N216">XLOOKUP($A216,'Crop Chart'!$A$5:$A$201,'Crop Chart'!$AA$5:$AA$201,,FALSE)</f>
        <v/>
      </c>
    </row>
    <row r="217" ht="15.75" customHeight="1">
      <c r="A217" s="884"/>
      <c r="B217" s="951" t="str">
        <f t="array" ref="B217">XLOOKUP($A217,'Crop Chart'!$A$5:$A$201,'Crop Chart'!$C$5:$C$201,,FALSE)</f>
        <v/>
      </c>
      <c r="C217" s="952" t="str">
        <f t="array" ref="C217">XLOOKUP($A217,'Crop Chart'!$A$5:$A$201,'Crop Chart'!$D$5:$D$201,,FALSE)</f>
        <v/>
      </c>
      <c r="D217" s="952" t="str">
        <f t="array" ref="D217">XLOOKUP($A217,'Crop Chart'!$A$5:$A$201,'Crop Chart'!$E$5:$E$201,,FALSE)</f>
        <v/>
      </c>
      <c r="E217" s="951" t="str">
        <f t="array" ref="E217">XLOOKUP($A217,'Crop Chart'!$A$5:$A$201,'Crop Chart'!$I$5:$I$201,,FALSE)</f>
        <v/>
      </c>
      <c r="F217" s="951" t="str">
        <f t="array" ref="F217">XLOOKUP($A217,'Crop Chart'!$A$5:$A$201,'Crop Chart'!$P$5:$P$201,,FALSE)</f>
        <v/>
      </c>
      <c r="G217" s="951" t="str">
        <f t="array" ref="G217">XLOOKUP($A217,'Crop Chart'!$A$5:$A$201,'Crop Chart'!$Q$5:$Q$201,,FALSE)</f>
        <v/>
      </c>
      <c r="H217" s="951" t="str">
        <f t="array" ref="H217">XLOOKUP($A217,'Crop Chart'!$A$5:$A$201,'Crop Chart'!$Y$5:$Y$201,,FALSE)</f>
        <v/>
      </c>
      <c r="I217" s="951" t="str">
        <f t="array" ref="I217">XLOOKUP($A217,'Crop Chart'!$A$5:$A$201,'Crop Chart'!$X$5:$X$201,,FALSE)</f>
        <v/>
      </c>
      <c r="J217" s="951" t="str">
        <f t="array" ref="J217">'Crop Chart'!$H$2*12*B217/D217/F217*XLOOKUP(A217,'Crop Chart'!$A$5:$A$203,'Crop Chart'!$T$5:$T$203,,0)</f>
        <v>#DIV/0!</v>
      </c>
      <c r="K217" s="952" t="str">
        <f t="array" ref="K217">XLOOKUP($A217,'Crop Chart'!$A$5:$A$201,'Crop Chart'!$U$5:$U$201,,FALSE)</f>
        <v/>
      </c>
      <c r="L217" s="952" t="str">
        <f t="array" ref="L217">XLOOKUP($A217,'Crop Chart'!$A$5:$A$201,'Crop Chart'!$V$5:$V$201,,FALSE)</f>
        <v/>
      </c>
      <c r="M217" s="951" t="str">
        <f t="array" ref="M217">XLOOKUP($A217,'Crop Chart'!$A$5:$A$201,'Crop Chart'!$W$5:$W$201,,FALSE)</f>
        <v/>
      </c>
      <c r="N217" s="951" t="str">
        <f t="array" ref="N217">XLOOKUP($A217,'Crop Chart'!$A$5:$A$201,'Crop Chart'!$AA$5:$AA$201,,FALSE)</f>
        <v/>
      </c>
    </row>
    <row r="218" ht="15.75" customHeight="1">
      <c r="A218" s="884"/>
      <c r="B218" s="951" t="str">
        <f t="array" ref="B218">XLOOKUP($A218,'Crop Chart'!$A$5:$A$201,'Crop Chart'!$C$5:$C$201,,FALSE)</f>
        <v/>
      </c>
      <c r="C218" s="952" t="str">
        <f t="array" ref="C218">XLOOKUP($A218,'Crop Chart'!$A$5:$A$201,'Crop Chart'!$D$5:$D$201,,FALSE)</f>
        <v/>
      </c>
      <c r="D218" s="952" t="str">
        <f t="array" ref="D218">XLOOKUP($A218,'Crop Chart'!$A$5:$A$201,'Crop Chart'!$E$5:$E$201,,FALSE)</f>
        <v/>
      </c>
      <c r="E218" s="951" t="str">
        <f t="array" ref="E218">XLOOKUP($A218,'Crop Chart'!$A$5:$A$201,'Crop Chart'!$I$5:$I$201,,FALSE)</f>
        <v/>
      </c>
      <c r="F218" s="951" t="str">
        <f t="array" ref="F218">XLOOKUP($A218,'Crop Chart'!$A$5:$A$201,'Crop Chart'!$P$5:$P$201,,FALSE)</f>
        <v/>
      </c>
      <c r="G218" s="951" t="str">
        <f t="array" ref="G218">XLOOKUP($A218,'Crop Chart'!$A$5:$A$201,'Crop Chart'!$Q$5:$Q$201,,FALSE)</f>
        <v/>
      </c>
      <c r="H218" s="951" t="str">
        <f t="array" ref="H218">XLOOKUP($A218,'Crop Chart'!$A$5:$A$201,'Crop Chart'!$Y$5:$Y$201,,FALSE)</f>
        <v/>
      </c>
      <c r="I218" s="951" t="str">
        <f t="array" ref="I218">XLOOKUP($A218,'Crop Chart'!$A$5:$A$201,'Crop Chart'!$X$5:$X$201,,FALSE)</f>
        <v/>
      </c>
      <c r="J218" s="951" t="str">
        <f t="array" ref="J218">'Crop Chart'!$H$2*12*B218/D218/F218*XLOOKUP(A218,'Crop Chart'!$A$5:$A$203,'Crop Chart'!$T$5:$T$203,,0)</f>
        <v>#DIV/0!</v>
      </c>
      <c r="K218" s="952" t="str">
        <f t="array" ref="K218">XLOOKUP($A218,'Crop Chart'!$A$5:$A$201,'Crop Chart'!$U$5:$U$201,,FALSE)</f>
        <v/>
      </c>
      <c r="L218" s="952" t="str">
        <f t="array" ref="L218">XLOOKUP($A218,'Crop Chart'!$A$5:$A$201,'Crop Chart'!$V$5:$V$201,,FALSE)</f>
        <v/>
      </c>
      <c r="M218" s="951" t="str">
        <f t="array" ref="M218">XLOOKUP($A218,'Crop Chart'!$A$5:$A$201,'Crop Chart'!$W$5:$W$201,,FALSE)</f>
        <v/>
      </c>
      <c r="N218" s="951" t="str">
        <f t="array" ref="N218">XLOOKUP($A218,'Crop Chart'!$A$5:$A$201,'Crop Chart'!$AA$5:$AA$201,,FALSE)</f>
        <v/>
      </c>
    </row>
    <row r="219" ht="15.75" customHeight="1">
      <c r="A219" s="884"/>
      <c r="B219" s="951" t="str">
        <f t="array" ref="B219">XLOOKUP($A219,'Crop Chart'!$A$5:$A$201,'Crop Chart'!$C$5:$C$201,,FALSE)</f>
        <v/>
      </c>
      <c r="C219" s="952" t="str">
        <f t="array" ref="C219">XLOOKUP($A219,'Crop Chart'!$A$5:$A$201,'Crop Chart'!$D$5:$D$201,,FALSE)</f>
        <v/>
      </c>
      <c r="D219" s="952" t="str">
        <f t="array" ref="D219">XLOOKUP($A219,'Crop Chart'!$A$5:$A$201,'Crop Chart'!$E$5:$E$201,,FALSE)</f>
        <v/>
      </c>
      <c r="E219" s="951" t="str">
        <f t="array" ref="E219">XLOOKUP($A219,'Crop Chart'!$A$5:$A$201,'Crop Chart'!$I$5:$I$201,,FALSE)</f>
        <v/>
      </c>
      <c r="F219" s="951" t="str">
        <f t="array" ref="F219">XLOOKUP($A219,'Crop Chart'!$A$5:$A$201,'Crop Chart'!$P$5:$P$201,,FALSE)</f>
        <v/>
      </c>
      <c r="G219" s="951" t="str">
        <f t="array" ref="G219">XLOOKUP($A219,'Crop Chart'!$A$5:$A$201,'Crop Chart'!$Q$5:$Q$201,,FALSE)</f>
        <v/>
      </c>
      <c r="H219" s="951" t="str">
        <f t="array" ref="H219">XLOOKUP($A219,'Crop Chart'!$A$5:$A$201,'Crop Chart'!$Y$5:$Y$201,,FALSE)</f>
        <v/>
      </c>
      <c r="I219" s="951" t="str">
        <f t="array" ref="I219">XLOOKUP($A219,'Crop Chart'!$A$5:$A$201,'Crop Chart'!$X$5:$X$201,,FALSE)</f>
        <v/>
      </c>
      <c r="J219" s="951" t="str">
        <f t="array" ref="J219">'Crop Chart'!$H$2*12*B219/D219/F219*XLOOKUP(A219,'Crop Chart'!$A$5:$A$203,'Crop Chart'!$T$5:$T$203,,0)</f>
        <v>#DIV/0!</v>
      </c>
      <c r="K219" s="952" t="str">
        <f t="array" ref="K219">XLOOKUP($A219,'Crop Chart'!$A$5:$A$201,'Crop Chart'!$U$5:$U$201,,FALSE)</f>
        <v/>
      </c>
      <c r="L219" s="952" t="str">
        <f t="array" ref="L219">XLOOKUP($A219,'Crop Chart'!$A$5:$A$201,'Crop Chart'!$V$5:$V$201,,FALSE)</f>
        <v/>
      </c>
      <c r="M219" s="951" t="str">
        <f t="array" ref="M219">XLOOKUP($A219,'Crop Chart'!$A$5:$A$201,'Crop Chart'!$W$5:$W$201,,FALSE)</f>
        <v/>
      </c>
      <c r="N219" s="951" t="str">
        <f t="array" ref="N219">XLOOKUP($A219,'Crop Chart'!$A$5:$A$201,'Crop Chart'!$AA$5:$AA$201,,FALSE)</f>
        <v/>
      </c>
    </row>
    <row r="220" ht="15.75" customHeight="1">
      <c r="A220" s="884"/>
      <c r="B220" s="951" t="str">
        <f t="array" ref="B220">XLOOKUP($A220,'Crop Chart'!$A$5:$A$201,'Crop Chart'!$C$5:$C$201,,FALSE)</f>
        <v/>
      </c>
      <c r="C220" s="952" t="str">
        <f t="array" ref="C220">XLOOKUP($A220,'Crop Chart'!$A$5:$A$201,'Crop Chart'!$D$5:$D$201,,FALSE)</f>
        <v/>
      </c>
      <c r="D220" s="952" t="str">
        <f t="array" ref="D220">XLOOKUP($A220,'Crop Chart'!$A$5:$A$201,'Crop Chart'!$E$5:$E$201,,FALSE)</f>
        <v/>
      </c>
      <c r="E220" s="951" t="str">
        <f t="array" ref="E220">XLOOKUP($A220,'Crop Chart'!$A$5:$A$201,'Crop Chart'!$I$5:$I$201,,FALSE)</f>
        <v/>
      </c>
      <c r="F220" s="951" t="str">
        <f t="array" ref="F220">XLOOKUP($A220,'Crop Chart'!$A$5:$A$201,'Crop Chart'!$P$5:$P$201,,FALSE)</f>
        <v/>
      </c>
      <c r="G220" s="951" t="str">
        <f t="array" ref="G220">XLOOKUP($A220,'Crop Chart'!$A$5:$A$201,'Crop Chart'!$Q$5:$Q$201,,FALSE)</f>
        <v/>
      </c>
      <c r="H220" s="951" t="str">
        <f t="array" ref="H220">XLOOKUP($A220,'Crop Chart'!$A$5:$A$201,'Crop Chart'!$Y$5:$Y$201,,FALSE)</f>
        <v/>
      </c>
      <c r="I220" s="951" t="str">
        <f t="array" ref="I220">XLOOKUP($A220,'Crop Chart'!$A$5:$A$201,'Crop Chart'!$X$5:$X$201,,FALSE)</f>
        <v/>
      </c>
      <c r="J220" s="951" t="str">
        <f t="array" ref="J220">'Crop Chart'!$H$2*12*B220/D220/F220*XLOOKUP(A220,'Crop Chart'!$A$5:$A$203,'Crop Chart'!$T$5:$T$203,,0)</f>
        <v>#DIV/0!</v>
      </c>
      <c r="K220" s="952" t="str">
        <f t="array" ref="K220">XLOOKUP($A220,'Crop Chart'!$A$5:$A$201,'Crop Chart'!$U$5:$U$201,,FALSE)</f>
        <v/>
      </c>
      <c r="L220" s="952" t="str">
        <f t="array" ref="L220">XLOOKUP($A220,'Crop Chart'!$A$5:$A$201,'Crop Chart'!$V$5:$V$201,,FALSE)</f>
        <v/>
      </c>
      <c r="M220" s="951" t="str">
        <f t="array" ref="M220">XLOOKUP($A220,'Crop Chart'!$A$5:$A$201,'Crop Chart'!$W$5:$W$201,,FALSE)</f>
        <v/>
      </c>
      <c r="N220" s="951" t="str">
        <f t="array" ref="N220">XLOOKUP($A220,'Crop Chart'!$A$5:$A$201,'Crop Chart'!$AA$5:$AA$201,,FALSE)</f>
        <v/>
      </c>
    </row>
    <row r="221" ht="15.75" customHeight="1">
      <c r="A221" s="884"/>
      <c r="B221" s="951" t="str">
        <f t="array" ref="B221">XLOOKUP($A221,'Crop Chart'!$A$5:$A$201,'Crop Chart'!$C$5:$C$201,,FALSE)</f>
        <v/>
      </c>
      <c r="C221" s="952" t="str">
        <f t="array" ref="C221">XLOOKUP($A221,'Crop Chart'!$A$5:$A$201,'Crop Chart'!$D$5:$D$201,,FALSE)</f>
        <v/>
      </c>
      <c r="D221" s="952" t="str">
        <f t="array" ref="D221">XLOOKUP($A221,'Crop Chart'!$A$5:$A$201,'Crop Chart'!$E$5:$E$201,,FALSE)</f>
        <v/>
      </c>
      <c r="E221" s="951" t="str">
        <f t="array" ref="E221">XLOOKUP($A221,'Crop Chart'!$A$5:$A$201,'Crop Chart'!$I$5:$I$201,,FALSE)</f>
        <v/>
      </c>
      <c r="F221" s="951" t="str">
        <f t="array" ref="F221">XLOOKUP($A221,'Crop Chart'!$A$5:$A$201,'Crop Chart'!$P$5:$P$201,,FALSE)</f>
        <v/>
      </c>
      <c r="G221" s="951" t="str">
        <f t="array" ref="G221">XLOOKUP($A221,'Crop Chart'!$A$5:$A$201,'Crop Chart'!$Q$5:$Q$201,,FALSE)</f>
        <v/>
      </c>
      <c r="H221" s="951" t="str">
        <f t="array" ref="H221">XLOOKUP($A221,'Crop Chart'!$A$5:$A$201,'Crop Chart'!$Y$5:$Y$201,,FALSE)</f>
        <v/>
      </c>
      <c r="I221" s="951" t="str">
        <f t="array" ref="I221">XLOOKUP($A221,'Crop Chart'!$A$5:$A$201,'Crop Chart'!$X$5:$X$201,,FALSE)</f>
        <v/>
      </c>
      <c r="J221" s="951" t="str">
        <f t="array" ref="J221">'Crop Chart'!$H$2*12*B221/D221/F221*XLOOKUP(A221,'Crop Chart'!$A$5:$A$203,'Crop Chart'!$T$5:$T$203,,0)</f>
        <v>#DIV/0!</v>
      </c>
      <c r="K221" s="952" t="str">
        <f t="array" ref="K221">XLOOKUP($A221,'Crop Chart'!$A$5:$A$201,'Crop Chart'!$U$5:$U$201,,FALSE)</f>
        <v/>
      </c>
      <c r="L221" s="952" t="str">
        <f t="array" ref="L221">XLOOKUP($A221,'Crop Chart'!$A$5:$A$201,'Crop Chart'!$V$5:$V$201,,FALSE)</f>
        <v/>
      </c>
      <c r="M221" s="951" t="str">
        <f t="array" ref="M221">XLOOKUP($A221,'Crop Chart'!$A$5:$A$201,'Crop Chart'!$W$5:$W$201,,FALSE)</f>
        <v/>
      </c>
      <c r="N221" s="951" t="str">
        <f t="array" ref="N221">XLOOKUP($A221,'Crop Chart'!$A$5:$A$201,'Crop Chart'!$AA$5:$AA$201,,FALSE)</f>
        <v/>
      </c>
    </row>
    <row r="222" ht="15.75" customHeight="1">
      <c r="A222" s="884"/>
      <c r="B222" s="951" t="str">
        <f t="array" ref="B222">XLOOKUP($A222,'Crop Chart'!$A$5:$A$201,'Crop Chart'!$C$5:$C$201,,FALSE)</f>
        <v/>
      </c>
      <c r="C222" s="952" t="str">
        <f t="array" ref="C222">XLOOKUP($A222,'Crop Chart'!$A$5:$A$201,'Crop Chart'!$D$5:$D$201,,FALSE)</f>
        <v/>
      </c>
      <c r="D222" s="952" t="str">
        <f t="array" ref="D222">XLOOKUP($A222,'Crop Chart'!$A$5:$A$201,'Crop Chart'!$E$5:$E$201,,FALSE)</f>
        <v/>
      </c>
      <c r="E222" s="951" t="str">
        <f t="array" ref="E222">XLOOKUP($A222,'Crop Chart'!$A$5:$A$201,'Crop Chart'!$I$5:$I$201,,FALSE)</f>
        <v/>
      </c>
      <c r="F222" s="951" t="str">
        <f t="array" ref="F222">XLOOKUP($A222,'Crop Chart'!$A$5:$A$201,'Crop Chart'!$P$5:$P$201,,FALSE)</f>
        <v/>
      </c>
      <c r="G222" s="951" t="str">
        <f t="array" ref="G222">XLOOKUP($A222,'Crop Chart'!$A$5:$A$201,'Crop Chart'!$Q$5:$Q$201,,FALSE)</f>
        <v/>
      </c>
      <c r="H222" s="951" t="str">
        <f t="array" ref="H222">XLOOKUP($A222,'Crop Chart'!$A$5:$A$201,'Crop Chart'!$Y$5:$Y$201,,FALSE)</f>
        <v/>
      </c>
      <c r="I222" s="951" t="str">
        <f t="array" ref="I222">XLOOKUP($A222,'Crop Chart'!$A$5:$A$201,'Crop Chart'!$X$5:$X$201,,FALSE)</f>
        <v/>
      </c>
      <c r="J222" s="951" t="str">
        <f t="array" ref="J222">'Crop Chart'!$H$2*12*B222/D222/F222*XLOOKUP(A222,'Crop Chart'!$A$5:$A$203,'Crop Chart'!$T$5:$T$203,,0)</f>
        <v>#DIV/0!</v>
      </c>
      <c r="K222" s="952" t="str">
        <f t="array" ref="K222">XLOOKUP($A222,'Crop Chart'!$A$5:$A$201,'Crop Chart'!$U$5:$U$201,,FALSE)</f>
        <v/>
      </c>
      <c r="L222" s="952" t="str">
        <f t="array" ref="L222">XLOOKUP($A222,'Crop Chart'!$A$5:$A$201,'Crop Chart'!$V$5:$V$201,,FALSE)</f>
        <v/>
      </c>
      <c r="M222" s="951" t="str">
        <f t="array" ref="M222">XLOOKUP($A222,'Crop Chart'!$A$5:$A$201,'Crop Chart'!$W$5:$W$201,,FALSE)</f>
        <v/>
      </c>
      <c r="N222" s="951" t="str">
        <f t="array" ref="N222">XLOOKUP($A222,'Crop Chart'!$A$5:$A$201,'Crop Chart'!$AA$5:$AA$201,,FALSE)</f>
        <v/>
      </c>
    </row>
    <row r="223" ht="15.75" customHeight="1">
      <c r="A223" s="884"/>
      <c r="B223" s="951" t="str">
        <f t="array" ref="B223">XLOOKUP($A223,'Crop Chart'!$A$5:$A$201,'Crop Chart'!$C$5:$C$201,,FALSE)</f>
        <v/>
      </c>
      <c r="C223" s="952" t="str">
        <f t="array" ref="C223">XLOOKUP($A223,'Crop Chart'!$A$5:$A$201,'Crop Chart'!$D$5:$D$201,,FALSE)</f>
        <v/>
      </c>
      <c r="D223" s="952" t="str">
        <f t="array" ref="D223">XLOOKUP($A223,'Crop Chart'!$A$5:$A$201,'Crop Chart'!$E$5:$E$201,,FALSE)</f>
        <v/>
      </c>
      <c r="E223" s="951" t="str">
        <f t="array" ref="E223">XLOOKUP($A223,'Crop Chart'!$A$5:$A$201,'Crop Chart'!$I$5:$I$201,,FALSE)</f>
        <v/>
      </c>
      <c r="F223" s="951" t="str">
        <f t="array" ref="F223">XLOOKUP($A223,'Crop Chart'!$A$5:$A$201,'Crop Chart'!$P$5:$P$201,,FALSE)</f>
        <v/>
      </c>
      <c r="G223" s="951" t="str">
        <f t="array" ref="G223">XLOOKUP($A223,'Crop Chart'!$A$5:$A$201,'Crop Chart'!$Q$5:$Q$201,,FALSE)</f>
        <v/>
      </c>
      <c r="H223" s="951" t="str">
        <f t="array" ref="H223">XLOOKUP($A223,'Crop Chart'!$A$5:$A$201,'Crop Chart'!$Y$5:$Y$201,,FALSE)</f>
        <v/>
      </c>
      <c r="I223" s="951" t="str">
        <f t="array" ref="I223">XLOOKUP($A223,'Crop Chart'!$A$5:$A$201,'Crop Chart'!$X$5:$X$201,,FALSE)</f>
        <v/>
      </c>
      <c r="J223" s="951" t="str">
        <f t="array" ref="J223">'Crop Chart'!$H$2*12*B223/D223/F223*XLOOKUP(A223,'Crop Chart'!$A$5:$A$203,'Crop Chart'!$T$5:$T$203,,0)</f>
        <v>#DIV/0!</v>
      </c>
      <c r="K223" s="952" t="str">
        <f t="array" ref="K223">XLOOKUP($A223,'Crop Chart'!$A$5:$A$201,'Crop Chart'!$U$5:$U$201,,FALSE)</f>
        <v/>
      </c>
      <c r="L223" s="952" t="str">
        <f t="array" ref="L223">XLOOKUP($A223,'Crop Chart'!$A$5:$A$201,'Crop Chart'!$V$5:$V$201,,FALSE)</f>
        <v/>
      </c>
      <c r="M223" s="951" t="str">
        <f t="array" ref="M223">XLOOKUP($A223,'Crop Chart'!$A$5:$A$201,'Crop Chart'!$W$5:$W$201,,FALSE)</f>
        <v/>
      </c>
      <c r="N223" s="951" t="str">
        <f t="array" ref="N223">XLOOKUP($A223,'Crop Chart'!$A$5:$A$201,'Crop Chart'!$AA$5:$AA$201,,FALSE)</f>
        <v/>
      </c>
    </row>
    <row r="224" ht="15.75" customHeight="1">
      <c r="A224" s="884"/>
      <c r="B224" s="951" t="str">
        <f t="array" ref="B224">XLOOKUP($A224,'Crop Chart'!$A$5:$A$201,'Crop Chart'!$C$5:$C$201,,FALSE)</f>
        <v/>
      </c>
      <c r="C224" s="952" t="str">
        <f t="array" ref="C224">XLOOKUP($A224,'Crop Chart'!$A$5:$A$201,'Crop Chart'!$D$5:$D$201,,FALSE)</f>
        <v/>
      </c>
      <c r="D224" s="952" t="str">
        <f t="array" ref="D224">XLOOKUP($A224,'Crop Chart'!$A$5:$A$201,'Crop Chart'!$E$5:$E$201,,FALSE)</f>
        <v/>
      </c>
      <c r="E224" s="951" t="str">
        <f t="array" ref="E224">XLOOKUP($A224,'Crop Chart'!$A$5:$A$201,'Crop Chart'!$I$5:$I$201,,FALSE)</f>
        <v/>
      </c>
      <c r="F224" s="951" t="str">
        <f t="array" ref="F224">XLOOKUP($A224,'Crop Chart'!$A$5:$A$201,'Crop Chart'!$P$5:$P$201,,FALSE)</f>
        <v/>
      </c>
      <c r="G224" s="951" t="str">
        <f t="array" ref="G224">XLOOKUP($A224,'Crop Chart'!$A$5:$A$201,'Crop Chart'!$Q$5:$Q$201,,FALSE)</f>
        <v/>
      </c>
      <c r="H224" s="951" t="str">
        <f t="array" ref="H224">XLOOKUP($A224,'Crop Chart'!$A$5:$A$201,'Crop Chart'!$Y$5:$Y$201,,FALSE)</f>
        <v/>
      </c>
      <c r="I224" s="951" t="str">
        <f t="array" ref="I224">XLOOKUP($A224,'Crop Chart'!$A$5:$A$201,'Crop Chart'!$X$5:$X$201,,FALSE)</f>
        <v/>
      </c>
      <c r="J224" s="951" t="str">
        <f t="array" ref="J224">'Crop Chart'!$H$2*12*B224/D224/F224*XLOOKUP(A224,'Crop Chart'!$A$5:$A$203,'Crop Chart'!$T$5:$T$203,,0)</f>
        <v>#DIV/0!</v>
      </c>
      <c r="K224" s="952" t="str">
        <f t="array" ref="K224">XLOOKUP($A224,'Crop Chart'!$A$5:$A$201,'Crop Chart'!$U$5:$U$201,,FALSE)</f>
        <v/>
      </c>
      <c r="L224" s="952" t="str">
        <f t="array" ref="L224">XLOOKUP($A224,'Crop Chart'!$A$5:$A$201,'Crop Chart'!$V$5:$V$201,,FALSE)</f>
        <v/>
      </c>
      <c r="M224" s="951" t="str">
        <f t="array" ref="M224">XLOOKUP($A224,'Crop Chart'!$A$5:$A$201,'Crop Chart'!$W$5:$W$201,,FALSE)</f>
        <v/>
      </c>
      <c r="N224" s="951" t="str">
        <f t="array" ref="N224">XLOOKUP($A224,'Crop Chart'!$A$5:$A$201,'Crop Chart'!$AA$5:$AA$201,,FALSE)</f>
        <v/>
      </c>
    </row>
    <row r="225" ht="15.75" customHeight="1">
      <c r="A225" s="884"/>
      <c r="B225" s="951" t="str">
        <f t="array" ref="B225">XLOOKUP($A225,'Crop Chart'!$A$5:$A$201,'Crop Chart'!$C$5:$C$201,,FALSE)</f>
        <v/>
      </c>
      <c r="C225" s="952" t="str">
        <f t="array" ref="C225">XLOOKUP($A225,'Crop Chart'!$A$5:$A$201,'Crop Chart'!$D$5:$D$201,,FALSE)</f>
        <v/>
      </c>
      <c r="D225" s="952" t="str">
        <f t="array" ref="D225">XLOOKUP($A225,'Crop Chart'!$A$5:$A$201,'Crop Chart'!$E$5:$E$201,,FALSE)</f>
        <v/>
      </c>
      <c r="E225" s="951" t="str">
        <f t="array" ref="E225">XLOOKUP($A225,'Crop Chart'!$A$5:$A$201,'Crop Chart'!$I$5:$I$201,,FALSE)</f>
        <v/>
      </c>
      <c r="F225" s="951" t="str">
        <f t="array" ref="F225">XLOOKUP($A225,'Crop Chart'!$A$5:$A$201,'Crop Chart'!$P$5:$P$201,,FALSE)</f>
        <v/>
      </c>
      <c r="G225" s="951" t="str">
        <f t="array" ref="G225">XLOOKUP($A225,'Crop Chart'!$A$5:$A$201,'Crop Chart'!$Q$5:$Q$201,,FALSE)</f>
        <v/>
      </c>
      <c r="H225" s="951" t="str">
        <f t="array" ref="H225">XLOOKUP($A225,'Crop Chart'!$A$5:$A$201,'Crop Chart'!$Y$5:$Y$201,,FALSE)</f>
        <v/>
      </c>
      <c r="I225" s="951" t="str">
        <f t="array" ref="I225">XLOOKUP($A225,'Crop Chart'!$A$5:$A$201,'Crop Chart'!$X$5:$X$201,,FALSE)</f>
        <v/>
      </c>
      <c r="J225" s="951" t="str">
        <f t="array" ref="J225">'Crop Chart'!$H$2*12*B225/D225/F225*XLOOKUP(A225,'Crop Chart'!$A$5:$A$203,'Crop Chart'!$T$5:$T$203,,0)</f>
        <v>#DIV/0!</v>
      </c>
      <c r="K225" s="952" t="str">
        <f t="array" ref="K225">XLOOKUP($A225,'Crop Chart'!$A$5:$A$201,'Crop Chart'!$U$5:$U$201,,FALSE)</f>
        <v/>
      </c>
      <c r="L225" s="952" t="str">
        <f t="array" ref="L225">XLOOKUP($A225,'Crop Chart'!$A$5:$A$201,'Crop Chart'!$V$5:$V$201,,FALSE)</f>
        <v/>
      </c>
      <c r="M225" s="951" t="str">
        <f t="array" ref="M225">XLOOKUP($A225,'Crop Chart'!$A$5:$A$201,'Crop Chart'!$W$5:$W$201,,FALSE)</f>
        <v/>
      </c>
      <c r="N225" s="951" t="str">
        <f t="array" ref="N225">XLOOKUP($A225,'Crop Chart'!$A$5:$A$201,'Crop Chart'!$AA$5:$AA$201,,FALSE)</f>
        <v/>
      </c>
    </row>
    <row r="226" ht="15.75" customHeight="1">
      <c r="A226" s="884"/>
      <c r="B226" s="951" t="str">
        <f t="array" ref="B226">XLOOKUP($A226,'Crop Chart'!$A$5:$A$201,'Crop Chart'!$C$5:$C$201,,FALSE)</f>
        <v/>
      </c>
      <c r="C226" s="952" t="str">
        <f t="array" ref="C226">XLOOKUP($A226,'Crop Chart'!$A$5:$A$201,'Crop Chart'!$D$5:$D$201,,FALSE)</f>
        <v/>
      </c>
      <c r="D226" s="952" t="str">
        <f t="array" ref="D226">XLOOKUP($A226,'Crop Chart'!$A$5:$A$201,'Crop Chart'!$E$5:$E$201,,FALSE)</f>
        <v/>
      </c>
      <c r="E226" s="951" t="str">
        <f t="array" ref="E226">XLOOKUP($A226,'Crop Chart'!$A$5:$A$201,'Crop Chart'!$I$5:$I$201,,FALSE)</f>
        <v/>
      </c>
      <c r="F226" s="951" t="str">
        <f t="array" ref="F226">XLOOKUP($A226,'Crop Chart'!$A$5:$A$201,'Crop Chart'!$P$5:$P$201,,FALSE)</f>
        <v/>
      </c>
      <c r="G226" s="951" t="str">
        <f t="array" ref="G226">XLOOKUP($A226,'Crop Chart'!$A$5:$A$201,'Crop Chart'!$Q$5:$Q$201,,FALSE)</f>
        <v/>
      </c>
      <c r="H226" s="951" t="str">
        <f t="array" ref="H226">XLOOKUP($A226,'Crop Chart'!$A$5:$A$201,'Crop Chart'!$Y$5:$Y$201,,FALSE)</f>
        <v/>
      </c>
      <c r="I226" s="951" t="str">
        <f t="array" ref="I226">XLOOKUP($A226,'Crop Chart'!$A$5:$A$201,'Crop Chart'!$X$5:$X$201,,FALSE)</f>
        <v/>
      </c>
      <c r="J226" s="951" t="str">
        <f t="array" ref="J226">'Crop Chart'!$H$2*12*B226/D226/F226*XLOOKUP(A226,'Crop Chart'!$A$5:$A$203,'Crop Chart'!$T$5:$T$203,,0)</f>
        <v>#DIV/0!</v>
      </c>
      <c r="K226" s="952" t="str">
        <f t="array" ref="K226">XLOOKUP($A226,'Crop Chart'!$A$5:$A$201,'Crop Chart'!$U$5:$U$201,,FALSE)</f>
        <v/>
      </c>
      <c r="L226" s="952" t="str">
        <f t="array" ref="L226">XLOOKUP($A226,'Crop Chart'!$A$5:$A$201,'Crop Chart'!$V$5:$V$201,,FALSE)</f>
        <v/>
      </c>
      <c r="M226" s="951" t="str">
        <f t="array" ref="M226">XLOOKUP($A226,'Crop Chart'!$A$5:$A$201,'Crop Chart'!$W$5:$W$201,,FALSE)</f>
        <v/>
      </c>
      <c r="N226" s="951" t="str">
        <f t="array" ref="N226">XLOOKUP($A226,'Crop Chart'!$A$5:$A$201,'Crop Chart'!$AA$5:$AA$201,,FALSE)</f>
        <v/>
      </c>
    </row>
    <row r="227" ht="15.75" customHeight="1">
      <c r="A227" s="884"/>
      <c r="B227" s="951" t="str">
        <f t="array" ref="B227">XLOOKUP($A227,'Crop Chart'!$A$5:$A$201,'Crop Chart'!$C$5:$C$201,,FALSE)</f>
        <v/>
      </c>
      <c r="C227" s="952" t="str">
        <f t="array" ref="C227">XLOOKUP($A227,'Crop Chart'!$A$5:$A$201,'Crop Chart'!$D$5:$D$201,,FALSE)</f>
        <v/>
      </c>
      <c r="D227" s="952" t="str">
        <f t="array" ref="D227">XLOOKUP($A227,'Crop Chart'!$A$5:$A$201,'Crop Chart'!$E$5:$E$201,,FALSE)</f>
        <v/>
      </c>
      <c r="E227" s="951" t="str">
        <f t="array" ref="E227">XLOOKUP($A227,'Crop Chart'!$A$5:$A$201,'Crop Chart'!$I$5:$I$201,,FALSE)</f>
        <v/>
      </c>
      <c r="F227" s="951" t="str">
        <f t="array" ref="F227">XLOOKUP($A227,'Crop Chart'!$A$5:$A$201,'Crop Chart'!$P$5:$P$201,,FALSE)</f>
        <v/>
      </c>
      <c r="G227" s="951" t="str">
        <f t="array" ref="G227">XLOOKUP($A227,'Crop Chart'!$A$5:$A$201,'Crop Chart'!$Q$5:$Q$201,,FALSE)</f>
        <v/>
      </c>
      <c r="H227" s="951" t="str">
        <f t="array" ref="H227">XLOOKUP($A227,'Crop Chart'!$A$5:$A$201,'Crop Chart'!$Y$5:$Y$201,,FALSE)</f>
        <v/>
      </c>
      <c r="I227" s="951" t="str">
        <f t="array" ref="I227">XLOOKUP($A227,'Crop Chart'!$A$5:$A$201,'Crop Chart'!$X$5:$X$201,,FALSE)</f>
        <v/>
      </c>
      <c r="J227" s="951" t="str">
        <f t="array" ref="J227">'Crop Chart'!$H$2*12*B227/D227/F227*XLOOKUP(A227,'Crop Chart'!$A$5:$A$203,'Crop Chart'!$T$5:$T$203,,0)</f>
        <v>#DIV/0!</v>
      </c>
      <c r="K227" s="952" t="str">
        <f t="array" ref="K227">XLOOKUP($A227,'Crop Chart'!$A$5:$A$201,'Crop Chart'!$U$5:$U$201,,FALSE)</f>
        <v/>
      </c>
      <c r="L227" s="952" t="str">
        <f t="array" ref="L227">XLOOKUP($A227,'Crop Chart'!$A$5:$A$201,'Crop Chart'!$V$5:$V$201,,FALSE)</f>
        <v/>
      </c>
      <c r="M227" s="951" t="str">
        <f t="array" ref="M227">XLOOKUP($A227,'Crop Chart'!$A$5:$A$201,'Crop Chart'!$W$5:$W$201,,FALSE)</f>
        <v/>
      </c>
      <c r="N227" s="951" t="str">
        <f t="array" ref="N227">XLOOKUP($A227,'Crop Chart'!$A$5:$A$201,'Crop Chart'!$AA$5:$AA$201,,FALSE)</f>
        <v/>
      </c>
    </row>
    <row r="228" ht="15.75" customHeight="1">
      <c r="A228" s="884"/>
      <c r="B228" s="951" t="str">
        <f t="array" ref="B228">XLOOKUP($A228,'Crop Chart'!$A$5:$A$201,'Crop Chart'!$C$5:$C$201,,FALSE)</f>
        <v/>
      </c>
      <c r="C228" s="952" t="str">
        <f t="array" ref="C228">XLOOKUP($A228,'Crop Chart'!$A$5:$A$201,'Crop Chart'!$D$5:$D$201,,FALSE)</f>
        <v/>
      </c>
      <c r="D228" s="952" t="str">
        <f t="array" ref="D228">XLOOKUP($A228,'Crop Chart'!$A$5:$A$201,'Crop Chart'!$E$5:$E$201,,FALSE)</f>
        <v/>
      </c>
      <c r="E228" s="951" t="str">
        <f t="array" ref="E228">XLOOKUP($A228,'Crop Chart'!$A$5:$A$201,'Crop Chart'!$I$5:$I$201,,FALSE)</f>
        <v/>
      </c>
      <c r="F228" s="951" t="str">
        <f t="array" ref="F228">XLOOKUP($A228,'Crop Chart'!$A$5:$A$201,'Crop Chart'!$P$5:$P$201,,FALSE)</f>
        <v/>
      </c>
      <c r="G228" s="951" t="str">
        <f t="array" ref="G228">XLOOKUP($A228,'Crop Chart'!$A$5:$A$201,'Crop Chart'!$Q$5:$Q$201,,FALSE)</f>
        <v/>
      </c>
      <c r="H228" s="951" t="str">
        <f t="array" ref="H228">XLOOKUP($A228,'Crop Chart'!$A$5:$A$201,'Crop Chart'!$Y$5:$Y$201,,FALSE)</f>
        <v/>
      </c>
      <c r="I228" s="951" t="str">
        <f t="array" ref="I228">XLOOKUP($A228,'Crop Chart'!$A$5:$A$201,'Crop Chart'!$X$5:$X$201,,FALSE)</f>
        <v/>
      </c>
      <c r="J228" s="951" t="str">
        <f t="array" ref="J228">'Crop Chart'!$H$2*12*B228/D228/F228*XLOOKUP(A228,'Crop Chart'!$A$5:$A$203,'Crop Chart'!$T$5:$T$203,,0)</f>
        <v>#DIV/0!</v>
      </c>
      <c r="K228" s="952" t="str">
        <f t="array" ref="K228">XLOOKUP($A228,'Crop Chart'!$A$5:$A$201,'Crop Chart'!$U$5:$U$201,,FALSE)</f>
        <v/>
      </c>
      <c r="L228" s="952" t="str">
        <f t="array" ref="L228">XLOOKUP($A228,'Crop Chart'!$A$5:$A$201,'Crop Chart'!$V$5:$V$201,,FALSE)</f>
        <v/>
      </c>
      <c r="M228" s="951" t="str">
        <f t="array" ref="M228">XLOOKUP($A228,'Crop Chart'!$A$5:$A$201,'Crop Chart'!$W$5:$W$201,,FALSE)</f>
        <v/>
      </c>
      <c r="N228" s="951" t="str">
        <f t="array" ref="N228">XLOOKUP($A228,'Crop Chart'!$A$5:$A$201,'Crop Chart'!$AA$5:$AA$201,,FALSE)</f>
        <v/>
      </c>
    </row>
    <row r="229" ht="15.75" customHeight="1">
      <c r="A229" s="884"/>
      <c r="B229" s="951" t="str">
        <f t="array" ref="B229">XLOOKUP($A229,'Crop Chart'!$A$5:$A$201,'Crop Chart'!$C$5:$C$201,,FALSE)</f>
        <v/>
      </c>
      <c r="C229" s="952" t="str">
        <f t="array" ref="C229">XLOOKUP($A229,'Crop Chart'!$A$5:$A$201,'Crop Chart'!$D$5:$D$201,,FALSE)</f>
        <v/>
      </c>
      <c r="D229" s="952" t="str">
        <f t="array" ref="D229">XLOOKUP($A229,'Crop Chart'!$A$5:$A$201,'Crop Chart'!$E$5:$E$201,,FALSE)</f>
        <v/>
      </c>
      <c r="E229" s="951" t="str">
        <f t="array" ref="E229">XLOOKUP($A229,'Crop Chart'!$A$5:$A$201,'Crop Chart'!$I$5:$I$201,,FALSE)</f>
        <v/>
      </c>
      <c r="F229" s="951" t="str">
        <f t="array" ref="F229">XLOOKUP($A229,'Crop Chart'!$A$5:$A$201,'Crop Chart'!$P$5:$P$201,,FALSE)</f>
        <v/>
      </c>
      <c r="G229" s="951" t="str">
        <f t="array" ref="G229">XLOOKUP($A229,'Crop Chart'!$A$5:$A$201,'Crop Chart'!$Q$5:$Q$201,,FALSE)</f>
        <v/>
      </c>
      <c r="H229" s="951" t="str">
        <f t="array" ref="H229">XLOOKUP($A229,'Crop Chart'!$A$5:$A$201,'Crop Chart'!$Y$5:$Y$201,,FALSE)</f>
        <v/>
      </c>
      <c r="I229" s="951" t="str">
        <f t="array" ref="I229">XLOOKUP($A229,'Crop Chart'!$A$5:$A$201,'Crop Chart'!$X$5:$X$201,,FALSE)</f>
        <v/>
      </c>
      <c r="J229" s="951" t="str">
        <f t="array" ref="J229">'Crop Chart'!$H$2*12*B229/D229/F229*XLOOKUP(A229,'Crop Chart'!$A$5:$A$203,'Crop Chart'!$T$5:$T$203,,0)</f>
        <v>#DIV/0!</v>
      </c>
      <c r="K229" s="952" t="str">
        <f t="array" ref="K229">XLOOKUP($A229,'Crop Chart'!$A$5:$A$201,'Crop Chart'!$U$5:$U$201,,FALSE)</f>
        <v/>
      </c>
      <c r="L229" s="952" t="str">
        <f t="array" ref="L229">XLOOKUP($A229,'Crop Chart'!$A$5:$A$201,'Crop Chart'!$V$5:$V$201,,FALSE)</f>
        <v/>
      </c>
      <c r="M229" s="951" t="str">
        <f t="array" ref="M229">XLOOKUP($A229,'Crop Chart'!$A$5:$A$201,'Crop Chart'!$W$5:$W$201,,FALSE)</f>
        <v/>
      </c>
      <c r="N229" s="951" t="str">
        <f t="array" ref="N229">XLOOKUP($A229,'Crop Chart'!$A$5:$A$201,'Crop Chart'!$AA$5:$AA$201,,FALSE)</f>
        <v/>
      </c>
    </row>
    <row r="230" ht="15.75" customHeight="1">
      <c r="A230" s="884"/>
      <c r="B230" s="951" t="str">
        <f t="array" ref="B230">XLOOKUP($A230,'Crop Chart'!$A$5:$A$201,'Crop Chart'!$C$5:$C$201,,FALSE)</f>
        <v/>
      </c>
      <c r="C230" s="952" t="str">
        <f t="array" ref="C230">XLOOKUP($A230,'Crop Chart'!$A$5:$A$201,'Crop Chart'!$D$5:$D$201,,FALSE)</f>
        <v/>
      </c>
      <c r="D230" s="952" t="str">
        <f t="array" ref="D230">XLOOKUP($A230,'Crop Chart'!$A$5:$A$201,'Crop Chart'!$E$5:$E$201,,FALSE)</f>
        <v/>
      </c>
      <c r="E230" s="951" t="str">
        <f t="array" ref="E230">XLOOKUP($A230,'Crop Chart'!$A$5:$A$201,'Crop Chart'!$I$5:$I$201,,FALSE)</f>
        <v/>
      </c>
      <c r="F230" s="951" t="str">
        <f t="array" ref="F230">XLOOKUP($A230,'Crop Chart'!$A$5:$A$201,'Crop Chart'!$P$5:$P$201,,FALSE)</f>
        <v/>
      </c>
      <c r="G230" s="951" t="str">
        <f t="array" ref="G230">XLOOKUP($A230,'Crop Chart'!$A$5:$A$201,'Crop Chart'!$Q$5:$Q$201,,FALSE)</f>
        <v/>
      </c>
      <c r="H230" s="951" t="str">
        <f t="array" ref="H230">XLOOKUP($A230,'Crop Chart'!$A$5:$A$201,'Crop Chart'!$Y$5:$Y$201,,FALSE)</f>
        <v/>
      </c>
      <c r="I230" s="951" t="str">
        <f t="array" ref="I230">XLOOKUP($A230,'Crop Chart'!$A$5:$A$201,'Crop Chart'!$X$5:$X$201,,FALSE)</f>
        <v/>
      </c>
      <c r="J230" s="951" t="str">
        <f t="array" ref="J230">'Crop Chart'!$H$2*12*B230/D230/F230*XLOOKUP(A230,'Crop Chart'!$A$5:$A$203,'Crop Chart'!$T$5:$T$203,,0)</f>
        <v>#DIV/0!</v>
      </c>
      <c r="K230" s="952" t="str">
        <f t="array" ref="K230">XLOOKUP($A230,'Crop Chart'!$A$5:$A$201,'Crop Chart'!$U$5:$U$201,,FALSE)</f>
        <v/>
      </c>
      <c r="L230" s="952" t="str">
        <f t="array" ref="L230">XLOOKUP($A230,'Crop Chart'!$A$5:$A$201,'Crop Chart'!$V$5:$V$201,,FALSE)</f>
        <v/>
      </c>
      <c r="M230" s="951" t="str">
        <f t="array" ref="M230">XLOOKUP($A230,'Crop Chart'!$A$5:$A$201,'Crop Chart'!$W$5:$W$201,,FALSE)</f>
        <v/>
      </c>
      <c r="N230" s="951" t="str">
        <f t="array" ref="N230">XLOOKUP($A230,'Crop Chart'!$A$5:$A$201,'Crop Chart'!$AA$5:$AA$201,,FALSE)</f>
        <v/>
      </c>
    </row>
    <row r="231" ht="15.75" customHeight="1">
      <c r="A231" s="884"/>
      <c r="B231" s="951" t="str">
        <f t="array" ref="B231">XLOOKUP($A231,'Crop Chart'!$A$5:$A$201,'Crop Chart'!$C$5:$C$201,,FALSE)</f>
        <v/>
      </c>
      <c r="C231" s="952" t="str">
        <f t="array" ref="C231">XLOOKUP($A231,'Crop Chart'!$A$5:$A$201,'Crop Chart'!$D$5:$D$201,,FALSE)</f>
        <v/>
      </c>
      <c r="D231" s="952" t="str">
        <f t="array" ref="D231">XLOOKUP($A231,'Crop Chart'!$A$5:$A$201,'Crop Chart'!$E$5:$E$201,,FALSE)</f>
        <v/>
      </c>
      <c r="E231" s="951" t="str">
        <f t="array" ref="E231">XLOOKUP($A231,'Crop Chart'!$A$5:$A$201,'Crop Chart'!$I$5:$I$201,,FALSE)</f>
        <v/>
      </c>
      <c r="F231" s="951" t="str">
        <f t="array" ref="F231">XLOOKUP($A231,'Crop Chart'!$A$5:$A$201,'Crop Chart'!$P$5:$P$201,,FALSE)</f>
        <v/>
      </c>
      <c r="G231" s="951" t="str">
        <f t="array" ref="G231">XLOOKUP($A231,'Crop Chart'!$A$5:$A$201,'Crop Chart'!$Q$5:$Q$201,,FALSE)</f>
        <v/>
      </c>
      <c r="H231" s="951" t="str">
        <f t="array" ref="H231">XLOOKUP($A231,'Crop Chart'!$A$5:$A$201,'Crop Chart'!$Y$5:$Y$201,,FALSE)</f>
        <v/>
      </c>
      <c r="I231" s="951" t="str">
        <f t="array" ref="I231">XLOOKUP($A231,'Crop Chart'!$A$5:$A$201,'Crop Chart'!$X$5:$X$201,,FALSE)</f>
        <v/>
      </c>
      <c r="J231" s="951" t="str">
        <f t="array" ref="J231">'Crop Chart'!$H$2*12*B231/D231/F231*XLOOKUP(A231,'Crop Chart'!$A$5:$A$203,'Crop Chart'!$T$5:$T$203,,0)</f>
        <v>#DIV/0!</v>
      </c>
      <c r="K231" s="952" t="str">
        <f t="array" ref="K231">XLOOKUP($A231,'Crop Chart'!$A$5:$A$201,'Crop Chart'!$U$5:$U$201,,FALSE)</f>
        <v/>
      </c>
      <c r="L231" s="952" t="str">
        <f t="array" ref="L231">XLOOKUP($A231,'Crop Chart'!$A$5:$A$201,'Crop Chart'!$V$5:$V$201,,FALSE)</f>
        <v/>
      </c>
      <c r="M231" s="951" t="str">
        <f t="array" ref="M231">XLOOKUP($A231,'Crop Chart'!$A$5:$A$201,'Crop Chart'!$W$5:$W$201,,FALSE)</f>
        <v/>
      </c>
      <c r="N231" s="951" t="str">
        <f t="array" ref="N231">XLOOKUP($A231,'Crop Chart'!$A$5:$A$201,'Crop Chart'!$AA$5:$AA$201,,FALSE)</f>
        <v/>
      </c>
    </row>
    <row r="232" ht="15.75" customHeight="1">
      <c r="A232" s="884"/>
      <c r="B232" s="951" t="str">
        <f t="array" ref="B232">XLOOKUP($A232,'Crop Chart'!$A$5:$A$201,'Crop Chart'!$C$5:$C$201,,FALSE)</f>
        <v/>
      </c>
      <c r="C232" s="952" t="str">
        <f t="array" ref="C232">XLOOKUP($A232,'Crop Chart'!$A$5:$A$201,'Crop Chart'!$D$5:$D$201,,FALSE)</f>
        <v/>
      </c>
      <c r="D232" s="952" t="str">
        <f t="array" ref="D232">XLOOKUP($A232,'Crop Chart'!$A$5:$A$201,'Crop Chart'!$E$5:$E$201,,FALSE)</f>
        <v/>
      </c>
      <c r="E232" s="951" t="str">
        <f t="array" ref="E232">XLOOKUP($A232,'Crop Chart'!$A$5:$A$201,'Crop Chart'!$I$5:$I$201,,FALSE)</f>
        <v/>
      </c>
      <c r="F232" s="951" t="str">
        <f t="array" ref="F232">XLOOKUP($A232,'Crop Chart'!$A$5:$A$201,'Crop Chart'!$P$5:$P$201,,FALSE)</f>
        <v/>
      </c>
      <c r="G232" s="951" t="str">
        <f t="array" ref="G232">XLOOKUP($A232,'Crop Chart'!$A$5:$A$201,'Crop Chart'!$Q$5:$Q$201,,FALSE)</f>
        <v/>
      </c>
      <c r="H232" s="951" t="str">
        <f t="array" ref="H232">XLOOKUP($A232,'Crop Chart'!$A$5:$A$201,'Crop Chart'!$Y$5:$Y$201,,FALSE)</f>
        <v/>
      </c>
      <c r="I232" s="951" t="str">
        <f t="array" ref="I232">XLOOKUP($A232,'Crop Chart'!$A$5:$A$201,'Crop Chart'!$X$5:$X$201,,FALSE)</f>
        <v/>
      </c>
      <c r="J232" s="951" t="str">
        <f t="array" ref="J232">'Crop Chart'!$H$2*12*B232/D232/F232*XLOOKUP(A232,'Crop Chart'!$A$5:$A$203,'Crop Chart'!$T$5:$T$203,,0)</f>
        <v>#DIV/0!</v>
      </c>
      <c r="K232" s="952" t="str">
        <f t="array" ref="K232">XLOOKUP($A232,'Crop Chart'!$A$5:$A$201,'Crop Chart'!$U$5:$U$201,,FALSE)</f>
        <v/>
      </c>
      <c r="L232" s="952" t="str">
        <f t="array" ref="L232">XLOOKUP($A232,'Crop Chart'!$A$5:$A$201,'Crop Chart'!$V$5:$V$201,,FALSE)</f>
        <v/>
      </c>
      <c r="M232" s="951" t="str">
        <f t="array" ref="M232">XLOOKUP($A232,'Crop Chart'!$A$5:$A$201,'Crop Chart'!$W$5:$W$201,,FALSE)</f>
        <v/>
      </c>
      <c r="N232" s="951" t="str">
        <f t="array" ref="N232">XLOOKUP($A232,'Crop Chart'!$A$5:$A$201,'Crop Chart'!$AA$5:$AA$201,,FALSE)</f>
        <v/>
      </c>
    </row>
    <row r="233" ht="15.75" customHeight="1">
      <c r="A233" s="884"/>
      <c r="B233" s="951" t="str">
        <f t="array" ref="B233">XLOOKUP($A233,'Crop Chart'!$A$5:$A$201,'Crop Chart'!$C$5:$C$201,,FALSE)</f>
        <v/>
      </c>
      <c r="C233" s="952" t="str">
        <f t="array" ref="C233">XLOOKUP($A233,'Crop Chart'!$A$5:$A$201,'Crop Chart'!$D$5:$D$201,,FALSE)</f>
        <v/>
      </c>
      <c r="D233" s="952" t="str">
        <f t="array" ref="D233">XLOOKUP($A233,'Crop Chart'!$A$5:$A$201,'Crop Chart'!$E$5:$E$201,,FALSE)</f>
        <v/>
      </c>
      <c r="E233" s="951" t="str">
        <f t="array" ref="E233">XLOOKUP($A233,'Crop Chart'!$A$5:$A$201,'Crop Chart'!$I$5:$I$201,,FALSE)</f>
        <v/>
      </c>
      <c r="F233" s="951" t="str">
        <f t="array" ref="F233">XLOOKUP($A233,'Crop Chart'!$A$5:$A$201,'Crop Chart'!$P$5:$P$201,,FALSE)</f>
        <v/>
      </c>
      <c r="G233" s="951" t="str">
        <f t="array" ref="G233">XLOOKUP($A233,'Crop Chart'!$A$5:$A$201,'Crop Chart'!$Q$5:$Q$201,,FALSE)</f>
        <v/>
      </c>
      <c r="H233" s="951" t="str">
        <f t="array" ref="H233">XLOOKUP($A233,'Crop Chart'!$A$5:$A$201,'Crop Chart'!$Y$5:$Y$201,,FALSE)</f>
        <v/>
      </c>
      <c r="I233" s="951" t="str">
        <f t="array" ref="I233">XLOOKUP($A233,'Crop Chart'!$A$5:$A$201,'Crop Chart'!$X$5:$X$201,,FALSE)</f>
        <v/>
      </c>
      <c r="J233" s="951" t="str">
        <f t="array" ref="J233">'Crop Chart'!$H$2*12*B233/D233/F233*XLOOKUP(A233,'Crop Chart'!$A$5:$A$203,'Crop Chart'!$T$5:$T$203,,0)</f>
        <v>#DIV/0!</v>
      </c>
      <c r="K233" s="952" t="str">
        <f t="array" ref="K233">XLOOKUP($A233,'Crop Chart'!$A$5:$A$201,'Crop Chart'!$U$5:$U$201,,FALSE)</f>
        <v/>
      </c>
      <c r="L233" s="952" t="str">
        <f t="array" ref="L233">XLOOKUP($A233,'Crop Chart'!$A$5:$A$201,'Crop Chart'!$V$5:$V$201,,FALSE)</f>
        <v/>
      </c>
      <c r="M233" s="951" t="str">
        <f t="array" ref="M233">XLOOKUP($A233,'Crop Chart'!$A$5:$A$201,'Crop Chart'!$W$5:$W$201,,FALSE)</f>
        <v/>
      </c>
      <c r="N233" s="951" t="str">
        <f t="array" ref="N233">XLOOKUP($A233,'Crop Chart'!$A$5:$A$201,'Crop Chart'!$AA$5:$AA$201,,FALSE)</f>
        <v/>
      </c>
    </row>
    <row r="234" ht="15.75" customHeight="1">
      <c r="A234" s="884"/>
      <c r="B234" s="951" t="str">
        <f t="array" ref="B234">XLOOKUP($A234,'Crop Chart'!$A$5:$A$201,'Crop Chart'!$C$5:$C$201,,FALSE)</f>
        <v/>
      </c>
      <c r="C234" s="952" t="str">
        <f t="array" ref="C234">XLOOKUP($A234,'Crop Chart'!$A$5:$A$201,'Crop Chart'!$D$5:$D$201,,FALSE)</f>
        <v/>
      </c>
      <c r="D234" s="952" t="str">
        <f t="array" ref="D234">XLOOKUP($A234,'Crop Chart'!$A$5:$A$201,'Crop Chart'!$E$5:$E$201,,FALSE)</f>
        <v/>
      </c>
      <c r="E234" s="951" t="str">
        <f t="array" ref="E234">XLOOKUP($A234,'Crop Chart'!$A$5:$A$201,'Crop Chart'!$I$5:$I$201,,FALSE)</f>
        <v/>
      </c>
      <c r="F234" s="951" t="str">
        <f t="array" ref="F234">XLOOKUP($A234,'Crop Chart'!$A$5:$A$201,'Crop Chart'!$P$5:$P$201,,FALSE)</f>
        <v/>
      </c>
      <c r="G234" s="951" t="str">
        <f t="array" ref="G234">XLOOKUP($A234,'Crop Chart'!$A$5:$A$201,'Crop Chart'!$Q$5:$Q$201,,FALSE)</f>
        <v/>
      </c>
      <c r="H234" s="951" t="str">
        <f t="array" ref="H234">XLOOKUP($A234,'Crop Chart'!$A$5:$A$201,'Crop Chart'!$Y$5:$Y$201,,FALSE)</f>
        <v/>
      </c>
      <c r="I234" s="951" t="str">
        <f t="array" ref="I234">XLOOKUP($A234,'Crop Chart'!$A$5:$A$201,'Crop Chart'!$X$5:$X$201,,FALSE)</f>
        <v/>
      </c>
      <c r="J234" s="951" t="str">
        <f t="array" ref="J234">'Crop Chart'!$H$2*12*B234/D234/F234*XLOOKUP(A234,'Crop Chart'!$A$5:$A$203,'Crop Chart'!$T$5:$T$203,,0)</f>
        <v>#DIV/0!</v>
      </c>
      <c r="K234" s="952" t="str">
        <f t="array" ref="K234">XLOOKUP($A234,'Crop Chart'!$A$5:$A$201,'Crop Chart'!$U$5:$U$201,,FALSE)</f>
        <v/>
      </c>
      <c r="L234" s="952" t="str">
        <f t="array" ref="L234">XLOOKUP($A234,'Crop Chart'!$A$5:$A$201,'Crop Chart'!$V$5:$V$201,,FALSE)</f>
        <v/>
      </c>
      <c r="M234" s="951" t="str">
        <f t="array" ref="M234">XLOOKUP($A234,'Crop Chart'!$A$5:$A$201,'Crop Chart'!$W$5:$W$201,,FALSE)</f>
        <v/>
      </c>
      <c r="N234" s="951" t="str">
        <f t="array" ref="N234">XLOOKUP($A234,'Crop Chart'!$A$5:$A$201,'Crop Chart'!$AA$5:$AA$201,,FALSE)</f>
        <v/>
      </c>
    </row>
    <row r="235" ht="15.75" customHeight="1">
      <c r="A235" s="884"/>
      <c r="B235" s="951" t="str">
        <f t="array" ref="B235">XLOOKUP($A235,'Crop Chart'!$A$5:$A$201,'Crop Chart'!$C$5:$C$201,,FALSE)</f>
        <v/>
      </c>
      <c r="C235" s="952" t="str">
        <f t="array" ref="C235">XLOOKUP($A235,'Crop Chart'!$A$5:$A$201,'Crop Chart'!$D$5:$D$201,,FALSE)</f>
        <v/>
      </c>
      <c r="D235" s="952" t="str">
        <f t="array" ref="D235">XLOOKUP($A235,'Crop Chart'!$A$5:$A$201,'Crop Chart'!$E$5:$E$201,,FALSE)</f>
        <v/>
      </c>
      <c r="E235" s="951" t="str">
        <f t="array" ref="E235">XLOOKUP($A235,'Crop Chart'!$A$5:$A$201,'Crop Chart'!$I$5:$I$201,,FALSE)</f>
        <v/>
      </c>
      <c r="F235" s="951" t="str">
        <f t="array" ref="F235">XLOOKUP($A235,'Crop Chart'!$A$5:$A$201,'Crop Chart'!$P$5:$P$201,,FALSE)</f>
        <v/>
      </c>
      <c r="G235" s="951" t="str">
        <f t="array" ref="G235">XLOOKUP($A235,'Crop Chart'!$A$5:$A$201,'Crop Chart'!$Q$5:$Q$201,,FALSE)</f>
        <v/>
      </c>
      <c r="H235" s="951" t="str">
        <f t="array" ref="H235">XLOOKUP($A235,'Crop Chart'!$A$5:$A$201,'Crop Chart'!$Y$5:$Y$201,,FALSE)</f>
        <v/>
      </c>
      <c r="I235" s="951" t="str">
        <f t="array" ref="I235">XLOOKUP($A235,'Crop Chart'!$A$5:$A$201,'Crop Chart'!$X$5:$X$201,,FALSE)</f>
        <v/>
      </c>
      <c r="J235" s="951" t="str">
        <f t="array" ref="J235">'Crop Chart'!$H$2*12*B235/D235/F235*XLOOKUP(A235,'Crop Chart'!$A$5:$A$203,'Crop Chart'!$T$5:$T$203,,0)</f>
        <v>#DIV/0!</v>
      </c>
      <c r="K235" s="952" t="str">
        <f t="array" ref="K235">XLOOKUP($A235,'Crop Chart'!$A$5:$A$201,'Crop Chart'!$U$5:$U$201,,FALSE)</f>
        <v/>
      </c>
      <c r="L235" s="952" t="str">
        <f t="array" ref="L235">XLOOKUP($A235,'Crop Chart'!$A$5:$A$201,'Crop Chart'!$V$5:$V$201,,FALSE)</f>
        <v/>
      </c>
      <c r="M235" s="951" t="str">
        <f t="array" ref="M235">XLOOKUP($A235,'Crop Chart'!$A$5:$A$201,'Crop Chart'!$W$5:$W$201,,FALSE)</f>
        <v/>
      </c>
      <c r="N235" s="951" t="str">
        <f t="array" ref="N235">XLOOKUP($A235,'Crop Chart'!$A$5:$A$201,'Crop Chart'!$AA$5:$AA$201,,FALSE)</f>
        <v/>
      </c>
    </row>
    <row r="236" ht="15.75" customHeight="1">
      <c r="A236" s="884"/>
      <c r="B236" s="951" t="str">
        <f t="array" ref="B236">XLOOKUP($A236,'Crop Chart'!$A$5:$A$201,'Crop Chart'!$C$5:$C$201,,FALSE)</f>
        <v/>
      </c>
      <c r="C236" s="952" t="str">
        <f t="array" ref="C236">XLOOKUP($A236,'Crop Chart'!$A$5:$A$201,'Crop Chart'!$D$5:$D$201,,FALSE)</f>
        <v/>
      </c>
      <c r="D236" s="952" t="str">
        <f t="array" ref="D236">XLOOKUP($A236,'Crop Chart'!$A$5:$A$201,'Crop Chart'!$E$5:$E$201,,FALSE)</f>
        <v/>
      </c>
      <c r="E236" s="951" t="str">
        <f t="array" ref="E236">XLOOKUP($A236,'Crop Chart'!$A$5:$A$201,'Crop Chart'!$I$5:$I$201,,FALSE)</f>
        <v/>
      </c>
      <c r="F236" s="951" t="str">
        <f t="array" ref="F236">XLOOKUP($A236,'Crop Chart'!$A$5:$A$201,'Crop Chart'!$P$5:$P$201,,FALSE)</f>
        <v/>
      </c>
      <c r="G236" s="951" t="str">
        <f t="array" ref="G236">XLOOKUP($A236,'Crop Chart'!$A$5:$A$201,'Crop Chart'!$Q$5:$Q$201,,FALSE)</f>
        <v/>
      </c>
      <c r="H236" s="951" t="str">
        <f t="array" ref="H236">XLOOKUP($A236,'Crop Chart'!$A$5:$A$201,'Crop Chart'!$Y$5:$Y$201,,FALSE)</f>
        <v/>
      </c>
      <c r="I236" s="951" t="str">
        <f t="array" ref="I236">XLOOKUP($A236,'Crop Chart'!$A$5:$A$201,'Crop Chart'!$X$5:$X$201,,FALSE)</f>
        <v/>
      </c>
      <c r="J236" s="951" t="str">
        <f t="array" ref="J236">'Crop Chart'!$H$2*12*B236/D236/F236*XLOOKUP(A236,'Crop Chart'!$A$5:$A$203,'Crop Chart'!$T$5:$T$203,,0)</f>
        <v>#DIV/0!</v>
      </c>
      <c r="K236" s="952" t="str">
        <f t="array" ref="K236">XLOOKUP($A236,'Crop Chart'!$A$5:$A$201,'Crop Chart'!$U$5:$U$201,,FALSE)</f>
        <v/>
      </c>
      <c r="L236" s="952" t="str">
        <f t="array" ref="L236">XLOOKUP($A236,'Crop Chart'!$A$5:$A$201,'Crop Chart'!$V$5:$V$201,,FALSE)</f>
        <v/>
      </c>
      <c r="M236" s="951" t="str">
        <f t="array" ref="M236">XLOOKUP($A236,'Crop Chart'!$A$5:$A$201,'Crop Chart'!$W$5:$W$201,,FALSE)</f>
        <v/>
      </c>
      <c r="N236" s="951" t="str">
        <f t="array" ref="N236">XLOOKUP($A236,'Crop Chart'!$A$5:$A$201,'Crop Chart'!$AA$5:$AA$201,,FALSE)</f>
        <v/>
      </c>
    </row>
    <row r="237" ht="15.75" customHeight="1">
      <c r="A237" s="884"/>
      <c r="B237" s="951" t="str">
        <f t="array" ref="B237">XLOOKUP($A237,'Crop Chart'!$A$5:$A$201,'Crop Chart'!$C$5:$C$201,,FALSE)</f>
        <v/>
      </c>
      <c r="C237" s="952" t="str">
        <f t="array" ref="C237">XLOOKUP($A237,'Crop Chart'!$A$5:$A$201,'Crop Chart'!$D$5:$D$201,,FALSE)</f>
        <v/>
      </c>
      <c r="D237" s="952" t="str">
        <f t="array" ref="D237">XLOOKUP($A237,'Crop Chart'!$A$5:$A$201,'Crop Chart'!$E$5:$E$201,,FALSE)</f>
        <v/>
      </c>
      <c r="E237" s="951" t="str">
        <f t="array" ref="E237">XLOOKUP($A237,'Crop Chart'!$A$5:$A$201,'Crop Chart'!$I$5:$I$201,,FALSE)</f>
        <v/>
      </c>
      <c r="F237" s="951" t="str">
        <f t="array" ref="F237">XLOOKUP($A237,'Crop Chart'!$A$5:$A$201,'Crop Chart'!$P$5:$P$201,,FALSE)</f>
        <v/>
      </c>
      <c r="G237" s="951" t="str">
        <f t="array" ref="G237">XLOOKUP($A237,'Crop Chart'!$A$5:$A$201,'Crop Chart'!$Q$5:$Q$201,,FALSE)</f>
        <v/>
      </c>
      <c r="H237" s="951" t="str">
        <f t="array" ref="H237">XLOOKUP($A237,'Crop Chart'!$A$5:$A$201,'Crop Chart'!$Y$5:$Y$201,,FALSE)</f>
        <v/>
      </c>
      <c r="I237" s="951" t="str">
        <f t="array" ref="I237">XLOOKUP($A237,'Crop Chart'!$A$5:$A$201,'Crop Chart'!$X$5:$X$201,,FALSE)</f>
        <v/>
      </c>
      <c r="J237" s="951" t="str">
        <f t="array" ref="J237">'Crop Chart'!$H$2*12*B237/D237/F237*XLOOKUP(A237,'Crop Chart'!$A$5:$A$203,'Crop Chart'!$T$5:$T$203,,0)</f>
        <v>#DIV/0!</v>
      </c>
      <c r="K237" s="952" t="str">
        <f t="array" ref="K237">XLOOKUP($A237,'Crop Chart'!$A$5:$A$201,'Crop Chart'!$U$5:$U$201,,FALSE)</f>
        <v/>
      </c>
      <c r="L237" s="952" t="str">
        <f t="array" ref="L237">XLOOKUP($A237,'Crop Chart'!$A$5:$A$201,'Crop Chart'!$V$5:$V$201,,FALSE)</f>
        <v/>
      </c>
      <c r="M237" s="951" t="str">
        <f t="array" ref="M237">XLOOKUP($A237,'Crop Chart'!$A$5:$A$201,'Crop Chart'!$W$5:$W$201,,FALSE)</f>
        <v/>
      </c>
      <c r="N237" s="951" t="str">
        <f t="array" ref="N237">XLOOKUP($A237,'Crop Chart'!$A$5:$A$201,'Crop Chart'!$AA$5:$AA$201,,FALSE)</f>
        <v/>
      </c>
    </row>
    <row r="238" ht="15.75" customHeight="1">
      <c r="A238" s="884"/>
      <c r="B238" s="951" t="str">
        <f t="array" ref="B238">XLOOKUP($A238,'Crop Chart'!$A$5:$A$201,'Crop Chart'!$C$5:$C$201,,FALSE)</f>
        <v/>
      </c>
      <c r="C238" s="952" t="str">
        <f t="array" ref="C238">XLOOKUP($A238,'Crop Chart'!$A$5:$A$201,'Crop Chart'!$D$5:$D$201,,FALSE)</f>
        <v/>
      </c>
      <c r="D238" s="952" t="str">
        <f t="array" ref="D238">XLOOKUP($A238,'Crop Chart'!$A$5:$A$201,'Crop Chart'!$E$5:$E$201,,FALSE)</f>
        <v/>
      </c>
      <c r="E238" s="951" t="str">
        <f t="array" ref="E238">XLOOKUP($A238,'Crop Chart'!$A$5:$A$201,'Crop Chart'!$I$5:$I$201,,FALSE)</f>
        <v/>
      </c>
      <c r="F238" s="951" t="str">
        <f t="array" ref="F238">XLOOKUP($A238,'Crop Chart'!$A$5:$A$201,'Crop Chart'!$P$5:$P$201,,FALSE)</f>
        <v/>
      </c>
      <c r="G238" s="951" t="str">
        <f t="array" ref="G238">XLOOKUP($A238,'Crop Chart'!$A$5:$A$201,'Crop Chart'!$Q$5:$Q$201,,FALSE)</f>
        <v/>
      </c>
      <c r="H238" s="951" t="str">
        <f t="array" ref="H238">XLOOKUP($A238,'Crop Chart'!$A$5:$A$201,'Crop Chart'!$Y$5:$Y$201,,FALSE)</f>
        <v/>
      </c>
      <c r="I238" s="951" t="str">
        <f t="array" ref="I238">XLOOKUP($A238,'Crop Chart'!$A$5:$A$201,'Crop Chart'!$X$5:$X$201,,FALSE)</f>
        <v/>
      </c>
      <c r="J238" s="951" t="str">
        <f t="array" ref="J238">'Crop Chart'!$H$2*12*B238/D238/F238*XLOOKUP(A238,'Crop Chart'!$A$5:$A$203,'Crop Chart'!$T$5:$T$203,,0)</f>
        <v>#DIV/0!</v>
      </c>
      <c r="K238" s="952" t="str">
        <f t="array" ref="K238">XLOOKUP($A238,'Crop Chart'!$A$5:$A$201,'Crop Chart'!$U$5:$U$201,,FALSE)</f>
        <v/>
      </c>
      <c r="L238" s="952" t="str">
        <f t="array" ref="L238">XLOOKUP($A238,'Crop Chart'!$A$5:$A$201,'Crop Chart'!$V$5:$V$201,,FALSE)</f>
        <v/>
      </c>
      <c r="M238" s="951" t="str">
        <f t="array" ref="M238">XLOOKUP($A238,'Crop Chart'!$A$5:$A$201,'Crop Chart'!$W$5:$W$201,,FALSE)</f>
        <v/>
      </c>
      <c r="N238" s="951" t="str">
        <f t="array" ref="N238">XLOOKUP($A238,'Crop Chart'!$A$5:$A$201,'Crop Chart'!$AA$5:$AA$201,,FALSE)</f>
        <v/>
      </c>
    </row>
    <row r="239" ht="15.75" customHeight="1">
      <c r="A239" s="884"/>
      <c r="B239" s="951" t="str">
        <f t="array" ref="B239">XLOOKUP($A239,'Crop Chart'!$A$5:$A$201,'Crop Chart'!$C$5:$C$201,,FALSE)</f>
        <v/>
      </c>
      <c r="C239" s="952" t="str">
        <f t="array" ref="C239">XLOOKUP($A239,'Crop Chart'!$A$5:$A$201,'Crop Chart'!$D$5:$D$201,,FALSE)</f>
        <v/>
      </c>
      <c r="D239" s="952" t="str">
        <f t="array" ref="D239">XLOOKUP($A239,'Crop Chart'!$A$5:$A$201,'Crop Chart'!$E$5:$E$201,,FALSE)</f>
        <v/>
      </c>
      <c r="E239" s="951" t="str">
        <f t="array" ref="E239">XLOOKUP($A239,'Crop Chart'!$A$5:$A$201,'Crop Chart'!$I$5:$I$201,,FALSE)</f>
        <v/>
      </c>
      <c r="F239" s="951" t="str">
        <f t="array" ref="F239">XLOOKUP($A239,'Crop Chart'!$A$5:$A$201,'Crop Chart'!$P$5:$P$201,,FALSE)</f>
        <v/>
      </c>
      <c r="G239" s="951" t="str">
        <f t="array" ref="G239">XLOOKUP($A239,'Crop Chart'!$A$5:$A$201,'Crop Chart'!$Q$5:$Q$201,,FALSE)</f>
        <v/>
      </c>
      <c r="H239" s="951" t="str">
        <f t="array" ref="H239">XLOOKUP($A239,'Crop Chart'!$A$5:$A$201,'Crop Chart'!$Y$5:$Y$201,,FALSE)</f>
        <v/>
      </c>
      <c r="I239" s="951" t="str">
        <f t="array" ref="I239">XLOOKUP($A239,'Crop Chart'!$A$5:$A$201,'Crop Chart'!$X$5:$X$201,,FALSE)</f>
        <v/>
      </c>
      <c r="J239" s="951" t="str">
        <f t="array" ref="J239">'Crop Chart'!$H$2*12*B239/D239/F239*XLOOKUP(A239,'Crop Chart'!$A$5:$A$203,'Crop Chart'!$T$5:$T$203,,0)</f>
        <v>#DIV/0!</v>
      </c>
      <c r="K239" s="952" t="str">
        <f t="array" ref="K239">XLOOKUP($A239,'Crop Chart'!$A$5:$A$201,'Crop Chart'!$U$5:$U$201,,FALSE)</f>
        <v/>
      </c>
      <c r="L239" s="952" t="str">
        <f t="array" ref="L239">XLOOKUP($A239,'Crop Chart'!$A$5:$A$201,'Crop Chart'!$V$5:$V$201,,FALSE)</f>
        <v/>
      </c>
      <c r="M239" s="951" t="str">
        <f t="array" ref="M239">XLOOKUP($A239,'Crop Chart'!$A$5:$A$201,'Crop Chart'!$W$5:$W$201,,FALSE)</f>
        <v/>
      </c>
      <c r="N239" s="951" t="str">
        <f t="array" ref="N239">XLOOKUP($A239,'Crop Chart'!$A$5:$A$201,'Crop Chart'!$AA$5:$AA$201,,FALSE)</f>
        <v/>
      </c>
    </row>
    <row r="240" ht="15.75" customHeight="1">
      <c r="A240" s="884"/>
      <c r="B240" s="951" t="str">
        <f t="array" ref="B240">XLOOKUP($A240,'Crop Chart'!$A$5:$A$201,'Crop Chart'!$C$5:$C$201,,FALSE)</f>
        <v/>
      </c>
      <c r="C240" s="952" t="str">
        <f t="array" ref="C240">XLOOKUP($A240,'Crop Chart'!$A$5:$A$201,'Crop Chart'!$D$5:$D$201,,FALSE)</f>
        <v/>
      </c>
      <c r="D240" s="952" t="str">
        <f t="array" ref="D240">XLOOKUP($A240,'Crop Chart'!$A$5:$A$201,'Crop Chart'!$E$5:$E$201,,FALSE)</f>
        <v/>
      </c>
      <c r="E240" s="951" t="str">
        <f t="array" ref="E240">XLOOKUP($A240,'Crop Chart'!$A$5:$A$201,'Crop Chart'!$I$5:$I$201,,FALSE)</f>
        <v/>
      </c>
      <c r="F240" s="951" t="str">
        <f t="array" ref="F240">XLOOKUP($A240,'Crop Chart'!$A$5:$A$201,'Crop Chart'!$P$5:$P$201,,FALSE)</f>
        <v/>
      </c>
      <c r="G240" s="951" t="str">
        <f t="array" ref="G240">XLOOKUP($A240,'Crop Chart'!$A$5:$A$201,'Crop Chart'!$Q$5:$Q$201,,FALSE)</f>
        <v/>
      </c>
      <c r="H240" s="951" t="str">
        <f t="array" ref="H240">XLOOKUP($A240,'Crop Chart'!$A$5:$A$201,'Crop Chart'!$Y$5:$Y$201,,FALSE)</f>
        <v/>
      </c>
      <c r="I240" s="951" t="str">
        <f t="array" ref="I240">XLOOKUP($A240,'Crop Chart'!$A$5:$A$201,'Crop Chart'!$X$5:$X$201,,FALSE)</f>
        <v/>
      </c>
      <c r="J240" s="951" t="str">
        <f t="array" ref="J240">'Crop Chart'!$H$2*12*B240/D240/F240*XLOOKUP(A240,'Crop Chart'!$A$5:$A$203,'Crop Chart'!$T$5:$T$203,,0)</f>
        <v>#DIV/0!</v>
      </c>
      <c r="K240" s="952" t="str">
        <f t="array" ref="K240">XLOOKUP($A240,'Crop Chart'!$A$5:$A$201,'Crop Chart'!$U$5:$U$201,,FALSE)</f>
        <v/>
      </c>
      <c r="L240" s="952" t="str">
        <f t="array" ref="L240">XLOOKUP($A240,'Crop Chart'!$A$5:$A$201,'Crop Chart'!$V$5:$V$201,,FALSE)</f>
        <v/>
      </c>
      <c r="M240" s="951" t="str">
        <f t="array" ref="M240">XLOOKUP($A240,'Crop Chart'!$A$5:$A$201,'Crop Chart'!$W$5:$W$201,,FALSE)</f>
        <v/>
      </c>
      <c r="N240" s="951" t="str">
        <f t="array" ref="N240">XLOOKUP($A240,'Crop Chart'!$A$5:$A$201,'Crop Chart'!$AA$5:$AA$201,,FALSE)</f>
        <v/>
      </c>
    </row>
    <row r="241" ht="15.75" customHeight="1">
      <c r="A241" s="884"/>
      <c r="B241" s="951" t="str">
        <f t="array" ref="B241">XLOOKUP($A241,'Crop Chart'!$A$5:$A$201,'Crop Chart'!$C$5:$C$201,,FALSE)</f>
        <v/>
      </c>
      <c r="C241" s="952" t="str">
        <f t="array" ref="C241">XLOOKUP($A241,'Crop Chart'!$A$5:$A$201,'Crop Chart'!$D$5:$D$201,,FALSE)</f>
        <v/>
      </c>
      <c r="D241" s="952" t="str">
        <f t="array" ref="D241">XLOOKUP($A241,'Crop Chart'!$A$5:$A$201,'Crop Chart'!$E$5:$E$201,,FALSE)</f>
        <v/>
      </c>
      <c r="E241" s="951" t="str">
        <f t="array" ref="E241">XLOOKUP($A241,'Crop Chart'!$A$5:$A$201,'Crop Chart'!$I$5:$I$201,,FALSE)</f>
        <v/>
      </c>
      <c r="F241" s="951" t="str">
        <f t="array" ref="F241">XLOOKUP($A241,'Crop Chart'!$A$5:$A$201,'Crop Chart'!$P$5:$P$201,,FALSE)</f>
        <v/>
      </c>
      <c r="G241" s="951" t="str">
        <f t="array" ref="G241">XLOOKUP($A241,'Crop Chart'!$A$5:$A$201,'Crop Chart'!$Q$5:$Q$201,,FALSE)</f>
        <v/>
      </c>
      <c r="H241" s="951" t="str">
        <f t="array" ref="H241">XLOOKUP($A241,'Crop Chart'!$A$5:$A$201,'Crop Chart'!$Y$5:$Y$201,,FALSE)</f>
        <v/>
      </c>
      <c r="I241" s="951" t="str">
        <f t="array" ref="I241">XLOOKUP($A241,'Crop Chart'!$A$5:$A$201,'Crop Chart'!$X$5:$X$201,,FALSE)</f>
        <v/>
      </c>
      <c r="J241" s="951" t="str">
        <f t="array" ref="J241">'Crop Chart'!$H$2*12*B241/D241/F241*XLOOKUP(A241,'Crop Chart'!$A$5:$A$203,'Crop Chart'!$T$5:$T$203,,0)</f>
        <v>#DIV/0!</v>
      </c>
      <c r="K241" s="952" t="str">
        <f t="array" ref="K241">XLOOKUP($A241,'Crop Chart'!$A$5:$A$201,'Crop Chart'!$U$5:$U$201,,FALSE)</f>
        <v/>
      </c>
      <c r="L241" s="952" t="str">
        <f t="array" ref="L241">XLOOKUP($A241,'Crop Chart'!$A$5:$A$201,'Crop Chart'!$V$5:$V$201,,FALSE)</f>
        <v/>
      </c>
      <c r="M241" s="951" t="str">
        <f t="array" ref="M241">XLOOKUP($A241,'Crop Chart'!$A$5:$A$201,'Crop Chart'!$W$5:$W$201,,FALSE)</f>
        <v/>
      </c>
      <c r="N241" s="951" t="str">
        <f t="array" ref="N241">XLOOKUP($A241,'Crop Chart'!$A$5:$A$201,'Crop Chart'!$AA$5:$AA$201,,FALSE)</f>
        <v/>
      </c>
    </row>
    <row r="242" ht="15.75" customHeight="1">
      <c r="A242" s="884"/>
      <c r="B242" s="951" t="str">
        <f t="array" ref="B242">XLOOKUP($A242,'Crop Chart'!$A$5:$A$201,'Crop Chart'!$C$5:$C$201,,FALSE)</f>
        <v/>
      </c>
      <c r="C242" s="952" t="str">
        <f t="array" ref="C242">XLOOKUP($A242,'Crop Chart'!$A$5:$A$201,'Crop Chart'!$D$5:$D$201,,FALSE)</f>
        <v/>
      </c>
      <c r="D242" s="952" t="str">
        <f t="array" ref="D242">XLOOKUP($A242,'Crop Chart'!$A$5:$A$201,'Crop Chart'!$E$5:$E$201,,FALSE)</f>
        <v/>
      </c>
      <c r="E242" s="951" t="str">
        <f t="array" ref="E242">XLOOKUP($A242,'Crop Chart'!$A$5:$A$201,'Crop Chart'!$I$5:$I$201,,FALSE)</f>
        <v/>
      </c>
      <c r="F242" s="951" t="str">
        <f t="array" ref="F242">XLOOKUP($A242,'Crop Chart'!$A$5:$A$201,'Crop Chart'!$P$5:$P$201,,FALSE)</f>
        <v/>
      </c>
      <c r="G242" s="951" t="str">
        <f t="array" ref="G242">XLOOKUP($A242,'Crop Chart'!$A$5:$A$201,'Crop Chart'!$Q$5:$Q$201,,FALSE)</f>
        <v/>
      </c>
      <c r="H242" s="951" t="str">
        <f t="array" ref="H242">XLOOKUP($A242,'Crop Chart'!$A$5:$A$201,'Crop Chart'!$Y$5:$Y$201,,FALSE)</f>
        <v/>
      </c>
      <c r="I242" s="951" t="str">
        <f t="array" ref="I242">XLOOKUP($A242,'Crop Chart'!$A$5:$A$201,'Crop Chart'!$X$5:$X$201,,FALSE)</f>
        <v/>
      </c>
      <c r="J242" s="951" t="str">
        <f t="array" ref="J242">'Crop Chart'!$H$2*12*B242/D242/F242*XLOOKUP(A242,'Crop Chart'!$A$5:$A$203,'Crop Chart'!$T$5:$T$203,,0)</f>
        <v>#DIV/0!</v>
      </c>
      <c r="K242" s="952" t="str">
        <f t="array" ref="K242">XLOOKUP($A242,'Crop Chart'!$A$5:$A$201,'Crop Chart'!$U$5:$U$201,,FALSE)</f>
        <v/>
      </c>
      <c r="L242" s="952" t="str">
        <f t="array" ref="L242">XLOOKUP($A242,'Crop Chart'!$A$5:$A$201,'Crop Chart'!$V$5:$V$201,,FALSE)</f>
        <v/>
      </c>
      <c r="M242" s="951" t="str">
        <f t="array" ref="M242">XLOOKUP($A242,'Crop Chart'!$A$5:$A$201,'Crop Chart'!$W$5:$W$201,,FALSE)</f>
        <v/>
      </c>
      <c r="N242" s="951" t="str">
        <f t="array" ref="N242">XLOOKUP($A242,'Crop Chart'!$A$5:$A$201,'Crop Chart'!$AA$5:$AA$201,,FALSE)</f>
        <v/>
      </c>
    </row>
    <row r="243" ht="15.75" customHeight="1">
      <c r="A243" s="884"/>
      <c r="B243" s="951" t="str">
        <f t="array" ref="B243">XLOOKUP($A243,'Crop Chart'!$A$5:$A$201,'Crop Chart'!$C$5:$C$201,,FALSE)</f>
        <v/>
      </c>
      <c r="C243" s="952" t="str">
        <f t="array" ref="C243">XLOOKUP($A243,'Crop Chart'!$A$5:$A$201,'Crop Chart'!$D$5:$D$201,,FALSE)</f>
        <v/>
      </c>
      <c r="D243" s="952" t="str">
        <f t="array" ref="D243">XLOOKUP($A243,'Crop Chart'!$A$5:$A$201,'Crop Chart'!$E$5:$E$201,,FALSE)</f>
        <v/>
      </c>
      <c r="E243" s="951" t="str">
        <f t="array" ref="E243">XLOOKUP($A243,'Crop Chart'!$A$5:$A$201,'Crop Chart'!$I$5:$I$201,,FALSE)</f>
        <v/>
      </c>
      <c r="F243" s="951" t="str">
        <f t="array" ref="F243">XLOOKUP($A243,'Crop Chart'!$A$5:$A$201,'Crop Chart'!$P$5:$P$201,,FALSE)</f>
        <v/>
      </c>
      <c r="G243" s="951" t="str">
        <f t="array" ref="G243">XLOOKUP($A243,'Crop Chart'!$A$5:$A$201,'Crop Chart'!$Q$5:$Q$201,,FALSE)</f>
        <v/>
      </c>
      <c r="H243" s="951" t="str">
        <f t="array" ref="H243">XLOOKUP($A243,'Crop Chart'!$A$5:$A$201,'Crop Chart'!$Y$5:$Y$201,,FALSE)</f>
        <v/>
      </c>
      <c r="I243" s="951" t="str">
        <f t="array" ref="I243">XLOOKUP($A243,'Crop Chart'!$A$5:$A$201,'Crop Chart'!$X$5:$X$201,,FALSE)</f>
        <v/>
      </c>
      <c r="J243" s="951" t="str">
        <f t="array" ref="J243">'Crop Chart'!$H$2*12*B243/D243/F243*XLOOKUP(A243,'Crop Chart'!$A$5:$A$203,'Crop Chart'!$T$5:$T$203,,0)</f>
        <v>#DIV/0!</v>
      </c>
      <c r="K243" s="952" t="str">
        <f t="array" ref="K243">XLOOKUP($A243,'Crop Chart'!$A$5:$A$201,'Crop Chart'!$U$5:$U$201,,FALSE)</f>
        <v/>
      </c>
      <c r="L243" s="952" t="str">
        <f t="array" ref="L243">XLOOKUP($A243,'Crop Chart'!$A$5:$A$201,'Crop Chart'!$V$5:$V$201,,FALSE)</f>
        <v/>
      </c>
      <c r="M243" s="951" t="str">
        <f t="array" ref="M243">XLOOKUP($A243,'Crop Chart'!$A$5:$A$201,'Crop Chart'!$W$5:$W$201,,FALSE)</f>
        <v/>
      </c>
      <c r="N243" s="951" t="str">
        <f t="array" ref="N243">XLOOKUP($A243,'Crop Chart'!$A$5:$A$201,'Crop Chart'!$AA$5:$AA$201,,FALSE)</f>
        <v/>
      </c>
    </row>
    <row r="244" ht="15.75" customHeight="1">
      <c r="A244" s="884"/>
      <c r="B244" s="951" t="str">
        <f t="array" ref="B244">XLOOKUP($A244,'Crop Chart'!$A$5:$A$201,'Crop Chart'!$C$5:$C$201,,FALSE)</f>
        <v/>
      </c>
      <c r="C244" s="952" t="str">
        <f t="array" ref="C244">XLOOKUP($A244,'Crop Chart'!$A$5:$A$201,'Crop Chart'!$D$5:$D$201,,FALSE)</f>
        <v/>
      </c>
      <c r="D244" s="952" t="str">
        <f t="array" ref="D244">XLOOKUP($A244,'Crop Chart'!$A$5:$A$201,'Crop Chart'!$E$5:$E$201,,FALSE)</f>
        <v/>
      </c>
      <c r="E244" s="951" t="str">
        <f t="array" ref="E244">XLOOKUP($A244,'Crop Chart'!$A$5:$A$201,'Crop Chart'!$I$5:$I$201,,FALSE)</f>
        <v/>
      </c>
      <c r="F244" s="951" t="str">
        <f t="array" ref="F244">XLOOKUP($A244,'Crop Chart'!$A$5:$A$201,'Crop Chart'!$P$5:$P$201,,FALSE)</f>
        <v/>
      </c>
      <c r="G244" s="951" t="str">
        <f t="array" ref="G244">XLOOKUP($A244,'Crop Chart'!$A$5:$A$201,'Crop Chart'!$Q$5:$Q$201,,FALSE)</f>
        <v/>
      </c>
      <c r="H244" s="951" t="str">
        <f t="array" ref="H244">XLOOKUP($A244,'Crop Chart'!$A$5:$A$201,'Crop Chart'!$Y$5:$Y$201,,FALSE)</f>
        <v/>
      </c>
      <c r="I244" s="951" t="str">
        <f t="array" ref="I244">XLOOKUP($A244,'Crop Chart'!$A$5:$A$201,'Crop Chart'!$X$5:$X$201,,FALSE)</f>
        <v/>
      </c>
      <c r="J244" s="951" t="str">
        <f t="array" ref="J244">'Crop Chart'!$H$2*12*B244/D244/F244*XLOOKUP(A244,'Crop Chart'!$A$5:$A$203,'Crop Chart'!$T$5:$T$203,,0)</f>
        <v>#DIV/0!</v>
      </c>
      <c r="K244" s="952" t="str">
        <f t="array" ref="K244">XLOOKUP($A244,'Crop Chart'!$A$5:$A$201,'Crop Chart'!$U$5:$U$201,,FALSE)</f>
        <v/>
      </c>
      <c r="L244" s="952" t="str">
        <f t="array" ref="L244">XLOOKUP($A244,'Crop Chart'!$A$5:$A$201,'Crop Chart'!$V$5:$V$201,,FALSE)</f>
        <v/>
      </c>
      <c r="M244" s="951" t="str">
        <f t="array" ref="M244">XLOOKUP($A244,'Crop Chart'!$A$5:$A$201,'Crop Chart'!$W$5:$W$201,,FALSE)</f>
        <v/>
      </c>
      <c r="N244" s="951" t="str">
        <f t="array" ref="N244">XLOOKUP($A244,'Crop Chart'!$A$5:$A$201,'Crop Chart'!$AA$5:$AA$201,,FALSE)</f>
        <v/>
      </c>
    </row>
    <row r="245" ht="15.75" customHeight="1">
      <c r="A245" s="884"/>
      <c r="B245" s="951" t="str">
        <f t="array" ref="B245">XLOOKUP($A245,'Crop Chart'!$A$5:$A$201,'Crop Chart'!$C$5:$C$201,,FALSE)</f>
        <v/>
      </c>
      <c r="C245" s="952" t="str">
        <f t="array" ref="C245">XLOOKUP($A245,'Crop Chart'!$A$5:$A$201,'Crop Chart'!$D$5:$D$201,,FALSE)</f>
        <v/>
      </c>
      <c r="D245" s="952" t="str">
        <f t="array" ref="D245">XLOOKUP($A245,'Crop Chart'!$A$5:$A$201,'Crop Chart'!$E$5:$E$201,,FALSE)</f>
        <v/>
      </c>
      <c r="E245" s="951" t="str">
        <f t="array" ref="E245">XLOOKUP($A245,'Crop Chart'!$A$5:$A$201,'Crop Chart'!$I$5:$I$201,,FALSE)</f>
        <v/>
      </c>
      <c r="F245" s="951" t="str">
        <f t="array" ref="F245">XLOOKUP($A245,'Crop Chart'!$A$5:$A$201,'Crop Chart'!$P$5:$P$201,,FALSE)</f>
        <v/>
      </c>
      <c r="G245" s="951" t="str">
        <f t="array" ref="G245">XLOOKUP($A245,'Crop Chart'!$A$5:$A$201,'Crop Chart'!$Q$5:$Q$201,,FALSE)</f>
        <v/>
      </c>
      <c r="H245" s="951" t="str">
        <f t="array" ref="H245">XLOOKUP($A245,'Crop Chart'!$A$5:$A$201,'Crop Chart'!$Y$5:$Y$201,,FALSE)</f>
        <v/>
      </c>
      <c r="I245" s="951" t="str">
        <f t="array" ref="I245">XLOOKUP($A245,'Crop Chart'!$A$5:$A$201,'Crop Chart'!$X$5:$X$201,,FALSE)</f>
        <v/>
      </c>
      <c r="J245" s="951" t="str">
        <f t="array" ref="J245">'Crop Chart'!$H$2*12*B245/D245/F245*XLOOKUP(A245,'Crop Chart'!$A$5:$A$203,'Crop Chart'!$T$5:$T$203,,0)</f>
        <v>#DIV/0!</v>
      </c>
      <c r="K245" s="952" t="str">
        <f t="array" ref="K245">XLOOKUP($A245,'Crop Chart'!$A$5:$A$201,'Crop Chart'!$U$5:$U$201,,FALSE)</f>
        <v/>
      </c>
      <c r="L245" s="952" t="str">
        <f t="array" ref="L245">XLOOKUP($A245,'Crop Chart'!$A$5:$A$201,'Crop Chart'!$V$5:$V$201,,FALSE)</f>
        <v/>
      </c>
      <c r="M245" s="951" t="str">
        <f t="array" ref="M245">XLOOKUP($A245,'Crop Chart'!$A$5:$A$201,'Crop Chart'!$W$5:$W$201,,FALSE)</f>
        <v/>
      </c>
      <c r="N245" s="951" t="str">
        <f t="array" ref="N245">XLOOKUP($A245,'Crop Chart'!$A$5:$A$201,'Crop Chart'!$AA$5:$AA$201,,FALSE)</f>
        <v/>
      </c>
    </row>
    <row r="246" ht="15.75" customHeight="1">
      <c r="A246" s="884"/>
      <c r="B246" s="951" t="str">
        <f t="array" ref="B246">XLOOKUP($A246,'Crop Chart'!$A$5:$A$201,'Crop Chart'!$C$5:$C$201,,FALSE)</f>
        <v/>
      </c>
      <c r="C246" s="952" t="str">
        <f t="array" ref="C246">XLOOKUP($A246,'Crop Chart'!$A$5:$A$201,'Crop Chart'!$D$5:$D$201,,FALSE)</f>
        <v/>
      </c>
      <c r="D246" s="952" t="str">
        <f t="array" ref="D246">XLOOKUP($A246,'Crop Chart'!$A$5:$A$201,'Crop Chart'!$E$5:$E$201,,FALSE)</f>
        <v/>
      </c>
      <c r="E246" s="951" t="str">
        <f t="array" ref="E246">XLOOKUP($A246,'Crop Chart'!$A$5:$A$201,'Crop Chart'!$I$5:$I$201,,FALSE)</f>
        <v/>
      </c>
      <c r="F246" s="951" t="str">
        <f t="array" ref="F246">XLOOKUP($A246,'Crop Chart'!$A$5:$A$201,'Crop Chart'!$P$5:$P$201,,FALSE)</f>
        <v/>
      </c>
      <c r="G246" s="951" t="str">
        <f t="array" ref="G246">XLOOKUP($A246,'Crop Chart'!$A$5:$A$201,'Crop Chart'!$Q$5:$Q$201,,FALSE)</f>
        <v/>
      </c>
      <c r="H246" s="951" t="str">
        <f t="array" ref="H246">XLOOKUP($A246,'Crop Chart'!$A$5:$A$201,'Crop Chart'!$Y$5:$Y$201,,FALSE)</f>
        <v/>
      </c>
      <c r="I246" s="951" t="str">
        <f t="array" ref="I246">XLOOKUP($A246,'Crop Chart'!$A$5:$A$201,'Crop Chart'!$X$5:$X$201,,FALSE)</f>
        <v/>
      </c>
      <c r="J246" s="951" t="str">
        <f t="array" ref="J246">'Crop Chart'!$H$2*12*B246/D246/F246*XLOOKUP(A246,'Crop Chart'!$A$5:$A$203,'Crop Chart'!$T$5:$T$203,,0)</f>
        <v>#DIV/0!</v>
      </c>
      <c r="K246" s="952" t="str">
        <f t="array" ref="K246">XLOOKUP($A246,'Crop Chart'!$A$5:$A$201,'Crop Chart'!$U$5:$U$201,,FALSE)</f>
        <v/>
      </c>
      <c r="L246" s="952" t="str">
        <f t="array" ref="L246">XLOOKUP($A246,'Crop Chart'!$A$5:$A$201,'Crop Chart'!$V$5:$V$201,,FALSE)</f>
        <v/>
      </c>
      <c r="M246" s="951" t="str">
        <f t="array" ref="M246">XLOOKUP($A246,'Crop Chart'!$A$5:$A$201,'Crop Chart'!$W$5:$W$201,,FALSE)</f>
        <v/>
      </c>
      <c r="N246" s="951" t="str">
        <f t="array" ref="N246">XLOOKUP($A246,'Crop Chart'!$A$5:$A$201,'Crop Chart'!$AA$5:$AA$201,,FALSE)</f>
        <v/>
      </c>
    </row>
    <row r="247" ht="15.75" customHeight="1">
      <c r="A247" s="884"/>
      <c r="B247" s="951" t="str">
        <f t="array" ref="B247">XLOOKUP($A247,'Crop Chart'!$A$5:$A$201,'Crop Chart'!$C$5:$C$201,,FALSE)</f>
        <v/>
      </c>
      <c r="C247" s="952" t="str">
        <f t="array" ref="C247">XLOOKUP($A247,'Crop Chart'!$A$5:$A$201,'Crop Chart'!$D$5:$D$201,,FALSE)</f>
        <v/>
      </c>
      <c r="D247" s="952" t="str">
        <f t="array" ref="D247">XLOOKUP($A247,'Crop Chart'!$A$5:$A$201,'Crop Chart'!$E$5:$E$201,,FALSE)</f>
        <v/>
      </c>
      <c r="E247" s="951" t="str">
        <f t="array" ref="E247">XLOOKUP($A247,'Crop Chart'!$A$5:$A$201,'Crop Chart'!$I$5:$I$201,,FALSE)</f>
        <v/>
      </c>
      <c r="F247" s="951" t="str">
        <f t="array" ref="F247">XLOOKUP($A247,'Crop Chart'!$A$5:$A$201,'Crop Chart'!$P$5:$P$201,,FALSE)</f>
        <v/>
      </c>
      <c r="G247" s="951" t="str">
        <f t="array" ref="G247">XLOOKUP($A247,'Crop Chart'!$A$5:$A$201,'Crop Chart'!$Q$5:$Q$201,,FALSE)</f>
        <v/>
      </c>
      <c r="H247" s="951" t="str">
        <f t="array" ref="H247">XLOOKUP($A247,'Crop Chart'!$A$5:$A$201,'Crop Chart'!$Y$5:$Y$201,,FALSE)</f>
        <v/>
      </c>
      <c r="I247" s="951" t="str">
        <f t="array" ref="I247">XLOOKUP($A247,'Crop Chart'!$A$5:$A$201,'Crop Chart'!$X$5:$X$201,,FALSE)</f>
        <v/>
      </c>
      <c r="J247" s="951" t="str">
        <f t="array" ref="J247">'Crop Chart'!$H$2*12*B247/D247/F247*XLOOKUP(A247,'Crop Chart'!$A$5:$A$203,'Crop Chart'!$T$5:$T$203,,0)</f>
        <v>#DIV/0!</v>
      </c>
      <c r="K247" s="952" t="str">
        <f t="array" ref="K247">XLOOKUP($A247,'Crop Chart'!$A$5:$A$201,'Crop Chart'!$U$5:$U$201,,FALSE)</f>
        <v/>
      </c>
      <c r="L247" s="952" t="str">
        <f t="array" ref="L247">XLOOKUP($A247,'Crop Chart'!$A$5:$A$201,'Crop Chart'!$V$5:$V$201,,FALSE)</f>
        <v/>
      </c>
      <c r="M247" s="951" t="str">
        <f t="array" ref="M247">XLOOKUP($A247,'Crop Chart'!$A$5:$A$201,'Crop Chart'!$W$5:$W$201,,FALSE)</f>
        <v/>
      </c>
      <c r="N247" s="951" t="str">
        <f t="array" ref="N247">XLOOKUP($A247,'Crop Chart'!$A$5:$A$201,'Crop Chart'!$AA$5:$AA$201,,FALSE)</f>
        <v/>
      </c>
    </row>
    <row r="248" ht="15.75" customHeight="1">
      <c r="A248" s="884"/>
      <c r="B248" s="951" t="str">
        <f t="array" ref="B248">XLOOKUP($A248,'Crop Chart'!$A$5:$A$201,'Crop Chart'!$C$5:$C$201,,FALSE)</f>
        <v/>
      </c>
      <c r="C248" s="952" t="str">
        <f t="array" ref="C248">XLOOKUP($A248,'Crop Chart'!$A$5:$A$201,'Crop Chart'!$D$5:$D$201,,FALSE)</f>
        <v/>
      </c>
      <c r="D248" s="952" t="str">
        <f t="array" ref="D248">XLOOKUP($A248,'Crop Chart'!$A$5:$A$201,'Crop Chart'!$E$5:$E$201,,FALSE)</f>
        <v/>
      </c>
      <c r="E248" s="951" t="str">
        <f t="array" ref="E248">XLOOKUP($A248,'Crop Chart'!$A$5:$A$201,'Crop Chart'!$I$5:$I$201,,FALSE)</f>
        <v/>
      </c>
      <c r="F248" s="951" t="str">
        <f t="array" ref="F248">XLOOKUP($A248,'Crop Chart'!$A$5:$A$201,'Crop Chart'!$P$5:$P$201,,FALSE)</f>
        <v/>
      </c>
      <c r="G248" s="951" t="str">
        <f t="array" ref="G248">XLOOKUP($A248,'Crop Chart'!$A$5:$A$201,'Crop Chart'!$Q$5:$Q$201,,FALSE)</f>
        <v/>
      </c>
      <c r="H248" s="951" t="str">
        <f t="array" ref="H248">XLOOKUP($A248,'Crop Chart'!$A$5:$A$201,'Crop Chart'!$Y$5:$Y$201,,FALSE)</f>
        <v/>
      </c>
      <c r="I248" s="951" t="str">
        <f t="array" ref="I248">XLOOKUP($A248,'Crop Chart'!$A$5:$A$201,'Crop Chart'!$X$5:$X$201,,FALSE)</f>
        <v/>
      </c>
      <c r="J248" s="951" t="str">
        <f t="array" ref="J248">'Crop Chart'!$H$2*12*B248/D248/F248*XLOOKUP(A248,'Crop Chart'!$A$5:$A$203,'Crop Chart'!$T$5:$T$203,,0)</f>
        <v>#DIV/0!</v>
      </c>
      <c r="K248" s="952" t="str">
        <f t="array" ref="K248">XLOOKUP($A248,'Crop Chart'!$A$5:$A$201,'Crop Chart'!$U$5:$U$201,,FALSE)</f>
        <v/>
      </c>
      <c r="L248" s="952" t="str">
        <f t="array" ref="L248">XLOOKUP($A248,'Crop Chart'!$A$5:$A$201,'Crop Chart'!$V$5:$V$201,,FALSE)</f>
        <v/>
      </c>
      <c r="M248" s="951" t="str">
        <f t="array" ref="M248">XLOOKUP($A248,'Crop Chart'!$A$5:$A$201,'Crop Chart'!$W$5:$W$201,,FALSE)</f>
        <v/>
      </c>
      <c r="N248" s="951" t="str">
        <f t="array" ref="N248">XLOOKUP($A248,'Crop Chart'!$A$5:$A$201,'Crop Chart'!$AA$5:$AA$201,,FALSE)</f>
        <v/>
      </c>
    </row>
    <row r="249" ht="15.75" customHeight="1">
      <c r="A249" s="884"/>
      <c r="B249" s="951" t="str">
        <f t="array" ref="B249">XLOOKUP($A249,'Crop Chart'!$A$5:$A$201,'Crop Chart'!$C$5:$C$201,,FALSE)</f>
        <v/>
      </c>
      <c r="C249" s="952" t="str">
        <f t="array" ref="C249">XLOOKUP($A249,'Crop Chart'!$A$5:$A$201,'Crop Chart'!$D$5:$D$201,,FALSE)</f>
        <v/>
      </c>
      <c r="D249" s="952" t="str">
        <f t="array" ref="D249">XLOOKUP($A249,'Crop Chart'!$A$5:$A$201,'Crop Chart'!$E$5:$E$201,,FALSE)</f>
        <v/>
      </c>
      <c r="E249" s="951" t="str">
        <f t="array" ref="E249">XLOOKUP($A249,'Crop Chart'!$A$5:$A$201,'Crop Chart'!$I$5:$I$201,,FALSE)</f>
        <v/>
      </c>
      <c r="F249" s="951" t="str">
        <f t="array" ref="F249">XLOOKUP($A249,'Crop Chart'!$A$5:$A$201,'Crop Chart'!$P$5:$P$201,,FALSE)</f>
        <v/>
      </c>
      <c r="G249" s="951" t="str">
        <f t="array" ref="G249">XLOOKUP($A249,'Crop Chart'!$A$5:$A$201,'Crop Chart'!$Q$5:$Q$201,,FALSE)</f>
        <v/>
      </c>
      <c r="H249" s="951" t="str">
        <f t="array" ref="H249">XLOOKUP($A249,'Crop Chart'!$A$5:$A$201,'Crop Chart'!$Y$5:$Y$201,,FALSE)</f>
        <v/>
      </c>
      <c r="I249" s="951" t="str">
        <f t="array" ref="I249">XLOOKUP($A249,'Crop Chart'!$A$5:$A$201,'Crop Chart'!$X$5:$X$201,,FALSE)</f>
        <v/>
      </c>
      <c r="J249" s="951" t="str">
        <f t="array" ref="J249">'Crop Chart'!$H$2*12*B249/D249/F249*XLOOKUP(A249,'Crop Chart'!$A$5:$A$203,'Crop Chart'!$T$5:$T$203,,0)</f>
        <v>#DIV/0!</v>
      </c>
      <c r="K249" s="952" t="str">
        <f t="array" ref="K249">XLOOKUP($A249,'Crop Chart'!$A$5:$A$201,'Crop Chart'!$U$5:$U$201,,FALSE)</f>
        <v/>
      </c>
      <c r="L249" s="952" t="str">
        <f t="array" ref="L249">XLOOKUP($A249,'Crop Chart'!$A$5:$A$201,'Crop Chart'!$V$5:$V$201,,FALSE)</f>
        <v/>
      </c>
      <c r="M249" s="951" t="str">
        <f t="array" ref="M249">XLOOKUP($A249,'Crop Chart'!$A$5:$A$201,'Crop Chart'!$W$5:$W$201,,FALSE)</f>
        <v/>
      </c>
      <c r="N249" s="951" t="str">
        <f t="array" ref="N249">XLOOKUP($A249,'Crop Chart'!$A$5:$A$201,'Crop Chart'!$AA$5:$AA$201,,FALSE)</f>
        <v/>
      </c>
    </row>
    <row r="250" ht="15.75" customHeight="1">
      <c r="A250" s="884"/>
      <c r="B250" s="951" t="str">
        <f t="array" ref="B250">XLOOKUP($A250,'Crop Chart'!$A$5:$A$201,'Crop Chart'!$C$5:$C$201,,FALSE)</f>
        <v/>
      </c>
      <c r="C250" s="952" t="str">
        <f t="array" ref="C250">XLOOKUP($A250,'Crop Chart'!$A$5:$A$201,'Crop Chart'!$D$5:$D$201,,FALSE)</f>
        <v/>
      </c>
      <c r="D250" s="952" t="str">
        <f t="array" ref="D250">XLOOKUP($A250,'Crop Chart'!$A$5:$A$201,'Crop Chart'!$E$5:$E$201,,FALSE)</f>
        <v/>
      </c>
      <c r="E250" s="951" t="str">
        <f t="array" ref="E250">XLOOKUP($A250,'Crop Chart'!$A$5:$A$201,'Crop Chart'!$I$5:$I$201,,FALSE)</f>
        <v/>
      </c>
      <c r="F250" s="951" t="str">
        <f t="array" ref="F250">XLOOKUP($A250,'Crop Chart'!$A$5:$A$201,'Crop Chart'!$P$5:$P$201,,FALSE)</f>
        <v/>
      </c>
      <c r="G250" s="951" t="str">
        <f t="array" ref="G250">XLOOKUP($A250,'Crop Chart'!$A$5:$A$201,'Crop Chart'!$Q$5:$Q$201,,FALSE)</f>
        <v/>
      </c>
      <c r="H250" s="951" t="str">
        <f t="array" ref="H250">XLOOKUP($A250,'Crop Chart'!$A$5:$A$201,'Crop Chart'!$Y$5:$Y$201,,FALSE)</f>
        <v/>
      </c>
      <c r="I250" s="951" t="str">
        <f t="array" ref="I250">XLOOKUP($A250,'Crop Chart'!$A$5:$A$201,'Crop Chart'!$X$5:$X$201,,FALSE)</f>
        <v/>
      </c>
      <c r="J250" s="951" t="str">
        <f t="array" ref="J250">'Crop Chart'!$H$2*12*B250/D250/F250*XLOOKUP(A250,'Crop Chart'!$A$5:$A$203,'Crop Chart'!$T$5:$T$203,,0)</f>
        <v>#DIV/0!</v>
      </c>
      <c r="K250" s="952" t="str">
        <f t="array" ref="K250">XLOOKUP($A250,'Crop Chart'!$A$5:$A$201,'Crop Chart'!$U$5:$U$201,,FALSE)</f>
        <v/>
      </c>
      <c r="L250" s="952" t="str">
        <f t="array" ref="L250">XLOOKUP($A250,'Crop Chart'!$A$5:$A$201,'Crop Chart'!$V$5:$V$201,,FALSE)</f>
        <v/>
      </c>
      <c r="M250" s="951" t="str">
        <f t="array" ref="M250">XLOOKUP($A250,'Crop Chart'!$A$5:$A$201,'Crop Chart'!$W$5:$W$201,,FALSE)</f>
        <v/>
      </c>
      <c r="N250" s="951" t="str">
        <f t="array" ref="N250">XLOOKUP($A250,'Crop Chart'!$A$5:$A$201,'Crop Chart'!$AA$5:$AA$201,,FALSE)</f>
        <v/>
      </c>
    </row>
    <row r="251" ht="15.75" customHeight="1">
      <c r="A251" s="884"/>
      <c r="B251" s="951" t="str">
        <f t="array" ref="B251">XLOOKUP($A251,'Crop Chart'!$A$5:$A$201,'Crop Chart'!$C$5:$C$201,,FALSE)</f>
        <v/>
      </c>
      <c r="C251" s="952" t="str">
        <f t="array" ref="C251">XLOOKUP($A251,'Crop Chart'!$A$5:$A$201,'Crop Chart'!$D$5:$D$201,,FALSE)</f>
        <v/>
      </c>
      <c r="D251" s="952" t="str">
        <f t="array" ref="D251">XLOOKUP($A251,'Crop Chart'!$A$5:$A$201,'Crop Chart'!$E$5:$E$201,,FALSE)</f>
        <v/>
      </c>
      <c r="E251" s="951" t="str">
        <f t="array" ref="E251">XLOOKUP($A251,'Crop Chart'!$A$5:$A$201,'Crop Chart'!$I$5:$I$201,,FALSE)</f>
        <v/>
      </c>
      <c r="F251" s="951" t="str">
        <f t="array" ref="F251">XLOOKUP($A251,'Crop Chart'!$A$5:$A$201,'Crop Chart'!$P$5:$P$201,,FALSE)</f>
        <v/>
      </c>
      <c r="G251" s="951" t="str">
        <f t="array" ref="G251">XLOOKUP($A251,'Crop Chart'!$A$5:$A$201,'Crop Chart'!$Q$5:$Q$201,,FALSE)</f>
        <v/>
      </c>
      <c r="H251" s="951" t="str">
        <f t="array" ref="H251">XLOOKUP($A251,'Crop Chart'!$A$5:$A$201,'Crop Chart'!$Y$5:$Y$201,,FALSE)</f>
        <v/>
      </c>
      <c r="I251" s="951" t="str">
        <f t="array" ref="I251">XLOOKUP($A251,'Crop Chart'!$A$5:$A$201,'Crop Chart'!$X$5:$X$201,,FALSE)</f>
        <v/>
      </c>
      <c r="J251" s="951" t="str">
        <f t="array" ref="J251">'Crop Chart'!$H$2*12*B251/D251/F251*XLOOKUP(A251,'Crop Chart'!$A$5:$A$203,'Crop Chart'!$T$5:$T$203,,0)</f>
        <v>#DIV/0!</v>
      </c>
      <c r="K251" s="952" t="str">
        <f t="array" ref="K251">XLOOKUP($A251,'Crop Chart'!$A$5:$A$201,'Crop Chart'!$U$5:$U$201,,FALSE)</f>
        <v/>
      </c>
      <c r="L251" s="952" t="str">
        <f t="array" ref="L251">XLOOKUP($A251,'Crop Chart'!$A$5:$A$201,'Crop Chart'!$V$5:$V$201,,FALSE)</f>
        <v/>
      </c>
      <c r="M251" s="951" t="str">
        <f t="array" ref="M251">XLOOKUP($A251,'Crop Chart'!$A$5:$A$201,'Crop Chart'!$W$5:$W$201,,FALSE)</f>
        <v/>
      </c>
      <c r="N251" s="951" t="str">
        <f t="array" ref="N251">XLOOKUP($A251,'Crop Chart'!$A$5:$A$201,'Crop Chart'!$AA$5:$AA$201,,FALSE)</f>
        <v/>
      </c>
    </row>
    <row r="252" ht="15.75" customHeight="1">
      <c r="A252" s="884"/>
      <c r="B252" s="951" t="str">
        <f t="array" ref="B252">XLOOKUP($A252,'Crop Chart'!$A$5:$A$201,'Crop Chart'!$C$5:$C$201,,FALSE)</f>
        <v/>
      </c>
      <c r="C252" s="952" t="str">
        <f t="array" ref="C252">XLOOKUP($A252,'Crop Chart'!$A$5:$A$201,'Crop Chart'!$D$5:$D$201,,FALSE)</f>
        <v/>
      </c>
      <c r="D252" s="952" t="str">
        <f t="array" ref="D252">XLOOKUP($A252,'Crop Chart'!$A$5:$A$201,'Crop Chart'!$E$5:$E$201,,FALSE)</f>
        <v/>
      </c>
      <c r="E252" s="951" t="str">
        <f t="array" ref="E252">XLOOKUP($A252,'Crop Chart'!$A$5:$A$201,'Crop Chart'!$I$5:$I$201,,FALSE)</f>
        <v/>
      </c>
      <c r="F252" s="951" t="str">
        <f t="array" ref="F252">XLOOKUP($A252,'Crop Chart'!$A$5:$A$201,'Crop Chart'!$P$5:$P$201,,FALSE)</f>
        <v/>
      </c>
      <c r="G252" s="951" t="str">
        <f t="array" ref="G252">XLOOKUP($A252,'Crop Chart'!$A$5:$A$201,'Crop Chart'!$Q$5:$Q$201,,FALSE)</f>
        <v/>
      </c>
      <c r="H252" s="951" t="str">
        <f t="array" ref="H252">XLOOKUP($A252,'Crop Chart'!$A$5:$A$201,'Crop Chart'!$Y$5:$Y$201,,FALSE)</f>
        <v/>
      </c>
      <c r="I252" s="951" t="str">
        <f t="array" ref="I252">XLOOKUP($A252,'Crop Chart'!$A$5:$A$201,'Crop Chart'!$X$5:$X$201,,FALSE)</f>
        <v/>
      </c>
      <c r="J252" s="951" t="str">
        <f t="array" ref="J252">'Crop Chart'!$H$2*12*B252/D252/F252*XLOOKUP(A252,'Crop Chart'!$A$5:$A$203,'Crop Chart'!$T$5:$T$203,,0)</f>
        <v>#DIV/0!</v>
      </c>
      <c r="K252" s="952" t="str">
        <f t="array" ref="K252">XLOOKUP($A252,'Crop Chart'!$A$5:$A$201,'Crop Chart'!$U$5:$U$201,,FALSE)</f>
        <v/>
      </c>
      <c r="L252" s="952" t="str">
        <f t="array" ref="L252">XLOOKUP($A252,'Crop Chart'!$A$5:$A$201,'Crop Chart'!$V$5:$V$201,,FALSE)</f>
        <v/>
      </c>
      <c r="M252" s="951" t="str">
        <f t="array" ref="M252">XLOOKUP($A252,'Crop Chart'!$A$5:$A$201,'Crop Chart'!$W$5:$W$201,,FALSE)</f>
        <v/>
      </c>
      <c r="N252" s="951" t="str">
        <f t="array" ref="N252">XLOOKUP($A252,'Crop Chart'!$A$5:$A$201,'Crop Chart'!$AA$5:$AA$201,,FALSE)</f>
        <v/>
      </c>
    </row>
    <row r="253" ht="15.75" customHeight="1">
      <c r="A253" s="884"/>
      <c r="B253" s="951" t="str">
        <f t="array" ref="B253">XLOOKUP($A253,'Crop Chart'!$A$5:$A$201,'Crop Chart'!$C$5:$C$201,,FALSE)</f>
        <v/>
      </c>
      <c r="C253" s="952" t="str">
        <f t="array" ref="C253">XLOOKUP($A253,'Crop Chart'!$A$5:$A$201,'Crop Chart'!$D$5:$D$201,,FALSE)</f>
        <v/>
      </c>
      <c r="D253" s="952" t="str">
        <f t="array" ref="D253">XLOOKUP($A253,'Crop Chart'!$A$5:$A$201,'Crop Chart'!$E$5:$E$201,,FALSE)</f>
        <v/>
      </c>
      <c r="E253" s="951" t="str">
        <f t="array" ref="E253">XLOOKUP($A253,'Crop Chart'!$A$5:$A$201,'Crop Chart'!$I$5:$I$201,,FALSE)</f>
        <v/>
      </c>
      <c r="F253" s="951" t="str">
        <f t="array" ref="F253">XLOOKUP($A253,'Crop Chart'!$A$5:$A$201,'Crop Chart'!$P$5:$P$201,,FALSE)</f>
        <v/>
      </c>
      <c r="G253" s="951" t="str">
        <f t="array" ref="G253">XLOOKUP($A253,'Crop Chart'!$A$5:$A$201,'Crop Chart'!$Q$5:$Q$201,,FALSE)</f>
        <v/>
      </c>
      <c r="H253" s="951" t="str">
        <f t="array" ref="H253">XLOOKUP($A253,'Crop Chart'!$A$5:$A$201,'Crop Chart'!$Y$5:$Y$201,,FALSE)</f>
        <v/>
      </c>
      <c r="I253" s="951" t="str">
        <f t="array" ref="I253">XLOOKUP($A253,'Crop Chart'!$A$5:$A$201,'Crop Chart'!$X$5:$X$201,,FALSE)</f>
        <v/>
      </c>
      <c r="J253" s="951" t="str">
        <f t="array" ref="J253">'Crop Chart'!$H$2*12*B253/D253/F253*XLOOKUP(A253,'Crop Chart'!$A$5:$A$203,'Crop Chart'!$T$5:$T$203,,0)</f>
        <v>#DIV/0!</v>
      </c>
      <c r="K253" s="952" t="str">
        <f t="array" ref="K253">XLOOKUP($A253,'Crop Chart'!$A$5:$A$201,'Crop Chart'!$U$5:$U$201,,FALSE)</f>
        <v/>
      </c>
      <c r="L253" s="952" t="str">
        <f t="array" ref="L253">XLOOKUP($A253,'Crop Chart'!$A$5:$A$201,'Crop Chart'!$V$5:$V$201,,FALSE)</f>
        <v/>
      </c>
      <c r="M253" s="951" t="str">
        <f t="array" ref="M253">XLOOKUP($A253,'Crop Chart'!$A$5:$A$201,'Crop Chart'!$W$5:$W$201,,FALSE)</f>
        <v/>
      </c>
      <c r="N253" s="951" t="str">
        <f t="array" ref="N253">XLOOKUP($A253,'Crop Chart'!$A$5:$A$201,'Crop Chart'!$AA$5:$AA$201,,FALSE)</f>
        <v/>
      </c>
    </row>
    <row r="254" ht="15.75" customHeight="1">
      <c r="A254" s="884"/>
      <c r="B254" s="951" t="str">
        <f t="array" ref="B254">XLOOKUP($A254,'Crop Chart'!$A$5:$A$201,'Crop Chart'!$C$5:$C$201,,FALSE)</f>
        <v/>
      </c>
      <c r="C254" s="952" t="str">
        <f t="array" ref="C254">XLOOKUP($A254,'Crop Chart'!$A$5:$A$201,'Crop Chart'!$D$5:$D$201,,FALSE)</f>
        <v/>
      </c>
      <c r="D254" s="952" t="str">
        <f t="array" ref="D254">XLOOKUP($A254,'Crop Chart'!$A$5:$A$201,'Crop Chart'!$E$5:$E$201,,FALSE)</f>
        <v/>
      </c>
      <c r="E254" s="951" t="str">
        <f t="array" ref="E254">XLOOKUP($A254,'Crop Chart'!$A$5:$A$201,'Crop Chart'!$I$5:$I$201,,FALSE)</f>
        <v/>
      </c>
      <c r="F254" s="951" t="str">
        <f t="array" ref="F254">XLOOKUP($A254,'Crop Chart'!$A$5:$A$201,'Crop Chart'!$P$5:$P$201,,FALSE)</f>
        <v/>
      </c>
      <c r="G254" s="951" t="str">
        <f t="array" ref="G254">XLOOKUP($A254,'Crop Chart'!$A$5:$A$201,'Crop Chart'!$Q$5:$Q$201,,FALSE)</f>
        <v/>
      </c>
      <c r="H254" s="951" t="str">
        <f t="array" ref="H254">XLOOKUP($A254,'Crop Chart'!$A$5:$A$201,'Crop Chart'!$Y$5:$Y$201,,FALSE)</f>
        <v/>
      </c>
      <c r="I254" s="951" t="str">
        <f t="array" ref="I254">XLOOKUP($A254,'Crop Chart'!$A$5:$A$201,'Crop Chart'!$X$5:$X$201,,FALSE)</f>
        <v/>
      </c>
      <c r="J254" s="951" t="str">
        <f t="array" ref="J254">'Crop Chart'!$H$2*12*B254/D254/F254*XLOOKUP(A254,'Crop Chart'!$A$5:$A$203,'Crop Chart'!$T$5:$T$203,,0)</f>
        <v>#DIV/0!</v>
      </c>
      <c r="K254" s="952" t="str">
        <f t="array" ref="K254">XLOOKUP($A254,'Crop Chart'!$A$5:$A$201,'Crop Chart'!$U$5:$U$201,,FALSE)</f>
        <v/>
      </c>
      <c r="L254" s="952" t="str">
        <f t="array" ref="L254">XLOOKUP($A254,'Crop Chart'!$A$5:$A$201,'Crop Chart'!$V$5:$V$201,,FALSE)</f>
        <v/>
      </c>
      <c r="M254" s="951" t="str">
        <f t="array" ref="M254">XLOOKUP($A254,'Crop Chart'!$A$5:$A$201,'Crop Chart'!$W$5:$W$201,,FALSE)</f>
        <v/>
      </c>
      <c r="N254" s="951" t="str">
        <f t="array" ref="N254">XLOOKUP($A254,'Crop Chart'!$A$5:$A$201,'Crop Chart'!$AA$5:$AA$201,,FALSE)</f>
        <v/>
      </c>
    </row>
    <row r="255" ht="15.75" customHeight="1">
      <c r="A255" s="884"/>
      <c r="B255" s="951" t="str">
        <f t="array" ref="B255">XLOOKUP($A255,'Crop Chart'!$A$5:$A$201,'Crop Chart'!$C$5:$C$201,,FALSE)</f>
        <v/>
      </c>
      <c r="C255" s="952" t="str">
        <f t="array" ref="C255">XLOOKUP($A255,'Crop Chart'!$A$5:$A$201,'Crop Chart'!$D$5:$D$201,,FALSE)</f>
        <v/>
      </c>
      <c r="D255" s="952" t="str">
        <f t="array" ref="D255">XLOOKUP($A255,'Crop Chart'!$A$5:$A$201,'Crop Chart'!$E$5:$E$201,,FALSE)</f>
        <v/>
      </c>
      <c r="E255" s="951" t="str">
        <f t="array" ref="E255">XLOOKUP($A255,'Crop Chart'!$A$5:$A$201,'Crop Chart'!$I$5:$I$201,,FALSE)</f>
        <v/>
      </c>
      <c r="F255" s="951" t="str">
        <f t="array" ref="F255">XLOOKUP($A255,'Crop Chart'!$A$5:$A$201,'Crop Chart'!$P$5:$P$201,,FALSE)</f>
        <v/>
      </c>
      <c r="G255" s="951" t="str">
        <f t="array" ref="G255">XLOOKUP($A255,'Crop Chart'!$A$5:$A$201,'Crop Chart'!$Q$5:$Q$201,,FALSE)</f>
        <v/>
      </c>
      <c r="H255" s="951" t="str">
        <f t="array" ref="H255">XLOOKUP($A255,'Crop Chart'!$A$5:$A$201,'Crop Chart'!$Y$5:$Y$201,,FALSE)</f>
        <v/>
      </c>
      <c r="I255" s="951" t="str">
        <f t="array" ref="I255">XLOOKUP($A255,'Crop Chart'!$A$5:$A$201,'Crop Chart'!$X$5:$X$201,,FALSE)</f>
        <v/>
      </c>
      <c r="J255" s="951" t="str">
        <f t="array" ref="J255">'Crop Chart'!$H$2*12*B255/D255/F255*XLOOKUP(A255,'Crop Chart'!$A$5:$A$203,'Crop Chart'!$T$5:$T$203,,0)</f>
        <v>#DIV/0!</v>
      </c>
      <c r="K255" s="952" t="str">
        <f t="array" ref="K255">XLOOKUP($A255,'Crop Chart'!$A$5:$A$201,'Crop Chart'!$U$5:$U$201,,FALSE)</f>
        <v/>
      </c>
      <c r="L255" s="952" t="str">
        <f t="array" ref="L255">XLOOKUP($A255,'Crop Chart'!$A$5:$A$201,'Crop Chart'!$V$5:$V$201,,FALSE)</f>
        <v/>
      </c>
      <c r="M255" s="951" t="str">
        <f t="array" ref="M255">XLOOKUP($A255,'Crop Chart'!$A$5:$A$201,'Crop Chart'!$W$5:$W$201,,FALSE)</f>
        <v/>
      </c>
      <c r="N255" s="951" t="str">
        <f t="array" ref="N255">XLOOKUP($A255,'Crop Chart'!$A$5:$A$201,'Crop Chart'!$AA$5:$AA$201,,FALSE)</f>
        <v/>
      </c>
    </row>
    <row r="256" ht="15.75" customHeight="1">
      <c r="A256" s="884"/>
      <c r="B256" s="951" t="str">
        <f t="array" ref="B256">XLOOKUP($A256,'Crop Chart'!$A$5:$A$201,'Crop Chart'!$C$5:$C$201,,FALSE)</f>
        <v/>
      </c>
      <c r="C256" s="952" t="str">
        <f t="array" ref="C256">XLOOKUP($A256,'Crop Chart'!$A$5:$A$201,'Crop Chart'!$D$5:$D$201,,FALSE)</f>
        <v/>
      </c>
      <c r="D256" s="952" t="str">
        <f t="array" ref="D256">XLOOKUP($A256,'Crop Chart'!$A$5:$A$201,'Crop Chart'!$E$5:$E$201,,FALSE)</f>
        <v/>
      </c>
      <c r="E256" s="951" t="str">
        <f t="array" ref="E256">XLOOKUP($A256,'Crop Chart'!$A$5:$A$201,'Crop Chart'!$I$5:$I$201,,FALSE)</f>
        <v/>
      </c>
      <c r="F256" s="951" t="str">
        <f t="array" ref="F256">XLOOKUP($A256,'Crop Chart'!$A$5:$A$201,'Crop Chart'!$P$5:$P$201,,FALSE)</f>
        <v/>
      </c>
      <c r="G256" s="951" t="str">
        <f t="array" ref="G256">XLOOKUP($A256,'Crop Chart'!$A$5:$A$201,'Crop Chart'!$Q$5:$Q$201,,FALSE)</f>
        <v/>
      </c>
      <c r="H256" s="951" t="str">
        <f t="array" ref="H256">XLOOKUP($A256,'Crop Chart'!$A$5:$A$201,'Crop Chart'!$Y$5:$Y$201,,FALSE)</f>
        <v/>
      </c>
      <c r="I256" s="951" t="str">
        <f t="array" ref="I256">XLOOKUP($A256,'Crop Chart'!$A$5:$A$201,'Crop Chart'!$X$5:$X$201,,FALSE)</f>
        <v/>
      </c>
      <c r="J256" s="951" t="str">
        <f t="array" ref="J256">'Crop Chart'!$H$2*12*B256/D256/F256*XLOOKUP(A256,'Crop Chart'!$A$5:$A$203,'Crop Chart'!$T$5:$T$203,,0)</f>
        <v>#DIV/0!</v>
      </c>
      <c r="K256" s="952" t="str">
        <f t="array" ref="K256">XLOOKUP($A256,'Crop Chart'!$A$5:$A$201,'Crop Chart'!$U$5:$U$201,,FALSE)</f>
        <v/>
      </c>
      <c r="L256" s="952" t="str">
        <f t="array" ref="L256">XLOOKUP($A256,'Crop Chart'!$A$5:$A$201,'Crop Chart'!$V$5:$V$201,,FALSE)</f>
        <v/>
      </c>
      <c r="M256" s="951" t="str">
        <f t="array" ref="M256">XLOOKUP($A256,'Crop Chart'!$A$5:$A$201,'Crop Chart'!$W$5:$W$201,,FALSE)</f>
        <v/>
      </c>
      <c r="N256" s="951" t="str">
        <f t="array" ref="N256">XLOOKUP($A256,'Crop Chart'!$A$5:$A$201,'Crop Chart'!$AA$5:$AA$201,,FALSE)</f>
        <v/>
      </c>
    </row>
    <row r="257" ht="15.75" customHeight="1">
      <c r="A257" s="884"/>
      <c r="B257" s="951" t="str">
        <f t="array" ref="B257">XLOOKUP($A257,'Crop Chart'!$A$5:$A$201,'Crop Chart'!$C$5:$C$201,,FALSE)</f>
        <v/>
      </c>
      <c r="C257" s="952" t="str">
        <f t="array" ref="C257">XLOOKUP($A257,'Crop Chart'!$A$5:$A$201,'Crop Chart'!$D$5:$D$201,,FALSE)</f>
        <v/>
      </c>
      <c r="D257" s="952" t="str">
        <f t="array" ref="D257">XLOOKUP($A257,'Crop Chart'!$A$5:$A$201,'Crop Chart'!$E$5:$E$201,,FALSE)</f>
        <v/>
      </c>
      <c r="E257" s="951" t="str">
        <f t="array" ref="E257">XLOOKUP($A257,'Crop Chart'!$A$5:$A$201,'Crop Chart'!$I$5:$I$201,,FALSE)</f>
        <v/>
      </c>
      <c r="F257" s="951" t="str">
        <f t="array" ref="F257">XLOOKUP($A257,'Crop Chart'!$A$5:$A$201,'Crop Chart'!$P$5:$P$201,,FALSE)</f>
        <v/>
      </c>
      <c r="G257" s="951" t="str">
        <f t="array" ref="G257">XLOOKUP($A257,'Crop Chart'!$A$5:$A$201,'Crop Chart'!$Q$5:$Q$201,,FALSE)</f>
        <v/>
      </c>
      <c r="H257" s="951" t="str">
        <f t="array" ref="H257">XLOOKUP($A257,'Crop Chart'!$A$5:$A$201,'Crop Chart'!$Y$5:$Y$201,,FALSE)</f>
        <v/>
      </c>
      <c r="I257" s="951" t="str">
        <f t="array" ref="I257">XLOOKUP($A257,'Crop Chart'!$A$5:$A$201,'Crop Chart'!$X$5:$X$201,,FALSE)</f>
        <v/>
      </c>
      <c r="J257" s="951" t="str">
        <f t="array" ref="J257">'Crop Chart'!$H$2*12*B257/D257/F257*XLOOKUP(A257,'Crop Chart'!$A$5:$A$203,'Crop Chart'!$T$5:$T$203,,0)</f>
        <v>#DIV/0!</v>
      </c>
      <c r="K257" s="952" t="str">
        <f t="array" ref="K257">XLOOKUP($A257,'Crop Chart'!$A$5:$A$201,'Crop Chart'!$U$5:$U$201,,FALSE)</f>
        <v/>
      </c>
      <c r="L257" s="952" t="str">
        <f t="array" ref="L257">XLOOKUP($A257,'Crop Chart'!$A$5:$A$201,'Crop Chart'!$V$5:$V$201,,FALSE)</f>
        <v/>
      </c>
      <c r="M257" s="951" t="str">
        <f t="array" ref="M257">XLOOKUP($A257,'Crop Chart'!$A$5:$A$201,'Crop Chart'!$W$5:$W$201,,FALSE)</f>
        <v/>
      </c>
      <c r="N257" s="951" t="str">
        <f t="array" ref="N257">XLOOKUP($A257,'Crop Chart'!$A$5:$A$201,'Crop Chart'!$AA$5:$AA$201,,FALSE)</f>
        <v/>
      </c>
    </row>
    <row r="258" ht="15.75" customHeight="1">
      <c r="A258" s="884"/>
      <c r="B258" s="951" t="str">
        <f t="array" ref="B258">XLOOKUP($A258,'Crop Chart'!$A$5:$A$201,'Crop Chart'!$C$5:$C$201,,FALSE)</f>
        <v/>
      </c>
      <c r="C258" s="952" t="str">
        <f t="array" ref="C258">XLOOKUP($A258,'Crop Chart'!$A$5:$A$201,'Crop Chart'!$D$5:$D$201,,FALSE)</f>
        <v/>
      </c>
      <c r="D258" s="952" t="str">
        <f t="array" ref="D258">XLOOKUP($A258,'Crop Chart'!$A$5:$A$201,'Crop Chart'!$E$5:$E$201,,FALSE)</f>
        <v/>
      </c>
      <c r="E258" s="951" t="str">
        <f t="array" ref="E258">XLOOKUP($A258,'Crop Chart'!$A$5:$A$201,'Crop Chart'!$I$5:$I$201,,FALSE)</f>
        <v/>
      </c>
      <c r="F258" s="951" t="str">
        <f t="array" ref="F258">XLOOKUP($A258,'Crop Chart'!$A$5:$A$201,'Crop Chart'!$P$5:$P$201,,FALSE)</f>
        <v/>
      </c>
      <c r="G258" s="951" t="str">
        <f t="array" ref="G258">XLOOKUP($A258,'Crop Chart'!$A$5:$A$201,'Crop Chart'!$Q$5:$Q$201,,FALSE)</f>
        <v/>
      </c>
      <c r="H258" s="951" t="str">
        <f t="array" ref="H258">XLOOKUP($A258,'Crop Chart'!$A$5:$A$201,'Crop Chart'!$Y$5:$Y$201,,FALSE)</f>
        <v/>
      </c>
      <c r="I258" s="951" t="str">
        <f t="array" ref="I258">XLOOKUP($A258,'Crop Chart'!$A$5:$A$201,'Crop Chart'!$X$5:$X$201,,FALSE)</f>
        <v/>
      </c>
      <c r="J258" s="951" t="str">
        <f t="array" ref="J258">'Crop Chart'!$H$2*12*B258/D258/F258*XLOOKUP(A258,'Crop Chart'!$A$5:$A$203,'Crop Chart'!$T$5:$T$203,,0)</f>
        <v>#DIV/0!</v>
      </c>
      <c r="K258" s="952" t="str">
        <f t="array" ref="K258">XLOOKUP($A258,'Crop Chart'!$A$5:$A$201,'Crop Chart'!$U$5:$U$201,,FALSE)</f>
        <v/>
      </c>
      <c r="L258" s="952" t="str">
        <f t="array" ref="L258">XLOOKUP($A258,'Crop Chart'!$A$5:$A$201,'Crop Chart'!$V$5:$V$201,,FALSE)</f>
        <v/>
      </c>
      <c r="M258" s="951" t="str">
        <f t="array" ref="M258">XLOOKUP($A258,'Crop Chart'!$A$5:$A$201,'Crop Chart'!$W$5:$W$201,,FALSE)</f>
        <v/>
      </c>
      <c r="N258" s="951" t="str">
        <f t="array" ref="N258">XLOOKUP($A258,'Crop Chart'!$A$5:$A$201,'Crop Chart'!$AA$5:$AA$201,,FALSE)</f>
        <v/>
      </c>
    </row>
    <row r="259" ht="15.75" customHeight="1">
      <c r="A259" s="884"/>
      <c r="B259" s="951" t="str">
        <f t="array" ref="B259">XLOOKUP($A259,'Crop Chart'!$A$5:$A$201,'Crop Chart'!$C$5:$C$201,,FALSE)</f>
        <v/>
      </c>
      <c r="C259" s="952" t="str">
        <f t="array" ref="C259">XLOOKUP($A259,'Crop Chart'!$A$5:$A$201,'Crop Chart'!$D$5:$D$201,,FALSE)</f>
        <v/>
      </c>
      <c r="D259" s="952" t="str">
        <f t="array" ref="D259">XLOOKUP($A259,'Crop Chart'!$A$5:$A$201,'Crop Chart'!$E$5:$E$201,,FALSE)</f>
        <v/>
      </c>
      <c r="E259" s="951" t="str">
        <f t="array" ref="E259">XLOOKUP($A259,'Crop Chart'!$A$5:$A$201,'Crop Chart'!$I$5:$I$201,,FALSE)</f>
        <v/>
      </c>
      <c r="F259" s="951" t="str">
        <f t="array" ref="F259">XLOOKUP($A259,'Crop Chart'!$A$5:$A$201,'Crop Chart'!$P$5:$P$201,,FALSE)</f>
        <v/>
      </c>
      <c r="G259" s="951" t="str">
        <f t="array" ref="G259">XLOOKUP($A259,'Crop Chart'!$A$5:$A$201,'Crop Chart'!$Q$5:$Q$201,,FALSE)</f>
        <v/>
      </c>
      <c r="H259" s="951" t="str">
        <f t="array" ref="H259">XLOOKUP($A259,'Crop Chart'!$A$5:$A$201,'Crop Chart'!$Y$5:$Y$201,,FALSE)</f>
        <v/>
      </c>
      <c r="I259" s="951" t="str">
        <f t="array" ref="I259">XLOOKUP($A259,'Crop Chart'!$A$5:$A$201,'Crop Chart'!$X$5:$X$201,,FALSE)</f>
        <v/>
      </c>
      <c r="J259" s="951" t="str">
        <f t="array" ref="J259">'Crop Chart'!$H$2*12*B259/D259/F259*XLOOKUP(A259,'Crop Chart'!$A$5:$A$203,'Crop Chart'!$T$5:$T$203,,0)</f>
        <v>#DIV/0!</v>
      </c>
      <c r="K259" s="952" t="str">
        <f t="array" ref="K259">XLOOKUP($A259,'Crop Chart'!$A$5:$A$201,'Crop Chart'!$U$5:$U$201,,FALSE)</f>
        <v/>
      </c>
      <c r="L259" s="952" t="str">
        <f t="array" ref="L259">XLOOKUP($A259,'Crop Chart'!$A$5:$A$201,'Crop Chart'!$V$5:$V$201,,FALSE)</f>
        <v/>
      </c>
      <c r="M259" s="951" t="str">
        <f t="array" ref="M259">XLOOKUP($A259,'Crop Chart'!$A$5:$A$201,'Crop Chart'!$W$5:$W$201,,FALSE)</f>
        <v/>
      </c>
      <c r="N259" s="951" t="str">
        <f t="array" ref="N259">XLOOKUP($A259,'Crop Chart'!$A$5:$A$201,'Crop Chart'!$AA$5:$AA$201,,FALSE)</f>
        <v/>
      </c>
    </row>
    <row r="260" ht="15.75" customHeight="1">
      <c r="A260" s="884"/>
      <c r="B260" s="951" t="str">
        <f t="array" ref="B260">XLOOKUP($A260,'Crop Chart'!$A$5:$A$201,'Crop Chart'!$C$5:$C$201,,FALSE)</f>
        <v/>
      </c>
      <c r="C260" s="952" t="str">
        <f t="array" ref="C260">XLOOKUP($A260,'Crop Chart'!$A$5:$A$201,'Crop Chart'!$D$5:$D$201,,FALSE)</f>
        <v/>
      </c>
      <c r="D260" s="952" t="str">
        <f t="array" ref="D260">XLOOKUP($A260,'Crop Chart'!$A$5:$A$201,'Crop Chart'!$E$5:$E$201,,FALSE)</f>
        <v/>
      </c>
      <c r="E260" s="951" t="str">
        <f t="array" ref="E260">XLOOKUP($A260,'Crop Chart'!$A$5:$A$201,'Crop Chart'!$I$5:$I$201,,FALSE)</f>
        <v/>
      </c>
      <c r="F260" s="951" t="str">
        <f t="array" ref="F260">XLOOKUP($A260,'Crop Chart'!$A$5:$A$201,'Crop Chart'!$P$5:$P$201,,FALSE)</f>
        <v/>
      </c>
      <c r="G260" s="951" t="str">
        <f t="array" ref="G260">XLOOKUP($A260,'Crop Chart'!$A$5:$A$201,'Crop Chart'!$Q$5:$Q$201,,FALSE)</f>
        <v/>
      </c>
      <c r="H260" s="951" t="str">
        <f t="array" ref="H260">XLOOKUP($A260,'Crop Chart'!$A$5:$A$201,'Crop Chart'!$Y$5:$Y$201,,FALSE)</f>
        <v/>
      </c>
      <c r="I260" s="951" t="str">
        <f t="array" ref="I260">XLOOKUP($A260,'Crop Chart'!$A$5:$A$201,'Crop Chart'!$X$5:$X$201,,FALSE)</f>
        <v/>
      </c>
      <c r="J260" s="951" t="str">
        <f t="array" ref="J260">'Crop Chart'!$H$2*12*B260/D260/F260*XLOOKUP(A260,'Crop Chart'!$A$5:$A$203,'Crop Chart'!$T$5:$T$203,,0)</f>
        <v>#DIV/0!</v>
      </c>
      <c r="K260" s="952" t="str">
        <f t="array" ref="K260">XLOOKUP($A260,'Crop Chart'!$A$5:$A$201,'Crop Chart'!$U$5:$U$201,,FALSE)</f>
        <v/>
      </c>
      <c r="L260" s="952" t="str">
        <f t="array" ref="L260">XLOOKUP($A260,'Crop Chart'!$A$5:$A$201,'Crop Chart'!$V$5:$V$201,,FALSE)</f>
        <v/>
      </c>
      <c r="M260" s="951" t="str">
        <f t="array" ref="M260">XLOOKUP($A260,'Crop Chart'!$A$5:$A$201,'Crop Chart'!$W$5:$W$201,,FALSE)</f>
        <v/>
      </c>
      <c r="N260" s="951" t="str">
        <f t="array" ref="N260">XLOOKUP($A260,'Crop Chart'!$A$5:$A$201,'Crop Chart'!$AA$5:$AA$201,,FALSE)</f>
        <v/>
      </c>
    </row>
    <row r="261" ht="15.75" customHeight="1">
      <c r="A261" s="884"/>
      <c r="B261" s="951" t="str">
        <f t="array" ref="B261">XLOOKUP($A261,'Crop Chart'!$A$5:$A$201,'Crop Chart'!$C$5:$C$201,,FALSE)</f>
        <v/>
      </c>
      <c r="C261" s="952" t="str">
        <f t="array" ref="C261">XLOOKUP($A261,'Crop Chart'!$A$5:$A$201,'Crop Chart'!$D$5:$D$201,,FALSE)</f>
        <v/>
      </c>
      <c r="D261" s="952" t="str">
        <f t="array" ref="D261">XLOOKUP($A261,'Crop Chart'!$A$5:$A$201,'Crop Chart'!$E$5:$E$201,,FALSE)</f>
        <v/>
      </c>
      <c r="E261" s="951" t="str">
        <f t="array" ref="E261">XLOOKUP($A261,'Crop Chart'!$A$5:$A$201,'Crop Chart'!$I$5:$I$201,,FALSE)</f>
        <v/>
      </c>
      <c r="F261" s="951" t="str">
        <f t="array" ref="F261">XLOOKUP($A261,'Crop Chart'!$A$5:$A$201,'Crop Chart'!$P$5:$P$201,,FALSE)</f>
        <v/>
      </c>
      <c r="G261" s="951" t="str">
        <f t="array" ref="G261">XLOOKUP($A261,'Crop Chart'!$A$5:$A$201,'Crop Chart'!$Q$5:$Q$201,,FALSE)</f>
        <v/>
      </c>
      <c r="H261" s="951" t="str">
        <f t="array" ref="H261">XLOOKUP($A261,'Crop Chart'!$A$5:$A$201,'Crop Chart'!$Y$5:$Y$201,,FALSE)</f>
        <v/>
      </c>
      <c r="I261" s="951" t="str">
        <f t="array" ref="I261">XLOOKUP($A261,'Crop Chart'!$A$5:$A$201,'Crop Chart'!$X$5:$X$201,,FALSE)</f>
        <v/>
      </c>
      <c r="J261" s="951" t="str">
        <f t="array" ref="J261">'Crop Chart'!$H$2*12*B261/D261/F261*XLOOKUP(A261,'Crop Chart'!$A$5:$A$203,'Crop Chart'!$T$5:$T$203,,0)</f>
        <v>#DIV/0!</v>
      </c>
      <c r="K261" s="952" t="str">
        <f t="array" ref="K261">XLOOKUP($A261,'Crop Chart'!$A$5:$A$201,'Crop Chart'!$U$5:$U$201,,FALSE)</f>
        <v/>
      </c>
      <c r="L261" s="952" t="str">
        <f t="array" ref="L261">XLOOKUP($A261,'Crop Chart'!$A$5:$A$201,'Crop Chart'!$V$5:$V$201,,FALSE)</f>
        <v/>
      </c>
      <c r="M261" s="951" t="str">
        <f t="array" ref="M261">XLOOKUP($A261,'Crop Chart'!$A$5:$A$201,'Crop Chart'!$W$5:$W$201,,FALSE)</f>
        <v/>
      </c>
      <c r="N261" s="951" t="str">
        <f t="array" ref="N261">XLOOKUP($A261,'Crop Chart'!$A$5:$A$201,'Crop Chart'!$AA$5:$AA$201,,FALSE)</f>
        <v/>
      </c>
    </row>
    <row r="262" ht="15.75" customHeight="1">
      <c r="A262" s="884"/>
      <c r="B262" s="951" t="str">
        <f t="array" ref="B262">XLOOKUP($A262,'Crop Chart'!$A$5:$A$201,'Crop Chart'!$C$5:$C$201,,FALSE)</f>
        <v/>
      </c>
      <c r="C262" s="952" t="str">
        <f t="array" ref="C262">XLOOKUP($A262,'Crop Chart'!$A$5:$A$201,'Crop Chart'!$D$5:$D$201,,FALSE)</f>
        <v/>
      </c>
      <c r="D262" s="952" t="str">
        <f t="array" ref="D262">XLOOKUP($A262,'Crop Chart'!$A$5:$A$201,'Crop Chart'!$E$5:$E$201,,FALSE)</f>
        <v/>
      </c>
      <c r="E262" s="951" t="str">
        <f t="array" ref="E262">XLOOKUP($A262,'Crop Chart'!$A$5:$A$201,'Crop Chart'!$I$5:$I$201,,FALSE)</f>
        <v/>
      </c>
      <c r="F262" s="951" t="str">
        <f t="array" ref="F262">XLOOKUP($A262,'Crop Chart'!$A$5:$A$201,'Crop Chart'!$P$5:$P$201,,FALSE)</f>
        <v/>
      </c>
      <c r="G262" s="951" t="str">
        <f t="array" ref="G262">XLOOKUP($A262,'Crop Chart'!$A$5:$A$201,'Crop Chart'!$Q$5:$Q$201,,FALSE)</f>
        <v/>
      </c>
      <c r="H262" s="951" t="str">
        <f t="array" ref="H262">XLOOKUP($A262,'Crop Chart'!$A$5:$A$201,'Crop Chart'!$Y$5:$Y$201,,FALSE)</f>
        <v/>
      </c>
      <c r="I262" s="951" t="str">
        <f t="array" ref="I262">XLOOKUP($A262,'Crop Chart'!$A$5:$A$201,'Crop Chart'!$X$5:$X$201,,FALSE)</f>
        <v/>
      </c>
      <c r="J262" s="951" t="str">
        <f t="array" ref="J262">'Crop Chart'!$H$2*12*B262/D262/F262*XLOOKUP(A262,'Crop Chart'!$A$5:$A$203,'Crop Chart'!$T$5:$T$203,,0)</f>
        <v>#DIV/0!</v>
      </c>
      <c r="K262" s="952" t="str">
        <f t="array" ref="K262">XLOOKUP($A262,'Crop Chart'!$A$5:$A$201,'Crop Chart'!$U$5:$U$201,,FALSE)</f>
        <v/>
      </c>
      <c r="L262" s="952" t="str">
        <f t="array" ref="L262">XLOOKUP($A262,'Crop Chart'!$A$5:$A$201,'Crop Chart'!$V$5:$V$201,,FALSE)</f>
        <v/>
      </c>
      <c r="M262" s="951" t="str">
        <f t="array" ref="M262">XLOOKUP($A262,'Crop Chart'!$A$5:$A$201,'Crop Chart'!$W$5:$W$201,,FALSE)</f>
        <v/>
      </c>
      <c r="N262" s="951" t="str">
        <f t="array" ref="N262">XLOOKUP($A262,'Crop Chart'!$A$5:$A$201,'Crop Chart'!$AA$5:$AA$201,,FALSE)</f>
        <v/>
      </c>
    </row>
    <row r="263" ht="15.75" customHeight="1">
      <c r="A263" s="884"/>
      <c r="B263" s="951" t="str">
        <f t="array" ref="B263">XLOOKUP($A263,'Crop Chart'!$A$5:$A$201,'Crop Chart'!$C$5:$C$201,,FALSE)</f>
        <v/>
      </c>
      <c r="C263" s="952" t="str">
        <f t="array" ref="C263">XLOOKUP($A263,'Crop Chart'!$A$5:$A$201,'Crop Chart'!$D$5:$D$201,,FALSE)</f>
        <v/>
      </c>
      <c r="D263" s="952" t="str">
        <f t="array" ref="D263">XLOOKUP($A263,'Crop Chart'!$A$5:$A$201,'Crop Chart'!$E$5:$E$201,,FALSE)</f>
        <v/>
      </c>
      <c r="E263" s="951" t="str">
        <f t="array" ref="E263">XLOOKUP($A263,'Crop Chart'!$A$5:$A$201,'Crop Chart'!$I$5:$I$201,,FALSE)</f>
        <v/>
      </c>
      <c r="F263" s="951" t="str">
        <f t="array" ref="F263">XLOOKUP($A263,'Crop Chart'!$A$5:$A$201,'Crop Chart'!$P$5:$P$201,,FALSE)</f>
        <v/>
      </c>
      <c r="G263" s="951" t="str">
        <f t="array" ref="G263">XLOOKUP($A263,'Crop Chart'!$A$5:$A$201,'Crop Chart'!$Q$5:$Q$201,,FALSE)</f>
        <v/>
      </c>
      <c r="H263" s="951" t="str">
        <f t="array" ref="H263">XLOOKUP($A263,'Crop Chart'!$A$5:$A$201,'Crop Chart'!$Y$5:$Y$201,,FALSE)</f>
        <v/>
      </c>
      <c r="I263" s="951" t="str">
        <f t="array" ref="I263">XLOOKUP($A263,'Crop Chart'!$A$5:$A$201,'Crop Chart'!$X$5:$X$201,,FALSE)</f>
        <v/>
      </c>
      <c r="J263" s="951" t="str">
        <f t="array" ref="J263">'Crop Chart'!$H$2*12*B263/D263/F263*XLOOKUP(A263,'Crop Chart'!$A$5:$A$203,'Crop Chart'!$T$5:$T$203,,0)</f>
        <v>#DIV/0!</v>
      </c>
      <c r="K263" s="952" t="str">
        <f t="array" ref="K263">XLOOKUP($A263,'Crop Chart'!$A$5:$A$201,'Crop Chart'!$U$5:$U$201,,FALSE)</f>
        <v/>
      </c>
      <c r="L263" s="952" t="str">
        <f t="array" ref="L263">XLOOKUP($A263,'Crop Chart'!$A$5:$A$201,'Crop Chart'!$V$5:$V$201,,FALSE)</f>
        <v/>
      </c>
      <c r="M263" s="951" t="str">
        <f t="array" ref="M263">XLOOKUP($A263,'Crop Chart'!$A$5:$A$201,'Crop Chart'!$W$5:$W$201,,FALSE)</f>
        <v/>
      </c>
      <c r="N263" s="951" t="str">
        <f t="array" ref="N263">XLOOKUP($A263,'Crop Chart'!$A$5:$A$201,'Crop Chart'!$AA$5:$AA$201,,FALSE)</f>
        <v/>
      </c>
    </row>
    <row r="264" ht="15.75" customHeight="1">
      <c r="A264" s="884"/>
      <c r="B264" s="951" t="str">
        <f t="array" ref="B264">XLOOKUP($A264,'Crop Chart'!$A$5:$A$201,'Crop Chart'!$C$5:$C$201,,FALSE)</f>
        <v/>
      </c>
      <c r="C264" s="952" t="str">
        <f t="array" ref="C264">XLOOKUP($A264,'Crop Chart'!$A$5:$A$201,'Crop Chart'!$D$5:$D$201,,FALSE)</f>
        <v/>
      </c>
      <c r="D264" s="952" t="str">
        <f t="array" ref="D264">XLOOKUP($A264,'Crop Chart'!$A$5:$A$201,'Crop Chart'!$E$5:$E$201,,FALSE)</f>
        <v/>
      </c>
      <c r="E264" s="951" t="str">
        <f t="array" ref="E264">XLOOKUP($A264,'Crop Chart'!$A$5:$A$201,'Crop Chart'!$I$5:$I$201,,FALSE)</f>
        <v/>
      </c>
      <c r="F264" s="951" t="str">
        <f t="array" ref="F264">XLOOKUP($A264,'Crop Chart'!$A$5:$A$201,'Crop Chart'!$P$5:$P$201,,FALSE)</f>
        <v/>
      </c>
      <c r="G264" s="951" t="str">
        <f t="array" ref="G264">XLOOKUP($A264,'Crop Chart'!$A$5:$A$201,'Crop Chart'!$Q$5:$Q$201,,FALSE)</f>
        <v/>
      </c>
      <c r="H264" s="951" t="str">
        <f t="array" ref="H264">XLOOKUP($A264,'Crop Chart'!$A$5:$A$201,'Crop Chart'!$Y$5:$Y$201,,FALSE)</f>
        <v/>
      </c>
      <c r="I264" s="951" t="str">
        <f t="array" ref="I264">XLOOKUP($A264,'Crop Chart'!$A$5:$A$201,'Crop Chart'!$X$5:$X$201,,FALSE)</f>
        <v/>
      </c>
      <c r="J264" s="951" t="str">
        <f t="array" ref="J264">'Crop Chart'!$H$2*12*B264/D264/F264*XLOOKUP(A264,'Crop Chart'!$A$5:$A$203,'Crop Chart'!$T$5:$T$203,,0)</f>
        <v>#DIV/0!</v>
      </c>
      <c r="K264" s="952" t="str">
        <f t="array" ref="K264">XLOOKUP($A264,'Crop Chart'!$A$5:$A$201,'Crop Chart'!$U$5:$U$201,,FALSE)</f>
        <v/>
      </c>
      <c r="L264" s="952" t="str">
        <f t="array" ref="L264">XLOOKUP($A264,'Crop Chart'!$A$5:$A$201,'Crop Chart'!$V$5:$V$201,,FALSE)</f>
        <v/>
      </c>
      <c r="M264" s="951" t="str">
        <f t="array" ref="M264">XLOOKUP($A264,'Crop Chart'!$A$5:$A$201,'Crop Chart'!$W$5:$W$201,,FALSE)</f>
        <v/>
      </c>
      <c r="N264" s="951" t="str">
        <f t="array" ref="N264">XLOOKUP($A264,'Crop Chart'!$A$5:$A$201,'Crop Chart'!$AA$5:$AA$201,,FALSE)</f>
        <v/>
      </c>
    </row>
    <row r="265" ht="15.75" customHeight="1">
      <c r="A265" s="884"/>
      <c r="B265" s="951" t="str">
        <f t="array" ref="B265">XLOOKUP($A265,'Crop Chart'!$A$5:$A$201,'Crop Chart'!$C$5:$C$201,,FALSE)</f>
        <v/>
      </c>
      <c r="C265" s="952" t="str">
        <f t="array" ref="C265">XLOOKUP($A265,'Crop Chart'!$A$5:$A$201,'Crop Chart'!$D$5:$D$201,,FALSE)</f>
        <v/>
      </c>
      <c r="D265" s="952" t="str">
        <f t="array" ref="D265">XLOOKUP($A265,'Crop Chart'!$A$5:$A$201,'Crop Chart'!$E$5:$E$201,,FALSE)</f>
        <v/>
      </c>
      <c r="E265" s="951" t="str">
        <f t="array" ref="E265">XLOOKUP($A265,'Crop Chart'!$A$5:$A$201,'Crop Chart'!$I$5:$I$201,,FALSE)</f>
        <v/>
      </c>
      <c r="F265" s="951" t="str">
        <f t="array" ref="F265">XLOOKUP($A265,'Crop Chart'!$A$5:$A$201,'Crop Chart'!$P$5:$P$201,,FALSE)</f>
        <v/>
      </c>
      <c r="G265" s="951" t="str">
        <f t="array" ref="G265">XLOOKUP($A265,'Crop Chart'!$A$5:$A$201,'Crop Chart'!$Q$5:$Q$201,,FALSE)</f>
        <v/>
      </c>
      <c r="H265" s="951" t="str">
        <f t="array" ref="H265">XLOOKUP($A265,'Crop Chart'!$A$5:$A$201,'Crop Chart'!$Y$5:$Y$201,,FALSE)</f>
        <v/>
      </c>
      <c r="I265" s="951" t="str">
        <f t="array" ref="I265">XLOOKUP($A265,'Crop Chart'!$A$5:$A$201,'Crop Chart'!$X$5:$X$201,,FALSE)</f>
        <v/>
      </c>
      <c r="J265" s="951" t="str">
        <f t="array" ref="J265">'Crop Chart'!$H$2*12*B265/D265/F265*XLOOKUP(A265,'Crop Chart'!$A$5:$A$203,'Crop Chart'!$T$5:$T$203,,0)</f>
        <v>#DIV/0!</v>
      </c>
      <c r="K265" s="952" t="str">
        <f t="array" ref="K265">XLOOKUP($A265,'Crop Chart'!$A$5:$A$201,'Crop Chart'!$U$5:$U$201,,FALSE)</f>
        <v/>
      </c>
      <c r="L265" s="952" t="str">
        <f t="array" ref="L265">XLOOKUP($A265,'Crop Chart'!$A$5:$A$201,'Crop Chart'!$V$5:$V$201,,FALSE)</f>
        <v/>
      </c>
      <c r="M265" s="951" t="str">
        <f t="array" ref="M265">XLOOKUP($A265,'Crop Chart'!$A$5:$A$201,'Crop Chart'!$W$5:$W$201,,FALSE)</f>
        <v/>
      </c>
      <c r="N265" s="951" t="str">
        <f t="array" ref="N265">XLOOKUP($A265,'Crop Chart'!$A$5:$A$201,'Crop Chart'!$AA$5:$AA$201,,FALSE)</f>
        <v/>
      </c>
    </row>
    <row r="266" ht="15.75" customHeight="1">
      <c r="A266" s="884"/>
      <c r="B266" s="951" t="str">
        <f t="array" ref="B266">XLOOKUP($A266,'Crop Chart'!$A$5:$A$201,'Crop Chart'!$C$5:$C$201,,FALSE)</f>
        <v/>
      </c>
      <c r="C266" s="952" t="str">
        <f t="array" ref="C266">XLOOKUP($A266,'Crop Chart'!$A$5:$A$201,'Crop Chart'!$D$5:$D$201,,FALSE)</f>
        <v/>
      </c>
      <c r="D266" s="952" t="str">
        <f t="array" ref="D266">XLOOKUP($A266,'Crop Chart'!$A$5:$A$201,'Crop Chart'!$E$5:$E$201,,FALSE)</f>
        <v/>
      </c>
      <c r="E266" s="951" t="str">
        <f t="array" ref="E266">XLOOKUP($A266,'Crop Chart'!$A$5:$A$201,'Crop Chart'!$I$5:$I$201,,FALSE)</f>
        <v/>
      </c>
      <c r="F266" s="951" t="str">
        <f t="array" ref="F266">XLOOKUP($A266,'Crop Chart'!$A$5:$A$201,'Crop Chart'!$P$5:$P$201,,FALSE)</f>
        <v/>
      </c>
      <c r="G266" s="951" t="str">
        <f t="array" ref="G266">XLOOKUP($A266,'Crop Chart'!$A$5:$A$201,'Crop Chart'!$Q$5:$Q$201,,FALSE)</f>
        <v/>
      </c>
      <c r="H266" s="951" t="str">
        <f t="array" ref="H266">XLOOKUP($A266,'Crop Chart'!$A$5:$A$201,'Crop Chart'!$Y$5:$Y$201,,FALSE)</f>
        <v/>
      </c>
      <c r="I266" s="951" t="str">
        <f t="array" ref="I266">XLOOKUP($A266,'Crop Chart'!$A$5:$A$201,'Crop Chart'!$X$5:$X$201,,FALSE)</f>
        <v/>
      </c>
      <c r="J266" s="951" t="str">
        <f t="array" ref="J266">'Crop Chart'!$H$2*12*B266/D266/F266*XLOOKUP(A266,'Crop Chart'!$A$5:$A$203,'Crop Chart'!$T$5:$T$203,,0)</f>
        <v>#DIV/0!</v>
      </c>
      <c r="K266" s="952" t="str">
        <f t="array" ref="K266">XLOOKUP($A266,'Crop Chart'!$A$5:$A$201,'Crop Chart'!$U$5:$U$201,,FALSE)</f>
        <v/>
      </c>
      <c r="L266" s="952" t="str">
        <f t="array" ref="L266">XLOOKUP($A266,'Crop Chart'!$A$5:$A$201,'Crop Chart'!$V$5:$V$201,,FALSE)</f>
        <v/>
      </c>
      <c r="M266" s="951" t="str">
        <f t="array" ref="M266">XLOOKUP($A266,'Crop Chart'!$A$5:$A$201,'Crop Chart'!$W$5:$W$201,,FALSE)</f>
        <v/>
      </c>
      <c r="N266" s="951" t="str">
        <f t="array" ref="N266">XLOOKUP($A266,'Crop Chart'!$A$5:$A$201,'Crop Chart'!$AA$5:$AA$201,,FALSE)</f>
        <v/>
      </c>
    </row>
    <row r="267" ht="15.75" customHeight="1">
      <c r="A267" s="884"/>
      <c r="B267" s="951" t="str">
        <f t="array" ref="B267">XLOOKUP($A267,'Crop Chart'!$A$5:$A$201,'Crop Chart'!$C$5:$C$201,,FALSE)</f>
        <v/>
      </c>
      <c r="C267" s="952" t="str">
        <f t="array" ref="C267">XLOOKUP($A267,'Crop Chart'!$A$5:$A$201,'Crop Chart'!$D$5:$D$201,,FALSE)</f>
        <v/>
      </c>
      <c r="D267" s="952" t="str">
        <f t="array" ref="D267">XLOOKUP($A267,'Crop Chart'!$A$5:$A$201,'Crop Chart'!$E$5:$E$201,,FALSE)</f>
        <v/>
      </c>
      <c r="E267" s="951" t="str">
        <f t="array" ref="E267">XLOOKUP($A267,'Crop Chart'!$A$5:$A$201,'Crop Chart'!$I$5:$I$201,,FALSE)</f>
        <v/>
      </c>
      <c r="F267" s="951" t="str">
        <f t="array" ref="F267">XLOOKUP($A267,'Crop Chart'!$A$5:$A$201,'Crop Chart'!$P$5:$P$201,,FALSE)</f>
        <v/>
      </c>
      <c r="G267" s="951" t="str">
        <f t="array" ref="G267">XLOOKUP($A267,'Crop Chart'!$A$5:$A$201,'Crop Chart'!$Q$5:$Q$201,,FALSE)</f>
        <v/>
      </c>
      <c r="H267" s="951" t="str">
        <f t="array" ref="H267">XLOOKUP($A267,'Crop Chart'!$A$5:$A$201,'Crop Chart'!$Y$5:$Y$201,,FALSE)</f>
        <v/>
      </c>
      <c r="I267" s="951" t="str">
        <f t="array" ref="I267">XLOOKUP($A267,'Crop Chart'!$A$5:$A$201,'Crop Chart'!$X$5:$X$201,,FALSE)</f>
        <v/>
      </c>
      <c r="J267" s="951" t="str">
        <f t="array" ref="J267">'Crop Chart'!$H$2*12*B267/D267/F267*XLOOKUP(A267,'Crop Chart'!$A$5:$A$203,'Crop Chart'!$T$5:$T$203,,0)</f>
        <v>#DIV/0!</v>
      </c>
      <c r="K267" s="952" t="str">
        <f t="array" ref="K267">XLOOKUP($A267,'Crop Chart'!$A$5:$A$201,'Crop Chart'!$U$5:$U$201,,FALSE)</f>
        <v/>
      </c>
      <c r="L267" s="952" t="str">
        <f t="array" ref="L267">XLOOKUP($A267,'Crop Chart'!$A$5:$A$201,'Crop Chart'!$V$5:$V$201,,FALSE)</f>
        <v/>
      </c>
      <c r="M267" s="951" t="str">
        <f t="array" ref="M267">XLOOKUP($A267,'Crop Chart'!$A$5:$A$201,'Crop Chart'!$W$5:$W$201,,FALSE)</f>
        <v/>
      </c>
      <c r="N267" s="951" t="str">
        <f t="array" ref="N267">XLOOKUP($A267,'Crop Chart'!$A$5:$A$201,'Crop Chart'!$AA$5:$AA$201,,FALSE)</f>
        <v/>
      </c>
    </row>
    <row r="268" ht="15.75" customHeight="1">
      <c r="A268" s="884"/>
      <c r="B268" s="951" t="str">
        <f t="array" ref="B268">XLOOKUP($A268,'Crop Chart'!$A$5:$A$201,'Crop Chart'!$C$5:$C$201,,FALSE)</f>
        <v/>
      </c>
      <c r="C268" s="952" t="str">
        <f t="array" ref="C268">XLOOKUP($A268,'Crop Chart'!$A$5:$A$201,'Crop Chart'!$D$5:$D$201,,FALSE)</f>
        <v/>
      </c>
      <c r="D268" s="952" t="str">
        <f t="array" ref="D268">XLOOKUP($A268,'Crop Chart'!$A$5:$A$201,'Crop Chart'!$E$5:$E$201,,FALSE)</f>
        <v/>
      </c>
      <c r="E268" s="951" t="str">
        <f t="array" ref="E268">XLOOKUP($A268,'Crop Chart'!$A$5:$A$201,'Crop Chart'!$I$5:$I$201,,FALSE)</f>
        <v/>
      </c>
      <c r="F268" s="951" t="str">
        <f t="array" ref="F268">XLOOKUP($A268,'Crop Chart'!$A$5:$A$201,'Crop Chart'!$P$5:$P$201,,FALSE)</f>
        <v/>
      </c>
      <c r="G268" s="951" t="str">
        <f t="array" ref="G268">XLOOKUP($A268,'Crop Chart'!$A$5:$A$201,'Crop Chart'!$Q$5:$Q$201,,FALSE)</f>
        <v/>
      </c>
      <c r="H268" s="951" t="str">
        <f t="array" ref="H268">XLOOKUP($A268,'Crop Chart'!$A$5:$A$201,'Crop Chart'!$Y$5:$Y$201,,FALSE)</f>
        <v/>
      </c>
      <c r="I268" s="951" t="str">
        <f t="array" ref="I268">XLOOKUP($A268,'Crop Chart'!$A$5:$A$201,'Crop Chart'!$X$5:$X$201,,FALSE)</f>
        <v/>
      </c>
      <c r="J268" s="951" t="str">
        <f t="array" ref="J268">'Crop Chart'!$H$2*12*B268/D268/F268*XLOOKUP(A268,'Crop Chart'!$A$5:$A$203,'Crop Chart'!$T$5:$T$203,,0)</f>
        <v>#DIV/0!</v>
      </c>
      <c r="K268" s="952" t="str">
        <f t="array" ref="K268">XLOOKUP($A268,'Crop Chart'!$A$5:$A$201,'Crop Chart'!$U$5:$U$201,,FALSE)</f>
        <v/>
      </c>
      <c r="L268" s="952" t="str">
        <f t="array" ref="L268">XLOOKUP($A268,'Crop Chart'!$A$5:$A$201,'Crop Chart'!$V$5:$V$201,,FALSE)</f>
        <v/>
      </c>
      <c r="M268" s="951" t="str">
        <f t="array" ref="M268">XLOOKUP($A268,'Crop Chart'!$A$5:$A$201,'Crop Chart'!$W$5:$W$201,,FALSE)</f>
        <v/>
      </c>
      <c r="N268" s="951" t="str">
        <f t="array" ref="N268">XLOOKUP($A268,'Crop Chart'!$A$5:$A$201,'Crop Chart'!$AA$5:$AA$201,,FALSE)</f>
        <v/>
      </c>
    </row>
    <row r="269" ht="15.75" customHeight="1">
      <c r="A269" s="884"/>
      <c r="B269" s="951" t="str">
        <f t="array" ref="B269">XLOOKUP($A269,'Crop Chart'!$A$5:$A$201,'Crop Chart'!$C$5:$C$201,,FALSE)</f>
        <v/>
      </c>
      <c r="C269" s="952" t="str">
        <f t="array" ref="C269">XLOOKUP($A269,'Crop Chart'!$A$5:$A$201,'Crop Chart'!$D$5:$D$201,,FALSE)</f>
        <v/>
      </c>
      <c r="D269" s="952" t="str">
        <f t="array" ref="D269">XLOOKUP($A269,'Crop Chart'!$A$5:$A$201,'Crop Chart'!$E$5:$E$201,,FALSE)</f>
        <v/>
      </c>
      <c r="E269" s="951" t="str">
        <f t="array" ref="E269">XLOOKUP($A269,'Crop Chart'!$A$5:$A$201,'Crop Chart'!$I$5:$I$201,,FALSE)</f>
        <v/>
      </c>
      <c r="F269" s="951" t="str">
        <f t="array" ref="F269">XLOOKUP($A269,'Crop Chart'!$A$5:$A$201,'Crop Chart'!$P$5:$P$201,,FALSE)</f>
        <v/>
      </c>
      <c r="G269" s="951" t="str">
        <f t="array" ref="G269">XLOOKUP($A269,'Crop Chart'!$A$5:$A$201,'Crop Chart'!$Q$5:$Q$201,,FALSE)</f>
        <v/>
      </c>
      <c r="H269" s="951" t="str">
        <f t="array" ref="H269">XLOOKUP($A269,'Crop Chart'!$A$5:$A$201,'Crop Chart'!$Y$5:$Y$201,,FALSE)</f>
        <v/>
      </c>
      <c r="I269" s="951" t="str">
        <f t="array" ref="I269">XLOOKUP($A269,'Crop Chart'!$A$5:$A$201,'Crop Chart'!$X$5:$X$201,,FALSE)</f>
        <v/>
      </c>
      <c r="J269" s="951" t="str">
        <f t="array" ref="J269">'Crop Chart'!$H$2*12*B269/D269/F269*XLOOKUP(A269,'Crop Chart'!$A$5:$A$203,'Crop Chart'!$T$5:$T$203,,0)</f>
        <v>#DIV/0!</v>
      </c>
      <c r="K269" s="952" t="str">
        <f t="array" ref="K269">XLOOKUP($A269,'Crop Chart'!$A$5:$A$201,'Crop Chart'!$U$5:$U$201,,FALSE)</f>
        <v/>
      </c>
      <c r="L269" s="952" t="str">
        <f t="array" ref="L269">XLOOKUP($A269,'Crop Chart'!$A$5:$A$201,'Crop Chart'!$V$5:$V$201,,FALSE)</f>
        <v/>
      </c>
      <c r="M269" s="951" t="str">
        <f t="array" ref="M269">XLOOKUP($A269,'Crop Chart'!$A$5:$A$201,'Crop Chart'!$W$5:$W$201,,FALSE)</f>
        <v/>
      </c>
      <c r="N269" s="951" t="str">
        <f t="array" ref="N269">XLOOKUP($A269,'Crop Chart'!$A$5:$A$201,'Crop Chart'!$AA$5:$AA$201,,FALSE)</f>
        <v/>
      </c>
    </row>
    <row r="270" ht="15.75" customHeight="1">
      <c r="A270" s="884"/>
      <c r="B270" s="951" t="str">
        <f t="array" ref="B270">XLOOKUP($A270,'Crop Chart'!$A$5:$A$201,'Crop Chart'!$C$5:$C$201,,FALSE)</f>
        <v/>
      </c>
      <c r="C270" s="952" t="str">
        <f t="array" ref="C270">XLOOKUP($A270,'Crop Chart'!$A$5:$A$201,'Crop Chart'!$D$5:$D$201,,FALSE)</f>
        <v/>
      </c>
      <c r="D270" s="952" t="str">
        <f t="array" ref="D270">XLOOKUP($A270,'Crop Chart'!$A$5:$A$201,'Crop Chart'!$E$5:$E$201,,FALSE)</f>
        <v/>
      </c>
      <c r="E270" s="951" t="str">
        <f t="array" ref="E270">XLOOKUP($A270,'Crop Chart'!$A$5:$A$201,'Crop Chart'!$I$5:$I$201,,FALSE)</f>
        <v/>
      </c>
      <c r="F270" s="951" t="str">
        <f t="array" ref="F270">XLOOKUP($A270,'Crop Chart'!$A$5:$A$201,'Crop Chart'!$P$5:$P$201,,FALSE)</f>
        <v/>
      </c>
      <c r="G270" s="951" t="str">
        <f t="array" ref="G270">XLOOKUP($A270,'Crop Chart'!$A$5:$A$201,'Crop Chart'!$Q$5:$Q$201,,FALSE)</f>
        <v/>
      </c>
      <c r="H270" s="951" t="str">
        <f t="array" ref="H270">XLOOKUP($A270,'Crop Chart'!$A$5:$A$201,'Crop Chart'!$Y$5:$Y$201,,FALSE)</f>
        <v/>
      </c>
      <c r="I270" s="951" t="str">
        <f t="array" ref="I270">XLOOKUP($A270,'Crop Chart'!$A$5:$A$201,'Crop Chart'!$X$5:$X$201,,FALSE)</f>
        <v/>
      </c>
      <c r="J270" s="951" t="str">
        <f t="array" ref="J270">'Crop Chart'!$H$2*12*B270/D270/F270*XLOOKUP(A270,'Crop Chart'!$A$5:$A$203,'Crop Chart'!$T$5:$T$203,,0)</f>
        <v>#DIV/0!</v>
      </c>
      <c r="K270" s="952" t="str">
        <f t="array" ref="K270">XLOOKUP($A270,'Crop Chart'!$A$5:$A$201,'Crop Chart'!$U$5:$U$201,,FALSE)</f>
        <v/>
      </c>
      <c r="L270" s="952" t="str">
        <f t="array" ref="L270">XLOOKUP($A270,'Crop Chart'!$A$5:$A$201,'Crop Chart'!$V$5:$V$201,,FALSE)</f>
        <v/>
      </c>
      <c r="M270" s="951" t="str">
        <f t="array" ref="M270">XLOOKUP($A270,'Crop Chart'!$A$5:$A$201,'Crop Chart'!$W$5:$W$201,,FALSE)</f>
        <v/>
      </c>
      <c r="N270" s="951" t="str">
        <f t="array" ref="N270">XLOOKUP($A270,'Crop Chart'!$A$5:$A$201,'Crop Chart'!$AA$5:$AA$201,,FALSE)</f>
        <v/>
      </c>
    </row>
    <row r="271" ht="15.75" customHeight="1">
      <c r="A271" s="884"/>
      <c r="B271" s="951" t="str">
        <f t="array" ref="B271">XLOOKUP($A271,'Crop Chart'!$A$5:$A$201,'Crop Chart'!$C$5:$C$201,,FALSE)</f>
        <v/>
      </c>
      <c r="C271" s="952" t="str">
        <f t="array" ref="C271">XLOOKUP($A271,'Crop Chart'!$A$5:$A$201,'Crop Chart'!$D$5:$D$201,,FALSE)</f>
        <v/>
      </c>
      <c r="D271" s="952" t="str">
        <f t="array" ref="D271">XLOOKUP($A271,'Crop Chart'!$A$5:$A$201,'Crop Chart'!$E$5:$E$201,,FALSE)</f>
        <v/>
      </c>
      <c r="E271" s="951" t="str">
        <f t="array" ref="E271">XLOOKUP($A271,'Crop Chart'!$A$5:$A$201,'Crop Chart'!$I$5:$I$201,,FALSE)</f>
        <v/>
      </c>
      <c r="F271" s="951" t="str">
        <f t="array" ref="F271">XLOOKUP($A271,'Crop Chart'!$A$5:$A$201,'Crop Chart'!$P$5:$P$201,,FALSE)</f>
        <v/>
      </c>
      <c r="G271" s="951" t="str">
        <f t="array" ref="G271">XLOOKUP($A271,'Crop Chart'!$A$5:$A$201,'Crop Chart'!$Q$5:$Q$201,,FALSE)</f>
        <v/>
      </c>
      <c r="H271" s="951" t="str">
        <f t="array" ref="H271">XLOOKUP($A271,'Crop Chart'!$A$5:$A$201,'Crop Chart'!$Y$5:$Y$201,,FALSE)</f>
        <v/>
      </c>
      <c r="I271" s="951" t="str">
        <f t="array" ref="I271">XLOOKUP($A271,'Crop Chart'!$A$5:$A$201,'Crop Chart'!$X$5:$X$201,,FALSE)</f>
        <v/>
      </c>
      <c r="J271" s="951" t="str">
        <f t="array" ref="J271">'Crop Chart'!$H$2*12*B271/D271/F271*XLOOKUP(A271,'Crop Chart'!$A$5:$A$203,'Crop Chart'!$T$5:$T$203,,0)</f>
        <v>#DIV/0!</v>
      </c>
      <c r="K271" s="952" t="str">
        <f t="array" ref="K271">XLOOKUP($A271,'Crop Chart'!$A$5:$A$201,'Crop Chart'!$U$5:$U$201,,FALSE)</f>
        <v/>
      </c>
      <c r="L271" s="952" t="str">
        <f t="array" ref="L271">XLOOKUP($A271,'Crop Chart'!$A$5:$A$201,'Crop Chart'!$V$5:$V$201,,FALSE)</f>
        <v/>
      </c>
      <c r="M271" s="951" t="str">
        <f t="array" ref="M271">XLOOKUP($A271,'Crop Chart'!$A$5:$A$201,'Crop Chart'!$W$5:$W$201,,FALSE)</f>
        <v/>
      </c>
      <c r="N271" s="951" t="str">
        <f t="array" ref="N271">XLOOKUP($A271,'Crop Chart'!$A$5:$A$201,'Crop Chart'!$AA$5:$AA$201,,FALSE)</f>
        <v/>
      </c>
    </row>
    <row r="272" ht="15.75" customHeight="1">
      <c r="A272" s="884"/>
      <c r="B272" s="951" t="str">
        <f t="array" ref="B272">XLOOKUP($A272,'Crop Chart'!$A$5:$A$201,'Crop Chart'!$C$5:$C$201,,FALSE)</f>
        <v/>
      </c>
      <c r="C272" s="952" t="str">
        <f t="array" ref="C272">XLOOKUP($A272,'Crop Chart'!$A$5:$A$201,'Crop Chart'!$D$5:$D$201,,FALSE)</f>
        <v/>
      </c>
      <c r="D272" s="952" t="str">
        <f t="array" ref="D272">XLOOKUP($A272,'Crop Chart'!$A$5:$A$201,'Crop Chart'!$E$5:$E$201,,FALSE)</f>
        <v/>
      </c>
      <c r="E272" s="951" t="str">
        <f t="array" ref="E272">XLOOKUP($A272,'Crop Chart'!$A$5:$A$201,'Crop Chart'!$I$5:$I$201,,FALSE)</f>
        <v/>
      </c>
      <c r="F272" s="951" t="str">
        <f t="array" ref="F272">XLOOKUP($A272,'Crop Chart'!$A$5:$A$201,'Crop Chart'!$P$5:$P$201,,FALSE)</f>
        <v/>
      </c>
      <c r="G272" s="951" t="str">
        <f t="array" ref="G272">XLOOKUP($A272,'Crop Chart'!$A$5:$A$201,'Crop Chart'!$Q$5:$Q$201,,FALSE)</f>
        <v/>
      </c>
      <c r="H272" s="951" t="str">
        <f t="array" ref="H272">XLOOKUP($A272,'Crop Chart'!$A$5:$A$201,'Crop Chart'!$Y$5:$Y$201,,FALSE)</f>
        <v/>
      </c>
      <c r="I272" s="951" t="str">
        <f t="array" ref="I272">XLOOKUP($A272,'Crop Chart'!$A$5:$A$201,'Crop Chart'!$X$5:$X$201,,FALSE)</f>
        <v/>
      </c>
      <c r="J272" s="951" t="str">
        <f t="array" ref="J272">'Crop Chart'!$H$2*12*B272/D272/F272*XLOOKUP(A272,'Crop Chart'!$A$5:$A$203,'Crop Chart'!$T$5:$T$203,,0)</f>
        <v>#DIV/0!</v>
      </c>
      <c r="K272" s="952" t="str">
        <f t="array" ref="K272">XLOOKUP($A272,'Crop Chart'!$A$5:$A$201,'Crop Chart'!$U$5:$U$201,,FALSE)</f>
        <v/>
      </c>
      <c r="L272" s="952" t="str">
        <f t="array" ref="L272">XLOOKUP($A272,'Crop Chart'!$A$5:$A$201,'Crop Chart'!$V$5:$V$201,,FALSE)</f>
        <v/>
      </c>
      <c r="M272" s="951" t="str">
        <f t="array" ref="M272">XLOOKUP($A272,'Crop Chart'!$A$5:$A$201,'Crop Chart'!$W$5:$W$201,,FALSE)</f>
        <v/>
      </c>
      <c r="N272" s="951" t="str">
        <f t="array" ref="N272">XLOOKUP($A272,'Crop Chart'!$A$5:$A$201,'Crop Chart'!$AA$5:$AA$201,,FALSE)</f>
        <v/>
      </c>
    </row>
    <row r="273" ht="15.75" customHeight="1">
      <c r="A273" s="884"/>
      <c r="B273" s="951" t="str">
        <f t="array" ref="B273">XLOOKUP($A273,'Crop Chart'!$A$5:$A$201,'Crop Chart'!$C$5:$C$201,,FALSE)</f>
        <v/>
      </c>
      <c r="C273" s="952" t="str">
        <f t="array" ref="C273">XLOOKUP($A273,'Crop Chart'!$A$5:$A$201,'Crop Chart'!$D$5:$D$201,,FALSE)</f>
        <v/>
      </c>
      <c r="D273" s="952" t="str">
        <f t="array" ref="D273">XLOOKUP($A273,'Crop Chart'!$A$5:$A$201,'Crop Chart'!$E$5:$E$201,,FALSE)</f>
        <v/>
      </c>
      <c r="E273" s="951" t="str">
        <f t="array" ref="E273">XLOOKUP($A273,'Crop Chart'!$A$5:$A$201,'Crop Chart'!$I$5:$I$201,,FALSE)</f>
        <v/>
      </c>
      <c r="F273" s="951" t="str">
        <f t="array" ref="F273">XLOOKUP($A273,'Crop Chart'!$A$5:$A$201,'Crop Chart'!$P$5:$P$201,,FALSE)</f>
        <v/>
      </c>
      <c r="G273" s="951" t="str">
        <f t="array" ref="G273">XLOOKUP($A273,'Crop Chart'!$A$5:$A$201,'Crop Chart'!$Q$5:$Q$201,,FALSE)</f>
        <v/>
      </c>
      <c r="H273" s="951" t="str">
        <f t="array" ref="H273">XLOOKUP($A273,'Crop Chart'!$A$5:$A$201,'Crop Chart'!$Y$5:$Y$201,,FALSE)</f>
        <v/>
      </c>
      <c r="I273" s="951" t="str">
        <f t="array" ref="I273">XLOOKUP($A273,'Crop Chart'!$A$5:$A$201,'Crop Chart'!$X$5:$X$201,,FALSE)</f>
        <v/>
      </c>
      <c r="J273" s="951" t="str">
        <f t="array" ref="J273">'Crop Chart'!$H$2*12*B273/D273/F273*XLOOKUP(A273,'Crop Chart'!$A$5:$A$203,'Crop Chart'!$T$5:$T$203,,0)</f>
        <v>#DIV/0!</v>
      </c>
      <c r="K273" s="952" t="str">
        <f t="array" ref="K273">XLOOKUP($A273,'Crop Chart'!$A$5:$A$201,'Crop Chart'!$U$5:$U$201,,FALSE)</f>
        <v/>
      </c>
      <c r="L273" s="952" t="str">
        <f t="array" ref="L273">XLOOKUP($A273,'Crop Chart'!$A$5:$A$201,'Crop Chart'!$V$5:$V$201,,FALSE)</f>
        <v/>
      </c>
      <c r="M273" s="951" t="str">
        <f t="array" ref="M273">XLOOKUP($A273,'Crop Chart'!$A$5:$A$201,'Crop Chart'!$W$5:$W$201,,FALSE)</f>
        <v/>
      </c>
      <c r="N273" s="951" t="str">
        <f t="array" ref="N273">XLOOKUP($A273,'Crop Chart'!$A$5:$A$201,'Crop Chart'!$AA$5:$AA$201,,FALSE)</f>
        <v/>
      </c>
    </row>
    <row r="274" ht="15.75" customHeight="1">
      <c r="A274" s="884"/>
      <c r="B274" s="951" t="str">
        <f t="array" ref="B274">XLOOKUP($A274,'Crop Chart'!$A$5:$A$201,'Crop Chart'!$C$5:$C$201,,FALSE)</f>
        <v/>
      </c>
      <c r="C274" s="952" t="str">
        <f t="array" ref="C274">XLOOKUP($A274,'Crop Chart'!$A$5:$A$201,'Crop Chart'!$D$5:$D$201,,FALSE)</f>
        <v/>
      </c>
      <c r="D274" s="952" t="str">
        <f t="array" ref="D274">XLOOKUP($A274,'Crop Chart'!$A$5:$A$201,'Crop Chart'!$E$5:$E$201,,FALSE)</f>
        <v/>
      </c>
      <c r="E274" s="951" t="str">
        <f t="array" ref="E274">XLOOKUP($A274,'Crop Chart'!$A$5:$A$201,'Crop Chart'!$I$5:$I$201,,FALSE)</f>
        <v/>
      </c>
      <c r="F274" s="951" t="str">
        <f t="array" ref="F274">XLOOKUP($A274,'Crop Chart'!$A$5:$A$201,'Crop Chart'!$P$5:$P$201,,FALSE)</f>
        <v/>
      </c>
      <c r="G274" s="951" t="str">
        <f t="array" ref="G274">XLOOKUP($A274,'Crop Chart'!$A$5:$A$201,'Crop Chart'!$Q$5:$Q$201,,FALSE)</f>
        <v/>
      </c>
      <c r="H274" s="951" t="str">
        <f t="array" ref="H274">XLOOKUP($A274,'Crop Chart'!$A$5:$A$201,'Crop Chart'!$Y$5:$Y$201,,FALSE)</f>
        <v/>
      </c>
      <c r="I274" s="951" t="str">
        <f t="array" ref="I274">XLOOKUP($A274,'Crop Chart'!$A$5:$A$201,'Crop Chart'!$X$5:$X$201,,FALSE)</f>
        <v/>
      </c>
      <c r="J274" s="951" t="str">
        <f t="array" ref="J274">'Crop Chart'!$H$2*12*B274/D274/F274*XLOOKUP(A274,'Crop Chart'!$A$5:$A$203,'Crop Chart'!$T$5:$T$203,,0)</f>
        <v>#DIV/0!</v>
      </c>
      <c r="K274" s="952" t="str">
        <f t="array" ref="K274">XLOOKUP($A274,'Crop Chart'!$A$5:$A$201,'Crop Chart'!$U$5:$U$201,,FALSE)</f>
        <v/>
      </c>
      <c r="L274" s="952" t="str">
        <f t="array" ref="L274">XLOOKUP($A274,'Crop Chart'!$A$5:$A$201,'Crop Chart'!$V$5:$V$201,,FALSE)</f>
        <v/>
      </c>
      <c r="M274" s="951" t="str">
        <f t="array" ref="M274">XLOOKUP($A274,'Crop Chart'!$A$5:$A$201,'Crop Chart'!$W$5:$W$201,,FALSE)</f>
        <v/>
      </c>
      <c r="N274" s="951" t="str">
        <f t="array" ref="N274">XLOOKUP($A274,'Crop Chart'!$A$5:$A$201,'Crop Chart'!$AA$5:$AA$201,,FALSE)</f>
        <v/>
      </c>
    </row>
    <row r="275" ht="15.75" customHeight="1">
      <c r="A275" s="884"/>
      <c r="B275" s="951" t="str">
        <f t="array" ref="B275">XLOOKUP($A275,'Crop Chart'!$A$5:$A$201,'Crop Chart'!$C$5:$C$201,,FALSE)</f>
        <v/>
      </c>
      <c r="C275" s="952" t="str">
        <f t="array" ref="C275">XLOOKUP($A275,'Crop Chart'!$A$5:$A$201,'Crop Chart'!$D$5:$D$201,,FALSE)</f>
        <v/>
      </c>
      <c r="D275" s="952" t="str">
        <f t="array" ref="D275">XLOOKUP($A275,'Crop Chart'!$A$5:$A$201,'Crop Chart'!$E$5:$E$201,,FALSE)</f>
        <v/>
      </c>
      <c r="E275" s="951" t="str">
        <f t="array" ref="E275">XLOOKUP($A275,'Crop Chart'!$A$5:$A$201,'Crop Chart'!$I$5:$I$201,,FALSE)</f>
        <v/>
      </c>
      <c r="F275" s="951" t="str">
        <f t="array" ref="F275">XLOOKUP($A275,'Crop Chart'!$A$5:$A$201,'Crop Chart'!$P$5:$P$201,,FALSE)</f>
        <v/>
      </c>
      <c r="G275" s="951" t="str">
        <f t="array" ref="G275">XLOOKUP($A275,'Crop Chart'!$A$5:$A$201,'Crop Chart'!$Q$5:$Q$201,,FALSE)</f>
        <v/>
      </c>
      <c r="H275" s="951" t="str">
        <f t="array" ref="H275">XLOOKUP($A275,'Crop Chart'!$A$5:$A$201,'Crop Chart'!$Y$5:$Y$201,,FALSE)</f>
        <v/>
      </c>
      <c r="I275" s="951" t="str">
        <f t="array" ref="I275">XLOOKUP($A275,'Crop Chart'!$A$5:$A$201,'Crop Chart'!$X$5:$X$201,,FALSE)</f>
        <v/>
      </c>
      <c r="J275" s="951" t="str">
        <f t="array" ref="J275">'Crop Chart'!$H$2*12*B275/D275/F275*XLOOKUP(A275,'Crop Chart'!$A$5:$A$203,'Crop Chart'!$T$5:$T$203,,0)</f>
        <v>#DIV/0!</v>
      </c>
      <c r="K275" s="952" t="str">
        <f t="array" ref="K275">XLOOKUP($A275,'Crop Chart'!$A$5:$A$201,'Crop Chart'!$U$5:$U$201,,FALSE)</f>
        <v/>
      </c>
      <c r="L275" s="952" t="str">
        <f t="array" ref="L275">XLOOKUP($A275,'Crop Chart'!$A$5:$A$201,'Crop Chart'!$V$5:$V$201,,FALSE)</f>
        <v/>
      </c>
      <c r="M275" s="951" t="str">
        <f t="array" ref="M275">XLOOKUP($A275,'Crop Chart'!$A$5:$A$201,'Crop Chart'!$W$5:$W$201,,FALSE)</f>
        <v/>
      </c>
      <c r="N275" s="951" t="str">
        <f t="array" ref="N275">XLOOKUP($A275,'Crop Chart'!$A$5:$A$201,'Crop Chart'!$AA$5:$AA$201,,FALSE)</f>
        <v/>
      </c>
    </row>
    <row r="276" ht="15.75" customHeight="1">
      <c r="A276" s="884"/>
      <c r="B276" s="951" t="str">
        <f t="array" ref="B276">XLOOKUP($A276,'Crop Chart'!$A$5:$A$201,'Crop Chart'!$C$5:$C$201,,FALSE)</f>
        <v/>
      </c>
      <c r="C276" s="952" t="str">
        <f t="array" ref="C276">XLOOKUP($A276,'Crop Chart'!$A$5:$A$201,'Crop Chart'!$D$5:$D$201,,FALSE)</f>
        <v/>
      </c>
      <c r="D276" s="952" t="str">
        <f t="array" ref="D276">XLOOKUP($A276,'Crop Chart'!$A$5:$A$201,'Crop Chart'!$E$5:$E$201,,FALSE)</f>
        <v/>
      </c>
      <c r="E276" s="951" t="str">
        <f t="array" ref="E276">XLOOKUP($A276,'Crop Chart'!$A$5:$A$201,'Crop Chart'!$I$5:$I$201,,FALSE)</f>
        <v/>
      </c>
      <c r="F276" s="951" t="str">
        <f t="array" ref="F276">XLOOKUP($A276,'Crop Chart'!$A$5:$A$201,'Crop Chart'!$P$5:$P$201,,FALSE)</f>
        <v/>
      </c>
      <c r="G276" s="951" t="str">
        <f t="array" ref="G276">XLOOKUP($A276,'Crop Chart'!$A$5:$A$201,'Crop Chart'!$Q$5:$Q$201,,FALSE)</f>
        <v/>
      </c>
      <c r="H276" s="951" t="str">
        <f t="array" ref="H276">XLOOKUP($A276,'Crop Chart'!$A$5:$A$201,'Crop Chart'!$Y$5:$Y$201,,FALSE)</f>
        <v/>
      </c>
      <c r="I276" s="951" t="str">
        <f t="array" ref="I276">XLOOKUP($A276,'Crop Chart'!$A$5:$A$201,'Crop Chart'!$X$5:$X$201,,FALSE)</f>
        <v/>
      </c>
      <c r="J276" s="951" t="str">
        <f t="array" ref="J276">'Crop Chart'!$H$2*12*B276/D276/F276*XLOOKUP(A276,'Crop Chart'!$A$5:$A$203,'Crop Chart'!$T$5:$T$203,,0)</f>
        <v>#DIV/0!</v>
      </c>
      <c r="K276" s="952" t="str">
        <f t="array" ref="K276">XLOOKUP($A276,'Crop Chart'!$A$5:$A$201,'Crop Chart'!$U$5:$U$201,,FALSE)</f>
        <v/>
      </c>
      <c r="L276" s="952" t="str">
        <f t="array" ref="L276">XLOOKUP($A276,'Crop Chart'!$A$5:$A$201,'Crop Chart'!$V$5:$V$201,,FALSE)</f>
        <v/>
      </c>
      <c r="M276" s="951" t="str">
        <f t="array" ref="M276">XLOOKUP($A276,'Crop Chart'!$A$5:$A$201,'Crop Chart'!$W$5:$W$201,,FALSE)</f>
        <v/>
      </c>
      <c r="N276" s="951" t="str">
        <f t="array" ref="N276">XLOOKUP($A276,'Crop Chart'!$A$5:$A$201,'Crop Chart'!$AA$5:$AA$201,,FALSE)</f>
        <v/>
      </c>
    </row>
    <row r="277" ht="15.75" customHeight="1">
      <c r="A277" s="884"/>
      <c r="B277" s="951" t="str">
        <f t="array" ref="B277">XLOOKUP($A277,'Crop Chart'!$A$5:$A$201,'Crop Chart'!$C$5:$C$201,,FALSE)</f>
        <v/>
      </c>
      <c r="C277" s="952" t="str">
        <f t="array" ref="C277">XLOOKUP($A277,'Crop Chart'!$A$5:$A$201,'Crop Chart'!$D$5:$D$201,,FALSE)</f>
        <v/>
      </c>
      <c r="D277" s="952" t="str">
        <f t="array" ref="D277">XLOOKUP($A277,'Crop Chart'!$A$5:$A$201,'Crop Chart'!$E$5:$E$201,,FALSE)</f>
        <v/>
      </c>
      <c r="E277" s="951" t="str">
        <f t="array" ref="E277">XLOOKUP($A277,'Crop Chart'!$A$5:$A$201,'Crop Chart'!$I$5:$I$201,,FALSE)</f>
        <v/>
      </c>
      <c r="F277" s="951" t="str">
        <f t="array" ref="F277">XLOOKUP($A277,'Crop Chart'!$A$5:$A$201,'Crop Chart'!$P$5:$P$201,,FALSE)</f>
        <v/>
      </c>
      <c r="G277" s="951" t="str">
        <f t="array" ref="G277">XLOOKUP($A277,'Crop Chart'!$A$5:$A$201,'Crop Chart'!$Q$5:$Q$201,,FALSE)</f>
        <v/>
      </c>
      <c r="H277" s="951" t="str">
        <f t="array" ref="H277">XLOOKUP($A277,'Crop Chart'!$A$5:$A$201,'Crop Chart'!$Y$5:$Y$201,,FALSE)</f>
        <v/>
      </c>
      <c r="I277" s="951" t="str">
        <f t="array" ref="I277">XLOOKUP($A277,'Crop Chart'!$A$5:$A$201,'Crop Chart'!$X$5:$X$201,,FALSE)</f>
        <v/>
      </c>
      <c r="J277" s="951" t="str">
        <f t="array" ref="J277">'Crop Chart'!$H$2*12*B277/D277/F277*XLOOKUP(A277,'Crop Chart'!$A$5:$A$203,'Crop Chart'!$T$5:$T$203,,0)</f>
        <v>#DIV/0!</v>
      </c>
      <c r="K277" s="952" t="str">
        <f t="array" ref="K277">XLOOKUP($A277,'Crop Chart'!$A$5:$A$201,'Crop Chart'!$U$5:$U$201,,FALSE)</f>
        <v/>
      </c>
      <c r="L277" s="952" t="str">
        <f t="array" ref="L277">XLOOKUP($A277,'Crop Chart'!$A$5:$A$201,'Crop Chart'!$V$5:$V$201,,FALSE)</f>
        <v/>
      </c>
      <c r="M277" s="951" t="str">
        <f t="array" ref="M277">XLOOKUP($A277,'Crop Chart'!$A$5:$A$201,'Crop Chart'!$W$5:$W$201,,FALSE)</f>
        <v/>
      </c>
      <c r="N277" s="951" t="str">
        <f t="array" ref="N277">XLOOKUP($A277,'Crop Chart'!$A$5:$A$201,'Crop Chart'!$AA$5:$AA$201,,FALSE)</f>
        <v/>
      </c>
    </row>
    <row r="278" ht="15.75" customHeight="1">
      <c r="A278" s="884"/>
      <c r="B278" s="951" t="str">
        <f t="array" ref="B278">XLOOKUP($A278,'Crop Chart'!$A$5:$A$201,'Crop Chart'!$C$5:$C$201,,FALSE)</f>
        <v/>
      </c>
      <c r="C278" s="952" t="str">
        <f t="array" ref="C278">XLOOKUP($A278,'Crop Chart'!$A$5:$A$201,'Crop Chart'!$D$5:$D$201,,FALSE)</f>
        <v/>
      </c>
      <c r="D278" s="952" t="str">
        <f t="array" ref="D278">XLOOKUP($A278,'Crop Chart'!$A$5:$A$201,'Crop Chart'!$E$5:$E$201,,FALSE)</f>
        <v/>
      </c>
      <c r="E278" s="951" t="str">
        <f t="array" ref="E278">XLOOKUP($A278,'Crop Chart'!$A$5:$A$201,'Crop Chart'!$I$5:$I$201,,FALSE)</f>
        <v/>
      </c>
      <c r="F278" s="951" t="str">
        <f t="array" ref="F278">XLOOKUP($A278,'Crop Chart'!$A$5:$A$201,'Crop Chart'!$P$5:$P$201,,FALSE)</f>
        <v/>
      </c>
      <c r="G278" s="951" t="str">
        <f t="array" ref="G278">XLOOKUP($A278,'Crop Chart'!$A$5:$A$201,'Crop Chart'!$Q$5:$Q$201,,FALSE)</f>
        <v/>
      </c>
      <c r="H278" s="951" t="str">
        <f t="array" ref="H278">XLOOKUP($A278,'Crop Chart'!$A$5:$A$201,'Crop Chart'!$Y$5:$Y$201,,FALSE)</f>
        <v/>
      </c>
      <c r="I278" s="951" t="str">
        <f t="array" ref="I278">XLOOKUP($A278,'Crop Chart'!$A$5:$A$201,'Crop Chart'!$X$5:$X$201,,FALSE)</f>
        <v/>
      </c>
      <c r="J278" s="951" t="str">
        <f t="array" ref="J278">'Crop Chart'!$H$2*12*B278/D278/F278*XLOOKUP(A278,'Crop Chart'!$A$5:$A$203,'Crop Chart'!$T$5:$T$203,,0)</f>
        <v>#DIV/0!</v>
      </c>
      <c r="K278" s="952" t="str">
        <f t="array" ref="K278">XLOOKUP($A278,'Crop Chart'!$A$5:$A$201,'Crop Chart'!$U$5:$U$201,,FALSE)</f>
        <v/>
      </c>
      <c r="L278" s="952" t="str">
        <f t="array" ref="L278">XLOOKUP($A278,'Crop Chart'!$A$5:$A$201,'Crop Chart'!$V$5:$V$201,,FALSE)</f>
        <v/>
      </c>
      <c r="M278" s="951" t="str">
        <f t="array" ref="M278">XLOOKUP($A278,'Crop Chart'!$A$5:$A$201,'Crop Chart'!$W$5:$W$201,,FALSE)</f>
        <v/>
      </c>
      <c r="N278" s="951" t="str">
        <f t="array" ref="N278">XLOOKUP($A278,'Crop Chart'!$A$5:$A$201,'Crop Chart'!$AA$5:$AA$201,,FALSE)</f>
        <v/>
      </c>
    </row>
    <row r="279" ht="15.75" customHeight="1">
      <c r="A279" s="884"/>
      <c r="B279" s="951" t="str">
        <f t="array" ref="B279">XLOOKUP($A279,'Crop Chart'!$A$5:$A$201,'Crop Chart'!$C$5:$C$201,,FALSE)</f>
        <v/>
      </c>
      <c r="C279" s="952" t="str">
        <f t="array" ref="C279">XLOOKUP($A279,'Crop Chart'!$A$5:$A$201,'Crop Chart'!$D$5:$D$201,,FALSE)</f>
        <v/>
      </c>
      <c r="D279" s="952" t="str">
        <f t="array" ref="D279">XLOOKUP($A279,'Crop Chart'!$A$5:$A$201,'Crop Chart'!$E$5:$E$201,,FALSE)</f>
        <v/>
      </c>
      <c r="E279" s="951" t="str">
        <f t="array" ref="E279">XLOOKUP($A279,'Crop Chart'!$A$5:$A$201,'Crop Chart'!$I$5:$I$201,,FALSE)</f>
        <v/>
      </c>
      <c r="F279" s="951" t="str">
        <f t="array" ref="F279">XLOOKUP($A279,'Crop Chart'!$A$5:$A$201,'Crop Chart'!$P$5:$P$201,,FALSE)</f>
        <v/>
      </c>
      <c r="G279" s="951" t="str">
        <f t="array" ref="G279">XLOOKUP($A279,'Crop Chart'!$A$5:$A$201,'Crop Chart'!$Q$5:$Q$201,,FALSE)</f>
        <v/>
      </c>
      <c r="H279" s="951" t="str">
        <f t="array" ref="H279">XLOOKUP($A279,'Crop Chart'!$A$5:$A$201,'Crop Chart'!$Y$5:$Y$201,,FALSE)</f>
        <v/>
      </c>
      <c r="I279" s="951" t="str">
        <f t="array" ref="I279">XLOOKUP($A279,'Crop Chart'!$A$5:$A$201,'Crop Chart'!$X$5:$X$201,,FALSE)</f>
        <v/>
      </c>
      <c r="J279" s="951" t="str">
        <f t="array" ref="J279">'Crop Chart'!$H$2*12*B279/D279/F279*XLOOKUP(A279,'Crop Chart'!$A$5:$A$203,'Crop Chart'!$T$5:$T$203,,0)</f>
        <v>#DIV/0!</v>
      </c>
      <c r="K279" s="952" t="str">
        <f t="array" ref="K279">XLOOKUP($A279,'Crop Chart'!$A$5:$A$201,'Crop Chart'!$U$5:$U$201,,FALSE)</f>
        <v/>
      </c>
      <c r="L279" s="952" t="str">
        <f t="array" ref="L279">XLOOKUP($A279,'Crop Chart'!$A$5:$A$201,'Crop Chart'!$V$5:$V$201,,FALSE)</f>
        <v/>
      </c>
      <c r="M279" s="951" t="str">
        <f t="array" ref="M279">XLOOKUP($A279,'Crop Chart'!$A$5:$A$201,'Crop Chart'!$W$5:$W$201,,FALSE)</f>
        <v/>
      </c>
      <c r="N279" s="951" t="str">
        <f t="array" ref="N279">XLOOKUP($A279,'Crop Chart'!$A$5:$A$201,'Crop Chart'!$AA$5:$AA$201,,FALSE)</f>
        <v/>
      </c>
    </row>
    <row r="280" ht="15.75" customHeight="1">
      <c r="A280" s="884"/>
      <c r="B280" s="951" t="str">
        <f t="array" ref="B280">XLOOKUP($A280,'Crop Chart'!$A$5:$A$201,'Crop Chart'!$C$5:$C$201,,FALSE)</f>
        <v/>
      </c>
      <c r="C280" s="952" t="str">
        <f t="array" ref="C280">XLOOKUP($A280,'Crop Chart'!$A$5:$A$201,'Crop Chart'!$D$5:$D$201,,FALSE)</f>
        <v/>
      </c>
      <c r="D280" s="952" t="str">
        <f t="array" ref="D280">XLOOKUP($A280,'Crop Chart'!$A$5:$A$201,'Crop Chart'!$E$5:$E$201,,FALSE)</f>
        <v/>
      </c>
      <c r="E280" s="951" t="str">
        <f t="array" ref="E280">XLOOKUP($A280,'Crop Chart'!$A$5:$A$201,'Crop Chart'!$I$5:$I$201,,FALSE)</f>
        <v/>
      </c>
      <c r="F280" s="951" t="str">
        <f t="array" ref="F280">XLOOKUP($A280,'Crop Chart'!$A$5:$A$201,'Crop Chart'!$P$5:$P$201,,FALSE)</f>
        <v/>
      </c>
      <c r="G280" s="951" t="str">
        <f t="array" ref="G280">XLOOKUP($A280,'Crop Chart'!$A$5:$A$201,'Crop Chart'!$Q$5:$Q$201,,FALSE)</f>
        <v/>
      </c>
      <c r="H280" s="951" t="str">
        <f t="array" ref="H280">XLOOKUP($A280,'Crop Chart'!$A$5:$A$201,'Crop Chart'!$Y$5:$Y$201,,FALSE)</f>
        <v/>
      </c>
      <c r="I280" s="951" t="str">
        <f t="array" ref="I280">XLOOKUP($A280,'Crop Chart'!$A$5:$A$201,'Crop Chart'!$X$5:$X$201,,FALSE)</f>
        <v/>
      </c>
      <c r="J280" s="951" t="str">
        <f t="array" ref="J280">'Crop Chart'!$H$2*12*B280/D280/F280*XLOOKUP(A280,'Crop Chart'!$A$5:$A$203,'Crop Chart'!$T$5:$T$203,,0)</f>
        <v>#DIV/0!</v>
      </c>
      <c r="K280" s="952" t="str">
        <f t="array" ref="K280">XLOOKUP($A280,'Crop Chart'!$A$5:$A$201,'Crop Chart'!$U$5:$U$201,,FALSE)</f>
        <v/>
      </c>
      <c r="L280" s="952" t="str">
        <f t="array" ref="L280">XLOOKUP($A280,'Crop Chart'!$A$5:$A$201,'Crop Chart'!$V$5:$V$201,,FALSE)</f>
        <v/>
      </c>
      <c r="M280" s="951" t="str">
        <f t="array" ref="M280">XLOOKUP($A280,'Crop Chart'!$A$5:$A$201,'Crop Chart'!$W$5:$W$201,,FALSE)</f>
        <v/>
      </c>
      <c r="N280" s="951" t="str">
        <f t="array" ref="N280">XLOOKUP($A280,'Crop Chart'!$A$5:$A$201,'Crop Chart'!$AA$5:$AA$201,,FALSE)</f>
        <v/>
      </c>
    </row>
    <row r="281" ht="15.75" customHeight="1">
      <c r="A281" s="884"/>
      <c r="B281" s="951" t="str">
        <f t="array" ref="B281">XLOOKUP($A281,'Crop Chart'!$A$5:$A$201,'Crop Chart'!$C$5:$C$201,,FALSE)</f>
        <v/>
      </c>
      <c r="C281" s="952" t="str">
        <f t="array" ref="C281">XLOOKUP($A281,'Crop Chart'!$A$5:$A$201,'Crop Chart'!$D$5:$D$201,,FALSE)</f>
        <v/>
      </c>
      <c r="D281" s="952" t="str">
        <f t="array" ref="D281">XLOOKUP($A281,'Crop Chart'!$A$5:$A$201,'Crop Chart'!$E$5:$E$201,,FALSE)</f>
        <v/>
      </c>
      <c r="E281" s="951" t="str">
        <f t="array" ref="E281">XLOOKUP($A281,'Crop Chart'!$A$5:$A$201,'Crop Chart'!$I$5:$I$201,,FALSE)</f>
        <v/>
      </c>
      <c r="F281" s="951" t="str">
        <f t="array" ref="F281">XLOOKUP($A281,'Crop Chart'!$A$5:$A$201,'Crop Chart'!$P$5:$P$201,,FALSE)</f>
        <v/>
      </c>
      <c r="G281" s="951" t="str">
        <f t="array" ref="G281">XLOOKUP($A281,'Crop Chart'!$A$5:$A$201,'Crop Chart'!$Q$5:$Q$201,,FALSE)</f>
        <v/>
      </c>
      <c r="H281" s="951" t="str">
        <f t="array" ref="H281">XLOOKUP($A281,'Crop Chart'!$A$5:$A$201,'Crop Chart'!$Y$5:$Y$201,,FALSE)</f>
        <v/>
      </c>
      <c r="I281" s="951" t="str">
        <f t="array" ref="I281">XLOOKUP($A281,'Crop Chart'!$A$5:$A$201,'Crop Chart'!$X$5:$X$201,,FALSE)</f>
        <v/>
      </c>
      <c r="J281" s="951" t="str">
        <f t="array" ref="J281">'Crop Chart'!$H$2*12*B281/D281/F281*XLOOKUP(A281,'Crop Chart'!$A$5:$A$203,'Crop Chart'!$T$5:$T$203,,0)</f>
        <v>#DIV/0!</v>
      </c>
      <c r="K281" s="952" t="str">
        <f t="array" ref="K281">XLOOKUP($A281,'Crop Chart'!$A$5:$A$201,'Crop Chart'!$U$5:$U$201,,FALSE)</f>
        <v/>
      </c>
      <c r="L281" s="952" t="str">
        <f t="array" ref="L281">XLOOKUP($A281,'Crop Chart'!$A$5:$A$201,'Crop Chart'!$V$5:$V$201,,FALSE)</f>
        <v/>
      </c>
      <c r="M281" s="951" t="str">
        <f t="array" ref="M281">XLOOKUP($A281,'Crop Chart'!$A$5:$A$201,'Crop Chart'!$W$5:$W$201,,FALSE)</f>
        <v/>
      </c>
      <c r="N281" s="951" t="str">
        <f t="array" ref="N281">XLOOKUP($A281,'Crop Chart'!$A$5:$A$201,'Crop Chart'!$AA$5:$AA$201,,FALSE)</f>
        <v/>
      </c>
    </row>
    <row r="282" ht="15.75" customHeight="1">
      <c r="A282" s="884"/>
      <c r="B282" s="951" t="str">
        <f t="array" ref="B282">XLOOKUP($A282,'Crop Chart'!$A$5:$A$201,'Crop Chart'!$C$5:$C$201,,FALSE)</f>
        <v/>
      </c>
      <c r="C282" s="952" t="str">
        <f t="array" ref="C282">XLOOKUP($A282,'Crop Chart'!$A$5:$A$201,'Crop Chart'!$D$5:$D$201,,FALSE)</f>
        <v/>
      </c>
      <c r="D282" s="952" t="str">
        <f t="array" ref="D282">XLOOKUP($A282,'Crop Chart'!$A$5:$A$201,'Crop Chart'!$E$5:$E$201,,FALSE)</f>
        <v/>
      </c>
      <c r="E282" s="951" t="str">
        <f t="array" ref="E282">XLOOKUP($A282,'Crop Chart'!$A$5:$A$201,'Crop Chart'!$I$5:$I$201,,FALSE)</f>
        <v/>
      </c>
      <c r="F282" s="951" t="str">
        <f t="array" ref="F282">XLOOKUP($A282,'Crop Chart'!$A$5:$A$201,'Crop Chart'!$P$5:$P$201,,FALSE)</f>
        <v/>
      </c>
      <c r="G282" s="951" t="str">
        <f t="array" ref="G282">XLOOKUP($A282,'Crop Chart'!$A$5:$A$201,'Crop Chart'!$Q$5:$Q$201,,FALSE)</f>
        <v/>
      </c>
      <c r="H282" s="951" t="str">
        <f t="array" ref="H282">XLOOKUP($A282,'Crop Chart'!$A$5:$A$201,'Crop Chart'!$Y$5:$Y$201,,FALSE)</f>
        <v/>
      </c>
      <c r="I282" s="951" t="str">
        <f t="array" ref="I282">XLOOKUP($A282,'Crop Chart'!$A$5:$A$201,'Crop Chart'!$X$5:$X$201,,FALSE)</f>
        <v/>
      </c>
      <c r="J282" s="951" t="str">
        <f t="array" ref="J282">'Crop Chart'!$H$2*12*B282/D282/F282*XLOOKUP(A282,'Crop Chart'!$A$5:$A$203,'Crop Chart'!$T$5:$T$203,,0)</f>
        <v>#DIV/0!</v>
      </c>
      <c r="K282" s="952" t="str">
        <f t="array" ref="K282">XLOOKUP($A282,'Crop Chart'!$A$5:$A$201,'Crop Chart'!$U$5:$U$201,,FALSE)</f>
        <v/>
      </c>
      <c r="L282" s="952" t="str">
        <f t="array" ref="L282">XLOOKUP($A282,'Crop Chart'!$A$5:$A$201,'Crop Chart'!$V$5:$V$201,,FALSE)</f>
        <v/>
      </c>
      <c r="M282" s="951" t="str">
        <f t="array" ref="M282">XLOOKUP($A282,'Crop Chart'!$A$5:$A$201,'Crop Chart'!$W$5:$W$201,,FALSE)</f>
        <v/>
      </c>
      <c r="N282" s="951" t="str">
        <f t="array" ref="N282">XLOOKUP($A282,'Crop Chart'!$A$5:$A$201,'Crop Chart'!$AA$5:$AA$201,,FALSE)</f>
        <v/>
      </c>
    </row>
    <row r="283" ht="15.75" customHeight="1">
      <c r="A283" s="884"/>
      <c r="B283" s="951" t="str">
        <f t="array" ref="B283">XLOOKUP($A283,'Crop Chart'!$A$5:$A$201,'Crop Chart'!$C$5:$C$201,,FALSE)</f>
        <v/>
      </c>
      <c r="C283" s="952" t="str">
        <f t="array" ref="C283">XLOOKUP($A283,'Crop Chart'!$A$5:$A$201,'Crop Chart'!$D$5:$D$201,,FALSE)</f>
        <v/>
      </c>
      <c r="D283" s="952" t="str">
        <f t="array" ref="D283">XLOOKUP($A283,'Crop Chart'!$A$5:$A$201,'Crop Chart'!$E$5:$E$201,,FALSE)</f>
        <v/>
      </c>
      <c r="E283" s="951" t="str">
        <f t="array" ref="E283">XLOOKUP($A283,'Crop Chart'!$A$5:$A$201,'Crop Chart'!$I$5:$I$201,,FALSE)</f>
        <v/>
      </c>
      <c r="F283" s="951" t="str">
        <f t="array" ref="F283">XLOOKUP($A283,'Crop Chart'!$A$5:$A$201,'Crop Chart'!$P$5:$P$201,,FALSE)</f>
        <v/>
      </c>
      <c r="G283" s="951" t="str">
        <f t="array" ref="G283">XLOOKUP($A283,'Crop Chart'!$A$5:$A$201,'Crop Chart'!$Q$5:$Q$201,,FALSE)</f>
        <v/>
      </c>
      <c r="H283" s="951" t="str">
        <f t="array" ref="H283">XLOOKUP($A283,'Crop Chart'!$A$5:$A$201,'Crop Chart'!$Y$5:$Y$201,,FALSE)</f>
        <v/>
      </c>
      <c r="I283" s="951" t="str">
        <f t="array" ref="I283">XLOOKUP($A283,'Crop Chart'!$A$5:$A$201,'Crop Chart'!$X$5:$X$201,,FALSE)</f>
        <v/>
      </c>
      <c r="J283" s="951" t="str">
        <f t="array" ref="J283">'Crop Chart'!$H$2*12*B283/D283/F283*XLOOKUP(A283,'Crop Chart'!$A$5:$A$203,'Crop Chart'!$T$5:$T$203,,0)</f>
        <v>#DIV/0!</v>
      </c>
      <c r="K283" s="952" t="str">
        <f t="array" ref="K283">XLOOKUP($A283,'Crop Chart'!$A$5:$A$201,'Crop Chart'!$U$5:$U$201,,FALSE)</f>
        <v/>
      </c>
      <c r="L283" s="952" t="str">
        <f t="array" ref="L283">XLOOKUP($A283,'Crop Chart'!$A$5:$A$201,'Crop Chart'!$V$5:$V$201,,FALSE)</f>
        <v/>
      </c>
      <c r="M283" s="951" t="str">
        <f t="array" ref="M283">XLOOKUP($A283,'Crop Chart'!$A$5:$A$201,'Crop Chart'!$W$5:$W$201,,FALSE)</f>
        <v/>
      </c>
      <c r="N283" s="951" t="str">
        <f t="array" ref="N283">XLOOKUP($A283,'Crop Chart'!$A$5:$A$201,'Crop Chart'!$AA$5:$AA$201,,FALSE)</f>
        <v/>
      </c>
    </row>
    <row r="284" ht="15.75" customHeight="1">
      <c r="A284" s="884"/>
      <c r="B284" s="951" t="str">
        <f t="array" ref="B284">XLOOKUP($A284,'Crop Chart'!$A$5:$A$201,'Crop Chart'!$C$5:$C$201,,FALSE)</f>
        <v/>
      </c>
      <c r="C284" s="952" t="str">
        <f t="array" ref="C284">XLOOKUP($A284,'Crop Chart'!$A$5:$A$201,'Crop Chart'!$D$5:$D$201,,FALSE)</f>
        <v/>
      </c>
      <c r="D284" s="952" t="str">
        <f t="array" ref="D284">XLOOKUP($A284,'Crop Chart'!$A$5:$A$201,'Crop Chart'!$E$5:$E$201,,FALSE)</f>
        <v/>
      </c>
      <c r="E284" s="951" t="str">
        <f t="array" ref="E284">XLOOKUP($A284,'Crop Chart'!$A$5:$A$201,'Crop Chart'!$I$5:$I$201,,FALSE)</f>
        <v/>
      </c>
      <c r="F284" s="951" t="str">
        <f t="array" ref="F284">XLOOKUP($A284,'Crop Chart'!$A$5:$A$201,'Crop Chart'!$P$5:$P$201,,FALSE)</f>
        <v/>
      </c>
      <c r="G284" s="951" t="str">
        <f t="array" ref="G284">XLOOKUP($A284,'Crop Chart'!$A$5:$A$201,'Crop Chart'!$Q$5:$Q$201,,FALSE)</f>
        <v/>
      </c>
      <c r="H284" s="951" t="str">
        <f t="array" ref="H284">XLOOKUP($A284,'Crop Chart'!$A$5:$A$201,'Crop Chart'!$Y$5:$Y$201,,FALSE)</f>
        <v/>
      </c>
      <c r="I284" s="951" t="str">
        <f t="array" ref="I284">XLOOKUP($A284,'Crop Chart'!$A$5:$A$201,'Crop Chart'!$X$5:$X$201,,FALSE)</f>
        <v/>
      </c>
      <c r="J284" s="951" t="str">
        <f t="array" ref="J284">'Crop Chart'!$H$2*12*B284/D284/F284*XLOOKUP(A284,'Crop Chart'!$A$5:$A$203,'Crop Chart'!$T$5:$T$203,,0)</f>
        <v>#DIV/0!</v>
      </c>
      <c r="K284" s="952" t="str">
        <f t="array" ref="K284">XLOOKUP($A284,'Crop Chart'!$A$5:$A$201,'Crop Chart'!$U$5:$U$201,,FALSE)</f>
        <v/>
      </c>
      <c r="L284" s="952" t="str">
        <f t="array" ref="L284">XLOOKUP($A284,'Crop Chart'!$A$5:$A$201,'Crop Chart'!$V$5:$V$201,,FALSE)</f>
        <v/>
      </c>
      <c r="M284" s="951" t="str">
        <f t="array" ref="M284">XLOOKUP($A284,'Crop Chart'!$A$5:$A$201,'Crop Chart'!$W$5:$W$201,,FALSE)</f>
        <v/>
      </c>
      <c r="N284" s="951" t="str">
        <f t="array" ref="N284">XLOOKUP($A284,'Crop Chart'!$A$5:$A$201,'Crop Chart'!$AA$5:$AA$201,,FALSE)</f>
        <v/>
      </c>
    </row>
    <row r="285" ht="15.75" customHeight="1">
      <c r="A285" s="884"/>
      <c r="B285" s="951" t="str">
        <f t="array" ref="B285">XLOOKUP($A285,'Crop Chart'!$A$5:$A$201,'Crop Chart'!$C$5:$C$201,,FALSE)</f>
        <v/>
      </c>
      <c r="C285" s="952" t="str">
        <f t="array" ref="C285">XLOOKUP($A285,'Crop Chart'!$A$5:$A$201,'Crop Chart'!$D$5:$D$201,,FALSE)</f>
        <v/>
      </c>
      <c r="D285" s="952" t="str">
        <f t="array" ref="D285">XLOOKUP($A285,'Crop Chart'!$A$5:$A$201,'Crop Chart'!$E$5:$E$201,,FALSE)</f>
        <v/>
      </c>
      <c r="E285" s="951" t="str">
        <f t="array" ref="E285">XLOOKUP($A285,'Crop Chart'!$A$5:$A$201,'Crop Chart'!$I$5:$I$201,,FALSE)</f>
        <v/>
      </c>
      <c r="F285" s="951" t="str">
        <f t="array" ref="F285">XLOOKUP($A285,'Crop Chart'!$A$5:$A$201,'Crop Chart'!$P$5:$P$201,,FALSE)</f>
        <v/>
      </c>
      <c r="G285" s="951" t="str">
        <f t="array" ref="G285">XLOOKUP($A285,'Crop Chart'!$A$5:$A$201,'Crop Chart'!$Q$5:$Q$201,,FALSE)</f>
        <v/>
      </c>
      <c r="H285" s="951" t="str">
        <f t="array" ref="H285">XLOOKUP($A285,'Crop Chart'!$A$5:$A$201,'Crop Chart'!$Y$5:$Y$201,,FALSE)</f>
        <v/>
      </c>
      <c r="I285" s="951" t="str">
        <f t="array" ref="I285">XLOOKUP($A285,'Crop Chart'!$A$5:$A$201,'Crop Chart'!$X$5:$X$201,,FALSE)</f>
        <v/>
      </c>
      <c r="J285" s="951" t="str">
        <f t="array" ref="J285">'Crop Chart'!$H$2*12*B285/D285/F285*XLOOKUP(A285,'Crop Chart'!$A$5:$A$203,'Crop Chart'!$T$5:$T$203,,0)</f>
        <v>#DIV/0!</v>
      </c>
      <c r="K285" s="952" t="str">
        <f t="array" ref="K285">XLOOKUP($A285,'Crop Chart'!$A$5:$A$201,'Crop Chart'!$U$5:$U$201,,FALSE)</f>
        <v/>
      </c>
      <c r="L285" s="952" t="str">
        <f t="array" ref="L285">XLOOKUP($A285,'Crop Chart'!$A$5:$A$201,'Crop Chart'!$V$5:$V$201,,FALSE)</f>
        <v/>
      </c>
      <c r="M285" s="951" t="str">
        <f t="array" ref="M285">XLOOKUP($A285,'Crop Chart'!$A$5:$A$201,'Crop Chart'!$W$5:$W$201,,FALSE)</f>
        <v/>
      </c>
      <c r="N285" s="951" t="str">
        <f t="array" ref="N285">XLOOKUP($A285,'Crop Chart'!$A$5:$A$201,'Crop Chart'!$AA$5:$AA$201,,FALSE)</f>
        <v/>
      </c>
    </row>
    <row r="286" ht="15.75" customHeight="1">
      <c r="A286" s="884"/>
      <c r="B286" s="951" t="str">
        <f t="array" ref="B286">XLOOKUP($A286,'Crop Chart'!$A$5:$A$201,'Crop Chart'!$C$5:$C$201,,FALSE)</f>
        <v/>
      </c>
      <c r="C286" s="952" t="str">
        <f t="array" ref="C286">XLOOKUP($A286,'Crop Chart'!$A$5:$A$201,'Crop Chart'!$D$5:$D$201,,FALSE)</f>
        <v/>
      </c>
      <c r="D286" s="952" t="str">
        <f t="array" ref="D286">XLOOKUP($A286,'Crop Chart'!$A$5:$A$201,'Crop Chart'!$E$5:$E$201,,FALSE)</f>
        <v/>
      </c>
      <c r="E286" s="951" t="str">
        <f t="array" ref="E286">XLOOKUP($A286,'Crop Chart'!$A$5:$A$201,'Crop Chart'!$I$5:$I$201,,FALSE)</f>
        <v/>
      </c>
      <c r="F286" s="951" t="str">
        <f t="array" ref="F286">XLOOKUP($A286,'Crop Chart'!$A$5:$A$201,'Crop Chart'!$P$5:$P$201,,FALSE)</f>
        <v/>
      </c>
      <c r="G286" s="951" t="str">
        <f t="array" ref="G286">XLOOKUP($A286,'Crop Chart'!$A$5:$A$201,'Crop Chart'!$Q$5:$Q$201,,FALSE)</f>
        <v/>
      </c>
      <c r="H286" s="951" t="str">
        <f t="array" ref="H286">XLOOKUP($A286,'Crop Chart'!$A$5:$A$201,'Crop Chart'!$Y$5:$Y$201,,FALSE)</f>
        <v/>
      </c>
      <c r="I286" s="951" t="str">
        <f t="array" ref="I286">XLOOKUP($A286,'Crop Chart'!$A$5:$A$201,'Crop Chart'!$X$5:$X$201,,FALSE)</f>
        <v/>
      </c>
      <c r="J286" s="951" t="str">
        <f t="array" ref="J286">'Crop Chart'!$H$2*12*B286/D286/F286*XLOOKUP(A286,'Crop Chart'!$A$5:$A$203,'Crop Chart'!$T$5:$T$203,,0)</f>
        <v>#DIV/0!</v>
      </c>
      <c r="K286" s="952" t="str">
        <f t="array" ref="K286">XLOOKUP($A286,'Crop Chart'!$A$5:$A$201,'Crop Chart'!$U$5:$U$201,,FALSE)</f>
        <v/>
      </c>
      <c r="L286" s="952" t="str">
        <f t="array" ref="L286">XLOOKUP($A286,'Crop Chart'!$A$5:$A$201,'Crop Chart'!$V$5:$V$201,,FALSE)</f>
        <v/>
      </c>
      <c r="M286" s="951" t="str">
        <f t="array" ref="M286">XLOOKUP($A286,'Crop Chart'!$A$5:$A$201,'Crop Chart'!$W$5:$W$201,,FALSE)</f>
        <v/>
      </c>
      <c r="N286" s="951" t="str">
        <f t="array" ref="N286">XLOOKUP($A286,'Crop Chart'!$A$5:$A$201,'Crop Chart'!$AA$5:$AA$201,,FALSE)</f>
        <v/>
      </c>
    </row>
    <row r="287" ht="15.75" customHeight="1">
      <c r="A287" s="884"/>
      <c r="B287" s="951" t="str">
        <f t="array" ref="B287">XLOOKUP($A287,'Crop Chart'!$A$5:$A$201,'Crop Chart'!$C$5:$C$201,,FALSE)</f>
        <v/>
      </c>
      <c r="C287" s="952" t="str">
        <f t="array" ref="C287">XLOOKUP($A287,'Crop Chart'!$A$5:$A$201,'Crop Chart'!$D$5:$D$201,,FALSE)</f>
        <v/>
      </c>
      <c r="D287" s="952" t="str">
        <f t="array" ref="D287">XLOOKUP($A287,'Crop Chart'!$A$5:$A$201,'Crop Chart'!$E$5:$E$201,,FALSE)</f>
        <v/>
      </c>
      <c r="E287" s="951" t="str">
        <f t="array" ref="E287">XLOOKUP($A287,'Crop Chart'!$A$5:$A$201,'Crop Chart'!$I$5:$I$201,,FALSE)</f>
        <v/>
      </c>
      <c r="F287" s="951" t="str">
        <f t="array" ref="F287">XLOOKUP($A287,'Crop Chart'!$A$5:$A$201,'Crop Chart'!$P$5:$P$201,,FALSE)</f>
        <v/>
      </c>
      <c r="G287" s="951" t="str">
        <f t="array" ref="G287">XLOOKUP($A287,'Crop Chart'!$A$5:$A$201,'Crop Chart'!$Q$5:$Q$201,,FALSE)</f>
        <v/>
      </c>
      <c r="H287" s="951" t="str">
        <f t="array" ref="H287">XLOOKUP($A287,'Crop Chart'!$A$5:$A$201,'Crop Chart'!$Y$5:$Y$201,,FALSE)</f>
        <v/>
      </c>
      <c r="I287" s="951" t="str">
        <f t="array" ref="I287">XLOOKUP($A287,'Crop Chart'!$A$5:$A$201,'Crop Chart'!$X$5:$X$201,,FALSE)</f>
        <v/>
      </c>
      <c r="J287" s="951" t="str">
        <f t="array" ref="J287">'Crop Chart'!$H$2*12*B287/D287/F287*XLOOKUP(A287,'Crop Chart'!$A$5:$A$203,'Crop Chart'!$T$5:$T$203,,0)</f>
        <v>#DIV/0!</v>
      </c>
      <c r="K287" s="952" t="str">
        <f t="array" ref="K287">XLOOKUP($A287,'Crop Chart'!$A$5:$A$201,'Crop Chart'!$U$5:$U$201,,FALSE)</f>
        <v/>
      </c>
      <c r="L287" s="952" t="str">
        <f t="array" ref="L287">XLOOKUP($A287,'Crop Chart'!$A$5:$A$201,'Crop Chart'!$V$5:$V$201,,FALSE)</f>
        <v/>
      </c>
      <c r="M287" s="951" t="str">
        <f t="array" ref="M287">XLOOKUP($A287,'Crop Chart'!$A$5:$A$201,'Crop Chart'!$W$5:$W$201,,FALSE)</f>
        <v/>
      </c>
      <c r="N287" s="951" t="str">
        <f t="array" ref="N287">XLOOKUP($A287,'Crop Chart'!$A$5:$A$201,'Crop Chart'!$AA$5:$AA$201,,FALSE)</f>
        <v/>
      </c>
    </row>
    <row r="288" ht="15.75" customHeight="1">
      <c r="A288" s="884"/>
      <c r="B288" s="951" t="str">
        <f t="array" ref="B288">XLOOKUP($A288,'Crop Chart'!$A$5:$A$201,'Crop Chart'!$C$5:$C$201,,FALSE)</f>
        <v/>
      </c>
      <c r="C288" s="952" t="str">
        <f t="array" ref="C288">XLOOKUP($A288,'Crop Chart'!$A$5:$A$201,'Crop Chart'!$D$5:$D$201,,FALSE)</f>
        <v/>
      </c>
      <c r="D288" s="952" t="str">
        <f t="array" ref="D288">XLOOKUP($A288,'Crop Chart'!$A$5:$A$201,'Crop Chart'!$E$5:$E$201,,FALSE)</f>
        <v/>
      </c>
      <c r="E288" s="951" t="str">
        <f t="array" ref="E288">XLOOKUP($A288,'Crop Chart'!$A$5:$A$201,'Crop Chart'!$I$5:$I$201,,FALSE)</f>
        <v/>
      </c>
      <c r="F288" s="951" t="str">
        <f t="array" ref="F288">XLOOKUP($A288,'Crop Chart'!$A$5:$A$201,'Crop Chart'!$P$5:$P$201,,FALSE)</f>
        <v/>
      </c>
      <c r="G288" s="951" t="str">
        <f t="array" ref="G288">XLOOKUP($A288,'Crop Chart'!$A$5:$A$201,'Crop Chart'!$Q$5:$Q$201,,FALSE)</f>
        <v/>
      </c>
      <c r="H288" s="951" t="str">
        <f t="array" ref="H288">XLOOKUP($A288,'Crop Chart'!$A$5:$A$201,'Crop Chart'!$Y$5:$Y$201,,FALSE)</f>
        <v/>
      </c>
      <c r="I288" s="951" t="str">
        <f t="array" ref="I288">XLOOKUP($A288,'Crop Chart'!$A$5:$A$201,'Crop Chart'!$X$5:$X$201,,FALSE)</f>
        <v/>
      </c>
      <c r="J288" s="951" t="str">
        <f t="array" ref="J288">'Crop Chart'!$H$2*12*B288/D288/F288*XLOOKUP(A288,'Crop Chart'!$A$5:$A$203,'Crop Chart'!$T$5:$T$203,,0)</f>
        <v>#DIV/0!</v>
      </c>
      <c r="K288" s="952" t="str">
        <f t="array" ref="K288">XLOOKUP($A288,'Crop Chart'!$A$5:$A$201,'Crop Chart'!$U$5:$U$201,,FALSE)</f>
        <v/>
      </c>
      <c r="L288" s="952" t="str">
        <f t="array" ref="L288">XLOOKUP($A288,'Crop Chart'!$A$5:$A$201,'Crop Chart'!$V$5:$V$201,,FALSE)</f>
        <v/>
      </c>
      <c r="M288" s="951" t="str">
        <f t="array" ref="M288">XLOOKUP($A288,'Crop Chart'!$A$5:$A$201,'Crop Chart'!$W$5:$W$201,,FALSE)</f>
        <v/>
      </c>
      <c r="N288" s="951" t="str">
        <f t="array" ref="N288">XLOOKUP($A288,'Crop Chart'!$A$5:$A$201,'Crop Chart'!$AA$5:$AA$201,,FALSE)</f>
        <v/>
      </c>
    </row>
    <row r="289" ht="15.75" customHeight="1">
      <c r="A289" s="884"/>
      <c r="B289" s="951" t="str">
        <f t="array" ref="B289">XLOOKUP($A289,'Crop Chart'!$A$5:$A$201,'Crop Chart'!$C$5:$C$201,,FALSE)</f>
        <v/>
      </c>
      <c r="C289" s="952" t="str">
        <f t="array" ref="C289">XLOOKUP($A289,'Crop Chart'!$A$5:$A$201,'Crop Chart'!$D$5:$D$201,,FALSE)</f>
        <v/>
      </c>
      <c r="D289" s="952" t="str">
        <f t="array" ref="D289">XLOOKUP($A289,'Crop Chart'!$A$5:$A$201,'Crop Chart'!$E$5:$E$201,,FALSE)</f>
        <v/>
      </c>
      <c r="E289" s="951" t="str">
        <f t="array" ref="E289">XLOOKUP($A289,'Crop Chart'!$A$5:$A$201,'Crop Chart'!$I$5:$I$201,,FALSE)</f>
        <v/>
      </c>
      <c r="F289" s="951" t="str">
        <f t="array" ref="F289">XLOOKUP($A289,'Crop Chart'!$A$5:$A$201,'Crop Chart'!$P$5:$P$201,,FALSE)</f>
        <v/>
      </c>
      <c r="G289" s="951" t="str">
        <f t="array" ref="G289">XLOOKUP($A289,'Crop Chart'!$A$5:$A$201,'Crop Chart'!$Q$5:$Q$201,,FALSE)</f>
        <v/>
      </c>
      <c r="H289" s="951" t="str">
        <f t="array" ref="H289">XLOOKUP($A289,'Crop Chart'!$A$5:$A$201,'Crop Chart'!$Y$5:$Y$201,,FALSE)</f>
        <v/>
      </c>
      <c r="I289" s="951" t="str">
        <f t="array" ref="I289">XLOOKUP($A289,'Crop Chart'!$A$5:$A$201,'Crop Chart'!$X$5:$X$201,,FALSE)</f>
        <v/>
      </c>
      <c r="J289" s="951" t="str">
        <f t="array" ref="J289">'Crop Chart'!$H$2*12*B289/D289/F289*XLOOKUP(A289,'Crop Chart'!$A$5:$A$203,'Crop Chart'!$T$5:$T$203,,0)</f>
        <v>#DIV/0!</v>
      </c>
      <c r="K289" s="952" t="str">
        <f t="array" ref="K289">XLOOKUP($A289,'Crop Chart'!$A$5:$A$201,'Crop Chart'!$U$5:$U$201,,FALSE)</f>
        <v/>
      </c>
      <c r="L289" s="952" t="str">
        <f t="array" ref="L289">XLOOKUP($A289,'Crop Chart'!$A$5:$A$201,'Crop Chart'!$V$5:$V$201,,FALSE)</f>
        <v/>
      </c>
      <c r="M289" s="951" t="str">
        <f t="array" ref="M289">XLOOKUP($A289,'Crop Chart'!$A$5:$A$201,'Crop Chart'!$W$5:$W$201,,FALSE)</f>
        <v/>
      </c>
      <c r="N289" s="951" t="str">
        <f t="array" ref="N289">XLOOKUP($A289,'Crop Chart'!$A$5:$A$201,'Crop Chart'!$AA$5:$AA$201,,FALSE)</f>
        <v/>
      </c>
    </row>
    <row r="290" ht="15.75" customHeight="1">
      <c r="A290" s="884"/>
      <c r="B290" s="951" t="str">
        <f t="array" ref="B290">XLOOKUP($A290,'Crop Chart'!$A$5:$A$201,'Crop Chart'!$C$5:$C$201,,FALSE)</f>
        <v/>
      </c>
      <c r="C290" s="952" t="str">
        <f t="array" ref="C290">XLOOKUP($A290,'Crop Chart'!$A$5:$A$201,'Crop Chart'!$D$5:$D$201,,FALSE)</f>
        <v/>
      </c>
      <c r="D290" s="952" t="str">
        <f t="array" ref="D290">XLOOKUP($A290,'Crop Chart'!$A$5:$A$201,'Crop Chart'!$E$5:$E$201,,FALSE)</f>
        <v/>
      </c>
      <c r="E290" s="951" t="str">
        <f t="array" ref="E290">XLOOKUP($A290,'Crop Chart'!$A$5:$A$201,'Crop Chart'!$I$5:$I$201,,FALSE)</f>
        <v/>
      </c>
      <c r="F290" s="951" t="str">
        <f t="array" ref="F290">XLOOKUP($A290,'Crop Chart'!$A$5:$A$201,'Crop Chart'!$P$5:$P$201,,FALSE)</f>
        <v/>
      </c>
      <c r="G290" s="951" t="str">
        <f t="array" ref="G290">XLOOKUP($A290,'Crop Chart'!$A$5:$A$201,'Crop Chart'!$Q$5:$Q$201,,FALSE)</f>
        <v/>
      </c>
      <c r="H290" s="951" t="str">
        <f t="array" ref="H290">XLOOKUP($A290,'Crop Chart'!$A$5:$A$201,'Crop Chart'!$Y$5:$Y$201,,FALSE)</f>
        <v/>
      </c>
      <c r="I290" s="951" t="str">
        <f t="array" ref="I290">XLOOKUP($A290,'Crop Chart'!$A$5:$A$201,'Crop Chart'!$X$5:$X$201,,FALSE)</f>
        <v/>
      </c>
      <c r="J290" s="951" t="str">
        <f t="array" ref="J290">'Crop Chart'!$H$2*12*B290/D290/F290*XLOOKUP(A290,'Crop Chart'!$A$5:$A$203,'Crop Chart'!$T$5:$T$203,,0)</f>
        <v>#DIV/0!</v>
      </c>
      <c r="K290" s="952" t="str">
        <f t="array" ref="K290">XLOOKUP($A290,'Crop Chart'!$A$5:$A$201,'Crop Chart'!$U$5:$U$201,,FALSE)</f>
        <v/>
      </c>
      <c r="L290" s="952" t="str">
        <f t="array" ref="L290">XLOOKUP($A290,'Crop Chart'!$A$5:$A$201,'Crop Chart'!$V$5:$V$201,,FALSE)</f>
        <v/>
      </c>
      <c r="M290" s="951" t="str">
        <f t="array" ref="M290">XLOOKUP($A290,'Crop Chart'!$A$5:$A$201,'Crop Chart'!$W$5:$W$201,,FALSE)</f>
        <v/>
      </c>
      <c r="N290" s="951" t="str">
        <f t="array" ref="N290">XLOOKUP($A290,'Crop Chart'!$A$5:$A$201,'Crop Chart'!$AA$5:$AA$201,,FALSE)</f>
        <v/>
      </c>
    </row>
    <row r="291" ht="15.75" customHeight="1">
      <c r="A291" s="884"/>
      <c r="B291" s="951" t="str">
        <f t="array" ref="B291">XLOOKUP($A291,'Crop Chart'!$A$5:$A$201,'Crop Chart'!$C$5:$C$201,,FALSE)</f>
        <v/>
      </c>
      <c r="C291" s="952" t="str">
        <f t="array" ref="C291">XLOOKUP($A291,'Crop Chart'!$A$5:$A$201,'Crop Chart'!$D$5:$D$201,,FALSE)</f>
        <v/>
      </c>
      <c r="D291" s="952" t="str">
        <f t="array" ref="D291">XLOOKUP($A291,'Crop Chart'!$A$5:$A$201,'Crop Chart'!$E$5:$E$201,,FALSE)</f>
        <v/>
      </c>
      <c r="E291" s="951" t="str">
        <f t="array" ref="E291">XLOOKUP($A291,'Crop Chart'!$A$5:$A$201,'Crop Chart'!$I$5:$I$201,,FALSE)</f>
        <v/>
      </c>
      <c r="F291" s="951" t="str">
        <f t="array" ref="F291">XLOOKUP($A291,'Crop Chart'!$A$5:$A$201,'Crop Chart'!$P$5:$P$201,,FALSE)</f>
        <v/>
      </c>
      <c r="G291" s="951" t="str">
        <f t="array" ref="G291">XLOOKUP($A291,'Crop Chart'!$A$5:$A$201,'Crop Chart'!$Q$5:$Q$201,,FALSE)</f>
        <v/>
      </c>
      <c r="H291" s="951" t="str">
        <f t="array" ref="H291">XLOOKUP($A291,'Crop Chart'!$A$5:$A$201,'Crop Chart'!$Y$5:$Y$201,,FALSE)</f>
        <v/>
      </c>
      <c r="I291" s="951" t="str">
        <f t="array" ref="I291">XLOOKUP($A291,'Crop Chart'!$A$5:$A$201,'Crop Chart'!$X$5:$X$201,,FALSE)</f>
        <v/>
      </c>
      <c r="J291" s="951" t="str">
        <f t="array" ref="J291">'Crop Chart'!$H$2*12*B291/D291/F291*XLOOKUP(A291,'Crop Chart'!$A$5:$A$203,'Crop Chart'!$T$5:$T$203,,0)</f>
        <v>#DIV/0!</v>
      </c>
      <c r="K291" s="952" t="str">
        <f t="array" ref="K291">XLOOKUP($A291,'Crop Chart'!$A$5:$A$201,'Crop Chart'!$U$5:$U$201,,FALSE)</f>
        <v/>
      </c>
      <c r="L291" s="952" t="str">
        <f t="array" ref="L291">XLOOKUP($A291,'Crop Chart'!$A$5:$A$201,'Crop Chart'!$V$5:$V$201,,FALSE)</f>
        <v/>
      </c>
      <c r="M291" s="951" t="str">
        <f t="array" ref="M291">XLOOKUP($A291,'Crop Chart'!$A$5:$A$201,'Crop Chart'!$W$5:$W$201,,FALSE)</f>
        <v/>
      </c>
      <c r="N291" s="951" t="str">
        <f t="array" ref="N291">XLOOKUP($A291,'Crop Chart'!$A$5:$A$201,'Crop Chart'!$AA$5:$AA$201,,FALSE)</f>
        <v/>
      </c>
    </row>
    <row r="292" ht="15.75" customHeight="1">
      <c r="A292" s="884"/>
      <c r="B292" s="951" t="str">
        <f t="array" ref="B292">XLOOKUP($A292,'Crop Chart'!$A$5:$A$201,'Crop Chart'!$C$5:$C$201,,FALSE)</f>
        <v/>
      </c>
      <c r="C292" s="952" t="str">
        <f t="array" ref="C292">XLOOKUP($A292,'Crop Chart'!$A$5:$A$201,'Crop Chart'!$D$5:$D$201,,FALSE)</f>
        <v/>
      </c>
      <c r="D292" s="952" t="str">
        <f t="array" ref="D292">XLOOKUP($A292,'Crop Chart'!$A$5:$A$201,'Crop Chart'!$E$5:$E$201,,FALSE)</f>
        <v/>
      </c>
      <c r="E292" s="951" t="str">
        <f t="array" ref="E292">XLOOKUP($A292,'Crop Chart'!$A$5:$A$201,'Crop Chart'!$I$5:$I$201,,FALSE)</f>
        <v/>
      </c>
      <c r="F292" s="951" t="str">
        <f t="array" ref="F292">XLOOKUP($A292,'Crop Chart'!$A$5:$A$201,'Crop Chart'!$P$5:$P$201,,FALSE)</f>
        <v/>
      </c>
      <c r="G292" s="951" t="str">
        <f t="array" ref="G292">XLOOKUP($A292,'Crop Chart'!$A$5:$A$201,'Crop Chart'!$Q$5:$Q$201,,FALSE)</f>
        <v/>
      </c>
      <c r="H292" s="951" t="str">
        <f t="array" ref="H292">XLOOKUP($A292,'Crop Chart'!$A$5:$A$201,'Crop Chart'!$Y$5:$Y$201,,FALSE)</f>
        <v/>
      </c>
      <c r="I292" s="951" t="str">
        <f t="array" ref="I292">XLOOKUP($A292,'Crop Chart'!$A$5:$A$201,'Crop Chart'!$X$5:$X$201,,FALSE)</f>
        <v/>
      </c>
      <c r="J292" s="951" t="str">
        <f t="array" ref="J292">'Crop Chart'!$H$2*12*B292/D292/F292*XLOOKUP(A292,'Crop Chart'!$A$5:$A$203,'Crop Chart'!$T$5:$T$203,,0)</f>
        <v>#DIV/0!</v>
      </c>
      <c r="K292" s="952" t="str">
        <f t="array" ref="K292">XLOOKUP($A292,'Crop Chart'!$A$5:$A$201,'Crop Chart'!$U$5:$U$201,,FALSE)</f>
        <v/>
      </c>
      <c r="L292" s="952" t="str">
        <f t="array" ref="L292">XLOOKUP($A292,'Crop Chart'!$A$5:$A$201,'Crop Chart'!$V$5:$V$201,,FALSE)</f>
        <v/>
      </c>
      <c r="M292" s="951" t="str">
        <f t="array" ref="M292">XLOOKUP($A292,'Crop Chart'!$A$5:$A$201,'Crop Chart'!$W$5:$W$201,,FALSE)</f>
        <v/>
      </c>
      <c r="N292" s="951" t="str">
        <f t="array" ref="N292">XLOOKUP($A292,'Crop Chart'!$A$5:$A$201,'Crop Chart'!$AA$5:$AA$201,,FALSE)</f>
        <v/>
      </c>
    </row>
    <row r="293" ht="15.75" customHeight="1">
      <c r="A293" s="884"/>
      <c r="B293" s="951" t="str">
        <f t="array" ref="B293">XLOOKUP($A293,'Crop Chart'!$A$5:$A$201,'Crop Chart'!$C$5:$C$201,,FALSE)</f>
        <v/>
      </c>
      <c r="C293" s="952" t="str">
        <f t="array" ref="C293">XLOOKUP($A293,'Crop Chart'!$A$5:$A$201,'Crop Chart'!$D$5:$D$201,,FALSE)</f>
        <v/>
      </c>
      <c r="D293" s="952" t="str">
        <f t="array" ref="D293">XLOOKUP($A293,'Crop Chart'!$A$5:$A$201,'Crop Chart'!$E$5:$E$201,,FALSE)</f>
        <v/>
      </c>
      <c r="E293" s="951" t="str">
        <f t="array" ref="E293">XLOOKUP($A293,'Crop Chart'!$A$5:$A$201,'Crop Chart'!$I$5:$I$201,,FALSE)</f>
        <v/>
      </c>
      <c r="F293" s="951" t="str">
        <f t="array" ref="F293">XLOOKUP($A293,'Crop Chart'!$A$5:$A$201,'Crop Chart'!$P$5:$P$201,,FALSE)</f>
        <v/>
      </c>
      <c r="G293" s="951" t="str">
        <f t="array" ref="G293">XLOOKUP($A293,'Crop Chart'!$A$5:$A$201,'Crop Chart'!$Q$5:$Q$201,,FALSE)</f>
        <v/>
      </c>
      <c r="H293" s="951" t="str">
        <f t="array" ref="H293">XLOOKUP($A293,'Crop Chart'!$A$5:$A$201,'Crop Chart'!$Y$5:$Y$201,,FALSE)</f>
        <v/>
      </c>
      <c r="I293" s="951" t="str">
        <f t="array" ref="I293">XLOOKUP($A293,'Crop Chart'!$A$5:$A$201,'Crop Chart'!$X$5:$X$201,,FALSE)</f>
        <v/>
      </c>
      <c r="J293" s="951" t="str">
        <f t="array" ref="J293">'Crop Chart'!$H$2*12*B293/D293/F293*XLOOKUP(A293,'Crop Chart'!$A$5:$A$203,'Crop Chart'!$T$5:$T$203,,0)</f>
        <v>#DIV/0!</v>
      </c>
      <c r="K293" s="952" t="str">
        <f t="array" ref="K293">XLOOKUP($A293,'Crop Chart'!$A$5:$A$201,'Crop Chart'!$U$5:$U$201,,FALSE)</f>
        <v/>
      </c>
      <c r="L293" s="952" t="str">
        <f t="array" ref="L293">XLOOKUP($A293,'Crop Chart'!$A$5:$A$201,'Crop Chart'!$V$5:$V$201,,FALSE)</f>
        <v/>
      </c>
      <c r="M293" s="951" t="str">
        <f t="array" ref="M293">XLOOKUP($A293,'Crop Chart'!$A$5:$A$201,'Crop Chart'!$W$5:$W$201,,FALSE)</f>
        <v/>
      </c>
      <c r="N293" s="951" t="str">
        <f t="array" ref="N293">XLOOKUP($A293,'Crop Chart'!$A$5:$A$201,'Crop Chart'!$AA$5:$AA$201,,FALSE)</f>
        <v/>
      </c>
    </row>
    <row r="294" ht="15.75" customHeight="1">
      <c r="A294" s="884"/>
      <c r="B294" s="951" t="str">
        <f t="array" ref="B294">XLOOKUP($A294,'Crop Chart'!$A$5:$A$201,'Crop Chart'!$C$5:$C$201,,FALSE)</f>
        <v/>
      </c>
      <c r="C294" s="952" t="str">
        <f t="array" ref="C294">XLOOKUP($A294,'Crop Chart'!$A$5:$A$201,'Crop Chart'!$D$5:$D$201,,FALSE)</f>
        <v/>
      </c>
      <c r="D294" s="952" t="str">
        <f t="array" ref="D294">XLOOKUP($A294,'Crop Chart'!$A$5:$A$201,'Crop Chart'!$E$5:$E$201,,FALSE)</f>
        <v/>
      </c>
      <c r="E294" s="951" t="str">
        <f t="array" ref="E294">XLOOKUP($A294,'Crop Chart'!$A$5:$A$201,'Crop Chart'!$I$5:$I$201,,FALSE)</f>
        <v/>
      </c>
      <c r="F294" s="951" t="str">
        <f t="array" ref="F294">XLOOKUP($A294,'Crop Chart'!$A$5:$A$201,'Crop Chart'!$P$5:$P$201,,FALSE)</f>
        <v/>
      </c>
      <c r="G294" s="951" t="str">
        <f t="array" ref="G294">XLOOKUP($A294,'Crop Chart'!$A$5:$A$201,'Crop Chart'!$Q$5:$Q$201,,FALSE)</f>
        <v/>
      </c>
      <c r="H294" s="951" t="str">
        <f t="array" ref="H294">XLOOKUP($A294,'Crop Chart'!$A$5:$A$201,'Crop Chart'!$Y$5:$Y$201,,FALSE)</f>
        <v/>
      </c>
      <c r="I294" s="951" t="str">
        <f t="array" ref="I294">XLOOKUP($A294,'Crop Chart'!$A$5:$A$201,'Crop Chart'!$X$5:$X$201,,FALSE)</f>
        <v/>
      </c>
      <c r="J294" s="951" t="str">
        <f t="array" ref="J294">'Crop Chart'!$H$2*12*B294/D294/F294*XLOOKUP(A294,'Crop Chart'!$A$5:$A$203,'Crop Chart'!$T$5:$T$203,,0)</f>
        <v>#DIV/0!</v>
      </c>
      <c r="K294" s="952" t="str">
        <f t="array" ref="K294">XLOOKUP($A294,'Crop Chart'!$A$5:$A$201,'Crop Chart'!$U$5:$U$201,,FALSE)</f>
        <v/>
      </c>
      <c r="L294" s="952" t="str">
        <f t="array" ref="L294">XLOOKUP($A294,'Crop Chart'!$A$5:$A$201,'Crop Chart'!$V$5:$V$201,,FALSE)</f>
        <v/>
      </c>
      <c r="M294" s="951" t="str">
        <f t="array" ref="M294">XLOOKUP($A294,'Crop Chart'!$A$5:$A$201,'Crop Chart'!$W$5:$W$201,,FALSE)</f>
        <v/>
      </c>
      <c r="N294" s="951" t="str">
        <f t="array" ref="N294">XLOOKUP($A294,'Crop Chart'!$A$5:$A$201,'Crop Chart'!$AA$5:$AA$201,,FALSE)</f>
        <v/>
      </c>
    </row>
    <row r="295" ht="15.75" customHeight="1">
      <c r="A295" s="884"/>
      <c r="B295" s="951" t="str">
        <f t="array" ref="B295">XLOOKUP($A295,'Crop Chart'!$A$5:$A$201,'Crop Chart'!$C$5:$C$201,,FALSE)</f>
        <v/>
      </c>
      <c r="C295" s="952" t="str">
        <f t="array" ref="C295">XLOOKUP($A295,'Crop Chart'!$A$5:$A$201,'Crop Chart'!$D$5:$D$201,,FALSE)</f>
        <v/>
      </c>
      <c r="D295" s="952" t="str">
        <f t="array" ref="D295">XLOOKUP($A295,'Crop Chart'!$A$5:$A$201,'Crop Chart'!$E$5:$E$201,,FALSE)</f>
        <v/>
      </c>
      <c r="E295" s="951" t="str">
        <f t="array" ref="E295">XLOOKUP($A295,'Crop Chart'!$A$5:$A$201,'Crop Chart'!$I$5:$I$201,,FALSE)</f>
        <v/>
      </c>
      <c r="F295" s="951" t="str">
        <f t="array" ref="F295">XLOOKUP($A295,'Crop Chart'!$A$5:$A$201,'Crop Chart'!$P$5:$P$201,,FALSE)</f>
        <v/>
      </c>
      <c r="G295" s="951" t="str">
        <f t="array" ref="G295">XLOOKUP($A295,'Crop Chart'!$A$5:$A$201,'Crop Chart'!$Q$5:$Q$201,,FALSE)</f>
        <v/>
      </c>
      <c r="H295" s="951" t="str">
        <f t="array" ref="H295">XLOOKUP($A295,'Crop Chart'!$A$5:$A$201,'Crop Chart'!$Y$5:$Y$201,,FALSE)</f>
        <v/>
      </c>
      <c r="I295" s="951" t="str">
        <f t="array" ref="I295">XLOOKUP($A295,'Crop Chart'!$A$5:$A$201,'Crop Chart'!$X$5:$X$201,,FALSE)</f>
        <v/>
      </c>
      <c r="J295" s="951" t="str">
        <f t="array" ref="J295">'Crop Chart'!$H$2*12*B295/D295/F295*XLOOKUP(A295,'Crop Chart'!$A$5:$A$203,'Crop Chart'!$T$5:$T$203,,0)</f>
        <v>#DIV/0!</v>
      </c>
      <c r="K295" s="952" t="str">
        <f t="array" ref="K295">XLOOKUP($A295,'Crop Chart'!$A$5:$A$201,'Crop Chart'!$U$5:$U$201,,FALSE)</f>
        <v/>
      </c>
      <c r="L295" s="952" t="str">
        <f t="array" ref="L295">XLOOKUP($A295,'Crop Chart'!$A$5:$A$201,'Crop Chart'!$V$5:$V$201,,FALSE)</f>
        <v/>
      </c>
      <c r="M295" s="951" t="str">
        <f t="array" ref="M295">XLOOKUP($A295,'Crop Chart'!$A$5:$A$201,'Crop Chart'!$W$5:$W$201,,FALSE)</f>
        <v/>
      </c>
      <c r="N295" s="951" t="str">
        <f t="array" ref="N295">XLOOKUP($A295,'Crop Chart'!$A$5:$A$201,'Crop Chart'!$AA$5:$AA$201,,FALSE)</f>
        <v/>
      </c>
    </row>
    <row r="296" ht="15.75" customHeight="1">
      <c r="A296" s="884"/>
      <c r="B296" s="951" t="str">
        <f t="array" ref="B296">XLOOKUP($A296,'Crop Chart'!$A$5:$A$201,'Crop Chart'!$C$5:$C$201,,FALSE)</f>
        <v/>
      </c>
      <c r="C296" s="952" t="str">
        <f t="array" ref="C296">XLOOKUP($A296,'Crop Chart'!$A$5:$A$201,'Crop Chart'!$D$5:$D$201,,FALSE)</f>
        <v/>
      </c>
      <c r="D296" s="952" t="str">
        <f t="array" ref="D296">XLOOKUP($A296,'Crop Chart'!$A$5:$A$201,'Crop Chart'!$E$5:$E$201,,FALSE)</f>
        <v/>
      </c>
      <c r="E296" s="951" t="str">
        <f t="array" ref="E296">XLOOKUP($A296,'Crop Chart'!$A$5:$A$201,'Crop Chart'!$I$5:$I$201,,FALSE)</f>
        <v/>
      </c>
      <c r="F296" s="951" t="str">
        <f t="array" ref="F296">XLOOKUP($A296,'Crop Chart'!$A$5:$A$201,'Crop Chart'!$P$5:$P$201,,FALSE)</f>
        <v/>
      </c>
      <c r="G296" s="951" t="str">
        <f t="array" ref="G296">XLOOKUP($A296,'Crop Chart'!$A$5:$A$201,'Crop Chart'!$Q$5:$Q$201,,FALSE)</f>
        <v/>
      </c>
      <c r="H296" s="951" t="str">
        <f t="array" ref="H296">XLOOKUP($A296,'Crop Chart'!$A$5:$A$201,'Crop Chart'!$Y$5:$Y$201,,FALSE)</f>
        <v/>
      </c>
      <c r="I296" s="951" t="str">
        <f t="array" ref="I296">XLOOKUP($A296,'Crop Chart'!$A$5:$A$201,'Crop Chart'!$X$5:$X$201,,FALSE)</f>
        <v/>
      </c>
      <c r="J296" s="951" t="str">
        <f t="array" ref="J296">'Crop Chart'!$H$2*12*B296/D296/F296*XLOOKUP(A296,'Crop Chart'!$A$5:$A$203,'Crop Chart'!$T$5:$T$203,,0)</f>
        <v>#DIV/0!</v>
      </c>
      <c r="K296" s="952" t="str">
        <f t="array" ref="K296">XLOOKUP($A296,'Crop Chart'!$A$5:$A$201,'Crop Chart'!$U$5:$U$201,,FALSE)</f>
        <v/>
      </c>
      <c r="L296" s="952" t="str">
        <f t="array" ref="L296">XLOOKUP($A296,'Crop Chart'!$A$5:$A$201,'Crop Chart'!$V$5:$V$201,,FALSE)</f>
        <v/>
      </c>
      <c r="M296" s="951" t="str">
        <f t="array" ref="M296">XLOOKUP($A296,'Crop Chart'!$A$5:$A$201,'Crop Chart'!$W$5:$W$201,,FALSE)</f>
        <v/>
      </c>
      <c r="N296" s="951" t="str">
        <f t="array" ref="N296">XLOOKUP($A296,'Crop Chart'!$A$5:$A$201,'Crop Chart'!$AA$5:$AA$201,,FALSE)</f>
        <v/>
      </c>
    </row>
    <row r="297" ht="15.75" customHeight="1">
      <c r="A297" s="884"/>
      <c r="B297" s="951" t="str">
        <f t="array" ref="B297">XLOOKUP($A297,'Crop Chart'!$A$5:$A$201,'Crop Chart'!$C$5:$C$201,,FALSE)</f>
        <v/>
      </c>
      <c r="C297" s="952" t="str">
        <f t="array" ref="C297">XLOOKUP($A297,'Crop Chart'!$A$5:$A$201,'Crop Chart'!$D$5:$D$201,,FALSE)</f>
        <v/>
      </c>
      <c r="D297" s="952" t="str">
        <f t="array" ref="D297">XLOOKUP($A297,'Crop Chart'!$A$5:$A$201,'Crop Chart'!$E$5:$E$201,,FALSE)</f>
        <v/>
      </c>
      <c r="E297" s="951" t="str">
        <f t="array" ref="E297">XLOOKUP($A297,'Crop Chart'!$A$5:$A$201,'Crop Chart'!$I$5:$I$201,,FALSE)</f>
        <v/>
      </c>
      <c r="F297" s="951" t="str">
        <f t="array" ref="F297">XLOOKUP($A297,'Crop Chart'!$A$5:$A$201,'Crop Chart'!$P$5:$P$201,,FALSE)</f>
        <v/>
      </c>
      <c r="G297" s="951" t="str">
        <f t="array" ref="G297">XLOOKUP($A297,'Crop Chart'!$A$5:$A$201,'Crop Chart'!$Q$5:$Q$201,,FALSE)</f>
        <v/>
      </c>
      <c r="H297" s="951" t="str">
        <f t="array" ref="H297">XLOOKUP($A297,'Crop Chart'!$A$5:$A$201,'Crop Chart'!$Y$5:$Y$201,,FALSE)</f>
        <v/>
      </c>
      <c r="I297" s="951" t="str">
        <f t="array" ref="I297">XLOOKUP($A297,'Crop Chart'!$A$5:$A$201,'Crop Chart'!$X$5:$X$201,,FALSE)</f>
        <v/>
      </c>
      <c r="J297" s="951" t="str">
        <f t="array" ref="J297">'Crop Chart'!$H$2*12*B297/D297/F297*XLOOKUP(A297,'Crop Chart'!$A$5:$A$203,'Crop Chart'!$T$5:$T$203,,0)</f>
        <v>#DIV/0!</v>
      </c>
      <c r="K297" s="952" t="str">
        <f t="array" ref="K297">XLOOKUP($A297,'Crop Chart'!$A$5:$A$201,'Crop Chart'!$U$5:$U$201,,FALSE)</f>
        <v/>
      </c>
      <c r="L297" s="952" t="str">
        <f t="array" ref="L297">XLOOKUP($A297,'Crop Chart'!$A$5:$A$201,'Crop Chart'!$V$5:$V$201,,FALSE)</f>
        <v/>
      </c>
      <c r="M297" s="951" t="str">
        <f t="array" ref="M297">XLOOKUP($A297,'Crop Chart'!$A$5:$A$201,'Crop Chart'!$W$5:$W$201,,FALSE)</f>
        <v/>
      </c>
      <c r="N297" s="951" t="str">
        <f t="array" ref="N297">XLOOKUP($A297,'Crop Chart'!$A$5:$A$201,'Crop Chart'!$AA$5:$AA$201,,FALSE)</f>
        <v/>
      </c>
    </row>
    <row r="298" ht="15.75" customHeight="1">
      <c r="A298" s="884"/>
      <c r="B298" s="951" t="str">
        <f t="array" ref="B298">XLOOKUP($A298,'Crop Chart'!$A$5:$A$201,'Crop Chart'!$C$5:$C$201,,FALSE)</f>
        <v/>
      </c>
      <c r="C298" s="952" t="str">
        <f t="array" ref="C298">XLOOKUP($A298,'Crop Chart'!$A$5:$A$201,'Crop Chart'!$D$5:$D$201,,FALSE)</f>
        <v/>
      </c>
      <c r="D298" s="952" t="str">
        <f t="array" ref="D298">XLOOKUP($A298,'Crop Chart'!$A$5:$A$201,'Crop Chart'!$E$5:$E$201,,FALSE)</f>
        <v/>
      </c>
      <c r="E298" s="951" t="str">
        <f t="array" ref="E298">XLOOKUP($A298,'Crop Chart'!$A$5:$A$201,'Crop Chart'!$I$5:$I$201,,FALSE)</f>
        <v/>
      </c>
      <c r="F298" s="951" t="str">
        <f t="array" ref="F298">XLOOKUP($A298,'Crop Chart'!$A$5:$A$201,'Crop Chart'!$P$5:$P$201,,FALSE)</f>
        <v/>
      </c>
      <c r="G298" s="951" t="str">
        <f t="array" ref="G298">XLOOKUP($A298,'Crop Chart'!$A$5:$A$201,'Crop Chart'!$Q$5:$Q$201,,FALSE)</f>
        <v/>
      </c>
      <c r="H298" s="951" t="str">
        <f t="array" ref="H298">XLOOKUP($A298,'Crop Chart'!$A$5:$A$201,'Crop Chart'!$Y$5:$Y$201,,FALSE)</f>
        <v/>
      </c>
      <c r="I298" s="951" t="str">
        <f t="array" ref="I298">XLOOKUP($A298,'Crop Chart'!$A$5:$A$201,'Crop Chart'!$X$5:$X$201,,FALSE)</f>
        <v/>
      </c>
      <c r="J298" s="951" t="str">
        <f t="array" ref="J298">'Crop Chart'!$H$2*12*B298/D298/F298*XLOOKUP(A298,'Crop Chart'!$A$5:$A$203,'Crop Chart'!$T$5:$T$203,,0)</f>
        <v>#DIV/0!</v>
      </c>
      <c r="K298" s="952" t="str">
        <f t="array" ref="K298">XLOOKUP($A298,'Crop Chart'!$A$5:$A$201,'Crop Chart'!$U$5:$U$201,,FALSE)</f>
        <v/>
      </c>
      <c r="L298" s="952" t="str">
        <f t="array" ref="L298">XLOOKUP($A298,'Crop Chart'!$A$5:$A$201,'Crop Chart'!$V$5:$V$201,,FALSE)</f>
        <v/>
      </c>
      <c r="M298" s="951" t="str">
        <f t="array" ref="M298">XLOOKUP($A298,'Crop Chart'!$A$5:$A$201,'Crop Chart'!$W$5:$W$201,,FALSE)</f>
        <v/>
      </c>
      <c r="N298" s="951" t="str">
        <f t="array" ref="N298">XLOOKUP($A298,'Crop Chart'!$A$5:$A$201,'Crop Chart'!$AA$5:$AA$201,,FALSE)</f>
        <v/>
      </c>
    </row>
    <row r="299" ht="15.75" customHeight="1">
      <c r="A299" s="884"/>
      <c r="B299" s="951" t="str">
        <f t="array" ref="B299">XLOOKUP($A299,'Crop Chart'!$A$5:$A$201,'Crop Chart'!$C$5:$C$201,,FALSE)</f>
        <v/>
      </c>
      <c r="C299" s="952" t="str">
        <f t="array" ref="C299">XLOOKUP($A299,'Crop Chart'!$A$5:$A$201,'Crop Chart'!$D$5:$D$201,,FALSE)</f>
        <v/>
      </c>
      <c r="D299" s="952" t="str">
        <f t="array" ref="D299">XLOOKUP($A299,'Crop Chart'!$A$5:$A$201,'Crop Chart'!$E$5:$E$201,,FALSE)</f>
        <v/>
      </c>
      <c r="E299" s="951" t="str">
        <f t="array" ref="E299">XLOOKUP($A299,'Crop Chart'!$A$5:$A$201,'Crop Chart'!$I$5:$I$201,,FALSE)</f>
        <v/>
      </c>
      <c r="F299" s="951" t="str">
        <f t="array" ref="F299">XLOOKUP($A299,'Crop Chart'!$A$5:$A$201,'Crop Chart'!$P$5:$P$201,,FALSE)</f>
        <v/>
      </c>
      <c r="G299" s="951" t="str">
        <f t="array" ref="G299">XLOOKUP($A299,'Crop Chart'!$A$5:$A$201,'Crop Chart'!$Q$5:$Q$201,,FALSE)</f>
        <v/>
      </c>
      <c r="H299" s="951" t="str">
        <f t="array" ref="H299">XLOOKUP($A299,'Crop Chart'!$A$5:$A$201,'Crop Chart'!$Y$5:$Y$201,,FALSE)</f>
        <v/>
      </c>
      <c r="I299" s="951" t="str">
        <f t="array" ref="I299">XLOOKUP($A299,'Crop Chart'!$A$5:$A$201,'Crop Chart'!$X$5:$X$201,,FALSE)</f>
        <v/>
      </c>
      <c r="J299" s="951" t="str">
        <f t="array" ref="J299">'Crop Chart'!$H$2*12*B299/D299/F299*XLOOKUP(A299,'Crop Chart'!$A$5:$A$203,'Crop Chart'!$T$5:$T$203,,0)</f>
        <v>#DIV/0!</v>
      </c>
      <c r="K299" s="952" t="str">
        <f t="array" ref="K299">XLOOKUP($A299,'Crop Chart'!$A$5:$A$201,'Crop Chart'!$U$5:$U$201,,FALSE)</f>
        <v/>
      </c>
      <c r="L299" s="952" t="str">
        <f t="array" ref="L299">XLOOKUP($A299,'Crop Chart'!$A$5:$A$201,'Crop Chart'!$V$5:$V$201,,FALSE)</f>
        <v/>
      </c>
      <c r="M299" s="951" t="str">
        <f t="array" ref="M299">XLOOKUP($A299,'Crop Chart'!$A$5:$A$201,'Crop Chart'!$W$5:$W$201,,FALSE)</f>
        <v/>
      </c>
      <c r="N299" s="951" t="str">
        <f t="array" ref="N299">XLOOKUP($A299,'Crop Chart'!$A$5:$A$201,'Crop Chart'!$AA$5:$AA$201,,FALSE)</f>
        <v/>
      </c>
    </row>
    <row r="300" ht="15.75" customHeight="1">
      <c r="A300" s="884"/>
      <c r="B300" s="951" t="str">
        <f t="array" ref="B300">XLOOKUP($A300,'Crop Chart'!$A$5:$A$201,'Crop Chart'!$C$5:$C$201,,FALSE)</f>
        <v/>
      </c>
      <c r="C300" s="952" t="str">
        <f t="array" ref="C300">XLOOKUP($A300,'Crop Chart'!$A$5:$A$201,'Crop Chart'!$D$5:$D$201,,FALSE)</f>
        <v/>
      </c>
      <c r="D300" s="952" t="str">
        <f t="array" ref="D300">XLOOKUP($A300,'Crop Chart'!$A$5:$A$201,'Crop Chart'!$E$5:$E$201,,FALSE)</f>
        <v/>
      </c>
      <c r="E300" s="951" t="str">
        <f t="array" ref="E300">XLOOKUP($A300,'Crop Chart'!$A$5:$A$201,'Crop Chart'!$I$5:$I$201,,FALSE)</f>
        <v/>
      </c>
      <c r="F300" s="951" t="str">
        <f t="array" ref="F300">XLOOKUP($A300,'Crop Chart'!$A$5:$A$201,'Crop Chart'!$P$5:$P$201,,FALSE)</f>
        <v/>
      </c>
      <c r="G300" s="951" t="str">
        <f t="array" ref="G300">XLOOKUP($A300,'Crop Chart'!$A$5:$A$201,'Crop Chart'!$Q$5:$Q$201,,FALSE)</f>
        <v/>
      </c>
      <c r="H300" s="951" t="str">
        <f t="array" ref="H300">XLOOKUP($A300,'Crop Chart'!$A$5:$A$201,'Crop Chart'!$Y$5:$Y$201,,FALSE)</f>
        <v/>
      </c>
      <c r="I300" s="951" t="str">
        <f t="array" ref="I300">XLOOKUP($A300,'Crop Chart'!$A$5:$A$201,'Crop Chart'!$X$5:$X$201,,FALSE)</f>
        <v/>
      </c>
      <c r="J300" s="951" t="str">
        <f t="array" ref="J300">'Crop Chart'!$H$2*12*B300/D300/F300*XLOOKUP(A300,'Crop Chart'!$A$5:$A$203,'Crop Chart'!$T$5:$T$203,,0)</f>
        <v>#DIV/0!</v>
      </c>
      <c r="K300" s="952" t="str">
        <f t="array" ref="K300">XLOOKUP($A300,'Crop Chart'!$A$5:$A$201,'Crop Chart'!$U$5:$U$201,,FALSE)</f>
        <v/>
      </c>
      <c r="L300" s="952" t="str">
        <f t="array" ref="L300">XLOOKUP($A300,'Crop Chart'!$A$5:$A$201,'Crop Chart'!$V$5:$V$201,,FALSE)</f>
        <v/>
      </c>
      <c r="M300" s="951" t="str">
        <f t="array" ref="M300">XLOOKUP($A300,'Crop Chart'!$A$5:$A$201,'Crop Chart'!$W$5:$W$201,,FALSE)</f>
        <v/>
      </c>
      <c r="N300" s="951" t="str">
        <f t="array" ref="N300">XLOOKUP($A300,'Crop Chart'!$A$5:$A$201,'Crop Chart'!$AA$5:$AA$201,,FALSE)</f>
        <v/>
      </c>
    </row>
    <row r="301" ht="15.75" customHeight="1">
      <c r="A301" s="884"/>
      <c r="B301" s="951" t="str">
        <f t="array" ref="B301">XLOOKUP($A301,'Crop Chart'!$A$5:$A$201,'Crop Chart'!$C$5:$C$201,,FALSE)</f>
        <v/>
      </c>
      <c r="C301" s="952" t="str">
        <f t="array" ref="C301">XLOOKUP($A301,'Crop Chart'!$A$5:$A$201,'Crop Chart'!$D$5:$D$201,,FALSE)</f>
        <v/>
      </c>
      <c r="D301" s="952" t="str">
        <f t="array" ref="D301">XLOOKUP($A301,'Crop Chart'!$A$5:$A$201,'Crop Chart'!$E$5:$E$201,,FALSE)</f>
        <v/>
      </c>
      <c r="E301" s="951" t="str">
        <f t="array" ref="E301">XLOOKUP($A301,'Crop Chart'!$A$5:$A$201,'Crop Chart'!$I$5:$I$201,,FALSE)</f>
        <v/>
      </c>
      <c r="F301" s="951" t="str">
        <f t="array" ref="F301">XLOOKUP($A301,'Crop Chart'!$A$5:$A$201,'Crop Chart'!$P$5:$P$201,,FALSE)</f>
        <v/>
      </c>
      <c r="G301" s="951" t="str">
        <f t="array" ref="G301">XLOOKUP($A301,'Crop Chart'!$A$5:$A$201,'Crop Chart'!$Q$5:$Q$201,,FALSE)</f>
        <v/>
      </c>
      <c r="H301" s="951" t="str">
        <f t="array" ref="H301">XLOOKUP($A301,'Crop Chart'!$A$5:$A$201,'Crop Chart'!$Y$5:$Y$201,,FALSE)</f>
        <v/>
      </c>
      <c r="I301" s="951" t="str">
        <f t="array" ref="I301">XLOOKUP($A301,'Crop Chart'!$A$5:$A$201,'Crop Chart'!$X$5:$X$201,,FALSE)</f>
        <v/>
      </c>
      <c r="J301" s="951" t="str">
        <f t="array" ref="J301">'Crop Chart'!$H$2*12*B301/D301/F301*XLOOKUP(A301,'Crop Chart'!$A$5:$A$203,'Crop Chart'!$T$5:$T$203,,0)</f>
        <v>#DIV/0!</v>
      </c>
      <c r="K301" s="952" t="str">
        <f t="array" ref="K301">XLOOKUP($A301,'Crop Chart'!$A$5:$A$201,'Crop Chart'!$U$5:$U$201,,FALSE)</f>
        <v/>
      </c>
      <c r="L301" s="952" t="str">
        <f t="array" ref="L301">XLOOKUP($A301,'Crop Chart'!$A$5:$A$201,'Crop Chart'!$V$5:$V$201,,FALSE)</f>
        <v/>
      </c>
      <c r="M301" s="951" t="str">
        <f t="array" ref="M301">XLOOKUP($A301,'Crop Chart'!$A$5:$A$201,'Crop Chart'!$W$5:$W$201,,FALSE)</f>
        <v/>
      </c>
      <c r="N301" s="951" t="str">
        <f t="array" ref="N301">XLOOKUP($A301,'Crop Chart'!$A$5:$A$201,'Crop Chart'!$AA$5:$AA$201,,FALSE)</f>
        <v/>
      </c>
    </row>
    <row r="302" ht="15.75" customHeight="1">
      <c r="A302" s="884"/>
      <c r="B302" s="951" t="str">
        <f t="array" ref="B302">XLOOKUP($A302,'Crop Chart'!$A$5:$A$201,'Crop Chart'!$C$5:$C$201,,FALSE)</f>
        <v/>
      </c>
      <c r="C302" s="952" t="str">
        <f t="array" ref="C302">XLOOKUP($A302,'Crop Chart'!$A$5:$A$201,'Crop Chart'!$D$5:$D$201,,FALSE)</f>
        <v/>
      </c>
      <c r="D302" s="952" t="str">
        <f t="array" ref="D302">XLOOKUP($A302,'Crop Chart'!$A$5:$A$201,'Crop Chart'!$E$5:$E$201,,FALSE)</f>
        <v/>
      </c>
      <c r="E302" s="951" t="str">
        <f t="array" ref="E302">XLOOKUP($A302,'Crop Chart'!$A$5:$A$201,'Crop Chart'!$I$5:$I$201,,FALSE)</f>
        <v/>
      </c>
      <c r="F302" s="951" t="str">
        <f t="array" ref="F302">XLOOKUP($A302,'Crop Chart'!$A$5:$A$201,'Crop Chart'!$P$5:$P$201,,FALSE)</f>
        <v/>
      </c>
      <c r="G302" s="951" t="str">
        <f t="array" ref="G302">XLOOKUP($A302,'Crop Chart'!$A$5:$A$201,'Crop Chart'!$Q$5:$Q$201,,FALSE)</f>
        <v/>
      </c>
      <c r="H302" s="951" t="str">
        <f t="array" ref="H302">XLOOKUP($A302,'Crop Chart'!$A$5:$A$201,'Crop Chart'!$Y$5:$Y$201,,FALSE)</f>
        <v/>
      </c>
      <c r="I302" s="951" t="str">
        <f t="array" ref="I302">XLOOKUP($A302,'Crop Chart'!$A$5:$A$201,'Crop Chart'!$X$5:$X$201,,FALSE)</f>
        <v/>
      </c>
      <c r="J302" s="951" t="str">
        <f t="array" ref="J302">'Crop Chart'!$H$2*12*B302/D302/F302*XLOOKUP(A302,'Crop Chart'!$A$5:$A$203,'Crop Chart'!$T$5:$T$203,,0)</f>
        <v>#DIV/0!</v>
      </c>
      <c r="K302" s="952" t="str">
        <f t="array" ref="K302">XLOOKUP($A302,'Crop Chart'!$A$5:$A$201,'Crop Chart'!$U$5:$U$201,,FALSE)</f>
        <v/>
      </c>
      <c r="L302" s="952" t="str">
        <f t="array" ref="L302">XLOOKUP($A302,'Crop Chart'!$A$5:$A$201,'Crop Chart'!$V$5:$V$201,,FALSE)</f>
        <v/>
      </c>
      <c r="M302" s="951" t="str">
        <f t="array" ref="M302">XLOOKUP($A302,'Crop Chart'!$A$5:$A$201,'Crop Chart'!$W$5:$W$201,,FALSE)</f>
        <v/>
      </c>
      <c r="N302" s="951" t="str">
        <f t="array" ref="N302">XLOOKUP($A302,'Crop Chart'!$A$5:$A$201,'Crop Chart'!$AA$5:$AA$201,,FALSE)</f>
        <v/>
      </c>
    </row>
    <row r="303" ht="15.75" customHeight="1">
      <c r="A303" s="884"/>
      <c r="B303" s="951" t="str">
        <f t="array" ref="B303">XLOOKUP($A303,'Crop Chart'!$A$5:$A$201,'Crop Chart'!$C$5:$C$201,,FALSE)</f>
        <v/>
      </c>
      <c r="C303" s="952" t="str">
        <f t="array" ref="C303">XLOOKUP($A303,'Crop Chart'!$A$5:$A$201,'Crop Chart'!$D$5:$D$201,,FALSE)</f>
        <v/>
      </c>
      <c r="D303" s="952" t="str">
        <f t="array" ref="D303">XLOOKUP($A303,'Crop Chart'!$A$5:$A$201,'Crop Chart'!$E$5:$E$201,,FALSE)</f>
        <v/>
      </c>
      <c r="E303" s="951" t="str">
        <f t="array" ref="E303">XLOOKUP($A303,'Crop Chart'!$A$5:$A$201,'Crop Chart'!$I$5:$I$201,,FALSE)</f>
        <v/>
      </c>
      <c r="F303" s="951" t="str">
        <f t="array" ref="F303">XLOOKUP($A303,'Crop Chart'!$A$5:$A$201,'Crop Chart'!$P$5:$P$201,,FALSE)</f>
        <v/>
      </c>
      <c r="G303" s="951" t="str">
        <f t="array" ref="G303">XLOOKUP($A303,'Crop Chart'!$A$5:$A$201,'Crop Chart'!$Q$5:$Q$201,,FALSE)</f>
        <v/>
      </c>
      <c r="H303" s="951" t="str">
        <f t="array" ref="H303">XLOOKUP($A303,'Crop Chart'!$A$5:$A$201,'Crop Chart'!$Y$5:$Y$201,,FALSE)</f>
        <v/>
      </c>
      <c r="I303" s="951" t="str">
        <f t="array" ref="I303">XLOOKUP($A303,'Crop Chart'!$A$5:$A$201,'Crop Chart'!$X$5:$X$201,,FALSE)</f>
        <v/>
      </c>
      <c r="J303" s="951" t="str">
        <f t="array" ref="J303">'Crop Chart'!$H$2*12*B303/D303/F303*XLOOKUP(A303,'Crop Chart'!$A$5:$A$203,'Crop Chart'!$T$5:$T$203,,0)</f>
        <v>#DIV/0!</v>
      </c>
      <c r="K303" s="952" t="str">
        <f t="array" ref="K303">XLOOKUP($A303,'Crop Chart'!$A$5:$A$201,'Crop Chart'!$U$5:$U$201,,FALSE)</f>
        <v/>
      </c>
      <c r="L303" s="952" t="str">
        <f t="array" ref="L303">XLOOKUP($A303,'Crop Chart'!$A$5:$A$201,'Crop Chart'!$V$5:$V$201,,FALSE)</f>
        <v/>
      </c>
      <c r="M303" s="951" t="str">
        <f t="array" ref="M303">XLOOKUP($A303,'Crop Chart'!$A$5:$A$201,'Crop Chart'!$W$5:$W$201,,FALSE)</f>
        <v/>
      </c>
      <c r="N303" s="951" t="str">
        <f t="array" ref="N303">XLOOKUP($A303,'Crop Chart'!$A$5:$A$201,'Crop Chart'!$AA$5:$AA$201,,FALSE)</f>
        <v/>
      </c>
    </row>
    <row r="304" ht="15.75" customHeight="1">
      <c r="A304" s="884"/>
      <c r="B304" s="951" t="str">
        <f t="array" ref="B304">XLOOKUP($A304,'Crop Chart'!$A$5:$A$201,'Crop Chart'!$C$5:$C$201,,FALSE)</f>
        <v/>
      </c>
      <c r="C304" s="952" t="str">
        <f t="array" ref="C304">XLOOKUP($A304,'Crop Chart'!$A$5:$A$201,'Crop Chart'!$D$5:$D$201,,FALSE)</f>
        <v/>
      </c>
      <c r="D304" s="952" t="str">
        <f t="array" ref="D304">XLOOKUP($A304,'Crop Chart'!$A$5:$A$201,'Crop Chart'!$E$5:$E$201,,FALSE)</f>
        <v/>
      </c>
      <c r="E304" s="951" t="str">
        <f t="array" ref="E304">XLOOKUP($A304,'Crop Chart'!$A$5:$A$201,'Crop Chart'!$I$5:$I$201,,FALSE)</f>
        <v/>
      </c>
      <c r="F304" s="951" t="str">
        <f t="array" ref="F304">XLOOKUP($A304,'Crop Chart'!$A$5:$A$201,'Crop Chart'!$P$5:$P$201,,FALSE)</f>
        <v/>
      </c>
      <c r="G304" s="951" t="str">
        <f t="array" ref="G304">XLOOKUP($A304,'Crop Chart'!$A$5:$A$201,'Crop Chart'!$Q$5:$Q$201,,FALSE)</f>
        <v/>
      </c>
      <c r="H304" s="951" t="str">
        <f t="array" ref="H304">XLOOKUP($A304,'Crop Chart'!$A$5:$A$201,'Crop Chart'!$Y$5:$Y$201,,FALSE)</f>
        <v/>
      </c>
      <c r="I304" s="951" t="str">
        <f t="array" ref="I304">XLOOKUP($A304,'Crop Chart'!$A$5:$A$201,'Crop Chart'!$X$5:$X$201,,FALSE)</f>
        <v/>
      </c>
      <c r="J304" s="951" t="str">
        <f t="array" ref="J304">'Crop Chart'!$H$2*12*B304/D304/F304*XLOOKUP(A304,'Crop Chart'!$A$5:$A$203,'Crop Chart'!$T$5:$T$203,,0)</f>
        <v>#DIV/0!</v>
      </c>
      <c r="K304" s="952" t="str">
        <f t="array" ref="K304">XLOOKUP($A304,'Crop Chart'!$A$5:$A$201,'Crop Chart'!$U$5:$U$201,,FALSE)</f>
        <v/>
      </c>
      <c r="L304" s="952" t="str">
        <f t="array" ref="L304">XLOOKUP($A304,'Crop Chart'!$A$5:$A$201,'Crop Chart'!$V$5:$V$201,,FALSE)</f>
        <v/>
      </c>
      <c r="M304" s="951" t="str">
        <f t="array" ref="M304">XLOOKUP($A304,'Crop Chart'!$A$5:$A$201,'Crop Chart'!$W$5:$W$201,,FALSE)</f>
        <v/>
      </c>
      <c r="N304" s="951" t="str">
        <f t="array" ref="N304">XLOOKUP($A304,'Crop Chart'!$A$5:$A$201,'Crop Chart'!$AA$5:$AA$201,,FALSE)</f>
        <v/>
      </c>
    </row>
    <row r="305" ht="15.75" customHeight="1">
      <c r="A305" s="884"/>
      <c r="B305" s="951" t="str">
        <f t="array" ref="B305">XLOOKUP($A305,'Crop Chart'!$A$5:$A$201,'Crop Chart'!$C$5:$C$201,,FALSE)</f>
        <v/>
      </c>
      <c r="C305" s="952" t="str">
        <f t="array" ref="C305">XLOOKUP($A305,'Crop Chart'!$A$5:$A$201,'Crop Chart'!$D$5:$D$201,,FALSE)</f>
        <v/>
      </c>
      <c r="D305" s="952" t="str">
        <f t="array" ref="D305">XLOOKUP($A305,'Crop Chart'!$A$5:$A$201,'Crop Chart'!$E$5:$E$201,,FALSE)</f>
        <v/>
      </c>
      <c r="E305" s="951" t="str">
        <f t="array" ref="E305">XLOOKUP($A305,'Crop Chart'!$A$5:$A$201,'Crop Chart'!$I$5:$I$201,,FALSE)</f>
        <v/>
      </c>
      <c r="F305" s="951" t="str">
        <f t="array" ref="F305">XLOOKUP($A305,'Crop Chart'!$A$5:$A$201,'Crop Chart'!$P$5:$P$201,,FALSE)</f>
        <v/>
      </c>
      <c r="G305" s="951" t="str">
        <f t="array" ref="G305">XLOOKUP($A305,'Crop Chart'!$A$5:$A$201,'Crop Chart'!$Q$5:$Q$201,,FALSE)</f>
        <v/>
      </c>
      <c r="H305" s="951" t="str">
        <f t="array" ref="H305">XLOOKUP($A305,'Crop Chart'!$A$5:$A$201,'Crop Chart'!$Y$5:$Y$201,,FALSE)</f>
        <v/>
      </c>
      <c r="I305" s="951" t="str">
        <f t="array" ref="I305">XLOOKUP($A305,'Crop Chart'!$A$5:$A$201,'Crop Chart'!$X$5:$X$201,,FALSE)</f>
        <v/>
      </c>
      <c r="J305" s="951" t="str">
        <f t="array" ref="J305">'Crop Chart'!$H$2*12*B305/D305/F305*XLOOKUP(A305,'Crop Chart'!$A$5:$A$203,'Crop Chart'!$T$5:$T$203,,0)</f>
        <v>#DIV/0!</v>
      </c>
      <c r="K305" s="952" t="str">
        <f t="array" ref="K305">XLOOKUP($A305,'Crop Chart'!$A$5:$A$201,'Crop Chart'!$U$5:$U$201,,FALSE)</f>
        <v/>
      </c>
      <c r="L305" s="952" t="str">
        <f t="array" ref="L305">XLOOKUP($A305,'Crop Chart'!$A$5:$A$201,'Crop Chart'!$V$5:$V$201,,FALSE)</f>
        <v/>
      </c>
      <c r="M305" s="951" t="str">
        <f t="array" ref="M305">XLOOKUP($A305,'Crop Chart'!$A$5:$A$201,'Crop Chart'!$W$5:$W$201,,FALSE)</f>
        <v/>
      </c>
      <c r="N305" s="951" t="str">
        <f t="array" ref="N305">XLOOKUP($A305,'Crop Chart'!$A$5:$A$201,'Crop Chart'!$AA$5:$AA$201,,FALSE)</f>
        <v/>
      </c>
    </row>
    <row r="306" ht="15.75" customHeight="1">
      <c r="A306" s="884"/>
      <c r="B306" s="951" t="str">
        <f t="array" ref="B306">XLOOKUP($A306,'Crop Chart'!$A$5:$A$201,'Crop Chart'!$C$5:$C$201,,FALSE)</f>
        <v/>
      </c>
      <c r="C306" s="952" t="str">
        <f t="array" ref="C306">XLOOKUP($A306,'Crop Chart'!$A$5:$A$201,'Crop Chart'!$D$5:$D$201,,FALSE)</f>
        <v/>
      </c>
      <c r="D306" s="952" t="str">
        <f t="array" ref="D306">XLOOKUP($A306,'Crop Chart'!$A$5:$A$201,'Crop Chart'!$E$5:$E$201,,FALSE)</f>
        <v/>
      </c>
      <c r="E306" s="951" t="str">
        <f t="array" ref="E306">XLOOKUP($A306,'Crop Chart'!$A$5:$A$201,'Crop Chart'!$I$5:$I$201,,FALSE)</f>
        <v/>
      </c>
      <c r="F306" s="951" t="str">
        <f t="array" ref="F306">XLOOKUP($A306,'Crop Chart'!$A$5:$A$201,'Crop Chart'!$P$5:$P$201,,FALSE)</f>
        <v/>
      </c>
      <c r="G306" s="951" t="str">
        <f t="array" ref="G306">XLOOKUP($A306,'Crop Chart'!$A$5:$A$201,'Crop Chart'!$Q$5:$Q$201,,FALSE)</f>
        <v/>
      </c>
      <c r="H306" s="951" t="str">
        <f t="array" ref="H306">XLOOKUP($A306,'Crop Chart'!$A$5:$A$201,'Crop Chart'!$Y$5:$Y$201,,FALSE)</f>
        <v/>
      </c>
      <c r="I306" s="951" t="str">
        <f t="array" ref="I306">XLOOKUP($A306,'Crop Chart'!$A$5:$A$201,'Crop Chart'!$X$5:$X$201,,FALSE)</f>
        <v/>
      </c>
      <c r="J306" s="951" t="str">
        <f t="array" ref="J306">'Crop Chart'!$H$2*12*B306/D306/F306*XLOOKUP(A306,'Crop Chart'!$A$5:$A$203,'Crop Chart'!$T$5:$T$203,,0)</f>
        <v>#DIV/0!</v>
      </c>
      <c r="K306" s="952" t="str">
        <f t="array" ref="K306">XLOOKUP($A306,'Crop Chart'!$A$5:$A$201,'Crop Chart'!$U$5:$U$201,,FALSE)</f>
        <v/>
      </c>
      <c r="L306" s="952" t="str">
        <f t="array" ref="L306">XLOOKUP($A306,'Crop Chart'!$A$5:$A$201,'Crop Chart'!$V$5:$V$201,,FALSE)</f>
        <v/>
      </c>
      <c r="M306" s="951" t="str">
        <f t="array" ref="M306">XLOOKUP($A306,'Crop Chart'!$A$5:$A$201,'Crop Chart'!$W$5:$W$201,,FALSE)</f>
        <v/>
      </c>
      <c r="N306" s="951" t="str">
        <f t="array" ref="N306">XLOOKUP($A306,'Crop Chart'!$A$5:$A$201,'Crop Chart'!$AA$5:$AA$201,,FALSE)</f>
        <v/>
      </c>
    </row>
    <row r="307" ht="15.75" customHeight="1">
      <c r="A307" s="884"/>
      <c r="B307" s="951" t="str">
        <f t="array" ref="B307">XLOOKUP($A307,'Crop Chart'!$A$5:$A$201,'Crop Chart'!$C$5:$C$201,,FALSE)</f>
        <v/>
      </c>
      <c r="C307" s="952" t="str">
        <f t="array" ref="C307">XLOOKUP($A307,'Crop Chart'!$A$5:$A$201,'Crop Chart'!$D$5:$D$201,,FALSE)</f>
        <v/>
      </c>
      <c r="D307" s="952" t="str">
        <f t="array" ref="D307">XLOOKUP($A307,'Crop Chart'!$A$5:$A$201,'Crop Chart'!$E$5:$E$201,,FALSE)</f>
        <v/>
      </c>
      <c r="E307" s="951" t="str">
        <f t="array" ref="E307">XLOOKUP($A307,'Crop Chart'!$A$5:$A$201,'Crop Chart'!$I$5:$I$201,,FALSE)</f>
        <v/>
      </c>
      <c r="F307" s="951" t="str">
        <f t="array" ref="F307">XLOOKUP($A307,'Crop Chart'!$A$5:$A$201,'Crop Chart'!$P$5:$P$201,,FALSE)</f>
        <v/>
      </c>
      <c r="G307" s="951" t="str">
        <f t="array" ref="G307">XLOOKUP($A307,'Crop Chart'!$A$5:$A$201,'Crop Chart'!$Q$5:$Q$201,,FALSE)</f>
        <v/>
      </c>
      <c r="H307" s="951" t="str">
        <f t="array" ref="H307">XLOOKUP($A307,'Crop Chart'!$A$5:$A$201,'Crop Chart'!$Y$5:$Y$201,,FALSE)</f>
        <v/>
      </c>
      <c r="I307" s="951" t="str">
        <f t="array" ref="I307">XLOOKUP($A307,'Crop Chart'!$A$5:$A$201,'Crop Chart'!$X$5:$X$201,,FALSE)</f>
        <v/>
      </c>
      <c r="J307" s="951" t="str">
        <f t="array" ref="J307">'Crop Chart'!$H$2*12*B307/D307/F307*XLOOKUP(A307,'Crop Chart'!$A$5:$A$203,'Crop Chart'!$T$5:$T$203,,0)</f>
        <v>#DIV/0!</v>
      </c>
      <c r="K307" s="952" t="str">
        <f t="array" ref="K307">XLOOKUP($A307,'Crop Chart'!$A$5:$A$201,'Crop Chart'!$U$5:$U$201,,FALSE)</f>
        <v/>
      </c>
      <c r="L307" s="952" t="str">
        <f t="array" ref="L307">XLOOKUP($A307,'Crop Chart'!$A$5:$A$201,'Crop Chart'!$V$5:$V$201,,FALSE)</f>
        <v/>
      </c>
      <c r="M307" s="951" t="str">
        <f t="array" ref="M307">XLOOKUP($A307,'Crop Chart'!$A$5:$A$201,'Crop Chart'!$W$5:$W$201,,FALSE)</f>
        <v/>
      </c>
      <c r="N307" s="951" t="str">
        <f t="array" ref="N307">XLOOKUP($A307,'Crop Chart'!$A$5:$A$201,'Crop Chart'!$AA$5:$AA$201,,FALSE)</f>
        <v/>
      </c>
    </row>
    <row r="308" ht="15.75" customHeight="1">
      <c r="A308" s="884"/>
      <c r="B308" s="951" t="str">
        <f t="array" ref="B308">XLOOKUP($A308,'Crop Chart'!$A$5:$A$201,'Crop Chart'!$C$5:$C$201,,FALSE)</f>
        <v/>
      </c>
      <c r="C308" s="952" t="str">
        <f t="array" ref="C308">XLOOKUP($A308,'Crop Chart'!$A$5:$A$201,'Crop Chart'!$D$5:$D$201,,FALSE)</f>
        <v/>
      </c>
      <c r="D308" s="952" t="str">
        <f t="array" ref="D308">XLOOKUP($A308,'Crop Chart'!$A$5:$A$201,'Crop Chart'!$E$5:$E$201,,FALSE)</f>
        <v/>
      </c>
      <c r="E308" s="951" t="str">
        <f t="array" ref="E308">XLOOKUP($A308,'Crop Chart'!$A$5:$A$201,'Crop Chart'!$I$5:$I$201,,FALSE)</f>
        <v/>
      </c>
      <c r="F308" s="951" t="str">
        <f t="array" ref="F308">XLOOKUP($A308,'Crop Chart'!$A$5:$A$201,'Crop Chart'!$P$5:$P$201,,FALSE)</f>
        <v/>
      </c>
      <c r="G308" s="951" t="str">
        <f t="array" ref="G308">XLOOKUP($A308,'Crop Chart'!$A$5:$A$201,'Crop Chart'!$Q$5:$Q$201,,FALSE)</f>
        <v/>
      </c>
      <c r="H308" s="951" t="str">
        <f t="array" ref="H308">XLOOKUP($A308,'Crop Chart'!$A$5:$A$201,'Crop Chart'!$Y$5:$Y$201,,FALSE)</f>
        <v/>
      </c>
      <c r="I308" s="951" t="str">
        <f t="array" ref="I308">XLOOKUP($A308,'Crop Chart'!$A$5:$A$201,'Crop Chart'!$X$5:$X$201,,FALSE)</f>
        <v/>
      </c>
      <c r="J308" s="951" t="str">
        <f t="array" ref="J308">'Crop Chart'!$H$2*12*B308/D308/F308*XLOOKUP(A308,'Crop Chart'!$A$5:$A$203,'Crop Chart'!$T$5:$T$203,,0)</f>
        <v>#DIV/0!</v>
      </c>
      <c r="K308" s="952" t="str">
        <f t="array" ref="K308">XLOOKUP($A308,'Crop Chart'!$A$5:$A$201,'Crop Chart'!$U$5:$U$201,,FALSE)</f>
        <v/>
      </c>
      <c r="L308" s="952" t="str">
        <f t="array" ref="L308">XLOOKUP($A308,'Crop Chart'!$A$5:$A$201,'Crop Chart'!$V$5:$V$201,,FALSE)</f>
        <v/>
      </c>
      <c r="M308" s="951" t="str">
        <f t="array" ref="M308">XLOOKUP($A308,'Crop Chart'!$A$5:$A$201,'Crop Chart'!$W$5:$W$201,,FALSE)</f>
        <v/>
      </c>
      <c r="N308" s="951" t="str">
        <f t="array" ref="N308">XLOOKUP($A308,'Crop Chart'!$A$5:$A$201,'Crop Chart'!$AA$5:$AA$201,,FALSE)</f>
        <v/>
      </c>
    </row>
    <row r="309" ht="15.75" customHeight="1">
      <c r="A309" s="884"/>
      <c r="B309" s="951" t="str">
        <f t="array" ref="B309">XLOOKUP($A309,'Crop Chart'!$A$5:$A$201,'Crop Chart'!$C$5:$C$201,,FALSE)</f>
        <v/>
      </c>
      <c r="C309" s="952" t="str">
        <f t="array" ref="C309">XLOOKUP($A309,'Crop Chart'!$A$5:$A$201,'Crop Chart'!$D$5:$D$201,,FALSE)</f>
        <v/>
      </c>
      <c r="D309" s="952" t="str">
        <f t="array" ref="D309">XLOOKUP($A309,'Crop Chart'!$A$5:$A$201,'Crop Chart'!$E$5:$E$201,,FALSE)</f>
        <v/>
      </c>
      <c r="E309" s="951" t="str">
        <f t="array" ref="E309">XLOOKUP($A309,'Crop Chart'!$A$5:$A$201,'Crop Chart'!$I$5:$I$201,,FALSE)</f>
        <v/>
      </c>
      <c r="F309" s="951" t="str">
        <f t="array" ref="F309">XLOOKUP($A309,'Crop Chart'!$A$5:$A$201,'Crop Chart'!$P$5:$P$201,,FALSE)</f>
        <v/>
      </c>
      <c r="G309" s="951" t="str">
        <f t="array" ref="G309">XLOOKUP($A309,'Crop Chart'!$A$5:$A$201,'Crop Chart'!$Q$5:$Q$201,,FALSE)</f>
        <v/>
      </c>
      <c r="H309" s="951" t="str">
        <f t="array" ref="H309">XLOOKUP($A309,'Crop Chart'!$A$5:$A$201,'Crop Chart'!$Y$5:$Y$201,,FALSE)</f>
        <v/>
      </c>
      <c r="I309" s="951" t="str">
        <f t="array" ref="I309">XLOOKUP($A309,'Crop Chart'!$A$5:$A$201,'Crop Chart'!$X$5:$X$201,,FALSE)</f>
        <v/>
      </c>
      <c r="J309" s="951" t="str">
        <f t="array" ref="J309">'Crop Chart'!$H$2*12*B309/D309/F309*XLOOKUP(A309,'Crop Chart'!$A$5:$A$203,'Crop Chart'!$T$5:$T$203,,0)</f>
        <v>#DIV/0!</v>
      </c>
      <c r="K309" s="952" t="str">
        <f t="array" ref="K309">XLOOKUP($A309,'Crop Chart'!$A$5:$A$201,'Crop Chart'!$U$5:$U$201,,FALSE)</f>
        <v/>
      </c>
      <c r="L309" s="952" t="str">
        <f t="array" ref="L309">XLOOKUP($A309,'Crop Chart'!$A$5:$A$201,'Crop Chart'!$V$5:$V$201,,FALSE)</f>
        <v/>
      </c>
      <c r="M309" s="951" t="str">
        <f t="array" ref="M309">XLOOKUP($A309,'Crop Chart'!$A$5:$A$201,'Crop Chart'!$W$5:$W$201,,FALSE)</f>
        <v/>
      </c>
      <c r="N309" s="951" t="str">
        <f t="array" ref="N309">XLOOKUP($A309,'Crop Chart'!$A$5:$A$201,'Crop Chart'!$AA$5:$AA$201,,FALSE)</f>
        <v/>
      </c>
    </row>
    <row r="310" ht="15.75" customHeight="1">
      <c r="A310" s="884"/>
      <c r="B310" s="951" t="str">
        <f t="array" ref="B310">XLOOKUP($A310,'Crop Chart'!$A$5:$A$201,'Crop Chart'!$C$5:$C$201,,FALSE)</f>
        <v/>
      </c>
      <c r="C310" s="952" t="str">
        <f t="array" ref="C310">XLOOKUP($A310,'Crop Chart'!$A$5:$A$201,'Crop Chart'!$D$5:$D$201,,FALSE)</f>
        <v/>
      </c>
      <c r="D310" s="952" t="str">
        <f t="array" ref="D310">XLOOKUP($A310,'Crop Chart'!$A$5:$A$201,'Crop Chart'!$E$5:$E$201,,FALSE)</f>
        <v/>
      </c>
      <c r="E310" s="951" t="str">
        <f t="array" ref="E310">XLOOKUP($A310,'Crop Chart'!$A$5:$A$201,'Crop Chart'!$I$5:$I$201,,FALSE)</f>
        <v/>
      </c>
      <c r="F310" s="951" t="str">
        <f t="array" ref="F310">XLOOKUP($A310,'Crop Chart'!$A$5:$A$201,'Crop Chart'!$P$5:$P$201,,FALSE)</f>
        <v/>
      </c>
      <c r="G310" s="951" t="str">
        <f t="array" ref="G310">XLOOKUP($A310,'Crop Chart'!$A$5:$A$201,'Crop Chart'!$Q$5:$Q$201,,FALSE)</f>
        <v/>
      </c>
      <c r="H310" s="951" t="str">
        <f t="array" ref="H310">XLOOKUP($A310,'Crop Chart'!$A$5:$A$201,'Crop Chart'!$Y$5:$Y$201,,FALSE)</f>
        <v/>
      </c>
      <c r="I310" s="951" t="str">
        <f t="array" ref="I310">XLOOKUP($A310,'Crop Chart'!$A$5:$A$201,'Crop Chart'!$X$5:$X$201,,FALSE)</f>
        <v/>
      </c>
      <c r="J310" s="951" t="str">
        <f t="array" ref="J310">'Crop Chart'!$H$2*12*B310/D310/F310*XLOOKUP(A310,'Crop Chart'!$A$5:$A$203,'Crop Chart'!$T$5:$T$203,,0)</f>
        <v>#DIV/0!</v>
      </c>
      <c r="K310" s="952" t="str">
        <f t="array" ref="K310">XLOOKUP($A310,'Crop Chart'!$A$5:$A$201,'Crop Chart'!$U$5:$U$201,,FALSE)</f>
        <v/>
      </c>
      <c r="L310" s="952" t="str">
        <f t="array" ref="L310">XLOOKUP($A310,'Crop Chart'!$A$5:$A$201,'Crop Chart'!$V$5:$V$201,,FALSE)</f>
        <v/>
      </c>
      <c r="M310" s="951" t="str">
        <f t="array" ref="M310">XLOOKUP($A310,'Crop Chart'!$A$5:$A$201,'Crop Chart'!$W$5:$W$201,,FALSE)</f>
        <v/>
      </c>
      <c r="N310" s="951" t="str">
        <f t="array" ref="N310">XLOOKUP($A310,'Crop Chart'!$A$5:$A$201,'Crop Chart'!$AA$5:$AA$201,,FALSE)</f>
        <v/>
      </c>
    </row>
    <row r="311" ht="15.75" customHeight="1">
      <c r="A311" s="884"/>
      <c r="B311" s="951" t="str">
        <f t="array" ref="B311">XLOOKUP($A311,'Crop Chart'!$A$5:$A$201,'Crop Chart'!$C$5:$C$201,,FALSE)</f>
        <v/>
      </c>
      <c r="C311" s="952" t="str">
        <f t="array" ref="C311">XLOOKUP($A311,'Crop Chart'!$A$5:$A$201,'Crop Chart'!$D$5:$D$201,,FALSE)</f>
        <v/>
      </c>
      <c r="D311" s="952" t="str">
        <f t="array" ref="D311">XLOOKUP($A311,'Crop Chart'!$A$5:$A$201,'Crop Chart'!$E$5:$E$201,,FALSE)</f>
        <v/>
      </c>
      <c r="E311" s="951" t="str">
        <f t="array" ref="E311">XLOOKUP($A311,'Crop Chart'!$A$5:$A$201,'Crop Chart'!$I$5:$I$201,,FALSE)</f>
        <v/>
      </c>
      <c r="F311" s="951" t="str">
        <f t="array" ref="F311">XLOOKUP($A311,'Crop Chart'!$A$5:$A$201,'Crop Chart'!$P$5:$P$201,,FALSE)</f>
        <v/>
      </c>
      <c r="G311" s="951" t="str">
        <f t="array" ref="G311">XLOOKUP($A311,'Crop Chart'!$A$5:$A$201,'Crop Chart'!$Q$5:$Q$201,,FALSE)</f>
        <v/>
      </c>
      <c r="H311" s="951" t="str">
        <f t="array" ref="H311">XLOOKUP($A311,'Crop Chart'!$A$5:$A$201,'Crop Chart'!$Y$5:$Y$201,,FALSE)</f>
        <v/>
      </c>
      <c r="I311" s="951" t="str">
        <f t="array" ref="I311">XLOOKUP($A311,'Crop Chart'!$A$5:$A$201,'Crop Chart'!$X$5:$X$201,,FALSE)</f>
        <v/>
      </c>
      <c r="J311" s="951" t="str">
        <f t="array" ref="J311">'Crop Chart'!$H$2*12*B311/D311/F311*XLOOKUP(A311,'Crop Chart'!$A$5:$A$203,'Crop Chart'!$T$5:$T$203,,0)</f>
        <v>#DIV/0!</v>
      </c>
      <c r="K311" s="952" t="str">
        <f t="array" ref="K311">XLOOKUP($A311,'Crop Chart'!$A$5:$A$201,'Crop Chart'!$U$5:$U$201,,FALSE)</f>
        <v/>
      </c>
      <c r="L311" s="952" t="str">
        <f t="array" ref="L311">XLOOKUP($A311,'Crop Chart'!$A$5:$A$201,'Crop Chart'!$V$5:$V$201,,FALSE)</f>
        <v/>
      </c>
      <c r="M311" s="951" t="str">
        <f t="array" ref="M311">XLOOKUP($A311,'Crop Chart'!$A$5:$A$201,'Crop Chart'!$W$5:$W$201,,FALSE)</f>
        <v/>
      </c>
      <c r="N311" s="951" t="str">
        <f t="array" ref="N311">XLOOKUP($A311,'Crop Chart'!$A$5:$A$201,'Crop Chart'!$AA$5:$AA$201,,FALSE)</f>
        <v/>
      </c>
    </row>
    <row r="312" ht="15.75" customHeight="1">
      <c r="A312" s="884"/>
      <c r="B312" s="951" t="str">
        <f t="array" ref="B312">XLOOKUP($A312,'Crop Chart'!$A$5:$A$201,'Crop Chart'!$C$5:$C$201,,FALSE)</f>
        <v/>
      </c>
      <c r="C312" s="952" t="str">
        <f t="array" ref="C312">XLOOKUP($A312,'Crop Chart'!$A$5:$A$201,'Crop Chart'!$D$5:$D$201,,FALSE)</f>
        <v/>
      </c>
      <c r="D312" s="952" t="str">
        <f t="array" ref="D312">XLOOKUP($A312,'Crop Chart'!$A$5:$A$201,'Crop Chart'!$E$5:$E$201,,FALSE)</f>
        <v/>
      </c>
      <c r="E312" s="951" t="str">
        <f t="array" ref="E312">XLOOKUP($A312,'Crop Chart'!$A$5:$A$201,'Crop Chart'!$I$5:$I$201,,FALSE)</f>
        <v/>
      </c>
      <c r="F312" s="951" t="str">
        <f t="array" ref="F312">XLOOKUP($A312,'Crop Chart'!$A$5:$A$201,'Crop Chart'!$P$5:$P$201,,FALSE)</f>
        <v/>
      </c>
      <c r="G312" s="951" t="str">
        <f t="array" ref="G312">XLOOKUP($A312,'Crop Chart'!$A$5:$A$201,'Crop Chart'!$Q$5:$Q$201,,FALSE)</f>
        <v/>
      </c>
      <c r="H312" s="951" t="str">
        <f t="array" ref="H312">XLOOKUP($A312,'Crop Chart'!$A$5:$A$201,'Crop Chart'!$Y$5:$Y$201,,FALSE)</f>
        <v/>
      </c>
      <c r="I312" s="951" t="str">
        <f t="array" ref="I312">XLOOKUP($A312,'Crop Chart'!$A$5:$A$201,'Crop Chart'!$X$5:$X$201,,FALSE)</f>
        <v/>
      </c>
      <c r="J312" s="951" t="str">
        <f t="array" ref="J312">'Crop Chart'!$H$2*12*B312/D312/F312*XLOOKUP(A312,'Crop Chart'!$A$5:$A$203,'Crop Chart'!$T$5:$T$203,,0)</f>
        <v>#DIV/0!</v>
      </c>
      <c r="K312" s="952" t="str">
        <f t="array" ref="K312">XLOOKUP($A312,'Crop Chart'!$A$5:$A$201,'Crop Chart'!$U$5:$U$201,,FALSE)</f>
        <v/>
      </c>
      <c r="L312" s="952" t="str">
        <f t="array" ref="L312">XLOOKUP($A312,'Crop Chart'!$A$5:$A$201,'Crop Chart'!$V$5:$V$201,,FALSE)</f>
        <v/>
      </c>
      <c r="M312" s="951" t="str">
        <f t="array" ref="M312">XLOOKUP($A312,'Crop Chart'!$A$5:$A$201,'Crop Chart'!$W$5:$W$201,,FALSE)</f>
        <v/>
      </c>
      <c r="N312" s="951" t="str">
        <f t="array" ref="N312">XLOOKUP($A312,'Crop Chart'!$A$5:$A$201,'Crop Chart'!$AA$5:$AA$201,,FALSE)</f>
        <v/>
      </c>
    </row>
    <row r="313" ht="15.75" customHeight="1">
      <c r="A313" s="884"/>
      <c r="B313" s="951" t="str">
        <f t="array" ref="B313">XLOOKUP($A313,'Crop Chart'!$A$5:$A$201,'Crop Chart'!$C$5:$C$201,,FALSE)</f>
        <v/>
      </c>
      <c r="C313" s="952" t="str">
        <f t="array" ref="C313">XLOOKUP($A313,'Crop Chart'!$A$5:$A$201,'Crop Chart'!$D$5:$D$201,,FALSE)</f>
        <v/>
      </c>
      <c r="D313" s="952" t="str">
        <f t="array" ref="D313">XLOOKUP($A313,'Crop Chart'!$A$5:$A$201,'Crop Chart'!$E$5:$E$201,,FALSE)</f>
        <v/>
      </c>
      <c r="E313" s="951" t="str">
        <f t="array" ref="E313">XLOOKUP($A313,'Crop Chart'!$A$5:$A$201,'Crop Chart'!$I$5:$I$201,,FALSE)</f>
        <v/>
      </c>
      <c r="F313" s="951" t="str">
        <f t="array" ref="F313">XLOOKUP($A313,'Crop Chart'!$A$5:$A$201,'Crop Chart'!$P$5:$P$201,,FALSE)</f>
        <v/>
      </c>
      <c r="G313" s="951" t="str">
        <f t="array" ref="G313">XLOOKUP($A313,'Crop Chart'!$A$5:$A$201,'Crop Chart'!$Q$5:$Q$201,,FALSE)</f>
        <v/>
      </c>
      <c r="H313" s="951" t="str">
        <f t="array" ref="H313">XLOOKUP($A313,'Crop Chart'!$A$5:$A$201,'Crop Chart'!$Y$5:$Y$201,,FALSE)</f>
        <v/>
      </c>
      <c r="I313" s="951" t="str">
        <f t="array" ref="I313">XLOOKUP($A313,'Crop Chart'!$A$5:$A$201,'Crop Chart'!$X$5:$X$201,,FALSE)</f>
        <v/>
      </c>
      <c r="J313" s="951" t="str">
        <f t="array" ref="J313">'Crop Chart'!$H$2*12*B313/D313/F313*XLOOKUP(A313,'Crop Chart'!$A$5:$A$203,'Crop Chart'!$T$5:$T$203,,0)</f>
        <v>#DIV/0!</v>
      </c>
      <c r="K313" s="952" t="str">
        <f t="array" ref="K313">XLOOKUP($A313,'Crop Chart'!$A$5:$A$201,'Crop Chart'!$U$5:$U$201,,FALSE)</f>
        <v/>
      </c>
      <c r="L313" s="952" t="str">
        <f t="array" ref="L313">XLOOKUP($A313,'Crop Chart'!$A$5:$A$201,'Crop Chart'!$V$5:$V$201,,FALSE)</f>
        <v/>
      </c>
      <c r="M313" s="951" t="str">
        <f t="array" ref="M313">XLOOKUP($A313,'Crop Chart'!$A$5:$A$201,'Crop Chart'!$W$5:$W$201,,FALSE)</f>
        <v/>
      </c>
      <c r="N313" s="951" t="str">
        <f t="array" ref="N313">XLOOKUP($A313,'Crop Chart'!$A$5:$A$201,'Crop Chart'!$AA$5:$AA$201,,FALSE)</f>
        <v/>
      </c>
    </row>
    <row r="314" ht="15.75" customHeight="1">
      <c r="A314" s="884"/>
      <c r="B314" s="951" t="str">
        <f t="array" ref="B314">XLOOKUP($A314,'Crop Chart'!$A$5:$A$201,'Crop Chart'!$C$5:$C$201,,FALSE)</f>
        <v/>
      </c>
      <c r="C314" s="952" t="str">
        <f t="array" ref="C314">XLOOKUP($A314,'Crop Chart'!$A$5:$A$201,'Crop Chart'!$D$5:$D$201,,FALSE)</f>
        <v/>
      </c>
      <c r="D314" s="952" t="str">
        <f t="array" ref="D314">XLOOKUP($A314,'Crop Chart'!$A$5:$A$201,'Crop Chart'!$E$5:$E$201,,FALSE)</f>
        <v/>
      </c>
      <c r="E314" s="951" t="str">
        <f t="array" ref="E314">XLOOKUP($A314,'Crop Chart'!$A$5:$A$201,'Crop Chart'!$I$5:$I$201,,FALSE)</f>
        <v/>
      </c>
      <c r="F314" s="951" t="str">
        <f t="array" ref="F314">XLOOKUP($A314,'Crop Chart'!$A$5:$A$201,'Crop Chart'!$P$5:$P$201,,FALSE)</f>
        <v/>
      </c>
      <c r="G314" s="951" t="str">
        <f t="array" ref="G314">XLOOKUP($A314,'Crop Chart'!$A$5:$A$201,'Crop Chart'!$Q$5:$Q$201,,FALSE)</f>
        <v/>
      </c>
      <c r="H314" s="951" t="str">
        <f t="array" ref="H314">XLOOKUP($A314,'Crop Chart'!$A$5:$A$201,'Crop Chart'!$Y$5:$Y$201,,FALSE)</f>
        <v/>
      </c>
      <c r="I314" s="951" t="str">
        <f t="array" ref="I314">XLOOKUP($A314,'Crop Chart'!$A$5:$A$201,'Crop Chart'!$X$5:$X$201,,FALSE)</f>
        <v/>
      </c>
      <c r="J314" s="951" t="str">
        <f t="array" ref="J314">'Crop Chart'!$H$2*12*B314/D314/F314*XLOOKUP(A314,'Crop Chart'!$A$5:$A$203,'Crop Chart'!$T$5:$T$203,,0)</f>
        <v>#DIV/0!</v>
      </c>
      <c r="K314" s="952" t="str">
        <f t="array" ref="K314">XLOOKUP($A314,'Crop Chart'!$A$5:$A$201,'Crop Chart'!$U$5:$U$201,,FALSE)</f>
        <v/>
      </c>
      <c r="L314" s="952" t="str">
        <f t="array" ref="L314">XLOOKUP($A314,'Crop Chart'!$A$5:$A$201,'Crop Chart'!$V$5:$V$201,,FALSE)</f>
        <v/>
      </c>
      <c r="M314" s="951" t="str">
        <f t="array" ref="M314">XLOOKUP($A314,'Crop Chart'!$A$5:$A$201,'Crop Chart'!$W$5:$W$201,,FALSE)</f>
        <v/>
      </c>
      <c r="N314" s="951" t="str">
        <f t="array" ref="N314">XLOOKUP($A314,'Crop Chart'!$A$5:$A$201,'Crop Chart'!$AA$5:$AA$201,,FALSE)</f>
        <v/>
      </c>
    </row>
    <row r="315" ht="15.75" customHeight="1">
      <c r="A315" s="884"/>
      <c r="B315" s="951" t="str">
        <f t="array" ref="B315">XLOOKUP($A315,'Crop Chart'!$A$5:$A$201,'Crop Chart'!$C$5:$C$201,,FALSE)</f>
        <v/>
      </c>
      <c r="C315" s="952" t="str">
        <f t="array" ref="C315">XLOOKUP($A315,'Crop Chart'!$A$5:$A$201,'Crop Chart'!$D$5:$D$201,,FALSE)</f>
        <v/>
      </c>
      <c r="D315" s="952" t="str">
        <f t="array" ref="D315">XLOOKUP($A315,'Crop Chart'!$A$5:$A$201,'Crop Chart'!$E$5:$E$201,,FALSE)</f>
        <v/>
      </c>
      <c r="E315" s="951" t="str">
        <f t="array" ref="E315">XLOOKUP($A315,'Crop Chart'!$A$5:$A$201,'Crop Chart'!$I$5:$I$201,,FALSE)</f>
        <v/>
      </c>
      <c r="F315" s="951" t="str">
        <f t="array" ref="F315">XLOOKUP($A315,'Crop Chart'!$A$5:$A$201,'Crop Chart'!$P$5:$P$201,,FALSE)</f>
        <v/>
      </c>
      <c r="G315" s="951" t="str">
        <f t="array" ref="G315">XLOOKUP($A315,'Crop Chart'!$A$5:$A$201,'Crop Chart'!$Q$5:$Q$201,,FALSE)</f>
        <v/>
      </c>
      <c r="H315" s="951" t="str">
        <f t="array" ref="H315">XLOOKUP($A315,'Crop Chart'!$A$5:$A$201,'Crop Chart'!$Y$5:$Y$201,,FALSE)</f>
        <v/>
      </c>
      <c r="I315" s="951" t="str">
        <f t="array" ref="I315">XLOOKUP($A315,'Crop Chart'!$A$5:$A$201,'Crop Chart'!$X$5:$X$201,,FALSE)</f>
        <v/>
      </c>
      <c r="J315" s="951" t="str">
        <f t="array" ref="J315">'Crop Chart'!$H$2*12*B315/D315/F315*XLOOKUP(A315,'Crop Chart'!$A$5:$A$203,'Crop Chart'!$T$5:$T$203,,0)</f>
        <v>#DIV/0!</v>
      </c>
      <c r="K315" s="952" t="str">
        <f t="array" ref="K315">XLOOKUP($A315,'Crop Chart'!$A$5:$A$201,'Crop Chart'!$U$5:$U$201,,FALSE)</f>
        <v/>
      </c>
      <c r="L315" s="952" t="str">
        <f t="array" ref="L315">XLOOKUP($A315,'Crop Chart'!$A$5:$A$201,'Crop Chart'!$V$5:$V$201,,FALSE)</f>
        <v/>
      </c>
      <c r="M315" s="951" t="str">
        <f t="array" ref="M315">XLOOKUP($A315,'Crop Chart'!$A$5:$A$201,'Crop Chart'!$W$5:$W$201,,FALSE)</f>
        <v/>
      </c>
      <c r="N315" s="951" t="str">
        <f t="array" ref="N315">XLOOKUP($A315,'Crop Chart'!$A$5:$A$201,'Crop Chart'!$AA$5:$AA$201,,FALSE)</f>
        <v/>
      </c>
    </row>
    <row r="316" ht="15.75" customHeight="1">
      <c r="A316" s="884"/>
      <c r="B316" s="951" t="str">
        <f t="array" ref="B316">XLOOKUP($A316,'Crop Chart'!$A$5:$A$201,'Crop Chart'!$C$5:$C$201,,FALSE)</f>
        <v/>
      </c>
      <c r="C316" s="952" t="str">
        <f t="array" ref="C316">XLOOKUP($A316,'Crop Chart'!$A$5:$A$201,'Crop Chart'!$D$5:$D$201,,FALSE)</f>
        <v/>
      </c>
      <c r="D316" s="952" t="str">
        <f t="array" ref="D316">XLOOKUP($A316,'Crop Chart'!$A$5:$A$201,'Crop Chart'!$E$5:$E$201,,FALSE)</f>
        <v/>
      </c>
      <c r="E316" s="951" t="str">
        <f t="array" ref="E316">XLOOKUP($A316,'Crop Chart'!$A$5:$A$201,'Crop Chart'!$I$5:$I$201,,FALSE)</f>
        <v/>
      </c>
      <c r="F316" s="951" t="str">
        <f t="array" ref="F316">XLOOKUP($A316,'Crop Chart'!$A$5:$A$201,'Crop Chart'!$P$5:$P$201,,FALSE)</f>
        <v/>
      </c>
      <c r="G316" s="951" t="str">
        <f t="array" ref="G316">XLOOKUP($A316,'Crop Chart'!$A$5:$A$201,'Crop Chart'!$Q$5:$Q$201,,FALSE)</f>
        <v/>
      </c>
      <c r="H316" s="951" t="str">
        <f t="array" ref="H316">XLOOKUP($A316,'Crop Chart'!$A$5:$A$201,'Crop Chart'!$Y$5:$Y$201,,FALSE)</f>
        <v/>
      </c>
      <c r="I316" s="951" t="str">
        <f t="array" ref="I316">XLOOKUP($A316,'Crop Chart'!$A$5:$A$201,'Crop Chart'!$X$5:$X$201,,FALSE)</f>
        <v/>
      </c>
      <c r="J316" s="951" t="str">
        <f t="array" ref="J316">'Crop Chart'!$H$2*12*B316/D316/F316*XLOOKUP(A316,'Crop Chart'!$A$5:$A$203,'Crop Chart'!$T$5:$T$203,,0)</f>
        <v>#DIV/0!</v>
      </c>
      <c r="K316" s="952" t="str">
        <f t="array" ref="K316">XLOOKUP($A316,'Crop Chart'!$A$5:$A$201,'Crop Chart'!$U$5:$U$201,,FALSE)</f>
        <v/>
      </c>
      <c r="L316" s="952" t="str">
        <f t="array" ref="L316">XLOOKUP($A316,'Crop Chart'!$A$5:$A$201,'Crop Chart'!$V$5:$V$201,,FALSE)</f>
        <v/>
      </c>
      <c r="M316" s="951" t="str">
        <f t="array" ref="M316">XLOOKUP($A316,'Crop Chart'!$A$5:$A$201,'Crop Chart'!$W$5:$W$201,,FALSE)</f>
        <v/>
      </c>
      <c r="N316" s="951" t="str">
        <f t="array" ref="N316">XLOOKUP($A316,'Crop Chart'!$A$5:$A$201,'Crop Chart'!$AA$5:$AA$201,,FALSE)</f>
        <v/>
      </c>
    </row>
    <row r="317" ht="15.75" customHeight="1">
      <c r="A317" s="884"/>
      <c r="B317" s="951" t="str">
        <f t="array" ref="B317">XLOOKUP($A317,'Crop Chart'!$A$5:$A$201,'Crop Chart'!$C$5:$C$201,,FALSE)</f>
        <v/>
      </c>
      <c r="C317" s="952" t="str">
        <f t="array" ref="C317">XLOOKUP($A317,'Crop Chart'!$A$5:$A$201,'Crop Chart'!$D$5:$D$201,,FALSE)</f>
        <v/>
      </c>
      <c r="D317" s="952" t="str">
        <f t="array" ref="D317">XLOOKUP($A317,'Crop Chart'!$A$5:$A$201,'Crop Chart'!$E$5:$E$201,,FALSE)</f>
        <v/>
      </c>
      <c r="E317" s="951" t="str">
        <f t="array" ref="E317">XLOOKUP($A317,'Crop Chart'!$A$5:$A$201,'Crop Chart'!$I$5:$I$201,,FALSE)</f>
        <v/>
      </c>
      <c r="F317" s="951" t="str">
        <f t="array" ref="F317">XLOOKUP($A317,'Crop Chart'!$A$5:$A$201,'Crop Chart'!$P$5:$P$201,,FALSE)</f>
        <v/>
      </c>
      <c r="G317" s="951" t="str">
        <f t="array" ref="G317">XLOOKUP($A317,'Crop Chart'!$A$5:$A$201,'Crop Chart'!$Q$5:$Q$201,,FALSE)</f>
        <v/>
      </c>
      <c r="H317" s="951" t="str">
        <f t="array" ref="H317">XLOOKUP($A317,'Crop Chart'!$A$5:$A$201,'Crop Chart'!$Y$5:$Y$201,,FALSE)</f>
        <v/>
      </c>
      <c r="I317" s="951" t="str">
        <f t="array" ref="I317">XLOOKUP($A317,'Crop Chart'!$A$5:$A$201,'Crop Chart'!$X$5:$X$201,,FALSE)</f>
        <v/>
      </c>
      <c r="J317" s="951" t="str">
        <f t="array" ref="J317">'Crop Chart'!$H$2*12*B317/D317/F317*XLOOKUP(A317,'Crop Chart'!$A$5:$A$203,'Crop Chart'!$T$5:$T$203,,0)</f>
        <v>#DIV/0!</v>
      </c>
      <c r="K317" s="952" t="str">
        <f t="array" ref="K317">XLOOKUP($A317,'Crop Chart'!$A$5:$A$201,'Crop Chart'!$U$5:$U$201,,FALSE)</f>
        <v/>
      </c>
      <c r="L317" s="952" t="str">
        <f t="array" ref="L317">XLOOKUP($A317,'Crop Chart'!$A$5:$A$201,'Crop Chart'!$V$5:$V$201,,FALSE)</f>
        <v/>
      </c>
      <c r="M317" s="951" t="str">
        <f t="array" ref="M317">XLOOKUP($A317,'Crop Chart'!$A$5:$A$201,'Crop Chart'!$W$5:$W$201,,FALSE)</f>
        <v/>
      </c>
      <c r="N317" s="951" t="str">
        <f t="array" ref="N317">XLOOKUP($A317,'Crop Chart'!$A$5:$A$201,'Crop Chart'!$AA$5:$AA$201,,FALSE)</f>
        <v/>
      </c>
    </row>
    <row r="318" ht="15.75" customHeight="1">
      <c r="A318" s="884"/>
      <c r="B318" s="951" t="str">
        <f t="array" ref="B318">XLOOKUP($A318,'Crop Chart'!$A$5:$A$201,'Crop Chart'!$C$5:$C$201,,FALSE)</f>
        <v/>
      </c>
      <c r="C318" s="952" t="str">
        <f t="array" ref="C318">XLOOKUP($A318,'Crop Chart'!$A$5:$A$201,'Crop Chart'!$D$5:$D$201,,FALSE)</f>
        <v/>
      </c>
      <c r="D318" s="952" t="str">
        <f t="array" ref="D318">XLOOKUP($A318,'Crop Chart'!$A$5:$A$201,'Crop Chart'!$E$5:$E$201,,FALSE)</f>
        <v/>
      </c>
      <c r="E318" s="951" t="str">
        <f t="array" ref="E318">XLOOKUP($A318,'Crop Chart'!$A$5:$A$201,'Crop Chart'!$I$5:$I$201,,FALSE)</f>
        <v/>
      </c>
      <c r="F318" s="951" t="str">
        <f t="array" ref="F318">XLOOKUP($A318,'Crop Chart'!$A$5:$A$201,'Crop Chart'!$P$5:$P$201,,FALSE)</f>
        <v/>
      </c>
      <c r="G318" s="951" t="str">
        <f t="array" ref="G318">XLOOKUP($A318,'Crop Chart'!$A$5:$A$201,'Crop Chart'!$Q$5:$Q$201,,FALSE)</f>
        <v/>
      </c>
      <c r="H318" s="951" t="str">
        <f t="array" ref="H318">XLOOKUP($A318,'Crop Chart'!$A$5:$A$201,'Crop Chart'!$Y$5:$Y$201,,FALSE)</f>
        <v/>
      </c>
      <c r="I318" s="951" t="str">
        <f t="array" ref="I318">XLOOKUP($A318,'Crop Chart'!$A$5:$A$201,'Crop Chart'!$X$5:$X$201,,FALSE)</f>
        <v/>
      </c>
      <c r="J318" s="951" t="str">
        <f t="array" ref="J318">'Crop Chart'!$H$2*12*B318/D318/F318*XLOOKUP(A318,'Crop Chart'!$A$5:$A$203,'Crop Chart'!$T$5:$T$203,,0)</f>
        <v>#DIV/0!</v>
      </c>
      <c r="K318" s="952" t="str">
        <f t="array" ref="K318">XLOOKUP($A318,'Crop Chart'!$A$5:$A$201,'Crop Chart'!$U$5:$U$201,,FALSE)</f>
        <v/>
      </c>
      <c r="L318" s="952" t="str">
        <f t="array" ref="L318">XLOOKUP($A318,'Crop Chart'!$A$5:$A$201,'Crop Chart'!$V$5:$V$201,,FALSE)</f>
        <v/>
      </c>
      <c r="M318" s="951" t="str">
        <f t="array" ref="M318">XLOOKUP($A318,'Crop Chart'!$A$5:$A$201,'Crop Chart'!$W$5:$W$201,,FALSE)</f>
        <v/>
      </c>
      <c r="N318" s="951" t="str">
        <f t="array" ref="N318">XLOOKUP($A318,'Crop Chart'!$A$5:$A$201,'Crop Chart'!$AA$5:$AA$201,,FALSE)</f>
        <v/>
      </c>
    </row>
    <row r="319" ht="15.75" customHeight="1">
      <c r="A319" s="884"/>
      <c r="B319" s="951" t="str">
        <f t="array" ref="B319">XLOOKUP($A319,'Crop Chart'!$A$5:$A$201,'Crop Chart'!$C$5:$C$201,,FALSE)</f>
        <v/>
      </c>
      <c r="C319" s="952" t="str">
        <f t="array" ref="C319">XLOOKUP($A319,'Crop Chart'!$A$5:$A$201,'Crop Chart'!$D$5:$D$201,,FALSE)</f>
        <v/>
      </c>
      <c r="D319" s="952" t="str">
        <f t="array" ref="D319">XLOOKUP($A319,'Crop Chart'!$A$5:$A$201,'Crop Chart'!$E$5:$E$201,,FALSE)</f>
        <v/>
      </c>
      <c r="E319" s="951" t="str">
        <f t="array" ref="E319">XLOOKUP($A319,'Crop Chart'!$A$5:$A$201,'Crop Chart'!$I$5:$I$201,,FALSE)</f>
        <v/>
      </c>
      <c r="F319" s="951" t="str">
        <f t="array" ref="F319">XLOOKUP($A319,'Crop Chart'!$A$5:$A$201,'Crop Chart'!$P$5:$P$201,,FALSE)</f>
        <v/>
      </c>
      <c r="G319" s="951" t="str">
        <f t="array" ref="G319">XLOOKUP($A319,'Crop Chart'!$A$5:$A$201,'Crop Chart'!$Q$5:$Q$201,,FALSE)</f>
        <v/>
      </c>
      <c r="H319" s="951" t="str">
        <f t="array" ref="H319">XLOOKUP($A319,'Crop Chart'!$A$5:$A$201,'Crop Chart'!$Y$5:$Y$201,,FALSE)</f>
        <v/>
      </c>
      <c r="I319" s="951" t="str">
        <f t="array" ref="I319">XLOOKUP($A319,'Crop Chart'!$A$5:$A$201,'Crop Chart'!$X$5:$X$201,,FALSE)</f>
        <v/>
      </c>
      <c r="J319" s="951" t="str">
        <f t="array" ref="J319">'Crop Chart'!$H$2*12*B319/D319/F319*XLOOKUP(A319,'Crop Chart'!$A$5:$A$203,'Crop Chart'!$T$5:$T$203,,0)</f>
        <v>#DIV/0!</v>
      </c>
      <c r="K319" s="952" t="str">
        <f t="array" ref="K319">XLOOKUP($A319,'Crop Chart'!$A$5:$A$201,'Crop Chart'!$U$5:$U$201,,FALSE)</f>
        <v/>
      </c>
      <c r="L319" s="952" t="str">
        <f t="array" ref="L319">XLOOKUP($A319,'Crop Chart'!$A$5:$A$201,'Crop Chart'!$V$5:$V$201,,FALSE)</f>
        <v/>
      </c>
      <c r="M319" s="951" t="str">
        <f t="array" ref="M319">XLOOKUP($A319,'Crop Chart'!$A$5:$A$201,'Crop Chart'!$W$5:$W$201,,FALSE)</f>
        <v/>
      </c>
      <c r="N319" s="951" t="str">
        <f t="array" ref="N319">XLOOKUP($A319,'Crop Chart'!$A$5:$A$201,'Crop Chart'!$AA$5:$AA$201,,FALSE)</f>
        <v/>
      </c>
    </row>
    <row r="320" ht="15.75" customHeight="1">
      <c r="A320" s="884"/>
      <c r="B320" s="951" t="str">
        <f t="array" ref="B320">XLOOKUP($A320,'Crop Chart'!$A$5:$A$201,'Crop Chart'!$C$5:$C$201,,FALSE)</f>
        <v/>
      </c>
      <c r="C320" s="952" t="str">
        <f t="array" ref="C320">XLOOKUP($A320,'Crop Chart'!$A$5:$A$201,'Crop Chart'!$D$5:$D$201,,FALSE)</f>
        <v/>
      </c>
      <c r="D320" s="952" t="str">
        <f t="array" ref="D320">XLOOKUP($A320,'Crop Chart'!$A$5:$A$201,'Crop Chart'!$E$5:$E$201,,FALSE)</f>
        <v/>
      </c>
      <c r="E320" s="951" t="str">
        <f t="array" ref="E320">XLOOKUP($A320,'Crop Chart'!$A$5:$A$201,'Crop Chart'!$I$5:$I$201,,FALSE)</f>
        <v/>
      </c>
      <c r="F320" s="951" t="str">
        <f t="array" ref="F320">XLOOKUP($A320,'Crop Chart'!$A$5:$A$201,'Crop Chart'!$P$5:$P$201,,FALSE)</f>
        <v/>
      </c>
      <c r="G320" s="951" t="str">
        <f t="array" ref="G320">XLOOKUP($A320,'Crop Chart'!$A$5:$A$201,'Crop Chart'!$Q$5:$Q$201,,FALSE)</f>
        <v/>
      </c>
      <c r="H320" s="951" t="str">
        <f t="array" ref="H320">XLOOKUP($A320,'Crop Chart'!$A$5:$A$201,'Crop Chart'!$Y$5:$Y$201,,FALSE)</f>
        <v/>
      </c>
      <c r="I320" s="951" t="str">
        <f t="array" ref="I320">XLOOKUP($A320,'Crop Chart'!$A$5:$A$201,'Crop Chart'!$X$5:$X$201,,FALSE)</f>
        <v/>
      </c>
      <c r="J320" s="951" t="str">
        <f t="array" ref="J320">'Crop Chart'!$H$2*12*B320/D320/F320*XLOOKUP(A320,'Crop Chart'!$A$5:$A$203,'Crop Chart'!$T$5:$T$203,,0)</f>
        <v>#DIV/0!</v>
      </c>
      <c r="K320" s="952" t="str">
        <f t="array" ref="K320">XLOOKUP($A320,'Crop Chart'!$A$5:$A$201,'Crop Chart'!$U$5:$U$201,,FALSE)</f>
        <v/>
      </c>
      <c r="L320" s="952" t="str">
        <f t="array" ref="L320">XLOOKUP($A320,'Crop Chart'!$A$5:$A$201,'Crop Chart'!$V$5:$V$201,,FALSE)</f>
        <v/>
      </c>
      <c r="M320" s="951" t="str">
        <f t="array" ref="M320">XLOOKUP($A320,'Crop Chart'!$A$5:$A$201,'Crop Chart'!$W$5:$W$201,,FALSE)</f>
        <v/>
      </c>
      <c r="N320" s="951" t="str">
        <f t="array" ref="N320">XLOOKUP($A320,'Crop Chart'!$A$5:$A$201,'Crop Chart'!$AA$5:$AA$201,,FALSE)</f>
        <v/>
      </c>
    </row>
    <row r="321" ht="15.75" customHeight="1">
      <c r="A321" s="884"/>
      <c r="B321" s="951" t="str">
        <f t="array" ref="B321">XLOOKUP($A321,'Crop Chart'!$A$5:$A$201,'Crop Chart'!$C$5:$C$201,,FALSE)</f>
        <v/>
      </c>
      <c r="C321" s="952" t="str">
        <f t="array" ref="C321">XLOOKUP($A321,'Crop Chart'!$A$5:$A$201,'Crop Chart'!$D$5:$D$201,,FALSE)</f>
        <v/>
      </c>
      <c r="D321" s="952" t="str">
        <f t="array" ref="D321">XLOOKUP($A321,'Crop Chart'!$A$5:$A$201,'Crop Chart'!$E$5:$E$201,,FALSE)</f>
        <v/>
      </c>
      <c r="E321" s="951" t="str">
        <f t="array" ref="E321">XLOOKUP($A321,'Crop Chart'!$A$5:$A$201,'Crop Chart'!$I$5:$I$201,,FALSE)</f>
        <v/>
      </c>
      <c r="F321" s="951" t="str">
        <f t="array" ref="F321">XLOOKUP($A321,'Crop Chart'!$A$5:$A$201,'Crop Chart'!$P$5:$P$201,,FALSE)</f>
        <v/>
      </c>
      <c r="G321" s="951" t="str">
        <f t="array" ref="G321">XLOOKUP($A321,'Crop Chart'!$A$5:$A$201,'Crop Chart'!$Q$5:$Q$201,,FALSE)</f>
        <v/>
      </c>
      <c r="H321" s="951" t="str">
        <f t="array" ref="H321">XLOOKUP($A321,'Crop Chart'!$A$5:$A$201,'Crop Chart'!$Y$5:$Y$201,,FALSE)</f>
        <v/>
      </c>
      <c r="I321" s="951" t="str">
        <f t="array" ref="I321">XLOOKUP($A321,'Crop Chart'!$A$5:$A$201,'Crop Chart'!$X$5:$X$201,,FALSE)</f>
        <v/>
      </c>
      <c r="J321" s="951" t="str">
        <f t="array" ref="J321">'Crop Chart'!$H$2*12*B321/D321/F321*XLOOKUP(A321,'Crop Chart'!$A$5:$A$203,'Crop Chart'!$T$5:$T$203,,0)</f>
        <v>#DIV/0!</v>
      </c>
      <c r="K321" s="952" t="str">
        <f t="array" ref="K321">XLOOKUP($A321,'Crop Chart'!$A$5:$A$201,'Crop Chart'!$U$5:$U$201,,FALSE)</f>
        <v/>
      </c>
      <c r="L321" s="952" t="str">
        <f t="array" ref="L321">XLOOKUP($A321,'Crop Chart'!$A$5:$A$201,'Crop Chart'!$V$5:$V$201,,FALSE)</f>
        <v/>
      </c>
      <c r="M321" s="951" t="str">
        <f t="array" ref="M321">XLOOKUP($A321,'Crop Chart'!$A$5:$A$201,'Crop Chart'!$W$5:$W$201,,FALSE)</f>
        <v/>
      </c>
      <c r="N321" s="951" t="str">
        <f t="array" ref="N321">XLOOKUP($A321,'Crop Chart'!$A$5:$A$201,'Crop Chart'!$AA$5:$AA$201,,FALSE)</f>
        <v/>
      </c>
    </row>
    <row r="322" ht="15.75" customHeight="1">
      <c r="A322" s="884"/>
      <c r="B322" s="951" t="str">
        <f t="array" ref="B322">XLOOKUP($A322,'Crop Chart'!$A$5:$A$201,'Crop Chart'!$C$5:$C$201,,FALSE)</f>
        <v/>
      </c>
      <c r="C322" s="952" t="str">
        <f t="array" ref="C322">XLOOKUP($A322,'Crop Chart'!$A$5:$A$201,'Crop Chart'!$D$5:$D$201,,FALSE)</f>
        <v/>
      </c>
      <c r="D322" s="952" t="str">
        <f t="array" ref="D322">XLOOKUP($A322,'Crop Chart'!$A$5:$A$201,'Crop Chart'!$E$5:$E$201,,FALSE)</f>
        <v/>
      </c>
      <c r="E322" s="951" t="str">
        <f t="array" ref="E322">XLOOKUP($A322,'Crop Chart'!$A$5:$A$201,'Crop Chart'!$I$5:$I$201,,FALSE)</f>
        <v/>
      </c>
      <c r="F322" s="951" t="str">
        <f t="array" ref="F322">XLOOKUP($A322,'Crop Chart'!$A$5:$A$201,'Crop Chart'!$P$5:$P$201,,FALSE)</f>
        <v/>
      </c>
      <c r="G322" s="951" t="str">
        <f t="array" ref="G322">XLOOKUP($A322,'Crop Chart'!$A$5:$A$201,'Crop Chart'!$Q$5:$Q$201,,FALSE)</f>
        <v/>
      </c>
      <c r="H322" s="951" t="str">
        <f t="array" ref="H322">XLOOKUP($A322,'Crop Chart'!$A$5:$A$201,'Crop Chart'!$Y$5:$Y$201,,FALSE)</f>
        <v/>
      </c>
      <c r="I322" s="951" t="str">
        <f t="array" ref="I322">XLOOKUP($A322,'Crop Chart'!$A$5:$A$201,'Crop Chart'!$X$5:$X$201,,FALSE)</f>
        <v/>
      </c>
      <c r="J322" s="951" t="str">
        <f t="array" ref="J322">'Crop Chart'!$H$2*12*B322/D322/F322*XLOOKUP(A322,'Crop Chart'!$A$5:$A$203,'Crop Chart'!$T$5:$T$203,,0)</f>
        <v>#DIV/0!</v>
      </c>
      <c r="K322" s="952" t="str">
        <f t="array" ref="K322">XLOOKUP($A322,'Crop Chart'!$A$5:$A$201,'Crop Chart'!$U$5:$U$201,,FALSE)</f>
        <v/>
      </c>
      <c r="L322" s="952" t="str">
        <f t="array" ref="L322">XLOOKUP($A322,'Crop Chart'!$A$5:$A$201,'Crop Chart'!$V$5:$V$201,,FALSE)</f>
        <v/>
      </c>
      <c r="M322" s="951" t="str">
        <f t="array" ref="M322">XLOOKUP($A322,'Crop Chart'!$A$5:$A$201,'Crop Chart'!$W$5:$W$201,,FALSE)</f>
        <v/>
      </c>
      <c r="N322" s="951" t="str">
        <f t="array" ref="N322">XLOOKUP($A322,'Crop Chart'!$A$5:$A$201,'Crop Chart'!$AA$5:$AA$201,,FALSE)</f>
        <v/>
      </c>
    </row>
    <row r="323" ht="15.75" customHeight="1">
      <c r="A323" s="884"/>
      <c r="B323" s="951" t="str">
        <f t="array" ref="B323">XLOOKUP($A323,'Crop Chart'!$A$5:$A$201,'Crop Chart'!$C$5:$C$201,,FALSE)</f>
        <v/>
      </c>
      <c r="C323" s="952" t="str">
        <f t="array" ref="C323">XLOOKUP($A323,'Crop Chart'!$A$5:$A$201,'Crop Chart'!$D$5:$D$201,,FALSE)</f>
        <v/>
      </c>
      <c r="D323" s="952" t="str">
        <f t="array" ref="D323">XLOOKUP($A323,'Crop Chart'!$A$5:$A$201,'Crop Chart'!$E$5:$E$201,,FALSE)</f>
        <v/>
      </c>
      <c r="E323" s="951" t="str">
        <f t="array" ref="E323">XLOOKUP($A323,'Crop Chart'!$A$5:$A$201,'Crop Chart'!$I$5:$I$201,,FALSE)</f>
        <v/>
      </c>
      <c r="F323" s="951" t="str">
        <f t="array" ref="F323">XLOOKUP($A323,'Crop Chart'!$A$5:$A$201,'Crop Chart'!$P$5:$P$201,,FALSE)</f>
        <v/>
      </c>
      <c r="G323" s="951" t="str">
        <f t="array" ref="G323">XLOOKUP($A323,'Crop Chart'!$A$5:$A$201,'Crop Chart'!$Q$5:$Q$201,,FALSE)</f>
        <v/>
      </c>
      <c r="H323" s="951" t="str">
        <f t="array" ref="H323">XLOOKUP($A323,'Crop Chart'!$A$5:$A$201,'Crop Chart'!$Y$5:$Y$201,,FALSE)</f>
        <v/>
      </c>
      <c r="I323" s="951" t="str">
        <f t="array" ref="I323">XLOOKUP($A323,'Crop Chart'!$A$5:$A$201,'Crop Chart'!$X$5:$X$201,,FALSE)</f>
        <v/>
      </c>
      <c r="J323" s="951" t="str">
        <f t="array" ref="J323">'Crop Chart'!$H$2*12*B323/D323/F323*XLOOKUP(A323,'Crop Chart'!$A$5:$A$203,'Crop Chart'!$T$5:$T$203,,0)</f>
        <v>#DIV/0!</v>
      </c>
      <c r="K323" s="952" t="str">
        <f t="array" ref="K323">XLOOKUP($A323,'Crop Chart'!$A$5:$A$201,'Crop Chart'!$U$5:$U$201,,FALSE)</f>
        <v/>
      </c>
      <c r="L323" s="952" t="str">
        <f t="array" ref="L323">XLOOKUP($A323,'Crop Chart'!$A$5:$A$201,'Crop Chart'!$V$5:$V$201,,FALSE)</f>
        <v/>
      </c>
      <c r="M323" s="951" t="str">
        <f t="array" ref="M323">XLOOKUP($A323,'Crop Chart'!$A$5:$A$201,'Crop Chart'!$W$5:$W$201,,FALSE)</f>
        <v/>
      </c>
      <c r="N323" s="951" t="str">
        <f t="array" ref="N323">XLOOKUP($A323,'Crop Chart'!$A$5:$A$201,'Crop Chart'!$AA$5:$AA$201,,FALSE)</f>
        <v/>
      </c>
    </row>
    <row r="324" ht="15.75" customHeight="1">
      <c r="A324" s="884"/>
      <c r="B324" s="951" t="str">
        <f t="array" ref="B324">XLOOKUP($A324,'Crop Chart'!$A$5:$A$201,'Crop Chart'!$C$5:$C$201,,FALSE)</f>
        <v/>
      </c>
      <c r="C324" s="952" t="str">
        <f t="array" ref="C324">XLOOKUP($A324,'Crop Chart'!$A$5:$A$201,'Crop Chart'!$D$5:$D$201,,FALSE)</f>
        <v/>
      </c>
      <c r="D324" s="952" t="str">
        <f t="array" ref="D324">XLOOKUP($A324,'Crop Chart'!$A$5:$A$201,'Crop Chart'!$E$5:$E$201,,FALSE)</f>
        <v/>
      </c>
      <c r="E324" s="951" t="str">
        <f t="array" ref="E324">XLOOKUP($A324,'Crop Chart'!$A$5:$A$201,'Crop Chart'!$I$5:$I$201,,FALSE)</f>
        <v/>
      </c>
      <c r="F324" s="951" t="str">
        <f t="array" ref="F324">XLOOKUP($A324,'Crop Chart'!$A$5:$A$201,'Crop Chart'!$P$5:$P$201,,FALSE)</f>
        <v/>
      </c>
      <c r="G324" s="951" t="str">
        <f t="array" ref="G324">XLOOKUP($A324,'Crop Chart'!$A$5:$A$201,'Crop Chart'!$Q$5:$Q$201,,FALSE)</f>
        <v/>
      </c>
      <c r="H324" s="951" t="str">
        <f t="array" ref="H324">XLOOKUP($A324,'Crop Chart'!$A$5:$A$201,'Crop Chart'!$Y$5:$Y$201,,FALSE)</f>
        <v/>
      </c>
      <c r="I324" s="951" t="str">
        <f t="array" ref="I324">XLOOKUP($A324,'Crop Chart'!$A$5:$A$201,'Crop Chart'!$X$5:$X$201,,FALSE)</f>
        <v/>
      </c>
      <c r="J324" s="951" t="str">
        <f t="array" ref="J324">'Crop Chart'!$H$2*12*B324/D324/F324*XLOOKUP(A324,'Crop Chart'!$A$5:$A$203,'Crop Chart'!$T$5:$T$203,,0)</f>
        <v>#DIV/0!</v>
      </c>
      <c r="K324" s="952" t="str">
        <f t="array" ref="K324">XLOOKUP($A324,'Crop Chart'!$A$5:$A$201,'Crop Chart'!$U$5:$U$201,,FALSE)</f>
        <v/>
      </c>
      <c r="L324" s="952" t="str">
        <f t="array" ref="L324">XLOOKUP($A324,'Crop Chart'!$A$5:$A$201,'Crop Chart'!$V$5:$V$201,,FALSE)</f>
        <v/>
      </c>
      <c r="M324" s="951" t="str">
        <f t="array" ref="M324">XLOOKUP($A324,'Crop Chart'!$A$5:$A$201,'Crop Chart'!$W$5:$W$201,,FALSE)</f>
        <v/>
      </c>
      <c r="N324" s="951" t="str">
        <f t="array" ref="N324">XLOOKUP($A324,'Crop Chart'!$A$5:$A$201,'Crop Chart'!$AA$5:$AA$201,,FALSE)</f>
        <v/>
      </c>
    </row>
    <row r="325" ht="15.75" customHeight="1">
      <c r="A325" s="884"/>
      <c r="B325" s="951" t="str">
        <f t="array" ref="B325">XLOOKUP($A325,'Crop Chart'!$A$5:$A$201,'Crop Chart'!$C$5:$C$201,,FALSE)</f>
        <v/>
      </c>
      <c r="C325" s="952" t="str">
        <f t="array" ref="C325">XLOOKUP($A325,'Crop Chart'!$A$5:$A$201,'Crop Chart'!$D$5:$D$201,,FALSE)</f>
        <v/>
      </c>
      <c r="D325" s="952" t="str">
        <f t="array" ref="D325">XLOOKUP($A325,'Crop Chart'!$A$5:$A$201,'Crop Chart'!$E$5:$E$201,,FALSE)</f>
        <v/>
      </c>
      <c r="E325" s="951" t="str">
        <f t="array" ref="E325">XLOOKUP($A325,'Crop Chart'!$A$5:$A$201,'Crop Chart'!$I$5:$I$201,,FALSE)</f>
        <v/>
      </c>
      <c r="F325" s="951" t="str">
        <f t="array" ref="F325">XLOOKUP($A325,'Crop Chart'!$A$5:$A$201,'Crop Chart'!$P$5:$P$201,,FALSE)</f>
        <v/>
      </c>
      <c r="G325" s="951" t="str">
        <f t="array" ref="G325">XLOOKUP($A325,'Crop Chart'!$A$5:$A$201,'Crop Chart'!$Q$5:$Q$201,,FALSE)</f>
        <v/>
      </c>
      <c r="H325" s="951" t="str">
        <f t="array" ref="H325">XLOOKUP($A325,'Crop Chart'!$A$5:$A$201,'Crop Chart'!$Y$5:$Y$201,,FALSE)</f>
        <v/>
      </c>
      <c r="I325" s="951" t="str">
        <f t="array" ref="I325">XLOOKUP($A325,'Crop Chart'!$A$5:$A$201,'Crop Chart'!$X$5:$X$201,,FALSE)</f>
        <v/>
      </c>
      <c r="J325" s="951" t="str">
        <f t="array" ref="J325">'Crop Chart'!$H$2*12*B325/D325/F325*XLOOKUP(A325,'Crop Chart'!$A$5:$A$203,'Crop Chart'!$T$5:$T$203,,0)</f>
        <v>#DIV/0!</v>
      </c>
      <c r="K325" s="952" t="str">
        <f t="array" ref="K325">XLOOKUP($A325,'Crop Chart'!$A$5:$A$201,'Crop Chart'!$U$5:$U$201,,FALSE)</f>
        <v/>
      </c>
      <c r="L325" s="952" t="str">
        <f t="array" ref="L325">XLOOKUP($A325,'Crop Chart'!$A$5:$A$201,'Crop Chart'!$V$5:$V$201,,FALSE)</f>
        <v/>
      </c>
      <c r="M325" s="951" t="str">
        <f t="array" ref="M325">XLOOKUP($A325,'Crop Chart'!$A$5:$A$201,'Crop Chart'!$W$5:$W$201,,FALSE)</f>
        <v/>
      </c>
      <c r="N325" s="951" t="str">
        <f t="array" ref="N325">XLOOKUP($A325,'Crop Chart'!$A$5:$A$201,'Crop Chart'!$AA$5:$AA$201,,FALSE)</f>
        <v/>
      </c>
    </row>
    <row r="326" ht="15.75" customHeight="1">
      <c r="A326" s="884"/>
      <c r="B326" s="951" t="str">
        <f t="array" ref="B326">XLOOKUP($A326,'Crop Chart'!$A$5:$A$201,'Crop Chart'!$C$5:$C$201,,FALSE)</f>
        <v/>
      </c>
      <c r="C326" s="952" t="str">
        <f t="array" ref="C326">XLOOKUP($A326,'Crop Chart'!$A$5:$A$201,'Crop Chart'!$D$5:$D$201,,FALSE)</f>
        <v/>
      </c>
      <c r="D326" s="952" t="str">
        <f t="array" ref="D326">XLOOKUP($A326,'Crop Chart'!$A$5:$A$201,'Crop Chart'!$E$5:$E$201,,FALSE)</f>
        <v/>
      </c>
      <c r="E326" s="951" t="str">
        <f t="array" ref="E326">XLOOKUP($A326,'Crop Chart'!$A$5:$A$201,'Crop Chart'!$I$5:$I$201,,FALSE)</f>
        <v/>
      </c>
      <c r="F326" s="951" t="str">
        <f t="array" ref="F326">XLOOKUP($A326,'Crop Chart'!$A$5:$A$201,'Crop Chart'!$P$5:$P$201,,FALSE)</f>
        <v/>
      </c>
      <c r="G326" s="951" t="str">
        <f t="array" ref="G326">XLOOKUP($A326,'Crop Chart'!$A$5:$A$201,'Crop Chart'!$Q$5:$Q$201,,FALSE)</f>
        <v/>
      </c>
      <c r="H326" s="951" t="str">
        <f t="array" ref="H326">XLOOKUP($A326,'Crop Chart'!$A$5:$A$201,'Crop Chart'!$Y$5:$Y$201,,FALSE)</f>
        <v/>
      </c>
      <c r="I326" s="951" t="str">
        <f t="array" ref="I326">XLOOKUP($A326,'Crop Chart'!$A$5:$A$201,'Crop Chart'!$X$5:$X$201,,FALSE)</f>
        <v/>
      </c>
      <c r="J326" s="951" t="str">
        <f t="array" ref="J326">'Crop Chart'!$H$2*12*B326/D326/F326*XLOOKUP(A326,'Crop Chart'!$A$5:$A$203,'Crop Chart'!$T$5:$T$203,,0)</f>
        <v>#DIV/0!</v>
      </c>
      <c r="K326" s="952" t="str">
        <f t="array" ref="K326">XLOOKUP($A326,'Crop Chart'!$A$5:$A$201,'Crop Chart'!$U$5:$U$201,,FALSE)</f>
        <v/>
      </c>
      <c r="L326" s="952" t="str">
        <f t="array" ref="L326">XLOOKUP($A326,'Crop Chart'!$A$5:$A$201,'Crop Chart'!$V$5:$V$201,,FALSE)</f>
        <v/>
      </c>
      <c r="M326" s="951" t="str">
        <f t="array" ref="M326">XLOOKUP($A326,'Crop Chart'!$A$5:$A$201,'Crop Chart'!$W$5:$W$201,,FALSE)</f>
        <v/>
      </c>
      <c r="N326" s="951" t="str">
        <f t="array" ref="N326">XLOOKUP($A326,'Crop Chart'!$A$5:$A$201,'Crop Chart'!$AA$5:$AA$201,,FALSE)</f>
        <v/>
      </c>
    </row>
    <row r="327" ht="15.75" customHeight="1">
      <c r="A327" s="884"/>
      <c r="B327" s="951" t="str">
        <f t="array" ref="B327">XLOOKUP($A327,'Crop Chart'!$A$5:$A$201,'Crop Chart'!$C$5:$C$201,,FALSE)</f>
        <v/>
      </c>
      <c r="C327" s="952" t="str">
        <f t="array" ref="C327">XLOOKUP($A327,'Crop Chart'!$A$5:$A$201,'Crop Chart'!$D$5:$D$201,,FALSE)</f>
        <v/>
      </c>
      <c r="D327" s="952" t="str">
        <f t="array" ref="D327">XLOOKUP($A327,'Crop Chart'!$A$5:$A$201,'Crop Chart'!$E$5:$E$201,,FALSE)</f>
        <v/>
      </c>
      <c r="E327" s="951" t="str">
        <f t="array" ref="E327">XLOOKUP($A327,'Crop Chart'!$A$5:$A$201,'Crop Chart'!$I$5:$I$201,,FALSE)</f>
        <v/>
      </c>
      <c r="F327" s="951" t="str">
        <f t="array" ref="F327">XLOOKUP($A327,'Crop Chart'!$A$5:$A$201,'Crop Chart'!$P$5:$P$201,,FALSE)</f>
        <v/>
      </c>
      <c r="G327" s="951" t="str">
        <f t="array" ref="G327">XLOOKUP($A327,'Crop Chart'!$A$5:$A$201,'Crop Chart'!$Q$5:$Q$201,,FALSE)</f>
        <v/>
      </c>
      <c r="H327" s="951" t="str">
        <f t="array" ref="H327">XLOOKUP($A327,'Crop Chart'!$A$5:$A$201,'Crop Chart'!$Y$5:$Y$201,,FALSE)</f>
        <v/>
      </c>
      <c r="I327" s="951" t="str">
        <f t="array" ref="I327">XLOOKUP($A327,'Crop Chart'!$A$5:$A$201,'Crop Chart'!$X$5:$X$201,,FALSE)</f>
        <v/>
      </c>
      <c r="J327" s="951" t="str">
        <f t="array" ref="J327">'Crop Chart'!$H$2*12*B327/D327/F327*XLOOKUP(A327,'Crop Chart'!$A$5:$A$203,'Crop Chart'!$T$5:$T$203,,0)</f>
        <v>#DIV/0!</v>
      </c>
      <c r="K327" s="952" t="str">
        <f t="array" ref="K327">XLOOKUP($A327,'Crop Chart'!$A$5:$A$201,'Crop Chart'!$U$5:$U$201,,FALSE)</f>
        <v/>
      </c>
      <c r="L327" s="952" t="str">
        <f t="array" ref="L327">XLOOKUP($A327,'Crop Chart'!$A$5:$A$201,'Crop Chart'!$V$5:$V$201,,FALSE)</f>
        <v/>
      </c>
      <c r="M327" s="951" t="str">
        <f t="array" ref="M327">XLOOKUP($A327,'Crop Chart'!$A$5:$A$201,'Crop Chart'!$W$5:$W$201,,FALSE)</f>
        <v/>
      </c>
      <c r="N327" s="951" t="str">
        <f t="array" ref="N327">XLOOKUP($A327,'Crop Chart'!$A$5:$A$201,'Crop Chart'!$AA$5:$AA$201,,FALSE)</f>
        <v/>
      </c>
    </row>
    <row r="328" ht="15.75" customHeight="1">
      <c r="A328" s="884"/>
      <c r="B328" s="951" t="str">
        <f t="array" ref="B328">XLOOKUP($A328,'Crop Chart'!$A$5:$A$201,'Crop Chart'!$C$5:$C$201,,FALSE)</f>
        <v/>
      </c>
      <c r="C328" s="952" t="str">
        <f t="array" ref="C328">XLOOKUP($A328,'Crop Chart'!$A$5:$A$201,'Crop Chart'!$D$5:$D$201,,FALSE)</f>
        <v/>
      </c>
      <c r="D328" s="952" t="str">
        <f t="array" ref="D328">XLOOKUP($A328,'Crop Chart'!$A$5:$A$201,'Crop Chart'!$E$5:$E$201,,FALSE)</f>
        <v/>
      </c>
      <c r="E328" s="951" t="str">
        <f t="array" ref="E328">XLOOKUP($A328,'Crop Chart'!$A$5:$A$201,'Crop Chart'!$I$5:$I$201,,FALSE)</f>
        <v/>
      </c>
      <c r="F328" s="951" t="str">
        <f t="array" ref="F328">XLOOKUP($A328,'Crop Chart'!$A$5:$A$201,'Crop Chart'!$P$5:$P$201,,FALSE)</f>
        <v/>
      </c>
      <c r="G328" s="951" t="str">
        <f t="array" ref="G328">XLOOKUP($A328,'Crop Chart'!$A$5:$A$201,'Crop Chart'!$Q$5:$Q$201,,FALSE)</f>
        <v/>
      </c>
      <c r="H328" s="951" t="str">
        <f t="array" ref="H328">XLOOKUP($A328,'Crop Chart'!$A$5:$A$201,'Crop Chart'!$Y$5:$Y$201,,FALSE)</f>
        <v/>
      </c>
      <c r="I328" s="951" t="str">
        <f t="array" ref="I328">XLOOKUP($A328,'Crop Chart'!$A$5:$A$201,'Crop Chart'!$X$5:$X$201,,FALSE)</f>
        <v/>
      </c>
      <c r="J328" s="951" t="str">
        <f t="array" ref="J328">'Crop Chart'!$H$2*12*B328/D328/F328*XLOOKUP(A328,'Crop Chart'!$A$5:$A$203,'Crop Chart'!$T$5:$T$203,,0)</f>
        <v>#DIV/0!</v>
      </c>
      <c r="K328" s="952" t="str">
        <f t="array" ref="K328">XLOOKUP($A328,'Crop Chart'!$A$5:$A$201,'Crop Chart'!$U$5:$U$201,,FALSE)</f>
        <v/>
      </c>
      <c r="L328" s="952" t="str">
        <f t="array" ref="L328">XLOOKUP($A328,'Crop Chart'!$A$5:$A$201,'Crop Chart'!$V$5:$V$201,,FALSE)</f>
        <v/>
      </c>
      <c r="M328" s="951" t="str">
        <f t="array" ref="M328">XLOOKUP($A328,'Crop Chart'!$A$5:$A$201,'Crop Chart'!$W$5:$W$201,,FALSE)</f>
        <v/>
      </c>
      <c r="N328" s="951" t="str">
        <f t="array" ref="N328">XLOOKUP($A328,'Crop Chart'!$A$5:$A$201,'Crop Chart'!$AA$5:$AA$201,,FALSE)</f>
        <v/>
      </c>
    </row>
    <row r="329" ht="15.75" customHeight="1">
      <c r="A329" s="884"/>
      <c r="B329" s="951" t="str">
        <f t="array" ref="B329">XLOOKUP($A329,'Crop Chart'!$A$5:$A$201,'Crop Chart'!$C$5:$C$201,,FALSE)</f>
        <v/>
      </c>
      <c r="C329" s="952" t="str">
        <f t="array" ref="C329">XLOOKUP($A329,'Crop Chart'!$A$5:$A$201,'Crop Chart'!$D$5:$D$201,,FALSE)</f>
        <v/>
      </c>
      <c r="D329" s="952" t="str">
        <f t="array" ref="D329">XLOOKUP($A329,'Crop Chart'!$A$5:$A$201,'Crop Chart'!$E$5:$E$201,,FALSE)</f>
        <v/>
      </c>
      <c r="E329" s="951" t="str">
        <f t="array" ref="E329">XLOOKUP($A329,'Crop Chart'!$A$5:$A$201,'Crop Chart'!$I$5:$I$201,,FALSE)</f>
        <v/>
      </c>
      <c r="F329" s="951" t="str">
        <f t="array" ref="F329">XLOOKUP($A329,'Crop Chart'!$A$5:$A$201,'Crop Chart'!$P$5:$P$201,,FALSE)</f>
        <v/>
      </c>
      <c r="G329" s="951" t="str">
        <f t="array" ref="G329">XLOOKUP($A329,'Crop Chart'!$A$5:$A$201,'Crop Chart'!$Q$5:$Q$201,,FALSE)</f>
        <v/>
      </c>
      <c r="H329" s="951" t="str">
        <f t="array" ref="H329">XLOOKUP($A329,'Crop Chart'!$A$5:$A$201,'Crop Chart'!$Y$5:$Y$201,,FALSE)</f>
        <v/>
      </c>
      <c r="I329" s="951" t="str">
        <f t="array" ref="I329">XLOOKUP($A329,'Crop Chart'!$A$5:$A$201,'Crop Chart'!$X$5:$X$201,,FALSE)</f>
        <v/>
      </c>
      <c r="J329" s="951" t="str">
        <f t="array" ref="J329">'Crop Chart'!$H$2*12*B329/D329/F329*XLOOKUP(A329,'Crop Chart'!$A$5:$A$203,'Crop Chart'!$T$5:$T$203,,0)</f>
        <v>#DIV/0!</v>
      </c>
      <c r="K329" s="952" t="str">
        <f t="array" ref="K329">XLOOKUP($A329,'Crop Chart'!$A$5:$A$201,'Crop Chart'!$U$5:$U$201,,FALSE)</f>
        <v/>
      </c>
      <c r="L329" s="952" t="str">
        <f t="array" ref="L329">XLOOKUP($A329,'Crop Chart'!$A$5:$A$201,'Crop Chart'!$V$5:$V$201,,FALSE)</f>
        <v/>
      </c>
      <c r="M329" s="951" t="str">
        <f t="array" ref="M329">XLOOKUP($A329,'Crop Chart'!$A$5:$A$201,'Crop Chart'!$W$5:$W$201,,FALSE)</f>
        <v/>
      </c>
      <c r="N329" s="951" t="str">
        <f t="array" ref="N329">XLOOKUP($A329,'Crop Chart'!$A$5:$A$201,'Crop Chart'!$AA$5:$AA$201,,FALSE)</f>
        <v/>
      </c>
    </row>
    <row r="330" ht="15.75" customHeight="1">
      <c r="A330" s="884"/>
      <c r="B330" s="951" t="str">
        <f t="array" ref="B330">XLOOKUP($A330,'Crop Chart'!$A$5:$A$201,'Crop Chart'!$C$5:$C$201,,FALSE)</f>
        <v/>
      </c>
      <c r="C330" s="952" t="str">
        <f t="array" ref="C330">XLOOKUP($A330,'Crop Chart'!$A$5:$A$201,'Crop Chart'!$D$5:$D$201,,FALSE)</f>
        <v/>
      </c>
      <c r="D330" s="952" t="str">
        <f t="array" ref="D330">XLOOKUP($A330,'Crop Chart'!$A$5:$A$201,'Crop Chart'!$E$5:$E$201,,FALSE)</f>
        <v/>
      </c>
      <c r="E330" s="951" t="str">
        <f t="array" ref="E330">XLOOKUP($A330,'Crop Chart'!$A$5:$A$201,'Crop Chart'!$I$5:$I$201,,FALSE)</f>
        <v/>
      </c>
      <c r="F330" s="951" t="str">
        <f t="array" ref="F330">XLOOKUP($A330,'Crop Chart'!$A$5:$A$201,'Crop Chart'!$P$5:$P$201,,FALSE)</f>
        <v/>
      </c>
      <c r="G330" s="951" t="str">
        <f t="array" ref="G330">XLOOKUP($A330,'Crop Chart'!$A$5:$A$201,'Crop Chart'!$Q$5:$Q$201,,FALSE)</f>
        <v/>
      </c>
      <c r="H330" s="951" t="str">
        <f t="array" ref="H330">XLOOKUP($A330,'Crop Chart'!$A$5:$A$201,'Crop Chart'!$Y$5:$Y$201,,FALSE)</f>
        <v/>
      </c>
      <c r="I330" s="951" t="str">
        <f t="array" ref="I330">XLOOKUP($A330,'Crop Chart'!$A$5:$A$201,'Crop Chart'!$X$5:$X$201,,FALSE)</f>
        <v/>
      </c>
      <c r="J330" s="951" t="str">
        <f t="array" ref="J330">'Crop Chart'!$H$2*12*B330/D330/F330*XLOOKUP(A330,'Crop Chart'!$A$5:$A$203,'Crop Chart'!$T$5:$T$203,,0)</f>
        <v>#DIV/0!</v>
      </c>
      <c r="K330" s="952" t="str">
        <f t="array" ref="K330">XLOOKUP($A330,'Crop Chart'!$A$5:$A$201,'Crop Chart'!$U$5:$U$201,,FALSE)</f>
        <v/>
      </c>
      <c r="L330" s="952" t="str">
        <f t="array" ref="L330">XLOOKUP($A330,'Crop Chart'!$A$5:$A$201,'Crop Chart'!$V$5:$V$201,,FALSE)</f>
        <v/>
      </c>
      <c r="M330" s="951" t="str">
        <f t="array" ref="M330">XLOOKUP($A330,'Crop Chart'!$A$5:$A$201,'Crop Chart'!$W$5:$W$201,,FALSE)</f>
        <v/>
      </c>
      <c r="N330" s="951" t="str">
        <f t="array" ref="N330">XLOOKUP($A330,'Crop Chart'!$A$5:$A$201,'Crop Chart'!$AA$5:$AA$201,,FALSE)</f>
        <v/>
      </c>
    </row>
    <row r="331" ht="15.75" customHeight="1">
      <c r="A331" s="884"/>
      <c r="B331" s="951" t="str">
        <f t="array" ref="B331">XLOOKUP($A331,'Crop Chart'!$A$5:$A$201,'Crop Chart'!$C$5:$C$201,,FALSE)</f>
        <v/>
      </c>
      <c r="C331" s="952" t="str">
        <f t="array" ref="C331">XLOOKUP($A331,'Crop Chart'!$A$5:$A$201,'Crop Chart'!$D$5:$D$201,,FALSE)</f>
        <v/>
      </c>
      <c r="D331" s="952" t="str">
        <f t="array" ref="D331">XLOOKUP($A331,'Crop Chart'!$A$5:$A$201,'Crop Chart'!$E$5:$E$201,,FALSE)</f>
        <v/>
      </c>
      <c r="E331" s="951" t="str">
        <f t="array" ref="E331">XLOOKUP($A331,'Crop Chart'!$A$5:$A$201,'Crop Chart'!$I$5:$I$201,,FALSE)</f>
        <v/>
      </c>
      <c r="F331" s="951" t="str">
        <f t="array" ref="F331">XLOOKUP($A331,'Crop Chart'!$A$5:$A$201,'Crop Chart'!$P$5:$P$201,,FALSE)</f>
        <v/>
      </c>
      <c r="G331" s="951" t="str">
        <f t="array" ref="G331">XLOOKUP($A331,'Crop Chart'!$A$5:$A$201,'Crop Chart'!$Q$5:$Q$201,,FALSE)</f>
        <v/>
      </c>
      <c r="H331" s="951" t="str">
        <f t="array" ref="H331">XLOOKUP($A331,'Crop Chart'!$A$5:$A$201,'Crop Chart'!$Y$5:$Y$201,,FALSE)</f>
        <v/>
      </c>
      <c r="I331" s="951" t="str">
        <f t="array" ref="I331">XLOOKUP($A331,'Crop Chart'!$A$5:$A$201,'Crop Chart'!$X$5:$X$201,,FALSE)</f>
        <v/>
      </c>
      <c r="J331" s="951" t="str">
        <f t="array" ref="J331">'Crop Chart'!$H$2*12*B331/D331/F331*XLOOKUP(A331,'Crop Chart'!$A$5:$A$203,'Crop Chart'!$T$5:$T$203,,0)</f>
        <v>#DIV/0!</v>
      </c>
      <c r="K331" s="952" t="str">
        <f t="array" ref="K331">XLOOKUP($A331,'Crop Chart'!$A$5:$A$201,'Crop Chart'!$U$5:$U$201,,FALSE)</f>
        <v/>
      </c>
      <c r="L331" s="952" t="str">
        <f t="array" ref="L331">XLOOKUP($A331,'Crop Chart'!$A$5:$A$201,'Crop Chart'!$V$5:$V$201,,FALSE)</f>
        <v/>
      </c>
      <c r="M331" s="951" t="str">
        <f t="array" ref="M331">XLOOKUP($A331,'Crop Chart'!$A$5:$A$201,'Crop Chart'!$W$5:$W$201,,FALSE)</f>
        <v/>
      </c>
      <c r="N331" s="951" t="str">
        <f t="array" ref="N331">XLOOKUP($A331,'Crop Chart'!$A$5:$A$201,'Crop Chart'!$AA$5:$AA$201,,FALSE)</f>
        <v/>
      </c>
    </row>
    <row r="332" ht="15.75" customHeight="1">
      <c r="A332" s="884"/>
      <c r="B332" s="951" t="str">
        <f t="array" ref="B332">XLOOKUP($A332,'Crop Chart'!$A$5:$A$201,'Crop Chart'!$C$5:$C$201,,FALSE)</f>
        <v/>
      </c>
      <c r="C332" s="952" t="str">
        <f t="array" ref="C332">XLOOKUP($A332,'Crop Chart'!$A$5:$A$201,'Crop Chart'!$D$5:$D$201,,FALSE)</f>
        <v/>
      </c>
      <c r="D332" s="952" t="str">
        <f t="array" ref="D332">XLOOKUP($A332,'Crop Chart'!$A$5:$A$201,'Crop Chart'!$E$5:$E$201,,FALSE)</f>
        <v/>
      </c>
      <c r="E332" s="951" t="str">
        <f t="array" ref="E332">XLOOKUP($A332,'Crop Chart'!$A$5:$A$201,'Crop Chart'!$I$5:$I$201,,FALSE)</f>
        <v/>
      </c>
      <c r="F332" s="951" t="str">
        <f t="array" ref="F332">XLOOKUP($A332,'Crop Chart'!$A$5:$A$201,'Crop Chart'!$P$5:$P$201,,FALSE)</f>
        <v/>
      </c>
      <c r="G332" s="951" t="str">
        <f t="array" ref="G332">XLOOKUP($A332,'Crop Chart'!$A$5:$A$201,'Crop Chart'!$Q$5:$Q$201,,FALSE)</f>
        <v/>
      </c>
      <c r="H332" s="951" t="str">
        <f t="array" ref="H332">XLOOKUP($A332,'Crop Chart'!$A$5:$A$201,'Crop Chart'!$Y$5:$Y$201,,FALSE)</f>
        <v/>
      </c>
      <c r="I332" s="951" t="str">
        <f t="array" ref="I332">XLOOKUP($A332,'Crop Chart'!$A$5:$A$201,'Crop Chart'!$X$5:$X$201,,FALSE)</f>
        <v/>
      </c>
      <c r="J332" s="951" t="str">
        <f t="array" ref="J332">'Crop Chart'!$H$2*12*B332/D332/F332*XLOOKUP(A332,'Crop Chart'!$A$5:$A$203,'Crop Chart'!$T$5:$T$203,,0)</f>
        <v>#DIV/0!</v>
      </c>
      <c r="K332" s="952" t="str">
        <f t="array" ref="K332">XLOOKUP($A332,'Crop Chart'!$A$5:$A$201,'Crop Chart'!$U$5:$U$201,,FALSE)</f>
        <v/>
      </c>
      <c r="L332" s="952" t="str">
        <f t="array" ref="L332">XLOOKUP($A332,'Crop Chart'!$A$5:$A$201,'Crop Chart'!$V$5:$V$201,,FALSE)</f>
        <v/>
      </c>
      <c r="M332" s="951" t="str">
        <f t="array" ref="M332">XLOOKUP($A332,'Crop Chart'!$A$5:$A$201,'Crop Chart'!$W$5:$W$201,,FALSE)</f>
        <v/>
      </c>
      <c r="N332" s="951" t="str">
        <f t="array" ref="N332">XLOOKUP($A332,'Crop Chart'!$A$5:$A$201,'Crop Chart'!$AA$5:$AA$201,,FALSE)</f>
        <v/>
      </c>
    </row>
    <row r="333" ht="15.75" customHeight="1">
      <c r="A333" s="884"/>
      <c r="B333" s="951" t="str">
        <f t="array" ref="B333">XLOOKUP($A333,'Crop Chart'!$A$5:$A$201,'Crop Chart'!$C$5:$C$201,,FALSE)</f>
        <v/>
      </c>
      <c r="C333" s="952" t="str">
        <f t="array" ref="C333">XLOOKUP($A333,'Crop Chart'!$A$5:$A$201,'Crop Chart'!$D$5:$D$201,,FALSE)</f>
        <v/>
      </c>
      <c r="D333" s="952" t="str">
        <f t="array" ref="D333">XLOOKUP($A333,'Crop Chart'!$A$5:$A$201,'Crop Chart'!$E$5:$E$201,,FALSE)</f>
        <v/>
      </c>
      <c r="E333" s="951" t="str">
        <f t="array" ref="E333">XLOOKUP($A333,'Crop Chart'!$A$5:$A$201,'Crop Chart'!$I$5:$I$201,,FALSE)</f>
        <v/>
      </c>
      <c r="F333" s="951" t="str">
        <f t="array" ref="F333">XLOOKUP($A333,'Crop Chart'!$A$5:$A$201,'Crop Chart'!$P$5:$P$201,,FALSE)</f>
        <v/>
      </c>
      <c r="G333" s="951" t="str">
        <f t="array" ref="G333">XLOOKUP($A333,'Crop Chart'!$A$5:$A$201,'Crop Chart'!$Q$5:$Q$201,,FALSE)</f>
        <v/>
      </c>
      <c r="H333" s="951" t="str">
        <f t="array" ref="H333">XLOOKUP($A333,'Crop Chart'!$A$5:$A$201,'Crop Chart'!$Y$5:$Y$201,,FALSE)</f>
        <v/>
      </c>
      <c r="I333" s="951" t="str">
        <f t="array" ref="I333">XLOOKUP($A333,'Crop Chart'!$A$5:$A$201,'Crop Chart'!$X$5:$X$201,,FALSE)</f>
        <v/>
      </c>
      <c r="J333" s="951" t="str">
        <f t="array" ref="J333">'Crop Chart'!$H$2*12*B333/D333/F333*XLOOKUP(A333,'Crop Chart'!$A$5:$A$203,'Crop Chart'!$T$5:$T$203,,0)</f>
        <v>#DIV/0!</v>
      </c>
      <c r="K333" s="952" t="str">
        <f t="array" ref="K333">XLOOKUP($A333,'Crop Chart'!$A$5:$A$201,'Crop Chart'!$U$5:$U$201,,FALSE)</f>
        <v/>
      </c>
      <c r="L333" s="952" t="str">
        <f t="array" ref="L333">XLOOKUP($A333,'Crop Chart'!$A$5:$A$201,'Crop Chart'!$V$5:$V$201,,FALSE)</f>
        <v/>
      </c>
      <c r="M333" s="951" t="str">
        <f t="array" ref="M333">XLOOKUP($A333,'Crop Chart'!$A$5:$A$201,'Crop Chart'!$W$5:$W$201,,FALSE)</f>
        <v/>
      </c>
      <c r="N333" s="951" t="str">
        <f t="array" ref="N333">XLOOKUP($A333,'Crop Chart'!$A$5:$A$201,'Crop Chart'!$AA$5:$AA$201,,FALSE)</f>
        <v/>
      </c>
    </row>
    <row r="334" ht="15.75" customHeight="1">
      <c r="A334" s="884"/>
      <c r="B334" s="951" t="str">
        <f t="array" ref="B334">XLOOKUP($A334,'Crop Chart'!$A$5:$A$201,'Crop Chart'!$C$5:$C$201,,FALSE)</f>
        <v/>
      </c>
      <c r="C334" s="952" t="str">
        <f t="array" ref="C334">XLOOKUP($A334,'Crop Chart'!$A$5:$A$201,'Crop Chart'!$D$5:$D$201,,FALSE)</f>
        <v/>
      </c>
      <c r="D334" s="952" t="str">
        <f t="array" ref="D334">XLOOKUP($A334,'Crop Chart'!$A$5:$A$201,'Crop Chart'!$E$5:$E$201,,FALSE)</f>
        <v/>
      </c>
      <c r="E334" s="951" t="str">
        <f t="array" ref="E334">XLOOKUP($A334,'Crop Chart'!$A$5:$A$201,'Crop Chart'!$I$5:$I$201,,FALSE)</f>
        <v/>
      </c>
      <c r="F334" s="951" t="str">
        <f t="array" ref="F334">XLOOKUP($A334,'Crop Chart'!$A$5:$A$201,'Crop Chart'!$P$5:$P$201,,FALSE)</f>
        <v/>
      </c>
      <c r="G334" s="951" t="str">
        <f t="array" ref="G334">XLOOKUP($A334,'Crop Chart'!$A$5:$A$201,'Crop Chart'!$Q$5:$Q$201,,FALSE)</f>
        <v/>
      </c>
      <c r="H334" s="951" t="str">
        <f t="array" ref="H334">XLOOKUP($A334,'Crop Chart'!$A$5:$A$201,'Crop Chart'!$Y$5:$Y$201,,FALSE)</f>
        <v/>
      </c>
      <c r="I334" s="951" t="str">
        <f t="array" ref="I334">XLOOKUP($A334,'Crop Chart'!$A$5:$A$201,'Crop Chart'!$X$5:$X$201,,FALSE)</f>
        <v/>
      </c>
      <c r="J334" s="951" t="str">
        <f t="array" ref="J334">'Crop Chart'!$H$2*12*B334/D334/F334*XLOOKUP(A334,'Crop Chart'!$A$5:$A$203,'Crop Chart'!$T$5:$T$203,,0)</f>
        <v>#DIV/0!</v>
      </c>
      <c r="K334" s="952" t="str">
        <f t="array" ref="K334">XLOOKUP($A334,'Crop Chart'!$A$5:$A$201,'Crop Chart'!$U$5:$U$201,,FALSE)</f>
        <v/>
      </c>
      <c r="L334" s="952" t="str">
        <f t="array" ref="L334">XLOOKUP($A334,'Crop Chart'!$A$5:$A$201,'Crop Chart'!$V$5:$V$201,,FALSE)</f>
        <v/>
      </c>
      <c r="M334" s="951" t="str">
        <f t="array" ref="M334">XLOOKUP($A334,'Crop Chart'!$A$5:$A$201,'Crop Chart'!$W$5:$W$201,,FALSE)</f>
        <v/>
      </c>
      <c r="N334" s="951" t="str">
        <f t="array" ref="N334">XLOOKUP($A334,'Crop Chart'!$A$5:$A$201,'Crop Chart'!$AA$5:$AA$201,,FALSE)</f>
        <v/>
      </c>
    </row>
    <row r="335" ht="15.75" customHeight="1">
      <c r="A335" s="884"/>
      <c r="B335" s="951" t="str">
        <f t="array" ref="B335">XLOOKUP($A335,'Crop Chart'!$A$5:$A$201,'Crop Chart'!$C$5:$C$201,,FALSE)</f>
        <v/>
      </c>
      <c r="C335" s="952" t="str">
        <f t="array" ref="C335">XLOOKUP($A335,'Crop Chart'!$A$5:$A$201,'Crop Chart'!$D$5:$D$201,,FALSE)</f>
        <v/>
      </c>
      <c r="D335" s="952" t="str">
        <f t="array" ref="D335">XLOOKUP($A335,'Crop Chart'!$A$5:$A$201,'Crop Chart'!$E$5:$E$201,,FALSE)</f>
        <v/>
      </c>
      <c r="E335" s="951" t="str">
        <f t="array" ref="E335">XLOOKUP($A335,'Crop Chart'!$A$5:$A$201,'Crop Chart'!$I$5:$I$201,,FALSE)</f>
        <v/>
      </c>
      <c r="F335" s="951" t="str">
        <f t="array" ref="F335">XLOOKUP($A335,'Crop Chart'!$A$5:$A$201,'Crop Chart'!$P$5:$P$201,,FALSE)</f>
        <v/>
      </c>
      <c r="G335" s="951" t="str">
        <f t="array" ref="G335">XLOOKUP($A335,'Crop Chart'!$A$5:$A$201,'Crop Chart'!$Q$5:$Q$201,,FALSE)</f>
        <v/>
      </c>
      <c r="H335" s="951" t="str">
        <f t="array" ref="H335">XLOOKUP($A335,'Crop Chart'!$A$5:$A$201,'Crop Chart'!$Y$5:$Y$201,,FALSE)</f>
        <v/>
      </c>
      <c r="I335" s="951" t="str">
        <f t="array" ref="I335">XLOOKUP($A335,'Crop Chart'!$A$5:$A$201,'Crop Chart'!$X$5:$X$201,,FALSE)</f>
        <v/>
      </c>
      <c r="J335" s="951" t="str">
        <f t="array" ref="J335">'Crop Chart'!$H$2*12*B335/D335/F335*XLOOKUP(A335,'Crop Chart'!$A$5:$A$203,'Crop Chart'!$T$5:$T$203,,0)</f>
        <v>#DIV/0!</v>
      </c>
      <c r="K335" s="952" t="str">
        <f t="array" ref="K335">XLOOKUP($A335,'Crop Chart'!$A$5:$A$201,'Crop Chart'!$U$5:$U$201,,FALSE)</f>
        <v/>
      </c>
      <c r="L335" s="952" t="str">
        <f t="array" ref="L335">XLOOKUP($A335,'Crop Chart'!$A$5:$A$201,'Crop Chart'!$V$5:$V$201,,FALSE)</f>
        <v/>
      </c>
      <c r="M335" s="951" t="str">
        <f t="array" ref="M335">XLOOKUP($A335,'Crop Chart'!$A$5:$A$201,'Crop Chart'!$W$5:$W$201,,FALSE)</f>
        <v/>
      </c>
      <c r="N335" s="951" t="str">
        <f t="array" ref="N335">XLOOKUP($A335,'Crop Chart'!$A$5:$A$201,'Crop Chart'!$AA$5:$AA$201,,FALSE)</f>
        <v/>
      </c>
    </row>
    <row r="336" ht="15.75" customHeight="1">
      <c r="A336" s="884"/>
      <c r="B336" s="951" t="str">
        <f t="array" ref="B336">XLOOKUP($A336,'Crop Chart'!$A$5:$A$201,'Crop Chart'!$C$5:$C$201,,FALSE)</f>
        <v/>
      </c>
      <c r="C336" s="952" t="str">
        <f t="array" ref="C336">XLOOKUP($A336,'Crop Chart'!$A$5:$A$201,'Crop Chart'!$D$5:$D$201,,FALSE)</f>
        <v/>
      </c>
      <c r="D336" s="952" t="str">
        <f t="array" ref="D336">XLOOKUP($A336,'Crop Chart'!$A$5:$A$201,'Crop Chart'!$E$5:$E$201,,FALSE)</f>
        <v/>
      </c>
      <c r="E336" s="951" t="str">
        <f t="array" ref="E336">XLOOKUP($A336,'Crop Chart'!$A$5:$A$201,'Crop Chart'!$I$5:$I$201,,FALSE)</f>
        <v/>
      </c>
      <c r="F336" s="951" t="str">
        <f t="array" ref="F336">XLOOKUP($A336,'Crop Chart'!$A$5:$A$201,'Crop Chart'!$P$5:$P$201,,FALSE)</f>
        <v/>
      </c>
      <c r="G336" s="951" t="str">
        <f t="array" ref="G336">XLOOKUP($A336,'Crop Chart'!$A$5:$A$201,'Crop Chart'!$Q$5:$Q$201,,FALSE)</f>
        <v/>
      </c>
      <c r="H336" s="951" t="str">
        <f t="array" ref="H336">XLOOKUP($A336,'Crop Chart'!$A$5:$A$201,'Crop Chart'!$Y$5:$Y$201,,FALSE)</f>
        <v/>
      </c>
      <c r="I336" s="951" t="str">
        <f t="array" ref="I336">XLOOKUP($A336,'Crop Chart'!$A$5:$A$201,'Crop Chart'!$X$5:$X$201,,FALSE)</f>
        <v/>
      </c>
      <c r="J336" s="951" t="str">
        <f t="array" ref="J336">'Crop Chart'!$H$2*12*B336/D336/F336*XLOOKUP(A336,'Crop Chart'!$A$5:$A$203,'Crop Chart'!$T$5:$T$203,,0)</f>
        <v>#DIV/0!</v>
      </c>
      <c r="K336" s="952" t="str">
        <f t="array" ref="K336">XLOOKUP($A336,'Crop Chart'!$A$5:$A$201,'Crop Chart'!$U$5:$U$201,,FALSE)</f>
        <v/>
      </c>
      <c r="L336" s="952" t="str">
        <f t="array" ref="L336">XLOOKUP($A336,'Crop Chart'!$A$5:$A$201,'Crop Chart'!$V$5:$V$201,,FALSE)</f>
        <v/>
      </c>
      <c r="M336" s="951" t="str">
        <f t="array" ref="M336">XLOOKUP($A336,'Crop Chart'!$A$5:$A$201,'Crop Chart'!$W$5:$W$201,,FALSE)</f>
        <v/>
      </c>
      <c r="N336" s="951" t="str">
        <f t="array" ref="N336">XLOOKUP($A336,'Crop Chart'!$A$5:$A$201,'Crop Chart'!$AA$5:$AA$201,,FALSE)</f>
        <v/>
      </c>
    </row>
    <row r="337" ht="15.75" customHeight="1">
      <c r="A337" s="884"/>
      <c r="B337" s="951" t="str">
        <f t="array" ref="B337">XLOOKUP($A337,'Crop Chart'!$A$5:$A$201,'Crop Chart'!$C$5:$C$201,,FALSE)</f>
        <v/>
      </c>
      <c r="C337" s="952" t="str">
        <f t="array" ref="C337">XLOOKUP($A337,'Crop Chart'!$A$5:$A$201,'Crop Chart'!$D$5:$D$201,,FALSE)</f>
        <v/>
      </c>
      <c r="D337" s="952" t="str">
        <f t="array" ref="D337">XLOOKUP($A337,'Crop Chart'!$A$5:$A$201,'Crop Chart'!$E$5:$E$201,,FALSE)</f>
        <v/>
      </c>
      <c r="E337" s="951" t="str">
        <f t="array" ref="E337">XLOOKUP($A337,'Crop Chart'!$A$5:$A$201,'Crop Chart'!$I$5:$I$201,,FALSE)</f>
        <v/>
      </c>
      <c r="F337" s="951" t="str">
        <f t="array" ref="F337">XLOOKUP($A337,'Crop Chart'!$A$5:$A$201,'Crop Chart'!$P$5:$P$201,,FALSE)</f>
        <v/>
      </c>
      <c r="G337" s="951" t="str">
        <f t="array" ref="G337">XLOOKUP($A337,'Crop Chart'!$A$5:$A$201,'Crop Chart'!$Q$5:$Q$201,,FALSE)</f>
        <v/>
      </c>
      <c r="H337" s="951" t="str">
        <f t="array" ref="H337">XLOOKUP($A337,'Crop Chart'!$A$5:$A$201,'Crop Chart'!$Y$5:$Y$201,,FALSE)</f>
        <v/>
      </c>
      <c r="I337" s="951" t="str">
        <f t="array" ref="I337">XLOOKUP($A337,'Crop Chart'!$A$5:$A$201,'Crop Chart'!$X$5:$X$201,,FALSE)</f>
        <v/>
      </c>
      <c r="J337" s="951" t="str">
        <f t="array" ref="J337">'Crop Chart'!$H$2*12*B337/D337/F337*XLOOKUP(A337,'Crop Chart'!$A$5:$A$203,'Crop Chart'!$T$5:$T$203,,0)</f>
        <v>#DIV/0!</v>
      </c>
      <c r="K337" s="952" t="str">
        <f t="array" ref="K337">XLOOKUP($A337,'Crop Chart'!$A$5:$A$201,'Crop Chart'!$U$5:$U$201,,FALSE)</f>
        <v/>
      </c>
      <c r="L337" s="952" t="str">
        <f t="array" ref="L337">XLOOKUP($A337,'Crop Chart'!$A$5:$A$201,'Crop Chart'!$V$5:$V$201,,FALSE)</f>
        <v/>
      </c>
      <c r="M337" s="951" t="str">
        <f t="array" ref="M337">XLOOKUP($A337,'Crop Chart'!$A$5:$A$201,'Crop Chart'!$W$5:$W$201,,FALSE)</f>
        <v/>
      </c>
      <c r="N337" s="951" t="str">
        <f t="array" ref="N337">XLOOKUP($A337,'Crop Chart'!$A$5:$A$201,'Crop Chart'!$AA$5:$AA$201,,FALSE)</f>
        <v/>
      </c>
    </row>
    <row r="338" ht="15.75" customHeight="1">
      <c r="A338" s="884"/>
      <c r="B338" s="951" t="str">
        <f t="array" ref="B338">XLOOKUP($A338,'Crop Chart'!$A$5:$A$201,'Crop Chart'!$C$5:$C$201,,FALSE)</f>
        <v/>
      </c>
      <c r="C338" s="952" t="str">
        <f t="array" ref="C338">XLOOKUP($A338,'Crop Chart'!$A$5:$A$201,'Crop Chart'!$D$5:$D$201,,FALSE)</f>
        <v/>
      </c>
      <c r="D338" s="952" t="str">
        <f t="array" ref="D338">XLOOKUP($A338,'Crop Chart'!$A$5:$A$201,'Crop Chart'!$E$5:$E$201,,FALSE)</f>
        <v/>
      </c>
      <c r="E338" s="951" t="str">
        <f t="array" ref="E338">XLOOKUP($A338,'Crop Chart'!$A$5:$A$201,'Crop Chart'!$I$5:$I$201,,FALSE)</f>
        <v/>
      </c>
      <c r="F338" s="951" t="str">
        <f t="array" ref="F338">XLOOKUP($A338,'Crop Chart'!$A$5:$A$201,'Crop Chart'!$P$5:$P$201,,FALSE)</f>
        <v/>
      </c>
      <c r="G338" s="951" t="str">
        <f t="array" ref="G338">XLOOKUP($A338,'Crop Chart'!$A$5:$A$201,'Crop Chart'!$Q$5:$Q$201,,FALSE)</f>
        <v/>
      </c>
      <c r="H338" s="951" t="str">
        <f t="array" ref="H338">XLOOKUP($A338,'Crop Chart'!$A$5:$A$201,'Crop Chart'!$Y$5:$Y$201,,FALSE)</f>
        <v/>
      </c>
      <c r="I338" s="951" t="str">
        <f t="array" ref="I338">XLOOKUP($A338,'Crop Chart'!$A$5:$A$201,'Crop Chart'!$X$5:$X$201,,FALSE)</f>
        <v/>
      </c>
      <c r="J338" s="951" t="str">
        <f t="array" ref="J338">'Crop Chart'!$H$2*12*B338/D338/F338*XLOOKUP(A338,'Crop Chart'!$A$5:$A$203,'Crop Chart'!$T$5:$T$203,,0)</f>
        <v>#DIV/0!</v>
      </c>
      <c r="K338" s="952" t="str">
        <f t="array" ref="K338">XLOOKUP($A338,'Crop Chart'!$A$5:$A$201,'Crop Chart'!$U$5:$U$201,,FALSE)</f>
        <v/>
      </c>
      <c r="L338" s="952" t="str">
        <f t="array" ref="L338">XLOOKUP($A338,'Crop Chart'!$A$5:$A$201,'Crop Chart'!$V$5:$V$201,,FALSE)</f>
        <v/>
      </c>
      <c r="M338" s="951" t="str">
        <f t="array" ref="M338">XLOOKUP($A338,'Crop Chart'!$A$5:$A$201,'Crop Chart'!$W$5:$W$201,,FALSE)</f>
        <v/>
      </c>
      <c r="N338" s="951" t="str">
        <f t="array" ref="N338">XLOOKUP($A338,'Crop Chart'!$A$5:$A$201,'Crop Chart'!$AA$5:$AA$201,,FALSE)</f>
        <v/>
      </c>
    </row>
    <row r="339" ht="15.75" customHeight="1">
      <c r="A339" s="884"/>
      <c r="B339" s="951" t="str">
        <f t="array" ref="B339">XLOOKUP($A339,'Crop Chart'!$A$5:$A$201,'Crop Chart'!$C$5:$C$201,,FALSE)</f>
        <v/>
      </c>
      <c r="C339" s="952" t="str">
        <f t="array" ref="C339">XLOOKUP($A339,'Crop Chart'!$A$5:$A$201,'Crop Chart'!$D$5:$D$201,,FALSE)</f>
        <v/>
      </c>
      <c r="D339" s="952" t="str">
        <f t="array" ref="D339">XLOOKUP($A339,'Crop Chart'!$A$5:$A$201,'Crop Chart'!$E$5:$E$201,,FALSE)</f>
        <v/>
      </c>
      <c r="E339" s="951" t="str">
        <f t="array" ref="E339">XLOOKUP($A339,'Crop Chart'!$A$5:$A$201,'Crop Chart'!$I$5:$I$201,,FALSE)</f>
        <v/>
      </c>
      <c r="F339" s="951" t="str">
        <f t="array" ref="F339">XLOOKUP($A339,'Crop Chart'!$A$5:$A$201,'Crop Chart'!$P$5:$P$201,,FALSE)</f>
        <v/>
      </c>
      <c r="G339" s="951" t="str">
        <f t="array" ref="G339">XLOOKUP($A339,'Crop Chart'!$A$5:$A$201,'Crop Chart'!$Q$5:$Q$201,,FALSE)</f>
        <v/>
      </c>
      <c r="H339" s="951" t="str">
        <f t="array" ref="H339">XLOOKUP($A339,'Crop Chart'!$A$5:$A$201,'Crop Chart'!$Y$5:$Y$201,,FALSE)</f>
        <v/>
      </c>
      <c r="I339" s="951" t="str">
        <f t="array" ref="I339">XLOOKUP($A339,'Crop Chart'!$A$5:$A$201,'Crop Chart'!$X$5:$X$201,,FALSE)</f>
        <v/>
      </c>
      <c r="J339" s="951" t="str">
        <f t="array" ref="J339">'Crop Chart'!$H$2*12*B339/D339/F339*XLOOKUP(A339,'Crop Chart'!$A$5:$A$203,'Crop Chart'!$T$5:$T$203,,0)</f>
        <v>#DIV/0!</v>
      </c>
      <c r="K339" s="952" t="str">
        <f t="array" ref="K339">XLOOKUP($A339,'Crop Chart'!$A$5:$A$201,'Crop Chart'!$U$5:$U$201,,FALSE)</f>
        <v/>
      </c>
      <c r="L339" s="952" t="str">
        <f t="array" ref="L339">XLOOKUP($A339,'Crop Chart'!$A$5:$A$201,'Crop Chart'!$V$5:$V$201,,FALSE)</f>
        <v/>
      </c>
      <c r="M339" s="951" t="str">
        <f t="array" ref="M339">XLOOKUP($A339,'Crop Chart'!$A$5:$A$201,'Crop Chart'!$W$5:$W$201,,FALSE)</f>
        <v/>
      </c>
      <c r="N339" s="951" t="str">
        <f t="array" ref="N339">XLOOKUP($A339,'Crop Chart'!$A$5:$A$201,'Crop Chart'!$AA$5:$AA$201,,FALSE)</f>
        <v/>
      </c>
    </row>
    <row r="340" ht="15.75" customHeight="1">
      <c r="A340" s="884"/>
      <c r="B340" s="951" t="str">
        <f t="array" ref="B340">XLOOKUP($A340,'Crop Chart'!$A$5:$A$201,'Crop Chart'!$C$5:$C$201,,FALSE)</f>
        <v/>
      </c>
      <c r="C340" s="952" t="str">
        <f t="array" ref="C340">XLOOKUP($A340,'Crop Chart'!$A$5:$A$201,'Crop Chart'!$D$5:$D$201,,FALSE)</f>
        <v/>
      </c>
      <c r="D340" s="952" t="str">
        <f t="array" ref="D340">XLOOKUP($A340,'Crop Chart'!$A$5:$A$201,'Crop Chart'!$E$5:$E$201,,FALSE)</f>
        <v/>
      </c>
      <c r="E340" s="951" t="str">
        <f t="array" ref="E340">XLOOKUP($A340,'Crop Chart'!$A$5:$A$201,'Crop Chart'!$I$5:$I$201,,FALSE)</f>
        <v/>
      </c>
      <c r="F340" s="951" t="str">
        <f t="array" ref="F340">XLOOKUP($A340,'Crop Chart'!$A$5:$A$201,'Crop Chart'!$P$5:$P$201,,FALSE)</f>
        <v/>
      </c>
      <c r="G340" s="951" t="str">
        <f t="array" ref="G340">XLOOKUP($A340,'Crop Chart'!$A$5:$A$201,'Crop Chart'!$Q$5:$Q$201,,FALSE)</f>
        <v/>
      </c>
      <c r="H340" s="951" t="str">
        <f t="array" ref="H340">XLOOKUP($A340,'Crop Chart'!$A$5:$A$201,'Crop Chart'!$Y$5:$Y$201,,FALSE)</f>
        <v/>
      </c>
      <c r="I340" s="951" t="str">
        <f t="array" ref="I340">XLOOKUP($A340,'Crop Chart'!$A$5:$A$201,'Crop Chart'!$X$5:$X$201,,FALSE)</f>
        <v/>
      </c>
      <c r="J340" s="951" t="str">
        <f t="array" ref="J340">'Crop Chart'!$H$2*12*B340/D340/F340*XLOOKUP(A340,'Crop Chart'!$A$5:$A$203,'Crop Chart'!$T$5:$T$203,,0)</f>
        <v>#DIV/0!</v>
      </c>
      <c r="K340" s="952" t="str">
        <f t="array" ref="K340">XLOOKUP($A340,'Crop Chart'!$A$5:$A$201,'Crop Chart'!$U$5:$U$201,,FALSE)</f>
        <v/>
      </c>
      <c r="L340" s="952" t="str">
        <f t="array" ref="L340">XLOOKUP($A340,'Crop Chart'!$A$5:$A$201,'Crop Chart'!$V$5:$V$201,,FALSE)</f>
        <v/>
      </c>
      <c r="M340" s="951" t="str">
        <f t="array" ref="M340">XLOOKUP($A340,'Crop Chart'!$A$5:$A$201,'Crop Chart'!$W$5:$W$201,,FALSE)</f>
        <v/>
      </c>
      <c r="N340" s="951" t="str">
        <f t="array" ref="N340">XLOOKUP($A340,'Crop Chart'!$A$5:$A$201,'Crop Chart'!$AA$5:$AA$201,,FALSE)</f>
        <v/>
      </c>
    </row>
    <row r="341" ht="15.75" customHeight="1">
      <c r="A341" s="884"/>
      <c r="B341" s="951" t="str">
        <f t="array" ref="B341">XLOOKUP($A341,'Crop Chart'!$A$5:$A$201,'Crop Chart'!$C$5:$C$201,,FALSE)</f>
        <v/>
      </c>
      <c r="C341" s="952" t="str">
        <f t="array" ref="C341">XLOOKUP($A341,'Crop Chart'!$A$5:$A$201,'Crop Chart'!$D$5:$D$201,,FALSE)</f>
        <v/>
      </c>
      <c r="D341" s="952" t="str">
        <f t="array" ref="D341">XLOOKUP($A341,'Crop Chart'!$A$5:$A$201,'Crop Chart'!$E$5:$E$201,,FALSE)</f>
        <v/>
      </c>
      <c r="E341" s="951" t="str">
        <f t="array" ref="E341">XLOOKUP($A341,'Crop Chart'!$A$5:$A$201,'Crop Chart'!$I$5:$I$201,,FALSE)</f>
        <v/>
      </c>
      <c r="F341" s="951" t="str">
        <f t="array" ref="F341">XLOOKUP($A341,'Crop Chart'!$A$5:$A$201,'Crop Chart'!$P$5:$P$201,,FALSE)</f>
        <v/>
      </c>
      <c r="G341" s="951" t="str">
        <f t="array" ref="G341">XLOOKUP($A341,'Crop Chart'!$A$5:$A$201,'Crop Chart'!$Q$5:$Q$201,,FALSE)</f>
        <v/>
      </c>
      <c r="H341" s="951" t="str">
        <f t="array" ref="H341">XLOOKUP($A341,'Crop Chart'!$A$5:$A$201,'Crop Chart'!$Y$5:$Y$201,,FALSE)</f>
        <v/>
      </c>
      <c r="I341" s="951" t="str">
        <f t="array" ref="I341">XLOOKUP($A341,'Crop Chart'!$A$5:$A$201,'Crop Chart'!$X$5:$X$201,,FALSE)</f>
        <v/>
      </c>
      <c r="J341" s="951" t="str">
        <f t="array" ref="J341">'Crop Chart'!$H$2*12*B341/D341/F341*XLOOKUP(A341,'Crop Chart'!$A$5:$A$203,'Crop Chart'!$T$5:$T$203,,0)</f>
        <v>#DIV/0!</v>
      </c>
      <c r="K341" s="952" t="str">
        <f t="array" ref="K341">XLOOKUP($A341,'Crop Chart'!$A$5:$A$201,'Crop Chart'!$U$5:$U$201,,FALSE)</f>
        <v/>
      </c>
      <c r="L341" s="952" t="str">
        <f t="array" ref="L341">XLOOKUP($A341,'Crop Chart'!$A$5:$A$201,'Crop Chart'!$V$5:$V$201,,FALSE)</f>
        <v/>
      </c>
      <c r="M341" s="951" t="str">
        <f t="array" ref="M341">XLOOKUP($A341,'Crop Chart'!$A$5:$A$201,'Crop Chart'!$W$5:$W$201,,FALSE)</f>
        <v/>
      </c>
      <c r="N341" s="951" t="str">
        <f t="array" ref="N341">XLOOKUP($A341,'Crop Chart'!$A$5:$A$201,'Crop Chart'!$AA$5:$AA$201,,FALSE)</f>
        <v/>
      </c>
    </row>
    <row r="342" ht="15.75" customHeight="1">
      <c r="A342" s="884"/>
      <c r="B342" s="951" t="str">
        <f t="array" ref="B342">XLOOKUP($A342,'Crop Chart'!$A$5:$A$201,'Crop Chart'!$C$5:$C$201,,FALSE)</f>
        <v/>
      </c>
      <c r="C342" s="952" t="str">
        <f t="array" ref="C342">XLOOKUP($A342,'Crop Chart'!$A$5:$A$201,'Crop Chart'!$D$5:$D$201,,FALSE)</f>
        <v/>
      </c>
      <c r="D342" s="952" t="str">
        <f t="array" ref="D342">XLOOKUP($A342,'Crop Chart'!$A$5:$A$201,'Crop Chart'!$E$5:$E$201,,FALSE)</f>
        <v/>
      </c>
      <c r="E342" s="951" t="str">
        <f t="array" ref="E342">XLOOKUP($A342,'Crop Chart'!$A$5:$A$201,'Crop Chart'!$I$5:$I$201,,FALSE)</f>
        <v/>
      </c>
      <c r="F342" s="951" t="str">
        <f t="array" ref="F342">XLOOKUP($A342,'Crop Chart'!$A$5:$A$201,'Crop Chart'!$P$5:$P$201,,FALSE)</f>
        <v/>
      </c>
      <c r="G342" s="951" t="str">
        <f t="array" ref="G342">XLOOKUP($A342,'Crop Chart'!$A$5:$A$201,'Crop Chart'!$Q$5:$Q$201,,FALSE)</f>
        <v/>
      </c>
      <c r="H342" s="951" t="str">
        <f t="array" ref="H342">XLOOKUP($A342,'Crop Chart'!$A$5:$A$201,'Crop Chart'!$Y$5:$Y$201,,FALSE)</f>
        <v/>
      </c>
      <c r="I342" s="951" t="str">
        <f t="array" ref="I342">XLOOKUP($A342,'Crop Chart'!$A$5:$A$201,'Crop Chart'!$X$5:$X$201,,FALSE)</f>
        <v/>
      </c>
      <c r="J342" s="951" t="str">
        <f t="array" ref="J342">'Crop Chart'!$H$2*12*B342/D342/F342*XLOOKUP(A342,'Crop Chart'!$A$5:$A$203,'Crop Chart'!$T$5:$T$203,,0)</f>
        <v>#DIV/0!</v>
      </c>
      <c r="K342" s="952" t="str">
        <f t="array" ref="K342">XLOOKUP($A342,'Crop Chart'!$A$5:$A$201,'Crop Chart'!$U$5:$U$201,,FALSE)</f>
        <v/>
      </c>
      <c r="L342" s="952" t="str">
        <f t="array" ref="L342">XLOOKUP($A342,'Crop Chart'!$A$5:$A$201,'Crop Chart'!$V$5:$V$201,,FALSE)</f>
        <v/>
      </c>
      <c r="M342" s="951" t="str">
        <f t="array" ref="M342">XLOOKUP($A342,'Crop Chart'!$A$5:$A$201,'Crop Chart'!$W$5:$W$201,,FALSE)</f>
        <v/>
      </c>
      <c r="N342" s="951" t="str">
        <f t="array" ref="N342">XLOOKUP($A342,'Crop Chart'!$A$5:$A$201,'Crop Chart'!$AA$5:$AA$201,,FALSE)</f>
        <v/>
      </c>
    </row>
    <row r="343" ht="15.75" customHeight="1">
      <c r="A343" s="884"/>
      <c r="B343" s="951" t="str">
        <f t="array" ref="B343">XLOOKUP($A343,'Crop Chart'!$A$5:$A$201,'Crop Chart'!$C$5:$C$201,,FALSE)</f>
        <v/>
      </c>
      <c r="C343" s="952" t="str">
        <f t="array" ref="C343">XLOOKUP($A343,'Crop Chart'!$A$5:$A$201,'Crop Chart'!$D$5:$D$201,,FALSE)</f>
        <v/>
      </c>
      <c r="D343" s="952" t="str">
        <f t="array" ref="D343">XLOOKUP($A343,'Crop Chart'!$A$5:$A$201,'Crop Chart'!$E$5:$E$201,,FALSE)</f>
        <v/>
      </c>
      <c r="E343" s="951" t="str">
        <f t="array" ref="E343">XLOOKUP($A343,'Crop Chart'!$A$5:$A$201,'Crop Chart'!$I$5:$I$201,,FALSE)</f>
        <v/>
      </c>
      <c r="F343" s="951" t="str">
        <f t="array" ref="F343">XLOOKUP($A343,'Crop Chart'!$A$5:$A$201,'Crop Chart'!$P$5:$P$201,,FALSE)</f>
        <v/>
      </c>
      <c r="G343" s="951" t="str">
        <f t="array" ref="G343">XLOOKUP($A343,'Crop Chart'!$A$5:$A$201,'Crop Chart'!$Q$5:$Q$201,,FALSE)</f>
        <v/>
      </c>
      <c r="H343" s="951" t="str">
        <f t="array" ref="H343">XLOOKUP($A343,'Crop Chart'!$A$5:$A$201,'Crop Chart'!$Y$5:$Y$201,,FALSE)</f>
        <v/>
      </c>
      <c r="I343" s="951" t="str">
        <f t="array" ref="I343">XLOOKUP($A343,'Crop Chart'!$A$5:$A$201,'Crop Chart'!$X$5:$X$201,,FALSE)</f>
        <v/>
      </c>
      <c r="J343" s="951" t="str">
        <f t="array" ref="J343">'Crop Chart'!$H$2*12*B343/D343/F343*XLOOKUP(A343,'Crop Chart'!$A$5:$A$203,'Crop Chart'!$T$5:$T$203,,0)</f>
        <v>#DIV/0!</v>
      </c>
      <c r="K343" s="952" t="str">
        <f t="array" ref="K343">XLOOKUP($A343,'Crop Chart'!$A$5:$A$201,'Crop Chart'!$U$5:$U$201,,FALSE)</f>
        <v/>
      </c>
      <c r="L343" s="952" t="str">
        <f t="array" ref="L343">XLOOKUP($A343,'Crop Chart'!$A$5:$A$201,'Crop Chart'!$V$5:$V$201,,FALSE)</f>
        <v/>
      </c>
      <c r="M343" s="951" t="str">
        <f t="array" ref="M343">XLOOKUP($A343,'Crop Chart'!$A$5:$A$201,'Crop Chart'!$W$5:$W$201,,FALSE)</f>
        <v/>
      </c>
      <c r="N343" s="951" t="str">
        <f t="array" ref="N343">XLOOKUP($A343,'Crop Chart'!$A$5:$A$201,'Crop Chart'!$AA$5:$AA$201,,FALSE)</f>
        <v/>
      </c>
    </row>
    <row r="344" ht="15.75" customHeight="1">
      <c r="A344" s="884"/>
      <c r="B344" s="951" t="str">
        <f t="array" ref="B344">XLOOKUP($A344,'Crop Chart'!$A$5:$A$201,'Crop Chart'!$C$5:$C$201,,FALSE)</f>
        <v/>
      </c>
      <c r="C344" s="952" t="str">
        <f t="array" ref="C344">XLOOKUP($A344,'Crop Chart'!$A$5:$A$201,'Crop Chart'!$D$5:$D$201,,FALSE)</f>
        <v/>
      </c>
      <c r="D344" s="952" t="str">
        <f t="array" ref="D344">XLOOKUP($A344,'Crop Chart'!$A$5:$A$201,'Crop Chart'!$E$5:$E$201,,FALSE)</f>
        <v/>
      </c>
      <c r="E344" s="951" t="str">
        <f t="array" ref="E344">XLOOKUP($A344,'Crop Chart'!$A$5:$A$201,'Crop Chart'!$I$5:$I$201,,FALSE)</f>
        <v/>
      </c>
      <c r="F344" s="951" t="str">
        <f t="array" ref="F344">XLOOKUP($A344,'Crop Chart'!$A$5:$A$201,'Crop Chart'!$P$5:$P$201,,FALSE)</f>
        <v/>
      </c>
      <c r="G344" s="951" t="str">
        <f t="array" ref="G344">XLOOKUP($A344,'Crop Chart'!$A$5:$A$201,'Crop Chart'!$Q$5:$Q$201,,FALSE)</f>
        <v/>
      </c>
      <c r="H344" s="951" t="str">
        <f t="array" ref="H344">XLOOKUP($A344,'Crop Chart'!$A$5:$A$201,'Crop Chart'!$Y$5:$Y$201,,FALSE)</f>
        <v/>
      </c>
      <c r="I344" s="951" t="str">
        <f t="array" ref="I344">XLOOKUP($A344,'Crop Chart'!$A$5:$A$201,'Crop Chart'!$X$5:$X$201,,FALSE)</f>
        <v/>
      </c>
      <c r="J344" s="951" t="str">
        <f t="array" ref="J344">'Crop Chart'!$H$2*12*B344/D344/F344*XLOOKUP(A344,'Crop Chart'!$A$5:$A$203,'Crop Chart'!$T$5:$T$203,,0)</f>
        <v>#DIV/0!</v>
      </c>
      <c r="K344" s="952" t="str">
        <f t="array" ref="K344">XLOOKUP($A344,'Crop Chart'!$A$5:$A$201,'Crop Chart'!$U$5:$U$201,,FALSE)</f>
        <v/>
      </c>
      <c r="L344" s="952" t="str">
        <f t="array" ref="L344">XLOOKUP($A344,'Crop Chart'!$A$5:$A$201,'Crop Chart'!$V$5:$V$201,,FALSE)</f>
        <v/>
      </c>
      <c r="M344" s="951" t="str">
        <f t="array" ref="M344">XLOOKUP($A344,'Crop Chart'!$A$5:$A$201,'Crop Chart'!$W$5:$W$201,,FALSE)</f>
        <v/>
      </c>
      <c r="N344" s="951" t="str">
        <f t="array" ref="N344">XLOOKUP($A344,'Crop Chart'!$A$5:$A$201,'Crop Chart'!$AA$5:$AA$201,,FALSE)</f>
        <v/>
      </c>
    </row>
    <row r="345" ht="15.75" customHeight="1">
      <c r="A345" s="884"/>
      <c r="B345" s="951" t="str">
        <f t="array" ref="B345">XLOOKUP($A345,'Crop Chart'!$A$5:$A$201,'Crop Chart'!$C$5:$C$201,,FALSE)</f>
        <v/>
      </c>
      <c r="C345" s="952" t="str">
        <f t="array" ref="C345">XLOOKUP($A345,'Crop Chart'!$A$5:$A$201,'Crop Chart'!$D$5:$D$201,,FALSE)</f>
        <v/>
      </c>
      <c r="D345" s="952" t="str">
        <f t="array" ref="D345">XLOOKUP($A345,'Crop Chart'!$A$5:$A$201,'Crop Chart'!$E$5:$E$201,,FALSE)</f>
        <v/>
      </c>
      <c r="E345" s="951" t="str">
        <f t="array" ref="E345">XLOOKUP($A345,'Crop Chart'!$A$5:$A$201,'Crop Chart'!$I$5:$I$201,,FALSE)</f>
        <v/>
      </c>
      <c r="F345" s="951" t="str">
        <f t="array" ref="F345">XLOOKUP($A345,'Crop Chart'!$A$5:$A$201,'Crop Chart'!$P$5:$P$201,,FALSE)</f>
        <v/>
      </c>
      <c r="G345" s="951" t="str">
        <f t="array" ref="G345">XLOOKUP($A345,'Crop Chart'!$A$5:$A$201,'Crop Chart'!$Q$5:$Q$201,,FALSE)</f>
        <v/>
      </c>
      <c r="H345" s="951" t="str">
        <f t="array" ref="H345">XLOOKUP($A345,'Crop Chart'!$A$5:$A$201,'Crop Chart'!$Y$5:$Y$201,,FALSE)</f>
        <v/>
      </c>
      <c r="I345" s="951" t="str">
        <f t="array" ref="I345">XLOOKUP($A345,'Crop Chart'!$A$5:$A$201,'Crop Chart'!$X$5:$X$201,,FALSE)</f>
        <v/>
      </c>
      <c r="J345" s="951" t="str">
        <f t="array" ref="J345">'Crop Chart'!$H$2*12*B345/D345/F345*XLOOKUP(A345,'Crop Chart'!$A$5:$A$203,'Crop Chart'!$T$5:$T$203,,0)</f>
        <v>#DIV/0!</v>
      </c>
      <c r="K345" s="952" t="str">
        <f t="array" ref="K345">XLOOKUP($A345,'Crop Chart'!$A$5:$A$201,'Crop Chart'!$U$5:$U$201,,FALSE)</f>
        <v/>
      </c>
      <c r="L345" s="952" t="str">
        <f t="array" ref="L345">XLOOKUP($A345,'Crop Chart'!$A$5:$A$201,'Crop Chart'!$V$5:$V$201,,FALSE)</f>
        <v/>
      </c>
      <c r="M345" s="951" t="str">
        <f t="array" ref="M345">XLOOKUP($A345,'Crop Chart'!$A$5:$A$201,'Crop Chart'!$W$5:$W$201,,FALSE)</f>
        <v/>
      </c>
      <c r="N345" s="951" t="str">
        <f t="array" ref="N345">XLOOKUP($A345,'Crop Chart'!$A$5:$A$201,'Crop Chart'!$AA$5:$AA$201,,FALSE)</f>
        <v/>
      </c>
    </row>
    <row r="346" ht="15.75" customHeight="1">
      <c r="A346" s="884"/>
      <c r="B346" s="951" t="str">
        <f t="array" ref="B346">XLOOKUP($A346,'Crop Chart'!$A$5:$A$201,'Crop Chart'!$C$5:$C$201,,FALSE)</f>
        <v/>
      </c>
      <c r="C346" s="952" t="str">
        <f t="array" ref="C346">XLOOKUP($A346,'Crop Chart'!$A$5:$A$201,'Crop Chart'!$D$5:$D$201,,FALSE)</f>
        <v/>
      </c>
      <c r="D346" s="952" t="str">
        <f t="array" ref="D346">XLOOKUP($A346,'Crop Chart'!$A$5:$A$201,'Crop Chart'!$E$5:$E$201,,FALSE)</f>
        <v/>
      </c>
      <c r="E346" s="951" t="str">
        <f t="array" ref="E346">XLOOKUP($A346,'Crop Chart'!$A$5:$A$201,'Crop Chart'!$I$5:$I$201,,FALSE)</f>
        <v/>
      </c>
      <c r="F346" s="951" t="str">
        <f t="array" ref="F346">XLOOKUP($A346,'Crop Chart'!$A$5:$A$201,'Crop Chart'!$P$5:$P$201,,FALSE)</f>
        <v/>
      </c>
      <c r="G346" s="951" t="str">
        <f t="array" ref="G346">XLOOKUP($A346,'Crop Chart'!$A$5:$A$201,'Crop Chart'!$Q$5:$Q$201,,FALSE)</f>
        <v/>
      </c>
      <c r="H346" s="951" t="str">
        <f t="array" ref="H346">XLOOKUP($A346,'Crop Chart'!$A$5:$A$201,'Crop Chart'!$Y$5:$Y$201,,FALSE)</f>
        <v/>
      </c>
      <c r="I346" s="951" t="str">
        <f t="array" ref="I346">XLOOKUP($A346,'Crop Chart'!$A$5:$A$201,'Crop Chart'!$X$5:$X$201,,FALSE)</f>
        <v/>
      </c>
      <c r="J346" s="951" t="str">
        <f t="array" ref="J346">'Crop Chart'!$H$2*12*B346/D346/F346*XLOOKUP(A346,'Crop Chart'!$A$5:$A$203,'Crop Chart'!$T$5:$T$203,,0)</f>
        <v>#DIV/0!</v>
      </c>
      <c r="K346" s="952" t="str">
        <f t="array" ref="K346">XLOOKUP($A346,'Crop Chart'!$A$5:$A$201,'Crop Chart'!$U$5:$U$201,,FALSE)</f>
        <v/>
      </c>
      <c r="L346" s="952" t="str">
        <f t="array" ref="L346">XLOOKUP($A346,'Crop Chart'!$A$5:$A$201,'Crop Chart'!$V$5:$V$201,,FALSE)</f>
        <v/>
      </c>
      <c r="M346" s="951" t="str">
        <f t="array" ref="M346">XLOOKUP($A346,'Crop Chart'!$A$5:$A$201,'Crop Chart'!$W$5:$W$201,,FALSE)</f>
        <v/>
      </c>
      <c r="N346" s="951" t="str">
        <f t="array" ref="N346">XLOOKUP($A346,'Crop Chart'!$A$5:$A$201,'Crop Chart'!$AA$5:$AA$201,,FALSE)</f>
        <v/>
      </c>
    </row>
    <row r="347" ht="15.75" customHeight="1">
      <c r="A347" s="884"/>
      <c r="B347" s="951" t="str">
        <f t="array" ref="B347">XLOOKUP($A347,'Crop Chart'!$A$5:$A$201,'Crop Chart'!$C$5:$C$201,,FALSE)</f>
        <v/>
      </c>
      <c r="C347" s="952" t="str">
        <f t="array" ref="C347">XLOOKUP($A347,'Crop Chart'!$A$5:$A$201,'Crop Chart'!$D$5:$D$201,,FALSE)</f>
        <v/>
      </c>
      <c r="D347" s="952" t="str">
        <f t="array" ref="D347">XLOOKUP($A347,'Crop Chart'!$A$5:$A$201,'Crop Chart'!$E$5:$E$201,,FALSE)</f>
        <v/>
      </c>
      <c r="E347" s="951" t="str">
        <f t="array" ref="E347">XLOOKUP($A347,'Crop Chart'!$A$5:$A$201,'Crop Chart'!$I$5:$I$201,,FALSE)</f>
        <v/>
      </c>
      <c r="F347" s="951" t="str">
        <f t="array" ref="F347">XLOOKUP($A347,'Crop Chart'!$A$5:$A$201,'Crop Chart'!$P$5:$P$201,,FALSE)</f>
        <v/>
      </c>
      <c r="G347" s="951" t="str">
        <f t="array" ref="G347">XLOOKUP($A347,'Crop Chart'!$A$5:$A$201,'Crop Chart'!$Q$5:$Q$201,,FALSE)</f>
        <v/>
      </c>
      <c r="H347" s="951" t="str">
        <f t="array" ref="H347">XLOOKUP($A347,'Crop Chart'!$A$5:$A$201,'Crop Chart'!$Y$5:$Y$201,,FALSE)</f>
        <v/>
      </c>
      <c r="I347" s="951" t="str">
        <f t="array" ref="I347">XLOOKUP($A347,'Crop Chart'!$A$5:$A$201,'Crop Chart'!$X$5:$X$201,,FALSE)</f>
        <v/>
      </c>
      <c r="J347" s="951" t="str">
        <f t="array" ref="J347">'Crop Chart'!$H$2*12*B347/D347/F347*XLOOKUP(A347,'Crop Chart'!$A$5:$A$203,'Crop Chart'!$T$5:$T$203,,0)</f>
        <v>#DIV/0!</v>
      </c>
      <c r="K347" s="952" t="str">
        <f t="array" ref="K347">XLOOKUP($A347,'Crop Chart'!$A$5:$A$201,'Crop Chart'!$U$5:$U$201,,FALSE)</f>
        <v/>
      </c>
      <c r="L347" s="952" t="str">
        <f t="array" ref="L347">XLOOKUP($A347,'Crop Chart'!$A$5:$A$201,'Crop Chart'!$V$5:$V$201,,FALSE)</f>
        <v/>
      </c>
      <c r="M347" s="951" t="str">
        <f t="array" ref="M347">XLOOKUP($A347,'Crop Chart'!$A$5:$A$201,'Crop Chart'!$W$5:$W$201,,FALSE)</f>
        <v/>
      </c>
      <c r="N347" s="951" t="str">
        <f t="array" ref="N347">XLOOKUP($A347,'Crop Chart'!$A$5:$A$201,'Crop Chart'!$AA$5:$AA$201,,FALSE)</f>
        <v/>
      </c>
    </row>
    <row r="348" ht="15.75" customHeight="1">
      <c r="A348" s="884"/>
      <c r="B348" s="951" t="str">
        <f t="array" ref="B348">XLOOKUP($A348,'Crop Chart'!$A$5:$A$201,'Crop Chart'!$C$5:$C$201,,FALSE)</f>
        <v/>
      </c>
      <c r="C348" s="952" t="str">
        <f t="array" ref="C348">XLOOKUP($A348,'Crop Chart'!$A$5:$A$201,'Crop Chart'!$D$5:$D$201,,FALSE)</f>
        <v/>
      </c>
      <c r="D348" s="952" t="str">
        <f t="array" ref="D348">XLOOKUP($A348,'Crop Chart'!$A$5:$A$201,'Crop Chart'!$E$5:$E$201,,FALSE)</f>
        <v/>
      </c>
      <c r="E348" s="951" t="str">
        <f t="array" ref="E348">XLOOKUP($A348,'Crop Chart'!$A$5:$A$201,'Crop Chart'!$I$5:$I$201,,FALSE)</f>
        <v/>
      </c>
      <c r="F348" s="951" t="str">
        <f t="array" ref="F348">XLOOKUP($A348,'Crop Chart'!$A$5:$A$201,'Crop Chart'!$P$5:$P$201,,FALSE)</f>
        <v/>
      </c>
      <c r="G348" s="951" t="str">
        <f t="array" ref="G348">XLOOKUP($A348,'Crop Chart'!$A$5:$A$201,'Crop Chart'!$Q$5:$Q$201,,FALSE)</f>
        <v/>
      </c>
      <c r="H348" s="951" t="str">
        <f t="array" ref="H348">XLOOKUP($A348,'Crop Chart'!$A$5:$A$201,'Crop Chart'!$Y$5:$Y$201,,FALSE)</f>
        <v/>
      </c>
      <c r="I348" s="951" t="str">
        <f t="array" ref="I348">XLOOKUP($A348,'Crop Chart'!$A$5:$A$201,'Crop Chart'!$X$5:$X$201,,FALSE)</f>
        <v/>
      </c>
      <c r="J348" s="951" t="str">
        <f t="array" ref="J348">'Crop Chart'!$H$2*12*B348/D348/F348*XLOOKUP(A348,'Crop Chart'!$A$5:$A$203,'Crop Chart'!$T$5:$T$203,,0)</f>
        <v>#DIV/0!</v>
      </c>
      <c r="K348" s="952" t="str">
        <f t="array" ref="K348">XLOOKUP($A348,'Crop Chart'!$A$5:$A$201,'Crop Chart'!$U$5:$U$201,,FALSE)</f>
        <v/>
      </c>
      <c r="L348" s="952" t="str">
        <f t="array" ref="L348">XLOOKUP($A348,'Crop Chart'!$A$5:$A$201,'Crop Chart'!$V$5:$V$201,,FALSE)</f>
        <v/>
      </c>
      <c r="M348" s="951" t="str">
        <f t="array" ref="M348">XLOOKUP($A348,'Crop Chart'!$A$5:$A$201,'Crop Chart'!$W$5:$W$201,,FALSE)</f>
        <v/>
      </c>
      <c r="N348" s="951" t="str">
        <f t="array" ref="N348">XLOOKUP($A348,'Crop Chart'!$A$5:$A$201,'Crop Chart'!$AA$5:$AA$201,,FALSE)</f>
        <v/>
      </c>
    </row>
    <row r="349" ht="15.75" customHeight="1">
      <c r="A349" s="884"/>
      <c r="B349" s="951" t="str">
        <f t="array" ref="B349">XLOOKUP($A349,'Crop Chart'!$A$5:$A$201,'Crop Chart'!$C$5:$C$201,,FALSE)</f>
        <v/>
      </c>
      <c r="C349" s="952" t="str">
        <f t="array" ref="C349">XLOOKUP($A349,'Crop Chart'!$A$5:$A$201,'Crop Chart'!$D$5:$D$201,,FALSE)</f>
        <v/>
      </c>
      <c r="D349" s="952" t="str">
        <f t="array" ref="D349">XLOOKUP($A349,'Crop Chart'!$A$5:$A$201,'Crop Chart'!$E$5:$E$201,,FALSE)</f>
        <v/>
      </c>
      <c r="E349" s="951" t="str">
        <f t="array" ref="E349">XLOOKUP($A349,'Crop Chart'!$A$5:$A$201,'Crop Chart'!$I$5:$I$201,,FALSE)</f>
        <v/>
      </c>
      <c r="F349" s="951" t="str">
        <f t="array" ref="F349">XLOOKUP($A349,'Crop Chart'!$A$5:$A$201,'Crop Chart'!$P$5:$P$201,,FALSE)</f>
        <v/>
      </c>
      <c r="G349" s="951" t="str">
        <f t="array" ref="G349">XLOOKUP($A349,'Crop Chart'!$A$5:$A$201,'Crop Chart'!$Q$5:$Q$201,,FALSE)</f>
        <v/>
      </c>
      <c r="H349" s="951" t="str">
        <f t="array" ref="H349">XLOOKUP($A349,'Crop Chart'!$A$5:$A$201,'Crop Chart'!$Y$5:$Y$201,,FALSE)</f>
        <v/>
      </c>
      <c r="I349" s="951" t="str">
        <f t="array" ref="I349">XLOOKUP($A349,'Crop Chart'!$A$5:$A$201,'Crop Chart'!$X$5:$X$201,,FALSE)</f>
        <v/>
      </c>
      <c r="J349" s="951" t="str">
        <f t="array" ref="J349">'Crop Chart'!$H$2*12*B349/D349/F349*XLOOKUP(A349,'Crop Chart'!$A$5:$A$203,'Crop Chart'!$T$5:$T$203,,0)</f>
        <v>#DIV/0!</v>
      </c>
      <c r="K349" s="952" t="str">
        <f t="array" ref="K349">XLOOKUP($A349,'Crop Chart'!$A$5:$A$201,'Crop Chart'!$U$5:$U$201,,FALSE)</f>
        <v/>
      </c>
      <c r="L349" s="952" t="str">
        <f t="array" ref="L349">XLOOKUP($A349,'Crop Chart'!$A$5:$A$201,'Crop Chart'!$V$5:$V$201,,FALSE)</f>
        <v/>
      </c>
      <c r="M349" s="951" t="str">
        <f t="array" ref="M349">XLOOKUP($A349,'Crop Chart'!$A$5:$A$201,'Crop Chart'!$W$5:$W$201,,FALSE)</f>
        <v/>
      </c>
      <c r="N349" s="951" t="str">
        <f t="array" ref="N349">XLOOKUP($A349,'Crop Chart'!$A$5:$A$201,'Crop Chart'!$AA$5:$AA$201,,FALSE)</f>
        <v/>
      </c>
    </row>
    <row r="350" ht="15.75" customHeight="1">
      <c r="A350" s="884"/>
      <c r="B350" s="951" t="str">
        <f t="array" ref="B350">XLOOKUP($A350,'Crop Chart'!$A$5:$A$201,'Crop Chart'!$C$5:$C$201,,FALSE)</f>
        <v/>
      </c>
      <c r="C350" s="952" t="str">
        <f t="array" ref="C350">XLOOKUP($A350,'Crop Chart'!$A$5:$A$201,'Crop Chart'!$D$5:$D$201,,FALSE)</f>
        <v/>
      </c>
      <c r="D350" s="952" t="str">
        <f t="array" ref="D350">XLOOKUP($A350,'Crop Chart'!$A$5:$A$201,'Crop Chart'!$E$5:$E$201,,FALSE)</f>
        <v/>
      </c>
      <c r="E350" s="951" t="str">
        <f t="array" ref="E350">XLOOKUP($A350,'Crop Chart'!$A$5:$A$201,'Crop Chart'!$I$5:$I$201,,FALSE)</f>
        <v/>
      </c>
      <c r="F350" s="951" t="str">
        <f t="array" ref="F350">XLOOKUP($A350,'Crop Chart'!$A$5:$A$201,'Crop Chart'!$P$5:$P$201,,FALSE)</f>
        <v/>
      </c>
      <c r="G350" s="951" t="str">
        <f t="array" ref="G350">XLOOKUP($A350,'Crop Chart'!$A$5:$A$201,'Crop Chart'!$Q$5:$Q$201,,FALSE)</f>
        <v/>
      </c>
      <c r="H350" s="951" t="str">
        <f t="array" ref="H350">XLOOKUP($A350,'Crop Chart'!$A$5:$A$201,'Crop Chart'!$Y$5:$Y$201,,FALSE)</f>
        <v/>
      </c>
      <c r="I350" s="951" t="str">
        <f t="array" ref="I350">XLOOKUP($A350,'Crop Chart'!$A$5:$A$201,'Crop Chart'!$X$5:$X$201,,FALSE)</f>
        <v/>
      </c>
      <c r="J350" s="951" t="str">
        <f t="array" ref="J350">'Crop Chart'!$H$2*12*B350/D350/F350*XLOOKUP(A350,'Crop Chart'!$A$5:$A$203,'Crop Chart'!$T$5:$T$203,,0)</f>
        <v>#DIV/0!</v>
      </c>
      <c r="K350" s="952" t="str">
        <f t="array" ref="K350">XLOOKUP($A350,'Crop Chart'!$A$5:$A$201,'Crop Chart'!$U$5:$U$201,,FALSE)</f>
        <v/>
      </c>
      <c r="L350" s="952" t="str">
        <f t="array" ref="L350">XLOOKUP($A350,'Crop Chart'!$A$5:$A$201,'Crop Chart'!$V$5:$V$201,,FALSE)</f>
        <v/>
      </c>
      <c r="M350" s="951" t="str">
        <f t="array" ref="M350">XLOOKUP($A350,'Crop Chart'!$A$5:$A$201,'Crop Chart'!$W$5:$W$201,,FALSE)</f>
        <v/>
      </c>
      <c r="N350" s="951" t="str">
        <f t="array" ref="N350">XLOOKUP($A350,'Crop Chart'!$A$5:$A$201,'Crop Chart'!$AA$5:$AA$201,,FALSE)</f>
        <v/>
      </c>
    </row>
    <row r="351" ht="15.75" customHeight="1">
      <c r="A351" s="884"/>
      <c r="B351" s="951" t="str">
        <f t="array" ref="B351">XLOOKUP($A351,'Crop Chart'!$A$5:$A$201,'Crop Chart'!$C$5:$C$201,,FALSE)</f>
        <v/>
      </c>
      <c r="C351" s="952" t="str">
        <f t="array" ref="C351">XLOOKUP($A351,'Crop Chart'!$A$5:$A$201,'Crop Chart'!$D$5:$D$201,,FALSE)</f>
        <v/>
      </c>
      <c r="D351" s="952" t="str">
        <f t="array" ref="D351">XLOOKUP($A351,'Crop Chart'!$A$5:$A$201,'Crop Chart'!$E$5:$E$201,,FALSE)</f>
        <v/>
      </c>
      <c r="E351" s="951" t="str">
        <f t="array" ref="E351">XLOOKUP($A351,'Crop Chart'!$A$5:$A$201,'Crop Chart'!$I$5:$I$201,,FALSE)</f>
        <v/>
      </c>
      <c r="F351" s="951" t="str">
        <f t="array" ref="F351">XLOOKUP($A351,'Crop Chart'!$A$5:$A$201,'Crop Chart'!$P$5:$P$201,,FALSE)</f>
        <v/>
      </c>
      <c r="G351" s="951" t="str">
        <f t="array" ref="G351">XLOOKUP($A351,'Crop Chart'!$A$5:$A$201,'Crop Chart'!$Q$5:$Q$201,,FALSE)</f>
        <v/>
      </c>
      <c r="H351" s="951" t="str">
        <f t="array" ref="H351">XLOOKUP($A351,'Crop Chart'!$A$5:$A$201,'Crop Chart'!$Y$5:$Y$201,,FALSE)</f>
        <v/>
      </c>
      <c r="I351" s="951" t="str">
        <f t="array" ref="I351">XLOOKUP($A351,'Crop Chart'!$A$5:$A$201,'Crop Chart'!$X$5:$X$201,,FALSE)</f>
        <v/>
      </c>
      <c r="J351" s="951" t="str">
        <f t="array" ref="J351">'Crop Chart'!$H$2*12*B351/D351/F351*XLOOKUP(A351,'Crop Chart'!$A$5:$A$203,'Crop Chart'!$T$5:$T$203,,0)</f>
        <v>#DIV/0!</v>
      </c>
      <c r="K351" s="952" t="str">
        <f t="array" ref="K351">XLOOKUP($A351,'Crop Chart'!$A$5:$A$201,'Crop Chart'!$U$5:$U$201,,FALSE)</f>
        <v/>
      </c>
      <c r="L351" s="952" t="str">
        <f t="array" ref="L351">XLOOKUP($A351,'Crop Chart'!$A$5:$A$201,'Crop Chart'!$V$5:$V$201,,FALSE)</f>
        <v/>
      </c>
      <c r="M351" s="951" t="str">
        <f t="array" ref="M351">XLOOKUP($A351,'Crop Chart'!$A$5:$A$201,'Crop Chart'!$W$5:$W$201,,FALSE)</f>
        <v/>
      </c>
      <c r="N351" s="951" t="str">
        <f t="array" ref="N351">XLOOKUP($A351,'Crop Chart'!$A$5:$A$201,'Crop Chart'!$AA$5:$AA$201,,FALSE)</f>
        <v/>
      </c>
    </row>
    <row r="352" ht="15.75" customHeight="1">
      <c r="A352" s="884"/>
      <c r="B352" s="951" t="str">
        <f t="array" ref="B352">XLOOKUP($A352,'Crop Chart'!$A$5:$A$201,'Crop Chart'!$C$5:$C$201,,FALSE)</f>
        <v/>
      </c>
      <c r="C352" s="952" t="str">
        <f t="array" ref="C352">XLOOKUP($A352,'Crop Chart'!$A$5:$A$201,'Crop Chart'!$D$5:$D$201,,FALSE)</f>
        <v/>
      </c>
      <c r="D352" s="952" t="str">
        <f t="array" ref="D352">XLOOKUP($A352,'Crop Chart'!$A$5:$A$201,'Crop Chart'!$E$5:$E$201,,FALSE)</f>
        <v/>
      </c>
      <c r="E352" s="951" t="str">
        <f t="array" ref="E352">XLOOKUP($A352,'Crop Chart'!$A$5:$A$201,'Crop Chart'!$I$5:$I$201,,FALSE)</f>
        <v/>
      </c>
      <c r="F352" s="951" t="str">
        <f t="array" ref="F352">XLOOKUP($A352,'Crop Chart'!$A$5:$A$201,'Crop Chart'!$P$5:$P$201,,FALSE)</f>
        <v/>
      </c>
      <c r="G352" s="951" t="str">
        <f t="array" ref="G352">XLOOKUP($A352,'Crop Chart'!$A$5:$A$201,'Crop Chart'!$Q$5:$Q$201,,FALSE)</f>
        <v/>
      </c>
      <c r="H352" s="951" t="str">
        <f t="array" ref="H352">XLOOKUP($A352,'Crop Chart'!$A$5:$A$201,'Crop Chart'!$Y$5:$Y$201,,FALSE)</f>
        <v/>
      </c>
      <c r="I352" s="951" t="str">
        <f t="array" ref="I352">XLOOKUP($A352,'Crop Chart'!$A$5:$A$201,'Crop Chart'!$X$5:$X$201,,FALSE)</f>
        <v/>
      </c>
      <c r="J352" s="951" t="str">
        <f t="array" ref="J352">'Crop Chart'!$H$2*12*B352/D352/F352*XLOOKUP(A352,'Crop Chart'!$A$5:$A$203,'Crop Chart'!$T$5:$T$203,,0)</f>
        <v>#DIV/0!</v>
      </c>
      <c r="K352" s="952" t="str">
        <f t="array" ref="K352">XLOOKUP($A352,'Crop Chart'!$A$5:$A$201,'Crop Chart'!$U$5:$U$201,,FALSE)</f>
        <v/>
      </c>
      <c r="L352" s="952" t="str">
        <f t="array" ref="L352">XLOOKUP($A352,'Crop Chart'!$A$5:$A$201,'Crop Chart'!$V$5:$V$201,,FALSE)</f>
        <v/>
      </c>
      <c r="M352" s="951" t="str">
        <f t="array" ref="M352">XLOOKUP($A352,'Crop Chart'!$A$5:$A$201,'Crop Chart'!$W$5:$W$201,,FALSE)</f>
        <v/>
      </c>
      <c r="N352" s="951" t="str">
        <f t="array" ref="N352">XLOOKUP($A352,'Crop Chart'!$A$5:$A$201,'Crop Chart'!$AA$5:$AA$201,,FALSE)</f>
        <v/>
      </c>
    </row>
    <row r="353" ht="15.75" customHeight="1">
      <c r="A353" s="884"/>
      <c r="B353" s="951" t="str">
        <f t="array" ref="B353">XLOOKUP($A353,'Crop Chart'!$A$5:$A$201,'Crop Chart'!$C$5:$C$201,,FALSE)</f>
        <v/>
      </c>
      <c r="C353" s="952" t="str">
        <f t="array" ref="C353">XLOOKUP($A353,'Crop Chart'!$A$5:$A$201,'Crop Chart'!$D$5:$D$201,,FALSE)</f>
        <v/>
      </c>
      <c r="D353" s="952" t="str">
        <f t="array" ref="D353">XLOOKUP($A353,'Crop Chart'!$A$5:$A$201,'Crop Chart'!$E$5:$E$201,,FALSE)</f>
        <v/>
      </c>
      <c r="E353" s="951" t="str">
        <f t="array" ref="E353">XLOOKUP($A353,'Crop Chart'!$A$5:$A$201,'Crop Chart'!$I$5:$I$201,,FALSE)</f>
        <v/>
      </c>
      <c r="F353" s="951" t="str">
        <f t="array" ref="F353">XLOOKUP($A353,'Crop Chart'!$A$5:$A$201,'Crop Chart'!$P$5:$P$201,,FALSE)</f>
        <v/>
      </c>
      <c r="G353" s="951" t="str">
        <f t="array" ref="G353">XLOOKUP($A353,'Crop Chart'!$A$5:$A$201,'Crop Chart'!$Q$5:$Q$201,,FALSE)</f>
        <v/>
      </c>
      <c r="H353" s="951" t="str">
        <f t="array" ref="H353">XLOOKUP($A353,'Crop Chart'!$A$5:$A$201,'Crop Chart'!$Y$5:$Y$201,,FALSE)</f>
        <v/>
      </c>
      <c r="I353" s="951" t="str">
        <f t="array" ref="I353">XLOOKUP($A353,'Crop Chart'!$A$5:$A$201,'Crop Chart'!$X$5:$X$201,,FALSE)</f>
        <v/>
      </c>
      <c r="J353" s="951" t="str">
        <f t="array" ref="J353">'Crop Chart'!$H$2*12*B353/D353/F353*XLOOKUP(A353,'Crop Chart'!$A$5:$A$203,'Crop Chart'!$T$5:$T$203,,0)</f>
        <v>#DIV/0!</v>
      </c>
      <c r="K353" s="952" t="str">
        <f t="array" ref="K353">XLOOKUP($A353,'Crop Chart'!$A$5:$A$201,'Crop Chart'!$U$5:$U$201,,FALSE)</f>
        <v/>
      </c>
      <c r="L353" s="952" t="str">
        <f t="array" ref="L353">XLOOKUP($A353,'Crop Chart'!$A$5:$A$201,'Crop Chart'!$V$5:$V$201,,FALSE)</f>
        <v/>
      </c>
      <c r="M353" s="951" t="str">
        <f t="array" ref="M353">XLOOKUP($A353,'Crop Chart'!$A$5:$A$201,'Crop Chart'!$W$5:$W$201,,FALSE)</f>
        <v/>
      </c>
      <c r="N353" s="951" t="str">
        <f t="array" ref="N353">XLOOKUP($A353,'Crop Chart'!$A$5:$A$201,'Crop Chart'!$AA$5:$AA$201,,FALSE)</f>
        <v/>
      </c>
    </row>
    <row r="354" ht="15.75" customHeight="1">
      <c r="A354" s="884"/>
      <c r="B354" s="951" t="str">
        <f t="array" ref="B354">XLOOKUP($A354,'Crop Chart'!$A$5:$A$201,'Crop Chart'!$C$5:$C$201,,FALSE)</f>
        <v/>
      </c>
      <c r="C354" s="952" t="str">
        <f t="array" ref="C354">XLOOKUP($A354,'Crop Chart'!$A$5:$A$201,'Crop Chart'!$D$5:$D$201,,FALSE)</f>
        <v/>
      </c>
      <c r="D354" s="952" t="str">
        <f t="array" ref="D354">XLOOKUP($A354,'Crop Chart'!$A$5:$A$201,'Crop Chart'!$E$5:$E$201,,FALSE)</f>
        <v/>
      </c>
      <c r="E354" s="951" t="str">
        <f t="array" ref="E354">XLOOKUP($A354,'Crop Chart'!$A$5:$A$201,'Crop Chart'!$I$5:$I$201,,FALSE)</f>
        <v/>
      </c>
      <c r="F354" s="951" t="str">
        <f t="array" ref="F354">XLOOKUP($A354,'Crop Chart'!$A$5:$A$201,'Crop Chart'!$P$5:$P$201,,FALSE)</f>
        <v/>
      </c>
      <c r="G354" s="951" t="str">
        <f t="array" ref="G354">XLOOKUP($A354,'Crop Chart'!$A$5:$A$201,'Crop Chart'!$Q$5:$Q$201,,FALSE)</f>
        <v/>
      </c>
      <c r="H354" s="951" t="str">
        <f t="array" ref="H354">XLOOKUP($A354,'Crop Chart'!$A$5:$A$201,'Crop Chart'!$Y$5:$Y$201,,FALSE)</f>
        <v/>
      </c>
      <c r="I354" s="951" t="str">
        <f t="array" ref="I354">XLOOKUP($A354,'Crop Chart'!$A$5:$A$201,'Crop Chart'!$X$5:$X$201,,FALSE)</f>
        <v/>
      </c>
      <c r="J354" s="951" t="str">
        <f t="array" ref="J354">'Crop Chart'!$H$2*12*B354/D354/F354*XLOOKUP(A354,'Crop Chart'!$A$5:$A$203,'Crop Chart'!$T$5:$T$203,,0)</f>
        <v>#DIV/0!</v>
      </c>
      <c r="K354" s="952" t="str">
        <f t="array" ref="K354">XLOOKUP($A354,'Crop Chart'!$A$5:$A$201,'Crop Chart'!$U$5:$U$201,,FALSE)</f>
        <v/>
      </c>
      <c r="L354" s="952" t="str">
        <f t="array" ref="L354">XLOOKUP($A354,'Crop Chart'!$A$5:$A$201,'Crop Chart'!$V$5:$V$201,,FALSE)</f>
        <v/>
      </c>
      <c r="M354" s="951" t="str">
        <f t="array" ref="M354">XLOOKUP($A354,'Crop Chart'!$A$5:$A$201,'Crop Chart'!$W$5:$W$201,,FALSE)</f>
        <v/>
      </c>
      <c r="N354" s="951" t="str">
        <f t="array" ref="N354">XLOOKUP($A354,'Crop Chart'!$A$5:$A$201,'Crop Chart'!$AA$5:$AA$201,,FALSE)</f>
        <v/>
      </c>
    </row>
    <row r="355" ht="15.75" customHeight="1">
      <c r="A355" s="884"/>
      <c r="B355" s="951" t="str">
        <f t="array" ref="B355">XLOOKUP($A355,'Crop Chart'!$A$5:$A$201,'Crop Chart'!$C$5:$C$201,,FALSE)</f>
        <v/>
      </c>
      <c r="C355" s="952" t="str">
        <f t="array" ref="C355">XLOOKUP($A355,'Crop Chart'!$A$5:$A$201,'Crop Chart'!$D$5:$D$201,,FALSE)</f>
        <v/>
      </c>
      <c r="D355" s="952" t="str">
        <f t="array" ref="D355">XLOOKUP($A355,'Crop Chart'!$A$5:$A$201,'Crop Chart'!$E$5:$E$201,,FALSE)</f>
        <v/>
      </c>
      <c r="E355" s="951" t="str">
        <f t="array" ref="E355">XLOOKUP($A355,'Crop Chart'!$A$5:$A$201,'Crop Chart'!$I$5:$I$201,,FALSE)</f>
        <v/>
      </c>
      <c r="F355" s="951" t="str">
        <f t="array" ref="F355">XLOOKUP($A355,'Crop Chart'!$A$5:$A$201,'Crop Chart'!$P$5:$P$201,,FALSE)</f>
        <v/>
      </c>
      <c r="G355" s="951" t="str">
        <f t="array" ref="G355">XLOOKUP($A355,'Crop Chart'!$A$5:$A$201,'Crop Chart'!$Q$5:$Q$201,,FALSE)</f>
        <v/>
      </c>
      <c r="H355" s="951" t="str">
        <f t="array" ref="H355">XLOOKUP($A355,'Crop Chart'!$A$5:$A$201,'Crop Chart'!$Y$5:$Y$201,,FALSE)</f>
        <v/>
      </c>
      <c r="I355" s="951" t="str">
        <f t="array" ref="I355">XLOOKUP($A355,'Crop Chart'!$A$5:$A$201,'Crop Chart'!$X$5:$X$201,,FALSE)</f>
        <v/>
      </c>
      <c r="J355" s="951" t="str">
        <f t="array" ref="J355">'Crop Chart'!$H$2*12*B355/D355/F355*XLOOKUP(A355,'Crop Chart'!$A$5:$A$203,'Crop Chart'!$T$5:$T$203,,0)</f>
        <v>#DIV/0!</v>
      </c>
      <c r="K355" s="952" t="str">
        <f t="array" ref="K355">XLOOKUP($A355,'Crop Chart'!$A$5:$A$201,'Crop Chart'!$U$5:$U$201,,FALSE)</f>
        <v/>
      </c>
      <c r="L355" s="952" t="str">
        <f t="array" ref="L355">XLOOKUP($A355,'Crop Chart'!$A$5:$A$201,'Crop Chart'!$V$5:$V$201,,FALSE)</f>
        <v/>
      </c>
      <c r="M355" s="951" t="str">
        <f t="array" ref="M355">XLOOKUP($A355,'Crop Chart'!$A$5:$A$201,'Crop Chart'!$W$5:$W$201,,FALSE)</f>
        <v/>
      </c>
      <c r="N355" s="951" t="str">
        <f t="array" ref="N355">XLOOKUP($A355,'Crop Chart'!$A$5:$A$201,'Crop Chart'!$AA$5:$AA$201,,FALSE)</f>
        <v/>
      </c>
    </row>
    <row r="356" ht="15.75" customHeight="1">
      <c r="A356" s="884"/>
      <c r="B356" s="951" t="str">
        <f t="array" ref="B356">XLOOKUP($A356,'Crop Chart'!$A$5:$A$201,'Crop Chart'!$C$5:$C$201,,FALSE)</f>
        <v/>
      </c>
      <c r="C356" s="952" t="str">
        <f t="array" ref="C356">XLOOKUP($A356,'Crop Chart'!$A$5:$A$201,'Crop Chart'!$D$5:$D$201,,FALSE)</f>
        <v/>
      </c>
      <c r="D356" s="952" t="str">
        <f t="array" ref="D356">XLOOKUP($A356,'Crop Chart'!$A$5:$A$201,'Crop Chart'!$E$5:$E$201,,FALSE)</f>
        <v/>
      </c>
      <c r="E356" s="951" t="str">
        <f t="array" ref="E356">XLOOKUP($A356,'Crop Chart'!$A$5:$A$201,'Crop Chart'!$I$5:$I$201,,FALSE)</f>
        <v/>
      </c>
      <c r="F356" s="951" t="str">
        <f t="array" ref="F356">XLOOKUP($A356,'Crop Chart'!$A$5:$A$201,'Crop Chart'!$P$5:$P$201,,FALSE)</f>
        <v/>
      </c>
      <c r="G356" s="951" t="str">
        <f t="array" ref="G356">XLOOKUP($A356,'Crop Chart'!$A$5:$A$201,'Crop Chart'!$Q$5:$Q$201,,FALSE)</f>
        <v/>
      </c>
      <c r="H356" s="951" t="str">
        <f t="array" ref="H356">XLOOKUP($A356,'Crop Chart'!$A$5:$A$201,'Crop Chart'!$Y$5:$Y$201,,FALSE)</f>
        <v/>
      </c>
      <c r="I356" s="951" t="str">
        <f t="array" ref="I356">XLOOKUP($A356,'Crop Chart'!$A$5:$A$201,'Crop Chart'!$X$5:$X$201,,FALSE)</f>
        <v/>
      </c>
      <c r="J356" s="951" t="str">
        <f t="array" ref="J356">'Crop Chart'!$H$2*12*B356/D356/F356*XLOOKUP(A356,'Crop Chart'!$A$5:$A$203,'Crop Chart'!$T$5:$T$203,,0)</f>
        <v>#DIV/0!</v>
      </c>
      <c r="K356" s="952" t="str">
        <f t="array" ref="K356">XLOOKUP($A356,'Crop Chart'!$A$5:$A$201,'Crop Chart'!$U$5:$U$201,,FALSE)</f>
        <v/>
      </c>
      <c r="L356" s="952" t="str">
        <f t="array" ref="L356">XLOOKUP($A356,'Crop Chart'!$A$5:$A$201,'Crop Chart'!$V$5:$V$201,,FALSE)</f>
        <v/>
      </c>
      <c r="M356" s="951" t="str">
        <f t="array" ref="M356">XLOOKUP($A356,'Crop Chart'!$A$5:$A$201,'Crop Chart'!$W$5:$W$201,,FALSE)</f>
        <v/>
      </c>
      <c r="N356" s="951" t="str">
        <f t="array" ref="N356">XLOOKUP($A356,'Crop Chart'!$A$5:$A$201,'Crop Chart'!$AA$5:$AA$201,,FALSE)</f>
        <v/>
      </c>
    </row>
    <row r="357" ht="15.75" customHeight="1">
      <c r="A357" s="884"/>
      <c r="B357" s="951" t="str">
        <f t="array" ref="B357">XLOOKUP($A357,'Crop Chart'!$A$5:$A$201,'Crop Chart'!$C$5:$C$201,,FALSE)</f>
        <v/>
      </c>
      <c r="C357" s="952" t="str">
        <f t="array" ref="C357">XLOOKUP($A357,'Crop Chart'!$A$5:$A$201,'Crop Chart'!$D$5:$D$201,,FALSE)</f>
        <v/>
      </c>
      <c r="D357" s="952" t="str">
        <f t="array" ref="D357">XLOOKUP($A357,'Crop Chart'!$A$5:$A$201,'Crop Chart'!$E$5:$E$201,,FALSE)</f>
        <v/>
      </c>
      <c r="E357" s="951" t="str">
        <f t="array" ref="E357">XLOOKUP($A357,'Crop Chart'!$A$5:$A$201,'Crop Chart'!$I$5:$I$201,,FALSE)</f>
        <v/>
      </c>
      <c r="F357" s="951" t="str">
        <f t="array" ref="F357">XLOOKUP($A357,'Crop Chart'!$A$5:$A$201,'Crop Chart'!$P$5:$P$201,,FALSE)</f>
        <v/>
      </c>
      <c r="G357" s="951" t="str">
        <f t="array" ref="G357">XLOOKUP($A357,'Crop Chart'!$A$5:$A$201,'Crop Chart'!$Q$5:$Q$201,,FALSE)</f>
        <v/>
      </c>
      <c r="H357" s="951" t="str">
        <f t="array" ref="H357">XLOOKUP($A357,'Crop Chart'!$A$5:$A$201,'Crop Chart'!$Y$5:$Y$201,,FALSE)</f>
        <v/>
      </c>
      <c r="I357" s="951" t="str">
        <f t="array" ref="I357">XLOOKUP($A357,'Crop Chart'!$A$5:$A$201,'Crop Chart'!$X$5:$X$201,,FALSE)</f>
        <v/>
      </c>
      <c r="J357" s="951" t="str">
        <f t="array" ref="J357">'Crop Chart'!$H$2*12*B357/D357/F357*XLOOKUP(A357,'Crop Chart'!$A$5:$A$203,'Crop Chart'!$T$5:$T$203,,0)</f>
        <v>#DIV/0!</v>
      </c>
      <c r="K357" s="952" t="str">
        <f t="array" ref="K357">XLOOKUP($A357,'Crop Chart'!$A$5:$A$201,'Crop Chart'!$U$5:$U$201,,FALSE)</f>
        <v/>
      </c>
      <c r="L357" s="952" t="str">
        <f t="array" ref="L357">XLOOKUP($A357,'Crop Chart'!$A$5:$A$201,'Crop Chart'!$V$5:$V$201,,FALSE)</f>
        <v/>
      </c>
      <c r="M357" s="951" t="str">
        <f t="array" ref="M357">XLOOKUP($A357,'Crop Chart'!$A$5:$A$201,'Crop Chart'!$W$5:$W$201,,FALSE)</f>
        <v/>
      </c>
      <c r="N357" s="951" t="str">
        <f t="array" ref="N357">XLOOKUP($A357,'Crop Chart'!$A$5:$A$201,'Crop Chart'!$AA$5:$AA$201,,FALSE)</f>
        <v/>
      </c>
    </row>
    <row r="358" ht="15.75" customHeight="1">
      <c r="A358" s="884"/>
      <c r="B358" s="951" t="str">
        <f t="array" ref="B358">XLOOKUP($A358,'Crop Chart'!$A$5:$A$201,'Crop Chart'!$C$5:$C$201,,FALSE)</f>
        <v/>
      </c>
      <c r="C358" s="952" t="str">
        <f t="array" ref="C358">XLOOKUP($A358,'Crop Chart'!$A$5:$A$201,'Crop Chart'!$D$5:$D$201,,FALSE)</f>
        <v/>
      </c>
      <c r="D358" s="952" t="str">
        <f t="array" ref="D358">XLOOKUP($A358,'Crop Chart'!$A$5:$A$201,'Crop Chart'!$E$5:$E$201,,FALSE)</f>
        <v/>
      </c>
      <c r="E358" s="951" t="str">
        <f t="array" ref="E358">XLOOKUP($A358,'Crop Chart'!$A$5:$A$201,'Crop Chart'!$I$5:$I$201,,FALSE)</f>
        <v/>
      </c>
      <c r="F358" s="951" t="str">
        <f t="array" ref="F358">XLOOKUP($A358,'Crop Chart'!$A$5:$A$201,'Crop Chart'!$P$5:$P$201,,FALSE)</f>
        <v/>
      </c>
      <c r="G358" s="951" t="str">
        <f t="array" ref="G358">XLOOKUP($A358,'Crop Chart'!$A$5:$A$201,'Crop Chart'!$Q$5:$Q$201,,FALSE)</f>
        <v/>
      </c>
      <c r="H358" s="951" t="str">
        <f t="array" ref="H358">XLOOKUP($A358,'Crop Chart'!$A$5:$A$201,'Crop Chart'!$Y$5:$Y$201,,FALSE)</f>
        <v/>
      </c>
      <c r="I358" s="951" t="str">
        <f t="array" ref="I358">XLOOKUP($A358,'Crop Chart'!$A$5:$A$201,'Crop Chart'!$X$5:$X$201,,FALSE)</f>
        <v/>
      </c>
      <c r="J358" s="951" t="str">
        <f t="array" ref="J358">'Crop Chart'!$H$2*12*B358/D358/F358*XLOOKUP(A358,'Crop Chart'!$A$5:$A$203,'Crop Chart'!$T$5:$T$203,,0)</f>
        <v>#DIV/0!</v>
      </c>
      <c r="K358" s="952" t="str">
        <f t="array" ref="K358">XLOOKUP($A358,'Crop Chart'!$A$5:$A$201,'Crop Chart'!$U$5:$U$201,,FALSE)</f>
        <v/>
      </c>
      <c r="L358" s="952" t="str">
        <f t="array" ref="L358">XLOOKUP($A358,'Crop Chart'!$A$5:$A$201,'Crop Chart'!$V$5:$V$201,,FALSE)</f>
        <v/>
      </c>
      <c r="M358" s="951" t="str">
        <f t="array" ref="M358">XLOOKUP($A358,'Crop Chart'!$A$5:$A$201,'Crop Chart'!$W$5:$W$201,,FALSE)</f>
        <v/>
      </c>
      <c r="N358" s="951" t="str">
        <f t="array" ref="N358">XLOOKUP($A358,'Crop Chart'!$A$5:$A$201,'Crop Chart'!$AA$5:$AA$201,,FALSE)</f>
        <v/>
      </c>
    </row>
    <row r="359" ht="15.75" customHeight="1">
      <c r="A359" s="884"/>
      <c r="B359" s="951" t="str">
        <f t="array" ref="B359">XLOOKUP($A359,'Crop Chart'!$A$5:$A$201,'Crop Chart'!$C$5:$C$201,,FALSE)</f>
        <v/>
      </c>
      <c r="C359" s="952" t="str">
        <f t="array" ref="C359">XLOOKUP($A359,'Crop Chart'!$A$5:$A$201,'Crop Chart'!$D$5:$D$201,,FALSE)</f>
        <v/>
      </c>
      <c r="D359" s="952" t="str">
        <f t="array" ref="D359">XLOOKUP($A359,'Crop Chart'!$A$5:$A$201,'Crop Chart'!$E$5:$E$201,,FALSE)</f>
        <v/>
      </c>
      <c r="E359" s="951" t="str">
        <f t="array" ref="E359">XLOOKUP($A359,'Crop Chart'!$A$5:$A$201,'Crop Chart'!$I$5:$I$201,,FALSE)</f>
        <v/>
      </c>
      <c r="F359" s="951" t="str">
        <f t="array" ref="F359">XLOOKUP($A359,'Crop Chart'!$A$5:$A$201,'Crop Chart'!$P$5:$P$201,,FALSE)</f>
        <v/>
      </c>
      <c r="G359" s="951" t="str">
        <f t="array" ref="G359">XLOOKUP($A359,'Crop Chart'!$A$5:$A$201,'Crop Chart'!$Q$5:$Q$201,,FALSE)</f>
        <v/>
      </c>
      <c r="H359" s="951" t="str">
        <f t="array" ref="H359">XLOOKUP($A359,'Crop Chart'!$A$5:$A$201,'Crop Chart'!$Y$5:$Y$201,,FALSE)</f>
        <v/>
      </c>
      <c r="I359" s="951" t="str">
        <f t="array" ref="I359">XLOOKUP($A359,'Crop Chart'!$A$5:$A$201,'Crop Chart'!$X$5:$X$201,,FALSE)</f>
        <v/>
      </c>
      <c r="J359" s="951" t="str">
        <f t="array" ref="J359">'Crop Chart'!$H$2*12*B359/D359/F359*XLOOKUP(A359,'Crop Chart'!$A$5:$A$203,'Crop Chart'!$T$5:$T$203,,0)</f>
        <v>#DIV/0!</v>
      </c>
      <c r="K359" s="952" t="str">
        <f t="array" ref="K359">XLOOKUP($A359,'Crop Chart'!$A$5:$A$201,'Crop Chart'!$U$5:$U$201,,FALSE)</f>
        <v/>
      </c>
      <c r="L359" s="952" t="str">
        <f t="array" ref="L359">XLOOKUP($A359,'Crop Chart'!$A$5:$A$201,'Crop Chart'!$V$5:$V$201,,FALSE)</f>
        <v/>
      </c>
      <c r="M359" s="951" t="str">
        <f t="array" ref="M359">XLOOKUP($A359,'Crop Chart'!$A$5:$A$201,'Crop Chart'!$W$5:$W$201,,FALSE)</f>
        <v/>
      </c>
      <c r="N359" s="951" t="str">
        <f t="array" ref="N359">XLOOKUP($A359,'Crop Chart'!$A$5:$A$201,'Crop Chart'!$AA$5:$AA$201,,FALSE)</f>
        <v/>
      </c>
    </row>
    <row r="360" ht="15.75" customHeight="1">
      <c r="A360" s="884"/>
      <c r="B360" s="951" t="str">
        <f t="array" ref="B360">XLOOKUP($A360,'Crop Chart'!$A$5:$A$201,'Crop Chart'!$C$5:$C$201,,FALSE)</f>
        <v/>
      </c>
      <c r="C360" s="952" t="str">
        <f t="array" ref="C360">XLOOKUP($A360,'Crop Chart'!$A$5:$A$201,'Crop Chart'!$D$5:$D$201,,FALSE)</f>
        <v/>
      </c>
      <c r="D360" s="952" t="str">
        <f t="array" ref="D360">XLOOKUP($A360,'Crop Chart'!$A$5:$A$201,'Crop Chart'!$E$5:$E$201,,FALSE)</f>
        <v/>
      </c>
      <c r="E360" s="951" t="str">
        <f t="array" ref="E360">XLOOKUP($A360,'Crop Chart'!$A$5:$A$201,'Crop Chart'!$I$5:$I$201,,FALSE)</f>
        <v/>
      </c>
      <c r="F360" s="951" t="str">
        <f t="array" ref="F360">XLOOKUP($A360,'Crop Chart'!$A$5:$A$201,'Crop Chart'!$P$5:$P$201,,FALSE)</f>
        <v/>
      </c>
      <c r="G360" s="951" t="str">
        <f t="array" ref="G360">XLOOKUP($A360,'Crop Chart'!$A$5:$A$201,'Crop Chart'!$Q$5:$Q$201,,FALSE)</f>
        <v/>
      </c>
      <c r="H360" s="951" t="str">
        <f t="array" ref="H360">XLOOKUP($A360,'Crop Chart'!$A$5:$A$201,'Crop Chart'!$Y$5:$Y$201,,FALSE)</f>
        <v/>
      </c>
      <c r="I360" s="951" t="str">
        <f t="array" ref="I360">XLOOKUP($A360,'Crop Chart'!$A$5:$A$201,'Crop Chart'!$X$5:$X$201,,FALSE)</f>
        <v/>
      </c>
      <c r="J360" s="951" t="str">
        <f t="array" ref="J360">'Crop Chart'!$H$2*12*B360/D360/F360*XLOOKUP(A360,'Crop Chart'!$A$5:$A$203,'Crop Chart'!$T$5:$T$203,,0)</f>
        <v>#DIV/0!</v>
      </c>
      <c r="K360" s="952" t="str">
        <f t="array" ref="K360">XLOOKUP($A360,'Crop Chart'!$A$5:$A$201,'Crop Chart'!$U$5:$U$201,,FALSE)</f>
        <v/>
      </c>
      <c r="L360" s="952" t="str">
        <f t="array" ref="L360">XLOOKUP($A360,'Crop Chart'!$A$5:$A$201,'Crop Chart'!$V$5:$V$201,,FALSE)</f>
        <v/>
      </c>
      <c r="M360" s="951" t="str">
        <f t="array" ref="M360">XLOOKUP($A360,'Crop Chart'!$A$5:$A$201,'Crop Chart'!$W$5:$W$201,,FALSE)</f>
        <v/>
      </c>
      <c r="N360" s="951" t="str">
        <f t="array" ref="N360">XLOOKUP($A360,'Crop Chart'!$A$5:$A$201,'Crop Chart'!$AA$5:$AA$201,,FALSE)</f>
        <v/>
      </c>
    </row>
    <row r="361" ht="15.75" customHeight="1">
      <c r="A361" s="884"/>
      <c r="B361" s="951" t="str">
        <f t="array" ref="B361">XLOOKUP($A361,'Crop Chart'!$A$5:$A$201,'Crop Chart'!$C$5:$C$201,,FALSE)</f>
        <v/>
      </c>
      <c r="C361" s="952" t="str">
        <f t="array" ref="C361">XLOOKUP($A361,'Crop Chart'!$A$5:$A$201,'Crop Chart'!$D$5:$D$201,,FALSE)</f>
        <v/>
      </c>
      <c r="D361" s="952" t="str">
        <f t="array" ref="D361">XLOOKUP($A361,'Crop Chart'!$A$5:$A$201,'Crop Chart'!$E$5:$E$201,,FALSE)</f>
        <v/>
      </c>
      <c r="E361" s="951" t="str">
        <f t="array" ref="E361">XLOOKUP($A361,'Crop Chart'!$A$5:$A$201,'Crop Chart'!$I$5:$I$201,,FALSE)</f>
        <v/>
      </c>
      <c r="F361" s="951" t="str">
        <f t="array" ref="F361">XLOOKUP($A361,'Crop Chart'!$A$5:$A$201,'Crop Chart'!$P$5:$P$201,,FALSE)</f>
        <v/>
      </c>
      <c r="G361" s="951" t="str">
        <f t="array" ref="G361">XLOOKUP($A361,'Crop Chart'!$A$5:$A$201,'Crop Chart'!$Q$5:$Q$201,,FALSE)</f>
        <v/>
      </c>
      <c r="H361" s="951" t="str">
        <f t="array" ref="H361">XLOOKUP($A361,'Crop Chart'!$A$5:$A$201,'Crop Chart'!$Y$5:$Y$201,,FALSE)</f>
        <v/>
      </c>
      <c r="I361" s="951" t="str">
        <f t="array" ref="I361">XLOOKUP($A361,'Crop Chart'!$A$5:$A$201,'Crop Chart'!$X$5:$X$201,,FALSE)</f>
        <v/>
      </c>
      <c r="J361" s="951" t="str">
        <f t="array" ref="J361">'Crop Chart'!$H$2*12*B361/D361/F361*XLOOKUP(A361,'Crop Chart'!$A$5:$A$203,'Crop Chart'!$T$5:$T$203,,0)</f>
        <v>#DIV/0!</v>
      </c>
      <c r="K361" s="952" t="str">
        <f t="array" ref="K361">XLOOKUP($A361,'Crop Chart'!$A$5:$A$201,'Crop Chart'!$U$5:$U$201,,FALSE)</f>
        <v/>
      </c>
      <c r="L361" s="952" t="str">
        <f t="array" ref="L361">XLOOKUP($A361,'Crop Chart'!$A$5:$A$201,'Crop Chart'!$V$5:$V$201,,FALSE)</f>
        <v/>
      </c>
      <c r="M361" s="951" t="str">
        <f t="array" ref="M361">XLOOKUP($A361,'Crop Chart'!$A$5:$A$201,'Crop Chart'!$W$5:$W$201,,FALSE)</f>
        <v/>
      </c>
      <c r="N361" s="951" t="str">
        <f t="array" ref="N361">XLOOKUP($A361,'Crop Chart'!$A$5:$A$201,'Crop Chart'!$AA$5:$AA$201,,FALSE)</f>
        <v/>
      </c>
    </row>
    <row r="362" ht="15.75" customHeight="1">
      <c r="A362" s="884"/>
      <c r="B362" s="951" t="str">
        <f t="array" ref="B362">XLOOKUP($A362,'Crop Chart'!$A$5:$A$201,'Crop Chart'!$C$5:$C$201,,FALSE)</f>
        <v/>
      </c>
      <c r="C362" s="952" t="str">
        <f t="array" ref="C362">XLOOKUP($A362,'Crop Chart'!$A$5:$A$201,'Crop Chart'!$D$5:$D$201,,FALSE)</f>
        <v/>
      </c>
      <c r="D362" s="952" t="str">
        <f t="array" ref="D362">XLOOKUP($A362,'Crop Chart'!$A$5:$A$201,'Crop Chart'!$E$5:$E$201,,FALSE)</f>
        <v/>
      </c>
      <c r="E362" s="951" t="str">
        <f t="array" ref="E362">XLOOKUP($A362,'Crop Chart'!$A$5:$A$201,'Crop Chart'!$I$5:$I$201,,FALSE)</f>
        <v/>
      </c>
      <c r="F362" s="951" t="str">
        <f t="array" ref="F362">XLOOKUP($A362,'Crop Chart'!$A$5:$A$201,'Crop Chart'!$P$5:$P$201,,FALSE)</f>
        <v/>
      </c>
      <c r="G362" s="951" t="str">
        <f t="array" ref="G362">XLOOKUP($A362,'Crop Chart'!$A$5:$A$201,'Crop Chart'!$Q$5:$Q$201,,FALSE)</f>
        <v/>
      </c>
      <c r="H362" s="951" t="str">
        <f t="array" ref="H362">XLOOKUP($A362,'Crop Chart'!$A$5:$A$201,'Crop Chart'!$Y$5:$Y$201,,FALSE)</f>
        <v/>
      </c>
      <c r="I362" s="951" t="str">
        <f t="array" ref="I362">XLOOKUP($A362,'Crop Chart'!$A$5:$A$201,'Crop Chart'!$X$5:$X$201,,FALSE)</f>
        <v/>
      </c>
      <c r="J362" s="951" t="str">
        <f t="array" ref="J362">'Crop Chart'!$H$2*12*B362/D362/F362*XLOOKUP(A362,'Crop Chart'!$A$5:$A$203,'Crop Chart'!$T$5:$T$203,,0)</f>
        <v>#DIV/0!</v>
      </c>
      <c r="K362" s="952" t="str">
        <f t="array" ref="K362">XLOOKUP($A362,'Crop Chart'!$A$5:$A$201,'Crop Chart'!$U$5:$U$201,,FALSE)</f>
        <v/>
      </c>
      <c r="L362" s="952" t="str">
        <f t="array" ref="L362">XLOOKUP($A362,'Crop Chart'!$A$5:$A$201,'Crop Chart'!$V$5:$V$201,,FALSE)</f>
        <v/>
      </c>
      <c r="M362" s="951" t="str">
        <f t="array" ref="M362">XLOOKUP($A362,'Crop Chart'!$A$5:$A$201,'Crop Chart'!$W$5:$W$201,,FALSE)</f>
        <v/>
      </c>
      <c r="N362" s="951" t="str">
        <f t="array" ref="N362">XLOOKUP($A362,'Crop Chart'!$A$5:$A$201,'Crop Chart'!$AA$5:$AA$201,,FALSE)</f>
        <v/>
      </c>
    </row>
    <row r="363" ht="15.75" customHeight="1">
      <c r="A363" s="884"/>
      <c r="B363" s="951" t="str">
        <f t="array" ref="B363">XLOOKUP($A363,'Crop Chart'!$A$5:$A$201,'Crop Chart'!$C$5:$C$201,,FALSE)</f>
        <v/>
      </c>
      <c r="C363" s="952" t="str">
        <f t="array" ref="C363">XLOOKUP($A363,'Crop Chart'!$A$5:$A$201,'Crop Chart'!$D$5:$D$201,,FALSE)</f>
        <v/>
      </c>
      <c r="D363" s="952" t="str">
        <f t="array" ref="D363">XLOOKUP($A363,'Crop Chart'!$A$5:$A$201,'Crop Chart'!$E$5:$E$201,,FALSE)</f>
        <v/>
      </c>
      <c r="E363" s="951" t="str">
        <f t="array" ref="E363">XLOOKUP($A363,'Crop Chart'!$A$5:$A$201,'Crop Chart'!$I$5:$I$201,,FALSE)</f>
        <v/>
      </c>
      <c r="F363" s="951" t="str">
        <f t="array" ref="F363">XLOOKUP($A363,'Crop Chart'!$A$5:$A$201,'Crop Chart'!$P$5:$P$201,,FALSE)</f>
        <v/>
      </c>
      <c r="G363" s="951" t="str">
        <f t="array" ref="G363">XLOOKUP($A363,'Crop Chart'!$A$5:$A$201,'Crop Chart'!$Q$5:$Q$201,,FALSE)</f>
        <v/>
      </c>
      <c r="H363" s="951" t="str">
        <f t="array" ref="H363">XLOOKUP($A363,'Crop Chart'!$A$5:$A$201,'Crop Chart'!$Y$5:$Y$201,,FALSE)</f>
        <v/>
      </c>
      <c r="I363" s="951" t="str">
        <f t="array" ref="I363">XLOOKUP($A363,'Crop Chart'!$A$5:$A$201,'Crop Chart'!$X$5:$X$201,,FALSE)</f>
        <v/>
      </c>
      <c r="J363" s="951" t="str">
        <f t="array" ref="J363">'Crop Chart'!$H$2*12*B363/D363/F363*XLOOKUP(A363,'Crop Chart'!$A$5:$A$203,'Crop Chart'!$T$5:$T$203,,0)</f>
        <v>#DIV/0!</v>
      </c>
      <c r="K363" s="952" t="str">
        <f t="array" ref="K363">XLOOKUP($A363,'Crop Chart'!$A$5:$A$201,'Crop Chart'!$U$5:$U$201,,FALSE)</f>
        <v/>
      </c>
      <c r="L363" s="952" t="str">
        <f t="array" ref="L363">XLOOKUP($A363,'Crop Chart'!$A$5:$A$201,'Crop Chart'!$V$5:$V$201,,FALSE)</f>
        <v/>
      </c>
      <c r="M363" s="951" t="str">
        <f t="array" ref="M363">XLOOKUP($A363,'Crop Chart'!$A$5:$A$201,'Crop Chart'!$W$5:$W$201,,FALSE)</f>
        <v/>
      </c>
      <c r="N363" s="951" t="str">
        <f t="array" ref="N363">XLOOKUP($A363,'Crop Chart'!$A$5:$A$201,'Crop Chart'!$AA$5:$AA$201,,FALSE)</f>
        <v/>
      </c>
    </row>
    <row r="364" ht="15.75" customHeight="1">
      <c r="A364" s="884"/>
      <c r="B364" s="951" t="str">
        <f t="array" ref="B364">XLOOKUP($A364,'Crop Chart'!$A$5:$A$201,'Crop Chart'!$C$5:$C$201,,FALSE)</f>
        <v/>
      </c>
      <c r="C364" s="952" t="str">
        <f t="array" ref="C364">XLOOKUP($A364,'Crop Chart'!$A$5:$A$201,'Crop Chart'!$D$5:$D$201,,FALSE)</f>
        <v/>
      </c>
      <c r="D364" s="952" t="str">
        <f t="array" ref="D364">XLOOKUP($A364,'Crop Chart'!$A$5:$A$201,'Crop Chart'!$E$5:$E$201,,FALSE)</f>
        <v/>
      </c>
      <c r="E364" s="951" t="str">
        <f t="array" ref="E364">XLOOKUP($A364,'Crop Chart'!$A$5:$A$201,'Crop Chart'!$I$5:$I$201,,FALSE)</f>
        <v/>
      </c>
      <c r="F364" s="951" t="str">
        <f t="array" ref="F364">XLOOKUP($A364,'Crop Chart'!$A$5:$A$201,'Crop Chart'!$P$5:$P$201,,FALSE)</f>
        <v/>
      </c>
      <c r="G364" s="951" t="str">
        <f t="array" ref="G364">XLOOKUP($A364,'Crop Chart'!$A$5:$A$201,'Crop Chart'!$Q$5:$Q$201,,FALSE)</f>
        <v/>
      </c>
      <c r="H364" s="951" t="str">
        <f t="array" ref="H364">XLOOKUP($A364,'Crop Chart'!$A$5:$A$201,'Crop Chart'!$Y$5:$Y$201,,FALSE)</f>
        <v/>
      </c>
      <c r="I364" s="951" t="str">
        <f t="array" ref="I364">XLOOKUP($A364,'Crop Chart'!$A$5:$A$201,'Crop Chart'!$X$5:$X$201,,FALSE)</f>
        <v/>
      </c>
      <c r="J364" s="951" t="str">
        <f t="array" ref="J364">'Crop Chart'!$H$2*12*B364/D364/F364*XLOOKUP(A364,'Crop Chart'!$A$5:$A$203,'Crop Chart'!$T$5:$T$203,,0)</f>
        <v>#DIV/0!</v>
      </c>
      <c r="K364" s="952" t="str">
        <f t="array" ref="K364">XLOOKUP($A364,'Crop Chart'!$A$5:$A$201,'Crop Chart'!$U$5:$U$201,,FALSE)</f>
        <v/>
      </c>
      <c r="L364" s="952" t="str">
        <f t="array" ref="L364">XLOOKUP($A364,'Crop Chart'!$A$5:$A$201,'Crop Chart'!$V$5:$V$201,,FALSE)</f>
        <v/>
      </c>
      <c r="M364" s="951" t="str">
        <f t="array" ref="M364">XLOOKUP($A364,'Crop Chart'!$A$5:$A$201,'Crop Chart'!$W$5:$W$201,,FALSE)</f>
        <v/>
      </c>
      <c r="N364" s="951" t="str">
        <f t="array" ref="N364">XLOOKUP($A364,'Crop Chart'!$A$5:$A$201,'Crop Chart'!$AA$5:$AA$201,,FALSE)</f>
        <v/>
      </c>
    </row>
    <row r="365" ht="15.75" customHeight="1">
      <c r="A365" s="884"/>
      <c r="B365" s="951" t="str">
        <f t="array" ref="B365">XLOOKUP($A365,'Crop Chart'!$A$5:$A$201,'Crop Chart'!$C$5:$C$201,,FALSE)</f>
        <v/>
      </c>
      <c r="C365" s="952" t="str">
        <f t="array" ref="C365">XLOOKUP($A365,'Crop Chart'!$A$5:$A$201,'Crop Chart'!$D$5:$D$201,,FALSE)</f>
        <v/>
      </c>
      <c r="D365" s="952" t="str">
        <f t="array" ref="D365">XLOOKUP($A365,'Crop Chart'!$A$5:$A$201,'Crop Chart'!$E$5:$E$201,,FALSE)</f>
        <v/>
      </c>
      <c r="E365" s="951" t="str">
        <f t="array" ref="E365">XLOOKUP($A365,'Crop Chart'!$A$5:$A$201,'Crop Chart'!$I$5:$I$201,,FALSE)</f>
        <v/>
      </c>
      <c r="F365" s="951" t="str">
        <f t="array" ref="F365">XLOOKUP($A365,'Crop Chart'!$A$5:$A$201,'Crop Chart'!$P$5:$P$201,,FALSE)</f>
        <v/>
      </c>
      <c r="G365" s="951" t="str">
        <f t="array" ref="G365">XLOOKUP($A365,'Crop Chart'!$A$5:$A$201,'Crop Chart'!$Q$5:$Q$201,,FALSE)</f>
        <v/>
      </c>
      <c r="H365" s="951" t="str">
        <f t="array" ref="H365">XLOOKUP($A365,'Crop Chart'!$A$5:$A$201,'Crop Chart'!$Y$5:$Y$201,,FALSE)</f>
        <v/>
      </c>
      <c r="I365" s="951" t="str">
        <f t="array" ref="I365">XLOOKUP($A365,'Crop Chart'!$A$5:$A$201,'Crop Chart'!$X$5:$X$201,,FALSE)</f>
        <v/>
      </c>
      <c r="J365" s="951" t="str">
        <f t="array" ref="J365">'Crop Chart'!$H$2*12*B365/D365/F365*XLOOKUP(A365,'Crop Chart'!$A$5:$A$203,'Crop Chart'!$T$5:$T$203,,0)</f>
        <v>#DIV/0!</v>
      </c>
      <c r="K365" s="952" t="str">
        <f t="array" ref="K365">XLOOKUP($A365,'Crop Chart'!$A$5:$A$201,'Crop Chart'!$U$5:$U$201,,FALSE)</f>
        <v/>
      </c>
      <c r="L365" s="952" t="str">
        <f t="array" ref="L365">XLOOKUP($A365,'Crop Chart'!$A$5:$A$201,'Crop Chart'!$V$5:$V$201,,FALSE)</f>
        <v/>
      </c>
      <c r="M365" s="951" t="str">
        <f t="array" ref="M365">XLOOKUP($A365,'Crop Chart'!$A$5:$A$201,'Crop Chart'!$W$5:$W$201,,FALSE)</f>
        <v/>
      </c>
      <c r="N365" s="951" t="str">
        <f t="array" ref="N365">XLOOKUP($A365,'Crop Chart'!$A$5:$A$201,'Crop Chart'!$AA$5:$AA$201,,FALSE)</f>
        <v/>
      </c>
    </row>
    <row r="366" ht="15.75" customHeight="1">
      <c r="A366" s="884"/>
      <c r="B366" s="951" t="str">
        <f t="array" ref="B366">XLOOKUP($A366,'Crop Chart'!$A$5:$A$201,'Crop Chart'!$C$5:$C$201,,FALSE)</f>
        <v/>
      </c>
      <c r="C366" s="952" t="str">
        <f t="array" ref="C366">XLOOKUP($A366,'Crop Chart'!$A$5:$A$201,'Crop Chart'!$D$5:$D$201,,FALSE)</f>
        <v/>
      </c>
      <c r="D366" s="952" t="str">
        <f t="array" ref="D366">XLOOKUP($A366,'Crop Chart'!$A$5:$A$201,'Crop Chart'!$E$5:$E$201,,FALSE)</f>
        <v/>
      </c>
      <c r="E366" s="951" t="str">
        <f t="array" ref="E366">XLOOKUP($A366,'Crop Chart'!$A$5:$A$201,'Crop Chart'!$I$5:$I$201,,FALSE)</f>
        <v/>
      </c>
      <c r="F366" s="951" t="str">
        <f t="array" ref="F366">XLOOKUP($A366,'Crop Chart'!$A$5:$A$201,'Crop Chart'!$P$5:$P$201,,FALSE)</f>
        <v/>
      </c>
      <c r="G366" s="951" t="str">
        <f t="array" ref="G366">XLOOKUP($A366,'Crop Chart'!$A$5:$A$201,'Crop Chart'!$Q$5:$Q$201,,FALSE)</f>
        <v/>
      </c>
      <c r="H366" s="951" t="str">
        <f t="array" ref="H366">XLOOKUP($A366,'Crop Chart'!$A$5:$A$201,'Crop Chart'!$Y$5:$Y$201,,FALSE)</f>
        <v/>
      </c>
      <c r="I366" s="951" t="str">
        <f t="array" ref="I366">XLOOKUP($A366,'Crop Chart'!$A$5:$A$201,'Crop Chart'!$X$5:$X$201,,FALSE)</f>
        <v/>
      </c>
      <c r="J366" s="951" t="str">
        <f t="array" ref="J366">'Crop Chart'!$H$2*12*B366/D366/F366*XLOOKUP(A366,'Crop Chart'!$A$5:$A$203,'Crop Chart'!$T$5:$T$203,,0)</f>
        <v>#DIV/0!</v>
      </c>
      <c r="K366" s="952" t="str">
        <f t="array" ref="K366">XLOOKUP($A366,'Crop Chart'!$A$5:$A$201,'Crop Chart'!$U$5:$U$201,,FALSE)</f>
        <v/>
      </c>
      <c r="L366" s="952" t="str">
        <f t="array" ref="L366">XLOOKUP($A366,'Crop Chart'!$A$5:$A$201,'Crop Chart'!$V$5:$V$201,,FALSE)</f>
        <v/>
      </c>
      <c r="M366" s="951" t="str">
        <f t="array" ref="M366">XLOOKUP($A366,'Crop Chart'!$A$5:$A$201,'Crop Chart'!$W$5:$W$201,,FALSE)</f>
        <v/>
      </c>
      <c r="N366" s="951" t="str">
        <f t="array" ref="N366">XLOOKUP($A366,'Crop Chart'!$A$5:$A$201,'Crop Chart'!$AA$5:$AA$201,,FALSE)</f>
        <v/>
      </c>
    </row>
    <row r="367" ht="15.75" customHeight="1">
      <c r="A367" s="884"/>
      <c r="B367" s="951" t="str">
        <f t="array" ref="B367">XLOOKUP($A367,'Crop Chart'!$A$5:$A$201,'Crop Chart'!$C$5:$C$201,,FALSE)</f>
        <v/>
      </c>
      <c r="C367" s="952" t="str">
        <f t="array" ref="C367">XLOOKUP($A367,'Crop Chart'!$A$5:$A$201,'Crop Chart'!$D$5:$D$201,,FALSE)</f>
        <v/>
      </c>
      <c r="D367" s="952" t="str">
        <f t="array" ref="D367">XLOOKUP($A367,'Crop Chart'!$A$5:$A$201,'Crop Chart'!$E$5:$E$201,,FALSE)</f>
        <v/>
      </c>
      <c r="E367" s="951" t="str">
        <f t="array" ref="E367">XLOOKUP($A367,'Crop Chart'!$A$5:$A$201,'Crop Chart'!$I$5:$I$201,,FALSE)</f>
        <v/>
      </c>
      <c r="F367" s="951" t="str">
        <f t="array" ref="F367">XLOOKUP($A367,'Crop Chart'!$A$5:$A$201,'Crop Chart'!$P$5:$P$201,,FALSE)</f>
        <v/>
      </c>
      <c r="G367" s="951" t="str">
        <f t="array" ref="G367">XLOOKUP($A367,'Crop Chart'!$A$5:$A$201,'Crop Chart'!$Q$5:$Q$201,,FALSE)</f>
        <v/>
      </c>
      <c r="H367" s="951" t="str">
        <f t="array" ref="H367">XLOOKUP($A367,'Crop Chart'!$A$5:$A$201,'Crop Chart'!$Y$5:$Y$201,,FALSE)</f>
        <v/>
      </c>
      <c r="I367" s="951" t="str">
        <f t="array" ref="I367">XLOOKUP($A367,'Crop Chart'!$A$5:$A$201,'Crop Chart'!$X$5:$X$201,,FALSE)</f>
        <v/>
      </c>
      <c r="J367" s="951" t="str">
        <f t="array" ref="J367">'Crop Chart'!$H$2*12*B367/D367/F367*XLOOKUP(A367,'Crop Chart'!$A$5:$A$203,'Crop Chart'!$T$5:$T$203,,0)</f>
        <v>#DIV/0!</v>
      </c>
      <c r="K367" s="952" t="str">
        <f t="array" ref="K367">XLOOKUP($A367,'Crop Chart'!$A$5:$A$201,'Crop Chart'!$U$5:$U$201,,FALSE)</f>
        <v/>
      </c>
      <c r="L367" s="952" t="str">
        <f t="array" ref="L367">XLOOKUP($A367,'Crop Chart'!$A$5:$A$201,'Crop Chart'!$V$5:$V$201,,FALSE)</f>
        <v/>
      </c>
      <c r="M367" s="951" t="str">
        <f t="array" ref="M367">XLOOKUP($A367,'Crop Chart'!$A$5:$A$201,'Crop Chart'!$W$5:$W$201,,FALSE)</f>
        <v/>
      </c>
      <c r="N367" s="951" t="str">
        <f t="array" ref="N367">XLOOKUP($A367,'Crop Chart'!$A$5:$A$201,'Crop Chart'!$AA$5:$AA$201,,FALSE)</f>
        <v/>
      </c>
    </row>
    <row r="368" ht="15.75" customHeight="1">
      <c r="A368" s="884"/>
      <c r="B368" s="951" t="str">
        <f t="array" ref="B368">XLOOKUP($A368,'Crop Chart'!$A$5:$A$201,'Crop Chart'!$C$5:$C$201,,FALSE)</f>
        <v/>
      </c>
      <c r="C368" s="952" t="str">
        <f t="array" ref="C368">XLOOKUP($A368,'Crop Chart'!$A$5:$A$201,'Crop Chart'!$D$5:$D$201,,FALSE)</f>
        <v/>
      </c>
      <c r="D368" s="952" t="str">
        <f t="array" ref="D368">XLOOKUP($A368,'Crop Chart'!$A$5:$A$201,'Crop Chart'!$E$5:$E$201,,FALSE)</f>
        <v/>
      </c>
      <c r="E368" s="951" t="str">
        <f t="array" ref="E368">XLOOKUP($A368,'Crop Chart'!$A$5:$A$201,'Crop Chart'!$I$5:$I$201,,FALSE)</f>
        <v/>
      </c>
      <c r="F368" s="951" t="str">
        <f t="array" ref="F368">XLOOKUP($A368,'Crop Chart'!$A$5:$A$201,'Crop Chart'!$P$5:$P$201,,FALSE)</f>
        <v/>
      </c>
      <c r="G368" s="951" t="str">
        <f t="array" ref="G368">XLOOKUP($A368,'Crop Chart'!$A$5:$A$201,'Crop Chart'!$Q$5:$Q$201,,FALSE)</f>
        <v/>
      </c>
      <c r="H368" s="951" t="str">
        <f t="array" ref="H368">XLOOKUP($A368,'Crop Chart'!$A$5:$A$201,'Crop Chart'!$Y$5:$Y$201,,FALSE)</f>
        <v/>
      </c>
      <c r="I368" s="951" t="str">
        <f t="array" ref="I368">XLOOKUP($A368,'Crop Chart'!$A$5:$A$201,'Crop Chart'!$X$5:$X$201,,FALSE)</f>
        <v/>
      </c>
      <c r="J368" s="951" t="str">
        <f t="array" ref="J368">'Crop Chart'!$H$2*12*B368/D368/F368*XLOOKUP(A368,'Crop Chart'!$A$5:$A$203,'Crop Chart'!$T$5:$T$203,,0)</f>
        <v>#DIV/0!</v>
      </c>
      <c r="K368" s="952" t="str">
        <f t="array" ref="K368">XLOOKUP($A368,'Crop Chart'!$A$5:$A$201,'Crop Chart'!$U$5:$U$201,,FALSE)</f>
        <v/>
      </c>
      <c r="L368" s="952" t="str">
        <f t="array" ref="L368">XLOOKUP($A368,'Crop Chart'!$A$5:$A$201,'Crop Chart'!$V$5:$V$201,,FALSE)</f>
        <v/>
      </c>
      <c r="M368" s="951" t="str">
        <f t="array" ref="M368">XLOOKUP($A368,'Crop Chart'!$A$5:$A$201,'Crop Chart'!$W$5:$W$201,,FALSE)</f>
        <v/>
      </c>
      <c r="N368" s="951" t="str">
        <f t="array" ref="N368">XLOOKUP($A368,'Crop Chart'!$A$5:$A$201,'Crop Chart'!$AA$5:$AA$201,,FALSE)</f>
        <v/>
      </c>
    </row>
    <row r="369" ht="15.75" customHeight="1">
      <c r="A369" s="884"/>
      <c r="B369" s="951" t="str">
        <f t="array" ref="B369">XLOOKUP($A369,'Crop Chart'!$A$5:$A$201,'Crop Chart'!$C$5:$C$201,,FALSE)</f>
        <v/>
      </c>
      <c r="C369" s="952" t="str">
        <f t="array" ref="C369">XLOOKUP($A369,'Crop Chart'!$A$5:$A$201,'Crop Chart'!$D$5:$D$201,,FALSE)</f>
        <v/>
      </c>
      <c r="D369" s="952" t="str">
        <f t="array" ref="D369">XLOOKUP($A369,'Crop Chart'!$A$5:$A$201,'Crop Chart'!$E$5:$E$201,,FALSE)</f>
        <v/>
      </c>
      <c r="E369" s="951" t="str">
        <f t="array" ref="E369">XLOOKUP($A369,'Crop Chart'!$A$5:$A$201,'Crop Chart'!$I$5:$I$201,,FALSE)</f>
        <v/>
      </c>
      <c r="F369" s="951" t="str">
        <f t="array" ref="F369">XLOOKUP($A369,'Crop Chart'!$A$5:$A$201,'Crop Chart'!$P$5:$P$201,,FALSE)</f>
        <v/>
      </c>
      <c r="G369" s="951" t="str">
        <f t="array" ref="G369">XLOOKUP($A369,'Crop Chart'!$A$5:$A$201,'Crop Chart'!$Q$5:$Q$201,,FALSE)</f>
        <v/>
      </c>
      <c r="H369" s="951" t="str">
        <f t="array" ref="H369">XLOOKUP($A369,'Crop Chart'!$A$5:$A$201,'Crop Chart'!$Y$5:$Y$201,,FALSE)</f>
        <v/>
      </c>
      <c r="I369" s="951" t="str">
        <f t="array" ref="I369">XLOOKUP($A369,'Crop Chart'!$A$5:$A$201,'Crop Chart'!$X$5:$X$201,,FALSE)</f>
        <v/>
      </c>
      <c r="J369" s="951" t="str">
        <f t="array" ref="J369">'Crop Chart'!$H$2*12*B369/D369/F369*XLOOKUP(A369,'Crop Chart'!$A$5:$A$203,'Crop Chart'!$T$5:$T$203,,0)</f>
        <v>#DIV/0!</v>
      </c>
      <c r="K369" s="952" t="str">
        <f t="array" ref="K369">XLOOKUP($A369,'Crop Chart'!$A$5:$A$201,'Crop Chart'!$U$5:$U$201,,FALSE)</f>
        <v/>
      </c>
      <c r="L369" s="952" t="str">
        <f t="array" ref="L369">XLOOKUP($A369,'Crop Chart'!$A$5:$A$201,'Crop Chart'!$V$5:$V$201,,FALSE)</f>
        <v/>
      </c>
      <c r="M369" s="951" t="str">
        <f t="array" ref="M369">XLOOKUP($A369,'Crop Chart'!$A$5:$A$201,'Crop Chart'!$W$5:$W$201,,FALSE)</f>
        <v/>
      </c>
      <c r="N369" s="951" t="str">
        <f t="array" ref="N369">XLOOKUP($A369,'Crop Chart'!$A$5:$A$201,'Crop Chart'!$AA$5:$AA$201,,FALSE)</f>
        <v/>
      </c>
    </row>
    <row r="370" ht="15.75" customHeight="1">
      <c r="A370" s="884"/>
      <c r="B370" s="951" t="str">
        <f t="array" ref="B370">XLOOKUP($A370,'Crop Chart'!$A$5:$A$201,'Crop Chart'!$C$5:$C$201,,FALSE)</f>
        <v/>
      </c>
      <c r="C370" s="952" t="str">
        <f t="array" ref="C370">XLOOKUP($A370,'Crop Chart'!$A$5:$A$201,'Crop Chart'!$D$5:$D$201,,FALSE)</f>
        <v/>
      </c>
      <c r="D370" s="952" t="str">
        <f t="array" ref="D370">XLOOKUP($A370,'Crop Chart'!$A$5:$A$201,'Crop Chart'!$E$5:$E$201,,FALSE)</f>
        <v/>
      </c>
      <c r="E370" s="951" t="str">
        <f t="array" ref="E370">XLOOKUP($A370,'Crop Chart'!$A$5:$A$201,'Crop Chart'!$I$5:$I$201,,FALSE)</f>
        <v/>
      </c>
      <c r="F370" s="951" t="str">
        <f t="array" ref="F370">XLOOKUP($A370,'Crop Chart'!$A$5:$A$201,'Crop Chart'!$P$5:$P$201,,FALSE)</f>
        <v/>
      </c>
      <c r="G370" s="951" t="str">
        <f t="array" ref="G370">XLOOKUP($A370,'Crop Chart'!$A$5:$A$201,'Crop Chart'!$Q$5:$Q$201,,FALSE)</f>
        <v/>
      </c>
      <c r="H370" s="951" t="str">
        <f t="array" ref="H370">XLOOKUP($A370,'Crop Chart'!$A$5:$A$201,'Crop Chart'!$Y$5:$Y$201,,FALSE)</f>
        <v/>
      </c>
      <c r="I370" s="951" t="str">
        <f t="array" ref="I370">XLOOKUP($A370,'Crop Chart'!$A$5:$A$201,'Crop Chart'!$X$5:$X$201,,FALSE)</f>
        <v/>
      </c>
      <c r="J370" s="951" t="str">
        <f t="array" ref="J370">'Crop Chart'!$H$2*12*B370/D370/F370*XLOOKUP(A370,'Crop Chart'!$A$5:$A$203,'Crop Chart'!$T$5:$T$203,,0)</f>
        <v>#DIV/0!</v>
      </c>
      <c r="K370" s="952" t="str">
        <f t="array" ref="K370">XLOOKUP($A370,'Crop Chart'!$A$5:$A$201,'Crop Chart'!$U$5:$U$201,,FALSE)</f>
        <v/>
      </c>
      <c r="L370" s="952" t="str">
        <f t="array" ref="L370">XLOOKUP($A370,'Crop Chart'!$A$5:$A$201,'Crop Chart'!$V$5:$V$201,,FALSE)</f>
        <v/>
      </c>
      <c r="M370" s="951" t="str">
        <f t="array" ref="M370">XLOOKUP($A370,'Crop Chart'!$A$5:$A$201,'Crop Chart'!$W$5:$W$201,,FALSE)</f>
        <v/>
      </c>
      <c r="N370" s="951" t="str">
        <f t="array" ref="N370">XLOOKUP($A370,'Crop Chart'!$A$5:$A$201,'Crop Chart'!$AA$5:$AA$201,,FALSE)</f>
        <v/>
      </c>
    </row>
    <row r="371" ht="15.75" customHeight="1">
      <c r="A371" s="884"/>
      <c r="B371" s="951" t="str">
        <f t="array" ref="B371">XLOOKUP($A371,'Crop Chart'!$A$5:$A$201,'Crop Chart'!$C$5:$C$201,,FALSE)</f>
        <v/>
      </c>
      <c r="C371" s="952" t="str">
        <f t="array" ref="C371">XLOOKUP($A371,'Crop Chart'!$A$5:$A$201,'Crop Chart'!$D$5:$D$201,,FALSE)</f>
        <v/>
      </c>
      <c r="D371" s="952" t="str">
        <f t="array" ref="D371">XLOOKUP($A371,'Crop Chart'!$A$5:$A$201,'Crop Chart'!$E$5:$E$201,,FALSE)</f>
        <v/>
      </c>
      <c r="E371" s="951" t="str">
        <f t="array" ref="E371">XLOOKUP($A371,'Crop Chart'!$A$5:$A$201,'Crop Chart'!$I$5:$I$201,,FALSE)</f>
        <v/>
      </c>
      <c r="F371" s="951" t="str">
        <f t="array" ref="F371">XLOOKUP($A371,'Crop Chart'!$A$5:$A$201,'Crop Chart'!$P$5:$P$201,,FALSE)</f>
        <v/>
      </c>
      <c r="G371" s="951" t="str">
        <f t="array" ref="G371">XLOOKUP($A371,'Crop Chart'!$A$5:$A$201,'Crop Chart'!$Q$5:$Q$201,,FALSE)</f>
        <v/>
      </c>
      <c r="H371" s="951" t="str">
        <f t="array" ref="H371">XLOOKUP($A371,'Crop Chart'!$A$5:$A$201,'Crop Chart'!$Y$5:$Y$201,,FALSE)</f>
        <v/>
      </c>
      <c r="I371" s="951" t="str">
        <f t="array" ref="I371">XLOOKUP($A371,'Crop Chart'!$A$5:$A$201,'Crop Chart'!$X$5:$X$201,,FALSE)</f>
        <v/>
      </c>
      <c r="J371" s="951" t="str">
        <f t="array" ref="J371">'Crop Chart'!$H$2*12*B371/D371/F371*XLOOKUP(A371,'Crop Chart'!$A$5:$A$203,'Crop Chart'!$T$5:$T$203,,0)</f>
        <v>#DIV/0!</v>
      </c>
      <c r="K371" s="952" t="str">
        <f t="array" ref="K371">XLOOKUP($A371,'Crop Chart'!$A$5:$A$201,'Crop Chart'!$U$5:$U$201,,FALSE)</f>
        <v/>
      </c>
      <c r="L371" s="952" t="str">
        <f t="array" ref="L371">XLOOKUP($A371,'Crop Chart'!$A$5:$A$201,'Crop Chart'!$V$5:$V$201,,FALSE)</f>
        <v/>
      </c>
      <c r="M371" s="951" t="str">
        <f t="array" ref="M371">XLOOKUP($A371,'Crop Chart'!$A$5:$A$201,'Crop Chart'!$W$5:$W$201,,FALSE)</f>
        <v/>
      </c>
      <c r="N371" s="951" t="str">
        <f t="array" ref="N371">XLOOKUP($A371,'Crop Chart'!$A$5:$A$201,'Crop Chart'!$AA$5:$AA$201,,FALSE)</f>
        <v/>
      </c>
    </row>
    <row r="372" ht="15.75" customHeight="1">
      <c r="A372" s="884"/>
      <c r="B372" s="951" t="str">
        <f t="array" ref="B372">XLOOKUP($A372,'Crop Chart'!$A$5:$A$201,'Crop Chart'!$C$5:$C$201,,FALSE)</f>
        <v/>
      </c>
      <c r="C372" s="952" t="str">
        <f t="array" ref="C372">XLOOKUP($A372,'Crop Chart'!$A$5:$A$201,'Crop Chart'!$D$5:$D$201,,FALSE)</f>
        <v/>
      </c>
      <c r="D372" s="952" t="str">
        <f t="array" ref="D372">XLOOKUP($A372,'Crop Chart'!$A$5:$A$201,'Crop Chart'!$E$5:$E$201,,FALSE)</f>
        <v/>
      </c>
      <c r="E372" s="951" t="str">
        <f t="array" ref="E372">XLOOKUP($A372,'Crop Chart'!$A$5:$A$201,'Crop Chart'!$I$5:$I$201,,FALSE)</f>
        <v/>
      </c>
      <c r="F372" s="951" t="str">
        <f t="array" ref="F372">XLOOKUP($A372,'Crop Chart'!$A$5:$A$201,'Crop Chart'!$P$5:$P$201,,FALSE)</f>
        <v/>
      </c>
      <c r="G372" s="951" t="str">
        <f t="array" ref="G372">XLOOKUP($A372,'Crop Chart'!$A$5:$A$201,'Crop Chart'!$Q$5:$Q$201,,FALSE)</f>
        <v/>
      </c>
      <c r="H372" s="951" t="str">
        <f t="array" ref="H372">XLOOKUP($A372,'Crop Chart'!$A$5:$A$201,'Crop Chart'!$Y$5:$Y$201,,FALSE)</f>
        <v/>
      </c>
      <c r="I372" s="951" t="str">
        <f t="array" ref="I372">XLOOKUP($A372,'Crop Chart'!$A$5:$A$201,'Crop Chart'!$X$5:$X$201,,FALSE)</f>
        <v/>
      </c>
      <c r="J372" s="951" t="str">
        <f t="array" ref="J372">'Crop Chart'!$H$2*12*B372/D372/F372*XLOOKUP(A372,'Crop Chart'!$A$5:$A$203,'Crop Chart'!$T$5:$T$203,,0)</f>
        <v>#DIV/0!</v>
      </c>
      <c r="K372" s="952" t="str">
        <f t="array" ref="K372">XLOOKUP($A372,'Crop Chart'!$A$5:$A$201,'Crop Chart'!$U$5:$U$201,,FALSE)</f>
        <v/>
      </c>
      <c r="L372" s="952" t="str">
        <f t="array" ref="L372">XLOOKUP($A372,'Crop Chart'!$A$5:$A$201,'Crop Chart'!$V$5:$V$201,,FALSE)</f>
        <v/>
      </c>
      <c r="M372" s="951" t="str">
        <f t="array" ref="M372">XLOOKUP($A372,'Crop Chart'!$A$5:$A$201,'Crop Chart'!$W$5:$W$201,,FALSE)</f>
        <v/>
      </c>
      <c r="N372" s="951" t="str">
        <f t="array" ref="N372">XLOOKUP($A372,'Crop Chart'!$A$5:$A$201,'Crop Chart'!$AA$5:$AA$201,,FALSE)</f>
        <v/>
      </c>
    </row>
    <row r="373" ht="15.75" customHeight="1">
      <c r="A373" s="884"/>
      <c r="B373" s="951" t="str">
        <f t="array" ref="B373">XLOOKUP($A373,'Crop Chart'!$A$5:$A$201,'Crop Chart'!$C$5:$C$201,,FALSE)</f>
        <v/>
      </c>
      <c r="C373" s="952" t="str">
        <f t="array" ref="C373">XLOOKUP($A373,'Crop Chart'!$A$5:$A$201,'Crop Chart'!$D$5:$D$201,,FALSE)</f>
        <v/>
      </c>
      <c r="D373" s="952" t="str">
        <f t="array" ref="D373">XLOOKUP($A373,'Crop Chart'!$A$5:$A$201,'Crop Chart'!$E$5:$E$201,,FALSE)</f>
        <v/>
      </c>
      <c r="E373" s="951" t="str">
        <f t="array" ref="E373">XLOOKUP($A373,'Crop Chart'!$A$5:$A$201,'Crop Chart'!$I$5:$I$201,,FALSE)</f>
        <v/>
      </c>
      <c r="F373" s="951" t="str">
        <f t="array" ref="F373">XLOOKUP($A373,'Crop Chart'!$A$5:$A$201,'Crop Chart'!$P$5:$P$201,,FALSE)</f>
        <v/>
      </c>
      <c r="G373" s="951" t="str">
        <f t="array" ref="G373">XLOOKUP($A373,'Crop Chart'!$A$5:$A$201,'Crop Chart'!$Q$5:$Q$201,,FALSE)</f>
        <v/>
      </c>
      <c r="H373" s="951" t="str">
        <f t="array" ref="H373">XLOOKUP($A373,'Crop Chart'!$A$5:$A$201,'Crop Chart'!$Y$5:$Y$201,,FALSE)</f>
        <v/>
      </c>
      <c r="I373" s="951" t="str">
        <f t="array" ref="I373">XLOOKUP($A373,'Crop Chart'!$A$5:$A$201,'Crop Chart'!$X$5:$X$201,,FALSE)</f>
        <v/>
      </c>
      <c r="J373" s="951" t="str">
        <f t="array" ref="J373">'Crop Chart'!$H$2*12*B373/D373/F373*XLOOKUP(A373,'Crop Chart'!$A$5:$A$203,'Crop Chart'!$T$5:$T$203,,0)</f>
        <v>#DIV/0!</v>
      </c>
      <c r="K373" s="952" t="str">
        <f t="array" ref="K373">XLOOKUP($A373,'Crop Chart'!$A$5:$A$201,'Crop Chart'!$U$5:$U$201,,FALSE)</f>
        <v/>
      </c>
      <c r="L373" s="952" t="str">
        <f t="array" ref="L373">XLOOKUP($A373,'Crop Chart'!$A$5:$A$201,'Crop Chart'!$V$5:$V$201,,FALSE)</f>
        <v/>
      </c>
      <c r="M373" s="951" t="str">
        <f t="array" ref="M373">XLOOKUP($A373,'Crop Chart'!$A$5:$A$201,'Crop Chart'!$W$5:$W$201,,FALSE)</f>
        <v/>
      </c>
      <c r="N373" s="951" t="str">
        <f t="array" ref="N373">XLOOKUP($A373,'Crop Chart'!$A$5:$A$201,'Crop Chart'!$AA$5:$AA$201,,FALSE)</f>
        <v/>
      </c>
    </row>
    <row r="374" ht="15.75" customHeight="1">
      <c r="A374" s="884"/>
      <c r="B374" s="955"/>
      <c r="C374" s="881"/>
      <c r="D374" s="881"/>
      <c r="E374" s="881"/>
      <c r="F374" s="881"/>
      <c r="G374" s="881"/>
      <c r="H374" s="124"/>
      <c r="I374" s="881"/>
      <c r="J374" s="956" t="str">
        <f t="array" ref="J374">'Crop Chart'!$H$2*12*B374/D374/F374*XLOOKUP(A374,'Crop Chart'!$A$5:$A$203,'Crop Chart'!$T$5:$T$203,,0)</f>
        <v>#DIV/0!</v>
      </c>
      <c r="K374" s="65"/>
      <c r="L374" s="65"/>
      <c r="M374" s="881"/>
      <c r="N374" s="881"/>
    </row>
    <row r="375" ht="15.75" customHeight="1">
      <c r="A375" s="884"/>
      <c r="B375" s="955"/>
      <c r="C375" s="881"/>
      <c r="D375" s="881"/>
      <c r="E375" s="881"/>
      <c r="F375" s="881"/>
      <c r="G375" s="881"/>
      <c r="H375" s="124"/>
      <c r="I375" s="881"/>
      <c r="J375" s="956" t="str">
        <f t="array" ref="J375">'Crop Chart'!$H$2*12*B375/D375/F375*XLOOKUP(A375,'Crop Chart'!$A$5:$A$203,'Crop Chart'!$T$5:$T$203,,0)</f>
        <v>#DIV/0!</v>
      </c>
      <c r="K375" s="65"/>
      <c r="L375" s="65"/>
      <c r="M375" s="881"/>
      <c r="N375" s="881"/>
    </row>
    <row r="376" ht="15.75" customHeight="1">
      <c r="A376" s="884"/>
      <c r="B376" s="955"/>
      <c r="C376" s="881"/>
      <c r="D376" s="881"/>
      <c r="E376" s="881"/>
      <c r="F376" s="881"/>
      <c r="G376" s="881"/>
      <c r="H376" s="124"/>
      <c r="I376" s="881"/>
      <c r="J376" s="956" t="str">
        <f t="array" ref="J376">'Crop Chart'!$H$2*12*B376/D376/F376*XLOOKUP(A376,'Crop Chart'!$A$5:$A$203,'Crop Chart'!$T$5:$T$203,,0)</f>
        <v>#DIV/0!</v>
      </c>
      <c r="K376" s="65"/>
      <c r="L376" s="65"/>
      <c r="M376" s="881"/>
      <c r="N376" s="881"/>
    </row>
    <row r="377" ht="15.75" customHeight="1">
      <c r="A377" s="884"/>
      <c r="B377" s="955"/>
      <c r="C377" s="881"/>
      <c r="D377" s="881"/>
      <c r="E377" s="881"/>
      <c r="F377" s="881"/>
      <c r="G377" s="881"/>
      <c r="H377" s="124"/>
      <c r="I377" s="881"/>
      <c r="J377" s="956" t="str">
        <f t="array" ref="J377">'Crop Chart'!$H$2*12*B377/D377/F377*XLOOKUP(A377,'Crop Chart'!$A$5:$A$203,'Crop Chart'!$T$5:$T$203,,0)</f>
        <v>#DIV/0!</v>
      </c>
      <c r="K377" s="65"/>
      <c r="L377" s="65"/>
      <c r="M377" s="881"/>
      <c r="N377" s="881"/>
    </row>
    <row r="378" ht="15.75" customHeight="1">
      <c r="A378" s="884"/>
      <c r="B378" s="955"/>
      <c r="C378" s="881"/>
      <c r="D378" s="881"/>
      <c r="E378" s="881"/>
      <c r="F378" s="881"/>
      <c r="G378" s="881"/>
      <c r="H378" s="124"/>
      <c r="I378" s="881"/>
      <c r="J378" s="956" t="str">
        <f t="array" ref="J378">'Crop Chart'!$H$2*12*B378/D378/F378*XLOOKUP(A378,'Crop Chart'!$A$5:$A$203,'Crop Chart'!$T$5:$T$203,,0)</f>
        <v>#DIV/0!</v>
      </c>
      <c r="K378" s="65"/>
      <c r="L378" s="65"/>
      <c r="M378" s="881"/>
      <c r="N378" s="881"/>
    </row>
    <row r="379" ht="15.75" customHeight="1">
      <c r="A379" s="884"/>
      <c r="B379" s="955"/>
      <c r="C379" s="881"/>
      <c r="D379" s="881"/>
      <c r="E379" s="881"/>
      <c r="F379" s="881"/>
      <c r="G379" s="881"/>
      <c r="H379" s="124"/>
      <c r="I379" s="881"/>
      <c r="J379" s="956" t="str">
        <f t="array" ref="J379">'Crop Chart'!$H$2*12*B379/D379/F379*XLOOKUP(A379,'Crop Chart'!$A$5:$A$203,'Crop Chart'!$T$5:$T$203,,0)</f>
        <v>#DIV/0!</v>
      </c>
      <c r="K379" s="65"/>
      <c r="L379" s="65"/>
      <c r="M379" s="881"/>
      <c r="N379" s="881"/>
    </row>
    <row r="380" ht="15.75" customHeight="1">
      <c r="A380" s="884"/>
      <c r="B380" s="955"/>
      <c r="C380" s="881"/>
      <c r="D380" s="881"/>
      <c r="E380" s="881"/>
      <c r="F380" s="881"/>
      <c r="G380" s="881"/>
      <c r="H380" s="124"/>
      <c r="I380" s="881"/>
      <c r="J380" s="956" t="str">
        <f t="array" ref="J380">'Crop Chart'!$H$2*12*B380/D380/F380*XLOOKUP(A380,'Crop Chart'!$A$5:$A$203,'Crop Chart'!$T$5:$T$203,,0)</f>
        <v>#DIV/0!</v>
      </c>
      <c r="K380" s="65"/>
      <c r="L380" s="65"/>
      <c r="M380" s="881"/>
      <c r="N380" s="881"/>
    </row>
    <row r="381" ht="15.75" customHeight="1">
      <c r="A381" s="884"/>
      <c r="B381" s="955"/>
      <c r="C381" s="881"/>
      <c r="D381" s="881"/>
      <c r="E381" s="881"/>
      <c r="F381" s="881"/>
      <c r="G381" s="881"/>
      <c r="H381" s="124"/>
      <c r="I381" s="881"/>
      <c r="J381" s="956" t="str">
        <f t="array" ref="J381">'Crop Chart'!$H$2*12*B381/D381/F381*XLOOKUP(A381,'Crop Chart'!$A$5:$A$203,'Crop Chart'!$T$5:$T$203,,0)</f>
        <v>#DIV/0!</v>
      </c>
      <c r="K381" s="65"/>
      <c r="L381" s="65"/>
      <c r="M381" s="881"/>
      <c r="N381" s="881"/>
    </row>
    <row r="382" ht="15.75" customHeight="1">
      <c r="A382" s="884"/>
      <c r="B382" s="955"/>
      <c r="C382" s="881"/>
      <c r="D382" s="881"/>
      <c r="E382" s="881"/>
      <c r="F382" s="881"/>
      <c r="G382" s="881"/>
      <c r="H382" s="124"/>
      <c r="I382" s="881"/>
      <c r="J382" s="956" t="str">
        <f t="array" ref="J382">'Crop Chart'!$H$2*12*B382/D382/F382*XLOOKUP(A382,'Crop Chart'!$A$5:$A$203,'Crop Chart'!$T$5:$T$203,,0)</f>
        <v>#DIV/0!</v>
      </c>
      <c r="K382" s="65"/>
      <c r="L382" s="65"/>
      <c r="M382" s="881"/>
      <c r="N382" s="881"/>
    </row>
    <row r="383" ht="15.75" customHeight="1">
      <c r="A383" s="884"/>
      <c r="B383" s="955"/>
      <c r="C383" s="881"/>
      <c r="D383" s="881"/>
      <c r="E383" s="881"/>
      <c r="F383" s="881"/>
      <c r="G383" s="881"/>
      <c r="H383" s="124"/>
      <c r="I383" s="881"/>
      <c r="J383" s="956" t="str">
        <f t="array" ref="J383">'Crop Chart'!$H$2*12*B383/D383/F383*XLOOKUP(A383,'Crop Chart'!$A$5:$A$203,'Crop Chart'!$T$5:$T$203,,0)</f>
        <v>#DIV/0!</v>
      </c>
      <c r="K383" s="65"/>
      <c r="L383" s="65"/>
      <c r="M383" s="881"/>
      <c r="N383" s="881"/>
    </row>
    <row r="384" ht="15.75" customHeight="1">
      <c r="A384" s="884"/>
      <c r="B384" s="955"/>
      <c r="C384" s="881"/>
      <c r="D384" s="881"/>
      <c r="E384" s="881"/>
      <c r="F384" s="881"/>
      <c r="G384" s="881"/>
      <c r="H384" s="124"/>
      <c r="I384" s="881"/>
      <c r="J384" s="956" t="str">
        <f t="array" ref="J384">'Crop Chart'!$H$2*12*B384/D384/F384*XLOOKUP(A384,'Crop Chart'!$A$5:$A$203,'Crop Chart'!$T$5:$T$203,,0)</f>
        <v>#DIV/0!</v>
      </c>
      <c r="K384" s="65"/>
      <c r="L384" s="65"/>
      <c r="M384" s="881"/>
      <c r="N384" s="881"/>
    </row>
    <row r="385" ht="15.75" customHeight="1">
      <c r="A385" s="884"/>
      <c r="B385" s="955"/>
      <c r="C385" s="881"/>
      <c r="D385" s="881"/>
      <c r="E385" s="881"/>
      <c r="F385" s="881"/>
      <c r="G385" s="881"/>
      <c r="H385" s="124"/>
      <c r="I385" s="881"/>
      <c r="J385" s="956" t="str">
        <f t="array" ref="J385">'Crop Chart'!$H$2*12*B385/D385/F385*XLOOKUP(A385,'Crop Chart'!$A$5:$A$203,'Crop Chart'!$T$5:$T$203,,0)</f>
        <v>#DIV/0!</v>
      </c>
      <c r="K385" s="65"/>
      <c r="L385" s="65"/>
      <c r="M385" s="881"/>
      <c r="N385" s="881"/>
    </row>
    <row r="386" ht="15.75" customHeight="1">
      <c r="A386" s="884"/>
      <c r="B386" s="955"/>
      <c r="C386" s="881"/>
      <c r="D386" s="881"/>
      <c r="E386" s="881"/>
      <c r="F386" s="881"/>
      <c r="G386" s="881"/>
      <c r="H386" s="124"/>
      <c r="I386" s="881"/>
      <c r="J386" s="956" t="str">
        <f t="array" ref="J386">'Crop Chart'!$H$2*12*B386/D386/F386*XLOOKUP(A386,'Crop Chart'!$A$5:$A$203,'Crop Chart'!$T$5:$T$203,,0)</f>
        <v>#DIV/0!</v>
      </c>
      <c r="K386" s="65"/>
      <c r="L386" s="65"/>
      <c r="M386" s="881"/>
      <c r="N386" s="881"/>
    </row>
    <row r="387" ht="15.75" customHeight="1">
      <c r="A387" s="884"/>
      <c r="B387" s="955"/>
      <c r="C387" s="881"/>
      <c r="D387" s="881"/>
      <c r="E387" s="881"/>
      <c r="F387" s="881"/>
      <c r="G387" s="881"/>
      <c r="H387" s="124"/>
      <c r="I387" s="881"/>
      <c r="J387" s="956" t="str">
        <f t="array" ref="J387">'Crop Chart'!$H$2*12*B387/D387/F387*XLOOKUP(A387,'Crop Chart'!$A$5:$A$203,'Crop Chart'!$T$5:$T$203,,0)</f>
        <v>#DIV/0!</v>
      </c>
      <c r="K387" s="65"/>
      <c r="L387" s="65"/>
      <c r="M387" s="881"/>
      <c r="N387" s="881"/>
    </row>
    <row r="388" ht="15.75" customHeight="1">
      <c r="A388" s="884"/>
      <c r="B388" s="955"/>
      <c r="C388" s="881"/>
      <c r="D388" s="881"/>
      <c r="E388" s="881"/>
      <c r="F388" s="881"/>
      <c r="G388" s="881"/>
      <c r="H388" s="124"/>
      <c r="I388" s="881"/>
      <c r="J388" s="956" t="str">
        <f t="array" ref="J388">'Crop Chart'!$H$2*12*B388/D388/F388*XLOOKUP(A388,'Crop Chart'!$A$5:$A$203,'Crop Chart'!$T$5:$T$203,,0)</f>
        <v>#DIV/0!</v>
      </c>
      <c r="K388" s="65"/>
      <c r="L388" s="65"/>
      <c r="M388" s="881"/>
      <c r="N388" s="881"/>
    </row>
    <row r="389" ht="15.75" customHeight="1">
      <c r="A389" s="884"/>
      <c r="B389" s="955"/>
      <c r="C389" s="881"/>
      <c r="D389" s="881"/>
      <c r="E389" s="881"/>
      <c r="F389" s="881"/>
      <c r="G389" s="881"/>
      <c r="H389" s="124"/>
      <c r="I389" s="881"/>
      <c r="J389" s="956" t="str">
        <f t="array" ref="J389">'Crop Chart'!$H$2*12*B389/D389/F389*XLOOKUP(A389,'Crop Chart'!$A$5:$A$203,'Crop Chart'!$T$5:$T$203,,0)</f>
        <v>#DIV/0!</v>
      </c>
      <c r="K389" s="65"/>
      <c r="L389" s="65"/>
      <c r="M389" s="881"/>
      <c r="N389" s="881"/>
    </row>
    <row r="390" ht="15.75" customHeight="1">
      <c r="A390" s="884"/>
      <c r="B390" s="955"/>
      <c r="C390" s="881"/>
      <c r="D390" s="881"/>
      <c r="E390" s="881"/>
      <c r="F390" s="881"/>
      <c r="G390" s="881"/>
      <c r="H390" s="124"/>
      <c r="I390" s="881"/>
      <c r="J390" s="956" t="str">
        <f t="array" ref="J390">'Crop Chart'!$H$2*12*B390/D390/F390*XLOOKUP(A390,'Crop Chart'!$A$5:$A$203,'Crop Chart'!$T$5:$T$203,,0)</f>
        <v>#DIV/0!</v>
      </c>
      <c r="K390" s="65"/>
      <c r="L390" s="65"/>
      <c r="M390" s="881"/>
      <c r="N390" s="881"/>
    </row>
    <row r="391" ht="15.75" customHeight="1">
      <c r="A391" s="884"/>
      <c r="B391" s="955"/>
      <c r="C391" s="881"/>
      <c r="D391" s="881"/>
      <c r="E391" s="881"/>
      <c r="F391" s="881"/>
      <c r="G391" s="881"/>
      <c r="H391" s="124"/>
      <c r="I391" s="881"/>
      <c r="J391" s="956" t="str">
        <f t="array" ref="J391">'Crop Chart'!$H$2*12*B391/D391/F391*XLOOKUP(A391,'Crop Chart'!$A$5:$A$203,'Crop Chart'!$T$5:$T$203,,0)</f>
        <v>#DIV/0!</v>
      </c>
      <c r="K391" s="65"/>
      <c r="L391" s="65"/>
      <c r="M391" s="881"/>
      <c r="N391" s="881"/>
    </row>
    <row r="392" ht="15.75" customHeight="1">
      <c r="A392" s="884"/>
      <c r="B392" s="955"/>
      <c r="C392" s="881"/>
      <c r="D392" s="881"/>
      <c r="E392" s="881"/>
      <c r="F392" s="881"/>
      <c r="G392" s="881"/>
      <c r="H392" s="124"/>
      <c r="I392" s="881"/>
      <c r="J392" s="956" t="str">
        <f t="array" ref="J392">'Crop Chart'!$H$2*12*B392/D392/F392*XLOOKUP(A392,'Crop Chart'!$A$5:$A$203,'Crop Chart'!$T$5:$T$203,,0)</f>
        <v>#DIV/0!</v>
      </c>
      <c r="K392" s="65"/>
      <c r="L392" s="65"/>
      <c r="M392" s="881"/>
      <c r="N392" s="881"/>
    </row>
    <row r="393" ht="15.75" customHeight="1">
      <c r="A393" s="884"/>
      <c r="B393" s="955"/>
      <c r="C393" s="881"/>
      <c r="D393" s="881"/>
      <c r="E393" s="881"/>
      <c r="F393" s="881"/>
      <c r="G393" s="881"/>
      <c r="H393" s="124"/>
      <c r="I393" s="881"/>
      <c r="J393" s="956" t="str">
        <f t="array" ref="J393">'Crop Chart'!$H$2*12*B393/D393/F393*XLOOKUP(A393,'Crop Chart'!$A$5:$A$203,'Crop Chart'!$T$5:$T$203,,0)</f>
        <v>#DIV/0!</v>
      </c>
      <c r="K393" s="65"/>
      <c r="L393" s="65"/>
      <c r="M393" s="881"/>
      <c r="N393" s="881"/>
    </row>
    <row r="394" ht="15.75" customHeight="1">
      <c r="A394" s="884"/>
      <c r="B394" s="955"/>
      <c r="C394" s="881"/>
      <c r="D394" s="881"/>
      <c r="E394" s="881"/>
      <c r="F394" s="881"/>
      <c r="G394" s="881"/>
      <c r="H394" s="124"/>
      <c r="I394" s="881"/>
      <c r="J394" s="956" t="str">
        <f t="array" ref="J394">'Crop Chart'!$H$2*12*B394/D394/F394*XLOOKUP(A394,'Crop Chart'!$A$5:$A$203,'Crop Chart'!$T$5:$T$203,,0)</f>
        <v>#DIV/0!</v>
      </c>
      <c r="K394" s="65"/>
      <c r="L394" s="65"/>
      <c r="M394" s="881"/>
      <c r="N394" s="881"/>
    </row>
    <row r="395" ht="15.75" customHeight="1">
      <c r="A395" s="884"/>
      <c r="B395" s="955"/>
      <c r="C395" s="881"/>
      <c r="D395" s="881"/>
      <c r="E395" s="881"/>
      <c r="F395" s="881"/>
      <c r="G395" s="881"/>
      <c r="H395" s="124"/>
      <c r="I395" s="881"/>
      <c r="J395" s="956" t="str">
        <f t="array" ref="J395">'Crop Chart'!$H$2*12*B395/D395/F395*XLOOKUP(A395,'Crop Chart'!$A$5:$A$203,'Crop Chart'!$T$5:$T$203,,0)</f>
        <v>#DIV/0!</v>
      </c>
      <c r="K395" s="65"/>
      <c r="L395" s="65"/>
      <c r="M395" s="881"/>
      <c r="N395" s="881"/>
    </row>
    <row r="396" ht="15.75" customHeight="1">
      <c r="A396" s="884"/>
      <c r="B396" s="955"/>
      <c r="C396" s="881"/>
      <c r="D396" s="881"/>
      <c r="E396" s="881"/>
      <c r="F396" s="881"/>
      <c r="G396" s="881"/>
      <c r="H396" s="124"/>
      <c r="I396" s="881"/>
      <c r="J396" s="956" t="str">
        <f t="array" ref="J396">'Crop Chart'!$H$2*12*B396/D396/F396*XLOOKUP(A396,'Crop Chart'!$A$5:$A$203,'Crop Chart'!$T$5:$T$203,,0)</f>
        <v>#DIV/0!</v>
      </c>
      <c r="K396" s="65"/>
      <c r="L396" s="65"/>
      <c r="M396" s="881"/>
      <c r="N396" s="881"/>
    </row>
    <row r="397" ht="15.75" customHeight="1">
      <c r="A397" s="884"/>
      <c r="B397" s="955"/>
      <c r="C397" s="881"/>
      <c r="D397" s="881"/>
      <c r="E397" s="881"/>
      <c r="F397" s="881"/>
      <c r="G397" s="881"/>
      <c r="H397" s="124"/>
      <c r="I397" s="881"/>
      <c r="J397" s="956" t="str">
        <f t="array" ref="J397">'Crop Chart'!$H$2*12*B397/D397/F397*XLOOKUP(A397,'Crop Chart'!$A$5:$A$203,'Crop Chart'!$T$5:$T$203,,0)</f>
        <v>#DIV/0!</v>
      </c>
      <c r="K397" s="65"/>
      <c r="L397" s="65"/>
      <c r="M397" s="881"/>
      <c r="N397" s="881"/>
    </row>
    <row r="398" ht="15.75" customHeight="1">
      <c r="A398" s="884"/>
      <c r="B398" s="955"/>
      <c r="C398" s="881"/>
      <c r="D398" s="881"/>
      <c r="E398" s="881"/>
      <c r="F398" s="881"/>
      <c r="G398" s="881"/>
      <c r="H398" s="124"/>
      <c r="I398" s="881"/>
      <c r="J398" s="956" t="str">
        <f t="array" ref="J398">'Crop Chart'!$H$2*12*B398/D398/F398*XLOOKUP(A398,'Crop Chart'!$A$5:$A$203,'Crop Chart'!$T$5:$T$203,,0)</f>
        <v>#DIV/0!</v>
      </c>
      <c r="K398" s="65"/>
      <c r="L398" s="65"/>
      <c r="M398" s="881"/>
      <c r="N398" s="881"/>
    </row>
    <row r="399" ht="15.75" customHeight="1">
      <c r="A399" s="884"/>
      <c r="B399" s="955"/>
      <c r="C399" s="881"/>
      <c r="D399" s="881"/>
      <c r="E399" s="881"/>
      <c r="F399" s="881"/>
      <c r="G399" s="881"/>
      <c r="H399" s="124"/>
      <c r="I399" s="881"/>
      <c r="J399" s="956" t="str">
        <f t="array" ref="J399">'Crop Chart'!$H$2*12*B399/D399/F399*XLOOKUP(A399,'Crop Chart'!$A$5:$A$203,'Crop Chart'!$T$5:$T$203,,0)</f>
        <v>#DIV/0!</v>
      </c>
      <c r="K399" s="65"/>
      <c r="L399" s="65"/>
      <c r="M399" s="881"/>
      <c r="N399" s="881"/>
    </row>
    <row r="400" ht="15.75" customHeight="1">
      <c r="A400" s="884"/>
      <c r="B400" s="955"/>
      <c r="C400" s="881"/>
      <c r="D400" s="881"/>
      <c r="E400" s="881"/>
      <c r="F400" s="881"/>
      <c r="G400" s="881"/>
      <c r="H400" s="881"/>
      <c r="I400" s="881"/>
      <c r="J400" s="956" t="str">
        <f t="array" ref="J400">'Crop Chart'!$H$2*12*B400/D400/F400*XLOOKUP(A400,'Crop Chart'!$A$5:$A$203,'Crop Chart'!$T$5:$T$203,,0)</f>
        <v>#DIV/0!</v>
      </c>
      <c r="K400" s="881"/>
      <c r="L400" s="881"/>
      <c r="M400" s="881"/>
      <c r="N400" s="881"/>
    </row>
    <row r="401" ht="15.75" customHeight="1">
      <c r="A401" s="884"/>
      <c r="B401" s="955"/>
      <c r="C401" s="881"/>
      <c r="D401" s="881"/>
      <c r="E401" s="881"/>
      <c r="F401" s="881"/>
      <c r="G401" s="881"/>
      <c r="H401" s="881"/>
      <c r="I401" s="881"/>
      <c r="J401" s="956" t="str">
        <f t="array" ref="J401">'Crop Chart'!$H$2*12*B401/D401/F401*XLOOKUP(A401,'Crop Chart'!$A$5:$A$203,'Crop Chart'!$T$5:$T$203,,0)</f>
        <v>#DIV/0!</v>
      </c>
      <c r="K401" s="881"/>
      <c r="L401" s="881"/>
      <c r="M401" s="881"/>
      <c r="N401" s="881"/>
    </row>
    <row r="402" ht="15.75" customHeight="1">
      <c r="A402" s="884"/>
      <c r="B402" s="955"/>
      <c r="C402" s="881"/>
      <c r="D402" s="881"/>
      <c r="E402" s="881"/>
      <c r="F402" s="881"/>
      <c r="G402" s="881"/>
      <c r="H402" s="881"/>
      <c r="I402" s="881"/>
      <c r="J402" s="956" t="str">
        <f t="array" ref="J402">'Crop Chart'!$H$2*12*B402/D402/F402*XLOOKUP(A402,'Crop Chart'!$A$5:$A$203,'Crop Chart'!$T$5:$T$203,,0)</f>
        <v>#DIV/0!</v>
      </c>
      <c r="K402" s="881"/>
      <c r="L402" s="881"/>
      <c r="M402" s="881"/>
      <c r="N402" s="881"/>
    </row>
    <row r="403" ht="15.75" customHeight="1">
      <c r="A403" s="884"/>
      <c r="B403" s="955"/>
      <c r="C403" s="881"/>
      <c r="D403" s="881"/>
      <c r="E403" s="881"/>
      <c r="F403" s="881"/>
      <c r="G403" s="881"/>
      <c r="H403" s="881"/>
      <c r="I403" s="881"/>
      <c r="J403" s="956" t="str">
        <f t="array" ref="J403">'Crop Chart'!$H$2*12*B403/D403/F403*XLOOKUP(A403,'Crop Chart'!$A$5:$A$203,'Crop Chart'!$T$5:$T$203,,0)</f>
        <v>#DIV/0!</v>
      </c>
      <c r="K403" s="881"/>
      <c r="L403" s="881"/>
      <c r="M403" s="881"/>
      <c r="N403" s="881"/>
    </row>
    <row r="404" ht="15.75" customHeight="1">
      <c r="A404" s="884"/>
      <c r="B404" s="955"/>
      <c r="C404" s="881"/>
      <c r="D404" s="881"/>
      <c r="E404" s="881"/>
      <c r="F404" s="881"/>
      <c r="G404" s="881"/>
      <c r="H404" s="881"/>
      <c r="I404" s="881"/>
      <c r="J404" s="956" t="str">
        <f t="array" ref="J404">'Crop Chart'!$H$2*12*B404/D404/F404*XLOOKUP(A404,'Crop Chart'!$A$5:$A$203,'Crop Chart'!$T$5:$T$203,,0)</f>
        <v>#DIV/0!</v>
      </c>
      <c r="K404" s="881"/>
      <c r="L404" s="881"/>
      <c r="M404" s="881"/>
      <c r="N404" s="881"/>
    </row>
    <row r="405" ht="15.75" customHeight="1">
      <c r="A405" s="884"/>
      <c r="B405" s="955"/>
      <c r="C405" s="881"/>
      <c r="D405" s="881"/>
      <c r="E405" s="881"/>
      <c r="F405" s="881"/>
      <c r="G405" s="881"/>
      <c r="H405" s="881"/>
      <c r="I405" s="881"/>
      <c r="J405" s="956" t="str">
        <f t="array" ref="J405">'Crop Chart'!$H$2*12*B405/D405/F405*XLOOKUP(A405,'Crop Chart'!$A$5:$A$203,'Crop Chart'!$T$5:$T$203,,0)</f>
        <v>#DIV/0!</v>
      </c>
      <c r="K405" s="881"/>
      <c r="L405" s="881"/>
      <c r="M405" s="881"/>
      <c r="N405" s="881"/>
    </row>
    <row r="406" ht="15.75" customHeight="1">
      <c r="A406" s="884"/>
      <c r="B406" s="955"/>
      <c r="C406" s="881"/>
      <c r="D406" s="881"/>
      <c r="E406" s="881"/>
      <c r="F406" s="881"/>
      <c r="G406" s="881"/>
      <c r="H406" s="881"/>
      <c r="I406" s="881"/>
      <c r="J406" s="956" t="str">
        <f t="array" ref="J406">'Crop Chart'!$H$2*12*B406/D406/F406*XLOOKUP(A406,'Crop Chart'!$A$5:$A$203,'Crop Chart'!$T$5:$T$203,,0)</f>
        <v>#DIV/0!</v>
      </c>
      <c r="K406" s="881"/>
      <c r="L406" s="881"/>
      <c r="M406" s="881"/>
      <c r="N406" s="881"/>
    </row>
    <row r="407" ht="15.75" customHeight="1">
      <c r="A407" s="884"/>
      <c r="B407" s="955"/>
      <c r="C407" s="881"/>
      <c r="D407" s="881"/>
      <c r="E407" s="881"/>
      <c r="F407" s="881"/>
      <c r="G407" s="881"/>
      <c r="H407" s="881"/>
      <c r="I407" s="881"/>
      <c r="J407" s="956" t="str">
        <f t="array" ref="J407">'Crop Chart'!$H$2*12*B407/D407/F407*XLOOKUP(A407,'Crop Chart'!$A$5:$A$203,'Crop Chart'!$T$5:$T$203,,0)</f>
        <v>#DIV/0!</v>
      </c>
      <c r="K407" s="881"/>
      <c r="L407" s="881"/>
      <c r="M407" s="881"/>
      <c r="N407" s="881"/>
    </row>
    <row r="408" ht="15.75" customHeight="1">
      <c r="A408" s="884"/>
      <c r="B408" s="955"/>
      <c r="C408" s="881"/>
      <c r="D408" s="881"/>
      <c r="E408" s="881"/>
      <c r="F408" s="881"/>
      <c r="G408" s="881"/>
      <c r="H408" s="881"/>
      <c r="I408" s="881"/>
      <c r="J408" s="956" t="str">
        <f t="array" ref="J408">'Crop Chart'!$H$2*12*B408/D408/F408*XLOOKUP(A408,'Crop Chart'!$A$5:$A$203,'Crop Chart'!$T$5:$T$203,,0)</f>
        <v>#DIV/0!</v>
      </c>
      <c r="K408" s="881"/>
      <c r="L408" s="881"/>
      <c r="M408" s="881"/>
      <c r="N408" s="881"/>
    </row>
    <row r="409" ht="15.75" customHeight="1">
      <c r="A409" s="884"/>
      <c r="B409" s="955"/>
      <c r="C409" s="881"/>
      <c r="D409" s="881"/>
      <c r="E409" s="881"/>
      <c r="F409" s="881"/>
      <c r="G409" s="881"/>
      <c r="H409" s="881"/>
      <c r="I409" s="881"/>
      <c r="J409" s="956" t="str">
        <f t="array" ref="J409">'Crop Chart'!$H$2*12*B409/D409/F409*XLOOKUP(A409,'Crop Chart'!$A$5:$A$203,'Crop Chart'!$T$5:$T$203,,0)</f>
        <v>#DIV/0!</v>
      </c>
      <c r="K409" s="881"/>
      <c r="L409" s="881"/>
      <c r="M409" s="881"/>
      <c r="N409" s="881"/>
    </row>
    <row r="410" ht="15.75" customHeight="1">
      <c r="A410" s="884"/>
      <c r="B410" s="955"/>
      <c r="C410" s="881"/>
      <c r="D410" s="881"/>
      <c r="E410" s="881"/>
      <c r="F410" s="881"/>
      <c r="G410" s="881"/>
      <c r="H410" s="881"/>
      <c r="I410" s="881"/>
      <c r="J410" s="956" t="str">
        <f t="array" ref="J410">'Crop Chart'!$H$2*12*B410/D410/F410*XLOOKUP(A410,'Crop Chart'!$A$5:$A$203,'Crop Chart'!$T$5:$T$203,,0)</f>
        <v>#DIV/0!</v>
      </c>
      <c r="K410" s="881"/>
      <c r="L410" s="881"/>
      <c r="M410" s="881"/>
      <c r="N410" s="881"/>
    </row>
    <row r="411" ht="15.75" customHeight="1">
      <c r="A411" s="884"/>
      <c r="B411" s="955"/>
      <c r="C411" s="881"/>
      <c r="D411" s="881"/>
      <c r="E411" s="881"/>
      <c r="F411" s="881"/>
      <c r="G411" s="881"/>
      <c r="H411" s="881"/>
      <c r="I411" s="881"/>
      <c r="J411" s="956" t="str">
        <f t="array" ref="J411">'Crop Chart'!$H$2*12*B411/D411/F411*XLOOKUP(A411,'Crop Chart'!$A$5:$A$203,'Crop Chart'!$T$5:$T$203,,0)</f>
        <v>#DIV/0!</v>
      </c>
      <c r="K411" s="881"/>
      <c r="L411" s="881"/>
      <c r="M411" s="881"/>
      <c r="N411" s="881"/>
    </row>
    <row r="412" ht="15.75" customHeight="1">
      <c r="A412" s="884"/>
      <c r="B412" s="955"/>
      <c r="C412" s="881"/>
      <c r="D412" s="881"/>
      <c r="E412" s="881"/>
      <c r="F412" s="881"/>
      <c r="G412" s="881"/>
      <c r="H412" s="881"/>
      <c r="I412" s="881"/>
      <c r="J412" s="956" t="str">
        <f t="array" ref="J412">'Crop Chart'!$H$2*12*B412/D412/F412*XLOOKUP(A412,'Crop Chart'!$A$5:$A$203,'Crop Chart'!$T$5:$T$203,,0)</f>
        <v>#DIV/0!</v>
      </c>
      <c r="K412" s="881"/>
      <c r="L412" s="881"/>
      <c r="M412" s="881"/>
      <c r="N412" s="881"/>
    </row>
    <row r="413" ht="15.75" customHeight="1">
      <c r="A413" s="884"/>
      <c r="B413" s="955"/>
      <c r="C413" s="881"/>
      <c r="D413" s="881"/>
      <c r="E413" s="881"/>
      <c r="F413" s="881"/>
      <c r="G413" s="881"/>
      <c r="H413" s="881"/>
      <c r="I413" s="881"/>
      <c r="J413" s="956" t="str">
        <f t="array" ref="J413">'Crop Chart'!$H$2*12*B413/D413/F413*XLOOKUP(A413,'Crop Chart'!$A$5:$A$203,'Crop Chart'!$T$5:$T$203,,0)</f>
        <v>#DIV/0!</v>
      </c>
      <c r="K413" s="881"/>
      <c r="L413" s="881"/>
      <c r="M413" s="881"/>
      <c r="N413" s="881"/>
    </row>
    <row r="414" ht="15.75" customHeight="1">
      <c r="A414" s="884"/>
      <c r="B414" s="955"/>
      <c r="C414" s="881"/>
      <c r="D414" s="881"/>
      <c r="E414" s="881"/>
      <c r="F414" s="881"/>
      <c r="G414" s="881"/>
      <c r="H414" s="881"/>
      <c r="I414" s="881"/>
      <c r="J414" s="956" t="str">
        <f t="array" ref="J414">'Crop Chart'!$H$2*12*B414/D414/F414*XLOOKUP(A414,'Crop Chart'!$A$5:$A$203,'Crop Chart'!$T$5:$T$203,,0)</f>
        <v>#DIV/0!</v>
      </c>
      <c r="K414" s="881"/>
      <c r="L414" s="881"/>
      <c r="M414" s="881"/>
      <c r="N414" s="881"/>
    </row>
    <row r="415" ht="15.75" customHeight="1">
      <c r="A415" s="884"/>
      <c r="B415" s="955"/>
      <c r="C415" s="881"/>
      <c r="D415" s="881"/>
      <c r="E415" s="881"/>
      <c r="F415" s="881"/>
      <c r="G415" s="881"/>
      <c r="H415" s="881"/>
      <c r="I415" s="881"/>
      <c r="J415" s="956" t="str">
        <f t="array" ref="J415">'Crop Chart'!$H$2*12*B415/D415/F415*XLOOKUP(A415,'Crop Chart'!$A$5:$A$203,'Crop Chart'!$T$5:$T$203,,0)</f>
        <v>#DIV/0!</v>
      </c>
      <c r="K415" s="881"/>
      <c r="L415" s="881"/>
      <c r="M415" s="881"/>
      <c r="N415" s="881"/>
    </row>
    <row r="416" ht="15.75" customHeight="1">
      <c r="A416" s="884"/>
      <c r="B416" s="955"/>
      <c r="C416" s="881"/>
      <c r="D416" s="881"/>
      <c r="E416" s="881"/>
      <c r="F416" s="881"/>
      <c r="G416" s="881"/>
      <c r="H416" s="881"/>
      <c r="I416" s="881"/>
      <c r="J416" s="956" t="str">
        <f t="array" ref="J416">'Crop Chart'!$H$2*12*B416/D416/F416*XLOOKUP(A416,'Crop Chart'!$A$5:$A$203,'Crop Chart'!$T$5:$T$203,,0)</f>
        <v>#DIV/0!</v>
      </c>
      <c r="K416" s="881"/>
      <c r="L416" s="881"/>
      <c r="M416" s="881"/>
      <c r="N416" s="881"/>
    </row>
    <row r="417" ht="15.75" customHeight="1">
      <c r="A417" s="884"/>
      <c r="B417" s="955"/>
      <c r="C417" s="881"/>
      <c r="D417" s="881"/>
      <c r="E417" s="881"/>
      <c r="F417" s="881"/>
      <c r="G417" s="881"/>
      <c r="H417" s="881"/>
      <c r="I417" s="881"/>
      <c r="J417" s="956" t="str">
        <f t="array" ref="J417">'Crop Chart'!$H$2*12*B417/D417/F417*XLOOKUP(A417,'Crop Chart'!$A$5:$A$203,'Crop Chart'!$T$5:$T$203,,0)</f>
        <v>#DIV/0!</v>
      </c>
      <c r="K417" s="881"/>
      <c r="L417" s="881"/>
      <c r="M417" s="881"/>
      <c r="N417" s="881"/>
    </row>
    <row r="418" ht="15.75" customHeight="1">
      <c r="A418" s="884"/>
      <c r="B418" s="955"/>
      <c r="C418" s="881"/>
      <c r="D418" s="881"/>
      <c r="E418" s="881"/>
      <c r="F418" s="881"/>
      <c r="G418" s="881"/>
      <c r="H418" s="881"/>
      <c r="I418" s="881"/>
      <c r="J418" s="956" t="str">
        <f t="array" ref="J418">'Crop Chart'!$H$2*12*B418/D418/F418*XLOOKUP(A418,'Crop Chart'!$A$5:$A$203,'Crop Chart'!$T$5:$T$203,,0)</f>
        <v>#DIV/0!</v>
      </c>
      <c r="K418" s="881"/>
      <c r="L418" s="881"/>
      <c r="M418" s="881"/>
      <c r="N418" s="881"/>
    </row>
    <row r="419" ht="15.75" customHeight="1">
      <c r="A419" s="884"/>
      <c r="B419" s="955"/>
      <c r="C419" s="881"/>
      <c r="D419" s="881"/>
      <c r="E419" s="881"/>
      <c r="F419" s="881"/>
      <c r="G419" s="881"/>
      <c r="H419" s="881"/>
      <c r="I419" s="881"/>
      <c r="J419" s="956" t="str">
        <f t="array" ref="J419">'Crop Chart'!$H$2*12*B419/D419/F419*XLOOKUP(A419,'Crop Chart'!$A$5:$A$203,'Crop Chart'!$T$5:$T$203,,0)</f>
        <v>#DIV/0!</v>
      </c>
      <c r="K419" s="881"/>
      <c r="L419" s="881"/>
      <c r="M419" s="881"/>
      <c r="N419" s="881"/>
    </row>
    <row r="420" ht="15.75" customHeight="1">
      <c r="A420" s="884"/>
      <c r="B420" s="955"/>
      <c r="C420" s="881"/>
      <c r="D420" s="881"/>
      <c r="E420" s="881"/>
      <c r="F420" s="881"/>
      <c r="G420" s="881"/>
      <c r="H420" s="881"/>
      <c r="I420" s="881"/>
      <c r="J420" s="956" t="str">
        <f t="array" ref="J420">'Crop Chart'!$H$2*12*B420/D420/F420*XLOOKUP(A420,'Crop Chart'!$A$5:$A$203,'Crop Chart'!$T$5:$T$203,,0)</f>
        <v>#DIV/0!</v>
      </c>
      <c r="K420" s="881"/>
      <c r="L420" s="881"/>
      <c r="M420" s="881"/>
      <c r="N420" s="881"/>
    </row>
    <row r="421" ht="15.75" customHeight="1">
      <c r="A421" s="884"/>
      <c r="B421" s="955"/>
      <c r="C421" s="881"/>
      <c r="D421" s="881"/>
      <c r="E421" s="881"/>
      <c r="F421" s="881"/>
      <c r="G421" s="881"/>
      <c r="H421" s="881"/>
      <c r="I421" s="881"/>
      <c r="J421" s="881"/>
      <c r="K421" s="881"/>
      <c r="L421" s="881"/>
      <c r="M421" s="881"/>
      <c r="N421" s="881"/>
    </row>
    <row r="422" ht="15.75" customHeight="1">
      <c r="A422" s="884"/>
      <c r="B422" s="955"/>
      <c r="C422" s="881"/>
      <c r="D422" s="881"/>
      <c r="E422" s="881"/>
      <c r="F422" s="881"/>
      <c r="G422" s="881"/>
      <c r="H422" s="881"/>
      <c r="I422" s="881"/>
      <c r="J422" s="881"/>
      <c r="K422" s="881"/>
      <c r="L422" s="881"/>
      <c r="M422" s="881"/>
      <c r="N422" s="881"/>
    </row>
    <row r="423" ht="15.75" customHeight="1">
      <c r="A423" s="884"/>
      <c r="B423" s="955"/>
      <c r="C423" s="881"/>
      <c r="D423" s="881"/>
      <c r="E423" s="881"/>
      <c r="F423" s="881"/>
      <c r="G423" s="881"/>
      <c r="H423" s="881"/>
      <c r="I423" s="881"/>
      <c r="J423" s="881"/>
      <c r="K423" s="881"/>
      <c r="L423" s="881"/>
      <c r="M423" s="881"/>
      <c r="N423" s="881"/>
    </row>
    <row r="424" ht="15.75" customHeight="1">
      <c r="A424" s="884"/>
      <c r="B424" s="955"/>
      <c r="C424" s="881"/>
      <c r="D424" s="881"/>
      <c r="E424" s="881"/>
      <c r="F424" s="881"/>
      <c r="G424" s="881"/>
      <c r="H424" s="881"/>
      <c r="I424" s="881"/>
      <c r="J424" s="881"/>
      <c r="K424" s="881"/>
      <c r="L424" s="881"/>
      <c r="M424" s="881"/>
      <c r="N424" s="881"/>
    </row>
    <row r="425" ht="15.75" customHeight="1">
      <c r="A425" s="884"/>
      <c r="B425" s="955"/>
      <c r="C425" s="881"/>
      <c r="D425" s="881"/>
      <c r="E425" s="881"/>
      <c r="F425" s="881"/>
      <c r="G425" s="881"/>
      <c r="H425" s="881"/>
      <c r="I425" s="881"/>
      <c r="J425" s="881"/>
      <c r="K425" s="881"/>
      <c r="L425" s="881"/>
      <c r="M425" s="881"/>
      <c r="N425" s="881"/>
    </row>
    <row r="426" ht="15.75" customHeight="1">
      <c r="A426" s="884"/>
      <c r="B426" s="955"/>
      <c r="C426" s="881"/>
      <c r="D426" s="881"/>
      <c r="E426" s="881"/>
      <c r="F426" s="881"/>
      <c r="G426" s="881"/>
      <c r="H426" s="881"/>
      <c r="I426" s="881"/>
      <c r="J426" s="881"/>
      <c r="K426" s="881"/>
      <c r="L426" s="881"/>
      <c r="M426" s="881"/>
      <c r="N426" s="881"/>
    </row>
    <row r="427" ht="15.75" customHeight="1">
      <c r="A427" s="884"/>
      <c r="B427" s="955"/>
      <c r="C427" s="881"/>
      <c r="D427" s="881"/>
      <c r="E427" s="881"/>
      <c r="F427" s="881"/>
      <c r="G427" s="881"/>
      <c r="H427" s="881"/>
      <c r="I427" s="881"/>
      <c r="J427" s="881"/>
      <c r="K427" s="881"/>
      <c r="L427" s="881"/>
      <c r="M427" s="881"/>
      <c r="N427" s="881"/>
    </row>
    <row r="428" ht="15.75" customHeight="1">
      <c r="A428" s="884"/>
      <c r="B428" s="955"/>
      <c r="C428" s="881"/>
      <c r="D428" s="881"/>
      <c r="E428" s="881"/>
      <c r="F428" s="881"/>
      <c r="G428" s="881"/>
      <c r="H428" s="881"/>
      <c r="I428" s="881"/>
      <c r="J428" s="881"/>
      <c r="K428" s="881"/>
      <c r="L428" s="881"/>
      <c r="M428" s="881"/>
      <c r="N428" s="881"/>
    </row>
    <row r="429" ht="15.75" customHeight="1">
      <c r="A429" s="884"/>
      <c r="B429" s="955"/>
      <c r="C429" s="881"/>
      <c r="D429" s="881"/>
      <c r="E429" s="881"/>
      <c r="F429" s="881"/>
      <c r="G429" s="881"/>
      <c r="H429" s="881"/>
      <c r="I429" s="881"/>
      <c r="J429" s="881"/>
      <c r="K429" s="881"/>
      <c r="L429" s="881"/>
      <c r="M429" s="881"/>
      <c r="N429" s="881"/>
    </row>
    <row r="430" ht="15.75" customHeight="1">
      <c r="A430" s="884"/>
      <c r="B430" s="955"/>
      <c r="C430" s="881"/>
      <c r="D430" s="881"/>
      <c r="E430" s="881"/>
      <c r="F430" s="881"/>
      <c r="G430" s="881"/>
      <c r="H430" s="881"/>
      <c r="I430" s="881"/>
      <c r="J430" s="881"/>
      <c r="K430" s="881"/>
      <c r="L430" s="881"/>
      <c r="M430" s="881"/>
      <c r="N430" s="881"/>
    </row>
    <row r="431" ht="15.75" customHeight="1">
      <c r="A431" s="884"/>
      <c r="B431" s="955"/>
      <c r="C431" s="881"/>
      <c r="D431" s="881"/>
      <c r="E431" s="881"/>
      <c r="F431" s="881"/>
      <c r="G431" s="881"/>
      <c r="H431" s="881"/>
      <c r="I431" s="881"/>
      <c r="J431" s="881"/>
      <c r="K431" s="881"/>
      <c r="L431" s="881"/>
      <c r="M431" s="881"/>
      <c r="N431" s="881"/>
    </row>
    <row r="432" ht="15.75" customHeight="1">
      <c r="A432" s="884"/>
      <c r="B432" s="955"/>
      <c r="C432" s="881"/>
      <c r="D432" s="881"/>
      <c r="E432" s="881"/>
      <c r="F432" s="881"/>
      <c r="G432" s="881"/>
      <c r="H432" s="881"/>
      <c r="I432" s="881"/>
      <c r="J432" s="881"/>
      <c r="K432" s="881"/>
      <c r="L432" s="881"/>
      <c r="M432" s="881"/>
      <c r="N432" s="881"/>
    </row>
    <row r="433" ht="15.75" customHeight="1">
      <c r="A433" s="884"/>
      <c r="B433" s="955"/>
      <c r="C433" s="881"/>
      <c r="D433" s="881"/>
      <c r="E433" s="881"/>
      <c r="F433" s="881"/>
      <c r="G433" s="881"/>
      <c r="H433" s="881"/>
      <c r="I433" s="881"/>
      <c r="J433" s="881"/>
      <c r="K433" s="881"/>
      <c r="L433" s="881"/>
      <c r="M433" s="881"/>
      <c r="N433" s="881"/>
    </row>
    <row r="434" ht="15.75" customHeight="1">
      <c r="A434" s="884"/>
      <c r="B434" s="955"/>
      <c r="C434" s="881"/>
      <c r="D434" s="881"/>
      <c r="E434" s="881"/>
      <c r="F434" s="881"/>
      <c r="G434" s="881"/>
      <c r="H434" s="881"/>
      <c r="I434" s="881"/>
      <c r="J434" s="881"/>
      <c r="K434" s="881"/>
      <c r="L434" s="881"/>
      <c r="M434" s="881"/>
      <c r="N434" s="881"/>
    </row>
    <row r="435" ht="15.75" customHeight="1">
      <c r="A435" s="884"/>
      <c r="B435" s="955"/>
      <c r="C435" s="881"/>
      <c r="D435" s="881"/>
      <c r="E435" s="881"/>
      <c r="F435" s="881"/>
      <c r="G435" s="881"/>
      <c r="H435" s="881"/>
      <c r="I435" s="881"/>
      <c r="J435" s="881"/>
      <c r="K435" s="881"/>
      <c r="L435" s="881"/>
      <c r="M435" s="881"/>
      <c r="N435" s="881"/>
    </row>
    <row r="436" ht="15.75" customHeight="1">
      <c r="A436" s="884"/>
      <c r="B436" s="955"/>
      <c r="C436" s="881"/>
      <c r="D436" s="881"/>
      <c r="E436" s="881"/>
      <c r="F436" s="881"/>
      <c r="G436" s="881"/>
      <c r="H436" s="881"/>
      <c r="I436" s="881"/>
      <c r="J436" s="881"/>
      <c r="K436" s="881"/>
      <c r="L436" s="881"/>
      <c r="M436" s="881"/>
      <c r="N436" s="881"/>
    </row>
    <row r="437" ht="15.75" customHeight="1">
      <c r="A437" s="884"/>
      <c r="B437" s="955"/>
      <c r="C437" s="881"/>
      <c r="D437" s="881"/>
      <c r="E437" s="881"/>
      <c r="F437" s="881"/>
      <c r="G437" s="881"/>
      <c r="H437" s="881"/>
      <c r="I437" s="881"/>
      <c r="J437" s="881"/>
      <c r="K437" s="881"/>
      <c r="L437" s="881"/>
      <c r="M437" s="881"/>
      <c r="N437" s="881"/>
    </row>
    <row r="438" ht="15.75" customHeight="1">
      <c r="A438" s="884"/>
      <c r="B438" s="955"/>
      <c r="C438" s="881"/>
      <c r="D438" s="881"/>
      <c r="E438" s="881"/>
      <c r="F438" s="881"/>
      <c r="G438" s="881"/>
      <c r="H438" s="881"/>
      <c r="I438" s="881"/>
      <c r="J438" s="881"/>
      <c r="K438" s="881"/>
      <c r="L438" s="881"/>
      <c r="M438" s="881"/>
      <c r="N438" s="881"/>
    </row>
    <row r="439" ht="15.75" customHeight="1">
      <c r="A439" s="884"/>
      <c r="B439" s="955"/>
      <c r="C439" s="881"/>
      <c r="D439" s="881"/>
      <c r="E439" s="881"/>
      <c r="F439" s="881"/>
      <c r="G439" s="881"/>
      <c r="H439" s="881"/>
      <c r="I439" s="881"/>
      <c r="J439" s="881"/>
      <c r="K439" s="881"/>
      <c r="L439" s="881"/>
      <c r="M439" s="881"/>
      <c r="N439" s="881"/>
    </row>
    <row r="440" ht="15.75" customHeight="1">
      <c r="A440" s="884"/>
      <c r="B440" s="955"/>
      <c r="C440" s="881"/>
      <c r="D440" s="881"/>
      <c r="E440" s="881"/>
      <c r="F440" s="881"/>
      <c r="G440" s="881"/>
      <c r="H440" s="881"/>
      <c r="I440" s="881"/>
      <c r="J440" s="881"/>
      <c r="K440" s="881"/>
      <c r="L440" s="881"/>
      <c r="M440" s="881"/>
      <c r="N440" s="881"/>
    </row>
    <row r="441" ht="15.75" customHeight="1">
      <c r="A441" s="884"/>
      <c r="B441" s="955"/>
      <c r="C441" s="881"/>
      <c r="D441" s="881"/>
      <c r="E441" s="881"/>
      <c r="F441" s="881"/>
      <c r="G441" s="881"/>
      <c r="H441" s="881"/>
      <c r="I441" s="881"/>
      <c r="J441" s="881"/>
      <c r="K441" s="881"/>
      <c r="L441" s="881"/>
      <c r="M441" s="881"/>
      <c r="N441" s="881"/>
    </row>
    <row r="442" ht="15.75" customHeight="1">
      <c r="A442" s="884"/>
      <c r="B442" s="955"/>
      <c r="C442" s="881"/>
      <c r="D442" s="881"/>
      <c r="E442" s="881"/>
      <c r="F442" s="881"/>
      <c r="G442" s="881"/>
      <c r="H442" s="881"/>
      <c r="I442" s="881"/>
      <c r="J442" s="881"/>
      <c r="K442" s="881"/>
      <c r="L442" s="881"/>
      <c r="M442" s="881"/>
      <c r="N442" s="881"/>
    </row>
    <row r="443" ht="15.75" customHeight="1">
      <c r="A443" s="884"/>
      <c r="B443" s="955"/>
      <c r="C443" s="881"/>
      <c r="D443" s="881"/>
      <c r="E443" s="881"/>
      <c r="F443" s="881"/>
      <c r="G443" s="881"/>
      <c r="H443" s="881"/>
      <c r="I443" s="881"/>
      <c r="J443" s="881"/>
      <c r="K443" s="881"/>
      <c r="L443" s="881"/>
      <c r="M443" s="881"/>
      <c r="N443" s="881"/>
    </row>
    <row r="444" ht="15.75" customHeight="1">
      <c r="A444" s="884"/>
      <c r="B444" s="955"/>
      <c r="C444" s="881"/>
      <c r="D444" s="881"/>
      <c r="E444" s="881"/>
      <c r="F444" s="881"/>
      <c r="G444" s="881"/>
      <c r="H444" s="881"/>
      <c r="I444" s="881"/>
      <c r="J444" s="881"/>
      <c r="K444" s="881"/>
      <c r="L444" s="881"/>
      <c r="M444" s="881"/>
      <c r="N444" s="881"/>
    </row>
    <row r="445" ht="15.75" customHeight="1">
      <c r="A445" s="884"/>
      <c r="B445" s="955"/>
      <c r="C445" s="881"/>
      <c r="D445" s="881"/>
      <c r="E445" s="881"/>
      <c r="F445" s="881"/>
      <c r="G445" s="881"/>
      <c r="H445" s="881"/>
      <c r="I445" s="881"/>
      <c r="J445" s="881"/>
      <c r="K445" s="881"/>
      <c r="L445" s="881"/>
      <c r="M445" s="881"/>
      <c r="N445" s="881"/>
    </row>
    <row r="446" ht="15.75" customHeight="1">
      <c r="A446" s="884"/>
      <c r="B446" s="955"/>
      <c r="C446" s="881"/>
      <c r="D446" s="881"/>
      <c r="E446" s="881"/>
      <c r="F446" s="881"/>
      <c r="G446" s="881"/>
      <c r="H446" s="881"/>
      <c r="I446" s="881"/>
      <c r="J446" s="881"/>
      <c r="K446" s="881"/>
      <c r="L446" s="881"/>
      <c r="M446" s="881"/>
      <c r="N446" s="881"/>
    </row>
    <row r="447" ht="15.75" customHeight="1">
      <c r="A447" s="884"/>
      <c r="B447" s="955"/>
      <c r="C447" s="881"/>
      <c r="D447" s="881"/>
      <c r="E447" s="881"/>
      <c r="F447" s="881"/>
      <c r="G447" s="881"/>
      <c r="H447" s="881"/>
      <c r="I447" s="881"/>
      <c r="J447" s="881"/>
      <c r="K447" s="881"/>
      <c r="L447" s="881"/>
      <c r="M447" s="881"/>
      <c r="N447" s="881"/>
    </row>
    <row r="448" ht="15.75" customHeight="1">
      <c r="A448" s="884"/>
      <c r="B448" s="955"/>
      <c r="C448" s="881"/>
      <c r="D448" s="881"/>
      <c r="E448" s="881"/>
      <c r="F448" s="881"/>
      <c r="G448" s="881"/>
      <c r="H448" s="881"/>
      <c r="I448" s="881"/>
      <c r="J448" s="881"/>
      <c r="K448" s="881"/>
      <c r="L448" s="881"/>
      <c r="M448" s="881"/>
      <c r="N448" s="881"/>
    </row>
    <row r="449" ht="15.75" customHeight="1">
      <c r="A449" s="884"/>
      <c r="B449" s="955"/>
      <c r="C449" s="881"/>
      <c r="D449" s="881"/>
      <c r="E449" s="881"/>
      <c r="F449" s="881"/>
      <c r="G449" s="881"/>
      <c r="H449" s="881"/>
      <c r="I449" s="881"/>
      <c r="J449" s="881"/>
      <c r="K449" s="881"/>
      <c r="L449" s="881"/>
      <c r="M449" s="881"/>
      <c r="N449" s="881"/>
    </row>
    <row r="450" ht="15.75" customHeight="1">
      <c r="A450" s="884"/>
      <c r="B450" s="955"/>
      <c r="C450" s="881"/>
      <c r="D450" s="881"/>
      <c r="E450" s="881"/>
      <c r="F450" s="881"/>
      <c r="G450" s="881"/>
      <c r="H450" s="881"/>
      <c r="I450" s="881"/>
      <c r="J450" s="881"/>
      <c r="K450" s="881"/>
      <c r="L450" s="881"/>
      <c r="M450" s="881"/>
      <c r="N450" s="881"/>
    </row>
    <row r="451" ht="15.75" customHeight="1">
      <c r="A451" s="884"/>
      <c r="B451" s="955"/>
      <c r="C451" s="881"/>
      <c r="D451" s="881"/>
      <c r="E451" s="881"/>
      <c r="F451" s="881"/>
      <c r="G451" s="881"/>
      <c r="H451" s="881"/>
      <c r="I451" s="881"/>
      <c r="J451" s="881"/>
      <c r="K451" s="881"/>
      <c r="L451" s="881"/>
      <c r="M451" s="881"/>
      <c r="N451" s="881"/>
    </row>
    <row r="452" ht="15.75" customHeight="1">
      <c r="A452" s="884"/>
      <c r="B452" s="955"/>
      <c r="C452" s="881"/>
      <c r="D452" s="881"/>
      <c r="E452" s="881"/>
      <c r="F452" s="881"/>
      <c r="G452" s="881"/>
      <c r="H452" s="881"/>
      <c r="I452" s="881"/>
      <c r="J452" s="881"/>
      <c r="K452" s="881"/>
      <c r="L452" s="881"/>
      <c r="M452" s="881"/>
      <c r="N452" s="881"/>
    </row>
    <row r="453" ht="15.75" customHeight="1">
      <c r="A453" s="884"/>
      <c r="B453" s="955"/>
      <c r="C453" s="881"/>
      <c r="D453" s="881"/>
      <c r="E453" s="881"/>
      <c r="F453" s="881"/>
      <c r="G453" s="881"/>
      <c r="H453" s="881"/>
      <c r="I453" s="881"/>
      <c r="J453" s="881"/>
      <c r="K453" s="881"/>
      <c r="L453" s="881"/>
      <c r="M453" s="881"/>
      <c r="N453" s="881"/>
    </row>
    <row r="454" ht="15.75" customHeight="1">
      <c r="A454" s="884"/>
      <c r="B454" s="955"/>
      <c r="C454" s="881"/>
      <c r="D454" s="881"/>
      <c r="E454" s="881"/>
      <c r="F454" s="881"/>
      <c r="G454" s="881"/>
      <c r="H454" s="881"/>
      <c r="I454" s="881"/>
      <c r="J454" s="881"/>
      <c r="K454" s="881"/>
      <c r="L454" s="881"/>
      <c r="M454" s="881"/>
      <c r="N454" s="881"/>
    </row>
    <row r="455" ht="15.75" customHeight="1">
      <c r="A455" s="884"/>
      <c r="B455" s="955"/>
      <c r="C455" s="881"/>
      <c r="D455" s="881"/>
      <c r="E455" s="881"/>
      <c r="F455" s="881"/>
      <c r="G455" s="881"/>
      <c r="H455" s="881"/>
      <c r="I455" s="881"/>
      <c r="J455" s="881"/>
      <c r="K455" s="881"/>
      <c r="L455" s="881"/>
      <c r="M455" s="881"/>
      <c r="N455" s="881"/>
    </row>
    <row r="456" ht="15.75" customHeight="1">
      <c r="A456" s="884"/>
      <c r="B456" s="955"/>
      <c r="C456" s="881"/>
      <c r="D456" s="881"/>
      <c r="E456" s="881"/>
      <c r="F456" s="881"/>
      <c r="G456" s="881"/>
      <c r="H456" s="881"/>
      <c r="I456" s="881"/>
      <c r="J456" s="881"/>
      <c r="K456" s="881"/>
      <c r="L456" s="881"/>
      <c r="M456" s="881"/>
      <c r="N456" s="881"/>
    </row>
    <row r="457" ht="15.75" customHeight="1">
      <c r="A457" s="884"/>
      <c r="B457" s="955"/>
      <c r="C457" s="881"/>
      <c r="D457" s="881"/>
      <c r="E457" s="881"/>
      <c r="F457" s="881"/>
      <c r="G457" s="881"/>
      <c r="H457" s="881"/>
      <c r="I457" s="881"/>
      <c r="J457" s="881"/>
      <c r="K457" s="881"/>
      <c r="L457" s="881"/>
      <c r="M457" s="881"/>
      <c r="N457" s="881"/>
    </row>
    <row r="458" ht="15.75" customHeight="1">
      <c r="A458" s="884"/>
      <c r="B458" s="955"/>
      <c r="C458" s="881"/>
      <c r="D458" s="881"/>
      <c r="E458" s="881"/>
      <c r="F458" s="881"/>
      <c r="G458" s="881"/>
      <c r="H458" s="881"/>
      <c r="I458" s="881"/>
      <c r="J458" s="881"/>
      <c r="K458" s="881"/>
      <c r="L458" s="881"/>
      <c r="M458" s="881"/>
      <c r="N458" s="881"/>
    </row>
    <row r="459" ht="15.75" customHeight="1">
      <c r="A459" s="884"/>
      <c r="B459" s="955"/>
      <c r="C459" s="881"/>
      <c r="D459" s="881"/>
      <c r="E459" s="881"/>
      <c r="F459" s="881"/>
      <c r="G459" s="881"/>
      <c r="H459" s="881"/>
      <c r="I459" s="881"/>
      <c r="J459" s="881"/>
      <c r="K459" s="881"/>
      <c r="L459" s="881"/>
      <c r="M459" s="881"/>
      <c r="N459" s="881"/>
    </row>
    <row r="460" ht="15.75" customHeight="1">
      <c r="A460" s="884"/>
      <c r="B460" s="955"/>
      <c r="C460" s="881"/>
      <c r="D460" s="881"/>
      <c r="E460" s="881"/>
      <c r="F460" s="881"/>
      <c r="G460" s="881"/>
      <c r="H460" s="881"/>
      <c r="I460" s="881"/>
      <c r="J460" s="881"/>
      <c r="K460" s="881"/>
      <c r="L460" s="881"/>
      <c r="M460" s="881"/>
      <c r="N460" s="881"/>
    </row>
    <row r="461" ht="15.75" customHeight="1">
      <c r="A461" s="884"/>
      <c r="B461" s="955"/>
      <c r="C461" s="881"/>
      <c r="D461" s="881"/>
      <c r="E461" s="881"/>
      <c r="F461" s="881"/>
      <c r="G461" s="881"/>
      <c r="H461" s="881"/>
      <c r="I461" s="881"/>
      <c r="J461" s="881"/>
      <c r="K461" s="881"/>
      <c r="L461" s="881"/>
      <c r="M461" s="881"/>
      <c r="N461" s="881"/>
    </row>
    <row r="462" ht="15.75" customHeight="1">
      <c r="A462" s="884"/>
      <c r="B462" s="955"/>
      <c r="C462" s="881"/>
      <c r="D462" s="881"/>
      <c r="E462" s="881"/>
      <c r="F462" s="881"/>
      <c r="G462" s="881"/>
      <c r="H462" s="881"/>
      <c r="I462" s="881"/>
      <c r="J462" s="881"/>
      <c r="K462" s="881"/>
      <c r="L462" s="881"/>
      <c r="M462" s="881"/>
      <c r="N462" s="881"/>
    </row>
    <row r="463" ht="15.75" customHeight="1">
      <c r="A463" s="884"/>
      <c r="B463" s="955"/>
      <c r="C463" s="881"/>
      <c r="D463" s="881"/>
      <c r="E463" s="881"/>
      <c r="F463" s="881"/>
      <c r="G463" s="881"/>
      <c r="H463" s="881"/>
      <c r="I463" s="881"/>
      <c r="J463" s="881"/>
      <c r="K463" s="881"/>
      <c r="L463" s="881"/>
      <c r="M463" s="881"/>
      <c r="N463" s="881"/>
    </row>
    <row r="464" ht="15.75" customHeight="1">
      <c r="A464" s="884"/>
      <c r="B464" s="955"/>
      <c r="C464" s="881"/>
      <c r="D464" s="881"/>
      <c r="E464" s="881"/>
      <c r="F464" s="881"/>
      <c r="G464" s="881"/>
      <c r="H464" s="881"/>
      <c r="I464" s="881"/>
      <c r="J464" s="881"/>
      <c r="K464" s="881"/>
      <c r="L464" s="881"/>
      <c r="M464" s="881"/>
      <c r="N464" s="881"/>
    </row>
    <row r="465" ht="15.75" customHeight="1">
      <c r="A465" s="884"/>
      <c r="B465" s="955"/>
      <c r="C465" s="881"/>
      <c r="D465" s="881"/>
      <c r="E465" s="881"/>
      <c r="F465" s="881"/>
      <c r="G465" s="881"/>
      <c r="H465" s="881"/>
      <c r="I465" s="881"/>
      <c r="J465" s="881"/>
      <c r="K465" s="881"/>
      <c r="L465" s="881"/>
      <c r="M465" s="881"/>
      <c r="N465" s="881"/>
    </row>
    <row r="466" ht="15.75" customHeight="1">
      <c r="A466" s="884"/>
      <c r="B466" s="955"/>
      <c r="C466" s="881"/>
      <c r="D466" s="881"/>
      <c r="E466" s="881"/>
      <c r="F466" s="881"/>
      <c r="G466" s="881"/>
      <c r="H466" s="881"/>
      <c r="I466" s="881"/>
      <c r="J466" s="881"/>
      <c r="K466" s="881"/>
      <c r="L466" s="881"/>
      <c r="M466" s="881"/>
      <c r="N466" s="881"/>
    </row>
    <row r="467" ht="15.75" customHeight="1">
      <c r="A467" s="884"/>
      <c r="B467" s="955"/>
      <c r="C467" s="881"/>
      <c r="D467" s="881"/>
      <c r="E467" s="881"/>
      <c r="F467" s="881"/>
      <c r="G467" s="881"/>
      <c r="H467" s="881"/>
      <c r="I467" s="881"/>
      <c r="J467" s="881"/>
      <c r="K467" s="881"/>
      <c r="L467" s="881"/>
      <c r="M467" s="881"/>
      <c r="N467" s="881"/>
    </row>
    <row r="468" ht="15.75" customHeight="1">
      <c r="A468" s="884"/>
      <c r="B468" s="955"/>
      <c r="C468" s="881"/>
      <c r="D468" s="881"/>
      <c r="E468" s="881"/>
      <c r="F468" s="881"/>
      <c r="G468" s="881"/>
      <c r="H468" s="881"/>
      <c r="I468" s="881"/>
      <c r="J468" s="881"/>
      <c r="K468" s="881"/>
      <c r="L468" s="881"/>
      <c r="M468" s="881"/>
      <c r="N468" s="881"/>
    </row>
    <row r="469" ht="15.75" customHeight="1">
      <c r="A469" s="884"/>
      <c r="B469" s="955"/>
      <c r="C469" s="881"/>
      <c r="D469" s="881"/>
      <c r="E469" s="881"/>
      <c r="F469" s="881"/>
      <c r="G469" s="881"/>
      <c r="H469" s="881"/>
      <c r="I469" s="881"/>
      <c r="J469" s="881"/>
      <c r="K469" s="881"/>
      <c r="L469" s="881"/>
      <c r="M469" s="881"/>
      <c r="N469" s="881"/>
    </row>
    <row r="470" ht="15.75" customHeight="1">
      <c r="A470" s="884"/>
      <c r="B470" s="955"/>
      <c r="C470" s="881"/>
      <c r="D470" s="881"/>
      <c r="E470" s="881"/>
      <c r="F470" s="881"/>
      <c r="G470" s="881"/>
      <c r="H470" s="881"/>
      <c r="I470" s="881"/>
      <c r="J470" s="881"/>
      <c r="K470" s="881"/>
      <c r="L470" s="881"/>
      <c r="M470" s="881"/>
      <c r="N470" s="881"/>
    </row>
    <row r="471" ht="15.75" customHeight="1">
      <c r="A471" s="884"/>
      <c r="B471" s="955"/>
      <c r="C471" s="881"/>
      <c r="D471" s="881"/>
      <c r="E471" s="881"/>
      <c r="F471" s="881"/>
      <c r="G471" s="881"/>
      <c r="H471" s="881"/>
      <c r="I471" s="881"/>
      <c r="J471" s="881"/>
      <c r="K471" s="881"/>
      <c r="L471" s="881"/>
      <c r="M471" s="881"/>
      <c r="N471" s="881"/>
    </row>
    <row r="472" ht="15.75" customHeight="1">
      <c r="A472" s="884"/>
      <c r="B472" s="955"/>
      <c r="C472" s="881"/>
      <c r="D472" s="881"/>
      <c r="E472" s="881"/>
      <c r="F472" s="881"/>
      <c r="G472" s="881"/>
      <c r="H472" s="881"/>
      <c r="I472" s="881"/>
      <c r="J472" s="881"/>
      <c r="K472" s="881"/>
      <c r="L472" s="881"/>
      <c r="M472" s="881"/>
      <c r="N472" s="881"/>
    </row>
    <row r="473" ht="15.75" customHeight="1">
      <c r="A473" s="884"/>
      <c r="B473" s="955"/>
      <c r="C473" s="881"/>
      <c r="D473" s="881"/>
      <c r="E473" s="881"/>
      <c r="F473" s="881"/>
      <c r="G473" s="881"/>
      <c r="H473" s="881"/>
      <c r="I473" s="881"/>
      <c r="J473" s="881"/>
      <c r="K473" s="881"/>
      <c r="L473" s="881"/>
      <c r="M473" s="881"/>
      <c r="N473" s="881"/>
    </row>
    <row r="474" ht="15.75" customHeight="1">
      <c r="A474" s="884"/>
      <c r="B474" s="955"/>
      <c r="C474" s="881"/>
      <c r="D474" s="881"/>
      <c r="E474" s="881"/>
      <c r="F474" s="881"/>
      <c r="G474" s="881"/>
      <c r="H474" s="881"/>
      <c r="I474" s="881"/>
      <c r="J474" s="881"/>
      <c r="K474" s="881"/>
      <c r="L474" s="881"/>
      <c r="M474" s="881"/>
      <c r="N474" s="881"/>
    </row>
    <row r="475" ht="15.75" customHeight="1">
      <c r="A475" s="884"/>
      <c r="B475" s="955"/>
      <c r="C475" s="881"/>
      <c r="D475" s="881"/>
      <c r="E475" s="881"/>
      <c r="F475" s="881"/>
      <c r="G475" s="881"/>
      <c r="H475" s="881"/>
      <c r="I475" s="881"/>
      <c r="J475" s="881"/>
      <c r="K475" s="881"/>
      <c r="L475" s="881"/>
      <c r="M475" s="881"/>
      <c r="N475" s="881"/>
    </row>
    <row r="476" ht="15.75" customHeight="1">
      <c r="A476" s="884"/>
      <c r="B476" s="955"/>
      <c r="C476" s="881"/>
      <c r="D476" s="881"/>
      <c r="E476" s="881"/>
      <c r="F476" s="881"/>
      <c r="G476" s="881"/>
      <c r="H476" s="881"/>
      <c r="I476" s="881"/>
      <c r="J476" s="881"/>
      <c r="K476" s="881"/>
      <c r="L476" s="881"/>
      <c r="M476" s="881"/>
      <c r="N476" s="881"/>
    </row>
    <row r="477" ht="15.75" customHeight="1">
      <c r="A477" s="884"/>
      <c r="B477" s="955"/>
      <c r="C477" s="881"/>
      <c r="D477" s="881"/>
      <c r="E477" s="881"/>
      <c r="F477" s="881"/>
      <c r="G477" s="881"/>
      <c r="H477" s="881"/>
      <c r="I477" s="881"/>
      <c r="J477" s="881"/>
      <c r="K477" s="881"/>
      <c r="L477" s="881"/>
      <c r="M477" s="881"/>
      <c r="N477" s="881"/>
    </row>
    <row r="478" ht="15.75" customHeight="1">
      <c r="A478" s="884"/>
      <c r="B478" s="955"/>
      <c r="C478" s="881"/>
      <c r="D478" s="881"/>
      <c r="E478" s="881"/>
      <c r="F478" s="881"/>
      <c r="G478" s="881"/>
      <c r="H478" s="881"/>
      <c r="I478" s="881"/>
      <c r="J478" s="881"/>
      <c r="K478" s="881"/>
      <c r="L478" s="881"/>
      <c r="M478" s="881"/>
      <c r="N478" s="881"/>
    </row>
    <row r="479" ht="15.75" customHeight="1">
      <c r="A479" s="884"/>
      <c r="B479" s="955"/>
      <c r="C479" s="881"/>
      <c r="D479" s="881"/>
      <c r="E479" s="881"/>
      <c r="F479" s="881"/>
      <c r="G479" s="881"/>
      <c r="H479" s="881"/>
      <c r="I479" s="881"/>
      <c r="J479" s="881"/>
      <c r="K479" s="881"/>
      <c r="L479" s="881"/>
      <c r="M479" s="881"/>
      <c r="N479" s="881"/>
    </row>
    <row r="480" ht="15.75" customHeight="1">
      <c r="A480" s="884"/>
      <c r="B480" s="955"/>
      <c r="C480" s="881"/>
      <c r="D480" s="881"/>
      <c r="E480" s="881"/>
      <c r="F480" s="881"/>
      <c r="G480" s="881"/>
      <c r="H480" s="881"/>
      <c r="I480" s="881"/>
      <c r="J480" s="881"/>
      <c r="K480" s="881"/>
      <c r="L480" s="881"/>
      <c r="M480" s="881"/>
      <c r="N480" s="881"/>
    </row>
    <row r="481" ht="15.75" customHeight="1">
      <c r="A481" s="884"/>
      <c r="B481" s="955"/>
      <c r="C481" s="881"/>
      <c r="D481" s="881"/>
      <c r="E481" s="881"/>
      <c r="F481" s="881"/>
      <c r="G481" s="881"/>
      <c r="H481" s="881"/>
      <c r="I481" s="881"/>
      <c r="J481" s="881"/>
      <c r="K481" s="881"/>
      <c r="L481" s="881"/>
      <c r="M481" s="881"/>
      <c r="N481" s="881"/>
    </row>
    <row r="482" ht="15.75" customHeight="1">
      <c r="A482" s="884"/>
      <c r="B482" s="955"/>
      <c r="C482" s="881"/>
      <c r="D482" s="881"/>
      <c r="E482" s="881"/>
      <c r="F482" s="881"/>
      <c r="G482" s="881"/>
      <c r="H482" s="881"/>
      <c r="I482" s="881"/>
      <c r="J482" s="881"/>
      <c r="K482" s="881"/>
      <c r="L482" s="881"/>
      <c r="M482" s="881"/>
      <c r="N482" s="881"/>
    </row>
    <row r="483" ht="15.75" customHeight="1">
      <c r="A483" s="884"/>
      <c r="B483" s="955"/>
      <c r="C483" s="881"/>
      <c r="D483" s="881"/>
      <c r="E483" s="881"/>
      <c r="F483" s="881"/>
      <c r="G483" s="881"/>
      <c r="H483" s="881"/>
      <c r="I483" s="881"/>
      <c r="J483" s="881"/>
      <c r="K483" s="881"/>
      <c r="L483" s="881"/>
      <c r="M483" s="881"/>
      <c r="N483" s="881"/>
    </row>
    <row r="484" ht="15.75" customHeight="1">
      <c r="A484" s="884"/>
      <c r="B484" s="955"/>
      <c r="C484" s="881"/>
      <c r="D484" s="881"/>
      <c r="E484" s="881"/>
      <c r="F484" s="881"/>
      <c r="G484" s="881"/>
      <c r="H484" s="881"/>
      <c r="I484" s="881"/>
      <c r="J484" s="881"/>
      <c r="K484" s="881"/>
      <c r="L484" s="881"/>
      <c r="M484" s="881"/>
      <c r="N484" s="881"/>
    </row>
    <row r="485" ht="15.75" customHeight="1">
      <c r="A485" s="884"/>
      <c r="B485" s="955"/>
      <c r="C485" s="881"/>
      <c r="D485" s="881"/>
      <c r="E485" s="881"/>
      <c r="F485" s="881"/>
      <c r="G485" s="881"/>
      <c r="H485" s="881"/>
      <c r="I485" s="881"/>
      <c r="J485" s="881"/>
      <c r="K485" s="881"/>
      <c r="L485" s="881"/>
      <c r="M485" s="881"/>
      <c r="N485" s="881"/>
    </row>
    <row r="486" ht="15.75" customHeight="1">
      <c r="A486" s="884"/>
      <c r="B486" s="955"/>
      <c r="C486" s="881"/>
      <c r="D486" s="881"/>
      <c r="E486" s="881"/>
      <c r="F486" s="881"/>
      <c r="G486" s="881"/>
      <c r="H486" s="881"/>
      <c r="I486" s="881"/>
      <c r="J486" s="881"/>
      <c r="K486" s="881"/>
      <c r="L486" s="881"/>
      <c r="M486" s="881"/>
      <c r="N486" s="881"/>
    </row>
    <row r="487" ht="15.75" customHeight="1">
      <c r="A487" s="884"/>
      <c r="B487" s="955"/>
      <c r="C487" s="881"/>
      <c r="D487" s="881"/>
      <c r="E487" s="881"/>
      <c r="F487" s="881"/>
      <c r="G487" s="881"/>
      <c r="H487" s="881"/>
      <c r="I487" s="881"/>
      <c r="J487" s="881"/>
      <c r="K487" s="881"/>
      <c r="L487" s="881"/>
      <c r="M487" s="881"/>
      <c r="N487" s="881"/>
    </row>
    <row r="488" ht="15.75" customHeight="1">
      <c r="A488" s="884"/>
      <c r="B488" s="955"/>
      <c r="C488" s="881"/>
      <c r="D488" s="881"/>
      <c r="E488" s="881"/>
      <c r="F488" s="881"/>
      <c r="G488" s="881"/>
      <c r="H488" s="881"/>
      <c r="I488" s="881"/>
      <c r="J488" s="881"/>
      <c r="K488" s="881"/>
      <c r="L488" s="881"/>
      <c r="M488" s="881"/>
      <c r="N488" s="881"/>
    </row>
    <row r="489" ht="15.75" customHeight="1">
      <c r="A489" s="884"/>
      <c r="B489" s="955"/>
      <c r="C489" s="881"/>
      <c r="D489" s="881"/>
      <c r="E489" s="881"/>
      <c r="F489" s="881"/>
      <c r="G489" s="881"/>
      <c r="H489" s="881"/>
      <c r="I489" s="881"/>
      <c r="J489" s="881"/>
      <c r="K489" s="881"/>
      <c r="L489" s="881"/>
      <c r="M489" s="881"/>
      <c r="N489" s="881"/>
    </row>
    <row r="490" ht="15.75" customHeight="1">
      <c r="A490" s="884"/>
      <c r="B490" s="955"/>
      <c r="C490" s="881"/>
      <c r="D490" s="881"/>
      <c r="E490" s="881"/>
      <c r="F490" s="881"/>
      <c r="G490" s="881"/>
      <c r="H490" s="881"/>
      <c r="I490" s="881"/>
      <c r="J490" s="881"/>
      <c r="K490" s="881"/>
      <c r="L490" s="881"/>
      <c r="M490" s="881"/>
      <c r="N490" s="881"/>
    </row>
    <row r="491" ht="15.75" customHeight="1">
      <c r="A491" s="884"/>
      <c r="B491" s="955"/>
      <c r="C491" s="881"/>
      <c r="D491" s="881"/>
      <c r="E491" s="881"/>
      <c r="F491" s="881"/>
      <c r="G491" s="881"/>
      <c r="H491" s="881"/>
      <c r="I491" s="881"/>
      <c r="J491" s="881"/>
      <c r="K491" s="881"/>
      <c r="L491" s="881"/>
      <c r="M491" s="881"/>
      <c r="N491" s="881"/>
    </row>
    <row r="492" ht="15.75" customHeight="1">
      <c r="A492" s="884"/>
      <c r="B492" s="955"/>
      <c r="C492" s="881"/>
      <c r="D492" s="881"/>
      <c r="E492" s="881"/>
      <c r="F492" s="881"/>
      <c r="G492" s="881"/>
      <c r="H492" s="881"/>
      <c r="I492" s="881"/>
      <c r="J492" s="881"/>
      <c r="K492" s="881"/>
      <c r="L492" s="881"/>
      <c r="M492" s="881"/>
      <c r="N492" s="881"/>
    </row>
    <row r="493" ht="15.75" customHeight="1">
      <c r="A493" s="884"/>
      <c r="B493" s="955"/>
      <c r="C493" s="881"/>
      <c r="D493" s="881"/>
      <c r="E493" s="881"/>
      <c r="F493" s="881"/>
      <c r="G493" s="881"/>
      <c r="H493" s="881"/>
      <c r="I493" s="881"/>
      <c r="J493" s="881"/>
      <c r="K493" s="881"/>
      <c r="L493" s="881"/>
      <c r="M493" s="881"/>
      <c r="N493" s="881"/>
    </row>
    <row r="494" ht="15.75" customHeight="1">
      <c r="A494" s="884"/>
      <c r="B494" s="955"/>
      <c r="C494" s="881"/>
      <c r="D494" s="881"/>
      <c r="E494" s="881"/>
      <c r="F494" s="881"/>
      <c r="G494" s="881"/>
      <c r="H494" s="881"/>
      <c r="I494" s="881"/>
      <c r="J494" s="881"/>
      <c r="K494" s="881"/>
      <c r="L494" s="881"/>
      <c r="M494" s="881"/>
      <c r="N494" s="881"/>
    </row>
    <row r="495" ht="15.75" customHeight="1">
      <c r="A495" s="884"/>
      <c r="B495" s="955"/>
      <c r="C495" s="881"/>
      <c r="D495" s="881"/>
      <c r="E495" s="881"/>
      <c r="F495" s="881"/>
      <c r="G495" s="881"/>
      <c r="H495" s="881"/>
      <c r="I495" s="881"/>
      <c r="J495" s="881"/>
      <c r="K495" s="881"/>
      <c r="L495" s="881"/>
      <c r="M495" s="881"/>
      <c r="N495" s="881"/>
    </row>
    <row r="496" ht="15.75" customHeight="1">
      <c r="A496" s="884"/>
      <c r="B496" s="955"/>
      <c r="C496" s="881"/>
      <c r="D496" s="881"/>
      <c r="E496" s="881"/>
      <c r="F496" s="881"/>
      <c r="G496" s="881"/>
      <c r="H496" s="881"/>
      <c r="I496" s="881"/>
      <c r="J496" s="881"/>
      <c r="K496" s="881"/>
      <c r="L496" s="881"/>
      <c r="M496" s="881"/>
      <c r="N496" s="881"/>
    </row>
    <row r="497" ht="15.75" customHeight="1">
      <c r="A497" s="884"/>
      <c r="B497" s="955"/>
      <c r="C497" s="881"/>
      <c r="D497" s="881"/>
      <c r="E497" s="881"/>
      <c r="F497" s="881"/>
      <c r="G497" s="881"/>
      <c r="H497" s="881"/>
      <c r="I497" s="881"/>
      <c r="J497" s="881"/>
      <c r="K497" s="881"/>
      <c r="L497" s="881"/>
      <c r="M497" s="881"/>
      <c r="N497" s="881"/>
    </row>
    <row r="498" ht="15.75" customHeight="1">
      <c r="A498" s="884"/>
      <c r="B498" s="955"/>
      <c r="C498" s="881"/>
      <c r="D498" s="881"/>
      <c r="E498" s="881"/>
      <c r="F498" s="881"/>
      <c r="G498" s="881"/>
      <c r="H498" s="881"/>
      <c r="I498" s="881"/>
      <c r="J498" s="881"/>
      <c r="K498" s="881"/>
      <c r="L498" s="881"/>
      <c r="M498" s="881"/>
      <c r="N498" s="881"/>
    </row>
    <row r="499" ht="15.75" customHeight="1">
      <c r="A499" s="884"/>
      <c r="B499" s="955"/>
      <c r="C499" s="881"/>
      <c r="D499" s="881"/>
      <c r="E499" s="881"/>
      <c r="F499" s="881"/>
      <c r="G499" s="881"/>
      <c r="H499" s="881"/>
      <c r="I499" s="881"/>
      <c r="J499" s="881"/>
      <c r="K499" s="881"/>
      <c r="L499" s="881"/>
      <c r="M499" s="881"/>
      <c r="N499" s="881"/>
    </row>
    <row r="500" ht="15.75" customHeight="1">
      <c r="A500" s="884"/>
      <c r="B500" s="955"/>
      <c r="C500" s="881"/>
      <c r="D500" s="881"/>
      <c r="E500" s="881"/>
      <c r="F500" s="881"/>
      <c r="G500" s="881"/>
      <c r="H500" s="881"/>
      <c r="I500" s="881"/>
      <c r="J500" s="881"/>
      <c r="K500" s="881"/>
      <c r="L500" s="881"/>
      <c r="M500" s="881"/>
      <c r="N500" s="881"/>
    </row>
    <row r="501" ht="15.75" customHeight="1">
      <c r="A501" s="884"/>
      <c r="B501" s="955"/>
      <c r="C501" s="881"/>
      <c r="D501" s="881"/>
      <c r="E501" s="881"/>
      <c r="F501" s="881"/>
      <c r="G501" s="881"/>
      <c r="H501" s="881"/>
      <c r="I501" s="881"/>
      <c r="J501" s="881"/>
      <c r="K501" s="881"/>
      <c r="L501" s="881"/>
      <c r="M501" s="881"/>
      <c r="N501" s="881"/>
    </row>
    <row r="502" ht="15.75" customHeight="1">
      <c r="A502" s="884"/>
      <c r="B502" s="955"/>
      <c r="C502" s="881"/>
      <c r="D502" s="881"/>
      <c r="E502" s="881"/>
      <c r="F502" s="881"/>
      <c r="G502" s="881"/>
      <c r="H502" s="881"/>
      <c r="I502" s="881"/>
      <c r="J502" s="881"/>
      <c r="K502" s="881"/>
      <c r="L502" s="881"/>
      <c r="M502" s="881"/>
      <c r="N502" s="881"/>
    </row>
    <row r="503" ht="15.75" customHeight="1">
      <c r="A503" s="884"/>
      <c r="B503" s="955"/>
      <c r="C503" s="881"/>
      <c r="D503" s="881"/>
      <c r="E503" s="881"/>
      <c r="F503" s="881"/>
      <c r="G503" s="881"/>
      <c r="H503" s="881"/>
      <c r="I503" s="881"/>
      <c r="J503" s="881"/>
      <c r="K503" s="881"/>
      <c r="L503" s="881"/>
      <c r="M503" s="881"/>
      <c r="N503" s="881"/>
    </row>
    <row r="504" ht="15.75" customHeight="1">
      <c r="A504" s="884"/>
      <c r="B504" s="955"/>
      <c r="C504" s="881"/>
      <c r="D504" s="881"/>
      <c r="E504" s="881"/>
      <c r="F504" s="881"/>
      <c r="G504" s="881"/>
      <c r="H504" s="881"/>
      <c r="I504" s="881"/>
      <c r="J504" s="881"/>
      <c r="K504" s="881"/>
      <c r="L504" s="881"/>
      <c r="M504" s="881"/>
      <c r="N504" s="881"/>
    </row>
    <row r="505" ht="15.75" customHeight="1">
      <c r="A505" s="884"/>
      <c r="B505" s="955"/>
      <c r="C505" s="881"/>
      <c r="D505" s="881"/>
      <c r="E505" s="881"/>
      <c r="F505" s="881"/>
      <c r="G505" s="881"/>
      <c r="H505" s="881"/>
      <c r="I505" s="881"/>
      <c r="J505" s="881"/>
      <c r="K505" s="881"/>
      <c r="L505" s="881"/>
      <c r="M505" s="881"/>
      <c r="N505" s="881"/>
    </row>
    <row r="506" ht="15.75" customHeight="1">
      <c r="A506" s="884"/>
      <c r="B506" s="955"/>
      <c r="C506" s="881"/>
      <c r="D506" s="881"/>
      <c r="E506" s="881"/>
      <c r="F506" s="881"/>
      <c r="G506" s="881"/>
      <c r="H506" s="881"/>
      <c r="I506" s="881"/>
      <c r="J506" s="881"/>
      <c r="K506" s="881"/>
      <c r="L506" s="881"/>
      <c r="M506" s="881"/>
      <c r="N506" s="881"/>
    </row>
    <row r="507" ht="15.75" customHeight="1">
      <c r="A507" s="884"/>
      <c r="B507" s="955"/>
      <c r="C507" s="881"/>
      <c r="D507" s="881"/>
      <c r="E507" s="881"/>
      <c r="F507" s="881"/>
      <c r="G507" s="881"/>
      <c r="H507" s="881"/>
      <c r="I507" s="881"/>
      <c r="J507" s="881"/>
      <c r="K507" s="881"/>
      <c r="L507" s="881"/>
      <c r="M507" s="881"/>
      <c r="N507" s="881"/>
    </row>
    <row r="508" ht="15.75" customHeight="1">
      <c r="A508" s="884"/>
      <c r="B508" s="955"/>
      <c r="C508" s="881"/>
      <c r="D508" s="881"/>
      <c r="E508" s="881"/>
      <c r="F508" s="881"/>
      <c r="G508" s="881"/>
      <c r="H508" s="881"/>
      <c r="I508" s="881"/>
      <c r="J508" s="881"/>
      <c r="K508" s="881"/>
      <c r="L508" s="881"/>
      <c r="M508" s="881"/>
      <c r="N508" s="881"/>
    </row>
    <row r="509" ht="15.75" customHeight="1">
      <c r="A509" s="884"/>
      <c r="B509" s="955"/>
      <c r="C509" s="881"/>
      <c r="D509" s="881"/>
      <c r="E509" s="881"/>
      <c r="F509" s="881"/>
      <c r="G509" s="881"/>
      <c r="H509" s="881"/>
      <c r="I509" s="881"/>
      <c r="J509" s="881"/>
      <c r="K509" s="881"/>
      <c r="L509" s="881"/>
      <c r="M509" s="881"/>
      <c r="N509" s="881"/>
    </row>
    <row r="510" ht="15.75" customHeight="1">
      <c r="A510" s="884"/>
      <c r="B510" s="955"/>
      <c r="C510" s="881"/>
      <c r="D510" s="881"/>
      <c r="E510" s="881"/>
      <c r="F510" s="881"/>
      <c r="G510" s="881"/>
      <c r="H510" s="881"/>
      <c r="I510" s="881"/>
      <c r="J510" s="881"/>
      <c r="K510" s="881"/>
      <c r="L510" s="881"/>
      <c r="M510" s="881"/>
      <c r="N510" s="881"/>
    </row>
    <row r="511" ht="15.75" customHeight="1">
      <c r="A511" s="884"/>
      <c r="B511" s="955"/>
      <c r="C511" s="881"/>
      <c r="D511" s="881"/>
      <c r="E511" s="881"/>
      <c r="F511" s="881"/>
      <c r="G511" s="881"/>
      <c r="H511" s="881"/>
      <c r="I511" s="881"/>
      <c r="J511" s="881"/>
      <c r="K511" s="881"/>
      <c r="L511" s="881"/>
      <c r="M511" s="881"/>
      <c r="N511" s="881"/>
    </row>
    <row r="512" ht="15.75" customHeight="1">
      <c r="A512" s="884"/>
      <c r="B512" s="955"/>
      <c r="C512" s="881"/>
      <c r="D512" s="881"/>
      <c r="E512" s="881"/>
      <c r="F512" s="881"/>
      <c r="G512" s="881"/>
      <c r="H512" s="881"/>
      <c r="I512" s="881"/>
      <c r="J512" s="881"/>
      <c r="K512" s="881"/>
      <c r="L512" s="881"/>
      <c r="M512" s="881"/>
      <c r="N512" s="881"/>
    </row>
    <row r="513" ht="15.75" customHeight="1">
      <c r="A513" s="884"/>
      <c r="B513" s="955"/>
      <c r="C513" s="881"/>
      <c r="D513" s="881"/>
      <c r="E513" s="881"/>
      <c r="F513" s="881"/>
      <c r="G513" s="881"/>
      <c r="H513" s="881"/>
      <c r="I513" s="881"/>
      <c r="J513" s="881"/>
      <c r="K513" s="881"/>
      <c r="L513" s="881"/>
      <c r="M513" s="881"/>
      <c r="N513" s="881"/>
    </row>
    <row r="514" ht="15.75" customHeight="1">
      <c r="A514" s="884"/>
      <c r="B514" s="955"/>
      <c r="C514" s="881"/>
      <c r="D514" s="881"/>
      <c r="E514" s="881"/>
      <c r="F514" s="881"/>
      <c r="G514" s="881"/>
      <c r="H514" s="881"/>
      <c r="I514" s="881"/>
      <c r="J514" s="881"/>
      <c r="K514" s="881"/>
      <c r="L514" s="881"/>
      <c r="M514" s="881"/>
      <c r="N514" s="881"/>
    </row>
    <row r="515" ht="15.75" customHeight="1">
      <c r="A515" s="884"/>
      <c r="B515" s="955"/>
      <c r="C515" s="881"/>
      <c r="D515" s="881"/>
      <c r="E515" s="881"/>
      <c r="F515" s="881"/>
      <c r="G515" s="881"/>
      <c r="H515" s="881"/>
      <c r="I515" s="881"/>
      <c r="J515" s="881"/>
      <c r="K515" s="881"/>
      <c r="L515" s="881"/>
      <c r="M515" s="881"/>
      <c r="N515" s="881"/>
    </row>
    <row r="516" ht="15.75" customHeight="1">
      <c r="A516" s="884"/>
      <c r="B516" s="955"/>
      <c r="C516" s="881"/>
      <c r="D516" s="881"/>
      <c r="E516" s="881"/>
      <c r="F516" s="881"/>
      <c r="G516" s="881"/>
      <c r="H516" s="881"/>
      <c r="I516" s="881"/>
      <c r="J516" s="881"/>
      <c r="K516" s="881"/>
      <c r="L516" s="881"/>
      <c r="M516" s="881"/>
      <c r="N516" s="881"/>
    </row>
    <row r="517" ht="15.75" customHeight="1">
      <c r="A517" s="884"/>
      <c r="B517" s="955"/>
      <c r="C517" s="881"/>
      <c r="D517" s="881"/>
      <c r="E517" s="881"/>
      <c r="F517" s="881"/>
      <c r="G517" s="881"/>
      <c r="H517" s="881"/>
      <c r="I517" s="881"/>
      <c r="J517" s="881"/>
      <c r="K517" s="881"/>
      <c r="L517" s="881"/>
      <c r="M517" s="881"/>
      <c r="N517" s="881"/>
    </row>
    <row r="518" ht="15.75" customHeight="1">
      <c r="A518" s="884"/>
      <c r="B518" s="955"/>
      <c r="C518" s="881"/>
      <c r="D518" s="881"/>
      <c r="E518" s="881"/>
      <c r="F518" s="881"/>
      <c r="G518" s="881"/>
      <c r="H518" s="881"/>
      <c r="I518" s="881"/>
      <c r="J518" s="881"/>
      <c r="K518" s="881"/>
      <c r="L518" s="881"/>
      <c r="M518" s="881"/>
      <c r="N518" s="881"/>
    </row>
    <row r="519" ht="15.75" customHeight="1">
      <c r="A519" s="884"/>
      <c r="B519" s="955"/>
      <c r="C519" s="881"/>
      <c r="D519" s="881"/>
      <c r="E519" s="881"/>
      <c r="F519" s="881"/>
      <c r="G519" s="881"/>
      <c r="H519" s="881"/>
      <c r="I519" s="881"/>
      <c r="J519" s="881"/>
      <c r="K519" s="881"/>
      <c r="L519" s="881"/>
      <c r="M519" s="881"/>
      <c r="N519" s="881"/>
    </row>
    <row r="520" ht="15.75" customHeight="1">
      <c r="A520" s="884"/>
      <c r="B520" s="955"/>
      <c r="C520" s="881"/>
      <c r="D520" s="881"/>
      <c r="E520" s="881"/>
      <c r="F520" s="881"/>
      <c r="G520" s="881"/>
      <c r="H520" s="881"/>
      <c r="I520" s="881"/>
      <c r="J520" s="881"/>
      <c r="K520" s="881"/>
      <c r="L520" s="881"/>
      <c r="M520" s="881"/>
      <c r="N520" s="881"/>
    </row>
    <row r="521" ht="15.75" customHeight="1">
      <c r="A521" s="884"/>
      <c r="B521" s="955"/>
      <c r="C521" s="881"/>
      <c r="D521" s="881"/>
      <c r="E521" s="881"/>
      <c r="F521" s="881"/>
      <c r="G521" s="881"/>
      <c r="H521" s="881"/>
      <c r="I521" s="881"/>
      <c r="J521" s="881"/>
      <c r="K521" s="881"/>
      <c r="L521" s="881"/>
      <c r="M521" s="881"/>
      <c r="N521" s="881"/>
    </row>
    <row r="522" ht="15.75" customHeight="1">
      <c r="A522" s="884"/>
      <c r="B522" s="955"/>
      <c r="C522" s="881"/>
      <c r="D522" s="881"/>
      <c r="E522" s="881"/>
      <c r="F522" s="881"/>
      <c r="G522" s="881"/>
      <c r="H522" s="881"/>
      <c r="I522" s="881"/>
      <c r="J522" s="881"/>
      <c r="K522" s="881"/>
      <c r="L522" s="881"/>
      <c r="M522" s="881"/>
      <c r="N522" s="881"/>
    </row>
    <row r="523" ht="15.75" customHeight="1">
      <c r="A523" s="884"/>
      <c r="B523" s="955"/>
      <c r="C523" s="881"/>
      <c r="D523" s="881"/>
      <c r="E523" s="881"/>
      <c r="F523" s="881"/>
      <c r="G523" s="881"/>
      <c r="H523" s="881"/>
      <c r="I523" s="881"/>
      <c r="J523" s="881"/>
      <c r="K523" s="881"/>
      <c r="L523" s="881"/>
      <c r="M523" s="881"/>
      <c r="N523" s="881"/>
    </row>
    <row r="524" ht="15.75" customHeight="1">
      <c r="A524" s="884"/>
      <c r="B524" s="955"/>
      <c r="C524" s="881"/>
      <c r="D524" s="881"/>
      <c r="E524" s="881"/>
      <c r="F524" s="881"/>
      <c r="G524" s="881"/>
      <c r="H524" s="881"/>
      <c r="I524" s="881"/>
      <c r="J524" s="881"/>
      <c r="K524" s="881"/>
      <c r="L524" s="881"/>
      <c r="M524" s="881"/>
      <c r="N524" s="881"/>
    </row>
    <row r="525" ht="15.75" customHeight="1">
      <c r="A525" s="884"/>
      <c r="B525" s="955"/>
      <c r="C525" s="881"/>
      <c r="D525" s="881"/>
      <c r="E525" s="881"/>
      <c r="F525" s="881"/>
      <c r="G525" s="881"/>
      <c r="H525" s="881"/>
      <c r="I525" s="881"/>
      <c r="J525" s="881"/>
      <c r="K525" s="881"/>
      <c r="L525" s="881"/>
      <c r="M525" s="881"/>
      <c r="N525" s="881"/>
    </row>
    <row r="526" ht="15.75" customHeight="1">
      <c r="A526" s="884"/>
      <c r="B526" s="955"/>
      <c r="C526" s="881"/>
      <c r="D526" s="881"/>
      <c r="E526" s="881"/>
      <c r="F526" s="881"/>
      <c r="G526" s="881"/>
      <c r="H526" s="881"/>
      <c r="I526" s="881"/>
      <c r="J526" s="881"/>
      <c r="K526" s="881"/>
      <c r="L526" s="881"/>
      <c r="M526" s="881"/>
      <c r="N526" s="881"/>
    </row>
    <row r="527" ht="15.75" customHeight="1">
      <c r="A527" s="884"/>
      <c r="B527" s="955"/>
      <c r="C527" s="881"/>
      <c r="D527" s="881"/>
      <c r="E527" s="881"/>
      <c r="F527" s="881"/>
      <c r="G527" s="881"/>
      <c r="H527" s="881"/>
      <c r="I527" s="881"/>
      <c r="J527" s="881"/>
      <c r="K527" s="881"/>
      <c r="L527" s="881"/>
      <c r="M527" s="881"/>
      <c r="N527" s="881"/>
    </row>
    <row r="528" ht="15.75" customHeight="1">
      <c r="A528" s="884"/>
      <c r="B528" s="955"/>
      <c r="C528" s="881"/>
      <c r="D528" s="881"/>
      <c r="E528" s="881"/>
      <c r="F528" s="881"/>
      <c r="G528" s="881"/>
      <c r="H528" s="881"/>
      <c r="I528" s="881"/>
      <c r="J528" s="881"/>
      <c r="K528" s="881"/>
      <c r="L528" s="881"/>
      <c r="M528" s="881"/>
      <c r="N528" s="881"/>
    </row>
    <row r="529" ht="15.75" customHeight="1">
      <c r="A529" s="884"/>
      <c r="B529" s="955"/>
      <c r="C529" s="881"/>
      <c r="D529" s="881"/>
      <c r="E529" s="881"/>
      <c r="F529" s="881"/>
      <c r="G529" s="881"/>
      <c r="H529" s="881"/>
      <c r="I529" s="881"/>
      <c r="J529" s="881"/>
      <c r="K529" s="881"/>
      <c r="L529" s="881"/>
      <c r="M529" s="881"/>
      <c r="N529" s="881"/>
    </row>
    <row r="530" ht="15.75" customHeight="1">
      <c r="A530" s="884"/>
      <c r="B530" s="955"/>
      <c r="C530" s="881"/>
      <c r="D530" s="881"/>
      <c r="E530" s="881"/>
      <c r="F530" s="881"/>
      <c r="G530" s="881"/>
      <c r="H530" s="881"/>
      <c r="I530" s="881"/>
      <c r="J530" s="881"/>
      <c r="K530" s="881"/>
      <c r="L530" s="881"/>
      <c r="M530" s="881"/>
      <c r="N530" s="881"/>
    </row>
    <row r="531" ht="15.75" customHeight="1">
      <c r="A531" s="884"/>
      <c r="B531" s="955"/>
      <c r="C531" s="881"/>
      <c r="D531" s="881"/>
      <c r="E531" s="881"/>
      <c r="F531" s="881"/>
      <c r="G531" s="881"/>
      <c r="H531" s="881"/>
      <c r="I531" s="881"/>
      <c r="J531" s="881"/>
      <c r="K531" s="881"/>
      <c r="L531" s="881"/>
      <c r="M531" s="881"/>
      <c r="N531" s="881"/>
    </row>
    <row r="532" ht="15.75" customHeight="1">
      <c r="A532" s="884"/>
      <c r="B532" s="955"/>
      <c r="C532" s="881"/>
      <c r="D532" s="881"/>
      <c r="E532" s="881"/>
      <c r="F532" s="881"/>
      <c r="G532" s="881"/>
      <c r="H532" s="881"/>
      <c r="I532" s="881"/>
      <c r="J532" s="881"/>
      <c r="K532" s="881"/>
      <c r="L532" s="881"/>
      <c r="M532" s="881"/>
      <c r="N532" s="881"/>
    </row>
    <row r="533" ht="15.75" customHeight="1">
      <c r="A533" s="884"/>
      <c r="B533" s="955"/>
      <c r="C533" s="881"/>
      <c r="D533" s="881"/>
      <c r="E533" s="881"/>
      <c r="F533" s="881"/>
      <c r="G533" s="881"/>
      <c r="H533" s="881"/>
      <c r="I533" s="881"/>
      <c r="J533" s="881"/>
      <c r="K533" s="881"/>
      <c r="L533" s="881"/>
      <c r="M533" s="881"/>
      <c r="N533" s="881"/>
    </row>
    <row r="534" ht="15.75" customHeight="1">
      <c r="A534" s="884"/>
      <c r="B534" s="955"/>
      <c r="C534" s="881"/>
      <c r="D534" s="881"/>
      <c r="E534" s="881"/>
      <c r="F534" s="881"/>
      <c r="G534" s="881"/>
      <c r="H534" s="881"/>
      <c r="I534" s="881"/>
      <c r="J534" s="881"/>
      <c r="K534" s="881"/>
      <c r="L534" s="881"/>
      <c r="M534" s="881"/>
      <c r="N534" s="881"/>
    </row>
    <row r="535" ht="15.75" customHeight="1">
      <c r="A535" s="884"/>
      <c r="B535" s="955"/>
      <c r="C535" s="881"/>
      <c r="D535" s="881"/>
      <c r="E535" s="881"/>
      <c r="F535" s="881"/>
      <c r="G535" s="881"/>
      <c r="H535" s="881"/>
      <c r="I535" s="881"/>
      <c r="J535" s="881"/>
      <c r="K535" s="881"/>
      <c r="L535" s="881"/>
      <c r="M535" s="881"/>
      <c r="N535" s="881"/>
    </row>
    <row r="536" ht="15.75" customHeight="1">
      <c r="A536" s="884"/>
      <c r="B536" s="955"/>
      <c r="C536" s="881"/>
      <c r="D536" s="881"/>
      <c r="E536" s="881"/>
      <c r="F536" s="881"/>
      <c r="G536" s="881"/>
      <c r="H536" s="881"/>
      <c r="I536" s="881"/>
      <c r="J536" s="881"/>
      <c r="K536" s="881"/>
      <c r="L536" s="881"/>
      <c r="M536" s="881"/>
      <c r="N536" s="881"/>
    </row>
    <row r="537" ht="15.75" customHeight="1">
      <c r="A537" s="884"/>
      <c r="B537" s="955"/>
      <c r="C537" s="881"/>
      <c r="D537" s="881"/>
      <c r="E537" s="881"/>
      <c r="F537" s="881"/>
      <c r="G537" s="881"/>
      <c r="H537" s="881"/>
      <c r="I537" s="881"/>
      <c r="J537" s="881"/>
      <c r="K537" s="881"/>
      <c r="L537" s="881"/>
      <c r="M537" s="881"/>
      <c r="N537" s="881"/>
    </row>
    <row r="538" ht="15.75" customHeight="1">
      <c r="A538" s="884"/>
      <c r="B538" s="955"/>
      <c r="C538" s="881"/>
      <c r="D538" s="881"/>
      <c r="E538" s="881"/>
      <c r="F538" s="881"/>
      <c r="G538" s="881"/>
      <c r="H538" s="881"/>
      <c r="I538" s="881"/>
      <c r="J538" s="881"/>
      <c r="K538" s="881"/>
      <c r="L538" s="881"/>
      <c r="M538" s="881"/>
      <c r="N538" s="881"/>
    </row>
    <row r="539" ht="15.75" customHeight="1">
      <c r="A539" s="884"/>
      <c r="B539" s="955"/>
      <c r="C539" s="881"/>
      <c r="D539" s="881"/>
      <c r="E539" s="881"/>
      <c r="F539" s="881"/>
      <c r="G539" s="881"/>
      <c r="H539" s="881"/>
      <c r="I539" s="881"/>
      <c r="J539" s="881"/>
      <c r="K539" s="881"/>
      <c r="L539" s="881"/>
      <c r="M539" s="881"/>
      <c r="N539" s="881"/>
    </row>
    <row r="540" ht="15.75" customHeight="1">
      <c r="A540" s="884"/>
      <c r="B540" s="955"/>
      <c r="C540" s="881"/>
      <c r="D540" s="881"/>
      <c r="E540" s="881"/>
      <c r="F540" s="881"/>
      <c r="G540" s="881"/>
      <c r="H540" s="881"/>
      <c r="I540" s="881"/>
      <c r="J540" s="881"/>
      <c r="K540" s="881"/>
      <c r="L540" s="881"/>
      <c r="M540" s="881"/>
      <c r="N540" s="881"/>
    </row>
    <row r="541" ht="15.75" customHeight="1">
      <c r="A541" s="884"/>
      <c r="B541" s="955"/>
      <c r="C541" s="881"/>
      <c r="D541" s="881"/>
      <c r="E541" s="881"/>
      <c r="F541" s="881"/>
      <c r="G541" s="881"/>
      <c r="H541" s="881"/>
      <c r="I541" s="881"/>
      <c r="J541" s="881"/>
      <c r="K541" s="881"/>
      <c r="L541" s="881"/>
      <c r="M541" s="881"/>
      <c r="N541" s="881"/>
    </row>
    <row r="542" ht="15.75" customHeight="1">
      <c r="A542" s="884"/>
      <c r="B542" s="955"/>
      <c r="C542" s="881"/>
      <c r="D542" s="881"/>
      <c r="E542" s="881"/>
      <c r="F542" s="881"/>
      <c r="G542" s="881"/>
      <c r="H542" s="881"/>
      <c r="I542" s="881"/>
      <c r="J542" s="881"/>
      <c r="K542" s="881"/>
      <c r="L542" s="881"/>
      <c r="M542" s="881"/>
      <c r="N542" s="881"/>
    </row>
    <row r="543" ht="15.75" customHeight="1">
      <c r="A543" s="884"/>
      <c r="B543" s="955"/>
      <c r="C543" s="881"/>
      <c r="D543" s="881"/>
      <c r="E543" s="881"/>
      <c r="F543" s="881"/>
      <c r="G543" s="881"/>
      <c r="H543" s="881"/>
      <c r="I543" s="881"/>
      <c r="J543" s="881"/>
      <c r="K543" s="881"/>
      <c r="L543" s="881"/>
      <c r="M543" s="881"/>
      <c r="N543" s="881"/>
    </row>
    <row r="544" ht="15.75" customHeight="1">
      <c r="A544" s="884"/>
      <c r="B544" s="955"/>
      <c r="C544" s="881"/>
      <c r="D544" s="881"/>
      <c r="E544" s="881"/>
      <c r="F544" s="881"/>
      <c r="G544" s="881"/>
      <c r="H544" s="881"/>
      <c r="I544" s="881"/>
      <c r="J544" s="881"/>
      <c r="K544" s="881"/>
      <c r="L544" s="881"/>
      <c r="M544" s="881"/>
      <c r="N544" s="881"/>
    </row>
    <row r="545" ht="15.75" customHeight="1">
      <c r="A545" s="884"/>
      <c r="B545" s="955"/>
      <c r="C545" s="881"/>
      <c r="D545" s="881"/>
      <c r="E545" s="881"/>
      <c r="F545" s="881"/>
      <c r="G545" s="881"/>
      <c r="H545" s="881"/>
      <c r="I545" s="881"/>
      <c r="J545" s="881"/>
      <c r="K545" s="881"/>
      <c r="L545" s="881"/>
      <c r="M545" s="881"/>
      <c r="N545" s="881"/>
    </row>
    <row r="546" ht="15.75" customHeight="1">
      <c r="A546" s="884"/>
      <c r="B546" s="955"/>
      <c r="C546" s="881"/>
      <c r="D546" s="881"/>
      <c r="E546" s="881"/>
      <c r="F546" s="881"/>
      <c r="G546" s="881"/>
      <c r="H546" s="881"/>
      <c r="I546" s="881"/>
      <c r="J546" s="881"/>
      <c r="K546" s="881"/>
      <c r="L546" s="881"/>
      <c r="M546" s="881"/>
      <c r="N546" s="881"/>
    </row>
    <row r="547" ht="15.75" customHeight="1">
      <c r="A547" s="884"/>
      <c r="B547" s="955"/>
      <c r="C547" s="881"/>
      <c r="D547" s="881"/>
      <c r="E547" s="881"/>
      <c r="F547" s="881"/>
      <c r="G547" s="881"/>
      <c r="H547" s="881"/>
      <c r="I547" s="881"/>
      <c r="J547" s="881"/>
      <c r="K547" s="881"/>
      <c r="L547" s="881"/>
      <c r="M547" s="881"/>
      <c r="N547" s="881"/>
    </row>
    <row r="548" ht="15.75" customHeight="1">
      <c r="A548" s="884"/>
      <c r="B548" s="955"/>
      <c r="C548" s="881"/>
      <c r="D548" s="881"/>
      <c r="E548" s="881"/>
      <c r="F548" s="881"/>
      <c r="G548" s="881"/>
      <c r="H548" s="881"/>
      <c r="I548" s="881"/>
      <c r="J548" s="881"/>
      <c r="K548" s="881"/>
      <c r="L548" s="881"/>
      <c r="M548" s="881"/>
      <c r="N548" s="881"/>
    </row>
    <row r="549" ht="15.75" customHeight="1">
      <c r="A549" s="884"/>
      <c r="B549" s="955"/>
      <c r="C549" s="881"/>
      <c r="D549" s="881"/>
      <c r="E549" s="881"/>
      <c r="F549" s="881"/>
      <c r="G549" s="881"/>
      <c r="H549" s="881"/>
      <c r="I549" s="881"/>
      <c r="J549" s="881"/>
      <c r="K549" s="881"/>
      <c r="L549" s="881"/>
      <c r="M549" s="881"/>
      <c r="N549" s="881"/>
    </row>
    <row r="550" ht="15.75" customHeight="1">
      <c r="A550" s="884"/>
      <c r="B550" s="955"/>
      <c r="C550" s="881"/>
      <c r="D550" s="881"/>
      <c r="E550" s="881"/>
      <c r="F550" s="881"/>
      <c r="G550" s="881"/>
      <c r="H550" s="881"/>
      <c r="I550" s="881"/>
      <c r="J550" s="881"/>
      <c r="K550" s="881"/>
      <c r="L550" s="881"/>
      <c r="M550" s="881"/>
      <c r="N550" s="881"/>
    </row>
    <row r="551" ht="15.75" customHeight="1">
      <c r="A551" s="884"/>
      <c r="B551" s="955"/>
      <c r="C551" s="881"/>
      <c r="D551" s="881"/>
      <c r="E551" s="881"/>
      <c r="F551" s="881"/>
      <c r="G551" s="881"/>
      <c r="H551" s="881"/>
      <c r="I551" s="881"/>
      <c r="J551" s="881"/>
      <c r="K551" s="881"/>
      <c r="L551" s="881"/>
      <c r="M551" s="881"/>
      <c r="N551" s="881"/>
    </row>
    <row r="552" ht="15.75" customHeight="1">
      <c r="A552" s="884"/>
      <c r="B552" s="955"/>
      <c r="C552" s="881"/>
      <c r="D552" s="881"/>
      <c r="E552" s="881"/>
      <c r="F552" s="881"/>
      <c r="G552" s="881"/>
      <c r="H552" s="881"/>
      <c r="I552" s="881"/>
      <c r="J552" s="881"/>
      <c r="K552" s="881"/>
      <c r="L552" s="881"/>
      <c r="M552" s="881"/>
      <c r="N552" s="881"/>
    </row>
    <row r="553" ht="15.75" customHeight="1">
      <c r="A553" s="884"/>
      <c r="B553" s="955"/>
      <c r="C553" s="881"/>
      <c r="D553" s="881"/>
      <c r="E553" s="881"/>
      <c r="F553" s="881"/>
      <c r="G553" s="881"/>
      <c r="H553" s="881"/>
      <c r="I553" s="881"/>
      <c r="J553" s="881"/>
      <c r="K553" s="881"/>
      <c r="L553" s="881"/>
      <c r="M553" s="881"/>
      <c r="N553" s="881"/>
    </row>
    <row r="554" ht="15.75" customHeight="1">
      <c r="A554" s="884"/>
      <c r="B554" s="955"/>
      <c r="C554" s="881"/>
      <c r="D554" s="881"/>
      <c r="E554" s="881"/>
      <c r="F554" s="881"/>
      <c r="G554" s="881"/>
      <c r="H554" s="881"/>
      <c r="I554" s="881"/>
      <c r="J554" s="881"/>
      <c r="K554" s="881"/>
      <c r="L554" s="881"/>
      <c r="M554" s="881"/>
      <c r="N554" s="881"/>
    </row>
    <row r="555" ht="15.75" customHeight="1">
      <c r="A555" s="884"/>
      <c r="B555" s="955"/>
      <c r="C555" s="881"/>
      <c r="D555" s="881"/>
      <c r="E555" s="881"/>
      <c r="F555" s="881"/>
      <c r="G555" s="881"/>
      <c r="H555" s="881"/>
      <c r="I555" s="881"/>
      <c r="J555" s="881"/>
      <c r="K555" s="881"/>
      <c r="L555" s="881"/>
      <c r="M555" s="881"/>
      <c r="N555" s="881"/>
    </row>
    <row r="556" ht="15.75" customHeight="1">
      <c r="A556" s="884"/>
      <c r="B556" s="955"/>
      <c r="C556" s="881"/>
      <c r="D556" s="881"/>
      <c r="E556" s="881"/>
      <c r="F556" s="881"/>
      <c r="G556" s="881"/>
      <c r="H556" s="881"/>
      <c r="I556" s="881"/>
      <c r="J556" s="881"/>
      <c r="K556" s="881"/>
      <c r="L556" s="881"/>
      <c r="M556" s="881"/>
      <c r="N556" s="881"/>
    </row>
    <row r="557" ht="15.75" customHeight="1">
      <c r="A557" s="884"/>
      <c r="B557" s="955"/>
      <c r="C557" s="881"/>
      <c r="D557" s="881"/>
      <c r="E557" s="881"/>
      <c r="F557" s="881"/>
      <c r="G557" s="881"/>
      <c r="H557" s="881"/>
      <c r="I557" s="881"/>
      <c r="J557" s="881"/>
      <c r="K557" s="881"/>
      <c r="L557" s="881"/>
      <c r="M557" s="881"/>
      <c r="N557" s="881"/>
    </row>
    <row r="558" ht="15.75" customHeight="1">
      <c r="A558" s="884"/>
      <c r="B558" s="955"/>
      <c r="C558" s="881"/>
      <c r="D558" s="881"/>
      <c r="E558" s="881"/>
      <c r="F558" s="881"/>
      <c r="G558" s="881"/>
      <c r="H558" s="881"/>
      <c r="I558" s="881"/>
      <c r="J558" s="881"/>
      <c r="K558" s="881"/>
      <c r="L558" s="881"/>
      <c r="M558" s="881"/>
      <c r="N558" s="881"/>
    </row>
    <row r="559" ht="15.75" customHeight="1">
      <c r="A559" s="884"/>
      <c r="B559" s="955"/>
      <c r="C559" s="881"/>
      <c r="D559" s="881"/>
      <c r="E559" s="881"/>
      <c r="F559" s="881"/>
      <c r="G559" s="881"/>
      <c r="H559" s="881"/>
      <c r="I559" s="881"/>
      <c r="J559" s="881"/>
      <c r="K559" s="881"/>
      <c r="L559" s="881"/>
      <c r="M559" s="881"/>
      <c r="N559" s="881"/>
    </row>
    <row r="560" ht="15.75" customHeight="1">
      <c r="A560" s="884"/>
      <c r="B560" s="955"/>
      <c r="C560" s="881"/>
      <c r="D560" s="881"/>
      <c r="E560" s="881"/>
      <c r="F560" s="881"/>
      <c r="G560" s="881"/>
      <c r="H560" s="881"/>
      <c r="I560" s="881"/>
      <c r="J560" s="881"/>
      <c r="K560" s="881"/>
      <c r="L560" s="881"/>
      <c r="M560" s="881"/>
      <c r="N560" s="881"/>
    </row>
    <row r="561" ht="15.75" customHeight="1">
      <c r="A561" s="884"/>
      <c r="B561" s="955"/>
      <c r="C561" s="881"/>
      <c r="D561" s="881"/>
      <c r="E561" s="881"/>
      <c r="F561" s="881"/>
      <c r="G561" s="881"/>
      <c r="H561" s="881"/>
      <c r="I561" s="881"/>
      <c r="J561" s="881"/>
      <c r="K561" s="881"/>
      <c r="L561" s="881"/>
      <c r="M561" s="881"/>
      <c r="N561" s="881"/>
    </row>
    <row r="562" ht="15.75" customHeight="1">
      <c r="A562" s="884"/>
      <c r="B562" s="955"/>
      <c r="C562" s="881"/>
      <c r="D562" s="881"/>
      <c r="E562" s="881"/>
      <c r="F562" s="881"/>
      <c r="G562" s="881"/>
      <c r="H562" s="881"/>
      <c r="I562" s="881"/>
      <c r="J562" s="881"/>
      <c r="K562" s="881"/>
      <c r="L562" s="881"/>
      <c r="M562" s="881"/>
      <c r="N562" s="881"/>
    </row>
    <row r="563" ht="15.75" customHeight="1">
      <c r="A563" s="884"/>
      <c r="B563" s="955"/>
      <c r="C563" s="881"/>
      <c r="D563" s="881"/>
      <c r="E563" s="881"/>
      <c r="F563" s="881"/>
      <c r="G563" s="881"/>
      <c r="H563" s="881"/>
      <c r="I563" s="881"/>
      <c r="J563" s="881"/>
      <c r="K563" s="881"/>
      <c r="L563" s="881"/>
      <c r="M563" s="881"/>
      <c r="N563" s="881"/>
    </row>
    <row r="564" ht="15.75" customHeight="1">
      <c r="A564" s="884"/>
      <c r="B564" s="955"/>
      <c r="C564" s="881"/>
      <c r="D564" s="881"/>
      <c r="E564" s="881"/>
      <c r="F564" s="881"/>
      <c r="G564" s="881"/>
      <c r="H564" s="881"/>
      <c r="I564" s="881"/>
      <c r="J564" s="881"/>
      <c r="K564" s="881"/>
      <c r="L564" s="881"/>
      <c r="M564" s="881"/>
      <c r="N564" s="881"/>
    </row>
    <row r="565" ht="15.75" customHeight="1">
      <c r="A565" s="884"/>
      <c r="B565" s="955"/>
      <c r="C565" s="881"/>
      <c r="D565" s="881"/>
      <c r="E565" s="881"/>
      <c r="F565" s="881"/>
      <c r="G565" s="881"/>
      <c r="H565" s="881"/>
      <c r="I565" s="881"/>
      <c r="J565" s="881"/>
      <c r="K565" s="881"/>
      <c r="L565" s="881"/>
      <c r="M565" s="881"/>
      <c r="N565" s="881"/>
    </row>
    <row r="566" ht="15.75" customHeight="1">
      <c r="A566" s="884"/>
      <c r="B566" s="955"/>
      <c r="C566" s="881"/>
      <c r="D566" s="881"/>
      <c r="E566" s="881"/>
      <c r="F566" s="881"/>
      <c r="G566" s="881"/>
      <c r="H566" s="881"/>
      <c r="I566" s="881"/>
      <c r="J566" s="881"/>
      <c r="K566" s="881"/>
      <c r="L566" s="881"/>
      <c r="M566" s="881"/>
      <c r="N566" s="881"/>
    </row>
    <row r="567" ht="15.75" customHeight="1">
      <c r="A567" s="884"/>
      <c r="B567" s="955"/>
      <c r="C567" s="881"/>
      <c r="D567" s="881"/>
      <c r="E567" s="881"/>
      <c r="F567" s="881"/>
      <c r="G567" s="881"/>
      <c r="H567" s="881"/>
      <c r="I567" s="881"/>
      <c r="J567" s="881"/>
      <c r="K567" s="881"/>
      <c r="L567" s="881"/>
      <c r="M567" s="881"/>
      <c r="N567" s="881"/>
    </row>
    <row r="568" ht="15.75" customHeight="1">
      <c r="A568" s="884"/>
      <c r="B568" s="955"/>
      <c r="C568" s="881"/>
      <c r="D568" s="881"/>
      <c r="E568" s="881"/>
      <c r="F568" s="881"/>
      <c r="G568" s="881"/>
      <c r="H568" s="881"/>
      <c r="I568" s="881"/>
      <c r="J568" s="881"/>
      <c r="K568" s="881"/>
      <c r="L568" s="881"/>
      <c r="M568" s="881"/>
      <c r="N568" s="881"/>
    </row>
    <row r="569" ht="15.75" customHeight="1">
      <c r="A569" s="884"/>
      <c r="B569" s="955"/>
      <c r="C569" s="881"/>
      <c r="D569" s="881"/>
      <c r="E569" s="881"/>
      <c r="F569" s="881"/>
      <c r="G569" s="881"/>
      <c r="H569" s="881"/>
      <c r="I569" s="881"/>
      <c r="J569" s="881"/>
      <c r="K569" s="881"/>
      <c r="L569" s="881"/>
      <c r="M569" s="881"/>
      <c r="N569" s="881"/>
    </row>
    <row r="570" ht="15.75" customHeight="1">
      <c r="A570" s="884"/>
      <c r="B570" s="955"/>
      <c r="C570" s="881"/>
      <c r="D570" s="881"/>
      <c r="E570" s="881"/>
      <c r="F570" s="881"/>
      <c r="G570" s="881"/>
      <c r="H570" s="881"/>
      <c r="I570" s="881"/>
      <c r="J570" s="881"/>
      <c r="K570" s="881"/>
      <c r="L570" s="881"/>
      <c r="M570" s="881"/>
      <c r="N570" s="881"/>
    </row>
    <row r="571" ht="15.75" customHeight="1">
      <c r="A571" s="884"/>
      <c r="B571" s="955"/>
      <c r="C571" s="881"/>
      <c r="D571" s="881"/>
      <c r="E571" s="881"/>
      <c r="F571" s="881"/>
      <c r="G571" s="881"/>
      <c r="H571" s="881"/>
      <c r="I571" s="881"/>
      <c r="J571" s="881"/>
      <c r="K571" s="881"/>
      <c r="L571" s="881"/>
      <c r="M571" s="881"/>
      <c r="N571" s="881"/>
    </row>
    <row r="572" ht="15.75" customHeight="1">
      <c r="A572" s="884"/>
      <c r="B572" s="955"/>
      <c r="C572" s="881"/>
      <c r="D572" s="881"/>
      <c r="E572" s="881"/>
      <c r="F572" s="881"/>
      <c r="G572" s="881"/>
      <c r="H572" s="881"/>
      <c r="I572" s="881"/>
      <c r="J572" s="881"/>
      <c r="K572" s="881"/>
      <c r="L572" s="881"/>
      <c r="M572" s="881"/>
      <c r="N572" s="881"/>
    </row>
    <row r="573" ht="15.75" customHeight="1">
      <c r="A573" s="884"/>
      <c r="B573" s="955"/>
      <c r="C573" s="881"/>
      <c r="D573" s="881"/>
      <c r="E573" s="881"/>
      <c r="F573" s="881"/>
      <c r="G573" s="881"/>
      <c r="H573" s="881"/>
      <c r="I573" s="881"/>
      <c r="J573" s="881"/>
      <c r="K573" s="881"/>
      <c r="L573" s="881"/>
      <c r="M573" s="881"/>
      <c r="N573" s="881"/>
    </row>
    <row r="574" ht="15.75" customHeight="1">
      <c r="A574" s="884"/>
      <c r="B574" s="955"/>
      <c r="C574" s="881"/>
      <c r="D574" s="881"/>
      <c r="E574" s="881"/>
      <c r="F574" s="881"/>
      <c r="G574" s="881"/>
      <c r="H574" s="881"/>
      <c r="I574" s="881"/>
      <c r="J574" s="881"/>
      <c r="K574" s="881"/>
      <c r="L574" s="881"/>
      <c r="M574" s="881"/>
      <c r="N574" s="881"/>
    </row>
    <row r="575" ht="15.75" customHeight="1">
      <c r="A575" s="884"/>
      <c r="B575" s="955"/>
      <c r="C575" s="881"/>
      <c r="D575" s="881"/>
      <c r="E575" s="881"/>
      <c r="F575" s="881"/>
      <c r="G575" s="881"/>
      <c r="H575" s="881"/>
      <c r="I575" s="881"/>
      <c r="J575" s="881"/>
      <c r="K575" s="881"/>
      <c r="L575" s="881"/>
      <c r="M575" s="881"/>
      <c r="N575" s="881"/>
    </row>
    <row r="576" ht="15.75" customHeight="1">
      <c r="A576" s="884"/>
      <c r="B576" s="955"/>
      <c r="C576" s="881"/>
      <c r="D576" s="881"/>
      <c r="E576" s="881"/>
      <c r="F576" s="881"/>
      <c r="G576" s="881"/>
      <c r="H576" s="881"/>
      <c r="I576" s="881"/>
      <c r="J576" s="881"/>
      <c r="K576" s="881"/>
      <c r="L576" s="881"/>
      <c r="M576" s="881"/>
      <c r="N576" s="881"/>
    </row>
    <row r="577" ht="15.75" customHeight="1">
      <c r="A577" s="884"/>
      <c r="B577" s="955"/>
      <c r="C577" s="881"/>
      <c r="D577" s="881"/>
      <c r="E577" s="881"/>
      <c r="F577" s="881"/>
      <c r="G577" s="881"/>
      <c r="H577" s="881"/>
      <c r="I577" s="881"/>
      <c r="J577" s="881"/>
      <c r="K577" s="881"/>
      <c r="L577" s="881"/>
      <c r="M577" s="881"/>
      <c r="N577" s="881"/>
    </row>
    <row r="578" ht="15.75" customHeight="1">
      <c r="A578" s="884"/>
      <c r="B578" s="955"/>
      <c r="C578" s="881"/>
      <c r="D578" s="881"/>
      <c r="E578" s="881"/>
      <c r="F578" s="881"/>
      <c r="G578" s="881"/>
      <c r="H578" s="881"/>
      <c r="I578" s="881"/>
      <c r="J578" s="881"/>
      <c r="K578" s="881"/>
      <c r="L578" s="881"/>
      <c r="M578" s="881"/>
      <c r="N578" s="881"/>
    </row>
    <row r="579" ht="15.75" customHeight="1">
      <c r="A579" s="884"/>
      <c r="B579" s="955"/>
      <c r="C579" s="881"/>
      <c r="D579" s="881"/>
      <c r="E579" s="881"/>
      <c r="F579" s="881"/>
      <c r="G579" s="881"/>
      <c r="H579" s="881"/>
      <c r="I579" s="881"/>
      <c r="J579" s="881"/>
      <c r="K579" s="881"/>
      <c r="L579" s="881"/>
      <c r="M579" s="881"/>
      <c r="N579" s="881"/>
    </row>
    <row r="580" ht="15.75" customHeight="1">
      <c r="A580" s="884"/>
      <c r="B580" s="955"/>
      <c r="C580" s="881"/>
      <c r="D580" s="881"/>
      <c r="E580" s="881"/>
      <c r="F580" s="881"/>
      <c r="G580" s="881"/>
      <c r="H580" s="881"/>
      <c r="I580" s="881"/>
      <c r="J580" s="881"/>
      <c r="K580" s="881"/>
      <c r="L580" s="881"/>
      <c r="M580" s="881"/>
      <c r="N580" s="881"/>
    </row>
    <row r="581" ht="15.75" customHeight="1">
      <c r="A581" s="884"/>
      <c r="B581" s="955"/>
      <c r="C581" s="881"/>
      <c r="D581" s="881"/>
      <c r="E581" s="881"/>
      <c r="F581" s="881"/>
      <c r="G581" s="881"/>
      <c r="H581" s="881"/>
      <c r="I581" s="881"/>
      <c r="J581" s="881"/>
      <c r="K581" s="881"/>
      <c r="L581" s="881"/>
      <c r="M581" s="881"/>
      <c r="N581" s="881"/>
    </row>
    <row r="582" ht="15.75" customHeight="1">
      <c r="A582" s="884"/>
      <c r="B582" s="955"/>
      <c r="C582" s="881"/>
      <c r="D582" s="881"/>
      <c r="E582" s="881"/>
      <c r="F582" s="881"/>
      <c r="G582" s="881"/>
      <c r="H582" s="881"/>
      <c r="I582" s="881"/>
      <c r="J582" s="881"/>
      <c r="K582" s="881"/>
      <c r="L582" s="881"/>
      <c r="M582" s="881"/>
      <c r="N582" s="881"/>
    </row>
    <row r="583" ht="15.75" customHeight="1">
      <c r="A583" s="884"/>
      <c r="B583" s="955"/>
      <c r="C583" s="881"/>
      <c r="D583" s="881"/>
      <c r="E583" s="881"/>
      <c r="F583" s="881"/>
      <c r="G583" s="881"/>
      <c r="H583" s="881"/>
      <c r="I583" s="881"/>
      <c r="J583" s="881"/>
      <c r="K583" s="881"/>
      <c r="L583" s="881"/>
      <c r="M583" s="881"/>
      <c r="N583" s="881"/>
    </row>
    <row r="584" ht="15.75" customHeight="1">
      <c r="A584" s="884"/>
      <c r="B584" s="955"/>
      <c r="C584" s="881"/>
      <c r="D584" s="881"/>
      <c r="E584" s="881"/>
      <c r="F584" s="881"/>
      <c r="G584" s="881"/>
      <c r="H584" s="881"/>
      <c r="I584" s="881"/>
      <c r="J584" s="881"/>
      <c r="K584" s="881"/>
      <c r="L584" s="881"/>
      <c r="M584" s="881"/>
      <c r="N584" s="881"/>
    </row>
    <row r="585" ht="15.75" customHeight="1">
      <c r="A585" s="884"/>
      <c r="B585" s="955"/>
      <c r="C585" s="881"/>
      <c r="D585" s="881"/>
      <c r="E585" s="881"/>
      <c r="F585" s="881"/>
      <c r="G585" s="881"/>
      <c r="H585" s="881"/>
      <c r="I585" s="881"/>
      <c r="J585" s="881"/>
      <c r="K585" s="881"/>
      <c r="L585" s="881"/>
      <c r="M585" s="881"/>
      <c r="N585" s="881"/>
    </row>
    <row r="586" ht="15.75" customHeight="1">
      <c r="A586" s="884"/>
      <c r="B586" s="955"/>
      <c r="C586" s="881"/>
      <c r="D586" s="881"/>
      <c r="E586" s="881"/>
      <c r="F586" s="881"/>
      <c r="G586" s="881"/>
      <c r="H586" s="881"/>
      <c r="I586" s="881"/>
      <c r="J586" s="881"/>
      <c r="K586" s="881"/>
      <c r="L586" s="881"/>
      <c r="M586" s="881"/>
      <c r="N586" s="881"/>
    </row>
    <row r="587" ht="15.75" customHeight="1">
      <c r="A587" s="884"/>
      <c r="B587" s="955"/>
      <c r="C587" s="881"/>
      <c r="D587" s="881"/>
      <c r="E587" s="881"/>
      <c r="F587" s="881"/>
      <c r="G587" s="881"/>
      <c r="H587" s="881"/>
      <c r="I587" s="881"/>
      <c r="J587" s="881"/>
      <c r="K587" s="881"/>
      <c r="L587" s="881"/>
      <c r="M587" s="881"/>
      <c r="N587" s="881"/>
    </row>
    <row r="588" ht="15.75" customHeight="1">
      <c r="A588" s="884"/>
      <c r="B588" s="955"/>
      <c r="C588" s="881"/>
      <c r="D588" s="881"/>
      <c r="E588" s="881"/>
      <c r="F588" s="881"/>
      <c r="G588" s="881"/>
      <c r="H588" s="881"/>
      <c r="I588" s="881"/>
      <c r="J588" s="881"/>
      <c r="K588" s="881"/>
      <c r="L588" s="881"/>
      <c r="M588" s="881"/>
      <c r="N588" s="881"/>
    </row>
    <row r="589" ht="15.75" customHeight="1">
      <c r="A589" s="884"/>
      <c r="B589" s="955"/>
      <c r="C589" s="881"/>
      <c r="D589" s="881"/>
      <c r="E589" s="881"/>
      <c r="F589" s="881"/>
      <c r="G589" s="881"/>
      <c r="H589" s="881"/>
      <c r="I589" s="881"/>
      <c r="J589" s="881"/>
      <c r="K589" s="881"/>
      <c r="L589" s="881"/>
      <c r="M589" s="881"/>
      <c r="N589" s="881"/>
    </row>
    <row r="590" ht="15.75" customHeight="1">
      <c r="A590" s="884"/>
      <c r="B590" s="955"/>
      <c r="C590" s="881"/>
      <c r="D590" s="881"/>
      <c r="E590" s="881"/>
      <c r="F590" s="881"/>
      <c r="G590" s="881"/>
      <c r="H590" s="881"/>
      <c r="I590" s="881"/>
      <c r="J590" s="881"/>
      <c r="K590" s="881"/>
      <c r="L590" s="881"/>
      <c r="M590" s="881"/>
      <c r="N590" s="881"/>
    </row>
    <row r="591" ht="15.75" customHeight="1">
      <c r="A591" s="884"/>
      <c r="B591" s="955"/>
      <c r="C591" s="881"/>
      <c r="D591" s="881"/>
      <c r="E591" s="881"/>
      <c r="F591" s="881"/>
      <c r="G591" s="881"/>
      <c r="H591" s="881"/>
      <c r="I591" s="881"/>
      <c r="J591" s="881"/>
      <c r="K591" s="881"/>
      <c r="L591" s="881"/>
      <c r="M591" s="881"/>
      <c r="N591" s="881"/>
    </row>
    <row r="592" ht="15.75" customHeight="1">
      <c r="A592" s="884"/>
      <c r="B592" s="955"/>
      <c r="C592" s="881"/>
      <c r="D592" s="881"/>
      <c r="E592" s="881"/>
      <c r="F592" s="881"/>
      <c r="G592" s="881"/>
      <c r="H592" s="881"/>
      <c r="I592" s="881"/>
      <c r="J592" s="881"/>
      <c r="K592" s="881"/>
      <c r="L592" s="881"/>
      <c r="M592" s="881"/>
      <c r="N592" s="881"/>
    </row>
    <row r="593" ht="15.75" customHeight="1">
      <c r="A593" s="884"/>
      <c r="B593" s="955"/>
      <c r="C593" s="881"/>
      <c r="D593" s="881"/>
      <c r="E593" s="881"/>
      <c r="F593" s="881"/>
      <c r="G593" s="881"/>
      <c r="H593" s="881"/>
      <c r="I593" s="881"/>
      <c r="J593" s="881"/>
      <c r="K593" s="881"/>
      <c r="L593" s="881"/>
      <c r="M593" s="881"/>
      <c r="N593" s="881"/>
    </row>
    <row r="594" ht="15.75" customHeight="1">
      <c r="A594" s="884"/>
      <c r="B594" s="955"/>
      <c r="C594" s="881"/>
      <c r="D594" s="881"/>
      <c r="E594" s="881"/>
      <c r="F594" s="881"/>
      <c r="G594" s="881"/>
      <c r="H594" s="881"/>
      <c r="I594" s="881"/>
      <c r="J594" s="881"/>
      <c r="K594" s="881"/>
      <c r="L594" s="881"/>
      <c r="M594" s="881"/>
      <c r="N594" s="881"/>
    </row>
    <row r="595" ht="15.75" customHeight="1">
      <c r="A595" s="884"/>
      <c r="B595" s="955"/>
      <c r="C595" s="881"/>
      <c r="D595" s="881"/>
      <c r="E595" s="881"/>
      <c r="F595" s="881"/>
      <c r="G595" s="881"/>
      <c r="H595" s="881"/>
      <c r="I595" s="881"/>
      <c r="J595" s="881"/>
      <c r="K595" s="881"/>
      <c r="L595" s="881"/>
      <c r="M595" s="881"/>
      <c r="N595" s="881"/>
    </row>
    <row r="596" ht="15.75" customHeight="1">
      <c r="A596" s="884"/>
      <c r="B596" s="955"/>
      <c r="C596" s="881"/>
      <c r="D596" s="881"/>
      <c r="E596" s="881"/>
      <c r="F596" s="881"/>
      <c r="G596" s="881"/>
      <c r="H596" s="881"/>
      <c r="I596" s="881"/>
      <c r="J596" s="881"/>
      <c r="K596" s="881"/>
      <c r="L596" s="881"/>
      <c r="M596" s="881"/>
      <c r="N596" s="881"/>
    </row>
    <row r="597" ht="15.75" customHeight="1">
      <c r="A597" s="884"/>
      <c r="B597" s="955"/>
      <c r="C597" s="881"/>
      <c r="D597" s="881"/>
      <c r="E597" s="881"/>
      <c r="F597" s="881"/>
      <c r="G597" s="881"/>
      <c r="H597" s="881"/>
      <c r="I597" s="881"/>
      <c r="J597" s="881"/>
      <c r="K597" s="881"/>
      <c r="L597" s="881"/>
      <c r="M597" s="881"/>
      <c r="N597" s="881"/>
    </row>
    <row r="598" ht="15.75" customHeight="1">
      <c r="A598" s="884"/>
      <c r="B598" s="955"/>
      <c r="C598" s="881"/>
      <c r="D598" s="881"/>
      <c r="E598" s="881"/>
      <c r="F598" s="881"/>
      <c r="G598" s="881"/>
      <c r="H598" s="881"/>
      <c r="I598" s="881"/>
      <c r="J598" s="881"/>
      <c r="K598" s="881"/>
      <c r="L598" s="881"/>
      <c r="M598" s="881"/>
      <c r="N598" s="881"/>
    </row>
    <row r="599" ht="15.75" customHeight="1">
      <c r="A599" s="884"/>
      <c r="B599" s="955"/>
      <c r="C599" s="881"/>
      <c r="D599" s="881"/>
      <c r="E599" s="881"/>
      <c r="F599" s="881"/>
      <c r="G599" s="881"/>
      <c r="H599" s="881"/>
      <c r="I599" s="881"/>
      <c r="J599" s="881"/>
      <c r="K599" s="881"/>
      <c r="L599" s="881"/>
      <c r="M599" s="881"/>
      <c r="N599" s="881"/>
    </row>
    <row r="600" ht="15.75" customHeight="1">
      <c r="A600" s="884"/>
      <c r="B600" s="955"/>
      <c r="C600" s="881"/>
      <c r="D600" s="881"/>
      <c r="E600" s="881"/>
      <c r="F600" s="881"/>
      <c r="G600" s="881"/>
      <c r="H600" s="881"/>
      <c r="I600" s="881"/>
      <c r="J600" s="881"/>
      <c r="K600" s="881"/>
      <c r="L600" s="881"/>
      <c r="M600" s="881"/>
      <c r="N600" s="881"/>
    </row>
    <row r="601" ht="15.75" customHeight="1">
      <c r="A601" s="884"/>
      <c r="B601" s="955"/>
      <c r="C601" s="881"/>
      <c r="D601" s="881"/>
      <c r="E601" s="881"/>
      <c r="F601" s="881"/>
      <c r="G601" s="881"/>
      <c r="H601" s="881"/>
      <c r="I601" s="881"/>
      <c r="J601" s="881"/>
      <c r="K601" s="881"/>
      <c r="L601" s="881"/>
      <c r="M601" s="881"/>
      <c r="N601" s="881"/>
    </row>
    <row r="602" ht="15.75" customHeight="1">
      <c r="A602" s="884"/>
      <c r="B602" s="955"/>
      <c r="C602" s="881"/>
      <c r="D602" s="881"/>
      <c r="E602" s="881"/>
      <c r="F602" s="881"/>
      <c r="G602" s="881"/>
      <c r="H602" s="881"/>
      <c r="I602" s="881"/>
      <c r="J602" s="881"/>
      <c r="K602" s="881"/>
      <c r="L602" s="881"/>
      <c r="M602" s="881"/>
      <c r="N602" s="881"/>
    </row>
    <row r="603" ht="15.75" customHeight="1">
      <c r="A603" s="884"/>
      <c r="B603" s="955"/>
      <c r="C603" s="881"/>
      <c r="D603" s="881"/>
      <c r="E603" s="881"/>
      <c r="F603" s="881"/>
      <c r="G603" s="881"/>
      <c r="H603" s="881"/>
      <c r="I603" s="881"/>
      <c r="J603" s="881"/>
      <c r="K603" s="881"/>
      <c r="L603" s="881"/>
      <c r="M603" s="881"/>
      <c r="N603" s="881"/>
    </row>
    <row r="604" ht="15.75" customHeight="1">
      <c r="A604" s="884"/>
      <c r="B604" s="955"/>
      <c r="C604" s="881"/>
      <c r="D604" s="881"/>
      <c r="E604" s="881"/>
      <c r="F604" s="881"/>
      <c r="G604" s="881"/>
      <c r="H604" s="881"/>
      <c r="I604" s="881"/>
      <c r="J604" s="881"/>
      <c r="K604" s="881"/>
      <c r="L604" s="881"/>
      <c r="M604" s="881"/>
      <c r="N604" s="881"/>
    </row>
    <row r="605" ht="15.75" customHeight="1">
      <c r="A605" s="884"/>
      <c r="B605" s="955"/>
      <c r="C605" s="881"/>
      <c r="D605" s="881"/>
      <c r="E605" s="881"/>
      <c r="F605" s="881"/>
      <c r="G605" s="881"/>
      <c r="H605" s="881"/>
      <c r="I605" s="881"/>
      <c r="J605" s="881"/>
      <c r="K605" s="881"/>
      <c r="L605" s="881"/>
      <c r="M605" s="881"/>
      <c r="N605" s="881"/>
    </row>
    <row r="606" ht="15.75" customHeight="1">
      <c r="A606" s="884"/>
      <c r="B606" s="955"/>
      <c r="C606" s="881"/>
      <c r="D606" s="881"/>
      <c r="E606" s="881"/>
      <c r="F606" s="881"/>
      <c r="G606" s="881"/>
      <c r="H606" s="881"/>
      <c r="I606" s="881"/>
      <c r="J606" s="881"/>
      <c r="K606" s="881"/>
      <c r="L606" s="881"/>
      <c r="M606" s="881"/>
      <c r="N606" s="881"/>
    </row>
    <row r="607" ht="15.75" customHeight="1">
      <c r="A607" s="884"/>
      <c r="B607" s="955"/>
      <c r="C607" s="881"/>
      <c r="D607" s="881"/>
      <c r="E607" s="881"/>
      <c r="F607" s="881"/>
      <c r="G607" s="881"/>
      <c r="H607" s="881"/>
      <c r="I607" s="881"/>
      <c r="J607" s="881"/>
      <c r="K607" s="881"/>
      <c r="L607" s="881"/>
      <c r="M607" s="881"/>
      <c r="N607" s="881"/>
    </row>
    <row r="608" ht="15.75" customHeight="1">
      <c r="A608" s="884"/>
      <c r="B608" s="955"/>
      <c r="C608" s="881"/>
      <c r="D608" s="881"/>
      <c r="E608" s="881"/>
      <c r="F608" s="881"/>
      <c r="G608" s="881"/>
      <c r="H608" s="881"/>
      <c r="I608" s="881"/>
      <c r="J608" s="881"/>
      <c r="K608" s="881"/>
      <c r="L608" s="881"/>
      <c r="M608" s="881"/>
      <c r="N608" s="881"/>
    </row>
    <row r="609" ht="15.75" customHeight="1">
      <c r="A609" s="884"/>
      <c r="B609" s="955"/>
      <c r="C609" s="881"/>
      <c r="D609" s="881"/>
      <c r="E609" s="881"/>
      <c r="F609" s="881"/>
      <c r="G609" s="881"/>
      <c r="H609" s="881"/>
      <c r="I609" s="881"/>
      <c r="J609" s="881"/>
      <c r="K609" s="881"/>
      <c r="L609" s="881"/>
      <c r="M609" s="881"/>
      <c r="N609" s="881"/>
    </row>
    <row r="610" ht="15.75" customHeight="1">
      <c r="A610" s="884"/>
      <c r="B610" s="955"/>
      <c r="C610" s="881"/>
      <c r="D610" s="881"/>
      <c r="E610" s="881"/>
      <c r="F610" s="881"/>
      <c r="G610" s="881"/>
      <c r="H610" s="881"/>
      <c r="I610" s="881"/>
      <c r="J610" s="881"/>
      <c r="K610" s="881"/>
      <c r="L610" s="881"/>
      <c r="M610" s="881"/>
      <c r="N610" s="881"/>
    </row>
    <row r="611" ht="15.75" customHeight="1">
      <c r="A611" s="884"/>
      <c r="B611" s="955"/>
      <c r="C611" s="881"/>
      <c r="D611" s="881"/>
      <c r="E611" s="881"/>
      <c r="F611" s="881"/>
      <c r="G611" s="881"/>
      <c r="H611" s="881"/>
      <c r="I611" s="881"/>
      <c r="J611" s="881"/>
      <c r="K611" s="881"/>
      <c r="L611" s="881"/>
      <c r="M611" s="881"/>
      <c r="N611" s="881"/>
    </row>
    <row r="612" ht="15.75" customHeight="1">
      <c r="A612" s="884"/>
      <c r="B612" s="955"/>
      <c r="C612" s="881"/>
      <c r="D612" s="881"/>
      <c r="E612" s="881"/>
      <c r="F612" s="881"/>
      <c r="G612" s="881"/>
      <c r="H612" s="881"/>
      <c r="I612" s="881"/>
      <c r="J612" s="881"/>
      <c r="K612" s="881"/>
      <c r="L612" s="881"/>
      <c r="M612" s="881"/>
      <c r="N612" s="881"/>
    </row>
    <row r="613" ht="15.75" customHeight="1">
      <c r="A613" s="884"/>
      <c r="B613" s="955"/>
      <c r="C613" s="881"/>
      <c r="D613" s="881"/>
      <c r="E613" s="881"/>
      <c r="F613" s="881"/>
      <c r="G613" s="881"/>
      <c r="H613" s="881"/>
      <c r="I613" s="881"/>
      <c r="J613" s="881"/>
      <c r="K613" s="881"/>
      <c r="L613" s="881"/>
      <c r="M613" s="881"/>
      <c r="N613" s="881"/>
    </row>
    <row r="614" ht="15.75" customHeight="1">
      <c r="A614" s="884"/>
      <c r="B614" s="955"/>
      <c r="C614" s="881"/>
      <c r="D614" s="881"/>
      <c r="E614" s="881"/>
      <c r="F614" s="881"/>
      <c r="G614" s="881"/>
      <c r="H614" s="881"/>
      <c r="I614" s="881"/>
      <c r="J614" s="881"/>
      <c r="K614" s="881"/>
      <c r="L614" s="881"/>
      <c r="M614" s="881"/>
      <c r="N614" s="881"/>
    </row>
    <row r="615" ht="15.75" customHeight="1">
      <c r="A615" s="884"/>
      <c r="B615" s="955"/>
      <c r="C615" s="881"/>
      <c r="D615" s="881"/>
      <c r="E615" s="881"/>
      <c r="F615" s="881"/>
      <c r="G615" s="881"/>
      <c r="H615" s="881"/>
      <c r="I615" s="881"/>
      <c r="J615" s="881"/>
      <c r="K615" s="881"/>
      <c r="L615" s="881"/>
      <c r="M615" s="881"/>
      <c r="N615" s="881"/>
    </row>
    <row r="616" ht="15.75" customHeight="1">
      <c r="A616" s="884"/>
      <c r="B616" s="955"/>
      <c r="C616" s="881"/>
      <c r="D616" s="881"/>
      <c r="E616" s="881"/>
      <c r="F616" s="881"/>
      <c r="G616" s="881"/>
      <c r="H616" s="881"/>
      <c r="I616" s="881"/>
      <c r="J616" s="881"/>
      <c r="K616" s="881"/>
      <c r="L616" s="881"/>
      <c r="M616" s="881"/>
      <c r="N616" s="881"/>
    </row>
    <row r="617" ht="15.75" customHeight="1">
      <c r="A617" s="884"/>
      <c r="B617" s="955"/>
      <c r="C617" s="881"/>
      <c r="D617" s="881"/>
      <c r="E617" s="881"/>
      <c r="F617" s="881"/>
      <c r="G617" s="881"/>
      <c r="H617" s="881"/>
      <c r="I617" s="881"/>
      <c r="J617" s="881"/>
      <c r="K617" s="881"/>
      <c r="L617" s="881"/>
      <c r="M617" s="881"/>
      <c r="N617" s="881"/>
    </row>
    <row r="618" ht="15.75" customHeight="1">
      <c r="A618" s="884"/>
      <c r="B618" s="955"/>
      <c r="C618" s="881"/>
      <c r="D618" s="881"/>
      <c r="E618" s="881"/>
      <c r="F618" s="881"/>
      <c r="G618" s="881"/>
      <c r="H618" s="881"/>
      <c r="I618" s="881"/>
      <c r="J618" s="881"/>
      <c r="K618" s="881"/>
      <c r="L618" s="881"/>
      <c r="M618" s="881"/>
      <c r="N618" s="881"/>
    </row>
    <row r="619" ht="15.75" customHeight="1">
      <c r="A619" s="884"/>
      <c r="B619" s="955"/>
      <c r="C619" s="881"/>
      <c r="D619" s="881"/>
      <c r="E619" s="881"/>
      <c r="F619" s="881"/>
      <c r="G619" s="881"/>
      <c r="H619" s="881"/>
      <c r="I619" s="881"/>
      <c r="J619" s="881"/>
      <c r="K619" s="881"/>
      <c r="L619" s="881"/>
      <c r="M619" s="881"/>
      <c r="N619" s="881"/>
    </row>
    <row r="620" ht="15.75" customHeight="1">
      <c r="A620" s="884"/>
      <c r="B620" s="955"/>
      <c r="C620" s="881"/>
      <c r="D620" s="881"/>
      <c r="E620" s="881"/>
      <c r="F620" s="881"/>
      <c r="G620" s="881"/>
      <c r="H620" s="881"/>
      <c r="I620" s="881"/>
      <c r="J620" s="881"/>
      <c r="K620" s="881"/>
      <c r="L620" s="881"/>
      <c r="M620" s="881"/>
      <c r="N620" s="881"/>
    </row>
    <row r="621" ht="15.75" customHeight="1">
      <c r="A621" s="884"/>
      <c r="B621" s="955"/>
      <c r="C621" s="881"/>
      <c r="D621" s="881"/>
      <c r="E621" s="881"/>
      <c r="F621" s="881"/>
      <c r="G621" s="881"/>
      <c r="H621" s="881"/>
      <c r="I621" s="881"/>
      <c r="J621" s="881"/>
      <c r="K621" s="881"/>
      <c r="L621" s="881"/>
      <c r="M621" s="881"/>
      <c r="N621" s="881"/>
    </row>
    <row r="622" ht="15.75" customHeight="1">
      <c r="A622" s="884"/>
      <c r="B622" s="955"/>
      <c r="C622" s="881"/>
      <c r="D622" s="881"/>
      <c r="E622" s="881"/>
      <c r="F622" s="881"/>
      <c r="G622" s="881"/>
      <c r="H622" s="881"/>
      <c r="I622" s="881"/>
      <c r="J622" s="881"/>
      <c r="K622" s="881"/>
      <c r="L622" s="881"/>
      <c r="M622" s="881"/>
      <c r="N622" s="881"/>
    </row>
    <row r="623" ht="15.75" customHeight="1">
      <c r="A623" s="884"/>
      <c r="B623" s="955"/>
      <c r="C623" s="881"/>
      <c r="D623" s="881"/>
      <c r="E623" s="881"/>
      <c r="F623" s="881"/>
      <c r="G623" s="881"/>
      <c r="H623" s="881"/>
      <c r="I623" s="881"/>
      <c r="J623" s="881"/>
      <c r="K623" s="881"/>
      <c r="L623" s="881"/>
      <c r="M623" s="881"/>
      <c r="N623" s="881"/>
    </row>
    <row r="624" ht="15.75" customHeight="1">
      <c r="A624" s="884"/>
      <c r="B624" s="955"/>
      <c r="C624" s="881"/>
      <c r="D624" s="881"/>
      <c r="E624" s="881"/>
      <c r="F624" s="881"/>
      <c r="G624" s="881"/>
      <c r="H624" s="881"/>
      <c r="I624" s="881"/>
      <c r="J624" s="881"/>
      <c r="K624" s="881"/>
      <c r="L624" s="881"/>
      <c r="M624" s="881"/>
      <c r="N624" s="881"/>
    </row>
    <row r="625" ht="15.75" customHeight="1">
      <c r="A625" s="884"/>
      <c r="B625" s="955"/>
      <c r="C625" s="881"/>
      <c r="D625" s="881"/>
      <c r="E625" s="881"/>
      <c r="F625" s="881"/>
      <c r="G625" s="881"/>
      <c r="H625" s="881"/>
      <c r="I625" s="881"/>
      <c r="J625" s="881"/>
      <c r="K625" s="881"/>
      <c r="L625" s="881"/>
      <c r="M625" s="881"/>
      <c r="N625" s="881"/>
    </row>
    <row r="626" ht="15.75" customHeight="1">
      <c r="A626" s="884"/>
      <c r="B626" s="955"/>
      <c r="C626" s="881"/>
      <c r="D626" s="881"/>
      <c r="E626" s="881"/>
      <c r="F626" s="881"/>
      <c r="G626" s="881"/>
      <c r="H626" s="881"/>
      <c r="I626" s="881"/>
      <c r="J626" s="881"/>
      <c r="K626" s="881"/>
      <c r="L626" s="881"/>
      <c r="M626" s="881"/>
      <c r="N626" s="881"/>
    </row>
    <row r="627" ht="15.75" customHeight="1">
      <c r="A627" s="884"/>
      <c r="B627" s="955"/>
      <c r="C627" s="881"/>
      <c r="D627" s="881"/>
      <c r="E627" s="881"/>
      <c r="F627" s="881"/>
      <c r="G627" s="881"/>
      <c r="H627" s="881"/>
      <c r="I627" s="881"/>
      <c r="J627" s="881"/>
      <c r="K627" s="881"/>
      <c r="L627" s="881"/>
      <c r="M627" s="881"/>
      <c r="N627" s="881"/>
    </row>
    <row r="628" ht="15.75" customHeight="1">
      <c r="A628" s="884"/>
      <c r="B628" s="955"/>
      <c r="C628" s="881"/>
      <c r="D628" s="881"/>
      <c r="E628" s="881"/>
      <c r="F628" s="881"/>
      <c r="G628" s="881"/>
      <c r="H628" s="881"/>
      <c r="I628" s="881"/>
      <c r="J628" s="881"/>
      <c r="K628" s="881"/>
      <c r="L628" s="881"/>
      <c r="M628" s="881"/>
      <c r="N628" s="881"/>
    </row>
    <row r="629" ht="15.75" customHeight="1">
      <c r="A629" s="884"/>
      <c r="B629" s="955"/>
      <c r="C629" s="881"/>
      <c r="D629" s="881"/>
      <c r="E629" s="881"/>
      <c r="F629" s="881"/>
      <c r="G629" s="881"/>
      <c r="H629" s="881"/>
      <c r="I629" s="881"/>
      <c r="J629" s="881"/>
      <c r="K629" s="881"/>
      <c r="L629" s="881"/>
      <c r="M629" s="881"/>
      <c r="N629" s="881"/>
    </row>
    <row r="630" ht="15.75" customHeight="1">
      <c r="A630" s="884"/>
      <c r="B630" s="955"/>
      <c r="C630" s="881"/>
      <c r="D630" s="881"/>
      <c r="E630" s="881"/>
      <c r="F630" s="881"/>
      <c r="G630" s="881"/>
      <c r="H630" s="881"/>
      <c r="I630" s="881"/>
      <c r="J630" s="881"/>
      <c r="K630" s="881"/>
      <c r="L630" s="881"/>
      <c r="M630" s="881"/>
      <c r="N630" s="881"/>
    </row>
    <row r="631" ht="15.75" customHeight="1">
      <c r="A631" s="884"/>
      <c r="B631" s="955"/>
      <c r="C631" s="881"/>
      <c r="D631" s="881"/>
      <c r="E631" s="881"/>
      <c r="F631" s="881"/>
      <c r="G631" s="881"/>
      <c r="H631" s="881"/>
      <c r="I631" s="881"/>
      <c r="J631" s="881"/>
      <c r="K631" s="881"/>
      <c r="L631" s="881"/>
      <c r="M631" s="881"/>
      <c r="N631" s="881"/>
    </row>
    <row r="632" ht="15.75" customHeight="1">
      <c r="A632" s="884"/>
      <c r="B632" s="955"/>
      <c r="C632" s="881"/>
      <c r="D632" s="881"/>
      <c r="E632" s="881"/>
      <c r="F632" s="881"/>
      <c r="G632" s="881"/>
      <c r="H632" s="881"/>
      <c r="I632" s="881"/>
      <c r="J632" s="881"/>
      <c r="K632" s="881"/>
      <c r="L632" s="881"/>
      <c r="M632" s="881"/>
      <c r="N632" s="881"/>
    </row>
    <row r="633" ht="15.75" customHeight="1">
      <c r="A633" s="884"/>
      <c r="B633" s="955"/>
      <c r="C633" s="881"/>
      <c r="D633" s="881"/>
      <c r="E633" s="881"/>
      <c r="F633" s="881"/>
      <c r="G633" s="881"/>
      <c r="H633" s="881"/>
      <c r="I633" s="881"/>
      <c r="J633" s="881"/>
      <c r="K633" s="881"/>
      <c r="L633" s="881"/>
      <c r="M633" s="881"/>
      <c r="N633" s="881"/>
    </row>
    <row r="634" ht="15.75" customHeight="1">
      <c r="A634" s="884"/>
      <c r="B634" s="955"/>
      <c r="C634" s="881"/>
      <c r="D634" s="881"/>
      <c r="E634" s="881"/>
      <c r="F634" s="881"/>
      <c r="G634" s="881"/>
      <c r="H634" s="881"/>
      <c r="I634" s="881"/>
      <c r="J634" s="881"/>
      <c r="K634" s="881"/>
      <c r="L634" s="881"/>
      <c r="M634" s="881"/>
      <c r="N634" s="881"/>
    </row>
    <row r="635" ht="15.75" customHeight="1">
      <c r="A635" s="884"/>
      <c r="B635" s="955"/>
      <c r="C635" s="881"/>
      <c r="D635" s="881"/>
      <c r="E635" s="881"/>
      <c r="F635" s="881"/>
      <c r="G635" s="881"/>
      <c r="H635" s="881"/>
      <c r="I635" s="881"/>
      <c r="J635" s="881"/>
      <c r="K635" s="881"/>
      <c r="L635" s="881"/>
      <c r="M635" s="881"/>
      <c r="N635" s="881"/>
    </row>
    <row r="636" ht="15.75" customHeight="1">
      <c r="A636" s="884"/>
      <c r="B636" s="955"/>
      <c r="C636" s="881"/>
      <c r="D636" s="881"/>
      <c r="E636" s="881"/>
      <c r="F636" s="881"/>
      <c r="G636" s="881"/>
      <c r="H636" s="881"/>
      <c r="I636" s="881"/>
      <c r="J636" s="881"/>
      <c r="K636" s="881"/>
      <c r="L636" s="881"/>
      <c r="M636" s="881"/>
      <c r="N636" s="881"/>
    </row>
    <row r="637" ht="15.75" customHeight="1">
      <c r="A637" s="884"/>
      <c r="B637" s="955"/>
      <c r="C637" s="881"/>
      <c r="D637" s="881"/>
      <c r="E637" s="881"/>
      <c r="F637" s="881"/>
      <c r="G637" s="881"/>
      <c r="H637" s="881"/>
      <c r="I637" s="881"/>
      <c r="J637" s="881"/>
      <c r="K637" s="881"/>
      <c r="L637" s="881"/>
      <c r="M637" s="881"/>
      <c r="N637" s="881"/>
    </row>
    <row r="638" ht="15.75" customHeight="1">
      <c r="A638" s="884"/>
      <c r="B638" s="955"/>
      <c r="C638" s="881"/>
      <c r="D638" s="881"/>
      <c r="E638" s="881"/>
      <c r="F638" s="881"/>
      <c r="G638" s="881"/>
      <c r="H638" s="881"/>
      <c r="I638" s="881"/>
      <c r="J638" s="881"/>
      <c r="K638" s="881"/>
      <c r="L638" s="881"/>
      <c r="M638" s="881"/>
      <c r="N638" s="881"/>
    </row>
    <row r="639" ht="15.75" customHeight="1">
      <c r="A639" s="884"/>
      <c r="B639" s="955"/>
      <c r="C639" s="881"/>
      <c r="D639" s="881"/>
      <c r="E639" s="881"/>
      <c r="F639" s="881"/>
      <c r="G639" s="881"/>
      <c r="H639" s="881"/>
      <c r="I639" s="881"/>
      <c r="J639" s="881"/>
      <c r="K639" s="881"/>
      <c r="L639" s="881"/>
      <c r="M639" s="881"/>
      <c r="N639" s="881"/>
    </row>
    <row r="640" ht="15.75" customHeight="1">
      <c r="A640" s="884"/>
      <c r="B640" s="955"/>
      <c r="C640" s="881"/>
      <c r="D640" s="881"/>
      <c r="E640" s="881"/>
      <c r="F640" s="881"/>
      <c r="G640" s="881"/>
      <c r="H640" s="881"/>
      <c r="I640" s="881"/>
      <c r="J640" s="881"/>
      <c r="K640" s="881"/>
      <c r="L640" s="881"/>
      <c r="M640" s="881"/>
      <c r="N640" s="881"/>
    </row>
    <row r="641" ht="15.75" customHeight="1">
      <c r="A641" s="884"/>
      <c r="B641" s="955"/>
      <c r="C641" s="881"/>
      <c r="D641" s="881"/>
      <c r="E641" s="881"/>
      <c r="F641" s="881"/>
      <c r="G641" s="881"/>
      <c r="H641" s="881"/>
      <c r="I641" s="881"/>
      <c r="J641" s="881"/>
      <c r="K641" s="881"/>
      <c r="L641" s="881"/>
      <c r="M641" s="881"/>
      <c r="N641" s="881"/>
    </row>
    <row r="642" ht="15.75" customHeight="1">
      <c r="A642" s="884"/>
      <c r="B642" s="955"/>
      <c r="C642" s="881"/>
      <c r="D642" s="881"/>
      <c r="E642" s="881"/>
      <c r="F642" s="881"/>
      <c r="G642" s="881"/>
      <c r="H642" s="881"/>
      <c r="I642" s="881"/>
      <c r="J642" s="881"/>
      <c r="K642" s="881"/>
      <c r="L642" s="881"/>
      <c r="M642" s="881"/>
      <c r="N642" s="881"/>
    </row>
    <row r="643" ht="15.75" customHeight="1">
      <c r="A643" s="884"/>
      <c r="B643" s="955"/>
      <c r="C643" s="881"/>
      <c r="D643" s="881"/>
      <c r="E643" s="881"/>
      <c r="F643" s="881"/>
      <c r="G643" s="881"/>
      <c r="H643" s="881"/>
      <c r="I643" s="881"/>
      <c r="J643" s="881"/>
      <c r="K643" s="881"/>
      <c r="L643" s="881"/>
      <c r="M643" s="881"/>
      <c r="N643" s="881"/>
    </row>
    <row r="644" ht="15.75" customHeight="1">
      <c r="A644" s="884"/>
      <c r="B644" s="955"/>
      <c r="C644" s="881"/>
      <c r="D644" s="881"/>
      <c r="E644" s="881"/>
      <c r="F644" s="881"/>
      <c r="G644" s="881"/>
      <c r="H644" s="881"/>
      <c r="I644" s="881"/>
      <c r="J644" s="881"/>
      <c r="K644" s="881"/>
      <c r="L644" s="881"/>
      <c r="M644" s="881"/>
      <c r="N644" s="881"/>
    </row>
    <row r="645" ht="15.75" customHeight="1">
      <c r="A645" s="884"/>
      <c r="B645" s="955"/>
      <c r="C645" s="881"/>
      <c r="D645" s="881"/>
      <c r="E645" s="881"/>
      <c r="F645" s="881"/>
      <c r="G645" s="881"/>
      <c r="H645" s="881"/>
      <c r="I645" s="881"/>
      <c r="J645" s="881"/>
      <c r="K645" s="881"/>
      <c r="L645" s="881"/>
      <c r="M645" s="881"/>
      <c r="N645" s="881"/>
    </row>
    <row r="646" ht="15.75" customHeight="1">
      <c r="A646" s="884"/>
      <c r="B646" s="955"/>
      <c r="C646" s="881"/>
      <c r="D646" s="881"/>
      <c r="E646" s="881"/>
      <c r="F646" s="881"/>
      <c r="G646" s="881"/>
      <c r="H646" s="881"/>
      <c r="I646" s="881"/>
      <c r="J646" s="881"/>
      <c r="K646" s="881"/>
      <c r="L646" s="881"/>
      <c r="M646" s="881"/>
      <c r="N646" s="881"/>
    </row>
    <row r="647" ht="15.75" customHeight="1">
      <c r="A647" s="884"/>
      <c r="B647" s="955"/>
      <c r="C647" s="881"/>
      <c r="D647" s="881"/>
      <c r="E647" s="881"/>
      <c r="F647" s="881"/>
      <c r="G647" s="881"/>
      <c r="H647" s="881"/>
      <c r="I647" s="881"/>
      <c r="J647" s="881"/>
      <c r="K647" s="881"/>
      <c r="L647" s="881"/>
      <c r="M647" s="881"/>
      <c r="N647" s="881"/>
    </row>
    <row r="648" ht="15.75" customHeight="1">
      <c r="A648" s="884"/>
      <c r="B648" s="955"/>
      <c r="C648" s="881"/>
      <c r="D648" s="881"/>
      <c r="E648" s="881"/>
      <c r="F648" s="881"/>
      <c r="G648" s="881"/>
      <c r="H648" s="881"/>
      <c r="I648" s="881"/>
      <c r="J648" s="881"/>
      <c r="K648" s="881"/>
      <c r="L648" s="881"/>
      <c r="M648" s="881"/>
      <c r="N648" s="881"/>
    </row>
    <row r="649" ht="15.75" customHeight="1">
      <c r="A649" s="884"/>
      <c r="B649" s="955"/>
      <c r="C649" s="881"/>
      <c r="D649" s="881"/>
      <c r="E649" s="881"/>
      <c r="F649" s="881"/>
      <c r="G649" s="881"/>
      <c r="H649" s="881"/>
      <c r="I649" s="881"/>
      <c r="J649" s="881"/>
      <c r="K649" s="881"/>
      <c r="L649" s="881"/>
      <c r="M649" s="881"/>
      <c r="N649" s="881"/>
    </row>
    <row r="650" ht="15.75" customHeight="1">
      <c r="A650" s="884"/>
      <c r="B650" s="955"/>
      <c r="C650" s="881"/>
      <c r="D650" s="881"/>
      <c r="E650" s="881"/>
      <c r="F650" s="881"/>
      <c r="G650" s="881"/>
      <c r="H650" s="881"/>
      <c r="I650" s="881"/>
      <c r="J650" s="881"/>
      <c r="K650" s="881"/>
      <c r="L650" s="881"/>
      <c r="M650" s="881"/>
      <c r="N650" s="881"/>
    </row>
    <row r="651" ht="15.75" customHeight="1">
      <c r="A651" s="884"/>
      <c r="B651" s="955"/>
      <c r="C651" s="881"/>
      <c r="D651" s="881"/>
      <c r="E651" s="881"/>
      <c r="F651" s="881"/>
      <c r="G651" s="881"/>
      <c r="H651" s="881"/>
      <c r="I651" s="881"/>
      <c r="J651" s="881"/>
      <c r="K651" s="881"/>
      <c r="L651" s="881"/>
      <c r="M651" s="881"/>
      <c r="N651" s="881"/>
    </row>
    <row r="652" ht="15.75" customHeight="1">
      <c r="A652" s="884"/>
      <c r="B652" s="955"/>
      <c r="C652" s="881"/>
      <c r="D652" s="881"/>
      <c r="E652" s="881"/>
      <c r="F652" s="881"/>
      <c r="G652" s="881"/>
      <c r="H652" s="881"/>
      <c r="I652" s="881"/>
      <c r="J652" s="881"/>
      <c r="K652" s="881"/>
      <c r="L652" s="881"/>
      <c r="M652" s="881"/>
      <c r="N652" s="881"/>
    </row>
    <row r="653" ht="15.75" customHeight="1">
      <c r="A653" s="884"/>
      <c r="B653" s="955"/>
      <c r="C653" s="881"/>
      <c r="D653" s="881"/>
      <c r="E653" s="881"/>
      <c r="F653" s="881"/>
      <c r="G653" s="881"/>
      <c r="H653" s="881"/>
      <c r="I653" s="881"/>
      <c r="J653" s="881"/>
      <c r="K653" s="881"/>
      <c r="L653" s="881"/>
      <c r="M653" s="881"/>
      <c r="N653" s="881"/>
    </row>
    <row r="654" ht="15.75" customHeight="1">
      <c r="A654" s="884"/>
      <c r="B654" s="955"/>
      <c r="C654" s="881"/>
      <c r="D654" s="881"/>
      <c r="E654" s="881"/>
      <c r="F654" s="881"/>
      <c r="G654" s="881"/>
      <c r="H654" s="881"/>
      <c r="I654" s="881"/>
      <c r="J654" s="881"/>
      <c r="K654" s="881"/>
      <c r="L654" s="881"/>
      <c r="M654" s="881"/>
      <c r="N654" s="881"/>
    </row>
    <row r="655" ht="15.75" customHeight="1">
      <c r="A655" s="884"/>
      <c r="B655" s="955"/>
      <c r="C655" s="881"/>
      <c r="D655" s="881"/>
      <c r="E655" s="881"/>
      <c r="F655" s="881"/>
      <c r="G655" s="881"/>
      <c r="H655" s="881"/>
      <c r="I655" s="881"/>
      <c r="J655" s="881"/>
      <c r="K655" s="881"/>
      <c r="L655" s="881"/>
      <c r="M655" s="881"/>
      <c r="N655" s="881"/>
    </row>
    <row r="656" ht="15.75" customHeight="1">
      <c r="A656" s="884"/>
      <c r="B656" s="955"/>
      <c r="C656" s="881"/>
      <c r="D656" s="881"/>
      <c r="E656" s="881"/>
      <c r="F656" s="881"/>
      <c r="G656" s="881"/>
      <c r="H656" s="881"/>
      <c r="I656" s="881"/>
      <c r="J656" s="881"/>
      <c r="K656" s="881"/>
      <c r="L656" s="881"/>
      <c r="M656" s="881"/>
      <c r="N656" s="881"/>
    </row>
    <row r="657" ht="15.75" customHeight="1">
      <c r="A657" s="884"/>
      <c r="B657" s="955"/>
      <c r="C657" s="881"/>
      <c r="D657" s="881"/>
      <c r="E657" s="881"/>
      <c r="F657" s="881"/>
      <c r="G657" s="881"/>
      <c r="H657" s="881"/>
      <c r="I657" s="881"/>
      <c r="J657" s="881"/>
      <c r="K657" s="881"/>
      <c r="L657" s="881"/>
      <c r="M657" s="881"/>
      <c r="N657" s="881"/>
    </row>
    <row r="658" ht="15.75" customHeight="1">
      <c r="A658" s="884"/>
      <c r="B658" s="955"/>
      <c r="C658" s="881"/>
      <c r="D658" s="881"/>
      <c r="E658" s="881"/>
      <c r="F658" s="881"/>
      <c r="G658" s="881"/>
      <c r="H658" s="881"/>
      <c r="I658" s="881"/>
      <c r="J658" s="881"/>
      <c r="K658" s="881"/>
      <c r="L658" s="881"/>
      <c r="M658" s="881"/>
      <c r="N658" s="881"/>
    </row>
    <row r="659" ht="15.75" customHeight="1">
      <c r="A659" s="884"/>
      <c r="B659" s="955"/>
      <c r="C659" s="881"/>
      <c r="D659" s="881"/>
      <c r="E659" s="881"/>
      <c r="F659" s="881"/>
      <c r="G659" s="881"/>
      <c r="H659" s="881"/>
      <c r="I659" s="881"/>
      <c r="J659" s="881"/>
      <c r="K659" s="881"/>
      <c r="L659" s="881"/>
      <c r="M659" s="881"/>
      <c r="N659" s="881"/>
    </row>
    <row r="660" ht="15.75" customHeight="1">
      <c r="A660" s="884"/>
      <c r="B660" s="955"/>
      <c r="C660" s="881"/>
      <c r="D660" s="881"/>
      <c r="E660" s="881"/>
      <c r="F660" s="881"/>
      <c r="G660" s="881"/>
      <c r="H660" s="881"/>
      <c r="I660" s="881"/>
      <c r="J660" s="881"/>
      <c r="K660" s="881"/>
      <c r="L660" s="881"/>
      <c r="M660" s="881"/>
      <c r="N660" s="881"/>
    </row>
    <row r="661" ht="15.75" customHeight="1">
      <c r="A661" s="884"/>
      <c r="B661" s="955"/>
      <c r="C661" s="881"/>
      <c r="D661" s="881"/>
      <c r="E661" s="881"/>
      <c r="F661" s="881"/>
      <c r="G661" s="881"/>
      <c r="H661" s="881"/>
      <c r="I661" s="881"/>
      <c r="J661" s="881"/>
      <c r="K661" s="881"/>
      <c r="L661" s="881"/>
      <c r="M661" s="881"/>
      <c r="N661" s="881"/>
    </row>
    <row r="662" ht="15.75" customHeight="1">
      <c r="A662" s="884"/>
      <c r="B662" s="955"/>
      <c r="C662" s="881"/>
      <c r="D662" s="881"/>
      <c r="E662" s="881"/>
      <c r="F662" s="881"/>
      <c r="G662" s="881"/>
      <c r="H662" s="881"/>
      <c r="I662" s="881"/>
      <c r="J662" s="881"/>
      <c r="K662" s="881"/>
      <c r="L662" s="881"/>
      <c r="M662" s="881"/>
      <c r="N662" s="881"/>
    </row>
    <row r="663" ht="15.75" customHeight="1">
      <c r="A663" s="884"/>
      <c r="B663" s="955"/>
      <c r="C663" s="881"/>
      <c r="D663" s="881"/>
      <c r="E663" s="881"/>
      <c r="F663" s="881"/>
      <c r="G663" s="881"/>
      <c r="H663" s="881"/>
      <c r="I663" s="881"/>
      <c r="J663" s="881"/>
      <c r="K663" s="881"/>
      <c r="L663" s="881"/>
      <c r="M663" s="881"/>
      <c r="N663" s="881"/>
    </row>
    <row r="664" ht="15.75" customHeight="1">
      <c r="A664" s="884"/>
      <c r="B664" s="955"/>
      <c r="C664" s="881"/>
      <c r="D664" s="881"/>
      <c r="E664" s="881"/>
      <c r="F664" s="881"/>
      <c r="G664" s="881"/>
      <c r="H664" s="881"/>
      <c r="I664" s="881"/>
      <c r="J664" s="881"/>
      <c r="K664" s="881"/>
      <c r="L664" s="881"/>
      <c r="M664" s="881"/>
      <c r="N664" s="881"/>
    </row>
    <row r="665" ht="15.75" customHeight="1">
      <c r="A665" s="884"/>
      <c r="B665" s="955"/>
      <c r="C665" s="881"/>
      <c r="D665" s="881"/>
      <c r="E665" s="881"/>
      <c r="F665" s="881"/>
      <c r="G665" s="881"/>
      <c r="H665" s="881"/>
      <c r="I665" s="881"/>
      <c r="J665" s="881"/>
      <c r="K665" s="881"/>
      <c r="L665" s="881"/>
      <c r="M665" s="881"/>
      <c r="N665" s="881"/>
    </row>
    <row r="666" ht="15.75" customHeight="1">
      <c r="A666" s="884"/>
      <c r="B666" s="955"/>
      <c r="C666" s="881"/>
      <c r="D666" s="881"/>
      <c r="E666" s="881"/>
      <c r="F666" s="881"/>
      <c r="G666" s="881"/>
      <c r="H666" s="881"/>
      <c r="I666" s="881"/>
      <c r="J666" s="881"/>
      <c r="K666" s="881"/>
      <c r="L666" s="881"/>
      <c r="M666" s="881"/>
      <c r="N666" s="881"/>
    </row>
    <row r="667" ht="15.75" customHeight="1">
      <c r="A667" s="884"/>
      <c r="B667" s="955"/>
      <c r="C667" s="881"/>
      <c r="D667" s="881"/>
      <c r="E667" s="881"/>
      <c r="F667" s="881"/>
      <c r="G667" s="881"/>
      <c r="H667" s="881"/>
      <c r="I667" s="881"/>
      <c r="J667" s="881"/>
      <c r="K667" s="881"/>
      <c r="L667" s="881"/>
      <c r="M667" s="881"/>
      <c r="N667" s="881"/>
    </row>
    <row r="668" ht="15.75" customHeight="1">
      <c r="A668" s="884"/>
      <c r="B668" s="955"/>
      <c r="C668" s="881"/>
      <c r="D668" s="881"/>
      <c r="E668" s="881"/>
      <c r="F668" s="881"/>
      <c r="G668" s="881"/>
      <c r="H668" s="881"/>
      <c r="I668" s="881"/>
      <c r="J668" s="881"/>
      <c r="K668" s="881"/>
      <c r="L668" s="881"/>
      <c r="M668" s="881"/>
      <c r="N668" s="881"/>
    </row>
    <row r="669" ht="15.75" customHeight="1">
      <c r="A669" s="884"/>
      <c r="B669" s="955"/>
      <c r="C669" s="881"/>
      <c r="D669" s="881"/>
      <c r="E669" s="881"/>
      <c r="F669" s="881"/>
      <c r="G669" s="881"/>
      <c r="H669" s="881"/>
      <c r="I669" s="881"/>
      <c r="J669" s="881"/>
      <c r="K669" s="881"/>
      <c r="L669" s="881"/>
      <c r="M669" s="881"/>
      <c r="N669" s="881"/>
    </row>
    <row r="670" ht="15.75" customHeight="1">
      <c r="A670" s="884"/>
      <c r="B670" s="955"/>
      <c r="C670" s="881"/>
      <c r="D670" s="881"/>
      <c r="E670" s="881"/>
      <c r="F670" s="881"/>
      <c r="G670" s="881"/>
      <c r="H670" s="881"/>
      <c r="I670" s="881"/>
      <c r="J670" s="881"/>
      <c r="K670" s="881"/>
      <c r="L670" s="881"/>
      <c r="M670" s="881"/>
      <c r="N670" s="881"/>
    </row>
    <row r="671" ht="15.75" customHeight="1">
      <c r="A671" s="884"/>
      <c r="B671" s="955"/>
      <c r="C671" s="881"/>
      <c r="D671" s="881"/>
      <c r="E671" s="881"/>
      <c r="F671" s="881"/>
      <c r="G671" s="881"/>
      <c r="H671" s="881"/>
      <c r="I671" s="881"/>
      <c r="J671" s="881"/>
      <c r="K671" s="881"/>
      <c r="L671" s="881"/>
      <c r="M671" s="881"/>
      <c r="N671" s="881"/>
    </row>
    <row r="672" ht="15.75" customHeight="1">
      <c r="A672" s="884"/>
      <c r="B672" s="955"/>
      <c r="C672" s="881"/>
      <c r="D672" s="881"/>
      <c r="E672" s="881"/>
      <c r="F672" s="881"/>
      <c r="G672" s="881"/>
      <c r="H672" s="881"/>
      <c r="I672" s="881"/>
      <c r="J672" s="881"/>
      <c r="K672" s="881"/>
      <c r="L672" s="881"/>
      <c r="M672" s="881"/>
      <c r="N672" s="881"/>
    </row>
    <row r="673" ht="15.75" customHeight="1">
      <c r="A673" s="884"/>
      <c r="B673" s="955"/>
      <c r="C673" s="881"/>
      <c r="D673" s="881"/>
      <c r="E673" s="881"/>
      <c r="F673" s="881"/>
      <c r="G673" s="881"/>
      <c r="H673" s="881"/>
      <c r="I673" s="881"/>
      <c r="J673" s="881"/>
      <c r="K673" s="881"/>
      <c r="L673" s="881"/>
      <c r="M673" s="881"/>
      <c r="N673" s="881"/>
    </row>
    <row r="674" ht="15.75" customHeight="1">
      <c r="A674" s="884"/>
      <c r="B674" s="955"/>
      <c r="C674" s="881"/>
      <c r="D674" s="881"/>
      <c r="E674" s="881"/>
      <c r="F674" s="881"/>
      <c r="G674" s="881"/>
      <c r="H674" s="881"/>
      <c r="I674" s="881"/>
      <c r="J674" s="881"/>
      <c r="K674" s="881"/>
      <c r="L674" s="881"/>
      <c r="M674" s="881"/>
      <c r="N674" s="881"/>
    </row>
    <row r="675" ht="15.75" customHeight="1">
      <c r="A675" s="884"/>
      <c r="B675" s="955"/>
      <c r="C675" s="881"/>
      <c r="D675" s="881"/>
      <c r="E675" s="881"/>
      <c r="F675" s="881"/>
      <c r="G675" s="881"/>
      <c r="H675" s="881"/>
      <c r="I675" s="881"/>
      <c r="J675" s="881"/>
      <c r="K675" s="881"/>
      <c r="L675" s="881"/>
      <c r="M675" s="881"/>
      <c r="N675" s="881"/>
    </row>
    <row r="676" ht="15.75" customHeight="1">
      <c r="A676" s="884"/>
      <c r="B676" s="955"/>
      <c r="C676" s="881"/>
      <c r="D676" s="881"/>
      <c r="E676" s="881"/>
      <c r="F676" s="881"/>
      <c r="G676" s="881"/>
      <c r="H676" s="881"/>
      <c r="I676" s="881"/>
      <c r="J676" s="881"/>
      <c r="K676" s="881"/>
      <c r="L676" s="881"/>
      <c r="M676" s="881"/>
      <c r="N676" s="881"/>
    </row>
    <row r="677" ht="15.75" customHeight="1">
      <c r="A677" s="884"/>
      <c r="B677" s="955"/>
      <c r="C677" s="881"/>
      <c r="D677" s="881"/>
      <c r="E677" s="881"/>
      <c r="F677" s="881"/>
      <c r="G677" s="881"/>
      <c r="H677" s="881"/>
      <c r="I677" s="881"/>
      <c r="J677" s="881"/>
      <c r="K677" s="881"/>
      <c r="L677" s="881"/>
      <c r="M677" s="881"/>
      <c r="N677" s="881"/>
    </row>
    <row r="678" ht="15.75" customHeight="1">
      <c r="A678" s="884"/>
      <c r="B678" s="955"/>
      <c r="C678" s="881"/>
      <c r="D678" s="881"/>
      <c r="E678" s="881"/>
      <c r="F678" s="881"/>
      <c r="G678" s="881"/>
      <c r="H678" s="881"/>
      <c r="I678" s="881"/>
      <c r="J678" s="881"/>
      <c r="K678" s="881"/>
      <c r="L678" s="881"/>
      <c r="M678" s="881"/>
      <c r="N678" s="881"/>
    </row>
    <row r="679" ht="15.75" customHeight="1">
      <c r="A679" s="884"/>
      <c r="B679" s="955"/>
      <c r="C679" s="881"/>
      <c r="D679" s="881"/>
      <c r="E679" s="881"/>
      <c r="F679" s="881"/>
      <c r="G679" s="881"/>
      <c r="H679" s="881"/>
      <c r="I679" s="881"/>
      <c r="J679" s="881"/>
      <c r="K679" s="881"/>
      <c r="L679" s="881"/>
      <c r="M679" s="881"/>
      <c r="N679" s="881"/>
    </row>
    <row r="680" ht="15.75" customHeight="1">
      <c r="A680" s="884"/>
      <c r="B680" s="955"/>
      <c r="C680" s="881"/>
      <c r="D680" s="881"/>
      <c r="E680" s="881"/>
      <c r="F680" s="881"/>
      <c r="G680" s="881"/>
      <c r="H680" s="881"/>
      <c r="I680" s="881"/>
      <c r="J680" s="881"/>
      <c r="K680" s="881"/>
      <c r="L680" s="881"/>
      <c r="M680" s="881"/>
      <c r="N680" s="881"/>
    </row>
    <row r="681" ht="15.75" customHeight="1">
      <c r="A681" s="884"/>
      <c r="B681" s="955"/>
      <c r="C681" s="881"/>
      <c r="D681" s="881"/>
      <c r="E681" s="881"/>
      <c r="F681" s="881"/>
      <c r="G681" s="881"/>
      <c r="H681" s="881"/>
      <c r="I681" s="881"/>
      <c r="J681" s="881"/>
      <c r="K681" s="881"/>
      <c r="L681" s="881"/>
      <c r="M681" s="881"/>
      <c r="N681" s="881"/>
    </row>
    <row r="682" ht="15.75" customHeight="1">
      <c r="A682" s="884"/>
      <c r="B682" s="955"/>
      <c r="C682" s="881"/>
      <c r="D682" s="881"/>
      <c r="E682" s="881"/>
      <c r="F682" s="881"/>
      <c r="G682" s="881"/>
      <c r="H682" s="881"/>
      <c r="I682" s="881"/>
      <c r="J682" s="881"/>
      <c r="K682" s="881"/>
      <c r="L682" s="881"/>
      <c r="M682" s="881"/>
      <c r="N682" s="881"/>
    </row>
    <row r="683" ht="15.75" customHeight="1">
      <c r="A683" s="884"/>
      <c r="B683" s="955"/>
      <c r="C683" s="881"/>
      <c r="D683" s="881"/>
      <c r="E683" s="881"/>
      <c r="F683" s="881"/>
      <c r="G683" s="881"/>
      <c r="H683" s="881"/>
      <c r="I683" s="881"/>
      <c r="J683" s="881"/>
      <c r="K683" s="881"/>
      <c r="L683" s="881"/>
      <c r="M683" s="881"/>
      <c r="N683" s="881"/>
    </row>
    <row r="684" ht="15.75" customHeight="1">
      <c r="A684" s="884"/>
      <c r="B684" s="955"/>
      <c r="C684" s="881"/>
      <c r="D684" s="881"/>
      <c r="E684" s="881"/>
      <c r="F684" s="881"/>
      <c r="G684" s="881"/>
      <c r="H684" s="881"/>
      <c r="I684" s="881"/>
      <c r="J684" s="881"/>
      <c r="K684" s="881"/>
      <c r="L684" s="881"/>
      <c r="M684" s="881"/>
      <c r="N684" s="881"/>
    </row>
    <row r="685" ht="15.75" customHeight="1">
      <c r="A685" s="884"/>
      <c r="B685" s="955"/>
      <c r="C685" s="881"/>
      <c r="D685" s="881"/>
      <c r="E685" s="881"/>
      <c r="F685" s="881"/>
      <c r="G685" s="881"/>
      <c r="H685" s="881"/>
      <c r="I685" s="881"/>
      <c r="J685" s="881"/>
      <c r="K685" s="881"/>
      <c r="L685" s="881"/>
      <c r="M685" s="881"/>
      <c r="N685" s="881"/>
    </row>
    <row r="686" ht="15.75" customHeight="1">
      <c r="A686" s="884"/>
      <c r="B686" s="955"/>
      <c r="C686" s="881"/>
      <c r="D686" s="881"/>
      <c r="E686" s="881"/>
      <c r="F686" s="881"/>
      <c r="G686" s="881"/>
      <c r="H686" s="881"/>
      <c r="I686" s="881"/>
      <c r="J686" s="881"/>
      <c r="K686" s="881"/>
      <c r="L686" s="881"/>
      <c r="M686" s="881"/>
      <c r="N686" s="881"/>
    </row>
    <row r="687" ht="15.75" customHeight="1">
      <c r="A687" s="884"/>
      <c r="B687" s="955"/>
      <c r="C687" s="881"/>
      <c r="D687" s="881"/>
      <c r="E687" s="881"/>
      <c r="F687" s="881"/>
      <c r="G687" s="881"/>
      <c r="H687" s="881"/>
      <c r="I687" s="881"/>
      <c r="J687" s="881"/>
      <c r="K687" s="881"/>
      <c r="L687" s="881"/>
      <c r="M687" s="881"/>
      <c r="N687" s="881"/>
    </row>
    <row r="688" ht="15.75" customHeight="1">
      <c r="A688" s="884"/>
      <c r="B688" s="955"/>
      <c r="C688" s="881"/>
      <c r="D688" s="881"/>
      <c r="E688" s="881"/>
      <c r="F688" s="881"/>
      <c r="G688" s="881"/>
      <c r="H688" s="881"/>
      <c r="I688" s="881"/>
      <c r="J688" s="881"/>
      <c r="K688" s="881"/>
      <c r="L688" s="881"/>
      <c r="M688" s="881"/>
      <c r="N688" s="881"/>
    </row>
    <row r="689" ht="15.75" customHeight="1">
      <c r="A689" s="884"/>
      <c r="B689" s="955"/>
      <c r="C689" s="881"/>
      <c r="D689" s="881"/>
      <c r="E689" s="881"/>
      <c r="F689" s="881"/>
      <c r="G689" s="881"/>
      <c r="H689" s="881"/>
      <c r="I689" s="881"/>
      <c r="J689" s="881"/>
      <c r="K689" s="881"/>
      <c r="L689" s="881"/>
      <c r="M689" s="881"/>
      <c r="N689" s="881"/>
    </row>
    <row r="690" ht="15.75" customHeight="1">
      <c r="A690" s="884"/>
      <c r="B690" s="955"/>
      <c r="C690" s="881"/>
      <c r="D690" s="881"/>
      <c r="E690" s="881"/>
      <c r="F690" s="881"/>
      <c r="G690" s="881"/>
      <c r="H690" s="881"/>
      <c r="I690" s="881"/>
      <c r="J690" s="881"/>
      <c r="K690" s="881"/>
      <c r="L690" s="881"/>
      <c r="M690" s="881"/>
      <c r="N690" s="881"/>
    </row>
    <row r="691" ht="15.75" customHeight="1">
      <c r="A691" s="884"/>
      <c r="B691" s="955"/>
      <c r="C691" s="881"/>
      <c r="D691" s="881"/>
      <c r="E691" s="881"/>
      <c r="F691" s="881"/>
      <c r="G691" s="881"/>
      <c r="H691" s="881"/>
      <c r="I691" s="881"/>
      <c r="J691" s="881"/>
      <c r="K691" s="881"/>
      <c r="L691" s="881"/>
      <c r="M691" s="881"/>
      <c r="N691" s="881"/>
    </row>
    <row r="692" ht="15.75" customHeight="1">
      <c r="A692" s="884"/>
      <c r="B692" s="955"/>
      <c r="C692" s="881"/>
      <c r="D692" s="881"/>
      <c r="E692" s="881"/>
      <c r="F692" s="881"/>
      <c r="G692" s="881"/>
      <c r="H692" s="881"/>
      <c r="I692" s="881"/>
      <c r="J692" s="881"/>
      <c r="K692" s="881"/>
      <c r="L692" s="881"/>
      <c r="M692" s="881"/>
      <c r="N692" s="881"/>
    </row>
    <row r="693" ht="15.75" customHeight="1">
      <c r="A693" s="884"/>
      <c r="B693" s="955"/>
      <c r="C693" s="881"/>
      <c r="D693" s="881"/>
      <c r="E693" s="881"/>
      <c r="F693" s="881"/>
      <c r="G693" s="881"/>
      <c r="H693" s="881"/>
      <c r="I693" s="881"/>
      <c r="J693" s="881"/>
      <c r="K693" s="881"/>
      <c r="L693" s="881"/>
      <c r="M693" s="881"/>
      <c r="N693" s="881"/>
    </row>
    <row r="694" ht="15.75" customHeight="1">
      <c r="A694" s="884"/>
      <c r="B694" s="955"/>
      <c r="C694" s="881"/>
      <c r="D694" s="881"/>
      <c r="E694" s="881"/>
      <c r="F694" s="881"/>
      <c r="G694" s="881"/>
      <c r="H694" s="881"/>
      <c r="I694" s="881"/>
      <c r="J694" s="881"/>
      <c r="K694" s="881"/>
      <c r="L694" s="881"/>
      <c r="M694" s="881"/>
      <c r="N694" s="881"/>
    </row>
    <row r="695" ht="15.75" customHeight="1">
      <c r="A695" s="884"/>
      <c r="B695" s="955"/>
      <c r="C695" s="881"/>
      <c r="D695" s="881"/>
      <c r="E695" s="881"/>
      <c r="F695" s="881"/>
      <c r="G695" s="881"/>
      <c r="H695" s="881"/>
      <c r="I695" s="881"/>
      <c r="J695" s="881"/>
      <c r="K695" s="881"/>
      <c r="L695" s="881"/>
      <c r="M695" s="881"/>
      <c r="N695" s="881"/>
    </row>
    <row r="696" ht="15.75" customHeight="1">
      <c r="A696" s="884"/>
      <c r="B696" s="955"/>
      <c r="C696" s="881"/>
      <c r="D696" s="881"/>
      <c r="E696" s="881"/>
      <c r="F696" s="881"/>
      <c r="G696" s="881"/>
      <c r="H696" s="881"/>
      <c r="I696" s="881"/>
      <c r="J696" s="881"/>
      <c r="K696" s="881"/>
      <c r="L696" s="881"/>
      <c r="M696" s="881"/>
      <c r="N696" s="881"/>
    </row>
    <row r="697" ht="15.75" customHeight="1">
      <c r="A697" s="884"/>
      <c r="B697" s="955"/>
      <c r="C697" s="881"/>
      <c r="D697" s="881"/>
      <c r="E697" s="881"/>
      <c r="F697" s="881"/>
      <c r="G697" s="881"/>
      <c r="H697" s="881"/>
      <c r="I697" s="881"/>
      <c r="J697" s="881"/>
      <c r="K697" s="881"/>
      <c r="L697" s="881"/>
      <c r="M697" s="881"/>
      <c r="N697" s="881"/>
    </row>
    <row r="698" ht="15.75" customHeight="1">
      <c r="A698" s="884"/>
      <c r="B698" s="955"/>
      <c r="C698" s="881"/>
      <c r="D698" s="881"/>
      <c r="E698" s="881"/>
      <c r="F698" s="881"/>
      <c r="G698" s="881"/>
      <c r="H698" s="881"/>
      <c r="I698" s="881"/>
      <c r="J698" s="881"/>
      <c r="K698" s="881"/>
      <c r="L698" s="881"/>
      <c r="M698" s="881"/>
      <c r="N698" s="881"/>
    </row>
    <row r="699" ht="15.75" customHeight="1">
      <c r="A699" s="884"/>
      <c r="B699" s="955"/>
      <c r="C699" s="881"/>
      <c r="D699" s="881"/>
      <c r="E699" s="881"/>
      <c r="F699" s="881"/>
      <c r="G699" s="881"/>
      <c r="H699" s="881"/>
      <c r="I699" s="881"/>
      <c r="J699" s="881"/>
      <c r="K699" s="881"/>
      <c r="L699" s="881"/>
      <c r="M699" s="881"/>
      <c r="N699" s="881"/>
    </row>
    <row r="700" ht="15.75" customHeight="1">
      <c r="A700" s="884"/>
      <c r="B700" s="955"/>
      <c r="C700" s="881"/>
      <c r="D700" s="881"/>
      <c r="E700" s="881"/>
      <c r="F700" s="881"/>
      <c r="G700" s="881"/>
      <c r="H700" s="881"/>
      <c r="I700" s="881"/>
      <c r="J700" s="881"/>
      <c r="K700" s="881"/>
      <c r="L700" s="881"/>
      <c r="M700" s="881"/>
      <c r="N700" s="881"/>
    </row>
    <row r="701" ht="15.75" customHeight="1">
      <c r="A701" s="884"/>
      <c r="B701" s="955"/>
      <c r="C701" s="881"/>
      <c r="D701" s="881"/>
      <c r="E701" s="881"/>
      <c r="F701" s="881"/>
      <c r="G701" s="881"/>
      <c r="H701" s="881"/>
      <c r="I701" s="881"/>
      <c r="J701" s="881"/>
      <c r="K701" s="881"/>
      <c r="L701" s="881"/>
      <c r="M701" s="881"/>
      <c r="N701" s="881"/>
    </row>
    <row r="702" ht="15.75" customHeight="1">
      <c r="A702" s="884"/>
      <c r="B702" s="955"/>
      <c r="C702" s="881"/>
      <c r="D702" s="881"/>
      <c r="E702" s="881"/>
      <c r="F702" s="881"/>
      <c r="G702" s="881"/>
      <c r="H702" s="881"/>
      <c r="I702" s="881"/>
      <c r="J702" s="881"/>
      <c r="K702" s="881"/>
      <c r="L702" s="881"/>
      <c r="M702" s="881"/>
      <c r="N702" s="881"/>
    </row>
    <row r="703" ht="15.75" customHeight="1">
      <c r="A703" s="884"/>
      <c r="B703" s="955"/>
      <c r="C703" s="881"/>
      <c r="D703" s="881"/>
      <c r="E703" s="881"/>
      <c r="F703" s="881"/>
      <c r="G703" s="881"/>
      <c r="H703" s="881"/>
      <c r="I703" s="881"/>
      <c r="J703" s="881"/>
      <c r="K703" s="881"/>
      <c r="L703" s="881"/>
      <c r="M703" s="881"/>
      <c r="N703" s="881"/>
    </row>
    <row r="704" ht="15.75" customHeight="1">
      <c r="A704" s="884"/>
      <c r="B704" s="955"/>
      <c r="C704" s="881"/>
      <c r="D704" s="881"/>
      <c r="E704" s="881"/>
      <c r="F704" s="881"/>
      <c r="G704" s="881"/>
      <c r="H704" s="881"/>
      <c r="I704" s="881"/>
      <c r="J704" s="881"/>
      <c r="K704" s="881"/>
      <c r="L704" s="881"/>
      <c r="M704" s="881"/>
      <c r="N704" s="881"/>
    </row>
    <row r="705" ht="15.75" customHeight="1">
      <c r="A705" s="884"/>
      <c r="B705" s="955"/>
      <c r="C705" s="881"/>
      <c r="D705" s="881"/>
      <c r="E705" s="881"/>
      <c r="F705" s="881"/>
      <c r="G705" s="881"/>
      <c r="H705" s="881"/>
      <c r="I705" s="881"/>
      <c r="J705" s="881"/>
      <c r="K705" s="881"/>
      <c r="L705" s="881"/>
      <c r="M705" s="881"/>
      <c r="N705" s="881"/>
    </row>
    <row r="706" ht="15.75" customHeight="1">
      <c r="A706" s="884"/>
      <c r="B706" s="955"/>
      <c r="C706" s="881"/>
      <c r="D706" s="881"/>
      <c r="E706" s="881"/>
      <c r="F706" s="881"/>
      <c r="G706" s="881"/>
      <c r="H706" s="881"/>
      <c r="I706" s="881"/>
      <c r="J706" s="881"/>
      <c r="K706" s="881"/>
      <c r="L706" s="881"/>
      <c r="M706" s="881"/>
      <c r="N706" s="881"/>
    </row>
    <row r="707" ht="15.75" customHeight="1">
      <c r="A707" s="884"/>
      <c r="B707" s="955"/>
      <c r="C707" s="881"/>
      <c r="D707" s="881"/>
      <c r="E707" s="881"/>
      <c r="F707" s="881"/>
      <c r="G707" s="881"/>
      <c r="H707" s="881"/>
      <c r="I707" s="881"/>
      <c r="J707" s="881"/>
      <c r="K707" s="881"/>
      <c r="L707" s="881"/>
      <c r="M707" s="881"/>
      <c r="N707" s="881"/>
    </row>
    <row r="708" ht="15.75" customHeight="1">
      <c r="A708" s="884"/>
      <c r="B708" s="955"/>
      <c r="C708" s="881"/>
      <c r="D708" s="881"/>
      <c r="E708" s="881"/>
      <c r="F708" s="881"/>
      <c r="G708" s="881"/>
      <c r="H708" s="881"/>
      <c r="I708" s="881"/>
      <c r="J708" s="881"/>
      <c r="K708" s="881"/>
      <c r="L708" s="881"/>
      <c r="M708" s="881"/>
      <c r="N708" s="881"/>
    </row>
    <row r="709" ht="15.75" customHeight="1">
      <c r="A709" s="884"/>
      <c r="B709" s="955"/>
      <c r="C709" s="881"/>
      <c r="D709" s="881"/>
      <c r="E709" s="881"/>
      <c r="F709" s="881"/>
      <c r="G709" s="881"/>
      <c r="H709" s="881"/>
      <c r="I709" s="881"/>
      <c r="J709" s="881"/>
      <c r="K709" s="881"/>
      <c r="L709" s="881"/>
      <c r="M709" s="881"/>
      <c r="N709" s="881"/>
    </row>
    <row r="710" ht="15.75" customHeight="1">
      <c r="A710" s="884"/>
      <c r="B710" s="955"/>
      <c r="C710" s="881"/>
      <c r="D710" s="881"/>
      <c r="E710" s="881"/>
      <c r="F710" s="881"/>
      <c r="G710" s="881"/>
      <c r="H710" s="881"/>
      <c r="I710" s="881"/>
      <c r="J710" s="881"/>
      <c r="K710" s="881"/>
      <c r="L710" s="881"/>
      <c r="M710" s="881"/>
      <c r="N710" s="881"/>
    </row>
    <row r="711" ht="15.75" customHeight="1">
      <c r="A711" s="884"/>
      <c r="B711" s="955"/>
      <c r="C711" s="881"/>
      <c r="D711" s="881"/>
      <c r="E711" s="881"/>
      <c r="F711" s="881"/>
      <c r="G711" s="881"/>
      <c r="H711" s="881"/>
      <c r="I711" s="881"/>
      <c r="J711" s="881"/>
      <c r="K711" s="881"/>
      <c r="L711" s="881"/>
      <c r="M711" s="881"/>
      <c r="N711" s="881"/>
    </row>
    <row r="712" ht="15.75" customHeight="1">
      <c r="A712" s="884"/>
      <c r="B712" s="955"/>
      <c r="C712" s="881"/>
      <c r="D712" s="881"/>
      <c r="E712" s="881"/>
      <c r="F712" s="881"/>
      <c r="G712" s="881"/>
      <c r="H712" s="881"/>
      <c r="I712" s="881"/>
      <c r="J712" s="881"/>
      <c r="K712" s="881"/>
      <c r="L712" s="881"/>
      <c r="M712" s="881"/>
      <c r="N712" s="881"/>
    </row>
    <row r="713" ht="15.75" customHeight="1">
      <c r="A713" s="884"/>
      <c r="B713" s="955"/>
      <c r="C713" s="881"/>
      <c r="D713" s="881"/>
      <c r="E713" s="881"/>
      <c r="F713" s="881"/>
      <c r="G713" s="881"/>
      <c r="H713" s="881"/>
      <c r="I713" s="881"/>
      <c r="J713" s="881"/>
      <c r="K713" s="881"/>
      <c r="L713" s="881"/>
      <c r="M713" s="881"/>
      <c r="N713" s="881"/>
    </row>
    <row r="714" ht="15.75" customHeight="1">
      <c r="A714" s="884"/>
      <c r="B714" s="955"/>
      <c r="C714" s="881"/>
      <c r="D714" s="881"/>
      <c r="E714" s="881"/>
      <c r="F714" s="881"/>
      <c r="G714" s="881"/>
      <c r="H714" s="881"/>
      <c r="I714" s="881"/>
      <c r="J714" s="881"/>
      <c r="K714" s="881"/>
      <c r="L714" s="881"/>
      <c r="M714" s="881"/>
      <c r="N714" s="881"/>
    </row>
    <row r="715" ht="15.75" customHeight="1">
      <c r="A715" s="884"/>
      <c r="B715" s="955"/>
      <c r="C715" s="881"/>
      <c r="D715" s="881"/>
      <c r="E715" s="881"/>
      <c r="F715" s="881"/>
      <c r="G715" s="881"/>
      <c r="H715" s="881"/>
      <c r="I715" s="881"/>
      <c r="J715" s="881"/>
      <c r="K715" s="881"/>
      <c r="L715" s="881"/>
      <c r="M715" s="881"/>
      <c r="N715" s="881"/>
    </row>
    <row r="716" ht="15.75" customHeight="1">
      <c r="A716" s="884"/>
      <c r="B716" s="955"/>
      <c r="C716" s="881"/>
      <c r="D716" s="881"/>
      <c r="E716" s="881"/>
      <c r="F716" s="881"/>
      <c r="G716" s="881"/>
      <c r="H716" s="881"/>
      <c r="I716" s="881"/>
      <c r="J716" s="881"/>
      <c r="K716" s="881"/>
      <c r="L716" s="881"/>
      <c r="M716" s="881"/>
      <c r="N716" s="881"/>
    </row>
    <row r="717" ht="15.75" customHeight="1">
      <c r="A717" s="884"/>
      <c r="B717" s="955"/>
      <c r="C717" s="881"/>
      <c r="D717" s="881"/>
      <c r="E717" s="881"/>
      <c r="F717" s="881"/>
      <c r="G717" s="881"/>
      <c r="H717" s="881"/>
      <c r="I717" s="881"/>
      <c r="J717" s="881"/>
      <c r="K717" s="881"/>
      <c r="L717" s="881"/>
      <c r="M717" s="881"/>
      <c r="N717" s="881"/>
    </row>
    <row r="718" ht="15.75" customHeight="1">
      <c r="A718" s="884"/>
      <c r="B718" s="955"/>
      <c r="C718" s="881"/>
      <c r="D718" s="881"/>
      <c r="E718" s="881"/>
      <c r="F718" s="881"/>
      <c r="G718" s="881"/>
      <c r="H718" s="881"/>
      <c r="I718" s="881"/>
      <c r="J718" s="881"/>
      <c r="K718" s="881"/>
      <c r="L718" s="881"/>
      <c r="M718" s="881"/>
      <c r="N718" s="881"/>
    </row>
    <row r="719" ht="15.75" customHeight="1">
      <c r="A719" s="884"/>
      <c r="B719" s="955"/>
      <c r="C719" s="881"/>
      <c r="D719" s="881"/>
      <c r="E719" s="881"/>
      <c r="F719" s="881"/>
      <c r="G719" s="881"/>
      <c r="H719" s="881"/>
      <c r="I719" s="881"/>
      <c r="J719" s="881"/>
      <c r="K719" s="881"/>
      <c r="L719" s="881"/>
      <c r="M719" s="881"/>
      <c r="N719" s="881"/>
    </row>
    <row r="720" ht="15.75" customHeight="1">
      <c r="A720" s="884"/>
      <c r="B720" s="955"/>
      <c r="C720" s="881"/>
      <c r="D720" s="881"/>
      <c r="E720" s="881"/>
      <c r="F720" s="881"/>
      <c r="G720" s="881"/>
      <c r="H720" s="881"/>
      <c r="I720" s="881"/>
      <c r="J720" s="881"/>
      <c r="K720" s="881"/>
      <c r="L720" s="881"/>
      <c r="M720" s="881"/>
      <c r="N720" s="881"/>
    </row>
    <row r="721" ht="15.75" customHeight="1">
      <c r="A721" s="884"/>
      <c r="B721" s="955"/>
      <c r="C721" s="881"/>
      <c r="D721" s="881"/>
      <c r="E721" s="881"/>
      <c r="F721" s="881"/>
      <c r="G721" s="881"/>
      <c r="H721" s="881"/>
      <c r="I721" s="881"/>
      <c r="J721" s="881"/>
      <c r="K721" s="881"/>
      <c r="L721" s="881"/>
      <c r="M721" s="881"/>
      <c r="N721" s="881"/>
    </row>
    <row r="722" ht="15.75" customHeight="1">
      <c r="A722" s="884"/>
      <c r="B722" s="955"/>
      <c r="C722" s="881"/>
      <c r="D722" s="881"/>
      <c r="E722" s="881"/>
      <c r="F722" s="881"/>
      <c r="G722" s="881"/>
      <c r="H722" s="881"/>
      <c r="I722" s="881"/>
      <c r="J722" s="881"/>
      <c r="K722" s="881"/>
      <c r="L722" s="881"/>
      <c r="M722" s="881"/>
      <c r="N722" s="881"/>
    </row>
    <row r="723" ht="15.75" customHeight="1">
      <c r="A723" s="884"/>
      <c r="B723" s="955"/>
      <c r="C723" s="881"/>
      <c r="D723" s="881"/>
      <c r="E723" s="881"/>
      <c r="F723" s="881"/>
      <c r="G723" s="881"/>
      <c r="H723" s="881"/>
      <c r="I723" s="881"/>
      <c r="J723" s="881"/>
      <c r="K723" s="881"/>
      <c r="L723" s="881"/>
      <c r="M723" s="881"/>
      <c r="N723" s="881"/>
    </row>
    <row r="724" ht="15.75" customHeight="1">
      <c r="A724" s="884"/>
      <c r="B724" s="955"/>
      <c r="C724" s="881"/>
      <c r="D724" s="881"/>
      <c r="E724" s="881"/>
      <c r="F724" s="881"/>
      <c r="G724" s="881"/>
      <c r="H724" s="881"/>
      <c r="I724" s="881"/>
      <c r="J724" s="881"/>
      <c r="K724" s="881"/>
      <c r="L724" s="881"/>
      <c r="M724" s="881"/>
      <c r="N724" s="881"/>
    </row>
    <row r="725" ht="15.75" customHeight="1">
      <c r="A725" s="884"/>
      <c r="B725" s="955"/>
      <c r="C725" s="881"/>
      <c r="D725" s="881"/>
      <c r="E725" s="881"/>
      <c r="F725" s="881"/>
      <c r="G725" s="881"/>
      <c r="H725" s="881"/>
      <c r="I725" s="881"/>
      <c r="J725" s="881"/>
      <c r="K725" s="881"/>
      <c r="L725" s="881"/>
      <c r="M725" s="881"/>
      <c r="N725" s="881"/>
    </row>
    <row r="726" ht="15.75" customHeight="1">
      <c r="A726" s="884"/>
      <c r="B726" s="955"/>
      <c r="C726" s="881"/>
      <c r="D726" s="881"/>
      <c r="E726" s="881"/>
      <c r="F726" s="881"/>
      <c r="G726" s="881"/>
      <c r="H726" s="881"/>
      <c r="I726" s="881"/>
      <c r="J726" s="881"/>
      <c r="K726" s="881"/>
      <c r="L726" s="881"/>
      <c r="M726" s="881"/>
      <c r="N726" s="881"/>
    </row>
    <row r="727" ht="15.75" customHeight="1">
      <c r="A727" s="884"/>
      <c r="B727" s="955"/>
      <c r="C727" s="881"/>
      <c r="D727" s="881"/>
      <c r="E727" s="881"/>
      <c r="F727" s="881"/>
      <c r="G727" s="881"/>
      <c r="H727" s="881"/>
      <c r="I727" s="881"/>
      <c r="J727" s="881"/>
      <c r="K727" s="881"/>
      <c r="L727" s="881"/>
      <c r="M727" s="881"/>
      <c r="N727" s="881"/>
    </row>
    <row r="728" ht="15.75" customHeight="1">
      <c r="A728" s="884"/>
      <c r="B728" s="955"/>
      <c r="C728" s="881"/>
      <c r="D728" s="881"/>
      <c r="E728" s="881"/>
      <c r="F728" s="881"/>
      <c r="G728" s="881"/>
      <c r="H728" s="881"/>
      <c r="I728" s="881"/>
      <c r="J728" s="881"/>
      <c r="K728" s="881"/>
      <c r="L728" s="881"/>
      <c r="M728" s="881"/>
      <c r="N728" s="881"/>
    </row>
    <row r="729" ht="15.75" customHeight="1">
      <c r="A729" s="884"/>
      <c r="B729" s="955"/>
      <c r="C729" s="881"/>
      <c r="D729" s="881"/>
      <c r="E729" s="881"/>
      <c r="F729" s="881"/>
      <c r="G729" s="881"/>
      <c r="H729" s="881"/>
      <c r="I729" s="881"/>
      <c r="J729" s="881"/>
      <c r="K729" s="881"/>
      <c r="L729" s="881"/>
      <c r="M729" s="881"/>
      <c r="N729" s="881"/>
    </row>
    <row r="730" ht="15.75" customHeight="1">
      <c r="A730" s="884"/>
      <c r="B730" s="955"/>
      <c r="C730" s="881"/>
      <c r="D730" s="881"/>
      <c r="E730" s="881"/>
      <c r="F730" s="881"/>
      <c r="G730" s="881"/>
      <c r="H730" s="881"/>
      <c r="I730" s="881"/>
      <c r="J730" s="881"/>
      <c r="K730" s="881"/>
      <c r="L730" s="881"/>
      <c r="M730" s="881"/>
      <c r="N730" s="881"/>
    </row>
    <row r="731" ht="15.75" customHeight="1">
      <c r="A731" s="884"/>
      <c r="B731" s="955"/>
      <c r="C731" s="881"/>
      <c r="D731" s="881"/>
      <c r="E731" s="881"/>
      <c r="F731" s="881"/>
      <c r="G731" s="881"/>
      <c r="H731" s="881"/>
      <c r="I731" s="881"/>
      <c r="J731" s="881"/>
      <c r="K731" s="881"/>
      <c r="L731" s="881"/>
      <c r="M731" s="881"/>
      <c r="N731" s="881"/>
    </row>
    <row r="732" ht="15.75" customHeight="1">
      <c r="A732" s="884"/>
      <c r="B732" s="955"/>
      <c r="C732" s="881"/>
      <c r="D732" s="881"/>
      <c r="E732" s="881"/>
      <c r="F732" s="881"/>
      <c r="G732" s="881"/>
      <c r="H732" s="881"/>
      <c r="I732" s="881"/>
      <c r="J732" s="881"/>
      <c r="K732" s="881"/>
      <c r="L732" s="881"/>
      <c r="M732" s="881"/>
      <c r="N732" s="881"/>
    </row>
    <row r="733" ht="15.75" customHeight="1">
      <c r="A733" s="884"/>
      <c r="B733" s="955"/>
      <c r="C733" s="881"/>
      <c r="D733" s="881"/>
      <c r="E733" s="881"/>
      <c r="F733" s="881"/>
      <c r="G733" s="881"/>
      <c r="H733" s="881"/>
      <c r="I733" s="881"/>
      <c r="J733" s="881"/>
      <c r="K733" s="881"/>
      <c r="L733" s="881"/>
      <c r="M733" s="881"/>
      <c r="N733" s="881"/>
    </row>
    <row r="734" ht="15.75" customHeight="1">
      <c r="A734" s="884"/>
      <c r="B734" s="955"/>
      <c r="C734" s="881"/>
      <c r="D734" s="881"/>
      <c r="E734" s="881"/>
      <c r="F734" s="881"/>
      <c r="G734" s="881"/>
      <c r="H734" s="881"/>
      <c r="I734" s="881"/>
      <c r="J734" s="881"/>
      <c r="K734" s="881"/>
      <c r="L734" s="881"/>
      <c r="M734" s="881"/>
      <c r="N734" s="881"/>
    </row>
    <row r="735" ht="15.75" customHeight="1">
      <c r="A735" s="884"/>
      <c r="B735" s="955"/>
      <c r="C735" s="881"/>
      <c r="D735" s="881"/>
      <c r="E735" s="881"/>
      <c r="F735" s="881"/>
      <c r="G735" s="881"/>
      <c r="H735" s="881"/>
      <c r="I735" s="881"/>
      <c r="J735" s="881"/>
      <c r="K735" s="881"/>
      <c r="L735" s="881"/>
      <c r="M735" s="881"/>
      <c r="N735" s="881"/>
    </row>
    <row r="736" ht="15.75" customHeight="1">
      <c r="A736" s="884"/>
      <c r="B736" s="955"/>
      <c r="C736" s="881"/>
      <c r="D736" s="881"/>
      <c r="E736" s="881"/>
      <c r="F736" s="881"/>
      <c r="G736" s="881"/>
      <c r="H736" s="881"/>
      <c r="I736" s="881"/>
      <c r="J736" s="881"/>
      <c r="K736" s="881"/>
      <c r="L736" s="881"/>
      <c r="M736" s="881"/>
      <c r="N736" s="881"/>
    </row>
    <row r="737" ht="15.75" customHeight="1">
      <c r="A737" s="884"/>
      <c r="B737" s="955"/>
      <c r="C737" s="881"/>
      <c r="D737" s="881"/>
      <c r="E737" s="881"/>
      <c r="F737" s="881"/>
      <c r="G737" s="881"/>
      <c r="H737" s="881"/>
      <c r="I737" s="881"/>
      <c r="J737" s="881"/>
      <c r="K737" s="881"/>
      <c r="L737" s="881"/>
      <c r="M737" s="881"/>
      <c r="N737" s="881"/>
    </row>
    <row r="738" ht="15.75" customHeight="1">
      <c r="A738" s="884"/>
      <c r="B738" s="955"/>
      <c r="C738" s="881"/>
      <c r="D738" s="881"/>
      <c r="E738" s="881"/>
      <c r="F738" s="881"/>
      <c r="G738" s="881"/>
      <c r="H738" s="881"/>
      <c r="I738" s="881"/>
      <c r="J738" s="881"/>
      <c r="K738" s="881"/>
      <c r="L738" s="881"/>
      <c r="M738" s="881"/>
      <c r="N738" s="881"/>
    </row>
    <row r="739" ht="15.75" customHeight="1">
      <c r="A739" s="884"/>
      <c r="B739" s="955"/>
      <c r="C739" s="881"/>
      <c r="D739" s="881"/>
      <c r="E739" s="881"/>
      <c r="F739" s="881"/>
      <c r="G739" s="881"/>
      <c r="H739" s="881"/>
      <c r="I739" s="881"/>
      <c r="J739" s="881"/>
      <c r="K739" s="881"/>
      <c r="L739" s="881"/>
      <c r="M739" s="881"/>
      <c r="N739" s="881"/>
    </row>
    <row r="740" ht="15.75" customHeight="1">
      <c r="A740" s="884"/>
      <c r="B740" s="955"/>
      <c r="C740" s="881"/>
      <c r="D740" s="881"/>
      <c r="E740" s="881"/>
      <c r="F740" s="881"/>
      <c r="G740" s="881"/>
      <c r="H740" s="881"/>
      <c r="I740" s="881"/>
      <c r="J740" s="881"/>
      <c r="K740" s="881"/>
      <c r="L740" s="881"/>
      <c r="M740" s="881"/>
      <c r="N740" s="881"/>
    </row>
    <row r="741" ht="15.75" customHeight="1">
      <c r="A741" s="884"/>
      <c r="B741" s="955"/>
      <c r="C741" s="881"/>
      <c r="D741" s="881"/>
      <c r="E741" s="881"/>
      <c r="F741" s="881"/>
      <c r="G741" s="881"/>
      <c r="H741" s="881"/>
      <c r="I741" s="881"/>
      <c r="J741" s="881"/>
      <c r="K741" s="881"/>
      <c r="L741" s="881"/>
      <c r="M741" s="881"/>
      <c r="N741" s="881"/>
    </row>
    <row r="742" ht="15.75" customHeight="1">
      <c r="A742" s="884"/>
      <c r="B742" s="955"/>
      <c r="C742" s="881"/>
      <c r="D742" s="881"/>
      <c r="E742" s="881"/>
      <c r="F742" s="881"/>
      <c r="G742" s="881"/>
      <c r="H742" s="881"/>
      <c r="I742" s="881"/>
      <c r="J742" s="881"/>
      <c r="K742" s="881"/>
      <c r="L742" s="881"/>
      <c r="M742" s="881"/>
      <c r="N742" s="881"/>
    </row>
    <row r="743" ht="15.75" customHeight="1">
      <c r="A743" s="884"/>
      <c r="B743" s="955"/>
      <c r="C743" s="881"/>
      <c r="D743" s="881"/>
      <c r="E743" s="881"/>
      <c r="F743" s="881"/>
      <c r="G743" s="881"/>
      <c r="H743" s="881"/>
      <c r="I743" s="881"/>
      <c r="J743" s="881"/>
      <c r="K743" s="881"/>
      <c r="L743" s="881"/>
      <c r="M743" s="881"/>
      <c r="N743" s="881"/>
    </row>
    <row r="744" ht="15.75" customHeight="1">
      <c r="A744" s="884"/>
      <c r="B744" s="955"/>
      <c r="C744" s="881"/>
      <c r="D744" s="881"/>
      <c r="E744" s="881"/>
      <c r="F744" s="881"/>
      <c r="G744" s="881"/>
      <c r="H744" s="881"/>
      <c r="I744" s="881"/>
      <c r="J744" s="881"/>
      <c r="K744" s="881"/>
      <c r="L744" s="881"/>
      <c r="M744" s="881"/>
      <c r="N744" s="881"/>
    </row>
    <row r="745" ht="15.75" customHeight="1">
      <c r="A745" s="884"/>
      <c r="B745" s="955"/>
      <c r="C745" s="881"/>
      <c r="D745" s="881"/>
      <c r="E745" s="881"/>
      <c r="F745" s="881"/>
      <c r="G745" s="881"/>
      <c r="H745" s="881"/>
      <c r="I745" s="881"/>
      <c r="J745" s="881"/>
      <c r="K745" s="881"/>
      <c r="L745" s="881"/>
      <c r="M745" s="881"/>
      <c r="N745" s="881"/>
    </row>
    <row r="746" ht="15.75" customHeight="1">
      <c r="A746" s="884"/>
      <c r="B746" s="955"/>
      <c r="C746" s="881"/>
      <c r="D746" s="881"/>
      <c r="E746" s="881"/>
      <c r="F746" s="881"/>
      <c r="G746" s="881"/>
      <c r="H746" s="881"/>
      <c r="I746" s="881"/>
      <c r="J746" s="881"/>
      <c r="K746" s="881"/>
      <c r="L746" s="881"/>
      <c r="M746" s="881"/>
      <c r="N746" s="881"/>
    </row>
    <row r="747" ht="15.75" customHeight="1">
      <c r="A747" s="884"/>
      <c r="B747" s="955"/>
      <c r="C747" s="881"/>
      <c r="D747" s="881"/>
      <c r="E747" s="881"/>
      <c r="F747" s="881"/>
      <c r="G747" s="881"/>
      <c r="H747" s="881"/>
      <c r="I747" s="881"/>
      <c r="J747" s="881"/>
      <c r="K747" s="881"/>
      <c r="L747" s="881"/>
      <c r="M747" s="881"/>
      <c r="N747" s="881"/>
    </row>
    <row r="748" ht="15.75" customHeight="1">
      <c r="A748" s="884"/>
      <c r="B748" s="955"/>
      <c r="C748" s="881"/>
      <c r="D748" s="881"/>
      <c r="E748" s="881"/>
      <c r="F748" s="881"/>
      <c r="G748" s="881"/>
      <c r="H748" s="881"/>
      <c r="I748" s="881"/>
      <c r="J748" s="881"/>
      <c r="K748" s="881"/>
      <c r="L748" s="881"/>
      <c r="M748" s="881"/>
      <c r="N748" s="881"/>
    </row>
    <row r="749" ht="15.75" customHeight="1">
      <c r="A749" s="884"/>
      <c r="B749" s="955"/>
      <c r="C749" s="881"/>
      <c r="D749" s="881"/>
      <c r="E749" s="881"/>
      <c r="F749" s="881"/>
      <c r="G749" s="881"/>
      <c r="H749" s="881"/>
      <c r="I749" s="881"/>
      <c r="J749" s="881"/>
      <c r="K749" s="881"/>
      <c r="L749" s="881"/>
      <c r="M749" s="881"/>
      <c r="N749" s="881"/>
    </row>
    <row r="750" ht="15.75" customHeight="1">
      <c r="A750" s="884"/>
      <c r="B750" s="955"/>
      <c r="C750" s="881"/>
      <c r="D750" s="881"/>
      <c r="E750" s="881"/>
      <c r="F750" s="881"/>
      <c r="G750" s="881"/>
      <c r="H750" s="881"/>
      <c r="I750" s="881"/>
      <c r="J750" s="881"/>
      <c r="K750" s="881"/>
      <c r="L750" s="881"/>
      <c r="M750" s="881"/>
      <c r="N750" s="881"/>
    </row>
    <row r="751" ht="15.75" customHeight="1">
      <c r="A751" s="884"/>
      <c r="B751" s="955"/>
      <c r="C751" s="881"/>
      <c r="D751" s="881"/>
      <c r="E751" s="881"/>
      <c r="F751" s="881"/>
      <c r="G751" s="881"/>
      <c r="H751" s="881"/>
      <c r="I751" s="881"/>
      <c r="J751" s="881"/>
      <c r="K751" s="881"/>
      <c r="L751" s="881"/>
      <c r="M751" s="881"/>
      <c r="N751" s="881"/>
    </row>
    <row r="752" ht="15.75" customHeight="1">
      <c r="A752" s="884"/>
      <c r="B752" s="955"/>
      <c r="C752" s="881"/>
      <c r="D752" s="881"/>
      <c r="E752" s="881"/>
      <c r="F752" s="881"/>
      <c r="G752" s="881"/>
      <c r="H752" s="881"/>
      <c r="I752" s="881"/>
      <c r="J752" s="881"/>
      <c r="K752" s="881"/>
      <c r="L752" s="881"/>
      <c r="M752" s="881"/>
      <c r="N752" s="881"/>
    </row>
    <row r="753" ht="15.75" customHeight="1">
      <c r="A753" s="884"/>
      <c r="B753" s="955"/>
      <c r="C753" s="881"/>
      <c r="D753" s="881"/>
      <c r="E753" s="881"/>
      <c r="F753" s="881"/>
      <c r="G753" s="881"/>
      <c r="H753" s="881"/>
      <c r="I753" s="881"/>
      <c r="J753" s="881"/>
      <c r="K753" s="881"/>
      <c r="L753" s="881"/>
      <c r="M753" s="881"/>
      <c r="N753" s="881"/>
    </row>
    <row r="754" ht="15.75" customHeight="1">
      <c r="A754" s="884"/>
      <c r="B754" s="955"/>
      <c r="C754" s="881"/>
      <c r="D754" s="881"/>
      <c r="E754" s="881"/>
      <c r="F754" s="881"/>
      <c r="G754" s="881"/>
      <c r="H754" s="881"/>
      <c r="I754" s="881"/>
      <c r="J754" s="881"/>
      <c r="K754" s="881"/>
      <c r="L754" s="881"/>
      <c r="M754" s="881"/>
      <c r="N754" s="881"/>
    </row>
    <row r="755" ht="15.75" customHeight="1">
      <c r="A755" s="884"/>
      <c r="B755" s="955"/>
      <c r="C755" s="881"/>
      <c r="D755" s="881"/>
      <c r="E755" s="881"/>
      <c r="F755" s="881"/>
      <c r="G755" s="881"/>
      <c r="H755" s="881"/>
      <c r="I755" s="881"/>
      <c r="J755" s="881"/>
      <c r="K755" s="881"/>
      <c r="L755" s="881"/>
      <c r="M755" s="881"/>
      <c r="N755" s="881"/>
    </row>
    <row r="756" ht="15.75" customHeight="1">
      <c r="A756" s="884"/>
      <c r="B756" s="955"/>
      <c r="C756" s="881"/>
      <c r="D756" s="881"/>
      <c r="E756" s="881"/>
      <c r="F756" s="881"/>
      <c r="G756" s="881"/>
      <c r="H756" s="881"/>
      <c r="I756" s="881"/>
      <c r="J756" s="881"/>
      <c r="K756" s="881"/>
      <c r="L756" s="881"/>
      <c r="M756" s="881"/>
      <c r="N756" s="881"/>
    </row>
    <row r="757" ht="15.75" customHeight="1">
      <c r="A757" s="884"/>
      <c r="B757" s="955"/>
      <c r="C757" s="881"/>
      <c r="D757" s="881"/>
      <c r="E757" s="881"/>
      <c r="F757" s="881"/>
      <c r="G757" s="881"/>
      <c r="H757" s="881"/>
      <c r="I757" s="881"/>
      <c r="J757" s="881"/>
      <c r="K757" s="881"/>
      <c r="L757" s="881"/>
      <c r="M757" s="881"/>
      <c r="N757" s="881"/>
    </row>
    <row r="758" ht="15.75" customHeight="1">
      <c r="A758" s="884"/>
      <c r="B758" s="955"/>
      <c r="C758" s="881"/>
      <c r="D758" s="881"/>
      <c r="E758" s="881"/>
      <c r="F758" s="881"/>
      <c r="G758" s="881"/>
      <c r="H758" s="881"/>
      <c r="I758" s="881"/>
      <c r="J758" s="881"/>
      <c r="K758" s="881"/>
      <c r="L758" s="881"/>
      <c r="M758" s="881"/>
      <c r="N758" s="881"/>
    </row>
    <row r="759" ht="15.75" customHeight="1">
      <c r="A759" s="884"/>
      <c r="B759" s="955"/>
      <c r="C759" s="881"/>
      <c r="D759" s="881"/>
      <c r="E759" s="881"/>
      <c r="F759" s="881"/>
      <c r="G759" s="881"/>
      <c r="H759" s="881"/>
      <c r="I759" s="881"/>
      <c r="J759" s="881"/>
      <c r="K759" s="881"/>
      <c r="L759" s="881"/>
      <c r="M759" s="881"/>
      <c r="N759" s="881"/>
    </row>
    <row r="760" ht="15.75" customHeight="1">
      <c r="A760" s="884"/>
      <c r="B760" s="955"/>
      <c r="C760" s="881"/>
      <c r="D760" s="881"/>
      <c r="E760" s="881"/>
      <c r="F760" s="881"/>
      <c r="G760" s="881"/>
      <c r="H760" s="881"/>
      <c r="I760" s="881"/>
      <c r="J760" s="881"/>
      <c r="K760" s="881"/>
      <c r="L760" s="881"/>
      <c r="M760" s="881"/>
      <c r="N760" s="881"/>
    </row>
    <row r="761" ht="15.75" customHeight="1">
      <c r="A761" s="884"/>
      <c r="B761" s="955"/>
      <c r="C761" s="881"/>
      <c r="D761" s="881"/>
      <c r="E761" s="881"/>
      <c r="F761" s="881"/>
      <c r="G761" s="881"/>
      <c r="H761" s="881"/>
      <c r="I761" s="881"/>
      <c r="J761" s="881"/>
      <c r="K761" s="881"/>
      <c r="L761" s="881"/>
      <c r="M761" s="881"/>
      <c r="N761" s="881"/>
    </row>
    <row r="762" ht="15.75" customHeight="1">
      <c r="A762" s="884"/>
      <c r="B762" s="955"/>
      <c r="C762" s="881"/>
      <c r="D762" s="881"/>
      <c r="E762" s="881"/>
      <c r="F762" s="881"/>
      <c r="G762" s="881"/>
      <c r="H762" s="881"/>
      <c r="I762" s="881"/>
      <c r="J762" s="881"/>
      <c r="K762" s="881"/>
      <c r="L762" s="881"/>
      <c r="M762" s="881"/>
      <c r="N762" s="881"/>
    </row>
    <row r="763" ht="15.75" customHeight="1">
      <c r="A763" s="884"/>
      <c r="B763" s="955"/>
      <c r="C763" s="881"/>
      <c r="D763" s="881"/>
      <c r="E763" s="881"/>
      <c r="F763" s="881"/>
      <c r="G763" s="881"/>
      <c r="H763" s="881"/>
      <c r="I763" s="881"/>
      <c r="J763" s="881"/>
      <c r="K763" s="881"/>
      <c r="L763" s="881"/>
      <c r="M763" s="881"/>
      <c r="N763" s="881"/>
    </row>
    <row r="764" ht="15.75" customHeight="1">
      <c r="A764" s="884"/>
      <c r="B764" s="955"/>
      <c r="C764" s="881"/>
      <c r="D764" s="881"/>
      <c r="E764" s="881"/>
      <c r="F764" s="881"/>
      <c r="G764" s="881"/>
      <c r="H764" s="881"/>
      <c r="I764" s="881"/>
      <c r="J764" s="881"/>
      <c r="K764" s="881"/>
      <c r="L764" s="881"/>
      <c r="M764" s="881"/>
      <c r="N764" s="881"/>
    </row>
    <row r="765" ht="15.75" customHeight="1">
      <c r="A765" s="884"/>
      <c r="B765" s="955"/>
      <c r="C765" s="881"/>
      <c r="D765" s="881"/>
      <c r="E765" s="881"/>
      <c r="F765" s="881"/>
      <c r="G765" s="881"/>
      <c r="H765" s="881"/>
      <c r="I765" s="881"/>
      <c r="J765" s="881"/>
      <c r="K765" s="881"/>
      <c r="L765" s="881"/>
      <c r="M765" s="881"/>
      <c r="N765" s="881"/>
    </row>
    <row r="766" ht="15.75" customHeight="1">
      <c r="A766" s="884"/>
      <c r="B766" s="955"/>
      <c r="C766" s="881"/>
      <c r="D766" s="881"/>
      <c r="E766" s="881"/>
      <c r="F766" s="881"/>
      <c r="G766" s="881"/>
      <c r="H766" s="881"/>
      <c r="I766" s="881"/>
      <c r="J766" s="881"/>
      <c r="K766" s="881"/>
      <c r="L766" s="881"/>
      <c r="M766" s="881"/>
      <c r="N766" s="881"/>
    </row>
    <row r="767" ht="15.75" customHeight="1">
      <c r="A767" s="884"/>
      <c r="B767" s="955"/>
      <c r="C767" s="881"/>
      <c r="D767" s="881"/>
      <c r="E767" s="881"/>
      <c r="F767" s="881"/>
      <c r="G767" s="881"/>
      <c r="H767" s="881"/>
      <c r="I767" s="881"/>
      <c r="J767" s="881"/>
      <c r="K767" s="881"/>
      <c r="L767" s="881"/>
      <c r="M767" s="881"/>
      <c r="N767" s="881"/>
    </row>
    <row r="768" ht="15.75" customHeight="1">
      <c r="A768" s="884"/>
      <c r="B768" s="955"/>
      <c r="C768" s="881"/>
      <c r="D768" s="881"/>
      <c r="E768" s="881"/>
      <c r="F768" s="881"/>
      <c r="G768" s="881"/>
      <c r="H768" s="881"/>
      <c r="I768" s="881"/>
      <c r="J768" s="881"/>
      <c r="K768" s="881"/>
      <c r="L768" s="881"/>
      <c r="M768" s="881"/>
      <c r="N768" s="881"/>
    </row>
    <row r="769" ht="15.75" customHeight="1">
      <c r="A769" s="884"/>
      <c r="B769" s="955"/>
      <c r="C769" s="881"/>
      <c r="D769" s="881"/>
      <c r="E769" s="881"/>
      <c r="F769" s="881"/>
      <c r="G769" s="881"/>
      <c r="H769" s="881"/>
      <c r="I769" s="881"/>
      <c r="J769" s="881"/>
      <c r="K769" s="881"/>
      <c r="L769" s="881"/>
      <c r="M769" s="881"/>
      <c r="N769" s="881"/>
    </row>
    <row r="770" ht="15.75" customHeight="1">
      <c r="A770" s="884"/>
      <c r="B770" s="955"/>
      <c r="C770" s="881"/>
      <c r="D770" s="881"/>
      <c r="E770" s="881"/>
      <c r="F770" s="881"/>
      <c r="G770" s="881"/>
      <c r="H770" s="881"/>
      <c r="I770" s="881"/>
      <c r="J770" s="881"/>
      <c r="K770" s="881"/>
      <c r="L770" s="881"/>
      <c r="M770" s="881"/>
      <c r="N770" s="881"/>
    </row>
    <row r="771" ht="15.75" customHeight="1">
      <c r="A771" s="884"/>
      <c r="B771" s="955"/>
      <c r="C771" s="881"/>
      <c r="D771" s="881"/>
      <c r="E771" s="881"/>
      <c r="F771" s="881"/>
      <c r="G771" s="881"/>
      <c r="H771" s="881"/>
      <c r="I771" s="881"/>
      <c r="J771" s="881"/>
      <c r="K771" s="881"/>
      <c r="L771" s="881"/>
      <c r="M771" s="881"/>
      <c r="N771" s="881"/>
    </row>
    <row r="772" ht="15.75" customHeight="1">
      <c r="A772" s="884"/>
      <c r="B772" s="955"/>
      <c r="C772" s="881"/>
      <c r="D772" s="881"/>
      <c r="E772" s="881"/>
      <c r="F772" s="881"/>
      <c r="G772" s="881"/>
      <c r="H772" s="881"/>
      <c r="I772" s="881"/>
      <c r="J772" s="881"/>
      <c r="K772" s="881"/>
      <c r="L772" s="881"/>
      <c r="M772" s="881"/>
      <c r="N772" s="881"/>
    </row>
    <row r="773" ht="15.75" customHeight="1">
      <c r="A773" s="884"/>
      <c r="B773" s="955"/>
      <c r="C773" s="881"/>
      <c r="D773" s="881"/>
      <c r="E773" s="881"/>
      <c r="F773" s="881"/>
      <c r="G773" s="881"/>
      <c r="H773" s="881"/>
      <c r="I773" s="881"/>
      <c r="J773" s="881"/>
      <c r="K773" s="881"/>
      <c r="L773" s="881"/>
      <c r="M773" s="881"/>
      <c r="N773" s="881"/>
    </row>
    <row r="774" ht="15.75" customHeight="1">
      <c r="A774" s="884"/>
      <c r="B774" s="955"/>
      <c r="C774" s="881"/>
      <c r="D774" s="881"/>
      <c r="E774" s="881"/>
      <c r="F774" s="881"/>
      <c r="G774" s="881"/>
      <c r="H774" s="881"/>
      <c r="I774" s="881"/>
      <c r="J774" s="881"/>
      <c r="K774" s="881"/>
      <c r="L774" s="881"/>
      <c r="M774" s="881"/>
      <c r="N774" s="881"/>
    </row>
    <row r="775" ht="15.75" customHeight="1">
      <c r="A775" s="884"/>
      <c r="B775" s="955"/>
      <c r="C775" s="881"/>
      <c r="D775" s="881"/>
      <c r="E775" s="881"/>
      <c r="F775" s="881"/>
      <c r="G775" s="881"/>
      <c r="H775" s="881"/>
      <c r="I775" s="881"/>
      <c r="J775" s="881"/>
      <c r="K775" s="881"/>
      <c r="L775" s="881"/>
      <c r="M775" s="881"/>
      <c r="N775" s="881"/>
    </row>
    <row r="776" ht="15.75" customHeight="1">
      <c r="A776" s="884"/>
      <c r="B776" s="955"/>
      <c r="C776" s="881"/>
      <c r="D776" s="881"/>
      <c r="E776" s="881"/>
      <c r="F776" s="881"/>
      <c r="G776" s="881"/>
      <c r="H776" s="881"/>
      <c r="I776" s="881"/>
      <c r="J776" s="881"/>
      <c r="K776" s="881"/>
      <c r="L776" s="881"/>
      <c r="M776" s="881"/>
      <c r="N776" s="881"/>
    </row>
    <row r="777" ht="15.75" customHeight="1">
      <c r="A777" s="884"/>
      <c r="B777" s="955"/>
      <c r="C777" s="881"/>
      <c r="D777" s="881"/>
      <c r="E777" s="881"/>
      <c r="F777" s="881"/>
      <c r="G777" s="881"/>
      <c r="H777" s="881"/>
      <c r="I777" s="881"/>
      <c r="J777" s="881"/>
      <c r="K777" s="881"/>
      <c r="L777" s="881"/>
      <c r="M777" s="881"/>
      <c r="N777" s="881"/>
    </row>
    <row r="778" ht="15.75" customHeight="1">
      <c r="A778" s="884"/>
      <c r="B778" s="955"/>
      <c r="C778" s="881"/>
      <c r="D778" s="881"/>
      <c r="E778" s="881"/>
      <c r="F778" s="881"/>
      <c r="G778" s="881"/>
      <c r="H778" s="881"/>
      <c r="I778" s="881"/>
      <c r="J778" s="881"/>
      <c r="K778" s="881"/>
      <c r="L778" s="881"/>
      <c r="M778" s="881"/>
      <c r="N778" s="881"/>
    </row>
    <row r="779" ht="15.75" customHeight="1">
      <c r="A779" s="884"/>
      <c r="B779" s="955"/>
      <c r="C779" s="881"/>
      <c r="D779" s="881"/>
      <c r="E779" s="881"/>
      <c r="F779" s="881"/>
      <c r="G779" s="881"/>
      <c r="H779" s="881"/>
      <c r="I779" s="881"/>
      <c r="J779" s="881"/>
      <c r="K779" s="881"/>
      <c r="L779" s="881"/>
      <c r="M779" s="881"/>
      <c r="N779" s="881"/>
    </row>
    <row r="780" ht="15.75" customHeight="1">
      <c r="A780" s="884"/>
      <c r="B780" s="955"/>
      <c r="C780" s="881"/>
      <c r="D780" s="881"/>
      <c r="E780" s="881"/>
      <c r="F780" s="881"/>
      <c r="G780" s="881"/>
      <c r="H780" s="881"/>
      <c r="I780" s="881"/>
      <c r="J780" s="881"/>
      <c r="K780" s="881"/>
      <c r="L780" s="881"/>
      <c r="M780" s="881"/>
      <c r="N780" s="881"/>
    </row>
    <row r="781" ht="15.75" customHeight="1">
      <c r="A781" s="884"/>
      <c r="B781" s="955"/>
      <c r="C781" s="881"/>
      <c r="D781" s="881"/>
      <c r="E781" s="881"/>
      <c r="F781" s="881"/>
      <c r="G781" s="881"/>
      <c r="H781" s="881"/>
      <c r="I781" s="881"/>
      <c r="J781" s="881"/>
      <c r="K781" s="881"/>
      <c r="L781" s="881"/>
      <c r="M781" s="881"/>
      <c r="N781" s="881"/>
    </row>
    <row r="782" ht="15.75" customHeight="1">
      <c r="A782" s="884"/>
      <c r="B782" s="955"/>
      <c r="C782" s="881"/>
      <c r="D782" s="881"/>
      <c r="E782" s="881"/>
      <c r="F782" s="881"/>
      <c r="G782" s="881"/>
      <c r="H782" s="881"/>
      <c r="I782" s="881"/>
      <c r="J782" s="881"/>
      <c r="K782" s="881"/>
      <c r="L782" s="881"/>
      <c r="M782" s="881"/>
      <c r="N782" s="881"/>
    </row>
    <row r="783" ht="15.75" customHeight="1">
      <c r="A783" s="884"/>
      <c r="B783" s="955"/>
      <c r="C783" s="881"/>
      <c r="D783" s="881"/>
      <c r="E783" s="881"/>
      <c r="F783" s="881"/>
      <c r="G783" s="881"/>
      <c r="H783" s="881"/>
      <c r="I783" s="881"/>
      <c r="J783" s="881"/>
      <c r="K783" s="881"/>
      <c r="L783" s="881"/>
      <c r="M783" s="881"/>
      <c r="N783" s="881"/>
    </row>
    <row r="784" ht="15.75" customHeight="1">
      <c r="A784" s="884"/>
      <c r="B784" s="955"/>
      <c r="C784" s="881"/>
      <c r="D784" s="881"/>
      <c r="E784" s="881"/>
      <c r="F784" s="881"/>
      <c r="G784" s="881"/>
      <c r="H784" s="881"/>
      <c r="I784" s="881"/>
      <c r="J784" s="881"/>
      <c r="K784" s="881"/>
      <c r="L784" s="881"/>
      <c r="M784" s="881"/>
      <c r="N784" s="881"/>
    </row>
    <row r="785" ht="15.75" customHeight="1">
      <c r="A785" s="884"/>
      <c r="B785" s="955"/>
      <c r="C785" s="881"/>
      <c r="D785" s="881"/>
      <c r="E785" s="881"/>
      <c r="F785" s="881"/>
      <c r="G785" s="881"/>
      <c r="H785" s="881"/>
      <c r="I785" s="881"/>
      <c r="J785" s="881"/>
      <c r="K785" s="881"/>
      <c r="L785" s="881"/>
      <c r="M785" s="881"/>
      <c r="N785" s="881"/>
    </row>
    <row r="786" ht="15.75" customHeight="1">
      <c r="A786" s="884"/>
      <c r="B786" s="955"/>
      <c r="C786" s="881"/>
      <c r="D786" s="881"/>
      <c r="E786" s="881"/>
      <c r="F786" s="881"/>
      <c r="G786" s="881"/>
      <c r="H786" s="881"/>
      <c r="I786" s="881"/>
      <c r="J786" s="881"/>
      <c r="K786" s="881"/>
      <c r="L786" s="881"/>
      <c r="M786" s="881"/>
      <c r="N786" s="881"/>
    </row>
    <row r="787" ht="15.75" customHeight="1">
      <c r="A787" s="884"/>
      <c r="B787" s="955"/>
      <c r="C787" s="881"/>
      <c r="D787" s="881"/>
      <c r="E787" s="881"/>
      <c r="F787" s="881"/>
      <c r="G787" s="881"/>
      <c r="H787" s="881"/>
      <c r="I787" s="881"/>
      <c r="J787" s="881"/>
      <c r="K787" s="881"/>
      <c r="L787" s="881"/>
      <c r="M787" s="881"/>
      <c r="N787" s="881"/>
    </row>
    <row r="788" ht="15.75" customHeight="1">
      <c r="A788" s="884"/>
      <c r="B788" s="955"/>
      <c r="C788" s="881"/>
      <c r="D788" s="881"/>
      <c r="E788" s="881"/>
      <c r="F788" s="881"/>
      <c r="G788" s="881"/>
      <c r="H788" s="881"/>
      <c r="I788" s="881"/>
      <c r="J788" s="881"/>
      <c r="K788" s="881"/>
      <c r="L788" s="881"/>
      <c r="M788" s="881"/>
      <c r="N788" s="881"/>
    </row>
    <row r="789" ht="15.75" customHeight="1">
      <c r="A789" s="884"/>
      <c r="B789" s="955"/>
      <c r="C789" s="881"/>
      <c r="D789" s="881"/>
      <c r="E789" s="881"/>
      <c r="F789" s="881"/>
      <c r="G789" s="881"/>
      <c r="H789" s="881"/>
      <c r="I789" s="881"/>
      <c r="J789" s="881"/>
      <c r="K789" s="881"/>
      <c r="L789" s="881"/>
      <c r="M789" s="881"/>
      <c r="N789" s="881"/>
    </row>
    <row r="790" ht="15.75" customHeight="1">
      <c r="A790" s="884"/>
      <c r="B790" s="955"/>
      <c r="C790" s="881"/>
      <c r="D790" s="881"/>
      <c r="E790" s="881"/>
      <c r="F790" s="881"/>
      <c r="G790" s="881"/>
      <c r="H790" s="881"/>
      <c r="I790" s="881"/>
      <c r="J790" s="881"/>
      <c r="K790" s="881"/>
      <c r="L790" s="881"/>
      <c r="M790" s="881"/>
      <c r="N790" s="881"/>
    </row>
    <row r="791" ht="15.75" customHeight="1">
      <c r="A791" s="884"/>
      <c r="B791" s="955"/>
      <c r="C791" s="881"/>
      <c r="D791" s="881"/>
      <c r="E791" s="881"/>
      <c r="F791" s="881"/>
      <c r="G791" s="881"/>
      <c r="H791" s="881"/>
      <c r="I791" s="881"/>
      <c r="J791" s="881"/>
      <c r="K791" s="881"/>
      <c r="L791" s="881"/>
      <c r="M791" s="881"/>
      <c r="N791" s="881"/>
    </row>
    <row r="792" ht="15.75" customHeight="1">
      <c r="A792" s="884"/>
      <c r="B792" s="955"/>
      <c r="C792" s="881"/>
      <c r="D792" s="881"/>
      <c r="E792" s="881"/>
      <c r="F792" s="881"/>
      <c r="G792" s="881"/>
      <c r="H792" s="881"/>
      <c r="I792" s="881"/>
      <c r="J792" s="881"/>
      <c r="K792" s="881"/>
      <c r="L792" s="881"/>
      <c r="M792" s="881"/>
      <c r="N792" s="881"/>
    </row>
    <row r="793" ht="15.75" customHeight="1">
      <c r="A793" s="884"/>
      <c r="B793" s="955"/>
      <c r="C793" s="881"/>
      <c r="D793" s="881"/>
      <c r="E793" s="881"/>
      <c r="F793" s="881"/>
      <c r="G793" s="881"/>
      <c r="H793" s="881"/>
      <c r="I793" s="881"/>
      <c r="J793" s="881"/>
      <c r="K793" s="881"/>
      <c r="L793" s="881"/>
      <c r="M793" s="881"/>
      <c r="N793" s="881"/>
    </row>
    <row r="794" ht="15.75" customHeight="1">
      <c r="A794" s="884"/>
      <c r="B794" s="955"/>
      <c r="C794" s="881"/>
      <c r="D794" s="881"/>
      <c r="E794" s="881"/>
      <c r="F794" s="881"/>
      <c r="G794" s="881"/>
      <c r="H794" s="881"/>
      <c r="I794" s="881"/>
      <c r="J794" s="881"/>
      <c r="K794" s="881"/>
      <c r="L794" s="881"/>
      <c r="M794" s="881"/>
      <c r="N794" s="881"/>
    </row>
    <row r="795" ht="15.75" customHeight="1">
      <c r="A795" s="884"/>
      <c r="B795" s="955"/>
      <c r="C795" s="881"/>
      <c r="D795" s="881"/>
      <c r="E795" s="881"/>
      <c r="F795" s="881"/>
      <c r="G795" s="881"/>
      <c r="H795" s="881"/>
      <c r="I795" s="881"/>
      <c r="J795" s="881"/>
      <c r="K795" s="881"/>
      <c r="L795" s="881"/>
      <c r="M795" s="881"/>
      <c r="N795" s="881"/>
    </row>
    <row r="796" ht="15.75" customHeight="1">
      <c r="A796" s="884"/>
      <c r="B796" s="955"/>
      <c r="C796" s="881"/>
      <c r="D796" s="881"/>
      <c r="E796" s="881"/>
      <c r="F796" s="881"/>
      <c r="G796" s="881"/>
      <c r="H796" s="881"/>
      <c r="I796" s="881"/>
      <c r="J796" s="881"/>
      <c r="K796" s="881"/>
      <c r="L796" s="881"/>
      <c r="M796" s="881"/>
      <c r="N796" s="881"/>
    </row>
    <row r="797" ht="15.75" customHeight="1">
      <c r="A797" s="884"/>
      <c r="B797" s="955"/>
      <c r="C797" s="881"/>
      <c r="D797" s="881"/>
      <c r="E797" s="881"/>
      <c r="F797" s="881"/>
      <c r="G797" s="881"/>
      <c r="H797" s="881"/>
      <c r="I797" s="881"/>
      <c r="J797" s="881"/>
      <c r="K797" s="881"/>
      <c r="L797" s="881"/>
      <c r="M797" s="881"/>
      <c r="N797" s="881"/>
    </row>
    <row r="798" ht="15.75" customHeight="1">
      <c r="A798" s="884"/>
      <c r="B798" s="955"/>
      <c r="C798" s="881"/>
      <c r="D798" s="881"/>
      <c r="E798" s="881"/>
      <c r="F798" s="881"/>
      <c r="G798" s="881"/>
      <c r="H798" s="881"/>
      <c r="I798" s="881"/>
      <c r="J798" s="881"/>
      <c r="K798" s="881"/>
      <c r="L798" s="881"/>
      <c r="M798" s="881"/>
      <c r="N798" s="881"/>
    </row>
    <row r="799" ht="15.75" customHeight="1">
      <c r="A799" s="884"/>
      <c r="B799" s="955"/>
      <c r="C799" s="881"/>
      <c r="D799" s="881"/>
      <c r="E799" s="881"/>
      <c r="F799" s="881"/>
      <c r="G799" s="881"/>
      <c r="H799" s="881"/>
      <c r="I799" s="881"/>
      <c r="J799" s="881"/>
      <c r="K799" s="881"/>
      <c r="L799" s="881"/>
      <c r="M799" s="881"/>
      <c r="N799" s="881"/>
    </row>
    <row r="800" ht="15.75" customHeight="1">
      <c r="A800" s="884"/>
      <c r="B800" s="955"/>
      <c r="C800" s="881"/>
      <c r="D800" s="881"/>
      <c r="E800" s="881"/>
      <c r="F800" s="881"/>
      <c r="G800" s="881"/>
      <c r="H800" s="881"/>
      <c r="I800" s="881"/>
      <c r="J800" s="881"/>
      <c r="K800" s="881"/>
      <c r="L800" s="881"/>
      <c r="M800" s="881"/>
      <c r="N800" s="881"/>
    </row>
    <row r="801" ht="15.75" customHeight="1">
      <c r="A801" s="884"/>
      <c r="B801" s="955"/>
      <c r="C801" s="881"/>
      <c r="D801" s="881"/>
      <c r="E801" s="881"/>
      <c r="F801" s="881"/>
      <c r="G801" s="881"/>
      <c r="H801" s="881"/>
      <c r="I801" s="881"/>
      <c r="J801" s="881"/>
      <c r="K801" s="881"/>
      <c r="L801" s="881"/>
      <c r="M801" s="881"/>
      <c r="N801" s="881"/>
    </row>
    <row r="802" ht="15.75" customHeight="1">
      <c r="A802" s="884"/>
      <c r="B802" s="955"/>
      <c r="C802" s="881"/>
      <c r="D802" s="881"/>
      <c r="E802" s="881"/>
      <c r="F802" s="881"/>
      <c r="G802" s="881"/>
      <c r="H802" s="881"/>
      <c r="I802" s="881"/>
      <c r="J802" s="881"/>
      <c r="K802" s="881"/>
      <c r="L802" s="881"/>
      <c r="M802" s="881"/>
      <c r="N802" s="881"/>
    </row>
    <row r="803" ht="15.75" customHeight="1">
      <c r="A803" s="884"/>
      <c r="B803" s="955"/>
      <c r="C803" s="881"/>
      <c r="D803" s="881"/>
      <c r="E803" s="881"/>
      <c r="F803" s="881"/>
      <c r="G803" s="881"/>
      <c r="H803" s="881"/>
      <c r="I803" s="881"/>
      <c r="J803" s="881"/>
      <c r="K803" s="881"/>
      <c r="L803" s="881"/>
      <c r="M803" s="881"/>
      <c r="N803" s="881"/>
    </row>
    <row r="804" ht="15.75" customHeight="1">
      <c r="A804" s="884"/>
      <c r="B804" s="955"/>
      <c r="C804" s="881"/>
      <c r="D804" s="881"/>
      <c r="E804" s="881"/>
      <c r="F804" s="881"/>
      <c r="G804" s="881"/>
      <c r="H804" s="881"/>
      <c r="I804" s="881"/>
      <c r="J804" s="881"/>
      <c r="K804" s="881"/>
      <c r="L804" s="881"/>
      <c r="M804" s="881"/>
      <c r="N804" s="881"/>
    </row>
    <row r="805" ht="15.75" customHeight="1">
      <c r="A805" s="884"/>
      <c r="B805" s="955"/>
      <c r="C805" s="881"/>
      <c r="D805" s="881"/>
      <c r="E805" s="881"/>
      <c r="F805" s="881"/>
      <c r="G805" s="881"/>
      <c r="H805" s="881"/>
      <c r="I805" s="881"/>
      <c r="J805" s="881"/>
      <c r="K805" s="881"/>
      <c r="L805" s="881"/>
      <c r="M805" s="881"/>
      <c r="N805" s="881"/>
    </row>
    <row r="806" ht="15.75" customHeight="1">
      <c r="A806" s="884"/>
      <c r="B806" s="955"/>
      <c r="C806" s="881"/>
      <c r="D806" s="881"/>
      <c r="E806" s="881"/>
      <c r="F806" s="881"/>
      <c r="G806" s="881"/>
      <c r="H806" s="881"/>
      <c r="I806" s="881"/>
      <c r="J806" s="881"/>
      <c r="K806" s="881"/>
      <c r="L806" s="881"/>
      <c r="M806" s="881"/>
      <c r="N806" s="881"/>
    </row>
    <row r="807" ht="15.75" customHeight="1">
      <c r="A807" s="884"/>
      <c r="B807" s="955"/>
      <c r="C807" s="881"/>
      <c r="D807" s="881"/>
      <c r="E807" s="881"/>
      <c r="F807" s="881"/>
      <c r="G807" s="881"/>
      <c r="H807" s="881"/>
      <c r="I807" s="881"/>
      <c r="J807" s="881"/>
      <c r="K807" s="881"/>
      <c r="L807" s="881"/>
      <c r="M807" s="881"/>
      <c r="N807" s="881"/>
    </row>
    <row r="808" ht="15.75" customHeight="1">
      <c r="A808" s="884"/>
      <c r="B808" s="955"/>
      <c r="C808" s="881"/>
      <c r="D808" s="881"/>
      <c r="E808" s="881"/>
      <c r="F808" s="881"/>
      <c r="G808" s="881"/>
      <c r="H808" s="881"/>
      <c r="I808" s="881"/>
      <c r="J808" s="881"/>
      <c r="K808" s="881"/>
      <c r="L808" s="881"/>
      <c r="M808" s="881"/>
      <c r="N808" s="881"/>
    </row>
    <row r="809" ht="15.75" customHeight="1">
      <c r="A809" s="884"/>
      <c r="B809" s="955"/>
      <c r="C809" s="881"/>
      <c r="D809" s="881"/>
      <c r="E809" s="881"/>
      <c r="F809" s="881"/>
      <c r="G809" s="881"/>
      <c r="H809" s="881"/>
      <c r="I809" s="881"/>
      <c r="J809" s="881"/>
      <c r="K809" s="881"/>
      <c r="L809" s="881"/>
      <c r="M809" s="881"/>
      <c r="N809" s="881"/>
    </row>
    <row r="810" ht="15.75" customHeight="1">
      <c r="A810" s="884"/>
      <c r="B810" s="955"/>
      <c r="C810" s="881"/>
      <c r="D810" s="881"/>
      <c r="E810" s="881"/>
      <c r="F810" s="881"/>
      <c r="G810" s="881"/>
      <c r="H810" s="881"/>
      <c r="I810" s="881"/>
      <c r="J810" s="881"/>
      <c r="K810" s="881"/>
      <c r="L810" s="881"/>
      <c r="M810" s="881"/>
      <c r="N810" s="881"/>
    </row>
    <row r="811" ht="15.75" customHeight="1">
      <c r="A811" s="884"/>
      <c r="B811" s="955"/>
      <c r="C811" s="881"/>
      <c r="D811" s="881"/>
      <c r="E811" s="881"/>
      <c r="F811" s="881"/>
      <c r="G811" s="881"/>
      <c r="H811" s="881"/>
      <c r="I811" s="881"/>
      <c r="J811" s="881"/>
      <c r="K811" s="881"/>
      <c r="L811" s="881"/>
      <c r="M811" s="881"/>
      <c r="N811" s="881"/>
    </row>
    <row r="812" ht="15.75" customHeight="1">
      <c r="A812" s="884"/>
      <c r="B812" s="955"/>
      <c r="C812" s="881"/>
      <c r="D812" s="881"/>
      <c r="E812" s="881"/>
      <c r="F812" s="881"/>
      <c r="G812" s="881"/>
      <c r="H812" s="881"/>
      <c r="I812" s="881"/>
      <c r="J812" s="881"/>
      <c r="K812" s="881"/>
      <c r="L812" s="881"/>
      <c r="M812" s="881"/>
      <c r="N812" s="881"/>
    </row>
    <row r="813" ht="15.75" customHeight="1">
      <c r="A813" s="884"/>
      <c r="B813" s="955"/>
      <c r="C813" s="881"/>
      <c r="D813" s="881"/>
      <c r="E813" s="881"/>
      <c r="F813" s="881"/>
      <c r="G813" s="881"/>
      <c r="H813" s="881"/>
      <c r="I813" s="881"/>
      <c r="J813" s="881"/>
      <c r="K813" s="881"/>
      <c r="L813" s="881"/>
      <c r="M813" s="881"/>
      <c r="N813" s="881"/>
    </row>
    <row r="814" ht="15.75" customHeight="1">
      <c r="A814" s="884"/>
      <c r="B814" s="955"/>
      <c r="C814" s="881"/>
      <c r="D814" s="881"/>
      <c r="E814" s="881"/>
      <c r="F814" s="881"/>
      <c r="G814" s="881"/>
      <c r="H814" s="881"/>
      <c r="I814" s="881"/>
      <c r="J814" s="881"/>
      <c r="K814" s="881"/>
      <c r="L814" s="881"/>
      <c r="M814" s="881"/>
      <c r="N814" s="881"/>
    </row>
    <row r="815" ht="15.75" customHeight="1">
      <c r="A815" s="884"/>
      <c r="B815" s="955"/>
      <c r="C815" s="881"/>
      <c r="D815" s="881"/>
      <c r="E815" s="881"/>
      <c r="F815" s="881"/>
      <c r="G815" s="881"/>
      <c r="H815" s="881"/>
      <c r="I815" s="881"/>
      <c r="J815" s="881"/>
      <c r="K815" s="881"/>
      <c r="L815" s="881"/>
      <c r="M815" s="881"/>
      <c r="N815" s="881"/>
    </row>
    <row r="816" ht="15.75" customHeight="1">
      <c r="A816" s="884"/>
      <c r="B816" s="955"/>
      <c r="C816" s="881"/>
      <c r="D816" s="881"/>
      <c r="E816" s="881"/>
      <c r="F816" s="881"/>
      <c r="G816" s="881"/>
      <c r="H816" s="881"/>
      <c r="I816" s="881"/>
      <c r="J816" s="881"/>
      <c r="K816" s="881"/>
      <c r="L816" s="881"/>
      <c r="M816" s="881"/>
      <c r="N816" s="881"/>
    </row>
    <row r="817" ht="15.75" customHeight="1">
      <c r="A817" s="884"/>
      <c r="B817" s="955"/>
      <c r="C817" s="881"/>
      <c r="D817" s="881"/>
      <c r="E817" s="881"/>
      <c r="F817" s="881"/>
      <c r="G817" s="881"/>
      <c r="H817" s="881"/>
      <c r="I817" s="881"/>
      <c r="J817" s="881"/>
      <c r="K817" s="881"/>
      <c r="L817" s="881"/>
      <c r="M817" s="881"/>
      <c r="N817" s="881"/>
    </row>
    <row r="818" ht="15.75" customHeight="1">
      <c r="A818" s="884"/>
      <c r="B818" s="955"/>
      <c r="C818" s="881"/>
      <c r="D818" s="881"/>
      <c r="E818" s="881"/>
      <c r="F818" s="881"/>
      <c r="G818" s="881"/>
      <c r="H818" s="881"/>
      <c r="I818" s="881"/>
      <c r="J818" s="881"/>
      <c r="K818" s="881"/>
      <c r="L818" s="881"/>
      <c r="M818" s="881"/>
      <c r="N818" s="881"/>
    </row>
    <row r="819" ht="15.75" customHeight="1">
      <c r="A819" s="884"/>
      <c r="B819" s="955"/>
      <c r="C819" s="881"/>
      <c r="D819" s="881"/>
      <c r="E819" s="881"/>
      <c r="F819" s="881"/>
      <c r="G819" s="881"/>
      <c r="H819" s="881"/>
      <c r="I819" s="881"/>
      <c r="J819" s="881"/>
      <c r="K819" s="881"/>
      <c r="L819" s="881"/>
      <c r="M819" s="881"/>
      <c r="N819" s="881"/>
    </row>
    <row r="820" ht="15.75" customHeight="1">
      <c r="A820" s="884"/>
      <c r="B820" s="955"/>
      <c r="C820" s="881"/>
      <c r="D820" s="881"/>
      <c r="E820" s="881"/>
      <c r="F820" s="881"/>
      <c r="G820" s="881"/>
      <c r="H820" s="881"/>
      <c r="I820" s="881"/>
      <c r="J820" s="881"/>
      <c r="K820" s="881"/>
      <c r="L820" s="881"/>
      <c r="M820" s="881"/>
      <c r="N820" s="881"/>
    </row>
    <row r="821" ht="15.75" customHeight="1">
      <c r="A821" s="884"/>
      <c r="B821" s="955"/>
      <c r="C821" s="881"/>
      <c r="D821" s="881"/>
      <c r="E821" s="881"/>
      <c r="F821" s="881"/>
      <c r="G821" s="881"/>
      <c r="H821" s="881"/>
      <c r="I821" s="881"/>
      <c r="J821" s="881"/>
      <c r="K821" s="881"/>
      <c r="L821" s="881"/>
      <c r="M821" s="881"/>
      <c r="N821" s="881"/>
    </row>
    <row r="822" ht="15.75" customHeight="1">
      <c r="A822" s="884"/>
      <c r="B822" s="955"/>
      <c r="C822" s="881"/>
      <c r="D822" s="881"/>
      <c r="E822" s="881"/>
      <c r="F822" s="881"/>
      <c r="G822" s="881"/>
      <c r="H822" s="881"/>
      <c r="I822" s="881"/>
      <c r="J822" s="881"/>
      <c r="K822" s="881"/>
      <c r="L822" s="881"/>
      <c r="M822" s="881"/>
      <c r="N822" s="881"/>
    </row>
    <row r="823" ht="15.75" customHeight="1">
      <c r="A823" s="884"/>
      <c r="B823" s="955"/>
      <c r="C823" s="881"/>
      <c r="D823" s="881"/>
      <c r="E823" s="881"/>
      <c r="F823" s="881"/>
      <c r="G823" s="881"/>
      <c r="H823" s="881"/>
      <c r="I823" s="881"/>
      <c r="J823" s="881"/>
      <c r="K823" s="881"/>
      <c r="L823" s="881"/>
      <c r="M823" s="881"/>
      <c r="N823" s="881"/>
    </row>
    <row r="824" ht="15.75" customHeight="1">
      <c r="A824" s="884"/>
      <c r="B824" s="955"/>
      <c r="C824" s="881"/>
      <c r="D824" s="881"/>
      <c r="E824" s="881"/>
      <c r="F824" s="881"/>
      <c r="G824" s="881"/>
      <c r="H824" s="881"/>
      <c r="I824" s="881"/>
      <c r="J824" s="881"/>
      <c r="K824" s="881"/>
      <c r="L824" s="881"/>
      <c r="M824" s="881"/>
      <c r="N824" s="881"/>
    </row>
    <row r="825" ht="15.75" customHeight="1">
      <c r="A825" s="884"/>
      <c r="B825" s="955"/>
      <c r="C825" s="881"/>
      <c r="D825" s="881"/>
      <c r="E825" s="881"/>
      <c r="F825" s="881"/>
      <c r="G825" s="881"/>
      <c r="H825" s="881"/>
      <c r="I825" s="881"/>
      <c r="J825" s="881"/>
      <c r="K825" s="881"/>
      <c r="L825" s="881"/>
      <c r="M825" s="881"/>
      <c r="N825" s="881"/>
    </row>
    <row r="826" ht="15.75" customHeight="1">
      <c r="A826" s="884"/>
      <c r="B826" s="955"/>
      <c r="C826" s="881"/>
      <c r="D826" s="881"/>
      <c r="E826" s="881"/>
      <c r="F826" s="881"/>
      <c r="G826" s="881"/>
      <c r="H826" s="881"/>
      <c r="I826" s="881"/>
      <c r="J826" s="881"/>
      <c r="K826" s="881"/>
      <c r="L826" s="881"/>
      <c r="M826" s="881"/>
      <c r="N826" s="881"/>
    </row>
    <row r="827" ht="15.75" customHeight="1">
      <c r="A827" s="884"/>
      <c r="B827" s="955"/>
      <c r="C827" s="881"/>
      <c r="D827" s="881"/>
      <c r="E827" s="881"/>
      <c r="F827" s="881"/>
      <c r="G827" s="881"/>
      <c r="H827" s="881"/>
      <c r="I827" s="881"/>
      <c r="J827" s="881"/>
      <c r="K827" s="881"/>
      <c r="L827" s="881"/>
      <c r="M827" s="881"/>
      <c r="N827" s="881"/>
    </row>
    <row r="828" ht="15.75" customHeight="1">
      <c r="A828" s="884"/>
      <c r="B828" s="955"/>
      <c r="C828" s="881"/>
      <c r="D828" s="881"/>
      <c r="E828" s="881"/>
      <c r="F828" s="881"/>
      <c r="G828" s="881"/>
      <c r="H828" s="881"/>
      <c r="I828" s="881"/>
      <c r="J828" s="881"/>
      <c r="K828" s="881"/>
      <c r="L828" s="881"/>
      <c r="M828" s="881"/>
      <c r="N828" s="881"/>
    </row>
    <row r="829" ht="15.75" customHeight="1">
      <c r="A829" s="884"/>
      <c r="B829" s="955"/>
      <c r="C829" s="881"/>
      <c r="D829" s="881"/>
      <c r="E829" s="881"/>
      <c r="F829" s="881"/>
      <c r="G829" s="881"/>
      <c r="H829" s="881"/>
      <c r="I829" s="881"/>
      <c r="J829" s="881"/>
      <c r="K829" s="881"/>
      <c r="L829" s="881"/>
      <c r="M829" s="881"/>
      <c r="N829" s="881"/>
    </row>
    <row r="830" ht="15.75" customHeight="1">
      <c r="A830" s="884"/>
      <c r="B830" s="955"/>
      <c r="C830" s="881"/>
      <c r="D830" s="881"/>
      <c r="E830" s="881"/>
      <c r="F830" s="881"/>
      <c r="G830" s="881"/>
      <c r="H830" s="881"/>
      <c r="I830" s="881"/>
      <c r="J830" s="881"/>
      <c r="K830" s="881"/>
      <c r="L830" s="881"/>
      <c r="M830" s="881"/>
      <c r="N830" s="881"/>
    </row>
    <row r="831" ht="15.75" customHeight="1">
      <c r="A831" s="884"/>
      <c r="B831" s="955"/>
      <c r="C831" s="881"/>
      <c r="D831" s="881"/>
      <c r="E831" s="881"/>
      <c r="F831" s="881"/>
      <c r="G831" s="881"/>
      <c r="H831" s="881"/>
      <c r="I831" s="881"/>
      <c r="J831" s="881"/>
      <c r="K831" s="881"/>
      <c r="L831" s="881"/>
      <c r="M831" s="881"/>
      <c r="N831" s="881"/>
    </row>
    <row r="832" ht="15.75" customHeight="1">
      <c r="A832" s="884"/>
      <c r="B832" s="955"/>
      <c r="C832" s="881"/>
      <c r="D832" s="881"/>
      <c r="E832" s="881"/>
      <c r="F832" s="881"/>
      <c r="G832" s="881"/>
      <c r="H832" s="881"/>
      <c r="I832" s="881"/>
      <c r="J832" s="881"/>
      <c r="K832" s="881"/>
      <c r="L832" s="881"/>
      <c r="M832" s="881"/>
      <c r="N832" s="881"/>
    </row>
    <row r="833" ht="15.75" customHeight="1">
      <c r="A833" s="884"/>
      <c r="B833" s="955"/>
      <c r="C833" s="881"/>
      <c r="D833" s="881"/>
      <c r="E833" s="881"/>
      <c r="F833" s="881"/>
      <c r="G833" s="881"/>
      <c r="H833" s="881"/>
      <c r="I833" s="881"/>
      <c r="J833" s="881"/>
      <c r="K833" s="881"/>
      <c r="L833" s="881"/>
      <c r="M833" s="881"/>
      <c r="N833" s="881"/>
    </row>
    <row r="834" ht="15.75" customHeight="1">
      <c r="A834" s="884"/>
      <c r="B834" s="955"/>
      <c r="C834" s="881"/>
      <c r="D834" s="881"/>
      <c r="E834" s="881"/>
      <c r="F834" s="881"/>
      <c r="G834" s="881"/>
      <c r="H834" s="881"/>
      <c r="I834" s="881"/>
      <c r="J834" s="881"/>
      <c r="K834" s="881"/>
      <c r="L834" s="881"/>
      <c r="M834" s="881"/>
      <c r="N834" s="881"/>
    </row>
    <row r="835" ht="15.75" customHeight="1">
      <c r="A835" s="884"/>
      <c r="B835" s="955"/>
      <c r="C835" s="881"/>
      <c r="D835" s="881"/>
      <c r="E835" s="881"/>
      <c r="F835" s="881"/>
      <c r="G835" s="881"/>
      <c r="H835" s="881"/>
      <c r="I835" s="881"/>
      <c r="J835" s="881"/>
      <c r="K835" s="881"/>
      <c r="L835" s="881"/>
      <c r="M835" s="881"/>
      <c r="N835" s="881"/>
    </row>
    <row r="836" ht="15.75" customHeight="1">
      <c r="A836" s="884"/>
      <c r="B836" s="955"/>
      <c r="C836" s="881"/>
      <c r="D836" s="881"/>
      <c r="E836" s="881"/>
      <c r="F836" s="881"/>
      <c r="G836" s="881"/>
      <c r="H836" s="881"/>
      <c r="I836" s="881"/>
      <c r="J836" s="881"/>
      <c r="K836" s="881"/>
      <c r="L836" s="881"/>
      <c r="M836" s="881"/>
      <c r="N836" s="881"/>
    </row>
    <row r="837" ht="15.75" customHeight="1">
      <c r="A837" s="884"/>
      <c r="B837" s="955"/>
      <c r="C837" s="881"/>
      <c r="D837" s="881"/>
      <c r="E837" s="881"/>
      <c r="F837" s="881"/>
      <c r="G837" s="881"/>
      <c r="H837" s="881"/>
      <c r="I837" s="881"/>
      <c r="J837" s="881"/>
      <c r="K837" s="881"/>
      <c r="L837" s="881"/>
      <c r="M837" s="881"/>
      <c r="N837" s="881"/>
    </row>
    <row r="838" ht="15.75" customHeight="1">
      <c r="A838" s="884"/>
      <c r="B838" s="955"/>
      <c r="C838" s="881"/>
      <c r="D838" s="881"/>
      <c r="E838" s="881"/>
      <c r="F838" s="881"/>
      <c r="G838" s="881"/>
      <c r="H838" s="881"/>
      <c r="I838" s="881"/>
      <c r="J838" s="881"/>
      <c r="K838" s="881"/>
      <c r="L838" s="881"/>
      <c r="M838" s="881"/>
      <c r="N838" s="881"/>
    </row>
    <row r="839" ht="15.75" customHeight="1">
      <c r="A839" s="884"/>
      <c r="B839" s="955"/>
      <c r="C839" s="881"/>
      <c r="D839" s="881"/>
      <c r="E839" s="881"/>
      <c r="F839" s="881"/>
      <c r="G839" s="881"/>
      <c r="H839" s="881"/>
      <c r="I839" s="881"/>
      <c r="J839" s="881"/>
      <c r="K839" s="881"/>
      <c r="L839" s="881"/>
      <c r="M839" s="881"/>
      <c r="N839" s="881"/>
    </row>
    <row r="840" ht="15.75" customHeight="1">
      <c r="A840" s="884"/>
      <c r="B840" s="955"/>
      <c r="C840" s="881"/>
      <c r="D840" s="881"/>
      <c r="E840" s="881"/>
      <c r="F840" s="881"/>
      <c r="G840" s="881"/>
      <c r="H840" s="881"/>
      <c r="I840" s="881"/>
      <c r="J840" s="881"/>
      <c r="K840" s="881"/>
      <c r="L840" s="881"/>
      <c r="M840" s="881"/>
      <c r="N840" s="881"/>
    </row>
    <row r="841" ht="15.75" customHeight="1">
      <c r="A841" s="884"/>
      <c r="B841" s="955"/>
      <c r="C841" s="881"/>
      <c r="D841" s="881"/>
      <c r="E841" s="881"/>
      <c r="F841" s="881"/>
      <c r="G841" s="881"/>
      <c r="H841" s="881"/>
      <c r="I841" s="881"/>
      <c r="J841" s="881"/>
      <c r="K841" s="881"/>
      <c r="L841" s="881"/>
      <c r="M841" s="881"/>
      <c r="N841" s="881"/>
    </row>
    <row r="842" ht="15.75" customHeight="1">
      <c r="A842" s="884"/>
      <c r="B842" s="955"/>
      <c r="C842" s="881"/>
      <c r="D842" s="881"/>
      <c r="E842" s="881"/>
      <c r="F842" s="881"/>
      <c r="G842" s="881"/>
      <c r="H842" s="881"/>
      <c r="I842" s="881"/>
      <c r="J842" s="881"/>
      <c r="K842" s="881"/>
      <c r="L842" s="881"/>
      <c r="M842" s="881"/>
      <c r="N842" s="881"/>
    </row>
    <row r="843" ht="15.75" customHeight="1">
      <c r="A843" s="884"/>
      <c r="B843" s="955"/>
      <c r="C843" s="881"/>
      <c r="D843" s="881"/>
      <c r="E843" s="881"/>
      <c r="F843" s="881"/>
      <c r="G843" s="881"/>
      <c r="H843" s="881"/>
      <c r="I843" s="881"/>
      <c r="J843" s="881"/>
      <c r="K843" s="881"/>
      <c r="L843" s="881"/>
      <c r="M843" s="881"/>
      <c r="N843" s="881"/>
    </row>
    <row r="844" ht="15.75" customHeight="1">
      <c r="A844" s="884"/>
      <c r="B844" s="955"/>
      <c r="C844" s="881"/>
      <c r="D844" s="881"/>
      <c r="E844" s="881"/>
      <c r="F844" s="881"/>
      <c r="G844" s="881"/>
      <c r="H844" s="881"/>
      <c r="I844" s="881"/>
      <c r="J844" s="881"/>
      <c r="K844" s="881"/>
      <c r="L844" s="881"/>
      <c r="M844" s="881"/>
      <c r="N844" s="881"/>
    </row>
    <row r="845" ht="15.75" customHeight="1">
      <c r="A845" s="884"/>
      <c r="B845" s="955"/>
      <c r="C845" s="881"/>
      <c r="D845" s="881"/>
      <c r="E845" s="881"/>
      <c r="F845" s="881"/>
      <c r="G845" s="881"/>
      <c r="H845" s="881"/>
      <c r="I845" s="881"/>
      <c r="J845" s="881"/>
      <c r="K845" s="881"/>
      <c r="L845" s="881"/>
      <c r="M845" s="881"/>
      <c r="N845" s="881"/>
    </row>
    <row r="846" ht="15.75" customHeight="1">
      <c r="A846" s="884"/>
      <c r="B846" s="955"/>
      <c r="C846" s="881"/>
      <c r="D846" s="881"/>
      <c r="E846" s="881"/>
      <c r="F846" s="881"/>
      <c r="G846" s="881"/>
      <c r="H846" s="881"/>
      <c r="I846" s="881"/>
      <c r="J846" s="881"/>
      <c r="K846" s="881"/>
      <c r="L846" s="881"/>
      <c r="M846" s="881"/>
      <c r="N846" s="881"/>
    </row>
    <row r="847" ht="15.75" customHeight="1">
      <c r="A847" s="884"/>
      <c r="B847" s="955"/>
      <c r="C847" s="881"/>
      <c r="D847" s="881"/>
      <c r="E847" s="881"/>
      <c r="F847" s="881"/>
      <c r="G847" s="881"/>
      <c r="H847" s="881"/>
      <c r="I847" s="881"/>
      <c r="J847" s="881"/>
      <c r="K847" s="881"/>
      <c r="L847" s="881"/>
      <c r="M847" s="881"/>
      <c r="N847" s="881"/>
    </row>
    <row r="848" ht="15.75" customHeight="1">
      <c r="A848" s="884"/>
      <c r="B848" s="955"/>
      <c r="C848" s="881"/>
      <c r="D848" s="881"/>
      <c r="E848" s="881"/>
      <c r="F848" s="881"/>
      <c r="G848" s="881"/>
      <c r="H848" s="881"/>
      <c r="I848" s="881"/>
      <c r="J848" s="881"/>
      <c r="K848" s="881"/>
      <c r="L848" s="881"/>
      <c r="M848" s="881"/>
      <c r="N848" s="881"/>
    </row>
    <row r="849" ht="15.75" customHeight="1">
      <c r="A849" s="884"/>
      <c r="B849" s="955"/>
      <c r="C849" s="881"/>
      <c r="D849" s="881"/>
      <c r="E849" s="881"/>
      <c r="F849" s="881"/>
      <c r="G849" s="881"/>
      <c r="H849" s="881"/>
      <c r="I849" s="881"/>
      <c r="J849" s="881"/>
      <c r="K849" s="881"/>
      <c r="L849" s="881"/>
      <c r="M849" s="881"/>
      <c r="N849" s="881"/>
    </row>
    <row r="850" ht="15.75" customHeight="1">
      <c r="A850" s="884"/>
      <c r="B850" s="955"/>
      <c r="C850" s="881"/>
      <c r="D850" s="881"/>
      <c r="E850" s="881"/>
      <c r="F850" s="881"/>
      <c r="G850" s="881"/>
      <c r="H850" s="881"/>
      <c r="I850" s="881"/>
      <c r="J850" s="881"/>
      <c r="K850" s="881"/>
      <c r="L850" s="881"/>
      <c r="M850" s="881"/>
      <c r="N850" s="881"/>
    </row>
    <row r="851" ht="15.75" customHeight="1">
      <c r="A851" s="884"/>
      <c r="B851" s="955"/>
      <c r="C851" s="881"/>
      <c r="D851" s="881"/>
      <c r="E851" s="881"/>
      <c r="F851" s="881"/>
      <c r="G851" s="881"/>
      <c r="H851" s="881"/>
      <c r="I851" s="881"/>
      <c r="J851" s="881"/>
      <c r="K851" s="881"/>
      <c r="L851" s="881"/>
      <c r="M851" s="881"/>
      <c r="N851" s="881"/>
    </row>
    <row r="852" ht="15.75" customHeight="1">
      <c r="A852" s="884"/>
      <c r="B852" s="955"/>
      <c r="C852" s="881"/>
      <c r="D852" s="881"/>
      <c r="E852" s="881"/>
      <c r="F852" s="881"/>
      <c r="G852" s="881"/>
      <c r="H852" s="881"/>
      <c r="I852" s="881"/>
      <c r="J852" s="881"/>
      <c r="K852" s="881"/>
      <c r="L852" s="881"/>
      <c r="M852" s="881"/>
      <c r="N852" s="881"/>
    </row>
    <row r="853" ht="15.75" customHeight="1">
      <c r="A853" s="884"/>
      <c r="B853" s="955"/>
      <c r="C853" s="881"/>
      <c r="D853" s="881"/>
      <c r="E853" s="881"/>
      <c r="F853" s="881"/>
      <c r="G853" s="881"/>
      <c r="H853" s="881"/>
      <c r="I853" s="881"/>
      <c r="J853" s="881"/>
      <c r="K853" s="881"/>
      <c r="L853" s="881"/>
      <c r="M853" s="881"/>
      <c r="N853" s="881"/>
    </row>
    <row r="854" ht="15.75" customHeight="1">
      <c r="A854" s="884"/>
      <c r="B854" s="955"/>
      <c r="C854" s="881"/>
      <c r="D854" s="881"/>
      <c r="E854" s="881"/>
      <c r="F854" s="881"/>
      <c r="G854" s="881"/>
      <c r="H854" s="881"/>
      <c r="I854" s="881"/>
      <c r="J854" s="881"/>
      <c r="K854" s="881"/>
      <c r="L854" s="881"/>
      <c r="M854" s="881"/>
      <c r="N854" s="881"/>
    </row>
    <row r="855" ht="15.75" customHeight="1">
      <c r="A855" s="884"/>
      <c r="B855" s="955"/>
      <c r="C855" s="881"/>
      <c r="D855" s="881"/>
      <c r="E855" s="881"/>
      <c r="F855" s="881"/>
      <c r="G855" s="881"/>
      <c r="H855" s="881"/>
      <c r="I855" s="881"/>
      <c r="J855" s="881"/>
      <c r="K855" s="881"/>
      <c r="L855" s="881"/>
      <c r="M855" s="881"/>
      <c r="N855" s="881"/>
    </row>
    <row r="856" ht="15.75" customHeight="1">
      <c r="A856" s="884"/>
      <c r="B856" s="955"/>
      <c r="C856" s="881"/>
      <c r="D856" s="881"/>
      <c r="E856" s="881"/>
      <c r="F856" s="881"/>
      <c r="G856" s="881"/>
      <c r="H856" s="881"/>
      <c r="I856" s="881"/>
      <c r="J856" s="881"/>
      <c r="K856" s="881"/>
      <c r="L856" s="881"/>
      <c r="M856" s="881"/>
      <c r="N856" s="881"/>
    </row>
    <row r="857" ht="15.75" customHeight="1">
      <c r="A857" s="884"/>
      <c r="B857" s="955"/>
      <c r="C857" s="881"/>
      <c r="D857" s="881"/>
      <c r="E857" s="881"/>
      <c r="F857" s="881"/>
      <c r="G857" s="881"/>
      <c r="H857" s="881"/>
      <c r="I857" s="881"/>
      <c r="J857" s="881"/>
      <c r="K857" s="881"/>
      <c r="L857" s="881"/>
      <c r="M857" s="881"/>
      <c r="N857" s="881"/>
    </row>
    <row r="858" ht="15.75" customHeight="1">
      <c r="A858" s="884"/>
      <c r="B858" s="955"/>
      <c r="C858" s="881"/>
      <c r="D858" s="881"/>
      <c r="E858" s="881"/>
      <c r="F858" s="881"/>
      <c r="G858" s="881"/>
      <c r="H858" s="881"/>
      <c r="I858" s="881"/>
      <c r="J858" s="881"/>
      <c r="K858" s="881"/>
      <c r="L858" s="881"/>
      <c r="M858" s="881"/>
      <c r="N858" s="881"/>
    </row>
    <row r="859" ht="15.75" customHeight="1">
      <c r="A859" s="884"/>
      <c r="B859" s="955"/>
      <c r="C859" s="881"/>
      <c r="D859" s="881"/>
      <c r="E859" s="881"/>
      <c r="F859" s="881"/>
      <c r="G859" s="881"/>
      <c r="H859" s="881"/>
      <c r="I859" s="881"/>
      <c r="J859" s="881"/>
      <c r="K859" s="881"/>
      <c r="L859" s="881"/>
      <c r="M859" s="881"/>
      <c r="N859" s="881"/>
    </row>
    <row r="860" ht="15.75" customHeight="1">
      <c r="A860" s="884"/>
      <c r="B860" s="955"/>
      <c r="C860" s="881"/>
      <c r="D860" s="881"/>
      <c r="E860" s="881"/>
      <c r="F860" s="881"/>
      <c r="G860" s="881"/>
      <c r="H860" s="881"/>
      <c r="I860" s="881"/>
      <c r="J860" s="881"/>
      <c r="K860" s="881"/>
      <c r="L860" s="881"/>
      <c r="M860" s="881"/>
      <c r="N860" s="881"/>
    </row>
    <row r="861" ht="15.75" customHeight="1">
      <c r="A861" s="884"/>
      <c r="B861" s="955"/>
      <c r="C861" s="881"/>
      <c r="D861" s="881"/>
      <c r="E861" s="881"/>
      <c r="F861" s="881"/>
      <c r="G861" s="881"/>
      <c r="H861" s="881"/>
      <c r="I861" s="881"/>
      <c r="J861" s="881"/>
      <c r="K861" s="881"/>
      <c r="L861" s="881"/>
      <c r="M861" s="881"/>
      <c r="N861" s="881"/>
    </row>
    <row r="862" ht="15.75" customHeight="1">
      <c r="A862" s="884"/>
      <c r="B862" s="955"/>
      <c r="C862" s="881"/>
      <c r="D862" s="881"/>
      <c r="E862" s="881"/>
      <c r="F862" s="881"/>
      <c r="G862" s="881"/>
      <c r="H862" s="881"/>
      <c r="I862" s="881"/>
      <c r="J862" s="881"/>
      <c r="K862" s="881"/>
      <c r="L862" s="881"/>
      <c r="M862" s="881"/>
      <c r="N862" s="881"/>
    </row>
    <row r="863" ht="15.75" customHeight="1">
      <c r="A863" s="884"/>
      <c r="B863" s="955"/>
      <c r="C863" s="881"/>
      <c r="D863" s="881"/>
      <c r="E863" s="881"/>
      <c r="F863" s="881"/>
      <c r="G863" s="881"/>
      <c r="H863" s="881"/>
      <c r="I863" s="881"/>
      <c r="J863" s="881"/>
      <c r="K863" s="881"/>
      <c r="L863" s="881"/>
      <c r="M863" s="881"/>
      <c r="N863" s="881"/>
    </row>
    <row r="864" ht="15.75" customHeight="1">
      <c r="A864" s="884"/>
      <c r="B864" s="955"/>
      <c r="C864" s="881"/>
      <c r="D864" s="881"/>
      <c r="E864" s="881"/>
      <c r="F864" s="881"/>
      <c r="G864" s="881"/>
      <c r="H864" s="881"/>
      <c r="I864" s="881"/>
      <c r="J864" s="881"/>
      <c r="K864" s="881"/>
      <c r="L864" s="881"/>
      <c r="M864" s="881"/>
      <c r="N864" s="881"/>
    </row>
    <row r="865" ht="15.75" customHeight="1">
      <c r="A865" s="884"/>
      <c r="B865" s="955"/>
      <c r="C865" s="881"/>
      <c r="D865" s="881"/>
      <c r="E865" s="881"/>
      <c r="F865" s="881"/>
      <c r="G865" s="881"/>
      <c r="H865" s="881"/>
      <c r="I865" s="881"/>
      <c r="J865" s="881"/>
      <c r="K865" s="881"/>
      <c r="L865" s="881"/>
      <c r="M865" s="881"/>
      <c r="N865" s="881"/>
    </row>
    <row r="866" ht="15.75" customHeight="1">
      <c r="A866" s="884"/>
      <c r="B866" s="955"/>
      <c r="C866" s="881"/>
      <c r="D866" s="881"/>
      <c r="E866" s="881"/>
      <c r="F866" s="881"/>
      <c r="G866" s="881"/>
      <c r="H866" s="881"/>
      <c r="I866" s="881"/>
      <c r="J866" s="881"/>
      <c r="K866" s="881"/>
      <c r="L866" s="881"/>
      <c r="M866" s="881"/>
      <c r="N866" s="881"/>
    </row>
    <row r="867" ht="15.75" customHeight="1">
      <c r="A867" s="884"/>
      <c r="B867" s="955"/>
      <c r="C867" s="881"/>
      <c r="D867" s="881"/>
      <c r="E867" s="881"/>
      <c r="F867" s="881"/>
      <c r="G867" s="881"/>
      <c r="H867" s="881"/>
      <c r="I867" s="881"/>
      <c r="J867" s="881"/>
      <c r="K867" s="881"/>
      <c r="L867" s="881"/>
      <c r="M867" s="881"/>
      <c r="N867" s="881"/>
    </row>
    <row r="868" ht="15.75" customHeight="1">
      <c r="A868" s="884"/>
      <c r="B868" s="955"/>
      <c r="C868" s="881"/>
      <c r="D868" s="881"/>
      <c r="E868" s="881"/>
      <c r="F868" s="881"/>
      <c r="G868" s="881"/>
      <c r="H868" s="881"/>
      <c r="I868" s="881"/>
      <c r="J868" s="881"/>
      <c r="K868" s="881"/>
      <c r="L868" s="881"/>
      <c r="M868" s="881"/>
      <c r="N868" s="881"/>
    </row>
    <row r="869" ht="15.75" customHeight="1">
      <c r="A869" s="884"/>
      <c r="B869" s="955"/>
      <c r="C869" s="881"/>
      <c r="D869" s="881"/>
      <c r="E869" s="881"/>
      <c r="F869" s="881"/>
      <c r="G869" s="881"/>
      <c r="H869" s="881"/>
      <c r="I869" s="881"/>
      <c r="J869" s="881"/>
      <c r="K869" s="881"/>
      <c r="L869" s="881"/>
      <c r="M869" s="881"/>
      <c r="N869" s="881"/>
    </row>
    <row r="870" ht="15.75" customHeight="1">
      <c r="A870" s="884"/>
      <c r="B870" s="955"/>
      <c r="C870" s="881"/>
      <c r="D870" s="881"/>
      <c r="E870" s="881"/>
      <c r="F870" s="881"/>
      <c r="G870" s="881"/>
      <c r="H870" s="881"/>
      <c r="I870" s="881"/>
      <c r="J870" s="881"/>
      <c r="K870" s="881"/>
      <c r="L870" s="881"/>
      <c r="M870" s="881"/>
      <c r="N870" s="881"/>
    </row>
    <row r="871" ht="15.75" customHeight="1">
      <c r="A871" s="884"/>
      <c r="B871" s="955"/>
      <c r="C871" s="881"/>
      <c r="D871" s="881"/>
      <c r="E871" s="881"/>
      <c r="F871" s="881"/>
      <c r="G871" s="881"/>
      <c r="H871" s="881"/>
      <c r="I871" s="881"/>
      <c r="J871" s="881"/>
      <c r="K871" s="881"/>
      <c r="L871" s="881"/>
      <c r="M871" s="881"/>
      <c r="N871" s="881"/>
    </row>
    <row r="872" ht="15.75" customHeight="1">
      <c r="A872" s="884"/>
      <c r="B872" s="955"/>
      <c r="C872" s="881"/>
      <c r="D872" s="881"/>
      <c r="E872" s="881"/>
      <c r="F872" s="881"/>
      <c r="G872" s="881"/>
      <c r="H872" s="881"/>
      <c r="I872" s="881"/>
      <c r="J872" s="881"/>
      <c r="K872" s="881"/>
      <c r="L872" s="881"/>
      <c r="M872" s="881"/>
      <c r="N872" s="881"/>
    </row>
    <row r="873" ht="15.75" customHeight="1">
      <c r="A873" s="884"/>
      <c r="B873" s="955"/>
      <c r="C873" s="881"/>
      <c r="D873" s="881"/>
      <c r="E873" s="881"/>
      <c r="F873" s="881"/>
      <c r="G873" s="881"/>
      <c r="H873" s="881"/>
      <c r="I873" s="881"/>
      <c r="J873" s="881"/>
      <c r="K873" s="881"/>
      <c r="L873" s="881"/>
      <c r="M873" s="881"/>
      <c r="N873" s="881"/>
    </row>
    <row r="874" ht="15.75" customHeight="1">
      <c r="A874" s="884"/>
      <c r="B874" s="955"/>
      <c r="C874" s="881"/>
      <c r="D874" s="881"/>
      <c r="E874" s="881"/>
      <c r="F874" s="881"/>
      <c r="G874" s="881"/>
      <c r="H874" s="881"/>
      <c r="I874" s="881"/>
      <c r="J874" s="881"/>
      <c r="K874" s="881"/>
      <c r="L874" s="881"/>
      <c r="M874" s="881"/>
      <c r="N874" s="881"/>
    </row>
    <row r="875" ht="15.75" customHeight="1">
      <c r="A875" s="884"/>
      <c r="B875" s="955"/>
      <c r="C875" s="881"/>
      <c r="D875" s="881"/>
      <c r="E875" s="881"/>
      <c r="F875" s="881"/>
      <c r="G875" s="881"/>
      <c r="H875" s="881"/>
      <c r="I875" s="881"/>
      <c r="J875" s="881"/>
      <c r="K875" s="881"/>
      <c r="L875" s="881"/>
      <c r="M875" s="881"/>
      <c r="N875" s="881"/>
    </row>
    <row r="876" ht="15.75" customHeight="1">
      <c r="A876" s="884"/>
      <c r="B876" s="955"/>
      <c r="C876" s="881"/>
      <c r="D876" s="881"/>
      <c r="E876" s="881"/>
      <c r="F876" s="881"/>
      <c r="G876" s="881"/>
      <c r="H876" s="881"/>
      <c r="I876" s="881"/>
      <c r="J876" s="881"/>
      <c r="K876" s="881"/>
      <c r="L876" s="881"/>
      <c r="M876" s="881"/>
      <c r="N876" s="881"/>
    </row>
    <row r="877" ht="15.75" customHeight="1">
      <c r="A877" s="884"/>
      <c r="B877" s="955"/>
      <c r="C877" s="881"/>
      <c r="D877" s="881"/>
      <c r="E877" s="881"/>
      <c r="F877" s="881"/>
      <c r="G877" s="881"/>
      <c r="H877" s="881"/>
      <c r="I877" s="881"/>
      <c r="J877" s="881"/>
      <c r="K877" s="881"/>
      <c r="L877" s="881"/>
      <c r="M877" s="881"/>
      <c r="N877" s="881"/>
    </row>
    <row r="878" ht="15.75" customHeight="1">
      <c r="A878" s="884"/>
      <c r="B878" s="955"/>
      <c r="C878" s="881"/>
      <c r="D878" s="881"/>
      <c r="E878" s="881"/>
      <c r="F878" s="881"/>
      <c r="G878" s="881"/>
      <c r="H878" s="881"/>
      <c r="I878" s="881"/>
      <c r="J878" s="881"/>
      <c r="K878" s="881"/>
      <c r="L878" s="881"/>
      <c r="M878" s="881"/>
      <c r="N878" s="881"/>
    </row>
    <row r="879" ht="15.75" customHeight="1">
      <c r="A879" s="884"/>
      <c r="B879" s="955"/>
      <c r="C879" s="881"/>
      <c r="D879" s="881"/>
      <c r="E879" s="881"/>
      <c r="F879" s="881"/>
      <c r="G879" s="881"/>
      <c r="H879" s="881"/>
      <c r="I879" s="881"/>
      <c r="J879" s="881"/>
      <c r="K879" s="881"/>
      <c r="L879" s="881"/>
      <c r="M879" s="881"/>
      <c r="N879" s="881"/>
    </row>
    <row r="880" ht="15.75" customHeight="1">
      <c r="A880" s="884"/>
      <c r="B880" s="955"/>
      <c r="C880" s="881"/>
      <c r="D880" s="881"/>
      <c r="E880" s="881"/>
      <c r="F880" s="881"/>
      <c r="G880" s="881"/>
      <c r="H880" s="881"/>
      <c r="I880" s="881"/>
      <c r="J880" s="881"/>
      <c r="K880" s="881"/>
      <c r="L880" s="881"/>
      <c r="M880" s="881"/>
      <c r="N880" s="881"/>
    </row>
    <row r="881" ht="15.75" customHeight="1">
      <c r="A881" s="884"/>
      <c r="B881" s="955"/>
      <c r="C881" s="881"/>
      <c r="D881" s="881"/>
      <c r="E881" s="881"/>
      <c r="F881" s="881"/>
      <c r="G881" s="881"/>
      <c r="H881" s="881"/>
      <c r="I881" s="881"/>
      <c r="J881" s="881"/>
      <c r="K881" s="881"/>
      <c r="L881" s="881"/>
      <c r="M881" s="881"/>
      <c r="N881" s="881"/>
    </row>
    <row r="882" ht="15.75" customHeight="1">
      <c r="A882" s="884"/>
      <c r="B882" s="955"/>
      <c r="C882" s="881"/>
      <c r="D882" s="881"/>
      <c r="E882" s="881"/>
      <c r="F882" s="881"/>
      <c r="G882" s="881"/>
      <c r="H882" s="881"/>
      <c r="I882" s="881"/>
      <c r="J882" s="881"/>
      <c r="K882" s="881"/>
      <c r="L882" s="881"/>
      <c r="M882" s="881"/>
      <c r="N882" s="881"/>
    </row>
    <row r="883" ht="15.75" customHeight="1">
      <c r="A883" s="884"/>
      <c r="B883" s="955"/>
      <c r="C883" s="881"/>
      <c r="D883" s="881"/>
      <c r="E883" s="881"/>
      <c r="F883" s="881"/>
      <c r="G883" s="881"/>
      <c r="H883" s="881"/>
      <c r="I883" s="881"/>
      <c r="J883" s="881"/>
      <c r="K883" s="881"/>
      <c r="L883" s="881"/>
      <c r="M883" s="881"/>
      <c r="N883" s="881"/>
    </row>
    <row r="884" ht="15.75" customHeight="1">
      <c r="A884" s="884"/>
      <c r="B884" s="955"/>
      <c r="C884" s="881"/>
      <c r="D884" s="881"/>
      <c r="E884" s="881"/>
      <c r="F884" s="881"/>
      <c r="G884" s="881"/>
      <c r="H884" s="881"/>
      <c r="I884" s="881"/>
      <c r="J884" s="881"/>
      <c r="K884" s="881"/>
      <c r="L884" s="881"/>
      <c r="M884" s="881"/>
      <c r="N884" s="881"/>
    </row>
    <row r="885" ht="15.75" customHeight="1">
      <c r="A885" s="884"/>
      <c r="B885" s="955"/>
      <c r="C885" s="881"/>
      <c r="D885" s="881"/>
      <c r="E885" s="881"/>
      <c r="F885" s="881"/>
      <c r="G885" s="881"/>
      <c r="H885" s="881"/>
      <c r="I885" s="881"/>
      <c r="J885" s="881"/>
      <c r="K885" s="881"/>
      <c r="L885" s="881"/>
      <c r="M885" s="881"/>
      <c r="N885" s="881"/>
    </row>
    <row r="886" ht="15.75" customHeight="1">
      <c r="A886" s="884"/>
      <c r="B886" s="955"/>
      <c r="C886" s="881"/>
      <c r="D886" s="881"/>
      <c r="E886" s="881"/>
      <c r="F886" s="881"/>
      <c r="G886" s="881"/>
      <c r="H886" s="881"/>
      <c r="I886" s="881"/>
      <c r="J886" s="881"/>
      <c r="K886" s="881"/>
      <c r="L886" s="881"/>
      <c r="M886" s="881"/>
      <c r="N886" s="881"/>
    </row>
    <row r="887" ht="15.75" customHeight="1">
      <c r="A887" s="884"/>
      <c r="B887" s="955"/>
      <c r="C887" s="881"/>
      <c r="D887" s="881"/>
      <c r="E887" s="881"/>
      <c r="F887" s="881"/>
      <c r="G887" s="881"/>
      <c r="H887" s="881"/>
      <c r="I887" s="881"/>
      <c r="J887" s="881"/>
      <c r="K887" s="881"/>
      <c r="L887" s="881"/>
      <c r="M887" s="881"/>
      <c r="N887" s="881"/>
    </row>
    <row r="888" ht="15.75" customHeight="1">
      <c r="A888" s="884"/>
      <c r="B888" s="955"/>
      <c r="C888" s="881"/>
      <c r="D888" s="881"/>
      <c r="E888" s="881"/>
      <c r="F888" s="881"/>
      <c r="G888" s="881"/>
      <c r="H888" s="881"/>
      <c r="I888" s="881"/>
      <c r="J888" s="881"/>
      <c r="K888" s="881"/>
      <c r="L888" s="881"/>
      <c r="M888" s="881"/>
      <c r="N888" s="881"/>
    </row>
    <row r="889" ht="15.75" customHeight="1">
      <c r="A889" s="884"/>
      <c r="B889" s="955"/>
      <c r="C889" s="881"/>
      <c r="D889" s="881"/>
      <c r="E889" s="881"/>
      <c r="F889" s="881"/>
      <c r="G889" s="881"/>
      <c r="H889" s="881"/>
      <c r="I889" s="881"/>
      <c r="J889" s="881"/>
      <c r="K889" s="881"/>
      <c r="L889" s="881"/>
      <c r="M889" s="881"/>
      <c r="N889" s="881"/>
    </row>
    <row r="890" ht="15.75" customHeight="1">
      <c r="A890" s="884"/>
      <c r="B890" s="955"/>
      <c r="C890" s="881"/>
      <c r="D890" s="881"/>
      <c r="E890" s="881"/>
      <c r="F890" s="881"/>
      <c r="G890" s="881"/>
      <c r="H890" s="881"/>
      <c r="I890" s="881"/>
      <c r="J890" s="881"/>
      <c r="K890" s="881"/>
      <c r="L890" s="881"/>
      <c r="M890" s="881"/>
      <c r="N890" s="881"/>
    </row>
    <row r="891" ht="15.75" customHeight="1">
      <c r="A891" s="884"/>
      <c r="B891" s="955"/>
      <c r="C891" s="881"/>
      <c r="D891" s="881"/>
      <c r="E891" s="881"/>
      <c r="F891" s="881"/>
      <c r="G891" s="881"/>
      <c r="H891" s="881"/>
      <c r="I891" s="881"/>
      <c r="J891" s="881"/>
      <c r="K891" s="881"/>
      <c r="L891" s="881"/>
      <c r="M891" s="881"/>
      <c r="N891" s="881"/>
    </row>
    <row r="892" ht="15.75" customHeight="1">
      <c r="A892" s="884"/>
      <c r="B892" s="955"/>
      <c r="C892" s="881"/>
      <c r="D892" s="881"/>
      <c r="E892" s="881"/>
      <c r="F892" s="881"/>
      <c r="G892" s="881"/>
      <c r="H892" s="881"/>
      <c r="I892" s="881"/>
      <c r="J892" s="881"/>
      <c r="K892" s="881"/>
      <c r="L892" s="881"/>
      <c r="M892" s="881"/>
      <c r="N892" s="881"/>
    </row>
    <row r="893" ht="15.75" customHeight="1">
      <c r="A893" s="884"/>
      <c r="B893" s="955"/>
      <c r="C893" s="881"/>
      <c r="D893" s="881"/>
      <c r="E893" s="881"/>
      <c r="F893" s="881"/>
      <c r="G893" s="881"/>
      <c r="H893" s="881"/>
      <c r="I893" s="881"/>
      <c r="J893" s="881"/>
      <c r="K893" s="881"/>
      <c r="L893" s="881"/>
      <c r="M893" s="881"/>
      <c r="N893" s="881"/>
    </row>
    <row r="894" ht="15.75" customHeight="1">
      <c r="A894" s="884"/>
      <c r="B894" s="955"/>
      <c r="C894" s="881"/>
      <c r="D894" s="881"/>
      <c r="E894" s="881"/>
      <c r="F894" s="881"/>
      <c r="G894" s="881"/>
      <c r="H894" s="881"/>
      <c r="I894" s="881"/>
      <c r="J894" s="881"/>
      <c r="K894" s="881"/>
      <c r="L894" s="881"/>
      <c r="M894" s="881"/>
      <c r="N894" s="881"/>
    </row>
    <row r="895" ht="15.75" customHeight="1">
      <c r="A895" s="884"/>
      <c r="B895" s="955"/>
      <c r="C895" s="881"/>
      <c r="D895" s="881"/>
      <c r="E895" s="881"/>
      <c r="F895" s="881"/>
      <c r="G895" s="881"/>
      <c r="H895" s="881"/>
      <c r="I895" s="881"/>
      <c r="J895" s="881"/>
      <c r="K895" s="881"/>
      <c r="L895" s="881"/>
      <c r="M895" s="881"/>
      <c r="N895" s="881"/>
    </row>
    <row r="896" ht="15.75" customHeight="1">
      <c r="A896" s="884"/>
      <c r="B896" s="955"/>
      <c r="C896" s="881"/>
      <c r="D896" s="881"/>
      <c r="E896" s="881"/>
      <c r="F896" s="881"/>
      <c r="G896" s="881"/>
      <c r="H896" s="881"/>
      <c r="I896" s="881"/>
      <c r="J896" s="881"/>
      <c r="K896" s="881"/>
      <c r="L896" s="881"/>
      <c r="M896" s="881"/>
      <c r="N896" s="881"/>
    </row>
    <row r="897" ht="15.75" customHeight="1">
      <c r="A897" s="884"/>
      <c r="B897" s="955"/>
      <c r="C897" s="881"/>
      <c r="D897" s="881"/>
      <c r="E897" s="881"/>
      <c r="F897" s="881"/>
      <c r="G897" s="881"/>
      <c r="H897" s="881"/>
      <c r="I897" s="881"/>
      <c r="J897" s="881"/>
      <c r="K897" s="881"/>
      <c r="L897" s="881"/>
      <c r="M897" s="881"/>
      <c r="N897" s="881"/>
    </row>
    <row r="898" ht="15.75" customHeight="1">
      <c r="A898" s="884"/>
      <c r="B898" s="955"/>
      <c r="C898" s="881"/>
      <c r="D898" s="881"/>
      <c r="E898" s="881"/>
      <c r="F898" s="881"/>
      <c r="G898" s="881"/>
      <c r="H898" s="881"/>
      <c r="I898" s="881"/>
      <c r="J898" s="881"/>
      <c r="K898" s="881"/>
      <c r="L898" s="881"/>
      <c r="M898" s="881"/>
      <c r="N898" s="881"/>
    </row>
    <row r="899" ht="15.75" customHeight="1">
      <c r="A899" s="884"/>
      <c r="B899" s="955"/>
      <c r="C899" s="881"/>
      <c r="D899" s="881"/>
      <c r="E899" s="881"/>
      <c r="F899" s="881"/>
      <c r="G899" s="881"/>
      <c r="H899" s="881"/>
      <c r="I899" s="881"/>
      <c r="J899" s="881"/>
      <c r="K899" s="881"/>
      <c r="L899" s="881"/>
      <c r="M899" s="881"/>
      <c r="N899" s="881"/>
    </row>
    <row r="900" ht="15.75" customHeight="1">
      <c r="A900" s="884"/>
      <c r="B900" s="955"/>
      <c r="C900" s="881"/>
      <c r="D900" s="881"/>
      <c r="E900" s="881"/>
      <c r="F900" s="881"/>
      <c r="G900" s="881"/>
      <c r="H900" s="881"/>
      <c r="I900" s="881"/>
      <c r="J900" s="881"/>
      <c r="K900" s="881"/>
      <c r="L900" s="881"/>
      <c r="M900" s="881"/>
      <c r="N900" s="881"/>
    </row>
    <row r="901" ht="15.75" customHeight="1">
      <c r="A901" s="884"/>
      <c r="B901" s="955"/>
      <c r="C901" s="881"/>
      <c r="D901" s="881"/>
      <c r="E901" s="881"/>
      <c r="F901" s="881"/>
      <c r="G901" s="881"/>
      <c r="H901" s="881"/>
      <c r="I901" s="881"/>
      <c r="J901" s="881"/>
      <c r="K901" s="881"/>
      <c r="L901" s="881"/>
      <c r="M901" s="881"/>
      <c r="N901" s="881"/>
    </row>
    <row r="902" ht="15.75" customHeight="1">
      <c r="A902" s="884"/>
      <c r="B902" s="955"/>
      <c r="C902" s="881"/>
      <c r="D902" s="881"/>
      <c r="E902" s="881"/>
      <c r="F902" s="881"/>
      <c r="G902" s="881"/>
      <c r="H902" s="881"/>
      <c r="I902" s="881"/>
      <c r="J902" s="881"/>
      <c r="K902" s="881"/>
      <c r="L902" s="881"/>
      <c r="M902" s="881"/>
      <c r="N902" s="881"/>
    </row>
    <row r="903" ht="15.75" customHeight="1">
      <c r="A903" s="884"/>
      <c r="B903" s="955"/>
      <c r="C903" s="881"/>
      <c r="D903" s="881"/>
      <c r="E903" s="881"/>
      <c r="F903" s="881"/>
      <c r="G903" s="881"/>
      <c r="H903" s="881"/>
      <c r="I903" s="881"/>
      <c r="J903" s="881"/>
      <c r="K903" s="881"/>
      <c r="L903" s="881"/>
      <c r="M903" s="881"/>
      <c r="N903" s="881"/>
    </row>
    <row r="904" ht="15.75" customHeight="1">
      <c r="A904" s="884"/>
      <c r="B904" s="955"/>
      <c r="C904" s="881"/>
      <c r="D904" s="881"/>
      <c r="E904" s="881"/>
      <c r="F904" s="881"/>
      <c r="G904" s="881"/>
      <c r="H904" s="881"/>
      <c r="I904" s="881"/>
      <c r="J904" s="881"/>
      <c r="K904" s="881"/>
      <c r="L904" s="881"/>
      <c r="M904" s="881"/>
      <c r="N904" s="881"/>
    </row>
    <row r="905" ht="15.75" customHeight="1">
      <c r="A905" s="884"/>
      <c r="B905" s="955"/>
      <c r="C905" s="881"/>
      <c r="D905" s="881"/>
      <c r="E905" s="881"/>
      <c r="F905" s="881"/>
      <c r="G905" s="881"/>
      <c r="H905" s="881"/>
      <c r="I905" s="881"/>
      <c r="J905" s="881"/>
      <c r="K905" s="881"/>
      <c r="L905" s="881"/>
      <c r="M905" s="881"/>
      <c r="N905" s="881"/>
    </row>
    <row r="906" ht="15.75" customHeight="1">
      <c r="A906" s="884"/>
      <c r="B906" s="955"/>
      <c r="C906" s="881"/>
      <c r="D906" s="881"/>
      <c r="E906" s="881"/>
      <c r="F906" s="881"/>
      <c r="G906" s="881"/>
      <c r="H906" s="881"/>
      <c r="I906" s="881"/>
      <c r="J906" s="881"/>
      <c r="K906" s="881"/>
      <c r="L906" s="881"/>
      <c r="M906" s="881"/>
      <c r="N906" s="881"/>
    </row>
    <row r="907" ht="15.75" customHeight="1">
      <c r="A907" s="884"/>
      <c r="B907" s="955"/>
      <c r="C907" s="881"/>
      <c r="D907" s="881"/>
      <c r="E907" s="881"/>
      <c r="F907" s="881"/>
      <c r="G907" s="881"/>
      <c r="H907" s="881"/>
      <c r="I907" s="881"/>
      <c r="J907" s="881"/>
      <c r="K907" s="881"/>
      <c r="L907" s="881"/>
      <c r="M907" s="881"/>
      <c r="N907" s="881"/>
    </row>
    <row r="908" ht="15.75" customHeight="1">
      <c r="A908" s="884"/>
      <c r="B908" s="955"/>
      <c r="C908" s="881"/>
      <c r="D908" s="881"/>
      <c r="E908" s="881"/>
      <c r="F908" s="881"/>
      <c r="G908" s="881"/>
      <c r="H908" s="881"/>
      <c r="I908" s="881"/>
      <c r="J908" s="881"/>
      <c r="K908" s="881"/>
      <c r="L908" s="881"/>
      <c r="M908" s="881"/>
      <c r="N908" s="881"/>
    </row>
    <row r="909" ht="15.75" customHeight="1">
      <c r="A909" s="884"/>
      <c r="B909" s="955"/>
      <c r="C909" s="881"/>
      <c r="D909" s="881"/>
      <c r="E909" s="881"/>
      <c r="F909" s="881"/>
      <c r="G909" s="881"/>
      <c r="H909" s="881"/>
      <c r="I909" s="881"/>
      <c r="J909" s="881"/>
      <c r="K909" s="881"/>
      <c r="L909" s="881"/>
      <c r="M909" s="881"/>
      <c r="N909" s="881"/>
    </row>
    <row r="910" ht="15.75" customHeight="1">
      <c r="A910" s="884"/>
      <c r="B910" s="955"/>
      <c r="C910" s="881"/>
      <c r="D910" s="881"/>
      <c r="E910" s="881"/>
      <c r="F910" s="881"/>
      <c r="G910" s="881"/>
      <c r="H910" s="881"/>
      <c r="I910" s="881"/>
      <c r="J910" s="881"/>
      <c r="K910" s="881"/>
      <c r="L910" s="881"/>
      <c r="M910" s="881"/>
      <c r="N910" s="881"/>
    </row>
    <row r="911" ht="15.75" customHeight="1">
      <c r="A911" s="884"/>
      <c r="B911" s="955"/>
      <c r="C911" s="881"/>
      <c r="D911" s="881"/>
      <c r="E911" s="881"/>
      <c r="F911" s="881"/>
      <c r="G911" s="881"/>
      <c r="H911" s="881"/>
      <c r="I911" s="881"/>
      <c r="J911" s="881"/>
      <c r="K911" s="881"/>
      <c r="L911" s="881"/>
      <c r="M911" s="881"/>
      <c r="N911" s="881"/>
    </row>
    <row r="912" ht="15.75" customHeight="1">
      <c r="A912" s="884"/>
      <c r="B912" s="955"/>
      <c r="C912" s="881"/>
      <c r="D912" s="881"/>
      <c r="E912" s="881"/>
      <c r="F912" s="881"/>
      <c r="G912" s="881"/>
      <c r="H912" s="881"/>
      <c r="I912" s="881"/>
      <c r="J912" s="881"/>
      <c r="K912" s="881"/>
      <c r="L912" s="881"/>
      <c r="M912" s="881"/>
      <c r="N912" s="881"/>
    </row>
    <row r="913" ht="15.75" customHeight="1">
      <c r="A913" s="884"/>
      <c r="B913" s="955"/>
      <c r="C913" s="881"/>
      <c r="D913" s="881"/>
      <c r="E913" s="881"/>
      <c r="F913" s="881"/>
      <c r="G913" s="881"/>
      <c r="H913" s="881"/>
      <c r="I913" s="881"/>
      <c r="J913" s="881"/>
      <c r="K913" s="881"/>
      <c r="L913" s="881"/>
      <c r="M913" s="881"/>
      <c r="N913" s="881"/>
    </row>
    <row r="914" ht="15.75" customHeight="1">
      <c r="A914" s="884"/>
      <c r="B914" s="955"/>
      <c r="C914" s="881"/>
      <c r="D914" s="881"/>
      <c r="E914" s="881"/>
      <c r="F914" s="881"/>
      <c r="G914" s="881"/>
      <c r="H914" s="881"/>
      <c r="I914" s="881"/>
      <c r="J914" s="881"/>
      <c r="K914" s="881"/>
      <c r="L914" s="881"/>
      <c r="M914" s="881"/>
      <c r="N914" s="881"/>
    </row>
    <row r="915" ht="15.75" customHeight="1">
      <c r="A915" s="884"/>
      <c r="B915" s="955"/>
      <c r="C915" s="881"/>
      <c r="D915" s="881"/>
      <c r="E915" s="881"/>
      <c r="F915" s="881"/>
      <c r="G915" s="881"/>
      <c r="H915" s="881"/>
      <c r="I915" s="881"/>
      <c r="J915" s="881"/>
      <c r="K915" s="881"/>
      <c r="L915" s="881"/>
      <c r="M915" s="881"/>
      <c r="N915" s="881"/>
    </row>
    <row r="916" ht="15.75" customHeight="1">
      <c r="A916" s="884"/>
      <c r="B916" s="955"/>
      <c r="C916" s="881"/>
      <c r="D916" s="881"/>
      <c r="E916" s="881"/>
      <c r="F916" s="881"/>
      <c r="G916" s="881"/>
      <c r="H916" s="881"/>
      <c r="I916" s="881"/>
      <c r="J916" s="881"/>
      <c r="K916" s="881"/>
      <c r="L916" s="881"/>
      <c r="M916" s="881"/>
      <c r="N916" s="881"/>
    </row>
    <row r="917" ht="15.75" customHeight="1">
      <c r="A917" s="884"/>
      <c r="B917" s="955"/>
      <c r="C917" s="881"/>
      <c r="D917" s="881"/>
      <c r="E917" s="881"/>
      <c r="F917" s="881"/>
      <c r="G917" s="881"/>
      <c r="H917" s="881"/>
      <c r="I917" s="881"/>
      <c r="J917" s="881"/>
      <c r="K917" s="881"/>
      <c r="L917" s="881"/>
      <c r="M917" s="881"/>
      <c r="N917" s="881"/>
    </row>
    <row r="918" ht="15.75" customHeight="1">
      <c r="A918" s="884"/>
      <c r="B918" s="955"/>
      <c r="C918" s="881"/>
      <c r="D918" s="881"/>
      <c r="E918" s="881"/>
      <c r="F918" s="881"/>
      <c r="G918" s="881"/>
      <c r="H918" s="881"/>
      <c r="I918" s="881"/>
      <c r="J918" s="881"/>
      <c r="K918" s="881"/>
      <c r="L918" s="881"/>
      <c r="M918" s="881"/>
      <c r="N918" s="881"/>
    </row>
    <row r="919" ht="15.75" customHeight="1">
      <c r="A919" s="884"/>
      <c r="B919" s="955"/>
      <c r="C919" s="881"/>
      <c r="D919" s="881"/>
      <c r="E919" s="881"/>
      <c r="F919" s="881"/>
      <c r="G919" s="881"/>
      <c r="H919" s="881"/>
      <c r="I919" s="881"/>
      <c r="J919" s="881"/>
      <c r="K919" s="881"/>
      <c r="L919" s="881"/>
      <c r="M919" s="881"/>
      <c r="N919" s="881"/>
    </row>
    <row r="920" ht="15.75" customHeight="1">
      <c r="A920" s="884"/>
      <c r="B920" s="955"/>
      <c r="C920" s="881"/>
      <c r="D920" s="881"/>
      <c r="E920" s="881"/>
      <c r="F920" s="881"/>
      <c r="G920" s="881"/>
      <c r="H920" s="881"/>
      <c r="I920" s="881"/>
      <c r="J920" s="881"/>
      <c r="K920" s="881"/>
      <c r="L920" s="881"/>
      <c r="M920" s="881"/>
      <c r="N920" s="881"/>
    </row>
    <row r="921" ht="15.75" customHeight="1">
      <c r="A921" s="884"/>
      <c r="B921" s="955"/>
      <c r="C921" s="881"/>
      <c r="D921" s="881"/>
      <c r="E921" s="881"/>
      <c r="F921" s="881"/>
      <c r="G921" s="881"/>
      <c r="H921" s="881"/>
      <c r="I921" s="881"/>
      <c r="J921" s="881"/>
      <c r="K921" s="881"/>
      <c r="L921" s="881"/>
      <c r="M921" s="881"/>
      <c r="N921" s="881"/>
    </row>
    <row r="922" ht="15.75" customHeight="1">
      <c r="A922" s="884"/>
      <c r="B922" s="955"/>
      <c r="C922" s="881"/>
      <c r="D922" s="881"/>
      <c r="E922" s="881"/>
      <c r="F922" s="881"/>
      <c r="G922" s="881"/>
      <c r="H922" s="881"/>
      <c r="I922" s="881"/>
      <c r="J922" s="881"/>
      <c r="K922" s="881"/>
      <c r="L922" s="881"/>
      <c r="M922" s="881"/>
      <c r="N922" s="881"/>
    </row>
    <row r="923" ht="15.75" customHeight="1">
      <c r="A923" s="884"/>
      <c r="B923" s="955"/>
      <c r="C923" s="881"/>
      <c r="D923" s="881"/>
      <c r="E923" s="881"/>
      <c r="F923" s="881"/>
      <c r="G923" s="881"/>
      <c r="H923" s="881"/>
      <c r="I923" s="881"/>
      <c r="J923" s="881"/>
      <c r="K923" s="881"/>
      <c r="L923" s="881"/>
      <c r="M923" s="881"/>
      <c r="N923" s="881"/>
    </row>
    <row r="924" ht="15.75" customHeight="1">
      <c r="A924" s="884"/>
      <c r="B924" s="955"/>
      <c r="C924" s="881"/>
      <c r="D924" s="881"/>
      <c r="E924" s="881"/>
      <c r="F924" s="881"/>
      <c r="G924" s="881"/>
      <c r="H924" s="881"/>
      <c r="I924" s="881"/>
      <c r="J924" s="881"/>
      <c r="K924" s="881"/>
      <c r="L924" s="881"/>
      <c r="M924" s="881"/>
      <c r="N924" s="881"/>
    </row>
    <row r="925" ht="15.75" customHeight="1">
      <c r="A925" s="884"/>
      <c r="B925" s="955"/>
      <c r="C925" s="881"/>
      <c r="D925" s="881"/>
      <c r="E925" s="881"/>
      <c r="F925" s="881"/>
      <c r="G925" s="881"/>
      <c r="H925" s="881"/>
      <c r="I925" s="881"/>
      <c r="J925" s="881"/>
      <c r="K925" s="881"/>
      <c r="L925" s="881"/>
      <c r="M925" s="881"/>
      <c r="N925" s="881"/>
    </row>
    <row r="926" ht="15.75" customHeight="1">
      <c r="A926" s="884"/>
      <c r="B926" s="955"/>
      <c r="C926" s="881"/>
      <c r="D926" s="881"/>
      <c r="E926" s="881"/>
      <c r="F926" s="881"/>
      <c r="G926" s="881"/>
      <c r="H926" s="881"/>
      <c r="I926" s="881"/>
      <c r="J926" s="881"/>
      <c r="K926" s="881"/>
      <c r="L926" s="881"/>
      <c r="M926" s="881"/>
      <c r="N926" s="881"/>
    </row>
    <row r="927" ht="15.75" customHeight="1">
      <c r="A927" s="884"/>
      <c r="B927" s="955"/>
      <c r="C927" s="881"/>
      <c r="D927" s="881"/>
      <c r="E927" s="881"/>
      <c r="F927" s="881"/>
      <c r="G927" s="881"/>
      <c r="H927" s="881"/>
      <c r="I927" s="881"/>
      <c r="J927" s="881"/>
      <c r="K927" s="881"/>
      <c r="L927" s="881"/>
      <c r="M927" s="881"/>
      <c r="N927" s="881"/>
    </row>
    <row r="928" ht="15.75" customHeight="1">
      <c r="A928" s="884"/>
      <c r="B928" s="955"/>
      <c r="C928" s="881"/>
      <c r="D928" s="881"/>
      <c r="E928" s="881"/>
      <c r="F928" s="881"/>
      <c r="G928" s="881"/>
      <c r="H928" s="881"/>
      <c r="I928" s="881"/>
      <c r="J928" s="881"/>
      <c r="K928" s="881"/>
      <c r="L928" s="881"/>
      <c r="M928" s="881"/>
      <c r="N928" s="881"/>
    </row>
    <row r="929" ht="15.75" customHeight="1">
      <c r="A929" s="884"/>
      <c r="B929" s="955"/>
      <c r="C929" s="881"/>
      <c r="D929" s="881"/>
      <c r="E929" s="881"/>
      <c r="F929" s="881"/>
      <c r="G929" s="881"/>
      <c r="H929" s="881"/>
      <c r="I929" s="881"/>
      <c r="J929" s="881"/>
      <c r="K929" s="881"/>
      <c r="L929" s="881"/>
      <c r="M929" s="881"/>
      <c r="N929" s="881"/>
    </row>
    <row r="930" ht="15.75" customHeight="1">
      <c r="A930" s="884"/>
      <c r="B930" s="955"/>
      <c r="C930" s="881"/>
      <c r="D930" s="881"/>
      <c r="E930" s="881"/>
      <c r="F930" s="881"/>
      <c r="G930" s="881"/>
      <c r="H930" s="881"/>
      <c r="I930" s="881"/>
      <c r="J930" s="881"/>
      <c r="K930" s="881"/>
      <c r="L930" s="881"/>
      <c r="M930" s="881"/>
      <c r="N930" s="881"/>
    </row>
    <row r="931" ht="15.75" customHeight="1">
      <c r="A931" s="884"/>
      <c r="B931" s="955"/>
      <c r="C931" s="881"/>
      <c r="D931" s="881"/>
      <c r="E931" s="881"/>
      <c r="F931" s="881"/>
      <c r="G931" s="881"/>
      <c r="H931" s="881"/>
      <c r="I931" s="881"/>
      <c r="J931" s="881"/>
      <c r="K931" s="881"/>
      <c r="L931" s="881"/>
      <c r="M931" s="881"/>
      <c r="N931" s="881"/>
    </row>
    <row r="932" ht="15.75" customHeight="1">
      <c r="A932" s="884"/>
      <c r="B932" s="955"/>
      <c r="C932" s="881"/>
      <c r="D932" s="881"/>
      <c r="E932" s="881"/>
      <c r="F932" s="881"/>
      <c r="G932" s="881"/>
      <c r="H932" s="881"/>
      <c r="I932" s="881"/>
      <c r="J932" s="881"/>
      <c r="K932" s="881"/>
      <c r="L932" s="881"/>
      <c r="M932" s="881"/>
      <c r="N932" s="881"/>
    </row>
    <row r="933" ht="15.75" customHeight="1">
      <c r="A933" s="884"/>
      <c r="B933" s="955"/>
      <c r="C933" s="881"/>
      <c r="D933" s="881"/>
      <c r="E933" s="881"/>
      <c r="F933" s="881"/>
      <c r="G933" s="881"/>
      <c r="H933" s="881"/>
      <c r="I933" s="881"/>
      <c r="J933" s="881"/>
      <c r="K933" s="881"/>
      <c r="L933" s="881"/>
      <c r="M933" s="881"/>
      <c r="N933" s="881"/>
    </row>
    <row r="934" ht="15.75" customHeight="1">
      <c r="A934" s="884"/>
      <c r="B934" s="955"/>
      <c r="C934" s="881"/>
      <c r="D934" s="881"/>
      <c r="E934" s="881"/>
      <c r="F934" s="881"/>
      <c r="G934" s="881"/>
      <c r="H934" s="881"/>
      <c r="I934" s="881"/>
      <c r="J934" s="881"/>
      <c r="K934" s="881"/>
      <c r="L934" s="881"/>
      <c r="M934" s="881"/>
      <c r="N934" s="881"/>
    </row>
    <row r="935" ht="15.75" customHeight="1">
      <c r="A935" s="884"/>
      <c r="B935" s="955"/>
      <c r="C935" s="881"/>
      <c r="D935" s="881"/>
      <c r="E935" s="881"/>
      <c r="F935" s="881"/>
      <c r="G935" s="881"/>
      <c r="H935" s="881"/>
      <c r="I935" s="881"/>
      <c r="J935" s="881"/>
      <c r="K935" s="881"/>
      <c r="L935" s="881"/>
      <c r="M935" s="881"/>
      <c r="N935" s="881"/>
    </row>
    <row r="936" ht="15.75" customHeight="1">
      <c r="A936" s="884"/>
      <c r="B936" s="955"/>
      <c r="C936" s="881"/>
      <c r="D936" s="881"/>
      <c r="E936" s="881"/>
      <c r="F936" s="881"/>
      <c r="G936" s="881"/>
      <c r="H936" s="881"/>
      <c r="I936" s="881"/>
      <c r="J936" s="881"/>
      <c r="K936" s="881"/>
      <c r="L936" s="881"/>
      <c r="M936" s="881"/>
      <c r="N936" s="881"/>
    </row>
    <row r="937" ht="15.75" customHeight="1">
      <c r="A937" s="884"/>
      <c r="B937" s="955"/>
      <c r="C937" s="881"/>
      <c r="D937" s="881"/>
      <c r="E937" s="881"/>
      <c r="F937" s="881"/>
      <c r="G937" s="881"/>
      <c r="H937" s="881"/>
      <c r="I937" s="881"/>
      <c r="J937" s="881"/>
      <c r="K937" s="881"/>
      <c r="L937" s="881"/>
      <c r="M937" s="881"/>
      <c r="N937" s="881"/>
    </row>
    <row r="938" ht="15.75" customHeight="1">
      <c r="A938" s="884"/>
      <c r="B938" s="955"/>
      <c r="C938" s="881"/>
      <c r="D938" s="881"/>
      <c r="E938" s="881"/>
      <c r="F938" s="881"/>
      <c r="G938" s="881"/>
      <c r="H938" s="881"/>
      <c r="I938" s="881"/>
      <c r="J938" s="881"/>
      <c r="K938" s="881"/>
      <c r="L938" s="881"/>
      <c r="M938" s="881"/>
      <c r="N938" s="881"/>
    </row>
    <row r="939" ht="15.75" customHeight="1">
      <c r="A939" s="884"/>
      <c r="B939" s="955"/>
      <c r="C939" s="881"/>
      <c r="D939" s="881"/>
      <c r="E939" s="881"/>
      <c r="F939" s="881"/>
      <c r="G939" s="881"/>
      <c r="H939" s="881"/>
      <c r="I939" s="881"/>
      <c r="J939" s="881"/>
      <c r="K939" s="881"/>
      <c r="L939" s="881"/>
      <c r="M939" s="881"/>
      <c r="N939" s="881"/>
    </row>
    <row r="940" ht="15.75" customHeight="1">
      <c r="A940" s="884"/>
      <c r="B940" s="955"/>
      <c r="C940" s="881"/>
      <c r="D940" s="881"/>
      <c r="E940" s="881"/>
      <c r="F940" s="881"/>
      <c r="G940" s="881"/>
      <c r="H940" s="881"/>
      <c r="I940" s="881"/>
      <c r="J940" s="881"/>
      <c r="K940" s="881"/>
      <c r="L940" s="881"/>
      <c r="M940" s="881"/>
      <c r="N940" s="881"/>
    </row>
    <row r="941" ht="15.75" customHeight="1">
      <c r="A941" s="884"/>
      <c r="B941" s="955"/>
      <c r="C941" s="881"/>
      <c r="D941" s="881"/>
      <c r="E941" s="881"/>
      <c r="F941" s="881"/>
      <c r="G941" s="881"/>
      <c r="H941" s="881"/>
      <c r="I941" s="881"/>
      <c r="J941" s="881"/>
      <c r="K941" s="881"/>
      <c r="L941" s="881"/>
      <c r="M941" s="881"/>
      <c r="N941" s="881"/>
    </row>
    <row r="942" ht="15.75" customHeight="1">
      <c r="A942" s="884"/>
      <c r="B942" s="955"/>
      <c r="C942" s="881"/>
      <c r="D942" s="881"/>
      <c r="E942" s="881"/>
      <c r="F942" s="881"/>
      <c r="G942" s="881"/>
      <c r="H942" s="881"/>
      <c r="I942" s="881"/>
      <c r="J942" s="881"/>
      <c r="K942" s="881"/>
      <c r="L942" s="881"/>
      <c r="M942" s="881"/>
      <c r="N942" s="881"/>
    </row>
    <row r="943" ht="15.75" customHeight="1">
      <c r="A943" s="884"/>
      <c r="B943" s="955"/>
      <c r="C943" s="881"/>
      <c r="D943" s="881"/>
      <c r="E943" s="881"/>
      <c r="F943" s="881"/>
      <c r="G943" s="881"/>
      <c r="H943" s="881"/>
      <c r="I943" s="881"/>
      <c r="J943" s="881"/>
      <c r="K943" s="881"/>
      <c r="L943" s="881"/>
      <c r="M943" s="881"/>
      <c r="N943" s="881"/>
    </row>
    <row r="944" ht="15.75" customHeight="1">
      <c r="A944" s="884"/>
      <c r="B944" s="955"/>
      <c r="C944" s="881"/>
      <c r="D944" s="881"/>
      <c r="E944" s="881"/>
      <c r="F944" s="881"/>
      <c r="G944" s="881"/>
      <c r="H944" s="881"/>
      <c r="I944" s="881"/>
      <c r="J944" s="881"/>
      <c r="K944" s="881"/>
      <c r="L944" s="881"/>
      <c r="M944" s="881"/>
      <c r="N944" s="881"/>
    </row>
    <row r="945" ht="15.75" customHeight="1">
      <c r="A945" s="884"/>
      <c r="B945" s="955"/>
      <c r="C945" s="881"/>
      <c r="D945" s="881"/>
      <c r="E945" s="881"/>
      <c r="F945" s="881"/>
      <c r="G945" s="881"/>
      <c r="H945" s="881"/>
      <c r="I945" s="881"/>
      <c r="J945" s="881"/>
      <c r="K945" s="881"/>
      <c r="L945" s="881"/>
      <c r="M945" s="881"/>
      <c r="N945" s="881"/>
    </row>
    <row r="946" ht="15.75" customHeight="1">
      <c r="A946" s="884"/>
      <c r="B946" s="955"/>
      <c r="C946" s="881"/>
      <c r="D946" s="881"/>
      <c r="E946" s="881"/>
      <c r="F946" s="881"/>
      <c r="G946" s="881"/>
      <c r="H946" s="881"/>
      <c r="I946" s="881"/>
      <c r="J946" s="881"/>
      <c r="K946" s="881"/>
      <c r="L946" s="881"/>
      <c r="M946" s="881"/>
      <c r="N946" s="881"/>
    </row>
    <row r="947" ht="15.75" customHeight="1">
      <c r="A947" s="884"/>
      <c r="B947" s="955"/>
      <c r="C947" s="881"/>
      <c r="D947" s="881"/>
      <c r="E947" s="881"/>
      <c r="F947" s="881"/>
      <c r="G947" s="881"/>
      <c r="H947" s="881"/>
      <c r="I947" s="881"/>
      <c r="J947" s="881"/>
      <c r="K947" s="881"/>
      <c r="L947" s="881"/>
      <c r="M947" s="881"/>
      <c r="N947" s="881"/>
    </row>
    <row r="948" ht="15.75" customHeight="1">
      <c r="A948" s="884"/>
      <c r="B948" s="955"/>
      <c r="C948" s="881"/>
      <c r="D948" s="881"/>
      <c r="E948" s="881"/>
      <c r="F948" s="881"/>
      <c r="G948" s="881"/>
      <c r="H948" s="881"/>
      <c r="I948" s="881"/>
      <c r="J948" s="881"/>
      <c r="K948" s="881"/>
      <c r="L948" s="881"/>
      <c r="M948" s="881"/>
      <c r="N948" s="881"/>
    </row>
    <row r="949" ht="15.75" customHeight="1">
      <c r="A949" s="884"/>
      <c r="B949" s="955"/>
      <c r="C949" s="881"/>
      <c r="D949" s="881"/>
      <c r="E949" s="881"/>
      <c r="F949" s="881"/>
      <c r="G949" s="881"/>
      <c r="H949" s="881"/>
      <c r="I949" s="881"/>
      <c r="J949" s="881"/>
      <c r="K949" s="881"/>
      <c r="L949" s="881"/>
      <c r="M949" s="881"/>
      <c r="N949" s="881"/>
    </row>
    <row r="950" ht="15.75" customHeight="1">
      <c r="A950" s="884"/>
      <c r="B950" s="955"/>
      <c r="C950" s="881"/>
      <c r="D950" s="881"/>
      <c r="E950" s="881"/>
      <c r="F950" s="881"/>
      <c r="G950" s="881"/>
      <c r="H950" s="881"/>
      <c r="I950" s="881"/>
      <c r="J950" s="881"/>
      <c r="K950" s="881"/>
      <c r="L950" s="881"/>
      <c r="M950" s="881"/>
      <c r="N950" s="881"/>
    </row>
    <row r="951" ht="15.75" customHeight="1">
      <c r="A951" s="884"/>
      <c r="B951" s="955"/>
      <c r="C951" s="881"/>
      <c r="D951" s="881"/>
      <c r="E951" s="881"/>
      <c r="F951" s="881"/>
      <c r="G951" s="881"/>
      <c r="H951" s="881"/>
      <c r="I951" s="881"/>
      <c r="J951" s="881"/>
      <c r="K951" s="881"/>
      <c r="L951" s="881"/>
      <c r="M951" s="881"/>
      <c r="N951" s="881"/>
    </row>
    <row r="952" ht="15.75" customHeight="1">
      <c r="A952" s="884"/>
      <c r="B952" s="955"/>
      <c r="C952" s="881"/>
      <c r="D952" s="881"/>
      <c r="E952" s="881"/>
      <c r="F952" s="881"/>
      <c r="G952" s="881"/>
      <c r="H952" s="881"/>
      <c r="I952" s="881"/>
      <c r="J952" s="881"/>
      <c r="K952" s="881"/>
      <c r="L952" s="881"/>
      <c r="M952" s="881"/>
      <c r="N952" s="881"/>
    </row>
    <row r="953" ht="15.75" customHeight="1">
      <c r="A953" s="884"/>
      <c r="B953" s="955"/>
      <c r="C953" s="881"/>
      <c r="D953" s="881"/>
      <c r="E953" s="881"/>
      <c r="F953" s="881"/>
      <c r="G953" s="881"/>
      <c r="H953" s="881"/>
      <c r="I953" s="881"/>
      <c r="J953" s="881"/>
      <c r="K953" s="881"/>
      <c r="L953" s="881"/>
      <c r="M953" s="881"/>
      <c r="N953" s="881"/>
    </row>
    <row r="954" ht="15.75" customHeight="1">
      <c r="A954" s="884"/>
      <c r="B954" s="955"/>
      <c r="C954" s="881"/>
      <c r="D954" s="881"/>
      <c r="E954" s="881"/>
      <c r="F954" s="881"/>
      <c r="G954" s="881"/>
      <c r="H954" s="881"/>
      <c r="I954" s="881"/>
      <c r="J954" s="881"/>
      <c r="K954" s="881"/>
      <c r="L954" s="881"/>
      <c r="M954" s="881"/>
      <c r="N954" s="881"/>
    </row>
    <row r="955" ht="15.75" customHeight="1">
      <c r="A955" s="884"/>
      <c r="B955" s="955"/>
      <c r="C955" s="881"/>
      <c r="D955" s="881"/>
      <c r="E955" s="881"/>
      <c r="F955" s="881"/>
      <c r="G955" s="881"/>
      <c r="H955" s="881"/>
      <c r="I955" s="881"/>
      <c r="J955" s="881"/>
      <c r="K955" s="881"/>
      <c r="L955" s="881"/>
      <c r="M955" s="881"/>
      <c r="N955" s="881"/>
    </row>
    <row r="956" ht="15.75" customHeight="1">
      <c r="A956" s="884"/>
      <c r="B956" s="955"/>
      <c r="C956" s="881"/>
      <c r="D956" s="881"/>
      <c r="E956" s="881"/>
      <c r="F956" s="881"/>
      <c r="G956" s="881"/>
      <c r="H956" s="881"/>
      <c r="I956" s="881"/>
      <c r="J956" s="881"/>
      <c r="K956" s="881"/>
      <c r="L956" s="881"/>
      <c r="M956" s="881"/>
      <c r="N956" s="881"/>
    </row>
    <row r="957" ht="15.75" customHeight="1">
      <c r="A957" s="884"/>
      <c r="B957" s="955"/>
      <c r="C957" s="881"/>
      <c r="D957" s="881"/>
      <c r="E957" s="881"/>
      <c r="F957" s="881"/>
      <c r="G957" s="881"/>
      <c r="H957" s="881"/>
      <c r="I957" s="881"/>
      <c r="J957" s="881"/>
      <c r="K957" s="881"/>
      <c r="L957" s="881"/>
      <c r="M957" s="881"/>
      <c r="N957" s="881"/>
    </row>
    <row r="958" ht="15.75" customHeight="1">
      <c r="A958" s="884"/>
      <c r="B958" s="955"/>
      <c r="C958" s="881"/>
      <c r="D958" s="881"/>
      <c r="E958" s="881"/>
      <c r="F958" s="881"/>
      <c r="G958" s="881"/>
      <c r="H958" s="881"/>
      <c r="I958" s="881"/>
      <c r="J958" s="881"/>
      <c r="K958" s="881"/>
      <c r="L958" s="881"/>
      <c r="M958" s="881"/>
      <c r="N958" s="881"/>
    </row>
    <row r="959" ht="15.75" customHeight="1">
      <c r="A959" s="884"/>
      <c r="B959" s="955"/>
      <c r="C959" s="881"/>
      <c r="D959" s="881"/>
      <c r="E959" s="881"/>
      <c r="F959" s="881"/>
      <c r="G959" s="881"/>
      <c r="H959" s="881"/>
      <c r="I959" s="881"/>
      <c r="J959" s="881"/>
      <c r="K959" s="881"/>
      <c r="L959" s="881"/>
      <c r="M959" s="881"/>
      <c r="N959" s="881"/>
    </row>
    <row r="960" ht="15.75" customHeight="1">
      <c r="A960" s="884"/>
      <c r="B960" s="955"/>
      <c r="C960" s="881"/>
      <c r="D960" s="881"/>
      <c r="E960" s="881"/>
      <c r="F960" s="881"/>
      <c r="G960" s="881"/>
      <c r="H960" s="881"/>
      <c r="I960" s="881"/>
      <c r="J960" s="881"/>
      <c r="K960" s="881"/>
      <c r="L960" s="881"/>
      <c r="M960" s="881"/>
      <c r="N960" s="881"/>
    </row>
    <row r="961" ht="15.75" customHeight="1">
      <c r="A961" s="884"/>
      <c r="B961" s="955"/>
      <c r="C961" s="881"/>
      <c r="D961" s="881"/>
      <c r="E961" s="881"/>
      <c r="F961" s="881"/>
      <c r="G961" s="881"/>
      <c r="H961" s="881"/>
      <c r="I961" s="881"/>
      <c r="J961" s="881"/>
      <c r="K961" s="881"/>
      <c r="L961" s="881"/>
      <c r="M961" s="881"/>
      <c r="N961" s="881"/>
    </row>
    <row r="962" ht="15.75" customHeight="1">
      <c r="A962" s="884"/>
      <c r="B962" s="955"/>
      <c r="C962" s="881"/>
      <c r="D962" s="881"/>
      <c r="E962" s="881"/>
      <c r="F962" s="881"/>
      <c r="G962" s="881"/>
      <c r="H962" s="881"/>
      <c r="I962" s="881"/>
      <c r="J962" s="881"/>
      <c r="K962" s="881"/>
      <c r="L962" s="881"/>
      <c r="M962" s="881"/>
      <c r="N962" s="881"/>
    </row>
    <row r="963" ht="15.75" customHeight="1">
      <c r="A963" s="884"/>
      <c r="B963" s="955"/>
      <c r="C963" s="881"/>
      <c r="D963" s="881"/>
      <c r="E963" s="881"/>
      <c r="F963" s="881"/>
      <c r="G963" s="881"/>
      <c r="H963" s="881"/>
      <c r="I963" s="881"/>
      <c r="J963" s="881"/>
      <c r="K963" s="881"/>
      <c r="L963" s="881"/>
      <c r="M963" s="881"/>
      <c r="N963" s="881"/>
    </row>
    <row r="964" ht="15.75" customHeight="1">
      <c r="A964" s="884"/>
      <c r="B964" s="955"/>
      <c r="C964" s="881"/>
      <c r="D964" s="881"/>
      <c r="E964" s="881"/>
      <c r="F964" s="881"/>
      <c r="G964" s="881"/>
      <c r="H964" s="881"/>
      <c r="I964" s="881"/>
      <c r="J964" s="881"/>
      <c r="K964" s="881"/>
      <c r="L964" s="881"/>
      <c r="M964" s="881"/>
      <c r="N964" s="881"/>
    </row>
    <row r="965" ht="15.75" customHeight="1">
      <c r="A965" s="884"/>
      <c r="B965" s="955"/>
      <c r="C965" s="881"/>
      <c r="D965" s="881"/>
      <c r="E965" s="881"/>
      <c r="F965" s="881"/>
      <c r="G965" s="881"/>
      <c r="H965" s="881"/>
      <c r="I965" s="881"/>
      <c r="J965" s="881"/>
      <c r="K965" s="881"/>
      <c r="L965" s="881"/>
      <c r="M965" s="881"/>
      <c r="N965" s="881"/>
    </row>
    <row r="966" ht="15.75" customHeight="1">
      <c r="A966" s="884"/>
      <c r="B966" s="955"/>
      <c r="C966" s="881"/>
      <c r="D966" s="881"/>
      <c r="E966" s="881"/>
      <c r="F966" s="881"/>
      <c r="G966" s="881"/>
      <c r="H966" s="881"/>
      <c r="I966" s="881"/>
      <c r="J966" s="881"/>
      <c r="K966" s="881"/>
      <c r="L966" s="881"/>
      <c r="M966" s="881"/>
      <c r="N966" s="881"/>
    </row>
    <row r="967" ht="15.75" customHeight="1">
      <c r="A967" s="884"/>
      <c r="B967" s="955"/>
      <c r="C967" s="881"/>
      <c r="D967" s="881"/>
      <c r="E967" s="881"/>
      <c r="F967" s="881"/>
      <c r="G967" s="881"/>
      <c r="H967" s="881"/>
      <c r="I967" s="881"/>
      <c r="J967" s="881"/>
      <c r="K967" s="881"/>
      <c r="L967" s="881"/>
      <c r="M967" s="881"/>
      <c r="N967" s="881"/>
    </row>
    <row r="968" ht="15.75" customHeight="1">
      <c r="A968" s="884"/>
      <c r="B968" s="955"/>
      <c r="C968" s="881"/>
      <c r="D968" s="881"/>
      <c r="E968" s="881"/>
      <c r="F968" s="881"/>
      <c r="G968" s="881"/>
      <c r="H968" s="881"/>
      <c r="I968" s="881"/>
      <c r="J968" s="881"/>
      <c r="K968" s="881"/>
      <c r="L968" s="881"/>
      <c r="M968" s="881"/>
      <c r="N968" s="881"/>
    </row>
    <row r="969" ht="15.75" customHeight="1">
      <c r="A969" s="884"/>
      <c r="B969" s="955"/>
      <c r="C969" s="881"/>
      <c r="D969" s="881"/>
      <c r="E969" s="881"/>
      <c r="F969" s="881"/>
      <c r="G969" s="881"/>
      <c r="H969" s="881"/>
      <c r="I969" s="881"/>
      <c r="J969" s="881"/>
      <c r="K969" s="881"/>
      <c r="L969" s="881"/>
      <c r="M969" s="881"/>
      <c r="N969" s="881"/>
    </row>
    <row r="970" ht="15.75" customHeight="1">
      <c r="A970" s="884"/>
      <c r="B970" s="955"/>
      <c r="C970" s="881"/>
      <c r="D970" s="881"/>
      <c r="E970" s="881"/>
      <c r="F970" s="881"/>
      <c r="G970" s="881"/>
      <c r="H970" s="881"/>
      <c r="I970" s="881"/>
      <c r="J970" s="881"/>
      <c r="K970" s="881"/>
      <c r="L970" s="881"/>
      <c r="M970" s="881"/>
      <c r="N970" s="881"/>
    </row>
    <row r="971" ht="15.75" customHeight="1">
      <c r="A971" s="884"/>
      <c r="B971" s="955"/>
      <c r="C971" s="881"/>
      <c r="D971" s="881"/>
      <c r="E971" s="881"/>
      <c r="F971" s="881"/>
      <c r="G971" s="881"/>
      <c r="H971" s="881"/>
      <c r="I971" s="881"/>
      <c r="J971" s="881"/>
      <c r="K971" s="881"/>
      <c r="L971" s="881"/>
      <c r="M971" s="881"/>
      <c r="N971" s="881"/>
    </row>
    <row r="972" ht="15.75" customHeight="1">
      <c r="A972" s="884"/>
      <c r="B972" s="955"/>
      <c r="C972" s="881"/>
      <c r="D972" s="881"/>
      <c r="E972" s="881"/>
      <c r="F972" s="881"/>
      <c r="G972" s="881"/>
      <c r="H972" s="881"/>
      <c r="I972" s="881"/>
      <c r="J972" s="881"/>
      <c r="K972" s="881"/>
      <c r="L972" s="881"/>
      <c r="M972" s="881"/>
      <c r="N972" s="881"/>
    </row>
    <row r="973" ht="15.75" customHeight="1">
      <c r="A973" s="884"/>
      <c r="B973" s="955"/>
      <c r="C973" s="881"/>
      <c r="D973" s="881"/>
      <c r="E973" s="881"/>
      <c r="F973" s="881"/>
      <c r="G973" s="881"/>
      <c r="H973" s="881"/>
      <c r="I973" s="881"/>
      <c r="J973" s="881"/>
      <c r="K973" s="881"/>
      <c r="L973" s="881"/>
      <c r="M973" s="881"/>
      <c r="N973" s="881"/>
    </row>
    <row r="974" ht="15.75" customHeight="1">
      <c r="A974" s="884"/>
      <c r="B974" s="955"/>
      <c r="C974" s="881"/>
      <c r="D974" s="881"/>
      <c r="E974" s="881"/>
      <c r="F974" s="881"/>
      <c r="G974" s="881"/>
      <c r="H974" s="881"/>
      <c r="I974" s="881"/>
      <c r="J974" s="881"/>
      <c r="K974" s="881"/>
      <c r="L974" s="881"/>
      <c r="M974" s="881"/>
      <c r="N974" s="881"/>
    </row>
    <row r="975" ht="15.75" customHeight="1">
      <c r="A975" s="884"/>
      <c r="B975" s="955"/>
      <c r="C975" s="881"/>
      <c r="D975" s="881"/>
      <c r="E975" s="881"/>
      <c r="F975" s="881"/>
      <c r="G975" s="881"/>
      <c r="H975" s="881"/>
      <c r="I975" s="881"/>
      <c r="J975" s="881"/>
      <c r="K975" s="881"/>
      <c r="L975" s="881"/>
      <c r="M975" s="881"/>
      <c r="N975" s="881"/>
    </row>
    <row r="976" ht="15.75" customHeight="1">
      <c r="A976" s="884"/>
      <c r="B976" s="955"/>
      <c r="C976" s="881"/>
      <c r="D976" s="881"/>
      <c r="E976" s="881"/>
      <c r="F976" s="881"/>
      <c r="G976" s="881"/>
      <c r="H976" s="881"/>
      <c r="I976" s="881"/>
      <c r="J976" s="881"/>
      <c r="K976" s="881"/>
      <c r="L976" s="881"/>
      <c r="M976" s="881"/>
      <c r="N976" s="881"/>
    </row>
    <row r="977" ht="15.75" customHeight="1">
      <c r="A977" s="884"/>
      <c r="B977" s="955"/>
      <c r="C977" s="881"/>
      <c r="D977" s="881"/>
      <c r="E977" s="881"/>
      <c r="F977" s="881"/>
      <c r="G977" s="881"/>
      <c r="H977" s="881"/>
      <c r="I977" s="881"/>
      <c r="J977" s="881"/>
      <c r="K977" s="881"/>
      <c r="L977" s="881"/>
      <c r="M977" s="881"/>
      <c r="N977" s="881"/>
    </row>
    <row r="978" ht="15.75" customHeight="1">
      <c r="A978" s="884"/>
      <c r="B978" s="955"/>
      <c r="C978" s="881"/>
      <c r="D978" s="881"/>
      <c r="E978" s="881"/>
      <c r="F978" s="881"/>
      <c r="G978" s="881"/>
      <c r="H978" s="881"/>
      <c r="I978" s="881"/>
      <c r="J978" s="881"/>
      <c r="K978" s="881"/>
      <c r="L978" s="881"/>
      <c r="M978" s="881"/>
      <c r="N978" s="881"/>
    </row>
    <row r="979" ht="15.75" customHeight="1">
      <c r="A979" s="884"/>
      <c r="B979" s="955"/>
      <c r="C979" s="881"/>
      <c r="D979" s="881"/>
      <c r="E979" s="881"/>
      <c r="F979" s="881"/>
      <c r="G979" s="881"/>
      <c r="H979" s="881"/>
      <c r="I979" s="881"/>
      <c r="J979" s="881"/>
      <c r="K979" s="881"/>
      <c r="L979" s="881"/>
      <c r="M979" s="881"/>
      <c r="N979" s="881"/>
    </row>
    <row r="980" ht="15.75" customHeight="1">
      <c r="A980" s="884"/>
      <c r="B980" s="955"/>
      <c r="C980" s="881"/>
      <c r="D980" s="881"/>
      <c r="E980" s="881"/>
      <c r="F980" s="881"/>
      <c r="G980" s="881"/>
      <c r="H980" s="881"/>
      <c r="I980" s="881"/>
      <c r="J980" s="881"/>
      <c r="K980" s="881"/>
      <c r="L980" s="881"/>
      <c r="M980" s="881"/>
      <c r="N980" s="881"/>
    </row>
    <row r="981" ht="15.75" customHeight="1">
      <c r="A981" s="884"/>
      <c r="B981" s="955"/>
      <c r="C981" s="881"/>
      <c r="D981" s="881"/>
      <c r="E981" s="881"/>
      <c r="F981" s="881"/>
      <c r="G981" s="881"/>
      <c r="H981" s="881"/>
      <c r="I981" s="881"/>
      <c r="J981" s="881"/>
      <c r="K981" s="881"/>
      <c r="L981" s="881"/>
      <c r="M981" s="881"/>
      <c r="N981" s="881"/>
    </row>
    <row r="982" ht="15.75" customHeight="1">
      <c r="A982" s="884"/>
      <c r="B982" s="955"/>
      <c r="C982" s="881"/>
      <c r="D982" s="881"/>
      <c r="E982" s="881"/>
      <c r="F982" s="881"/>
      <c r="G982" s="881"/>
      <c r="H982" s="881"/>
      <c r="I982" s="881"/>
      <c r="J982" s="881"/>
      <c r="K982" s="881"/>
      <c r="L982" s="881"/>
      <c r="M982" s="881"/>
      <c r="N982" s="881"/>
    </row>
    <row r="983" ht="15.75" customHeight="1">
      <c r="A983" s="884"/>
      <c r="B983" s="955"/>
      <c r="C983" s="881"/>
      <c r="D983" s="881"/>
      <c r="E983" s="881"/>
      <c r="F983" s="881"/>
      <c r="G983" s="881"/>
      <c r="H983" s="881"/>
      <c r="I983" s="881"/>
      <c r="J983" s="881"/>
      <c r="K983" s="881"/>
      <c r="L983" s="881"/>
      <c r="M983" s="881"/>
      <c r="N983" s="881"/>
    </row>
    <row r="984" ht="15.75" customHeight="1">
      <c r="A984" s="884"/>
      <c r="B984" s="955"/>
      <c r="C984" s="881"/>
      <c r="D984" s="881"/>
      <c r="E984" s="881"/>
      <c r="F984" s="881"/>
      <c r="G984" s="881"/>
      <c r="H984" s="881"/>
      <c r="I984" s="881"/>
      <c r="J984" s="881"/>
      <c r="K984" s="881"/>
      <c r="L984" s="881"/>
      <c r="M984" s="881"/>
      <c r="N984" s="881"/>
    </row>
    <row r="985" ht="15.75" customHeight="1">
      <c r="A985" s="884"/>
      <c r="B985" s="955"/>
      <c r="C985" s="881"/>
      <c r="D985" s="881"/>
      <c r="E985" s="881"/>
      <c r="F985" s="881"/>
      <c r="G985" s="881"/>
      <c r="H985" s="881"/>
      <c r="I985" s="881"/>
      <c r="J985" s="881"/>
      <c r="K985" s="881"/>
      <c r="L985" s="881"/>
      <c r="M985" s="881"/>
      <c r="N985" s="881"/>
    </row>
    <row r="986" ht="15.75" customHeight="1">
      <c r="A986" s="884"/>
      <c r="B986" s="955"/>
      <c r="C986" s="881"/>
      <c r="D986" s="881"/>
      <c r="E986" s="881"/>
      <c r="F986" s="881"/>
      <c r="G986" s="881"/>
      <c r="H986" s="881"/>
      <c r="I986" s="881"/>
      <c r="J986" s="881"/>
      <c r="K986" s="881"/>
      <c r="L986" s="881"/>
      <c r="M986" s="881"/>
      <c r="N986" s="881"/>
    </row>
    <row r="987" ht="15.75" customHeight="1">
      <c r="A987" s="884"/>
      <c r="B987" s="955"/>
      <c r="C987" s="881"/>
      <c r="D987" s="881"/>
      <c r="E987" s="881"/>
      <c r="F987" s="881"/>
      <c r="G987" s="881"/>
      <c r="H987" s="881"/>
      <c r="I987" s="881"/>
      <c r="J987" s="881"/>
      <c r="K987" s="881"/>
      <c r="L987" s="881"/>
      <c r="M987" s="881"/>
      <c r="N987" s="881"/>
    </row>
    <row r="988" ht="15.75" customHeight="1">
      <c r="A988" s="884"/>
      <c r="B988" s="955"/>
      <c r="C988" s="881"/>
      <c r="D988" s="881"/>
      <c r="E988" s="881"/>
      <c r="F988" s="881"/>
      <c r="G988" s="881"/>
      <c r="H988" s="881"/>
      <c r="I988" s="881"/>
      <c r="J988" s="881"/>
      <c r="K988" s="881"/>
      <c r="L988" s="881"/>
      <c r="M988" s="881"/>
      <c r="N988" s="881"/>
    </row>
    <row r="989" ht="15.75" customHeight="1">
      <c r="A989" s="884"/>
      <c r="B989" s="955"/>
      <c r="C989" s="881"/>
      <c r="D989" s="881"/>
      <c r="E989" s="881"/>
      <c r="F989" s="881"/>
      <c r="G989" s="881"/>
      <c r="H989" s="881"/>
      <c r="I989" s="881"/>
      <c r="J989" s="881"/>
      <c r="K989" s="881"/>
      <c r="L989" s="881"/>
      <c r="M989" s="881"/>
      <c r="N989" s="881"/>
    </row>
    <row r="990" ht="15.75" customHeight="1">
      <c r="A990" s="884"/>
      <c r="B990" s="955"/>
      <c r="C990" s="881"/>
      <c r="D990" s="881"/>
      <c r="E990" s="881"/>
      <c r="F990" s="881"/>
      <c r="G990" s="881"/>
      <c r="H990" s="881"/>
      <c r="I990" s="881"/>
      <c r="J990" s="881"/>
      <c r="K990" s="881"/>
      <c r="L990" s="881"/>
      <c r="M990" s="881"/>
      <c r="N990" s="881"/>
    </row>
    <row r="991" ht="15.75" customHeight="1">
      <c r="A991" s="884"/>
      <c r="B991" s="955"/>
      <c r="C991" s="881"/>
      <c r="D991" s="881"/>
      <c r="E991" s="881"/>
      <c r="F991" s="881"/>
      <c r="G991" s="881"/>
      <c r="H991" s="881"/>
      <c r="I991" s="881"/>
      <c r="J991" s="881"/>
      <c r="K991" s="881"/>
      <c r="L991" s="881"/>
      <c r="M991" s="881"/>
      <c r="N991" s="881"/>
    </row>
    <row r="992" ht="15.75" customHeight="1">
      <c r="A992" s="884"/>
      <c r="B992" s="955"/>
      <c r="C992" s="881"/>
      <c r="D992" s="881"/>
      <c r="E992" s="881"/>
      <c r="F992" s="881"/>
      <c r="G992" s="881"/>
      <c r="H992" s="881"/>
      <c r="I992" s="881"/>
      <c r="J992" s="881"/>
      <c r="K992" s="881"/>
      <c r="L992" s="881"/>
      <c r="M992" s="881"/>
      <c r="N992" s="881"/>
    </row>
    <row r="993" ht="15.75" customHeight="1">
      <c r="A993" s="884"/>
      <c r="B993" s="955"/>
      <c r="C993" s="881"/>
      <c r="D993" s="881"/>
      <c r="E993" s="881"/>
      <c r="F993" s="881"/>
      <c r="G993" s="881"/>
      <c r="H993" s="881"/>
      <c r="I993" s="881"/>
      <c r="J993" s="881"/>
      <c r="K993" s="881"/>
      <c r="L993" s="881"/>
      <c r="M993" s="881"/>
      <c r="N993" s="881"/>
    </row>
    <row r="994" ht="15.75" customHeight="1">
      <c r="A994" s="884"/>
      <c r="B994" s="955"/>
      <c r="C994" s="881"/>
      <c r="D994" s="881"/>
      <c r="E994" s="881"/>
      <c r="F994" s="881"/>
      <c r="G994" s="881"/>
      <c r="H994" s="881"/>
      <c r="I994" s="881"/>
      <c r="J994" s="881"/>
      <c r="K994" s="881"/>
      <c r="L994" s="881"/>
      <c r="M994" s="881"/>
      <c r="N994" s="881"/>
    </row>
    <row r="995" ht="15.75" customHeight="1">
      <c r="A995" s="884"/>
      <c r="B995" s="955"/>
      <c r="C995" s="881"/>
      <c r="D995" s="881"/>
      <c r="E995" s="881"/>
      <c r="F995" s="881"/>
      <c r="G995" s="881"/>
      <c r="H995" s="881"/>
      <c r="I995" s="881"/>
      <c r="J995" s="881"/>
      <c r="K995" s="881"/>
      <c r="L995" s="881"/>
      <c r="M995" s="881"/>
      <c r="N995" s="881"/>
    </row>
    <row r="996" ht="15.75" customHeight="1">
      <c r="A996" s="884"/>
      <c r="B996" s="955"/>
      <c r="C996" s="881"/>
      <c r="D996" s="881"/>
      <c r="E996" s="881"/>
      <c r="F996" s="881"/>
      <c r="G996" s="881"/>
      <c r="H996" s="881"/>
      <c r="I996" s="881"/>
      <c r="J996" s="881"/>
      <c r="K996" s="881"/>
      <c r="L996" s="881"/>
      <c r="M996" s="881"/>
      <c r="N996" s="881"/>
    </row>
    <row r="997" ht="15.75" customHeight="1">
      <c r="A997" s="884"/>
      <c r="B997" s="955"/>
      <c r="C997" s="881"/>
      <c r="D997" s="881"/>
      <c r="E997" s="881"/>
      <c r="F997" s="881"/>
      <c r="G997" s="881"/>
      <c r="H997" s="881"/>
      <c r="I997" s="881"/>
      <c r="J997" s="881"/>
      <c r="K997" s="881"/>
      <c r="L997" s="881"/>
      <c r="M997" s="881"/>
      <c r="N997" s="881"/>
    </row>
    <row r="998" ht="15.75" customHeight="1">
      <c r="A998" s="884"/>
      <c r="B998" s="955"/>
      <c r="C998" s="881"/>
      <c r="D998" s="881"/>
      <c r="E998" s="881"/>
      <c r="F998" s="881"/>
      <c r="G998" s="881"/>
      <c r="H998" s="881"/>
      <c r="I998" s="881"/>
      <c r="J998" s="881"/>
      <c r="K998" s="881"/>
      <c r="L998" s="881"/>
      <c r="M998" s="881"/>
      <c r="N998" s="881"/>
    </row>
    <row r="999" ht="15.75" customHeight="1">
      <c r="A999" s="884"/>
      <c r="B999" s="957"/>
      <c r="C999" s="958"/>
      <c r="D999" s="958"/>
      <c r="E999" s="958"/>
      <c r="F999" s="958"/>
      <c r="G999" s="958"/>
      <c r="H999" s="958"/>
      <c r="I999" s="958"/>
      <c r="J999" s="958"/>
      <c r="K999" s="958"/>
      <c r="L999" s="958"/>
      <c r="M999" s="958"/>
      <c r="N999" s="958"/>
    </row>
  </sheetData>
  <autoFilter ref="$A$2:$N$39">
    <sortState ref="A2:N39">
      <sortCondition ref="A2:A39"/>
    </sortState>
  </autoFilter>
  <dataValidations>
    <dataValidation type="list" allowBlank="1" showErrorMessage="1" sqref="A3:A199">
      <formula1>'Crop Chart'!$A$5:$A$201</formula1>
    </dataValidation>
  </dataValidations>
  <printOptions/>
  <pageMargins bottom="0.75" footer="0.0" header="0.0" left="0.25" right="0.25"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33.86"/>
    <col customWidth="1" min="2" max="2" width="9.71"/>
    <col customWidth="1" min="3" max="4" width="12.43"/>
    <col customWidth="1" min="5" max="5" width="13.0"/>
    <col customWidth="1" min="6" max="6" width="19.43"/>
    <col customWidth="1" min="7" max="7" width="13.86"/>
    <col customWidth="1" min="8" max="8" width="19.43"/>
    <col customWidth="1" min="9" max="9" width="16.29"/>
    <col customWidth="1" min="10" max="10" width="15.14"/>
    <col customWidth="1" min="11" max="11" width="16.86"/>
    <col customWidth="1" min="12" max="12" width="14.29"/>
    <col customWidth="1" min="13" max="13" width="22.57"/>
    <col customWidth="1" min="14" max="15" width="14.57"/>
    <col customWidth="1" min="16" max="16" width="15.86"/>
    <col customWidth="1" min="17" max="17" width="66.86"/>
  </cols>
  <sheetData>
    <row r="1" ht="66.0" customHeight="1">
      <c r="A1" s="760"/>
      <c r="B1" s="761" t="s">
        <v>1072</v>
      </c>
      <c r="C1" s="761"/>
      <c r="D1" s="761"/>
      <c r="E1" s="761"/>
      <c r="F1" s="761"/>
      <c r="G1" s="761"/>
      <c r="H1" s="959"/>
      <c r="I1" s="761"/>
      <c r="J1" s="761"/>
      <c r="K1" s="761"/>
      <c r="L1" s="761"/>
      <c r="M1" s="959"/>
      <c r="N1" s="761"/>
      <c r="O1" s="761"/>
      <c r="P1" s="761"/>
      <c r="Q1" s="761"/>
    </row>
    <row r="2" ht="63.75" customHeight="1">
      <c r="A2" s="945" t="s">
        <v>11</v>
      </c>
      <c r="B2" s="946" t="s">
        <v>13</v>
      </c>
      <c r="C2" s="946" t="s">
        <v>14</v>
      </c>
      <c r="D2" s="946" t="s">
        <v>1061</v>
      </c>
      <c r="E2" s="948" t="s">
        <v>1062</v>
      </c>
      <c r="F2" s="947" t="s">
        <v>1073</v>
      </c>
      <c r="G2" s="948" t="s">
        <v>25</v>
      </c>
      <c r="H2" s="960" t="str">
        <f>"Quantity of Trays to Seed per "&amp;'Crop Chart'!$H$2&amp;" feet bed, security incl."</f>
        <v>Quantity of Trays to Seed per 65 feet bed, security incl.</v>
      </c>
      <c r="I2" s="948" t="s">
        <v>1074</v>
      </c>
      <c r="J2" s="948" t="s">
        <v>905</v>
      </c>
      <c r="K2" s="948" t="s">
        <v>1075</v>
      </c>
      <c r="L2" s="948" t="s">
        <v>1076</v>
      </c>
      <c r="M2" s="960" t="str">
        <f>"Number of trays, after repoting, per "&amp;'Crop Chart'!$H$2&amp;" feet bed"</f>
        <v>Number of trays, after repoting, per 65 feet bed</v>
      </c>
      <c r="N2" s="947" t="s">
        <v>1065</v>
      </c>
      <c r="O2" s="947" t="s">
        <v>1077</v>
      </c>
      <c r="P2" s="946" t="s">
        <v>1067</v>
      </c>
      <c r="Q2" s="949" t="s">
        <v>1078</v>
      </c>
    </row>
    <row r="3" ht="34.5" customHeight="1">
      <c r="A3" s="950" t="s">
        <v>162</v>
      </c>
      <c r="B3" s="961">
        <f t="array" ref="B3">XLOOKUP($A3,'Crop Chart'!$A$5:$A$201,'Crop Chart'!$C$5:$C$201,,FALSE)</f>
        <v>1</v>
      </c>
      <c r="C3" s="961">
        <f t="array" ref="C3">XLOOKUP($A3,'Crop Chart'!$A$5:$A$201,'Crop Chart'!$D$5:$D$201,,FALSE)</f>
        <v>45</v>
      </c>
      <c r="D3" s="961">
        <f t="array" ref="D3">XLOOKUP($A3,'Crop Chart'!$A$5:$A$201,'Crop Chart'!$E$5:$E$201,,FALSE)</f>
        <v>18</v>
      </c>
      <c r="E3" s="961">
        <f t="array" ref="E3">XLOOKUP($A3,'Crop Chart'!$A$5:$A$201,'Crop Chart'!$I$5:$I$201,,FALSE)</f>
        <v>60</v>
      </c>
      <c r="F3" s="961">
        <f t="array" ref="F3">XLOOKUP($A3,'Crop Chart'!$A$5:$A$201,'Crop Chart'!$P$5:$P$201,,FALSE)</f>
        <v>128</v>
      </c>
      <c r="G3" s="961">
        <f t="array" ref="G3">XLOOKUP($A3,'Crop Chart'!$A$5:$A$201,'Crop Chart'!$Q$5:$Q$201,,FALSE)</f>
        <v>1</v>
      </c>
      <c r="H3" s="962">
        <f t="array" ref="H3">'Crop Chart'!$H$2*12*B3/D3/F3*XLOOKUP(A3,'Crop Chart'!$A$5:$A$203,'Crop Chart'!$T$5:$T$203,,0)</f>
        <v>0.4401041667</v>
      </c>
      <c r="I3" s="961" t="str">
        <f t="array" ref="I3">XLOOKUP($A3,'Crop Chart'!$A$5:$A$201,'Crop Chart'!$Y$5:$Y$201,,FALSE)</f>
        <v>Low fertility</v>
      </c>
      <c r="J3" s="961" t="str">
        <f t="array" ref="J3">XLOOKUP($A3,'Crop Chart'!$A$5:$A$201,'Crop Chart'!$X$5:$X$201,,FALSE)</f>
        <v>By hand</v>
      </c>
      <c r="K3" s="961">
        <f t="array" ref="K3">XLOOKUP($A3,'Crop Chart'!$A$5:$A$201,'Crop Chart'!$R$5:$R$201,,FALSE)</f>
        <v>21</v>
      </c>
      <c r="L3" s="961">
        <f t="array" ref="L3">XLOOKUP($A3,'Crop Chart'!$A$5:$A$201,'Crop Chart'!$S$5:$S$201,,FALSE)</f>
        <v>10</v>
      </c>
      <c r="M3" s="963">
        <f t="shared" ref="M3:M197" si="1">H3*F3/L3</f>
        <v>5.633333333</v>
      </c>
      <c r="N3" s="964" t="str">
        <f t="array" ref="N3">XLOOKUP($A3,'Crop Chart'!$A$5:$A$201,'Crop Chart'!$U$5:$U$201,,FALSE)</f>
        <v>30°C</v>
      </c>
      <c r="O3" s="964" t="str">
        <f t="array" ref="O3">XLOOKUP($A3,'Crop Chart'!$A$5:$A$201,'Crop Chart'!$V$5:$V$201,,FALSE)</f>
        <v>86°F</v>
      </c>
      <c r="P3" s="961">
        <f t="array" ref="P3">XLOOKUP($A3,'Crop Chart'!$A$5:$A$201,'Crop Chart'!$W$5:$W$201,,FALSE)</f>
        <v>7</v>
      </c>
      <c r="Q3" s="961" t="str">
        <f t="array" ref="Q3">XLOOKUP($A3,'Crop Chart'!$A$5:$A$201,'Crop Chart'!$AB$5:$AB$201,,FALSE)</f>
        <v>Start with 128 trays and pot up to 4 inch pot after 3 weeks.</v>
      </c>
    </row>
    <row r="4" ht="34.5" customHeight="1">
      <c r="A4" s="950" t="s">
        <v>166</v>
      </c>
      <c r="B4" s="961">
        <f t="array" ref="B4">XLOOKUP($A4,'Crop Chart'!$A$5:$A$201,'Crop Chart'!$C$5:$C$201,,FALSE)</f>
        <v>2</v>
      </c>
      <c r="C4" s="961">
        <f t="array" ref="C4">XLOOKUP($A4,'Crop Chart'!$A$5:$A$201,'Crop Chart'!$D$5:$D$201,,FALSE)</f>
        <v>30</v>
      </c>
      <c r="D4" s="961">
        <f t="array" ref="D4">XLOOKUP($A4,'Crop Chart'!$A$5:$A$201,'Crop Chart'!$E$5:$E$201,,FALSE)</f>
        <v>12</v>
      </c>
      <c r="E4" s="961">
        <f t="array" ref="E4">XLOOKUP($A4,'Crop Chart'!$A$5:$A$201,'Crop Chart'!$I$5:$I$201,,FALSE)</f>
        <v>70</v>
      </c>
      <c r="F4" s="961">
        <f t="array" ref="F4">XLOOKUP($A4,'Crop Chart'!$A$5:$A$201,'Crop Chart'!$P$5:$P$201,,FALSE)</f>
        <v>128</v>
      </c>
      <c r="G4" s="961">
        <f t="array" ref="G4">XLOOKUP($A4,'Crop Chart'!$A$5:$A$201,'Crop Chart'!$Q$5:$Q$201,,FALSE)</f>
        <v>1</v>
      </c>
      <c r="H4" s="962">
        <f t="array" ref="H4">'Crop Chart'!$H$2*12*B4/D4/F4*XLOOKUP(A4,'Crop Chart'!$A$5:$A$203,'Crop Chart'!$T$5:$T$203,,0)</f>
        <v>1.3203125</v>
      </c>
      <c r="I4" s="961" t="str">
        <f t="array" ref="I4">XLOOKUP($A4,'Crop Chart'!$A$5:$A$201,'Crop Chart'!$Y$5:$Y$201,,FALSE)</f>
        <v>Low fertility</v>
      </c>
      <c r="J4" s="961" t="str">
        <f t="array" ref="J4">XLOOKUP($A4,'Crop Chart'!$A$5:$A$201,'Crop Chart'!$X$5:$X$201,,FALSE)</f>
        <v>By hand</v>
      </c>
      <c r="K4" s="961">
        <f t="array" ref="K4">XLOOKUP($A4,'Crop Chart'!$A$5:$A$201,'Crop Chart'!$R$5:$R$201,,FALSE)</f>
        <v>25</v>
      </c>
      <c r="L4" s="961">
        <f t="array" ref="L4">XLOOKUP($A4,'Crop Chart'!$A$5:$A$201,'Crop Chart'!$S$5:$S$201,,FALSE)</f>
        <v>10</v>
      </c>
      <c r="M4" s="963">
        <f t="shared" si="1"/>
        <v>16.9</v>
      </c>
      <c r="N4" s="964" t="str">
        <f t="array" ref="N4">XLOOKUP($A4,'Crop Chart'!$A$5:$A$201,'Crop Chart'!$U$5:$U$201,,FALSE)</f>
        <v>30°C</v>
      </c>
      <c r="O4" s="964" t="str">
        <f t="array" ref="O4">XLOOKUP($A4,'Crop Chart'!$A$5:$A$201,'Crop Chart'!$V$5:$V$201,,FALSE)</f>
        <v>86°F</v>
      </c>
      <c r="P4" s="961">
        <f t="array" ref="P4">XLOOKUP($A4,'Crop Chart'!$A$5:$A$201,'Crop Chart'!$W$5:$W$201,,FALSE)</f>
        <v>7</v>
      </c>
      <c r="Q4" s="961" t="str">
        <f t="array" ref="Q4">XLOOKUP($A4,'Crop Chart'!$A$5:$A$201,'Crop Chart'!$AB$5:$AB$201,,FALSE)</f>
        <v/>
      </c>
    </row>
    <row r="5" ht="34.5" customHeight="1">
      <c r="A5" s="950" t="s">
        <v>148</v>
      </c>
      <c r="B5" s="961">
        <f t="array" ref="B5">XLOOKUP($A5,'Crop Chart'!$A$5:$A$201,'Crop Chart'!$C$5:$C$201,,FALSE)</f>
        <v>3</v>
      </c>
      <c r="C5" s="961">
        <f t="array" ref="C5">XLOOKUP($A5,'Crop Chart'!$A$5:$A$201,'Crop Chart'!$D$5:$D$201,,FALSE)</f>
        <v>30</v>
      </c>
      <c r="D5" s="961">
        <f t="array" ref="D5">XLOOKUP($A5,'Crop Chart'!$A$5:$A$201,'Crop Chart'!$E$5:$E$201,,FALSE)</f>
        <v>12</v>
      </c>
      <c r="E5" s="961">
        <f t="array" ref="E5">XLOOKUP($A5,'Crop Chart'!$A$5:$A$201,'Crop Chart'!$I$5:$I$201,,FALSE)</f>
        <v>56</v>
      </c>
      <c r="F5" s="961">
        <f t="array" ref="F5">XLOOKUP($A5,'Crop Chart'!$A$5:$A$201,'Crop Chart'!$P$5:$P$201,,FALSE)</f>
        <v>250</v>
      </c>
      <c r="G5" s="961">
        <f t="array" ref="G5">XLOOKUP($A5,'Crop Chart'!$A$5:$A$201,'Crop Chart'!$Q$5:$Q$201,,FALSE)</f>
        <v>1</v>
      </c>
      <c r="H5" s="962">
        <f t="array" ref="H5">'Crop Chart'!$H$2*12*B5/D5/F5*XLOOKUP(A5,'Crop Chart'!$A$5:$A$203,'Crop Chart'!$T$5:$T$203,,0)</f>
        <v>1.014</v>
      </c>
      <c r="I5" s="961" t="str">
        <f t="array" ref="I5">XLOOKUP($A5,'Crop Chart'!$A$5:$A$201,'Crop Chart'!$Y$5:$Y$201,,FALSE)</f>
        <v>Low fertility</v>
      </c>
      <c r="J5" s="961" t="str">
        <f t="array" ref="J5">XLOOKUP($A5,'Crop Chart'!$A$5:$A$201,'Crop Chart'!$X$5:$X$201,,FALSE)</f>
        <v>By hand</v>
      </c>
      <c r="K5" s="961">
        <f t="array" ref="K5">XLOOKUP($A5,'Crop Chart'!$A$5:$A$201,'Crop Chart'!$R$5:$R$201,,FALSE)</f>
        <v>28</v>
      </c>
      <c r="L5" s="961">
        <f t="array" ref="L5">XLOOKUP($A5,'Crop Chart'!$A$5:$A$201,'Crop Chart'!$S$5:$S$201,,FALSE)</f>
        <v>72</v>
      </c>
      <c r="M5" s="963">
        <f t="shared" si="1"/>
        <v>3.520833333</v>
      </c>
      <c r="N5" s="964" t="str">
        <f t="array" ref="N5">XLOOKUP($A5,'Crop Chart'!$A$5:$A$201,'Crop Chart'!$U$5:$U$201,,FALSE)</f>
        <v>22°C</v>
      </c>
      <c r="O5" s="964" t="str">
        <f t="array" ref="O5">XLOOKUP($A5,'Crop Chart'!$A$5:$A$201,'Crop Chart'!$V$5:$V$201,,FALSE)</f>
        <v>72°F</v>
      </c>
      <c r="P5" s="961">
        <f t="array" ref="P5">XLOOKUP($A5,'Crop Chart'!$A$5:$A$201,'Crop Chart'!$W$5:$W$201,,FALSE)</f>
        <v>14</v>
      </c>
      <c r="Q5" s="961" t="str">
        <f t="array" ref="Q5">XLOOKUP($A5,'Crop Chart'!$A$5:$A$201,'Crop Chart'!$AB$5:$AB$201,,FALSE)</f>
        <v/>
      </c>
    </row>
    <row r="6" ht="34.5" customHeight="1">
      <c r="A6" s="950" t="s">
        <v>169</v>
      </c>
      <c r="B6" s="961">
        <f t="array" ref="B6">XLOOKUP($A6,'Crop Chart'!$A$5:$A$201,'Crop Chart'!$C$5:$C$201,,FALSE)</f>
        <v>2</v>
      </c>
      <c r="C6" s="961">
        <f t="array" ref="C6">XLOOKUP($A6,'Crop Chart'!$A$5:$A$201,'Crop Chart'!$D$5:$D$201,,FALSE)</f>
        <v>30</v>
      </c>
      <c r="D6" s="961">
        <f t="array" ref="D6">XLOOKUP($A6,'Crop Chart'!$A$5:$A$201,'Crop Chart'!$E$5:$E$201,,FALSE)</f>
        <v>12</v>
      </c>
      <c r="E6" s="961">
        <f t="array" ref="E6">XLOOKUP($A6,'Crop Chart'!$A$5:$A$201,'Crop Chart'!$I$5:$I$201,,FALSE)</f>
        <v>70</v>
      </c>
      <c r="F6" s="961">
        <f t="array" ref="F6">XLOOKUP($A6,'Crop Chart'!$A$5:$A$201,'Crop Chart'!$P$5:$P$201,,FALSE)</f>
        <v>64</v>
      </c>
      <c r="G6" s="961">
        <f t="array" ref="G6">XLOOKUP($A6,'Crop Chart'!$A$5:$A$201,'Crop Chart'!$Q$5:$Q$201,,FALSE)</f>
        <v>1</v>
      </c>
      <c r="H6" s="962">
        <f t="array" ref="H6">'Crop Chart'!$H$2*12*B6/D6/F6*XLOOKUP(A6,'Crop Chart'!$A$5:$A$203,'Crop Chart'!$T$5:$T$203,,0)</f>
        <v>2.640625</v>
      </c>
      <c r="I6" s="961" t="str">
        <f t="array" ref="I6">XLOOKUP($A6,'Crop Chart'!$A$5:$A$201,'Crop Chart'!$Y$5:$Y$201,,FALSE)</f>
        <v>Low fertility</v>
      </c>
      <c r="J6" s="961" t="str">
        <f t="array" ref="J6">XLOOKUP($A6,'Crop Chart'!$A$5:$A$201,'Crop Chart'!$X$5:$X$201,,FALSE)</f>
        <v>By hand</v>
      </c>
      <c r="K6" s="961">
        <f t="array" ref="K6">XLOOKUP($A6,'Crop Chart'!$A$5:$A$201,'Crop Chart'!$R$5:$R$201,,FALSE)</f>
        <v>25</v>
      </c>
      <c r="L6" s="961">
        <f t="array" ref="L6">XLOOKUP($A6,'Crop Chart'!$A$5:$A$201,'Crop Chart'!$S$5:$S$201,,FALSE)</f>
        <v>10</v>
      </c>
      <c r="M6" s="963">
        <f t="shared" si="1"/>
        <v>16.9</v>
      </c>
      <c r="N6" s="964" t="str">
        <f t="array" ref="N6">XLOOKUP($A6,'Crop Chart'!$A$5:$A$201,'Crop Chart'!$U$5:$U$201,,FALSE)</f>
        <v>24°C</v>
      </c>
      <c r="O6" s="964" t="str">
        <f t="array" ref="O6">XLOOKUP($A6,'Crop Chart'!$A$5:$A$201,'Crop Chart'!$V$5:$V$201,,FALSE)</f>
        <v>75°F</v>
      </c>
      <c r="P6" s="961">
        <f t="array" ref="P6">XLOOKUP($A6,'Crop Chart'!$A$5:$A$201,'Crop Chart'!$W$5:$W$201,,FALSE)</f>
        <v>6</v>
      </c>
      <c r="Q6" s="961" t="str">
        <f t="array" ref="Q6">XLOOKUP($A6,'Crop Chart'!$A$5:$A$201,'Crop Chart'!$AB$5:$AB$201,,FALSE)</f>
        <v/>
      </c>
    </row>
    <row r="7" ht="34.5" customHeight="1">
      <c r="A7" s="950" t="s">
        <v>1079</v>
      </c>
      <c r="B7" s="961" t="str">
        <f t="array" ref="B7">XLOOKUP($A7,'Crop Chart'!$A$5:$A$201,'Crop Chart'!$C$5:$C$201,,FALSE)</f>
        <v/>
      </c>
      <c r="C7" s="961" t="str">
        <f t="array" ref="C7">XLOOKUP($A7,'Crop Chart'!$A$5:$A$201,'Crop Chart'!$D$5:$D$201,,FALSE)</f>
        <v/>
      </c>
      <c r="D7" s="961" t="str">
        <f t="array" ref="D7">XLOOKUP($A7,'Crop Chart'!$A$5:$A$201,'Crop Chart'!$E$5:$E$201,,FALSE)</f>
        <v/>
      </c>
      <c r="E7" s="961" t="str">
        <f t="array" ref="E7">XLOOKUP($A7,'Crop Chart'!$A$5:$A$201,'Crop Chart'!$I$5:$I$201,,FALSE)</f>
        <v/>
      </c>
      <c r="F7" s="961" t="str">
        <f t="array" ref="F7">XLOOKUP($A7,'Crop Chart'!$A$5:$A$201,'Crop Chart'!$P$5:$P$201,,FALSE)</f>
        <v/>
      </c>
      <c r="G7" s="961" t="str">
        <f t="array" ref="G7">XLOOKUP($A7,'Crop Chart'!$A$5:$A$201,'Crop Chart'!$Q$5:$Q$201,,FALSE)</f>
        <v/>
      </c>
      <c r="H7" s="962" t="str">
        <f t="array" ref="H7">'Crop Chart'!$H$2*12*B7/D7/F7*XLOOKUP(A7,'Crop Chart'!$A$5:$A$203,'Crop Chart'!$T$5:$T$203,,0)</f>
        <v>#DIV/0!</v>
      </c>
      <c r="I7" s="961" t="str">
        <f t="array" ref="I7">XLOOKUP($A7,'Crop Chart'!$A$5:$A$201,'Crop Chart'!$Y$5:$Y$201,,FALSE)</f>
        <v/>
      </c>
      <c r="J7" s="961" t="str">
        <f t="array" ref="J7">XLOOKUP($A7,'Crop Chart'!$A$5:$A$201,'Crop Chart'!$X$5:$X$201,,FALSE)</f>
        <v/>
      </c>
      <c r="K7" s="961" t="str">
        <f t="array" ref="K7">XLOOKUP($A7,'Crop Chart'!$A$5:$A$201,'Crop Chart'!$R$5:$R$201,,FALSE)</f>
        <v/>
      </c>
      <c r="L7" s="961" t="str">
        <f t="array" ref="L7">XLOOKUP($A7,'Crop Chart'!$A$5:$A$201,'Crop Chart'!$S$5:$S$201,,FALSE)</f>
        <v/>
      </c>
      <c r="M7" s="963" t="str">
        <f t="shared" si="1"/>
        <v>#DIV/0!</v>
      </c>
      <c r="N7" s="964" t="str">
        <f t="array" ref="N7">XLOOKUP($A7,'Crop Chart'!$A$5:$A$201,'Crop Chart'!$U$5:$U$201,,FALSE)</f>
        <v/>
      </c>
      <c r="O7" s="964" t="str">
        <f t="array" ref="O7">XLOOKUP($A7,'Crop Chart'!$A$5:$A$201,'Crop Chart'!$V$5:$V$201,,FALSE)</f>
        <v/>
      </c>
      <c r="P7" s="961" t="str">
        <f t="array" ref="P7">XLOOKUP($A7,'Crop Chart'!$A$5:$A$201,'Crop Chart'!$W$5:$W$201,,FALSE)</f>
        <v/>
      </c>
      <c r="Q7" s="961" t="str">
        <f t="array" ref="Q7">XLOOKUP($A7,'Crop Chart'!$A$5:$A$201,'Crop Chart'!$AB$5:$AB$201,,FALSE)</f>
        <v/>
      </c>
    </row>
    <row r="8" ht="39.0" customHeight="1">
      <c r="A8" s="950" t="s">
        <v>1080</v>
      </c>
      <c r="B8" s="961" t="str">
        <f t="array" ref="B8">XLOOKUP($A8,'Crop Chart'!$A$5:$A$201,'Crop Chart'!$C$5:$C$201,,FALSE)</f>
        <v/>
      </c>
      <c r="C8" s="961" t="str">
        <f t="array" ref="C8">XLOOKUP($A8,'Crop Chart'!$A$5:$A$201,'Crop Chart'!$D$5:$D$201,,FALSE)</f>
        <v/>
      </c>
      <c r="D8" s="961" t="str">
        <f t="array" ref="D8">XLOOKUP($A8,'Crop Chart'!$A$5:$A$201,'Crop Chart'!$E$5:$E$201,,FALSE)</f>
        <v/>
      </c>
      <c r="E8" s="961" t="str">
        <f t="array" ref="E8">XLOOKUP($A8,'Crop Chart'!$A$5:$A$201,'Crop Chart'!$I$5:$I$201,,FALSE)</f>
        <v/>
      </c>
      <c r="F8" s="961" t="str">
        <f t="array" ref="F8">XLOOKUP($A8,'Crop Chart'!$A$5:$A$201,'Crop Chart'!$P$5:$P$201,,FALSE)</f>
        <v/>
      </c>
      <c r="G8" s="961" t="str">
        <f t="array" ref="G8">XLOOKUP($A8,'Crop Chart'!$A$5:$A$201,'Crop Chart'!$Q$5:$Q$201,,FALSE)</f>
        <v/>
      </c>
      <c r="H8" s="962" t="str">
        <f t="array" ref="H8">'Crop Chart'!$H$2*12*B8/D8/F8*XLOOKUP(A8,'Crop Chart'!$A$5:$A$203,'Crop Chart'!$T$5:$T$203,,0)</f>
        <v>#DIV/0!</v>
      </c>
      <c r="I8" s="961" t="str">
        <f t="array" ref="I8">XLOOKUP($A8,'Crop Chart'!$A$5:$A$201,'Crop Chart'!$Y$5:$Y$201,,FALSE)</f>
        <v/>
      </c>
      <c r="J8" s="961" t="str">
        <f t="array" ref="J8">XLOOKUP($A8,'Crop Chart'!$A$5:$A$201,'Crop Chart'!$X$5:$X$201,,FALSE)</f>
        <v/>
      </c>
      <c r="K8" s="961" t="str">
        <f t="array" ref="K8">XLOOKUP($A8,'Crop Chart'!$A$5:$A$201,'Crop Chart'!$R$5:$R$201,,FALSE)</f>
        <v/>
      </c>
      <c r="L8" s="961" t="str">
        <f t="array" ref="L8">XLOOKUP($A8,'Crop Chart'!$A$5:$A$201,'Crop Chart'!$S$5:$S$201,,FALSE)</f>
        <v/>
      </c>
      <c r="M8" s="963" t="str">
        <f t="shared" si="1"/>
        <v>#DIV/0!</v>
      </c>
      <c r="N8" s="964" t="str">
        <f t="array" ref="N8">XLOOKUP($A8,'Crop Chart'!$A$5:$A$201,'Crop Chart'!$U$5:$U$201,,FALSE)</f>
        <v/>
      </c>
      <c r="O8" s="964" t="str">
        <f t="array" ref="O8">XLOOKUP($A8,'Crop Chart'!$A$5:$A$201,'Crop Chart'!$V$5:$V$201,,FALSE)</f>
        <v/>
      </c>
      <c r="P8" s="961" t="str">
        <f t="array" ref="P8">XLOOKUP($A8,'Crop Chart'!$A$5:$A$201,'Crop Chart'!$W$5:$W$201,,FALSE)</f>
        <v/>
      </c>
      <c r="Q8" s="961" t="str">
        <f t="array" ref="Q8">XLOOKUP($A8,'Crop Chart'!$A$5:$A$201,'Crop Chart'!$AB$5:$AB$201,,FALSE)</f>
        <v/>
      </c>
    </row>
    <row r="9">
      <c r="A9" s="950" t="s">
        <v>1081</v>
      </c>
      <c r="B9" s="961" t="str">
        <f t="array" ref="B9">XLOOKUP($A9,'Crop Chart'!$A$5:$A$201,'Crop Chart'!$C$5:$C$201,,FALSE)</f>
        <v/>
      </c>
      <c r="C9" s="961" t="str">
        <f t="array" ref="C9">XLOOKUP($A9,'Crop Chart'!$A$5:$A$201,'Crop Chart'!$D$5:$D$201,,FALSE)</f>
        <v/>
      </c>
      <c r="D9" s="961" t="str">
        <f t="array" ref="D9">XLOOKUP($A9,'Crop Chart'!$A$5:$A$201,'Crop Chart'!$E$5:$E$201,,FALSE)</f>
        <v/>
      </c>
      <c r="E9" s="961" t="str">
        <f t="array" ref="E9">XLOOKUP($A9,'Crop Chart'!$A$5:$A$201,'Crop Chart'!$I$5:$I$201,,FALSE)</f>
        <v/>
      </c>
      <c r="F9" s="961" t="str">
        <f t="array" ref="F9">XLOOKUP($A9,'Crop Chart'!$A$5:$A$201,'Crop Chart'!$P$5:$P$201,,FALSE)</f>
        <v/>
      </c>
      <c r="G9" s="961" t="str">
        <f t="array" ref="G9">XLOOKUP($A9,'Crop Chart'!$A$5:$A$201,'Crop Chart'!$Q$5:$Q$201,,FALSE)</f>
        <v/>
      </c>
      <c r="H9" s="962" t="str">
        <f t="array" ref="H9">'Crop Chart'!$H$2*12*B9/D9/F9*XLOOKUP(A9,'Crop Chart'!$A$5:$A$203,'Crop Chart'!$T$5:$T$203,,0)</f>
        <v>#DIV/0!</v>
      </c>
      <c r="I9" s="961" t="str">
        <f t="array" ref="I9">XLOOKUP($A9,'Crop Chart'!$A$5:$A$201,'Crop Chart'!$Y$5:$Y$201,,FALSE)</f>
        <v/>
      </c>
      <c r="J9" s="961" t="str">
        <f t="array" ref="J9">XLOOKUP($A9,'Crop Chart'!$A$5:$A$201,'Crop Chart'!$X$5:$X$201,,FALSE)</f>
        <v/>
      </c>
      <c r="K9" s="961" t="str">
        <f t="array" ref="K9">XLOOKUP($A9,'Crop Chart'!$A$5:$A$201,'Crop Chart'!$R$5:$R$201,,FALSE)</f>
        <v/>
      </c>
      <c r="L9" s="961" t="str">
        <f t="array" ref="L9">XLOOKUP($A9,'Crop Chart'!$A$5:$A$201,'Crop Chart'!$S$5:$S$201,,FALSE)</f>
        <v/>
      </c>
      <c r="M9" s="963" t="str">
        <f t="shared" si="1"/>
        <v>#DIV/0!</v>
      </c>
      <c r="N9" s="964" t="str">
        <f t="array" ref="N9">XLOOKUP($A9,'Crop Chart'!$A$5:$A$201,'Crop Chart'!$U$5:$U$201,,FALSE)</f>
        <v/>
      </c>
      <c r="O9" s="964" t="str">
        <f t="array" ref="O9">XLOOKUP($A9,'Crop Chart'!$A$5:$A$201,'Crop Chart'!$V$5:$V$201,,FALSE)</f>
        <v/>
      </c>
      <c r="P9" s="961" t="str">
        <f t="array" ref="P9">XLOOKUP($A9,'Crop Chart'!$A$5:$A$201,'Crop Chart'!$W$5:$W$201,,FALSE)</f>
        <v/>
      </c>
      <c r="Q9" s="961" t="str">
        <f t="array" ref="Q9">XLOOKUP($A9,'Crop Chart'!$A$5:$A$201,'Crop Chart'!$AB$5:$AB$201,,FALSE)</f>
        <v/>
      </c>
    </row>
    <row r="10" ht="34.5" customHeight="1">
      <c r="A10" s="950" t="s">
        <v>1082</v>
      </c>
      <c r="B10" s="961" t="str">
        <f t="array" ref="B10">XLOOKUP($A10,'Crop Chart'!$A$5:$A$201,'Crop Chart'!$C$5:$C$201,,FALSE)</f>
        <v/>
      </c>
      <c r="C10" s="961" t="str">
        <f t="array" ref="C10">XLOOKUP($A10,'Crop Chart'!$A$5:$A$201,'Crop Chart'!$D$5:$D$201,,FALSE)</f>
        <v/>
      </c>
      <c r="D10" s="961" t="str">
        <f t="array" ref="D10">XLOOKUP($A10,'Crop Chart'!$A$5:$A$201,'Crop Chart'!$E$5:$E$201,,FALSE)</f>
        <v/>
      </c>
      <c r="E10" s="961" t="str">
        <f t="array" ref="E10">XLOOKUP($A10,'Crop Chart'!$A$5:$A$201,'Crop Chart'!$I$5:$I$201,,FALSE)</f>
        <v/>
      </c>
      <c r="F10" s="961" t="str">
        <f t="array" ref="F10">XLOOKUP($A10,'Crop Chart'!$A$5:$A$201,'Crop Chart'!$P$5:$P$201,,FALSE)</f>
        <v/>
      </c>
      <c r="G10" s="961" t="str">
        <f t="array" ref="G10">XLOOKUP($A10,'Crop Chart'!$A$5:$A$201,'Crop Chart'!$Q$5:$Q$201,,FALSE)</f>
        <v/>
      </c>
      <c r="H10" s="962" t="str">
        <f t="array" ref="H10">'Crop Chart'!$H$2*12*B10/D10/F10*XLOOKUP(A10,'Crop Chart'!$A$5:$A$203,'Crop Chart'!$T$5:$T$203,,0)</f>
        <v>#DIV/0!</v>
      </c>
      <c r="I10" s="961" t="str">
        <f t="array" ref="I10">XLOOKUP($A10,'Crop Chart'!$A$5:$A$201,'Crop Chart'!$Y$5:$Y$201,,FALSE)</f>
        <v/>
      </c>
      <c r="J10" s="961" t="str">
        <f t="array" ref="J10">XLOOKUP($A10,'Crop Chart'!$A$5:$A$201,'Crop Chart'!$X$5:$X$201,,FALSE)</f>
        <v/>
      </c>
      <c r="K10" s="961" t="str">
        <f t="array" ref="K10">XLOOKUP($A10,'Crop Chart'!$A$5:$A$201,'Crop Chart'!$R$5:$R$201,,FALSE)</f>
        <v/>
      </c>
      <c r="L10" s="961" t="str">
        <f t="array" ref="L10">XLOOKUP($A10,'Crop Chart'!$A$5:$A$201,'Crop Chart'!$S$5:$S$201,,FALSE)</f>
        <v/>
      </c>
      <c r="M10" s="963" t="str">
        <f t="shared" si="1"/>
        <v>#DIV/0!</v>
      </c>
      <c r="N10" s="964" t="str">
        <f t="array" ref="N10">XLOOKUP($A10,'Crop Chart'!$A$5:$A$201,'Crop Chart'!$U$5:$U$201,,FALSE)</f>
        <v/>
      </c>
      <c r="O10" s="964" t="str">
        <f t="array" ref="O10">XLOOKUP($A10,'Crop Chart'!$A$5:$A$201,'Crop Chart'!$V$5:$V$201,,FALSE)</f>
        <v/>
      </c>
      <c r="P10" s="961" t="str">
        <f t="array" ref="P10">XLOOKUP($A10,'Crop Chart'!$A$5:$A$201,'Crop Chart'!$W$5:$W$201,,FALSE)</f>
        <v/>
      </c>
      <c r="Q10" s="961" t="str">
        <f t="array" ref="Q10">XLOOKUP($A10,'Crop Chart'!$A$5:$A$201,'Crop Chart'!$AB$5:$AB$201,,FALSE)</f>
        <v/>
      </c>
    </row>
    <row r="11" ht="34.5" customHeight="1">
      <c r="A11" s="950" t="s">
        <v>223</v>
      </c>
      <c r="B11" s="961">
        <f t="array" ref="B11">XLOOKUP($A11,'Crop Chart'!$A$5:$A$201,'Crop Chart'!$C$5:$C$201,,FALSE)</f>
        <v>1</v>
      </c>
      <c r="C11" s="961">
        <f t="array" ref="C11">XLOOKUP($A11,'Crop Chart'!$A$5:$A$201,'Crop Chart'!$D$5:$D$201,,FALSE)</f>
        <v>25</v>
      </c>
      <c r="D11" s="961">
        <f t="array" ref="D11">XLOOKUP($A11,'Crop Chart'!$A$5:$A$201,'Crop Chart'!$E$5:$E$201,,FALSE)</f>
        <v>10</v>
      </c>
      <c r="E11" s="961">
        <f t="array" ref="E11">XLOOKUP($A11,'Crop Chart'!$A$5:$A$201,'Crop Chart'!$I$5:$I$201,,FALSE)</f>
        <v>60</v>
      </c>
      <c r="F11" s="961">
        <f t="array" ref="F11">XLOOKUP($A11,'Crop Chart'!$A$5:$A$201,'Crop Chart'!$P$5:$P$201,,FALSE)</f>
        <v>128</v>
      </c>
      <c r="G11" s="961">
        <f t="array" ref="G11">XLOOKUP($A11,'Crop Chart'!$A$5:$A$201,'Crop Chart'!$Q$5:$Q$201,,FALSE)</f>
        <v>1</v>
      </c>
      <c r="H11" s="962">
        <f t="array" ref="H11">'Crop Chart'!$H$2*12*B11/D11/F11*XLOOKUP(A11,'Crop Chart'!$A$5:$A$203,'Crop Chart'!$T$5:$T$203,,0)</f>
        <v>0.7921875</v>
      </c>
      <c r="I11" s="961" t="str">
        <f t="array" ref="I11">XLOOKUP($A11,'Crop Chart'!$A$5:$A$201,'Crop Chart'!$Y$5:$Y$201,,FALSE)</f>
        <v>Low fertility</v>
      </c>
      <c r="J11" s="961" t="str">
        <f t="array" ref="J11">XLOOKUP($A11,'Crop Chart'!$A$5:$A$201,'Crop Chart'!$X$5:$X$201,,FALSE)</f>
        <v>By hand</v>
      </c>
      <c r="K11" s="961">
        <f t="array" ref="K11">XLOOKUP($A11,'Crop Chart'!$A$5:$A$201,'Crop Chart'!$R$5:$R$201,,FALSE)</f>
        <v>25</v>
      </c>
      <c r="L11" s="961">
        <f t="array" ref="L11">XLOOKUP($A11,'Crop Chart'!$A$5:$A$201,'Crop Chart'!$S$5:$S$201,,FALSE)</f>
        <v>6</v>
      </c>
      <c r="M11" s="963">
        <f t="shared" si="1"/>
        <v>16.9</v>
      </c>
      <c r="N11" s="964" t="str">
        <f t="array" ref="N11">XLOOKUP($A11,'Crop Chart'!$A$5:$A$201,'Crop Chart'!$U$5:$U$201,,FALSE)</f>
        <v>30°C</v>
      </c>
      <c r="O11" s="964" t="str">
        <f t="array" ref="O11">XLOOKUP($A11,'Crop Chart'!$A$5:$A$201,'Crop Chart'!$V$5:$V$201,,FALSE)</f>
        <v>86°F</v>
      </c>
      <c r="P11" s="961">
        <f t="array" ref="P11">XLOOKUP($A11,'Crop Chart'!$A$5:$A$201,'Crop Chart'!$W$5:$W$201,,FALSE)</f>
        <v>8</v>
      </c>
      <c r="Q11" s="961" t="str">
        <f t="array" ref="Q11">XLOOKUP($A11,'Crop Chart'!$A$5:$A$201,'Crop Chart'!$AB$5:$AB$201,,FALSE)</f>
        <v/>
      </c>
    </row>
    <row r="12" ht="26.25" customHeight="1">
      <c r="A12" s="950" t="s">
        <v>268</v>
      </c>
      <c r="B12" s="961">
        <f t="array" ref="B12">XLOOKUP($A12,'Crop Chart'!$A$5:$A$201,'Crop Chart'!$C$5:$C$201,,FALSE)</f>
        <v>1</v>
      </c>
      <c r="C12" s="961">
        <f t="array" ref="C12">XLOOKUP($A12,'Crop Chart'!$A$5:$A$201,'Crop Chart'!$D$5:$D$201,,FALSE)</f>
        <v>60</v>
      </c>
      <c r="D12" s="961">
        <f t="array" ref="D12">XLOOKUP($A12,'Crop Chart'!$A$5:$A$201,'Crop Chart'!$E$5:$E$201,,FALSE)</f>
        <v>24</v>
      </c>
      <c r="E12" s="961">
        <f t="array" ref="E12">XLOOKUP($A12,'Crop Chart'!$A$5:$A$201,'Crop Chart'!$I$5:$I$201,,FALSE)</f>
        <v>49</v>
      </c>
      <c r="F12" s="961">
        <f t="array" ref="F12">XLOOKUP($A12,'Crop Chart'!$A$5:$A$201,'Crop Chart'!$P$5:$P$201,,FALSE)</f>
        <v>72</v>
      </c>
      <c r="G12" s="961">
        <f t="array" ref="G12">XLOOKUP($A12,'Crop Chart'!$A$5:$A$201,'Crop Chart'!$Q$5:$Q$201,,FALSE)</f>
        <v>1</v>
      </c>
      <c r="H12" s="962">
        <f t="array" ref="H12">'Crop Chart'!$H$2*12*B12/D12/F12*XLOOKUP(A12,'Crop Chart'!$A$5:$A$203,'Crop Chart'!$T$5:$T$203,,0)</f>
        <v>0.5868055556</v>
      </c>
      <c r="I12" s="961" t="str">
        <f t="array" ref="I12">XLOOKUP($A12,'Crop Chart'!$A$5:$A$201,'Crop Chart'!$Y$5:$Y$201,,FALSE)</f>
        <v>Low fertility</v>
      </c>
      <c r="J12" s="961" t="str">
        <f t="array" ref="J12">XLOOKUP($A12,'Crop Chart'!$A$5:$A$201,'Crop Chart'!$X$5:$X$201,,FALSE)</f>
        <v>By hand</v>
      </c>
      <c r="K12" s="961">
        <f t="array" ref="K12">XLOOKUP($A12,'Crop Chart'!$A$5:$A$201,'Crop Chart'!$R$5:$R$201,,FALSE)</f>
        <v>21</v>
      </c>
      <c r="L12" s="961">
        <f t="array" ref="L12">XLOOKUP($A12,'Crop Chart'!$A$5:$A$201,'Crop Chart'!$S$5:$S$201,,FALSE)</f>
        <v>190</v>
      </c>
      <c r="M12" s="963">
        <f t="shared" si="1"/>
        <v>0.2223684211</v>
      </c>
      <c r="N12" s="964" t="str">
        <f t="array" ref="N12">XLOOKUP($A12,'Crop Chart'!$A$5:$A$201,'Crop Chart'!$U$5:$U$201,,FALSE)</f>
        <v>24°C</v>
      </c>
      <c r="O12" s="964" t="str">
        <f t="array" ref="O12">XLOOKUP($A12,'Crop Chart'!$A$5:$A$201,'Crop Chart'!$V$5:$V$201,,FALSE)</f>
        <v>75°F</v>
      </c>
      <c r="P12" s="961">
        <f t="array" ref="P12">XLOOKUP($A12,'Crop Chart'!$A$5:$A$201,'Crop Chart'!$W$5:$W$201,,FALSE)</f>
        <v>6</v>
      </c>
      <c r="Q12" s="961" t="str">
        <f t="array" ref="Q12">XLOOKUP($A12,'Crop Chart'!$A$5:$A$201,'Crop Chart'!$AB$5:$AB$201,,FALSE)</f>
        <v/>
      </c>
    </row>
    <row r="13" ht="26.25" customHeight="1">
      <c r="A13" s="950" t="s">
        <v>266</v>
      </c>
      <c r="B13" s="961">
        <f t="array" ref="B13">XLOOKUP($A13,'Crop Chart'!$A$5:$A$201,'Crop Chart'!$C$5:$C$201,,FALSE)</f>
        <v>1</v>
      </c>
      <c r="C13" s="961">
        <f t="array" ref="C13">XLOOKUP($A13,'Crop Chart'!$A$5:$A$201,'Crop Chart'!$D$5:$D$201,,FALSE)</f>
        <v>40</v>
      </c>
      <c r="D13" s="961">
        <f t="array" ref="D13">XLOOKUP($A13,'Crop Chart'!$A$5:$A$201,'Crop Chart'!$E$5:$E$201,,FALSE)</f>
        <v>13</v>
      </c>
      <c r="E13" s="961">
        <f t="array" ref="E13">XLOOKUP($A13,'Crop Chart'!$A$5:$A$201,'Crop Chart'!$I$5:$I$201,,FALSE)</f>
        <v>55</v>
      </c>
      <c r="F13" s="961">
        <f t="array" ref="F13">XLOOKUP($A13,'Crop Chart'!$A$5:$A$201,'Crop Chart'!$P$5:$P$201,,FALSE)</f>
        <v>128</v>
      </c>
      <c r="G13" s="961">
        <f t="array" ref="G13">XLOOKUP($A13,'Crop Chart'!$A$5:$A$201,'Crop Chart'!$Q$5:$Q$201,,FALSE)</f>
        <v>1</v>
      </c>
      <c r="H13" s="962">
        <f t="array" ref="H13">'Crop Chart'!$H$2*12*B13/D13/F13*XLOOKUP(A13,'Crop Chart'!$A$5:$A$203,'Crop Chart'!$T$5:$T$203,,0)</f>
        <v>0.609375</v>
      </c>
      <c r="I13" s="961" t="str">
        <f t="array" ref="I13">XLOOKUP($A13,'Crop Chart'!$A$5:$A$201,'Crop Chart'!$Y$5:$Y$201,,FALSE)</f>
        <v>Low fertility</v>
      </c>
      <c r="J13" s="961" t="str">
        <f t="array" ref="J13">XLOOKUP($A13,'Crop Chart'!$A$5:$A$201,'Crop Chart'!$X$5:$X$201,,FALSE)</f>
        <v>By hand</v>
      </c>
      <c r="K13" s="961">
        <f t="array" ref="K13">XLOOKUP($A13,'Crop Chart'!$A$5:$A$201,'Crop Chart'!$R$5:$R$201,,FALSE)</f>
        <v>21</v>
      </c>
      <c r="L13" s="961">
        <f t="array" ref="L13">XLOOKUP($A13,'Crop Chart'!$A$5:$A$201,'Crop Chart'!$S$5:$S$201,,FALSE)</f>
        <v>6</v>
      </c>
      <c r="M13" s="963">
        <f t="shared" si="1"/>
        <v>13</v>
      </c>
      <c r="N13" s="964" t="str">
        <f t="array" ref="N13">XLOOKUP($A13,'Crop Chart'!$A$5:$A$201,'Crop Chart'!$U$5:$U$201,,FALSE)</f>
        <v>24°C</v>
      </c>
      <c r="O13" s="964" t="str">
        <f t="array" ref="O13">XLOOKUP($A13,'Crop Chart'!$A$5:$A$201,'Crop Chart'!$V$5:$V$201,,FALSE)</f>
        <v>75°F</v>
      </c>
      <c r="P13" s="961">
        <f t="array" ref="P13">XLOOKUP($A13,'Crop Chart'!$A$5:$A$201,'Crop Chart'!$W$5:$W$201,,FALSE)</f>
        <v>6</v>
      </c>
      <c r="Q13" s="961" t="str">
        <f t="array" ref="Q13">XLOOKUP($A13,'Crop Chart'!$A$5:$A$201,'Crop Chart'!$AB$5:$AB$201,,FALSE)</f>
        <v/>
      </c>
    </row>
    <row r="14" ht="26.25" customHeight="1">
      <c r="A14" s="950" t="s">
        <v>260</v>
      </c>
      <c r="B14" s="961">
        <f t="array" ref="B14">XLOOKUP($A14,'Crop Chart'!$A$5:$A$201,'Crop Chart'!$C$5:$C$201,,FALSE)</f>
        <v>1</v>
      </c>
      <c r="C14" s="961">
        <f t="array" ref="C14">XLOOKUP($A14,'Crop Chart'!$A$5:$A$201,'Crop Chart'!$D$5:$D$201,,FALSE)</f>
        <v>35</v>
      </c>
      <c r="D14" s="961">
        <f t="array" ref="D14">XLOOKUP($A14,'Crop Chart'!$A$5:$A$201,'Crop Chart'!$E$5:$E$201,,FALSE)</f>
        <v>8</v>
      </c>
      <c r="E14" s="961">
        <f t="array" ref="E14">XLOOKUP($A14,'Crop Chart'!$A$5:$A$201,'Crop Chart'!$I$5:$I$201,,FALSE)</f>
        <v>55</v>
      </c>
      <c r="F14" s="961">
        <f t="array" ref="F14">XLOOKUP($A14,'Crop Chart'!$A$5:$A$201,'Crop Chart'!$P$5:$P$201,,FALSE)</f>
        <v>128</v>
      </c>
      <c r="G14" s="961">
        <f t="array" ref="G14">XLOOKUP($A14,'Crop Chart'!$A$5:$A$201,'Crop Chart'!$Q$5:$Q$201,,FALSE)</f>
        <v>1</v>
      </c>
      <c r="H14" s="962">
        <f t="array" ref="H14">'Crop Chart'!$H$2*12*B14/D14/F14*XLOOKUP(A14,'Crop Chart'!$A$5:$A$203,'Crop Chart'!$T$5:$T$203,,0)</f>
        <v>0.990234375</v>
      </c>
      <c r="I14" s="961" t="str">
        <f t="array" ref="I14">XLOOKUP($A14,'Crop Chart'!$A$5:$A$201,'Crop Chart'!$Y$5:$Y$201,,FALSE)</f>
        <v>Low fertility</v>
      </c>
      <c r="J14" s="961" t="str">
        <f t="array" ref="J14">XLOOKUP($A14,'Crop Chart'!$A$5:$A$201,'Crop Chart'!$X$5:$X$201,,FALSE)</f>
        <v>By hand</v>
      </c>
      <c r="K14" s="961">
        <f t="array" ref="K14">XLOOKUP($A14,'Crop Chart'!$A$5:$A$201,'Crop Chart'!$R$5:$R$201,,FALSE)</f>
        <v>21</v>
      </c>
      <c r="L14" s="961">
        <f t="array" ref="L14">XLOOKUP($A14,'Crop Chart'!$A$5:$A$201,'Crop Chart'!$S$5:$S$201,,FALSE)</f>
        <v>6</v>
      </c>
      <c r="M14" s="963">
        <f t="shared" si="1"/>
        <v>21.125</v>
      </c>
      <c r="N14" s="964" t="str">
        <f t="array" ref="N14">XLOOKUP($A14,'Crop Chart'!$A$5:$A$201,'Crop Chart'!$U$5:$U$201,,FALSE)</f>
        <v>24°C</v>
      </c>
      <c r="O14" s="964" t="str">
        <f t="array" ref="O14">XLOOKUP($A14,'Crop Chart'!$A$5:$A$201,'Crop Chart'!$V$5:$V$201,,FALSE)</f>
        <v>75°F</v>
      </c>
      <c r="P14" s="961">
        <f t="array" ref="P14">XLOOKUP($A14,'Crop Chart'!$A$5:$A$201,'Crop Chart'!$W$5:$W$201,,FALSE)</f>
        <v>6</v>
      </c>
      <c r="Q14" s="961" t="str">
        <f t="array" ref="Q14">XLOOKUP($A14,'Crop Chart'!$A$5:$A$201,'Crop Chart'!$AB$5:$AB$201,,FALSE)</f>
        <v/>
      </c>
    </row>
    <row r="15">
      <c r="A15" s="950" t="s">
        <v>62</v>
      </c>
      <c r="B15" s="961" t="str">
        <f t="array" ref="B15">XLOOKUP($A15,'Crop Chart'!$A$5:$A$201,'Crop Chart'!$C$5:$C$201,,FALSE)</f>
        <v/>
      </c>
      <c r="C15" s="961" t="str">
        <f t="array" ref="C15">XLOOKUP($A15,'Crop Chart'!$A$5:$A$201,'Crop Chart'!$D$5:$D$201,,FALSE)</f>
        <v/>
      </c>
      <c r="D15" s="961" t="str">
        <f t="array" ref="D15">XLOOKUP($A15,'Crop Chart'!$A$5:$A$201,'Crop Chart'!$E$5:$E$201,,FALSE)</f>
        <v/>
      </c>
      <c r="E15" s="961" t="str">
        <f t="array" ref="E15">XLOOKUP($A15,'Crop Chart'!$A$5:$A$201,'Crop Chart'!$I$5:$I$201,,FALSE)</f>
        <v/>
      </c>
      <c r="F15" s="961" t="str">
        <f t="array" ref="F15">XLOOKUP($A15,'Crop Chart'!$A$5:$A$201,'Crop Chart'!$P$5:$P$201,,FALSE)</f>
        <v/>
      </c>
      <c r="G15" s="961" t="str">
        <f t="array" ref="G15">XLOOKUP($A15,'Crop Chart'!$A$5:$A$201,'Crop Chart'!$Q$5:$Q$201,,FALSE)</f>
        <v/>
      </c>
      <c r="H15" s="962" t="str">
        <f t="array" ref="H15">'Crop Chart'!$H$2*12*B15/D15/F15*XLOOKUP(A15,'Crop Chart'!$A$5:$A$203,'Crop Chart'!$T$5:$T$203,,0)</f>
        <v>#DIV/0!</v>
      </c>
      <c r="I15" s="961" t="str">
        <f t="array" ref="I15">XLOOKUP($A15,'Crop Chart'!$A$5:$A$201,'Crop Chart'!$Y$5:$Y$201,,FALSE)</f>
        <v/>
      </c>
      <c r="J15" s="961" t="str">
        <f t="array" ref="J15">XLOOKUP($A15,'Crop Chart'!$A$5:$A$201,'Crop Chart'!$X$5:$X$201,,FALSE)</f>
        <v/>
      </c>
      <c r="K15" s="961" t="str">
        <f t="array" ref="K15">XLOOKUP($A15,'Crop Chart'!$A$5:$A$201,'Crop Chart'!$R$5:$R$201,,FALSE)</f>
        <v/>
      </c>
      <c r="L15" s="961" t="str">
        <f t="array" ref="L15">XLOOKUP($A15,'Crop Chart'!$A$5:$A$201,'Crop Chart'!$S$5:$S$201,,FALSE)</f>
        <v/>
      </c>
      <c r="M15" s="963" t="str">
        <f t="shared" si="1"/>
        <v>#DIV/0!</v>
      </c>
      <c r="N15" s="964" t="str">
        <f t="array" ref="N15">XLOOKUP($A15,'Crop Chart'!$A$5:$A$201,'Crop Chart'!$U$5:$U$201,,FALSE)</f>
        <v/>
      </c>
      <c r="O15" s="964" t="str">
        <f t="array" ref="O15">XLOOKUP($A15,'Crop Chart'!$A$5:$A$201,'Crop Chart'!$V$5:$V$201,,FALSE)</f>
        <v/>
      </c>
      <c r="P15" s="961" t="str">
        <f t="array" ref="P15">XLOOKUP($A15,'Crop Chart'!$A$5:$A$201,'Crop Chart'!$W$5:$W$201,,FALSE)</f>
        <v/>
      </c>
      <c r="Q15" s="961" t="str">
        <f t="array" ref="Q15">XLOOKUP($A15,'Crop Chart'!$A$5:$A$201,'Crop Chart'!$AB$5:$AB$201,,FALSE)</f>
        <v/>
      </c>
    </row>
    <row r="16">
      <c r="A16" s="950" t="s">
        <v>62</v>
      </c>
      <c r="B16" s="961" t="str">
        <f t="array" ref="B16">XLOOKUP($A16,'Crop Chart'!$A$5:$A$201,'Crop Chart'!$C$5:$C$201,,FALSE)</f>
        <v/>
      </c>
      <c r="C16" s="961" t="str">
        <f t="array" ref="C16">XLOOKUP($A16,'Crop Chart'!$A$5:$A$201,'Crop Chart'!$D$5:$D$201,,FALSE)</f>
        <v/>
      </c>
      <c r="D16" s="961" t="str">
        <f t="array" ref="D16">XLOOKUP($A16,'Crop Chart'!$A$5:$A$201,'Crop Chart'!$E$5:$E$201,,FALSE)</f>
        <v/>
      </c>
      <c r="E16" s="961" t="str">
        <f t="array" ref="E16">XLOOKUP($A16,'Crop Chart'!$A$5:$A$201,'Crop Chart'!$I$5:$I$201,,FALSE)</f>
        <v/>
      </c>
      <c r="F16" s="961" t="str">
        <f t="array" ref="F16">XLOOKUP($A16,'Crop Chart'!$A$5:$A$201,'Crop Chart'!$P$5:$P$201,,FALSE)</f>
        <v/>
      </c>
      <c r="G16" s="961" t="str">
        <f t="array" ref="G16">XLOOKUP($A16,'Crop Chart'!$A$5:$A$201,'Crop Chart'!$Q$5:$Q$201,,FALSE)</f>
        <v/>
      </c>
      <c r="H16" s="962" t="str">
        <f t="array" ref="H16">'Crop Chart'!$H$2*12*B16/D16/F16*XLOOKUP(A16,'Crop Chart'!$A$5:$A$203,'Crop Chart'!$T$5:$T$203,,0)</f>
        <v>#DIV/0!</v>
      </c>
      <c r="I16" s="961" t="str">
        <f t="array" ref="I16">XLOOKUP($A16,'Crop Chart'!$A$5:$A$201,'Crop Chart'!$Y$5:$Y$201,,FALSE)</f>
        <v/>
      </c>
      <c r="J16" s="961" t="str">
        <f t="array" ref="J16">XLOOKUP($A16,'Crop Chart'!$A$5:$A$201,'Crop Chart'!$X$5:$X$201,,FALSE)</f>
        <v/>
      </c>
      <c r="K16" s="961" t="str">
        <f t="array" ref="K16">XLOOKUP($A16,'Crop Chart'!$A$5:$A$201,'Crop Chart'!$R$5:$R$201,,FALSE)</f>
        <v/>
      </c>
      <c r="L16" s="961" t="str">
        <f t="array" ref="L16">XLOOKUP($A16,'Crop Chart'!$A$5:$A$201,'Crop Chart'!$S$5:$S$201,,FALSE)</f>
        <v/>
      </c>
      <c r="M16" s="963" t="str">
        <f t="shared" si="1"/>
        <v>#DIV/0!</v>
      </c>
      <c r="N16" s="964" t="str">
        <f t="array" ref="N16">XLOOKUP($A16,'Crop Chart'!$A$5:$A$201,'Crop Chart'!$U$5:$U$201,,FALSE)</f>
        <v/>
      </c>
      <c r="O16" s="964" t="str">
        <f t="array" ref="O16">XLOOKUP($A16,'Crop Chart'!$A$5:$A$201,'Crop Chart'!$V$5:$V$201,,FALSE)</f>
        <v/>
      </c>
      <c r="P16" s="961" t="str">
        <f t="array" ref="P16">XLOOKUP($A16,'Crop Chart'!$A$5:$A$201,'Crop Chart'!$W$5:$W$201,,FALSE)</f>
        <v/>
      </c>
      <c r="Q16" s="961" t="str">
        <f t="array" ref="Q16">XLOOKUP($A16,'Crop Chart'!$A$5:$A$201,'Crop Chart'!$AB$5:$AB$201,,FALSE)</f>
        <v/>
      </c>
    </row>
    <row r="17">
      <c r="A17" s="950" t="s">
        <v>62</v>
      </c>
      <c r="B17" s="961" t="str">
        <f t="array" ref="B17">XLOOKUP($A17,'Crop Chart'!$A$5:$A$201,'Crop Chart'!$C$5:$C$201,,FALSE)</f>
        <v/>
      </c>
      <c r="C17" s="961" t="str">
        <f t="array" ref="C17">XLOOKUP($A17,'Crop Chart'!$A$5:$A$201,'Crop Chart'!$D$5:$D$201,,FALSE)</f>
        <v/>
      </c>
      <c r="D17" s="961" t="str">
        <f t="array" ref="D17">XLOOKUP($A17,'Crop Chart'!$A$5:$A$201,'Crop Chart'!$E$5:$E$201,,FALSE)</f>
        <v/>
      </c>
      <c r="E17" s="961" t="str">
        <f t="array" ref="E17">XLOOKUP($A17,'Crop Chart'!$A$5:$A$201,'Crop Chart'!$I$5:$I$201,,FALSE)</f>
        <v/>
      </c>
      <c r="F17" s="961" t="str">
        <f t="array" ref="F17">XLOOKUP($A17,'Crop Chart'!$A$5:$A$201,'Crop Chart'!$P$5:$P$201,,FALSE)</f>
        <v/>
      </c>
      <c r="G17" s="961" t="str">
        <f t="array" ref="G17">XLOOKUP($A17,'Crop Chart'!$A$5:$A$201,'Crop Chart'!$Q$5:$Q$201,,FALSE)</f>
        <v/>
      </c>
      <c r="H17" s="962" t="str">
        <f t="array" ref="H17">'Crop Chart'!$H$2*12*B17/D17/F17*XLOOKUP(A17,'Crop Chart'!$A$5:$A$203,'Crop Chart'!$T$5:$T$203,,0)</f>
        <v>#DIV/0!</v>
      </c>
      <c r="I17" s="961" t="str">
        <f t="array" ref="I17">XLOOKUP($A17,'Crop Chart'!$A$5:$A$201,'Crop Chart'!$Y$5:$Y$201,,FALSE)</f>
        <v/>
      </c>
      <c r="J17" s="961" t="str">
        <f t="array" ref="J17">XLOOKUP($A17,'Crop Chart'!$A$5:$A$201,'Crop Chart'!$X$5:$X$201,,FALSE)</f>
        <v/>
      </c>
      <c r="K17" s="961" t="str">
        <f t="array" ref="K17">XLOOKUP($A17,'Crop Chart'!$A$5:$A$201,'Crop Chart'!$R$5:$R$201,,FALSE)</f>
        <v/>
      </c>
      <c r="L17" s="961" t="str">
        <f t="array" ref="L17">XLOOKUP($A17,'Crop Chart'!$A$5:$A$201,'Crop Chart'!$S$5:$S$201,,FALSE)</f>
        <v/>
      </c>
      <c r="M17" s="963" t="str">
        <f t="shared" si="1"/>
        <v>#DIV/0!</v>
      </c>
      <c r="N17" s="964" t="str">
        <f t="array" ref="N17">XLOOKUP($A17,'Crop Chart'!$A$5:$A$201,'Crop Chart'!$U$5:$U$201,,FALSE)</f>
        <v/>
      </c>
      <c r="O17" s="964" t="str">
        <f t="array" ref="O17">XLOOKUP($A17,'Crop Chart'!$A$5:$A$201,'Crop Chart'!$V$5:$V$201,,FALSE)</f>
        <v/>
      </c>
      <c r="P17" s="961" t="str">
        <f t="array" ref="P17">XLOOKUP($A17,'Crop Chart'!$A$5:$A$201,'Crop Chart'!$W$5:$W$201,,FALSE)</f>
        <v/>
      </c>
      <c r="Q17" s="961" t="str">
        <f t="array" ref="Q17">XLOOKUP($A17,'Crop Chart'!$A$5:$A$201,'Crop Chart'!$AB$5:$AB$201,,FALSE)</f>
        <v/>
      </c>
    </row>
    <row r="18" ht="15.75" customHeight="1">
      <c r="A18" s="950" t="s">
        <v>62</v>
      </c>
      <c r="B18" s="961" t="str">
        <f t="array" ref="B18">XLOOKUP($A18,'Crop Chart'!$A$5:$A$201,'Crop Chart'!$C$5:$C$201,,FALSE)</f>
        <v/>
      </c>
      <c r="C18" s="961" t="str">
        <f t="array" ref="C18">XLOOKUP($A18,'Crop Chart'!$A$5:$A$201,'Crop Chart'!$D$5:$D$201,,FALSE)</f>
        <v/>
      </c>
      <c r="D18" s="961" t="str">
        <f t="array" ref="D18">XLOOKUP($A18,'Crop Chart'!$A$5:$A$201,'Crop Chart'!$E$5:$E$201,,FALSE)</f>
        <v/>
      </c>
      <c r="E18" s="961" t="str">
        <f t="array" ref="E18">XLOOKUP($A18,'Crop Chart'!$A$5:$A$201,'Crop Chart'!$I$5:$I$201,,FALSE)</f>
        <v/>
      </c>
      <c r="F18" s="961" t="str">
        <f t="array" ref="F18">XLOOKUP($A18,'Crop Chart'!$A$5:$A$201,'Crop Chart'!$P$5:$P$201,,FALSE)</f>
        <v/>
      </c>
      <c r="G18" s="961" t="str">
        <f t="array" ref="G18">XLOOKUP($A18,'Crop Chart'!$A$5:$A$201,'Crop Chart'!$Q$5:$Q$201,,FALSE)</f>
        <v/>
      </c>
      <c r="H18" s="962" t="str">
        <f t="array" ref="H18">'Crop Chart'!$H$2*12*B18/D18/F18*XLOOKUP(A18,'Crop Chart'!$A$5:$A$203,'Crop Chart'!$T$5:$T$203,,0)</f>
        <v>#DIV/0!</v>
      </c>
      <c r="I18" s="961" t="str">
        <f t="array" ref="I18">XLOOKUP($A18,'Crop Chart'!$A$5:$A$201,'Crop Chart'!$Y$5:$Y$201,,FALSE)</f>
        <v/>
      </c>
      <c r="J18" s="961" t="str">
        <f t="array" ref="J18">XLOOKUP($A18,'Crop Chart'!$A$5:$A$201,'Crop Chart'!$X$5:$X$201,,FALSE)</f>
        <v/>
      </c>
      <c r="K18" s="961" t="str">
        <f t="array" ref="K18">XLOOKUP($A18,'Crop Chart'!$A$5:$A$201,'Crop Chart'!$R$5:$R$201,,FALSE)</f>
        <v/>
      </c>
      <c r="L18" s="961" t="str">
        <f t="array" ref="L18">XLOOKUP($A18,'Crop Chart'!$A$5:$A$201,'Crop Chart'!$S$5:$S$201,,FALSE)</f>
        <v/>
      </c>
      <c r="M18" s="963" t="str">
        <f t="shared" si="1"/>
        <v>#DIV/0!</v>
      </c>
      <c r="N18" s="964" t="str">
        <f t="array" ref="N18">XLOOKUP($A18,'Crop Chart'!$A$5:$A$201,'Crop Chart'!$U$5:$U$201,,FALSE)</f>
        <v/>
      </c>
      <c r="O18" s="964" t="str">
        <f t="array" ref="O18">XLOOKUP($A18,'Crop Chart'!$A$5:$A$201,'Crop Chart'!$V$5:$V$201,,FALSE)</f>
        <v/>
      </c>
      <c r="P18" s="961" t="str">
        <f t="array" ref="P18">XLOOKUP($A18,'Crop Chart'!$A$5:$A$201,'Crop Chart'!$W$5:$W$201,,FALSE)</f>
        <v/>
      </c>
      <c r="Q18" s="961" t="str">
        <f t="array" ref="Q18">XLOOKUP($A18,'Crop Chart'!$A$5:$A$201,'Crop Chart'!$AB$5:$AB$201,,FALSE)</f>
        <v/>
      </c>
    </row>
    <row r="19" ht="15.75" customHeight="1">
      <c r="A19" s="950" t="s">
        <v>62</v>
      </c>
      <c r="B19" s="961" t="str">
        <f t="array" ref="B19">XLOOKUP($A19,'Crop Chart'!$A$5:$A$201,'Crop Chart'!$C$5:$C$201,,FALSE)</f>
        <v/>
      </c>
      <c r="C19" s="961" t="str">
        <f t="array" ref="C19">XLOOKUP($A19,'Crop Chart'!$A$5:$A$201,'Crop Chart'!$D$5:$D$201,,FALSE)</f>
        <v/>
      </c>
      <c r="D19" s="961" t="str">
        <f t="array" ref="D19">XLOOKUP($A19,'Crop Chart'!$A$5:$A$201,'Crop Chart'!$E$5:$E$201,,FALSE)</f>
        <v/>
      </c>
      <c r="E19" s="961" t="str">
        <f t="array" ref="E19">XLOOKUP($A19,'Crop Chart'!$A$5:$A$201,'Crop Chart'!$I$5:$I$201,,FALSE)</f>
        <v/>
      </c>
      <c r="F19" s="961" t="str">
        <f t="array" ref="F19">XLOOKUP($A19,'Crop Chart'!$A$5:$A$201,'Crop Chart'!$P$5:$P$201,,FALSE)</f>
        <v/>
      </c>
      <c r="G19" s="961" t="str">
        <f t="array" ref="G19">XLOOKUP($A19,'Crop Chart'!$A$5:$A$201,'Crop Chart'!$Q$5:$Q$201,,FALSE)</f>
        <v/>
      </c>
      <c r="H19" s="962" t="str">
        <f t="array" ref="H19">'Crop Chart'!$H$2*12*B19/D19/F19*XLOOKUP(A19,'Crop Chart'!$A$5:$A$203,'Crop Chart'!$T$5:$T$203,,0)</f>
        <v>#DIV/0!</v>
      </c>
      <c r="I19" s="961" t="str">
        <f t="array" ref="I19">XLOOKUP($A19,'Crop Chart'!$A$5:$A$201,'Crop Chart'!$Y$5:$Y$201,,FALSE)</f>
        <v/>
      </c>
      <c r="J19" s="961" t="str">
        <f t="array" ref="J19">XLOOKUP($A19,'Crop Chart'!$A$5:$A$201,'Crop Chart'!$X$5:$X$201,,FALSE)</f>
        <v/>
      </c>
      <c r="K19" s="961" t="str">
        <f t="array" ref="K19">XLOOKUP($A19,'Crop Chart'!$A$5:$A$201,'Crop Chart'!$R$5:$R$201,,FALSE)</f>
        <v/>
      </c>
      <c r="L19" s="961" t="str">
        <f t="array" ref="L19">XLOOKUP($A19,'Crop Chart'!$A$5:$A$201,'Crop Chart'!$S$5:$S$201,,FALSE)</f>
        <v/>
      </c>
      <c r="M19" s="963" t="str">
        <f t="shared" si="1"/>
        <v>#DIV/0!</v>
      </c>
      <c r="N19" s="964" t="str">
        <f t="array" ref="N19">XLOOKUP($A19,'Crop Chart'!$A$5:$A$201,'Crop Chart'!$U$5:$U$201,,FALSE)</f>
        <v/>
      </c>
      <c r="O19" s="964" t="str">
        <f t="array" ref="O19">XLOOKUP($A19,'Crop Chart'!$A$5:$A$201,'Crop Chart'!$V$5:$V$201,,FALSE)</f>
        <v/>
      </c>
      <c r="P19" s="961" t="str">
        <f t="array" ref="P19">XLOOKUP($A19,'Crop Chart'!$A$5:$A$201,'Crop Chart'!$W$5:$W$201,,FALSE)</f>
        <v/>
      </c>
      <c r="Q19" s="961" t="str">
        <f t="array" ref="Q19">XLOOKUP($A19,'Crop Chart'!$A$5:$A$201,'Crop Chart'!$AB$5:$AB$201,,FALSE)</f>
        <v/>
      </c>
    </row>
    <row r="20" ht="15.75" customHeight="1">
      <c r="A20" s="950" t="s">
        <v>62</v>
      </c>
      <c r="B20" s="961" t="str">
        <f t="array" ref="B20">XLOOKUP($A20,'Crop Chart'!$A$5:$A$201,'Crop Chart'!$C$5:$C$201,,FALSE)</f>
        <v/>
      </c>
      <c r="C20" s="961" t="str">
        <f t="array" ref="C20">XLOOKUP($A20,'Crop Chart'!$A$5:$A$201,'Crop Chart'!$D$5:$D$201,,FALSE)</f>
        <v/>
      </c>
      <c r="D20" s="961" t="str">
        <f t="array" ref="D20">XLOOKUP($A20,'Crop Chart'!$A$5:$A$201,'Crop Chart'!$E$5:$E$201,,FALSE)</f>
        <v/>
      </c>
      <c r="E20" s="961" t="str">
        <f t="array" ref="E20">XLOOKUP($A20,'Crop Chart'!$A$5:$A$201,'Crop Chart'!$I$5:$I$201,,FALSE)</f>
        <v/>
      </c>
      <c r="F20" s="961" t="str">
        <f t="array" ref="F20">XLOOKUP($A20,'Crop Chart'!$A$5:$A$201,'Crop Chart'!$P$5:$P$201,,FALSE)</f>
        <v/>
      </c>
      <c r="G20" s="961" t="str">
        <f t="array" ref="G20">XLOOKUP($A20,'Crop Chart'!$A$5:$A$201,'Crop Chart'!$Q$5:$Q$201,,FALSE)</f>
        <v/>
      </c>
      <c r="H20" s="962" t="str">
        <f t="array" ref="H20">'Crop Chart'!$H$2*12*B20/D20/F20*XLOOKUP(A20,'Crop Chart'!$A$5:$A$203,'Crop Chart'!$T$5:$T$203,,0)</f>
        <v>#DIV/0!</v>
      </c>
      <c r="I20" s="961" t="str">
        <f t="array" ref="I20">XLOOKUP($A20,'Crop Chart'!$A$5:$A$201,'Crop Chart'!$Y$5:$Y$201,,FALSE)</f>
        <v/>
      </c>
      <c r="J20" s="961" t="str">
        <f t="array" ref="J20">XLOOKUP($A20,'Crop Chart'!$A$5:$A$201,'Crop Chart'!$X$5:$X$201,,FALSE)</f>
        <v/>
      </c>
      <c r="K20" s="961" t="str">
        <f t="array" ref="K20">XLOOKUP($A20,'Crop Chart'!$A$5:$A$201,'Crop Chart'!$R$5:$R$201,,FALSE)</f>
        <v/>
      </c>
      <c r="L20" s="961" t="str">
        <f t="array" ref="L20">XLOOKUP($A20,'Crop Chart'!$A$5:$A$201,'Crop Chart'!$S$5:$S$201,,FALSE)</f>
        <v/>
      </c>
      <c r="M20" s="963" t="str">
        <f t="shared" si="1"/>
        <v>#DIV/0!</v>
      </c>
      <c r="N20" s="964" t="str">
        <f t="array" ref="N20">XLOOKUP($A20,'Crop Chart'!$A$5:$A$201,'Crop Chart'!$U$5:$U$201,,FALSE)</f>
        <v/>
      </c>
      <c r="O20" s="964" t="str">
        <f t="array" ref="O20">XLOOKUP($A20,'Crop Chart'!$A$5:$A$201,'Crop Chart'!$V$5:$V$201,,FALSE)</f>
        <v/>
      </c>
      <c r="P20" s="961" t="str">
        <f t="array" ref="P20">XLOOKUP($A20,'Crop Chart'!$A$5:$A$201,'Crop Chart'!$W$5:$W$201,,FALSE)</f>
        <v/>
      </c>
      <c r="Q20" s="961" t="str">
        <f t="array" ref="Q20">XLOOKUP($A20,'Crop Chart'!$A$5:$A$201,'Crop Chart'!$AB$5:$AB$201,,FALSE)</f>
        <v/>
      </c>
    </row>
    <row r="21" ht="15.75" customHeight="1">
      <c r="A21" s="954"/>
      <c r="B21" s="961" t="str">
        <f t="array" ref="B21">XLOOKUP($A21,'Crop Chart'!$A$5:$A$201,'Crop Chart'!$C$5:$C$201,,FALSE)</f>
        <v/>
      </c>
      <c r="C21" s="961" t="str">
        <f t="array" ref="C21">XLOOKUP($A21,'Crop Chart'!$A$5:$A$201,'Crop Chart'!$D$5:$D$201,,FALSE)</f>
        <v/>
      </c>
      <c r="D21" s="961" t="str">
        <f t="array" ref="D21">XLOOKUP($A21,'Crop Chart'!$A$5:$A$201,'Crop Chart'!$E$5:$E$201,,FALSE)</f>
        <v/>
      </c>
      <c r="E21" s="961" t="str">
        <f t="array" ref="E21">XLOOKUP($A21,'Crop Chart'!$A$5:$A$201,'Crop Chart'!$I$5:$I$201,,FALSE)</f>
        <v/>
      </c>
      <c r="F21" s="961" t="str">
        <f t="array" ref="F21">XLOOKUP($A21,'Crop Chart'!$A$5:$A$201,'Crop Chart'!$P$5:$P$201,,FALSE)</f>
        <v/>
      </c>
      <c r="G21" s="961" t="str">
        <f t="array" ref="G21">XLOOKUP($A21,'Crop Chart'!$A$5:$A$201,'Crop Chart'!$Q$5:$Q$201,,FALSE)</f>
        <v/>
      </c>
      <c r="H21" s="962" t="str">
        <f t="array" ref="H21">'Crop Chart'!$H$2*12*B21/D21/F21*XLOOKUP(A21,'Crop Chart'!$A$5:$A$203,'Crop Chart'!$T$5:$T$203,,0)</f>
        <v>#DIV/0!</v>
      </c>
      <c r="I21" s="961" t="str">
        <f t="array" ref="I21">XLOOKUP($A21,'Crop Chart'!$A$5:$A$201,'Crop Chart'!$Y$5:$Y$201,,FALSE)</f>
        <v/>
      </c>
      <c r="J21" s="961" t="str">
        <f t="array" ref="J21">XLOOKUP($A21,'Crop Chart'!$A$5:$A$201,'Crop Chart'!$X$5:$X$201,,FALSE)</f>
        <v/>
      </c>
      <c r="K21" s="961" t="str">
        <f t="array" ref="K21">XLOOKUP($A21,'Crop Chart'!$A$5:$A$201,'Crop Chart'!$R$5:$R$201,,FALSE)</f>
        <v/>
      </c>
      <c r="L21" s="961" t="str">
        <f t="array" ref="L21">XLOOKUP($A21,'Crop Chart'!$A$5:$A$201,'Crop Chart'!$S$5:$S$201,,FALSE)</f>
        <v/>
      </c>
      <c r="M21" s="963" t="str">
        <f t="shared" si="1"/>
        <v>#DIV/0!</v>
      </c>
      <c r="N21" s="964" t="str">
        <f t="array" ref="N21">XLOOKUP($A21,'Crop Chart'!$A$5:$A$201,'Crop Chart'!$U$5:$U$201,,FALSE)</f>
        <v/>
      </c>
      <c r="O21" s="964" t="str">
        <f t="array" ref="O21">XLOOKUP($A21,'Crop Chart'!$A$5:$A$201,'Crop Chart'!$V$5:$V$201,,FALSE)</f>
        <v/>
      </c>
      <c r="P21" s="961" t="str">
        <f t="array" ref="P21">XLOOKUP($A21,'Crop Chart'!$A$5:$A$201,'Crop Chart'!$W$5:$W$201,,FALSE)</f>
        <v/>
      </c>
      <c r="Q21" s="961" t="str">
        <f t="array" ref="Q21">XLOOKUP($A21,'Crop Chart'!$A$5:$A$201,'Crop Chart'!$AB$5:$AB$201,,FALSE)</f>
        <v/>
      </c>
    </row>
    <row r="22" ht="15.75" customHeight="1">
      <c r="A22" s="954"/>
      <c r="B22" s="961" t="str">
        <f t="array" ref="B22">XLOOKUP($A22,'Crop Chart'!$A$5:$A$201,'Crop Chart'!$C$5:$C$201,,FALSE)</f>
        <v/>
      </c>
      <c r="C22" s="961" t="str">
        <f t="array" ref="C22">XLOOKUP($A22,'Crop Chart'!$A$5:$A$201,'Crop Chart'!$D$5:$D$201,,FALSE)</f>
        <v/>
      </c>
      <c r="D22" s="961" t="str">
        <f t="array" ref="D22">XLOOKUP($A22,'Crop Chart'!$A$5:$A$201,'Crop Chart'!$E$5:$E$201,,FALSE)</f>
        <v/>
      </c>
      <c r="E22" s="961" t="str">
        <f t="array" ref="E22">XLOOKUP($A22,'Crop Chart'!$A$5:$A$201,'Crop Chart'!$I$5:$I$201,,FALSE)</f>
        <v/>
      </c>
      <c r="F22" s="961" t="str">
        <f t="array" ref="F22">XLOOKUP($A22,'Crop Chart'!$A$5:$A$201,'Crop Chart'!$P$5:$P$201,,FALSE)</f>
        <v/>
      </c>
      <c r="G22" s="961" t="str">
        <f t="array" ref="G22">XLOOKUP($A22,'Crop Chart'!$A$5:$A$201,'Crop Chart'!$Q$5:$Q$201,,FALSE)</f>
        <v/>
      </c>
      <c r="H22" s="962" t="str">
        <f t="array" ref="H22">'Crop Chart'!$H$2*12*B22/D22/F22*XLOOKUP(A22,'Crop Chart'!$A$5:$A$203,'Crop Chart'!$T$5:$T$203,,0)</f>
        <v>#DIV/0!</v>
      </c>
      <c r="I22" s="961" t="str">
        <f t="array" ref="I22">XLOOKUP($A22,'Crop Chart'!$A$5:$A$201,'Crop Chart'!$Y$5:$Y$201,,FALSE)</f>
        <v/>
      </c>
      <c r="J22" s="961" t="str">
        <f t="array" ref="J22">XLOOKUP($A22,'Crop Chart'!$A$5:$A$201,'Crop Chart'!$X$5:$X$201,,FALSE)</f>
        <v/>
      </c>
      <c r="K22" s="961" t="str">
        <f t="array" ref="K22">XLOOKUP($A22,'Crop Chart'!$A$5:$A$201,'Crop Chart'!$R$5:$R$201,,FALSE)</f>
        <v/>
      </c>
      <c r="L22" s="961" t="str">
        <f t="array" ref="L22">XLOOKUP($A22,'Crop Chart'!$A$5:$A$201,'Crop Chart'!$S$5:$S$201,,FALSE)</f>
        <v/>
      </c>
      <c r="M22" s="963" t="str">
        <f t="shared" si="1"/>
        <v>#DIV/0!</v>
      </c>
      <c r="N22" s="964" t="str">
        <f t="array" ref="N22">XLOOKUP($A22,'Crop Chart'!$A$5:$A$201,'Crop Chart'!$U$5:$U$201,,FALSE)</f>
        <v/>
      </c>
      <c r="O22" s="964" t="str">
        <f t="array" ref="O22">XLOOKUP($A22,'Crop Chart'!$A$5:$A$201,'Crop Chart'!$V$5:$V$201,,FALSE)</f>
        <v/>
      </c>
      <c r="P22" s="961" t="str">
        <f t="array" ref="P22">XLOOKUP($A22,'Crop Chart'!$A$5:$A$201,'Crop Chart'!$W$5:$W$201,,FALSE)</f>
        <v/>
      </c>
      <c r="Q22" s="961" t="str">
        <f t="array" ref="Q22">XLOOKUP($A22,'Crop Chart'!$A$5:$A$201,'Crop Chart'!$AB$5:$AB$201,,FALSE)</f>
        <v/>
      </c>
    </row>
    <row r="23" ht="15.75" customHeight="1">
      <c r="A23" s="954"/>
      <c r="B23" s="961" t="str">
        <f t="array" ref="B23">XLOOKUP($A23,'Crop Chart'!$A$5:$A$201,'Crop Chart'!$C$5:$C$201,,FALSE)</f>
        <v/>
      </c>
      <c r="C23" s="961" t="str">
        <f t="array" ref="C23">XLOOKUP($A23,'Crop Chart'!$A$5:$A$201,'Crop Chart'!$D$5:$D$201,,FALSE)</f>
        <v/>
      </c>
      <c r="D23" s="961" t="str">
        <f t="array" ref="D23">XLOOKUP($A23,'Crop Chart'!$A$5:$A$201,'Crop Chart'!$E$5:$E$201,,FALSE)</f>
        <v/>
      </c>
      <c r="E23" s="961" t="str">
        <f t="array" ref="E23">XLOOKUP($A23,'Crop Chart'!$A$5:$A$201,'Crop Chart'!$I$5:$I$201,,FALSE)</f>
        <v/>
      </c>
      <c r="F23" s="961" t="str">
        <f t="array" ref="F23">XLOOKUP($A23,'Crop Chart'!$A$5:$A$201,'Crop Chart'!$P$5:$P$201,,FALSE)</f>
        <v/>
      </c>
      <c r="G23" s="961" t="str">
        <f t="array" ref="G23">XLOOKUP($A23,'Crop Chart'!$A$5:$A$201,'Crop Chart'!$Q$5:$Q$201,,FALSE)</f>
        <v/>
      </c>
      <c r="H23" s="962" t="str">
        <f t="array" ref="H23">'Crop Chart'!$H$2*12*B23/D23/F23*XLOOKUP(A23,'Crop Chart'!$A$5:$A$203,'Crop Chart'!$T$5:$T$203,,0)</f>
        <v>#DIV/0!</v>
      </c>
      <c r="I23" s="961" t="str">
        <f t="array" ref="I23">XLOOKUP($A23,'Crop Chart'!$A$5:$A$201,'Crop Chart'!$Y$5:$Y$201,,FALSE)</f>
        <v/>
      </c>
      <c r="J23" s="961" t="str">
        <f t="array" ref="J23">XLOOKUP($A23,'Crop Chart'!$A$5:$A$201,'Crop Chart'!$X$5:$X$201,,FALSE)</f>
        <v/>
      </c>
      <c r="K23" s="961" t="str">
        <f t="array" ref="K23">XLOOKUP($A23,'Crop Chart'!$A$5:$A$201,'Crop Chart'!$R$5:$R$201,,FALSE)</f>
        <v/>
      </c>
      <c r="L23" s="961" t="str">
        <f t="array" ref="L23">XLOOKUP($A23,'Crop Chart'!$A$5:$A$201,'Crop Chart'!$S$5:$S$201,,FALSE)</f>
        <v/>
      </c>
      <c r="M23" s="963" t="str">
        <f t="shared" si="1"/>
        <v>#DIV/0!</v>
      </c>
      <c r="N23" s="964" t="str">
        <f t="array" ref="N23">XLOOKUP($A23,'Crop Chart'!$A$5:$A$201,'Crop Chart'!$U$5:$U$201,,FALSE)</f>
        <v/>
      </c>
      <c r="O23" s="964" t="str">
        <f t="array" ref="O23">XLOOKUP($A23,'Crop Chart'!$A$5:$A$201,'Crop Chart'!$V$5:$V$201,,FALSE)</f>
        <v/>
      </c>
      <c r="P23" s="961" t="str">
        <f t="array" ref="P23">XLOOKUP($A23,'Crop Chart'!$A$5:$A$201,'Crop Chart'!$W$5:$W$201,,FALSE)</f>
        <v/>
      </c>
      <c r="Q23" s="961" t="str">
        <f t="array" ref="Q23">XLOOKUP($A23,'Crop Chart'!$A$5:$A$201,'Crop Chart'!$AB$5:$AB$201,,FALSE)</f>
        <v/>
      </c>
    </row>
    <row r="24" ht="15.75" customHeight="1">
      <c r="A24" s="954"/>
      <c r="B24" s="961" t="str">
        <f t="array" ref="B24">XLOOKUP($A24,'Crop Chart'!$A$5:$A$201,'Crop Chart'!$C$5:$C$201,,FALSE)</f>
        <v/>
      </c>
      <c r="C24" s="961" t="str">
        <f t="array" ref="C24">XLOOKUP($A24,'Crop Chart'!$A$5:$A$201,'Crop Chart'!$D$5:$D$201,,FALSE)</f>
        <v/>
      </c>
      <c r="D24" s="961" t="str">
        <f t="array" ref="D24">XLOOKUP($A24,'Crop Chart'!$A$5:$A$201,'Crop Chart'!$E$5:$E$201,,FALSE)</f>
        <v/>
      </c>
      <c r="E24" s="961" t="str">
        <f t="array" ref="E24">XLOOKUP($A24,'Crop Chart'!$A$5:$A$201,'Crop Chart'!$I$5:$I$201,,FALSE)</f>
        <v/>
      </c>
      <c r="F24" s="961" t="str">
        <f t="array" ref="F24">XLOOKUP($A24,'Crop Chart'!$A$5:$A$201,'Crop Chart'!$P$5:$P$201,,FALSE)</f>
        <v/>
      </c>
      <c r="G24" s="961" t="str">
        <f t="array" ref="G24">XLOOKUP($A24,'Crop Chart'!$A$5:$A$201,'Crop Chart'!$Q$5:$Q$201,,FALSE)</f>
        <v/>
      </c>
      <c r="H24" s="962" t="str">
        <f t="array" ref="H24">'Crop Chart'!$H$2*12*B24/D24/F24*XLOOKUP(A24,'Crop Chart'!$A$5:$A$203,'Crop Chart'!$T$5:$T$203,,0)</f>
        <v>#DIV/0!</v>
      </c>
      <c r="I24" s="961" t="str">
        <f t="array" ref="I24">XLOOKUP($A24,'Crop Chart'!$A$5:$A$201,'Crop Chart'!$Y$5:$Y$201,,FALSE)</f>
        <v/>
      </c>
      <c r="J24" s="961" t="str">
        <f t="array" ref="J24">XLOOKUP($A24,'Crop Chart'!$A$5:$A$201,'Crop Chart'!$X$5:$X$201,,FALSE)</f>
        <v/>
      </c>
      <c r="K24" s="961" t="str">
        <f t="array" ref="K24">XLOOKUP($A24,'Crop Chart'!$A$5:$A$201,'Crop Chart'!$R$5:$R$201,,FALSE)</f>
        <v/>
      </c>
      <c r="L24" s="961" t="str">
        <f t="array" ref="L24">XLOOKUP($A24,'Crop Chart'!$A$5:$A$201,'Crop Chart'!$S$5:$S$201,,FALSE)</f>
        <v/>
      </c>
      <c r="M24" s="963" t="str">
        <f t="shared" si="1"/>
        <v>#DIV/0!</v>
      </c>
      <c r="N24" s="964" t="str">
        <f t="array" ref="N24">XLOOKUP($A24,'Crop Chart'!$A$5:$A$201,'Crop Chart'!$U$5:$U$201,,FALSE)</f>
        <v/>
      </c>
      <c r="O24" s="964" t="str">
        <f t="array" ref="O24">XLOOKUP($A24,'Crop Chart'!$A$5:$A$201,'Crop Chart'!$V$5:$V$201,,FALSE)</f>
        <v/>
      </c>
      <c r="P24" s="961" t="str">
        <f t="array" ref="P24">XLOOKUP($A24,'Crop Chart'!$A$5:$A$201,'Crop Chart'!$W$5:$W$201,,FALSE)</f>
        <v/>
      </c>
      <c r="Q24" s="961" t="str">
        <f t="array" ref="Q24">XLOOKUP($A24,'Crop Chart'!$A$5:$A$201,'Crop Chart'!$AB$5:$AB$201,,FALSE)</f>
        <v/>
      </c>
    </row>
    <row r="25" ht="15.75" customHeight="1">
      <c r="A25" s="954"/>
      <c r="B25" s="961" t="str">
        <f t="array" ref="B25">XLOOKUP($A25,'Crop Chart'!$A$5:$A$201,'Crop Chart'!$C$5:$C$201,,FALSE)</f>
        <v/>
      </c>
      <c r="C25" s="961" t="str">
        <f t="array" ref="C25">XLOOKUP($A25,'Crop Chart'!$A$5:$A$201,'Crop Chart'!$D$5:$D$201,,FALSE)</f>
        <v/>
      </c>
      <c r="D25" s="961" t="str">
        <f t="array" ref="D25">XLOOKUP($A25,'Crop Chart'!$A$5:$A$201,'Crop Chart'!$E$5:$E$201,,FALSE)</f>
        <v/>
      </c>
      <c r="E25" s="961" t="str">
        <f t="array" ref="E25">XLOOKUP($A25,'Crop Chart'!$A$5:$A$201,'Crop Chart'!$I$5:$I$201,,FALSE)</f>
        <v/>
      </c>
      <c r="F25" s="961" t="str">
        <f t="array" ref="F25">XLOOKUP($A25,'Crop Chart'!$A$5:$A$201,'Crop Chart'!$P$5:$P$201,,FALSE)</f>
        <v/>
      </c>
      <c r="G25" s="961" t="str">
        <f t="array" ref="G25">XLOOKUP($A25,'Crop Chart'!$A$5:$A$201,'Crop Chart'!$Q$5:$Q$201,,FALSE)</f>
        <v/>
      </c>
      <c r="H25" s="962" t="str">
        <f t="array" ref="H25">'Crop Chart'!$H$2*12*B25/D25/F25*XLOOKUP(A25,'Crop Chart'!$A$5:$A$203,'Crop Chart'!$T$5:$T$203,,0)</f>
        <v>#DIV/0!</v>
      </c>
      <c r="I25" s="961" t="str">
        <f t="array" ref="I25">XLOOKUP($A25,'Crop Chart'!$A$5:$A$201,'Crop Chart'!$Y$5:$Y$201,,FALSE)</f>
        <v/>
      </c>
      <c r="J25" s="961" t="str">
        <f t="array" ref="J25">XLOOKUP($A25,'Crop Chart'!$A$5:$A$201,'Crop Chart'!$X$5:$X$201,,FALSE)</f>
        <v/>
      </c>
      <c r="K25" s="961" t="str">
        <f t="array" ref="K25">XLOOKUP($A25,'Crop Chart'!$A$5:$A$201,'Crop Chart'!$R$5:$R$201,,FALSE)</f>
        <v/>
      </c>
      <c r="L25" s="961" t="str">
        <f t="array" ref="L25">XLOOKUP($A25,'Crop Chart'!$A$5:$A$201,'Crop Chart'!$S$5:$S$201,,FALSE)</f>
        <v/>
      </c>
      <c r="M25" s="963" t="str">
        <f t="shared" si="1"/>
        <v>#DIV/0!</v>
      </c>
      <c r="N25" s="964" t="str">
        <f t="array" ref="N25">XLOOKUP($A25,'Crop Chart'!$A$5:$A$201,'Crop Chart'!$U$5:$U$201,,FALSE)</f>
        <v/>
      </c>
      <c r="O25" s="964" t="str">
        <f t="array" ref="O25">XLOOKUP($A25,'Crop Chart'!$A$5:$A$201,'Crop Chart'!$V$5:$V$201,,FALSE)</f>
        <v/>
      </c>
      <c r="P25" s="961" t="str">
        <f t="array" ref="P25">XLOOKUP($A25,'Crop Chart'!$A$5:$A$201,'Crop Chart'!$W$5:$W$201,,FALSE)</f>
        <v/>
      </c>
      <c r="Q25" s="961" t="str">
        <f t="array" ref="Q25">XLOOKUP($A25,'Crop Chart'!$A$5:$A$201,'Crop Chart'!$AB$5:$AB$201,,FALSE)</f>
        <v/>
      </c>
    </row>
    <row r="26" ht="15.75" customHeight="1">
      <c r="A26" s="954"/>
      <c r="B26" s="961" t="str">
        <f t="array" ref="B26">XLOOKUP($A26,'Crop Chart'!$A$5:$A$201,'Crop Chart'!$C$5:$C$201,,FALSE)</f>
        <v/>
      </c>
      <c r="C26" s="961" t="str">
        <f t="array" ref="C26">XLOOKUP($A26,'Crop Chart'!$A$5:$A$201,'Crop Chart'!$D$5:$D$201,,FALSE)</f>
        <v/>
      </c>
      <c r="D26" s="961" t="str">
        <f t="array" ref="D26">XLOOKUP($A26,'Crop Chart'!$A$5:$A$201,'Crop Chart'!$E$5:$E$201,,FALSE)</f>
        <v/>
      </c>
      <c r="E26" s="961" t="str">
        <f t="array" ref="E26">XLOOKUP($A26,'Crop Chart'!$A$5:$A$201,'Crop Chart'!$I$5:$I$201,,FALSE)</f>
        <v/>
      </c>
      <c r="F26" s="961" t="str">
        <f t="array" ref="F26">XLOOKUP($A26,'Crop Chart'!$A$5:$A$201,'Crop Chart'!$P$5:$P$201,,FALSE)</f>
        <v/>
      </c>
      <c r="G26" s="961" t="str">
        <f t="array" ref="G26">XLOOKUP($A26,'Crop Chart'!$A$5:$A$201,'Crop Chart'!$Q$5:$Q$201,,FALSE)</f>
        <v/>
      </c>
      <c r="H26" s="962" t="str">
        <f t="array" ref="H26">'Crop Chart'!$H$2*12*B26/D26/F26*XLOOKUP(A26,'Crop Chart'!$A$5:$A$203,'Crop Chart'!$T$5:$T$203,,0)</f>
        <v>#DIV/0!</v>
      </c>
      <c r="I26" s="961" t="str">
        <f t="array" ref="I26">XLOOKUP($A26,'Crop Chart'!$A$5:$A$201,'Crop Chart'!$Y$5:$Y$201,,FALSE)</f>
        <v/>
      </c>
      <c r="J26" s="961" t="str">
        <f t="array" ref="J26">XLOOKUP($A26,'Crop Chart'!$A$5:$A$201,'Crop Chart'!$X$5:$X$201,,FALSE)</f>
        <v/>
      </c>
      <c r="K26" s="961" t="str">
        <f t="array" ref="K26">XLOOKUP($A26,'Crop Chart'!$A$5:$A$201,'Crop Chart'!$R$5:$R$201,,FALSE)</f>
        <v/>
      </c>
      <c r="L26" s="961" t="str">
        <f t="array" ref="L26">XLOOKUP($A26,'Crop Chart'!$A$5:$A$201,'Crop Chart'!$S$5:$S$201,,FALSE)</f>
        <v/>
      </c>
      <c r="M26" s="963" t="str">
        <f t="shared" si="1"/>
        <v>#DIV/0!</v>
      </c>
      <c r="N26" s="964" t="str">
        <f t="array" ref="N26">XLOOKUP($A26,'Crop Chart'!$A$5:$A$201,'Crop Chart'!$U$5:$U$201,,FALSE)</f>
        <v/>
      </c>
      <c r="O26" s="964" t="str">
        <f t="array" ref="O26">XLOOKUP($A26,'Crop Chart'!$A$5:$A$201,'Crop Chart'!$V$5:$V$201,,FALSE)</f>
        <v/>
      </c>
      <c r="P26" s="961" t="str">
        <f t="array" ref="P26">XLOOKUP($A26,'Crop Chart'!$A$5:$A$201,'Crop Chart'!$W$5:$W$201,,FALSE)</f>
        <v/>
      </c>
      <c r="Q26" s="961" t="str">
        <f t="array" ref="Q26">XLOOKUP($A26,'Crop Chart'!$A$5:$A$201,'Crop Chart'!$AB$5:$AB$201,,FALSE)</f>
        <v/>
      </c>
    </row>
    <row r="27" ht="15.75" customHeight="1">
      <c r="A27" s="954"/>
      <c r="B27" s="961" t="str">
        <f t="array" ref="B27">XLOOKUP($A27,'Crop Chart'!$A$5:$A$201,'Crop Chart'!$C$5:$C$201,,FALSE)</f>
        <v/>
      </c>
      <c r="C27" s="961" t="str">
        <f t="array" ref="C27">XLOOKUP($A27,'Crop Chart'!$A$5:$A$201,'Crop Chart'!$D$5:$D$201,,FALSE)</f>
        <v/>
      </c>
      <c r="D27" s="961" t="str">
        <f t="array" ref="D27">XLOOKUP($A27,'Crop Chart'!$A$5:$A$201,'Crop Chart'!$E$5:$E$201,,FALSE)</f>
        <v/>
      </c>
      <c r="E27" s="961" t="str">
        <f t="array" ref="E27">XLOOKUP($A27,'Crop Chart'!$A$5:$A$201,'Crop Chart'!$I$5:$I$201,,FALSE)</f>
        <v/>
      </c>
      <c r="F27" s="961" t="str">
        <f t="array" ref="F27">XLOOKUP($A27,'Crop Chart'!$A$5:$A$201,'Crop Chart'!$P$5:$P$201,,FALSE)</f>
        <v/>
      </c>
      <c r="G27" s="961" t="str">
        <f t="array" ref="G27">XLOOKUP($A27,'Crop Chart'!$A$5:$A$201,'Crop Chart'!$Q$5:$Q$201,,FALSE)</f>
        <v/>
      </c>
      <c r="H27" s="962" t="str">
        <f t="array" ref="H27">'Crop Chart'!$H$2*12*B27/D27/F27*XLOOKUP(A27,'Crop Chart'!$A$5:$A$203,'Crop Chart'!$T$5:$T$203,,0)</f>
        <v>#DIV/0!</v>
      </c>
      <c r="I27" s="961" t="str">
        <f t="array" ref="I27">XLOOKUP($A27,'Crop Chart'!$A$5:$A$201,'Crop Chart'!$Y$5:$Y$201,,FALSE)</f>
        <v/>
      </c>
      <c r="J27" s="961" t="str">
        <f t="array" ref="J27">XLOOKUP($A27,'Crop Chart'!$A$5:$A$201,'Crop Chart'!$X$5:$X$201,,FALSE)</f>
        <v/>
      </c>
      <c r="K27" s="961" t="str">
        <f t="array" ref="K27">XLOOKUP($A27,'Crop Chart'!$A$5:$A$201,'Crop Chart'!$R$5:$R$201,,FALSE)</f>
        <v/>
      </c>
      <c r="L27" s="961" t="str">
        <f t="array" ref="L27">XLOOKUP($A27,'Crop Chart'!$A$5:$A$201,'Crop Chart'!$S$5:$S$201,,FALSE)</f>
        <v/>
      </c>
      <c r="M27" s="963" t="str">
        <f t="shared" si="1"/>
        <v>#DIV/0!</v>
      </c>
      <c r="N27" s="964" t="str">
        <f t="array" ref="N27">XLOOKUP($A27,'Crop Chart'!$A$5:$A$201,'Crop Chart'!$U$5:$U$201,,FALSE)</f>
        <v/>
      </c>
      <c r="O27" s="964" t="str">
        <f t="array" ref="O27">XLOOKUP($A27,'Crop Chart'!$A$5:$A$201,'Crop Chart'!$V$5:$V$201,,FALSE)</f>
        <v/>
      </c>
      <c r="P27" s="961" t="str">
        <f t="array" ref="P27">XLOOKUP($A27,'Crop Chart'!$A$5:$A$201,'Crop Chart'!$W$5:$W$201,,FALSE)</f>
        <v/>
      </c>
      <c r="Q27" s="961" t="str">
        <f t="array" ref="Q27">XLOOKUP($A27,'Crop Chart'!$A$5:$A$201,'Crop Chart'!$AB$5:$AB$201,,FALSE)</f>
        <v/>
      </c>
    </row>
    <row r="28" ht="15.75" customHeight="1">
      <c r="A28" s="954"/>
      <c r="B28" s="961" t="str">
        <f t="array" ref="B28">XLOOKUP($A28,'Crop Chart'!$A$5:$A$201,'Crop Chart'!$C$5:$C$201,,FALSE)</f>
        <v/>
      </c>
      <c r="C28" s="961" t="str">
        <f t="array" ref="C28">XLOOKUP($A28,'Crop Chart'!$A$5:$A$201,'Crop Chart'!$D$5:$D$201,,FALSE)</f>
        <v/>
      </c>
      <c r="D28" s="961" t="str">
        <f t="array" ref="D28">XLOOKUP($A28,'Crop Chart'!$A$5:$A$201,'Crop Chart'!$E$5:$E$201,,FALSE)</f>
        <v/>
      </c>
      <c r="E28" s="961" t="str">
        <f t="array" ref="E28">XLOOKUP($A28,'Crop Chart'!$A$5:$A$201,'Crop Chart'!$I$5:$I$201,,FALSE)</f>
        <v/>
      </c>
      <c r="F28" s="961" t="str">
        <f t="array" ref="F28">XLOOKUP($A28,'Crop Chart'!$A$5:$A$201,'Crop Chart'!$P$5:$P$201,,FALSE)</f>
        <v/>
      </c>
      <c r="G28" s="961" t="str">
        <f t="array" ref="G28">XLOOKUP($A28,'Crop Chart'!$A$5:$A$201,'Crop Chart'!$Q$5:$Q$201,,FALSE)</f>
        <v/>
      </c>
      <c r="H28" s="962" t="str">
        <f t="array" ref="H28">'Crop Chart'!$H$2*12*B28/D28/F28*XLOOKUP(A28,'Crop Chart'!$A$5:$A$203,'Crop Chart'!$T$5:$T$203,,0)</f>
        <v>#DIV/0!</v>
      </c>
      <c r="I28" s="961" t="str">
        <f t="array" ref="I28">XLOOKUP($A28,'Crop Chart'!$A$5:$A$201,'Crop Chart'!$Y$5:$Y$201,,FALSE)</f>
        <v/>
      </c>
      <c r="J28" s="961" t="str">
        <f t="array" ref="J28">XLOOKUP($A28,'Crop Chart'!$A$5:$A$201,'Crop Chart'!$X$5:$X$201,,FALSE)</f>
        <v/>
      </c>
      <c r="K28" s="961" t="str">
        <f t="array" ref="K28">XLOOKUP($A28,'Crop Chart'!$A$5:$A$201,'Crop Chart'!$R$5:$R$201,,FALSE)</f>
        <v/>
      </c>
      <c r="L28" s="961" t="str">
        <f t="array" ref="L28">XLOOKUP($A28,'Crop Chart'!$A$5:$A$201,'Crop Chart'!$S$5:$S$201,,FALSE)</f>
        <v/>
      </c>
      <c r="M28" s="963" t="str">
        <f t="shared" si="1"/>
        <v>#DIV/0!</v>
      </c>
      <c r="N28" s="964" t="str">
        <f t="array" ref="N28">XLOOKUP($A28,'Crop Chart'!$A$5:$A$201,'Crop Chart'!$U$5:$U$201,,FALSE)</f>
        <v/>
      </c>
      <c r="O28" s="964" t="str">
        <f t="array" ref="O28">XLOOKUP($A28,'Crop Chart'!$A$5:$A$201,'Crop Chart'!$V$5:$V$201,,FALSE)</f>
        <v/>
      </c>
      <c r="P28" s="961" t="str">
        <f t="array" ref="P28">XLOOKUP($A28,'Crop Chart'!$A$5:$A$201,'Crop Chart'!$W$5:$W$201,,FALSE)</f>
        <v/>
      </c>
      <c r="Q28" s="961" t="str">
        <f t="array" ref="Q28">XLOOKUP($A28,'Crop Chart'!$A$5:$A$201,'Crop Chart'!$AB$5:$AB$201,,FALSE)</f>
        <v/>
      </c>
    </row>
    <row r="29" ht="15.75" customHeight="1">
      <c r="A29" s="954"/>
      <c r="B29" s="961" t="str">
        <f t="array" ref="B29">XLOOKUP($A29,'Crop Chart'!$A$5:$A$201,'Crop Chart'!$C$5:$C$201,,FALSE)</f>
        <v/>
      </c>
      <c r="C29" s="961" t="str">
        <f t="array" ref="C29">XLOOKUP($A29,'Crop Chart'!$A$5:$A$201,'Crop Chart'!$D$5:$D$201,,FALSE)</f>
        <v/>
      </c>
      <c r="D29" s="961" t="str">
        <f t="array" ref="D29">XLOOKUP($A29,'Crop Chart'!$A$5:$A$201,'Crop Chart'!$E$5:$E$201,,FALSE)</f>
        <v/>
      </c>
      <c r="E29" s="961" t="str">
        <f t="array" ref="E29">XLOOKUP($A29,'Crop Chart'!$A$5:$A$201,'Crop Chart'!$I$5:$I$201,,FALSE)</f>
        <v/>
      </c>
      <c r="F29" s="961" t="str">
        <f t="array" ref="F29">XLOOKUP($A29,'Crop Chart'!$A$5:$A$201,'Crop Chart'!$P$5:$P$201,,FALSE)</f>
        <v/>
      </c>
      <c r="G29" s="961" t="str">
        <f t="array" ref="G29">XLOOKUP($A29,'Crop Chart'!$A$5:$A$201,'Crop Chart'!$Q$5:$Q$201,,FALSE)</f>
        <v/>
      </c>
      <c r="H29" s="962" t="str">
        <f t="array" ref="H29">'Crop Chart'!$H$2*12*B29/D29/F29*XLOOKUP(A29,'Crop Chart'!$A$5:$A$203,'Crop Chart'!$T$5:$T$203,,0)</f>
        <v>#DIV/0!</v>
      </c>
      <c r="I29" s="961" t="str">
        <f t="array" ref="I29">XLOOKUP($A29,'Crop Chart'!$A$5:$A$201,'Crop Chart'!$Y$5:$Y$201,,FALSE)</f>
        <v/>
      </c>
      <c r="J29" s="961" t="str">
        <f t="array" ref="J29">XLOOKUP($A29,'Crop Chart'!$A$5:$A$201,'Crop Chart'!$X$5:$X$201,,FALSE)</f>
        <v/>
      </c>
      <c r="K29" s="961" t="str">
        <f t="array" ref="K29">XLOOKUP($A29,'Crop Chart'!$A$5:$A$201,'Crop Chart'!$R$5:$R$201,,FALSE)</f>
        <v/>
      </c>
      <c r="L29" s="961" t="str">
        <f t="array" ref="L29">XLOOKUP($A29,'Crop Chart'!$A$5:$A$201,'Crop Chart'!$S$5:$S$201,,FALSE)</f>
        <v/>
      </c>
      <c r="M29" s="963" t="str">
        <f t="shared" si="1"/>
        <v>#DIV/0!</v>
      </c>
      <c r="N29" s="964" t="str">
        <f t="array" ref="N29">XLOOKUP($A29,'Crop Chart'!$A$5:$A$201,'Crop Chart'!$U$5:$U$201,,FALSE)</f>
        <v/>
      </c>
      <c r="O29" s="964" t="str">
        <f t="array" ref="O29">XLOOKUP($A29,'Crop Chart'!$A$5:$A$201,'Crop Chart'!$V$5:$V$201,,FALSE)</f>
        <v/>
      </c>
      <c r="P29" s="961" t="str">
        <f t="array" ref="P29">XLOOKUP($A29,'Crop Chart'!$A$5:$A$201,'Crop Chart'!$W$5:$W$201,,FALSE)</f>
        <v/>
      </c>
      <c r="Q29" s="961" t="str">
        <f t="array" ref="Q29">XLOOKUP($A29,'Crop Chart'!$A$5:$A$201,'Crop Chart'!$AB$5:$AB$201,,FALSE)</f>
        <v/>
      </c>
    </row>
    <row r="30" ht="15.75" customHeight="1">
      <c r="A30" s="954"/>
      <c r="B30" s="961" t="str">
        <f t="array" ref="B30">XLOOKUP($A30,'Crop Chart'!$A$5:$A$201,'Crop Chart'!$C$5:$C$201,,FALSE)</f>
        <v/>
      </c>
      <c r="C30" s="961" t="str">
        <f t="array" ref="C30">XLOOKUP($A30,'Crop Chart'!$A$5:$A$201,'Crop Chart'!$D$5:$D$201,,FALSE)</f>
        <v/>
      </c>
      <c r="D30" s="961" t="str">
        <f t="array" ref="D30">XLOOKUP($A30,'Crop Chart'!$A$5:$A$201,'Crop Chart'!$E$5:$E$201,,FALSE)</f>
        <v/>
      </c>
      <c r="E30" s="961" t="str">
        <f t="array" ref="E30">XLOOKUP($A30,'Crop Chart'!$A$5:$A$201,'Crop Chart'!$I$5:$I$201,,FALSE)</f>
        <v/>
      </c>
      <c r="F30" s="961" t="str">
        <f t="array" ref="F30">XLOOKUP($A30,'Crop Chart'!$A$5:$A$201,'Crop Chart'!$P$5:$P$201,,FALSE)</f>
        <v/>
      </c>
      <c r="G30" s="961" t="str">
        <f t="array" ref="G30">XLOOKUP($A30,'Crop Chart'!$A$5:$A$201,'Crop Chart'!$Q$5:$Q$201,,FALSE)</f>
        <v/>
      </c>
      <c r="H30" s="962" t="str">
        <f t="array" ref="H30">'Crop Chart'!$H$2*12*B30/D30/F30*XLOOKUP(A30,'Crop Chart'!$A$5:$A$203,'Crop Chart'!$T$5:$T$203,,0)</f>
        <v>#DIV/0!</v>
      </c>
      <c r="I30" s="961" t="str">
        <f t="array" ref="I30">XLOOKUP($A30,'Crop Chart'!$A$5:$A$201,'Crop Chart'!$Y$5:$Y$201,,FALSE)</f>
        <v/>
      </c>
      <c r="J30" s="961" t="str">
        <f t="array" ref="J30">XLOOKUP($A30,'Crop Chart'!$A$5:$A$201,'Crop Chart'!$X$5:$X$201,,FALSE)</f>
        <v/>
      </c>
      <c r="K30" s="961" t="str">
        <f t="array" ref="K30">XLOOKUP($A30,'Crop Chart'!$A$5:$A$201,'Crop Chart'!$R$5:$R$201,,FALSE)</f>
        <v/>
      </c>
      <c r="L30" s="961" t="str">
        <f t="array" ref="L30">XLOOKUP($A30,'Crop Chart'!$A$5:$A$201,'Crop Chart'!$S$5:$S$201,,FALSE)</f>
        <v/>
      </c>
      <c r="M30" s="963" t="str">
        <f t="shared" si="1"/>
        <v>#DIV/0!</v>
      </c>
      <c r="N30" s="964" t="str">
        <f t="array" ref="N30">XLOOKUP($A30,'Crop Chart'!$A$5:$A$201,'Crop Chart'!$U$5:$U$201,,FALSE)</f>
        <v/>
      </c>
      <c r="O30" s="964" t="str">
        <f t="array" ref="O30">XLOOKUP($A30,'Crop Chart'!$A$5:$A$201,'Crop Chart'!$V$5:$V$201,,FALSE)</f>
        <v/>
      </c>
      <c r="P30" s="961" t="str">
        <f t="array" ref="P30">XLOOKUP($A30,'Crop Chart'!$A$5:$A$201,'Crop Chart'!$W$5:$W$201,,FALSE)</f>
        <v/>
      </c>
      <c r="Q30" s="961" t="str">
        <f t="array" ref="Q30">XLOOKUP($A30,'Crop Chart'!$A$5:$A$201,'Crop Chart'!$AB$5:$AB$201,,FALSE)</f>
        <v/>
      </c>
    </row>
    <row r="31" ht="15.75" customHeight="1">
      <c r="A31" s="954"/>
      <c r="B31" s="961" t="str">
        <f t="array" ref="B31">XLOOKUP($A31,'Crop Chart'!$A$5:$A$201,'Crop Chart'!$C$5:$C$201,,FALSE)</f>
        <v/>
      </c>
      <c r="C31" s="961" t="str">
        <f t="array" ref="C31">XLOOKUP($A31,'Crop Chart'!$A$5:$A$201,'Crop Chart'!$D$5:$D$201,,FALSE)</f>
        <v/>
      </c>
      <c r="D31" s="961" t="str">
        <f t="array" ref="D31">XLOOKUP($A31,'Crop Chart'!$A$5:$A$201,'Crop Chart'!$E$5:$E$201,,FALSE)</f>
        <v/>
      </c>
      <c r="E31" s="961" t="str">
        <f t="array" ref="E31">XLOOKUP($A31,'Crop Chart'!$A$5:$A$201,'Crop Chart'!$I$5:$I$201,,FALSE)</f>
        <v/>
      </c>
      <c r="F31" s="961" t="str">
        <f t="array" ref="F31">XLOOKUP($A31,'Crop Chart'!$A$5:$A$201,'Crop Chart'!$P$5:$P$201,,FALSE)</f>
        <v/>
      </c>
      <c r="G31" s="961" t="str">
        <f t="array" ref="G31">XLOOKUP($A31,'Crop Chart'!$A$5:$A$201,'Crop Chart'!$Q$5:$Q$201,,FALSE)</f>
        <v/>
      </c>
      <c r="H31" s="962" t="str">
        <f t="array" ref="H31">'Crop Chart'!$H$2*12*B31/D31/F31*XLOOKUP(A31,'Crop Chart'!$A$5:$A$203,'Crop Chart'!$T$5:$T$203,,0)</f>
        <v>#DIV/0!</v>
      </c>
      <c r="I31" s="961" t="str">
        <f t="array" ref="I31">XLOOKUP($A31,'Crop Chart'!$A$5:$A$201,'Crop Chart'!$Y$5:$Y$201,,FALSE)</f>
        <v/>
      </c>
      <c r="J31" s="961" t="str">
        <f t="array" ref="J31">XLOOKUP($A31,'Crop Chart'!$A$5:$A$201,'Crop Chart'!$X$5:$X$201,,FALSE)</f>
        <v/>
      </c>
      <c r="K31" s="961" t="str">
        <f t="array" ref="K31">XLOOKUP($A31,'Crop Chart'!$A$5:$A$201,'Crop Chart'!$R$5:$R$201,,FALSE)</f>
        <v/>
      </c>
      <c r="L31" s="961" t="str">
        <f t="array" ref="L31">XLOOKUP($A31,'Crop Chart'!$A$5:$A$201,'Crop Chart'!$S$5:$S$201,,FALSE)</f>
        <v/>
      </c>
      <c r="M31" s="963" t="str">
        <f t="shared" si="1"/>
        <v>#DIV/0!</v>
      </c>
      <c r="N31" s="964" t="str">
        <f t="array" ref="N31">XLOOKUP($A31,'Crop Chart'!$A$5:$A$201,'Crop Chart'!$U$5:$U$201,,FALSE)</f>
        <v/>
      </c>
      <c r="O31" s="964" t="str">
        <f t="array" ref="O31">XLOOKUP($A31,'Crop Chart'!$A$5:$A$201,'Crop Chart'!$V$5:$V$201,,FALSE)</f>
        <v/>
      </c>
      <c r="P31" s="961" t="str">
        <f t="array" ref="P31">XLOOKUP($A31,'Crop Chart'!$A$5:$A$201,'Crop Chart'!$W$5:$W$201,,FALSE)</f>
        <v/>
      </c>
      <c r="Q31" s="961" t="str">
        <f t="array" ref="Q31">XLOOKUP($A31,'Crop Chart'!$A$5:$A$201,'Crop Chart'!$AB$5:$AB$201,,FALSE)</f>
        <v/>
      </c>
    </row>
    <row r="32" ht="15.75" customHeight="1">
      <c r="A32" s="954"/>
      <c r="B32" s="961" t="str">
        <f t="array" ref="B32">XLOOKUP($A32,'Crop Chart'!$A$5:$A$201,'Crop Chart'!$C$5:$C$201,,FALSE)</f>
        <v/>
      </c>
      <c r="C32" s="961" t="str">
        <f t="array" ref="C32">XLOOKUP($A32,'Crop Chart'!$A$5:$A$201,'Crop Chart'!$D$5:$D$201,,FALSE)</f>
        <v/>
      </c>
      <c r="D32" s="961" t="str">
        <f t="array" ref="D32">XLOOKUP($A32,'Crop Chart'!$A$5:$A$201,'Crop Chart'!$E$5:$E$201,,FALSE)</f>
        <v/>
      </c>
      <c r="E32" s="961" t="str">
        <f t="array" ref="E32">XLOOKUP($A32,'Crop Chart'!$A$5:$A$201,'Crop Chart'!$I$5:$I$201,,FALSE)</f>
        <v/>
      </c>
      <c r="F32" s="961" t="str">
        <f t="array" ref="F32">XLOOKUP($A32,'Crop Chart'!$A$5:$A$201,'Crop Chart'!$P$5:$P$201,,FALSE)</f>
        <v/>
      </c>
      <c r="G32" s="961" t="str">
        <f t="array" ref="G32">XLOOKUP($A32,'Crop Chart'!$A$5:$A$201,'Crop Chart'!$Q$5:$Q$201,,FALSE)</f>
        <v/>
      </c>
      <c r="H32" s="962" t="str">
        <f t="array" ref="H32">'Crop Chart'!$H$2*12*B32/D32/F32*XLOOKUP(A32,'Crop Chart'!$A$5:$A$203,'Crop Chart'!$T$5:$T$203,,0)</f>
        <v>#DIV/0!</v>
      </c>
      <c r="I32" s="961" t="str">
        <f t="array" ref="I32">XLOOKUP($A32,'Crop Chart'!$A$5:$A$201,'Crop Chart'!$Y$5:$Y$201,,FALSE)</f>
        <v/>
      </c>
      <c r="J32" s="961" t="str">
        <f t="array" ref="J32">XLOOKUP($A32,'Crop Chart'!$A$5:$A$201,'Crop Chart'!$X$5:$X$201,,FALSE)</f>
        <v/>
      </c>
      <c r="K32" s="961" t="str">
        <f t="array" ref="K32">XLOOKUP($A32,'Crop Chart'!$A$5:$A$201,'Crop Chart'!$R$5:$R$201,,FALSE)</f>
        <v/>
      </c>
      <c r="L32" s="961" t="str">
        <f t="array" ref="L32">XLOOKUP($A32,'Crop Chart'!$A$5:$A$201,'Crop Chart'!$S$5:$S$201,,FALSE)</f>
        <v/>
      </c>
      <c r="M32" s="963" t="str">
        <f t="shared" si="1"/>
        <v>#DIV/0!</v>
      </c>
      <c r="N32" s="964" t="str">
        <f t="array" ref="N32">XLOOKUP($A32,'Crop Chart'!$A$5:$A$201,'Crop Chart'!$U$5:$U$201,,FALSE)</f>
        <v/>
      </c>
      <c r="O32" s="964" t="str">
        <f t="array" ref="O32">XLOOKUP($A32,'Crop Chart'!$A$5:$A$201,'Crop Chart'!$V$5:$V$201,,FALSE)</f>
        <v/>
      </c>
      <c r="P32" s="961" t="str">
        <f t="array" ref="P32">XLOOKUP($A32,'Crop Chart'!$A$5:$A$201,'Crop Chart'!$W$5:$W$201,,FALSE)</f>
        <v/>
      </c>
      <c r="Q32" s="961" t="str">
        <f t="array" ref="Q32">XLOOKUP($A32,'Crop Chart'!$A$5:$A$201,'Crop Chart'!$AB$5:$AB$201,,FALSE)</f>
        <v/>
      </c>
    </row>
    <row r="33" ht="15.75" customHeight="1">
      <c r="A33" s="954"/>
      <c r="B33" s="961" t="str">
        <f t="array" ref="B33">XLOOKUP($A33,'Crop Chart'!$A$5:$A$201,'Crop Chart'!$C$5:$C$201,,FALSE)</f>
        <v/>
      </c>
      <c r="C33" s="961" t="str">
        <f t="array" ref="C33">XLOOKUP($A33,'Crop Chart'!$A$5:$A$201,'Crop Chart'!$D$5:$D$201,,FALSE)</f>
        <v/>
      </c>
      <c r="D33" s="961" t="str">
        <f t="array" ref="D33">XLOOKUP($A33,'Crop Chart'!$A$5:$A$201,'Crop Chart'!$E$5:$E$201,,FALSE)</f>
        <v/>
      </c>
      <c r="E33" s="961" t="str">
        <f t="array" ref="E33">XLOOKUP($A33,'Crop Chart'!$A$5:$A$201,'Crop Chart'!$I$5:$I$201,,FALSE)</f>
        <v/>
      </c>
      <c r="F33" s="961" t="str">
        <f t="array" ref="F33">XLOOKUP($A33,'Crop Chart'!$A$5:$A$201,'Crop Chart'!$P$5:$P$201,,FALSE)</f>
        <v/>
      </c>
      <c r="G33" s="961" t="str">
        <f t="array" ref="G33">XLOOKUP($A33,'Crop Chart'!$A$5:$A$201,'Crop Chart'!$Q$5:$Q$201,,FALSE)</f>
        <v/>
      </c>
      <c r="H33" s="962" t="str">
        <f t="array" ref="H33">'Crop Chart'!$H$2*12*B33/D33/F33*XLOOKUP(A33,'Crop Chart'!$A$5:$A$203,'Crop Chart'!$T$5:$T$203,,0)</f>
        <v>#DIV/0!</v>
      </c>
      <c r="I33" s="961" t="str">
        <f t="array" ref="I33">XLOOKUP($A33,'Crop Chart'!$A$5:$A$201,'Crop Chart'!$Y$5:$Y$201,,FALSE)</f>
        <v/>
      </c>
      <c r="J33" s="961" t="str">
        <f t="array" ref="J33">XLOOKUP($A33,'Crop Chart'!$A$5:$A$201,'Crop Chart'!$X$5:$X$201,,FALSE)</f>
        <v/>
      </c>
      <c r="K33" s="961" t="str">
        <f t="array" ref="K33">XLOOKUP($A33,'Crop Chart'!$A$5:$A$201,'Crop Chart'!$R$5:$R$201,,FALSE)</f>
        <v/>
      </c>
      <c r="L33" s="961" t="str">
        <f t="array" ref="L33">XLOOKUP($A33,'Crop Chart'!$A$5:$A$201,'Crop Chart'!$S$5:$S$201,,FALSE)</f>
        <v/>
      </c>
      <c r="M33" s="963" t="str">
        <f t="shared" si="1"/>
        <v>#DIV/0!</v>
      </c>
      <c r="N33" s="964" t="str">
        <f t="array" ref="N33">XLOOKUP($A33,'Crop Chart'!$A$5:$A$201,'Crop Chart'!$U$5:$U$201,,FALSE)</f>
        <v/>
      </c>
      <c r="O33" s="964" t="str">
        <f t="array" ref="O33">XLOOKUP($A33,'Crop Chart'!$A$5:$A$201,'Crop Chart'!$V$5:$V$201,,FALSE)</f>
        <v/>
      </c>
      <c r="P33" s="961" t="str">
        <f t="array" ref="P33">XLOOKUP($A33,'Crop Chart'!$A$5:$A$201,'Crop Chart'!$W$5:$W$201,,FALSE)</f>
        <v/>
      </c>
      <c r="Q33" s="961" t="str">
        <f t="array" ref="Q33">XLOOKUP($A33,'Crop Chart'!$A$5:$A$201,'Crop Chart'!$AB$5:$AB$201,,FALSE)</f>
        <v/>
      </c>
    </row>
    <row r="34" ht="15.75" customHeight="1">
      <c r="A34" s="954"/>
      <c r="B34" s="961" t="str">
        <f t="array" ref="B34">XLOOKUP($A34,'Crop Chart'!$A$5:$A$201,'Crop Chart'!$C$5:$C$201,,FALSE)</f>
        <v/>
      </c>
      <c r="C34" s="961" t="str">
        <f t="array" ref="C34">XLOOKUP($A34,'Crop Chart'!$A$5:$A$201,'Crop Chart'!$D$5:$D$201,,FALSE)</f>
        <v/>
      </c>
      <c r="D34" s="961" t="str">
        <f t="array" ref="D34">XLOOKUP($A34,'Crop Chart'!$A$5:$A$201,'Crop Chart'!$E$5:$E$201,,FALSE)</f>
        <v/>
      </c>
      <c r="E34" s="961" t="str">
        <f t="array" ref="E34">XLOOKUP($A34,'Crop Chart'!$A$5:$A$201,'Crop Chart'!$I$5:$I$201,,FALSE)</f>
        <v/>
      </c>
      <c r="F34" s="961" t="str">
        <f t="array" ref="F34">XLOOKUP($A34,'Crop Chart'!$A$5:$A$201,'Crop Chart'!$P$5:$P$201,,FALSE)</f>
        <v/>
      </c>
      <c r="G34" s="961" t="str">
        <f t="array" ref="G34">XLOOKUP($A34,'Crop Chart'!$A$5:$A$201,'Crop Chart'!$Q$5:$Q$201,,FALSE)</f>
        <v/>
      </c>
      <c r="H34" s="962" t="str">
        <f t="array" ref="H34">'Crop Chart'!$H$2*12*B34/D34/F34*XLOOKUP(A34,'Crop Chart'!$A$5:$A$203,'Crop Chart'!$T$5:$T$203,,0)</f>
        <v>#DIV/0!</v>
      </c>
      <c r="I34" s="961" t="str">
        <f t="array" ref="I34">XLOOKUP($A34,'Crop Chart'!$A$5:$A$201,'Crop Chart'!$Y$5:$Y$201,,FALSE)</f>
        <v/>
      </c>
      <c r="J34" s="961" t="str">
        <f t="array" ref="J34">XLOOKUP($A34,'Crop Chart'!$A$5:$A$201,'Crop Chart'!$X$5:$X$201,,FALSE)</f>
        <v/>
      </c>
      <c r="K34" s="961" t="str">
        <f t="array" ref="K34">XLOOKUP($A34,'Crop Chart'!$A$5:$A$201,'Crop Chart'!$R$5:$R$201,,FALSE)</f>
        <v/>
      </c>
      <c r="L34" s="961" t="str">
        <f t="array" ref="L34">XLOOKUP($A34,'Crop Chart'!$A$5:$A$201,'Crop Chart'!$S$5:$S$201,,FALSE)</f>
        <v/>
      </c>
      <c r="M34" s="963" t="str">
        <f t="shared" si="1"/>
        <v>#DIV/0!</v>
      </c>
      <c r="N34" s="964" t="str">
        <f t="array" ref="N34">XLOOKUP($A34,'Crop Chart'!$A$5:$A$201,'Crop Chart'!$U$5:$U$201,,FALSE)</f>
        <v/>
      </c>
      <c r="O34" s="964" t="str">
        <f t="array" ref="O34">XLOOKUP($A34,'Crop Chart'!$A$5:$A$201,'Crop Chart'!$V$5:$V$201,,FALSE)</f>
        <v/>
      </c>
      <c r="P34" s="961" t="str">
        <f t="array" ref="P34">XLOOKUP($A34,'Crop Chart'!$A$5:$A$201,'Crop Chart'!$W$5:$W$201,,FALSE)</f>
        <v/>
      </c>
      <c r="Q34" s="961" t="str">
        <f t="array" ref="Q34">XLOOKUP($A34,'Crop Chart'!$A$5:$A$201,'Crop Chart'!$AB$5:$AB$201,,FALSE)</f>
        <v/>
      </c>
    </row>
    <row r="35" ht="15.75" customHeight="1">
      <c r="A35" s="954"/>
      <c r="B35" s="961" t="str">
        <f t="array" ref="B35">XLOOKUP($A35,'Crop Chart'!$A$5:$A$201,'Crop Chart'!$C$5:$C$201,,FALSE)</f>
        <v/>
      </c>
      <c r="C35" s="961" t="str">
        <f t="array" ref="C35">XLOOKUP($A35,'Crop Chart'!$A$5:$A$201,'Crop Chart'!$D$5:$D$201,,FALSE)</f>
        <v/>
      </c>
      <c r="D35" s="961" t="str">
        <f t="array" ref="D35">XLOOKUP($A35,'Crop Chart'!$A$5:$A$201,'Crop Chart'!$E$5:$E$201,,FALSE)</f>
        <v/>
      </c>
      <c r="E35" s="961" t="str">
        <f t="array" ref="E35">XLOOKUP($A35,'Crop Chart'!$A$5:$A$201,'Crop Chart'!$I$5:$I$201,,FALSE)</f>
        <v/>
      </c>
      <c r="F35" s="961" t="str">
        <f t="array" ref="F35">XLOOKUP($A35,'Crop Chart'!$A$5:$A$201,'Crop Chart'!$P$5:$P$201,,FALSE)</f>
        <v/>
      </c>
      <c r="G35" s="961" t="str">
        <f t="array" ref="G35">XLOOKUP($A35,'Crop Chart'!$A$5:$A$201,'Crop Chart'!$Q$5:$Q$201,,FALSE)</f>
        <v/>
      </c>
      <c r="H35" s="962" t="str">
        <f t="array" ref="H35">'Crop Chart'!$H$2*12*B35/D35/F35*XLOOKUP(A35,'Crop Chart'!$A$5:$A$203,'Crop Chart'!$T$5:$T$203,,0)</f>
        <v>#DIV/0!</v>
      </c>
      <c r="I35" s="961" t="str">
        <f t="array" ref="I35">XLOOKUP($A35,'Crop Chart'!$A$5:$A$201,'Crop Chart'!$Y$5:$Y$201,,FALSE)</f>
        <v/>
      </c>
      <c r="J35" s="961" t="str">
        <f t="array" ref="J35">XLOOKUP($A35,'Crop Chart'!$A$5:$A$201,'Crop Chart'!$X$5:$X$201,,FALSE)</f>
        <v/>
      </c>
      <c r="K35" s="961" t="str">
        <f t="array" ref="K35">XLOOKUP($A35,'Crop Chart'!$A$5:$A$201,'Crop Chart'!$R$5:$R$201,,FALSE)</f>
        <v/>
      </c>
      <c r="L35" s="961" t="str">
        <f t="array" ref="L35">XLOOKUP($A35,'Crop Chart'!$A$5:$A$201,'Crop Chart'!$S$5:$S$201,,FALSE)</f>
        <v/>
      </c>
      <c r="M35" s="963" t="str">
        <f t="shared" si="1"/>
        <v>#DIV/0!</v>
      </c>
      <c r="N35" s="964" t="str">
        <f t="array" ref="N35">XLOOKUP($A35,'Crop Chart'!$A$5:$A$201,'Crop Chart'!$U$5:$U$201,,FALSE)</f>
        <v/>
      </c>
      <c r="O35" s="964" t="str">
        <f t="array" ref="O35">XLOOKUP($A35,'Crop Chart'!$A$5:$A$201,'Crop Chart'!$V$5:$V$201,,FALSE)</f>
        <v/>
      </c>
      <c r="P35" s="961" t="str">
        <f t="array" ref="P35">XLOOKUP($A35,'Crop Chart'!$A$5:$A$201,'Crop Chart'!$W$5:$W$201,,FALSE)</f>
        <v/>
      </c>
      <c r="Q35" s="961" t="str">
        <f t="array" ref="Q35">XLOOKUP($A35,'Crop Chart'!$A$5:$A$201,'Crop Chart'!$AB$5:$AB$201,,FALSE)</f>
        <v/>
      </c>
    </row>
    <row r="36" ht="15.75" customHeight="1">
      <c r="A36" s="954"/>
      <c r="B36" s="961" t="str">
        <f t="array" ref="B36">XLOOKUP($A36,'Crop Chart'!$A$5:$A$201,'Crop Chart'!$C$5:$C$201,,FALSE)</f>
        <v/>
      </c>
      <c r="C36" s="961" t="str">
        <f t="array" ref="C36">XLOOKUP($A36,'Crop Chart'!$A$5:$A$201,'Crop Chart'!$D$5:$D$201,,FALSE)</f>
        <v/>
      </c>
      <c r="D36" s="961" t="str">
        <f t="array" ref="D36">XLOOKUP($A36,'Crop Chart'!$A$5:$A$201,'Crop Chart'!$E$5:$E$201,,FALSE)</f>
        <v/>
      </c>
      <c r="E36" s="961" t="str">
        <f t="array" ref="E36">XLOOKUP($A36,'Crop Chart'!$A$5:$A$201,'Crop Chart'!$I$5:$I$201,,FALSE)</f>
        <v/>
      </c>
      <c r="F36" s="961" t="str">
        <f t="array" ref="F36">XLOOKUP($A36,'Crop Chart'!$A$5:$A$201,'Crop Chart'!$P$5:$P$201,,FALSE)</f>
        <v/>
      </c>
      <c r="G36" s="961" t="str">
        <f t="array" ref="G36">XLOOKUP($A36,'Crop Chart'!$A$5:$A$201,'Crop Chart'!$Q$5:$Q$201,,FALSE)</f>
        <v/>
      </c>
      <c r="H36" s="962" t="str">
        <f t="array" ref="H36">'Crop Chart'!$H$2*12*B36/D36/F36*XLOOKUP(A36,'Crop Chart'!$A$5:$A$203,'Crop Chart'!$T$5:$T$203,,0)</f>
        <v>#DIV/0!</v>
      </c>
      <c r="I36" s="961" t="str">
        <f t="array" ref="I36">XLOOKUP($A36,'Crop Chart'!$A$5:$A$201,'Crop Chart'!$Y$5:$Y$201,,FALSE)</f>
        <v/>
      </c>
      <c r="J36" s="961" t="str">
        <f t="array" ref="J36">XLOOKUP($A36,'Crop Chart'!$A$5:$A$201,'Crop Chart'!$X$5:$X$201,,FALSE)</f>
        <v/>
      </c>
      <c r="K36" s="961" t="str">
        <f t="array" ref="K36">XLOOKUP($A36,'Crop Chart'!$A$5:$A$201,'Crop Chart'!$R$5:$R$201,,FALSE)</f>
        <v/>
      </c>
      <c r="L36" s="961" t="str">
        <f t="array" ref="L36">XLOOKUP($A36,'Crop Chart'!$A$5:$A$201,'Crop Chart'!$S$5:$S$201,,FALSE)</f>
        <v/>
      </c>
      <c r="M36" s="963" t="str">
        <f t="shared" si="1"/>
        <v>#DIV/0!</v>
      </c>
      <c r="N36" s="964" t="str">
        <f t="array" ref="N36">XLOOKUP($A36,'Crop Chart'!$A$5:$A$201,'Crop Chart'!$U$5:$U$201,,FALSE)</f>
        <v/>
      </c>
      <c r="O36" s="964" t="str">
        <f t="array" ref="O36">XLOOKUP($A36,'Crop Chart'!$A$5:$A$201,'Crop Chart'!$V$5:$V$201,,FALSE)</f>
        <v/>
      </c>
      <c r="P36" s="961" t="str">
        <f t="array" ref="P36">XLOOKUP($A36,'Crop Chart'!$A$5:$A$201,'Crop Chart'!$W$5:$W$201,,FALSE)</f>
        <v/>
      </c>
      <c r="Q36" s="961" t="str">
        <f t="array" ref="Q36">XLOOKUP($A36,'Crop Chart'!$A$5:$A$201,'Crop Chart'!$AB$5:$AB$201,,FALSE)</f>
        <v/>
      </c>
    </row>
    <row r="37" ht="15.75" customHeight="1">
      <c r="A37" s="954"/>
      <c r="B37" s="961" t="str">
        <f t="array" ref="B37">XLOOKUP($A37,'Crop Chart'!$A$5:$A$201,'Crop Chart'!$C$5:$C$201,,FALSE)</f>
        <v/>
      </c>
      <c r="C37" s="961" t="str">
        <f t="array" ref="C37">XLOOKUP($A37,'Crop Chart'!$A$5:$A$201,'Crop Chart'!$D$5:$D$201,,FALSE)</f>
        <v/>
      </c>
      <c r="D37" s="961" t="str">
        <f t="array" ref="D37">XLOOKUP($A37,'Crop Chart'!$A$5:$A$201,'Crop Chart'!$E$5:$E$201,,FALSE)</f>
        <v/>
      </c>
      <c r="E37" s="961" t="str">
        <f t="array" ref="E37">XLOOKUP($A37,'Crop Chart'!$A$5:$A$201,'Crop Chart'!$I$5:$I$201,,FALSE)</f>
        <v/>
      </c>
      <c r="F37" s="961" t="str">
        <f t="array" ref="F37">XLOOKUP($A37,'Crop Chart'!$A$5:$A$201,'Crop Chart'!$P$5:$P$201,,FALSE)</f>
        <v/>
      </c>
      <c r="G37" s="961" t="str">
        <f t="array" ref="G37">XLOOKUP($A37,'Crop Chart'!$A$5:$A$201,'Crop Chart'!$Q$5:$Q$201,,FALSE)</f>
        <v/>
      </c>
      <c r="H37" s="962" t="str">
        <f t="array" ref="H37">'Crop Chart'!$H$2*12*B37/D37/F37*XLOOKUP(A37,'Crop Chart'!$A$5:$A$203,'Crop Chart'!$T$5:$T$203,,0)</f>
        <v>#DIV/0!</v>
      </c>
      <c r="I37" s="961" t="str">
        <f t="array" ref="I37">XLOOKUP($A37,'Crop Chart'!$A$5:$A$201,'Crop Chart'!$Y$5:$Y$201,,FALSE)</f>
        <v/>
      </c>
      <c r="J37" s="961" t="str">
        <f t="array" ref="J37">XLOOKUP($A37,'Crop Chart'!$A$5:$A$201,'Crop Chart'!$X$5:$X$201,,FALSE)</f>
        <v/>
      </c>
      <c r="K37" s="961" t="str">
        <f t="array" ref="K37">XLOOKUP($A37,'Crop Chart'!$A$5:$A$201,'Crop Chart'!$R$5:$R$201,,FALSE)</f>
        <v/>
      </c>
      <c r="L37" s="961" t="str">
        <f t="array" ref="L37">XLOOKUP($A37,'Crop Chart'!$A$5:$A$201,'Crop Chart'!$S$5:$S$201,,FALSE)</f>
        <v/>
      </c>
      <c r="M37" s="963" t="str">
        <f t="shared" si="1"/>
        <v>#DIV/0!</v>
      </c>
      <c r="N37" s="964" t="str">
        <f t="array" ref="N37">XLOOKUP($A37,'Crop Chart'!$A$5:$A$201,'Crop Chart'!$U$5:$U$201,,FALSE)</f>
        <v/>
      </c>
      <c r="O37" s="964" t="str">
        <f t="array" ref="O37">XLOOKUP($A37,'Crop Chart'!$A$5:$A$201,'Crop Chart'!$V$5:$V$201,,FALSE)</f>
        <v/>
      </c>
      <c r="P37" s="961" t="str">
        <f t="array" ref="P37">XLOOKUP($A37,'Crop Chart'!$A$5:$A$201,'Crop Chart'!$W$5:$W$201,,FALSE)</f>
        <v/>
      </c>
      <c r="Q37" s="961" t="str">
        <f t="array" ref="Q37">XLOOKUP($A37,'Crop Chart'!$A$5:$A$201,'Crop Chart'!$AB$5:$AB$201,,FALSE)</f>
        <v/>
      </c>
    </row>
    <row r="38" ht="15.75" customHeight="1">
      <c r="A38" s="954"/>
      <c r="B38" s="961" t="str">
        <f t="array" ref="B38">XLOOKUP($A38,'Crop Chart'!$A$5:$A$201,'Crop Chart'!$C$5:$C$201,,FALSE)</f>
        <v/>
      </c>
      <c r="C38" s="961" t="str">
        <f t="array" ref="C38">XLOOKUP($A38,'Crop Chart'!$A$5:$A$201,'Crop Chart'!$D$5:$D$201,,FALSE)</f>
        <v/>
      </c>
      <c r="D38" s="961" t="str">
        <f t="array" ref="D38">XLOOKUP($A38,'Crop Chart'!$A$5:$A$201,'Crop Chart'!$E$5:$E$201,,FALSE)</f>
        <v/>
      </c>
      <c r="E38" s="961" t="str">
        <f t="array" ref="E38">XLOOKUP($A38,'Crop Chart'!$A$5:$A$201,'Crop Chart'!$I$5:$I$201,,FALSE)</f>
        <v/>
      </c>
      <c r="F38" s="961" t="str">
        <f t="array" ref="F38">XLOOKUP($A38,'Crop Chart'!$A$5:$A$201,'Crop Chart'!$P$5:$P$201,,FALSE)</f>
        <v/>
      </c>
      <c r="G38" s="961" t="str">
        <f t="array" ref="G38">XLOOKUP($A38,'Crop Chart'!$A$5:$A$201,'Crop Chart'!$Q$5:$Q$201,,FALSE)</f>
        <v/>
      </c>
      <c r="H38" s="962" t="str">
        <f t="array" ref="H38">'Crop Chart'!$H$2*12*B38/D38/F38*XLOOKUP(A38,'Crop Chart'!$A$5:$A$203,'Crop Chart'!$T$5:$T$203,,0)</f>
        <v>#DIV/0!</v>
      </c>
      <c r="I38" s="961" t="str">
        <f t="array" ref="I38">XLOOKUP($A38,'Crop Chart'!$A$5:$A$201,'Crop Chart'!$Y$5:$Y$201,,FALSE)</f>
        <v/>
      </c>
      <c r="J38" s="961" t="str">
        <f t="array" ref="J38">XLOOKUP($A38,'Crop Chart'!$A$5:$A$201,'Crop Chart'!$X$5:$X$201,,FALSE)</f>
        <v/>
      </c>
      <c r="K38" s="961" t="str">
        <f t="array" ref="K38">XLOOKUP($A38,'Crop Chart'!$A$5:$A$201,'Crop Chart'!$R$5:$R$201,,FALSE)</f>
        <v/>
      </c>
      <c r="L38" s="961" t="str">
        <f t="array" ref="L38">XLOOKUP($A38,'Crop Chart'!$A$5:$A$201,'Crop Chart'!$S$5:$S$201,,FALSE)</f>
        <v/>
      </c>
      <c r="M38" s="963" t="str">
        <f t="shared" si="1"/>
        <v>#DIV/0!</v>
      </c>
      <c r="N38" s="964" t="str">
        <f t="array" ref="N38">XLOOKUP($A38,'Crop Chart'!$A$5:$A$201,'Crop Chart'!$U$5:$U$201,,FALSE)</f>
        <v/>
      </c>
      <c r="O38" s="964" t="str">
        <f t="array" ref="O38">XLOOKUP($A38,'Crop Chart'!$A$5:$A$201,'Crop Chart'!$V$5:$V$201,,FALSE)</f>
        <v/>
      </c>
      <c r="P38" s="961" t="str">
        <f t="array" ref="P38">XLOOKUP($A38,'Crop Chart'!$A$5:$A$201,'Crop Chart'!$W$5:$W$201,,FALSE)</f>
        <v/>
      </c>
      <c r="Q38" s="961" t="str">
        <f t="array" ref="Q38">XLOOKUP($A38,'Crop Chart'!$A$5:$A$201,'Crop Chart'!$AB$5:$AB$201,,FALSE)</f>
        <v/>
      </c>
    </row>
    <row r="39" ht="15.75" customHeight="1">
      <c r="A39" s="954"/>
      <c r="B39" s="961" t="str">
        <f t="array" ref="B39">XLOOKUP($A39,'Crop Chart'!$A$5:$A$201,'Crop Chart'!$C$5:$C$201,,FALSE)</f>
        <v/>
      </c>
      <c r="C39" s="961" t="str">
        <f t="array" ref="C39">XLOOKUP($A39,'Crop Chart'!$A$5:$A$201,'Crop Chart'!$D$5:$D$201,,FALSE)</f>
        <v/>
      </c>
      <c r="D39" s="961" t="str">
        <f t="array" ref="D39">XLOOKUP($A39,'Crop Chart'!$A$5:$A$201,'Crop Chart'!$E$5:$E$201,,FALSE)</f>
        <v/>
      </c>
      <c r="E39" s="961" t="str">
        <f t="array" ref="E39">XLOOKUP($A39,'Crop Chart'!$A$5:$A$201,'Crop Chart'!$I$5:$I$201,,FALSE)</f>
        <v/>
      </c>
      <c r="F39" s="961" t="str">
        <f t="array" ref="F39">XLOOKUP($A39,'Crop Chart'!$A$5:$A$201,'Crop Chart'!$P$5:$P$201,,FALSE)</f>
        <v/>
      </c>
      <c r="G39" s="961" t="str">
        <f t="array" ref="G39">XLOOKUP($A39,'Crop Chart'!$A$5:$A$201,'Crop Chart'!$Q$5:$Q$201,,FALSE)</f>
        <v/>
      </c>
      <c r="H39" s="962" t="str">
        <f t="array" ref="H39">'Crop Chart'!$H$2*12*B39/D39/F39*XLOOKUP(A39,'Crop Chart'!$A$5:$A$203,'Crop Chart'!$T$5:$T$203,,0)</f>
        <v>#DIV/0!</v>
      </c>
      <c r="I39" s="961" t="str">
        <f t="array" ref="I39">XLOOKUP($A39,'Crop Chart'!$A$5:$A$201,'Crop Chart'!$Y$5:$Y$201,,FALSE)</f>
        <v/>
      </c>
      <c r="J39" s="961" t="str">
        <f t="array" ref="J39">XLOOKUP($A39,'Crop Chart'!$A$5:$A$201,'Crop Chart'!$X$5:$X$201,,FALSE)</f>
        <v/>
      </c>
      <c r="K39" s="961" t="str">
        <f t="array" ref="K39">XLOOKUP($A39,'Crop Chart'!$A$5:$A$201,'Crop Chart'!$R$5:$R$201,,FALSE)</f>
        <v/>
      </c>
      <c r="L39" s="961" t="str">
        <f t="array" ref="L39">XLOOKUP($A39,'Crop Chart'!$A$5:$A$201,'Crop Chart'!$S$5:$S$201,,FALSE)</f>
        <v/>
      </c>
      <c r="M39" s="963" t="str">
        <f t="shared" si="1"/>
        <v>#DIV/0!</v>
      </c>
      <c r="N39" s="964" t="str">
        <f t="array" ref="N39">XLOOKUP($A39,'Crop Chart'!$A$5:$A$201,'Crop Chart'!$U$5:$U$201,,FALSE)</f>
        <v/>
      </c>
      <c r="O39" s="964" t="str">
        <f t="array" ref="O39">XLOOKUP($A39,'Crop Chart'!$A$5:$A$201,'Crop Chart'!$V$5:$V$201,,FALSE)</f>
        <v/>
      </c>
      <c r="P39" s="961" t="str">
        <f t="array" ref="P39">XLOOKUP($A39,'Crop Chart'!$A$5:$A$201,'Crop Chart'!$W$5:$W$201,,FALSE)</f>
        <v/>
      </c>
      <c r="Q39" s="961" t="str">
        <f t="array" ref="Q39">XLOOKUP($A39,'Crop Chart'!$A$5:$A$201,'Crop Chart'!$AB$5:$AB$201,,FALSE)</f>
        <v/>
      </c>
    </row>
    <row r="40" ht="15.75" customHeight="1">
      <c r="A40" s="954"/>
      <c r="B40" s="961" t="str">
        <f t="array" ref="B40">XLOOKUP($A40,'Crop Chart'!$A$5:$A$201,'Crop Chart'!$C$5:$C$201,,FALSE)</f>
        <v/>
      </c>
      <c r="C40" s="961" t="str">
        <f t="array" ref="C40">XLOOKUP($A40,'Crop Chart'!$A$5:$A$201,'Crop Chart'!$D$5:$D$201,,FALSE)</f>
        <v/>
      </c>
      <c r="D40" s="961" t="str">
        <f t="array" ref="D40">XLOOKUP($A40,'Crop Chart'!$A$5:$A$201,'Crop Chart'!$E$5:$E$201,,FALSE)</f>
        <v/>
      </c>
      <c r="E40" s="961" t="str">
        <f t="array" ref="E40">XLOOKUP($A40,'Crop Chart'!$A$5:$A$201,'Crop Chart'!$I$5:$I$201,,FALSE)</f>
        <v/>
      </c>
      <c r="F40" s="961" t="str">
        <f t="array" ref="F40">XLOOKUP($A40,'Crop Chart'!$A$5:$A$201,'Crop Chart'!$P$5:$P$201,,FALSE)</f>
        <v/>
      </c>
      <c r="G40" s="961" t="str">
        <f t="array" ref="G40">XLOOKUP($A40,'Crop Chart'!$A$5:$A$201,'Crop Chart'!$Q$5:$Q$201,,FALSE)</f>
        <v/>
      </c>
      <c r="H40" s="962" t="str">
        <f t="array" ref="H40">'Crop Chart'!$H$2*12*B40/D40/F40*XLOOKUP(A40,'Crop Chart'!$A$5:$A$203,'Crop Chart'!$T$5:$T$203,,0)</f>
        <v>#DIV/0!</v>
      </c>
      <c r="I40" s="961" t="str">
        <f t="array" ref="I40">XLOOKUP($A40,'Crop Chart'!$A$5:$A$201,'Crop Chart'!$Y$5:$Y$201,,FALSE)</f>
        <v/>
      </c>
      <c r="J40" s="961" t="str">
        <f t="array" ref="J40">XLOOKUP($A40,'Crop Chart'!$A$5:$A$201,'Crop Chart'!$X$5:$X$201,,FALSE)</f>
        <v/>
      </c>
      <c r="K40" s="961" t="str">
        <f t="array" ref="K40">XLOOKUP($A40,'Crop Chart'!$A$5:$A$201,'Crop Chart'!$R$5:$R$201,,FALSE)</f>
        <v/>
      </c>
      <c r="L40" s="961" t="str">
        <f t="array" ref="L40">XLOOKUP($A40,'Crop Chart'!$A$5:$A$201,'Crop Chart'!$S$5:$S$201,,FALSE)</f>
        <v/>
      </c>
      <c r="M40" s="963" t="str">
        <f t="shared" si="1"/>
        <v>#DIV/0!</v>
      </c>
      <c r="N40" s="964" t="str">
        <f t="array" ref="N40">XLOOKUP($A40,'Crop Chart'!$A$5:$A$201,'Crop Chart'!$U$5:$U$201,,FALSE)</f>
        <v/>
      </c>
      <c r="O40" s="964" t="str">
        <f t="array" ref="O40">XLOOKUP($A40,'Crop Chart'!$A$5:$A$201,'Crop Chart'!$V$5:$V$201,,FALSE)</f>
        <v/>
      </c>
      <c r="P40" s="961" t="str">
        <f t="array" ref="P40">XLOOKUP($A40,'Crop Chart'!$A$5:$A$201,'Crop Chart'!$W$5:$W$201,,FALSE)</f>
        <v/>
      </c>
      <c r="Q40" s="961" t="str">
        <f t="array" ref="Q40">XLOOKUP($A40,'Crop Chart'!$A$5:$A$201,'Crop Chart'!$AB$5:$AB$201,,FALSE)</f>
        <v/>
      </c>
    </row>
    <row r="41" ht="15.75" customHeight="1">
      <c r="A41" s="954"/>
      <c r="B41" s="961" t="str">
        <f t="array" ref="B41">XLOOKUP($A41,'Crop Chart'!$A$5:$A$201,'Crop Chart'!$C$5:$C$201,,FALSE)</f>
        <v/>
      </c>
      <c r="C41" s="961" t="str">
        <f t="array" ref="C41">XLOOKUP($A41,'Crop Chart'!$A$5:$A$201,'Crop Chart'!$D$5:$D$201,,FALSE)</f>
        <v/>
      </c>
      <c r="D41" s="961" t="str">
        <f t="array" ref="D41">XLOOKUP($A41,'Crop Chart'!$A$5:$A$201,'Crop Chart'!$E$5:$E$201,,FALSE)</f>
        <v/>
      </c>
      <c r="E41" s="961" t="str">
        <f t="array" ref="E41">XLOOKUP($A41,'Crop Chart'!$A$5:$A$201,'Crop Chart'!$I$5:$I$201,,FALSE)</f>
        <v/>
      </c>
      <c r="F41" s="961" t="str">
        <f t="array" ref="F41">XLOOKUP($A41,'Crop Chart'!$A$5:$A$201,'Crop Chart'!$P$5:$P$201,,FALSE)</f>
        <v/>
      </c>
      <c r="G41" s="961" t="str">
        <f t="array" ref="G41">XLOOKUP($A41,'Crop Chart'!$A$5:$A$201,'Crop Chart'!$Q$5:$Q$201,,FALSE)</f>
        <v/>
      </c>
      <c r="H41" s="962" t="str">
        <f t="array" ref="H41">'Crop Chart'!$H$2*12*B41/D41/F41*XLOOKUP(A41,'Crop Chart'!$A$5:$A$203,'Crop Chart'!$T$5:$T$203,,0)</f>
        <v>#DIV/0!</v>
      </c>
      <c r="I41" s="961" t="str">
        <f t="array" ref="I41">XLOOKUP($A41,'Crop Chart'!$A$5:$A$201,'Crop Chart'!$Y$5:$Y$201,,FALSE)</f>
        <v/>
      </c>
      <c r="J41" s="961" t="str">
        <f t="array" ref="J41">XLOOKUP($A41,'Crop Chart'!$A$5:$A$201,'Crop Chart'!$X$5:$X$201,,FALSE)</f>
        <v/>
      </c>
      <c r="K41" s="961" t="str">
        <f t="array" ref="K41">XLOOKUP($A41,'Crop Chart'!$A$5:$A$201,'Crop Chart'!$R$5:$R$201,,FALSE)</f>
        <v/>
      </c>
      <c r="L41" s="961" t="str">
        <f t="array" ref="L41">XLOOKUP($A41,'Crop Chart'!$A$5:$A$201,'Crop Chart'!$S$5:$S$201,,FALSE)</f>
        <v/>
      </c>
      <c r="M41" s="963" t="str">
        <f t="shared" si="1"/>
        <v>#DIV/0!</v>
      </c>
      <c r="N41" s="964" t="str">
        <f t="array" ref="N41">XLOOKUP($A41,'Crop Chart'!$A$5:$A$201,'Crop Chart'!$U$5:$U$201,,FALSE)</f>
        <v/>
      </c>
      <c r="O41" s="964" t="str">
        <f t="array" ref="O41">XLOOKUP($A41,'Crop Chart'!$A$5:$A$201,'Crop Chart'!$V$5:$V$201,,FALSE)</f>
        <v/>
      </c>
      <c r="P41" s="961" t="str">
        <f t="array" ref="P41">XLOOKUP($A41,'Crop Chart'!$A$5:$A$201,'Crop Chart'!$W$5:$W$201,,FALSE)</f>
        <v/>
      </c>
      <c r="Q41" s="961" t="str">
        <f t="array" ref="Q41">XLOOKUP($A41,'Crop Chart'!$A$5:$A$201,'Crop Chart'!$AB$5:$AB$201,,FALSE)</f>
        <v/>
      </c>
    </row>
    <row r="42" ht="15.75" customHeight="1">
      <c r="A42" s="954"/>
      <c r="B42" s="961" t="str">
        <f t="array" ref="B42">XLOOKUP($A42,'Crop Chart'!$A$5:$A$201,'Crop Chart'!$C$5:$C$201,,FALSE)</f>
        <v/>
      </c>
      <c r="C42" s="961" t="str">
        <f t="array" ref="C42">XLOOKUP($A42,'Crop Chart'!$A$5:$A$201,'Crop Chart'!$D$5:$D$201,,FALSE)</f>
        <v/>
      </c>
      <c r="D42" s="961" t="str">
        <f t="array" ref="D42">XLOOKUP($A42,'Crop Chart'!$A$5:$A$201,'Crop Chart'!$E$5:$E$201,,FALSE)</f>
        <v/>
      </c>
      <c r="E42" s="961" t="str">
        <f t="array" ref="E42">XLOOKUP($A42,'Crop Chart'!$A$5:$A$201,'Crop Chart'!$I$5:$I$201,,FALSE)</f>
        <v/>
      </c>
      <c r="F42" s="961" t="str">
        <f t="array" ref="F42">XLOOKUP($A42,'Crop Chart'!$A$5:$A$201,'Crop Chart'!$P$5:$P$201,,FALSE)</f>
        <v/>
      </c>
      <c r="G42" s="961" t="str">
        <f t="array" ref="G42">XLOOKUP($A42,'Crop Chart'!$A$5:$A$201,'Crop Chart'!$Q$5:$Q$201,,FALSE)</f>
        <v/>
      </c>
      <c r="H42" s="962" t="str">
        <f t="array" ref="H42">'Crop Chart'!$H$2*12*B42/D42/F42*XLOOKUP(A42,'Crop Chart'!$A$5:$A$203,'Crop Chart'!$T$5:$T$203,,0)</f>
        <v>#DIV/0!</v>
      </c>
      <c r="I42" s="961" t="str">
        <f t="array" ref="I42">XLOOKUP($A42,'Crop Chart'!$A$5:$A$201,'Crop Chart'!$Y$5:$Y$201,,FALSE)</f>
        <v/>
      </c>
      <c r="J42" s="961" t="str">
        <f t="array" ref="J42">XLOOKUP($A42,'Crop Chart'!$A$5:$A$201,'Crop Chart'!$X$5:$X$201,,FALSE)</f>
        <v/>
      </c>
      <c r="K42" s="961" t="str">
        <f t="array" ref="K42">XLOOKUP($A42,'Crop Chart'!$A$5:$A$201,'Crop Chart'!$R$5:$R$201,,FALSE)</f>
        <v/>
      </c>
      <c r="L42" s="961" t="str">
        <f t="array" ref="L42">XLOOKUP($A42,'Crop Chart'!$A$5:$A$201,'Crop Chart'!$S$5:$S$201,,FALSE)</f>
        <v/>
      </c>
      <c r="M42" s="963" t="str">
        <f t="shared" si="1"/>
        <v>#DIV/0!</v>
      </c>
      <c r="N42" s="964" t="str">
        <f t="array" ref="N42">XLOOKUP($A42,'Crop Chart'!$A$5:$A$201,'Crop Chart'!$U$5:$U$201,,FALSE)</f>
        <v/>
      </c>
      <c r="O42" s="964" t="str">
        <f t="array" ref="O42">XLOOKUP($A42,'Crop Chart'!$A$5:$A$201,'Crop Chart'!$V$5:$V$201,,FALSE)</f>
        <v/>
      </c>
      <c r="P42" s="961" t="str">
        <f t="array" ref="P42">XLOOKUP($A42,'Crop Chart'!$A$5:$A$201,'Crop Chart'!$W$5:$W$201,,FALSE)</f>
        <v/>
      </c>
      <c r="Q42" s="961" t="str">
        <f t="array" ref="Q42">XLOOKUP($A42,'Crop Chart'!$A$5:$A$201,'Crop Chart'!$AB$5:$AB$201,,FALSE)</f>
        <v/>
      </c>
    </row>
    <row r="43" ht="15.75" customHeight="1">
      <c r="A43" s="954"/>
      <c r="B43" s="961" t="str">
        <f t="array" ref="B43">XLOOKUP($A43,'Crop Chart'!$A$5:$A$201,'Crop Chart'!$C$5:$C$201,,FALSE)</f>
        <v/>
      </c>
      <c r="C43" s="961" t="str">
        <f t="array" ref="C43">XLOOKUP($A43,'Crop Chart'!$A$5:$A$201,'Crop Chart'!$D$5:$D$201,,FALSE)</f>
        <v/>
      </c>
      <c r="D43" s="961" t="str">
        <f t="array" ref="D43">XLOOKUP($A43,'Crop Chart'!$A$5:$A$201,'Crop Chart'!$E$5:$E$201,,FALSE)</f>
        <v/>
      </c>
      <c r="E43" s="961" t="str">
        <f t="array" ref="E43">XLOOKUP($A43,'Crop Chart'!$A$5:$A$201,'Crop Chart'!$I$5:$I$201,,FALSE)</f>
        <v/>
      </c>
      <c r="F43" s="961" t="str">
        <f t="array" ref="F43">XLOOKUP($A43,'Crop Chart'!$A$5:$A$201,'Crop Chart'!$P$5:$P$201,,FALSE)</f>
        <v/>
      </c>
      <c r="G43" s="961" t="str">
        <f t="array" ref="G43">XLOOKUP($A43,'Crop Chart'!$A$5:$A$201,'Crop Chart'!$Q$5:$Q$201,,FALSE)</f>
        <v/>
      </c>
      <c r="H43" s="962" t="str">
        <f t="array" ref="H43">'Crop Chart'!$H$2*12*B43/D43/F43*XLOOKUP(A43,'Crop Chart'!$A$5:$A$203,'Crop Chart'!$T$5:$T$203,,0)</f>
        <v>#DIV/0!</v>
      </c>
      <c r="I43" s="961" t="str">
        <f t="array" ref="I43">XLOOKUP($A43,'Crop Chart'!$A$5:$A$201,'Crop Chart'!$Y$5:$Y$201,,FALSE)</f>
        <v/>
      </c>
      <c r="J43" s="961" t="str">
        <f t="array" ref="J43">XLOOKUP($A43,'Crop Chart'!$A$5:$A$201,'Crop Chart'!$X$5:$X$201,,FALSE)</f>
        <v/>
      </c>
      <c r="K43" s="961" t="str">
        <f t="array" ref="K43">XLOOKUP($A43,'Crop Chart'!$A$5:$A$201,'Crop Chart'!$R$5:$R$201,,FALSE)</f>
        <v/>
      </c>
      <c r="L43" s="961" t="str">
        <f t="array" ref="L43">XLOOKUP($A43,'Crop Chart'!$A$5:$A$201,'Crop Chart'!$S$5:$S$201,,FALSE)</f>
        <v/>
      </c>
      <c r="M43" s="963" t="str">
        <f t="shared" si="1"/>
        <v>#DIV/0!</v>
      </c>
      <c r="N43" s="964" t="str">
        <f t="array" ref="N43">XLOOKUP($A43,'Crop Chart'!$A$5:$A$201,'Crop Chart'!$U$5:$U$201,,FALSE)</f>
        <v/>
      </c>
      <c r="O43" s="964" t="str">
        <f t="array" ref="O43">XLOOKUP($A43,'Crop Chart'!$A$5:$A$201,'Crop Chart'!$V$5:$V$201,,FALSE)</f>
        <v/>
      </c>
      <c r="P43" s="961" t="str">
        <f t="array" ref="P43">XLOOKUP($A43,'Crop Chart'!$A$5:$A$201,'Crop Chart'!$W$5:$W$201,,FALSE)</f>
        <v/>
      </c>
      <c r="Q43" s="961" t="str">
        <f t="array" ref="Q43">XLOOKUP($A43,'Crop Chart'!$A$5:$A$201,'Crop Chart'!$AB$5:$AB$201,,FALSE)</f>
        <v/>
      </c>
    </row>
    <row r="44" ht="15.75" customHeight="1">
      <c r="A44" s="954"/>
      <c r="B44" s="961" t="str">
        <f t="array" ref="B44">XLOOKUP($A44,'Crop Chart'!$A$5:$A$201,'Crop Chart'!$C$5:$C$201,,FALSE)</f>
        <v/>
      </c>
      <c r="C44" s="961" t="str">
        <f t="array" ref="C44">XLOOKUP($A44,'Crop Chart'!$A$5:$A$201,'Crop Chart'!$D$5:$D$201,,FALSE)</f>
        <v/>
      </c>
      <c r="D44" s="961" t="str">
        <f t="array" ref="D44">XLOOKUP($A44,'Crop Chart'!$A$5:$A$201,'Crop Chart'!$E$5:$E$201,,FALSE)</f>
        <v/>
      </c>
      <c r="E44" s="961" t="str">
        <f t="array" ref="E44">XLOOKUP($A44,'Crop Chart'!$A$5:$A$201,'Crop Chart'!$I$5:$I$201,,FALSE)</f>
        <v/>
      </c>
      <c r="F44" s="961" t="str">
        <f t="array" ref="F44">XLOOKUP($A44,'Crop Chart'!$A$5:$A$201,'Crop Chart'!$P$5:$P$201,,FALSE)</f>
        <v/>
      </c>
      <c r="G44" s="961" t="str">
        <f t="array" ref="G44">XLOOKUP($A44,'Crop Chart'!$A$5:$A$201,'Crop Chart'!$Q$5:$Q$201,,FALSE)</f>
        <v/>
      </c>
      <c r="H44" s="962" t="str">
        <f t="array" ref="H44">'Crop Chart'!$H$2*12*B44/D44/F44*XLOOKUP(A44,'Crop Chart'!$A$5:$A$203,'Crop Chart'!$T$5:$T$203,,0)</f>
        <v>#DIV/0!</v>
      </c>
      <c r="I44" s="961" t="str">
        <f t="array" ref="I44">XLOOKUP($A44,'Crop Chart'!$A$5:$A$201,'Crop Chart'!$Y$5:$Y$201,,FALSE)</f>
        <v/>
      </c>
      <c r="J44" s="961" t="str">
        <f t="array" ref="J44">XLOOKUP($A44,'Crop Chart'!$A$5:$A$201,'Crop Chart'!$X$5:$X$201,,FALSE)</f>
        <v/>
      </c>
      <c r="K44" s="961" t="str">
        <f t="array" ref="K44">XLOOKUP($A44,'Crop Chart'!$A$5:$A$201,'Crop Chart'!$R$5:$R$201,,FALSE)</f>
        <v/>
      </c>
      <c r="L44" s="961" t="str">
        <f t="array" ref="L44">XLOOKUP($A44,'Crop Chart'!$A$5:$A$201,'Crop Chart'!$S$5:$S$201,,FALSE)</f>
        <v/>
      </c>
      <c r="M44" s="963" t="str">
        <f t="shared" si="1"/>
        <v>#DIV/0!</v>
      </c>
      <c r="N44" s="964" t="str">
        <f t="array" ref="N44">XLOOKUP($A44,'Crop Chart'!$A$5:$A$201,'Crop Chart'!$U$5:$U$201,,FALSE)</f>
        <v/>
      </c>
      <c r="O44" s="964" t="str">
        <f t="array" ref="O44">XLOOKUP($A44,'Crop Chart'!$A$5:$A$201,'Crop Chart'!$V$5:$V$201,,FALSE)</f>
        <v/>
      </c>
      <c r="P44" s="961" t="str">
        <f t="array" ref="P44">XLOOKUP($A44,'Crop Chart'!$A$5:$A$201,'Crop Chart'!$W$5:$W$201,,FALSE)</f>
        <v/>
      </c>
      <c r="Q44" s="961" t="str">
        <f t="array" ref="Q44">XLOOKUP($A44,'Crop Chart'!$A$5:$A$201,'Crop Chart'!$AB$5:$AB$201,,FALSE)</f>
        <v/>
      </c>
    </row>
    <row r="45" ht="15.75" customHeight="1">
      <c r="A45" s="954"/>
      <c r="B45" s="961" t="str">
        <f t="array" ref="B45">XLOOKUP($A45,'Crop Chart'!$A$5:$A$201,'Crop Chart'!$C$5:$C$201,,FALSE)</f>
        <v/>
      </c>
      <c r="C45" s="961" t="str">
        <f t="array" ref="C45">XLOOKUP($A45,'Crop Chart'!$A$5:$A$201,'Crop Chart'!$D$5:$D$201,,FALSE)</f>
        <v/>
      </c>
      <c r="D45" s="961" t="str">
        <f t="array" ref="D45">XLOOKUP($A45,'Crop Chart'!$A$5:$A$201,'Crop Chart'!$E$5:$E$201,,FALSE)</f>
        <v/>
      </c>
      <c r="E45" s="961" t="str">
        <f t="array" ref="E45">XLOOKUP($A45,'Crop Chart'!$A$5:$A$201,'Crop Chart'!$I$5:$I$201,,FALSE)</f>
        <v/>
      </c>
      <c r="F45" s="961" t="str">
        <f t="array" ref="F45">XLOOKUP($A45,'Crop Chart'!$A$5:$A$201,'Crop Chart'!$P$5:$P$201,,FALSE)</f>
        <v/>
      </c>
      <c r="G45" s="961" t="str">
        <f t="array" ref="G45">XLOOKUP($A45,'Crop Chart'!$A$5:$A$201,'Crop Chart'!$Q$5:$Q$201,,FALSE)</f>
        <v/>
      </c>
      <c r="H45" s="962" t="str">
        <f t="array" ref="H45">'Crop Chart'!$H$2*12*B45/D45/F45*XLOOKUP(A45,'Crop Chart'!$A$5:$A$203,'Crop Chart'!$T$5:$T$203,,0)</f>
        <v>#DIV/0!</v>
      </c>
      <c r="I45" s="961" t="str">
        <f t="array" ref="I45">XLOOKUP($A45,'Crop Chart'!$A$5:$A$201,'Crop Chart'!$Y$5:$Y$201,,FALSE)</f>
        <v/>
      </c>
      <c r="J45" s="961" t="str">
        <f t="array" ref="J45">XLOOKUP($A45,'Crop Chart'!$A$5:$A$201,'Crop Chart'!$X$5:$X$201,,FALSE)</f>
        <v/>
      </c>
      <c r="K45" s="961" t="str">
        <f t="array" ref="K45">XLOOKUP($A45,'Crop Chart'!$A$5:$A$201,'Crop Chart'!$R$5:$R$201,,FALSE)</f>
        <v/>
      </c>
      <c r="L45" s="961" t="str">
        <f t="array" ref="L45">XLOOKUP($A45,'Crop Chart'!$A$5:$A$201,'Crop Chart'!$S$5:$S$201,,FALSE)</f>
        <v/>
      </c>
      <c r="M45" s="963" t="str">
        <f t="shared" si="1"/>
        <v>#DIV/0!</v>
      </c>
      <c r="N45" s="964" t="str">
        <f t="array" ref="N45">XLOOKUP($A45,'Crop Chart'!$A$5:$A$201,'Crop Chart'!$U$5:$U$201,,FALSE)</f>
        <v/>
      </c>
      <c r="O45" s="964" t="str">
        <f t="array" ref="O45">XLOOKUP($A45,'Crop Chart'!$A$5:$A$201,'Crop Chart'!$V$5:$V$201,,FALSE)</f>
        <v/>
      </c>
      <c r="P45" s="961" t="str">
        <f t="array" ref="P45">XLOOKUP($A45,'Crop Chart'!$A$5:$A$201,'Crop Chart'!$W$5:$W$201,,FALSE)</f>
        <v/>
      </c>
      <c r="Q45" s="961" t="str">
        <f t="array" ref="Q45">XLOOKUP($A45,'Crop Chart'!$A$5:$A$201,'Crop Chart'!$AB$5:$AB$201,,FALSE)</f>
        <v/>
      </c>
    </row>
    <row r="46" ht="15.75" customHeight="1">
      <c r="A46" s="954"/>
      <c r="B46" s="961" t="str">
        <f t="array" ref="B46">XLOOKUP($A46,'Crop Chart'!$A$5:$A$201,'Crop Chart'!$C$5:$C$201,,FALSE)</f>
        <v/>
      </c>
      <c r="C46" s="961" t="str">
        <f t="array" ref="C46">XLOOKUP($A46,'Crop Chart'!$A$5:$A$201,'Crop Chart'!$D$5:$D$201,,FALSE)</f>
        <v/>
      </c>
      <c r="D46" s="961" t="str">
        <f t="array" ref="D46">XLOOKUP($A46,'Crop Chart'!$A$5:$A$201,'Crop Chart'!$E$5:$E$201,,FALSE)</f>
        <v/>
      </c>
      <c r="E46" s="961" t="str">
        <f t="array" ref="E46">XLOOKUP($A46,'Crop Chart'!$A$5:$A$201,'Crop Chart'!$I$5:$I$201,,FALSE)</f>
        <v/>
      </c>
      <c r="F46" s="961" t="str">
        <f t="array" ref="F46">XLOOKUP($A46,'Crop Chart'!$A$5:$A$201,'Crop Chart'!$P$5:$P$201,,FALSE)</f>
        <v/>
      </c>
      <c r="G46" s="961" t="str">
        <f t="array" ref="G46">XLOOKUP($A46,'Crop Chart'!$A$5:$A$201,'Crop Chart'!$Q$5:$Q$201,,FALSE)</f>
        <v/>
      </c>
      <c r="H46" s="962" t="str">
        <f t="array" ref="H46">'Crop Chart'!$H$2*12*B46/D46/F46*XLOOKUP(A46,'Crop Chart'!$A$5:$A$203,'Crop Chart'!$T$5:$T$203,,0)</f>
        <v>#DIV/0!</v>
      </c>
      <c r="I46" s="961" t="str">
        <f t="array" ref="I46">XLOOKUP($A46,'Crop Chart'!$A$5:$A$201,'Crop Chart'!$Y$5:$Y$201,,FALSE)</f>
        <v/>
      </c>
      <c r="J46" s="961" t="str">
        <f t="array" ref="J46">XLOOKUP($A46,'Crop Chart'!$A$5:$A$201,'Crop Chart'!$X$5:$X$201,,FALSE)</f>
        <v/>
      </c>
      <c r="K46" s="961" t="str">
        <f t="array" ref="K46">XLOOKUP($A46,'Crop Chart'!$A$5:$A$201,'Crop Chart'!$R$5:$R$201,,FALSE)</f>
        <v/>
      </c>
      <c r="L46" s="961" t="str">
        <f t="array" ref="L46">XLOOKUP($A46,'Crop Chart'!$A$5:$A$201,'Crop Chart'!$S$5:$S$201,,FALSE)</f>
        <v/>
      </c>
      <c r="M46" s="963" t="str">
        <f t="shared" si="1"/>
        <v>#DIV/0!</v>
      </c>
      <c r="N46" s="964" t="str">
        <f t="array" ref="N46">XLOOKUP($A46,'Crop Chart'!$A$5:$A$201,'Crop Chart'!$U$5:$U$201,,FALSE)</f>
        <v/>
      </c>
      <c r="O46" s="964" t="str">
        <f t="array" ref="O46">XLOOKUP($A46,'Crop Chart'!$A$5:$A$201,'Crop Chart'!$V$5:$V$201,,FALSE)</f>
        <v/>
      </c>
      <c r="P46" s="961" t="str">
        <f t="array" ref="P46">XLOOKUP($A46,'Crop Chart'!$A$5:$A$201,'Crop Chart'!$W$5:$W$201,,FALSE)</f>
        <v/>
      </c>
      <c r="Q46" s="961" t="str">
        <f t="array" ref="Q46">XLOOKUP($A46,'Crop Chart'!$A$5:$A$201,'Crop Chart'!$AB$5:$AB$201,,FALSE)</f>
        <v/>
      </c>
    </row>
    <row r="47" ht="15.75" customHeight="1">
      <c r="A47" s="954"/>
      <c r="B47" s="961" t="str">
        <f t="array" ref="B47">XLOOKUP($A47,'Crop Chart'!$A$5:$A$201,'Crop Chart'!$C$5:$C$201,,FALSE)</f>
        <v/>
      </c>
      <c r="C47" s="961" t="str">
        <f t="array" ref="C47">XLOOKUP($A47,'Crop Chart'!$A$5:$A$201,'Crop Chart'!$D$5:$D$201,,FALSE)</f>
        <v/>
      </c>
      <c r="D47" s="961" t="str">
        <f t="array" ref="D47">XLOOKUP($A47,'Crop Chart'!$A$5:$A$201,'Crop Chart'!$E$5:$E$201,,FALSE)</f>
        <v/>
      </c>
      <c r="E47" s="961" t="str">
        <f t="array" ref="E47">XLOOKUP($A47,'Crop Chart'!$A$5:$A$201,'Crop Chart'!$I$5:$I$201,,FALSE)</f>
        <v/>
      </c>
      <c r="F47" s="961" t="str">
        <f t="array" ref="F47">XLOOKUP($A47,'Crop Chart'!$A$5:$A$201,'Crop Chart'!$P$5:$P$201,,FALSE)</f>
        <v/>
      </c>
      <c r="G47" s="961" t="str">
        <f t="array" ref="G47">XLOOKUP($A47,'Crop Chart'!$A$5:$A$201,'Crop Chart'!$Q$5:$Q$201,,FALSE)</f>
        <v/>
      </c>
      <c r="H47" s="962" t="str">
        <f t="array" ref="H47">'Crop Chart'!$H$2*12*B47/D47/F47*XLOOKUP(A47,'Crop Chart'!$A$5:$A$203,'Crop Chart'!$T$5:$T$203,,0)</f>
        <v>#DIV/0!</v>
      </c>
      <c r="I47" s="961" t="str">
        <f t="array" ref="I47">XLOOKUP($A47,'Crop Chart'!$A$5:$A$201,'Crop Chart'!$Y$5:$Y$201,,FALSE)</f>
        <v/>
      </c>
      <c r="J47" s="961" t="str">
        <f t="array" ref="J47">XLOOKUP($A47,'Crop Chart'!$A$5:$A$201,'Crop Chart'!$X$5:$X$201,,FALSE)</f>
        <v/>
      </c>
      <c r="K47" s="961" t="str">
        <f t="array" ref="K47">XLOOKUP($A47,'Crop Chart'!$A$5:$A$201,'Crop Chart'!$R$5:$R$201,,FALSE)</f>
        <v/>
      </c>
      <c r="L47" s="961" t="str">
        <f t="array" ref="L47">XLOOKUP($A47,'Crop Chart'!$A$5:$A$201,'Crop Chart'!$S$5:$S$201,,FALSE)</f>
        <v/>
      </c>
      <c r="M47" s="963" t="str">
        <f t="shared" si="1"/>
        <v>#DIV/0!</v>
      </c>
      <c r="N47" s="964" t="str">
        <f t="array" ref="N47">XLOOKUP($A47,'Crop Chart'!$A$5:$A$201,'Crop Chart'!$U$5:$U$201,,FALSE)</f>
        <v/>
      </c>
      <c r="O47" s="964" t="str">
        <f t="array" ref="O47">XLOOKUP($A47,'Crop Chart'!$A$5:$A$201,'Crop Chart'!$V$5:$V$201,,FALSE)</f>
        <v/>
      </c>
      <c r="P47" s="961" t="str">
        <f t="array" ref="P47">XLOOKUP($A47,'Crop Chart'!$A$5:$A$201,'Crop Chart'!$W$5:$W$201,,FALSE)</f>
        <v/>
      </c>
      <c r="Q47" s="961" t="str">
        <f t="array" ref="Q47">XLOOKUP($A47,'Crop Chart'!$A$5:$A$201,'Crop Chart'!$AB$5:$AB$201,,FALSE)</f>
        <v/>
      </c>
    </row>
    <row r="48" ht="15.75" customHeight="1">
      <c r="A48" s="954"/>
      <c r="B48" s="961" t="str">
        <f t="array" ref="B48">XLOOKUP($A48,'Crop Chart'!$A$5:$A$201,'Crop Chart'!$C$5:$C$201,,FALSE)</f>
        <v/>
      </c>
      <c r="C48" s="961" t="str">
        <f t="array" ref="C48">XLOOKUP($A48,'Crop Chart'!$A$5:$A$201,'Crop Chart'!$D$5:$D$201,,FALSE)</f>
        <v/>
      </c>
      <c r="D48" s="961" t="str">
        <f t="array" ref="D48">XLOOKUP($A48,'Crop Chart'!$A$5:$A$201,'Crop Chart'!$E$5:$E$201,,FALSE)</f>
        <v/>
      </c>
      <c r="E48" s="961" t="str">
        <f t="array" ref="E48">XLOOKUP($A48,'Crop Chart'!$A$5:$A$201,'Crop Chart'!$I$5:$I$201,,FALSE)</f>
        <v/>
      </c>
      <c r="F48" s="961" t="str">
        <f t="array" ref="F48">XLOOKUP($A48,'Crop Chart'!$A$5:$A$201,'Crop Chart'!$P$5:$P$201,,FALSE)</f>
        <v/>
      </c>
      <c r="G48" s="961" t="str">
        <f t="array" ref="G48">XLOOKUP($A48,'Crop Chart'!$A$5:$A$201,'Crop Chart'!$Q$5:$Q$201,,FALSE)</f>
        <v/>
      </c>
      <c r="H48" s="962" t="str">
        <f t="array" ref="H48">'Crop Chart'!$H$2*12*B48/D48/F48*XLOOKUP(A48,'Crop Chart'!$A$5:$A$203,'Crop Chart'!$T$5:$T$203,,0)</f>
        <v>#DIV/0!</v>
      </c>
      <c r="I48" s="961" t="str">
        <f t="array" ref="I48">XLOOKUP($A48,'Crop Chart'!$A$5:$A$201,'Crop Chart'!$Y$5:$Y$201,,FALSE)</f>
        <v/>
      </c>
      <c r="J48" s="961" t="str">
        <f t="array" ref="J48">XLOOKUP($A48,'Crop Chart'!$A$5:$A$201,'Crop Chart'!$X$5:$X$201,,FALSE)</f>
        <v/>
      </c>
      <c r="K48" s="961" t="str">
        <f t="array" ref="K48">XLOOKUP($A48,'Crop Chart'!$A$5:$A$201,'Crop Chart'!$R$5:$R$201,,FALSE)</f>
        <v/>
      </c>
      <c r="L48" s="961" t="str">
        <f t="array" ref="L48">XLOOKUP($A48,'Crop Chart'!$A$5:$A$201,'Crop Chart'!$S$5:$S$201,,FALSE)</f>
        <v/>
      </c>
      <c r="M48" s="963" t="str">
        <f t="shared" si="1"/>
        <v>#DIV/0!</v>
      </c>
      <c r="N48" s="964" t="str">
        <f t="array" ref="N48">XLOOKUP($A48,'Crop Chart'!$A$5:$A$201,'Crop Chart'!$U$5:$U$201,,FALSE)</f>
        <v/>
      </c>
      <c r="O48" s="964" t="str">
        <f t="array" ref="O48">XLOOKUP($A48,'Crop Chart'!$A$5:$A$201,'Crop Chart'!$V$5:$V$201,,FALSE)</f>
        <v/>
      </c>
      <c r="P48" s="961" t="str">
        <f t="array" ref="P48">XLOOKUP($A48,'Crop Chart'!$A$5:$A$201,'Crop Chart'!$W$5:$W$201,,FALSE)</f>
        <v/>
      </c>
      <c r="Q48" s="961" t="str">
        <f t="array" ref="Q48">XLOOKUP($A48,'Crop Chart'!$A$5:$A$201,'Crop Chart'!$AB$5:$AB$201,,FALSE)</f>
        <v/>
      </c>
    </row>
    <row r="49" ht="15.75" customHeight="1">
      <c r="A49" s="954"/>
      <c r="B49" s="961" t="str">
        <f t="array" ref="B49">XLOOKUP($A49,'Crop Chart'!$A$5:$A$201,'Crop Chart'!$C$5:$C$201,,FALSE)</f>
        <v/>
      </c>
      <c r="C49" s="961" t="str">
        <f t="array" ref="C49">XLOOKUP($A49,'Crop Chart'!$A$5:$A$201,'Crop Chart'!$D$5:$D$201,,FALSE)</f>
        <v/>
      </c>
      <c r="D49" s="961" t="str">
        <f t="array" ref="D49">XLOOKUP($A49,'Crop Chart'!$A$5:$A$201,'Crop Chart'!$E$5:$E$201,,FALSE)</f>
        <v/>
      </c>
      <c r="E49" s="961" t="str">
        <f t="array" ref="E49">XLOOKUP($A49,'Crop Chart'!$A$5:$A$201,'Crop Chart'!$I$5:$I$201,,FALSE)</f>
        <v/>
      </c>
      <c r="F49" s="961" t="str">
        <f t="array" ref="F49">XLOOKUP($A49,'Crop Chart'!$A$5:$A$201,'Crop Chart'!$P$5:$P$201,,FALSE)</f>
        <v/>
      </c>
      <c r="G49" s="961" t="str">
        <f t="array" ref="G49">XLOOKUP($A49,'Crop Chart'!$A$5:$A$201,'Crop Chart'!$Q$5:$Q$201,,FALSE)</f>
        <v/>
      </c>
      <c r="H49" s="962" t="str">
        <f t="array" ref="H49">'Crop Chart'!$H$2*12*B49/D49/F49*XLOOKUP(A49,'Crop Chart'!$A$5:$A$203,'Crop Chart'!$T$5:$T$203,,0)</f>
        <v>#DIV/0!</v>
      </c>
      <c r="I49" s="961" t="str">
        <f t="array" ref="I49">XLOOKUP($A49,'Crop Chart'!$A$5:$A$201,'Crop Chart'!$Y$5:$Y$201,,FALSE)</f>
        <v/>
      </c>
      <c r="J49" s="961" t="str">
        <f t="array" ref="J49">XLOOKUP($A49,'Crop Chart'!$A$5:$A$201,'Crop Chart'!$X$5:$X$201,,FALSE)</f>
        <v/>
      </c>
      <c r="K49" s="961" t="str">
        <f t="array" ref="K49">XLOOKUP($A49,'Crop Chart'!$A$5:$A$201,'Crop Chart'!$R$5:$R$201,,FALSE)</f>
        <v/>
      </c>
      <c r="L49" s="961" t="str">
        <f t="array" ref="L49">XLOOKUP($A49,'Crop Chart'!$A$5:$A$201,'Crop Chart'!$S$5:$S$201,,FALSE)</f>
        <v/>
      </c>
      <c r="M49" s="963" t="str">
        <f t="shared" si="1"/>
        <v>#DIV/0!</v>
      </c>
      <c r="N49" s="964" t="str">
        <f t="array" ref="N49">XLOOKUP($A49,'Crop Chart'!$A$5:$A$201,'Crop Chart'!$U$5:$U$201,,FALSE)</f>
        <v/>
      </c>
      <c r="O49" s="964" t="str">
        <f t="array" ref="O49">XLOOKUP($A49,'Crop Chart'!$A$5:$A$201,'Crop Chart'!$V$5:$V$201,,FALSE)</f>
        <v/>
      </c>
      <c r="P49" s="961" t="str">
        <f t="array" ref="P49">XLOOKUP($A49,'Crop Chart'!$A$5:$A$201,'Crop Chart'!$W$5:$W$201,,FALSE)</f>
        <v/>
      </c>
      <c r="Q49" s="961" t="str">
        <f t="array" ref="Q49">XLOOKUP($A49,'Crop Chart'!$A$5:$A$201,'Crop Chart'!$AB$5:$AB$201,,FALSE)</f>
        <v/>
      </c>
    </row>
    <row r="50" ht="15.75" customHeight="1">
      <c r="A50" s="954"/>
      <c r="B50" s="961" t="str">
        <f t="array" ref="B50">XLOOKUP($A50,'Crop Chart'!$A$5:$A$201,'Crop Chart'!$C$5:$C$201,,FALSE)</f>
        <v/>
      </c>
      <c r="C50" s="961" t="str">
        <f t="array" ref="C50">XLOOKUP($A50,'Crop Chart'!$A$5:$A$201,'Crop Chart'!$D$5:$D$201,,FALSE)</f>
        <v/>
      </c>
      <c r="D50" s="961" t="str">
        <f t="array" ref="D50">XLOOKUP($A50,'Crop Chart'!$A$5:$A$201,'Crop Chart'!$E$5:$E$201,,FALSE)</f>
        <v/>
      </c>
      <c r="E50" s="961" t="str">
        <f t="array" ref="E50">XLOOKUP($A50,'Crop Chart'!$A$5:$A$201,'Crop Chart'!$I$5:$I$201,,FALSE)</f>
        <v/>
      </c>
      <c r="F50" s="961" t="str">
        <f t="array" ref="F50">XLOOKUP($A50,'Crop Chart'!$A$5:$A$201,'Crop Chart'!$P$5:$P$201,,FALSE)</f>
        <v/>
      </c>
      <c r="G50" s="961" t="str">
        <f t="array" ref="G50">XLOOKUP($A50,'Crop Chart'!$A$5:$A$201,'Crop Chart'!$Q$5:$Q$201,,FALSE)</f>
        <v/>
      </c>
      <c r="H50" s="962" t="str">
        <f t="array" ref="H50">'Crop Chart'!$H$2*12*B50/D50/F50*XLOOKUP(A50,'Crop Chart'!$A$5:$A$203,'Crop Chart'!$T$5:$T$203,,0)</f>
        <v>#DIV/0!</v>
      </c>
      <c r="I50" s="961" t="str">
        <f t="array" ref="I50">XLOOKUP($A50,'Crop Chart'!$A$5:$A$201,'Crop Chart'!$Y$5:$Y$201,,FALSE)</f>
        <v/>
      </c>
      <c r="J50" s="961" t="str">
        <f t="array" ref="J50">XLOOKUP($A50,'Crop Chart'!$A$5:$A$201,'Crop Chart'!$X$5:$X$201,,FALSE)</f>
        <v/>
      </c>
      <c r="K50" s="961" t="str">
        <f t="array" ref="K50">XLOOKUP($A50,'Crop Chart'!$A$5:$A$201,'Crop Chart'!$R$5:$R$201,,FALSE)</f>
        <v/>
      </c>
      <c r="L50" s="961" t="str">
        <f t="array" ref="L50">XLOOKUP($A50,'Crop Chart'!$A$5:$A$201,'Crop Chart'!$S$5:$S$201,,FALSE)</f>
        <v/>
      </c>
      <c r="M50" s="963" t="str">
        <f t="shared" si="1"/>
        <v>#DIV/0!</v>
      </c>
      <c r="N50" s="964" t="str">
        <f t="array" ref="N50">XLOOKUP($A50,'Crop Chart'!$A$5:$A$201,'Crop Chart'!$U$5:$U$201,,FALSE)</f>
        <v/>
      </c>
      <c r="O50" s="964" t="str">
        <f t="array" ref="O50">XLOOKUP($A50,'Crop Chart'!$A$5:$A$201,'Crop Chart'!$V$5:$V$201,,FALSE)</f>
        <v/>
      </c>
      <c r="P50" s="961" t="str">
        <f t="array" ref="P50">XLOOKUP($A50,'Crop Chart'!$A$5:$A$201,'Crop Chart'!$W$5:$W$201,,FALSE)</f>
        <v/>
      </c>
      <c r="Q50" s="961" t="str">
        <f t="array" ref="Q50">XLOOKUP($A50,'Crop Chart'!$A$5:$A$201,'Crop Chart'!$AB$5:$AB$201,,FALSE)</f>
        <v/>
      </c>
    </row>
    <row r="51" ht="15.75" customHeight="1">
      <c r="A51" s="954"/>
      <c r="B51" s="961" t="str">
        <f t="array" ref="B51">XLOOKUP($A51,'Crop Chart'!$A$5:$A$201,'Crop Chart'!$C$5:$C$201,,FALSE)</f>
        <v/>
      </c>
      <c r="C51" s="961" t="str">
        <f t="array" ref="C51">XLOOKUP($A51,'Crop Chart'!$A$5:$A$201,'Crop Chart'!$D$5:$D$201,,FALSE)</f>
        <v/>
      </c>
      <c r="D51" s="961" t="str">
        <f t="array" ref="D51">XLOOKUP($A51,'Crop Chart'!$A$5:$A$201,'Crop Chart'!$E$5:$E$201,,FALSE)</f>
        <v/>
      </c>
      <c r="E51" s="961" t="str">
        <f t="array" ref="E51">XLOOKUP($A51,'Crop Chart'!$A$5:$A$201,'Crop Chart'!$I$5:$I$201,,FALSE)</f>
        <v/>
      </c>
      <c r="F51" s="961" t="str">
        <f t="array" ref="F51">XLOOKUP($A51,'Crop Chart'!$A$5:$A$201,'Crop Chart'!$P$5:$P$201,,FALSE)</f>
        <v/>
      </c>
      <c r="G51" s="961" t="str">
        <f t="array" ref="G51">XLOOKUP($A51,'Crop Chart'!$A$5:$A$201,'Crop Chart'!$Q$5:$Q$201,,FALSE)</f>
        <v/>
      </c>
      <c r="H51" s="962" t="str">
        <f t="array" ref="H51">'Crop Chart'!$H$2*12*B51/D51/F51*XLOOKUP(A51,'Crop Chart'!$A$5:$A$203,'Crop Chart'!$T$5:$T$203,,0)</f>
        <v>#DIV/0!</v>
      </c>
      <c r="I51" s="961" t="str">
        <f t="array" ref="I51">XLOOKUP($A51,'Crop Chart'!$A$5:$A$201,'Crop Chart'!$Y$5:$Y$201,,FALSE)</f>
        <v/>
      </c>
      <c r="J51" s="961" t="str">
        <f t="array" ref="J51">XLOOKUP($A51,'Crop Chart'!$A$5:$A$201,'Crop Chart'!$X$5:$X$201,,FALSE)</f>
        <v/>
      </c>
      <c r="K51" s="961" t="str">
        <f t="array" ref="K51">XLOOKUP($A51,'Crop Chart'!$A$5:$A$201,'Crop Chart'!$R$5:$R$201,,FALSE)</f>
        <v/>
      </c>
      <c r="L51" s="961" t="str">
        <f t="array" ref="L51">XLOOKUP($A51,'Crop Chart'!$A$5:$A$201,'Crop Chart'!$S$5:$S$201,,FALSE)</f>
        <v/>
      </c>
      <c r="M51" s="963" t="str">
        <f t="shared" si="1"/>
        <v>#DIV/0!</v>
      </c>
      <c r="N51" s="964" t="str">
        <f t="array" ref="N51">XLOOKUP($A51,'Crop Chart'!$A$5:$A$201,'Crop Chart'!$U$5:$U$201,,FALSE)</f>
        <v/>
      </c>
      <c r="O51" s="964" t="str">
        <f t="array" ref="O51">XLOOKUP($A51,'Crop Chart'!$A$5:$A$201,'Crop Chart'!$V$5:$V$201,,FALSE)</f>
        <v/>
      </c>
      <c r="P51" s="961" t="str">
        <f t="array" ref="P51">XLOOKUP($A51,'Crop Chart'!$A$5:$A$201,'Crop Chart'!$W$5:$W$201,,FALSE)</f>
        <v/>
      </c>
      <c r="Q51" s="961" t="str">
        <f t="array" ref="Q51">XLOOKUP($A51,'Crop Chart'!$A$5:$A$201,'Crop Chart'!$AB$5:$AB$201,,FALSE)</f>
        <v/>
      </c>
    </row>
    <row r="52" ht="15.75" customHeight="1">
      <c r="A52" s="954"/>
      <c r="B52" s="961" t="str">
        <f t="array" ref="B52">XLOOKUP($A52,'Crop Chart'!$A$5:$A$201,'Crop Chart'!$C$5:$C$201,,FALSE)</f>
        <v/>
      </c>
      <c r="C52" s="961" t="str">
        <f t="array" ref="C52">XLOOKUP($A52,'Crop Chart'!$A$5:$A$201,'Crop Chart'!$D$5:$D$201,,FALSE)</f>
        <v/>
      </c>
      <c r="D52" s="961" t="str">
        <f t="array" ref="D52">XLOOKUP($A52,'Crop Chart'!$A$5:$A$201,'Crop Chart'!$E$5:$E$201,,FALSE)</f>
        <v/>
      </c>
      <c r="E52" s="961" t="str">
        <f t="array" ref="E52">XLOOKUP($A52,'Crop Chart'!$A$5:$A$201,'Crop Chart'!$I$5:$I$201,,FALSE)</f>
        <v/>
      </c>
      <c r="F52" s="961" t="str">
        <f t="array" ref="F52">XLOOKUP($A52,'Crop Chart'!$A$5:$A$201,'Crop Chart'!$P$5:$P$201,,FALSE)</f>
        <v/>
      </c>
      <c r="G52" s="961" t="str">
        <f t="array" ref="G52">XLOOKUP($A52,'Crop Chart'!$A$5:$A$201,'Crop Chart'!$Q$5:$Q$201,,FALSE)</f>
        <v/>
      </c>
      <c r="H52" s="962" t="str">
        <f t="array" ref="H52">'Crop Chart'!$H$2*12*B52/D52/F52*XLOOKUP(A52,'Crop Chart'!$A$5:$A$203,'Crop Chart'!$T$5:$T$203,,0)</f>
        <v>#DIV/0!</v>
      </c>
      <c r="I52" s="961" t="str">
        <f t="array" ref="I52">XLOOKUP($A52,'Crop Chart'!$A$5:$A$201,'Crop Chart'!$Y$5:$Y$201,,FALSE)</f>
        <v/>
      </c>
      <c r="J52" s="961" t="str">
        <f t="array" ref="J52">XLOOKUP($A52,'Crop Chart'!$A$5:$A$201,'Crop Chart'!$X$5:$X$201,,FALSE)</f>
        <v/>
      </c>
      <c r="K52" s="961" t="str">
        <f t="array" ref="K52">XLOOKUP($A52,'Crop Chart'!$A$5:$A$201,'Crop Chart'!$R$5:$R$201,,FALSE)</f>
        <v/>
      </c>
      <c r="L52" s="961" t="str">
        <f t="array" ref="L52">XLOOKUP($A52,'Crop Chart'!$A$5:$A$201,'Crop Chart'!$S$5:$S$201,,FALSE)</f>
        <v/>
      </c>
      <c r="M52" s="963" t="str">
        <f t="shared" si="1"/>
        <v>#DIV/0!</v>
      </c>
      <c r="N52" s="964" t="str">
        <f t="array" ref="N52">XLOOKUP($A52,'Crop Chart'!$A$5:$A$201,'Crop Chart'!$U$5:$U$201,,FALSE)</f>
        <v/>
      </c>
      <c r="O52" s="964" t="str">
        <f t="array" ref="O52">XLOOKUP($A52,'Crop Chart'!$A$5:$A$201,'Crop Chart'!$V$5:$V$201,,FALSE)</f>
        <v/>
      </c>
      <c r="P52" s="961" t="str">
        <f t="array" ref="P52">XLOOKUP($A52,'Crop Chart'!$A$5:$A$201,'Crop Chart'!$W$5:$W$201,,FALSE)</f>
        <v/>
      </c>
      <c r="Q52" s="961" t="str">
        <f t="array" ref="Q52">XLOOKUP($A52,'Crop Chart'!$A$5:$A$201,'Crop Chart'!$AB$5:$AB$201,,FALSE)</f>
        <v/>
      </c>
    </row>
    <row r="53" ht="15.75" customHeight="1">
      <c r="A53" s="954"/>
      <c r="B53" s="961" t="str">
        <f t="array" ref="B53">XLOOKUP($A53,'Crop Chart'!$A$5:$A$201,'Crop Chart'!$C$5:$C$201,,FALSE)</f>
        <v/>
      </c>
      <c r="C53" s="961" t="str">
        <f t="array" ref="C53">XLOOKUP($A53,'Crop Chart'!$A$5:$A$201,'Crop Chart'!$D$5:$D$201,,FALSE)</f>
        <v/>
      </c>
      <c r="D53" s="961" t="str">
        <f t="array" ref="D53">XLOOKUP($A53,'Crop Chart'!$A$5:$A$201,'Crop Chart'!$E$5:$E$201,,FALSE)</f>
        <v/>
      </c>
      <c r="E53" s="961" t="str">
        <f t="array" ref="E53">XLOOKUP($A53,'Crop Chart'!$A$5:$A$201,'Crop Chart'!$I$5:$I$201,,FALSE)</f>
        <v/>
      </c>
      <c r="F53" s="961" t="str">
        <f t="array" ref="F53">XLOOKUP($A53,'Crop Chart'!$A$5:$A$201,'Crop Chart'!$P$5:$P$201,,FALSE)</f>
        <v/>
      </c>
      <c r="G53" s="961" t="str">
        <f t="array" ref="G53">XLOOKUP($A53,'Crop Chart'!$A$5:$A$201,'Crop Chart'!$Q$5:$Q$201,,FALSE)</f>
        <v/>
      </c>
      <c r="H53" s="962" t="str">
        <f t="array" ref="H53">'Crop Chart'!$H$2*12*B53/D53/F53*XLOOKUP(A53,'Crop Chart'!$A$5:$A$203,'Crop Chart'!$T$5:$T$203,,0)</f>
        <v>#DIV/0!</v>
      </c>
      <c r="I53" s="961" t="str">
        <f t="array" ref="I53">XLOOKUP($A53,'Crop Chart'!$A$5:$A$201,'Crop Chart'!$Y$5:$Y$201,,FALSE)</f>
        <v/>
      </c>
      <c r="J53" s="961" t="str">
        <f t="array" ref="J53">XLOOKUP($A53,'Crop Chart'!$A$5:$A$201,'Crop Chart'!$X$5:$X$201,,FALSE)</f>
        <v/>
      </c>
      <c r="K53" s="961" t="str">
        <f t="array" ref="K53">XLOOKUP($A53,'Crop Chart'!$A$5:$A$201,'Crop Chart'!$R$5:$R$201,,FALSE)</f>
        <v/>
      </c>
      <c r="L53" s="961" t="str">
        <f t="array" ref="L53">XLOOKUP($A53,'Crop Chart'!$A$5:$A$201,'Crop Chart'!$S$5:$S$201,,FALSE)</f>
        <v/>
      </c>
      <c r="M53" s="963" t="str">
        <f t="shared" si="1"/>
        <v>#DIV/0!</v>
      </c>
      <c r="N53" s="964" t="str">
        <f t="array" ref="N53">XLOOKUP($A53,'Crop Chart'!$A$5:$A$201,'Crop Chart'!$U$5:$U$201,,FALSE)</f>
        <v/>
      </c>
      <c r="O53" s="964" t="str">
        <f t="array" ref="O53">XLOOKUP($A53,'Crop Chart'!$A$5:$A$201,'Crop Chart'!$V$5:$V$201,,FALSE)</f>
        <v/>
      </c>
      <c r="P53" s="961" t="str">
        <f t="array" ref="P53">XLOOKUP($A53,'Crop Chart'!$A$5:$A$201,'Crop Chart'!$W$5:$W$201,,FALSE)</f>
        <v/>
      </c>
      <c r="Q53" s="961" t="str">
        <f t="array" ref="Q53">XLOOKUP($A53,'Crop Chart'!$A$5:$A$201,'Crop Chart'!$AB$5:$AB$201,,FALSE)</f>
        <v/>
      </c>
    </row>
    <row r="54" ht="15.75" customHeight="1">
      <c r="A54" s="954"/>
      <c r="B54" s="961" t="str">
        <f t="array" ref="B54">XLOOKUP($A54,'Crop Chart'!$A$5:$A$201,'Crop Chart'!$C$5:$C$201,,FALSE)</f>
        <v/>
      </c>
      <c r="C54" s="961" t="str">
        <f t="array" ref="C54">XLOOKUP($A54,'Crop Chart'!$A$5:$A$201,'Crop Chart'!$D$5:$D$201,,FALSE)</f>
        <v/>
      </c>
      <c r="D54" s="961" t="str">
        <f t="array" ref="D54">XLOOKUP($A54,'Crop Chart'!$A$5:$A$201,'Crop Chart'!$E$5:$E$201,,FALSE)</f>
        <v/>
      </c>
      <c r="E54" s="961" t="str">
        <f t="array" ref="E54">XLOOKUP($A54,'Crop Chart'!$A$5:$A$201,'Crop Chart'!$I$5:$I$201,,FALSE)</f>
        <v/>
      </c>
      <c r="F54" s="961" t="str">
        <f t="array" ref="F54">XLOOKUP($A54,'Crop Chart'!$A$5:$A$201,'Crop Chart'!$P$5:$P$201,,FALSE)</f>
        <v/>
      </c>
      <c r="G54" s="961" t="str">
        <f t="array" ref="G54">XLOOKUP($A54,'Crop Chart'!$A$5:$A$201,'Crop Chart'!$Q$5:$Q$201,,FALSE)</f>
        <v/>
      </c>
      <c r="H54" s="962" t="str">
        <f t="array" ref="H54">'Crop Chart'!$H$2*12*B54/D54/F54*XLOOKUP(A54,'Crop Chart'!$A$5:$A$203,'Crop Chart'!$T$5:$T$203,,0)</f>
        <v>#DIV/0!</v>
      </c>
      <c r="I54" s="961" t="str">
        <f t="array" ref="I54">XLOOKUP($A54,'Crop Chart'!$A$5:$A$201,'Crop Chart'!$Y$5:$Y$201,,FALSE)</f>
        <v/>
      </c>
      <c r="J54" s="961" t="str">
        <f t="array" ref="J54">XLOOKUP($A54,'Crop Chart'!$A$5:$A$201,'Crop Chart'!$X$5:$X$201,,FALSE)</f>
        <v/>
      </c>
      <c r="K54" s="961" t="str">
        <f t="array" ref="K54">XLOOKUP($A54,'Crop Chart'!$A$5:$A$201,'Crop Chart'!$R$5:$R$201,,FALSE)</f>
        <v/>
      </c>
      <c r="L54" s="961" t="str">
        <f t="array" ref="L54">XLOOKUP($A54,'Crop Chart'!$A$5:$A$201,'Crop Chart'!$S$5:$S$201,,FALSE)</f>
        <v/>
      </c>
      <c r="M54" s="963" t="str">
        <f t="shared" si="1"/>
        <v>#DIV/0!</v>
      </c>
      <c r="N54" s="964" t="str">
        <f t="array" ref="N54">XLOOKUP($A54,'Crop Chart'!$A$5:$A$201,'Crop Chart'!$U$5:$U$201,,FALSE)</f>
        <v/>
      </c>
      <c r="O54" s="964" t="str">
        <f t="array" ref="O54">XLOOKUP($A54,'Crop Chart'!$A$5:$A$201,'Crop Chart'!$V$5:$V$201,,FALSE)</f>
        <v/>
      </c>
      <c r="P54" s="961" t="str">
        <f t="array" ref="P54">XLOOKUP($A54,'Crop Chart'!$A$5:$A$201,'Crop Chart'!$W$5:$W$201,,FALSE)</f>
        <v/>
      </c>
      <c r="Q54" s="961" t="str">
        <f t="array" ref="Q54">XLOOKUP($A54,'Crop Chart'!$A$5:$A$201,'Crop Chart'!$AB$5:$AB$201,,FALSE)</f>
        <v/>
      </c>
    </row>
    <row r="55" ht="15.75" customHeight="1">
      <c r="A55" s="954"/>
      <c r="B55" s="961" t="str">
        <f t="array" ref="B55">XLOOKUP($A55,'Crop Chart'!$A$5:$A$201,'Crop Chart'!$C$5:$C$201,,FALSE)</f>
        <v/>
      </c>
      <c r="C55" s="961" t="str">
        <f t="array" ref="C55">XLOOKUP($A55,'Crop Chart'!$A$5:$A$201,'Crop Chart'!$D$5:$D$201,,FALSE)</f>
        <v/>
      </c>
      <c r="D55" s="961" t="str">
        <f t="array" ref="D55">XLOOKUP($A55,'Crop Chart'!$A$5:$A$201,'Crop Chart'!$E$5:$E$201,,FALSE)</f>
        <v/>
      </c>
      <c r="E55" s="961" t="str">
        <f t="array" ref="E55">XLOOKUP($A55,'Crop Chart'!$A$5:$A$201,'Crop Chart'!$I$5:$I$201,,FALSE)</f>
        <v/>
      </c>
      <c r="F55" s="961" t="str">
        <f t="array" ref="F55">XLOOKUP($A55,'Crop Chart'!$A$5:$A$201,'Crop Chart'!$P$5:$P$201,,FALSE)</f>
        <v/>
      </c>
      <c r="G55" s="961" t="str">
        <f t="array" ref="G55">XLOOKUP($A55,'Crop Chart'!$A$5:$A$201,'Crop Chart'!$Q$5:$Q$201,,FALSE)</f>
        <v/>
      </c>
      <c r="H55" s="962" t="str">
        <f t="array" ref="H55">'Crop Chart'!$H$2*12*B55/D55/F55*XLOOKUP(A55,'Crop Chart'!$A$5:$A$203,'Crop Chart'!$T$5:$T$203,,0)</f>
        <v>#DIV/0!</v>
      </c>
      <c r="I55" s="961" t="str">
        <f t="array" ref="I55">XLOOKUP($A55,'Crop Chart'!$A$5:$A$201,'Crop Chart'!$Y$5:$Y$201,,FALSE)</f>
        <v/>
      </c>
      <c r="J55" s="961" t="str">
        <f t="array" ref="J55">XLOOKUP($A55,'Crop Chart'!$A$5:$A$201,'Crop Chart'!$X$5:$X$201,,FALSE)</f>
        <v/>
      </c>
      <c r="K55" s="961" t="str">
        <f t="array" ref="K55">XLOOKUP($A55,'Crop Chart'!$A$5:$A$201,'Crop Chart'!$R$5:$R$201,,FALSE)</f>
        <v/>
      </c>
      <c r="L55" s="961" t="str">
        <f t="array" ref="L55">XLOOKUP($A55,'Crop Chart'!$A$5:$A$201,'Crop Chart'!$S$5:$S$201,,FALSE)</f>
        <v/>
      </c>
      <c r="M55" s="963" t="str">
        <f t="shared" si="1"/>
        <v>#DIV/0!</v>
      </c>
      <c r="N55" s="964" t="str">
        <f t="array" ref="N55">XLOOKUP($A55,'Crop Chart'!$A$5:$A$201,'Crop Chart'!$U$5:$U$201,,FALSE)</f>
        <v/>
      </c>
      <c r="O55" s="964" t="str">
        <f t="array" ref="O55">XLOOKUP($A55,'Crop Chart'!$A$5:$A$201,'Crop Chart'!$V$5:$V$201,,FALSE)</f>
        <v/>
      </c>
      <c r="P55" s="961" t="str">
        <f t="array" ref="P55">XLOOKUP($A55,'Crop Chart'!$A$5:$A$201,'Crop Chart'!$W$5:$W$201,,FALSE)</f>
        <v/>
      </c>
      <c r="Q55" s="961" t="str">
        <f t="array" ref="Q55">XLOOKUP($A55,'Crop Chart'!$A$5:$A$201,'Crop Chart'!$AB$5:$AB$201,,FALSE)</f>
        <v/>
      </c>
    </row>
    <row r="56" ht="15.75" customHeight="1">
      <c r="A56" s="954"/>
      <c r="B56" s="961" t="str">
        <f t="array" ref="B56">XLOOKUP($A56,'Crop Chart'!$A$5:$A$201,'Crop Chart'!$C$5:$C$201,,FALSE)</f>
        <v/>
      </c>
      <c r="C56" s="961" t="str">
        <f t="array" ref="C56">XLOOKUP($A56,'Crop Chart'!$A$5:$A$201,'Crop Chart'!$D$5:$D$201,,FALSE)</f>
        <v/>
      </c>
      <c r="D56" s="961" t="str">
        <f t="array" ref="D56">XLOOKUP($A56,'Crop Chart'!$A$5:$A$201,'Crop Chart'!$E$5:$E$201,,FALSE)</f>
        <v/>
      </c>
      <c r="E56" s="961" t="str">
        <f t="array" ref="E56">XLOOKUP($A56,'Crop Chart'!$A$5:$A$201,'Crop Chart'!$I$5:$I$201,,FALSE)</f>
        <v/>
      </c>
      <c r="F56" s="961" t="str">
        <f t="array" ref="F56">XLOOKUP($A56,'Crop Chart'!$A$5:$A$201,'Crop Chart'!$P$5:$P$201,,FALSE)</f>
        <v/>
      </c>
      <c r="G56" s="961" t="str">
        <f t="array" ref="G56">XLOOKUP($A56,'Crop Chart'!$A$5:$A$201,'Crop Chart'!$Q$5:$Q$201,,FALSE)</f>
        <v/>
      </c>
      <c r="H56" s="962" t="str">
        <f t="array" ref="H56">'Crop Chart'!$H$2*12*B56/D56/F56*XLOOKUP(A56,'Crop Chart'!$A$5:$A$203,'Crop Chart'!$T$5:$T$203,,0)</f>
        <v>#DIV/0!</v>
      </c>
      <c r="I56" s="961" t="str">
        <f t="array" ref="I56">XLOOKUP($A56,'Crop Chart'!$A$5:$A$201,'Crop Chart'!$Y$5:$Y$201,,FALSE)</f>
        <v/>
      </c>
      <c r="J56" s="961" t="str">
        <f t="array" ref="J56">XLOOKUP($A56,'Crop Chart'!$A$5:$A$201,'Crop Chart'!$X$5:$X$201,,FALSE)</f>
        <v/>
      </c>
      <c r="K56" s="961" t="str">
        <f t="array" ref="K56">XLOOKUP($A56,'Crop Chart'!$A$5:$A$201,'Crop Chart'!$R$5:$R$201,,FALSE)</f>
        <v/>
      </c>
      <c r="L56" s="961" t="str">
        <f t="array" ref="L56">XLOOKUP($A56,'Crop Chart'!$A$5:$A$201,'Crop Chart'!$S$5:$S$201,,FALSE)</f>
        <v/>
      </c>
      <c r="M56" s="963" t="str">
        <f t="shared" si="1"/>
        <v>#DIV/0!</v>
      </c>
      <c r="N56" s="964" t="str">
        <f t="array" ref="N56">XLOOKUP($A56,'Crop Chart'!$A$5:$A$201,'Crop Chart'!$U$5:$U$201,,FALSE)</f>
        <v/>
      </c>
      <c r="O56" s="964" t="str">
        <f t="array" ref="O56">XLOOKUP($A56,'Crop Chart'!$A$5:$A$201,'Crop Chart'!$V$5:$V$201,,FALSE)</f>
        <v/>
      </c>
      <c r="P56" s="961" t="str">
        <f t="array" ref="P56">XLOOKUP($A56,'Crop Chart'!$A$5:$A$201,'Crop Chart'!$W$5:$W$201,,FALSE)</f>
        <v/>
      </c>
      <c r="Q56" s="961" t="str">
        <f t="array" ref="Q56">XLOOKUP($A56,'Crop Chart'!$A$5:$A$201,'Crop Chart'!$AB$5:$AB$201,,FALSE)</f>
        <v/>
      </c>
    </row>
    <row r="57" ht="15.75" customHeight="1">
      <c r="A57" s="954"/>
      <c r="B57" s="961" t="str">
        <f t="array" ref="B57">XLOOKUP($A57,'Crop Chart'!$A$5:$A$201,'Crop Chart'!$C$5:$C$201,,FALSE)</f>
        <v/>
      </c>
      <c r="C57" s="961" t="str">
        <f t="array" ref="C57">XLOOKUP($A57,'Crop Chart'!$A$5:$A$201,'Crop Chart'!$D$5:$D$201,,FALSE)</f>
        <v/>
      </c>
      <c r="D57" s="961" t="str">
        <f t="array" ref="D57">XLOOKUP($A57,'Crop Chart'!$A$5:$A$201,'Crop Chart'!$E$5:$E$201,,FALSE)</f>
        <v/>
      </c>
      <c r="E57" s="961" t="str">
        <f t="array" ref="E57">XLOOKUP($A57,'Crop Chart'!$A$5:$A$201,'Crop Chart'!$I$5:$I$201,,FALSE)</f>
        <v/>
      </c>
      <c r="F57" s="961" t="str">
        <f t="array" ref="F57">XLOOKUP($A57,'Crop Chart'!$A$5:$A$201,'Crop Chart'!$P$5:$P$201,,FALSE)</f>
        <v/>
      </c>
      <c r="G57" s="961" t="str">
        <f t="array" ref="G57">XLOOKUP($A57,'Crop Chart'!$A$5:$A$201,'Crop Chart'!$Q$5:$Q$201,,FALSE)</f>
        <v/>
      </c>
      <c r="H57" s="962" t="str">
        <f t="array" ref="H57">'Crop Chart'!$H$2*12*B57/D57/F57*XLOOKUP(A57,'Crop Chart'!$A$5:$A$203,'Crop Chart'!$T$5:$T$203,,0)</f>
        <v>#DIV/0!</v>
      </c>
      <c r="I57" s="961" t="str">
        <f t="array" ref="I57">XLOOKUP($A57,'Crop Chart'!$A$5:$A$201,'Crop Chart'!$Y$5:$Y$201,,FALSE)</f>
        <v/>
      </c>
      <c r="J57" s="961" t="str">
        <f t="array" ref="J57">XLOOKUP($A57,'Crop Chart'!$A$5:$A$201,'Crop Chart'!$X$5:$X$201,,FALSE)</f>
        <v/>
      </c>
      <c r="K57" s="961" t="str">
        <f t="array" ref="K57">XLOOKUP($A57,'Crop Chart'!$A$5:$A$201,'Crop Chart'!$R$5:$R$201,,FALSE)</f>
        <v/>
      </c>
      <c r="L57" s="961" t="str">
        <f t="array" ref="L57">XLOOKUP($A57,'Crop Chart'!$A$5:$A$201,'Crop Chart'!$S$5:$S$201,,FALSE)</f>
        <v/>
      </c>
      <c r="M57" s="963" t="str">
        <f t="shared" si="1"/>
        <v>#DIV/0!</v>
      </c>
      <c r="N57" s="964" t="str">
        <f t="array" ref="N57">XLOOKUP($A57,'Crop Chart'!$A$5:$A$201,'Crop Chart'!$U$5:$U$201,,FALSE)</f>
        <v/>
      </c>
      <c r="O57" s="964" t="str">
        <f t="array" ref="O57">XLOOKUP($A57,'Crop Chart'!$A$5:$A$201,'Crop Chart'!$V$5:$V$201,,FALSE)</f>
        <v/>
      </c>
      <c r="P57" s="961" t="str">
        <f t="array" ref="P57">XLOOKUP($A57,'Crop Chart'!$A$5:$A$201,'Crop Chart'!$W$5:$W$201,,FALSE)</f>
        <v/>
      </c>
      <c r="Q57" s="961" t="str">
        <f t="array" ref="Q57">XLOOKUP($A57,'Crop Chart'!$A$5:$A$201,'Crop Chart'!$AB$5:$AB$201,,FALSE)</f>
        <v/>
      </c>
    </row>
    <row r="58" ht="15.75" customHeight="1">
      <c r="A58" s="954"/>
      <c r="B58" s="961" t="str">
        <f t="array" ref="B58">XLOOKUP($A58,'Crop Chart'!$A$5:$A$201,'Crop Chart'!$C$5:$C$201,,FALSE)</f>
        <v/>
      </c>
      <c r="C58" s="961" t="str">
        <f t="array" ref="C58">XLOOKUP($A58,'Crop Chart'!$A$5:$A$201,'Crop Chart'!$D$5:$D$201,,FALSE)</f>
        <v/>
      </c>
      <c r="D58" s="961" t="str">
        <f t="array" ref="D58">XLOOKUP($A58,'Crop Chart'!$A$5:$A$201,'Crop Chart'!$E$5:$E$201,,FALSE)</f>
        <v/>
      </c>
      <c r="E58" s="961" t="str">
        <f t="array" ref="E58">XLOOKUP($A58,'Crop Chart'!$A$5:$A$201,'Crop Chart'!$I$5:$I$201,,FALSE)</f>
        <v/>
      </c>
      <c r="F58" s="961" t="str">
        <f t="array" ref="F58">XLOOKUP($A58,'Crop Chart'!$A$5:$A$201,'Crop Chart'!$P$5:$P$201,,FALSE)</f>
        <v/>
      </c>
      <c r="G58" s="961" t="str">
        <f t="array" ref="G58">XLOOKUP($A58,'Crop Chart'!$A$5:$A$201,'Crop Chart'!$Q$5:$Q$201,,FALSE)</f>
        <v/>
      </c>
      <c r="H58" s="962" t="str">
        <f t="array" ref="H58">'Crop Chart'!$H$2*12*B58/D58/F58*XLOOKUP(A58,'Crop Chart'!$A$5:$A$203,'Crop Chart'!$T$5:$T$203,,0)</f>
        <v>#DIV/0!</v>
      </c>
      <c r="I58" s="961" t="str">
        <f t="array" ref="I58">XLOOKUP($A58,'Crop Chart'!$A$5:$A$201,'Crop Chart'!$Y$5:$Y$201,,FALSE)</f>
        <v/>
      </c>
      <c r="J58" s="961" t="str">
        <f t="array" ref="J58">XLOOKUP($A58,'Crop Chart'!$A$5:$A$201,'Crop Chart'!$X$5:$X$201,,FALSE)</f>
        <v/>
      </c>
      <c r="K58" s="961" t="str">
        <f t="array" ref="K58">XLOOKUP($A58,'Crop Chart'!$A$5:$A$201,'Crop Chart'!$R$5:$R$201,,FALSE)</f>
        <v/>
      </c>
      <c r="L58" s="961" t="str">
        <f t="array" ref="L58">XLOOKUP($A58,'Crop Chart'!$A$5:$A$201,'Crop Chart'!$S$5:$S$201,,FALSE)</f>
        <v/>
      </c>
      <c r="M58" s="963" t="str">
        <f t="shared" si="1"/>
        <v>#DIV/0!</v>
      </c>
      <c r="N58" s="964" t="str">
        <f t="array" ref="N58">XLOOKUP($A58,'Crop Chart'!$A$5:$A$201,'Crop Chart'!$U$5:$U$201,,FALSE)</f>
        <v/>
      </c>
      <c r="O58" s="964" t="str">
        <f t="array" ref="O58">XLOOKUP($A58,'Crop Chart'!$A$5:$A$201,'Crop Chart'!$V$5:$V$201,,FALSE)</f>
        <v/>
      </c>
      <c r="P58" s="961" t="str">
        <f t="array" ref="P58">XLOOKUP($A58,'Crop Chart'!$A$5:$A$201,'Crop Chart'!$W$5:$W$201,,FALSE)</f>
        <v/>
      </c>
      <c r="Q58" s="961" t="str">
        <f t="array" ref="Q58">XLOOKUP($A58,'Crop Chart'!$A$5:$A$201,'Crop Chart'!$AB$5:$AB$201,,FALSE)</f>
        <v/>
      </c>
    </row>
    <row r="59" ht="15.75" customHeight="1">
      <c r="A59" s="954"/>
      <c r="B59" s="961" t="str">
        <f t="array" ref="B59">XLOOKUP($A59,'Crop Chart'!$A$5:$A$201,'Crop Chart'!$C$5:$C$201,,FALSE)</f>
        <v/>
      </c>
      <c r="C59" s="961" t="str">
        <f t="array" ref="C59">XLOOKUP($A59,'Crop Chart'!$A$5:$A$201,'Crop Chart'!$D$5:$D$201,,FALSE)</f>
        <v/>
      </c>
      <c r="D59" s="961" t="str">
        <f t="array" ref="D59">XLOOKUP($A59,'Crop Chart'!$A$5:$A$201,'Crop Chart'!$E$5:$E$201,,FALSE)</f>
        <v/>
      </c>
      <c r="E59" s="961" t="str">
        <f t="array" ref="E59">XLOOKUP($A59,'Crop Chart'!$A$5:$A$201,'Crop Chart'!$I$5:$I$201,,FALSE)</f>
        <v/>
      </c>
      <c r="F59" s="961" t="str">
        <f t="array" ref="F59">XLOOKUP($A59,'Crop Chart'!$A$5:$A$201,'Crop Chart'!$P$5:$P$201,,FALSE)</f>
        <v/>
      </c>
      <c r="G59" s="961" t="str">
        <f t="array" ref="G59">XLOOKUP($A59,'Crop Chart'!$A$5:$A$201,'Crop Chart'!$Q$5:$Q$201,,FALSE)</f>
        <v/>
      </c>
      <c r="H59" s="962" t="str">
        <f t="array" ref="H59">'Crop Chart'!$H$2*12*B59/D59/F59*XLOOKUP(A59,'Crop Chart'!$A$5:$A$203,'Crop Chart'!$T$5:$T$203,,0)</f>
        <v>#DIV/0!</v>
      </c>
      <c r="I59" s="961" t="str">
        <f t="array" ref="I59">XLOOKUP($A59,'Crop Chart'!$A$5:$A$201,'Crop Chart'!$Y$5:$Y$201,,FALSE)</f>
        <v/>
      </c>
      <c r="J59" s="961" t="str">
        <f t="array" ref="J59">XLOOKUP($A59,'Crop Chart'!$A$5:$A$201,'Crop Chart'!$X$5:$X$201,,FALSE)</f>
        <v/>
      </c>
      <c r="K59" s="961" t="str">
        <f t="array" ref="K59">XLOOKUP($A59,'Crop Chart'!$A$5:$A$201,'Crop Chart'!$R$5:$R$201,,FALSE)</f>
        <v/>
      </c>
      <c r="L59" s="961" t="str">
        <f t="array" ref="L59">XLOOKUP($A59,'Crop Chart'!$A$5:$A$201,'Crop Chart'!$S$5:$S$201,,FALSE)</f>
        <v/>
      </c>
      <c r="M59" s="963" t="str">
        <f t="shared" si="1"/>
        <v>#DIV/0!</v>
      </c>
      <c r="N59" s="964" t="str">
        <f t="array" ref="N59">XLOOKUP($A59,'Crop Chart'!$A$5:$A$201,'Crop Chart'!$U$5:$U$201,,FALSE)</f>
        <v/>
      </c>
      <c r="O59" s="964" t="str">
        <f t="array" ref="O59">XLOOKUP($A59,'Crop Chart'!$A$5:$A$201,'Crop Chart'!$V$5:$V$201,,FALSE)</f>
        <v/>
      </c>
      <c r="P59" s="961" t="str">
        <f t="array" ref="P59">XLOOKUP($A59,'Crop Chart'!$A$5:$A$201,'Crop Chart'!$W$5:$W$201,,FALSE)</f>
        <v/>
      </c>
      <c r="Q59" s="961" t="str">
        <f t="array" ref="Q59">XLOOKUP($A59,'Crop Chart'!$A$5:$A$201,'Crop Chart'!$AB$5:$AB$201,,FALSE)</f>
        <v/>
      </c>
    </row>
    <row r="60" ht="15.75" customHeight="1">
      <c r="A60" s="954"/>
      <c r="B60" s="961" t="str">
        <f t="array" ref="B60">XLOOKUP($A60,'Crop Chart'!$A$5:$A$201,'Crop Chart'!$C$5:$C$201,,FALSE)</f>
        <v/>
      </c>
      <c r="C60" s="961" t="str">
        <f t="array" ref="C60">XLOOKUP($A60,'Crop Chart'!$A$5:$A$201,'Crop Chart'!$D$5:$D$201,,FALSE)</f>
        <v/>
      </c>
      <c r="D60" s="961" t="str">
        <f t="array" ref="D60">XLOOKUP($A60,'Crop Chart'!$A$5:$A$201,'Crop Chart'!$E$5:$E$201,,FALSE)</f>
        <v/>
      </c>
      <c r="E60" s="961" t="str">
        <f t="array" ref="E60">XLOOKUP($A60,'Crop Chart'!$A$5:$A$201,'Crop Chart'!$I$5:$I$201,,FALSE)</f>
        <v/>
      </c>
      <c r="F60" s="961" t="str">
        <f t="array" ref="F60">XLOOKUP($A60,'Crop Chart'!$A$5:$A$201,'Crop Chart'!$P$5:$P$201,,FALSE)</f>
        <v/>
      </c>
      <c r="G60" s="961" t="str">
        <f t="array" ref="G60">XLOOKUP($A60,'Crop Chart'!$A$5:$A$201,'Crop Chart'!$Q$5:$Q$201,,FALSE)</f>
        <v/>
      </c>
      <c r="H60" s="962" t="str">
        <f t="array" ref="H60">'Crop Chart'!$H$2*12*B60/D60/F60*XLOOKUP(A60,'Crop Chart'!$A$5:$A$203,'Crop Chart'!$T$5:$T$203,,0)</f>
        <v>#DIV/0!</v>
      </c>
      <c r="I60" s="961" t="str">
        <f t="array" ref="I60">XLOOKUP($A60,'Crop Chart'!$A$5:$A$201,'Crop Chart'!$Y$5:$Y$201,,FALSE)</f>
        <v/>
      </c>
      <c r="J60" s="961" t="str">
        <f t="array" ref="J60">XLOOKUP($A60,'Crop Chart'!$A$5:$A$201,'Crop Chart'!$X$5:$X$201,,FALSE)</f>
        <v/>
      </c>
      <c r="K60" s="961" t="str">
        <f t="array" ref="K60">XLOOKUP($A60,'Crop Chart'!$A$5:$A$201,'Crop Chart'!$R$5:$R$201,,FALSE)</f>
        <v/>
      </c>
      <c r="L60" s="961" t="str">
        <f t="array" ref="L60">XLOOKUP($A60,'Crop Chart'!$A$5:$A$201,'Crop Chart'!$S$5:$S$201,,FALSE)</f>
        <v/>
      </c>
      <c r="M60" s="963" t="str">
        <f t="shared" si="1"/>
        <v>#DIV/0!</v>
      </c>
      <c r="N60" s="964" t="str">
        <f t="array" ref="N60">XLOOKUP($A60,'Crop Chart'!$A$5:$A$201,'Crop Chart'!$U$5:$U$201,,FALSE)</f>
        <v/>
      </c>
      <c r="O60" s="964" t="str">
        <f t="array" ref="O60">XLOOKUP($A60,'Crop Chart'!$A$5:$A$201,'Crop Chart'!$V$5:$V$201,,FALSE)</f>
        <v/>
      </c>
      <c r="P60" s="961" t="str">
        <f t="array" ref="P60">XLOOKUP($A60,'Crop Chart'!$A$5:$A$201,'Crop Chart'!$W$5:$W$201,,FALSE)</f>
        <v/>
      </c>
      <c r="Q60" s="961" t="str">
        <f t="array" ref="Q60">XLOOKUP($A60,'Crop Chart'!$A$5:$A$201,'Crop Chart'!$AB$5:$AB$201,,FALSE)</f>
        <v/>
      </c>
    </row>
    <row r="61" ht="15.75" customHeight="1">
      <c r="A61" s="954"/>
      <c r="B61" s="961" t="str">
        <f t="array" ref="B61">XLOOKUP($A61,'Crop Chart'!$A$5:$A$201,'Crop Chart'!$C$5:$C$201,,FALSE)</f>
        <v/>
      </c>
      <c r="C61" s="961" t="str">
        <f t="array" ref="C61">XLOOKUP($A61,'Crop Chart'!$A$5:$A$201,'Crop Chart'!$D$5:$D$201,,FALSE)</f>
        <v/>
      </c>
      <c r="D61" s="961" t="str">
        <f t="array" ref="D61">XLOOKUP($A61,'Crop Chart'!$A$5:$A$201,'Crop Chart'!$E$5:$E$201,,FALSE)</f>
        <v/>
      </c>
      <c r="E61" s="961" t="str">
        <f t="array" ref="E61">XLOOKUP($A61,'Crop Chart'!$A$5:$A$201,'Crop Chart'!$I$5:$I$201,,FALSE)</f>
        <v/>
      </c>
      <c r="F61" s="961" t="str">
        <f t="array" ref="F61">XLOOKUP($A61,'Crop Chart'!$A$5:$A$201,'Crop Chart'!$P$5:$P$201,,FALSE)</f>
        <v/>
      </c>
      <c r="G61" s="961" t="str">
        <f t="array" ref="G61">XLOOKUP($A61,'Crop Chart'!$A$5:$A$201,'Crop Chart'!$Q$5:$Q$201,,FALSE)</f>
        <v/>
      </c>
      <c r="H61" s="962" t="str">
        <f t="array" ref="H61">'Crop Chart'!$H$2*12*B61/D61/F61*XLOOKUP(A61,'Crop Chart'!$A$5:$A$203,'Crop Chart'!$T$5:$T$203,,0)</f>
        <v>#DIV/0!</v>
      </c>
      <c r="I61" s="961" t="str">
        <f t="array" ref="I61">XLOOKUP($A61,'Crop Chart'!$A$5:$A$201,'Crop Chart'!$Y$5:$Y$201,,FALSE)</f>
        <v/>
      </c>
      <c r="J61" s="961" t="str">
        <f t="array" ref="J61">XLOOKUP($A61,'Crop Chart'!$A$5:$A$201,'Crop Chart'!$X$5:$X$201,,FALSE)</f>
        <v/>
      </c>
      <c r="K61" s="961" t="str">
        <f t="array" ref="K61">XLOOKUP($A61,'Crop Chart'!$A$5:$A$201,'Crop Chart'!$R$5:$R$201,,FALSE)</f>
        <v/>
      </c>
      <c r="L61" s="961" t="str">
        <f t="array" ref="L61">XLOOKUP($A61,'Crop Chart'!$A$5:$A$201,'Crop Chart'!$S$5:$S$201,,FALSE)</f>
        <v/>
      </c>
      <c r="M61" s="963" t="str">
        <f t="shared" si="1"/>
        <v>#DIV/0!</v>
      </c>
      <c r="N61" s="964" t="str">
        <f t="array" ref="N61">XLOOKUP($A61,'Crop Chart'!$A$5:$A$201,'Crop Chart'!$U$5:$U$201,,FALSE)</f>
        <v/>
      </c>
      <c r="O61" s="964" t="str">
        <f t="array" ref="O61">XLOOKUP($A61,'Crop Chart'!$A$5:$A$201,'Crop Chart'!$V$5:$V$201,,FALSE)</f>
        <v/>
      </c>
      <c r="P61" s="961" t="str">
        <f t="array" ref="P61">XLOOKUP($A61,'Crop Chart'!$A$5:$A$201,'Crop Chart'!$W$5:$W$201,,FALSE)</f>
        <v/>
      </c>
      <c r="Q61" s="961" t="str">
        <f t="array" ref="Q61">XLOOKUP($A61,'Crop Chart'!$A$5:$A$201,'Crop Chart'!$AB$5:$AB$201,,FALSE)</f>
        <v/>
      </c>
    </row>
    <row r="62" ht="15.75" customHeight="1">
      <c r="A62" s="954"/>
      <c r="B62" s="961" t="str">
        <f t="array" ref="B62">XLOOKUP($A62,'Crop Chart'!$A$5:$A$201,'Crop Chart'!$C$5:$C$201,,FALSE)</f>
        <v/>
      </c>
      <c r="C62" s="961" t="str">
        <f t="array" ref="C62">XLOOKUP($A62,'Crop Chart'!$A$5:$A$201,'Crop Chart'!$D$5:$D$201,,FALSE)</f>
        <v/>
      </c>
      <c r="D62" s="961" t="str">
        <f t="array" ref="D62">XLOOKUP($A62,'Crop Chart'!$A$5:$A$201,'Crop Chart'!$E$5:$E$201,,FALSE)</f>
        <v/>
      </c>
      <c r="E62" s="961" t="str">
        <f t="array" ref="E62">XLOOKUP($A62,'Crop Chart'!$A$5:$A$201,'Crop Chart'!$I$5:$I$201,,FALSE)</f>
        <v/>
      </c>
      <c r="F62" s="961" t="str">
        <f t="array" ref="F62">XLOOKUP($A62,'Crop Chart'!$A$5:$A$201,'Crop Chart'!$P$5:$P$201,,FALSE)</f>
        <v/>
      </c>
      <c r="G62" s="961" t="str">
        <f t="array" ref="G62">XLOOKUP($A62,'Crop Chart'!$A$5:$A$201,'Crop Chart'!$Q$5:$Q$201,,FALSE)</f>
        <v/>
      </c>
      <c r="H62" s="962" t="str">
        <f t="array" ref="H62">'Crop Chart'!$H$2*12*B62/D62/F62*XLOOKUP(A62,'Crop Chart'!$A$5:$A$203,'Crop Chart'!$T$5:$T$203,,0)</f>
        <v>#DIV/0!</v>
      </c>
      <c r="I62" s="961" t="str">
        <f t="array" ref="I62">XLOOKUP($A62,'Crop Chart'!$A$5:$A$201,'Crop Chart'!$Y$5:$Y$201,,FALSE)</f>
        <v/>
      </c>
      <c r="J62" s="961" t="str">
        <f t="array" ref="J62">XLOOKUP($A62,'Crop Chart'!$A$5:$A$201,'Crop Chart'!$X$5:$X$201,,FALSE)</f>
        <v/>
      </c>
      <c r="K62" s="961" t="str">
        <f t="array" ref="K62">XLOOKUP($A62,'Crop Chart'!$A$5:$A$201,'Crop Chart'!$R$5:$R$201,,FALSE)</f>
        <v/>
      </c>
      <c r="L62" s="961" t="str">
        <f t="array" ref="L62">XLOOKUP($A62,'Crop Chart'!$A$5:$A$201,'Crop Chart'!$S$5:$S$201,,FALSE)</f>
        <v/>
      </c>
      <c r="M62" s="963" t="str">
        <f t="shared" si="1"/>
        <v>#DIV/0!</v>
      </c>
      <c r="N62" s="964" t="str">
        <f t="array" ref="N62">XLOOKUP($A62,'Crop Chart'!$A$5:$A$201,'Crop Chart'!$U$5:$U$201,,FALSE)</f>
        <v/>
      </c>
      <c r="O62" s="964" t="str">
        <f t="array" ref="O62">XLOOKUP($A62,'Crop Chart'!$A$5:$A$201,'Crop Chart'!$V$5:$V$201,,FALSE)</f>
        <v/>
      </c>
      <c r="P62" s="961" t="str">
        <f t="array" ref="P62">XLOOKUP($A62,'Crop Chart'!$A$5:$A$201,'Crop Chart'!$W$5:$W$201,,FALSE)</f>
        <v/>
      </c>
      <c r="Q62" s="961" t="str">
        <f t="array" ref="Q62">XLOOKUP($A62,'Crop Chart'!$A$5:$A$201,'Crop Chart'!$AB$5:$AB$201,,FALSE)</f>
        <v/>
      </c>
    </row>
    <row r="63" ht="15.75" customHeight="1">
      <c r="A63" s="954"/>
      <c r="B63" s="961" t="str">
        <f t="array" ref="B63">XLOOKUP($A63,'Crop Chart'!$A$5:$A$201,'Crop Chart'!$C$5:$C$201,,FALSE)</f>
        <v/>
      </c>
      <c r="C63" s="961" t="str">
        <f t="array" ref="C63">XLOOKUP($A63,'Crop Chart'!$A$5:$A$201,'Crop Chart'!$D$5:$D$201,,FALSE)</f>
        <v/>
      </c>
      <c r="D63" s="961" t="str">
        <f t="array" ref="D63">XLOOKUP($A63,'Crop Chart'!$A$5:$A$201,'Crop Chart'!$E$5:$E$201,,FALSE)</f>
        <v/>
      </c>
      <c r="E63" s="961" t="str">
        <f t="array" ref="E63">XLOOKUP($A63,'Crop Chart'!$A$5:$A$201,'Crop Chart'!$I$5:$I$201,,FALSE)</f>
        <v/>
      </c>
      <c r="F63" s="961" t="str">
        <f t="array" ref="F63">XLOOKUP($A63,'Crop Chart'!$A$5:$A$201,'Crop Chart'!$P$5:$P$201,,FALSE)</f>
        <v/>
      </c>
      <c r="G63" s="961" t="str">
        <f t="array" ref="G63">XLOOKUP($A63,'Crop Chart'!$A$5:$A$201,'Crop Chart'!$Q$5:$Q$201,,FALSE)</f>
        <v/>
      </c>
      <c r="H63" s="962" t="str">
        <f t="array" ref="H63">'Crop Chart'!$H$2*12*B63/D63/F63*XLOOKUP(A63,'Crop Chart'!$A$5:$A$203,'Crop Chart'!$T$5:$T$203,,0)</f>
        <v>#DIV/0!</v>
      </c>
      <c r="I63" s="961" t="str">
        <f t="array" ref="I63">XLOOKUP($A63,'Crop Chart'!$A$5:$A$201,'Crop Chart'!$Y$5:$Y$201,,FALSE)</f>
        <v/>
      </c>
      <c r="J63" s="961" t="str">
        <f t="array" ref="J63">XLOOKUP($A63,'Crop Chart'!$A$5:$A$201,'Crop Chart'!$X$5:$X$201,,FALSE)</f>
        <v/>
      </c>
      <c r="K63" s="961" t="str">
        <f t="array" ref="K63">XLOOKUP($A63,'Crop Chart'!$A$5:$A$201,'Crop Chart'!$R$5:$R$201,,FALSE)</f>
        <v/>
      </c>
      <c r="L63" s="961" t="str">
        <f t="array" ref="L63">XLOOKUP($A63,'Crop Chart'!$A$5:$A$201,'Crop Chart'!$S$5:$S$201,,FALSE)</f>
        <v/>
      </c>
      <c r="M63" s="963" t="str">
        <f t="shared" si="1"/>
        <v>#DIV/0!</v>
      </c>
      <c r="N63" s="964" t="str">
        <f t="array" ref="N63">XLOOKUP($A63,'Crop Chart'!$A$5:$A$201,'Crop Chart'!$U$5:$U$201,,FALSE)</f>
        <v/>
      </c>
      <c r="O63" s="964" t="str">
        <f t="array" ref="O63">XLOOKUP($A63,'Crop Chart'!$A$5:$A$201,'Crop Chart'!$V$5:$V$201,,FALSE)</f>
        <v/>
      </c>
      <c r="P63" s="961" t="str">
        <f t="array" ref="P63">XLOOKUP($A63,'Crop Chart'!$A$5:$A$201,'Crop Chart'!$W$5:$W$201,,FALSE)</f>
        <v/>
      </c>
      <c r="Q63" s="961" t="str">
        <f t="array" ref="Q63">XLOOKUP($A63,'Crop Chart'!$A$5:$A$201,'Crop Chart'!$AB$5:$AB$201,,FALSE)</f>
        <v/>
      </c>
    </row>
    <row r="64" ht="15.75" customHeight="1">
      <c r="A64" s="954"/>
      <c r="B64" s="961" t="str">
        <f t="array" ref="B64">XLOOKUP($A64,'Crop Chart'!$A$5:$A$201,'Crop Chart'!$C$5:$C$201,,FALSE)</f>
        <v/>
      </c>
      <c r="C64" s="961" t="str">
        <f t="array" ref="C64">XLOOKUP($A64,'Crop Chart'!$A$5:$A$201,'Crop Chart'!$D$5:$D$201,,FALSE)</f>
        <v/>
      </c>
      <c r="D64" s="961" t="str">
        <f t="array" ref="D64">XLOOKUP($A64,'Crop Chart'!$A$5:$A$201,'Crop Chart'!$E$5:$E$201,,FALSE)</f>
        <v/>
      </c>
      <c r="E64" s="961" t="str">
        <f t="array" ref="E64">XLOOKUP($A64,'Crop Chart'!$A$5:$A$201,'Crop Chart'!$I$5:$I$201,,FALSE)</f>
        <v/>
      </c>
      <c r="F64" s="961" t="str">
        <f t="array" ref="F64">XLOOKUP($A64,'Crop Chart'!$A$5:$A$201,'Crop Chart'!$P$5:$P$201,,FALSE)</f>
        <v/>
      </c>
      <c r="G64" s="961" t="str">
        <f t="array" ref="G64">XLOOKUP($A64,'Crop Chart'!$A$5:$A$201,'Crop Chart'!$Q$5:$Q$201,,FALSE)</f>
        <v/>
      </c>
      <c r="H64" s="962" t="str">
        <f t="array" ref="H64">'Crop Chart'!$H$2*12*B64/D64/F64*XLOOKUP(A64,'Crop Chart'!$A$5:$A$203,'Crop Chart'!$T$5:$T$203,,0)</f>
        <v>#DIV/0!</v>
      </c>
      <c r="I64" s="961" t="str">
        <f t="array" ref="I64">XLOOKUP($A64,'Crop Chart'!$A$5:$A$201,'Crop Chart'!$Y$5:$Y$201,,FALSE)</f>
        <v/>
      </c>
      <c r="J64" s="961" t="str">
        <f t="array" ref="J64">XLOOKUP($A64,'Crop Chart'!$A$5:$A$201,'Crop Chart'!$X$5:$X$201,,FALSE)</f>
        <v/>
      </c>
      <c r="K64" s="961" t="str">
        <f t="array" ref="K64">XLOOKUP($A64,'Crop Chart'!$A$5:$A$201,'Crop Chart'!$R$5:$R$201,,FALSE)</f>
        <v/>
      </c>
      <c r="L64" s="961" t="str">
        <f t="array" ref="L64">XLOOKUP($A64,'Crop Chart'!$A$5:$A$201,'Crop Chart'!$S$5:$S$201,,FALSE)</f>
        <v/>
      </c>
      <c r="M64" s="963" t="str">
        <f t="shared" si="1"/>
        <v>#DIV/0!</v>
      </c>
      <c r="N64" s="964" t="str">
        <f t="array" ref="N64">XLOOKUP($A64,'Crop Chart'!$A$5:$A$201,'Crop Chart'!$U$5:$U$201,,FALSE)</f>
        <v/>
      </c>
      <c r="O64" s="964" t="str">
        <f t="array" ref="O64">XLOOKUP($A64,'Crop Chart'!$A$5:$A$201,'Crop Chart'!$V$5:$V$201,,FALSE)</f>
        <v/>
      </c>
      <c r="P64" s="961" t="str">
        <f t="array" ref="P64">XLOOKUP($A64,'Crop Chart'!$A$5:$A$201,'Crop Chart'!$W$5:$W$201,,FALSE)</f>
        <v/>
      </c>
      <c r="Q64" s="961" t="str">
        <f t="array" ref="Q64">XLOOKUP($A64,'Crop Chart'!$A$5:$A$201,'Crop Chart'!$AB$5:$AB$201,,FALSE)</f>
        <v/>
      </c>
    </row>
    <row r="65" ht="15.75" customHeight="1">
      <c r="A65" s="954"/>
      <c r="B65" s="961" t="str">
        <f t="array" ref="B65">XLOOKUP($A65,'Crop Chart'!$A$5:$A$201,'Crop Chart'!$C$5:$C$201,,FALSE)</f>
        <v/>
      </c>
      <c r="C65" s="961" t="str">
        <f t="array" ref="C65">XLOOKUP($A65,'Crop Chart'!$A$5:$A$201,'Crop Chart'!$D$5:$D$201,,FALSE)</f>
        <v/>
      </c>
      <c r="D65" s="961" t="str">
        <f t="array" ref="D65">XLOOKUP($A65,'Crop Chart'!$A$5:$A$201,'Crop Chart'!$E$5:$E$201,,FALSE)</f>
        <v/>
      </c>
      <c r="E65" s="961" t="str">
        <f t="array" ref="E65">XLOOKUP($A65,'Crop Chart'!$A$5:$A$201,'Crop Chart'!$I$5:$I$201,,FALSE)</f>
        <v/>
      </c>
      <c r="F65" s="961" t="str">
        <f t="array" ref="F65">XLOOKUP($A65,'Crop Chart'!$A$5:$A$201,'Crop Chart'!$P$5:$P$201,,FALSE)</f>
        <v/>
      </c>
      <c r="G65" s="961" t="str">
        <f t="array" ref="G65">XLOOKUP($A65,'Crop Chart'!$A$5:$A$201,'Crop Chart'!$Q$5:$Q$201,,FALSE)</f>
        <v/>
      </c>
      <c r="H65" s="962" t="str">
        <f t="array" ref="H65">'Crop Chart'!$H$2*12*B65/D65/F65*XLOOKUP(A65,'Crop Chart'!$A$5:$A$203,'Crop Chart'!$T$5:$T$203,,0)</f>
        <v>#DIV/0!</v>
      </c>
      <c r="I65" s="961" t="str">
        <f t="array" ref="I65">XLOOKUP($A65,'Crop Chart'!$A$5:$A$201,'Crop Chart'!$Y$5:$Y$201,,FALSE)</f>
        <v/>
      </c>
      <c r="J65" s="961" t="str">
        <f t="array" ref="J65">XLOOKUP($A65,'Crop Chart'!$A$5:$A$201,'Crop Chart'!$X$5:$X$201,,FALSE)</f>
        <v/>
      </c>
      <c r="K65" s="961" t="str">
        <f t="array" ref="K65">XLOOKUP($A65,'Crop Chart'!$A$5:$A$201,'Crop Chart'!$R$5:$R$201,,FALSE)</f>
        <v/>
      </c>
      <c r="L65" s="961" t="str">
        <f t="array" ref="L65">XLOOKUP($A65,'Crop Chart'!$A$5:$A$201,'Crop Chart'!$S$5:$S$201,,FALSE)</f>
        <v/>
      </c>
      <c r="M65" s="963" t="str">
        <f t="shared" si="1"/>
        <v>#DIV/0!</v>
      </c>
      <c r="N65" s="964" t="str">
        <f t="array" ref="N65">XLOOKUP($A65,'Crop Chart'!$A$5:$A$201,'Crop Chart'!$U$5:$U$201,,FALSE)</f>
        <v/>
      </c>
      <c r="O65" s="964" t="str">
        <f t="array" ref="O65">XLOOKUP($A65,'Crop Chart'!$A$5:$A$201,'Crop Chart'!$V$5:$V$201,,FALSE)</f>
        <v/>
      </c>
      <c r="P65" s="961" t="str">
        <f t="array" ref="P65">XLOOKUP($A65,'Crop Chart'!$A$5:$A$201,'Crop Chart'!$W$5:$W$201,,FALSE)</f>
        <v/>
      </c>
      <c r="Q65" s="961" t="str">
        <f t="array" ref="Q65">XLOOKUP($A65,'Crop Chart'!$A$5:$A$201,'Crop Chart'!$AB$5:$AB$201,,FALSE)</f>
        <v/>
      </c>
    </row>
    <row r="66" ht="15.75" customHeight="1">
      <c r="A66" s="954"/>
      <c r="B66" s="961" t="str">
        <f t="array" ref="B66">XLOOKUP($A66,'Crop Chart'!$A$5:$A$201,'Crop Chart'!$C$5:$C$201,,FALSE)</f>
        <v/>
      </c>
      <c r="C66" s="961" t="str">
        <f t="array" ref="C66">XLOOKUP($A66,'Crop Chart'!$A$5:$A$201,'Crop Chart'!$D$5:$D$201,,FALSE)</f>
        <v/>
      </c>
      <c r="D66" s="961" t="str">
        <f t="array" ref="D66">XLOOKUP($A66,'Crop Chart'!$A$5:$A$201,'Crop Chart'!$E$5:$E$201,,FALSE)</f>
        <v/>
      </c>
      <c r="E66" s="961" t="str">
        <f t="array" ref="E66">XLOOKUP($A66,'Crop Chart'!$A$5:$A$201,'Crop Chart'!$I$5:$I$201,,FALSE)</f>
        <v/>
      </c>
      <c r="F66" s="961" t="str">
        <f t="array" ref="F66">XLOOKUP($A66,'Crop Chart'!$A$5:$A$201,'Crop Chart'!$P$5:$P$201,,FALSE)</f>
        <v/>
      </c>
      <c r="G66" s="961" t="str">
        <f t="array" ref="G66">XLOOKUP($A66,'Crop Chart'!$A$5:$A$201,'Crop Chart'!$Q$5:$Q$201,,FALSE)</f>
        <v/>
      </c>
      <c r="H66" s="962" t="str">
        <f t="array" ref="H66">'Crop Chart'!$H$2*12*B66/D66/F66*XLOOKUP(A66,'Crop Chart'!$A$5:$A$203,'Crop Chart'!$T$5:$T$203,,0)</f>
        <v>#DIV/0!</v>
      </c>
      <c r="I66" s="961" t="str">
        <f t="array" ref="I66">XLOOKUP($A66,'Crop Chart'!$A$5:$A$201,'Crop Chart'!$Y$5:$Y$201,,FALSE)</f>
        <v/>
      </c>
      <c r="J66" s="961" t="str">
        <f t="array" ref="J66">XLOOKUP($A66,'Crop Chart'!$A$5:$A$201,'Crop Chart'!$X$5:$X$201,,FALSE)</f>
        <v/>
      </c>
      <c r="K66" s="961" t="str">
        <f t="array" ref="K66">XLOOKUP($A66,'Crop Chart'!$A$5:$A$201,'Crop Chart'!$R$5:$R$201,,FALSE)</f>
        <v/>
      </c>
      <c r="L66" s="961" t="str">
        <f t="array" ref="L66">XLOOKUP($A66,'Crop Chart'!$A$5:$A$201,'Crop Chart'!$S$5:$S$201,,FALSE)</f>
        <v/>
      </c>
      <c r="M66" s="963" t="str">
        <f t="shared" si="1"/>
        <v>#DIV/0!</v>
      </c>
      <c r="N66" s="964" t="str">
        <f t="array" ref="N66">XLOOKUP($A66,'Crop Chart'!$A$5:$A$201,'Crop Chart'!$U$5:$U$201,,FALSE)</f>
        <v/>
      </c>
      <c r="O66" s="964" t="str">
        <f t="array" ref="O66">XLOOKUP($A66,'Crop Chart'!$A$5:$A$201,'Crop Chart'!$V$5:$V$201,,FALSE)</f>
        <v/>
      </c>
      <c r="P66" s="961" t="str">
        <f t="array" ref="P66">XLOOKUP($A66,'Crop Chart'!$A$5:$A$201,'Crop Chart'!$W$5:$W$201,,FALSE)</f>
        <v/>
      </c>
      <c r="Q66" s="961" t="str">
        <f t="array" ref="Q66">XLOOKUP($A66,'Crop Chart'!$A$5:$A$201,'Crop Chart'!$AB$5:$AB$201,,FALSE)</f>
        <v/>
      </c>
    </row>
    <row r="67" ht="15.75" customHeight="1">
      <c r="A67" s="954"/>
      <c r="B67" s="961" t="str">
        <f t="array" ref="B67">XLOOKUP($A67,'Crop Chart'!$A$5:$A$201,'Crop Chart'!$C$5:$C$201,,FALSE)</f>
        <v/>
      </c>
      <c r="C67" s="961" t="str">
        <f t="array" ref="C67">XLOOKUP($A67,'Crop Chart'!$A$5:$A$201,'Crop Chart'!$D$5:$D$201,,FALSE)</f>
        <v/>
      </c>
      <c r="D67" s="961" t="str">
        <f t="array" ref="D67">XLOOKUP($A67,'Crop Chart'!$A$5:$A$201,'Crop Chart'!$E$5:$E$201,,FALSE)</f>
        <v/>
      </c>
      <c r="E67" s="961" t="str">
        <f t="array" ref="E67">XLOOKUP($A67,'Crop Chart'!$A$5:$A$201,'Crop Chart'!$I$5:$I$201,,FALSE)</f>
        <v/>
      </c>
      <c r="F67" s="961" t="str">
        <f t="array" ref="F67">XLOOKUP($A67,'Crop Chart'!$A$5:$A$201,'Crop Chart'!$P$5:$P$201,,FALSE)</f>
        <v/>
      </c>
      <c r="G67" s="961" t="str">
        <f t="array" ref="G67">XLOOKUP($A67,'Crop Chart'!$A$5:$A$201,'Crop Chart'!$Q$5:$Q$201,,FALSE)</f>
        <v/>
      </c>
      <c r="H67" s="962" t="str">
        <f t="array" ref="H67">'Crop Chart'!$H$2*12*B67/D67/F67*XLOOKUP(A67,'Crop Chart'!$A$5:$A$203,'Crop Chart'!$T$5:$T$203,,0)</f>
        <v>#DIV/0!</v>
      </c>
      <c r="I67" s="961" t="str">
        <f t="array" ref="I67">XLOOKUP($A67,'Crop Chart'!$A$5:$A$201,'Crop Chart'!$Y$5:$Y$201,,FALSE)</f>
        <v/>
      </c>
      <c r="J67" s="961" t="str">
        <f t="array" ref="J67">XLOOKUP($A67,'Crop Chart'!$A$5:$A$201,'Crop Chart'!$X$5:$X$201,,FALSE)</f>
        <v/>
      </c>
      <c r="K67" s="961" t="str">
        <f t="array" ref="K67">XLOOKUP($A67,'Crop Chart'!$A$5:$A$201,'Crop Chart'!$R$5:$R$201,,FALSE)</f>
        <v/>
      </c>
      <c r="L67" s="961" t="str">
        <f t="array" ref="L67">XLOOKUP($A67,'Crop Chart'!$A$5:$A$201,'Crop Chart'!$S$5:$S$201,,FALSE)</f>
        <v/>
      </c>
      <c r="M67" s="963" t="str">
        <f t="shared" si="1"/>
        <v>#DIV/0!</v>
      </c>
      <c r="N67" s="964" t="str">
        <f t="array" ref="N67">XLOOKUP($A67,'Crop Chart'!$A$5:$A$201,'Crop Chart'!$U$5:$U$201,,FALSE)</f>
        <v/>
      </c>
      <c r="O67" s="964" t="str">
        <f t="array" ref="O67">XLOOKUP($A67,'Crop Chart'!$A$5:$A$201,'Crop Chart'!$V$5:$V$201,,FALSE)</f>
        <v/>
      </c>
      <c r="P67" s="961" t="str">
        <f t="array" ref="P67">XLOOKUP($A67,'Crop Chart'!$A$5:$A$201,'Crop Chart'!$W$5:$W$201,,FALSE)</f>
        <v/>
      </c>
      <c r="Q67" s="961" t="str">
        <f t="array" ref="Q67">XLOOKUP($A67,'Crop Chart'!$A$5:$A$201,'Crop Chart'!$AB$5:$AB$201,,FALSE)</f>
        <v/>
      </c>
    </row>
    <row r="68" ht="15.75" customHeight="1">
      <c r="A68" s="954"/>
      <c r="B68" s="961" t="str">
        <f t="array" ref="B68">XLOOKUP($A68,'Crop Chart'!$A$5:$A$201,'Crop Chart'!$C$5:$C$201,,FALSE)</f>
        <v/>
      </c>
      <c r="C68" s="961" t="str">
        <f t="array" ref="C68">XLOOKUP($A68,'Crop Chart'!$A$5:$A$201,'Crop Chart'!$D$5:$D$201,,FALSE)</f>
        <v/>
      </c>
      <c r="D68" s="961" t="str">
        <f t="array" ref="D68">XLOOKUP($A68,'Crop Chart'!$A$5:$A$201,'Crop Chart'!$E$5:$E$201,,FALSE)</f>
        <v/>
      </c>
      <c r="E68" s="961" t="str">
        <f t="array" ref="E68">XLOOKUP($A68,'Crop Chart'!$A$5:$A$201,'Crop Chart'!$I$5:$I$201,,FALSE)</f>
        <v/>
      </c>
      <c r="F68" s="961" t="str">
        <f t="array" ref="F68">XLOOKUP($A68,'Crop Chart'!$A$5:$A$201,'Crop Chart'!$P$5:$P$201,,FALSE)</f>
        <v/>
      </c>
      <c r="G68" s="961" t="str">
        <f t="array" ref="G68">XLOOKUP($A68,'Crop Chart'!$A$5:$A$201,'Crop Chart'!$Q$5:$Q$201,,FALSE)</f>
        <v/>
      </c>
      <c r="H68" s="962" t="str">
        <f t="array" ref="H68">'Crop Chart'!$H$2*12*B68/D68/F68*XLOOKUP(A68,'Crop Chart'!$A$5:$A$203,'Crop Chart'!$T$5:$T$203,,0)</f>
        <v>#DIV/0!</v>
      </c>
      <c r="I68" s="961" t="str">
        <f t="array" ref="I68">XLOOKUP($A68,'Crop Chart'!$A$5:$A$201,'Crop Chart'!$Y$5:$Y$201,,FALSE)</f>
        <v/>
      </c>
      <c r="J68" s="961" t="str">
        <f t="array" ref="J68">XLOOKUP($A68,'Crop Chart'!$A$5:$A$201,'Crop Chart'!$X$5:$X$201,,FALSE)</f>
        <v/>
      </c>
      <c r="K68" s="961" t="str">
        <f t="array" ref="K68">XLOOKUP($A68,'Crop Chart'!$A$5:$A$201,'Crop Chart'!$R$5:$R$201,,FALSE)</f>
        <v/>
      </c>
      <c r="L68" s="961" t="str">
        <f t="array" ref="L68">XLOOKUP($A68,'Crop Chart'!$A$5:$A$201,'Crop Chart'!$S$5:$S$201,,FALSE)</f>
        <v/>
      </c>
      <c r="M68" s="963" t="str">
        <f t="shared" si="1"/>
        <v>#DIV/0!</v>
      </c>
      <c r="N68" s="964" t="str">
        <f t="array" ref="N68">XLOOKUP($A68,'Crop Chart'!$A$5:$A$201,'Crop Chart'!$U$5:$U$201,,FALSE)</f>
        <v/>
      </c>
      <c r="O68" s="964" t="str">
        <f t="array" ref="O68">XLOOKUP($A68,'Crop Chart'!$A$5:$A$201,'Crop Chart'!$V$5:$V$201,,FALSE)</f>
        <v/>
      </c>
      <c r="P68" s="961" t="str">
        <f t="array" ref="P68">XLOOKUP($A68,'Crop Chart'!$A$5:$A$201,'Crop Chart'!$W$5:$W$201,,FALSE)</f>
        <v/>
      </c>
      <c r="Q68" s="961" t="str">
        <f t="array" ref="Q68">XLOOKUP($A68,'Crop Chart'!$A$5:$A$201,'Crop Chart'!$AB$5:$AB$201,,FALSE)</f>
        <v/>
      </c>
    </row>
    <row r="69" ht="15.75" customHeight="1">
      <c r="A69" s="954"/>
      <c r="B69" s="961" t="str">
        <f t="array" ref="B69">XLOOKUP($A69,'Crop Chart'!$A$5:$A$201,'Crop Chart'!$C$5:$C$201,,FALSE)</f>
        <v/>
      </c>
      <c r="C69" s="961" t="str">
        <f t="array" ref="C69">XLOOKUP($A69,'Crop Chart'!$A$5:$A$201,'Crop Chart'!$D$5:$D$201,,FALSE)</f>
        <v/>
      </c>
      <c r="D69" s="961" t="str">
        <f t="array" ref="D69">XLOOKUP($A69,'Crop Chart'!$A$5:$A$201,'Crop Chart'!$E$5:$E$201,,FALSE)</f>
        <v/>
      </c>
      <c r="E69" s="961" t="str">
        <f t="array" ref="E69">XLOOKUP($A69,'Crop Chart'!$A$5:$A$201,'Crop Chart'!$I$5:$I$201,,FALSE)</f>
        <v/>
      </c>
      <c r="F69" s="961" t="str">
        <f t="array" ref="F69">XLOOKUP($A69,'Crop Chart'!$A$5:$A$201,'Crop Chart'!$P$5:$P$201,,FALSE)</f>
        <v/>
      </c>
      <c r="G69" s="961" t="str">
        <f t="array" ref="G69">XLOOKUP($A69,'Crop Chart'!$A$5:$A$201,'Crop Chart'!$Q$5:$Q$201,,FALSE)</f>
        <v/>
      </c>
      <c r="H69" s="962" t="str">
        <f t="array" ref="H69">'Crop Chart'!$H$2*12*B69/D69/F69*XLOOKUP(A69,'Crop Chart'!$A$5:$A$203,'Crop Chart'!$T$5:$T$203,,0)</f>
        <v>#DIV/0!</v>
      </c>
      <c r="I69" s="961" t="str">
        <f t="array" ref="I69">XLOOKUP($A69,'Crop Chart'!$A$5:$A$201,'Crop Chart'!$Y$5:$Y$201,,FALSE)</f>
        <v/>
      </c>
      <c r="J69" s="961" t="str">
        <f t="array" ref="J69">XLOOKUP($A69,'Crop Chart'!$A$5:$A$201,'Crop Chart'!$X$5:$X$201,,FALSE)</f>
        <v/>
      </c>
      <c r="K69" s="961" t="str">
        <f t="array" ref="K69">XLOOKUP($A69,'Crop Chart'!$A$5:$A$201,'Crop Chart'!$R$5:$R$201,,FALSE)</f>
        <v/>
      </c>
      <c r="L69" s="961" t="str">
        <f t="array" ref="L69">XLOOKUP($A69,'Crop Chart'!$A$5:$A$201,'Crop Chart'!$S$5:$S$201,,FALSE)</f>
        <v/>
      </c>
      <c r="M69" s="963" t="str">
        <f t="shared" si="1"/>
        <v>#DIV/0!</v>
      </c>
      <c r="N69" s="964" t="str">
        <f t="array" ref="N69">XLOOKUP($A69,'Crop Chart'!$A$5:$A$201,'Crop Chart'!$U$5:$U$201,,FALSE)</f>
        <v/>
      </c>
      <c r="O69" s="964" t="str">
        <f t="array" ref="O69">XLOOKUP($A69,'Crop Chart'!$A$5:$A$201,'Crop Chart'!$V$5:$V$201,,FALSE)</f>
        <v/>
      </c>
      <c r="P69" s="961" t="str">
        <f t="array" ref="P69">XLOOKUP($A69,'Crop Chart'!$A$5:$A$201,'Crop Chart'!$W$5:$W$201,,FALSE)</f>
        <v/>
      </c>
      <c r="Q69" s="961" t="str">
        <f t="array" ref="Q69">XLOOKUP($A69,'Crop Chart'!$A$5:$A$201,'Crop Chart'!$AB$5:$AB$201,,FALSE)</f>
        <v/>
      </c>
    </row>
    <row r="70" ht="15.75" customHeight="1">
      <c r="A70" s="954"/>
      <c r="B70" s="961" t="str">
        <f t="array" ref="B70">XLOOKUP($A70,'Crop Chart'!$A$5:$A$201,'Crop Chart'!$C$5:$C$201,,FALSE)</f>
        <v/>
      </c>
      <c r="C70" s="961" t="str">
        <f t="array" ref="C70">XLOOKUP($A70,'Crop Chart'!$A$5:$A$201,'Crop Chart'!$D$5:$D$201,,FALSE)</f>
        <v/>
      </c>
      <c r="D70" s="961" t="str">
        <f t="array" ref="D70">XLOOKUP($A70,'Crop Chart'!$A$5:$A$201,'Crop Chart'!$E$5:$E$201,,FALSE)</f>
        <v/>
      </c>
      <c r="E70" s="961" t="str">
        <f t="array" ref="E70">XLOOKUP($A70,'Crop Chart'!$A$5:$A$201,'Crop Chart'!$I$5:$I$201,,FALSE)</f>
        <v/>
      </c>
      <c r="F70" s="961" t="str">
        <f t="array" ref="F70">XLOOKUP($A70,'Crop Chart'!$A$5:$A$201,'Crop Chart'!$P$5:$P$201,,FALSE)</f>
        <v/>
      </c>
      <c r="G70" s="961" t="str">
        <f t="array" ref="G70">XLOOKUP($A70,'Crop Chart'!$A$5:$A$201,'Crop Chart'!$Q$5:$Q$201,,FALSE)</f>
        <v/>
      </c>
      <c r="H70" s="962" t="str">
        <f t="array" ref="H70">'Crop Chart'!$H$2*12*B70/D70/F70*XLOOKUP(A70,'Crop Chart'!$A$5:$A$203,'Crop Chart'!$T$5:$T$203,,0)</f>
        <v>#DIV/0!</v>
      </c>
      <c r="I70" s="961" t="str">
        <f t="array" ref="I70">XLOOKUP($A70,'Crop Chart'!$A$5:$A$201,'Crop Chart'!$Y$5:$Y$201,,FALSE)</f>
        <v/>
      </c>
      <c r="J70" s="961" t="str">
        <f t="array" ref="J70">XLOOKUP($A70,'Crop Chart'!$A$5:$A$201,'Crop Chart'!$X$5:$X$201,,FALSE)</f>
        <v/>
      </c>
      <c r="K70" s="961" t="str">
        <f t="array" ref="K70">XLOOKUP($A70,'Crop Chart'!$A$5:$A$201,'Crop Chart'!$R$5:$R$201,,FALSE)</f>
        <v/>
      </c>
      <c r="L70" s="961" t="str">
        <f t="array" ref="L70">XLOOKUP($A70,'Crop Chart'!$A$5:$A$201,'Crop Chart'!$S$5:$S$201,,FALSE)</f>
        <v/>
      </c>
      <c r="M70" s="963" t="str">
        <f t="shared" si="1"/>
        <v>#DIV/0!</v>
      </c>
      <c r="N70" s="964" t="str">
        <f t="array" ref="N70">XLOOKUP($A70,'Crop Chart'!$A$5:$A$201,'Crop Chart'!$U$5:$U$201,,FALSE)</f>
        <v/>
      </c>
      <c r="O70" s="964" t="str">
        <f t="array" ref="O70">XLOOKUP($A70,'Crop Chart'!$A$5:$A$201,'Crop Chart'!$V$5:$V$201,,FALSE)</f>
        <v/>
      </c>
      <c r="P70" s="961" t="str">
        <f t="array" ref="P70">XLOOKUP($A70,'Crop Chart'!$A$5:$A$201,'Crop Chart'!$W$5:$W$201,,FALSE)</f>
        <v/>
      </c>
      <c r="Q70" s="961" t="str">
        <f t="array" ref="Q70">XLOOKUP($A70,'Crop Chart'!$A$5:$A$201,'Crop Chart'!$AB$5:$AB$201,,FALSE)</f>
        <v/>
      </c>
    </row>
    <row r="71" ht="15.75" customHeight="1">
      <c r="A71" s="954"/>
      <c r="B71" s="961" t="str">
        <f t="array" ref="B71">XLOOKUP($A71,'Crop Chart'!$A$5:$A$201,'Crop Chart'!$C$5:$C$201,,FALSE)</f>
        <v/>
      </c>
      <c r="C71" s="961" t="str">
        <f t="array" ref="C71">XLOOKUP($A71,'Crop Chart'!$A$5:$A$201,'Crop Chart'!$D$5:$D$201,,FALSE)</f>
        <v/>
      </c>
      <c r="D71" s="961" t="str">
        <f t="array" ref="D71">XLOOKUP($A71,'Crop Chart'!$A$5:$A$201,'Crop Chart'!$E$5:$E$201,,FALSE)</f>
        <v/>
      </c>
      <c r="E71" s="961" t="str">
        <f t="array" ref="E71">XLOOKUP($A71,'Crop Chart'!$A$5:$A$201,'Crop Chart'!$I$5:$I$201,,FALSE)</f>
        <v/>
      </c>
      <c r="F71" s="961" t="str">
        <f t="array" ref="F71">XLOOKUP($A71,'Crop Chart'!$A$5:$A$201,'Crop Chart'!$P$5:$P$201,,FALSE)</f>
        <v/>
      </c>
      <c r="G71" s="961" t="str">
        <f t="array" ref="G71">XLOOKUP($A71,'Crop Chart'!$A$5:$A$201,'Crop Chart'!$Q$5:$Q$201,,FALSE)</f>
        <v/>
      </c>
      <c r="H71" s="962" t="str">
        <f t="array" ref="H71">'Crop Chart'!$H$2*12*B71/D71/F71*XLOOKUP(A71,'Crop Chart'!$A$5:$A$203,'Crop Chart'!$T$5:$T$203,,0)</f>
        <v>#DIV/0!</v>
      </c>
      <c r="I71" s="961" t="str">
        <f t="array" ref="I71">XLOOKUP($A71,'Crop Chart'!$A$5:$A$201,'Crop Chart'!$Y$5:$Y$201,,FALSE)</f>
        <v/>
      </c>
      <c r="J71" s="961" t="str">
        <f t="array" ref="J71">XLOOKUP($A71,'Crop Chart'!$A$5:$A$201,'Crop Chart'!$X$5:$X$201,,FALSE)</f>
        <v/>
      </c>
      <c r="K71" s="961" t="str">
        <f t="array" ref="K71">XLOOKUP($A71,'Crop Chart'!$A$5:$A$201,'Crop Chart'!$R$5:$R$201,,FALSE)</f>
        <v/>
      </c>
      <c r="L71" s="961" t="str">
        <f t="array" ref="L71">XLOOKUP($A71,'Crop Chart'!$A$5:$A$201,'Crop Chart'!$S$5:$S$201,,FALSE)</f>
        <v/>
      </c>
      <c r="M71" s="963" t="str">
        <f t="shared" si="1"/>
        <v>#DIV/0!</v>
      </c>
      <c r="N71" s="964" t="str">
        <f t="array" ref="N71">XLOOKUP($A71,'Crop Chart'!$A$5:$A$201,'Crop Chart'!$U$5:$U$201,,FALSE)</f>
        <v/>
      </c>
      <c r="O71" s="964" t="str">
        <f t="array" ref="O71">XLOOKUP($A71,'Crop Chart'!$A$5:$A$201,'Crop Chart'!$V$5:$V$201,,FALSE)</f>
        <v/>
      </c>
      <c r="P71" s="961" t="str">
        <f t="array" ref="P71">XLOOKUP($A71,'Crop Chart'!$A$5:$A$201,'Crop Chart'!$W$5:$W$201,,FALSE)</f>
        <v/>
      </c>
      <c r="Q71" s="961" t="str">
        <f t="array" ref="Q71">XLOOKUP($A71,'Crop Chart'!$A$5:$A$201,'Crop Chart'!$AB$5:$AB$201,,FALSE)</f>
        <v/>
      </c>
    </row>
    <row r="72" ht="15.75" customHeight="1">
      <c r="A72" s="954"/>
      <c r="B72" s="961" t="str">
        <f t="array" ref="B72">XLOOKUP($A72,'Crop Chart'!$A$5:$A$201,'Crop Chart'!$C$5:$C$201,,FALSE)</f>
        <v/>
      </c>
      <c r="C72" s="961" t="str">
        <f t="array" ref="C72">XLOOKUP($A72,'Crop Chart'!$A$5:$A$201,'Crop Chart'!$D$5:$D$201,,FALSE)</f>
        <v/>
      </c>
      <c r="D72" s="961" t="str">
        <f t="array" ref="D72">XLOOKUP($A72,'Crop Chart'!$A$5:$A$201,'Crop Chart'!$E$5:$E$201,,FALSE)</f>
        <v/>
      </c>
      <c r="E72" s="961" t="str">
        <f t="array" ref="E72">XLOOKUP($A72,'Crop Chart'!$A$5:$A$201,'Crop Chart'!$I$5:$I$201,,FALSE)</f>
        <v/>
      </c>
      <c r="F72" s="961" t="str">
        <f t="array" ref="F72">XLOOKUP($A72,'Crop Chart'!$A$5:$A$201,'Crop Chart'!$P$5:$P$201,,FALSE)</f>
        <v/>
      </c>
      <c r="G72" s="961" t="str">
        <f t="array" ref="G72">XLOOKUP($A72,'Crop Chart'!$A$5:$A$201,'Crop Chart'!$Q$5:$Q$201,,FALSE)</f>
        <v/>
      </c>
      <c r="H72" s="962" t="str">
        <f t="array" ref="H72">'Crop Chart'!$H$2*12*B72/D72/F72*XLOOKUP(A72,'Crop Chart'!$A$5:$A$203,'Crop Chart'!$T$5:$T$203,,0)</f>
        <v>#DIV/0!</v>
      </c>
      <c r="I72" s="961" t="str">
        <f t="array" ref="I72">XLOOKUP($A72,'Crop Chart'!$A$5:$A$201,'Crop Chart'!$Y$5:$Y$201,,FALSE)</f>
        <v/>
      </c>
      <c r="J72" s="961" t="str">
        <f t="array" ref="J72">XLOOKUP($A72,'Crop Chart'!$A$5:$A$201,'Crop Chart'!$X$5:$X$201,,FALSE)</f>
        <v/>
      </c>
      <c r="K72" s="961" t="str">
        <f t="array" ref="K72">XLOOKUP($A72,'Crop Chart'!$A$5:$A$201,'Crop Chart'!$R$5:$R$201,,FALSE)</f>
        <v/>
      </c>
      <c r="L72" s="961" t="str">
        <f t="array" ref="L72">XLOOKUP($A72,'Crop Chart'!$A$5:$A$201,'Crop Chart'!$S$5:$S$201,,FALSE)</f>
        <v/>
      </c>
      <c r="M72" s="963" t="str">
        <f t="shared" si="1"/>
        <v>#DIV/0!</v>
      </c>
      <c r="N72" s="964" t="str">
        <f t="array" ref="N72">XLOOKUP($A72,'Crop Chart'!$A$5:$A$201,'Crop Chart'!$U$5:$U$201,,FALSE)</f>
        <v/>
      </c>
      <c r="O72" s="964" t="str">
        <f t="array" ref="O72">XLOOKUP($A72,'Crop Chart'!$A$5:$A$201,'Crop Chart'!$V$5:$V$201,,FALSE)</f>
        <v/>
      </c>
      <c r="P72" s="961" t="str">
        <f t="array" ref="P72">XLOOKUP($A72,'Crop Chart'!$A$5:$A$201,'Crop Chart'!$W$5:$W$201,,FALSE)</f>
        <v/>
      </c>
      <c r="Q72" s="961" t="str">
        <f t="array" ref="Q72">XLOOKUP($A72,'Crop Chart'!$A$5:$A$201,'Crop Chart'!$AB$5:$AB$201,,FALSE)</f>
        <v/>
      </c>
    </row>
    <row r="73" ht="15.75" customHeight="1">
      <c r="A73" s="954"/>
      <c r="B73" s="961" t="str">
        <f t="array" ref="B73">XLOOKUP($A73,'Crop Chart'!$A$5:$A$201,'Crop Chart'!$C$5:$C$201,,FALSE)</f>
        <v/>
      </c>
      <c r="C73" s="961" t="str">
        <f t="array" ref="C73">XLOOKUP($A73,'Crop Chart'!$A$5:$A$201,'Crop Chart'!$D$5:$D$201,,FALSE)</f>
        <v/>
      </c>
      <c r="D73" s="961" t="str">
        <f t="array" ref="D73">XLOOKUP($A73,'Crop Chart'!$A$5:$A$201,'Crop Chart'!$E$5:$E$201,,FALSE)</f>
        <v/>
      </c>
      <c r="E73" s="961" t="str">
        <f t="array" ref="E73">XLOOKUP($A73,'Crop Chart'!$A$5:$A$201,'Crop Chart'!$I$5:$I$201,,FALSE)</f>
        <v/>
      </c>
      <c r="F73" s="961" t="str">
        <f t="array" ref="F73">XLOOKUP($A73,'Crop Chart'!$A$5:$A$201,'Crop Chart'!$P$5:$P$201,,FALSE)</f>
        <v/>
      </c>
      <c r="G73" s="961" t="str">
        <f t="array" ref="G73">XLOOKUP($A73,'Crop Chart'!$A$5:$A$201,'Crop Chart'!$Q$5:$Q$201,,FALSE)</f>
        <v/>
      </c>
      <c r="H73" s="962" t="str">
        <f t="array" ref="H73">'Crop Chart'!$H$2*12*B73/D73/F73*XLOOKUP(A73,'Crop Chart'!$A$5:$A$203,'Crop Chart'!$T$5:$T$203,,0)</f>
        <v>#DIV/0!</v>
      </c>
      <c r="I73" s="961" t="str">
        <f t="array" ref="I73">XLOOKUP($A73,'Crop Chart'!$A$5:$A$201,'Crop Chart'!$Y$5:$Y$201,,FALSE)</f>
        <v/>
      </c>
      <c r="J73" s="961" t="str">
        <f t="array" ref="J73">XLOOKUP($A73,'Crop Chart'!$A$5:$A$201,'Crop Chart'!$X$5:$X$201,,FALSE)</f>
        <v/>
      </c>
      <c r="K73" s="961" t="str">
        <f t="array" ref="K73">XLOOKUP($A73,'Crop Chart'!$A$5:$A$201,'Crop Chart'!$R$5:$R$201,,FALSE)</f>
        <v/>
      </c>
      <c r="L73" s="961" t="str">
        <f t="array" ref="L73">XLOOKUP($A73,'Crop Chart'!$A$5:$A$201,'Crop Chart'!$S$5:$S$201,,FALSE)</f>
        <v/>
      </c>
      <c r="M73" s="963" t="str">
        <f t="shared" si="1"/>
        <v>#DIV/0!</v>
      </c>
      <c r="N73" s="964" t="str">
        <f t="array" ref="N73">XLOOKUP($A73,'Crop Chart'!$A$5:$A$201,'Crop Chart'!$U$5:$U$201,,FALSE)</f>
        <v/>
      </c>
      <c r="O73" s="964" t="str">
        <f t="array" ref="O73">XLOOKUP($A73,'Crop Chart'!$A$5:$A$201,'Crop Chart'!$V$5:$V$201,,FALSE)</f>
        <v/>
      </c>
      <c r="P73" s="961" t="str">
        <f t="array" ref="P73">XLOOKUP($A73,'Crop Chart'!$A$5:$A$201,'Crop Chart'!$W$5:$W$201,,FALSE)</f>
        <v/>
      </c>
      <c r="Q73" s="961" t="str">
        <f t="array" ref="Q73">XLOOKUP($A73,'Crop Chart'!$A$5:$A$201,'Crop Chart'!$AB$5:$AB$201,,FALSE)</f>
        <v/>
      </c>
    </row>
    <row r="74" ht="15.75" customHeight="1">
      <c r="A74" s="954"/>
      <c r="B74" s="961" t="str">
        <f t="array" ref="B74">XLOOKUP($A74,'Crop Chart'!$A$5:$A$201,'Crop Chart'!$C$5:$C$201,,FALSE)</f>
        <v/>
      </c>
      <c r="C74" s="961" t="str">
        <f t="array" ref="C74">XLOOKUP($A74,'Crop Chart'!$A$5:$A$201,'Crop Chart'!$D$5:$D$201,,FALSE)</f>
        <v/>
      </c>
      <c r="D74" s="961" t="str">
        <f t="array" ref="D74">XLOOKUP($A74,'Crop Chart'!$A$5:$A$201,'Crop Chart'!$E$5:$E$201,,FALSE)</f>
        <v/>
      </c>
      <c r="E74" s="961" t="str">
        <f t="array" ref="E74">XLOOKUP($A74,'Crop Chart'!$A$5:$A$201,'Crop Chart'!$I$5:$I$201,,FALSE)</f>
        <v/>
      </c>
      <c r="F74" s="961" t="str">
        <f t="array" ref="F74">XLOOKUP($A74,'Crop Chart'!$A$5:$A$201,'Crop Chart'!$P$5:$P$201,,FALSE)</f>
        <v/>
      </c>
      <c r="G74" s="961" t="str">
        <f t="array" ref="G74">XLOOKUP($A74,'Crop Chart'!$A$5:$A$201,'Crop Chart'!$Q$5:$Q$201,,FALSE)</f>
        <v/>
      </c>
      <c r="H74" s="962" t="str">
        <f t="array" ref="H74">'Crop Chart'!$H$2*12*B74/D74/F74*XLOOKUP(A74,'Crop Chart'!$A$5:$A$203,'Crop Chart'!$T$5:$T$203,,0)</f>
        <v>#DIV/0!</v>
      </c>
      <c r="I74" s="961" t="str">
        <f t="array" ref="I74">XLOOKUP($A74,'Crop Chart'!$A$5:$A$201,'Crop Chart'!$Y$5:$Y$201,,FALSE)</f>
        <v/>
      </c>
      <c r="J74" s="961" t="str">
        <f t="array" ref="J74">XLOOKUP($A74,'Crop Chart'!$A$5:$A$201,'Crop Chart'!$X$5:$X$201,,FALSE)</f>
        <v/>
      </c>
      <c r="K74" s="961" t="str">
        <f t="array" ref="K74">XLOOKUP($A74,'Crop Chart'!$A$5:$A$201,'Crop Chart'!$R$5:$R$201,,FALSE)</f>
        <v/>
      </c>
      <c r="L74" s="961" t="str">
        <f t="array" ref="L74">XLOOKUP($A74,'Crop Chart'!$A$5:$A$201,'Crop Chart'!$S$5:$S$201,,FALSE)</f>
        <v/>
      </c>
      <c r="M74" s="963" t="str">
        <f t="shared" si="1"/>
        <v>#DIV/0!</v>
      </c>
      <c r="N74" s="964" t="str">
        <f t="array" ref="N74">XLOOKUP($A74,'Crop Chart'!$A$5:$A$201,'Crop Chart'!$U$5:$U$201,,FALSE)</f>
        <v/>
      </c>
      <c r="O74" s="964" t="str">
        <f t="array" ref="O74">XLOOKUP($A74,'Crop Chart'!$A$5:$A$201,'Crop Chart'!$V$5:$V$201,,FALSE)</f>
        <v/>
      </c>
      <c r="P74" s="961" t="str">
        <f t="array" ref="P74">XLOOKUP($A74,'Crop Chart'!$A$5:$A$201,'Crop Chart'!$W$5:$W$201,,FALSE)</f>
        <v/>
      </c>
      <c r="Q74" s="961" t="str">
        <f t="array" ref="Q74">XLOOKUP($A74,'Crop Chart'!$A$5:$A$201,'Crop Chart'!$AB$5:$AB$201,,FALSE)</f>
        <v/>
      </c>
    </row>
    <row r="75" ht="15.75" customHeight="1">
      <c r="A75" s="954"/>
      <c r="B75" s="961" t="str">
        <f t="array" ref="B75">XLOOKUP($A75,'Crop Chart'!$A$5:$A$201,'Crop Chart'!$C$5:$C$201,,FALSE)</f>
        <v/>
      </c>
      <c r="C75" s="961" t="str">
        <f t="array" ref="C75">XLOOKUP($A75,'Crop Chart'!$A$5:$A$201,'Crop Chart'!$D$5:$D$201,,FALSE)</f>
        <v/>
      </c>
      <c r="D75" s="961" t="str">
        <f t="array" ref="D75">XLOOKUP($A75,'Crop Chart'!$A$5:$A$201,'Crop Chart'!$E$5:$E$201,,FALSE)</f>
        <v/>
      </c>
      <c r="E75" s="961" t="str">
        <f t="array" ref="E75">XLOOKUP($A75,'Crop Chart'!$A$5:$A$201,'Crop Chart'!$I$5:$I$201,,FALSE)</f>
        <v/>
      </c>
      <c r="F75" s="961" t="str">
        <f t="array" ref="F75">XLOOKUP($A75,'Crop Chart'!$A$5:$A$201,'Crop Chart'!$P$5:$P$201,,FALSE)</f>
        <v/>
      </c>
      <c r="G75" s="961" t="str">
        <f t="array" ref="G75">XLOOKUP($A75,'Crop Chart'!$A$5:$A$201,'Crop Chart'!$Q$5:$Q$201,,FALSE)</f>
        <v/>
      </c>
      <c r="H75" s="962" t="str">
        <f t="array" ref="H75">'Crop Chart'!$H$2*12*B75/D75/F75*XLOOKUP(A75,'Crop Chart'!$A$5:$A$203,'Crop Chart'!$T$5:$T$203,,0)</f>
        <v>#DIV/0!</v>
      </c>
      <c r="I75" s="961" t="str">
        <f t="array" ref="I75">XLOOKUP($A75,'Crop Chart'!$A$5:$A$201,'Crop Chart'!$Y$5:$Y$201,,FALSE)</f>
        <v/>
      </c>
      <c r="J75" s="961" t="str">
        <f t="array" ref="J75">XLOOKUP($A75,'Crop Chart'!$A$5:$A$201,'Crop Chart'!$X$5:$X$201,,FALSE)</f>
        <v/>
      </c>
      <c r="K75" s="961" t="str">
        <f t="array" ref="K75">XLOOKUP($A75,'Crop Chart'!$A$5:$A$201,'Crop Chart'!$R$5:$R$201,,FALSE)</f>
        <v/>
      </c>
      <c r="L75" s="961" t="str">
        <f t="array" ref="L75">XLOOKUP($A75,'Crop Chart'!$A$5:$A$201,'Crop Chart'!$S$5:$S$201,,FALSE)</f>
        <v/>
      </c>
      <c r="M75" s="963" t="str">
        <f t="shared" si="1"/>
        <v>#DIV/0!</v>
      </c>
      <c r="N75" s="964" t="str">
        <f t="array" ref="N75">XLOOKUP($A75,'Crop Chart'!$A$5:$A$201,'Crop Chart'!$U$5:$U$201,,FALSE)</f>
        <v/>
      </c>
      <c r="O75" s="964" t="str">
        <f t="array" ref="O75">XLOOKUP($A75,'Crop Chart'!$A$5:$A$201,'Crop Chart'!$V$5:$V$201,,FALSE)</f>
        <v/>
      </c>
      <c r="P75" s="961" t="str">
        <f t="array" ref="P75">XLOOKUP($A75,'Crop Chart'!$A$5:$A$201,'Crop Chart'!$W$5:$W$201,,FALSE)</f>
        <v/>
      </c>
      <c r="Q75" s="961" t="str">
        <f t="array" ref="Q75">XLOOKUP($A75,'Crop Chart'!$A$5:$A$201,'Crop Chart'!$AB$5:$AB$201,,FALSE)</f>
        <v/>
      </c>
    </row>
    <row r="76" ht="15.75" customHeight="1">
      <c r="A76" s="954"/>
      <c r="B76" s="961" t="str">
        <f t="array" ref="B76">XLOOKUP($A76,'Crop Chart'!$A$5:$A$201,'Crop Chart'!$C$5:$C$201,,FALSE)</f>
        <v/>
      </c>
      <c r="C76" s="961" t="str">
        <f t="array" ref="C76">XLOOKUP($A76,'Crop Chart'!$A$5:$A$201,'Crop Chart'!$D$5:$D$201,,FALSE)</f>
        <v/>
      </c>
      <c r="D76" s="961" t="str">
        <f t="array" ref="D76">XLOOKUP($A76,'Crop Chart'!$A$5:$A$201,'Crop Chart'!$E$5:$E$201,,FALSE)</f>
        <v/>
      </c>
      <c r="E76" s="961" t="str">
        <f t="array" ref="E76">XLOOKUP($A76,'Crop Chart'!$A$5:$A$201,'Crop Chart'!$I$5:$I$201,,FALSE)</f>
        <v/>
      </c>
      <c r="F76" s="961" t="str">
        <f t="array" ref="F76">XLOOKUP($A76,'Crop Chart'!$A$5:$A$201,'Crop Chart'!$P$5:$P$201,,FALSE)</f>
        <v/>
      </c>
      <c r="G76" s="961" t="str">
        <f t="array" ref="G76">XLOOKUP($A76,'Crop Chart'!$A$5:$A$201,'Crop Chart'!$Q$5:$Q$201,,FALSE)</f>
        <v/>
      </c>
      <c r="H76" s="962" t="str">
        <f t="array" ref="H76">'Crop Chart'!$H$2*12*B76/D76/F76*XLOOKUP(A76,'Crop Chart'!$A$5:$A$203,'Crop Chart'!$T$5:$T$203,,0)</f>
        <v>#DIV/0!</v>
      </c>
      <c r="I76" s="961" t="str">
        <f t="array" ref="I76">XLOOKUP($A76,'Crop Chart'!$A$5:$A$201,'Crop Chart'!$Y$5:$Y$201,,FALSE)</f>
        <v/>
      </c>
      <c r="J76" s="961" t="str">
        <f t="array" ref="J76">XLOOKUP($A76,'Crop Chart'!$A$5:$A$201,'Crop Chart'!$X$5:$X$201,,FALSE)</f>
        <v/>
      </c>
      <c r="K76" s="961" t="str">
        <f t="array" ref="K76">XLOOKUP($A76,'Crop Chart'!$A$5:$A$201,'Crop Chart'!$R$5:$R$201,,FALSE)</f>
        <v/>
      </c>
      <c r="L76" s="961" t="str">
        <f t="array" ref="L76">XLOOKUP($A76,'Crop Chart'!$A$5:$A$201,'Crop Chart'!$S$5:$S$201,,FALSE)</f>
        <v/>
      </c>
      <c r="M76" s="963" t="str">
        <f t="shared" si="1"/>
        <v>#DIV/0!</v>
      </c>
      <c r="N76" s="964" t="str">
        <f t="array" ref="N76">XLOOKUP($A76,'Crop Chart'!$A$5:$A$201,'Crop Chart'!$U$5:$U$201,,FALSE)</f>
        <v/>
      </c>
      <c r="O76" s="964" t="str">
        <f t="array" ref="O76">XLOOKUP($A76,'Crop Chart'!$A$5:$A$201,'Crop Chart'!$V$5:$V$201,,FALSE)</f>
        <v/>
      </c>
      <c r="P76" s="961" t="str">
        <f t="array" ref="P76">XLOOKUP($A76,'Crop Chart'!$A$5:$A$201,'Crop Chart'!$W$5:$W$201,,FALSE)</f>
        <v/>
      </c>
      <c r="Q76" s="961" t="str">
        <f t="array" ref="Q76">XLOOKUP($A76,'Crop Chart'!$A$5:$A$201,'Crop Chart'!$AB$5:$AB$201,,FALSE)</f>
        <v/>
      </c>
    </row>
    <row r="77" ht="15.75" customHeight="1">
      <c r="A77" s="954"/>
      <c r="B77" s="961" t="str">
        <f t="array" ref="B77">XLOOKUP($A77,'Crop Chart'!$A$5:$A$201,'Crop Chart'!$C$5:$C$201,,FALSE)</f>
        <v/>
      </c>
      <c r="C77" s="961" t="str">
        <f t="array" ref="C77">XLOOKUP($A77,'Crop Chart'!$A$5:$A$201,'Crop Chart'!$D$5:$D$201,,FALSE)</f>
        <v/>
      </c>
      <c r="D77" s="961" t="str">
        <f t="array" ref="D77">XLOOKUP($A77,'Crop Chart'!$A$5:$A$201,'Crop Chart'!$E$5:$E$201,,FALSE)</f>
        <v/>
      </c>
      <c r="E77" s="961" t="str">
        <f t="array" ref="E77">XLOOKUP($A77,'Crop Chart'!$A$5:$A$201,'Crop Chart'!$I$5:$I$201,,FALSE)</f>
        <v/>
      </c>
      <c r="F77" s="961" t="str">
        <f t="array" ref="F77">XLOOKUP($A77,'Crop Chart'!$A$5:$A$201,'Crop Chart'!$P$5:$P$201,,FALSE)</f>
        <v/>
      </c>
      <c r="G77" s="961" t="str">
        <f t="array" ref="G77">XLOOKUP($A77,'Crop Chart'!$A$5:$A$201,'Crop Chart'!$Q$5:$Q$201,,FALSE)</f>
        <v/>
      </c>
      <c r="H77" s="962" t="str">
        <f t="array" ref="H77">'Crop Chart'!$H$2*12*B77/D77/F77*XLOOKUP(A77,'Crop Chart'!$A$5:$A$203,'Crop Chart'!$T$5:$T$203,,0)</f>
        <v>#DIV/0!</v>
      </c>
      <c r="I77" s="961" t="str">
        <f t="array" ref="I77">XLOOKUP($A77,'Crop Chart'!$A$5:$A$201,'Crop Chart'!$Y$5:$Y$201,,FALSE)</f>
        <v/>
      </c>
      <c r="J77" s="961" t="str">
        <f t="array" ref="J77">XLOOKUP($A77,'Crop Chart'!$A$5:$A$201,'Crop Chart'!$X$5:$X$201,,FALSE)</f>
        <v/>
      </c>
      <c r="K77" s="961" t="str">
        <f t="array" ref="K77">XLOOKUP($A77,'Crop Chart'!$A$5:$A$201,'Crop Chart'!$R$5:$R$201,,FALSE)</f>
        <v/>
      </c>
      <c r="L77" s="961" t="str">
        <f t="array" ref="L77">XLOOKUP($A77,'Crop Chart'!$A$5:$A$201,'Crop Chart'!$S$5:$S$201,,FALSE)</f>
        <v/>
      </c>
      <c r="M77" s="963" t="str">
        <f t="shared" si="1"/>
        <v>#DIV/0!</v>
      </c>
      <c r="N77" s="964" t="str">
        <f t="array" ref="N77">XLOOKUP($A77,'Crop Chart'!$A$5:$A$201,'Crop Chart'!$U$5:$U$201,,FALSE)</f>
        <v/>
      </c>
      <c r="O77" s="964" t="str">
        <f t="array" ref="O77">XLOOKUP($A77,'Crop Chart'!$A$5:$A$201,'Crop Chart'!$V$5:$V$201,,FALSE)</f>
        <v/>
      </c>
      <c r="P77" s="961" t="str">
        <f t="array" ref="P77">XLOOKUP($A77,'Crop Chart'!$A$5:$A$201,'Crop Chart'!$W$5:$W$201,,FALSE)</f>
        <v/>
      </c>
      <c r="Q77" s="961" t="str">
        <f t="array" ref="Q77">XLOOKUP($A77,'Crop Chart'!$A$5:$A$201,'Crop Chart'!$AB$5:$AB$201,,FALSE)</f>
        <v/>
      </c>
    </row>
    <row r="78" ht="15.75" customHeight="1">
      <c r="A78" s="954"/>
      <c r="B78" s="961" t="str">
        <f t="array" ref="B78">XLOOKUP($A78,'Crop Chart'!$A$5:$A$201,'Crop Chart'!$C$5:$C$201,,FALSE)</f>
        <v/>
      </c>
      <c r="C78" s="961" t="str">
        <f t="array" ref="C78">XLOOKUP($A78,'Crop Chart'!$A$5:$A$201,'Crop Chart'!$D$5:$D$201,,FALSE)</f>
        <v/>
      </c>
      <c r="D78" s="961" t="str">
        <f t="array" ref="D78">XLOOKUP($A78,'Crop Chart'!$A$5:$A$201,'Crop Chart'!$E$5:$E$201,,FALSE)</f>
        <v/>
      </c>
      <c r="E78" s="961" t="str">
        <f t="array" ref="E78">XLOOKUP($A78,'Crop Chart'!$A$5:$A$201,'Crop Chart'!$I$5:$I$201,,FALSE)</f>
        <v/>
      </c>
      <c r="F78" s="961" t="str">
        <f t="array" ref="F78">XLOOKUP($A78,'Crop Chart'!$A$5:$A$201,'Crop Chart'!$P$5:$P$201,,FALSE)</f>
        <v/>
      </c>
      <c r="G78" s="961" t="str">
        <f t="array" ref="G78">XLOOKUP($A78,'Crop Chart'!$A$5:$A$201,'Crop Chart'!$Q$5:$Q$201,,FALSE)</f>
        <v/>
      </c>
      <c r="H78" s="962" t="str">
        <f t="array" ref="H78">'Crop Chart'!$H$2*12*B78/D78/F78*XLOOKUP(A78,'Crop Chart'!$A$5:$A$203,'Crop Chart'!$T$5:$T$203,,0)</f>
        <v>#DIV/0!</v>
      </c>
      <c r="I78" s="961" t="str">
        <f t="array" ref="I78">XLOOKUP($A78,'Crop Chart'!$A$5:$A$201,'Crop Chart'!$Y$5:$Y$201,,FALSE)</f>
        <v/>
      </c>
      <c r="J78" s="961" t="str">
        <f t="array" ref="J78">XLOOKUP($A78,'Crop Chart'!$A$5:$A$201,'Crop Chart'!$X$5:$X$201,,FALSE)</f>
        <v/>
      </c>
      <c r="K78" s="961" t="str">
        <f t="array" ref="K78">XLOOKUP($A78,'Crop Chart'!$A$5:$A$201,'Crop Chart'!$R$5:$R$201,,FALSE)</f>
        <v/>
      </c>
      <c r="L78" s="961" t="str">
        <f t="array" ref="L78">XLOOKUP($A78,'Crop Chart'!$A$5:$A$201,'Crop Chart'!$S$5:$S$201,,FALSE)</f>
        <v/>
      </c>
      <c r="M78" s="963" t="str">
        <f t="shared" si="1"/>
        <v>#DIV/0!</v>
      </c>
      <c r="N78" s="964" t="str">
        <f t="array" ref="N78">XLOOKUP($A78,'Crop Chart'!$A$5:$A$201,'Crop Chart'!$U$5:$U$201,,FALSE)</f>
        <v/>
      </c>
      <c r="O78" s="964" t="str">
        <f t="array" ref="O78">XLOOKUP($A78,'Crop Chart'!$A$5:$A$201,'Crop Chart'!$V$5:$V$201,,FALSE)</f>
        <v/>
      </c>
      <c r="P78" s="961" t="str">
        <f t="array" ref="P78">XLOOKUP($A78,'Crop Chart'!$A$5:$A$201,'Crop Chart'!$W$5:$W$201,,FALSE)</f>
        <v/>
      </c>
      <c r="Q78" s="961" t="str">
        <f t="array" ref="Q78">XLOOKUP($A78,'Crop Chart'!$A$5:$A$201,'Crop Chart'!$AB$5:$AB$201,,FALSE)</f>
        <v/>
      </c>
    </row>
    <row r="79" ht="15.75" customHeight="1">
      <c r="A79" s="954"/>
      <c r="B79" s="961" t="str">
        <f t="array" ref="B79">XLOOKUP($A79,'Crop Chart'!$A$5:$A$201,'Crop Chart'!$C$5:$C$201,,FALSE)</f>
        <v/>
      </c>
      <c r="C79" s="961" t="str">
        <f t="array" ref="C79">XLOOKUP($A79,'Crop Chart'!$A$5:$A$201,'Crop Chart'!$D$5:$D$201,,FALSE)</f>
        <v/>
      </c>
      <c r="D79" s="961" t="str">
        <f t="array" ref="D79">XLOOKUP($A79,'Crop Chart'!$A$5:$A$201,'Crop Chart'!$E$5:$E$201,,FALSE)</f>
        <v/>
      </c>
      <c r="E79" s="961" t="str">
        <f t="array" ref="E79">XLOOKUP($A79,'Crop Chart'!$A$5:$A$201,'Crop Chart'!$I$5:$I$201,,FALSE)</f>
        <v/>
      </c>
      <c r="F79" s="961" t="str">
        <f t="array" ref="F79">XLOOKUP($A79,'Crop Chart'!$A$5:$A$201,'Crop Chart'!$P$5:$P$201,,FALSE)</f>
        <v/>
      </c>
      <c r="G79" s="961" t="str">
        <f t="array" ref="G79">XLOOKUP($A79,'Crop Chart'!$A$5:$A$201,'Crop Chart'!$Q$5:$Q$201,,FALSE)</f>
        <v/>
      </c>
      <c r="H79" s="962" t="str">
        <f t="array" ref="H79">'Crop Chart'!$H$2*12*B79/D79/F79*XLOOKUP(A79,'Crop Chart'!$A$5:$A$203,'Crop Chart'!$T$5:$T$203,,0)</f>
        <v>#DIV/0!</v>
      </c>
      <c r="I79" s="961" t="str">
        <f t="array" ref="I79">XLOOKUP($A79,'Crop Chart'!$A$5:$A$201,'Crop Chart'!$Y$5:$Y$201,,FALSE)</f>
        <v/>
      </c>
      <c r="J79" s="961" t="str">
        <f t="array" ref="J79">XLOOKUP($A79,'Crop Chart'!$A$5:$A$201,'Crop Chart'!$X$5:$X$201,,FALSE)</f>
        <v/>
      </c>
      <c r="K79" s="961" t="str">
        <f t="array" ref="K79">XLOOKUP($A79,'Crop Chart'!$A$5:$A$201,'Crop Chart'!$R$5:$R$201,,FALSE)</f>
        <v/>
      </c>
      <c r="L79" s="961" t="str">
        <f t="array" ref="L79">XLOOKUP($A79,'Crop Chart'!$A$5:$A$201,'Crop Chart'!$S$5:$S$201,,FALSE)</f>
        <v/>
      </c>
      <c r="M79" s="963" t="str">
        <f t="shared" si="1"/>
        <v>#DIV/0!</v>
      </c>
      <c r="N79" s="964" t="str">
        <f t="array" ref="N79">XLOOKUP($A79,'Crop Chart'!$A$5:$A$201,'Crop Chart'!$U$5:$U$201,,FALSE)</f>
        <v/>
      </c>
      <c r="O79" s="964" t="str">
        <f t="array" ref="O79">XLOOKUP($A79,'Crop Chart'!$A$5:$A$201,'Crop Chart'!$V$5:$V$201,,FALSE)</f>
        <v/>
      </c>
      <c r="P79" s="961" t="str">
        <f t="array" ref="P79">XLOOKUP($A79,'Crop Chart'!$A$5:$A$201,'Crop Chart'!$W$5:$W$201,,FALSE)</f>
        <v/>
      </c>
      <c r="Q79" s="961" t="str">
        <f t="array" ref="Q79">XLOOKUP($A79,'Crop Chart'!$A$5:$A$201,'Crop Chart'!$AB$5:$AB$201,,FALSE)</f>
        <v/>
      </c>
    </row>
    <row r="80" ht="15.75" customHeight="1">
      <c r="A80" s="954"/>
      <c r="B80" s="961" t="str">
        <f t="array" ref="B80">XLOOKUP($A80,'Crop Chart'!$A$5:$A$201,'Crop Chart'!$C$5:$C$201,,FALSE)</f>
        <v/>
      </c>
      <c r="C80" s="961" t="str">
        <f t="array" ref="C80">XLOOKUP($A80,'Crop Chart'!$A$5:$A$201,'Crop Chart'!$D$5:$D$201,,FALSE)</f>
        <v/>
      </c>
      <c r="D80" s="961" t="str">
        <f t="array" ref="D80">XLOOKUP($A80,'Crop Chart'!$A$5:$A$201,'Crop Chart'!$E$5:$E$201,,FALSE)</f>
        <v/>
      </c>
      <c r="E80" s="961" t="str">
        <f t="array" ref="E80">XLOOKUP($A80,'Crop Chart'!$A$5:$A$201,'Crop Chart'!$I$5:$I$201,,FALSE)</f>
        <v/>
      </c>
      <c r="F80" s="961" t="str">
        <f t="array" ref="F80">XLOOKUP($A80,'Crop Chart'!$A$5:$A$201,'Crop Chart'!$P$5:$P$201,,FALSE)</f>
        <v/>
      </c>
      <c r="G80" s="961" t="str">
        <f t="array" ref="G80">XLOOKUP($A80,'Crop Chart'!$A$5:$A$201,'Crop Chart'!$Q$5:$Q$201,,FALSE)</f>
        <v/>
      </c>
      <c r="H80" s="962" t="str">
        <f t="array" ref="H80">'Crop Chart'!$H$2*12*B80/D80/F80*XLOOKUP(A80,'Crop Chart'!$A$5:$A$203,'Crop Chart'!$T$5:$T$203,,0)</f>
        <v>#DIV/0!</v>
      </c>
      <c r="I80" s="961" t="str">
        <f t="array" ref="I80">XLOOKUP($A80,'Crop Chart'!$A$5:$A$201,'Crop Chart'!$Y$5:$Y$201,,FALSE)</f>
        <v/>
      </c>
      <c r="J80" s="961" t="str">
        <f t="array" ref="J80">XLOOKUP($A80,'Crop Chart'!$A$5:$A$201,'Crop Chart'!$X$5:$X$201,,FALSE)</f>
        <v/>
      </c>
      <c r="K80" s="961" t="str">
        <f t="array" ref="K80">XLOOKUP($A80,'Crop Chart'!$A$5:$A$201,'Crop Chart'!$R$5:$R$201,,FALSE)</f>
        <v/>
      </c>
      <c r="L80" s="961" t="str">
        <f t="array" ref="L80">XLOOKUP($A80,'Crop Chart'!$A$5:$A$201,'Crop Chart'!$S$5:$S$201,,FALSE)</f>
        <v/>
      </c>
      <c r="M80" s="963" t="str">
        <f t="shared" si="1"/>
        <v>#DIV/0!</v>
      </c>
      <c r="N80" s="964" t="str">
        <f t="array" ref="N80">XLOOKUP($A80,'Crop Chart'!$A$5:$A$201,'Crop Chart'!$U$5:$U$201,,FALSE)</f>
        <v/>
      </c>
      <c r="O80" s="964" t="str">
        <f t="array" ref="O80">XLOOKUP($A80,'Crop Chart'!$A$5:$A$201,'Crop Chart'!$V$5:$V$201,,FALSE)</f>
        <v/>
      </c>
      <c r="P80" s="961" t="str">
        <f t="array" ref="P80">XLOOKUP($A80,'Crop Chart'!$A$5:$A$201,'Crop Chart'!$W$5:$W$201,,FALSE)</f>
        <v/>
      </c>
      <c r="Q80" s="961" t="str">
        <f t="array" ref="Q80">XLOOKUP($A80,'Crop Chart'!$A$5:$A$201,'Crop Chart'!$AB$5:$AB$201,,FALSE)</f>
        <v/>
      </c>
    </row>
    <row r="81" ht="15.75" customHeight="1">
      <c r="A81" s="954"/>
      <c r="B81" s="961" t="str">
        <f t="array" ref="B81">XLOOKUP($A81,'Crop Chart'!$A$5:$A$201,'Crop Chart'!$C$5:$C$201,,FALSE)</f>
        <v/>
      </c>
      <c r="C81" s="961" t="str">
        <f t="array" ref="C81">XLOOKUP($A81,'Crop Chart'!$A$5:$A$201,'Crop Chart'!$D$5:$D$201,,FALSE)</f>
        <v/>
      </c>
      <c r="D81" s="961" t="str">
        <f t="array" ref="D81">XLOOKUP($A81,'Crop Chart'!$A$5:$A$201,'Crop Chart'!$E$5:$E$201,,FALSE)</f>
        <v/>
      </c>
      <c r="E81" s="961" t="str">
        <f t="array" ref="E81">XLOOKUP($A81,'Crop Chart'!$A$5:$A$201,'Crop Chart'!$I$5:$I$201,,FALSE)</f>
        <v/>
      </c>
      <c r="F81" s="961" t="str">
        <f t="array" ref="F81">XLOOKUP($A81,'Crop Chart'!$A$5:$A$201,'Crop Chart'!$P$5:$P$201,,FALSE)</f>
        <v/>
      </c>
      <c r="G81" s="961" t="str">
        <f t="array" ref="G81">XLOOKUP($A81,'Crop Chart'!$A$5:$A$201,'Crop Chart'!$Q$5:$Q$201,,FALSE)</f>
        <v/>
      </c>
      <c r="H81" s="962" t="str">
        <f t="array" ref="H81">'Crop Chart'!$H$2*12*B81/D81/F81*XLOOKUP(A81,'Crop Chart'!$A$5:$A$203,'Crop Chart'!$T$5:$T$203,,0)</f>
        <v>#DIV/0!</v>
      </c>
      <c r="I81" s="961" t="str">
        <f t="array" ref="I81">XLOOKUP($A81,'Crop Chart'!$A$5:$A$201,'Crop Chart'!$Y$5:$Y$201,,FALSE)</f>
        <v/>
      </c>
      <c r="J81" s="961" t="str">
        <f t="array" ref="J81">XLOOKUP($A81,'Crop Chart'!$A$5:$A$201,'Crop Chart'!$X$5:$X$201,,FALSE)</f>
        <v/>
      </c>
      <c r="K81" s="961" t="str">
        <f t="array" ref="K81">XLOOKUP($A81,'Crop Chart'!$A$5:$A$201,'Crop Chart'!$R$5:$R$201,,FALSE)</f>
        <v/>
      </c>
      <c r="L81" s="961" t="str">
        <f t="array" ref="L81">XLOOKUP($A81,'Crop Chart'!$A$5:$A$201,'Crop Chart'!$S$5:$S$201,,FALSE)</f>
        <v/>
      </c>
      <c r="M81" s="963" t="str">
        <f t="shared" si="1"/>
        <v>#DIV/0!</v>
      </c>
      <c r="N81" s="964" t="str">
        <f t="array" ref="N81">XLOOKUP($A81,'Crop Chart'!$A$5:$A$201,'Crop Chart'!$U$5:$U$201,,FALSE)</f>
        <v/>
      </c>
      <c r="O81" s="964" t="str">
        <f t="array" ref="O81">XLOOKUP($A81,'Crop Chart'!$A$5:$A$201,'Crop Chart'!$V$5:$V$201,,FALSE)</f>
        <v/>
      </c>
      <c r="P81" s="961" t="str">
        <f t="array" ref="P81">XLOOKUP($A81,'Crop Chart'!$A$5:$A$201,'Crop Chart'!$W$5:$W$201,,FALSE)</f>
        <v/>
      </c>
      <c r="Q81" s="961" t="str">
        <f t="array" ref="Q81">XLOOKUP($A81,'Crop Chart'!$A$5:$A$201,'Crop Chart'!$AB$5:$AB$201,,FALSE)</f>
        <v/>
      </c>
    </row>
    <row r="82" ht="15.75" customHeight="1">
      <c r="A82" s="954"/>
      <c r="B82" s="961" t="str">
        <f t="array" ref="B82">XLOOKUP($A82,'Crop Chart'!$A$5:$A$201,'Crop Chart'!$C$5:$C$201,,FALSE)</f>
        <v/>
      </c>
      <c r="C82" s="961" t="str">
        <f t="array" ref="C82">XLOOKUP($A82,'Crop Chart'!$A$5:$A$201,'Crop Chart'!$D$5:$D$201,,FALSE)</f>
        <v/>
      </c>
      <c r="D82" s="961" t="str">
        <f t="array" ref="D82">XLOOKUP($A82,'Crop Chart'!$A$5:$A$201,'Crop Chart'!$E$5:$E$201,,FALSE)</f>
        <v/>
      </c>
      <c r="E82" s="961" t="str">
        <f t="array" ref="E82">XLOOKUP($A82,'Crop Chart'!$A$5:$A$201,'Crop Chart'!$I$5:$I$201,,FALSE)</f>
        <v/>
      </c>
      <c r="F82" s="961" t="str">
        <f t="array" ref="F82">XLOOKUP($A82,'Crop Chart'!$A$5:$A$201,'Crop Chart'!$P$5:$P$201,,FALSE)</f>
        <v/>
      </c>
      <c r="G82" s="961" t="str">
        <f t="array" ref="G82">XLOOKUP($A82,'Crop Chart'!$A$5:$A$201,'Crop Chart'!$Q$5:$Q$201,,FALSE)</f>
        <v/>
      </c>
      <c r="H82" s="962" t="str">
        <f t="array" ref="H82">'Crop Chart'!$H$2*12*B82/D82/F82*XLOOKUP(A82,'Crop Chart'!$A$5:$A$203,'Crop Chart'!$T$5:$T$203,,0)</f>
        <v>#DIV/0!</v>
      </c>
      <c r="I82" s="961" t="str">
        <f t="array" ref="I82">XLOOKUP($A82,'Crop Chart'!$A$5:$A$201,'Crop Chart'!$Y$5:$Y$201,,FALSE)</f>
        <v/>
      </c>
      <c r="J82" s="961" t="str">
        <f t="array" ref="J82">XLOOKUP($A82,'Crop Chart'!$A$5:$A$201,'Crop Chart'!$X$5:$X$201,,FALSE)</f>
        <v/>
      </c>
      <c r="K82" s="961" t="str">
        <f t="array" ref="K82">XLOOKUP($A82,'Crop Chart'!$A$5:$A$201,'Crop Chart'!$R$5:$R$201,,FALSE)</f>
        <v/>
      </c>
      <c r="L82" s="961" t="str">
        <f t="array" ref="L82">XLOOKUP($A82,'Crop Chart'!$A$5:$A$201,'Crop Chart'!$S$5:$S$201,,FALSE)</f>
        <v/>
      </c>
      <c r="M82" s="963" t="str">
        <f t="shared" si="1"/>
        <v>#DIV/0!</v>
      </c>
      <c r="N82" s="964" t="str">
        <f t="array" ref="N82">XLOOKUP($A82,'Crop Chart'!$A$5:$A$201,'Crop Chart'!$U$5:$U$201,,FALSE)</f>
        <v/>
      </c>
      <c r="O82" s="964" t="str">
        <f t="array" ref="O82">XLOOKUP($A82,'Crop Chart'!$A$5:$A$201,'Crop Chart'!$V$5:$V$201,,FALSE)</f>
        <v/>
      </c>
      <c r="P82" s="961" t="str">
        <f t="array" ref="P82">XLOOKUP($A82,'Crop Chart'!$A$5:$A$201,'Crop Chart'!$W$5:$W$201,,FALSE)</f>
        <v/>
      </c>
      <c r="Q82" s="961" t="str">
        <f t="array" ref="Q82">XLOOKUP($A82,'Crop Chart'!$A$5:$A$201,'Crop Chart'!$AB$5:$AB$201,,FALSE)</f>
        <v/>
      </c>
    </row>
    <row r="83" ht="15.75" customHeight="1">
      <c r="A83" s="954"/>
      <c r="B83" s="961" t="str">
        <f t="array" ref="B83">XLOOKUP($A83,'Crop Chart'!$A$5:$A$201,'Crop Chart'!$C$5:$C$201,,FALSE)</f>
        <v/>
      </c>
      <c r="C83" s="961" t="str">
        <f t="array" ref="C83">XLOOKUP($A83,'Crop Chart'!$A$5:$A$201,'Crop Chart'!$D$5:$D$201,,FALSE)</f>
        <v/>
      </c>
      <c r="D83" s="961" t="str">
        <f t="array" ref="D83">XLOOKUP($A83,'Crop Chart'!$A$5:$A$201,'Crop Chart'!$E$5:$E$201,,FALSE)</f>
        <v/>
      </c>
      <c r="E83" s="961" t="str">
        <f t="array" ref="E83">XLOOKUP($A83,'Crop Chart'!$A$5:$A$201,'Crop Chart'!$I$5:$I$201,,FALSE)</f>
        <v/>
      </c>
      <c r="F83" s="961" t="str">
        <f t="array" ref="F83">XLOOKUP($A83,'Crop Chart'!$A$5:$A$201,'Crop Chart'!$P$5:$P$201,,FALSE)</f>
        <v/>
      </c>
      <c r="G83" s="961" t="str">
        <f t="array" ref="G83">XLOOKUP($A83,'Crop Chart'!$A$5:$A$201,'Crop Chart'!$Q$5:$Q$201,,FALSE)</f>
        <v/>
      </c>
      <c r="H83" s="962" t="str">
        <f t="array" ref="H83">'Crop Chart'!$H$2*12*B83/D83/F83*XLOOKUP(A83,'Crop Chart'!$A$5:$A$203,'Crop Chart'!$T$5:$T$203,,0)</f>
        <v>#DIV/0!</v>
      </c>
      <c r="I83" s="961" t="str">
        <f t="array" ref="I83">XLOOKUP($A83,'Crop Chart'!$A$5:$A$201,'Crop Chart'!$Y$5:$Y$201,,FALSE)</f>
        <v/>
      </c>
      <c r="J83" s="961" t="str">
        <f t="array" ref="J83">XLOOKUP($A83,'Crop Chart'!$A$5:$A$201,'Crop Chart'!$X$5:$X$201,,FALSE)</f>
        <v/>
      </c>
      <c r="K83" s="961" t="str">
        <f t="array" ref="K83">XLOOKUP($A83,'Crop Chart'!$A$5:$A$201,'Crop Chart'!$R$5:$R$201,,FALSE)</f>
        <v/>
      </c>
      <c r="L83" s="961" t="str">
        <f t="array" ref="L83">XLOOKUP($A83,'Crop Chart'!$A$5:$A$201,'Crop Chart'!$S$5:$S$201,,FALSE)</f>
        <v/>
      </c>
      <c r="M83" s="963" t="str">
        <f t="shared" si="1"/>
        <v>#DIV/0!</v>
      </c>
      <c r="N83" s="964" t="str">
        <f t="array" ref="N83">XLOOKUP($A83,'Crop Chart'!$A$5:$A$201,'Crop Chart'!$U$5:$U$201,,FALSE)</f>
        <v/>
      </c>
      <c r="O83" s="964" t="str">
        <f t="array" ref="O83">XLOOKUP($A83,'Crop Chart'!$A$5:$A$201,'Crop Chart'!$V$5:$V$201,,FALSE)</f>
        <v/>
      </c>
      <c r="P83" s="961" t="str">
        <f t="array" ref="P83">XLOOKUP($A83,'Crop Chart'!$A$5:$A$201,'Crop Chart'!$W$5:$W$201,,FALSE)</f>
        <v/>
      </c>
      <c r="Q83" s="961" t="str">
        <f t="array" ref="Q83">XLOOKUP($A83,'Crop Chart'!$A$5:$A$201,'Crop Chart'!$AB$5:$AB$201,,FALSE)</f>
        <v/>
      </c>
    </row>
    <row r="84" ht="15.75" customHeight="1">
      <c r="A84" s="954"/>
      <c r="B84" s="961" t="str">
        <f t="array" ref="B84">XLOOKUP($A84,'Crop Chart'!$A$5:$A$201,'Crop Chart'!$C$5:$C$201,,FALSE)</f>
        <v/>
      </c>
      <c r="C84" s="961" t="str">
        <f t="array" ref="C84">XLOOKUP($A84,'Crop Chart'!$A$5:$A$201,'Crop Chart'!$D$5:$D$201,,FALSE)</f>
        <v/>
      </c>
      <c r="D84" s="961" t="str">
        <f t="array" ref="D84">XLOOKUP($A84,'Crop Chart'!$A$5:$A$201,'Crop Chart'!$E$5:$E$201,,FALSE)</f>
        <v/>
      </c>
      <c r="E84" s="961" t="str">
        <f t="array" ref="E84">XLOOKUP($A84,'Crop Chart'!$A$5:$A$201,'Crop Chart'!$I$5:$I$201,,FALSE)</f>
        <v/>
      </c>
      <c r="F84" s="961" t="str">
        <f t="array" ref="F84">XLOOKUP($A84,'Crop Chart'!$A$5:$A$201,'Crop Chart'!$P$5:$P$201,,FALSE)</f>
        <v/>
      </c>
      <c r="G84" s="961" t="str">
        <f t="array" ref="G84">XLOOKUP($A84,'Crop Chart'!$A$5:$A$201,'Crop Chart'!$Q$5:$Q$201,,FALSE)</f>
        <v/>
      </c>
      <c r="H84" s="962" t="str">
        <f t="array" ref="H84">'Crop Chart'!$H$2*12*B84/D84/F84*XLOOKUP(A84,'Crop Chart'!$A$5:$A$203,'Crop Chart'!$T$5:$T$203,,0)</f>
        <v>#DIV/0!</v>
      </c>
      <c r="I84" s="961" t="str">
        <f t="array" ref="I84">XLOOKUP($A84,'Crop Chart'!$A$5:$A$201,'Crop Chart'!$Y$5:$Y$201,,FALSE)</f>
        <v/>
      </c>
      <c r="J84" s="961" t="str">
        <f t="array" ref="J84">XLOOKUP($A84,'Crop Chart'!$A$5:$A$201,'Crop Chart'!$X$5:$X$201,,FALSE)</f>
        <v/>
      </c>
      <c r="K84" s="961" t="str">
        <f t="array" ref="K84">XLOOKUP($A84,'Crop Chart'!$A$5:$A$201,'Crop Chart'!$R$5:$R$201,,FALSE)</f>
        <v/>
      </c>
      <c r="L84" s="961" t="str">
        <f t="array" ref="L84">XLOOKUP($A84,'Crop Chart'!$A$5:$A$201,'Crop Chart'!$S$5:$S$201,,FALSE)</f>
        <v/>
      </c>
      <c r="M84" s="963" t="str">
        <f t="shared" si="1"/>
        <v>#DIV/0!</v>
      </c>
      <c r="N84" s="964" t="str">
        <f t="array" ref="N84">XLOOKUP($A84,'Crop Chart'!$A$5:$A$201,'Crop Chart'!$U$5:$U$201,,FALSE)</f>
        <v/>
      </c>
      <c r="O84" s="964" t="str">
        <f t="array" ref="O84">XLOOKUP($A84,'Crop Chart'!$A$5:$A$201,'Crop Chart'!$V$5:$V$201,,FALSE)</f>
        <v/>
      </c>
      <c r="P84" s="961" t="str">
        <f t="array" ref="P84">XLOOKUP($A84,'Crop Chart'!$A$5:$A$201,'Crop Chart'!$W$5:$W$201,,FALSE)</f>
        <v/>
      </c>
      <c r="Q84" s="961" t="str">
        <f t="array" ref="Q84">XLOOKUP($A84,'Crop Chart'!$A$5:$A$201,'Crop Chart'!$AB$5:$AB$201,,FALSE)</f>
        <v/>
      </c>
    </row>
    <row r="85" ht="15.75" customHeight="1">
      <c r="A85" s="954"/>
      <c r="B85" s="961" t="str">
        <f t="array" ref="B85">XLOOKUP($A85,'Crop Chart'!$A$5:$A$201,'Crop Chart'!$C$5:$C$201,,FALSE)</f>
        <v/>
      </c>
      <c r="C85" s="961" t="str">
        <f t="array" ref="C85">XLOOKUP($A85,'Crop Chart'!$A$5:$A$201,'Crop Chart'!$D$5:$D$201,,FALSE)</f>
        <v/>
      </c>
      <c r="D85" s="961" t="str">
        <f t="array" ref="D85">XLOOKUP($A85,'Crop Chart'!$A$5:$A$201,'Crop Chart'!$E$5:$E$201,,FALSE)</f>
        <v/>
      </c>
      <c r="E85" s="961" t="str">
        <f t="array" ref="E85">XLOOKUP($A85,'Crop Chart'!$A$5:$A$201,'Crop Chart'!$I$5:$I$201,,FALSE)</f>
        <v/>
      </c>
      <c r="F85" s="961" t="str">
        <f t="array" ref="F85">XLOOKUP($A85,'Crop Chart'!$A$5:$A$201,'Crop Chart'!$P$5:$P$201,,FALSE)</f>
        <v/>
      </c>
      <c r="G85" s="961" t="str">
        <f t="array" ref="G85">XLOOKUP($A85,'Crop Chart'!$A$5:$A$201,'Crop Chart'!$Q$5:$Q$201,,FALSE)</f>
        <v/>
      </c>
      <c r="H85" s="962" t="str">
        <f t="array" ref="H85">'Crop Chart'!$H$2*12*B85/D85/F85*XLOOKUP(A85,'Crop Chart'!$A$5:$A$203,'Crop Chart'!$T$5:$T$203,,0)</f>
        <v>#DIV/0!</v>
      </c>
      <c r="I85" s="961" t="str">
        <f t="array" ref="I85">XLOOKUP($A85,'Crop Chart'!$A$5:$A$201,'Crop Chart'!$Y$5:$Y$201,,FALSE)</f>
        <v/>
      </c>
      <c r="J85" s="961" t="str">
        <f t="array" ref="J85">XLOOKUP($A85,'Crop Chart'!$A$5:$A$201,'Crop Chart'!$X$5:$X$201,,FALSE)</f>
        <v/>
      </c>
      <c r="K85" s="961" t="str">
        <f t="array" ref="K85">XLOOKUP($A85,'Crop Chart'!$A$5:$A$201,'Crop Chart'!$R$5:$R$201,,FALSE)</f>
        <v/>
      </c>
      <c r="L85" s="961" t="str">
        <f t="array" ref="L85">XLOOKUP($A85,'Crop Chart'!$A$5:$A$201,'Crop Chart'!$S$5:$S$201,,FALSE)</f>
        <v/>
      </c>
      <c r="M85" s="963" t="str">
        <f t="shared" si="1"/>
        <v>#DIV/0!</v>
      </c>
      <c r="N85" s="964" t="str">
        <f t="array" ref="N85">XLOOKUP($A85,'Crop Chart'!$A$5:$A$201,'Crop Chart'!$U$5:$U$201,,FALSE)</f>
        <v/>
      </c>
      <c r="O85" s="964" t="str">
        <f t="array" ref="O85">XLOOKUP($A85,'Crop Chart'!$A$5:$A$201,'Crop Chart'!$V$5:$V$201,,FALSE)</f>
        <v/>
      </c>
      <c r="P85" s="961" t="str">
        <f t="array" ref="P85">XLOOKUP($A85,'Crop Chart'!$A$5:$A$201,'Crop Chart'!$W$5:$W$201,,FALSE)</f>
        <v/>
      </c>
      <c r="Q85" s="961" t="str">
        <f t="array" ref="Q85">XLOOKUP($A85,'Crop Chart'!$A$5:$A$201,'Crop Chart'!$AB$5:$AB$201,,FALSE)</f>
        <v/>
      </c>
    </row>
    <row r="86" ht="15.75" customHeight="1">
      <c r="A86" s="954"/>
      <c r="B86" s="961" t="str">
        <f t="array" ref="B86">XLOOKUP($A86,'Crop Chart'!$A$5:$A$201,'Crop Chart'!$C$5:$C$201,,FALSE)</f>
        <v/>
      </c>
      <c r="C86" s="961" t="str">
        <f t="array" ref="C86">XLOOKUP($A86,'Crop Chart'!$A$5:$A$201,'Crop Chart'!$D$5:$D$201,,FALSE)</f>
        <v/>
      </c>
      <c r="D86" s="961" t="str">
        <f t="array" ref="D86">XLOOKUP($A86,'Crop Chart'!$A$5:$A$201,'Crop Chart'!$E$5:$E$201,,FALSE)</f>
        <v/>
      </c>
      <c r="E86" s="961" t="str">
        <f t="array" ref="E86">XLOOKUP($A86,'Crop Chart'!$A$5:$A$201,'Crop Chart'!$I$5:$I$201,,FALSE)</f>
        <v/>
      </c>
      <c r="F86" s="961" t="str">
        <f t="array" ref="F86">XLOOKUP($A86,'Crop Chart'!$A$5:$A$201,'Crop Chart'!$P$5:$P$201,,FALSE)</f>
        <v/>
      </c>
      <c r="G86" s="961" t="str">
        <f t="array" ref="G86">XLOOKUP($A86,'Crop Chart'!$A$5:$A$201,'Crop Chart'!$Q$5:$Q$201,,FALSE)</f>
        <v/>
      </c>
      <c r="H86" s="962" t="str">
        <f t="array" ref="H86">'Crop Chart'!$H$2*12*B86/D86/F86*XLOOKUP(A86,'Crop Chart'!$A$5:$A$203,'Crop Chart'!$T$5:$T$203,,0)</f>
        <v>#DIV/0!</v>
      </c>
      <c r="I86" s="961" t="str">
        <f t="array" ref="I86">XLOOKUP($A86,'Crop Chart'!$A$5:$A$201,'Crop Chart'!$Y$5:$Y$201,,FALSE)</f>
        <v/>
      </c>
      <c r="J86" s="961" t="str">
        <f t="array" ref="J86">XLOOKUP($A86,'Crop Chart'!$A$5:$A$201,'Crop Chart'!$X$5:$X$201,,FALSE)</f>
        <v/>
      </c>
      <c r="K86" s="961" t="str">
        <f t="array" ref="K86">XLOOKUP($A86,'Crop Chart'!$A$5:$A$201,'Crop Chart'!$R$5:$R$201,,FALSE)</f>
        <v/>
      </c>
      <c r="L86" s="961" t="str">
        <f t="array" ref="L86">XLOOKUP($A86,'Crop Chart'!$A$5:$A$201,'Crop Chart'!$S$5:$S$201,,FALSE)</f>
        <v/>
      </c>
      <c r="M86" s="963" t="str">
        <f t="shared" si="1"/>
        <v>#DIV/0!</v>
      </c>
      <c r="N86" s="964" t="str">
        <f t="array" ref="N86">XLOOKUP($A86,'Crop Chart'!$A$5:$A$201,'Crop Chart'!$U$5:$U$201,,FALSE)</f>
        <v/>
      </c>
      <c r="O86" s="964" t="str">
        <f t="array" ref="O86">XLOOKUP($A86,'Crop Chart'!$A$5:$A$201,'Crop Chart'!$V$5:$V$201,,FALSE)</f>
        <v/>
      </c>
      <c r="P86" s="961" t="str">
        <f t="array" ref="P86">XLOOKUP($A86,'Crop Chart'!$A$5:$A$201,'Crop Chart'!$W$5:$W$201,,FALSE)</f>
        <v/>
      </c>
      <c r="Q86" s="961" t="str">
        <f t="array" ref="Q86">XLOOKUP($A86,'Crop Chart'!$A$5:$A$201,'Crop Chart'!$AB$5:$AB$201,,FALSE)</f>
        <v/>
      </c>
    </row>
    <row r="87" ht="15.75" customHeight="1">
      <c r="A87" s="954"/>
      <c r="B87" s="961" t="str">
        <f t="array" ref="B87">XLOOKUP($A87,'Crop Chart'!$A$5:$A$201,'Crop Chart'!$C$5:$C$201,,FALSE)</f>
        <v/>
      </c>
      <c r="C87" s="961" t="str">
        <f t="array" ref="C87">XLOOKUP($A87,'Crop Chart'!$A$5:$A$201,'Crop Chart'!$D$5:$D$201,,FALSE)</f>
        <v/>
      </c>
      <c r="D87" s="961" t="str">
        <f t="array" ref="D87">XLOOKUP($A87,'Crop Chart'!$A$5:$A$201,'Crop Chart'!$E$5:$E$201,,FALSE)</f>
        <v/>
      </c>
      <c r="E87" s="961" t="str">
        <f t="array" ref="E87">XLOOKUP($A87,'Crop Chart'!$A$5:$A$201,'Crop Chart'!$I$5:$I$201,,FALSE)</f>
        <v/>
      </c>
      <c r="F87" s="961" t="str">
        <f t="array" ref="F87">XLOOKUP($A87,'Crop Chart'!$A$5:$A$201,'Crop Chart'!$P$5:$P$201,,FALSE)</f>
        <v/>
      </c>
      <c r="G87" s="961" t="str">
        <f t="array" ref="G87">XLOOKUP($A87,'Crop Chart'!$A$5:$A$201,'Crop Chart'!$Q$5:$Q$201,,FALSE)</f>
        <v/>
      </c>
      <c r="H87" s="962" t="str">
        <f t="array" ref="H87">'Crop Chart'!$H$2*12*B87/D87/F87*XLOOKUP(A87,'Crop Chart'!$A$5:$A$203,'Crop Chart'!$T$5:$T$203,,0)</f>
        <v>#DIV/0!</v>
      </c>
      <c r="I87" s="961" t="str">
        <f t="array" ref="I87">XLOOKUP($A87,'Crop Chart'!$A$5:$A$201,'Crop Chart'!$Y$5:$Y$201,,FALSE)</f>
        <v/>
      </c>
      <c r="J87" s="961" t="str">
        <f t="array" ref="J87">XLOOKUP($A87,'Crop Chart'!$A$5:$A$201,'Crop Chart'!$X$5:$X$201,,FALSE)</f>
        <v/>
      </c>
      <c r="K87" s="961" t="str">
        <f t="array" ref="K87">XLOOKUP($A87,'Crop Chart'!$A$5:$A$201,'Crop Chart'!$R$5:$R$201,,FALSE)</f>
        <v/>
      </c>
      <c r="L87" s="961" t="str">
        <f t="array" ref="L87">XLOOKUP($A87,'Crop Chart'!$A$5:$A$201,'Crop Chart'!$S$5:$S$201,,FALSE)</f>
        <v/>
      </c>
      <c r="M87" s="963" t="str">
        <f t="shared" si="1"/>
        <v>#DIV/0!</v>
      </c>
      <c r="N87" s="964" t="str">
        <f t="array" ref="N87">XLOOKUP($A87,'Crop Chart'!$A$5:$A$201,'Crop Chart'!$U$5:$U$201,,FALSE)</f>
        <v/>
      </c>
      <c r="O87" s="964" t="str">
        <f t="array" ref="O87">XLOOKUP($A87,'Crop Chart'!$A$5:$A$201,'Crop Chart'!$V$5:$V$201,,FALSE)</f>
        <v/>
      </c>
      <c r="P87" s="961" t="str">
        <f t="array" ref="P87">XLOOKUP($A87,'Crop Chart'!$A$5:$A$201,'Crop Chart'!$W$5:$W$201,,FALSE)</f>
        <v/>
      </c>
      <c r="Q87" s="961" t="str">
        <f t="array" ref="Q87">XLOOKUP($A87,'Crop Chart'!$A$5:$A$201,'Crop Chart'!$AB$5:$AB$201,,FALSE)</f>
        <v/>
      </c>
    </row>
    <row r="88" ht="15.75" customHeight="1">
      <c r="A88" s="954"/>
      <c r="B88" s="961" t="str">
        <f t="array" ref="B88">XLOOKUP($A88,'Crop Chart'!$A$5:$A$201,'Crop Chart'!$C$5:$C$201,,FALSE)</f>
        <v/>
      </c>
      <c r="C88" s="961" t="str">
        <f t="array" ref="C88">XLOOKUP($A88,'Crop Chart'!$A$5:$A$201,'Crop Chart'!$D$5:$D$201,,FALSE)</f>
        <v/>
      </c>
      <c r="D88" s="961" t="str">
        <f t="array" ref="D88">XLOOKUP($A88,'Crop Chart'!$A$5:$A$201,'Crop Chart'!$E$5:$E$201,,FALSE)</f>
        <v/>
      </c>
      <c r="E88" s="961" t="str">
        <f t="array" ref="E88">XLOOKUP($A88,'Crop Chart'!$A$5:$A$201,'Crop Chart'!$I$5:$I$201,,FALSE)</f>
        <v/>
      </c>
      <c r="F88" s="961" t="str">
        <f t="array" ref="F88">XLOOKUP($A88,'Crop Chart'!$A$5:$A$201,'Crop Chart'!$P$5:$P$201,,FALSE)</f>
        <v/>
      </c>
      <c r="G88" s="961" t="str">
        <f t="array" ref="G88">XLOOKUP($A88,'Crop Chart'!$A$5:$A$201,'Crop Chart'!$Q$5:$Q$201,,FALSE)</f>
        <v/>
      </c>
      <c r="H88" s="962" t="str">
        <f t="array" ref="H88">'Crop Chart'!$H$2*12*B88/D88/F88*XLOOKUP(A88,'Crop Chart'!$A$5:$A$203,'Crop Chart'!$T$5:$T$203,,0)</f>
        <v>#DIV/0!</v>
      </c>
      <c r="I88" s="961" t="str">
        <f t="array" ref="I88">XLOOKUP($A88,'Crop Chart'!$A$5:$A$201,'Crop Chart'!$Y$5:$Y$201,,FALSE)</f>
        <v/>
      </c>
      <c r="J88" s="961" t="str">
        <f t="array" ref="J88">XLOOKUP($A88,'Crop Chart'!$A$5:$A$201,'Crop Chart'!$X$5:$X$201,,FALSE)</f>
        <v/>
      </c>
      <c r="K88" s="961" t="str">
        <f t="array" ref="K88">XLOOKUP($A88,'Crop Chart'!$A$5:$A$201,'Crop Chart'!$R$5:$R$201,,FALSE)</f>
        <v/>
      </c>
      <c r="L88" s="961" t="str">
        <f t="array" ref="L88">XLOOKUP($A88,'Crop Chart'!$A$5:$A$201,'Crop Chart'!$S$5:$S$201,,FALSE)</f>
        <v/>
      </c>
      <c r="M88" s="963" t="str">
        <f t="shared" si="1"/>
        <v>#DIV/0!</v>
      </c>
      <c r="N88" s="964" t="str">
        <f t="array" ref="N88">XLOOKUP($A88,'Crop Chart'!$A$5:$A$201,'Crop Chart'!$U$5:$U$201,,FALSE)</f>
        <v/>
      </c>
      <c r="O88" s="964" t="str">
        <f t="array" ref="O88">XLOOKUP($A88,'Crop Chart'!$A$5:$A$201,'Crop Chart'!$V$5:$V$201,,FALSE)</f>
        <v/>
      </c>
      <c r="P88" s="961" t="str">
        <f t="array" ref="P88">XLOOKUP($A88,'Crop Chart'!$A$5:$A$201,'Crop Chart'!$W$5:$W$201,,FALSE)</f>
        <v/>
      </c>
      <c r="Q88" s="961" t="str">
        <f t="array" ref="Q88">XLOOKUP($A88,'Crop Chart'!$A$5:$A$201,'Crop Chart'!$AB$5:$AB$201,,FALSE)</f>
        <v/>
      </c>
    </row>
    <row r="89" ht="15.75" customHeight="1">
      <c r="A89" s="954"/>
      <c r="B89" s="961" t="str">
        <f t="array" ref="B89">XLOOKUP($A89,'Crop Chart'!$A$5:$A$201,'Crop Chart'!$C$5:$C$201,,FALSE)</f>
        <v/>
      </c>
      <c r="C89" s="961" t="str">
        <f t="array" ref="C89">XLOOKUP($A89,'Crop Chart'!$A$5:$A$201,'Crop Chart'!$D$5:$D$201,,FALSE)</f>
        <v/>
      </c>
      <c r="D89" s="961" t="str">
        <f t="array" ref="D89">XLOOKUP($A89,'Crop Chart'!$A$5:$A$201,'Crop Chart'!$E$5:$E$201,,FALSE)</f>
        <v/>
      </c>
      <c r="E89" s="961" t="str">
        <f t="array" ref="E89">XLOOKUP($A89,'Crop Chart'!$A$5:$A$201,'Crop Chart'!$I$5:$I$201,,FALSE)</f>
        <v/>
      </c>
      <c r="F89" s="961" t="str">
        <f t="array" ref="F89">XLOOKUP($A89,'Crop Chart'!$A$5:$A$201,'Crop Chart'!$P$5:$P$201,,FALSE)</f>
        <v/>
      </c>
      <c r="G89" s="961" t="str">
        <f t="array" ref="G89">XLOOKUP($A89,'Crop Chart'!$A$5:$A$201,'Crop Chart'!$Q$5:$Q$201,,FALSE)</f>
        <v/>
      </c>
      <c r="H89" s="962" t="str">
        <f t="array" ref="H89">'Crop Chart'!$H$2*12*B89/D89/F89*XLOOKUP(A89,'Crop Chart'!$A$5:$A$203,'Crop Chart'!$T$5:$T$203,,0)</f>
        <v>#DIV/0!</v>
      </c>
      <c r="I89" s="961" t="str">
        <f t="array" ref="I89">XLOOKUP($A89,'Crop Chart'!$A$5:$A$201,'Crop Chart'!$Y$5:$Y$201,,FALSE)</f>
        <v/>
      </c>
      <c r="J89" s="961" t="str">
        <f t="array" ref="J89">XLOOKUP($A89,'Crop Chart'!$A$5:$A$201,'Crop Chart'!$X$5:$X$201,,FALSE)</f>
        <v/>
      </c>
      <c r="K89" s="961" t="str">
        <f t="array" ref="K89">XLOOKUP($A89,'Crop Chart'!$A$5:$A$201,'Crop Chart'!$R$5:$R$201,,FALSE)</f>
        <v/>
      </c>
      <c r="L89" s="961" t="str">
        <f t="array" ref="L89">XLOOKUP($A89,'Crop Chart'!$A$5:$A$201,'Crop Chart'!$S$5:$S$201,,FALSE)</f>
        <v/>
      </c>
      <c r="M89" s="963" t="str">
        <f t="shared" si="1"/>
        <v>#DIV/0!</v>
      </c>
      <c r="N89" s="964" t="str">
        <f t="array" ref="N89">XLOOKUP($A89,'Crop Chart'!$A$5:$A$201,'Crop Chart'!$U$5:$U$201,,FALSE)</f>
        <v/>
      </c>
      <c r="O89" s="964" t="str">
        <f t="array" ref="O89">XLOOKUP($A89,'Crop Chart'!$A$5:$A$201,'Crop Chart'!$V$5:$V$201,,FALSE)</f>
        <v/>
      </c>
      <c r="P89" s="961" t="str">
        <f t="array" ref="P89">XLOOKUP($A89,'Crop Chart'!$A$5:$A$201,'Crop Chart'!$W$5:$W$201,,FALSE)</f>
        <v/>
      </c>
      <c r="Q89" s="961" t="str">
        <f t="array" ref="Q89">XLOOKUP($A89,'Crop Chart'!$A$5:$A$201,'Crop Chart'!$AB$5:$AB$201,,FALSE)</f>
        <v/>
      </c>
    </row>
    <row r="90" ht="15.75" customHeight="1">
      <c r="A90" s="954"/>
      <c r="B90" s="961" t="str">
        <f t="array" ref="B90">XLOOKUP($A90,'Crop Chart'!$A$5:$A$201,'Crop Chart'!$C$5:$C$201,,FALSE)</f>
        <v/>
      </c>
      <c r="C90" s="961" t="str">
        <f t="array" ref="C90">XLOOKUP($A90,'Crop Chart'!$A$5:$A$201,'Crop Chart'!$D$5:$D$201,,FALSE)</f>
        <v/>
      </c>
      <c r="D90" s="961" t="str">
        <f t="array" ref="D90">XLOOKUP($A90,'Crop Chart'!$A$5:$A$201,'Crop Chart'!$E$5:$E$201,,FALSE)</f>
        <v/>
      </c>
      <c r="E90" s="961" t="str">
        <f t="array" ref="E90">XLOOKUP($A90,'Crop Chart'!$A$5:$A$201,'Crop Chart'!$I$5:$I$201,,FALSE)</f>
        <v/>
      </c>
      <c r="F90" s="961" t="str">
        <f t="array" ref="F90">XLOOKUP($A90,'Crop Chart'!$A$5:$A$201,'Crop Chart'!$P$5:$P$201,,FALSE)</f>
        <v/>
      </c>
      <c r="G90" s="961" t="str">
        <f t="array" ref="G90">XLOOKUP($A90,'Crop Chart'!$A$5:$A$201,'Crop Chart'!$Q$5:$Q$201,,FALSE)</f>
        <v/>
      </c>
      <c r="H90" s="962" t="str">
        <f t="array" ref="H90">'Crop Chart'!$H$2*12*B90/D90/F90*XLOOKUP(A90,'Crop Chart'!$A$5:$A$203,'Crop Chart'!$T$5:$T$203,,0)</f>
        <v>#DIV/0!</v>
      </c>
      <c r="I90" s="961" t="str">
        <f t="array" ref="I90">XLOOKUP($A90,'Crop Chart'!$A$5:$A$201,'Crop Chart'!$Y$5:$Y$201,,FALSE)</f>
        <v/>
      </c>
      <c r="J90" s="961" t="str">
        <f t="array" ref="J90">XLOOKUP($A90,'Crop Chart'!$A$5:$A$201,'Crop Chart'!$X$5:$X$201,,FALSE)</f>
        <v/>
      </c>
      <c r="K90" s="961" t="str">
        <f t="array" ref="K90">XLOOKUP($A90,'Crop Chart'!$A$5:$A$201,'Crop Chart'!$R$5:$R$201,,FALSE)</f>
        <v/>
      </c>
      <c r="L90" s="961" t="str">
        <f t="array" ref="L90">XLOOKUP($A90,'Crop Chart'!$A$5:$A$201,'Crop Chart'!$S$5:$S$201,,FALSE)</f>
        <v/>
      </c>
      <c r="M90" s="963" t="str">
        <f t="shared" si="1"/>
        <v>#DIV/0!</v>
      </c>
      <c r="N90" s="964" t="str">
        <f t="array" ref="N90">XLOOKUP($A90,'Crop Chart'!$A$5:$A$201,'Crop Chart'!$U$5:$U$201,,FALSE)</f>
        <v/>
      </c>
      <c r="O90" s="964" t="str">
        <f t="array" ref="O90">XLOOKUP($A90,'Crop Chart'!$A$5:$A$201,'Crop Chart'!$V$5:$V$201,,FALSE)</f>
        <v/>
      </c>
      <c r="P90" s="961" t="str">
        <f t="array" ref="P90">XLOOKUP($A90,'Crop Chart'!$A$5:$A$201,'Crop Chart'!$W$5:$W$201,,FALSE)</f>
        <v/>
      </c>
      <c r="Q90" s="961" t="str">
        <f t="array" ref="Q90">XLOOKUP($A90,'Crop Chart'!$A$5:$A$201,'Crop Chart'!$AB$5:$AB$201,,FALSE)</f>
        <v/>
      </c>
    </row>
    <row r="91" ht="15.75" customHeight="1">
      <c r="A91" s="954"/>
      <c r="B91" s="961" t="str">
        <f t="array" ref="B91">XLOOKUP($A91,'Crop Chart'!$A$5:$A$201,'Crop Chart'!$C$5:$C$201,,FALSE)</f>
        <v/>
      </c>
      <c r="C91" s="961" t="str">
        <f t="array" ref="C91">XLOOKUP($A91,'Crop Chart'!$A$5:$A$201,'Crop Chart'!$D$5:$D$201,,FALSE)</f>
        <v/>
      </c>
      <c r="D91" s="961" t="str">
        <f t="array" ref="D91">XLOOKUP($A91,'Crop Chart'!$A$5:$A$201,'Crop Chart'!$E$5:$E$201,,FALSE)</f>
        <v/>
      </c>
      <c r="E91" s="961" t="str">
        <f t="array" ref="E91">XLOOKUP($A91,'Crop Chart'!$A$5:$A$201,'Crop Chart'!$I$5:$I$201,,FALSE)</f>
        <v/>
      </c>
      <c r="F91" s="961" t="str">
        <f t="array" ref="F91">XLOOKUP($A91,'Crop Chart'!$A$5:$A$201,'Crop Chart'!$P$5:$P$201,,FALSE)</f>
        <v/>
      </c>
      <c r="G91" s="961" t="str">
        <f t="array" ref="G91">XLOOKUP($A91,'Crop Chart'!$A$5:$A$201,'Crop Chart'!$Q$5:$Q$201,,FALSE)</f>
        <v/>
      </c>
      <c r="H91" s="962" t="str">
        <f t="array" ref="H91">'Crop Chart'!$H$2*12*B91/D91/F91*XLOOKUP(A91,'Crop Chart'!$A$5:$A$203,'Crop Chart'!$T$5:$T$203,,0)</f>
        <v>#DIV/0!</v>
      </c>
      <c r="I91" s="961" t="str">
        <f t="array" ref="I91">XLOOKUP($A91,'Crop Chart'!$A$5:$A$201,'Crop Chart'!$Y$5:$Y$201,,FALSE)</f>
        <v/>
      </c>
      <c r="J91" s="961" t="str">
        <f t="array" ref="J91">XLOOKUP($A91,'Crop Chart'!$A$5:$A$201,'Crop Chart'!$X$5:$X$201,,FALSE)</f>
        <v/>
      </c>
      <c r="K91" s="961" t="str">
        <f t="array" ref="K91">XLOOKUP($A91,'Crop Chart'!$A$5:$A$201,'Crop Chart'!$R$5:$R$201,,FALSE)</f>
        <v/>
      </c>
      <c r="L91" s="961" t="str">
        <f t="array" ref="L91">XLOOKUP($A91,'Crop Chart'!$A$5:$A$201,'Crop Chart'!$S$5:$S$201,,FALSE)</f>
        <v/>
      </c>
      <c r="M91" s="963" t="str">
        <f t="shared" si="1"/>
        <v>#DIV/0!</v>
      </c>
      <c r="N91" s="964" t="str">
        <f t="array" ref="N91">XLOOKUP($A91,'Crop Chart'!$A$5:$A$201,'Crop Chart'!$U$5:$U$201,,FALSE)</f>
        <v/>
      </c>
      <c r="O91" s="964" t="str">
        <f t="array" ref="O91">XLOOKUP($A91,'Crop Chart'!$A$5:$A$201,'Crop Chart'!$V$5:$V$201,,FALSE)</f>
        <v/>
      </c>
      <c r="P91" s="961" t="str">
        <f t="array" ref="P91">XLOOKUP($A91,'Crop Chart'!$A$5:$A$201,'Crop Chart'!$W$5:$W$201,,FALSE)</f>
        <v/>
      </c>
      <c r="Q91" s="961" t="str">
        <f t="array" ref="Q91">XLOOKUP($A91,'Crop Chart'!$A$5:$A$201,'Crop Chart'!$AB$5:$AB$201,,FALSE)</f>
        <v/>
      </c>
    </row>
    <row r="92" ht="15.75" customHeight="1">
      <c r="A92" s="954"/>
      <c r="B92" s="961" t="str">
        <f t="array" ref="B92">XLOOKUP($A92,'Crop Chart'!$A$5:$A$201,'Crop Chart'!$C$5:$C$201,,FALSE)</f>
        <v/>
      </c>
      <c r="C92" s="961" t="str">
        <f t="array" ref="C92">XLOOKUP($A92,'Crop Chart'!$A$5:$A$201,'Crop Chart'!$D$5:$D$201,,FALSE)</f>
        <v/>
      </c>
      <c r="D92" s="961" t="str">
        <f t="array" ref="D92">XLOOKUP($A92,'Crop Chart'!$A$5:$A$201,'Crop Chart'!$E$5:$E$201,,FALSE)</f>
        <v/>
      </c>
      <c r="E92" s="961" t="str">
        <f t="array" ref="E92">XLOOKUP($A92,'Crop Chart'!$A$5:$A$201,'Crop Chart'!$I$5:$I$201,,FALSE)</f>
        <v/>
      </c>
      <c r="F92" s="961" t="str">
        <f t="array" ref="F92">XLOOKUP($A92,'Crop Chart'!$A$5:$A$201,'Crop Chart'!$P$5:$P$201,,FALSE)</f>
        <v/>
      </c>
      <c r="G92" s="961" t="str">
        <f t="array" ref="G92">XLOOKUP($A92,'Crop Chart'!$A$5:$A$201,'Crop Chart'!$Q$5:$Q$201,,FALSE)</f>
        <v/>
      </c>
      <c r="H92" s="962" t="str">
        <f t="array" ref="H92">'Crop Chart'!$H$2*12*B92/D92/F92*XLOOKUP(A92,'Crop Chart'!$A$5:$A$203,'Crop Chart'!$T$5:$T$203,,0)</f>
        <v>#DIV/0!</v>
      </c>
      <c r="I92" s="961" t="str">
        <f t="array" ref="I92">XLOOKUP($A92,'Crop Chart'!$A$5:$A$201,'Crop Chart'!$Y$5:$Y$201,,FALSE)</f>
        <v/>
      </c>
      <c r="J92" s="961" t="str">
        <f t="array" ref="J92">XLOOKUP($A92,'Crop Chart'!$A$5:$A$201,'Crop Chart'!$X$5:$X$201,,FALSE)</f>
        <v/>
      </c>
      <c r="K92" s="961" t="str">
        <f t="array" ref="K92">XLOOKUP($A92,'Crop Chart'!$A$5:$A$201,'Crop Chart'!$R$5:$R$201,,FALSE)</f>
        <v/>
      </c>
      <c r="L92" s="961" t="str">
        <f t="array" ref="L92">XLOOKUP($A92,'Crop Chart'!$A$5:$A$201,'Crop Chart'!$S$5:$S$201,,FALSE)</f>
        <v/>
      </c>
      <c r="M92" s="963" t="str">
        <f t="shared" si="1"/>
        <v>#DIV/0!</v>
      </c>
      <c r="N92" s="964" t="str">
        <f t="array" ref="N92">XLOOKUP($A92,'Crop Chart'!$A$5:$A$201,'Crop Chart'!$U$5:$U$201,,FALSE)</f>
        <v/>
      </c>
      <c r="O92" s="964" t="str">
        <f t="array" ref="O92">XLOOKUP($A92,'Crop Chart'!$A$5:$A$201,'Crop Chart'!$V$5:$V$201,,FALSE)</f>
        <v/>
      </c>
      <c r="P92" s="961" t="str">
        <f t="array" ref="P92">XLOOKUP($A92,'Crop Chart'!$A$5:$A$201,'Crop Chart'!$W$5:$W$201,,FALSE)</f>
        <v/>
      </c>
      <c r="Q92" s="961" t="str">
        <f t="array" ref="Q92">XLOOKUP($A92,'Crop Chart'!$A$5:$A$201,'Crop Chart'!$AB$5:$AB$201,,FALSE)</f>
        <v/>
      </c>
    </row>
    <row r="93" ht="15.75" customHeight="1">
      <c r="A93" s="954"/>
      <c r="B93" s="961" t="str">
        <f t="array" ref="B93">XLOOKUP($A93,'Crop Chart'!$A$5:$A$201,'Crop Chart'!$C$5:$C$201,,FALSE)</f>
        <v/>
      </c>
      <c r="C93" s="961" t="str">
        <f t="array" ref="C93">XLOOKUP($A93,'Crop Chart'!$A$5:$A$201,'Crop Chart'!$D$5:$D$201,,FALSE)</f>
        <v/>
      </c>
      <c r="D93" s="961" t="str">
        <f t="array" ref="D93">XLOOKUP($A93,'Crop Chart'!$A$5:$A$201,'Crop Chart'!$E$5:$E$201,,FALSE)</f>
        <v/>
      </c>
      <c r="E93" s="961" t="str">
        <f t="array" ref="E93">XLOOKUP($A93,'Crop Chart'!$A$5:$A$201,'Crop Chart'!$I$5:$I$201,,FALSE)</f>
        <v/>
      </c>
      <c r="F93" s="961" t="str">
        <f t="array" ref="F93">XLOOKUP($A93,'Crop Chart'!$A$5:$A$201,'Crop Chart'!$P$5:$P$201,,FALSE)</f>
        <v/>
      </c>
      <c r="G93" s="961" t="str">
        <f t="array" ref="G93">XLOOKUP($A93,'Crop Chart'!$A$5:$A$201,'Crop Chart'!$Q$5:$Q$201,,FALSE)</f>
        <v/>
      </c>
      <c r="H93" s="962" t="str">
        <f t="array" ref="H93">'Crop Chart'!$H$2*12*B93/D93/F93*XLOOKUP(A93,'Crop Chart'!$A$5:$A$203,'Crop Chart'!$T$5:$T$203,,0)</f>
        <v>#DIV/0!</v>
      </c>
      <c r="I93" s="961" t="str">
        <f t="array" ref="I93">XLOOKUP($A93,'Crop Chart'!$A$5:$A$201,'Crop Chart'!$Y$5:$Y$201,,FALSE)</f>
        <v/>
      </c>
      <c r="J93" s="961" t="str">
        <f t="array" ref="J93">XLOOKUP($A93,'Crop Chart'!$A$5:$A$201,'Crop Chart'!$X$5:$X$201,,FALSE)</f>
        <v/>
      </c>
      <c r="K93" s="961" t="str">
        <f t="array" ref="K93">XLOOKUP($A93,'Crop Chart'!$A$5:$A$201,'Crop Chart'!$R$5:$R$201,,FALSE)</f>
        <v/>
      </c>
      <c r="L93" s="961" t="str">
        <f t="array" ref="L93">XLOOKUP($A93,'Crop Chart'!$A$5:$A$201,'Crop Chart'!$S$5:$S$201,,FALSE)</f>
        <v/>
      </c>
      <c r="M93" s="963" t="str">
        <f t="shared" si="1"/>
        <v>#DIV/0!</v>
      </c>
      <c r="N93" s="964" t="str">
        <f t="array" ref="N93">XLOOKUP($A93,'Crop Chart'!$A$5:$A$201,'Crop Chart'!$U$5:$U$201,,FALSE)</f>
        <v/>
      </c>
      <c r="O93" s="964" t="str">
        <f t="array" ref="O93">XLOOKUP($A93,'Crop Chart'!$A$5:$A$201,'Crop Chart'!$V$5:$V$201,,FALSE)</f>
        <v/>
      </c>
      <c r="P93" s="961" t="str">
        <f t="array" ref="P93">XLOOKUP($A93,'Crop Chart'!$A$5:$A$201,'Crop Chart'!$W$5:$W$201,,FALSE)</f>
        <v/>
      </c>
      <c r="Q93" s="961" t="str">
        <f t="array" ref="Q93">XLOOKUP($A93,'Crop Chart'!$A$5:$A$201,'Crop Chart'!$AB$5:$AB$201,,FALSE)</f>
        <v/>
      </c>
    </row>
    <row r="94" ht="15.75" customHeight="1">
      <c r="A94" s="954"/>
      <c r="B94" s="961" t="str">
        <f t="array" ref="B94">XLOOKUP($A94,'Crop Chart'!$A$5:$A$201,'Crop Chart'!$C$5:$C$201,,FALSE)</f>
        <v/>
      </c>
      <c r="C94" s="961" t="str">
        <f t="array" ref="C94">XLOOKUP($A94,'Crop Chart'!$A$5:$A$201,'Crop Chart'!$D$5:$D$201,,FALSE)</f>
        <v/>
      </c>
      <c r="D94" s="961" t="str">
        <f t="array" ref="D94">XLOOKUP($A94,'Crop Chart'!$A$5:$A$201,'Crop Chart'!$E$5:$E$201,,FALSE)</f>
        <v/>
      </c>
      <c r="E94" s="961" t="str">
        <f t="array" ref="E94">XLOOKUP($A94,'Crop Chart'!$A$5:$A$201,'Crop Chart'!$I$5:$I$201,,FALSE)</f>
        <v/>
      </c>
      <c r="F94" s="961" t="str">
        <f t="array" ref="F94">XLOOKUP($A94,'Crop Chart'!$A$5:$A$201,'Crop Chart'!$P$5:$P$201,,FALSE)</f>
        <v/>
      </c>
      <c r="G94" s="961" t="str">
        <f t="array" ref="G94">XLOOKUP($A94,'Crop Chart'!$A$5:$A$201,'Crop Chart'!$Q$5:$Q$201,,FALSE)</f>
        <v/>
      </c>
      <c r="H94" s="962" t="str">
        <f t="array" ref="H94">'Crop Chart'!$H$2*12*B94/D94/F94*XLOOKUP(A94,'Crop Chart'!$A$5:$A$203,'Crop Chart'!$T$5:$T$203,,0)</f>
        <v>#DIV/0!</v>
      </c>
      <c r="I94" s="961" t="str">
        <f t="array" ref="I94">XLOOKUP($A94,'Crop Chart'!$A$5:$A$201,'Crop Chart'!$Y$5:$Y$201,,FALSE)</f>
        <v/>
      </c>
      <c r="J94" s="961" t="str">
        <f t="array" ref="J94">XLOOKUP($A94,'Crop Chart'!$A$5:$A$201,'Crop Chart'!$X$5:$X$201,,FALSE)</f>
        <v/>
      </c>
      <c r="K94" s="961" t="str">
        <f t="array" ref="K94">XLOOKUP($A94,'Crop Chart'!$A$5:$A$201,'Crop Chart'!$R$5:$R$201,,FALSE)</f>
        <v/>
      </c>
      <c r="L94" s="961" t="str">
        <f t="array" ref="L94">XLOOKUP($A94,'Crop Chart'!$A$5:$A$201,'Crop Chart'!$S$5:$S$201,,FALSE)</f>
        <v/>
      </c>
      <c r="M94" s="963" t="str">
        <f t="shared" si="1"/>
        <v>#DIV/0!</v>
      </c>
      <c r="N94" s="964" t="str">
        <f t="array" ref="N94">XLOOKUP($A94,'Crop Chart'!$A$5:$A$201,'Crop Chart'!$U$5:$U$201,,FALSE)</f>
        <v/>
      </c>
      <c r="O94" s="964" t="str">
        <f t="array" ref="O94">XLOOKUP($A94,'Crop Chart'!$A$5:$A$201,'Crop Chart'!$V$5:$V$201,,FALSE)</f>
        <v/>
      </c>
      <c r="P94" s="961" t="str">
        <f t="array" ref="P94">XLOOKUP($A94,'Crop Chart'!$A$5:$A$201,'Crop Chart'!$W$5:$W$201,,FALSE)</f>
        <v/>
      </c>
      <c r="Q94" s="961" t="str">
        <f t="array" ref="Q94">XLOOKUP($A94,'Crop Chart'!$A$5:$A$201,'Crop Chart'!$AB$5:$AB$201,,FALSE)</f>
        <v/>
      </c>
    </row>
    <row r="95" ht="15.75" customHeight="1">
      <c r="A95" s="954"/>
      <c r="B95" s="961" t="str">
        <f t="array" ref="B95">XLOOKUP($A95,'Crop Chart'!$A$5:$A$201,'Crop Chart'!$C$5:$C$201,,FALSE)</f>
        <v/>
      </c>
      <c r="C95" s="961" t="str">
        <f t="array" ref="C95">XLOOKUP($A95,'Crop Chart'!$A$5:$A$201,'Crop Chart'!$D$5:$D$201,,FALSE)</f>
        <v/>
      </c>
      <c r="D95" s="961" t="str">
        <f t="array" ref="D95">XLOOKUP($A95,'Crop Chart'!$A$5:$A$201,'Crop Chart'!$E$5:$E$201,,FALSE)</f>
        <v/>
      </c>
      <c r="E95" s="961" t="str">
        <f t="array" ref="E95">XLOOKUP($A95,'Crop Chart'!$A$5:$A$201,'Crop Chart'!$I$5:$I$201,,FALSE)</f>
        <v/>
      </c>
      <c r="F95" s="961" t="str">
        <f t="array" ref="F95">XLOOKUP($A95,'Crop Chart'!$A$5:$A$201,'Crop Chart'!$P$5:$P$201,,FALSE)</f>
        <v/>
      </c>
      <c r="G95" s="961" t="str">
        <f t="array" ref="G95">XLOOKUP($A95,'Crop Chart'!$A$5:$A$201,'Crop Chart'!$Q$5:$Q$201,,FALSE)</f>
        <v/>
      </c>
      <c r="H95" s="962" t="str">
        <f t="array" ref="H95">'Crop Chart'!$H$2*12*B95/D95/F95*XLOOKUP(A95,'Crop Chart'!$A$5:$A$203,'Crop Chart'!$T$5:$T$203,,0)</f>
        <v>#DIV/0!</v>
      </c>
      <c r="I95" s="961" t="str">
        <f t="array" ref="I95">XLOOKUP($A95,'Crop Chart'!$A$5:$A$201,'Crop Chart'!$Y$5:$Y$201,,FALSE)</f>
        <v/>
      </c>
      <c r="J95" s="961" t="str">
        <f t="array" ref="J95">XLOOKUP($A95,'Crop Chart'!$A$5:$A$201,'Crop Chart'!$X$5:$X$201,,FALSE)</f>
        <v/>
      </c>
      <c r="K95" s="961" t="str">
        <f t="array" ref="K95">XLOOKUP($A95,'Crop Chart'!$A$5:$A$201,'Crop Chart'!$R$5:$R$201,,FALSE)</f>
        <v/>
      </c>
      <c r="L95" s="961" t="str">
        <f t="array" ref="L95">XLOOKUP($A95,'Crop Chart'!$A$5:$A$201,'Crop Chart'!$S$5:$S$201,,FALSE)</f>
        <v/>
      </c>
      <c r="M95" s="963" t="str">
        <f t="shared" si="1"/>
        <v>#DIV/0!</v>
      </c>
      <c r="N95" s="964" t="str">
        <f t="array" ref="N95">XLOOKUP($A95,'Crop Chart'!$A$5:$A$201,'Crop Chart'!$U$5:$U$201,,FALSE)</f>
        <v/>
      </c>
      <c r="O95" s="964" t="str">
        <f t="array" ref="O95">XLOOKUP($A95,'Crop Chart'!$A$5:$A$201,'Crop Chart'!$V$5:$V$201,,FALSE)</f>
        <v/>
      </c>
      <c r="P95" s="961" t="str">
        <f t="array" ref="P95">XLOOKUP($A95,'Crop Chart'!$A$5:$A$201,'Crop Chart'!$W$5:$W$201,,FALSE)</f>
        <v/>
      </c>
      <c r="Q95" s="961" t="str">
        <f t="array" ref="Q95">XLOOKUP($A95,'Crop Chart'!$A$5:$A$201,'Crop Chart'!$AB$5:$AB$201,,FALSE)</f>
        <v/>
      </c>
    </row>
    <row r="96" ht="15.75" customHeight="1">
      <c r="A96" s="954"/>
      <c r="B96" s="961" t="str">
        <f t="array" ref="B96">XLOOKUP($A96,'Crop Chart'!$A$5:$A$201,'Crop Chart'!$C$5:$C$201,,FALSE)</f>
        <v/>
      </c>
      <c r="C96" s="961" t="str">
        <f t="array" ref="C96">XLOOKUP($A96,'Crop Chart'!$A$5:$A$201,'Crop Chart'!$D$5:$D$201,,FALSE)</f>
        <v/>
      </c>
      <c r="D96" s="961" t="str">
        <f t="array" ref="D96">XLOOKUP($A96,'Crop Chart'!$A$5:$A$201,'Crop Chart'!$E$5:$E$201,,FALSE)</f>
        <v/>
      </c>
      <c r="E96" s="961" t="str">
        <f t="array" ref="E96">XLOOKUP($A96,'Crop Chart'!$A$5:$A$201,'Crop Chart'!$I$5:$I$201,,FALSE)</f>
        <v/>
      </c>
      <c r="F96" s="961" t="str">
        <f t="array" ref="F96">XLOOKUP($A96,'Crop Chart'!$A$5:$A$201,'Crop Chart'!$P$5:$P$201,,FALSE)</f>
        <v/>
      </c>
      <c r="G96" s="961" t="str">
        <f t="array" ref="G96">XLOOKUP($A96,'Crop Chart'!$A$5:$A$201,'Crop Chart'!$Q$5:$Q$201,,FALSE)</f>
        <v/>
      </c>
      <c r="H96" s="962" t="str">
        <f t="array" ref="H96">'Crop Chart'!$H$2*12*B96/D96/F96*XLOOKUP(A96,'Crop Chart'!$A$5:$A$203,'Crop Chart'!$T$5:$T$203,,0)</f>
        <v>#DIV/0!</v>
      </c>
      <c r="I96" s="961" t="str">
        <f t="array" ref="I96">XLOOKUP($A96,'Crop Chart'!$A$5:$A$201,'Crop Chart'!$Y$5:$Y$201,,FALSE)</f>
        <v/>
      </c>
      <c r="J96" s="961" t="str">
        <f t="array" ref="J96">XLOOKUP($A96,'Crop Chart'!$A$5:$A$201,'Crop Chart'!$X$5:$X$201,,FALSE)</f>
        <v/>
      </c>
      <c r="K96" s="961" t="str">
        <f t="array" ref="K96">XLOOKUP($A96,'Crop Chart'!$A$5:$A$201,'Crop Chart'!$R$5:$R$201,,FALSE)</f>
        <v/>
      </c>
      <c r="L96" s="961" t="str">
        <f t="array" ref="L96">XLOOKUP($A96,'Crop Chart'!$A$5:$A$201,'Crop Chart'!$S$5:$S$201,,FALSE)</f>
        <v/>
      </c>
      <c r="M96" s="963" t="str">
        <f t="shared" si="1"/>
        <v>#DIV/0!</v>
      </c>
      <c r="N96" s="964" t="str">
        <f t="array" ref="N96">XLOOKUP($A96,'Crop Chart'!$A$5:$A$201,'Crop Chart'!$U$5:$U$201,,FALSE)</f>
        <v/>
      </c>
      <c r="O96" s="964" t="str">
        <f t="array" ref="O96">XLOOKUP($A96,'Crop Chart'!$A$5:$A$201,'Crop Chart'!$V$5:$V$201,,FALSE)</f>
        <v/>
      </c>
      <c r="P96" s="961" t="str">
        <f t="array" ref="P96">XLOOKUP($A96,'Crop Chart'!$A$5:$A$201,'Crop Chart'!$W$5:$W$201,,FALSE)</f>
        <v/>
      </c>
      <c r="Q96" s="961" t="str">
        <f t="array" ref="Q96">XLOOKUP($A96,'Crop Chart'!$A$5:$A$201,'Crop Chart'!$AB$5:$AB$201,,FALSE)</f>
        <v/>
      </c>
    </row>
    <row r="97" ht="15.75" customHeight="1">
      <c r="A97" s="954"/>
      <c r="B97" s="961" t="str">
        <f t="array" ref="B97">XLOOKUP($A97,'Crop Chart'!$A$5:$A$201,'Crop Chart'!$C$5:$C$201,,FALSE)</f>
        <v/>
      </c>
      <c r="C97" s="961" t="str">
        <f t="array" ref="C97">XLOOKUP($A97,'Crop Chart'!$A$5:$A$201,'Crop Chart'!$D$5:$D$201,,FALSE)</f>
        <v/>
      </c>
      <c r="D97" s="961" t="str">
        <f t="array" ref="D97">XLOOKUP($A97,'Crop Chart'!$A$5:$A$201,'Crop Chart'!$E$5:$E$201,,FALSE)</f>
        <v/>
      </c>
      <c r="E97" s="961" t="str">
        <f t="array" ref="E97">XLOOKUP($A97,'Crop Chart'!$A$5:$A$201,'Crop Chart'!$I$5:$I$201,,FALSE)</f>
        <v/>
      </c>
      <c r="F97" s="961" t="str">
        <f t="array" ref="F97">XLOOKUP($A97,'Crop Chart'!$A$5:$A$201,'Crop Chart'!$P$5:$P$201,,FALSE)</f>
        <v/>
      </c>
      <c r="G97" s="961" t="str">
        <f t="array" ref="G97">XLOOKUP($A97,'Crop Chart'!$A$5:$A$201,'Crop Chart'!$Q$5:$Q$201,,FALSE)</f>
        <v/>
      </c>
      <c r="H97" s="962" t="str">
        <f t="array" ref="H97">'Crop Chart'!$H$2*12*B97/D97/F97*XLOOKUP(A97,'Crop Chart'!$A$5:$A$203,'Crop Chart'!$T$5:$T$203,,0)</f>
        <v>#DIV/0!</v>
      </c>
      <c r="I97" s="961" t="str">
        <f t="array" ref="I97">XLOOKUP($A97,'Crop Chart'!$A$5:$A$201,'Crop Chart'!$Y$5:$Y$201,,FALSE)</f>
        <v/>
      </c>
      <c r="J97" s="961" t="str">
        <f t="array" ref="J97">XLOOKUP($A97,'Crop Chart'!$A$5:$A$201,'Crop Chart'!$X$5:$X$201,,FALSE)</f>
        <v/>
      </c>
      <c r="K97" s="961" t="str">
        <f t="array" ref="K97">XLOOKUP($A97,'Crop Chart'!$A$5:$A$201,'Crop Chart'!$R$5:$R$201,,FALSE)</f>
        <v/>
      </c>
      <c r="L97" s="961" t="str">
        <f t="array" ref="L97">XLOOKUP($A97,'Crop Chart'!$A$5:$A$201,'Crop Chart'!$S$5:$S$201,,FALSE)</f>
        <v/>
      </c>
      <c r="M97" s="963" t="str">
        <f t="shared" si="1"/>
        <v>#DIV/0!</v>
      </c>
      <c r="N97" s="964" t="str">
        <f t="array" ref="N97">XLOOKUP($A97,'Crop Chart'!$A$5:$A$201,'Crop Chart'!$U$5:$U$201,,FALSE)</f>
        <v/>
      </c>
      <c r="O97" s="964" t="str">
        <f t="array" ref="O97">XLOOKUP($A97,'Crop Chart'!$A$5:$A$201,'Crop Chart'!$V$5:$V$201,,FALSE)</f>
        <v/>
      </c>
      <c r="P97" s="961" t="str">
        <f t="array" ref="P97">XLOOKUP($A97,'Crop Chart'!$A$5:$A$201,'Crop Chart'!$W$5:$W$201,,FALSE)</f>
        <v/>
      </c>
      <c r="Q97" s="961" t="str">
        <f t="array" ref="Q97">XLOOKUP($A97,'Crop Chart'!$A$5:$A$201,'Crop Chart'!$AB$5:$AB$201,,FALSE)</f>
        <v/>
      </c>
    </row>
    <row r="98" ht="15.75" customHeight="1">
      <c r="A98" s="954"/>
      <c r="B98" s="961" t="str">
        <f t="array" ref="B98">XLOOKUP($A98,'Crop Chart'!$A$5:$A$201,'Crop Chart'!$C$5:$C$201,,FALSE)</f>
        <v/>
      </c>
      <c r="C98" s="961" t="str">
        <f t="array" ref="C98">XLOOKUP($A98,'Crop Chart'!$A$5:$A$201,'Crop Chart'!$D$5:$D$201,,FALSE)</f>
        <v/>
      </c>
      <c r="D98" s="961" t="str">
        <f t="array" ref="D98">XLOOKUP($A98,'Crop Chart'!$A$5:$A$201,'Crop Chart'!$E$5:$E$201,,FALSE)</f>
        <v/>
      </c>
      <c r="E98" s="961" t="str">
        <f t="array" ref="E98">XLOOKUP($A98,'Crop Chart'!$A$5:$A$201,'Crop Chart'!$I$5:$I$201,,FALSE)</f>
        <v/>
      </c>
      <c r="F98" s="961" t="str">
        <f t="array" ref="F98">XLOOKUP($A98,'Crop Chart'!$A$5:$A$201,'Crop Chart'!$P$5:$P$201,,FALSE)</f>
        <v/>
      </c>
      <c r="G98" s="961" t="str">
        <f t="array" ref="G98">XLOOKUP($A98,'Crop Chart'!$A$5:$A$201,'Crop Chart'!$Q$5:$Q$201,,FALSE)</f>
        <v/>
      </c>
      <c r="H98" s="962" t="str">
        <f t="array" ref="H98">'Crop Chart'!$H$2*12*B98/D98/F98*XLOOKUP(A98,'Crop Chart'!$A$5:$A$203,'Crop Chart'!$T$5:$T$203,,0)</f>
        <v>#DIV/0!</v>
      </c>
      <c r="I98" s="961" t="str">
        <f t="array" ref="I98">XLOOKUP($A98,'Crop Chart'!$A$5:$A$201,'Crop Chart'!$Y$5:$Y$201,,FALSE)</f>
        <v/>
      </c>
      <c r="J98" s="961" t="str">
        <f t="array" ref="J98">XLOOKUP($A98,'Crop Chart'!$A$5:$A$201,'Crop Chart'!$X$5:$X$201,,FALSE)</f>
        <v/>
      </c>
      <c r="K98" s="961" t="str">
        <f t="array" ref="K98">XLOOKUP($A98,'Crop Chart'!$A$5:$A$201,'Crop Chart'!$R$5:$R$201,,FALSE)</f>
        <v/>
      </c>
      <c r="L98" s="961" t="str">
        <f t="array" ref="L98">XLOOKUP($A98,'Crop Chart'!$A$5:$A$201,'Crop Chart'!$S$5:$S$201,,FALSE)</f>
        <v/>
      </c>
      <c r="M98" s="963" t="str">
        <f t="shared" si="1"/>
        <v>#DIV/0!</v>
      </c>
      <c r="N98" s="964" t="str">
        <f t="array" ref="N98">XLOOKUP($A98,'Crop Chart'!$A$5:$A$201,'Crop Chart'!$U$5:$U$201,,FALSE)</f>
        <v/>
      </c>
      <c r="O98" s="964" t="str">
        <f t="array" ref="O98">XLOOKUP($A98,'Crop Chart'!$A$5:$A$201,'Crop Chart'!$V$5:$V$201,,FALSE)</f>
        <v/>
      </c>
      <c r="P98" s="961" t="str">
        <f t="array" ref="P98">XLOOKUP($A98,'Crop Chart'!$A$5:$A$201,'Crop Chart'!$W$5:$W$201,,FALSE)</f>
        <v/>
      </c>
      <c r="Q98" s="961" t="str">
        <f t="array" ref="Q98">XLOOKUP($A98,'Crop Chart'!$A$5:$A$201,'Crop Chart'!$AB$5:$AB$201,,FALSE)</f>
        <v/>
      </c>
    </row>
    <row r="99" ht="15.75" customHeight="1">
      <c r="A99" s="954"/>
      <c r="B99" s="961" t="str">
        <f t="array" ref="B99">XLOOKUP($A99,'Crop Chart'!$A$5:$A$201,'Crop Chart'!$C$5:$C$201,,FALSE)</f>
        <v/>
      </c>
      <c r="C99" s="961" t="str">
        <f t="array" ref="C99">XLOOKUP($A99,'Crop Chart'!$A$5:$A$201,'Crop Chart'!$D$5:$D$201,,FALSE)</f>
        <v/>
      </c>
      <c r="D99" s="961" t="str">
        <f t="array" ref="D99">XLOOKUP($A99,'Crop Chart'!$A$5:$A$201,'Crop Chart'!$E$5:$E$201,,FALSE)</f>
        <v/>
      </c>
      <c r="E99" s="961" t="str">
        <f t="array" ref="E99">XLOOKUP($A99,'Crop Chart'!$A$5:$A$201,'Crop Chart'!$I$5:$I$201,,FALSE)</f>
        <v/>
      </c>
      <c r="F99" s="961" t="str">
        <f t="array" ref="F99">XLOOKUP($A99,'Crop Chart'!$A$5:$A$201,'Crop Chart'!$P$5:$P$201,,FALSE)</f>
        <v/>
      </c>
      <c r="G99" s="961" t="str">
        <f t="array" ref="G99">XLOOKUP($A99,'Crop Chart'!$A$5:$A$201,'Crop Chart'!$Q$5:$Q$201,,FALSE)</f>
        <v/>
      </c>
      <c r="H99" s="962" t="str">
        <f t="array" ref="H99">'Crop Chart'!$H$2*12*B99/D99/F99*XLOOKUP(A99,'Crop Chart'!$A$5:$A$203,'Crop Chart'!$T$5:$T$203,,0)</f>
        <v>#DIV/0!</v>
      </c>
      <c r="I99" s="961" t="str">
        <f t="array" ref="I99">XLOOKUP($A99,'Crop Chart'!$A$5:$A$201,'Crop Chart'!$Y$5:$Y$201,,FALSE)</f>
        <v/>
      </c>
      <c r="J99" s="961" t="str">
        <f t="array" ref="J99">XLOOKUP($A99,'Crop Chart'!$A$5:$A$201,'Crop Chart'!$X$5:$X$201,,FALSE)</f>
        <v/>
      </c>
      <c r="K99" s="961" t="str">
        <f t="array" ref="K99">XLOOKUP($A99,'Crop Chart'!$A$5:$A$201,'Crop Chart'!$R$5:$R$201,,FALSE)</f>
        <v/>
      </c>
      <c r="L99" s="961" t="str">
        <f t="array" ref="L99">XLOOKUP($A99,'Crop Chart'!$A$5:$A$201,'Crop Chart'!$S$5:$S$201,,FALSE)</f>
        <v/>
      </c>
      <c r="M99" s="963" t="str">
        <f t="shared" si="1"/>
        <v>#DIV/0!</v>
      </c>
      <c r="N99" s="964" t="str">
        <f t="array" ref="N99">XLOOKUP($A99,'Crop Chart'!$A$5:$A$201,'Crop Chart'!$U$5:$U$201,,FALSE)</f>
        <v/>
      </c>
      <c r="O99" s="964" t="str">
        <f t="array" ref="O99">XLOOKUP($A99,'Crop Chart'!$A$5:$A$201,'Crop Chart'!$V$5:$V$201,,FALSE)</f>
        <v/>
      </c>
      <c r="P99" s="961" t="str">
        <f t="array" ref="P99">XLOOKUP($A99,'Crop Chart'!$A$5:$A$201,'Crop Chart'!$W$5:$W$201,,FALSE)</f>
        <v/>
      </c>
      <c r="Q99" s="961" t="str">
        <f t="array" ref="Q99">XLOOKUP($A99,'Crop Chart'!$A$5:$A$201,'Crop Chart'!$AB$5:$AB$201,,FALSE)</f>
        <v/>
      </c>
    </row>
    <row r="100" ht="15.75" customHeight="1">
      <c r="A100" s="954"/>
      <c r="B100" s="961" t="str">
        <f t="array" ref="B100">XLOOKUP($A100,'Crop Chart'!$A$5:$A$201,'Crop Chart'!$C$5:$C$201,,FALSE)</f>
        <v/>
      </c>
      <c r="C100" s="961" t="str">
        <f t="array" ref="C100">XLOOKUP($A100,'Crop Chart'!$A$5:$A$201,'Crop Chart'!$D$5:$D$201,,FALSE)</f>
        <v/>
      </c>
      <c r="D100" s="961" t="str">
        <f t="array" ref="D100">XLOOKUP($A100,'Crop Chart'!$A$5:$A$201,'Crop Chart'!$E$5:$E$201,,FALSE)</f>
        <v/>
      </c>
      <c r="E100" s="961" t="str">
        <f t="array" ref="E100">XLOOKUP($A100,'Crop Chart'!$A$5:$A$201,'Crop Chart'!$I$5:$I$201,,FALSE)</f>
        <v/>
      </c>
      <c r="F100" s="961" t="str">
        <f t="array" ref="F100">XLOOKUP($A100,'Crop Chart'!$A$5:$A$201,'Crop Chart'!$P$5:$P$201,,FALSE)</f>
        <v/>
      </c>
      <c r="G100" s="961" t="str">
        <f t="array" ref="G100">XLOOKUP($A100,'Crop Chart'!$A$5:$A$201,'Crop Chart'!$Q$5:$Q$201,,FALSE)</f>
        <v/>
      </c>
      <c r="H100" s="962" t="str">
        <f t="array" ref="H100">'Crop Chart'!$H$2*12*B100/D100/F100*XLOOKUP(A100,'Crop Chart'!$A$5:$A$203,'Crop Chart'!$T$5:$T$203,,0)</f>
        <v>#DIV/0!</v>
      </c>
      <c r="I100" s="961" t="str">
        <f t="array" ref="I100">XLOOKUP($A100,'Crop Chart'!$A$5:$A$201,'Crop Chart'!$Y$5:$Y$201,,FALSE)</f>
        <v/>
      </c>
      <c r="J100" s="961" t="str">
        <f t="array" ref="J100">XLOOKUP($A100,'Crop Chart'!$A$5:$A$201,'Crop Chart'!$X$5:$X$201,,FALSE)</f>
        <v/>
      </c>
      <c r="K100" s="961" t="str">
        <f t="array" ref="K100">XLOOKUP($A100,'Crop Chart'!$A$5:$A$201,'Crop Chart'!$R$5:$R$201,,FALSE)</f>
        <v/>
      </c>
      <c r="L100" s="961" t="str">
        <f t="array" ref="L100">XLOOKUP($A100,'Crop Chart'!$A$5:$A$201,'Crop Chart'!$S$5:$S$201,,FALSE)</f>
        <v/>
      </c>
      <c r="M100" s="963" t="str">
        <f t="shared" si="1"/>
        <v>#DIV/0!</v>
      </c>
      <c r="N100" s="964" t="str">
        <f t="array" ref="N100">XLOOKUP($A100,'Crop Chart'!$A$5:$A$201,'Crop Chart'!$U$5:$U$201,,FALSE)</f>
        <v/>
      </c>
      <c r="O100" s="964" t="str">
        <f t="array" ref="O100">XLOOKUP($A100,'Crop Chart'!$A$5:$A$201,'Crop Chart'!$V$5:$V$201,,FALSE)</f>
        <v/>
      </c>
      <c r="P100" s="961" t="str">
        <f t="array" ref="P100">XLOOKUP($A100,'Crop Chart'!$A$5:$A$201,'Crop Chart'!$W$5:$W$201,,FALSE)</f>
        <v/>
      </c>
      <c r="Q100" s="961" t="str">
        <f t="array" ref="Q100">XLOOKUP($A100,'Crop Chart'!$A$5:$A$201,'Crop Chart'!$AB$5:$AB$201,,FALSE)</f>
        <v/>
      </c>
    </row>
    <row r="101" ht="15.75" customHeight="1">
      <c r="A101" s="954"/>
      <c r="B101" s="961" t="str">
        <f t="array" ref="B101">XLOOKUP($A101,'Crop Chart'!$A$5:$A$201,'Crop Chart'!$C$5:$C$201,,FALSE)</f>
        <v/>
      </c>
      <c r="C101" s="961" t="str">
        <f t="array" ref="C101">XLOOKUP($A101,'Crop Chart'!$A$5:$A$201,'Crop Chart'!$D$5:$D$201,,FALSE)</f>
        <v/>
      </c>
      <c r="D101" s="961" t="str">
        <f t="array" ref="D101">XLOOKUP($A101,'Crop Chart'!$A$5:$A$201,'Crop Chart'!$E$5:$E$201,,FALSE)</f>
        <v/>
      </c>
      <c r="E101" s="961" t="str">
        <f t="array" ref="E101">XLOOKUP($A101,'Crop Chart'!$A$5:$A$201,'Crop Chart'!$I$5:$I$201,,FALSE)</f>
        <v/>
      </c>
      <c r="F101" s="961" t="str">
        <f t="array" ref="F101">XLOOKUP($A101,'Crop Chart'!$A$5:$A$201,'Crop Chart'!$P$5:$P$201,,FALSE)</f>
        <v/>
      </c>
      <c r="G101" s="961" t="str">
        <f t="array" ref="G101">XLOOKUP($A101,'Crop Chart'!$A$5:$A$201,'Crop Chart'!$Q$5:$Q$201,,FALSE)</f>
        <v/>
      </c>
      <c r="H101" s="962" t="str">
        <f t="array" ref="H101">'Crop Chart'!$H$2*12*B101/D101/F101*XLOOKUP(A101,'Crop Chart'!$A$5:$A$203,'Crop Chart'!$T$5:$T$203,,0)</f>
        <v>#DIV/0!</v>
      </c>
      <c r="I101" s="961" t="str">
        <f t="array" ref="I101">XLOOKUP($A101,'Crop Chart'!$A$5:$A$201,'Crop Chart'!$Y$5:$Y$201,,FALSE)</f>
        <v/>
      </c>
      <c r="J101" s="961" t="str">
        <f t="array" ref="J101">XLOOKUP($A101,'Crop Chart'!$A$5:$A$201,'Crop Chart'!$X$5:$X$201,,FALSE)</f>
        <v/>
      </c>
      <c r="K101" s="961" t="str">
        <f t="array" ref="K101">XLOOKUP($A101,'Crop Chart'!$A$5:$A$201,'Crop Chart'!$R$5:$R$201,,FALSE)</f>
        <v/>
      </c>
      <c r="L101" s="961" t="str">
        <f t="array" ref="L101">XLOOKUP($A101,'Crop Chart'!$A$5:$A$201,'Crop Chart'!$S$5:$S$201,,FALSE)</f>
        <v/>
      </c>
      <c r="M101" s="963" t="str">
        <f t="shared" si="1"/>
        <v>#DIV/0!</v>
      </c>
      <c r="N101" s="964" t="str">
        <f t="array" ref="N101">XLOOKUP($A101,'Crop Chart'!$A$5:$A$201,'Crop Chart'!$U$5:$U$201,,FALSE)</f>
        <v/>
      </c>
      <c r="O101" s="964" t="str">
        <f t="array" ref="O101">XLOOKUP($A101,'Crop Chart'!$A$5:$A$201,'Crop Chart'!$V$5:$V$201,,FALSE)</f>
        <v/>
      </c>
      <c r="P101" s="961" t="str">
        <f t="array" ref="P101">XLOOKUP($A101,'Crop Chart'!$A$5:$A$201,'Crop Chart'!$W$5:$W$201,,FALSE)</f>
        <v/>
      </c>
      <c r="Q101" s="961" t="str">
        <f t="array" ref="Q101">XLOOKUP($A101,'Crop Chart'!$A$5:$A$201,'Crop Chart'!$AB$5:$AB$201,,FALSE)</f>
        <v/>
      </c>
    </row>
    <row r="102" ht="15.75" customHeight="1">
      <c r="A102" s="954"/>
      <c r="B102" s="961" t="str">
        <f t="array" ref="B102">XLOOKUP($A102,'Crop Chart'!$A$5:$A$201,'Crop Chart'!$C$5:$C$201,,FALSE)</f>
        <v/>
      </c>
      <c r="C102" s="961" t="str">
        <f t="array" ref="C102">XLOOKUP($A102,'Crop Chart'!$A$5:$A$201,'Crop Chart'!$D$5:$D$201,,FALSE)</f>
        <v/>
      </c>
      <c r="D102" s="961" t="str">
        <f t="array" ref="D102">XLOOKUP($A102,'Crop Chart'!$A$5:$A$201,'Crop Chart'!$E$5:$E$201,,FALSE)</f>
        <v/>
      </c>
      <c r="E102" s="961" t="str">
        <f t="array" ref="E102">XLOOKUP($A102,'Crop Chart'!$A$5:$A$201,'Crop Chart'!$I$5:$I$201,,FALSE)</f>
        <v/>
      </c>
      <c r="F102" s="961" t="str">
        <f t="array" ref="F102">XLOOKUP($A102,'Crop Chart'!$A$5:$A$201,'Crop Chart'!$P$5:$P$201,,FALSE)</f>
        <v/>
      </c>
      <c r="G102" s="961" t="str">
        <f t="array" ref="G102">XLOOKUP($A102,'Crop Chart'!$A$5:$A$201,'Crop Chart'!$Q$5:$Q$201,,FALSE)</f>
        <v/>
      </c>
      <c r="H102" s="962" t="str">
        <f t="array" ref="H102">'Crop Chart'!$H$2*12*B102/D102/F102*XLOOKUP(A102,'Crop Chart'!$A$5:$A$203,'Crop Chart'!$T$5:$T$203,,0)</f>
        <v>#DIV/0!</v>
      </c>
      <c r="I102" s="961" t="str">
        <f t="array" ref="I102">XLOOKUP($A102,'Crop Chart'!$A$5:$A$201,'Crop Chart'!$Y$5:$Y$201,,FALSE)</f>
        <v/>
      </c>
      <c r="J102" s="961" t="str">
        <f t="array" ref="J102">XLOOKUP($A102,'Crop Chart'!$A$5:$A$201,'Crop Chart'!$X$5:$X$201,,FALSE)</f>
        <v/>
      </c>
      <c r="K102" s="961" t="str">
        <f t="array" ref="K102">XLOOKUP($A102,'Crop Chart'!$A$5:$A$201,'Crop Chart'!$R$5:$R$201,,FALSE)</f>
        <v/>
      </c>
      <c r="L102" s="961" t="str">
        <f t="array" ref="L102">XLOOKUP($A102,'Crop Chart'!$A$5:$A$201,'Crop Chart'!$S$5:$S$201,,FALSE)</f>
        <v/>
      </c>
      <c r="M102" s="963" t="str">
        <f t="shared" si="1"/>
        <v>#DIV/0!</v>
      </c>
      <c r="N102" s="964" t="str">
        <f t="array" ref="N102">XLOOKUP($A102,'Crop Chart'!$A$5:$A$201,'Crop Chart'!$U$5:$U$201,,FALSE)</f>
        <v/>
      </c>
      <c r="O102" s="964" t="str">
        <f t="array" ref="O102">XLOOKUP($A102,'Crop Chart'!$A$5:$A$201,'Crop Chart'!$V$5:$V$201,,FALSE)</f>
        <v/>
      </c>
      <c r="P102" s="961" t="str">
        <f t="array" ref="P102">XLOOKUP($A102,'Crop Chart'!$A$5:$A$201,'Crop Chart'!$W$5:$W$201,,FALSE)</f>
        <v/>
      </c>
      <c r="Q102" s="961" t="str">
        <f t="array" ref="Q102">XLOOKUP($A102,'Crop Chart'!$A$5:$A$201,'Crop Chart'!$AB$5:$AB$201,,FALSE)</f>
        <v/>
      </c>
    </row>
    <row r="103" ht="15.75" customHeight="1">
      <c r="A103" s="954"/>
      <c r="B103" s="961" t="str">
        <f t="array" ref="B103">XLOOKUP($A103,'Crop Chart'!$A$5:$A$201,'Crop Chart'!$C$5:$C$201,,FALSE)</f>
        <v/>
      </c>
      <c r="C103" s="961" t="str">
        <f t="array" ref="C103">XLOOKUP($A103,'Crop Chart'!$A$5:$A$201,'Crop Chart'!$D$5:$D$201,,FALSE)</f>
        <v/>
      </c>
      <c r="D103" s="961" t="str">
        <f t="array" ref="D103">XLOOKUP($A103,'Crop Chart'!$A$5:$A$201,'Crop Chart'!$E$5:$E$201,,FALSE)</f>
        <v/>
      </c>
      <c r="E103" s="961" t="str">
        <f t="array" ref="E103">XLOOKUP($A103,'Crop Chart'!$A$5:$A$201,'Crop Chart'!$I$5:$I$201,,FALSE)</f>
        <v/>
      </c>
      <c r="F103" s="961" t="str">
        <f t="array" ref="F103">XLOOKUP($A103,'Crop Chart'!$A$5:$A$201,'Crop Chart'!$P$5:$P$201,,FALSE)</f>
        <v/>
      </c>
      <c r="G103" s="961" t="str">
        <f t="array" ref="G103">XLOOKUP($A103,'Crop Chart'!$A$5:$A$201,'Crop Chart'!$Q$5:$Q$201,,FALSE)</f>
        <v/>
      </c>
      <c r="H103" s="962" t="str">
        <f t="array" ref="H103">'Crop Chart'!$H$2*12*B103/D103/F103*XLOOKUP(A103,'Crop Chart'!$A$5:$A$203,'Crop Chart'!$T$5:$T$203,,0)</f>
        <v>#DIV/0!</v>
      </c>
      <c r="I103" s="961" t="str">
        <f t="array" ref="I103">XLOOKUP($A103,'Crop Chart'!$A$5:$A$201,'Crop Chart'!$Y$5:$Y$201,,FALSE)</f>
        <v/>
      </c>
      <c r="J103" s="961" t="str">
        <f t="array" ref="J103">XLOOKUP($A103,'Crop Chart'!$A$5:$A$201,'Crop Chart'!$X$5:$X$201,,FALSE)</f>
        <v/>
      </c>
      <c r="K103" s="961" t="str">
        <f t="array" ref="K103">XLOOKUP($A103,'Crop Chart'!$A$5:$A$201,'Crop Chart'!$R$5:$R$201,,FALSE)</f>
        <v/>
      </c>
      <c r="L103" s="961" t="str">
        <f t="array" ref="L103">XLOOKUP($A103,'Crop Chart'!$A$5:$A$201,'Crop Chart'!$S$5:$S$201,,FALSE)</f>
        <v/>
      </c>
      <c r="M103" s="963" t="str">
        <f t="shared" si="1"/>
        <v>#DIV/0!</v>
      </c>
      <c r="N103" s="964" t="str">
        <f t="array" ref="N103">XLOOKUP($A103,'Crop Chart'!$A$5:$A$201,'Crop Chart'!$U$5:$U$201,,FALSE)</f>
        <v/>
      </c>
      <c r="O103" s="964" t="str">
        <f t="array" ref="O103">XLOOKUP($A103,'Crop Chart'!$A$5:$A$201,'Crop Chart'!$V$5:$V$201,,FALSE)</f>
        <v/>
      </c>
      <c r="P103" s="961" t="str">
        <f t="array" ref="P103">XLOOKUP($A103,'Crop Chart'!$A$5:$A$201,'Crop Chart'!$W$5:$W$201,,FALSE)</f>
        <v/>
      </c>
      <c r="Q103" s="961" t="str">
        <f t="array" ref="Q103">XLOOKUP($A103,'Crop Chart'!$A$5:$A$201,'Crop Chart'!$AB$5:$AB$201,,FALSE)</f>
        <v/>
      </c>
    </row>
    <row r="104" ht="15.75" customHeight="1">
      <c r="A104" s="954"/>
      <c r="B104" s="961" t="str">
        <f t="array" ref="B104">XLOOKUP($A104,'Crop Chart'!$A$5:$A$201,'Crop Chart'!$C$5:$C$201,,FALSE)</f>
        <v/>
      </c>
      <c r="C104" s="961" t="str">
        <f t="array" ref="C104">XLOOKUP($A104,'Crop Chart'!$A$5:$A$201,'Crop Chart'!$D$5:$D$201,,FALSE)</f>
        <v/>
      </c>
      <c r="D104" s="961" t="str">
        <f t="array" ref="D104">XLOOKUP($A104,'Crop Chart'!$A$5:$A$201,'Crop Chart'!$E$5:$E$201,,FALSE)</f>
        <v/>
      </c>
      <c r="E104" s="961" t="str">
        <f t="array" ref="E104">XLOOKUP($A104,'Crop Chart'!$A$5:$A$201,'Crop Chart'!$I$5:$I$201,,FALSE)</f>
        <v/>
      </c>
      <c r="F104" s="961" t="str">
        <f t="array" ref="F104">XLOOKUP($A104,'Crop Chart'!$A$5:$A$201,'Crop Chart'!$P$5:$P$201,,FALSE)</f>
        <v/>
      </c>
      <c r="G104" s="961" t="str">
        <f t="array" ref="G104">XLOOKUP($A104,'Crop Chart'!$A$5:$A$201,'Crop Chart'!$Q$5:$Q$201,,FALSE)</f>
        <v/>
      </c>
      <c r="H104" s="962" t="str">
        <f t="array" ref="H104">'Crop Chart'!$H$2*12*B104/D104/F104*XLOOKUP(A104,'Crop Chart'!$A$5:$A$203,'Crop Chart'!$T$5:$T$203,,0)</f>
        <v>#DIV/0!</v>
      </c>
      <c r="I104" s="961" t="str">
        <f t="array" ref="I104">XLOOKUP($A104,'Crop Chart'!$A$5:$A$201,'Crop Chart'!$Y$5:$Y$201,,FALSE)</f>
        <v/>
      </c>
      <c r="J104" s="961" t="str">
        <f t="array" ref="J104">XLOOKUP($A104,'Crop Chart'!$A$5:$A$201,'Crop Chart'!$X$5:$X$201,,FALSE)</f>
        <v/>
      </c>
      <c r="K104" s="961" t="str">
        <f t="array" ref="K104">XLOOKUP($A104,'Crop Chart'!$A$5:$A$201,'Crop Chart'!$R$5:$R$201,,FALSE)</f>
        <v/>
      </c>
      <c r="L104" s="961" t="str">
        <f t="array" ref="L104">XLOOKUP($A104,'Crop Chart'!$A$5:$A$201,'Crop Chart'!$S$5:$S$201,,FALSE)</f>
        <v/>
      </c>
      <c r="M104" s="963" t="str">
        <f t="shared" si="1"/>
        <v>#DIV/0!</v>
      </c>
      <c r="N104" s="964" t="str">
        <f t="array" ref="N104">XLOOKUP($A104,'Crop Chart'!$A$5:$A$201,'Crop Chart'!$U$5:$U$201,,FALSE)</f>
        <v/>
      </c>
      <c r="O104" s="964" t="str">
        <f t="array" ref="O104">XLOOKUP($A104,'Crop Chart'!$A$5:$A$201,'Crop Chart'!$V$5:$V$201,,FALSE)</f>
        <v/>
      </c>
      <c r="P104" s="961" t="str">
        <f t="array" ref="P104">XLOOKUP($A104,'Crop Chart'!$A$5:$A$201,'Crop Chart'!$W$5:$W$201,,FALSE)</f>
        <v/>
      </c>
      <c r="Q104" s="961" t="str">
        <f t="array" ref="Q104">XLOOKUP($A104,'Crop Chart'!$A$5:$A$201,'Crop Chart'!$AB$5:$AB$201,,FALSE)</f>
        <v/>
      </c>
    </row>
    <row r="105" ht="15.75" customHeight="1">
      <c r="A105" s="954"/>
      <c r="B105" s="961" t="str">
        <f t="array" ref="B105">XLOOKUP($A105,'Crop Chart'!$A$5:$A$201,'Crop Chart'!$C$5:$C$201,,FALSE)</f>
        <v/>
      </c>
      <c r="C105" s="961" t="str">
        <f t="array" ref="C105">XLOOKUP($A105,'Crop Chart'!$A$5:$A$201,'Crop Chart'!$D$5:$D$201,,FALSE)</f>
        <v/>
      </c>
      <c r="D105" s="961" t="str">
        <f t="array" ref="D105">XLOOKUP($A105,'Crop Chart'!$A$5:$A$201,'Crop Chart'!$E$5:$E$201,,FALSE)</f>
        <v/>
      </c>
      <c r="E105" s="961" t="str">
        <f t="array" ref="E105">XLOOKUP($A105,'Crop Chart'!$A$5:$A$201,'Crop Chart'!$I$5:$I$201,,FALSE)</f>
        <v/>
      </c>
      <c r="F105" s="961" t="str">
        <f t="array" ref="F105">XLOOKUP($A105,'Crop Chart'!$A$5:$A$201,'Crop Chart'!$P$5:$P$201,,FALSE)</f>
        <v/>
      </c>
      <c r="G105" s="961" t="str">
        <f t="array" ref="G105">XLOOKUP($A105,'Crop Chart'!$A$5:$A$201,'Crop Chart'!$Q$5:$Q$201,,FALSE)</f>
        <v/>
      </c>
      <c r="H105" s="962" t="str">
        <f t="array" ref="H105">'Crop Chart'!$H$2*12*B105/D105/F105*XLOOKUP(A105,'Crop Chart'!$A$5:$A$203,'Crop Chart'!$T$5:$T$203,,0)</f>
        <v>#DIV/0!</v>
      </c>
      <c r="I105" s="961" t="str">
        <f t="array" ref="I105">XLOOKUP($A105,'Crop Chart'!$A$5:$A$201,'Crop Chart'!$Y$5:$Y$201,,FALSE)</f>
        <v/>
      </c>
      <c r="J105" s="961" t="str">
        <f t="array" ref="J105">XLOOKUP($A105,'Crop Chart'!$A$5:$A$201,'Crop Chart'!$X$5:$X$201,,FALSE)</f>
        <v/>
      </c>
      <c r="K105" s="961" t="str">
        <f t="array" ref="K105">XLOOKUP($A105,'Crop Chart'!$A$5:$A$201,'Crop Chart'!$R$5:$R$201,,FALSE)</f>
        <v/>
      </c>
      <c r="L105" s="961" t="str">
        <f t="array" ref="L105">XLOOKUP($A105,'Crop Chart'!$A$5:$A$201,'Crop Chart'!$S$5:$S$201,,FALSE)</f>
        <v/>
      </c>
      <c r="M105" s="963" t="str">
        <f t="shared" si="1"/>
        <v>#DIV/0!</v>
      </c>
      <c r="N105" s="964" t="str">
        <f t="array" ref="N105">XLOOKUP($A105,'Crop Chart'!$A$5:$A$201,'Crop Chart'!$U$5:$U$201,,FALSE)</f>
        <v/>
      </c>
      <c r="O105" s="964" t="str">
        <f t="array" ref="O105">XLOOKUP($A105,'Crop Chart'!$A$5:$A$201,'Crop Chart'!$V$5:$V$201,,FALSE)</f>
        <v/>
      </c>
      <c r="P105" s="961" t="str">
        <f t="array" ref="P105">XLOOKUP($A105,'Crop Chart'!$A$5:$A$201,'Crop Chart'!$W$5:$W$201,,FALSE)</f>
        <v/>
      </c>
      <c r="Q105" s="961" t="str">
        <f t="array" ref="Q105">XLOOKUP($A105,'Crop Chart'!$A$5:$A$201,'Crop Chart'!$AB$5:$AB$201,,FALSE)</f>
        <v/>
      </c>
    </row>
    <row r="106" ht="15.75" customHeight="1">
      <c r="A106" s="954"/>
      <c r="B106" s="961" t="str">
        <f t="array" ref="B106">XLOOKUP($A106,'Crop Chart'!$A$5:$A$201,'Crop Chart'!$C$5:$C$201,,FALSE)</f>
        <v/>
      </c>
      <c r="C106" s="961" t="str">
        <f t="array" ref="C106">XLOOKUP($A106,'Crop Chart'!$A$5:$A$201,'Crop Chart'!$D$5:$D$201,,FALSE)</f>
        <v/>
      </c>
      <c r="D106" s="961" t="str">
        <f t="array" ref="D106">XLOOKUP($A106,'Crop Chart'!$A$5:$A$201,'Crop Chart'!$E$5:$E$201,,FALSE)</f>
        <v/>
      </c>
      <c r="E106" s="961" t="str">
        <f t="array" ref="E106">XLOOKUP($A106,'Crop Chart'!$A$5:$A$201,'Crop Chart'!$I$5:$I$201,,FALSE)</f>
        <v/>
      </c>
      <c r="F106" s="961" t="str">
        <f t="array" ref="F106">XLOOKUP($A106,'Crop Chart'!$A$5:$A$201,'Crop Chart'!$P$5:$P$201,,FALSE)</f>
        <v/>
      </c>
      <c r="G106" s="961" t="str">
        <f t="array" ref="G106">XLOOKUP($A106,'Crop Chart'!$A$5:$A$201,'Crop Chart'!$Q$5:$Q$201,,FALSE)</f>
        <v/>
      </c>
      <c r="H106" s="962" t="str">
        <f t="array" ref="H106">'Crop Chart'!$H$2*12*B106/D106/F106*XLOOKUP(A106,'Crop Chart'!$A$5:$A$203,'Crop Chart'!$T$5:$T$203,,0)</f>
        <v>#DIV/0!</v>
      </c>
      <c r="I106" s="961" t="str">
        <f t="array" ref="I106">XLOOKUP($A106,'Crop Chart'!$A$5:$A$201,'Crop Chart'!$Y$5:$Y$201,,FALSE)</f>
        <v/>
      </c>
      <c r="J106" s="961" t="str">
        <f t="array" ref="J106">XLOOKUP($A106,'Crop Chart'!$A$5:$A$201,'Crop Chart'!$X$5:$X$201,,FALSE)</f>
        <v/>
      </c>
      <c r="K106" s="961" t="str">
        <f t="array" ref="K106">XLOOKUP($A106,'Crop Chart'!$A$5:$A$201,'Crop Chart'!$R$5:$R$201,,FALSE)</f>
        <v/>
      </c>
      <c r="L106" s="961" t="str">
        <f t="array" ref="L106">XLOOKUP($A106,'Crop Chart'!$A$5:$A$201,'Crop Chart'!$S$5:$S$201,,FALSE)</f>
        <v/>
      </c>
      <c r="M106" s="963" t="str">
        <f t="shared" si="1"/>
        <v>#DIV/0!</v>
      </c>
      <c r="N106" s="964" t="str">
        <f t="array" ref="N106">XLOOKUP($A106,'Crop Chart'!$A$5:$A$201,'Crop Chart'!$U$5:$U$201,,FALSE)</f>
        <v/>
      </c>
      <c r="O106" s="964" t="str">
        <f t="array" ref="O106">XLOOKUP($A106,'Crop Chart'!$A$5:$A$201,'Crop Chart'!$V$5:$V$201,,FALSE)</f>
        <v/>
      </c>
      <c r="P106" s="961" t="str">
        <f t="array" ref="P106">XLOOKUP($A106,'Crop Chart'!$A$5:$A$201,'Crop Chart'!$W$5:$W$201,,FALSE)</f>
        <v/>
      </c>
      <c r="Q106" s="961" t="str">
        <f t="array" ref="Q106">XLOOKUP($A106,'Crop Chart'!$A$5:$A$201,'Crop Chart'!$AB$5:$AB$201,,FALSE)</f>
        <v/>
      </c>
    </row>
    <row r="107" ht="15.75" customHeight="1">
      <c r="A107" s="954"/>
      <c r="B107" s="961" t="str">
        <f t="array" ref="B107">XLOOKUP($A107,'Crop Chart'!$A$5:$A$201,'Crop Chart'!$C$5:$C$201,,FALSE)</f>
        <v/>
      </c>
      <c r="C107" s="961" t="str">
        <f t="array" ref="C107">XLOOKUP($A107,'Crop Chart'!$A$5:$A$201,'Crop Chart'!$D$5:$D$201,,FALSE)</f>
        <v/>
      </c>
      <c r="D107" s="961" t="str">
        <f t="array" ref="D107">XLOOKUP($A107,'Crop Chart'!$A$5:$A$201,'Crop Chart'!$E$5:$E$201,,FALSE)</f>
        <v/>
      </c>
      <c r="E107" s="961" t="str">
        <f t="array" ref="E107">XLOOKUP($A107,'Crop Chart'!$A$5:$A$201,'Crop Chart'!$I$5:$I$201,,FALSE)</f>
        <v/>
      </c>
      <c r="F107" s="961" t="str">
        <f t="array" ref="F107">XLOOKUP($A107,'Crop Chart'!$A$5:$A$201,'Crop Chart'!$P$5:$P$201,,FALSE)</f>
        <v/>
      </c>
      <c r="G107" s="961" t="str">
        <f t="array" ref="G107">XLOOKUP($A107,'Crop Chart'!$A$5:$A$201,'Crop Chart'!$Q$5:$Q$201,,FALSE)</f>
        <v/>
      </c>
      <c r="H107" s="962" t="str">
        <f t="array" ref="H107">'Crop Chart'!$H$2*12*B107/D107/F107*XLOOKUP(A107,'Crop Chart'!$A$5:$A$203,'Crop Chart'!$T$5:$T$203,,0)</f>
        <v>#DIV/0!</v>
      </c>
      <c r="I107" s="961" t="str">
        <f t="array" ref="I107">XLOOKUP($A107,'Crop Chart'!$A$5:$A$201,'Crop Chart'!$Y$5:$Y$201,,FALSE)</f>
        <v/>
      </c>
      <c r="J107" s="961" t="str">
        <f t="array" ref="J107">XLOOKUP($A107,'Crop Chart'!$A$5:$A$201,'Crop Chart'!$X$5:$X$201,,FALSE)</f>
        <v/>
      </c>
      <c r="K107" s="961" t="str">
        <f t="array" ref="K107">XLOOKUP($A107,'Crop Chart'!$A$5:$A$201,'Crop Chart'!$R$5:$R$201,,FALSE)</f>
        <v/>
      </c>
      <c r="L107" s="961" t="str">
        <f t="array" ref="L107">XLOOKUP($A107,'Crop Chart'!$A$5:$A$201,'Crop Chart'!$S$5:$S$201,,FALSE)</f>
        <v/>
      </c>
      <c r="M107" s="963" t="str">
        <f t="shared" si="1"/>
        <v>#DIV/0!</v>
      </c>
      <c r="N107" s="964" t="str">
        <f t="array" ref="N107">XLOOKUP($A107,'Crop Chart'!$A$5:$A$201,'Crop Chart'!$U$5:$U$201,,FALSE)</f>
        <v/>
      </c>
      <c r="O107" s="964" t="str">
        <f t="array" ref="O107">XLOOKUP($A107,'Crop Chart'!$A$5:$A$201,'Crop Chart'!$V$5:$V$201,,FALSE)</f>
        <v/>
      </c>
      <c r="P107" s="961" t="str">
        <f t="array" ref="P107">XLOOKUP($A107,'Crop Chart'!$A$5:$A$201,'Crop Chart'!$W$5:$W$201,,FALSE)</f>
        <v/>
      </c>
      <c r="Q107" s="961" t="str">
        <f t="array" ref="Q107">XLOOKUP($A107,'Crop Chart'!$A$5:$A$201,'Crop Chart'!$AB$5:$AB$201,,FALSE)</f>
        <v/>
      </c>
    </row>
    <row r="108" ht="15.75" customHeight="1">
      <c r="A108" s="954"/>
      <c r="B108" s="961" t="str">
        <f t="array" ref="B108">XLOOKUP($A108,'Crop Chart'!$A$5:$A$201,'Crop Chart'!$C$5:$C$201,,FALSE)</f>
        <v/>
      </c>
      <c r="C108" s="961" t="str">
        <f t="array" ref="C108">XLOOKUP($A108,'Crop Chart'!$A$5:$A$201,'Crop Chart'!$D$5:$D$201,,FALSE)</f>
        <v/>
      </c>
      <c r="D108" s="961" t="str">
        <f t="array" ref="D108">XLOOKUP($A108,'Crop Chart'!$A$5:$A$201,'Crop Chart'!$E$5:$E$201,,FALSE)</f>
        <v/>
      </c>
      <c r="E108" s="961" t="str">
        <f t="array" ref="E108">XLOOKUP($A108,'Crop Chart'!$A$5:$A$201,'Crop Chart'!$I$5:$I$201,,FALSE)</f>
        <v/>
      </c>
      <c r="F108" s="961" t="str">
        <f t="array" ref="F108">XLOOKUP($A108,'Crop Chart'!$A$5:$A$201,'Crop Chart'!$P$5:$P$201,,FALSE)</f>
        <v/>
      </c>
      <c r="G108" s="961" t="str">
        <f t="array" ref="G108">XLOOKUP($A108,'Crop Chart'!$A$5:$A$201,'Crop Chart'!$Q$5:$Q$201,,FALSE)</f>
        <v/>
      </c>
      <c r="H108" s="962" t="str">
        <f t="array" ref="H108">'Crop Chart'!$H$2*12*B108/D108/F108*XLOOKUP(A108,'Crop Chart'!$A$5:$A$203,'Crop Chart'!$T$5:$T$203,,0)</f>
        <v>#DIV/0!</v>
      </c>
      <c r="I108" s="961" t="str">
        <f t="array" ref="I108">XLOOKUP($A108,'Crop Chart'!$A$5:$A$201,'Crop Chart'!$Y$5:$Y$201,,FALSE)</f>
        <v/>
      </c>
      <c r="J108" s="961" t="str">
        <f t="array" ref="J108">XLOOKUP($A108,'Crop Chart'!$A$5:$A$201,'Crop Chart'!$X$5:$X$201,,FALSE)</f>
        <v/>
      </c>
      <c r="K108" s="961" t="str">
        <f t="array" ref="K108">XLOOKUP($A108,'Crop Chart'!$A$5:$A$201,'Crop Chart'!$R$5:$R$201,,FALSE)</f>
        <v/>
      </c>
      <c r="L108" s="961" t="str">
        <f t="array" ref="L108">XLOOKUP($A108,'Crop Chart'!$A$5:$A$201,'Crop Chart'!$S$5:$S$201,,FALSE)</f>
        <v/>
      </c>
      <c r="M108" s="963" t="str">
        <f t="shared" si="1"/>
        <v>#DIV/0!</v>
      </c>
      <c r="N108" s="964" t="str">
        <f t="array" ref="N108">XLOOKUP($A108,'Crop Chart'!$A$5:$A$201,'Crop Chart'!$U$5:$U$201,,FALSE)</f>
        <v/>
      </c>
      <c r="O108" s="964" t="str">
        <f t="array" ref="O108">XLOOKUP($A108,'Crop Chart'!$A$5:$A$201,'Crop Chart'!$V$5:$V$201,,FALSE)</f>
        <v/>
      </c>
      <c r="P108" s="961" t="str">
        <f t="array" ref="P108">XLOOKUP($A108,'Crop Chart'!$A$5:$A$201,'Crop Chart'!$W$5:$W$201,,FALSE)</f>
        <v/>
      </c>
      <c r="Q108" s="961" t="str">
        <f t="array" ref="Q108">XLOOKUP($A108,'Crop Chart'!$A$5:$A$201,'Crop Chart'!$AB$5:$AB$201,,FALSE)</f>
        <v/>
      </c>
    </row>
    <row r="109" ht="15.75" customHeight="1">
      <c r="A109" s="954"/>
      <c r="B109" s="961" t="str">
        <f t="array" ref="B109">XLOOKUP($A109,'Crop Chart'!$A$5:$A$201,'Crop Chart'!$C$5:$C$201,,FALSE)</f>
        <v/>
      </c>
      <c r="C109" s="961" t="str">
        <f t="array" ref="C109">XLOOKUP($A109,'Crop Chart'!$A$5:$A$201,'Crop Chart'!$D$5:$D$201,,FALSE)</f>
        <v/>
      </c>
      <c r="D109" s="961" t="str">
        <f t="array" ref="D109">XLOOKUP($A109,'Crop Chart'!$A$5:$A$201,'Crop Chart'!$E$5:$E$201,,FALSE)</f>
        <v/>
      </c>
      <c r="E109" s="961" t="str">
        <f t="array" ref="E109">XLOOKUP($A109,'Crop Chart'!$A$5:$A$201,'Crop Chart'!$I$5:$I$201,,FALSE)</f>
        <v/>
      </c>
      <c r="F109" s="961" t="str">
        <f t="array" ref="F109">XLOOKUP($A109,'Crop Chart'!$A$5:$A$201,'Crop Chart'!$P$5:$P$201,,FALSE)</f>
        <v/>
      </c>
      <c r="G109" s="961" t="str">
        <f t="array" ref="G109">XLOOKUP($A109,'Crop Chart'!$A$5:$A$201,'Crop Chart'!$Q$5:$Q$201,,FALSE)</f>
        <v/>
      </c>
      <c r="H109" s="962" t="str">
        <f t="array" ref="H109">'Crop Chart'!$H$2*12*B109/D109/F109*XLOOKUP(A109,'Crop Chart'!$A$5:$A$203,'Crop Chart'!$T$5:$T$203,,0)</f>
        <v>#DIV/0!</v>
      </c>
      <c r="I109" s="961" t="str">
        <f t="array" ref="I109">XLOOKUP($A109,'Crop Chart'!$A$5:$A$201,'Crop Chart'!$Y$5:$Y$201,,FALSE)</f>
        <v/>
      </c>
      <c r="J109" s="961" t="str">
        <f t="array" ref="J109">XLOOKUP($A109,'Crop Chart'!$A$5:$A$201,'Crop Chart'!$X$5:$X$201,,FALSE)</f>
        <v/>
      </c>
      <c r="K109" s="961" t="str">
        <f t="array" ref="K109">XLOOKUP($A109,'Crop Chart'!$A$5:$A$201,'Crop Chart'!$R$5:$R$201,,FALSE)</f>
        <v/>
      </c>
      <c r="L109" s="961" t="str">
        <f t="array" ref="L109">XLOOKUP($A109,'Crop Chart'!$A$5:$A$201,'Crop Chart'!$S$5:$S$201,,FALSE)</f>
        <v/>
      </c>
      <c r="M109" s="963" t="str">
        <f t="shared" si="1"/>
        <v>#DIV/0!</v>
      </c>
      <c r="N109" s="964" t="str">
        <f t="array" ref="N109">XLOOKUP($A109,'Crop Chart'!$A$5:$A$201,'Crop Chart'!$U$5:$U$201,,FALSE)</f>
        <v/>
      </c>
      <c r="O109" s="964" t="str">
        <f t="array" ref="O109">XLOOKUP($A109,'Crop Chart'!$A$5:$A$201,'Crop Chart'!$V$5:$V$201,,FALSE)</f>
        <v/>
      </c>
      <c r="P109" s="961" t="str">
        <f t="array" ref="P109">XLOOKUP($A109,'Crop Chart'!$A$5:$A$201,'Crop Chart'!$W$5:$W$201,,FALSE)</f>
        <v/>
      </c>
      <c r="Q109" s="961" t="str">
        <f t="array" ref="Q109">XLOOKUP($A109,'Crop Chart'!$A$5:$A$201,'Crop Chart'!$AB$5:$AB$201,,FALSE)</f>
        <v/>
      </c>
    </row>
    <row r="110" ht="15.75" customHeight="1">
      <c r="A110" s="954"/>
      <c r="B110" s="961" t="str">
        <f t="array" ref="B110">XLOOKUP($A110,'Crop Chart'!$A$5:$A$201,'Crop Chart'!$C$5:$C$201,,FALSE)</f>
        <v/>
      </c>
      <c r="C110" s="961" t="str">
        <f t="array" ref="C110">XLOOKUP($A110,'Crop Chart'!$A$5:$A$201,'Crop Chart'!$D$5:$D$201,,FALSE)</f>
        <v/>
      </c>
      <c r="D110" s="961" t="str">
        <f t="array" ref="D110">XLOOKUP($A110,'Crop Chart'!$A$5:$A$201,'Crop Chart'!$E$5:$E$201,,FALSE)</f>
        <v/>
      </c>
      <c r="E110" s="961" t="str">
        <f t="array" ref="E110">XLOOKUP($A110,'Crop Chart'!$A$5:$A$201,'Crop Chart'!$I$5:$I$201,,FALSE)</f>
        <v/>
      </c>
      <c r="F110" s="961" t="str">
        <f t="array" ref="F110">XLOOKUP($A110,'Crop Chart'!$A$5:$A$201,'Crop Chart'!$P$5:$P$201,,FALSE)</f>
        <v/>
      </c>
      <c r="G110" s="961" t="str">
        <f t="array" ref="G110">XLOOKUP($A110,'Crop Chart'!$A$5:$A$201,'Crop Chart'!$Q$5:$Q$201,,FALSE)</f>
        <v/>
      </c>
      <c r="H110" s="962" t="str">
        <f t="array" ref="H110">'Crop Chart'!$H$2*12*B110/D110/F110*XLOOKUP(A110,'Crop Chart'!$A$5:$A$203,'Crop Chart'!$T$5:$T$203,,0)</f>
        <v>#DIV/0!</v>
      </c>
      <c r="I110" s="961" t="str">
        <f t="array" ref="I110">XLOOKUP($A110,'Crop Chart'!$A$5:$A$201,'Crop Chart'!$Y$5:$Y$201,,FALSE)</f>
        <v/>
      </c>
      <c r="J110" s="961" t="str">
        <f t="array" ref="J110">XLOOKUP($A110,'Crop Chart'!$A$5:$A$201,'Crop Chart'!$X$5:$X$201,,FALSE)</f>
        <v/>
      </c>
      <c r="K110" s="961" t="str">
        <f t="array" ref="K110">XLOOKUP($A110,'Crop Chart'!$A$5:$A$201,'Crop Chart'!$R$5:$R$201,,FALSE)</f>
        <v/>
      </c>
      <c r="L110" s="961" t="str">
        <f t="array" ref="L110">XLOOKUP($A110,'Crop Chart'!$A$5:$A$201,'Crop Chart'!$S$5:$S$201,,FALSE)</f>
        <v/>
      </c>
      <c r="M110" s="963" t="str">
        <f t="shared" si="1"/>
        <v>#DIV/0!</v>
      </c>
      <c r="N110" s="964" t="str">
        <f t="array" ref="N110">XLOOKUP($A110,'Crop Chart'!$A$5:$A$201,'Crop Chart'!$U$5:$U$201,,FALSE)</f>
        <v/>
      </c>
      <c r="O110" s="964" t="str">
        <f t="array" ref="O110">XLOOKUP($A110,'Crop Chart'!$A$5:$A$201,'Crop Chart'!$V$5:$V$201,,FALSE)</f>
        <v/>
      </c>
      <c r="P110" s="961" t="str">
        <f t="array" ref="P110">XLOOKUP($A110,'Crop Chart'!$A$5:$A$201,'Crop Chart'!$W$5:$W$201,,FALSE)</f>
        <v/>
      </c>
      <c r="Q110" s="961" t="str">
        <f t="array" ref="Q110">XLOOKUP($A110,'Crop Chart'!$A$5:$A$201,'Crop Chart'!$AB$5:$AB$201,,FALSE)</f>
        <v/>
      </c>
    </row>
    <row r="111" ht="15.75" customHeight="1">
      <c r="A111" s="954"/>
      <c r="B111" s="961" t="str">
        <f t="array" ref="B111">XLOOKUP($A111,'Crop Chart'!$A$5:$A$201,'Crop Chart'!$C$5:$C$201,,FALSE)</f>
        <v/>
      </c>
      <c r="C111" s="961" t="str">
        <f t="array" ref="C111">XLOOKUP($A111,'Crop Chart'!$A$5:$A$201,'Crop Chart'!$D$5:$D$201,,FALSE)</f>
        <v/>
      </c>
      <c r="D111" s="961" t="str">
        <f t="array" ref="D111">XLOOKUP($A111,'Crop Chart'!$A$5:$A$201,'Crop Chart'!$E$5:$E$201,,FALSE)</f>
        <v/>
      </c>
      <c r="E111" s="961" t="str">
        <f t="array" ref="E111">XLOOKUP($A111,'Crop Chart'!$A$5:$A$201,'Crop Chart'!$I$5:$I$201,,FALSE)</f>
        <v/>
      </c>
      <c r="F111" s="961" t="str">
        <f t="array" ref="F111">XLOOKUP($A111,'Crop Chart'!$A$5:$A$201,'Crop Chart'!$P$5:$P$201,,FALSE)</f>
        <v/>
      </c>
      <c r="G111" s="961" t="str">
        <f t="array" ref="G111">XLOOKUP($A111,'Crop Chart'!$A$5:$A$201,'Crop Chart'!$Q$5:$Q$201,,FALSE)</f>
        <v/>
      </c>
      <c r="H111" s="962" t="str">
        <f t="array" ref="H111">'Crop Chart'!$H$2*12*B111/D111/F111*XLOOKUP(A111,'Crop Chart'!$A$5:$A$203,'Crop Chart'!$T$5:$T$203,,0)</f>
        <v>#DIV/0!</v>
      </c>
      <c r="I111" s="961" t="str">
        <f t="array" ref="I111">XLOOKUP($A111,'Crop Chart'!$A$5:$A$201,'Crop Chart'!$Y$5:$Y$201,,FALSE)</f>
        <v/>
      </c>
      <c r="J111" s="961" t="str">
        <f t="array" ref="J111">XLOOKUP($A111,'Crop Chart'!$A$5:$A$201,'Crop Chart'!$X$5:$X$201,,FALSE)</f>
        <v/>
      </c>
      <c r="K111" s="961" t="str">
        <f t="array" ref="K111">XLOOKUP($A111,'Crop Chart'!$A$5:$A$201,'Crop Chart'!$R$5:$R$201,,FALSE)</f>
        <v/>
      </c>
      <c r="L111" s="961" t="str">
        <f t="array" ref="L111">XLOOKUP($A111,'Crop Chart'!$A$5:$A$201,'Crop Chart'!$S$5:$S$201,,FALSE)</f>
        <v/>
      </c>
      <c r="M111" s="963" t="str">
        <f t="shared" si="1"/>
        <v>#DIV/0!</v>
      </c>
      <c r="N111" s="964" t="str">
        <f t="array" ref="N111">XLOOKUP($A111,'Crop Chart'!$A$5:$A$201,'Crop Chart'!$U$5:$U$201,,FALSE)</f>
        <v/>
      </c>
      <c r="O111" s="964" t="str">
        <f t="array" ref="O111">XLOOKUP($A111,'Crop Chart'!$A$5:$A$201,'Crop Chart'!$V$5:$V$201,,FALSE)</f>
        <v/>
      </c>
      <c r="P111" s="961" t="str">
        <f t="array" ref="P111">XLOOKUP($A111,'Crop Chart'!$A$5:$A$201,'Crop Chart'!$W$5:$W$201,,FALSE)</f>
        <v/>
      </c>
      <c r="Q111" s="961" t="str">
        <f t="array" ref="Q111">XLOOKUP($A111,'Crop Chart'!$A$5:$A$201,'Crop Chart'!$AB$5:$AB$201,,FALSE)</f>
        <v/>
      </c>
    </row>
    <row r="112" ht="15.75" customHeight="1">
      <c r="A112" s="954"/>
      <c r="B112" s="961" t="str">
        <f t="array" ref="B112">XLOOKUP($A112,'Crop Chart'!$A$5:$A$201,'Crop Chart'!$C$5:$C$201,,FALSE)</f>
        <v/>
      </c>
      <c r="C112" s="961" t="str">
        <f t="array" ref="C112">XLOOKUP($A112,'Crop Chart'!$A$5:$A$201,'Crop Chart'!$D$5:$D$201,,FALSE)</f>
        <v/>
      </c>
      <c r="D112" s="961" t="str">
        <f t="array" ref="D112">XLOOKUP($A112,'Crop Chart'!$A$5:$A$201,'Crop Chart'!$E$5:$E$201,,FALSE)</f>
        <v/>
      </c>
      <c r="E112" s="961" t="str">
        <f t="array" ref="E112">XLOOKUP($A112,'Crop Chart'!$A$5:$A$201,'Crop Chart'!$I$5:$I$201,,FALSE)</f>
        <v/>
      </c>
      <c r="F112" s="961" t="str">
        <f t="array" ref="F112">XLOOKUP($A112,'Crop Chart'!$A$5:$A$201,'Crop Chart'!$P$5:$P$201,,FALSE)</f>
        <v/>
      </c>
      <c r="G112" s="961" t="str">
        <f t="array" ref="G112">XLOOKUP($A112,'Crop Chart'!$A$5:$A$201,'Crop Chart'!$Q$5:$Q$201,,FALSE)</f>
        <v/>
      </c>
      <c r="H112" s="962" t="str">
        <f t="array" ref="H112">'Crop Chart'!$H$2*12*B112/D112/F112*XLOOKUP(A112,'Crop Chart'!$A$5:$A$203,'Crop Chart'!$T$5:$T$203,,0)</f>
        <v>#DIV/0!</v>
      </c>
      <c r="I112" s="961" t="str">
        <f t="array" ref="I112">XLOOKUP($A112,'Crop Chart'!$A$5:$A$201,'Crop Chart'!$Y$5:$Y$201,,FALSE)</f>
        <v/>
      </c>
      <c r="J112" s="961" t="str">
        <f t="array" ref="J112">XLOOKUP($A112,'Crop Chart'!$A$5:$A$201,'Crop Chart'!$X$5:$X$201,,FALSE)</f>
        <v/>
      </c>
      <c r="K112" s="961" t="str">
        <f t="array" ref="K112">XLOOKUP($A112,'Crop Chart'!$A$5:$A$201,'Crop Chart'!$R$5:$R$201,,FALSE)</f>
        <v/>
      </c>
      <c r="L112" s="961" t="str">
        <f t="array" ref="L112">XLOOKUP($A112,'Crop Chart'!$A$5:$A$201,'Crop Chart'!$S$5:$S$201,,FALSE)</f>
        <v/>
      </c>
      <c r="M112" s="963" t="str">
        <f t="shared" si="1"/>
        <v>#DIV/0!</v>
      </c>
      <c r="N112" s="964" t="str">
        <f t="array" ref="N112">XLOOKUP($A112,'Crop Chart'!$A$5:$A$201,'Crop Chart'!$U$5:$U$201,,FALSE)</f>
        <v/>
      </c>
      <c r="O112" s="964" t="str">
        <f t="array" ref="O112">XLOOKUP($A112,'Crop Chart'!$A$5:$A$201,'Crop Chart'!$V$5:$V$201,,FALSE)</f>
        <v/>
      </c>
      <c r="P112" s="961" t="str">
        <f t="array" ref="P112">XLOOKUP($A112,'Crop Chart'!$A$5:$A$201,'Crop Chart'!$W$5:$W$201,,FALSE)</f>
        <v/>
      </c>
      <c r="Q112" s="961" t="str">
        <f t="array" ref="Q112">XLOOKUP($A112,'Crop Chart'!$A$5:$A$201,'Crop Chart'!$AB$5:$AB$201,,FALSE)</f>
        <v/>
      </c>
    </row>
    <row r="113" ht="15.75" customHeight="1">
      <c r="A113" s="954"/>
      <c r="B113" s="961" t="str">
        <f t="array" ref="B113">XLOOKUP($A113,'Crop Chart'!$A$5:$A$201,'Crop Chart'!$C$5:$C$201,,FALSE)</f>
        <v/>
      </c>
      <c r="C113" s="961" t="str">
        <f t="array" ref="C113">XLOOKUP($A113,'Crop Chart'!$A$5:$A$201,'Crop Chart'!$D$5:$D$201,,FALSE)</f>
        <v/>
      </c>
      <c r="D113" s="961" t="str">
        <f t="array" ref="D113">XLOOKUP($A113,'Crop Chart'!$A$5:$A$201,'Crop Chart'!$E$5:$E$201,,FALSE)</f>
        <v/>
      </c>
      <c r="E113" s="961" t="str">
        <f t="array" ref="E113">XLOOKUP($A113,'Crop Chart'!$A$5:$A$201,'Crop Chart'!$I$5:$I$201,,FALSE)</f>
        <v/>
      </c>
      <c r="F113" s="961" t="str">
        <f t="array" ref="F113">XLOOKUP($A113,'Crop Chart'!$A$5:$A$201,'Crop Chart'!$P$5:$P$201,,FALSE)</f>
        <v/>
      </c>
      <c r="G113" s="961" t="str">
        <f t="array" ref="G113">XLOOKUP($A113,'Crop Chart'!$A$5:$A$201,'Crop Chart'!$Q$5:$Q$201,,FALSE)</f>
        <v/>
      </c>
      <c r="H113" s="962" t="str">
        <f t="array" ref="H113">'Crop Chart'!$H$2*12*B113/D113/F113*XLOOKUP(A113,'Crop Chart'!$A$5:$A$203,'Crop Chart'!$T$5:$T$203,,0)</f>
        <v>#DIV/0!</v>
      </c>
      <c r="I113" s="961" t="str">
        <f t="array" ref="I113">XLOOKUP($A113,'Crop Chart'!$A$5:$A$201,'Crop Chart'!$Y$5:$Y$201,,FALSE)</f>
        <v/>
      </c>
      <c r="J113" s="961" t="str">
        <f t="array" ref="J113">XLOOKUP($A113,'Crop Chart'!$A$5:$A$201,'Crop Chart'!$X$5:$X$201,,FALSE)</f>
        <v/>
      </c>
      <c r="K113" s="961" t="str">
        <f t="array" ref="K113">XLOOKUP($A113,'Crop Chart'!$A$5:$A$201,'Crop Chart'!$R$5:$R$201,,FALSE)</f>
        <v/>
      </c>
      <c r="L113" s="961" t="str">
        <f t="array" ref="L113">XLOOKUP($A113,'Crop Chart'!$A$5:$A$201,'Crop Chart'!$S$5:$S$201,,FALSE)</f>
        <v/>
      </c>
      <c r="M113" s="963" t="str">
        <f t="shared" si="1"/>
        <v>#DIV/0!</v>
      </c>
      <c r="N113" s="964" t="str">
        <f t="array" ref="N113">XLOOKUP($A113,'Crop Chart'!$A$5:$A$201,'Crop Chart'!$U$5:$U$201,,FALSE)</f>
        <v/>
      </c>
      <c r="O113" s="964" t="str">
        <f t="array" ref="O113">XLOOKUP($A113,'Crop Chart'!$A$5:$A$201,'Crop Chart'!$V$5:$V$201,,FALSE)</f>
        <v/>
      </c>
      <c r="P113" s="961" t="str">
        <f t="array" ref="P113">XLOOKUP($A113,'Crop Chart'!$A$5:$A$201,'Crop Chart'!$W$5:$W$201,,FALSE)</f>
        <v/>
      </c>
      <c r="Q113" s="961" t="str">
        <f t="array" ref="Q113">XLOOKUP($A113,'Crop Chart'!$A$5:$A$201,'Crop Chart'!$AB$5:$AB$201,,FALSE)</f>
        <v/>
      </c>
    </row>
    <row r="114" ht="15.75" customHeight="1">
      <c r="A114" s="954"/>
      <c r="B114" s="961" t="str">
        <f t="array" ref="B114">XLOOKUP($A114,'Crop Chart'!$A$5:$A$201,'Crop Chart'!$C$5:$C$201,,FALSE)</f>
        <v/>
      </c>
      <c r="C114" s="961" t="str">
        <f t="array" ref="C114">XLOOKUP($A114,'Crop Chart'!$A$5:$A$201,'Crop Chart'!$D$5:$D$201,,FALSE)</f>
        <v/>
      </c>
      <c r="D114" s="961" t="str">
        <f t="array" ref="D114">XLOOKUP($A114,'Crop Chart'!$A$5:$A$201,'Crop Chart'!$E$5:$E$201,,FALSE)</f>
        <v/>
      </c>
      <c r="E114" s="961" t="str">
        <f t="array" ref="E114">XLOOKUP($A114,'Crop Chart'!$A$5:$A$201,'Crop Chart'!$I$5:$I$201,,FALSE)</f>
        <v/>
      </c>
      <c r="F114" s="961" t="str">
        <f t="array" ref="F114">XLOOKUP($A114,'Crop Chart'!$A$5:$A$201,'Crop Chart'!$P$5:$P$201,,FALSE)</f>
        <v/>
      </c>
      <c r="G114" s="961" t="str">
        <f t="array" ref="G114">XLOOKUP($A114,'Crop Chart'!$A$5:$A$201,'Crop Chart'!$Q$5:$Q$201,,FALSE)</f>
        <v/>
      </c>
      <c r="H114" s="962" t="str">
        <f t="array" ref="H114">'Crop Chart'!$H$2*12*B114/D114/F114*XLOOKUP(A114,'Crop Chart'!$A$5:$A$203,'Crop Chart'!$T$5:$T$203,,0)</f>
        <v>#DIV/0!</v>
      </c>
      <c r="I114" s="961" t="str">
        <f t="array" ref="I114">XLOOKUP($A114,'Crop Chart'!$A$5:$A$201,'Crop Chart'!$Y$5:$Y$201,,FALSE)</f>
        <v/>
      </c>
      <c r="J114" s="961" t="str">
        <f t="array" ref="J114">XLOOKUP($A114,'Crop Chart'!$A$5:$A$201,'Crop Chart'!$X$5:$X$201,,FALSE)</f>
        <v/>
      </c>
      <c r="K114" s="961" t="str">
        <f t="array" ref="K114">XLOOKUP($A114,'Crop Chart'!$A$5:$A$201,'Crop Chart'!$R$5:$R$201,,FALSE)</f>
        <v/>
      </c>
      <c r="L114" s="961" t="str">
        <f t="array" ref="L114">XLOOKUP($A114,'Crop Chart'!$A$5:$A$201,'Crop Chart'!$S$5:$S$201,,FALSE)</f>
        <v/>
      </c>
      <c r="M114" s="963" t="str">
        <f t="shared" si="1"/>
        <v>#DIV/0!</v>
      </c>
      <c r="N114" s="964" t="str">
        <f t="array" ref="N114">XLOOKUP($A114,'Crop Chart'!$A$5:$A$201,'Crop Chart'!$U$5:$U$201,,FALSE)</f>
        <v/>
      </c>
      <c r="O114" s="964" t="str">
        <f t="array" ref="O114">XLOOKUP($A114,'Crop Chart'!$A$5:$A$201,'Crop Chart'!$V$5:$V$201,,FALSE)</f>
        <v/>
      </c>
      <c r="P114" s="961" t="str">
        <f t="array" ref="P114">XLOOKUP($A114,'Crop Chart'!$A$5:$A$201,'Crop Chart'!$W$5:$W$201,,FALSE)</f>
        <v/>
      </c>
      <c r="Q114" s="961" t="str">
        <f t="array" ref="Q114">XLOOKUP($A114,'Crop Chart'!$A$5:$A$201,'Crop Chart'!$AB$5:$AB$201,,FALSE)</f>
        <v/>
      </c>
    </row>
    <row r="115" ht="15.75" customHeight="1">
      <c r="A115" s="954"/>
      <c r="B115" s="961" t="str">
        <f t="array" ref="B115">XLOOKUP($A115,'Crop Chart'!$A$5:$A$201,'Crop Chart'!$C$5:$C$201,,FALSE)</f>
        <v/>
      </c>
      <c r="C115" s="961" t="str">
        <f t="array" ref="C115">XLOOKUP($A115,'Crop Chart'!$A$5:$A$201,'Crop Chart'!$D$5:$D$201,,FALSE)</f>
        <v/>
      </c>
      <c r="D115" s="961" t="str">
        <f t="array" ref="D115">XLOOKUP($A115,'Crop Chart'!$A$5:$A$201,'Crop Chart'!$E$5:$E$201,,FALSE)</f>
        <v/>
      </c>
      <c r="E115" s="961" t="str">
        <f t="array" ref="E115">XLOOKUP($A115,'Crop Chart'!$A$5:$A$201,'Crop Chart'!$I$5:$I$201,,FALSE)</f>
        <v/>
      </c>
      <c r="F115" s="961" t="str">
        <f t="array" ref="F115">XLOOKUP($A115,'Crop Chart'!$A$5:$A$201,'Crop Chart'!$P$5:$P$201,,FALSE)</f>
        <v/>
      </c>
      <c r="G115" s="961" t="str">
        <f t="array" ref="G115">XLOOKUP($A115,'Crop Chart'!$A$5:$A$201,'Crop Chart'!$Q$5:$Q$201,,FALSE)</f>
        <v/>
      </c>
      <c r="H115" s="962" t="str">
        <f t="array" ref="H115">'Crop Chart'!$H$2*12*B115/D115/F115*XLOOKUP(A115,'Crop Chart'!$A$5:$A$203,'Crop Chart'!$T$5:$T$203,,0)</f>
        <v>#DIV/0!</v>
      </c>
      <c r="I115" s="961" t="str">
        <f t="array" ref="I115">XLOOKUP($A115,'Crop Chart'!$A$5:$A$201,'Crop Chart'!$Y$5:$Y$201,,FALSE)</f>
        <v/>
      </c>
      <c r="J115" s="961" t="str">
        <f t="array" ref="J115">XLOOKUP($A115,'Crop Chart'!$A$5:$A$201,'Crop Chart'!$X$5:$X$201,,FALSE)</f>
        <v/>
      </c>
      <c r="K115" s="961" t="str">
        <f t="array" ref="K115">XLOOKUP($A115,'Crop Chart'!$A$5:$A$201,'Crop Chart'!$R$5:$R$201,,FALSE)</f>
        <v/>
      </c>
      <c r="L115" s="961" t="str">
        <f t="array" ref="L115">XLOOKUP($A115,'Crop Chart'!$A$5:$A$201,'Crop Chart'!$S$5:$S$201,,FALSE)</f>
        <v/>
      </c>
      <c r="M115" s="963" t="str">
        <f t="shared" si="1"/>
        <v>#DIV/0!</v>
      </c>
      <c r="N115" s="964" t="str">
        <f t="array" ref="N115">XLOOKUP($A115,'Crop Chart'!$A$5:$A$201,'Crop Chart'!$U$5:$U$201,,FALSE)</f>
        <v/>
      </c>
      <c r="O115" s="964" t="str">
        <f t="array" ref="O115">XLOOKUP($A115,'Crop Chart'!$A$5:$A$201,'Crop Chart'!$V$5:$V$201,,FALSE)</f>
        <v/>
      </c>
      <c r="P115" s="961" t="str">
        <f t="array" ref="P115">XLOOKUP($A115,'Crop Chart'!$A$5:$A$201,'Crop Chart'!$W$5:$W$201,,FALSE)</f>
        <v/>
      </c>
      <c r="Q115" s="961" t="str">
        <f t="array" ref="Q115">XLOOKUP($A115,'Crop Chart'!$A$5:$A$201,'Crop Chart'!$AB$5:$AB$201,,FALSE)</f>
        <v/>
      </c>
    </row>
    <row r="116" ht="15.75" customHeight="1">
      <c r="A116" s="954"/>
      <c r="B116" s="961" t="str">
        <f t="array" ref="B116">XLOOKUP($A116,'Crop Chart'!$A$5:$A$201,'Crop Chart'!$C$5:$C$201,,FALSE)</f>
        <v/>
      </c>
      <c r="C116" s="961" t="str">
        <f t="array" ref="C116">XLOOKUP($A116,'Crop Chart'!$A$5:$A$201,'Crop Chart'!$D$5:$D$201,,FALSE)</f>
        <v/>
      </c>
      <c r="D116" s="961" t="str">
        <f t="array" ref="D116">XLOOKUP($A116,'Crop Chart'!$A$5:$A$201,'Crop Chart'!$E$5:$E$201,,FALSE)</f>
        <v/>
      </c>
      <c r="E116" s="961" t="str">
        <f t="array" ref="E116">XLOOKUP($A116,'Crop Chart'!$A$5:$A$201,'Crop Chart'!$I$5:$I$201,,FALSE)</f>
        <v/>
      </c>
      <c r="F116" s="961" t="str">
        <f t="array" ref="F116">XLOOKUP($A116,'Crop Chart'!$A$5:$A$201,'Crop Chart'!$P$5:$P$201,,FALSE)</f>
        <v/>
      </c>
      <c r="G116" s="961" t="str">
        <f t="array" ref="G116">XLOOKUP($A116,'Crop Chart'!$A$5:$A$201,'Crop Chart'!$Q$5:$Q$201,,FALSE)</f>
        <v/>
      </c>
      <c r="H116" s="962" t="str">
        <f t="array" ref="H116">'Crop Chart'!$H$2*12*B116/D116/F116*XLOOKUP(A116,'Crop Chart'!$A$5:$A$203,'Crop Chart'!$T$5:$T$203,,0)</f>
        <v>#DIV/0!</v>
      </c>
      <c r="I116" s="961" t="str">
        <f t="array" ref="I116">XLOOKUP($A116,'Crop Chart'!$A$5:$A$201,'Crop Chart'!$Y$5:$Y$201,,FALSE)</f>
        <v/>
      </c>
      <c r="J116" s="961" t="str">
        <f t="array" ref="J116">XLOOKUP($A116,'Crop Chart'!$A$5:$A$201,'Crop Chart'!$X$5:$X$201,,FALSE)</f>
        <v/>
      </c>
      <c r="K116" s="961" t="str">
        <f t="array" ref="K116">XLOOKUP($A116,'Crop Chart'!$A$5:$A$201,'Crop Chart'!$R$5:$R$201,,FALSE)</f>
        <v/>
      </c>
      <c r="L116" s="961" t="str">
        <f t="array" ref="L116">XLOOKUP($A116,'Crop Chart'!$A$5:$A$201,'Crop Chart'!$S$5:$S$201,,FALSE)</f>
        <v/>
      </c>
      <c r="M116" s="963" t="str">
        <f t="shared" si="1"/>
        <v>#DIV/0!</v>
      </c>
      <c r="N116" s="964" t="str">
        <f t="array" ref="N116">XLOOKUP($A116,'Crop Chart'!$A$5:$A$201,'Crop Chart'!$U$5:$U$201,,FALSE)</f>
        <v/>
      </c>
      <c r="O116" s="964" t="str">
        <f t="array" ref="O116">XLOOKUP($A116,'Crop Chart'!$A$5:$A$201,'Crop Chart'!$V$5:$V$201,,FALSE)</f>
        <v/>
      </c>
      <c r="P116" s="961" t="str">
        <f t="array" ref="P116">XLOOKUP($A116,'Crop Chart'!$A$5:$A$201,'Crop Chart'!$W$5:$W$201,,FALSE)</f>
        <v/>
      </c>
      <c r="Q116" s="961" t="str">
        <f t="array" ref="Q116">XLOOKUP($A116,'Crop Chart'!$A$5:$A$201,'Crop Chart'!$AB$5:$AB$201,,FALSE)</f>
        <v/>
      </c>
    </row>
    <row r="117" ht="15.75" customHeight="1">
      <c r="A117" s="954"/>
      <c r="B117" s="961" t="str">
        <f t="array" ref="B117">XLOOKUP($A117,'Crop Chart'!$A$5:$A$201,'Crop Chart'!$C$5:$C$201,,FALSE)</f>
        <v/>
      </c>
      <c r="C117" s="961" t="str">
        <f t="array" ref="C117">XLOOKUP($A117,'Crop Chart'!$A$5:$A$201,'Crop Chart'!$D$5:$D$201,,FALSE)</f>
        <v/>
      </c>
      <c r="D117" s="961" t="str">
        <f t="array" ref="D117">XLOOKUP($A117,'Crop Chart'!$A$5:$A$201,'Crop Chart'!$E$5:$E$201,,FALSE)</f>
        <v/>
      </c>
      <c r="E117" s="961" t="str">
        <f t="array" ref="E117">XLOOKUP($A117,'Crop Chart'!$A$5:$A$201,'Crop Chart'!$I$5:$I$201,,FALSE)</f>
        <v/>
      </c>
      <c r="F117" s="961" t="str">
        <f t="array" ref="F117">XLOOKUP($A117,'Crop Chart'!$A$5:$A$201,'Crop Chart'!$P$5:$P$201,,FALSE)</f>
        <v/>
      </c>
      <c r="G117" s="961" t="str">
        <f t="array" ref="G117">XLOOKUP($A117,'Crop Chart'!$A$5:$A$201,'Crop Chart'!$Q$5:$Q$201,,FALSE)</f>
        <v/>
      </c>
      <c r="H117" s="962" t="str">
        <f t="array" ref="H117">'Crop Chart'!$H$2*12*B117/D117/F117*XLOOKUP(A117,'Crop Chart'!$A$5:$A$203,'Crop Chart'!$T$5:$T$203,,0)</f>
        <v>#DIV/0!</v>
      </c>
      <c r="I117" s="961" t="str">
        <f t="array" ref="I117">XLOOKUP($A117,'Crop Chart'!$A$5:$A$201,'Crop Chart'!$Y$5:$Y$201,,FALSE)</f>
        <v/>
      </c>
      <c r="J117" s="961" t="str">
        <f t="array" ref="J117">XLOOKUP($A117,'Crop Chart'!$A$5:$A$201,'Crop Chart'!$X$5:$X$201,,FALSE)</f>
        <v/>
      </c>
      <c r="K117" s="961" t="str">
        <f t="array" ref="K117">XLOOKUP($A117,'Crop Chart'!$A$5:$A$201,'Crop Chart'!$R$5:$R$201,,FALSE)</f>
        <v/>
      </c>
      <c r="L117" s="961" t="str">
        <f t="array" ref="L117">XLOOKUP($A117,'Crop Chart'!$A$5:$A$201,'Crop Chart'!$S$5:$S$201,,FALSE)</f>
        <v/>
      </c>
      <c r="M117" s="963" t="str">
        <f t="shared" si="1"/>
        <v>#DIV/0!</v>
      </c>
      <c r="N117" s="964" t="str">
        <f t="array" ref="N117">XLOOKUP($A117,'Crop Chart'!$A$5:$A$201,'Crop Chart'!$U$5:$U$201,,FALSE)</f>
        <v/>
      </c>
      <c r="O117" s="964" t="str">
        <f t="array" ref="O117">XLOOKUP($A117,'Crop Chart'!$A$5:$A$201,'Crop Chart'!$V$5:$V$201,,FALSE)</f>
        <v/>
      </c>
      <c r="P117" s="961" t="str">
        <f t="array" ref="P117">XLOOKUP($A117,'Crop Chart'!$A$5:$A$201,'Crop Chart'!$W$5:$W$201,,FALSE)</f>
        <v/>
      </c>
      <c r="Q117" s="961" t="str">
        <f t="array" ref="Q117">XLOOKUP($A117,'Crop Chart'!$A$5:$A$201,'Crop Chart'!$AB$5:$AB$201,,FALSE)</f>
        <v/>
      </c>
    </row>
    <row r="118" ht="15.75" customHeight="1">
      <c r="A118" s="954"/>
      <c r="B118" s="961" t="str">
        <f t="array" ref="B118">XLOOKUP($A118,'Crop Chart'!$A$5:$A$201,'Crop Chart'!$C$5:$C$201,,FALSE)</f>
        <v/>
      </c>
      <c r="C118" s="961" t="str">
        <f t="array" ref="C118">XLOOKUP($A118,'Crop Chart'!$A$5:$A$201,'Crop Chart'!$D$5:$D$201,,FALSE)</f>
        <v/>
      </c>
      <c r="D118" s="961" t="str">
        <f t="array" ref="D118">XLOOKUP($A118,'Crop Chart'!$A$5:$A$201,'Crop Chart'!$E$5:$E$201,,FALSE)</f>
        <v/>
      </c>
      <c r="E118" s="961" t="str">
        <f t="array" ref="E118">XLOOKUP($A118,'Crop Chart'!$A$5:$A$201,'Crop Chart'!$I$5:$I$201,,FALSE)</f>
        <v/>
      </c>
      <c r="F118" s="961" t="str">
        <f t="array" ref="F118">XLOOKUP($A118,'Crop Chart'!$A$5:$A$201,'Crop Chart'!$P$5:$P$201,,FALSE)</f>
        <v/>
      </c>
      <c r="G118" s="961" t="str">
        <f t="array" ref="G118">XLOOKUP($A118,'Crop Chart'!$A$5:$A$201,'Crop Chart'!$Q$5:$Q$201,,FALSE)</f>
        <v/>
      </c>
      <c r="H118" s="962" t="str">
        <f t="array" ref="H118">'Crop Chart'!$H$2*12*B118/D118/F118*XLOOKUP(A118,'Crop Chart'!$A$5:$A$203,'Crop Chart'!$T$5:$T$203,,0)</f>
        <v>#DIV/0!</v>
      </c>
      <c r="I118" s="961" t="str">
        <f t="array" ref="I118">XLOOKUP($A118,'Crop Chart'!$A$5:$A$201,'Crop Chart'!$Y$5:$Y$201,,FALSE)</f>
        <v/>
      </c>
      <c r="J118" s="961" t="str">
        <f t="array" ref="J118">XLOOKUP($A118,'Crop Chart'!$A$5:$A$201,'Crop Chart'!$X$5:$X$201,,FALSE)</f>
        <v/>
      </c>
      <c r="K118" s="961" t="str">
        <f t="array" ref="K118">XLOOKUP($A118,'Crop Chart'!$A$5:$A$201,'Crop Chart'!$R$5:$R$201,,FALSE)</f>
        <v/>
      </c>
      <c r="L118" s="961" t="str">
        <f t="array" ref="L118">XLOOKUP($A118,'Crop Chart'!$A$5:$A$201,'Crop Chart'!$S$5:$S$201,,FALSE)</f>
        <v/>
      </c>
      <c r="M118" s="963" t="str">
        <f t="shared" si="1"/>
        <v>#DIV/0!</v>
      </c>
      <c r="N118" s="964" t="str">
        <f t="array" ref="N118">XLOOKUP($A118,'Crop Chart'!$A$5:$A$201,'Crop Chart'!$U$5:$U$201,,FALSE)</f>
        <v/>
      </c>
      <c r="O118" s="964" t="str">
        <f t="array" ref="O118">XLOOKUP($A118,'Crop Chart'!$A$5:$A$201,'Crop Chart'!$V$5:$V$201,,FALSE)</f>
        <v/>
      </c>
      <c r="P118" s="961" t="str">
        <f t="array" ref="P118">XLOOKUP($A118,'Crop Chart'!$A$5:$A$201,'Crop Chart'!$W$5:$W$201,,FALSE)</f>
        <v/>
      </c>
      <c r="Q118" s="961" t="str">
        <f t="array" ref="Q118">XLOOKUP($A118,'Crop Chart'!$A$5:$A$201,'Crop Chart'!$AB$5:$AB$201,,FALSE)</f>
        <v/>
      </c>
    </row>
    <row r="119" ht="15.75" customHeight="1">
      <c r="A119" s="954"/>
      <c r="B119" s="961" t="str">
        <f t="array" ref="B119">XLOOKUP($A119,'Crop Chart'!$A$5:$A$201,'Crop Chart'!$C$5:$C$201,,FALSE)</f>
        <v/>
      </c>
      <c r="C119" s="961" t="str">
        <f t="array" ref="C119">XLOOKUP($A119,'Crop Chart'!$A$5:$A$201,'Crop Chart'!$D$5:$D$201,,FALSE)</f>
        <v/>
      </c>
      <c r="D119" s="961" t="str">
        <f t="array" ref="D119">XLOOKUP($A119,'Crop Chart'!$A$5:$A$201,'Crop Chart'!$E$5:$E$201,,FALSE)</f>
        <v/>
      </c>
      <c r="E119" s="961" t="str">
        <f t="array" ref="E119">XLOOKUP($A119,'Crop Chart'!$A$5:$A$201,'Crop Chart'!$I$5:$I$201,,FALSE)</f>
        <v/>
      </c>
      <c r="F119" s="961" t="str">
        <f t="array" ref="F119">XLOOKUP($A119,'Crop Chart'!$A$5:$A$201,'Crop Chart'!$P$5:$P$201,,FALSE)</f>
        <v/>
      </c>
      <c r="G119" s="961" t="str">
        <f t="array" ref="G119">XLOOKUP($A119,'Crop Chart'!$A$5:$A$201,'Crop Chart'!$Q$5:$Q$201,,FALSE)</f>
        <v/>
      </c>
      <c r="H119" s="962" t="str">
        <f t="array" ref="H119">'Crop Chart'!$H$2*12*B119/D119/F119*XLOOKUP(A119,'Crop Chart'!$A$5:$A$203,'Crop Chart'!$T$5:$T$203,,0)</f>
        <v>#DIV/0!</v>
      </c>
      <c r="I119" s="961" t="str">
        <f t="array" ref="I119">XLOOKUP($A119,'Crop Chart'!$A$5:$A$201,'Crop Chart'!$Y$5:$Y$201,,FALSE)</f>
        <v/>
      </c>
      <c r="J119" s="961" t="str">
        <f t="array" ref="J119">XLOOKUP($A119,'Crop Chart'!$A$5:$A$201,'Crop Chart'!$X$5:$X$201,,FALSE)</f>
        <v/>
      </c>
      <c r="K119" s="961" t="str">
        <f t="array" ref="K119">XLOOKUP($A119,'Crop Chart'!$A$5:$A$201,'Crop Chart'!$R$5:$R$201,,FALSE)</f>
        <v/>
      </c>
      <c r="L119" s="961" t="str">
        <f t="array" ref="L119">XLOOKUP($A119,'Crop Chart'!$A$5:$A$201,'Crop Chart'!$S$5:$S$201,,FALSE)</f>
        <v/>
      </c>
      <c r="M119" s="963" t="str">
        <f t="shared" si="1"/>
        <v>#DIV/0!</v>
      </c>
      <c r="N119" s="964" t="str">
        <f t="array" ref="N119">XLOOKUP($A119,'Crop Chart'!$A$5:$A$201,'Crop Chart'!$U$5:$U$201,,FALSE)</f>
        <v/>
      </c>
      <c r="O119" s="964" t="str">
        <f t="array" ref="O119">XLOOKUP($A119,'Crop Chart'!$A$5:$A$201,'Crop Chart'!$V$5:$V$201,,FALSE)</f>
        <v/>
      </c>
      <c r="P119" s="961" t="str">
        <f t="array" ref="P119">XLOOKUP($A119,'Crop Chart'!$A$5:$A$201,'Crop Chart'!$W$5:$W$201,,FALSE)</f>
        <v/>
      </c>
      <c r="Q119" s="961" t="str">
        <f t="array" ref="Q119">XLOOKUP($A119,'Crop Chart'!$A$5:$A$201,'Crop Chart'!$AB$5:$AB$201,,FALSE)</f>
        <v/>
      </c>
    </row>
    <row r="120" ht="15.75" customHeight="1">
      <c r="A120" s="954"/>
      <c r="B120" s="961" t="str">
        <f t="array" ref="B120">XLOOKUP($A120,'Crop Chart'!$A$5:$A$201,'Crop Chart'!$C$5:$C$201,,FALSE)</f>
        <v/>
      </c>
      <c r="C120" s="961" t="str">
        <f t="array" ref="C120">XLOOKUP($A120,'Crop Chart'!$A$5:$A$201,'Crop Chart'!$D$5:$D$201,,FALSE)</f>
        <v/>
      </c>
      <c r="D120" s="961" t="str">
        <f t="array" ref="D120">XLOOKUP($A120,'Crop Chart'!$A$5:$A$201,'Crop Chart'!$E$5:$E$201,,FALSE)</f>
        <v/>
      </c>
      <c r="E120" s="961" t="str">
        <f t="array" ref="E120">XLOOKUP($A120,'Crop Chart'!$A$5:$A$201,'Crop Chart'!$I$5:$I$201,,FALSE)</f>
        <v/>
      </c>
      <c r="F120" s="961" t="str">
        <f t="array" ref="F120">XLOOKUP($A120,'Crop Chart'!$A$5:$A$201,'Crop Chart'!$P$5:$P$201,,FALSE)</f>
        <v/>
      </c>
      <c r="G120" s="961" t="str">
        <f t="array" ref="G120">XLOOKUP($A120,'Crop Chart'!$A$5:$A$201,'Crop Chart'!$Q$5:$Q$201,,FALSE)</f>
        <v/>
      </c>
      <c r="H120" s="962" t="str">
        <f t="array" ref="H120">'Crop Chart'!$H$2*12*B120/D120/F120*XLOOKUP(A120,'Crop Chart'!$A$5:$A$203,'Crop Chart'!$T$5:$T$203,,0)</f>
        <v>#DIV/0!</v>
      </c>
      <c r="I120" s="961" t="str">
        <f t="array" ref="I120">XLOOKUP($A120,'Crop Chart'!$A$5:$A$201,'Crop Chart'!$Y$5:$Y$201,,FALSE)</f>
        <v/>
      </c>
      <c r="J120" s="961" t="str">
        <f t="array" ref="J120">XLOOKUP($A120,'Crop Chart'!$A$5:$A$201,'Crop Chart'!$X$5:$X$201,,FALSE)</f>
        <v/>
      </c>
      <c r="K120" s="961" t="str">
        <f t="array" ref="K120">XLOOKUP($A120,'Crop Chart'!$A$5:$A$201,'Crop Chart'!$R$5:$R$201,,FALSE)</f>
        <v/>
      </c>
      <c r="L120" s="961" t="str">
        <f t="array" ref="L120">XLOOKUP($A120,'Crop Chart'!$A$5:$A$201,'Crop Chart'!$S$5:$S$201,,FALSE)</f>
        <v/>
      </c>
      <c r="M120" s="963" t="str">
        <f t="shared" si="1"/>
        <v>#DIV/0!</v>
      </c>
      <c r="N120" s="964" t="str">
        <f t="array" ref="N120">XLOOKUP($A120,'Crop Chart'!$A$5:$A$201,'Crop Chart'!$U$5:$U$201,,FALSE)</f>
        <v/>
      </c>
      <c r="O120" s="964" t="str">
        <f t="array" ref="O120">XLOOKUP($A120,'Crop Chart'!$A$5:$A$201,'Crop Chart'!$V$5:$V$201,,FALSE)</f>
        <v/>
      </c>
      <c r="P120" s="961" t="str">
        <f t="array" ref="P120">XLOOKUP($A120,'Crop Chart'!$A$5:$A$201,'Crop Chart'!$W$5:$W$201,,FALSE)</f>
        <v/>
      </c>
      <c r="Q120" s="961" t="str">
        <f t="array" ref="Q120">XLOOKUP($A120,'Crop Chart'!$A$5:$A$201,'Crop Chart'!$AB$5:$AB$201,,FALSE)</f>
        <v/>
      </c>
    </row>
    <row r="121" ht="15.75" customHeight="1">
      <c r="A121" s="954"/>
      <c r="B121" s="961" t="str">
        <f t="array" ref="B121">XLOOKUP($A121,'Crop Chart'!$A$5:$A$201,'Crop Chart'!$C$5:$C$201,,FALSE)</f>
        <v/>
      </c>
      <c r="C121" s="961" t="str">
        <f t="array" ref="C121">XLOOKUP($A121,'Crop Chart'!$A$5:$A$201,'Crop Chart'!$D$5:$D$201,,FALSE)</f>
        <v/>
      </c>
      <c r="D121" s="961" t="str">
        <f t="array" ref="D121">XLOOKUP($A121,'Crop Chart'!$A$5:$A$201,'Crop Chart'!$E$5:$E$201,,FALSE)</f>
        <v/>
      </c>
      <c r="E121" s="961" t="str">
        <f t="array" ref="E121">XLOOKUP($A121,'Crop Chart'!$A$5:$A$201,'Crop Chart'!$I$5:$I$201,,FALSE)</f>
        <v/>
      </c>
      <c r="F121" s="961" t="str">
        <f t="array" ref="F121">XLOOKUP($A121,'Crop Chart'!$A$5:$A$201,'Crop Chart'!$P$5:$P$201,,FALSE)</f>
        <v/>
      </c>
      <c r="G121" s="961" t="str">
        <f t="array" ref="G121">XLOOKUP($A121,'Crop Chart'!$A$5:$A$201,'Crop Chart'!$Q$5:$Q$201,,FALSE)</f>
        <v/>
      </c>
      <c r="H121" s="962" t="str">
        <f t="array" ref="H121">'Crop Chart'!$H$2*12*B121/D121/F121*XLOOKUP(A121,'Crop Chart'!$A$5:$A$203,'Crop Chart'!$T$5:$T$203,,0)</f>
        <v>#DIV/0!</v>
      </c>
      <c r="I121" s="961" t="str">
        <f t="array" ref="I121">XLOOKUP($A121,'Crop Chart'!$A$5:$A$201,'Crop Chart'!$Y$5:$Y$201,,FALSE)</f>
        <v/>
      </c>
      <c r="J121" s="961" t="str">
        <f t="array" ref="J121">XLOOKUP($A121,'Crop Chart'!$A$5:$A$201,'Crop Chart'!$X$5:$X$201,,FALSE)</f>
        <v/>
      </c>
      <c r="K121" s="961" t="str">
        <f t="array" ref="K121">XLOOKUP($A121,'Crop Chart'!$A$5:$A$201,'Crop Chart'!$R$5:$R$201,,FALSE)</f>
        <v/>
      </c>
      <c r="L121" s="961" t="str">
        <f t="array" ref="L121">XLOOKUP($A121,'Crop Chart'!$A$5:$A$201,'Crop Chart'!$S$5:$S$201,,FALSE)</f>
        <v/>
      </c>
      <c r="M121" s="963" t="str">
        <f t="shared" si="1"/>
        <v>#DIV/0!</v>
      </c>
      <c r="N121" s="964" t="str">
        <f t="array" ref="N121">XLOOKUP($A121,'Crop Chart'!$A$5:$A$201,'Crop Chart'!$U$5:$U$201,,FALSE)</f>
        <v/>
      </c>
      <c r="O121" s="964" t="str">
        <f t="array" ref="O121">XLOOKUP($A121,'Crop Chart'!$A$5:$A$201,'Crop Chart'!$V$5:$V$201,,FALSE)</f>
        <v/>
      </c>
      <c r="P121" s="961" t="str">
        <f t="array" ref="P121">XLOOKUP($A121,'Crop Chart'!$A$5:$A$201,'Crop Chart'!$W$5:$W$201,,FALSE)</f>
        <v/>
      </c>
      <c r="Q121" s="961" t="str">
        <f t="array" ref="Q121">XLOOKUP($A121,'Crop Chart'!$A$5:$A$201,'Crop Chart'!$AB$5:$AB$201,,FALSE)</f>
        <v/>
      </c>
    </row>
    <row r="122" ht="15.75" customHeight="1">
      <c r="A122" s="954"/>
      <c r="B122" s="961" t="str">
        <f t="array" ref="B122">XLOOKUP($A122,'Crop Chart'!$A$5:$A$201,'Crop Chart'!$C$5:$C$201,,FALSE)</f>
        <v/>
      </c>
      <c r="C122" s="961" t="str">
        <f t="array" ref="C122">XLOOKUP($A122,'Crop Chart'!$A$5:$A$201,'Crop Chart'!$D$5:$D$201,,FALSE)</f>
        <v/>
      </c>
      <c r="D122" s="961" t="str">
        <f t="array" ref="D122">XLOOKUP($A122,'Crop Chart'!$A$5:$A$201,'Crop Chart'!$E$5:$E$201,,FALSE)</f>
        <v/>
      </c>
      <c r="E122" s="961" t="str">
        <f t="array" ref="E122">XLOOKUP($A122,'Crop Chart'!$A$5:$A$201,'Crop Chart'!$I$5:$I$201,,FALSE)</f>
        <v/>
      </c>
      <c r="F122" s="961" t="str">
        <f t="array" ref="F122">XLOOKUP($A122,'Crop Chart'!$A$5:$A$201,'Crop Chart'!$P$5:$P$201,,FALSE)</f>
        <v/>
      </c>
      <c r="G122" s="961" t="str">
        <f t="array" ref="G122">XLOOKUP($A122,'Crop Chart'!$A$5:$A$201,'Crop Chart'!$Q$5:$Q$201,,FALSE)</f>
        <v/>
      </c>
      <c r="H122" s="962" t="str">
        <f t="array" ref="H122">'Crop Chart'!$H$2*12*B122/D122/F122*XLOOKUP(A122,'Crop Chart'!$A$5:$A$203,'Crop Chart'!$T$5:$T$203,,0)</f>
        <v>#DIV/0!</v>
      </c>
      <c r="I122" s="961" t="str">
        <f t="array" ref="I122">XLOOKUP($A122,'Crop Chart'!$A$5:$A$201,'Crop Chart'!$Y$5:$Y$201,,FALSE)</f>
        <v/>
      </c>
      <c r="J122" s="961" t="str">
        <f t="array" ref="J122">XLOOKUP($A122,'Crop Chart'!$A$5:$A$201,'Crop Chart'!$X$5:$X$201,,FALSE)</f>
        <v/>
      </c>
      <c r="K122" s="961" t="str">
        <f t="array" ref="K122">XLOOKUP($A122,'Crop Chart'!$A$5:$A$201,'Crop Chart'!$R$5:$R$201,,FALSE)</f>
        <v/>
      </c>
      <c r="L122" s="961" t="str">
        <f t="array" ref="L122">XLOOKUP($A122,'Crop Chart'!$A$5:$A$201,'Crop Chart'!$S$5:$S$201,,FALSE)</f>
        <v/>
      </c>
      <c r="M122" s="963" t="str">
        <f t="shared" si="1"/>
        <v>#DIV/0!</v>
      </c>
      <c r="N122" s="964" t="str">
        <f t="array" ref="N122">XLOOKUP($A122,'Crop Chart'!$A$5:$A$201,'Crop Chart'!$U$5:$U$201,,FALSE)</f>
        <v/>
      </c>
      <c r="O122" s="964" t="str">
        <f t="array" ref="O122">XLOOKUP($A122,'Crop Chart'!$A$5:$A$201,'Crop Chart'!$V$5:$V$201,,FALSE)</f>
        <v/>
      </c>
      <c r="P122" s="961" t="str">
        <f t="array" ref="P122">XLOOKUP($A122,'Crop Chart'!$A$5:$A$201,'Crop Chart'!$W$5:$W$201,,FALSE)</f>
        <v/>
      </c>
      <c r="Q122" s="961" t="str">
        <f t="array" ref="Q122">XLOOKUP($A122,'Crop Chart'!$A$5:$A$201,'Crop Chart'!$AB$5:$AB$201,,FALSE)</f>
        <v/>
      </c>
    </row>
    <row r="123" ht="15.75" customHeight="1">
      <c r="A123" s="954"/>
      <c r="B123" s="961" t="str">
        <f t="array" ref="B123">XLOOKUP($A123,'Crop Chart'!$A$5:$A$201,'Crop Chart'!$C$5:$C$201,,FALSE)</f>
        <v/>
      </c>
      <c r="C123" s="961" t="str">
        <f t="array" ref="C123">XLOOKUP($A123,'Crop Chart'!$A$5:$A$201,'Crop Chart'!$D$5:$D$201,,FALSE)</f>
        <v/>
      </c>
      <c r="D123" s="961" t="str">
        <f t="array" ref="D123">XLOOKUP($A123,'Crop Chart'!$A$5:$A$201,'Crop Chart'!$E$5:$E$201,,FALSE)</f>
        <v/>
      </c>
      <c r="E123" s="961" t="str">
        <f t="array" ref="E123">XLOOKUP($A123,'Crop Chart'!$A$5:$A$201,'Crop Chart'!$I$5:$I$201,,FALSE)</f>
        <v/>
      </c>
      <c r="F123" s="961" t="str">
        <f t="array" ref="F123">XLOOKUP($A123,'Crop Chart'!$A$5:$A$201,'Crop Chart'!$P$5:$P$201,,FALSE)</f>
        <v/>
      </c>
      <c r="G123" s="961" t="str">
        <f t="array" ref="G123">XLOOKUP($A123,'Crop Chart'!$A$5:$A$201,'Crop Chart'!$Q$5:$Q$201,,FALSE)</f>
        <v/>
      </c>
      <c r="H123" s="962" t="str">
        <f t="array" ref="H123">'Crop Chart'!$H$2*12*B123/D123/F123*XLOOKUP(A123,'Crop Chart'!$A$5:$A$203,'Crop Chart'!$T$5:$T$203,,0)</f>
        <v>#DIV/0!</v>
      </c>
      <c r="I123" s="961" t="str">
        <f t="array" ref="I123">XLOOKUP($A123,'Crop Chart'!$A$5:$A$201,'Crop Chart'!$Y$5:$Y$201,,FALSE)</f>
        <v/>
      </c>
      <c r="J123" s="961" t="str">
        <f t="array" ref="J123">XLOOKUP($A123,'Crop Chart'!$A$5:$A$201,'Crop Chart'!$X$5:$X$201,,FALSE)</f>
        <v/>
      </c>
      <c r="K123" s="961" t="str">
        <f t="array" ref="K123">XLOOKUP($A123,'Crop Chart'!$A$5:$A$201,'Crop Chart'!$R$5:$R$201,,FALSE)</f>
        <v/>
      </c>
      <c r="L123" s="961" t="str">
        <f t="array" ref="L123">XLOOKUP($A123,'Crop Chart'!$A$5:$A$201,'Crop Chart'!$S$5:$S$201,,FALSE)</f>
        <v/>
      </c>
      <c r="M123" s="963" t="str">
        <f t="shared" si="1"/>
        <v>#DIV/0!</v>
      </c>
      <c r="N123" s="964" t="str">
        <f t="array" ref="N123">XLOOKUP($A123,'Crop Chart'!$A$5:$A$201,'Crop Chart'!$U$5:$U$201,,FALSE)</f>
        <v/>
      </c>
      <c r="O123" s="964" t="str">
        <f t="array" ref="O123">XLOOKUP($A123,'Crop Chart'!$A$5:$A$201,'Crop Chart'!$V$5:$V$201,,FALSE)</f>
        <v/>
      </c>
      <c r="P123" s="961" t="str">
        <f t="array" ref="P123">XLOOKUP($A123,'Crop Chart'!$A$5:$A$201,'Crop Chart'!$W$5:$W$201,,FALSE)</f>
        <v/>
      </c>
      <c r="Q123" s="961" t="str">
        <f t="array" ref="Q123">XLOOKUP($A123,'Crop Chart'!$A$5:$A$201,'Crop Chart'!$AB$5:$AB$201,,FALSE)</f>
        <v/>
      </c>
    </row>
    <row r="124" ht="15.75" customHeight="1">
      <c r="A124" s="954"/>
      <c r="B124" s="961" t="str">
        <f t="array" ref="B124">XLOOKUP($A124,'Crop Chart'!$A$5:$A$201,'Crop Chart'!$C$5:$C$201,,FALSE)</f>
        <v/>
      </c>
      <c r="C124" s="961" t="str">
        <f t="array" ref="C124">XLOOKUP($A124,'Crop Chart'!$A$5:$A$201,'Crop Chart'!$D$5:$D$201,,FALSE)</f>
        <v/>
      </c>
      <c r="D124" s="961" t="str">
        <f t="array" ref="D124">XLOOKUP($A124,'Crop Chart'!$A$5:$A$201,'Crop Chart'!$E$5:$E$201,,FALSE)</f>
        <v/>
      </c>
      <c r="E124" s="961" t="str">
        <f t="array" ref="E124">XLOOKUP($A124,'Crop Chart'!$A$5:$A$201,'Crop Chart'!$I$5:$I$201,,FALSE)</f>
        <v/>
      </c>
      <c r="F124" s="961" t="str">
        <f t="array" ref="F124">XLOOKUP($A124,'Crop Chart'!$A$5:$A$201,'Crop Chart'!$P$5:$P$201,,FALSE)</f>
        <v/>
      </c>
      <c r="G124" s="961" t="str">
        <f t="array" ref="G124">XLOOKUP($A124,'Crop Chart'!$A$5:$A$201,'Crop Chart'!$Q$5:$Q$201,,FALSE)</f>
        <v/>
      </c>
      <c r="H124" s="962" t="str">
        <f t="array" ref="H124">'Crop Chart'!$H$2*12*B124/D124/F124*XLOOKUP(A124,'Crop Chart'!$A$5:$A$203,'Crop Chart'!$T$5:$T$203,,0)</f>
        <v>#DIV/0!</v>
      </c>
      <c r="I124" s="961" t="str">
        <f t="array" ref="I124">XLOOKUP($A124,'Crop Chart'!$A$5:$A$201,'Crop Chart'!$Y$5:$Y$201,,FALSE)</f>
        <v/>
      </c>
      <c r="J124" s="961" t="str">
        <f t="array" ref="J124">XLOOKUP($A124,'Crop Chart'!$A$5:$A$201,'Crop Chart'!$X$5:$X$201,,FALSE)</f>
        <v/>
      </c>
      <c r="K124" s="961" t="str">
        <f t="array" ref="K124">XLOOKUP($A124,'Crop Chart'!$A$5:$A$201,'Crop Chart'!$R$5:$R$201,,FALSE)</f>
        <v/>
      </c>
      <c r="L124" s="961" t="str">
        <f t="array" ref="L124">XLOOKUP($A124,'Crop Chart'!$A$5:$A$201,'Crop Chart'!$S$5:$S$201,,FALSE)</f>
        <v/>
      </c>
      <c r="M124" s="963" t="str">
        <f t="shared" si="1"/>
        <v>#DIV/0!</v>
      </c>
      <c r="N124" s="964" t="str">
        <f t="array" ref="N124">XLOOKUP($A124,'Crop Chart'!$A$5:$A$201,'Crop Chart'!$U$5:$U$201,,FALSE)</f>
        <v/>
      </c>
      <c r="O124" s="964" t="str">
        <f t="array" ref="O124">XLOOKUP($A124,'Crop Chart'!$A$5:$A$201,'Crop Chart'!$V$5:$V$201,,FALSE)</f>
        <v/>
      </c>
      <c r="P124" s="961" t="str">
        <f t="array" ref="P124">XLOOKUP($A124,'Crop Chart'!$A$5:$A$201,'Crop Chart'!$W$5:$W$201,,FALSE)</f>
        <v/>
      </c>
      <c r="Q124" s="961" t="str">
        <f t="array" ref="Q124">XLOOKUP($A124,'Crop Chart'!$A$5:$A$201,'Crop Chart'!$AB$5:$AB$201,,FALSE)</f>
        <v/>
      </c>
    </row>
    <row r="125" ht="15.75" customHeight="1">
      <c r="A125" s="954"/>
      <c r="B125" s="961" t="str">
        <f t="array" ref="B125">XLOOKUP($A125,'Crop Chart'!$A$5:$A$201,'Crop Chart'!$C$5:$C$201,,FALSE)</f>
        <v/>
      </c>
      <c r="C125" s="961" t="str">
        <f t="array" ref="C125">XLOOKUP($A125,'Crop Chart'!$A$5:$A$201,'Crop Chart'!$D$5:$D$201,,FALSE)</f>
        <v/>
      </c>
      <c r="D125" s="961" t="str">
        <f t="array" ref="D125">XLOOKUP($A125,'Crop Chart'!$A$5:$A$201,'Crop Chart'!$E$5:$E$201,,FALSE)</f>
        <v/>
      </c>
      <c r="E125" s="961" t="str">
        <f t="array" ref="E125">XLOOKUP($A125,'Crop Chart'!$A$5:$A$201,'Crop Chart'!$I$5:$I$201,,FALSE)</f>
        <v/>
      </c>
      <c r="F125" s="961" t="str">
        <f t="array" ref="F125">XLOOKUP($A125,'Crop Chart'!$A$5:$A$201,'Crop Chart'!$P$5:$P$201,,FALSE)</f>
        <v/>
      </c>
      <c r="G125" s="961" t="str">
        <f t="array" ref="G125">XLOOKUP($A125,'Crop Chart'!$A$5:$A$201,'Crop Chart'!$Q$5:$Q$201,,FALSE)</f>
        <v/>
      </c>
      <c r="H125" s="962" t="str">
        <f t="array" ref="H125">'Crop Chart'!$H$2*12*B125/D125/F125*XLOOKUP(A125,'Crop Chart'!$A$5:$A$203,'Crop Chart'!$T$5:$T$203,,0)</f>
        <v>#DIV/0!</v>
      </c>
      <c r="I125" s="961" t="str">
        <f t="array" ref="I125">XLOOKUP($A125,'Crop Chart'!$A$5:$A$201,'Crop Chart'!$Y$5:$Y$201,,FALSE)</f>
        <v/>
      </c>
      <c r="J125" s="961" t="str">
        <f t="array" ref="J125">XLOOKUP($A125,'Crop Chart'!$A$5:$A$201,'Crop Chart'!$X$5:$X$201,,FALSE)</f>
        <v/>
      </c>
      <c r="K125" s="961" t="str">
        <f t="array" ref="K125">XLOOKUP($A125,'Crop Chart'!$A$5:$A$201,'Crop Chart'!$R$5:$R$201,,FALSE)</f>
        <v/>
      </c>
      <c r="L125" s="961" t="str">
        <f t="array" ref="L125">XLOOKUP($A125,'Crop Chart'!$A$5:$A$201,'Crop Chart'!$S$5:$S$201,,FALSE)</f>
        <v/>
      </c>
      <c r="M125" s="963" t="str">
        <f t="shared" si="1"/>
        <v>#DIV/0!</v>
      </c>
      <c r="N125" s="964" t="str">
        <f t="array" ref="N125">XLOOKUP($A125,'Crop Chart'!$A$5:$A$201,'Crop Chart'!$U$5:$U$201,,FALSE)</f>
        <v/>
      </c>
      <c r="O125" s="964" t="str">
        <f t="array" ref="O125">XLOOKUP($A125,'Crop Chart'!$A$5:$A$201,'Crop Chart'!$V$5:$V$201,,FALSE)</f>
        <v/>
      </c>
      <c r="P125" s="961" t="str">
        <f t="array" ref="P125">XLOOKUP($A125,'Crop Chart'!$A$5:$A$201,'Crop Chart'!$W$5:$W$201,,FALSE)</f>
        <v/>
      </c>
      <c r="Q125" s="961" t="str">
        <f t="array" ref="Q125">XLOOKUP($A125,'Crop Chart'!$A$5:$A$201,'Crop Chart'!$AB$5:$AB$201,,FALSE)</f>
        <v/>
      </c>
    </row>
    <row r="126" ht="15.75" customHeight="1">
      <c r="A126" s="954"/>
      <c r="B126" s="961" t="str">
        <f t="array" ref="B126">XLOOKUP($A126,'Crop Chart'!$A$5:$A$201,'Crop Chart'!$C$5:$C$201,,FALSE)</f>
        <v/>
      </c>
      <c r="C126" s="961" t="str">
        <f t="array" ref="C126">XLOOKUP($A126,'Crop Chart'!$A$5:$A$201,'Crop Chart'!$D$5:$D$201,,FALSE)</f>
        <v/>
      </c>
      <c r="D126" s="961" t="str">
        <f t="array" ref="D126">XLOOKUP($A126,'Crop Chart'!$A$5:$A$201,'Crop Chart'!$E$5:$E$201,,FALSE)</f>
        <v/>
      </c>
      <c r="E126" s="961" t="str">
        <f t="array" ref="E126">XLOOKUP($A126,'Crop Chart'!$A$5:$A$201,'Crop Chart'!$I$5:$I$201,,FALSE)</f>
        <v/>
      </c>
      <c r="F126" s="961" t="str">
        <f t="array" ref="F126">XLOOKUP($A126,'Crop Chart'!$A$5:$A$201,'Crop Chart'!$P$5:$P$201,,FALSE)</f>
        <v/>
      </c>
      <c r="G126" s="961" t="str">
        <f t="array" ref="G126">XLOOKUP($A126,'Crop Chart'!$A$5:$A$201,'Crop Chart'!$Q$5:$Q$201,,FALSE)</f>
        <v/>
      </c>
      <c r="H126" s="962" t="str">
        <f t="array" ref="H126">'Crop Chart'!$H$2*12*B126/D126/F126*XLOOKUP(A126,'Crop Chart'!$A$5:$A$203,'Crop Chart'!$T$5:$T$203,,0)</f>
        <v>#DIV/0!</v>
      </c>
      <c r="I126" s="961" t="str">
        <f t="array" ref="I126">XLOOKUP($A126,'Crop Chart'!$A$5:$A$201,'Crop Chart'!$Y$5:$Y$201,,FALSE)</f>
        <v/>
      </c>
      <c r="J126" s="961" t="str">
        <f t="array" ref="J126">XLOOKUP($A126,'Crop Chart'!$A$5:$A$201,'Crop Chart'!$X$5:$X$201,,FALSE)</f>
        <v/>
      </c>
      <c r="K126" s="961" t="str">
        <f t="array" ref="K126">XLOOKUP($A126,'Crop Chart'!$A$5:$A$201,'Crop Chart'!$R$5:$R$201,,FALSE)</f>
        <v/>
      </c>
      <c r="L126" s="961" t="str">
        <f t="array" ref="L126">XLOOKUP($A126,'Crop Chart'!$A$5:$A$201,'Crop Chart'!$S$5:$S$201,,FALSE)</f>
        <v/>
      </c>
      <c r="M126" s="963" t="str">
        <f t="shared" si="1"/>
        <v>#DIV/0!</v>
      </c>
      <c r="N126" s="964" t="str">
        <f t="array" ref="N126">XLOOKUP($A126,'Crop Chart'!$A$5:$A$201,'Crop Chart'!$U$5:$U$201,,FALSE)</f>
        <v/>
      </c>
      <c r="O126" s="964" t="str">
        <f t="array" ref="O126">XLOOKUP($A126,'Crop Chart'!$A$5:$A$201,'Crop Chart'!$V$5:$V$201,,FALSE)</f>
        <v/>
      </c>
      <c r="P126" s="961" t="str">
        <f t="array" ref="P126">XLOOKUP($A126,'Crop Chart'!$A$5:$A$201,'Crop Chart'!$W$5:$W$201,,FALSE)</f>
        <v/>
      </c>
      <c r="Q126" s="961" t="str">
        <f t="array" ref="Q126">XLOOKUP($A126,'Crop Chart'!$A$5:$A$201,'Crop Chart'!$AB$5:$AB$201,,FALSE)</f>
        <v/>
      </c>
    </row>
    <row r="127" ht="15.75" customHeight="1">
      <c r="A127" s="954"/>
      <c r="B127" s="961" t="str">
        <f t="array" ref="B127">XLOOKUP($A127,'Crop Chart'!$A$5:$A$201,'Crop Chart'!$C$5:$C$201,,FALSE)</f>
        <v/>
      </c>
      <c r="C127" s="961" t="str">
        <f t="array" ref="C127">XLOOKUP($A127,'Crop Chart'!$A$5:$A$201,'Crop Chart'!$D$5:$D$201,,FALSE)</f>
        <v/>
      </c>
      <c r="D127" s="961" t="str">
        <f t="array" ref="D127">XLOOKUP($A127,'Crop Chart'!$A$5:$A$201,'Crop Chart'!$E$5:$E$201,,FALSE)</f>
        <v/>
      </c>
      <c r="E127" s="961" t="str">
        <f t="array" ref="E127">XLOOKUP($A127,'Crop Chart'!$A$5:$A$201,'Crop Chart'!$I$5:$I$201,,FALSE)</f>
        <v/>
      </c>
      <c r="F127" s="961" t="str">
        <f t="array" ref="F127">XLOOKUP($A127,'Crop Chart'!$A$5:$A$201,'Crop Chart'!$P$5:$P$201,,FALSE)</f>
        <v/>
      </c>
      <c r="G127" s="961" t="str">
        <f t="array" ref="G127">XLOOKUP($A127,'Crop Chart'!$A$5:$A$201,'Crop Chart'!$Q$5:$Q$201,,FALSE)</f>
        <v/>
      </c>
      <c r="H127" s="962" t="str">
        <f t="array" ref="H127">'Crop Chart'!$H$2*12*B127/D127/F127*XLOOKUP(A127,'Crop Chart'!$A$5:$A$203,'Crop Chart'!$T$5:$T$203,,0)</f>
        <v>#DIV/0!</v>
      </c>
      <c r="I127" s="961" t="str">
        <f t="array" ref="I127">XLOOKUP($A127,'Crop Chart'!$A$5:$A$201,'Crop Chart'!$Y$5:$Y$201,,FALSE)</f>
        <v/>
      </c>
      <c r="J127" s="961" t="str">
        <f t="array" ref="J127">XLOOKUP($A127,'Crop Chart'!$A$5:$A$201,'Crop Chart'!$X$5:$X$201,,FALSE)</f>
        <v/>
      </c>
      <c r="K127" s="961" t="str">
        <f t="array" ref="K127">XLOOKUP($A127,'Crop Chart'!$A$5:$A$201,'Crop Chart'!$R$5:$R$201,,FALSE)</f>
        <v/>
      </c>
      <c r="L127" s="961" t="str">
        <f t="array" ref="L127">XLOOKUP($A127,'Crop Chart'!$A$5:$A$201,'Crop Chart'!$S$5:$S$201,,FALSE)</f>
        <v/>
      </c>
      <c r="M127" s="963" t="str">
        <f t="shared" si="1"/>
        <v>#DIV/0!</v>
      </c>
      <c r="N127" s="964" t="str">
        <f t="array" ref="N127">XLOOKUP($A127,'Crop Chart'!$A$5:$A$201,'Crop Chart'!$U$5:$U$201,,FALSE)</f>
        <v/>
      </c>
      <c r="O127" s="964" t="str">
        <f t="array" ref="O127">XLOOKUP($A127,'Crop Chart'!$A$5:$A$201,'Crop Chart'!$V$5:$V$201,,FALSE)</f>
        <v/>
      </c>
      <c r="P127" s="961" t="str">
        <f t="array" ref="P127">XLOOKUP($A127,'Crop Chart'!$A$5:$A$201,'Crop Chart'!$W$5:$W$201,,FALSE)</f>
        <v/>
      </c>
      <c r="Q127" s="961" t="str">
        <f t="array" ref="Q127">XLOOKUP($A127,'Crop Chart'!$A$5:$A$201,'Crop Chart'!$AB$5:$AB$201,,FALSE)</f>
        <v/>
      </c>
    </row>
    <row r="128" ht="15.75" customHeight="1">
      <c r="A128" s="954"/>
      <c r="B128" s="961" t="str">
        <f t="array" ref="B128">XLOOKUP($A128,'Crop Chart'!$A$5:$A$201,'Crop Chart'!$C$5:$C$201,,FALSE)</f>
        <v/>
      </c>
      <c r="C128" s="961" t="str">
        <f t="array" ref="C128">XLOOKUP($A128,'Crop Chart'!$A$5:$A$201,'Crop Chart'!$D$5:$D$201,,FALSE)</f>
        <v/>
      </c>
      <c r="D128" s="961" t="str">
        <f t="array" ref="D128">XLOOKUP($A128,'Crop Chart'!$A$5:$A$201,'Crop Chart'!$E$5:$E$201,,FALSE)</f>
        <v/>
      </c>
      <c r="E128" s="961" t="str">
        <f t="array" ref="E128">XLOOKUP($A128,'Crop Chart'!$A$5:$A$201,'Crop Chart'!$I$5:$I$201,,FALSE)</f>
        <v/>
      </c>
      <c r="F128" s="961" t="str">
        <f t="array" ref="F128">XLOOKUP($A128,'Crop Chart'!$A$5:$A$201,'Crop Chart'!$P$5:$P$201,,FALSE)</f>
        <v/>
      </c>
      <c r="G128" s="961" t="str">
        <f t="array" ref="G128">XLOOKUP($A128,'Crop Chart'!$A$5:$A$201,'Crop Chart'!$Q$5:$Q$201,,FALSE)</f>
        <v/>
      </c>
      <c r="H128" s="962" t="str">
        <f t="array" ref="H128">'Crop Chart'!$H$2*12*B128/D128/F128*XLOOKUP(A128,'Crop Chart'!$A$5:$A$203,'Crop Chart'!$T$5:$T$203,,0)</f>
        <v>#DIV/0!</v>
      </c>
      <c r="I128" s="961" t="str">
        <f t="array" ref="I128">XLOOKUP($A128,'Crop Chart'!$A$5:$A$201,'Crop Chart'!$Y$5:$Y$201,,FALSE)</f>
        <v/>
      </c>
      <c r="J128" s="961" t="str">
        <f t="array" ref="J128">XLOOKUP($A128,'Crop Chart'!$A$5:$A$201,'Crop Chart'!$X$5:$X$201,,FALSE)</f>
        <v/>
      </c>
      <c r="K128" s="961" t="str">
        <f t="array" ref="K128">XLOOKUP($A128,'Crop Chart'!$A$5:$A$201,'Crop Chart'!$R$5:$R$201,,FALSE)</f>
        <v/>
      </c>
      <c r="L128" s="961" t="str">
        <f t="array" ref="L128">XLOOKUP($A128,'Crop Chart'!$A$5:$A$201,'Crop Chart'!$S$5:$S$201,,FALSE)</f>
        <v/>
      </c>
      <c r="M128" s="963" t="str">
        <f t="shared" si="1"/>
        <v>#DIV/0!</v>
      </c>
      <c r="N128" s="964" t="str">
        <f t="array" ref="N128">XLOOKUP($A128,'Crop Chart'!$A$5:$A$201,'Crop Chart'!$U$5:$U$201,,FALSE)</f>
        <v/>
      </c>
      <c r="O128" s="964" t="str">
        <f t="array" ref="O128">XLOOKUP($A128,'Crop Chart'!$A$5:$A$201,'Crop Chart'!$V$5:$V$201,,FALSE)</f>
        <v/>
      </c>
      <c r="P128" s="961" t="str">
        <f t="array" ref="P128">XLOOKUP($A128,'Crop Chart'!$A$5:$A$201,'Crop Chart'!$W$5:$W$201,,FALSE)</f>
        <v/>
      </c>
      <c r="Q128" s="961" t="str">
        <f t="array" ref="Q128">XLOOKUP($A128,'Crop Chart'!$A$5:$A$201,'Crop Chart'!$AB$5:$AB$201,,FALSE)</f>
        <v/>
      </c>
    </row>
    <row r="129" ht="15.75" customHeight="1">
      <c r="A129" s="954"/>
      <c r="B129" s="961" t="str">
        <f t="array" ref="B129">XLOOKUP($A129,'Crop Chart'!$A$5:$A$201,'Crop Chart'!$C$5:$C$201,,FALSE)</f>
        <v/>
      </c>
      <c r="C129" s="961" t="str">
        <f t="array" ref="C129">XLOOKUP($A129,'Crop Chart'!$A$5:$A$201,'Crop Chart'!$D$5:$D$201,,FALSE)</f>
        <v/>
      </c>
      <c r="D129" s="961" t="str">
        <f t="array" ref="D129">XLOOKUP($A129,'Crop Chart'!$A$5:$A$201,'Crop Chart'!$E$5:$E$201,,FALSE)</f>
        <v/>
      </c>
      <c r="E129" s="961" t="str">
        <f t="array" ref="E129">XLOOKUP($A129,'Crop Chart'!$A$5:$A$201,'Crop Chart'!$I$5:$I$201,,FALSE)</f>
        <v/>
      </c>
      <c r="F129" s="961" t="str">
        <f t="array" ref="F129">XLOOKUP($A129,'Crop Chart'!$A$5:$A$201,'Crop Chart'!$P$5:$P$201,,FALSE)</f>
        <v/>
      </c>
      <c r="G129" s="961" t="str">
        <f t="array" ref="G129">XLOOKUP($A129,'Crop Chart'!$A$5:$A$201,'Crop Chart'!$Q$5:$Q$201,,FALSE)</f>
        <v/>
      </c>
      <c r="H129" s="962" t="str">
        <f t="array" ref="H129">'Crop Chart'!$H$2*12*B129/D129/F129*XLOOKUP(A129,'Crop Chart'!$A$5:$A$203,'Crop Chart'!$T$5:$T$203,,0)</f>
        <v>#DIV/0!</v>
      </c>
      <c r="I129" s="961" t="str">
        <f t="array" ref="I129">XLOOKUP($A129,'Crop Chart'!$A$5:$A$201,'Crop Chart'!$Y$5:$Y$201,,FALSE)</f>
        <v/>
      </c>
      <c r="J129" s="961" t="str">
        <f t="array" ref="J129">XLOOKUP($A129,'Crop Chart'!$A$5:$A$201,'Crop Chart'!$X$5:$X$201,,FALSE)</f>
        <v/>
      </c>
      <c r="K129" s="961" t="str">
        <f t="array" ref="K129">XLOOKUP($A129,'Crop Chart'!$A$5:$A$201,'Crop Chart'!$R$5:$R$201,,FALSE)</f>
        <v/>
      </c>
      <c r="L129" s="961" t="str">
        <f t="array" ref="L129">XLOOKUP($A129,'Crop Chart'!$A$5:$A$201,'Crop Chart'!$S$5:$S$201,,FALSE)</f>
        <v/>
      </c>
      <c r="M129" s="963" t="str">
        <f t="shared" si="1"/>
        <v>#DIV/0!</v>
      </c>
      <c r="N129" s="964" t="str">
        <f t="array" ref="N129">XLOOKUP($A129,'Crop Chart'!$A$5:$A$201,'Crop Chart'!$U$5:$U$201,,FALSE)</f>
        <v/>
      </c>
      <c r="O129" s="964" t="str">
        <f t="array" ref="O129">XLOOKUP($A129,'Crop Chart'!$A$5:$A$201,'Crop Chart'!$V$5:$V$201,,FALSE)</f>
        <v/>
      </c>
      <c r="P129" s="961" t="str">
        <f t="array" ref="P129">XLOOKUP($A129,'Crop Chart'!$A$5:$A$201,'Crop Chart'!$W$5:$W$201,,FALSE)</f>
        <v/>
      </c>
      <c r="Q129" s="961" t="str">
        <f t="array" ref="Q129">XLOOKUP($A129,'Crop Chart'!$A$5:$A$201,'Crop Chart'!$AB$5:$AB$201,,FALSE)</f>
        <v/>
      </c>
    </row>
    <row r="130" ht="15.75" customHeight="1">
      <c r="A130" s="954"/>
      <c r="B130" s="961" t="str">
        <f t="array" ref="B130">XLOOKUP($A130,'Crop Chart'!$A$5:$A$201,'Crop Chart'!$C$5:$C$201,,FALSE)</f>
        <v/>
      </c>
      <c r="C130" s="961" t="str">
        <f t="array" ref="C130">XLOOKUP($A130,'Crop Chart'!$A$5:$A$201,'Crop Chart'!$D$5:$D$201,,FALSE)</f>
        <v/>
      </c>
      <c r="D130" s="961" t="str">
        <f t="array" ref="D130">XLOOKUP($A130,'Crop Chart'!$A$5:$A$201,'Crop Chart'!$E$5:$E$201,,FALSE)</f>
        <v/>
      </c>
      <c r="E130" s="961" t="str">
        <f t="array" ref="E130">XLOOKUP($A130,'Crop Chart'!$A$5:$A$201,'Crop Chart'!$I$5:$I$201,,FALSE)</f>
        <v/>
      </c>
      <c r="F130" s="961" t="str">
        <f t="array" ref="F130">XLOOKUP($A130,'Crop Chart'!$A$5:$A$201,'Crop Chart'!$P$5:$P$201,,FALSE)</f>
        <v/>
      </c>
      <c r="G130" s="961" t="str">
        <f t="array" ref="G130">XLOOKUP($A130,'Crop Chart'!$A$5:$A$201,'Crop Chart'!$Q$5:$Q$201,,FALSE)</f>
        <v/>
      </c>
      <c r="H130" s="962" t="str">
        <f t="array" ref="H130">'Crop Chart'!$H$2*12*B130/D130/F130*XLOOKUP(A130,'Crop Chart'!$A$5:$A$203,'Crop Chart'!$T$5:$T$203,,0)</f>
        <v>#DIV/0!</v>
      </c>
      <c r="I130" s="961" t="str">
        <f t="array" ref="I130">XLOOKUP($A130,'Crop Chart'!$A$5:$A$201,'Crop Chart'!$Y$5:$Y$201,,FALSE)</f>
        <v/>
      </c>
      <c r="J130" s="961" t="str">
        <f t="array" ref="J130">XLOOKUP($A130,'Crop Chart'!$A$5:$A$201,'Crop Chart'!$X$5:$X$201,,FALSE)</f>
        <v/>
      </c>
      <c r="K130" s="961" t="str">
        <f t="array" ref="K130">XLOOKUP($A130,'Crop Chart'!$A$5:$A$201,'Crop Chart'!$R$5:$R$201,,FALSE)</f>
        <v/>
      </c>
      <c r="L130" s="961" t="str">
        <f t="array" ref="L130">XLOOKUP($A130,'Crop Chart'!$A$5:$A$201,'Crop Chart'!$S$5:$S$201,,FALSE)</f>
        <v/>
      </c>
      <c r="M130" s="963" t="str">
        <f t="shared" si="1"/>
        <v>#DIV/0!</v>
      </c>
      <c r="N130" s="964" t="str">
        <f t="array" ref="N130">XLOOKUP($A130,'Crop Chart'!$A$5:$A$201,'Crop Chart'!$U$5:$U$201,,FALSE)</f>
        <v/>
      </c>
      <c r="O130" s="964" t="str">
        <f t="array" ref="O130">XLOOKUP($A130,'Crop Chart'!$A$5:$A$201,'Crop Chart'!$V$5:$V$201,,FALSE)</f>
        <v/>
      </c>
      <c r="P130" s="961" t="str">
        <f t="array" ref="P130">XLOOKUP($A130,'Crop Chart'!$A$5:$A$201,'Crop Chart'!$W$5:$W$201,,FALSE)</f>
        <v/>
      </c>
      <c r="Q130" s="961" t="str">
        <f t="array" ref="Q130">XLOOKUP($A130,'Crop Chart'!$A$5:$A$201,'Crop Chart'!$AB$5:$AB$201,,FALSE)</f>
        <v/>
      </c>
    </row>
    <row r="131" ht="15.75" customHeight="1">
      <c r="A131" s="954"/>
      <c r="B131" s="961" t="str">
        <f t="array" ref="B131">XLOOKUP($A131,'Crop Chart'!$A$5:$A$201,'Crop Chart'!$C$5:$C$201,,FALSE)</f>
        <v/>
      </c>
      <c r="C131" s="961" t="str">
        <f t="array" ref="C131">XLOOKUP($A131,'Crop Chart'!$A$5:$A$201,'Crop Chart'!$D$5:$D$201,,FALSE)</f>
        <v/>
      </c>
      <c r="D131" s="961" t="str">
        <f t="array" ref="D131">XLOOKUP($A131,'Crop Chart'!$A$5:$A$201,'Crop Chart'!$E$5:$E$201,,FALSE)</f>
        <v/>
      </c>
      <c r="E131" s="961" t="str">
        <f t="array" ref="E131">XLOOKUP($A131,'Crop Chart'!$A$5:$A$201,'Crop Chart'!$I$5:$I$201,,FALSE)</f>
        <v/>
      </c>
      <c r="F131" s="961" t="str">
        <f t="array" ref="F131">XLOOKUP($A131,'Crop Chart'!$A$5:$A$201,'Crop Chart'!$P$5:$P$201,,FALSE)</f>
        <v/>
      </c>
      <c r="G131" s="961" t="str">
        <f t="array" ref="G131">XLOOKUP($A131,'Crop Chart'!$A$5:$A$201,'Crop Chart'!$Q$5:$Q$201,,FALSE)</f>
        <v/>
      </c>
      <c r="H131" s="962" t="str">
        <f t="array" ref="H131">'Crop Chart'!$H$2*12*B131/D131/F131*XLOOKUP(A131,'Crop Chart'!$A$5:$A$203,'Crop Chart'!$T$5:$T$203,,0)</f>
        <v>#DIV/0!</v>
      </c>
      <c r="I131" s="961" t="str">
        <f t="array" ref="I131">XLOOKUP($A131,'Crop Chart'!$A$5:$A$201,'Crop Chart'!$Y$5:$Y$201,,FALSE)</f>
        <v/>
      </c>
      <c r="J131" s="961" t="str">
        <f t="array" ref="J131">XLOOKUP($A131,'Crop Chart'!$A$5:$A$201,'Crop Chart'!$X$5:$X$201,,FALSE)</f>
        <v/>
      </c>
      <c r="K131" s="961" t="str">
        <f t="array" ref="K131">XLOOKUP($A131,'Crop Chart'!$A$5:$A$201,'Crop Chart'!$R$5:$R$201,,FALSE)</f>
        <v/>
      </c>
      <c r="L131" s="961" t="str">
        <f t="array" ref="L131">XLOOKUP($A131,'Crop Chart'!$A$5:$A$201,'Crop Chart'!$S$5:$S$201,,FALSE)</f>
        <v/>
      </c>
      <c r="M131" s="963" t="str">
        <f t="shared" si="1"/>
        <v>#DIV/0!</v>
      </c>
      <c r="N131" s="964" t="str">
        <f t="array" ref="N131">XLOOKUP($A131,'Crop Chart'!$A$5:$A$201,'Crop Chart'!$U$5:$U$201,,FALSE)</f>
        <v/>
      </c>
      <c r="O131" s="964" t="str">
        <f t="array" ref="O131">XLOOKUP($A131,'Crop Chart'!$A$5:$A$201,'Crop Chart'!$V$5:$V$201,,FALSE)</f>
        <v/>
      </c>
      <c r="P131" s="961" t="str">
        <f t="array" ref="P131">XLOOKUP($A131,'Crop Chart'!$A$5:$A$201,'Crop Chart'!$W$5:$W$201,,FALSE)</f>
        <v/>
      </c>
      <c r="Q131" s="961" t="str">
        <f t="array" ref="Q131">XLOOKUP($A131,'Crop Chart'!$A$5:$A$201,'Crop Chart'!$AB$5:$AB$201,,FALSE)</f>
        <v/>
      </c>
    </row>
    <row r="132" ht="15.75" customHeight="1">
      <c r="A132" s="954"/>
      <c r="B132" s="961" t="str">
        <f t="array" ref="B132">XLOOKUP($A132,'Crop Chart'!$A$5:$A$201,'Crop Chart'!$C$5:$C$201,,FALSE)</f>
        <v/>
      </c>
      <c r="C132" s="961" t="str">
        <f t="array" ref="C132">XLOOKUP($A132,'Crop Chart'!$A$5:$A$201,'Crop Chart'!$D$5:$D$201,,FALSE)</f>
        <v/>
      </c>
      <c r="D132" s="961" t="str">
        <f t="array" ref="D132">XLOOKUP($A132,'Crop Chart'!$A$5:$A$201,'Crop Chart'!$E$5:$E$201,,FALSE)</f>
        <v/>
      </c>
      <c r="E132" s="961" t="str">
        <f t="array" ref="E132">XLOOKUP($A132,'Crop Chart'!$A$5:$A$201,'Crop Chart'!$I$5:$I$201,,FALSE)</f>
        <v/>
      </c>
      <c r="F132" s="961" t="str">
        <f t="array" ref="F132">XLOOKUP($A132,'Crop Chart'!$A$5:$A$201,'Crop Chart'!$P$5:$P$201,,FALSE)</f>
        <v/>
      </c>
      <c r="G132" s="961" t="str">
        <f t="array" ref="G132">XLOOKUP($A132,'Crop Chart'!$A$5:$A$201,'Crop Chart'!$Q$5:$Q$201,,FALSE)</f>
        <v/>
      </c>
      <c r="H132" s="962" t="str">
        <f t="array" ref="H132">'Crop Chart'!$H$2*12*B132/D132/F132*XLOOKUP(A132,'Crop Chart'!$A$5:$A$203,'Crop Chart'!$T$5:$T$203,,0)</f>
        <v>#DIV/0!</v>
      </c>
      <c r="I132" s="961" t="str">
        <f t="array" ref="I132">XLOOKUP($A132,'Crop Chart'!$A$5:$A$201,'Crop Chart'!$Y$5:$Y$201,,FALSE)</f>
        <v/>
      </c>
      <c r="J132" s="961" t="str">
        <f t="array" ref="J132">XLOOKUP($A132,'Crop Chart'!$A$5:$A$201,'Crop Chart'!$X$5:$X$201,,FALSE)</f>
        <v/>
      </c>
      <c r="K132" s="961" t="str">
        <f t="array" ref="K132">XLOOKUP($A132,'Crop Chart'!$A$5:$A$201,'Crop Chart'!$R$5:$R$201,,FALSE)</f>
        <v/>
      </c>
      <c r="L132" s="961" t="str">
        <f t="array" ref="L132">XLOOKUP($A132,'Crop Chart'!$A$5:$A$201,'Crop Chart'!$S$5:$S$201,,FALSE)</f>
        <v/>
      </c>
      <c r="M132" s="963" t="str">
        <f t="shared" si="1"/>
        <v>#DIV/0!</v>
      </c>
      <c r="N132" s="964" t="str">
        <f t="array" ref="N132">XLOOKUP($A132,'Crop Chart'!$A$5:$A$201,'Crop Chart'!$U$5:$U$201,,FALSE)</f>
        <v/>
      </c>
      <c r="O132" s="964" t="str">
        <f t="array" ref="O132">XLOOKUP($A132,'Crop Chart'!$A$5:$A$201,'Crop Chart'!$V$5:$V$201,,FALSE)</f>
        <v/>
      </c>
      <c r="P132" s="961" t="str">
        <f t="array" ref="P132">XLOOKUP($A132,'Crop Chart'!$A$5:$A$201,'Crop Chart'!$W$5:$W$201,,FALSE)</f>
        <v/>
      </c>
      <c r="Q132" s="961" t="str">
        <f t="array" ref="Q132">XLOOKUP($A132,'Crop Chart'!$A$5:$A$201,'Crop Chart'!$AB$5:$AB$201,,FALSE)</f>
        <v/>
      </c>
    </row>
    <row r="133" ht="15.75" customHeight="1">
      <c r="A133" s="954"/>
      <c r="B133" s="961" t="str">
        <f t="array" ref="B133">XLOOKUP($A133,'Crop Chart'!$A$5:$A$201,'Crop Chart'!$C$5:$C$201,,FALSE)</f>
        <v/>
      </c>
      <c r="C133" s="961" t="str">
        <f t="array" ref="C133">XLOOKUP($A133,'Crop Chart'!$A$5:$A$201,'Crop Chart'!$D$5:$D$201,,FALSE)</f>
        <v/>
      </c>
      <c r="D133" s="961" t="str">
        <f t="array" ref="D133">XLOOKUP($A133,'Crop Chart'!$A$5:$A$201,'Crop Chart'!$E$5:$E$201,,FALSE)</f>
        <v/>
      </c>
      <c r="E133" s="961" t="str">
        <f t="array" ref="E133">XLOOKUP($A133,'Crop Chart'!$A$5:$A$201,'Crop Chart'!$I$5:$I$201,,FALSE)</f>
        <v/>
      </c>
      <c r="F133" s="961" t="str">
        <f t="array" ref="F133">XLOOKUP($A133,'Crop Chart'!$A$5:$A$201,'Crop Chart'!$P$5:$P$201,,FALSE)</f>
        <v/>
      </c>
      <c r="G133" s="961" t="str">
        <f t="array" ref="G133">XLOOKUP($A133,'Crop Chart'!$A$5:$A$201,'Crop Chart'!$Q$5:$Q$201,,FALSE)</f>
        <v/>
      </c>
      <c r="H133" s="962" t="str">
        <f t="array" ref="H133">'Crop Chart'!$H$2*12*B133/D133/F133*XLOOKUP(A133,'Crop Chart'!$A$5:$A$203,'Crop Chart'!$T$5:$T$203,,0)</f>
        <v>#DIV/0!</v>
      </c>
      <c r="I133" s="961" t="str">
        <f t="array" ref="I133">XLOOKUP($A133,'Crop Chart'!$A$5:$A$201,'Crop Chart'!$Y$5:$Y$201,,FALSE)</f>
        <v/>
      </c>
      <c r="J133" s="961" t="str">
        <f t="array" ref="J133">XLOOKUP($A133,'Crop Chart'!$A$5:$A$201,'Crop Chart'!$X$5:$X$201,,FALSE)</f>
        <v/>
      </c>
      <c r="K133" s="961" t="str">
        <f t="array" ref="K133">XLOOKUP($A133,'Crop Chart'!$A$5:$A$201,'Crop Chart'!$R$5:$R$201,,FALSE)</f>
        <v/>
      </c>
      <c r="L133" s="961" t="str">
        <f t="array" ref="L133">XLOOKUP($A133,'Crop Chart'!$A$5:$A$201,'Crop Chart'!$S$5:$S$201,,FALSE)</f>
        <v/>
      </c>
      <c r="M133" s="963" t="str">
        <f t="shared" si="1"/>
        <v>#DIV/0!</v>
      </c>
      <c r="N133" s="964" t="str">
        <f t="array" ref="N133">XLOOKUP($A133,'Crop Chart'!$A$5:$A$201,'Crop Chart'!$U$5:$U$201,,FALSE)</f>
        <v/>
      </c>
      <c r="O133" s="964" t="str">
        <f t="array" ref="O133">XLOOKUP($A133,'Crop Chart'!$A$5:$A$201,'Crop Chart'!$V$5:$V$201,,FALSE)</f>
        <v/>
      </c>
      <c r="P133" s="961" t="str">
        <f t="array" ref="P133">XLOOKUP($A133,'Crop Chart'!$A$5:$A$201,'Crop Chart'!$W$5:$W$201,,FALSE)</f>
        <v/>
      </c>
      <c r="Q133" s="961" t="str">
        <f t="array" ref="Q133">XLOOKUP($A133,'Crop Chart'!$A$5:$A$201,'Crop Chart'!$AB$5:$AB$201,,FALSE)</f>
        <v/>
      </c>
    </row>
    <row r="134" ht="15.75" customHeight="1">
      <c r="A134" s="954"/>
      <c r="B134" s="961" t="str">
        <f t="array" ref="B134">XLOOKUP($A134,'Crop Chart'!$A$5:$A$201,'Crop Chart'!$C$5:$C$201,,FALSE)</f>
        <v/>
      </c>
      <c r="C134" s="961" t="str">
        <f t="array" ref="C134">XLOOKUP($A134,'Crop Chart'!$A$5:$A$201,'Crop Chart'!$D$5:$D$201,,FALSE)</f>
        <v/>
      </c>
      <c r="D134" s="961" t="str">
        <f t="array" ref="D134">XLOOKUP($A134,'Crop Chart'!$A$5:$A$201,'Crop Chart'!$E$5:$E$201,,FALSE)</f>
        <v/>
      </c>
      <c r="E134" s="961" t="str">
        <f t="array" ref="E134">XLOOKUP($A134,'Crop Chart'!$A$5:$A$201,'Crop Chart'!$I$5:$I$201,,FALSE)</f>
        <v/>
      </c>
      <c r="F134" s="961" t="str">
        <f t="array" ref="F134">XLOOKUP($A134,'Crop Chart'!$A$5:$A$201,'Crop Chart'!$P$5:$P$201,,FALSE)</f>
        <v/>
      </c>
      <c r="G134" s="961" t="str">
        <f t="array" ref="G134">XLOOKUP($A134,'Crop Chart'!$A$5:$A$201,'Crop Chart'!$Q$5:$Q$201,,FALSE)</f>
        <v/>
      </c>
      <c r="H134" s="962" t="str">
        <f t="array" ref="H134">'Crop Chart'!$H$2*12*B134/D134/F134*XLOOKUP(A134,'Crop Chart'!$A$5:$A$203,'Crop Chart'!$T$5:$T$203,,0)</f>
        <v>#DIV/0!</v>
      </c>
      <c r="I134" s="961" t="str">
        <f t="array" ref="I134">XLOOKUP($A134,'Crop Chart'!$A$5:$A$201,'Crop Chart'!$Y$5:$Y$201,,FALSE)</f>
        <v/>
      </c>
      <c r="J134" s="961" t="str">
        <f t="array" ref="J134">XLOOKUP($A134,'Crop Chart'!$A$5:$A$201,'Crop Chart'!$X$5:$X$201,,FALSE)</f>
        <v/>
      </c>
      <c r="K134" s="961" t="str">
        <f t="array" ref="K134">XLOOKUP($A134,'Crop Chart'!$A$5:$A$201,'Crop Chart'!$R$5:$R$201,,FALSE)</f>
        <v/>
      </c>
      <c r="L134" s="961" t="str">
        <f t="array" ref="L134">XLOOKUP($A134,'Crop Chart'!$A$5:$A$201,'Crop Chart'!$S$5:$S$201,,FALSE)</f>
        <v/>
      </c>
      <c r="M134" s="963" t="str">
        <f t="shared" si="1"/>
        <v>#DIV/0!</v>
      </c>
      <c r="N134" s="964" t="str">
        <f t="array" ref="N134">XLOOKUP($A134,'Crop Chart'!$A$5:$A$201,'Crop Chart'!$U$5:$U$201,,FALSE)</f>
        <v/>
      </c>
      <c r="O134" s="964" t="str">
        <f t="array" ref="O134">XLOOKUP($A134,'Crop Chart'!$A$5:$A$201,'Crop Chart'!$V$5:$V$201,,FALSE)</f>
        <v/>
      </c>
      <c r="P134" s="961" t="str">
        <f t="array" ref="P134">XLOOKUP($A134,'Crop Chart'!$A$5:$A$201,'Crop Chart'!$W$5:$W$201,,FALSE)</f>
        <v/>
      </c>
      <c r="Q134" s="961" t="str">
        <f t="array" ref="Q134">XLOOKUP($A134,'Crop Chart'!$A$5:$A$201,'Crop Chart'!$AB$5:$AB$201,,FALSE)</f>
        <v/>
      </c>
    </row>
    <row r="135" ht="15.75" customHeight="1">
      <c r="A135" s="954"/>
      <c r="B135" s="961" t="str">
        <f t="array" ref="B135">XLOOKUP($A135,'Crop Chart'!$A$5:$A$201,'Crop Chart'!$C$5:$C$201,,FALSE)</f>
        <v/>
      </c>
      <c r="C135" s="961" t="str">
        <f t="array" ref="C135">XLOOKUP($A135,'Crop Chart'!$A$5:$A$201,'Crop Chart'!$D$5:$D$201,,FALSE)</f>
        <v/>
      </c>
      <c r="D135" s="961" t="str">
        <f t="array" ref="D135">XLOOKUP($A135,'Crop Chart'!$A$5:$A$201,'Crop Chart'!$E$5:$E$201,,FALSE)</f>
        <v/>
      </c>
      <c r="E135" s="961" t="str">
        <f t="array" ref="E135">XLOOKUP($A135,'Crop Chart'!$A$5:$A$201,'Crop Chart'!$I$5:$I$201,,FALSE)</f>
        <v/>
      </c>
      <c r="F135" s="961" t="str">
        <f t="array" ref="F135">XLOOKUP($A135,'Crop Chart'!$A$5:$A$201,'Crop Chart'!$P$5:$P$201,,FALSE)</f>
        <v/>
      </c>
      <c r="G135" s="961" t="str">
        <f t="array" ref="G135">XLOOKUP($A135,'Crop Chart'!$A$5:$A$201,'Crop Chart'!$Q$5:$Q$201,,FALSE)</f>
        <v/>
      </c>
      <c r="H135" s="962" t="str">
        <f t="array" ref="H135">'Crop Chart'!$H$2*12*B135/D135/F135*XLOOKUP(A135,'Crop Chart'!$A$5:$A$203,'Crop Chart'!$T$5:$T$203,,0)</f>
        <v>#DIV/0!</v>
      </c>
      <c r="I135" s="961" t="str">
        <f t="array" ref="I135">XLOOKUP($A135,'Crop Chart'!$A$5:$A$201,'Crop Chart'!$Y$5:$Y$201,,FALSE)</f>
        <v/>
      </c>
      <c r="J135" s="961" t="str">
        <f t="array" ref="J135">XLOOKUP($A135,'Crop Chart'!$A$5:$A$201,'Crop Chart'!$X$5:$X$201,,FALSE)</f>
        <v/>
      </c>
      <c r="K135" s="961" t="str">
        <f t="array" ref="K135">XLOOKUP($A135,'Crop Chart'!$A$5:$A$201,'Crop Chart'!$R$5:$R$201,,FALSE)</f>
        <v/>
      </c>
      <c r="L135" s="961" t="str">
        <f t="array" ref="L135">XLOOKUP($A135,'Crop Chart'!$A$5:$A$201,'Crop Chart'!$S$5:$S$201,,FALSE)</f>
        <v/>
      </c>
      <c r="M135" s="963" t="str">
        <f t="shared" si="1"/>
        <v>#DIV/0!</v>
      </c>
      <c r="N135" s="964" t="str">
        <f t="array" ref="N135">XLOOKUP($A135,'Crop Chart'!$A$5:$A$201,'Crop Chart'!$U$5:$U$201,,FALSE)</f>
        <v/>
      </c>
      <c r="O135" s="964" t="str">
        <f t="array" ref="O135">XLOOKUP($A135,'Crop Chart'!$A$5:$A$201,'Crop Chart'!$V$5:$V$201,,FALSE)</f>
        <v/>
      </c>
      <c r="P135" s="961" t="str">
        <f t="array" ref="P135">XLOOKUP($A135,'Crop Chart'!$A$5:$A$201,'Crop Chart'!$W$5:$W$201,,FALSE)</f>
        <v/>
      </c>
      <c r="Q135" s="961" t="str">
        <f t="array" ref="Q135">XLOOKUP($A135,'Crop Chart'!$A$5:$A$201,'Crop Chart'!$AB$5:$AB$201,,FALSE)</f>
        <v/>
      </c>
    </row>
    <row r="136" ht="15.75" customHeight="1">
      <c r="A136" s="954"/>
      <c r="B136" s="961" t="str">
        <f t="array" ref="B136">XLOOKUP($A136,'Crop Chart'!$A$5:$A$201,'Crop Chart'!$C$5:$C$201,,FALSE)</f>
        <v/>
      </c>
      <c r="C136" s="961" t="str">
        <f t="array" ref="C136">XLOOKUP($A136,'Crop Chart'!$A$5:$A$201,'Crop Chart'!$D$5:$D$201,,FALSE)</f>
        <v/>
      </c>
      <c r="D136" s="961" t="str">
        <f t="array" ref="D136">XLOOKUP($A136,'Crop Chart'!$A$5:$A$201,'Crop Chart'!$E$5:$E$201,,FALSE)</f>
        <v/>
      </c>
      <c r="E136" s="961" t="str">
        <f t="array" ref="E136">XLOOKUP($A136,'Crop Chart'!$A$5:$A$201,'Crop Chart'!$I$5:$I$201,,FALSE)</f>
        <v/>
      </c>
      <c r="F136" s="961" t="str">
        <f t="array" ref="F136">XLOOKUP($A136,'Crop Chart'!$A$5:$A$201,'Crop Chart'!$P$5:$P$201,,FALSE)</f>
        <v/>
      </c>
      <c r="G136" s="961" t="str">
        <f t="array" ref="G136">XLOOKUP($A136,'Crop Chart'!$A$5:$A$201,'Crop Chart'!$Q$5:$Q$201,,FALSE)</f>
        <v/>
      </c>
      <c r="H136" s="962" t="str">
        <f t="array" ref="H136">'Crop Chart'!$H$2*12*B136/D136/F136*XLOOKUP(A136,'Crop Chart'!$A$5:$A$203,'Crop Chart'!$T$5:$T$203,,0)</f>
        <v>#DIV/0!</v>
      </c>
      <c r="I136" s="961" t="str">
        <f t="array" ref="I136">XLOOKUP($A136,'Crop Chart'!$A$5:$A$201,'Crop Chart'!$Y$5:$Y$201,,FALSE)</f>
        <v/>
      </c>
      <c r="J136" s="961" t="str">
        <f t="array" ref="J136">XLOOKUP($A136,'Crop Chart'!$A$5:$A$201,'Crop Chart'!$X$5:$X$201,,FALSE)</f>
        <v/>
      </c>
      <c r="K136" s="961" t="str">
        <f t="array" ref="K136">XLOOKUP($A136,'Crop Chart'!$A$5:$A$201,'Crop Chart'!$R$5:$R$201,,FALSE)</f>
        <v/>
      </c>
      <c r="L136" s="961" t="str">
        <f t="array" ref="L136">XLOOKUP($A136,'Crop Chart'!$A$5:$A$201,'Crop Chart'!$S$5:$S$201,,FALSE)</f>
        <v/>
      </c>
      <c r="M136" s="963" t="str">
        <f t="shared" si="1"/>
        <v>#DIV/0!</v>
      </c>
      <c r="N136" s="964" t="str">
        <f t="array" ref="N136">XLOOKUP($A136,'Crop Chart'!$A$5:$A$201,'Crop Chart'!$U$5:$U$201,,FALSE)</f>
        <v/>
      </c>
      <c r="O136" s="964" t="str">
        <f t="array" ref="O136">XLOOKUP($A136,'Crop Chart'!$A$5:$A$201,'Crop Chart'!$V$5:$V$201,,FALSE)</f>
        <v/>
      </c>
      <c r="P136" s="961" t="str">
        <f t="array" ref="P136">XLOOKUP($A136,'Crop Chart'!$A$5:$A$201,'Crop Chart'!$W$5:$W$201,,FALSE)</f>
        <v/>
      </c>
      <c r="Q136" s="961" t="str">
        <f t="array" ref="Q136">XLOOKUP($A136,'Crop Chart'!$A$5:$A$201,'Crop Chart'!$AB$5:$AB$201,,FALSE)</f>
        <v/>
      </c>
    </row>
    <row r="137" ht="15.75" customHeight="1">
      <c r="A137" s="954"/>
      <c r="B137" s="961" t="str">
        <f t="array" ref="B137">XLOOKUP($A137,'Crop Chart'!$A$5:$A$201,'Crop Chart'!$C$5:$C$201,,FALSE)</f>
        <v/>
      </c>
      <c r="C137" s="961" t="str">
        <f t="array" ref="C137">XLOOKUP($A137,'Crop Chart'!$A$5:$A$201,'Crop Chart'!$D$5:$D$201,,FALSE)</f>
        <v/>
      </c>
      <c r="D137" s="961" t="str">
        <f t="array" ref="D137">XLOOKUP($A137,'Crop Chart'!$A$5:$A$201,'Crop Chart'!$E$5:$E$201,,FALSE)</f>
        <v/>
      </c>
      <c r="E137" s="961" t="str">
        <f t="array" ref="E137">XLOOKUP($A137,'Crop Chart'!$A$5:$A$201,'Crop Chart'!$I$5:$I$201,,FALSE)</f>
        <v/>
      </c>
      <c r="F137" s="961" t="str">
        <f t="array" ref="F137">XLOOKUP($A137,'Crop Chart'!$A$5:$A$201,'Crop Chart'!$P$5:$P$201,,FALSE)</f>
        <v/>
      </c>
      <c r="G137" s="961" t="str">
        <f t="array" ref="G137">XLOOKUP($A137,'Crop Chart'!$A$5:$A$201,'Crop Chart'!$Q$5:$Q$201,,FALSE)</f>
        <v/>
      </c>
      <c r="H137" s="962" t="str">
        <f t="array" ref="H137">'Crop Chart'!$H$2*12*B137/D137/F137*XLOOKUP(A137,'Crop Chart'!$A$5:$A$203,'Crop Chart'!$T$5:$T$203,,0)</f>
        <v>#DIV/0!</v>
      </c>
      <c r="I137" s="961" t="str">
        <f t="array" ref="I137">XLOOKUP($A137,'Crop Chart'!$A$5:$A$201,'Crop Chart'!$Y$5:$Y$201,,FALSE)</f>
        <v/>
      </c>
      <c r="J137" s="961" t="str">
        <f t="array" ref="J137">XLOOKUP($A137,'Crop Chart'!$A$5:$A$201,'Crop Chart'!$X$5:$X$201,,FALSE)</f>
        <v/>
      </c>
      <c r="K137" s="961" t="str">
        <f t="array" ref="K137">XLOOKUP($A137,'Crop Chart'!$A$5:$A$201,'Crop Chart'!$R$5:$R$201,,FALSE)</f>
        <v/>
      </c>
      <c r="L137" s="961" t="str">
        <f t="array" ref="L137">XLOOKUP($A137,'Crop Chart'!$A$5:$A$201,'Crop Chart'!$S$5:$S$201,,FALSE)</f>
        <v/>
      </c>
      <c r="M137" s="963" t="str">
        <f t="shared" si="1"/>
        <v>#DIV/0!</v>
      </c>
      <c r="N137" s="964" t="str">
        <f t="array" ref="N137">XLOOKUP($A137,'Crop Chart'!$A$5:$A$201,'Crop Chart'!$U$5:$U$201,,FALSE)</f>
        <v/>
      </c>
      <c r="O137" s="964" t="str">
        <f t="array" ref="O137">XLOOKUP($A137,'Crop Chart'!$A$5:$A$201,'Crop Chart'!$V$5:$V$201,,FALSE)</f>
        <v/>
      </c>
      <c r="P137" s="961" t="str">
        <f t="array" ref="P137">XLOOKUP($A137,'Crop Chart'!$A$5:$A$201,'Crop Chart'!$W$5:$W$201,,FALSE)</f>
        <v/>
      </c>
      <c r="Q137" s="961" t="str">
        <f t="array" ref="Q137">XLOOKUP($A137,'Crop Chart'!$A$5:$A$201,'Crop Chart'!$AB$5:$AB$201,,FALSE)</f>
        <v/>
      </c>
    </row>
    <row r="138" ht="15.75" customHeight="1">
      <c r="A138" s="954"/>
      <c r="B138" s="961" t="str">
        <f t="array" ref="B138">XLOOKUP($A138,'Crop Chart'!$A$5:$A$201,'Crop Chart'!$C$5:$C$201,,FALSE)</f>
        <v/>
      </c>
      <c r="C138" s="961" t="str">
        <f t="array" ref="C138">XLOOKUP($A138,'Crop Chart'!$A$5:$A$201,'Crop Chart'!$D$5:$D$201,,FALSE)</f>
        <v/>
      </c>
      <c r="D138" s="961" t="str">
        <f t="array" ref="D138">XLOOKUP($A138,'Crop Chart'!$A$5:$A$201,'Crop Chart'!$E$5:$E$201,,FALSE)</f>
        <v/>
      </c>
      <c r="E138" s="961" t="str">
        <f t="array" ref="E138">XLOOKUP($A138,'Crop Chart'!$A$5:$A$201,'Crop Chart'!$I$5:$I$201,,FALSE)</f>
        <v/>
      </c>
      <c r="F138" s="961" t="str">
        <f t="array" ref="F138">XLOOKUP($A138,'Crop Chart'!$A$5:$A$201,'Crop Chart'!$P$5:$P$201,,FALSE)</f>
        <v/>
      </c>
      <c r="G138" s="961" t="str">
        <f t="array" ref="G138">XLOOKUP($A138,'Crop Chart'!$A$5:$A$201,'Crop Chart'!$Q$5:$Q$201,,FALSE)</f>
        <v/>
      </c>
      <c r="H138" s="962" t="str">
        <f t="array" ref="H138">'Crop Chart'!$H$2*12*B138/D138/F138*XLOOKUP(A138,'Crop Chart'!$A$5:$A$203,'Crop Chart'!$T$5:$T$203,,0)</f>
        <v>#DIV/0!</v>
      </c>
      <c r="I138" s="961" t="str">
        <f t="array" ref="I138">XLOOKUP($A138,'Crop Chart'!$A$5:$A$201,'Crop Chart'!$Y$5:$Y$201,,FALSE)</f>
        <v/>
      </c>
      <c r="J138" s="961" t="str">
        <f t="array" ref="J138">XLOOKUP($A138,'Crop Chart'!$A$5:$A$201,'Crop Chart'!$X$5:$X$201,,FALSE)</f>
        <v/>
      </c>
      <c r="K138" s="961" t="str">
        <f t="array" ref="K138">XLOOKUP($A138,'Crop Chart'!$A$5:$A$201,'Crop Chart'!$R$5:$R$201,,FALSE)</f>
        <v/>
      </c>
      <c r="L138" s="961" t="str">
        <f t="array" ref="L138">XLOOKUP($A138,'Crop Chart'!$A$5:$A$201,'Crop Chart'!$S$5:$S$201,,FALSE)</f>
        <v/>
      </c>
      <c r="M138" s="963" t="str">
        <f t="shared" si="1"/>
        <v>#DIV/0!</v>
      </c>
      <c r="N138" s="964" t="str">
        <f t="array" ref="N138">XLOOKUP($A138,'Crop Chart'!$A$5:$A$201,'Crop Chart'!$U$5:$U$201,,FALSE)</f>
        <v/>
      </c>
      <c r="O138" s="964" t="str">
        <f t="array" ref="O138">XLOOKUP($A138,'Crop Chart'!$A$5:$A$201,'Crop Chart'!$V$5:$V$201,,FALSE)</f>
        <v/>
      </c>
      <c r="P138" s="961" t="str">
        <f t="array" ref="P138">XLOOKUP($A138,'Crop Chart'!$A$5:$A$201,'Crop Chart'!$W$5:$W$201,,FALSE)</f>
        <v/>
      </c>
      <c r="Q138" s="961" t="str">
        <f t="array" ref="Q138">XLOOKUP($A138,'Crop Chart'!$A$5:$A$201,'Crop Chart'!$AB$5:$AB$201,,FALSE)</f>
        <v/>
      </c>
    </row>
    <row r="139" ht="15.75" customHeight="1">
      <c r="A139" s="954"/>
      <c r="B139" s="961" t="str">
        <f t="array" ref="B139">XLOOKUP($A139,'Crop Chart'!$A$5:$A$201,'Crop Chart'!$C$5:$C$201,,FALSE)</f>
        <v/>
      </c>
      <c r="C139" s="961" t="str">
        <f t="array" ref="C139">XLOOKUP($A139,'Crop Chart'!$A$5:$A$201,'Crop Chart'!$D$5:$D$201,,FALSE)</f>
        <v/>
      </c>
      <c r="D139" s="961" t="str">
        <f t="array" ref="D139">XLOOKUP($A139,'Crop Chart'!$A$5:$A$201,'Crop Chart'!$E$5:$E$201,,FALSE)</f>
        <v/>
      </c>
      <c r="E139" s="961" t="str">
        <f t="array" ref="E139">XLOOKUP($A139,'Crop Chart'!$A$5:$A$201,'Crop Chart'!$I$5:$I$201,,FALSE)</f>
        <v/>
      </c>
      <c r="F139" s="961" t="str">
        <f t="array" ref="F139">XLOOKUP($A139,'Crop Chart'!$A$5:$A$201,'Crop Chart'!$P$5:$P$201,,FALSE)</f>
        <v/>
      </c>
      <c r="G139" s="961" t="str">
        <f t="array" ref="G139">XLOOKUP($A139,'Crop Chart'!$A$5:$A$201,'Crop Chart'!$Q$5:$Q$201,,FALSE)</f>
        <v/>
      </c>
      <c r="H139" s="962" t="str">
        <f t="array" ref="H139">'Crop Chart'!$H$2*12*B139/D139/F139*XLOOKUP(A139,'Crop Chart'!$A$5:$A$203,'Crop Chart'!$T$5:$T$203,,0)</f>
        <v>#DIV/0!</v>
      </c>
      <c r="I139" s="961" t="str">
        <f t="array" ref="I139">XLOOKUP($A139,'Crop Chart'!$A$5:$A$201,'Crop Chart'!$Y$5:$Y$201,,FALSE)</f>
        <v/>
      </c>
      <c r="J139" s="961" t="str">
        <f t="array" ref="J139">XLOOKUP($A139,'Crop Chart'!$A$5:$A$201,'Crop Chart'!$X$5:$X$201,,FALSE)</f>
        <v/>
      </c>
      <c r="K139" s="961" t="str">
        <f t="array" ref="K139">XLOOKUP($A139,'Crop Chart'!$A$5:$A$201,'Crop Chart'!$R$5:$R$201,,FALSE)</f>
        <v/>
      </c>
      <c r="L139" s="961" t="str">
        <f t="array" ref="L139">XLOOKUP($A139,'Crop Chart'!$A$5:$A$201,'Crop Chart'!$S$5:$S$201,,FALSE)</f>
        <v/>
      </c>
      <c r="M139" s="963" t="str">
        <f t="shared" si="1"/>
        <v>#DIV/0!</v>
      </c>
      <c r="N139" s="964" t="str">
        <f t="array" ref="N139">XLOOKUP($A139,'Crop Chart'!$A$5:$A$201,'Crop Chart'!$U$5:$U$201,,FALSE)</f>
        <v/>
      </c>
      <c r="O139" s="964" t="str">
        <f t="array" ref="O139">XLOOKUP($A139,'Crop Chart'!$A$5:$A$201,'Crop Chart'!$V$5:$V$201,,FALSE)</f>
        <v/>
      </c>
      <c r="P139" s="961" t="str">
        <f t="array" ref="P139">XLOOKUP($A139,'Crop Chart'!$A$5:$A$201,'Crop Chart'!$W$5:$W$201,,FALSE)</f>
        <v/>
      </c>
      <c r="Q139" s="961" t="str">
        <f t="array" ref="Q139">XLOOKUP($A139,'Crop Chart'!$A$5:$A$201,'Crop Chart'!$AB$5:$AB$201,,FALSE)</f>
        <v/>
      </c>
    </row>
    <row r="140" ht="15.75" customHeight="1">
      <c r="A140" s="954"/>
      <c r="B140" s="961" t="str">
        <f t="array" ref="B140">XLOOKUP($A140,'Crop Chart'!$A$5:$A$201,'Crop Chart'!$C$5:$C$201,,FALSE)</f>
        <v/>
      </c>
      <c r="C140" s="961" t="str">
        <f t="array" ref="C140">XLOOKUP($A140,'Crop Chart'!$A$5:$A$201,'Crop Chart'!$D$5:$D$201,,FALSE)</f>
        <v/>
      </c>
      <c r="D140" s="961" t="str">
        <f t="array" ref="D140">XLOOKUP($A140,'Crop Chart'!$A$5:$A$201,'Crop Chart'!$E$5:$E$201,,FALSE)</f>
        <v/>
      </c>
      <c r="E140" s="961" t="str">
        <f t="array" ref="E140">XLOOKUP($A140,'Crop Chart'!$A$5:$A$201,'Crop Chart'!$I$5:$I$201,,FALSE)</f>
        <v/>
      </c>
      <c r="F140" s="961" t="str">
        <f t="array" ref="F140">XLOOKUP($A140,'Crop Chart'!$A$5:$A$201,'Crop Chart'!$P$5:$P$201,,FALSE)</f>
        <v/>
      </c>
      <c r="G140" s="961" t="str">
        <f t="array" ref="G140">XLOOKUP($A140,'Crop Chart'!$A$5:$A$201,'Crop Chart'!$Q$5:$Q$201,,FALSE)</f>
        <v/>
      </c>
      <c r="H140" s="962" t="str">
        <f t="array" ref="H140">'Crop Chart'!$H$2*12*B140/D140/F140*XLOOKUP(A140,'Crop Chart'!$A$5:$A$203,'Crop Chart'!$T$5:$T$203,,0)</f>
        <v>#DIV/0!</v>
      </c>
      <c r="I140" s="961" t="str">
        <f t="array" ref="I140">XLOOKUP($A140,'Crop Chart'!$A$5:$A$201,'Crop Chart'!$Y$5:$Y$201,,FALSE)</f>
        <v/>
      </c>
      <c r="J140" s="961" t="str">
        <f t="array" ref="J140">XLOOKUP($A140,'Crop Chart'!$A$5:$A$201,'Crop Chart'!$X$5:$X$201,,FALSE)</f>
        <v/>
      </c>
      <c r="K140" s="961" t="str">
        <f t="array" ref="K140">XLOOKUP($A140,'Crop Chart'!$A$5:$A$201,'Crop Chart'!$R$5:$R$201,,FALSE)</f>
        <v/>
      </c>
      <c r="L140" s="961" t="str">
        <f t="array" ref="L140">XLOOKUP($A140,'Crop Chart'!$A$5:$A$201,'Crop Chart'!$S$5:$S$201,,FALSE)</f>
        <v/>
      </c>
      <c r="M140" s="963" t="str">
        <f t="shared" si="1"/>
        <v>#DIV/0!</v>
      </c>
      <c r="N140" s="964" t="str">
        <f t="array" ref="N140">XLOOKUP($A140,'Crop Chart'!$A$5:$A$201,'Crop Chart'!$U$5:$U$201,,FALSE)</f>
        <v/>
      </c>
      <c r="O140" s="964" t="str">
        <f t="array" ref="O140">XLOOKUP($A140,'Crop Chart'!$A$5:$A$201,'Crop Chart'!$V$5:$V$201,,FALSE)</f>
        <v/>
      </c>
      <c r="P140" s="961" t="str">
        <f t="array" ref="P140">XLOOKUP($A140,'Crop Chart'!$A$5:$A$201,'Crop Chart'!$W$5:$W$201,,FALSE)</f>
        <v/>
      </c>
      <c r="Q140" s="961" t="str">
        <f t="array" ref="Q140">XLOOKUP($A140,'Crop Chart'!$A$5:$A$201,'Crop Chart'!$AB$5:$AB$201,,FALSE)</f>
        <v/>
      </c>
    </row>
    <row r="141" ht="15.75" customHeight="1">
      <c r="A141" s="954"/>
      <c r="B141" s="961" t="str">
        <f t="array" ref="B141">XLOOKUP($A141,'Crop Chart'!$A$5:$A$201,'Crop Chart'!$C$5:$C$201,,FALSE)</f>
        <v/>
      </c>
      <c r="C141" s="961" t="str">
        <f t="array" ref="C141">XLOOKUP($A141,'Crop Chart'!$A$5:$A$201,'Crop Chart'!$D$5:$D$201,,FALSE)</f>
        <v/>
      </c>
      <c r="D141" s="961" t="str">
        <f t="array" ref="D141">XLOOKUP($A141,'Crop Chart'!$A$5:$A$201,'Crop Chart'!$E$5:$E$201,,FALSE)</f>
        <v/>
      </c>
      <c r="E141" s="961" t="str">
        <f t="array" ref="E141">XLOOKUP($A141,'Crop Chart'!$A$5:$A$201,'Crop Chart'!$I$5:$I$201,,FALSE)</f>
        <v/>
      </c>
      <c r="F141" s="961" t="str">
        <f t="array" ref="F141">XLOOKUP($A141,'Crop Chart'!$A$5:$A$201,'Crop Chart'!$P$5:$P$201,,FALSE)</f>
        <v/>
      </c>
      <c r="G141" s="961" t="str">
        <f t="array" ref="G141">XLOOKUP($A141,'Crop Chart'!$A$5:$A$201,'Crop Chart'!$Q$5:$Q$201,,FALSE)</f>
        <v/>
      </c>
      <c r="H141" s="962" t="str">
        <f t="array" ref="H141">'Crop Chart'!$H$2*12*B141/D141/F141*XLOOKUP(A141,'Crop Chart'!$A$5:$A$203,'Crop Chart'!$T$5:$T$203,,0)</f>
        <v>#DIV/0!</v>
      </c>
      <c r="I141" s="961" t="str">
        <f t="array" ref="I141">XLOOKUP($A141,'Crop Chart'!$A$5:$A$201,'Crop Chart'!$Y$5:$Y$201,,FALSE)</f>
        <v/>
      </c>
      <c r="J141" s="961" t="str">
        <f t="array" ref="J141">XLOOKUP($A141,'Crop Chart'!$A$5:$A$201,'Crop Chart'!$X$5:$X$201,,FALSE)</f>
        <v/>
      </c>
      <c r="K141" s="961" t="str">
        <f t="array" ref="K141">XLOOKUP($A141,'Crop Chart'!$A$5:$A$201,'Crop Chart'!$R$5:$R$201,,FALSE)</f>
        <v/>
      </c>
      <c r="L141" s="961" t="str">
        <f t="array" ref="L141">XLOOKUP($A141,'Crop Chart'!$A$5:$A$201,'Crop Chart'!$S$5:$S$201,,FALSE)</f>
        <v/>
      </c>
      <c r="M141" s="963" t="str">
        <f t="shared" si="1"/>
        <v>#DIV/0!</v>
      </c>
      <c r="N141" s="964" t="str">
        <f t="array" ref="N141">XLOOKUP($A141,'Crop Chart'!$A$5:$A$201,'Crop Chart'!$U$5:$U$201,,FALSE)</f>
        <v/>
      </c>
      <c r="O141" s="964" t="str">
        <f t="array" ref="O141">XLOOKUP($A141,'Crop Chart'!$A$5:$A$201,'Crop Chart'!$V$5:$V$201,,FALSE)</f>
        <v/>
      </c>
      <c r="P141" s="961" t="str">
        <f t="array" ref="P141">XLOOKUP($A141,'Crop Chart'!$A$5:$A$201,'Crop Chart'!$W$5:$W$201,,FALSE)</f>
        <v/>
      </c>
      <c r="Q141" s="961" t="str">
        <f t="array" ref="Q141">XLOOKUP($A141,'Crop Chart'!$A$5:$A$201,'Crop Chart'!$AB$5:$AB$201,,FALSE)</f>
        <v/>
      </c>
    </row>
    <row r="142" ht="15.75" customHeight="1">
      <c r="A142" s="954"/>
      <c r="B142" s="961" t="str">
        <f t="array" ref="B142">XLOOKUP($A142,'Crop Chart'!$A$5:$A$201,'Crop Chart'!$C$5:$C$201,,FALSE)</f>
        <v/>
      </c>
      <c r="C142" s="961" t="str">
        <f t="array" ref="C142">XLOOKUP($A142,'Crop Chart'!$A$5:$A$201,'Crop Chart'!$D$5:$D$201,,FALSE)</f>
        <v/>
      </c>
      <c r="D142" s="961" t="str">
        <f t="array" ref="D142">XLOOKUP($A142,'Crop Chart'!$A$5:$A$201,'Crop Chart'!$E$5:$E$201,,FALSE)</f>
        <v/>
      </c>
      <c r="E142" s="961" t="str">
        <f t="array" ref="E142">XLOOKUP($A142,'Crop Chart'!$A$5:$A$201,'Crop Chart'!$I$5:$I$201,,FALSE)</f>
        <v/>
      </c>
      <c r="F142" s="961" t="str">
        <f t="array" ref="F142">XLOOKUP($A142,'Crop Chart'!$A$5:$A$201,'Crop Chart'!$P$5:$P$201,,FALSE)</f>
        <v/>
      </c>
      <c r="G142" s="961" t="str">
        <f t="array" ref="G142">XLOOKUP($A142,'Crop Chart'!$A$5:$A$201,'Crop Chart'!$Q$5:$Q$201,,FALSE)</f>
        <v/>
      </c>
      <c r="H142" s="962" t="str">
        <f t="array" ref="H142">'Crop Chart'!$H$2*12*B142/D142/F142*XLOOKUP(A142,'Crop Chart'!$A$5:$A$203,'Crop Chart'!$T$5:$T$203,,0)</f>
        <v>#DIV/0!</v>
      </c>
      <c r="I142" s="961" t="str">
        <f t="array" ref="I142">XLOOKUP($A142,'Crop Chart'!$A$5:$A$201,'Crop Chart'!$Y$5:$Y$201,,FALSE)</f>
        <v/>
      </c>
      <c r="J142" s="961" t="str">
        <f t="array" ref="J142">XLOOKUP($A142,'Crop Chart'!$A$5:$A$201,'Crop Chart'!$X$5:$X$201,,FALSE)</f>
        <v/>
      </c>
      <c r="K142" s="961" t="str">
        <f t="array" ref="K142">XLOOKUP($A142,'Crop Chart'!$A$5:$A$201,'Crop Chart'!$R$5:$R$201,,FALSE)</f>
        <v/>
      </c>
      <c r="L142" s="961" t="str">
        <f t="array" ref="L142">XLOOKUP($A142,'Crop Chart'!$A$5:$A$201,'Crop Chart'!$S$5:$S$201,,FALSE)</f>
        <v/>
      </c>
      <c r="M142" s="963" t="str">
        <f t="shared" si="1"/>
        <v>#DIV/0!</v>
      </c>
      <c r="N142" s="964" t="str">
        <f t="array" ref="N142">XLOOKUP($A142,'Crop Chart'!$A$5:$A$201,'Crop Chart'!$U$5:$U$201,,FALSE)</f>
        <v/>
      </c>
      <c r="O142" s="964" t="str">
        <f t="array" ref="O142">XLOOKUP($A142,'Crop Chart'!$A$5:$A$201,'Crop Chart'!$V$5:$V$201,,FALSE)</f>
        <v/>
      </c>
      <c r="P142" s="961" t="str">
        <f t="array" ref="P142">XLOOKUP($A142,'Crop Chart'!$A$5:$A$201,'Crop Chart'!$W$5:$W$201,,FALSE)</f>
        <v/>
      </c>
      <c r="Q142" s="961" t="str">
        <f t="array" ref="Q142">XLOOKUP($A142,'Crop Chart'!$A$5:$A$201,'Crop Chart'!$AB$5:$AB$201,,FALSE)</f>
        <v/>
      </c>
    </row>
    <row r="143" ht="15.75" customHeight="1">
      <c r="A143" s="954"/>
      <c r="B143" s="961" t="str">
        <f t="array" ref="B143">XLOOKUP($A143,'Crop Chart'!$A$5:$A$201,'Crop Chart'!$C$5:$C$201,,FALSE)</f>
        <v/>
      </c>
      <c r="C143" s="961" t="str">
        <f t="array" ref="C143">XLOOKUP($A143,'Crop Chart'!$A$5:$A$201,'Crop Chart'!$D$5:$D$201,,FALSE)</f>
        <v/>
      </c>
      <c r="D143" s="961" t="str">
        <f t="array" ref="D143">XLOOKUP($A143,'Crop Chart'!$A$5:$A$201,'Crop Chart'!$E$5:$E$201,,FALSE)</f>
        <v/>
      </c>
      <c r="E143" s="961" t="str">
        <f t="array" ref="E143">XLOOKUP($A143,'Crop Chart'!$A$5:$A$201,'Crop Chart'!$I$5:$I$201,,FALSE)</f>
        <v/>
      </c>
      <c r="F143" s="961" t="str">
        <f t="array" ref="F143">XLOOKUP($A143,'Crop Chart'!$A$5:$A$201,'Crop Chart'!$P$5:$P$201,,FALSE)</f>
        <v/>
      </c>
      <c r="G143" s="961" t="str">
        <f t="array" ref="G143">XLOOKUP($A143,'Crop Chart'!$A$5:$A$201,'Crop Chart'!$Q$5:$Q$201,,FALSE)</f>
        <v/>
      </c>
      <c r="H143" s="962" t="str">
        <f t="array" ref="H143">'Crop Chart'!$H$2*12*B143/D143/F143*XLOOKUP(A143,'Crop Chart'!$A$5:$A$203,'Crop Chart'!$T$5:$T$203,,0)</f>
        <v>#DIV/0!</v>
      </c>
      <c r="I143" s="961" t="str">
        <f t="array" ref="I143">XLOOKUP($A143,'Crop Chart'!$A$5:$A$201,'Crop Chart'!$Y$5:$Y$201,,FALSE)</f>
        <v/>
      </c>
      <c r="J143" s="961" t="str">
        <f t="array" ref="J143">XLOOKUP($A143,'Crop Chart'!$A$5:$A$201,'Crop Chart'!$X$5:$X$201,,FALSE)</f>
        <v/>
      </c>
      <c r="K143" s="961" t="str">
        <f t="array" ref="K143">XLOOKUP($A143,'Crop Chart'!$A$5:$A$201,'Crop Chart'!$R$5:$R$201,,FALSE)</f>
        <v/>
      </c>
      <c r="L143" s="961" t="str">
        <f t="array" ref="L143">XLOOKUP($A143,'Crop Chart'!$A$5:$A$201,'Crop Chart'!$S$5:$S$201,,FALSE)</f>
        <v/>
      </c>
      <c r="M143" s="963" t="str">
        <f t="shared" si="1"/>
        <v>#DIV/0!</v>
      </c>
      <c r="N143" s="964" t="str">
        <f t="array" ref="N143">XLOOKUP($A143,'Crop Chart'!$A$5:$A$201,'Crop Chart'!$U$5:$U$201,,FALSE)</f>
        <v/>
      </c>
      <c r="O143" s="964" t="str">
        <f t="array" ref="O143">XLOOKUP($A143,'Crop Chart'!$A$5:$A$201,'Crop Chart'!$V$5:$V$201,,FALSE)</f>
        <v/>
      </c>
      <c r="P143" s="961" t="str">
        <f t="array" ref="P143">XLOOKUP($A143,'Crop Chart'!$A$5:$A$201,'Crop Chart'!$W$5:$W$201,,FALSE)</f>
        <v/>
      </c>
      <c r="Q143" s="961" t="str">
        <f t="array" ref="Q143">XLOOKUP($A143,'Crop Chart'!$A$5:$A$201,'Crop Chart'!$AB$5:$AB$201,,FALSE)</f>
        <v/>
      </c>
    </row>
    <row r="144" ht="15.75" customHeight="1">
      <c r="A144" s="954"/>
      <c r="B144" s="961" t="str">
        <f t="array" ref="B144">XLOOKUP($A144,'Crop Chart'!$A$5:$A$201,'Crop Chart'!$C$5:$C$201,,FALSE)</f>
        <v/>
      </c>
      <c r="C144" s="961" t="str">
        <f t="array" ref="C144">XLOOKUP($A144,'Crop Chart'!$A$5:$A$201,'Crop Chart'!$D$5:$D$201,,FALSE)</f>
        <v/>
      </c>
      <c r="D144" s="961" t="str">
        <f t="array" ref="D144">XLOOKUP($A144,'Crop Chart'!$A$5:$A$201,'Crop Chart'!$E$5:$E$201,,FALSE)</f>
        <v/>
      </c>
      <c r="E144" s="961" t="str">
        <f t="array" ref="E144">XLOOKUP($A144,'Crop Chart'!$A$5:$A$201,'Crop Chart'!$I$5:$I$201,,FALSE)</f>
        <v/>
      </c>
      <c r="F144" s="961" t="str">
        <f t="array" ref="F144">XLOOKUP($A144,'Crop Chart'!$A$5:$A$201,'Crop Chart'!$P$5:$P$201,,FALSE)</f>
        <v/>
      </c>
      <c r="G144" s="961" t="str">
        <f t="array" ref="G144">XLOOKUP($A144,'Crop Chart'!$A$5:$A$201,'Crop Chart'!$Q$5:$Q$201,,FALSE)</f>
        <v/>
      </c>
      <c r="H144" s="962" t="str">
        <f t="array" ref="H144">'Crop Chart'!$H$2*12*B144/D144/F144*XLOOKUP(A144,'Crop Chart'!$A$5:$A$203,'Crop Chart'!$T$5:$T$203,,0)</f>
        <v>#DIV/0!</v>
      </c>
      <c r="I144" s="961" t="str">
        <f t="array" ref="I144">XLOOKUP($A144,'Crop Chart'!$A$5:$A$201,'Crop Chart'!$Y$5:$Y$201,,FALSE)</f>
        <v/>
      </c>
      <c r="J144" s="961" t="str">
        <f t="array" ref="J144">XLOOKUP($A144,'Crop Chart'!$A$5:$A$201,'Crop Chart'!$X$5:$X$201,,FALSE)</f>
        <v/>
      </c>
      <c r="K144" s="961" t="str">
        <f t="array" ref="K144">XLOOKUP($A144,'Crop Chart'!$A$5:$A$201,'Crop Chart'!$R$5:$R$201,,FALSE)</f>
        <v/>
      </c>
      <c r="L144" s="961" t="str">
        <f t="array" ref="L144">XLOOKUP($A144,'Crop Chart'!$A$5:$A$201,'Crop Chart'!$S$5:$S$201,,FALSE)</f>
        <v/>
      </c>
      <c r="M144" s="963" t="str">
        <f t="shared" si="1"/>
        <v>#DIV/0!</v>
      </c>
      <c r="N144" s="964" t="str">
        <f t="array" ref="N144">XLOOKUP($A144,'Crop Chart'!$A$5:$A$201,'Crop Chart'!$U$5:$U$201,,FALSE)</f>
        <v/>
      </c>
      <c r="O144" s="964" t="str">
        <f t="array" ref="O144">XLOOKUP($A144,'Crop Chart'!$A$5:$A$201,'Crop Chart'!$V$5:$V$201,,FALSE)</f>
        <v/>
      </c>
      <c r="P144" s="961" t="str">
        <f t="array" ref="P144">XLOOKUP($A144,'Crop Chart'!$A$5:$A$201,'Crop Chart'!$W$5:$W$201,,FALSE)</f>
        <v/>
      </c>
      <c r="Q144" s="961" t="str">
        <f t="array" ref="Q144">XLOOKUP($A144,'Crop Chart'!$A$5:$A$201,'Crop Chart'!$AB$5:$AB$201,,FALSE)</f>
        <v/>
      </c>
    </row>
    <row r="145" ht="15.75" customHeight="1">
      <c r="A145" s="954"/>
      <c r="B145" s="961" t="str">
        <f t="array" ref="B145">XLOOKUP($A145,'Crop Chart'!$A$5:$A$201,'Crop Chart'!$C$5:$C$201,,FALSE)</f>
        <v/>
      </c>
      <c r="C145" s="961" t="str">
        <f t="array" ref="C145">XLOOKUP($A145,'Crop Chart'!$A$5:$A$201,'Crop Chart'!$D$5:$D$201,,FALSE)</f>
        <v/>
      </c>
      <c r="D145" s="961" t="str">
        <f t="array" ref="D145">XLOOKUP($A145,'Crop Chart'!$A$5:$A$201,'Crop Chart'!$E$5:$E$201,,FALSE)</f>
        <v/>
      </c>
      <c r="E145" s="961" t="str">
        <f t="array" ref="E145">XLOOKUP($A145,'Crop Chart'!$A$5:$A$201,'Crop Chart'!$I$5:$I$201,,FALSE)</f>
        <v/>
      </c>
      <c r="F145" s="961" t="str">
        <f t="array" ref="F145">XLOOKUP($A145,'Crop Chart'!$A$5:$A$201,'Crop Chart'!$P$5:$P$201,,FALSE)</f>
        <v/>
      </c>
      <c r="G145" s="961" t="str">
        <f t="array" ref="G145">XLOOKUP($A145,'Crop Chart'!$A$5:$A$201,'Crop Chart'!$Q$5:$Q$201,,FALSE)</f>
        <v/>
      </c>
      <c r="H145" s="962" t="str">
        <f t="array" ref="H145">'Crop Chart'!$H$2*12*B145/D145/F145*XLOOKUP(A145,'Crop Chart'!$A$5:$A$203,'Crop Chart'!$T$5:$T$203,,0)</f>
        <v>#DIV/0!</v>
      </c>
      <c r="I145" s="961" t="str">
        <f t="array" ref="I145">XLOOKUP($A145,'Crop Chart'!$A$5:$A$201,'Crop Chart'!$Y$5:$Y$201,,FALSE)</f>
        <v/>
      </c>
      <c r="J145" s="961" t="str">
        <f t="array" ref="J145">XLOOKUP($A145,'Crop Chart'!$A$5:$A$201,'Crop Chart'!$X$5:$X$201,,FALSE)</f>
        <v/>
      </c>
      <c r="K145" s="961" t="str">
        <f t="array" ref="K145">XLOOKUP($A145,'Crop Chart'!$A$5:$A$201,'Crop Chart'!$R$5:$R$201,,FALSE)</f>
        <v/>
      </c>
      <c r="L145" s="961" t="str">
        <f t="array" ref="L145">XLOOKUP($A145,'Crop Chart'!$A$5:$A$201,'Crop Chart'!$S$5:$S$201,,FALSE)</f>
        <v/>
      </c>
      <c r="M145" s="963" t="str">
        <f t="shared" si="1"/>
        <v>#DIV/0!</v>
      </c>
      <c r="N145" s="964" t="str">
        <f t="array" ref="N145">XLOOKUP($A145,'Crop Chart'!$A$5:$A$201,'Crop Chart'!$U$5:$U$201,,FALSE)</f>
        <v/>
      </c>
      <c r="O145" s="964" t="str">
        <f t="array" ref="O145">XLOOKUP($A145,'Crop Chart'!$A$5:$A$201,'Crop Chart'!$V$5:$V$201,,FALSE)</f>
        <v/>
      </c>
      <c r="P145" s="961" t="str">
        <f t="array" ref="P145">XLOOKUP($A145,'Crop Chart'!$A$5:$A$201,'Crop Chart'!$W$5:$W$201,,FALSE)</f>
        <v/>
      </c>
      <c r="Q145" s="961" t="str">
        <f t="array" ref="Q145">XLOOKUP($A145,'Crop Chart'!$A$5:$A$201,'Crop Chart'!$AB$5:$AB$201,,FALSE)</f>
        <v/>
      </c>
    </row>
    <row r="146" ht="15.75" customHeight="1">
      <c r="A146" s="954"/>
      <c r="B146" s="961" t="str">
        <f t="array" ref="B146">XLOOKUP($A146,'Crop Chart'!$A$5:$A$201,'Crop Chart'!$C$5:$C$201,,FALSE)</f>
        <v/>
      </c>
      <c r="C146" s="961" t="str">
        <f t="array" ref="C146">XLOOKUP($A146,'Crop Chart'!$A$5:$A$201,'Crop Chart'!$D$5:$D$201,,FALSE)</f>
        <v/>
      </c>
      <c r="D146" s="961" t="str">
        <f t="array" ref="D146">XLOOKUP($A146,'Crop Chart'!$A$5:$A$201,'Crop Chart'!$E$5:$E$201,,FALSE)</f>
        <v/>
      </c>
      <c r="E146" s="961" t="str">
        <f t="array" ref="E146">XLOOKUP($A146,'Crop Chart'!$A$5:$A$201,'Crop Chart'!$I$5:$I$201,,FALSE)</f>
        <v/>
      </c>
      <c r="F146" s="961" t="str">
        <f t="array" ref="F146">XLOOKUP($A146,'Crop Chart'!$A$5:$A$201,'Crop Chart'!$P$5:$P$201,,FALSE)</f>
        <v/>
      </c>
      <c r="G146" s="961" t="str">
        <f t="array" ref="G146">XLOOKUP($A146,'Crop Chart'!$A$5:$A$201,'Crop Chart'!$Q$5:$Q$201,,FALSE)</f>
        <v/>
      </c>
      <c r="H146" s="962" t="str">
        <f t="array" ref="H146">'Crop Chart'!$H$2*12*B146/D146/F146*XLOOKUP(A146,'Crop Chart'!$A$5:$A$203,'Crop Chart'!$T$5:$T$203,,0)</f>
        <v>#DIV/0!</v>
      </c>
      <c r="I146" s="961" t="str">
        <f t="array" ref="I146">XLOOKUP($A146,'Crop Chart'!$A$5:$A$201,'Crop Chart'!$Y$5:$Y$201,,FALSE)</f>
        <v/>
      </c>
      <c r="J146" s="961" t="str">
        <f t="array" ref="J146">XLOOKUP($A146,'Crop Chart'!$A$5:$A$201,'Crop Chart'!$X$5:$X$201,,FALSE)</f>
        <v/>
      </c>
      <c r="K146" s="961" t="str">
        <f t="array" ref="K146">XLOOKUP($A146,'Crop Chart'!$A$5:$A$201,'Crop Chart'!$R$5:$R$201,,FALSE)</f>
        <v/>
      </c>
      <c r="L146" s="961" t="str">
        <f t="array" ref="L146">XLOOKUP($A146,'Crop Chart'!$A$5:$A$201,'Crop Chart'!$S$5:$S$201,,FALSE)</f>
        <v/>
      </c>
      <c r="M146" s="963" t="str">
        <f t="shared" si="1"/>
        <v>#DIV/0!</v>
      </c>
      <c r="N146" s="964" t="str">
        <f t="array" ref="N146">XLOOKUP($A146,'Crop Chart'!$A$5:$A$201,'Crop Chart'!$U$5:$U$201,,FALSE)</f>
        <v/>
      </c>
      <c r="O146" s="964" t="str">
        <f t="array" ref="O146">XLOOKUP($A146,'Crop Chart'!$A$5:$A$201,'Crop Chart'!$V$5:$V$201,,FALSE)</f>
        <v/>
      </c>
      <c r="P146" s="961" t="str">
        <f t="array" ref="P146">XLOOKUP($A146,'Crop Chart'!$A$5:$A$201,'Crop Chart'!$W$5:$W$201,,FALSE)</f>
        <v/>
      </c>
      <c r="Q146" s="961" t="str">
        <f t="array" ref="Q146">XLOOKUP($A146,'Crop Chart'!$A$5:$A$201,'Crop Chart'!$AB$5:$AB$201,,FALSE)</f>
        <v/>
      </c>
    </row>
    <row r="147" ht="15.75" customHeight="1">
      <c r="A147" s="954"/>
      <c r="B147" s="961" t="str">
        <f t="array" ref="B147">XLOOKUP($A147,'Crop Chart'!$A$5:$A$201,'Crop Chart'!$C$5:$C$201,,FALSE)</f>
        <v/>
      </c>
      <c r="C147" s="961" t="str">
        <f t="array" ref="C147">XLOOKUP($A147,'Crop Chart'!$A$5:$A$201,'Crop Chart'!$D$5:$D$201,,FALSE)</f>
        <v/>
      </c>
      <c r="D147" s="961" t="str">
        <f t="array" ref="D147">XLOOKUP($A147,'Crop Chart'!$A$5:$A$201,'Crop Chart'!$E$5:$E$201,,FALSE)</f>
        <v/>
      </c>
      <c r="E147" s="961" t="str">
        <f t="array" ref="E147">XLOOKUP($A147,'Crop Chart'!$A$5:$A$201,'Crop Chart'!$I$5:$I$201,,FALSE)</f>
        <v/>
      </c>
      <c r="F147" s="961" t="str">
        <f t="array" ref="F147">XLOOKUP($A147,'Crop Chart'!$A$5:$A$201,'Crop Chart'!$P$5:$P$201,,FALSE)</f>
        <v/>
      </c>
      <c r="G147" s="961" t="str">
        <f t="array" ref="G147">XLOOKUP($A147,'Crop Chart'!$A$5:$A$201,'Crop Chart'!$Q$5:$Q$201,,FALSE)</f>
        <v/>
      </c>
      <c r="H147" s="962" t="str">
        <f t="array" ref="H147">'Crop Chart'!$H$2*12*B147/D147/F147*XLOOKUP(A147,'Crop Chart'!$A$5:$A$203,'Crop Chart'!$T$5:$T$203,,0)</f>
        <v>#DIV/0!</v>
      </c>
      <c r="I147" s="961" t="str">
        <f t="array" ref="I147">XLOOKUP($A147,'Crop Chart'!$A$5:$A$201,'Crop Chart'!$Y$5:$Y$201,,FALSE)</f>
        <v/>
      </c>
      <c r="J147" s="961" t="str">
        <f t="array" ref="J147">XLOOKUP($A147,'Crop Chart'!$A$5:$A$201,'Crop Chart'!$X$5:$X$201,,FALSE)</f>
        <v/>
      </c>
      <c r="K147" s="961" t="str">
        <f t="array" ref="K147">XLOOKUP($A147,'Crop Chart'!$A$5:$A$201,'Crop Chart'!$R$5:$R$201,,FALSE)</f>
        <v/>
      </c>
      <c r="L147" s="961" t="str">
        <f t="array" ref="L147">XLOOKUP($A147,'Crop Chart'!$A$5:$A$201,'Crop Chart'!$S$5:$S$201,,FALSE)</f>
        <v/>
      </c>
      <c r="M147" s="963" t="str">
        <f t="shared" si="1"/>
        <v>#DIV/0!</v>
      </c>
      <c r="N147" s="964" t="str">
        <f t="array" ref="N147">XLOOKUP($A147,'Crop Chart'!$A$5:$A$201,'Crop Chart'!$U$5:$U$201,,FALSE)</f>
        <v/>
      </c>
      <c r="O147" s="964" t="str">
        <f t="array" ref="O147">XLOOKUP($A147,'Crop Chart'!$A$5:$A$201,'Crop Chart'!$V$5:$V$201,,FALSE)</f>
        <v/>
      </c>
      <c r="P147" s="961" t="str">
        <f t="array" ref="P147">XLOOKUP($A147,'Crop Chart'!$A$5:$A$201,'Crop Chart'!$W$5:$W$201,,FALSE)</f>
        <v/>
      </c>
      <c r="Q147" s="961" t="str">
        <f t="array" ref="Q147">XLOOKUP($A147,'Crop Chart'!$A$5:$A$201,'Crop Chart'!$AB$5:$AB$201,,FALSE)</f>
        <v/>
      </c>
    </row>
    <row r="148" ht="15.75" customHeight="1">
      <c r="A148" s="954"/>
      <c r="B148" s="961" t="str">
        <f t="array" ref="B148">XLOOKUP($A148,'Crop Chart'!$A$5:$A$201,'Crop Chart'!$C$5:$C$201,,FALSE)</f>
        <v/>
      </c>
      <c r="C148" s="961" t="str">
        <f t="array" ref="C148">XLOOKUP($A148,'Crop Chart'!$A$5:$A$201,'Crop Chart'!$D$5:$D$201,,FALSE)</f>
        <v/>
      </c>
      <c r="D148" s="961" t="str">
        <f t="array" ref="D148">XLOOKUP($A148,'Crop Chart'!$A$5:$A$201,'Crop Chart'!$E$5:$E$201,,FALSE)</f>
        <v/>
      </c>
      <c r="E148" s="961" t="str">
        <f t="array" ref="E148">XLOOKUP($A148,'Crop Chart'!$A$5:$A$201,'Crop Chart'!$I$5:$I$201,,FALSE)</f>
        <v/>
      </c>
      <c r="F148" s="961" t="str">
        <f t="array" ref="F148">XLOOKUP($A148,'Crop Chart'!$A$5:$A$201,'Crop Chart'!$P$5:$P$201,,FALSE)</f>
        <v/>
      </c>
      <c r="G148" s="961" t="str">
        <f t="array" ref="G148">XLOOKUP($A148,'Crop Chart'!$A$5:$A$201,'Crop Chart'!$Q$5:$Q$201,,FALSE)</f>
        <v/>
      </c>
      <c r="H148" s="962" t="str">
        <f t="array" ref="H148">'Crop Chart'!$H$2*12*B148/D148/F148*XLOOKUP(A148,'Crop Chart'!$A$5:$A$203,'Crop Chart'!$T$5:$T$203,,0)</f>
        <v>#DIV/0!</v>
      </c>
      <c r="I148" s="961" t="str">
        <f t="array" ref="I148">XLOOKUP($A148,'Crop Chart'!$A$5:$A$201,'Crop Chart'!$Y$5:$Y$201,,FALSE)</f>
        <v/>
      </c>
      <c r="J148" s="961" t="str">
        <f t="array" ref="J148">XLOOKUP($A148,'Crop Chart'!$A$5:$A$201,'Crop Chart'!$X$5:$X$201,,FALSE)</f>
        <v/>
      </c>
      <c r="K148" s="961" t="str">
        <f t="array" ref="K148">XLOOKUP($A148,'Crop Chart'!$A$5:$A$201,'Crop Chart'!$R$5:$R$201,,FALSE)</f>
        <v/>
      </c>
      <c r="L148" s="961" t="str">
        <f t="array" ref="L148">XLOOKUP($A148,'Crop Chart'!$A$5:$A$201,'Crop Chart'!$S$5:$S$201,,FALSE)</f>
        <v/>
      </c>
      <c r="M148" s="963" t="str">
        <f t="shared" si="1"/>
        <v>#DIV/0!</v>
      </c>
      <c r="N148" s="964" t="str">
        <f t="array" ref="N148">XLOOKUP($A148,'Crop Chart'!$A$5:$A$201,'Crop Chart'!$U$5:$U$201,,FALSE)</f>
        <v/>
      </c>
      <c r="O148" s="964" t="str">
        <f t="array" ref="O148">XLOOKUP($A148,'Crop Chart'!$A$5:$A$201,'Crop Chart'!$V$5:$V$201,,FALSE)</f>
        <v/>
      </c>
      <c r="P148" s="961" t="str">
        <f t="array" ref="P148">XLOOKUP($A148,'Crop Chart'!$A$5:$A$201,'Crop Chart'!$W$5:$W$201,,FALSE)</f>
        <v/>
      </c>
      <c r="Q148" s="961" t="str">
        <f t="array" ref="Q148">XLOOKUP($A148,'Crop Chart'!$A$5:$A$201,'Crop Chart'!$AB$5:$AB$201,,FALSE)</f>
        <v/>
      </c>
    </row>
    <row r="149" ht="15.75" customHeight="1">
      <c r="A149" s="954"/>
      <c r="B149" s="961" t="str">
        <f t="array" ref="B149">XLOOKUP($A149,'Crop Chart'!$A$5:$A$201,'Crop Chart'!$C$5:$C$201,,FALSE)</f>
        <v/>
      </c>
      <c r="C149" s="961" t="str">
        <f t="array" ref="C149">XLOOKUP($A149,'Crop Chart'!$A$5:$A$201,'Crop Chart'!$D$5:$D$201,,FALSE)</f>
        <v/>
      </c>
      <c r="D149" s="961" t="str">
        <f t="array" ref="D149">XLOOKUP($A149,'Crop Chart'!$A$5:$A$201,'Crop Chart'!$E$5:$E$201,,FALSE)</f>
        <v/>
      </c>
      <c r="E149" s="961" t="str">
        <f t="array" ref="E149">XLOOKUP($A149,'Crop Chart'!$A$5:$A$201,'Crop Chart'!$I$5:$I$201,,FALSE)</f>
        <v/>
      </c>
      <c r="F149" s="961" t="str">
        <f t="array" ref="F149">XLOOKUP($A149,'Crop Chart'!$A$5:$A$201,'Crop Chart'!$P$5:$P$201,,FALSE)</f>
        <v/>
      </c>
      <c r="G149" s="961" t="str">
        <f t="array" ref="G149">XLOOKUP($A149,'Crop Chart'!$A$5:$A$201,'Crop Chart'!$Q$5:$Q$201,,FALSE)</f>
        <v/>
      </c>
      <c r="H149" s="962" t="str">
        <f t="array" ref="H149">'Crop Chart'!$H$2*12*B149/D149/F149*XLOOKUP(A149,'Crop Chart'!$A$5:$A$203,'Crop Chart'!$T$5:$T$203,,0)</f>
        <v>#DIV/0!</v>
      </c>
      <c r="I149" s="961" t="str">
        <f t="array" ref="I149">XLOOKUP($A149,'Crop Chart'!$A$5:$A$201,'Crop Chart'!$Y$5:$Y$201,,FALSE)</f>
        <v/>
      </c>
      <c r="J149" s="961" t="str">
        <f t="array" ref="J149">XLOOKUP($A149,'Crop Chart'!$A$5:$A$201,'Crop Chart'!$X$5:$X$201,,FALSE)</f>
        <v/>
      </c>
      <c r="K149" s="961" t="str">
        <f t="array" ref="K149">XLOOKUP($A149,'Crop Chart'!$A$5:$A$201,'Crop Chart'!$R$5:$R$201,,FALSE)</f>
        <v/>
      </c>
      <c r="L149" s="961" t="str">
        <f t="array" ref="L149">XLOOKUP($A149,'Crop Chart'!$A$5:$A$201,'Crop Chart'!$S$5:$S$201,,FALSE)</f>
        <v/>
      </c>
      <c r="M149" s="963" t="str">
        <f t="shared" si="1"/>
        <v>#DIV/0!</v>
      </c>
      <c r="N149" s="964" t="str">
        <f t="array" ref="N149">XLOOKUP($A149,'Crop Chart'!$A$5:$A$201,'Crop Chart'!$U$5:$U$201,,FALSE)</f>
        <v/>
      </c>
      <c r="O149" s="964" t="str">
        <f t="array" ref="O149">XLOOKUP($A149,'Crop Chart'!$A$5:$A$201,'Crop Chart'!$V$5:$V$201,,FALSE)</f>
        <v/>
      </c>
      <c r="P149" s="961" t="str">
        <f t="array" ref="P149">XLOOKUP($A149,'Crop Chart'!$A$5:$A$201,'Crop Chart'!$W$5:$W$201,,FALSE)</f>
        <v/>
      </c>
      <c r="Q149" s="961" t="str">
        <f t="array" ref="Q149">XLOOKUP($A149,'Crop Chart'!$A$5:$A$201,'Crop Chart'!$AB$5:$AB$201,,FALSE)</f>
        <v/>
      </c>
    </row>
    <row r="150" ht="15.75" customHeight="1">
      <c r="A150" s="954"/>
      <c r="B150" s="961" t="str">
        <f t="array" ref="B150">XLOOKUP($A150,'Crop Chart'!$A$5:$A$201,'Crop Chart'!$C$5:$C$201,,FALSE)</f>
        <v/>
      </c>
      <c r="C150" s="961" t="str">
        <f t="array" ref="C150">XLOOKUP($A150,'Crop Chart'!$A$5:$A$201,'Crop Chart'!$D$5:$D$201,,FALSE)</f>
        <v/>
      </c>
      <c r="D150" s="961" t="str">
        <f t="array" ref="D150">XLOOKUP($A150,'Crop Chart'!$A$5:$A$201,'Crop Chart'!$E$5:$E$201,,FALSE)</f>
        <v/>
      </c>
      <c r="E150" s="961" t="str">
        <f t="array" ref="E150">XLOOKUP($A150,'Crop Chart'!$A$5:$A$201,'Crop Chart'!$I$5:$I$201,,FALSE)</f>
        <v/>
      </c>
      <c r="F150" s="961" t="str">
        <f t="array" ref="F150">XLOOKUP($A150,'Crop Chart'!$A$5:$A$201,'Crop Chart'!$P$5:$P$201,,FALSE)</f>
        <v/>
      </c>
      <c r="G150" s="961" t="str">
        <f t="array" ref="G150">XLOOKUP($A150,'Crop Chart'!$A$5:$A$201,'Crop Chart'!$Q$5:$Q$201,,FALSE)</f>
        <v/>
      </c>
      <c r="H150" s="962" t="str">
        <f t="array" ref="H150">'Crop Chart'!$H$2*12*B150/D150/F150*XLOOKUP(A150,'Crop Chart'!$A$5:$A$203,'Crop Chart'!$T$5:$T$203,,0)</f>
        <v>#DIV/0!</v>
      </c>
      <c r="I150" s="961" t="str">
        <f t="array" ref="I150">XLOOKUP($A150,'Crop Chart'!$A$5:$A$201,'Crop Chart'!$Y$5:$Y$201,,FALSE)</f>
        <v/>
      </c>
      <c r="J150" s="961" t="str">
        <f t="array" ref="J150">XLOOKUP($A150,'Crop Chart'!$A$5:$A$201,'Crop Chart'!$X$5:$X$201,,FALSE)</f>
        <v/>
      </c>
      <c r="K150" s="961" t="str">
        <f t="array" ref="K150">XLOOKUP($A150,'Crop Chart'!$A$5:$A$201,'Crop Chart'!$R$5:$R$201,,FALSE)</f>
        <v/>
      </c>
      <c r="L150" s="961" t="str">
        <f t="array" ref="L150">XLOOKUP($A150,'Crop Chart'!$A$5:$A$201,'Crop Chart'!$S$5:$S$201,,FALSE)</f>
        <v/>
      </c>
      <c r="M150" s="963" t="str">
        <f t="shared" si="1"/>
        <v>#DIV/0!</v>
      </c>
      <c r="N150" s="964" t="str">
        <f t="array" ref="N150">XLOOKUP($A150,'Crop Chart'!$A$5:$A$201,'Crop Chart'!$U$5:$U$201,,FALSE)</f>
        <v/>
      </c>
      <c r="O150" s="964" t="str">
        <f t="array" ref="O150">XLOOKUP($A150,'Crop Chart'!$A$5:$A$201,'Crop Chart'!$V$5:$V$201,,FALSE)</f>
        <v/>
      </c>
      <c r="P150" s="961" t="str">
        <f t="array" ref="P150">XLOOKUP($A150,'Crop Chart'!$A$5:$A$201,'Crop Chart'!$W$5:$W$201,,FALSE)</f>
        <v/>
      </c>
      <c r="Q150" s="961" t="str">
        <f t="array" ref="Q150">XLOOKUP($A150,'Crop Chart'!$A$5:$A$201,'Crop Chart'!$AB$5:$AB$201,,FALSE)</f>
        <v/>
      </c>
    </row>
    <row r="151" ht="15.75" customHeight="1">
      <c r="A151" s="954"/>
      <c r="B151" s="961" t="str">
        <f t="array" ref="B151">XLOOKUP($A151,'Crop Chart'!$A$5:$A$201,'Crop Chart'!$C$5:$C$201,,FALSE)</f>
        <v/>
      </c>
      <c r="C151" s="961" t="str">
        <f t="array" ref="C151">XLOOKUP($A151,'Crop Chart'!$A$5:$A$201,'Crop Chart'!$D$5:$D$201,,FALSE)</f>
        <v/>
      </c>
      <c r="D151" s="961" t="str">
        <f t="array" ref="D151">XLOOKUP($A151,'Crop Chart'!$A$5:$A$201,'Crop Chart'!$E$5:$E$201,,FALSE)</f>
        <v/>
      </c>
      <c r="E151" s="961" t="str">
        <f t="array" ref="E151">XLOOKUP($A151,'Crop Chart'!$A$5:$A$201,'Crop Chart'!$I$5:$I$201,,FALSE)</f>
        <v/>
      </c>
      <c r="F151" s="961" t="str">
        <f t="array" ref="F151">XLOOKUP($A151,'Crop Chart'!$A$5:$A$201,'Crop Chart'!$P$5:$P$201,,FALSE)</f>
        <v/>
      </c>
      <c r="G151" s="961" t="str">
        <f t="array" ref="G151">XLOOKUP($A151,'Crop Chart'!$A$5:$A$201,'Crop Chart'!$Q$5:$Q$201,,FALSE)</f>
        <v/>
      </c>
      <c r="H151" s="962" t="str">
        <f t="array" ref="H151">'Crop Chart'!$H$2*12*B151/D151/F151*XLOOKUP(A151,'Crop Chart'!$A$5:$A$203,'Crop Chart'!$T$5:$T$203,,0)</f>
        <v>#DIV/0!</v>
      </c>
      <c r="I151" s="961" t="str">
        <f t="array" ref="I151">XLOOKUP($A151,'Crop Chart'!$A$5:$A$201,'Crop Chart'!$Y$5:$Y$201,,FALSE)</f>
        <v/>
      </c>
      <c r="J151" s="961" t="str">
        <f t="array" ref="J151">XLOOKUP($A151,'Crop Chart'!$A$5:$A$201,'Crop Chart'!$X$5:$X$201,,FALSE)</f>
        <v/>
      </c>
      <c r="K151" s="961" t="str">
        <f t="array" ref="K151">XLOOKUP($A151,'Crop Chart'!$A$5:$A$201,'Crop Chart'!$R$5:$R$201,,FALSE)</f>
        <v/>
      </c>
      <c r="L151" s="961" t="str">
        <f t="array" ref="L151">XLOOKUP($A151,'Crop Chart'!$A$5:$A$201,'Crop Chart'!$S$5:$S$201,,FALSE)</f>
        <v/>
      </c>
      <c r="M151" s="963" t="str">
        <f t="shared" si="1"/>
        <v>#DIV/0!</v>
      </c>
      <c r="N151" s="964" t="str">
        <f t="array" ref="N151">XLOOKUP($A151,'Crop Chart'!$A$5:$A$201,'Crop Chart'!$U$5:$U$201,,FALSE)</f>
        <v/>
      </c>
      <c r="O151" s="964" t="str">
        <f t="array" ref="O151">XLOOKUP($A151,'Crop Chart'!$A$5:$A$201,'Crop Chart'!$V$5:$V$201,,FALSE)</f>
        <v/>
      </c>
      <c r="P151" s="961" t="str">
        <f t="array" ref="P151">XLOOKUP($A151,'Crop Chart'!$A$5:$A$201,'Crop Chart'!$W$5:$W$201,,FALSE)</f>
        <v/>
      </c>
      <c r="Q151" s="961" t="str">
        <f t="array" ref="Q151">XLOOKUP($A151,'Crop Chart'!$A$5:$A$201,'Crop Chart'!$AB$5:$AB$201,,FALSE)</f>
        <v/>
      </c>
    </row>
    <row r="152" ht="15.75" customHeight="1">
      <c r="A152" s="954"/>
      <c r="B152" s="961" t="str">
        <f t="array" ref="B152">XLOOKUP($A152,'Crop Chart'!$A$5:$A$201,'Crop Chart'!$C$5:$C$201,,FALSE)</f>
        <v/>
      </c>
      <c r="C152" s="961" t="str">
        <f t="array" ref="C152">XLOOKUP($A152,'Crop Chart'!$A$5:$A$201,'Crop Chart'!$D$5:$D$201,,FALSE)</f>
        <v/>
      </c>
      <c r="D152" s="961" t="str">
        <f t="array" ref="D152">XLOOKUP($A152,'Crop Chart'!$A$5:$A$201,'Crop Chart'!$E$5:$E$201,,FALSE)</f>
        <v/>
      </c>
      <c r="E152" s="961" t="str">
        <f t="array" ref="E152">XLOOKUP($A152,'Crop Chart'!$A$5:$A$201,'Crop Chart'!$I$5:$I$201,,FALSE)</f>
        <v/>
      </c>
      <c r="F152" s="961" t="str">
        <f t="array" ref="F152">XLOOKUP($A152,'Crop Chart'!$A$5:$A$201,'Crop Chart'!$P$5:$P$201,,FALSE)</f>
        <v/>
      </c>
      <c r="G152" s="961" t="str">
        <f t="array" ref="G152">XLOOKUP($A152,'Crop Chart'!$A$5:$A$201,'Crop Chart'!$Q$5:$Q$201,,FALSE)</f>
        <v/>
      </c>
      <c r="H152" s="962" t="str">
        <f t="array" ref="H152">'Crop Chart'!$H$2*12*B152/D152/F152*XLOOKUP(A152,'Crop Chart'!$A$5:$A$203,'Crop Chart'!$T$5:$T$203,,0)</f>
        <v>#DIV/0!</v>
      </c>
      <c r="I152" s="961" t="str">
        <f t="array" ref="I152">XLOOKUP($A152,'Crop Chart'!$A$5:$A$201,'Crop Chart'!$Y$5:$Y$201,,FALSE)</f>
        <v/>
      </c>
      <c r="J152" s="961" t="str">
        <f t="array" ref="J152">XLOOKUP($A152,'Crop Chart'!$A$5:$A$201,'Crop Chart'!$X$5:$X$201,,FALSE)</f>
        <v/>
      </c>
      <c r="K152" s="961" t="str">
        <f t="array" ref="K152">XLOOKUP($A152,'Crop Chart'!$A$5:$A$201,'Crop Chart'!$R$5:$R$201,,FALSE)</f>
        <v/>
      </c>
      <c r="L152" s="961" t="str">
        <f t="array" ref="L152">XLOOKUP($A152,'Crop Chart'!$A$5:$A$201,'Crop Chart'!$S$5:$S$201,,FALSE)</f>
        <v/>
      </c>
      <c r="M152" s="963" t="str">
        <f t="shared" si="1"/>
        <v>#DIV/0!</v>
      </c>
      <c r="N152" s="964" t="str">
        <f t="array" ref="N152">XLOOKUP($A152,'Crop Chart'!$A$5:$A$201,'Crop Chart'!$U$5:$U$201,,FALSE)</f>
        <v/>
      </c>
      <c r="O152" s="964" t="str">
        <f t="array" ref="O152">XLOOKUP($A152,'Crop Chart'!$A$5:$A$201,'Crop Chart'!$V$5:$V$201,,FALSE)</f>
        <v/>
      </c>
      <c r="P152" s="961" t="str">
        <f t="array" ref="P152">XLOOKUP($A152,'Crop Chart'!$A$5:$A$201,'Crop Chart'!$W$5:$W$201,,FALSE)</f>
        <v/>
      </c>
      <c r="Q152" s="961" t="str">
        <f t="array" ref="Q152">XLOOKUP($A152,'Crop Chart'!$A$5:$A$201,'Crop Chart'!$AB$5:$AB$201,,FALSE)</f>
        <v/>
      </c>
    </row>
    <row r="153" ht="15.75" customHeight="1">
      <c r="A153" s="954"/>
      <c r="B153" s="961" t="str">
        <f t="array" ref="B153">XLOOKUP($A153,'Crop Chart'!$A$5:$A$201,'Crop Chart'!$C$5:$C$201,,FALSE)</f>
        <v/>
      </c>
      <c r="C153" s="961" t="str">
        <f t="array" ref="C153">XLOOKUP($A153,'Crop Chart'!$A$5:$A$201,'Crop Chart'!$D$5:$D$201,,FALSE)</f>
        <v/>
      </c>
      <c r="D153" s="961" t="str">
        <f t="array" ref="D153">XLOOKUP($A153,'Crop Chart'!$A$5:$A$201,'Crop Chart'!$E$5:$E$201,,FALSE)</f>
        <v/>
      </c>
      <c r="E153" s="961" t="str">
        <f t="array" ref="E153">XLOOKUP($A153,'Crop Chart'!$A$5:$A$201,'Crop Chart'!$I$5:$I$201,,FALSE)</f>
        <v/>
      </c>
      <c r="F153" s="961" t="str">
        <f t="array" ref="F153">XLOOKUP($A153,'Crop Chart'!$A$5:$A$201,'Crop Chart'!$P$5:$P$201,,FALSE)</f>
        <v/>
      </c>
      <c r="G153" s="961" t="str">
        <f t="array" ref="G153">XLOOKUP($A153,'Crop Chart'!$A$5:$A$201,'Crop Chart'!$Q$5:$Q$201,,FALSE)</f>
        <v/>
      </c>
      <c r="H153" s="962" t="str">
        <f t="array" ref="H153">'Crop Chart'!$H$2*12*B153/D153/F153*XLOOKUP(A153,'Crop Chart'!$A$5:$A$203,'Crop Chart'!$T$5:$T$203,,0)</f>
        <v>#DIV/0!</v>
      </c>
      <c r="I153" s="961" t="str">
        <f t="array" ref="I153">XLOOKUP($A153,'Crop Chart'!$A$5:$A$201,'Crop Chart'!$Y$5:$Y$201,,FALSE)</f>
        <v/>
      </c>
      <c r="J153" s="961" t="str">
        <f t="array" ref="J153">XLOOKUP($A153,'Crop Chart'!$A$5:$A$201,'Crop Chart'!$X$5:$X$201,,FALSE)</f>
        <v/>
      </c>
      <c r="K153" s="961" t="str">
        <f t="array" ref="K153">XLOOKUP($A153,'Crop Chart'!$A$5:$A$201,'Crop Chart'!$R$5:$R$201,,FALSE)</f>
        <v/>
      </c>
      <c r="L153" s="961" t="str">
        <f t="array" ref="L153">XLOOKUP($A153,'Crop Chart'!$A$5:$A$201,'Crop Chart'!$S$5:$S$201,,FALSE)</f>
        <v/>
      </c>
      <c r="M153" s="963" t="str">
        <f t="shared" si="1"/>
        <v>#DIV/0!</v>
      </c>
      <c r="N153" s="964" t="str">
        <f t="array" ref="N153">XLOOKUP($A153,'Crop Chart'!$A$5:$A$201,'Crop Chart'!$U$5:$U$201,,FALSE)</f>
        <v/>
      </c>
      <c r="O153" s="964" t="str">
        <f t="array" ref="O153">XLOOKUP($A153,'Crop Chart'!$A$5:$A$201,'Crop Chart'!$V$5:$V$201,,FALSE)</f>
        <v/>
      </c>
      <c r="P153" s="961" t="str">
        <f t="array" ref="P153">XLOOKUP($A153,'Crop Chart'!$A$5:$A$201,'Crop Chart'!$W$5:$W$201,,FALSE)</f>
        <v/>
      </c>
      <c r="Q153" s="961" t="str">
        <f t="array" ref="Q153">XLOOKUP($A153,'Crop Chart'!$A$5:$A$201,'Crop Chart'!$AB$5:$AB$201,,FALSE)</f>
        <v/>
      </c>
    </row>
    <row r="154" ht="15.75" customHeight="1">
      <c r="A154" s="954"/>
      <c r="B154" s="961" t="str">
        <f t="array" ref="B154">XLOOKUP($A154,'Crop Chart'!$A$5:$A$201,'Crop Chart'!$C$5:$C$201,,FALSE)</f>
        <v/>
      </c>
      <c r="C154" s="961" t="str">
        <f t="array" ref="C154">XLOOKUP($A154,'Crop Chart'!$A$5:$A$201,'Crop Chart'!$D$5:$D$201,,FALSE)</f>
        <v/>
      </c>
      <c r="D154" s="961" t="str">
        <f t="array" ref="D154">XLOOKUP($A154,'Crop Chart'!$A$5:$A$201,'Crop Chart'!$E$5:$E$201,,FALSE)</f>
        <v/>
      </c>
      <c r="E154" s="961" t="str">
        <f t="array" ref="E154">XLOOKUP($A154,'Crop Chart'!$A$5:$A$201,'Crop Chart'!$I$5:$I$201,,FALSE)</f>
        <v/>
      </c>
      <c r="F154" s="961" t="str">
        <f t="array" ref="F154">XLOOKUP($A154,'Crop Chart'!$A$5:$A$201,'Crop Chart'!$P$5:$P$201,,FALSE)</f>
        <v/>
      </c>
      <c r="G154" s="961" t="str">
        <f t="array" ref="G154">XLOOKUP($A154,'Crop Chart'!$A$5:$A$201,'Crop Chart'!$Q$5:$Q$201,,FALSE)</f>
        <v/>
      </c>
      <c r="H154" s="962" t="str">
        <f t="array" ref="H154">'Crop Chart'!$H$2*12*B154/D154/F154*XLOOKUP(A154,'Crop Chart'!$A$5:$A$203,'Crop Chart'!$T$5:$T$203,,0)</f>
        <v>#DIV/0!</v>
      </c>
      <c r="I154" s="961" t="str">
        <f t="array" ref="I154">XLOOKUP($A154,'Crop Chart'!$A$5:$A$201,'Crop Chart'!$Y$5:$Y$201,,FALSE)</f>
        <v/>
      </c>
      <c r="J154" s="961" t="str">
        <f t="array" ref="J154">XLOOKUP($A154,'Crop Chart'!$A$5:$A$201,'Crop Chart'!$X$5:$X$201,,FALSE)</f>
        <v/>
      </c>
      <c r="K154" s="961" t="str">
        <f t="array" ref="K154">XLOOKUP($A154,'Crop Chart'!$A$5:$A$201,'Crop Chart'!$R$5:$R$201,,FALSE)</f>
        <v/>
      </c>
      <c r="L154" s="961" t="str">
        <f t="array" ref="L154">XLOOKUP($A154,'Crop Chart'!$A$5:$A$201,'Crop Chart'!$S$5:$S$201,,FALSE)</f>
        <v/>
      </c>
      <c r="M154" s="963" t="str">
        <f t="shared" si="1"/>
        <v>#DIV/0!</v>
      </c>
      <c r="N154" s="964" t="str">
        <f t="array" ref="N154">XLOOKUP($A154,'Crop Chart'!$A$5:$A$201,'Crop Chart'!$U$5:$U$201,,FALSE)</f>
        <v/>
      </c>
      <c r="O154" s="964" t="str">
        <f t="array" ref="O154">XLOOKUP($A154,'Crop Chart'!$A$5:$A$201,'Crop Chart'!$V$5:$V$201,,FALSE)</f>
        <v/>
      </c>
      <c r="P154" s="961" t="str">
        <f t="array" ref="P154">XLOOKUP($A154,'Crop Chart'!$A$5:$A$201,'Crop Chart'!$W$5:$W$201,,FALSE)</f>
        <v/>
      </c>
      <c r="Q154" s="961" t="str">
        <f t="array" ref="Q154">XLOOKUP($A154,'Crop Chart'!$A$5:$A$201,'Crop Chart'!$AB$5:$AB$201,,FALSE)</f>
        <v/>
      </c>
    </row>
    <row r="155" ht="15.75" customHeight="1">
      <c r="A155" s="954"/>
      <c r="B155" s="961" t="str">
        <f t="array" ref="B155">XLOOKUP($A155,'Crop Chart'!$A$5:$A$201,'Crop Chart'!$C$5:$C$201,,FALSE)</f>
        <v/>
      </c>
      <c r="C155" s="961" t="str">
        <f t="array" ref="C155">XLOOKUP($A155,'Crop Chart'!$A$5:$A$201,'Crop Chart'!$D$5:$D$201,,FALSE)</f>
        <v/>
      </c>
      <c r="D155" s="961" t="str">
        <f t="array" ref="D155">XLOOKUP($A155,'Crop Chart'!$A$5:$A$201,'Crop Chart'!$E$5:$E$201,,FALSE)</f>
        <v/>
      </c>
      <c r="E155" s="961" t="str">
        <f t="array" ref="E155">XLOOKUP($A155,'Crop Chart'!$A$5:$A$201,'Crop Chart'!$I$5:$I$201,,FALSE)</f>
        <v/>
      </c>
      <c r="F155" s="961" t="str">
        <f t="array" ref="F155">XLOOKUP($A155,'Crop Chart'!$A$5:$A$201,'Crop Chart'!$P$5:$P$201,,FALSE)</f>
        <v/>
      </c>
      <c r="G155" s="961" t="str">
        <f t="array" ref="G155">XLOOKUP($A155,'Crop Chart'!$A$5:$A$201,'Crop Chart'!$Q$5:$Q$201,,FALSE)</f>
        <v/>
      </c>
      <c r="H155" s="962" t="str">
        <f t="array" ref="H155">'Crop Chart'!$H$2*12*B155/D155/F155*XLOOKUP(A155,'Crop Chart'!$A$5:$A$203,'Crop Chart'!$T$5:$T$203,,0)</f>
        <v>#DIV/0!</v>
      </c>
      <c r="I155" s="961" t="str">
        <f t="array" ref="I155">XLOOKUP($A155,'Crop Chart'!$A$5:$A$201,'Crop Chart'!$Y$5:$Y$201,,FALSE)</f>
        <v/>
      </c>
      <c r="J155" s="961" t="str">
        <f t="array" ref="J155">XLOOKUP($A155,'Crop Chart'!$A$5:$A$201,'Crop Chart'!$X$5:$X$201,,FALSE)</f>
        <v/>
      </c>
      <c r="K155" s="961" t="str">
        <f t="array" ref="K155">XLOOKUP($A155,'Crop Chart'!$A$5:$A$201,'Crop Chart'!$R$5:$R$201,,FALSE)</f>
        <v/>
      </c>
      <c r="L155" s="961" t="str">
        <f t="array" ref="L155">XLOOKUP($A155,'Crop Chart'!$A$5:$A$201,'Crop Chart'!$S$5:$S$201,,FALSE)</f>
        <v/>
      </c>
      <c r="M155" s="963" t="str">
        <f t="shared" si="1"/>
        <v>#DIV/0!</v>
      </c>
      <c r="N155" s="964" t="str">
        <f t="array" ref="N155">XLOOKUP($A155,'Crop Chart'!$A$5:$A$201,'Crop Chart'!$U$5:$U$201,,FALSE)</f>
        <v/>
      </c>
      <c r="O155" s="964" t="str">
        <f t="array" ref="O155">XLOOKUP($A155,'Crop Chart'!$A$5:$A$201,'Crop Chart'!$V$5:$V$201,,FALSE)</f>
        <v/>
      </c>
      <c r="P155" s="961" t="str">
        <f t="array" ref="P155">XLOOKUP($A155,'Crop Chart'!$A$5:$A$201,'Crop Chart'!$W$5:$W$201,,FALSE)</f>
        <v/>
      </c>
      <c r="Q155" s="961" t="str">
        <f t="array" ref="Q155">XLOOKUP($A155,'Crop Chart'!$A$5:$A$201,'Crop Chart'!$AB$5:$AB$201,,FALSE)</f>
        <v/>
      </c>
    </row>
    <row r="156" ht="15.75" customHeight="1">
      <c r="A156" s="954"/>
      <c r="B156" s="961" t="str">
        <f t="array" ref="B156">XLOOKUP($A156,'Crop Chart'!$A$5:$A$201,'Crop Chart'!$C$5:$C$201,,FALSE)</f>
        <v/>
      </c>
      <c r="C156" s="961" t="str">
        <f t="array" ref="C156">XLOOKUP($A156,'Crop Chart'!$A$5:$A$201,'Crop Chart'!$D$5:$D$201,,FALSE)</f>
        <v/>
      </c>
      <c r="D156" s="961" t="str">
        <f t="array" ref="D156">XLOOKUP($A156,'Crop Chart'!$A$5:$A$201,'Crop Chart'!$E$5:$E$201,,FALSE)</f>
        <v/>
      </c>
      <c r="E156" s="961" t="str">
        <f t="array" ref="E156">XLOOKUP($A156,'Crop Chart'!$A$5:$A$201,'Crop Chart'!$I$5:$I$201,,FALSE)</f>
        <v/>
      </c>
      <c r="F156" s="961" t="str">
        <f t="array" ref="F156">XLOOKUP($A156,'Crop Chart'!$A$5:$A$201,'Crop Chart'!$P$5:$P$201,,FALSE)</f>
        <v/>
      </c>
      <c r="G156" s="961" t="str">
        <f t="array" ref="G156">XLOOKUP($A156,'Crop Chart'!$A$5:$A$201,'Crop Chart'!$Q$5:$Q$201,,FALSE)</f>
        <v/>
      </c>
      <c r="H156" s="962" t="str">
        <f t="array" ref="H156">'Crop Chart'!$H$2*12*B156/D156/F156*XLOOKUP(A156,'Crop Chart'!$A$5:$A$203,'Crop Chart'!$T$5:$T$203,,0)</f>
        <v>#DIV/0!</v>
      </c>
      <c r="I156" s="961" t="str">
        <f t="array" ref="I156">XLOOKUP($A156,'Crop Chart'!$A$5:$A$201,'Crop Chart'!$Y$5:$Y$201,,FALSE)</f>
        <v/>
      </c>
      <c r="J156" s="961" t="str">
        <f t="array" ref="J156">XLOOKUP($A156,'Crop Chart'!$A$5:$A$201,'Crop Chart'!$X$5:$X$201,,FALSE)</f>
        <v/>
      </c>
      <c r="K156" s="961" t="str">
        <f t="array" ref="K156">XLOOKUP($A156,'Crop Chart'!$A$5:$A$201,'Crop Chart'!$R$5:$R$201,,FALSE)</f>
        <v/>
      </c>
      <c r="L156" s="961" t="str">
        <f t="array" ref="L156">XLOOKUP($A156,'Crop Chart'!$A$5:$A$201,'Crop Chart'!$S$5:$S$201,,FALSE)</f>
        <v/>
      </c>
      <c r="M156" s="963" t="str">
        <f t="shared" si="1"/>
        <v>#DIV/0!</v>
      </c>
      <c r="N156" s="964" t="str">
        <f t="array" ref="N156">XLOOKUP($A156,'Crop Chart'!$A$5:$A$201,'Crop Chart'!$U$5:$U$201,,FALSE)</f>
        <v/>
      </c>
      <c r="O156" s="964" t="str">
        <f t="array" ref="O156">XLOOKUP($A156,'Crop Chart'!$A$5:$A$201,'Crop Chart'!$V$5:$V$201,,FALSE)</f>
        <v/>
      </c>
      <c r="P156" s="961" t="str">
        <f t="array" ref="P156">XLOOKUP($A156,'Crop Chart'!$A$5:$A$201,'Crop Chart'!$W$5:$W$201,,FALSE)</f>
        <v/>
      </c>
      <c r="Q156" s="961" t="str">
        <f t="array" ref="Q156">XLOOKUP($A156,'Crop Chart'!$A$5:$A$201,'Crop Chart'!$AB$5:$AB$201,,FALSE)</f>
        <v/>
      </c>
    </row>
    <row r="157" ht="15.75" customHeight="1">
      <c r="A157" s="954"/>
      <c r="B157" s="961" t="str">
        <f t="array" ref="B157">XLOOKUP($A157,'Crop Chart'!$A$5:$A$201,'Crop Chart'!$C$5:$C$201,,FALSE)</f>
        <v/>
      </c>
      <c r="C157" s="961" t="str">
        <f t="array" ref="C157">XLOOKUP($A157,'Crop Chart'!$A$5:$A$201,'Crop Chart'!$D$5:$D$201,,FALSE)</f>
        <v/>
      </c>
      <c r="D157" s="961" t="str">
        <f t="array" ref="D157">XLOOKUP($A157,'Crop Chart'!$A$5:$A$201,'Crop Chart'!$E$5:$E$201,,FALSE)</f>
        <v/>
      </c>
      <c r="E157" s="961" t="str">
        <f t="array" ref="E157">XLOOKUP($A157,'Crop Chart'!$A$5:$A$201,'Crop Chart'!$I$5:$I$201,,FALSE)</f>
        <v/>
      </c>
      <c r="F157" s="961" t="str">
        <f t="array" ref="F157">XLOOKUP($A157,'Crop Chart'!$A$5:$A$201,'Crop Chart'!$P$5:$P$201,,FALSE)</f>
        <v/>
      </c>
      <c r="G157" s="961" t="str">
        <f t="array" ref="G157">XLOOKUP($A157,'Crop Chart'!$A$5:$A$201,'Crop Chart'!$Q$5:$Q$201,,FALSE)</f>
        <v/>
      </c>
      <c r="H157" s="962" t="str">
        <f t="array" ref="H157">'Crop Chart'!$H$2*12*B157/D157/F157*XLOOKUP(A157,'Crop Chart'!$A$5:$A$203,'Crop Chart'!$T$5:$T$203,,0)</f>
        <v>#DIV/0!</v>
      </c>
      <c r="I157" s="961" t="str">
        <f t="array" ref="I157">XLOOKUP($A157,'Crop Chart'!$A$5:$A$201,'Crop Chart'!$Y$5:$Y$201,,FALSE)</f>
        <v/>
      </c>
      <c r="J157" s="961" t="str">
        <f t="array" ref="J157">XLOOKUP($A157,'Crop Chart'!$A$5:$A$201,'Crop Chart'!$X$5:$X$201,,FALSE)</f>
        <v/>
      </c>
      <c r="K157" s="961" t="str">
        <f t="array" ref="K157">XLOOKUP($A157,'Crop Chart'!$A$5:$A$201,'Crop Chart'!$R$5:$R$201,,FALSE)</f>
        <v/>
      </c>
      <c r="L157" s="961" t="str">
        <f t="array" ref="L157">XLOOKUP($A157,'Crop Chart'!$A$5:$A$201,'Crop Chart'!$S$5:$S$201,,FALSE)</f>
        <v/>
      </c>
      <c r="M157" s="963" t="str">
        <f t="shared" si="1"/>
        <v>#DIV/0!</v>
      </c>
      <c r="N157" s="964" t="str">
        <f t="array" ref="N157">XLOOKUP($A157,'Crop Chart'!$A$5:$A$201,'Crop Chart'!$U$5:$U$201,,FALSE)</f>
        <v/>
      </c>
      <c r="O157" s="964" t="str">
        <f t="array" ref="O157">XLOOKUP($A157,'Crop Chart'!$A$5:$A$201,'Crop Chart'!$V$5:$V$201,,FALSE)</f>
        <v/>
      </c>
      <c r="P157" s="961" t="str">
        <f t="array" ref="P157">XLOOKUP($A157,'Crop Chart'!$A$5:$A$201,'Crop Chart'!$W$5:$W$201,,FALSE)</f>
        <v/>
      </c>
      <c r="Q157" s="961" t="str">
        <f t="array" ref="Q157">XLOOKUP($A157,'Crop Chart'!$A$5:$A$201,'Crop Chart'!$AB$5:$AB$201,,FALSE)</f>
        <v/>
      </c>
    </row>
    <row r="158" ht="15.75" customHeight="1">
      <c r="A158" s="954"/>
      <c r="B158" s="961" t="str">
        <f t="array" ref="B158">XLOOKUP($A158,'Crop Chart'!$A$5:$A$201,'Crop Chart'!$C$5:$C$201,,FALSE)</f>
        <v/>
      </c>
      <c r="C158" s="961" t="str">
        <f t="array" ref="C158">XLOOKUP($A158,'Crop Chart'!$A$5:$A$201,'Crop Chart'!$D$5:$D$201,,FALSE)</f>
        <v/>
      </c>
      <c r="D158" s="961" t="str">
        <f t="array" ref="D158">XLOOKUP($A158,'Crop Chart'!$A$5:$A$201,'Crop Chart'!$E$5:$E$201,,FALSE)</f>
        <v/>
      </c>
      <c r="E158" s="961" t="str">
        <f t="array" ref="E158">XLOOKUP($A158,'Crop Chart'!$A$5:$A$201,'Crop Chart'!$I$5:$I$201,,FALSE)</f>
        <v/>
      </c>
      <c r="F158" s="961" t="str">
        <f t="array" ref="F158">XLOOKUP($A158,'Crop Chart'!$A$5:$A$201,'Crop Chart'!$P$5:$P$201,,FALSE)</f>
        <v/>
      </c>
      <c r="G158" s="961" t="str">
        <f t="array" ref="G158">XLOOKUP($A158,'Crop Chart'!$A$5:$A$201,'Crop Chart'!$Q$5:$Q$201,,FALSE)</f>
        <v/>
      </c>
      <c r="H158" s="962" t="str">
        <f t="array" ref="H158">'Crop Chart'!$H$2*12*B158/D158/F158*XLOOKUP(A158,'Crop Chart'!$A$5:$A$203,'Crop Chart'!$T$5:$T$203,,0)</f>
        <v>#DIV/0!</v>
      </c>
      <c r="I158" s="961" t="str">
        <f t="array" ref="I158">XLOOKUP($A158,'Crop Chart'!$A$5:$A$201,'Crop Chart'!$Y$5:$Y$201,,FALSE)</f>
        <v/>
      </c>
      <c r="J158" s="961" t="str">
        <f t="array" ref="J158">XLOOKUP($A158,'Crop Chart'!$A$5:$A$201,'Crop Chart'!$X$5:$X$201,,FALSE)</f>
        <v/>
      </c>
      <c r="K158" s="961" t="str">
        <f t="array" ref="K158">XLOOKUP($A158,'Crop Chart'!$A$5:$A$201,'Crop Chart'!$R$5:$R$201,,FALSE)</f>
        <v/>
      </c>
      <c r="L158" s="961" t="str">
        <f t="array" ref="L158">XLOOKUP($A158,'Crop Chart'!$A$5:$A$201,'Crop Chart'!$S$5:$S$201,,FALSE)</f>
        <v/>
      </c>
      <c r="M158" s="963" t="str">
        <f t="shared" si="1"/>
        <v>#DIV/0!</v>
      </c>
      <c r="N158" s="964" t="str">
        <f t="array" ref="N158">XLOOKUP($A158,'Crop Chart'!$A$5:$A$201,'Crop Chart'!$U$5:$U$201,,FALSE)</f>
        <v/>
      </c>
      <c r="O158" s="964" t="str">
        <f t="array" ref="O158">XLOOKUP($A158,'Crop Chart'!$A$5:$A$201,'Crop Chart'!$V$5:$V$201,,FALSE)</f>
        <v/>
      </c>
      <c r="P158" s="961" t="str">
        <f t="array" ref="P158">XLOOKUP($A158,'Crop Chart'!$A$5:$A$201,'Crop Chart'!$W$5:$W$201,,FALSE)</f>
        <v/>
      </c>
      <c r="Q158" s="961" t="str">
        <f t="array" ref="Q158">XLOOKUP($A158,'Crop Chart'!$A$5:$A$201,'Crop Chart'!$AB$5:$AB$201,,FALSE)</f>
        <v/>
      </c>
    </row>
    <row r="159" ht="15.75" customHeight="1">
      <c r="A159" s="954"/>
      <c r="B159" s="961" t="str">
        <f t="array" ref="B159">XLOOKUP($A159,'Crop Chart'!$A$5:$A$201,'Crop Chart'!$C$5:$C$201,,FALSE)</f>
        <v/>
      </c>
      <c r="C159" s="961" t="str">
        <f t="array" ref="C159">XLOOKUP($A159,'Crop Chart'!$A$5:$A$201,'Crop Chart'!$D$5:$D$201,,FALSE)</f>
        <v/>
      </c>
      <c r="D159" s="961" t="str">
        <f t="array" ref="D159">XLOOKUP($A159,'Crop Chart'!$A$5:$A$201,'Crop Chart'!$E$5:$E$201,,FALSE)</f>
        <v/>
      </c>
      <c r="E159" s="961" t="str">
        <f t="array" ref="E159">XLOOKUP($A159,'Crop Chart'!$A$5:$A$201,'Crop Chart'!$I$5:$I$201,,FALSE)</f>
        <v/>
      </c>
      <c r="F159" s="961" t="str">
        <f t="array" ref="F159">XLOOKUP($A159,'Crop Chart'!$A$5:$A$201,'Crop Chart'!$P$5:$P$201,,FALSE)</f>
        <v/>
      </c>
      <c r="G159" s="961" t="str">
        <f t="array" ref="G159">XLOOKUP($A159,'Crop Chart'!$A$5:$A$201,'Crop Chart'!$Q$5:$Q$201,,FALSE)</f>
        <v/>
      </c>
      <c r="H159" s="962" t="str">
        <f t="array" ref="H159">'Crop Chart'!$H$2*12*B159/D159/F159*XLOOKUP(A159,'Crop Chart'!$A$5:$A$203,'Crop Chart'!$T$5:$T$203,,0)</f>
        <v>#DIV/0!</v>
      </c>
      <c r="I159" s="961" t="str">
        <f t="array" ref="I159">XLOOKUP($A159,'Crop Chart'!$A$5:$A$201,'Crop Chart'!$Y$5:$Y$201,,FALSE)</f>
        <v/>
      </c>
      <c r="J159" s="961" t="str">
        <f t="array" ref="J159">XLOOKUP($A159,'Crop Chart'!$A$5:$A$201,'Crop Chart'!$X$5:$X$201,,FALSE)</f>
        <v/>
      </c>
      <c r="K159" s="961" t="str">
        <f t="array" ref="K159">XLOOKUP($A159,'Crop Chart'!$A$5:$A$201,'Crop Chart'!$R$5:$R$201,,FALSE)</f>
        <v/>
      </c>
      <c r="L159" s="961" t="str">
        <f t="array" ref="L159">XLOOKUP($A159,'Crop Chart'!$A$5:$A$201,'Crop Chart'!$S$5:$S$201,,FALSE)</f>
        <v/>
      </c>
      <c r="M159" s="963" t="str">
        <f t="shared" si="1"/>
        <v>#DIV/0!</v>
      </c>
      <c r="N159" s="964" t="str">
        <f t="array" ref="N159">XLOOKUP($A159,'Crop Chart'!$A$5:$A$201,'Crop Chart'!$U$5:$U$201,,FALSE)</f>
        <v/>
      </c>
      <c r="O159" s="964" t="str">
        <f t="array" ref="O159">XLOOKUP($A159,'Crop Chart'!$A$5:$A$201,'Crop Chart'!$V$5:$V$201,,FALSE)</f>
        <v/>
      </c>
      <c r="P159" s="961" t="str">
        <f t="array" ref="P159">XLOOKUP($A159,'Crop Chart'!$A$5:$A$201,'Crop Chart'!$W$5:$W$201,,FALSE)</f>
        <v/>
      </c>
      <c r="Q159" s="961" t="str">
        <f t="array" ref="Q159">XLOOKUP($A159,'Crop Chart'!$A$5:$A$201,'Crop Chart'!$AB$5:$AB$201,,FALSE)</f>
        <v/>
      </c>
    </row>
    <row r="160" ht="15.75" customHeight="1">
      <c r="A160" s="954"/>
      <c r="B160" s="961" t="str">
        <f t="array" ref="B160">XLOOKUP($A160,'Crop Chart'!$A$5:$A$201,'Crop Chart'!$C$5:$C$201,,FALSE)</f>
        <v/>
      </c>
      <c r="C160" s="961" t="str">
        <f t="array" ref="C160">XLOOKUP($A160,'Crop Chart'!$A$5:$A$201,'Crop Chart'!$D$5:$D$201,,FALSE)</f>
        <v/>
      </c>
      <c r="D160" s="961" t="str">
        <f t="array" ref="D160">XLOOKUP($A160,'Crop Chart'!$A$5:$A$201,'Crop Chart'!$E$5:$E$201,,FALSE)</f>
        <v/>
      </c>
      <c r="E160" s="961" t="str">
        <f t="array" ref="E160">XLOOKUP($A160,'Crop Chart'!$A$5:$A$201,'Crop Chart'!$I$5:$I$201,,FALSE)</f>
        <v/>
      </c>
      <c r="F160" s="961" t="str">
        <f t="array" ref="F160">XLOOKUP($A160,'Crop Chart'!$A$5:$A$201,'Crop Chart'!$P$5:$P$201,,FALSE)</f>
        <v/>
      </c>
      <c r="G160" s="961" t="str">
        <f t="array" ref="G160">XLOOKUP($A160,'Crop Chart'!$A$5:$A$201,'Crop Chart'!$Q$5:$Q$201,,FALSE)</f>
        <v/>
      </c>
      <c r="H160" s="962" t="str">
        <f t="array" ref="H160">'Crop Chart'!$H$2*12*B160/D160/F160*XLOOKUP(A160,'Crop Chart'!$A$5:$A$203,'Crop Chart'!$T$5:$T$203,,0)</f>
        <v>#DIV/0!</v>
      </c>
      <c r="I160" s="961" t="str">
        <f t="array" ref="I160">XLOOKUP($A160,'Crop Chart'!$A$5:$A$201,'Crop Chart'!$Y$5:$Y$201,,FALSE)</f>
        <v/>
      </c>
      <c r="J160" s="961" t="str">
        <f t="array" ref="J160">XLOOKUP($A160,'Crop Chart'!$A$5:$A$201,'Crop Chart'!$X$5:$X$201,,FALSE)</f>
        <v/>
      </c>
      <c r="K160" s="961" t="str">
        <f t="array" ref="K160">XLOOKUP($A160,'Crop Chart'!$A$5:$A$201,'Crop Chart'!$R$5:$R$201,,FALSE)</f>
        <v/>
      </c>
      <c r="L160" s="961" t="str">
        <f t="array" ref="L160">XLOOKUP($A160,'Crop Chart'!$A$5:$A$201,'Crop Chart'!$S$5:$S$201,,FALSE)</f>
        <v/>
      </c>
      <c r="M160" s="963" t="str">
        <f t="shared" si="1"/>
        <v>#DIV/0!</v>
      </c>
      <c r="N160" s="964" t="str">
        <f t="array" ref="N160">XLOOKUP($A160,'Crop Chart'!$A$5:$A$201,'Crop Chart'!$U$5:$U$201,,FALSE)</f>
        <v/>
      </c>
      <c r="O160" s="964" t="str">
        <f t="array" ref="O160">XLOOKUP($A160,'Crop Chart'!$A$5:$A$201,'Crop Chart'!$V$5:$V$201,,FALSE)</f>
        <v/>
      </c>
      <c r="P160" s="961" t="str">
        <f t="array" ref="P160">XLOOKUP($A160,'Crop Chart'!$A$5:$A$201,'Crop Chart'!$W$5:$W$201,,FALSE)</f>
        <v/>
      </c>
      <c r="Q160" s="961" t="str">
        <f t="array" ref="Q160">XLOOKUP($A160,'Crop Chart'!$A$5:$A$201,'Crop Chart'!$AB$5:$AB$201,,FALSE)</f>
        <v/>
      </c>
    </row>
    <row r="161" ht="15.75" customHeight="1">
      <c r="A161" s="954"/>
      <c r="B161" s="961" t="str">
        <f t="array" ref="B161">XLOOKUP($A161,'Crop Chart'!$A$5:$A$201,'Crop Chart'!$C$5:$C$201,,FALSE)</f>
        <v/>
      </c>
      <c r="C161" s="961" t="str">
        <f t="array" ref="C161">XLOOKUP($A161,'Crop Chart'!$A$5:$A$201,'Crop Chart'!$D$5:$D$201,,FALSE)</f>
        <v/>
      </c>
      <c r="D161" s="961" t="str">
        <f t="array" ref="D161">XLOOKUP($A161,'Crop Chart'!$A$5:$A$201,'Crop Chart'!$E$5:$E$201,,FALSE)</f>
        <v/>
      </c>
      <c r="E161" s="961" t="str">
        <f t="array" ref="E161">XLOOKUP($A161,'Crop Chart'!$A$5:$A$201,'Crop Chart'!$I$5:$I$201,,FALSE)</f>
        <v/>
      </c>
      <c r="F161" s="961" t="str">
        <f t="array" ref="F161">XLOOKUP($A161,'Crop Chart'!$A$5:$A$201,'Crop Chart'!$P$5:$P$201,,FALSE)</f>
        <v/>
      </c>
      <c r="G161" s="961" t="str">
        <f t="array" ref="G161">XLOOKUP($A161,'Crop Chart'!$A$5:$A$201,'Crop Chart'!$Q$5:$Q$201,,FALSE)</f>
        <v/>
      </c>
      <c r="H161" s="962" t="str">
        <f t="array" ref="H161">'Crop Chart'!$H$2*12*B161/D161/F161*XLOOKUP(A161,'Crop Chart'!$A$5:$A$203,'Crop Chart'!$T$5:$T$203,,0)</f>
        <v>#DIV/0!</v>
      </c>
      <c r="I161" s="961" t="str">
        <f t="array" ref="I161">XLOOKUP($A161,'Crop Chart'!$A$5:$A$201,'Crop Chart'!$Y$5:$Y$201,,FALSE)</f>
        <v/>
      </c>
      <c r="J161" s="961" t="str">
        <f t="array" ref="J161">XLOOKUP($A161,'Crop Chart'!$A$5:$A$201,'Crop Chart'!$X$5:$X$201,,FALSE)</f>
        <v/>
      </c>
      <c r="K161" s="961" t="str">
        <f t="array" ref="K161">XLOOKUP($A161,'Crop Chart'!$A$5:$A$201,'Crop Chart'!$R$5:$R$201,,FALSE)</f>
        <v/>
      </c>
      <c r="L161" s="961" t="str">
        <f t="array" ref="L161">XLOOKUP($A161,'Crop Chart'!$A$5:$A$201,'Crop Chart'!$S$5:$S$201,,FALSE)</f>
        <v/>
      </c>
      <c r="M161" s="963" t="str">
        <f t="shared" si="1"/>
        <v>#DIV/0!</v>
      </c>
      <c r="N161" s="964" t="str">
        <f t="array" ref="N161">XLOOKUP($A161,'Crop Chart'!$A$5:$A$201,'Crop Chart'!$U$5:$U$201,,FALSE)</f>
        <v/>
      </c>
      <c r="O161" s="964" t="str">
        <f t="array" ref="O161">XLOOKUP($A161,'Crop Chart'!$A$5:$A$201,'Crop Chart'!$V$5:$V$201,,FALSE)</f>
        <v/>
      </c>
      <c r="P161" s="961" t="str">
        <f t="array" ref="P161">XLOOKUP($A161,'Crop Chart'!$A$5:$A$201,'Crop Chart'!$W$5:$W$201,,FALSE)</f>
        <v/>
      </c>
      <c r="Q161" s="961" t="str">
        <f t="array" ref="Q161">XLOOKUP($A161,'Crop Chart'!$A$5:$A$201,'Crop Chart'!$AB$5:$AB$201,,FALSE)</f>
        <v/>
      </c>
    </row>
    <row r="162" ht="15.75" customHeight="1">
      <c r="A162" s="954"/>
      <c r="B162" s="961" t="str">
        <f t="array" ref="B162">XLOOKUP($A162,'Crop Chart'!$A$5:$A$201,'Crop Chart'!$C$5:$C$201,,FALSE)</f>
        <v/>
      </c>
      <c r="C162" s="961" t="str">
        <f t="array" ref="C162">XLOOKUP($A162,'Crop Chart'!$A$5:$A$201,'Crop Chart'!$D$5:$D$201,,FALSE)</f>
        <v/>
      </c>
      <c r="D162" s="961" t="str">
        <f t="array" ref="D162">XLOOKUP($A162,'Crop Chart'!$A$5:$A$201,'Crop Chart'!$E$5:$E$201,,FALSE)</f>
        <v/>
      </c>
      <c r="E162" s="961" t="str">
        <f t="array" ref="E162">XLOOKUP($A162,'Crop Chart'!$A$5:$A$201,'Crop Chart'!$I$5:$I$201,,FALSE)</f>
        <v/>
      </c>
      <c r="F162" s="961" t="str">
        <f t="array" ref="F162">XLOOKUP($A162,'Crop Chart'!$A$5:$A$201,'Crop Chart'!$P$5:$P$201,,FALSE)</f>
        <v/>
      </c>
      <c r="G162" s="961" t="str">
        <f t="array" ref="G162">XLOOKUP($A162,'Crop Chart'!$A$5:$A$201,'Crop Chart'!$Q$5:$Q$201,,FALSE)</f>
        <v/>
      </c>
      <c r="H162" s="962" t="str">
        <f t="array" ref="H162">'Crop Chart'!$H$2*12*B162/D162/F162*XLOOKUP(A162,'Crop Chart'!$A$5:$A$203,'Crop Chart'!$T$5:$T$203,,0)</f>
        <v>#DIV/0!</v>
      </c>
      <c r="I162" s="961" t="str">
        <f t="array" ref="I162">XLOOKUP($A162,'Crop Chart'!$A$5:$A$201,'Crop Chart'!$Y$5:$Y$201,,FALSE)</f>
        <v/>
      </c>
      <c r="J162" s="961" t="str">
        <f t="array" ref="J162">XLOOKUP($A162,'Crop Chart'!$A$5:$A$201,'Crop Chart'!$X$5:$X$201,,FALSE)</f>
        <v/>
      </c>
      <c r="K162" s="961" t="str">
        <f t="array" ref="K162">XLOOKUP($A162,'Crop Chart'!$A$5:$A$201,'Crop Chart'!$R$5:$R$201,,FALSE)</f>
        <v/>
      </c>
      <c r="L162" s="961" t="str">
        <f t="array" ref="L162">XLOOKUP($A162,'Crop Chart'!$A$5:$A$201,'Crop Chart'!$S$5:$S$201,,FALSE)</f>
        <v/>
      </c>
      <c r="M162" s="963" t="str">
        <f t="shared" si="1"/>
        <v>#DIV/0!</v>
      </c>
      <c r="N162" s="964" t="str">
        <f t="array" ref="N162">XLOOKUP($A162,'Crop Chart'!$A$5:$A$201,'Crop Chart'!$U$5:$U$201,,FALSE)</f>
        <v/>
      </c>
      <c r="O162" s="964" t="str">
        <f t="array" ref="O162">XLOOKUP($A162,'Crop Chart'!$A$5:$A$201,'Crop Chart'!$V$5:$V$201,,FALSE)</f>
        <v/>
      </c>
      <c r="P162" s="961" t="str">
        <f t="array" ref="P162">XLOOKUP($A162,'Crop Chart'!$A$5:$A$201,'Crop Chart'!$W$5:$W$201,,FALSE)</f>
        <v/>
      </c>
      <c r="Q162" s="961" t="str">
        <f t="array" ref="Q162">XLOOKUP($A162,'Crop Chart'!$A$5:$A$201,'Crop Chart'!$AB$5:$AB$201,,FALSE)</f>
        <v/>
      </c>
    </row>
    <row r="163" ht="15.75" customHeight="1">
      <c r="A163" s="954"/>
      <c r="B163" s="961" t="str">
        <f t="array" ref="B163">XLOOKUP($A163,'Crop Chart'!$A$5:$A$201,'Crop Chart'!$C$5:$C$201,,FALSE)</f>
        <v/>
      </c>
      <c r="C163" s="961" t="str">
        <f t="array" ref="C163">XLOOKUP($A163,'Crop Chart'!$A$5:$A$201,'Crop Chart'!$D$5:$D$201,,FALSE)</f>
        <v/>
      </c>
      <c r="D163" s="961" t="str">
        <f t="array" ref="D163">XLOOKUP($A163,'Crop Chart'!$A$5:$A$201,'Crop Chart'!$E$5:$E$201,,FALSE)</f>
        <v/>
      </c>
      <c r="E163" s="961" t="str">
        <f t="array" ref="E163">XLOOKUP($A163,'Crop Chart'!$A$5:$A$201,'Crop Chart'!$I$5:$I$201,,FALSE)</f>
        <v/>
      </c>
      <c r="F163" s="961" t="str">
        <f t="array" ref="F163">XLOOKUP($A163,'Crop Chart'!$A$5:$A$201,'Crop Chart'!$P$5:$P$201,,FALSE)</f>
        <v/>
      </c>
      <c r="G163" s="961" t="str">
        <f t="array" ref="G163">XLOOKUP($A163,'Crop Chart'!$A$5:$A$201,'Crop Chart'!$Q$5:$Q$201,,FALSE)</f>
        <v/>
      </c>
      <c r="H163" s="962" t="str">
        <f t="array" ref="H163">'Crop Chart'!$H$2*12*B163/D163/F163*XLOOKUP(A163,'Crop Chart'!$A$5:$A$203,'Crop Chart'!$T$5:$T$203,,0)</f>
        <v>#DIV/0!</v>
      </c>
      <c r="I163" s="961" t="str">
        <f t="array" ref="I163">XLOOKUP($A163,'Crop Chart'!$A$5:$A$201,'Crop Chart'!$Y$5:$Y$201,,FALSE)</f>
        <v/>
      </c>
      <c r="J163" s="961" t="str">
        <f t="array" ref="J163">XLOOKUP($A163,'Crop Chart'!$A$5:$A$201,'Crop Chart'!$X$5:$X$201,,FALSE)</f>
        <v/>
      </c>
      <c r="K163" s="961" t="str">
        <f t="array" ref="K163">XLOOKUP($A163,'Crop Chart'!$A$5:$A$201,'Crop Chart'!$R$5:$R$201,,FALSE)</f>
        <v/>
      </c>
      <c r="L163" s="961" t="str">
        <f t="array" ref="L163">XLOOKUP($A163,'Crop Chart'!$A$5:$A$201,'Crop Chart'!$S$5:$S$201,,FALSE)</f>
        <v/>
      </c>
      <c r="M163" s="963" t="str">
        <f t="shared" si="1"/>
        <v>#DIV/0!</v>
      </c>
      <c r="N163" s="964" t="str">
        <f t="array" ref="N163">XLOOKUP($A163,'Crop Chart'!$A$5:$A$201,'Crop Chart'!$U$5:$U$201,,FALSE)</f>
        <v/>
      </c>
      <c r="O163" s="964" t="str">
        <f t="array" ref="O163">XLOOKUP($A163,'Crop Chart'!$A$5:$A$201,'Crop Chart'!$V$5:$V$201,,FALSE)</f>
        <v/>
      </c>
      <c r="P163" s="961" t="str">
        <f t="array" ref="P163">XLOOKUP($A163,'Crop Chart'!$A$5:$A$201,'Crop Chart'!$W$5:$W$201,,FALSE)</f>
        <v/>
      </c>
      <c r="Q163" s="961" t="str">
        <f t="array" ref="Q163">XLOOKUP($A163,'Crop Chart'!$A$5:$A$201,'Crop Chart'!$AB$5:$AB$201,,FALSE)</f>
        <v/>
      </c>
    </row>
    <row r="164" ht="15.75" customHeight="1">
      <c r="A164" s="954"/>
      <c r="B164" s="961" t="str">
        <f t="array" ref="B164">XLOOKUP($A164,'Crop Chart'!$A$5:$A$201,'Crop Chart'!$C$5:$C$201,,FALSE)</f>
        <v/>
      </c>
      <c r="C164" s="961" t="str">
        <f t="array" ref="C164">XLOOKUP($A164,'Crop Chart'!$A$5:$A$201,'Crop Chart'!$D$5:$D$201,,FALSE)</f>
        <v/>
      </c>
      <c r="D164" s="961" t="str">
        <f t="array" ref="D164">XLOOKUP($A164,'Crop Chart'!$A$5:$A$201,'Crop Chart'!$E$5:$E$201,,FALSE)</f>
        <v/>
      </c>
      <c r="E164" s="961" t="str">
        <f t="array" ref="E164">XLOOKUP($A164,'Crop Chart'!$A$5:$A$201,'Crop Chart'!$I$5:$I$201,,FALSE)</f>
        <v/>
      </c>
      <c r="F164" s="961" t="str">
        <f t="array" ref="F164">XLOOKUP($A164,'Crop Chart'!$A$5:$A$201,'Crop Chart'!$P$5:$P$201,,FALSE)</f>
        <v/>
      </c>
      <c r="G164" s="961" t="str">
        <f t="array" ref="G164">XLOOKUP($A164,'Crop Chart'!$A$5:$A$201,'Crop Chart'!$Q$5:$Q$201,,FALSE)</f>
        <v/>
      </c>
      <c r="H164" s="962" t="str">
        <f t="array" ref="H164">'Crop Chart'!$H$2*12*B164/D164/F164*XLOOKUP(A164,'Crop Chart'!$A$5:$A$203,'Crop Chart'!$T$5:$T$203,,0)</f>
        <v>#DIV/0!</v>
      </c>
      <c r="I164" s="961" t="str">
        <f t="array" ref="I164">XLOOKUP($A164,'Crop Chart'!$A$5:$A$201,'Crop Chart'!$Y$5:$Y$201,,FALSE)</f>
        <v/>
      </c>
      <c r="J164" s="961" t="str">
        <f t="array" ref="J164">XLOOKUP($A164,'Crop Chart'!$A$5:$A$201,'Crop Chart'!$X$5:$X$201,,FALSE)</f>
        <v/>
      </c>
      <c r="K164" s="961" t="str">
        <f t="array" ref="K164">XLOOKUP($A164,'Crop Chart'!$A$5:$A$201,'Crop Chart'!$R$5:$R$201,,FALSE)</f>
        <v/>
      </c>
      <c r="L164" s="961" t="str">
        <f t="array" ref="L164">XLOOKUP($A164,'Crop Chart'!$A$5:$A$201,'Crop Chart'!$S$5:$S$201,,FALSE)</f>
        <v/>
      </c>
      <c r="M164" s="963" t="str">
        <f t="shared" si="1"/>
        <v>#DIV/0!</v>
      </c>
      <c r="N164" s="964" t="str">
        <f t="array" ref="N164">XLOOKUP($A164,'Crop Chart'!$A$5:$A$201,'Crop Chart'!$U$5:$U$201,,FALSE)</f>
        <v/>
      </c>
      <c r="O164" s="964" t="str">
        <f t="array" ref="O164">XLOOKUP($A164,'Crop Chart'!$A$5:$A$201,'Crop Chart'!$V$5:$V$201,,FALSE)</f>
        <v/>
      </c>
      <c r="P164" s="961" t="str">
        <f t="array" ref="P164">XLOOKUP($A164,'Crop Chart'!$A$5:$A$201,'Crop Chart'!$W$5:$W$201,,FALSE)</f>
        <v/>
      </c>
      <c r="Q164" s="961" t="str">
        <f t="array" ref="Q164">XLOOKUP($A164,'Crop Chart'!$A$5:$A$201,'Crop Chart'!$AB$5:$AB$201,,FALSE)</f>
        <v/>
      </c>
    </row>
    <row r="165" ht="15.75" customHeight="1">
      <c r="A165" s="954"/>
      <c r="B165" s="961" t="str">
        <f t="array" ref="B165">XLOOKUP($A165,'Crop Chart'!$A$5:$A$201,'Crop Chart'!$C$5:$C$201,,FALSE)</f>
        <v/>
      </c>
      <c r="C165" s="961" t="str">
        <f t="array" ref="C165">XLOOKUP($A165,'Crop Chart'!$A$5:$A$201,'Crop Chart'!$D$5:$D$201,,FALSE)</f>
        <v/>
      </c>
      <c r="D165" s="961" t="str">
        <f t="array" ref="D165">XLOOKUP($A165,'Crop Chart'!$A$5:$A$201,'Crop Chart'!$E$5:$E$201,,FALSE)</f>
        <v/>
      </c>
      <c r="E165" s="961" t="str">
        <f t="array" ref="E165">XLOOKUP($A165,'Crop Chart'!$A$5:$A$201,'Crop Chart'!$I$5:$I$201,,FALSE)</f>
        <v/>
      </c>
      <c r="F165" s="961" t="str">
        <f t="array" ref="F165">XLOOKUP($A165,'Crop Chart'!$A$5:$A$201,'Crop Chart'!$P$5:$P$201,,FALSE)</f>
        <v/>
      </c>
      <c r="G165" s="961" t="str">
        <f t="array" ref="G165">XLOOKUP($A165,'Crop Chart'!$A$5:$A$201,'Crop Chart'!$Q$5:$Q$201,,FALSE)</f>
        <v/>
      </c>
      <c r="H165" s="962" t="str">
        <f t="array" ref="H165">'Crop Chart'!$H$2*12*B165/D165/F165*XLOOKUP(A165,'Crop Chart'!$A$5:$A$203,'Crop Chart'!$T$5:$T$203,,0)</f>
        <v>#DIV/0!</v>
      </c>
      <c r="I165" s="961" t="str">
        <f t="array" ref="I165">XLOOKUP($A165,'Crop Chart'!$A$5:$A$201,'Crop Chart'!$Y$5:$Y$201,,FALSE)</f>
        <v/>
      </c>
      <c r="J165" s="961" t="str">
        <f t="array" ref="J165">XLOOKUP($A165,'Crop Chart'!$A$5:$A$201,'Crop Chart'!$X$5:$X$201,,FALSE)</f>
        <v/>
      </c>
      <c r="K165" s="961" t="str">
        <f t="array" ref="K165">XLOOKUP($A165,'Crop Chart'!$A$5:$A$201,'Crop Chart'!$R$5:$R$201,,FALSE)</f>
        <v/>
      </c>
      <c r="L165" s="961" t="str">
        <f t="array" ref="L165">XLOOKUP($A165,'Crop Chart'!$A$5:$A$201,'Crop Chart'!$S$5:$S$201,,FALSE)</f>
        <v/>
      </c>
      <c r="M165" s="963" t="str">
        <f t="shared" si="1"/>
        <v>#DIV/0!</v>
      </c>
      <c r="N165" s="964" t="str">
        <f t="array" ref="N165">XLOOKUP($A165,'Crop Chart'!$A$5:$A$201,'Crop Chart'!$U$5:$U$201,,FALSE)</f>
        <v/>
      </c>
      <c r="O165" s="964" t="str">
        <f t="array" ref="O165">XLOOKUP($A165,'Crop Chart'!$A$5:$A$201,'Crop Chart'!$V$5:$V$201,,FALSE)</f>
        <v/>
      </c>
      <c r="P165" s="961" t="str">
        <f t="array" ref="P165">XLOOKUP($A165,'Crop Chart'!$A$5:$A$201,'Crop Chart'!$W$5:$W$201,,FALSE)</f>
        <v/>
      </c>
      <c r="Q165" s="961" t="str">
        <f t="array" ref="Q165">XLOOKUP($A165,'Crop Chart'!$A$5:$A$201,'Crop Chart'!$AB$5:$AB$201,,FALSE)</f>
        <v/>
      </c>
    </row>
    <row r="166" ht="15.75" customHeight="1">
      <c r="A166" s="954"/>
      <c r="B166" s="961" t="str">
        <f t="array" ref="B166">XLOOKUP($A166,'Crop Chart'!$A$5:$A$201,'Crop Chart'!$C$5:$C$201,,FALSE)</f>
        <v/>
      </c>
      <c r="C166" s="961" t="str">
        <f t="array" ref="C166">XLOOKUP($A166,'Crop Chart'!$A$5:$A$201,'Crop Chart'!$D$5:$D$201,,FALSE)</f>
        <v/>
      </c>
      <c r="D166" s="961" t="str">
        <f t="array" ref="D166">XLOOKUP($A166,'Crop Chart'!$A$5:$A$201,'Crop Chart'!$E$5:$E$201,,FALSE)</f>
        <v/>
      </c>
      <c r="E166" s="961" t="str">
        <f t="array" ref="E166">XLOOKUP($A166,'Crop Chart'!$A$5:$A$201,'Crop Chart'!$I$5:$I$201,,FALSE)</f>
        <v/>
      </c>
      <c r="F166" s="961" t="str">
        <f t="array" ref="F166">XLOOKUP($A166,'Crop Chart'!$A$5:$A$201,'Crop Chart'!$P$5:$P$201,,FALSE)</f>
        <v/>
      </c>
      <c r="G166" s="961" t="str">
        <f t="array" ref="G166">XLOOKUP($A166,'Crop Chart'!$A$5:$A$201,'Crop Chart'!$Q$5:$Q$201,,FALSE)</f>
        <v/>
      </c>
      <c r="H166" s="962" t="str">
        <f t="array" ref="H166">'Crop Chart'!$H$2*12*B166/D166/F166*XLOOKUP(A166,'Crop Chart'!$A$5:$A$203,'Crop Chart'!$T$5:$T$203,,0)</f>
        <v>#DIV/0!</v>
      </c>
      <c r="I166" s="961" t="str">
        <f t="array" ref="I166">XLOOKUP($A166,'Crop Chart'!$A$5:$A$201,'Crop Chart'!$Y$5:$Y$201,,FALSE)</f>
        <v/>
      </c>
      <c r="J166" s="961" t="str">
        <f t="array" ref="J166">XLOOKUP($A166,'Crop Chart'!$A$5:$A$201,'Crop Chart'!$X$5:$X$201,,FALSE)</f>
        <v/>
      </c>
      <c r="K166" s="961" t="str">
        <f t="array" ref="K166">XLOOKUP($A166,'Crop Chart'!$A$5:$A$201,'Crop Chart'!$R$5:$R$201,,FALSE)</f>
        <v/>
      </c>
      <c r="L166" s="961" t="str">
        <f t="array" ref="L166">XLOOKUP($A166,'Crop Chart'!$A$5:$A$201,'Crop Chart'!$S$5:$S$201,,FALSE)</f>
        <v/>
      </c>
      <c r="M166" s="963" t="str">
        <f t="shared" si="1"/>
        <v>#DIV/0!</v>
      </c>
      <c r="N166" s="964" t="str">
        <f t="array" ref="N166">XLOOKUP($A166,'Crop Chart'!$A$5:$A$201,'Crop Chart'!$U$5:$U$201,,FALSE)</f>
        <v/>
      </c>
      <c r="O166" s="964" t="str">
        <f t="array" ref="O166">XLOOKUP($A166,'Crop Chart'!$A$5:$A$201,'Crop Chart'!$V$5:$V$201,,FALSE)</f>
        <v/>
      </c>
      <c r="P166" s="961" t="str">
        <f t="array" ref="P166">XLOOKUP($A166,'Crop Chart'!$A$5:$A$201,'Crop Chart'!$W$5:$W$201,,FALSE)</f>
        <v/>
      </c>
      <c r="Q166" s="961" t="str">
        <f t="array" ref="Q166">XLOOKUP($A166,'Crop Chart'!$A$5:$A$201,'Crop Chart'!$AB$5:$AB$201,,FALSE)</f>
        <v/>
      </c>
    </row>
    <row r="167" ht="15.75" customHeight="1">
      <c r="A167" s="954"/>
      <c r="B167" s="961" t="str">
        <f t="array" ref="B167">XLOOKUP($A167,'Crop Chart'!$A$5:$A$201,'Crop Chart'!$C$5:$C$201,,FALSE)</f>
        <v/>
      </c>
      <c r="C167" s="961" t="str">
        <f t="array" ref="C167">XLOOKUP($A167,'Crop Chart'!$A$5:$A$201,'Crop Chart'!$D$5:$D$201,,FALSE)</f>
        <v/>
      </c>
      <c r="D167" s="961" t="str">
        <f t="array" ref="D167">XLOOKUP($A167,'Crop Chart'!$A$5:$A$201,'Crop Chart'!$E$5:$E$201,,FALSE)</f>
        <v/>
      </c>
      <c r="E167" s="961" t="str">
        <f t="array" ref="E167">XLOOKUP($A167,'Crop Chart'!$A$5:$A$201,'Crop Chart'!$I$5:$I$201,,FALSE)</f>
        <v/>
      </c>
      <c r="F167" s="961" t="str">
        <f t="array" ref="F167">XLOOKUP($A167,'Crop Chart'!$A$5:$A$201,'Crop Chart'!$P$5:$P$201,,FALSE)</f>
        <v/>
      </c>
      <c r="G167" s="961" t="str">
        <f t="array" ref="G167">XLOOKUP($A167,'Crop Chart'!$A$5:$A$201,'Crop Chart'!$Q$5:$Q$201,,FALSE)</f>
        <v/>
      </c>
      <c r="H167" s="962" t="str">
        <f t="array" ref="H167">'Crop Chart'!$H$2*12*B167/D167/F167*XLOOKUP(A167,'Crop Chart'!$A$5:$A$203,'Crop Chart'!$T$5:$T$203,,0)</f>
        <v>#DIV/0!</v>
      </c>
      <c r="I167" s="961" t="str">
        <f t="array" ref="I167">XLOOKUP($A167,'Crop Chart'!$A$5:$A$201,'Crop Chart'!$Y$5:$Y$201,,FALSE)</f>
        <v/>
      </c>
      <c r="J167" s="961" t="str">
        <f t="array" ref="J167">XLOOKUP($A167,'Crop Chart'!$A$5:$A$201,'Crop Chart'!$X$5:$X$201,,FALSE)</f>
        <v/>
      </c>
      <c r="K167" s="961" t="str">
        <f t="array" ref="K167">XLOOKUP($A167,'Crop Chart'!$A$5:$A$201,'Crop Chart'!$R$5:$R$201,,FALSE)</f>
        <v/>
      </c>
      <c r="L167" s="961" t="str">
        <f t="array" ref="L167">XLOOKUP($A167,'Crop Chart'!$A$5:$A$201,'Crop Chart'!$S$5:$S$201,,FALSE)</f>
        <v/>
      </c>
      <c r="M167" s="963" t="str">
        <f t="shared" si="1"/>
        <v>#DIV/0!</v>
      </c>
      <c r="N167" s="964" t="str">
        <f t="array" ref="N167">XLOOKUP($A167,'Crop Chart'!$A$5:$A$201,'Crop Chart'!$U$5:$U$201,,FALSE)</f>
        <v/>
      </c>
      <c r="O167" s="964" t="str">
        <f t="array" ref="O167">XLOOKUP($A167,'Crop Chart'!$A$5:$A$201,'Crop Chart'!$V$5:$V$201,,FALSE)</f>
        <v/>
      </c>
      <c r="P167" s="961" t="str">
        <f t="array" ref="P167">XLOOKUP($A167,'Crop Chart'!$A$5:$A$201,'Crop Chart'!$W$5:$W$201,,FALSE)</f>
        <v/>
      </c>
      <c r="Q167" s="961" t="str">
        <f t="array" ref="Q167">XLOOKUP($A167,'Crop Chart'!$A$5:$A$201,'Crop Chart'!$AB$5:$AB$201,,FALSE)</f>
        <v/>
      </c>
    </row>
    <row r="168" ht="15.75" customHeight="1">
      <c r="A168" s="954"/>
      <c r="B168" s="961" t="str">
        <f t="array" ref="B168">XLOOKUP($A168,'Crop Chart'!$A$5:$A$201,'Crop Chart'!$C$5:$C$201,,FALSE)</f>
        <v/>
      </c>
      <c r="C168" s="961" t="str">
        <f t="array" ref="C168">XLOOKUP($A168,'Crop Chart'!$A$5:$A$201,'Crop Chart'!$D$5:$D$201,,FALSE)</f>
        <v/>
      </c>
      <c r="D168" s="961" t="str">
        <f t="array" ref="D168">XLOOKUP($A168,'Crop Chart'!$A$5:$A$201,'Crop Chart'!$E$5:$E$201,,FALSE)</f>
        <v/>
      </c>
      <c r="E168" s="961" t="str">
        <f t="array" ref="E168">XLOOKUP($A168,'Crop Chart'!$A$5:$A$201,'Crop Chart'!$I$5:$I$201,,FALSE)</f>
        <v/>
      </c>
      <c r="F168" s="961" t="str">
        <f t="array" ref="F168">XLOOKUP($A168,'Crop Chart'!$A$5:$A$201,'Crop Chart'!$P$5:$P$201,,FALSE)</f>
        <v/>
      </c>
      <c r="G168" s="961" t="str">
        <f t="array" ref="G168">XLOOKUP($A168,'Crop Chart'!$A$5:$A$201,'Crop Chart'!$Q$5:$Q$201,,FALSE)</f>
        <v/>
      </c>
      <c r="H168" s="962" t="str">
        <f t="array" ref="H168">'Crop Chart'!$H$2*12*B168/D168/F168*XLOOKUP(A168,'Crop Chart'!$A$5:$A$203,'Crop Chart'!$T$5:$T$203,,0)</f>
        <v>#DIV/0!</v>
      </c>
      <c r="I168" s="961" t="str">
        <f t="array" ref="I168">XLOOKUP($A168,'Crop Chart'!$A$5:$A$201,'Crop Chart'!$Y$5:$Y$201,,FALSE)</f>
        <v/>
      </c>
      <c r="J168" s="961" t="str">
        <f t="array" ref="J168">XLOOKUP($A168,'Crop Chart'!$A$5:$A$201,'Crop Chart'!$X$5:$X$201,,FALSE)</f>
        <v/>
      </c>
      <c r="K168" s="961" t="str">
        <f t="array" ref="K168">XLOOKUP($A168,'Crop Chart'!$A$5:$A$201,'Crop Chart'!$R$5:$R$201,,FALSE)</f>
        <v/>
      </c>
      <c r="L168" s="961" t="str">
        <f t="array" ref="L168">XLOOKUP($A168,'Crop Chart'!$A$5:$A$201,'Crop Chart'!$S$5:$S$201,,FALSE)</f>
        <v/>
      </c>
      <c r="M168" s="963" t="str">
        <f t="shared" si="1"/>
        <v>#DIV/0!</v>
      </c>
      <c r="N168" s="964" t="str">
        <f t="array" ref="N168">XLOOKUP($A168,'Crop Chart'!$A$5:$A$201,'Crop Chart'!$U$5:$U$201,,FALSE)</f>
        <v/>
      </c>
      <c r="O168" s="964" t="str">
        <f t="array" ref="O168">XLOOKUP($A168,'Crop Chart'!$A$5:$A$201,'Crop Chart'!$V$5:$V$201,,FALSE)</f>
        <v/>
      </c>
      <c r="P168" s="961" t="str">
        <f t="array" ref="P168">XLOOKUP($A168,'Crop Chart'!$A$5:$A$201,'Crop Chart'!$W$5:$W$201,,FALSE)</f>
        <v/>
      </c>
      <c r="Q168" s="961" t="str">
        <f t="array" ref="Q168">XLOOKUP($A168,'Crop Chart'!$A$5:$A$201,'Crop Chart'!$AB$5:$AB$201,,FALSE)</f>
        <v/>
      </c>
    </row>
    <row r="169" ht="15.75" customHeight="1">
      <c r="A169" s="954"/>
      <c r="B169" s="961" t="str">
        <f t="array" ref="B169">XLOOKUP($A169,'Crop Chart'!$A$5:$A$201,'Crop Chart'!$C$5:$C$201,,FALSE)</f>
        <v/>
      </c>
      <c r="C169" s="961" t="str">
        <f t="array" ref="C169">XLOOKUP($A169,'Crop Chart'!$A$5:$A$201,'Crop Chart'!$D$5:$D$201,,FALSE)</f>
        <v/>
      </c>
      <c r="D169" s="961" t="str">
        <f t="array" ref="D169">XLOOKUP($A169,'Crop Chart'!$A$5:$A$201,'Crop Chart'!$E$5:$E$201,,FALSE)</f>
        <v/>
      </c>
      <c r="E169" s="961" t="str">
        <f t="array" ref="E169">XLOOKUP($A169,'Crop Chart'!$A$5:$A$201,'Crop Chart'!$I$5:$I$201,,FALSE)</f>
        <v/>
      </c>
      <c r="F169" s="961" t="str">
        <f t="array" ref="F169">XLOOKUP($A169,'Crop Chart'!$A$5:$A$201,'Crop Chart'!$P$5:$P$201,,FALSE)</f>
        <v/>
      </c>
      <c r="G169" s="961" t="str">
        <f t="array" ref="G169">XLOOKUP($A169,'Crop Chart'!$A$5:$A$201,'Crop Chart'!$Q$5:$Q$201,,FALSE)</f>
        <v/>
      </c>
      <c r="H169" s="962" t="str">
        <f t="array" ref="H169">'Crop Chart'!$H$2*12*B169/D169/F169*XLOOKUP(A169,'Crop Chart'!$A$5:$A$203,'Crop Chart'!$T$5:$T$203,,0)</f>
        <v>#DIV/0!</v>
      </c>
      <c r="I169" s="961" t="str">
        <f t="array" ref="I169">XLOOKUP($A169,'Crop Chart'!$A$5:$A$201,'Crop Chart'!$Y$5:$Y$201,,FALSE)</f>
        <v/>
      </c>
      <c r="J169" s="961" t="str">
        <f t="array" ref="J169">XLOOKUP($A169,'Crop Chart'!$A$5:$A$201,'Crop Chart'!$X$5:$X$201,,FALSE)</f>
        <v/>
      </c>
      <c r="K169" s="961" t="str">
        <f t="array" ref="K169">XLOOKUP($A169,'Crop Chart'!$A$5:$A$201,'Crop Chart'!$R$5:$R$201,,FALSE)</f>
        <v/>
      </c>
      <c r="L169" s="961" t="str">
        <f t="array" ref="L169">XLOOKUP($A169,'Crop Chart'!$A$5:$A$201,'Crop Chart'!$S$5:$S$201,,FALSE)</f>
        <v/>
      </c>
      <c r="M169" s="963" t="str">
        <f t="shared" si="1"/>
        <v>#DIV/0!</v>
      </c>
      <c r="N169" s="964" t="str">
        <f t="array" ref="N169">XLOOKUP($A169,'Crop Chart'!$A$5:$A$201,'Crop Chart'!$U$5:$U$201,,FALSE)</f>
        <v/>
      </c>
      <c r="O169" s="964" t="str">
        <f t="array" ref="O169">XLOOKUP($A169,'Crop Chart'!$A$5:$A$201,'Crop Chart'!$V$5:$V$201,,FALSE)</f>
        <v/>
      </c>
      <c r="P169" s="961" t="str">
        <f t="array" ref="P169">XLOOKUP($A169,'Crop Chart'!$A$5:$A$201,'Crop Chart'!$W$5:$W$201,,FALSE)</f>
        <v/>
      </c>
      <c r="Q169" s="961" t="str">
        <f t="array" ref="Q169">XLOOKUP($A169,'Crop Chart'!$A$5:$A$201,'Crop Chart'!$AB$5:$AB$201,,FALSE)</f>
        <v/>
      </c>
    </row>
    <row r="170" ht="15.75" customHeight="1">
      <c r="A170" s="954"/>
      <c r="B170" s="961" t="str">
        <f t="array" ref="B170">XLOOKUP($A170,'Crop Chart'!$A$5:$A$201,'Crop Chart'!$C$5:$C$201,,FALSE)</f>
        <v/>
      </c>
      <c r="C170" s="961" t="str">
        <f t="array" ref="C170">XLOOKUP($A170,'Crop Chart'!$A$5:$A$201,'Crop Chart'!$D$5:$D$201,,FALSE)</f>
        <v/>
      </c>
      <c r="D170" s="961" t="str">
        <f t="array" ref="D170">XLOOKUP($A170,'Crop Chart'!$A$5:$A$201,'Crop Chart'!$E$5:$E$201,,FALSE)</f>
        <v/>
      </c>
      <c r="E170" s="961" t="str">
        <f t="array" ref="E170">XLOOKUP($A170,'Crop Chart'!$A$5:$A$201,'Crop Chart'!$I$5:$I$201,,FALSE)</f>
        <v/>
      </c>
      <c r="F170" s="961" t="str">
        <f t="array" ref="F170">XLOOKUP($A170,'Crop Chart'!$A$5:$A$201,'Crop Chart'!$P$5:$P$201,,FALSE)</f>
        <v/>
      </c>
      <c r="G170" s="961" t="str">
        <f t="array" ref="G170">XLOOKUP($A170,'Crop Chart'!$A$5:$A$201,'Crop Chart'!$Q$5:$Q$201,,FALSE)</f>
        <v/>
      </c>
      <c r="H170" s="962" t="str">
        <f t="array" ref="H170">'Crop Chart'!$H$2*12*B170/D170/F170*XLOOKUP(A170,'Crop Chart'!$A$5:$A$203,'Crop Chart'!$T$5:$T$203,,0)</f>
        <v>#DIV/0!</v>
      </c>
      <c r="I170" s="961" t="str">
        <f t="array" ref="I170">XLOOKUP($A170,'Crop Chart'!$A$5:$A$201,'Crop Chart'!$Y$5:$Y$201,,FALSE)</f>
        <v/>
      </c>
      <c r="J170" s="961" t="str">
        <f t="array" ref="J170">XLOOKUP($A170,'Crop Chart'!$A$5:$A$201,'Crop Chart'!$X$5:$X$201,,FALSE)</f>
        <v/>
      </c>
      <c r="K170" s="961" t="str">
        <f t="array" ref="K170">XLOOKUP($A170,'Crop Chart'!$A$5:$A$201,'Crop Chart'!$R$5:$R$201,,FALSE)</f>
        <v/>
      </c>
      <c r="L170" s="961" t="str">
        <f t="array" ref="L170">XLOOKUP($A170,'Crop Chart'!$A$5:$A$201,'Crop Chart'!$S$5:$S$201,,FALSE)</f>
        <v/>
      </c>
      <c r="M170" s="963" t="str">
        <f t="shared" si="1"/>
        <v>#DIV/0!</v>
      </c>
      <c r="N170" s="964" t="str">
        <f t="array" ref="N170">XLOOKUP($A170,'Crop Chart'!$A$5:$A$201,'Crop Chart'!$U$5:$U$201,,FALSE)</f>
        <v/>
      </c>
      <c r="O170" s="964" t="str">
        <f t="array" ref="O170">XLOOKUP($A170,'Crop Chart'!$A$5:$A$201,'Crop Chart'!$V$5:$V$201,,FALSE)</f>
        <v/>
      </c>
      <c r="P170" s="961" t="str">
        <f t="array" ref="P170">XLOOKUP($A170,'Crop Chart'!$A$5:$A$201,'Crop Chart'!$W$5:$W$201,,FALSE)</f>
        <v/>
      </c>
      <c r="Q170" s="961" t="str">
        <f t="array" ref="Q170">XLOOKUP($A170,'Crop Chart'!$A$5:$A$201,'Crop Chart'!$AB$5:$AB$201,,FALSE)</f>
        <v/>
      </c>
    </row>
    <row r="171" ht="15.75" customHeight="1">
      <c r="A171" s="954"/>
      <c r="B171" s="961" t="str">
        <f t="array" ref="B171">XLOOKUP($A171,'Crop Chart'!$A$5:$A$201,'Crop Chart'!$C$5:$C$201,,FALSE)</f>
        <v/>
      </c>
      <c r="C171" s="961" t="str">
        <f t="array" ref="C171">XLOOKUP($A171,'Crop Chart'!$A$5:$A$201,'Crop Chart'!$D$5:$D$201,,FALSE)</f>
        <v/>
      </c>
      <c r="D171" s="961" t="str">
        <f t="array" ref="D171">XLOOKUP($A171,'Crop Chart'!$A$5:$A$201,'Crop Chart'!$E$5:$E$201,,FALSE)</f>
        <v/>
      </c>
      <c r="E171" s="961" t="str">
        <f t="array" ref="E171">XLOOKUP($A171,'Crop Chart'!$A$5:$A$201,'Crop Chart'!$I$5:$I$201,,FALSE)</f>
        <v/>
      </c>
      <c r="F171" s="961" t="str">
        <f t="array" ref="F171">XLOOKUP($A171,'Crop Chart'!$A$5:$A$201,'Crop Chart'!$P$5:$P$201,,FALSE)</f>
        <v/>
      </c>
      <c r="G171" s="961" t="str">
        <f t="array" ref="G171">XLOOKUP($A171,'Crop Chart'!$A$5:$A$201,'Crop Chart'!$Q$5:$Q$201,,FALSE)</f>
        <v/>
      </c>
      <c r="H171" s="962" t="str">
        <f t="array" ref="H171">'Crop Chart'!$H$2*12*B171/D171/F171*XLOOKUP(A171,'Crop Chart'!$A$5:$A$203,'Crop Chart'!$T$5:$T$203,,0)</f>
        <v>#DIV/0!</v>
      </c>
      <c r="I171" s="961" t="str">
        <f t="array" ref="I171">XLOOKUP($A171,'Crop Chart'!$A$5:$A$201,'Crop Chart'!$Y$5:$Y$201,,FALSE)</f>
        <v/>
      </c>
      <c r="J171" s="961" t="str">
        <f t="array" ref="J171">XLOOKUP($A171,'Crop Chart'!$A$5:$A$201,'Crop Chart'!$X$5:$X$201,,FALSE)</f>
        <v/>
      </c>
      <c r="K171" s="961" t="str">
        <f t="array" ref="K171">XLOOKUP($A171,'Crop Chart'!$A$5:$A$201,'Crop Chart'!$R$5:$R$201,,FALSE)</f>
        <v/>
      </c>
      <c r="L171" s="961" t="str">
        <f t="array" ref="L171">XLOOKUP($A171,'Crop Chart'!$A$5:$A$201,'Crop Chart'!$S$5:$S$201,,FALSE)</f>
        <v/>
      </c>
      <c r="M171" s="963" t="str">
        <f t="shared" si="1"/>
        <v>#DIV/0!</v>
      </c>
      <c r="N171" s="964" t="str">
        <f t="array" ref="N171">XLOOKUP($A171,'Crop Chart'!$A$5:$A$201,'Crop Chart'!$U$5:$U$201,,FALSE)</f>
        <v/>
      </c>
      <c r="O171" s="964" t="str">
        <f t="array" ref="O171">XLOOKUP($A171,'Crop Chart'!$A$5:$A$201,'Crop Chart'!$V$5:$V$201,,FALSE)</f>
        <v/>
      </c>
      <c r="P171" s="961" t="str">
        <f t="array" ref="P171">XLOOKUP($A171,'Crop Chart'!$A$5:$A$201,'Crop Chart'!$W$5:$W$201,,FALSE)</f>
        <v/>
      </c>
      <c r="Q171" s="961" t="str">
        <f t="array" ref="Q171">XLOOKUP($A171,'Crop Chart'!$A$5:$A$201,'Crop Chart'!$AB$5:$AB$201,,FALSE)</f>
        <v/>
      </c>
    </row>
    <row r="172" ht="15.75" customHeight="1">
      <c r="A172" s="954"/>
      <c r="B172" s="961" t="str">
        <f t="array" ref="B172">XLOOKUP($A172,'Crop Chart'!$A$5:$A$201,'Crop Chart'!$C$5:$C$201,,FALSE)</f>
        <v/>
      </c>
      <c r="C172" s="961" t="str">
        <f t="array" ref="C172">XLOOKUP($A172,'Crop Chart'!$A$5:$A$201,'Crop Chart'!$D$5:$D$201,,FALSE)</f>
        <v/>
      </c>
      <c r="D172" s="961" t="str">
        <f t="array" ref="D172">XLOOKUP($A172,'Crop Chart'!$A$5:$A$201,'Crop Chart'!$E$5:$E$201,,FALSE)</f>
        <v/>
      </c>
      <c r="E172" s="961" t="str">
        <f t="array" ref="E172">XLOOKUP($A172,'Crop Chart'!$A$5:$A$201,'Crop Chart'!$I$5:$I$201,,FALSE)</f>
        <v/>
      </c>
      <c r="F172" s="961" t="str">
        <f t="array" ref="F172">XLOOKUP($A172,'Crop Chart'!$A$5:$A$201,'Crop Chart'!$P$5:$P$201,,FALSE)</f>
        <v/>
      </c>
      <c r="G172" s="961" t="str">
        <f t="array" ref="G172">XLOOKUP($A172,'Crop Chart'!$A$5:$A$201,'Crop Chart'!$Q$5:$Q$201,,FALSE)</f>
        <v/>
      </c>
      <c r="H172" s="962" t="str">
        <f t="array" ref="H172">'Crop Chart'!$H$2*12*B172/D172/F172*XLOOKUP(A172,'Crop Chart'!$A$5:$A$203,'Crop Chart'!$T$5:$T$203,,0)</f>
        <v>#DIV/0!</v>
      </c>
      <c r="I172" s="961" t="str">
        <f t="array" ref="I172">XLOOKUP($A172,'Crop Chart'!$A$5:$A$201,'Crop Chart'!$Y$5:$Y$201,,FALSE)</f>
        <v/>
      </c>
      <c r="J172" s="961" t="str">
        <f t="array" ref="J172">XLOOKUP($A172,'Crop Chart'!$A$5:$A$201,'Crop Chart'!$X$5:$X$201,,FALSE)</f>
        <v/>
      </c>
      <c r="K172" s="961" t="str">
        <f t="array" ref="K172">XLOOKUP($A172,'Crop Chart'!$A$5:$A$201,'Crop Chart'!$R$5:$R$201,,FALSE)</f>
        <v/>
      </c>
      <c r="L172" s="961" t="str">
        <f t="array" ref="L172">XLOOKUP($A172,'Crop Chart'!$A$5:$A$201,'Crop Chart'!$S$5:$S$201,,FALSE)</f>
        <v/>
      </c>
      <c r="M172" s="963" t="str">
        <f t="shared" si="1"/>
        <v>#DIV/0!</v>
      </c>
      <c r="N172" s="964" t="str">
        <f t="array" ref="N172">XLOOKUP($A172,'Crop Chart'!$A$5:$A$201,'Crop Chart'!$U$5:$U$201,,FALSE)</f>
        <v/>
      </c>
      <c r="O172" s="964" t="str">
        <f t="array" ref="O172">XLOOKUP($A172,'Crop Chart'!$A$5:$A$201,'Crop Chart'!$V$5:$V$201,,FALSE)</f>
        <v/>
      </c>
      <c r="P172" s="961" t="str">
        <f t="array" ref="P172">XLOOKUP($A172,'Crop Chart'!$A$5:$A$201,'Crop Chart'!$W$5:$W$201,,FALSE)</f>
        <v/>
      </c>
      <c r="Q172" s="961" t="str">
        <f t="array" ref="Q172">XLOOKUP($A172,'Crop Chart'!$A$5:$A$201,'Crop Chart'!$AB$5:$AB$201,,FALSE)</f>
        <v/>
      </c>
    </row>
    <row r="173" ht="15.75" customHeight="1">
      <c r="A173" s="954"/>
      <c r="B173" s="961" t="str">
        <f t="array" ref="B173">XLOOKUP($A173,'Crop Chart'!$A$5:$A$201,'Crop Chart'!$C$5:$C$201,,FALSE)</f>
        <v/>
      </c>
      <c r="C173" s="961" t="str">
        <f t="array" ref="C173">XLOOKUP($A173,'Crop Chart'!$A$5:$A$201,'Crop Chart'!$D$5:$D$201,,FALSE)</f>
        <v/>
      </c>
      <c r="D173" s="961" t="str">
        <f t="array" ref="D173">XLOOKUP($A173,'Crop Chart'!$A$5:$A$201,'Crop Chart'!$E$5:$E$201,,FALSE)</f>
        <v/>
      </c>
      <c r="E173" s="961" t="str">
        <f t="array" ref="E173">XLOOKUP($A173,'Crop Chart'!$A$5:$A$201,'Crop Chart'!$I$5:$I$201,,FALSE)</f>
        <v/>
      </c>
      <c r="F173" s="961" t="str">
        <f t="array" ref="F173">XLOOKUP($A173,'Crop Chart'!$A$5:$A$201,'Crop Chart'!$P$5:$P$201,,FALSE)</f>
        <v/>
      </c>
      <c r="G173" s="961" t="str">
        <f t="array" ref="G173">XLOOKUP($A173,'Crop Chart'!$A$5:$A$201,'Crop Chart'!$Q$5:$Q$201,,FALSE)</f>
        <v/>
      </c>
      <c r="H173" s="962" t="str">
        <f t="array" ref="H173">'Crop Chart'!$H$2*12*B173/D173/F173*XLOOKUP(A173,'Crop Chart'!$A$5:$A$203,'Crop Chart'!$T$5:$T$203,,0)</f>
        <v>#DIV/0!</v>
      </c>
      <c r="I173" s="961" t="str">
        <f t="array" ref="I173">XLOOKUP($A173,'Crop Chart'!$A$5:$A$201,'Crop Chart'!$Y$5:$Y$201,,FALSE)</f>
        <v/>
      </c>
      <c r="J173" s="961" t="str">
        <f t="array" ref="J173">XLOOKUP($A173,'Crop Chart'!$A$5:$A$201,'Crop Chart'!$X$5:$X$201,,FALSE)</f>
        <v/>
      </c>
      <c r="K173" s="961" t="str">
        <f t="array" ref="K173">XLOOKUP($A173,'Crop Chart'!$A$5:$A$201,'Crop Chart'!$R$5:$R$201,,FALSE)</f>
        <v/>
      </c>
      <c r="L173" s="961" t="str">
        <f t="array" ref="L173">XLOOKUP($A173,'Crop Chart'!$A$5:$A$201,'Crop Chart'!$S$5:$S$201,,FALSE)</f>
        <v/>
      </c>
      <c r="M173" s="963" t="str">
        <f t="shared" si="1"/>
        <v>#DIV/0!</v>
      </c>
      <c r="N173" s="964" t="str">
        <f t="array" ref="N173">XLOOKUP($A173,'Crop Chart'!$A$5:$A$201,'Crop Chart'!$U$5:$U$201,,FALSE)</f>
        <v/>
      </c>
      <c r="O173" s="964" t="str">
        <f t="array" ref="O173">XLOOKUP($A173,'Crop Chart'!$A$5:$A$201,'Crop Chart'!$V$5:$V$201,,FALSE)</f>
        <v/>
      </c>
      <c r="P173" s="961" t="str">
        <f t="array" ref="P173">XLOOKUP($A173,'Crop Chart'!$A$5:$A$201,'Crop Chart'!$W$5:$W$201,,FALSE)</f>
        <v/>
      </c>
      <c r="Q173" s="961" t="str">
        <f t="array" ref="Q173">XLOOKUP($A173,'Crop Chart'!$A$5:$A$201,'Crop Chart'!$AB$5:$AB$201,,FALSE)</f>
        <v/>
      </c>
    </row>
    <row r="174" ht="15.75" customHeight="1">
      <c r="A174" s="954"/>
      <c r="B174" s="961" t="str">
        <f t="array" ref="B174">XLOOKUP($A174,'Crop Chart'!$A$5:$A$201,'Crop Chart'!$C$5:$C$201,,FALSE)</f>
        <v/>
      </c>
      <c r="C174" s="961" t="str">
        <f t="array" ref="C174">XLOOKUP($A174,'Crop Chart'!$A$5:$A$201,'Crop Chart'!$D$5:$D$201,,FALSE)</f>
        <v/>
      </c>
      <c r="D174" s="961" t="str">
        <f t="array" ref="D174">XLOOKUP($A174,'Crop Chart'!$A$5:$A$201,'Crop Chart'!$E$5:$E$201,,FALSE)</f>
        <v/>
      </c>
      <c r="E174" s="961" t="str">
        <f t="array" ref="E174">XLOOKUP($A174,'Crop Chart'!$A$5:$A$201,'Crop Chart'!$I$5:$I$201,,FALSE)</f>
        <v/>
      </c>
      <c r="F174" s="961" t="str">
        <f t="array" ref="F174">XLOOKUP($A174,'Crop Chart'!$A$5:$A$201,'Crop Chart'!$P$5:$P$201,,FALSE)</f>
        <v/>
      </c>
      <c r="G174" s="961" t="str">
        <f t="array" ref="G174">XLOOKUP($A174,'Crop Chart'!$A$5:$A$201,'Crop Chart'!$Q$5:$Q$201,,FALSE)</f>
        <v/>
      </c>
      <c r="H174" s="962" t="str">
        <f t="array" ref="H174">'Crop Chart'!$H$2*12*B174/D174/F174*XLOOKUP(A174,'Crop Chart'!$A$5:$A$203,'Crop Chart'!$T$5:$T$203,,0)</f>
        <v>#DIV/0!</v>
      </c>
      <c r="I174" s="961" t="str">
        <f t="array" ref="I174">XLOOKUP($A174,'Crop Chart'!$A$5:$A$201,'Crop Chart'!$Y$5:$Y$201,,FALSE)</f>
        <v/>
      </c>
      <c r="J174" s="961" t="str">
        <f t="array" ref="J174">XLOOKUP($A174,'Crop Chart'!$A$5:$A$201,'Crop Chart'!$X$5:$X$201,,FALSE)</f>
        <v/>
      </c>
      <c r="K174" s="961" t="str">
        <f t="array" ref="K174">XLOOKUP($A174,'Crop Chart'!$A$5:$A$201,'Crop Chart'!$R$5:$R$201,,FALSE)</f>
        <v/>
      </c>
      <c r="L174" s="961" t="str">
        <f t="array" ref="L174">XLOOKUP($A174,'Crop Chart'!$A$5:$A$201,'Crop Chart'!$S$5:$S$201,,FALSE)</f>
        <v/>
      </c>
      <c r="M174" s="963" t="str">
        <f t="shared" si="1"/>
        <v>#DIV/0!</v>
      </c>
      <c r="N174" s="964" t="str">
        <f t="array" ref="N174">XLOOKUP($A174,'Crop Chart'!$A$5:$A$201,'Crop Chart'!$U$5:$U$201,,FALSE)</f>
        <v/>
      </c>
      <c r="O174" s="964" t="str">
        <f t="array" ref="O174">XLOOKUP($A174,'Crop Chart'!$A$5:$A$201,'Crop Chart'!$V$5:$V$201,,FALSE)</f>
        <v/>
      </c>
      <c r="P174" s="961" t="str">
        <f t="array" ref="P174">XLOOKUP($A174,'Crop Chart'!$A$5:$A$201,'Crop Chart'!$W$5:$W$201,,FALSE)</f>
        <v/>
      </c>
      <c r="Q174" s="961" t="str">
        <f t="array" ref="Q174">XLOOKUP($A174,'Crop Chart'!$A$5:$A$201,'Crop Chart'!$AB$5:$AB$201,,FALSE)</f>
        <v/>
      </c>
    </row>
    <row r="175" ht="15.75" customHeight="1">
      <c r="A175" s="954"/>
      <c r="B175" s="961" t="str">
        <f t="array" ref="B175">XLOOKUP($A175,'Crop Chart'!$A$5:$A$201,'Crop Chart'!$C$5:$C$201,,FALSE)</f>
        <v/>
      </c>
      <c r="C175" s="961" t="str">
        <f t="array" ref="C175">XLOOKUP($A175,'Crop Chart'!$A$5:$A$201,'Crop Chart'!$D$5:$D$201,,FALSE)</f>
        <v/>
      </c>
      <c r="D175" s="961" t="str">
        <f t="array" ref="D175">XLOOKUP($A175,'Crop Chart'!$A$5:$A$201,'Crop Chart'!$E$5:$E$201,,FALSE)</f>
        <v/>
      </c>
      <c r="E175" s="961" t="str">
        <f t="array" ref="E175">XLOOKUP($A175,'Crop Chart'!$A$5:$A$201,'Crop Chart'!$I$5:$I$201,,FALSE)</f>
        <v/>
      </c>
      <c r="F175" s="961" t="str">
        <f t="array" ref="F175">XLOOKUP($A175,'Crop Chart'!$A$5:$A$201,'Crop Chart'!$P$5:$P$201,,FALSE)</f>
        <v/>
      </c>
      <c r="G175" s="961" t="str">
        <f t="array" ref="G175">XLOOKUP($A175,'Crop Chart'!$A$5:$A$201,'Crop Chart'!$Q$5:$Q$201,,FALSE)</f>
        <v/>
      </c>
      <c r="H175" s="962" t="str">
        <f t="array" ref="H175">'Crop Chart'!$H$2*12*B175/D175/F175*XLOOKUP(A175,'Crop Chart'!$A$5:$A$203,'Crop Chart'!$T$5:$T$203,,0)</f>
        <v>#DIV/0!</v>
      </c>
      <c r="I175" s="961" t="str">
        <f t="array" ref="I175">XLOOKUP($A175,'Crop Chart'!$A$5:$A$201,'Crop Chart'!$Y$5:$Y$201,,FALSE)</f>
        <v/>
      </c>
      <c r="J175" s="961" t="str">
        <f t="array" ref="J175">XLOOKUP($A175,'Crop Chart'!$A$5:$A$201,'Crop Chart'!$X$5:$X$201,,FALSE)</f>
        <v/>
      </c>
      <c r="K175" s="961" t="str">
        <f t="array" ref="K175">XLOOKUP($A175,'Crop Chart'!$A$5:$A$201,'Crop Chart'!$R$5:$R$201,,FALSE)</f>
        <v/>
      </c>
      <c r="L175" s="961" t="str">
        <f t="array" ref="L175">XLOOKUP($A175,'Crop Chart'!$A$5:$A$201,'Crop Chart'!$S$5:$S$201,,FALSE)</f>
        <v/>
      </c>
      <c r="M175" s="963" t="str">
        <f t="shared" si="1"/>
        <v>#DIV/0!</v>
      </c>
      <c r="N175" s="964" t="str">
        <f t="array" ref="N175">XLOOKUP($A175,'Crop Chart'!$A$5:$A$201,'Crop Chart'!$U$5:$U$201,,FALSE)</f>
        <v/>
      </c>
      <c r="O175" s="964" t="str">
        <f t="array" ref="O175">XLOOKUP($A175,'Crop Chart'!$A$5:$A$201,'Crop Chart'!$V$5:$V$201,,FALSE)</f>
        <v/>
      </c>
      <c r="P175" s="961" t="str">
        <f t="array" ref="P175">XLOOKUP($A175,'Crop Chart'!$A$5:$A$201,'Crop Chart'!$W$5:$W$201,,FALSE)</f>
        <v/>
      </c>
      <c r="Q175" s="961" t="str">
        <f t="array" ref="Q175">XLOOKUP($A175,'Crop Chart'!$A$5:$A$201,'Crop Chart'!$AB$5:$AB$201,,FALSE)</f>
        <v/>
      </c>
    </row>
    <row r="176" ht="15.75" customHeight="1">
      <c r="A176" s="954"/>
      <c r="B176" s="961" t="str">
        <f t="array" ref="B176">XLOOKUP($A176,'Crop Chart'!$A$5:$A$201,'Crop Chart'!$C$5:$C$201,,FALSE)</f>
        <v/>
      </c>
      <c r="C176" s="961" t="str">
        <f t="array" ref="C176">XLOOKUP($A176,'Crop Chart'!$A$5:$A$201,'Crop Chart'!$D$5:$D$201,,FALSE)</f>
        <v/>
      </c>
      <c r="D176" s="961" t="str">
        <f t="array" ref="D176">XLOOKUP($A176,'Crop Chart'!$A$5:$A$201,'Crop Chart'!$E$5:$E$201,,FALSE)</f>
        <v/>
      </c>
      <c r="E176" s="961" t="str">
        <f t="array" ref="E176">XLOOKUP($A176,'Crop Chart'!$A$5:$A$201,'Crop Chart'!$I$5:$I$201,,FALSE)</f>
        <v/>
      </c>
      <c r="F176" s="961" t="str">
        <f t="array" ref="F176">XLOOKUP($A176,'Crop Chart'!$A$5:$A$201,'Crop Chart'!$P$5:$P$201,,FALSE)</f>
        <v/>
      </c>
      <c r="G176" s="961" t="str">
        <f t="array" ref="G176">XLOOKUP($A176,'Crop Chart'!$A$5:$A$201,'Crop Chart'!$Q$5:$Q$201,,FALSE)</f>
        <v/>
      </c>
      <c r="H176" s="962" t="str">
        <f t="array" ref="H176">'Crop Chart'!$H$2*12*B176/D176/F176*XLOOKUP(A176,'Crop Chart'!$A$5:$A$203,'Crop Chart'!$T$5:$T$203,,0)</f>
        <v>#DIV/0!</v>
      </c>
      <c r="I176" s="961" t="str">
        <f t="array" ref="I176">XLOOKUP($A176,'Crop Chart'!$A$5:$A$201,'Crop Chart'!$Y$5:$Y$201,,FALSE)</f>
        <v/>
      </c>
      <c r="J176" s="961" t="str">
        <f t="array" ref="J176">XLOOKUP($A176,'Crop Chart'!$A$5:$A$201,'Crop Chart'!$X$5:$X$201,,FALSE)</f>
        <v/>
      </c>
      <c r="K176" s="961" t="str">
        <f t="array" ref="K176">XLOOKUP($A176,'Crop Chart'!$A$5:$A$201,'Crop Chart'!$R$5:$R$201,,FALSE)</f>
        <v/>
      </c>
      <c r="L176" s="961" t="str">
        <f t="array" ref="L176">XLOOKUP($A176,'Crop Chart'!$A$5:$A$201,'Crop Chart'!$S$5:$S$201,,FALSE)</f>
        <v/>
      </c>
      <c r="M176" s="963" t="str">
        <f t="shared" si="1"/>
        <v>#DIV/0!</v>
      </c>
      <c r="N176" s="964" t="str">
        <f t="array" ref="N176">XLOOKUP($A176,'Crop Chart'!$A$5:$A$201,'Crop Chart'!$U$5:$U$201,,FALSE)</f>
        <v/>
      </c>
      <c r="O176" s="964" t="str">
        <f t="array" ref="O176">XLOOKUP($A176,'Crop Chart'!$A$5:$A$201,'Crop Chart'!$V$5:$V$201,,FALSE)</f>
        <v/>
      </c>
      <c r="P176" s="961" t="str">
        <f t="array" ref="P176">XLOOKUP($A176,'Crop Chart'!$A$5:$A$201,'Crop Chart'!$W$5:$W$201,,FALSE)</f>
        <v/>
      </c>
      <c r="Q176" s="961" t="str">
        <f t="array" ref="Q176">XLOOKUP($A176,'Crop Chart'!$A$5:$A$201,'Crop Chart'!$AB$5:$AB$201,,FALSE)</f>
        <v/>
      </c>
    </row>
    <row r="177" ht="15.75" customHeight="1">
      <c r="A177" s="954"/>
      <c r="B177" s="961" t="str">
        <f t="array" ref="B177">XLOOKUP($A177,'Crop Chart'!$A$5:$A$201,'Crop Chart'!$C$5:$C$201,,FALSE)</f>
        <v/>
      </c>
      <c r="C177" s="961" t="str">
        <f t="array" ref="C177">XLOOKUP($A177,'Crop Chart'!$A$5:$A$201,'Crop Chart'!$D$5:$D$201,,FALSE)</f>
        <v/>
      </c>
      <c r="D177" s="961" t="str">
        <f t="array" ref="D177">XLOOKUP($A177,'Crop Chart'!$A$5:$A$201,'Crop Chart'!$E$5:$E$201,,FALSE)</f>
        <v/>
      </c>
      <c r="E177" s="961" t="str">
        <f t="array" ref="E177">XLOOKUP($A177,'Crop Chart'!$A$5:$A$201,'Crop Chart'!$I$5:$I$201,,FALSE)</f>
        <v/>
      </c>
      <c r="F177" s="961" t="str">
        <f t="array" ref="F177">XLOOKUP($A177,'Crop Chart'!$A$5:$A$201,'Crop Chart'!$P$5:$P$201,,FALSE)</f>
        <v/>
      </c>
      <c r="G177" s="961" t="str">
        <f t="array" ref="G177">XLOOKUP($A177,'Crop Chart'!$A$5:$A$201,'Crop Chart'!$Q$5:$Q$201,,FALSE)</f>
        <v/>
      </c>
      <c r="H177" s="962" t="str">
        <f t="array" ref="H177">'Crop Chart'!$H$2*12*B177/D177/F177*XLOOKUP(A177,'Crop Chart'!$A$5:$A$203,'Crop Chart'!$T$5:$T$203,,0)</f>
        <v>#DIV/0!</v>
      </c>
      <c r="I177" s="961" t="str">
        <f t="array" ref="I177">XLOOKUP($A177,'Crop Chart'!$A$5:$A$201,'Crop Chart'!$Y$5:$Y$201,,FALSE)</f>
        <v/>
      </c>
      <c r="J177" s="961" t="str">
        <f t="array" ref="J177">XLOOKUP($A177,'Crop Chart'!$A$5:$A$201,'Crop Chart'!$X$5:$X$201,,FALSE)</f>
        <v/>
      </c>
      <c r="K177" s="961" t="str">
        <f t="array" ref="K177">XLOOKUP($A177,'Crop Chart'!$A$5:$A$201,'Crop Chart'!$R$5:$R$201,,FALSE)</f>
        <v/>
      </c>
      <c r="L177" s="961" t="str">
        <f t="array" ref="L177">XLOOKUP($A177,'Crop Chart'!$A$5:$A$201,'Crop Chart'!$S$5:$S$201,,FALSE)</f>
        <v/>
      </c>
      <c r="M177" s="963" t="str">
        <f t="shared" si="1"/>
        <v>#DIV/0!</v>
      </c>
      <c r="N177" s="964" t="str">
        <f t="array" ref="N177">XLOOKUP($A177,'Crop Chart'!$A$5:$A$201,'Crop Chart'!$U$5:$U$201,,FALSE)</f>
        <v/>
      </c>
      <c r="O177" s="964" t="str">
        <f t="array" ref="O177">XLOOKUP($A177,'Crop Chart'!$A$5:$A$201,'Crop Chart'!$V$5:$V$201,,FALSE)</f>
        <v/>
      </c>
      <c r="P177" s="961" t="str">
        <f t="array" ref="P177">XLOOKUP($A177,'Crop Chart'!$A$5:$A$201,'Crop Chart'!$W$5:$W$201,,FALSE)</f>
        <v/>
      </c>
      <c r="Q177" s="961" t="str">
        <f t="array" ref="Q177">XLOOKUP($A177,'Crop Chart'!$A$5:$A$201,'Crop Chart'!$AB$5:$AB$201,,FALSE)</f>
        <v/>
      </c>
    </row>
    <row r="178" ht="15.75" customHeight="1">
      <c r="A178" s="954"/>
      <c r="B178" s="961" t="str">
        <f t="array" ref="B178">XLOOKUP($A178,'Crop Chart'!$A$5:$A$201,'Crop Chart'!$C$5:$C$201,,FALSE)</f>
        <v/>
      </c>
      <c r="C178" s="961" t="str">
        <f t="array" ref="C178">XLOOKUP($A178,'Crop Chart'!$A$5:$A$201,'Crop Chart'!$D$5:$D$201,,FALSE)</f>
        <v/>
      </c>
      <c r="D178" s="961" t="str">
        <f t="array" ref="D178">XLOOKUP($A178,'Crop Chart'!$A$5:$A$201,'Crop Chart'!$E$5:$E$201,,FALSE)</f>
        <v/>
      </c>
      <c r="E178" s="961" t="str">
        <f t="array" ref="E178">XLOOKUP($A178,'Crop Chart'!$A$5:$A$201,'Crop Chart'!$I$5:$I$201,,FALSE)</f>
        <v/>
      </c>
      <c r="F178" s="961" t="str">
        <f t="array" ref="F178">XLOOKUP($A178,'Crop Chart'!$A$5:$A$201,'Crop Chart'!$P$5:$P$201,,FALSE)</f>
        <v/>
      </c>
      <c r="G178" s="961" t="str">
        <f t="array" ref="G178">XLOOKUP($A178,'Crop Chart'!$A$5:$A$201,'Crop Chart'!$Q$5:$Q$201,,FALSE)</f>
        <v/>
      </c>
      <c r="H178" s="962" t="str">
        <f t="array" ref="H178">'Crop Chart'!$H$2*12*B178/D178/F178*XLOOKUP(A178,'Crop Chart'!$A$5:$A$203,'Crop Chart'!$T$5:$T$203,,0)</f>
        <v>#DIV/0!</v>
      </c>
      <c r="I178" s="961" t="str">
        <f t="array" ref="I178">XLOOKUP($A178,'Crop Chart'!$A$5:$A$201,'Crop Chart'!$Y$5:$Y$201,,FALSE)</f>
        <v/>
      </c>
      <c r="J178" s="961" t="str">
        <f t="array" ref="J178">XLOOKUP($A178,'Crop Chart'!$A$5:$A$201,'Crop Chart'!$X$5:$X$201,,FALSE)</f>
        <v/>
      </c>
      <c r="K178" s="961" t="str">
        <f t="array" ref="K178">XLOOKUP($A178,'Crop Chart'!$A$5:$A$201,'Crop Chart'!$R$5:$R$201,,FALSE)</f>
        <v/>
      </c>
      <c r="L178" s="961" t="str">
        <f t="array" ref="L178">XLOOKUP($A178,'Crop Chart'!$A$5:$A$201,'Crop Chart'!$S$5:$S$201,,FALSE)</f>
        <v/>
      </c>
      <c r="M178" s="963" t="str">
        <f t="shared" si="1"/>
        <v>#DIV/0!</v>
      </c>
      <c r="N178" s="964" t="str">
        <f t="array" ref="N178">XLOOKUP($A178,'Crop Chart'!$A$5:$A$201,'Crop Chart'!$U$5:$U$201,,FALSE)</f>
        <v/>
      </c>
      <c r="O178" s="964" t="str">
        <f t="array" ref="O178">XLOOKUP($A178,'Crop Chart'!$A$5:$A$201,'Crop Chart'!$V$5:$V$201,,FALSE)</f>
        <v/>
      </c>
      <c r="P178" s="961" t="str">
        <f t="array" ref="P178">XLOOKUP($A178,'Crop Chart'!$A$5:$A$201,'Crop Chart'!$W$5:$W$201,,FALSE)</f>
        <v/>
      </c>
      <c r="Q178" s="961" t="str">
        <f t="array" ref="Q178">XLOOKUP($A178,'Crop Chart'!$A$5:$A$201,'Crop Chart'!$AB$5:$AB$201,,FALSE)</f>
        <v/>
      </c>
    </row>
    <row r="179" ht="15.75" customHeight="1">
      <c r="A179" s="954"/>
      <c r="B179" s="961" t="str">
        <f t="array" ref="B179">XLOOKUP($A179,'Crop Chart'!$A$5:$A$201,'Crop Chart'!$C$5:$C$201,,FALSE)</f>
        <v/>
      </c>
      <c r="C179" s="961" t="str">
        <f t="array" ref="C179">XLOOKUP($A179,'Crop Chart'!$A$5:$A$201,'Crop Chart'!$D$5:$D$201,,FALSE)</f>
        <v/>
      </c>
      <c r="D179" s="961" t="str">
        <f t="array" ref="D179">XLOOKUP($A179,'Crop Chart'!$A$5:$A$201,'Crop Chart'!$E$5:$E$201,,FALSE)</f>
        <v/>
      </c>
      <c r="E179" s="961" t="str">
        <f t="array" ref="E179">XLOOKUP($A179,'Crop Chart'!$A$5:$A$201,'Crop Chart'!$I$5:$I$201,,FALSE)</f>
        <v/>
      </c>
      <c r="F179" s="961" t="str">
        <f t="array" ref="F179">XLOOKUP($A179,'Crop Chart'!$A$5:$A$201,'Crop Chart'!$P$5:$P$201,,FALSE)</f>
        <v/>
      </c>
      <c r="G179" s="961" t="str">
        <f t="array" ref="G179">XLOOKUP($A179,'Crop Chart'!$A$5:$A$201,'Crop Chart'!$Q$5:$Q$201,,FALSE)</f>
        <v/>
      </c>
      <c r="H179" s="962" t="str">
        <f t="array" ref="H179">'Crop Chart'!$H$2*12*B179/D179/F179*XLOOKUP(A179,'Crop Chart'!$A$5:$A$203,'Crop Chart'!$T$5:$T$203,,0)</f>
        <v>#DIV/0!</v>
      </c>
      <c r="I179" s="961" t="str">
        <f t="array" ref="I179">XLOOKUP($A179,'Crop Chart'!$A$5:$A$201,'Crop Chart'!$Y$5:$Y$201,,FALSE)</f>
        <v/>
      </c>
      <c r="J179" s="961" t="str">
        <f t="array" ref="J179">XLOOKUP($A179,'Crop Chart'!$A$5:$A$201,'Crop Chart'!$X$5:$X$201,,FALSE)</f>
        <v/>
      </c>
      <c r="K179" s="961" t="str">
        <f t="array" ref="K179">XLOOKUP($A179,'Crop Chart'!$A$5:$A$201,'Crop Chart'!$R$5:$R$201,,FALSE)</f>
        <v/>
      </c>
      <c r="L179" s="961" t="str">
        <f t="array" ref="L179">XLOOKUP($A179,'Crop Chart'!$A$5:$A$201,'Crop Chart'!$S$5:$S$201,,FALSE)</f>
        <v/>
      </c>
      <c r="M179" s="963" t="str">
        <f t="shared" si="1"/>
        <v>#DIV/0!</v>
      </c>
      <c r="N179" s="964" t="str">
        <f t="array" ref="N179">XLOOKUP($A179,'Crop Chart'!$A$5:$A$201,'Crop Chart'!$U$5:$U$201,,FALSE)</f>
        <v/>
      </c>
      <c r="O179" s="964" t="str">
        <f t="array" ref="O179">XLOOKUP($A179,'Crop Chart'!$A$5:$A$201,'Crop Chart'!$V$5:$V$201,,FALSE)</f>
        <v/>
      </c>
      <c r="P179" s="961" t="str">
        <f t="array" ref="P179">XLOOKUP($A179,'Crop Chart'!$A$5:$A$201,'Crop Chart'!$W$5:$W$201,,FALSE)</f>
        <v/>
      </c>
      <c r="Q179" s="961" t="str">
        <f t="array" ref="Q179">XLOOKUP($A179,'Crop Chart'!$A$5:$A$201,'Crop Chart'!$AB$5:$AB$201,,FALSE)</f>
        <v/>
      </c>
    </row>
    <row r="180" ht="15.75" customHeight="1">
      <c r="A180" s="954"/>
      <c r="B180" s="961" t="str">
        <f t="array" ref="B180">XLOOKUP($A180,'Crop Chart'!$A$5:$A$201,'Crop Chart'!$C$5:$C$201,,FALSE)</f>
        <v/>
      </c>
      <c r="C180" s="961" t="str">
        <f t="array" ref="C180">XLOOKUP($A180,'Crop Chart'!$A$5:$A$201,'Crop Chart'!$D$5:$D$201,,FALSE)</f>
        <v/>
      </c>
      <c r="D180" s="961" t="str">
        <f t="array" ref="D180">XLOOKUP($A180,'Crop Chart'!$A$5:$A$201,'Crop Chart'!$E$5:$E$201,,FALSE)</f>
        <v/>
      </c>
      <c r="E180" s="961" t="str">
        <f t="array" ref="E180">XLOOKUP($A180,'Crop Chart'!$A$5:$A$201,'Crop Chart'!$I$5:$I$201,,FALSE)</f>
        <v/>
      </c>
      <c r="F180" s="961" t="str">
        <f t="array" ref="F180">XLOOKUP($A180,'Crop Chart'!$A$5:$A$201,'Crop Chart'!$P$5:$P$201,,FALSE)</f>
        <v/>
      </c>
      <c r="G180" s="961" t="str">
        <f t="array" ref="G180">XLOOKUP($A180,'Crop Chart'!$A$5:$A$201,'Crop Chart'!$Q$5:$Q$201,,FALSE)</f>
        <v/>
      </c>
      <c r="H180" s="962" t="str">
        <f t="array" ref="H180">'Crop Chart'!$H$2*12*B180/D180/F180*XLOOKUP(A180,'Crop Chart'!$A$5:$A$203,'Crop Chart'!$T$5:$T$203,,0)</f>
        <v>#DIV/0!</v>
      </c>
      <c r="I180" s="961" t="str">
        <f t="array" ref="I180">XLOOKUP($A180,'Crop Chart'!$A$5:$A$201,'Crop Chart'!$Y$5:$Y$201,,FALSE)</f>
        <v/>
      </c>
      <c r="J180" s="961" t="str">
        <f t="array" ref="J180">XLOOKUP($A180,'Crop Chart'!$A$5:$A$201,'Crop Chart'!$X$5:$X$201,,FALSE)</f>
        <v/>
      </c>
      <c r="K180" s="961" t="str">
        <f t="array" ref="K180">XLOOKUP($A180,'Crop Chart'!$A$5:$A$201,'Crop Chart'!$R$5:$R$201,,FALSE)</f>
        <v/>
      </c>
      <c r="L180" s="961" t="str">
        <f t="array" ref="L180">XLOOKUP($A180,'Crop Chart'!$A$5:$A$201,'Crop Chart'!$S$5:$S$201,,FALSE)</f>
        <v/>
      </c>
      <c r="M180" s="963" t="str">
        <f t="shared" si="1"/>
        <v>#DIV/0!</v>
      </c>
      <c r="N180" s="964" t="str">
        <f t="array" ref="N180">XLOOKUP($A180,'Crop Chart'!$A$5:$A$201,'Crop Chart'!$U$5:$U$201,,FALSE)</f>
        <v/>
      </c>
      <c r="O180" s="964" t="str">
        <f t="array" ref="O180">XLOOKUP($A180,'Crop Chart'!$A$5:$A$201,'Crop Chart'!$V$5:$V$201,,FALSE)</f>
        <v/>
      </c>
      <c r="P180" s="961" t="str">
        <f t="array" ref="P180">XLOOKUP($A180,'Crop Chart'!$A$5:$A$201,'Crop Chart'!$W$5:$W$201,,FALSE)</f>
        <v/>
      </c>
      <c r="Q180" s="961" t="str">
        <f t="array" ref="Q180">XLOOKUP($A180,'Crop Chart'!$A$5:$A$201,'Crop Chart'!$AB$5:$AB$201,,FALSE)</f>
        <v/>
      </c>
    </row>
    <row r="181" ht="15.75" customHeight="1">
      <c r="A181" s="954"/>
      <c r="B181" s="961" t="str">
        <f t="array" ref="B181">XLOOKUP($A181,'Crop Chart'!$A$5:$A$201,'Crop Chart'!$C$5:$C$201,,FALSE)</f>
        <v/>
      </c>
      <c r="C181" s="961" t="str">
        <f t="array" ref="C181">XLOOKUP($A181,'Crop Chart'!$A$5:$A$201,'Crop Chart'!$D$5:$D$201,,FALSE)</f>
        <v/>
      </c>
      <c r="D181" s="961" t="str">
        <f t="array" ref="D181">XLOOKUP($A181,'Crop Chart'!$A$5:$A$201,'Crop Chart'!$E$5:$E$201,,FALSE)</f>
        <v/>
      </c>
      <c r="E181" s="961" t="str">
        <f t="array" ref="E181">XLOOKUP($A181,'Crop Chart'!$A$5:$A$201,'Crop Chart'!$I$5:$I$201,,FALSE)</f>
        <v/>
      </c>
      <c r="F181" s="961" t="str">
        <f t="array" ref="F181">XLOOKUP($A181,'Crop Chart'!$A$5:$A$201,'Crop Chart'!$P$5:$P$201,,FALSE)</f>
        <v/>
      </c>
      <c r="G181" s="961" t="str">
        <f t="array" ref="G181">XLOOKUP($A181,'Crop Chart'!$A$5:$A$201,'Crop Chart'!$Q$5:$Q$201,,FALSE)</f>
        <v/>
      </c>
      <c r="H181" s="962" t="str">
        <f t="array" ref="H181">'Crop Chart'!$H$2*12*B181/D181/F181*XLOOKUP(A181,'Crop Chart'!$A$5:$A$203,'Crop Chart'!$T$5:$T$203,,0)</f>
        <v>#DIV/0!</v>
      </c>
      <c r="I181" s="961" t="str">
        <f t="array" ref="I181">XLOOKUP($A181,'Crop Chart'!$A$5:$A$201,'Crop Chart'!$Y$5:$Y$201,,FALSE)</f>
        <v/>
      </c>
      <c r="J181" s="961" t="str">
        <f t="array" ref="J181">XLOOKUP($A181,'Crop Chart'!$A$5:$A$201,'Crop Chart'!$X$5:$X$201,,FALSE)</f>
        <v/>
      </c>
      <c r="K181" s="961" t="str">
        <f t="array" ref="K181">XLOOKUP($A181,'Crop Chart'!$A$5:$A$201,'Crop Chart'!$R$5:$R$201,,FALSE)</f>
        <v/>
      </c>
      <c r="L181" s="961" t="str">
        <f t="array" ref="L181">XLOOKUP($A181,'Crop Chart'!$A$5:$A$201,'Crop Chart'!$S$5:$S$201,,FALSE)</f>
        <v/>
      </c>
      <c r="M181" s="963" t="str">
        <f t="shared" si="1"/>
        <v>#DIV/0!</v>
      </c>
      <c r="N181" s="964" t="str">
        <f t="array" ref="N181">XLOOKUP($A181,'Crop Chart'!$A$5:$A$201,'Crop Chart'!$U$5:$U$201,,FALSE)</f>
        <v/>
      </c>
      <c r="O181" s="964" t="str">
        <f t="array" ref="O181">XLOOKUP($A181,'Crop Chart'!$A$5:$A$201,'Crop Chart'!$V$5:$V$201,,FALSE)</f>
        <v/>
      </c>
      <c r="P181" s="961" t="str">
        <f t="array" ref="P181">XLOOKUP($A181,'Crop Chart'!$A$5:$A$201,'Crop Chart'!$W$5:$W$201,,FALSE)</f>
        <v/>
      </c>
      <c r="Q181" s="961" t="str">
        <f t="array" ref="Q181">XLOOKUP($A181,'Crop Chart'!$A$5:$A$201,'Crop Chart'!$AB$5:$AB$201,,FALSE)</f>
        <v/>
      </c>
    </row>
    <row r="182" ht="15.75" customHeight="1">
      <c r="A182" s="954"/>
      <c r="B182" s="961" t="str">
        <f t="array" ref="B182">XLOOKUP($A182,'Crop Chart'!$A$5:$A$201,'Crop Chart'!$C$5:$C$201,,FALSE)</f>
        <v/>
      </c>
      <c r="C182" s="961" t="str">
        <f t="array" ref="C182">XLOOKUP($A182,'Crop Chart'!$A$5:$A$201,'Crop Chart'!$D$5:$D$201,,FALSE)</f>
        <v/>
      </c>
      <c r="D182" s="961" t="str">
        <f t="array" ref="D182">XLOOKUP($A182,'Crop Chart'!$A$5:$A$201,'Crop Chart'!$E$5:$E$201,,FALSE)</f>
        <v/>
      </c>
      <c r="E182" s="961" t="str">
        <f t="array" ref="E182">XLOOKUP($A182,'Crop Chart'!$A$5:$A$201,'Crop Chart'!$I$5:$I$201,,FALSE)</f>
        <v/>
      </c>
      <c r="F182" s="961" t="str">
        <f t="array" ref="F182">XLOOKUP($A182,'Crop Chart'!$A$5:$A$201,'Crop Chart'!$P$5:$P$201,,FALSE)</f>
        <v/>
      </c>
      <c r="G182" s="961" t="str">
        <f t="array" ref="G182">XLOOKUP($A182,'Crop Chart'!$A$5:$A$201,'Crop Chart'!$Q$5:$Q$201,,FALSE)</f>
        <v/>
      </c>
      <c r="H182" s="962" t="str">
        <f t="array" ref="H182">'Crop Chart'!$H$2*12*B182/D182/F182*XLOOKUP(A182,'Crop Chart'!$A$5:$A$203,'Crop Chart'!$T$5:$T$203,,0)</f>
        <v>#DIV/0!</v>
      </c>
      <c r="I182" s="961" t="str">
        <f t="array" ref="I182">XLOOKUP($A182,'Crop Chart'!$A$5:$A$201,'Crop Chart'!$Y$5:$Y$201,,FALSE)</f>
        <v/>
      </c>
      <c r="J182" s="961" t="str">
        <f t="array" ref="J182">XLOOKUP($A182,'Crop Chart'!$A$5:$A$201,'Crop Chart'!$X$5:$X$201,,FALSE)</f>
        <v/>
      </c>
      <c r="K182" s="961" t="str">
        <f t="array" ref="K182">XLOOKUP($A182,'Crop Chart'!$A$5:$A$201,'Crop Chart'!$R$5:$R$201,,FALSE)</f>
        <v/>
      </c>
      <c r="L182" s="961" t="str">
        <f t="array" ref="L182">XLOOKUP($A182,'Crop Chart'!$A$5:$A$201,'Crop Chart'!$S$5:$S$201,,FALSE)</f>
        <v/>
      </c>
      <c r="M182" s="963" t="str">
        <f t="shared" si="1"/>
        <v>#DIV/0!</v>
      </c>
      <c r="N182" s="964" t="str">
        <f t="array" ref="N182">XLOOKUP($A182,'Crop Chart'!$A$5:$A$201,'Crop Chart'!$U$5:$U$201,,FALSE)</f>
        <v/>
      </c>
      <c r="O182" s="964" t="str">
        <f t="array" ref="O182">XLOOKUP($A182,'Crop Chart'!$A$5:$A$201,'Crop Chart'!$V$5:$V$201,,FALSE)</f>
        <v/>
      </c>
      <c r="P182" s="961" t="str">
        <f t="array" ref="P182">XLOOKUP($A182,'Crop Chart'!$A$5:$A$201,'Crop Chart'!$W$5:$W$201,,FALSE)</f>
        <v/>
      </c>
      <c r="Q182" s="961" t="str">
        <f t="array" ref="Q182">XLOOKUP($A182,'Crop Chart'!$A$5:$A$201,'Crop Chart'!$AB$5:$AB$201,,FALSE)</f>
        <v/>
      </c>
    </row>
    <row r="183" ht="15.75" customHeight="1">
      <c r="A183" s="954"/>
      <c r="B183" s="961" t="str">
        <f t="array" ref="B183">XLOOKUP($A183,'Crop Chart'!$A$5:$A$201,'Crop Chart'!$C$5:$C$201,,FALSE)</f>
        <v/>
      </c>
      <c r="C183" s="961" t="str">
        <f t="array" ref="C183">XLOOKUP($A183,'Crop Chart'!$A$5:$A$201,'Crop Chart'!$D$5:$D$201,,FALSE)</f>
        <v/>
      </c>
      <c r="D183" s="961" t="str">
        <f t="array" ref="D183">XLOOKUP($A183,'Crop Chart'!$A$5:$A$201,'Crop Chart'!$E$5:$E$201,,FALSE)</f>
        <v/>
      </c>
      <c r="E183" s="961" t="str">
        <f t="array" ref="E183">XLOOKUP($A183,'Crop Chart'!$A$5:$A$201,'Crop Chart'!$I$5:$I$201,,FALSE)</f>
        <v/>
      </c>
      <c r="F183" s="961" t="str">
        <f t="array" ref="F183">XLOOKUP($A183,'Crop Chart'!$A$5:$A$201,'Crop Chart'!$P$5:$P$201,,FALSE)</f>
        <v/>
      </c>
      <c r="G183" s="961" t="str">
        <f t="array" ref="G183">XLOOKUP($A183,'Crop Chart'!$A$5:$A$201,'Crop Chart'!$Q$5:$Q$201,,FALSE)</f>
        <v/>
      </c>
      <c r="H183" s="962" t="str">
        <f t="array" ref="H183">'Crop Chart'!$H$2*12*B183/D183/F183*XLOOKUP(A183,'Crop Chart'!$A$5:$A$203,'Crop Chart'!$T$5:$T$203,,0)</f>
        <v>#DIV/0!</v>
      </c>
      <c r="I183" s="961" t="str">
        <f t="array" ref="I183">XLOOKUP($A183,'Crop Chart'!$A$5:$A$201,'Crop Chart'!$Y$5:$Y$201,,FALSE)</f>
        <v/>
      </c>
      <c r="J183" s="961" t="str">
        <f t="array" ref="J183">XLOOKUP($A183,'Crop Chart'!$A$5:$A$201,'Crop Chart'!$X$5:$X$201,,FALSE)</f>
        <v/>
      </c>
      <c r="K183" s="961" t="str">
        <f t="array" ref="K183">XLOOKUP($A183,'Crop Chart'!$A$5:$A$201,'Crop Chart'!$R$5:$R$201,,FALSE)</f>
        <v/>
      </c>
      <c r="L183" s="961" t="str">
        <f t="array" ref="L183">XLOOKUP($A183,'Crop Chart'!$A$5:$A$201,'Crop Chart'!$S$5:$S$201,,FALSE)</f>
        <v/>
      </c>
      <c r="M183" s="963" t="str">
        <f t="shared" si="1"/>
        <v>#DIV/0!</v>
      </c>
      <c r="N183" s="964" t="str">
        <f t="array" ref="N183">XLOOKUP($A183,'Crop Chart'!$A$5:$A$201,'Crop Chart'!$U$5:$U$201,,FALSE)</f>
        <v/>
      </c>
      <c r="O183" s="964" t="str">
        <f t="array" ref="O183">XLOOKUP($A183,'Crop Chart'!$A$5:$A$201,'Crop Chart'!$V$5:$V$201,,FALSE)</f>
        <v/>
      </c>
      <c r="P183" s="961" t="str">
        <f t="array" ref="P183">XLOOKUP($A183,'Crop Chart'!$A$5:$A$201,'Crop Chart'!$W$5:$W$201,,FALSE)</f>
        <v/>
      </c>
      <c r="Q183" s="961" t="str">
        <f t="array" ref="Q183">XLOOKUP($A183,'Crop Chart'!$A$5:$A$201,'Crop Chart'!$AB$5:$AB$201,,FALSE)</f>
        <v/>
      </c>
    </row>
    <row r="184" ht="15.75" customHeight="1">
      <c r="A184" s="954"/>
      <c r="B184" s="961" t="str">
        <f t="array" ref="B184">XLOOKUP($A184,'Crop Chart'!$A$5:$A$201,'Crop Chart'!$C$5:$C$201,,FALSE)</f>
        <v/>
      </c>
      <c r="C184" s="961" t="str">
        <f t="array" ref="C184">XLOOKUP($A184,'Crop Chart'!$A$5:$A$201,'Crop Chart'!$D$5:$D$201,,FALSE)</f>
        <v/>
      </c>
      <c r="D184" s="961" t="str">
        <f t="array" ref="D184">XLOOKUP($A184,'Crop Chart'!$A$5:$A$201,'Crop Chart'!$E$5:$E$201,,FALSE)</f>
        <v/>
      </c>
      <c r="E184" s="961" t="str">
        <f t="array" ref="E184">XLOOKUP($A184,'Crop Chart'!$A$5:$A$201,'Crop Chart'!$I$5:$I$201,,FALSE)</f>
        <v/>
      </c>
      <c r="F184" s="961" t="str">
        <f t="array" ref="F184">XLOOKUP($A184,'Crop Chart'!$A$5:$A$201,'Crop Chart'!$P$5:$P$201,,FALSE)</f>
        <v/>
      </c>
      <c r="G184" s="961" t="str">
        <f t="array" ref="G184">XLOOKUP($A184,'Crop Chart'!$A$5:$A$201,'Crop Chart'!$Q$5:$Q$201,,FALSE)</f>
        <v/>
      </c>
      <c r="H184" s="962" t="str">
        <f t="array" ref="H184">'Crop Chart'!$H$2*12*B184/D184/F184*XLOOKUP(A184,'Crop Chart'!$A$5:$A$203,'Crop Chart'!$T$5:$T$203,,0)</f>
        <v>#DIV/0!</v>
      </c>
      <c r="I184" s="961" t="str">
        <f t="array" ref="I184">XLOOKUP($A184,'Crop Chart'!$A$5:$A$201,'Crop Chart'!$Y$5:$Y$201,,FALSE)</f>
        <v/>
      </c>
      <c r="J184" s="961" t="str">
        <f t="array" ref="J184">XLOOKUP($A184,'Crop Chart'!$A$5:$A$201,'Crop Chart'!$X$5:$X$201,,FALSE)</f>
        <v/>
      </c>
      <c r="K184" s="961" t="str">
        <f t="array" ref="K184">XLOOKUP($A184,'Crop Chart'!$A$5:$A$201,'Crop Chart'!$R$5:$R$201,,FALSE)</f>
        <v/>
      </c>
      <c r="L184" s="961" t="str">
        <f t="array" ref="L184">XLOOKUP($A184,'Crop Chart'!$A$5:$A$201,'Crop Chart'!$S$5:$S$201,,FALSE)</f>
        <v/>
      </c>
      <c r="M184" s="963" t="str">
        <f t="shared" si="1"/>
        <v>#DIV/0!</v>
      </c>
      <c r="N184" s="964" t="str">
        <f t="array" ref="N184">XLOOKUP($A184,'Crop Chart'!$A$5:$A$201,'Crop Chart'!$U$5:$U$201,,FALSE)</f>
        <v/>
      </c>
      <c r="O184" s="964" t="str">
        <f t="array" ref="O184">XLOOKUP($A184,'Crop Chart'!$A$5:$A$201,'Crop Chart'!$V$5:$V$201,,FALSE)</f>
        <v/>
      </c>
      <c r="P184" s="961" t="str">
        <f t="array" ref="P184">XLOOKUP($A184,'Crop Chart'!$A$5:$A$201,'Crop Chart'!$W$5:$W$201,,FALSE)</f>
        <v/>
      </c>
      <c r="Q184" s="961" t="str">
        <f t="array" ref="Q184">XLOOKUP($A184,'Crop Chart'!$A$5:$A$201,'Crop Chart'!$AB$5:$AB$201,,FALSE)</f>
        <v/>
      </c>
    </row>
    <row r="185" ht="15.75" customHeight="1">
      <c r="A185" s="954"/>
      <c r="B185" s="961" t="str">
        <f t="array" ref="B185">XLOOKUP($A185,'Crop Chart'!$A$5:$A$201,'Crop Chart'!$C$5:$C$201,,FALSE)</f>
        <v/>
      </c>
      <c r="C185" s="961" t="str">
        <f t="array" ref="C185">XLOOKUP($A185,'Crop Chart'!$A$5:$A$201,'Crop Chart'!$D$5:$D$201,,FALSE)</f>
        <v/>
      </c>
      <c r="D185" s="961" t="str">
        <f t="array" ref="D185">XLOOKUP($A185,'Crop Chart'!$A$5:$A$201,'Crop Chart'!$E$5:$E$201,,FALSE)</f>
        <v/>
      </c>
      <c r="E185" s="961" t="str">
        <f t="array" ref="E185">XLOOKUP($A185,'Crop Chart'!$A$5:$A$201,'Crop Chart'!$I$5:$I$201,,FALSE)</f>
        <v/>
      </c>
      <c r="F185" s="961" t="str">
        <f t="array" ref="F185">XLOOKUP($A185,'Crop Chart'!$A$5:$A$201,'Crop Chart'!$P$5:$P$201,,FALSE)</f>
        <v/>
      </c>
      <c r="G185" s="961" t="str">
        <f t="array" ref="G185">XLOOKUP($A185,'Crop Chart'!$A$5:$A$201,'Crop Chart'!$Q$5:$Q$201,,FALSE)</f>
        <v/>
      </c>
      <c r="H185" s="962" t="str">
        <f t="array" ref="H185">'Crop Chart'!$H$2*12*B185/D185/F185*XLOOKUP(A185,'Crop Chart'!$A$5:$A$203,'Crop Chart'!$T$5:$T$203,,0)</f>
        <v>#DIV/0!</v>
      </c>
      <c r="I185" s="961" t="str">
        <f t="array" ref="I185">XLOOKUP($A185,'Crop Chart'!$A$5:$A$201,'Crop Chart'!$Y$5:$Y$201,,FALSE)</f>
        <v/>
      </c>
      <c r="J185" s="961" t="str">
        <f t="array" ref="J185">XLOOKUP($A185,'Crop Chart'!$A$5:$A$201,'Crop Chart'!$X$5:$X$201,,FALSE)</f>
        <v/>
      </c>
      <c r="K185" s="961" t="str">
        <f t="array" ref="K185">XLOOKUP($A185,'Crop Chart'!$A$5:$A$201,'Crop Chart'!$R$5:$R$201,,FALSE)</f>
        <v/>
      </c>
      <c r="L185" s="961" t="str">
        <f t="array" ref="L185">XLOOKUP($A185,'Crop Chart'!$A$5:$A$201,'Crop Chart'!$S$5:$S$201,,FALSE)</f>
        <v/>
      </c>
      <c r="M185" s="963" t="str">
        <f t="shared" si="1"/>
        <v>#DIV/0!</v>
      </c>
      <c r="N185" s="964" t="str">
        <f t="array" ref="N185">XLOOKUP($A185,'Crop Chart'!$A$5:$A$201,'Crop Chart'!$U$5:$U$201,,FALSE)</f>
        <v/>
      </c>
      <c r="O185" s="964" t="str">
        <f t="array" ref="O185">XLOOKUP($A185,'Crop Chart'!$A$5:$A$201,'Crop Chart'!$V$5:$V$201,,FALSE)</f>
        <v/>
      </c>
      <c r="P185" s="961" t="str">
        <f t="array" ref="P185">XLOOKUP($A185,'Crop Chart'!$A$5:$A$201,'Crop Chart'!$W$5:$W$201,,FALSE)</f>
        <v/>
      </c>
      <c r="Q185" s="961" t="str">
        <f t="array" ref="Q185">XLOOKUP($A185,'Crop Chart'!$A$5:$A$201,'Crop Chart'!$AB$5:$AB$201,,FALSE)</f>
        <v/>
      </c>
    </row>
    <row r="186" ht="15.75" customHeight="1">
      <c r="A186" s="954"/>
      <c r="B186" s="961" t="str">
        <f t="array" ref="B186">XLOOKUP($A186,'Crop Chart'!$A$5:$A$201,'Crop Chart'!$C$5:$C$201,,FALSE)</f>
        <v/>
      </c>
      <c r="C186" s="961" t="str">
        <f t="array" ref="C186">XLOOKUP($A186,'Crop Chart'!$A$5:$A$201,'Crop Chart'!$D$5:$D$201,,FALSE)</f>
        <v/>
      </c>
      <c r="D186" s="961" t="str">
        <f t="array" ref="D186">XLOOKUP($A186,'Crop Chart'!$A$5:$A$201,'Crop Chart'!$E$5:$E$201,,FALSE)</f>
        <v/>
      </c>
      <c r="E186" s="961" t="str">
        <f t="array" ref="E186">XLOOKUP($A186,'Crop Chart'!$A$5:$A$201,'Crop Chart'!$I$5:$I$201,,FALSE)</f>
        <v/>
      </c>
      <c r="F186" s="961" t="str">
        <f t="array" ref="F186">XLOOKUP($A186,'Crop Chart'!$A$5:$A$201,'Crop Chart'!$P$5:$P$201,,FALSE)</f>
        <v/>
      </c>
      <c r="G186" s="961" t="str">
        <f t="array" ref="G186">XLOOKUP($A186,'Crop Chart'!$A$5:$A$201,'Crop Chart'!$Q$5:$Q$201,,FALSE)</f>
        <v/>
      </c>
      <c r="H186" s="962" t="str">
        <f t="array" ref="H186">'Crop Chart'!$H$2*12*B186/D186/F186*XLOOKUP(A186,'Crop Chart'!$A$5:$A$203,'Crop Chart'!$T$5:$T$203,,0)</f>
        <v>#DIV/0!</v>
      </c>
      <c r="I186" s="961" t="str">
        <f t="array" ref="I186">XLOOKUP($A186,'Crop Chart'!$A$5:$A$201,'Crop Chart'!$Y$5:$Y$201,,FALSE)</f>
        <v/>
      </c>
      <c r="J186" s="961" t="str">
        <f t="array" ref="J186">XLOOKUP($A186,'Crop Chart'!$A$5:$A$201,'Crop Chart'!$X$5:$X$201,,FALSE)</f>
        <v/>
      </c>
      <c r="K186" s="961" t="str">
        <f t="array" ref="K186">XLOOKUP($A186,'Crop Chart'!$A$5:$A$201,'Crop Chart'!$R$5:$R$201,,FALSE)</f>
        <v/>
      </c>
      <c r="L186" s="961" t="str">
        <f t="array" ref="L186">XLOOKUP($A186,'Crop Chart'!$A$5:$A$201,'Crop Chart'!$S$5:$S$201,,FALSE)</f>
        <v/>
      </c>
      <c r="M186" s="963" t="str">
        <f t="shared" si="1"/>
        <v>#DIV/0!</v>
      </c>
      <c r="N186" s="964" t="str">
        <f t="array" ref="N186">XLOOKUP($A186,'Crop Chart'!$A$5:$A$201,'Crop Chart'!$U$5:$U$201,,FALSE)</f>
        <v/>
      </c>
      <c r="O186" s="964" t="str">
        <f t="array" ref="O186">XLOOKUP($A186,'Crop Chart'!$A$5:$A$201,'Crop Chart'!$V$5:$V$201,,FALSE)</f>
        <v/>
      </c>
      <c r="P186" s="961" t="str">
        <f t="array" ref="P186">XLOOKUP($A186,'Crop Chart'!$A$5:$A$201,'Crop Chart'!$W$5:$W$201,,FALSE)</f>
        <v/>
      </c>
      <c r="Q186" s="961" t="str">
        <f t="array" ref="Q186">XLOOKUP($A186,'Crop Chart'!$A$5:$A$201,'Crop Chart'!$AB$5:$AB$201,,FALSE)</f>
        <v/>
      </c>
    </row>
    <row r="187" ht="15.75" customHeight="1">
      <c r="A187" s="954"/>
      <c r="B187" s="961" t="str">
        <f t="array" ref="B187">XLOOKUP($A187,'Crop Chart'!$A$5:$A$201,'Crop Chart'!$C$5:$C$201,,FALSE)</f>
        <v/>
      </c>
      <c r="C187" s="961" t="str">
        <f t="array" ref="C187">XLOOKUP($A187,'Crop Chart'!$A$5:$A$201,'Crop Chart'!$D$5:$D$201,,FALSE)</f>
        <v/>
      </c>
      <c r="D187" s="961" t="str">
        <f t="array" ref="D187">XLOOKUP($A187,'Crop Chart'!$A$5:$A$201,'Crop Chart'!$E$5:$E$201,,FALSE)</f>
        <v/>
      </c>
      <c r="E187" s="961" t="str">
        <f t="array" ref="E187">XLOOKUP($A187,'Crop Chart'!$A$5:$A$201,'Crop Chart'!$I$5:$I$201,,FALSE)</f>
        <v/>
      </c>
      <c r="F187" s="961" t="str">
        <f t="array" ref="F187">XLOOKUP($A187,'Crop Chart'!$A$5:$A$201,'Crop Chart'!$P$5:$P$201,,FALSE)</f>
        <v/>
      </c>
      <c r="G187" s="961" t="str">
        <f t="array" ref="G187">XLOOKUP($A187,'Crop Chart'!$A$5:$A$201,'Crop Chart'!$Q$5:$Q$201,,FALSE)</f>
        <v/>
      </c>
      <c r="H187" s="962" t="str">
        <f t="array" ref="H187">'Crop Chart'!$H$2*12*B187/D187/F187*XLOOKUP(A187,'Crop Chart'!$A$5:$A$203,'Crop Chart'!$T$5:$T$203,,0)</f>
        <v>#DIV/0!</v>
      </c>
      <c r="I187" s="961" t="str">
        <f t="array" ref="I187">XLOOKUP($A187,'Crop Chart'!$A$5:$A$201,'Crop Chart'!$Y$5:$Y$201,,FALSE)</f>
        <v/>
      </c>
      <c r="J187" s="961" t="str">
        <f t="array" ref="J187">XLOOKUP($A187,'Crop Chart'!$A$5:$A$201,'Crop Chart'!$X$5:$X$201,,FALSE)</f>
        <v/>
      </c>
      <c r="K187" s="961" t="str">
        <f t="array" ref="K187">XLOOKUP($A187,'Crop Chart'!$A$5:$A$201,'Crop Chart'!$R$5:$R$201,,FALSE)</f>
        <v/>
      </c>
      <c r="L187" s="961" t="str">
        <f t="array" ref="L187">XLOOKUP($A187,'Crop Chart'!$A$5:$A$201,'Crop Chart'!$S$5:$S$201,,FALSE)</f>
        <v/>
      </c>
      <c r="M187" s="963" t="str">
        <f t="shared" si="1"/>
        <v>#DIV/0!</v>
      </c>
      <c r="N187" s="964" t="str">
        <f t="array" ref="N187">XLOOKUP($A187,'Crop Chart'!$A$5:$A$201,'Crop Chart'!$U$5:$U$201,,FALSE)</f>
        <v/>
      </c>
      <c r="O187" s="964" t="str">
        <f t="array" ref="O187">XLOOKUP($A187,'Crop Chart'!$A$5:$A$201,'Crop Chart'!$V$5:$V$201,,FALSE)</f>
        <v/>
      </c>
      <c r="P187" s="961" t="str">
        <f t="array" ref="P187">XLOOKUP($A187,'Crop Chart'!$A$5:$A$201,'Crop Chart'!$W$5:$W$201,,FALSE)</f>
        <v/>
      </c>
      <c r="Q187" s="961" t="str">
        <f t="array" ref="Q187">XLOOKUP($A187,'Crop Chart'!$A$5:$A$201,'Crop Chart'!$AB$5:$AB$201,,FALSE)</f>
        <v/>
      </c>
    </row>
    <row r="188" ht="15.75" customHeight="1">
      <c r="A188" s="954"/>
      <c r="B188" s="961" t="str">
        <f t="array" ref="B188">XLOOKUP($A188,'Crop Chart'!$A$5:$A$201,'Crop Chart'!$C$5:$C$201,,FALSE)</f>
        <v/>
      </c>
      <c r="C188" s="961" t="str">
        <f t="array" ref="C188">XLOOKUP($A188,'Crop Chart'!$A$5:$A$201,'Crop Chart'!$D$5:$D$201,,FALSE)</f>
        <v/>
      </c>
      <c r="D188" s="961" t="str">
        <f t="array" ref="D188">XLOOKUP($A188,'Crop Chart'!$A$5:$A$201,'Crop Chart'!$E$5:$E$201,,FALSE)</f>
        <v/>
      </c>
      <c r="E188" s="961" t="str">
        <f t="array" ref="E188">XLOOKUP($A188,'Crop Chart'!$A$5:$A$201,'Crop Chart'!$I$5:$I$201,,FALSE)</f>
        <v/>
      </c>
      <c r="F188" s="961" t="str">
        <f t="array" ref="F188">XLOOKUP($A188,'Crop Chart'!$A$5:$A$201,'Crop Chart'!$P$5:$P$201,,FALSE)</f>
        <v/>
      </c>
      <c r="G188" s="961" t="str">
        <f t="array" ref="G188">XLOOKUP($A188,'Crop Chart'!$A$5:$A$201,'Crop Chart'!$Q$5:$Q$201,,FALSE)</f>
        <v/>
      </c>
      <c r="H188" s="962" t="str">
        <f t="array" ref="H188">'Crop Chart'!$H$2*12*B188/D188/F188*XLOOKUP(A188,'Crop Chart'!$A$5:$A$203,'Crop Chart'!$T$5:$T$203,,0)</f>
        <v>#DIV/0!</v>
      </c>
      <c r="I188" s="961" t="str">
        <f t="array" ref="I188">XLOOKUP($A188,'Crop Chart'!$A$5:$A$201,'Crop Chart'!$Y$5:$Y$201,,FALSE)</f>
        <v/>
      </c>
      <c r="J188" s="961" t="str">
        <f t="array" ref="J188">XLOOKUP($A188,'Crop Chart'!$A$5:$A$201,'Crop Chart'!$X$5:$X$201,,FALSE)</f>
        <v/>
      </c>
      <c r="K188" s="961" t="str">
        <f t="array" ref="K188">XLOOKUP($A188,'Crop Chart'!$A$5:$A$201,'Crop Chart'!$R$5:$R$201,,FALSE)</f>
        <v/>
      </c>
      <c r="L188" s="961" t="str">
        <f t="array" ref="L188">XLOOKUP($A188,'Crop Chart'!$A$5:$A$201,'Crop Chart'!$S$5:$S$201,,FALSE)</f>
        <v/>
      </c>
      <c r="M188" s="963" t="str">
        <f t="shared" si="1"/>
        <v>#DIV/0!</v>
      </c>
      <c r="N188" s="964" t="str">
        <f t="array" ref="N188">XLOOKUP($A188,'Crop Chart'!$A$5:$A$201,'Crop Chart'!$U$5:$U$201,,FALSE)</f>
        <v/>
      </c>
      <c r="O188" s="964" t="str">
        <f t="array" ref="O188">XLOOKUP($A188,'Crop Chart'!$A$5:$A$201,'Crop Chart'!$V$5:$V$201,,FALSE)</f>
        <v/>
      </c>
      <c r="P188" s="961" t="str">
        <f t="array" ref="P188">XLOOKUP($A188,'Crop Chart'!$A$5:$A$201,'Crop Chart'!$W$5:$W$201,,FALSE)</f>
        <v/>
      </c>
      <c r="Q188" s="961" t="str">
        <f t="array" ref="Q188">XLOOKUP($A188,'Crop Chart'!$A$5:$A$201,'Crop Chart'!$AB$5:$AB$201,,FALSE)</f>
        <v/>
      </c>
    </row>
    <row r="189" ht="15.75" customHeight="1">
      <c r="A189" s="954"/>
      <c r="B189" s="961" t="str">
        <f t="array" ref="B189">XLOOKUP($A189,'Crop Chart'!$A$5:$A$201,'Crop Chart'!$C$5:$C$201,,FALSE)</f>
        <v/>
      </c>
      <c r="C189" s="961" t="str">
        <f t="array" ref="C189">XLOOKUP($A189,'Crop Chart'!$A$5:$A$201,'Crop Chart'!$D$5:$D$201,,FALSE)</f>
        <v/>
      </c>
      <c r="D189" s="961" t="str">
        <f t="array" ref="D189">XLOOKUP($A189,'Crop Chart'!$A$5:$A$201,'Crop Chart'!$E$5:$E$201,,FALSE)</f>
        <v/>
      </c>
      <c r="E189" s="961" t="str">
        <f t="array" ref="E189">XLOOKUP($A189,'Crop Chart'!$A$5:$A$201,'Crop Chart'!$I$5:$I$201,,FALSE)</f>
        <v/>
      </c>
      <c r="F189" s="961" t="str">
        <f t="array" ref="F189">XLOOKUP($A189,'Crop Chart'!$A$5:$A$201,'Crop Chart'!$P$5:$P$201,,FALSE)</f>
        <v/>
      </c>
      <c r="G189" s="961" t="str">
        <f t="array" ref="G189">XLOOKUP($A189,'Crop Chart'!$A$5:$A$201,'Crop Chart'!$Q$5:$Q$201,,FALSE)</f>
        <v/>
      </c>
      <c r="H189" s="962" t="str">
        <f t="array" ref="H189">'Crop Chart'!$H$2*12*B189/D189/F189*XLOOKUP(A189,'Crop Chart'!$A$5:$A$203,'Crop Chart'!$T$5:$T$203,,0)</f>
        <v>#DIV/0!</v>
      </c>
      <c r="I189" s="961" t="str">
        <f t="array" ref="I189">XLOOKUP($A189,'Crop Chart'!$A$5:$A$201,'Crop Chart'!$Y$5:$Y$201,,FALSE)</f>
        <v/>
      </c>
      <c r="J189" s="961" t="str">
        <f t="array" ref="J189">XLOOKUP($A189,'Crop Chart'!$A$5:$A$201,'Crop Chart'!$X$5:$X$201,,FALSE)</f>
        <v/>
      </c>
      <c r="K189" s="961" t="str">
        <f t="array" ref="K189">XLOOKUP($A189,'Crop Chart'!$A$5:$A$201,'Crop Chart'!$R$5:$R$201,,FALSE)</f>
        <v/>
      </c>
      <c r="L189" s="961" t="str">
        <f t="array" ref="L189">XLOOKUP($A189,'Crop Chart'!$A$5:$A$201,'Crop Chart'!$S$5:$S$201,,FALSE)</f>
        <v/>
      </c>
      <c r="M189" s="963" t="str">
        <f t="shared" si="1"/>
        <v>#DIV/0!</v>
      </c>
      <c r="N189" s="964" t="str">
        <f t="array" ref="N189">XLOOKUP($A189,'Crop Chart'!$A$5:$A$201,'Crop Chart'!$U$5:$U$201,,FALSE)</f>
        <v/>
      </c>
      <c r="O189" s="964" t="str">
        <f t="array" ref="O189">XLOOKUP($A189,'Crop Chart'!$A$5:$A$201,'Crop Chart'!$V$5:$V$201,,FALSE)</f>
        <v/>
      </c>
      <c r="P189" s="961" t="str">
        <f t="array" ref="P189">XLOOKUP($A189,'Crop Chart'!$A$5:$A$201,'Crop Chart'!$W$5:$W$201,,FALSE)</f>
        <v/>
      </c>
      <c r="Q189" s="961" t="str">
        <f t="array" ref="Q189">XLOOKUP($A189,'Crop Chart'!$A$5:$A$201,'Crop Chart'!$AB$5:$AB$201,,FALSE)</f>
        <v/>
      </c>
    </row>
    <row r="190" ht="15.75" customHeight="1">
      <c r="A190" s="954"/>
      <c r="B190" s="961" t="str">
        <f t="array" ref="B190">XLOOKUP($A190,'Crop Chart'!$A$5:$A$201,'Crop Chart'!$C$5:$C$201,,FALSE)</f>
        <v/>
      </c>
      <c r="C190" s="961" t="str">
        <f t="array" ref="C190">XLOOKUP($A190,'Crop Chart'!$A$5:$A$201,'Crop Chart'!$D$5:$D$201,,FALSE)</f>
        <v/>
      </c>
      <c r="D190" s="961" t="str">
        <f t="array" ref="D190">XLOOKUP($A190,'Crop Chart'!$A$5:$A$201,'Crop Chart'!$E$5:$E$201,,FALSE)</f>
        <v/>
      </c>
      <c r="E190" s="961" t="str">
        <f t="array" ref="E190">XLOOKUP($A190,'Crop Chart'!$A$5:$A$201,'Crop Chart'!$I$5:$I$201,,FALSE)</f>
        <v/>
      </c>
      <c r="F190" s="961" t="str">
        <f t="array" ref="F190">XLOOKUP($A190,'Crop Chart'!$A$5:$A$201,'Crop Chart'!$P$5:$P$201,,FALSE)</f>
        <v/>
      </c>
      <c r="G190" s="961" t="str">
        <f t="array" ref="G190">XLOOKUP($A190,'Crop Chart'!$A$5:$A$201,'Crop Chart'!$Q$5:$Q$201,,FALSE)</f>
        <v/>
      </c>
      <c r="H190" s="962" t="str">
        <f t="array" ref="H190">'Crop Chart'!$H$2*12*B190/D190/F190*XLOOKUP(A190,'Crop Chart'!$A$5:$A$203,'Crop Chart'!$T$5:$T$203,,0)</f>
        <v>#DIV/0!</v>
      </c>
      <c r="I190" s="961" t="str">
        <f t="array" ref="I190">XLOOKUP($A190,'Crop Chart'!$A$5:$A$201,'Crop Chart'!$Y$5:$Y$201,,FALSE)</f>
        <v/>
      </c>
      <c r="J190" s="961" t="str">
        <f t="array" ref="J190">XLOOKUP($A190,'Crop Chart'!$A$5:$A$201,'Crop Chart'!$X$5:$X$201,,FALSE)</f>
        <v/>
      </c>
      <c r="K190" s="961" t="str">
        <f t="array" ref="K190">XLOOKUP($A190,'Crop Chart'!$A$5:$A$201,'Crop Chart'!$R$5:$R$201,,FALSE)</f>
        <v/>
      </c>
      <c r="L190" s="961" t="str">
        <f t="array" ref="L190">XLOOKUP($A190,'Crop Chart'!$A$5:$A$201,'Crop Chart'!$S$5:$S$201,,FALSE)</f>
        <v/>
      </c>
      <c r="M190" s="963" t="str">
        <f t="shared" si="1"/>
        <v>#DIV/0!</v>
      </c>
      <c r="N190" s="964" t="str">
        <f t="array" ref="N190">XLOOKUP($A190,'Crop Chart'!$A$5:$A$201,'Crop Chart'!$U$5:$U$201,,FALSE)</f>
        <v/>
      </c>
      <c r="O190" s="964" t="str">
        <f t="array" ref="O190">XLOOKUP($A190,'Crop Chart'!$A$5:$A$201,'Crop Chart'!$V$5:$V$201,,FALSE)</f>
        <v/>
      </c>
      <c r="P190" s="961" t="str">
        <f t="array" ref="P190">XLOOKUP($A190,'Crop Chart'!$A$5:$A$201,'Crop Chart'!$W$5:$W$201,,FALSE)</f>
        <v/>
      </c>
      <c r="Q190" s="961" t="str">
        <f t="array" ref="Q190">XLOOKUP($A190,'Crop Chart'!$A$5:$A$201,'Crop Chart'!$AB$5:$AB$201,,FALSE)</f>
        <v/>
      </c>
    </row>
    <row r="191" ht="15.75" customHeight="1">
      <c r="A191" s="954"/>
      <c r="B191" s="961" t="str">
        <f t="array" ref="B191">XLOOKUP($A191,'Crop Chart'!$A$5:$A$201,'Crop Chart'!$C$5:$C$201,,FALSE)</f>
        <v/>
      </c>
      <c r="C191" s="961" t="str">
        <f t="array" ref="C191">XLOOKUP($A191,'Crop Chart'!$A$5:$A$201,'Crop Chart'!$D$5:$D$201,,FALSE)</f>
        <v/>
      </c>
      <c r="D191" s="961" t="str">
        <f t="array" ref="D191">XLOOKUP($A191,'Crop Chart'!$A$5:$A$201,'Crop Chart'!$E$5:$E$201,,FALSE)</f>
        <v/>
      </c>
      <c r="E191" s="961" t="str">
        <f t="array" ref="E191">XLOOKUP($A191,'Crop Chart'!$A$5:$A$201,'Crop Chart'!$I$5:$I$201,,FALSE)</f>
        <v/>
      </c>
      <c r="F191" s="961" t="str">
        <f t="array" ref="F191">XLOOKUP($A191,'Crop Chart'!$A$5:$A$201,'Crop Chart'!$P$5:$P$201,,FALSE)</f>
        <v/>
      </c>
      <c r="G191" s="961" t="str">
        <f t="array" ref="G191">XLOOKUP($A191,'Crop Chart'!$A$5:$A$201,'Crop Chart'!$Q$5:$Q$201,,FALSE)</f>
        <v/>
      </c>
      <c r="H191" s="962" t="str">
        <f t="array" ref="H191">'Crop Chart'!$H$2*12*B191/D191/F191*XLOOKUP(A191,'Crop Chart'!$A$5:$A$203,'Crop Chart'!$T$5:$T$203,,0)</f>
        <v>#DIV/0!</v>
      </c>
      <c r="I191" s="961" t="str">
        <f t="array" ref="I191">XLOOKUP($A191,'Crop Chart'!$A$5:$A$201,'Crop Chart'!$Y$5:$Y$201,,FALSE)</f>
        <v/>
      </c>
      <c r="J191" s="961" t="str">
        <f t="array" ref="J191">XLOOKUP($A191,'Crop Chart'!$A$5:$A$201,'Crop Chart'!$X$5:$X$201,,FALSE)</f>
        <v/>
      </c>
      <c r="K191" s="961" t="str">
        <f t="array" ref="K191">XLOOKUP($A191,'Crop Chart'!$A$5:$A$201,'Crop Chart'!$R$5:$R$201,,FALSE)</f>
        <v/>
      </c>
      <c r="L191" s="961" t="str">
        <f t="array" ref="L191">XLOOKUP($A191,'Crop Chart'!$A$5:$A$201,'Crop Chart'!$S$5:$S$201,,FALSE)</f>
        <v/>
      </c>
      <c r="M191" s="963" t="str">
        <f t="shared" si="1"/>
        <v>#DIV/0!</v>
      </c>
      <c r="N191" s="964" t="str">
        <f t="array" ref="N191">XLOOKUP($A191,'Crop Chart'!$A$5:$A$201,'Crop Chart'!$U$5:$U$201,,FALSE)</f>
        <v/>
      </c>
      <c r="O191" s="964" t="str">
        <f t="array" ref="O191">XLOOKUP($A191,'Crop Chart'!$A$5:$A$201,'Crop Chart'!$V$5:$V$201,,FALSE)</f>
        <v/>
      </c>
      <c r="P191" s="961" t="str">
        <f t="array" ref="P191">XLOOKUP($A191,'Crop Chart'!$A$5:$A$201,'Crop Chart'!$W$5:$W$201,,FALSE)</f>
        <v/>
      </c>
      <c r="Q191" s="961" t="str">
        <f t="array" ref="Q191">XLOOKUP($A191,'Crop Chart'!$A$5:$A$201,'Crop Chart'!$AB$5:$AB$201,,FALSE)</f>
        <v/>
      </c>
    </row>
    <row r="192" ht="15.75" customHeight="1">
      <c r="A192" s="954"/>
      <c r="B192" s="961" t="str">
        <f t="array" ref="B192">XLOOKUP($A192,'Crop Chart'!$A$5:$A$201,'Crop Chart'!$C$5:$C$201,,FALSE)</f>
        <v/>
      </c>
      <c r="C192" s="961" t="str">
        <f t="array" ref="C192">XLOOKUP($A192,'Crop Chart'!$A$5:$A$201,'Crop Chart'!$D$5:$D$201,,FALSE)</f>
        <v/>
      </c>
      <c r="D192" s="961" t="str">
        <f t="array" ref="D192">XLOOKUP($A192,'Crop Chart'!$A$5:$A$201,'Crop Chart'!$E$5:$E$201,,FALSE)</f>
        <v/>
      </c>
      <c r="E192" s="961" t="str">
        <f t="array" ref="E192">XLOOKUP($A192,'Crop Chart'!$A$5:$A$201,'Crop Chart'!$I$5:$I$201,,FALSE)</f>
        <v/>
      </c>
      <c r="F192" s="961" t="str">
        <f t="array" ref="F192">XLOOKUP($A192,'Crop Chart'!$A$5:$A$201,'Crop Chart'!$P$5:$P$201,,FALSE)</f>
        <v/>
      </c>
      <c r="G192" s="961" t="str">
        <f t="array" ref="G192">XLOOKUP($A192,'Crop Chart'!$A$5:$A$201,'Crop Chart'!$Q$5:$Q$201,,FALSE)</f>
        <v/>
      </c>
      <c r="H192" s="962" t="str">
        <f t="array" ref="H192">'Crop Chart'!$H$2*12*B192/D192/F192*XLOOKUP(A192,'Crop Chart'!$A$5:$A$203,'Crop Chart'!$T$5:$T$203,,0)</f>
        <v>#DIV/0!</v>
      </c>
      <c r="I192" s="961" t="str">
        <f t="array" ref="I192">XLOOKUP($A192,'Crop Chart'!$A$5:$A$201,'Crop Chart'!$Y$5:$Y$201,,FALSE)</f>
        <v/>
      </c>
      <c r="J192" s="961" t="str">
        <f t="array" ref="J192">XLOOKUP($A192,'Crop Chart'!$A$5:$A$201,'Crop Chart'!$X$5:$X$201,,FALSE)</f>
        <v/>
      </c>
      <c r="K192" s="961" t="str">
        <f t="array" ref="K192">XLOOKUP($A192,'Crop Chart'!$A$5:$A$201,'Crop Chart'!$R$5:$R$201,,FALSE)</f>
        <v/>
      </c>
      <c r="L192" s="961" t="str">
        <f t="array" ref="L192">XLOOKUP($A192,'Crop Chart'!$A$5:$A$201,'Crop Chart'!$S$5:$S$201,,FALSE)</f>
        <v/>
      </c>
      <c r="M192" s="963" t="str">
        <f t="shared" si="1"/>
        <v>#DIV/0!</v>
      </c>
      <c r="N192" s="964" t="str">
        <f t="array" ref="N192">XLOOKUP($A192,'Crop Chart'!$A$5:$A$201,'Crop Chart'!$U$5:$U$201,,FALSE)</f>
        <v/>
      </c>
      <c r="O192" s="964" t="str">
        <f t="array" ref="O192">XLOOKUP($A192,'Crop Chart'!$A$5:$A$201,'Crop Chart'!$V$5:$V$201,,FALSE)</f>
        <v/>
      </c>
      <c r="P192" s="961" t="str">
        <f t="array" ref="P192">XLOOKUP($A192,'Crop Chart'!$A$5:$A$201,'Crop Chart'!$W$5:$W$201,,FALSE)</f>
        <v/>
      </c>
      <c r="Q192" s="961" t="str">
        <f t="array" ref="Q192">XLOOKUP($A192,'Crop Chart'!$A$5:$A$201,'Crop Chart'!$AB$5:$AB$201,,FALSE)</f>
        <v/>
      </c>
    </row>
    <row r="193" ht="15.75" customHeight="1">
      <c r="A193" s="954"/>
      <c r="B193" s="961" t="str">
        <f t="array" ref="B193">XLOOKUP($A193,'Crop Chart'!$A$5:$A$201,'Crop Chart'!$C$5:$C$201,,FALSE)</f>
        <v/>
      </c>
      <c r="C193" s="961" t="str">
        <f t="array" ref="C193">XLOOKUP($A193,'Crop Chart'!$A$5:$A$201,'Crop Chart'!$D$5:$D$201,,FALSE)</f>
        <v/>
      </c>
      <c r="D193" s="961" t="str">
        <f t="array" ref="D193">XLOOKUP($A193,'Crop Chart'!$A$5:$A$201,'Crop Chart'!$E$5:$E$201,,FALSE)</f>
        <v/>
      </c>
      <c r="E193" s="961" t="str">
        <f t="array" ref="E193">XLOOKUP($A193,'Crop Chart'!$A$5:$A$201,'Crop Chart'!$I$5:$I$201,,FALSE)</f>
        <v/>
      </c>
      <c r="F193" s="961" t="str">
        <f t="array" ref="F193">XLOOKUP($A193,'Crop Chart'!$A$5:$A$201,'Crop Chart'!$P$5:$P$201,,FALSE)</f>
        <v/>
      </c>
      <c r="G193" s="961" t="str">
        <f t="array" ref="G193">XLOOKUP($A193,'Crop Chart'!$A$5:$A$201,'Crop Chart'!$Q$5:$Q$201,,FALSE)</f>
        <v/>
      </c>
      <c r="H193" s="962" t="str">
        <f t="array" ref="H193">'Crop Chart'!$H$2*12*B193/D193/F193*XLOOKUP(A193,'Crop Chart'!$A$5:$A$203,'Crop Chart'!$T$5:$T$203,,0)</f>
        <v>#DIV/0!</v>
      </c>
      <c r="I193" s="961" t="str">
        <f t="array" ref="I193">XLOOKUP($A193,'Crop Chart'!$A$5:$A$201,'Crop Chart'!$Y$5:$Y$201,,FALSE)</f>
        <v/>
      </c>
      <c r="J193" s="961" t="str">
        <f t="array" ref="J193">XLOOKUP($A193,'Crop Chart'!$A$5:$A$201,'Crop Chart'!$X$5:$X$201,,FALSE)</f>
        <v/>
      </c>
      <c r="K193" s="961" t="str">
        <f t="array" ref="K193">XLOOKUP($A193,'Crop Chart'!$A$5:$A$201,'Crop Chart'!$R$5:$R$201,,FALSE)</f>
        <v/>
      </c>
      <c r="L193" s="961" t="str">
        <f t="array" ref="L193">XLOOKUP($A193,'Crop Chart'!$A$5:$A$201,'Crop Chart'!$S$5:$S$201,,FALSE)</f>
        <v/>
      </c>
      <c r="M193" s="963" t="str">
        <f t="shared" si="1"/>
        <v>#DIV/0!</v>
      </c>
      <c r="N193" s="964" t="str">
        <f t="array" ref="N193">XLOOKUP($A193,'Crop Chart'!$A$5:$A$201,'Crop Chart'!$U$5:$U$201,,FALSE)</f>
        <v/>
      </c>
      <c r="O193" s="964" t="str">
        <f t="array" ref="O193">XLOOKUP($A193,'Crop Chart'!$A$5:$A$201,'Crop Chart'!$V$5:$V$201,,FALSE)</f>
        <v/>
      </c>
      <c r="P193" s="961" t="str">
        <f t="array" ref="P193">XLOOKUP($A193,'Crop Chart'!$A$5:$A$201,'Crop Chart'!$W$5:$W$201,,FALSE)</f>
        <v/>
      </c>
      <c r="Q193" s="961" t="str">
        <f t="array" ref="Q193">XLOOKUP($A193,'Crop Chart'!$A$5:$A$201,'Crop Chart'!$AB$5:$AB$201,,FALSE)</f>
        <v/>
      </c>
    </row>
    <row r="194" ht="15.75" customHeight="1">
      <c r="A194" s="954"/>
      <c r="B194" s="961" t="str">
        <f t="array" ref="B194">XLOOKUP($A194,'Crop Chart'!$A$5:$A$201,'Crop Chart'!$C$5:$C$201,,FALSE)</f>
        <v/>
      </c>
      <c r="C194" s="961" t="str">
        <f t="array" ref="C194">XLOOKUP($A194,'Crop Chart'!$A$5:$A$201,'Crop Chart'!$D$5:$D$201,,FALSE)</f>
        <v/>
      </c>
      <c r="D194" s="961" t="str">
        <f t="array" ref="D194">XLOOKUP($A194,'Crop Chart'!$A$5:$A$201,'Crop Chart'!$E$5:$E$201,,FALSE)</f>
        <v/>
      </c>
      <c r="E194" s="961" t="str">
        <f t="array" ref="E194">XLOOKUP($A194,'Crop Chart'!$A$5:$A$201,'Crop Chart'!$I$5:$I$201,,FALSE)</f>
        <v/>
      </c>
      <c r="F194" s="961" t="str">
        <f t="array" ref="F194">XLOOKUP($A194,'Crop Chart'!$A$5:$A$201,'Crop Chart'!$P$5:$P$201,,FALSE)</f>
        <v/>
      </c>
      <c r="G194" s="961" t="str">
        <f t="array" ref="G194">XLOOKUP($A194,'Crop Chart'!$A$5:$A$201,'Crop Chart'!$Q$5:$Q$201,,FALSE)</f>
        <v/>
      </c>
      <c r="H194" s="962" t="str">
        <f t="array" ref="H194">'Crop Chart'!$H$2*12*B194/D194/F194*XLOOKUP(A194,'Crop Chart'!$A$5:$A$203,'Crop Chart'!$T$5:$T$203,,0)</f>
        <v>#DIV/0!</v>
      </c>
      <c r="I194" s="961" t="str">
        <f t="array" ref="I194">XLOOKUP($A194,'Crop Chart'!$A$5:$A$201,'Crop Chart'!$Y$5:$Y$201,,FALSE)</f>
        <v/>
      </c>
      <c r="J194" s="961" t="str">
        <f t="array" ref="J194">XLOOKUP($A194,'Crop Chart'!$A$5:$A$201,'Crop Chart'!$X$5:$X$201,,FALSE)</f>
        <v/>
      </c>
      <c r="K194" s="961" t="str">
        <f t="array" ref="K194">XLOOKUP($A194,'Crop Chart'!$A$5:$A$201,'Crop Chart'!$R$5:$R$201,,FALSE)</f>
        <v/>
      </c>
      <c r="L194" s="961" t="str">
        <f t="array" ref="L194">XLOOKUP($A194,'Crop Chart'!$A$5:$A$201,'Crop Chart'!$S$5:$S$201,,FALSE)</f>
        <v/>
      </c>
      <c r="M194" s="963" t="str">
        <f t="shared" si="1"/>
        <v>#DIV/0!</v>
      </c>
      <c r="N194" s="964" t="str">
        <f t="array" ref="N194">XLOOKUP($A194,'Crop Chart'!$A$5:$A$201,'Crop Chart'!$U$5:$U$201,,FALSE)</f>
        <v/>
      </c>
      <c r="O194" s="964" t="str">
        <f t="array" ref="O194">XLOOKUP($A194,'Crop Chart'!$A$5:$A$201,'Crop Chart'!$V$5:$V$201,,FALSE)</f>
        <v/>
      </c>
      <c r="P194" s="961" t="str">
        <f t="array" ref="P194">XLOOKUP($A194,'Crop Chart'!$A$5:$A$201,'Crop Chart'!$W$5:$W$201,,FALSE)</f>
        <v/>
      </c>
      <c r="Q194" s="961" t="str">
        <f t="array" ref="Q194">XLOOKUP($A194,'Crop Chart'!$A$5:$A$201,'Crop Chart'!$AB$5:$AB$201,,FALSE)</f>
        <v/>
      </c>
    </row>
    <row r="195" ht="15.75" customHeight="1">
      <c r="A195" s="954"/>
      <c r="B195" s="961" t="str">
        <f t="array" ref="B195">XLOOKUP($A195,'Crop Chart'!$A$5:$A$201,'Crop Chart'!$C$5:$C$201,,FALSE)</f>
        <v/>
      </c>
      <c r="C195" s="961" t="str">
        <f t="array" ref="C195">XLOOKUP($A195,'Crop Chart'!$A$5:$A$201,'Crop Chart'!$D$5:$D$201,,FALSE)</f>
        <v/>
      </c>
      <c r="D195" s="961" t="str">
        <f t="array" ref="D195">XLOOKUP($A195,'Crop Chart'!$A$5:$A$201,'Crop Chart'!$E$5:$E$201,,FALSE)</f>
        <v/>
      </c>
      <c r="E195" s="961" t="str">
        <f t="array" ref="E195">XLOOKUP($A195,'Crop Chart'!$A$5:$A$201,'Crop Chart'!$I$5:$I$201,,FALSE)</f>
        <v/>
      </c>
      <c r="F195" s="961" t="str">
        <f t="array" ref="F195">XLOOKUP($A195,'Crop Chart'!$A$5:$A$201,'Crop Chart'!$P$5:$P$201,,FALSE)</f>
        <v/>
      </c>
      <c r="G195" s="961" t="str">
        <f t="array" ref="G195">XLOOKUP($A195,'Crop Chart'!$A$5:$A$201,'Crop Chart'!$Q$5:$Q$201,,FALSE)</f>
        <v/>
      </c>
      <c r="H195" s="962" t="str">
        <f t="array" ref="H195">'Crop Chart'!$H$2*12*B195/D195/F195*XLOOKUP(A195,'Crop Chart'!$A$5:$A$203,'Crop Chart'!$T$5:$T$203,,0)</f>
        <v>#DIV/0!</v>
      </c>
      <c r="I195" s="961" t="str">
        <f t="array" ref="I195">XLOOKUP($A195,'Crop Chart'!$A$5:$A$201,'Crop Chart'!$Y$5:$Y$201,,FALSE)</f>
        <v/>
      </c>
      <c r="J195" s="961" t="str">
        <f t="array" ref="J195">XLOOKUP($A195,'Crop Chart'!$A$5:$A$201,'Crop Chart'!$X$5:$X$201,,FALSE)</f>
        <v/>
      </c>
      <c r="K195" s="961" t="str">
        <f t="array" ref="K195">XLOOKUP($A195,'Crop Chart'!$A$5:$A$201,'Crop Chart'!$R$5:$R$201,,FALSE)</f>
        <v/>
      </c>
      <c r="L195" s="961" t="str">
        <f t="array" ref="L195">XLOOKUP($A195,'Crop Chart'!$A$5:$A$201,'Crop Chart'!$S$5:$S$201,,FALSE)</f>
        <v/>
      </c>
      <c r="M195" s="963" t="str">
        <f t="shared" si="1"/>
        <v>#DIV/0!</v>
      </c>
      <c r="N195" s="964" t="str">
        <f t="array" ref="N195">XLOOKUP($A195,'Crop Chart'!$A$5:$A$201,'Crop Chart'!$U$5:$U$201,,FALSE)</f>
        <v/>
      </c>
      <c r="O195" s="964" t="str">
        <f t="array" ref="O195">XLOOKUP($A195,'Crop Chart'!$A$5:$A$201,'Crop Chart'!$V$5:$V$201,,FALSE)</f>
        <v/>
      </c>
      <c r="P195" s="961" t="str">
        <f t="array" ref="P195">XLOOKUP($A195,'Crop Chart'!$A$5:$A$201,'Crop Chart'!$W$5:$W$201,,FALSE)</f>
        <v/>
      </c>
      <c r="Q195" s="961" t="str">
        <f t="array" ref="Q195">XLOOKUP($A195,'Crop Chart'!$A$5:$A$201,'Crop Chart'!$AB$5:$AB$201,,FALSE)</f>
        <v/>
      </c>
    </row>
    <row r="196" ht="15.75" customHeight="1">
      <c r="A196" s="954"/>
      <c r="B196" s="961" t="str">
        <f t="array" ref="B196">XLOOKUP($A196,'Crop Chart'!$A$5:$A$201,'Crop Chart'!$C$5:$C$201,,FALSE)</f>
        <v/>
      </c>
      <c r="C196" s="961" t="str">
        <f t="array" ref="C196">XLOOKUP($A196,'Crop Chart'!$A$5:$A$201,'Crop Chart'!$D$5:$D$201,,FALSE)</f>
        <v/>
      </c>
      <c r="D196" s="961" t="str">
        <f t="array" ref="D196">XLOOKUP($A196,'Crop Chart'!$A$5:$A$201,'Crop Chart'!$E$5:$E$201,,FALSE)</f>
        <v/>
      </c>
      <c r="E196" s="961" t="str">
        <f t="array" ref="E196">XLOOKUP($A196,'Crop Chart'!$A$5:$A$201,'Crop Chart'!$I$5:$I$201,,FALSE)</f>
        <v/>
      </c>
      <c r="F196" s="961" t="str">
        <f t="array" ref="F196">XLOOKUP($A196,'Crop Chart'!$A$5:$A$201,'Crop Chart'!$P$5:$P$201,,FALSE)</f>
        <v/>
      </c>
      <c r="G196" s="961" t="str">
        <f t="array" ref="G196">XLOOKUP($A196,'Crop Chart'!$A$5:$A$201,'Crop Chart'!$Q$5:$Q$201,,FALSE)</f>
        <v/>
      </c>
      <c r="H196" s="962" t="str">
        <f t="array" ref="H196">'Crop Chart'!$H$2*12*B196/D196/F196*XLOOKUP(A196,'Crop Chart'!$A$5:$A$203,'Crop Chart'!$T$5:$T$203,,0)</f>
        <v>#DIV/0!</v>
      </c>
      <c r="I196" s="961" t="str">
        <f t="array" ref="I196">XLOOKUP($A196,'Crop Chart'!$A$5:$A$201,'Crop Chart'!$Y$5:$Y$201,,FALSE)</f>
        <v/>
      </c>
      <c r="J196" s="961" t="str">
        <f t="array" ref="J196">XLOOKUP($A196,'Crop Chart'!$A$5:$A$201,'Crop Chart'!$X$5:$X$201,,FALSE)</f>
        <v/>
      </c>
      <c r="K196" s="961" t="str">
        <f t="array" ref="K196">XLOOKUP($A196,'Crop Chart'!$A$5:$A$201,'Crop Chart'!$R$5:$R$201,,FALSE)</f>
        <v/>
      </c>
      <c r="L196" s="961" t="str">
        <f t="array" ref="L196">XLOOKUP($A196,'Crop Chart'!$A$5:$A$201,'Crop Chart'!$S$5:$S$201,,FALSE)</f>
        <v/>
      </c>
      <c r="M196" s="963" t="str">
        <f t="shared" si="1"/>
        <v>#DIV/0!</v>
      </c>
      <c r="N196" s="964" t="str">
        <f t="array" ref="N196">XLOOKUP($A196,'Crop Chart'!$A$5:$A$201,'Crop Chart'!$U$5:$U$201,,FALSE)</f>
        <v/>
      </c>
      <c r="O196" s="964" t="str">
        <f t="array" ref="O196">XLOOKUP($A196,'Crop Chart'!$A$5:$A$201,'Crop Chart'!$V$5:$V$201,,FALSE)</f>
        <v/>
      </c>
      <c r="P196" s="961" t="str">
        <f t="array" ref="P196">XLOOKUP($A196,'Crop Chart'!$A$5:$A$201,'Crop Chart'!$W$5:$W$201,,FALSE)</f>
        <v/>
      </c>
      <c r="Q196" s="961" t="str">
        <f t="array" ref="Q196">XLOOKUP($A196,'Crop Chart'!$A$5:$A$201,'Crop Chart'!$AB$5:$AB$201,,FALSE)</f>
        <v/>
      </c>
    </row>
    <row r="197" ht="15.75" customHeight="1">
      <c r="A197" s="954"/>
      <c r="B197" s="961" t="str">
        <f t="array" ref="B197">XLOOKUP($A197,'Crop Chart'!$A$5:$A$201,'Crop Chart'!$C$5:$C$201,,FALSE)</f>
        <v/>
      </c>
      <c r="C197" s="961" t="str">
        <f t="array" ref="C197">XLOOKUP($A197,'Crop Chart'!$A$5:$A$201,'Crop Chart'!$D$5:$D$201,,FALSE)</f>
        <v/>
      </c>
      <c r="D197" s="961" t="str">
        <f t="array" ref="D197">XLOOKUP($A197,'Crop Chart'!$A$5:$A$201,'Crop Chart'!$E$5:$E$201,,FALSE)</f>
        <v/>
      </c>
      <c r="E197" s="961" t="str">
        <f t="array" ref="E197">XLOOKUP($A197,'Crop Chart'!$A$5:$A$201,'Crop Chart'!$I$5:$I$201,,FALSE)</f>
        <v/>
      </c>
      <c r="F197" s="961" t="str">
        <f t="array" ref="F197">XLOOKUP($A197,'Crop Chart'!$A$5:$A$201,'Crop Chart'!$P$5:$P$201,,FALSE)</f>
        <v/>
      </c>
      <c r="G197" s="961" t="str">
        <f t="array" ref="G197">XLOOKUP($A197,'Crop Chart'!$A$5:$A$201,'Crop Chart'!$Q$5:$Q$201,,FALSE)</f>
        <v/>
      </c>
      <c r="H197" s="962" t="str">
        <f t="array" ref="H197">'Crop Chart'!$H$2*12*B197/D197/F197*XLOOKUP(A197,'Crop Chart'!$A$5:$A$203,'Crop Chart'!$T$5:$T$203,,0)</f>
        <v>#DIV/0!</v>
      </c>
      <c r="I197" s="961" t="str">
        <f t="array" ref="I197">XLOOKUP($A197,'Crop Chart'!$A$5:$A$201,'Crop Chart'!$Y$5:$Y$201,,FALSE)</f>
        <v/>
      </c>
      <c r="J197" s="961" t="str">
        <f t="array" ref="J197">XLOOKUP($A197,'Crop Chart'!$A$5:$A$201,'Crop Chart'!$X$5:$X$201,,FALSE)</f>
        <v/>
      </c>
      <c r="K197" s="961" t="str">
        <f t="array" ref="K197">XLOOKUP($A197,'Crop Chart'!$A$5:$A$201,'Crop Chart'!$R$5:$R$201,,FALSE)</f>
        <v/>
      </c>
      <c r="L197" s="961" t="str">
        <f t="array" ref="L197">XLOOKUP($A197,'Crop Chart'!$A$5:$A$201,'Crop Chart'!$S$5:$S$201,,FALSE)</f>
        <v/>
      </c>
      <c r="M197" s="963" t="str">
        <f t="shared" si="1"/>
        <v>#DIV/0!</v>
      </c>
      <c r="N197" s="964" t="str">
        <f t="array" ref="N197">XLOOKUP($A197,'Crop Chart'!$A$5:$A$201,'Crop Chart'!$U$5:$U$201,,FALSE)</f>
        <v/>
      </c>
      <c r="O197" s="964" t="str">
        <f t="array" ref="O197">XLOOKUP($A197,'Crop Chart'!$A$5:$A$201,'Crop Chart'!$V$5:$V$201,,FALSE)</f>
        <v/>
      </c>
      <c r="P197" s="961" t="str">
        <f t="array" ref="P197">XLOOKUP($A197,'Crop Chart'!$A$5:$A$201,'Crop Chart'!$W$5:$W$201,,FALSE)</f>
        <v/>
      </c>
      <c r="Q197" s="961" t="str">
        <f t="array" ref="Q197">XLOOKUP($A197,'Crop Chart'!$A$5:$A$201,'Crop Chart'!$AB$5:$AB$201,,FALSE)</f>
        <v/>
      </c>
    </row>
    <row r="198" ht="15.75" customHeight="1">
      <c r="A198" s="884"/>
      <c r="B198" s="744"/>
      <c r="C198" s="955"/>
      <c r="D198" s="881"/>
      <c r="E198" s="881"/>
      <c r="F198" s="881"/>
      <c r="G198" s="881"/>
      <c r="H198" s="965"/>
      <c r="I198" s="715"/>
      <c r="J198" s="881"/>
      <c r="K198" s="881"/>
      <c r="L198" s="881"/>
      <c r="M198" s="966"/>
      <c r="N198" s="881"/>
      <c r="O198" s="881"/>
      <c r="P198" s="881"/>
      <c r="Q198" s="881"/>
    </row>
    <row r="199" ht="15.75" customHeight="1">
      <c r="A199" s="884"/>
      <c r="B199" s="744"/>
      <c r="C199" s="955"/>
      <c r="D199" s="881"/>
      <c r="E199" s="881"/>
      <c r="F199" s="881"/>
      <c r="G199" s="881"/>
      <c r="H199" s="965"/>
      <c r="I199" s="715"/>
      <c r="J199" s="881"/>
      <c r="K199" s="881"/>
      <c r="L199" s="881"/>
      <c r="M199" s="966"/>
      <c r="N199" s="881"/>
      <c r="O199" s="881"/>
      <c r="P199" s="881"/>
      <c r="Q199" s="881"/>
    </row>
    <row r="200" ht="15.75" customHeight="1">
      <c r="A200" s="884"/>
      <c r="B200" s="744"/>
      <c r="C200" s="955"/>
      <c r="D200" s="881"/>
      <c r="E200" s="881"/>
      <c r="F200" s="881"/>
      <c r="G200" s="881"/>
      <c r="H200" s="965"/>
      <c r="I200" s="715"/>
      <c r="J200" s="881"/>
      <c r="K200" s="881"/>
      <c r="L200" s="881"/>
      <c r="M200" s="966"/>
      <c r="N200" s="881"/>
      <c r="O200" s="881"/>
      <c r="P200" s="881"/>
      <c r="Q200" s="881"/>
    </row>
    <row r="201" ht="15.75" customHeight="1">
      <c r="A201" s="884"/>
      <c r="B201" s="744"/>
      <c r="C201" s="955"/>
      <c r="D201" s="881"/>
      <c r="E201" s="881"/>
      <c r="F201" s="881"/>
      <c r="G201" s="881"/>
      <c r="H201" s="965"/>
      <c r="I201" s="715"/>
      <c r="J201" s="881"/>
      <c r="K201" s="881"/>
      <c r="L201" s="881"/>
      <c r="M201" s="966"/>
      <c r="N201" s="881"/>
      <c r="O201" s="881"/>
      <c r="P201" s="881"/>
      <c r="Q201" s="881"/>
    </row>
    <row r="202" ht="15.75" customHeight="1">
      <c r="A202" s="884"/>
      <c r="B202" s="744"/>
      <c r="C202" s="955"/>
      <c r="D202" s="881"/>
      <c r="E202" s="881"/>
      <c r="F202" s="881"/>
      <c r="G202" s="881"/>
      <c r="H202" s="965"/>
      <c r="I202" s="715"/>
      <c r="J202" s="881"/>
      <c r="K202" s="881"/>
      <c r="L202" s="881"/>
      <c r="M202" s="966"/>
      <c r="N202" s="881"/>
      <c r="O202" s="881"/>
      <c r="P202" s="881"/>
      <c r="Q202" s="881"/>
    </row>
    <row r="203" ht="15.75" customHeight="1">
      <c r="A203" s="884"/>
      <c r="B203" s="744"/>
      <c r="C203" s="955"/>
      <c r="D203" s="881"/>
      <c r="E203" s="881"/>
      <c r="F203" s="881"/>
      <c r="G203" s="881"/>
      <c r="H203" s="965"/>
      <c r="I203" s="715"/>
      <c r="J203" s="881"/>
      <c r="K203" s="881"/>
      <c r="L203" s="881"/>
      <c r="M203" s="966"/>
      <c r="N203" s="881"/>
      <c r="O203" s="881"/>
      <c r="P203" s="881"/>
      <c r="Q203" s="881"/>
    </row>
    <row r="204" ht="15.75" customHeight="1">
      <c r="A204" s="884"/>
      <c r="B204" s="744"/>
      <c r="C204" s="955"/>
      <c r="D204" s="881"/>
      <c r="E204" s="881"/>
      <c r="F204" s="881"/>
      <c r="G204" s="881"/>
      <c r="H204" s="965"/>
      <c r="I204" s="715"/>
      <c r="J204" s="881"/>
      <c r="K204" s="881"/>
      <c r="L204" s="881"/>
      <c r="M204" s="966"/>
      <c r="N204" s="881"/>
      <c r="O204" s="881"/>
      <c r="P204" s="881"/>
      <c r="Q204" s="881"/>
    </row>
    <row r="205" ht="15.75" customHeight="1">
      <c r="A205" s="884"/>
      <c r="B205" s="744"/>
      <c r="C205" s="955"/>
      <c r="D205" s="881"/>
      <c r="E205" s="881"/>
      <c r="F205" s="881"/>
      <c r="G205" s="881"/>
      <c r="H205" s="965"/>
      <c r="I205" s="715"/>
      <c r="J205" s="881"/>
      <c r="K205" s="881"/>
      <c r="L205" s="881"/>
      <c r="M205" s="966"/>
      <c r="N205" s="881"/>
      <c r="O205" s="881"/>
      <c r="P205" s="881"/>
      <c r="Q205" s="881"/>
    </row>
    <row r="206" ht="15.75" customHeight="1">
      <c r="A206" s="884"/>
      <c r="B206" s="744"/>
      <c r="C206" s="955"/>
      <c r="D206" s="881"/>
      <c r="E206" s="881"/>
      <c r="F206" s="881"/>
      <c r="G206" s="881"/>
      <c r="H206" s="965"/>
      <c r="I206" s="715"/>
      <c r="J206" s="881"/>
      <c r="K206" s="881"/>
      <c r="L206" s="881"/>
      <c r="M206" s="966"/>
      <c r="N206" s="881"/>
      <c r="O206" s="881"/>
      <c r="P206" s="881"/>
      <c r="Q206" s="881"/>
    </row>
    <row r="207" ht="15.75" customHeight="1">
      <c r="A207" s="884"/>
      <c r="B207" s="744"/>
      <c r="C207" s="955"/>
      <c r="D207" s="881"/>
      <c r="E207" s="881"/>
      <c r="F207" s="881"/>
      <c r="G207" s="881"/>
      <c r="H207" s="965"/>
      <c r="I207" s="715"/>
      <c r="J207" s="881"/>
      <c r="K207" s="881"/>
      <c r="L207" s="881"/>
      <c r="M207" s="966"/>
      <c r="N207" s="881"/>
      <c r="O207" s="881"/>
      <c r="P207" s="881"/>
      <c r="Q207" s="881"/>
    </row>
    <row r="208" ht="15.75" customHeight="1">
      <c r="A208" s="884"/>
      <c r="B208" s="744"/>
      <c r="C208" s="955"/>
      <c r="D208" s="881"/>
      <c r="E208" s="881"/>
      <c r="F208" s="881"/>
      <c r="G208" s="881"/>
      <c r="H208" s="965"/>
      <c r="I208" s="715"/>
      <c r="J208" s="881"/>
      <c r="K208" s="881"/>
      <c r="L208" s="881"/>
      <c r="M208" s="966"/>
      <c r="N208" s="881"/>
      <c r="O208" s="881"/>
      <c r="P208" s="881"/>
      <c r="Q208" s="881"/>
    </row>
    <row r="209" ht="15.75" customHeight="1">
      <c r="A209" s="884"/>
      <c r="B209" s="744"/>
      <c r="C209" s="955"/>
      <c r="D209" s="881"/>
      <c r="E209" s="881"/>
      <c r="F209" s="881"/>
      <c r="G209" s="881"/>
      <c r="H209" s="965"/>
      <c r="I209" s="715"/>
      <c r="J209" s="881"/>
      <c r="K209" s="881"/>
      <c r="L209" s="881"/>
      <c r="M209" s="966"/>
      <c r="N209" s="881"/>
      <c r="O209" s="881"/>
      <c r="P209" s="881"/>
      <c r="Q209" s="881"/>
    </row>
    <row r="210" ht="15.75" customHeight="1">
      <c r="A210" s="884"/>
      <c r="B210" s="744"/>
      <c r="C210" s="955"/>
      <c r="D210" s="881"/>
      <c r="E210" s="881"/>
      <c r="F210" s="881"/>
      <c r="G210" s="881"/>
      <c r="H210" s="965"/>
      <c r="I210" s="715"/>
      <c r="J210" s="881"/>
      <c r="K210" s="881"/>
      <c r="L210" s="881"/>
      <c r="M210" s="966"/>
      <c r="N210" s="881"/>
      <c r="O210" s="881"/>
      <c r="P210" s="881"/>
      <c r="Q210" s="881"/>
    </row>
    <row r="211" ht="15.75" customHeight="1">
      <c r="A211" s="884"/>
      <c r="B211" s="744"/>
      <c r="C211" s="955"/>
      <c r="D211" s="881"/>
      <c r="E211" s="881"/>
      <c r="F211" s="881"/>
      <c r="G211" s="881"/>
      <c r="H211" s="965"/>
      <c r="I211" s="715"/>
      <c r="J211" s="881"/>
      <c r="K211" s="881"/>
      <c r="L211" s="881"/>
      <c r="M211" s="966"/>
      <c r="N211" s="881"/>
      <c r="O211" s="881"/>
      <c r="P211" s="881"/>
      <c r="Q211" s="881"/>
    </row>
    <row r="212" ht="15.75" customHeight="1">
      <c r="A212" s="884"/>
      <c r="B212" s="744"/>
      <c r="C212" s="955"/>
      <c r="D212" s="881"/>
      <c r="E212" s="881"/>
      <c r="F212" s="881"/>
      <c r="G212" s="881"/>
      <c r="H212" s="965"/>
      <c r="I212" s="715"/>
      <c r="J212" s="881"/>
      <c r="K212" s="881"/>
      <c r="L212" s="881"/>
      <c r="M212" s="966"/>
      <c r="N212" s="881"/>
      <c r="O212" s="881"/>
      <c r="P212" s="881"/>
      <c r="Q212" s="881"/>
    </row>
    <row r="213" ht="15.75" customHeight="1">
      <c r="A213" s="884"/>
      <c r="B213" s="744"/>
      <c r="C213" s="955"/>
      <c r="D213" s="881"/>
      <c r="E213" s="881"/>
      <c r="F213" s="881"/>
      <c r="G213" s="881"/>
      <c r="H213" s="965"/>
      <c r="I213" s="715"/>
      <c r="J213" s="881"/>
      <c r="K213" s="881"/>
      <c r="L213" s="881"/>
      <c r="M213" s="966"/>
      <c r="N213" s="881"/>
      <c r="O213" s="881"/>
      <c r="P213" s="881"/>
      <c r="Q213" s="881"/>
    </row>
    <row r="214" ht="15.75" customHeight="1">
      <c r="A214" s="884"/>
      <c r="B214" s="744"/>
      <c r="C214" s="955"/>
      <c r="D214" s="881"/>
      <c r="E214" s="881"/>
      <c r="F214" s="881"/>
      <c r="G214" s="881"/>
      <c r="H214" s="965"/>
      <c r="I214" s="715"/>
      <c r="J214" s="881"/>
      <c r="K214" s="881"/>
      <c r="L214" s="881"/>
      <c r="M214" s="966"/>
      <c r="N214" s="881"/>
      <c r="O214" s="881"/>
      <c r="P214" s="881"/>
      <c r="Q214" s="881"/>
    </row>
    <row r="215" ht="15.75" customHeight="1">
      <c r="A215" s="884"/>
      <c r="B215" s="744"/>
      <c r="C215" s="955"/>
      <c r="D215" s="881"/>
      <c r="E215" s="881"/>
      <c r="F215" s="881"/>
      <c r="G215" s="881"/>
      <c r="H215" s="965"/>
      <c r="I215" s="715"/>
      <c r="J215" s="881"/>
      <c r="K215" s="881"/>
      <c r="L215" s="881"/>
      <c r="M215" s="966"/>
      <c r="N215" s="881"/>
      <c r="O215" s="881"/>
      <c r="P215" s="881"/>
      <c r="Q215" s="881"/>
    </row>
    <row r="216" ht="15.75" customHeight="1">
      <c r="A216" s="884"/>
      <c r="B216" s="744"/>
      <c r="C216" s="955"/>
      <c r="D216" s="881"/>
      <c r="E216" s="881"/>
      <c r="F216" s="881"/>
      <c r="G216" s="881"/>
      <c r="H216" s="965"/>
      <c r="I216" s="715"/>
      <c r="J216" s="881"/>
      <c r="K216" s="881"/>
      <c r="L216" s="881"/>
      <c r="M216" s="966"/>
      <c r="N216" s="881"/>
      <c r="O216" s="881"/>
      <c r="P216" s="881"/>
      <c r="Q216" s="881"/>
    </row>
    <row r="217" ht="15.75" customHeight="1">
      <c r="A217" s="884"/>
      <c r="B217" s="744"/>
      <c r="C217" s="955"/>
      <c r="D217" s="881"/>
      <c r="E217" s="881"/>
      <c r="F217" s="881"/>
      <c r="G217" s="881"/>
      <c r="H217" s="965"/>
      <c r="I217" s="715"/>
      <c r="J217" s="881"/>
      <c r="K217" s="881"/>
      <c r="L217" s="881"/>
      <c r="M217" s="966"/>
      <c r="N217" s="881"/>
      <c r="O217" s="881"/>
      <c r="P217" s="881"/>
      <c r="Q217" s="881"/>
    </row>
    <row r="218" ht="15.75" customHeight="1">
      <c r="A218" s="884"/>
      <c r="B218" s="744"/>
      <c r="C218" s="955"/>
      <c r="D218" s="881"/>
      <c r="E218" s="881"/>
      <c r="F218" s="881"/>
      <c r="G218" s="881"/>
      <c r="H218" s="965"/>
      <c r="I218" s="715"/>
      <c r="J218" s="881"/>
      <c r="K218" s="881"/>
      <c r="L218" s="881"/>
      <c r="M218" s="966"/>
      <c r="N218" s="881"/>
      <c r="O218" s="881"/>
      <c r="P218" s="881"/>
      <c r="Q218" s="881"/>
    </row>
    <row r="219" ht="15.75" customHeight="1">
      <c r="A219" s="884"/>
      <c r="B219" s="744"/>
      <c r="C219" s="955"/>
      <c r="D219" s="881"/>
      <c r="E219" s="881"/>
      <c r="F219" s="881"/>
      <c r="G219" s="881"/>
      <c r="H219" s="965"/>
      <c r="I219" s="715"/>
      <c r="J219" s="881"/>
      <c r="K219" s="881"/>
      <c r="L219" s="881"/>
      <c r="M219" s="966"/>
      <c r="N219" s="881"/>
      <c r="O219" s="881"/>
      <c r="P219" s="881"/>
      <c r="Q219" s="881"/>
    </row>
    <row r="220" ht="15.75" customHeight="1">
      <c r="A220" s="884"/>
      <c r="B220" s="744"/>
      <c r="C220" s="955"/>
      <c r="D220" s="881"/>
      <c r="E220" s="881"/>
      <c r="F220" s="881"/>
      <c r="G220" s="881"/>
      <c r="H220" s="965"/>
      <c r="I220" s="715"/>
      <c r="J220" s="881"/>
      <c r="K220" s="881"/>
      <c r="L220" s="881"/>
      <c r="M220" s="966"/>
      <c r="N220" s="881"/>
      <c r="O220" s="881"/>
      <c r="P220" s="881"/>
      <c r="Q220" s="881"/>
    </row>
    <row r="221" ht="15.75" customHeight="1">
      <c r="A221" s="884"/>
      <c r="B221" s="744"/>
      <c r="C221" s="955"/>
      <c r="D221" s="881"/>
      <c r="E221" s="881"/>
      <c r="F221" s="881"/>
      <c r="G221" s="881"/>
      <c r="H221" s="965"/>
      <c r="I221" s="715"/>
      <c r="J221" s="881"/>
      <c r="K221" s="881"/>
      <c r="L221" s="881"/>
      <c r="M221" s="966"/>
      <c r="N221" s="881"/>
      <c r="O221" s="881"/>
      <c r="P221" s="881"/>
      <c r="Q221" s="881"/>
    </row>
    <row r="222" ht="15.75" customHeight="1">
      <c r="A222" s="884"/>
      <c r="B222" s="744"/>
      <c r="C222" s="955"/>
      <c r="D222" s="881"/>
      <c r="E222" s="881"/>
      <c r="F222" s="881"/>
      <c r="G222" s="881"/>
      <c r="H222" s="965"/>
      <c r="I222" s="715"/>
      <c r="J222" s="881"/>
      <c r="K222" s="881"/>
      <c r="L222" s="881"/>
      <c r="M222" s="966"/>
      <c r="N222" s="881"/>
      <c r="O222" s="881"/>
      <c r="P222" s="881"/>
      <c r="Q222" s="881"/>
    </row>
    <row r="223" ht="15.75" customHeight="1">
      <c r="A223" s="884"/>
      <c r="B223" s="744"/>
      <c r="C223" s="955"/>
      <c r="D223" s="881"/>
      <c r="E223" s="881"/>
      <c r="F223" s="881"/>
      <c r="G223" s="881"/>
      <c r="H223" s="965"/>
      <c r="I223" s="715"/>
      <c r="J223" s="881"/>
      <c r="K223" s="881"/>
      <c r="L223" s="881"/>
      <c r="M223" s="966"/>
      <c r="N223" s="881"/>
      <c r="O223" s="881"/>
      <c r="P223" s="881"/>
      <c r="Q223" s="881"/>
    </row>
    <row r="224" ht="15.75" customHeight="1">
      <c r="A224" s="884"/>
      <c r="B224" s="744"/>
      <c r="C224" s="955"/>
      <c r="D224" s="881"/>
      <c r="E224" s="881"/>
      <c r="F224" s="881"/>
      <c r="G224" s="881"/>
      <c r="H224" s="965"/>
      <c r="I224" s="715"/>
      <c r="J224" s="881"/>
      <c r="K224" s="881"/>
      <c r="L224" s="881"/>
      <c r="M224" s="966"/>
      <c r="N224" s="881"/>
      <c r="O224" s="881"/>
      <c r="P224" s="881"/>
      <c r="Q224" s="881"/>
    </row>
    <row r="225" ht="15.75" customHeight="1">
      <c r="A225" s="884"/>
      <c r="B225" s="744"/>
      <c r="C225" s="955"/>
      <c r="D225" s="881"/>
      <c r="E225" s="881"/>
      <c r="F225" s="881"/>
      <c r="G225" s="881"/>
      <c r="H225" s="965"/>
      <c r="I225" s="715"/>
      <c r="J225" s="881"/>
      <c r="K225" s="881"/>
      <c r="L225" s="881"/>
      <c r="M225" s="966"/>
      <c r="N225" s="881"/>
      <c r="O225" s="881"/>
      <c r="P225" s="881"/>
      <c r="Q225" s="881"/>
    </row>
    <row r="226" ht="15.75" customHeight="1">
      <c r="A226" s="884"/>
      <c r="B226" s="744"/>
      <c r="C226" s="955"/>
      <c r="D226" s="881"/>
      <c r="E226" s="881"/>
      <c r="F226" s="881"/>
      <c r="G226" s="881"/>
      <c r="H226" s="965"/>
      <c r="I226" s="715"/>
      <c r="J226" s="881"/>
      <c r="K226" s="881"/>
      <c r="L226" s="881"/>
      <c r="M226" s="966"/>
      <c r="N226" s="881"/>
      <c r="O226" s="881"/>
      <c r="P226" s="881"/>
      <c r="Q226" s="881"/>
    </row>
    <row r="227" ht="15.75" customHeight="1">
      <c r="A227" s="884"/>
      <c r="B227" s="744"/>
      <c r="C227" s="955"/>
      <c r="D227" s="881"/>
      <c r="E227" s="881"/>
      <c r="F227" s="881"/>
      <c r="G227" s="881"/>
      <c r="H227" s="965"/>
      <c r="I227" s="715"/>
      <c r="J227" s="881"/>
      <c r="K227" s="881"/>
      <c r="L227" s="881"/>
      <c r="M227" s="966"/>
      <c r="N227" s="881"/>
      <c r="O227" s="881"/>
      <c r="P227" s="881"/>
      <c r="Q227" s="881"/>
    </row>
    <row r="228" ht="15.75" customHeight="1">
      <c r="A228" s="884"/>
      <c r="B228" s="744"/>
      <c r="C228" s="955"/>
      <c r="D228" s="881"/>
      <c r="E228" s="881"/>
      <c r="F228" s="881"/>
      <c r="G228" s="881"/>
      <c r="H228" s="965"/>
      <c r="I228" s="715"/>
      <c r="J228" s="881"/>
      <c r="K228" s="881"/>
      <c r="L228" s="881"/>
      <c r="M228" s="966"/>
      <c r="N228" s="881"/>
      <c r="O228" s="881"/>
      <c r="P228" s="881"/>
      <c r="Q228" s="881"/>
    </row>
    <row r="229" ht="15.75" customHeight="1">
      <c r="A229" s="884"/>
      <c r="B229" s="744"/>
      <c r="C229" s="955"/>
      <c r="D229" s="881"/>
      <c r="E229" s="881"/>
      <c r="F229" s="881"/>
      <c r="G229" s="881"/>
      <c r="H229" s="965"/>
      <c r="I229" s="715"/>
      <c r="J229" s="881"/>
      <c r="K229" s="881"/>
      <c r="L229" s="881"/>
      <c r="M229" s="966"/>
      <c r="N229" s="881"/>
      <c r="O229" s="881"/>
      <c r="P229" s="881"/>
      <c r="Q229" s="881"/>
    </row>
    <row r="230" ht="15.75" customHeight="1">
      <c r="A230" s="884"/>
      <c r="B230" s="744"/>
      <c r="C230" s="955"/>
      <c r="D230" s="881"/>
      <c r="E230" s="881"/>
      <c r="F230" s="881"/>
      <c r="G230" s="881"/>
      <c r="H230" s="965"/>
      <c r="I230" s="715"/>
      <c r="J230" s="881"/>
      <c r="K230" s="881"/>
      <c r="L230" s="881"/>
      <c r="M230" s="966"/>
      <c r="N230" s="881"/>
      <c r="O230" s="881"/>
      <c r="P230" s="881"/>
      <c r="Q230" s="881"/>
    </row>
    <row r="231" ht="15.75" customHeight="1">
      <c r="A231" s="884"/>
      <c r="B231" s="744"/>
      <c r="C231" s="955"/>
      <c r="D231" s="881"/>
      <c r="E231" s="881"/>
      <c r="F231" s="881"/>
      <c r="G231" s="881"/>
      <c r="H231" s="965"/>
      <c r="I231" s="715"/>
      <c r="J231" s="881"/>
      <c r="K231" s="881"/>
      <c r="L231" s="881"/>
      <c r="M231" s="966"/>
      <c r="N231" s="881"/>
      <c r="O231" s="881"/>
      <c r="P231" s="881"/>
      <c r="Q231" s="881"/>
    </row>
    <row r="232" ht="15.75" customHeight="1">
      <c r="A232" s="884"/>
      <c r="B232" s="744"/>
      <c r="C232" s="955"/>
      <c r="D232" s="881"/>
      <c r="E232" s="881"/>
      <c r="F232" s="881"/>
      <c r="G232" s="881"/>
      <c r="H232" s="965"/>
      <c r="I232" s="715"/>
      <c r="J232" s="881"/>
      <c r="K232" s="881"/>
      <c r="L232" s="881"/>
      <c r="M232" s="966"/>
      <c r="N232" s="881"/>
      <c r="O232" s="881"/>
      <c r="P232" s="881"/>
      <c r="Q232" s="881"/>
    </row>
    <row r="233" ht="15.75" customHeight="1">
      <c r="A233" s="884"/>
      <c r="B233" s="744"/>
      <c r="C233" s="955"/>
      <c r="D233" s="881"/>
      <c r="E233" s="881"/>
      <c r="F233" s="881"/>
      <c r="G233" s="881"/>
      <c r="H233" s="965"/>
      <c r="I233" s="715"/>
      <c r="J233" s="881"/>
      <c r="K233" s="881"/>
      <c r="L233" s="881"/>
      <c r="M233" s="966"/>
      <c r="N233" s="881"/>
      <c r="O233" s="881"/>
      <c r="P233" s="881"/>
      <c r="Q233" s="881"/>
    </row>
    <row r="234" ht="15.75" customHeight="1">
      <c r="A234" s="884"/>
      <c r="B234" s="744"/>
      <c r="C234" s="955"/>
      <c r="D234" s="881"/>
      <c r="E234" s="881"/>
      <c r="F234" s="881"/>
      <c r="G234" s="881"/>
      <c r="H234" s="965"/>
      <c r="I234" s="715"/>
      <c r="J234" s="881"/>
      <c r="K234" s="881"/>
      <c r="L234" s="881"/>
      <c r="M234" s="966"/>
      <c r="N234" s="881"/>
      <c r="O234" s="881"/>
      <c r="P234" s="881"/>
      <c r="Q234" s="881"/>
    </row>
    <row r="235" ht="15.75" customHeight="1">
      <c r="A235" s="884"/>
      <c r="B235" s="744"/>
      <c r="C235" s="955"/>
      <c r="D235" s="881"/>
      <c r="E235" s="881"/>
      <c r="F235" s="881"/>
      <c r="G235" s="881"/>
      <c r="H235" s="965"/>
      <c r="I235" s="715"/>
      <c r="J235" s="881"/>
      <c r="K235" s="881"/>
      <c r="L235" s="881"/>
      <c r="M235" s="966"/>
      <c r="N235" s="881"/>
      <c r="O235" s="881"/>
      <c r="P235" s="881"/>
      <c r="Q235" s="881"/>
    </row>
    <row r="236" ht="15.75" customHeight="1">
      <c r="A236" s="884"/>
      <c r="B236" s="744"/>
      <c r="C236" s="955"/>
      <c r="D236" s="881"/>
      <c r="E236" s="881"/>
      <c r="F236" s="881"/>
      <c r="G236" s="881"/>
      <c r="H236" s="965"/>
      <c r="I236" s="715"/>
      <c r="J236" s="881"/>
      <c r="K236" s="881"/>
      <c r="L236" s="881"/>
      <c r="M236" s="966"/>
      <c r="N236" s="881"/>
      <c r="O236" s="881"/>
      <c r="P236" s="881"/>
      <c r="Q236" s="881"/>
    </row>
    <row r="237" ht="15.75" customHeight="1">
      <c r="A237" s="884"/>
      <c r="B237" s="744"/>
      <c r="C237" s="955"/>
      <c r="D237" s="881"/>
      <c r="E237" s="881"/>
      <c r="F237" s="881"/>
      <c r="G237" s="881"/>
      <c r="H237" s="965"/>
      <c r="I237" s="715"/>
      <c r="J237" s="881"/>
      <c r="K237" s="881"/>
      <c r="L237" s="881"/>
      <c r="M237" s="966"/>
      <c r="N237" s="881"/>
      <c r="O237" s="881"/>
      <c r="P237" s="881"/>
      <c r="Q237" s="881"/>
    </row>
    <row r="238" ht="15.75" customHeight="1">
      <c r="A238" s="884"/>
      <c r="B238" s="744"/>
      <c r="C238" s="955"/>
      <c r="D238" s="881"/>
      <c r="E238" s="881"/>
      <c r="F238" s="881"/>
      <c r="G238" s="881"/>
      <c r="H238" s="965"/>
      <c r="I238" s="715"/>
      <c r="J238" s="881"/>
      <c r="K238" s="881"/>
      <c r="L238" s="881"/>
      <c r="M238" s="966"/>
      <c r="N238" s="881"/>
      <c r="O238" s="881"/>
      <c r="P238" s="881"/>
      <c r="Q238" s="881"/>
    </row>
    <row r="239" ht="15.75" customHeight="1">
      <c r="A239" s="884"/>
      <c r="B239" s="744"/>
      <c r="C239" s="955"/>
      <c r="D239" s="881"/>
      <c r="E239" s="881"/>
      <c r="F239" s="881"/>
      <c r="G239" s="881"/>
      <c r="H239" s="965"/>
      <c r="I239" s="715"/>
      <c r="J239" s="881"/>
      <c r="K239" s="881"/>
      <c r="L239" s="881"/>
      <c r="M239" s="966"/>
      <c r="N239" s="881"/>
      <c r="O239" s="881"/>
      <c r="P239" s="881"/>
      <c r="Q239" s="881"/>
    </row>
    <row r="240" ht="15.75" customHeight="1">
      <c r="A240" s="884"/>
      <c r="B240" s="744"/>
      <c r="C240" s="955"/>
      <c r="D240" s="881"/>
      <c r="E240" s="881"/>
      <c r="F240" s="881"/>
      <c r="G240" s="881"/>
      <c r="H240" s="965"/>
      <c r="I240" s="715"/>
      <c r="J240" s="881"/>
      <c r="K240" s="881"/>
      <c r="L240" s="881"/>
      <c r="M240" s="966"/>
      <c r="N240" s="881"/>
      <c r="O240" s="881"/>
      <c r="P240" s="881"/>
      <c r="Q240" s="881"/>
    </row>
    <row r="241" ht="15.75" customHeight="1">
      <c r="A241" s="884"/>
      <c r="B241" s="744"/>
      <c r="C241" s="955"/>
      <c r="D241" s="881"/>
      <c r="E241" s="881"/>
      <c r="F241" s="881"/>
      <c r="G241" s="881"/>
      <c r="H241" s="965"/>
      <c r="I241" s="715"/>
      <c r="J241" s="881"/>
      <c r="K241" s="881"/>
      <c r="L241" s="881"/>
      <c r="M241" s="966"/>
      <c r="N241" s="881"/>
      <c r="O241" s="881"/>
      <c r="P241" s="881"/>
      <c r="Q241" s="881"/>
    </row>
    <row r="242" ht="15.75" customHeight="1">
      <c r="A242" s="884"/>
      <c r="B242" s="744"/>
      <c r="C242" s="955"/>
      <c r="D242" s="881"/>
      <c r="E242" s="881"/>
      <c r="F242" s="881"/>
      <c r="G242" s="881"/>
      <c r="H242" s="965"/>
      <c r="I242" s="715"/>
      <c r="J242" s="881"/>
      <c r="K242" s="881"/>
      <c r="L242" s="881"/>
      <c r="M242" s="966"/>
      <c r="N242" s="881"/>
      <c r="O242" s="881"/>
      <c r="P242" s="881"/>
      <c r="Q242" s="881"/>
    </row>
    <row r="243" ht="15.75" customHeight="1">
      <c r="A243" s="884"/>
      <c r="B243" s="744"/>
      <c r="C243" s="955"/>
      <c r="D243" s="881"/>
      <c r="E243" s="881"/>
      <c r="F243" s="881"/>
      <c r="G243" s="881"/>
      <c r="H243" s="965"/>
      <c r="I243" s="715"/>
      <c r="J243" s="881"/>
      <c r="K243" s="881"/>
      <c r="L243" s="881"/>
      <c r="M243" s="966"/>
      <c r="N243" s="881"/>
      <c r="O243" s="881"/>
      <c r="P243" s="881"/>
      <c r="Q243" s="881"/>
    </row>
    <row r="244" ht="15.75" customHeight="1">
      <c r="A244" s="884"/>
      <c r="B244" s="744"/>
      <c r="C244" s="955"/>
      <c r="D244" s="881"/>
      <c r="E244" s="881"/>
      <c r="F244" s="881"/>
      <c r="G244" s="881"/>
      <c r="H244" s="965"/>
      <c r="I244" s="715"/>
      <c r="J244" s="881"/>
      <c r="K244" s="881"/>
      <c r="L244" s="881"/>
      <c r="M244" s="966"/>
      <c r="N244" s="881"/>
      <c r="O244" s="881"/>
      <c r="P244" s="881"/>
      <c r="Q244" s="881"/>
    </row>
    <row r="245" ht="15.75" customHeight="1">
      <c r="A245" s="884"/>
      <c r="B245" s="744"/>
      <c r="C245" s="955"/>
      <c r="D245" s="881"/>
      <c r="E245" s="881"/>
      <c r="F245" s="881"/>
      <c r="G245" s="881"/>
      <c r="H245" s="965"/>
      <c r="I245" s="715"/>
      <c r="J245" s="881"/>
      <c r="K245" s="881"/>
      <c r="L245" s="881"/>
      <c r="M245" s="966"/>
      <c r="N245" s="881"/>
      <c r="O245" s="881"/>
      <c r="P245" s="881"/>
      <c r="Q245" s="881"/>
    </row>
    <row r="246" ht="15.75" customHeight="1">
      <c r="A246" s="884"/>
      <c r="B246" s="744"/>
      <c r="C246" s="955"/>
      <c r="D246" s="881"/>
      <c r="E246" s="881"/>
      <c r="F246" s="881"/>
      <c r="G246" s="881"/>
      <c r="H246" s="965"/>
      <c r="I246" s="715"/>
      <c r="J246" s="881"/>
      <c r="K246" s="881"/>
      <c r="L246" s="881"/>
      <c r="M246" s="966"/>
      <c r="N246" s="881"/>
      <c r="O246" s="881"/>
      <c r="P246" s="881"/>
      <c r="Q246" s="881"/>
    </row>
    <row r="247" ht="15.75" customHeight="1">
      <c r="A247" s="884"/>
      <c r="B247" s="744"/>
      <c r="C247" s="955"/>
      <c r="D247" s="881"/>
      <c r="E247" s="881"/>
      <c r="F247" s="881"/>
      <c r="G247" s="881"/>
      <c r="H247" s="965"/>
      <c r="I247" s="715"/>
      <c r="J247" s="881"/>
      <c r="K247" s="881"/>
      <c r="L247" s="881"/>
      <c r="M247" s="966"/>
      <c r="N247" s="881"/>
      <c r="O247" s="881"/>
      <c r="P247" s="881"/>
      <c r="Q247" s="881"/>
    </row>
    <row r="248" ht="15.75" customHeight="1">
      <c r="A248" s="884"/>
      <c r="B248" s="744"/>
      <c r="C248" s="955"/>
      <c r="D248" s="881"/>
      <c r="E248" s="881"/>
      <c r="F248" s="881"/>
      <c r="G248" s="881"/>
      <c r="H248" s="965"/>
      <c r="I248" s="715"/>
      <c r="J248" s="881"/>
      <c r="K248" s="881"/>
      <c r="L248" s="881"/>
      <c r="M248" s="966"/>
      <c r="N248" s="881"/>
      <c r="O248" s="881"/>
      <c r="P248" s="881"/>
      <c r="Q248" s="881"/>
    </row>
    <row r="249" ht="15.75" customHeight="1">
      <c r="A249" s="884"/>
      <c r="B249" s="744"/>
      <c r="C249" s="955"/>
      <c r="D249" s="881"/>
      <c r="E249" s="881"/>
      <c r="F249" s="881"/>
      <c r="G249" s="881"/>
      <c r="H249" s="965"/>
      <c r="I249" s="715"/>
      <c r="J249" s="881"/>
      <c r="K249" s="881"/>
      <c r="L249" s="881"/>
      <c r="M249" s="966"/>
      <c r="N249" s="881"/>
      <c r="O249" s="881"/>
      <c r="P249" s="881"/>
      <c r="Q249" s="881"/>
    </row>
    <row r="250" ht="15.75" customHeight="1">
      <c r="A250" s="884"/>
      <c r="B250" s="744"/>
      <c r="C250" s="955"/>
      <c r="D250" s="881"/>
      <c r="E250" s="881"/>
      <c r="F250" s="881"/>
      <c r="G250" s="881"/>
      <c r="H250" s="965"/>
      <c r="I250" s="715"/>
      <c r="J250" s="881"/>
      <c r="K250" s="881"/>
      <c r="L250" s="881"/>
      <c r="M250" s="966"/>
      <c r="N250" s="881"/>
      <c r="O250" s="881"/>
      <c r="P250" s="881"/>
      <c r="Q250" s="881"/>
    </row>
    <row r="251" ht="15.75" customHeight="1">
      <c r="A251" s="884"/>
      <c r="B251" s="744"/>
      <c r="C251" s="955"/>
      <c r="D251" s="881"/>
      <c r="E251" s="881"/>
      <c r="F251" s="881"/>
      <c r="G251" s="881"/>
      <c r="H251" s="965"/>
      <c r="I251" s="715"/>
      <c r="J251" s="881"/>
      <c r="K251" s="881"/>
      <c r="L251" s="881"/>
      <c r="M251" s="966"/>
      <c r="N251" s="881"/>
      <c r="O251" s="881"/>
      <c r="P251" s="881"/>
      <c r="Q251" s="881"/>
    </row>
    <row r="252" ht="15.75" customHeight="1">
      <c r="A252" s="884"/>
      <c r="B252" s="744"/>
      <c r="C252" s="955"/>
      <c r="D252" s="881"/>
      <c r="E252" s="881"/>
      <c r="F252" s="881"/>
      <c r="G252" s="881"/>
      <c r="H252" s="965"/>
      <c r="I252" s="715"/>
      <c r="J252" s="881"/>
      <c r="K252" s="881"/>
      <c r="L252" s="881"/>
      <c r="M252" s="966"/>
      <c r="N252" s="881"/>
      <c r="O252" s="881"/>
      <c r="P252" s="881"/>
      <c r="Q252" s="881"/>
    </row>
    <row r="253" ht="15.75" customHeight="1">
      <c r="A253" s="884"/>
      <c r="B253" s="744"/>
      <c r="C253" s="955"/>
      <c r="D253" s="881"/>
      <c r="E253" s="881"/>
      <c r="F253" s="881"/>
      <c r="G253" s="881"/>
      <c r="H253" s="965"/>
      <c r="I253" s="715"/>
      <c r="J253" s="881"/>
      <c r="K253" s="881"/>
      <c r="L253" s="881"/>
      <c r="M253" s="966"/>
      <c r="N253" s="881"/>
      <c r="O253" s="881"/>
      <c r="P253" s="881"/>
      <c r="Q253" s="881"/>
    </row>
    <row r="254" ht="15.75" customHeight="1">
      <c r="A254" s="884"/>
      <c r="B254" s="744"/>
      <c r="C254" s="955"/>
      <c r="D254" s="881"/>
      <c r="E254" s="881"/>
      <c r="F254" s="881"/>
      <c r="G254" s="881"/>
      <c r="H254" s="965"/>
      <c r="I254" s="715"/>
      <c r="J254" s="881"/>
      <c r="K254" s="881"/>
      <c r="L254" s="881"/>
      <c r="M254" s="966"/>
      <c r="N254" s="881"/>
      <c r="O254" s="881"/>
      <c r="P254" s="881"/>
      <c r="Q254" s="881"/>
    </row>
    <row r="255" ht="15.75" customHeight="1">
      <c r="A255" s="884"/>
      <c r="B255" s="744"/>
      <c r="C255" s="955"/>
      <c r="D255" s="881"/>
      <c r="E255" s="881"/>
      <c r="F255" s="881"/>
      <c r="G255" s="881"/>
      <c r="H255" s="965"/>
      <c r="I255" s="715"/>
      <c r="J255" s="881"/>
      <c r="K255" s="881"/>
      <c r="L255" s="881"/>
      <c r="M255" s="966"/>
      <c r="N255" s="881"/>
      <c r="O255" s="881"/>
      <c r="P255" s="881"/>
      <c r="Q255" s="881"/>
    </row>
    <row r="256" ht="15.75" customHeight="1">
      <c r="A256" s="884"/>
      <c r="B256" s="744"/>
      <c r="C256" s="955"/>
      <c r="D256" s="881"/>
      <c r="E256" s="881"/>
      <c r="F256" s="881"/>
      <c r="G256" s="881"/>
      <c r="H256" s="965"/>
      <c r="I256" s="715"/>
      <c r="J256" s="881"/>
      <c r="K256" s="881"/>
      <c r="L256" s="881"/>
      <c r="M256" s="966"/>
      <c r="N256" s="881"/>
      <c r="O256" s="881"/>
      <c r="P256" s="881"/>
      <c r="Q256" s="881"/>
    </row>
    <row r="257" ht="15.75" customHeight="1">
      <c r="A257" s="884"/>
      <c r="B257" s="744"/>
      <c r="C257" s="955"/>
      <c r="D257" s="881"/>
      <c r="E257" s="881"/>
      <c r="F257" s="881"/>
      <c r="G257" s="881"/>
      <c r="H257" s="965"/>
      <c r="I257" s="715"/>
      <c r="J257" s="881"/>
      <c r="K257" s="881"/>
      <c r="L257" s="881"/>
      <c r="M257" s="966"/>
      <c r="N257" s="881"/>
      <c r="O257" s="881"/>
      <c r="P257" s="881"/>
      <c r="Q257" s="881"/>
    </row>
    <row r="258" ht="15.75" customHeight="1">
      <c r="A258" s="884"/>
      <c r="B258" s="744"/>
      <c r="C258" s="955"/>
      <c r="D258" s="881"/>
      <c r="E258" s="881"/>
      <c r="F258" s="881"/>
      <c r="G258" s="881"/>
      <c r="H258" s="965"/>
      <c r="I258" s="715"/>
      <c r="J258" s="881"/>
      <c r="K258" s="881"/>
      <c r="L258" s="881"/>
      <c r="M258" s="966"/>
      <c r="N258" s="881"/>
      <c r="O258" s="881"/>
      <c r="P258" s="881"/>
      <c r="Q258" s="881"/>
    </row>
    <row r="259" ht="15.75" customHeight="1">
      <c r="A259" s="884"/>
      <c r="B259" s="744"/>
      <c r="C259" s="955"/>
      <c r="D259" s="881"/>
      <c r="E259" s="881"/>
      <c r="F259" s="881"/>
      <c r="G259" s="881"/>
      <c r="H259" s="965"/>
      <c r="I259" s="715"/>
      <c r="J259" s="881"/>
      <c r="K259" s="881"/>
      <c r="L259" s="881"/>
      <c r="M259" s="966"/>
      <c r="N259" s="881"/>
      <c r="O259" s="881"/>
      <c r="P259" s="881"/>
      <c r="Q259" s="881"/>
    </row>
    <row r="260" ht="15.75" customHeight="1">
      <c r="A260" s="884"/>
      <c r="B260" s="744"/>
      <c r="C260" s="955"/>
      <c r="D260" s="881"/>
      <c r="E260" s="881"/>
      <c r="F260" s="881"/>
      <c r="G260" s="881"/>
      <c r="H260" s="965"/>
      <c r="I260" s="715"/>
      <c r="J260" s="881"/>
      <c r="K260" s="881"/>
      <c r="L260" s="881"/>
      <c r="M260" s="966"/>
      <c r="N260" s="881"/>
      <c r="O260" s="881"/>
      <c r="P260" s="881"/>
      <c r="Q260" s="881"/>
    </row>
    <row r="261" ht="15.75" customHeight="1">
      <c r="A261" s="884"/>
      <c r="B261" s="744"/>
      <c r="C261" s="955"/>
      <c r="D261" s="881"/>
      <c r="E261" s="881"/>
      <c r="F261" s="881"/>
      <c r="G261" s="881"/>
      <c r="H261" s="965"/>
      <c r="I261" s="715"/>
      <c r="J261" s="881"/>
      <c r="K261" s="881"/>
      <c r="L261" s="881"/>
      <c r="M261" s="966"/>
      <c r="N261" s="881"/>
      <c r="O261" s="881"/>
      <c r="P261" s="881"/>
      <c r="Q261" s="881"/>
    </row>
    <row r="262" ht="15.75" customHeight="1">
      <c r="A262" s="884"/>
      <c r="B262" s="744"/>
      <c r="C262" s="955"/>
      <c r="D262" s="881"/>
      <c r="E262" s="881"/>
      <c r="F262" s="881"/>
      <c r="G262" s="881"/>
      <c r="H262" s="965"/>
      <c r="I262" s="715"/>
      <c r="J262" s="881"/>
      <c r="K262" s="881"/>
      <c r="L262" s="881"/>
      <c r="M262" s="966"/>
      <c r="N262" s="881"/>
      <c r="O262" s="881"/>
      <c r="P262" s="881"/>
      <c r="Q262" s="881"/>
    </row>
    <row r="263" ht="15.75" customHeight="1">
      <c r="A263" s="884"/>
      <c r="B263" s="744"/>
      <c r="C263" s="955"/>
      <c r="D263" s="881"/>
      <c r="E263" s="881"/>
      <c r="F263" s="881"/>
      <c r="G263" s="881"/>
      <c r="H263" s="965"/>
      <c r="I263" s="715"/>
      <c r="J263" s="881"/>
      <c r="K263" s="881"/>
      <c r="L263" s="881"/>
      <c r="M263" s="966"/>
      <c r="N263" s="881"/>
      <c r="O263" s="881"/>
      <c r="P263" s="881"/>
      <c r="Q263" s="881"/>
    </row>
    <row r="264" ht="15.75" customHeight="1">
      <c r="A264" s="884"/>
      <c r="B264" s="744"/>
      <c r="C264" s="955"/>
      <c r="D264" s="881"/>
      <c r="E264" s="881"/>
      <c r="F264" s="881"/>
      <c r="G264" s="881"/>
      <c r="H264" s="965"/>
      <c r="I264" s="715"/>
      <c r="J264" s="881"/>
      <c r="K264" s="881"/>
      <c r="L264" s="881"/>
      <c r="M264" s="966"/>
      <c r="N264" s="881"/>
      <c r="O264" s="881"/>
      <c r="P264" s="881"/>
      <c r="Q264" s="881"/>
    </row>
    <row r="265" ht="15.75" customHeight="1">
      <c r="A265" s="884"/>
      <c r="B265" s="744"/>
      <c r="C265" s="955"/>
      <c r="D265" s="881"/>
      <c r="E265" s="881"/>
      <c r="F265" s="881"/>
      <c r="G265" s="881"/>
      <c r="H265" s="965"/>
      <c r="I265" s="715"/>
      <c r="J265" s="881"/>
      <c r="K265" s="881"/>
      <c r="L265" s="881"/>
      <c r="M265" s="966"/>
      <c r="N265" s="881"/>
      <c r="O265" s="881"/>
      <c r="P265" s="881"/>
      <c r="Q265" s="881"/>
    </row>
    <row r="266" ht="15.75" customHeight="1">
      <c r="A266" s="884"/>
      <c r="B266" s="744"/>
      <c r="C266" s="955"/>
      <c r="D266" s="881"/>
      <c r="E266" s="881"/>
      <c r="F266" s="881"/>
      <c r="G266" s="881"/>
      <c r="H266" s="965"/>
      <c r="I266" s="715"/>
      <c r="J266" s="881"/>
      <c r="K266" s="881"/>
      <c r="L266" s="881"/>
      <c r="M266" s="966"/>
      <c r="N266" s="881"/>
      <c r="O266" s="881"/>
      <c r="P266" s="881"/>
      <c r="Q266" s="881"/>
    </row>
    <row r="267" ht="15.75" customHeight="1">
      <c r="A267" s="884"/>
      <c r="B267" s="744"/>
      <c r="C267" s="955"/>
      <c r="D267" s="881"/>
      <c r="E267" s="881"/>
      <c r="F267" s="881"/>
      <c r="G267" s="881"/>
      <c r="H267" s="965"/>
      <c r="I267" s="715"/>
      <c r="J267" s="881"/>
      <c r="K267" s="881"/>
      <c r="L267" s="881"/>
      <c r="M267" s="966"/>
      <c r="N267" s="881"/>
      <c r="O267" s="881"/>
      <c r="P267" s="881"/>
      <c r="Q267" s="881"/>
    </row>
    <row r="268" ht="15.75" customHeight="1">
      <c r="A268" s="884"/>
      <c r="B268" s="744"/>
      <c r="C268" s="955"/>
      <c r="D268" s="881"/>
      <c r="E268" s="881"/>
      <c r="F268" s="881"/>
      <c r="G268" s="881"/>
      <c r="H268" s="965"/>
      <c r="I268" s="715"/>
      <c r="J268" s="881"/>
      <c r="K268" s="881"/>
      <c r="L268" s="881"/>
      <c r="M268" s="966"/>
      <c r="N268" s="881"/>
      <c r="O268" s="881"/>
      <c r="P268" s="881"/>
      <c r="Q268" s="881"/>
    </row>
    <row r="269" ht="15.75" customHeight="1">
      <c r="A269" s="884"/>
      <c r="B269" s="744"/>
      <c r="C269" s="955"/>
      <c r="D269" s="881"/>
      <c r="E269" s="881"/>
      <c r="F269" s="881"/>
      <c r="G269" s="881"/>
      <c r="H269" s="965"/>
      <c r="I269" s="715"/>
      <c r="J269" s="881"/>
      <c r="K269" s="881"/>
      <c r="L269" s="881"/>
      <c r="M269" s="966"/>
      <c r="N269" s="881"/>
      <c r="O269" s="881"/>
      <c r="P269" s="881"/>
      <c r="Q269" s="881"/>
    </row>
    <row r="270" ht="15.75" customHeight="1">
      <c r="A270" s="884"/>
      <c r="B270" s="744"/>
      <c r="C270" s="955"/>
      <c r="D270" s="881"/>
      <c r="E270" s="881"/>
      <c r="F270" s="881"/>
      <c r="G270" s="881"/>
      <c r="H270" s="965"/>
      <c r="I270" s="715"/>
      <c r="J270" s="881"/>
      <c r="K270" s="881"/>
      <c r="L270" s="881"/>
      <c r="M270" s="966"/>
      <c r="N270" s="881"/>
      <c r="O270" s="881"/>
      <c r="P270" s="881"/>
      <c r="Q270" s="881"/>
    </row>
    <row r="271" ht="15.75" customHeight="1">
      <c r="A271" s="884"/>
      <c r="B271" s="744"/>
      <c r="C271" s="955"/>
      <c r="D271" s="881"/>
      <c r="E271" s="881"/>
      <c r="F271" s="881"/>
      <c r="G271" s="881"/>
      <c r="H271" s="965"/>
      <c r="I271" s="715"/>
      <c r="J271" s="881"/>
      <c r="K271" s="881"/>
      <c r="L271" s="881"/>
      <c r="M271" s="966"/>
      <c r="N271" s="881"/>
      <c r="O271" s="881"/>
      <c r="P271" s="881"/>
      <c r="Q271" s="881"/>
    </row>
    <row r="272" ht="15.75" customHeight="1">
      <c r="A272" s="884"/>
      <c r="B272" s="744"/>
      <c r="C272" s="955"/>
      <c r="D272" s="881"/>
      <c r="E272" s="881"/>
      <c r="F272" s="881"/>
      <c r="G272" s="881"/>
      <c r="H272" s="965"/>
      <c r="I272" s="715"/>
      <c r="J272" s="881"/>
      <c r="K272" s="881"/>
      <c r="L272" s="881"/>
      <c r="M272" s="966"/>
      <c r="N272" s="881"/>
      <c r="O272" s="881"/>
      <c r="P272" s="881"/>
      <c r="Q272" s="881"/>
    </row>
    <row r="273" ht="15.75" customHeight="1">
      <c r="A273" s="884"/>
      <c r="B273" s="744"/>
      <c r="C273" s="955"/>
      <c r="D273" s="881"/>
      <c r="E273" s="881"/>
      <c r="F273" s="881"/>
      <c r="G273" s="881"/>
      <c r="H273" s="965"/>
      <c r="I273" s="715"/>
      <c r="J273" s="881"/>
      <c r="K273" s="881"/>
      <c r="L273" s="881"/>
      <c r="M273" s="966"/>
      <c r="N273" s="881"/>
      <c r="O273" s="881"/>
      <c r="P273" s="881"/>
      <c r="Q273" s="881"/>
    </row>
    <row r="274" ht="15.75" customHeight="1">
      <c r="A274" s="884"/>
      <c r="B274" s="744"/>
      <c r="C274" s="955"/>
      <c r="D274" s="881"/>
      <c r="E274" s="881"/>
      <c r="F274" s="881"/>
      <c r="G274" s="881"/>
      <c r="H274" s="965"/>
      <c r="I274" s="715"/>
      <c r="J274" s="881"/>
      <c r="K274" s="881"/>
      <c r="L274" s="881"/>
      <c r="M274" s="966"/>
      <c r="N274" s="881"/>
      <c r="O274" s="881"/>
      <c r="P274" s="881"/>
      <c r="Q274" s="881"/>
    </row>
    <row r="275" ht="15.75" customHeight="1">
      <c r="A275" s="884"/>
      <c r="B275" s="744"/>
      <c r="C275" s="955"/>
      <c r="D275" s="881"/>
      <c r="E275" s="881"/>
      <c r="F275" s="881"/>
      <c r="G275" s="881"/>
      <c r="H275" s="965"/>
      <c r="I275" s="715"/>
      <c r="J275" s="881"/>
      <c r="K275" s="881"/>
      <c r="L275" s="881"/>
      <c r="M275" s="966"/>
      <c r="N275" s="881"/>
      <c r="O275" s="881"/>
      <c r="P275" s="881"/>
      <c r="Q275" s="881"/>
    </row>
    <row r="276" ht="15.75" customHeight="1">
      <c r="A276" s="884"/>
      <c r="B276" s="744"/>
      <c r="C276" s="955"/>
      <c r="D276" s="881"/>
      <c r="E276" s="881"/>
      <c r="F276" s="881"/>
      <c r="G276" s="881"/>
      <c r="H276" s="965"/>
      <c r="I276" s="715"/>
      <c r="J276" s="881"/>
      <c r="K276" s="881"/>
      <c r="L276" s="881"/>
      <c r="M276" s="966"/>
      <c r="N276" s="881"/>
      <c r="O276" s="881"/>
      <c r="P276" s="881"/>
      <c r="Q276" s="881"/>
    </row>
    <row r="277" ht="15.75" customHeight="1">
      <c r="A277" s="884"/>
      <c r="B277" s="744"/>
      <c r="C277" s="955"/>
      <c r="D277" s="881"/>
      <c r="E277" s="881"/>
      <c r="F277" s="881"/>
      <c r="G277" s="881"/>
      <c r="H277" s="965"/>
      <c r="I277" s="715"/>
      <c r="J277" s="881"/>
      <c r="K277" s="881"/>
      <c r="L277" s="881"/>
      <c r="M277" s="966"/>
      <c r="N277" s="881"/>
      <c r="O277" s="881"/>
      <c r="P277" s="881"/>
      <c r="Q277" s="881"/>
    </row>
    <row r="278" ht="15.75" customHeight="1">
      <c r="A278" s="884"/>
      <c r="B278" s="744"/>
      <c r="C278" s="955"/>
      <c r="D278" s="881"/>
      <c r="E278" s="881"/>
      <c r="F278" s="881"/>
      <c r="G278" s="881"/>
      <c r="H278" s="965"/>
      <c r="I278" s="715"/>
      <c r="J278" s="881"/>
      <c r="K278" s="881"/>
      <c r="L278" s="881"/>
      <c r="M278" s="966"/>
      <c r="N278" s="881"/>
      <c r="O278" s="881"/>
      <c r="P278" s="881"/>
      <c r="Q278" s="881"/>
    </row>
    <row r="279" ht="15.75" customHeight="1">
      <c r="A279" s="884"/>
      <c r="B279" s="744"/>
      <c r="C279" s="955"/>
      <c r="D279" s="881"/>
      <c r="E279" s="881"/>
      <c r="F279" s="881"/>
      <c r="G279" s="881"/>
      <c r="H279" s="965"/>
      <c r="I279" s="715"/>
      <c r="J279" s="881"/>
      <c r="K279" s="881"/>
      <c r="L279" s="881"/>
      <c r="M279" s="966"/>
      <c r="N279" s="881"/>
      <c r="O279" s="881"/>
      <c r="P279" s="881"/>
      <c r="Q279" s="881"/>
    </row>
    <row r="280" ht="15.75" customHeight="1">
      <c r="A280" s="884"/>
      <c r="B280" s="744"/>
      <c r="C280" s="955"/>
      <c r="D280" s="881"/>
      <c r="E280" s="881"/>
      <c r="F280" s="881"/>
      <c r="G280" s="881"/>
      <c r="H280" s="965"/>
      <c r="I280" s="715"/>
      <c r="J280" s="881"/>
      <c r="K280" s="881"/>
      <c r="L280" s="881"/>
      <c r="M280" s="966"/>
      <c r="N280" s="881"/>
      <c r="O280" s="881"/>
      <c r="P280" s="881"/>
      <c r="Q280" s="881"/>
    </row>
    <row r="281" ht="15.75" customHeight="1">
      <c r="A281" s="884"/>
      <c r="B281" s="744"/>
      <c r="C281" s="955"/>
      <c r="D281" s="881"/>
      <c r="E281" s="881"/>
      <c r="F281" s="881"/>
      <c r="G281" s="881"/>
      <c r="H281" s="965"/>
      <c r="I281" s="715"/>
      <c r="J281" s="881"/>
      <c r="K281" s="881"/>
      <c r="L281" s="881"/>
      <c r="M281" s="966"/>
      <c r="N281" s="881"/>
      <c r="O281" s="881"/>
      <c r="P281" s="881"/>
      <c r="Q281" s="881"/>
    </row>
    <row r="282" ht="15.75" customHeight="1">
      <c r="A282" s="884"/>
      <c r="B282" s="744"/>
      <c r="C282" s="955"/>
      <c r="D282" s="881"/>
      <c r="E282" s="881"/>
      <c r="F282" s="881"/>
      <c r="G282" s="881"/>
      <c r="H282" s="965"/>
      <c r="I282" s="715"/>
      <c r="J282" s="881"/>
      <c r="K282" s="881"/>
      <c r="L282" s="881"/>
      <c r="M282" s="966"/>
      <c r="N282" s="881"/>
      <c r="O282" s="881"/>
      <c r="P282" s="881"/>
      <c r="Q282" s="881"/>
    </row>
    <row r="283" ht="15.75" customHeight="1">
      <c r="A283" s="884"/>
      <c r="B283" s="744"/>
      <c r="C283" s="955"/>
      <c r="D283" s="881"/>
      <c r="E283" s="881"/>
      <c r="F283" s="881"/>
      <c r="G283" s="881"/>
      <c r="H283" s="965"/>
      <c r="I283" s="715"/>
      <c r="J283" s="881"/>
      <c r="K283" s="881"/>
      <c r="L283" s="881"/>
      <c r="M283" s="966"/>
      <c r="N283" s="881"/>
      <c r="O283" s="881"/>
      <c r="P283" s="881"/>
      <c r="Q283" s="881"/>
    </row>
    <row r="284" ht="15.75" customHeight="1">
      <c r="A284" s="884"/>
      <c r="B284" s="744"/>
      <c r="C284" s="955"/>
      <c r="D284" s="881"/>
      <c r="E284" s="881"/>
      <c r="F284" s="881"/>
      <c r="G284" s="881"/>
      <c r="H284" s="965"/>
      <c r="I284" s="715"/>
      <c r="J284" s="881"/>
      <c r="K284" s="881"/>
      <c r="L284" s="881"/>
      <c r="M284" s="966"/>
      <c r="N284" s="881"/>
      <c r="O284" s="881"/>
      <c r="P284" s="881"/>
      <c r="Q284" s="881"/>
    </row>
    <row r="285" ht="15.75" customHeight="1">
      <c r="A285" s="884"/>
      <c r="B285" s="744"/>
      <c r="C285" s="955"/>
      <c r="D285" s="881"/>
      <c r="E285" s="881"/>
      <c r="F285" s="881"/>
      <c r="G285" s="881"/>
      <c r="H285" s="965"/>
      <c r="I285" s="715"/>
      <c r="J285" s="881"/>
      <c r="K285" s="881"/>
      <c r="L285" s="881"/>
      <c r="M285" s="966"/>
      <c r="N285" s="881"/>
      <c r="O285" s="881"/>
      <c r="P285" s="881"/>
      <c r="Q285" s="881"/>
    </row>
    <row r="286" ht="15.75" customHeight="1">
      <c r="A286" s="884"/>
      <c r="B286" s="744"/>
      <c r="C286" s="955"/>
      <c r="D286" s="881"/>
      <c r="E286" s="881"/>
      <c r="F286" s="881"/>
      <c r="G286" s="881"/>
      <c r="H286" s="965"/>
      <c r="I286" s="715"/>
      <c r="J286" s="881"/>
      <c r="K286" s="881"/>
      <c r="L286" s="881"/>
      <c r="M286" s="966"/>
      <c r="N286" s="881"/>
      <c r="O286" s="881"/>
      <c r="P286" s="881"/>
      <c r="Q286" s="881"/>
    </row>
    <row r="287" ht="15.75" customHeight="1">
      <c r="A287" s="884"/>
      <c r="B287" s="744"/>
      <c r="C287" s="955"/>
      <c r="D287" s="881"/>
      <c r="E287" s="881"/>
      <c r="F287" s="881"/>
      <c r="G287" s="881"/>
      <c r="H287" s="965"/>
      <c r="I287" s="715"/>
      <c r="J287" s="881"/>
      <c r="K287" s="881"/>
      <c r="L287" s="881"/>
      <c r="M287" s="966"/>
      <c r="N287" s="881"/>
      <c r="O287" s="881"/>
      <c r="P287" s="881"/>
      <c r="Q287" s="881"/>
    </row>
    <row r="288" ht="15.75" customHeight="1">
      <c r="A288" s="884"/>
      <c r="B288" s="744"/>
      <c r="C288" s="955"/>
      <c r="D288" s="881"/>
      <c r="E288" s="881"/>
      <c r="F288" s="881"/>
      <c r="G288" s="881"/>
      <c r="H288" s="965"/>
      <c r="I288" s="715"/>
      <c r="J288" s="881"/>
      <c r="K288" s="881"/>
      <c r="L288" s="881"/>
      <c r="M288" s="966"/>
      <c r="N288" s="881"/>
      <c r="O288" s="881"/>
      <c r="P288" s="881"/>
      <c r="Q288" s="881"/>
    </row>
    <row r="289" ht="15.75" customHeight="1">
      <c r="A289" s="884"/>
      <c r="B289" s="744"/>
      <c r="C289" s="955"/>
      <c r="D289" s="881"/>
      <c r="E289" s="881"/>
      <c r="F289" s="881"/>
      <c r="G289" s="881"/>
      <c r="H289" s="965"/>
      <c r="I289" s="715"/>
      <c r="J289" s="881"/>
      <c r="K289" s="881"/>
      <c r="L289" s="881"/>
      <c r="M289" s="966"/>
      <c r="N289" s="881"/>
      <c r="O289" s="881"/>
      <c r="P289" s="881"/>
      <c r="Q289" s="881"/>
    </row>
    <row r="290" ht="15.75" customHeight="1">
      <c r="A290" s="884"/>
      <c r="B290" s="744"/>
      <c r="C290" s="955"/>
      <c r="D290" s="881"/>
      <c r="E290" s="881"/>
      <c r="F290" s="881"/>
      <c r="G290" s="881"/>
      <c r="H290" s="965"/>
      <c r="I290" s="715"/>
      <c r="J290" s="881"/>
      <c r="K290" s="881"/>
      <c r="L290" s="881"/>
      <c r="M290" s="966"/>
      <c r="N290" s="881"/>
      <c r="O290" s="881"/>
      <c r="P290" s="881"/>
      <c r="Q290" s="881"/>
    </row>
    <row r="291" ht="15.75" customHeight="1">
      <c r="A291" s="884"/>
      <c r="B291" s="744"/>
      <c r="C291" s="955"/>
      <c r="D291" s="881"/>
      <c r="E291" s="881"/>
      <c r="F291" s="881"/>
      <c r="G291" s="881"/>
      <c r="H291" s="965"/>
      <c r="I291" s="715"/>
      <c r="J291" s="881"/>
      <c r="K291" s="881"/>
      <c r="L291" s="881"/>
      <c r="M291" s="966"/>
      <c r="N291" s="881"/>
      <c r="O291" s="881"/>
      <c r="P291" s="881"/>
      <c r="Q291" s="881"/>
    </row>
    <row r="292" ht="15.75" customHeight="1">
      <c r="A292" s="884"/>
      <c r="B292" s="744"/>
      <c r="C292" s="955"/>
      <c r="D292" s="881"/>
      <c r="E292" s="881"/>
      <c r="F292" s="881"/>
      <c r="G292" s="881"/>
      <c r="H292" s="965"/>
      <c r="I292" s="715"/>
      <c r="J292" s="881"/>
      <c r="K292" s="881"/>
      <c r="L292" s="881"/>
      <c r="M292" s="966"/>
      <c r="N292" s="881"/>
      <c r="O292" s="881"/>
      <c r="P292" s="881"/>
      <c r="Q292" s="881"/>
    </row>
    <row r="293" ht="15.75" customHeight="1">
      <c r="A293" s="884"/>
      <c r="B293" s="744"/>
      <c r="C293" s="955"/>
      <c r="D293" s="881"/>
      <c r="E293" s="881"/>
      <c r="F293" s="881"/>
      <c r="G293" s="881"/>
      <c r="H293" s="965"/>
      <c r="I293" s="715"/>
      <c r="J293" s="881"/>
      <c r="K293" s="881"/>
      <c r="L293" s="881"/>
      <c r="M293" s="966"/>
      <c r="N293" s="881"/>
      <c r="O293" s="881"/>
      <c r="P293" s="881"/>
      <c r="Q293" s="881"/>
    </row>
    <row r="294" ht="15.75" customHeight="1">
      <c r="A294" s="884"/>
      <c r="B294" s="744"/>
      <c r="C294" s="955"/>
      <c r="D294" s="881"/>
      <c r="E294" s="881"/>
      <c r="F294" s="881"/>
      <c r="G294" s="881"/>
      <c r="H294" s="965"/>
      <c r="I294" s="715"/>
      <c r="J294" s="881"/>
      <c r="K294" s="881"/>
      <c r="L294" s="881"/>
      <c r="M294" s="966"/>
      <c r="N294" s="881"/>
      <c r="O294" s="881"/>
      <c r="P294" s="881"/>
      <c r="Q294" s="881"/>
    </row>
    <row r="295" ht="15.75" customHeight="1">
      <c r="A295" s="884"/>
      <c r="B295" s="744"/>
      <c r="C295" s="955"/>
      <c r="D295" s="881"/>
      <c r="E295" s="881"/>
      <c r="F295" s="881"/>
      <c r="G295" s="881"/>
      <c r="H295" s="965"/>
      <c r="I295" s="715"/>
      <c r="J295" s="881"/>
      <c r="K295" s="881"/>
      <c r="L295" s="881"/>
      <c r="M295" s="966"/>
      <c r="N295" s="881"/>
      <c r="O295" s="881"/>
      <c r="P295" s="881"/>
      <c r="Q295" s="881"/>
    </row>
    <row r="296" ht="15.75" customHeight="1">
      <c r="A296" s="884"/>
      <c r="B296" s="744"/>
      <c r="C296" s="955"/>
      <c r="D296" s="881"/>
      <c r="E296" s="881"/>
      <c r="F296" s="881"/>
      <c r="G296" s="881"/>
      <c r="H296" s="965"/>
      <c r="I296" s="715"/>
      <c r="J296" s="881"/>
      <c r="K296" s="881"/>
      <c r="L296" s="881"/>
      <c r="M296" s="966"/>
      <c r="N296" s="881"/>
      <c r="O296" s="881"/>
      <c r="P296" s="881"/>
      <c r="Q296" s="881"/>
    </row>
    <row r="297" ht="15.75" customHeight="1">
      <c r="A297" s="884"/>
      <c r="B297" s="744"/>
      <c r="C297" s="955"/>
      <c r="D297" s="881"/>
      <c r="E297" s="881"/>
      <c r="F297" s="881"/>
      <c r="G297" s="881"/>
      <c r="H297" s="965"/>
      <c r="I297" s="715"/>
      <c r="J297" s="881"/>
      <c r="K297" s="881"/>
      <c r="L297" s="881"/>
      <c r="M297" s="966"/>
      <c r="N297" s="881"/>
      <c r="O297" s="881"/>
      <c r="P297" s="881"/>
      <c r="Q297" s="881"/>
    </row>
    <row r="298" ht="15.75" customHeight="1">
      <c r="A298" s="884"/>
      <c r="B298" s="744"/>
      <c r="C298" s="955"/>
      <c r="D298" s="881"/>
      <c r="E298" s="881"/>
      <c r="F298" s="881"/>
      <c r="G298" s="881"/>
      <c r="H298" s="965"/>
      <c r="I298" s="715"/>
      <c r="J298" s="881"/>
      <c r="K298" s="881"/>
      <c r="L298" s="881"/>
      <c r="M298" s="966"/>
      <c r="N298" s="881"/>
      <c r="O298" s="881"/>
      <c r="P298" s="881"/>
      <c r="Q298" s="881"/>
    </row>
    <row r="299" ht="15.75" customHeight="1">
      <c r="A299" s="884"/>
      <c r="B299" s="744"/>
      <c r="C299" s="955"/>
      <c r="D299" s="881"/>
      <c r="E299" s="881"/>
      <c r="F299" s="881"/>
      <c r="G299" s="881"/>
      <c r="H299" s="965"/>
      <c r="I299" s="715"/>
      <c r="J299" s="881"/>
      <c r="K299" s="881"/>
      <c r="L299" s="881"/>
      <c r="M299" s="966"/>
      <c r="N299" s="881"/>
      <c r="O299" s="881"/>
      <c r="P299" s="881"/>
      <c r="Q299" s="881"/>
    </row>
    <row r="300" ht="15.75" customHeight="1">
      <c r="A300" s="884"/>
      <c r="B300" s="744"/>
      <c r="C300" s="955"/>
      <c r="D300" s="881"/>
      <c r="E300" s="881"/>
      <c r="F300" s="881"/>
      <c r="G300" s="881"/>
      <c r="H300" s="965"/>
      <c r="I300" s="715"/>
      <c r="J300" s="881"/>
      <c r="K300" s="881"/>
      <c r="L300" s="881"/>
      <c r="M300" s="966"/>
      <c r="N300" s="881"/>
      <c r="O300" s="881"/>
      <c r="P300" s="881"/>
      <c r="Q300" s="881"/>
    </row>
    <row r="301" ht="15.75" customHeight="1">
      <c r="A301" s="884"/>
      <c r="B301" s="744"/>
      <c r="C301" s="955"/>
      <c r="D301" s="881"/>
      <c r="E301" s="881"/>
      <c r="F301" s="881"/>
      <c r="G301" s="881"/>
      <c r="H301" s="965"/>
      <c r="I301" s="715"/>
      <c r="J301" s="881"/>
      <c r="K301" s="881"/>
      <c r="L301" s="881"/>
      <c r="M301" s="966"/>
      <c r="N301" s="881"/>
      <c r="O301" s="881"/>
      <c r="P301" s="881"/>
      <c r="Q301" s="881"/>
    </row>
    <row r="302" ht="15.75" customHeight="1">
      <c r="A302" s="884"/>
      <c r="B302" s="744"/>
      <c r="C302" s="955"/>
      <c r="D302" s="881"/>
      <c r="E302" s="881"/>
      <c r="F302" s="881"/>
      <c r="G302" s="881"/>
      <c r="H302" s="965"/>
      <c r="I302" s="715"/>
      <c r="J302" s="881"/>
      <c r="K302" s="881"/>
      <c r="L302" s="881"/>
      <c r="M302" s="966"/>
      <c r="N302" s="881"/>
      <c r="O302" s="881"/>
      <c r="P302" s="881"/>
      <c r="Q302" s="881"/>
    </row>
    <row r="303" ht="15.75" customHeight="1">
      <c r="A303" s="884"/>
      <c r="B303" s="744"/>
      <c r="C303" s="955"/>
      <c r="D303" s="881"/>
      <c r="E303" s="881"/>
      <c r="F303" s="881"/>
      <c r="G303" s="881"/>
      <c r="H303" s="965"/>
      <c r="I303" s="715"/>
      <c r="J303" s="881"/>
      <c r="K303" s="881"/>
      <c r="L303" s="881"/>
      <c r="M303" s="966"/>
      <c r="N303" s="881"/>
      <c r="O303" s="881"/>
      <c r="P303" s="881"/>
      <c r="Q303" s="881"/>
    </row>
    <row r="304" ht="15.75" customHeight="1">
      <c r="A304" s="884"/>
      <c r="B304" s="744"/>
      <c r="C304" s="955"/>
      <c r="D304" s="881"/>
      <c r="E304" s="881"/>
      <c r="F304" s="881"/>
      <c r="G304" s="881"/>
      <c r="H304" s="965"/>
      <c r="I304" s="715"/>
      <c r="J304" s="881"/>
      <c r="K304" s="881"/>
      <c r="L304" s="881"/>
      <c r="M304" s="966"/>
      <c r="N304" s="881"/>
      <c r="O304" s="881"/>
      <c r="P304" s="881"/>
      <c r="Q304" s="881"/>
    </row>
    <row r="305" ht="15.75" customHeight="1">
      <c r="A305" s="884"/>
      <c r="B305" s="744"/>
      <c r="C305" s="955"/>
      <c r="D305" s="881"/>
      <c r="E305" s="881"/>
      <c r="F305" s="881"/>
      <c r="G305" s="881"/>
      <c r="H305" s="965"/>
      <c r="I305" s="715"/>
      <c r="J305" s="881"/>
      <c r="K305" s="881"/>
      <c r="L305" s="881"/>
      <c r="M305" s="966"/>
      <c r="N305" s="881"/>
      <c r="O305" s="881"/>
      <c r="P305" s="881"/>
      <c r="Q305" s="881"/>
    </row>
    <row r="306" ht="15.75" customHeight="1">
      <c r="A306" s="884"/>
      <c r="B306" s="744"/>
      <c r="C306" s="955"/>
      <c r="D306" s="881"/>
      <c r="E306" s="881"/>
      <c r="F306" s="881"/>
      <c r="G306" s="881"/>
      <c r="H306" s="965"/>
      <c r="I306" s="715"/>
      <c r="J306" s="881"/>
      <c r="K306" s="881"/>
      <c r="L306" s="881"/>
      <c r="M306" s="966"/>
      <c r="N306" s="881"/>
      <c r="O306" s="881"/>
      <c r="P306" s="881"/>
      <c r="Q306" s="881"/>
    </row>
    <row r="307" ht="15.75" customHeight="1">
      <c r="A307" s="884"/>
      <c r="B307" s="744"/>
      <c r="C307" s="955"/>
      <c r="D307" s="881"/>
      <c r="E307" s="881"/>
      <c r="F307" s="881"/>
      <c r="G307" s="881"/>
      <c r="H307" s="965"/>
      <c r="I307" s="715"/>
      <c r="J307" s="881"/>
      <c r="K307" s="881"/>
      <c r="L307" s="881"/>
      <c r="M307" s="966"/>
      <c r="N307" s="881"/>
      <c r="O307" s="881"/>
      <c r="P307" s="881"/>
      <c r="Q307" s="881"/>
    </row>
    <row r="308" ht="15.75" customHeight="1">
      <c r="A308" s="884"/>
      <c r="B308" s="744"/>
      <c r="C308" s="955"/>
      <c r="D308" s="881"/>
      <c r="E308" s="881"/>
      <c r="F308" s="881"/>
      <c r="G308" s="881"/>
      <c r="H308" s="965"/>
      <c r="I308" s="715"/>
      <c r="J308" s="881"/>
      <c r="K308" s="881"/>
      <c r="L308" s="881"/>
      <c r="M308" s="966"/>
      <c r="N308" s="881"/>
      <c r="O308" s="881"/>
      <c r="P308" s="881"/>
      <c r="Q308" s="881"/>
    </row>
    <row r="309" ht="15.75" customHeight="1">
      <c r="A309" s="884"/>
      <c r="B309" s="744"/>
      <c r="C309" s="955"/>
      <c r="D309" s="881"/>
      <c r="E309" s="881"/>
      <c r="F309" s="881"/>
      <c r="G309" s="881"/>
      <c r="H309" s="965"/>
      <c r="I309" s="715"/>
      <c r="J309" s="881"/>
      <c r="K309" s="881"/>
      <c r="L309" s="881"/>
      <c r="M309" s="966"/>
      <c r="N309" s="881"/>
      <c r="O309" s="881"/>
      <c r="P309" s="881"/>
      <c r="Q309" s="881"/>
    </row>
    <row r="310" ht="15.75" customHeight="1">
      <c r="A310" s="884"/>
      <c r="B310" s="744"/>
      <c r="C310" s="955"/>
      <c r="D310" s="881"/>
      <c r="E310" s="881"/>
      <c r="F310" s="881"/>
      <c r="G310" s="881"/>
      <c r="H310" s="965"/>
      <c r="I310" s="715"/>
      <c r="J310" s="881"/>
      <c r="K310" s="881"/>
      <c r="L310" s="881"/>
      <c r="M310" s="966"/>
      <c r="N310" s="881"/>
      <c r="O310" s="881"/>
      <c r="P310" s="881"/>
      <c r="Q310" s="881"/>
    </row>
    <row r="311" ht="15.75" customHeight="1">
      <c r="A311" s="884"/>
      <c r="B311" s="744"/>
      <c r="C311" s="955"/>
      <c r="D311" s="881"/>
      <c r="E311" s="881"/>
      <c r="F311" s="881"/>
      <c r="G311" s="881"/>
      <c r="H311" s="965"/>
      <c r="I311" s="715"/>
      <c r="J311" s="881"/>
      <c r="K311" s="881"/>
      <c r="L311" s="881"/>
      <c r="M311" s="966"/>
      <c r="N311" s="881"/>
      <c r="O311" s="881"/>
      <c r="P311" s="881"/>
      <c r="Q311" s="881"/>
    </row>
    <row r="312" ht="15.75" customHeight="1">
      <c r="A312" s="884"/>
      <c r="B312" s="744"/>
      <c r="C312" s="955"/>
      <c r="D312" s="881"/>
      <c r="E312" s="881"/>
      <c r="F312" s="881"/>
      <c r="G312" s="881"/>
      <c r="H312" s="965"/>
      <c r="I312" s="715"/>
      <c r="J312" s="881"/>
      <c r="K312" s="881"/>
      <c r="L312" s="881"/>
      <c r="M312" s="966"/>
      <c r="N312" s="881"/>
      <c r="O312" s="881"/>
      <c r="P312" s="881"/>
      <c r="Q312" s="881"/>
    </row>
    <row r="313" ht="15.75" customHeight="1">
      <c r="A313" s="884"/>
      <c r="B313" s="744"/>
      <c r="C313" s="955"/>
      <c r="D313" s="881"/>
      <c r="E313" s="881"/>
      <c r="F313" s="881"/>
      <c r="G313" s="881"/>
      <c r="H313" s="965"/>
      <c r="I313" s="715"/>
      <c r="J313" s="881"/>
      <c r="K313" s="881"/>
      <c r="L313" s="881"/>
      <c r="M313" s="966"/>
      <c r="N313" s="881"/>
      <c r="O313" s="881"/>
      <c r="P313" s="881"/>
      <c r="Q313" s="881"/>
    </row>
    <row r="314" ht="15.75" customHeight="1">
      <c r="A314" s="884"/>
      <c r="B314" s="744"/>
      <c r="C314" s="955"/>
      <c r="D314" s="881"/>
      <c r="E314" s="881"/>
      <c r="F314" s="881"/>
      <c r="G314" s="881"/>
      <c r="H314" s="965"/>
      <c r="I314" s="715"/>
      <c r="J314" s="881"/>
      <c r="K314" s="881"/>
      <c r="L314" s="881"/>
      <c r="M314" s="966"/>
      <c r="N314" s="881"/>
      <c r="O314" s="881"/>
      <c r="P314" s="881"/>
      <c r="Q314" s="881"/>
    </row>
    <row r="315" ht="15.75" customHeight="1">
      <c r="A315" s="884"/>
      <c r="B315" s="744"/>
      <c r="C315" s="955"/>
      <c r="D315" s="881"/>
      <c r="E315" s="881"/>
      <c r="F315" s="881"/>
      <c r="G315" s="881"/>
      <c r="H315" s="965"/>
      <c r="I315" s="715"/>
      <c r="J315" s="881"/>
      <c r="K315" s="881"/>
      <c r="L315" s="881"/>
      <c r="M315" s="966"/>
      <c r="N315" s="881"/>
      <c r="O315" s="881"/>
      <c r="P315" s="881"/>
      <c r="Q315" s="881"/>
    </row>
    <row r="316" ht="15.75" customHeight="1">
      <c r="A316" s="884"/>
      <c r="B316" s="744"/>
      <c r="C316" s="955"/>
      <c r="D316" s="881"/>
      <c r="E316" s="881"/>
      <c r="F316" s="881"/>
      <c r="G316" s="881"/>
      <c r="H316" s="965"/>
      <c r="I316" s="715"/>
      <c r="J316" s="881"/>
      <c r="K316" s="881"/>
      <c r="L316" s="881"/>
      <c r="M316" s="966"/>
      <c r="N316" s="881"/>
      <c r="O316" s="881"/>
      <c r="P316" s="881"/>
      <c r="Q316" s="881"/>
    </row>
    <row r="317" ht="15.75" customHeight="1">
      <c r="A317" s="884"/>
      <c r="B317" s="744"/>
      <c r="C317" s="955"/>
      <c r="D317" s="881"/>
      <c r="E317" s="881"/>
      <c r="F317" s="881"/>
      <c r="G317" s="881"/>
      <c r="H317" s="965"/>
      <c r="I317" s="715"/>
      <c r="J317" s="881"/>
      <c r="K317" s="881"/>
      <c r="L317" s="881"/>
      <c r="M317" s="966"/>
      <c r="N317" s="881"/>
      <c r="O317" s="881"/>
      <c r="P317" s="881"/>
      <c r="Q317" s="881"/>
    </row>
    <row r="318" ht="15.75" customHeight="1">
      <c r="A318" s="884"/>
      <c r="B318" s="744"/>
      <c r="C318" s="955"/>
      <c r="D318" s="881"/>
      <c r="E318" s="881"/>
      <c r="F318" s="881"/>
      <c r="G318" s="881"/>
      <c r="H318" s="965"/>
      <c r="I318" s="715"/>
      <c r="J318" s="881"/>
      <c r="K318" s="881"/>
      <c r="L318" s="881"/>
      <c r="M318" s="966"/>
      <c r="N318" s="881"/>
      <c r="O318" s="881"/>
      <c r="P318" s="881"/>
      <c r="Q318" s="881"/>
    </row>
    <row r="319" ht="15.75" customHeight="1">
      <c r="A319" s="884"/>
      <c r="B319" s="744"/>
      <c r="C319" s="955"/>
      <c r="D319" s="881"/>
      <c r="E319" s="881"/>
      <c r="F319" s="881"/>
      <c r="G319" s="881"/>
      <c r="H319" s="965"/>
      <c r="I319" s="715"/>
      <c r="J319" s="881"/>
      <c r="K319" s="881"/>
      <c r="L319" s="881"/>
      <c r="M319" s="966"/>
      <c r="N319" s="881"/>
      <c r="O319" s="881"/>
      <c r="P319" s="881"/>
      <c r="Q319" s="881"/>
    </row>
    <row r="320" ht="15.75" customHeight="1">
      <c r="A320" s="884"/>
      <c r="B320" s="744"/>
      <c r="C320" s="955"/>
      <c r="D320" s="881"/>
      <c r="E320" s="881"/>
      <c r="F320" s="881"/>
      <c r="G320" s="881"/>
      <c r="H320" s="965"/>
      <c r="I320" s="715"/>
      <c r="J320" s="881"/>
      <c r="K320" s="881"/>
      <c r="L320" s="881"/>
      <c r="M320" s="966"/>
      <c r="N320" s="881"/>
      <c r="O320" s="881"/>
      <c r="P320" s="881"/>
      <c r="Q320" s="881"/>
    </row>
    <row r="321" ht="15.75" customHeight="1">
      <c r="A321" s="884"/>
      <c r="B321" s="744"/>
      <c r="C321" s="955"/>
      <c r="D321" s="881"/>
      <c r="E321" s="881"/>
      <c r="F321" s="881"/>
      <c r="G321" s="881"/>
      <c r="H321" s="965"/>
      <c r="I321" s="715"/>
      <c r="J321" s="881"/>
      <c r="K321" s="881"/>
      <c r="L321" s="881"/>
      <c r="M321" s="966"/>
      <c r="N321" s="881"/>
      <c r="O321" s="881"/>
      <c r="P321" s="881"/>
      <c r="Q321" s="881"/>
    </row>
    <row r="322" ht="15.75" customHeight="1">
      <c r="A322" s="884"/>
      <c r="B322" s="744"/>
      <c r="C322" s="955"/>
      <c r="D322" s="881"/>
      <c r="E322" s="881"/>
      <c r="F322" s="881"/>
      <c r="G322" s="881"/>
      <c r="H322" s="965"/>
      <c r="I322" s="715"/>
      <c r="J322" s="881"/>
      <c r="K322" s="881"/>
      <c r="L322" s="881"/>
      <c r="M322" s="966"/>
      <c r="N322" s="881"/>
      <c r="O322" s="881"/>
      <c r="P322" s="881"/>
      <c r="Q322" s="881"/>
    </row>
    <row r="323" ht="15.75" customHeight="1">
      <c r="A323" s="884"/>
      <c r="B323" s="744"/>
      <c r="C323" s="955"/>
      <c r="D323" s="881"/>
      <c r="E323" s="881"/>
      <c r="F323" s="881"/>
      <c r="G323" s="881"/>
      <c r="H323" s="965"/>
      <c r="I323" s="715"/>
      <c r="J323" s="881"/>
      <c r="K323" s="881"/>
      <c r="L323" s="881"/>
      <c r="M323" s="966"/>
      <c r="N323" s="881"/>
      <c r="O323" s="881"/>
      <c r="P323" s="881"/>
      <c r="Q323" s="881"/>
    </row>
    <row r="324" ht="15.75" customHeight="1">
      <c r="A324" s="884"/>
      <c r="B324" s="744"/>
      <c r="C324" s="955"/>
      <c r="D324" s="881"/>
      <c r="E324" s="881"/>
      <c r="F324" s="881"/>
      <c r="G324" s="881"/>
      <c r="H324" s="965"/>
      <c r="I324" s="715"/>
      <c r="J324" s="881"/>
      <c r="K324" s="881"/>
      <c r="L324" s="881"/>
      <c r="M324" s="966"/>
      <c r="N324" s="881"/>
      <c r="O324" s="881"/>
      <c r="P324" s="881"/>
      <c r="Q324" s="881"/>
    </row>
    <row r="325" ht="15.75" customHeight="1">
      <c r="A325" s="884"/>
      <c r="B325" s="744"/>
      <c r="C325" s="955"/>
      <c r="D325" s="881"/>
      <c r="E325" s="881"/>
      <c r="F325" s="881"/>
      <c r="G325" s="881"/>
      <c r="H325" s="965"/>
      <c r="I325" s="715"/>
      <c r="J325" s="881"/>
      <c r="K325" s="881"/>
      <c r="L325" s="881"/>
      <c r="M325" s="966"/>
      <c r="N325" s="881"/>
      <c r="O325" s="881"/>
      <c r="P325" s="881"/>
      <c r="Q325" s="881"/>
    </row>
    <row r="326" ht="15.75" customHeight="1">
      <c r="A326" s="884"/>
      <c r="B326" s="744"/>
      <c r="C326" s="955"/>
      <c r="D326" s="881"/>
      <c r="E326" s="881"/>
      <c r="F326" s="881"/>
      <c r="G326" s="881"/>
      <c r="H326" s="965"/>
      <c r="I326" s="715"/>
      <c r="J326" s="881"/>
      <c r="K326" s="881"/>
      <c r="L326" s="881"/>
      <c r="M326" s="966"/>
      <c r="N326" s="881"/>
      <c r="O326" s="881"/>
      <c r="P326" s="881"/>
      <c r="Q326" s="881"/>
    </row>
    <row r="327" ht="15.75" customHeight="1">
      <c r="A327" s="884"/>
      <c r="B327" s="744"/>
      <c r="C327" s="955"/>
      <c r="D327" s="881"/>
      <c r="E327" s="881"/>
      <c r="F327" s="881"/>
      <c r="G327" s="881"/>
      <c r="H327" s="965"/>
      <c r="I327" s="715"/>
      <c r="J327" s="881"/>
      <c r="K327" s="881"/>
      <c r="L327" s="881"/>
      <c r="M327" s="966"/>
      <c r="N327" s="881"/>
      <c r="O327" s="881"/>
      <c r="P327" s="881"/>
      <c r="Q327" s="881"/>
    </row>
    <row r="328" ht="15.75" customHeight="1">
      <c r="A328" s="884"/>
      <c r="B328" s="744"/>
      <c r="C328" s="955"/>
      <c r="D328" s="881"/>
      <c r="E328" s="881"/>
      <c r="F328" s="881"/>
      <c r="G328" s="881"/>
      <c r="H328" s="965"/>
      <c r="I328" s="715"/>
      <c r="J328" s="881"/>
      <c r="K328" s="881"/>
      <c r="L328" s="881"/>
      <c r="M328" s="966"/>
      <c r="N328" s="881"/>
      <c r="O328" s="881"/>
      <c r="P328" s="881"/>
      <c r="Q328" s="881"/>
    </row>
    <row r="329" ht="15.75" customHeight="1">
      <c r="A329" s="884"/>
      <c r="B329" s="744"/>
      <c r="C329" s="955"/>
      <c r="D329" s="881"/>
      <c r="E329" s="881"/>
      <c r="F329" s="881"/>
      <c r="G329" s="881"/>
      <c r="H329" s="965"/>
      <c r="I329" s="715"/>
      <c r="J329" s="881"/>
      <c r="K329" s="881"/>
      <c r="L329" s="881"/>
      <c r="M329" s="966"/>
      <c r="N329" s="881"/>
      <c r="O329" s="881"/>
      <c r="P329" s="881"/>
      <c r="Q329" s="881"/>
    </row>
    <row r="330" ht="15.75" customHeight="1">
      <c r="A330" s="884"/>
      <c r="B330" s="744"/>
      <c r="C330" s="955"/>
      <c r="D330" s="881"/>
      <c r="E330" s="881"/>
      <c r="F330" s="881"/>
      <c r="G330" s="881"/>
      <c r="H330" s="965"/>
      <c r="I330" s="715"/>
      <c r="J330" s="881"/>
      <c r="K330" s="881"/>
      <c r="L330" s="881"/>
      <c r="M330" s="966"/>
      <c r="N330" s="881"/>
      <c r="O330" s="881"/>
      <c r="P330" s="881"/>
      <c r="Q330" s="881"/>
    </row>
    <row r="331" ht="15.75" customHeight="1">
      <c r="A331" s="884"/>
      <c r="B331" s="744"/>
      <c r="C331" s="955"/>
      <c r="D331" s="881"/>
      <c r="E331" s="881"/>
      <c r="F331" s="881"/>
      <c r="G331" s="881"/>
      <c r="H331" s="965"/>
      <c r="I331" s="715"/>
      <c r="J331" s="881"/>
      <c r="K331" s="881"/>
      <c r="L331" s="881"/>
      <c r="M331" s="966"/>
      <c r="N331" s="881"/>
      <c r="O331" s="881"/>
      <c r="P331" s="881"/>
      <c r="Q331" s="881"/>
    </row>
    <row r="332" ht="15.75" customHeight="1">
      <c r="A332" s="884"/>
      <c r="B332" s="744"/>
      <c r="C332" s="955"/>
      <c r="D332" s="881"/>
      <c r="E332" s="881"/>
      <c r="F332" s="881"/>
      <c r="G332" s="881"/>
      <c r="H332" s="965"/>
      <c r="I332" s="715"/>
      <c r="J332" s="881"/>
      <c r="K332" s="881"/>
      <c r="L332" s="881"/>
      <c r="M332" s="966"/>
      <c r="N332" s="881"/>
      <c r="O332" s="881"/>
      <c r="P332" s="881"/>
      <c r="Q332" s="881"/>
    </row>
    <row r="333" ht="15.75" customHeight="1">
      <c r="A333" s="884"/>
      <c r="B333" s="744"/>
      <c r="C333" s="955"/>
      <c r="D333" s="881"/>
      <c r="E333" s="881"/>
      <c r="F333" s="881"/>
      <c r="G333" s="881"/>
      <c r="H333" s="965"/>
      <c r="I333" s="715"/>
      <c r="J333" s="881"/>
      <c r="K333" s="881"/>
      <c r="L333" s="881"/>
      <c r="M333" s="966"/>
      <c r="N333" s="881"/>
      <c r="O333" s="881"/>
      <c r="P333" s="881"/>
      <c r="Q333" s="881"/>
    </row>
    <row r="334" ht="15.75" customHeight="1">
      <c r="A334" s="884"/>
      <c r="B334" s="744"/>
      <c r="C334" s="955"/>
      <c r="D334" s="881"/>
      <c r="E334" s="881"/>
      <c r="F334" s="881"/>
      <c r="G334" s="881"/>
      <c r="H334" s="965"/>
      <c r="I334" s="715"/>
      <c r="J334" s="881"/>
      <c r="K334" s="881"/>
      <c r="L334" s="881"/>
      <c r="M334" s="966"/>
      <c r="N334" s="881"/>
      <c r="O334" s="881"/>
      <c r="P334" s="881"/>
      <c r="Q334" s="881"/>
    </row>
    <row r="335" ht="15.75" customHeight="1">
      <c r="A335" s="884"/>
      <c r="B335" s="744"/>
      <c r="C335" s="955"/>
      <c r="D335" s="881"/>
      <c r="E335" s="881"/>
      <c r="F335" s="881"/>
      <c r="G335" s="881"/>
      <c r="H335" s="965"/>
      <c r="I335" s="715"/>
      <c r="J335" s="881"/>
      <c r="K335" s="881"/>
      <c r="L335" s="881"/>
      <c r="M335" s="966"/>
      <c r="N335" s="881"/>
      <c r="O335" s="881"/>
      <c r="P335" s="881"/>
      <c r="Q335" s="881"/>
    </row>
    <row r="336" ht="15.75" customHeight="1">
      <c r="A336" s="884"/>
      <c r="B336" s="744"/>
      <c r="C336" s="955"/>
      <c r="D336" s="881"/>
      <c r="E336" s="881"/>
      <c r="F336" s="881"/>
      <c r="G336" s="881"/>
      <c r="H336" s="965"/>
      <c r="I336" s="715"/>
      <c r="J336" s="881"/>
      <c r="K336" s="881"/>
      <c r="L336" s="881"/>
      <c r="M336" s="966"/>
      <c r="N336" s="881"/>
      <c r="O336" s="881"/>
      <c r="P336" s="881"/>
      <c r="Q336" s="881"/>
    </row>
    <row r="337" ht="15.75" customHeight="1">
      <c r="A337" s="884"/>
      <c r="B337" s="744"/>
      <c r="C337" s="955"/>
      <c r="D337" s="881"/>
      <c r="E337" s="881"/>
      <c r="F337" s="881"/>
      <c r="G337" s="881"/>
      <c r="H337" s="965"/>
      <c r="I337" s="715"/>
      <c r="J337" s="881"/>
      <c r="K337" s="881"/>
      <c r="L337" s="881"/>
      <c r="M337" s="966"/>
      <c r="N337" s="881"/>
      <c r="O337" s="881"/>
      <c r="P337" s="881"/>
      <c r="Q337" s="881"/>
    </row>
    <row r="338" ht="15.75" customHeight="1">
      <c r="A338" s="884"/>
      <c r="B338" s="744"/>
      <c r="C338" s="955"/>
      <c r="D338" s="881"/>
      <c r="E338" s="881"/>
      <c r="F338" s="881"/>
      <c r="G338" s="881"/>
      <c r="H338" s="965"/>
      <c r="I338" s="715"/>
      <c r="J338" s="881"/>
      <c r="K338" s="881"/>
      <c r="L338" s="881"/>
      <c r="M338" s="966"/>
      <c r="N338" s="881"/>
      <c r="O338" s="881"/>
      <c r="P338" s="881"/>
      <c r="Q338" s="881"/>
    </row>
    <row r="339" ht="15.75" customHeight="1">
      <c r="A339" s="884"/>
      <c r="B339" s="744"/>
      <c r="C339" s="955"/>
      <c r="D339" s="881"/>
      <c r="E339" s="881"/>
      <c r="F339" s="881"/>
      <c r="G339" s="881"/>
      <c r="H339" s="965"/>
      <c r="I339" s="715"/>
      <c r="J339" s="881"/>
      <c r="K339" s="881"/>
      <c r="L339" s="881"/>
      <c r="M339" s="966"/>
      <c r="N339" s="881"/>
      <c r="O339" s="881"/>
      <c r="P339" s="881"/>
      <c r="Q339" s="881"/>
    </row>
    <row r="340" ht="15.75" customHeight="1">
      <c r="A340" s="884"/>
      <c r="B340" s="744"/>
      <c r="C340" s="955"/>
      <c r="D340" s="881"/>
      <c r="E340" s="881"/>
      <c r="F340" s="881"/>
      <c r="G340" s="881"/>
      <c r="H340" s="965"/>
      <c r="I340" s="715"/>
      <c r="J340" s="881"/>
      <c r="K340" s="881"/>
      <c r="L340" s="881"/>
      <c r="M340" s="966"/>
      <c r="N340" s="881"/>
      <c r="O340" s="881"/>
      <c r="P340" s="881"/>
      <c r="Q340" s="881"/>
    </row>
    <row r="341" ht="15.75" customHeight="1">
      <c r="A341" s="884"/>
      <c r="B341" s="744"/>
      <c r="C341" s="955"/>
      <c r="D341" s="881"/>
      <c r="E341" s="881"/>
      <c r="F341" s="881"/>
      <c r="G341" s="881"/>
      <c r="H341" s="965"/>
      <c r="I341" s="715"/>
      <c r="J341" s="881"/>
      <c r="K341" s="881"/>
      <c r="L341" s="881"/>
      <c r="M341" s="966"/>
      <c r="N341" s="881"/>
      <c r="O341" s="881"/>
      <c r="P341" s="881"/>
      <c r="Q341" s="881"/>
    </row>
    <row r="342" ht="15.75" customHeight="1">
      <c r="A342" s="884"/>
      <c r="B342" s="744"/>
      <c r="C342" s="955"/>
      <c r="D342" s="881"/>
      <c r="E342" s="881"/>
      <c r="F342" s="881"/>
      <c r="G342" s="881"/>
      <c r="H342" s="965"/>
      <c r="I342" s="715"/>
      <c r="J342" s="881"/>
      <c r="K342" s="881"/>
      <c r="L342" s="881"/>
      <c r="M342" s="966"/>
      <c r="N342" s="881"/>
      <c r="O342" s="881"/>
      <c r="P342" s="881"/>
      <c r="Q342" s="881"/>
    </row>
    <row r="343" ht="15.75" customHeight="1">
      <c r="A343" s="884"/>
      <c r="B343" s="744"/>
      <c r="C343" s="955"/>
      <c r="D343" s="881"/>
      <c r="E343" s="881"/>
      <c r="F343" s="881"/>
      <c r="G343" s="881"/>
      <c r="H343" s="965"/>
      <c r="I343" s="715"/>
      <c r="J343" s="881"/>
      <c r="K343" s="881"/>
      <c r="L343" s="881"/>
      <c r="M343" s="966"/>
      <c r="N343" s="881"/>
      <c r="O343" s="881"/>
      <c r="P343" s="881"/>
      <c r="Q343" s="881"/>
    </row>
    <row r="344" ht="15.75" customHeight="1">
      <c r="A344" s="884"/>
      <c r="B344" s="744"/>
      <c r="C344" s="955"/>
      <c r="D344" s="881"/>
      <c r="E344" s="881"/>
      <c r="F344" s="881"/>
      <c r="G344" s="881"/>
      <c r="H344" s="965"/>
      <c r="I344" s="715"/>
      <c r="J344" s="881"/>
      <c r="K344" s="881"/>
      <c r="L344" s="881"/>
      <c r="M344" s="966"/>
      <c r="N344" s="881"/>
      <c r="O344" s="881"/>
      <c r="P344" s="881"/>
      <c r="Q344" s="881"/>
    </row>
    <row r="345" ht="15.75" customHeight="1">
      <c r="A345" s="884"/>
      <c r="B345" s="744"/>
      <c r="C345" s="955"/>
      <c r="D345" s="881"/>
      <c r="E345" s="881"/>
      <c r="F345" s="881"/>
      <c r="G345" s="881"/>
      <c r="H345" s="965"/>
      <c r="I345" s="715"/>
      <c r="J345" s="881"/>
      <c r="K345" s="881"/>
      <c r="L345" s="881"/>
      <c r="M345" s="966"/>
      <c r="N345" s="881"/>
      <c r="O345" s="881"/>
      <c r="P345" s="881"/>
      <c r="Q345" s="881"/>
    </row>
    <row r="346" ht="15.75" customHeight="1">
      <c r="A346" s="884"/>
      <c r="B346" s="744"/>
      <c r="C346" s="955"/>
      <c r="D346" s="881"/>
      <c r="E346" s="881"/>
      <c r="F346" s="881"/>
      <c r="G346" s="881"/>
      <c r="H346" s="965"/>
      <c r="I346" s="715"/>
      <c r="J346" s="881"/>
      <c r="K346" s="881"/>
      <c r="L346" s="881"/>
      <c r="M346" s="966"/>
      <c r="N346" s="881"/>
      <c r="O346" s="881"/>
      <c r="P346" s="881"/>
      <c r="Q346" s="881"/>
    </row>
    <row r="347" ht="15.75" customHeight="1">
      <c r="A347" s="884"/>
      <c r="B347" s="744"/>
      <c r="C347" s="955"/>
      <c r="D347" s="881"/>
      <c r="E347" s="881"/>
      <c r="F347" s="881"/>
      <c r="G347" s="881"/>
      <c r="H347" s="965"/>
      <c r="I347" s="715"/>
      <c r="J347" s="881"/>
      <c r="K347" s="881"/>
      <c r="L347" s="881"/>
      <c r="M347" s="966"/>
      <c r="N347" s="881"/>
      <c r="O347" s="881"/>
      <c r="P347" s="881"/>
      <c r="Q347" s="881"/>
    </row>
    <row r="348" ht="15.75" customHeight="1">
      <c r="A348" s="884"/>
      <c r="B348" s="744"/>
      <c r="C348" s="955"/>
      <c r="D348" s="881"/>
      <c r="E348" s="881"/>
      <c r="F348" s="881"/>
      <c r="G348" s="881"/>
      <c r="H348" s="965"/>
      <c r="I348" s="715"/>
      <c r="J348" s="881"/>
      <c r="K348" s="881"/>
      <c r="L348" s="881"/>
      <c r="M348" s="966"/>
      <c r="N348" s="881"/>
      <c r="O348" s="881"/>
      <c r="P348" s="881"/>
      <c r="Q348" s="881"/>
    </row>
    <row r="349" ht="15.75" customHeight="1">
      <c r="A349" s="884"/>
      <c r="B349" s="744"/>
      <c r="C349" s="955"/>
      <c r="D349" s="881"/>
      <c r="E349" s="881"/>
      <c r="F349" s="881"/>
      <c r="G349" s="881"/>
      <c r="H349" s="965"/>
      <c r="I349" s="715"/>
      <c r="J349" s="881"/>
      <c r="K349" s="881"/>
      <c r="L349" s="881"/>
      <c r="M349" s="966"/>
      <c r="N349" s="881"/>
      <c r="O349" s="881"/>
      <c r="P349" s="881"/>
      <c r="Q349" s="881"/>
    </row>
    <row r="350" ht="15.75" customHeight="1">
      <c r="A350" s="884"/>
      <c r="B350" s="744"/>
      <c r="C350" s="955"/>
      <c r="D350" s="881"/>
      <c r="E350" s="881"/>
      <c r="F350" s="881"/>
      <c r="G350" s="881"/>
      <c r="H350" s="965"/>
      <c r="I350" s="715"/>
      <c r="J350" s="881"/>
      <c r="K350" s="881"/>
      <c r="L350" s="881"/>
      <c r="M350" s="966"/>
      <c r="N350" s="881"/>
      <c r="O350" s="881"/>
      <c r="P350" s="881"/>
      <c r="Q350" s="881"/>
    </row>
    <row r="351" ht="15.75" customHeight="1">
      <c r="A351" s="884"/>
      <c r="B351" s="744"/>
      <c r="C351" s="955"/>
      <c r="D351" s="881"/>
      <c r="E351" s="881"/>
      <c r="F351" s="881"/>
      <c r="G351" s="881"/>
      <c r="H351" s="965"/>
      <c r="I351" s="715"/>
      <c r="J351" s="881"/>
      <c r="K351" s="881"/>
      <c r="L351" s="881"/>
      <c r="M351" s="966"/>
      <c r="N351" s="881"/>
      <c r="O351" s="881"/>
      <c r="P351" s="881"/>
      <c r="Q351" s="881"/>
    </row>
    <row r="352" ht="15.75" customHeight="1">
      <c r="A352" s="884"/>
      <c r="B352" s="744"/>
      <c r="C352" s="955"/>
      <c r="D352" s="881"/>
      <c r="E352" s="881"/>
      <c r="F352" s="881"/>
      <c r="G352" s="881"/>
      <c r="H352" s="965"/>
      <c r="I352" s="715"/>
      <c r="J352" s="881"/>
      <c r="K352" s="881"/>
      <c r="L352" s="881"/>
      <c r="M352" s="966"/>
      <c r="N352" s="881"/>
      <c r="O352" s="881"/>
      <c r="P352" s="881"/>
      <c r="Q352" s="881"/>
    </row>
    <row r="353" ht="15.75" customHeight="1">
      <c r="A353" s="884"/>
      <c r="B353" s="744"/>
      <c r="C353" s="955"/>
      <c r="D353" s="881"/>
      <c r="E353" s="881"/>
      <c r="F353" s="881"/>
      <c r="G353" s="881"/>
      <c r="H353" s="965"/>
      <c r="I353" s="715"/>
      <c r="J353" s="881"/>
      <c r="K353" s="881"/>
      <c r="L353" s="881"/>
      <c r="M353" s="966"/>
      <c r="N353" s="881"/>
      <c r="O353" s="881"/>
      <c r="P353" s="881"/>
      <c r="Q353" s="881"/>
    </row>
    <row r="354" ht="15.75" customHeight="1">
      <c r="A354" s="884"/>
      <c r="B354" s="744"/>
      <c r="C354" s="955"/>
      <c r="D354" s="881"/>
      <c r="E354" s="881"/>
      <c r="F354" s="881"/>
      <c r="G354" s="881"/>
      <c r="H354" s="965"/>
      <c r="I354" s="715"/>
      <c r="J354" s="881"/>
      <c r="K354" s="881"/>
      <c r="L354" s="881"/>
      <c r="M354" s="966"/>
      <c r="N354" s="881"/>
      <c r="O354" s="881"/>
      <c r="P354" s="881"/>
      <c r="Q354" s="881"/>
    </row>
    <row r="355" ht="15.75" customHeight="1">
      <c r="A355" s="884"/>
      <c r="B355" s="744"/>
      <c r="C355" s="955"/>
      <c r="D355" s="881"/>
      <c r="E355" s="881"/>
      <c r="F355" s="881"/>
      <c r="G355" s="881"/>
      <c r="H355" s="965"/>
      <c r="I355" s="715"/>
      <c r="J355" s="881"/>
      <c r="K355" s="881"/>
      <c r="L355" s="881"/>
      <c r="M355" s="966"/>
      <c r="N355" s="881"/>
      <c r="O355" s="881"/>
      <c r="P355" s="881"/>
      <c r="Q355" s="881"/>
    </row>
    <row r="356" ht="15.75" customHeight="1">
      <c r="A356" s="884"/>
      <c r="B356" s="744"/>
      <c r="C356" s="955"/>
      <c r="D356" s="881"/>
      <c r="E356" s="881"/>
      <c r="F356" s="881"/>
      <c r="G356" s="881"/>
      <c r="H356" s="965"/>
      <c r="I356" s="715"/>
      <c r="J356" s="881"/>
      <c r="K356" s="881"/>
      <c r="L356" s="881"/>
      <c r="M356" s="966"/>
      <c r="N356" s="881"/>
      <c r="O356" s="881"/>
      <c r="P356" s="881"/>
      <c r="Q356" s="881"/>
    </row>
    <row r="357" ht="15.75" customHeight="1">
      <c r="A357" s="884"/>
      <c r="B357" s="744"/>
      <c r="C357" s="955"/>
      <c r="D357" s="881"/>
      <c r="E357" s="881"/>
      <c r="F357" s="881"/>
      <c r="G357" s="881"/>
      <c r="H357" s="965"/>
      <c r="I357" s="715"/>
      <c r="J357" s="881"/>
      <c r="K357" s="881"/>
      <c r="L357" s="881"/>
      <c r="M357" s="966"/>
      <c r="N357" s="881"/>
      <c r="O357" s="881"/>
      <c r="P357" s="881"/>
      <c r="Q357" s="881"/>
    </row>
    <row r="358" ht="15.75" customHeight="1">
      <c r="A358" s="884"/>
      <c r="B358" s="744"/>
      <c r="C358" s="955"/>
      <c r="D358" s="881"/>
      <c r="E358" s="881"/>
      <c r="F358" s="881"/>
      <c r="G358" s="881"/>
      <c r="H358" s="965"/>
      <c r="I358" s="715"/>
      <c r="J358" s="881"/>
      <c r="K358" s="881"/>
      <c r="L358" s="881"/>
      <c r="M358" s="966"/>
      <c r="N358" s="881"/>
      <c r="O358" s="881"/>
      <c r="P358" s="881"/>
      <c r="Q358" s="881"/>
    </row>
    <row r="359" ht="15.75" customHeight="1">
      <c r="A359" s="884"/>
      <c r="B359" s="744"/>
      <c r="C359" s="955"/>
      <c r="D359" s="881"/>
      <c r="E359" s="881"/>
      <c r="F359" s="881"/>
      <c r="G359" s="881"/>
      <c r="H359" s="965"/>
      <c r="I359" s="715"/>
      <c r="J359" s="881"/>
      <c r="K359" s="881"/>
      <c r="L359" s="881"/>
      <c r="M359" s="966"/>
      <c r="N359" s="881"/>
      <c r="O359" s="881"/>
      <c r="P359" s="881"/>
      <c r="Q359" s="881"/>
    </row>
    <row r="360" ht="15.75" customHeight="1">
      <c r="A360" s="884"/>
      <c r="B360" s="744"/>
      <c r="C360" s="955"/>
      <c r="D360" s="881"/>
      <c r="E360" s="881"/>
      <c r="F360" s="881"/>
      <c r="G360" s="881"/>
      <c r="H360" s="965"/>
      <c r="I360" s="715"/>
      <c r="J360" s="881"/>
      <c r="K360" s="881"/>
      <c r="L360" s="881"/>
      <c r="M360" s="966"/>
      <c r="N360" s="881"/>
      <c r="O360" s="881"/>
      <c r="P360" s="881"/>
      <c r="Q360" s="881"/>
    </row>
    <row r="361" ht="15.75" customHeight="1">
      <c r="A361" s="884"/>
      <c r="B361" s="744"/>
      <c r="C361" s="955"/>
      <c r="D361" s="881"/>
      <c r="E361" s="881"/>
      <c r="F361" s="881"/>
      <c r="G361" s="881"/>
      <c r="H361" s="965"/>
      <c r="I361" s="715"/>
      <c r="J361" s="881"/>
      <c r="K361" s="881"/>
      <c r="L361" s="881"/>
      <c r="M361" s="966"/>
      <c r="N361" s="881"/>
      <c r="O361" s="881"/>
      <c r="P361" s="881"/>
      <c r="Q361" s="881"/>
    </row>
    <row r="362" ht="15.75" customHeight="1">
      <c r="A362" s="884"/>
      <c r="B362" s="744"/>
      <c r="C362" s="955"/>
      <c r="D362" s="881"/>
      <c r="E362" s="881"/>
      <c r="F362" s="881"/>
      <c r="G362" s="881"/>
      <c r="H362" s="965"/>
      <c r="I362" s="715"/>
      <c r="J362" s="881"/>
      <c r="K362" s="881"/>
      <c r="L362" s="881"/>
      <c r="M362" s="966"/>
      <c r="N362" s="881"/>
      <c r="O362" s="881"/>
      <c r="P362" s="881"/>
      <c r="Q362" s="881"/>
    </row>
    <row r="363" ht="15.75" customHeight="1">
      <c r="A363" s="884"/>
      <c r="B363" s="744"/>
      <c r="C363" s="955"/>
      <c r="D363" s="881"/>
      <c r="E363" s="881"/>
      <c r="F363" s="881"/>
      <c r="G363" s="881"/>
      <c r="H363" s="965"/>
      <c r="I363" s="715"/>
      <c r="J363" s="881"/>
      <c r="K363" s="881"/>
      <c r="L363" s="881"/>
      <c r="M363" s="966"/>
      <c r="N363" s="881"/>
      <c r="O363" s="881"/>
      <c r="P363" s="881"/>
      <c r="Q363" s="881"/>
    </row>
    <row r="364" ht="15.75" customHeight="1">
      <c r="A364" s="884"/>
      <c r="B364" s="744"/>
      <c r="C364" s="955"/>
      <c r="D364" s="881"/>
      <c r="E364" s="881"/>
      <c r="F364" s="881"/>
      <c r="G364" s="881"/>
      <c r="H364" s="965"/>
      <c r="I364" s="715"/>
      <c r="J364" s="881"/>
      <c r="K364" s="881"/>
      <c r="L364" s="881"/>
      <c r="M364" s="966"/>
      <c r="N364" s="881"/>
      <c r="O364" s="881"/>
      <c r="P364" s="881"/>
      <c r="Q364" s="881"/>
    </row>
    <row r="365" ht="15.75" customHeight="1">
      <c r="A365" s="884"/>
      <c r="B365" s="744"/>
      <c r="C365" s="955"/>
      <c r="D365" s="881"/>
      <c r="E365" s="881"/>
      <c r="F365" s="881"/>
      <c r="G365" s="881"/>
      <c r="H365" s="965"/>
      <c r="I365" s="715"/>
      <c r="J365" s="881"/>
      <c r="K365" s="881"/>
      <c r="L365" s="881"/>
      <c r="M365" s="966"/>
      <c r="N365" s="881"/>
      <c r="O365" s="881"/>
      <c r="P365" s="881"/>
      <c r="Q365" s="881"/>
    </row>
    <row r="366" ht="15.75" customHeight="1">
      <c r="A366" s="884"/>
      <c r="B366" s="744"/>
      <c r="C366" s="955"/>
      <c r="D366" s="881"/>
      <c r="E366" s="881"/>
      <c r="F366" s="881"/>
      <c r="G366" s="881"/>
      <c r="H366" s="965"/>
      <c r="I366" s="715"/>
      <c r="J366" s="881"/>
      <c r="K366" s="881"/>
      <c r="L366" s="881"/>
      <c r="M366" s="966"/>
      <c r="N366" s="881"/>
      <c r="O366" s="881"/>
      <c r="P366" s="881"/>
      <c r="Q366" s="881"/>
    </row>
    <row r="367" ht="15.75" customHeight="1">
      <c r="A367" s="884"/>
      <c r="B367" s="744"/>
      <c r="C367" s="955"/>
      <c r="D367" s="881"/>
      <c r="E367" s="881"/>
      <c r="F367" s="881"/>
      <c r="G367" s="881"/>
      <c r="H367" s="965"/>
      <c r="I367" s="715"/>
      <c r="J367" s="881"/>
      <c r="K367" s="881"/>
      <c r="L367" s="881"/>
      <c r="M367" s="966"/>
      <c r="N367" s="881"/>
      <c r="O367" s="881"/>
      <c r="P367" s="881"/>
      <c r="Q367" s="881"/>
    </row>
    <row r="368" ht="15.75" customHeight="1">
      <c r="A368" s="884"/>
      <c r="B368" s="744"/>
      <c r="C368" s="955"/>
      <c r="D368" s="881"/>
      <c r="E368" s="881"/>
      <c r="F368" s="881"/>
      <c r="G368" s="881"/>
      <c r="H368" s="965"/>
      <c r="I368" s="715"/>
      <c r="J368" s="881"/>
      <c r="K368" s="881"/>
      <c r="L368" s="881"/>
      <c r="M368" s="966"/>
      <c r="N368" s="881"/>
      <c r="O368" s="881"/>
      <c r="P368" s="881"/>
      <c r="Q368" s="881"/>
    </row>
    <row r="369" ht="15.75" customHeight="1">
      <c r="A369" s="884"/>
      <c r="B369" s="744"/>
      <c r="C369" s="955"/>
      <c r="D369" s="881"/>
      <c r="E369" s="881"/>
      <c r="F369" s="881"/>
      <c r="G369" s="881"/>
      <c r="H369" s="965"/>
      <c r="I369" s="715"/>
      <c r="J369" s="881"/>
      <c r="K369" s="881"/>
      <c r="L369" s="881"/>
      <c r="M369" s="966"/>
      <c r="N369" s="881"/>
      <c r="O369" s="881"/>
      <c r="P369" s="881"/>
      <c r="Q369" s="881"/>
    </row>
    <row r="370" ht="15.75" customHeight="1">
      <c r="A370" s="884"/>
      <c r="B370" s="744"/>
      <c r="C370" s="955"/>
      <c r="D370" s="881"/>
      <c r="E370" s="881"/>
      <c r="F370" s="881"/>
      <c r="G370" s="881"/>
      <c r="H370" s="965"/>
      <c r="I370" s="715"/>
      <c r="J370" s="881"/>
      <c r="K370" s="881"/>
      <c r="L370" s="881"/>
      <c r="M370" s="966"/>
      <c r="N370" s="881"/>
      <c r="O370" s="881"/>
      <c r="P370" s="881"/>
      <c r="Q370" s="881"/>
    </row>
    <row r="371" ht="15.75" customHeight="1">
      <c r="A371" s="884"/>
      <c r="B371" s="744"/>
      <c r="C371" s="955"/>
      <c r="D371" s="881"/>
      <c r="E371" s="881"/>
      <c r="F371" s="881"/>
      <c r="G371" s="881"/>
      <c r="H371" s="965"/>
      <c r="I371" s="715"/>
      <c r="J371" s="881"/>
      <c r="K371" s="881"/>
      <c r="L371" s="881"/>
      <c r="M371" s="966"/>
      <c r="N371" s="881"/>
      <c r="O371" s="881"/>
      <c r="P371" s="881"/>
      <c r="Q371" s="881"/>
    </row>
    <row r="372" ht="15.75" customHeight="1">
      <c r="A372" s="884"/>
      <c r="B372" s="744"/>
      <c r="C372" s="955"/>
      <c r="D372" s="881"/>
      <c r="E372" s="881"/>
      <c r="F372" s="881"/>
      <c r="G372" s="881"/>
      <c r="H372" s="965"/>
      <c r="I372" s="715"/>
      <c r="J372" s="881"/>
      <c r="K372" s="881"/>
      <c r="L372" s="881"/>
      <c r="M372" s="966"/>
      <c r="N372" s="881"/>
      <c r="O372" s="881"/>
      <c r="P372" s="881"/>
      <c r="Q372" s="881"/>
    </row>
    <row r="373" ht="15.75" customHeight="1">
      <c r="A373" s="884"/>
      <c r="B373" s="744"/>
      <c r="C373" s="955"/>
      <c r="D373" s="881"/>
      <c r="E373" s="881"/>
      <c r="F373" s="881"/>
      <c r="G373" s="881"/>
      <c r="H373" s="965"/>
      <c r="I373" s="715"/>
      <c r="J373" s="881"/>
      <c r="K373" s="881"/>
      <c r="L373" s="881"/>
      <c r="M373" s="966"/>
      <c r="N373" s="881"/>
      <c r="O373" s="881"/>
      <c r="P373" s="881"/>
      <c r="Q373" s="881"/>
    </row>
    <row r="374" ht="15.75" customHeight="1">
      <c r="A374" s="884"/>
      <c r="B374" s="744"/>
      <c r="C374" s="955"/>
      <c r="D374" s="881"/>
      <c r="E374" s="881"/>
      <c r="F374" s="881"/>
      <c r="G374" s="881"/>
      <c r="H374" s="965"/>
      <c r="I374" s="715"/>
      <c r="J374" s="881"/>
      <c r="K374" s="881"/>
      <c r="L374" s="881"/>
      <c r="M374" s="966"/>
      <c r="N374" s="881"/>
      <c r="O374" s="881"/>
      <c r="P374" s="881"/>
      <c r="Q374" s="881"/>
    </row>
    <row r="375" ht="15.75" customHeight="1">
      <c r="A375" s="884"/>
      <c r="B375" s="744"/>
      <c r="C375" s="955"/>
      <c r="D375" s="881"/>
      <c r="E375" s="881"/>
      <c r="F375" s="881"/>
      <c r="G375" s="881"/>
      <c r="H375" s="965"/>
      <c r="I375" s="715"/>
      <c r="J375" s="881"/>
      <c r="K375" s="881"/>
      <c r="L375" s="881"/>
      <c r="M375" s="966"/>
      <c r="N375" s="881"/>
      <c r="O375" s="881"/>
      <c r="P375" s="881"/>
      <c r="Q375" s="881"/>
    </row>
    <row r="376" ht="15.75" customHeight="1">
      <c r="A376" s="884"/>
      <c r="B376" s="744"/>
      <c r="C376" s="955"/>
      <c r="D376" s="881"/>
      <c r="E376" s="881"/>
      <c r="F376" s="881"/>
      <c r="G376" s="881"/>
      <c r="H376" s="965"/>
      <c r="I376" s="715"/>
      <c r="J376" s="881"/>
      <c r="K376" s="881"/>
      <c r="L376" s="881"/>
      <c r="M376" s="966"/>
      <c r="N376" s="881"/>
      <c r="O376" s="881"/>
      <c r="P376" s="881"/>
      <c r="Q376" s="881"/>
    </row>
    <row r="377" ht="15.75" customHeight="1">
      <c r="A377" s="884"/>
      <c r="B377" s="744"/>
      <c r="C377" s="955"/>
      <c r="D377" s="881"/>
      <c r="E377" s="881"/>
      <c r="F377" s="881"/>
      <c r="G377" s="881"/>
      <c r="H377" s="965"/>
      <c r="I377" s="715"/>
      <c r="J377" s="881"/>
      <c r="K377" s="881"/>
      <c r="L377" s="881"/>
      <c r="M377" s="966"/>
      <c r="N377" s="881"/>
      <c r="O377" s="881"/>
      <c r="P377" s="881"/>
      <c r="Q377" s="881"/>
    </row>
    <row r="378" ht="15.75" customHeight="1">
      <c r="A378" s="884"/>
      <c r="B378" s="744"/>
      <c r="C378" s="955"/>
      <c r="D378" s="881"/>
      <c r="E378" s="881"/>
      <c r="F378" s="881"/>
      <c r="G378" s="881"/>
      <c r="H378" s="965"/>
      <c r="I378" s="715"/>
      <c r="J378" s="881"/>
      <c r="K378" s="881"/>
      <c r="L378" s="881"/>
      <c r="M378" s="966"/>
      <c r="N378" s="881"/>
      <c r="O378" s="881"/>
      <c r="P378" s="881"/>
      <c r="Q378" s="881"/>
    </row>
    <row r="379" ht="15.75" customHeight="1">
      <c r="A379" s="884"/>
      <c r="B379" s="744"/>
      <c r="C379" s="955"/>
      <c r="D379" s="881"/>
      <c r="E379" s="881"/>
      <c r="F379" s="881"/>
      <c r="G379" s="881"/>
      <c r="H379" s="965"/>
      <c r="I379" s="715"/>
      <c r="J379" s="881"/>
      <c r="K379" s="881"/>
      <c r="L379" s="881"/>
      <c r="M379" s="966"/>
      <c r="N379" s="881"/>
      <c r="O379" s="881"/>
      <c r="P379" s="881"/>
      <c r="Q379" s="881"/>
    </row>
    <row r="380" ht="15.75" customHeight="1">
      <c r="A380" s="884"/>
      <c r="B380" s="744"/>
      <c r="C380" s="955"/>
      <c r="D380" s="881"/>
      <c r="E380" s="881"/>
      <c r="F380" s="881"/>
      <c r="G380" s="881"/>
      <c r="H380" s="965"/>
      <c r="I380" s="715"/>
      <c r="J380" s="881"/>
      <c r="K380" s="881"/>
      <c r="L380" s="881"/>
      <c r="M380" s="966"/>
      <c r="N380" s="881"/>
      <c r="O380" s="881"/>
      <c r="P380" s="881"/>
      <c r="Q380" s="881"/>
    </row>
    <row r="381" ht="15.75" customHeight="1">
      <c r="A381" s="884"/>
      <c r="B381" s="744"/>
      <c r="C381" s="955"/>
      <c r="D381" s="881"/>
      <c r="E381" s="881"/>
      <c r="F381" s="881"/>
      <c r="G381" s="881"/>
      <c r="H381" s="965"/>
      <c r="I381" s="715"/>
      <c r="J381" s="881"/>
      <c r="K381" s="881"/>
      <c r="L381" s="881"/>
      <c r="M381" s="966"/>
      <c r="N381" s="881"/>
      <c r="O381" s="881"/>
      <c r="P381" s="881"/>
      <c r="Q381" s="881"/>
    </row>
    <row r="382" ht="15.75" customHeight="1">
      <c r="A382" s="884"/>
      <c r="B382" s="744"/>
      <c r="C382" s="955"/>
      <c r="D382" s="881"/>
      <c r="E382" s="881"/>
      <c r="F382" s="881"/>
      <c r="G382" s="881"/>
      <c r="H382" s="965"/>
      <c r="I382" s="715"/>
      <c r="J382" s="881"/>
      <c r="K382" s="881"/>
      <c r="L382" s="881"/>
      <c r="M382" s="966"/>
      <c r="N382" s="881"/>
      <c r="O382" s="881"/>
      <c r="P382" s="881"/>
      <c r="Q382" s="881"/>
    </row>
    <row r="383" ht="15.75" customHeight="1">
      <c r="A383" s="884"/>
      <c r="B383" s="744"/>
      <c r="C383" s="955"/>
      <c r="D383" s="881"/>
      <c r="E383" s="881"/>
      <c r="F383" s="881"/>
      <c r="G383" s="881"/>
      <c r="H383" s="965"/>
      <c r="I383" s="715"/>
      <c r="J383" s="881"/>
      <c r="K383" s="881"/>
      <c r="L383" s="881"/>
      <c r="M383" s="966"/>
      <c r="N383" s="881"/>
      <c r="O383" s="881"/>
      <c r="P383" s="881"/>
      <c r="Q383" s="881"/>
    </row>
    <row r="384" ht="15.75" customHeight="1">
      <c r="A384" s="884"/>
      <c r="B384" s="744"/>
      <c r="C384" s="955"/>
      <c r="D384" s="881"/>
      <c r="E384" s="881"/>
      <c r="F384" s="881"/>
      <c r="G384" s="881"/>
      <c r="H384" s="965"/>
      <c r="I384" s="715"/>
      <c r="J384" s="881"/>
      <c r="K384" s="881"/>
      <c r="L384" s="881"/>
      <c r="M384" s="966"/>
      <c r="N384" s="881"/>
      <c r="O384" s="881"/>
      <c r="P384" s="881"/>
      <c r="Q384" s="881"/>
    </row>
    <row r="385" ht="15.75" customHeight="1">
      <c r="A385" s="884"/>
      <c r="B385" s="744"/>
      <c r="C385" s="955"/>
      <c r="D385" s="881"/>
      <c r="E385" s="881"/>
      <c r="F385" s="881"/>
      <c r="G385" s="881"/>
      <c r="H385" s="965"/>
      <c r="I385" s="715"/>
      <c r="J385" s="881"/>
      <c r="K385" s="881"/>
      <c r="L385" s="881"/>
      <c r="M385" s="966"/>
      <c r="N385" s="881"/>
      <c r="O385" s="881"/>
      <c r="P385" s="881"/>
      <c r="Q385" s="881"/>
    </row>
    <row r="386" ht="15.75" customHeight="1">
      <c r="A386" s="884"/>
      <c r="B386" s="744"/>
      <c r="C386" s="955"/>
      <c r="D386" s="881"/>
      <c r="E386" s="881"/>
      <c r="F386" s="881"/>
      <c r="G386" s="881"/>
      <c r="H386" s="965"/>
      <c r="I386" s="715"/>
      <c r="J386" s="881"/>
      <c r="K386" s="881"/>
      <c r="L386" s="881"/>
      <c r="M386" s="966"/>
      <c r="N386" s="881"/>
      <c r="O386" s="881"/>
      <c r="P386" s="881"/>
      <c r="Q386" s="881"/>
    </row>
    <row r="387" ht="15.75" customHeight="1">
      <c r="A387" s="884"/>
      <c r="B387" s="744"/>
      <c r="C387" s="955"/>
      <c r="D387" s="881"/>
      <c r="E387" s="881"/>
      <c r="F387" s="881"/>
      <c r="G387" s="881"/>
      <c r="H387" s="965"/>
      <c r="I387" s="715"/>
      <c r="J387" s="881"/>
      <c r="K387" s="881"/>
      <c r="L387" s="881"/>
      <c r="M387" s="966"/>
      <c r="N387" s="881"/>
      <c r="O387" s="881"/>
      <c r="P387" s="881"/>
      <c r="Q387" s="881"/>
    </row>
    <row r="388" ht="15.75" customHeight="1">
      <c r="A388" s="884"/>
      <c r="B388" s="744"/>
      <c r="C388" s="955"/>
      <c r="D388" s="881"/>
      <c r="E388" s="881"/>
      <c r="F388" s="881"/>
      <c r="G388" s="881"/>
      <c r="H388" s="965"/>
      <c r="I388" s="715"/>
      <c r="J388" s="881"/>
      <c r="K388" s="881"/>
      <c r="L388" s="881"/>
      <c r="M388" s="966"/>
      <c r="N388" s="881"/>
      <c r="O388" s="881"/>
      <c r="P388" s="881"/>
      <c r="Q388" s="881"/>
    </row>
    <row r="389" ht="15.75" customHeight="1">
      <c r="A389" s="884"/>
      <c r="B389" s="744"/>
      <c r="C389" s="955"/>
      <c r="D389" s="881"/>
      <c r="E389" s="881"/>
      <c r="F389" s="881"/>
      <c r="G389" s="881"/>
      <c r="H389" s="965"/>
      <c r="I389" s="715"/>
      <c r="J389" s="881"/>
      <c r="K389" s="881"/>
      <c r="L389" s="881"/>
      <c r="M389" s="966"/>
      <c r="N389" s="881"/>
      <c r="O389" s="881"/>
      <c r="P389" s="881"/>
      <c r="Q389" s="881"/>
    </row>
    <row r="390" ht="15.75" customHeight="1">
      <c r="A390" s="884"/>
      <c r="B390" s="744"/>
      <c r="C390" s="955"/>
      <c r="D390" s="881"/>
      <c r="E390" s="881"/>
      <c r="F390" s="881"/>
      <c r="G390" s="881"/>
      <c r="H390" s="965"/>
      <c r="I390" s="715"/>
      <c r="J390" s="881"/>
      <c r="K390" s="881"/>
      <c r="L390" s="881"/>
      <c r="M390" s="966"/>
      <c r="N390" s="881"/>
      <c r="O390" s="881"/>
      <c r="P390" s="881"/>
      <c r="Q390" s="881"/>
    </row>
    <row r="391" ht="15.75" customHeight="1">
      <c r="A391" s="884"/>
      <c r="B391" s="744"/>
      <c r="C391" s="955"/>
      <c r="D391" s="881"/>
      <c r="E391" s="881"/>
      <c r="F391" s="881"/>
      <c r="G391" s="881"/>
      <c r="H391" s="965"/>
      <c r="I391" s="715"/>
      <c r="J391" s="881"/>
      <c r="K391" s="881"/>
      <c r="L391" s="881"/>
      <c r="M391" s="966"/>
      <c r="N391" s="881"/>
      <c r="O391" s="881"/>
      <c r="P391" s="881"/>
      <c r="Q391" s="881"/>
    </row>
    <row r="392" ht="15.75" customHeight="1">
      <c r="A392" s="884"/>
      <c r="B392" s="744"/>
      <c r="C392" s="955"/>
      <c r="D392" s="881"/>
      <c r="E392" s="881"/>
      <c r="F392" s="881"/>
      <c r="G392" s="881"/>
      <c r="H392" s="965"/>
      <c r="I392" s="715"/>
      <c r="J392" s="881"/>
      <c r="K392" s="881"/>
      <c r="L392" s="881"/>
      <c r="M392" s="966"/>
      <c r="N392" s="881"/>
      <c r="O392" s="881"/>
      <c r="P392" s="881"/>
      <c r="Q392" s="881"/>
    </row>
    <row r="393" ht="15.75" customHeight="1">
      <c r="A393" s="884"/>
      <c r="B393" s="744"/>
      <c r="C393" s="955"/>
      <c r="D393" s="881"/>
      <c r="E393" s="881"/>
      <c r="F393" s="881"/>
      <c r="G393" s="881"/>
      <c r="H393" s="965"/>
      <c r="I393" s="715"/>
      <c r="J393" s="881"/>
      <c r="K393" s="881"/>
      <c r="L393" s="881"/>
      <c r="M393" s="966"/>
      <c r="N393" s="881"/>
      <c r="O393" s="881"/>
      <c r="P393" s="881"/>
      <c r="Q393" s="881"/>
    </row>
    <row r="394" ht="15.75" customHeight="1">
      <c r="A394" s="884"/>
      <c r="B394" s="744"/>
      <c r="C394" s="955"/>
      <c r="D394" s="881"/>
      <c r="E394" s="881"/>
      <c r="F394" s="881"/>
      <c r="G394" s="881"/>
      <c r="H394" s="965"/>
      <c r="I394" s="715"/>
      <c r="J394" s="881"/>
      <c r="K394" s="881"/>
      <c r="L394" s="881"/>
      <c r="M394" s="966"/>
      <c r="N394" s="881"/>
      <c r="O394" s="881"/>
      <c r="P394" s="881"/>
      <c r="Q394" s="881"/>
    </row>
    <row r="395" ht="15.75" customHeight="1">
      <c r="A395" s="884"/>
      <c r="B395" s="744"/>
      <c r="C395" s="955"/>
      <c r="D395" s="881"/>
      <c r="E395" s="881"/>
      <c r="F395" s="881"/>
      <c r="G395" s="881"/>
      <c r="H395" s="965"/>
      <c r="I395" s="715"/>
      <c r="J395" s="881"/>
      <c r="K395" s="881"/>
      <c r="L395" s="881"/>
      <c r="M395" s="966"/>
      <c r="N395" s="881"/>
      <c r="O395" s="881"/>
      <c r="P395" s="881"/>
      <c r="Q395" s="881"/>
    </row>
    <row r="396" ht="15.75" customHeight="1">
      <c r="A396" s="884"/>
      <c r="B396" s="744"/>
      <c r="C396" s="955"/>
      <c r="D396" s="881"/>
      <c r="E396" s="881"/>
      <c r="F396" s="881"/>
      <c r="G396" s="881"/>
      <c r="H396" s="965"/>
      <c r="I396" s="715"/>
      <c r="J396" s="881"/>
      <c r="K396" s="881"/>
      <c r="L396" s="881"/>
      <c r="M396" s="966"/>
      <c r="N396" s="881"/>
      <c r="O396" s="881"/>
      <c r="P396" s="881"/>
      <c r="Q396" s="881"/>
    </row>
    <row r="397" ht="15.75" customHeight="1">
      <c r="A397" s="884"/>
      <c r="B397" s="744"/>
      <c r="C397" s="955"/>
      <c r="D397" s="881"/>
      <c r="E397" s="881"/>
      <c r="F397" s="881"/>
      <c r="G397" s="881"/>
      <c r="H397" s="965"/>
      <c r="I397" s="715"/>
      <c r="J397" s="881"/>
      <c r="K397" s="881"/>
      <c r="L397" s="881"/>
      <c r="M397" s="966"/>
      <c r="N397" s="881"/>
      <c r="O397" s="881"/>
      <c r="P397" s="881"/>
      <c r="Q397" s="881"/>
    </row>
    <row r="398" ht="15.75" customHeight="1">
      <c r="A398" s="884"/>
      <c r="B398" s="744"/>
      <c r="C398" s="955"/>
      <c r="D398" s="881"/>
      <c r="E398" s="881"/>
      <c r="F398" s="881"/>
      <c r="G398" s="881"/>
      <c r="H398" s="965"/>
      <c r="I398" s="881"/>
      <c r="J398" s="881"/>
      <c r="K398" s="881"/>
      <c r="L398" s="881"/>
      <c r="M398" s="966"/>
      <c r="N398" s="881"/>
      <c r="O398" s="881"/>
      <c r="P398" s="881"/>
      <c r="Q398" s="881"/>
    </row>
    <row r="399" ht="15.75" customHeight="1">
      <c r="A399" s="884"/>
      <c r="B399" s="744"/>
      <c r="C399" s="955"/>
      <c r="D399" s="881"/>
      <c r="E399" s="881"/>
      <c r="F399" s="881"/>
      <c r="G399" s="881"/>
      <c r="H399" s="965"/>
      <c r="I399" s="881"/>
      <c r="J399" s="881"/>
      <c r="K399" s="881"/>
      <c r="L399" s="881"/>
      <c r="M399" s="966"/>
      <c r="N399" s="881"/>
      <c r="O399" s="881"/>
      <c r="P399" s="881"/>
      <c r="Q399" s="881"/>
    </row>
    <row r="400" ht="15.75" customHeight="1">
      <c r="A400" s="884"/>
      <c r="B400" s="744"/>
      <c r="C400" s="955"/>
      <c r="D400" s="881"/>
      <c r="E400" s="881"/>
      <c r="F400" s="881"/>
      <c r="G400" s="881"/>
      <c r="H400" s="965"/>
      <c r="I400" s="881"/>
      <c r="J400" s="881"/>
      <c r="K400" s="881"/>
      <c r="L400" s="881"/>
      <c r="M400" s="966"/>
      <c r="N400" s="881"/>
      <c r="O400" s="881"/>
      <c r="P400" s="881"/>
      <c r="Q400" s="881"/>
    </row>
    <row r="401" ht="15.75" customHeight="1">
      <c r="A401" s="884"/>
      <c r="B401" s="744"/>
      <c r="C401" s="955"/>
      <c r="D401" s="881"/>
      <c r="E401" s="881"/>
      <c r="F401" s="881"/>
      <c r="G401" s="881"/>
      <c r="H401" s="965"/>
      <c r="I401" s="881"/>
      <c r="J401" s="881"/>
      <c r="K401" s="881"/>
      <c r="L401" s="881"/>
      <c r="M401" s="966"/>
      <c r="N401" s="881"/>
      <c r="O401" s="881"/>
      <c r="P401" s="881"/>
      <c r="Q401" s="881"/>
    </row>
    <row r="402" ht="15.75" customHeight="1">
      <c r="A402" s="884"/>
      <c r="B402" s="744"/>
      <c r="C402" s="955"/>
      <c r="D402" s="881"/>
      <c r="E402" s="881"/>
      <c r="F402" s="881"/>
      <c r="G402" s="881"/>
      <c r="H402" s="965"/>
      <c r="I402" s="881"/>
      <c r="J402" s="881"/>
      <c r="K402" s="881"/>
      <c r="L402" s="881"/>
      <c r="M402" s="966"/>
      <c r="N402" s="881"/>
      <c r="O402" s="881"/>
      <c r="P402" s="881"/>
      <c r="Q402" s="881"/>
    </row>
    <row r="403" ht="15.75" customHeight="1">
      <c r="A403" s="884"/>
      <c r="B403" s="744"/>
      <c r="C403" s="955"/>
      <c r="D403" s="881"/>
      <c r="E403" s="881"/>
      <c r="F403" s="881"/>
      <c r="G403" s="881"/>
      <c r="H403" s="965"/>
      <c r="I403" s="881"/>
      <c r="J403" s="881"/>
      <c r="K403" s="881"/>
      <c r="L403" s="881"/>
      <c r="M403" s="966"/>
      <c r="N403" s="881"/>
      <c r="O403" s="881"/>
      <c r="P403" s="881"/>
      <c r="Q403" s="881"/>
    </row>
    <row r="404" ht="15.75" customHeight="1">
      <c r="A404" s="884"/>
      <c r="B404" s="744"/>
      <c r="C404" s="955"/>
      <c r="D404" s="881"/>
      <c r="E404" s="881"/>
      <c r="F404" s="881"/>
      <c r="G404" s="881"/>
      <c r="H404" s="965"/>
      <c r="I404" s="881"/>
      <c r="J404" s="881"/>
      <c r="K404" s="881"/>
      <c r="L404" s="881"/>
      <c r="M404" s="966"/>
      <c r="N404" s="881"/>
      <c r="O404" s="881"/>
      <c r="P404" s="881"/>
      <c r="Q404" s="881"/>
    </row>
    <row r="405" ht="15.75" customHeight="1">
      <c r="A405" s="884"/>
      <c r="B405" s="744"/>
      <c r="C405" s="955"/>
      <c r="D405" s="881"/>
      <c r="E405" s="881"/>
      <c r="F405" s="881"/>
      <c r="G405" s="881"/>
      <c r="H405" s="965"/>
      <c r="I405" s="881"/>
      <c r="J405" s="881"/>
      <c r="K405" s="881"/>
      <c r="L405" s="881"/>
      <c r="M405" s="966"/>
      <c r="N405" s="881"/>
      <c r="O405" s="881"/>
      <c r="P405" s="881"/>
      <c r="Q405" s="881"/>
    </row>
    <row r="406" ht="15.75" customHeight="1">
      <c r="A406" s="884"/>
      <c r="B406" s="744"/>
      <c r="C406" s="955"/>
      <c r="D406" s="881"/>
      <c r="E406" s="881"/>
      <c r="F406" s="881"/>
      <c r="G406" s="881"/>
      <c r="H406" s="965"/>
      <c r="I406" s="881"/>
      <c r="J406" s="881"/>
      <c r="K406" s="881"/>
      <c r="L406" s="881"/>
      <c r="M406" s="966"/>
      <c r="N406" s="881"/>
      <c r="O406" s="881"/>
      <c r="P406" s="881"/>
      <c r="Q406" s="881"/>
    </row>
    <row r="407" ht="15.75" customHeight="1">
      <c r="A407" s="884"/>
      <c r="B407" s="744"/>
      <c r="C407" s="955"/>
      <c r="D407" s="881"/>
      <c r="E407" s="881"/>
      <c r="F407" s="881"/>
      <c r="G407" s="881"/>
      <c r="H407" s="965"/>
      <c r="I407" s="881"/>
      <c r="J407" s="881"/>
      <c r="K407" s="881"/>
      <c r="L407" s="881"/>
      <c r="M407" s="966"/>
      <c r="N407" s="881"/>
      <c r="O407" s="881"/>
      <c r="P407" s="881"/>
      <c r="Q407" s="881"/>
    </row>
    <row r="408" ht="15.75" customHeight="1">
      <c r="A408" s="884"/>
      <c r="B408" s="744"/>
      <c r="C408" s="955"/>
      <c r="D408" s="881"/>
      <c r="E408" s="881"/>
      <c r="F408" s="881"/>
      <c r="G408" s="881"/>
      <c r="H408" s="965"/>
      <c r="I408" s="881"/>
      <c r="J408" s="881"/>
      <c r="K408" s="881"/>
      <c r="L408" s="881"/>
      <c r="M408" s="966"/>
      <c r="N408" s="881"/>
      <c r="O408" s="881"/>
      <c r="P408" s="881"/>
      <c r="Q408" s="881"/>
    </row>
    <row r="409" ht="15.75" customHeight="1">
      <c r="A409" s="884"/>
      <c r="B409" s="744"/>
      <c r="C409" s="955"/>
      <c r="D409" s="881"/>
      <c r="E409" s="881"/>
      <c r="F409" s="881"/>
      <c r="G409" s="881"/>
      <c r="H409" s="965"/>
      <c r="I409" s="881"/>
      <c r="J409" s="881"/>
      <c r="K409" s="881"/>
      <c r="L409" s="881"/>
      <c r="M409" s="966"/>
      <c r="N409" s="881"/>
      <c r="O409" s="881"/>
      <c r="P409" s="881"/>
      <c r="Q409" s="881"/>
    </row>
    <row r="410" ht="15.75" customHeight="1">
      <c r="A410" s="884"/>
      <c r="B410" s="744"/>
      <c r="C410" s="955"/>
      <c r="D410" s="881"/>
      <c r="E410" s="881"/>
      <c r="F410" s="881"/>
      <c r="G410" s="881"/>
      <c r="H410" s="965"/>
      <c r="I410" s="881"/>
      <c r="J410" s="881"/>
      <c r="K410" s="881"/>
      <c r="L410" s="881"/>
      <c r="M410" s="966"/>
      <c r="N410" s="881"/>
      <c r="O410" s="881"/>
      <c r="P410" s="881"/>
      <c r="Q410" s="881"/>
    </row>
    <row r="411" ht="15.75" customHeight="1">
      <c r="A411" s="884"/>
      <c r="B411" s="744"/>
      <c r="C411" s="955"/>
      <c r="D411" s="881"/>
      <c r="E411" s="881"/>
      <c r="F411" s="881"/>
      <c r="G411" s="881"/>
      <c r="H411" s="965"/>
      <c r="I411" s="881"/>
      <c r="J411" s="881"/>
      <c r="K411" s="881"/>
      <c r="L411" s="881"/>
      <c r="M411" s="966"/>
      <c r="N411" s="881"/>
      <c r="O411" s="881"/>
      <c r="P411" s="881"/>
      <c r="Q411" s="881"/>
    </row>
    <row r="412" ht="15.75" customHeight="1">
      <c r="A412" s="884"/>
      <c r="B412" s="744"/>
      <c r="C412" s="955"/>
      <c r="D412" s="881"/>
      <c r="E412" s="881"/>
      <c r="F412" s="881"/>
      <c r="G412" s="881"/>
      <c r="H412" s="965"/>
      <c r="I412" s="881"/>
      <c r="J412" s="881"/>
      <c r="K412" s="881"/>
      <c r="L412" s="881"/>
      <c r="M412" s="966"/>
      <c r="N412" s="881"/>
      <c r="O412" s="881"/>
      <c r="P412" s="881"/>
      <c r="Q412" s="881"/>
    </row>
    <row r="413" ht="15.75" customHeight="1">
      <c r="A413" s="884"/>
      <c r="B413" s="744"/>
      <c r="C413" s="955"/>
      <c r="D413" s="881"/>
      <c r="E413" s="881"/>
      <c r="F413" s="881"/>
      <c r="G413" s="881"/>
      <c r="H413" s="965"/>
      <c r="I413" s="881"/>
      <c r="J413" s="881"/>
      <c r="K413" s="881"/>
      <c r="L413" s="881"/>
      <c r="M413" s="966"/>
      <c r="N413" s="881"/>
      <c r="O413" s="881"/>
      <c r="P413" s="881"/>
      <c r="Q413" s="881"/>
    </row>
    <row r="414" ht="15.75" customHeight="1">
      <c r="A414" s="884"/>
      <c r="B414" s="744"/>
      <c r="C414" s="955"/>
      <c r="D414" s="881"/>
      <c r="E414" s="881"/>
      <c r="F414" s="881"/>
      <c r="G414" s="881"/>
      <c r="H414" s="965"/>
      <c r="I414" s="881"/>
      <c r="J414" s="881"/>
      <c r="K414" s="881"/>
      <c r="L414" s="881"/>
      <c r="M414" s="966"/>
      <c r="N414" s="881"/>
      <c r="O414" s="881"/>
      <c r="P414" s="881"/>
      <c r="Q414" s="881"/>
    </row>
    <row r="415" ht="15.75" customHeight="1">
      <c r="A415" s="884"/>
      <c r="B415" s="744"/>
      <c r="C415" s="955"/>
      <c r="D415" s="881"/>
      <c r="E415" s="881"/>
      <c r="F415" s="881"/>
      <c r="G415" s="881"/>
      <c r="H415" s="965"/>
      <c r="I415" s="881"/>
      <c r="J415" s="881"/>
      <c r="K415" s="881"/>
      <c r="L415" s="881"/>
      <c r="M415" s="966"/>
      <c r="N415" s="881"/>
      <c r="O415" s="881"/>
      <c r="P415" s="881"/>
      <c r="Q415" s="881"/>
    </row>
    <row r="416" ht="15.75" customHeight="1">
      <c r="A416" s="884"/>
      <c r="B416" s="744"/>
      <c r="C416" s="955"/>
      <c r="D416" s="881"/>
      <c r="E416" s="881"/>
      <c r="F416" s="881"/>
      <c r="G416" s="881"/>
      <c r="H416" s="965"/>
      <c r="I416" s="881"/>
      <c r="J416" s="881"/>
      <c r="K416" s="881"/>
      <c r="L416" s="881"/>
      <c r="M416" s="966"/>
      <c r="N416" s="881"/>
      <c r="O416" s="881"/>
      <c r="P416" s="881"/>
      <c r="Q416" s="881"/>
    </row>
    <row r="417" ht="15.75" customHeight="1">
      <c r="A417" s="884"/>
      <c r="B417" s="744"/>
      <c r="C417" s="955"/>
      <c r="D417" s="881"/>
      <c r="E417" s="881"/>
      <c r="F417" s="881"/>
      <c r="G417" s="881"/>
      <c r="H417" s="965"/>
      <c r="I417" s="881"/>
      <c r="J417" s="881"/>
      <c r="K417" s="881"/>
      <c r="L417" s="881"/>
      <c r="M417" s="966"/>
      <c r="N417" s="881"/>
      <c r="O417" s="881"/>
      <c r="P417" s="881"/>
      <c r="Q417" s="881"/>
    </row>
    <row r="418" ht="15.75" customHeight="1">
      <c r="A418" s="884"/>
      <c r="B418" s="744"/>
      <c r="C418" s="955"/>
      <c r="D418" s="881"/>
      <c r="E418" s="881"/>
      <c r="F418" s="881"/>
      <c r="G418" s="881"/>
      <c r="H418" s="965"/>
      <c r="I418" s="881"/>
      <c r="J418" s="881"/>
      <c r="K418" s="881"/>
      <c r="L418" s="881"/>
      <c r="M418" s="966"/>
      <c r="N418" s="881"/>
      <c r="O418" s="881"/>
      <c r="P418" s="881"/>
      <c r="Q418" s="881"/>
    </row>
    <row r="419" ht="15.75" customHeight="1">
      <c r="A419" s="884"/>
      <c r="B419" s="744"/>
      <c r="C419" s="955"/>
      <c r="D419" s="881"/>
      <c r="E419" s="881"/>
      <c r="F419" s="881"/>
      <c r="G419" s="881"/>
      <c r="H419" s="965"/>
      <c r="I419" s="881"/>
      <c r="J419" s="881"/>
      <c r="K419" s="881"/>
      <c r="L419" s="881"/>
      <c r="M419" s="966"/>
      <c r="N419" s="881"/>
      <c r="O419" s="881"/>
      <c r="P419" s="881"/>
      <c r="Q419" s="881"/>
    </row>
    <row r="420" ht="15.75" customHeight="1">
      <c r="A420" s="884"/>
      <c r="B420" s="744"/>
      <c r="C420" s="955"/>
      <c r="D420" s="881"/>
      <c r="E420" s="881"/>
      <c r="F420" s="881"/>
      <c r="G420" s="881"/>
      <c r="H420" s="965"/>
      <c r="I420" s="881"/>
      <c r="J420" s="881"/>
      <c r="K420" s="881"/>
      <c r="L420" s="881"/>
      <c r="M420" s="966"/>
      <c r="N420" s="881"/>
      <c r="O420" s="881"/>
      <c r="P420" s="881"/>
      <c r="Q420" s="881"/>
    </row>
    <row r="421" ht="15.75" customHeight="1">
      <c r="A421" s="884"/>
      <c r="B421" s="744"/>
      <c r="C421" s="955"/>
      <c r="D421" s="881"/>
      <c r="E421" s="881"/>
      <c r="F421" s="881"/>
      <c r="G421" s="881"/>
      <c r="H421" s="965"/>
      <c r="I421" s="881"/>
      <c r="J421" s="881"/>
      <c r="K421" s="881"/>
      <c r="L421" s="881"/>
      <c r="M421" s="966"/>
      <c r="N421" s="881"/>
      <c r="O421" s="881"/>
      <c r="P421" s="881"/>
      <c r="Q421" s="881"/>
    </row>
    <row r="422" ht="15.75" customHeight="1">
      <c r="A422" s="884"/>
      <c r="B422" s="744"/>
      <c r="C422" s="955"/>
      <c r="D422" s="881"/>
      <c r="E422" s="881"/>
      <c r="F422" s="881"/>
      <c r="G422" s="881"/>
      <c r="H422" s="965"/>
      <c r="I422" s="881"/>
      <c r="J422" s="881"/>
      <c r="K422" s="881"/>
      <c r="L422" s="881"/>
      <c r="M422" s="966"/>
      <c r="N422" s="881"/>
      <c r="O422" s="881"/>
      <c r="P422" s="881"/>
      <c r="Q422" s="881"/>
    </row>
    <row r="423" ht="15.75" customHeight="1">
      <c r="A423" s="884"/>
      <c r="B423" s="744"/>
      <c r="C423" s="955"/>
      <c r="D423" s="881"/>
      <c r="E423" s="881"/>
      <c r="F423" s="881"/>
      <c r="G423" s="881"/>
      <c r="H423" s="965"/>
      <c r="I423" s="881"/>
      <c r="J423" s="881"/>
      <c r="K423" s="881"/>
      <c r="L423" s="881"/>
      <c r="M423" s="966"/>
      <c r="N423" s="881"/>
      <c r="O423" s="881"/>
      <c r="P423" s="881"/>
      <c r="Q423" s="881"/>
    </row>
    <row r="424" ht="15.75" customHeight="1">
      <c r="A424" s="884"/>
      <c r="B424" s="744"/>
      <c r="C424" s="955"/>
      <c r="D424" s="881"/>
      <c r="E424" s="881"/>
      <c r="F424" s="881"/>
      <c r="G424" s="881"/>
      <c r="H424" s="965"/>
      <c r="I424" s="881"/>
      <c r="J424" s="881"/>
      <c r="K424" s="881"/>
      <c r="L424" s="881"/>
      <c r="M424" s="966"/>
      <c r="N424" s="881"/>
      <c r="O424" s="881"/>
      <c r="P424" s="881"/>
      <c r="Q424" s="881"/>
    </row>
    <row r="425" ht="15.75" customHeight="1">
      <c r="A425" s="884"/>
      <c r="B425" s="744"/>
      <c r="C425" s="955"/>
      <c r="D425" s="881"/>
      <c r="E425" s="881"/>
      <c r="F425" s="881"/>
      <c r="G425" s="881"/>
      <c r="H425" s="965"/>
      <c r="I425" s="881"/>
      <c r="J425" s="881"/>
      <c r="K425" s="881"/>
      <c r="L425" s="881"/>
      <c r="M425" s="966"/>
      <c r="N425" s="881"/>
      <c r="O425" s="881"/>
      <c r="P425" s="881"/>
      <c r="Q425" s="881"/>
    </row>
    <row r="426" ht="15.75" customHeight="1">
      <c r="A426" s="884"/>
      <c r="B426" s="744"/>
      <c r="C426" s="955"/>
      <c r="D426" s="881"/>
      <c r="E426" s="881"/>
      <c r="F426" s="881"/>
      <c r="G426" s="881"/>
      <c r="H426" s="965"/>
      <c r="I426" s="881"/>
      <c r="J426" s="881"/>
      <c r="K426" s="881"/>
      <c r="L426" s="881"/>
      <c r="M426" s="966"/>
      <c r="N426" s="881"/>
      <c r="O426" s="881"/>
      <c r="P426" s="881"/>
      <c r="Q426" s="881"/>
    </row>
    <row r="427" ht="15.75" customHeight="1">
      <c r="A427" s="884"/>
      <c r="B427" s="744"/>
      <c r="C427" s="955"/>
      <c r="D427" s="881"/>
      <c r="E427" s="881"/>
      <c r="F427" s="881"/>
      <c r="G427" s="881"/>
      <c r="H427" s="965"/>
      <c r="I427" s="881"/>
      <c r="J427" s="881"/>
      <c r="K427" s="881"/>
      <c r="L427" s="881"/>
      <c r="M427" s="966"/>
      <c r="N427" s="881"/>
      <c r="O427" s="881"/>
      <c r="P427" s="881"/>
      <c r="Q427" s="881"/>
    </row>
    <row r="428" ht="15.75" customHeight="1">
      <c r="A428" s="884"/>
      <c r="B428" s="744"/>
      <c r="C428" s="955"/>
      <c r="D428" s="881"/>
      <c r="E428" s="881"/>
      <c r="F428" s="881"/>
      <c r="G428" s="881"/>
      <c r="H428" s="965"/>
      <c r="I428" s="881"/>
      <c r="J428" s="881"/>
      <c r="K428" s="881"/>
      <c r="L428" s="881"/>
      <c r="M428" s="966"/>
      <c r="N428" s="881"/>
      <c r="O428" s="881"/>
      <c r="P428" s="881"/>
      <c r="Q428" s="881"/>
    </row>
    <row r="429" ht="15.75" customHeight="1">
      <c r="A429" s="884"/>
      <c r="B429" s="744"/>
      <c r="C429" s="955"/>
      <c r="D429" s="881"/>
      <c r="E429" s="881"/>
      <c r="F429" s="881"/>
      <c r="G429" s="881"/>
      <c r="H429" s="965"/>
      <c r="I429" s="881"/>
      <c r="J429" s="881"/>
      <c r="K429" s="881"/>
      <c r="L429" s="881"/>
      <c r="M429" s="966"/>
      <c r="N429" s="881"/>
      <c r="O429" s="881"/>
      <c r="P429" s="881"/>
      <c r="Q429" s="881"/>
    </row>
    <row r="430" ht="15.75" customHeight="1">
      <c r="A430" s="884"/>
      <c r="B430" s="744"/>
      <c r="C430" s="955"/>
      <c r="D430" s="881"/>
      <c r="E430" s="881"/>
      <c r="F430" s="881"/>
      <c r="G430" s="881"/>
      <c r="H430" s="965"/>
      <c r="I430" s="881"/>
      <c r="J430" s="881"/>
      <c r="K430" s="881"/>
      <c r="L430" s="881"/>
      <c r="M430" s="966"/>
      <c r="N430" s="881"/>
      <c r="O430" s="881"/>
      <c r="P430" s="881"/>
      <c r="Q430" s="881"/>
    </row>
    <row r="431" ht="15.75" customHeight="1">
      <c r="A431" s="884"/>
      <c r="B431" s="744"/>
      <c r="C431" s="955"/>
      <c r="D431" s="881"/>
      <c r="E431" s="881"/>
      <c r="F431" s="881"/>
      <c r="G431" s="881"/>
      <c r="H431" s="965"/>
      <c r="I431" s="881"/>
      <c r="J431" s="881"/>
      <c r="K431" s="881"/>
      <c r="L431" s="881"/>
      <c r="M431" s="966"/>
      <c r="N431" s="881"/>
      <c r="O431" s="881"/>
      <c r="P431" s="881"/>
      <c r="Q431" s="881"/>
    </row>
    <row r="432" ht="15.75" customHeight="1">
      <c r="A432" s="884"/>
      <c r="B432" s="744"/>
      <c r="C432" s="955"/>
      <c r="D432" s="881"/>
      <c r="E432" s="881"/>
      <c r="F432" s="881"/>
      <c r="G432" s="881"/>
      <c r="H432" s="965"/>
      <c r="I432" s="881"/>
      <c r="J432" s="881"/>
      <c r="K432" s="881"/>
      <c r="L432" s="881"/>
      <c r="M432" s="966"/>
      <c r="N432" s="881"/>
      <c r="O432" s="881"/>
      <c r="P432" s="881"/>
      <c r="Q432" s="881"/>
    </row>
    <row r="433" ht="15.75" customHeight="1">
      <c r="A433" s="884"/>
      <c r="B433" s="744"/>
      <c r="C433" s="955"/>
      <c r="D433" s="881"/>
      <c r="E433" s="881"/>
      <c r="F433" s="881"/>
      <c r="G433" s="881"/>
      <c r="H433" s="965"/>
      <c r="I433" s="881"/>
      <c r="J433" s="881"/>
      <c r="K433" s="881"/>
      <c r="L433" s="881"/>
      <c r="M433" s="966"/>
      <c r="N433" s="881"/>
      <c r="O433" s="881"/>
      <c r="P433" s="881"/>
      <c r="Q433" s="881"/>
    </row>
    <row r="434" ht="15.75" customHeight="1">
      <c r="A434" s="884"/>
      <c r="B434" s="744"/>
      <c r="C434" s="955"/>
      <c r="D434" s="881"/>
      <c r="E434" s="881"/>
      <c r="F434" s="881"/>
      <c r="G434" s="881"/>
      <c r="H434" s="965"/>
      <c r="I434" s="881"/>
      <c r="J434" s="881"/>
      <c r="K434" s="881"/>
      <c r="L434" s="881"/>
      <c r="M434" s="966"/>
      <c r="N434" s="881"/>
      <c r="O434" s="881"/>
      <c r="P434" s="881"/>
      <c r="Q434" s="881"/>
    </row>
    <row r="435" ht="15.75" customHeight="1">
      <c r="A435" s="884"/>
      <c r="B435" s="744"/>
      <c r="C435" s="955"/>
      <c r="D435" s="881"/>
      <c r="E435" s="881"/>
      <c r="F435" s="881"/>
      <c r="G435" s="881"/>
      <c r="H435" s="965"/>
      <c r="I435" s="881"/>
      <c r="J435" s="881"/>
      <c r="K435" s="881"/>
      <c r="L435" s="881"/>
      <c r="M435" s="966"/>
      <c r="N435" s="881"/>
      <c r="O435" s="881"/>
      <c r="P435" s="881"/>
      <c r="Q435" s="881"/>
    </row>
    <row r="436" ht="15.75" customHeight="1">
      <c r="A436" s="884"/>
      <c r="B436" s="744"/>
      <c r="C436" s="955"/>
      <c r="D436" s="881"/>
      <c r="E436" s="881"/>
      <c r="F436" s="881"/>
      <c r="G436" s="881"/>
      <c r="H436" s="965"/>
      <c r="I436" s="881"/>
      <c r="J436" s="881"/>
      <c r="K436" s="881"/>
      <c r="L436" s="881"/>
      <c r="M436" s="966"/>
      <c r="N436" s="881"/>
      <c r="O436" s="881"/>
      <c r="P436" s="881"/>
      <c r="Q436" s="881"/>
    </row>
    <row r="437" ht="15.75" customHeight="1">
      <c r="A437" s="884"/>
      <c r="B437" s="744"/>
      <c r="C437" s="955"/>
      <c r="D437" s="881"/>
      <c r="E437" s="881"/>
      <c r="F437" s="881"/>
      <c r="G437" s="881"/>
      <c r="H437" s="965"/>
      <c r="I437" s="881"/>
      <c r="J437" s="881"/>
      <c r="K437" s="881"/>
      <c r="L437" s="881"/>
      <c r="M437" s="966"/>
      <c r="N437" s="881"/>
      <c r="O437" s="881"/>
      <c r="P437" s="881"/>
      <c r="Q437" s="881"/>
    </row>
    <row r="438" ht="15.75" customHeight="1">
      <c r="A438" s="884"/>
      <c r="B438" s="744"/>
      <c r="C438" s="955"/>
      <c r="D438" s="881"/>
      <c r="E438" s="881"/>
      <c r="F438" s="881"/>
      <c r="G438" s="881"/>
      <c r="H438" s="965"/>
      <c r="I438" s="881"/>
      <c r="J438" s="881"/>
      <c r="K438" s="881"/>
      <c r="L438" s="881"/>
      <c r="M438" s="966"/>
      <c r="N438" s="881"/>
      <c r="O438" s="881"/>
      <c r="P438" s="881"/>
      <c r="Q438" s="881"/>
    </row>
    <row r="439" ht="15.75" customHeight="1">
      <c r="A439" s="884"/>
      <c r="B439" s="744"/>
      <c r="C439" s="955"/>
      <c r="D439" s="881"/>
      <c r="E439" s="881"/>
      <c r="F439" s="881"/>
      <c r="G439" s="881"/>
      <c r="H439" s="965"/>
      <c r="I439" s="881"/>
      <c r="J439" s="881"/>
      <c r="K439" s="881"/>
      <c r="L439" s="881"/>
      <c r="M439" s="966"/>
      <c r="N439" s="881"/>
      <c r="O439" s="881"/>
      <c r="P439" s="881"/>
      <c r="Q439" s="881"/>
    </row>
    <row r="440" ht="15.75" customHeight="1">
      <c r="A440" s="884"/>
      <c r="B440" s="744"/>
      <c r="C440" s="955"/>
      <c r="D440" s="881"/>
      <c r="E440" s="881"/>
      <c r="F440" s="881"/>
      <c r="G440" s="881"/>
      <c r="H440" s="965"/>
      <c r="I440" s="881"/>
      <c r="J440" s="881"/>
      <c r="K440" s="881"/>
      <c r="L440" s="881"/>
      <c r="M440" s="966"/>
      <c r="N440" s="881"/>
      <c r="O440" s="881"/>
      <c r="P440" s="881"/>
      <c r="Q440" s="881"/>
    </row>
    <row r="441" ht="15.75" customHeight="1">
      <c r="A441" s="884"/>
      <c r="B441" s="744"/>
      <c r="C441" s="955"/>
      <c r="D441" s="881"/>
      <c r="E441" s="881"/>
      <c r="F441" s="881"/>
      <c r="G441" s="881"/>
      <c r="H441" s="965"/>
      <c r="I441" s="881"/>
      <c r="J441" s="881"/>
      <c r="K441" s="881"/>
      <c r="L441" s="881"/>
      <c r="M441" s="966"/>
      <c r="N441" s="881"/>
      <c r="O441" s="881"/>
      <c r="P441" s="881"/>
      <c r="Q441" s="881"/>
    </row>
    <row r="442" ht="15.75" customHeight="1">
      <c r="A442" s="884"/>
      <c r="B442" s="744"/>
      <c r="C442" s="955"/>
      <c r="D442" s="881"/>
      <c r="E442" s="881"/>
      <c r="F442" s="881"/>
      <c r="G442" s="881"/>
      <c r="H442" s="965"/>
      <c r="I442" s="881"/>
      <c r="J442" s="881"/>
      <c r="K442" s="881"/>
      <c r="L442" s="881"/>
      <c r="M442" s="966"/>
      <c r="N442" s="881"/>
      <c r="O442" s="881"/>
      <c r="P442" s="881"/>
      <c r="Q442" s="881"/>
    </row>
    <row r="443" ht="15.75" customHeight="1">
      <c r="A443" s="884"/>
      <c r="B443" s="744"/>
      <c r="C443" s="955"/>
      <c r="D443" s="881"/>
      <c r="E443" s="881"/>
      <c r="F443" s="881"/>
      <c r="G443" s="881"/>
      <c r="H443" s="965"/>
      <c r="I443" s="881"/>
      <c r="J443" s="881"/>
      <c r="K443" s="881"/>
      <c r="L443" s="881"/>
      <c r="M443" s="966"/>
      <c r="N443" s="881"/>
      <c r="O443" s="881"/>
      <c r="P443" s="881"/>
      <c r="Q443" s="881"/>
    </row>
    <row r="444" ht="15.75" customHeight="1">
      <c r="A444" s="884"/>
      <c r="B444" s="744"/>
      <c r="C444" s="955"/>
      <c r="D444" s="881"/>
      <c r="E444" s="881"/>
      <c r="F444" s="881"/>
      <c r="G444" s="881"/>
      <c r="H444" s="965"/>
      <c r="I444" s="881"/>
      <c r="J444" s="881"/>
      <c r="K444" s="881"/>
      <c r="L444" s="881"/>
      <c r="M444" s="966"/>
      <c r="N444" s="881"/>
      <c r="O444" s="881"/>
      <c r="P444" s="881"/>
      <c r="Q444" s="881"/>
    </row>
    <row r="445" ht="15.75" customHeight="1">
      <c r="A445" s="884"/>
      <c r="B445" s="744"/>
      <c r="C445" s="955"/>
      <c r="D445" s="881"/>
      <c r="E445" s="881"/>
      <c r="F445" s="881"/>
      <c r="G445" s="881"/>
      <c r="H445" s="965"/>
      <c r="I445" s="881"/>
      <c r="J445" s="881"/>
      <c r="K445" s="881"/>
      <c r="L445" s="881"/>
      <c r="M445" s="966"/>
      <c r="N445" s="881"/>
      <c r="O445" s="881"/>
      <c r="P445" s="881"/>
      <c r="Q445" s="881"/>
    </row>
    <row r="446" ht="15.75" customHeight="1">
      <c r="A446" s="884"/>
      <c r="B446" s="744"/>
      <c r="C446" s="955"/>
      <c r="D446" s="881"/>
      <c r="E446" s="881"/>
      <c r="F446" s="881"/>
      <c r="G446" s="881"/>
      <c r="H446" s="965"/>
      <c r="I446" s="881"/>
      <c r="J446" s="881"/>
      <c r="K446" s="881"/>
      <c r="L446" s="881"/>
      <c r="M446" s="966"/>
      <c r="N446" s="881"/>
      <c r="O446" s="881"/>
      <c r="P446" s="881"/>
      <c r="Q446" s="881"/>
    </row>
    <row r="447" ht="15.75" customHeight="1">
      <c r="A447" s="884"/>
      <c r="B447" s="744"/>
      <c r="C447" s="955"/>
      <c r="D447" s="881"/>
      <c r="E447" s="881"/>
      <c r="F447" s="881"/>
      <c r="G447" s="881"/>
      <c r="H447" s="965"/>
      <c r="I447" s="881"/>
      <c r="J447" s="881"/>
      <c r="K447" s="881"/>
      <c r="L447" s="881"/>
      <c r="M447" s="966"/>
      <c r="N447" s="881"/>
      <c r="O447" s="881"/>
      <c r="P447" s="881"/>
      <c r="Q447" s="881"/>
    </row>
    <row r="448" ht="15.75" customHeight="1">
      <c r="A448" s="884"/>
      <c r="B448" s="744"/>
      <c r="C448" s="955"/>
      <c r="D448" s="881"/>
      <c r="E448" s="881"/>
      <c r="F448" s="881"/>
      <c r="G448" s="881"/>
      <c r="H448" s="965"/>
      <c r="I448" s="881"/>
      <c r="J448" s="881"/>
      <c r="K448" s="881"/>
      <c r="L448" s="881"/>
      <c r="M448" s="966"/>
      <c r="N448" s="881"/>
      <c r="O448" s="881"/>
      <c r="P448" s="881"/>
      <c r="Q448" s="881"/>
    </row>
    <row r="449" ht="15.75" customHeight="1">
      <c r="A449" s="884"/>
      <c r="B449" s="744"/>
      <c r="C449" s="955"/>
      <c r="D449" s="881"/>
      <c r="E449" s="881"/>
      <c r="F449" s="881"/>
      <c r="G449" s="881"/>
      <c r="H449" s="965"/>
      <c r="I449" s="881"/>
      <c r="J449" s="881"/>
      <c r="K449" s="881"/>
      <c r="L449" s="881"/>
      <c r="M449" s="966"/>
      <c r="N449" s="881"/>
      <c r="O449" s="881"/>
      <c r="P449" s="881"/>
      <c r="Q449" s="881"/>
    </row>
    <row r="450" ht="15.75" customHeight="1">
      <c r="A450" s="884"/>
      <c r="B450" s="744"/>
      <c r="C450" s="955"/>
      <c r="D450" s="881"/>
      <c r="E450" s="881"/>
      <c r="F450" s="881"/>
      <c r="G450" s="881"/>
      <c r="H450" s="965"/>
      <c r="I450" s="881"/>
      <c r="J450" s="881"/>
      <c r="K450" s="881"/>
      <c r="L450" s="881"/>
      <c r="M450" s="966"/>
      <c r="N450" s="881"/>
      <c r="O450" s="881"/>
      <c r="P450" s="881"/>
      <c r="Q450" s="881"/>
    </row>
    <row r="451" ht="15.75" customHeight="1">
      <c r="A451" s="884"/>
      <c r="B451" s="744"/>
      <c r="C451" s="955"/>
      <c r="D451" s="881"/>
      <c r="E451" s="881"/>
      <c r="F451" s="881"/>
      <c r="G451" s="881"/>
      <c r="H451" s="965"/>
      <c r="I451" s="881"/>
      <c r="J451" s="881"/>
      <c r="K451" s="881"/>
      <c r="L451" s="881"/>
      <c r="M451" s="966"/>
      <c r="N451" s="881"/>
      <c r="O451" s="881"/>
      <c r="P451" s="881"/>
      <c r="Q451" s="881"/>
    </row>
    <row r="452" ht="15.75" customHeight="1">
      <c r="A452" s="884"/>
      <c r="B452" s="744"/>
      <c r="C452" s="955"/>
      <c r="D452" s="881"/>
      <c r="E452" s="881"/>
      <c r="F452" s="881"/>
      <c r="G452" s="881"/>
      <c r="H452" s="965"/>
      <c r="I452" s="881"/>
      <c r="J452" s="881"/>
      <c r="K452" s="881"/>
      <c r="L452" s="881"/>
      <c r="M452" s="966"/>
      <c r="N452" s="881"/>
      <c r="O452" s="881"/>
      <c r="P452" s="881"/>
      <c r="Q452" s="881"/>
    </row>
    <row r="453" ht="15.75" customHeight="1">
      <c r="A453" s="884"/>
      <c r="B453" s="744"/>
      <c r="C453" s="955"/>
      <c r="D453" s="881"/>
      <c r="E453" s="881"/>
      <c r="F453" s="881"/>
      <c r="G453" s="881"/>
      <c r="H453" s="965"/>
      <c r="I453" s="881"/>
      <c r="J453" s="881"/>
      <c r="K453" s="881"/>
      <c r="L453" s="881"/>
      <c r="M453" s="966"/>
      <c r="N453" s="881"/>
      <c r="O453" s="881"/>
      <c r="P453" s="881"/>
      <c r="Q453" s="881"/>
    </row>
    <row r="454" ht="15.75" customHeight="1">
      <c r="A454" s="884"/>
      <c r="B454" s="744"/>
      <c r="C454" s="955"/>
      <c r="D454" s="881"/>
      <c r="E454" s="881"/>
      <c r="F454" s="881"/>
      <c r="G454" s="881"/>
      <c r="H454" s="965"/>
      <c r="I454" s="881"/>
      <c r="J454" s="881"/>
      <c r="K454" s="881"/>
      <c r="L454" s="881"/>
      <c r="M454" s="966"/>
      <c r="N454" s="881"/>
      <c r="O454" s="881"/>
      <c r="P454" s="881"/>
      <c r="Q454" s="881"/>
    </row>
    <row r="455" ht="15.75" customHeight="1">
      <c r="A455" s="884"/>
      <c r="B455" s="744"/>
      <c r="C455" s="955"/>
      <c r="D455" s="881"/>
      <c r="E455" s="881"/>
      <c r="F455" s="881"/>
      <c r="G455" s="881"/>
      <c r="H455" s="965"/>
      <c r="I455" s="881"/>
      <c r="J455" s="881"/>
      <c r="K455" s="881"/>
      <c r="L455" s="881"/>
      <c r="M455" s="966"/>
      <c r="N455" s="881"/>
      <c r="O455" s="881"/>
      <c r="P455" s="881"/>
      <c r="Q455" s="881"/>
    </row>
    <row r="456" ht="15.75" customHeight="1">
      <c r="A456" s="884"/>
      <c r="B456" s="744"/>
      <c r="C456" s="955"/>
      <c r="D456" s="881"/>
      <c r="E456" s="881"/>
      <c r="F456" s="881"/>
      <c r="G456" s="881"/>
      <c r="H456" s="965"/>
      <c r="I456" s="881"/>
      <c r="J456" s="881"/>
      <c r="K456" s="881"/>
      <c r="L456" s="881"/>
      <c r="M456" s="966"/>
      <c r="N456" s="881"/>
      <c r="O456" s="881"/>
      <c r="P456" s="881"/>
      <c r="Q456" s="881"/>
    </row>
    <row r="457" ht="15.75" customHeight="1">
      <c r="A457" s="884"/>
      <c r="B457" s="744"/>
      <c r="C457" s="955"/>
      <c r="D457" s="881"/>
      <c r="E457" s="881"/>
      <c r="F457" s="881"/>
      <c r="G457" s="881"/>
      <c r="H457" s="965"/>
      <c r="I457" s="881"/>
      <c r="J457" s="881"/>
      <c r="K457" s="881"/>
      <c r="L457" s="881"/>
      <c r="M457" s="966"/>
      <c r="N457" s="881"/>
      <c r="O457" s="881"/>
      <c r="P457" s="881"/>
      <c r="Q457" s="881"/>
    </row>
    <row r="458" ht="15.75" customHeight="1">
      <c r="A458" s="884"/>
      <c r="B458" s="744"/>
      <c r="C458" s="955"/>
      <c r="D458" s="881"/>
      <c r="E458" s="881"/>
      <c r="F458" s="881"/>
      <c r="G458" s="881"/>
      <c r="H458" s="965"/>
      <c r="I458" s="881"/>
      <c r="J458" s="881"/>
      <c r="K458" s="881"/>
      <c r="L458" s="881"/>
      <c r="M458" s="966"/>
      <c r="N458" s="881"/>
      <c r="O458" s="881"/>
      <c r="P458" s="881"/>
      <c r="Q458" s="881"/>
    </row>
    <row r="459" ht="15.75" customHeight="1">
      <c r="A459" s="884"/>
      <c r="B459" s="744"/>
      <c r="C459" s="955"/>
      <c r="D459" s="881"/>
      <c r="E459" s="881"/>
      <c r="F459" s="881"/>
      <c r="G459" s="881"/>
      <c r="H459" s="965"/>
      <c r="I459" s="881"/>
      <c r="J459" s="881"/>
      <c r="K459" s="881"/>
      <c r="L459" s="881"/>
      <c r="M459" s="966"/>
      <c r="N459" s="881"/>
      <c r="O459" s="881"/>
      <c r="P459" s="881"/>
      <c r="Q459" s="881"/>
    </row>
    <row r="460" ht="15.75" customHeight="1">
      <c r="A460" s="884"/>
      <c r="B460" s="744"/>
      <c r="C460" s="955"/>
      <c r="D460" s="881"/>
      <c r="E460" s="881"/>
      <c r="F460" s="881"/>
      <c r="G460" s="881"/>
      <c r="H460" s="965"/>
      <c r="I460" s="881"/>
      <c r="J460" s="881"/>
      <c r="K460" s="881"/>
      <c r="L460" s="881"/>
      <c r="M460" s="966"/>
      <c r="N460" s="881"/>
      <c r="O460" s="881"/>
      <c r="P460" s="881"/>
      <c r="Q460" s="881"/>
    </row>
    <row r="461" ht="15.75" customHeight="1">
      <c r="A461" s="884"/>
      <c r="B461" s="744"/>
      <c r="C461" s="955"/>
      <c r="D461" s="881"/>
      <c r="E461" s="881"/>
      <c r="F461" s="881"/>
      <c r="G461" s="881"/>
      <c r="H461" s="965"/>
      <c r="I461" s="881"/>
      <c r="J461" s="881"/>
      <c r="K461" s="881"/>
      <c r="L461" s="881"/>
      <c r="M461" s="966"/>
      <c r="N461" s="881"/>
      <c r="O461" s="881"/>
      <c r="P461" s="881"/>
      <c r="Q461" s="881"/>
    </row>
    <row r="462" ht="15.75" customHeight="1">
      <c r="A462" s="884"/>
      <c r="B462" s="744"/>
      <c r="C462" s="955"/>
      <c r="D462" s="881"/>
      <c r="E462" s="881"/>
      <c r="F462" s="881"/>
      <c r="G462" s="881"/>
      <c r="H462" s="965"/>
      <c r="I462" s="881"/>
      <c r="J462" s="881"/>
      <c r="K462" s="881"/>
      <c r="L462" s="881"/>
      <c r="M462" s="966"/>
      <c r="N462" s="881"/>
      <c r="O462" s="881"/>
      <c r="P462" s="881"/>
      <c r="Q462" s="881"/>
    </row>
    <row r="463" ht="15.75" customHeight="1">
      <c r="A463" s="884"/>
      <c r="B463" s="744"/>
      <c r="C463" s="955"/>
      <c r="D463" s="881"/>
      <c r="E463" s="881"/>
      <c r="F463" s="881"/>
      <c r="G463" s="881"/>
      <c r="H463" s="965"/>
      <c r="I463" s="881"/>
      <c r="J463" s="881"/>
      <c r="K463" s="881"/>
      <c r="L463" s="881"/>
      <c r="M463" s="966"/>
      <c r="N463" s="881"/>
      <c r="O463" s="881"/>
      <c r="P463" s="881"/>
      <c r="Q463" s="881"/>
    </row>
    <row r="464" ht="15.75" customHeight="1">
      <c r="A464" s="884"/>
      <c r="B464" s="744"/>
      <c r="C464" s="955"/>
      <c r="D464" s="881"/>
      <c r="E464" s="881"/>
      <c r="F464" s="881"/>
      <c r="G464" s="881"/>
      <c r="H464" s="965"/>
      <c r="I464" s="881"/>
      <c r="J464" s="881"/>
      <c r="K464" s="881"/>
      <c r="L464" s="881"/>
      <c r="M464" s="966"/>
      <c r="N464" s="881"/>
      <c r="O464" s="881"/>
      <c r="P464" s="881"/>
      <c r="Q464" s="881"/>
    </row>
    <row r="465" ht="15.75" customHeight="1">
      <c r="A465" s="884"/>
      <c r="B465" s="744"/>
      <c r="C465" s="955"/>
      <c r="D465" s="881"/>
      <c r="E465" s="881"/>
      <c r="F465" s="881"/>
      <c r="G465" s="881"/>
      <c r="H465" s="965"/>
      <c r="I465" s="881"/>
      <c r="J465" s="881"/>
      <c r="K465" s="881"/>
      <c r="L465" s="881"/>
      <c r="M465" s="966"/>
      <c r="N465" s="881"/>
      <c r="O465" s="881"/>
      <c r="P465" s="881"/>
      <c r="Q465" s="881"/>
    </row>
    <row r="466" ht="15.75" customHeight="1">
      <c r="A466" s="884"/>
      <c r="B466" s="744"/>
      <c r="C466" s="955"/>
      <c r="D466" s="881"/>
      <c r="E466" s="881"/>
      <c r="F466" s="881"/>
      <c r="G466" s="881"/>
      <c r="H466" s="965"/>
      <c r="I466" s="881"/>
      <c r="J466" s="881"/>
      <c r="K466" s="881"/>
      <c r="L466" s="881"/>
      <c r="M466" s="966"/>
      <c r="N466" s="881"/>
      <c r="O466" s="881"/>
      <c r="P466" s="881"/>
      <c r="Q466" s="881"/>
    </row>
    <row r="467" ht="15.75" customHeight="1">
      <c r="A467" s="884"/>
      <c r="B467" s="744"/>
      <c r="C467" s="955"/>
      <c r="D467" s="881"/>
      <c r="E467" s="881"/>
      <c r="F467" s="881"/>
      <c r="G467" s="881"/>
      <c r="H467" s="965"/>
      <c r="I467" s="881"/>
      <c r="J467" s="881"/>
      <c r="K467" s="881"/>
      <c r="L467" s="881"/>
      <c r="M467" s="966"/>
      <c r="N467" s="881"/>
      <c r="O467" s="881"/>
      <c r="P467" s="881"/>
      <c r="Q467" s="881"/>
    </row>
    <row r="468" ht="15.75" customHeight="1">
      <c r="A468" s="884"/>
      <c r="B468" s="744"/>
      <c r="C468" s="955"/>
      <c r="D468" s="881"/>
      <c r="E468" s="881"/>
      <c r="F468" s="881"/>
      <c r="G468" s="881"/>
      <c r="H468" s="965"/>
      <c r="I468" s="881"/>
      <c r="J468" s="881"/>
      <c r="K468" s="881"/>
      <c r="L468" s="881"/>
      <c r="M468" s="966"/>
      <c r="N468" s="881"/>
      <c r="O468" s="881"/>
      <c r="P468" s="881"/>
      <c r="Q468" s="881"/>
    </row>
    <row r="469" ht="15.75" customHeight="1">
      <c r="A469" s="884"/>
      <c r="B469" s="744"/>
      <c r="C469" s="955"/>
      <c r="D469" s="881"/>
      <c r="E469" s="881"/>
      <c r="F469" s="881"/>
      <c r="G469" s="881"/>
      <c r="H469" s="965"/>
      <c r="I469" s="881"/>
      <c r="J469" s="881"/>
      <c r="K469" s="881"/>
      <c r="L469" s="881"/>
      <c r="M469" s="966"/>
      <c r="N469" s="881"/>
      <c r="O469" s="881"/>
      <c r="P469" s="881"/>
      <c r="Q469" s="881"/>
    </row>
    <row r="470" ht="15.75" customHeight="1">
      <c r="A470" s="884"/>
      <c r="B470" s="744"/>
      <c r="C470" s="955"/>
      <c r="D470" s="881"/>
      <c r="E470" s="881"/>
      <c r="F470" s="881"/>
      <c r="G470" s="881"/>
      <c r="H470" s="965"/>
      <c r="I470" s="881"/>
      <c r="J470" s="881"/>
      <c r="K470" s="881"/>
      <c r="L470" s="881"/>
      <c r="M470" s="966"/>
      <c r="N470" s="881"/>
      <c r="O470" s="881"/>
      <c r="P470" s="881"/>
      <c r="Q470" s="881"/>
    </row>
    <row r="471" ht="15.75" customHeight="1">
      <c r="A471" s="884"/>
      <c r="B471" s="744"/>
      <c r="C471" s="955"/>
      <c r="D471" s="881"/>
      <c r="E471" s="881"/>
      <c r="F471" s="881"/>
      <c r="G471" s="881"/>
      <c r="H471" s="965"/>
      <c r="I471" s="881"/>
      <c r="J471" s="881"/>
      <c r="K471" s="881"/>
      <c r="L471" s="881"/>
      <c r="M471" s="966"/>
      <c r="N471" s="881"/>
      <c r="O471" s="881"/>
      <c r="P471" s="881"/>
      <c r="Q471" s="881"/>
    </row>
    <row r="472" ht="15.75" customHeight="1">
      <c r="A472" s="884"/>
      <c r="B472" s="744"/>
      <c r="C472" s="955"/>
      <c r="D472" s="881"/>
      <c r="E472" s="881"/>
      <c r="F472" s="881"/>
      <c r="G472" s="881"/>
      <c r="H472" s="965"/>
      <c r="I472" s="881"/>
      <c r="J472" s="881"/>
      <c r="K472" s="881"/>
      <c r="L472" s="881"/>
      <c r="M472" s="966"/>
      <c r="N472" s="881"/>
      <c r="O472" s="881"/>
      <c r="P472" s="881"/>
      <c r="Q472" s="881"/>
    </row>
    <row r="473" ht="15.75" customHeight="1">
      <c r="A473" s="884"/>
      <c r="B473" s="744"/>
      <c r="C473" s="955"/>
      <c r="D473" s="881"/>
      <c r="E473" s="881"/>
      <c r="F473" s="881"/>
      <c r="G473" s="881"/>
      <c r="H473" s="965"/>
      <c r="I473" s="881"/>
      <c r="J473" s="881"/>
      <c r="K473" s="881"/>
      <c r="L473" s="881"/>
      <c r="M473" s="966"/>
      <c r="N473" s="881"/>
      <c r="O473" s="881"/>
      <c r="P473" s="881"/>
      <c r="Q473" s="881"/>
    </row>
    <row r="474" ht="15.75" customHeight="1">
      <c r="A474" s="884"/>
      <c r="B474" s="744"/>
      <c r="C474" s="955"/>
      <c r="D474" s="881"/>
      <c r="E474" s="881"/>
      <c r="F474" s="881"/>
      <c r="G474" s="881"/>
      <c r="H474" s="965"/>
      <c r="I474" s="881"/>
      <c r="J474" s="881"/>
      <c r="K474" s="881"/>
      <c r="L474" s="881"/>
      <c r="M474" s="966"/>
      <c r="N474" s="881"/>
      <c r="O474" s="881"/>
      <c r="P474" s="881"/>
      <c r="Q474" s="881"/>
    </row>
    <row r="475" ht="15.75" customHeight="1">
      <c r="A475" s="884"/>
      <c r="B475" s="744"/>
      <c r="C475" s="955"/>
      <c r="D475" s="881"/>
      <c r="E475" s="881"/>
      <c r="F475" s="881"/>
      <c r="G475" s="881"/>
      <c r="H475" s="965"/>
      <c r="I475" s="881"/>
      <c r="J475" s="881"/>
      <c r="K475" s="881"/>
      <c r="L475" s="881"/>
      <c r="M475" s="966"/>
      <c r="N475" s="881"/>
      <c r="O475" s="881"/>
      <c r="P475" s="881"/>
      <c r="Q475" s="881"/>
    </row>
    <row r="476" ht="15.75" customHeight="1">
      <c r="A476" s="884"/>
      <c r="B476" s="744"/>
      <c r="C476" s="955"/>
      <c r="D476" s="881"/>
      <c r="E476" s="881"/>
      <c r="F476" s="881"/>
      <c r="G476" s="881"/>
      <c r="H476" s="965"/>
      <c r="I476" s="881"/>
      <c r="J476" s="881"/>
      <c r="K476" s="881"/>
      <c r="L476" s="881"/>
      <c r="M476" s="966"/>
      <c r="N476" s="881"/>
      <c r="O476" s="881"/>
      <c r="P476" s="881"/>
      <c r="Q476" s="881"/>
    </row>
    <row r="477" ht="15.75" customHeight="1">
      <c r="A477" s="884"/>
      <c r="B477" s="744"/>
      <c r="C477" s="955"/>
      <c r="D477" s="881"/>
      <c r="E477" s="881"/>
      <c r="F477" s="881"/>
      <c r="G477" s="881"/>
      <c r="H477" s="965"/>
      <c r="I477" s="881"/>
      <c r="J477" s="881"/>
      <c r="K477" s="881"/>
      <c r="L477" s="881"/>
      <c r="M477" s="966"/>
      <c r="N477" s="881"/>
      <c r="O477" s="881"/>
      <c r="P477" s="881"/>
      <c r="Q477" s="881"/>
    </row>
    <row r="478" ht="15.75" customHeight="1">
      <c r="A478" s="884"/>
      <c r="B478" s="744"/>
      <c r="C478" s="955"/>
      <c r="D478" s="881"/>
      <c r="E478" s="881"/>
      <c r="F478" s="881"/>
      <c r="G478" s="881"/>
      <c r="H478" s="965"/>
      <c r="I478" s="881"/>
      <c r="J478" s="881"/>
      <c r="K478" s="881"/>
      <c r="L478" s="881"/>
      <c r="M478" s="966"/>
      <c r="N478" s="881"/>
      <c r="O478" s="881"/>
      <c r="P478" s="881"/>
      <c r="Q478" s="881"/>
    </row>
    <row r="479" ht="15.75" customHeight="1">
      <c r="A479" s="884"/>
      <c r="B479" s="744"/>
      <c r="C479" s="955"/>
      <c r="D479" s="881"/>
      <c r="E479" s="881"/>
      <c r="F479" s="881"/>
      <c r="G479" s="881"/>
      <c r="H479" s="965"/>
      <c r="I479" s="881"/>
      <c r="J479" s="881"/>
      <c r="K479" s="881"/>
      <c r="L479" s="881"/>
      <c r="M479" s="966"/>
      <c r="N479" s="881"/>
      <c r="O479" s="881"/>
      <c r="P479" s="881"/>
      <c r="Q479" s="881"/>
    </row>
    <row r="480" ht="15.75" customHeight="1">
      <c r="A480" s="884"/>
      <c r="B480" s="744"/>
      <c r="C480" s="955"/>
      <c r="D480" s="881"/>
      <c r="E480" s="881"/>
      <c r="F480" s="881"/>
      <c r="G480" s="881"/>
      <c r="H480" s="965"/>
      <c r="I480" s="881"/>
      <c r="J480" s="881"/>
      <c r="K480" s="881"/>
      <c r="L480" s="881"/>
      <c r="M480" s="966"/>
      <c r="N480" s="881"/>
      <c r="O480" s="881"/>
      <c r="P480" s="881"/>
      <c r="Q480" s="881"/>
    </row>
    <row r="481" ht="15.75" customHeight="1">
      <c r="A481" s="884"/>
      <c r="B481" s="744"/>
      <c r="C481" s="955"/>
      <c r="D481" s="881"/>
      <c r="E481" s="881"/>
      <c r="F481" s="881"/>
      <c r="G481" s="881"/>
      <c r="H481" s="965"/>
      <c r="I481" s="881"/>
      <c r="J481" s="881"/>
      <c r="K481" s="881"/>
      <c r="L481" s="881"/>
      <c r="M481" s="966"/>
      <c r="N481" s="881"/>
      <c r="O481" s="881"/>
      <c r="P481" s="881"/>
      <c r="Q481" s="881"/>
    </row>
    <row r="482" ht="15.75" customHeight="1">
      <c r="A482" s="884"/>
      <c r="B482" s="744"/>
      <c r="C482" s="955"/>
      <c r="D482" s="881"/>
      <c r="E482" s="881"/>
      <c r="F482" s="881"/>
      <c r="G482" s="881"/>
      <c r="H482" s="965"/>
      <c r="I482" s="881"/>
      <c r="J482" s="881"/>
      <c r="K482" s="881"/>
      <c r="L482" s="881"/>
      <c r="M482" s="966"/>
      <c r="N482" s="881"/>
      <c r="O482" s="881"/>
      <c r="P482" s="881"/>
      <c r="Q482" s="881"/>
    </row>
    <row r="483" ht="15.75" customHeight="1">
      <c r="A483" s="884"/>
      <c r="B483" s="744"/>
      <c r="C483" s="955"/>
      <c r="D483" s="881"/>
      <c r="E483" s="881"/>
      <c r="F483" s="881"/>
      <c r="G483" s="881"/>
      <c r="H483" s="965"/>
      <c r="I483" s="881"/>
      <c r="J483" s="881"/>
      <c r="K483" s="881"/>
      <c r="L483" s="881"/>
      <c r="M483" s="966"/>
      <c r="N483" s="881"/>
      <c r="O483" s="881"/>
      <c r="P483" s="881"/>
      <c r="Q483" s="881"/>
    </row>
    <row r="484" ht="15.75" customHeight="1">
      <c r="A484" s="884"/>
      <c r="B484" s="744"/>
      <c r="C484" s="955"/>
      <c r="D484" s="881"/>
      <c r="E484" s="881"/>
      <c r="F484" s="881"/>
      <c r="G484" s="881"/>
      <c r="H484" s="965"/>
      <c r="I484" s="881"/>
      <c r="J484" s="881"/>
      <c r="K484" s="881"/>
      <c r="L484" s="881"/>
      <c r="M484" s="966"/>
      <c r="N484" s="881"/>
      <c r="O484" s="881"/>
      <c r="P484" s="881"/>
      <c r="Q484" s="881"/>
    </row>
    <row r="485" ht="15.75" customHeight="1">
      <c r="A485" s="884"/>
      <c r="B485" s="744"/>
      <c r="C485" s="955"/>
      <c r="D485" s="881"/>
      <c r="E485" s="881"/>
      <c r="F485" s="881"/>
      <c r="G485" s="881"/>
      <c r="H485" s="965"/>
      <c r="I485" s="881"/>
      <c r="J485" s="881"/>
      <c r="K485" s="881"/>
      <c r="L485" s="881"/>
      <c r="M485" s="966"/>
      <c r="N485" s="881"/>
      <c r="O485" s="881"/>
      <c r="P485" s="881"/>
      <c r="Q485" s="881"/>
    </row>
    <row r="486" ht="15.75" customHeight="1">
      <c r="A486" s="884"/>
      <c r="B486" s="744"/>
      <c r="C486" s="955"/>
      <c r="D486" s="881"/>
      <c r="E486" s="881"/>
      <c r="F486" s="881"/>
      <c r="G486" s="881"/>
      <c r="H486" s="965"/>
      <c r="I486" s="881"/>
      <c r="J486" s="881"/>
      <c r="K486" s="881"/>
      <c r="L486" s="881"/>
      <c r="M486" s="966"/>
      <c r="N486" s="881"/>
      <c r="O486" s="881"/>
      <c r="P486" s="881"/>
      <c r="Q486" s="881"/>
    </row>
    <row r="487" ht="15.75" customHeight="1">
      <c r="A487" s="884"/>
      <c r="B487" s="744"/>
      <c r="C487" s="955"/>
      <c r="D487" s="881"/>
      <c r="E487" s="881"/>
      <c r="F487" s="881"/>
      <c r="G487" s="881"/>
      <c r="H487" s="965"/>
      <c r="I487" s="881"/>
      <c r="J487" s="881"/>
      <c r="K487" s="881"/>
      <c r="L487" s="881"/>
      <c r="M487" s="966"/>
      <c r="N487" s="881"/>
      <c r="O487" s="881"/>
      <c r="P487" s="881"/>
      <c r="Q487" s="881"/>
    </row>
    <row r="488" ht="15.75" customHeight="1">
      <c r="A488" s="884"/>
      <c r="B488" s="744"/>
      <c r="C488" s="955"/>
      <c r="D488" s="881"/>
      <c r="E488" s="881"/>
      <c r="F488" s="881"/>
      <c r="G488" s="881"/>
      <c r="H488" s="965"/>
      <c r="I488" s="881"/>
      <c r="J488" s="881"/>
      <c r="K488" s="881"/>
      <c r="L488" s="881"/>
      <c r="M488" s="966"/>
      <c r="N488" s="881"/>
      <c r="O488" s="881"/>
      <c r="P488" s="881"/>
      <c r="Q488" s="881"/>
    </row>
    <row r="489" ht="15.75" customHeight="1">
      <c r="A489" s="884"/>
      <c r="B489" s="744"/>
      <c r="C489" s="955"/>
      <c r="D489" s="881"/>
      <c r="E489" s="881"/>
      <c r="F489" s="881"/>
      <c r="G489" s="881"/>
      <c r="H489" s="965"/>
      <c r="I489" s="881"/>
      <c r="J489" s="881"/>
      <c r="K489" s="881"/>
      <c r="L489" s="881"/>
      <c r="M489" s="966"/>
      <c r="N489" s="881"/>
      <c r="O489" s="881"/>
      <c r="P489" s="881"/>
      <c r="Q489" s="881"/>
    </row>
    <row r="490" ht="15.75" customHeight="1">
      <c r="A490" s="884"/>
      <c r="B490" s="744"/>
      <c r="C490" s="955"/>
      <c r="D490" s="881"/>
      <c r="E490" s="881"/>
      <c r="F490" s="881"/>
      <c r="G490" s="881"/>
      <c r="H490" s="965"/>
      <c r="I490" s="881"/>
      <c r="J490" s="881"/>
      <c r="K490" s="881"/>
      <c r="L490" s="881"/>
      <c r="M490" s="966"/>
      <c r="N490" s="881"/>
      <c r="O490" s="881"/>
      <c r="P490" s="881"/>
      <c r="Q490" s="881"/>
    </row>
    <row r="491" ht="15.75" customHeight="1">
      <c r="A491" s="884"/>
      <c r="B491" s="744"/>
      <c r="C491" s="955"/>
      <c r="D491" s="881"/>
      <c r="E491" s="881"/>
      <c r="F491" s="881"/>
      <c r="G491" s="881"/>
      <c r="H491" s="965"/>
      <c r="I491" s="881"/>
      <c r="J491" s="881"/>
      <c r="K491" s="881"/>
      <c r="L491" s="881"/>
      <c r="M491" s="966"/>
      <c r="N491" s="881"/>
      <c r="O491" s="881"/>
      <c r="P491" s="881"/>
      <c r="Q491" s="881"/>
    </row>
    <row r="492" ht="15.75" customHeight="1">
      <c r="A492" s="884"/>
      <c r="B492" s="744"/>
      <c r="C492" s="955"/>
      <c r="D492" s="881"/>
      <c r="E492" s="881"/>
      <c r="F492" s="881"/>
      <c r="G492" s="881"/>
      <c r="H492" s="965"/>
      <c r="I492" s="881"/>
      <c r="J492" s="881"/>
      <c r="K492" s="881"/>
      <c r="L492" s="881"/>
      <c r="M492" s="966"/>
      <c r="N492" s="881"/>
      <c r="O492" s="881"/>
      <c r="P492" s="881"/>
      <c r="Q492" s="881"/>
    </row>
    <row r="493" ht="15.75" customHeight="1">
      <c r="A493" s="884"/>
      <c r="B493" s="744"/>
      <c r="C493" s="955"/>
      <c r="D493" s="881"/>
      <c r="E493" s="881"/>
      <c r="F493" s="881"/>
      <c r="G493" s="881"/>
      <c r="H493" s="965"/>
      <c r="I493" s="881"/>
      <c r="J493" s="881"/>
      <c r="K493" s="881"/>
      <c r="L493" s="881"/>
      <c r="M493" s="966"/>
      <c r="N493" s="881"/>
      <c r="O493" s="881"/>
      <c r="P493" s="881"/>
      <c r="Q493" s="881"/>
    </row>
    <row r="494" ht="15.75" customHeight="1">
      <c r="A494" s="884"/>
      <c r="B494" s="744"/>
      <c r="C494" s="955"/>
      <c r="D494" s="881"/>
      <c r="E494" s="881"/>
      <c r="F494" s="881"/>
      <c r="G494" s="881"/>
      <c r="H494" s="965"/>
      <c r="I494" s="881"/>
      <c r="J494" s="881"/>
      <c r="K494" s="881"/>
      <c r="L494" s="881"/>
      <c r="M494" s="966"/>
      <c r="N494" s="881"/>
      <c r="O494" s="881"/>
      <c r="P494" s="881"/>
      <c r="Q494" s="881"/>
    </row>
    <row r="495" ht="15.75" customHeight="1">
      <c r="A495" s="884"/>
      <c r="B495" s="744"/>
      <c r="C495" s="955"/>
      <c r="D495" s="881"/>
      <c r="E495" s="881"/>
      <c r="F495" s="881"/>
      <c r="G495" s="881"/>
      <c r="H495" s="965"/>
      <c r="I495" s="881"/>
      <c r="J495" s="881"/>
      <c r="K495" s="881"/>
      <c r="L495" s="881"/>
      <c r="M495" s="966"/>
      <c r="N495" s="881"/>
      <c r="O495" s="881"/>
      <c r="P495" s="881"/>
      <c r="Q495" s="881"/>
    </row>
    <row r="496" ht="15.75" customHeight="1">
      <c r="A496" s="884"/>
      <c r="B496" s="744"/>
      <c r="C496" s="955"/>
      <c r="D496" s="881"/>
      <c r="E496" s="881"/>
      <c r="F496" s="881"/>
      <c r="G496" s="881"/>
      <c r="H496" s="965"/>
      <c r="I496" s="881"/>
      <c r="J496" s="881"/>
      <c r="K496" s="881"/>
      <c r="L496" s="881"/>
      <c r="M496" s="966"/>
      <c r="N496" s="881"/>
      <c r="O496" s="881"/>
      <c r="P496" s="881"/>
      <c r="Q496" s="881"/>
    </row>
    <row r="497" ht="15.75" customHeight="1">
      <c r="A497" s="884"/>
      <c r="B497" s="744"/>
      <c r="C497" s="955"/>
      <c r="D497" s="881"/>
      <c r="E497" s="881"/>
      <c r="F497" s="881"/>
      <c r="G497" s="881"/>
      <c r="H497" s="965"/>
      <c r="I497" s="881"/>
      <c r="J497" s="881"/>
      <c r="K497" s="881"/>
      <c r="L497" s="881"/>
      <c r="M497" s="966"/>
      <c r="N497" s="881"/>
      <c r="O497" s="881"/>
      <c r="P497" s="881"/>
      <c r="Q497" s="881"/>
    </row>
    <row r="498" ht="15.75" customHeight="1">
      <c r="A498" s="884"/>
      <c r="B498" s="744"/>
      <c r="C498" s="955"/>
      <c r="D498" s="881"/>
      <c r="E498" s="881"/>
      <c r="F498" s="881"/>
      <c r="G498" s="881"/>
      <c r="H498" s="965"/>
      <c r="I498" s="881"/>
      <c r="J498" s="881"/>
      <c r="K498" s="881"/>
      <c r="L498" s="881"/>
      <c r="M498" s="966"/>
      <c r="N498" s="881"/>
      <c r="O498" s="881"/>
      <c r="P498" s="881"/>
      <c r="Q498" s="881"/>
    </row>
    <row r="499" ht="15.75" customHeight="1">
      <c r="A499" s="884"/>
      <c r="B499" s="744"/>
      <c r="C499" s="955"/>
      <c r="D499" s="881"/>
      <c r="E499" s="881"/>
      <c r="F499" s="881"/>
      <c r="G499" s="881"/>
      <c r="H499" s="965"/>
      <c r="I499" s="881"/>
      <c r="J499" s="881"/>
      <c r="K499" s="881"/>
      <c r="L499" s="881"/>
      <c r="M499" s="966"/>
      <c r="N499" s="881"/>
      <c r="O499" s="881"/>
      <c r="P499" s="881"/>
      <c r="Q499" s="881"/>
    </row>
    <row r="500" ht="15.75" customHeight="1">
      <c r="A500" s="884"/>
      <c r="B500" s="744"/>
      <c r="C500" s="955"/>
      <c r="D500" s="881"/>
      <c r="E500" s="881"/>
      <c r="F500" s="881"/>
      <c r="G500" s="881"/>
      <c r="H500" s="965"/>
      <c r="I500" s="881"/>
      <c r="J500" s="881"/>
      <c r="K500" s="881"/>
      <c r="L500" s="881"/>
      <c r="M500" s="966"/>
      <c r="N500" s="881"/>
      <c r="O500" s="881"/>
      <c r="P500" s="881"/>
      <c r="Q500" s="881"/>
    </row>
    <row r="501" ht="15.75" customHeight="1">
      <c r="A501" s="884"/>
      <c r="B501" s="744"/>
      <c r="C501" s="955"/>
      <c r="D501" s="881"/>
      <c r="E501" s="881"/>
      <c r="F501" s="881"/>
      <c r="G501" s="881"/>
      <c r="H501" s="965"/>
      <c r="I501" s="881"/>
      <c r="J501" s="881"/>
      <c r="K501" s="881"/>
      <c r="L501" s="881"/>
      <c r="M501" s="966"/>
      <c r="N501" s="881"/>
      <c r="O501" s="881"/>
      <c r="P501" s="881"/>
      <c r="Q501" s="881"/>
    </row>
    <row r="502" ht="15.75" customHeight="1">
      <c r="A502" s="884"/>
      <c r="B502" s="744"/>
      <c r="C502" s="955"/>
      <c r="D502" s="881"/>
      <c r="E502" s="881"/>
      <c r="F502" s="881"/>
      <c r="G502" s="881"/>
      <c r="H502" s="965"/>
      <c r="I502" s="881"/>
      <c r="J502" s="881"/>
      <c r="K502" s="881"/>
      <c r="L502" s="881"/>
      <c r="M502" s="966"/>
      <c r="N502" s="881"/>
      <c r="O502" s="881"/>
      <c r="P502" s="881"/>
      <c r="Q502" s="881"/>
    </row>
    <row r="503" ht="15.75" customHeight="1">
      <c r="A503" s="884"/>
      <c r="B503" s="744"/>
      <c r="C503" s="955"/>
      <c r="D503" s="881"/>
      <c r="E503" s="881"/>
      <c r="F503" s="881"/>
      <c r="G503" s="881"/>
      <c r="H503" s="965"/>
      <c r="I503" s="881"/>
      <c r="J503" s="881"/>
      <c r="K503" s="881"/>
      <c r="L503" s="881"/>
      <c r="M503" s="966"/>
      <c r="N503" s="881"/>
      <c r="O503" s="881"/>
      <c r="P503" s="881"/>
      <c r="Q503" s="881"/>
    </row>
    <row r="504" ht="15.75" customHeight="1">
      <c r="A504" s="884"/>
      <c r="B504" s="744"/>
      <c r="C504" s="955"/>
      <c r="D504" s="881"/>
      <c r="E504" s="881"/>
      <c r="F504" s="881"/>
      <c r="G504" s="881"/>
      <c r="H504" s="965"/>
      <c r="I504" s="881"/>
      <c r="J504" s="881"/>
      <c r="K504" s="881"/>
      <c r="L504" s="881"/>
      <c r="M504" s="966"/>
      <c r="N504" s="881"/>
      <c r="O504" s="881"/>
      <c r="P504" s="881"/>
      <c r="Q504" s="881"/>
    </row>
    <row r="505" ht="15.75" customHeight="1">
      <c r="A505" s="884"/>
      <c r="B505" s="744"/>
      <c r="C505" s="955"/>
      <c r="D505" s="881"/>
      <c r="E505" s="881"/>
      <c r="F505" s="881"/>
      <c r="G505" s="881"/>
      <c r="H505" s="965"/>
      <c r="I505" s="881"/>
      <c r="J505" s="881"/>
      <c r="K505" s="881"/>
      <c r="L505" s="881"/>
      <c r="M505" s="966"/>
      <c r="N505" s="881"/>
      <c r="O505" s="881"/>
      <c r="P505" s="881"/>
      <c r="Q505" s="881"/>
    </row>
    <row r="506" ht="15.75" customHeight="1">
      <c r="A506" s="884"/>
      <c r="B506" s="744"/>
      <c r="C506" s="955"/>
      <c r="D506" s="881"/>
      <c r="E506" s="881"/>
      <c r="F506" s="881"/>
      <c r="G506" s="881"/>
      <c r="H506" s="965"/>
      <c r="I506" s="881"/>
      <c r="J506" s="881"/>
      <c r="K506" s="881"/>
      <c r="L506" s="881"/>
      <c r="M506" s="966"/>
      <c r="N506" s="881"/>
      <c r="O506" s="881"/>
      <c r="P506" s="881"/>
      <c r="Q506" s="881"/>
    </row>
    <row r="507" ht="15.75" customHeight="1">
      <c r="A507" s="884"/>
      <c r="B507" s="744"/>
      <c r="C507" s="955"/>
      <c r="D507" s="881"/>
      <c r="E507" s="881"/>
      <c r="F507" s="881"/>
      <c r="G507" s="881"/>
      <c r="H507" s="965"/>
      <c r="I507" s="881"/>
      <c r="J507" s="881"/>
      <c r="K507" s="881"/>
      <c r="L507" s="881"/>
      <c r="M507" s="966"/>
      <c r="N507" s="881"/>
      <c r="O507" s="881"/>
      <c r="P507" s="881"/>
      <c r="Q507" s="881"/>
    </row>
    <row r="508" ht="15.75" customHeight="1">
      <c r="A508" s="884"/>
      <c r="B508" s="744"/>
      <c r="C508" s="955"/>
      <c r="D508" s="881"/>
      <c r="E508" s="881"/>
      <c r="F508" s="881"/>
      <c r="G508" s="881"/>
      <c r="H508" s="965"/>
      <c r="I508" s="881"/>
      <c r="J508" s="881"/>
      <c r="K508" s="881"/>
      <c r="L508" s="881"/>
      <c r="M508" s="966"/>
      <c r="N508" s="881"/>
      <c r="O508" s="881"/>
      <c r="P508" s="881"/>
      <c r="Q508" s="881"/>
    </row>
    <row r="509" ht="15.75" customHeight="1">
      <c r="A509" s="884"/>
      <c r="B509" s="744"/>
      <c r="C509" s="955"/>
      <c r="D509" s="881"/>
      <c r="E509" s="881"/>
      <c r="F509" s="881"/>
      <c r="G509" s="881"/>
      <c r="H509" s="965"/>
      <c r="I509" s="881"/>
      <c r="J509" s="881"/>
      <c r="K509" s="881"/>
      <c r="L509" s="881"/>
      <c r="M509" s="966"/>
      <c r="N509" s="881"/>
      <c r="O509" s="881"/>
      <c r="P509" s="881"/>
      <c r="Q509" s="881"/>
    </row>
    <row r="510" ht="15.75" customHeight="1">
      <c r="A510" s="884"/>
      <c r="B510" s="744"/>
      <c r="C510" s="955"/>
      <c r="D510" s="881"/>
      <c r="E510" s="881"/>
      <c r="F510" s="881"/>
      <c r="G510" s="881"/>
      <c r="H510" s="965"/>
      <c r="I510" s="881"/>
      <c r="J510" s="881"/>
      <c r="K510" s="881"/>
      <c r="L510" s="881"/>
      <c r="M510" s="966"/>
      <c r="N510" s="881"/>
      <c r="O510" s="881"/>
      <c r="P510" s="881"/>
      <c r="Q510" s="881"/>
    </row>
    <row r="511" ht="15.75" customHeight="1">
      <c r="A511" s="884"/>
      <c r="B511" s="744"/>
      <c r="C511" s="955"/>
      <c r="D511" s="881"/>
      <c r="E511" s="881"/>
      <c r="F511" s="881"/>
      <c r="G511" s="881"/>
      <c r="H511" s="965"/>
      <c r="I511" s="881"/>
      <c r="J511" s="881"/>
      <c r="K511" s="881"/>
      <c r="L511" s="881"/>
      <c r="M511" s="966"/>
      <c r="N511" s="881"/>
      <c r="O511" s="881"/>
      <c r="P511" s="881"/>
      <c r="Q511" s="881"/>
    </row>
    <row r="512" ht="15.75" customHeight="1">
      <c r="A512" s="884"/>
      <c r="B512" s="744"/>
      <c r="C512" s="955"/>
      <c r="D512" s="881"/>
      <c r="E512" s="881"/>
      <c r="F512" s="881"/>
      <c r="G512" s="881"/>
      <c r="H512" s="965"/>
      <c r="I512" s="881"/>
      <c r="J512" s="881"/>
      <c r="K512" s="881"/>
      <c r="L512" s="881"/>
      <c r="M512" s="966"/>
      <c r="N512" s="881"/>
      <c r="O512" s="881"/>
      <c r="P512" s="881"/>
      <c r="Q512" s="881"/>
    </row>
    <row r="513" ht="15.75" customHeight="1">
      <c r="A513" s="884"/>
      <c r="B513" s="744"/>
      <c r="C513" s="955"/>
      <c r="D513" s="881"/>
      <c r="E513" s="881"/>
      <c r="F513" s="881"/>
      <c r="G513" s="881"/>
      <c r="H513" s="965"/>
      <c r="I513" s="881"/>
      <c r="J513" s="881"/>
      <c r="K513" s="881"/>
      <c r="L513" s="881"/>
      <c r="M513" s="966"/>
      <c r="N513" s="881"/>
      <c r="O513" s="881"/>
      <c r="P513" s="881"/>
      <c r="Q513" s="881"/>
    </row>
    <row r="514" ht="15.75" customHeight="1">
      <c r="A514" s="884"/>
      <c r="B514" s="744"/>
      <c r="C514" s="955"/>
      <c r="D514" s="881"/>
      <c r="E514" s="881"/>
      <c r="F514" s="881"/>
      <c r="G514" s="881"/>
      <c r="H514" s="965"/>
      <c r="I514" s="881"/>
      <c r="J514" s="881"/>
      <c r="K514" s="881"/>
      <c r="L514" s="881"/>
      <c r="M514" s="966"/>
      <c r="N514" s="881"/>
      <c r="O514" s="881"/>
      <c r="P514" s="881"/>
      <c r="Q514" s="881"/>
    </row>
    <row r="515" ht="15.75" customHeight="1">
      <c r="A515" s="884"/>
      <c r="B515" s="744"/>
      <c r="C515" s="955"/>
      <c r="D515" s="881"/>
      <c r="E515" s="881"/>
      <c r="F515" s="881"/>
      <c r="G515" s="881"/>
      <c r="H515" s="965"/>
      <c r="I515" s="881"/>
      <c r="J515" s="881"/>
      <c r="K515" s="881"/>
      <c r="L515" s="881"/>
      <c r="M515" s="966"/>
      <c r="N515" s="881"/>
      <c r="O515" s="881"/>
      <c r="P515" s="881"/>
      <c r="Q515" s="881"/>
    </row>
    <row r="516" ht="15.75" customHeight="1">
      <c r="A516" s="884"/>
      <c r="B516" s="744"/>
      <c r="C516" s="955"/>
      <c r="D516" s="881"/>
      <c r="E516" s="881"/>
      <c r="F516" s="881"/>
      <c r="G516" s="881"/>
      <c r="H516" s="965"/>
      <c r="I516" s="881"/>
      <c r="J516" s="881"/>
      <c r="K516" s="881"/>
      <c r="L516" s="881"/>
      <c r="M516" s="966"/>
      <c r="N516" s="881"/>
      <c r="O516" s="881"/>
      <c r="P516" s="881"/>
      <c r="Q516" s="881"/>
    </row>
    <row r="517" ht="15.75" customHeight="1">
      <c r="A517" s="884"/>
      <c r="B517" s="744"/>
      <c r="C517" s="955"/>
      <c r="D517" s="881"/>
      <c r="E517" s="881"/>
      <c r="F517" s="881"/>
      <c r="G517" s="881"/>
      <c r="H517" s="965"/>
      <c r="I517" s="881"/>
      <c r="J517" s="881"/>
      <c r="K517" s="881"/>
      <c r="L517" s="881"/>
      <c r="M517" s="966"/>
      <c r="N517" s="881"/>
      <c r="O517" s="881"/>
      <c r="P517" s="881"/>
      <c r="Q517" s="881"/>
    </row>
    <row r="518" ht="15.75" customHeight="1">
      <c r="A518" s="884"/>
      <c r="B518" s="744"/>
      <c r="C518" s="955"/>
      <c r="D518" s="881"/>
      <c r="E518" s="881"/>
      <c r="F518" s="881"/>
      <c r="G518" s="881"/>
      <c r="H518" s="965"/>
      <c r="I518" s="881"/>
      <c r="J518" s="881"/>
      <c r="K518" s="881"/>
      <c r="L518" s="881"/>
      <c r="M518" s="966"/>
      <c r="N518" s="881"/>
      <c r="O518" s="881"/>
      <c r="P518" s="881"/>
      <c r="Q518" s="881"/>
    </row>
    <row r="519" ht="15.75" customHeight="1">
      <c r="A519" s="884"/>
      <c r="B519" s="744"/>
      <c r="C519" s="955"/>
      <c r="D519" s="881"/>
      <c r="E519" s="881"/>
      <c r="F519" s="881"/>
      <c r="G519" s="881"/>
      <c r="H519" s="965"/>
      <c r="I519" s="881"/>
      <c r="J519" s="881"/>
      <c r="K519" s="881"/>
      <c r="L519" s="881"/>
      <c r="M519" s="966"/>
      <c r="N519" s="881"/>
      <c r="O519" s="881"/>
      <c r="P519" s="881"/>
      <c r="Q519" s="881"/>
    </row>
    <row r="520" ht="15.75" customHeight="1">
      <c r="A520" s="884"/>
      <c r="B520" s="744"/>
      <c r="C520" s="955"/>
      <c r="D520" s="881"/>
      <c r="E520" s="881"/>
      <c r="F520" s="881"/>
      <c r="G520" s="881"/>
      <c r="H520" s="965"/>
      <c r="I520" s="881"/>
      <c r="J520" s="881"/>
      <c r="K520" s="881"/>
      <c r="L520" s="881"/>
      <c r="M520" s="966"/>
      <c r="N520" s="881"/>
      <c r="O520" s="881"/>
      <c r="P520" s="881"/>
      <c r="Q520" s="881"/>
    </row>
    <row r="521" ht="15.75" customHeight="1">
      <c r="A521" s="884"/>
      <c r="B521" s="744"/>
      <c r="C521" s="955"/>
      <c r="D521" s="881"/>
      <c r="E521" s="881"/>
      <c r="F521" s="881"/>
      <c r="G521" s="881"/>
      <c r="H521" s="965"/>
      <c r="I521" s="881"/>
      <c r="J521" s="881"/>
      <c r="K521" s="881"/>
      <c r="L521" s="881"/>
      <c r="M521" s="966"/>
      <c r="N521" s="881"/>
      <c r="O521" s="881"/>
      <c r="P521" s="881"/>
      <c r="Q521" s="881"/>
    </row>
    <row r="522" ht="15.75" customHeight="1">
      <c r="A522" s="884"/>
      <c r="B522" s="744"/>
      <c r="C522" s="955"/>
      <c r="D522" s="881"/>
      <c r="E522" s="881"/>
      <c r="F522" s="881"/>
      <c r="G522" s="881"/>
      <c r="H522" s="965"/>
      <c r="I522" s="881"/>
      <c r="J522" s="881"/>
      <c r="K522" s="881"/>
      <c r="L522" s="881"/>
      <c r="M522" s="966"/>
      <c r="N522" s="881"/>
      <c r="O522" s="881"/>
      <c r="P522" s="881"/>
      <c r="Q522" s="881"/>
    </row>
    <row r="523" ht="15.75" customHeight="1">
      <c r="A523" s="884"/>
      <c r="B523" s="744"/>
      <c r="C523" s="955"/>
      <c r="D523" s="881"/>
      <c r="E523" s="881"/>
      <c r="F523" s="881"/>
      <c r="G523" s="881"/>
      <c r="H523" s="965"/>
      <c r="I523" s="881"/>
      <c r="J523" s="881"/>
      <c r="K523" s="881"/>
      <c r="L523" s="881"/>
      <c r="M523" s="966"/>
      <c r="N523" s="881"/>
      <c r="O523" s="881"/>
      <c r="P523" s="881"/>
      <c r="Q523" s="881"/>
    </row>
    <row r="524" ht="15.75" customHeight="1">
      <c r="A524" s="884"/>
      <c r="B524" s="744"/>
      <c r="C524" s="955"/>
      <c r="D524" s="881"/>
      <c r="E524" s="881"/>
      <c r="F524" s="881"/>
      <c r="G524" s="881"/>
      <c r="H524" s="965"/>
      <c r="I524" s="881"/>
      <c r="J524" s="881"/>
      <c r="K524" s="881"/>
      <c r="L524" s="881"/>
      <c r="M524" s="966"/>
      <c r="N524" s="881"/>
      <c r="O524" s="881"/>
      <c r="P524" s="881"/>
      <c r="Q524" s="881"/>
    </row>
    <row r="525" ht="15.75" customHeight="1">
      <c r="A525" s="884"/>
      <c r="B525" s="744"/>
      <c r="C525" s="955"/>
      <c r="D525" s="881"/>
      <c r="E525" s="881"/>
      <c r="F525" s="881"/>
      <c r="G525" s="881"/>
      <c r="H525" s="965"/>
      <c r="I525" s="881"/>
      <c r="J525" s="881"/>
      <c r="K525" s="881"/>
      <c r="L525" s="881"/>
      <c r="M525" s="966"/>
      <c r="N525" s="881"/>
      <c r="O525" s="881"/>
      <c r="P525" s="881"/>
      <c r="Q525" s="881"/>
    </row>
    <row r="526" ht="15.75" customHeight="1">
      <c r="A526" s="884"/>
      <c r="B526" s="744"/>
      <c r="C526" s="955"/>
      <c r="D526" s="881"/>
      <c r="E526" s="881"/>
      <c r="F526" s="881"/>
      <c r="G526" s="881"/>
      <c r="H526" s="965"/>
      <c r="I526" s="881"/>
      <c r="J526" s="881"/>
      <c r="K526" s="881"/>
      <c r="L526" s="881"/>
      <c r="M526" s="966"/>
      <c r="N526" s="881"/>
      <c r="O526" s="881"/>
      <c r="P526" s="881"/>
      <c r="Q526" s="881"/>
    </row>
    <row r="527" ht="15.75" customHeight="1">
      <c r="A527" s="884"/>
      <c r="B527" s="744"/>
      <c r="C527" s="955"/>
      <c r="D527" s="881"/>
      <c r="E527" s="881"/>
      <c r="F527" s="881"/>
      <c r="G527" s="881"/>
      <c r="H527" s="965"/>
      <c r="I527" s="881"/>
      <c r="J527" s="881"/>
      <c r="K527" s="881"/>
      <c r="L527" s="881"/>
      <c r="M527" s="966"/>
      <c r="N527" s="881"/>
      <c r="O527" s="881"/>
      <c r="P527" s="881"/>
      <c r="Q527" s="881"/>
    </row>
    <row r="528" ht="15.75" customHeight="1">
      <c r="A528" s="884"/>
      <c r="B528" s="744"/>
      <c r="C528" s="955"/>
      <c r="D528" s="881"/>
      <c r="E528" s="881"/>
      <c r="F528" s="881"/>
      <c r="G528" s="881"/>
      <c r="H528" s="965"/>
      <c r="I528" s="881"/>
      <c r="J528" s="881"/>
      <c r="K528" s="881"/>
      <c r="L528" s="881"/>
      <c r="M528" s="966"/>
      <c r="N528" s="881"/>
      <c r="O528" s="881"/>
      <c r="P528" s="881"/>
      <c r="Q528" s="881"/>
    </row>
    <row r="529" ht="15.75" customHeight="1">
      <c r="A529" s="884"/>
      <c r="B529" s="744"/>
      <c r="C529" s="955"/>
      <c r="D529" s="881"/>
      <c r="E529" s="881"/>
      <c r="F529" s="881"/>
      <c r="G529" s="881"/>
      <c r="H529" s="965"/>
      <c r="I529" s="881"/>
      <c r="J529" s="881"/>
      <c r="K529" s="881"/>
      <c r="L529" s="881"/>
      <c r="M529" s="966"/>
      <c r="N529" s="881"/>
      <c r="O529" s="881"/>
      <c r="P529" s="881"/>
      <c r="Q529" s="881"/>
    </row>
    <row r="530" ht="15.75" customHeight="1">
      <c r="A530" s="884"/>
      <c r="B530" s="744"/>
      <c r="C530" s="955"/>
      <c r="D530" s="881"/>
      <c r="E530" s="881"/>
      <c r="F530" s="881"/>
      <c r="G530" s="881"/>
      <c r="H530" s="965"/>
      <c r="I530" s="881"/>
      <c r="J530" s="881"/>
      <c r="K530" s="881"/>
      <c r="L530" s="881"/>
      <c r="M530" s="966"/>
      <c r="N530" s="881"/>
      <c r="O530" s="881"/>
      <c r="P530" s="881"/>
      <c r="Q530" s="881"/>
    </row>
    <row r="531" ht="15.75" customHeight="1">
      <c r="A531" s="884"/>
      <c r="B531" s="744"/>
      <c r="C531" s="955"/>
      <c r="D531" s="881"/>
      <c r="E531" s="881"/>
      <c r="F531" s="881"/>
      <c r="G531" s="881"/>
      <c r="H531" s="965"/>
      <c r="I531" s="881"/>
      <c r="J531" s="881"/>
      <c r="K531" s="881"/>
      <c r="L531" s="881"/>
      <c r="M531" s="966"/>
      <c r="N531" s="881"/>
      <c r="O531" s="881"/>
      <c r="P531" s="881"/>
      <c r="Q531" s="881"/>
    </row>
    <row r="532" ht="15.75" customHeight="1">
      <c r="A532" s="884"/>
      <c r="B532" s="744"/>
      <c r="C532" s="955"/>
      <c r="D532" s="881"/>
      <c r="E532" s="881"/>
      <c r="F532" s="881"/>
      <c r="G532" s="881"/>
      <c r="H532" s="965"/>
      <c r="I532" s="881"/>
      <c r="J532" s="881"/>
      <c r="K532" s="881"/>
      <c r="L532" s="881"/>
      <c r="M532" s="966"/>
      <c r="N532" s="881"/>
      <c r="O532" s="881"/>
      <c r="P532" s="881"/>
      <c r="Q532" s="881"/>
    </row>
    <row r="533" ht="15.75" customHeight="1">
      <c r="A533" s="884"/>
      <c r="B533" s="744"/>
      <c r="C533" s="955"/>
      <c r="D533" s="881"/>
      <c r="E533" s="881"/>
      <c r="F533" s="881"/>
      <c r="G533" s="881"/>
      <c r="H533" s="965"/>
      <c r="I533" s="881"/>
      <c r="J533" s="881"/>
      <c r="K533" s="881"/>
      <c r="L533" s="881"/>
      <c r="M533" s="966"/>
      <c r="N533" s="881"/>
      <c r="O533" s="881"/>
      <c r="P533" s="881"/>
      <c r="Q533" s="881"/>
    </row>
    <row r="534" ht="15.75" customHeight="1">
      <c r="A534" s="884"/>
      <c r="B534" s="744"/>
      <c r="C534" s="955"/>
      <c r="D534" s="881"/>
      <c r="E534" s="881"/>
      <c r="F534" s="881"/>
      <c r="G534" s="881"/>
      <c r="H534" s="965"/>
      <c r="I534" s="881"/>
      <c r="J534" s="881"/>
      <c r="K534" s="881"/>
      <c r="L534" s="881"/>
      <c r="M534" s="966"/>
      <c r="N534" s="881"/>
      <c r="O534" s="881"/>
      <c r="P534" s="881"/>
      <c r="Q534" s="881"/>
    </row>
    <row r="535" ht="15.75" customHeight="1">
      <c r="A535" s="884"/>
      <c r="B535" s="744"/>
      <c r="C535" s="955"/>
      <c r="D535" s="881"/>
      <c r="E535" s="881"/>
      <c r="F535" s="881"/>
      <c r="G535" s="881"/>
      <c r="H535" s="965"/>
      <c r="I535" s="881"/>
      <c r="J535" s="881"/>
      <c r="K535" s="881"/>
      <c r="L535" s="881"/>
      <c r="M535" s="966"/>
      <c r="N535" s="881"/>
      <c r="O535" s="881"/>
      <c r="P535" s="881"/>
      <c r="Q535" s="881"/>
    </row>
    <row r="536" ht="15.75" customHeight="1">
      <c r="A536" s="884"/>
      <c r="B536" s="744"/>
      <c r="C536" s="955"/>
      <c r="D536" s="881"/>
      <c r="E536" s="881"/>
      <c r="F536" s="881"/>
      <c r="G536" s="881"/>
      <c r="H536" s="965"/>
      <c r="I536" s="881"/>
      <c r="J536" s="881"/>
      <c r="K536" s="881"/>
      <c r="L536" s="881"/>
      <c r="M536" s="966"/>
      <c r="N536" s="881"/>
      <c r="O536" s="881"/>
      <c r="P536" s="881"/>
      <c r="Q536" s="881"/>
    </row>
    <row r="537" ht="15.75" customHeight="1">
      <c r="A537" s="884"/>
      <c r="B537" s="744"/>
      <c r="C537" s="955"/>
      <c r="D537" s="881"/>
      <c r="E537" s="881"/>
      <c r="F537" s="881"/>
      <c r="G537" s="881"/>
      <c r="H537" s="965"/>
      <c r="I537" s="881"/>
      <c r="J537" s="881"/>
      <c r="K537" s="881"/>
      <c r="L537" s="881"/>
      <c r="M537" s="966"/>
      <c r="N537" s="881"/>
      <c r="O537" s="881"/>
      <c r="P537" s="881"/>
      <c r="Q537" s="881"/>
    </row>
    <row r="538" ht="15.75" customHeight="1">
      <c r="A538" s="884"/>
      <c r="B538" s="744"/>
      <c r="C538" s="955"/>
      <c r="D538" s="881"/>
      <c r="E538" s="881"/>
      <c r="F538" s="881"/>
      <c r="G538" s="881"/>
      <c r="H538" s="965"/>
      <c r="I538" s="881"/>
      <c r="J538" s="881"/>
      <c r="K538" s="881"/>
      <c r="L538" s="881"/>
      <c r="M538" s="966"/>
      <c r="N538" s="881"/>
      <c r="O538" s="881"/>
      <c r="P538" s="881"/>
      <c r="Q538" s="881"/>
    </row>
    <row r="539" ht="15.75" customHeight="1">
      <c r="A539" s="884"/>
      <c r="B539" s="744"/>
      <c r="C539" s="955"/>
      <c r="D539" s="881"/>
      <c r="E539" s="881"/>
      <c r="F539" s="881"/>
      <c r="G539" s="881"/>
      <c r="H539" s="965"/>
      <c r="I539" s="881"/>
      <c r="J539" s="881"/>
      <c r="K539" s="881"/>
      <c r="L539" s="881"/>
      <c r="M539" s="966"/>
      <c r="N539" s="881"/>
      <c r="O539" s="881"/>
      <c r="P539" s="881"/>
      <c r="Q539" s="881"/>
    </row>
    <row r="540" ht="15.75" customHeight="1">
      <c r="A540" s="884"/>
      <c r="B540" s="744"/>
      <c r="C540" s="955"/>
      <c r="D540" s="881"/>
      <c r="E540" s="881"/>
      <c r="F540" s="881"/>
      <c r="G540" s="881"/>
      <c r="H540" s="965"/>
      <c r="I540" s="881"/>
      <c r="J540" s="881"/>
      <c r="K540" s="881"/>
      <c r="L540" s="881"/>
      <c r="M540" s="966"/>
      <c r="N540" s="881"/>
      <c r="O540" s="881"/>
      <c r="P540" s="881"/>
      <c r="Q540" s="881"/>
    </row>
    <row r="541" ht="15.75" customHeight="1">
      <c r="A541" s="884"/>
      <c r="B541" s="744"/>
      <c r="C541" s="955"/>
      <c r="D541" s="881"/>
      <c r="E541" s="881"/>
      <c r="F541" s="881"/>
      <c r="G541" s="881"/>
      <c r="H541" s="965"/>
      <c r="I541" s="881"/>
      <c r="J541" s="881"/>
      <c r="K541" s="881"/>
      <c r="L541" s="881"/>
      <c r="M541" s="966"/>
      <c r="N541" s="881"/>
      <c r="O541" s="881"/>
      <c r="P541" s="881"/>
      <c r="Q541" s="881"/>
    </row>
    <row r="542" ht="15.75" customHeight="1">
      <c r="A542" s="884"/>
      <c r="B542" s="744"/>
      <c r="C542" s="955"/>
      <c r="D542" s="881"/>
      <c r="E542" s="881"/>
      <c r="F542" s="881"/>
      <c r="G542" s="881"/>
      <c r="H542" s="965"/>
      <c r="I542" s="881"/>
      <c r="J542" s="881"/>
      <c r="K542" s="881"/>
      <c r="L542" s="881"/>
      <c r="M542" s="966"/>
      <c r="N542" s="881"/>
      <c r="O542" s="881"/>
      <c r="P542" s="881"/>
      <c r="Q542" s="881"/>
    </row>
    <row r="543" ht="15.75" customHeight="1">
      <c r="A543" s="884"/>
      <c r="B543" s="744"/>
      <c r="C543" s="955"/>
      <c r="D543" s="881"/>
      <c r="E543" s="881"/>
      <c r="F543" s="881"/>
      <c r="G543" s="881"/>
      <c r="H543" s="965"/>
      <c r="I543" s="881"/>
      <c r="J543" s="881"/>
      <c r="K543" s="881"/>
      <c r="L543" s="881"/>
      <c r="M543" s="966"/>
      <c r="N543" s="881"/>
      <c r="O543" s="881"/>
      <c r="P543" s="881"/>
      <c r="Q543" s="881"/>
    </row>
    <row r="544" ht="15.75" customHeight="1">
      <c r="A544" s="884"/>
      <c r="B544" s="744"/>
      <c r="C544" s="955"/>
      <c r="D544" s="881"/>
      <c r="E544" s="881"/>
      <c r="F544" s="881"/>
      <c r="G544" s="881"/>
      <c r="H544" s="965"/>
      <c r="I544" s="881"/>
      <c r="J544" s="881"/>
      <c r="K544" s="881"/>
      <c r="L544" s="881"/>
      <c r="M544" s="966"/>
      <c r="N544" s="881"/>
      <c r="O544" s="881"/>
      <c r="P544" s="881"/>
      <c r="Q544" s="881"/>
    </row>
    <row r="545" ht="15.75" customHeight="1">
      <c r="A545" s="884"/>
      <c r="B545" s="744"/>
      <c r="C545" s="955"/>
      <c r="D545" s="881"/>
      <c r="E545" s="881"/>
      <c r="F545" s="881"/>
      <c r="G545" s="881"/>
      <c r="H545" s="965"/>
      <c r="I545" s="881"/>
      <c r="J545" s="881"/>
      <c r="K545" s="881"/>
      <c r="L545" s="881"/>
      <c r="M545" s="966"/>
      <c r="N545" s="881"/>
      <c r="O545" s="881"/>
      <c r="P545" s="881"/>
      <c r="Q545" s="881"/>
    </row>
    <row r="546" ht="15.75" customHeight="1">
      <c r="A546" s="884"/>
      <c r="B546" s="744"/>
      <c r="C546" s="955"/>
      <c r="D546" s="881"/>
      <c r="E546" s="881"/>
      <c r="F546" s="881"/>
      <c r="G546" s="881"/>
      <c r="H546" s="965"/>
      <c r="I546" s="881"/>
      <c r="J546" s="881"/>
      <c r="K546" s="881"/>
      <c r="L546" s="881"/>
      <c r="M546" s="966"/>
      <c r="N546" s="881"/>
      <c r="O546" s="881"/>
      <c r="P546" s="881"/>
      <c r="Q546" s="881"/>
    </row>
    <row r="547" ht="15.75" customHeight="1">
      <c r="A547" s="884"/>
      <c r="B547" s="744"/>
      <c r="C547" s="955"/>
      <c r="D547" s="881"/>
      <c r="E547" s="881"/>
      <c r="F547" s="881"/>
      <c r="G547" s="881"/>
      <c r="H547" s="965"/>
      <c r="I547" s="881"/>
      <c r="J547" s="881"/>
      <c r="K547" s="881"/>
      <c r="L547" s="881"/>
      <c r="M547" s="966"/>
      <c r="N547" s="881"/>
      <c r="O547" s="881"/>
      <c r="P547" s="881"/>
      <c r="Q547" s="881"/>
    </row>
    <row r="548" ht="15.75" customHeight="1">
      <c r="A548" s="884"/>
      <c r="B548" s="744"/>
      <c r="C548" s="955"/>
      <c r="D548" s="881"/>
      <c r="E548" s="881"/>
      <c r="F548" s="881"/>
      <c r="G548" s="881"/>
      <c r="H548" s="965"/>
      <c r="I548" s="881"/>
      <c r="J548" s="881"/>
      <c r="K548" s="881"/>
      <c r="L548" s="881"/>
      <c r="M548" s="966"/>
      <c r="N548" s="881"/>
      <c r="O548" s="881"/>
      <c r="P548" s="881"/>
      <c r="Q548" s="881"/>
    </row>
    <row r="549" ht="15.75" customHeight="1">
      <c r="A549" s="884"/>
      <c r="B549" s="744"/>
      <c r="C549" s="955"/>
      <c r="D549" s="881"/>
      <c r="E549" s="881"/>
      <c r="F549" s="881"/>
      <c r="G549" s="881"/>
      <c r="H549" s="965"/>
      <c r="I549" s="881"/>
      <c r="J549" s="881"/>
      <c r="K549" s="881"/>
      <c r="L549" s="881"/>
      <c r="M549" s="966"/>
      <c r="N549" s="881"/>
      <c r="O549" s="881"/>
      <c r="P549" s="881"/>
      <c r="Q549" s="881"/>
    </row>
    <row r="550" ht="15.75" customHeight="1">
      <c r="A550" s="884"/>
      <c r="B550" s="744"/>
      <c r="C550" s="955"/>
      <c r="D550" s="881"/>
      <c r="E550" s="881"/>
      <c r="F550" s="881"/>
      <c r="G550" s="881"/>
      <c r="H550" s="965"/>
      <c r="I550" s="881"/>
      <c r="J550" s="881"/>
      <c r="K550" s="881"/>
      <c r="L550" s="881"/>
      <c r="M550" s="966"/>
      <c r="N550" s="881"/>
      <c r="O550" s="881"/>
      <c r="P550" s="881"/>
      <c r="Q550" s="881"/>
    </row>
    <row r="551" ht="15.75" customHeight="1">
      <c r="A551" s="884"/>
      <c r="B551" s="744"/>
      <c r="C551" s="955"/>
      <c r="D551" s="881"/>
      <c r="E551" s="881"/>
      <c r="F551" s="881"/>
      <c r="G551" s="881"/>
      <c r="H551" s="965"/>
      <c r="I551" s="881"/>
      <c r="J551" s="881"/>
      <c r="K551" s="881"/>
      <c r="L551" s="881"/>
      <c r="M551" s="966"/>
      <c r="N551" s="881"/>
      <c r="O551" s="881"/>
      <c r="P551" s="881"/>
      <c r="Q551" s="881"/>
    </row>
    <row r="552" ht="15.75" customHeight="1">
      <c r="A552" s="884"/>
      <c r="B552" s="744"/>
      <c r="C552" s="955"/>
      <c r="D552" s="881"/>
      <c r="E552" s="881"/>
      <c r="F552" s="881"/>
      <c r="G552" s="881"/>
      <c r="H552" s="965"/>
      <c r="I552" s="881"/>
      <c r="J552" s="881"/>
      <c r="K552" s="881"/>
      <c r="L552" s="881"/>
      <c r="M552" s="966"/>
      <c r="N552" s="881"/>
      <c r="O552" s="881"/>
      <c r="P552" s="881"/>
      <c r="Q552" s="881"/>
    </row>
    <row r="553" ht="15.75" customHeight="1">
      <c r="A553" s="884"/>
      <c r="B553" s="744"/>
      <c r="C553" s="955"/>
      <c r="D553" s="881"/>
      <c r="E553" s="881"/>
      <c r="F553" s="881"/>
      <c r="G553" s="881"/>
      <c r="H553" s="965"/>
      <c r="I553" s="881"/>
      <c r="J553" s="881"/>
      <c r="K553" s="881"/>
      <c r="L553" s="881"/>
      <c r="M553" s="966"/>
      <c r="N553" s="881"/>
      <c r="O553" s="881"/>
      <c r="P553" s="881"/>
      <c r="Q553" s="881"/>
    </row>
    <row r="554" ht="15.75" customHeight="1">
      <c r="A554" s="884"/>
      <c r="B554" s="744"/>
      <c r="C554" s="955"/>
      <c r="D554" s="881"/>
      <c r="E554" s="881"/>
      <c r="F554" s="881"/>
      <c r="G554" s="881"/>
      <c r="H554" s="965"/>
      <c r="I554" s="881"/>
      <c r="J554" s="881"/>
      <c r="K554" s="881"/>
      <c r="L554" s="881"/>
      <c r="M554" s="966"/>
      <c r="N554" s="881"/>
      <c r="O554" s="881"/>
      <c r="P554" s="881"/>
      <c r="Q554" s="881"/>
    </row>
    <row r="555" ht="15.75" customHeight="1">
      <c r="A555" s="884"/>
      <c r="B555" s="744"/>
      <c r="C555" s="955"/>
      <c r="D555" s="881"/>
      <c r="E555" s="881"/>
      <c r="F555" s="881"/>
      <c r="G555" s="881"/>
      <c r="H555" s="965"/>
      <c r="I555" s="881"/>
      <c r="J555" s="881"/>
      <c r="K555" s="881"/>
      <c r="L555" s="881"/>
      <c r="M555" s="966"/>
      <c r="N555" s="881"/>
      <c r="O555" s="881"/>
      <c r="P555" s="881"/>
      <c r="Q555" s="881"/>
    </row>
    <row r="556" ht="15.75" customHeight="1">
      <c r="A556" s="884"/>
      <c r="B556" s="744"/>
      <c r="C556" s="955"/>
      <c r="D556" s="881"/>
      <c r="E556" s="881"/>
      <c r="F556" s="881"/>
      <c r="G556" s="881"/>
      <c r="H556" s="965"/>
      <c r="I556" s="881"/>
      <c r="J556" s="881"/>
      <c r="K556" s="881"/>
      <c r="L556" s="881"/>
      <c r="M556" s="966"/>
      <c r="N556" s="881"/>
      <c r="O556" s="881"/>
      <c r="P556" s="881"/>
      <c r="Q556" s="881"/>
    </row>
    <row r="557" ht="15.75" customHeight="1">
      <c r="A557" s="884"/>
      <c r="B557" s="744"/>
      <c r="C557" s="955"/>
      <c r="D557" s="881"/>
      <c r="E557" s="881"/>
      <c r="F557" s="881"/>
      <c r="G557" s="881"/>
      <c r="H557" s="965"/>
      <c r="I557" s="881"/>
      <c r="J557" s="881"/>
      <c r="K557" s="881"/>
      <c r="L557" s="881"/>
      <c r="M557" s="966"/>
      <c r="N557" s="881"/>
      <c r="O557" s="881"/>
      <c r="P557" s="881"/>
      <c r="Q557" s="881"/>
    </row>
    <row r="558" ht="15.75" customHeight="1">
      <c r="A558" s="884"/>
      <c r="B558" s="744"/>
      <c r="C558" s="955"/>
      <c r="D558" s="881"/>
      <c r="E558" s="881"/>
      <c r="F558" s="881"/>
      <c r="G558" s="881"/>
      <c r="H558" s="965"/>
      <c r="I558" s="881"/>
      <c r="J558" s="881"/>
      <c r="K558" s="881"/>
      <c r="L558" s="881"/>
      <c r="M558" s="966"/>
      <c r="N558" s="881"/>
      <c r="O558" s="881"/>
      <c r="P558" s="881"/>
      <c r="Q558" s="881"/>
    </row>
    <row r="559" ht="15.75" customHeight="1">
      <c r="A559" s="884"/>
      <c r="B559" s="744"/>
      <c r="C559" s="955"/>
      <c r="D559" s="881"/>
      <c r="E559" s="881"/>
      <c r="F559" s="881"/>
      <c r="G559" s="881"/>
      <c r="H559" s="965"/>
      <c r="I559" s="881"/>
      <c r="J559" s="881"/>
      <c r="K559" s="881"/>
      <c r="L559" s="881"/>
      <c r="M559" s="966"/>
      <c r="N559" s="881"/>
      <c r="O559" s="881"/>
      <c r="P559" s="881"/>
      <c r="Q559" s="881"/>
    </row>
    <row r="560" ht="15.75" customHeight="1">
      <c r="A560" s="884"/>
      <c r="B560" s="744"/>
      <c r="C560" s="955"/>
      <c r="D560" s="881"/>
      <c r="E560" s="881"/>
      <c r="F560" s="881"/>
      <c r="G560" s="881"/>
      <c r="H560" s="965"/>
      <c r="I560" s="881"/>
      <c r="J560" s="881"/>
      <c r="K560" s="881"/>
      <c r="L560" s="881"/>
      <c r="M560" s="966"/>
      <c r="N560" s="881"/>
      <c r="O560" s="881"/>
      <c r="P560" s="881"/>
      <c r="Q560" s="881"/>
    </row>
    <row r="561" ht="15.75" customHeight="1">
      <c r="A561" s="884"/>
      <c r="B561" s="744"/>
      <c r="C561" s="955"/>
      <c r="D561" s="881"/>
      <c r="E561" s="881"/>
      <c r="F561" s="881"/>
      <c r="G561" s="881"/>
      <c r="H561" s="965"/>
      <c r="I561" s="881"/>
      <c r="J561" s="881"/>
      <c r="K561" s="881"/>
      <c r="L561" s="881"/>
      <c r="M561" s="966"/>
      <c r="N561" s="881"/>
      <c r="O561" s="881"/>
      <c r="P561" s="881"/>
      <c r="Q561" s="881"/>
    </row>
    <row r="562" ht="15.75" customHeight="1">
      <c r="A562" s="884"/>
      <c r="B562" s="744"/>
      <c r="C562" s="955"/>
      <c r="D562" s="881"/>
      <c r="E562" s="881"/>
      <c r="F562" s="881"/>
      <c r="G562" s="881"/>
      <c r="H562" s="965"/>
      <c r="I562" s="881"/>
      <c r="J562" s="881"/>
      <c r="K562" s="881"/>
      <c r="L562" s="881"/>
      <c r="M562" s="966"/>
      <c r="N562" s="881"/>
      <c r="O562" s="881"/>
      <c r="P562" s="881"/>
      <c r="Q562" s="881"/>
    </row>
    <row r="563" ht="15.75" customHeight="1">
      <c r="A563" s="884"/>
      <c r="B563" s="744"/>
      <c r="C563" s="955"/>
      <c r="D563" s="881"/>
      <c r="E563" s="881"/>
      <c r="F563" s="881"/>
      <c r="G563" s="881"/>
      <c r="H563" s="965"/>
      <c r="I563" s="881"/>
      <c r="J563" s="881"/>
      <c r="K563" s="881"/>
      <c r="L563" s="881"/>
      <c r="M563" s="966"/>
      <c r="N563" s="881"/>
      <c r="O563" s="881"/>
      <c r="P563" s="881"/>
      <c r="Q563" s="881"/>
    </row>
    <row r="564" ht="15.75" customHeight="1">
      <c r="A564" s="884"/>
      <c r="B564" s="744"/>
      <c r="C564" s="955"/>
      <c r="D564" s="881"/>
      <c r="E564" s="881"/>
      <c r="F564" s="881"/>
      <c r="G564" s="881"/>
      <c r="H564" s="965"/>
      <c r="I564" s="881"/>
      <c r="J564" s="881"/>
      <c r="K564" s="881"/>
      <c r="L564" s="881"/>
      <c r="M564" s="966"/>
      <c r="N564" s="881"/>
      <c r="O564" s="881"/>
      <c r="P564" s="881"/>
      <c r="Q564" s="881"/>
    </row>
    <row r="565" ht="15.75" customHeight="1">
      <c r="A565" s="884"/>
      <c r="B565" s="744"/>
      <c r="C565" s="955"/>
      <c r="D565" s="881"/>
      <c r="E565" s="881"/>
      <c r="F565" s="881"/>
      <c r="G565" s="881"/>
      <c r="H565" s="965"/>
      <c r="I565" s="881"/>
      <c r="J565" s="881"/>
      <c r="K565" s="881"/>
      <c r="L565" s="881"/>
      <c r="M565" s="966"/>
      <c r="N565" s="881"/>
      <c r="O565" s="881"/>
      <c r="P565" s="881"/>
      <c r="Q565" s="881"/>
    </row>
    <row r="566" ht="15.75" customHeight="1">
      <c r="A566" s="884"/>
      <c r="B566" s="744"/>
      <c r="C566" s="955"/>
      <c r="D566" s="881"/>
      <c r="E566" s="881"/>
      <c r="F566" s="881"/>
      <c r="G566" s="881"/>
      <c r="H566" s="965"/>
      <c r="I566" s="881"/>
      <c r="J566" s="881"/>
      <c r="K566" s="881"/>
      <c r="L566" s="881"/>
      <c r="M566" s="966"/>
      <c r="N566" s="881"/>
      <c r="O566" s="881"/>
      <c r="P566" s="881"/>
      <c r="Q566" s="881"/>
    </row>
    <row r="567" ht="15.75" customHeight="1">
      <c r="A567" s="884"/>
      <c r="B567" s="744"/>
      <c r="C567" s="955"/>
      <c r="D567" s="881"/>
      <c r="E567" s="881"/>
      <c r="F567" s="881"/>
      <c r="G567" s="881"/>
      <c r="H567" s="965"/>
      <c r="I567" s="881"/>
      <c r="J567" s="881"/>
      <c r="K567" s="881"/>
      <c r="L567" s="881"/>
      <c r="M567" s="966"/>
      <c r="N567" s="881"/>
      <c r="O567" s="881"/>
      <c r="P567" s="881"/>
      <c r="Q567" s="881"/>
    </row>
    <row r="568" ht="15.75" customHeight="1">
      <c r="A568" s="884"/>
      <c r="B568" s="744"/>
      <c r="C568" s="955"/>
      <c r="D568" s="881"/>
      <c r="E568" s="881"/>
      <c r="F568" s="881"/>
      <c r="G568" s="881"/>
      <c r="H568" s="965"/>
      <c r="I568" s="881"/>
      <c r="J568" s="881"/>
      <c r="K568" s="881"/>
      <c r="L568" s="881"/>
      <c r="M568" s="966"/>
      <c r="N568" s="881"/>
      <c r="O568" s="881"/>
      <c r="P568" s="881"/>
      <c r="Q568" s="881"/>
    </row>
    <row r="569" ht="15.75" customHeight="1">
      <c r="A569" s="884"/>
      <c r="B569" s="744"/>
      <c r="C569" s="955"/>
      <c r="D569" s="881"/>
      <c r="E569" s="881"/>
      <c r="F569" s="881"/>
      <c r="G569" s="881"/>
      <c r="H569" s="965"/>
      <c r="I569" s="881"/>
      <c r="J569" s="881"/>
      <c r="K569" s="881"/>
      <c r="L569" s="881"/>
      <c r="M569" s="966"/>
      <c r="N569" s="881"/>
      <c r="O569" s="881"/>
      <c r="P569" s="881"/>
      <c r="Q569" s="881"/>
    </row>
    <row r="570" ht="15.75" customHeight="1">
      <c r="A570" s="884"/>
      <c r="B570" s="744"/>
      <c r="C570" s="955"/>
      <c r="D570" s="881"/>
      <c r="E570" s="881"/>
      <c r="F570" s="881"/>
      <c r="G570" s="881"/>
      <c r="H570" s="965"/>
      <c r="I570" s="881"/>
      <c r="J570" s="881"/>
      <c r="K570" s="881"/>
      <c r="L570" s="881"/>
      <c r="M570" s="966"/>
      <c r="N570" s="881"/>
      <c r="O570" s="881"/>
      <c r="P570" s="881"/>
      <c r="Q570" s="881"/>
    </row>
    <row r="571" ht="15.75" customHeight="1">
      <c r="A571" s="884"/>
      <c r="B571" s="744"/>
      <c r="C571" s="955"/>
      <c r="D571" s="881"/>
      <c r="E571" s="881"/>
      <c r="F571" s="881"/>
      <c r="G571" s="881"/>
      <c r="H571" s="965"/>
      <c r="I571" s="881"/>
      <c r="J571" s="881"/>
      <c r="K571" s="881"/>
      <c r="L571" s="881"/>
      <c r="M571" s="966"/>
      <c r="N571" s="881"/>
      <c r="O571" s="881"/>
      <c r="P571" s="881"/>
      <c r="Q571" s="881"/>
    </row>
    <row r="572" ht="15.75" customHeight="1">
      <c r="A572" s="884"/>
      <c r="B572" s="744"/>
      <c r="C572" s="955"/>
      <c r="D572" s="881"/>
      <c r="E572" s="881"/>
      <c r="F572" s="881"/>
      <c r="G572" s="881"/>
      <c r="H572" s="965"/>
      <c r="I572" s="881"/>
      <c r="J572" s="881"/>
      <c r="K572" s="881"/>
      <c r="L572" s="881"/>
      <c r="M572" s="966"/>
      <c r="N572" s="881"/>
      <c r="O572" s="881"/>
      <c r="P572" s="881"/>
      <c r="Q572" s="881"/>
    </row>
    <row r="573" ht="15.75" customHeight="1">
      <c r="A573" s="884"/>
      <c r="B573" s="744"/>
      <c r="C573" s="955"/>
      <c r="D573" s="881"/>
      <c r="E573" s="881"/>
      <c r="F573" s="881"/>
      <c r="G573" s="881"/>
      <c r="H573" s="965"/>
      <c r="I573" s="881"/>
      <c r="J573" s="881"/>
      <c r="K573" s="881"/>
      <c r="L573" s="881"/>
      <c r="M573" s="966"/>
      <c r="N573" s="881"/>
      <c r="O573" s="881"/>
      <c r="P573" s="881"/>
      <c r="Q573" s="881"/>
    </row>
    <row r="574" ht="15.75" customHeight="1">
      <c r="A574" s="884"/>
      <c r="B574" s="744"/>
      <c r="C574" s="955"/>
      <c r="D574" s="881"/>
      <c r="E574" s="881"/>
      <c r="F574" s="881"/>
      <c r="G574" s="881"/>
      <c r="H574" s="965"/>
      <c r="I574" s="881"/>
      <c r="J574" s="881"/>
      <c r="K574" s="881"/>
      <c r="L574" s="881"/>
      <c r="M574" s="966"/>
      <c r="N574" s="881"/>
      <c r="O574" s="881"/>
      <c r="P574" s="881"/>
      <c r="Q574" s="881"/>
    </row>
    <row r="575" ht="15.75" customHeight="1">
      <c r="A575" s="884"/>
      <c r="B575" s="744"/>
      <c r="C575" s="955"/>
      <c r="D575" s="881"/>
      <c r="E575" s="881"/>
      <c r="F575" s="881"/>
      <c r="G575" s="881"/>
      <c r="H575" s="965"/>
      <c r="I575" s="881"/>
      <c r="J575" s="881"/>
      <c r="K575" s="881"/>
      <c r="L575" s="881"/>
      <c r="M575" s="966"/>
      <c r="N575" s="881"/>
      <c r="O575" s="881"/>
      <c r="P575" s="881"/>
      <c r="Q575" s="881"/>
    </row>
    <row r="576" ht="15.75" customHeight="1">
      <c r="A576" s="884"/>
      <c r="B576" s="744"/>
      <c r="C576" s="955"/>
      <c r="D576" s="881"/>
      <c r="E576" s="881"/>
      <c r="F576" s="881"/>
      <c r="G576" s="881"/>
      <c r="H576" s="965"/>
      <c r="I576" s="881"/>
      <c r="J576" s="881"/>
      <c r="K576" s="881"/>
      <c r="L576" s="881"/>
      <c r="M576" s="966"/>
      <c r="N576" s="881"/>
      <c r="O576" s="881"/>
      <c r="P576" s="881"/>
      <c r="Q576" s="881"/>
    </row>
    <row r="577" ht="15.75" customHeight="1">
      <c r="A577" s="884"/>
      <c r="B577" s="744"/>
      <c r="C577" s="955"/>
      <c r="D577" s="881"/>
      <c r="E577" s="881"/>
      <c r="F577" s="881"/>
      <c r="G577" s="881"/>
      <c r="H577" s="965"/>
      <c r="I577" s="881"/>
      <c r="J577" s="881"/>
      <c r="K577" s="881"/>
      <c r="L577" s="881"/>
      <c r="M577" s="966"/>
      <c r="N577" s="881"/>
      <c r="O577" s="881"/>
      <c r="P577" s="881"/>
      <c r="Q577" s="881"/>
    </row>
    <row r="578" ht="15.75" customHeight="1">
      <c r="A578" s="884"/>
      <c r="B578" s="744"/>
      <c r="C578" s="955"/>
      <c r="D578" s="881"/>
      <c r="E578" s="881"/>
      <c r="F578" s="881"/>
      <c r="G578" s="881"/>
      <c r="H578" s="965"/>
      <c r="I578" s="881"/>
      <c r="J578" s="881"/>
      <c r="K578" s="881"/>
      <c r="L578" s="881"/>
      <c r="M578" s="966"/>
      <c r="N578" s="881"/>
      <c r="O578" s="881"/>
      <c r="P578" s="881"/>
      <c r="Q578" s="881"/>
    </row>
    <row r="579" ht="15.75" customHeight="1">
      <c r="A579" s="884"/>
      <c r="B579" s="744"/>
      <c r="C579" s="955"/>
      <c r="D579" s="881"/>
      <c r="E579" s="881"/>
      <c r="F579" s="881"/>
      <c r="G579" s="881"/>
      <c r="H579" s="965"/>
      <c r="I579" s="881"/>
      <c r="J579" s="881"/>
      <c r="K579" s="881"/>
      <c r="L579" s="881"/>
      <c r="M579" s="966"/>
      <c r="N579" s="881"/>
      <c r="O579" s="881"/>
      <c r="P579" s="881"/>
      <c r="Q579" s="881"/>
    </row>
    <row r="580" ht="15.75" customHeight="1">
      <c r="A580" s="884"/>
      <c r="B580" s="744"/>
      <c r="C580" s="955"/>
      <c r="D580" s="881"/>
      <c r="E580" s="881"/>
      <c r="F580" s="881"/>
      <c r="G580" s="881"/>
      <c r="H580" s="965"/>
      <c r="I580" s="881"/>
      <c r="J580" s="881"/>
      <c r="K580" s="881"/>
      <c r="L580" s="881"/>
      <c r="M580" s="966"/>
      <c r="N580" s="881"/>
      <c r="O580" s="881"/>
      <c r="P580" s="881"/>
      <c r="Q580" s="881"/>
    </row>
    <row r="581" ht="15.75" customHeight="1">
      <c r="A581" s="884"/>
      <c r="B581" s="744"/>
      <c r="C581" s="955"/>
      <c r="D581" s="881"/>
      <c r="E581" s="881"/>
      <c r="F581" s="881"/>
      <c r="G581" s="881"/>
      <c r="H581" s="965"/>
      <c r="I581" s="881"/>
      <c r="J581" s="881"/>
      <c r="K581" s="881"/>
      <c r="L581" s="881"/>
      <c r="M581" s="966"/>
      <c r="N581" s="881"/>
      <c r="O581" s="881"/>
      <c r="P581" s="881"/>
      <c r="Q581" s="881"/>
    </row>
    <row r="582" ht="15.75" customHeight="1">
      <c r="A582" s="884"/>
      <c r="B582" s="744"/>
      <c r="C582" s="955"/>
      <c r="D582" s="881"/>
      <c r="E582" s="881"/>
      <c r="F582" s="881"/>
      <c r="G582" s="881"/>
      <c r="H582" s="965"/>
      <c r="I582" s="881"/>
      <c r="J582" s="881"/>
      <c r="K582" s="881"/>
      <c r="L582" s="881"/>
      <c r="M582" s="966"/>
      <c r="N582" s="881"/>
      <c r="O582" s="881"/>
      <c r="P582" s="881"/>
      <c r="Q582" s="881"/>
    </row>
    <row r="583" ht="15.75" customHeight="1">
      <c r="A583" s="884"/>
      <c r="B583" s="744"/>
      <c r="C583" s="955"/>
      <c r="D583" s="881"/>
      <c r="E583" s="881"/>
      <c r="F583" s="881"/>
      <c r="G583" s="881"/>
      <c r="H583" s="965"/>
      <c r="I583" s="881"/>
      <c r="J583" s="881"/>
      <c r="K583" s="881"/>
      <c r="L583" s="881"/>
      <c r="M583" s="966"/>
      <c r="N583" s="881"/>
      <c r="O583" s="881"/>
      <c r="P583" s="881"/>
      <c r="Q583" s="881"/>
    </row>
    <row r="584" ht="15.75" customHeight="1">
      <c r="A584" s="884"/>
      <c r="B584" s="744"/>
      <c r="C584" s="955"/>
      <c r="D584" s="881"/>
      <c r="E584" s="881"/>
      <c r="F584" s="881"/>
      <c r="G584" s="881"/>
      <c r="H584" s="965"/>
      <c r="I584" s="881"/>
      <c r="J584" s="881"/>
      <c r="K584" s="881"/>
      <c r="L584" s="881"/>
      <c r="M584" s="966"/>
      <c r="N584" s="881"/>
      <c r="O584" s="881"/>
      <c r="P584" s="881"/>
      <c r="Q584" s="881"/>
    </row>
    <row r="585" ht="15.75" customHeight="1">
      <c r="A585" s="884"/>
      <c r="B585" s="744"/>
      <c r="C585" s="955"/>
      <c r="D585" s="881"/>
      <c r="E585" s="881"/>
      <c r="F585" s="881"/>
      <c r="G585" s="881"/>
      <c r="H585" s="965"/>
      <c r="I585" s="881"/>
      <c r="J585" s="881"/>
      <c r="K585" s="881"/>
      <c r="L585" s="881"/>
      <c r="M585" s="966"/>
      <c r="N585" s="881"/>
      <c r="O585" s="881"/>
      <c r="P585" s="881"/>
      <c r="Q585" s="881"/>
    </row>
    <row r="586" ht="15.75" customHeight="1">
      <c r="A586" s="884"/>
      <c r="B586" s="744"/>
      <c r="C586" s="955"/>
      <c r="D586" s="881"/>
      <c r="E586" s="881"/>
      <c r="F586" s="881"/>
      <c r="G586" s="881"/>
      <c r="H586" s="965"/>
      <c r="I586" s="881"/>
      <c r="J586" s="881"/>
      <c r="K586" s="881"/>
      <c r="L586" s="881"/>
      <c r="M586" s="966"/>
      <c r="N586" s="881"/>
      <c r="O586" s="881"/>
      <c r="P586" s="881"/>
      <c r="Q586" s="881"/>
    </row>
    <row r="587" ht="15.75" customHeight="1">
      <c r="A587" s="884"/>
      <c r="B587" s="744"/>
      <c r="C587" s="955"/>
      <c r="D587" s="881"/>
      <c r="E587" s="881"/>
      <c r="F587" s="881"/>
      <c r="G587" s="881"/>
      <c r="H587" s="965"/>
      <c r="I587" s="881"/>
      <c r="J587" s="881"/>
      <c r="K587" s="881"/>
      <c r="L587" s="881"/>
      <c r="M587" s="966"/>
      <c r="N587" s="881"/>
      <c r="O587" s="881"/>
      <c r="P587" s="881"/>
      <c r="Q587" s="881"/>
    </row>
    <row r="588" ht="15.75" customHeight="1">
      <c r="A588" s="884"/>
      <c r="B588" s="744"/>
      <c r="C588" s="955"/>
      <c r="D588" s="881"/>
      <c r="E588" s="881"/>
      <c r="F588" s="881"/>
      <c r="G588" s="881"/>
      <c r="H588" s="965"/>
      <c r="I588" s="881"/>
      <c r="J588" s="881"/>
      <c r="K588" s="881"/>
      <c r="L588" s="881"/>
      <c r="M588" s="966"/>
      <c r="N588" s="881"/>
      <c r="O588" s="881"/>
      <c r="P588" s="881"/>
      <c r="Q588" s="881"/>
    </row>
    <row r="589" ht="15.75" customHeight="1">
      <c r="A589" s="884"/>
      <c r="B589" s="744"/>
      <c r="C589" s="955"/>
      <c r="D589" s="881"/>
      <c r="E589" s="881"/>
      <c r="F589" s="881"/>
      <c r="G589" s="881"/>
      <c r="H589" s="965"/>
      <c r="I589" s="881"/>
      <c r="J589" s="881"/>
      <c r="K589" s="881"/>
      <c r="L589" s="881"/>
      <c r="M589" s="966"/>
      <c r="N589" s="881"/>
      <c r="O589" s="881"/>
      <c r="P589" s="881"/>
      <c r="Q589" s="881"/>
    </row>
    <row r="590" ht="15.75" customHeight="1">
      <c r="A590" s="884"/>
      <c r="B590" s="744"/>
      <c r="C590" s="955"/>
      <c r="D590" s="881"/>
      <c r="E590" s="881"/>
      <c r="F590" s="881"/>
      <c r="G590" s="881"/>
      <c r="H590" s="965"/>
      <c r="I590" s="881"/>
      <c r="J590" s="881"/>
      <c r="K590" s="881"/>
      <c r="L590" s="881"/>
      <c r="M590" s="966"/>
      <c r="N590" s="881"/>
      <c r="O590" s="881"/>
      <c r="P590" s="881"/>
      <c r="Q590" s="881"/>
    </row>
    <row r="591" ht="15.75" customHeight="1">
      <c r="A591" s="884"/>
      <c r="B591" s="744"/>
      <c r="C591" s="955"/>
      <c r="D591" s="881"/>
      <c r="E591" s="881"/>
      <c r="F591" s="881"/>
      <c r="G591" s="881"/>
      <c r="H591" s="965"/>
      <c r="I591" s="881"/>
      <c r="J591" s="881"/>
      <c r="K591" s="881"/>
      <c r="L591" s="881"/>
      <c r="M591" s="966"/>
      <c r="N591" s="881"/>
      <c r="O591" s="881"/>
      <c r="P591" s="881"/>
      <c r="Q591" s="881"/>
    </row>
    <row r="592" ht="15.75" customHeight="1">
      <c r="A592" s="884"/>
      <c r="B592" s="744"/>
      <c r="C592" s="955"/>
      <c r="D592" s="881"/>
      <c r="E592" s="881"/>
      <c r="F592" s="881"/>
      <c r="G592" s="881"/>
      <c r="H592" s="965"/>
      <c r="I592" s="881"/>
      <c r="J592" s="881"/>
      <c r="K592" s="881"/>
      <c r="L592" s="881"/>
      <c r="M592" s="966"/>
      <c r="N592" s="881"/>
      <c r="O592" s="881"/>
      <c r="P592" s="881"/>
      <c r="Q592" s="881"/>
    </row>
    <row r="593" ht="15.75" customHeight="1">
      <c r="A593" s="884"/>
      <c r="B593" s="744"/>
      <c r="C593" s="955"/>
      <c r="D593" s="881"/>
      <c r="E593" s="881"/>
      <c r="F593" s="881"/>
      <c r="G593" s="881"/>
      <c r="H593" s="965"/>
      <c r="I593" s="881"/>
      <c r="J593" s="881"/>
      <c r="K593" s="881"/>
      <c r="L593" s="881"/>
      <c r="M593" s="966"/>
      <c r="N593" s="881"/>
      <c r="O593" s="881"/>
      <c r="P593" s="881"/>
      <c r="Q593" s="881"/>
    </row>
    <row r="594" ht="15.75" customHeight="1">
      <c r="A594" s="884"/>
      <c r="B594" s="744"/>
      <c r="C594" s="955"/>
      <c r="D594" s="881"/>
      <c r="E594" s="881"/>
      <c r="F594" s="881"/>
      <c r="G594" s="881"/>
      <c r="H594" s="965"/>
      <c r="I594" s="881"/>
      <c r="J594" s="881"/>
      <c r="K594" s="881"/>
      <c r="L594" s="881"/>
      <c r="M594" s="966"/>
      <c r="N594" s="881"/>
      <c r="O594" s="881"/>
      <c r="P594" s="881"/>
      <c r="Q594" s="881"/>
    </row>
    <row r="595" ht="15.75" customHeight="1">
      <c r="A595" s="884"/>
      <c r="B595" s="744"/>
      <c r="C595" s="955"/>
      <c r="D595" s="881"/>
      <c r="E595" s="881"/>
      <c r="F595" s="881"/>
      <c r="G595" s="881"/>
      <c r="H595" s="965"/>
      <c r="I595" s="881"/>
      <c r="J595" s="881"/>
      <c r="K595" s="881"/>
      <c r="L595" s="881"/>
      <c r="M595" s="966"/>
      <c r="N595" s="881"/>
      <c r="O595" s="881"/>
      <c r="P595" s="881"/>
      <c r="Q595" s="881"/>
    </row>
    <row r="596" ht="15.75" customHeight="1">
      <c r="A596" s="884"/>
      <c r="B596" s="744"/>
      <c r="C596" s="955"/>
      <c r="D596" s="881"/>
      <c r="E596" s="881"/>
      <c r="F596" s="881"/>
      <c r="G596" s="881"/>
      <c r="H596" s="965"/>
      <c r="I596" s="881"/>
      <c r="J596" s="881"/>
      <c r="K596" s="881"/>
      <c r="L596" s="881"/>
      <c r="M596" s="966"/>
      <c r="N596" s="881"/>
      <c r="O596" s="881"/>
      <c r="P596" s="881"/>
      <c r="Q596" s="881"/>
    </row>
    <row r="597" ht="15.75" customHeight="1">
      <c r="A597" s="884"/>
      <c r="B597" s="744"/>
      <c r="C597" s="955"/>
      <c r="D597" s="881"/>
      <c r="E597" s="881"/>
      <c r="F597" s="881"/>
      <c r="G597" s="881"/>
      <c r="H597" s="965"/>
      <c r="I597" s="881"/>
      <c r="J597" s="881"/>
      <c r="K597" s="881"/>
      <c r="L597" s="881"/>
      <c r="M597" s="966"/>
      <c r="N597" s="881"/>
      <c r="O597" s="881"/>
      <c r="P597" s="881"/>
      <c r="Q597" s="881"/>
    </row>
    <row r="598" ht="15.75" customHeight="1">
      <c r="A598" s="884"/>
      <c r="B598" s="744"/>
      <c r="C598" s="955"/>
      <c r="D598" s="881"/>
      <c r="E598" s="881"/>
      <c r="F598" s="881"/>
      <c r="G598" s="881"/>
      <c r="H598" s="965"/>
      <c r="I598" s="881"/>
      <c r="J598" s="881"/>
      <c r="K598" s="881"/>
      <c r="L598" s="881"/>
      <c r="M598" s="966"/>
      <c r="N598" s="881"/>
      <c r="O598" s="881"/>
      <c r="P598" s="881"/>
      <c r="Q598" s="881"/>
    </row>
    <row r="599" ht="15.75" customHeight="1">
      <c r="A599" s="884"/>
      <c r="B599" s="744"/>
      <c r="C599" s="955"/>
      <c r="D599" s="881"/>
      <c r="E599" s="881"/>
      <c r="F599" s="881"/>
      <c r="G599" s="881"/>
      <c r="H599" s="965"/>
      <c r="I599" s="881"/>
      <c r="J599" s="881"/>
      <c r="K599" s="881"/>
      <c r="L599" s="881"/>
      <c r="M599" s="966"/>
      <c r="N599" s="881"/>
      <c r="O599" s="881"/>
      <c r="P599" s="881"/>
      <c r="Q599" s="881"/>
    </row>
    <row r="600" ht="15.75" customHeight="1">
      <c r="A600" s="884"/>
      <c r="B600" s="744"/>
      <c r="C600" s="955"/>
      <c r="D600" s="881"/>
      <c r="E600" s="881"/>
      <c r="F600" s="881"/>
      <c r="G600" s="881"/>
      <c r="H600" s="965"/>
      <c r="I600" s="881"/>
      <c r="J600" s="881"/>
      <c r="K600" s="881"/>
      <c r="L600" s="881"/>
      <c r="M600" s="966"/>
      <c r="N600" s="881"/>
      <c r="O600" s="881"/>
      <c r="P600" s="881"/>
      <c r="Q600" s="881"/>
    </row>
    <row r="601" ht="15.75" customHeight="1">
      <c r="A601" s="884"/>
      <c r="B601" s="744"/>
      <c r="C601" s="955"/>
      <c r="D601" s="881"/>
      <c r="E601" s="881"/>
      <c r="F601" s="881"/>
      <c r="G601" s="881"/>
      <c r="H601" s="965"/>
      <c r="I601" s="881"/>
      <c r="J601" s="881"/>
      <c r="K601" s="881"/>
      <c r="L601" s="881"/>
      <c r="M601" s="966"/>
      <c r="N601" s="881"/>
      <c r="O601" s="881"/>
      <c r="P601" s="881"/>
      <c r="Q601" s="881"/>
    </row>
    <row r="602" ht="15.75" customHeight="1">
      <c r="A602" s="884"/>
      <c r="B602" s="744"/>
      <c r="C602" s="955"/>
      <c r="D602" s="881"/>
      <c r="E602" s="881"/>
      <c r="F602" s="881"/>
      <c r="G602" s="881"/>
      <c r="H602" s="965"/>
      <c r="I602" s="881"/>
      <c r="J602" s="881"/>
      <c r="K602" s="881"/>
      <c r="L602" s="881"/>
      <c r="M602" s="966"/>
      <c r="N602" s="881"/>
      <c r="O602" s="881"/>
      <c r="P602" s="881"/>
      <c r="Q602" s="881"/>
    </row>
    <row r="603" ht="15.75" customHeight="1">
      <c r="A603" s="884"/>
      <c r="B603" s="744"/>
      <c r="C603" s="955"/>
      <c r="D603" s="881"/>
      <c r="E603" s="881"/>
      <c r="F603" s="881"/>
      <c r="G603" s="881"/>
      <c r="H603" s="965"/>
      <c r="I603" s="881"/>
      <c r="J603" s="881"/>
      <c r="K603" s="881"/>
      <c r="L603" s="881"/>
      <c r="M603" s="966"/>
      <c r="N603" s="881"/>
      <c r="O603" s="881"/>
      <c r="P603" s="881"/>
      <c r="Q603" s="881"/>
    </row>
    <row r="604" ht="15.75" customHeight="1">
      <c r="A604" s="884"/>
      <c r="B604" s="744"/>
      <c r="C604" s="955"/>
      <c r="D604" s="881"/>
      <c r="E604" s="881"/>
      <c r="F604" s="881"/>
      <c r="G604" s="881"/>
      <c r="H604" s="965"/>
      <c r="I604" s="881"/>
      <c r="J604" s="881"/>
      <c r="K604" s="881"/>
      <c r="L604" s="881"/>
      <c r="M604" s="966"/>
      <c r="N604" s="881"/>
      <c r="O604" s="881"/>
      <c r="P604" s="881"/>
      <c r="Q604" s="881"/>
    </row>
    <row r="605" ht="15.75" customHeight="1">
      <c r="A605" s="884"/>
      <c r="B605" s="744"/>
      <c r="C605" s="955"/>
      <c r="D605" s="881"/>
      <c r="E605" s="881"/>
      <c r="F605" s="881"/>
      <c r="G605" s="881"/>
      <c r="H605" s="965"/>
      <c r="I605" s="881"/>
      <c r="J605" s="881"/>
      <c r="K605" s="881"/>
      <c r="L605" s="881"/>
      <c r="M605" s="966"/>
      <c r="N605" s="881"/>
      <c r="O605" s="881"/>
      <c r="P605" s="881"/>
      <c r="Q605" s="881"/>
    </row>
    <row r="606" ht="15.75" customHeight="1">
      <c r="A606" s="884"/>
      <c r="B606" s="744"/>
      <c r="C606" s="955"/>
      <c r="D606" s="881"/>
      <c r="E606" s="881"/>
      <c r="F606" s="881"/>
      <c r="G606" s="881"/>
      <c r="H606" s="965"/>
      <c r="I606" s="881"/>
      <c r="J606" s="881"/>
      <c r="K606" s="881"/>
      <c r="L606" s="881"/>
      <c r="M606" s="966"/>
      <c r="N606" s="881"/>
      <c r="O606" s="881"/>
      <c r="P606" s="881"/>
      <c r="Q606" s="881"/>
    </row>
    <row r="607" ht="15.75" customHeight="1">
      <c r="A607" s="884"/>
      <c r="B607" s="744"/>
      <c r="C607" s="955"/>
      <c r="D607" s="881"/>
      <c r="E607" s="881"/>
      <c r="F607" s="881"/>
      <c r="G607" s="881"/>
      <c r="H607" s="965"/>
      <c r="I607" s="881"/>
      <c r="J607" s="881"/>
      <c r="K607" s="881"/>
      <c r="L607" s="881"/>
      <c r="M607" s="966"/>
      <c r="N607" s="881"/>
      <c r="O607" s="881"/>
      <c r="P607" s="881"/>
      <c r="Q607" s="881"/>
    </row>
    <row r="608" ht="15.75" customHeight="1">
      <c r="A608" s="884"/>
      <c r="B608" s="744"/>
      <c r="C608" s="955"/>
      <c r="D608" s="881"/>
      <c r="E608" s="881"/>
      <c r="F608" s="881"/>
      <c r="G608" s="881"/>
      <c r="H608" s="965"/>
      <c r="I608" s="881"/>
      <c r="J608" s="881"/>
      <c r="K608" s="881"/>
      <c r="L608" s="881"/>
      <c r="M608" s="966"/>
      <c r="N608" s="881"/>
      <c r="O608" s="881"/>
      <c r="P608" s="881"/>
      <c r="Q608" s="881"/>
    </row>
    <row r="609" ht="15.75" customHeight="1">
      <c r="A609" s="884"/>
      <c r="B609" s="744"/>
      <c r="C609" s="955"/>
      <c r="D609" s="881"/>
      <c r="E609" s="881"/>
      <c r="F609" s="881"/>
      <c r="G609" s="881"/>
      <c r="H609" s="965"/>
      <c r="I609" s="881"/>
      <c r="J609" s="881"/>
      <c r="K609" s="881"/>
      <c r="L609" s="881"/>
      <c r="M609" s="966"/>
      <c r="N609" s="881"/>
      <c r="O609" s="881"/>
      <c r="P609" s="881"/>
      <c r="Q609" s="881"/>
    </row>
    <row r="610" ht="15.75" customHeight="1">
      <c r="A610" s="884"/>
      <c r="B610" s="744"/>
      <c r="C610" s="955"/>
      <c r="D610" s="881"/>
      <c r="E610" s="881"/>
      <c r="F610" s="881"/>
      <c r="G610" s="881"/>
      <c r="H610" s="965"/>
      <c r="I610" s="881"/>
      <c r="J610" s="881"/>
      <c r="K610" s="881"/>
      <c r="L610" s="881"/>
      <c r="M610" s="966"/>
      <c r="N610" s="881"/>
      <c r="O610" s="881"/>
      <c r="P610" s="881"/>
      <c r="Q610" s="881"/>
    </row>
    <row r="611" ht="15.75" customHeight="1">
      <c r="A611" s="884"/>
      <c r="B611" s="744"/>
      <c r="C611" s="955"/>
      <c r="D611" s="881"/>
      <c r="E611" s="881"/>
      <c r="F611" s="881"/>
      <c r="G611" s="881"/>
      <c r="H611" s="965"/>
      <c r="I611" s="881"/>
      <c r="J611" s="881"/>
      <c r="K611" s="881"/>
      <c r="L611" s="881"/>
      <c r="M611" s="966"/>
      <c r="N611" s="881"/>
      <c r="O611" s="881"/>
      <c r="P611" s="881"/>
      <c r="Q611" s="881"/>
    </row>
    <row r="612" ht="15.75" customHeight="1">
      <c r="A612" s="884"/>
      <c r="B612" s="744"/>
      <c r="C612" s="955"/>
      <c r="D612" s="881"/>
      <c r="E612" s="881"/>
      <c r="F612" s="881"/>
      <c r="G612" s="881"/>
      <c r="H612" s="965"/>
      <c r="I612" s="881"/>
      <c r="J612" s="881"/>
      <c r="K612" s="881"/>
      <c r="L612" s="881"/>
      <c r="M612" s="966"/>
      <c r="N612" s="881"/>
      <c r="O612" s="881"/>
      <c r="P612" s="881"/>
      <c r="Q612" s="881"/>
    </row>
    <row r="613" ht="15.75" customHeight="1">
      <c r="A613" s="884"/>
      <c r="B613" s="744"/>
      <c r="C613" s="955"/>
      <c r="D613" s="881"/>
      <c r="E613" s="881"/>
      <c r="F613" s="881"/>
      <c r="G613" s="881"/>
      <c r="H613" s="965"/>
      <c r="I613" s="881"/>
      <c r="J613" s="881"/>
      <c r="K613" s="881"/>
      <c r="L613" s="881"/>
      <c r="M613" s="966"/>
      <c r="N613" s="881"/>
      <c r="O613" s="881"/>
      <c r="P613" s="881"/>
      <c r="Q613" s="881"/>
    </row>
    <row r="614" ht="15.75" customHeight="1">
      <c r="A614" s="884"/>
      <c r="B614" s="744"/>
      <c r="C614" s="955"/>
      <c r="D614" s="881"/>
      <c r="E614" s="881"/>
      <c r="F614" s="881"/>
      <c r="G614" s="881"/>
      <c r="H614" s="965"/>
      <c r="I614" s="881"/>
      <c r="J614" s="881"/>
      <c r="K614" s="881"/>
      <c r="L614" s="881"/>
      <c r="M614" s="966"/>
      <c r="N614" s="881"/>
      <c r="O614" s="881"/>
      <c r="P614" s="881"/>
      <c r="Q614" s="881"/>
    </row>
    <row r="615" ht="15.75" customHeight="1">
      <c r="A615" s="884"/>
      <c r="B615" s="744"/>
      <c r="C615" s="955"/>
      <c r="D615" s="881"/>
      <c r="E615" s="881"/>
      <c r="F615" s="881"/>
      <c r="G615" s="881"/>
      <c r="H615" s="965"/>
      <c r="I615" s="881"/>
      <c r="J615" s="881"/>
      <c r="K615" s="881"/>
      <c r="L615" s="881"/>
      <c r="M615" s="966"/>
      <c r="N615" s="881"/>
      <c r="O615" s="881"/>
      <c r="P615" s="881"/>
      <c r="Q615" s="881"/>
    </row>
    <row r="616" ht="15.75" customHeight="1">
      <c r="A616" s="884"/>
      <c r="B616" s="744"/>
      <c r="C616" s="955"/>
      <c r="D616" s="881"/>
      <c r="E616" s="881"/>
      <c r="F616" s="881"/>
      <c r="G616" s="881"/>
      <c r="H616" s="965"/>
      <c r="I616" s="881"/>
      <c r="J616" s="881"/>
      <c r="K616" s="881"/>
      <c r="L616" s="881"/>
      <c r="M616" s="966"/>
      <c r="N616" s="881"/>
      <c r="O616" s="881"/>
      <c r="P616" s="881"/>
      <c r="Q616" s="881"/>
    </row>
    <row r="617" ht="15.75" customHeight="1">
      <c r="A617" s="884"/>
      <c r="B617" s="744"/>
      <c r="C617" s="955"/>
      <c r="D617" s="881"/>
      <c r="E617" s="881"/>
      <c r="F617" s="881"/>
      <c r="G617" s="881"/>
      <c r="H617" s="965"/>
      <c r="I617" s="881"/>
      <c r="J617" s="881"/>
      <c r="K617" s="881"/>
      <c r="L617" s="881"/>
      <c r="M617" s="966"/>
      <c r="N617" s="881"/>
      <c r="O617" s="881"/>
      <c r="P617" s="881"/>
      <c r="Q617" s="881"/>
    </row>
    <row r="618" ht="15.75" customHeight="1">
      <c r="A618" s="884"/>
      <c r="B618" s="744"/>
      <c r="C618" s="955"/>
      <c r="D618" s="881"/>
      <c r="E618" s="881"/>
      <c r="F618" s="881"/>
      <c r="G618" s="881"/>
      <c r="H618" s="965"/>
      <c r="I618" s="881"/>
      <c r="J618" s="881"/>
      <c r="K618" s="881"/>
      <c r="L618" s="881"/>
      <c r="M618" s="966"/>
      <c r="N618" s="881"/>
      <c r="O618" s="881"/>
      <c r="P618" s="881"/>
      <c r="Q618" s="881"/>
    </row>
    <row r="619" ht="15.75" customHeight="1">
      <c r="A619" s="884"/>
      <c r="B619" s="744"/>
      <c r="C619" s="955"/>
      <c r="D619" s="881"/>
      <c r="E619" s="881"/>
      <c r="F619" s="881"/>
      <c r="G619" s="881"/>
      <c r="H619" s="965"/>
      <c r="I619" s="881"/>
      <c r="J619" s="881"/>
      <c r="K619" s="881"/>
      <c r="L619" s="881"/>
      <c r="M619" s="966"/>
      <c r="N619" s="881"/>
      <c r="O619" s="881"/>
      <c r="P619" s="881"/>
      <c r="Q619" s="881"/>
    </row>
    <row r="620" ht="15.75" customHeight="1">
      <c r="A620" s="884"/>
      <c r="B620" s="744"/>
      <c r="C620" s="955"/>
      <c r="D620" s="881"/>
      <c r="E620" s="881"/>
      <c r="F620" s="881"/>
      <c r="G620" s="881"/>
      <c r="H620" s="965"/>
      <c r="I620" s="881"/>
      <c r="J620" s="881"/>
      <c r="K620" s="881"/>
      <c r="L620" s="881"/>
      <c r="M620" s="966"/>
      <c r="N620" s="881"/>
      <c r="O620" s="881"/>
      <c r="P620" s="881"/>
      <c r="Q620" s="881"/>
    </row>
    <row r="621" ht="15.75" customHeight="1">
      <c r="A621" s="884"/>
      <c r="B621" s="744"/>
      <c r="C621" s="955"/>
      <c r="D621" s="881"/>
      <c r="E621" s="881"/>
      <c r="F621" s="881"/>
      <c r="G621" s="881"/>
      <c r="H621" s="965"/>
      <c r="I621" s="881"/>
      <c r="J621" s="881"/>
      <c r="K621" s="881"/>
      <c r="L621" s="881"/>
      <c r="M621" s="966"/>
      <c r="N621" s="881"/>
      <c r="O621" s="881"/>
      <c r="P621" s="881"/>
      <c r="Q621" s="881"/>
    </row>
    <row r="622" ht="15.75" customHeight="1">
      <c r="A622" s="884"/>
      <c r="B622" s="744"/>
      <c r="C622" s="955"/>
      <c r="D622" s="881"/>
      <c r="E622" s="881"/>
      <c r="F622" s="881"/>
      <c r="G622" s="881"/>
      <c r="H622" s="965"/>
      <c r="I622" s="881"/>
      <c r="J622" s="881"/>
      <c r="K622" s="881"/>
      <c r="L622" s="881"/>
      <c r="M622" s="966"/>
      <c r="N622" s="881"/>
      <c r="O622" s="881"/>
      <c r="P622" s="881"/>
      <c r="Q622" s="881"/>
    </row>
    <row r="623" ht="15.75" customHeight="1">
      <c r="A623" s="884"/>
      <c r="B623" s="744"/>
      <c r="C623" s="955"/>
      <c r="D623" s="881"/>
      <c r="E623" s="881"/>
      <c r="F623" s="881"/>
      <c r="G623" s="881"/>
      <c r="H623" s="965"/>
      <c r="I623" s="881"/>
      <c r="J623" s="881"/>
      <c r="K623" s="881"/>
      <c r="L623" s="881"/>
      <c r="M623" s="966"/>
      <c r="N623" s="881"/>
      <c r="O623" s="881"/>
      <c r="P623" s="881"/>
      <c r="Q623" s="881"/>
    </row>
    <row r="624" ht="15.75" customHeight="1">
      <c r="A624" s="884"/>
      <c r="B624" s="744"/>
      <c r="C624" s="955"/>
      <c r="D624" s="881"/>
      <c r="E624" s="881"/>
      <c r="F624" s="881"/>
      <c r="G624" s="881"/>
      <c r="H624" s="965"/>
      <c r="I624" s="881"/>
      <c r="J624" s="881"/>
      <c r="K624" s="881"/>
      <c r="L624" s="881"/>
      <c r="M624" s="966"/>
      <c r="N624" s="881"/>
      <c r="O624" s="881"/>
      <c r="P624" s="881"/>
      <c r="Q624" s="881"/>
    </row>
    <row r="625" ht="15.75" customHeight="1">
      <c r="A625" s="884"/>
      <c r="B625" s="744"/>
      <c r="C625" s="955"/>
      <c r="D625" s="881"/>
      <c r="E625" s="881"/>
      <c r="F625" s="881"/>
      <c r="G625" s="881"/>
      <c r="H625" s="965"/>
      <c r="I625" s="881"/>
      <c r="J625" s="881"/>
      <c r="K625" s="881"/>
      <c r="L625" s="881"/>
      <c r="M625" s="966"/>
      <c r="N625" s="881"/>
      <c r="O625" s="881"/>
      <c r="P625" s="881"/>
      <c r="Q625" s="881"/>
    </row>
    <row r="626" ht="15.75" customHeight="1">
      <c r="A626" s="884"/>
      <c r="B626" s="744"/>
      <c r="C626" s="955"/>
      <c r="D626" s="881"/>
      <c r="E626" s="881"/>
      <c r="F626" s="881"/>
      <c r="G626" s="881"/>
      <c r="H626" s="965"/>
      <c r="I626" s="881"/>
      <c r="J626" s="881"/>
      <c r="K626" s="881"/>
      <c r="L626" s="881"/>
      <c r="M626" s="966"/>
      <c r="N626" s="881"/>
      <c r="O626" s="881"/>
      <c r="P626" s="881"/>
      <c r="Q626" s="881"/>
    </row>
    <row r="627" ht="15.75" customHeight="1">
      <c r="A627" s="884"/>
      <c r="B627" s="744"/>
      <c r="C627" s="955"/>
      <c r="D627" s="881"/>
      <c r="E627" s="881"/>
      <c r="F627" s="881"/>
      <c r="G627" s="881"/>
      <c r="H627" s="965"/>
      <c r="I627" s="881"/>
      <c r="J627" s="881"/>
      <c r="K627" s="881"/>
      <c r="L627" s="881"/>
      <c r="M627" s="966"/>
      <c r="N627" s="881"/>
      <c r="O627" s="881"/>
      <c r="P627" s="881"/>
      <c r="Q627" s="881"/>
    </row>
    <row r="628" ht="15.75" customHeight="1">
      <c r="A628" s="884"/>
      <c r="B628" s="744"/>
      <c r="C628" s="955"/>
      <c r="D628" s="881"/>
      <c r="E628" s="881"/>
      <c r="F628" s="881"/>
      <c r="G628" s="881"/>
      <c r="H628" s="965"/>
      <c r="I628" s="881"/>
      <c r="J628" s="881"/>
      <c r="K628" s="881"/>
      <c r="L628" s="881"/>
      <c r="M628" s="966"/>
      <c r="N628" s="881"/>
      <c r="O628" s="881"/>
      <c r="P628" s="881"/>
      <c r="Q628" s="881"/>
    </row>
    <row r="629" ht="15.75" customHeight="1">
      <c r="A629" s="884"/>
      <c r="B629" s="744"/>
      <c r="C629" s="955"/>
      <c r="D629" s="881"/>
      <c r="E629" s="881"/>
      <c r="F629" s="881"/>
      <c r="G629" s="881"/>
      <c r="H629" s="965"/>
      <c r="I629" s="881"/>
      <c r="J629" s="881"/>
      <c r="K629" s="881"/>
      <c r="L629" s="881"/>
      <c r="M629" s="966"/>
      <c r="N629" s="881"/>
      <c r="O629" s="881"/>
      <c r="P629" s="881"/>
      <c r="Q629" s="881"/>
    </row>
    <row r="630" ht="15.75" customHeight="1">
      <c r="A630" s="884"/>
      <c r="B630" s="744"/>
      <c r="C630" s="955"/>
      <c r="D630" s="881"/>
      <c r="E630" s="881"/>
      <c r="F630" s="881"/>
      <c r="G630" s="881"/>
      <c r="H630" s="965"/>
      <c r="I630" s="881"/>
      <c r="J630" s="881"/>
      <c r="K630" s="881"/>
      <c r="L630" s="881"/>
      <c r="M630" s="966"/>
      <c r="N630" s="881"/>
      <c r="O630" s="881"/>
      <c r="P630" s="881"/>
      <c r="Q630" s="881"/>
    </row>
    <row r="631" ht="15.75" customHeight="1">
      <c r="A631" s="884"/>
      <c r="B631" s="744"/>
      <c r="C631" s="955"/>
      <c r="D631" s="881"/>
      <c r="E631" s="881"/>
      <c r="F631" s="881"/>
      <c r="G631" s="881"/>
      <c r="H631" s="965"/>
      <c r="I631" s="881"/>
      <c r="J631" s="881"/>
      <c r="K631" s="881"/>
      <c r="L631" s="881"/>
      <c r="M631" s="966"/>
      <c r="N631" s="881"/>
      <c r="O631" s="881"/>
      <c r="P631" s="881"/>
      <c r="Q631" s="881"/>
    </row>
    <row r="632" ht="15.75" customHeight="1">
      <c r="A632" s="884"/>
      <c r="B632" s="744"/>
      <c r="C632" s="955"/>
      <c r="D632" s="881"/>
      <c r="E632" s="881"/>
      <c r="F632" s="881"/>
      <c r="G632" s="881"/>
      <c r="H632" s="965"/>
      <c r="I632" s="881"/>
      <c r="J632" s="881"/>
      <c r="K632" s="881"/>
      <c r="L632" s="881"/>
      <c r="M632" s="966"/>
      <c r="N632" s="881"/>
      <c r="O632" s="881"/>
      <c r="P632" s="881"/>
      <c r="Q632" s="881"/>
    </row>
    <row r="633" ht="15.75" customHeight="1">
      <c r="A633" s="884"/>
      <c r="B633" s="744"/>
      <c r="C633" s="955"/>
      <c r="D633" s="881"/>
      <c r="E633" s="881"/>
      <c r="F633" s="881"/>
      <c r="G633" s="881"/>
      <c r="H633" s="965"/>
      <c r="I633" s="881"/>
      <c r="J633" s="881"/>
      <c r="K633" s="881"/>
      <c r="L633" s="881"/>
      <c r="M633" s="966"/>
      <c r="N633" s="881"/>
      <c r="O633" s="881"/>
      <c r="P633" s="881"/>
      <c r="Q633" s="881"/>
    </row>
    <row r="634" ht="15.75" customHeight="1">
      <c r="A634" s="884"/>
      <c r="B634" s="744"/>
      <c r="C634" s="955"/>
      <c r="D634" s="881"/>
      <c r="E634" s="881"/>
      <c r="F634" s="881"/>
      <c r="G634" s="881"/>
      <c r="H634" s="965"/>
      <c r="I634" s="881"/>
      <c r="J634" s="881"/>
      <c r="K634" s="881"/>
      <c r="L634" s="881"/>
      <c r="M634" s="966"/>
      <c r="N634" s="881"/>
      <c r="O634" s="881"/>
      <c r="P634" s="881"/>
      <c r="Q634" s="881"/>
    </row>
    <row r="635" ht="15.75" customHeight="1">
      <c r="A635" s="884"/>
      <c r="B635" s="744"/>
      <c r="C635" s="955"/>
      <c r="D635" s="881"/>
      <c r="E635" s="881"/>
      <c r="F635" s="881"/>
      <c r="G635" s="881"/>
      <c r="H635" s="965"/>
      <c r="I635" s="881"/>
      <c r="J635" s="881"/>
      <c r="K635" s="881"/>
      <c r="L635" s="881"/>
      <c r="M635" s="966"/>
      <c r="N635" s="881"/>
      <c r="O635" s="881"/>
      <c r="P635" s="881"/>
      <c r="Q635" s="881"/>
    </row>
    <row r="636" ht="15.75" customHeight="1">
      <c r="A636" s="884"/>
      <c r="B636" s="744"/>
      <c r="C636" s="955"/>
      <c r="D636" s="881"/>
      <c r="E636" s="881"/>
      <c r="F636" s="881"/>
      <c r="G636" s="881"/>
      <c r="H636" s="965"/>
      <c r="I636" s="881"/>
      <c r="J636" s="881"/>
      <c r="K636" s="881"/>
      <c r="L636" s="881"/>
      <c r="M636" s="966"/>
      <c r="N636" s="881"/>
      <c r="O636" s="881"/>
      <c r="P636" s="881"/>
      <c r="Q636" s="881"/>
    </row>
    <row r="637" ht="15.75" customHeight="1">
      <c r="A637" s="884"/>
      <c r="B637" s="744"/>
      <c r="C637" s="955"/>
      <c r="D637" s="881"/>
      <c r="E637" s="881"/>
      <c r="F637" s="881"/>
      <c r="G637" s="881"/>
      <c r="H637" s="965"/>
      <c r="I637" s="881"/>
      <c r="J637" s="881"/>
      <c r="K637" s="881"/>
      <c r="L637" s="881"/>
      <c r="M637" s="966"/>
      <c r="N637" s="881"/>
      <c r="O637" s="881"/>
      <c r="P637" s="881"/>
      <c r="Q637" s="881"/>
    </row>
    <row r="638" ht="15.75" customHeight="1">
      <c r="A638" s="884"/>
      <c r="B638" s="744"/>
      <c r="C638" s="955"/>
      <c r="D638" s="881"/>
      <c r="E638" s="881"/>
      <c r="F638" s="881"/>
      <c r="G638" s="881"/>
      <c r="H638" s="965"/>
      <c r="I638" s="881"/>
      <c r="J638" s="881"/>
      <c r="K638" s="881"/>
      <c r="L638" s="881"/>
      <c r="M638" s="966"/>
      <c r="N638" s="881"/>
      <c r="O638" s="881"/>
      <c r="P638" s="881"/>
      <c r="Q638" s="881"/>
    </row>
    <row r="639" ht="15.75" customHeight="1">
      <c r="A639" s="884"/>
      <c r="B639" s="744"/>
      <c r="C639" s="955"/>
      <c r="D639" s="881"/>
      <c r="E639" s="881"/>
      <c r="F639" s="881"/>
      <c r="G639" s="881"/>
      <c r="H639" s="965"/>
      <c r="I639" s="881"/>
      <c r="J639" s="881"/>
      <c r="K639" s="881"/>
      <c r="L639" s="881"/>
      <c r="M639" s="966"/>
      <c r="N639" s="881"/>
      <c r="O639" s="881"/>
      <c r="P639" s="881"/>
      <c r="Q639" s="881"/>
    </row>
    <row r="640" ht="15.75" customHeight="1">
      <c r="A640" s="884"/>
      <c r="B640" s="744"/>
      <c r="C640" s="955"/>
      <c r="D640" s="881"/>
      <c r="E640" s="881"/>
      <c r="F640" s="881"/>
      <c r="G640" s="881"/>
      <c r="H640" s="965"/>
      <c r="I640" s="881"/>
      <c r="J640" s="881"/>
      <c r="K640" s="881"/>
      <c r="L640" s="881"/>
      <c r="M640" s="966"/>
      <c r="N640" s="881"/>
      <c r="O640" s="881"/>
      <c r="P640" s="881"/>
      <c r="Q640" s="881"/>
    </row>
    <row r="641" ht="15.75" customHeight="1">
      <c r="A641" s="884"/>
      <c r="B641" s="744"/>
      <c r="C641" s="955"/>
      <c r="D641" s="881"/>
      <c r="E641" s="881"/>
      <c r="F641" s="881"/>
      <c r="G641" s="881"/>
      <c r="H641" s="965"/>
      <c r="I641" s="881"/>
      <c r="J641" s="881"/>
      <c r="K641" s="881"/>
      <c r="L641" s="881"/>
      <c r="M641" s="966"/>
      <c r="N641" s="881"/>
      <c r="O641" s="881"/>
      <c r="P641" s="881"/>
      <c r="Q641" s="881"/>
    </row>
    <row r="642" ht="15.75" customHeight="1">
      <c r="A642" s="884"/>
      <c r="B642" s="744"/>
      <c r="C642" s="955"/>
      <c r="D642" s="881"/>
      <c r="E642" s="881"/>
      <c r="F642" s="881"/>
      <c r="G642" s="881"/>
      <c r="H642" s="965"/>
      <c r="I642" s="881"/>
      <c r="J642" s="881"/>
      <c r="K642" s="881"/>
      <c r="L642" s="881"/>
      <c r="M642" s="966"/>
      <c r="N642" s="881"/>
      <c r="O642" s="881"/>
      <c r="P642" s="881"/>
      <c r="Q642" s="881"/>
    </row>
    <row r="643" ht="15.75" customHeight="1">
      <c r="A643" s="884"/>
      <c r="B643" s="744"/>
      <c r="C643" s="955"/>
      <c r="D643" s="881"/>
      <c r="E643" s="881"/>
      <c r="F643" s="881"/>
      <c r="G643" s="881"/>
      <c r="H643" s="965"/>
      <c r="I643" s="881"/>
      <c r="J643" s="881"/>
      <c r="K643" s="881"/>
      <c r="L643" s="881"/>
      <c r="M643" s="966"/>
      <c r="N643" s="881"/>
      <c r="O643" s="881"/>
      <c r="P643" s="881"/>
      <c r="Q643" s="881"/>
    </row>
    <row r="644" ht="15.75" customHeight="1">
      <c r="A644" s="884"/>
      <c r="B644" s="744"/>
      <c r="C644" s="955"/>
      <c r="D644" s="881"/>
      <c r="E644" s="881"/>
      <c r="F644" s="881"/>
      <c r="G644" s="881"/>
      <c r="H644" s="965"/>
      <c r="I644" s="881"/>
      <c r="J644" s="881"/>
      <c r="K644" s="881"/>
      <c r="L644" s="881"/>
      <c r="M644" s="966"/>
      <c r="N644" s="881"/>
      <c r="O644" s="881"/>
      <c r="P644" s="881"/>
      <c r="Q644" s="881"/>
    </row>
    <row r="645" ht="15.75" customHeight="1">
      <c r="A645" s="884"/>
      <c r="B645" s="744"/>
      <c r="C645" s="955"/>
      <c r="D645" s="881"/>
      <c r="E645" s="881"/>
      <c r="F645" s="881"/>
      <c r="G645" s="881"/>
      <c r="H645" s="965"/>
      <c r="I645" s="881"/>
      <c r="J645" s="881"/>
      <c r="K645" s="881"/>
      <c r="L645" s="881"/>
      <c r="M645" s="966"/>
      <c r="N645" s="881"/>
      <c r="O645" s="881"/>
      <c r="P645" s="881"/>
      <c r="Q645" s="881"/>
    </row>
    <row r="646" ht="15.75" customHeight="1">
      <c r="A646" s="884"/>
      <c r="B646" s="744"/>
      <c r="C646" s="955"/>
      <c r="D646" s="881"/>
      <c r="E646" s="881"/>
      <c r="F646" s="881"/>
      <c r="G646" s="881"/>
      <c r="H646" s="965"/>
      <c r="I646" s="881"/>
      <c r="J646" s="881"/>
      <c r="K646" s="881"/>
      <c r="L646" s="881"/>
      <c r="M646" s="966"/>
      <c r="N646" s="881"/>
      <c r="O646" s="881"/>
      <c r="P646" s="881"/>
      <c r="Q646" s="881"/>
    </row>
    <row r="647" ht="15.75" customHeight="1">
      <c r="A647" s="884"/>
      <c r="B647" s="744"/>
      <c r="C647" s="955"/>
      <c r="D647" s="881"/>
      <c r="E647" s="881"/>
      <c r="F647" s="881"/>
      <c r="G647" s="881"/>
      <c r="H647" s="965"/>
      <c r="I647" s="881"/>
      <c r="J647" s="881"/>
      <c r="K647" s="881"/>
      <c r="L647" s="881"/>
      <c r="M647" s="966"/>
      <c r="N647" s="881"/>
      <c r="O647" s="881"/>
      <c r="P647" s="881"/>
      <c r="Q647" s="881"/>
    </row>
    <row r="648" ht="15.75" customHeight="1">
      <c r="A648" s="884"/>
      <c r="B648" s="744"/>
      <c r="C648" s="955"/>
      <c r="D648" s="881"/>
      <c r="E648" s="881"/>
      <c r="F648" s="881"/>
      <c r="G648" s="881"/>
      <c r="H648" s="965"/>
      <c r="I648" s="881"/>
      <c r="J648" s="881"/>
      <c r="K648" s="881"/>
      <c r="L648" s="881"/>
      <c r="M648" s="966"/>
      <c r="N648" s="881"/>
      <c r="O648" s="881"/>
      <c r="P648" s="881"/>
      <c r="Q648" s="881"/>
    </row>
    <row r="649" ht="15.75" customHeight="1">
      <c r="A649" s="884"/>
      <c r="B649" s="744"/>
      <c r="C649" s="955"/>
      <c r="D649" s="881"/>
      <c r="E649" s="881"/>
      <c r="F649" s="881"/>
      <c r="G649" s="881"/>
      <c r="H649" s="965"/>
      <c r="I649" s="881"/>
      <c r="J649" s="881"/>
      <c r="K649" s="881"/>
      <c r="L649" s="881"/>
      <c r="M649" s="966"/>
      <c r="N649" s="881"/>
      <c r="O649" s="881"/>
      <c r="P649" s="881"/>
      <c r="Q649" s="881"/>
    </row>
    <row r="650" ht="15.75" customHeight="1">
      <c r="A650" s="884"/>
      <c r="B650" s="744"/>
      <c r="C650" s="955"/>
      <c r="D650" s="881"/>
      <c r="E650" s="881"/>
      <c r="F650" s="881"/>
      <c r="G650" s="881"/>
      <c r="H650" s="965"/>
      <c r="I650" s="881"/>
      <c r="J650" s="881"/>
      <c r="K650" s="881"/>
      <c r="L650" s="881"/>
      <c r="M650" s="966"/>
      <c r="N650" s="881"/>
      <c r="O650" s="881"/>
      <c r="P650" s="881"/>
      <c r="Q650" s="881"/>
    </row>
    <row r="651" ht="15.75" customHeight="1">
      <c r="A651" s="884"/>
      <c r="B651" s="744"/>
      <c r="C651" s="955"/>
      <c r="D651" s="881"/>
      <c r="E651" s="881"/>
      <c r="F651" s="881"/>
      <c r="G651" s="881"/>
      <c r="H651" s="965"/>
      <c r="I651" s="881"/>
      <c r="J651" s="881"/>
      <c r="K651" s="881"/>
      <c r="L651" s="881"/>
      <c r="M651" s="966"/>
      <c r="N651" s="881"/>
      <c r="O651" s="881"/>
      <c r="P651" s="881"/>
      <c r="Q651" s="881"/>
    </row>
    <row r="652" ht="15.75" customHeight="1">
      <c r="A652" s="884"/>
      <c r="B652" s="744"/>
      <c r="C652" s="955"/>
      <c r="D652" s="881"/>
      <c r="E652" s="881"/>
      <c r="F652" s="881"/>
      <c r="G652" s="881"/>
      <c r="H652" s="965"/>
      <c r="I652" s="881"/>
      <c r="J652" s="881"/>
      <c r="K652" s="881"/>
      <c r="L652" s="881"/>
      <c r="M652" s="966"/>
      <c r="N652" s="881"/>
      <c r="O652" s="881"/>
      <c r="P652" s="881"/>
      <c r="Q652" s="881"/>
    </row>
    <row r="653" ht="15.75" customHeight="1">
      <c r="A653" s="884"/>
      <c r="B653" s="744"/>
      <c r="C653" s="955"/>
      <c r="D653" s="881"/>
      <c r="E653" s="881"/>
      <c r="F653" s="881"/>
      <c r="G653" s="881"/>
      <c r="H653" s="965"/>
      <c r="I653" s="881"/>
      <c r="J653" s="881"/>
      <c r="K653" s="881"/>
      <c r="L653" s="881"/>
      <c r="M653" s="966"/>
      <c r="N653" s="881"/>
      <c r="O653" s="881"/>
      <c r="P653" s="881"/>
      <c r="Q653" s="881"/>
    </row>
    <row r="654" ht="15.75" customHeight="1">
      <c r="A654" s="884"/>
      <c r="B654" s="744"/>
      <c r="C654" s="955"/>
      <c r="D654" s="881"/>
      <c r="E654" s="881"/>
      <c r="F654" s="881"/>
      <c r="G654" s="881"/>
      <c r="H654" s="965"/>
      <c r="I654" s="881"/>
      <c r="J654" s="881"/>
      <c r="K654" s="881"/>
      <c r="L654" s="881"/>
      <c r="M654" s="966"/>
      <c r="N654" s="881"/>
      <c r="O654" s="881"/>
      <c r="P654" s="881"/>
      <c r="Q654" s="881"/>
    </row>
    <row r="655" ht="15.75" customHeight="1">
      <c r="A655" s="884"/>
      <c r="B655" s="744"/>
      <c r="C655" s="955"/>
      <c r="D655" s="881"/>
      <c r="E655" s="881"/>
      <c r="F655" s="881"/>
      <c r="G655" s="881"/>
      <c r="H655" s="965"/>
      <c r="I655" s="881"/>
      <c r="J655" s="881"/>
      <c r="K655" s="881"/>
      <c r="L655" s="881"/>
      <c r="M655" s="966"/>
      <c r="N655" s="881"/>
      <c r="O655" s="881"/>
      <c r="P655" s="881"/>
      <c r="Q655" s="881"/>
    </row>
    <row r="656" ht="15.75" customHeight="1">
      <c r="A656" s="884"/>
      <c r="B656" s="744"/>
      <c r="C656" s="955"/>
      <c r="D656" s="881"/>
      <c r="E656" s="881"/>
      <c r="F656" s="881"/>
      <c r="G656" s="881"/>
      <c r="H656" s="965"/>
      <c r="I656" s="881"/>
      <c r="J656" s="881"/>
      <c r="K656" s="881"/>
      <c r="L656" s="881"/>
      <c r="M656" s="966"/>
      <c r="N656" s="881"/>
      <c r="O656" s="881"/>
      <c r="P656" s="881"/>
      <c r="Q656" s="881"/>
    </row>
    <row r="657" ht="15.75" customHeight="1">
      <c r="A657" s="884"/>
      <c r="B657" s="744"/>
      <c r="C657" s="955"/>
      <c r="D657" s="881"/>
      <c r="E657" s="881"/>
      <c r="F657" s="881"/>
      <c r="G657" s="881"/>
      <c r="H657" s="965"/>
      <c r="I657" s="881"/>
      <c r="J657" s="881"/>
      <c r="K657" s="881"/>
      <c r="L657" s="881"/>
      <c r="M657" s="966"/>
      <c r="N657" s="881"/>
      <c r="O657" s="881"/>
      <c r="P657" s="881"/>
      <c r="Q657" s="881"/>
    </row>
    <row r="658" ht="15.75" customHeight="1">
      <c r="A658" s="884"/>
      <c r="B658" s="744"/>
      <c r="C658" s="955"/>
      <c r="D658" s="881"/>
      <c r="E658" s="881"/>
      <c r="F658" s="881"/>
      <c r="G658" s="881"/>
      <c r="H658" s="965"/>
      <c r="I658" s="881"/>
      <c r="J658" s="881"/>
      <c r="K658" s="881"/>
      <c r="L658" s="881"/>
      <c r="M658" s="966"/>
      <c r="N658" s="881"/>
      <c r="O658" s="881"/>
      <c r="P658" s="881"/>
      <c r="Q658" s="881"/>
    </row>
    <row r="659" ht="15.75" customHeight="1">
      <c r="A659" s="884"/>
      <c r="B659" s="744"/>
      <c r="C659" s="955"/>
      <c r="D659" s="881"/>
      <c r="E659" s="881"/>
      <c r="F659" s="881"/>
      <c r="G659" s="881"/>
      <c r="H659" s="965"/>
      <c r="I659" s="881"/>
      <c r="J659" s="881"/>
      <c r="K659" s="881"/>
      <c r="L659" s="881"/>
      <c r="M659" s="966"/>
      <c r="N659" s="881"/>
      <c r="O659" s="881"/>
      <c r="P659" s="881"/>
      <c r="Q659" s="881"/>
    </row>
    <row r="660" ht="15.75" customHeight="1">
      <c r="A660" s="884"/>
      <c r="B660" s="744"/>
      <c r="C660" s="955"/>
      <c r="D660" s="881"/>
      <c r="E660" s="881"/>
      <c r="F660" s="881"/>
      <c r="G660" s="881"/>
      <c r="H660" s="965"/>
      <c r="I660" s="881"/>
      <c r="J660" s="881"/>
      <c r="K660" s="881"/>
      <c r="L660" s="881"/>
      <c r="M660" s="966"/>
      <c r="N660" s="881"/>
      <c r="O660" s="881"/>
      <c r="P660" s="881"/>
      <c r="Q660" s="881"/>
    </row>
    <row r="661" ht="15.75" customHeight="1">
      <c r="A661" s="884"/>
      <c r="B661" s="744"/>
      <c r="C661" s="955"/>
      <c r="D661" s="881"/>
      <c r="E661" s="881"/>
      <c r="F661" s="881"/>
      <c r="G661" s="881"/>
      <c r="H661" s="965"/>
      <c r="I661" s="881"/>
      <c r="J661" s="881"/>
      <c r="K661" s="881"/>
      <c r="L661" s="881"/>
      <c r="M661" s="966"/>
      <c r="N661" s="881"/>
      <c r="O661" s="881"/>
      <c r="P661" s="881"/>
      <c r="Q661" s="881"/>
    </row>
    <row r="662" ht="15.75" customHeight="1">
      <c r="A662" s="884"/>
      <c r="B662" s="744"/>
      <c r="C662" s="955"/>
      <c r="D662" s="881"/>
      <c r="E662" s="881"/>
      <c r="F662" s="881"/>
      <c r="G662" s="881"/>
      <c r="H662" s="965"/>
      <c r="I662" s="881"/>
      <c r="J662" s="881"/>
      <c r="K662" s="881"/>
      <c r="L662" s="881"/>
      <c r="M662" s="966"/>
      <c r="N662" s="881"/>
      <c r="O662" s="881"/>
      <c r="P662" s="881"/>
      <c r="Q662" s="881"/>
    </row>
    <row r="663" ht="15.75" customHeight="1">
      <c r="A663" s="884"/>
      <c r="B663" s="744"/>
      <c r="C663" s="955"/>
      <c r="D663" s="881"/>
      <c r="E663" s="881"/>
      <c r="F663" s="881"/>
      <c r="G663" s="881"/>
      <c r="H663" s="965"/>
      <c r="I663" s="881"/>
      <c r="J663" s="881"/>
      <c r="K663" s="881"/>
      <c r="L663" s="881"/>
      <c r="M663" s="966"/>
      <c r="N663" s="881"/>
      <c r="O663" s="881"/>
      <c r="P663" s="881"/>
      <c r="Q663" s="881"/>
    </row>
    <row r="664" ht="15.75" customHeight="1">
      <c r="A664" s="884"/>
      <c r="B664" s="744"/>
      <c r="C664" s="955"/>
      <c r="D664" s="881"/>
      <c r="E664" s="881"/>
      <c r="F664" s="881"/>
      <c r="G664" s="881"/>
      <c r="H664" s="965"/>
      <c r="I664" s="881"/>
      <c r="J664" s="881"/>
      <c r="K664" s="881"/>
      <c r="L664" s="881"/>
      <c r="M664" s="966"/>
      <c r="N664" s="881"/>
      <c r="O664" s="881"/>
      <c r="P664" s="881"/>
      <c r="Q664" s="881"/>
    </row>
    <row r="665" ht="15.75" customHeight="1">
      <c r="A665" s="884"/>
      <c r="B665" s="744"/>
      <c r="C665" s="955"/>
      <c r="D665" s="881"/>
      <c r="E665" s="881"/>
      <c r="F665" s="881"/>
      <c r="G665" s="881"/>
      <c r="H665" s="965"/>
      <c r="I665" s="881"/>
      <c r="J665" s="881"/>
      <c r="K665" s="881"/>
      <c r="L665" s="881"/>
      <c r="M665" s="966"/>
      <c r="N665" s="881"/>
      <c r="O665" s="881"/>
      <c r="P665" s="881"/>
      <c r="Q665" s="881"/>
    </row>
    <row r="666" ht="15.75" customHeight="1">
      <c r="A666" s="884"/>
      <c r="B666" s="744"/>
      <c r="C666" s="955"/>
      <c r="D666" s="881"/>
      <c r="E666" s="881"/>
      <c r="F666" s="881"/>
      <c r="G666" s="881"/>
      <c r="H666" s="965"/>
      <c r="I666" s="881"/>
      <c r="J666" s="881"/>
      <c r="K666" s="881"/>
      <c r="L666" s="881"/>
      <c r="M666" s="966"/>
      <c r="N666" s="881"/>
      <c r="O666" s="881"/>
      <c r="P666" s="881"/>
      <c r="Q666" s="881"/>
    </row>
    <row r="667" ht="15.75" customHeight="1">
      <c r="A667" s="884"/>
      <c r="B667" s="744"/>
      <c r="C667" s="955"/>
      <c r="D667" s="881"/>
      <c r="E667" s="881"/>
      <c r="F667" s="881"/>
      <c r="G667" s="881"/>
      <c r="H667" s="965"/>
      <c r="I667" s="881"/>
      <c r="J667" s="881"/>
      <c r="K667" s="881"/>
      <c r="L667" s="881"/>
      <c r="M667" s="966"/>
      <c r="N667" s="881"/>
      <c r="O667" s="881"/>
      <c r="P667" s="881"/>
      <c r="Q667" s="881"/>
    </row>
    <row r="668" ht="15.75" customHeight="1">
      <c r="A668" s="884"/>
      <c r="B668" s="744"/>
      <c r="C668" s="955"/>
      <c r="D668" s="881"/>
      <c r="E668" s="881"/>
      <c r="F668" s="881"/>
      <c r="G668" s="881"/>
      <c r="H668" s="965"/>
      <c r="I668" s="881"/>
      <c r="J668" s="881"/>
      <c r="K668" s="881"/>
      <c r="L668" s="881"/>
      <c r="M668" s="966"/>
      <c r="N668" s="881"/>
      <c r="O668" s="881"/>
      <c r="P668" s="881"/>
      <c r="Q668" s="881"/>
    </row>
    <row r="669" ht="15.75" customHeight="1">
      <c r="A669" s="884"/>
      <c r="B669" s="744"/>
      <c r="C669" s="955"/>
      <c r="D669" s="881"/>
      <c r="E669" s="881"/>
      <c r="F669" s="881"/>
      <c r="G669" s="881"/>
      <c r="H669" s="965"/>
      <c r="I669" s="881"/>
      <c r="J669" s="881"/>
      <c r="K669" s="881"/>
      <c r="L669" s="881"/>
      <c r="M669" s="966"/>
      <c r="N669" s="881"/>
      <c r="O669" s="881"/>
      <c r="P669" s="881"/>
      <c r="Q669" s="881"/>
    </row>
    <row r="670" ht="15.75" customHeight="1">
      <c r="A670" s="884"/>
      <c r="B670" s="744"/>
      <c r="C670" s="955"/>
      <c r="D670" s="881"/>
      <c r="E670" s="881"/>
      <c r="F670" s="881"/>
      <c r="G670" s="881"/>
      <c r="H670" s="965"/>
      <c r="I670" s="881"/>
      <c r="J670" s="881"/>
      <c r="K670" s="881"/>
      <c r="L670" s="881"/>
      <c r="M670" s="966"/>
      <c r="N670" s="881"/>
      <c r="O670" s="881"/>
      <c r="P670" s="881"/>
      <c r="Q670" s="881"/>
    </row>
    <row r="671" ht="15.75" customHeight="1">
      <c r="A671" s="884"/>
      <c r="B671" s="744"/>
      <c r="C671" s="955"/>
      <c r="D671" s="881"/>
      <c r="E671" s="881"/>
      <c r="F671" s="881"/>
      <c r="G671" s="881"/>
      <c r="H671" s="965"/>
      <c r="I671" s="881"/>
      <c r="J671" s="881"/>
      <c r="K671" s="881"/>
      <c r="L671" s="881"/>
      <c r="M671" s="966"/>
      <c r="N671" s="881"/>
      <c r="O671" s="881"/>
      <c r="P671" s="881"/>
      <c r="Q671" s="881"/>
    </row>
    <row r="672" ht="15.75" customHeight="1">
      <c r="A672" s="884"/>
      <c r="B672" s="744"/>
      <c r="C672" s="955"/>
      <c r="D672" s="881"/>
      <c r="E672" s="881"/>
      <c r="F672" s="881"/>
      <c r="G672" s="881"/>
      <c r="H672" s="965"/>
      <c r="I672" s="881"/>
      <c r="J672" s="881"/>
      <c r="K672" s="881"/>
      <c r="L672" s="881"/>
      <c r="M672" s="966"/>
      <c r="N672" s="881"/>
      <c r="O672" s="881"/>
      <c r="P672" s="881"/>
      <c r="Q672" s="881"/>
    </row>
    <row r="673" ht="15.75" customHeight="1">
      <c r="A673" s="884"/>
      <c r="B673" s="744"/>
      <c r="C673" s="955"/>
      <c r="D673" s="881"/>
      <c r="E673" s="881"/>
      <c r="F673" s="881"/>
      <c r="G673" s="881"/>
      <c r="H673" s="965"/>
      <c r="I673" s="881"/>
      <c r="J673" s="881"/>
      <c r="K673" s="881"/>
      <c r="L673" s="881"/>
      <c r="M673" s="966"/>
      <c r="N673" s="881"/>
      <c r="O673" s="881"/>
      <c r="P673" s="881"/>
      <c r="Q673" s="881"/>
    </row>
    <row r="674" ht="15.75" customHeight="1">
      <c r="A674" s="884"/>
      <c r="B674" s="744"/>
      <c r="C674" s="955"/>
      <c r="D674" s="881"/>
      <c r="E674" s="881"/>
      <c r="F674" s="881"/>
      <c r="G674" s="881"/>
      <c r="H674" s="965"/>
      <c r="I674" s="881"/>
      <c r="J674" s="881"/>
      <c r="K674" s="881"/>
      <c r="L674" s="881"/>
      <c r="M674" s="966"/>
      <c r="N674" s="881"/>
      <c r="O674" s="881"/>
      <c r="P674" s="881"/>
      <c r="Q674" s="881"/>
    </row>
    <row r="675" ht="15.75" customHeight="1">
      <c r="A675" s="884"/>
      <c r="B675" s="744"/>
      <c r="C675" s="955"/>
      <c r="D675" s="881"/>
      <c r="E675" s="881"/>
      <c r="F675" s="881"/>
      <c r="G675" s="881"/>
      <c r="H675" s="965"/>
      <c r="I675" s="881"/>
      <c r="J675" s="881"/>
      <c r="K675" s="881"/>
      <c r="L675" s="881"/>
      <c r="M675" s="966"/>
      <c r="N675" s="881"/>
      <c r="O675" s="881"/>
      <c r="P675" s="881"/>
      <c r="Q675" s="881"/>
    </row>
    <row r="676" ht="15.75" customHeight="1">
      <c r="A676" s="884"/>
      <c r="B676" s="744"/>
      <c r="C676" s="955"/>
      <c r="D676" s="881"/>
      <c r="E676" s="881"/>
      <c r="F676" s="881"/>
      <c r="G676" s="881"/>
      <c r="H676" s="965"/>
      <c r="I676" s="881"/>
      <c r="J676" s="881"/>
      <c r="K676" s="881"/>
      <c r="L676" s="881"/>
      <c r="M676" s="966"/>
      <c r="N676" s="881"/>
      <c r="O676" s="881"/>
      <c r="P676" s="881"/>
      <c r="Q676" s="881"/>
    </row>
    <row r="677" ht="15.75" customHeight="1">
      <c r="A677" s="884"/>
      <c r="B677" s="744"/>
      <c r="C677" s="955"/>
      <c r="D677" s="881"/>
      <c r="E677" s="881"/>
      <c r="F677" s="881"/>
      <c r="G677" s="881"/>
      <c r="H677" s="965"/>
      <c r="I677" s="881"/>
      <c r="J677" s="881"/>
      <c r="K677" s="881"/>
      <c r="L677" s="881"/>
      <c r="M677" s="966"/>
      <c r="N677" s="881"/>
      <c r="O677" s="881"/>
      <c r="P677" s="881"/>
      <c r="Q677" s="881"/>
    </row>
    <row r="678" ht="15.75" customHeight="1">
      <c r="A678" s="884"/>
      <c r="B678" s="744"/>
      <c r="C678" s="955"/>
      <c r="D678" s="881"/>
      <c r="E678" s="881"/>
      <c r="F678" s="881"/>
      <c r="G678" s="881"/>
      <c r="H678" s="965"/>
      <c r="I678" s="881"/>
      <c r="J678" s="881"/>
      <c r="K678" s="881"/>
      <c r="L678" s="881"/>
      <c r="M678" s="966"/>
      <c r="N678" s="881"/>
      <c r="O678" s="881"/>
      <c r="P678" s="881"/>
      <c r="Q678" s="881"/>
    </row>
    <row r="679" ht="15.75" customHeight="1">
      <c r="A679" s="884"/>
      <c r="B679" s="744"/>
      <c r="C679" s="955"/>
      <c r="D679" s="881"/>
      <c r="E679" s="881"/>
      <c r="F679" s="881"/>
      <c r="G679" s="881"/>
      <c r="H679" s="965"/>
      <c r="I679" s="881"/>
      <c r="J679" s="881"/>
      <c r="K679" s="881"/>
      <c r="L679" s="881"/>
      <c r="M679" s="966"/>
      <c r="N679" s="881"/>
      <c r="O679" s="881"/>
      <c r="P679" s="881"/>
      <c r="Q679" s="881"/>
    </row>
    <row r="680" ht="15.75" customHeight="1">
      <c r="A680" s="884"/>
      <c r="B680" s="744"/>
      <c r="C680" s="955"/>
      <c r="D680" s="881"/>
      <c r="E680" s="881"/>
      <c r="F680" s="881"/>
      <c r="G680" s="881"/>
      <c r="H680" s="965"/>
      <c r="I680" s="881"/>
      <c r="J680" s="881"/>
      <c r="K680" s="881"/>
      <c r="L680" s="881"/>
      <c r="M680" s="966"/>
      <c r="N680" s="881"/>
      <c r="O680" s="881"/>
      <c r="P680" s="881"/>
      <c r="Q680" s="881"/>
    </row>
    <row r="681" ht="15.75" customHeight="1">
      <c r="A681" s="884"/>
      <c r="B681" s="744"/>
      <c r="C681" s="955"/>
      <c r="D681" s="881"/>
      <c r="E681" s="881"/>
      <c r="F681" s="881"/>
      <c r="G681" s="881"/>
      <c r="H681" s="965"/>
      <c r="I681" s="881"/>
      <c r="J681" s="881"/>
      <c r="K681" s="881"/>
      <c r="L681" s="881"/>
      <c r="M681" s="966"/>
      <c r="N681" s="881"/>
      <c r="O681" s="881"/>
      <c r="P681" s="881"/>
      <c r="Q681" s="881"/>
    </row>
    <row r="682" ht="15.75" customHeight="1">
      <c r="A682" s="884"/>
      <c r="B682" s="744"/>
      <c r="C682" s="955"/>
      <c r="D682" s="881"/>
      <c r="E682" s="881"/>
      <c r="F682" s="881"/>
      <c r="G682" s="881"/>
      <c r="H682" s="965"/>
      <c r="I682" s="881"/>
      <c r="J682" s="881"/>
      <c r="K682" s="881"/>
      <c r="L682" s="881"/>
      <c r="M682" s="966"/>
      <c r="N682" s="881"/>
      <c r="O682" s="881"/>
      <c r="P682" s="881"/>
      <c r="Q682" s="881"/>
    </row>
    <row r="683" ht="15.75" customHeight="1">
      <c r="A683" s="884"/>
      <c r="B683" s="744"/>
      <c r="C683" s="955"/>
      <c r="D683" s="881"/>
      <c r="E683" s="881"/>
      <c r="F683" s="881"/>
      <c r="G683" s="881"/>
      <c r="H683" s="965"/>
      <c r="I683" s="881"/>
      <c r="J683" s="881"/>
      <c r="K683" s="881"/>
      <c r="L683" s="881"/>
      <c r="M683" s="966"/>
      <c r="N683" s="881"/>
      <c r="O683" s="881"/>
      <c r="P683" s="881"/>
      <c r="Q683" s="881"/>
    </row>
    <row r="684" ht="15.75" customHeight="1">
      <c r="A684" s="884"/>
      <c r="B684" s="744"/>
      <c r="C684" s="955"/>
      <c r="D684" s="881"/>
      <c r="E684" s="881"/>
      <c r="F684" s="881"/>
      <c r="G684" s="881"/>
      <c r="H684" s="965"/>
      <c r="I684" s="881"/>
      <c r="J684" s="881"/>
      <c r="K684" s="881"/>
      <c r="L684" s="881"/>
      <c r="M684" s="966"/>
      <c r="N684" s="881"/>
      <c r="O684" s="881"/>
      <c r="P684" s="881"/>
      <c r="Q684" s="881"/>
    </row>
    <row r="685" ht="15.75" customHeight="1">
      <c r="A685" s="884"/>
      <c r="B685" s="744"/>
      <c r="C685" s="955"/>
      <c r="D685" s="881"/>
      <c r="E685" s="881"/>
      <c r="F685" s="881"/>
      <c r="G685" s="881"/>
      <c r="H685" s="965"/>
      <c r="I685" s="881"/>
      <c r="J685" s="881"/>
      <c r="K685" s="881"/>
      <c r="L685" s="881"/>
      <c r="M685" s="966"/>
      <c r="N685" s="881"/>
      <c r="O685" s="881"/>
      <c r="P685" s="881"/>
      <c r="Q685" s="881"/>
    </row>
    <row r="686" ht="15.75" customHeight="1">
      <c r="A686" s="884"/>
      <c r="B686" s="744"/>
      <c r="C686" s="955"/>
      <c r="D686" s="881"/>
      <c r="E686" s="881"/>
      <c r="F686" s="881"/>
      <c r="G686" s="881"/>
      <c r="H686" s="965"/>
      <c r="I686" s="881"/>
      <c r="J686" s="881"/>
      <c r="K686" s="881"/>
      <c r="L686" s="881"/>
      <c r="M686" s="966"/>
      <c r="N686" s="881"/>
      <c r="O686" s="881"/>
      <c r="P686" s="881"/>
      <c r="Q686" s="881"/>
    </row>
    <row r="687" ht="15.75" customHeight="1">
      <c r="A687" s="884"/>
      <c r="B687" s="744"/>
      <c r="C687" s="955"/>
      <c r="D687" s="881"/>
      <c r="E687" s="881"/>
      <c r="F687" s="881"/>
      <c r="G687" s="881"/>
      <c r="H687" s="965"/>
      <c r="I687" s="881"/>
      <c r="J687" s="881"/>
      <c r="K687" s="881"/>
      <c r="L687" s="881"/>
      <c r="M687" s="966"/>
      <c r="N687" s="881"/>
      <c r="O687" s="881"/>
      <c r="P687" s="881"/>
      <c r="Q687" s="881"/>
    </row>
    <row r="688" ht="15.75" customHeight="1">
      <c r="A688" s="884"/>
      <c r="B688" s="744"/>
      <c r="C688" s="955"/>
      <c r="D688" s="881"/>
      <c r="E688" s="881"/>
      <c r="F688" s="881"/>
      <c r="G688" s="881"/>
      <c r="H688" s="965"/>
      <c r="I688" s="881"/>
      <c r="J688" s="881"/>
      <c r="K688" s="881"/>
      <c r="L688" s="881"/>
      <c r="M688" s="966"/>
      <c r="N688" s="881"/>
      <c r="O688" s="881"/>
      <c r="P688" s="881"/>
      <c r="Q688" s="881"/>
    </row>
    <row r="689" ht="15.75" customHeight="1">
      <c r="A689" s="884"/>
      <c r="B689" s="744"/>
      <c r="C689" s="955"/>
      <c r="D689" s="881"/>
      <c r="E689" s="881"/>
      <c r="F689" s="881"/>
      <c r="G689" s="881"/>
      <c r="H689" s="965"/>
      <c r="I689" s="881"/>
      <c r="J689" s="881"/>
      <c r="K689" s="881"/>
      <c r="L689" s="881"/>
      <c r="M689" s="966"/>
      <c r="N689" s="881"/>
      <c r="O689" s="881"/>
      <c r="P689" s="881"/>
      <c r="Q689" s="881"/>
    </row>
    <row r="690" ht="15.75" customHeight="1">
      <c r="A690" s="884"/>
      <c r="B690" s="744"/>
      <c r="C690" s="955"/>
      <c r="D690" s="881"/>
      <c r="E690" s="881"/>
      <c r="F690" s="881"/>
      <c r="G690" s="881"/>
      <c r="H690" s="965"/>
      <c r="I690" s="881"/>
      <c r="J690" s="881"/>
      <c r="K690" s="881"/>
      <c r="L690" s="881"/>
      <c r="M690" s="966"/>
      <c r="N690" s="881"/>
      <c r="O690" s="881"/>
      <c r="P690" s="881"/>
      <c r="Q690" s="881"/>
    </row>
    <row r="691" ht="15.75" customHeight="1">
      <c r="A691" s="884"/>
      <c r="B691" s="744"/>
      <c r="C691" s="955"/>
      <c r="D691" s="881"/>
      <c r="E691" s="881"/>
      <c r="F691" s="881"/>
      <c r="G691" s="881"/>
      <c r="H691" s="965"/>
      <c r="I691" s="881"/>
      <c r="J691" s="881"/>
      <c r="K691" s="881"/>
      <c r="L691" s="881"/>
      <c r="M691" s="966"/>
      <c r="N691" s="881"/>
      <c r="O691" s="881"/>
      <c r="P691" s="881"/>
      <c r="Q691" s="881"/>
    </row>
    <row r="692" ht="15.75" customHeight="1">
      <c r="A692" s="884"/>
      <c r="B692" s="744"/>
      <c r="C692" s="955"/>
      <c r="D692" s="881"/>
      <c r="E692" s="881"/>
      <c r="F692" s="881"/>
      <c r="G692" s="881"/>
      <c r="H692" s="965"/>
      <c r="I692" s="881"/>
      <c r="J692" s="881"/>
      <c r="K692" s="881"/>
      <c r="L692" s="881"/>
      <c r="M692" s="966"/>
      <c r="N692" s="881"/>
      <c r="O692" s="881"/>
      <c r="P692" s="881"/>
      <c r="Q692" s="881"/>
    </row>
    <row r="693" ht="15.75" customHeight="1">
      <c r="A693" s="884"/>
      <c r="B693" s="744"/>
      <c r="C693" s="955"/>
      <c r="D693" s="881"/>
      <c r="E693" s="881"/>
      <c r="F693" s="881"/>
      <c r="G693" s="881"/>
      <c r="H693" s="965"/>
      <c r="I693" s="881"/>
      <c r="J693" s="881"/>
      <c r="K693" s="881"/>
      <c r="L693" s="881"/>
      <c r="M693" s="966"/>
      <c r="N693" s="881"/>
      <c r="O693" s="881"/>
      <c r="P693" s="881"/>
      <c r="Q693" s="881"/>
    </row>
    <row r="694" ht="15.75" customHeight="1">
      <c r="A694" s="884"/>
      <c r="B694" s="744"/>
      <c r="C694" s="955"/>
      <c r="D694" s="881"/>
      <c r="E694" s="881"/>
      <c r="F694" s="881"/>
      <c r="G694" s="881"/>
      <c r="H694" s="965"/>
      <c r="I694" s="881"/>
      <c r="J694" s="881"/>
      <c r="K694" s="881"/>
      <c r="L694" s="881"/>
      <c r="M694" s="966"/>
      <c r="N694" s="881"/>
      <c r="O694" s="881"/>
      <c r="P694" s="881"/>
      <c r="Q694" s="881"/>
    </row>
    <row r="695" ht="15.75" customHeight="1">
      <c r="A695" s="884"/>
      <c r="B695" s="744"/>
      <c r="C695" s="955"/>
      <c r="D695" s="881"/>
      <c r="E695" s="881"/>
      <c r="F695" s="881"/>
      <c r="G695" s="881"/>
      <c r="H695" s="965"/>
      <c r="I695" s="881"/>
      <c r="J695" s="881"/>
      <c r="K695" s="881"/>
      <c r="L695" s="881"/>
      <c r="M695" s="966"/>
      <c r="N695" s="881"/>
      <c r="O695" s="881"/>
      <c r="P695" s="881"/>
      <c r="Q695" s="881"/>
    </row>
    <row r="696" ht="15.75" customHeight="1">
      <c r="A696" s="884"/>
      <c r="B696" s="744"/>
      <c r="C696" s="955"/>
      <c r="D696" s="881"/>
      <c r="E696" s="881"/>
      <c r="F696" s="881"/>
      <c r="G696" s="881"/>
      <c r="H696" s="965"/>
      <c r="I696" s="881"/>
      <c r="J696" s="881"/>
      <c r="K696" s="881"/>
      <c r="L696" s="881"/>
      <c r="M696" s="966"/>
      <c r="N696" s="881"/>
      <c r="O696" s="881"/>
      <c r="P696" s="881"/>
      <c r="Q696" s="881"/>
    </row>
    <row r="697" ht="15.75" customHeight="1">
      <c r="A697" s="884"/>
      <c r="B697" s="744"/>
      <c r="C697" s="955"/>
      <c r="D697" s="881"/>
      <c r="E697" s="881"/>
      <c r="F697" s="881"/>
      <c r="G697" s="881"/>
      <c r="H697" s="965"/>
      <c r="I697" s="881"/>
      <c r="J697" s="881"/>
      <c r="K697" s="881"/>
      <c r="L697" s="881"/>
      <c r="M697" s="966"/>
      <c r="N697" s="881"/>
      <c r="O697" s="881"/>
      <c r="P697" s="881"/>
      <c r="Q697" s="881"/>
    </row>
    <row r="698" ht="15.75" customHeight="1">
      <c r="A698" s="884"/>
      <c r="B698" s="744"/>
      <c r="C698" s="955"/>
      <c r="D698" s="881"/>
      <c r="E698" s="881"/>
      <c r="F698" s="881"/>
      <c r="G698" s="881"/>
      <c r="H698" s="965"/>
      <c r="I698" s="881"/>
      <c r="J698" s="881"/>
      <c r="K698" s="881"/>
      <c r="L698" s="881"/>
      <c r="M698" s="966"/>
      <c r="N698" s="881"/>
      <c r="O698" s="881"/>
      <c r="P698" s="881"/>
      <c r="Q698" s="881"/>
    </row>
    <row r="699" ht="15.75" customHeight="1">
      <c r="A699" s="884"/>
      <c r="B699" s="744"/>
      <c r="C699" s="955"/>
      <c r="D699" s="881"/>
      <c r="E699" s="881"/>
      <c r="F699" s="881"/>
      <c r="G699" s="881"/>
      <c r="H699" s="965"/>
      <c r="I699" s="881"/>
      <c r="J699" s="881"/>
      <c r="K699" s="881"/>
      <c r="L699" s="881"/>
      <c r="M699" s="966"/>
      <c r="N699" s="881"/>
      <c r="O699" s="881"/>
      <c r="P699" s="881"/>
      <c r="Q699" s="881"/>
    </row>
    <row r="700" ht="15.75" customHeight="1">
      <c r="A700" s="884"/>
      <c r="B700" s="744"/>
      <c r="C700" s="955"/>
      <c r="D700" s="881"/>
      <c r="E700" s="881"/>
      <c r="F700" s="881"/>
      <c r="G700" s="881"/>
      <c r="H700" s="965"/>
      <c r="I700" s="881"/>
      <c r="J700" s="881"/>
      <c r="K700" s="881"/>
      <c r="L700" s="881"/>
      <c r="M700" s="966"/>
      <c r="N700" s="881"/>
      <c r="O700" s="881"/>
      <c r="P700" s="881"/>
      <c r="Q700" s="881"/>
    </row>
    <row r="701" ht="15.75" customHeight="1">
      <c r="A701" s="884"/>
      <c r="B701" s="744"/>
      <c r="C701" s="955"/>
      <c r="D701" s="881"/>
      <c r="E701" s="881"/>
      <c r="F701" s="881"/>
      <c r="G701" s="881"/>
      <c r="H701" s="965"/>
      <c r="I701" s="881"/>
      <c r="J701" s="881"/>
      <c r="K701" s="881"/>
      <c r="L701" s="881"/>
      <c r="M701" s="966"/>
      <c r="N701" s="881"/>
      <c r="O701" s="881"/>
      <c r="P701" s="881"/>
      <c r="Q701" s="881"/>
    </row>
    <row r="702" ht="15.75" customHeight="1">
      <c r="A702" s="884"/>
      <c r="B702" s="744"/>
      <c r="C702" s="955"/>
      <c r="D702" s="881"/>
      <c r="E702" s="881"/>
      <c r="F702" s="881"/>
      <c r="G702" s="881"/>
      <c r="H702" s="965"/>
      <c r="I702" s="881"/>
      <c r="J702" s="881"/>
      <c r="K702" s="881"/>
      <c r="L702" s="881"/>
      <c r="M702" s="966"/>
      <c r="N702" s="881"/>
      <c r="O702" s="881"/>
      <c r="P702" s="881"/>
      <c r="Q702" s="881"/>
    </row>
    <row r="703" ht="15.75" customHeight="1">
      <c r="A703" s="884"/>
      <c r="B703" s="744"/>
      <c r="C703" s="955"/>
      <c r="D703" s="881"/>
      <c r="E703" s="881"/>
      <c r="F703" s="881"/>
      <c r="G703" s="881"/>
      <c r="H703" s="965"/>
      <c r="I703" s="881"/>
      <c r="J703" s="881"/>
      <c r="K703" s="881"/>
      <c r="L703" s="881"/>
      <c r="M703" s="966"/>
      <c r="N703" s="881"/>
      <c r="O703" s="881"/>
      <c r="P703" s="881"/>
      <c r="Q703" s="881"/>
    </row>
    <row r="704" ht="15.75" customHeight="1">
      <c r="A704" s="884"/>
      <c r="B704" s="744"/>
      <c r="C704" s="955"/>
      <c r="D704" s="881"/>
      <c r="E704" s="881"/>
      <c r="F704" s="881"/>
      <c r="G704" s="881"/>
      <c r="H704" s="965"/>
      <c r="I704" s="881"/>
      <c r="J704" s="881"/>
      <c r="K704" s="881"/>
      <c r="L704" s="881"/>
      <c r="M704" s="966"/>
      <c r="N704" s="881"/>
      <c r="O704" s="881"/>
      <c r="P704" s="881"/>
      <c r="Q704" s="881"/>
    </row>
    <row r="705" ht="15.75" customHeight="1">
      <c r="A705" s="884"/>
      <c r="B705" s="744"/>
      <c r="C705" s="955"/>
      <c r="D705" s="881"/>
      <c r="E705" s="881"/>
      <c r="F705" s="881"/>
      <c r="G705" s="881"/>
      <c r="H705" s="965"/>
      <c r="I705" s="881"/>
      <c r="J705" s="881"/>
      <c r="K705" s="881"/>
      <c r="L705" s="881"/>
      <c r="M705" s="966"/>
      <c r="N705" s="881"/>
      <c r="O705" s="881"/>
      <c r="P705" s="881"/>
      <c r="Q705" s="881"/>
    </row>
    <row r="706" ht="15.75" customHeight="1">
      <c r="A706" s="884"/>
      <c r="B706" s="744"/>
      <c r="C706" s="955"/>
      <c r="D706" s="881"/>
      <c r="E706" s="881"/>
      <c r="F706" s="881"/>
      <c r="G706" s="881"/>
      <c r="H706" s="965"/>
      <c r="I706" s="881"/>
      <c r="J706" s="881"/>
      <c r="K706" s="881"/>
      <c r="L706" s="881"/>
      <c r="M706" s="966"/>
      <c r="N706" s="881"/>
      <c r="O706" s="881"/>
      <c r="P706" s="881"/>
      <c r="Q706" s="881"/>
    </row>
    <row r="707" ht="15.75" customHeight="1">
      <c r="A707" s="884"/>
      <c r="B707" s="744"/>
      <c r="C707" s="955"/>
      <c r="D707" s="881"/>
      <c r="E707" s="881"/>
      <c r="F707" s="881"/>
      <c r="G707" s="881"/>
      <c r="H707" s="965"/>
      <c r="I707" s="881"/>
      <c r="J707" s="881"/>
      <c r="K707" s="881"/>
      <c r="L707" s="881"/>
      <c r="M707" s="966"/>
      <c r="N707" s="881"/>
      <c r="O707" s="881"/>
      <c r="P707" s="881"/>
      <c r="Q707" s="881"/>
    </row>
    <row r="708" ht="15.75" customHeight="1">
      <c r="A708" s="884"/>
      <c r="B708" s="744"/>
      <c r="C708" s="955"/>
      <c r="D708" s="881"/>
      <c r="E708" s="881"/>
      <c r="F708" s="881"/>
      <c r="G708" s="881"/>
      <c r="H708" s="965"/>
      <c r="I708" s="881"/>
      <c r="J708" s="881"/>
      <c r="K708" s="881"/>
      <c r="L708" s="881"/>
      <c r="M708" s="966"/>
      <c r="N708" s="881"/>
      <c r="O708" s="881"/>
      <c r="P708" s="881"/>
      <c r="Q708" s="881"/>
    </row>
    <row r="709" ht="15.75" customHeight="1">
      <c r="A709" s="884"/>
      <c r="B709" s="744"/>
      <c r="C709" s="955"/>
      <c r="D709" s="881"/>
      <c r="E709" s="881"/>
      <c r="F709" s="881"/>
      <c r="G709" s="881"/>
      <c r="H709" s="965"/>
      <c r="I709" s="881"/>
      <c r="J709" s="881"/>
      <c r="K709" s="881"/>
      <c r="L709" s="881"/>
      <c r="M709" s="966"/>
      <c r="N709" s="881"/>
      <c r="O709" s="881"/>
      <c r="P709" s="881"/>
      <c r="Q709" s="881"/>
    </row>
    <row r="710" ht="15.75" customHeight="1">
      <c r="A710" s="884"/>
      <c r="B710" s="744"/>
      <c r="C710" s="955"/>
      <c r="D710" s="881"/>
      <c r="E710" s="881"/>
      <c r="F710" s="881"/>
      <c r="G710" s="881"/>
      <c r="H710" s="965"/>
      <c r="I710" s="881"/>
      <c r="J710" s="881"/>
      <c r="K710" s="881"/>
      <c r="L710" s="881"/>
      <c r="M710" s="966"/>
      <c r="N710" s="881"/>
      <c r="O710" s="881"/>
      <c r="P710" s="881"/>
      <c r="Q710" s="881"/>
    </row>
    <row r="711" ht="15.75" customHeight="1">
      <c r="A711" s="884"/>
      <c r="B711" s="744"/>
      <c r="C711" s="955"/>
      <c r="D711" s="881"/>
      <c r="E711" s="881"/>
      <c r="F711" s="881"/>
      <c r="G711" s="881"/>
      <c r="H711" s="965"/>
      <c r="I711" s="881"/>
      <c r="J711" s="881"/>
      <c r="K711" s="881"/>
      <c r="L711" s="881"/>
      <c r="M711" s="966"/>
      <c r="N711" s="881"/>
      <c r="O711" s="881"/>
      <c r="P711" s="881"/>
      <c r="Q711" s="881"/>
    </row>
    <row r="712" ht="15.75" customHeight="1">
      <c r="A712" s="884"/>
      <c r="B712" s="744"/>
      <c r="C712" s="955"/>
      <c r="D712" s="881"/>
      <c r="E712" s="881"/>
      <c r="F712" s="881"/>
      <c r="G712" s="881"/>
      <c r="H712" s="965"/>
      <c r="I712" s="881"/>
      <c r="J712" s="881"/>
      <c r="K712" s="881"/>
      <c r="L712" s="881"/>
      <c r="M712" s="966"/>
      <c r="N712" s="881"/>
      <c r="O712" s="881"/>
      <c r="P712" s="881"/>
      <c r="Q712" s="881"/>
    </row>
    <row r="713" ht="15.75" customHeight="1">
      <c r="A713" s="884"/>
      <c r="B713" s="744"/>
      <c r="C713" s="955"/>
      <c r="D713" s="881"/>
      <c r="E713" s="881"/>
      <c r="F713" s="881"/>
      <c r="G713" s="881"/>
      <c r="H713" s="965"/>
      <c r="I713" s="881"/>
      <c r="J713" s="881"/>
      <c r="K713" s="881"/>
      <c r="L713" s="881"/>
      <c r="M713" s="966"/>
      <c r="N713" s="881"/>
      <c r="O713" s="881"/>
      <c r="P713" s="881"/>
      <c r="Q713" s="881"/>
    </row>
    <row r="714" ht="15.75" customHeight="1">
      <c r="A714" s="884"/>
      <c r="B714" s="744"/>
      <c r="C714" s="955"/>
      <c r="D714" s="881"/>
      <c r="E714" s="881"/>
      <c r="F714" s="881"/>
      <c r="G714" s="881"/>
      <c r="H714" s="965"/>
      <c r="I714" s="881"/>
      <c r="J714" s="881"/>
      <c r="K714" s="881"/>
      <c r="L714" s="881"/>
      <c r="M714" s="966"/>
      <c r="N714" s="881"/>
      <c r="O714" s="881"/>
      <c r="P714" s="881"/>
      <c r="Q714" s="881"/>
    </row>
    <row r="715" ht="15.75" customHeight="1">
      <c r="A715" s="884"/>
      <c r="B715" s="744"/>
      <c r="C715" s="955"/>
      <c r="D715" s="881"/>
      <c r="E715" s="881"/>
      <c r="F715" s="881"/>
      <c r="G715" s="881"/>
      <c r="H715" s="965"/>
      <c r="I715" s="881"/>
      <c r="J715" s="881"/>
      <c r="K715" s="881"/>
      <c r="L715" s="881"/>
      <c r="M715" s="966"/>
      <c r="N715" s="881"/>
      <c r="O715" s="881"/>
      <c r="P715" s="881"/>
      <c r="Q715" s="881"/>
    </row>
    <row r="716" ht="15.75" customHeight="1">
      <c r="A716" s="884"/>
      <c r="B716" s="744"/>
      <c r="C716" s="955"/>
      <c r="D716" s="881"/>
      <c r="E716" s="881"/>
      <c r="F716" s="881"/>
      <c r="G716" s="881"/>
      <c r="H716" s="965"/>
      <c r="I716" s="881"/>
      <c r="J716" s="881"/>
      <c r="K716" s="881"/>
      <c r="L716" s="881"/>
      <c r="M716" s="966"/>
      <c r="N716" s="881"/>
      <c r="O716" s="881"/>
      <c r="P716" s="881"/>
      <c r="Q716" s="881"/>
    </row>
    <row r="717" ht="15.75" customHeight="1">
      <c r="A717" s="884"/>
      <c r="B717" s="744"/>
      <c r="C717" s="955"/>
      <c r="D717" s="881"/>
      <c r="E717" s="881"/>
      <c r="F717" s="881"/>
      <c r="G717" s="881"/>
      <c r="H717" s="965"/>
      <c r="I717" s="881"/>
      <c r="J717" s="881"/>
      <c r="K717" s="881"/>
      <c r="L717" s="881"/>
      <c r="M717" s="966"/>
      <c r="N717" s="881"/>
      <c r="O717" s="881"/>
      <c r="P717" s="881"/>
      <c r="Q717" s="881"/>
    </row>
    <row r="718" ht="15.75" customHeight="1">
      <c r="A718" s="884"/>
      <c r="B718" s="744"/>
      <c r="C718" s="955"/>
      <c r="D718" s="881"/>
      <c r="E718" s="881"/>
      <c r="F718" s="881"/>
      <c r="G718" s="881"/>
      <c r="H718" s="965"/>
      <c r="I718" s="881"/>
      <c r="J718" s="881"/>
      <c r="K718" s="881"/>
      <c r="L718" s="881"/>
      <c r="M718" s="966"/>
      <c r="N718" s="881"/>
      <c r="O718" s="881"/>
      <c r="P718" s="881"/>
      <c r="Q718" s="881"/>
    </row>
    <row r="719" ht="15.75" customHeight="1">
      <c r="A719" s="884"/>
      <c r="B719" s="744"/>
      <c r="C719" s="955"/>
      <c r="D719" s="881"/>
      <c r="E719" s="881"/>
      <c r="F719" s="881"/>
      <c r="G719" s="881"/>
      <c r="H719" s="965"/>
      <c r="I719" s="881"/>
      <c r="J719" s="881"/>
      <c r="K719" s="881"/>
      <c r="L719" s="881"/>
      <c r="M719" s="966"/>
      <c r="N719" s="881"/>
      <c r="O719" s="881"/>
      <c r="P719" s="881"/>
      <c r="Q719" s="881"/>
    </row>
    <row r="720" ht="15.75" customHeight="1">
      <c r="A720" s="884"/>
      <c r="B720" s="744"/>
      <c r="C720" s="955"/>
      <c r="D720" s="881"/>
      <c r="E720" s="881"/>
      <c r="F720" s="881"/>
      <c r="G720" s="881"/>
      <c r="H720" s="965"/>
      <c r="I720" s="881"/>
      <c r="J720" s="881"/>
      <c r="K720" s="881"/>
      <c r="L720" s="881"/>
      <c r="M720" s="966"/>
      <c r="N720" s="881"/>
      <c r="O720" s="881"/>
      <c r="P720" s="881"/>
      <c r="Q720" s="881"/>
    </row>
    <row r="721" ht="15.75" customHeight="1">
      <c r="A721" s="884"/>
      <c r="B721" s="744"/>
      <c r="C721" s="955"/>
      <c r="D721" s="881"/>
      <c r="E721" s="881"/>
      <c r="F721" s="881"/>
      <c r="G721" s="881"/>
      <c r="H721" s="965"/>
      <c r="I721" s="881"/>
      <c r="J721" s="881"/>
      <c r="K721" s="881"/>
      <c r="L721" s="881"/>
      <c r="M721" s="966"/>
      <c r="N721" s="881"/>
      <c r="O721" s="881"/>
      <c r="P721" s="881"/>
      <c r="Q721" s="881"/>
    </row>
    <row r="722" ht="15.75" customHeight="1">
      <c r="A722" s="884"/>
      <c r="B722" s="744"/>
      <c r="C722" s="955"/>
      <c r="D722" s="881"/>
      <c r="E722" s="881"/>
      <c r="F722" s="881"/>
      <c r="G722" s="881"/>
      <c r="H722" s="965"/>
      <c r="I722" s="881"/>
      <c r="J722" s="881"/>
      <c r="K722" s="881"/>
      <c r="L722" s="881"/>
      <c r="M722" s="966"/>
      <c r="N722" s="881"/>
      <c r="O722" s="881"/>
      <c r="P722" s="881"/>
      <c r="Q722" s="881"/>
    </row>
    <row r="723" ht="15.75" customHeight="1">
      <c r="A723" s="884"/>
      <c r="B723" s="744"/>
      <c r="C723" s="955"/>
      <c r="D723" s="881"/>
      <c r="E723" s="881"/>
      <c r="F723" s="881"/>
      <c r="G723" s="881"/>
      <c r="H723" s="965"/>
      <c r="I723" s="881"/>
      <c r="J723" s="881"/>
      <c r="K723" s="881"/>
      <c r="L723" s="881"/>
      <c r="M723" s="966"/>
      <c r="N723" s="881"/>
      <c r="O723" s="881"/>
      <c r="P723" s="881"/>
      <c r="Q723" s="881"/>
    </row>
    <row r="724" ht="15.75" customHeight="1">
      <c r="A724" s="884"/>
      <c r="B724" s="744"/>
      <c r="C724" s="955"/>
      <c r="D724" s="881"/>
      <c r="E724" s="881"/>
      <c r="F724" s="881"/>
      <c r="G724" s="881"/>
      <c r="H724" s="965"/>
      <c r="I724" s="881"/>
      <c r="J724" s="881"/>
      <c r="K724" s="881"/>
      <c r="L724" s="881"/>
      <c r="M724" s="966"/>
      <c r="N724" s="881"/>
      <c r="O724" s="881"/>
      <c r="P724" s="881"/>
      <c r="Q724" s="881"/>
    </row>
    <row r="725" ht="15.75" customHeight="1">
      <c r="A725" s="884"/>
      <c r="B725" s="744"/>
      <c r="C725" s="955"/>
      <c r="D725" s="881"/>
      <c r="E725" s="881"/>
      <c r="F725" s="881"/>
      <c r="G725" s="881"/>
      <c r="H725" s="965"/>
      <c r="I725" s="881"/>
      <c r="J725" s="881"/>
      <c r="K725" s="881"/>
      <c r="L725" s="881"/>
      <c r="M725" s="966"/>
      <c r="N725" s="881"/>
      <c r="O725" s="881"/>
      <c r="P725" s="881"/>
      <c r="Q725" s="881"/>
    </row>
    <row r="726" ht="15.75" customHeight="1">
      <c r="A726" s="884"/>
      <c r="B726" s="744"/>
      <c r="C726" s="955"/>
      <c r="D726" s="881"/>
      <c r="E726" s="881"/>
      <c r="F726" s="881"/>
      <c r="G726" s="881"/>
      <c r="H726" s="965"/>
      <c r="I726" s="881"/>
      <c r="J726" s="881"/>
      <c r="K726" s="881"/>
      <c r="L726" s="881"/>
      <c r="M726" s="966"/>
      <c r="N726" s="881"/>
      <c r="O726" s="881"/>
      <c r="P726" s="881"/>
      <c r="Q726" s="881"/>
    </row>
    <row r="727" ht="15.75" customHeight="1">
      <c r="A727" s="884"/>
      <c r="B727" s="744"/>
      <c r="C727" s="955"/>
      <c r="D727" s="881"/>
      <c r="E727" s="881"/>
      <c r="F727" s="881"/>
      <c r="G727" s="881"/>
      <c r="H727" s="965"/>
      <c r="I727" s="881"/>
      <c r="J727" s="881"/>
      <c r="K727" s="881"/>
      <c r="L727" s="881"/>
      <c r="M727" s="966"/>
      <c r="N727" s="881"/>
      <c r="O727" s="881"/>
      <c r="P727" s="881"/>
      <c r="Q727" s="881"/>
    </row>
    <row r="728" ht="15.75" customHeight="1">
      <c r="A728" s="884"/>
      <c r="B728" s="744"/>
      <c r="C728" s="955"/>
      <c r="D728" s="881"/>
      <c r="E728" s="881"/>
      <c r="F728" s="881"/>
      <c r="G728" s="881"/>
      <c r="H728" s="965"/>
      <c r="I728" s="881"/>
      <c r="J728" s="881"/>
      <c r="K728" s="881"/>
      <c r="L728" s="881"/>
      <c r="M728" s="966"/>
      <c r="N728" s="881"/>
      <c r="O728" s="881"/>
      <c r="P728" s="881"/>
      <c r="Q728" s="881"/>
    </row>
    <row r="729" ht="15.75" customHeight="1">
      <c r="A729" s="884"/>
      <c r="B729" s="744"/>
      <c r="C729" s="955"/>
      <c r="D729" s="881"/>
      <c r="E729" s="881"/>
      <c r="F729" s="881"/>
      <c r="G729" s="881"/>
      <c r="H729" s="965"/>
      <c r="I729" s="881"/>
      <c r="J729" s="881"/>
      <c r="K729" s="881"/>
      <c r="L729" s="881"/>
      <c r="M729" s="966"/>
      <c r="N729" s="881"/>
      <c r="O729" s="881"/>
      <c r="P729" s="881"/>
      <c r="Q729" s="881"/>
    </row>
    <row r="730" ht="15.75" customHeight="1">
      <c r="A730" s="884"/>
      <c r="B730" s="744"/>
      <c r="C730" s="955"/>
      <c r="D730" s="881"/>
      <c r="E730" s="881"/>
      <c r="F730" s="881"/>
      <c r="G730" s="881"/>
      <c r="H730" s="965"/>
      <c r="I730" s="881"/>
      <c r="J730" s="881"/>
      <c r="K730" s="881"/>
      <c r="L730" s="881"/>
      <c r="M730" s="966"/>
      <c r="N730" s="881"/>
      <c r="O730" s="881"/>
      <c r="P730" s="881"/>
      <c r="Q730" s="881"/>
    </row>
    <row r="731" ht="15.75" customHeight="1">
      <c r="A731" s="884"/>
      <c r="B731" s="744"/>
      <c r="C731" s="955"/>
      <c r="D731" s="881"/>
      <c r="E731" s="881"/>
      <c r="F731" s="881"/>
      <c r="G731" s="881"/>
      <c r="H731" s="965"/>
      <c r="I731" s="881"/>
      <c r="J731" s="881"/>
      <c r="K731" s="881"/>
      <c r="L731" s="881"/>
      <c r="M731" s="966"/>
      <c r="N731" s="881"/>
      <c r="O731" s="881"/>
      <c r="P731" s="881"/>
      <c r="Q731" s="881"/>
    </row>
    <row r="732" ht="15.75" customHeight="1">
      <c r="A732" s="884"/>
      <c r="B732" s="744"/>
      <c r="C732" s="955"/>
      <c r="D732" s="881"/>
      <c r="E732" s="881"/>
      <c r="F732" s="881"/>
      <c r="G732" s="881"/>
      <c r="H732" s="965"/>
      <c r="I732" s="881"/>
      <c r="J732" s="881"/>
      <c r="K732" s="881"/>
      <c r="L732" s="881"/>
      <c r="M732" s="966"/>
      <c r="N732" s="881"/>
      <c r="O732" s="881"/>
      <c r="P732" s="881"/>
      <c r="Q732" s="881"/>
    </row>
    <row r="733" ht="15.75" customHeight="1">
      <c r="A733" s="884"/>
      <c r="B733" s="744"/>
      <c r="C733" s="955"/>
      <c r="D733" s="881"/>
      <c r="E733" s="881"/>
      <c r="F733" s="881"/>
      <c r="G733" s="881"/>
      <c r="H733" s="965"/>
      <c r="I733" s="881"/>
      <c r="J733" s="881"/>
      <c r="K733" s="881"/>
      <c r="L733" s="881"/>
      <c r="M733" s="966"/>
      <c r="N733" s="881"/>
      <c r="O733" s="881"/>
      <c r="P733" s="881"/>
      <c r="Q733" s="881"/>
    </row>
    <row r="734" ht="15.75" customHeight="1">
      <c r="A734" s="884"/>
      <c r="B734" s="744"/>
      <c r="C734" s="955"/>
      <c r="D734" s="881"/>
      <c r="E734" s="881"/>
      <c r="F734" s="881"/>
      <c r="G734" s="881"/>
      <c r="H734" s="965"/>
      <c r="I734" s="881"/>
      <c r="J734" s="881"/>
      <c r="K734" s="881"/>
      <c r="L734" s="881"/>
      <c r="M734" s="966"/>
      <c r="N734" s="881"/>
      <c r="O734" s="881"/>
      <c r="P734" s="881"/>
      <c r="Q734" s="881"/>
    </row>
    <row r="735" ht="15.75" customHeight="1">
      <c r="A735" s="884"/>
      <c r="B735" s="744"/>
      <c r="C735" s="955"/>
      <c r="D735" s="881"/>
      <c r="E735" s="881"/>
      <c r="F735" s="881"/>
      <c r="G735" s="881"/>
      <c r="H735" s="965"/>
      <c r="I735" s="881"/>
      <c r="J735" s="881"/>
      <c r="K735" s="881"/>
      <c r="L735" s="881"/>
      <c r="M735" s="966"/>
      <c r="N735" s="881"/>
      <c r="O735" s="881"/>
      <c r="P735" s="881"/>
      <c r="Q735" s="881"/>
    </row>
    <row r="736" ht="15.75" customHeight="1">
      <c r="A736" s="884"/>
      <c r="B736" s="744"/>
      <c r="C736" s="955"/>
      <c r="D736" s="881"/>
      <c r="E736" s="881"/>
      <c r="F736" s="881"/>
      <c r="G736" s="881"/>
      <c r="H736" s="965"/>
      <c r="I736" s="881"/>
      <c r="J736" s="881"/>
      <c r="K736" s="881"/>
      <c r="L736" s="881"/>
      <c r="M736" s="966"/>
      <c r="N736" s="881"/>
      <c r="O736" s="881"/>
      <c r="P736" s="881"/>
      <c r="Q736" s="881"/>
    </row>
    <row r="737" ht="15.75" customHeight="1">
      <c r="A737" s="884"/>
      <c r="B737" s="744"/>
      <c r="C737" s="955"/>
      <c r="D737" s="881"/>
      <c r="E737" s="881"/>
      <c r="F737" s="881"/>
      <c r="G737" s="881"/>
      <c r="H737" s="965"/>
      <c r="I737" s="881"/>
      <c r="J737" s="881"/>
      <c r="K737" s="881"/>
      <c r="L737" s="881"/>
      <c r="M737" s="966"/>
      <c r="N737" s="881"/>
      <c r="O737" s="881"/>
      <c r="P737" s="881"/>
      <c r="Q737" s="881"/>
    </row>
    <row r="738" ht="15.75" customHeight="1">
      <c r="A738" s="884"/>
      <c r="B738" s="744"/>
      <c r="C738" s="955"/>
      <c r="D738" s="881"/>
      <c r="E738" s="881"/>
      <c r="F738" s="881"/>
      <c r="G738" s="881"/>
      <c r="H738" s="965"/>
      <c r="I738" s="881"/>
      <c r="J738" s="881"/>
      <c r="K738" s="881"/>
      <c r="L738" s="881"/>
      <c r="M738" s="966"/>
      <c r="N738" s="881"/>
      <c r="O738" s="881"/>
      <c r="P738" s="881"/>
      <c r="Q738" s="881"/>
    </row>
    <row r="739" ht="15.75" customHeight="1">
      <c r="A739" s="884"/>
      <c r="B739" s="744"/>
      <c r="C739" s="955"/>
      <c r="D739" s="881"/>
      <c r="E739" s="881"/>
      <c r="F739" s="881"/>
      <c r="G739" s="881"/>
      <c r="H739" s="965"/>
      <c r="I739" s="881"/>
      <c r="J739" s="881"/>
      <c r="K739" s="881"/>
      <c r="L739" s="881"/>
      <c r="M739" s="966"/>
      <c r="N739" s="881"/>
      <c r="O739" s="881"/>
      <c r="P739" s="881"/>
      <c r="Q739" s="881"/>
    </row>
    <row r="740" ht="15.75" customHeight="1">
      <c r="A740" s="884"/>
      <c r="B740" s="744"/>
      <c r="C740" s="955"/>
      <c r="D740" s="881"/>
      <c r="E740" s="881"/>
      <c r="F740" s="881"/>
      <c r="G740" s="881"/>
      <c r="H740" s="965"/>
      <c r="I740" s="881"/>
      <c r="J740" s="881"/>
      <c r="K740" s="881"/>
      <c r="L740" s="881"/>
      <c r="M740" s="966"/>
      <c r="N740" s="881"/>
      <c r="O740" s="881"/>
      <c r="P740" s="881"/>
      <c r="Q740" s="881"/>
    </row>
    <row r="741" ht="15.75" customHeight="1">
      <c r="A741" s="884"/>
      <c r="B741" s="744"/>
      <c r="C741" s="955"/>
      <c r="D741" s="881"/>
      <c r="E741" s="881"/>
      <c r="F741" s="881"/>
      <c r="G741" s="881"/>
      <c r="H741" s="965"/>
      <c r="I741" s="881"/>
      <c r="J741" s="881"/>
      <c r="K741" s="881"/>
      <c r="L741" s="881"/>
      <c r="M741" s="966"/>
      <c r="N741" s="881"/>
      <c r="O741" s="881"/>
      <c r="P741" s="881"/>
      <c r="Q741" s="881"/>
    </row>
    <row r="742" ht="15.75" customHeight="1">
      <c r="A742" s="884"/>
      <c r="B742" s="744"/>
      <c r="C742" s="955"/>
      <c r="D742" s="881"/>
      <c r="E742" s="881"/>
      <c r="F742" s="881"/>
      <c r="G742" s="881"/>
      <c r="H742" s="965"/>
      <c r="I742" s="881"/>
      <c r="J742" s="881"/>
      <c r="K742" s="881"/>
      <c r="L742" s="881"/>
      <c r="M742" s="966"/>
      <c r="N742" s="881"/>
      <c r="O742" s="881"/>
      <c r="P742" s="881"/>
      <c r="Q742" s="881"/>
    </row>
    <row r="743" ht="15.75" customHeight="1">
      <c r="A743" s="884"/>
      <c r="B743" s="744"/>
      <c r="C743" s="955"/>
      <c r="D743" s="881"/>
      <c r="E743" s="881"/>
      <c r="F743" s="881"/>
      <c r="G743" s="881"/>
      <c r="H743" s="965"/>
      <c r="I743" s="881"/>
      <c r="J743" s="881"/>
      <c r="K743" s="881"/>
      <c r="L743" s="881"/>
      <c r="M743" s="966"/>
      <c r="N743" s="881"/>
      <c r="O743" s="881"/>
      <c r="P743" s="881"/>
      <c r="Q743" s="881"/>
    </row>
    <row r="744" ht="15.75" customHeight="1">
      <c r="A744" s="884"/>
      <c r="B744" s="744"/>
      <c r="C744" s="955"/>
      <c r="D744" s="881"/>
      <c r="E744" s="881"/>
      <c r="F744" s="881"/>
      <c r="G744" s="881"/>
      <c r="H744" s="965"/>
      <c r="I744" s="881"/>
      <c r="J744" s="881"/>
      <c r="K744" s="881"/>
      <c r="L744" s="881"/>
      <c r="M744" s="966"/>
      <c r="N744" s="881"/>
      <c r="O744" s="881"/>
      <c r="P744" s="881"/>
      <c r="Q744" s="881"/>
    </row>
    <row r="745" ht="15.75" customHeight="1">
      <c r="A745" s="884"/>
      <c r="B745" s="744"/>
      <c r="C745" s="955"/>
      <c r="D745" s="881"/>
      <c r="E745" s="881"/>
      <c r="F745" s="881"/>
      <c r="G745" s="881"/>
      <c r="H745" s="965"/>
      <c r="I745" s="881"/>
      <c r="J745" s="881"/>
      <c r="K745" s="881"/>
      <c r="L745" s="881"/>
      <c r="M745" s="966"/>
      <c r="N745" s="881"/>
      <c r="O745" s="881"/>
      <c r="P745" s="881"/>
      <c r="Q745" s="881"/>
    </row>
    <row r="746" ht="15.75" customHeight="1">
      <c r="A746" s="884"/>
      <c r="B746" s="744"/>
      <c r="C746" s="955"/>
      <c r="D746" s="881"/>
      <c r="E746" s="881"/>
      <c r="F746" s="881"/>
      <c r="G746" s="881"/>
      <c r="H746" s="965"/>
      <c r="I746" s="881"/>
      <c r="J746" s="881"/>
      <c r="K746" s="881"/>
      <c r="L746" s="881"/>
      <c r="M746" s="966"/>
      <c r="N746" s="881"/>
      <c r="O746" s="881"/>
      <c r="P746" s="881"/>
      <c r="Q746" s="881"/>
    </row>
    <row r="747" ht="15.75" customHeight="1">
      <c r="A747" s="884"/>
      <c r="B747" s="744"/>
      <c r="C747" s="955"/>
      <c r="D747" s="881"/>
      <c r="E747" s="881"/>
      <c r="F747" s="881"/>
      <c r="G747" s="881"/>
      <c r="H747" s="965"/>
      <c r="I747" s="881"/>
      <c r="J747" s="881"/>
      <c r="K747" s="881"/>
      <c r="L747" s="881"/>
      <c r="M747" s="966"/>
      <c r="N747" s="881"/>
      <c r="O747" s="881"/>
      <c r="P747" s="881"/>
      <c r="Q747" s="881"/>
    </row>
    <row r="748" ht="15.75" customHeight="1">
      <c r="A748" s="884"/>
      <c r="B748" s="744"/>
      <c r="C748" s="955"/>
      <c r="D748" s="881"/>
      <c r="E748" s="881"/>
      <c r="F748" s="881"/>
      <c r="G748" s="881"/>
      <c r="H748" s="965"/>
      <c r="I748" s="881"/>
      <c r="J748" s="881"/>
      <c r="K748" s="881"/>
      <c r="L748" s="881"/>
      <c r="M748" s="966"/>
      <c r="N748" s="881"/>
      <c r="O748" s="881"/>
      <c r="P748" s="881"/>
      <c r="Q748" s="881"/>
    </row>
    <row r="749" ht="15.75" customHeight="1">
      <c r="A749" s="884"/>
      <c r="B749" s="744"/>
      <c r="C749" s="955"/>
      <c r="D749" s="881"/>
      <c r="E749" s="881"/>
      <c r="F749" s="881"/>
      <c r="G749" s="881"/>
      <c r="H749" s="965"/>
      <c r="I749" s="881"/>
      <c r="J749" s="881"/>
      <c r="K749" s="881"/>
      <c r="L749" s="881"/>
      <c r="M749" s="966"/>
      <c r="N749" s="881"/>
      <c r="O749" s="881"/>
      <c r="P749" s="881"/>
      <c r="Q749" s="881"/>
    </row>
    <row r="750" ht="15.75" customHeight="1">
      <c r="A750" s="884"/>
      <c r="B750" s="744"/>
      <c r="C750" s="955"/>
      <c r="D750" s="881"/>
      <c r="E750" s="881"/>
      <c r="F750" s="881"/>
      <c r="G750" s="881"/>
      <c r="H750" s="965"/>
      <c r="I750" s="881"/>
      <c r="J750" s="881"/>
      <c r="K750" s="881"/>
      <c r="L750" s="881"/>
      <c r="M750" s="966"/>
      <c r="N750" s="881"/>
      <c r="O750" s="881"/>
      <c r="P750" s="881"/>
      <c r="Q750" s="881"/>
    </row>
    <row r="751" ht="15.75" customHeight="1">
      <c r="A751" s="884"/>
      <c r="B751" s="744"/>
      <c r="C751" s="955"/>
      <c r="D751" s="881"/>
      <c r="E751" s="881"/>
      <c r="F751" s="881"/>
      <c r="G751" s="881"/>
      <c r="H751" s="965"/>
      <c r="I751" s="881"/>
      <c r="J751" s="881"/>
      <c r="K751" s="881"/>
      <c r="L751" s="881"/>
      <c r="M751" s="966"/>
      <c r="N751" s="881"/>
      <c r="O751" s="881"/>
      <c r="P751" s="881"/>
      <c r="Q751" s="881"/>
    </row>
    <row r="752" ht="15.75" customHeight="1">
      <c r="A752" s="884"/>
      <c r="B752" s="744"/>
      <c r="C752" s="955"/>
      <c r="D752" s="881"/>
      <c r="E752" s="881"/>
      <c r="F752" s="881"/>
      <c r="G752" s="881"/>
      <c r="H752" s="965"/>
      <c r="I752" s="881"/>
      <c r="J752" s="881"/>
      <c r="K752" s="881"/>
      <c r="L752" s="881"/>
      <c r="M752" s="966"/>
      <c r="N752" s="881"/>
      <c r="O752" s="881"/>
      <c r="P752" s="881"/>
      <c r="Q752" s="881"/>
    </row>
    <row r="753" ht="15.75" customHeight="1">
      <c r="A753" s="884"/>
      <c r="B753" s="744"/>
      <c r="C753" s="955"/>
      <c r="D753" s="881"/>
      <c r="E753" s="881"/>
      <c r="F753" s="881"/>
      <c r="G753" s="881"/>
      <c r="H753" s="965"/>
      <c r="I753" s="881"/>
      <c r="J753" s="881"/>
      <c r="K753" s="881"/>
      <c r="L753" s="881"/>
      <c r="M753" s="966"/>
      <c r="N753" s="881"/>
      <c r="O753" s="881"/>
      <c r="P753" s="881"/>
      <c r="Q753" s="881"/>
    </row>
    <row r="754" ht="15.75" customHeight="1">
      <c r="A754" s="884"/>
      <c r="B754" s="744"/>
      <c r="C754" s="955"/>
      <c r="D754" s="881"/>
      <c r="E754" s="881"/>
      <c r="F754" s="881"/>
      <c r="G754" s="881"/>
      <c r="H754" s="965"/>
      <c r="I754" s="881"/>
      <c r="J754" s="881"/>
      <c r="K754" s="881"/>
      <c r="L754" s="881"/>
      <c r="M754" s="966"/>
      <c r="N754" s="881"/>
      <c r="O754" s="881"/>
      <c r="P754" s="881"/>
      <c r="Q754" s="881"/>
    </row>
    <row r="755" ht="15.75" customHeight="1">
      <c r="A755" s="884"/>
      <c r="B755" s="744"/>
      <c r="C755" s="955"/>
      <c r="D755" s="881"/>
      <c r="E755" s="881"/>
      <c r="F755" s="881"/>
      <c r="G755" s="881"/>
      <c r="H755" s="965"/>
      <c r="I755" s="881"/>
      <c r="J755" s="881"/>
      <c r="K755" s="881"/>
      <c r="L755" s="881"/>
      <c r="M755" s="966"/>
      <c r="N755" s="881"/>
      <c r="O755" s="881"/>
      <c r="P755" s="881"/>
      <c r="Q755" s="881"/>
    </row>
    <row r="756" ht="15.75" customHeight="1">
      <c r="A756" s="884"/>
      <c r="B756" s="744"/>
      <c r="C756" s="955"/>
      <c r="D756" s="881"/>
      <c r="E756" s="881"/>
      <c r="F756" s="881"/>
      <c r="G756" s="881"/>
      <c r="H756" s="965"/>
      <c r="I756" s="881"/>
      <c r="J756" s="881"/>
      <c r="K756" s="881"/>
      <c r="L756" s="881"/>
      <c r="M756" s="966"/>
      <c r="N756" s="881"/>
      <c r="O756" s="881"/>
      <c r="P756" s="881"/>
      <c r="Q756" s="881"/>
    </row>
    <row r="757" ht="15.75" customHeight="1">
      <c r="A757" s="884"/>
      <c r="B757" s="744"/>
      <c r="C757" s="955"/>
      <c r="D757" s="881"/>
      <c r="E757" s="881"/>
      <c r="F757" s="881"/>
      <c r="G757" s="881"/>
      <c r="H757" s="965"/>
      <c r="I757" s="881"/>
      <c r="J757" s="881"/>
      <c r="K757" s="881"/>
      <c r="L757" s="881"/>
      <c r="M757" s="966"/>
      <c r="N757" s="881"/>
      <c r="O757" s="881"/>
      <c r="P757" s="881"/>
      <c r="Q757" s="881"/>
    </row>
    <row r="758" ht="15.75" customHeight="1">
      <c r="A758" s="884"/>
      <c r="B758" s="744"/>
      <c r="C758" s="955"/>
      <c r="D758" s="881"/>
      <c r="E758" s="881"/>
      <c r="F758" s="881"/>
      <c r="G758" s="881"/>
      <c r="H758" s="965"/>
      <c r="I758" s="881"/>
      <c r="J758" s="881"/>
      <c r="K758" s="881"/>
      <c r="L758" s="881"/>
      <c r="M758" s="966"/>
      <c r="N758" s="881"/>
      <c r="O758" s="881"/>
      <c r="P758" s="881"/>
      <c r="Q758" s="881"/>
    </row>
    <row r="759" ht="15.75" customHeight="1">
      <c r="A759" s="884"/>
      <c r="B759" s="744"/>
      <c r="C759" s="955"/>
      <c r="D759" s="881"/>
      <c r="E759" s="881"/>
      <c r="F759" s="881"/>
      <c r="G759" s="881"/>
      <c r="H759" s="965"/>
      <c r="I759" s="881"/>
      <c r="J759" s="881"/>
      <c r="K759" s="881"/>
      <c r="L759" s="881"/>
      <c r="M759" s="966"/>
      <c r="N759" s="881"/>
      <c r="O759" s="881"/>
      <c r="P759" s="881"/>
      <c r="Q759" s="881"/>
    </row>
    <row r="760" ht="15.75" customHeight="1">
      <c r="A760" s="884"/>
      <c r="B760" s="744"/>
      <c r="C760" s="955"/>
      <c r="D760" s="881"/>
      <c r="E760" s="881"/>
      <c r="F760" s="881"/>
      <c r="G760" s="881"/>
      <c r="H760" s="965"/>
      <c r="I760" s="881"/>
      <c r="J760" s="881"/>
      <c r="K760" s="881"/>
      <c r="L760" s="881"/>
      <c r="M760" s="966"/>
      <c r="N760" s="881"/>
      <c r="O760" s="881"/>
      <c r="P760" s="881"/>
      <c r="Q760" s="881"/>
    </row>
    <row r="761" ht="15.75" customHeight="1">
      <c r="A761" s="884"/>
      <c r="B761" s="744"/>
      <c r="C761" s="955"/>
      <c r="D761" s="881"/>
      <c r="E761" s="881"/>
      <c r="F761" s="881"/>
      <c r="G761" s="881"/>
      <c r="H761" s="965"/>
      <c r="I761" s="881"/>
      <c r="J761" s="881"/>
      <c r="K761" s="881"/>
      <c r="L761" s="881"/>
      <c r="M761" s="966"/>
      <c r="N761" s="881"/>
      <c r="O761" s="881"/>
      <c r="P761" s="881"/>
      <c r="Q761" s="881"/>
    </row>
    <row r="762" ht="15.75" customHeight="1">
      <c r="A762" s="884"/>
      <c r="B762" s="744"/>
      <c r="C762" s="955"/>
      <c r="D762" s="881"/>
      <c r="E762" s="881"/>
      <c r="F762" s="881"/>
      <c r="G762" s="881"/>
      <c r="H762" s="965"/>
      <c r="I762" s="881"/>
      <c r="J762" s="881"/>
      <c r="K762" s="881"/>
      <c r="L762" s="881"/>
      <c r="M762" s="966"/>
      <c r="N762" s="881"/>
      <c r="O762" s="881"/>
      <c r="P762" s="881"/>
      <c r="Q762" s="881"/>
    </row>
    <row r="763" ht="15.75" customHeight="1">
      <c r="A763" s="884"/>
      <c r="B763" s="744"/>
      <c r="C763" s="955"/>
      <c r="D763" s="881"/>
      <c r="E763" s="881"/>
      <c r="F763" s="881"/>
      <c r="G763" s="881"/>
      <c r="H763" s="965"/>
      <c r="I763" s="881"/>
      <c r="J763" s="881"/>
      <c r="K763" s="881"/>
      <c r="L763" s="881"/>
      <c r="M763" s="966"/>
      <c r="N763" s="881"/>
      <c r="O763" s="881"/>
      <c r="P763" s="881"/>
      <c r="Q763" s="881"/>
    </row>
    <row r="764" ht="15.75" customHeight="1">
      <c r="A764" s="884"/>
      <c r="B764" s="744"/>
      <c r="C764" s="955"/>
      <c r="D764" s="881"/>
      <c r="E764" s="881"/>
      <c r="F764" s="881"/>
      <c r="G764" s="881"/>
      <c r="H764" s="965"/>
      <c r="I764" s="881"/>
      <c r="J764" s="881"/>
      <c r="K764" s="881"/>
      <c r="L764" s="881"/>
      <c r="M764" s="966"/>
      <c r="N764" s="881"/>
      <c r="O764" s="881"/>
      <c r="P764" s="881"/>
      <c r="Q764" s="881"/>
    </row>
    <row r="765" ht="15.75" customHeight="1">
      <c r="A765" s="884"/>
      <c r="B765" s="744"/>
      <c r="C765" s="955"/>
      <c r="D765" s="881"/>
      <c r="E765" s="881"/>
      <c r="F765" s="881"/>
      <c r="G765" s="881"/>
      <c r="H765" s="965"/>
      <c r="I765" s="881"/>
      <c r="J765" s="881"/>
      <c r="K765" s="881"/>
      <c r="L765" s="881"/>
      <c r="M765" s="966"/>
      <c r="N765" s="881"/>
      <c r="O765" s="881"/>
      <c r="P765" s="881"/>
      <c r="Q765" s="881"/>
    </row>
    <row r="766" ht="15.75" customHeight="1">
      <c r="A766" s="884"/>
      <c r="B766" s="744"/>
      <c r="C766" s="955"/>
      <c r="D766" s="881"/>
      <c r="E766" s="881"/>
      <c r="F766" s="881"/>
      <c r="G766" s="881"/>
      <c r="H766" s="965"/>
      <c r="I766" s="881"/>
      <c r="J766" s="881"/>
      <c r="K766" s="881"/>
      <c r="L766" s="881"/>
      <c r="M766" s="966"/>
      <c r="N766" s="881"/>
      <c r="O766" s="881"/>
      <c r="P766" s="881"/>
      <c r="Q766" s="881"/>
    </row>
    <row r="767" ht="15.75" customHeight="1">
      <c r="A767" s="884"/>
      <c r="B767" s="744"/>
      <c r="C767" s="955"/>
      <c r="D767" s="881"/>
      <c r="E767" s="881"/>
      <c r="F767" s="881"/>
      <c r="G767" s="881"/>
      <c r="H767" s="965"/>
      <c r="I767" s="881"/>
      <c r="J767" s="881"/>
      <c r="K767" s="881"/>
      <c r="L767" s="881"/>
      <c r="M767" s="966"/>
      <c r="N767" s="881"/>
      <c r="O767" s="881"/>
      <c r="P767" s="881"/>
      <c r="Q767" s="881"/>
    </row>
    <row r="768" ht="15.75" customHeight="1">
      <c r="A768" s="884"/>
      <c r="B768" s="744"/>
      <c r="C768" s="955"/>
      <c r="D768" s="881"/>
      <c r="E768" s="881"/>
      <c r="F768" s="881"/>
      <c r="G768" s="881"/>
      <c r="H768" s="965"/>
      <c r="I768" s="881"/>
      <c r="J768" s="881"/>
      <c r="K768" s="881"/>
      <c r="L768" s="881"/>
      <c r="M768" s="966"/>
      <c r="N768" s="881"/>
      <c r="O768" s="881"/>
      <c r="P768" s="881"/>
      <c r="Q768" s="881"/>
    </row>
    <row r="769" ht="15.75" customHeight="1">
      <c r="A769" s="884"/>
      <c r="B769" s="744"/>
      <c r="C769" s="955"/>
      <c r="D769" s="881"/>
      <c r="E769" s="881"/>
      <c r="F769" s="881"/>
      <c r="G769" s="881"/>
      <c r="H769" s="965"/>
      <c r="I769" s="881"/>
      <c r="J769" s="881"/>
      <c r="K769" s="881"/>
      <c r="L769" s="881"/>
      <c r="M769" s="966"/>
      <c r="N769" s="881"/>
      <c r="O769" s="881"/>
      <c r="P769" s="881"/>
      <c r="Q769" s="881"/>
    </row>
    <row r="770" ht="15.75" customHeight="1">
      <c r="A770" s="884"/>
      <c r="B770" s="744"/>
      <c r="C770" s="955"/>
      <c r="D770" s="881"/>
      <c r="E770" s="881"/>
      <c r="F770" s="881"/>
      <c r="G770" s="881"/>
      <c r="H770" s="965"/>
      <c r="I770" s="881"/>
      <c r="J770" s="881"/>
      <c r="K770" s="881"/>
      <c r="L770" s="881"/>
      <c r="M770" s="966"/>
      <c r="N770" s="881"/>
      <c r="O770" s="881"/>
      <c r="P770" s="881"/>
      <c r="Q770" s="881"/>
    </row>
    <row r="771" ht="15.75" customHeight="1">
      <c r="A771" s="884"/>
      <c r="B771" s="744"/>
      <c r="C771" s="955"/>
      <c r="D771" s="881"/>
      <c r="E771" s="881"/>
      <c r="F771" s="881"/>
      <c r="G771" s="881"/>
      <c r="H771" s="965"/>
      <c r="I771" s="881"/>
      <c r="J771" s="881"/>
      <c r="K771" s="881"/>
      <c r="L771" s="881"/>
      <c r="M771" s="966"/>
      <c r="N771" s="881"/>
      <c r="O771" s="881"/>
      <c r="P771" s="881"/>
      <c r="Q771" s="881"/>
    </row>
    <row r="772" ht="15.75" customHeight="1">
      <c r="A772" s="884"/>
      <c r="B772" s="744"/>
      <c r="C772" s="955"/>
      <c r="D772" s="881"/>
      <c r="E772" s="881"/>
      <c r="F772" s="881"/>
      <c r="G772" s="881"/>
      <c r="H772" s="965"/>
      <c r="I772" s="881"/>
      <c r="J772" s="881"/>
      <c r="K772" s="881"/>
      <c r="L772" s="881"/>
      <c r="M772" s="966"/>
      <c r="N772" s="881"/>
      <c r="O772" s="881"/>
      <c r="P772" s="881"/>
      <c r="Q772" s="881"/>
    </row>
    <row r="773" ht="15.75" customHeight="1">
      <c r="A773" s="884"/>
      <c r="B773" s="744"/>
      <c r="C773" s="955"/>
      <c r="D773" s="881"/>
      <c r="E773" s="881"/>
      <c r="F773" s="881"/>
      <c r="G773" s="881"/>
      <c r="H773" s="965"/>
      <c r="I773" s="881"/>
      <c r="J773" s="881"/>
      <c r="K773" s="881"/>
      <c r="L773" s="881"/>
      <c r="M773" s="966"/>
      <c r="N773" s="881"/>
      <c r="O773" s="881"/>
      <c r="P773" s="881"/>
      <c r="Q773" s="881"/>
    </row>
    <row r="774" ht="15.75" customHeight="1">
      <c r="A774" s="884"/>
      <c r="B774" s="744"/>
      <c r="C774" s="955"/>
      <c r="D774" s="881"/>
      <c r="E774" s="881"/>
      <c r="F774" s="881"/>
      <c r="G774" s="881"/>
      <c r="H774" s="965"/>
      <c r="I774" s="881"/>
      <c r="J774" s="881"/>
      <c r="K774" s="881"/>
      <c r="L774" s="881"/>
      <c r="M774" s="966"/>
      <c r="N774" s="881"/>
      <c r="O774" s="881"/>
      <c r="P774" s="881"/>
      <c r="Q774" s="881"/>
    </row>
    <row r="775" ht="15.75" customHeight="1">
      <c r="A775" s="884"/>
      <c r="B775" s="744"/>
      <c r="C775" s="955"/>
      <c r="D775" s="881"/>
      <c r="E775" s="881"/>
      <c r="F775" s="881"/>
      <c r="G775" s="881"/>
      <c r="H775" s="965"/>
      <c r="I775" s="881"/>
      <c r="J775" s="881"/>
      <c r="K775" s="881"/>
      <c r="L775" s="881"/>
      <c r="M775" s="966"/>
      <c r="N775" s="881"/>
      <c r="O775" s="881"/>
      <c r="P775" s="881"/>
      <c r="Q775" s="881"/>
    </row>
    <row r="776" ht="15.75" customHeight="1">
      <c r="A776" s="884"/>
      <c r="B776" s="744"/>
      <c r="C776" s="955"/>
      <c r="D776" s="881"/>
      <c r="E776" s="881"/>
      <c r="F776" s="881"/>
      <c r="G776" s="881"/>
      <c r="H776" s="965"/>
      <c r="I776" s="881"/>
      <c r="J776" s="881"/>
      <c r="K776" s="881"/>
      <c r="L776" s="881"/>
      <c r="M776" s="966"/>
      <c r="N776" s="881"/>
      <c r="O776" s="881"/>
      <c r="P776" s="881"/>
      <c r="Q776" s="881"/>
    </row>
    <row r="777" ht="15.75" customHeight="1">
      <c r="A777" s="884"/>
      <c r="B777" s="744"/>
      <c r="C777" s="955"/>
      <c r="D777" s="881"/>
      <c r="E777" s="881"/>
      <c r="F777" s="881"/>
      <c r="G777" s="881"/>
      <c r="H777" s="965"/>
      <c r="I777" s="881"/>
      <c r="J777" s="881"/>
      <c r="K777" s="881"/>
      <c r="L777" s="881"/>
      <c r="M777" s="966"/>
      <c r="N777" s="881"/>
      <c r="O777" s="881"/>
      <c r="P777" s="881"/>
      <c r="Q777" s="881"/>
    </row>
    <row r="778" ht="15.75" customHeight="1">
      <c r="A778" s="884"/>
      <c r="B778" s="744"/>
      <c r="C778" s="955"/>
      <c r="D778" s="881"/>
      <c r="E778" s="881"/>
      <c r="F778" s="881"/>
      <c r="G778" s="881"/>
      <c r="H778" s="965"/>
      <c r="I778" s="881"/>
      <c r="J778" s="881"/>
      <c r="K778" s="881"/>
      <c r="L778" s="881"/>
      <c r="M778" s="966"/>
      <c r="N778" s="881"/>
      <c r="O778" s="881"/>
      <c r="P778" s="881"/>
      <c r="Q778" s="881"/>
    </row>
    <row r="779" ht="15.75" customHeight="1">
      <c r="A779" s="884"/>
      <c r="B779" s="744"/>
      <c r="C779" s="955"/>
      <c r="D779" s="881"/>
      <c r="E779" s="881"/>
      <c r="F779" s="881"/>
      <c r="G779" s="881"/>
      <c r="H779" s="965"/>
      <c r="I779" s="881"/>
      <c r="J779" s="881"/>
      <c r="K779" s="881"/>
      <c r="L779" s="881"/>
      <c r="M779" s="966"/>
      <c r="N779" s="881"/>
      <c r="O779" s="881"/>
      <c r="P779" s="881"/>
      <c r="Q779" s="881"/>
    </row>
    <row r="780" ht="15.75" customHeight="1">
      <c r="A780" s="884"/>
      <c r="B780" s="744"/>
      <c r="C780" s="955"/>
      <c r="D780" s="881"/>
      <c r="E780" s="881"/>
      <c r="F780" s="881"/>
      <c r="G780" s="881"/>
      <c r="H780" s="965"/>
      <c r="I780" s="881"/>
      <c r="J780" s="881"/>
      <c r="K780" s="881"/>
      <c r="L780" s="881"/>
      <c r="M780" s="966"/>
      <c r="N780" s="881"/>
      <c r="O780" s="881"/>
      <c r="P780" s="881"/>
      <c r="Q780" s="881"/>
    </row>
    <row r="781" ht="15.75" customHeight="1">
      <c r="A781" s="884"/>
      <c r="B781" s="744"/>
      <c r="C781" s="955"/>
      <c r="D781" s="881"/>
      <c r="E781" s="881"/>
      <c r="F781" s="881"/>
      <c r="G781" s="881"/>
      <c r="H781" s="965"/>
      <c r="I781" s="881"/>
      <c r="J781" s="881"/>
      <c r="K781" s="881"/>
      <c r="L781" s="881"/>
      <c r="M781" s="966"/>
      <c r="N781" s="881"/>
      <c r="O781" s="881"/>
      <c r="P781" s="881"/>
      <c r="Q781" s="881"/>
    </row>
    <row r="782" ht="15.75" customHeight="1">
      <c r="A782" s="884"/>
      <c r="B782" s="744"/>
      <c r="C782" s="955"/>
      <c r="D782" s="881"/>
      <c r="E782" s="881"/>
      <c r="F782" s="881"/>
      <c r="G782" s="881"/>
      <c r="H782" s="965"/>
      <c r="I782" s="881"/>
      <c r="J782" s="881"/>
      <c r="K782" s="881"/>
      <c r="L782" s="881"/>
      <c r="M782" s="966"/>
      <c r="N782" s="881"/>
      <c r="O782" s="881"/>
      <c r="P782" s="881"/>
      <c r="Q782" s="881"/>
    </row>
    <row r="783" ht="15.75" customHeight="1">
      <c r="A783" s="884"/>
      <c r="B783" s="744"/>
      <c r="C783" s="955"/>
      <c r="D783" s="881"/>
      <c r="E783" s="881"/>
      <c r="F783" s="881"/>
      <c r="G783" s="881"/>
      <c r="H783" s="965"/>
      <c r="I783" s="881"/>
      <c r="J783" s="881"/>
      <c r="K783" s="881"/>
      <c r="L783" s="881"/>
      <c r="M783" s="966"/>
      <c r="N783" s="881"/>
      <c r="O783" s="881"/>
      <c r="P783" s="881"/>
      <c r="Q783" s="881"/>
    </row>
    <row r="784" ht="15.75" customHeight="1">
      <c r="A784" s="884"/>
      <c r="B784" s="744"/>
      <c r="C784" s="955"/>
      <c r="D784" s="881"/>
      <c r="E784" s="881"/>
      <c r="F784" s="881"/>
      <c r="G784" s="881"/>
      <c r="H784" s="965"/>
      <c r="I784" s="881"/>
      <c r="J784" s="881"/>
      <c r="K784" s="881"/>
      <c r="L784" s="881"/>
      <c r="M784" s="966"/>
      <c r="N784" s="881"/>
      <c r="O784" s="881"/>
      <c r="P784" s="881"/>
      <c r="Q784" s="881"/>
    </row>
    <row r="785" ht="15.75" customHeight="1">
      <c r="A785" s="884"/>
      <c r="B785" s="744"/>
      <c r="C785" s="955"/>
      <c r="D785" s="881"/>
      <c r="E785" s="881"/>
      <c r="F785" s="881"/>
      <c r="G785" s="881"/>
      <c r="H785" s="965"/>
      <c r="I785" s="881"/>
      <c r="J785" s="881"/>
      <c r="K785" s="881"/>
      <c r="L785" s="881"/>
      <c r="M785" s="966"/>
      <c r="N785" s="881"/>
      <c r="O785" s="881"/>
      <c r="P785" s="881"/>
      <c r="Q785" s="881"/>
    </row>
    <row r="786" ht="15.75" customHeight="1">
      <c r="A786" s="884"/>
      <c r="B786" s="744"/>
      <c r="C786" s="955"/>
      <c r="D786" s="881"/>
      <c r="E786" s="881"/>
      <c r="F786" s="881"/>
      <c r="G786" s="881"/>
      <c r="H786" s="965"/>
      <c r="I786" s="881"/>
      <c r="J786" s="881"/>
      <c r="K786" s="881"/>
      <c r="L786" s="881"/>
      <c r="M786" s="966"/>
      <c r="N786" s="881"/>
      <c r="O786" s="881"/>
      <c r="P786" s="881"/>
      <c r="Q786" s="881"/>
    </row>
    <row r="787" ht="15.75" customHeight="1">
      <c r="A787" s="884"/>
      <c r="B787" s="744"/>
      <c r="C787" s="955"/>
      <c r="D787" s="881"/>
      <c r="E787" s="881"/>
      <c r="F787" s="881"/>
      <c r="G787" s="881"/>
      <c r="H787" s="965"/>
      <c r="I787" s="881"/>
      <c r="J787" s="881"/>
      <c r="K787" s="881"/>
      <c r="L787" s="881"/>
      <c r="M787" s="966"/>
      <c r="N787" s="881"/>
      <c r="O787" s="881"/>
      <c r="P787" s="881"/>
      <c r="Q787" s="881"/>
    </row>
    <row r="788" ht="15.75" customHeight="1">
      <c r="A788" s="884"/>
      <c r="B788" s="744"/>
      <c r="C788" s="955"/>
      <c r="D788" s="881"/>
      <c r="E788" s="881"/>
      <c r="F788" s="881"/>
      <c r="G788" s="881"/>
      <c r="H788" s="965"/>
      <c r="I788" s="881"/>
      <c r="J788" s="881"/>
      <c r="K788" s="881"/>
      <c r="L788" s="881"/>
      <c r="M788" s="966"/>
      <c r="N788" s="881"/>
      <c r="O788" s="881"/>
      <c r="P788" s="881"/>
      <c r="Q788" s="881"/>
    </row>
    <row r="789" ht="15.75" customHeight="1">
      <c r="A789" s="884"/>
      <c r="B789" s="744"/>
      <c r="C789" s="955"/>
      <c r="D789" s="881"/>
      <c r="E789" s="881"/>
      <c r="F789" s="881"/>
      <c r="G789" s="881"/>
      <c r="H789" s="965"/>
      <c r="I789" s="881"/>
      <c r="J789" s="881"/>
      <c r="K789" s="881"/>
      <c r="L789" s="881"/>
      <c r="M789" s="966"/>
      <c r="N789" s="881"/>
      <c r="O789" s="881"/>
      <c r="P789" s="881"/>
      <c r="Q789" s="881"/>
    </row>
    <row r="790" ht="15.75" customHeight="1">
      <c r="A790" s="884"/>
      <c r="B790" s="744"/>
      <c r="C790" s="955"/>
      <c r="D790" s="881"/>
      <c r="E790" s="881"/>
      <c r="F790" s="881"/>
      <c r="G790" s="881"/>
      <c r="H790" s="965"/>
      <c r="I790" s="881"/>
      <c r="J790" s="881"/>
      <c r="K790" s="881"/>
      <c r="L790" s="881"/>
      <c r="M790" s="966"/>
      <c r="N790" s="881"/>
      <c r="O790" s="881"/>
      <c r="P790" s="881"/>
      <c r="Q790" s="881"/>
    </row>
    <row r="791" ht="15.75" customHeight="1">
      <c r="A791" s="884"/>
      <c r="B791" s="744"/>
      <c r="C791" s="955"/>
      <c r="D791" s="881"/>
      <c r="E791" s="881"/>
      <c r="F791" s="881"/>
      <c r="G791" s="881"/>
      <c r="H791" s="965"/>
      <c r="I791" s="881"/>
      <c r="J791" s="881"/>
      <c r="K791" s="881"/>
      <c r="L791" s="881"/>
      <c r="M791" s="966"/>
      <c r="N791" s="881"/>
      <c r="O791" s="881"/>
      <c r="P791" s="881"/>
      <c r="Q791" s="881"/>
    </row>
    <row r="792" ht="15.75" customHeight="1">
      <c r="A792" s="884"/>
      <c r="B792" s="744"/>
      <c r="C792" s="955"/>
      <c r="D792" s="881"/>
      <c r="E792" s="881"/>
      <c r="F792" s="881"/>
      <c r="G792" s="881"/>
      <c r="H792" s="965"/>
      <c r="I792" s="881"/>
      <c r="J792" s="881"/>
      <c r="K792" s="881"/>
      <c r="L792" s="881"/>
      <c r="M792" s="966"/>
      <c r="N792" s="881"/>
      <c r="O792" s="881"/>
      <c r="P792" s="881"/>
      <c r="Q792" s="881"/>
    </row>
    <row r="793" ht="15.75" customHeight="1">
      <c r="A793" s="884"/>
      <c r="B793" s="744"/>
      <c r="C793" s="955"/>
      <c r="D793" s="881"/>
      <c r="E793" s="881"/>
      <c r="F793" s="881"/>
      <c r="G793" s="881"/>
      <c r="H793" s="965"/>
      <c r="I793" s="881"/>
      <c r="J793" s="881"/>
      <c r="K793" s="881"/>
      <c r="L793" s="881"/>
      <c r="M793" s="966"/>
      <c r="N793" s="881"/>
      <c r="O793" s="881"/>
      <c r="P793" s="881"/>
      <c r="Q793" s="881"/>
    </row>
    <row r="794" ht="15.75" customHeight="1">
      <c r="A794" s="884"/>
      <c r="B794" s="744"/>
      <c r="C794" s="955"/>
      <c r="D794" s="881"/>
      <c r="E794" s="881"/>
      <c r="F794" s="881"/>
      <c r="G794" s="881"/>
      <c r="H794" s="965"/>
      <c r="I794" s="881"/>
      <c r="J794" s="881"/>
      <c r="K794" s="881"/>
      <c r="L794" s="881"/>
      <c r="M794" s="966"/>
      <c r="N794" s="881"/>
      <c r="O794" s="881"/>
      <c r="P794" s="881"/>
      <c r="Q794" s="881"/>
    </row>
    <row r="795" ht="15.75" customHeight="1">
      <c r="A795" s="884"/>
      <c r="B795" s="744"/>
      <c r="C795" s="955"/>
      <c r="D795" s="881"/>
      <c r="E795" s="881"/>
      <c r="F795" s="881"/>
      <c r="G795" s="881"/>
      <c r="H795" s="965"/>
      <c r="I795" s="881"/>
      <c r="J795" s="881"/>
      <c r="K795" s="881"/>
      <c r="L795" s="881"/>
      <c r="M795" s="966"/>
      <c r="N795" s="881"/>
      <c r="O795" s="881"/>
      <c r="P795" s="881"/>
      <c r="Q795" s="881"/>
    </row>
    <row r="796" ht="15.75" customHeight="1">
      <c r="A796" s="884"/>
      <c r="B796" s="744"/>
      <c r="C796" s="955"/>
      <c r="D796" s="881"/>
      <c r="E796" s="881"/>
      <c r="F796" s="881"/>
      <c r="G796" s="881"/>
      <c r="H796" s="965"/>
      <c r="I796" s="881"/>
      <c r="J796" s="881"/>
      <c r="K796" s="881"/>
      <c r="L796" s="881"/>
      <c r="M796" s="966"/>
      <c r="N796" s="881"/>
      <c r="O796" s="881"/>
      <c r="P796" s="881"/>
      <c r="Q796" s="881"/>
    </row>
    <row r="797" ht="15.75" customHeight="1">
      <c r="A797" s="884"/>
      <c r="B797" s="744"/>
      <c r="C797" s="955"/>
      <c r="D797" s="881"/>
      <c r="E797" s="881"/>
      <c r="F797" s="881"/>
      <c r="G797" s="881"/>
      <c r="H797" s="965"/>
      <c r="I797" s="881"/>
      <c r="J797" s="881"/>
      <c r="K797" s="881"/>
      <c r="L797" s="881"/>
      <c r="M797" s="966"/>
      <c r="N797" s="881"/>
      <c r="O797" s="881"/>
      <c r="P797" s="881"/>
      <c r="Q797" s="881"/>
    </row>
    <row r="798" ht="15.75" customHeight="1">
      <c r="A798" s="884"/>
      <c r="B798" s="744"/>
      <c r="C798" s="955"/>
      <c r="D798" s="881"/>
      <c r="E798" s="881"/>
      <c r="F798" s="881"/>
      <c r="G798" s="881"/>
      <c r="H798" s="965"/>
      <c r="I798" s="881"/>
      <c r="J798" s="881"/>
      <c r="K798" s="881"/>
      <c r="L798" s="881"/>
      <c r="M798" s="966"/>
      <c r="N798" s="881"/>
      <c r="O798" s="881"/>
      <c r="P798" s="881"/>
      <c r="Q798" s="881"/>
    </row>
    <row r="799" ht="15.75" customHeight="1">
      <c r="A799" s="884"/>
      <c r="B799" s="744"/>
      <c r="C799" s="955"/>
      <c r="D799" s="881"/>
      <c r="E799" s="881"/>
      <c r="F799" s="881"/>
      <c r="G799" s="881"/>
      <c r="H799" s="965"/>
      <c r="I799" s="881"/>
      <c r="J799" s="881"/>
      <c r="K799" s="881"/>
      <c r="L799" s="881"/>
      <c r="M799" s="966"/>
      <c r="N799" s="881"/>
      <c r="O799" s="881"/>
      <c r="P799" s="881"/>
      <c r="Q799" s="881"/>
    </row>
    <row r="800" ht="15.75" customHeight="1">
      <c r="A800" s="884"/>
      <c r="B800" s="744"/>
      <c r="C800" s="955"/>
      <c r="D800" s="881"/>
      <c r="E800" s="881"/>
      <c r="F800" s="881"/>
      <c r="G800" s="881"/>
      <c r="H800" s="965"/>
      <c r="I800" s="881"/>
      <c r="J800" s="881"/>
      <c r="K800" s="881"/>
      <c r="L800" s="881"/>
      <c r="M800" s="966"/>
      <c r="N800" s="881"/>
      <c r="O800" s="881"/>
      <c r="P800" s="881"/>
      <c r="Q800" s="881"/>
    </row>
    <row r="801" ht="15.75" customHeight="1">
      <c r="A801" s="884"/>
      <c r="B801" s="744"/>
      <c r="C801" s="955"/>
      <c r="D801" s="881"/>
      <c r="E801" s="881"/>
      <c r="F801" s="881"/>
      <c r="G801" s="881"/>
      <c r="H801" s="965"/>
      <c r="I801" s="881"/>
      <c r="J801" s="881"/>
      <c r="K801" s="881"/>
      <c r="L801" s="881"/>
      <c r="M801" s="966"/>
      <c r="N801" s="881"/>
      <c r="O801" s="881"/>
      <c r="P801" s="881"/>
      <c r="Q801" s="881"/>
    </row>
    <row r="802" ht="15.75" customHeight="1">
      <c r="A802" s="884"/>
      <c r="B802" s="744"/>
      <c r="C802" s="955"/>
      <c r="D802" s="881"/>
      <c r="E802" s="881"/>
      <c r="F802" s="881"/>
      <c r="G802" s="881"/>
      <c r="H802" s="965"/>
      <c r="I802" s="881"/>
      <c r="J802" s="881"/>
      <c r="K802" s="881"/>
      <c r="L802" s="881"/>
      <c r="M802" s="966"/>
      <c r="N802" s="881"/>
      <c r="O802" s="881"/>
      <c r="P802" s="881"/>
      <c r="Q802" s="881"/>
    </row>
    <row r="803" ht="15.75" customHeight="1">
      <c r="A803" s="884"/>
      <c r="B803" s="744"/>
      <c r="C803" s="955"/>
      <c r="D803" s="881"/>
      <c r="E803" s="881"/>
      <c r="F803" s="881"/>
      <c r="G803" s="881"/>
      <c r="H803" s="965"/>
      <c r="I803" s="881"/>
      <c r="J803" s="881"/>
      <c r="K803" s="881"/>
      <c r="L803" s="881"/>
      <c r="M803" s="966"/>
      <c r="N803" s="881"/>
      <c r="O803" s="881"/>
      <c r="P803" s="881"/>
      <c r="Q803" s="881"/>
    </row>
    <row r="804" ht="15.75" customHeight="1">
      <c r="A804" s="884"/>
      <c r="B804" s="744"/>
      <c r="C804" s="955"/>
      <c r="D804" s="881"/>
      <c r="E804" s="881"/>
      <c r="F804" s="881"/>
      <c r="G804" s="881"/>
      <c r="H804" s="965"/>
      <c r="I804" s="881"/>
      <c r="J804" s="881"/>
      <c r="K804" s="881"/>
      <c r="L804" s="881"/>
      <c r="M804" s="966"/>
      <c r="N804" s="881"/>
      <c r="O804" s="881"/>
      <c r="P804" s="881"/>
      <c r="Q804" s="881"/>
    </row>
    <row r="805" ht="15.75" customHeight="1">
      <c r="A805" s="884"/>
      <c r="B805" s="744"/>
      <c r="C805" s="955"/>
      <c r="D805" s="881"/>
      <c r="E805" s="881"/>
      <c r="F805" s="881"/>
      <c r="G805" s="881"/>
      <c r="H805" s="965"/>
      <c r="I805" s="881"/>
      <c r="J805" s="881"/>
      <c r="K805" s="881"/>
      <c r="L805" s="881"/>
      <c r="M805" s="966"/>
      <c r="N805" s="881"/>
      <c r="O805" s="881"/>
      <c r="P805" s="881"/>
      <c r="Q805" s="881"/>
    </row>
    <row r="806" ht="15.75" customHeight="1">
      <c r="A806" s="884"/>
      <c r="B806" s="744"/>
      <c r="C806" s="955"/>
      <c r="D806" s="881"/>
      <c r="E806" s="881"/>
      <c r="F806" s="881"/>
      <c r="G806" s="881"/>
      <c r="H806" s="965"/>
      <c r="I806" s="881"/>
      <c r="J806" s="881"/>
      <c r="K806" s="881"/>
      <c r="L806" s="881"/>
      <c r="M806" s="966"/>
      <c r="N806" s="881"/>
      <c r="O806" s="881"/>
      <c r="P806" s="881"/>
      <c r="Q806" s="881"/>
    </row>
    <row r="807" ht="15.75" customHeight="1">
      <c r="A807" s="884"/>
      <c r="B807" s="744"/>
      <c r="C807" s="955"/>
      <c r="D807" s="881"/>
      <c r="E807" s="881"/>
      <c r="F807" s="881"/>
      <c r="G807" s="881"/>
      <c r="H807" s="965"/>
      <c r="I807" s="881"/>
      <c r="J807" s="881"/>
      <c r="K807" s="881"/>
      <c r="L807" s="881"/>
      <c r="M807" s="966"/>
      <c r="N807" s="881"/>
      <c r="O807" s="881"/>
      <c r="P807" s="881"/>
      <c r="Q807" s="881"/>
    </row>
    <row r="808" ht="15.75" customHeight="1">
      <c r="A808" s="884"/>
      <c r="B808" s="744"/>
      <c r="C808" s="955"/>
      <c r="D808" s="881"/>
      <c r="E808" s="881"/>
      <c r="F808" s="881"/>
      <c r="G808" s="881"/>
      <c r="H808" s="965"/>
      <c r="I808" s="881"/>
      <c r="J808" s="881"/>
      <c r="K808" s="881"/>
      <c r="L808" s="881"/>
      <c r="M808" s="966"/>
      <c r="N808" s="881"/>
      <c r="O808" s="881"/>
      <c r="P808" s="881"/>
      <c r="Q808" s="881"/>
    </row>
    <row r="809" ht="15.75" customHeight="1">
      <c r="A809" s="884"/>
      <c r="B809" s="744"/>
      <c r="C809" s="955"/>
      <c r="D809" s="881"/>
      <c r="E809" s="881"/>
      <c r="F809" s="881"/>
      <c r="G809" s="881"/>
      <c r="H809" s="965"/>
      <c r="I809" s="881"/>
      <c r="J809" s="881"/>
      <c r="K809" s="881"/>
      <c r="L809" s="881"/>
      <c r="M809" s="966"/>
      <c r="N809" s="881"/>
      <c r="O809" s="881"/>
      <c r="P809" s="881"/>
      <c r="Q809" s="881"/>
    </row>
    <row r="810" ht="15.75" customHeight="1">
      <c r="A810" s="884"/>
      <c r="B810" s="744"/>
      <c r="C810" s="955"/>
      <c r="D810" s="881"/>
      <c r="E810" s="881"/>
      <c r="F810" s="881"/>
      <c r="G810" s="881"/>
      <c r="H810" s="965"/>
      <c r="I810" s="881"/>
      <c r="J810" s="881"/>
      <c r="K810" s="881"/>
      <c r="L810" s="881"/>
      <c r="M810" s="966"/>
      <c r="N810" s="881"/>
      <c r="O810" s="881"/>
      <c r="P810" s="881"/>
      <c r="Q810" s="881"/>
    </row>
    <row r="811" ht="15.75" customHeight="1">
      <c r="A811" s="884"/>
      <c r="B811" s="744"/>
      <c r="C811" s="955"/>
      <c r="D811" s="881"/>
      <c r="E811" s="881"/>
      <c r="F811" s="881"/>
      <c r="G811" s="881"/>
      <c r="H811" s="965"/>
      <c r="I811" s="881"/>
      <c r="J811" s="881"/>
      <c r="K811" s="881"/>
      <c r="L811" s="881"/>
      <c r="M811" s="966"/>
      <c r="N811" s="881"/>
      <c r="O811" s="881"/>
      <c r="P811" s="881"/>
      <c r="Q811" s="881"/>
    </row>
    <row r="812" ht="15.75" customHeight="1">
      <c r="A812" s="884"/>
      <c r="B812" s="744"/>
      <c r="C812" s="955"/>
      <c r="D812" s="881"/>
      <c r="E812" s="881"/>
      <c r="F812" s="881"/>
      <c r="G812" s="881"/>
      <c r="H812" s="965"/>
      <c r="I812" s="881"/>
      <c r="J812" s="881"/>
      <c r="K812" s="881"/>
      <c r="L812" s="881"/>
      <c r="M812" s="966"/>
      <c r="N812" s="881"/>
      <c r="O812" s="881"/>
      <c r="P812" s="881"/>
      <c r="Q812" s="881"/>
    </row>
    <row r="813" ht="15.75" customHeight="1">
      <c r="A813" s="884"/>
      <c r="B813" s="744"/>
      <c r="C813" s="955"/>
      <c r="D813" s="881"/>
      <c r="E813" s="881"/>
      <c r="F813" s="881"/>
      <c r="G813" s="881"/>
      <c r="H813" s="965"/>
      <c r="I813" s="881"/>
      <c r="J813" s="881"/>
      <c r="K813" s="881"/>
      <c r="L813" s="881"/>
      <c r="M813" s="966"/>
      <c r="N813" s="881"/>
      <c r="O813" s="881"/>
      <c r="P813" s="881"/>
      <c r="Q813" s="881"/>
    </row>
    <row r="814" ht="15.75" customHeight="1">
      <c r="A814" s="884"/>
      <c r="B814" s="744"/>
      <c r="C814" s="955"/>
      <c r="D814" s="881"/>
      <c r="E814" s="881"/>
      <c r="F814" s="881"/>
      <c r="G814" s="881"/>
      <c r="H814" s="965"/>
      <c r="I814" s="881"/>
      <c r="J814" s="881"/>
      <c r="K814" s="881"/>
      <c r="L814" s="881"/>
      <c r="M814" s="966"/>
      <c r="N814" s="881"/>
      <c r="O814" s="881"/>
      <c r="P814" s="881"/>
      <c r="Q814" s="881"/>
    </row>
    <row r="815" ht="15.75" customHeight="1">
      <c r="A815" s="884"/>
      <c r="B815" s="744"/>
      <c r="C815" s="955"/>
      <c r="D815" s="881"/>
      <c r="E815" s="881"/>
      <c r="F815" s="881"/>
      <c r="G815" s="881"/>
      <c r="H815" s="965"/>
      <c r="I815" s="881"/>
      <c r="J815" s="881"/>
      <c r="K815" s="881"/>
      <c r="L815" s="881"/>
      <c r="M815" s="966"/>
      <c r="N815" s="881"/>
      <c r="O815" s="881"/>
      <c r="P815" s="881"/>
      <c r="Q815" s="881"/>
    </row>
    <row r="816" ht="15.75" customHeight="1">
      <c r="A816" s="884"/>
      <c r="B816" s="744"/>
      <c r="C816" s="955"/>
      <c r="D816" s="881"/>
      <c r="E816" s="881"/>
      <c r="F816" s="881"/>
      <c r="G816" s="881"/>
      <c r="H816" s="965"/>
      <c r="I816" s="881"/>
      <c r="J816" s="881"/>
      <c r="K816" s="881"/>
      <c r="L816" s="881"/>
      <c r="M816" s="966"/>
      <c r="N816" s="881"/>
      <c r="O816" s="881"/>
      <c r="P816" s="881"/>
      <c r="Q816" s="881"/>
    </row>
    <row r="817" ht="15.75" customHeight="1">
      <c r="A817" s="884"/>
      <c r="B817" s="744"/>
      <c r="C817" s="955"/>
      <c r="D817" s="881"/>
      <c r="E817" s="881"/>
      <c r="F817" s="881"/>
      <c r="G817" s="881"/>
      <c r="H817" s="965"/>
      <c r="I817" s="881"/>
      <c r="J817" s="881"/>
      <c r="K817" s="881"/>
      <c r="L817" s="881"/>
      <c r="M817" s="966"/>
      <c r="N817" s="881"/>
      <c r="O817" s="881"/>
      <c r="P817" s="881"/>
      <c r="Q817" s="881"/>
    </row>
    <row r="818" ht="15.75" customHeight="1">
      <c r="A818" s="884"/>
      <c r="B818" s="744"/>
      <c r="C818" s="955"/>
      <c r="D818" s="881"/>
      <c r="E818" s="881"/>
      <c r="F818" s="881"/>
      <c r="G818" s="881"/>
      <c r="H818" s="965"/>
      <c r="I818" s="881"/>
      <c r="J818" s="881"/>
      <c r="K818" s="881"/>
      <c r="L818" s="881"/>
      <c r="M818" s="966"/>
      <c r="N818" s="881"/>
      <c r="O818" s="881"/>
      <c r="P818" s="881"/>
      <c r="Q818" s="881"/>
    </row>
    <row r="819" ht="15.75" customHeight="1">
      <c r="A819" s="884"/>
      <c r="B819" s="744"/>
      <c r="C819" s="955"/>
      <c r="D819" s="881"/>
      <c r="E819" s="881"/>
      <c r="F819" s="881"/>
      <c r="G819" s="881"/>
      <c r="H819" s="965"/>
      <c r="I819" s="881"/>
      <c r="J819" s="881"/>
      <c r="K819" s="881"/>
      <c r="L819" s="881"/>
      <c r="M819" s="966"/>
      <c r="N819" s="881"/>
      <c r="O819" s="881"/>
      <c r="P819" s="881"/>
      <c r="Q819" s="881"/>
    </row>
    <row r="820" ht="15.75" customHeight="1">
      <c r="A820" s="884"/>
      <c r="B820" s="744"/>
      <c r="C820" s="955"/>
      <c r="D820" s="881"/>
      <c r="E820" s="881"/>
      <c r="F820" s="881"/>
      <c r="G820" s="881"/>
      <c r="H820" s="965"/>
      <c r="I820" s="881"/>
      <c r="J820" s="881"/>
      <c r="K820" s="881"/>
      <c r="L820" s="881"/>
      <c r="M820" s="966"/>
      <c r="N820" s="881"/>
      <c r="O820" s="881"/>
      <c r="P820" s="881"/>
      <c r="Q820" s="881"/>
    </row>
    <row r="821" ht="15.75" customHeight="1">
      <c r="A821" s="884"/>
      <c r="B821" s="744"/>
      <c r="C821" s="955"/>
      <c r="D821" s="881"/>
      <c r="E821" s="881"/>
      <c r="F821" s="881"/>
      <c r="G821" s="881"/>
      <c r="H821" s="965"/>
      <c r="I821" s="881"/>
      <c r="J821" s="881"/>
      <c r="K821" s="881"/>
      <c r="L821" s="881"/>
      <c r="M821" s="966"/>
      <c r="N821" s="881"/>
      <c r="O821" s="881"/>
      <c r="P821" s="881"/>
      <c r="Q821" s="881"/>
    </row>
    <row r="822" ht="15.75" customHeight="1">
      <c r="A822" s="884"/>
      <c r="B822" s="744"/>
      <c r="C822" s="955"/>
      <c r="D822" s="881"/>
      <c r="E822" s="881"/>
      <c r="F822" s="881"/>
      <c r="G822" s="881"/>
      <c r="H822" s="965"/>
      <c r="I822" s="881"/>
      <c r="J822" s="881"/>
      <c r="K822" s="881"/>
      <c r="L822" s="881"/>
      <c r="M822" s="966"/>
      <c r="N822" s="881"/>
      <c r="O822" s="881"/>
      <c r="P822" s="881"/>
      <c r="Q822" s="881"/>
    </row>
    <row r="823" ht="15.75" customHeight="1">
      <c r="A823" s="884"/>
      <c r="B823" s="744"/>
      <c r="C823" s="955"/>
      <c r="D823" s="881"/>
      <c r="E823" s="881"/>
      <c r="F823" s="881"/>
      <c r="G823" s="881"/>
      <c r="H823" s="965"/>
      <c r="I823" s="881"/>
      <c r="J823" s="881"/>
      <c r="K823" s="881"/>
      <c r="L823" s="881"/>
      <c r="M823" s="966"/>
      <c r="N823" s="881"/>
      <c r="O823" s="881"/>
      <c r="P823" s="881"/>
      <c r="Q823" s="881"/>
    </row>
    <row r="824" ht="15.75" customHeight="1">
      <c r="A824" s="884"/>
      <c r="B824" s="744"/>
      <c r="C824" s="955"/>
      <c r="D824" s="881"/>
      <c r="E824" s="881"/>
      <c r="F824" s="881"/>
      <c r="G824" s="881"/>
      <c r="H824" s="965"/>
      <c r="I824" s="881"/>
      <c r="J824" s="881"/>
      <c r="K824" s="881"/>
      <c r="L824" s="881"/>
      <c r="M824" s="966"/>
      <c r="N824" s="881"/>
      <c r="O824" s="881"/>
      <c r="P824" s="881"/>
      <c r="Q824" s="881"/>
    </row>
    <row r="825" ht="15.75" customHeight="1">
      <c r="A825" s="884"/>
      <c r="B825" s="744"/>
      <c r="C825" s="955"/>
      <c r="D825" s="881"/>
      <c r="E825" s="881"/>
      <c r="F825" s="881"/>
      <c r="G825" s="881"/>
      <c r="H825" s="965"/>
      <c r="I825" s="881"/>
      <c r="J825" s="881"/>
      <c r="K825" s="881"/>
      <c r="L825" s="881"/>
      <c r="M825" s="966"/>
      <c r="N825" s="881"/>
      <c r="O825" s="881"/>
      <c r="P825" s="881"/>
      <c r="Q825" s="881"/>
    </row>
    <row r="826" ht="15.75" customHeight="1">
      <c r="A826" s="884"/>
      <c r="B826" s="744"/>
      <c r="C826" s="955"/>
      <c r="D826" s="881"/>
      <c r="E826" s="881"/>
      <c r="F826" s="881"/>
      <c r="G826" s="881"/>
      <c r="H826" s="965"/>
      <c r="I826" s="881"/>
      <c r="J826" s="881"/>
      <c r="K826" s="881"/>
      <c r="L826" s="881"/>
      <c r="M826" s="966"/>
      <c r="N826" s="881"/>
      <c r="O826" s="881"/>
      <c r="P826" s="881"/>
      <c r="Q826" s="881"/>
    </row>
    <row r="827" ht="15.75" customHeight="1">
      <c r="A827" s="884"/>
      <c r="B827" s="744"/>
      <c r="C827" s="955"/>
      <c r="D827" s="881"/>
      <c r="E827" s="881"/>
      <c r="F827" s="881"/>
      <c r="G827" s="881"/>
      <c r="H827" s="965"/>
      <c r="I827" s="881"/>
      <c r="J827" s="881"/>
      <c r="K827" s="881"/>
      <c r="L827" s="881"/>
      <c r="M827" s="966"/>
      <c r="N827" s="881"/>
      <c r="O827" s="881"/>
      <c r="P827" s="881"/>
      <c r="Q827" s="881"/>
    </row>
    <row r="828" ht="15.75" customHeight="1">
      <c r="A828" s="884"/>
      <c r="B828" s="744"/>
      <c r="C828" s="955"/>
      <c r="D828" s="881"/>
      <c r="E828" s="881"/>
      <c r="F828" s="881"/>
      <c r="G828" s="881"/>
      <c r="H828" s="965"/>
      <c r="I828" s="881"/>
      <c r="J828" s="881"/>
      <c r="K828" s="881"/>
      <c r="L828" s="881"/>
      <c r="M828" s="966"/>
      <c r="N828" s="881"/>
      <c r="O828" s="881"/>
      <c r="P828" s="881"/>
      <c r="Q828" s="881"/>
    </row>
    <row r="829" ht="15.75" customHeight="1">
      <c r="A829" s="884"/>
      <c r="B829" s="744"/>
      <c r="C829" s="955"/>
      <c r="D829" s="881"/>
      <c r="E829" s="881"/>
      <c r="F829" s="881"/>
      <c r="G829" s="881"/>
      <c r="H829" s="965"/>
      <c r="I829" s="881"/>
      <c r="J829" s="881"/>
      <c r="K829" s="881"/>
      <c r="L829" s="881"/>
      <c r="M829" s="966"/>
      <c r="N829" s="881"/>
      <c r="O829" s="881"/>
      <c r="P829" s="881"/>
      <c r="Q829" s="881"/>
    </row>
    <row r="830" ht="15.75" customHeight="1">
      <c r="A830" s="884"/>
      <c r="B830" s="744"/>
      <c r="C830" s="955"/>
      <c r="D830" s="881"/>
      <c r="E830" s="881"/>
      <c r="F830" s="881"/>
      <c r="G830" s="881"/>
      <c r="H830" s="965"/>
      <c r="I830" s="881"/>
      <c r="J830" s="881"/>
      <c r="K830" s="881"/>
      <c r="L830" s="881"/>
      <c r="M830" s="966"/>
      <c r="N830" s="881"/>
      <c r="O830" s="881"/>
      <c r="P830" s="881"/>
      <c r="Q830" s="881"/>
    </row>
    <row r="831" ht="15.75" customHeight="1">
      <c r="A831" s="884"/>
      <c r="B831" s="744"/>
      <c r="C831" s="955"/>
      <c r="D831" s="881"/>
      <c r="E831" s="881"/>
      <c r="F831" s="881"/>
      <c r="G831" s="881"/>
      <c r="H831" s="965"/>
      <c r="I831" s="881"/>
      <c r="J831" s="881"/>
      <c r="K831" s="881"/>
      <c r="L831" s="881"/>
      <c r="M831" s="966"/>
      <c r="N831" s="881"/>
      <c r="O831" s="881"/>
      <c r="P831" s="881"/>
      <c r="Q831" s="881"/>
    </row>
    <row r="832" ht="15.75" customHeight="1">
      <c r="A832" s="884"/>
      <c r="B832" s="744"/>
      <c r="C832" s="955"/>
      <c r="D832" s="881"/>
      <c r="E832" s="881"/>
      <c r="F832" s="881"/>
      <c r="G832" s="881"/>
      <c r="H832" s="965"/>
      <c r="I832" s="881"/>
      <c r="J832" s="881"/>
      <c r="K832" s="881"/>
      <c r="L832" s="881"/>
      <c r="M832" s="966"/>
      <c r="N832" s="881"/>
      <c r="O832" s="881"/>
      <c r="P832" s="881"/>
      <c r="Q832" s="881"/>
    </row>
    <row r="833" ht="15.75" customHeight="1">
      <c r="A833" s="884"/>
      <c r="B833" s="744"/>
      <c r="C833" s="955"/>
      <c r="D833" s="881"/>
      <c r="E833" s="881"/>
      <c r="F833" s="881"/>
      <c r="G833" s="881"/>
      <c r="H833" s="965"/>
      <c r="I833" s="881"/>
      <c r="J833" s="881"/>
      <c r="K833" s="881"/>
      <c r="L833" s="881"/>
      <c r="M833" s="966"/>
      <c r="N833" s="881"/>
      <c r="O833" s="881"/>
      <c r="P833" s="881"/>
      <c r="Q833" s="881"/>
    </row>
    <row r="834" ht="15.75" customHeight="1">
      <c r="A834" s="884"/>
      <c r="B834" s="744"/>
      <c r="C834" s="955"/>
      <c r="D834" s="881"/>
      <c r="E834" s="881"/>
      <c r="F834" s="881"/>
      <c r="G834" s="881"/>
      <c r="H834" s="965"/>
      <c r="I834" s="881"/>
      <c r="J834" s="881"/>
      <c r="K834" s="881"/>
      <c r="L834" s="881"/>
      <c r="M834" s="966"/>
      <c r="N834" s="881"/>
      <c r="O834" s="881"/>
      <c r="P834" s="881"/>
      <c r="Q834" s="881"/>
    </row>
    <row r="835" ht="15.75" customHeight="1">
      <c r="A835" s="884"/>
      <c r="B835" s="744"/>
      <c r="C835" s="955"/>
      <c r="D835" s="881"/>
      <c r="E835" s="881"/>
      <c r="F835" s="881"/>
      <c r="G835" s="881"/>
      <c r="H835" s="965"/>
      <c r="I835" s="881"/>
      <c r="J835" s="881"/>
      <c r="K835" s="881"/>
      <c r="L835" s="881"/>
      <c r="M835" s="966"/>
      <c r="N835" s="881"/>
      <c r="O835" s="881"/>
      <c r="P835" s="881"/>
      <c r="Q835" s="881"/>
    </row>
    <row r="836" ht="15.75" customHeight="1">
      <c r="A836" s="884"/>
      <c r="B836" s="744"/>
      <c r="C836" s="955"/>
      <c r="D836" s="881"/>
      <c r="E836" s="881"/>
      <c r="F836" s="881"/>
      <c r="G836" s="881"/>
      <c r="H836" s="965"/>
      <c r="I836" s="881"/>
      <c r="J836" s="881"/>
      <c r="K836" s="881"/>
      <c r="L836" s="881"/>
      <c r="M836" s="966"/>
      <c r="N836" s="881"/>
      <c r="O836" s="881"/>
      <c r="P836" s="881"/>
      <c r="Q836" s="881"/>
    </row>
    <row r="837" ht="15.75" customHeight="1">
      <c r="A837" s="884"/>
      <c r="B837" s="744"/>
      <c r="C837" s="955"/>
      <c r="D837" s="881"/>
      <c r="E837" s="881"/>
      <c r="F837" s="881"/>
      <c r="G837" s="881"/>
      <c r="H837" s="965"/>
      <c r="I837" s="881"/>
      <c r="J837" s="881"/>
      <c r="K837" s="881"/>
      <c r="L837" s="881"/>
      <c r="M837" s="966"/>
      <c r="N837" s="881"/>
      <c r="O837" s="881"/>
      <c r="P837" s="881"/>
      <c r="Q837" s="881"/>
    </row>
    <row r="838" ht="15.75" customHeight="1">
      <c r="A838" s="884"/>
      <c r="B838" s="744"/>
      <c r="C838" s="955"/>
      <c r="D838" s="881"/>
      <c r="E838" s="881"/>
      <c r="F838" s="881"/>
      <c r="G838" s="881"/>
      <c r="H838" s="965"/>
      <c r="I838" s="881"/>
      <c r="J838" s="881"/>
      <c r="K838" s="881"/>
      <c r="L838" s="881"/>
      <c r="M838" s="966"/>
      <c r="N838" s="881"/>
      <c r="O838" s="881"/>
      <c r="P838" s="881"/>
      <c r="Q838" s="881"/>
    </row>
    <row r="839" ht="15.75" customHeight="1">
      <c r="A839" s="884"/>
      <c r="B839" s="744"/>
      <c r="C839" s="955"/>
      <c r="D839" s="881"/>
      <c r="E839" s="881"/>
      <c r="F839" s="881"/>
      <c r="G839" s="881"/>
      <c r="H839" s="965"/>
      <c r="I839" s="881"/>
      <c r="J839" s="881"/>
      <c r="K839" s="881"/>
      <c r="L839" s="881"/>
      <c r="M839" s="966"/>
      <c r="N839" s="881"/>
      <c r="O839" s="881"/>
      <c r="P839" s="881"/>
      <c r="Q839" s="881"/>
    </row>
    <row r="840" ht="15.75" customHeight="1">
      <c r="A840" s="884"/>
      <c r="B840" s="744"/>
      <c r="C840" s="955"/>
      <c r="D840" s="881"/>
      <c r="E840" s="881"/>
      <c r="F840" s="881"/>
      <c r="G840" s="881"/>
      <c r="H840" s="965"/>
      <c r="I840" s="881"/>
      <c r="J840" s="881"/>
      <c r="K840" s="881"/>
      <c r="L840" s="881"/>
      <c r="M840" s="966"/>
      <c r="N840" s="881"/>
      <c r="O840" s="881"/>
      <c r="P840" s="881"/>
      <c r="Q840" s="881"/>
    </row>
    <row r="841" ht="15.75" customHeight="1">
      <c r="A841" s="884"/>
      <c r="B841" s="744"/>
      <c r="C841" s="955"/>
      <c r="D841" s="881"/>
      <c r="E841" s="881"/>
      <c r="F841" s="881"/>
      <c r="G841" s="881"/>
      <c r="H841" s="965"/>
      <c r="I841" s="881"/>
      <c r="J841" s="881"/>
      <c r="K841" s="881"/>
      <c r="L841" s="881"/>
      <c r="M841" s="966"/>
      <c r="N841" s="881"/>
      <c r="O841" s="881"/>
      <c r="P841" s="881"/>
      <c r="Q841" s="881"/>
    </row>
    <row r="842" ht="15.75" customHeight="1">
      <c r="A842" s="884"/>
      <c r="B842" s="744"/>
      <c r="C842" s="955"/>
      <c r="D842" s="881"/>
      <c r="E842" s="881"/>
      <c r="F842" s="881"/>
      <c r="G842" s="881"/>
      <c r="H842" s="965"/>
      <c r="I842" s="881"/>
      <c r="J842" s="881"/>
      <c r="K842" s="881"/>
      <c r="L842" s="881"/>
      <c r="M842" s="966"/>
      <c r="N842" s="881"/>
      <c r="O842" s="881"/>
      <c r="P842" s="881"/>
      <c r="Q842" s="881"/>
    </row>
    <row r="843" ht="15.75" customHeight="1">
      <c r="A843" s="884"/>
      <c r="B843" s="744"/>
      <c r="C843" s="955"/>
      <c r="D843" s="881"/>
      <c r="E843" s="881"/>
      <c r="F843" s="881"/>
      <c r="G843" s="881"/>
      <c r="H843" s="965"/>
      <c r="I843" s="881"/>
      <c r="J843" s="881"/>
      <c r="K843" s="881"/>
      <c r="L843" s="881"/>
      <c r="M843" s="966"/>
      <c r="N843" s="881"/>
      <c r="O843" s="881"/>
      <c r="P843" s="881"/>
      <c r="Q843" s="881"/>
    </row>
    <row r="844" ht="15.75" customHeight="1">
      <c r="A844" s="884"/>
      <c r="B844" s="744"/>
      <c r="C844" s="955"/>
      <c r="D844" s="881"/>
      <c r="E844" s="881"/>
      <c r="F844" s="881"/>
      <c r="G844" s="881"/>
      <c r="H844" s="965"/>
      <c r="I844" s="881"/>
      <c r="J844" s="881"/>
      <c r="K844" s="881"/>
      <c r="L844" s="881"/>
      <c r="M844" s="966"/>
      <c r="N844" s="881"/>
      <c r="O844" s="881"/>
      <c r="P844" s="881"/>
      <c r="Q844" s="881"/>
    </row>
    <row r="845" ht="15.75" customHeight="1">
      <c r="A845" s="884"/>
      <c r="B845" s="744"/>
      <c r="C845" s="955"/>
      <c r="D845" s="881"/>
      <c r="E845" s="881"/>
      <c r="F845" s="881"/>
      <c r="G845" s="881"/>
      <c r="H845" s="965"/>
      <c r="I845" s="881"/>
      <c r="J845" s="881"/>
      <c r="K845" s="881"/>
      <c r="L845" s="881"/>
      <c r="M845" s="966"/>
      <c r="N845" s="881"/>
      <c r="O845" s="881"/>
      <c r="P845" s="881"/>
      <c r="Q845" s="881"/>
    </row>
    <row r="846" ht="15.75" customHeight="1">
      <c r="A846" s="884"/>
      <c r="B846" s="744"/>
      <c r="C846" s="955"/>
      <c r="D846" s="881"/>
      <c r="E846" s="881"/>
      <c r="F846" s="881"/>
      <c r="G846" s="881"/>
      <c r="H846" s="965"/>
      <c r="I846" s="881"/>
      <c r="J846" s="881"/>
      <c r="K846" s="881"/>
      <c r="L846" s="881"/>
      <c r="M846" s="966"/>
      <c r="N846" s="881"/>
      <c r="O846" s="881"/>
      <c r="P846" s="881"/>
      <c r="Q846" s="881"/>
    </row>
    <row r="847" ht="15.75" customHeight="1">
      <c r="A847" s="884"/>
      <c r="B847" s="744"/>
      <c r="C847" s="955"/>
      <c r="D847" s="881"/>
      <c r="E847" s="881"/>
      <c r="F847" s="881"/>
      <c r="G847" s="881"/>
      <c r="H847" s="965"/>
      <c r="I847" s="881"/>
      <c r="J847" s="881"/>
      <c r="K847" s="881"/>
      <c r="L847" s="881"/>
      <c r="M847" s="966"/>
      <c r="N847" s="881"/>
      <c r="O847" s="881"/>
      <c r="P847" s="881"/>
      <c r="Q847" s="881"/>
    </row>
    <row r="848" ht="15.75" customHeight="1">
      <c r="A848" s="884"/>
      <c r="B848" s="744"/>
      <c r="C848" s="955"/>
      <c r="D848" s="881"/>
      <c r="E848" s="881"/>
      <c r="F848" s="881"/>
      <c r="G848" s="881"/>
      <c r="H848" s="965"/>
      <c r="I848" s="881"/>
      <c r="J848" s="881"/>
      <c r="K848" s="881"/>
      <c r="L848" s="881"/>
      <c r="M848" s="966"/>
      <c r="N848" s="881"/>
      <c r="O848" s="881"/>
      <c r="P848" s="881"/>
      <c r="Q848" s="881"/>
    </row>
    <row r="849" ht="15.75" customHeight="1">
      <c r="A849" s="884"/>
      <c r="B849" s="744"/>
      <c r="C849" s="955"/>
      <c r="D849" s="881"/>
      <c r="E849" s="881"/>
      <c r="F849" s="881"/>
      <c r="G849" s="881"/>
      <c r="H849" s="965"/>
      <c r="I849" s="881"/>
      <c r="J849" s="881"/>
      <c r="K849" s="881"/>
      <c r="L849" s="881"/>
      <c r="M849" s="966"/>
      <c r="N849" s="881"/>
      <c r="O849" s="881"/>
      <c r="P849" s="881"/>
      <c r="Q849" s="881"/>
    </row>
    <row r="850" ht="15.75" customHeight="1">
      <c r="A850" s="884"/>
      <c r="B850" s="744"/>
      <c r="C850" s="955"/>
      <c r="D850" s="881"/>
      <c r="E850" s="881"/>
      <c r="F850" s="881"/>
      <c r="G850" s="881"/>
      <c r="H850" s="965"/>
      <c r="I850" s="881"/>
      <c r="J850" s="881"/>
      <c r="K850" s="881"/>
      <c r="L850" s="881"/>
      <c r="M850" s="966"/>
      <c r="N850" s="881"/>
      <c r="O850" s="881"/>
      <c r="P850" s="881"/>
      <c r="Q850" s="881"/>
    </row>
    <row r="851" ht="15.75" customHeight="1">
      <c r="A851" s="884"/>
      <c r="B851" s="744"/>
      <c r="C851" s="955"/>
      <c r="D851" s="881"/>
      <c r="E851" s="881"/>
      <c r="F851" s="881"/>
      <c r="G851" s="881"/>
      <c r="H851" s="965"/>
      <c r="I851" s="881"/>
      <c r="J851" s="881"/>
      <c r="K851" s="881"/>
      <c r="L851" s="881"/>
      <c r="M851" s="966"/>
      <c r="N851" s="881"/>
      <c r="O851" s="881"/>
      <c r="P851" s="881"/>
      <c r="Q851" s="881"/>
    </row>
    <row r="852" ht="15.75" customHeight="1">
      <c r="A852" s="884"/>
      <c r="B852" s="744"/>
      <c r="C852" s="955"/>
      <c r="D852" s="881"/>
      <c r="E852" s="881"/>
      <c r="F852" s="881"/>
      <c r="G852" s="881"/>
      <c r="H852" s="965"/>
      <c r="I852" s="881"/>
      <c r="J852" s="881"/>
      <c r="K852" s="881"/>
      <c r="L852" s="881"/>
      <c r="M852" s="966"/>
      <c r="N852" s="881"/>
      <c r="O852" s="881"/>
      <c r="P852" s="881"/>
      <c r="Q852" s="881"/>
    </row>
    <row r="853" ht="15.75" customHeight="1">
      <c r="A853" s="884"/>
      <c r="B853" s="744"/>
      <c r="C853" s="955"/>
      <c r="D853" s="881"/>
      <c r="E853" s="881"/>
      <c r="F853" s="881"/>
      <c r="G853" s="881"/>
      <c r="H853" s="965"/>
      <c r="I853" s="881"/>
      <c r="J853" s="881"/>
      <c r="K853" s="881"/>
      <c r="L853" s="881"/>
      <c r="M853" s="966"/>
      <c r="N853" s="881"/>
      <c r="O853" s="881"/>
      <c r="P853" s="881"/>
      <c r="Q853" s="881"/>
    </row>
    <row r="854" ht="15.75" customHeight="1">
      <c r="A854" s="884"/>
      <c r="B854" s="744"/>
      <c r="C854" s="955"/>
      <c r="D854" s="881"/>
      <c r="E854" s="881"/>
      <c r="F854" s="881"/>
      <c r="G854" s="881"/>
      <c r="H854" s="965"/>
      <c r="I854" s="881"/>
      <c r="J854" s="881"/>
      <c r="K854" s="881"/>
      <c r="L854" s="881"/>
      <c r="M854" s="966"/>
      <c r="N854" s="881"/>
      <c r="O854" s="881"/>
      <c r="P854" s="881"/>
      <c r="Q854" s="881"/>
    </row>
    <row r="855" ht="15.75" customHeight="1">
      <c r="A855" s="884"/>
      <c r="B855" s="744"/>
      <c r="C855" s="955"/>
      <c r="D855" s="881"/>
      <c r="E855" s="881"/>
      <c r="F855" s="881"/>
      <c r="G855" s="881"/>
      <c r="H855" s="965"/>
      <c r="I855" s="881"/>
      <c r="J855" s="881"/>
      <c r="K855" s="881"/>
      <c r="L855" s="881"/>
      <c r="M855" s="966"/>
      <c r="N855" s="881"/>
      <c r="O855" s="881"/>
      <c r="P855" s="881"/>
      <c r="Q855" s="881"/>
    </row>
    <row r="856" ht="15.75" customHeight="1">
      <c r="A856" s="884"/>
      <c r="B856" s="744"/>
      <c r="C856" s="955"/>
      <c r="D856" s="881"/>
      <c r="E856" s="881"/>
      <c r="F856" s="881"/>
      <c r="G856" s="881"/>
      <c r="H856" s="965"/>
      <c r="I856" s="881"/>
      <c r="J856" s="881"/>
      <c r="K856" s="881"/>
      <c r="L856" s="881"/>
      <c r="M856" s="966"/>
      <c r="N856" s="881"/>
      <c r="O856" s="881"/>
      <c r="P856" s="881"/>
      <c r="Q856" s="881"/>
    </row>
    <row r="857" ht="15.75" customHeight="1">
      <c r="A857" s="884"/>
      <c r="B857" s="744"/>
      <c r="C857" s="955"/>
      <c r="D857" s="881"/>
      <c r="E857" s="881"/>
      <c r="F857" s="881"/>
      <c r="G857" s="881"/>
      <c r="H857" s="965"/>
      <c r="I857" s="881"/>
      <c r="J857" s="881"/>
      <c r="K857" s="881"/>
      <c r="L857" s="881"/>
      <c r="M857" s="966"/>
      <c r="N857" s="881"/>
      <c r="O857" s="881"/>
      <c r="P857" s="881"/>
      <c r="Q857" s="881"/>
    </row>
    <row r="858" ht="15.75" customHeight="1">
      <c r="A858" s="884"/>
      <c r="B858" s="744"/>
      <c r="C858" s="955"/>
      <c r="D858" s="881"/>
      <c r="E858" s="881"/>
      <c r="F858" s="881"/>
      <c r="G858" s="881"/>
      <c r="H858" s="965"/>
      <c r="I858" s="881"/>
      <c r="J858" s="881"/>
      <c r="K858" s="881"/>
      <c r="L858" s="881"/>
      <c r="M858" s="966"/>
      <c r="N858" s="881"/>
      <c r="O858" s="881"/>
      <c r="P858" s="881"/>
      <c r="Q858" s="881"/>
    </row>
    <row r="859" ht="15.75" customHeight="1">
      <c r="A859" s="884"/>
      <c r="B859" s="744"/>
      <c r="C859" s="955"/>
      <c r="D859" s="881"/>
      <c r="E859" s="881"/>
      <c r="F859" s="881"/>
      <c r="G859" s="881"/>
      <c r="H859" s="965"/>
      <c r="I859" s="881"/>
      <c r="J859" s="881"/>
      <c r="K859" s="881"/>
      <c r="L859" s="881"/>
      <c r="M859" s="966"/>
      <c r="N859" s="881"/>
      <c r="O859" s="881"/>
      <c r="P859" s="881"/>
      <c r="Q859" s="881"/>
    </row>
    <row r="860" ht="15.75" customHeight="1">
      <c r="A860" s="884"/>
      <c r="B860" s="744"/>
      <c r="C860" s="955"/>
      <c r="D860" s="881"/>
      <c r="E860" s="881"/>
      <c r="F860" s="881"/>
      <c r="G860" s="881"/>
      <c r="H860" s="965"/>
      <c r="I860" s="881"/>
      <c r="J860" s="881"/>
      <c r="K860" s="881"/>
      <c r="L860" s="881"/>
      <c r="M860" s="966"/>
      <c r="N860" s="881"/>
      <c r="O860" s="881"/>
      <c r="P860" s="881"/>
      <c r="Q860" s="881"/>
    </row>
    <row r="861" ht="15.75" customHeight="1">
      <c r="A861" s="884"/>
      <c r="B861" s="744"/>
      <c r="C861" s="955"/>
      <c r="D861" s="881"/>
      <c r="E861" s="881"/>
      <c r="F861" s="881"/>
      <c r="G861" s="881"/>
      <c r="H861" s="965"/>
      <c r="I861" s="881"/>
      <c r="J861" s="881"/>
      <c r="K861" s="881"/>
      <c r="L861" s="881"/>
      <c r="M861" s="966"/>
      <c r="N861" s="881"/>
      <c r="O861" s="881"/>
      <c r="P861" s="881"/>
      <c r="Q861" s="881"/>
    </row>
    <row r="862" ht="15.75" customHeight="1">
      <c r="A862" s="884"/>
      <c r="B862" s="744"/>
      <c r="C862" s="955"/>
      <c r="D862" s="881"/>
      <c r="E862" s="881"/>
      <c r="F862" s="881"/>
      <c r="G862" s="881"/>
      <c r="H862" s="965"/>
      <c r="I862" s="881"/>
      <c r="J862" s="881"/>
      <c r="K862" s="881"/>
      <c r="L862" s="881"/>
      <c r="M862" s="966"/>
      <c r="N862" s="881"/>
      <c r="O862" s="881"/>
      <c r="P862" s="881"/>
      <c r="Q862" s="881"/>
    </row>
    <row r="863" ht="15.75" customHeight="1">
      <c r="A863" s="884"/>
      <c r="B863" s="744"/>
      <c r="C863" s="955"/>
      <c r="D863" s="881"/>
      <c r="E863" s="881"/>
      <c r="F863" s="881"/>
      <c r="G863" s="881"/>
      <c r="H863" s="965"/>
      <c r="I863" s="881"/>
      <c r="J863" s="881"/>
      <c r="K863" s="881"/>
      <c r="L863" s="881"/>
      <c r="M863" s="966"/>
      <c r="N863" s="881"/>
      <c r="O863" s="881"/>
      <c r="P863" s="881"/>
      <c r="Q863" s="881"/>
    </row>
    <row r="864" ht="15.75" customHeight="1">
      <c r="A864" s="884"/>
      <c r="B864" s="744"/>
      <c r="C864" s="955"/>
      <c r="D864" s="881"/>
      <c r="E864" s="881"/>
      <c r="F864" s="881"/>
      <c r="G864" s="881"/>
      <c r="H864" s="965"/>
      <c r="I864" s="881"/>
      <c r="J864" s="881"/>
      <c r="K864" s="881"/>
      <c r="L864" s="881"/>
      <c r="M864" s="966"/>
      <c r="N864" s="881"/>
      <c r="O864" s="881"/>
      <c r="P864" s="881"/>
      <c r="Q864" s="881"/>
    </row>
    <row r="865" ht="15.75" customHeight="1">
      <c r="A865" s="884"/>
      <c r="B865" s="744"/>
      <c r="C865" s="955"/>
      <c r="D865" s="881"/>
      <c r="E865" s="881"/>
      <c r="F865" s="881"/>
      <c r="G865" s="881"/>
      <c r="H865" s="965"/>
      <c r="I865" s="881"/>
      <c r="J865" s="881"/>
      <c r="K865" s="881"/>
      <c r="L865" s="881"/>
      <c r="M865" s="966"/>
      <c r="N865" s="881"/>
      <c r="O865" s="881"/>
      <c r="P865" s="881"/>
      <c r="Q865" s="881"/>
    </row>
    <row r="866" ht="15.75" customHeight="1">
      <c r="A866" s="884"/>
      <c r="B866" s="744"/>
      <c r="C866" s="955"/>
      <c r="D866" s="881"/>
      <c r="E866" s="881"/>
      <c r="F866" s="881"/>
      <c r="G866" s="881"/>
      <c r="H866" s="965"/>
      <c r="I866" s="881"/>
      <c r="J866" s="881"/>
      <c r="K866" s="881"/>
      <c r="L866" s="881"/>
      <c r="M866" s="966"/>
      <c r="N866" s="881"/>
      <c r="O866" s="881"/>
      <c r="P866" s="881"/>
      <c r="Q866" s="881"/>
    </row>
    <row r="867" ht="15.75" customHeight="1">
      <c r="A867" s="884"/>
      <c r="B867" s="744"/>
      <c r="C867" s="955"/>
      <c r="D867" s="881"/>
      <c r="E867" s="881"/>
      <c r="F867" s="881"/>
      <c r="G867" s="881"/>
      <c r="H867" s="965"/>
      <c r="I867" s="881"/>
      <c r="J867" s="881"/>
      <c r="K867" s="881"/>
      <c r="L867" s="881"/>
      <c r="M867" s="966"/>
      <c r="N867" s="881"/>
      <c r="O867" s="881"/>
      <c r="P867" s="881"/>
      <c r="Q867" s="881"/>
    </row>
    <row r="868" ht="15.75" customHeight="1">
      <c r="A868" s="884"/>
      <c r="B868" s="744"/>
      <c r="C868" s="955"/>
      <c r="D868" s="881"/>
      <c r="E868" s="881"/>
      <c r="F868" s="881"/>
      <c r="G868" s="881"/>
      <c r="H868" s="965"/>
      <c r="I868" s="881"/>
      <c r="J868" s="881"/>
      <c r="K868" s="881"/>
      <c r="L868" s="881"/>
      <c r="M868" s="966"/>
      <c r="N868" s="881"/>
      <c r="O868" s="881"/>
      <c r="P868" s="881"/>
      <c r="Q868" s="881"/>
    </row>
    <row r="869" ht="15.75" customHeight="1">
      <c r="A869" s="884"/>
      <c r="B869" s="744"/>
      <c r="C869" s="955"/>
      <c r="D869" s="881"/>
      <c r="E869" s="881"/>
      <c r="F869" s="881"/>
      <c r="G869" s="881"/>
      <c r="H869" s="965"/>
      <c r="I869" s="881"/>
      <c r="J869" s="881"/>
      <c r="K869" s="881"/>
      <c r="L869" s="881"/>
      <c r="M869" s="966"/>
      <c r="N869" s="881"/>
      <c r="O869" s="881"/>
      <c r="P869" s="881"/>
      <c r="Q869" s="881"/>
    </row>
    <row r="870" ht="15.75" customHeight="1">
      <c r="A870" s="884"/>
      <c r="B870" s="744"/>
      <c r="C870" s="955"/>
      <c r="D870" s="881"/>
      <c r="E870" s="881"/>
      <c r="F870" s="881"/>
      <c r="G870" s="881"/>
      <c r="H870" s="965"/>
      <c r="I870" s="881"/>
      <c r="J870" s="881"/>
      <c r="K870" s="881"/>
      <c r="L870" s="881"/>
      <c r="M870" s="966"/>
      <c r="N870" s="881"/>
      <c r="O870" s="881"/>
      <c r="P870" s="881"/>
      <c r="Q870" s="881"/>
    </row>
    <row r="871" ht="15.75" customHeight="1">
      <c r="A871" s="884"/>
      <c r="B871" s="744"/>
      <c r="C871" s="955"/>
      <c r="D871" s="881"/>
      <c r="E871" s="881"/>
      <c r="F871" s="881"/>
      <c r="G871" s="881"/>
      <c r="H871" s="965"/>
      <c r="I871" s="881"/>
      <c r="J871" s="881"/>
      <c r="K871" s="881"/>
      <c r="L871" s="881"/>
      <c r="M871" s="966"/>
      <c r="N871" s="881"/>
      <c r="O871" s="881"/>
      <c r="P871" s="881"/>
      <c r="Q871" s="881"/>
    </row>
    <row r="872" ht="15.75" customHeight="1">
      <c r="A872" s="884"/>
      <c r="B872" s="744"/>
      <c r="C872" s="955"/>
      <c r="D872" s="881"/>
      <c r="E872" s="881"/>
      <c r="F872" s="881"/>
      <c r="G872" s="881"/>
      <c r="H872" s="965"/>
      <c r="I872" s="881"/>
      <c r="J872" s="881"/>
      <c r="K872" s="881"/>
      <c r="L872" s="881"/>
      <c r="M872" s="966"/>
      <c r="N872" s="881"/>
      <c r="O872" s="881"/>
      <c r="P872" s="881"/>
      <c r="Q872" s="881"/>
    </row>
    <row r="873" ht="15.75" customHeight="1">
      <c r="A873" s="884"/>
      <c r="B873" s="744"/>
      <c r="C873" s="955"/>
      <c r="D873" s="881"/>
      <c r="E873" s="881"/>
      <c r="F873" s="881"/>
      <c r="G873" s="881"/>
      <c r="H873" s="965"/>
      <c r="I873" s="881"/>
      <c r="J873" s="881"/>
      <c r="K873" s="881"/>
      <c r="L873" s="881"/>
      <c r="M873" s="966"/>
      <c r="N873" s="881"/>
      <c r="O873" s="881"/>
      <c r="P873" s="881"/>
      <c r="Q873" s="881"/>
    </row>
    <row r="874" ht="15.75" customHeight="1">
      <c r="A874" s="884"/>
      <c r="B874" s="744"/>
      <c r="C874" s="955"/>
      <c r="D874" s="881"/>
      <c r="E874" s="881"/>
      <c r="F874" s="881"/>
      <c r="G874" s="881"/>
      <c r="H874" s="965"/>
      <c r="I874" s="881"/>
      <c r="J874" s="881"/>
      <c r="K874" s="881"/>
      <c r="L874" s="881"/>
      <c r="M874" s="966"/>
      <c r="N874" s="881"/>
      <c r="O874" s="881"/>
      <c r="P874" s="881"/>
      <c r="Q874" s="881"/>
    </row>
    <row r="875" ht="15.75" customHeight="1">
      <c r="A875" s="884"/>
      <c r="B875" s="744"/>
      <c r="C875" s="955"/>
      <c r="D875" s="881"/>
      <c r="E875" s="881"/>
      <c r="F875" s="881"/>
      <c r="G875" s="881"/>
      <c r="H875" s="965"/>
      <c r="I875" s="881"/>
      <c r="J875" s="881"/>
      <c r="K875" s="881"/>
      <c r="L875" s="881"/>
      <c r="M875" s="966"/>
      <c r="N875" s="881"/>
      <c r="O875" s="881"/>
      <c r="P875" s="881"/>
      <c r="Q875" s="881"/>
    </row>
    <row r="876" ht="15.75" customHeight="1">
      <c r="A876" s="884"/>
      <c r="B876" s="744"/>
      <c r="C876" s="955"/>
      <c r="D876" s="881"/>
      <c r="E876" s="881"/>
      <c r="F876" s="881"/>
      <c r="G876" s="881"/>
      <c r="H876" s="965"/>
      <c r="I876" s="881"/>
      <c r="J876" s="881"/>
      <c r="K876" s="881"/>
      <c r="L876" s="881"/>
      <c r="M876" s="966"/>
      <c r="N876" s="881"/>
      <c r="O876" s="881"/>
      <c r="P876" s="881"/>
      <c r="Q876" s="881"/>
    </row>
    <row r="877" ht="15.75" customHeight="1">
      <c r="A877" s="884"/>
      <c r="B877" s="744"/>
      <c r="C877" s="955"/>
      <c r="D877" s="881"/>
      <c r="E877" s="881"/>
      <c r="F877" s="881"/>
      <c r="G877" s="881"/>
      <c r="H877" s="965"/>
      <c r="I877" s="881"/>
      <c r="J877" s="881"/>
      <c r="K877" s="881"/>
      <c r="L877" s="881"/>
      <c r="M877" s="966"/>
      <c r="N877" s="881"/>
      <c r="O877" s="881"/>
      <c r="P877" s="881"/>
      <c r="Q877" s="881"/>
    </row>
    <row r="878" ht="15.75" customHeight="1">
      <c r="A878" s="884"/>
      <c r="B878" s="744"/>
      <c r="C878" s="955"/>
      <c r="D878" s="881"/>
      <c r="E878" s="881"/>
      <c r="F878" s="881"/>
      <c r="G878" s="881"/>
      <c r="H878" s="965"/>
      <c r="I878" s="881"/>
      <c r="J878" s="881"/>
      <c r="K878" s="881"/>
      <c r="L878" s="881"/>
      <c r="M878" s="966"/>
      <c r="N878" s="881"/>
      <c r="O878" s="881"/>
      <c r="P878" s="881"/>
      <c r="Q878" s="881"/>
    </row>
    <row r="879" ht="15.75" customHeight="1">
      <c r="A879" s="884"/>
      <c r="B879" s="744"/>
      <c r="C879" s="955"/>
      <c r="D879" s="881"/>
      <c r="E879" s="881"/>
      <c r="F879" s="881"/>
      <c r="G879" s="881"/>
      <c r="H879" s="965"/>
      <c r="I879" s="881"/>
      <c r="J879" s="881"/>
      <c r="K879" s="881"/>
      <c r="L879" s="881"/>
      <c r="M879" s="966"/>
      <c r="N879" s="881"/>
      <c r="O879" s="881"/>
      <c r="P879" s="881"/>
      <c r="Q879" s="881"/>
    </row>
    <row r="880" ht="15.75" customHeight="1">
      <c r="A880" s="884"/>
      <c r="B880" s="744"/>
      <c r="C880" s="955"/>
      <c r="D880" s="881"/>
      <c r="E880" s="881"/>
      <c r="F880" s="881"/>
      <c r="G880" s="881"/>
      <c r="H880" s="965"/>
      <c r="I880" s="881"/>
      <c r="J880" s="881"/>
      <c r="K880" s="881"/>
      <c r="L880" s="881"/>
      <c r="M880" s="966"/>
      <c r="N880" s="881"/>
      <c r="O880" s="881"/>
      <c r="P880" s="881"/>
      <c r="Q880" s="881"/>
    </row>
    <row r="881" ht="15.75" customHeight="1">
      <c r="A881" s="884"/>
      <c r="B881" s="744"/>
      <c r="C881" s="955"/>
      <c r="D881" s="881"/>
      <c r="E881" s="881"/>
      <c r="F881" s="881"/>
      <c r="G881" s="881"/>
      <c r="H881" s="965"/>
      <c r="I881" s="881"/>
      <c r="J881" s="881"/>
      <c r="K881" s="881"/>
      <c r="L881" s="881"/>
      <c r="M881" s="966"/>
      <c r="N881" s="881"/>
      <c r="O881" s="881"/>
      <c r="P881" s="881"/>
      <c r="Q881" s="881"/>
    </row>
    <row r="882" ht="15.75" customHeight="1">
      <c r="A882" s="884"/>
      <c r="B882" s="744"/>
      <c r="C882" s="955"/>
      <c r="D882" s="881"/>
      <c r="E882" s="881"/>
      <c r="F882" s="881"/>
      <c r="G882" s="881"/>
      <c r="H882" s="965"/>
      <c r="I882" s="881"/>
      <c r="J882" s="881"/>
      <c r="K882" s="881"/>
      <c r="L882" s="881"/>
      <c r="M882" s="966"/>
      <c r="N882" s="881"/>
      <c r="O882" s="881"/>
      <c r="P882" s="881"/>
      <c r="Q882" s="881"/>
    </row>
    <row r="883" ht="15.75" customHeight="1">
      <c r="A883" s="884"/>
      <c r="B883" s="744"/>
      <c r="C883" s="955"/>
      <c r="D883" s="881"/>
      <c r="E883" s="881"/>
      <c r="F883" s="881"/>
      <c r="G883" s="881"/>
      <c r="H883" s="965"/>
      <c r="I883" s="881"/>
      <c r="J883" s="881"/>
      <c r="K883" s="881"/>
      <c r="L883" s="881"/>
      <c r="M883" s="966"/>
      <c r="N883" s="881"/>
      <c r="O883" s="881"/>
      <c r="P883" s="881"/>
      <c r="Q883" s="881"/>
    </row>
    <row r="884" ht="15.75" customHeight="1">
      <c r="A884" s="884"/>
      <c r="B884" s="744"/>
      <c r="C884" s="955"/>
      <c r="D884" s="881"/>
      <c r="E884" s="881"/>
      <c r="F884" s="881"/>
      <c r="G884" s="881"/>
      <c r="H884" s="965"/>
      <c r="I884" s="881"/>
      <c r="J884" s="881"/>
      <c r="K884" s="881"/>
      <c r="L884" s="881"/>
      <c r="M884" s="966"/>
      <c r="N884" s="881"/>
      <c r="O884" s="881"/>
      <c r="P884" s="881"/>
      <c r="Q884" s="881"/>
    </row>
    <row r="885" ht="15.75" customHeight="1">
      <c r="A885" s="884"/>
      <c r="B885" s="744"/>
      <c r="C885" s="955"/>
      <c r="D885" s="881"/>
      <c r="E885" s="881"/>
      <c r="F885" s="881"/>
      <c r="G885" s="881"/>
      <c r="H885" s="965"/>
      <c r="I885" s="881"/>
      <c r="J885" s="881"/>
      <c r="K885" s="881"/>
      <c r="L885" s="881"/>
      <c r="M885" s="966"/>
      <c r="N885" s="881"/>
      <c r="O885" s="881"/>
      <c r="P885" s="881"/>
      <c r="Q885" s="881"/>
    </row>
    <row r="886" ht="15.75" customHeight="1">
      <c r="A886" s="884"/>
      <c r="B886" s="744"/>
      <c r="C886" s="955"/>
      <c r="D886" s="881"/>
      <c r="E886" s="881"/>
      <c r="F886" s="881"/>
      <c r="G886" s="881"/>
      <c r="H886" s="965"/>
      <c r="I886" s="881"/>
      <c r="J886" s="881"/>
      <c r="K886" s="881"/>
      <c r="L886" s="881"/>
      <c r="M886" s="966"/>
      <c r="N886" s="881"/>
      <c r="O886" s="881"/>
      <c r="P886" s="881"/>
      <c r="Q886" s="881"/>
    </row>
    <row r="887" ht="15.75" customHeight="1">
      <c r="A887" s="884"/>
      <c r="B887" s="744"/>
      <c r="C887" s="955"/>
      <c r="D887" s="881"/>
      <c r="E887" s="881"/>
      <c r="F887" s="881"/>
      <c r="G887" s="881"/>
      <c r="H887" s="965"/>
      <c r="I887" s="881"/>
      <c r="J887" s="881"/>
      <c r="K887" s="881"/>
      <c r="L887" s="881"/>
      <c r="M887" s="966"/>
      <c r="N887" s="881"/>
      <c r="O887" s="881"/>
      <c r="P887" s="881"/>
      <c r="Q887" s="881"/>
    </row>
    <row r="888" ht="15.75" customHeight="1">
      <c r="A888" s="884"/>
      <c r="B888" s="744"/>
      <c r="C888" s="955"/>
      <c r="D888" s="881"/>
      <c r="E888" s="881"/>
      <c r="F888" s="881"/>
      <c r="G888" s="881"/>
      <c r="H888" s="965"/>
      <c r="I888" s="881"/>
      <c r="J888" s="881"/>
      <c r="K888" s="881"/>
      <c r="L888" s="881"/>
      <c r="M888" s="966"/>
      <c r="N888" s="881"/>
      <c r="O888" s="881"/>
      <c r="P888" s="881"/>
      <c r="Q888" s="881"/>
    </row>
    <row r="889" ht="15.75" customHeight="1">
      <c r="A889" s="884"/>
      <c r="B889" s="744"/>
      <c r="C889" s="955"/>
      <c r="D889" s="881"/>
      <c r="E889" s="881"/>
      <c r="F889" s="881"/>
      <c r="G889" s="881"/>
      <c r="H889" s="965"/>
      <c r="I889" s="881"/>
      <c r="J889" s="881"/>
      <c r="K889" s="881"/>
      <c r="L889" s="881"/>
      <c r="M889" s="966"/>
      <c r="N889" s="881"/>
      <c r="O889" s="881"/>
      <c r="P889" s="881"/>
      <c r="Q889" s="881"/>
    </row>
    <row r="890" ht="15.75" customHeight="1">
      <c r="A890" s="884"/>
      <c r="B890" s="744"/>
      <c r="C890" s="955"/>
      <c r="D890" s="881"/>
      <c r="E890" s="881"/>
      <c r="F890" s="881"/>
      <c r="G890" s="881"/>
      <c r="H890" s="965"/>
      <c r="I890" s="881"/>
      <c r="J890" s="881"/>
      <c r="K890" s="881"/>
      <c r="L890" s="881"/>
      <c r="M890" s="966"/>
      <c r="N890" s="881"/>
      <c r="O890" s="881"/>
      <c r="P890" s="881"/>
      <c r="Q890" s="881"/>
    </row>
    <row r="891" ht="15.75" customHeight="1">
      <c r="A891" s="884"/>
      <c r="B891" s="744"/>
      <c r="C891" s="955"/>
      <c r="D891" s="881"/>
      <c r="E891" s="881"/>
      <c r="F891" s="881"/>
      <c r="G891" s="881"/>
      <c r="H891" s="965"/>
      <c r="I891" s="881"/>
      <c r="J891" s="881"/>
      <c r="K891" s="881"/>
      <c r="L891" s="881"/>
      <c r="M891" s="966"/>
      <c r="N891" s="881"/>
      <c r="O891" s="881"/>
      <c r="P891" s="881"/>
      <c r="Q891" s="881"/>
    </row>
    <row r="892" ht="15.75" customHeight="1">
      <c r="A892" s="884"/>
      <c r="B892" s="744"/>
      <c r="C892" s="955"/>
      <c r="D892" s="881"/>
      <c r="E892" s="881"/>
      <c r="F892" s="881"/>
      <c r="G892" s="881"/>
      <c r="H892" s="965"/>
      <c r="I892" s="881"/>
      <c r="J892" s="881"/>
      <c r="K892" s="881"/>
      <c r="L892" s="881"/>
      <c r="M892" s="966"/>
      <c r="N892" s="881"/>
      <c r="O892" s="881"/>
      <c r="P892" s="881"/>
      <c r="Q892" s="881"/>
    </row>
    <row r="893" ht="15.75" customHeight="1">
      <c r="A893" s="884"/>
      <c r="B893" s="744"/>
      <c r="C893" s="955"/>
      <c r="D893" s="881"/>
      <c r="E893" s="881"/>
      <c r="F893" s="881"/>
      <c r="G893" s="881"/>
      <c r="H893" s="965"/>
      <c r="I893" s="881"/>
      <c r="J893" s="881"/>
      <c r="K893" s="881"/>
      <c r="L893" s="881"/>
      <c r="M893" s="966"/>
      <c r="N893" s="881"/>
      <c r="O893" s="881"/>
      <c r="P893" s="881"/>
      <c r="Q893" s="881"/>
    </row>
    <row r="894" ht="15.75" customHeight="1">
      <c r="A894" s="884"/>
      <c r="B894" s="744"/>
      <c r="C894" s="955"/>
      <c r="D894" s="881"/>
      <c r="E894" s="881"/>
      <c r="F894" s="881"/>
      <c r="G894" s="881"/>
      <c r="H894" s="965"/>
      <c r="I894" s="881"/>
      <c r="J894" s="881"/>
      <c r="K894" s="881"/>
      <c r="L894" s="881"/>
      <c r="M894" s="966"/>
      <c r="N894" s="881"/>
      <c r="O894" s="881"/>
      <c r="P894" s="881"/>
      <c r="Q894" s="881"/>
    </row>
    <row r="895" ht="15.75" customHeight="1">
      <c r="A895" s="884"/>
      <c r="B895" s="744"/>
      <c r="C895" s="955"/>
      <c r="D895" s="881"/>
      <c r="E895" s="881"/>
      <c r="F895" s="881"/>
      <c r="G895" s="881"/>
      <c r="H895" s="965"/>
      <c r="I895" s="881"/>
      <c r="J895" s="881"/>
      <c r="K895" s="881"/>
      <c r="L895" s="881"/>
      <c r="M895" s="966"/>
      <c r="N895" s="881"/>
      <c r="O895" s="881"/>
      <c r="P895" s="881"/>
      <c r="Q895" s="881"/>
    </row>
    <row r="896" ht="15.75" customHeight="1">
      <c r="A896" s="884"/>
      <c r="B896" s="744"/>
      <c r="C896" s="955"/>
      <c r="D896" s="881"/>
      <c r="E896" s="881"/>
      <c r="F896" s="881"/>
      <c r="G896" s="881"/>
      <c r="H896" s="965"/>
      <c r="I896" s="881"/>
      <c r="J896" s="881"/>
      <c r="K896" s="881"/>
      <c r="L896" s="881"/>
      <c r="M896" s="966"/>
      <c r="N896" s="881"/>
      <c r="O896" s="881"/>
      <c r="P896" s="881"/>
      <c r="Q896" s="881"/>
    </row>
    <row r="897" ht="15.75" customHeight="1">
      <c r="A897" s="884"/>
      <c r="B897" s="744"/>
      <c r="C897" s="955"/>
      <c r="D897" s="881"/>
      <c r="E897" s="881"/>
      <c r="F897" s="881"/>
      <c r="G897" s="881"/>
      <c r="H897" s="965"/>
      <c r="I897" s="881"/>
      <c r="J897" s="881"/>
      <c r="K897" s="881"/>
      <c r="L897" s="881"/>
      <c r="M897" s="966"/>
      <c r="N897" s="881"/>
      <c r="O897" s="881"/>
      <c r="P897" s="881"/>
      <c r="Q897" s="881"/>
    </row>
    <row r="898" ht="15.75" customHeight="1">
      <c r="A898" s="884"/>
      <c r="B898" s="744"/>
      <c r="C898" s="955"/>
      <c r="D898" s="881"/>
      <c r="E898" s="881"/>
      <c r="F898" s="881"/>
      <c r="G898" s="881"/>
      <c r="H898" s="965"/>
      <c r="I898" s="881"/>
      <c r="J898" s="881"/>
      <c r="K898" s="881"/>
      <c r="L898" s="881"/>
      <c r="M898" s="966"/>
      <c r="N898" s="881"/>
      <c r="O898" s="881"/>
      <c r="P898" s="881"/>
      <c r="Q898" s="881"/>
    </row>
    <row r="899" ht="15.75" customHeight="1">
      <c r="A899" s="884"/>
      <c r="B899" s="744"/>
      <c r="C899" s="955"/>
      <c r="D899" s="881"/>
      <c r="E899" s="881"/>
      <c r="F899" s="881"/>
      <c r="G899" s="881"/>
      <c r="H899" s="965"/>
      <c r="I899" s="881"/>
      <c r="J899" s="881"/>
      <c r="K899" s="881"/>
      <c r="L899" s="881"/>
      <c r="M899" s="966"/>
      <c r="N899" s="881"/>
      <c r="O899" s="881"/>
      <c r="P899" s="881"/>
      <c r="Q899" s="881"/>
    </row>
    <row r="900" ht="15.75" customHeight="1">
      <c r="A900" s="884"/>
      <c r="B900" s="744"/>
      <c r="C900" s="955"/>
      <c r="D900" s="881"/>
      <c r="E900" s="881"/>
      <c r="F900" s="881"/>
      <c r="G900" s="881"/>
      <c r="H900" s="965"/>
      <c r="I900" s="881"/>
      <c r="J900" s="881"/>
      <c r="K900" s="881"/>
      <c r="L900" s="881"/>
      <c r="M900" s="966"/>
      <c r="N900" s="881"/>
      <c r="O900" s="881"/>
      <c r="P900" s="881"/>
      <c r="Q900" s="881"/>
    </row>
    <row r="901" ht="15.75" customHeight="1">
      <c r="A901" s="884"/>
      <c r="B901" s="744"/>
      <c r="C901" s="955"/>
      <c r="D901" s="881"/>
      <c r="E901" s="881"/>
      <c r="F901" s="881"/>
      <c r="G901" s="881"/>
      <c r="H901" s="965"/>
      <c r="I901" s="881"/>
      <c r="J901" s="881"/>
      <c r="K901" s="881"/>
      <c r="L901" s="881"/>
      <c r="M901" s="966"/>
      <c r="N901" s="881"/>
      <c r="O901" s="881"/>
      <c r="P901" s="881"/>
      <c r="Q901" s="881"/>
    </row>
    <row r="902" ht="15.75" customHeight="1">
      <c r="A902" s="884"/>
      <c r="B902" s="744"/>
      <c r="C902" s="955"/>
      <c r="D902" s="881"/>
      <c r="E902" s="881"/>
      <c r="F902" s="881"/>
      <c r="G902" s="881"/>
      <c r="H902" s="965"/>
      <c r="I902" s="881"/>
      <c r="J902" s="881"/>
      <c r="K902" s="881"/>
      <c r="L902" s="881"/>
      <c r="M902" s="966"/>
      <c r="N902" s="881"/>
      <c r="O902" s="881"/>
      <c r="P902" s="881"/>
      <c r="Q902" s="881"/>
    </row>
    <row r="903" ht="15.75" customHeight="1">
      <c r="A903" s="884"/>
      <c r="B903" s="744"/>
      <c r="C903" s="955"/>
      <c r="D903" s="881"/>
      <c r="E903" s="881"/>
      <c r="F903" s="881"/>
      <c r="G903" s="881"/>
      <c r="H903" s="965"/>
      <c r="I903" s="881"/>
      <c r="J903" s="881"/>
      <c r="K903" s="881"/>
      <c r="L903" s="881"/>
      <c r="M903" s="966"/>
      <c r="N903" s="881"/>
      <c r="O903" s="881"/>
      <c r="P903" s="881"/>
      <c r="Q903" s="881"/>
    </row>
    <row r="904" ht="15.75" customHeight="1">
      <c r="A904" s="884"/>
      <c r="B904" s="744"/>
      <c r="C904" s="955"/>
      <c r="D904" s="881"/>
      <c r="E904" s="881"/>
      <c r="F904" s="881"/>
      <c r="G904" s="881"/>
      <c r="H904" s="965"/>
      <c r="I904" s="881"/>
      <c r="J904" s="881"/>
      <c r="K904" s="881"/>
      <c r="L904" s="881"/>
      <c r="M904" s="966"/>
      <c r="N904" s="881"/>
      <c r="O904" s="881"/>
      <c r="P904" s="881"/>
      <c r="Q904" s="881"/>
    </row>
    <row r="905" ht="15.75" customHeight="1">
      <c r="A905" s="884"/>
      <c r="B905" s="744"/>
      <c r="C905" s="955"/>
      <c r="D905" s="881"/>
      <c r="E905" s="881"/>
      <c r="F905" s="881"/>
      <c r="G905" s="881"/>
      <c r="H905" s="965"/>
      <c r="I905" s="881"/>
      <c r="J905" s="881"/>
      <c r="K905" s="881"/>
      <c r="L905" s="881"/>
      <c r="M905" s="966"/>
      <c r="N905" s="881"/>
      <c r="O905" s="881"/>
      <c r="P905" s="881"/>
      <c r="Q905" s="881"/>
    </row>
    <row r="906" ht="15.75" customHeight="1">
      <c r="A906" s="884"/>
      <c r="B906" s="744"/>
      <c r="C906" s="955"/>
      <c r="D906" s="881"/>
      <c r="E906" s="881"/>
      <c r="F906" s="881"/>
      <c r="G906" s="881"/>
      <c r="H906" s="965"/>
      <c r="I906" s="881"/>
      <c r="J906" s="881"/>
      <c r="K906" s="881"/>
      <c r="L906" s="881"/>
      <c r="M906" s="966"/>
      <c r="N906" s="881"/>
      <c r="O906" s="881"/>
      <c r="P906" s="881"/>
      <c r="Q906" s="881"/>
    </row>
    <row r="907" ht="15.75" customHeight="1">
      <c r="A907" s="884"/>
      <c r="B907" s="744"/>
      <c r="C907" s="955"/>
      <c r="D907" s="881"/>
      <c r="E907" s="881"/>
      <c r="F907" s="881"/>
      <c r="G907" s="881"/>
      <c r="H907" s="965"/>
      <c r="I907" s="881"/>
      <c r="J907" s="881"/>
      <c r="K907" s="881"/>
      <c r="L907" s="881"/>
      <c r="M907" s="966"/>
      <c r="N907" s="881"/>
      <c r="O907" s="881"/>
      <c r="P907" s="881"/>
      <c r="Q907" s="881"/>
    </row>
    <row r="908" ht="15.75" customHeight="1">
      <c r="A908" s="884"/>
      <c r="B908" s="744"/>
      <c r="C908" s="955"/>
      <c r="D908" s="881"/>
      <c r="E908" s="881"/>
      <c r="F908" s="881"/>
      <c r="G908" s="881"/>
      <c r="H908" s="965"/>
      <c r="I908" s="881"/>
      <c r="J908" s="881"/>
      <c r="K908" s="881"/>
      <c r="L908" s="881"/>
      <c r="M908" s="966"/>
      <c r="N908" s="881"/>
      <c r="O908" s="881"/>
      <c r="P908" s="881"/>
      <c r="Q908" s="881"/>
    </row>
    <row r="909" ht="15.75" customHeight="1">
      <c r="A909" s="884"/>
      <c r="B909" s="744"/>
      <c r="C909" s="955"/>
      <c r="D909" s="881"/>
      <c r="E909" s="881"/>
      <c r="F909" s="881"/>
      <c r="G909" s="881"/>
      <c r="H909" s="965"/>
      <c r="I909" s="881"/>
      <c r="J909" s="881"/>
      <c r="K909" s="881"/>
      <c r="L909" s="881"/>
      <c r="M909" s="966"/>
      <c r="N909" s="881"/>
      <c r="O909" s="881"/>
      <c r="P909" s="881"/>
      <c r="Q909" s="881"/>
    </row>
    <row r="910" ht="15.75" customHeight="1">
      <c r="A910" s="884"/>
      <c r="B910" s="744"/>
      <c r="C910" s="955"/>
      <c r="D910" s="881"/>
      <c r="E910" s="881"/>
      <c r="F910" s="881"/>
      <c r="G910" s="881"/>
      <c r="H910" s="965"/>
      <c r="I910" s="881"/>
      <c r="J910" s="881"/>
      <c r="K910" s="881"/>
      <c r="L910" s="881"/>
      <c r="M910" s="966"/>
      <c r="N910" s="881"/>
      <c r="O910" s="881"/>
      <c r="P910" s="881"/>
      <c r="Q910" s="881"/>
    </row>
    <row r="911" ht="15.75" customHeight="1">
      <c r="A911" s="884"/>
      <c r="B911" s="744"/>
      <c r="C911" s="955"/>
      <c r="D911" s="881"/>
      <c r="E911" s="881"/>
      <c r="F911" s="881"/>
      <c r="G911" s="881"/>
      <c r="H911" s="965"/>
      <c r="I911" s="881"/>
      <c r="J911" s="881"/>
      <c r="K911" s="881"/>
      <c r="L911" s="881"/>
      <c r="M911" s="966"/>
      <c r="N911" s="881"/>
      <c r="O911" s="881"/>
      <c r="P911" s="881"/>
      <c r="Q911" s="881"/>
    </row>
    <row r="912" ht="15.75" customHeight="1">
      <c r="A912" s="884"/>
      <c r="B912" s="744"/>
      <c r="C912" s="955"/>
      <c r="D912" s="881"/>
      <c r="E912" s="881"/>
      <c r="F912" s="881"/>
      <c r="G912" s="881"/>
      <c r="H912" s="965"/>
      <c r="I912" s="881"/>
      <c r="J912" s="881"/>
      <c r="K912" s="881"/>
      <c r="L912" s="881"/>
      <c r="M912" s="966"/>
      <c r="N912" s="881"/>
      <c r="O912" s="881"/>
      <c r="P912" s="881"/>
      <c r="Q912" s="881"/>
    </row>
    <row r="913" ht="15.75" customHeight="1">
      <c r="A913" s="884"/>
      <c r="B913" s="744"/>
      <c r="C913" s="955"/>
      <c r="D913" s="881"/>
      <c r="E913" s="881"/>
      <c r="F913" s="881"/>
      <c r="G913" s="881"/>
      <c r="H913" s="965"/>
      <c r="I913" s="881"/>
      <c r="J913" s="881"/>
      <c r="K913" s="881"/>
      <c r="L913" s="881"/>
      <c r="M913" s="966"/>
      <c r="N913" s="881"/>
      <c r="O913" s="881"/>
      <c r="P913" s="881"/>
      <c r="Q913" s="881"/>
    </row>
    <row r="914" ht="15.75" customHeight="1">
      <c r="A914" s="884"/>
      <c r="B914" s="744"/>
      <c r="C914" s="955"/>
      <c r="D914" s="881"/>
      <c r="E914" s="881"/>
      <c r="F914" s="881"/>
      <c r="G914" s="881"/>
      <c r="H914" s="965"/>
      <c r="I914" s="881"/>
      <c r="J914" s="881"/>
      <c r="K914" s="881"/>
      <c r="L914" s="881"/>
      <c r="M914" s="966"/>
      <c r="N914" s="881"/>
      <c r="O914" s="881"/>
      <c r="P914" s="881"/>
      <c r="Q914" s="881"/>
    </row>
    <row r="915" ht="15.75" customHeight="1">
      <c r="A915" s="884"/>
      <c r="B915" s="744"/>
      <c r="C915" s="955"/>
      <c r="D915" s="881"/>
      <c r="E915" s="881"/>
      <c r="F915" s="881"/>
      <c r="G915" s="881"/>
      <c r="H915" s="965"/>
      <c r="I915" s="881"/>
      <c r="J915" s="881"/>
      <c r="K915" s="881"/>
      <c r="L915" s="881"/>
      <c r="M915" s="966"/>
      <c r="N915" s="881"/>
      <c r="O915" s="881"/>
      <c r="P915" s="881"/>
      <c r="Q915" s="881"/>
    </row>
    <row r="916" ht="15.75" customHeight="1">
      <c r="A916" s="884"/>
      <c r="B916" s="744"/>
      <c r="C916" s="955"/>
      <c r="D916" s="881"/>
      <c r="E916" s="881"/>
      <c r="F916" s="881"/>
      <c r="G916" s="881"/>
      <c r="H916" s="965"/>
      <c r="I916" s="881"/>
      <c r="J916" s="881"/>
      <c r="K916" s="881"/>
      <c r="L916" s="881"/>
      <c r="M916" s="966"/>
      <c r="N916" s="881"/>
      <c r="O916" s="881"/>
      <c r="P916" s="881"/>
      <c r="Q916" s="881"/>
    </row>
    <row r="917" ht="15.75" customHeight="1">
      <c r="A917" s="884"/>
      <c r="B917" s="744"/>
      <c r="C917" s="955"/>
      <c r="D917" s="881"/>
      <c r="E917" s="881"/>
      <c r="F917" s="881"/>
      <c r="G917" s="881"/>
      <c r="H917" s="965"/>
      <c r="I917" s="881"/>
      <c r="J917" s="881"/>
      <c r="K917" s="881"/>
      <c r="L917" s="881"/>
      <c r="M917" s="966"/>
      <c r="N917" s="881"/>
      <c r="O917" s="881"/>
      <c r="P917" s="881"/>
      <c r="Q917" s="881"/>
    </row>
    <row r="918" ht="15.75" customHeight="1">
      <c r="A918" s="884"/>
      <c r="B918" s="744"/>
      <c r="C918" s="955"/>
      <c r="D918" s="881"/>
      <c r="E918" s="881"/>
      <c r="F918" s="881"/>
      <c r="G918" s="881"/>
      <c r="H918" s="965"/>
      <c r="I918" s="881"/>
      <c r="J918" s="881"/>
      <c r="K918" s="881"/>
      <c r="L918" s="881"/>
      <c r="M918" s="966"/>
      <c r="N918" s="881"/>
      <c r="O918" s="881"/>
      <c r="P918" s="881"/>
      <c r="Q918" s="881"/>
    </row>
    <row r="919" ht="15.75" customHeight="1">
      <c r="A919" s="884"/>
      <c r="B919" s="744"/>
      <c r="C919" s="955"/>
      <c r="D919" s="881"/>
      <c r="E919" s="881"/>
      <c r="F919" s="881"/>
      <c r="G919" s="881"/>
      <c r="H919" s="965"/>
      <c r="I919" s="881"/>
      <c r="J919" s="881"/>
      <c r="K919" s="881"/>
      <c r="L919" s="881"/>
      <c r="M919" s="966"/>
      <c r="N919" s="881"/>
      <c r="O919" s="881"/>
      <c r="P919" s="881"/>
      <c r="Q919" s="881"/>
    </row>
    <row r="920" ht="15.75" customHeight="1">
      <c r="A920" s="884"/>
      <c r="B920" s="744"/>
      <c r="C920" s="955"/>
      <c r="D920" s="881"/>
      <c r="E920" s="881"/>
      <c r="F920" s="881"/>
      <c r="G920" s="881"/>
      <c r="H920" s="965"/>
      <c r="I920" s="881"/>
      <c r="J920" s="881"/>
      <c r="K920" s="881"/>
      <c r="L920" s="881"/>
      <c r="M920" s="966"/>
      <c r="N920" s="881"/>
      <c r="O920" s="881"/>
      <c r="P920" s="881"/>
      <c r="Q920" s="881"/>
    </row>
    <row r="921" ht="15.75" customHeight="1">
      <c r="A921" s="884"/>
      <c r="B921" s="744"/>
      <c r="C921" s="955"/>
      <c r="D921" s="881"/>
      <c r="E921" s="881"/>
      <c r="F921" s="881"/>
      <c r="G921" s="881"/>
      <c r="H921" s="965"/>
      <c r="I921" s="881"/>
      <c r="J921" s="881"/>
      <c r="K921" s="881"/>
      <c r="L921" s="881"/>
      <c r="M921" s="966"/>
      <c r="N921" s="881"/>
      <c r="O921" s="881"/>
      <c r="P921" s="881"/>
      <c r="Q921" s="881"/>
    </row>
    <row r="922" ht="15.75" customHeight="1">
      <c r="A922" s="884"/>
      <c r="B922" s="744"/>
      <c r="C922" s="955"/>
      <c r="D922" s="881"/>
      <c r="E922" s="881"/>
      <c r="F922" s="881"/>
      <c r="G922" s="881"/>
      <c r="H922" s="965"/>
      <c r="I922" s="881"/>
      <c r="J922" s="881"/>
      <c r="K922" s="881"/>
      <c r="L922" s="881"/>
      <c r="M922" s="966"/>
      <c r="N922" s="881"/>
      <c r="O922" s="881"/>
      <c r="P922" s="881"/>
      <c r="Q922" s="881"/>
    </row>
    <row r="923" ht="15.75" customHeight="1">
      <c r="A923" s="884"/>
      <c r="B923" s="744"/>
      <c r="C923" s="955"/>
      <c r="D923" s="881"/>
      <c r="E923" s="881"/>
      <c r="F923" s="881"/>
      <c r="G923" s="881"/>
      <c r="H923" s="965"/>
      <c r="I923" s="881"/>
      <c r="J923" s="881"/>
      <c r="K923" s="881"/>
      <c r="L923" s="881"/>
      <c r="M923" s="966"/>
      <c r="N923" s="881"/>
      <c r="O923" s="881"/>
      <c r="P923" s="881"/>
      <c r="Q923" s="881"/>
    </row>
    <row r="924" ht="15.75" customHeight="1">
      <c r="A924" s="884"/>
      <c r="B924" s="744"/>
      <c r="C924" s="955"/>
      <c r="D924" s="881"/>
      <c r="E924" s="881"/>
      <c r="F924" s="881"/>
      <c r="G924" s="881"/>
      <c r="H924" s="965"/>
      <c r="I924" s="881"/>
      <c r="J924" s="881"/>
      <c r="K924" s="881"/>
      <c r="L924" s="881"/>
      <c r="M924" s="966"/>
      <c r="N924" s="881"/>
      <c r="O924" s="881"/>
      <c r="P924" s="881"/>
      <c r="Q924" s="881"/>
    </row>
    <row r="925" ht="15.75" customHeight="1">
      <c r="A925" s="884"/>
      <c r="B925" s="744"/>
      <c r="C925" s="955"/>
      <c r="D925" s="881"/>
      <c r="E925" s="881"/>
      <c r="F925" s="881"/>
      <c r="G925" s="881"/>
      <c r="H925" s="965"/>
      <c r="I925" s="881"/>
      <c r="J925" s="881"/>
      <c r="K925" s="881"/>
      <c r="L925" s="881"/>
      <c r="M925" s="966"/>
      <c r="N925" s="881"/>
      <c r="O925" s="881"/>
      <c r="P925" s="881"/>
      <c r="Q925" s="881"/>
    </row>
    <row r="926" ht="15.75" customHeight="1">
      <c r="A926" s="884"/>
      <c r="B926" s="744"/>
      <c r="C926" s="955"/>
      <c r="D926" s="881"/>
      <c r="E926" s="881"/>
      <c r="F926" s="881"/>
      <c r="G926" s="881"/>
      <c r="H926" s="965"/>
      <c r="I926" s="881"/>
      <c r="J926" s="881"/>
      <c r="K926" s="881"/>
      <c r="L926" s="881"/>
      <c r="M926" s="966"/>
      <c r="N926" s="881"/>
      <c r="O926" s="881"/>
      <c r="P926" s="881"/>
      <c r="Q926" s="881"/>
    </row>
    <row r="927" ht="15.75" customHeight="1">
      <c r="A927" s="884"/>
      <c r="B927" s="744"/>
      <c r="C927" s="955"/>
      <c r="D927" s="881"/>
      <c r="E927" s="881"/>
      <c r="F927" s="881"/>
      <c r="G927" s="881"/>
      <c r="H927" s="965"/>
      <c r="I927" s="881"/>
      <c r="J927" s="881"/>
      <c r="K927" s="881"/>
      <c r="L927" s="881"/>
      <c r="M927" s="966"/>
      <c r="N927" s="881"/>
      <c r="O927" s="881"/>
      <c r="P927" s="881"/>
      <c r="Q927" s="881"/>
    </row>
    <row r="928" ht="15.75" customHeight="1">
      <c r="A928" s="884"/>
      <c r="B928" s="744"/>
      <c r="C928" s="955"/>
      <c r="D928" s="881"/>
      <c r="E928" s="881"/>
      <c r="F928" s="881"/>
      <c r="G928" s="881"/>
      <c r="H928" s="965"/>
      <c r="I928" s="881"/>
      <c r="J928" s="881"/>
      <c r="K928" s="881"/>
      <c r="L928" s="881"/>
      <c r="M928" s="966"/>
      <c r="N928" s="881"/>
      <c r="O928" s="881"/>
      <c r="P928" s="881"/>
      <c r="Q928" s="881"/>
    </row>
    <row r="929" ht="15.75" customHeight="1">
      <c r="A929" s="884"/>
      <c r="B929" s="744"/>
      <c r="C929" s="955"/>
      <c r="D929" s="881"/>
      <c r="E929" s="881"/>
      <c r="F929" s="881"/>
      <c r="G929" s="881"/>
      <c r="H929" s="965"/>
      <c r="I929" s="881"/>
      <c r="J929" s="881"/>
      <c r="K929" s="881"/>
      <c r="L929" s="881"/>
      <c r="M929" s="966"/>
      <c r="N929" s="881"/>
      <c r="O929" s="881"/>
      <c r="P929" s="881"/>
      <c r="Q929" s="881"/>
    </row>
    <row r="930" ht="15.75" customHeight="1">
      <c r="A930" s="884"/>
      <c r="B930" s="744"/>
      <c r="C930" s="955"/>
      <c r="D930" s="881"/>
      <c r="E930" s="881"/>
      <c r="F930" s="881"/>
      <c r="G930" s="881"/>
      <c r="H930" s="965"/>
      <c r="I930" s="881"/>
      <c r="J930" s="881"/>
      <c r="K930" s="881"/>
      <c r="L930" s="881"/>
      <c r="M930" s="966"/>
      <c r="N930" s="881"/>
      <c r="O930" s="881"/>
      <c r="P930" s="881"/>
      <c r="Q930" s="881"/>
    </row>
    <row r="931" ht="15.75" customHeight="1">
      <c r="A931" s="884"/>
      <c r="B931" s="744"/>
      <c r="C931" s="955"/>
      <c r="D931" s="881"/>
      <c r="E931" s="881"/>
      <c r="F931" s="881"/>
      <c r="G931" s="881"/>
      <c r="H931" s="965"/>
      <c r="I931" s="881"/>
      <c r="J931" s="881"/>
      <c r="K931" s="881"/>
      <c r="L931" s="881"/>
      <c r="M931" s="966"/>
      <c r="N931" s="881"/>
      <c r="O931" s="881"/>
      <c r="P931" s="881"/>
      <c r="Q931" s="881"/>
    </row>
    <row r="932" ht="15.75" customHeight="1">
      <c r="A932" s="884"/>
      <c r="B932" s="744"/>
      <c r="C932" s="955"/>
      <c r="D932" s="881"/>
      <c r="E932" s="881"/>
      <c r="F932" s="881"/>
      <c r="G932" s="881"/>
      <c r="H932" s="965"/>
      <c r="I932" s="881"/>
      <c r="J932" s="881"/>
      <c r="K932" s="881"/>
      <c r="L932" s="881"/>
      <c r="M932" s="966"/>
      <c r="N932" s="881"/>
      <c r="O932" s="881"/>
      <c r="P932" s="881"/>
      <c r="Q932" s="881"/>
    </row>
    <row r="933" ht="15.75" customHeight="1">
      <c r="A933" s="884"/>
      <c r="B933" s="744"/>
      <c r="C933" s="955"/>
      <c r="D933" s="881"/>
      <c r="E933" s="881"/>
      <c r="F933" s="881"/>
      <c r="G933" s="881"/>
      <c r="H933" s="965"/>
      <c r="I933" s="881"/>
      <c r="J933" s="881"/>
      <c r="K933" s="881"/>
      <c r="L933" s="881"/>
      <c r="M933" s="966"/>
      <c r="N933" s="881"/>
      <c r="O933" s="881"/>
      <c r="P933" s="881"/>
      <c r="Q933" s="881"/>
    </row>
    <row r="934" ht="15.75" customHeight="1">
      <c r="A934" s="884"/>
      <c r="B934" s="744"/>
      <c r="C934" s="955"/>
      <c r="D934" s="881"/>
      <c r="E934" s="881"/>
      <c r="F934" s="881"/>
      <c r="G934" s="881"/>
      <c r="H934" s="965"/>
      <c r="I934" s="881"/>
      <c r="J934" s="881"/>
      <c r="K934" s="881"/>
      <c r="L934" s="881"/>
      <c r="M934" s="966"/>
      <c r="N934" s="881"/>
      <c r="O934" s="881"/>
      <c r="P934" s="881"/>
      <c r="Q934" s="881"/>
    </row>
    <row r="935" ht="15.75" customHeight="1">
      <c r="A935" s="884"/>
      <c r="B935" s="744"/>
      <c r="C935" s="955"/>
      <c r="D935" s="881"/>
      <c r="E935" s="881"/>
      <c r="F935" s="881"/>
      <c r="G935" s="881"/>
      <c r="H935" s="965"/>
      <c r="I935" s="881"/>
      <c r="J935" s="881"/>
      <c r="K935" s="881"/>
      <c r="L935" s="881"/>
      <c r="M935" s="966"/>
      <c r="N935" s="881"/>
      <c r="O935" s="881"/>
      <c r="P935" s="881"/>
      <c r="Q935" s="881"/>
    </row>
    <row r="936" ht="15.75" customHeight="1">
      <c r="A936" s="884"/>
      <c r="B936" s="744"/>
      <c r="C936" s="955"/>
      <c r="D936" s="881"/>
      <c r="E936" s="881"/>
      <c r="F936" s="881"/>
      <c r="G936" s="881"/>
      <c r="H936" s="965"/>
      <c r="I936" s="881"/>
      <c r="J936" s="881"/>
      <c r="K936" s="881"/>
      <c r="L936" s="881"/>
      <c r="M936" s="966"/>
      <c r="N936" s="881"/>
      <c r="O936" s="881"/>
      <c r="P936" s="881"/>
      <c r="Q936" s="881"/>
    </row>
    <row r="937" ht="15.75" customHeight="1">
      <c r="A937" s="884"/>
      <c r="B937" s="744"/>
      <c r="C937" s="955"/>
      <c r="D937" s="881"/>
      <c r="E937" s="881"/>
      <c r="F937" s="881"/>
      <c r="G937" s="881"/>
      <c r="H937" s="965"/>
      <c r="I937" s="881"/>
      <c r="J937" s="881"/>
      <c r="K937" s="881"/>
      <c r="L937" s="881"/>
      <c r="M937" s="966"/>
      <c r="N937" s="881"/>
      <c r="O937" s="881"/>
      <c r="P937" s="881"/>
      <c r="Q937" s="881"/>
    </row>
    <row r="938" ht="15.75" customHeight="1">
      <c r="A938" s="884"/>
      <c r="B938" s="744"/>
      <c r="C938" s="955"/>
      <c r="D938" s="881"/>
      <c r="E938" s="881"/>
      <c r="F938" s="881"/>
      <c r="G938" s="881"/>
      <c r="H938" s="965"/>
      <c r="I938" s="881"/>
      <c r="J938" s="881"/>
      <c r="K938" s="881"/>
      <c r="L938" s="881"/>
      <c r="M938" s="966"/>
      <c r="N938" s="881"/>
      <c r="O938" s="881"/>
      <c r="P938" s="881"/>
      <c r="Q938" s="881"/>
    </row>
    <row r="939" ht="15.75" customHeight="1">
      <c r="A939" s="884"/>
      <c r="B939" s="744"/>
      <c r="C939" s="955"/>
      <c r="D939" s="881"/>
      <c r="E939" s="881"/>
      <c r="F939" s="881"/>
      <c r="G939" s="881"/>
      <c r="H939" s="965"/>
      <c r="I939" s="881"/>
      <c r="J939" s="881"/>
      <c r="K939" s="881"/>
      <c r="L939" s="881"/>
      <c r="M939" s="966"/>
      <c r="N939" s="881"/>
      <c r="O939" s="881"/>
      <c r="P939" s="881"/>
      <c r="Q939" s="881"/>
    </row>
    <row r="940" ht="15.75" customHeight="1">
      <c r="A940" s="884"/>
      <c r="B940" s="744"/>
      <c r="C940" s="955"/>
      <c r="D940" s="881"/>
      <c r="E940" s="881"/>
      <c r="F940" s="881"/>
      <c r="G940" s="881"/>
      <c r="H940" s="965"/>
      <c r="I940" s="881"/>
      <c r="J940" s="881"/>
      <c r="K940" s="881"/>
      <c r="L940" s="881"/>
      <c r="M940" s="966"/>
      <c r="N940" s="881"/>
      <c r="O940" s="881"/>
      <c r="P940" s="881"/>
      <c r="Q940" s="881"/>
    </row>
    <row r="941" ht="15.75" customHeight="1">
      <c r="A941" s="884"/>
      <c r="B941" s="744"/>
      <c r="C941" s="955"/>
      <c r="D941" s="881"/>
      <c r="E941" s="881"/>
      <c r="F941" s="881"/>
      <c r="G941" s="881"/>
      <c r="H941" s="965"/>
      <c r="I941" s="881"/>
      <c r="J941" s="881"/>
      <c r="K941" s="881"/>
      <c r="L941" s="881"/>
      <c r="M941" s="966"/>
      <c r="N941" s="881"/>
      <c r="O941" s="881"/>
      <c r="P941" s="881"/>
      <c r="Q941" s="881"/>
    </row>
    <row r="942" ht="15.75" customHeight="1">
      <c r="A942" s="884"/>
      <c r="B942" s="744"/>
      <c r="C942" s="955"/>
      <c r="D942" s="881"/>
      <c r="E942" s="881"/>
      <c r="F942" s="881"/>
      <c r="G942" s="881"/>
      <c r="H942" s="965"/>
      <c r="I942" s="881"/>
      <c r="J942" s="881"/>
      <c r="K942" s="881"/>
      <c r="L942" s="881"/>
      <c r="M942" s="966"/>
      <c r="N942" s="881"/>
      <c r="O942" s="881"/>
      <c r="P942" s="881"/>
      <c r="Q942" s="881"/>
    </row>
    <row r="943" ht="15.75" customHeight="1">
      <c r="A943" s="884"/>
      <c r="B943" s="744"/>
      <c r="C943" s="955"/>
      <c r="D943" s="881"/>
      <c r="E943" s="881"/>
      <c r="F943" s="881"/>
      <c r="G943" s="881"/>
      <c r="H943" s="965"/>
      <c r="I943" s="881"/>
      <c r="J943" s="881"/>
      <c r="K943" s="881"/>
      <c r="L943" s="881"/>
      <c r="M943" s="966"/>
      <c r="N943" s="881"/>
      <c r="O943" s="881"/>
      <c r="P943" s="881"/>
      <c r="Q943" s="881"/>
    </row>
    <row r="944" ht="15.75" customHeight="1">
      <c r="A944" s="884"/>
      <c r="B944" s="744"/>
      <c r="C944" s="955"/>
      <c r="D944" s="881"/>
      <c r="E944" s="881"/>
      <c r="F944" s="881"/>
      <c r="G944" s="881"/>
      <c r="H944" s="965"/>
      <c r="I944" s="881"/>
      <c r="J944" s="881"/>
      <c r="K944" s="881"/>
      <c r="L944" s="881"/>
      <c r="M944" s="966"/>
      <c r="N944" s="881"/>
      <c r="O944" s="881"/>
      <c r="P944" s="881"/>
      <c r="Q944" s="881"/>
    </row>
    <row r="945" ht="15.75" customHeight="1">
      <c r="A945" s="884"/>
      <c r="B945" s="744"/>
      <c r="C945" s="955"/>
      <c r="D945" s="881"/>
      <c r="E945" s="881"/>
      <c r="F945" s="881"/>
      <c r="G945" s="881"/>
      <c r="H945" s="965"/>
      <c r="I945" s="881"/>
      <c r="J945" s="881"/>
      <c r="K945" s="881"/>
      <c r="L945" s="881"/>
      <c r="M945" s="966"/>
      <c r="N945" s="881"/>
      <c r="O945" s="881"/>
      <c r="P945" s="881"/>
      <c r="Q945" s="881"/>
    </row>
    <row r="946" ht="15.75" customHeight="1">
      <c r="A946" s="884"/>
      <c r="B946" s="744"/>
      <c r="C946" s="955"/>
      <c r="D946" s="881"/>
      <c r="E946" s="881"/>
      <c r="F946" s="881"/>
      <c r="G946" s="881"/>
      <c r="H946" s="965"/>
      <c r="I946" s="881"/>
      <c r="J946" s="881"/>
      <c r="K946" s="881"/>
      <c r="L946" s="881"/>
      <c r="M946" s="966"/>
      <c r="N946" s="881"/>
      <c r="O946" s="881"/>
      <c r="P946" s="881"/>
      <c r="Q946" s="881"/>
    </row>
    <row r="947" ht="15.75" customHeight="1">
      <c r="A947" s="884"/>
      <c r="B947" s="744"/>
      <c r="C947" s="955"/>
      <c r="D947" s="881"/>
      <c r="E947" s="881"/>
      <c r="F947" s="881"/>
      <c r="G947" s="881"/>
      <c r="H947" s="965"/>
      <c r="I947" s="881"/>
      <c r="J947" s="881"/>
      <c r="K947" s="881"/>
      <c r="L947" s="881"/>
      <c r="M947" s="966"/>
      <c r="N947" s="881"/>
      <c r="O947" s="881"/>
      <c r="P947" s="881"/>
      <c r="Q947" s="881"/>
    </row>
    <row r="948" ht="15.75" customHeight="1">
      <c r="A948" s="884"/>
      <c r="B948" s="744"/>
      <c r="C948" s="955"/>
      <c r="D948" s="881"/>
      <c r="E948" s="881"/>
      <c r="F948" s="881"/>
      <c r="G948" s="881"/>
      <c r="H948" s="965"/>
      <c r="I948" s="881"/>
      <c r="J948" s="881"/>
      <c r="K948" s="881"/>
      <c r="L948" s="881"/>
      <c r="M948" s="966"/>
      <c r="N948" s="881"/>
      <c r="O948" s="881"/>
      <c r="P948" s="881"/>
      <c r="Q948" s="881"/>
    </row>
    <row r="949" ht="15.75" customHeight="1">
      <c r="A949" s="884"/>
      <c r="B949" s="744"/>
      <c r="C949" s="955"/>
      <c r="D949" s="881"/>
      <c r="E949" s="881"/>
      <c r="F949" s="881"/>
      <c r="G949" s="881"/>
      <c r="H949" s="965"/>
      <c r="I949" s="881"/>
      <c r="J949" s="881"/>
      <c r="K949" s="881"/>
      <c r="L949" s="881"/>
      <c r="M949" s="966"/>
      <c r="N949" s="881"/>
      <c r="O949" s="881"/>
      <c r="P949" s="881"/>
      <c r="Q949" s="881"/>
    </row>
    <row r="950" ht="15.75" customHeight="1">
      <c r="A950" s="884"/>
      <c r="B950" s="744"/>
      <c r="C950" s="955"/>
      <c r="D950" s="881"/>
      <c r="E950" s="881"/>
      <c r="F950" s="881"/>
      <c r="G950" s="881"/>
      <c r="H950" s="965"/>
      <c r="I950" s="881"/>
      <c r="J950" s="881"/>
      <c r="K950" s="881"/>
      <c r="L950" s="881"/>
      <c r="M950" s="966"/>
      <c r="N950" s="881"/>
      <c r="O950" s="881"/>
      <c r="P950" s="881"/>
      <c r="Q950" s="881"/>
    </row>
    <row r="951" ht="15.75" customHeight="1">
      <c r="A951" s="884"/>
      <c r="B951" s="744"/>
      <c r="C951" s="955"/>
      <c r="D951" s="881"/>
      <c r="E951" s="881"/>
      <c r="F951" s="881"/>
      <c r="G951" s="881"/>
      <c r="H951" s="965"/>
      <c r="I951" s="881"/>
      <c r="J951" s="881"/>
      <c r="K951" s="881"/>
      <c r="L951" s="881"/>
      <c r="M951" s="966"/>
      <c r="N951" s="881"/>
      <c r="O951" s="881"/>
      <c r="P951" s="881"/>
      <c r="Q951" s="881"/>
    </row>
    <row r="952" ht="15.75" customHeight="1">
      <c r="A952" s="884"/>
      <c r="B952" s="744"/>
      <c r="C952" s="955"/>
      <c r="D952" s="881"/>
      <c r="E952" s="881"/>
      <c r="F952" s="881"/>
      <c r="G952" s="881"/>
      <c r="H952" s="965"/>
      <c r="I952" s="881"/>
      <c r="J952" s="881"/>
      <c r="K952" s="881"/>
      <c r="L952" s="881"/>
      <c r="M952" s="966"/>
      <c r="N952" s="881"/>
      <c r="O952" s="881"/>
      <c r="P952" s="881"/>
      <c r="Q952" s="881"/>
    </row>
    <row r="953" ht="15.75" customHeight="1">
      <c r="A953" s="884"/>
      <c r="B953" s="744"/>
      <c r="C953" s="955"/>
      <c r="D953" s="881"/>
      <c r="E953" s="881"/>
      <c r="F953" s="881"/>
      <c r="G953" s="881"/>
      <c r="H953" s="965"/>
      <c r="I953" s="881"/>
      <c r="J953" s="881"/>
      <c r="K953" s="881"/>
      <c r="L953" s="881"/>
      <c r="M953" s="966"/>
      <c r="N953" s="881"/>
      <c r="O953" s="881"/>
      <c r="P953" s="881"/>
      <c r="Q953" s="881"/>
    </row>
    <row r="954" ht="15.75" customHeight="1">
      <c r="A954" s="884"/>
      <c r="B954" s="744"/>
      <c r="C954" s="955"/>
      <c r="D954" s="881"/>
      <c r="E954" s="881"/>
      <c r="F954" s="881"/>
      <c r="G954" s="881"/>
      <c r="H954" s="965"/>
      <c r="I954" s="881"/>
      <c r="J954" s="881"/>
      <c r="K954" s="881"/>
      <c r="L954" s="881"/>
      <c r="M954" s="966"/>
      <c r="N954" s="881"/>
      <c r="O954" s="881"/>
      <c r="P954" s="881"/>
      <c r="Q954" s="881"/>
    </row>
    <row r="955" ht="15.75" customHeight="1">
      <c r="A955" s="884"/>
      <c r="B955" s="744"/>
      <c r="C955" s="955"/>
      <c r="D955" s="881"/>
      <c r="E955" s="881"/>
      <c r="F955" s="881"/>
      <c r="G955" s="881"/>
      <c r="H955" s="965"/>
      <c r="I955" s="881"/>
      <c r="J955" s="881"/>
      <c r="K955" s="881"/>
      <c r="L955" s="881"/>
      <c r="M955" s="966"/>
      <c r="N955" s="881"/>
      <c r="O955" s="881"/>
      <c r="P955" s="881"/>
      <c r="Q955" s="881"/>
    </row>
    <row r="956" ht="15.75" customHeight="1">
      <c r="A956" s="884"/>
      <c r="B956" s="744"/>
      <c r="C956" s="955"/>
      <c r="D956" s="881"/>
      <c r="E956" s="881"/>
      <c r="F956" s="881"/>
      <c r="G956" s="881"/>
      <c r="H956" s="965"/>
      <c r="I956" s="881"/>
      <c r="J956" s="881"/>
      <c r="K956" s="881"/>
      <c r="L956" s="881"/>
      <c r="M956" s="966"/>
      <c r="N956" s="881"/>
      <c r="O956" s="881"/>
      <c r="P956" s="881"/>
      <c r="Q956" s="881"/>
    </row>
    <row r="957" ht="15.75" customHeight="1">
      <c r="A957" s="884"/>
      <c r="B957" s="744"/>
      <c r="C957" s="955"/>
      <c r="D957" s="881"/>
      <c r="E957" s="881"/>
      <c r="F957" s="881"/>
      <c r="G957" s="881"/>
      <c r="H957" s="965"/>
      <c r="I957" s="881"/>
      <c r="J957" s="881"/>
      <c r="K957" s="881"/>
      <c r="L957" s="881"/>
      <c r="M957" s="966"/>
      <c r="N957" s="881"/>
      <c r="O957" s="881"/>
      <c r="P957" s="881"/>
      <c r="Q957" s="881"/>
    </row>
    <row r="958" ht="15.75" customHeight="1">
      <c r="A958" s="884"/>
      <c r="B958" s="744"/>
      <c r="C958" s="955"/>
      <c r="D958" s="881"/>
      <c r="E958" s="881"/>
      <c r="F958" s="881"/>
      <c r="G958" s="881"/>
      <c r="H958" s="965"/>
      <c r="I958" s="881"/>
      <c r="J958" s="881"/>
      <c r="K958" s="881"/>
      <c r="L958" s="881"/>
      <c r="M958" s="966"/>
      <c r="N958" s="881"/>
      <c r="O958" s="881"/>
      <c r="P958" s="881"/>
      <c r="Q958" s="881"/>
    </row>
    <row r="959" ht="15.75" customHeight="1">
      <c r="A959" s="884"/>
      <c r="B959" s="744"/>
      <c r="C959" s="955"/>
      <c r="D959" s="881"/>
      <c r="E959" s="881"/>
      <c r="F959" s="881"/>
      <c r="G959" s="881"/>
      <c r="H959" s="965"/>
      <c r="I959" s="881"/>
      <c r="J959" s="881"/>
      <c r="K959" s="881"/>
      <c r="L959" s="881"/>
      <c r="M959" s="966"/>
      <c r="N959" s="881"/>
      <c r="O959" s="881"/>
      <c r="P959" s="881"/>
      <c r="Q959" s="881"/>
    </row>
    <row r="960" ht="15.75" customHeight="1">
      <c r="A960" s="884"/>
      <c r="B960" s="744"/>
      <c r="C960" s="955"/>
      <c r="D960" s="881"/>
      <c r="E960" s="881"/>
      <c r="F960" s="881"/>
      <c r="G960" s="881"/>
      <c r="H960" s="965"/>
      <c r="I960" s="881"/>
      <c r="J960" s="881"/>
      <c r="K960" s="881"/>
      <c r="L960" s="881"/>
      <c r="M960" s="966"/>
      <c r="N960" s="881"/>
      <c r="O960" s="881"/>
      <c r="P960" s="881"/>
      <c r="Q960" s="881"/>
    </row>
    <row r="961" ht="15.75" customHeight="1">
      <c r="A961" s="884"/>
      <c r="B961" s="744"/>
      <c r="C961" s="955"/>
      <c r="D961" s="881"/>
      <c r="E961" s="881"/>
      <c r="F961" s="881"/>
      <c r="G961" s="881"/>
      <c r="H961" s="965"/>
      <c r="I961" s="881"/>
      <c r="J961" s="881"/>
      <c r="K961" s="881"/>
      <c r="L961" s="881"/>
      <c r="M961" s="966"/>
      <c r="N961" s="881"/>
      <c r="O961" s="881"/>
      <c r="P961" s="881"/>
      <c r="Q961" s="881"/>
    </row>
    <row r="962" ht="15.75" customHeight="1">
      <c r="A962" s="884"/>
      <c r="B962" s="744"/>
      <c r="C962" s="955"/>
      <c r="D962" s="881"/>
      <c r="E962" s="881"/>
      <c r="F962" s="881"/>
      <c r="G962" s="881"/>
      <c r="H962" s="965"/>
      <c r="I962" s="881"/>
      <c r="J962" s="881"/>
      <c r="K962" s="881"/>
      <c r="L962" s="881"/>
      <c r="M962" s="966"/>
      <c r="N962" s="881"/>
      <c r="O962" s="881"/>
      <c r="P962" s="881"/>
      <c r="Q962" s="881"/>
    </row>
    <row r="963" ht="15.75" customHeight="1">
      <c r="A963" s="884"/>
      <c r="B963" s="744"/>
      <c r="C963" s="955"/>
      <c r="D963" s="881"/>
      <c r="E963" s="881"/>
      <c r="F963" s="881"/>
      <c r="G963" s="881"/>
      <c r="H963" s="965"/>
      <c r="I963" s="881"/>
      <c r="J963" s="881"/>
      <c r="K963" s="881"/>
      <c r="L963" s="881"/>
      <c r="M963" s="966"/>
      <c r="N963" s="881"/>
      <c r="O963" s="881"/>
      <c r="P963" s="881"/>
      <c r="Q963" s="881"/>
    </row>
    <row r="964" ht="15.75" customHeight="1">
      <c r="A964" s="884"/>
      <c r="B964" s="744"/>
      <c r="C964" s="955"/>
      <c r="D964" s="881"/>
      <c r="E964" s="881"/>
      <c r="F964" s="881"/>
      <c r="G964" s="881"/>
      <c r="H964" s="965"/>
      <c r="I964" s="881"/>
      <c r="J964" s="881"/>
      <c r="K964" s="881"/>
      <c r="L964" s="881"/>
      <c r="M964" s="966"/>
      <c r="N964" s="881"/>
      <c r="O964" s="881"/>
      <c r="P964" s="881"/>
      <c r="Q964" s="881"/>
    </row>
    <row r="965" ht="15.75" customHeight="1">
      <c r="A965" s="884"/>
      <c r="B965" s="744"/>
      <c r="C965" s="955"/>
      <c r="D965" s="881"/>
      <c r="E965" s="881"/>
      <c r="F965" s="881"/>
      <c r="G965" s="881"/>
      <c r="H965" s="965"/>
      <c r="I965" s="881"/>
      <c r="J965" s="881"/>
      <c r="K965" s="881"/>
      <c r="L965" s="881"/>
      <c r="M965" s="966"/>
      <c r="N965" s="881"/>
      <c r="O965" s="881"/>
      <c r="P965" s="881"/>
      <c r="Q965" s="881"/>
    </row>
    <row r="966" ht="15.75" customHeight="1">
      <c r="A966" s="884"/>
      <c r="B966" s="744"/>
      <c r="C966" s="955"/>
      <c r="D966" s="881"/>
      <c r="E966" s="881"/>
      <c r="F966" s="881"/>
      <c r="G966" s="881"/>
      <c r="H966" s="965"/>
      <c r="I966" s="881"/>
      <c r="J966" s="881"/>
      <c r="K966" s="881"/>
      <c r="L966" s="881"/>
      <c r="M966" s="966"/>
      <c r="N966" s="881"/>
      <c r="O966" s="881"/>
      <c r="P966" s="881"/>
      <c r="Q966" s="881"/>
    </row>
    <row r="967" ht="15.75" customHeight="1">
      <c r="A967" s="884"/>
      <c r="B967" s="744"/>
      <c r="C967" s="955"/>
      <c r="D967" s="881"/>
      <c r="E967" s="881"/>
      <c r="F967" s="881"/>
      <c r="G967" s="881"/>
      <c r="H967" s="965"/>
      <c r="I967" s="881"/>
      <c r="J967" s="881"/>
      <c r="K967" s="881"/>
      <c r="L967" s="881"/>
      <c r="M967" s="966"/>
      <c r="N967" s="881"/>
      <c r="O967" s="881"/>
      <c r="P967" s="881"/>
      <c r="Q967" s="881"/>
    </row>
    <row r="968" ht="15.75" customHeight="1">
      <c r="A968" s="884"/>
      <c r="B968" s="744"/>
      <c r="C968" s="955"/>
      <c r="D968" s="881"/>
      <c r="E968" s="881"/>
      <c r="F968" s="881"/>
      <c r="G968" s="881"/>
      <c r="H968" s="965"/>
      <c r="I968" s="881"/>
      <c r="J968" s="881"/>
      <c r="K968" s="881"/>
      <c r="L968" s="881"/>
      <c r="M968" s="966"/>
      <c r="N968" s="881"/>
      <c r="O968" s="881"/>
      <c r="P968" s="881"/>
      <c r="Q968" s="881"/>
    </row>
    <row r="969" ht="15.75" customHeight="1">
      <c r="A969" s="884"/>
      <c r="B969" s="744"/>
      <c r="C969" s="955"/>
      <c r="D969" s="881"/>
      <c r="E969" s="881"/>
      <c r="F969" s="881"/>
      <c r="G969" s="881"/>
      <c r="H969" s="965"/>
      <c r="I969" s="881"/>
      <c r="J969" s="881"/>
      <c r="K969" s="881"/>
      <c r="L969" s="881"/>
      <c r="M969" s="966"/>
      <c r="N969" s="881"/>
      <c r="O969" s="881"/>
      <c r="P969" s="881"/>
      <c r="Q969" s="881"/>
    </row>
    <row r="970" ht="15.75" customHeight="1">
      <c r="A970" s="884"/>
      <c r="B970" s="744"/>
      <c r="C970" s="955"/>
      <c r="D970" s="881"/>
      <c r="E970" s="881"/>
      <c r="F970" s="881"/>
      <c r="G970" s="881"/>
      <c r="H970" s="965"/>
      <c r="I970" s="881"/>
      <c r="J970" s="881"/>
      <c r="K970" s="881"/>
      <c r="L970" s="881"/>
      <c r="M970" s="966"/>
      <c r="N970" s="881"/>
      <c r="O970" s="881"/>
      <c r="P970" s="881"/>
      <c r="Q970" s="881"/>
    </row>
    <row r="971" ht="15.75" customHeight="1">
      <c r="A971" s="884"/>
      <c r="B971" s="744"/>
      <c r="C971" s="955"/>
      <c r="D971" s="881"/>
      <c r="E971" s="881"/>
      <c r="F971" s="881"/>
      <c r="G971" s="881"/>
      <c r="H971" s="965"/>
      <c r="I971" s="881"/>
      <c r="J971" s="881"/>
      <c r="K971" s="881"/>
      <c r="L971" s="881"/>
      <c r="M971" s="966"/>
      <c r="N971" s="881"/>
      <c r="O971" s="881"/>
      <c r="P971" s="881"/>
      <c r="Q971" s="881"/>
    </row>
    <row r="972" ht="15.75" customHeight="1">
      <c r="A972" s="884"/>
      <c r="B972" s="744"/>
      <c r="C972" s="955"/>
      <c r="D972" s="881"/>
      <c r="E972" s="881"/>
      <c r="F972" s="881"/>
      <c r="G972" s="881"/>
      <c r="H972" s="965"/>
      <c r="I972" s="881"/>
      <c r="J972" s="881"/>
      <c r="K972" s="881"/>
      <c r="L972" s="881"/>
      <c r="M972" s="966"/>
      <c r="N972" s="881"/>
      <c r="O972" s="881"/>
      <c r="P972" s="881"/>
      <c r="Q972" s="881"/>
    </row>
    <row r="973" ht="15.75" customHeight="1">
      <c r="A973" s="884"/>
      <c r="B973" s="744"/>
      <c r="C973" s="955"/>
      <c r="D973" s="881"/>
      <c r="E973" s="881"/>
      <c r="F973" s="881"/>
      <c r="G973" s="881"/>
      <c r="H973" s="965"/>
      <c r="I973" s="881"/>
      <c r="J973" s="881"/>
      <c r="K973" s="881"/>
      <c r="L973" s="881"/>
      <c r="M973" s="966"/>
      <c r="N973" s="881"/>
      <c r="O973" s="881"/>
      <c r="P973" s="881"/>
      <c r="Q973" s="881"/>
    </row>
    <row r="974" ht="15.75" customHeight="1">
      <c r="A974" s="884"/>
      <c r="B974" s="744"/>
      <c r="C974" s="955"/>
      <c r="D974" s="881"/>
      <c r="E974" s="881"/>
      <c r="F974" s="881"/>
      <c r="G974" s="881"/>
      <c r="H974" s="965"/>
      <c r="I974" s="881"/>
      <c r="J974" s="881"/>
      <c r="K974" s="881"/>
      <c r="L974" s="881"/>
      <c r="M974" s="966"/>
      <c r="N974" s="881"/>
      <c r="O974" s="881"/>
      <c r="P974" s="881"/>
      <c r="Q974" s="881"/>
    </row>
    <row r="975" ht="15.75" customHeight="1">
      <c r="A975" s="884"/>
      <c r="B975" s="744"/>
      <c r="C975" s="955"/>
      <c r="D975" s="881"/>
      <c r="E975" s="881"/>
      <c r="F975" s="881"/>
      <c r="G975" s="881"/>
      <c r="H975" s="965"/>
      <c r="I975" s="881"/>
      <c r="J975" s="881"/>
      <c r="K975" s="881"/>
      <c r="L975" s="881"/>
      <c r="M975" s="966"/>
      <c r="N975" s="881"/>
      <c r="O975" s="881"/>
      <c r="P975" s="881"/>
      <c r="Q975" s="881"/>
    </row>
    <row r="976" ht="15.75" customHeight="1">
      <c r="A976" s="884"/>
      <c r="B976" s="744"/>
      <c r="C976" s="955"/>
      <c r="D976" s="881"/>
      <c r="E976" s="881"/>
      <c r="F976" s="881"/>
      <c r="G976" s="881"/>
      <c r="H976" s="965"/>
      <c r="I976" s="881"/>
      <c r="J976" s="881"/>
      <c r="K976" s="881"/>
      <c r="L976" s="881"/>
      <c r="M976" s="966"/>
      <c r="N976" s="881"/>
      <c r="O976" s="881"/>
      <c r="P976" s="881"/>
      <c r="Q976" s="881"/>
    </row>
    <row r="977" ht="15.75" customHeight="1">
      <c r="A977" s="884"/>
      <c r="B977" s="744"/>
      <c r="C977" s="955"/>
      <c r="D977" s="881"/>
      <c r="E977" s="881"/>
      <c r="F977" s="881"/>
      <c r="G977" s="881"/>
      <c r="H977" s="965"/>
      <c r="I977" s="881"/>
      <c r="J977" s="881"/>
      <c r="K977" s="881"/>
      <c r="L977" s="881"/>
      <c r="M977" s="966"/>
      <c r="N977" s="881"/>
      <c r="O977" s="881"/>
      <c r="P977" s="881"/>
      <c r="Q977" s="881"/>
    </row>
    <row r="978" ht="15.75" customHeight="1">
      <c r="A978" s="884"/>
      <c r="B978" s="744"/>
      <c r="C978" s="955"/>
      <c r="D978" s="881"/>
      <c r="E978" s="881"/>
      <c r="F978" s="881"/>
      <c r="G978" s="881"/>
      <c r="H978" s="965"/>
      <c r="I978" s="881"/>
      <c r="J978" s="881"/>
      <c r="K978" s="881"/>
      <c r="L978" s="881"/>
      <c r="M978" s="966"/>
      <c r="N978" s="881"/>
      <c r="O978" s="881"/>
      <c r="P978" s="881"/>
      <c r="Q978" s="881"/>
    </row>
    <row r="979" ht="15.75" customHeight="1">
      <c r="A979" s="884"/>
      <c r="B979" s="744"/>
      <c r="C979" s="955"/>
      <c r="D979" s="881"/>
      <c r="E979" s="881"/>
      <c r="F979" s="881"/>
      <c r="G979" s="881"/>
      <c r="H979" s="965"/>
      <c r="I979" s="881"/>
      <c r="J979" s="881"/>
      <c r="K979" s="881"/>
      <c r="L979" s="881"/>
      <c r="M979" s="966"/>
      <c r="N979" s="881"/>
      <c r="O979" s="881"/>
      <c r="P979" s="881"/>
      <c r="Q979" s="881"/>
    </row>
    <row r="980" ht="15.75" customHeight="1">
      <c r="A980" s="884"/>
      <c r="B980" s="744"/>
      <c r="C980" s="955"/>
      <c r="D980" s="881"/>
      <c r="E980" s="881"/>
      <c r="F980" s="881"/>
      <c r="G980" s="881"/>
      <c r="H980" s="965"/>
      <c r="I980" s="881"/>
      <c r="J980" s="881"/>
      <c r="K980" s="881"/>
      <c r="L980" s="881"/>
      <c r="M980" s="966"/>
      <c r="N980" s="881"/>
      <c r="O980" s="881"/>
      <c r="P980" s="881"/>
      <c r="Q980" s="881"/>
    </row>
    <row r="981" ht="15.75" customHeight="1">
      <c r="A981" s="884"/>
      <c r="B981" s="744"/>
      <c r="C981" s="955"/>
      <c r="D981" s="881"/>
      <c r="E981" s="881"/>
      <c r="F981" s="881"/>
      <c r="G981" s="881"/>
      <c r="H981" s="965"/>
      <c r="I981" s="881"/>
      <c r="J981" s="881"/>
      <c r="K981" s="881"/>
      <c r="L981" s="881"/>
      <c r="M981" s="966"/>
      <c r="N981" s="881"/>
      <c r="O981" s="881"/>
      <c r="P981" s="881"/>
      <c r="Q981" s="881"/>
    </row>
    <row r="982" ht="15.75" customHeight="1">
      <c r="A982" s="884"/>
      <c r="B982" s="744"/>
      <c r="C982" s="955"/>
      <c r="D982" s="881"/>
      <c r="E982" s="881"/>
      <c r="F982" s="881"/>
      <c r="G982" s="881"/>
      <c r="H982" s="965"/>
      <c r="I982" s="881"/>
      <c r="J982" s="881"/>
      <c r="K982" s="881"/>
      <c r="L982" s="881"/>
      <c r="M982" s="966"/>
      <c r="N982" s="881"/>
      <c r="O982" s="881"/>
      <c r="P982" s="881"/>
      <c r="Q982" s="881"/>
    </row>
    <row r="983" ht="15.75" customHeight="1">
      <c r="A983" s="884"/>
      <c r="B983" s="744"/>
      <c r="C983" s="955"/>
      <c r="D983" s="881"/>
      <c r="E983" s="881"/>
      <c r="F983" s="881"/>
      <c r="G983" s="881"/>
      <c r="H983" s="965"/>
      <c r="I983" s="881"/>
      <c r="J983" s="881"/>
      <c r="K983" s="881"/>
      <c r="L983" s="881"/>
      <c r="M983" s="966"/>
      <c r="N983" s="881"/>
      <c r="O983" s="881"/>
      <c r="P983" s="881"/>
      <c r="Q983" s="881"/>
    </row>
    <row r="984" ht="15.75" customHeight="1">
      <c r="A984" s="884"/>
      <c r="B984" s="744"/>
      <c r="C984" s="955"/>
      <c r="D984" s="881"/>
      <c r="E984" s="881"/>
      <c r="F984" s="881"/>
      <c r="G984" s="881"/>
      <c r="H984" s="965"/>
      <c r="I984" s="881"/>
      <c r="J984" s="881"/>
      <c r="K984" s="881"/>
      <c r="L984" s="881"/>
      <c r="M984" s="966"/>
      <c r="N984" s="881"/>
      <c r="O984" s="881"/>
      <c r="P984" s="881"/>
      <c r="Q984" s="881"/>
    </row>
    <row r="985" ht="15.75" customHeight="1">
      <c r="A985" s="884"/>
      <c r="B985" s="744"/>
      <c r="C985" s="955"/>
      <c r="D985" s="881"/>
      <c r="E985" s="881"/>
      <c r="F985" s="881"/>
      <c r="G985" s="881"/>
      <c r="H985" s="965"/>
      <c r="I985" s="881"/>
      <c r="J985" s="881"/>
      <c r="K985" s="881"/>
      <c r="L985" s="881"/>
      <c r="M985" s="966"/>
      <c r="N985" s="881"/>
      <c r="O985" s="881"/>
      <c r="P985" s="881"/>
      <c r="Q985" s="881"/>
    </row>
    <row r="986" ht="15.75" customHeight="1">
      <c r="A986" s="884"/>
      <c r="B986" s="744"/>
      <c r="C986" s="955"/>
      <c r="D986" s="881"/>
      <c r="E986" s="881"/>
      <c r="F986" s="881"/>
      <c r="G986" s="881"/>
      <c r="H986" s="965"/>
      <c r="I986" s="881"/>
      <c r="J986" s="881"/>
      <c r="K986" s="881"/>
      <c r="L986" s="881"/>
      <c r="M986" s="966"/>
      <c r="N986" s="881"/>
      <c r="O986" s="881"/>
      <c r="P986" s="881"/>
      <c r="Q986" s="881"/>
    </row>
    <row r="987" ht="15.75" customHeight="1">
      <c r="A987" s="884"/>
      <c r="B987" s="744"/>
      <c r="C987" s="955"/>
      <c r="D987" s="881"/>
      <c r="E987" s="881"/>
      <c r="F987" s="881"/>
      <c r="G987" s="881"/>
      <c r="H987" s="965"/>
      <c r="I987" s="881"/>
      <c r="J987" s="881"/>
      <c r="K987" s="881"/>
      <c r="L987" s="881"/>
      <c r="M987" s="966"/>
      <c r="N987" s="881"/>
      <c r="O987" s="881"/>
      <c r="P987" s="881"/>
      <c r="Q987" s="881"/>
    </row>
    <row r="988" ht="15.75" customHeight="1">
      <c r="A988" s="884"/>
      <c r="B988" s="744"/>
      <c r="C988" s="955"/>
      <c r="D988" s="881"/>
      <c r="E988" s="881"/>
      <c r="F988" s="881"/>
      <c r="G988" s="881"/>
      <c r="H988" s="965"/>
      <c r="I988" s="881"/>
      <c r="J988" s="881"/>
      <c r="K988" s="881"/>
      <c r="L988" s="881"/>
      <c r="M988" s="966"/>
      <c r="N988" s="881"/>
      <c r="O988" s="881"/>
      <c r="P988" s="881"/>
      <c r="Q988" s="881"/>
    </row>
    <row r="989" ht="15.75" customHeight="1">
      <c r="A989" s="884"/>
      <c r="B989" s="744"/>
      <c r="C989" s="955"/>
      <c r="D989" s="881"/>
      <c r="E989" s="881"/>
      <c r="F989" s="881"/>
      <c r="G989" s="881"/>
      <c r="H989" s="965"/>
      <c r="I989" s="881"/>
      <c r="J989" s="881"/>
      <c r="K989" s="881"/>
      <c r="L989" s="881"/>
      <c r="M989" s="966"/>
      <c r="N989" s="881"/>
      <c r="O989" s="881"/>
      <c r="P989" s="881"/>
      <c r="Q989" s="881"/>
    </row>
    <row r="990" ht="15.75" customHeight="1">
      <c r="A990" s="884"/>
      <c r="B990" s="744"/>
      <c r="C990" s="955"/>
      <c r="D990" s="881"/>
      <c r="E990" s="881"/>
      <c r="F990" s="881"/>
      <c r="G990" s="881"/>
      <c r="H990" s="965"/>
      <c r="I990" s="881"/>
      <c r="J990" s="881"/>
      <c r="K990" s="881"/>
      <c r="L990" s="881"/>
      <c r="M990" s="966"/>
      <c r="N990" s="881"/>
      <c r="O990" s="881"/>
      <c r="P990" s="881"/>
      <c r="Q990" s="881"/>
    </row>
    <row r="991" ht="15.75" customHeight="1">
      <c r="A991" s="884"/>
      <c r="B991" s="744"/>
      <c r="C991" s="955"/>
      <c r="D991" s="881"/>
      <c r="E991" s="881"/>
      <c r="F991" s="881"/>
      <c r="G991" s="881"/>
      <c r="H991" s="965"/>
      <c r="I991" s="881"/>
      <c r="J991" s="881"/>
      <c r="K991" s="881"/>
      <c r="L991" s="881"/>
      <c r="M991" s="966"/>
      <c r="N991" s="881"/>
      <c r="O991" s="881"/>
      <c r="P991" s="881"/>
      <c r="Q991" s="881"/>
    </row>
    <row r="992" ht="15.75" customHeight="1">
      <c r="A992" s="884"/>
      <c r="B992" s="744"/>
      <c r="C992" s="955"/>
      <c r="D992" s="881"/>
      <c r="E992" s="881"/>
      <c r="F992" s="881"/>
      <c r="G992" s="881"/>
      <c r="H992" s="965"/>
      <c r="I992" s="881"/>
      <c r="J992" s="881"/>
      <c r="K992" s="881"/>
      <c r="L992" s="881"/>
      <c r="M992" s="966"/>
      <c r="N992" s="881"/>
      <c r="O992" s="881"/>
      <c r="P992" s="881"/>
      <c r="Q992" s="881"/>
    </row>
    <row r="993" ht="15.75" customHeight="1">
      <c r="A993" s="884"/>
      <c r="B993" s="744"/>
      <c r="C993" s="955"/>
      <c r="D993" s="881"/>
      <c r="E993" s="881"/>
      <c r="F993" s="881"/>
      <c r="G993" s="881"/>
      <c r="H993" s="965"/>
      <c r="I993" s="881"/>
      <c r="J993" s="881"/>
      <c r="K993" s="881"/>
      <c r="L993" s="881"/>
      <c r="M993" s="966"/>
      <c r="N993" s="881"/>
      <c r="O993" s="881"/>
      <c r="P993" s="881"/>
      <c r="Q993" s="881"/>
    </row>
    <row r="994" ht="15.75" customHeight="1">
      <c r="A994" s="884"/>
      <c r="B994" s="744"/>
      <c r="C994" s="955"/>
      <c r="D994" s="881"/>
      <c r="E994" s="881"/>
      <c r="F994" s="881"/>
      <c r="G994" s="881"/>
      <c r="H994" s="965"/>
      <c r="I994" s="881"/>
      <c r="J994" s="881"/>
      <c r="K994" s="881"/>
      <c r="L994" s="881"/>
      <c r="M994" s="966"/>
      <c r="N994" s="881"/>
      <c r="O994" s="881"/>
      <c r="P994" s="881"/>
      <c r="Q994" s="881"/>
    </row>
    <row r="995" ht="15.75" customHeight="1">
      <c r="A995" s="884"/>
      <c r="B995" s="744"/>
      <c r="C995" s="955"/>
      <c r="D995" s="881"/>
      <c r="E995" s="881"/>
      <c r="F995" s="881"/>
      <c r="G995" s="881"/>
      <c r="H995" s="965"/>
      <c r="I995" s="881"/>
      <c r="J995" s="881"/>
      <c r="K995" s="881"/>
      <c r="L995" s="881"/>
      <c r="M995" s="966"/>
      <c r="N995" s="881"/>
      <c r="O995" s="881"/>
      <c r="P995" s="881"/>
      <c r="Q995" s="881"/>
    </row>
    <row r="996" ht="15.75" customHeight="1">
      <c r="A996" s="884"/>
      <c r="B996" s="744"/>
      <c r="C996" s="955"/>
      <c r="D996" s="881"/>
      <c r="E996" s="881"/>
      <c r="F996" s="881"/>
      <c r="G996" s="881"/>
      <c r="H996" s="965"/>
      <c r="I996" s="881"/>
      <c r="J996" s="881"/>
      <c r="K996" s="881"/>
      <c r="L996" s="881"/>
      <c r="M996" s="966"/>
      <c r="N996" s="881"/>
      <c r="O996" s="881"/>
      <c r="P996" s="881"/>
      <c r="Q996" s="881"/>
    </row>
    <row r="997" ht="15.75" customHeight="1">
      <c r="A997" s="884"/>
      <c r="B997" s="744"/>
      <c r="C997" s="955"/>
      <c r="D997" s="881"/>
      <c r="E997" s="881"/>
      <c r="F997" s="881"/>
      <c r="G997" s="881"/>
      <c r="H997" s="965"/>
      <c r="I997" s="881"/>
      <c r="J997" s="881"/>
      <c r="K997" s="881"/>
      <c r="L997" s="881"/>
      <c r="M997" s="966"/>
      <c r="N997" s="881"/>
      <c r="O997" s="881"/>
      <c r="P997" s="881"/>
      <c r="Q997" s="881"/>
    </row>
    <row r="998" ht="15.75" customHeight="1">
      <c r="A998" s="884"/>
      <c r="B998" s="744"/>
      <c r="C998" s="955"/>
      <c r="D998" s="881"/>
      <c r="E998" s="881"/>
      <c r="F998" s="881"/>
      <c r="G998" s="881"/>
      <c r="H998" s="965"/>
      <c r="I998" s="881"/>
      <c r="J998" s="881"/>
      <c r="K998" s="881"/>
      <c r="L998" s="881"/>
      <c r="M998" s="966"/>
      <c r="N998" s="881"/>
      <c r="O998" s="881"/>
      <c r="P998" s="881"/>
      <c r="Q998" s="881"/>
    </row>
    <row r="999" ht="15.75" customHeight="1">
      <c r="A999" s="884"/>
      <c r="B999" s="744"/>
      <c r="C999" s="957"/>
      <c r="D999" s="958"/>
      <c r="E999" s="958"/>
      <c r="F999" s="958"/>
      <c r="G999" s="958"/>
      <c r="H999" s="967"/>
      <c r="I999" s="958"/>
      <c r="J999" s="958"/>
      <c r="K999" s="958"/>
      <c r="L999" s="958"/>
      <c r="M999" s="968"/>
      <c r="N999" s="958"/>
      <c r="O999" s="958"/>
      <c r="P999" s="958"/>
      <c r="Q999" s="958"/>
    </row>
  </sheetData>
  <autoFilter ref="$B$2:$Q$197"/>
  <dataValidations>
    <dataValidation type="list" allowBlank="1" sqref="A13">
      <formula1>'Crop Chart'!$A$5:$A$72</formula1>
    </dataValidation>
    <dataValidation type="list" allowBlank="1" showErrorMessage="1" sqref="A3:A12 A14:A197">
      <formula1>'Crop Chart'!$A$5:$A$201</formula1>
    </dataValidation>
  </dataValidations>
  <printOptions/>
  <pageMargins bottom="0.75" footer="0.0" header="0.0" left="0.25" right="0.25" top="0.75"/>
  <pageSetup fitToHeight="0"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27.14"/>
    <col customWidth="1" min="2" max="2" width="17.29"/>
    <col customWidth="1" min="3" max="4" width="12.57"/>
    <col customWidth="1" min="5" max="5" width="34.29"/>
    <col customWidth="1" min="6" max="6" width="22.86"/>
    <col customWidth="1" min="7" max="7" width="16.43"/>
    <col customWidth="1" min="8" max="8" width="24.43"/>
    <col customWidth="1" min="9" max="9" width="53.0"/>
  </cols>
  <sheetData>
    <row r="1" ht="81.75" customHeight="1">
      <c r="A1" s="969"/>
      <c r="B1" s="970" t="s">
        <v>1083</v>
      </c>
      <c r="C1" s="766"/>
      <c r="D1" s="766"/>
      <c r="E1" s="766"/>
      <c r="F1" s="766"/>
      <c r="G1" s="766"/>
      <c r="H1" s="766"/>
      <c r="I1" s="767"/>
    </row>
    <row r="2">
      <c r="A2" s="971" t="s">
        <v>11</v>
      </c>
      <c r="B2" s="972" t="s">
        <v>1084</v>
      </c>
      <c r="C2" s="973" t="s">
        <v>15</v>
      </c>
      <c r="D2" s="973" t="s">
        <v>1085</v>
      </c>
      <c r="E2" s="973" t="str">
        <f>"Number of trays per "&amp;'Crop Chart'!$H$2&amp;" feet bed"</f>
        <v>Number of trays per 65 feet bed</v>
      </c>
      <c r="F2" s="974" t="s">
        <v>1086</v>
      </c>
      <c r="G2" s="975" t="s">
        <v>1087</v>
      </c>
      <c r="H2" s="976" t="s">
        <v>44</v>
      </c>
      <c r="I2" s="972" t="s">
        <v>1088</v>
      </c>
    </row>
    <row r="3" ht="29.25" customHeight="1">
      <c r="A3" s="977" t="s">
        <v>363</v>
      </c>
      <c r="B3" s="978" t="str">
        <f t="array" ref="B3">xLOOKUP($A3,'Crop Chart'!$A$5:$A$201,'Crop Chart'!$C$5:$C$201,,0)</f>
        <v/>
      </c>
      <c r="C3" s="978" t="str">
        <f t="array" ref="C3">xLOOKUP($A3,'Crop Chart'!$A$5:$A$201,'Crop Chart'!$E$5:$E$201,,0)</f>
        <v/>
      </c>
      <c r="D3" s="979" t="str">
        <f t="array" ref="D3">xLOOKUP($A3,'Crop Chart'!$A$5:$A$201,'Crop Chart'!$D$5:$D$201,,0)</f>
        <v/>
      </c>
      <c r="E3" s="980" t="str">
        <f>'Crop Chart'!$H$2*12*B3/C3/F3</f>
        <v>#DIV/0!</v>
      </c>
      <c r="F3" s="979" t="str">
        <f t="array" ref="F3">xLOOKUP($A3,'Crop Chart'!$A$5:$A$201,'Crop Chart'!$S$5:$S$201,,0)</f>
        <v/>
      </c>
      <c r="G3" s="978" t="str">
        <f t="array" ref="G3">xLOOKUP($A3,'Crop Chart'!$A$5:$A$201,'Crop Chart'!$AK$5:$AK$201,,0)</f>
        <v/>
      </c>
      <c r="H3" s="978" t="str">
        <f t="array" ref="H3">xLOOKUP($A3,'Crop Chart'!$A$5:$A$201,'Crop Chart'!$AL$5:$AL$201,,0)</f>
        <v/>
      </c>
      <c r="I3" s="978" t="str">
        <f t="array" ref="I3">xLOOKUP($A3,'Crop Chart'!$A$5:$A$201,'Crop Chart'!$AC$5:$AC$201,,0)</f>
        <v/>
      </c>
    </row>
    <row r="4" ht="29.25" customHeight="1">
      <c r="A4" s="977" t="s">
        <v>162</v>
      </c>
      <c r="B4" s="978">
        <f t="array" ref="B4">xLOOKUP($A4,'Crop Chart'!$A$5:$A$201,'Crop Chart'!$C$5:$C$201,,0)</f>
        <v>1</v>
      </c>
      <c r="C4" s="978">
        <f t="array" ref="C4">xLOOKUP($A4,'Crop Chart'!$A$5:$A$201,'Crop Chart'!$E$5:$E$201,,0)</f>
        <v>18</v>
      </c>
      <c r="D4" s="979">
        <f t="array" ref="D4">xLOOKUP($A4,'Crop Chart'!$A$5:$A$201,'Crop Chart'!$D$5:$D$201,,0)</f>
        <v>45</v>
      </c>
      <c r="E4" s="980">
        <f>'Crop Chart'!$H$2*12*B4/C4/F4</f>
        <v>4.333333333</v>
      </c>
      <c r="F4" s="979">
        <f t="array" ref="F4">xLOOKUP($A4,'Crop Chart'!$A$5:$A$201,'Crop Chart'!$S$5:$S$201,,0)</f>
        <v>10</v>
      </c>
      <c r="G4" s="978" t="str">
        <f t="array" ref="G4">xLOOKUP($A4,'Crop Chart'!$A$5:$A$201,'Crop Chart'!$AK$5:$AK$201,,0)</f>
        <v>Landscape fabric</v>
      </c>
      <c r="H4" s="978" t="str">
        <f t="array" ref="H4">xLOOKUP($A4,'Crop Chart'!$A$5:$A$201,'Crop Chart'!$AL$5:$AL$201,,0)</f>
        <v/>
      </c>
      <c r="I4" s="978" t="str">
        <f t="array" ref="I4">xLOOKUP($A4,'Crop Chart'!$A$5:$A$201,'Crop Chart'!$AC$5:$AC$201,,0)</f>
        <v>Caterpillar tunnel. Basket weave.</v>
      </c>
    </row>
    <row r="5" ht="29.25" customHeight="1">
      <c r="A5" s="977" t="s">
        <v>166</v>
      </c>
      <c r="B5" s="978">
        <f t="array" ref="B5">xLOOKUP($A5,'Crop Chart'!$A$5:$A$201,'Crop Chart'!$C$5:$C$201,,0)</f>
        <v>2</v>
      </c>
      <c r="C5" s="978">
        <f t="array" ref="C5">xLOOKUP($A5,'Crop Chart'!$A$5:$A$201,'Crop Chart'!$E$5:$E$201,,0)</f>
        <v>12</v>
      </c>
      <c r="D5" s="979">
        <f t="array" ref="D5">xLOOKUP($A5,'Crop Chart'!$A$5:$A$201,'Crop Chart'!$D$5:$D$201,,0)</f>
        <v>30</v>
      </c>
      <c r="E5" s="980">
        <f>'Crop Chart'!$H$2*12*B5/C5/F5</f>
        <v>13</v>
      </c>
      <c r="F5" s="979">
        <f t="array" ref="F5">xLOOKUP($A5,'Crop Chart'!$A$5:$A$201,'Crop Chart'!$S$5:$S$201,,0)</f>
        <v>10</v>
      </c>
      <c r="G5" s="978" t="str">
        <f t="array" ref="G5">xLOOKUP($A5,'Crop Chart'!$A$5:$A$201,'Crop Chart'!$AK$5:$AK$201,,0)</f>
        <v>Rake</v>
      </c>
      <c r="H5" s="978" t="str">
        <f t="array" ref="H5">xLOOKUP($A5,'Crop Chart'!$A$5:$A$201,'Crop Chart'!$AL$5:$AL$201,,0)</f>
        <v/>
      </c>
      <c r="I5" s="978" t="str">
        <f t="array" ref="I5">xLOOKUP($A5,'Crop Chart'!$A$5:$A$201,'Crop Chart'!$AC$5:$AC$201,,0)</f>
        <v>Vertical trellising. Cover aisle with tarp white side up. Grow on 3 heads.</v>
      </c>
    </row>
    <row r="6" ht="29.25" customHeight="1">
      <c r="A6" s="977" t="s">
        <v>79</v>
      </c>
      <c r="B6" s="978">
        <f t="array" ref="B6">xLOOKUP($A6,'Crop Chart'!$A$5:$A$201,'Crop Chart'!$C$5:$C$201,,0)</f>
        <v>4</v>
      </c>
      <c r="C6" s="978">
        <f t="array" ref="C6">xLOOKUP($A6,'Crop Chart'!$A$5:$A$201,'Crop Chart'!$E$5:$E$201,,0)</f>
        <v>12</v>
      </c>
      <c r="D6" s="979">
        <f t="array" ref="D6">xLOOKUP($A6,'Crop Chart'!$A$5:$A$201,'Crop Chart'!$D$5:$D$201,,0)</f>
        <v>30</v>
      </c>
      <c r="E6" s="980">
        <f>'Crop Chart'!$H$2*12*B6/C6/F6</f>
        <v>2.03125</v>
      </c>
      <c r="F6" s="979">
        <f t="array" ref="F6">xLOOKUP($A6,'Crop Chart'!$A$5:$A$201,'Crop Chart'!$S$5:$S$201,,0)</f>
        <v>128</v>
      </c>
      <c r="G6" s="978" t="str">
        <f t="array" ref="G6">xLOOKUP($A6,'Crop Chart'!$A$5:$A$201,'Crop Chart'!$AK$5:$AK$201,,0)</f>
        <v>Landscape fabric</v>
      </c>
      <c r="H6" s="978" t="str">
        <f t="array" ref="H6">xLOOKUP($A6,'Crop Chart'!$A$5:$A$201,'Crop Chart'!$AL$5:$AL$201,,0)</f>
        <v/>
      </c>
      <c r="I6" s="978" t="str">
        <f t="array" ref="I6">xLOOKUP($A6,'Crop Chart'!$A$5:$A$201,'Crop Chart'!$AC$5:$AC$201,,0)</f>
        <v>Caterpillar or cold tunnel</v>
      </c>
    </row>
    <row r="7" ht="29.25" customHeight="1">
      <c r="A7" s="977" t="s">
        <v>72</v>
      </c>
      <c r="B7" s="978">
        <f t="array" ref="B7">xLOOKUP($A7,'Crop Chart'!$A$5:$A$201,'Crop Chart'!$C$5:$C$201,,0)</f>
        <v>1</v>
      </c>
      <c r="C7" s="978">
        <f t="array" ref="C7">xLOOKUP($A7,'Crop Chart'!$A$5:$A$201,'Crop Chart'!$E$5:$E$201,,0)</f>
        <v>4</v>
      </c>
      <c r="D7" s="979">
        <f t="array" ref="D7">xLOOKUP($A7,'Crop Chart'!$A$5:$A$201,'Crop Chart'!$D$5:$D$201,,0)</f>
        <v>10</v>
      </c>
      <c r="E7" s="980">
        <f>'Crop Chart'!$H$2*12*B7/C7/F7</f>
        <v>19.5</v>
      </c>
      <c r="F7" s="979">
        <f t="array" ref="F7">xLOOKUP($A7,'Crop Chart'!$A$5:$A$201,'Crop Chart'!$S$5:$S$201,,0)</f>
        <v>10</v>
      </c>
      <c r="G7" s="978" t="str">
        <f t="array" ref="G7">xLOOKUP($A7,'Crop Chart'!$A$5:$A$201,'Crop Chart'!$AK$5:$AK$201,,0)</f>
        <v/>
      </c>
      <c r="H7" s="978" t="str">
        <f t="array" ref="H7">xLOOKUP($A7,'Crop Chart'!$A$5:$A$201,'Crop Chart'!$AL$5:$AL$201,,0)</f>
        <v/>
      </c>
      <c r="I7" s="978" t="str">
        <f t="array" ref="I7">xLOOKUP($A7,'Crop Chart'!$A$5:$A$201,'Crop Chart'!$AC$5:$AC$201,,0)</f>
        <v/>
      </c>
    </row>
    <row r="8" ht="29.25" customHeight="1">
      <c r="A8" s="977" t="s">
        <v>97</v>
      </c>
      <c r="B8" s="978">
        <f t="array" ref="B8">xLOOKUP($A8,'Crop Chart'!$A$5:$A$201,'Crop Chart'!$C$5:$C$201,,0)</f>
        <v>3</v>
      </c>
      <c r="C8" s="978">
        <f t="array" ref="C8">xLOOKUP($A8,'Crop Chart'!$A$5:$A$201,'Crop Chart'!$E$5:$E$201,,0)</f>
        <v>5</v>
      </c>
      <c r="D8" s="979">
        <f t="array" ref="D8">xLOOKUP($A8,'Crop Chart'!$A$5:$A$201,'Crop Chart'!$D$5:$D$201,,0)</f>
        <v>12</v>
      </c>
      <c r="E8" s="980">
        <f>'Crop Chart'!$H$2*12*B8/C8/F8</f>
        <v>3.65625</v>
      </c>
      <c r="F8" s="979">
        <f t="array" ref="F8">xLOOKUP($A8,'Crop Chart'!$A$5:$A$201,'Crop Chart'!$S$5:$S$201,,0)</f>
        <v>128</v>
      </c>
      <c r="G8" s="978" t="str">
        <f t="array" ref="G8">xLOOKUP($A8,'Crop Chart'!$A$5:$A$201,'Crop Chart'!$AK$5:$AK$201,,0)</f>
        <v>Dibbler</v>
      </c>
      <c r="H8" s="978" t="str">
        <f t="array" ref="H8">xLOOKUP($A8,'Crop Chart'!$A$5:$A$201,'Crop Chart'!$AL$5:$AL$201,,0)</f>
        <v/>
      </c>
      <c r="I8" s="978" t="str">
        <f t="array" ref="I8">xLOOKUP($A8,'Crop Chart'!$A$5:$A$201,'Crop Chart'!$AC$5:$AC$201,,0)</f>
        <v>Thin at 1 plant/cell at transplantation</v>
      </c>
    </row>
    <row r="9" ht="29.25" customHeight="1">
      <c r="A9" s="977" t="s">
        <v>257</v>
      </c>
      <c r="B9" s="978">
        <f t="array" ref="B9">xLOOKUP($A9,'Crop Chart'!$A$5:$A$201,'Crop Chart'!$C$5:$C$201,,0)</f>
        <v>2</v>
      </c>
      <c r="C9" s="978">
        <f t="array" ref="C9">xLOOKUP($A9,'Crop Chart'!$A$5:$A$201,'Crop Chart'!$E$5:$E$201,,0)</f>
        <v>18</v>
      </c>
      <c r="D9" s="979">
        <f t="array" ref="D9">xLOOKUP($A9,'Crop Chart'!$A$5:$A$201,'Crop Chart'!$D$5:$D$201,,0)</f>
        <v>45</v>
      </c>
      <c r="E9" s="980">
        <f>'Crop Chart'!$H$2*12*B9/C9/F9</f>
        <v>1.203703704</v>
      </c>
      <c r="F9" s="979">
        <f t="array" ref="F9">xLOOKUP($A9,'Crop Chart'!$A$5:$A$201,'Crop Chart'!$S$5:$S$201,,0)</f>
        <v>72</v>
      </c>
      <c r="G9" s="978" t="str">
        <f t="array" ref="G9">xLOOKUP($A9,'Crop Chart'!$A$5:$A$201,'Crop Chart'!$AK$5:$AK$201,,0)</f>
        <v>Landscape fabric</v>
      </c>
      <c r="H9" s="978" t="str">
        <f t="array" ref="H9">xLOOKUP($A9,'Crop Chart'!$A$5:$A$201,'Crop Chart'!$AL$5:$AL$201,,0)</f>
        <v/>
      </c>
      <c r="I9" s="978" t="str">
        <f t="array" ref="I9">xLOOKUP($A9,'Crop Chart'!$A$5:$A$201,'Crop Chart'!$AC$5:$AC$201,,0)</f>
        <v/>
      </c>
    </row>
    <row r="10" ht="29.25" customHeight="1">
      <c r="A10" s="981" t="s">
        <v>111</v>
      </c>
      <c r="B10" s="978">
        <f t="array" ref="B10">xLOOKUP($A10,'Crop Chart'!$A$5:$A$201,'Crop Chart'!$C$5:$C$201,,0)</f>
        <v>3</v>
      </c>
      <c r="C10" s="978">
        <f t="array" ref="C10">xLOOKUP($A10,'Crop Chart'!$A$5:$A$201,'Crop Chart'!$E$5:$E$201,,0)</f>
        <v>12</v>
      </c>
      <c r="D10" s="979">
        <f t="array" ref="D10">xLOOKUP($A10,'Crop Chart'!$A$5:$A$201,'Crop Chart'!$D$5:$D$201,,0)</f>
        <v>30</v>
      </c>
      <c r="E10" s="980">
        <f>'Crop Chart'!$H$2*12*B10/C10/F10</f>
        <v>1.5234375</v>
      </c>
      <c r="F10" s="979">
        <f t="array" ref="F10">xLOOKUP($A10,'Crop Chart'!$A$5:$A$201,'Crop Chart'!$S$5:$S$201,,0)</f>
        <v>128</v>
      </c>
      <c r="G10" s="978" t="str">
        <f t="array" ref="G10">xLOOKUP($A10,'Crop Chart'!$A$5:$A$201,'Crop Chart'!$AK$5:$AK$201,,0)</f>
        <v>Dibbler</v>
      </c>
      <c r="H10" s="978" t="str">
        <f t="array" ref="H10">xLOOKUP($A10,'Crop Chart'!$A$5:$A$201,'Crop Chart'!$AL$5:$AL$201,,0)</f>
        <v/>
      </c>
      <c r="I10" s="978" t="str">
        <f t="array" ref="I10">xLOOKUP($A10,'Crop Chart'!$A$5:$A$201,'Crop Chart'!$AC$5:$AC$201,,0)</f>
        <v>Use insect nets</v>
      </c>
    </row>
    <row r="11" ht="29.25" customHeight="1">
      <c r="A11" s="977" t="s">
        <v>113</v>
      </c>
      <c r="B11" s="978">
        <f t="array" ref="B11">xLOOKUP($A11,'Crop Chart'!$A$5:$A$201,'Crop Chart'!$C$5:$C$201,,0)</f>
        <v>2</v>
      </c>
      <c r="C11" s="978">
        <f t="array" ref="C11">xLOOKUP($A11,'Crop Chart'!$A$5:$A$201,'Crop Chart'!$E$5:$E$201,,0)</f>
        <v>18</v>
      </c>
      <c r="D11" s="979">
        <f t="array" ref="D11">xLOOKUP($A11,'Crop Chart'!$A$5:$A$201,'Crop Chart'!$D$5:$D$201,,0)</f>
        <v>45</v>
      </c>
      <c r="E11" s="980">
        <f>'Crop Chart'!$H$2*12*B11/C11/F11</f>
        <v>1.203703704</v>
      </c>
      <c r="F11" s="979">
        <f t="array" ref="F11">xLOOKUP($A11,'Crop Chart'!$A$5:$A$201,'Crop Chart'!$S$5:$S$201,,0)</f>
        <v>72</v>
      </c>
      <c r="G11" s="978" t="str">
        <f t="array" ref="G11">xLOOKUP($A11,'Crop Chart'!$A$5:$A$201,'Crop Chart'!$AK$5:$AK$201,,0)</f>
        <v>Rake</v>
      </c>
      <c r="H11" s="978" t="str">
        <f t="array" ref="H11">xLOOKUP($A11,'Crop Chart'!$A$5:$A$201,'Crop Chart'!$AL$5:$AL$201,,0)</f>
        <v/>
      </c>
      <c r="I11" s="978" t="str">
        <f t="array" ref="I11">xLOOKUP($A11,'Crop Chart'!$A$5:$A$201,'Crop Chart'!$AC$5:$AC$201,,0)</f>
        <v>Straw mulch, use insect nets or row cover</v>
      </c>
    </row>
    <row r="12" ht="29.25" customHeight="1">
      <c r="A12" s="977" t="s">
        <v>148</v>
      </c>
      <c r="B12" s="978">
        <f t="array" ref="B12">xLOOKUP($A12,'Crop Chart'!$A$5:$A$201,'Crop Chart'!$C$5:$C$201,,0)</f>
        <v>3</v>
      </c>
      <c r="C12" s="978">
        <f t="array" ref="C12">xLOOKUP($A12,'Crop Chart'!$A$5:$A$201,'Crop Chart'!$E$5:$E$201,,0)</f>
        <v>12</v>
      </c>
      <c r="D12" s="979">
        <f t="array" ref="D12">xLOOKUP($A12,'Crop Chart'!$A$5:$A$201,'Crop Chart'!$D$5:$D$201,,0)</f>
        <v>30</v>
      </c>
      <c r="E12" s="980">
        <f>'Crop Chart'!$H$2*12*B12/C12/F12</f>
        <v>2.708333333</v>
      </c>
      <c r="F12" s="979">
        <f t="array" ref="F12">xLOOKUP($A12,'Crop Chart'!$A$5:$A$201,'Crop Chart'!$S$5:$S$201,,0)</f>
        <v>72</v>
      </c>
      <c r="G12" s="978" t="str">
        <f t="array" ref="G12">xLOOKUP($A12,'Crop Chart'!$A$5:$A$201,'Crop Chart'!$AK$5:$AK$201,,0)</f>
        <v>Dibbler</v>
      </c>
      <c r="H12" s="978" t="str">
        <f t="array" ref="H12">xLOOKUP($A12,'Crop Chart'!$A$5:$A$201,'Crop Chart'!$AL$5:$AL$201,,0)</f>
        <v/>
      </c>
      <c r="I12" s="978" t="str">
        <f t="array" ref="I12">xLOOKUP($A12,'Crop Chart'!$A$5:$A$201,'Crop Chart'!$AC$5:$AC$201,,0)</f>
        <v>Caterpillar tunnel or cold tunnel. Staggered Transplantation.</v>
      </c>
    </row>
    <row r="13" ht="29.25" customHeight="1">
      <c r="A13" s="977" t="s">
        <v>144</v>
      </c>
      <c r="B13" s="978">
        <f t="array" ref="B13">xLOOKUP($A13,'Crop Chart'!$A$5:$A$201,'Crop Chart'!$C$5:$C$201,,0)</f>
        <v>3</v>
      </c>
      <c r="C13" s="978">
        <f t="array" ref="C13">xLOOKUP($A13,'Crop Chart'!$A$5:$A$201,'Crop Chart'!$E$5:$E$201,,0)</f>
        <v>12</v>
      </c>
      <c r="D13" s="979">
        <f t="array" ref="D13">xLOOKUP($A13,'Crop Chart'!$A$5:$A$201,'Crop Chart'!$D$5:$D$201,,0)</f>
        <v>30</v>
      </c>
      <c r="E13" s="980">
        <f>'Crop Chart'!$H$2*12*B13/C13/F13</f>
        <v>1.5234375</v>
      </c>
      <c r="F13" s="979">
        <f t="array" ref="F13">xLOOKUP($A13,'Crop Chart'!$A$5:$A$201,'Crop Chart'!$S$5:$S$201,,0)</f>
        <v>128</v>
      </c>
      <c r="G13" s="978" t="str">
        <f t="array" ref="G13">xLOOKUP($A13,'Crop Chart'!$A$5:$A$201,'Crop Chart'!$AK$5:$AK$201,,0)</f>
        <v>Dibbler</v>
      </c>
      <c r="H13" s="978" t="str">
        <f t="array" ref="H13">xLOOKUP($A13,'Crop Chart'!$A$5:$A$201,'Crop Chart'!$AL$5:$AL$201,,0)</f>
        <v/>
      </c>
      <c r="I13" s="978" t="str">
        <f t="array" ref="I13">xLOOKUP($A13,'Crop Chart'!$A$5:$A$201,'Crop Chart'!$AC$5:$AC$201,,0)</f>
        <v/>
      </c>
    </row>
    <row r="14" ht="29.25" customHeight="1">
      <c r="A14" s="977" t="s">
        <v>188</v>
      </c>
      <c r="B14" s="978">
        <f t="array" ref="B14">xLOOKUP($A14,'Crop Chart'!$A$5:$A$201,'Crop Chart'!$C$5:$C$201,,0)</f>
        <v>1</v>
      </c>
      <c r="C14" s="978">
        <f t="array" ref="C14">xLOOKUP($A14,'Crop Chart'!$A$5:$A$201,'Crop Chart'!$E$5:$E$201,,0)</f>
        <v>24</v>
      </c>
      <c r="D14" s="979">
        <f t="array" ref="D14">xLOOKUP($A14,'Crop Chart'!$A$5:$A$201,'Crop Chart'!$D$5:$D$201,,0)</f>
        <v>60</v>
      </c>
      <c r="E14" s="980">
        <f>'Crop Chart'!$H$2*12*B14/C14/F14</f>
        <v>3.25</v>
      </c>
      <c r="F14" s="979">
        <f t="array" ref="F14">xLOOKUP($A14,'Crop Chart'!$A$5:$A$201,'Crop Chart'!$S$5:$S$201,,0)</f>
        <v>10</v>
      </c>
      <c r="G14" s="978" t="str">
        <f t="array" ref="G14">xLOOKUP($A14,'Crop Chart'!$A$5:$A$201,'Crop Chart'!$AK$5:$AK$201,,0)</f>
        <v>Landscape fabric</v>
      </c>
      <c r="H14" s="978" t="str">
        <f t="array" ref="H14">xLOOKUP($A14,'Crop Chart'!$A$5:$A$201,'Crop Chart'!$AL$5:$AL$201,,0)</f>
        <v/>
      </c>
      <c r="I14" s="978" t="str">
        <f t="array" ref="I14">xLOOKUP($A14,'Crop Chart'!$A$5:$A$201,'Crop Chart'!$AC$5:$AC$201,,0)</f>
        <v/>
      </c>
    </row>
    <row r="15" ht="29.25" customHeight="1">
      <c r="A15" s="977" t="s">
        <v>120</v>
      </c>
      <c r="B15" s="978">
        <f t="array" ref="B15">xLOOKUP($A15,'Crop Chart'!$A$5:$A$201,'Crop Chart'!$C$5:$C$201,,0)</f>
        <v>2</v>
      </c>
      <c r="C15" s="978">
        <f t="array" ref="C15">xLOOKUP($A15,'Crop Chart'!$A$5:$A$201,'Crop Chart'!$E$5:$E$201,,0)</f>
        <v>18</v>
      </c>
      <c r="D15" s="979">
        <f t="array" ref="D15">xLOOKUP($A15,'Crop Chart'!$A$5:$A$201,'Crop Chart'!$D$5:$D$201,,0)</f>
        <v>45</v>
      </c>
      <c r="E15" s="980">
        <f>'Crop Chart'!$H$2*12*B15/C15/F15</f>
        <v>1.203703704</v>
      </c>
      <c r="F15" s="979">
        <f t="array" ref="F15">xLOOKUP($A15,'Crop Chart'!$A$5:$A$201,'Crop Chart'!$S$5:$S$201,,0)</f>
        <v>72</v>
      </c>
      <c r="G15" s="978" t="str">
        <f t="array" ref="G15">xLOOKUP($A15,'Crop Chart'!$A$5:$A$201,'Crop Chart'!$AK$5:$AK$201,,0)</f>
        <v>Rake</v>
      </c>
      <c r="H15" s="978" t="str">
        <f t="array" ref="H15">xLOOKUP($A15,'Crop Chart'!$A$5:$A$201,'Crop Chart'!$AL$5:$AL$201,,0)</f>
        <v/>
      </c>
      <c r="I15" s="978" t="str">
        <f t="array" ref="I15">xLOOKUP($A15,'Crop Chart'!$A$5:$A$201,'Crop Chart'!$AC$5:$AC$201,,0)</f>
        <v>Straw mulch, use insect nets or row cover</v>
      </c>
    </row>
    <row r="16" ht="29.25" customHeight="1">
      <c r="A16" s="977" t="s">
        <v>118</v>
      </c>
      <c r="B16" s="978">
        <f t="array" ref="B16">xLOOKUP($A16,'Crop Chart'!$A$5:$A$201,'Crop Chart'!$C$5:$C$201,,0)</f>
        <v>2</v>
      </c>
      <c r="C16" s="978">
        <f t="array" ref="C16">xLOOKUP($A16,'Crop Chart'!$A$5:$A$201,'Crop Chart'!$E$5:$E$201,,0)</f>
        <v>18</v>
      </c>
      <c r="D16" s="979">
        <f t="array" ref="D16">xLOOKUP($A16,'Crop Chart'!$A$5:$A$201,'Crop Chart'!$D$5:$D$201,,0)</f>
        <v>45</v>
      </c>
      <c r="E16" s="980">
        <f>'Crop Chart'!$H$2*12*B16/C16/F16</f>
        <v>1.203703704</v>
      </c>
      <c r="F16" s="979">
        <f t="array" ref="F16">xLOOKUP($A16,'Crop Chart'!$A$5:$A$201,'Crop Chart'!$S$5:$S$201,,0)</f>
        <v>72</v>
      </c>
      <c r="G16" s="978" t="str">
        <f t="array" ref="G16">xLOOKUP($A16,'Crop Chart'!$A$5:$A$201,'Crop Chart'!$AK$5:$AK$201,,0)</f>
        <v>Rake</v>
      </c>
      <c r="H16" s="978" t="str">
        <f t="array" ref="H16">xLOOKUP($A16,'Crop Chart'!$A$5:$A$201,'Crop Chart'!$AL$5:$AL$201,,0)</f>
        <v/>
      </c>
      <c r="I16" s="978" t="str">
        <f t="array" ref="I16">xLOOKUP($A16,'Crop Chart'!$A$5:$A$201,'Crop Chart'!$AC$5:$AC$201,,0)</f>
        <v>Straw mulch, use insect nets or row cover</v>
      </c>
    </row>
    <row r="17" ht="29.25" customHeight="1">
      <c r="A17" s="977" t="s">
        <v>193</v>
      </c>
      <c r="B17" s="978">
        <f t="array" ref="B17">xLOOKUP($A17,'Crop Chart'!$A$5:$A$201,'Crop Chart'!$C$5:$C$201,,0)</f>
        <v>2</v>
      </c>
      <c r="C17" s="978">
        <f t="array" ref="C17">xLOOKUP($A17,'Crop Chart'!$A$5:$A$201,'Crop Chart'!$E$5:$E$201,,0)</f>
        <v>18</v>
      </c>
      <c r="D17" s="979">
        <f t="array" ref="D17">xLOOKUP($A17,'Crop Chart'!$A$5:$A$201,'Crop Chart'!$D$5:$D$201,,0)</f>
        <v>45</v>
      </c>
      <c r="E17" s="980">
        <f>'Crop Chart'!$H$2*12*B17/C17/F17</f>
        <v>1.203703704</v>
      </c>
      <c r="F17" s="979">
        <f t="array" ref="F17">xLOOKUP($A17,'Crop Chart'!$A$5:$A$201,'Crop Chart'!$S$5:$S$201,,0)</f>
        <v>72</v>
      </c>
      <c r="G17" s="978" t="str">
        <f t="array" ref="G17">xLOOKUP($A17,'Crop Chart'!$A$5:$A$201,'Crop Chart'!$AK$5:$AK$201,,0)</f>
        <v>Landscape fabric</v>
      </c>
      <c r="H17" s="978" t="str">
        <f t="array" ref="H17">xLOOKUP($A17,'Crop Chart'!$A$5:$A$201,'Crop Chart'!$AL$5:$AL$201,,0)</f>
        <v/>
      </c>
      <c r="I17" s="978" t="str">
        <f t="array" ref="I17">xLOOKUP($A17,'Crop Chart'!$A$5:$A$201,'Crop Chart'!$AC$5:$AC$201,,0)</f>
        <v/>
      </c>
    </row>
    <row r="18" ht="29.25" customHeight="1">
      <c r="A18" s="977" t="s">
        <v>140</v>
      </c>
      <c r="B18" s="978">
        <f t="array" ref="B18">xLOOKUP($A18,'Crop Chart'!$A$5:$A$201,'Crop Chart'!$C$5:$C$201,,0)</f>
        <v>2</v>
      </c>
      <c r="C18" s="978">
        <f t="array" ref="C18">xLOOKUP($A18,'Crop Chart'!$A$5:$A$201,'Crop Chart'!$E$5:$E$201,,0)</f>
        <v>18</v>
      </c>
      <c r="D18" s="979">
        <f t="array" ref="D18">xLOOKUP($A18,'Crop Chart'!$A$5:$A$201,'Crop Chart'!$D$5:$D$201,,0)</f>
        <v>45</v>
      </c>
      <c r="E18" s="980">
        <f>'Crop Chart'!$H$2*12*B18/C18/F18</f>
        <v>1.203703704</v>
      </c>
      <c r="F18" s="979">
        <f t="array" ref="F18">xLOOKUP($A18,'Crop Chart'!$A$5:$A$201,'Crop Chart'!$S$5:$S$201,,0)</f>
        <v>72</v>
      </c>
      <c r="G18" s="978" t="str">
        <f t="array" ref="G18">xLOOKUP($A18,'Crop Chart'!$A$5:$A$201,'Crop Chart'!$AK$5:$AK$201,,0)</f>
        <v>Rake</v>
      </c>
      <c r="H18" s="978" t="str">
        <f t="array" ref="H18">xLOOKUP($A18,'Crop Chart'!$A$5:$A$201,'Crop Chart'!$AL$5:$AL$201,,0)</f>
        <v/>
      </c>
      <c r="I18" s="978" t="str">
        <f t="array" ref="I18">xLOOKUP($A18,'Crop Chart'!$A$5:$A$201,'Crop Chart'!$AC$5:$AC$201,,0)</f>
        <v>Straw mulch, use insect nets or row cover</v>
      </c>
    </row>
    <row r="19" ht="29.25" customHeight="1">
      <c r="A19" s="977" t="s">
        <v>1069</v>
      </c>
      <c r="B19" s="978" t="str">
        <f t="array" ref="B19">xLOOKUP($A19,'Crop Chart'!$A$5:$A$201,'Crop Chart'!$C$5:$C$201,,0)</f>
        <v/>
      </c>
      <c r="C19" s="978" t="str">
        <f t="array" ref="C19">xLOOKUP($A19,'Crop Chart'!$A$5:$A$201,'Crop Chart'!$E$5:$E$201,,0)</f>
        <v/>
      </c>
      <c r="D19" s="979" t="str">
        <f t="array" ref="D19">xLOOKUP($A19,'Crop Chart'!$A$5:$A$201,'Crop Chart'!$D$5:$D$201,,0)</f>
        <v/>
      </c>
      <c r="E19" s="980" t="str">
        <f>'Crop Chart'!$H$2*12*B19/C19/F19</f>
        <v>#DIV/0!</v>
      </c>
      <c r="F19" s="979" t="str">
        <f t="array" ref="F19">xLOOKUP($A19,'Crop Chart'!$A$5:$A$201,'Crop Chart'!$S$5:$S$201,,0)</f>
        <v/>
      </c>
      <c r="G19" s="978" t="str">
        <f t="array" ref="G19">xLOOKUP($A19,'Crop Chart'!$A$5:$A$201,'Crop Chart'!$AK$5:$AK$201,,0)</f>
        <v/>
      </c>
      <c r="H19" s="978" t="str">
        <f t="array" ref="H19">xLOOKUP($A19,'Crop Chart'!$A$5:$A$201,'Crop Chart'!$AL$5:$AL$201,,0)</f>
        <v/>
      </c>
      <c r="I19" s="978" t="str">
        <f t="array" ref="I19">xLOOKUP($A19,'Crop Chart'!$A$5:$A$201,'Crop Chart'!$AC$5:$AC$201,,0)</f>
        <v/>
      </c>
    </row>
    <row r="20" ht="29.25" customHeight="1">
      <c r="A20" s="977" t="s">
        <v>1070</v>
      </c>
      <c r="B20" s="978" t="str">
        <f t="array" ref="B20">xLOOKUP($A20,'Crop Chart'!$A$5:$A$201,'Crop Chart'!$C$5:$C$201,,0)</f>
        <v/>
      </c>
      <c r="C20" s="978" t="str">
        <f t="array" ref="C20">xLOOKUP($A20,'Crop Chart'!$A$5:$A$201,'Crop Chart'!$E$5:$E$201,,0)</f>
        <v/>
      </c>
      <c r="D20" s="979" t="str">
        <f t="array" ref="D20">xLOOKUP($A20,'Crop Chart'!$A$5:$A$201,'Crop Chart'!$D$5:$D$201,,0)</f>
        <v/>
      </c>
      <c r="E20" s="980" t="str">
        <f>'Crop Chart'!$H$2*12*B20/C20/F20</f>
        <v>#DIV/0!</v>
      </c>
      <c r="F20" s="979" t="str">
        <f t="array" ref="F20">xLOOKUP($A20,'Crop Chart'!$A$5:$A$201,'Crop Chart'!$S$5:$S$201,,0)</f>
        <v/>
      </c>
      <c r="G20" s="978" t="str">
        <f t="array" ref="G20">xLOOKUP($A20,'Crop Chart'!$A$5:$A$201,'Crop Chart'!$AK$5:$AK$201,,0)</f>
        <v/>
      </c>
      <c r="H20" s="978" t="str">
        <f t="array" ref="H20">xLOOKUP($A20,'Crop Chart'!$A$5:$A$201,'Crop Chart'!$AL$5:$AL$201,,0)</f>
        <v/>
      </c>
      <c r="I20" s="978" t="str">
        <f t="array" ref="I20">xLOOKUP($A20,'Crop Chart'!$A$5:$A$201,'Crop Chart'!$AC$5:$AC$201,,0)</f>
        <v/>
      </c>
    </row>
    <row r="21" ht="29.25" customHeight="1">
      <c r="A21" s="981" t="s">
        <v>153</v>
      </c>
      <c r="B21" s="978">
        <f t="array" ref="B21">xLOOKUP($A21,'Crop Chart'!$A$5:$A$201,'Crop Chart'!$C$5:$C$201,,0)</f>
        <v>5</v>
      </c>
      <c r="C21" s="978">
        <f t="array" ref="C21">xLOOKUP($A21,'Crop Chart'!$A$5:$A$201,'Crop Chart'!$E$5:$E$201,,0)</f>
        <v>5</v>
      </c>
      <c r="D21" s="979">
        <f t="array" ref="D21">xLOOKUP($A21,'Crop Chart'!$A$5:$A$201,'Crop Chart'!$D$5:$D$201,,0)</f>
        <v>13</v>
      </c>
      <c r="E21" s="980">
        <f>'Crop Chart'!$H$2*12*B21/C21/F21</f>
        <v>6.09375</v>
      </c>
      <c r="F21" s="979">
        <f t="array" ref="F21">xLOOKUP($A21,'Crop Chart'!$A$5:$A$201,'Crop Chart'!$S$5:$S$201,,0)</f>
        <v>128</v>
      </c>
      <c r="G21" s="978" t="str">
        <f t="array" ref="G21">xLOOKUP($A21,'Crop Chart'!$A$5:$A$201,'Crop Chart'!$AK$5:$AK$201,,0)</f>
        <v>Dibbler</v>
      </c>
      <c r="H21" s="978" t="str">
        <f t="array" ref="H21">xLOOKUP($A21,'Crop Chart'!$A$5:$A$201,'Crop Chart'!$AL$5:$AL$201,,0)</f>
        <v/>
      </c>
      <c r="I21" s="978" t="str">
        <f t="array" ref="I21">xLOOKUP($A21,'Crop Chart'!$A$5:$A$201,'Crop Chart'!$AC$5:$AC$201,,0)</f>
        <v/>
      </c>
    </row>
    <row r="22" ht="29.25" customHeight="1">
      <c r="A22" s="977" t="s">
        <v>254</v>
      </c>
      <c r="B22" s="978">
        <f t="array" ref="B22">xLOOKUP($A22,'Crop Chart'!$A$5:$A$201,'Crop Chart'!$C$5:$C$201,,0)</f>
        <v>1</v>
      </c>
      <c r="C22" s="978">
        <f t="array" ref="C22">xLOOKUP($A22,'Crop Chart'!$A$5:$A$201,'Crop Chart'!$E$5:$E$201,,0)</f>
        <v>24</v>
      </c>
      <c r="D22" s="979">
        <f t="array" ref="D22">xLOOKUP($A22,'Crop Chart'!$A$5:$A$201,'Crop Chart'!$D$5:$D$201,,0)</f>
        <v>61</v>
      </c>
      <c r="E22" s="980">
        <f>'Crop Chart'!$H$2*12*B22/C22/F22</f>
        <v>0.4513888889</v>
      </c>
      <c r="F22" s="979">
        <f t="array" ref="F22">xLOOKUP($A22,'Crop Chart'!$A$5:$A$201,'Crop Chart'!$S$5:$S$201,,0)</f>
        <v>72</v>
      </c>
      <c r="G22" s="978" t="str">
        <f t="array" ref="G22">xLOOKUP($A22,'Crop Chart'!$A$5:$A$201,'Crop Chart'!$AK$5:$AK$201,,0)</f>
        <v>Landscape fabric</v>
      </c>
      <c r="H22" s="978" t="str">
        <f t="array" ref="H22">xLOOKUP($A22,'Crop Chart'!$A$5:$A$201,'Crop Chart'!$AL$5:$AL$201,,0)</f>
        <v/>
      </c>
      <c r="I22" s="978" t="str">
        <f t="array" ref="I22">xLOOKUP($A22,'Crop Chart'!$A$5:$A$201,'Crop Chart'!$AC$5:$AC$201,,0)</f>
        <v>Use insect nets or row cover</v>
      </c>
    </row>
    <row r="23" ht="29.25" customHeight="1">
      <c r="A23" s="977" t="s">
        <v>253</v>
      </c>
      <c r="B23" s="978">
        <f t="array" ref="B23">xLOOKUP($A23,'Crop Chart'!$A$5:$A$201,'Crop Chart'!$C$5:$C$201,,0)</f>
        <v>5</v>
      </c>
      <c r="C23" s="978">
        <f t="array" ref="C23">xLOOKUP($A23,'Crop Chart'!$A$5:$A$201,'Crop Chart'!$E$5:$E$201,,0)</f>
        <v>5</v>
      </c>
      <c r="D23" s="979">
        <f t="array" ref="D23">xLOOKUP($A23,'Crop Chart'!$A$5:$A$201,'Crop Chart'!$D$5:$D$201,,0)</f>
        <v>12</v>
      </c>
      <c r="E23" s="980">
        <f>'Crop Chart'!$H$2*12*B23/C23/F23</f>
        <v>6.09375</v>
      </c>
      <c r="F23" s="979">
        <f t="array" ref="F23">xLOOKUP($A23,'Crop Chart'!$A$5:$A$201,'Crop Chart'!$S$5:$S$201,,0)</f>
        <v>128</v>
      </c>
      <c r="G23" s="978" t="str">
        <f t="array" ref="G23">xLOOKUP($A23,'Crop Chart'!$A$5:$A$201,'Crop Chart'!$AK$5:$AK$201,,0)</f>
        <v>Dibbler</v>
      </c>
      <c r="H23" s="978" t="str">
        <f t="array" ref="H23">xLOOKUP($A23,'Crop Chart'!$A$5:$A$201,'Crop Chart'!$AL$5:$AL$201,,0)</f>
        <v/>
      </c>
      <c r="I23" s="978" t="str">
        <f t="array" ref="I23">xLOOKUP($A23,'Crop Chart'!$A$5:$A$201,'Crop Chart'!$AC$5:$AC$201,,0)</f>
        <v/>
      </c>
    </row>
    <row r="24" ht="29.25" customHeight="1">
      <c r="A24" s="977" t="s">
        <v>175</v>
      </c>
      <c r="B24" s="978">
        <f t="array" ref="B24">xLOOKUP($A24,'Crop Chart'!$A$5:$A$201,'Crop Chart'!$C$5:$C$201,,0)</f>
        <v>4</v>
      </c>
      <c r="C24" s="978">
        <f t="array" ref="C24">xLOOKUP($A24,'Crop Chart'!$A$5:$A$201,'Crop Chart'!$E$5:$E$201,,0)</f>
        <v>6</v>
      </c>
      <c r="D24" s="979">
        <f t="array" ref="D24">xLOOKUP($A24,'Crop Chart'!$A$5:$A$201,'Crop Chart'!$D$5:$D$201,,0)</f>
        <v>15</v>
      </c>
      <c r="E24" s="980">
        <f>'Crop Chart'!$H$2*12*B24/C24/F24</f>
        <v>4.0625</v>
      </c>
      <c r="F24" s="979">
        <f t="array" ref="F24">xLOOKUP($A24,'Crop Chart'!$A$5:$A$201,'Crop Chart'!$S$5:$S$201,,0)</f>
        <v>128</v>
      </c>
      <c r="G24" s="978" t="str">
        <f t="array" ref="G24">xLOOKUP($A24,'Crop Chart'!$A$5:$A$201,'Crop Chart'!$AK$5:$AK$201,,0)</f>
        <v>Dibbler</v>
      </c>
      <c r="H24" s="978" t="str">
        <f t="array" ref="H24">xLOOKUP($A24,'Crop Chart'!$A$5:$A$201,'Crop Chart'!$AL$5:$AL$201,,0)</f>
        <v/>
      </c>
      <c r="I24" s="978" t="str">
        <f t="array" ref="I24">xLOOKUP($A24,'Crop Chart'!$A$5:$A$201,'Crop Chart'!$AC$5:$AC$201,,0)</f>
        <v/>
      </c>
    </row>
    <row r="25" ht="29.25" customHeight="1">
      <c r="A25" s="977" t="s">
        <v>176</v>
      </c>
      <c r="B25" s="978">
        <f t="array" ref="B25">xLOOKUP($A25,'Crop Chart'!$A$5:$A$201,'Crop Chart'!$C$5:$C$201,,0)</f>
        <v>4</v>
      </c>
      <c r="C25" s="978">
        <f t="array" ref="C25">xLOOKUP($A25,'Crop Chart'!$A$5:$A$201,'Crop Chart'!$E$5:$E$201,,0)</f>
        <v>6</v>
      </c>
      <c r="D25" s="979">
        <f t="array" ref="D25">xLOOKUP($A25,'Crop Chart'!$A$5:$A$201,'Crop Chart'!$D$5:$D$201,,0)</f>
        <v>15</v>
      </c>
      <c r="E25" s="980">
        <f>'Crop Chart'!$H$2*12*B25/C25/F25</f>
        <v>4.0625</v>
      </c>
      <c r="F25" s="979">
        <f t="array" ref="F25">xLOOKUP($A25,'Crop Chart'!$A$5:$A$201,'Crop Chart'!$S$5:$S$201,,0)</f>
        <v>128</v>
      </c>
      <c r="G25" s="978" t="str">
        <f t="array" ref="G25">xLOOKUP($A25,'Crop Chart'!$A$5:$A$201,'Crop Chart'!$AK$5:$AK$201,,0)</f>
        <v>Landscape fabric</v>
      </c>
      <c r="H25" s="978" t="str">
        <f t="array" ref="H25">xLOOKUP($A25,'Crop Chart'!$A$5:$A$201,'Crop Chart'!$AL$5:$AL$201,,0)</f>
        <v/>
      </c>
      <c r="I25" s="978" t="str">
        <f t="array" ref="I25">xLOOKUP($A25,'Crop Chart'!$A$5:$A$201,'Crop Chart'!$AC$5:$AC$201,,0)</f>
        <v/>
      </c>
    </row>
    <row r="26" ht="29.25" customHeight="1">
      <c r="A26" s="977" t="s">
        <v>93</v>
      </c>
      <c r="B26" s="978">
        <f t="array" ref="B26">xLOOKUP($A26,'Crop Chart'!$A$5:$A$201,'Crop Chart'!$C$5:$C$201,,0)</f>
        <v>1</v>
      </c>
      <c r="C26" s="978">
        <f t="array" ref="C26">xLOOKUP($A26,'Crop Chart'!$A$5:$A$201,'Crop Chart'!$E$5:$E$201,,0)</f>
        <v>12</v>
      </c>
      <c r="D26" s="979">
        <f t="array" ref="D26">xLOOKUP($A26,'Crop Chart'!$A$5:$A$201,'Crop Chart'!$D$5:$D$201,,0)</f>
        <v>30</v>
      </c>
      <c r="E26" s="980">
        <f>'Crop Chart'!$H$2*12*B26/C26/F26</f>
        <v>0.9027777778</v>
      </c>
      <c r="F26" s="979">
        <f t="array" ref="F26">xLOOKUP($A26,'Crop Chart'!$A$5:$A$201,'Crop Chart'!$S$5:$S$201,,0)</f>
        <v>72</v>
      </c>
      <c r="G26" s="978" t="str">
        <f t="array" ref="G26">xLOOKUP($A26,'Crop Chart'!$A$5:$A$201,'Crop Chart'!$AK$5:$AK$201,,0)</f>
        <v>Landscape fabric</v>
      </c>
      <c r="H26" s="978" t="str">
        <f t="array" ref="H26">xLOOKUP($A26,'Crop Chart'!$A$5:$A$201,'Crop Chart'!$AL$5:$AL$201,,0)</f>
        <v/>
      </c>
      <c r="I26" s="978" t="str">
        <f t="array" ref="I26">xLOOKUP($A26,'Crop Chart'!$A$5:$A$201,'Crop Chart'!$AC$5:$AC$201,,0)</f>
        <v>Vertical trellising</v>
      </c>
    </row>
    <row r="27" ht="29.25" customHeight="1">
      <c r="A27" s="977" t="s">
        <v>988</v>
      </c>
      <c r="B27" s="978" t="str">
        <f t="array" ref="B27">xLOOKUP($A27,'Crop Chart'!$A$5:$A$201,'Crop Chart'!$C$5:$C$201,,0)</f>
        <v/>
      </c>
      <c r="C27" s="978" t="str">
        <f t="array" ref="C27">xLOOKUP($A27,'Crop Chart'!$A$5:$A$201,'Crop Chart'!$E$5:$E$201,,0)</f>
        <v/>
      </c>
      <c r="D27" s="979" t="str">
        <f t="array" ref="D27">xLOOKUP($A27,'Crop Chart'!$A$5:$A$201,'Crop Chart'!$D$5:$D$201,,0)</f>
        <v/>
      </c>
      <c r="E27" s="980" t="str">
        <f>'Crop Chart'!$H$2*12*B27/C27/F27</f>
        <v>#DIV/0!</v>
      </c>
      <c r="F27" s="979" t="str">
        <f t="array" ref="F27">xLOOKUP($A27,'Crop Chart'!$A$5:$A$201,'Crop Chart'!$S$5:$S$201,,0)</f>
        <v/>
      </c>
      <c r="G27" s="978" t="str">
        <f t="array" ref="G27">xLOOKUP($A27,'Crop Chart'!$A$5:$A$201,'Crop Chart'!$AK$5:$AK$201,,0)</f>
        <v/>
      </c>
      <c r="H27" s="978" t="str">
        <f t="array" ref="H27">xLOOKUP($A27,'Crop Chart'!$A$5:$A$201,'Crop Chart'!$AL$5:$AL$201,,0)</f>
        <v/>
      </c>
      <c r="I27" s="978" t="str">
        <f t="array" ref="I27">xLOOKUP($A27,'Crop Chart'!$A$5:$A$201,'Crop Chart'!$AC$5:$AC$201,,0)</f>
        <v/>
      </c>
    </row>
    <row r="28" ht="29.25" customHeight="1">
      <c r="A28" s="977" t="s">
        <v>1068</v>
      </c>
      <c r="B28" s="978" t="str">
        <f t="array" ref="B28">xLOOKUP($A28,'Crop Chart'!$A$5:$A$201,'Crop Chart'!$C$5:$C$201,,0)</f>
        <v/>
      </c>
      <c r="C28" s="978" t="str">
        <f t="array" ref="C28">xLOOKUP($A28,'Crop Chart'!$A$5:$A$201,'Crop Chart'!$E$5:$E$201,,0)</f>
        <v/>
      </c>
      <c r="D28" s="979" t="str">
        <f t="array" ref="D28">xLOOKUP($A28,'Crop Chart'!$A$5:$A$201,'Crop Chart'!$D$5:$D$201,,0)</f>
        <v/>
      </c>
      <c r="E28" s="980" t="str">
        <f>'Crop Chart'!$H$2*12*B28/C28/F28</f>
        <v>#DIV/0!</v>
      </c>
      <c r="F28" s="979" t="str">
        <f t="array" ref="F28">xLOOKUP($A28,'Crop Chart'!$A$5:$A$201,'Crop Chart'!$S$5:$S$201,,0)</f>
        <v/>
      </c>
      <c r="G28" s="978" t="str">
        <f t="array" ref="G28">xLOOKUP($A28,'Crop Chart'!$A$5:$A$201,'Crop Chart'!$AK$5:$AK$201,,0)</f>
        <v/>
      </c>
      <c r="H28" s="978" t="str">
        <f t="array" ref="H28">xLOOKUP($A28,'Crop Chart'!$A$5:$A$201,'Crop Chart'!$AL$5:$AL$201,,0)</f>
        <v/>
      </c>
      <c r="I28" s="978" t="str">
        <f t="array" ref="I28">xLOOKUP($A28,'Crop Chart'!$A$5:$A$201,'Crop Chart'!$AC$5:$AC$201,,0)</f>
        <v/>
      </c>
    </row>
    <row r="29" ht="29.25" customHeight="1">
      <c r="A29" s="977" t="s">
        <v>215</v>
      </c>
      <c r="B29" s="978">
        <f t="array" ref="B29">xLOOKUP($A29,'Crop Chart'!$A$5:$A$201,'Crop Chart'!$C$5:$C$201,,0)</f>
        <v>3</v>
      </c>
      <c r="C29" s="978">
        <f t="array" ref="C29">xLOOKUP($A29,'Crop Chart'!$A$5:$A$201,'Crop Chart'!$E$5:$E$201,,0)</f>
        <v>8</v>
      </c>
      <c r="D29" s="979">
        <f t="array" ref="D29">xLOOKUP($A29,'Crop Chart'!$A$5:$A$201,'Crop Chart'!$D$5:$D$201,,0)</f>
        <v>20</v>
      </c>
      <c r="E29" s="980">
        <f>'Crop Chart'!$H$2*12*B29/C29/F29</f>
        <v>2.28515625</v>
      </c>
      <c r="F29" s="979">
        <f t="array" ref="F29">xLOOKUP($A29,'Crop Chart'!$A$5:$A$201,'Crop Chart'!$S$5:$S$201,,0)</f>
        <v>128</v>
      </c>
      <c r="G29" s="978" t="str">
        <f t="array" ref="G29">xLOOKUP($A29,'Crop Chart'!$A$5:$A$201,'Crop Chart'!$AK$5:$AK$201,,0)</f>
        <v>Dibbler</v>
      </c>
      <c r="H29" s="978" t="str">
        <f t="array" ref="H29">xLOOKUP($A29,'Crop Chart'!$A$5:$A$201,'Crop Chart'!$AL$5:$AL$201,,0)</f>
        <v/>
      </c>
      <c r="I29" s="978" t="str">
        <f t="array" ref="I29">xLOOKUP($A29,'Crop Chart'!$A$5:$A$201,'Crop Chart'!$AC$5:$AC$201,,0)</f>
        <v/>
      </c>
    </row>
    <row r="30" ht="29.25" customHeight="1">
      <c r="A30" s="977" t="s">
        <v>981</v>
      </c>
      <c r="B30" s="978" t="str">
        <f t="array" ref="B30">xLOOKUP($A30,'Crop Chart'!$A$5:$A$201,'Crop Chart'!$C$5:$C$201,,0)</f>
        <v/>
      </c>
      <c r="C30" s="978" t="str">
        <f t="array" ref="C30">xLOOKUP($A30,'Crop Chart'!$A$5:$A$201,'Crop Chart'!$E$5:$E$201,,0)</f>
        <v/>
      </c>
      <c r="D30" s="979" t="str">
        <f t="array" ref="D30">xLOOKUP($A30,'Crop Chart'!$A$5:$A$201,'Crop Chart'!$D$5:$D$201,,0)</f>
        <v/>
      </c>
      <c r="E30" s="980" t="str">
        <f>'Crop Chart'!$H$2*12*B30/C30/F30</f>
        <v>#DIV/0!</v>
      </c>
      <c r="F30" s="979" t="str">
        <f t="array" ref="F30">xLOOKUP($A30,'Crop Chart'!$A$5:$A$201,'Crop Chart'!$S$5:$S$201,,0)</f>
        <v/>
      </c>
      <c r="G30" s="978" t="str">
        <f t="array" ref="G30">xLOOKUP($A30,'Crop Chart'!$A$5:$A$201,'Crop Chart'!$AK$5:$AK$201,,0)</f>
        <v/>
      </c>
      <c r="H30" s="978" t="str">
        <f t="array" ref="H30">xLOOKUP($A30,'Crop Chart'!$A$5:$A$201,'Crop Chart'!$AL$5:$AL$201,,0)</f>
        <v/>
      </c>
      <c r="I30" s="978" t="str">
        <f t="array" ref="I30">xLOOKUP($A30,'Crop Chart'!$A$5:$A$201,'Crop Chart'!$AC$5:$AC$201,,0)</f>
        <v/>
      </c>
    </row>
    <row r="31" ht="29.25" customHeight="1">
      <c r="A31" s="977" t="s">
        <v>216</v>
      </c>
      <c r="B31" s="978">
        <f t="array" ref="B31">xLOOKUP($A31,'Crop Chart'!$A$5:$A$201,'Crop Chart'!$C$5:$C$201,,0)</f>
        <v>3</v>
      </c>
      <c r="C31" s="978">
        <f t="array" ref="C31">xLOOKUP($A31,'Crop Chart'!$A$5:$A$201,'Crop Chart'!$E$5:$E$201,,0)</f>
        <v>12</v>
      </c>
      <c r="D31" s="979">
        <f t="array" ref="D31">xLOOKUP($A31,'Crop Chart'!$A$5:$A$201,'Crop Chart'!$D$5:$D$201,,0)</f>
        <v>30</v>
      </c>
      <c r="E31" s="980">
        <f>'Crop Chart'!$H$2*12*B31/C31/F31</f>
        <v>1.5234375</v>
      </c>
      <c r="F31" s="979">
        <f t="array" ref="F31">xLOOKUP($A31,'Crop Chart'!$A$5:$A$201,'Crop Chart'!$S$5:$S$201,,0)</f>
        <v>128</v>
      </c>
      <c r="G31" s="978" t="str">
        <f t="array" ref="G31">xLOOKUP($A31,'Crop Chart'!$A$5:$A$201,'Crop Chart'!$AK$5:$AK$201,,0)</f>
        <v>Landscape fabric</v>
      </c>
      <c r="H31" s="978" t="str">
        <f t="array" ref="H31">xLOOKUP($A31,'Crop Chart'!$A$5:$A$201,'Crop Chart'!$AL$5:$AL$201,,0)</f>
        <v/>
      </c>
      <c r="I31" s="978" t="str">
        <f t="array" ref="I31">xLOOKUP($A31,'Crop Chart'!$A$5:$A$201,'Crop Chart'!$AC$5:$AC$201,,0)</f>
        <v/>
      </c>
    </row>
    <row r="32" ht="29.25" customHeight="1">
      <c r="A32" s="977" t="s">
        <v>1081</v>
      </c>
      <c r="B32" s="978" t="str">
        <f t="array" ref="B32">xLOOKUP($A32,'Crop Chart'!$A$5:$A$201,'Crop Chart'!$C$5:$C$201,,0)</f>
        <v/>
      </c>
      <c r="C32" s="978" t="str">
        <f t="array" ref="C32">xLOOKUP($A32,'Crop Chart'!$A$5:$A$201,'Crop Chart'!$E$5:$E$201,,0)</f>
        <v/>
      </c>
      <c r="D32" s="979" t="str">
        <f t="array" ref="D32">xLOOKUP($A32,'Crop Chart'!$A$5:$A$201,'Crop Chart'!$D$5:$D$201,,0)</f>
        <v/>
      </c>
      <c r="E32" s="980" t="str">
        <f>'Crop Chart'!$H$2*12*B32/C32/F32</f>
        <v>#DIV/0!</v>
      </c>
      <c r="F32" s="979" t="str">
        <f t="array" ref="F32">xLOOKUP($A32,'Crop Chart'!$A$5:$A$201,'Crop Chart'!$S$5:$S$201,,0)</f>
        <v/>
      </c>
      <c r="G32" s="978" t="str">
        <f t="array" ref="G32">xLOOKUP($A32,'Crop Chart'!$A$5:$A$201,'Crop Chart'!$AK$5:$AK$201,,0)</f>
        <v/>
      </c>
      <c r="H32" s="978" t="str">
        <f t="array" ref="H32">xLOOKUP($A32,'Crop Chart'!$A$5:$A$201,'Crop Chart'!$AL$5:$AL$201,,0)</f>
        <v/>
      </c>
      <c r="I32" s="978" t="str">
        <f t="array" ref="I32">xLOOKUP($A32,'Crop Chart'!$A$5:$A$201,'Crop Chart'!$AC$5:$AC$201,,0)</f>
        <v/>
      </c>
    </row>
    <row r="33" ht="29.25" customHeight="1">
      <c r="A33" s="977" t="s">
        <v>204</v>
      </c>
      <c r="B33" s="978">
        <f t="array" ref="B33">xLOOKUP($A33,'Crop Chart'!$A$5:$A$201,'Crop Chart'!$C$5:$C$201,,0)</f>
        <v>3</v>
      </c>
      <c r="C33" s="978">
        <f t="array" ref="C33">xLOOKUP($A33,'Crop Chart'!$A$5:$A$201,'Crop Chart'!$E$5:$E$201,,0)</f>
        <v>6</v>
      </c>
      <c r="D33" s="979">
        <f t="array" ref="D33">xLOOKUP($A33,'Crop Chart'!$A$5:$A$201,'Crop Chart'!$D$5:$D$201,,0)</f>
        <v>15</v>
      </c>
      <c r="E33" s="980">
        <f>'Crop Chart'!$H$2*12*B33/C33/F33</f>
        <v>0.975</v>
      </c>
      <c r="F33" s="979">
        <f t="array" ref="F33">xLOOKUP($A33,'Crop Chart'!$A$5:$A$201,'Crop Chart'!$S$5:$S$201,,0)</f>
        <v>400</v>
      </c>
      <c r="G33" s="978" t="str">
        <f t="array" ref="G33">xLOOKUP($A33,'Crop Chart'!$A$5:$A$201,'Crop Chart'!$AK$5:$AK$201,,0)</f>
        <v>Leek Dibbler</v>
      </c>
      <c r="H33" s="978" t="str">
        <f t="array" ref="H33">xLOOKUP($A33,'Crop Chart'!$A$5:$A$201,'Crop Chart'!$AL$5:$AL$201,,0)</f>
        <v/>
      </c>
      <c r="I33" s="978" t="str">
        <f t="array" ref="I33">xLOOKUP($A33,'Crop Chart'!$A$5:$A$201,'Crop Chart'!$AC$5:$AC$201,,0)</f>
        <v>Drop 1 leek per hole of 8 inch (20 cm)</v>
      </c>
    </row>
    <row r="34" ht="29.25" customHeight="1">
      <c r="A34" s="977" t="s">
        <v>1082</v>
      </c>
      <c r="B34" s="978" t="str">
        <f t="array" ref="B34">xLOOKUP($A34,'Crop Chart'!$A$5:$A$201,'Crop Chart'!$C$5:$C$201,,0)</f>
        <v/>
      </c>
      <c r="C34" s="978" t="str">
        <f t="array" ref="C34">xLOOKUP($A34,'Crop Chart'!$A$5:$A$201,'Crop Chart'!$E$5:$E$201,,0)</f>
        <v/>
      </c>
      <c r="D34" s="979" t="str">
        <f t="array" ref="D34">xLOOKUP($A34,'Crop Chart'!$A$5:$A$201,'Crop Chart'!$D$5:$D$201,,0)</f>
        <v/>
      </c>
      <c r="E34" s="980" t="str">
        <f>'Crop Chart'!$H$2*12*B34/C34/F34</f>
        <v>#DIV/0!</v>
      </c>
      <c r="F34" s="979" t="str">
        <f t="array" ref="F34">xLOOKUP($A34,'Crop Chart'!$A$5:$A$201,'Crop Chart'!$S$5:$S$201,,0)</f>
        <v/>
      </c>
      <c r="G34" s="978" t="str">
        <f t="array" ref="G34">xLOOKUP($A34,'Crop Chart'!$A$5:$A$201,'Crop Chart'!$AK$5:$AK$201,,0)</f>
        <v/>
      </c>
      <c r="H34" s="978" t="str">
        <f t="array" ref="H34">xLOOKUP($A34,'Crop Chart'!$A$5:$A$201,'Crop Chart'!$AL$5:$AL$201,,0)</f>
        <v/>
      </c>
      <c r="I34" s="978" t="str">
        <f t="array" ref="I34">xLOOKUP($A34,'Crop Chart'!$A$5:$A$201,'Crop Chart'!$AC$5:$AC$201,,0)</f>
        <v/>
      </c>
    </row>
    <row r="35" ht="29.25" customHeight="1">
      <c r="A35" s="977" t="s">
        <v>223</v>
      </c>
      <c r="B35" s="978">
        <f t="array" ref="B35">xLOOKUP($A35,'Crop Chart'!$A$5:$A$201,'Crop Chart'!$C$5:$C$201,,0)</f>
        <v>1</v>
      </c>
      <c r="C35" s="978">
        <f t="array" ref="C35">xLOOKUP($A35,'Crop Chart'!$A$5:$A$201,'Crop Chart'!$E$5:$E$201,,0)</f>
        <v>10</v>
      </c>
      <c r="D35" s="979">
        <f t="array" ref="D35">xLOOKUP($A35,'Crop Chart'!$A$5:$A$201,'Crop Chart'!$D$5:$D$201,,0)</f>
        <v>25</v>
      </c>
      <c r="E35" s="980">
        <f>'Crop Chart'!$H$2*12*B35/C35/F35</f>
        <v>13</v>
      </c>
      <c r="F35" s="979">
        <f t="array" ref="F35">xLOOKUP($A35,'Crop Chart'!$A$5:$A$201,'Crop Chart'!$S$5:$S$201,,0)</f>
        <v>6</v>
      </c>
      <c r="G35" s="978" t="str">
        <f t="array" ref="G35">xLOOKUP($A35,'Crop Chart'!$A$5:$A$201,'Crop Chart'!$AK$5:$AK$201,,0)</f>
        <v>Landscape fabric</v>
      </c>
      <c r="H35" s="978" t="str">
        <f t="array" ref="H35">xLOOKUP($A35,'Crop Chart'!$A$5:$A$201,'Crop Chart'!$AL$5:$AL$201,,0)</f>
        <v/>
      </c>
      <c r="I35" s="978" t="str">
        <f t="array" ref="I35">xLOOKUP($A35,'Crop Chart'!$A$5:$A$201,'Crop Chart'!$AC$5:$AC$201,,0)</f>
        <v/>
      </c>
    </row>
    <row r="36" ht="29.25" customHeight="1">
      <c r="A36" s="981" t="s">
        <v>236</v>
      </c>
      <c r="B36" s="978">
        <f t="array" ref="B36">xLOOKUP($A36,'Crop Chart'!$A$5:$A$201,'Crop Chart'!$C$5:$C$201,,0)</f>
        <v>3</v>
      </c>
      <c r="C36" s="978">
        <f t="array" ref="C36">xLOOKUP($A36,'Crop Chart'!$A$5:$A$201,'Crop Chart'!$E$5:$E$201,,0)</f>
        <v>8</v>
      </c>
      <c r="D36" s="979">
        <f t="array" ref="D36">xLOOKUP($A36,'Crop Chart'!$A$5:$A$201,'Crop Chart'!$D$5:$D$201,,0)</f>
        <v>20</v>
      </c>
      <c r="E36" s="980">
        <f>'Crop Chart'!$H$2*12*B36/C36/F36</f>
        <v>2.28515625</v>
      </c>
      <c r="F36" s="979">
        <f t="array" ref="F36">xLOOKUP($A36,'Crop Chart'!$A$5:$A$201,'Crop Chart'!$S$5:$S$201,,0)</f>
        <v>128</v>
      </c>
      <c r="G36" s="978" t="str">
        <f t="array" ref="G36">xLOOKUP($A36,'Crop Chart'!$A$5:$A$201,'Crop Chart'!$AK$5:$AK$201,,0)</f>
        <v>Dibbler</v>
      </c>
      <c r="H36" s="978" t="str">
        <f t="array" ref="H36">xLOOKUP($A36,'Crop Chart'!$A$5:$A$201,'Crop Chart'!$AL$5:$AL$201,,0)</f>
        <v/>
      </c>
      <c r="I36" s="978" t="str">
        <f t="array" ref="I36">xLOOKUP($A36,'Crop Chart'!$A$5:$A$201,'Crop Chart'!$AC$5:$AC$201,,0)</f>
        <v/>
      </c>
    </row>
    <row r="37" ht="29.25" customHeight="1">
      <c r="A37" s="981" t="s">
        <v>241</v>
      </c>
      <c r="B37" s="978">
        <f t="array" ref="B37">xLOOKUP($A37,'Crop Chart'!$A$5:$A$201,'Crop Chart'!$C$5:$C$201,,0)</f>
        <v>4</v>
      </c>
      <c r="C37" s="978">
        <f t="array" ref="C37">xLOOKUP($A37,'Crop Chart'!$A$5:$A$201,'Crop Chart'!$E$5:$E$201,,0)</f>
        <v>6</v>
      </c>
      <c r="D37" s="979">
        <f t="array" ref="D37">xLOOKUP($A37,'Crop Chart'!$A$5:$A$201,'Crop Chart'!$D$5:$D$201,,0)</f>
        <v>15</v>
      </c>
      <c r="E37" s="980">
        <f>'Crop Chart'!$H$2*12*B37/C37/F37</f>
        <v>4.0625</v>
      </c>
      <c r="F37" s="979">
        <f t="array" ref="F37">xLOOKUP($A37,'Crop Chart'!$A$5:$A$201,'Crop Chart'!$S$5:$S$201,,0)</f>
        <v>128</v>
      </c>
      <c r="G37" s="978" t="str">
        <f t="array" ref="G37">xLOOKUP($A37,'Crop Chart'!$A$5:$A$201,'Crop Chart'!$AK$5:$AK$201,,0)</f>
        <v>Landscape fabric</v>
      </c>
      <c r="H37" s="978" t="str">
        <f t="array" ref="H37">xLOOKUP($A37,'Crop Chart'!$A$5:$A$201,'Crop Chart'!$AL$5:$AL$201,,0)</f>
        <v/>
      </c>
      <c r="I37" s="978" t="str">
        <f t="array" ref="I37">xLOOKUP($A37,'Crop Chart'!$A$5:$A$201,'Crop Chart'!$AC$5:$AC$201,,0)</f>
        <v/>
      </c>
    </row>
    <row r="38" ht="29.25" customHeight="1">
      <c r="A38" s="977" t="s">
        <v>1071</v>
      </c>
      <c r="B38" s="978" t="str">
        <f t="array" ref="B38">xLOOKUP($A38,'Crop Chart'!$A$5:$A$201,'Crop Chart'!$C$5:$C$201,,0)</f>
        <v/>
      </c>
      <c r="C38" s="978" t="str">
        <f t="array" ref="C38">xLOOKUP($A38,'Crop Chart'!$A$5:$A$201,'Crop Chart'!$E$5:$E$201,,0)</f>
        <v/>
      </c>
      <c r="D38" s="979" t="str">
        <f t="array" ref="D38">xLOOKUP($A38,'Crop Chart'!$A$5:$A$201,'Crop Chart'!$D$5:$D$201,,0)</f>
        <v/>
      </c>
      <c r="E38" s="980" t="str">
        <f>'Crop Chart'!$H$2*12*B38/C38/F38</f>
        <v>#DIV/0!</v>
      </c>
      <c r="F38" s="979" t="str">
        <f t="array" ref="F38">xLOOKUP($A38,'Crop Chart'!$A$5:$A$201,'Crop Chart'!$S$5:$S$201,,0)</f>
        <v/>
      </c>
      <c r="G38" s="978" t="str">
        <f t="array" ref="G38">xLOOKUP($A38,'Crop Chart'!$A$5:$A$201,'Crop Chart'!$AK$5:$AK$201,,0)</f>
        <v/>
      </c>
      <c r="H38" s="978" t="str">
        <f t="array" ref="H38">xLOOKUP($A38,'Crop Chart'!$A$5:$A$201,'Crop Chart'!$AL$5:$AL$201,,0)</f>
        <v/>
      </c>
      <c r="I38" s="978" t="str">
        <f t="array" ref="I38">xLOOKUP($A38,'Crop Chart'!$A$5:$A$201,'Crop Chart'!$AC$5:$AC$201,,0)</f>
        <v/>
      </c>
    </row>
    <row r="39" ht="29.25" customHeight="1">
      <c r="A39" s="977" t="s">
        <v>268</v>
      </c>
      <c r="B39" s="978">
        <f t="array" ref="B39">xLOOKUP($A39,'Crop Chart'!$A$5:$A$201,'Crop Chart'!$C$5:$C$201,,0)</f>
        <v>1</v>
      </c>
      <c r="C39" s="978">
        <f t="array" ref="C39">xLOOKUP($A39,'Crop Chart'!$A$5:$A$201,'Crop Chart'!$E$5:$E$201,,0)</f>
        <v>24</v>
      </c>
      <c r="D39" s="979">
        <f t="array" ref="D39">xLOOKUP($A39,'Crop Chart'!$A$5:$A$201,'Crop Chart'!$D$5:$D$201,,0)</f>
        <v>60</v>
      </c>
      <c r="E39" s="980">
        <f>'Crop Chart'!$H$2*12*B39/C39/F39</f>
        <v>0.1710526316</v>
      </c>
      <c r="F39" s="979">
        <f t="array" ref="F39">xLOOKUP($A39,'Crop Chart'!$A$5:$A$201,'Crop Chart'!$S$5:$S$201,,0)</f>
        <v>190</v>
      </c>
      <c r="G39" s="978" t="str">
        <f t="array" ref="G39">xLOOKUP($A39,'Crop Chart'!$A$5:$A$201,'Crop Chart'!$AK$5:$AK$201,,0)</f>
        <v>Landscape fabric</v>
      </c>
      <c r="H39" s="978" t="str">
        <f t="array" ref="H39">xLOOKUP($A39,'Crop Chart'!$A$5:$A$201,'Crop Chart'!$AL$5:$AL$201,,0)</f>
        <v/>
      </c>
      <c r="I39" s="978" t="str">
        <f t="array" ref="I39">xLOOKUP($A39,'Crop Chart'!$A$5:$A$201,'Crop Chart'!$AC$5:$AC$201,,0)</f>
        <v>Caterpillar and cold tunnel. Basket weave.</v>
      </c>
    </row>
    <row r="40" ht="29.25" customHeight="1">
      <c r="A40" s="977" t="s">
        <v>266</v>
      </c>
      <c r="B40" s="978">
        <f t="array" ref="B40">xLOOKUP($A40,'Crop Chart'!$A$5:$A$201,'Crop Chart'!$C$5:$C$201,,0)</f>
        <v>1</v>
      </c>
      <c r="C40" s="978">
        <f t="array" ref="C40">xLOOKUP($A40,'Crop Chart'!$A$5:$A$201,'Crop Chart'!$E$5:$E$201,,0)</f>
        <v>13</v>
      </c>
      <c r="D40" s="979">
        <f t="array" ref="D40">xLOOKUP($A40,'Crop Chart'!$A$5:$A$201,'Crop Chart'!$D$5:$D$201,,0)</f>
        <v>40</v>
      </c>
      <c r="E40" s="980">
        <f>'Crop Chart'!$H$2*12*B40/C40/F40</f>
        <v>10</v>
      </c>
      <c r="F40" s="979">
        <f t="array" ref="F40">xLOOKUP($A40,'Crop Chart'!$A$5:$A$201,'Crop Chart'!$S$5:$S$201,,0)</f>
        <v>6</v>
      </c>
      <c r="G40" s="978" t="str">
        <f t="array" ref="G40">xLOOKUP($A40,'Crop Chart'!$A$5:$A$201,'Crop Chart'!$AK$5:$AK$201,,0)</f>
        <v>Rake</v>
      </c>
      <c r="H40" s="978" t="str">
        <f t="array" ref="H40">xLOOKUP($A40,'Crop Chart'!$A$5:$A$201,'Crop Chart'!$AL$5:$AL$201,,0)</f>
        <v/>
      </c>
      <c r="I40" s="978" t="str">
        <f t="array" ref="I40">xLOOKUP($A40,'Crop Chart'!$A$5:$A$201,'Crop Chart'!$AC$5:$AC$201,,0)</f>
        <v>Grow on 2 heads. Dominant head oriented toward north at transplantation. Use tarp in the aisle, white side up.</v>
      </c>
    </row>
    <row r="41" ht="29.25" customHeight="1">
      <c r="A41" s="977" t="s">
        <v>260</v>
      </c>
      <c r="B41" s="978">
        <f t="array" ref="B41">xLOOKUP($A41,'Crop Chart'!$A$5:$A$201,'Crop Chart'!$C$5:$C$201,,0)</f>
        <v>1</v>
      </c>
      <c r="C41" s="978">
        <f t="array" ref="C41">xLOOKUP($A41,'Crop Chart'!$A$5:$A$201,'Crop Chart'!$E$5:$E$201,,0)</f>
        <v>8</v>
      </c>
      <c r="D41" s="979">
        <f t="array" ref="D41">xLOOKUP($A41,'Crop Chart'!$A$5:$A$201,'Crop Chart'!$D$5:$D$201,,0)</f>
        <v>35</v>
      </c>
      <c r="E41" s="980">
        <f>'Crop Chart'!$H$2*12*B41/C41/F41</f>
        <v>16.25</v>
      </c>
      <c r="F41" s="979">
        <f t="array" ref="F41">xLOOKUP($A41,'Crop Chart'!$A$5:$A$201,'Crop Chart'!$S$5:$S$201,,0)</f>
        <v>6</v>
      </c>
      <c r="G41" s="978" t="str">
        <f t="array" ref="G41">xLOOKUP($A41,'Crop Chart'!$A$5:$A$201,'Crop Chart'!$AK$5:$AK$201,,0)</f>
        <v>Rake</v>
      </c>
      <c r="H41" s="978" t="str">
        <f t="array" ref="H41">xLOOKUP($A41,'Crop Chart'!$A$5:$A$201,'Crop Chart'!$AL$5:$AL$201,,0)</f>
        <v/>
      </c>
      <c r="I41" s="978" t="str">
        <f t="array" ref="I41">xLOOKUP($A41,'Crop Chart'!$A$5:$A$201,'Crop Chart'!$AC$5:$AC$201,,0)</f>
        <v>Grow on 2 heads. Dominant head oriented toward north at transplantation. Use tarp in the aisle, white side up.</v>
      </c>
    </row>
    <row r="42">
      <c r="A42" s="977" t="s">
        <v>279</v>
      </c>
      <c r="B42" s="978">
        <f t="array" ref="B42">xLOOKUP($A42,'Crop Chart'!$A$5:$A$201,'Crop Chart'!$C$5:$C$201,,0)</f>
        <v>1</v>
      </c>
      <c r="C42" s="978">
        <f t="array" ref="C42">xLOOKUP($A42,'Crop Chart'!$A$5:$A$201,'Crop Chart'!$E$5:$E$201,,0)</f>
        <v>36</v>
      </c>
      <c r="D42" s="979">
        <f t="array" ref="D42">xLOOKUP($A42,'Crop Chart'!$A$5:$A$201,'Crop Chart'!$D$5:$D$201,,0)</f>
        <v>90</v>
      </c>
      <c r="E42" s="980">
        <f>'Crop Chart'!$H$2*12*B42/C42/F42</f>
        <v>0.3009259259</v>
      </c>
      <c r="F42" s="979">
        <f t="array" ref="F42">xLOOKUP($A42,'Crop Chart'!$A$5:$A$201,'Crop Chart'!$S$5:$S$201,,0)</f>
        <v>72</v>
      </c>
      <c r="G42" s="978" t="str">
        <f t="array" ref="G42">xLOOKUP($A42,'Crop Chart'!$A$5:$A$201,'Crop Chart'!$AK$5:$AK$201,,0)</f>
        <v>Landscape fabric</v>
      </c>
      <c r="H42" s="978" t="str">
        <f t="array" ref="H42">xLOOKUP($A42,'Crop Chart'!$A$5:$A$201,'Crop Chart'!$AL$5:$AL$201,,0)</f>
        <v/>
      </c>
      <c r="I42" s="978" t="str">
        <f t="array" ref="I42">xLOOKUP($A42,'Crop Chart'!$A$5:$A$201,'Crop Chart'!$AC$5:$AC$201,,0)</f>
        <v>Use insect netting or a row cover</v>
      </c>
    </row>
    <row r="43" ht="15.75" customHeight="1">
      <c r="A43" s="977" t="s">
        <v>276</v>
      </c>
      <c r="B43" s="978">
        <f t="array" ref="B43">xLOOKUP($A43,'Crop Chart'!$A$5:$A$201,'Crop Chart'!$C$5:$C$201,,0)</f>
        <v>3</v>
      </c>
      <c r="C43" s="978">
        <f t="array" ref="C43">xLOOKUP($A43,'Crop Chart'!$A$5:$A$201,'Crop Chart'!$E$5:$E$201,,0)</f>
        <v>8</v>
      </c>
      <c r="D43" s="979">
        <f t="array" ref="D43">xLOOKUP($A43,'Crop Chart'!$A$5:$A$201,'Crop Chart'!$D$5:$D$201,,0)</f>
        <v>20</v>
      </c>
      <c r="E43" s="980">
        <f>'Crop Chart'!$H$2*12*B43/C43/F43</f>
        <v>2.28515625</v>
      </c>
      <c r="F43" s="979">
        <f t="array" ref="F43">xLOOKUP($A43,'Crop Chart'!$A$5:$A$201,'Crop Chart'!$S$5:$S$201,,0)</f>
        <v>128</v>
      </c>
      <c r="G43" s="978" t="str">
        <f t="array" ref="G43">xLOOKUP($A43,'Crop Chart'!$A$5:$A$201,'Crop Chart'!$AK$5:$AK$201,,0)</f>
        <v>Dibbler</v>
      </c>
      <c r="H43" s="978" t="str">
        <f t="array" ref="H43">xLOOKUP($A43,'Crop Chart'!$A$5:$A$201,'Crop Chart'!$AL$5:$AL$201,,0)</f>
        <v/>
      </c>
      <c r="I43" s="978" t="str">
        <f t="array" ref="I43">xLOOKUP($A43,'Crop Chart'!$A$5:$A$201,'Crop Chart'!$AC$5:$AC$201,,0)</f>
        <v>Use insect netting or a row cover</v>
      </c>
    </row>
    <row r="44" ht="15.75" customHeight="1">
      <c r="A44" s="981"/>
      <c r="B44" s="978" t="str">
        <f t="array" ref="B44">xLOOKUP($A44,'Crop Chart'!$A$5:$A$201,'Crop Chart'!$C$5:$C$201,,0)</f>
        <v/>
      </c>
      <c r="C44" s="978" t="str">
        <f t="array" ref="C44">xLOOKUP($A44,'Crop Chart'!$A$5:$A$201,'Crop Chart'!$E$5:$E$201,,0)</f>
        <v/>
      </c>
      <c r="D44" s="979" t="str">
        <f t="array" ref="D44">xLOOKUP($A44,'Crop Chart'!$A$5:$A$201,'Crop Chart'!$D$5:$D$201,,0)</f>
        <v/>
      </c>
      <c r="E44" s="980" t="str">
        <f>'Crop Chart'!$H$2*12*B44/C44/F44</f>
        <v>#DIV/0!</v>
      </c>
      <c r="F44" s="979" t="str">
        <f t="array" ref="F44">xLOOKUP($A44,'Crop Chart'!$A$5:$A$201,'Crop Chart'!$S$5:$S$201,,0)</f>
        <v/>
      </c>
      <c r="G44" s="978" t="str">
        <f t="array" ref="G44">xLOOKUP($A44,'Crop Chart'!$A$5:$A$201,'Crop Chart'!$AK$5:$AK$201,,0)</f>
        <v/>
      </c>
      <c r="H44" s="978" t="str">
        <f t="array" ref="H44">xLOOKUP($A44,'Crop Chart'!$A$5:$A$201,'Crop Chart'!$AL$5:$AL$201,,0)</f>
        <v/>
      </c>
      <c r="I44" s="978" t="str">
        <f t="array" ref="I44">xLOOKUP($A44,'Crop Chart'!$A$5:$A$201,'Crop Chart'!$AC$5:$AC$201,,0)</f>
        <v/>
      </c>
    </row>
    <row r="45" ht="15.75" customHeight="1">
      <c r="A45" s="981"/>
      <c r="B45" s="978" t="str">
        <f t="array" ref="B45">xLOOKUP($A45,'Crop Chart'!$A$5:$A$201,'Crop Chart'!$C$5:$C$201,,0)</f>
        <v/>
      </c>
      <c r="C45" s="978" t="str">
        <f t="array" ref="C45">xLOOKUP($A45,'Crop Chart'!$A$5:$A$201,'Crop Chart'!$E$5:$E$201,,0)</f>
        <v/>
      </c>
      <c r="D45" s="979" t="str">
        <f t="array" ref="D45">xLOOKUP($A45,'Crop Chart'!$A$5:$A$201,'Crop Chart'!$D$5:$D$201,,0)</f>
        <v/>
      </c>
      <c r="E45" s="980" t="str">
        <f>'Crop Chart'!$H$2*12*B45/C45/F45</f>
        <v>#DIV/0!</v>
      </c>
      <c r="F45" s="979" t="str">
        <f t="array" ref="F45">xLOOKUP($A45,'Crop Chart'!$A$5:$A$201,'Crop Chart'!$S$5:$S$201,,0)</f>
        <v/>
      </c>
      <c r="G45" s="978" t="str">
        <f t="array" ref="G45">xLOOKUP($A45,'Crop Chart'!$A$5:$A$201,'Crop Chart'!$AK$5:$AK$201,,0)</f>
        <v/>
      </c>
      <c r="H45" s="978" t="str">
        <f t="array" ref="H45">xLOOKUP($A45,'Crop Chart'!$A$5:$A$201,'Crop Chart'!$AL$5:$AL$201,,0)</f>
        <v/>
      </c>
      <c r="I45" s="978" t="str">
        <f t="array" ref="I45">xLOOKUP($A45,'Crop Chart'!$A$5:$A$201,'Crop Chart'!$AC$5:$AC$201,,0)</f>
        <v/>
      </c>
    </row>
    <row r="46" ht="15.75" customHeight="1">
      <c r="A46" s="981"/>
      <c r="B46" s="978" t="str">
        <f t="array" ref="B46">xLOOKUP($A46,'Crop Chart'!$A$5:$A$201,'Crop Chart'!$C$5:$C$201,,0)</f>
        <v/>
      </c>
      <c r="C46" s="978" t="str">
        <f t="array" ref="C46">xLOOKUP($A46,'Crop Chart'!$A$5:$A$201,'Crop Chart'!$E$5:$E$201,,0)</f>
        <v/>
      </c>
      <c r="D46" s="979" t="str">
        <f t="array" ref="D46">xLOOKUP($A46,'Crop Chart'!$A$5:$A$201,'Crop Chart'!$D$5:$D$201,,0)</f>
        <v/>
      </c>
      <c r="E46" s="980" t="str">
        <f>'Crop Chart'!$H$2*12*B46/C46/F46</f>
        <v>#DIV/0!</v>
      </c>
      <c r="F46" s="979" t="str">
        <f t="array" ref="F46">xLOOKUP($A46,'Crop Chart'!$A$5:$A$201,'Crop Chart'!$S$5:$S$201,,0)</f>
        <v/>
      </c>
      <c r="G46" s="978" t="str">
        <f t="array" ref="G46">xLOOKUP($A46,'Crop Chart'!$A$5:$A$201,'Crop Chart'!$AK$5:$AK$201,,0)</f>
        <v/>
      </c>
      <c r="H46" s="978" t="str">
        <f t="array" ref="H46">xLOOKUP($A46,'Crop Chart'!$A$5:$A$201,'Crop Chart'!$AL$5:$AL$201,,0)</f>
        <v/>
      </c>
      <c r="I46" s="978" t="str">
        <f t="array" ref="I46">xLOOKUP($A46,'Crop Chart'!$A$5:$A$201,'Crop Chart'!$AC$5:$AC$201,,0)</f>
        <v/>
      </c>
    </row>
    <row r="47" ht="15.75" customHeight="1">
      <c r="A47" s="981"/>
      <c r="B47" s="978" t="str">
        <f t="array" ref="B47">xLOOKUP($A47,'Crop Chart'!$A$5:$A$201,'Crop Chart'!$C$5:$C$201,,0)</f>
        <v/>
      </c>
      <c r="C47" s="978" t="str">
        <f t="array" ref="C47">xLOOKUP($A47,'Crop Chart'!$A$5:$A$201,'Crop Chart'!$E$5:$E$201,,0)</f>
        <v/>
      </c>
      <c r="D47" s="979" t="str">
        <f t="array" ref="D47">xLOOKUP($A47,'Crop Chart'!$A$5:$A$201,'Crop Chart'!$D$5:$D$201,,0)</f>
        <v/>
      </c>
      <c r="E47" s="980" t="str">
        <f>'Crop Chart'!$H$2*12*B47/C47/F47</f>
        <v>#DIV/0!</v>
      </c>
      <c r="F47" s="979" t="str">
        <f t="array" ref="F47">xLOOKUP($A47,'Crop Chart'!$A$5:$A$201,'Crop Chart'!$S$5:$S$201,,0)</f>
        <v/>
      </c>
      <c r="G47" s="978" t="str">
        <f t="array" ref="G47">xLOOKUP($A47,'Crop Chart'!$A$5:$A$201,'Crop Chart'!$AK$5:$AK$201,,0)</f>
        <v/>
      </c>
      <c r="H47" s="978" t="str">
        <f t="array" ref="H47">xLOOKUP($A47,'Crop Chart'!$A$5:$A$201,'Crop Chart'!$AL$5:$AL$201,,0)</f>
        <v/>
      </c>
      <c r="I47" s="978" t="str">
        <f t="array" ref="I47">xLOOKUP($A47,'Crop Chart'!$A$5:$A$201,'Crop Chart'!$AC$5:$AC$201,,0)</f>
        <v/>
      </c>
    </row>
    <row r="48" ht="15.75" customHeight="1">
      <c r="A48" s="981"/>
      <c r="B48" s="978" t="str">
        <f t="array" ref="B48">xLOOKUP($A48,'Crop Chart'!$A$5:$A$201,'Crop Chart'!$C$5:$C$201,,0)</f>
        <v/>
      </c>
      <c r="C48" s="978" t="str">
        <f t="array" ref="C48">xLOOKUP($A48,'Crop Chart'!$A$5:$A$201,'Crop Chart'!$E$5:$E$201,,0)</f>
        <v/>
      </c>
      <c r="D48" s="979" t="str">
        <f t="array" ref="D48">xLOOKUP($A48,'Crop Chart'!$A$5:$A$201,'Crop Chart'!$D$5:$D$201,,0)</f>
        <v/>
      </c>
      <c r="E48" s="980" t="str">
        <f>'Crop Chart'!$H$2*12*B48/C48/F48</f>
        <v>#DIV/0!</v>
      </c>
      <c r="F48" s="979" t="str">
        <f t="array" ref="F48">xLOOKUP($A48,'Crop Chart'!$A$5:$A$201,'Crop Chart'!$S$5:$S$201,,0)</f>
        <v/>
      </c>
      <c r="G48" s="978" t="str">
        <f t="array" ref="G48">xLOOKUP($A48,'Crop Chart'!$A$5:$A$201,'Crop Chart'!$AK$5:$AK$201,,0)</f>
        <v/>
      </c>
      <c r="H48" s="978" t="str">
        <f t="array" ref="H48">xLOOKUP($A48,'Crop Chart'!$A$5:$A$201,'Crop Chart'!$AL$5:$AL$201,,0)</f>
        <v/>
      </c>
      <c r="I48" s="978" t="str">
        <f t="array" ref="I48">xLOOKUP($A48,'Crop Chart'!$A$5:$A$201,'Crop Chart'!$AC$5:$AC$201,,0)</f>
        <v/>
      </c>
    </row>
    <row r="49" ht="15.75" customHeight="1">
      <c r="A49" s="981"/>
      <c r="B49" s="978" t="str">
        <f t="array" ref="B49">xLOOKUP($A49,'Crop Chart'!$A$5:$A$201,'Crop Chart'!$C$5:$C$201,,0)</f>
        <v/>
      </c>
      <c r="C49" s="978" t="str">
        <f t="array" ref="C49">xLOOKUP($A49,'Crop Chart'!$A$5:$A$201,'Crop Chart'!$E$5:$E$201,,0)</f>
        <v/>
      </c>
      <c r="D49" s="979" t="str">
        <f t="array" ref="D49">xLOOKUP($A49,'Crop Chart'!$A$5:$A$201,'Crop Chart'!$D$5:$D$201,,0)</f>
        <v/>
      </c>
      <c r="E49" s="980" t="str">
        <f>'Crop Chart'!$H$2*12*B49/C49/F49</f>
        <v>#DIV/0!</v>
      </c>
      <c r="F49" s="979" t="str">
        <f t="array" ref="F49">xLOOKUP($A49,'Crop Chart'!$A$5:$A$201,'Crop Chart'!$S$5:$S$201,,0)</f>
        <v/>
      </c>
      <c r="G49" s="978" t="str">
        <f t="array" ref="G49">xLOOKUP($A49,'Crop Chart'!$A$5:$A$201,'Crop Chart'!$AK$5:$AK$201,,0)</f>
        <v/>
      </c>
      <c r="H49" s="978" t="str">
        <f t="array" ref="H49">xLOOKUP($A49,'Crop Chart'!$A$5:$A$201,'Crop Chart'!$AL$5:$AL$201,,0)</f>
        <v/>
      </c>
      <c r="I49" s="978" t="str">
        <f t="array" ref="I49">xLOOKUP($A49,'Crop Chart'!$A$5:$A$201,'Crop Chart'!$AC$5:$AC$201,,0)</f>
        <v/>
      </c>
    </row>
    <row r="50" ht="15.75" customHeight="1">
      <c r="A50" s="981"/>
      <c r="B50" s="978" t="str">
        <f t="array" ref="B50">xLOOKUP($A50,'Crop Chart'!$A$5:$A$201,'Crop Chart'!$C$5:$C$201,,0)</f>
        <v/>
      </c>
      <c r="C50" s="978" t="str">
        <f t="array" ref="C50">xLOOKUP($A50,'Crop Chart'!$A$5:$A$201,'Crop Chart'!$E$5:$E$201,,0)</f>
        <v/>
      </c>
      <c r="D50" s="979" t="str">
        <f t="array" ref="D50">xLOOKUP($A50,'Crop Chart'!$A$5:$A$201,'Crop Chart'!$D$5:$D$201,,0)</f>
        <v/>
      </c>
      <c r="E50" s="980" t="str">
        <f>'Crop Chart'!$H$2*12*B50/C50/F50</f>
        <v>#DIV/0!</v>
      </c>
      <c r="F50" s="979" t="str">
        <f t="array" ref="F50">xLOOKUP($A50,'Crop Chart'!$A$5:$A$201,'Crop Chart'!$S$5:$S$201,,0)</f>
        <v/>
      </c>
      <c r="G50" s="978" t="str">
        <f t="array" ref="G50">xLOOKUP($A50,'Crop Chart'!$A$5:$A$201,'Crop Chart'!$AK$5:$AK$201,,0)</f>
        <v/>
      </c>
      <c r="H50" s="978" t="str">
        <f t="array" ref="H50">xLOOKUP($A50,'Crop Chart'!$A$5:$A$201,'Crop Chart'!$AL$5:$AL$201,,0)</f>
        <v/>
      </c>
      <c r="I50" s="978" t="str">
        <f t="array" ref="I50">xLOOKUP($A50,'Crop Chart'!$A$5:$A$201,'Crop Chart'!$AC$5:$AC$201,,0)</f>
        <v/>
      </c>
    </row>
    <row r="51" ht="15.75" customHeight="1">
      <c r="A51" s="981"/>
      <c r="B51" s="978" t="str">
        <f t="array" ref="B51">xLOOKUP($A51,'Crop Chart'!$A$5:$A$201,'Crop Chart'!$C$5:$C$201,,0)</f>
        <v/>
      </c>
      <c r="C51" s="978" t="str">
        <f t="array" ref="C51">xLOOKUP($A51,'Crop Chart'!$A$5:$A$201,'Crop Chart'!$E$5:$E$201,,0)</f>
        <v/>
      </c>
      <c r="D51" s="979" t="str">
        <f t="array" ref="D51">xLOOKUP($A51,'Crop Chart'!$A$5:$A$201,'Crop Chart'!$D$5:$D$201,,0)</f>
        <v/>
      </c>
      <c r="E51" s="980" t="str">
        <f>'Crop Chart'!$H$2*12*B51/C51/F51</f>
        <v>#DIV/0!</v>
      </c>
      <c r="F51" s="979" t="str">
        <f t="array" ref="F51">xLOOKUP($A51,'Crop Chart'!$A$5:$A$201,'Crop Chart'!$S$5:$S$201,,0)</f>
        <v/>
      </c>
      <c r="G51" s="978" t="str">
        <f t="array" ref="G51">xLOOKUP($A51,'Crop Chart'!$A$5:$A$201,'Crop Chart'!$AK$5:$AK$201,,0)</f>
        <v/>
      </c>
      <c r="H51" s="978" t="str">
        <f t="array" ref="H51">xLOOKUP($A51,'Crop Chart'!$A$5:$A$201,'Crop Chart'!$AL$5:$AL$201,,0)</f>
        <v/>
      </c>
      <c r="I51" s="978" t="str">
        <f t="array" ref="I51">xLOOKUP($A51,'Crop Chart'!$A$5:$A$201,'Crop Chart'!$AC$5:$AC$201,,0)</f>
        <v/>
      </c>
    </row>
    <row r="52" ht="15.75" customHeight="1">
      <c r="A52" s="981"/>
      <c r="B52" s="978" t="str">
        <f t="array" ref="B52">xLOOKUP($A52,'Crop Chart'!$A$5:$A$201,'Crop Chart'!$C$5:$C$201,,0)</f>
        <v/>
      </c>
      <c r="C52" s="978" t="str">
        <f t="array" ref="C52">xLOOKUP($A52,'Crop Chart'!$A$5:$A$201,'Crop Chart'!$E$5:$E$201,,0)</f>
        <v/>
      </c>
      <c r="D52" s="979" t="str">
        <f t="array" ref="D52">xLOOKUP($A52,'Crop Chart'!$A$5:$A$201,'Crop Chart'!$D$5:$D$201,,0)</f>
        <v/>
      </c>
      <c r="E52" s="980" t="str">
        <f>'Crop Chart'!$H$2*12*B52/C52/F52</f>
        <v>#DIV/0!</v>
      </c>
      <c r="F52" s="979" t="str">
        <f t="array" ref="F52">xLOOKUP($A52,'Crop Chart'!$A$5:$A$201,'Crop Chart'!$S$5:$S$201,,0)</f>
        <v/>
      </c>
      <c r="G52" s="978" t="str">
        <f t="array" ref="G52">xLOOKUP($A52,'Crop Chart'!$A$5:$A$201,'Crop Chart'!$AK$5:$AK$201,,0)</f>
        <v/>
      </c>
      <c r="H52" s="978" t="str">
        <f t="array" ref="H52">xLOOKUP($A52,'Crop Chart'!$A$5:$A$201,'Crop Chart'!$AL$5:$AL$201,,0)</f>
        <v/>
      </c>
      <c r="I52" s="978" t="str">
        <f t="array" ref="I52">xLOOKUP($A52,'Crop Chart'!$A$5:$A$201,'Crop Chart'!$AC$5:$AC$201,,0)</f>
        <v/>
      </c>
    </row>
    <row r="53" ht="15.75" customHeight="1">
      <c r="A53" s="981"/>
      <c r="B53" s="978" t="str">
        <f t="array" ref="B53">xLOOKUP($A53,'Crop Chart'!$A$5:$A$201,'Crop Chart'!$C$5:$C$201,,0)</f>
        <v/>
      </c>
      <c r="C53" s="978" t="str">
        <f t="array" ref="C53">xLOOKUP($A53,'Crop Chart'!$A$5:$A$201,'Crop Chart'!$E$5:$E$201,,0)</f>
        <v/>
      </c>
      <c r="D53" s="979" t="str">
        <f t="array" ref="D53">xLOOKUP($A53,'Crop Chart'!$A$5:$A$201,'Crop Chart'!$D$5:$D$201,,0)</f>
        <v/>
      </c>
      <c r="E53" s="980" t="str">
        <f>'Crop Chart'!$H$2*12*B53/C53/F53</f>
        <v>#DIV/0!</v>
      </c>
      <c r="F53" s="979" t="str">
        <f t="array" ref="F53">xLOOKUP($A53,'Crop Chart'!$A$5:$A$201,'Crop Chart'!$S$5:$S$201,,0)</f>
        <v/>
      </c>
      <c r="G53" s="978" t="str">
        <f t="array" ref="G53">xLOOKUP($A53,'Crop Chart'!$A$5:$A$201,'Crop Chart'!$AK$5:$AK$201,,0)</f>
        <v/>
      </c>
      <c r="H53" s="978" t="str">
        <f t="array" ref="H53">xLOOKUP($A53,'Crop Chart'!$A$5:$A$201,'Crop Chart'!$AL$5:$AL$201,,0)</f>
        <v/>
      </c>
      <c r="I53" s="978" t="str">
        <f t="array" ref="I53">xLOOKUP($A53,'Crop Chart'!$A$5:$A$201,'Crop Chart'!$AC$5:$AC$201,,0)</f>
        <v/>
      </c>
    </row>
    <row r="54" ht="15.75" customHeight="1">
      <c r="A54" s="981"/>
      <c r="B54" s="978" t="str">
        <f t="array" ref="B54">xLOOKUP($A54,'Crop Chart'!$A$5:$A$201,'Crop Chart'!$C$5:$C$201,,0)</f>
        <v/>
      </c>
      <c r="C54" s="978" t="str">
        <f t="array" ref="C54">xLOOKUP($A54,'Crop Chart'!$A$5:$A$201,'Crop Chart'!$E$5:$E$201,,0)</f>
        <v/>
      </c>
      <c r="D54" s="979" t="str">
        <f t="array" ref="D54">xLOOKUP($A54,'Crop Chart'!$A$5:$A$201,'Crop Chart'!$D$5:$D$201,,0)</f>
        <v/>
      </c>
      <c r="E54" s="980" t="str">
        <f>'Crop Chart'!$H$2*12*B54/C54/F54</f>
        <v>#DIV/0!</v>
      </c>
      <c r="F54" s="979" t="str">
        <f t="array" ref="F54">xLOOKUP($A54,'Crop Chart'!$A$5:$A$201,'Crop Chart'!$S$5:$S$201,,0)</f>
        <v/>
      </c>
      <c r="G54" s="978" t="str">
        <f t="array" ref="G54">xLOOKUP($A54,'Crop Chart'!$A$5:$A$201,'Crop Chart'!$AK$5:$AK$201,,0)</f>
        <v/>
      </c>
      <c r="H54" s="978" t="str">
        <f t="array" ref="H54">xLOOKUP($A54,'Crop Chart'!$A$5:$A$201,'Crop Chart'!$AL$5:$AL$201,,0)</f>
        <v/>
      </c>
      <c r="I54" s="978" t="str">
        <f t="array" ref="I54">xLOOKUP($A54,'Crop Chart'!$A$5:$A$201,'Crop Chart'!$AC$5:$AC$201,,0)</f>
        <v/>
      </c>
    </row>
    <row r="55" ht="15.75" customHeight="1">
      <c r="A55" s="981"/>
      <c r="B55" s="978" t="str">
        <f t="array" ref="B55">xLOOKUP($A55,'Crop Chart'!$A$5:$A$201,'Crop Chart'!$C$5:$C$201,,0)</f>
        <v/>
      </c>
      <c r="C55" s="978" t="str">
        <f t="array" ref="C55">xLOOKUP($A55,'Crop Chart'!$A$5:$A$201,'Crop Chart'!$E$5:$E$201,,0)</f>
        <v/>
      </c>
      <c r="D55" s="979" t="str">
        <f t="array" ref="D55">xLOOKUP($A55,'Crop Chart'!$A$5:$A$201,'Crop Chart'!$D$5:$D$201,,0)</f>
        <v/>
      </c>
      <c r="E55" s="980" t="str">
        <f>'Crop Chart'!$H$2*12*B55/C55/F55</f>
        <v>#DIV/0!</v>
      </c>
      <c r="F55" s="979" t="str">
        <f t="array" ref="F55">xLOOKUP($A55,'Crop Chart'!$A$5:$A$201,'Crop Chart'!$S$5:$S$201,,0)</f>
        <v/>
      </c>
      <c r="G55" s="978" t="str">
        <f t="array" ref="G55">xLOOKUP($A55,'Crop Chart'!$A$5:$A$201,'Crop Chart'!$AK$5:$AK$201,,0)</f>
        <v/>
      </c>
      <c r="H55" s="978" t="str">
        <f t="array" ref="H55">xLOOKUP($A55,'Crop Chart'!$A$5:$A$201,'Crop Chart'!$AL$5:$AL$201,,0)</f>
        <v/>
      </c>
      <c r="I55" s="978" t="str">
        <f t="array" ref="I55">xLOOKUP($A55,'Crop Chart'!$A$5:$A$201,'Crop Chart'!$AC$5:$AC$201,,0)</f>
        <v/>
      </c>
    </row>
    <row r="56" ht="15.75" customHeight="1">
      <c r="A56" s="981"/>
      <c r="B56" s="978" t="str">
        <f t="array" ref="B56">xLOOKUP($A56,'Crop Chart'!$A$5:$A$201,'Crop Chart'!$C$5:$C$201,,0)</f>
        <v/>
      </c>
      <c r="C56" s="978" t="str">
        <f t="array" ref="C56">xLOOKUP($A56,'Crop Chart'!$A$5:$A$201,'Crop Chart'!$E$5:$E$201,,0)</f>
        <v/>
      </c>
      <c r="D56" s="979" t="str">
        <f t="array" ref="D56">xLOOKUP($A56,'Crop Chart'!$A$5:$A$201,'Crop Chart'!$D$5:$D$201,,0)</f>
        <v/>
      </c>
      <c r="E56" s="980" t="str">
        <f>'Crop Chart'!$H$2*12*B56/C56/F56</f>
        <v>#DIV/0!</v>
      </c>
      <c r="F56" s="979" t="str">
        <f t="array" ref="F56">xLOOKUP($A56,'Crop Chart'!$A$5:$A$201,'Crop Chart'!$S$5:$S$201,,0)</f>
        <v/>
      </c>
      <c r="G56" s="978" t="str">
        <f t="array" ref="G56">xLOOKUP($A56,'Crop Chart'!$A$5:$A$201,'Crop Chart'!$AK$5:$AK$201,,0)</f>
        <v/>
      </c>
      <c r="H56" s="978" t="str">
        <f t="array" ref="H56">xLOOKUP($A56,'Crop Chart'!$A$5:$A$201,'Crop Chart'!$AL$5:$AL$201,,0)</f>
        <v/>
      </c>
      <c r="I56" s="978" t="str">
        <f t="array" ref="I56">xLOOKUP($A56,'Crop Chart'!$A$5:$A$201,'Crop Chart'!$AC$5:$AC$201,,0)</f>
        <v/>
      </c>
    </row>
    <row r="57" ht="15.75" customHeight="1">
      <c r="A57" s="981"/>
      <c r="B57" s="978" t="str">
        <f t="array" ref="B57">xLOOKUP($A57,'Crop Chart'!$A$5:$A$201,'Crop Chart'!$C$5:$C$201,,0)</f>
        <v/>
      </c>
      <c r="C57" s="978" t="str">
        <f t="array" ref="C57">xLOOKUP($A57,'Crop Chart'!$A$5:$A$201,'Crop Chart'!$E$5:$E$201,,0)</f>
        <v/>
      </c>
      <c r="D57" s="979" t="str">
        <f t="array" ref="D57">xLOOKUP($A57,'Crop Chart'!$A$5:$A$201,'Crop Chart'!$D$5:$D$201,,0)</f>
        <v/>
      </c>
      <c r="E57" s="980" t="str">
        <f>'Crop Chart'!$H$2*12*B57/C57/F57</f>
        <v>#DIV/0!</v>
      </c>
      <c r="F57" s="979" t="str">
        <f t="array" ref="F57">xLOOKUP($A57,'Crop Chart'!$A$5:$A$201,'Crop Chart'!$S$5:$S$201,,0)</f>
        <v/>
      </c>
      <c r="G57" s="978" t="str">
        <f t="array" ref="G57">xLOOKUP($A57,'Crop Chart'!$A$5:$A$201,'Crop Chart'!$AK$5:$AK$201,,0)</f>
        <v/>
      </c>
      <c r="H57" s="978" t="str">
        <f t="array" ref="H57">xLOOKUP($A57,'Crop Chart'!$A$5:$A$201,'Crop Chart'!$AL$5:$AL$201,,0)</f>
        <v/>
      </c>
      <c r="I57" s="978" t="str">
        <f t="array" ref="I57">xLOOKUP($A57,'Crop Chart'!$A$5:$A$201,'Crop Chart'!$AC$5:$AC$201,,0)</f>
        <v/>
      </c>
    </row>
    <row r="58" ht="15.75" customHeight="1">
      <c r="A58" s="981"/>
      <c r="B58" s="978" t="str">
        <f t="array" ref="B58">xLOOKUP($A58,'Crop Chart'!$A$5:$A$201,'Crop Chart'!$C$5:$C$201,,0)</f>
        <v/>
      </c>
      <c r="C58" s="978" t="str">
        <f t="array" ref="C58">xLOOKUP($A58,'Crop Chart'!$A$5:$A$201,'Crop Chart'!$E$5:$E$201,,0)</f>
        <v/>
      </c>
      <c r="D58" s="979" t="str">
        <f t="array" ref="D58">xLOOKUP($A58,'Crop Chart'!$A$5:$A$201,'Crop Chart'!$D$5:$D$201,,0)</f>
        <v/>
      </c>
      <c r="E58" s="980" t="str">
        <f>'Crop Chart'!$H$2*12*B58/C58/F58</f>
        <v>#DIV/0!</v>
      </c>
      <c r="F58" s="979" t="str">
        <f t="array" ref="F58">xLOOKUP($A58,'Crop Chart'!$A$5:$A$201,'Crop Chart'!$S$5:$S$201,,0)</f>
        <v/>
      </c>
      <c r="G58" s="978" t="str">
        <f t="array" ref="G58">xLOOKUP($A58,'Crop Chart'!$A$5:$A$201,'Crop Chart'!$AK$5:$AK$201,,0)</f>
        <v/>
      </c>
      <c r="H58" s="978" t="str">
        <f t="array" ref="H58">xLOOKUP($A58,'Crop Chart'!$A$5:$A$201,'Crop Chart'!$AL$5:$AL$201,,0)</f>
        <v/>
      </c>
      <c r="I58" s="978" t="str">
        <f t="array" ref="I58">xLOOKUP($A58,'Crop Chart'!$A$5:$A$201,'Crop Chart'!$AC$5:$AC$201,,0)</f>
        <v/>
      </c>
    </row>
    <row r="59" ht="15.75" customHeight="1">
      <c r="A59" s="981"/>
      <c r="B59" s="978" t="str">
        <f t="array" ref="B59">xLOOKUP($A59,'Crop Chart'!$A$5:$A$201,'Crop Chart'!$C$5:$C$201,,0)</f>
        <v/>
      </c>
      <c r="C59" s="978" t="str">
        <f t="array" ref="C59">xLOOKUP($A59,'Crop Chart'!$A$5:$A$201,'Crop Chart'!$E$5:$E$201,,0)</f>
        <v/>
      </c>
      <c r="D59" s="979" t="str">
        <f t="array" ref="D59">xLOOKUP($A59,'Crop Chart'!$A$5:$A$201,'Crop Chart'!$D$5:$D$201,,0)</f>
        <v/>
      </c>
      <c r="E59" s="980" t="str">
        <f>'Crop Chart'!$H$2*12*B59/C59/F59</f>
        <v>#DIV/0!</v>
      </c>
      <c r="F59" s="979" t="str">
        <f t="array" ref="F59">xLOOKUP($A59,'Crop Chart'!$A$5:$A$201,'Crop Chart'!$S$5:$S$201,,0)</f>
        <v/>
      </c>
      <c r="G59" s="978" t="str">
        <f t="array" ref="G59">xLOOKUP($A59,'Crop Chart'!$A$5:$A$201,'Crop Chart'!$AK$5:$AK$201,,0)</f>
        <v/>
      </c>
      <c r="H59" s="978" t="str">
        <f t="array" ref="H59">xLOOKUP($A59,'Crop Chart'!$A$5:$A$201,'Crop Chart'!$AL$5:$AL$201,,0)</f>
        <v/>
      </c>
      <c r="I59" s="978" t="str">
        <f t="array" ref="I59">xLOOKUP($A59,'Crop Chart'!$A$5:$A$201,'Crop Chart'!$AC$5:$AC$201,,0)</f>
        <v/>
      </c>
    </row>
    <row r="60" ht="15.75" customHeight="1">
      <c r="A60" s="981"/>
      <c r="B60" s="978" t="str">
        <f t="array" ref="B60">xLOOKUP($A60,'Crop Chart'!$A$5:$A$201,'Crop Chart'!$C$5:$C$201,,0)</f>
        <v/>
      </c>
      <c r="C60" s="978" t="str">
        <f t="array" ref="C60">xLOOKUP($A60,'Crop Chart'!$A$5:$A$201,'Crop Chart'!$E$5:$E$201,,0)</f>
        <v/>
      </c>
      <c r="D60" s="979" t="str">
        <f t="array" ref="D60">xLOOKUP($A60,'Crop Chart'!$A$5:$A$201,'Crop Chart'!$D$5:$D$201,,0)</f>
        <v/>
      </c>
      <c r="E60" s="980" t="str">
        <f>'Crop Chart'!$H$2*12*B60/C60/F60</f>
        <v>#DIV/0!</v>
      </c>
      <c r="F60" s="979" t="str">
        <f t="array" ref="F60">xLOOKUP($A60,'Crop Chart'!$A$5:$A$201,'Crop Chart'!$S$5:$S$201,,0)</f>
        <v/>
      </c>
      <c r="G60" s="978" t="str">
        <f t="array" ref="G60">xLOOKUP($A60,'Crop Chart'!$A$5:$A$201,'Crop Chart'!$AK$5:$AK$201,,0)</f>
        <v/>
      </c>
      <c r="H60" s="978" t="str">
        <f t="array" ref="H60">xLOOKUP($A60,'Crop Chart'!$A$5:$A$201,'Crop Chart'!$AL$5:$AL$201,,0)</f>
        <v/>
      </c>
      <c r="I60" s="978" t="str">
        <f t="array" ref="I60">xLOOKUP($A60,'Crop Chart'!$A$5:$A$201,'Crop Chart'!$AC$5:$AC$201,,0)</f>
        <v/>
      </c>
    </row>
    <row r="61" ht="15.75" customHeight="1">
      <c r="A61" s="981"/>
      <c r="B61" s="978" t="str">
        <f t="array" ref="B61">xLOOKUP($A61,'Crop Chart'!$A$5:$A$201,'Crop Chart'!$C$5:$C$201,,0)</f>
        <v/>
      </c>
      <c r="C61" s="978" t="str">
        <f t="array" ref="C61">xLOOKUP($A61,'Crop Chart'!$A$5:$A$201,'Crop Chart'!$E$5:$E$201,,0)</f>
        <v/>
      </c>
      <c r="D61" s="979" t="str">
        <f t="array" ref="D61">xLOOKUP($A61,'Crop Chart'!$A$5:$A$201,'Crop Chart'!$D$5:$D$201,,0)</f>
        <v/>
      </c>
      <c r="E61" s="980" t="str">
        <f>'Crop Chart'!$H$2*12*B61/C61/F61</f>
        <v>#DIV/0!</v>
      </c>
      <c r="F61" s="979" t="str">
        <f t="array" ref="F61">xLOOKUP($A61,'Crop Chart'!$A$5:$A$201,'Crop Chart'!$S$5:$S$201,,0)</f>
        <v/>
      </c>
      <c r="G61" s="978" t="str">
        <f t="array" ref="G61">xLOOKUP($A61,'Crop Chart'!$A$5:$A$201,'Crop Chart'!$AK$5:$AK$201,,0)</f>
        <v/>
      </c>
      <c r="H61" s="978" t="str">
        <f t="array" ref="H61">xLOOKUP($A61,'Crop Chart'!$A$5:$A$201,'Crop Chart'!$AL$5:$AL$201,,0)</f>
        <v/>
      </c>
      <c r="I61" s="978" t="str">
        <f t="array" ref="I61">xLOOKUP($A61,'Crop Chart'!$A$5:$A$201,'Crop Chart'!$AC$5:$AC$201,,0)</f>
        <v/>
      </c>
    </row>
    <row r="62" ht="15.75" customHeight="1">
      <c r="A62" s="981"/>
      <c r="B62" s="978" t="str">
        <f t="array" ref="B62">xLOOKUP($A62,'Crop Chart'!$A$5:$A$201,'Crop Chart'!$C$5:$C$201,,0)</f>
        <v/>
      </c>
      <c r="C62" s="978" t="str">
        <f t="array" ref="C62">xLOOKUP($A62,'Crop Chart'!$A$5:$A$201,'Crop Chart'!$E$5:$E$201,,0)</f>
        <v/>
      </c>
      <c r="D62" s="979" t="str">
        <f t="array" ref="D62">xLOOKUP($A62,'Crop Chart'!$A$5:$A$201,'Crop Chart'!$D$5:$D$201,,0)</f>
        <v/>
      </c>
      <c r="E62" s="980" t="str">
        <f>'Crop Chart'!$H$2*12*B62/C62/F62</f>
        <v>#DIV/0!</v>
      </c>
      <c r="F62" s="979" t="str">
        <f t="array" ref="F62">xLOOKUP($A62,'Crop Chart'!$A$5:$A$201,'Crop Chart'!$S$5:$S$201,,0)</f>
        <v/>
      </c>
      <c r="G62" s="978" t="str">
        <f t="array" ref="G62">xLOOKUP($A62,'Crop Chart'!$A$5:$A$201,'Crop Chart'!$AK$5:$AK$201,,0)</f>
        <v/>
      </c>
      <c r="H62" s="978" t="str">
        <f t="array" ref="H62">xLOOKUP($A62,'Crop Chart'!$A$5:$A$201,'Crop Chart'!$AL$5:$AL$201,,0)</f>
        <v/>
      </c>
      <c r="I62" s="978" t="str">
        <f t="array" ref="I62">xLOOKUP($A62,'Crop Chart'!$A$5:$A$201,'Crop Chart'!$AC$5:$AC$201,,0)</f>
        <v/>
      </c>
    </row>
    <row r="63" ht="15.75" customHeight="1">
      <c r="A63" s="981"/>
      <c r="B63" s="978" t="str">
        <f t="array" ref="B63">xLOOKUP($A63,'Crop Chart'!$A$5:$A$201,'Crop Chart'!$C$5:$C$201,,0)</f>
        <v/>
      </c>
      <c r="C63" s="978" t="str">
        <f t="array" ref="C63">xLOOKUP($A63,'Crop Chart'!$A$5:$A$201,'Crop Chart'!$E$5:$E$201,,0)</f>
        <v/>
      </c>
      <c r="D63" s="979" t="str">
        <f t="array" ref="D63">xLOOKUP($A63,'Crop Chart'!$A$5:$A$201,'Crop Chart'!$D$5:$D$201,,0)</f>
        <v/>
      </c>
      <c r="E63" s="980" t="str">
        <f>'Crop Chart'!$H$2*12*B63/C63/F63</f>
        <v>#DIV/0!</v>
      </c>
      <c r="F63" s="979" t="str">
        <f t="array" ref="F63">xLOOKUP($A63,'Crop Chart'!$A$5:$A$201,'Crop Chart'!$S$5:$S$201,,0)</f>
        <v/>
      </c>
      <c r="G63" s="978" t="str">
        <f t="array" ref="G63">xLOOKUP($A63,'Crop Chart'!$A$5:$A$201,'Crop Chart'!$AK$5:$AK$201,,0)</f>
        <v/>
      </c>
      <c r="H63" s="978" t="str">
        <f t="array" ref="H63">xLOOKUP($A63,'Crop Chart'!$A$5:$A$201,'Crop Chart'!$AL$5:$AL$201,,0)</f>
        <v/>
      </c>
      <c r="I63" s="978" t="str">
        <f t="array" ref="I63">xLOOKUP($A63,'Crop Chart'!$A$5:$A$201,'Crop Chart'!$AC$5:$AC$201,,0)</f>
        <v/>
      </c>
    </row>
    <row r="64" ht="15.75" customHeight="1">
      <c r="A64" s="981"/>
      <c r="B64" s="978" t="str">
        <f t="array" ref="B64">xLOOKUP($A64,'Crop Chart'!$A$5:$A$201,'Crop Chart'!$C$5:$C$201,,0)</f>
        <v/>
      </c>
      <c r="C64" s="978" t="str">
        <f t="array" ref="C64">xLOOKUP($A64,'Crop Chart'!$A$5:$A$201,'Crop Chart'!$E$5:$E$201,,0)</f>
        <v/>
      </c>
      <c r="D64" s="979" t="str">
        <f t="array" ref="D64">xLOOKUP($A64,'Crop Chart'!$A$5:$A$201,'Crop Chart'!$D$5:$D$201,,0)</f>
        <v/>
      </c>
      <c r="E64" s="980" t="str">
        <f>'Crop Chart'!$H$2*12*B64/C64/F64</f>
        <v>#DIV/0!</v>
      </c>
      <c r="F64" s="979" t="str">
        <f t="array" ref="F64">xLOOKUP($A64,'Crop Chart'!$A$5:$A$201,'Crop Chart'!$S$5:$S$201,,0)</f>
        <v/>
      </c>
      <c r="G64" s="978" t="str">
        <f t="array" ref="G64">xLOOKUP($A64,'Crop Chart'!$A$5:$A$201,'Crop Chart'!$AK$5:$AK$201,,0)</f>
        <v/>
      </c>
      <c r="H64" s="978" t="str">
        <f t="array" ref="H64">xLOOKUP($A64,'Crop Chart'!$A$5:$A$201,'Crop Chart'!$AL$5:$AL$201,,0)</f>
        <v/>
      </c>
      <c r="I64" s="978" t="str">
        <f t="array" ref="I64">xLOOKUP($A64,'Crop Chart'!$A$5:$A$201,'Crop Chart'!$AC$5:$AC$201,,0)</f>
        <v/>
      </c>
    </row>
    <row r="65" ht="15.75" customHeight="1">
      <c r="A65" s="981"/>
      <c r="B65" s="978" t="str">
        <f t="array" ref="B65">xLOOKUP($A65,'Crop Chart'!$A$5:$A$201,'Crop Chart'!$C$5:$C$201,,0)</f>
        <v/>
      </c>
      <c r="C65" s="978" t="str">
        <f t="array" ref="C65">xLOOKUP($A65,'Crop Chart'!$A$5:$A$201,'Crop Chart'!$E$5:$E$201,,0)</f>
        <v/>
      </c>
      <c r="D65" s="979" t="str">
        <f t="array" ref="D65">xLOOKUP($A65,'Crop Chart'!$A$5:$A$201,'Crop Chart'!$D$5:$D$201,,0)</f>
        <v/>
      </c>
      <c r="E65" s="980" t="str">
        <f>'Crop Chart'!$H$2*12*B65/C65/F65</f>
        <v>#DIV/0!</v>
      </c>
      <c r="F65" s="979" t="str">
        <f t="array" ref="F65">xLOOKUP($A65,'Crop Chart'!$A$5:$A$201,'Crop Chart'!$S$5:$S$201,,0)</f>
        <v/>
      </c>
      <c r="G65" s="978" t="str">
        <f t="array" ref="G65">xLOOKUP($A65,'Crop Chart'!$A$5:$A$201,'Crop Chart'!$AK$5:$AK$201,,0)</f>
        <v/>
      </c>
      <c r="H65" s="978" t="str">
        <f t="array" ref="H65">xLOOKUP($A65,'Crop Chart'!$A$5:$A$201,'Crop Chart'!$AL$5:$AL$201,,0)</f>
        <v/>
      </c>
      <c r="I65" s="978" t="str">
        <f t="array" ref="I65">xLOOKUP($A65,'Crop Chart'!$A$5:$A$201,'Crop Chart'!$AC$5:$AC$201,,0)</f>
        <v/>
      </c>
    </row>
    <row r="66" ht="15.75" customHeight="1">
      <c r="A66" s="981"/>
      <c r="B66" s="978" t="str">
        <f t="array" ref="B66">xLOOKUP($A66,'Crop Chart'!$A$5:$A$201,'Crop Chart'!$C$5:$C$201,,0)</f>
        <v/>
      </c>
      <c r="C66" s="978" t="str">
        <f t="array" ref="C66">xLOOKUP($A66,'Crop Chart'!$A$5:$A$201,'Crop Chart'!$E$5:$E$201,,0)</f>
        <v/>
      </c>
      <c r="D66" s="979" t="str">
        <f t="array" ref="D66">xLOOKUP($A66,'Crop Chart'!$A$5:$A$201,'Crop Chart'!$D$5:$D$201,,0)</f>
        <v/>
      </c>
      <c r="E66" s="980" t="str">
        <f>'Crop Chart'!$H$2*12*B66/C66/F66</f>
        <v>#DIV/0!</v>
      </c>
      <c r="F66" s="979" t="str">
        <f t="array" ref="F66">xLOOKUP($A66,'Crop Chart'!$A$5:$A$201,'Crop Chart'!$S$5:$S$201,,0)</f>
        <v/>
      </c>
      <c r="G66" s="978" t="str">
        <f t="array" ref="G66">xLOOKUP($A66,'Crop Chart'!$A$5:$A$201,'Crop Chart'!$AK$5:$AK$201,,0)</f>
        <v/>
      </c>
      <c r="H66" s="978" t="str">
        <f t="array" ref="H66">xLOOKUP($A66,'Crop Chart'!$A$5:$A$201,'Crop Chart'!$AL$5:$AL$201,,0)</f>
        <v/>
      </c>
      <c r="I66" s="978" t="str">
        <f t="array" ref="I66">xLOOKUP($A66,'Crop Chart'!$A$5:$A$201,'Crop Chart'!$AC$5:$AC$201,,0)</f>
        <v/>
      </c>
    </row>
    <row r="67" ht="15.75" customHeight="1">
      <c r="A67" s="981"/>
      <c r="B67" s="978" t="str">
        <f t="array" ref="B67">xLOOKUP($A67,'Crop Chart'!$A$5:$A$201,'Crop Chart'!$C$5:$C$201,,0)</f>
        <v/>
      </c>
      <c r="C67" s="978" t="str">
        <f t="array" ref="C67">xLOOKUP($A67,'Crop Chart'!$A$5:$A$201,'Crop Chart'!$E$5:$E$201,,0)</f>
        <v/>
      </c>
      <c r="D67" s="979" t="str">
        <f t="array" ref="D67">xLOOKUP($A67,'Crop Chart'!$A$5:$A$201,'Crop Chart'!$D$5:$D$201,,0)</f>
        <v/>
      </c>
      <c r="E67" s="980" t="str">
        <f>'Crop Chart'!$H$2*12*B67/C67/F67</f>
        <v>#DIV/0!</v>
      </c>
      <c r="F67" s="979" t="str">
        <f t="array" ref="F67">xLOOKUP($A67,'Crop Chart'!$A$5:$A$201,'Crop Chart'!$S$5:$S$201,,0)</f>
        <v/>
      </c>
      <c r="G67" s="978" t="str">
        <f t="array" ref="G67">xLOOKUP($A67,'Crop Chart'!$A$5:$A$201,'Crop Chart'!$AK$5:$AK$201,,0)</f>
        <v/>
      </c>
      <c r="H67" s="978" t="str">
        <f t="array" ref="H67">xLOOKUP($A67,'Crop Chart'!$A$5:$A$201,'Crop Chart'!$AL$5:$AL$201,,0)</f>
        <v/>
      </c>
      <c r="I67" s="978" t="str">
        <f t="array" ref="I67">xLOOKUP($A67,'Crop Chart'!$A$5:$A$201,'Crop Chart'!$AC$5:$AC$201,,0)</f>
        <v/>
      </c>
    </row>
    <row r="68" ht="15.75" customHeight="1">
      <c r="A68" s="981"/>
      <c r="B68" s="978" t="str">
        <f t="array" ref="B68">xLOOKUP($A68,'Crop Chart'!$A$5:$A$201,'Crop Chart'!$C$5:$C$201,,0)</f>
        <v/>
      </c>
      <c r="C68" s="978" t="str">
        <f t="array" ref="C68">xLOOKUP($A68,'Crop Chart'!$A$5:$A$201,'Crop Chart'!$E$5:$E$201,,0)</f>
        <v/>
      </c>
      <c r="D68" s="979" t="str">
        <f t="array" ref="D68">xLOOKUP($A68,'Crop Chart'!$A$5:$A$201,'Crop Chart'!$D$5:$D$201,,0)</f>
        <v/>
      </c>
      <c r="E68" s="980" t="str">
        <f>'Crop Chart'!$H$2*12*B68/C68/F68</f>
        <v>#DIV/0!</v>
      </c>
      <c r="F68" s="979" t="str">
        <f t="array" ref="F68">xLOOKUP($A68,'Crop Chart'!$A$5:$A$201,'Crop Chart'!$S$5:$S$201,,0)</f>
        <v/>
      </c>
      <c r="G68" s="978" t="str">
        <f t="array" ref="G68">xLOOKUP($A68,'Crop Chart'!$A$5:$A$201,'Crop Chart'!$AK$5:$AK$201,,0)</f>
        <v/>
      </c>
      <c r="H68" s="978" t="str">
        <f t="array" ref="H68">xLOOKUP($A68,'Crop Chart'!$A$5:$A$201,'Crop Chart'!$AL$5:$AL$201,,0)</f>
        <v/>
      </c>
      <c r="I68" s="978" t="str">
        <f t="array" ref="I68">xLOOKUP($A68,'Crop Chart'!$A$5:$A$201,'Crop Chart'!$AC$5:$AC$201,,0)</f>
        <v/>
      </c>
    </row>
    <row r="69" ht="15.75" customHeight="1">
      <c r="A69" s="981"/>
      <c r="B69" s="978" t="str">
        <f t="array" ref="B69">xLOOKUP($A69,'Crop Chart'!$A$5:$A$201,'Crop Chart'!$C$5:$C$201,,0)</f>
        <v/>
      </c>
      <c r="C69" s="978" t="str">
        <f t="array" ref="C69">xLOOKUP($A69,'Crop Chart'!$A$5:$A$201,'Crop Chart'!$E$5:$E$201,,0)</f>
        <v/>
      </c>
      <c r="D69" s="979" t="str">
        <f t="array" ref="D69">xLOOKUP($A69,'Crop Chart'!$A$5:$A$201,'Crop Chart'!$D$5:$D$201,,0)</f>
        <v/>
      </c>
      <c r="E69" s="980" t="str">
        <f>'Crop Chart'!$H$2*12*B69/C69/F69</f>
        <v>#DIV/0!</v>
      </c>
      <c r="F69" s="979" t="str">
        <f t="array" ref="F69">xLOOKUP($A69,'Crop Chart'!$A$5:$A$201,'Crop Chart'!$S$5:$S$201,,0)</f>
        <v/>
      </c>
      <c r="G69" s="978" t="str">
        <f t="array" ref="G69">xLOOKUP($A69,'Crop Chart'!$A$5:$A$201,'Crop Chart'!$AK$5:$AK$201,,0)</f>
        <v/>
      </c>
      <c r="H69" s="978" t="str">
        <f t="array" ref="H69">xLOOKUP($A69,'Crop Chart'!$A$5:$A$201,'Crop Chart'!$AL$5:$AL$201,,0)</f>
        <v/>
      </c>
      <c r="I69" s="978" t="str">
        <f t="array" ref="I69">xLOOKUP($A69,'Crop Chart'!$A$5:$A$201,'Crop Chart'!$AC$5:$AC$201,,0)</f>
        <v/>
      </c>
    </row>
    <row r="70" ht="15.75" customHeight="1">
      <c r="A70" s="981"/>
      <c r="B70" s="978" t="str">
        <f t="array" ref="B70">xLOOKUP($A70,'Crop Chart'!$A$5:$A$201,'Crop Chart'!$C$5:$C$201,,0)</f>
        <v/>
      </c>
      <c r="C70" s="978" t="str">
        <f t="array" ref="C70">xLOOKUP($A70,'Crop Chart'!$A$5:$A$201,'Crop Chart'!$E$5:$E$201,,0)</f>
        <v/>
      </c>
      <c r="D70" s="979" t="str">
        <f t="array" ref="D70">xLOOKUP($A70,'Crop Chart'!$A$5:$A$201,'Crop Chart'!$D$5:$D$201,,0)</f>
        <v/>
      </c>
      <c r="E70" s="980" t="str">
        <f>'Crop Chart'!$H$2*12*B70/C70/F70</f>
        <v>#DIV/0!</v>
      </c>
      <c r="F70" s="979" t="str">
        <f t="array" ref="F70">xLOOKUP($A70,'Crop Chart'!$A$5:$A$201,'Crop Chart'!$S$5:$S$201,,0)</f>
        <v/>
      </c>
      <c r="G70" s="978" t="str">
        <f t="array" ref="G70">xLOOKUP($A70,'Crop Chart'!$A$5:$A$201,'Crop Chart'!$AK$5:$AK$201,,0)</f>
        <v/>
      </c>
      <c r="H70" s="978" t="str">
        <f t="array" ref="H70">xLOOKUP($A70,'Crop Chart'!$A$5:$A$201,'Crop Chart'!$AL$5:$AL$201,,0)</f>
        <v/>
      </c>
      <c r="I70" s="978" t="str">
        <f t="array" ref="I70">xLOOKUP($A70,'Crop Chart'!$A$5:$A$201,'Crop Chart'!$AC$5:$AC$201,,0)</f>
        <v/>
      </c>
    </row>
    <row r="71" ht="15.75" customHeight="1">
      <c r="A71" s="981"/>
      <c r="B71" s="978" t="str">
        <f t="array" ref="B71">xLOOKUP($A71,'Crop Chart'!$A$5:$A$201,'Crop Chart'!$C$5:$C$201,,0)</f>
        <v/>
      </c>
      <c r="C71" s="978" t="str">
        <f t="array" ref="C71">xLOOKUP($A71,'Crop Chart'!$A$5:$A$201,'Crop Chart'!$E$5:$E$201,,0)</f>
        <v/>
      </c>
      <c r="D71" s="979" t="str">
        <f t="array" ref="D71">xLOOKUP($A71,'Crop Chart'!$A$5:$A$201,'Crop Chart'!$D$5:$D$201,,0)</f>
        <v/>
      </c>
      <c r="E71" s="980" t="str">
        <f>'Crop Chart'!$H$2*12*B71/C71/F71</f>
        <v>#DIV/0!</v>
      </c>
      <c r="F71" s="979" t="str">
        <f t="array" ref="F71">xLOOKUP($A71,'Crop Chart'!$A$5:$A$201,'Crop Chart'!$S$5:$S$201,,0)</f>
        <v/>
      </c>
      <c r="G71" s="978" t="str">
        <f t="array" ref="G71">xLOOKUP($A71,'Crop Chart'!$A$5:$A$201,'Crop Chart'!$AK$5:$AK$201,,0)</f>
        <v/>
      </c>
      <c r="H71" s="978" t="str">
        <f t="array" ref="H71">xLOOKUP($A71,'Crop Chart'!$A$5:$A$201,'Crop Chart'!$AL$5:$AL$201,,0)</f>
        <v/>
      </c>
      <c r="I71" s="978" t="str">
        <f t="array" ref="I71">xLOOKUP($A71,'Crop Chart'!$A$5:$A$201,'Crop Chart'!$AC$5:$AC$201,,0)</f>
        <v/>
      </c>
    </row>
    <row r="72" ht="15.75" customHeight="1">
      <c r="A72" s="981"/>
      <c r="B72" s="978" t="str">
        <f t="array" ref="B72">xLOOKUP($A72,'Crop Chart'!$A$5:$A$201,'Crop Chart'!$C$5:$C$201,,0)</f>
        <v/>
      </c>
      <c r="C72" s="978" t="str">
        <f t="array" ref="C72">xLOOKUP($A72,'Crop Chart'!$A$5:$A$201,'Crop Chart'!$E$5:$E$201,,0)</f>
        <v/>
      </c>
      <c r="D72" s="979" t="str">
        <f t="array" ref="D72">xLOOKUP($A72,'Crop Chart'!$A$5:$A$201,'Crop Chart'!$D$5:$D$201,,0)</f>
        <v/>
      </c>
      <c r="E72" s="980" t="str">
        <f>'Crop Chart'!$H$2*12*B72/C72/F72</f>
        <v>#DIV/0!</v>
      </c>
      <c r="F72" s="979" t="str">
        <f t="array" ref="F72">xLOOKUP($A72,'Crop Chart'!$A$5:$A$201,'Crop Chart'!$S$5:$S$201,,0)</f>
        <v/>
      </c>
      <c r="G72" s="978" t="str">
        <f t="array" ref="G72">xLOOKUP($A72,'Crop Chart'!$A$5:$A$201,'Crop Chart'!$AK$5:$AK$201,,0)</f>
        <v/>
      </c>
      <c r="H72" s="978" t="str">
        <f t="array" ref="H72">xLOOKUP($A72,'Crop Chart'!$A$5:$A$201,'Crop Chart'!$AL$5:$AL$201,,0)</f>
        <v/>
      </c>
      <c r="I72" s="978" t="str">
        <f t="array" ref="I72">xLOOKUP($A72,'Crop Chart'!$A$5:$A$201,'Crop Chart'!$AC$5:$AC$201,,0)</f>
        <v/>
      </c>
    </row>
    <row r="73" ht="15.75" customHeight="1">
      <c r="A73" s="981"/>
      <c r="B73" s="978" t="str">
        <f t="array" ref="B73">xLOOKUP($A73,'Crop Chart'!$A$5:$A$201,'Crop Chart'!$C$5:$C$201,,0)</f>
        <v/>
      </c>
      <c r="C73" s="978" t="str">
        <f t="array" ref="C73">xLOOKUP($A73,'Crop Chart'!$A$5:$A$201,'Crop Chart'!$E$5:$E$201,,0)</f>
        <v/>
      </c>
      <c r="D73" s="979" t="str">
        <f t="array" ref="D73">xLOOKUP($A73,'Crop Chart'!$A$5:$A$201,'Crop Chart'!$D$5:$D$201,,0)</f>
        <v/>
      </c>
      <c r="E73" s="980" t="str">
        <f>'Crop Chart'!$H$2*12*B73/C73/F73</f>
        <v>#DIV/0!</v>
      </c>
      <c r="F73" s="979" t="str">
        <f t="array" ref="F73">xLOOKUP($A73,'Crop Chart'!$A$5:$A$201,'Crop Chart'!$S$5:$S$201,,0)</f>
        <v/>
      </c>
      <c r="G73" s="978" t="str">
        <f t="array" ref="G73">xLOOKUP($A73,'Crop Chart'!$A$5:$A$201,'Crop Chart'!$AK$5:$AK$201,,0)</f>
        <v/>
      </c>
      <c r="H73" s="978" t="str">
        <f t="array" ref="H73">xLOOKUP($A73,'Crop Chart'!$A$5:$A$201,'Crop Chart'!$AL$5:$AL$201,,0)</f>
        <v/>
      </c>
      <c r="I73" s="978" t="str">
        <f t="array" ref="I73">xLOOKUP($A73,'Crop Chart'!$A$5:$A$201,'Crop Chart'!$AC$5:$AC$201,,0)</f>
        <v/>
      </c>
    </row>
    <row r="74" ht="15.75" customHeight="1">
      <c r="A74" s="981"/>
      <c r="B74" s="978" t="str">
        <f t="array" ref="B74">xLOOKUP($A74,'Crop Chart'!$A$5:$A$201,'Crop Chart'!$C$5:$C$201,,0)</f>
        <v/>
      </c>
      <c r="C74" s="978" t="str">
        <f t="array" ref="C74">xLOOKUP($A74,'Crop Chart'!$A$5:$A$201,'Crop Chart'!$E$5:$E$201,,0)</f>
        <v/>
      </c>
      <c r="D74" s="979" t="str">
        <f t="array" ref="D74">xLOOKUP($A74,'Crop Chart'!$A$5:$A$201,'Crop Chart'!$D$5:$D$201,,0)</f>
        <v/>
      </c>
      <c r="E74" s="980" t="str">
        <f>'Crop Chart'!$H$2*12*B74/C74/F74</f>
        <v>#DIV/0!</v>
      </c>
      <c r="F74" s="979" t="str">
        <f t="array" ref="F74">xLOOKUP($A74,'Crop Chart'!$A$5:$A$201,'Crop Chart'!$S$5:$S$201,,0)</f>
        <v/>
      </c>
      <c r="G74" s="978" t="str">
        <f t="array" ref="G74">xLOOKUP($A74,'Crop Chart'!$A$5:$A$201,'Crop Chart'!$AK$5:$AK$201,,0)</f>
        <v/>
      </c>
      <c r="H74" s="978" t="str">
        <f t="array" ref="H74">xLOOKUP($A74,'Crop Chart'!$A$5:$A$201,'Crop Chart'!$AL$5:$AL$201,,0)</f>
        <v/>
      </c>
      <c r="I74" s="978" t="str">
        <f t="array" ref="I74">xLOOKUP($A74,'Crop Chart'!$A$5:$A$201,'Crop Chart'!$AC$5:$AC$201,,0)</f>
        <v/>
      </c>
    </row>
    <row r="75" ht="15.75" customHeight="1">
      <c r="A75" s="981"/>
      <c r="B75" s="978" t="str">
        <f t="array" ref="B75">xLOOKUP($A75,'Crop Chart'!$A$5:$A$201,'Crop Chart'!$C$5:$C$201,,0)</f>
        <v/>
      </c>
      <c r="C75" s="978" t="str">
        <f t="array" ref="C75">xLOOKUP($A75,'Crop Chart'!$A$5:$A$201,'Crop Chart'!$E$5:$E$201,,0)</f>
        <v/>
      </c>
      <c r="D75" s="979" t="str">
        <f t="array" ref="D75">xLOOKUP($A75,'Crop Chart'!$A$5:$A$201,'Crop Chart'!$D$5:$D$201,,0)</f>
        <v/>
      </c>
      <c r="E75" s="980" t="str">
        <f>'Crop Chart'!$H$2*12*B75/C75/F75</f>
        <v>#DIV/0!</v>
      </c>
      <c r="F75" s="979" t="str">
        <f t="array" ref="F75">xLOOKUP($A75,'Crop Chart'!$A$5:$A$201,'Crop Chart'!$S$5:$S$201,,0)</f>
        <v/>
      </c>
      <c r="G75" s="978" t="str">
        <f t="array" ref="G75">xLOOKUP($A75,'Crop Chart'!$A$5:$A$201,'Crop Chart'!$AK$5:$AK$201,,0)</f>
        <v/>
      </c>
      <c r="H75" s="978" t="str">
        <f t="array" ref="H75">xLOOKUP($A75,'Crop Chart'!$A$5:$A$201,'Crop Chart'!$AL$5:$AL$201,,0)</f>
        <v/>
      </c>
      <c r="I75" s="978" t="str">
        <f t="array" ref="I75">xLOOKUP($A75,'Crop Chart'!$A$5:$A$201,'Crop Chart'!$AC$5:$AC$201,,0)</f>
        <v/>
      </c>
    </row>
    <row r="76" ht="15.75" customHeight="1">
      <c r="A76" s="981"/>
      <c r="B76" s="978" t="str">
        <f t="array" ref="B76">xLOOKUP($A76,'Crop Chart'!$A$5:$A$201,'Crop Chart'!$C$5:$C$201,,0)</f>
        <v/>
      </c>
      <c r="C76" s="978" t="str">
        <f t="array" ref="C76">xLOOKUP($A76,'Crop Chart'!$A$5:$A$201,'Crop Chart'!$E$5:$E$201,,0)</f>
        <v/>
      </c>
      <c r="D76" s="979" t="str">
        <f t="array" ref="D76">xLOOKUP($A76,'Crop Chart'!$A$5:$A$201,'Crop Chart'!$D$5:$D$201,,0)</f>
        <v/>
      </c>
      <c r="E76" s="980" t="str">
        <f>'Crop Chart'!$H$2*12*B76/C76/F76</f>
        <v>#DIV/0!</v>
      </c>
      <c r="F76" s="979" t="str">
        <f t="array" ref="F76">xLOOKUP($A76,'Crop Chart'!$A$5:$A$201,'Crop Chart'!$S$5:$S$201,,0)</f>
        <v/>
      </c>
      <c r="G76" s="978" t="str">
        <f t="array" ref="G76">xLOOKUP($A76,'Crop Chart'!$A$5:$A$201,'Crop Chart'!$AK$5:$AK$201,,0)</f>
        <v/>
      </c>
      <c r="H76" s="978" t="str">
        <f t="array" ref="H76">xLOOKUP($A76,'Crop Chart'!$A$5:$A$201,'Crop Chart'!$AL$5:$AL$201,,0)</f>
        <v/>
      </c>
      <c r="I76" s="978" t="str">
        <f t="array" ref="I76">xLOOKUP($A76,'Crop Chart'!$A$5:$A$201,'Crop Chart'!$AC$5:$AC$201,,0)</f>
        <v/>
      </c>
    </row>
    <row r="77" ht="15.75" customHeight="1">
      <c r="A77" s="981"/>
      <c r="B77" s="978" t="str">
        <f t="array" ref="B77">xLOOKUP($A77,'Crop Chart'!$A$5:$A$201,'Crop Chart'!$C$5:$C$201,,0)</f>
        <v/>
      </c>
      <c r="C77" s="978" t="str">
        <f t="array" ref="C77">xLOOKUP($A77,'Crop Chart'!$A$5:$A$201,'Crop Chart'!$E$5:$E$201,,0)</f>
        <v/>
      </c>
      <c r="D77" s="979" t="str">
        <f t="array" ref="D77">xLOOKUP($A77,'Crop Chart'!$A$5:$A$201,'Crop Chart'!$D$5:$D$201,,0)</f>
        <v/>
      </c>
      <c r="E77" s="980" t="str">
        <f>'Crop Chart'!$H$2*12*B77/C77/F77</f>
        <v>#DIV/0!</v>
      </c>
      <c r="F77" s="979" t="str">
        <f t="array" ref="F77">xLOOKUP($A77,'Crop Chart'!$A$5:$A$201,'Crop Chart'!$S$5:$S$201,,0)</f>
        <v/>
      </c>
      <c r="G77" s="978" t="str">
        <f t="array" ref="G77">xLOOKUP($A77,'Crop Chart'!$A$5:$A$201,'Crop Chart'!$AK$5:$AK$201,,0)</f>
        <v/>
      </c>
      <c r="H77" s="978" t="str">
        <f t="array" ref="H77">xLOOKUP($A77,'Crop Chart'!$A$5:$A$201,'Crop Chart'!$AL$5:$AL$201,,0)</f>
        <v/>
      </c>
      <c r="I77" s="978" t="str">
        <f t="array" ref="I77">xLOOKUP($A77,'Crop Chart'!$A$5:$A$201,'Crop Chart'!$AC$5:$AC$201,,0)</f>
        <v/>
      </c>
    </row>
    <row r="78" ht="15.75" customHeight="1">
      <c r="A78" s="981"/>
      <c r="B78" s="978" t="str">
        <f t="array" ref="B78">xLOOKUP($A78,'Crop Chart'!$A$5:$A$201,'Crop Chart'!$C$5:$C$201,,0)</f>
        <v/>
      </c>
      <c r="C78" s="978" t="str">
        <f t="array" ref="C78">xLOOKUP($A78,'Crop Chart'!$A$5:$A$201,'Crop Chart'!$E$5:$E$201,,0)</f>
        <v/>
      </c>
      <c r="D78" s="979" t="str">
        <f t="array" ref="D78">xLOOKUP($A78,'Crop Chart'!$A$5:$A$201,'Crop Chart'!$D$5:$D$201,,0)</f>
        <v/>
      </c>
      <c r="E78" s="980" t="str">
        <f>'Crop Chart'!$H$2*12*B78/C78/F78</f>
        <v>#DIV/0!</v>
      </c>
      <c r="F78" s="979" t="str">
        <f t="array" ref="F78">xLOOKUP($A78,'Crop Chart'!$A$5:$A$201,'Crop Chart'!$S$5:$S$201,,0)</f>
        <v/>
      </c>
      <c r="G78" s="978" t="str">
        <f t="array" ref="G78">xLOOKUP($A78,'Crop Chart'!$A$5:$A$201,'Crop Chart'!$AK$5:$AK$201,,0)</f>
        <v/>
      </c>
      <c r="H78" s="978" t="str">
        <f t="array" ref="H78">xLOOKUP($A78,'Crop Chart'!$A$5:$A$201,'Crop Chart'!$AL$5:$AL$201,,0)</f>
        <v/>
      </c>
      <c r="I78" s="978" t="str">
        <f t="array" ref="I78">xLOOKUP($A78,'Crop Chart'!$A$5:$A$201,'Crop Chart'!$AC$5:$AC$201,,0)</f>
        <v/>
      </c>
    </row>
    <row r="79" ht="15.75" customHeight="1">
      <c r="A79" s="981"/>
      <c r="B79" s="978" t="str">
        <f t="array" ref="B79">xLOOKUP($A79,'Crop Chart'!$A$5:$A$201,'Crop Chart'!$C$5:$C$201,,0)</f>
        <v/>
      </c>
      <c r="C79" s="978" t="str">
        <f t="array" ref="C79">xLOOKUP($A79,'Crop Chart'!$A$5:$A$201,'Crop Chart'!$E$5:$E$201,,0)</f>
        <v/>
      </c>
      <c r="D79" s="979" t="str">
        <f t="array" ref="D79">xLOOKUP($A79,'Crop Chart'!$A$5:$A$201,'Crop Chart'!$D$5:$D$201,,0)</f>
        <v/>
      </c>
      <c r="E79" s="980" t="str">
        <f>'Crop Chart'!$H$2*12*B79/C79/F79</f>
        <v>#DIV/0!</v>
      </c>
      <c r="F79" s="979" t="str">
        <f t="array" ref="F79">xLOOKUP($A79,'Crop Chart'!$A$5:$A$201,'Crop Chart'!$S$5:$S$201,,0)</f>
        <v/>
      </c>
      <c r="G79" s="978" t="str">
        <f t="array" ref="G79">xLOOKUP($A79,'Crop Chart'!$A$5:$A$201,'Crop Chart'!$AK$5:$AK$201,,0)</f>
        <v/>
      </c>
      <c r="H79" s="978" t="str">
        <f t="array" ref="H79">xLOOKUP($A79,'Crop Chart'!$A$5:$A$201,'Crop Chart'!$AL$5:$AL$201,,0)</f>
        <v/>
      </c>
      <c r="I79" s="978" t="str">
        <f t="array" ref="I79">xLOOKUP($A79,'Crop Chart'!$A$5:$A$201,'Crop Chart'!$AC$5:$AC$201,,0)</f>
        <v/>
      </c>
    </row>
    <row r="80" ht="15.75" customHeight="1">
      <c r="A80" s="981"/>
      <c r="B80" s="978" t="str">
        <f t="array" ref="B80">xLOOKUP($A80,'Crop Chart'!$A$5:$A$201,'Crop Chart'!$C$5:$C$201,,0)</f>
        <v/>
      </c>
      <c r="C80" s="978" t="str">
        <f t="array" ref="C80">xLOOKUP($A80,'Crop Chart'!$A$5:$A$201,'Crop Chart'!$E$5:$E$201,,0)</f>
        <v/>
      </c>
      <c r="D80" s="979" t="str">
        <f t="array" ref="D80">xLOOKUP($A80,'Crop Chart'!$A$5:$A$201,'Crop Chart'!$D$5:$D$201,,0)</f>
        <v/>
      </c>
      <c r="E80" s="980" t="str">
        <f>'Crop Chart'!$H$2*12*B80/C80/F80</f>
        <v>#DIV/0!</v>
      </c>
      <c r="F80" s="979" t="str">
        <f t="array" ref="F80">xLOOKUP($A80,'Crop Chart'!$A$5:$A$201,'Crop Chart'!$S$5:$S$201,,0)</f>
        <v/>
      </c>
      <c r="G80" s="978" t="str">
        <f t="array" ref="G80">xLOOKUP($A80,'Crop Chart'!$A$5:$A$201,'Crop Chart'!$AK$5:$AK$201,,0)</f>
        <v/>
      </c>
      <c r="H80" s="978" t="str">
        <f t="array" ref="H80">xLOOKUP($A80,'Crop Chart'!$A$5:$A$201,'Crop Chart'!$AL$5:$AL$201,,0)</f>
        <v/>
      </c>
      <c r="I80" s="978" t="str">
        <f t="array" ref="I80">xLOOKUP($A80,'Crop Chart'!$A$5:$A$201,'Crop Chart'!$AC$5:$AC$201,,0)</f>
        <v/>
      </c>
    </row>
    <row r="81" ht="15.75" customHeight="1">
      <c r="A81" s="981"/>
      <c r="B81" s="978" t="str">
        <f t="array" ref="B81">xLOOKUP($A81,'Crop Chart'!$A$5:$A$201,'Crop Chart'!$C$5:$C$201,,0)</f>
        <v/>
      </c>
      <c r="C81" s="978" t="str">
        <f t="array" ref="C81">xLOOKUP($A81,'Crop Chart'!$A$5:$A$201,'Crop Chart'!$E$5:$E$201,,0)</f>
        <v/>
      </c>
      <c r="D81" s="979" t="str">
        <f t="array" ref="D81">xLOOKUP($A81,'Crop Chart'!$A$5:$A$201,'Crop Chart'!$D$5:$D$201,,0)</f>
        <v/>
      </c>
      <c r="E81" s="980" t="str">
        <f>'Crop Chart'!$H$2*12*B81/C81/F81</f>
        <v>#DIV/0!</v>
      </c>
      <c r="F81" s="979" t="str">
        <f t="array" ref="F81">xLOOKUP($A81,'Crop Chart'!$A$5:$A$201,'Crop Chart'!$S$5:$S$201,,0)</f>
        <v/>
      </c>
      <c r="G81" s="978" t="str">
        <f t="array" ref="G81">xLOOKUP($A81,'Crop Chart'!$A$5:$A$201,'Crop Chart'!$AK$5:$AK$201,,0)</f>
        <v/>
      </c>
      <c r="H81" s="978" t="str">
        <f t="array" ref="H81">xLOOKUP($A81,'Crop Chart'!$A$5:$A$201,'Crop Chart'!$AL$5:$AL$201,,0)</f>
        <v/>
      </c>
      <c r="I81" s="978" t="str">
        <f t="array" ref="I81">xLOOKUP($A81,'Crop Chart'!$A$5:$A$201,'Crop Chart'!$AC$5:$AC$201,,0)</f>
        <v/>
      </c>
    </row>
    <row r="82" ht="15.75" customHeight="1">
      <c r="A82" s="981"/>
      <c r="B82" s="978" t="str">
        <f t="array" ref="B82">xLOOKUP($A82,'Crop Chart'!$A$5:$A$201,'Crop Chart'!$C$5:$C$201,,0)</f>
        <v/>
      </c>
      <c r="C82" s="978" t="str">
        <f t="array" ref="C82">xLOOKUP($A82,'Crop Chart'!$A$5:$A$201,'Crop Chart'!$E$5:$E$201,,0)</f>
        <v/>
      </c>
      <c r="D82" s="979" t="str">
        <f t="array" ref="D82">xLOOKUP($A82,'Crop Chart'!$A$5:$A$201,'Crop Chart'!$D$5:$D$201,,0)</f>
        <v/>
      </c>
      <c r="E82" s="980" t="str">
        <f>'Crop Chart'!$H$2*12*B82/C82/F82</f>
        <v>#DIV/0!</v>
      </c>
      <c r="F82" s="979" t="str">
        <f t="array" ref="F82">xLOOKUP($A82,'Crop Chart'!$A$5:$A$201,'Crop Chart'!$S$5:$S$201,,0)</f>
        <v/>
      </c>
      <c r="G82" s="978" t="str">
        <f t="array" ref="G82">xLOOKUP($A82,'Crop Chart'!$A$5:$A$201,'Crop Chart'!$AK$5:$AK$201,,0)</f>
        <v/>
      </c>
      <c r="H82" s="978" t="str">
        <f t="array" ref="H82">xLOOKUP($A82,'Crop Chart'!$A$5:$A$201,'Crop Chart'!$AL$5:$AL$201,,0)</f>
        <v/>
      </c>
      <c r="I82" s="978" t="str">
        <f t="array" ref="I82">xLOOKUP($A82,'Crop Chart'!$A$5:$A$201,'Crop Chart'!$AC$5:$AC$201,,0)</f>
        <v/>
      </c>
    </row>
    <row r="83" ht="15.75" customHeight="1">
      <c r="A83" s="981"/>
      <c r="B83" s="978" t="str">
        <f t="array" ref="B83">xLOOKUP($A83,'Crop Chart'!$A$5:$A$201,'Crop Chart'!$C$5:$C$201,,0)</f>
        <v/>
      </c>
      <c r="C83" s="978" t="str">
        <f t="array" ref="C83">xLOOKUP($A83,'Crop Chart'!$A$5:$A$201,'Crop Chart'!$E$5:$E$201,,0)</f>
        <v/>
      </c>
      <c r="D83" s="979" t="str">
        <f t="array" ref="D83">xLOOKUP($A83,'Crop Chart'!$A$5:$A$201,'Crop Chart'!$D$5:$D$201,,0)</f>
        <v/>
      </c>
      <c r="E83" s="980" t="str">
        <f>'Crop Chart'!$H$2*12*B83/C83/F83</f>
        <v>#DIV/0!</v>
      </c>
      <c r="F83" s="979" t="str">
        <f t="array" ref="F83">xLOOKUP($A83,'Crop Chart'!$A$5:$A$201,'Crop Chart'!$S$5:$S$201,,0)</f>
        <v/>
      </c>
      <c r="G83" s="978" t="str">
        <f t="array" ref="G83">xLOOKUP($A83,'Crop Chart'!$A$5:$A$201,'Crop Chart'!$AK$5:$AK$201,,0)</f>
        <v/>
      </c>
      <c r="H83" s="978" t="str">
        <f t="array" ref="H83">xLOOKUP($A83,'Crop Chart'!$A$5:$A$201,'Crop Chart'!$AL$5:$AL$201,,0)</f>
        <v/>
      </c>
      <c r="I83" s="978" t="str">
        <f t="array" ref="I83">xLOOKUP($A83,'Crop Chart'!$A$5:$A$201,'Crop Chart'!$AC$5:$AC$201,,0)</f>
        <v/>
      </c>
    </row>
    <row r="84" ht="15.75" customHeight="1">
      <c r="A84" s="981"/>
      <c r="B84" s="978" t="str">
        <f t="array" ref="B84">xLOOKUP($A84,'Crop Chart'!$A$5:$A$201,'Crop Chart'!$C$5:$C$201,,0)</f>
        <v/>
      </c>
      <c r="C84" s="978" t="str">
        <f t="array" ref="C84">xLOOKUP($A84,'Crop Chart'!$A$5:$A$201,'Crop Chart'!$E$5:$E$201,,0)</f>
        <v/>
      </c>
      <c r="D84" s="979" t="str">
        <f t="array" ref="D84">xLOOKUP($A84,'Crop Chart'!$A$5:$A$201,'Crop Chart'!$D$5:$D$201,,0)</f>
        <v/>
      </c>
      <c r="E84" s="980" t="str">
        <f>'Crop Chart'!$H$2*12*B84/C84/F84</f>
        <v>#DIV/0!</v>
      </c>
      <c r="F84" s="979" t="str">
        <f t="array" ref="F84">xLOOKUP($A84,'Crop Chart'!$A$5:$A$201,'Crop Chart'!$S$5:$S$201,,0)</f>
        <v/>
      </c>
      <c r="G84" s="978" t="str">
        <f t="array" ref="G84">xLOOKUP($A84,'Crop Chart'!$A$5:$A$201,'Crop Chart'!$AK$5:$AK$201,,0)</f>
        <v/>
      </c>
      <c r="H84" s="978" t="str">
        <f t="array" ref="H84">xLOOKUP($A84,'Crop Chart'!$A$5:$A$201,'Crop Chart'!$AL$5:$AL$201,,0)</f>
        <v/>
      </c>
      <c r="I84" s="978" t="str">
        <f t="array" ref="I84">xLOOKUP($A84,'Crop Chart'!$A$5:$A$201,'Crop Chart'!$AC$5:$AC$201,,0)</f>
        <v/>
      </c>
    </row>
    <row r="85" ht="15.75" customHeight="1">
      <c r="A85" s="981"/>
      <c r="B85" s="978" t="str">
        <f t="array" ref="B85">xLOOKUP($A85,'Crop Chart'!$A$5:$A$201,'Crop Chart'!$C$5:$C$201,,0)</f>
        <v/>
      </c>
      <c r="C85" s="978" t="str">
        <f t="array" ref="C85">xLOOKUP($A85,'Crop Chart'!$A$5:$A$201,'Crop Chart'!$E$5:$E$201,,0)</f>
        <v/>
      </c>
      <c r="D85" s="979" t="str">
        <f t="array" ref="D85">xLOOKUP($A85,'Crop Chart'!$A$5:$A$201,'Crop Chart'!$D$5:$D$201,,0)</f>
        <v/>
      </c>
      <c r="E85" s="980" t="str">
        <f>'Crop Chart'!$H$2*12*B85/C85/F85</f>
        <v>#DIV/0!</v>
      </c>
      <c r="F85" s="979" t="str">
        <f t="array" ref="F85">xLOOKUP($A85,'Crop Chart'!$A$5:$A$201,'Crop Chart'!$S$5:$S$201,,0)</f>
        <v/>
      </c>
      <c r="G85" s="978" t="str">
        <f t="array" ref="G85">xLOOKUP($A85,'Crop Chart'!$A$5:$A$201,'Crop Chart'!$AK$5:$AK$201,,0)</f>
        <v/>
      </c>
      <c r="H85" s="978" t="str">
        <f t="array" ref="H85">xLOOKUP($A85,'Crop Chart'!$A$5:$A$201,'Crop Chart'!$AL$5:$AL$201,,0)</f>
        <v/>
      </c>
      <c r="I85" s="978" t="str">
        <f t="array" ref="I85">xLOOKUP($A85,'Crop Chart'!$A$5:$A$201,'Crop Chart'!$AC$5:$AC$201,,0)</f>
        <v/>
      </c>
    </row>
    <row r="86" ht="15.75" customHeight="1">
      <c r="A86" s="981"/>
      <c r="B86" s="978" t="str">
        <f t="array" ref="B86">xLOOKUP($A86,'Crop Chart'!$A$5:$A$201,'Crop Chart'!$C$5:$C$201,,0)</f>
        <v/>
      </c>
      <c r="C86" s="978" t="str">
        <f t="array" ref="C86">xLOOKUP($A86,'Crop Chart'!$A$5:$A$201,'Crop Chart'!$E$5:$E$201,,0)</f>
        <v/>
      </c>
      <c r="D86" s="979" t="str">
        <f t="array" ref="D86">xLOOKUP($A86,'Crop Chart'!$A$5:$A$201,'Crop Chart'!$D$5:$D$201,,0)</f>
        <v/>
      </c>
      <c r="E86" s="980" t="str">
        <f>'Crop Chart'!$H$2*12*B86/C86/F86</f>
        <v>#DIV/0!</v>
      </c>
      <c r="F86" s="979" t="str">
        <f t="array" ref="F86">xLOOKUP($A86,'Crop Chart'!$A$5:$A$201,'Crop Chart'!$S$5:$S$201,,0)</f>
        <v/>
      </c>
      <c r="G86" s="978" t="str">
        <f t="array" ref="G86">xLOOKUP($A86,'Crop Chart'!$A$5:$A$201,'Crop Chart'!$AK$5:$AK$201,,0)</f>
        <v/>
      </c>
      <c r="H86" s="978" t="str">
        <f t="array" ref="H86">xLOOKUP($A86,'Crop Chart'!$A$5:$A$201,'Crop Chart'!$AL$5:$AL$201,,0)</f>
        <v/>
      </c>
      <c r="I86" s="978" t="str">
        <f t="array" ref="I86">xLOOKUP($A86,'Crop Chart'!$A$5:$A$201,'Crop Chart'!$AC$5:$AC$201,,0)</f>
        <v/>
      </c>
    </row>
    <row r="87" ht="15.75" customHeight="1">
      <c r="A87" s="981"/>
      <c r="B87" s="978" t="str">
        <f t="array" ref="B87">xLOOKUP($A87,'Crop Chart'!$A$5:$A$201,'Crop Chart'!$C$5:$C$201,,0)</f>
        <v/>
      </c>
      <c r="C87" s="978" t="str">
        <f t="array" ref="C87">xLOOKUP($A87,'Crop Chart'!$A$5:$A$201,'Crop Chart'!$E$5:$E$201,,0)</f>
        <v/>
      </c>
      <c r="D87" s="979" t="str">
        <f t="array" ref="D87">xLOOKUP($A87,'Crop Chart'!$A$5:$A$201,'Crop Chart'!$D$5:$D$201,,0)</f>
        <v/>
      </c>
      <c r="E87" s="980" t="str">
        <f>'Crop Chart'!$H$2*12*B87/C87/F87</f>
        <v>#DIV/0!</v>
      </c>
      <c r="F87" s="979" t="str">
        <f t="array" ref="F87">xLOOKUP($A87,'Crop Chart'!$A$5:$A$201,'Crop Chart'!$S$5:$S$201,,0)</f>
        <v/>
      </c>
      <c r="G87" s="978" t="str">
        <f t="array" ref="G87">xLOOKUP($A87,'Crop Chart'!$A$5:$A$201,'Crop Chart'!$AK$5:$AK$201,,0)</f>
        <v/>
      </c>
      <c r="H87" s="978" t="str">
        <f t="array" ref="H87">xLOOKUP($A87,'Crop Chart'!$A$5:$A$201,'Crop Chart'!$AL$5:$AL$201,,0)</f>
        <v/>
      </c>
      <c r="I87" s="978" t="str">
        <f t="array" ref="I87">xLOOKUP($A87,'Crop Chart'!$A$5:$A$201,'Crop Chart'!$AC$5:$AC$201,,0)</f>
        <v/>
      </c>
    </row>
    <row r="88" ht="15.75" customHeight="1">
      <c r="A88" s="981"/>
      <c r="B88" s="978" t="str">
        <f t="array" ref="B88">xLOOKUP($A88,'Crop Chart'!$A$5:$A$201,'Crop Chart'!$C$5:$C$201,,0)</f>
        <v/>
      </c>
      <c r="C88" s="978" t="str">
        <f t="array" ref="C88">xLOOKUP($A88,'Crop Chart'!$A$5:$A$201,'Crop Chart'!$E$5:$E$201,,0)</f>
        <v/>
      </c>
      <c r="D88" s="979" t="str">
        <f t="array" ref="D88">xLOOKUP($A88,'Crop Chart'!$A$5:$A$201,'Crop Chart'!$D$5:$D$201,,0)</f>
        <v/>
      </c>
      <c r="E88" s="980" t="str">
        <f>'Crop Chart'!$H$2*12*B88/C88/F88</f>
        <v>#DIV/0!</v>
      </c>
      <c r="F88" s="979" t="str">
        <f t="array" ref="F88">xLOOKUP($A88,'Crop Chart'!$A$5:$A$201,'Crop Chart'!$S$5:$S$201,,0)</f>
        <v/>
      </c>
      <c r="G88" s="978" t="str">
        <f t="array" ref="G88">xLOOKUP($A88,'Crop Chart'!$A$5:$A$201,'Crop Chart'!$AK$5:$AK$201,,0)</f>
        <v/>
      </c>
      <c r="H88" s="978" t="str">
        <f t="array" ref="H88">xLOOKUP($A88,'Crop Chart'!$A$5:$A$201,'Crop Chart'!$AL$5:$AL$201,,0)</f>
        <v/>
      </c>
      <c r="I88" s="978" t="str">
        <f t="array" ref="I88">xLOOKUP($A88,'Crop Chart'!$A$5:$A$201,'Crop Chart'!$AC$5:$AC$201,,0)</f>
        <v/>
      </c>
    </row>
    <row r="89" ht="15.75" customHeight="1">
      <c r="A89" s="981"/>
      <c r="B89" s="978" t="str">
        <f t="array" ref="B89">xLOOKUP($A89,'Crop Chart'!$A$5:$A$201,'Crop Chart'!$C$5:$C$201,,0)</f>
        <v/>
      </c>
      <c r="C89" s="978" t="str">
        <f t="array" ref="C89">xLOOKUP($A89,'Crop Chart'!$A$5:$A$201,'Crop Chart'!$E$5:$E$201,,0)</f>
        <v/>
      </c>
      <c r="D89" s="979" t="str">
        <f t="array" ref="D89">xLOOKUP($A89,'Crop Chart'!$A$5:$A$201,'Crop Chart'!$D$5:$D$201,,0)</f>
        <v/>
      </c>
      <c r="E89" s="980" t="str">
        <f>'Crop Chart'!$H$2*12*B89/C89/F89</f>
        <v>#DIV/0!</v>
      </c>
      <c r="F89" s="979" t="str">
        <f t="array" ref="F89">xLOOKUP($A89,'Crop Chart'!$A$5:$A$201,'Crop Chart'!$S$5:$S$201,,0)</f>
        <v/>
      </c>
      <c r="G89" s="978" t="str">
        <f t="array" ref="G89">xLOOKUP($A89,'Crop Chart'!$A$5:$A$201,'Crop Chart'!$AK$5:$AK$201,,0)</f>
        <v/>
      </c>
      <c r="H89" s="978" t="str">
        <f t="array" ref="H89">xLOOKUP($A89,'Crop Chart'!$A$5:$A$201,'Crop Chart'!$AL$5:$AL$201,,0)</f>
        <v/>
      </c>
      <c r="I89" s="978" t="str">
        <f t="array" ref="I89">xLOOKUP($A89,'Crop Chart'!$A$5:$A$201,'Crop Chart'!$AC$5:$AC$201,,0)</f>
        <v/>
      </c>
    </row>
    <row r="90" ht="15.75" customHeight="1">
      <c r="A90" s="981"/>
      <c r="B90" s="978" t="str">
        <f t="array" ref="B90">xLOOKUP($A90,'Crop Chart'!$A$5:$A$201,'Crop Chart'!$C$5:$C$201,,0)</f>
        <v/>
      </c>
      <c r="C90" s="978" t="str">
        <f t="array" ref="C90">xLOOKUP($A90,'Crop Chart'!$A$5:$A$201,'Crop Chart'!$E$5:$E$201,,0)</f>
        <v/>
      </c>
      <c r="D90" s="979" t="str">
        <f t="array" ref="D90">xLOOKUP($A90,'Crop Chart'!$A$5:$A$201,'Crop Chart'!$D$5:$D$201,,0)</f>
        <v/>
      </c>
      <c r="E90" s="980" t="str">
        <f>'Crop Chart'!$H$2*12*B90/C90/F90</f>
        <v>#DIV/0!</v>
      </c>
      <c r="F90" s="979" t="str">
        <f t="array" ref="F90">xLOOKUP($A90,'Crop Chart'!$A$5:$A$201,'Crop Chart'!$S$5:$S$201,,0)</f>
        <v/>
      </c>
      <c r="G90" s="978" t="str">
        <f t="array" ref="G90">xLOOKUP($A90,'Crop Chart'!$A$5:$A$201,'Crop Chart'!$AK$5:$AK$201,,0)</f>
        <v/>
      </c>
      <c r="H90" s="978" t="str">
        <f t="array" ref="H90">xLOOKUP($A90,'Crop Chart'!$A$5:$A$201,'Crop Chart'!$AL$5:$AL$201,,0)</f>
        <v/>
      </c>
      <c r="I90" s="978" t="str">
        <f t="array" ref="I90">xLOOKUP($A90,'Crop Chart'!$A$5:$A$201,'Crop Chart'!$AC$5:$AC$201,,0)</f>
        <v/>
      </c>
    </row>
    <row r="91" ht="15.75" customHeight="1">
      <c r="A91" s="981"/>
      <c r="B91" s="978" t="str">
        <f t="array" ref="B91">xLOOKUP($A91,'Crop Chart'!$A$5:$A$201,'Crop Chart'!$C$5:$C$201,,0)</f>
        <v/>
      </c>
      <c r="C91" s="978" t="str">
        <f t="array" ref="C91">xLOOKUP($A91,'Crop Chart'!$A$5:$A$201,'Crop Chart'!$E$5:$E$201,,0)</f>
        <v/>
      </c>
      <c r="D91" s="979" t="str">
        <f t="array" ref="D91">xLOOKUP($A91,'Crop Chart'!$A$5:$A$201,'Crop Chart'!$D$5:$D$201,,0)</f>
        <v/>
      </c>
      <c r="E91" s="980" t="str">
        <f>'Crop Chart'!$H$2*12*B91/C91/F91</f>
        <v>#DIV/0!</v>
      </c>
      <c r="F91" s="979" t="str">
        <f t="array" ref="F91">xLOOKUP($A91,'Crop Chart'!$A$5:$A$201,'Crop Chart'!$S$5:$S$201,,0)</f>
        <v/>
      </c>
      <c r="G91" s="978" t="str">
        <f t="array" ref="G91">xLOOKUP($A91,'Crop Chart'!$A$5:$A$201,'Crop Chart'!$AK$5:$AK$201,,0)</f>
        <v/>
      </c>
      <c r="H91" s="978" t="str">
        <f t="array" ref="H91">xLOOKUP($A91,'Crop Chart'!$A$5:$A$201,'Crop Chart'!$AL$5:$AL$201,,0)</f>
        <v/>
      </c>
      <c r="I91" s="978" t="str">
        <f t="array" ref="I91">xLOOKUP($A91,'Crop Chart'!$A$5:$A$201,'Crop Chart'!$AC$5:$AC$201,,0)</f>
        <v/>
      </c>
    </row>
    <row r="92" ht="15.75" customHeight="1">
      <c r="A92" s="981"/>
      <c r="B92" s="978" t="str">
        <f t="array" ref="B92">xLOOKUP($A92,'Crop Chart'!$A$5:$A$201,'Crop Chart'!$C$5:$C$201,,0)</f>
        <v/>
      </c>
      <c r="C92" s="978" t="str">
        <f t="array" ref="C92">xLOOKUP($A92,'Crop Chart'!$A$5:$A$201,'Crop Chart'!$E$5:$E$201,,0)</f>
        <v/>
      </c>
      <c r="D92" s="979" t="str">
        <f t="array" ref="D92">xLOOKUP($A92,'Crop Chart'!$A$5:$A$201,'Crop Chart'!$D$5:$D$201,,0)</f>
        <v/>
      </c>
      <c r="E92" s="980" t="str">
        <f>'Crop Chart'!$H$2*12*B92/C92/F92</f>
        <v>#DIV/0!</v>
      </c>
      <c r="F92" s="979" t="str">
        <f t="array" ref="F92">xLOOKUP($A92,'Crop Chart'!$A$5:$A$201,'Crop Chart'!$S$5:$S$201,,0)</f>
        <v/>
      </c>
      <c r="G92" s="978" t="str">
        <f t="array" ref="G92">xLOOKUP($A92,'Crop Chart'!$A$5:$A$201,'Crop Chart'!$AK$5:$AK$201,,0)</f>
        <v/>
      </c>
      <c r="H92" s="978" t="str">
        <f t="array" ref="H92">xLOOKUP($A92,'Crop Chart'!$A$5:$A$201,'Crop Chart'!$AL$5:$AL$201,,0)</f>
        <v/>
      </c>
      <c r="I92" s="978" t="str">
        <f t="array" ref="I92">xLOOKUP($A92,'Crop Chart'!$A$5:$A$201,'Crop Chart'!$AC$5:$AC$201,,0)</f>
        <v/>
      </c>
    </row>
    <row r="93" ht="15.75" customHeight="1">
      <c r="A93" s="981"/>
      <c r="B93" s="978" t="str">
        <f t="array" ref="B93">xLOOKUP($A93,'Crop Chart'!$A$5:$A$201,'Crop Chart'!$C$5:$C$201,,0)</f>
        <v/>
      </c>
      <c r="C93" s="978" t="str">
        <f t="array" ref="C93">xLOOKUP($A93,'Crop Chart'!$A$5:$A$201,'Crop Chart'!$E$5:$E$201,,0)</f>
        <v/>
      </c>
      <c r="D93" s="979" t="str">
        <f t="array" ref="D93">xLOOKUP($A93,'Crop Chart'!$A$5:$A$201,'Crop Chart'!$D$5:$D$201,,0)</f>
        <v/>
      </c>
      <c r="E93" s="980" t="str">
        <f>'Crop Chart'!$H$2*12*B93/C93/F93</f>
        <v>#DIV/0!</v>
      </c>
      <c r="F93" s="979" t="str">
        <f t="array" ref="F93">xLOOKUP($A93,'Crop Chart'!$A$5:$A$201,'Crop Chart'!$S$5:$S$201,,0)</f>
        <v/>
      </c>
      <c r="G93" s="978" t="str">
        <f t="array" ref="G93">xLOOKUP($A93,'Crop Chart'!$A$5:$A$201,'Crop Chart'!$AK$5:$AK$201,,0)</f>
        <v/>
      </c>
      <c r="H93" s="978" t="str">
        <f t="array" ref="H93">xLOOKUP($A93,'Crop Chart'!$A$5:$A$201,'Crop Chart'!$AL$5:$AL$201,,0)</f>
        <v/>
      </c>
      <c r="I93" s="978" t="str">
        <f t="array" ref="I93">xLOOKUP($A93,'Crop Chart'!$A$5:$A$201,'Crop Chart'!$AC$5:$AC$201,,0)</f>
        <v/>
      </c>
    </row>
    <row r="94" ht="15.75" customHeight="1">
      <c r="A94" s="981"/>
      <c r="B94" s="978" t="str">
        <f t="array" ref="B94">xLOOKUP($A94,'Crop Chart'!$A$5:$A$201,'Crop Chart'!$C$5:$C$201,,0)</f>
        <v/>
      </c>
      <c r="C94" s="978" t="str">
        <f t="array" ref="C94">xLOOKUP($A94,'Crop Chart'!$A$5:$A$201,'Crop Chart'!$E$5:$E$201,,0)</f>
        <v/>
      </c>
      <c r="D94" s="979" t="str">
        <f t="array" ref="D94">xLOOKUP($A94,'Crop Chart'!$A$5:$A$201,'Crop Chart'!$D$5:$D$201,,0)</f>
        <v/>
      </c>
      <c r="E94" s="980" t="str">
        <f>'Crop Chart'!$H$2*12*B94/C94/F94</f>
        <v>#DIV/0!</v>
      </c>
      <c r="F94" s="979" t="str">
        <f t="array" ref="F94">xLOOKUP($A94,'Crop Chart'!$A$5:$A$201,'Crop Chart'!$S$5:$S$201,,0)</f>
        <v/>
      </c>
      <c r="G94" s="978" t="str">
        <f t="array" ref="G94">xLOOKUP($A94,'Crop Chart'!$A$5:$A$201,'Crop Chart'!$AK$5:$AK$201,,0)</f>
        <v/>
      </c>
      <c r="H94" s="978" t="str">
        <f t="array" ref="H94">xLOOKUP($A94,'Crop Chart'!$A$5:$A$201,'Crop Chart'!$AL$5:$AL$201,,0)</f>
        <v/>
      </c>
      <c r="I94" s="978" t="str">
        <f t="array" ref="I94">xLOOKUP($A94,'Crop Chart'!$A$5:$A$201,'Crop Chart'!$AC$5:$AC$201,,0)</f>
        <v/>
      </c>
    </row>
    <row r="95" ht="15.75" customHeight="1">
      <c r="A95" s="981"/>
      <c r="B95" s="978" t="str">
        <f t="array" ref="B95">xLOOKUP($A95,'Crop Chart'!$A$5:$A$201,'Crop Chart'!$C$5:$C$201,,0)</f>
        <v/>
      </c>
      <c r="C95" s="978" t="str">
        <f t="array" ref="C95">xLOOKUP($A95,'Crop Chart'!$A$5:$A$201,'Crop Chart'!$E$5:$E$201,,0)</f>
        <v/>
      </c>
      <c r="D95" s="979" t="str">
        <f t="array" ref="D95">xLOOKUP($A95,'Crop Chart'!$A$5:$A$201,'Crop Chart'!$D$5:$D$201,,0)</f>
        <v/>
      </c>
      <c r="E95" s="980" t="str">
        <f>'Crop Chart'!$H$2*12*B95/C95/F95</f>
        <v>#DIV/0!</v>
      </c>
      <c r="F95" s="979" t="str">
        <f t="array" ref="F95">xLOOKUP($A95,'Crop Chart'!$A$5:$A$201,'Crop Chart'!$S$5:$S$201,,0)</f>
        <v/>
      </c>
      <c r="G95" s="978" t="str">
        <f t="array" ref="G95">xLOOKUP($A95,'Crop Chart'!$A$5:$A$201,'Crop Chart'!$AK$5:$AK$201,,0)</f>
        <v/>
      </c>
      <c r="H95" s="978" t="str">
        <f t="array" ref="H95">xLOOKUP($A95,'Crop Chart'!$A$5:$A$201,'Crop Chart'!$AL$5:$AL$201,,0)</f>
        <v/>
      </c>
      <c r="I95" s="978" t="str">
        <f t="array" ref="I95">xLOOKUP($A95,'Crop Chart'!$A$5:$A$201,'Crop Chart'!$AC$5:$AC$201,,0)</f>
        <v/>
      </c>
    </row>
    <row r="96" ht="15.75" customHeight="1">
      <c r="A96" s="981"/>
      <c r="B96" s="978" t="str">
        <f t="array" ref="B96">xLOOKUP($A96,'Crop Chart'!$A$5:$A$201,'Crop Chart'!$C$5:$C$201,,0)</f>
        <v/>
      </c>
      <c r="C96" s="978" t="str">
        <f t="array" ref="C96">xLOOKUP($A96,'Crop Chart'!$A$5:$A$201,'Crop Chart'!$E$5:$E$201,,0)</f>
        <v/>
      </c>
      <c r="D96" s="979" t="str">
        <f t="array" ref="D96">xLOOKUP($A96,'Crop Chart'!$A$5:$A$201,'Crop Chart'!$D$5:$D$201,,0)</f>
        <v/>
      </c>
      <c r="E96" s="980" t="str">
        <f>'Crop Chart'!$H$2*12*B96/C96/F96</f>
        <v>#DIV/0!</v>
      </c>
      <c r="F96" s="979" t="str">
        <f t="array" ref="F96">xLOOKUP($A96,'Crop Chart'!$A$5:$A$201,'Crop Chart'!$S$5:$S$201,,0)</f>
        <v/>
      </c>
      <c r="G96" s="978" t="str">
        <f t="array" ref="G96">xLOOKUP($A96,'Crop Chart'!$A$5:$A$201,'Crop Chart'!$AK$5:$AK$201,,0)</f>
        <v/>
      </c>
      <c r="H96" s="978" t="str">
        <f t="array" ref="H96">xLOOKUP($A96,'Crop Chart'!$A$5:$A$201,'Crop Chart'!$AL$5:$AL$201,,0)</f>
        <v/>
      </c>
      <c r="I96" s="978" t="str">
        <f t="array" ref="I96">xLOOKUP($A96,'Crop Chart'!$A$5:$A$201,'Crop Chart'!$AC$5:$AC$201,,0)</f>
        <v/>
      </c>
    </row>
    <row r="97" ht="15.75" customHeight="1">
      <c r="A97" s="981"/>
      <c r="B97" s="978" t="str">
        <f t="array" ref="B97">xLOOKUP($A97,'Crop Chart'!$A$5:$A$201,'Crop Chart'!$C$5:$C$201,,0)</f>
        <v/>
      </c>
      <c r="C97" s="978" t="str">
        <f t="array" ref="C97">xLOOKUP($A97,'Crop Chart'!$A$5:$A$201,'Crop Chart'!$E$5:$E$201,,0)</f>
        <v/>
      </c>
      <c r="D97" s="979" t="str">
        <f t="array" ref="D97">xLOOKUP($A97,'Crop Chart'!$A$5:$A$201,'Crop Chart'!$D$5:$D$201,,0)</f>
        <v/>
      </c>
      <c r="E97" s="980" t="str">
        <f>'Crop Chart'!$H$2*12*B97/C97/F97</f>
        <v>#DIV/0!</v>
      </c>
      <c r="F97" s="979" t="str">
        <f t="array" ref="F97">xLOOKUP($A97,'Crop Chart'!$A$5:$A$201,'Crop Chart'!$S$5:$S$201,,0)</f>
        <v/>
      </c>
      <c r="G97" s="978" t="str">
        <f t="array" ref="G97">xLOOKUP($A97,'Crop Chart'!$A$5:$A$201,'Crop Chart'!$AK$5:$AK$201,,0)</f>
        <v/>
      </c>
      <c r="H97" s="978" t="str">
        <f t="array" ref="H97">xLOOKUP($A97,'Crop Chart'!$A$5:$A$201,'Crop Chart'!$AL$5:$AL$201,,0)</f>
        <v/>
      </c>
      <c r="I97" s="978" t="str">
        <f t="array" ref="I97">xLOOKUP($A97,'Crop Chart'!$A$5:$A$201,'Crop Chart'!$AC$5:$AC$201,,0)</f>
        <v/>
      </c>
    </row>
    <row r="98" ht="15.75" customHeight="1">
      <c r="A98" s="981"/>
      <c r="B98" s="978" t="str">
        <f t="array" ref="B98">xLOOKUP($A98,'Crop Chart'!$A$5:$A$201,'Crop Chart'!$C$5:$C$201,,0)</f>
        <v/>
      </c>
      <c r="C98" s="978" t="str">
        <f t="array" ref="C98">xLOOKUP($A98,'Crop Chart'!$A$5:$A$201,'Crop Chart'!$E$5:$E$201,,0)</f>
        <v/>
      </c>
      <c r="D98" s="979" t="str">
        <f t="array" ref="D98">xLOOKUP($A98,'Crop Chart'!$A$5:$A$201,'Crop Chart'!$D$5:$D$201,,0)</f>
        <v/>
      </c>
      <c r="E98" s="980" t="str">
        <f>'Crop Chart'!$H$2*12*B98/C98/F98</f>
        <v>#DIV/0!</v>
      </c>
      <c r="F98" s="979" t="str">
        <f t="array" ref="F98">xLOOKUP($A98,'Crop Chart'!$A$5:$A$201,'Crop Chart'!$S$5:$S$201,,0)</f>
        <v/>
      </c>
      <c r="G98" s="978" t="str">
        <f t="array" ref="G98">xLOOKUP($A98,'Crop Chart'!$A$5:$A$201,'Crop Chart'!$AK$5:$AK$201,,0)</f>
        <v/>
      </c>
      <c r="H98" s="978" t="str">
        <f t="array" ref="H98">xLOOKUP($A98,'Crop Chart'!$A$5:$A$201,'Crop Chart'!$AL$5:$AL$201,,0)</f>
        <v/>
      </c>
      <c r="I98" s="978" t="str">
        <f t="array" ref="I98">xLOOKUP($A98,'Crop Chart'!$A$5:$A$201,'Crop Chart'!$AC$5:$AC$201,,0)</f>
        <v/>
      </c>
    </row>
    <row r="99" ht="15.75" customHeight="1">
      <c r="A99" s="981"/>
      <c r="B99" s="978" t="str">
        <f t="array" ref="B99">xLOOKUP($A99,'Crop Chart'!$A$5:$A$201,'Crop Chart'!$C$5:$C$201,,0)</f>
        <v/>
      </c>
      <c r="C99" s="978" t="str">
        <f t="array" ref="C99">xLOOKUP($A99,'Crop Chart'!$A$5:$A$201,'Crop Chart'!$E$5:$E$201,,0)</f>
        <v/>
      </c>
      <c r="D99" s="979" t="str">
        <f t="array" ref="D99">xLOOKUP($A99,'Crop Chart'!$A$5:$A$201,'Crop Chart'!$D$5:$D$201,,0)</f>
        <v/>
      </c>
      <c r="E99" s="980" t="str">
        <f>'Crop Chart'!$H$2*12*B99/C99/F99</f>
        <v>#DIV/0!</v>
      </c>
      <c r="F99" s="979" t="str">
        <f t="array" ref="F99">xLOOKUP($A99,'Crop Chart'!$A$5:$A$201,'Crop Chart'!$S$5:$S$201,,0)</f>
        <v/>
      </c>
      <c r="G99" s="978" t="str">
        <f t="array" ref="G99">xLOOKUP($A99,'Crop Chart'!$A$5:$A$201,'Crop Chart'!$AK$5:$AK$201,,0)</f>
        <v/>
      </c>
      <c r="H99" s="978" t="str">
        <f t="array" ref="H99">xLOOKUP($A99,'Crop Chart'!$A$5:$A$201,'Crop Chart'!$AL$5:$AL$201,,0)</f>
        <v/>
      </c>
      <c r="I99" s="978" t="str">
        <f t="array" ref="I99">xLOOKUP($A99,'Crop Chart'!$A$5:$A$201,'Crop Chart'!$AC$5:$AC$201,,0)</f>
        <v/>
      </c>
    </row>
    <row r="100" ht="15.75" customHeight="1">
      <c r="A100" s="981"/>
      <c r="B100" s="978" t="str">
        <f t="array" ref="B100">xLOOKUP($A100,'Crop Chart'!$A$5:$A$201,'Crop Chart'!$C$5:$C$201,,0)</f>
        <v/>
      </c>
      <c r="C100" s="978" t="str">
        <f t="array" ref="C100">xLOOKUP($A100,'Crop Chart'!$A$5:$A$201,'Crop Chart'!$E$5:$E$201,,0)</f>
        <v/>
      </c>
      <c r="D100" s="979" t="str">
        <f t="array" ref="D100">xLOOKUP($A100,'Crop Chart'!$A$5:$A$201,'Crop Chart'!$D$5:$D$201,,0)</f>
        <v/>
      </c>
      <c r="E100" s="980" t="str">
        <f>'Crop Chart'!$H$2*12*B100/C100/F100</f>
        <v>#DIV/0!</v>
      </c>
      <c r="F100" s="979" t="str">
        <f t="array" ref="F100">xLOOKUP($A100,'Crop Chart'!$A$5:$A$201,'Crop Chart'!$S$5:$S$201,,0)</f>
        <v/>
      </c>
      <c r="G100" s="978" t="str">
        <f t="array" ref="G100">xLOOKUP($A100,'Crop Chart'!$A$5:$A$201,'Crop Chart'!$AK$5:$AK$201,,0)</f>
        <v/>
      </c>
      <c r="H100" s="978" t="str">
        <f t="array" ref="H100">xLOOKUP($A100,'Crop Chart'!$A$5:$A$201,'Crop Chart'!$AL$5:$AL$201,,0)</f>
        <v/>
      </c>
      <c r="I100" s="978" t="str">
        <f t="array" ref="I100">xLOOKUP($A100,'Crop Chart'!$A$5:$A$201,'Crop Chart'!$AC$5:$AC$201,,0)</f>
        <v/>
      </c>
    </row>
    <row r="101" ht="15.75" customHeight="1">
      <c r="A101" s="981"/>
      <c r="B101" s="978" t="str">
        <f t="array" ref="B101">xLOOKUP($A101,'Crop Chart'!$A$5:$A$201,'Crop Chart'!$C$5:$C$201,,0)</f>
        <v/>
      </c>
      <c r="C101" s="978" t="str">
        <f t="array" ref="C101">xLOOKUP($A101,'Crop Chart'!$A$5:$A$201,'Crop Chart'!$E$5:$E$201,,0)</f>
        <v/>
      </c>
      <c r="D101" s="979" t="str">
        <f t="array" ref="D101">xLOOKUP($A101,'Crop Chart'!$A$5:$A$201,'Crop Chart'!$D$5:$D$201,,0)</f>
        <v/>
      </c>
      <c r="E101" s="980" t="str">
        <f>'Crop Chart'!$H$2*12*B101/C101/F101</f>
        <v>#DIV/0!</v>
      </c>
      <c r="F101" s="979" t="str">
        <f t="array" ref="F101">xLOOKUP($A101,'Crop Chart'!$A$5:$A$201,'Crop Chart'!$S$5:$S$201,,0)</f>
        <v/>
      </c>
      <c r="G101" s="978" t="str">
        <f t="array" ref="G101">xLOOKUP($A101,'Crop Chart'!$A$5:$A$201,'Crop Chart'!$AK$5:$AK$201,,0)</f>
        <v/>
      </c>
      <c r="H101" s="978" t="str">
        <f t="array" ref="H101">xLOOKUP($A101,'Crop Chart'!$A$5:$A$201,'Crop Chart'!$AL$5:$AL$201,,0)</f>
        <v/>
      </c>
      <c r="I101" s="978" t="str">
        <f t="array" ref="I101">xLOOKUP($A101,'Crop Chart'!$A$5:$A$201,'Crop Chart'!$AC$5:$AC$201,,0)</f>
        <v/>
      </c>
    </row>
    <row r="102" ht="15.75" customHeight="1">
      <c r="A102" s="981"/>
      <c r="B102" s="978" t="str">
        <f t="array" ref="B102">xLOOKUP($A102,'Crop Chart'!$A$5:$A$201,'Crop Chart'!$C$5:$C$201,,0)</f>
        <v/>
      </c>
      <c r="C102" s="978" t="str">
        <f t="array" ref="C102">xLOOKUP($A102,'Crop Chart'!$A$5:$A$201,'Crop Chart'!$E$5:$E$201,,0)</f>
        <v/>
      </c>
      <c r="D102" s="979" t="str">
        <f t="array" ref="D102">xLOOKUP($A102,'Crop Chart'!$A$5:$A$201,'Crop Chart'!$D$5:$D$201,,0)</f>
        <v/>
      </c>
      <c r="E102" s="980" t="str">
        <f>'Crop Chart'!$H$2*12*B102/C102/F102</f>
        <v>#DIV/0!</v>
      </c>
      <c r="F102" s="979" t="str">
        <f t="array" ref="F102">xLOOKUP($A102,'Crop Chart'!$A$5:$A$201,'Crop Chart'!$S$5:$S$201,,0)</f>
        <v/>
      </c>
      <c r="G102" s="978" t="str">
        <f t="array" ref="G102">xLOOKUP($A102,'Crop Chart'!$A$5:$A$201,'Crop Chart'!$AK$5:$AK$201,,0)</f>
        <v/>
      </c>
      <c r="H102" s="978" t="str">
        <f t="array" ref="H102">xLOOKUP($A102,'Crop Chart'!$A$5:$A$201,'Crop Chart'!$AL$5:$AL$201,,0)</f>
        <v/>
      </c>
      <c r="I102" s="978" t="str">
        <f t="array" ref="I102">xLOOKUP($A102,'Crop Chart'!$A$5:$A$201,'Crop Chart'!$AC$5:$AC$201,,0)</f>
        <v/>
      </c>
    </row>
    <row r="103" ht="15.75" customHeight="1">
      <c r="A103" s="981"/>
      <c r="B103" s="978" t="str">
        <f t="array" ref="B103">xLOOKUP($A103,'Crop Chart'!$A$5:$A$201,'Crop Chart'!$C$5:$C$201,,0)</f>
        <v/>
      </c>
      <c r="C103" s="978" t="str">
        <f t="array" ref="C103">xLOOKUP($A103,'Crop Chart'!$A$5:$A$201,'Crop Chart'!$E$5:$E$201,,0)</f>
        <v/>
      </c>
      <c r="D103" s="979" t="str">
        <f t="array" ref="D103">xLOOKUP($A103,'Crop Chart'!$A$5:$A$201,'Crop Chart'!$D$5:$D$201,,0)</f>
        <v/>
      </c>
      <c r="E103" s="980" t="str">
        <f>'Crop Chart'!$H$2*12*B103/C103/F103</f>
        <v>#DIV/0!</v>
      </c>
      <c r="F103" s="979" t="str">
        <f t="array" ref="F103">xLOOKUP($A103,'Crop Chart'!$A$5:$A$201,'Crop Chart'!$S$5:$S$201,,0)</f>
        <v/>
      </c>
      <c r="G103" s="978" t="str">
        <f t="array" ref="G103">xLOOKUP($A103,'Crop Chart'!$A$5:$A$201,'Crop Chart'!$AK$5:$AK$201,,0)</f>
        <v/>
      </c>
      <c r="H103" s="978" t="str">
        <f t="array" ref="H103">xLOOKUP($A103,'Crop Chart'!$A$5:$A$201,'Crop Chart'!$AL$5:$AL$201,,0)</f>
        <v/>
      </c>
      <c r="I103" s="978" t="str">
        <f t="array" ref="I103">xLOOKUP($A103,'Crop Chart'!$A$5:$A$201,'Crop Chart'!$AC$5:$AC$201,,0)</f>
        <v/>
      </c>
    </row>
    <row r="104" ht="15.75" customHeight="1">
      <c r="A104" s="981"/>
      <c r="B104" s="978" t="str">
        <f t="array" ref="B104">xLOOKUP($A104,'Crop Chart'!$A$5:$A$201,'Crop Chart'!$C$5:$C$201,,0)</f>
        <v/>
      </c>
      <c r="C104" s="978" t="str">
        <f t="array" ref="C104">xLOOKUP($A104,'Crop Chart'!$A$5:$A$201,'Crop Chart'!$E$5:$E$201,,0)</f>
        <v/>
      </c>
      <c r="D104" s="979" t="str">
        <f t="array" ref="D104">xLOOKUP($A104,'Crop Chart'!$A$5:$A$201,'Crop Chart'!$D$5:$D$201,,0)</f>
        <v/>
      </c>
      <c r="E104" s="980" t="str">
        <f>'Crop Chart'!$H$2*12*B104/C104/F104</f>
        <v>#DIV/0!</v>
      </c>
      <c r="F104" s="979" t="str">
        <f t="array" ref="F104">xLOOKUP($A104,'Crop Chart'!$A$5:$A$201,'Crop Chart'!$S$5:$S$201,,0)</f>
        <v/>
      </c>
      <c r="G104" s="978" t="str">
        <f t="array" ref="G104">xLOOKUP($A104,'Crop Chart'!$A$5:$A$201,'Crop Chart'!$AK$5:$AK$201,,0)</f>
        <v/>
      </c>
      <c r="H104" s="978" t="str">
        <f t="array" ref="H104">xLOOKUP($A104,'Crop Chart'!$A$5:$A$201,'Crop Chart'!$AL$5:$AL$201,,0)</f>
        <v/>
      </c>
      <c r="I104" s="978" t="str">
        <f t="array" ref="I104">xLOOKUP($A104,'Crop Chart'!$A$5:$A$201,'Crop Chart'!$AC$5:$AC$201,,0)</f>
        <v/>
      </c>
    </row>
    <row r="105" ht="15.75" customHeight="1">
      <c r="A105" s="981"/>
      <c r="B105" s="978" t="str">
        <f t="array" ref="B105">xLOOKUP($A105,'Crop Chart'!$A$5:$A$201,'Crop Chart'!$C$5:$C$201,,0)</f>
        <v/>
      </c>
      <c r="C105" s="978" t="str">
        <f t="array" ref="C105">xLOOKUP($A105,'Crop Chart'!$A$5:$A$201,'Crop Chart'!$E$5:$E$201,,0)</f>
        <v/>
      </c>
      <c r="D105" s="979" t="str">
        <f t="array" ref="D105">xLOOKUP($A105,'Crop Chart'!$A$5:$A$201,'Crop Chart'!$D$5:$D$201,,0)</f>
        <v/>
      </c>
      <c r="E105" s="980" t="str">
        <f>'Crop Chart'!$H$2*12*B105/C105/F105</f>
        <v>#DIV/0!</v>
      </c>
      <c r="F105" s="979" t="str">
        <f t="array" ref="F105">xLOOKUP($A105,'Crop Chart'!$A$5:$A$201,'Crop Chart'!$S$5:$S$201,,0)</f>
        <v/>
      </c>
      <c r="G105" s="978" t="str">
        <f t="array" ref="G105">xLOOKUP($A105,'Crop Chart'!$A$5:$A$201,'Crop Chart'!$AK$5:$AK$201,,0)</f>
        <v/>
      </c>
      <c r="H105" s="978" t="str">
        <f t="array" ref="H105">xLOOKUP($A105,'Crop Chart'!$A$5:$A$201,'Crop Chart'!$AL$5:$AL$201,,0)</f>
        <v/>
      </c>
      <c r="I105" s="978" t="str">
        <f t="array" ref="I105">xLOOKUP($A105,'Crop Chart'!$A$5:$A$201,'Crop Chart'!$AC$5:$AC$201,,0)</f>
        <v/>
      </c>
    </row>
    <row r="106" ht="15.75" customHeight="1">
      <c r="A106" s="981"/>
      <c r="B106" s="978" t="str">
        <f t="array" ref="B106">xLOOKUP($A106,'Crop Chart'!$A$5:$A$201,'Crop Chart'!$C$5:$C$201,,0)</f>
        <v/>
      </c>
      <c r="C106" s="978" t="str">
        <f t="array" ref="C106">xLOOKUP($A106,'Crop Chart'!$A$5:$A$201,'Crop Chart'!$E$5:$E$201,,0)</f>
        <v/>
      </c>
      <c r="D106" s="979" t="str">
        <f t="array" ref="D106">xLOOKUP($A106,'Crop Chart'!$A$5:$A$201,'Crop Chart'!$D$5:$D$201,,0)</f>
        <v/>
      </c>
      <c r="E106" s="980" t="str">
        <f>'Crop Chart'!$H$2*12*B106/C106/F106</f>
        <v>#DIV/0!</v>
      </c>
      <c r="F106" s="979" t="str">
        <f t="array" ref="F106">xLOOKUP($A106,'Crop Chart'!$A$5:$A$201,'Crop Chart'!$S$5:$S$201,,0)</f>
        <v/>
      </c>
      <c r="G106" s="978" t="str">
        <f t="array" ref="G106">xLOOKUP($A106,'Crop Chart'!$A$5:$A$201,'Crop Chart'!$AK$5:$AK$201,,0)</f>
        <v/>
      </c>
      <c r="H106" s="978" t="str">
        <f t="array" ref="H106">xLOOKUP($A106,'Crop Chart'!$A$5:$A$201,'Crop Chart'!$AL$5:$AL$201,,0)</f>
        <v/>
      </c>
      <c r="I106" s="978" t="str">
        <f t="array" ref="I106">xLOOKUP($A106,'Crop Chart'!$A$5:$A$201,'Crop Chart'!$AC$5:$AC$201,,0)</f>
        <v/>
      </c>
    </row>
    <row r="107" ht="15.75" customHeight="1">
      <c r="A107" s="981"/>
      <c r="B107" s="978" t="str">
        <f t="array" ref="B107">xLOOKUP($A107,'Crop Chart'!$A$5:$A$201,'Crop Chart'!$C$5:$C$201,,0)</f>
        <v/>
      </c>
      <c r="C107" s="978" t="str">
        <f t="array" ref="C107">xLOOKUP($A107,'Crop Chart'!$A$5:$A$201,'Crop Chart'!$E$5:$E$201,,0)</f>
        <v/>
      </c>
      <c r="D107" s="979" t="str">
        <f t="array" ref="D107">xLOOKUP($A107,'Crop Chart'!$A$5:$A$201,'Crop Chart'!$D$5:$D$201,,0)</f>
        <v/>
      </c>
      <c r="E107" s="980" t="str">
        <f>'Crop Chart'!$H$2*12*B107/C107/F107</f>
        <v>#DIV/0!</v>
      </c>
      <c r="F107" s="979" t="str">
        <f t="array" ref="F107">xLOOKUP($A107,'Crop Chart'!$A$5:$A$201,'Crop Chart'!$S$5:$S$201,,0)</f>
        <v/>
      </c>
      <c r="G107" s="978" t="str">
        <f t="array" ref="G107">xLOOKUP($A107,'Crop Chart'!$A$5:$A$201,'Crop Chart'!$AK$5:$AK$201,,0)</f>
        <v/>
      </c>
      <c r="H107" s="978" t="str">
        <f t="array" ref="H107">xLOOKUP($A107,'Crop Chart'!$A$5:$A$201,'Crop Chart'!$AL$5:$AL$201,,0)</f>
        <v/>
      </c>
      <c r="I107" s="978" t="str">
        <f t="array" ref="I107">xLOOKUP($A107,'Crop Chart'!$A$5:$A$201,'Crop Chart'!$AC$5:$AC$201,,0)</f>
        <v/>
      </c>
    </row>
    <row r="108" ht="15.75" customHeight="1">
      <c r="A108" s="981"/>
      <c r="B108" s="978" t="str">
        <f t="array" ref="B108">xLOOKUP($A108,'Crop Chart'!$A$5:$A$201,'Crop Chart'!$C$5:$C$201,,0)</f>
        <v/>
      </c>
      <c r="C108" s="978" t="str">
        <f t="array" ref="C108">xLOOKUP($A108,'Crop Chart'!$A$5:$A$201,'Crop Chart'!$E$5:$E$201,,0)</f>
        <v/>
      </c>
      <c r="D108" s="979" t="str">
        <f t="array" ref="D108">xLOOKUP($A108,'Crop Chart'!$A$5:$A$201,'Crop Chart'!$D$5:$D$201,,0)</f>
        <v/>
      </c>
      <c r="E108" s="980" t="str">
        <f>'Crop Chart'!$H$2*12*B108/C108/F108</f>
        <v>#DIV/0!</v>
      </c>
      <c r="F108" s="979" t="str">
        <f t="array" ref="F108">xLOOKUP($A108,'Crop Chart'!$A$5:$A$201,'Crop Chart'!$S$5:$S$201,,0)</f>
        <v/>
      </c>
      <c r="G108" s="978" t="str">
        <f t="array" ref="G108">xLOOKUP($A108,'Crop Chart'!$A$5:$A$201,'Crop Chart'!$AK$5:$AK$201,,0)</f>
        <v/>
      </c>
      <c r="H108" s="978" t="str">
        <f t="array" ref="H108">xLOOKUP($A108,'Crop Chart'!$A$5:$A$201,'Crop Chart'!$AL$5:$AL$201,,0)</f>
        <v/>
      </c>
      <c r="I108" s="978" t="str">
        <f t="array" ref="I108">xLOOKUP($A108,'Crop Chart'!$A$5:$A$201,'Crop Chart'!$AC$5:$AC$201,,0)</f>
        <v/>
      </c>
    </row>
    <row r="109" ht="15.75" customHeight="1">
      <c r="A109" s="981"/>
      <c r="B109" s="978" t="str">
        <f t="array" ref="B109">xLOOKUP($A109,'Crop Chart'!$A$5:$A$201,'Crop Chart'!$C$5:$C$201,,0)</f>
        <v/>
      </c>
      <c r="C109" s="978" t="str">
        <f t="array" ref="C109">xLOOKUP($A109,'Crop Chart'!$A$5:$A$201,'Crop Chart'!$E$5:$E$201,,0)</f>
        <v/>
      </c>
      <c r="D109" s="979" t="str">
        <f t="array" ref="D109">xLOOKUP($A109,'Crop Chart'!$A$5:$A$201,'Crop Chart'!$D$5:$D$201,,0)</f>
        <v/>
      </c>
      <c r="E109" s="980" t="str">
        <f>'Crop Chart'!$H$2*12*B109/C109/F109</f>
        <v>#DIV/0!</v>
      </c>
      <c r="F109" s="979" t="str">
        <f t="array" ref="F109">xLOOKUP($A109,'Crop Chart'!$A$5:$A$201,'Crop Chart'!$S$5:$S$201,,0)</f>
        <v/>
      </c>
      <c r="G109" s="978" t="str">
        <f t="array" ref="G109">xLOOKUP($A109,'Crop Chart'!$A$5:$A$201,'Crop Chart'!$AK$5:$AK$201,,0)</f>
        <v/>
      </c>
      <c r="H109" s="978" t="str">
        <f t="array" ref="H109">xLOOKUP($A109,'Crop Chart'!$A$5:$A$201,'Crop Chart'!$AL$5:$AL$201,,0)</f>
        <v/>
      </c>
      <c r="I109" s="978" t="str">
        <f t="array" ref="I109">xLOOKUP($A109,'Crop Chart'!$A$5:$A$201,'Crop Chart'!$AC$5:$AC$201,,0)</f>
        <v/>
      </c>
    </row>
    <row r="110" ht="15.75" customHeight="1">
      <c r="A110" s="981"/>
      <c r="B110" s="978" t="str">
        <f t="array" ref="B110">xLOOKUP($A110,'Crop Chart'!$A$5:$A$201,'Crop Chart'!$C$5:$C$201,,0)</f>
        <v/>
      </c>
      <c r="C110" s="978" t="str">
        <f t="array" ref="C110">xLOOKUP($A110,'Crop Chart'!$A$5:$A$201,'Crop Chart'!$E$5:$E$201,,0)</f>
        <v/>
      </c>
      <c r="D110" s="979" t="str">
        <f t="array" ref="D110">xLOOKUP($A110,'Crop Chart'!$A$5:$A$201,'Crop Chart'!$D$5:$D$201,,0)</f>
        <v/>
      </c>
      <c r="E110" s="980" t="str">
        <f>'Crop Chart'!$H$2*12*B110/C110/F110</f>
        <v>#DIV/0!</v>
      </c>
      <c r="F110" s="979" t="str">
        <f t="array" ref="F110">xLOOKUP($A110,'Crop Chart'!$A$5:$A$201,'Crop Chart'!$S$5:$S$201,,0)</f>
        <v/>
      </c>
      <c r="G110" s="978" t="str">
        <f t="array" ref="G110">xLOOKUP($A110,'Crop Chart'!$A$5:$A$201,'Crop Chart'!$AK$5:$AK$201,,0)</f>
        <v/>
      </c>
      <c r="H110" s="978" t="str">
        <f t="array" ref="H110">xLOOKUP($A110,'Crop Chart'!$A$5:$A$201,'Crop Chart'!$AL$5:$AL$201,,0)</f>
        <v/>
      </c>
      <c r="I110" s="978" t="str">
        <f t="array" ref="I110">xLOOKUP($A110,'Crop Chart'!$A$5:$A$201,'Crop Chart'!$AC$5:$AC$201,,0)</f>
        <v/>
      </c>
    </row>
    <row r="111" ht="15.75" customHeight="1">
      <c r="A111" s="981"/>
      <c r="B111" s="978" t="str">
        <f t="array" ref="B111">xLOOKUP($A111,'Crop Chart'!$A$5:$A$201,'Crop Chart'!$C$5:$C$201,,0)</f>
        <v/>
      </c>
      <c r="C111" s="978" t="str">
        <f t="array" ref="C111">xLOOKUP($A111,'Crop Chart'!$A$5:$A$201,'Crop Chart'!$E$5:$E$201,,0)</f>
        <v/>
      </c>
      <c r="D111" s="979" t="str">
        <f t="array" ref="D111">xLOOKUP($A111,'Crop Chart'!$A$5:$A$201,'Crop Chart'!$D$5:$D$201,,0)</f>
        <v/>
      </c>
      <c r="E111" s="980" t="str">
        <f>'Crop Chart'!$H$2*12*B111/C111/F111</f>
        <v>#DIV/0!</v>
      </c>
      <c r="F111" s="979" t="str">
        <f t="array" ref="F111">xLOOKUP($A111,'Crop Chart'!$A$5:$A$201,'Crop Chart'!$S$5:$S$201,,0)</f>
        <v/>
      </c>
      <c r="G111" s="978" t="str">
        <f t="array" ref="G111">xLOOKUP($A111,'Crop Chart'!$A$5:$A$201,'Crop Chart'!$AK$5:$AK$201,,0)</f>
        <v/>
      </c>
      <c r="H111" s="978" t="str">
        <f t="array" ref="H111">xLOOKUP($A111,'Crop Chart'!$A$5:$A$201,'Crop Chart'!$AL$5:$AL$201,,0)</f>
        <v/>
      </c>
      <c r="I111" s="978" t="str">
        <f t="array" ref="I111">xLOOKUP($A111,'Crop Chart'!$A$5:$A$201,'Crop Chart'!$AC$5:$AC$201,,0)</f>
        <v/>
      </c>
    </row>
    <row r="112" ht="15.75" customHeight="1">
      <c r="A112" s="981"/>
      <c r="B112" s="978" t="str">
        <f t="array" ref="B112">xLOOKUP($A112,'Crop Chart'!$A$5:$A$201,'Crop Chart'!$C$5:$C$201,,0)</f>
        <v/>
      </c>
      <c r="C112" s="978" t="str">
        <f t="array" ref="C112">xLOOKUP($A112,'Crop Chart'!$A$5:$A$201,'Crop Chart'!$E$5:$E$201,,0)</f>
        <v/>
      </c>
      <c r="D112" s="979" t="str">
        <f t="array" ref="D112">xLOOKUP($A112,'Crop Chart'!$A$5:$A$201,'Crop Chart'!$D$5:$D$201,,0)</f>
        <v/>
      </c>
      <c r="E112" s="980" t="str">
        <f>'Crop Chart'!$H$2*12*B112/C112/F112</f>
        <v>#DIV/0!</v>
      </c>
      <c r="F112" s="979" t="str">
        <f t="array" ref="F112">xLOOKUP($A112,'Crop Chart'!$A$5:$A$201,'Crop Chart'!$S$5:$S$201,,0)</f>
        <v/>
      </c>
      <c r="G112" s="978" t="str">
        <f t="array" ref="G112">xLOOKUP($A112,'Crop Chart'!$A$5:$A$201,'Crop Chart'!$AK$5:$AK$201,,0)</f>
        <v/>
      </c>
      <c r="H112" s="978" t="str">
        <f t="array" ref="H112">xLOOKUP($A112,'Crop Chart'!$A$5:$A$201,'Crop Chart'!$AL$5:$AL$201,,0)</f>
        <v/>
      </c>
      <c r="I112" s="978" t="str">
        <f t="array" ref="I112">xLOOKUP($A112,'Crop Chart'!$A$5:$A$201,'Crop Chart'!$AC$5:$AC$201,,0)</f>
        <v/>
      </c>
    </row>
    <row r="113" ht="15.75" customHeight="1">
      <c r="A113" s="981"/>
      <c r="B113" s="978" t="str">
        <f t="array" ref="B113">xLOOKUP($A113,'Crop Chart'!$A$5:$A$201,'Crop Chart'!$C$5:$C$201,,0)</f>
        <v/>
      </c>
      <c r="C113" s="978" t="str">
        <f t="array" ref="C113">xLOOKUP($A113,'Crop Chart'!$A$5:$A$201,'Crop Chart'!$E$5:$E$201,,0)</f>
        <v/>
      </c>
      <c r="D113" s="979" t="str">
        <f t="array" ref="D113">xLOOKUP($A113,'Crop Chart'!$A$5:$A$201,'Crop Chart'!$D$5:$D$201,,0)</f>
        <v/>
      </c>
      <c r="E113" s="980" t="str">
        <f>'Crop Chart'!$H$2*12*B113/C113/F113</f>
        <v>#DIV/0!</v>
      </c>
      <c r="F113" s="979" t="str">
        <f t="array" ref="F113">xLOOKUP($A113,'Crop Chart'!$A$5:$A$201,'Crop Chart'!$S$5:$S$201,,0)</f>
        <v/>
      </c>
      <c r="G113" s="978" t="str">
        <f t="array" ref="G113">xLOOKUP($A113,'Crop Chart'!$A$5:$A$201,'Crop Chart'!$AK$5:$AK$201,,0)</f>
        <v/>
      </c>
      <c r="H113" s="978" t="str">
        <f t="array" ref="H113">xLOOKUP($A113,'Crop Chart'!$A$5:$A$201,'Crop Chart'!$AL$5:$AL$201,,0)</f>
        <v/>
      </c>
      <c r="I113" s="978" t="str">
        <f t="array" ref="I113">xLOOKUP($A113,'Crop Chart'!$A$5:$A$201,'Crop Chart'!$AC$5:$AC$201,,0)</f>
        <v/>
      </c>
    </row>
    <row r="114" ht="15.75" customHeight="1">
      <c r="A114" s="981"/>
      <c r="B114" s="978" t="str">
        <f t="array" ref="B114">xLOOKUP($A114,'Crop Chart'!$A$5:$A$201,'Crop Chart'!$C$5:$C$201,,0)</f>
        <v/>
      </c>
      <c r="C114" s="978" t="str">
        <f t="array" ref="C114">xLOOKUP($A114,'Crop Chart'!$A$5:$A$201,'Crop Chart'!$E$5:$E$201,,0)</f>
        <v/>
      </c>
      <c r="D114" s="979" t="str">
        <f t="array" ref="D114">xLOOKUP($A114,'Crop Chart'!$A$5:$A$201,'Crop Chart'!$D$5:$D$201,,0)</f>
        <v/>
      </c>
      <c r="E114" s="980" t="str">
        <f>'Crop Chart'!$H$2*12*B114/C114/F114</f>
        <v>#DIV/0!</v>
      </c>
      <c r="F114" s="979" t="str">
        <f t="array" ref="F114">xLOOKUP($A114,'Crop Chart'!$A$5:$A$201,'Crop Chart'!$S$5:$S$201,,0)</f>
        <v/>
      </c>
      <c r="G114" s="978" t="str">
        <f t="array" ref="G114">xLOOKUP($A114,'Crop Chart'!$A$5:$A$201,'Crop Chart'!$AK$5:$AK$201,,0)</f>
        <v/>
      </c>
      <c r="H114" s="978" t="str">
        <f t="array" ref="H114">xLOOKUP($A114,'Crop Chart'!$A$5:$A$201,'Crop Chart'!$AL$5:$AL$201,,0)</f>
        <v/>
      </c>
      <c r="I114" s="978" t="str">
        <f t="array" ref="I114">xLOOKUP($A114,'Crop Chart'!$A$5:$A$201,'Crop Chart'!$AC$5:$AC$201,,0)</f>
        <v/>
      </c>
    </row>
    <row r="115" ht="15.75" customHeight="1">
      <c r="A115" s="981"/>
      <c r="B115" s="978" t="str">
        <f t="array" ref="B115">xLOOKUP($A115,'Crop Chart'!$A$5:$A$201,'Crop Chart'!$C$5:$C$201,,0)</f>
        <v/>
      </c>
      <c r="C115" s="978" t="str">
        <f t="array" ref="C115">xLOOKUP($A115,'Crop Chart'!$A$5:$A$201,'Crop Chart'!$E$5:$E$201,,0)</f>
        <v/>
      </c>
      <c r="D115" s="979" t="str">
        <f t="array" ref="D115">xLOOKUP($A115,'Crop Chart'!$A$5:$A$201,'Crop Chart'!$D$5:$D$201,,0)</f>
        <v/>
      </c>
      <c r="E115" s="980" t="str">
        <f>'Crop Chart'!$H$2*12*B115/C115/F115</f>
        <v>#DIV/0!</v>
      </c>
      <c r="F115" s="979" t="str">
        <f t="array" ref="F115">xLOOKUP($A115,'Crop Chart'!$A$5:$A$201,'Crop Chart'!$S$5:$S$201,,0)</f>
        <v/>
      </c>
      <c r="G115" s="978" t="str">
        <f t="array" ref="G115">xLOOKUP($A115,'Crop Chart'!$A$5:$A$201,'Crop Chart'!$AK$5:$AK$201,,0)</f>
        <v/>
      </c>
      <c r="H115" s="978" t="str">
        <f t="array" ref="H115">xLOOKUP($A115,'Crop Chart'!$A$5:$A$201,'Crop Chart'!$AL$5:$AL$201,,0)</f>
        <v/>
      </c>
      <c r="I115" s="978" t="str">
        <f t="array" ref="I115">xLOOKUP($A115,'Crop Chart'!$A$5:$A$201,'Crop Chart'!$AC$5:$AC$201,,0)</f>
        <v/>
      </c>
    </row>
    <row r="116" ht="15.75" customHeight="1">
      <c r="A116" s="981"/>
      <c r="B116" s="978" t="str">
        <f t="array" ref="B116">xLOOKUP($A116,'Crop Chart'!$A$5:$A$201,'Crop Chart'!$C$5:$C$201,,0)</f>
        <v/>
      </c>
      <c r="C116" s="978" t="str">
        <f t="array" ref="C116">xLOOKUP($A116,'Crop Chart'!$A$5:$A$201,'Crop Chart'!$E$5:$E$201,,0)</f>
        <v/>
      </c>
      <c r="D116" s="979" t="str">
        <f t="array" ref="D116">xLOOKUP($A116,'Crop Chart'!$A$5:$A$201,'Crop Chart'!$D$5:$D$201,,0)</f>
        <v/>
      </c>
      <c r="E116" s="980" t="str">
        <f>'Crop Chart'!$H$2*12*B116/C116/F116</f>
        <v>#DIV/0!</v>
      </c>
      <c r="F116" s="979" t="str">
        <f t="array" ref="F116">xLOOKUP($A116,'Crop Chart'!$A$5:$A$201,'Crop Chart'!$S$5:$S$201,,0)</f>
        <v/>
      </c>
      <c r="G116" s="978" t="str">
        <f t="array" ref="G116">xLOOKUP($A116,'Crop Chart'!$A$5:$A$201,'Crop Chart'!$AK$5:$AK$201,,0)</f>
        <v/>
      </c>
      <c r="H116" s="978" t="str">
        <f t="array" ref="H116">xLOOKUP($A116,'Crop Chart'!$A$5:$A$201,'Crop Chart'!$AL$5:$AL$201,,0)</f>
        <v/>
      </c>
      <c r="I116" s="978" t="str">
        <f t="array" ref="I116">xLOOKUP($A116,'Crop Chart'!$A$5:$A$201,'Crop Chart'!$AC$5:$AC$201,,0)</f>
        <v/>
      </c>
    </row>
    <row r="117" ht="15.75" customHeight="1">
      <c r="A117" s="981"/>
      <c r="B117" s="978" t="str">
        <f t="array" ref="B117">xLOOKUP($A117,'Crop Chart'!$A$5:$A$201,'Crop Chart'!$C$5:$C$201,,0)</f>
        <v/>
      </c>
      <c r="C117" s="978" t="str">
        <f t="array" ref="C117">xLOOKUP($A117,'Crop Chart'!$A$5:$A$201,'Crop Chart'!$E$5:$E$201,,0)</f>
        <v/>
      </c>
      <c r="D117" s="979" t="str">
        <f t="array" ref="D117">xLOOKUP($A117,'Crop Chart'!$A$5:$A$201,'Crop Chart'!$D$5:$D$201,,0)</f>
        <v/>
      </c>
      <c r="E117" s="980" t="str">
        <f>'Crop Chart'!$H$2*12*B117/C117/F117</f>
        <v>#DIV/0!</v>
      </c>
      <c r="F117" s="979" t="str">
        <f t="array" ref="F117">xLOOKUP($A117,'Crop Chart'!$A$5:$A$201,'Crop Chart'!$S$5:$S$201,,0)</f>
        <v/>
      </c>
      <c r="G117" s="978" t="str">
        <f t="array" ref="G117">xLOOKUP($A117,'Crop Chart'!$A$5:$A$201,'Crop Chart'!$AK$5:$AK$201,,0)</f>
        <v/>
      </c>
      <c r="H117" s="978" t="str">
        <f t="array" ref="H117">xLOOKUP($A117,'Crop Chart'!$A$5:$A$201,'Crop Chart'!$AL$5:$AL$201,,0)</f>
        <v/>
      </c>
      <c r="I117" s="978" t="str">
        <f t="array" ref="I117">xLOOKUP($A117,'Crop Chart'!$A$5:$A$201,'Crop Chart'!$AC$5:$AC$201,,0)</f>
        <v/>
      </c>
    </row>
    <row r="118" ht="15.75" customHeight="1">
      <c r="A118" s="981"/>
      <c r="B118" s="978" t="str">
        <f t="array" ref="B118">xLOOKUP($A118,'Crop Chart'!$A$5:$A$201,'Crop Chart'!$C$5:$C$201,,0)</f>
        <v/>
      </c>
      <c r="C118" s="978" t="str">
        <f t="array" ref="C118">xLOOKUP($A118,'Crop Chart'!$A$5:$A$201,'Crop Chart'!$E$5:$E$201,,0)</f>
        <v/>
      </c>
      <c r="D118" s="979" t="str">
        <f t="array" ref="D118">xLOOKUP($A118,'Crop Chart'!$A$5:$A$201,'Crop Chart'!$D$5:$D$201,,0)</f>
        <v/>
      </c>
      <c r="E118" s="980" t="str">
        <f>'Crop Chart'!$H$2*12*B118/C118/F118</f>
        <v>#DIV/0!</v>
      </c>
      <c r="F118" s="979" t="str">
        <f t="array" ref="F118">xLOOKUP($A118,'Crop Chart'!$A$5:$A$201,'Crop Chart'!$S$5:$S$201,,0)</f>
        <v/>
      </c>
      <c r="G118" s="978" t="str">
        <f t="array" ref="G118">xLOOKUP($A118,'Crop Chart'!$A$5:$A$201,'Crop Chart'!$AK$5:$AK$201,,0)</f>
        <v/>
      </c>
      <c r="H118" s="978" t="str">
        <f t="array" ref="H118">xLOOKUP($A118,'Crop Chart'!$A$5:$A$201,'Crop Chart'!$AL$5:$AL$201,,0)</f>
        <v/>
      </c>
      <c r="I118" s="978" t="str">
        <f t="array" ref="I118">xLOOKUP($A118,'Crop Chart'!$A$5:$A$201,'Crop Chart'!$AC$5:$AC$201,,0)</f>
        <v/>
      </c>
    </row>
    <row r="119" ht="15.75" customHeight="1">
      <c r="A119" s="981"/>
      <c r="B119" s="978" t="str">
        <f t="array" ref="B119">xLOOKUP($A119,'Crop Chart'!$A$5:$A$201,'Crop Chart'!$C$5:$C$201,,0)</f>
        <v/>
      </c>
      <c r="C119" s="978" t="str">
        <f t="array" ref="C119">xLOOKUP($A119,'Crop Chart'!$A$5:$A$201,'Crop Chart'!$E$5:$E$201,,0)</f>
        <v/>
      </c>
      <c r="D119" s="979" t="str">
        <f t="array" ref="D119">xLOOKUP($A119,'Crop Chart'!$A$5:$A$201,'Crop Chart'!$D$5:$D$201,,0)</f>
        <v/>
      </c>
      <c r="E119" s="980" t="str">
        <f>'Crop Chart'!$H$2*12*B119/C119/F119</f>
        <v>#DIV/0!</v>
      </c>
      <c r="F119" s="979" t="str">
        <f t="array" ref="F119">xLOOKUP($A119,'Crop Chart'!$A$5:$A$201,'Crop Chart'!$S$5:$S$201,,0)</f>
        <v/>
      </c>
      <c r="G119" s="978" t="str">
        <f t="array" ref="G119">xLOOKUP($A119,'Crop Chart'!$A$5:$A$201,'Crop Chart'!$AK$5:$AK$201,,0)</f>
        <v/>
      </c>
      <c r="H119" s="978" t="str">
        <f t="array" ref="H119">xLOOKUP($A119,'Crop Chart'!$A$5:$A$201,'Crop Chart'!$AL$5:$AL$201,,0)</f>
        <v/>
      </c>
      <c r="I119" s="978" t="str">
        <f t="array" ref="I119">xLOOKUP($A119,'Crop Chart'!$A$5:$A$201,'Crop Chart'!$AC$5:$AC$201,,0)</f>
        <v/>
      </c>
    </row>
    <row r="120" ht="15.75" customHeight="1">
      <c r="A120" s="981"/>
      <c r="B120" s="978" t="str">
        <f t="array" ref="B120">xLOOKUP($A120,'Crop Chart'!$A$5:$A$201,'Crop Chart'!$C$5:$C$201,,0)</f>
        <v/>
      </c>
      <c r="C120" s="978" t="str">
        <f t="array" ref="C120">xLOOKUP($A120,'Crop Chart'!$A$5:$A$201,'Crop Chart'!$E$5:$E$201,,0)</f>
        <v/>
      </c>
      <c r="D120" s="979" t="str">
        <f t="array" ref="D120">xLOOKUP($A120,'Crop Chart'!$A$5:$A$201,'Crop Chart'!$D$5:$D$201,,0)</f>
        <v/>
      </c>
      <c r="E120" s="980" t="str">
        <f>'Crop Chart'!$H$2*12*B120/C120/F120</f>
        <v>#DIV/0!</v>
      </c>
      <c r="F120" s="979" t="str">
        <f t="array" ref="F120">xLOOKUP($A120,'Crop Chart'!$A$5:$A$201,'Crop Chart'!$S$5:$S$201,,0)</f>
        <v/>
      </c>
      <c r="G120" s="978" t="str">
        <f t="array" ref="G120">xLOOKUP($A120,'Crop Chart'!$A$5:$A$201,'Crop Chart'!$AK$5:$AK$201,,0)</f>
        <v/>
      </c>
      <c r="H120" s="978" t="str">
        <f t="array" ref="H120">xLOOKUP($A120,'Crop Chart'!$A$5:$A$201,'Crop Chart'!$AL$5:$AL$201,,0)</f>
        <v/>
      </c>
      <c r="I120" s="978" t="str">
        <f t="array" ref="I120">xLOOKUP($A120,'Crop Chart'!$A$5:$A$201,'Crop Chart'!$AC$5:$AC$201,,0)</f>
        <v/>
      </c>
    </row>
    <row r="121" ht="15.75" customHeight="1">
      <c r="A121" s="981"/>
      <c r="B121" s="978" t="str">
        <f t="array" ref="B121">xLOOKUP($A121,'Crop Chart'!$A$5:$A$201,'Crop Chart'!$C$5:$C$201,,0)</f>
        <v/>
      </c>
      <c r="C121" s="978" t="str">
        <f t="array" ref="C121">xLOOKUP($A121,'Crop Chart'!$A$5:$A$201,'Crop Chart'!$E$5:$E$201,,0)</f>
        <v/>
      </c>
      <c r="D121" s="979" t="str">
        <f t="array" ref="D121">xLOOKUP($A121,'Crop Chart'!$A$5:$A$201,'Crop Chart'!$D$5:$D$201,,0)</f>
        <v/>
      </c>
      <c r="E121" s="980" t="str">
        <f>'Crop Chart'!$H$2*12*B121/C121/F121</f>
        <v>#DIV/0!</v>
      </c>
      <c r="F121" s="979" t="str">
        <f t="array" ref="F121">xLOOKUP($A121,'Crop Chart'!$A$5:$A$201,'Crop Chart'!$S$5:$S$201,,0)</f>
        <v/>
      </c>
      <c r="G121" s="978" t="str">
        <f t="array" ref="G121">xLOOKUP($A121,'Crop Chart'!$A$5:$A$201,'Crop Chart'!$AK$5:$AK$201,,0)</f>
        <v/>
      </c>
      <c r="H121" s="978" t="str">
        <f t="array" ref="H121">xLOOKUP($A121,'Crop Chart'!$A$5:$A$201,'Crop Chart'!$AL$5:$AL$201,,0)</f>
        <v/>
      </c>
      <c r="I121" s="978" t="str">
        <f t="array" ref="I121">xLOOKUP($A121,'Crop Chart'!$A$5:$A$201,'Crop Chart'!$AC$5:$AC$201,,0)</f>
        <v/>
      </c>
    </row>
    <row r="122" ht="15.75" customHeight="1">
      <c r="A122" s="981"/>
      <c r="B122" s="978" t="str">
        <f t="array" ref="B122">xLOOKUP($A122,'Crop Chart'!$A$5:$A$201,'Crop Chart'!$C$5:$C$201,,0)</f>
        <v/>
      </c>
      <c r="C122" s="978" t="str">
        <f t="array" ref="C122">xLOOKUP($A122,'Crop Chart'!$A$5:$A$201,'Crop Chart'!$E$5:$E$201,,0)</f>
        <v/>
      </c>
      <c r="D122" s="979" t="str">
        <f t="array" ref="D122">xLOOKUP($A122,'Crop Chart'!$A$5:$A$201,'Crop Chart'!$D$5:$D$201,,0)</f>
        <v/>
      </c>
      <c r="E122" s="980" t="str">
        <f>'Crop Chart'!$H$2*12*B122/C122/F122</f>
        <v>#DIV/0!</v>
      </c>
      <c r="F122" s="979" t="str">
        <f t="array" ref="F122">xLOOKUP($A122,'Crop Chart'!$A$5:$A$201,'Crop Chart'!$S$5:$S$201,,0)</f>
        <v/>
      </c>
      <c r="G122" s="978" t="str">
        <f t="array" ref="G122">xLOOKUP($A122,'Crop Chart'!$A$5:$A$201,'Crop Chart'!$AK$5:$AK$201,,0)</f>
        <v/>
      </c>
      <c r="H122" s="978" t="str">
        <f t="array" ref="H122">xLOOKUP($A122,'Crop Chart'!$A$5:$A$201,'Crop Chart'!$AL$5:$AL$201,,0)</f>
        <v/>
      </c>
      <c r="I122" s="978" t="str">
        <f t="array" ref="I122">xLOOKUP($A122,'Crop Chart'!$A$5:$A$201,'Crop Chart'!$AC$5:$AC$201,,0)</f>
        <v/>
      </c>
    </row>
    <row r="123" ht="15.75" customHeight="1">
      <c r="A123" s="981"/>
      <c r="B123" s="978" t="str">
        <f t="array" ref="B123">xLOOKUP($A123,'Crop Chart'!$A$5:$A$201,'Crop Chart'!$C$5:$C$201,,0)</f>
        <v/>
      </c>
      <c r="C123" s="978" t="str">
        <f t="array" ref="C123">xLOOKUP($A123,'Crop Chart'!$A$5:$A$201,'Crop Chart'!$E$5:$E$201,,0)</f>
        <v/>
      </c>
      <c r="D123" s="979" t="str">
        <f t="array" ref="D123">xLOOKUP($A123,'Crop Chart'!$A$5:$A$201,'Crop Chart'!$D$5:$D$201,,0)</f>
        <v/>
      </c>
      <c r="E123" s="980" t="str">
        <f>'Crop Chart'!$H$2*12*B123/C123/F123</f>
        <v>#DIV/0!</v>
      </c>
      <c r="F123" s="979" t="str">
        <f t="array" ref="F123">xLOOKUP($A123,'Crop Chart'!$A$5:$A$201,'Crop Chart'!$S$5:$S$201,,0)</f>
        <v/>
      </c>
      <c r="G123" s="978" t="str">
        <f t="array" ref="G123">xLOOKUP($A123,'Crop Chart'!$A$5:$A$201,'Crop Chart'!$AK$5:$AK$201,,0)</f>
        <v/>
      </c>
      <c r="H123" s="978" t="str">
        <f t="array" ref="H123">xLOOKUP($A123,'Crop Chart'!$A$5:$A$201,'Crop Chart'!$AL$5:$AL$201,,0)</f>
        <v/>
      </c>
      <c r="I123" s="978" t="str">
        <f t="array" ref="I123">xLOOKUP($A123,'Crop Chart'!$A$5:$A$201,'Crop Chart'!$AC$5:$AC$201,,0)</f>
        <v/>
      </c>
    </row>
    <row r="124" ht="15.75" customHeight="1">
      <c r="A124" s="981"/>
      <c r="B124" s="978" t="str">
        <f t="array" ref="B124">xLOOKUP($A124,'Crop Chart'!$A$5:$A$201,'Crop Chart'!$C$5:$C$201,,0)</f>
        <v/>
      </c>
      <c r="C124" s="978" t="str">
        <f t="array" ref="C124">xLOOKUP($A124,'Crop Chart'!$A$5:$A$201,'Crop Chart'!$E$5:$E$201,,0)</f>
        <v/>
      </c>
      <c r="D124" s="979" t="str">
        <f t="array" ref="D124">xLOOKUP($A124,'Crop Chart'!$A$5:$A$201,'Crop Chart'!$D$5:$D$201,,0)</f>
        <v/>
      </c>
      <c r="E124" s="980" t="str">
        <f>'Crop Chart'!$H$2*12*B124/C124/F124</f>
        <v>#DIV/0!</v>
      </c>
      <c r="F124" s="979" t="str">
        <f t="array" ref="F124">xLOOKUP($A124,'Crop Chart'!$A$5:$A$201,'Crop Chart'!$S$5:$S$201,,0)</f>
        <v/>
      </c>
      <c r="G124" s="978" t="str">
        <f t="array" ref="G124">xLOOKUP($A124,'Crop Chart'!$A$5:$A$201,'Crop Chart'!$AK$5:$AK$201,,0)</f>
        <v/>
      </c>
      <c r="H124" s="978" t="str">
        <f t="array" ref="H124">xLOOKUP($A124,'Crop Chart'!$A$5:$A$201,'Crop Chart'!$AL$5:$AL$201,,0)</f>
        <v/>
      </c>
      <c r="I124" s="978" t="str">
        <f t="array" ref="I124">xLOOKUP($A124,'Crop Chart'!$A$5:$A$201,'Crop Chart'!$AC$5:$AC$201,,0)</f>
        <v/>
      </c>
    </row>
    <row r="125" ht="15.75" customHeight="1">
      <c r="A125" s="981"/>
      <c r="B125" s="978" t="str">
        <f t="array" ref="B125">xLOOKUP($A125,'Crop Chart'!$A$5:$A$201,'Crop Chart'!$C$5:$C$201,,0)</f>
        <v/>
      </c>
      <c r="C125" s="978" t="str">
        <f t="array" ref="C125">xLOOKUP($A125,'Crop Chart'!$A$5:$A$201,'Crop Chart'!$E$5:$E$201,,0)</f>
        <v/>
      </c>
      <c r="D125" s="979" t="str">
        <f t="array" ref="D125">xLOOKUP($A125,'Crop Chart'!$A$5:$A$201,'Crop Chart'!$D$5:$D$201,,0)</f>
        <v/>
      </c>
      <c r="E125" s="980" t="str">
        <f>'Crop Chart'!$H$2*12*B125/C125/F125</f>
        <v>#DIV/0!</v>
      </c>
      <c r="F125" s="979" t="str">
        <f t="array" ref="F125">xLOOKUP($A125,'Crop Chart'!$A$5:$A$201,'Crop Chart'!$S$5:$S$201,,0)</f>
        <v/>
      </c>
      <c r="G125" s="978" t="str">
        <f t="array" ref="G125">xLOOKUP($A125,'Crop Chart'!$A$5:$A$201,'Crop Chart'!$AK$5:$AK$201,,0)</f>
        <v/>
      </c>
      <c r="H125" s="978" t="str">
        <f t="array" ref="H125">xLOOKUP($A125,'Crop Chart'!$A$5:$A$201,'Crop Chart'!$AL$5:$AL$201,,0)</f>
        <v/>
      </c>
      <c r="I125" s="978" t="str">
        <f t="array" ref="I125">xLOOKUP($A125,'Crop Chart'!$A$5:$A$201,'Crop Chart'!$AC$5:$AC$201,,0)</f>
        <v/>
      </c>
    </row>
    <row r="126" ht="15.75" customHeight="1">
      <c r="A126" s="981"/>
      <c r="B126" s="978" t="str">
        <f t="array" ref="B126">xLOOKUP($A126,'Crop Chart'!$A$5:$A$201,'Crop Chart'!$C$5:$C$201,,0)</f>
        <v/>
      </c>
      <c r="C126" s="978" t="str">
        <f t="array" ref="C126">xLOOKUP($A126,'Crop Chart'!$A$5:$A$201,'Crop Chart'!$E$5:$E$201,,0)</f>
        <v/>
      </c>
      <c r="D126" s="979" t="str">
        <f t="array" ref="D126">xLOOKUP($A126,'Crop Chart'!$A$5:$A$201,'Crop Chart'!$D$5:$D$201,,0)</f>
        <v/>
      </c>
      <c r="E126" s="980" t="str">
        <f>'Crop Chart'!$H$2*12*B126/C126/F126</f>
        <v>#DIV/0!</v>
      </c>
      <c r="F126" s="979" t="str">
        <f t="array" ref="F126">xLOOKUP($A126,'Crop Chart'!$A$5:$A$201,'Crop Chart'!$S$5:$S$201,,0)</f>
        <v/>
      </c>
      <c r="G126" s="978" t="str">
        <f t="array" ref="G126">xLOOKUP($A126,'Crop Chart'!$A$5:$A$201,'Crop Chart'!$AK$5:$AK$201,,0)</f>
        <v/>
      </c>
      <c r="H126" s="978" t="str">
        <f t="array" ref="H126">xLOOKUP($A126,'Crop Chart'!$A$5:$A$201,'Crop Chart'!$AL$5:$AL$201,,0)</f>
        <v/>
      </c>
      <c r="I126" s="978" t="str">
        <f t="array" ref="I126">xLOOKUP($A126,'Crop Chart'!$A$5:$A$201,'Crop Chart'!$AC$5:$AC$201,,0)</f>
        <v/>
      </c>
    </row>
    <row r="127" ht="15.75" customHeight="1">
      <c r="A127" s="981"/>
      <c r="B127" s="978" t="str">
        <f t="array" ref="B127">xLOOKUP($A127,'Crop Chart'!$A$5:$A$201,'Crop Chart'!$C$5:$C$201,,0)</f>
        <v/>
      </c>
      <c r="C127" s="978" t="str">
        <f t="array" ref="C127">xLOOKUP($A127,'Crop Chart'!$A$5:$A$201,'Crop Chart'!$E$5:$E$201,,0)</f>
        <v/>
      </c>
      <c r="D127" s="979" t="str">
        <f t="array" ref="D127">xLOOKUP($A127,'Crop Chart'!$A$5:$A$201,'Crop Chart'!$D$5:$D$201,,0)</f>
        <v/>
      </c>
      <c r="E127" s="980" t="str">
        <f>'Crop Chart'!$H$2*12*B127/C127/F127</f>
        <v>#DIV/0!</v>
      </c>
      <c r="F127" s="979" t="str">
        <f t="array" ref="F127">xLOOKUP($A127,'Crop Chart'!$A$5:$A$201,'Crop Chart'!$S$5:$S$201,,0)</f>
        <v/>
      </c>
      <c r="G127" s="978" t="str">
        <f t="array" ref="G127">xLOOKUP($A127,'Crop Chart'!$A$5:$A$201,'Crop Chart'!$AK$5:$AK$201,,0)</f>
        <v/>
      </c>
      <c r="H127" s="978" t="str">
        <f t="array" ref="H127">xLOOKUP($A127,'Crop Chart'!$A$5:$A$201,'Crop Chart'!$AL$5:$AL$201,,0)</f>
        <v/>
      </c>
      <c r="I127" s="978" t="str">
        <f t="array" ref="I127">xLOOKUP($A127,'Crop Chart'!$A$5:$A$201,'Crop Chart'!$AC$5:$AC$201,,0)</f>
        <v/>
      </c>
    </row>
    <row r="128" ht="15.75" customHeight="1">
      <c r="A128" s="981"/>
      <c r="B128" s="978" t="str">
        <f t="array" ref="B128">xLOOKUP($A128,'Crop Chart'!$A$5:$A$201,'Crop Chart'!$C$5:$C$201,,0)</f>
        <v/>
      </c>
      <c r="C128" s="978" t="str">
        <f t="array" ref="C128">xLOOKUP($A128,'Crop Chart'!$A$5:$A$201,'Crop Chart'!$E$5:$E$201,,0)</f>
        <v/>
      </c>
      <c r="D128" s="979" t="str">
        <f t="array" ref="D128">xLOOKUP($A128,'Crop Chart'!$A$5:$A$201,'Crop Chart'!$D$5:$D$201,,0)</f>
        <v/>
      </c>
      <c r="E128" s="980" t="str">
        <f>'Crop Chart'!$H$2*12*B128/C128/F128</f>
        <v>#DIV/0!</v>
      </c>
      <c r="F128" s="979" t="str">
        <f t="array" ref="F128">xLOOKUP($A128,'Crop Chart'!$A$5:$A$201,'Crop Chart'!$S$5:$S$201,,0)</f>
        <v/>
      </c>
      <c r="G128" s="978" t="str">
        <f t="array" ref="G128">xLOOKUP($A128,'Crop Chart'!$A$5:$A$201,'Crop Chart'!$AK$5:$AK$201,,0)</f>
        <v/>
      </c>
      <c r="H128" s="978" t="str">
        <f t="array" ref="H128">xLOOKUP($A128,'Crop Chart'!$A$5:$A$201,'Crop Chart'!$AL$5:$AL$201,,0)</f>
        <v/>
      </c>
      <c r="I128" s="978" t="str">
        <f t="array" ref="I128">xLOOKUP($A128,'Crop Chart'!$A$5:$A$201,'Crop Chart'!$AC$5:$AC$201,,0)</f>
        <v/>
      </c>
    </row>
    <row r="129" ht="15.75" customHeight="1">
      <c r="A129" s="981"/>
      <c r="B129" s="978" t="str">
        <f t="array" ref="B129">xLOOKUP($A129,'Crop Chart'!$A$5:$A$201,'Crop Chart'!$C$5:$C$201,,0)</f>
        <v/>
      </c>
      <c r="C129" s="978" t="str">
        <f t="array" ref="C129">xLOOKUP($A129,'Crop Chart'!$A$5:$A$201,'Crop Chart'!$E$5:$E$201,,0)</f>
        <v/>
      </c>
      <c r="D129" s="979" t="str">
        <f t="array" ref="D129">xLOOKUP($A129,'Crop Chart'!$A$5:$A$201,'Crop Chart'!$D$5:$D$201,,0)</f>
        <v/>
      </c>
      <c r="E129" s="980" t="str">
        <f>'Crop Chart'!$H$2*12*B129/C129/F129</f>
        <v>#DIV/0!</v>
      </c>
      <c r="F129" s="979" t="str">
        <f t="array" ref="F129">xLOOKUP($A129,'Crop Chart'!$A$5:$A$201,'Crop Chart'!$S$5:$S$201,,0)</f>
        <v/>
      </c>
      <c r="G129" s="978" t="str">
        <f t="array" ref="G129">xLOOKUP($A129,'Crop Chart'!$A$5:$A$201,'Crop Chart'!$AK$5:$AK$201,,0)</f>
        <v/>
      </c>
      <c r="H129" s="978" t="str">
        <f t="array" ref="H129">xLOOKUP($A129,'Crop Chart'!$A$5:$A$201,'Crop Chart'!$AL$5:$AL$201,,0)</f>
        <v/>
      </c>
      <c r="I129" s="978" t="str">
        <f t="array" ref="I129">xLOOKUP($A129,'Crop Chart'!$A$5:$A$201,'Crop Chart'!$AC$5:$AC$201,,0)</f>
        <v/>
      </c>
    </row>
    <row r="130" ht="15.75" customHeight="1">
      <c r="A130" s="981"/>
      <c r="B130" s="978" t="str">
        <f t="array" ref="B130">xLOOKUP($A130,'Crop Chart'!$A$5:$A$201,'Crop Chart'!$C$5:$C$201,,0)</f>
        <v/>
      </c>
      <c r="C130" s="978" t="str">
        <f t="array" ref="C130">xLOOKUP($A130,'Crop Chart'!$A$5:$A$201,'Crop Chart'!$E$5:$E$201,,0)</f>
        <v/>
      </c>
      <c r="D130" s="979" t="str">
        <f t="array" ref="D130">xLOOKUP($A130,'Crop Chart'!$A$5:$A$201,'Crop Chart'!$D$5:$D$201,,0)</f>
        <v/>
      </c>
      <c r="E130" s="980" t="str">
        <f>'Crop Chart'!$H$2*12*B130/C130/F130</f>
        <v>#DIV/0!</v>
      </c>
      <c r="F130" s="979" t="str">
        <f t="array" ref="F130">xLOOKUP($A130,'Crop Chart'!$A$5:$A$201,'Crop Chart'!$S$5:$S$201,,0)</f>
        <v/>
      </c>
      <c r="G130" s="978" t="str">
        <f t="array" ref="G130">xLOOKUP($A130,'Crop Chart'!$A$5:$A$201,'Crop Chart'!$AK$5:$AK$201,,0)</f>
        <v/>
      </c>
      <c r="H130" s="978" t="str">
        <f t="array" ref="H130">xLOOKUP($A130,'Crop Chart'!$A$5:$A$201,'Crop Chart'!$AL$5:$AL$201,,0)</f>
        <v/>
      </c>
      <c r="I130" s="978" t="str">
        <f t="array" ref="I130">xLOOKUP($A130,'Crop Chart'!$A$5:$A$201,'Crop Chart'!$AC$5:$AC$201,,0)</f>
        <v/>
      </c>
    </row>
    <row r="131" ht="15.75" customHeight="1">
      <c r="A131" s="981"/>
      <c r="B131" s="978" t="str">
        <f t="array" ref="B131">xLOOKUP($A131,'Crop Chart'!$A$5:$A$201,'Crop Chart'!$C$5:$C$201,,0)</f>
        <v/>
      </c>
      <c r="C131" s="978" t="str">
        <f t="array" ref="C131">xLOOKUP($A131,'Crop Chart'!$A$5:$A$201,'Crop Chart'!$E$5:$E$201,,0)</f>
        <v/>
      </c>
      <c r="D131" s="979" t="str">
        <f t="array" ref="D131">xLOOKUP($A131,'Crop Chart'!$A$5:$A$201,'Crop Chart'!$D$5:$D$201,,0)</f>
        <v/>
      </c>
      <c r="E131" s="980" t="str">
        <f>'Crop Chart'!$H$2*12*B131/C131/F131</f>
        <v>#DIV/0!</v>
      </c>
      <c r="F131" s="979" t="str">
        <f t="array" ref="F131">xLOOKUP($A131,'Crop Chart'!$A$5:$A$201,'Crop Chart'!$S$5:$S$201,,0)</f>
        <v/>
      </c>
      <c r="G131" s="978" t="str">
        <f t="array" ref="G131">xLOOKUP($A131,'Crop Chart'!$A$5:$A$201,'Crop Chart'!$AK$5:$AK$201,,0)</f>
        <v/>
      </c>
      <c r="H131" s="978" t="str">
        <f t="array" ref="H131">xLOOKUP($A131,'Crop Chart'!$A$5:$A$201,'Crop Chart'!$AL$5:$AL$201,,0)</f>
        <v/>
      </c>
      <c r="I131" s="978" t="str">
        <f t="array" ref="I131">xLOOKUP($A131,'Crop Chart'!$A$5:$A$201,'Crop Chart'!$AC$5:$AC$201,,0)</f>
        <v/>
      </c>
    </row>
    <row r="132" ht="15.75" customHeight="1">
      <c r="A132" s="981"/>
      <c r="B132" s="978" t="str">
        <f t="array" ref="B132">xLOOKUP($A132,'Crop Chart'!$A$5:$A$201,'Crop Chart'!$C$5:$C$201,,0)</f>
        <v/>
      </c>
      <c r="C132" s="978" t="str">
        <f t="array" ref="C132">xLOOKUP($A132,'Crop Chart'!$A$5:$A$201,'Crop Chart'!$E$5:$E$201,,0)</f>
        <v/>
      </c>
      <c r="D132" s="979" t="str">
        <f t="array" ref="D132">xLOOKUP($A132,'Crop Chart'!$A$5:$A$201,'Crop Chart'!$D$5:$D$201,,0)</f>
        <v/>
      </c>
      <c r="E132" s="980" t="str">
        <f>'Crop Chart'!$H$2*12*B132/C132/F132</f>
        <v>#DIV/0!</v>
      </c>
      <c r="F132" s="979" t="str">
        <f t="array" ref="F132">xLOOKUP($A132,'Crop Chart'!$A$5:$A$201,'Crop Chart'!$S$5:$S$201,,0)</f>
        <v/>
      </c>
      <c r="G132" s="978" t="str">
        <f t="array" ref="G132">xLOOKUP($A132,'Crop Chart'!$A$5:$A$201,'Crop Chart'!$AK$5:$AK$201,,0)</f>
        <v/>
      </c>
      <c r="H132" s="978" t="str">
        <f t="array" ref="H132">xLOOKUP($A132,'Crop Chart'!$A$5:$A$201,'Crop Chart'!$AL$5:$AL$201,,0)</f>
        <v/>
      </c>
      <c r="I132" s="978" t="str">
        <f t="array" ref="I132">xLOOKUP($A132,'Crop Chart'!$A$5:$A$201,'Crop Chart'!$AC$5:$AC$201,,0)</f>
        <v/>
      </c>
    </row>
    <row r="133" ht="15.75" customHeight="1">
      <c r="A133" s="981"/>
      <c r="B133" s="978" t="str">
        <f t="array" ref="B133">xLOOKUP($A133,'Crop Chart'!$A$5:$A$201,'Crop Chart'!$C$5:$C$201,,0)</f>
        <v/>
      </c>
      <c r="C133" s="978" t="str">
        <f t="array" ref="C133">xLOOKUP($A133,'Crop Chart'!$A$5:$A$201,'Crop Chart'!$E$5:$E$201,,0)</f>
        <v/>
      </c>
      <c r="D133" s="979" t="str">
        <f t="array" ref="D133">xLOOKUP($A133,'Crop Chart'!$A$5:$A$201,'Crop Chart'!$D$5:$D$201,,0)</f>
        <v/>
      </c>
      <c r="E133" s="980" t="str">
        <f>'Crop Chart'!$H$2*12*B133/C133/F133</f>
        <v>#DIV/0!</v>
      </c>
      <c r="F133" s="979" t="str">
        <f t="array" ref="F133">xLOOKUP($A133,'Crop Chart'!$A$5:$A$201,'Crop Chart'!$S$5:$S$201,,0)</f>
        <v/>
      </c>
      <c r="G133" s="978" t="str">
        <f t="array" ref="G133">xLOOKUP($A133,'Crop Chart'!$A$5:$A$201,'Crop Chart'!$AK$5:$AK$201,,0)</f>
        <v/>
      </c>
      <c r="H133" s="978" t="str">
        <f t="array" ref="H133">xLOOKUP($A133,'Crop Chart'!$A$5:$A$201,'Crop Chart'!$AL$5:$AL$201,,0)</f>
        <v/>
      </c>
      <c r="I133" s="978" t="str">
        <f t="array" ref="I133">xLOOKUP($A133,'Crop Chart'!$A$5:$A$201,'Crop Chart'!$AC$5:$AC$201,,0)</f>
        <v/>
      </c>
    </row>
    <row r="134" ht="15.75" customHeight="1">
      <c r="A134" s="981"/>
      <c r="B134" s="978" t="str">
        <f t="array" ref="B134">xLOOKUP($A134,'Crop Chart'!$A$5:$A$201,'Crop Chart'!$C$5:$C$201,,0)</f>
        <v/>
      </c>
      <c r="C134" s="978" t="str">
        <f t="array" ref="C134">xLOOKUP($A134,'Crop Chart'!$A$5:$A$201,'Crop Chart'!$E$5:$E$201,,0)</f>
        <v/>
      </c>
      <c r="D134" s="979" t="str">
        <f t="array" ref="D134">xLOOKUP($A134,'Crop Chart'!$A$5:$A$201,'Crop Chart'!$D$5:$D$201,,0)</f>
        <v/>
      </c>
      <c r="E134" s="980" t="str">
        <f>'Crop Chart'!$H$2*12*B134/C134/F134</f>
        <v>#DIV/0!</v>
      </c>
      <c r="F134" s="979" t="str">
        <f t="array" ref="F134">xLOOKUP($A134,'Crop Chart'!$A$5:$A$201,'Crop Chart'!$S$5:$S$201,,0)</f>
        <v/>
      </c>
      <c r="G134" s="978" t="str">
        <f t="array" ref="G134">xLOOKUP($A134,'Crop Chart'!$A$5:$A$201,'Crop Chart'!$AK$5:$AK$201,,0)</f>
        <v/>
      </c>
      <c r="H134" s="978" t="str">
        <f t="array" ref="H134">xLOOKUP($A134,'Crop Chart'!$A$5:$A$201,'Crop Chart'!$AL$5:$AL$201,,0)</f>
        <v/>
      </c>
      <c r="I134" s="978" t="str">
        <f t="array" ref="I134">xLOOKUP($A134,'Crop Chart'!$A$5:$A$201,'Crop Chart'!$AC$5:$AC$201,,0)</f>
        <v/>
      </c>
    </row>
    <row r="135" ht="15.75" customHeight="1">
      <c r="A135" s="981"/>
      <c r="B135" s="978" t="str">
        <f t="array" ref="B135">xLOOKUP($A135,'Crop Chart'!$A$5:$A$201,'Crop Chart'!$C$5:$C$201,,0)</f>
        <v/>
      </c>
      <c r="C135" s="978" t="str">
        <f t="array" ref="C135">xLOOKUP($A135,'Crop Chart'!$A$5:$A$201,'Crop Chart'!$E$5:$E$201,,0)</f>
        <v/>
      </c>
      <c r="D135" s="979" t="str">
        <f t="array" ref="D135">xLOOKUP($A135,'Crop Chart'!$A$5:$A$201,'Crop Chart'!$D$5:$D$201,,0)</f>
        <v/>
      </c>
      <c r="E135" s="980" t="str">
        <f>'Crop Chart'!$H$2*12*B135/C135/F135</f>
        <v>#DIV/0!</v>
      </c>
      <c r="F135" s="979" t="str">
        <f t="array" ref="F135">xLOOKUP($A135,'Crop Chart'!$A$5:$A$201,'Crop Chart'!$S$5:$S$201,,0)</f>
        <v/>
      </c>
      <c r="G135" s="978" t="str">
        <f t="array" ref="G135">xLOOKUP($A135,'Crop Chart'!$A$5:$A$201,'Crop Chart'!$AK$5:$AK$201,,0)</f>
        <v/>
      </c>
      <c r="H135" s="978" t="str">
        <f t="array" ref="H135">xLOOKUP($A135,'Crop Chart'!$A$5:$A$201,'Crop Chart'!$AL$5:$AL$201,,0)</f>
        <v/>
      </c>
      <c r="I135" s="978" t="str">
        <f t="array" ref="I135">xLOOKUP($A135,'Crop Chart'!$A$5:$A$201,'Crop Chart'!$AC$5:$AC$201,,0)</f>
        <v/>
      </c>
    </row>
    <row r="136" ht="15.75" customHeight="1">
      <c r="A136" s="981"/>
      <c r="B136" s="978" t="str">
        <f t="array" ref="B136">xLOOKUP($A136,'Crop Chart'!$A$5:$A$201,'Crop Chart'!$C$5:$C$201,,0)</f>
        <v/>
      </c>
      <c r="C136" s="978" t="str">
        <f t="array" ref="C136">xLOOKUP($A136,'Crop Chart'!$A$5:$A$201,'Crop Chart'!$E$5:$E$201,,0)</f>
        <v/>
      </c>
      <c r="D136" s="979" t="str">
        <f t="array" ref="D136">xLOOKUP($A136,'Crop Chart'!$A$5:$A$201,'Crop Chart'!$D$5:$D$201,,0)</f>
        <v/>
      </c>
      <c r="E136" s="980" t="str">
        <f>'Crop Chart'!$H$2*12*B136/C136/F136</f>
        <v>#DIV/0!</v>
      </c>
      <c r="F136" s="979" t="str">
        <f t="array" ref="F136">xLOOKUP($A136,'Crop Chart'!$A$5:$A$201,'Crop Chart'!$S$5:$S$201,,0)</f>
        <v/>
      </c>
      <c r="G136" s="978" t="str">
        <f t="array" ref="G136">xLOOKUP($A136,'Crop Chart'!$A$5:$A$201,'Crop Chart'!$AK$5:$AK$201,,0)</f>
        <v/>
      </c>
      <c r="H136" s="978" t="str">
        <f t="array" ref="H136">xLOOKUP($A136,'Crop Chart'!$A$5:$A$201,'Crop Chart'!$AL$5:$AL$201,,0)</f>
        <v/>
      </c>
      <c r="I136" s="978" t="str">
        <f t="array" ref="I136">xLOOKUP($A136,'Crop Chart'!$A$5:$A$201,'Crop Chart'!$AC$5:$AC$201,,0)</f>
        <v/>
      </c>
    </row>
    <row r="137" ht="15.75" customHeight="1">
      <c r="A137" s="981"/>
      <c r="B137" s="978" t="str">
        <f t="array" ref="B137">xLOOKUP($A137,'Crop Chart'!$A$5:$A$201,'Crop Chart'!$C$5:$C$201,,0)</f>
        <v/>
      </c>
      <c r="C137" s="978" t="str">
        <f t="array" ref="C137">xLOOKUP($A137,'Crop Chart'!$A$5:$A$201,'Crop Chart'!$E$5:$E$201,,0)</f>
        <v/>
      </c>
      <c r="D137" s="979" t="str">
        <f t="array" ref="D137">xLOOKUP($A137,'Crop Chart'!$A$5:$A$201,'Crop Chart'!$D$5:$D$201,,0)</f>
        <v/>
      </c>
      <c r="E137" s="980" t="str">
        <f>'Crop Chart'!$H$2*12*B137/C137/F137</f>
        <v>#DIV/0!</v>
      </c>
      <c r="F137" s="979" t="str">
        <f t="array" ref="F137">xLOOKUP($A137,'Crop Chart'!$A$5:$A$201,'Crop Chart'!$S$5:$S$201,,0)</f>
        <v/>
      </c>
      <c r="G137" s="978" t="str">
        <f t="array" ref="G137">xLOOKUP($A137,'Crop Chart'!$A$5:$A$201,'Crop Chart'!$AK$5:$AK$201,,0)</f>
        <v/>
      </c>
      <c r="H137" s="978" t="str">
        <f t="array" ref="H137">xLOOKUP($A137,'Crop Chart'!$A$5:$A$201,'Crop Chart'!$AL$5:$AL$201,,0)</f>
        <v/>
      </c>
      <c r="I137" s="978" t="str">
        <f t="array" ref="I137">xLOOKUP($A137,'Crop Chart'!$A$5:$A$201,'Crop Chart'!$AC$5:$AC$201,,0)</f>
        <v/>
      </c>
    </row>
    <row r="138" ht="15.75" customHeight="1">
      <c r="A138" s="981"/>
      <c r="B138" s="978" t="str">
        <f t="array" ref="B138">xLOOKUP($A138,'Crop Chart'!$A$5:$A$201,'Crop Chart'!$C$5:$C$201,,0)</f>
        <v/>
      </c>
      <c r="C138" s="978" t="str">
        <f t="array" ref="C138">xLOOKUP($A138,'Crop Chart'!$A$5:$A$201,'Crop Chart'!$E$5:$E$201,,0)</f>
        <v/>
      </c>
      <c r="D138" s="979" t="str">
        <f t="array" ref="D138">xLOOKUP($A138,'Crop Chart'!$A$5:$A$201,'Crop Chart'!$D$5:$D$201,,0)</f>
        <v/>
      </c>
      <c r="E138" s="980" t="str">
        <f>'Crop Chart'!$H$2*12*B138/C138/F138</f>
        <v>#DIV/0!</v>
      </c>
      <c r="F138" s="979" t="str">
        <f t="array" ref="F138">xLOOKUP($A138,'Crop Chart'!$A$5:$A$201,'Crop Chart'!$S$5:$S$201,,0)</f>
        <v/>
      </c>
      <c r="G138" s="978" t="str">
        <f t="array" ref="G138">xLOOKUP($A138,'Crop Chart'!$A$5:$A$201,'Crop Chart'!$AK$5:$AK$201,,0)</f>
        <v/>
      </c>
      <c r="H138" s="978" t="str">
        <f t="array" ref="H138">xLOOKUP($A138,'Crop Chart'!$A$5:$A$201,'Crop Chart'!$AL$5:$AL$201,,0)</f>
        <v/>
      </c>
      <c r="I138" s="978" t="str">
        <f t="array" ref="I138">xLOOKUP($A138,'Crop Chart'!$A$5:$A$201,'Crop Chart'!$AC$5:$AC$201,,0)</f>
        <v/>
      </c>
    </row>
    <row r="139" ht="15.75" customHeight="1">
      <c r="A139" s="981"/>
      <c r="B139" s="978" t="str">
        <f t="array" ref="B139">xLOOKUP($A139,'Crop Chart'!$A$5:$A$201,'Crop Chart'!$C$5:$C$201,,0)</f>
        <v/>
      </c>
      <c r="C139" s="978" t="str">
        <f t="array" ref="C139">xLOOKUP($A139,'Crop Chart'!$A$5:$A$201,'Crop Chart'!$E$5:$E$201,,0)</f>
        <v/>
      </c>
      <c r="D139" s="979" t="str">
        <f t="array" ref="D139">xLOOKUP($A139,'Crop Chart'!$A$5:$A$201,'Crop Chart'!$D$5:$D$201,,0)</f>
        <v/>
      </c>
      <c r="E139" s="980" t="str">
        <f>'Crop Chart'!$H$2*12*B139/C139/F139</f>
        <v>#DIV/0!</v>
      </c>
      <c r="F139" s="979" t="str">
        <f t="array" ref="F139">xLOOKUP($A139,'Crop Chart'!$A$5:$A$201,'Crop Chart'!$S$5:$S$201,,0)</f>
        <v/>
      </c>
      <c r="G139" s="978" t="str">
        <f t="array" ref="G139">xLOOKUP($A139,'Crop Chart'!$A$5:$A$201,'Crop Chart'!$AK$5:$AK$201,,0)</f>
        <v/>
      </c>
      <c r="H139" s="978" t="str">
        <f t="array" ref="H139">xLOOKUP($A139,'Crop Chart'!$A$5:$A$201,'Crop Chart'!$AL$5:$AL$201,,0)</f>
        <v/>
      </c>
      <c r="I139" s="978" t="str">
        <f t="array" ref="I139">xLOOKUP($A139,'Crop Chart'!$A$5:$A$201,'Crop Chart'!$AC$5:$AC$201,,0)</f>
        <v/>
      </c>
    </row>
    <row r="140" ht="15.75" customHeight="1">
      <c r="A140" s="981"/>
      <c r="B140" s="978" t="str">
        <f t="array" ref="B140">xLOOKUP($A140,'Crop Chart'!$A$5:$A$201,'Crop Chart'!$C$5:$C$201,,0)</f>
        <v/>
      </c>
      <c r="C140" s="978" t="str">
        <f t="array" ref="C140">xLOOKUP($A140,'Crop Chart'!$A$5:$A$201,'Crop Chart'!$E$5:$E$201,,0)</f>
        <v/>
      </c>
      <c r="D140" s="979" t="str">
        <f t="array" ref="D140">xLOOKUP($A140,'Crop Chart'!$A$5:$A$201,'Crop Chart'!$D$5:$D$201,,0)</f>
        <v/>
      </c>
      <c r="E140" s="980" t="str">
        <f>'Crop Chart'!$H$2*12*B140/C140/F140</f>
        <v>#DIV/0!</v>
      </c>
      <c r="F140" s="979" t="str">
        <f t="array" ref="F140">xLOOKUP($A140,'Crop Chart'!$A$5:$A$201,'Crop Chart'!$S$5:$S$201,,0)</f>
        <v/>
      </c>
      <c r="G140" s="978" t="str">
        <f t="array" ref="G140">xLOOKUP($A140,'Crop Chart'!$A$5:$A$201,'Crop Chart'!$AK$5:$AK$201,,0)</f>
        <v/>
      </c>
      <c r="H140" s="978" t="str">
        <f t="array" ref="H140">xLOOKUP($A140,'Crop Chart'!$A$5:$A$201,'Crop Chart'!$AL$5:$AL$201,,0)</f>
        <v/>
      </c>
      <c r="I140" s="978" t="str">
        <f t="array" ref="I140">xLOOKUP($A140,'Crop Chart'!$A$5:$A$201,'Crop Chart'!$AC$5:$AC$201,,0)</f>
        <v/>
      </c>
    </row>
    <row r="141" ht="15.75" customHeight="1">
      <c r="A141" s="981"/>
      <c r="B141" s="978" t="str">
        <f t="array" ref="B141">xLOOKUP($A141,'Crop Chart'!$A$5:$A$201,'Crop Chart'!$C$5:$C$201,,0)</f>
        <v/>
      </c>
      <c r="C141" s="978" t="str">
        <f t="array" ref="C141">xLOOKUP($A141,'Crop Chart'!$A$5:$A$201,'Crop Chart'!$E$5:$E$201,,0)</f>
        <v/>
      </c>
      <c r="D141" s="979" t="str">
        <f t="array" ref="D141">xLOOKUP($A141,'Crop Chart'!$A$5:$A$201,'Crop Chart'!$D$5:$D$201,,0)</f>
        <v/>
      </c>
      <c r="E141" s="980" t="str">
        <f>'Crop Chart'!$H$2*12*B141/C141/F141</f>
        <v>#DIV/0!</v>
      </c>
      <c r="F141" s="979" t="str">
        <f t="array" ref="F141">xLOOKUP($A141,'Crop Chart'!$A$5:$A$201,'Crop Chart'!$S$5:$S$201,,0)</f>
        <v/>
      </c>
      <c r="G141" s="978" t="str">
        <f t="array" ref="G141">xLOOKUP($A141,'Crop Chart'!$A$5:$A$201,'Crop Chart'!$AK$5:$AK$201,,0)</f>
        <v/>
      </c>
      <c r="H141" s="978" t="str">
        <f t="array" ref="H141">xLOOKUP($A141,'Crop Chart'!$A$5:$A$201,'Crop Chart'!$AL$5:$AL$201,,0)</f>
        <v/>
      </c>
      <c r="I141" s="978" t="str">
        <f t="array" ref="I141">xLOOKUP($A141,'Crop Chart'!$A$5:$A$201,'Crop Chart'!$AC$5:$AC$201,,0)</f>
        <v/>
      </c>
    </row>
    <row r="142" ht="15.75" customHeight="1">
      <c r="A142" s="981"/>
      <c r="B142" s="978" t="str">
        <f t="array" ref="B142">xLOOKUP($A142,'Crop Chart'!$A$5:$A$201,'Crop Chart'!$C$5:$C$201,,0)</f>
        <v/>
      </c>
      <c r="C142" s="978" t="str">
        <f t="array" ref="C142">xLOOKUP($A142,'Crop Chart'!$A$5:$A$201,'Crop Chart'!$E$5:$E$201,,0)</f>
        <v/>
      </c>
      <c r="D142" s="979" t="str">
        <f t="array" ref="D142">xLOOKUP($A142,'Crop Chart'!$A$5:$A$201,'Crop Chart'!$D$5:$D$201,,0)</f>
        <v/>
      </c>
      <c r="E142" s="980" t="str">
        <f>'Crop Chart'!$H$2*12*B142/C142/F142</f>
        <v>#DIV/0!</v>
      </c>
      <c r="F142" s="979" t="str">
        <f t="array" ref="F142">xLOOKUP($A142,'Crop Chart'!$A$5:$A$201,'Crop Chart'!$S$5:$S$201,,0)</f>
        <v/>
      </c>
      <c r="G142" s="978" t="str">
        <f t="array" ref="G142">xLOOKUP($A142,'Crop Chart'!$A$5:$A$201,'Crop Chart'!$AK$5:$AK$201,,0)</f>
        <v/>
      </c>
      <c r="H142" s="978" t="str">
        <f t="array" ref="H142">xLOOKUP($A142,'Crop Chart'!$A$5:$A$201,'Crop Chart'!$AL$5:$AL$201,,0)</f>
        <v/>
      </c>
      <c r="I142" s="978" t="str">
        <f t="array" ref="I142">xLOOKUP($A142,'Crop Chart'!$A$5:$A$201,'Crop Chart'!$AC$5:$AC$201,,0)</f>
        <v/>
      </c>
    </row>
    <row r="143" ht="15.75" customHeight="1">
      <c r="A143" s="981"/>
      <c r="B143" s="978" t="str">
        <f t="array" ref="B143">xLOOKUP($A143,'Crop Chart'!$A$5:$A$201,'Crop Chart'!$C$5:$C$201,,0)</f>
        <v/>
      </c>
      <c r="C143" s="978" t="str">
        <f t="array" ref="C143">xLOOKUP($A143,'Crop Chart'!$A$5:$A$201,'Crop Chart'!$E$5:$E$201,,0)</f>
        <v/>
      </c>
      <c r="D143" s="979" t="str">
        <f t="array" ref="D143">xLOOKUP($A143,'Crop Chart'!$A$5:$A$201,'Crop Chart'!$D$5:$D$201,,0)</f>
        <v/>
      </c>
      <c r="E143" s="980" t="str">
        <f>'Crop Chart'!$H$2*12*B143/C143/F143</f>
        <v>#DIV/0!</v>
      </c>
      <c r="F143" s="979" t="str">
        <f t="array" ref="F143">xLOOKUP($A143,'Crop Chart'!$A$5:$A$201,'Crop Chart'!$S$5:$S$201,,0)</f>
        <v/>
      </c>
      <c r="G143" s="978" t="str">
        <f t="array" ref="G143">xLOOKUP($A143,'Crop Chart'!$A$5:$A$201,'Crop Chart'!$AK$5:$AK$201,,0)</f>
        <v/>
      </c>
      <c r="H143" s="978" t="str">
        <f t="array" ref="H143">xLOOKUP($A143,'Crop Chart'!$A$5:$A$201,'Crop Chart'!$AL$5:$AL$201,,0)</f>
        <v/>
      </c>
      <c r="I143" s="978" t="str">
        <f t="array" ref="I143">xLOOKUP($A143,'Crop Chart'!$A$5:$A$201,'Crop Chart'!$AC$5:$AC$201,,0)</f>
        <v/>
      </c>
    </row>
    <row r="144" ht="15.75" customHeight="1">
      <c r="A144" s="981"/>
      <c r="B144" s="978" t="str">
        <f t="array" ref="B144">xLOOKUP($A144,'Crop Chart'!$A$5:$A$201,'Crop Chart'!$C$5:$C$201,,0)</f>
        <v/>
      </c>
      <c r="C144" s="978" t="str">
        <f t="array" ref="C144">xLOOKUP($A144,'Crop Chart'!$A$5:$A$201,'Crop Chart'!$E$5:$E$201,,0)</f>
        <v/>
      </c>
      <c r="D144" s="979" t="str">
        <f t="array" ref="D144">xLOOKUP($A144,'Crop Chart'!$A$5:$A$201,'Crop Chart'!$D$5:$D$201,,0)</f>
        <v/>
      </c>
      <c r="E144" s="980" t="str">
        <f>'Crop Chart'!$H$2*12*B144/C144/F144</f>
        <v>#DIV/0!</v>
      </c>
      <c r="F144" s="979" t="str">
        <f t="array" ref="F144">xLOOKUP($A144,'Crop Chart'!$A$5:$A$201,'Crop Chart'!$S$5:$S$201,,0)</f>
        <v/>
      </c>
      <c r="G144" s="978" t="str">
        <f t="array" ref="G144">xLOOKUP($A144,'Crop Chart'!$A$5:$A$201,'Crop Chart'!$AK$5:$AK$201,,0)</f>
        <v/>
      </c>
      <c r="H144" s="978" t="str">
        <f t="array" ref="H144">xLOOKUP($A144,'Crop Chart'!$A$5:$A$201,'Crop Chart'!$AL$5:$AL$201,,0)</f>
        <v/>
      </c>
      <c r="I144" s="978" t="str">
        <f t="array" ref="I144">xLOOKUP($A144,'Crop Chart'!$A$5:$A$201,'Crop Chart'!$AC$5:$AC$201,,0)</f>
        <v/>
      </c>
    </row>
    <row r="145" ht="15.75" customHeight="1">
      <c r="A145" s="981"/>
      <c r="B145" s="978" t="str">
        <f t="array" ref="B145">xLOOKUP($A145,'Crop Chart'!$A$5:$A$201,'Crop Chart'!$C$5:$C$201,,0)</f>
        <v/>
      </c>
      <c r="C145" s="978" t="str">
        <f t="array" ref="C145">xLOOKUP($A145,'Crop Chart'!$A$5:$A$201,'Crop Chart'!$E$5:$E$201,,0)</f>
        <v/>
      </c>
      <c r="D145" s="979" t="str">
        <f t="array" ref="D145">xLOOKUP($A145,'Crop Chart'!$A$5:$A$201,'Crop Chart'!$D$5:$D$201,,0)</f>
        <v/>
      </c>
      <c r="E145" s="980" t="str">
        <f>'Crop Chart'!$H$2*12*B145/C145/F145</f>
        <v>#DIV/0!</v>
      </c>
      <c r="F145" s="979" t="str">
        <f t="array" ref="F145">xLOOKUP($A145,'Crop Chart'!$A$5:$A$201,'Crop Chart'!$S$5:$S$201,,0)</f>
        <v/>
      </c>
      <c r="G145" s="978" t="str">
        <f t="array" ref="G145">xLOOKUP($A145,'Crop Chart'!$A$5:$A$201,'Crop Chart'!$AK$5:$AK$201,,0)</f>
        <v/>
      </c>
      <c r="H145" s="978" t="str">
        <f t="array" ref="H145">xLOOKUP($A145,'Crop Chart'!$A$5:$A$201,'Crop Chart'!$AL$5:$AL$201,,0)</f>
        <v/>
      </c>
      <c r="I145" s="978" t="str">
        <f t="array" ref="I145">xLOOKUP($A145,'Crop Chart'!$A$5:$A$201,'Crop Chart'!$AC$5:$AC$201,,0)</f>
        <v/>
      </c>
    </row>
    <row r="146" ht="15.75" customHeight="1">
      <c r="A146" s="981"/>
      <c r="B146" s="978" t="str">
        <f t="array" ref="B146">xLOOKUP($A146,'Crop Chart'!$A$5:$A$201,'Crop Chart'!$C$5:$C$201,,0)</f>
        <v/>
      </c>
      <c r="C146" s="978" t="str">
        <f t="array" ref="C146">xLOOKUP($A146,'Crop Chart'!$A$5:$A$201,'Crop Chart'!$E$5:$E$201,,0)</f>
        <v/>
      </c>
      <c r="D146" s="979" t="str">
        <f t="array" ref="D146">xLOOKUP($A146,'Crop Chart'!$A$5:$A$201,'Crop Chart'!$D$5:$D$201,,0)</f>
        <v/>
      </c>
      <c r="E146" s="980" t="str">
        <f>'Crop Chart'!$H$2*12*B146/C146/F146</f>
        <v>#DIV/0!</v>
      </c>
      <c r="F146" s="979" t="str">
        <f t="array" ref="F146">xLOOKUP($A146,'Crop Chart'!$A$5:$A$201,'Crop Chart'!$S$5:$S$201,,0)</f>
        <v/>
      </c>
      <c r="G146" s="978" t="str">
        <f t="array" ref="G146">xLOOKUP($A146,'Crop Chart'!$A$5:$A$201,'Crop Chart'!$AK$5:$AK$201,,0)</f>
        <v/>
      </c>
      <c r="H146" s="978" t="str">
        <f t="array" ref="H146">xLOOKUP($A146,'Crop Chart'!$A$5:$A$201,'Crop Chart'!$AL$5:$AL$201,,0)</f>
        <v/>
      </c>
      <c r="I146" s="978" t="str">
        <f t="array" ref="I146">xLOOKUP($A146,'Crop Chart'!$A$5:$A$201,'Crop Chart'!$AC$5:$AC$201,,0)</f>
        <v/>
      </c>
    </row>
    <row r="147" ht="15.75" customHeight="1">
      <c r="A147" s="981"/>
      <c r="B147" s="978" t="str">
        <f t="array" ref="B147">xLOOKUP($A147,'Crop Chart'!$A$5:$A$201,'Crop Chart'!$C$5:$C$201,,0)</f>
        <v/>
      </c>
      <c r="C147" s="978" t="str">
        <f t="array" ref="C147">xLOOKUP($A147,'Crop Chart'!$A$5:$A$201,'Crop Chart'!$E$5:$E$201,,0)</f>
        <v/>
      </c>
      <c r="D147" s="979" t="str">
        <f t="array" ref="D147">xLOOKUP($A147,'Crop Chart'!$A$5:$A$201,'Crop Chart'!$D$5:$D$201,,0)</f>
        <v/>
      </c>
      <c r="E147" s="980" t="str">
        <f>'Crop Chart'!$H$2*12*B147/C147/F147</f>
        <v>#DIV/0!</v>
      </c>
      <c r="F147" s="979" t="str">
        <f t="array" ref="F147">xLOOKUP($A147,'Crop Chart'!$A$5:$A$201,'Crop Chart'!$S$5:$S$201,,0)</f>
        <v/>
      </c>
      <c r="G147" s="978" t="str">
        <f t="array" ref="G147">xLOOKUP($A147,'Crop Chart'!$A$5:$A$201,'Crop Chart'!$AK$5:$AK$201,,0)</f>
        <v/>
      </c>
      <c r="H147" s="978" t="str">
        <f t="array" ref="H147">xLOOKUP($A147,'Crop Chart'!$A$5:$A$201,'Crop Chart'!$AL$5:$AL$201,,0)</f>
        <v/>
      </c>
      <c r="I147" s="978" t="str">
        <f t="array" ref="I147">xLOOKUP($A147,'Crop Chart'!$A$5:$A$201,'Crop Chart'!$AC$5:$AC$201,,0)</f>
        <v/>
      </c>
    </row>
    <row r="148" ht="15.75" customHeight="1">
      <c r="A148" s="981"/>
      <c r="B148" s="978" t="str">
        <f t="array" ref="B148">xLOOKUP($A148,'Crop Chart'!$A$5:$A$201,'Crop Chart'!$C$5:$C$201,,0)</f>
        <v/>
      </c>
      <c r="C148" s="978" t="str">
        <f t="array" ref="C148">xLOOKUP($A148,'Crop Chart'!$A$5:$A$201,'Crop Chart'!$E$5:$E$201,,0)</f>
        <v/>
      </c>
      <c r="D148" s="979" t="str">
        <f t="array" ref="D148">xLOOKUP($A148,'Crop Chart'!$A$5:$A$201,'Crop Chart'!$D$5:$D$201,,0)</f>
        <v/>
      </c>
      <c r="E148" s="980" t="str">
        <f>'Crop Chart'!$H$2*12*B148/C148/F148</f>
        <v>#DIV/0!</v>
      </c>
      <c r="F148" s="979" t="str">
        <f t="array" ref="F148">xLOOKUP($A148,'Crop Chart'!$A$5:$A$201,'Crop Chart'!$S$5:$S$201,,0)</f>
        <v/>
      </c>
      <c r="G148" s="978" t="str">
        <f t="array" ref="G148">xLOOKUP($A148,'Crop Chart'!$A$5:$A$201,'Crop Chart'!$AK$5:$AK$201,,0)</f>
        <v/>
      </c>
      <c r="H148" s="978" t="str">
        <f t="array" ref="H148">xLOOKUP($A148,'Crop Chart'!$A$5:$A$201,'Crop Chart'!$AL$5:$AL$201,,0)</f>
        <v/>
      </c>
      <c r="I148" s="978" t="str">
        <f t="array" ref="I148">xLOOKUP($A148,'Crop Chart'!$A$5:$A$201,'Crop Chart'!$AC$5:$AC$201,,0)</f>
        <v/>
      </c>
    </row>
    <row r="149" ht="15.75" customHeight="1">
      <c r="A149" s="981"/>
      <c r="B149" s="978" t="str">
        <f t="array" ref="B149">xLOOKUP($A149,'Crop Chart'!$A$5:$A$201,'Crop Chart'!$C$5:$C$201,,0)</f>
        <v/>
      </c>
      <c r="C149" s="978" t="str">
        <f t="array" ref="C149">xLOOKUP($A149,'Crop Chart'!$A$5:$A$201,'Crop Chart'!$E$5:$E$201,,0)</f>
        <v/>
      </c>
      <c r="D149" s="979" t="str">
        <f t="array" ref="D149">xLOOKUP($A149,'Crop Chart'!$A$5:$A$201,'Crop Chart'!$D$5:$D$201,,0)</f>
        <v/>
      </c>
      <c r="E149" s="980" t="str">
        <f>'Crop Chart'!$H$2*12*B149/C149/F149</f>
        <v>#DIV/0!</v>
      </c>
      <c r="F149" s="979" t="str">
        <f t="array" ref="F149">xLOOKUP($A149,'Crop Chart'!$A$5:$A$201,'Crop Chart'!$S$5:$S$201,,0)</f>
        <v/>
      </c>
      <c r="G149" s="978" t="str">
        <f t="array" ref="G149">xLOOKUP($A149,'Crop Chart'!$A$5:$A$201,'Crop Chart'!$AK$5:$AK$201,,0)</f>
        <v/>
      </c>
      <c r="H149" s="978" t="str">
        <f t="array" ref="H149">xLOOKUP($A149,'Crop Chart'!$A$5:$A$201,'Crop Chart'!$AL$5:$AL$201,,0)</f>
        <v/>
      </c>
      <c r="I149" s="978" t="str">
        <f t="array" ref="I149">xLOOKUP($A149,'Crop Chart'!$A$5:$A$201,'Crop Chart'!$AC$5:$AC$201,,0)</f>
        <v/>
      </c>
    </row>
    <row r="150" ht="15.75" customHeight="1">
      <c r="A150" s="981"/>
      <c r="B150" s="978" t="str">
        <f t="array" ref="B150">xLOOKUP($A150,'Crop Chart'!$A$5:$A$201,'Crop Chart'!$C$5:$C$201,,0)</f>
        <v/>
      </c>
      <c r="C150" s="978" t="str">
        <f t="array" ref="C150">xLOOKUP($A150,'Crop Chart'!$A$5:$A$201,'Crop Chart'!$E$5:$E$201,,0)</f>
        <v/>
      </c>
      <c r="D150" s="979" t="str">
        <f t="array" ref="D150">xLOOKUP($A150,'Crop Chart'!$A$5:$A$201,'Crop Chart'!$D$5:$D$201,,0)</f>
        <v/>
      </c>
      <c r="E150" s="980" t="str">
        <f>'Crop Chart'!$H$2*12*B150/C150/F150</f>
        <v>#DIV/0!</v>
      </c>
      <c r="F150" s="979" t="str">
        <f t="array" ref="F150">xLOOKUP($A150,'Crop Chart'!$A$5:$A$201,'Crop Chart'!$S$5:$S$201,,0)</f>
        <v/>
      </c>
      <c r="G150" s="978" t="str">
        <f t="array" ref="G150">xLOOKUP($A150,'Crop Chart'!$A$5:$A$201,'Crop Chart'!$AK$5:$AK$201,,0)</f>
        <v/>
      </c>
      <c r="H150" s="978" t="str">
        <f t="array" ref="H150">xLOOKUP($A150,'Crop Chart'!$A$5:$A$201,'Crop Chart'!$AL$5:$AL$201,,0)</f>
        <v/>
      </c>
      <c r="I150" s="978" t="str">
        <f t="array" ref="I150">xLOOKUP($A150,'Crop Chart'!$A$5:$A$201,'Crop Chart'!$AC$5:$AC$201,,0)</f>
        <v/>
      </c>
    </row>
    <row r="151" ht="15.75" customHeight="1">
      <c r="A151" s="981"/>
      <c r="B151" s="978" t="str">
        <f t="array" ref="B151">xLOOKUP($A151,'Crop Chart'!$A$5:$A$201,'Crop Chart'!$C$5:$C$201,,0)</f>
        <v/>
      </c>
      <c r="C151" s="978" t="str">
        <f t="array" ref="C151">xLOOKUP($A151,'Crop Chart'!$A$5:$A$201,'Crop Chart'!$E$5:$E$201,,0)</f>
        <v/>
      </c>
      <c r="D151" s="979" t="str">
        <f t="array" ref="D151">xLOOKUP($A151,'Crop Chart'!$A$5:$A$201,'Crop Chart'!$D$5:$D$201,,0)</f>
        <v/>
      </c>
      <c r="E151" s="980" t="str">
        <f>'Crop Chart'!$H$2*12*B151/C151/F151</f>
        <v>#DIV/0!</v>
      </c>
      <c r="F151" s="979" t="str">
        <f t="array" ref="F151">xLOOKUP($A151,'Crop Chart'!$A$5:$A$201,'Crop Chart'!$S$5:$S$201,,0)</f>
        <v/>
      </c>
      <c r="G151" s="978" t="str">
        <f t="array" ref="G151">xLOOKUP($A151,'Crop Chart'!$A$5:$A$201,'Crop Chart'!$AK$5:$AK$201,,0)</f>
        <v/>
      </c>
      <c r="H151" s="978" t="str">
        <f t="array" ref="H151">xLOOKUP($A151,'Crop Chart'!$A$5:$A$201,'Crop Chart'!$AL$5:$AL$201,,0)</f>
        <v/>
      </c>
      <c r="I151" s="978" t="str">
        <f t="array" ref="I151">xLOOKUP($A151,'Crop Chart'!$A$5:$A$201,'Crop Chart'!$AC$5:$AC$201,,0)</f>
        <v/>
      </c>
    </row>
    <row r="152" ht="15.75" customHeight="1">
      <c r="A152" s="981"/>
      <c r="B152" s="978" t="str">
        <f t="array" ref="B152">xLOOKUP($A152,'Crop Chart'!$A$5:$A$201,'Crop Chart'!$C$5:$C$201,,0)</f>
        <v/>
      </c>
      <c r="C152" s="978" t="str">
        <f t="array" ref="C152">xLOOKUP($A152,'Crop Chart'!$A$5:$A$201,'Crop Chart'!$E$5:$E$201,,0)</f>
        <v/>
      </c>
      <c r="D152" s="979" t="str">
        <f t="array" ref="D152">xLOOKUP($A152,'Crop Chart'!$A$5:$A$201,'Crop Chart'!$D$5:$D$201,,0)</f>
        <v/>
      </c>
      <c r="E152" s="980" t="str">
        <f>'Crop Chart'!$H$2*12*B152/C152/F152</f>
        <v>#DIV/0!</v>
      </c>
      <c r="F152" s="979" t="str">
        <f t="array" ref="F152">xLOOKUP($A152,'Crop Chart'!$A$5:$A$201,'Crop Chart'!$S$5:$S$201,,0)</f>
        <v/>
      </c>
      <c r="G152" s="978" t="str">
        <f t="array" ref="G152">xLOOKUP($A152,'Crop Chart'!$A$5:$A$201,'Crop Chart'!$AK$5:$AK$201,,0)</f>
        <v/>
      </c>
      <c r="H152" s="978" t="str">
        <f t="array" ref="H152">xLOOKUP($A152,'Crop Chart'!$A$5:$A$201,'Crop Chart'!$AL$5:$AL$201,,0)</f>
        <v/>
      </c>
      <c r="I152" s="978" t="str">
        <f t="array" ref="I152">xLOOKUP($A152,'Crop Chart'!$A$5:$A$201,'Crop Chart'!$AC$5:$AC$201,,0)</f>
        <v/>
      </c>
    </row>
    <row r="153" ht="15.75" customHeight="1">
      <c r="A153" s="981"/>
      <c r="B153" s="978" t="str">
        <f t="array" ref="B153">xLOOKUP($A153,'Crop Chart'!$A$5:$A$201,'Crop Chart'!$C$5:$C$201,,0)</f>
        <v/>
      </c>
      <c r="C153" s="978" t="str">
        <f t="array" ref="C153">xLOOKUP($A153,'Crop Chart'!$A$5:$A$201,'Crop Chart'!$E$5:$E$201,,0)</f>
        <v/>
      </c>
      <c r="D153" s="979" t="str">
        <f t="array" ref="D153">xLOOKUP($A153,'Crop Chart'!$A$5:$A$201,'Crop Chart'!$D$5:$D$201,,0)</f>
        <v/>
      </c>
      <c r="E153" s="980" t="str">
        <f>'Crop Chart'!$H$2*12*B153/C153/F153</f>
        <v>#DIV/0!</v>
      </c>
      <c r="F153" s="979" t="str">
        <f t="array" ref="F153">xLOOKUP($A153,'Crop Chart'!$A$5:$A$201,'Crop Chart'!$S$5:$S$201,,0)</f>
        <v/>
      </c>
      <c r="G153" s="978" t="str">
        <f t="array" ref="G153">xLOOKUP($A153,'Crop Chart'!$A$5:$A$201,'Crop Chart'!$AK$5:$AK$201,,0)</f>
        <v/>
      </c>
      <c r="H153" s="978" t="str">
        <f t="array" ref="H153">xLOOKUP($A153,'Crop Chart'!$A$5:$A$201,'Crop Chart'!$AL$5:$AL$201,,0)</f>
        <v/>
      </c>
      <c r="I153" s="978" t="str">
        <f t="array" ref="I153">xLOOKUP($A153,'Crop Chart'!$A$5:$A$201,'Crop Chart'!$AC$5:$AC$201,,0)</f>
        <v/>
      </c>
    </row>
    <row r="154" ht="15.75" customHeight="1">
      <c r="A154" s="981"/>
      <c r="B154" s="978" t="str">
        <f t="array" ref="B154">xLOOKUP($A154,'Crop Chart'!$A$5:$A$201,'Crop Chart'!$C$5:$C$201,,0)</f>
        <v/>
      </c>
      <c r="C154" s="978" t="str">
        <f t="array" ref="C154">xLOOKUP($A154,'Crop Chart'!$A$5:$A$201,'Crop Chart'!$E$5:$E$201,,0)</f>
        <v/>
      </c>
      <c r="D154" s="979" t="str">
        <f t="array" ref="D154">xLOOKUP($A154,'Crop Chart'!$A$5:$A$201,'Crop Chart'!$D$5:$D$201,,0)</f>
        <v/>
      </c>
      <c r="E154" s="980" t="str">
        <f>'Crop Chart'!$H$2*12*B154/C154/F154</f>
        <v>#DIV/0!</v>
      </c>
      <c r="F154" s="979" t="str">
        <f t="array" ref="F154">xLOOKUP($A154,'Crop Chart'!$A$5:$A$201,'Crop Chart'!$S$5:$S$201,,0)</f>
        <v/>
      </c>
      <c r="G154" s="978" t="str">
        <f t="array" ref="G154">xLOOKUP($A154,'Crop Chart'!$A$5:$A$201,'Crop Chart'!$AK$5:$AK$201,,0)</f>
        <v/>
      </c>
      <c r="H154" s="978" t="str">
        <f t="array" ref="H154">xLOOKUP($A154,'Crop Chart'!$A$5:$A$201,'Crop Chart'!$AL$5:$AL$201,,0)</f>
        <v/>
      </c>
      <c r="I154" s="978" t="str">
        <f t="array" ref="I154">xLOOKUP($A154,'Crop Chart'!$A$5:$A$201,'Crop Chart'!$AC$5:$AC$201,,0)</f>
        <v/>
      </c>
    </row>
    <row r="155" ht="15.75" customHeight="1">
      <c r="A155" s="981"/>
      <c r="B155" s="978" t="str">
        <f t="array" ref="B155">xLOOKUP($A155,'Crop Chart'!$A$5:$A$201,'Crop Chart'!$C$5:$C$201,,0)</f>
        <v/>
      </c>
      <c r="C155" s="978" t="str">
        <f t="array" ref="C155">xLOOKUP($A155,'Crop Chart'!$A$5:$A$201,'Crop Chart'!$E$5:$E$201,,0)</f>
        <v/>
      </c>
      <c r="D155" s="979" t="str">
        <f t="array" ref="D155">xLOOKUP($A155,'Crop Chart'!$A$5:$A$201,'Crop Chart'!$D$5:$D$201,,0)</f>
        <v/>
      </c>
      <c r="E155" s="980" t="str">
        <f>'Crop Chart'!$H$2*12*B155/C155/F155</f>
        <v>#DIV/0!</v>
      </c>
      <c r="F155" s="979" t="str">
        <f t="array" ref="F155">xLOOKUP($A155,'Crop Chart'!$A$5:$A$201,'Crop Chart'!$S$5:$S$201,,0)</f>
        <v/>
      </c>
      <c r="G155" s="978" t="str">
        <f t="array" ref="G155">xLOOKUP($A155,'Crop Chart'!$A$5:$A$201,'Crop Chart'!$AK$5:$AK$201,,0)</f>
        <v/>
      </c>
      <c r="H155" s="978" t="str">
        <f t="array" ref="H155">xLOOKUP($A155,'Crop Chart'!$A$5:$A$201,'Crop Chart'!$AL$5:$AL$201,,0)</f>
        <v/>
      </c>
      <c r="I155" s="978" t="str">
        <f t="array" ref="I155">xLOOKUP($A155,'Crop Chart'!$A$5:$A$201,'Crop Chart'!$AC$5:$AC$201,,0)</f>
        <v/>
      </c>
    </row>
    <row r="156" ht="15.75" customHeight="1">
      <c r="A156" s="981"/>
      <c r="B156" s="978" t="str">
        <f t="array" ref="B156">xLOOKUP($A156,'Crop Chart'!$A$5:$A$201,'Crop Chart'!$C$5:$C$201,,0)</f>
        <v/>
      </c>
      <c r="C156" s="978" t="str">
        <f t="array" ref="C156">xLOOKUP($A156,'Crop Chart'!$A$5:$A$201,'Crop Chart'!$E$5:$E$201,,0)</f>
        <v/>
      </c>
      <c r="D156" s="979" t="str">
        <f t="array" ref="D156">xLOOKUP($A156,'Crop Chart'!$A$5:$A$201,'Crop Chart'!$D$5:$D$201,,0)</f>
        <v/>
      </c>
      <c r="E156" s="980" t="str">
        <f>'Crop Chart'!$H$2*12*B156/C156/F156</f>
        <v>#DIV/0!</v>
      </c>
      <c r="F156" s="979" t="str">
        <f t="array" ref="F156">xLOOKUP($A156,'Crop Chart'!$A$5:$A$201,'Crop Chart'!$S$5:$S$201,,0)</f>
        <v/>
      </c>
      <c r="G156" s="978" t="str">
        <f t="array" ref="G156">xLOOKUP($A156,'Crop Chart'!$A$5:$A$201,'Crop Chart'!$AK$5:$AK$201,,0)</f>
        <v/>
      </c>
      <c r="H156" s="978" t="str">
        <f t="array" ref="H156">xLOOKUP($A156,'Crop Chart'!$A$5:$A$201,'Crop Chart'!$AL$5:$AL$201,,0)</f>
        <v/>
      </c>
      <c r="I156" s="978" t="str">
        <f t="array" ref="I156">xLOOKUP($A156,'Crop Chart'!$A$5:$A$201,'Crop Chart'!$AC$5:$AC$201,,0)</f>
        <v/>
      </c>
    </row>
    <row r="157" ht="15.75" customHeight="1">
      <c r="A157" s="981"/>
      <c r="B157" s="978" t="str">
        <f t="array" ref="B157">xLOOKUP($A157,'Crop Chart'!$A$5:$A$201,'Crop Chart'!$C$5:$C$201,,0)</f>
        <v/>
      </c>
      <c r="C157" s="978" t="str">
        <f t="array" ref="C157">xLOOKUP($A157,'Crop Chart'!$A$5:$A$201,'Crop Chart'!$E$5:$E$201,,0)</f>
        <v/>
      </c>
      <c r="D157" s="979" t="str">
        <f t="array" ref="D157">xLOOKUP($A157,'Crop Chart'!$A$5:$A$201,'Crop Chart'!$D$5:$D$201,,0)</f>
        <v/>
      </c>
      <c r="E157" s="980" t="str">
        <f>'Crop Chart'!$H$2*12*B157/C157/F157</f>
        <v>#DIV/0!</v>
      </c>
      <c r="F157" s="979" t="str">
        <f t="array" ref="F157">xLOOKUP($A157,'Crop Chart'!$A$5:$A$201,'Crop Chart'!$S$5:$S$201,,0)</f>
        <v/>
      </c>
      <c r="G157" s="978" t="str">
        <f t="array" ref="G157">xLOOKUP($A157,'Crop Chart'!$A$5:$A$201,'Crop Chart'!$AK$5:$AK$201,,0)</f>
        <v/>
      </c>
      <c r="H157" s="978" t="str">
        <f t="array" ref="H157">xLOOKUP($A157,'Crop Chart'!$A$5:$A$201,'Crop Chart'!$AL$5:$AL$201,,0)</f>
        <v/>
      </c>
      <c r="I157" s="978" t="str">
        <f t="array" ref="I157">xLOOKUP($A157,'Crop Chart'!$A$5:$A$201,'Crop Chart'!$AC$5:$AC$201,,0)</f>
        <v/>
      </c>
    </row>
    <row r="158" ht="15.75" customHeight="1">
      <c r="A158" s="981"/>
      <c r="B158" s="978" t="str">
        <f t="array" ref="B158">xLOOKUP($A158,'Crop Chart'!$A$5:$A$201,'Crop Chart'!$C$5:$C$201,,0)</f>
        <v/>
      </c>
      <c r="C158" s="978" t="str">
        <f t="array" ref="C158">xLOOKUP($A158,'Crop Chart'!$A$5:$A$201,'Crop Chart'!$E$5:$E$201,,0)</f>
        <v/>
      </c>
      <c r="D158" s="979" t="str">
        <f t="array" ref="D158">xLOOKUP($A158,'Crop Chart'!$A$5:$A$201,'Crop Chart'!$D$5:$D$201,,0)</f>
        <v/>
      </c>
      <c r="E158" s="980" t="str">
        <f>'Crop Chart'!$H$2*12*B158/C158/F158</f>
        <v>#DIV/0!</v>
      </c>
      <c r="F158" s="979" t="str">
        <f t="array" ref="F158">xLOOKUP($A158,'Crop Chart'!$A$5:$A$201,'Crop Chart'!$S$5:$S$201,,0)</f>
        <v/>
      </c>
      <c r="G158" s="978" t="str">
        <f t="array" ref="G158">xLOOKUP($A158,'Crop Chart'!$A$5:$A$201,'Crop Chart'!$AK$5:$AK$201,,0)</f>
        <v/>
      </c>
      <c r="H158" s="978" t="str">
        <f t="array" ref="H158">xLOOKUP($A158,'Crop Chart'!$A$5:$A$201,'Crop Chart'!$AL$5:$AL$201,,0)</f>
        <v/>
      </c>
      <c r="I158" s="978" t="str">
        <f t="array" ref="I158">xLOOKUP($A158,'Crop Chart'!$A$5:$A$201,'Crop Chart'!$AC$5:$AC$201,,0)</f>
        <v/>
      </c>
    </row>
    <row r="159" ht="15.75" customHeight="1">
      <c r="A159" s="981"/>
      <c r="B159" s="978" t="str">
        <f t="array" ref="B159">xLOOKUP($A159,'Crop Chart'!$A$5:$A$201,'Crop Chart'!$C$5:$C$201,,0)</f>
        <v/>
      </c>
      <c r="C159" s="978" t="str">
        <f t="array" ref="C159">xLOOKUP($A159,'Crop Chart'!$A$5:$A$201,'Crop Chart'!$E$5:$E$201,,0)</f>
        <v/>
      </c>
      <c r="D159" s="979" t="str">
        <f t="array" ref="D159">xLOOKUP($A159,'Crop Chart'!$A$5:$A$201,'Crop Chart'!$D$5:$D$201,,0)</f>
        <v/>
      </c>
      <c r="E159" s="980" t="str">
        <f>'Crop Chart'!$H$2*12*B159/C159/F159</f>
        <v>#DIV/0!</v>
      </c>
      <c r="F159" s="979" t="str">
        <f t="array" ref="F159">xLOOKUP($A159,'Crop Chart'!$A$5:$A$201,'Crop Chart'!$S$5:$S$201,,0)</f>
        <v/>
      </c>
      <c r="G159" s="978" t="str">
        <f t="array" ref="G159">xLOOKUP($A159,'Crop Chart'!$A$5:$A$201,'Crop Chart'!$AK$5:$AK$201,,0)</f>
        <v/>
      </c>
      <c r="H159" s="978" t="str">
        <f t="array" ref="H159">xLOOKUP($A159,'Crop Chart'!$A$5:$A$201,'Crop Chart'!$AL$5:$AL$201,,0)</f>
        <v/>
      </c>
      <c r="I159" s="978" t="str">
        <f t="array" ref="I159">xLOOKUP($A159,'Crop Chart'!$A$5:$A$201,'Crop Chart'!$AC$5:$AC$201,,0)</f>
        <v/>
      </c>
    </row>
    <row r="160" ht="15.75" customHeight="1">
      <c r="A160" s="981"/>
      <c r="B160" s="978" t="str">
        <f t="array" ref="B160">xLOOKUP($A160,'Crop Chart'!$A$5:$A$201,'Crop Chart'!$C$5:$C$201,,0)</f>
        <v/>
      </c>
      <c r="C160" s="978" t="str">
        <f t="array" ref="C160">xLOOKUP($A160,'Crop Chart'!$A$5:$A$201,'Crop Chart'!$E$5:$E$201,,0)</f>
        <v/>
      </c>
      <c r="D160" s="979" t="str">
        <f t="array" ref="D160">xLOOKUP($A160,'Crop Chart'!$A$5:$A$201,'Crop Chart'!$D$5:$D$201,,0)</f>
        <v/>
      </c>
      <c r="E160" s="980" t="str">
        <f>'Crop Chart'!$H$2*12*B160/C160/F160</f>
        <v>#DIV/0!</v>
      </c>
      <c r="F160" s="979" t="str">
        <f t="array" ref="F160">xLOOKUP($A160,'Crop Chart'!$A$5:$A$201,'Crop Chart'!$S$5:$S$201,,0)</f>
        <v/>
      </c>
      <c r="G160" s="978" t="str">
        <f t="array" ref="G160">xLOOKUP($A160,'Crop Chart'!$A$5:$A$201,'Crop Chart'!$AK$5:$AK$201,,0)</f>
        <v/>
      </c>
      <c r="H160" s="978" t="str">
        <f t="array" ref="H160">xLOOKUP($A160,'Crop Chart'!$A$5:$A$201,'Crop Chart'!$AL$5:$AL$201,,0)</f>
        <v/>
      </c>
      <c r="I160" s="978" t="str">
        <f t="array" ref="I160">xLOOKUP($A160,'Crop Chart'!$A$5:$A$201,'Crop Chart'!$AC$5:$AC$201,,0)</f>
        <v/>
      </c>
    </row>
    <row r="161" ht="15.75" customHeight="1">
      <c r="A161" s="981"/>
      <c r="B161" s="978" t="str">
        <f t="array" ref="B161">xLOOKUP($A161,'Crop Chart'!$A$5:$A$201,'Crop Chart'!$C$5:$C$201,,0)</f>
        <v/>
      </c>
      <c r="C161" s="978" t="str">
        <f t="array" ref="C161">xLOOKUP($A161,'Crop Chart'!$A$5:$A$201,'Crop Chart'!$E$5:$E$201,,0)</f>
        <v/>
      </c>
      <c r="D161" s="979" t="str">
        <f t="array" ref="D161">xLOOKUP($A161,'Crop Chart'!$A$5:$A$201,'Crop Chart'!$D$5:$D$201,,0)</f>
        <v/>
      </c>
      <c r="E161" s="980" t="str">
        <f>'Crop Chart'!$H$2*12*B161/C161/F161</f>
        <v>#DIV/0!</v>
      </c>
      <c r="F161" s="979" t="str">
        <f t="array" ref="F161">xLOOKUP($A161,'Crop Chart'!$A$5:$A$201,'Crop Chart'!$S$5:$S$201,,0)</f>
        <v/>
      </c>
      <c r="G161" s="978" t="str">
        <f t="array" ref="G161">xLOOKUP($A161,'Crop Chart'!$A$5:$A$201,'Crop Chart'!$AK$5:$AK$201,,0)</f>
        <v/>
      </c>
      <c r="H161" s="978" t="str">
        <f t="array" ref="H161">xLOOKUP($A161,'Crop Chart'!$A$5:$A$201,'Crop Chart'!$AL$5:$AL$201,,0)</f>
        <v/>
      </c>
      <c r="I161" s="978" t="str">
        <f t="array" ref="I161">xLOOKUP($A161,'Crop Chart'!$A$5:$A$201,'Crop Chart'!$AC$5:$AC$201,,0)</f>
        <v/>
      </c>
    </row>
    <row r="162" ht="15.75" customHeight="1">
      <c r="A162" s="981"/>
      <c r="B162" s="978" t="str">
        <f t="array" ref="B162">xLOOKUP($A162,'Crop Chart'!$A$5:$A$201,'Crop Chart'!$C$5:$C$201,,0)</f>
        <v/>
      </c>
      <c r="C162" s="978" t="str">
        <f t="array" ref="C162">xLOOKUP($A162,'Crop Chart'!$A$5:$A$201,'Crop Chart'!$E$5:$E$201,,0)</f>
        <v/>
      </c>
      <c r="D162" s="979" t="str">
        <f t="array" ref="D162">xLOOKUP($A162,'Crop Chart'!$A$5:$A$201,'Crop Chart'!$D$5:$D$201,,0)</f>
        <v/>
      </c>
      <c r="E162" s="980" t="str">
        <f>'Crop Chart'!$H$2*12*B162/C162/F162</f>
        <v>#DIV/0!</v>
      </c>
      <c r="F162" s="979" t="str">
        <f t="array" ref="F162">xLOOKUP($A162,'Crop Chart'!$A$5:$A$201,'Crop Chart'!$S$5:$S$201,,0)</f>
        <v/>
      </c>
      <c r="G162" s="978" t="str">
        <f t="array" ref="G162">xLOOKUP($A162,'Crop Chart'!$A$5:$A$201,'Crop Chart'!$AK$5:$AK$201,,0)</f>
        <v/>
      </c>
      <c r="H162" s="978" t="str">
        <f t="array" ref="H162">xLOOKUP($A162,'Crop Chart'!$A$5:$A$201,'Crop Chart'!$AL$5:$AL$201,,0)</f>
        <v/>
      </c>
      <c r="I162" s="978" t="str">
        <f t="array" ref="I162">xLOOKUP($A162,'Crop Chart'!$A$5:$A$201,'Crop Chart'!$AC$5:$AC$201,,0)</f>
        <v/>
      </c>
    </row>
    <row r="163" ht="15.75" customHeight="1">
      <c r="A163" s="981"/>
      <c r="B163" s="978" t="str">
        <f t="array" ref="B163">xLOOKUP($A163,'Crop Chart'!$A$5:$A$201,'Crop Chart'!$C$5:$C$201,,0)</f>
        <v/>
      </c>
      <c r="C163" s="978" t="str">
        <f t="array" ref="C163">xLOOKUP($A163,'Crop Chart'!$A$5:$A$201,'Crop Chart'!$E$5:$E$201,,0)</f>
        <v/>
      </c>
      <c r="D163" s="979" t="str">
        <f t="array" ref="D163">xLOOKUP($A163,'Crop Chart'!$A$5:$A$201,'Crop Chart'!$D$5:$D$201,,0)</f>
        <v/>
      </c>
      <c r="E163" s="980" t="str">
        <f>'Crop Chart'!$H$2*12*B163/C163/F163</f>
        <v>#DIV/0!</v>
      </c>
      <c r="F163" s="979" t="str">
        <f t="array" ref="F163">xLOOKUP($A163,'Crop Chart'!$A$5:$A$201,'Crop Chart'!$S$5:$S$201,,0)</f>
        <v/>
      </c>
      <c r="G163" s="978" t="str">
        <f t="array" ref="G163">xLOOKUP($A163,'Crop Chart'!$A$5:$A$201,'Crop Chart'!$AK$5:$AK$201,,0)</f>
        <v/>
      </c>
      <c r="H163" s="978" t="str">
        <f t="array" ref="H163">xLOOKUP($A163,'Crop Chart'!$A$5:$A$201,'Crop Chart'!$AL$5:$AL$201,,0)</f>
        <v/>
      </c>
      <c r="I163" s="978" t="str">
        <f t="array" ref="I163">xLOOKUP($A163,'Crop Chart'!$A$5:$A$201,'Crop Chart'!$AC$5:$AC$201,,0)</f>
        <v/>
      </c>
    </row>
    <row r="164" ht="15.75" customHeight="1">
      <c r="A164" s="981"/>
      <c r="B164" s="978" t="str">
        <f t="array" ref="B164">xLOOKUP($A164,'Crop Chart'!$A$5:$A$201,'Crop Chart'!$C$5:$C$201,,0)</f>
        <v/>
      </c>
      <c r="C164" s="978" t="str">
        <f t="array" ref="C164">xLOOKUP($A164,'Crop Chart'!$A$5:$A$201,'Crop Chart'!$E$5:$E$201,,0)</f>
        <v/>
      </c>
      <c r="D164" s="979" t="str">
        <f t="array" ref="D164">xLOOKUP($A164,'Crop Chart'!$A$5:$A$201,'Crop Chart'!$D$5:$D$201,,0)</f>
        <v/>
      </c>
      <c r="E164" s="980" t="str">
        <f>'Crop Chart'!$H$2*12*B164/C164/F164</f>
        <v>#DIV/0!</v>
      </c>
      <c r="F164" s="979" t="str">
        <f t="array" ref="F164">xLOOKUP($A164,'Crop Chart'!$A$5:$A$201,'Crop Chart'!$S$5:$S$201,,0)</f>
        <v/>
      </c>
      <c r="G164" s="978" t="str">
        <f t="array" ref="G164">xLOOKUP($A164,'Crop Chart'!$A$5:$A$201,'Crop Chart'!$AK$5:$AK$201,,0)</f>
        <v/>
      </c>
      <c r="H164" s="978" t="str">
        <f t="array" ref="H164">xLOOKUP($A164,'Crop Chart'!$A$5:$A$201,'Crop Chart'!$AL$5:$AL$201,,0)</f>
        <v/>
      </c>
      <c r="I164" s="978" t="str">
        <f t="array" ref="I164">xLOOKUP($A164,'Crop Chart'!$A$5:$A$201,'Crop Chart'!$AC$5:$AC$201,,0)</f>
        <v/>
      </c>
    </row>
    <row r="165" ht="15.75" customHeight="1">
      <c r="A165" s="981"/>
      <c r="B165" s="978" t="str">
        <f t="array" ref="B165">xLOOKUP($A165,'Crop Chart'!$A$5:$A$201,'Crop Chart'!$C$5:$C$201,,0)</f>
        <v/>
      </c>
      <c r="C165" s="978" t="str">
        <f t="array" ref="C165">xLOOKUP($A165,'Crop Chart'!$A$5:$A$201,'Crop Chart'!$E$5:$E$201,,0)</f>
        <v/>
      </c>
      <c r="D165" s="979" t="str">
        <f t="array" ref="D165">xLOOKUP($A165,'Crop Chart'!$A$5:$A$201,'Crop Chart'!$D$5:$D$201,,0)</f>
        <v/>
      </c>
      <c r="E165" s="980" t="str">
        <f>'Crop Chart'!$H$2*12*B165/C165/F165</f>
        <v>#DIV/0!</v>
      </c>
      <c r="F165" s="979" t="str">
        <f t="array" ref="F165">xLOOKUP($A165,'Crop Chart'!$A$5:$A$201,'Crop Chart'!$S$5:$S$201,,0)</f>
        <v/>
      </c>
      <c r="G165" s="978" t="str">
        <f t="array" ref="G165">xLOOKUP($A165,'Crop Chart'!$A$5:$A$201,'Crop Chart'!$AK$5:$AK$201,,0)</f>
        <v/>
      </c>
      <c r="H165" s="978" t="str">
        <f t="array" ref="H165">xLOOKUP($A165,'Crop Chart'!$A$5:$A$201,'Crop Chart'!$AL$5:$AL$201,,0)</f>
        <v/>
      </c>
      <c r="I165" s="978" t="str">
        <f t="array" ref="I165">xLOOKUP($A165,'Crop Chart'!$A$5:$A$201,'Crop Chart'!$AC$5:$AC$201,,0)</f>
        <v/>
      </c>
    </row>
    <row r="166" ht="15.75" customHeight="1">
      <c r="A166" s="981"/>
      <c r="B166" s="978" t="str">
        <f t="array" ref="B166">xLOOKUP($A166,'Crop Chart'!$A$5:$A$201,'Crop Chart'!$C$5:$C$201,,0)</f>
        <v/>
      </c>
      <c r="C166" s="978" t="str">
        <f t="array" ref="C166">xLOOKUP($A166,'Crop Chart'!$A$5:$A$201,'Crop Chart'!$E$5:$E$201,,0)</f>
        <v/>
      </c>
      <c r="D166" s="979" t="str">
        <f t="array" ref="D166">xLOOKUP($A166,'Crop Chart'!$A$5:$A$201,'Crop Chart'!$D$5:$D$201,,0)</f>
        <v/>
      </c>
      <c r="E166" s="980" t="str">
        <f>'Crop Chart'!$H$2*12*B166/C166/F166</f>
        <v>#DIV/0!</v>
      </c>
      <c r="F166" s="979" t="str">
        <f t="array" ref="F166">xLOOKUP($A166,'Crop Chart'!$A$5:$A$201,'Crop Chart'!$S$5:$S$201,,0)</f>
        <v/>
      </c>
      <c r="G166" s="978" t="str">
        <f t="array" ref="G166">xLOOKUP($A166,'Crop Chart'!$A$5:$A$201,'Crop Chart'!$AK$5:$AK$201,,0)</f>
        <v/>
      </c>
      <c r="H166" s="978" t="str">
        <f t="array" ref="H166">xLOOKUP($A166,'Crop Chart'!$A$5:$A$201,'Crop Chart'!$AL$5:$AL$201,,0)</f>
        <v/>
      </c>
      <c r="I166" s="978" t="str">
        <f t="array" ref="I166">xLOOKUP($A166,'Crop Chart'!$A$5:$A$201,'Crop Chart'!$AC$5:$AC$201,,0)</f>
        <v/>
      </c>
    </row>
    <row r="167" ht="15.75" customHeight="1">
      <c r="A167" s="981"/>
      <c r="B167" s="978" t="str">
        <f t="array" ref="B167">xLOOKUP($A167,'Crop Chart'!$A$5:$A$201,'Crop Chart'!$C$5:$C$201,,0)</f>
        <v/>
      </c>
      <c r="C167" s="978" t="str">
        <f t="array" ref="C167">xLOOKUP($A167,'Crop Chart'!$A$5:$A$201,'Crop Chart'!$E$5:$E$201,,0)</f>
        <v/>
      </c>
      <c r="D167" s="979" t="str">
        <f t="array" ref="D167">xLOOKUP($A167,'Crop Chart'!$A$5:$A$201,'Crop Chart'!$D$5:$D$201,,0)</f>
        <v/>
      </c>
      <c r="E167" s="980" t="str">
        <f>'Crop Chart'!$H$2*12*B167/C167/F167</f>
        <v>#DIV/0!</v>
      </c>
      <c r="F167" s="979" t="str">
        <f t="array" ref="F167">xLOOKUP($A167,'Crop Chart'!$A$5:$A$201,'Crop Chart'!$S$5:$S$201,,0)</f>
        <v/>
      </c>
      <c r="G167" s="978" t="str">
        <f t="array" ref="G167">xLOOKUP($A167,'Crop Chart'!$A$5:$A$201,'Crop Chart'!$AK$5:$AK$201,,0)</f>
        <v/>
      </c>
      <c r="H167" s="978" t="str">
        <f t="array" ref="H167">xLOOKUP($A167,'Crop Chart'!$A$5:$A$201,'Crop Chart'!$AL$5:$AL$201,,0)</f>
        <v/>
      </c>
      <c r="I167" s="978" t="str">
        <f t="array" ref="I167">xLOOKUP($A167,'Crop Chart'!$A$5:$A$201,'Crop Chart'!$AC$5:$AC$201,,0)</f>
        <v/>
      </c>
    </row>
    <row r="168" ht="15.75" customHeight="1">
      <c r="A168" s="981"/>
      <c r="B168" s="978" t="str">
        <f t="array" ref="B168">xLOOKUP($A168,'Crop Chart'!$A$5:$A$201,'Crop Chart'!$C$5:$C$201,,0)</f>
        <v/>
      </c>
      <c r="C168" s="978" t="str">
        <f t="array" ref="C168">xLOOKUP($A168,'Crop Chart'!$A$5:$A$201,'Crop Chart'!$E$5:$E$201,,0)</f>
        <v/>
      </c>
      <c r="D168" s="979" t="str">
        <f t="array" ref="D168">xLOOKUP($A168,'Crop Chart'!$A$5:$A$201,'Crop Chart'!$D$5:$D$201,,0)</f>
        <v/>
      </c>
      <c r="E168" s="980" t="str">
        <f>'Crop Chart'!$H$2*12*B168/C168/F168</f>
        <v>#DIV/0!</v>
      </c>
      <c r="F168" s="979" t="str">
        <f t="array" ref="F168">xLOOKUP($A168,'Crop Chart'!$A$5:$A$201,'Crop Chart'!$S$5:$S$201,,0)</f>
        <v/>
      </c>
      <c r="G168" s="978" t="str">
        <f t="array" ref="G168">xLOOKUP($A168,'Crop Chart'!$A$5:$A$201,'Crop Chart'!$AK$5:$AK$201,,0)</f>
        <v/>
      </c>
      <c r="H168" s="978" t="str">
        <f t="array" ref="H168">xLOOKUP($A168,'Crop Chart'!$A$5:$A$201,'Crop Chart'!$AL$5:$AL$201,,0)</f>
        <v/>
      </c>
      <c r="I168" s="978" t="str">
        <f t="array" ref="I168">xLOOKUP($A168,'Crop Chart'!$A$5:$A$201,'Crop Chart'!$AC$5:$AC$201,,0)</f>
        <v/>
      </c>
    </row>
    <row r="169" ht="15.75" customHeight="1">
      <c r="A169" s="981"/>
      <c r="B169" s="978" t="str">
        <f t="array" ref="B169">xLOOKUP($A169,'Crop Chart'!$A$5:$A$201,'Crop Chart'!$C$5:$C$201,,0)</f>
        <v/>
      </c>
      <c r="C169" s="978" t="str">
        <f t="array" ref="C169">xLOOKUP($A169,'Crop Chart'!$A$5:$A$201,'Crop Chart'!$E$5:$E$201,,0)</f>
        <v/>
      </c>
      <c r="D169" s="979" t="str">
        <f t="array" ref="D169">xLOOKUP($A169,'Crop Chart'!$A$5:$A$201,'Crop Chart'!$D$5:$D$201,,0)</f>
        <v/>
      </c>
      <c r="E169" s="980" t="str">
        <f>'Crop Chart'!$H$2*12*B169/C169/F169</f>
        <v>#DIV/0!</v>
      </c>
      <c r="F169" s="979" t="str">
        <f t="array" ref="F169">xLOOKUP($A169,'Crop Chart'!$A$5:$A$201,'Crop Chart'!$S$5:$S$201,,0)</f>
        <v/>
      </c>
      <c r="G169" s="978" t="str">
        <f t="array" ref="G169">xLOOKUP($A169,'Crop Chart'!$A$5:$A$201,'Crop Chart'!$AK$5:$AK$201,,0)</f>
        <v/>
      </c>
      <c r="H169" s="978" t="str">
        <f t="array" ref="H169">xLOOKUP($A169,'Crop Chart'!$A$5:$A$201,'Crop Chart'!$AL$5:$AL$201,,0)</f>
        <v/>
      </c>
      <c r="I169" s="978" t="str">
        <f t="array" ref="I169">xLOOKUP($A169,'Crop Chart'!$A$5:$A$201,'Crop Chart'!$AC$5:$AC$201,,0)</f>
        <v/>
      </c>
    </row>
    <row r="170" ht="15.75" customHeight="1">
      <c r="A170" s="981"/>
      <c r="B170" s="978" t="str">
        <f t="array" ref="B170">xLOOKUP($A170,'Crop Chart'!$A$5:$A$201,'Crop Chart'!$C$5:$C$201,,0)</f>
        <v/>
      </c>
      <c r="C170" s="978" t="str">
        <f t="array" ref="C170">xLOOKUP($A170,'Crop Chart'!$A$5:$A$201,'Crop Chart'!$E$5:$E$201,,0)</f>
        <v/>
      </c>
      <c r="D170" s="979" t="str">
        <f t="array" ref="D170">xLOOKUP($A170,'Crop Chart'!$A$5:$A$201,'Crop Chart'!$D$5:$D$201,,0)</f>
        <v/>
      </c>
      <c r="E170" s="980" t="str">
        <f>'Crop Chart'!$H$2*12*B170/C170/F170</f>
        <v>#DIV/0!</v>
      </c>
      <c r="F170" s="979" t="str">
        <f t="array" ref="F170">xLOOKUP($A170,'Crop Chart'!$A$5:$A$201,'Crop Chart'!$S$5:$S$201,,0)</f>
        <v/>
      </c>
      <c r="G170" s="978" t="str">
        <f t="array" ref="G170">xLOOKUP($A170,'Crop Chart'!$A$5:$A$201,'Crop Chart'!$AK$5:$AK$201,,0)</f>
        <v/>
      </c>
      <c r="H170" s="978" t="str">
        <f t="array" ref="H170">xLOOKUP($A170,'Crop Chart'!$A$5:$A$201,'Crop Chart'!$AL$5:$AL$201,,0)</f>
        <v/>
      </c>
      <c r="I170" s="978" t="str">
        <f t="array" ref="I170">xLOOKUP($A170,'Crop Chart'!$A$5:$A$201,'Crop Chart'!$AC$5:$AC$201,,0)</f>
        <v/>
      </c>
    </row>
    <row r="171" ht="15.75" customHeight="1">
      <c r="A171" s="981"/>
      <c r="B171" s="978" t="str">
        <f t="array" ref="B171">xLOOKUP($A171,'Crop Chart'!$A$5:$A$201,'Crop Chart'!$C$5:$C$201,,0)</f>
        <v/>
      </c>
      <c r="C171" s="978" t="str">
        <f t="array" ref="C171">xLOOKUP($A171,'Crop Chart'!$A$5:$A$201,'Crop Chart'!$E$5:$E$201,,0)</f>
        <v/>
      </c>
      <c r="D171" s="979" t="str">
        <f t="array" ref="D171">xLOOKUP($A171,'Crop Chart'!$A$5:$A$201,'Crop Chart'!$D$5:$D$201,,0)</f>
        <v/>
      </c>
      <c r="E171" s="980" t="str">
        <f>'Crop Chart'!$H$2*12*B171/C171/F171</f>
        <v>#DIV/0!</v>
      </c>
      <c r="F171" s="979" t="str">
        <f t="array" ref="F171">xLOOKUP($A171,'Crop Chart'!$A$5:$A$201,'Crop Chart'!$S$5:$S$201,,0)</f>
        <v/>
      </c>
      <c r="G171" s="978" t="str">
        <f t="array" ref="G171">xLOOKUP($A171,'Crop Chart'!$A$5:$A$201,'Crop Chart'!$AK$5:$AK$201,,0)</f>
        <v/>
      </c>
      <c r="H171" s="978" t="str">
        <f t="array" ref="H171">xLOOKUP($A171,'Crop Chart'!$A$5:$A$201,'Crop Chart'!$AL$5:$AL$201,,0)</f>
        <v/>
      </c>
      <c r="I171" s="978" t="str">
        <f t="array" ref="I171">xLOOKUP($A171,'Crop Chart'!$A$5:$A$201,'Crop Chart'!$AC$5:$AC$201,,0)</f>
        <v/>
      </c>
    </row>
    <row r="172" ht="15.75" customHeight="1">
      <c r="A172" s="981"/>
      <c r="B172" s="978" t="str">
        <f t="array" ref="B172">xLOOKUP($A172,'Crop Chart'!$A$5:$A$201,'Crop Chart'!$C$5:$C$201,,0)</f>
        <v/>
      </c>
      <c r="C172" s="978" t="str">
        <f t="array" ref="C172">xLOOKUP($A172,'Crop Chart'!$A$5:$A$201,'Crop Chart'!$E$5:$E$201,,0)</f>
        <v/>
      </c>
      <c r="D172" s="979" t="str">
        <f t="array" ref="D172">xLOOKUP($A172,'Crop Chart'!$A$5:$A$201,'Crop Chart'!$D$5:$D$201,,0)</f>
        <v/>
      </c>
      <c r="E172" s="980" t="str">
        <f>'Crop Chart'!$H$2*12*B172/C172/F172</f>
        <v>#DIV/0!</v>
      </c>
      <c r="F172" s="979" t="str">
        <f t="array" ref="F172">xLOOKUP($A172,'Crop Chart'!$A$5:$A$201,'Crop Chart'!$S$5:$S$201,,0)</f>
        <v/>
      </c>
      <c r="G172" s="978" t="str">
        <f t="array" ref="G172">xLOOKUP($A172,'Crop Chart'!$A$5:$A$201,'Crop Chart'!$AK$5:$AK$201,,0)</f>
        <v/>
      </c>
      <c r="H172" s="978" t="str">
        <f t="array" ref="H172">xLOOKUP($A172,'Crop Chart'!$A$5:$A$201,'Crop Chart'!$AL$5:$AL$201,,0)</f>
        <v/>
      </c>
      <c r="I172" s="978" t="str">
        <f t="array" ref="I172">xLOOKUP($A172,'Crop Chart'!$A$5:$A$201,'Crop Chart'!$AC$5:$AC$201,,0)</f>
        <v/>
      </c>
    </row>
    <row r="173" ht="15.75" customHeight="1">
      <c r="A173" s="981"/>
      <c r="B173" s="978" t="str">
        <f t="array" ref="B173">xLOOKUP($A173,'Crop Chart'!$A$5:$A$201,'Crop Chart'!$C$5:$C$201,,0)</f>
        <v/>
      </c>
      <c r="C173" s="978" t="str">
        <f t="array" ref="C173">xLOOKUP($A173,'Crop Chart'!$A$5:$A$201,'Crop Chart'!$E$5:$E$201,,0)</f>
        <v/>
      </c>
      <c r="D173" s="979" t="str">
        <f t="array" ref="D173">xLOOKUP($A173,'Crop Chart'!$A$5:$A$201,'Crop Chart'!$D$5:$D$201,,0)</f>
        <v/>
      </c>
      <c r="E173" s="980" t="str">
        <f>'Crop Chart'!$H$2*12*B173/C173/F173</f>
        <v>#DIV/0!</v>
      </c>
      <c r="F173" s="979" t="str">
        <f t="array" ref="F173">xLOOKUP($A173,'Crop Chart'!$A$5:$A$201,'Crop Chart'!$S$5:$S$201,,0)</f>
        <v/>
      </c>
      <c r="G173" s="978" t="str">
        <f t="array" ref="G173">xLOOKUP($A173,'Crop Chart'!$A$5:$A$201,'Crop Chart'!$AK$5:$AK$201,,0)</f>
        <v/>
      </c>
      <c r="H173" s="978" t="str">
        <f t="array" ref="H173">xLOOKUP($A173,'Crop Chart'!$A$5:$A$201,'Crop Chart'!$AL$5:$AL$201,,0)</f>
        <v/>
      </c>
      <c r="I173" s="978" t="str">
        <f t="array" ref="I173">xLOOKUP($A173,'Crop Chart'!$A$5:$A$201,'Crop Chart'!$AC$5:$AC$201,,0)</f>
        <v/>
      </c>
    </row>
    <row r="174" ht="15.75" customHeight="1">
      <c r="A174" s="981"/>
      <c r="B174" s="978" t="str">
        <f t="array" ref="B174">xLOOKUP($A174,'Crop Chart'!$A$5:$A$201,'Crop Chart'!$C$5:$C$201,,0)</f>
        <v/>
      </c>
      <c r="C174" s="978" t="str">
        <f t="array" ref="C174">xLOOKUP($A174,'Crop Chart'!$A$5:$A$201,'Crop Chart'!$E$5:$E$201,,0)</f>
        <v/>
      </c>
      <c r="D174" s="979" t="str">
        <f t="array" ref="D174">xLOOKUP($A174,'Crop Chart'!$A$5:$A$201,'Crop Chart'!$D$5:$D$201,,0)</f>
        <v/>
      </c>
      <c r="E174" s="980" t="str">
        <f>'Crop Chart'!$H$2*12*B174/C174/F174</f>
        <v>#DIV/0!</v>
      </c>
      <c r="F174" s="979" t="str">
        <f t="array" ref="F174">xLOOKUP($A174,'Crop Chart'!$A$5:$A$201,'Crop Chart'!$S$5:$S$201,,0)</f>
        <v/>
      </c>
      <c r="G174" s="978" t="str">
        <f t="array" ref="G174">xLOOKUP($A174,'Crop Chart'!$A$5:$A$201,'Crop Chart'!$AK$5:$AK$201,,0)</f>
        <v/>
      </c>
      <c r="H174" s="978" t="str">
        <f t="array" ref="H174">xLOOKUP($A174,'Crop Chart'!$A$5:$A$201,'Crop Chart'!$AL$5:$AL$201,,0)</f>
        <v/>
      </c>
      <c r="I174" s="978" t="str">
        <f t="array" ref="I174">xLOOKUP($A174,'Crop Chart'!$A$5:$A$201,'Crop Chart'!$AC$5:$AC$201,,0)</f>
        <v/>
      </c>
    </row>
    <row r="175" ht="15.75" customHeight="1">
      <c r="A175" s="981"/>
      <c r="B175" s="978" t="str">
        <f t="array" ref="B175">xLOOKUP($A175,'Crop Chart'!$A$5:$A$201,'Crop Chart'!$C$5:$C$201,,0)</f>
        <v/>
      </c>
      <c r="C175" s="978" t="str">
        <f t="array" ref="C175">xLOOKUP($A175,'Crop Chart'!$A$5:$A$201,'Crop Chart'!$E$5:$E$201,,0)</f>
        <v/>
      </c>
      <c r="D175" s="979" t="str">
        <f t="array" ref="D175">xLOOKUP($A175,'Crop Chart'!$A$5:$A$201,'Crop Chart'!$D$5:$D$201,,0)</f>
        <v/>
      </c>
      <c r="E175" s="980" t="str">
        <f>'Crop Chart'!$H$2*12*B175/C175/F175</f>
        <v>#DIV/0!</v>
      </c>
      <c r="F175" s="979" t="str">
        <f t="array" ref="F175">xLOOKUP($A175,'Crop Chart'!$A$5:$A$201,'Crop Chart'!$S$5:$S$201,,0)</f>
        <v/>
      </c>
      <c r="G175" s="978" t="str">
        <f t="array" ref="G175">xLOOKUP($A175,'Crop Chart'!$A$5:$A$201,'Crop Chart'!$AK$5:$AK$201,,0)</f>
        <v/>
      </c>
      <c r="H175" s="978" t="str">
        <f t="array" ref="H175">xLOOKUP($A175,'Crop Chart'!$A$5:$A$201,'Crop Chart'!$AL$5:$AL$201,,0)</f>
        <v/>
      </c>
      <c r="I175" s="978" t="str">
        <f t="array" ref="I175">xLOOKUP($A175,'Crop Chart'!$A$5:$A$201,'Crop Chart'!$AC$5:$AC$201,,0)</f>
        <v/>
      </c>
    </row>
    <row r="176" ht="15.75" customHeight="1">
      <c r="A176" s="981"/>
      <c r="B176" s="978" t="str">
        <f t="array" ref="B176">xLOOKUP($A176,'Crop Chart'!$A$5:$A$201,'Crop Chart'!$C$5:$C$201,,0)</f>
        <v/>
      </c>
      <c r="C176" s="978" t="str">
        <f t="array" ref="C176">xLOOKUP($A176,'Crop Chart'!$A$5:$A$201,'Crop Chart'!$E$5:$E$201,,0)</f>
        <v/>
      </c>
      <c r="D176" s="979" t="str">
        <f t="array" ref="D176">xLOOKUP($A176,'Crop Chart'!$A$5:$A$201,'Crop Chart'!$D$5:$D$201,,0)</f>
        <v/>
      </c>
      <c r="E176" s="980" t="str">
        <f>'Crop Chart'!$H$2*12*B176/C176/F176</f>
        <v>#DIV/0!</v>
      </c>
      <c r="F176" s="979" t="str">
        <f t="array" ref="F176">xLOOKUP($A176,'Crop Chart'!$A$5:$A$201,'Crop Chart'!$S$5:$S$201,,0)</f>
        <v/>
      </c>
      <c r="G176" s="978" t="str">
        <f t="array" ref="G176">xLOOKUP($A176,'Crop Chart'!$A$5:$A$201,'Crop Chart'!$AK$5:$AK$201,,0)</f>
        <v/>
      </c>
      <c r="H176" s="978" t="str">
        <f t="array" ref="H176">xLOOKUP($A176,'Crop Chart'!$A$5:$A$201,'Crop Chart'!$AL$5:$AL$201,,0)</f>
        <v/>
      </c>
      <c r="I176" s="978" t="str">
        <f t="array" ref="I176">xLOOKUP($A176,'Crop Chart'!$A$5:$A$201,'Crop Chart'!$AC$5:$AC$201,,0)</f>
        <v/>
      </c>
    </row>
    <row r="177" ht="15.75" customHeight="1">
      <c r="A177" s="981"/>
      <c r="B177" s="978" t="str">
        <f t="array" ref="B177">xLOOKUP($A177,'Crop Chart'!$A$5:$A$201,'Crop Chart'!$C$5:$C$201,,0)</f>
        <v/>
      </c>
      <c r="C177" s="978" t="str">
        <f t="array" ref="C177">xLOOKUP($A177,'Crop Chart'!$A$5:$A$201,'Crop Chart'!$E$5:$E$201,,0)</f>
        <v/>
      </c>
      <c r="D177" s="979" t="str">
        <f t="array" ref="D177">xLOOKUP($A177,'Crop Chart'!$A$5:$A$201,'Crop Chart'!$D$5:$D$201,,0)</f>
        <v/>
      </c>
      <c r="E177" s="980" t="str">
        <f>'Crop Chart'!$H$2*12*B177/C177/F177</f>
        <v>#DIV/0!</v>
      </c>
      <c r="F177" s="979" t="str">
        <f t="array" ref="F177">xLOOKUP($A177,'Crop Chart'!$A$5:$A$201,'Crop Chart'!$S$5:$S$201,,0)</f>
        <v/>
      </c>
      <c r="G177" s="978" t="str">
        <f t="array" ref="G177">xLOOKUP($A177,'Crop Chart'!$A$5:$A$201,'Crop Chart'!$AK$5:$AK$201,,0)</f>
        <v/>
      </c>
      <c r="H177" s="978" t="str">
        <f t="array" ref="H177">xLOOKUP($A177,'Crop Chart'!$A$5:$A$201,'Crop Chart'!$AL$5:$AL$201,,0)</f>
        <v/>
      </c>
      <c r="I177" s="978" t="str">
        <f t="array" ref="I177">xLOOKUP($A177,'Crop Chart'!$A$5:$A$201,'Crop Chart'!$AC$5:$AC$201,,0)</f>
        <v/>
      </c>
    </row>
    <row r="178" ht="15.75" customHeight="1">
      <c r="A178" s="981"/>
      <c r="B178" s="978" t="str">
        <f t="array" ref="B178">xLOOKUP($A178,'Crop Chart'!$A$5:$A$201,'Crop Chart'!$C$5:$C$201,,0)</f>
        <v/>
      </c>
      <c r="C178" s="978" t="str">
        <f t="array" ref="C178">xLOOKUP($A178,'Crop Chart'!$A$5:$A$201,'Crop Chart'!$E$5:$E$201,,0)</f>
        <v/>
      </c>
      <c r="D178" s="979" t="str">
        <f t="array" ref="D178">xLOOKUP($A178,'Crop Chart'!$A$5:$A$201,'Crop Chart'!$D$5:$D$201,,0)</f>
        <v/>
      </c>
      <c r="E178" s="980" t="str">
        <f>'Crop Chart'!$H$2*12*B178/C178/F178</f>
        <v>#DIV/0!</v>
      </c>
      <c r="F178" s="979" t="str">
        <f t="array" ref="F178">xLOOKUP($A178,'Crop Chart'!$A$5:$A$201,'Crop Chart'!$S$5:$S$201,,0)</f>
        <v/>
      </c>
      <c r="G178" s="978" t="str">
        <f t="array" ref="G178">xLOOKUP($A178,'Crop Chart'!$A$5:$A$201,'Crop Chart'!$AK$5:$AK$201,,0)</f>
        <v/>
      </c>
      <c r="H178" s="978" t="str">
        <f t="array" ref="H178">xLOOKUP($A178,'Crop Chart'!$A$5:$A$201,'Crop Chart'!$AL$5:$AL$201,,0)</f>
        <v/>
      </c>
      <c r="I178" s="978" t="str">
        <f t="array" ref="I178">xLOOKUP($A178,'Crop Chart'!$A$5:$A$201,'Crop Chart'!$AC$5:$AC$201,,0)</f>
        <v/>
      </c>
    </row>
    <row r="179" ht="15.75" customHeight="1">
      <c r="A179" s="981"/>
      <c r="B179" s="978" t="str">
        <f t="array" ref="B179">xLOOKUP($A179,'Crop Chart'!$A$5:$A$201,'Crop Chart'!$C$5:$C$201,,0)</f>
        <v/>
      </c>
      <c r="C179" s="978" t="str">
        <f t="array" ref="C179">xLOOKUP($A179,'Crop Chart'!$A$5:$A$201,'Crop Chart'!$E$5:$E$201,,0)</f>
        <v/>
      </c>
      <c r="D179" s="979" t="str">
        <f t="array" ref="D179">xLOOKUP($A179,'Crop Chart'!$A$5:$A$201,'Crop Chart'!$D$5:$D$201,,0)</f>
        <v/>
      </c>
      <c r="E179" s="980" t="str">
        <f>'Crop Chart'!$H$2*12*B179/C179/F179</f>
        <v>#DIV/0!</v>
      </c>
      <c r="F179" s="979" t="str">
        <f t="array" ref="F179">xLOOKUP($A179,'Crop Chart'!$A$5:$A$201,'Crop Chart'!$S$5:$S$201,,0)</f>
        <v/>
      </c>
      <c r="G179" s="978" t="str">
        <f t="array" ref="G179">xLOOKUP($A179,'Crop Chart'!$A$5:$A$201,'Crop Chart'!$AK$5:$AK$201,,0)</f>
        <v/>
      </c>
      <c r="H179" s="978" t="str">
        <f t="array" ref="H179">xLOOKUP($A179,'Crop Chart'!$A$5:$A$201,'Crop Chart'!$AL$5:$AL$201,,0)</f>
        <v/>
      </c>
      <c r="I179" s="978" t="str">
        <f t="array" ref="I179">xLOOKUP($A179,'Crop Chart'!$A$5:$A$201,'Crop Chart'!$AC$5:$AC$201,,0)</f>
        <v/>
      </c>
    </row>
    <row r="180" ht="15.75" customHeight="1">
      <c r="A180" s="981"/>
      <c r="B180" s="978" t="str">
        <f t="array" ref="B180">xLOOKUP($A180,'Crop Chart'!$A$5:$A$201,'Crop Chart'!$C$5:$C$201,,0)</f>
        <v/>
      </c>
      <c r="C180" s="978" t="str">
        <f t="array" ref="C180">xLOOKUP($A180,'Crop Chart'!$A$5:$A$201,'Crop Chart'!$E$5:$E$201,,0)</f>
        <v/>
      </c>
      <c r="D180" s="979" t="str">
        <f t="array" ref="D180">xLOOKUP($A180,'Crop Chart'!$A$5:$A$201,'Crop Chart'!$D$5:$D$201,,0)</f>
        <v/>
      </c>
      <c r="E180" s="980" t="str">
        <f>'Crop Chart'!$H$2*12*B180/C180/F180</f>
        <v>#DIV/0!</v>
      </c>
      <c r="F180" s="979" t="str">
        <f t="array" ref="F180">xLOOKUP($A180,'Crop Chart'!$A$5:$A$201,'Crop Chart'!$S$5:$S$201,,0)</f>
        <v/>
      </c>
      <c r="G180" s="978" t="str">
        <f t="array" ref="G180">xLOOKUP($A180,'Crop Chart'!$A$5:$A$201,'Crop Chart'!$AK$5:$AK$201,,0)</f>
        <v/>
      </c>
      <c r="H180" s="978" t="str">
        <f t="array" ref="H180">xLOOKUP($A180,'Crop Chart'!$A$5:$A$201,'Crop Chart'!$AL$5:$AL$201,,0)</f>
        <v/>
      </c>
      <c r="I180" s="978" t="str">
        <f t="array" ref="I180">xLOOKUP($A180,'Crop Chart'!$A$5:$A$201,'Crop Chart'!$AC$5:$AC$201,,0)</f>
        <v/>
      </c>
    </row>
    <row r="181" ht="15.75" customHeight="1">
      <c r="A181" s="981"/>
      <c r="B181" s="978" t="str">
        <f t="array" ref="B181">xLOOKUP($A181,'Crop Chart'!$A$5:$A$201,'Crop Chart'!$C$5:$C$201,,0)</f>
        <v/>
      </c>
      <c r="C181" s="978" t="str">
        <f t="array" ref="C181">xLOOKUP($A181,'Crop Chart'!$A$5:$A$201,'Crop Chart'!$E$5:$E$201,,0)</f>
        <v/>
      </c>
      <c r="D181" s="979" t="str">
        <f t="array" ref="D181">xLOOKUP($A181,'Crop Chart'!$A$5:$A$201,'Crop Chart'!$D$5:$D$201,,0)</f>
        <v/>
      </c>
      <c r="E181" s="980" t="str">
        <f>'Crop Chart'!$H$2*12*B181/C181/F181</f>
        <v>#DIV/0!</v>
      </c>
      <c r="F181" s="979" t="str">
        <f t="array" ref="F181">xLOOKUP($A181,'Crop Chart'!$A$5:$A$201,'Crop Chart'!$S$5:$S$201,,0)</f>
        <v/>
      </c>
      <c r="G181" s="978" t="str">
        <f t="array" ref="G181">xLOOKUP($A181,'Crop Chart'!$A$5:$A$201,'Crop Chart'!$AK$5:$AK$201,,0)</f>
        <v/>
      </c>
      <c r="H181" s="978" t="str">
        <f t="array" ref="H181">xLOOKUP($A181,'Crop Chart'!$A$5:$A$201,'Crop Chart'!$AL$5:$AL$201,,0)</f>
        <v/>
      </c>
      <c r="I181" s="978" t="str">
        <f t="array" ref="I181">xLOOKUP($A181,'Crop Chart'!$A$5:$A$201,'Crop Chart'!$AC$5:$AC$201,,0)</f>
        <v/>
      </c>
    </row>
    <row r="182" ht="15.75" customHeight="1">
      <c r="A182" s="981"/>
      <c r="B182" s="978" t="str">
        <f t="array" ref="B182">xLOOKUP($A182,'Crop Chart'!$A$5:$A$201,'Crop Chart'!$C$5:$C$201,,0)</f>
        <v/>
      </c>
      <c r="C182" s="978" t="str">
        <f t="array" ref="C182">xLOOKUP($A182,'Crop Chart'!$A$5:$A$201,'Crop Chart'!$E$5:$E$201,,0)</f>
        <v/>
      </c>
      <c r="D182" s="979" t="str">
        <f t="array" ref="D182">xLOOKUP($A182,'Crop Chart'!$A$5:$A$201,'Crop Chart'!$D$5:$D$201,,0)</f>
        <v/>
      </c>
      <c r="E182" s="980" t="str">
        <f>'Crop Chart'!$H$2*12*B182/C182/F182</f>
        <v>#DIV/0!</v>
      </c>
      <c r="F182" s="979" t="str">
        <f t="array" ref="F182">xLOOKUP($A182,'Crop Chart'!$A$5:$A$201,'Crop Chart'!$S$5:$S$201,,0)</f>
        <v/>
      </c>
      <c r="G182" s="978" t="str">
        <f t="array" ref="G182">xLOOKUP($A182,'Crop Chart'!$A$5:$A$201,'Crop Chart'!$AK$5:$AK$201,,0)</f>
        <v/>
      </c>
      <c r="H182" s="978" t="str">
        <f t="array" ref="H182">xLOOKUP($A182,'Crop Chart'!$A$5:$A$201,'Crop Chart'!$AL$5:$AL$201,,0)</f>
        <v/>
      </c>
      <c r="I182" s="978" t="str">
        <f t="array" ref="I182">xLOOKUP($A182,'Crop Chart'!$A$5:$A$201,'Crop Chart'!$AC$5:$AC$201,,0)</f>
        <v/>
      </c>
    </row>
    <row r="183" ht="15.75" customHeight="1">
      <c r="A183" s="981"/>
      <c r="B183" s="978" t="str">
        <f t="array" ref="B183">xLOOKUP($A183,'Crop Chart'!$A$5:$A$201,'Crop Chart'!$C$5:$C$201,,0)</f>
        <v/>
      </c>
      <c r="C183" s="978" t="str">
        <f t="array" ref="C183">xLOOKUP($A183,'Crop Chart'!$A$5:$A$201,'Crop Chart'!$E$5:$E$201,,0)</f>
        <v/>
      </c>
      <c r="D183" s="979" t="str">
        <f t="array" ref="D183">xLOOKUP($A183,'Crop Chart'!$A$5:$A$201,'Crop Chart'!$D$5:$D$201,,0)</f>
        <v/>
      </c>
      <c r="E183" s="980" t="str">
        <f>'Crop Chart'!$H$2*12*B183/C183/F183</f>
        <v>#DIV/0!</v>
      </c>
      <c r="F183" s="979" t="str">
        <f t="array" ref="F183">xLOOKUP($A183,'Crop Chart'!$A$5:$A$201,'Crop Chart'!$S$5:$S$201,,0)</f>
        <v/>
      </c>
      <c r="G183" s="978" t="str">
        <f t="array" ref="G183">xLOOKUP($A183,'Crop Chart'!$A$5:$A$201,'Crop Chart'!$AK$5:$AK$201,,0)</f>
        <v/>
      </c>
      <c r="H183" s="978" t="str">
        <f t="array" ref="H183">xLOOKUP($A183,'Crop Chart'!$A$5:$A$201,'Crop Chart'!$AL$5:$AL$201,,0)</f>
        <v/>
      </c>
      <c r="I183" s="978" t="str">
        <f t="array" ref="I183">xLOOKUP($A183,'Crop Chart'!$A$5:$A$201,'Crop Chart'!$AC$5:$AC$201,,0)</f>
        <v/>
      </c>
    </row>
    <row r="184" ht="15.75" customHeight="1">
      <c r="A184" s="981"/>
      <c r="B184" s="978" t="str">
        <f t="array" ref="B184">xLOOKUP($A184,'Crop Chart'!$A$5:$A$201,'Crop Chart'!$C$5:$C$201,,0)</f>
        <v/>
      </c>
      <c r="C184" s="978" t="str">
        <f t="array" ref="C184">xLOOKUP($A184,'Crop Chart'!$A$5:$A$201,'Crop Chart'!$E$5:$E$201,,0)</f>
        <v/>
      </c>
      <c r="D184" s="979" t="str">
        <f t="array" ref="D184">xLOOKUP($A184,'Crop Chart'!$A$5:$A$201,'Crop Chart'!$D$5:$D$201,,0)</f>
        <v/>
      </c>
      <c r="E184" s="980" t="str">
        <f>'Crop Chart'!$H$2*12*B184/C184/F184</f>
        <v>#DIV/0!</v>
      </c>
      <c r="F184" s="979" t="str">
        <f t="array" ref="F184">xLOOKUP($A184,'Crop Chart'!$A$5:$A$201,'Crop Chart'!$S$5:$S$201,,0)</f>
        <v/>
      </c>
      <c r="G184" s="978" t="str">
        <f t="array" ref="G184">xLOOKUP($A184,'Crop Chart'!$A$5:$A$201,'Crop Chart'!$AK$5:$AK$201,,0)</f>
        <v/>
      </c>
      <c r="H184" s="978" t="str">
        <f t="array" ref="H184">xLOOKUP($A184,'Crop Chart'!$A$5:$A$201,'Crop Chart'!$AL$5:$AL$201,,0)</f>
        <v/>
      </c>
      <c r="I184" s="978" t="str">
        <f t="array" ref="I184">xLOOKUP($A184,'Crop Chart'!$A$5:$A$201,'Crop Chart'!$AC$5:$AC$201,,0)</f>
        <v/>
      </c>
    </row>
    <row r="185" ht="15.75" customHeight="1">
      <c r="A185" s="981"/>
      <c r="B185" s="978" t="str">
        <f t="array" ref="B185">xLOOKUP($A185,'Crop Chart'!$A$5:$A$201,'Crop Chart'!$C$5:$C$201,,0)</f>
        <v/>
      </c>
      <c r="C185" s="978" t="str">
        <f t="array" ref="C185">xLOOKUP($A185,'Crop Chart'!$A$5:$A$201,'Crop Chart'!$E$5:$E$201,,0)</f>
        <v/>
      </c>
      <c r="D185" s="979" t="str">
        <f t="array" ref="D185">xLOOKUP($A185,'Crop Chart'!$A$5:$A$201,'Crop Chart'!$D$5:$D$201,,0)</f>
        <v/>
      </c>
      <c r="E185" s="980" t="str">
        <f>'Crop Chart'!$H$2*12*B185/C185/F185</f>
        <v>#DIV/0!</v>
      </c>
      <c r="F185" s="979" t="str">
        <f t="array" ref="F185">xLOOKUP($A185,'Crop Chart'!$A$5:$A$201,'Crop Chart'!$S$5:$S$201,,0)</f>
        <v/>
      </c>
      <c r="G185" s="978" t="str">
        <f t="array" ref="G185">xLOOKUP($A185,'Crop Chart'!$A$5:$A$201,'Crop Chart'!$AK$5:$AK$201,,0)</f>
        <v/>
      </c>
      <c r="H185" s="978" t="str">
        <f t="array" ref="H185">xLOOKUP($A185,'Crop Chart'!$A$5:$A$201,'Crop Chart'!$AL$5:$AL$201,,0)</f>
        <v/>
      </c>
      <c r="I185" s="978" t="str">
        <f t="array" ref="I185">xLOOKUP($A185,'Crop Chart'!$A$5:$A$201,'Crop Chart'!$AC$5:$AC$201,,0)</f>
        <v/>
      </c>
    </row>
    <row r="186" ht="15.75" customHeight="1">
      <c r="A186" s="981"/>
      <c r="B186" s="978" t="str">
        <f t="array" ref="B186">xLOOKUP($A186,'Crop Chart'!$A$5:$A$201,'Crop Chart'!$C$5:$C$201,,0)</f>
        <v/>
      </c>
      <c r="C186" s="978" t="str">
        <f t="array" ref="C186">xLOOKUP($A186,'Crop Chart'!$A$5:$A$201,'Crop Chart'!$E$5:$E$201,,0)</f>
        <v/>
      </c>
      <c r="D186" s="979" t="str">
        <f t="array" ref="D186">xLOOKUP($A186,'Crop Chart'!$A$5:$A$201,'Crop Chart'!$D$5:$D$201,,0)</f>
        <v/>
      </c>
      <c r="E186" s="980" t="str">
        <f>'Crop Chart'!$H$2*12*B186/C186/F186</f>
        <v>#DIV/0!</v>
      </c>
      <c r="F186" s="979" t="str">
        <f t="array" ref="F186">xLOOKUP($A186,'Crop Chart'!$A$5:$A$201,'Crop Chart'!$S$5:$S$201,,0)</f>
        <v/>
      </c>
      <c r="G186" s="978" t="str">
        <f t="array" ref="G186">xLOOKUP($A186,'Crop Chart'!$A$5:$A$201,'Crop Chart'!$AK$5:$AK$201,,0)</f>
        <v/>
      </c>
      <c r="H186" s="978" t="str">
        <f t="array" ref="H186">xLOOKUP($A186,'Crop Chart'!$A$5:$A$201,'Crop Chart'!$AL$5:$AL$201,,0)</f>
        <v/>
      </c>
      <c r="I186" s="978" t="str">
        <f t="array" ref="I186">xLOOKUP($A186,'Crop Chart'!$A$5:$A$201,'Crop Chart'!$AC$5:$AC$201,,0)</f>
        <v/>
      </c>
    </row>
    <row r="187" ht="15.75" customHeight="1">
      <c r="A187" s="981"/>
      <c r="B187" s="978" t="str">
        <f t="array" ref="B187">xLOOKUP($A187,'Crop Chart'!$A$5:$A$201,'Crop Chart'!$C$5:$C$201,,0)</f>
        <v/>
      </c>
      <c r="C187" s="978" t="str">
        <f t="array" ref="C187">xLOOKUP($A187,'Crop Chart'!$A$5:$A$201,'Crop Chart'!$E$5:$E$201,,0)</f>
        <v/>
      </c>
      <c r="D187" s="979" t="str">
        <f t="array" ref="D187">xLOOKUP($A187,'Crop Chart'!$A$5:$A$201,'Crop Chart'!$D$5:$D$201,,0)</f>
        <v/>
      </c>
      <c r="E187" s="980" t="str">
        <f>'Crop Chart'!$H$2*12*B187/C187/F187</f>
        <v>#DIV/0!</v>
      </c>
      <c r="F187" s="979" t="str">
        <f t="array" ref="F187">xLOOKUP($A187,'Crop Chart'!$A$5:$A$201,'Crop Chart'!$S$5:$S$201,,0)</f>
        <v/>
      </c>
      <c r="G187" s="978" t="str">
        <f t="array" ref="G187">xLOOKUP($A187,'Crop Chart'!$A$5:$A$201,'Crop Chart'!$AK$5:$AK$201,,0)</f>
        <v/>
      </c>
      <c r="H187" s="978" t="str">
        <f t="array" ref="H187">xLOOKUP($A187,'Crop Chart'!$A$5:$A$201,'Crop Chart'!$AL$5:$AL$201,,0)</f>
        <v/>
      </c>
      <c r="I187" s="978" t="str">
        <f t="array" ref="I187">xLOOKUP($A187,'Crop Chart'!$A$5:$A$201,'Crop Chart'!$AC$5:$AC$201,,0)</f>
        <v/>
      </c>
    </row>
    <row r="188" ht="15.75" customHeight="1">
      <c r="A188" s="981"/>
      <c r="B188" s="978" t="str">
        <f t="array" ref="B188">xLOOKUP($A188,'Crop Chart'!$A$5:$A$201,'Crop Chart'!$C$5:$C$201,,0)</f>
        <v/>
      </c>
      <c r="C188" s="978" t="str">
        <f t="array" ref="C188">xLOOKUP($A188,'Crop Chart'!$A$5:$A$201,'Crop Chart'!$E$5:$E$201,,0)</f>
        <v/>
      </c>
      <c r="D188" s="979" t="str">
        <f t="array" ref="D188">xLOOKUP($A188,'Crop Chart'!$A$5:$A$201,'Crop Chart'!$D$5:$D$201,,0)</f>
        <v/>
      </c>
      <c r="E188" s="980" t="str">
        <f>'Crop Chart'!$H$2*12*B188/C188/F188</f>
        <v>#DIV/0!</v>
      </c>
      <c r="F188" s="979" t="str">
        <f t="array" ref="F188">xLOOKUP($A188,'Crop Chart'!$A$5:$A$201,'Crop Chart'!$S$5:$S$201,,0)</f>
        <v/>
      </c>
      <c r="G188" s="978" t="str">
        <f t="array" ref="G188">xLOOKUP($A188,'Crop Chart'!$A$5:$A$201,'Crop Chart'!$AK$5:$AK$201,,0)</f>
        <v/>
      </c>
      <c r="H188" s="978" t="str">
        <f t="array" ref="H188">xLOOKUP($A188,'Crop Chart'!$A$5:$A$201,'Crop Chart'!$AL$5:$AL$201,,0)</f>
        <v/>
      </c>
      <c r="I188" s="978" t="str">
        <f t="array" ref="I188">xLOOKUP($A188,'Crop Chart'!$A$5:$A$201,'Crop Chart'!$AC$5:$AC$201,,0)</f>
        <v/>
      </c>
    </row>
    <row r="189" ht="15.75" customHeight="1">
      <c r="A189" s="981"/>
      <c r="B189" s="978" t="str">
        <f t="array" ref="B189">xLOOKUP($A189,'Crop Chart'!$A$5:$A$201,'Crop Chart'!$C$5:$C$201,,0)</f>
        <v/>
      </c>
      <c r="C189" s="978" t="str">
        <f t="array" ref="C189">xLOOKUP($A189,'Crop Chart'!$A$5:$A$201,'Crop Chart'!$E$5:$E$201,,0)</f>
        <v/>
      </c>
      <c r="D189" s="979" t="str">
        <f t="array" ref="D189">xLOOKUP($A189,'Crop Chart'!$A$5:$A$201,'Crop Chart'!$D$5:$D$201,,0)</f>
        <v/>
      </c>
      <c r="E189" s="980" t="str">
        <f>'Crop Chart'!$H$2*12*B189/C189/F189</f>
        <v>#DIV/0!</v>
      </c>
      <c r="F189" s="979" t="str">
        <f t="array" ref="F189">xLOOKUP($A189,'Crop Chart'!$A$5:$A$201,'Crop Chart'!$S$5:$S$201,,0)</f>
        <v/>
      </c>
      <c r="G189" s="978" t="str">
        <f t="array" ref="G189">xLOOKUP($A189,'Crop Chart'!$A$5:$A$201,'Crop Chart'!$AK$5:$AK$201,,0)</f>
        <v/>
      </c>
      <c r="H189" s="978" t="str">
        <f t="array" ref="H189">xLOOKUP($A189,'Crop Chart'!$A$5:$A$201,'Crop Chart'!$AL$5:$AL$201,,0)</f>
        <v/>
      </c>
      <c r="I189" s="978" t="str">
        <f t="array" ref="I189">xLOOKUP($A189,'Crop Chart'!$A$5:$A$201,'Crop Chart'!$AC$5:$AC$201,,0)</f>
        <v/>
      </c>
    </row>
    <row r="190" ht="15.75" customHeight="1">
      <c r="A190" s="981"/>
      <c r="B190" s="978" t="str">
        <f t="array" ref="B190">xLOOKUP($A190,'Crop Chart'!$A$5:$A$201,'Crop Chart'!$C$5:$C$201,,0)</f>
        <v/>
      </c>
      <c r="C190" s="978" t="str">
        <f t="array" ref="C190">xLOOKUP($A190,'Crop Chart'!$A$5:$A$201,'Crop Chart'!$E$5:$E$201,,0)</f>
        <v/>
      </c>
      <c r="D190" s="979" t="str">
        <f t="array" ref="D190">xLOOKUP($A190,'Crop Chart'!$A$5:$A$201,'Crop Chart'!$D$5:$D$201,,0)</f>
        <v/>
      </c>
      <c r="E190" s="980" t="str">
        <f>'Crop Chart'!$H$2*12*B190/C190/F190</f>
        <v>#DIV/0!</v>
      </c>
      <c r="F190" s="979" t="str">
        <f t="array" ref="F190">xLOOKUP($A190,'Crop Chart'!$A$5:$A$201,'Crop Chart'!$S$5:$S$201,,0)</f>
        <v/>
      </c>
      <c r="G190" s="978" t="str">
        <f t="array" ref="G190">xLOOKUP($A190,'Crop Chart'!$A$5:$A$201,'Crop Chart'!$AK$5:$AK$201,,0)</f>
        <v/>
      </c>
      <c r="H190" s="978" t="str">
        <f t="array" ref="H190">xLOOKUP($A190,'Crop Chart'!$A$5:$A$201,'Crop Chart'!$AL$5:$AL$201,,0)</f>
        <v/>
      </c>
      <c r="I190" s="978" t="str">
        <f t="array" ref="I190">xLOOKUP($A190,'Crop Chart'!$A$5:$A$201,'Crop Chart'!$AC$5:$AC$201,,0)</f>
        <v/>
      </c>
    </row>
    <row r="191" ht="15.75" customHeight="1">
      <c r="A191" s="981"/>
      <c r="B191" s="978" t="str">
        <f t="array" ref="B191">xLOOKUP($A191,'Crop Chart'!$A$5:$A$201,'Crop Chart'!$C$5:$C$201,,0)</f>
        <v/>
      </c>
      <c r="C191" s="978" t="str">
        <f t="array" ref="C191">xLOOKUP($A191,'Crop Chart'!$A$5:$A$201,'Crop Chart'!$E$5:$E$201,,0)</f>
        <v/>
      </c>
      <c r="D191" s="979" t="str">
        <f t="array" ref="D191">xLOOKUP($A191,'Crop Chart'!$A$5:$A$201,'Crop Chart'!$D$5:$D$201,,0)</f>
        <v/>
      </c>
      <c r="E191" s="980" t="str">
        <f>'Crop Chart'!$H$2*12*B191/C191/F191</f>
        <v>#DIV/0!</v>
      </c>
      <c r="F191" s="979" t="str">
        <f t="array" ref="F191">xLOOKUP($A191,'Crop Chart'!$A$5:$A$201,'Crop Chart'!$S$5:$S$201,,0)</f>
        <v/>
      </c>
      <c r="G191" s="978" t="str">
        <f t="array" ref="G191">xLOOKUP($A191,'Crop Chart'!$A$5:$A$201,'Crop Chart'!$AK$5:$AK$201,,0)</f>
        <v/>
      </c>
      <c r="H191" s="978" t="str">
        <f t="array" ref="H191">xLOOKUP($A191,'Crop Chart'!$A$5:$A$201,'Crop Chart'!$AL$5:$AL$201,,0)</f>
        <v/>
      </c>
      <c r="I191" s="978" t="str">
        <f t="array" ref="I191">xLOOKUP($A191,'Crop Chart'!$A$5:$A$201,'Crop Chart'!$AC$5:$AC$201,,0)</f>
        <v/>
      </c>
    </row>
    <row r="192" ht="15.75" customHeight="1">
      <c r="A192" s="981"/>
      <c r="B192" s="978" t="str">
        <f t="array" ref="B192">xLOOKUP($A192,'Crop Chart'!$A$5:$A$201,'Crop Chart'!$C$5:$C$201,,0)</f>
        <v/>
      </c>
      <c r="C192" s="978" t="str">
        <f t="array" ref="C192">xLOOKUP($A192,'Crop Chart'!$A$5:$A$201,'Crop Chart'!$E$5:$E$201,,0)</f>
        <v/>
      </c>
      <c r="D192" s="979" t="str">
        <f t="array" ref="D192">xLOOKUP($A192,'Crop Chart'!$A$5:$A$201,'Crop Chart'!$D$5:$D$201,,0)</f>
        <v/>
      </c>
      <c r="E192" s="980" t="str">
        <f>'Crop Chart'!$H$2*12*B192/C192/F192</f>
        <v>#DIV/0!</v>
      </c>
      <c r="F192" s="979" t="str">
        <f t="array" ref="F192">xLOOKUP($A192,'Crop Chart'!$A$5:$A$201,'Crop Chart'!$S$5:$S$201,,0)</f>
        <v/>
      </c>
      <c r="G192" s="978" t="str">
        <f t="array" ref="G192">xLOOKUP($A192,'Crop Chart'!$A$5:$A$201,'Crop Chart'!$AK$5:$AK$201,,0)</f>
        <v/>
      </c>
      <c r="H192" s="978" t="str">
        <f t="array" ref="H192">xLOOKUP($A192,'Crop Chart'!$A$5:$A$201,'Crop Chart'!$AL$5:$AL$201,,0)</f>
        <v/>
      </c>
      <c r="I192" s="978" t="str">
        <f t="array" ref="I192">xLOOKUP($A192,'Crop Chart'!$A$5:$A$201,'Crop Chart'!$AC$5:$AC$201,,0)</f>
        <v/>
      </c>
    </row>
    <row r="193" ht="15.75" customHeight="1">
      <c r="A193" s="981"/>
      <c r="B193" s="978" t="str">
        <f t="array" ref="B193">xLOOKUP($A193,'Crop Chart'!$A$5:$A$201,'Crop Chart'!$C$5:$C$201,,0)</f>
        <v/>
      </c>
      <c r="C193" s="978" t="str">
        <f t="array" ref="C193">xLOOKUP($A193,'Crop Chart'!$A$5:$A$201,'Crop Chart'!$E$5:$E$201,,0)</f>
        <v/>
      </c>
      <c r="D193" s="979" t="str">
        <f t="array" ref="D193">xLOOKUP($A193,'Crop Chart'!$A$5:$A$201,'Crop Chart'!$D$5:$D$201,,0)</f>
        <v/>
      </c>
      <c r="E193" s="980" t="str">
        <f>'Crop Chart'!$H$2*12*B193/C193/F193</f>
        <v>#DIV/0!</v>
      </c>
      <c r="F193" s="979" t="str">
        <f t="array" ref="F193">xLOOKUP($A193,'Crop Chart'!$A$5:$A$201,'Crop Chart'!$S$5:$S$201,,0)</f>
        <v/>
      </c>
      <c r="G193" s="978" t="str">
        <f t="array" ref="G193">xLOOKUP($A193,'Crop Chart'!$A$5:$A$201,'Crop Chart'!$AK$5:$AK$201,,0)</f>
        <v/>
      </c>
      <c r="H193" s="978" t="str">
        <f t="array" ref="H193">xLOOKUP($A193,'Crop Chart'!$A$5:$A$201,'Crop Chart'!$AL$5:$AL$201,,0)</f>
        <v/>
      </c>
      <c r="I193" s="978" t="str">
        <f t="array" ref="I193">xLOOKUP($A193,'Crop Chart'!$A$5:$A$201,'Crop Chart'!$AC$5:$AC$201,,0)</f>
        <v/>
      </c>
    </row>
    <row r="194" ht="15.75" customHeight="1">
      <c r="A194" s="981"/>
      <c r="B194" s="978" t="str">
        <f t="array" ref="B194">xLOOKUP($A194,'Crop Chart'!$A$5:$A$201,'Crop Chart'!$C$5:$C$201,,0)</f>
        <v/>
      </c>
      <c r="C194" s="978" t="str">
        <f t="array" ref="C194">xLOOKUP($A194,'Crop Chart'!$A$5:$A$201,'Crop Chart'!$E$5:$E$201,,0)</f>
        <v/>
      </c>
      <c r="D194" s="979" t="str">
        <f t="array" ref="D194">xLOOKUP($A194,'Crop Chart'!$A$5:$A$201,'Crop Chart'!$D$5:$D$201,,0)</f>
        <v/>
      </c>
      <c r="E194" s="980" t="str">
        <f>'Crop Chart'!$H$2*12*B194/C194/F194</f>
        <v>#DIV/0!</v>
      </c>
      <c r="F194" s="979" t="str">
        <f t="array" ref="F194">xLOOKUP($A194,'Crop Chart'!$A$5:$A$201,'Crop Chart'!$S$5:$S$201,,0)</f>
        <v/>
      </c>
      <c r="G194" s="978" t="str">
        <f t="array" ref="G194">xLOOKUP($A194,'Crop Chart'!$A$5:$A$201,'Crop Chart'!$AK$5:$AK$201,,0)</f>
        <v/>
      </c>
      <c r="H194" s="978" t="str">
        <f t="array" ref="H194">xLOOKUP($A194,'Crop Chart'!$A$5:$A$201,'Crop Chart'!$AL$5:$AL$201,,0)</f>
        <v/>
      </c>
      <c r="I194" s="978" t="str">
        <f t="array" ref="I194">xLOOKUP($A194,'Crop Chart'!$A$5:$A$201,'Crop Chart'!$AC$5:$AC$201,,0)</f>
        <v/>
      </c>
    </row>
    <row r="195" ht="15.75" customHeight="1">
      <c r="A195" s="981"/>
      <c r="B195" s="978" t="str">
        <f t="array" ref="B195">xLOOKUP($A195,'Crop Chart'!$A$5:$A$201,'Crop Chart'!$C$5:$C$201,,0)</f>
        <v/>
      </c>
      <c r="C195" s="978" t="str">
        <f t="array" ref="C195">xLOOKUP($A195,'Crop Chart'!$A$5:$A$201,'Crop Chart'!$E$5:$E$201,,0)</f>
        <v/>
      </c>
      <c r="D195" s="979" t="str">
        <f t="array" ref="D195">xLOOKUP($A195,'Crop Chart'!$A$5:$A$201,'Crop Chart'!$D$5:$D$201,,0)</f>
        <v/>
      </c>
      <c r="E195" s="980" t="str">
        <f>'Crop Chart'!$H$2*12*B195/C195/F195</f>
        <v>#DIV/0!</v>
      </c>
      <c r="F195" s="979" t="str">
        <f t="array" ref="F195">xLOOKUP($A195,'Crop Chart'!$A$5:$A$201,'Crop Chart'!$S$5:$S$201,,0)</f>
        <v/>
      </c>
      <c r="G195" s="978" t="str">
        <f t="array" ref="G195">xLOOKUP($A195,'Crop Chart'!$A$5:$A$201,'Crop Chart'!$AK$5:$AK$201,,0)</f>
        <v/>
      </c>
      <c r="H195" s="978" t="str">
        <f t="array" ref="H195">xLOOKUP($A195,'Crop Chart'!$A$5:$A$201,'Crop Chart'!$AL$5:$AL$201,,0)</f>
        <v/>
      </c>
      <c r="I195" s="978" t="str">
        <f t="array" ref="I195">xLOOKUP($A195,'Crop Chart'!$A$5:$A$201,'Crop Chart'!$AC$5:$AC$201,,0)</f>
        <v/>
      </c>
    </row>
    <row r="196" ht="15.75" customHeight="1">
      <c r="A196" s="981"/>
      <c r="B196" s="978" t="str">
        <f t="array" ref="B196">xLOOKUP($A196,'Crop Chart'!$A$5:$A$201,'Crop Chart'!$C$5:$C$201,,0)</f>
        <v/>
      </c>
      <c r="C196" s="978" t="str">
        <f t="array" ref="C196">xLOOKUP($A196,'Crop Chart'!$A$5:$A$201,'Crop Chart'!$E$5:$E$201,,0)</f>
        <v/>
      </c>
      <c r="D196" s="979" t="str">
        <f t="array" ref="D196">xLOOKUP($A196,'Crop Chart'!$A$5:$A$201,'Crop Chart'!$D$5:$D$201,,0)</f>
        <v/>
      </c>
      <c r="E196" s="980" t="str">
        <f>'Crop Chart'!$H$2*12*B196/C196/F196</f>
        <v>#DIV/0!</v>
      </c>
      <c r="F196" s="979" t="str">
        <f t="array" ref="F196">xLOOKUP($A196,'Crop Chart'!$A$5:$A$201,'Crop Chart'!$S$5:$S$201,,0)</f>
        <v/>
      </c>
      <c r="G196" s="978" t="str">
        <f t="array" ref="G196">xLOOKUP($A196,'Crop Chart'!$A$5:$A$201,'Crop Chart'!$AK$5:$AK$201,,0)</f>
        <v/>
      </c>
      <c r="H196" s="978" t="str">
        <f t="array" ref="H196">xLOOKUP($A196,'Crop Chart'!$A$5:$A$201,'Crop Chart'!$AL$5:$AL$201,,0)</f>
        <v/>
      </c>
      <c r="I196" s="978" t="str">
        <f t="array" ref="I196">xLOOKUP($A196,'Crop Chart'!$A$5:$A$201,'Crop Chart'!$AC$5:$AC$201,,0)</f>
        <v/>
      </c>
    </row>
    <row r="197" ht="15.75" customHeight="1">
      <c r="A197" s="981"/>
      <c r="B197" s="978" t="str">
        <f t="array" ref="B197">xLOOKUP($A197,'Crop Chart'!$A$5:$A$201,'Crop Chart'!$C$5:$C$201,,0)</f>
        <v/>
      </c>
      <c r="C197" s="978" t="str">
        <f t="array" ref="C197">xLOOKUP($A197,'Crop Chart'!$A$5:$A$201,'Crop Chart'!$E$5:$E$201,,0)</f>
        <v/>
      </c>
      <c r="D197" s="979" t="str">
        <f t="array" ref="D197">xLOOKUP($A197,'Crop Chart'!$A$5:$A$201,'Crop Chart'!$D$5:$D$201,,0)</f>
        <v/>
      </c>
      <c r="E197" s="980" t="str">
        <f>'Crop Chart'!$H$2*12*B197/C197/F197</f>
        <v>#DIV/0!</v>
      </c>
      <c r="F197" s="979" t="str">
        <f t="array" ref="F197">xLOOKUP($A197,'Crop Chart'!$A$5:$A$201,'Crop Chart'!$S$5:$S$201,,0)</f>
        <v/>
      </c>
      <c r="G197" s="978" t="str">
        <f t="array" ref="G197">xLOOKUP($A197,'Crop Chart'!$A$5:$A$201,'Crop Chart'!$AK$5:$AK$201,,0)</f>
        <v/>
      </c>
      <c r="H197" s="978" t="str">
        <f t="array" ref="H197">xLOOKUP($A197,'Crop Chart'!$A$5:$A$201,'Crop Chart'!$AL$5:$AL$201,,0)</f>
        <v/>
      </c>
      <c r="I197" s="978" t="str">
        <f t="array" ref="I197">xLOOKUP($A197,'Crop Chart'!$A$5:$A$201,'Crop Chart'!$AC$5:$AC$201,,0)</f>
        <v/>
      </c>
    </row>
    <row r="198" ht="15.75" customHeight="1">
      <c r="A198" s="981"/>
      <c r="B198" s="978" t="str">
        <f t="array" ref="B198">xLOOKUP($A198,'Crop Chart'!$A$5:$A$201,'Crop Chart'!$C$5:$C$201,,0)</f>
        <v/>
      </c>
      <c r="C198" s="978" t="str">
        <f t="array" ref="C198">xLOOKUP($A198,'Crop Chart'!$A$5:$A$201,'Crop Chart'!$E$5:$E$201,,0)</f>
        <v/>
      </c>
      <c r="D198" s="979" t="str">
        <f t="array" ref="D198">xLOOKUP($A198,'Crop Chart'!$A$5:$A$201,'Crop Chart'!$D$5:$D$201,,0)</f>
        <v/>
      </c>
      <c r="E198" s="980" t="str">
        <f>'Crop Chart'!$H$2*12*B198/C198/F198</f>
        <v>#DIV/0!</v>
      </c>
      <c r="F198" s="979" t="str">
        <f t="array" ref="F198">xLOOKUP($A198,'Crop Chart'!$A$5:$A$201,'Crop Chart'!$S$5:$S$201,,0)</f>
        <v/>
      </c>
      <c r="G198" s="978" t="str">
        <f t="array" ref="G198">xLOOKUP($A198,'Crop Chart'!$A$5:$A$201,'Crop Chart'!$AK$5:$AK$201,,0)</f>
        <v/>
      </c>
      <c r="H198" s="978" t="str">
        <f t="array" ref="H198">xLOOKUP($A198,'Crop Chart'!$A$5:$A$201,'Crop Chart'!$AL$5:$AL$201,,0)</f>
        <v/>
      </c>
      <c r="I198" s="978" t="str">
        <f t="array" ref="I198">xLOOKUP($A198,'Crop Chart'!$A$5:$A$201,'Crop Chart'!$AC$5:$AC$201,,0)</f>
        <v/>
      </c>
    </row>
    <row r="199" ht="15.75" customHeight="1">
      <c r="A199" s="981"/>
      <c r="B199" s="978" t="str">
        <f t="array" ref="B199">xLOOKUP($A199,'Crop Chart'!$A$5:$A$201,'Crop Chart'!$C$5:$C$201,,0)</f>
        <v/>
      </c>
      <c r="C199" s="978" t="str">
        <f t="array" ref="C199">xLOOKUP($A199,'Crop Chart'!$A$5:$A$201,'Crop Chart'!$E$5:$E$201,,0)</f>
        <v/>
      </c>
      <c r="D199" s="979" t="str">
        <f t="array" ref="D199">xLOOKUP($A199,'Crop Chart'!$A$5:$A$201,'Crop Chart'!$D$5:$D$201,,0)</f>
        <v/>
      </c>
      <c r="E199" s="980" t="str">
        <f>'Crop Chart'!$H$2*12*B199/C199/F199</f>
        <v>#DIV/0!</v>
      </c>
      <c r="F199" s="979" t="str">
        <f t="array" ref="F199">xLOOKUP($A199,'Crop Chart'!$A$5:$A$201,'Crop Chart'!$S$5:$S$201,,0)</f>
        <v/>
      </c>
      <c r="G199" s="978" t="str">
        <f t="array" ref="G199">xLOOKUP($A199,'Crop Chart'!$A$5:$A$201,'Crop Chart'!$AK$5:$AK$201,,0)</f>
        <v/>
      </c>
      <c r="H199" s="978" t="str">
        <f t="array" ref="H199">xLOOKUP($A199,'Crop Chart'!$A$5:$A$201,'Crop Chart'!$AL$5:$AL$201,,0)</f>
        <v/>
      </c>
      <c r="I199" s="978" t="str">
        <f t="array" ref="I199">xLOOKUP($A199,'Crop Chart'!$A$5:$A$201,'Crop Chart'!$AC$5:$AC$201,,0)</f>
        <v/>
      </c>
    </row>
    <row r="200" ht="15.75" customHeight="1">
      <c r="A200" s="981"/>
      <c r="B200" s="978" t="str">
        <f t="array" ref="B200">xLOOKUP($A200,'Crop Chart'!$A$5:$A$201,'Crop Chart'!$C$5:$C$201,,0)</f>
        <v/>
      </c>
      <c r="C200" s="978" t="str">
        <f t="array" ref="C200">xLOOKUP($A200,'Crop Chart'!$A$5:$A$201,'Crop Chart'!$E$5:$E$201,,0)</f>
        <v/>
      </c>
      <c r="D200" s="979" t="str">
        <f t="array" ref="D200">xLOOKUP($A200,'Crop Chart'!$A$5:$A$201,'Crop Chart'!$D$5:$D$201,,0)</f>
        <v/>
      </c>
      <c r="E200" s="980" t="str">
        <f>'Crop Chart'!$H$2*12*B200/C200/F200</f>
        <v>#DIV/0!</v>
      </c>
      <c r="F200" s="979" t="str">
        <f t="array" ref="F200">xLOOKUP($A200,'Crop Chart'!$A$5:$A$201,'Crop Chart'!$S$5:$S$201,,0)</f>
        <v/>
      </c>
      <c r="G200" s="978" t="str">
        <f t="array" ref="G200">xLOOKUP($A200,'Crop Chart'!$A$5:$A$201,'Crop Chart'!$AK$5:$AK$201,,0)</f>
        <v/>
      </c>
      <c r="H200" s="978" t="str">
        <f t="array" ref="H200">xLOOKUP($A200,'Crop Chart'!$A$5:$A$201,'Crop Chart'!$AL$5:$AL$201,,0)</f>
        <v/>
      </c>
      <c r="I200" s="978" t="str">
        <f t="array" ref="I200">xLOOKUP($A200,'Crop Chart'!$A$5:$A$201,'Crop Chart'!$AC$5:$AC$201,,0)</f>
        <v/>
      </c>
    </row>
    <row r="201" ht="15.75" customHeight="1">
      <c r="A201" s="981"/>
      <c r="B201" s="978" t="str">
        <f t="array" ref="B201">xLOOKUP($A201,'Crop Chart'!$A$5:$A$201,'Crop Chart'!$C$5:$C$201,,0)</f>
        <v/>
      </c>
      <c r="C201" s="978" t="str">
        <f t="array" ref="C201">xLOOKUP($A201,'Crop Chart'!$A$5:$A$201,'Crop Chart'!$E$5:$E$201,,0)</f>
        <v/>
      </c>
      <c r="D201" s="979" t="str">
        <f t="array" ref="D201">xLOOKUP($A201,'Crop Chart'!$A$5:$A$201,'Crop Chart'!$D$5:$D$201,,0)</f>
        <v/>
      </c>
      <c r="E201" s="980" t="str">
        <f>'Crop Chart'!$H$2*12*B201/C201/F201</f>
        <v>#DIV/0!</v>
      </c>
      <c r="F201" s="979" t="str">
        <f t="array" ref="F201">xLOOKUP($A201,'Crop Chart'!$A$5:$A$201,'Crop Chart'!$S$5:$S$201,,0)</f>
        <v/>
      </c>
      <c r="G201" s="978" t="str">
        <f t="array" ref="G201">xLOOKUP($A201,'Crop Chart'!$A$5:$A$201,'Crop Chart'!$AK$5:$AK$201,,0)</f>
        <v/>
      </c>
      <c r="H201" s="978" t="str">
        <f t="array" ref="H201">xLOOKUP($A201,'Crop Chart'!$A$5:$A$201,'Crop Chart'!$AL$5:$AL$201,,0)</f>
        <v/>
      </c>
      <c r="I201" s="978" t="str">
        <f t="array" ref="I201">xLOOKUP($A201,'Crop Chart'!$A$5:$A$201,'Crop Chart'!$AC$5:$AC$201,,0)</f>
        <v/>
      </c>
    </row>
    <row r="202" ht="15.75" customHeight="1">
      <c r="A202" s="981"/>
      <c r="B202" s="978" t="str">
        <f t="array" ref="B202">xLOOKUP($A202,'Crop Chart'!$A$5:$A$201,'Crop Chart'!$C$5:$C$201,,0)</f>
        <v/>
      </c>
      <c r="C202" s="978" t="str">
        <f t="array" ref="C202">xLOOKUP($A202,'Crop Chart'!$A$5:$A$201,'Crop Chart'!$E$5:$E$201,,0)</f>
        <v/>
      </c>
      <c r="D202" s="979" t="str">
        <f t="array" ref="D202">xLOOKUP($A202,'Crop Chart'!$A$5:$A$201,'Crop Chart'!$D$5:$D$201,,0)</f>
        <v/>
      </c>
      <c r="E202" s="980" t="str">
        <f>'Crop Chart'!$H$2*12*B202/C202/F202</f>
        <v>#DIV/0!</v>
      </c>
      <c r="F202" s="979" t="str">
        <f t="array" ref="F202">xLOOKUP($A202,'Crop Chart'!$A$5:$A$201,'Crop Chart'!$S$5:$S$201,,0)</f>
        <v/>
      </c>
      <c r="G202" s="978" t="str">
        <f t="array" ref="G202">xLOOKUP($A202,'Crop Chart'!$A$5:$A$201,'Crop Chart'!$AK$5:$AK$201,,0)</f>
        <v/>
      </c>
      <c r="H202" s="978" t="str">
        <f t="array" ref="H202">xLOOKUP($A202,'Crop Chart'!$A$5:$A$201,'Crop Chart'!$AL$5:$AL$201,,0)</f>
        <v/>
      </c>
      <c r="I202" s="978" t="str">
        <f t="array" ref="I202">xLOOKUP($A202,'Crop Chart'!$A$5:$A$201,'Crop Chart'!$AC$5:$AC$201,,0)</f>
        <v/>
      </c>
    </row>
    <row r="203" ht="15.75" customHeight="1">
      <c r="A203" s="981"/>
      <c r="B203" s="978" t="str">
        <f t="array" ref="B203">xLOOKUP($A203,'Crop Chart'!$A$5:$A$201,'Crop Chart'!$C$5:$C$201,,0)</f>
        <v/>
      </c>
      <c r="C203" s="978" t="str">
        <f t="array" ref="C203">xLOOKUP($A203,'Crop Chart'!$A$5:$A$201,'Crop Chart'!$E$5:$E$201,,0)</f>
        <v/>
      </c>
      <c r="D203" s="979" t="str">
        <f t="array" ref="D203">xLOOKUP($A203,'Crop Chart'!$A$5:$A$201,'Crop Chart'!$D$5:$D$201,,0)</f>
        <v/>
      </c>
      <c r="E203" s="980" t="str">
        <f>'Crop Chart'!$H$2*12*B203/C203/F203</f>
        <v>#DIV/0!</v>
      </c>
      <c r="F203" s="979" t="str">
        <f t="array" ref="F203">xLOOKUP($A203,'Crop Chart'!$A$5:$A$201,'Crop Chart'!$S$5:$S$201,,0)</f>
        <v/>
      </c>
      <c r="G203" s="978" t="str">
        <f t="array" ref="G203">xLOOKUP($A203,'Crop Chart'!$A$5:$A$201,'Crop Chart'!$AK$5:$AK$201,,0)</f>
        <v/>
      </c>
      <c r="H203" s="978" t="str">
        <f t="array" ref="H203">xLOOKUP($A203,'Crop Chart'!$A$5:$A$201,'Crop Chart'!$AL$5:$AL$201,,0)</f>
        <v/>
      </c>
      <c r="I203" s="978" t="str">
        <f t="array" ref="I203">xLOOKUP($A203,'Crop Chart'!$A$5:$A$201,'Crop Chart'!$AC$5:$AC$201,,0)</f>
        <v/>
      </c>
    </row>
    <row r="204" ht="15.75" customHeight="1">
      <c r="A204" s="981"/>
      <c r="B204" s="978" t="str">
        <f t="array" ref="B204">xLOOKUP($A204,'Crop Chart'!$A$5:$A$201,'Crop Chart'!$C$5:$C$201,,0)</f>
        <v/>
      </c>
      <c r="C204" s="978" t="str">
        <f t="array" ref="C204">xLOOKUP($A204,'Crop Chart'!$A$5:$A$201,'Crop Chart'!$E$5:$E$201,,0)</f>
        <v/>
      </c>
      <c r="D204" s="979" t="str">
        <f t="array" ref="D204">xLOOKUP($A204,'Crop Chart'!$A$5:$A$201,'Crop Chart'!$D$5:$D$201,,0)</f>
        <v/>
      </c>
      <c r="E204" s="980" t="str">
        <f>'Crop Chart'!$H$2*12*B204/C204/F204</f>
        <v>#DIV/0!</v>
      </c>
      <c r="F204" s="979" t="str">
        <f t="array" ref="F204">xLOOKUP($A204,'Crop Chart'!$A$5:$A$201,'Crop Chart'!$S$5:$S$201,,0)</f>
        <v/>
      </c>
      <c r="G204" s="978" t="str">
        <f t="array" ref="G204">xLOOKUP($A204,'Crop Chart'!$A$5:$A$201,'Crop Chart'!$AK$5:$AK$201,,0)</f>
        <v/>
      </c>
      <c r="H204" s="978" t="str">
        <f t="array" ref="H204">xLOOKUP($A204,'Crop Chart'!$A$5:$A$201,'Crop Chart'!$AL$5:$AL$201,,0)</f>
        <v/>
      </c>
      <c r="I204" s="978" t="str">
        <f t="array" ref="I204">xLOOKUP($A204,'Crop Chart'!$A$5:$A$201,'Crop Chart'!$AC$5:$AC$201,,0)</f>
        <v/>
      </c>
    </row>
    <row r="205" ht="15.75" customHeight="1">
      <c r="A205" s="981"/>
      <c r="B205" s="978" t="str">
        <f t="array" ref="B205">xLOOKUP($A205,'Crop Chart'!$A$5:$A$201,'Crop Chart'!$C$5:$C$201,,0)</f>
        <v/>
      </c>
      <c r="C205" s="978" t="str">
        <f t="array" ref="C205">xLOOKUP($A205,'Crop Chart'!$A$5:$A$201,'Crop Chart'!$E$5:$E$201,,0)</f>
        <v/>
      </c>
      <c r="D205" s="979" t="str">
        <f t="array" ref="D205">xLOOKUP($A205,'Crop Chart'!$A$5:$A$201,'Crop Chart'!$D$5:$D$201,,0)</f>
        <v/>
      </c>
      <c r="E205" s="980" t="str">
        <f>'Crop Chart'!$H$2*12*B205/C205/F205</f>
        <v>#DIV/0!</v>
      </c>
      <c r="F205" s="979" t="str">
        <f t="array" ref="F205">xLOOKUP($A205,'Crop Chart'!$A$5:$A$201,'Crop Chart'!$S$5:$S$201,,0)</f>
        <v/>
      </c>
      <c r="G205" s="978" t="str">
        <f t="array" ref="G205">xLOOKUP($A205,'Crop Chart'!$A$5:$A$201,'Crop Chart'!$AK$5:$AK$201,,0)</f>
        <v/>
      </c>
      <c r="H205" s="978" t="str">
        <f t="array" ref="H205">xLOOKUP($A205,'Crop Chart'!$A$5:$A$201,'Crop Chart'!$AL$5:$AL$201,,0)</f>
        <v/>
      </c>
      <c r="I205" s="978" t="str">
        <f t="array" ref="I205">xLOOKUP($A205,'Crop Chart'!$A$5:$A$201,'Crop Chart'!$AC$5:$AC$201,,0)</f>
        <v/>
      </c>
    </row>
    <row r="206" ht="15.75" customHeight="1">
      <c r="A206" s="981"/>
      <c r="B206" s="978" t="str">
        <f t="array" ref="B206">xLOOKUP($A206,'Crop Chart'!$A$5:$A$201,'Crop Chart'!$C$5:$C$201,,0)</f>
        <v/>
      </c>
      <c r="C206" s="978" t="str">
        <f t="array" ref="C206">xLOOKUP($A206,'Crop Chart'!$A$5:$A$201,'Crop Chart'!$E$5:$E$201,,0)</f>
        <v/>
      </c>
      <c r="D206" s="979" t="str">
        <f t="array" ref="D206">xLOOKUP($A206,'Crop Chart'!$A$5:$A$201,'Crop Chart'!$D$5:$D$201,,0)</f>
        <v/>
      </c>
      <c r="E206" s="980" t="str">
        <f>'Crop Chart'!$H$2*12*B206/C206/F206</f>
        <v>#DIV/0!</v>
      </c>
      <c r="F206" s="979" t="str">
        <f t="array" ref="F206">xLOOKUP($A206,'Crop Chart'!$A$5:$A$201,'Crop Chart'!$S$5:$S$201,,0)</f>
        <v/>
      </c>
      <c r="G206" s="978" t="str">
        <f t="array" ref="G206">xLOOKUP($A206,'Crop Chart'!$A$5:$A$201,'Crop Chart'!$AK$5:$AK$201,,0)</f>
        <v/>
      </c>
      <c r="H206" s="978" t="str">
        <f t="array" ref="H206">xLOOKUP($A206,'Crop Chart'!$A$5:$A$201,'Crop Chart'!$AL$5:$AL$201,,0)</f>
        <v/>
      </c>
      <c r="I206" s="978" t="str">
        <f t="array" ref="I206">xLOOKUP($A206,'Crop Chart'!$A$5:$A$201,'Crop Chart'!$AC$5:$AC$201,,0)</f>
        <v/>
      </c>
    </row>
    <row r="207" ht="15.75" customHeight="1">
      <c r="A207" s="981"/>
      <c r="B207" s="978" t="str">
        <f t="array" ref="B207">xLOOKUP($A207,'Crop Chart'!$A$5:$A$201,'Crop Chart'!$C$5:$C$201,,0)</f>
        <v/>
      </c>
      <c r="C207" s="978" t="str">
        <f t="array" ref="C207">xLOOKUP($A207,'Crop Chart'!$A$5:$A$201,'Crop Chart'!$E$5:$E$201,,0)</f>
        <v/>
      </c>
      <c r="D207" s="979" t="str">
        <f t="array" ref="D207">xLOOKUP($A207,'Crop Chart'!$A$5:$A$201,'Crop Chart'!$D$5:$D$201,,0)</f>
        <v/>
      </c>
      <c r="E207" s="980" t="str">
        <f>'Crop Chart'!$H$2*12*B207/C207/F207</f>
        <v>#DIV/0!</v>
      </c>
      <c r="F207" s="979" t="str">
        <f t="array" ref="F207">xLOOKUP($A207,'Crop Chart'!$A$5:$A$201,'Crop Chart'!$S$5:$S$201,,0)</f>
        <v/>
      </c>
      <c r="G207" s="978" t="str">
        <f t="array" ref="G207">xLOOKUP($A207,'Crop Chart'!$A$5:$A$201,'Crop Chart'!$AK$5:$AK$201,,0)</f>
        <v/>
      </c>
      <c r="H207" s="978" t="str">
        <f t="array" ref="H207">xLOOKUP($A207,'Crop Chart'!$A$5:$A$201,'Crop Chart'!$AL$5:$AL$201,,0)</f>
        <v/>
      </c>
      <c r="I207" s="978" t="str">
        <f t="array" ref="I207">xLOOKUP($A207,'Crop Chart'!$A$5:$A$201,'Crop Chart'!$AC$5:$AC$201,,0)</f>
        <v/>
      </c>
    </row>
    <row r="208" ht="15.75" customHeight="1">
      <c r="A208" s="981"/>
      <c r="B208" s="978" t="str">
        <f t="array" ref="B208">xLOOKUP($A208,'Crop Chart'!$A$5:$A$201,'Crop Chart'!$C$5:$C$201,,0)</f>
        <v/>
      </c>
      <c r="C208" s="978" t="str">
        <f t="array" ref="C208">xLOOKUP($A208,'Crop Chart'!$A$5:$A$201,'Crop Chart'!$E$5:$E$201,,0)</f>
        <v/>
      </c>
      <c r="D208" s="979" t="str">
        <f t="array" ref="D208">xLOOKUP($A208,'Crop Chart'!$A$5:$A$201,'Crop Chart'!$D$5:$D$201,,0)</f>
        <v/>
      </c>
      <c r="E208" s="980" t="str">
        <f>'Crop Chart'!$H$2*12*B208/C208/F208</f>
        <v>#DIV/0!</v>
      </c>
      <c r="F208" s="979" t="str">
        <f t="array" ref="F208">xLOOKUP($A208,'Crop Chart'!$A$5:$A$201,'Crop Chart'!$S$5:$S$201,,0)</f>
        <v/>
      </c>
      <c r="G208" s="978" t="str">
        <f t="array" ref="G208">xLOOKUP($A208,'Crop Chart'!$A$5:$A$201,'Crop Chart'!$AK$5:$AK$201,,0)</f>
        <v/>
      </c>
      <c r="H208" s="978" t="str">
        <f t="array" ref="H208">xLOOKUP($A208,'Crop Chart'!$A$5:$A$201,'Crop Chart'!$AL$5:$AL$201,,0)</f>
        <v/>
      </c>
      <c r="I208" s="978" t="str">
        <f t="array" ref="I208">xLOOKUP($A208,'Crop Chart'!$A$5:$A$201,'Crop Chart'!$AC$5:$AC$201,,0)</f>
        <v/>
      </c>
    </row>
    <row r="209" ht="15.75" customHeight="1">
      <c r="A209" s="981"/>
      <c r="B209" s="978" t="str">
        <f t="array" ref="B209">xLOOKUP($A209,'Crop Chart'!$A$5:$A$201,'Crop Chart'!$C$5:$C$201,,0)</f>
        <v/>
      </c>
      <c r="C209" s="978" t="str">
        <f t="array" ref="C209">xLOOKUP($A209,'Crop Chart'!$A$5:$A$201,'Crop Chart'!$E$5:$E$201,,0)</f>
        <v/>
      </c>
      <c r="D209" s="979" t="str">
        <f t="array" ref="D209">xLOOKUP($A209,'Crop Chart'!$A$5:$A$201,'Crop Chart'!$D$5:$D$201,,0)</f>
        <v/>
      </c>
      <c r="E209" s="980" t="str">
        <f>'Crop Chart'!$H$2*12*B209/C209/F209</f>
        <v>#DIV/0!</v>
      </c>
      <c r="F209" s="979" t="str">
        <f t="array" ref="F209">xLOOKUP($A209,'Crop Chart'!$A$5:$A$201,'Crop Chart'!$S$5:$S$201,,0)</f>
        <v/>
      </c>
      <c r="G209" s="978" t="str">
        <f t="array" ref="G209">xLOOKUP($A209,'Crop Chart'!$A$5:$A$201,'Crop Chart'!$AK$5:$AK$201,,0)</f>
        <v/>
      </c>
      <c r="H209" s="978" t="str">
        <f t="array" ref="H209">xLOOKUP($A209,'Crop Chart'!$A$5:$A$201,'Crop Chart'!$AL$5:$AL$201,,0)</f>
        <v/>
      </c>
      <c r="I209" s="978" t="str">
        <f t="array" ref="I209">xLOOKUP($A209,'Crop Chart'!$A$5:$A$201,'Crop Chart'!$AC$5:$AC$201,,0)</f>
        <v/>
      </c>
    </row>
    <row r="210" ht="15.75" customHeight="1">
      <c r="A210" s="981"/>
      <c r="B210" s="978" t="str">
        <f t="array" ref="B210">xLOOKUP($A210,'Crop Chart'!$A$5:$A$201,'Crop Chart'!$C$5:$C$201,,0)</f>
        <v/>
      </c>
      <c r="C210" s="978" t="str">
        <f t="array" ref="C210">xLOOKUP($A210,'Crop Chart'!$A$5:$A$201,'Crop Chart'!$E$5:$E$201,,0)</f>
        <v/>
      </c>
      <c r="D210" s="979" t="str">
        <f t="array" ref="D210">xLOOKUP($A210,'Crop Chart'!$A$5:$A$201,'Crop Chart'!$D$5:$D$201,,0)</f>
        <v/>
      </c>
      <c r="E210" s="980" t="str">
        <f>'Crop Chart'!$H$2*12*B210/C210/F210</f>
        <v>#DIV/0!</v>
      </c>
      <c r="F210" s="979" t="str">
        <f t="array" ref="F210">xLOOKUP($A210,'Crop Chart'!$A$5:$A$201,'Crop Chart'!$S$5:$S$201,,0)</f>
        <v/>
      </c>
      <c r="G210" s="978" t="str">
        <f t="array" ref="G210">xLOOKUP($A210,'Crop Chart'!$A$5:$A$201,'Crop Chart'!$AK$5:$AK$201,,0)</f>
        <v/>
      </c>
      <c r="H210" s="978" t="str">
        <f t="array" ref="H210">xLOOKUP($A210,'Crop Chart'!$A$5:$A$201,'Crop Chart'!$AL$5:$AL$201,,0)</f>
        <v/>
      </c>
      <c r="I210" s="978" t="str">
        <f t="array" ref="I210">xLOOKUP($A210,'Crop Chart'!$A$5:$A$201,'Crop Chart'!$AC$5:$AC$201,,0)</f>
        <v/>
      </c>
    </row>
    <row r="211" ht="15.75" customHeight="1">
      <c r="A211" s="981"/>
      <c r="B211" s="978" t="str">
        <f t="array" ref="B211">xLOOKUP($A211,'Crop Chart'!$A$5:$A$201,'Crop Chart'!$C$5:$C$201,,0)</f>
        <v/>
      </c>
      <c r="C211" s="978" t="str">
        <f t="array" ref="C211">xLOOKUP($A211,'Crop Chart'!$A$5:$A$201,'Crop Chart'!$E$5:$E$201,,0)</f>
        <v/>
      </c>
      <c r="D211" s="979" t="str">
        <f t="array" ref="D211">xLOOKUP($A211,'Crop Chart'!$A$5:$A$201,'Crop Chart'!$D$5:$D$201,,0)</f>
        <v/>
      </c>
      <c r="E211" s="980" t="str">
        <f>'Crop Chart'!$H$2*12*B211/C211/F211</f>
        <v>#DIV/0!</v>
      </c>
      <c r="F211" s="979" t="str">
        <f t="array" ref="F211">xLOOKUP($A211,'Crop Chart'!$A$5:$A$201,'Crop Chart'!$S$5:$S$201,,0)</f>
        <v/>
      </c>
      <c r="G211" s="978" t="str">
        <f t="array" ref="G211">xLOOKUP($A211,'Crop Chart'!$A$5:$A$201,'Crop Chart'!$AK$5:$AK$201,,0)</f>
        <v/>
      </c>
      <c r="H211" s="978" t="str">
        <f t="array" ref="H211">xLOOKUP($A211,'Crop Chart'!$A$5:$A$201,'Crop Chart'!$AL$5:$AL$201,,0)</f>
        <v/>
      </c>
      <c r="I211" s="978" t="str">
        <f t="array" ref="I211">xLOOKUP($A211,'Crop Chart'!$A$5:$A$201,'Crop Chart'!$AC$5:$AC$201,,0)</f>
        <v/>
      </c>
    </row>
    <row r="212" ht="15.75" customHeight="1">
      <c r="A212" s="981"/>
      <c r="B212" s="978" t="str">
        <f t="array" ref="B212">xLOOKUP($A212,'Crop Chart'!$A$5:$A$201,'Crop Chart'!$C$5:$C$201,,0)</f>
        <v/>
      </c>
      <c r="C212" s="978" t="str">
        <f t="array" ref="C212">xLOOKUP($A212,'Crop Chart'!$A$5:$A$201,'Crop Chart'!$E$5:$E$201,,0)</f>
        <v/>
      </c>
      <c r="D212" s="979" t="str">
        <f t="array" ref="D212">xLOOKUP($A212,'Crop Chart'!$A$5:$A$201,'Crop Chart'!$D$5:$D$201,,0)</f>
        <v/>
      </c>
      <c r="E212" s="980" t="str">
        <f>'Crop Chart'!$H$2*12*B212/C212/F212</f>
        <v>#DIV/0!</v>
      </c>
      <c r="F212" s="979" t="str">
        <f t="array" ref="F212">xLOOKUP($A212,'Crop Chart'!$A$5:$A$201,'Crop Chart'!$S$5:$S$201,,0)</f>
        <v/>
      </c>
      <c r="G212" s="978" t="str">
        <f t="array" ref="G212">xLOOKUP($A212,'Crop Chart'!$A$5:$A$201,'Crop Chart'!$AK$5:$AK$201,,0)</f>
        <v/>
      </c>
      <c r="H212" s="978" t="str">
        <f t="array" ref="H212">xLOOKUP($A212,'Crop Chart'!$A$5:$A$201,'Crop Chart'!$AL$5:$AL$201,,0)</f>
        <v/>
      </c>
      <c r="I212" s="978" t="str">
        <f t="array" ref="I212">xLOOKUP($A212,'Crop Chart'!$A$5:$A$201,'Crop Chart'!$AC$5:$AC$201,,0)</f>
        <v/>
      </c>
    </row>
    <row r="213" ht="15.75" customHeight="1">
      <c r="A213" s="981"/>
      <c r="B213" s="978" t="str">
        <f t="array" ref="B213">xLOOKUP($A213,'Crop Chart'!$A$5:$A$201,'Crop Chart'!$C$5:$C$201,,0)</f>
        <v/>
      </c>
      <c r="C213" s="978" t="str">
        <f t="array" ref="C213">xLOOKUP($A213,'Crop Chart'!$A$5:$A$201,'Crop Chart'!$E$5:$E$201,,0)</f>
        <v/>
      </c>
      <c r="D213" s="979" t="str">
        <f t="array" ref="D213">xLOOKUP($A213,'Crop Chart'!$A$5:$A$201,'Crop Chart'!$D$5:$D$201,,0)</f>
        <v/>
      </c>
      <c r="E213" s="980" t="str">
        <f>'Crop Chart'!$H$2*12*B213/C213/F213</f>
        <v>#DIV/0!</v>
      </c>
      <c r="F213" s="979" t="str">
        <f t="array" ref="F213">xLOOKUP($A213,'Crop Chart'!$A$5:$A$201,'Crop Chart'!$S$5:$S$201,,0)</f>
        <v/>
      </c>
      <c r="G213" s="978" t="str">
        <f t="array" ref="G213">xLOOKUP($A213,'Crop Chart'!$A$5:$A$201,'Crop Chart'!$AK$5:$AK$201,,0)</f>
        <v/>
      </c>
      <c r="H213" s="978" t="str">
        <f t="array" ref="H213">xLOOKUP($A213,'Crop Chart'!$A$5:$A$201,'Crop Chart'!$AL$5:$AL$201,,0)</f>
        <v/>
      </c>
      <c r="I213" s="978" t="str">
        <f t="array" ref="I213">xLOOKUP($A213,'Crop Chart'!$A$5:$A$201,'Crop Chart'!$AC$5:$AC$201,,0)</f>
        <v/>
      </c>
    </row>
    <row r="214" ht="15.75" customHeight="1">
      <c r="A214" s="981"/>
      <c r="B214" s="978" t="str">
        <f t="array" ref="B214">xLOOKUP($A214,'Crop Chart'!$A$5:$A$201,'Crop Chart'!$C$5:$C$201,,0)</f>
        <v/>
      </c>
      <c r="C214" s="978" t="str">
        <f t="array" ref="C214">xLOOKUP($A214,'Crop Chart'!$A$5:$A$201,'Crop Chart'!$E$5:$E$201,,0)</f>
        <v/>
      </c>
      <c r="D214" s="979" t="str">
        <f t="array" ref="D214">xLOOKUP($A214,'Crop Chart'!$A$5:$A$201,'Crop Chart'!$D$5:$D$201,,0)</f>
        <v/>
      </c>
      <c r="E214" s="980" t="str">
        <f>'Crop Chart'!$H$2*12*B214/C214/F214</f>
        <v>#DIV/0!</v>
      </c>
      <c r="F214" s="979" t="str">
        <f t="array" ref="F214">xLOOKUP($A214,'Crop Chart'!$A$5:$A$201,'Crop Chart'!$S$5:$S$201,,0)</f>
        <v/>
      </c>
      <c r="G214" s="978" t="str">
        <f t="array" ref="G214">xLOOKUP($A214,'Crop Chart'!$A$5:$A$201,'Crop Chart'!$AK$5:$AK$201,,0)</f>
        <v/>
      </c>
      <c r="H214" s="978" t="str">
        <f t="array" ref="H214">xLOOKUP($A214,'Crop Chart'!$A$5:$A$201,'Crop Chart'!$AL$5:$AL$201,,0)</f>
        <v/>
      </c>
      <c r="I214" s="978" t="str">
        <f t="array" ref="I214">xLOOKUP($A214,'Crop Chart'!$A$5:$A$201,'Crop Chart'!$AC$5:$AC$201,,0)</f>
        <v/>
      </c>
    </row>
    <row r="215" ht="15.75" customHeight="1">
      <c r="A215" s="981"/>
      <c r="B215" s="978" t="str">
        <f t="array" ref="B215">xLOOKUP($A215,'Crop Chart'!$A$5:$A$201,'Crop Chart'!$C$5:$C$201,,0)</f>
        <v/>
      </c>
      <c r="C215" s="978" t="str">
        <f t="array" ref="C215">xLOOKUP($A215,'Crop Chart'!$A$5:$A$201,'Crop Chart'!$E$5:$E$201,,0)</f>
        <v/>
      </c>
      <c r="D215" s="979" t="str">
        <f t="array" ref="D215">xLOOKUP($A215,'Crop Chart'!$A$5:$A$201,'Crop Chart'!$D$5:$D$201,,0)</f>
        <v/>
      </c>
      <c r="E215" s="980" t="str">
        <f>'Crop Chart'!$H$2*12*B215/C215/F215</f>
        <v>#DIV/0!</v>
      </c>
      <c r="F215" s="979" t="str">
        <f t="array" ref="F215">xLOOKUP($A215,'Crop Chart'!$A$5:$A$201,'Crop Chart'!$S$5:$S$201,,0)</f>
        <v/>
      </c>
      <c r="G215" s="978" t="str">
        <f t="array" ref="G215">xLOOKUP($A215,'Crop Chart'!$A$5:$A$201,'Crop Chart'!$AK$5:$AK$201,,0)</f>
        <v/>
      </c>
      <c r="H215" s="978" t="str">
        <f t="array" ref="H215">xLOOKUP($A215,'Crop Chart'!$A$5:$A$201,'Crop Chart'!$AL$5:$AL$201,,0)</f>
        <v/>
      </c>
      <c r="I215" s="978" t="str">
        <f t="array" ref="I215">xLOOKUP($A215,'Crop Chart'!$A$5:$A$201,'Crop Chart'!$AC$5:$AC$201,,0)</f>
        <v/>
      </c>
    </row>
    <row r="216" ht="15.75" customHeight="1">
      <c r="A216" s="981"/>
      <c r="B216" s="978" t="str">
        <f t="array" ref="B216">xLOOKUP($A216,'Crop Chart'!$A$5:$A$201,'Crop Chart'!$C$5:$C$201,,0)</f>
        <v/>
      </c>
      <c r="C216" s="978" t="str">
        <f t="array" ref="C216">xLOOKUP($A216,'Crop Chart'!$A$5:$A$201,'Crop Chart'!$E$5:$E$201,,0)</f>
        <v/>
      </c>
      <c r="D216" s="979" t="str">
        <f t="array" ref="D216">xLOOKUP($A216,'Crop Chart'!$A$5:$A$201,'Crop Chart'!$D$5:$D$201,,0)</f>
        <v/>
      </c>
      <c r="E216" s="980" t="str">
        <f>'Crop Chart'!$H$2*12*B216/C216/F216</f>
        <v>#DIV/0!</v>
      </c>
      <c r="F216" s="979" t="str">
        <f t="array" ref="F216">xLOOKUP($A216,'Crop Chart'!$A$5:$A$201,'Crop Chart'!$S$5:$S$201,,0)</f>
        <v/>
      </c>
      <c r="G216" s="978" t="str">
        <f t="array" ref="G216">xLOOKUP($A216,'Crop Chart'!$A$5:$A$201,'Crop Chart'!$AK$5:$AK$201,,0)</f>
        <v/>
      </c>
      <c r="H216" s="978" t="str">
        <f t="array" ref="H216">xLOOKUP($A216,'Crop Chart'!$A$5:$A$201,'Crop Chart'!$AL$5:$AL$201,,0)</f>
        <v/>
      </c>
      <c r="I216" s="978" t="str">
        <f t="array" ref="I216">xLOOKUP($A216,'Crop Chart'!$A$5:$A$201,'Crop Chart'!$AC$5:$AC$201,,0)</f>
        <v/>
      </c>
    </row>
    <row r="217" ht="15.75" customHeight="1">
      <c r="A217" s="981"/>
      <c r="B217" s="978" t="str">
        <f t="array" ref="B217">xLOOKUP($A217,'Crop Chart'!$A$5:$A$201,'Crop Chart'!$C$5:$C$201,,0)</f>
        <v/>
      </c>
      <c r="C217" s="978" t="str">
        <f t="array" ref="C217">xLOOKUP($A217,'Crop Chart'!$A$5:$A$201,'Crop Chart'!$E$5:$E$201,,0)</f>
        <v/>
      </c>
      <c r="D217" s="979" t="str">
        <f t="array" ref="D217">xLOOKUP($A217,'Crop Chart'!$A$5:$A$201,'Crop Chart'!$D$5:$D$201,,0)</f>
        <v/>
      </c>
      <c r="E217" s="980" t="str">
        <f>'Crop Chart'!$H$2*12*B217/C217/F217</f>
        <v>#DIV/0!</v>
      </c>
      <c r="F217" s="979" t="str">
        <f t="array" ref="F217">xLOOKUP($A217,'Crop Chart'!$A$5:$A$201,'Crop Chart'!$S$5:$S$201,,0)</f>
        <v/>
      </c>
      <c r="G217" s="978" t="str">
        <f t="array" ref="G217">xLOOKUP($A217,'Crop Chart'!$A$5:$A$201,'Crop Chart'!$AK$5:$AK$201,,0)</f>
        <v/>
      </c>
      <c r="H217" s="978" t="str">
        <f t="array" ref="H217">xLOOKUP($A217,'Crop Chart'!$A$5:$A$201,'Crop Chart'!$AL$5:$AL$201,,0)</f>
        <v/>
      </c>
      <c r="I217" s="978" t="str">
        <f t="array" ref="I217">xLOOKUP($A217,'Crop Chart'!$A$5:$A$201,'Crop Chart'!$AC$5:$AC$201,,0)</f>
        <v/>
      </c>
    </row>
    <row r="218" ht="15.75" customHeight="1">
      <c r="A218" s="981"/>
      <c r="B218" s="978" t="str">
        <f t="array" ref="B218">xLOOKUP($A218,'Crop Chart'!$A$5:$A$201,'Crop Chart'!$C$5:$C$201,,0)</f>
        <v/>
      </c>
      <c r="C218" s="978" t="str">
        <f t="array" ref="C218">xLOOKUP($A218,'Crop Chart'!$A$5:$A$201,'Crop Chart'!$E$5:$E$201,,0)</f>
        <v/>
      </c>
      <c r="D218" s="979" t="str">
        <f t="array" ref="D218">xLOOKUP($A218,'Crop Chart'!$A$5:$A$201,'Crop Chart'!$D$5:$D$201,,0)</f>
        <v/>
      </c>
      <c r="E218" s="980" t="str">
        <f>'Crop Chart'!$H$2*12*B218/C218/F218</f>
        <v>#DIV/0!</v>
      </c>
      <c r="F218" s="979" t="str">
        <f t="array" ref="F218">xLOOKUP($A218,'Crop Chart'!$A$5:$A$201,'Crop Chart'!$S$5:$S$201,,0)</f>
        <v/>
      </c>
      <c r="G218" s="978" t="str">
        <f t="array" ref="G218">xLOOKUP($A218,'Crop Chart'!$A$5:$A$201,'Crop Chart'!$AK$5:$AK$201,,0)</f>
        <v/>
      </c>
      <c r="H218" s="978" t="str">
        <f t="array" ref="H218">xLOOKUP($A218,'Crop Chart'!$A$5:$A$201,'Crop Chart'!$AL$5:$AL$201,,0)</f>
        <v/>
      </c>
      <c r="I218" s="978" t="str">
        <f t="array" ref="I218">xLOOKUP($A218,'Crop Chart'!$A$5:$A$201,'Crop Chart'!$AC$5:$AC$201,,0)</f>
        <v/>
      </c>
    </row>
    <row r="219" ht="15.75" customHeight="1">
      <c r="A219" s="981"/>
      <c r="B219" s="978" t="str">
        <f t="array" ref="B219">xLOOKUP($A219,'Crop Chart'!$A$5:$A$201,'Crop Chart'!$C$5:$C$201,,0)</f>
        <v/>
      </c>
      <c r="C219" s="978" t="str">
        <f t="array" ref="C219">xLOOKUP($A219,'Crop Chart'!$A$5:$A$201,'Crop Chart'!$E$5:$E$201,,0)</f>
        <v/>
      </c>
      <c r="D219" s="979" t="str">
        <f t="array" ref="D219">xLOOKUP($A219,'Crop Chart'!$A$5:$A$201,'Crop Chart'!$D$5:$D$201,,0)</f>
        <v/>
      </c>
      <c r="E219" s="980" t="str">
        <f>'Crop Chart'!$H$2*12*B219/C219/F219</f>
        <v>#DIV/0!</v>
      </c>
      <c r="F219" s="979" t="str">
        <f t="array" ref="F219">xLOOKUP($A219,'Crop Chart'!$A$5:$A$201,'Crop Chart'!$S$5:$S$201,,0)</f>
        <v/>
      </c>
      <c r="G219" s="978" t="str">
        <f t="array" ref="G219">xLOOKUP($A219,'Crop Chart'!$A$5:$A$201,'Crop Chart'!$AK$5:$AK$201,,0)</f>
        <v/>
      </c>
      <c r="H219" s="978" t="str">
        <f t="array" ref="H219">xLOOKUP($A219,'Crop Chart'!$A$5:$A$201,'Crop Chart'!$AL$5:$AL$201,,0)</f>
        <v/>
      </c>
      <c r="I219" s="978" t="str">
        <f t="array" ref="I219">xLOOKUP($A219,'Crop Chart'!$A$5:$A$201,'Crop Chart'!$AC$5:$AC$201,,0)</f>
        <v/>
      </c>
    </row>
    <row r="220" ht="15.75" customHeight="1">
      <c r="A220" s="981"/>
      <c r="B220" s="978" t="str">
        <f t="array" ref="B220">xLOOKUP($A220,'Crop Chart'!$A$5:$A$201,'Crop Chart'!$C$5:$C$201,,0)</f>
        <v/>
      </c>
      <c r="C220" s="978" t="str">
        <f t="array" ref="C220">xLOOKUP($A220,'Crop Chart'!$A$5:$A$201,'Crop Chart'!$E$5:$E$201,,0)</f>
        <v/>
      </c>
      <c r="D220" s="979" t="str">
        <f t="array" ref="D220">xLOOKUP($A220,'Crop Chart'!$A$5:$A$201,'Crop Chart'!$D$5:$D$201,,0)</f>
        <v/>
      </c>
      <c r="E220" s="980" t="str">
        <f>'Crop Chart'!$H$2*12*B220/C220/F220</f>
        <v>#DIV/0!</v>
      </c>
      <c r="F220" s="979" t="str">
        <f t="array" ref="F220">xLOOKUP($A220,'Crop Chart'!$A$5:$A$201,'Crop Chart'!$S$5:$S$201,,0)</f>
        <v/>
      </c>
      <c r="G220" s="978" t="str">
        <f t="array" ref="G220">xLOOKUP($A220,'Crop Chart'!$A$5:$A$201,'Crop Chart'!$AK$5:$AK$201,,0)</f>
        <v/>
      </c>
      <c r="H220" s="978" t="str">
        <f t="array" ref="H220">xLOOKUP($A220,'Crop Chart'!$A$5:$A$201,'Crop Chart'!$AL$5:$AL$201,,0)</f>
        <v/>
      </c>
      <c r="I220" s="978" t="str">
        <f t="array" ref="I220">xLOOKUP($A220,'Crop Chart'!$A$5:$A$201,'Crop Chart'!$AC$5:$AC$201,,0)</f>
        <v/>
      </c>
    </row>
    <row r="221" ht="15.75" customHeight="1">
      <c r="A221" s="981"/>
      <c r="B221" s="978" t="str">
        <f t="array" ref="B221">xLOOKUP($A221,'Crop Chart'!$A$5:$A$201,'Crop Chart'!$C$5:$C$201,,0)</f>
        <v/>
      </c>
      <c r="C221" s="978" t="str">
        <f t="array" ref="C221">xLOOKUP($A221,'Crop Chart'!$A$5:$A$201,'Crop Chart'!$E$5:$E$201,,0)</f>
        <v/>
      </c>
      <c r="D221" s="979" t="str">
        <f t="array" ref="D221">xLOOKUP($A221,'Crop Chart'!$A$5:$A$201,'Crop Chart'!$D$5:$D$201,,0)</f>
        <v/>
      </c>
      <c r="E221" s="980" t="str">
        <f>'Crop Chart'!$H$2*12*B221/C221/F221</f>
        <v>#DIV/0!</v>
      </c>
      <c r="F221" s="979" t="str">
        <f t="array" ref="F221">xLOOKUP($A221,'Crop Chart'!$A$5:$A$201,'Crop Chart'!$S$5:$S$201,,0)</f>
        <v/>
      </c>
      <c r="G221" s="978" t="str">
        <f t="array" ref="G221">xLOOKUP($A221,'Crop Chart'!$A$5:$A$201,'Crop Chart'!$AK$5:$AK$201,,0)</f>
        <v/>
      </c>
      <c r="H221" s="978" t="str">
        <f t="array" ref="H221">xLOOKUP($A221,'Crop Chart'!$A$5:$A$201,'Crop Chart'!$AL$5:$AL$201,,0)</f>
        <v/>
      </c>
      <c r="I221" s="978" t="str">
        <f t="array" ref="I221">xLOOKUP($A221,'Crop Chart'!$A$5:$A$201,'Crop Chart'!$AC$5:$AC$201,,0)</f>
        <v/>
      </c>
    </row>
    <row r="222" ht="15.75" customHeight="1">
      <c r="A222" s="981"/>
      <c r="B222" s="978" t="str">
        <f t="array" ref="B222">xLOOKUP($A222,'Crop Chart'!$A$5:$A$201,'Crop Chart'!$C$5:$C$201,,0)</f>
        <v/>
      </c>
      <c r="C222" s="978" t="str">
        <f t="array" ref="C222">xLOOKUP($A222,'Crop Chart'!$A$5:$A$201,'Crop Chart'!$E$5:$E$201,,0)</f>
        <v/>
      </c>
      <c r="D222" s="979" t="str">
        <f t="array" ref="D222">xLOOKUP($A222,'Crop Chart'!$A$5:$A$201,'Crop Chart'!$D$5:$D$201,,0)</f>
        <v/>
      </c>
      <c r="E222" s="980" t="str">
        <f>'Crop Chart'!$H$2*12*B222/C222/F222</f>
        <v>#DIV/0!</v>
      </c>
      <c r="F222" s="979" t="str">
        <f t="array" ref="F222">xLOOKUP($A222,'Crop Chart'!$A$5:$A$201,'Crop Chart'!$S$5:$S$201,,0)</f>
        <v/>
      </c>
      <c r="G222" s="978" t="str">
        <f t="array" ref="G222">xLOOKUP($A222,'Crop Chart'!$A$5:$A$201,'Crop Chart'!$AK$5:$AK$201,,0)</f>
        <v/>
      </c>
      <c r="H222" s="978" t="str">
        <f t="array" ref="H222">xLOOKUP($A222,'Crop Chart'!$A$5:$A$201,'Crop Chart'!$AL$5:$AL$201,,0)</f>
        <v/>
      </c>
      <c r="I222" s="978" t="str">
        <f t="array" ref="I222">xLOOKUP($A222,'Crop Chart'!$A$5:$A$201,'Crop Chart'!$AC$5:$AC$201,,0)</f>
        <v/>
      </c>
    </row>
    <row r="223" ht="15.75" customHeight="1">
      <c r="A223" s="981"/>
      <c r="B223" s="978" t="str">
        <f t="array" ref="B223">xLOOKUP($A223,'Crop Chart'!$A$5:$A$201,'Crop Chart'!$C$5:$C$201,,0)</f>
        <v/>
      </c>
      <c r="C223" s="978" t="str">
        <f t="array" ref="C223">xLOOKUP($A223,'Crop Chart'!$A$5:$A$201,'Crop Chart'!$E$5:$E$201,,0)</f>
        <v/>
      </c>
      <c r="D223" s="979" t="str">
        <f t="array" ref="D223">xLOOKUP($A223,'Crop Chart'!$A$5:$A$201,'Crop Chart'!$D$5:$D$201,,0)</f>
        <v/>
      </c>
      <c r="E223" s="980" t="str">
        <f>'Crop Chart'!$H$2*12*B223/C223/F223</f>
        <v>#DIV/0!</v>
      </c>
      <c r="F223" s="979" t="str">
        <f t="array" ref="F223">xLOOKUP($A223,'Crop Chart'!$A$5:$A$201,'Crop Chart'!$S$5:$S$201,,0)</f>
        <v/>
      </c>
      <c r="G223" s="978" t="str">
        <f t="array" ref="G223">xLOOKUP($A223,'Crop Chart'!$A$5:$A$201,'Crop Chart'!$AK$5:$AK$201,,0)</f>
        <v/>
      </c>
      <c r="H223" s="978" t="str">
        <f t="array" ref="H223">xLOOKUP($A223,'Crop Chart'!$A$5:$A$201,'Crop Chart'!$AL$5:$AL$201,,0)</f>
        <v/>
      </c>
      <c r="I223" s="978" t="str">
        <f t="array" ref="I223">xLOOKUP($A223,'Crop Chart'!$A$5:$A$201,'Crop Chart'!$AC$5:$AC$201,,0)</f>
        <v/>
      </c>
    </row>
    <row r="224" ht="15.75" customHeight="1">
      <c r="A224" s="981"/>
      <c r="B224" s="978" t="str">
        <f t="array" ref="B224">xLOOKUP($A224,'Crop Chart'!$A$5:$A$201,'Crop Chart'!$C$5:$C$201,,0)</f>
        <v/>
      </c>
      <c r="C224" s="978" t="str">
        <f t="array" ref="C224">xLOOKUP($A224,'Crop Chart'!$A$5:$A$201,'Crop Chart'!$E$5:$E$201,,0)</f>
        <v/>
      </c>
      <c r="D224" s="979" t="str">
        <f t="array" ref="D224">xLOOKUP($A224,'Crop Chart'!$A$5:$A$201,'Crop Chart'!$D$5:$D$201,,0)</f>
        <v/>
      </c>
      <c r="E224" s="980" t="str">
        <f>'Crop Chart'!$H$2*12*B224/C224/F224</f>
        <v>#DIV/0!</v>
      </c>
      <c r="F224" s="979" t="str">
        <f t="array" ref="F224">xLOOKUP($A224,'Crop Chart'!$A$5:$A$201,'Crop Chart'!$S$5:$S$201,,0)</f>
        <v/>
      </c>
      <c r="G224" s="978" t="str">
        <f t="array" ref="G224">xLOOKUP($A224,'Crop Chart'!$A$5:$A$201,'Crop Chart'!$AK$5:$AK$201,,0)</f>
        <v/>
      </c>
      <c r="H224" s="978" t="str">
        <f t="array" ref="H224">xLOOKUP($A224,'Crop Chart'!$A$5:$A$201,'Crop Chart'!$AL$5:$AL$201,,0)</f>
        <v/>
      </c>
      <c r="I224" s="978" t="str">
        <f t="array" ref="I224">xLOOKUP($A224,'Crop Chart'!$A$5:$A$201,'Crop Chart'!$AC$5:$AC$201,,0)</f>
        <v/>
      </c>
    </row>
    <row r="225" ht="15.75" customHeight="1">
      <c r="A225" s="981"/>
      <c r="B225" s="978" t="str">
        <f t="array" ref="B225">xLOOKUP($A225,'Crop Chart'!$A$5:$A$201,'Crop Chart'!$C$5:$C$201,,0)</f>
        <v/>
      </c>
      <c r="C225" s="978" t="str">
        <f t="array" ref="C225">xLOOKUP($A225,'Crop Chart'!$A$5:$A$201,'Crop Chart'!$E$5:$E$201,,0)</f>
        <v/>
      </c>
      <c r="D225" s="979" t="str">
        <f t="array" ref="D225">xLOOKUP($A225,'Crop Chart'!$A$5:$A$201,'Crop Chart'!$D$5:$D$201,,0)</f>
        <v/>
      </c>
      <c r="E225" s="980" t="str">
        <f>'Crop Chart'!$H$2*12*B225/C225/F225</f>
        <v>#DIV/0!</v>
      </c>
      <c r="F225" s="979" t="str">
        <f t="array" ref="F225">xLOOKUP($A225,'Crop Chart'!$A$5:$A$201,'Crop Chart'!$S$5:$S$201,,0)</f>
        <v/>
      </c>
      <c r="G225" s="978" t="str">
        <f t="array" ref="G225">xLOOKUP($A225,'Crop Chart'!$A$5:$A$201,'Crop Chart'!$AK$5:$AK$201,,0)</f>
        <v/>
      </c>
      <c r="H225" s="978" t="str">
        <f t="array" ref="H225">xLOOKUP($A225,'Crop Chart'!$A$5:$A$201,'Crop Chart'!$AL$5:$AL$201,,0)</f>
        <v/>
      </c>
      <c r="I225" s="978" t="str">
        <f t="array" ref="I225">xLOOKUP($A225,'Crop Chart'!$A$5:$A$201,'Crop Chart'!$AC$5:$AC$201,,0)</f>
        <v/>
      </c>
    </row>
    <row r="226" ht="15.75" customHeight="1">
      <c r="A226" s="981"/>
      <c r="B226" s="978" t="str">
        <f t="array" ref="B226">xLOOKUP($A226,'Crop Chart'!$A$5:$A$201,'Crop Chart'!$C$5:$C$201,,0)</f>
        <v/>
      </c>
      <c r="C226" s="978" t="str">
        <f t="array" ref="C226">xLOOKUP($A226,'Crop Chart'!$A$5:$A$201,'Crop Chart'!$E$5:$E$201,,0)</f>
        <v/>
      </c>
      <c r="D226" s="979" t="str">
        <f t="array" ref="D226">xLOOKUP($A226,'Crop Chart'!$A$5:$A$201,'Crop Chart'!$D$5:$D$201,,0)</f>
        <v/>
      </c>
      <c r="E226" s="980" t="str">
        <f>'Crop Chart'!$H$2*12*B226/C226/F226</f>
        <v>#DIV/0!</v>
      </c>
      <c r="F226" s="979" t="str">
        <f t="array" ref="F226">xLOOKUP($A226,'Crop Chart'!$A$5:$A$201,'Crop Chart'!$S$5:$S$201,,0)</f>
        <v/>
      </c>
      <c r="G226" s="978" t="str">
        <f t="array" ref="G226">xLOOKUP($A226,'Crop Chart'!$A$5:$A$201,'Crop Chart'!$AK$5:$AK$201,,0)</f>
        <v/>
      </c>
      <c r="H226" s="978" t="str">
        <f t="array" ref="H226">xLOOKUP($A226,'Crop Chart'!$A$5:$A$201,'Crop Chart'!$AL$5:$AL$201,,0)</f>
        <v/>
      </c>
      <c r="I226" s="978" t="str">
        <f t="array" ref="I226">xLOOKUP($A226,'Crop Chart'!$A$5:$A$201,'Crop Chart'!$AC$5:$AC$201,,0)</f>
        <v/>
      </c>
    </row>
    <row r="227" ht="15.75" customHeight="1">
      <c r="A227" s="981"/>
      <c r="B227" s="978" t="str">
        <f t="array" ref="B227">xLOOKUP($A227,'Crop Chart'!$A$5:$A$201,'Crop Chart'!$C$5:$C$201,,0)</f>
        <v/>
      </c>
      <c r="C227" s="978" t="str">
        <f t="array" ref="C227">xLOOKUP($A227,'Crop Chart'!$A$5:$A$201,'Crop Chart'!$E$5:$E$201,,0)</f>
        <v/>
      </c>
      <c r="D227" s="979" t="str">
        <f t="array" ref="D227">xLOOKUP($A227,'Crop Chart'!$A$5:$A$201,'Crop Chart'!$D$5:$D$201,,0)</f>
        <v/>
      </c>
      <c r="E227" s="980" t="str">
        <f>'Crop Chart'!$H$2*12*B227/C227/F227</f>
        <v>#DIV/0!</v>
      </c>
      <c r="F227" s="979" t="str">
        <f t="array" ref="F227">xLOOKUP($A227,'Crop Chart'!$A$5:$A$201,'Crop Chart'!$S$5:$S$201,,0)</f>
        <v/>
      </c>
      <c r="G227" s="978" t="str">
        <f t="array" ref="G227">xLOOKUP($A227,'Crop Chart'!$A$5:$A$201,'Crop Chart'!$AK$5:$AK$201,,0)</f>
        <v/>
      </c>
      <c r="H227" s="978" t="str">
        <f t="array" ref="H227">xLOOKUP($A227,'Crop Chart'!$A$5:$A$201,'Crop Chart'!$AL$5:$AL$201,,0)</f>
        <v/>
      </c>
      <c r="I227" s="978" t="str">
        <f t="array" ref="I227">xLOOKUP($A227,'Crop Chart'!$A$5:$A$201,'Crop Chart'!$AC$5:$AC$201,,0)</f>
        <v/>
      </c>
    </row>
    <row r="228" ht="15.75" customHeight="1">
      <c r="A228" s="981"/>
      <c r="B228" s="978" t="str">
        <f t="array" ref="B228">xLOOKUP($A228,'Crop Chart'!$A$5:$A$201,'Crop Chart'!$C$5:$C$201,,0)</f>
        <v/>
      </c>
      <c r="C228" s="978" t="str">
        <f t="array" ref="C228">xLOOKUP($A228,'Crop Chart'!$A$5:$A$201,'Crop Chart'!$E$5:$E$201,,0)</f>
        <v/>
      </c>
      <c r="D228" s="979" t="str">
        <f t="array" ref="D228">xLOOKUP($A228,'Crop Chart'!$A$5:$A$201,'Crop Chart'!$D$5:$D$201,,0)</f>
        <v/>
      </c>
      <c r="E228" s="980" t="str">
        <f>'Crop Chart'!$H$2*12*B228/C228/F228</f>
        <v>#DIV/0!</v>
      </c>
      <c r="F228" s="979" t="str">
        <f t="array" ref="F228">xLOOKUP($A228,'Crop Chart'!$A$5:$A$201,'Crop Chart'!$S$5:$S$201,,0)</f>
        <v/>
      </c>
      <c r="G228" s="978" t="str">
        <f t="array" ref="G228">xLOOKUP($A228,'Crop Chart'!$A$5:$A$201,'Crop Chart'!$AK$5:$AK$201,,0)</f>
        <v/>
      </c>
      <c r="H228" s="978" t="str">
        <f t="array" ref="H228">xLOOKUP($A228,'Crop Chart'!$A$5:$A$201,'Crop Chart'!$AL$5:$AL$201,,0)</f>
        <v/>
      </c>
      <c r="I228" s="978" t="str">
        <f t="array" ref="I228">xLOOKUP($A228,'Crop Chart'!$A$5:$A$201,'Crop Chart'!$AC$5:$AC$201,,0)</f>
        <v/>
      </c>
    </row>
    <row r="229" ht="15.75" customHeight="1">
      <c r="A229" s="981"/>
      <c r="B229" s="978" t="str">
        <f t="array" ref="B229">xLOOKUP($A229,'Crop Chart'!$A$5:$A$201,'Crop Chart'!$C$5:$C$201,,0)</f>
        <v/>
      </c>
      <c r="C229" s="978" t="str">
        <f t="array" ref="C229">xLOOKUP($A229,'Crop Chart'!$A$5:$A$201,'Crop Chart'!$E$5:$E$201,,0)</f>
        <v/>
      </c>
      <c r="D229" s="979" t="str">
        <f t="array" ref="D229">xLOOKUP($A229,'Crop Chart'!$A$5:$A$201,'Crop Chart'!$D$5:$D$201,,0)</f>
        <v/>
      </c>
      <c r="E229" s="980" t="str">
        <f>'Crop Chart'!$H$2*12*B229/C229/F229</f>
        <v>#DIV/0!</v>
      </c>
      <c r="F229" s="979" t="str">
        <f t="array" ref="F229">xLOOKUP($A229,'Crop Chart'!$A$5:$A$201,'Crop Chart'!$S$5:$S$201,,0)</f>
        <v/>
      </c>
      <c r="G229" s="978" t="str">
        <f t="array" ref="G229">xLOOKUP($A229,'Crop Chart'!$A$5:$A$201,'Crop Chart'!$AK$5:$AK$201,,0)</f>
        <v/>
      </c>
      <c r="H229" s="978" t="str">
        <f t="array" ref="H229">xLOOKUP($A229,'Crop Chart'!$A$5:$A$201,'Crop Chart'!$AL$5:$AL$201,,0)</f>
        <v/>
      </c>
      <c r="I229" s="978" t="str">
        <f t="array" ref="I229">xLOOKUP($A229,'Crop Chart'!$A$5:$A$201,'Crop Chart'!$AC$5:$AC$201,,0)</f>
        <v/>
      </c>
    </row>
    <row r="230" ht="15.75" customHeight="1">
      <c r="A230" s="981"/>
      <c r="B230" s="978" t="str">
        <f t="array" ref="B230">xLOOKUP($A230,'Crop Chart'!$A$5:$A$201,'Crop Chart'!$C$5:$C$201,,0)</f>
        <v/>
      </c>
      <c r="C230" s="978" t="str">
        <f t="array" ref="C230">xLOOKUP($A230,'Crop Chart'!$A$5:$A$201,'Crop Chart'!$E$5:$E$201,,0)</f>
        <v/>
      </c>
      <c r="D230" s="979" t="str">
        <f t="array" ref="D230">xLOOKUP($A230,'Crop Chart'!$A$5:$A$201,'Crop Chart'!$D$5:$D$201,,0)</f>
        <v/>
      </c>
      <c r="E230" s="980" t="str">
        <f>'Crop Chart'!$H$2*12*B230/C230/F230</f>
        <v>#DIV/0!</v>
      </c>
      <c r="F230" s="979" t="str">
        <f t="array" ref="F230">xLOOKUP($A230,'Crop Chart'!$A$5:$A$201,'Crop Chart'!$S$5:$S$201,,0)</f>
        <v/>
      </c>
      <c r="G230" s="978" t="str">
        <f t="array" ref="G230">xLOOKUP($A230,'Crop Chart'!$A$5:$A$201,'Crop Chart'!$AK$5:$AK$201,,0)</f>
        <v/>
      </c>
      <c r="H230" s="978" t="str">
        <f t="array" ref="H230">xLOOKUP($A230,'Crop Chart'!$A$5:$A$201,'Crop Chart'!$AL$5:$AL$201,,0)</f>
        <v/>
      </c>
      <c r="I230" s="978" t="str">
        <f t="array" ref="I230">xLOOKUP($A230,'Crop Chart'!$A$5:$A$201,'Crop Chart'!$AC$5:$AC$201,,0)</f>
        <v/>
      </c>
    </row>
    <row r="231" ht="15.75" customHeight="1">
      <c r="A231" s="981"/>
      <c r="B231" s="978" t="str">
        <f t="array" ref="B231">xLOOKUP($A231,'Crop Chart'!$A$5:$A$201,'Crop Chart'!$C$5:$C$201,,0)</f>
        <v/>
      </c>
      <c r="C231" s="978" t="str">
        <f t="array" ref="C231">xLOOKUP($A231,'Crop Chart'!$A$5:$A$201,'Crop Chart'!$E$5:$E$201,,0)</f>
        <v/>
      </c>
      <c r="D231" s="979" t="str">
        <f t="array" ref="D231">xLOOKUP($A231,'Crop Chart'!$A$5:$A$201,'Crop Chart'!$D$5:$D$201,,0)</f>
        <v/>
      </c>
      <c r="E231" s="980" t="str">
        <f>'Crop Chart'!$H$2*12*B231/C231/F231</f>
        <v>#DIV/0!</v>
      </c>
      <c r="F231" s="979" t="str">
        <f t="array" ref="F231">xLOOKUP($A231,'Crop Chart'!$A$5:$A$201,'Crop Chart'!$S$5:$S$201,,0)</f>
        <v/>
      </c>
      <c r="G231" s="978" t="str">
        <f t="array" ref="G231">xLOOKUP($A231,'Crop Chart'!$A$5:$A$201,'Crop Chart'!$AK$5:$AK$201,,0)</f>
        <v/>
      </c>
      <c r="H231" s="978" t="str">
        <f t="array" ref="H231">xLOOKUP($A231,'Crop Chart'!$A$5:$A$201,'Crop Chart'!$AL$5:$AL$201,,0)</f>
        <v/>
      </c>
      <c r="I231" s="978" t="str">
        <f t="array" ref="I231">xLOOKUP($A231,'Crop Chart'!$A$5:$A$201,'Crop Chart'!$AC$5:$AC$201,,0)</f>
        <v/>
      </c>
    </row>
    <row r="232" ht="15.75" customHeight="1">
      <c r="A232" s="981"/>
      <c r="B232" s="978" t="str">
        <f t="array" ref="B232">xLOOKUP($A232,'Crop Chart'!$A$5:$A$201,'Crop Chart'!$C$5:$C$201,,0)</f>
        <v/>
      </c>
      <c r="C232" s="978" t="str">
        <f t="array" ref="C232">xLOOKUP($A232,'Crop Chart'!$A$5:$A$201,'Crop Chart'!$E$5:$E$201,,0)</f>
        <v/>
      </c>
      <c r="D232" s="979" t="str">
        <f t="array" ref="D232">xLOOKUP($A232,'Crop Chart'!$A$5:$A$201,'Crop Chart'!$D$5:$D$201,,0)</f>
        <v/>
      </c>
      <c r="E232" s="980" t="str">
        <f>'Crop Chart'!$H$2*12*B232/C232/F232</f>
        <v>#DIV/0!</v>
      </c>
      <c r="F232" s="979" t="str">
        <f t="array" ref="F232">xLOOKUP($A232,'Crop Chart'!$A$5:$A$201,'Crop Chart'!$S$5:$S$201,,0)</f>
        <v/>
      </c>
      <c r="G232" s="978" t="str">
        <f t="array" ref="G232">xLOOKUP($A232,'Crop Chart'!$A$5:$A$201,'Crop Chart'!$AK$5:$AK$201,,0)</f>
        <v/>
      </c>
      <c r="H232" s="978" t="str">
        <f t="array" ref="H232">xLOOKUP($A232,'Crop Chart'!$A$5:$A$201,'Crop Chart'!$AL$5:$AL$201,,0)</f>
        <v/>
      </c>
      <c r="I232" s="978" t="str">
        <f t="array" ref="I232">xLOOKUP($A232,'Crop Chart'!$A$5:$A$201,'Crop Chart'!$AC$5:$AC$201,,0)</f>
        <v/>
      </c>
    </row>
    <row r="233" ht="15.75" customHeight="1">
      <c r="A233" s="981"/>
      <c r="B233" s="978" t="str">
        <f t="array" ref="B233">xLOOKUP($A233,'Crop Chart'!$A$5:$A$201,'Crop Chart'!$C$5:$C$201,,0)</f>
        <v/>
      </c>
      <c r="C233" s="978" t="str">
        <f t="array" ref="C233">xLOOKUP($A233,'Crop Chart'!$A$5:$A$201,'Crop Chart'!$E$5:$E$201,,0)</f>
        <v/>
      </c>
      <c r="D233" s="979" t="str">
        <f t="array" ref="D233">xLOOKUP($A233,'Crop Chart'!$A$5:$A$201,'Crop Chart'!$D$5:$D$201,,0)</f>
        <v/>
      </c>
      <c r="E233" s="980" t="str">
        <f>'Crop Chart'!$H$2*12*B233/C233/F233</f>
        <v>#DIV/0!</v>
      </c>
      <c r="F233" s="979" t="str">
        <f t="array" ref="F233">xLOOKUP($A233,'Crop Chart'!$A$5:$A$201,'Crop Chart'!$S$5:$S$201,,0)</f>
        <v/>
      </c>
      <c r="G233" s="978" t="str">
        <f t="array" ref="G233">xLOOKUP($A233,'Crop Chart'!$A$5:$A$201,'Crop Chart'!$AK$5:$AK$201,,0)</f>
        <v/>
      </c>
      <c r="H233" s="978" t="str">
        <f t="array" ref="H233">xLOOKUP($A233,'Crop Chart'!$A$5:$A$201,'Crop Chart'!$AL$5:$AL$201,,0)</f>
        <v/>
      </c>
      <c r="I233" s="978" t="str">
        <f t="array" ref="I233">xLOOKUP($A233,'Crop Chart'!$A$5:$A$201,'Crop Chart'!$AC$5:$AC$201,,0)</f>
        <v/>
      </c>
    </row>
    <row r="234" ht="15.75" customHeight="1">
      <c r="A234" s="981"/>
      <c r="B234" s="978" t="str">
        <f t="array" ref="B234">xLOOKUP($A234,'Crop Chart'!$A$5:$A$201,'Crop Chart'!$C$5:$C$201,,0)</f>
        <v/>
      </c>
      <c r="C234" s="978" t="str">
        <f t="array" ref="C234">xLOOKUP($A234,'Crop Chart'!$A$5:$A$201,'Crop Chart'!$E$5:$E$201,,0)</f>
        <v/>
      </c>
      <c r="D234" s="979" t="str">
        <f t="array" ref="D234">xLOOKUP($A234,'Crop Chart'!$A$5:$A$201,'Crop Chart'!$D$5:$D$201,,0)</f>
        <v/>
      </c>
      <c r="E234" s="980" t="str">
        <f>'Crop Chart'!$H$2*12*B234/C234/F234</f>
        <v>#DIV/0!</v>
      </c>
      <c r="F234" s="979" t="str">
        <f t="array" ref="F234">xLOOKUP($A234,'Crop Chart'!$A$5:$A$201,'Crop Chart'!$S$5:$S$201,,0)</f>
        <v/>
      </c>
      <c r="G234" s="978" t="str">
        <f t="array" ref="G234">xLOOKUP($A234,'Crop Chart'!$A$5:$A$201,'Crop Chart'!$AK$5:$AK$201,,0)</f>
        <v/>
      </c>
      <c r="H234" s="978" t="str">
        <f t="array" ref="H234">xLOOKUP($A234,'Crop Chart'!$A$5:$A$201,'Crop Chart'!$AL$5:$AL$201,,0)</f>
        <v/>
      </c>
      <c r="I234" s="978" t="str">
        <f t="array" ref="I234">xLOOKUP($A234,'Crop Chart'!$A$5:$A$201,'Crop Chart'!$AC$5:$AC$201,,0)</f>
        <v/>
      </c>
    </row>
    <row r="235" ht="15.75" customHeight="1">
      <c r="A235" s="981"/>
      <c r="B235" s="978" t="str">
        <f t="array" ref="B235">xLOOKUP($A235,'Crop Chart'!$A$5:$A$201,'Crop Chart'!$C$5:$C$201,,0)</f>
        <v/>
      </c>
      <c r="C235" s="978" t="str">
        <f t="array" ref="C235">xLOOKUP($A235,'Crop Chart'!$A$5:$A$201,'Crop Chart'!$E$5:$E$201,,0)</f>
        <v/>
      </c>
      <c r="D235" s="979" t="str">
        <f t="array" ref="D235">xLOOKUP($A235,'Crop Chart'!$A$5:$A$201,'Crop Chart'!$D$5:$D$201,,0)</f>
        <v/>
      </c>
      <c r="E235" s="980" t="str">
        <f>'Crop Chart'!$H$2*12*B235/C235/F235</f>
        <v>#DIV/0!</v>
      </c>
      <c r="F235" s="979" t="str">
        <f t="array" ref="F235">xLOOKUP($A235,'Crop Chart'!$A$5:$A$201,'Crop Chart'!$S$5:$S$201,,0)</f>
        <v/>
      </c>
      <c r="G235" s="978" t="str">
        <f t="array" ref="G235">xLOOKUP($A235,'Crop Chart'!$A$5:$A$201,'Crop Chart'!$AK$5:$AK$201,,0)</f>
        <v/>
      </c>
      <c r="H235" s="978" t="str">
        <f t="array" ref="H235">xLOOKUP($A235,'Crop Chart'!$A$5:$A$201,'Crop Chart'!$AL$5:$AL$201,,0)</f>
        <v/>
      </c>
      <c r="I235" s="978" t="str">
        <f t="array" ref="I235">xLOOKUP($A235,'Crop Chart'!$A$5:$A$201,'Crop Chart'!$AC$5:$AC$201,,0)</f>
        <v/>
      </c>
    </row>
    <row r="236" ht="15.75" customHeight="1">
      <c r="A236" s="981"/>
      <c r="B236" s="978" t="str">
        <f t="array" ref="B236">xLOOKUP($A236,'Crop Chart'!$A$5:$A$201,'Crop Chart'!$C$5:$C$201,,0)</f>
        <v/>
      </c>
      <c r="C236" s="978" t="str">
        <f t="array" ref="C236">xLOOKUP($A236,'Crop Chart'!$A$5:$A$201,'Crop Chart'!$E$5:$E$201,,0)</f>
        <v/>
      </c>
      <c r="D236" s="979" t="str">
        <f t="array" ref="D236">xLOOKUP($A236,'Crop Chart'!$A$5:$A$201,'Crop Chart'!$D$5:$D$201,,0)</f>
        <v/>
      </c>
      <c r="E236" s="980" t="str">
        <f>'Crop Chart'!$H$2*12*B236/C236/F236</f>
        <v>#DIV/0!</v>
      </c>
      <c r="F236" s="979" t="str">
        <f t="array" ref="F236">xLOOKUP($A236,'Crop Chart'!$A$5:$A$201,'Crop Chart'!$S$5:$S$201,,0)</f>
        <v/>
      </c>
      <c r="G236" s="978" t="str">
        <f t="array" ref="G236">xLOOKUP($A236,'Crop Chart'!$A$5:$A$201,'Crop Chart'!$AK$5:$AK$201,,0)</f>
        <v/>
      </c>
      <c r="H236" s="978" t="str">
        <f t="array" ref="H236">xLOOKUP($A236,'Crop Chart'!$A$5:$A$201,'Crop Chart'!$AL$5:$AL$201,,0)</f>
        <v/>
      </c>
      <c r="I236" s="978" t="str">
        <f t="array" ref="I236">xLOOKUP($A236,'Crop Chart'!$A$5:$A$201,'Crop Chart'!$AC$5:$AC$201,,0)</f>
        <v/>
      </c>
    </row>
    <row r="237" ht="15.75" customHeight="1">
      <c r="A237" s="981"/>
      <c r="B237" s="978" t="str">
        <f t="array" ref="B237">xLOOKUP($A237,'Crop Chart'!$A$5:$A$201,'Crop Chart'!$C$5:$C$201,,0)</f>
        <v/>
      </c>
      <c r="C237" s="978" t="str">
        <f t="array" ref="C237">xLOOKUP($A237,'Crop Chart'!$A$5:$A$201,'Crop Chart'!$E$5:$E$201,,0)</f>
        <v/>
      </c>
      <c r="D237" s="979" t="str">
        <f t="array" ref="D237">xLOOKUP($A237,'Crop Chart'!$A$5:$A$201,'Crop Chart'!$D$5:$D$201,,0)</f>
        <v/>
      </c>
      <c r="E237" s="980" t="str">
        <f>'Crop Chart'!$H$2*12*B237/C237/F237</f>
        <v>#DIV/0!</v>
      </c>
      <c r="F237" s="979" t="str">
        <f t="array" ref="F237">xLOOKUP($A237,'Crop Chart'!$A$5:$A$201,'Crop Chart'!$S$5:$S$201,,0)</f>
        <v/>
      </c>
      <c r="G237" s="978" t="str">
        <f t="array" ref="G237">xLOOKUP($A237,'Crop Chart'!$A$5:$A$201,'Crop Chart'!$AK$5:$AK$201,,0)</f>
        <v/>
      </c>
      <c r="H237" s="978" t="str">
        <f t="array" ref="H237">xLOOKUP($A237,'Crop Chart'!$A$5:$A$201,'Crop Chart'!$AL$5:$AL$201,,0)</f>
        <v/>
      </c>
      <c r="I237" s="978" t="str">
        <f t="array" ref="I237">xLOOKUP($A237,'Crop Chart'!$A$5:$A$201,'Crop Chart'!$AC$5:$AC$201,,0)</f>
        <v/>
      </c>
    </row>
    <row r="238" ht="15.75" customHeight="1">
      <c r="A238" s="981"/>
      <c r="B238" s="978" t="str">
        <f t="array" ref="B238">xLOOKUP($A238,'Crop Chart'!$A$5:$A$201,'Crop Chart'!$C$5:$C$201,,0)</f>
        <v/>
      </c>
      <c r="C238" s="978" t="str">
        <f t="array" ref="C238">xLOOKUP($A238,'Crop Chart'!$A$5:$A$201,'Crop Chart'!$E$5:$E$201,,0)</f>
        <v/>
      </c>
      <c r="D238" s="979" t="str">
        <f t="array" ref="D238">xLOOKUP($A238,'Crop Chart'!$A$5:$A$201,'Crop Chart'!$D$5:$D$201,,0)</f>
        <v/>
      </c>
      <c r="E238" s="980" t="str">
        <f>'Crop Chart'!$H$2*12*B238/C238/F238</f>
        <v>#DIV/0!</v>
      </c>
      <c r="F238" s="979" t="str">
        <f t="array" ref="F238">xLOOKUP($A238,'Crop Chart'!$A$5:$A$201,'Crop Chart'!$S$5:$S$201,,0)</f>
        <v/>
      </c>
      <c r="G238" s="978" t="str">
        <f t="array" ref="G238">xLOOKUP($A238,'Crop Chart'!$A$5:$A$201,'Crop Chart'!$AK$5:$AK$201,,0)</f>
        <v/>
      </c>
      <c r="H238" s="978" t="str">
        <f t="array" ref="H238">xLOOKUP($A238,'Crop Chart'!$A$5:$A$201,'Crop Chart'!$AL$5:$AL$201,,0)</f>
        <v/>
      </c>
      <c r="I238" s="978" t="str">
        <f t="array" ref="I238">xLOOKUP($A238,'Crop Chart'!$A$5:$A$201,'Crop Chart'!$AC$5:$AC$201,,0)</f>
        <v/>
      </c>
    </row>
    <row r="239" ht="15.75" customHeight="1">
      <c r="A239" s="981"/>
      <c r="B239" s="978" t="str">
        <f t="array" ref="B239">xLOOKUP($A239,'Crop Chart'!$A$5:$A$201,'Crop Chart'!$C$5:$C$201,,0)</f>
        <v/>
      </c>
      <c r="C239" s="978" t="str">
        <f t="array" ref="C239">xLOOKUP($A239,'Crop Chart'!$A$5:$A$201,'Crop Chart'!$E$5:$E$201,,0)</f>
        <v/>
      </c>
      <c r="D239" s="979" t="str">
        <f t="array" ref="D239">xLOOKUP($A239,'Crop Chart'!$A$5:$A$201,'Crop Chart'!$D$5:$D$201,,0)</f>
        <v/>
      </c>
      <c r="E239" s="980" t="str">
        <f>'Crop Chart'!$H$2*12*B239/C239/F239</f>
        <v>#DIV/0!</v>
      </c>
      <c r="F239" s="979" t="str">
        <f t="array" ref="F239">xLOOKUP($A239,'Crop Chart'!$A$5:$A$201,'Crop Chart'!$S$5:$S$201,,0)</f>
        <v/>
      </c>
      <c r="G239" s="978" t="str">
        <f t="array" ref="G239">xLOOKUP($A239,'Crop Chart'!$A$5:$A$201,'Crop Chart'!$AK$5:$AK$201,,0)</f>
        <v/>
      </c>
      <c r="H239" s="978" t="str">
        <f t="array" ref="H239">xLOOKUP($A239,'Crop Chart'!$A$5:$A$201,'Crop Chart'!$AL$5:$AL$201,,0)</f>
        <v/>
      </c>
      <c r="I239" s="978" t="str">
        <f t="array" ref="I239">xLOOKUP($A239,'Crop Chart'!$A$5:$A$201,'Crop Chart'!$AC$5:$AC$201,,0)</f>
        <v/>
      </c>
    </row>
    <row r="240" ht="15.75" customHeight="1">
      <c r="A240" s="981"/>
      <c r="B240" s="978" t="str">
        <f t="array" ref="B240">xLOOKUP($A240,'Crop Chart'!$A$5:$A$201,'Crop Chart'!$C$5:$C$201,,0)</f>
        <v/>
      </c>
      <c r="C240" s="978" t="str">
        <f t="array" ref="C240">xLOOKUP($A240,'Crop Chart'!$A$5:$A$201,'Crop Chart'!$E$5:$E$201,,0)</f>
        <v/>
      </c>
      <c r="D240" s="979" t="str">
        <f t="array" ref="D240">xLOOKUP($A240,'Crop Chart'!$A$5:$A$201,'Crop Chart'!$D$5:$D$201,,0)</f>
        <v/>
      </c>
      <c r="E240" s="980" t="str">
        <f>'Crop Chart'!$H$2*12*B240/C240/F240</f>
        <v>#DIV/0!</v>
      </c>
      <c r="F240" s="979" t="str">
        <f t="array" ref="F240">xLOOKUP($A240,'Crop Chart'!$A$5:$A$201,'Crop Chart'!$S$5:$S$201,,0)</f>
        <v/>
      </c>
      <c r="G240" s="978" t="str">
        <f t="array" ref="G240">xLOOKUP($A240,'Crop Chart'!$A$5:$A$201,'Crop Chart'!$AK$5:$AK$201,,0)</f>
        <v/>
      </c>
      <c r="H240" s="978" t="str">
        <f t="array" ref="H240">xLOOKUP($A240,'Crop Chart'!$A$5:$A$201,'Crop Chart'!$AL$5:$AL$201,,0)</f>
        <v/>
      </c>
      <c r="I240" s="978" t="str">
        <f t="array" ref="I240">xLOOKUP($A240,'Crop Chart'!$A$5:$A$201,'Crop Chart'!$AC$5:$AC$201,,0)</f>
        <v/>
      </c>
    </row>
    <row r="241" ht="15.75" customHeight="1">
      <c r="A241" s="981"/>
      <c r="B241" s="978" t="str">
        <f t="array" ref="B241">xLOOKUP($A241,'Crop Chart'!$A$5:$A$201,'Crop Chart'!$C$5:$C$201,,0)</f>
        <v/>
      </c>
      <c r="C241" s="978" t="str">
        <f t="array" ref="C241">xLOOKUP($A241,'Crop Chart'!$A$5:$A$201,'Crop Chart'!$E$5:$E$201,,0)</f>
        <v/>
      </c>
      <c r="D241" s="979" t="str">
        <f t="array" ref="D241">xLOOKUP($A241,'Crop Chart'!$A$5:$A$201,'Crop Chart'!$D$5:$D$201,,0)</f>
        <v/>
      </c>
      <c r="E241" s="980" t="str">
        <f>'Crop Chart'!$H$2*12*B241/C241/F241</f>
        <v>#DIV/0!</v>
      </c>
      <c r="F241" s="979" t="str">
        <f t="array" ref="F241">xLOOKUP($A241,'Crop Chart'!$A$5:$A$201,'Crop Chart'!$S$5:$S$201,,0)</f>
        <v/>
      </c>
      <c r="G241" s="978" t="str">
        <f t="array" ref="G241">xLOOKUP($A241,'Crop Chart'!$A$5:$A$201,'Crop Chart'!$AK$5:$AK$201,,0)</f>
        <v/>
      </c>
      <c r="H241" s="978" t="str">
        <f t="array" ref="H241">xLOOKUP($A241,'Crop Chart'!$A$5:$A$201,'Crop Chart'!$AL$5:$AL$201,,0)</f>
        <v/>
      </c>
      <c r="I241" s="978" t="str">
        <f t="array" ref="I241">xLOOKUP($A241,'Crop Chart'!$A$5:$A$201,'Crop Chart'!$AC$5:$AC$201,,0)</f>
        <v/>
      </c>
    </row>
    <row r="242" ht="15.75" customHeight="1">
      <c r="A242" s="981"/>
      <c r="B242" s="978" t="str">
        <f t="array" ref="B242">xLOOKUP($A242,'Crop Chart'!$A$5:$A$201,'Crop Chart'!$C$5:$C$201,,0)</f>
        <v/>
      </c>
      <c r="C242" s="978" t="str">
        <f t="array" ref="C242">xLOOKUP($A242,'Crop Chart'!$A$5:$A$201,'Crop Chart'!$E$5:$E$201,,0)</f>
        <v/>
      </c>
      <c r="D242" s="979" t="str">
        <f t="array" ref="D242">xLOOKUP($A242,'Crop Chart'!$A$5:$A$201,'Crop Chart'!$D$5:$D$201,,0)</f>
        <v/>
      </c>
      <c r="E242" s="980" t="str">
        <f>'Crop Chart'!$H$2*12*B242/C242/F242</f>
        <v>#DIV/0!</v>
      </c>
      <c r="F242" s="979" t="str">
        <f t="array" ref="F242">xLOOKUP($A242,'Crop Chart'!$A$5:$A$201,'Crop Chart'!$S$5:$S$201,,0)</f>
        <v/>
      </c>
      <c r="G242" s="978" t="str">
        <f t="array" ref="G242">xLOOKUP($A242,'Crop Chart'!$A$5:$A$201,'Crop Chart'!$AK$5:$AK$201,,0)</f>
        <v/>
      </c>
      <c r="H242" s="978" t="str">
        <f t="array" ref="H242">xLOOKUP($A242,'Crop Chart'!$A$5:$A$201,'Crop Chart'!$AL$5:$AL$201,,0)</f>
        <v/>
      </c>
      <c r="I242" s="978" t="str">
        <f t="array" ref="I242">xLOOKUP($A242,'Crop Chart'!$A$5:$A$201,'Crop Chart'!$AC$5:$AC$201,,0)</f>
        <v/>
      </c>
    </row>
    <row r="243" ht="15.75" customHeight="1">
      <c r="A243" s="981"/>
      <c r="B243" s="978" t="str">
        <f t="array" ref="B243">xLOOKUP($A243,'Crop Chart'!$A$5:$A$201,'Crop Chart'!$C$5:$C$201,,0)</f>
        <v/>
      </c>
      <c r="C243" s="978" t="str">
        <f t="array" ref="C243">xLOOKUP($A243,'Crop Chart'!$A$5:$A$201,'Crop Chart'!$E$5:$E$201,,0)</f>
        <v/>
      </c>
      <c r="D243" s="979" t="str">
        <f t="array" ref="D243">xLOOKUP($A243,'Crop Chart'!$A$5:$A$201,'Crop Chart'!$D$5:$D$201,,0)</f>
        <v/>
      </c>
      <c r="E243" s="980" t="str">
        <f>'Crop Chart'!$H$2*12*B243/C243/F243</f>
        <v>#DIV/0!</v>
      </c>
      <c r="F243" s="979" t="str">
        <f t="array" ref="F243">xLOOKUP($A243,'Crop Chart'!$A$5:$A$201,'Crop Chart'!$S$5:$S$201,,0)</f>
        <v/>
      </c>
      <c r="G243" s="978" t="str">
        <f t="array" ref="G243">xLOOKUP($A243,'Crop Chart'!$A$5:$A$201,'Crop Chart'!$AK$5:$AK$201,,0)</f>
        <v/>
      </c>
      <c r="H243" s="978" t="str">
        <f t="array" ref="H243">xLOOKUP($A243,'Crop Chart'!$A$5:$A$201,'Crop Chart'!$AL$5:$AL$201,,0)</f>
        <v/>
      </c>
      <c r="I243" s="978" t="str">
        <f t="array" ref="I243">xLOOKUP($A243,'Crop Chart'!$A$5:$A$201,'Crop Chart'!$AC$5:$AC$201,,0)</f>
        <v/>
      </c>
    </row>
    <row r="244" ht="15.75" customHeight="1">
      <c r="A244" s="884"/>
      <c r="B244" s="978" t="str">
        <f t="array" ref="B244">xLOOKUP($A244,'Crop Chart'!$A$5:$A$201,'Crop Chart'!$C$5:$C$201,,0)</f>
        <v/>
      </c>
      <c r="C244" s="978" t="str">
        <f t="array" ref="C244">xLOOKUP($A244,'Crop Chart'!$A$5:$A$201,'Crop Chart'!$E$5:$E$201,,0)</f>
        <v/>
      </c>
      <c r="D244" s="979" t="str">
        <f t="array" ref="D244">xLOOKUP($A244,'Crop Chart'!$A$5:$A$201,'Crop Chart'!$D$5:$D$201,,0)</f>
        <v/>
      </c>
      <c r="E244" s="980" t="str">
        <f>'Crop Chart'!$H$2*12*B244/C244/F244</f>
        <v>#DIV/0!</v>
      </c>
      <c r="F244" s="979" t="str">
        <f t="array" ref="F244">xLOOKUP($A244,'Crop Chart'!$A$5:$A$201,'Crop Chart'!$S$5:$S$201,,0)</f>
        <v/>
      </c>
      <c r="G244" s="978" t="str">
        <f t="array" ref="G244">xLOOKUP($A244,'Crop Chart'!$A$5:$A$201,'Crop Chart'!$AK$5:$AK$201,,0)</f>
        <v/>
      </c>
      <c r="H244" s="978" t="str">
        <f t="array" ref="H244">xLOOKUP($A244,'Crop Chart'!$A$5:$A$201,'Crop Chart'!$AL$5:$AL$201,,0)</f>
        <v/>
      </c>
      <c r="I244" s="978" t="str">
        <f t="array" ref="I244">xLOOKUP($A244,'Crop Chart'!$A$5:$A$201,'Crop Chart'!$AC$5:$AC$201,,0)</f>
        <v/>
      </c>
    </row>
    <row r="245" ht="15.75" customHeight="1">
      <c r="A245" s="884"/>
      <c r="B245" s="978" t="str">
        <f t="array" ref="B245">xLOOKUP($A245,'Crop Chart'!$A$5:$A$201,'Crop Chart'!$C$5:$C$201,,0)</f>
        <v/>
      </c>
      <c r="C245" s="978" t="str">
        <f t="array" ref="C245">xLOOKUP($A245,'Crop Chart'!$A$5:$A$201,'Crop Chart'!$E$5:$E$201,,0)</f>
        <v/>
      </c>
      <c r="D245" s="979" t="str">
        <f t="array" ref="D245">xLOOKUP($A245,'Crop Chart'!$A$5:$A$201,'Crop Chart'!$D$5:$D$201,,0)</f>
        <v/>
      </c>
      <c r="E245" s="980" t="str">
        <f>'Crop Chart'!$H$2*12*B245/C245/F245</f>
        <v>#DIV/0!</v>
      </c>
      <c r="F245" s="979" t="str">
        <f t="array" ref="F245">xLOOKUP($A245,'Crop Chart'!$A$5:$A$201,'Crop Chart'!$S$5:$S$201,,0)</f>
        <v/>
      </c>
      <c r="G245" s="978" t="str">
        <f t="array" ref="G245">xLOOKUP($A245,'Crop Chart'!$A$5:$A$201,'Crop Chart'!$AK$5:$AK$201,,0)</f>
        <v/>
      </c>
      <c r="H245" s="978" t="str">
        <f t="array" ref="H245">xLOOKUP($A245,'Crop Chart'!$A$5:$A$201,'Crop Chart'!$AL$5:$AL$201,,0)</f>
        <v/>
      </c>
      <c r="I245" s="978" t="str">
        <f t="array" ref="I245">xLOOKUP($A245,'Crop Chart'!$A$5:$A$201,'Crop Chart'!$AC$5:$AC$201,,0)</f>
        <v/>
      </c>
    </row>
    <row r="246" ht="15.75" customHeight="1">
      <c r="A246" s="884"/>
      <c r="B246" s="978" t="str">
        <f t="array" ref="B246">xLOOKUP($A246,'Crop Chart'!$A$5:$A$201,'Crop Chart'!$C$5:$C$201,,0)</f>
        <v/>
      </c>
      <c r="C246" s="978" t="str">
        <f t="array" ref="C246">xLOOKUP($A246,'Crop Chart'!$A$5:$A$201,'Crop Chart'!$E$5:$E$201,,0)</f>
        <v/>
      </c>
      <c r="D246" s="979" t="str">
        <f t="array" ref="D246">xLOOKUP($A246,'Crop Chart'!$A$5:$A$201,'Crop Chart'!$D$5:$D$201,,0)</f>
        <v/>
      </c>
      <c r="E246" s="980" t="str">
        <f>'Crop Chart'!$H$2*12*B246/C246/F246</f>
        <v>#DIV/0!</v>
      </c>
      <c r="F246" s="979" t="str">
        <f t="array" ref="F246">xLOOKUP($A246,'Crop Chart'!$A$5:$A$201,'Crop Chart'!$S$5:$S$201,,0)</f>
        <v/>
      </c>
      <c r="G246" s="978" t="str">
        <f t="array" ref="G246">xLOOKUP($A246,'Crop Chart'!$A$5:$A$201,'Crop Chart'!$AK$5:$AK$201,,0)</f>
        <v/>
      </c>
      <c r="H246" s="978" t="str">
        <f t="array" ref="H246">xLOOKUP($A246,'Crop Chart'!$A$5:$A$201,'Crop Chart'!$AL$5:$AL$201,,0)</f>
        <v/>
      </c>
      <c r="I246" s="978" t="str">
        <f t="array" ref="I246">xLOOKUP($A246,'Crop Chart'!$A$5:$A$201,'Crop Chart'!$AC$5:$AC$201,,0)</f>
        <v/>
      </c>
    </row>
    <row r="247" ht="15.75" customHeight="1">
      <c r="A247" s="884"/>
      <c r="B247" s="978" t="str">
        <f t="array" ref="B247">xLOOKUP($A247,'Crop Chart'!$A$5:$A$201,'Crop Chart'!$C$5:$C$201,,0)</f>
        <v/>
      </c>
      <c r="C247" s="978" t="str">
        <f t="array" ref="C247">xLOOKUP($A247,'Crop Chart'!$A$5:$A$201,'Crop Chart'!$E$5:$E$201,,0)</f>
        <v/>
      </c>
      <c r="D247" s="979" t="str">
        <f t="array" ref="D247">xLOOKUP($A247,'Crop Chart'!$A$5:$A$201,'Crop Chart'!$D$5:$D$201,,0)</f>
        <v/>
      </c>
      <c r="E247" s="980" t="str">
        <f>'Crop Chart'!$H$2*12*B247/C247/F247</f>
        <v>#DIV/0!</v>
      </c>
      <c r="F247" s="979" t="str">
        <f t="array" ref="F247">xLOOKUP($A247,'Crop Chart'!$A$5:$A$201,'Crop Chart'!$S$5:$S$201,,0)</f>
        <v/>
      </c>
      <c r="G247" s="978" t="str">
        <f t="array" ref="G247">xLOOKUP($A247,'Crop Chart'!$A$5:$A$201,'Crop Chart'!$AK$5:$AK$201,,0)</f>
        <v/>
      </c>
      <c r="H247" s="978" t="str">
        <f t="array" ref="H247">xLOOKUP($A247,'Crop Chart'!$A$5:$A$201,'Crop Chart'!$AL$5:$AL$201,,0)</f>
        <v/>
      </c>
      <c r="I247" s="978" t="str">
        <f t="array" ref="I247">xLOOKUP($A247,'Crop Chart'!$A$5:$A$201,'Crop Chart'!$AC$5:$AC$201,,0)</f>
        <v/>
      </c>
    </row>
    <row r="248" ht="15.75" customHeight="1">
      <c r="A248" s="884"/>
      <c r="B248" s="978" t="str">
        <f t="array" ref="B248">xLOOKUP($A248,'Crop Chart'!$A$5:$A$201,'Crop Chart'!$C$5:$C$201,,0)</f>
        <v/>
      </c>
      <c r="C248" s="978" t="str">
        <f t="array" ref="C248">xLOOKUP($A248,'Crop Chart'!$A$5:$A$201,'Crop Chart'!$E$5:$E$201,,0)</f>
        <v/>
      </c>
      <c r="D248" s="979" t="str">
        <f t="array" ref="D248">xLOOKUP($A248,'Crop Chart'!$A$5:$A$201,'Crop Chart'!$D$5:$D$201,,0)</f>
        <v/>
      </c>
      <c r="E248" s="980" t="str">
        <f>'Crop Chart'!$H$2*12*B248/C248/F248</f>
        <v>#DIV/0!</v>
      </c>
      <c r="F248" s="979" t="str">
        <f t="array" ref="F248">xLOOKUP($A248,'Crop Chart'!$A$5:$A$201,'Crop Chart'!$S$5:$S$201,,0)</f>
        <v/>
      </c>
      <c r="G248" s="978" t="str">
        <f t="array" ref="G248">xLOOKUP($A248,'Crop Chart'!$A$5:$A$201,'Crop Chart'!$AK$5:$AK$201,,0)</f>
        <v/>
      </c>
      <c r="H248" s="978" t="str">
        <f t="array" ref="H248">xLOOKUP($A248,'Crop Chart'!$A$5:$A$201,'Crop Chart'!$AL$5:$AL$201,,0)</f>
        <v/>
      </c>
      <c r="I248" s="978" t="str">
        <f t="array" ref="I248">xLOOKUP($A248,'Crop Chart'!$A$5:$A$201,'Crop Chart'!$AC$5:$AC$201,,0)</f>
        <v/>
      </c>
    </row>
    <row r="249" ht="15.75" customHeight="1">
      <c r="A249" s="884"/>
      <c r="B249" s="978" t="str">
        <f t="array" ref="B249">xLOOKUP($A249,'Crop Chart'!$A$5:$A$201,'Crop Chart'!$C$5:$C$201,,0)</f>
        <v/>
      </c>
      <c r="C249" s="978" t="str">
        <f t="array" ref="C249">xLOOKUP($A249,'Crop Chart'!$A$5:$A$201,'Crop Chart'!$E$5:$E$201,,0)</f>
        <v/>
      </c>
      <c r="D249" s="979" t="str">
        <f t="array" ref="D249">xLOOKUP($A249,'Crop Chart'!$A$5:$A$201,'Crop Chart'!$D$5:$D$201,,0)</f>
        <v/>
      </c>
      <c r="E249" s="980" t="str">
        <f>'Crop Chart'!$H$2*12*B249/C249/F249</f>
        <v>#DIV/0!</v>
      </c>
      <c r="F249" s="979" t="str">
        <f t="array" ref="F249">xLOOKUP($A249,'Crop Chart'!$A$5:$A$201,'Crop Chart'!$S$5:$S$201,,0)</f>
        <v/>
      </c>
      <c r="G249" s="978" t="str">
        <f t="array" ref="G249">xLOOKUP($A249,'Crop Chart'!$A$5:$A$201,'Crop Chart'!$AK$5:$AK$201,,0)</f>
        <v/>
      </c>
      <c r="H249" s="978" t="str">
        <f t="array" ref="H249">xLOOKUP($A249,'Crop Chart'!$A$5:$A$201,'Crop Chart'!$AL$5:$AL$201,,0)</f>
        <v/>
      </c>
      <c r="I249" s="978" t="str">
        <f t="array" ref="I249">xLOOKUP($A249,'Crop Chart'!$A$5:$A$201,'Crop Chart'!$AC$5:$AC$201,,0)</f>
        <v/>
      </c>
    </row>
    <row r="250" ht="15.75" customHeight="1">
      <c r="A250" s="884"/>
      <c r="B250" s="978" t="str">
        <f t="array" ref="B250">xLOOKUP($A250,'Crop Chart'!$A$5:$A$201,'Crop Chart'!$C$5:$C$201,,0)</f>
        <v/>
      </c>
      <c r="C250" s="978" t="str">
        <f t="array" ref="C250">xLOOKUP($A250,'Crop Chart'!$A$5:$A$201,'Crop Chart'!$E$5:$E$201,,0)</f>
        <v/>
      </c>
      <c r="D250" s="979" t="str">
        <f t="array" ref="D250">xLOOKUP($A250,'Crop Chart'!$A$5:$A$201,'Crop Chart'!$D$5:$D$201,,0)</f>
        <v/>
      </c>
      <c r="E250" s="980" t="str">
        <f>'Crop Chart'!$H$2*12*B250/C250/F250</f>
        <v>#DIV/0!</v>
      </c>
      <c r="F250" s="979" t="str">
        <f t="array" ref="F250">xLOOKUP($A250,'Crop Chart'!$A$5:$A$201,'Crop Chart'!$S$5:$S$201,,0)</f>
        <v/>
      </c>
      <c r="G250" s="978" t="str">
        <f t="array" ref="G250">xLOOKUP($A250,'Crop Chart'!$A$5:$A$201,'Crop Chart'!$AK$5:$AK$201,,0)</f>
        <v/>
      </c>
      <c r="H250" s="978" t="str">
        <f t="array" ref="H250">xLOOKUP($A250,'Crop Chart'!$A$5:$A$201,'Crop Chart'!$AL$5:$AL$201,,0)</f>
        <v/>
      </c>
      <c r="I250" s="978" t="str">
        <f t="array" ref="I250">xLOOKUP($A250,'Crop Chart'!$A$5:$A$201,'Crop Chart'!$AC$5:$AC$201,,0)</f>
        <v/>
      </c>
    </row>
    <row r="251" ht="15.75" customHeight="1">
      <c r="A251" s="884"/>
      <c r="B251" s="978" t="str">
        <f t="array" ref="B251">xLOOKUP($A251,'Crop Chart'!$A$5:$A$201,'Crop Chart'!$C$5:$C$201,,0)</f>
        <v/>
      </c>
      <c r="C251" s="978" t="str">
        <f t="array" ref="C251">xLOOKUP($A251,'Crop Chart'!$A$5:$A$201,'Crop Chart'!$E$5:$E$201,,0)</f>
        <v/>
      </c>
      <c r="D251" s="979" t="str">
        <f t="array" ref="D251">xLOOKUP($A251,'Crop Chart'!$A$5:$A$201,'Crop Chart'!$D$5:$D$201,,0)</f>
        <v/>
      </c>
      <c r="E251" s="980" t="str">
        <f>'Crop Chart'!$H$2*12*B251/C251/F251</f>
        <v>#DIV/0!</v>
      </c>
      <c r="F251" s="979" t="str">
        <f t="array" ref="F251">xLOOKUP($A251,'Crop Chart'!$A$5:$A$201,'Crop Chart'!$S$5:$S$201,,0)</f>
        <v/>
      </c>
      <c r="G251" s="978" t="str">
        <f t="array" ref="G251">xLOOKUP($A251,'Crop Chart'!$A$5:$A$201,'Crop Chart'!$AK$5:$AK$201,,0)</f>
        <v/>
      </c>
      <c r="H251" s="978" t="str">
        <f t="array" ref="H251">xLOOKUP($A251,'Crop Chart'!$A$5:$A$201,'Crop Chart'!$AL$5:$AL$201,,0)</f>
        <v/>
      </c>
      <c r="I251" s="978" t="str">
        <f t="array" ref="I251">xLOOKUP($A251,'Crop Chart'!$A$5:$A$201,'Crop Chart'!$AC$5:$AC$201,,0)</f>
        <v/>
      </c>
    </row>
    <row r="252" ht="15.75" customHeight="1">
      <c r="A252" s="884"/>
      <c r="B252" s="978" t="str">
        <f t="array" ref="B252">xLOOKUP($A252,'Crop Chart'!$A$5:$A$201,'Crop Chart'!$C$5:$C$201,,0)</f>
        <v/>
      </c>
      <c r="C252" s="978" t="str">
        <f t="array" ref="C252">xLOOKUP($A252,'Crop Chart'!$A$5:$A$201,'Crop Chart'!$E$5:$E$201,,0)</f>
        <v/>
      </c>
      <c r="D252" s="979" t="str">
        <f t="array" ref="D252">xLOOKUP($A252,'Crop Chart'!$A$5:$A$201,'Crop Chart'!$D$5:$D$201,,0)</f>
        <v/>
      </c>
      <c r="E252" s="980" t="str">
        <f>'Crop Chart'!$H$2*12*B252/C252/F252</f>
        <v>#DIV/0!</v>
      </c>
      <c r="F252" s="979" t="str">
        <f t="array" ref="F252">xLOOKUP($A252,'Crop Chart'!$A$5:$A$201,'Crop Chart'!$S$5:$S$201,,0)</f>
        <v/>
      </c>
      <c r="G252" s="978" t="str">
        <f t="array" ref="G252">xLOOKUP($A252,'Crop Chart'!$A$5:$A$201,'Crop Chart'!$AK$5:$AK$201,,0)</f>
        <v/>
      </c>
      <c r="H252" s="978" t="str">
        <f t="array" ref="H252">xLOOKUP($A252,'Crop Chart'!$A$5:$A$201,'Crop Chart'!$AL$5:$AL$201,,0)</f>
        <v/>
      </c>
      <c r="I252" s="978" t="str">
        <f t="array" ref="I252">xLOOKUP($A252,'Crop Chart'!$A$5:$A$201,'Crop Chart'!$AC$5:$AC$201,,0)</f>
        <v/>
      </c>
    </row>
    <row r="253" ht="15.75" customHeight="1">
      <c r="A253" s="884"/>
      <c r="B253" s="978" t="str">
        <f t="array" ref="B253">xLOOKUP($A253,'Crop Chart'!$A$5:$A$201,'Crop Chart'!$C$5:$C$201,,0)</f>
        <v/>
      </c>
      <c r="C253" s="978" t="str">
        <f t="array" ref="C253">xLOOKUP($A253,'Crop Chart'!$A$5:$A$201,'Crop Chart'!$E$5:$E$201,,0)</f>
        <v/>
      </c>
      <c r="D253" s="979" t="str">
        <f t="array" ref="D253">xLOOKUP($A253,'Crop Chart'!$A$5:$A$201,'Crop Chart'!$D$5:$D$201,,0)</f>
        <v/>
      </c>
      <c r="E253" s="980" t="str">
        <f>'Crop Chart'!$H$2*12*B253/C253/F253</f>
        <v>#DIV/0!</v>
      </c>
      <c r="F253" s="979" t="str">
        <f t="array" ref="F253">xLOOKUP($A253,'Crop Chart'!$A$5:$A$201,'Crop Chart'!$S$5:$S$201,,0)</f>
        <v/>
      </c>
      <c r="G253" s="978" t="str">
        <f t="array" ref="G253">xLOOKUP($A253,'Crop Chart'!$A$5:$A$201,'Crop Chart'!$AK$5:$AK$201,,0)</f>
        <v/>
      </c>
      <c r="H253" s="978" t="str">
        <f t="array" ref="H253">xLOOKUP($A253,'Crop Chart'!$A$5:$A$201,'Crop Chart'!$AL$5:$AL$201,,0)</f>
        <v/>
      </c>
      <c r="I253" s="978" t="str">
        <f t="array" ref="I253">xLOOKUP($A253,'Crop Chart'!$A$5:$A$201,'Crop Chart'!$AC$5:$AC$201,,0)</f>
        <v/>
      </c>
    </row>
    <row r="254" ht="15.75" customHeight="1">
      <c r="A254" s="884"/>
      <c r="B254" s="978" t="str">
        <f t="array" ref="B254">xLOOKUP($A254,'Crop Chart'!$A$5:$A$201,'Crop Chart'!$C$5:$C$201,,0)</f>
        <v/>
      </c>
      <c r="C254" s="978" t="str">
        <f t="array" ref="C254">xLOOKUP($A254,'Crop Chart'!$A$5:$A$201,'Crop Chart'!$E$5:$E$201,,0)</f>
        <v/>
      </c>
      <c r="D254" s="979" t="str">
        <f t="array" ref="D254">xLOOKUP($A254,'Crop Chart'!$A$5:$A$201,'Crop Chart'!$D$5:$D$201,,0)</f>
        <v/>
      </c>
      <c r="E254" s="980" t="str">
        <f>'Crop Chart'!$H$2*12*B254/C254/F254</f>
        <v>#DIV/0!</v>
      </c>
      <c r="F254" s="979" t="str">
        <f t="array" ref="F254">xLOOKUP($A254,'Crop Chart'!$A$5:$A$201,'Crop Chart'!$S$5:$S$201,,0)</f>
        <v/>
      </c>
      <c r="G254" s="978" t="str">
        <f t="array" ref="G254">xLOOKUP($A254,'Crop Chart'!$A$5:$A$201,'Crop Chart'!$AK$5:$AK$201,,0)</f>
        <v/>
      </c>
      <c r="H254" s="978" t="str">
        <f t="array" ref="H254">xLOOKUP($A254,'Crop Chart'!$A$5:$A$201,'Crop Chart'!$AL$5:$AL$201,,0)</f>
        <v/>
      </c>
      <c r="I254" s="978" t="str">
        <f t="array" ref="I254">xLOOKUP($A254,'Crop Chart'!$A$5:$A$201,'Crop Chart'!$AC$5:$AC$201,,0)</f>
        <v/>
      </c>
    </row>
    <row r="255" ht="15.75" customHeight="1">
      <c r="A255" s="884"/>
      <c r="B255" s="978" t="str">
        <f t="array" ref="B255">xLOOKUP($A255,'Crop Chart'!$A$5:$A$201,'Crop Chart'!$C$5:$C$201,,0)</f>
        <v/>
      </c>
      <c r="C255" s="978" t="str">
        <f t="array" ref="C255">xLOOKUP($A255,'Crop Chart'!$A$5:$A$201,'Crop Chart'!$E$5:$E$201,,0)</f>
        <v/>
      </c>
      <c r="D255" s="979" t="str">
        <f t="array" ref="D255">xLOOKUP($A255,'Crop Chart'!$A$5:$A$201,'Crop Chart'!$D$5:$D$201,,0)</f>
        <v/>
      </c>
      <c r="E255" s="980" t="str">
        <f>'Crop Chart'!$H$2*12*B255/C255/F255</f>
        <v>#DIV/0!</v>
      </c>
      <c r="F255" s="979" t="str">
        <f t="array" ref="F255">xLOOKUP($A255,'Crop Chart'!$A$5:$A$201,'Crop Chart'!$S$5:$S$201,,0)</f>
        <v/>
      </c>
      <c r="G255" s="978" t="str">
        <f t="array" ref="G255">xLOOKUP($A255,'Crop Chart'!$A$5:$A$201,'Crop Chart'!$AK$5:$AK$201,,0)</f>
        <v/>
      </c>
      <c r="H255" s="978" t="str">
        <f t="array" ref="H255">xLOOKUP($A255,'Crop Chart'!$A$5:$A$201,'Crop Chart'!$AL$5:$AL$201,,0)</f>
        <v/>
      </c>
      <c r="I255" s="978" t="str">
        <f t="array" ref="I255">xLOOKUP($A255,'Crop Chart'!$A$5:$A$201,'Crop Chart'!$AC$5:$AC$201,,0)</f>
        <v/>
      </c>
    </row>
    <row r="256" ht="15.75" customHeight="1">
      <c r="A256" s="884"/>
      <c r="B256" s="978" t="str">
        <f t="array" ref="B256">xLOOKUP($A256,'Crop Chart'!$A$5:$A$201,'Crop Chart'!$C$5:$C$201,,0)</f>
        <v/>
      </c>
      <c r="C256" s="978" t="str">
        <f t="array" ref="C256">xLOOKUP($A256,'Crop Chart'!$A$5:$A$201,'Crop Chart'!$E$5:$E$201,,0)</f>
        <v/>
      </c>
      <c r="D256" s="979" t="str">
        <f t="array" ref="D256">xLOOKUP($A256,'Crop Chart'!$A$5:$A$201,'Crop Chart'!$D$5:$D$201,,0)</f>
        <v/>
      </c>
      <c r="E256" s="980" t="str">
        <f>'Crop Chart'!$H$2*12*B256/C256/F256</f>
        <v>#DIV/0!</v>
      </c>
      <c r="F256" s="979" t="str">
        <f t="array" ref="F256">xLOOKUP($A256,'Crop Chart'!$A$5:$A$201,'Crop Chart'!$S$5:$S$201,,0)</f>
        <v/>
      </c>
      <c r="G256" s="978" t="str">
        <f t="array" ref="G256">xLOOKUP($A256,'Crop Chart'!$A$5:$A$201,'Crop Chart'!$AK$5:$AK$201,,0)</f>
        <v/>
      </c>
      <c r="H256" s="978" t="str">
        <f t="array" ref="H256">xLOOKUP($A256,'Crop Chart'!$A$5:$A$201,'Crop Chart'!$AL$5:$AL$201,,0)</f>
        <v/>
      </c>
      <c r="I256" s="978" t="str">
        <f t="array" ref="I256">xLOOKUP($A256,'Crop Chart'!$A$5:$A$201,'Crop Chart'!$AC$5:$AC$201,,0)</f>
        <v/>
      </c>
    </row>
    <row r="257" ht="15.75" customHeight="1">
      <c r="A257" s="884"/>
      <c r="B257" s="978" t="str">
        <f t="array" ref="B257">xLOOKUP($A257,'Crop Chart'!$A$5:$A$201,'Crop Chart'!$C$5:$C$201,,0)</f>
        <v/>
      </c>
      <c r="C257" s="978" t="str">
        <f t="array" ref="C257">xLOOKUP($A257,'Crop Chart'!$A$5:$A$201,'Crop Chart'!$E$5:$E$201,,0)</f>
        <v/>
      </c>
      <c r="D257" s="979" t="str">
        <f t="array" ref="D257">xLOOKUP($A257,'Crop Chart'!$A$5:$A$201,'Crop Chart'!$D$5:$D$201,,0)</f>
        <v/>
      </c>
      <c r="E257" s="980" t="str">
        <f>'Crop Chart'!$H$2*12*B257/C257/F257</f>
        <v>#DIV/0!</v>
      </c>
      <c r="F257" s="979" t="str">
        <f t="array" ref="F257">xLOOKUP($A257,'Crop Chart'!$A$5:$A$201,'Crop Chart'!$S$5:$S$201,,0)</f>
        <v/>
      </c>
      <c r="G257" s="978" t="str">
        <f t="array" ref="G257">xLOOKUP($A257,'Crop Chart'!$A$5:$A$201,'Crop Chart'!$AK$5:$AK$201,,0)</f>
        <v/>
      </c>
      <c r="H257" s="978" t="str">
        <f t="array" ref="H257">xLOOKUP($A257,'Crop Chart'!$A$5:$A$201,'Crop Chart'!$AL$5:$AL$201,,0)</f>
        <v/>
      </c>
      <c r="I257" s="978" t="str">
        <f t="array" ref="I257">xLOOKUP($A257,'Crop Chart'!$A$5:$A$201,'Crop Chart'!$AC$5:$AC$201,,0)</f>
        <v/>
      </c>
    </row>
    <row r="258" ht="15.75" customHeight="1">
      <c r="A258" s="884"/>
      <c r="B258" s="978" t="str">
        <f t="array" ref="B258">xLOOKUP($A258,'Crop Chart'!$A$5:$A$201,'Crop Chart'!$C$5:$C$201,,0)</f>
        <v/>
      </c>
      <c r="C258" s="978" t="str">
        <f t="array" ref="C258">xLOOKUP($A258,'Crop Chart'!$A$5:$A$201,'Crop Chart'!$E$5:$E$201,,0)</f>
        <v/>
      </c>
      <c r="D258" s="979" t="str">
        <f t="array" ref="D258">xLOOKUP($A258,'Crop Chart'!$A$5:$A$201,'Crop Chart'!$D$5:$D$201,,0)</f>
        <v/>
      </c>
      <c r="E258" s="980" t="str">
        <f>'Crop Chart'!$H$2*12*B258/C258/F258</f>
        <v>#DIV/0!</v>
      </c>
      <c r="F258" s="979" t="str">
        <f t="array" ref="F258">xLOOKUP($A258,'Crop Chart'!$A$5:$A$201,'Crop Chart'!$S$5:$S$201,,0)</f>
        <v/>
      </c>
      <c r="G258" s="978" t="str">
        <f t="array" ref="G258">xLOOKUP($A258,'Crop Chart'!$A$5:$A$201,'Crop Chart'!$AK$5:$AK$201,,0)</f>
        <v/>
      </c>
      <c r="H258" s="978" t="str">
        <f t="array" ref="H258">xLOOKUP($A258,'Crop Chart'!$A$5:$A$201,'Crop Chart'!$AL$5:$AL$201,,0)</f>
        <v/>
      </c>
      <c r="I258" s="978" t="str">
        <f t="array" ref="I258">xLOOKUP($A258,'Crop Chart'!$A$5:$A$201,'Crop Chart'!$AC$5:$AC$201,,0)</f>
        <v/>
      </c>
    </row>
    <row r="259" ht="15.75" customHeight="1">
      <c r="A259" s="884"/>
      <c r="B259" s="978" t="str">
        <f t="array" ref="B259">xLOOKUP($A259,'Crop Chart'!$A$5:$A$201,'Crop Chart'!$C$5:$C$201,,0)</f>
        <v/>
      </c>
      <c r="C259" s="978" t="str">
        <f t="array" ref="C259">xLOOKUP($A259,'Crop Chart'!$A$5:$A$201,'Crop Chart'!$E$5:$E$201,,0)</f>
        <v/>
      </c>
      <c r="D259" s="979" t="str">
        <f t="array" ref="D259">xLOOKUP($A259,'Crop Chart'!$A$5:$A$201,'Crop Chart'!$D$5:$D$201,,0)</f>
        <v/>
      </c>
      <c r="E259" s="980" t="str">
        <f>'Crop Chart'!$H$2*12*B259/C259/F259</f>
        <v>#DIV/0!</v>
      </c>
      <c r="F259" s="979" t="str">
        <f t="array" ref="F259">xLOOKUP($A259,'Crop Chart'!$A$5:$A$201,'Crop Chart'!$S$5:$S$201,,0)</f>
        <v/>
      </c>
      <c r="G259" s="978" t="str">
        <f t="array" ref="G259">xLOOKUP($A259,'Crop Chart'!$A$5:$A$201,'Crop Chart'!$AK$5:$AK$201,,0)</f>
        <v/>
      </c>
      <c r="H259" s="978" t="str">
        <f t="array" ref="H259">xLOOKUP($A259,'Crop Chart'!$A$5:$A$201,'Crop Chart'!$AL$5:$AL$201,,0)</f>
        <v/>
      </c>
      <c r="I259" s="978" t="str">
        <f t="array" ref="I259">xLOOKUP($A259,'Crop Chart'!$A$5:$A$201,'Crop Chart'!$AC$5:$AC$201,,0)</f>
        <v/>
      </c>
    </row>
    <row r="260" ht="15.75" customHeight="1">
      <c r="A260" s="884"/>
      <c r="B260" s="978" t="str">
        <f t="array" ref="B260">xLOOKUP($A260,'Crop Chart'!$A$5:$A$201,'Crop Chart'!$C$5:$C$201,,0)</f>
        <v/>
      </c>
      <c r="C260" s="978" t="str">
        <f t="array" ref="C260">xLOOKUP($A260,'Crop Chart'!$A$5:$A$201,'Crop Chart'!$E$5:$E$201,,0)</f>
        <v/>
      </c>
      <c r="D260" s="979" t="str">
        <f t="array" ref="D260">xLOOKUP($A260,'Crop Chart'!$A$5:$A$201,'Crop Chart'!$D$5:$D$201,,0)</f>
        <v/>
      </c>
      <c r="E260" s="980" t="str">
        <f>'Crop Chart'!$H$2*12*B260/C260/F260</f>
        <v>#DIV/0!</v>
      </c>
      <c r="F260" s="979" t="str">
        <f t="array" ref="F260">xLOOKUP($A260,'Crop Chart'!$A$5:$A$201,'Crop Chart'!$S$5:$S$201,,0)</f>
        <v/>
      </c>
      <c r="G260" s="978" t="str">
        <f t="array" ref="G260">xLOOKUP($A260,'Crop Chart'!$A$5:$A$201,'Crop Chart'!$AK$5:$AK$201,,0)</f>
        <v/>
      </c>
      <c r="H260" s="978" t="str">
        <f t="array" ref="H260">xLOOKUP($A260,'Crop Chart'!$A$5:$A$201,'Crop Chart'!$AL$5:$AL$201,,0)</f>
        <v/>
      </c>
      <c r="I260" s="978" t="str">
        <f t="array" ref="I260">xLOOKUP($A260,'Crop Chart'!$A$5:$A$201,'Crop Chart'!$AC$5:$AC$201,,0)</f>
        <v/>
      </c>
    </row>
    <row r="261" ht="15.75" customHeight="1">
      <c r="A261" s="884"/>
      <c r="B261" s="955"/>
      <c r="C261" s="881"/>
      <c r="D261" s="881"/>
      <c r="E261" s="881"/>
      <c r="F261" s="982"/>
      <c r="G261" s="724"/>
      <c r="H261" s="724"/>
      <c r="I261" s="983"/>
    </row>
    <row r="262" ht="15.75" customHeight="1">
      <c r="A262" s="884"/>
      <c r="B262" s="955"/>
      <c r="C262" s="881"/>
      <c r="D262" s="881"/>
      <c r="E262" s="881"/>
      <c r="F262" s="982"/>
      <c r="G262" s="724"/>
      <c r="H262" s="724"/>
      <c r="I262" s="983"/>
    </row>
    <row r="263" ht="15.75" customHeight="1">
      <c r="A263" s="884"/>
      <c r="B263" s="955"/>
      <c r="C263" s="881"/>
      <c r="D263" s="881"/>
      <c r="E263" s="881"/>
      <c r="F263" s="982"/>
      <c r="G263" s="724"/>
      <c r="H263" s="724"/>
      <c r="I263" s="983"/>
    </row>
    <row r="264" ht="15.75" customHeight="1">
      <c r="A264" s="884"/>
      <c r="B264" s="955"/>
      <c r="C264" s="881"/>
      <c r="D264" s="881"/>
      <c r="E264" s="881"/>
      <c r="F264" s="982"/>
      <c r="G264" s="724"/>
      <c r="H264" s="724"/>
      <c r="I264" s="983"/>
    </row>
    <row r="265" ht="15.75" customHeight="1">
      <c r="A265" s="884"/>
      <c r="B265" s="955"/>
      <c r="C265" s="881"/>
      <c r="D265" s="881"/>
      <c r="E265" s="881"/>
      <c r="F265" s="982"/>
      <c r="G265" s="724"/>
      <c r="H265" s="724"/>
      <c r="I265" s="983"/>
    </row>
    <row r="266" ht="15.75" customHeight="1">
      <c r="A266" s="884"/>
      <c r="B266" s="955"/>
      <c r="C266" s="881"/>
      <c r="D266" s="881"/>
      <c r="E266" s="881"/>
      <c r="F266" s="982"/>
      <c r="G266" s="724"/>
      <c r="H266" s="724"/>
      <c r="I266" s="983"/>
    </row>
    <row r="267" ht="15.75" customHeight="1">
      <c r="A267" s="884"/>
      <c r="B267" s="955"/>
      <c r="C267" s="881"/>
      <c r="D267" s="881"/>
      <c r="E267" s="881"/>
      <c r="F267" s="982"/>
      <c r="G267" s="724"/>
      <c r="H267" s="724"/>
      <c r="I267" s="983"/>
    </row>
    <row r="268" ht="15.75" customHeight="1">
      <c r="A268" s="884"/>
      <c r="B268" s="955"/>
      <c r="C268" s="881"/>
      <c r="D268" s="881"/>
      <c r="E268" s="881"/>
      <c r="F268" s="982"/>
      <c r="G268" s="724"/>
      <c r="H268" s="724"/>
      <c r="I268" s="983"/>
    </row>
    <row r="269" ht="15.75" customHeight="1">
      <c r="A269" s="884"/>
      <c r="B269" s="955"/>
      <c r="C269" s="881"/>
      <c r="D269" s="881"/>
      <c r="E269" s="881"/>
      <c r="F269" s="982"/>
      <c r="G269" s="724"/>
      <c r="H269" s="724"/>
      <c r="I269" s="983"/>
    </row>
    <row r="270" ht="15.75" customHeight="1">
      <c r="A270" s="884"/>
      <c r="B270" s="955"/>
      <c r="C270" s="881"/>
      <c r="D270" s="881"/>
      <c r="E270" s="881"/>
      <c r="F270" s="982"/>
      <c r="G270" s="724"/>
      <c r="H270" s="724"/>
      <c r="I270" s="983"/>
    </row>
    <row r="271" ht="15.75" customHeight="1">
      <c r="A271" s="884"/>
      <c r="B271" s="955"/>
      <c r="C271" s="881"/>
      <c r="D271" s="881"/>
      <c r="E271" s="881"/>
      <c r="F271" s="982"/>
      <c r="G271" s="724"/>
      <c r="H271" s="724"/>
      <c r="I271" s="983"/>
    </row>
    <row r="272" ht="15.75" customHeight="1">
      <c r="A272" s="884"/>
      <c r="B272" s="955"/>
      <c r="C272" s="881"/>
      <c r="D272" s="881"/>
      <c r="E272" s="881"/>
      <c r="F272" s="982"/>
      <c r="G272" s="724"/>
      <c r="H272" s="724"/>
      <c r="I272" s="983"/>
    </row>
    <row r="273" ht="15.75" customHeight="1">
      <c r="A273" s="884"/>
      <c r="B273" s="955"/>
      <c r="C273" s="881"/>
      <c r="D273" s="881"/>
      <c r="E273" s="881"/>
      <c r="F273" s="982"/>
      <c r="G273" s="724"/>
      <c r="H273" s="724"/>
      <c r="I273" s="983"/>
    </row>
    <row r="274" ht="15.75" customHeight="1">
      <c r="A274" s="884"/>
      <c r="B274" s="955"/>
      <c r="C274" s="881"/>
      <c r="D274" s="881"/>
      <c r="E274" s="881"/>
      <c r="F274" s="982"/>
      <c r="G274" s="724"/>
      <c r="H274" s="724"/>
      <c r="I274" s="983"/>
    </row>
    <row r="275" ht="15.75" customHeight="1">
      <c r="A275" s="884"/>
      <c r="B275" s="955"/>
      <c r="C275" s="881"/>
      <c r="D275" s="881"/>
      <c r="E275" s="881"/>
      <c r="F275" s="982"/>
      <c r="G275" s="724"/>
      <c r="H275" s="724"/>
      <c r="I275" s="983"/>
    </row>
    <row r="276" ht="15.75" customHeight="1">
      <c r="A276" s="884"/>
      <c r="B276" s="955"/>
      <c r="C276" s="881"/>
      <c r="D276" s="881"/>
      <c r="E276" s="881"/>
      <c r="F276" s="982"/>
      <c r="G276" s="724"/>
      <c r="H276" s="724"/>
      <c r="I276" s="983"/>
    </row>
    <row r="277" ht="15.75" customHeight="1">
      <c r="A277" s="884"/>
      <c r="B277" s="955"/>
      <c r="C277" s="881"/>
      <c r="D277" s="881"/>
      <c r="E277" s="881"/>
      <c r="F277" s="982"/>
      <c r="G277" s="724"/>
      <c r="H277" s="724"/>
      <c r="I277" s="983"/>
    </row>
    <row r="278" ht="15.75" customHeight="1">
      <c r="A278" s="884"/>
      <c r="B278" s="955"/>
      <c r="C278" s="881"/>
      <c r="D278" s="881"/>
      <c r="E278" s="881"/>
      <c r="F278" s="982"/>
      <c r="G278" s="724"/>
      <c r="H278" s="724"/>
      <c r="I278" s="983"/>
    </row>
    <row r="279" ht="15.75" customHeight="1">
      <c r="A279" s="884"/>
      <c r="B279" s="955"/>
      <c r="C279" s="881"/>
      <c r="D279" s="881"/>
      <c r="E279" s="881"/>
      <c r="F279" s="982"/>
      <c r="G279" s="724"/>
      <c r="H279" s="724"/>
      <c r="I279" s="983"/>
    </row>
    <row r="280" ht="15.75" customHeight="1">
      <c r="A280" s="884"/>
      <c r="B280" s="955"/>
      <c r="C280" s="881"/>
      <c r="D280" s="881"/>
      <c r="E280" s="881"/>
      <c r="F280" s="982"/>
      <c r="G280" s="724"/>
      <c r="H280" s="724"/>
      <c r="I280" s="983"/>
    </row>
    <row r="281" ht="15.75" customHeight="1">
      <c r="A281" s="884"/>
      <c r="B281" s="955"/>
      <c r="C281" s="881"/>
      <c r="D281" s="881"/>
      <c r="E281" s="881"/>
      <c r="F281" s="982"/>
      <c r="G281" s="724"/>
      <c r="H281" s="724"/>
      <c r="I281" s="983"/>
    </row>
    <row r="282" ht="15.75" customHeight="1">
      <c r="A282" s="884"/>
      <c r="B282" s="955"/>
      <c r="C282" s="881"/>
      <c r="D282" s="881"/>
      <c r="E282" s="881"/>
      <c r="F282" s="982"/>
      <c r="G282" s="724"/>
      <c r="H282" s="724"/>
      <c r="I282" s="983"/>
    </row>
    <row r="283" ht="15.75" customHeight="1">
      <c r="A283" s="884"/>
      <c r="B283" s="955"/>
      <c r="C283" s="881"/>
      <c r="D283" s="881"/>
      <c r="E283" s="881"/>
      <c r="F283" s="982"/>
      <c r="G283" s="724"/>
      <c r="H283" s="724"/>
      <c r="I283" s="983"/>
    </row>
    <row r="284" ht="15.75" customHeight="1">
      <c r="A284" s="884"/>
      <c r="B284" s="955"/>
      <c r="C284" s="881"/>
      <c r="D284" s="881"/>
      <c r="E284" s="881"/>
      <c r="F284" s="982"/>
      <c r="G284" s="724"/>
      <c r="H284" s="724"/>
      <c r="I284" s="983"/>
    </row>
    <row r="285" ht="15.75" customHeight="1">
      <c r="A285" s="884"/>
      <c r="B285" s="955"/>
      <c r="C285" s="881"/>
      <c r="D285" s="881"/>
      <c r="E285" s="881"/>
      <c r="F285" s="982"/>
      <c r="G285" s="724"/>
      <c r="H285" s="724"/>
      <c r="I285" s="983"/>
    </row>
    <row r="286" ht="15.75" customHeight="1">
      <c r="A286" s="884"/>
      <c r="B286" s="955"/>
      <c r="C286" s="881"/>
      <c r="D286" s="881"/>
      <c r="E286" s="881"/>
      <c r="F286" s="982"/>
      <c r="G286" s="724"/>
      <c r="H286" s="724"/>
      <c r="I286" s="983"/>
    </row>
    <row r="287" ht="15.75" customHeight="1">
      <c r="A287" s="884"/>
      <c r="B287" s="955"/>
      <c r="C287" s="881"/>
      <c r="D287" s="881"/>
      <c r="E287" s="881"/>
      <c r="F287" s="982"/>
      <c r="G287" s="724"/>
      <c r="H287" s="724"/>
      <c r="I287" s="983"/>
    </row>
    <row r="288" ht="15.75" customHeight="1">
      <c r="A288" s="884"/>
      <c r="B288" s="955"/>
      <c r="C288" s="881"/>
      <c r="D288" s="881"/>
      <c r="E288" s="881"/>
      <c r="F288" s="982"/>
      <c r="G288" s="724"/>
      <c r="H288" s="724"/>
      <c r="I288" s="983"/>
    </row>
    <row r="289" ht="15.75" customHeight="1">
      <c r="A289" s="884"/>
      <c r="B289" s="955"/>
      <c r="C289" s="881"/>
      <c r="D289" s="881"/>
      <c r="E289" s="881"/>
      <c r="F289" s="982"/>
      <c r="G289" s="724"/>
      <c r="H289" s="724"/>
      <c r="I289" s="983"/>
    </row>
    <row r="290" ht="15.75" customHeight="1">
      <c r="A290" s="884"/>
      <c r="B290" s="955"/>
      <c r="C290" s="881"/>
      <c r="D290" s="881"/>
      <c r="E290" s="881"/>
      <c r="F290" s="982"/>
      <c r="G290" s="724"/>
      <c r="H290" s="724"/>
      <c r="I290" s="983"/>
    </row>
    <row r="291" ht="15.75" customHeight="1">
      <c r="A291" s="884"/>
      <c r="B291" s="955"/>
      <c r="C291" s="881"/>
      <c r="D291" s="881"/>
      <c r="E291" s="881"/>
      <c r="F291" s="982"/>
      <c r="G291" s="724"/>
      <c r="H291" s="724"/>
      <c r="I291" s="983"/>
    </row>
    <row r="292" ht="15.75" customHeight="1">
      <c r="A292" s="884"/>
      <c r="B292" s="955"/>
      <c r="C292" s="881"/>
      <c r="D292" s="881"/>
      <c r="E292" s="881"/>
      <c r="F292" s="982"/>
      <c r="G292" s="724"/>
      <c r="H292" s="724"/>
      <c r="I292" s="983"/>
    </row>
    <row r="293" ht="15.75" customHeight="1">
      <c r="A293" s="884"/>
      <c r="B293" s="955"/>
      <c r="C293" s="881"/>
      <c r="D293" s="881"/>
      <c r="E293" s="881"/>
      <c r="F293" s="982"/>
      <c r="G293" s="724"/>
      <c r="H293" s="724"/>
      <c r="I293" s="983"/>
    </row>
    <row r="294" ht="15.75" customHeight="1">
      <c r="A294" s="884"/>
      <c r="B294" s="955"/>
      <c r="C294" s="881"/>
      <c r="D294" s="881"/>
      <c r="E294" s="881"/>
      <c r="F294" s="982"/>
      <c r="G294" s="724"/>
      <c r="H294" s="724"/>
      <c r="I294" s="983"/>
    </row>
    <row r="295" ht="15.75" customHeight="1">
      <c r="A295" s="884"/>
      <c r="B295" s="955"/>
      <c r="C295" s="881"/>
      <c r="D295" s="881"/>
      <c r="E295" s="881"/>
      <c r="F295" s="982"/>
      <c r="G295" s="724"/>
      <c r="H295" s="724"/>
      <c r="I295" s="983"/>
    </row>
    <row r="296" ht="15.75" customHeight="1">
      <c r="A296" s="884"/>
      <c r="B296" s="955"/>
      <c r="C296" s="881"/>
      <c r="D296" s="881"/>
      <c r="E296" s="881"/>
      <c r="F296" s="982"/>
      <c r="G296" s="724"/>
      <c r="H296" s="724"/>
      <c r="I296" s="983"/>
    </row>
    <row r="297" ht="15.75" customHeight="1">
      <c r="A297" s="884"/>
      <c r="B297" s="955"/>
      <c r="C297" s="881"/>
      <c r="D297" s="881"/>
      <c r="E297" s="881"/>
      <c r="F297" s="982"/>
      <c r="G297" s="724"/>
      <c r="H297" s="724"/>
      <c r="I297" s="983"/>
    </row>
    <row r="298" ht="15.75" customHeight="1">
      <c r="A298" s="884"/>
      <c r="B298" s="955"/>
      <c r="C298" s="881"/>
      <c r="D298" s="881"/>
      <c r="E298" s="881"/>
      <c r="F298" s="982"/>
      <c r="G298" s="724"/>
      <c r="H298" s="724"/>
      <c r="I298" s="983"/>
    </row>
    <row r="299" ht="15.75" customHeight="1">
      <c r="A299" s="884"/>
      <c r="B299" s="955"/>
      <c r="C299" s="881"/>
      <c r="D299" s="881"/>
      <c r="E299" s="881"/>
      <c r="F299" s="982"/>
      <c r="G299" s="724"/>
      <c r="H299" s="724"/>
      <c r="I299" s="983"/>
    </row>
    <row r="300" ht="15.75" customHeight="1">
      <c r="A300" s="884"/>
      <c r="B300" s="955"/>
      <c r="C300" s="881"/>
      <c r="D300" s="881"/>
      <c r="E300" s="881"/>
      <c r="F300" s="982"/>
      <c r="G300" s="724"/>
      <c r="H300" s="724"/>
      <c r="I300" s="983"/>
    </row>
    <row r="301" ht="15.75" customHeight="1">
      <c r="A301" s="884"/>
      <c r="B301" s="955"/>
      <c r="C301" s="881"/>
      <c r="D301" s="881"/>
      <c r="E301" s="881"/>
      <c r="F301" s="982"/>
      <c r="G301" s="724"/>
      <c r="H301" s="724"/>
      <c r="I301" s="983"/>
    </row>
    <row r="302" ht="15.75" customHeight="1">
      <c r="A302" s="884"/>
      <c r="B302" s="955"/>
      <c r="C302" s="881"/>
      <c r="D302" s="881"/>
      <c r="E302" s="881"/>
      <c r="F302" s="982"/>
      <c r="G302" s="724"/>
      <c r="H302" s="724"/>
      <c r="I302" s="983"/>
    </row>
    <row r="303" ht="15.75" customHeight="1">
      <c r="A303" s="884"/>
      <c r="B303" s="955"/>
      <c r="C303" s="881"/>
      <c r="D303" s="881"/>
      <c r="E303" s="881"/>
      <c r="F303" s="982"/>
      <c r="G303" s="724"/>
      <c r="H303" s="724"/>
      <c r="I303" s="983"/>
    </row>
    <row r="304" ht="15.75" customHeight="1">
      <c r="A304" s="884"/>
      <c r="B304" s="955"/>
      <c r="C304" s="881"/>
      <c r="D304" s="881"/>
      <c r="E304" s="881"/>
      <c r="F304" s="982"/>
      <c r="G304" s="724"/>
      <c r="H304" s="724"/>
      <c r="I304" s="983"/>
    </row>
    <row r="305" ht="15.75" customHeight="1">
      <c r="A305" s="884"/>
      <c r="B305" s="955"/>
      <c r="C305" s="881"/>
      <c r="D305" s="881"/>
      <c r="E305" s="881"/>
      <c r="F305" s="982"/>
      <c r="G305" s="724"/>
      <c r="H305" s="724"/>
      <c r="I305" s="983"/>
    </row>
    <row r="306" ht="15.75" customHeight="1">
      <c r="A306" s="884"/>
      <c r="B306" s="955"/>
      <c r="C306" s="881"/>
      <c r="D306" s="881"/>
      <c r="E306" s="881"/>
      <c r="F306" s="982"/>
      <c r="G306" s="724"/>
      <c r="H306" s="724"/>
      <c r="I306" s="983"/>
    </row>
    <row r="307" ht="15.75" customHeight="1">
      <c r="A307" s="884"/>
      <c r="B307" s="955"/>
      <c r="C307" s="881"/>
      <c r="D307" s="881"/>
      <c r="E307" s="881"/>
      <c r="F307" s="982"/>
      <c r="G307" s="724"/>
      <c r="H307" s="724"/>
      <c r="I307" s="983"/>
    </row>
    <row r="308" ht="15.75" customHeight="1">
      <c r="A308" s="884"/>
      <c r="B308" s="955"/>
      <c r="C308" s="881"/>
      <c r="D308" s="881"/>
      <c r="E308" s="881"/>
      <c r="F308" s="982"/>
      <c r="G308" s="724"/>
      <c r="H308" s="724"/>
      <c r="I308" s="983"/>
    </row>
    <row r="309" ht="15.75" customHeight="1">
      <c r="A309" s="884"/>
      <c r="B309" s="955"/>
      <c r="C309" s="881"/>
      <c r="D309" s="881"/>
      <c r="E309" s="881"/>
      <c r="F309" s="982"/>
      <c r="G309" s="724"/>
      <c r="H309" s="724"/>
      <c r="I309" s="983"/>
    </row>
    <row r="310" ht="15.75" customHeight="1">
      <c r="A310" s="884"/>
      <c r="B310" s="955"/>
      <c r="C310" s="881"/>
      <c r="D310" s="881"/>
      <c r="E310" s="881"/>
      <c r="F310" s="982"/>
      <c r="G310" s="724"/>
      <c r="H310" s="724"/>
      <c r="I310" s="983"/>
    </row>
    <row r="311" ht="15.75" customHeight="1">
      <c r="A311" s="884"/>
      <c r="B311" s="955"/>
      <c r="C311" s="881"/>
      <c r="D311" s="881"/>
      <c r="E311" s="881"/>
      <c r="F311" s="982"/>
      <c r="G311" s="724"/>
      <c r="H311" s="724"/>
      <c r="I311" s="983"/>
    </row>
    <row r="312" ht="15.75" customHeight="1">
      <c r="A312" s="884"/>
      <c r="B312" s="955"/>
      <c r="C312" s="881"/>
      <c r="D312" s="881"/>
      <c r="E312" s="881"/>
      <c r="F312" s="982"/>
      <c r="G312" s="724"/>
      <c r="H312" s="724"/>
      <c r="I312" s="983"/>
    </row>
    <row r="313" ht="15.75" customHeight="1">
      <c r="A313" s="884"/>
      <c r="B313" s="955"/>
      <c r="C313" s="881"/>
      <c r="D313" s="881"/>
      <c r="E313" s="881"/>
      <c r="F313" s="982"/>
      <c r="G313" s="724"/>
      <c r="H313" s="724"/>
      <c r="I313" s="983"/>
    </row>
    <row r="314" ht="15.75" customHeight="1">
      <c r="A314" s="884"/>
      <c r="B314" s="955"/>
      <c r="C314" s="881"/>
      <c r="D314" s="881"/>
      <c r="E314" s="881"/>
      <c r="F314" s="982"/>
      <c r="G314" s="724"/>
      <c r="H314" s="724"/>
      <c r="I314" s="983"/>
    </row>
    <row r="315" ht="15.75" customHeight="1">
      <c r="A315" s="884"/>
      <c r="B315" s="955"/>
      <c r="C315" s="881"/>
      <c r="D315" s="881"/>
      <c r="E315" s="881"/>
      <c r="F315" s="982"/>
      <c r="G315" s="724"/>
      <c r="H315" s="724"/>
      <c r="I315" s="983"/>
    </row>
    <row r="316" ht="15.75" customHeight="1">
      <c r="A316" s="884"/>
      <c r="B316" s="955"/>
      <c r="C316" s="881"/>
      <c r="D316" s="881"/>
      <c r="E316" s="881"/>
      <c r="F316" s="982"/>
      <c r="G316" s="724"/>
      <c r="H316" s="724"/>
      <c r="I316" s="983"/>
    </row>
    <row r="317" ht="15.75" customHeight="1">
      <c r="A317" s="884"/>
      <c r="B317" s="955"/>
      <c r="C317" s="881"/>
      <c r="D317" s="881"/>
      <c r="E317" s="881"/>
      <c r="F317" s="982"/>
      <c r="G317" s="724"/>
      <c r="H317" s="724"/>
      <c r="I317" s="983"/>
    </row>
    <row r="318" ht="15.75" customHeight="1">
      <c r="A318" s="884"/>
      <c r="B318" s="955"/>
      <c r="C318" s="881"/>
      <c r="D318" s="881"/>
      <c r="E318" s="881"/>
      <c r="F318" s="982"/>
      <c r="G318" s="724"/>
      <c r="H318" s="724"/>
      <c r="I318" s="983"/>
    </row>
    <row r="319" ht="15.75" customHeight="1">
      <c r="A319" s="884"/>
      <c r="B319" s="955"/>
      <c r="C319" s="881"/>
      <c r="D319" s="881"/>
      <c r="E319" s="881"/>
      <c r="F319" s="982"/>
      <c r="G319" s="724"/>
      <c r="H319" s="724"/>
      <c r="I319" s="983"/>
    </row>
    <row r="320" ht="15.75" customHeight="1">
      <c r="A320" s="884"/>
      <c r="B320" s="955"/>
      <c r="C320" s="881"/>
      <c r="D320" s="881"/>
      <c r="E320" s="881"/>
      <c r="F320" s="982"/>
      <c r="G320" s="724"/>
      <c r="H320" s="724"/>
      <c r="I320" s="983"/>
    </row>
    <row r="321" ht="15.75" customHeight="1">
      <c r="A321" s="884"/>
      <c r="B321" s="955"/>
      <c r="C321" s="881"/>
      <c r="D321" s="881"/>
      <c r="E321" s="881"/>
      <c r="F321" s="982"/>
      <c r="G321" s="724"/>
      <c r="H321" s="724"/>
      <c r="I321" s="983"/>
    </row>
    <row r="322" ht="15.75" customHeight="1">
      <c r="A322" s="884"/>
      <c r="B322" s="955"/>
      <c r="C322" s="881"/>
      <c r="D322" s="881"/>
      <c r="E322" s="881"/>
      <c r="F322" s="982"/>
      <c r="G322" s="724"/>
      <c r="H322" s="724"/>
      <c r="I322" s="983"/>
    </row>
    <row r="323" ht="15.75" customHeight="1">
      <c r="A323" s="884"/>
      <c r="B323" s="955"/>
      <c r="C323" s="881"/>
      <c r="D323" s="881"/>
      <c r="E323" s="881"/>
      <c r="F323" s="982"/>
      <c r="G323" s="724"/>
      <c r="H323" s="724"/>
      <c r="I323" s="983"/>
    </row>
    <row r="324" ht="15.75" customHeight="1">
      <c r="A324" s="884"/>
      <c r="B324" s="955"/>
      <c r="C324" s="881"/>
      <c r="D324" s="881"/>
      <c r="E324" s="881"/>
      <c r="F324" s="982"/>
      <c r="G324" s="724"/>
      <c r="H324" s="724"/>
      <c r="I324" s="983"/>
    </row>
    <row r="325" ht="15.75" customHeight="1">
      <c r="A325" s="884"/>
      <c r="B325" s="955"/>
      <c r="C325" s="881"/>
      <c r="D325" s="881"/>
      <c r="E325" s="881"/>
      <c r="F325" s="982"/>
      <c r="G325" s="724"/>
      <c r="H325" s="724"/>
      <c r="I325" s="983"/>
    </row>
    <row r="326" ht="15.75" customHeight="1">
      <c r="A326" s="884"/>
      <c r="B326" s="955"/>
      <c r="C326" s="881"/>
      <c r="D326" s="881"/>
      <c r="E326" s="881"/>
      <c r="F326" s="982"/>
      <c r="G326" s="724"/>
      <c r="H326" s="724"/>
      <c r="I326" s="983"/>
    </row>
    <row r="327" ht="15.75" customHeight="1">
      <c r="A327" s="884"/>
      <c r="B327" s="955"/>
      <c r="C327" s="881"/>
      <c r="D327" s="881"/>
      <c r="E327" s="881"/>
      <c r="F327" s="982"/>
      <c r="G327" s="724"/>
      <c r="H327" s="724"/>
      <c r="I327" s="983"/>
    </row>
    <row r="328" ht="15.75" customHeight="1">
      <c r="A328" s="884"/>
      <c r="B328" s="955"/>
      <c r="C328" s="881"/>
      <c r="D328" s="881"/>
      <c r="E328" s="881"/>
      <c r="F328" s="982"/>
      <c r="G328" s="724"/>
      <c r="H328" s="724"/>
      <c r="I328" s="983"/>
    </row>
    <row r="329" ht="15.75" customHeight="1">
      <c r="A329" s="884"/>
      <c r="B329" s="955"/>
      <c r="C329" s="881"/>
      <c r="D329" s="881"/>
      <c r="E329" s="881"/>
      <c r="F329" s="982"/>
      <c r="G329" s="724"/>
      <c r="H329" s="724"/>
      <c r="I329" s="983"/>
    </row>
    <row r="330" ht="15.75" customHeight="1">
      <c r="A330" s="884"/>
      <c r="B330" s="955"/>
      <c r="C330" s="881"/>
      <c r="D330" s="881"/>
      <c r="E330" s="881"/>
      <c r="F330" s="982"/>
      <c r="G330" s="724"/>
      <c r="H330" s="724"/>
      <c r="I330" s="983"/>
    </row>
    <row r="331" ht="15.75" customHeight="1">
      <c r="A331" s="884"/>
      <c r="B331" s="955"/>
      <c r="C331" s="881"/>
      <c r="D331" s="881"/>
      <c r="E331" s="881"/>
      <c r="F331" s="982"/>
      <c r="G331" s="724"/>
      <c r="H331" s="724"/>
      <c r="I331" s="983"/>
    </row>
    <row r="332" ht="15.75" customHeight="1">
      <c r="A332" s="884"/>
      <c r="B332" s="955"/>
      <c r="C332" s="881"/>
      <c r="D332" s="881"/>
      <c r="E332" s="881"/>
      <c r="F332" s="982"/>
      <c r="G332" s="724"/>
      <c r="H332" s="724"/>
      <c r="I332" s="983"/>
    </row>
    <row r="333" ht="15.75" customHeight="1">
      <c r="A333" s="884"/>
      <c r="B333" s="955"/>
      <c r="C333" s="881"/>
      <c r="D333" s="881"/>
      <c r="E333" s="881"/>
      <c r="F333" s="982"/>
      <c r="G333" s="724"/>
      <c r="H333" s="724"/>
      <c r="I333" s="983"/>
    </row>
    <row r="334" ht="15.75" customHeight="1">
      <c r="A334" s="884"/>
      <c r="B334" s="955"/>
      <c r="C334" s="881"/>
      <c r="D334" s="881"/>
      <c r="E334" s="881"/>
      <c r="F334" s="982"/>
      <c r="G334" s="724"/>
      <c r="H334" s="724"/>
      <c r="I334" s="983"/>
    </row>
    <row r="335" ht="15.75" customHeight="1">
      <c r="A335" s="884"/>
      <c r="B335" s="955"/>
      <c r="C335" s="881"/>
      <c r="D335" s="881"/>
      <c r="E335" s="881"/>
      <c r="F335" s="982"/>
      <c r="G335" s="724"/>
      <c r="H335" s="724"/>
      <c r="I335" s="983"/>
    </row>
    <row r="336" ht="15.75" customHeight="1">
      <c r="A336" s="884"/>
      <c r="B336" s="955"/>
      <c r="C336" s="881"/>
      <c r="D336" s="881"/>
      <c r="E336" s="881"/>
      <c r="F336" s="982"/>
      <c r="G336" s="724"/>
      <c r="H336" s="724"/>
      <c r="I336" s="983"/>
    </row>
    <row r="337" ht="15.75" customHeight="1">
      <c r="A337" s="884"/>
      <c r="B337" s="955"/>
      <c r="C337" s="881"/>
      <c r="D337" s="881"/>
      <c r="E337" s="881"/>
      <c r="F337" s="982"/>
      <c r="G337" s="724"/>
      <c r="H337" s="724"/>
      <c r="I337" s="983"/>
    </row>
    <row r="338" ht="15.75" customHeight="1">
      <c r="A338" s="884"/>
      <c r="B338" s="955"/>
      <c r="C338" s="881"/>
      <c r="D338" s="881"/>
      <c r="E338" s="881"/>
      <c r="F338" s="982"/>
      <c r="G338" s="724"/>
      <c r="H338" s="724"/>
      <c r="I338" s="983"/>
    </row>
    <row r="339" ht="15.75" customHeight="1">
      <c r="A339" s="884"/>
      <c r="B339" s="955"/>
      <c r="C339" s="881"/>
      <c r="D339" s="881"/>
      <c r="E339" s="881"/>
      <c r="F339" s="982"/>
      <c r="G339" s="724"/>
      <c r="H339" s="724"/>
      <c r="I339" s="983"/>
    </row>
    <row r="340" ht="15.75" customHeight="1">
      <c r="A340" s="884"/>
      <c r="B340" s="955"/>
      <c r="C340" s="881"/>
      <c r="D340" s="881"/>
      <c r="E340" s="881"/>
      <c r="F340" s="982"/>
      <c r="G340" s="724"/>
      <c r="H340" s="724"/>
      <c r="I340" s="983"/>
    </row>
    <row r="341" ht="15.75" customHeight="1">
      <c r="A341" s="884"/>
      <c r="B341" s="955"/>
      <c r="C341" s="881"/>
      <c r="D341" s="881"/>
      <c r="E341" s="881"/>
      <c r="F341" s="982"/>
      <c r="G341" s="724"/>
      <c r="H341" s="724"/>
      <c r="I341" s="983"/>
    </row>
    <row r="342" ht="15.75" customHeight="1">
      <c r="A342" s="884"/>
      <c r="B342" s="955"/>
      <c r="C342" s="881"/>
      <c r="D342" s="881"/>
      <c r="E342" s="881"/>
      <c r="F342" s="982"/>
      <c r="G342" s="724"/>
      <c r="H342" s="724"/>
      <c r="I342" s="983"/>
    </row>
    <row r="343" ht="15.75" customHeight="1">
      <c r="A343" s="884"/>
      <c r="B343" s="955"/>
      <c r="C343" s="881"/>
      <c r="D343" s="881"/>
      <c r="E343" s="881"/>
      <c r="F343" s="982"/>
      <c r="G343" s="724"/>
      <c r="H343" s="724"/>
      <c r="I343" s="983"/>
    </row>
    <row r="344" ht="15.75" customHeight="1">
      <c r="A344" s="884"/>
      <c r="B344" s="955"/>
      <c r="C344" s="881"/>
      <c r="D344" s="881"/>
      <c r="E344" s="881"/>
      <c r="F344" s="982"/>
      <c r="G344" s="724"/>
      <c r="H344" s="724"/>
      <c r="I344" s="983"/>
    </row>
    <row r="345" ht="15.75" customHeight="1">
      <c r="A345" s="884"/>
      <c r="B345" s="955"/>
      <c r="C345" s="881"/>
      <c r="D345" s="881"/>
      <c r="E345" s="881"/>
      <c r="F345" s="982"/>
      <c r="G345" s="724"/>
      <c r="H345" s="724"/>
      <c r="I345" s="983"/>
    </row>
    <row r="346" ht="15.75" customHeight="1">
      <c r="A346" s="884"/>
      <c r="B346" s="955"/>
      <c r="C346" s="881"/>
      <c r="D346" s="881"/>
      <c r="E346" s="881"/>
      <c r="F346" s="982"/>
      <c r="G346" s="724"/>
      <c r="H346" s="724"/>
      <c r="I346" s="983"/>
    </row>
    <row r="347" ht="15.75" customHeight="1">
      <c r="A347" s="884"/>
      <c r="B347" s="955"/>
      <c r="C347" s="881"/>
      <c r="D347" s="881"/>
      <c r="E347" s="881"/>
      <c r="F347" s="982"/>
      <c r="G347" s="724"/>
      <c r="H347" s="724"/>
      <c r="I347" s="983"/>
    </row>
    <row r="348" ht="15.75" customHeight="1">
      <c r="A348" s="884"/>
      <c r="B348" s="955"/>
      <c r="C348" s="881"/>
      <c r="D348" s="881"/>
      <c r="E348" s="881"/>
      <c r="F348" s="982"/>
      <c r="G348" s="724"/>
      <c r="H348" s="724"/>
      <c r="I348" s="983"/>
    </row>
    <row r="349" ht="15.75" customHeight="1">
      <c r="A349" s="884"/>
      <c r="B349" s="955"/>
      <c r="C349" s="881"/>
      <c r="D349" s="881"/>
      <c r="E349" s="881"/>
      <c r="F349" s="982"/>
      <c r="G349" s="724"/>
      <c r="H349" s="724"/>
      <c r="I349" s="983"/>
    </row>
    <row r="350" ht="15.75" customHeight="1">
      <c r="A350" s="884"/>
      <c r="B350" s="955"/>
      <c r="C350" s="881"/>
      <c r="D350" s="881"/>
      <c r="E350" s="881"/>
      <c r="F350" s="982"/>
      <c r="G350" s="724"/>
      <c r="H350" s="724"/>
      <c r="I350" s="983"/>
    </row>
    <row r="351" ht="15.75" customHeight="1">
      <c r="A351" s="884"/>
      <c r="B351" s="955"/>
      <c r="C351" s="881"/>
      <c r="D351" s="881"/>
      <c r="E351" s="881"/>
      <c r="F351" s="982"/>
      <c r="G351" s="724"/>
      <c r="H351" s="724"/>
      <c r="I351" s="983"/>
    </row>
    <row r="352" ht="15.75" customHeight="1">
      <c r="A352" s="884"/>
      <c r="B352" s="955"/>
      <c r="C352" s="881"/>
      <c r="D352" s="881"/>
      <c r="E352" s="881"/>
      <c r="F352" s="982"/>
      <c r="G352" s="724"/>
      <c r="H352" s="724"/>
      <c r="I352" s="983"/>
    </row>
    <row r="353" ht="15.75" customHeight="1">
      <c r="A353" s="884"/>
      <c r="B353" s="955"/>
      <c r="C353" s="881"/>
      <c r="D353" s="881"/>
      <c r="E353" s="881"/>
      <c r="F353" s="982"/>
      <c r="G353" s="724"/>
      <c r="H353" s="724"/>
      <c r="I353" s="983"/>
    </row>
    <row r="354" ht="15.75" customHeight="1">
      <c r="A354" s="884"/>
      <c r="B354" s="955"/>
      <c r="C354" s="881"/>
      <c r="D354" s="881"/>
      <c r="E354" s="881"/>
      <c r="F354" s="982"/>
      <c r="G354" s="724"/>
      <c r="H354" s="724"/>
      <c r="I354" s="983"/>
    </row>
    <row r="355" ht="15.75" customHeight="1">
      <c r="A355" s="884"/>
      <c r="B355" s="955"/>
      <c r="C355" s="881"/>
      <c r="D355" s="881"/>
      <c r="E355" s="881"/>
      <c r="F355" s="982"/>
      <c r="G355" s="724"/>
      <c r="H355" s="724"/>
      <c r="I355" s="983"/>
    </row>
    <row r="356" ht="15.75" customHeight="1">
      <c r="A356" s="884"/>
      <c r="B356" s="955"/>
      <c r="C356" s="881"/>
      <c r="D356" s="881"/>
      <c r="E356" s="881"/>
      <c r="F356" s="982"/>
      <c r="G356" s="724"/>
      <c r="H356" s="724"/>
      <c r="I356" s="983"/>
    </row>
    <row r="357" ht="15.75" customHeight="1">
      <c r="A357" s="884"/>
      <c r="B357" s="955"/>
      <c r="C357" s="881"/>
      <c r="D357" s="881"/>
      <c r="E357" s="881"/>
      <c r="F357" s="982"/>
      <c r="G357" s="724"/>
      <c r="H357" s="724"/>
      <c r="I357" s="983"/>
    </row>
    <row r="358" ht="15.75" customHeight="1">
      <c r="A358" s="884"/>
      <c r="B358" s="955"/>
      <c r="C358" s="881"/>
      <c r="D358" s="881"/>
      <c r="E358" s="881"/>
      <c r="F358" s="982"/>
      <c r="G358" s="724"/>
      <c r="H358" s="724"/>
      <c r="I358" s="983"/>
    </row>
    <row r="359" ht="15.75" customHeight="1">
      <c r="A359" s="884"/>
      <c r="B359" s="955"/>
      <c r="C359" s="881"/>
      <c r="D359" s="881"/>
      <c r="E359" s="881"/>
      <c r="F359" s="982"/>
      <c r="G359" s="724"/>
      <c r="H359" s="724"/>
      <c r="I359" s="983"/>
    </row>
    <row r="360" ht="15.75" customHeight="1">
      <c r="A360" s="884"/>
      <c r="B360" s="955"/>
      <c r="C360" s="881"/>
      <c r="D360" s="881"/>
      <c r="E360" s="881"/>
      <c r="F360" s="982"/>
      <c r="G360" s="724"/>
      <c r="H360" s="724"/>
      <c r="I360" s="983"/>
    </row>
    <row r="361" ht="15.75" customHeight="1">
      <c r="A361" s="884"/>
      <c r="B361" s="955"/>
      <c r="C361" s="881"/>
      <c r="D361" s="881"/>
      <c r="E361" s="881"/>
      <c r="F361" s="982"/>
      <c r="G361" s="724"/>
      <c r="H361" s="724"/>
      <c r="I361" s="983"/>
    </row>
    <row r="362" ht="15.75" customHeight="1">
      <c r="A362" s="884"/>
      <c r="B362" s="955"/>
      <c r="C362" s="881"/>
      <c r="D362" s="881"/>
      <c r="E362" s="881"/>
      <c r="F362" s="982"/>
      <c r="G362" s="724"/>
      <c r="H362" s="724"/>
      <c r="I362" s="983"/>
    </row>
    <row r="363" ht="15.75" customHeight="1">
      <c r="A363" s="884"/>
      <c r="B363" s="955"/>
      <c r="C363" s="881"/>
      <c r="D363" s="881"/>
      <c r="E363" s="881"/>
      <c r="F363" s="982"/>
      <c r="G363" s="724"/>
      <c r="H363" s="724"/>
      <c r="I363" s="983"/>
    </row>
    <row r="364" ht="15.75" customHeight="1">
      <c r="A364" s="884"/>
      <c r="B364" s="955"/>
      <c r="C364" s="881"/>
      <c r="D364" s="881"/>
      <c r="E364" s="881"/>
      <c r="F364" s="982"/>
      <c r="G364" s="724"/>
      <c r="H364" s="724"/>
      <c r="I364" s="983"/>
    </row>
    <row r="365" ht="15.75" customHeight="1">
      <c r="A365" s="884"/>
      <c r="B365" s="955"/>
      <c r="C365" s="881"/>
      <c r="D365" s="881"/>
      <c r="E365" s="881"/>
      <c r="F365" s="982"/>
      <c r="G365" s="724"/>
      <c r="H365" s="724"/>
      <c r="I365" s="983"/>
    </row>
    <row r="366" ht="15.75" customHeight="1">
      <c r="A366" s="884"/>
      <c r="B366" s="955"/>
      <c r="C366" s="881"/>
      <c r="D366" s="881"/>
      <c r="E366" s="881"/>
      <c r="F366" s="982"/>
      <c r="G366" s="724"/>
      <c r="H366" s="724"/>
      <c r="I366" s="983"/>
    </row>
    <row r="367" ht="15.75" customHeight="1">
      <c r="A367" s="884"/>
      <c r="B367" s="955"/>
      <c r="C367" s="881"/>
      <c r="D367" s="881"/>
      <c r="E367" s="881"/>
      <c r="F367" s="982"/>
      <c r="G367" s="724"/>
      <c r="H367" s="724"/>
      <c r="I367" s="983"/>
    </row>
    <row r="368" ht="15.75" customHeight="1">
      <c r="A368" s="884"/>
      <c r="B368" s="955"/>
      <c r="C368" s="881"/>
      <c r="D368" s="881"/>
      <c r="E368" s="881"/>
      <c r="F368" s="982"/>
      <c r="G368" s="724"/>
      <c r="H368" s="724"/>
      <c r="I368" s="983"/>
    </row>
    <row r="369" ht="15.75" customHeight="1">
      <c r="A369" s="884"/>
      <c r="B369" s="955"/>
      <c r="C369" s="881"/>
      <c r="D369" s="881"/>
      <c r="E369" s="881"/>
      <c r="F369" s="982"/>
      <c r="G369" s="724"/>
      <c r="H369" s="724"/>
      <c r="I369" s="983"/>
    </row>
    <row r="370" ht="15.75" customHeight="1">
      <c r="A370" s="884"/>
      <c r="B370" s="955"/>
      <c r="C370" s="881"/>
      <c r="D370" s="881"/>
      <c r="E370" s="881"/>
      <c r="F370" s="982"/>
      <c r="G370" s="724"/>
      <c r="H370" s="724"/>
      <c r="I370" s="983"/>
    </row>
    <row r="371" ht="15.75" customHeight="1">
      <c r="A371" s="884"/>
      <c r="B371" s="955"/>
      <c r="C371" s="881"/>
      <c r="D371" s="881"/>
      <c r="E371" s="881"/>
      <c r="F371" s="982"/>
      <c r="G371" s="724"/>
      <c r="H371" s="724"/>
      <c r="I371" s="983"/>
    </row>
    <row r="372" ht="15.75" customHeight="1">
      <c r="A372" s="884"/>
      <c r="B372" s="955"/>
      <c r="C372" s="881"/>
      <c r="D372" s="881"/>
      <c r="E372" s="881"/>
      <c r="F372" s="982"/>
      <c r="G372" s="724"/>
      <c r="H372" s="724"/>
      <c r="I372" s="983"/>
    </row>
    <row r="373" ht="15.75" customHeight="1">
      <c r="A373" s="884"/>
      <c r="B373" s="955"/>
      <c r="C373" s="881"/>
      <c r="D373" s="881"/>
      <c r="E373" s="881"/>
      <c r="F373" s="982"/>
      <c r="G373" s="724"/>
      <c r="H373" s="724"/>
      <c r="I373" s="983"/>
    </row>
    <row r="374" ht="15.75" customHeight="1">
      <c r="A374" s="884"/>
      <c r="B374" s="955"/>
      <c r="C374" s="881"/>
      <c r="D374" s="881"/>
      <c r="E374" s="881"/>
      <c r="F374" s="982"/>
      <c r="G374" s="724"/>
      <c r="H374" s="724"/>
      <c r="I374" s="983"/>
    </row>
    <row r="375" ht="15.75" customHeight="1">
      <c r="A375" s="884"/>
      <c r="B375" s="955"/>
      <c r="C375" s="881"/>
      <c r="D375" s="881"/>
      <c r="E375" s="881"/>
      <c r="F375" s="982"/>
      <c r="G375" s="724"/>
      <c r="H375" s="724"/>
      <c r="I375" s="983"/>
    </row>
    <row r="376" ht="15.75" customHeight="1">
      <c r="A376" s="884"/>
      <c r="B376" s="955"/>
      <c r="C376" s="881"/>
      <c r="D376" s="881"/>
      <c r="E376" s="881"/>
      <c r="F376" s="982"/>
      <c r="G376" s="724"/>
      <c r="H376" s="724"/>
      <c r="I376" s="983"/>
    </row>
    <row r="377" ht="15.75" customHeight="1">
      <c r="A377" s="884"/>
      <c r="B377" s="955"/>
      <c r="C377" s="881"/>
      <c r="D377" s="881"/>
      <c r="E377" s="881"/>
      <c r="F377" s="982"/>
      <c r="G377" s="724"/>
      <c r="H377" s="724"/>
      <c r="I377" s="983"/>
    </row>
    <row r="378" ht="15.75" customHeight="1">
      <c r="A378" s="884"/>
      <c r="B378" s="955"/>
      <c r="C378" s="881"/>
      <c r="D378" s="881"/>
      <c r="E378" s="881"/>
      <c r="F378" s="982"/>
      <c r="G378" s="724"/>
      <c r="H378" s="724"/>
      <c r="I378" s="983"/>
    </row>
    <row r="379" ht="15.75" customHeight="1">
      <c r="A379" s="884"/>
      <c r="B379" s="955"/>
      <c r="C379" s="881"/>
      <c r="D379" s="881"/>
      <c r="E379" s="881"/>
      <c r="F379" s="982"/>
      <c r="G379" s="724"/>
      <c r="H379" s="724"/>
      <c r="I379" s="983"/>
    </row>
    <row r="380" ht="15.75" customHeight="1">
      <c r="A380" s="884"/>
      <c r="B380" s="955"/>
      <c r="C380" s="881"/>
      <c r="D380" s="881"/>
      <c r="E380" s="881"/>
      <c r="F380" s="982"/>
      <c r="G380" s="724"/>
      <c r="H380" s="724"/>
      <c r="I380" s="983"/>
    </row>
    <row r="381" ht="15.75" customHeight="1">
      <c r="A381" s="884"/>
      <c r="B381" s="955"/>
      <c r="C381" s="881"/>
      <c r="D381" s="881"/>
      <c r="E381" s="881"/>
      <c r="F381" s="982"/>
      <c r="G381" s="724"/>
      <c r="H381" s="724"/>
      <c r="I381" s="983"/>
    </row>
    <row r="382" ht="15.75" customHeight="1">
      <c r="A382" s="884"/>
      <c r="B382" s="955"/>
      <c r="C382" s="881"/>
      <c r="D382" s="881"/>
      <c r="E382" s="881"/>
      <c r="F382" s="982"/>
      <c r="G382" s="724"/>
      <c r="H382" s="724"/>
      <c r="I382" s="983"/>
    </row>
    <row r="383" ht="15.75" customHeight="1">
      <c r="A383" s="884"/>
      <c r="B383" s="955"/>
      <c r="C383" s="881"/>
      <c r="D383" s="881"/>
      <c r="E383" s="881"/>
      <c r="F383" s="982"/>
      <c r="G383" s="724"/>
      <c r="H383" s="724"/>
      <c r="I383" s="983"/>
    </row>
    <row r="384" ht="15.75" customHeight="1">
      <c r="A384" s="884"/>
      <c r="B384" s="955"/>
      <c r="C384" s="881"/>
      <c r="D384" s="881"/>
      <c r="E384" s="881"/>
      <c r="F384" s="982"/>
      <c r="G384" s="724"/>
      <c r="H384" s="724"/>
      <c r="I384" s="983"/>
    </row>
    <row r="385" ht="15.75" customHeight="1">
      <c r="A385" s="884"/>
      <c r="B385" s="955"/>
      <c r="C385" s="881"/>
      <c r="D385" s="881"/>
      <c r="E385" s="881"/>
      <c r="F385" s="982"/>
      <c r="G385" s="724"/>
      <c r="H385" s="724"/>
      <c r="I385" s="983"/>
    </row>
    <row r="386" ht="15.75" customHeight="1">
      <c r="A386" s="884"/>
      <c r="B386" s="955"/>
      <c r="C386" s="881"/>
      <c r="D386" s="881"/>
      <c r="E386" s="881"/>
      <c r="F386" s="982"/>
      <c r="G386" s="724"/>
      <c r="H386" s="724"/>
      <c r="I386" s="983"/>
    </row>
    <row r="387" ht="15.75" customHeight="1">
      <c r="A387" s="884"/>
      <c r="B387" s="955"/>
      <c r="C387" s="881"/>
      <c r="D387" s="881"/>
      <c r="E387" s="881"/>
      <c r="F387" s="982"/>
      <c r="G387" s="724"/>
      <c r="H387" s="724"/>
      <c r="I387" s="983"/>
    </row>
    <row r="388" ht="15.75" customHeight="1">
      <c r="A388" s="884"/>
      <c r="B388" s="955"/>
      <c r="C388" s="881"/>
      <c r="D388" s="881"/>
      <c r="E388" s="881"/>
      <c r="F388" s="982"/>
      <c r="G388" s="724"/>
      <c r="H388" s="724"/>
      <c r="I388" s="983"/>
    </row>
    <row r="389" ht="15.75" customHeight="1">
      <c r="A389" s="884"/>
      <c r="B389" s="955"/>
      <c r="C389" s="881"/>
      <c r="D389" s="881"/>
      <c r="E389" s="881"/>
      <c r="F389" s="982"/>
      <c r="G389" s="724"/>
      <c r="H389" s="724"/>
      <c r="I389" s="983"/>
    </row>
    <row r="390" ht="15.75" customHeight="1">
      <c r="A390" s="884"/>
      <c r="B390" s="955"/>
      <c r="C390" s="881"/>
      <c r="D390" s="881"/>
      <c r="E390" s="881"/>
      <c r="F390" s="982"/>
      <c r="G390" s="724"/>
      <c r="H390" s="724"/>
      <c r="I390" s="983"/>
    </row>
    <row r="391" ht="15.75" customHeight="1">
      <c r="A391" s="884"/>
      <c r="B391" s="955"/>
      <c r="C391" s="881"/>
      <c r="D391" s="881"/>
      <c r="E391" s="881"/>
      <c r="F391" s="982"/>
      <c r="G391" s="724"/>
      <c r="H391" s="724"/>
      <c r="I391" s="983"/>
    </row>
    <row r="392" ht="15.75" customHeight="1">
      <c r="A392" s="884"/>
      <c r="B392" s="955"/>
      <c r="C392" s="881"/>
      <c r="D392" s="881"/>
      <c r="E392" s="881"/>
      <c r="F392" s="982"/>
      <c r="G392" s="724"/>
      <c r="H392" s="724"/>
      <c r="I392" s="983"/>
    </row>
    <row r="393" ht="15.75" customHeight="1">
      <c r="A393" s="884"/>
      <c r="B393" s="955"/>
      <c r="C393" s="881"/>
      <c r="D393" s="881"/>
      <c r="E393" s="881"/>
      <c r="F393" s="982"/>
      <c r="G393" s="724"/>
      <c r="H393" s="724"/>
      <c r="I393" s="983"/>
    </row>
    <row r="394" ht="15.75" customHeight="1">
      <c r="A394" s="884"/>
      <c r="B394" s="955"/>
      <c r="C394" s="881"/>
      <c r="D394" s="881"/>
      <c r="E394" s="881"/>
      <c r="F394" s="982"/>
      <c r="G394" s="724"/>
      <c r="H394" s="724"/>
      <c r="I394" s="983"/>
    </row>
    <row r="395" ht="15.75" customHeight="1">
      <c r="A395" s="884"/>
      <c r="B395" s="955"/>
      <c r="C395" s="881"/>
      <c r="D395" s="881"/>
      <c r="E395" s="881"/>
      <c r="F395" s="982"/>
      <c r="G395" s="724"/>
      <c r="H395" s="724"/>
      <c r="I395" s="983"/>
    </row>
    <row r="396" ht="15.75" customHeight="1">
      <c r="A396" s="884"/>
      <c r="B396" s="955"/>
      <c r="C396" s="881"/>
      <c r="D396" s="881"/>
      <c r="E396" s="881"/>
      <c r="F396" s="982"/>
      <c r="G396" s="724"/>
      <c r="H396" s="724"/>
      <c r="I396" s="983"/>
    </row>
    <row r="397" ht="15.75" customHeight="1">
      <c r="A397" s="884"/>
      <c r="B397" s="955"/>
      <c r="C397" s="881"/>
      <c r="D397" s="881"/>
      <c r="E397" s="881"/>
      <c r="F397" s="982"/>
      <c r="G397" s="724"/>
      <c r="H397" s="724"/>
      <c r="I397" s="983"/>
    </row>
    <row r="398" ht="15.75" customHeight="1">
      <c r="A398" s="884"/>
      <c r="B398" s="955"/>
      <c r="C398" s="881"/>
      <c r="D398" s="881"/>
      <c r="E398" s="881"/>
      <c r="F398" s="982"/>
      <c r="G398" s="724"/>
      <c r="H398" s="724"/>
      <c r="I398" s="983"/>
    </row>
    <row r="399" ht="15.75" customHeight="1">
      <c r="A399" s="884"/>
      <c r="B399" s="955"/>
      <c r="C399" s="881"/>
      <c r="D399" s="881"/>
      <c r="E399" s="881"/>
      <c r="F399" s="982"/>
      <c r="G399" s="724"/>
      <c r="H399" s="724"/>
      <c r="I399" s="983"/>
    </row>
    <row r="400" ht="15.75" customHeight="1">
      <c r="A400" s="884"/>
      <c r="B400" s="955"/>
      <c r="C400" s="881"/>
      <c r="D400" s="881"/>
      <c r="E400" s="881"/>
      <c r="F400" s="982"/>
      <c r="G400" s="724"/>
      <c r="H400" s="724"/>
      <c r="I400" s="983"/>
    </row>
    <row r="401" ht="15.75" customHeight="1">
      <c r="A401" s="884"/>
      <c r="B401" s="955"/>
      <c r="C401" s="881"/>
      <c r="D401" s="881"/>
      <c r="E401" s="881"/>
      <c r="F401" s="982"/>
      <c r="G401" s="724"/>
      <c r="H401" s="724"/>
      <c r="I401" s="983"/>
    </row>
    <row r="402" ht="15.75" customHeight="1">
      <c r="A402" s="884"/>
      <c r="B402" s="955"/>
      <c r="C402" s="881"/>
      <c r="D402" s="881"/>
      <c r="E402" s="881"/>
      <c r="F402" s="982"/>
      <c r="G402" s="724"/>
      <c r="H402" s="724"/>
      <c r="I402" s="983"/>
    </row>
    <row r="403" ht="15.75" customHeight="1">
      <c r="A403" s="884"/>
      <c r="B403" s="955"/>
      <c r="C403" s="881"/>
      <c r="D403" s="881"/>
      <c r="E403" s="881"/>
      <c r="F403" s="982"/>
      <c r="G403" s="724"/>
      <c r="H403" s="724"/>
      <c r="I403" s="983"/>
    </row>
    <row r="404" ht="15.75" customHeight="1">
      <c r="A404" s="884"/>
      <c r="B404" s="955"/>
      <c r="C404" s="881"/>
      <c r="D404" s="881"/>
      <c r="E404" s="881"/>
      <c r="F404" s="982"/>
      <c r="G404" s="724"/>
      <c r="H404" s="724"/>
      <c r="I404" s="983"/>
    </row>
    <row r="405" ht="15.75" customHeight="1">
      <c r="A405" s="884"/>
      <c r="B405" s="955"/>
      <c r="C405" s="881"/>
      <c r="D405" s="881"/>
      <c r="E405" s="881"/>
      <c r="F405" s="982"/>
      <c r="G405" s="724"/>
      <c r="H405" s="724"/>
      <c r="I405" s="983"/>
    </row>
    <row r="406" ht="15.75" customHeight="1">
      <c r="A406" s="884"/>
      <c r="B406" s="955"/>
      <c r="C406" s="881"/>
      <c r="D406" s="881"/>
      <c r="E406" s="881"/>
      <c r="F406" s="982"/>
      <c r="G406" s="724"/>
      <c r="H406" s="724"/>
      <c r="I406" s="983"/>
    </row>
    <row r="407" ht="15.75" customHeight="1">
      <c r="A407" s="884"/>
      <c r="B407" s="955"/>
      <c r="C407" s="881"/>
      <c r="D407" s="881"/>
      <c r="E407" s="881"/>
      <c r="F407" s="982"/>
      <c r="G407" s="724"/>
      <c r="H407" s="724"/>
      <c r="I407" s="983"/>
    </row>
    <row r="408" ht="15.75" customHeight="1">
      <c r="A408" s="884"/>
      <c r="B408" s="955"/>
      <c r="C408" s="881"/>
      <c r="D408" s="881"/>
      <c r="E408" s="881"/>
      <c r="F408" s="982"/>
      <c r="G408" s="724"/>
      <c r="H408" s="724"/>
      <c r="I408" s="983"/>
    </row>
    <row r="409" ht="15.75" customHeight="1">
      <c r="A409" s="884"/>
      <c r="B409" s="955"/>
      <c r="C409" s="881"/>
      <c r="D409" s="881"/>
      <c r="E409" s="881"/>
      <c r="F409" s="982"/>
      <c r="G409" s="724"/>
      <c r="H409" s="724"/>
      <c r="I409" s="983"/>
    </row>
    <row r="410" ht="15.75" customHeight="1">
      <c r="A410" s="884"/>
      <c r="B410" s="955"/>
      <c r="C410" s="881"/>
      <c r="D410" s="881"/>
      <c r="E410" s="881"/>
      <c r="F410" s="982"/>
      <c r="G410" s="724"/>
      <c r="H410" s="724"/>
      <c r="I410" s="983"/>
    </row>
    <row r="411" ht="15.75" customHeight="1">
      <c r="A411" s="884"/>
      <c r="B411" s="955"/>
      <c r="C411" s="881"/>
      <c r="D411" s="881"/>
      <c r="E411" s="881"/>
      <c r="F411" s="982"/>
      <c r="G411" s="724"/>
      <c r="H411" s="724"/>
      <c r="I411" s="983"/>
    </row>
    <row r="412" ht="15.75" customHeight="1">
      <c r="A412" s="884"/>
      <c r="B412" s="955"/>
      <c r="C412" s="881"/>
      <c r="D412" s="881"/>
      <c r="E412" s="881"/>
      <c r="F412" s="982"/>
      <c r="G412" s="724"/>
      <c r="H412" s="724"/>
      <c r="I412" s="983"/>
    </row>
    <row r="413" ht="15.75" customHeight="1">
      <c r="A413" s="884"/>
      <c r="B413" s="955"/>
      <c r="C413" s="881"/>
      <c r="D413" s="881"/>
      <c r="E413" s="881"/>
      <c r="F413" s="982"/>
      <c r="G413" s="724"/>
      <c r="H413" s="724"/>
      <c r="I413" s="983"/>
    </row>
    <row r="414" ht="15.75" customHeight="1">
      <c r="A414" s="884"/>
      <c r="B414" s="955"/>
      <c r="C414" s="881"/>
      <c r="D414" s="881"/>
      <c r="E414" s="881"/>
      <c r="F414" s="982"/>
      <c r="G414" s="724"/>
      <c r="H414" s="724"/>
      <c r="I414" s="983"/>
    </row>
    <row r="415" ht="15.75" customHeight="1">
      <c r="A415" s="884"/>
      <c r="B415" s="955"/>
      <c r="C415" s="881"/>
      <c r="D415" s="881"/>
      <c r="E415" s="881"/>
      <c r="F415" s="982"/>
      <c r="G415" s="724"/>
      <c r="H415" s="724"/>
      <c r="I415" s="983"/>
    </row>
    <row r="416" ht="15.75" customHeight="1">
      <c r="A416" s="884"/>
      <c r="B416" s="955"/>
      <c r="C416" s="881"/>
      <c r="D416" s="881"/>
      <c r="E416" s="881"/>
      <c r="F416" s="982"/>
      <c r="G416" s="724"/>
      <c r="H416" s="724"/>
      <c r="I416" s="983"/>
    </row>
    <row r="417" ht="15.75" customHeight="1">
      <c r="A417" s="884"/>
      <c r="B417" s="955"/>
      <c r="C417" s="881"/>
      <c r="D417" s="881"/>
      <c r="E417" s="881"/>
      <c r="F417" s="982"/>
      <c r="G417" s="724"/>
      <c r="H417" s="724"/>
      <c r="I417" s="983"/>
    </row>
    <row r="418" ht="15.75" customHeight="1">
      <c r="A418" s="884"/>
      <c r="B418" s="955"/>
      <c r="C418" s="881"/>
      <c r="D418" s="881"/>
      <c r="E418" s="881"/>
      <c r="F418" s="982"/>
      <c r="G418" s="724"/>
      <c r="H418" s="724"/>
      <c r="I418" s="983"/>
    </row>
    <row r="419" ht="15.75" customHeight="1">
      <c r="A419" s="884"/>
      <c r="B419" s="955"/>
      <c r="C419" s="881"/>
      <c r="D419" s="881"/>
      <c r="E419" s="881"/>
      <c r="F419" s="982"/>
      <c r="G419" s="724"/>
      <c r="H419" s="724"/>
      <c r="I419" s="983"/>
    </row>
    <row r="420" ht="15.75" customHeight="1">
      <c r="A420" s="884"/>
      <c r="B420" s="955"/>
      <c r="C420" s="881"/>
      <c r="D420" s="881"/>
      <c r="E420" s="881"/>
      <c r="F420" s="982"/>
      <c r="G420" s="724"/>
      <c r="H420" s="724"/>
      <c r="I420" s="983"/>
    </row>
    <row r="421" ht="15.75" customHeight="1">
      <c r="A421" s="884"/>
      <c r="B421" s="955"/>
      <c r="C421" s="881"/>
      <c r="D421" s="881"/>
      <c r="E421" s="881"/>
      <c r="F421" s="982"/>
      <c r="G421" s="724"/>
      <c r="H421" s="724"/>
      <c r="I421" s="983"/>
    </row>
    <row r="422" ht="15.75" customHeight="1">
      <c r="A422" s="884"/>
      <c r="B422" s="955"/>
      <c r="C422" s="881"/>
      <c r="D422" s="881"/>
      <c r="E422" s="881"/>
      <c r="F422" s="982"/>
      <c r="G422" s="724"/>
      <c r="H422" s="724"/>
      <c r="I422" s="983"/>
    </row>
    <row r="423" ht="15.75" customHeight="1">
      <c r="A423" s="884"/>
      <c r="B423" s="955"/>
      <c r="C423" s="881"/>
      <c r="D423" s="881"/>
      <c r="E423" s="881"/>
      <c r="F423" s="982"/>
      <c r="G423" s="724"/>
      <c r="H423" s="724"/>
      <c r="I423" s="983"/>
    </row>
    <row r="424" ht="15.75" customHeight="1">
      <c r="A424" s="884"/>
      <c r="B424" s="955"/>
      <c r="C424" s="881"/>
      <c r="D424" s="881"/>
      <c r="E424" s="881"/>
      <c r="F424" s="982"/>
      <c r="G424" s="724"/>
      <c r="H424" s="724"/>
      <c r="I424" s="983"/>
    </row>
    <row r="425" ht="15.75" customHeight="1">
      <c r="A425" s="884"/>
      <c r="B425" s="955"/>
      <c r="C425" s="881"/>
      <c r="D425" s="881"/>
      <c r="E425" s="881"/>
      <c r="F425" s="982"/>
      <c r="G425" s="724"/>
      <c r="H425" s="724"/>
      <c r="I425" s="983"/>
    </row>
    <row r="426" ht="15.75" customHeight="1">
      <c r="A426" s="884"/>
      <c r="B426" s="955"/>
      <c r="C426" s="881"/>
      <c r="D426" s="881"/>
      <c r="E426" s="881"/>
      <c r="F426" s="982"/>
      <c r="G426" s="724"/>
      <c r="H426" s="724"/>
      <c r="I426" s="983"/>
    </row>
    <row r="427" ht="15.75" customHeight="1">
      <c r="A427" s="884"/>
      <c r="B427" s="955"/>
      <c r="C427" s="881"/>
      <c r="D427" s="881"/>
      <c r="E427" s="881"/>
      <c r="F427" s="982"/>
      <c r="G427" s="724"/>
      <c r="H427" s="724"/>
      <c r="I427" s="983"/>
    </row>
    <row r="428" ht="15.75" customHeight="1">
      <c r="A428" s="884"/>
      <c r="B428" s="955"/>
      <c r="C428" s="881"/>
      <c r="D428" s="881"/>
      <c r="E428" s="881"/>
      <c r="F428" s="982"/>
      <c r="G428" s="724"/>
      <c r="H428" s="724"/>
      <c r="I428" s="983"/>
    </row>
    <row r="429" ht="15.75" customHeight="1">
      <c r="A429" s="884"/>
      <c r="B429" s="955"/>
      <c r="C429" s="881"/>
      <c r="D429" s="881"/>
      <c r="E429" s="881"/>
      <c r="F429" s="982"/>
      <c r="G429" s="724"/>
      <c r="H429" s="724"/>
      <c r="I429" s="983"/>
    </row>
    <row r="430" ht="15.75" customHeight="1">
      <c r="A430" s="884"/>
      <c r="B430" s="955"/>
      <c r="C430" s="881"/>
      <c r="D430" s="881"/>
      <c r="E430" s="881"/>
      <c r="F430" s="982"/>
      <c r="G430" s="724"/>
      <c r="H430" s="724"/>
      <c r="I430" s="983"/>
    </row>
    <row r="431" ht="15.75" customHeight="1">
      <c r="A431" s="884"/>
      <c r="B431" s="955"/>
      <c r="C431" s="881"/>
      <c r="D431" s="881"/>
      <c r="E431" s="881"/>
      <c r="F431" s="982"/>
      <c r="G431" s="724"/>
      <c r="H431" s="724"/>
      <c r="I431" s="983"/>
    </row>
    <row r="432" ht="15.75" customHeight="1">
      <c r="A432" s="884"/>
      <c r="B432" s="955"/>
      <c r="C432" s="881"/>
      <c r="D432" s="881"/>
      <c r="E432" s="881"/>
      <c r="F432" s="982"/>
      <c r="G432" s="724"/>
      <c r="H432" s="724"/>
      <c r="I432" s="983"/>
    </row>
    <row r="433" ht="15.75" customHeight="1">
      <c r="A433" s="884"/>
      <c r="B433" s="955"/>
      <c r="C433" s="881"/>
      <c r="D433" s="881"/>
      <c r="E433" s="881"/>
      <c r="F433" s="982"/>
      <c r="G433" s="724"/>
      <c r="H433" s="724"/>
      <c r="I433" s="983"/>
    </row>
    <row r="434" ht="15.75" customHeight="1">
      <c r="A434" s="884"/>
      <c r="B434" s="955"/>
      <c r="C434" s="881"/>
      <c r="D434" s="881"/>
      <c r="E434" s="881"/>
      <c r="F434" s="982"/>
      <c r="G434" s="724"/>
      <c r="H434" s="724"/>
      <c r="I434" s="983"/>
    </row>
    <row r="435" ht="15.75" customHeight="1">
      <c r="A435" s="884"/>
      <c r="B435" s="955"/>
      <c r="C435" s="881"/>
      <c r="D435" s="881"/>
      <c r="E435" s="881"/>
      <c r="F435" s="982"/>
      <c r="G435" s="724"/>
      <c r="H435" s="724"/>
      <c r="I435" s="983"/>
    </row>
    <row r="436" ht="15.75" customHeight="1">
      <c r="A436" s="884"/>
      <c r="B436" s="955"/>
      <c r="C436" s="881"/>
      <c r="D436" s="881"/>
      <c r="E436" s="881"/>
      <c r="F436" s="982"/>
      <c r="G436" s="724"/>
      <c r="H436" s="724"/>
      <c r="I436" s="983"/>
    </row>
    <row r="437" ht="15.75" customHeight="1">
      <c r="A437" s="884"/>
      <c r="B437" s="955"/>
      <c r="C437" s="881"/>
      <c r="D437" s="881"/>
      <c r="E437" s="881"/>
      <c r="F437" s="982"/>
      <c r="G437" s="724"/>
      <c r="H437" s="724"/>
      <c r="I437" s="983"/>
    </row>
    <row r="438" ht="15.75" customHeight="1">
      <c r="A438" s="884"/>
      <c r="B438" s="955"/>
      <c r="C438" s="881"/>
      <c r="D438" s="881"/>
      <c r="E438" s="881"/>
      <c r="F438" s="982"/>
      <c r="G438" s="724"/>
      <c r="H438" s="724"/>
      <c r="I438" s="983"/>
    </row>
    <row r="439" ht="15.75" customHeight="1">
      <c r="A439" s="884"/>
      <c r="B439" s="955"/>
      <c r="C439" s="881"/>
      <c r="D439" s="881"/>
      <c r="E439" s="881"/>
      <c r="F439" s="982"/>
      <c r="G439" s="724"/>
      <c r="H439" s="724"/>
      <c r="I439" s="983"/>
    </row>
    <row r="440" ht="15.75" customHeight="1">
      <c r="A440" s="884"/>
      <c r="B440" s="955"/>
      <c r="C440" s="881"/>
      <c r="D440" s="881"/>
      <c r="E440" s="881"/>
      <c r="F440" s="982"/>
      <c r="G440" s="724"/>
      <c r="H440" s="724"/>
      <c r="I440" s="983"/>
    </row>
    <row r="441" ht="15.75" customHeight="1">
      <c r="A441" s="884"/>
      <c r="B441" s="955"/>
      <c r="C441" s="881"/>
      <c r="D441" s="881"/>
      <c r="E441" s="881"/>
      <c r="F441" s="982"/>
      <c r="G441" s="724"/>
      <c r="H441" s="724"/>
      <c r="I441" s="983"/>
    </row>
    <row r="442" ht="15.75" customHeight="1">
      <c r="A442" s="884"/>
      <c r="B442" s="955"/>
      <c r="C442" s="881"/>
      <c r="D442" s="881"/>
      <c r="E442" s="881"/>
      <c r="F442" s="982"/>
      <c r="G442" s="724"/>
      <c r="H442" s="724"/>
      <c r="I442" s="983"/>
    </row>
    <row r="443" ht="15.75" customHeight="1">
      <c r="A443" s="884"/>
      <c r="B443" s="955"/>
      <c r="C443" s="881"/>
      <c r="D443" s="881"/>
      <c r="E443" s="881"/>
      <c r="F443" s="982"/>
      <c r="G443" s="724"/>
      <c r="H443" s="724"/>
      <c r="I443" s="983"/>
    </row>
    <row r="444" ht="15.75" customHeight="1">
      <c r="A444" s="884"/>
      <c r="B444" s="955"/>
      <c r="C444" s="881"/>
      <c r="D444" s="881"/>
      <c r="E444" s="881"/>
      <c r="F444" s="984"/>
      <c r="G444" s="881"/>
      <c r="H444" s="881"/>
      <c r="I444" s="983"/>
    </row>
    <row r="445" ht="15.75" customHeight="1">
      <c r="A445" s="884"/>
      <c r="B445" s="955"/>
      <c r="C445" s="881"/>
      <c r="D445" s="881"/>
      <c r="E445" s="881"/>
      <c r="F445" s="984"/>
      <c r="G445" s="881"/>
      <c r="H445" s="881"/>
      <c r="I445" s="983"/>
    </row>
    <row r="446" ht="15.75" customHeight="1">
      <c r="A446" s="884"/>
      <c r="B446" s="955"/>
      <c r="C446" s="881"/>
      <c r="D446" s="881"/>
      <c r="E446" s="881"/>
      <c r="F446" s="984"/>
      <c r="G446" s="881"/>
      <c r="H446" s="881"/>
      <c r="I446" s="983"/>
    </row>
    <row r="447" ht="15.75" customHeight="1">
      <c r="A447" s="884"/>
      <c r="B447" s="955"/>
      <c r="C447" s="881"/>
      <c r="D447" s="881"/>
      <c r="E447" s="881"/>
      <c r="F447" s="984"/>
      <c r="G447" s="881"/>
      <c r="H447" s="881"/>
      <c r="I447" s="983"/>
    </row>
    <row r="448" ht="15.75" customHeight="1">
      <c r="A448" s="884"/>
      <c r="B448" s="955"/>
      <c r="C448" s="881"/>
      <c r="D448" s="881"/>
      <c r="E448" s="881"/>
      <c r="F448" s="984"/>
      <c r="G448" s="881"/>
      <c r="H448" s="881"/>
      <c r="I448" s="983"/>
    </row>
    <row r="449" ht="15.75" customHeight="1">
      <c r="A449" s="884"/>
      <c r="B449" s="955"/>
      <c r="C449" s="881"/>
      <c r="D449" s="881"/>
      <c r="E449" s="881"/>
      <c r="F449" s="984"/>
      <c r="G449" s="881"/>
      <c r="H449" s="881"/>
      <c r="I449" s="983"/>
    </row>
    <row r="450" ht="15.75" customHeight="1">
      <c r="A450" s="884"/>
      <c r="B450" s="955"/>
      <c r="C450" s="881"/>
      <c r="D450" s="881"/>
      <c r="E450" s="881"/>
      <c r="F450" s="984"/>
      <c r="G450" s="881"/>
      <c r="H450" s="881"/>
      <c r="I450" s="983"/>
    </row>
    <row r="451" ht="15.75" customHeight="1">
      <c r="A451" s="884"/>
      <c r="B451" s="955"/>
      <c r="C451" s="881"/>
      <c r="D451" s="881"/>
      <c r="E451" s="881"/>
      <c r="F451" s="984"/>
      <c r="G451" s="881"/>
      <c r="H451" s="881"/>
      <c r="I451" s="983"/>
    </row>
    <row r="452" ht="15.75" customHeight="1">
      <c r="A452" s="884"/>
      <c r="B452" s="955"/>
      <c r="C452" s="881"/>
      <c r="D452" s="881"/>
      <c r="E452" s="881"/>
      <c r="F452" s="984"/>
      <c r="G452" s="881"/>
      <c r="H452" s="881"/>
      <c r="I452" s="983"/>
    </row>
    <row r="453" ht="15.75" customHeight="1">
      <c r="A453" s="884"/>
      <c r="B453" s="955"/>
      <c r="C453" s="881"/>
      <c r="D453" s="881"/>
      <c r="E453" s="881"/>
      <c r="F453" s="984"/>
      <c r="G453" s="881"/>
      <c r="H453" s="881"/>
      <c r="I453" s="983"/>
    </row>
    <row r="454" ht="15.75" customHeight="1">
      <c r="A454" s="884"/>
      <c r="B454" s="955"/>
      <c r="C454" s="881"/>
      <c r="D454" s="881"/>
      <c r="E454" s="881"/>
      <c r="F454" s="984"/>
      <c r="G454" s="881"/>
      <c r="H454" s="881"/>
      <c r="I454" s="983"/>
    </row>
    <row r="455" ht="15.75" customHeight="1">
      <c r="A455" s="884"/>
      <c r="B455" s="955"/>
      <c r="C455" s="881"/>
      <c r="D455" s="881"/>
      <c r="E455" s="881"/>
      <c r="F455" s="984"/>
      <c r="G455" s="881"/>
      <c r="H455" s="881"/>
      <c r="I455" s="983"/>
    </row>
    <row r="456" ht="15.75" customHeight="1">
      <c r="A456" s="884"/>
      <c r="B456" s="955"/>
      <c r="C456" s="881"/>
      <c r="D456" s="881"/>
      <c r="E456" s="881"/>
      <c r="F456" s="984"/>
      <c r="G456" s="881"/>
      <c r="H456" s="881"/>
      <c r="I456" s="983"/>
    </row>
    <row r="457" ht="15.75" customHeight="1">
      <c r="A457" s="884"/>
      <c r="B457" s="955"/>
      <c r="C457" s="881"/>
      <c r="D457" s="881"/>
      <c r="E457" s="881"/>
      <c r="F457" s="984"/>
      <c r="G457" s="881"/>
      <c r="H457" s="881"/>
      <c r="I457" s="983"/>
    </row>
    <row r="458" ht="15.75" customHeight="1">
      <c r="A458" s="884"/>
      <c r="B458" s="955"/>
      <c r="C458" s="881"/>
      <c r="D458" s="881"/>
      <c r="E458" s="881"/>
      <c r="F458" s="984"/>
      <c r="G458" s="881"/>
      <c r="H458" s="881"/>
      <c r="I458" s="983"/>
    </row>
    <row r="459" ht="15.75" customHeight="1">
      <c r="A459" s="884"/>
      <c r="B459" s="955"/>
      <c r="C459" s="881"/>
      <c r="D459" s="881"/>
      <c r="E459" s="881"/>
      <c r="F459" s="984"/>
      <c r="G459" s="881"/>
      <c r="H459" s="881"/>
      <c r="I459" s="983"/>
    </row>
    <row r="460" ht="15.75" customHeight="1">
      <c r="A460" s="884"/>
      <c r="B460" s="955"/>
      <c r="C460" s="881"/>
      <c r="D460" s="881"/>
      <c r="E460" s="881"/>
      <c r="F460" s="984"/>
      <c r="G460" s="881"/>
      <c r="H460" s="881"/>
      <c r="I460" s="983"/>
    </row>
    <row r="461" ht="15.75" customHeight="1">
      <c r="A461" s="884"/>
      <c r="B461" s="955"/>
      <c r="C461" s="881"/>
      <c r="D461" s="881"/>
      <c r="E461" s="881"/>
      <c r="F461" s="984"/>
      <c r="G461" s="881"/>
      <c r="H461" s="881"/>
      <c r="I461" s="983"/>
    </row>
    <row r="462" ht="15.75" customHeight="1">
      <c r="A462" s="884"/>
      <c r="B462" s="955"/>
      <c r="C462" s="881"/>
      <c r="D462" s="881"/>
      <c r="E462" s="881"/>
      <c r="F462" s="984"/>
      <c r="G462" s="881"/>
      <c r="H462" s="881"/>
      <c r="I462" s="983"/>
    </row>
    <row r="463" ht="15.75" customHeight="1">
      <c r="A463" s="884"/>
      <c r="B463" s="955"/>
      <c r="C463" s="881"/>
      <c r="D463" s="881"/>
      <c r="E463" s="881"/>
      <c r="F463" s="984"/>
      <c r="G463" s="881"/>
      <c r="H463" s="881"/>
      <c r="I463" s="983"/>
    </row>
    <row r="464" ht="15.75" customHeight="1">
      <c r="A464" s="884"/>
      <c r="B464" s="955"/>
      <c r="C464" s="881"/>
      <c r="D464" s="881"/>
      <c r="E464" s="881"/>
      <c r="F464" s="984"/>
      <c r="G464" s="881"/>
      <c r="H464" s="881"/>
      <c r="I464" s="983"/>
    </row>
    <row r="465" ht="15.75" customHeight="1">
      <c r="A465" s="884"/>
      <c r="B465" s="955"/>
      <c r="C465" s="881"/>
      <c r="D465" s="881"/>
      <c r="E465" s="881"/>
      <c r="F465" s="984"/>
      <c r="G465" s="881"/>
      <c r="H465" s="881"/>
      <c r="I465" s="983"/>
    </row>
    <row r="466" ht="15.75" customHeight="1">
      <c r="A466" s="884"/>
      <c r="B466" s="955"/>
      <c r="C466" s="881"/>
      <c r="D466" s="881"/>
      <c r="E466" s="881"/>
      <c r="F466" s="984"/>
      <c r="G466" s="881"/>
      <c r="H466" s="881"/>
      <c r="I466" s="983"/>
    </row>
    <row r="467" ht="15.75" customHeight="1">
      <c r="A467" s="884"/>
      <c r="B467" s="955"/>
      <c r="C467" s="881"/>
      <c r="D467" s="881"/>
      <c r="E467" s="881"/>
      <c r="F467" s="984"/>
      <c r="G467" s="881"/>
      <c r="H467" s="881"/>
      <c r="I467" s="983"/>
    </row>
    <row r="468" ht="15.75" customHeight="1">
      <c r="A468" s="884"/>
      <c r="B468" s="955"/>
      <c r="C468" s="881"/>
      <c r="D468" s="881"/>
      <c r="E468" s="881"/>
      <c r="F468" s="984"/>
      <c r="G468" s="881"/>
      <c r="H468" s="881"/>
      <c r="I468" s="983"/>
    </row>
    <row r="469" ht="15.75" customHeight="1">
      <c r="A469" s="884"/>
      <c r="B469" s="955"/>
      <c r="C469" s="881"/>
      <c r="D469" s="881"/>
      <c r="E469" s="881"/>
      <c r="F469" s="984"/>
      <c r="G469" s="881"/>
      <c r="H469" s="881"/>
      <c r="I469" s="983"/>
    </row>
    <row r="470" ht="15.75" customHeight="1">
      <c r="A470" s="884"/>
      <c r="B470" s="955"/>
      <c r="C470" s="881"/>
      <c r="D470" s="881"/>
      <c r="E470" s="881"/>
      <c r="F470" s="984"/>
      <c r="G470" s="881"/>
      <c r="H470" s="881"/>
      <c r="I470" s="983"/>
    </row>
    <row r="471" ht="15.75" customHeight="1">
      <c r="A471" s="884"/>
      <c r="B471" s="955"/>
      <c r="C471" s="881"/>
      <c r="D471" s="881"/>
      <c r="E471" s="881"/>
      <c r="F471" s="984"/>
      <c r="G471" s="881"/>
      <c r="H471" s="881"/>
      <c r="I471" s="983"/>
    </row>
    <row r="472" ht="15.75" customHeight="1">
      <c r="A472" s="884"/>
      <c r="B472" s="955"/>
      <c r="C472" s="881"/>
      <c r="D472" s="881"/>
      <c r="E472" s="881"/>
      <c r="F472" s="984"/>
      <c r="G472" s="881"/>
      <c r="H472" s="881"/>
      <c r="I472" s="983"/>
    </row>
    <row r="473" ht="15.75" customHeight="1">
      <c r="A473" s="884"/>
      <c r="B473" s="955"/>
      <c r="C473" s="881"/>
      <c r="D473" s="881"/>
      <c r="E473" s="881"/>
      <c r="F473" s="984"/>
      <c r="G473" s="881"/>
      <c r="H473" s="881"/>
      <c r="I473" s="983"/>
    </row>
    <row r="474" ht="15.75" customHeight="1">
      <c r="A474" s="884"/>
      <c r="B474" s="955"/>
      <c r="C474" s="881"/>
      <c r="D474" s="881"/>
      <c r="E474" s="881"/>
      <c r="F474" s="984"/>
      <c r="G474" s="881"/>
      <c r="H474" s="881"/>
      <c r="I474" s="983"/>
    </row>
    <row r="475" ht="15.75" customHeight="1">
      <c r="A475" s="884"/>
      <c r="B475" s="955"/>
      <c r="C475" s="881"/>
      <c r="D475" s="881"/>
      <c r="E475" s="881"/>
      <c r="F475" s="984"/>
      <c r="G475" s="881"/>
      <c r="H475" s="881"/>
      <c r="I475" s="983"/>
    </row>
    <row r="476" ht="15.75" customHeight="1">
      <c r="A476" s="884"/>
      <c r="B476" s="955"/>
      <c r="C476" s="881"/>
      <c r="D476" s="881"/>
      <c r="E476" s="881"/>
      <c r="F476" s="984"/>
      <c r="G476" s="881"/>
      <c r="H476" s="881"/>
      <c r="I476" s="983"/>
    </row>
    <row r="477" ht="15.75" customHeight="1">
      <c r="A477" s="884"/>
      <c r="B477" s="955"/>
      <c r="C477" s="881"/>
      <c r="D477" s="881"/>
      <c r="E477" s="881"/>
      <c r="F477" s="984"/>
      <c r="G477" s="881"/>
      <c r="H477" s="881"/>
      <c r="I477" s="983"/>
    </row>
    <row r="478" ht="15.75" customHeight="1">
      <c r="A478" s="884"/>
      <c r="B478" s="955"/>
      <c r="C478" s="881"/>
      <c r="D478" s="881"/>
      <c r="E478" s="881"/>
      <c r="F478" s="984"/>
      <c r="G478" s="881"/>
      <c r="H478" s="881"/>
      <c r="I478" s="983"/>
    </row>
    <row r="479" ht="15.75" customHeight="1">
      <c r="A479" s="884"/>
      <c r="B479" s="955"/>
      <c r="C479" s="881"/>
      <c r="D479" s="881"/>
      <c r="E479" s="881"/>
      <c r="F479" s="984"/>
      <c r="G479" s="881"/>
      <c r="H479" s="881"/>
      <c r="I479" s="983"/>
    </row>
    <row r="480" ht="15.75" customHeight="1">
      <c r="A480" s="884"/>
      <c r="B480" s="955"/>
      <c r="C480" s="881"/>
      <c r="D480" s="881"/>
      <c r="E480" s="881"/>
      <c r="F480" s="984"/>
      <c r="G480" s="881"/>
      <c r="H480" s="881"/>
      <c r="I480" s="983"/>
    </row>
    <row r="481" ht="15.75" customHeight="1">
      <c r="A481" s="884"/>
      <c r="B481" s="955"/>
      <c r="C481" s="881"/>
      <c r="D481" s="881"/>
      <c r="E481" s="881"/>
      <c r="F481" s="984"/>
      <c r="G481" s="881"/>
      <c r="H481" s="881"/>
      <c r="I481" s="983"/>
    </row>
    <row r="482" ht="15.75" customHeight="1">
      <c r="A482" s="884"/>
      <c r="B482" s="955"/>
      <c r="C482" s="881"/>
      <c r="D482" s="881"/>
      <c r="E482" s="881"/>
      <c r="F482" s="984"/>
      <c r="G482" s="881"/>
      <c r="H482" s="881"/>
      <c r="I482" s="983"/>
    </row>
    <row r="483" ht="15.75" customHeight="1">
      <c r="A483" s="884"/>
      <c r="B483" s="955"/>
      <c r="C483" s="881"/>
      <c r="D483" s="881"/>
      <c r="E483" s="881"/>
      <c r="F483" s="984"/>
      <c r="G483" s="881"/>
      <c r="H483" s="881"/>
      <c r="I483" s="983"/>
    </row>
    <row r="484" ht="15.75" customHeight="1">
      <c r="A484" s="884"/>
      <c r="B484" s="955"/>
      <c r="C484" s="881"/>
      <c r="D484" s="881"/>
      <c r="E484" s="881"/>
      <c r="F484" s="984"/>
      <c r="G484" s="881"/>
      <c r="H484" s="881"/>
      <c r="I484" s="983"/>
    </row>
    <row r="485" ht="15.75" customHeight="1">
      <c r="A485" s="884"/>
      <c r="B485" s="955"/>
      <c r="C485" s="881"/>
      <c r="D485" s="881"/>
      <c r="E485" s="881"/>
      <c r="F485" s="984"/>
      <c r="G485" s="881"/>
      <c r="H485" s="881"/>
      <c r="I485" s="983"/>
    </row>
    <row r="486" ht="15.75" customHeight="1">
      <c r="A486" s="884"/>
      <c r="B486" s="955"/>
      <c r="C486" s="881"/>
      <c r="D486" s="881"/>
      <c r="E486" s="881"/>
      <c r="F486" s="984"/>
      <c r="G486" s="881"/>
      <c r="H486" s="881"/>
      <c r="I486" s="983"/>
    </row>
    <row r="487" ht="15.75" customHeight="1">
      <c r="A487" s="884"/>
      <c r="B487" s="955"/>
      <c r="C487" s="881"/>
      <c r="D487" s="881"/>
      <c r="E487" s="881"/>
      <c r="F487" s="984"/>
      <c r="G487" s="881"/>
      <c r="H487" s="881"/>
      <c r="I487" s="983"/>
    </row>
    <row r="488" ht="15.75" customHeight="1">
      <c r="A488" s="884"/>
      <c r="B488" s="955"/>
      <c r="C488" s="881"/>
      <c r="D488" s="881"/>
      <c r="E488" s="881"/>
      <c r="F488" s="984"/>
      <c r="G488" s="881"/>
      <c r="H488" s="881"/>
      <c r="I488" s="983"/>
    </row>
    <row r="489" ht="15.75" customHeight="1">
      <c r="A489" s="884"/>
      <c r="B489" s="955"/>
      <c r="C489" s="881"/>
      <c r="D489" s="881"/>
      <c r="E489" s="881"/>
      <c r="F489" s="984"/>
      <c r="G489" s="881"/>
      <c r="H489" s="881"/>
      <c r="I489" s="983"/>
    </row>
    <row r="490" ht="15.75" customHeight="1">
      <c r="A490" s="884"/>
      <c r="B490" s="955"/>
      <c r="C490" s="881"/>
      <c r="D490" s="881"/>
      <c r="E490" s="881"/>
      <c r="F490" s="984"/>
      <c r="G490" s="881"/>
      <c r="H490" s="881"/>
      <c r="I490" s="983"/>
    </row>
    <row r="491" ht="15.75" customHeight="1">
      <c r="A491" s="884"/>
      <c r="B491" s="955"/>
      <c r="C491" s="881"/>
      <c r="D491" s="881"/>
      <c r="E491" s="881"/>
      <c r="F491" s="984"/>
      <c r="G491" s="881"/>
      <c r="H491" s="881"/>
      <c r="I491" s="983"/>
    </row>
    <row r="492" ht="15.75" customHeight="1">
      <c r="A492" s="884"/>
      <c r="B492" s="955"/>
      <c r="C492" s="881"/>
      <c r="D492" s="881"/>
      <c r="E492" s="881"/>
      <c r="F492" s="984"/>
      <c r="G492" s="881"/>
      <c r="H492" s="881"/>
      <c r="I492" s="983"/>
    </row>
    <row r="493" ht="15.75" customHeight="1">
      <c r="A493" s="884"/>
      <c r="B493" s="955"/>
      <c r="C493" s="881"/>
      <c r="D493" s="881"/>
      <c r="E493" s="881"/>
      <c r="F493" s="984"/>
      <c r="G493" s="881"/>
      <c r="H493" s="881"/>
      <c r="I493" s="983"/>
    </row>
    <row r="494" ht="15.75" customHeight="1">
      <c r="A494" s="884"/>
      <c r="B494" s="955"/>
      <c r="C494" s="881"/>
      <c r="D494" s="881"/>
      <c r="E494" s="881"/>
      <c r="F494" s="984"/>
      <c r="G494" s="881"/>
      <c r="H494" s="881"/>
      <c r="I494" s="983"/>
    </row>
    <row r="495" ht="15.75" customHeight="1">
      <c r="A495" s="884"/>
      <c r="B495" s="955"/>
      <c r="C495" s="881"/>
      <c r="D495" s="881"/>
      <c r="E495" s="881"/>
      <c r="F495" s="984"/>
      <c r="G495" s="881"/>
      <c r="H495" s="881"/>
      <c r="I495" s="983"/>
    </row>
    <row r="496" ht="15.75" customHeight="1">
      <c r="A496" s="884"/>
      <c r="B496" s="955"/>
      <c r="C496" s="881"/>
      <c r="D496" s="881"/>
      <c r="E496" s="881"/>
      <c r="F496" s="984"/>
      <c r="G496" s="881"/>
      <c r="H496" s="881"/>
      <c r="I496" s="983"/>
    </row>
    <row r="497" ht="15.75" customHeight="1">
      <c r="A497" s="884"/>
      <c r="B497" s="955"/>
      <c r="C497" s="881"/>
      <c r="D497" s="881"/>
      <c r="E497" s="881"/>
      <c r="F497" s="984"/>
      <c r="G497" s="881"/>
      <c r="H497" s="881"/>
      <c r="I497" s="983"/>
    </row>
    <row r="498" ht="15.75" customHeight="1">
      <c r="A498" s="884"/>
      <c r="B498" s="955"/>
      <c r="C498" s="881"/>
      <c r="D498" s="881"/>
      <c r="E498" s="881"/>
      <c r="F498" s="984"/>
      <c r="G498" s="881"/>
      <c r="H498" s="881"/>
      <c r="I498" s="983"/>
    </row>
    <row r="499" ht="15.75" customHeight="1">
      <c r="A499" s="884"/>
      <c r="B499" s="955"/>
      <c r="C499" s="881"/>
      <c r="D499" s="881"/>
      <c r="E499" s="881"/>
      <c r="F499" s="984"/>
      <c r="G499" s="881"/>
      <c r="H499" s="881"/>
      <c r="I499" s="983"/>
    </row>
    <row r="500" ht="15.75" customHeight="1">
      <c r="A500" s="884"/>
      <c r="B500" s="955"/>
      <c r="C500" s="881"/>
      <c r="D500" s="881"/>
      <c r="E500" s="881"/>
      <c r="F500" s="984"/>
      <c r="G500" s="881"/>
      <c r="H500" s="881"/>
      <c r="I500" s="983"/>
    </row>
    <row r="501" ht="15.75" customHeight="1">
      <c r="A501" s="884"/>
      <c r="B501" s="955"/>
      <c r="C501" s="881"/>
      <c r="D501" s="881"/>
      <c r="E501" s="881"/>
      <c r="F501" s="984"/>
      <c r="G501" s="881"/>
      <c r="H501" s="881"/>
      <c r="I501" s="983"/>
    </row>
    <row r="502" ht="15.75" customHeight="1">
      <c r="A502" s="884"/>
      <c r="B502" s="955"/>
      <c r="C502" s="881"/>
      <c r="D502" s="881"/>
      <c r="E502" s="881"/>
      <c r="F502" s="984"/>
      <c r="G502" s="881"/>
      <c r="H502" s="881"/>
      <c r="I502" s="983"/>
    </row>
    <row r="503" ht="15.75" customHeight="1">
      <c r="A503" s="884"/>
      <c r="B503" s="955"/>
      <c r="C503" s="881"/>
      <c r="D503" s="881"/>
      <c r="E503" s="881"/>
      <c r="F503" s="984"/>
      <c r="G503" s="881"/>
      <c r="H503" s="881"/>
      <c r="I503" s="983"/>
    </row>
    <row r="504" ht="15.75" customHeight="1">
      <c r="A504" s="884"/>
      <c r="B504" s="955"/>
      <c r="C504" s="881"/>
      <c r="D504" s="881"/>
      <c r="E504" s="881"/>
      <c r="F504" s="984"/>
      <c r="G504" s="881"/>
      <c r="H504" s="881"/>
      <c r="I504" s="983"/>
    </row>
    <row r="505" ht="15.75" customHeight="1">
      <c r="A505" s="884"/>
      <c r="B505" s="955"/>
      <c r="C505" s="881"/>
      <c r="D505" s="881"/>
      <c r="E505" s="881"/>
      <c r="F505" s="984"/>
      <c r="G505" s="881"/>
      <c r="H505" s="881"/>
      <c r="I505" s="983"/>
    </row>
    <row r="506" ht="15.75" customHeight="1">
      <c r="A506" s="884"/>
      <c r="B506" s="955"/>
      <c r="C506" s="881"/>
      <c r="D506" s="881"/>
      <c r="E506" s="881"/>
      <c r="F506" s="984"/>
      <c r="G506" s="881"/>
      <c r="H506" s="881"/>
      <c r="I506" s="983"/>
    </row>
    <row r="507" ht="15.75" customHeight="1">
      <c r="A507" s="884"/>
      <c r="B507" s="955"/>
      <c r="C507" s="881"/>
      <c r="D507" s="881"/>
      <c r="E507" s="881"/>
      <c r="F507" s="984"/>
      <c r="G507" s="881"/>
      <c r="H507" s="881"/>
      <c r="I507" s="983"/>
    </row>
    <row r="508" ht="15.75" customHeight="1">
      <c r="A508" s="884"/>
      <c r="B508" s="955"/>
      <c r="C508" s="881"/>
      <c r="D508" s="881"/>
      <c r="E508" s="881"/>
      <c r="F508" s="984"/>
      <c r="G508" s="881"/>
      <c r="H508" s="881"/>
      <c r="I508" s="983"/>
    </row>
    <row r="509" ht="15.75" customHeight="1">
      <c r="A509" s="884"/>
      <c r="B509" s="955"/>
      <c r="C509" s="881"/>
      <c r="D509" s="881"/>
      <c r="E509" s="881"/>
      <c r="F509" s="984"/>
      <c r="G509" s="881"/>
      <c r="H509" s="881"/>
      <c r="I509" s="983"/>
    </row>
    <row r="510" ht="15.75" customHeight="1">
      <c r="A510" s="884"/>
      <c r="B510" s="955"/>
      <c r="C510" s="881"/>
      <c r="D510" s="881"/>
      <c r="E510" s="881"/>
      <c r="F510" s="984"/>
      <c r="G510" s="881"/>
      <c r="H510" s="881"/>
      <c r="I510" s="983"/>
    </row>
    <row r="511" ht="15.75" customHeight="1">
      <c r="A511" s="884"/>
      <c r="B511" s="955"/>
      <c r="C511" s="881"/>
      <c r="D511" s="881"/>
      <c r="E511" s="881"/>
      <c r="F511" s="984"/>
      <c r="G511" s="881"/>
      <c r="H511" s="881"/>
      <c r="I511" s="983"/>
    </row>
    <row r="512" ht="15.75" customHeight="1">
      <c r="A512" s="884"/>
      <c r="B512" s="955"/>
      <c r="C512" s="881"/>
      <c r="D512" s="881"/>
      <c r="E512" s="881"/>
      <c r="F512" s="984"/>
      <c r="G512" s="881"/>
      <c r="H512" s="881"/>
      <c r="I512" s="983"/>
    </row>
    <row r="513" ht="15.75" customHeight="1">
      <c r="A513" s="884"/>
      <c r="B513" s="955"/>
      <c r="C513" s="881"/>
      <c r="D513" s="881"/>
      <c r="E513" s="881"/>
      <c r="F513" s="984"/>
      <c r="G513" s="881"/>
      <c r="H513" s="881"/>
      <c r="I513" s="983"/>
    </row>
    <row r="514" ht="15.75" customHeight="1">
      <c r="A514" s="884"/>
      <c r="B514" s="955"/>
      <c r="C514" s="881"/>
      <c r="D514" s="881"/>
      <c r="E514" s="881"/>
      <c r="F514" s="984"/>
      <c r="G514" s="881"/>
      <c r="H514" s="881"/>
      <c r="I514" s="983"/>
    </row>
    <row r="515" ht="15.75" customHeight="1">
      <c r="A515" s="884"/>
      <c r="B515" s="955"/>
      <c r="C515" s="881"/>
      <c r="D515" s="881"/>
      <c r="E515" s="881"/>
      <c r="F515" s="984"/>
      <c r="G515" s="881"/>
      <c r="H515" s="881"/>
      <c r="I515" s="983"/>
    </row>
    <row r="516" ht="15.75" customHeight="1">
      <c r="A516" s="884"/>
      <c r="B516" s="955"/>
      <c r="C516" s="881"/>
      <c r="D516" s="881"/>
      <c r="E516" s="881"/>
      <c r="F516" s="984"/>
      <c r="G516" s="881"/>
      <c r="H516" s="881"/>
      <c r="I516" s="983"/>
    </row>
    <row r="517" ht="15.75" customHeight="1">
      <c r="A517" s="884"/>
      <c r="B517" s="955"/>
      <c r="C517" s="881"/>
      <c r="D517" s="881"/>
      <c r="E517" s="881"/>
      <c r="F517" s="984"/>
      <c r="G517" s="881"/>
      <c r="H517" s="881"/>
      <c r="I517" s="983"/>
    </row>
    <row r="518" ht="15.75" customHeight="1">
      <c r="A518" s="884"/>
      <c r="B518" s="955"/>
      <c r="C518" s="881"/>
      <c r="D518" s="881"/>
      <c r="E518" s="881"/>
      <c r="F518" s="984"/>
      <c r="G518" s="881"/>
      <c r="H518" s="881"/>
      <c r="I518" s="983"/>
    </row>
    <row r="519" ht="15.75" customHeight="1">
      <c r="A519" s="884"/>
      <c r="B519" s="955"/>
      <c r="C519" s="881"/>
      <c r="D519" s="881"/>
      <c r="E519" s="881"/>
      <c r="F519" s="984"/>
      <c r="G519" s="881"/>
      <c r="H519" s="881"/>
      <c r="I519" s="983"/>
    </row>
    <row r="520" ht="15.75" customHeight="1">
      <c r="A520" s="884"/>
      <c r="B520" s="955"/>
      <c r="C520" s="881"/>
      <c r="D520" s="881"/>
      <c r="E520" s="881"/>
      <c r="F520" s="984"/>
      <c r="G520" s="881"/>
      <c r="H520" s="881"/>
      <c r="I520" s="983"/>
    </row>
    <row r="521" ht="15.75" customHeight="1">
      <c r="A521" s="884"/>
      <c r="B521" s="955"/>
      <c r="C521" s="881"/>
      <c r="D521" s="881"/>
      <c r="E521" s="881"/>
      <c r="F521" s="984"/>
      <c r="G521" s="881"/>
      <c r="H521" s="881"/>
      <c r="I521" s="983"/>
    </row>
    <row r="522" ht="15.75" customHeight="1">
      <c r="A522" s="884"/>
      <c r="B522" s="955"/>
      <c r="C522" s="881"/>
      <c r="D522" s="881"/>
      <c r="E522" s="881"/>
      <c r="F522" s="984"/>
      <c r="G522" s="881"/>
      <c r="H522" s="881"/>
      <c r="I522" s="983"/>
    </row>
    <row r="523" ht="15.75" customHeight="1">
      <c r="A523" s="884"/>
      <c r="B523" s="955"/>
      <c r="C523" s="881"/>
      <c r="D523" s="881"/>
      <c r="E523" s="881"/>
      <c r="F523" s="984"/>
      <c r="G523" s="881"/>
      <c r="H523" s="881"/>
      <c r="I523" s="983"/>
    </row>
    <row r="524" ht="15.75" customHeight="1">
      <c r="A524" s="884"/>
      <c r="B524" s="955"/>
      <c r="C524" s="881"/>
      <c r="D524" s="881"/>
      <c r="E524" s="881"/>
      <c r="F524" s="984"/>
      <c r="G524" s="881"/>
      <c r="H524" s="881"/>
      <c r="I524" s="983"/>
    </row>
    <row r="525" ht="15.75" customHeight="1">
      <c r="A525" s="884"/>
      <c r="B525" s="955"/>
      <c r="C525" s="881"/>
      <c r="D525" s="881"/>
      <c r="E525" s="881"/>
      <c r="F525" s="984"/>
      <c r="G525" s="881"/>
      <c r="H525" s="881"/>
      <c r="I525" s="983"/>
    </row>
    <row r="526" ht="15.75" customHeight="1">
      <c r="A526" s="884"/>
      <c r="B526" s="955"/>
      <c r="C526" s="881"/>
      <c r="D526" s="881"/>
      <c r="E526" s="881"/>
      <c r="F526" s="984"/>
      <c r="G526" s="881"/>
      <c r="H526" s="881"/>
      <c r="I526" s="983"/>
    </row>
    <row r="527" ht="15.75" customHeight="1">
      <c r="A527" s="884"/>
      <c r="B527" s="955"/>
      <c r="C527" s="881"/>
      <c r="D527" s="881"/>
      <c r="E527" s="881"/>
      <c r="F527" s="984"/>
      <c r="G527" s="881"/>
      <c r="H527" s="881"/>
      <c r="I527" s="983"/>
    </row>
    <row r="528" ht="15.75" customHeight="1">
      <c r="A528" s="884"/>
      <c r="B528" s="955"/>
      <c r="C528" s="881"/>
      <c r="D528" s="881"/>
      <c r="E528" s="881"/>
      <c r="F528" s="984"/>
      <c r="G528" s="881"/>
      <c r="H528" s="881"/>
      <c r="I528" s="983"/>
    </row>
    <row r="529" ht="15.75" customHeight="1">
      <c r="A529" s="884"/>
      <c r="B529" s="955"/>
      <c r="C529" s="881"/>
      <c r="D529" s="881"/>
      <c r="E529" s="881"/>
      <c r="F529" s="984"/>
      <c r="G529" s="881"/>
      <c r="H529" s="881"/>
      <c r="I529" s="983"/>
    </row>
    <row r="530" ht="15.75" customHeight="1">
      <c r="A530" s="884"/>
      <c r="B530" s="955"/>
      <c r="C530" s="881"/>
      <c r="D530" s="881"/>
      <c r="E530" s="881"/>
      <c r="F530" s="984"/>
      <c r="G530" s="881"/>
      <c r="H530" s="881"/>
      <c r="I530" s="983"/>
    </row>
    <row r="531" ht="15.75" customHeight="1">
      <c r="A531" s="884"/>
      <c r="B531" s="955"/>
      <c r="C531" s="881"/>
      <c r="D531" s="881"/>
      <c r="E531" s="881"/>
      <c r="F531" s="984"/>
      <c r="G531" s="881"/>
      <c r="H531" s="881"/>
      <c r="I531" s="983"/>
    </row>
    <row r="532" ht="15.75" customHeight="1">
      <c r="A532" s="884"/>
      <c r="B532" s="955"/>
      <c r="C532" s="881"/>
      <c r="D532" s="881"/>
      <c r="E532" s="881"/>
      <c r="F532" s="984"/>
      <c r="G532" s="881"/>
      <c r="H532" s="881"/>
      <c r="I532" s="983"/>
    </row>
    <row r="533" ht="15.75" customHeight="1">
      <c r="A533" s="884"/>
      <c r="B533" s="955"/>
      <c r="C533" s="881"/>
      <c r="D533" s="881"/>
      <c r="E533" s="881"/>
      <c r="F533" s="984"/>
      <c r="G533" s="881"/>
      <c r="H533" s="881"/>
      <c r="I533" s="983"/>
    </row>
    <row r="534" ht="15.75" customHeight="1">
      <c r="A534" s="884"/>
      <c r="B534" s="955"/>
      <c r="C534" s="881"/>
      <c r="D534" s="881"/>
      <c r="E534" s="881"/>
      <c r="F534" s="984"/>
      <c r="G534" s="881"/>
      <c r="H534" s="881"/>
      <c r="I534" s="983"/>
    </row>
    <row r="535" ht="15.75" customHeight="1">
      <c r="A535" s="884"/>
      <c r="B535" s="955"/>
      <c r="C535" s="881"/>
      <c r="D535" s="881"/>
      <c r="E535" s="881"/>
      <c r="F535" s="984"/>
      <c r="G535" s="881"/>
      <c r="H535" s="881"/>
      <c r="I535" s="983"/>
    </row>
    <row r="536" ht="15.75" customHeight="1">
      <c r="A536" s="884"/>
      <c r="B536" s="955"/>
      <c r="C536" s="881"/>
      <c r="D536" s="881"/>
      <c r="E536" s="881"/>
      <c r="F536" s="984"/>
      <c r="G536" s="881"/>
      <c r="H536" s="881"/>
      <c r="I536" s="983"/>
    </row>
    <row r="537" ht="15.75" customHeight="1">
      <c r="A537" s="884"/>
      <c r="B537" s="955"/>
      <c r="C537" s="881"/>
      <c r="D537" s="881"/>
      <c r="E537" s="881"/>
      <c r="F537" s="984"/>
      <c r="G537" s="881"/>
      <c r="H537" s="881"/>
      <c r="I537" s="983"/>
    </row>
    <row r="538" ht="15.75" customHeight="1">
      <c r="A538" s="884"/>
      <c r="B538" s="955"/>
      <c r="C538" s="881"/>
      <c r="D538" s="881"/>
      <c r="E538" s="881"/>
      <c r="F538" s="984"/>
      <c r="G538" s="881"/>
      <c r="H538" s="881"/>
      <c r="I538" s="983"/>
    </row>
    <row r="539" ht="15.75" customHeight="1">
      <c r="A539" s="884"/>
      <c r="B539" s="955"/>
      <c r="C539" s="881"/>
      <c r="D539" s="881"/>
      <c r="E539" s="881"/>
      <c r="F539" s="984"/>
      <c r="G539" s="881"/>
      <c r="H539" s="881"/>
      <c r="I539" s="983"/>
    </row>
    <row r="540" ht="15.75" customHeight="1">
      <c r="A540" s="884"/>
      <c r="B540" s="955"/>
      <c r="C540" s="881"/>
      <c r="D540" s="881"/>
      <c r="E540" s="881"/>
      <c r="F540" s="984"/>
      <c r="G540" s="881"/>
      <c r="H540" s="881"/>
      <c r="I540" s="983"/>
    </row>
    <row r="541" ht="15.75" customHeight="1">
      <c r="A541" s="884"/>
      <c r="B541" s="955"/>
      <c r="C541" s="881"/>
      <c r="D541" s="881"/>
      <c r="E541" s="881"/>
      <c r="F541" s="984"/>
      <c r="G541" s="881"/>
      <c r="H541" s="881"/>
      <c r="I541" s="983"/>
    </row>
    <row r="542" ht="15.75" customHeight="1">
      <c r="A542" s="884"/>
      <c r="B542" s="955"/>
      <c r="C542" s="881"/>
      <c r="D542" s="881"/>
      <c r="E542" s="881"/>
      <c r="F542" s="984"/>
      <c r="G542" s="881"/>
      <c r="H542" s="881"/>
      <c r="I542" s="983"/>
    </row>
    <row r="543" ht="15.75" customHeight="1">
      <c r="A543" s="884"/>
      <c r="B543" s="955"/>
      <c r="C543" s="881"/>
      <c r="D543" s="881"/>
      <c r="E543" s="881"/>
      <c r="F543" s="984"/>
      <c r="G543" s="881"/>
      <c r="H543" s="881"/>
      <c r="I543" s="983"/>
    </row>
    <row r="544" ht="15.75" customHeight="1">
      <c r="A544" s="884"/>
      <c r="B544" s="955"/>
      <c r="C544" s="881"/>
      <c r="D544" s="881"/>
      <c r="E544" s="881"/>
      <c r="F544" s="984"/>
      <c r="G544" s="881"/>
      <c r="H544" s="881"/>
      <c r="I544" s="983"/>
    </row>
    <row r="545" ht="15.75" customHeight="1">
      <c r="A545" s="884"/>
      <c r="B545" s="955"/>
      <c r="C545" s="881"/>
      <c r="D545" s="881"/>
      <c r="E545" s="881"/>
      <c r="F545" s="984"/>
      <c r="G545" s="881"/>
      <c r="H545" s="881"/>
      <c r="I545" s="983"/>
    </row>
    <row r="546" ht="15.75" customHeight="1">
      <c r="A546" s="884"/>
      <c r="B546" s="955"/>
      <c r="C546" s="881"/>
      <c r="D546" s="881"/>
      <c r="E546" s="881"/>
      <c r="F546" s="984"/>
      <c r="G546" s="881"/>
      <c r="H546" s="881"/>
      <c r="I546" s="983"/>
    </row>
    <row r="547" ht="15.75" customHeight="1">
      <c r="A547" s="884"/>
      <c r="B547" s="955"/>
      <c r="C547" s="881"/>
      <c r="D547" s="881"/>
      <c r="E547" s="881"/>
      <c r="F547" s="984"/>
      <c r="G547" s="881"/>
      <c r="H547" s="881"/>
      <c r="I547" s="983"/>
    </row>
    <row r="548" ht="15.75" customHeight="1">
      <c r="A548" s="884"/>
      <c r="B548" s="955"/>
      <c r="C548" s="881"/>
      <c r="D548" s="881"/>
      <c r="E548" s="881"/>
      <c r="F548" s="984"/>
      <c r="G548" s="881"/>
      <c r="H548" s="881"/>
      <c r="I548" s="983"/>
    </row>
    <row r="549" ht="15.75" customHeight="1">
      <c r="A549" s="884"/>
      <c r="B549" s="955"/>
      <c r="C549" s="881"/>
      <c r="D549" s="881"/>
      <c r="E549" s="881"/>
      <c r="F549" s="984"/>
      <c r="G549" s="881"/>
      <c r="H549" s="881"/>
      <c r="I549" s="983"/>
    </row>
    <row r="550" ht="15.75" customHeight="1">
      <c r="A550" s="884"/>
      <c r="B550" s="955"/>
      <c r="C550" s="881"/>
      <c r="D550" s="881"/>
      <c r="E550" s="881"/>
      <c r="F550" s="984"/>
      <c r="G550" s="881"/>
      <c r="H550" s="881"/>
      <c r="I550" s="983"/>
    </row>
    <row r="551" ht="15.75" customHeight="1">
      <c r="A551" s="884"/>
      <c r="B551" s="955"/>
      <c r="C551" s="881"/>
      <c r="D551" s="881"/>
      <c r="E551" s="881"/>
      <c r="F551" s="984"/>
      <c r="G551" s="881"/>
      <c r="H551" s="881"/>
      <c r="I551" s="983"/>
    </row>
    <row r="552" ht="15.75" customHeight="1">
      <c r="A552" s="884"/>
      <c r="B552" s="955"/>
      <c r="C552" s="881"/>
      <c r="D552" s="881"/>
      <c r="E552" s="881"/>
      <c r="F552" s="984"/>
      <c r="G552" s="881"/>
      <c r="H552" s="881"/>
      <c r="I552" s="983"/>
    </row>
    <row r="553" ht="15.75" customHeight="1">
      <c r="A553" s="884"/>
      <c r="B553" s="955"/>
      <c r="C553" s="881"/>
      <c r="D553" s="881"/>
      <c r="E553" s="881"/>
      <c r="F553" s="984"/>
      <c r="G553" s="881"/>
      <c r="H553" s="881"/>
      <c r="I553" s="983"/>
    </row>
    <row r="554" ht="15.75" customHeight="1">
      <c r="A554" s="884"/>
      <c r="B554" s="955"/>
      <c r="C554" s="881"/>
      <c r="D554" s="881"/>
      <c r="E554" s="881"/>
      <c r="F554" s="984"/>
      <c r="G554" s="881"/>
      <c r="H554" s="881"/>
      <c r="I554" s="983"/>
    </row>
    <row r="555" ht="15.75" customHeight="1">
      <c r="A555" s="884"/>
      <c r="B555" s="955"/>
      <c r="C555" s="881"/>
      <c r="D555" s="881"/>
      <c r="E555" s="881"/>
      <c r="F555" s="984"/>
      <c r="G555" s="881"/>
      <c r="H555" s="881"/>
      <c r="I555" s="983"/>
    </row>
    <row r="556" ht="15.75" customHeight="1">
      <c r="A556" s="884"/>
      <c r="B556" s="955"/>
      <c r="C556" s="881"/>
      <c r="D556" s="881"/>
      <c r="E556" s="881"/>
      <c r="F556" s="984"/>
      <c r="G556" s="881"/>
      <c r="H556" s="881"/>
      <c r="I556" s="983"/>
    </row>
    <row r="557" ht="15.75" customHeight="1">
      <c r="A557" s="884"/>
      <c r="B557" s="955"/>
      <c r="C557" s="881"/>
      <c r="D557" s="881"/>
      <c r="E557" s="881"/>
      <c r="F557" s="984"/>
      <c r="G557" s="881"/>
      <c r="H557" s="881"/>
      <c r="I557" s="983"/>
    </row>
    <row r="558" ht="15.75" customHeight="1">
      <c r="A558" s="884"/>
      <c r="B558" s="955"/>
      <c r="C558" s="881"/>
      <c r="D558" s="881"/>
      <c r="E558" s="881"/>
      <c r="F558" s="984"/>
      <c r="G558" s="881"/>
      <c r="H558" s="881"/>
      <c r="I558" s="983"/>
    </row>
    <row r="559" ht="15.75" customHeight="1">
      <c r="A559" s="884"/>
      <c r="B559" s="955"/>
      <c r="C559" s="881"/>
      <c r="D559" s="881"/>
      <c r="E559" s="881"/>
      <c r="F559" s="984"/>
      <c r="G559" s="881"/>
      <c r="H559" s="881"/>
      <c r="I559" s="983"/>
    </row>
    <row r="560" ht="15.75" customHeight="1">
      <c r="A560" s="884"/>
      <c r="B560" s="955"/>
      <c r="C560" s="881"/>
      <c r="D560" s="881"/>
      <c r="E560" s="881"/>
      <c r="F560" s="984"/>
      <c r="G560" s="881"/>
      <c r="H560" s="881"/>
      <c r="I560" s="983"/>
    </row>
    <row r="561" ht="15.75" customHeight="1">
      <c r="A561" s="884"/>
      <c r="B561" s="955"/>
      <c r="C561" s="881"/>
      <c r="D561" s="881"/>
      <c r="E561" s="881"/>
      <c r="F561" s="984"/>
      <c r="G561" s="881"/>
      <c r="H561" s="881"/>
      <c r="I561" s="983"/>
    </row>
    <row r="562" ht="15.75" customHeight="1">
      <c r="A562" s="884"/>
      <c r="B562" s="955"/>
      <c r="C562" s="881"/>
      <c r="D562" s="881"/>
      <c r="E562" s="881"/>
      <c r="F562" s="984"/>
      <c r="G562" s="881"/>
      <c r="H562" s="881"/>
      <c r="I562" s="983"/>
    </row>
    <row r="563" ht="15.75" customHeight="1">
      <c r="A563" s="884"/>
      <c r="B563" s="955"/>
      <c r="C563" s="881"/>
      <c r="D563" s="881"/>
      <c r="E563" s="881"/>
      <c r="F563" s="984"/>
      <c r="G563" s="881"/>
      <c r="H563" s="881"/>
      <c r="I563" s="983"/>
    </row>
    <row r="564" ht="15.75" customHeight="1">
      <c r="A564" s="884"/>
      <c r="B564" s="955"/>
      <c r="C564" s="881"/>
      <c r="D564" s="881"/>
      <c r="E564" s="881"/>
      <c r="F564" s="984"/>
      <c r="G564" s="881"/>
      <c r="H564" s="881"/>
      <c r="I564" s="983"/>
    </row>
    <row r="565" ht="15.75" customHeight="1">
      <c r="A565" s="884"/>
      <c r="B565" s="955"/>
      <c r="C565" s="881"/>
      <c r="D565" s="881"/>
      <c r="E565" s="881"/>
      <c r="F565" s="984"/>
      <c r="G565" s="881"/>
      <c r="H565" s="881"/>
      <c r="I565" s="983"/>
    </row>
    <row r="566" ht="15.75" customHeight="1">
      <c r="A566" s="884"/>
      <c r="B566" s="955"/>
      <c r="C566" s="881"/>
      <c r="D566" s="881"/>
      <c r="E566" s="881"/>
      <c r="F566" s="984"/>
      <c r="G566" s="881"/>
      <c r="H566" s="881"/>
      <c r="I566" s="983"/>
    </row>
    <row r="567" ht="15.75" customHeight="1">
      <c r="A567" s="884"/>
      <c r="B567" s="955"/>
      <c r="C567" s="881"/>
      <c r="D567" s="881"/>
      <c r="E567" s="881"/>
      <c r="F567" s="984"/>
      <c r="G567" s="881"/>
      <c r="H567" s="881"/>
      <c r="I567" s="983"/>
    </row>
    <row r="568" ht="15.75" customHeight="1">
      <c r="A568" s="884"/>
      <c r="B568" s="955"/>
      <c r="C568" s="881"/>
      <c r="D568" s="881"/>
      <c r="E568" s="881"/>
      <c r="F568" s="984"/>
      <c r="G568" s="881"/>
      <c r="H568" s="881"/>
      <c r="I568" s="983"/>
    </row>
    <row r="569" ht="15.75" customHeight="1">
      <c r="A569" s="884"/>
      <c r="B569" s="955"/>
      <c r="C569" s="881"/>
      <c r="D569" s="881"/>
      <c r="E569" s="881"/>
      <c r="F569" s="984"/>
      <c r="G569" s="881"/>
      <c r="H569" s="881"/>
      <c r="I569" s="983"/>
    </row>
    <row r="570" ht="15.75" customHeight="1">
      <c r="A570" s="884"/>
      <c r="B570" s="955"/>
      <c r="C570" s="881"/>
      <c r="D570" s="881"/>
      <c r="E570" s="881"/>
      <c r="F570" s="984"/>
      <c r="G570" s="881"/>
      <c r="H570" s="881"/>
      <c r="I570" s="983"/>
    </row>
    <row r="571" ht="15.75" customHeight="1">
      <c r="A571" s="884"/>
      <c r="B571" s="955"/>
      <c r="C571" s="881"/>
      <c r="D571" s="881"/>
      <c r="E571" s="881"/>
      <c r="F571" s="984"/>
      <c r="G571" s="881"/>
      <c r="H571" s="881"/>
      <c r="I571" s="983"/>
    </row>
    <row r="572" ht="15.75" customHeight="1">
      <c r="A572" s="884"/>
      <c r="B572" s="955"/>
      <c r="C572" s="881"/>
      <c r="D572" s="881"/>
      <c r="E572" s="881"/>
      <c r="F572" s="984"/>
      <c r="G572" s="881"/>
      <c r="H572" s="881"/>
      <c r="I572" s="983"/>
    </row>
    <row r="573" ht="15.75" customHeight="1">
      <c r="A573" s="884"/>
      <c r="B573" s="955"/>
      <c r="C573" s="881"/>
      <c r="D573" s="881"/>
      <c r="E573" s="881"/>
      <c r="F573" s="984"/>
      <c r="G573" s="881"/>
      <c r="H573" s="881"/>
      <c r="I573" s="983"/>
    </row>
    <row r="574" ht="15.75" customHeight="1">
      <c r="A574" s="884"/>
      <c r="B574" s="955"/>
      <c r="C574" s="881"/>
      <c r="D574" s="881"/>
      <c r="E574" s="881"/>
      <c r="F574" s="984"/>
      <c r="G574" s="881"/>
      <c r="H574" s="881"/>
      <c r="I574" s="983"/>
    </row>
    <row r="575" ht="15.75" customHeight="1">
      <c r="A575" s="884"/>
      <c r="B575" s="955"/>
      <c r="C575" s="881"/>
      <c r="D575" s="881"/>
      <c r="E575" s="881"/>
      <c r="F575" s="984"/>
      <c r="G575" s="881"/>
      <c r="H575" s="881"/>
      <c r="I575" s="983"/>
    </row>
    <row r="576" ht="15.75" customHeight="1">
      <c r="A576" s="884"/>
      <c r="B576" s="955"/>
      <c r="C576" s="881"/>
      <c r="D576" s="881"/>
      <c r="E576" s="881"/>
      <c r="F576" s="984"/>
      <c r="G576" s="881"/>
      <c r="H576" s="881"/>
      <c r="I576" s="983"/>
    </row>
    <row r="577" ht="15.75" customHeight="1">
      <c r="A577" s="884"/>
      <c r="B577" s="955"/>
      <c r="C577" s="881"/>
      <c r="D577" s="881"/>
      <c r="E577" s="881"/>
      <c r="F577" s="984"/>
      <c r="G577" s="881"/>
      <c r="H577" s="881"/>
      <c r="I577" s="983"/>
    </row>
    <row r="578" ht="15.75" customHeight="1">
      <c r="A578" s="884"/>
      <c r="B578" s="955"/>
      <c r="C578" s="881"/>
      <c r="D578" s="881"/>
      <c r="E578" s="881"/>
      <c r="F578" s="984"/>
      <c r="G578" s="881"/>
      <c r="H578" s="881"/>
      <c r="I578" s="983"/>
    </row>
    <row r="579" ht="15.75" customHeight="1">
      <c r="A579" s="884"/>
      <c r="B579" s="955"/>
      <c r="C579" s="881"/>
      <c r="D579" s="881"/>
      <c r="E579" s="881"/>
      <c r="F579" s="984"/>
      <c r="G579" s="881"/>
      <c r="H579" s="881"/>
      <c r="I579" s="983"/>
    </row>
    <row r="580" ht="15.75" customHeight="1">
      <c r="A580" s="884"/>
      <c r="B580" s="955"/>
      <c r="C580" s="881"/>
      <c r="D580" s="881"/>
      <c r="E580" s="881"/>
      <c r="F580" s="984"/>
      <c r="G580" s="881"/>
      <c r="H580" s="881"/>
      <c r="I580" s="983"/>
    </row>
    <row r="581" ht="15.75" customHeight="1">
      <c r="A581" s="884"/>
      <c r="B581" s="955"/>
      <c r="C581" s="881"/>
      <c r="D581" s="881"/>
      <c r="E581" s="881"/>
      <c r="F581" s="984"/>
      <c r="G581" s="881"/>
      <c r="H581" s="881"/>
      <c r="I581" s="983"/>
    </row>
    <row r="582" ht="15.75" customHeight="1">
      <c r="A582" s="884"/>
      <c r="B582" s="955"/>
      <c r="C582" s="881"/>
      <c r="D582" s="881"/>
      <c r="E582" s="881"/>
      <c r="F582" s="984"/>
      <c r="G582" s="881"/>
      <c r="H582" s="881"/>
      <c r="I582" s="983"/>
    </row>
    <row r="583" ht="15.75" customHeight="1">
      <c r="A583" s="884"/>
      <c r="B583" s="955"/>
      <c r="C583" s="881"/>
      <c r="D583" s="881"/>
      <c r="E583" s="881"/>
      <c r="F583" s="984"/>
      <c r="G583" s="881"/>
      <c r="H583" s="881"/>
      <c r="I583" s="983"/>
    </row>
    <row r="584" ht="15.75" customHeight="1">
      <c r="A584" s="884"/>
      <c r="B584" s="955"/>
      <c r="C584" s="881"/>
      <c r="D584" s="881"/>
      <c r="E584" s="881"/>
      <c r="F584" s="984"/>
      <c r="G584" s="881"/>
      <c r="H584" s="881"/>
      <c r="I584" s="983"/>
    </row>
    <row r="585" ht="15.75" customHeight="1">
      <c r="A585" s="884"/>
      <c r="B585" s="955"/>
      <c r="C585" s="881"/>
      <c r="D585" s="881"/>
      <c r="E585" s="881"/>
      <c r="F585" s="984"/>
      <c r="G585" s="881"/>
      <c r="H585" s="881"/>
      <c r="I585" s="983"/>
    </row>
    <row r="586" ht="15.75" customHeight="1">
      <c r="A586" s="884"/>
      <c r="B586" s="955"/>
      <c r="C586" s="881"/>
      <c r="D586" s="881"/>
      <c r="E586" s="881"/>
      <c r="F586" s="984"/>
      <c r="G586" s="881"/>
      <c r="H586" s="881"/>
      <c r="I586" s="983"/>
    </row>
    <row r="587" ht="15.75" customHeight="1">
      <c r="A587" s="884"/>
      <c r="B587" s="955"/>
      <c r="C587" s="881"/>
      <c r="D587" s="881"/>
      <c r="E587" s="881"/>
      <c r="F587" s="984"/>
      <c r="G587" s="881"/>
      <c r="H587" s="881"/>
      <c r="I587" s="983"/>
    </row>
    <row r="588" ht="15.75" customHeight="1">
      <c r="A588" s="884"/>
      <c r="B588" s="955"/>
      <c r="C588" s="881"/>
      <c r="D588" s="881"/>
      <c r="E588" s="881"/>
      <c r="F588" s="984"/>
      <c r="G588" s="881"/>
      <c r="H588" s="881"/>
      <c r="I588" s="983"/>
    </row>
    <row r="589" ht="15.75" customHeight="1">
      <c r="A589" s="884"/>
      <c r="B589" s="955"/>
      <c r="C589" s="881"/>
      <c r="D589" s="881"/>
      <c r="E589" s="881"/>
      <c r="F589" s="984"/>
      <c r="G589" s="881"/>
      <c r="H589" s="881"/>
      <c r="I589" s="983"/>
    </row>
    <row r="590" ht="15.75" customHeight="1">
      <c r="A590" s="884"/>
      <c r="B590" s="955"/>
      <c r="C590" s="881"/>
      <c r="D590" s="881"/>
      <c r="E590" s="881"/>
      <c r="F590" s="984"/>
      <c r="G590" s="881"/>
      <c r="H590" s="881"/>
      <c r="I590" s="983"/>
    </row>
    <row r="591" ht="15.75" customHeight="1">
      <c r="A591" s="884"/>
      <c r="B591" s="955"/>
      <c r="C591" s="881"/>
      <c r="D591" s="881"/>
      <c r="E591" s="881"/>
      <c r="F591" s="984"/>
      <c r="G591" s="881"/>
      <c r="H591" s="881"/>
      <c r="I591" s="983"/>
    </row>
    <row r="592" ht="15.75" customHeight="1">
      <c r="A592" s="884"/>
      <c r="B592" s="955"/>
      <c r="C592" s="881"/>
      <c r="D592" s="881"/>
      <c r="E592" s="881"/>
      <c r="F592" s="984"/>
      <c r="G592" s="881"/>
      <c r="H592" s="881"/>
      <c r="I592" s="983"/>
    </row>
    <row r="593" ht="15.75" customHeight="1">
      <c r="A593" s="884"/>
      <c r="B593" s="955"/>
      <c r="C593" s="881"/>
      <c r="D593" s="881"/>
      <c r="E593" s="881"/>
      <c r="F593" s="984"/>
      <c r="G593" s="881"/>
      <c r="H593" s="881"/>
      <c r="I593" s="983"/>
    </row>
    <row r="594" ht="15.75" customHeight="1">
      <c r="A594" s="884"/>
      <c r="B594" s="955"/>
      <c r="C594" s="881"/>
      <c r="D594" s="881"/>
      <c r="E594" s="881"/>
      <c r="F594" s="984"/>
      <c r="G594" s="881"/>
      <c r="H594" s="881"/>
      <c r="I594" s="983"/>
    </row>
    <row r="595" ht="15.75" customHeight="1">
      <c r="A595" s="884"/>
      <c r="B595" s="955"/>
      <c r="C595" s="881"/>
      <c r="D595" s="881"/>
      <c r="E595" s="881"/>
      <c r="F595" s="984"/>
      <c r="G595" s="881"/>
      <c r="H595" s="881"/>
      <c r="I595" s="983"/>
    </row>
    <row r="596" ht="15.75" customHeight="1">
      <c r="A596" s="884"/>
      <c r="B596" s="955"/>
      <c r="C596" s="881"/>
      <c r="D596" s="881"/>
      <c r="E596" s="881"/>
      <c r="F596" s="984"/>
      <c r="G596" s="881"/>
      <c r="H596" s="881"/>
      <c r="I596" s="983"/>
    </row>
    <row r="597" ht="15.75" customHeight="1">
      <c r="A597" s="884"/>
      <c r="B597" s="955"/>
      <c r="C597" s="881"/>
      <c r="D597" s="881"/>
      <c r="E597" s="881"/>
      <c r="F597" s="984"/>
      <c r="G597" s="881"/>
      <c r="H597" s="881"/>
      <c r="I597" s="983"/>
    </row>
    <row r="598" ht="15.75" customHeight="1">
      <c r="A598" s="884"/>
      <c r="B598" s="955"/>
      <c r="C598" s="881"/>
      <c r="D598" s="881"/>
      <c r="E598" s="881"/>
      <c r="F598" s="984"/>
      <c r="G598" s="881"/>
      <c r="H598" s="881"/>
      <c r="I598" s="983"/>
    </row>
    <row r="599" ht="15.75" customHeight="1">
      <c r="A599" s="884"/>
      <c r="B599" s="955"/>
      <c r="C599" s="881"/>
      <c r="D599" s="881"/>
      <c r="E599" s="881"/>
      <c r="F599" s="984"/>
      <c r="G599" s="881"/>
      <c r="H599" s="881"/>
      <c r="I599" s="983"/>
    </row>
    <row r="600" ht="15.75" customHeight="1">
      <c r="A600" s="884"/>
      <c r="B600" s="955"/>
      <c r="C600" s="881"/>
      <c r="D600" s="881"/>
      <c r="E600" s="881"/>
      <c r="F600" s="984"/>
      <c r="G600" s="881"/>
      <c r="H600" s="881"/>
      <c r="I600" s="983"/>
    </row>
    <row r="601" ht="15.75" customHeight="1">
      <c r="A601" s="884"/>
      <c r="B601" s="955"/>
      <c r="C601" s="881"/>
      <c r="D601" s="881"/>
      <c r="E601" s="881"/>
      <c r="F601" s="984"/>
      <c r="G601" s="881"/>
      <c r="H601" s="881"/>
      <c r="I601" s="983"/>
    </row>
    <row r="602" ht="15.75" customHeight="1">
      <c r="A602" s="884"/>
      <c r="B602" s="955"/>
      <c r="C602" s="881"/>
      <c r="D602" s="881"/>
      <c r="E602" s="881"/>
      <c r="F602" s="984"/>
      <c r="G602" s="881"/>
      <c r="H602" s="881"/>
      <c r="I602" s="983"/>
    </row>
    <row r="603" ht="15.75" customHeight="1">
      <c r="A603" s="884"/>
      <c r="B603" s="955"/>
      <c r="C603" s="881"/>
      <c r="D603" s="881"/>
      <c r="E603" s="881"/>
      <c r="F603" s="984"/>
      <c r="G603" s="881"/>
      <c r="H603" s="881"/>
      <c r="I603" s="983"/>
    </row>
    <row r="604" ht="15.75" customHeight="1">
      <c r="A604" s="884"/>
      <c r="B604" s="955"/>
      <c r="C604" s="881"/>
      <c r="D604" s="881"/>
      <c r="E604" s="881"/>
      <c r="F604" s="984"/>
      <c r="G604" s="881"/>
      <c r="H604" s="881"/>
      <c r="I604" s="983"/>
    </row>
    <row r="605" ht="15.75" customHeight="1">
      <c r="A605" s="884"/>
      <c r="B605" s="955"/>
      <c r="C605" s="881"/>
      <c r="D605" s="881"/>
      <c r="E605" s="881"/>
      <c r="F605" s="984"/>
      <c r="G605" s="881"/>
      <c r="H605" s="881"/>
      <c r="I605" s="983"/>
    </row>
    <row r="606" ht="15.75" customHeight="1">
      <c r="A606" s="884"/>
      <c r="B606" s="955"/>
      <c r="C606" s="881"/>
      <c r="D606" s="881"/>
      <c r="E606" s="881"/>
      <c r="F606" s="984"/>
      <c r="G606" s="881"/>
      <c r="H606" s="881"/>
      <c r="I606" s="983"/>
    </row>
    <row r="607" ht="15.75" customHeight="1">
      <c r="A607" s="884"/>
      <c r="B607" s="955"/>
      <c r="C607" s="881"/>
      <c r="D607" s="881"/>
      <c r="E607" s="881"/>
      <c r="F607" s="984"/>
      <c r="G607" s="881"/>
      <c r="H607" s="881"/>
      <c r="I607" s="983"/>
    </row>
    <row r="608" ht="15.75" customHeight="1">
      <c r="A608" s="884"/>
      <c r="B608" s="955"/>
      <c r="C608" s="881"/>
      <c r="D608" s="881"/>
      <c r="E608" s="881"/>
      <c r="F608" s="984"/>
      <c r="G608" s="881"/>
      <c r="H608" s="881"/>
      <c r="I608" s="983"/>
    </row>
    <row r="609" ht="15.75" customHeight="1">
      <c r="A609" s="884"/>
      <c r="B609" s="955"/>
      <c r="C609" s="881"/>
      <c r="D609" s="881"/>
      <c r="E609" s="881"/>
      <c r="F609" s="984"/>
      <c r="G609" s="881"/>
      <c r="H609" s="881"/>
      <c r="I609" s="983"/>
    </row>
    <row r="610" ht="15.75" customHeight="1">
      <c r="A610" s="884"/>
      <c r="B610" s="955"/>
      <c r="C610" s="881"/>
      <c r="D610" s="881"/>
      <c r="E610" s="881"/>
      <c r="F610" s="984"/>
      <c r="G610" s="881"/>
      <c r="H610" s="881"/>
      <c r="I610" s="983"/>
    </row>
    <row r="611" ht="15.75" customHeight="1">
      <c r="A611" s="884"/>
      <c r="B611" s="955"/>
      <c r="C611" s="881"/>
      <c r="D611" s="881"/>
      <c r="E611" s="881"/>
      <c r="F611" s="984"/>
      <c r="G611" s="881"/>
      <c r="H611" s="881"/>
      <c r="I611" s="983"/>
    </row>
    <row r="612" ht="15.75" customHeight="1">
      <c r="A612" s="884"/>
      <c r="B612" s="955"/>
      <c r="C612" s="881"/>
      <c r="D612" s="881"/>
      <c r="E612" s="881"/>
      <c r="F612" s="984"/>
      <c r="G612" s="881"/>
      <c r="H612" s="881"/>
      <c r="I612" s="983"/>
    </row>
    <row r="613" ht="15.75" customHeight="1">
      <c r="A613" s="884"/>
      <c r="B613" s="955"/>
      <c r="C613" s="881"/>
      <c r="D613" s="881"/>
      <c r="E613" s="881"/>
      <c r="F613" s="984"/>
      <c r="G613" s="881"/>
      <c r="H613" s="881"/>
      <c r="I613" s="983"/>
    </row>
    <row r="614" ht="15.75" customHeight="1">
      <c r="A614" s="884"/>
      <c r="B614" s="955"/>
      <c r="C614" s="881"/>
      <c r="D614" s="881"/>
      <c r="E614" s="881"/>
      <c r="F614" s="984"/>
      <c r="G614" s="881"/>
      <c r="H614" s="881"/>
      <c r="I614" s="983"/>
    </row>
    <row r="615" ht="15.75" customHeight="1">
      <c r="A615" s="884"/>
      <c r="B615" s="955"/>
      <c r="C615" s="881"/>
      <c r="D615" s="881"/>
      <c r="E615" s="881"/>
      <c r="F615" s="984"/>
      <c r="G615" s="881"/>
      <c r="H615" s="881"/>
      <c r="I615" s="983"/>
    </row>
    <row r="616" ht="15.75" customHeight="1">
      <c r="A616" s="884"/>
      <c r="B616" s="955"/>
      <c r="C616" s="881"/>
      <c r="D616" s="881"/>
      <c r="E616" s="881"/>
      <c r="F616" s="984"/>
      <c r="G616" s="881"/>
      <c r="H616" s="881"/>
      <c r="I616" s="983"/>
    </row>
    <row r="617" ht="15.75" customHeight="1">
      <c r="A617" s="884"/>
      <c r="B617" s="955"/>
      <c r="C617" s="881"/>
      <c r="D617" s="881"/>
      <c r="E617" s="881"/>
      <c r="F617" s="984"/>
      <c r="G617" s="881"/>
      <c r="H617" s="881"/>
      <c r="I617" s="983"/>
    </row>
    <row r="618" ht="15.75" customHeight="1">
      <c r="A618" s="884"/>
      <c r="B618" s="955"/>
      <c r="C618" s="881"/>
      <c r="D618" s="881"/>
      <c r="E618" s="881"/>
      <c r="F618" s="984"/>
      <c r="G618" s="881"/>
      <c r="H618" s="881"/>
      <c r="I618" s="983"/>
    </row>
    <row r="619" ht="15.75" customHeight="1">
      <c r="A619" s="884"/>
      <c r="B619" s="955"/>
      <c r="C619" s="881"/>
      <c r="D619" s="881"/>
      <c r="E619" s="881"/>
      <c r="F619" s="984"/>
      <c r="G619" s="881"/>
      <c r="H619" s="881"/>
      <c r="I619" s="983"/>
    </row>
    <row r="620" ht="15.75" customHeight="1">
      <c r="A620" s="884"/>
      <c r="B620" s="955"/>
      <c r="C620" s="881"/>
      <c r="D620" s="881"/>
      <c r="E620" s="881"/>
      <c r="F620" s="984"/>
      <c r="G620" s="881"/>
      <c r="H620" s="881"/>
      <c r="I620" s="983"/>
    </row>
    <row r="621" ht="15.75" customHeight="1">
      <c r="A621" s="884"/>
      <c r="B621" s="955"/>
      <c r="C621" s="881"/>
      <c r="D621" s="881"/>
      <c r="E621" s="881"/>
      <c r="F621" s="984"/>
      <c r="G621" s="881"/>
      <c r="H621" s="881"/>
      <c r="I621" s="983"/>
    </row>
    <row r="622" ht="15.75" customHeight="1">
      <c r="A622" s="884"/>
      <c r="B622" s="955"/>
      <c r="C622" s="881"/>
      <c r="D622" s="881"/>
      <c r="E622" s="881"/>
      <c r="F622" s="984"/>
      <c r="G622" s="881"/>
      <c r="H622" s="881"/>
      <c r="I622" s="983"/>
    </row>
    <row r="623" ht="15.75" customHeight="1">
      <c r="A623" s="884"/>
      <c r="B623" s="955"/>
      <c r="C623" s="881"/>
      <c r="D623" s="881"/>
      <c r="E623" s="881"/>
      <c r="F623" s="984"/>
      <c r="G623" s="881"/>
      <c r="H623" s="881"/>
      <c r="I623" s="983"/>
    </row>
    <row r="624" ht="15.75" customHeight="1">
      <c r="A624" s="884"/>
      <c r="B624" s="955"/>
      <c r="C624" s="881"/>
      <c r="D624" s="881"/>
      <c r="E624" s="881"/>
      <c r="F624" s="984"/>
      <c r="G624" s="881"/>
      <c r="H624" s="881"/>
      <c r="I624" s="983"/>
    </row>
    <row r="625" ht="15.75" customHeight="1">
      <c r="A625" s="884"/>
      <c r="B625" s="955"/>
      <c r="C625" s="881"/>
      <c r="D625" s="881"/>
      <c r="E625" s="881"/>
      <c r="F625" s="984"/>
      <c r="G625" s="881"/>
      <c r="H625" s="881"/>
      <c r="I625" s="983"/>
    </row>
    <row r="626" ht="15.75" customHeight="1">
      <c r="A626" s="884"/>
      <c r="B626" s="955"/>
      <c r="C626" s="881"/>
      <c r="D626" s="881"/>
      <c r="E626" s="881"/>
      <c r="F626" s="984"/>
      <c r="G626" s="881"/>
      <c r="H626" s="881"/>
      <c r="I626" s="983"/>
    </row>
    <row r="627" ht="15.75" customHeight="1">
      <c r="A627" s="884"/>
      <c r="B627" s="955"/>
      <c r="C627" s="881"/>
      <c r="D627" s="881"/>
      <c r="E627" s="881"/>
      <c r="F627" s="984"/>
      <c r="G627" s="881"/>
      <c r="H627" s="881"/>
      <c r="I627" s="983"/>
    </row>
    <row r="628" ht="15.75" customHeight="1">
      <c r="A628" s="884"/>
      <c r="B628" s="955"/>
      <c r="C628" s="881"/>
      <c r="D628" s="881"/>
      <c r="E628" s="881"/>
      <c r="F628" s="984"/>
      <c r="G628" s="881"/>
      <c r="H628" s="881"/>
      <c r="I628" s="983"/>
    </row>
    <row r="629" ht="15.75" customHeight="1">
      <c r="A629" s="884"/>
      <c r="B629" s="955"/>
      <c r="C629" s="881"/>
      <c r="D629" s="881"/>
      <c r="E629" s="881"/>
      <c r="F629" s="984"/>
      <c r="G629" s="881"/>
      <c r="H629" s="881"/>
      <c r="I629" s="983"/>
    </row>
    <row r="630" ht="15.75" customHeight="1">
      <c r="A630" s="884"/>
      <c r="B630" s="955"/>
      <c r="C630" s="881"/>
      <c r="D630" s="881"/>
      <c r="E630" s="881"/>
      <c r="F630" s="984"/>
      <c r="G630" s="881"/>
      <c r="H630" s="881"/>
      <c r="I630" s="983"/>
    </row>
    <row r="631" ht="15.75" customHeight="1">
      <c r="A631" s="884"/>
      <c r="B631" s="955"/>
      <c r="C631" s="881"/>
      <c r="D631" s="881"/>
      <c r="E631" s="881"/>
      <c r="F631" s="984"/>
      <c r="G631" s="881"/>
      <c r="H631" s="881"/>
      <c r="I631" s="983"/>
    </row>
    <row r="632" ht="15.75" customHeight="1">
      <c r="A632" s="884"/>
      <c r="B632" s="955"/>
      <c r="C632" s="881"/>
      <c r="D632" s="881"/>
      <c r="E632" s="881"/>
      <c r="F632" s="984"/>
      <c r="G632" s="881"/>
      <c r="H632" s="881"/>
      <c r="I632" s="983"/>
    </row>
    <row r="633" ht="15.75" customHeight="1">
      <c r="A633" s="884"/>
      <c r="B633" s="955"/>
      <c r="C633" s="881"/>
      <c r="D633" s="881"/>
      <c r="E633" s="881"/>
      <c r="F633" s="984"/>
      <c r="G633" s="881"/>
      <c r="H633" s="881"/>
      <c r="I633" s="983"/>
    </row>
    <row r="634" ht="15.75" customHeight="1">
      <c r="A634" s="884"/>
      <c r="B634" s="955"/>
      <c r="C634" s="881"/>
      <c r="D634" s="881"/>
      <c r="E634" s="881"/>
      <c r="F634" s="984"/>
      <c r="G634" s="881"/>
      <c r="H634" s="881"/>
      <c r="I634" s="983"/>
    </row>
    <row r="635" ht="15.75" customHeight="1">
      <c r="A635" s="884"/>
      <c r="B635" s="955"/>
      <c r="C635" s="881"/>
      <c r="D635" s="881"/>
      <c r="E635" s="881"/>
      <c r="F635" s="984"/>
      <c r="G635" s="881"/>
      <c r="H635" s="881"/>
      <c r="I635" s="983"/>
    </row>
    <row r="636" ht="15.75" customHeight="1">
      <c r="A636" s="884"/>
      <c r="B636" s="955"/>
      <c r="C636" s="881"/>
      <c r="D636" s="881"/>
      <c r="E636" s="881"/>
      <c r="F636" s="984"/>
      <c r="G636" s="881"/>
      <c r="H636" s="881"/>
      <c r="I636" s="983"/>
    </row>
    <row r="637" ht="15.75" customHeight="1">
      <c r="A637" s="884"/>
      <c r="B637" s="955"/>
      <c r="C637" s="881"/>
      <c r="D637" s="881"/>
      <c r="E637" s="881"/>
      <c r="F637" s="984"/>
      <c r="G637" s="881"/>
      <c r="H637" s="881"/>
      <c r="I637" s="983"/>
    </row>
    <row r="638" ht="15.75" customHeight="1">
      <c r="A638" s="884"/>
      <c r="B638" s="955"/>
      <c r="C638" s="881"/>
      <c r="D638" s="881"/>
      <c r="E638" s="881"/>
      <c r="F638" s="984"/>
      <c r="G638" s="881"/>
      <c r="H638" s="881"/>
      <c r="I638" s="983"/>
    </row>
    <row r="639" ht="15.75" customHeight="1">
      <c r="A639" s="884"/>
      <c r="B639" s="955"/>
      <c r="C639" s="881"/>
      <c r="D639" s="881"/>
      <c r="E639" s="881"/>
      <c r="F639" s="984"/>
      <c r="G639" s="881"/>
      <c r="H639" s="881"/>
      <c r="I639" s="983"/>
    </row>
    <row r="640" ht="15.75" customHeight="1">
      <c r="A640" s="884"/>
      <c r="B640" s="955"/>
      <c r="C640" s="881"/>
      <c r="D640" s="881"/>
      <c r="E640" s="881"/>
      <c r="F640" s="984"/>
      <c r="G640" s="881"/>
      <c r="H640" s="881"/>
      <c r="I640" s="983"/>
    </row>
    <row r="641" ht="15.75" customHeight="1">
      <c r="A641" s="884"/>
      <c r="B641" s="955"/>
      <c r="C641" s="881"/>
      <c r="D641" s="881"/>
      <c r="E641" s="881"/>
      <c r="F641" s="984"/>
      <c r="G641" s="881"/>
      <c r="H641" s="881"/>
      <c r="I641" s="983"/>
    </row>
    <row r="642" ht="15.75" customHeight="1">
      <c r="A642" s="884"/>
      <c r="B642" s="955"/>
      <c r="C642" s="881"/>
      <c r="D642" s="881"/>
      <c r="E642" s="881"/>
      <c r="F642" s="984"/>
      <c r="G642" s="881"/>
      <c r="H642" s="881"/>
      <c r="I642" s="983"/>
    </row>
    <row r="643" ht="15.75" customHeight="1">
      <c r="A643" s="884"/>
      <c r="B643" s="955"/>
      <c r="C643" s="881"/>
      <c r="D643" s="881"/>
      <c r="E643" s="881"/>
      <c r="F643" s="984"/>
      <c r="G643" s="881"/>
      <c r="H643" s="881"/>
      <c r="I643" s="983"/>
    </row>
    <row r="644" ht="15.75" customHeight="1">
      <c r="A644" s="884"/>
      <c r="B644" s="955"/>
      <c r="C644" s="881"/>
      <c r="D644" s="881"/>
      <c r="E644" s="881"/>
      <c r="F644" s="984"/>
      <c r="G644" s="881"/>
      <c r="H644" s="881"/>
      <c r="I644" s="983"/>
    </row>
    <row r="645" ht="15.75" customHeight="1">
      <c r="A645" s="884"/>
      <c r="B645" s="955"/>
      <c r="C645" s="881"/>
      <c r="D645" s="881"/>
      <c r="E645" s="881"/>
      <c r="F645" s="984"/>
      <c r="G645" s="881"/>
      <c r="H645" s="881"/>
      <c r="I645" s="983"/>
    </row>
    <row r="646" ht="15.75" customHeight="1">
      <c r="A646" s="884"/>
      <c r="B646" s="955"/>
      <c r="C646" s="881"/>
      <c r="D646" s="881"/>
      <c r="E646" s="881"/>
      <c r="F646" s="984"/>
      <c r="G646" s="881"/>
      <c r="H646" s="881"/>
      <c r="I646" s="983"/>
    </row>
    <row r="647" ht="15.75" customHeight="1">
      <c r="A647" s="884"/>
      <c r="B647" s="955"/>
      <c r="C647" s="881"/>
      <c r="D647" s="881"/>
      <c r="E647" s="881"/>
      <c r="F647" s="984"/>
      <c r="G647" s="881"/>
      <c r="H647" s="881"/>
      <c r="I647" s="983"/>
    </row>
    <row r="648" ht="15.75" customHeight="1">
      <c r="A648" s="884"/>
      <c r="B648" s="955"/>
      <c r="C648" s="881"/>
      <c r="D648" s="881"/>
      <c r="E648" s="881"/>
      <c r="F648" s="984"/>
      <c r="G648" s="881"/>
      <c r="H648" s="881"/>
      <c r="I648" s="983"/>
    </row>
    <row r="649" ht="15.75" customHeight="1">
      <c r="A649" s="884"/>
      <c r="B649" s="955"/>
      <c r="C649" s="881"/>
      <c r="D649" s="881"/>
      <c r="E649" s="881"/>
      <c r="F649" s="984"/>
      <c r="G649" s="881"/>
      <c r="H649" s="881"/>
      <c r="I649" s="983"/>
    </row>
    <row r="650" ht="15.75" customHeight="1">
      <c r="A650" s="884"/>
      <c r="B650" s="955"/>
      <c r="C650" s="881"/>
      <c r="D650" s="881"/>
      <c r="E650" s="881"/>
      <c r="F650" s="984"/>
      <c r="G650" s="881"/>
      <c r="H650" s="881"/>
      <c r="I650" s="983"/>
    </row>
    <row r="651" ht="15.75" customHeight="1">
      <c r="A651" s="884"/>
      <c r="B651" s="955"/>
      <c r="C651" s="881"/>
      <c r="D651" s="881"/>
      <c r="E651" s="881"/>
      <c r="F651" s="984"/>
      <c r="G651" s="881"/>
      <c r="H651" s="881"/>
      <c r="I651" s="983"/>
    </row>
    <row r="652" ht="15.75" customHeight="1">
      <c r="A652" s="884"/>
      <c r="B652" s="955"/>
      <c r="C652" s="881"/>
      <c r="D652" s="881"/>
      <c r="E652" s="881"/>
      <c r="F652" s="984"/>
      <c r="G652" s="881"/>
      <c r="H652" s="881"/>
      <c r="I652" s="983"/>
    </row>
    <row r="653" ht="15.75" customHeight="1">
      <c r="A653" s="884"/>
      <c r="B653" s="955"/>
      <c r="C653" s="881"/>
      <c r="D653" s="881"/>
      <c r="E653" s="881"/>
      <c r="F653" s="984"/>
      <c r="G653" s="881"/>
      <c r="H653" s="881"/>
      <c r="I653" s="983"/>
    </row>
    <row r="654" ht="15.75" customHeight="1">
      <c r="A654" s="884"/>
      <c r="B654" s="955"/>
      <c r="C654" s="881"/>
      <c r="D654" s="881"/>
      <c r="E654" s="881"/>
      <c r="F654" s="984"/>
      <c r="G654" s="881"/>
      <c r="H654" s="881"/>
      <c r="I654" s="983"/>
    </row>
    <row r="655" ht="15.75" customHeight="1">
      <c r="A655" s="884"/>
      <c r="B655" s="955"/>
      <c r="C655" s="881"/>
      <c r="D655" s="881"/>
      <c r="E655" s="881"/>
      <c r="F655" s="984"/>
      <c r="G655" s="881"/>
      <c r="H655" s="881"/>
      <c r="I655" s="983"/>
    </row>
    <row r="656" ht="15.75" customHeight="1">
      <c r="A656" s="884"/>
      <c r="B656" s="955"/>
      <c r="C656" s="881"/>
      <c r="D656" s="881"/>
      <c r="E656" s="881"/>
      <c r="F656" s="984"/>
      <c r="G656" s="881"/>
      <c r="H656" s="881"/>
      <c r="I656" s="983"/>
    </row>
    <row r="657" ht="15.75" customHeight="1">
      <c r="A657" s="884"/>
      <c r="B657" s="955"/>
      <c r="C657" s="881"/>
      <c r="D657" s="881"/>
      <c r="E657" s="881"/>
      <c r="F657" s="984"/>
      <c r="G657" s="881"/>
      <c r="H657" s="881"/>
      <c r="I657" s="983"/>
    </row>
    <row r="658" ht="15.75" customHeight="1">
      <c r="A658" s="884"/>
      <c r="B658" s="955"/>
      <c r="C658" s="881"/>
      <c r="D658" s="881"/>
      <c r="E658" s="881"/>
      <c r="F658" s="984"/>
      <c r="G658" s="881"/>
      <c r="H658" s="881"/>
      <c r="I658" s="983"/>
    </row>
    <row r="659" ht="15.75" customHeight="1">
      <c r="A659" s="884"/>
      <c r="B659" s="955"/>
      <c r="C659" s="881"/>
      <c r="D659" s="881"/>
      <c r="E659" s="881"/>
      <c r="F659" s="984"/>
      <c r="G659" s="881"/>
      <c r="H659" s="881"/>
      <c r="I659" s="983"/>
    </row>
    <row r="660" ht="15.75" customHeight="1">
      <c r="A660" s="884"/>
      <c r="B660" s="955"/>
      <c r="C660" s="881"/>
      <c r="D660" s="881"/>
      <c r="E660" s="881"/>
      <c r="F660" s="984"/>
      <c r="G660" s="881"/>
      <c r="H660" s="881"/>
      <c r="I660" s="983"/>
    </row>
    <row r="661" ht="15.75" customHeight="1">
      <c r="A661" s="884"/>
      <c r="B661" s="955"/>
      <c r="C661" s="881"/>
      <c r="D661" s="881"/>
      <c r="E661" s="881"/>
      <c r="F661" s="984"/>
      <c r="G661" s="881"/>
      <c r="H661" s="881"/>
      <c r="I661" s="983"/>
    </row>
    <row r="662" ht="15.75" customHeight="1">
      <c r="A662" s="884"/>
      <c r="B662" s="955"/>
      <c r="C662" s="881"/>
      <c r="D662" s="881"/>
      <c r="E662" s="881"/>
      <c r="F662" s="984"/>
      <c r="G662" s="881"/>
      <c r="H662" s="881"/>
      <c r="I662" s="983"/>
    </row>
    <row r="663" ht="15.75" customHeight="1">
      <c r="A663" s="884"/>
      <c r="B663" s="955"/>
      <c r="C663" s="881"/>
      <c r="D663" s="881"/>
      <c r="E663" s="881"/>
      <c r="F663" s="984"/>
      <c r="G663" s="881"/>
      <c r="H663" s="881"/>
      <c r="I663" s="983"/>
    </row>
    <row r="664" ht="15.75" customHeight="1">
      <c r="A664" s="884"/>
      <c r="B664" s="955"/>
      <c r="C664" s="881"/>
      <c r="D664" s="881"/>
      <c r="E664" s="881"/>
      <c r="F664" s="984"/>
      <c r="G664" s="881"/>
      <c r="H664" s="881"/>
      <c r="I664" s="983"/>
    </row>
    <row r="665" ht="15.75" customHeight="1">
      <c r="A665" s="884"/>
      <c r="B665" s="955"/>
      <c r="C665" s="881"/>
      <c r="D665" s="881"/>
      <c r="E665" s="881"/>
      <c r="F665" s="984"/>
      <c r="G665" s="881"/>
      <c r="H665" s="881"/>
      <c r="I665" s="983"/>
    </row>
    <row r="666" ht="15.75" customHeight="1">
      <c r="A666" s="884"/>
      <c r="B666" s="955"/>
      <c r="C666" s="881"/>
      <c r="D666" s="881"/>
      <c r="E666" s="881"/>
      <c r="F666" s="984"/>
      <c r="G666" s="881"/>
      <c r="H666" s="881"/>
      <c r="I666" s="983"/>
    </row>
    <row r="667" ht="15.75" customHeight="1">
      <c r="A667" s="884"/>
      <c r="B667" s="955"/>
      <c r="C667" s="881"/>
      <c r="D667" s="881"/>
      <c r="E667" s="881"/>
      <c r="F667" s="984"/>
      <c r="G667" s="881"/>
      <c r="H667" s="881"/>
      <c r="I667" s="983"/>
    </row>
    <row r="668" ht="15.75" customHeight="1">
      <c r="A668" s="884"/>
      <c r="B668" s="955"/>
      <c r="C668" s="881"/>
      <c r="D668" s="881"/>
      <c r="E668" s="881"/>
      <c r="F668" s="984"/>
      <c r="G668" s="881"/>
      <c r="H668" s="881"/>
      <c r="I668" s="983"/>
    </row>
    <row r="669" ht="15.75" customHeight="1">
      <c r="A669" s="884"/>
      <c r="B669" s="955"/>
      <c r="C669" s="881"/>
      <c r="D669" s="881"/>
      <c r="E669" s="881"/>
      <c r="F669" s="984"/>
      <c r="G669" s="881"/>
      <c r="H669" s="881"/>
      <c r="I669" s="983"/>
    </row>
    <row r="670" ht="15.75" customHeight="1">
      <c r="A670" s="884"/>
      <c r="B670" s="955"/>
      <c r="C670" s="881"/>
      <c r="D670" s="881"/>
      <c r="E670" s="881"/>
      <c r="F670" s="984"/>
      <c r="G670" s="881"/>
      <c r="H670" s="881"/>
      <c r="I670" s="983"/>
    </row>
    <row r="671" ht="15.75" customHeight="1">
      <c r="A671" s="884"/>
      <c r="B671" s="955"/>
      <c r="C671" s="881"/>
      <c r="D671" s="881"/>
      <c r="E671" s="881"/>
      <c r="F671" s="984"/>
      <c r="G671" s="881"/>
      <c r="H671" s="881"/>
      <c r="I671" s="983"/>
    </row>
    <row r="672" ht="15.75" customHeight="1">
      <c r="A672" s="884"/>
      <c r="B672" s="955"/>
      <c r="C672" s="881"/>
      <c r="D672" s="881"/>
      <c r="E672" s="881"/>
      <c r="F672" s="984"/>
      <c r="G672" s="881"/>
      <c r="H672" s="881"/>
      <c r="I672" s="983"/>
    </row>
    <row r="673" ht="15.75" customHeight="1">
      <c r="A673" s="884"/>
      <c r="B673" s="955"/>
      <c r="C673" s="881"/>
      <c r="D673" s="881"/>
      <c r="E673" s="881"/>
      <c r="F673" s="984"/>
      <c r="G673" s="881"/>
      <c r="H673" s="881"/>
      <c r="I673" s="983"/>
    </row>
    <row r="674" ht="15.75" customHeight="1">
      <c r="A674" s="884"/>
      <c r="B674" s="955"/>
      <c r="C674" s="881"/>
      <c r="D674" s="881"/>
      <c r="E674" s="881"/>
      <c r="F674" s="984"/>
      <c r="G674" s="881"/>
      <c r="H674" s="881"/>
      <c r="I674" s="983"/>
    </row>
    <row r="675" ht="15.75" customHeight="1">
      <c r="A675" s="884"/>
      <c r="B675" s="955"/>
      <c r="C675" s="881"/>
      <c r="D675" s="881"/>
      <c r="E675" s="881"/>
      <c r="F675" s="984"/>
      <c r="G675" s="881"/>
      <c r="H675" s="881"/>
      <c r="I675" s="983"/>
    </row>
    <row r="676" ht="15.75" customHeight="1">
      <c r="A676" s="884"/>
      <c r="B676" s="955"/>
      <c r="C676" s="881"/>
      <c r="D676" s="881"/>
      <c r="E676" s="881"/>
      <c r="F676" s="984"/>
      <c r="G676" s="881"/>
      <c r="H676" s="881"/>
      <c r="I676" s="983"/>
    </row>
    <row r="677" ht="15.75" customHeight="1">
      <c r="A677" s="884"/>
      <c r="B677" s="955"/>
      <c r="C677" s="881"/>
      <c r="D677" s="881"/>
      <c r="E677" s="881"/>
      <c r="F677" s="984"/>
      <c r="G677" s="881"/>
      <c r="H677" s="881"/>
      <c r="I677" s="983"/>
    </row>
    <row r="678" ht="15.75" customHeight="1">
      <c r="A678" s="884"/>
      <c r="B678" s="955"/>
      <c r="C678" s="881"/>
      <c r="D678" s="881"/>
      <c r="E678" s="881"/>
      <c r="F678" s="984"/>
      <c r="G678" s="881"/>
      <c r="H678" s="881"/>
      <c r="I678" s="983"/>
    </row>
    <row r="679" ht="15.75" customHeight="1">
      <c r="A679" s="884"/>
      <c r="B679" s="955"/>
      <c r="C679" s="881"/>
      <c r="D679" s="881"/>
      <c r="E679" s="881"/>
      <c r="F679" s="984"/>
      <c r="G679" s="881"/>
      <c r="H679" s="881"/>
      <c r="I679" s="983"/>
    </row>
    <row r="680" ht="15.75" customHeight="1">
      <c r="A680" s="884"/>
      <c r="B680" s="955"/>
      <c r="C680" s="881"/>
      <c r="D680" s="881"/>
      <c r="E680" s="881"/>
      <c r="F680" s="984"/>
      <c r="G680" s="881"/>
      <c r="H680" s="881"/>
      <c r="I680" s="983"/>
    </row>
    <row r="681" ht="15.75" customHeight="1">
      <c r="A681" s="884"/>
      <c r="B681" s="955"/>
      <c r="C681" s="881"/>
      <c r="D681" s="881"/>
      <c r="E681" s="881"/>
      <c r="F681" s="984"/>
      <c r="G681" s="881"/>
      <c r="H681" s="881"/>
      <c r="I681" s="983"/>
    </row>
    <row r="682" ht="15.75" customHeight="1">
      <c r="A682" s="884"/>
      <c r="B682" s="955"/>
      <c r="C682" s="881"/>
      <c r="D682" s="881"/>
      <c r="E682" s="881"/>
      <c r="F682" s="984"/>
      <c r="G682" s="881"/>
      <c r="H682" s="881"/>
      <c r="I682" s="983"/>
    </row>
    <row r="683" ht="15.75" customHeight="1">
      <c r="A683" s="884"/>
      <c r="B683" s="955"/>
      <c r="C683" s="881"/>
      <c r="D683" s="881"/>
      <c r="E683" s="881"/>
      <c r="F683" s="984"/>
      <c r="G683" s="881"/>
      <c r="H683" s="881"/>
      <c r="I683" s="983"/>
    </row>
    <row r="684" ht="15.75" customHeight="1">
      <c r="A684" s="884"/>
      <c r="B684" s="955"/>
      <c r="C684" s="881"/>
      <c r="D684" s="881"/>
      <c r="E684" s="881"/>
      <c r="F684" s="984"/>
      <c r="G684" s="881"/>
      <c r="H684" s="881"/>
      <c r="I684" s="983"/>
    </row>
    <row r="685" ht="15.75" customHeight="1">
      <c r="A685" s="884"/>
      <c r="B685" s="955"/>
      <c r="C685" s="881"/>
      <c r="D685" s="881"/>
      <c r="E685" s="881"/>
      <c r="F685" s="984"/>
      <c r="G685" s="881"/>
      <c r="H685" s="881"/>
      <c r="I685" s="983"/>
    </row>
    <row r="686" ht="15.75" customHeight="1">
      <c r="A686" s="884"/>
      <c r="B686" s="955"/>
      <c r="C686" s="881"/>
      <c r="D686" s="881"/>
      <c r="E686" s="881"/>
      <c r="F686" s="984"/>
      <c r="G686" s="881"/>
      <c r="H686" s="881"/>
      <c r="I686" s="983"/>
    </row>
    <row r="687" ht="15.75" customHeight="1">
      <c r="A687" s="884"/>
      <c r="B687" s="955"/>
      <c r="C687" s="881"/>
      <c r="D687" s="881"/>
      <c r="E687" s="881"/>
      <c r="F687" s="984"/>
      <c r="G687" s="881"/>
      <c r="H687" s="881"/>
      <c r="I687" s="983"/>
    </row>
    <row r="688" ht="15.75" customHeight="1">
      <c r="A688" s="884"/>
      <c r="B688" s="955"/>
      <c r="C688" s="881"/>
      <c r="D688" s="881"/>
      <c r="E688" s="881"/>
      <c r="F688" s="984"/>
      <c r="G688" s="881"/>
      <c r="H688" s="881"/>
      <c r="I688" s="983"/>
    </row>
    <row r="689" ht="15.75" customHeight="1">
      <c r="A689" s="884"/>
      <c r="B689" s="955"/>
      <c r="C689" s="881"/>
      <c r="D689" s="881"/>
      <c r="E689" s="881"/>
      <c r="F689" s="984"/>
      <c r="G689" s="881"/>
      <c r="H689" s="881"/>
      <c r="I689" s="983"/>
    </row>
    <row r="690" ht="15.75" customHeight="1">
      <c r="A690" s="884"/>
      <c r="B690" s="955"/>
      <c r="C690" s="881"/>
      <c r="D690" s="881"/>
      <c r="E690" s="881"/>
      <c r="F690" s="984"/>
      <c r="G690" s="881"/>
      <c r="H690" s="881"/>
      <c r="I690" s="983"/>
    </row>
    <row r="691" ht="15.75" customHeight="1">
      <c r="A691" s="884"/>
      <c r="B691" s="955"/>
      <c r="C691" s="881"/>
      <c r="D691" s="881"/>
      <c r="E691" s="881"/>
      <c r="F691" s="984"/>
      <c r="G691" s="881"/>
      <c r="H691" s="881"/>
      <c r="I691" s="983"/>
    </row>
    <row r="692" ht="15.75" customHeight="1">
      <c r="A692" s="884"/>
      <c r="B692" s="955"/>
      <c r="C692" s="881"/>
      <c r="D692" s="881"/>
      <c r="E692" s="881"/>
      <c r="F692" s="984"/>
      <c r="G692" s="881"/>
      <c r="H692" s="881"/>
      <c r="I692" s="983"/>
    </row>
    <row r="693" ht="15.75" customHeight="1">
      <c r="A693" s="884"/>
      <c r="B693" s="955"/>
      <c r="C693" s="881"/>
      <c r="D693" s="881"/>
      <c r="E693" s="881"/>
      <c r="F693" s="984"/>
      <c r="G693" s="881"/>
      <c r="H693" s="881"/>
      <c r="I693" s="983"/>
    </row>
    <row r="694" ht="15.75" customHeight="1">
      <c r="A694" s="884"/>
      <c r="B694" s="955"/>
      <c r="C694" s="881"/>
      <c r="D694" s="881"/>
      <c r="E694" s="881"/>
      <c r="F694" s="984"/>
      <c r="G694" s="881"/>
      <c r="H694" s="881"/>
      <c r="I694" s="983"/>
    </row>
    <row r="695" ht="15.75" customHeight="1">
      <c r="A695" s="884"/>
      <c r="B695" s="955"/>
      <c r="C695" s="881"/>
      <c r="D695" s="881"/>
      <c r="E695" s="881"/>
      <c r="F695" s="984"/>
      <c r="G695" s="881"/>
      <c r="H695" s="881"/>
      <c r="I695" s="983"/>
    </row>
    <row r="696" ht="15.75" customHeight="1">
      <c r="A696" s="884"/>
      <c r="B696" s="955"/>
      <c r="C696" s="881"/>
      <c r="D696" s="881"/>
      <c r="E696" s="881"/>
      <c r="F696" s="984"/>
      <c r="G696" s="881"/>
      <c r="H696" s="881"/>
      <c r="I696" s="983"/>
    </row>
    <row r="697" ht="15.75" customHeight="1">
      <c r="A697" s="884"/>
      <c r="B697" s="955"/>
      <c r="C697" s="881"/>
      <c r="D697" s="881"/>
      <c r="E697" s="881"/>
      <c r="F697" s="984"/>
      <c r="G697" s="881"/>
      <c r="H697" s="881"/>
      <c r="I697" s="983"/>
    </row>
    <row r="698" ht="15.75" customHeight="1">
      <c r="A698" s="884"/>
      <c r="B698" s="955"/>
      <c r="C698" s="881"/>
      <c r="D698" s="881"/>
      <c r="E698" s="881"/>
      <c r="F698" s="984"/>
      <c r="G698" s="881"/>
      <c r="H698" s="881"/>
      <c r="I698" s="983"/>
    </row>
    <row r="699" ht="15.75" customHeight="1">
      <c r="A699" s="884"/>
      <c r="B699" s="955"/>
      <c r="C699" s="881"/>
      <c r="D699" s="881"/>
      <c r="E699" s="881"/>
      <c r="F699" s="984"/>
      <c r="G699" s="881"/>
      <c r="H699" s="881"/>
      <c r="I699" s="983"/>
    </row>
    <row r="700" ht="15.75" customHeight="1">
      <c r="A700" s="884"/>
      <c r="B700" s="955"/>
      <c r="C700" s="881"/>
      <c r="D700" s="881"/>
      <c r="E700" s="881"/>
      <c r="F700" s="984"/>
      <c r="G700" s="881"/>
      <c r="H700" s="881"/>
      <c r="I700" s="983"/>
    </row>
    <row r="701" ht="15.75" customHeight="1">
      <c r="A701" s="884"/>
      <c r="B701" s="955"/>
      <c r="C701" s="881"/>
      <c r="D701" s="881"/>
      <c r="E701" s="881"/>
      <c r="F701" s="984"/>
      <c r="G701" s="881"/>
      <c r="H701" s="881"/>
      <c r="I701" s="983"/>
    </row>
    <row r="702" ht="15.75" customHeight="1">
      <c r="A702" s="884"/>
      <c r="B702" s="955"/>
      <c r="C702" s="881"/>
      <c r="D702" s="881"/>
      <c r="E702" s="881"/>
      <c r="F702" s="984"/>
      <c r="G702" s="881"/>
      <c r="H702" s="881"/>
      <c r="I702" s="983"/>
    </row>
    <row r="703" ht="15.75" customHeight="1">
      <c r="A703" s="884"/>
      <c r="B703" s="955"/>
      <c r="C703" s="881"/>
      <c r="D703" s="881"/>
      <c r="E703" s="881"/>
      <c r="F703" s="984"/>
      <c r="G703" s="881"/>
      <c r="H703" s="881"/>
      <c r="I703" s="983"/>
    </row>
    <row r="704" ht="15.75" customHeight="1">
      <c r="A704" s="884"/>
      <c r="B704" s="955"/>
      <c r="C704" s="881"/>
      <c r="D704" s="881"/>
      <c r="E704" s="881"/>
      <c r="F704" s="984"/>
      <c r="G704" s="881"/>
      <c r="H704" s="881"/>
      <c r="I704" s="983"/>
    </row>
    <row r="705" ht="15.75" customHeight="1">
      <c r="A705" s="884"/>
      <c r="B705" s="955"/>
      <c r="C705" s="881"/>
      <c r="D705" s="881"/>
      <c r="E705" s="881"/>
      <c r="F705" s="984"/>
      <c r="G705" s="881"/>
      <c r="H705" s="881"/>
      <c r="I705" s="983"/>
    </row>
    <row r="706" ht="15.75" customHeight="1">
      <c r="A706" s="884"/>
      <c r="B706" s="955"/>
      <c r="C706" s="881"/>
      <c r="D706" s="881"/>
      <c r="E706" s="881"/>
      <c r="F706" s="984"/>
      <c r="G706" s="881"/>
      <c r="H706" s="881"/>
      <c r="I706" s="983"/>
    </row>
    <row r="707" ht="15.75" customHeight="1">
      <c r="A707" s="884"/>
      <c r="B707" s="955"/>
      <c r="C707" s="881"/>
      <c r="D707" s="881"/>
      <c r="E707" s="881"/>
      <c r="F707" s="984"/>
      <c r="G707" s="881"/>
      <c r="H707" s="881"/>
      <c r="I707" s="983"/>
    </row>
    <row r="708" ht="15.75" customHeight="1">
      <c r="A708" s="884"/>
      <c r="B708" s="955"/>
      <c r="C708" s="881"/>
      <c r="D708" s="881"/>
      <c r="E708" s="881"/>
      <c r="F708" s="984"/>
      <c r="G708" s="881"/>
      <c r="H708" s="881"/>
      <c r="I708" s="983"/>
    </row>
    <row r="709" ht="15.75" customHeight="1">
      <c r="A709" s="884"/>
      <c r="B709" s="955"/>
      <c r="C709" s="881"/>
      <c r="D709" s="881"/>
      <c r="E709" s="881"/>
      <c r="F709" s="984"/>
      <c r="G709" s="881"/>
      <c r="H709" s="881"/>
      <c r="I709" s="983"/>
    </row>
    <row r="710" ht="15.75" customHeight="1">
      <c r="A710" s="884"/>
      <c r="B710" s="955"/>
      <c r="C710" s="881"/>
      <c r="D710" s="881"/>
      <c r="E710" s="881"/>
      <c r="F710" s="984"/>
      <c r="G710" s="881"/>
      <c r="H710" s="881"/>
      <c r="I710" s="983"/>
    </row>
    <row r="711" ht="15.75" customHeight="1">
      <c r="A711" s="884"/>
      <c r="B711" s="955"/>
      <c r="C711" s="881"/>
      <c r="D711" s="881"/>
      <c r="E711" s="881"/>
      <c r="F711" s="984"/>
      <c r="G711" s="881"/>
      <c r="H711" s="881"/>
      <c r="I711" s="983"/>
    </row>
    <row r="712" ht="15.75" customHeight="1">
      <c r="A712" s="884"/>
      <c r="B712" s="955"/>
      <c r="C712" s="881"/>
      <c r="D712" s="881"/>
      <c r="E712" s="881"/>
      <c r="F712" s="984"/>
      <c r="G712" s="881"/>
      <c r="H712" s="881"/>
      <c r="I712" s="983"/>
    </row>
    <row r="713" ht="15.75" customHeight="1">
      <c r="A713" s="884"/>
      <c r="B713" s="955"/>
      <c r="C713" s="881"/>
      <c r="D713" s="881"/>
      <c r="E713" s="881"/>
      <c r="F713" s="984"/>
      <c r="G713" s="881"/>
      <c r="H713" s="881"/>
      <c r="I713" s="983"/>
    </row>
    <row r="714" ht="15.75" customHeight="1">
      <c r="A714" s="884"/>
      <c r="B714" s="955"/>
      <c r="C714" s="881"/>
      <c r="D714" s="881"/>
      <c r="E714" s="881"/>
      <c r="F714" s="984"/>
      <c r="G714" s="881"/>
      <c r="H714" s="881"/>
      <c r="I714" s="983"/>
    </row>
    <row r="715" ht="15.75" customHeight="1">
      <c r="A715" s="884"/>
      <c r="B715" s="955"/>
      <c r="C715" s="881"/>
      <c r="D715" s="881"/>
      <c r="E715" s="881"/>
      <c r="F715" s="984"/>
      <c r="G715" s="881"/>
      <c r="H715" s="881"/>
      <c r="I715" s="983"/>
    </row>
    <row r="716" ht="15.75" customHeight="1">
      <c r="A716" s="884"/>
      <c r="B716" s="955"/>
      <c r="C716" s="881"/>
      <c r="D716" s="881"/>
      <c r="E716" s="881"/>
      <c r="F716" s="984"/>
      <c r="G716" s="881"/>
      <c r="H716" s="881"/>
      <c r="I716" s="983"/>
    </row>
    <row r="717" ht="15.75" customHeight="1">
      <c r="A717" s="884"/>
      <c r="B717" s="955"/>
      <c r="C717" s="881"/>
      <c r="D717" s="881"/>
      <c r="E717" s="881"/>
      <c r="F717" s="984"/>
      <c r="G717" s="881"/>
      <c r="H717" s="881"/>
      <c r="I717" s="983"/>
    </row>
    <row r="718" ht="15.75" customHeight="1">
      <c r="A718" s="884"/>
      <c r="B718" s="955"/>
      <c r="C718" s="881"/>
      <c r="D718" s="881"/>
      <c r="E718" s="881"/>
      <c r="F718" s="984"/>
      <c r="G718" s="881"/>
      <c r="H718" s="881"/>
      <c r="I718" s="983"/>
    </row>
    <row r="719" ht="15.75" customHeight="1">
      <c r="A719" s="884"/>
      <c r="B719" s="955"/>
      <c r="C719" s="881"/>
      <c r="D719" s="881"/>
      <c r="E719" s="881"/>
      <c r="F719" s="984"/>
      <c r="G719" s="881"/>
      <c r="H719" s="881"/>
      <c r="I719" s="983"/>
    </row>
    <row r="720" ht="15.75" customHeight="1">
      <c r="A720" s="884"/>
      <c r="B720" s="955"/>
      <c r="C720" s="881"/>
      <c r="D720" s="881"/>
      <c r="E720" s="881"/>
      <c r="F720" s="984"/>
      <c r="G720" s="881"/>
      <c r="H720" s="881"/>
      <c r="I720" s="983"/>
    </row>
    <row r="721" ht="15.75" customHeight="1">
      <c r="A721" s="884"/>
      <c r="B721" s="955"/>
      <c r="C721" s="881"/>
      <c r="D721" s="881"/>
      <c r="E721" s="881"/>
      <c r="F721" s="984"/>
      <c r="G721" s="881"/>
      <c r="H721" s="881"/>
      <c r="I721" s="983"/>
    </row>
    <row r="722" ht="15.75" customHeight="1">
      <c r="A722" s="884"/>
      <c r="B722" s="955"/>
      <c r="C722" s="881"/>
      <c r="D722" s="881"/>
      <c r="E722" s="881"/>
      <c r="F722" s="984"/>
      <c r="G722" s="881"/>
      <c r="H722" s="881"/>
      <c r="I722" s="983"/>
    </row>
    <row r="723" ht="15.75" customHeight="1">
      <c r="A723" s="884"/>
      <c r="B723" s="955"/>
      <c r="C723" s="881"/>
      <c r="D723" s="881"/>
      <c r="E723" s="881"/>
      <c r="F723" s="984"/>
      <c r="G723" s="881"/>
      <c r="H723" s="881"/>
      <c r="I723" s="983"/>
    </row>
    <row r="724" ht="15.75" customHeight="1">
      <c r="A724" s="884"/>
      <c r="B724" s="955"/>
      <c r="C724" s="881"/>
      <c r="D724" s="881"/>
      <c r="E724" s="881"/>
      <c r="F724" s="984"/>
      <c r="G724" s="881"/>
      <c r="H724" s="881"/>
      <c r="I724" s="983"/>
    </row>
    <row r="725" ht="15.75" customHeight="1">
      <c r="A725" s="884"/>
      <c r="B725" s="955"/>
      <c r="C725" s="881"/>
      <c r="D725" s="881"/>
      <c r="E725" s="881"/>
      <c r="F725" s="984"/>
      <c r="G725" s="881"/>
      <c r="H725" s="881"/>
      <c r="I725" s="983"/>
    </row>
    <row r="726" ht="15.75" customHeight="1">
      <c r="A726" s="884"/>
      <c r="B726" s="955"/>
      <c r="C726" s="881"/>
      <c r="D726" s="881"/>
      <c r="E726" s="881"/>
      <c r="F726" s="984"/>
      <c r="G726" s="881"/>
      <c r="H726" s="881"/>
      <c r="I726" s="983"/>
    </row>
    <row r="727" ht="15.75" customHeight="1">
      <c r="A727" s="884"/>
      <c r="B727" s="955"/>
      <c r="C727" s="881"/>
      <c r="D727" s="881"/>
      <c r="E727" s="881"/>
      <c r="F727" s="984"/>
      <c r="G727" s="881"/>
      <c r="H727" s="881"/>
      <c r="I727" s="983"/>
    </row>
    <row r="728" ht="15.75" customHeight="1">
      <c r="A728" s="884"/>
      <c r="B728" s="955"/>
      <c r="C728" s="881"/>
      <c r="D728" s="881"/>
      <c r="E728" s="881"/>
      <c r="F728" s="984"/>
      <c r="G728" s="881"/>
      <c r="H728" s="881"/>
      <c r="I728" s="983"/>
    </row>
    <row r="729" ht="15.75" customHeight="1">
      <c r="A729" s="884"/>
      <c r="B729" s="955"/>
      <c r="C729" s="881"/>
      <c r="D729" s="881"/>
      <c r="E729" s="881"/>
      <c r="F729" s="984"/>
      <c r="G729" s="881"/>
      <c r="H729" s="881"/>
      <c r="I729" s="983"/>
    </row>
    <row r="730" ht="15.75" customHeight="1">
      <c r="A730" s="884"/>
      <c r="B730" s="955"/>
      <c r="C730" s="881"/>
      <c r="D730" s="881"/>
      <c r="E730" s="881"/>
      <c r="F730" s="984"/>
      <c r="G730" s="881"/>
      <c r="H730" s="881"/>
      <c r="I730" s="983"/>
    </row>
    <row r="731" ht="15.75" customHeight="1">
      <c r="A731" s="884"/>
      <c r="B731" s="955"/>
      <c r="C731" s="881"/>
      <c r="D731" s="881"/>
      <c r="E731" s="881"/>
      <c r="F731" s="984"/>
      <c r="G731" s="881"/>
      <c r="H731" s="881"/>
      <c r="I731" s="983"/>
    </row>
    <row r="732" ht="15.75" customHeight="1">
      <c r="A732" s="884"/>
      <c r="B732" s="955"/>
      <c r="C732" s="881"/>
      <c r="D732" s="881"/>
      <c r="E732" s="881"/>
      <c r="F732" s="984"/>
      <c r="G732" s="881"/>
      <c r="H732" s="881"/>
      <c r="I732" s="983"/>
    </row>
    <row r="733" ht="15.75" customHeight="1">
      <c r="A733" s="884"/>
      <c r="B733" s="955"/>
      <c r="C733" s="881"/>
      <c r="D733" s="881"/>
      <c r="E733" s="881"/>
      <c r="F733" s="984"/>
      <c r="G733" s="881"/>
      <c r="H733" s="881"/>
      <c r="I733" s="983"/>
    </row>
    <row r="734" ht="15.75" customHeight="1">
      <c r="A734" s="884"/>
      <c r="B734" s="955"/>
      <c r="C734" s="881"/>
      <c r="D734" s="881"/>
      <c r="E734" s="881"/>
      <c r="F734" s="984"/>
      <c r="G734" s="881"/>
      <c r="H734" s="881"/>
      <c r="I734" s="983"/>
    </row>
    <row r="735" ht="15.75" customHeight="1">
      <c r="A735" s="884"/>
      <c r="B735" s="955"/>
      <c r="C735" s="881"/>
      <c r="D735" s="881"/>
      <c r="E735" s="881"/>
      <c r="F735" s="984"/>
      <c r="G735" s="881"/>
      <c r="H735" s="881"/>
      <c r="I735" s="983"/>
    </row>
    <row r="736" ht="15.75" customHeight="1">
      <c r="A736" s="884"/>
      <c r="B736" s="955"/>
      <c r="C736" s="881"/>
      <c r="D736" s="881"/>
      <c r="E736" s="881"/>
      <c r="F736" s="984"/>
      <c r="G736" s="881"/>
      <c r="H736" s="881"/>
      <c r="I736" s="983"/>
    </row>
    <row r="737" ht="15.75" customHeight="1">
      <c r="A737" s="884"/>
      <c r="B737" s="955"/>
      <c r="C737" s="881"/>
      <c r="D737" s="881"/>
      <c r="E737" s="881"/>
      <c r="F737" s="984"/>
      <c r="G737" s="881"/>
      <c r="H737" s="881"/>
      <c r="I737" s="983"/>
    </row>
    <row r="738" ht="15.75" customHeight="1">
      <c r="A738" s="884"/>
      <c r="B738" s="955"/>
      <c r="C738" s="881"/>
      <c r="D738" s="881"/>
      <c r="E738" s="881"/>
      <c r="F738" s="984"/>
      <c r="G738" s="881"/>
      <c r="H738" s="881"/>
      <c r="I738" s="983"/>
    </row>
    <row r="739" ht="15.75" customHeight="1">
      <c r="A739" s="884"/>
      <c r="B739" s="955"/>
      <c r="C739" s="881"/>
      <c r="D739" s="881"/>
      <c r="E739" s="881"/>
      <c r="F739" s="984"/>
      <c r="G739" s="881"/>
      <c r="H739" s="881"/>
      <c r="I739" s="983"/>
    </row>
    <row r="740" ht="15.75" customHeight="1">
      <c r="A740" s="884"/>
      <c r="B740" s="955"/>
      <c r="C740" s="881"/>
      <c r="D740" s="881"/>
      <c r="E740" s="881"/>
      <c r="F740" s="984"/>
      <c r="G740" s="881"/>
      <c r="H740" s="881"/>
      <c r="I740" s="983"/>
    </row>
    <row r="741" ht="15.75" customHeight="1">
      <c r="A741" s="884"/>
      <c r="B741" s="955"/>
      <c r="C741" s="881"/>
      <c r="D741" s="881"/>
      <c r="E741" s="881"/>
      <c r="F741" s="984"/>
      <c r="G741" s="881"/>
      <c r="H741" s="881"/>
      <c r="I741" s="983"/>
    </row>
    <row r="742" ht="15.75" customHeight="1">
      <c r="A742" s="884"/>
      <c r="B742" s="955"/>
      <c r="C742" s="881"/>
      <c r="D742" s="881"/>
      <c r="E742" s="881"/>
      <c r="F742" s="984"/>
      <c r="G742" s="881"/>
      <c r="H742" s="881"/>
      <c r="I742" s="983"/>
    </row>
    <row r="743" ht="15.75" customHeight="1">
      <c r="A743" s="884"/>
      <c r="B743" s="955"/>
      <c r="C743" s="881"/>
      <c r="D743" s="881"/>
      <c r="E743" s="881"/>
      <c r="F743" s="984"/>
      <c r="G743" s="881"/>
      <c r="H743" s="881"/>
      <c r="I743" s="983"/>
    </row>
    <row r="744" ht="15.75" customHeight="1">
      <c r="A744" s="884"/>
      <c r="B744" s="955"/>
      <c r="C744" s="881"/>
      <c r="D744" s="881"/>
      <c r="E744" s="881"/>
      <c r="F744" s="984"/>
      <c r="G744" s="881"/>
      <c r="H744" s="881"/>
      <c r="I744" s="983"/>
    </row>
    <row r="745" ht="15.75" customHeight="1">
      <c r="A745" s="884"/>
      <c r="B745" s="955"/>
      <c r="C745" s="881"/>
      <c r="D745" s="881"/>
      <c r="E745" s="881"/>
      <c r="F745" s="984"/>
      <c r="G745" s="881"/>
      <c r="H745" s="881"/>
      <c r="I745" s="983"/>
    </row>
    <row r="746" ht="15.75" customHeight="1">
      <c r="A746" s="884"/>
      <c r="B746" s="955"/>
      <c r="C746" s="881"/>
      <c r="D746" s="881"/>
      <c r="E746" s="881"/>
      <c r="F746" s="984"/>
      <c r="G746" s="881"/>
      <c r="H746" s="881"/>
      <c r="I746" s="983"/>
    </row>
    <row r="747" ht="15.75" customHeight="1">
      <c r="A747" s="884"/>
      <c r="B747" s="955"/>
      <c r="C747" s="881"/>
      <c r="D747" s="881"/>
      <c r="E747" s="881"/>
      <c r="F747" s="984"/>
      <c r="G747" s="881"/>
      <c r="H747" s="881"/>
      <c r="I747" s="983"/>
    </row>
    <row r="748" ht="15.75" customHeight="1">
      <c r="A748" s="884"/>
      <c r="B748" s="955"/>
      <c r="C748" s="881"/>
      <c r="D748" s="881"/>
      <c r="E748" s="881"/>
      <c r="F748" s="984"/>
      <c r="G748" s="881"/>
      <c r="H748" s="881"/>
      <c r="I748" s="983"/>
    </row>
    <row r="749" ht="15.75" customHeight="1">
      <c r="A749" s="884"/>
      <c r="B749" s="955"/>
      <c r="C749" s="881"/>
      <c r="D749" s="881"/>
      <c r="E749" s="881"/>
      <c r="F749" s="984"/>
      <c r="G749" s="881"/>
      <c r="H749" s="881"/>
      <c r="I749" s="983"/>
    </row>
    <row r="750" ht="15.75" customHeight="1">
      <c r="A750" s="884"/>
      <c r="B750" s="955"/>
      <c r="C750" s="881"/>
      <c r="D750" s="881"/>
      <c r="E750" s="881"/>
      <c r="F750" s="984"/>
      <c r="G750" s="881"/>
      <c r="H750" s="881"/>
      <c r="I750" s="983"/>
    </row>
    <row r="751" ht="15.75" customHeight="1">
      <c r="A751" s="884"/>
      <c r="B751" s="955"/>
      <c r="C751" s="881"/>
      <c r="D751" s="881"/>
      <c r="E751" s="881"/>
      <c r="F751" s="984"/>
      <c r="G751" s="881"/>
      <c r="H751" s="881"/>
      <c r="I751" s="983"/>
    </row>
    <row r="752" ht="15.75" customHeight="1">
      <c r="A752" s="884"/>
      <c r="B752" s="955"/>
      <c r="C752" s="881"/>
      <c r="D752" s="881"/>
      <c r="E752" s="881"/>
      <c r="F752" s="984"/>
      <c r="G752" s="881"/>
      <c r="H752" s="881"/>
      <c r="I752" s="983"/>
    </row>
    <row r="753" ht="15.75" customHeight="1">
      <c r="A753" s="884"/>
      <c r="B753" s="955"/>
      <c r="C753" s="881"/>
      <c r="D753" s="881"/>
      <c r="E753" s="881"/>
      <c r="F753" s="984"/>
      <c r="G753" s="881"/>
      <c r="H753" s="881"/>
      <c r="I753" s="983"/>
    </row>
    <row r="754" ht="15.75" customHeight="1">
      <c r="A754" s="884"/>
      <c r="B754" s="955"/>
      <c r="C754" s="881"/>
      <c r="D754" s="881"/>
      <c r="E754" s="881"/>
      <c r="F754" s="984"/>
      <c r="G754" s="881"/>
      <c r="H754" s="881"/>
      <c r="I754" s="983"/>
    </row>
    <row r="755" ht="15.75" customHeight="1">
      <c r="A755" s="884"/>
      <c r="B755" s="955"/>
      <c r="C755" s="881"/>
      <c r="D755" s="881"/>
      <c r="E755" s="881"/>
      <c r="F755" s="984"/>
      <c r="G755" s="881"/>
      <c r="H755" s="881"/>
      <c r="I755" s="983"/>
    </row>
    <row r="756" ht="15.75" customHeight="1">
      <c r="A756" s="884"/>
      <c r="B756" s="955"/>
      <c r="C756" s="881"/>
      <c r="D756" s="881"/>
      <c r="E756" s="881"/>
      <c r="F756" s="984"/>
      <c r="G756" s="881"/>
      <c r="H756" s="881"/>
      <c r="I756" s="983"/>
    </row>
    <row r="757" ht="15.75" customHeight="1">
      <c r="A757" s="884"/>
      <c r="B757" s="955"/>
      <c r="C757" s="881"/>
      <c r="D757" s="881"/>
      <c r="E757" s="881"/>
      <c r="F757" s="984"/>
      <c r="G757" s="881"/>
      <c r="H757" s="881"/>
      <c r="I757" s="983"/>
    </row>
    <row r="758" ht="15.75" customHeight="1">
      <c r="A758" s="884"/>
      <c r="B758" s="955"/>
      <c r="C758" s="881"/>
      <c r="D758" s="881"/>
      <c r="E758" s="881"/>
      <c r="F758" s="984"/>
      <c r="G758" s="881"/>
      <c r="H758" s="881"/>
      <c r="I758" s="983"/>
    </row>
    <row r="759" ht="15.75" customHeight="1">
      <c r="A759" s="884"/>
      <c r="B759" s="955"/>
      <c r="C759" s="881"/>
      <c r="D759" s="881"/>
      <c r="E759" s="881"/>
      <c r="F759" s="984"/>
      <c r="G759" s="881"/>
      <c r="H759" s="881"/>
      <c r="I759" s="983"/>
    </row>
    <row r="760" ht="15.75" customHeight="1">
      <c r="A760" s="884"/>
      <c r="B760" s="955"/>
      <c r="C760" s="881"/>
      <c r="D760" s="881"/>
      <c r="E760" s="881"/>
      <c r="F760" s="984"/>
      <c r="G760" s="881"/>
      <c r="H760" s="881"/>
      <c r="I760" s="983"/>
    </row>
    <row r="761" ht="15.75" customHeight="1">
      <c r="A761" s="884"/>
      <c r="B761" s="955"/>
      <c r="C761" s="881"/>
      <c r="D761" s="881"/>
      <c r="E761" s="881"/>
      <c r="F761" s="984"/>
      <c r="G761" s="881"/>
      <c r="H761" s="881"/>
      <c r="I761" s="983"/>
    </row>
    <row r="762" ht="15.75" customHeight="1">
      <c r="A762" s="884"/>
      <c r="B762" s="955"/>
      <c r="C762" s="881"/>
      <c r="D762" s="881"/>
      <c r="E762" s="881"/>
      <c r="F762" s="984"/>
      <c r="G762" s="881"/>
      <c r="H762" s="881"/>
      <c r="I762" s="983"/>
    </row>
    <row r="763" ht="15.75" customHeight="1">
      <c r="A763" s="884"/>
      <c r="B763" s="955"/>
      <c r="C763" s="881"/>
      <c r="D763" s="881"/>
      <c r="E763" s="881"/>
      <c r="F763" s="984"/>
      <c r="G763" s="881"/>
      <c r="H763" s="881"/>
      <c r="I763" s="983"/>
    </row>
    <row r="764" ht="15.75" customHeight="1">
      <c r="A764" s="884"/>
      <c r="B764" s="955"/>
      <c r="C764" s="881"/>
      <c r="D764" s="881"/>
      <c r="E764" s="881"/>
      <c r="F764" s="984"/>
      <c r="G764" s="881"/>
      <c r="H764" s="881"/>
      <c r="I764" s="983"/>
    </row>
    <row r="765" ht="15.75" customHeight="1">
      <c r="A765" s="884"/>
      <c r="B765" s="955"/>
      <c r="C765" s="881"/>
      <c r="D765" s="881"/>
      <c r="E765" s="881"/>
      <c r="F765" s="984"/>
      <c r="G765" s="881"/>
      <c r="H765" s="881"/>
      <c r="I765" s="983"/>
    </row>
    <row r="766" ht="15.75" customHeight="1">
      <c r="A766" s="884"/>
      <c r="B766" s="955"/>
      <c r="C766" s="881"/>
      <c r="D766" s="881"/>
      <c r="E766" s="881"/>
      <c r="F766" s="984"/>
      <c r="G766" s="881"/>
      <c r="H766" s="881"/>
      <c r="I766" s="983"/>
    </row>
    <row r="767" ht="15.75" customHeight="1">
      <c r="A767" s="884"/>
      <c r="B767" s="955"/>
      <c r="C767" s="881"/>
      <c r="D767" s="881"/>
      <c r="E767" s="881"/>
      <c r="F767" s="984"/>
      <c r="G767" s="881"/>
      <c r="H767" s="881"/>
      <c r="I767" s="983"/>
    </row>
    <row r="768" ht="15.75" customHeight="1">
      <c r="A768" s="884"/>
      <c r="B768" s="955"/>
      <c r="C768" s="881"/>
      <c r="D768" s="881"/>
      <c r="E768" s="881"/>
      <c r="F768" s="984"/>
      <c r="G768" s="881"/>
      <c r="H768" s="881"/>
      <c r="I768" s="983"/>
    </row>
    <row r="769" ht="15.75" customHeight="1">
      <c r="A769" s="884"/>
      <c r="B769" s="955"/>
      <c r="C769" s="881"/>
      <c r="D769" s="881"/>
      <c r="E769" s="881"/>
      <c r="F769" s="984"/>
      <c r="G769" s="881"/>
      <c r="H769" s="881"/>
      <c r="I769" s="983"/>
    </row>
    <row r="770" ht="15.75" customHeight="1">
      <c r="A770" s="884"/>
      <c r="B770" s="955"/>
      <c r="C770" s="881"/>
      <c r="D770" s="881"/>
      <c r="E770" s="881"/>
      <c r="F770" s="984"/>
      <c r="G770" s="881"/>
      <c r="H770" s="881"/>
      <c r="I770" s="983"/>
    </row>
    <row r="771" ht="15.75" customHeight="1">
      <c r="A771" s="884"/>
      <c r="B771" s="955"/>
      <c r="C771" s="881"/>
      <c r="D771" s="881"/>
      <c r="E771" s="881"/>
      <c r="F771" s="984"/>
      <c r="G771" s="881"/>
      <c r="H771" s="881"/>
      <c r="I771" s="983"/>
    </row>
    <row r="772" ht="15.75" customHeight="1">
      <c r="A772" s="884"/>
      <c r="B772" s="955"/>
      <c r="C772" s="881"/>
      <c r="D772" s="881"/>
      <c r="E772" s="881"/>
      <c r="F772" s="984"/>
      <c r="G772" s="881"/>
      <c r="H772" s="881"/>
      <c r="I772" s="983"/>
    </row>
    <row r="773" ht="15.75" customHeight="1">
      <c r="A773" s="884"/>
      <c r="B773" s="955"/>
      <c r="C773" s="881"/>
      <c r="D773" s="881"/>
      <c r="E773" s="881"/>
      <c r="F773" s="984"/>
      <c r="G773" s="881"/>
      <c r="H773" s="881"/>
      <c r="I773" s="983"/>
    </row>
    <row r="774" ht="15.75" customHeight="1">
      <c r="A774" s="884"/>
      <c r="B774" s="955"/>
      <c r="C774" s="881"/>
      <c r="D774" s="881"/>
      <c r="E774" s="881"/>
      <c r="F774" s="984"/>
      <c r="G774" s="881"/>
      <c r="H774" s="881"/>
      <c r="I774" s="983"/>
    </row>
    <row r="775" ht="15.75" customHeight="1">
      <c r="A775" s="884"/>
      <c r="B775" s="955"/>
      <c r="C775" s="881"/>
      <c r="D775" s="881"/>
      <c r="E775" s="881"/>
      <c r="F775" s="984"/>
      <c r="G775" s="881"/>
      <c r="H775" s="881"/>
      <c r="I775" s="983"/>
    </row>
    <row r="776" ht="15.75" customHeight="1">
      <c r="A776" s="884"/>
      <c r="B776" s="955"/>
      <c r="C776" s="881"/>
      <c r="D776" s="881"/>
      <c r="E776" s="881"/>
      <c r="F776" s="984"/>
      <c r="G776" s="881"/>
      <c r="H776" s="881"/>
      <c r="I776" s="983"/>
    </row>
    <row r="777" ht="15.75" customHeight="1">
      <c r="A777" s="884"/>
      <c r="B777" s="955"/>
      <c r="C777" s="881"/>
      <c r="D777" s="881"/>
      <c r="E777" s="881"/>
      <c r="F777" s="984"/>
      <c r="G777" s="881"/>
      <c r="H777" s="881"/>
      <c r="I777" s="983"/>
    </row>
    <row r="778" ht="15.75" customHeight="1">
      <c r="A778" s="884"/>
      <c r="B778" s="955"/>
      <c r="C778" s="881"/>
      <c r="D778" s="881"/>
      <c r="E778" s="881"/>
      <c r="F778" s="984"/>
      <c r="G778" s="881"/>
      <c r="H778" s="881"/>
      <c r="I778" s="983"/>
    </row>
    <row r="779" ht="15.75" customHeight="1">
      <c r="A779" s="884"/>
      <c r="B779" s="955"/>
      <c r="C779" s="881"/>
      <c r="D779" s="881"/>
      <c r="E779" s="881"/>
      <c r="F779" s="984"/>
      <c r="G779" s="881"/>
      <c r="H779" s="881"/>
      <c r="I779" s="983"/>
    </row>
    <row r="780" ht="15.75" customHeight="1">
      <c r="A780" s="884"/>
      <c r="B780" s="955"/>
      <c r="C780" s="881"/>
      <c r="D780" s="881"/>
      <c r="E780" s="881"/>
      <c r="F780" s="984"/>
      <c r="G780" s="881"/>
      <c r="H780" s="881"/>
      <c r="I780" s="983"/>
    </row>
    <row r="781" ht="15.75" customHeight="1">
      <c r="A781" s="884"/>
      <c r="B781" s="955"/>
      <c r="C781" s="881"/>
      <c r="D781" s="881"/>
      <c r="E781" s="881"/>
      <c r="F781" s="984"/>
      <c r="G781" s="881"/>
      <c r="H781" s="881"/>
      <c r="I781" s="983"/>
    </row>
    <row r="782" ht="15.75" customHeight="1">
      <c r="A782" s="884"/>
      <c r="B782" s="955"/>
      <c r="C782" s="881"/>
      <c r="D782" s="881"/>
      <c r="E782" s="881"/>
      <c r="F782" s="984"/>
      <c r="G782" s="881"/>
      <c r="H782" s="881"/>
      <c r="I782" s="983"/>
    </row>
    <row r="783" ht="15.75" customHeight="1">
      <c r="A783" s="884"/>
      <c r="B783" s="955"/>
      <c r="C783" s="881"/>
      <c r="D783" s="881"/>
      <c r="E783" s="881"/>
      <c r="F783" s="984"/>
      <c r="G783" s="881"/>
      <c r="H783" s="881"/>
      <c r="I783" s="983"/>
    </row>
    <row r="784" ht="15.75" customHeight="1">
      <c r="A784" s="884"/>
      <c r="B784" s="955"/>
      <c r="C784" s="881"/>
      <c r="D784" s="881"/>
      <c r="E784" s="881"/>
      <c r="F784" s="984"/>
      <c r="G784" s="881"/>
      <c r="H784" s="881"/>
      <c r="I784" s="983"/>
    </row>
    <row r="785" ht="15.75" customHeight="1">
      <c r="A785" s="884"/>
      <c r="B785" s="955"/>
      <c r="C785" s="881"/>
      <c r="D785" s="881"/>
      <c r="E785" s="881"/>
      <c r="F785" s="984"/>
      <c r="G785" s="881"/>
      <c r="H785" s="881"/>
      <c r="I785" s="983"/>
    </row>
    <row r="786" ht="15.75" customHeight="1">
      <c r="A786" s="884"/>
      <c r="B786" s="955"/>
      <c r="C786" s="881"/>
      <c r="D786" s="881"/>
      <c r="E786" s="881"/>
      <c r="F786" s="984"/>
      <c r="G786" s="881"/>
      <c r="H786" s="881"/>
      <c r="I786" s="983"/>
    </row>
    <row r="787" ht="15.75" customHeight="1">
      <c r="A787" s="884"/>
      <c r="B787" s="955"/>
      <c r="C787" s="881"/>
      <c r="D787" s="881"/>
      <c r="E787" s="881"/>
      <c r="F787" s="984"/>
      <c r="G787" s="881"/>
      <c r="H787" s="881"/>
      <c r="I787" s="983"/>
    </row>
    <row r="788" ht="15.75" customHeight="1">
      <c r="A788" s="884"/>
      <c r="B788" s="955"/>
      <c r="C788" s="881"/>
      <c r="D788" s="881"/>
      <c r="E788" s="881"/>
      <c r="F788" s="984"/>
      <c r="G788" s="881"/>
      <c r="H788" s="881"/>
      <c r="I788" s="983"/>
    </row>
    <row r="789" ht="15.75" customHeight="1">
      <c r="A789" s="884"/>
      <c r="B789" s="955"/>
      <c r="C789" s="881"/>
      <c r="D789" s="881"/>
      <c r="E789" s="881"/>
      <c r="F789" s="984"/>
      <c r="G789" s="881"/>
      <c r="H789" s="881"/>
      <c r="I789" s="983"/>
    </row>
    <row r="790" ht="15.75" customHeight="1">
      <c r="A790" s="884"/>
      <c r="B790" s="955"/>
      <c r="C790" s="881"/>
      <c r="D790" s="881"/>
      <c r="E790" s="881"/>
      <c r="F790" s="984"/>
      <c r="G790" s="881"/>
      <c r="H790" s="881"/>
      <c r="I790" s="983"/>
    </row>
    <row r="791" ht="15.75" customHeight="1">
      <c r="A791" s="884"/>
      <c r="B791" s="955"/>
      <c r="C791" s="881"/>
      <c r="D791" s="881"/>
      <c r="E791" s="881"/>
      <c r="F791" s="984"/>
      <c r="G791" s="881"/>
      <c r="H791" s="881"/>
      <c r="I791" s="983"/>
    </row>
    <row r="792" ht="15.75" customHeight="1">
      <c r="A792" s="884"/>
      <c r="B792" s="955"/>
      <c r="C792" s="881"/>
      <c r="D792" s="881"/>
      <c r="E792" s="881"/>
      <c r="F792" s="984"/>
      <c r="G792" s="881"/>
      <c r="H792" s="881"/>
      <c r="I792" s="983"/>
    </row>
    <row r="793" ht="15.75" customHeight="1">
      <c r="A793" s="884"/>
      <c r="B793" s="955"/>
      <c r="C793" s="881"/>
      <c r="D793" s="881"/>
      <c r="E793" s="881"/>
      <c r="F793" s="984"/>
      <c r="G793" s="881"/>
      <c r="H793" s="881"/>
      <c r="I793" s="983"/>
    </row>
    <row r="794" ht="15.75" customHeight="1">
      <c r="A794" s="884"/>
      <c r="B794" s="955"/>
      <c r="C794" s="881"/>
      <c r="D794" s="881"/>
      <c r="E794" s="881"/>
      <c r="F794" s="984"/>
      <c r="G794" s="881"/>
      <c r="H794" s="881"/>
      <c r="I794" s="983"/>
    </row>
    <row r="795" ht="15.75" customHeight="1">
      <c r="A795" s="884"/>
      <c r="B795" s="955"/>
      <c r="C795" s="881"/>
      <c r="D795" s="881"/>
      <c r="E795" s="881"/>
      <c r="F795" s="984"/>
      <c r="G795" s="881"/>
      <c r="H795" s="881"/>
      <c r="I795" s="983"/>
    </row>
    <row r="796" ht="15.75" customHeight="1">
      <c r="A796" s="884"/>
      <c r="B796" s="955"/>
      <c r="C796" s="881"/>
      <c r="D796" s="881"/>
      <c r="E796" s="881"/>
      <c r="F796" s="984"/>
      <c r="G796" s="881"/>
      <c r="H796" s="881"/>
      <c r="I796" s="983"/>
    </row>
    <row r="797" ht="15.75" customHeight="1">
      <c r="A797" s="884"/>
      <c r="B797" s="955"/>
      <c r="C797" s="881"/>
      <c r="D797" s="881"/>
      <c r="E797" s="881"/>
      <c r="F797" s="984"/>
      <c r="G797" s="881"/>
      <c r="H797" s="881"/>
      <c r="I797" s="983"/>
    </row>
    <row r="798" ht="15.75" customHeight="1">
      <c r="A798" s="884"/>
      <c r="B798" s="955"/>
      <c r="C798" s="881"/>
      <c r="D798" s="881"/>
      <c r="E798" s="881"/>
      <c r="F798" s="984"/>
      <c r="G798" s="881"/>
      <c r="H798" s="881"/>
      <c r="I798" s="983"/>
    </row>
    <row r="799" ht="15.75" customHeight="1">
      <c r="A799" s="884"/>
      <c r="B799" s="955"/>
      <c r="C799" s="881"/>
      <c r="D799" s="881"/>
      <c r="E799" s="881"/>
      <c r="F799" s="984"/>
      <c r="G799" s="881"/>
      <c r="H799" s="881"/>
      <c r="I799" s="983"/>
    </row>
    <row r="800" ht="15.75" customHeight="1">
      <c r="A800" s="884"/>
      <c r="B800" s="955"/>
      <c r="C800" s="881"/>
      <c r="D800" s="881"/>
      <c r="E800" s="881"/>
      <c r="F800" s="984"/>
      <c r="G800" s="881"/>
      <c r="H800" s="881"/>
      <c r="I800" s="983"/>
    </row>
    <row r="801" ht="15.75" customHeight="1">
      <c r="A801" s="884"/>
      <c r="B801" s="955"/>
      <c r="C801" s="881"/>
      <c r="D801" s="881"/>
      <c r="E801" s="881"/>
      <c r="F801" s="984"/>
      <c r="G801" s="881"/>
      <c r="H801" s="881"/>
      <c r="I801" s="983"/>
    </row>
    <row r="802" ht="15.75" customHeight="1">
      <c r="A802" s="884"/>
      <c r="B802" s="955"/>
      <c r="C802" s="881"/>
      <c r="D802" s="881"/>
      <c r="E802" s="881"/>
      <c r="F802" s="984"/>
      <c r="G802" s="881"/>
      <c r="H802" s="881"/>
      <c r="I802" s="983"/>
    </row>
    <row r="803" ht="15.75" customHeight="1">
      <c r="A803" s="884"/>
      <c r="B803" s="955"/>
      <c r="C803" s="881"/>
      <c r="D803" s="881"/>
      <c r="E803" s="881"/>
      <c r="F803" s="984"/>
      <c r="G803" s="881"/>
      <c r="H803" s="881"/>
      <c r="I803" s="983"/>
    </row>
    <row r="804" ht="15.75" customHeight="1">
      <c r="A804" s="884"/>
      <c r="B804" s="955"/>
      <c r="C804" s="881"/>
      <c r="D804" s="881"/>
      <c r="E804" s="881"/>
      <c r="F804" s="984"/>
      <c r="G804" s="881"/>
      <c r="H804" s="881"/>
      <c r="I804" s="983"/>
    </row>
    <row r="805" ht="15.75" customHeight="1">
      <c r="A805" s="884"/>
      <c r="B805" s="955"/>
      <c r="C805" s="881"/>
      <c r="D805" s="881"/>
      <c r="E805" s="881"/>
      <c r="F805" s="984"/>
      <c r="G805" s="881"/>
      <c r="H805" s="881"/>
      <c r="I805" s="983"/>
    </row>
    <row r="806" ht="15.75" customHeight="1">
      <c r="A806" s="884"/>
      <c r="B806" s="955"/>
      <c r="C806" s="881"/>
      <c r="D806" s="881"/>
      <c r="E806" s="881"/>
      <c r="F806" s="984"/>
      <c r="G806" s="881"/>
      <c r="H806" s="881"/>
      <c r="I806" s="983"/>
    </row>
    <row r="807" ht="15.75" customHeight="1">
      <c r="A807" s="884"/>
      <c r="B807" s="955"/>
      <c r="C807" s="881"/>
      <c r="D807" s="881"/>
      <c r="E807" s="881"/>
      <c r="F807" s="984"/>
      <c r="G807" s="881"/>
      <c r="H807" s="881"/>
      <c r="I807" s="983"/>
    </row>
    <row r="808" ht="15.75" customHeight="1">
      <c r="A808" s="884"/>
      <c r="B808" s="955"/>
      <c r="C808" s="881"/>
      <c r="D808" s="881"/>
      <c r="E808" s="881"/>
      <c r="F808" s="984"/>
      <c r="G808" s="881"/>
      <c r="H808" s="881"/>
      <c r="I808" s="983"/>
    </row>
    <row r="809" ht="15.75" customHeight="1">
      <c r="A809" s="884"/>
      <c r="B809" s="955"/>
      <c r="C809" s="881"/>
      <c r="D809" s="881"/>
      <c r="E809" s="881"/>
      <c r="F809" s="984"/>
      <c r="G809" s="881"/>
      <c r="H809" s="881"/>
      <c r="I809" s="983"/>
    </row>
    <row r="810" ht="15.75" customHeight="1">
      <c r="A810" s="884"/>
      <c r="B810" s="955"/>
      <c r="C810" s="881"/>
      <c r="D810" s="881"/>
      <c r="E810" s="881"/>
      <c r="F810" s="984"/>
      <c r="G810" s="881"/>
      <c r="H810" s="881"/>
      <c r="I810" s="983"/>
    </row>
    <row r="811" ht="15.75" customHeight="1">
      <c r="A811" s="884"/>
      <c r="B811" s="955"/>
      <c r="C811" s="881"/>
      <c r="D811" s="881"/>
      <c r="E811" s="881"/>
      <c r="F811" s="984"/>
      <c r="G811" s="881"/>
      <c r="H811" s="881"/>
      <c r="I811" s="983"/>
    </row>
    <row r="812" ht="15.75" customHeight="1">
      <c r="A812" s="884"/>
      <c r="B812" s="955"/>
      <c r="C812" s="881"/>
      <c r="D812" s="881"/>
      <c r="E812" s="881"/>
      <c r="F812" s="984"/>
      <c r="G812" s="881"/>
      <c r="H812" s="881"/>
      <c r="I812" s="983"/>
    </row>
    <row r="813" ht="15.75" customHeight="1">
      <c r="A813" s="884"/>
      <c r="B813" s="955"/>
      <c r="C813" s="881"/>
      <c r="D813" s="881"/>
      <c r="E813" s="881"/>
      <c r="F813" s="984"/>
      <c r="G813" s="881"/>
      <c r="H813" s="881"/>
      <c r="I813" s="983"/>
    </row>
    <row r="814" ht="15.75" customHeight="1">
      <c r="A814" s="884"/>
      <c r="B814" s="955"/>
      <c r="C814" s="881"/>
      <c r="D814" s="881"/>
      <c r="E814" s="881"/>
      <c r="F814" s="984"/>
      <c r="G814" s="881"/>
      <c r="H814" s="881"/>
      <c r="I814" s="983"/>
    </row>
    <row r="815" ht="15.75" customHeight="1">
      <c r="A815" s="884"/>
      <c r="B815" s="955"/>
      <c r="C815" s="881"/>
      <c r="D815" s="881"/>
      <c r="E815" s="881"/>
      <c r="F815" s="984"/>
      <c r="G815" s="881"/>
      <c r="H815" s="881"/>
      <c r="I815" s="983"/>
    </row>
    <row r="816" ht="15.75" customHeight="1">
      <c r="A816" s="884"/>
      <c r="B816" s="955"/>
      <c r="C816" s="881"/>
      <c r="D816" s="881"/>
      <c r="E816" s="881"/>
      <c r="F816" s="984"/>
      <c r="G816" s="881"/>
      <c r="H816" s="881"/>
      <c r="I816" s="983"/>
    </row>
    <row r="817" ht="15.75" customHeight="1">
      <c r="A817" s="884"/>
      <c r="B817" s="955"/>
      <c r="C817" s="881"/>
      <c r="D817" s="881"/>
      <c r="E817" s="881"/>
      <c r="F817" s="984"/>
      <c r="G817" s="881"/>
      <c r="H817" s="881"/>
      <c r="I817" s="983"/>
    </row>
    <row r="818" ht="15.75" customHeight="1">
      <c r="A818" s="884"/>
      <c r="B818" s="955"/>
      <c r="C818" s="881"/>
      <c r="D818" s="881"/>
      <c r="E818" s="881"/>
      <c r="F818" s="984"/>
      <c r="G818" s="881"/>
      <c r="H818" s="881"/>
      <c r="I818" s="983"/>
    </row>
    <row r="819" ht="15.75" customHeight="1">
      <c r="A819" s="884"/>
      <c r="B819" s="955"/>
      <c r="C819" s="881"/>
      <c r="D819" s="881"/>
      <c r="E819" s="881"/>
      <c r="F819" s="984"/>
      <c r="G819" s="881"/>
      <c r="H819" s="881"/>
      <c r="I819" s="983"/>
    </row>
    <row r="820" ht="15.75" customHeight="1">
      <c r="A820" s="884"/>
      <c r="B820" s="955"/>
      <c r="C820" s="881"/>
      <c r="D820" s="881"/>
      <c r="E820" s="881"/>
      <c r="F820" s="984"/>
      <c r="G820" s="881"/>
      <c r="H820" s="881"/>
      <c r="I820" s="983"/>
    </row>
    <row r="821" ht="15.75" customHeight="1">
      <c r="A821" s="884"/>
      <c r="B821" s="955"/>
      <c r="C821" s="881"/>
      <c r="D821" s="881"/>
      <c r="E821" s="881"/>
      <c r="F821" s="984"/>
      <c r="G821" s="881"/>
      <c r="H821" s="881"/>
      <c r="I821" s="983"/>
    </row>
    <row r="822" ht="15.75" customHeight="1">
      <c r="A822" s="884"/>
      <c r="B822" s="955"/>
      <c r="C822" s="881"/>
      <c r="D822" s="881"/>
      <c r="E822" s="881"/>
      <c r="F822" s="984"/>
      <c r="G822" s="881"/>
      <c r="H822" s="881"/>
      <c r="I822" s="983"/>
    </row>
    <row r="823" ht="15.75" customHeight="1">
      <c r="A823" s="884"/>
      <c r="B823" s="955"/>
      <c r="C823" s="881"/>
      <c r="D823" s="881"/>
      <c r="E823" s="881"/>
      <c r="F823" s="984"/>
      <c r="G823" s="881"/>
      <c r="H823" s="881"/>
      <c r="I823" s="983"/>
    </row>
    <row r="824" ht="15.75" customHeight="1">
      <c r="A824" s="884"/>
      <c r="B824" s="955"/>
      <c r="C824" s="881"/>
      <c r="D824" s="881"/>
      <c r="E824" s="881"/>
      <c r="F824" s="984"/>
      <c r="G824" s="881"/>
      <c r="H824" s="881"/>
      <c r="I824" s="983"/>
    </row>
    <row r="825" ht="15.75" customHeight="1">
      <c r="A825" s="884"/>
      <c r="B825" s="955"/>
      <c r="C825" s="881"/>
      <c r="D825" s="881"/>
      <c r="E825" s="881"/>
      <c r="F825" s="984"/>
      <c r="G825" s="881"/>
      <c r="H825" s="881"/>
      <c r="I825" s="983"/>
    </row>
    <row r="826" ht="15.75" customHeight="1">
      <c r="A826" s="884"/>
      <c r="B826" s="955"/>
      <c r="C826" s="881"/>
      <c r="D826" s="881"/>
      <c r="E826" s="881"/>
      <c r="F826" s="984"/>
      <c r="G826" s="881"/>
      <c r="H826" s="881"/>
      <c r="I826" s="983"/>
    </row>
    <row r="827" ht="15.75" customHeight="1">
      <c r="A827" s="884"/>
      <c r="B827" s="955"/>
      <c r="C827" s="881"/>
      <c r="D827" s="881"/>
      <c r="E827" s="881"/>
      <c r="F827" s="984"/>
      <c r="G827" s="881"/>
      <c r="H827" s="881"/>
      <c r="I827" s="983"/>
    </row>
    <row r="828" ht="15.75" customHeight="1">
      <c r="A828" s="884"/>
      <c r="B828" s="955"/>
      <c r="C828" s="881"/>
      <c r="D828" s="881"/>
      <c r="E828" s="881"/>
      <c r="F828" s="984"/>
      <c r="G828" s="881"/>
      <c r="H828" s="881"/>
      <c r="I828" s="983"/>
    </row>
    <row r="829" ht="15.75" customHeight="1">
      <c r="A829" s="884"/>
      <c r="B829" s="955"/>
      <c r="C829" s="881"/>
      <c r="D829" s="881"/>
      <c r="E829" s="881"/>
      <c r="F829" s="984"/>
      <c r="G829" s="881"/>
      <c r="H829" s="881"/>
      <c r="I829" s="983"/>
    </row>
    <row r="830" ht="15.75" customHeight="1">
      <c r="A830" s="884"/>
      <c r="B830" s="955"/>
      <c r="C830" s="881"/>
      <c r="D830" s="881"/>
      <c r="E830" s="881"/>
      <c r="F830" s="984"/>
      <c r="G830" s="881"/>
      <c r="H830" s="881"/>
      <c r="I830" s="983"/>
    </row>
    <row r="831" ht="15.75" customHeight="1">
      <c r="A831" s="884"/>
      <c r="B831" s="955"/>
      <c r="C831" s="881"/>
      <c r="D831" s="881"/>
      <c r="E831" s="881"/>
      <c r="F831" s="984"/>
      <c r="G831" s="881"/>
      <c r="H831" s="881"/>
      <c r="I831" s="983"/>
    </row>
    <row r="832" ht="15.75" customHeight="1">
      <c r="A832" s="884"/>
      <c r="B832" s="955"/>
      <c r="C832" s="881"/>
      <c r="D832" s="881"/>
      <c r="E832" s="881"/>
      <c r="F832" s="984"/>
      <c r="G832" s="881"/>
      <c r="H832" s="881"/>
      <c r="I832" s="983"/>
    </row>
    <row r="833" ht="15.75" customHeight="1">
      <c r="A833" s="884"/>
      <c r="B833" s="955"/>
      <c r="C833" s="881"/>
      <c r="D833" s="881"/>
      <c r="E833" s="881"/>
      <c r="F833" s="984"/>
      <c r="G833" s="881"/>
      <c r="H833" s="881"/>
      <c r="I833" s="983"/>
    </row>
    <row r="834" ht="15.75" customHeight="1">
      <c r="A834" s="884"/>
      <c r="B834" s="955"/>
      <c r="C834" s="881"/>
      <c r="D834" s="881"/>
      <c r="E834" s="881"/>
      <c r="F834" s="984"/>
      <c r="G834" s="881"/>
      <c r="H834" s="881"/>
      <c r="I834" s="983"/>
    </row>
    <row r="835" ht="15.75" customHeight="1">
      <c r="A835" s="884"/>
      <c r="B835" s="955"/>
      <c r="C835" s="881"/>
      <c r="D835" s="881"/>
      <c r="E835" s="881"/>
      <c r="F835" s="984"/>
      <c r="G835" s="881"/>
      <c r="H835" s="881"/>
      <c r="I835" s="983"/>
    </row>
    <row r="836" ht="15.75" customHeight="1">
      <c r="A836" s="884"/>
      <c r="B836" s="955"/>
      <c r="C836" s="881"/>
      <c r="D836" s="881"/>
      <c r="E836" s="881"/>
      <c r="F836" s="984"/>
      <c r="G836" s="881"/>
      <c r="H836" s="881"/>
      <c r="I836" s="983"/>
    </row>
    <row r="837" ht="15.75" customHeight="1">
      <c r="A837" s="884"/>
      <c r="B837" s="955"/>
      <c r="C837" s="881"/>
      <c r="D837" s="881"/>
      <c r="E837" s="881"/>
      <c r="F837" s="984"/>
      <c r="G837" s="881"/>
      <c r="H837" s="881"/>
      <c r="I837" s="983"/>
    </row>
    <row r="838" ht="15.75" customHeight="1">
      <c r="A838" s="884"/>
      <c r="B838" s="955"/>
      <c r="C838" s="881"/>
      <c r="D838" s="881"/>
      <c r="E838" s="881"/>
      <c r="F838" s="984"/>
      <c r="G838" s="881"/>
      <c r="H838" s="881"/>
      <c r="I838" s="983"/>
    </row>
    <row r="839" ht="15.75" customHeight="1">
      <c r="A839" s="884"/>
      <c r="B839" s="955"/>
      <c r="C839" s="881"/>
      <c r="D839" s="881"/>
      <c r="E839" s="881"/>
      <c r="F839" s="984"/>
      <c r="G839" s="881"/>
      <c r="H839" s="881"/>
      <c r="I839" s="983"/>
    </row>
    <row r="840" ht="15.75" customHeight="1">
      <c r="A840" s="884"/>
      <c r="B840" s="955"/>
      <c r="C840" s="881"/>
      <c r="D840" s="881"/>
      <c r="E840" s="881"/>
      <c r="F840" s="984"/>
      <c r="G840" s="881"/>
      <c r="H840" s="881"/>
      <c r="I840" s="983"/>
    </row>
    <row r="841" ht="15.75" customHeight="1">
      <c r="A841" s="884"/>
      <c r="B841" s="955"/>
      <c r="C841" s="881"/>
      <c r="D841" s="881"/>
      <c r="E841" s="881"/>
      <c r="F841" s="984"/>
      <c r="G841" s="881"/>
      <c r="H841" s="881"/>
      <c r="I841" s="983"/>
    </row>
    <row r="842" ht="15.75" customHeight="1">
      <c r="A842" s="884"/>
      <c r="B842" s="955"/>
      <c r="C842" s="881"/>
      <c r="D842" s="881"/>
      <c r="E842" s="881"/>
      <c r="F842" s="984"/>
      <c r="G842" s="881"/>
      <c r="H842" s="881"/>
      <c r="I842" s="983"/>
    </row>
    <row r="843" ht="15.75" customHeight="1">
      <c r="A843" s="884"/>
      <c r="B843" s="955"/>
      <c r="C843" s="881"/>
      <c r="D843" s="881"/>
      <c r="E843" s="881"/>
      <c r="F843" s="984"/>
      <c r="G843" s="881"/>
      <c r="H843" s="881"/>
      <c r="I843" s="983"/>
    </row>
    <row r="844" ht="15.75" customHeight="1">
      <c r="A844" s="884"/>
      <c r="B844" s="955"/>
      <c r="C844" s="881"/>
      <c r="D844" s="881"/>
      <c r="E844" s="881"/>
      <c r="F844" s="984"/>
      <c r="G844" s="881"/>
      <c r="H844" s="881"/>
      <c r="I844" s="983"/>
    </row>
    <row r="845" ht="15.75" customHeight="1">
      <c r="A845" s="884"/>
      <c r="B845" s="955"/>
      <c r="C845" s="881"/>
      <c r="D845" s="881"/>
      <c r="E845" s="881"/>
      <c r="F845" s="984"/>
      <c r="G845" s="881"/>
      <c r="H845" s="881"/>
      <c r="I845" s="983"/>
    </row>
    <row r="846" ht="15.75" customHeight="1">
      <c r="A846" s="884"/>
      <c r="B846" s="955"/>
      <c r="C846" s="881"/>
      <c r="D846" s="881"/>
      <c r="E846" s="881"/>
      <c r="F846" s="984"/>
      <c r="G846" s="881"/>
      <c r="H846" s="881"/>
      <c r="I846" s="983"/>
    </row>
    <row r="847" ht="15.75" customHeight="1">
      <c r="A847" s="884"/>
      <c r="B847" s="955"/>
      <c r="C847" s="881"/>
      <c r="D847" s="881"/>
      <c r="E847" s="881"/>
      <c r="F847" s="984"/>
      <c r="G847" s="881"/>
      <c r="H847" s="881"/>
      <c r="I847" s="983"/>
    </row>
    <row r="848" ht="15.75" customHeight="1">
      <c r="A848" s="884"/>
      <c r="B848" s="955"/>
      <c r="C848" s="881"/>
      <c r="D848" s="881"/>
      <c r="E848" s="881"/>
      <c r="F848" s="984"/>
      <c r="G848" s="881"/>
      <c r="H848" s="881"/>
      <c r="I848" s="983"/>
    </row>
    <row r="849" ht="15.75" customHeight="1">
      <c r="A849" s="884"/>
      <c r="B849" s="955"/>
      <c r="C849" s="881"/>
      <c r="D849" s="881"/>
      <c r="E849" s="881"/>
      <c r="F849" s="984"/>
      <c r="G849" s="881"/>
      <c r="H849" s="881"/>
      <c r="I849" s="983"/>
    </row>
    <row r="850" ht="15.75" customHeight="1">
      <c r="A850" s="884"/>
      <c r="B850" s="955"/>
      <c r="C850" s="881"/>
      <c r="D850" s="881"/>
      <c r="E850" s="881"/>
      <c r="F850" s="984"/>
      <c r="G850" s="881"/>
      <c r="H850" s="881"/>
      <c r="I850" s="983"/>
    </row>
    <row r="851" ht="15.75" customHeight="1">
      <c r="A851" s="884"/>
      <c r="B851" s="955"/>
      <c r="C851" s="881"/>
      <c r="D851" s="881"/>
      <c r="E851" s="881"/>
      <c r="F851" s="984"/>
      <c r="G851" s="881"/>
      <c r="H851" s="881"/>
      <c r="I851" s="983"/>
    </row>
    <row r="852" ht="15.75" customHeight="1">
      <c r="A852" s="884"/>
      <c r="B852" s="955"/>
      <c r="C852" s="881"/>
      <c r="D852" s="881"/>
      <c r="E852" s="881"/>
      <c r="F852" s="984"/>
      <c r="G852" s="881"/>
      <c r="H852" s="881"/>
      <c r="I852" s="983"/>
    </row>
    <row r="853" ht="15.75" customHeight="1">
      <c r="A853" s="884"/>
      <c r="B853" s="955"/>
      <c r="C853" s="881"/>
      <c r="D853" s="881"/>
      <c r="E853" s="881"/>
      <c r="F853" s="984"/>
      <c r="G853" s="881"/>
      <c r="H853" s="881"/>
      <c r="I853" s="983"/>
    </row>
    <row r="854" ht="15.75" customHeight="1">
      <c r="A854" s="884"/>
      <c r="B854" s="955"/>
      <c r="C854" s="881"/>
      <c r="D854" s="881"/>
      <c r="E854" s="881"/>
      <c r="F854" s="984"/>
      <c r="G854" s="881"/>
      <c r="H854" s="881"/>
      <c r="I854" s="983"/>
    </row>
    <row r="855" ht="15.75" customHeight="1">
      <c r="A855" s="884"/>
      <c r="B855" s="955"/>
      <c r="C855" s="881"/>
      <c r="D855" s="881"/>
      <c r="E855" s="881"/>
      <c r="F855" s="984"/>
      <c r="G855" s="881"/>
      <c r="H855" s="881"/>
      <c r="I855" s="983"/>
    </row>
    <row r="856" ht="15.75" customHeight="1">
      <c r="A856" s="884"/>
      <c r="B856" s="955"/>
      <c r="C856" s="881"/>
      <c r="D856" s="881"/>
      <c r="E856" s="881"/>
      <c r="F856" s="984"/>
      <c r="G856" s="881"/>
      <c r="H856" s="881"/>
      <c r="I856" s="983"/>
    </row>
    <row r="857" ht="15.75" customHeight="1">
      <c r="A857" s="884"/>
      <c r="B857" s="955"/>
      <c r="C857" s="881"/>
      <c r="D857" s="881"/>
      <c r="E857" s="881"/>
      <c r="F857" s="984"/>
      <c r="G857" s="881"/>
      <c r="H857" s="881"/>
      <c r="I857" s="983"/>
    </row>
    <row r="858" ht="15.75" customHeight="1">
      <c r="A858" s="884"/>
      <c r="B858" s="955"/>
      <c r="C858" s="881"/>
      <c r="D858" s="881"/>
      <c r="E858" s="881"/>
      <c r="F858" s="984"/>
      <c r="G858" s="881"/>
      <c r="H858" s="881"/>
      <c r="I858" s="983"/>
    </row>
    <row r="859" ht="15.75" customHeight="1">
      <c r="A859" s="884"/>
      <c r="B859" s="955"/>
      <c r="C859" s="881"/>
      <c r="D859" s="881"/>
      <c r="E859" s="881"/>
      <c r="F859" s="984"/>
      <c r="G859" s="881"/>
      <c r="H859" s="881"/>
      <c r="I859" s="983"/>
    </row>
    <row r="860" ht="15.75" customHeight="1">
      <c r="A860" s="884"/>
      <c r="B860" s="955"/>
      <c r="C860" s="881"/>
      <c r="D860" s="881"/>
      <c r="E860" s="881"/>
      <c r="F860" s="984"/>
      <c r="G860" s="881"/>
      <c r="H860" s="881"/>
      <c r="I860" s="983"/>
    </row>
    <row r="861" ht="15.75" customHeight="1">
      <c r="A861" s="884"/>
      <c r="B861" s="955"/>
      <c r="C861" s="881"/>
      <c r="D861" s="881"/>
      <c r="E861" s="881"/>
      <c r="F861" s="984"/>
      <c r="G861" s="881"/>
      <c r="H861" s="881"/>
      <c r="I861" s="983"/>
    </row>
    <row r="862" ht="15.75" customHeight="1">
      <c r="A862" s="884"/>
      <c r="B862" s="955"/>
      <c r="C862" s="881"/>
      <c r="D862" s="881"/>
      <c r="E862" s="881"/>
      <c r="F862" s="984"/>
      <c r="G862" s="881"/>
      <c r="H862" s="881"/>
      <c r="I862" s="983"/>
    </row>
    <row r="863" ht="15.75" customHeight="1">
      <c r="A863" s="884"/>
      <c r="B863" s="955"/>
      <c r="C863" s="881"/>
      <c r="D863" s="881"/>
      <c r="E863" s="881"/>
      <c r="F863" s="984"/>
      <c r="G863" s="881"/>
      <c r="H863" s="881"/>
      <c r="I863" s="983"/>
    </row>
    <row r="864" ht="15.75" customHeight="1">
      <c r="A864" s="884"/>
      <c r="B864" s="955"/>
      <c r="C864" s="881"/>
      <c r="D864" s="881"/>
      <c r="E864" s="881"/>
      <c r="F864" s="984"/>
      <c r="G864" s="881"/>
      <c r="H864" s="881"/>
      <c r="I864" s="983"/>
    </row>
    <row r="865" ht="15.75" customHeight="1">
      <c r="A865" s="884"/>
      <c r="B865" s="955"/>
      <c r="C865" s="881"/>
      <c r="D865" s="881"/>
      <c r="E865" s="881"/>
      <c r="F865" s="984"/>
      <c r="G865" s="881"/>
      <c r="H865" s="881"/>
      <c r="I865" s="983"/>
    </row>
    <row r="866" ht="15.75" customHeight="1">
      <c r="A866" s="884"/>
      <c r="B866" s="955"/>
      <c r="C866" s="881"/>
      <c r="D866" s="881"/>
      <c r="E866" s="881"/>
      <c r="F866" s="984"/>
      <c r="G866" s="881"/>
      <c r="H866" s="881"/>
      <c r="I866" s="983"/>
    </row>
    <row r="867" ht="15.75" customHeight="1">
      <c r="A867" s="884"/>
      <c r="B867" s="955"/>
      <c r="C867" s="881"/>
      <c r="D867" s="881"/>
      <c r="E867" s="881"/>
      <c r="F867" s="984"/>
      <c r="G867" s="881"/>
      <c r="H867" s="881"/>
      <c r="I867" s="983"/>
    </row>
    <row r="868" ht="15.75" customHeight="1">
      <c r="A868" s="884"/>
      <c r="B868" s="955"/>
      <c r="C868" s="881"/>
      <c r="D868" s="881"/>
      <c r="E868" s="881"/>
      <c r="F868" s="984"/>
      <c r="G868" s="881"/>
      <c r="H868" s="881"/>
      <c r="I868" s="983"/>
    </row>
    <row r="869" ht="15.75" customHeight="1">
      <c r="A869" s="884"/>
      <c r="B869" s="955"/>
      <c r="C869" s="881"/>
      <c r="D869" s="881"/>
      <c r="E869" s="881"/>
      <c r="F869" s="984"/>
      <c r="G869" s="881"/>
      <c r="H869" s="881"/>
      <c r="I869" s="983"/>
    </row>
    <row r="870" ht="15.75" customHeight="1">
      <c r="A870" s="884"/>
      <c r="B870" s="955"/>
      <c r="C870" s="881"/>
      <c r="D870" s="881"/>
      <c r="E870" s="881"/>
      <c r="F870" s="984"/>
      <c r="G870" s="881"/>
      <c r="H870" s="881"/>
      <c r="I870" s="983"/>
    </row>
    <row r="871" ht="15.75" customHeight="1">
      <c r="A871" s="884"/>
      <c r="B871" s="955"/>
      <c r="C871" s="881"/>
      <c r="D871" s="881"/>
      <c r="E871" s="881"/>
      <c r="F871" s="984"/>
      <c r="G871" s="881"/>
      <c r="H871" s="881"/>
      <c r="I871" s="983"/>
    </row>
    <row r="872" ht="15.75" customHeight="1">
      <c r="A872" s="884"/>
      <c r="B872" s="955"/>
      <c r="C872" s="881"/>
      <c r="D872" s="881"/>
      <c r="E872" s="881"/>
      <c r="F872" s="984"/>
      <c r="G872" s="881"/>
      <c r="H872" s="881"/>
      <c r="I872" s="983"/>
    </row>
    <row r="873" ht="15.75" customHeight="1">
      <c r="A873" s="884"/>
      <c r="B873" s="955"/>
      <c r="C873" s="881"/>
      <c r="D873" s="881"/>
      <c r="E873" s="881"/>
      <c r="F873" s="984"/>
      <c r="G873" s="881"/>
      <c r="H873" s="881"/>
      <c r="I873" s="983"/>
    </row>
    <row r="874" ht="15.75" customHeight="1">
      <c r="A874" s="884"/>
      <c r="B874" s="955"/>
      <c r="C874" s="881"/>
      <c r="D874" s="881"/>
      <c r="E874" s="881"/>
      <c r="F874" s="984"/>
      <c r="G874" s="881"/>
      <c r="H874" s="881"/>
      <c r="I874" s="983"/>
    </row>
    <row r="875" ht="15.75" customHeight="1">
      <c r="A875" s="884"/>
      <c r="B875" s="955"/>
      <c r="C875" s="881"/>
      <c r="D875" s="881"/>
      <c r="E875" s="881"/>
      <c r="F875" s="984"/>
      <c r="G875" s="881"/>
      <c r="H875" s="881"/>
      <c r="I875" s="983"/>
    </row>
    <row r="876" ht="15.75" customHeight="1">
      <c r="A876" s="884"/>
      <c r="B876" s="955"/>
      <c r="C876" s="881"/>
      <c r="D876" s="881"/>
      <c r="E876" s="881"/>
      <c r="F876" s="984"/>
      <c r="G876" s="881"/>
      <c r="H876" s="881"/>
      <c r="I876" s="983"/>
    </row>
    <row r="877" ht="15.75" customHeight="1">
      <c r="A877" s="884"/>
      <c r="B877" s="955"/>
      <c r="C877" s="881"/>
      <c r="D877" s="881"/>
      <c r="E877" s="881"/>
      <c r="F877" s="984"/>
      <c r="G877" s="881"/>
      <c r="H877" s="881"/>
      <c r="I877" s="983"/>
    </row>
    <row r="878" ht="15.75" customHeight="1">
      <c r="A878" s="884"/>
      <c r="B878" s="955"/>
      <c r="C878" s="881"/>
      <c r="D878" s="881"/>
      <c r="E878" s="881"/>
      <c r="F878" s="984"/>
      <c r="G878" s="881"/>
      <c r="H878" s="881"/>
      <c r="I878" s="983"/>
    </row>
    <row r="879" ht="15.75" customHeight="1">
      <c r="A879" s="884"/>
      <c r="B879" s="955"/>
      <c r="C879" s="881"/>
      <c r="D879" s="881"/>
      <c r="E879" s="881"/>
      <c r="F879" s="984"/>
      <c r="G879" s="881"/>
      <c r="H879" s="881"/>
      <c r="I879" s="983"/>
    </row>
    <row r="880" ht="15.75" customHeight="1">
      <c r="A880" s="884"/>
      <c r="B880" s="955"/>
      <c r="C880" s="881"/>
      <c r="D880" s="881"/>
      <c r="E880" s="881"/>
      <c r="F880" s="984"/>
      <c r="G880" s="881"/>
      <c r="H880" s="881"/>
      <c r="I880" s="983"/>
    </row>
    <row r="881" ht="15.75" customHeight="1">
      <c r="A881" s="884"/>
      <c r="B881" s="955"/>
      <c r="C881" s="881"/>
      <c r="D881" s="881"/>
      <c r="E881" s="881"/>
      <c r="F881" s="984"/>
      <c r="G881" s="881"/>
      <c r="H881" s="881"/>
      <c r="I881" s="983"/>
    </row>
    <row r="882" ht="15.75" customHeight="1">
      <c r="A882" s="884"/>
      <c r="B882" s="955"/>
      <c r="C882" s="881"/>
      <c r="D882" s="881"/>
      <c r="E882" s="881"/>
      <c r="F882" s="984"/>
      <c r="G882" s="881"/>
      <c r="H882" s="881"/>
      <c r="I882" s="983"/>
    </row>
    <row r="883" ht="15.75" customHeight="1">
      <c r="A883" s="884"/>
      <c r="B883" s="955"/>
      <c r="C883" s="881"/>
      <c r="D883" s="881"/>
      <c r="E883" s="881"/>
      <c r="F883" s="984"/>
      <c r="G883" s="881"/>
      <c r="H883" s="881"/>
      <c r="I883" s="983"/>
    </row>
    <row r="884" ht="15.75" customHeight="1">
      <c r="A884" s="884"/>
      <c r="B884" s="955"/>
      <c r="C884" s="881"/>
      <c r="D884" s="881"/>
      <c r="E884" s="881"/>
      <c r="F884" s="984"/>
      <c r="G884" s="881"/>
      <c r="H884" s="881"/>
      <c r="I884" s="983"/>
    </row>
    <row r="885" ht="15.75" customHeight="1">
      <c r="A885" s="884"/>
      <c r="B885" s="955"/>
      <c r="C885" s="881"/>
      <c r="D885" s="881"/>
      <c r="E885" s="881"/>
      <c r="F885" s="984"/>
      <c r="G885" s="881"/>
      <c r="H885" s="881"/>
      <c r="I885" s="983"/>
    </row>
    <row r="886" ht="15.75" customHeight="1">
      <c r="A886" s="884"/>
      <c r="B886" s="955"/>
      <c r="C886" s="881"/>
      <c r="D886" s="881"/>
      <c r="E886" s="881"/>
      <c r="F886" s="984"/>
      <c r="G886" s="881"/>
      <c r="H886" s="881"/>
      <c r="I886" s="983"/>
    </row>
    <row r="887" ht="15.75" customHeight="1">
      <c r="A887" s="884"/>
      <c r="B887" s="955"/>
      <c r="C887" s="881"/>
      <c r="D887" s="881"/>
      <c r="E887" s="881"/>
      <c r="F887" s="984"/>
      <c r="G887" s="881"/>
      <c r="H887" s="881"/>
      <c r="I887" s="983"/>
    </row>
    <row r="888" ht="15.75" customHeight="1">
      <c r="A888" s="884"/>
      <c r="B888" s="955"/>
      <c r="C888" s="881"/>
      <c r="D888" s="881"/>
      <c r="E888" s="881"/>
      <c r="F888" s="984"/>
      <c r="G888" s="881"/>
      <c r="H888" s="881"/>
      <c r="I888" s="983"/>
    </row>
    <row r="889" ht="15.75" customHeight="1">
      <c r="A889" s="884"/>
      <c r="B889" s="955"/>
      <c r="C889" s="881"/>
      <c r="D889" s="881"/>
      <c r="E889" s="881"/>
      <c r="F889" s="984"/>
      <c r="G889" s="881"/>
      <c r="H889" s="881"/>
      <c r="I889" s="983"/>
    </row>
    <row r="890" ht="15.75" customHeight="1">
      <c r="A890" s="884"/>
      <c r="B890" s="955"/>
      <c r="C890" s="881"/>
      <c r="D890" s="881"/>
      <c r="E890" s="881"/>
      <c r="F890" s="984"/>
      <c r="G890" s="881"/>
      <c r="H890" s="881"/>
      <c r="I890" s="983"/>
    </row>
    <row r="891" ht="15.75" customHeight="1">
      <c r="A891" s="884"/>
      <c r="B891" s="955"/>
      <c r="C891" s="881"/>
      <c r="D891" s="881"/>
      <c r="E891" s="881"/>
      <c r="F891" s="984"/>
      <c r="G891" s="881"/>
      <c r="H891" s="881"/>
      <c r="I891" s="983"/>
    </row>
    <row r="892" ht="15.75" customHeight="1">
      <c r="A892" s="884"/>
      <c r="B892" s="955"/>
      <c r="C892" s="881"/>
      <c r="D892" s="881"/>
      <c r="E892" s="881"/>
      <c r="F892" s="984"/>
      <c r="G892" s="881"/>
      <c r="H892" s="881"/>
      <c r="I892" s="983"/>
    </row>
    <row r="893" ht="15.75" customHeight="1">
      <c r="A893" s="884"/>
      <c r="B893" s="955"/>
      <c r="C893" s="881"/>
      <c r="D893" s="881"/>
      <c r="E893" s="881"/>
      <c r="F893" s="984"/>
      <c r="G893" s="881"/>
      <c r="H893" s="881"/>
      <c r="I893" s="983"/>
    </row>
    <row r="894" ht="15.75" customHeight="1">
      <c r="A894" s="884"/>
      <c r="B894" s="955"/>
      <c r="C894" s="881"/>
      <c r="D894" s="881"/>
      <c r="E894" s="881"/>
      <c r="F894" s="984"/>
      <c r="G894" s="881"/>
      <c r="H894" s="881"/>
      <c r="I894" s="983"/>
    </row>
    <row r="895" ht="15.75" customHeight="1">
      <c r="A895" s="884"/>
      <c r="B895" s="955"/>
      <c r="C895" s="881"/>
      <c r="D895" s="881"/>
      <c r="E895" s="881"/>
      <c r="F895" s="984"/>
      <c r="G895" s="881"/>
      <c r="H895" s="881"/>
      <c r="I895" s="983"/>
    </row>
    <row r="896" ht="15.75" customHeight="1">
      <c r="A896" s="884"/>
      <c r="B896" s="955"/>
      <c r="C896" s="881"/>
      <c r="D896" s="881"/>
      <c r="E896" s="881"/>
      <c r="F896" s="984"/>
      <c r="G896" s="881"/>
      <c r="H896" s="881"/>
      <c r="I896" s="983"/>
    </row>
    <row r="897" ht="15.75" customHeight="1">
      <c r="A897" s="884"/>
      <c r="B897" s="955"/>
      <c r="C897" s="881"/>
      <c r="D897" s="881"/>
      <c r="E897" s="881"/>
      <c r="F897" s="984"/>
      <c r="G897" s="881"/>
      <c r="H897" s="881"/>
      <c r="I897" s="983"/>
    </row>
    <row r="898" ht="15.75" customHeight="1">
      <c r="A898" s="884"/>
      <c r="B898" s="955"/>
      <c r="C898" s="881"/>
      <c r="D898" s="881"/>
      <c r="E898" s="881"/>
      <c r="F898" s="984"/>
      <c r="G898" s="881"/>
      <c r="H898" s="881"/>
      <c r="I898" s="983"/>
    </row>
    <row r="899" ht="15.75" customHeight="1">
      <c r="A899" s="884"/>
      <c r="B899" s="955"/>
      <c r="C899" s="881"/>
      <c r="D899" s="881"/>
      <c r="E899" s="881"/>
      <c r="F899" s="984"/>
      <c r="G899" s="881"/>
      <c r="H899" s="881"/>
      <c r="I899" s="983"/>
    </row>
    <row r="900" ht="15.75" customHeight="1">
      <c r="A900" s="884"/>
      <c r="B900" s="955"/>
      <c r="C900" s="881"/>
      <c r="D900" s="881"/>
      <c r="E900" s="881"/>
      <c r="F900" s="984"/>
      <c r="G900" s="881"/>
      <c r="H900" s="881"/>
      <c r="I900" s="983"/>
    </row>
    <row r="901" ht="15.75" customHeight="1">
      <c r="A901" s="884"/>
      <c r="B901" s="955"/>
      <c r="C901" s="881"/>
      <c r="D901" s="881"/>
      <c r="E901" s="881"/>
      <c r="F901" s="984"/>
      <c r="G901" s="881"/>
      <c r="H901" s="881"/>
      <c r="I901" s="983"/>
    </row>
    <row r="902" ht="15.75" customHeight="1">
      <c r="A902" s="884"/>
      <c r="B902" s="955"/>
      <c r="C902" s="881"/>
      <c r="D902" s="881"/>
      <c r="E902" s="881"/>
      <c r="F902" s="984"/>
      <c r="G902" s="881"/>
      <c r="H902" s="881"/>
      <c r="I902" s="983"/>
    </row>
    <row r="903" ht="15.75" customHeight="1">
      <c r="A903" s="884"/>
      <c r="B903" s="955"/>
      <c r="C903" s="881"/>
      <c r="D903" s="881"/>
      <c r="E903" s="881"/>
      <c r="F903" s="984"/>
      <c r="G903" s="881"/>
      <c r="H903" s="881"/>
      <c r="I903" s="983"/>
    </row>
    <row r="904" ht="15.75" customHeight="1">
      <c r="A904" s="884"/>
      <c r="B904" s="955"/>
      <c r="C904" s="881"/>
      <c r="D904" s="881"/>
      <c r="E904" s="881"/>
      <c r="F904" s="984"/>
      <c r="G904" s="881"/>
      <c r="H904" s="881"/>
      <c r="I904" s="983"/>
    </row>
    <row r="905" ht="15.75" customHeight="1">
      <c r="A905" s="884"/>
      <c r="B905" s="955"/>
      <c r="C905" s="881"/>
      <c r="D905" s="881"/>
      <c r="E905" s="881"/>
      <c r="F905" s="984"/>
      <c r="G905" s="881"/>
      <c r="H905" s="881"/>
      <c r="I905" s="983"/>
    </row>
    <row r="906" ht="15.75" customHeight="1">
      <c r="A906" s="884"/>
      <c r="B906" s="955"/>
      <c r="C906" s="881"/>
      <c r="D906" s="881"/>
      <c r="E906" s="881"/>
      <c r="F906" s="984"/>
      <c r="G906" s="881"/>
      <c r="H906" s="881"/>
      <c r="I906" s="983"/>
    </row>
    <row r="907" ht="15.75" customHeight="1">
      <c r="A907" s="884"/>
      <c r="B907" s="955"/>
      <c r="C907" s="881"/>
      <c r="D907" s="881"/>
      <c r="E907" s="881"/>
      <c r="F907" s="984"/>
      <c r="G907" s="881"/>
      <c r="H907" s="881"/>
      <c r="I907" s="983"/>
    </row>
    <row r="908" ht="15.75" customHeight="1">
      <c r="A908" s="884"/>
      <c r="B908" s="955"/>
      <c r="C908" s="881"/>
      <c r="D908" s="881"/>
      <c r="E908" s="881"/>
      <c r="F908" s="984"/>
      <c r="G908" s="881"/>
      <c r="H908" s="881"/>
      <c r="I908" s="983"/>
    </row>
    <row r="909" ht="15.75" customHeight="1">
      <c r="A909" s="884"/>
      <c r="B909" s="955"/>
      <c r="C909" s="881"/>
      <c r="D909" s="881"/>
      <c r="E909" s="881"/>
      <c r="F909" s="984"/>
      <c r="G909" s="881"/>
      <c r="H909" s="881"/>
      <c r="I909" s="983"/>
    </row>
    <row r="910" ht="15.75" customHeight="1">
      <c r="A910" s="884"/>
      <c r="B910" s="955"/>
      <c r="C910" s="881"/>
      <c r="D910" s="881"/>
      <c r="E910" s="881"/>
      <c r="F910" s="984"/>
      <c r="G910" s="881"/>
      <c r="H910" s="881"/>
      <c r="I910" s="983"/>
    </row>
    <row r="911" ht="15.75" customHeight="1">
      <c r="A911" s="884"/>
      <c r="B911" s="955"/>
      <c r="C911" s="881"/>
      <c r="D911" s="881"/>
      <c r="E911" s="881"/>
      <c r="F911" s="984"/>
      <c r="G911" s="881"/>
      <c r="H911" s="881"/>
      <c r="I911" s="983"/>
    </row>
    <row r="912" ht="15.75" customHeight="1">
      <c r="A912" s="884"/>
      <c r="B912" s="955"/>
      <c r="C912" s="881"/>
      <c r="D912" s="881"/>
      <c r="E912" s="881"/>
      <c r="F912" s="984"/>
      <c r="G912" s="881"/>
      <c r="H912" s="881"/>
      <c r="I912" s="983"/>
    </row>
    <row r="913" ht="15.75" customHeight="1">
      <c r="A913" s="884"/>
      <c r="B913" s="955"/>
      <c r="C913" s="881"/>
      <c r="D913" s="881"/>
      <c r="E913" s="881"/>
      <c r="F913" s="984"/>
      <c r="G913" s="881"/>
      <c r="H913" s="881"/>
      <c r="I913" s="983"/>
    </row>
    <row r="914" ht="15.75" customHeight="1">
      <c r="A914" s="884"/>
      <c r="B914" s="955"/>
      <c r="C914" s="881"/>
      <c r="D914" s="881"/>
      <c r="E914" s="881"/>
      <c r="F914" s="984"/>
      <c r="G914" s="881"/>
      <c r="H914" s="881"/>
      <c r="I914" s="983"/>
    </row>
    <row r="915" ht="15.75" customHeight="1">
      <c r="A915" s="884"/>
      <c r="B915" s="955"/>
      <c r="C915" s="881"/>
      <c r="D915" s="881"/>
      <c r="E915" s="881"/>
      <c r="F915" s="984"/>
      <c r="G915" s="881"/>
      <c r="H915" s="881"/>
      <c r="I915" s="983"/>
    </row>
    <row r="916" ht="15.75" customHeight="1">
      <c r="A916" s="884"/>
      <c r="B916" s="955"/>
      <c r="C916" s="881"/>
      <c r="D916" s="881"/>
      <c r="E916" s="881"/>
      <c r="F916" s="984"/>
      <c r="G916" s="881"/>
      <c r="H916" s="881"/>
      <c r="I916" s="983"/>
    </row>
    <row r="917" ht="15.75" customHeight="1">
      <c r="A917" s="884"/>
      <c r="B917" s="955"/>
      <c r="C917" s="881"/>
      <c r="D917" s="881"/>
      <c r="E917" s="881"/>
      <c r="F917" s="984"/>
      <c r="G917" s="881"/>
      <c r="H917" s="881"/>
      <c r="I917" s="983"/>
    </row>
    <row r="918" ht="15.75" customHeight="1">
      <c r="A918" s="884"/>
      <c r="B918" s="955"/>
      <c r="C918" s="881"/>
      <c r="D918" s="881"/>
      <c r="E918" s="881"/>
      <c r="F918" s="984"/>
      <c r="G918" s="881"/>
      <c r="H918" s="881"/>
      <c r="I918" s="983"/>
    </row>
    <row r="919" ht="15.75" customHeight="1">
      <c r="A919" s="884"/>
      <c r="B919" s="955"/>
      <c r="C919" s="881"/>
      <c r="D919" s="881"/>
      <c r="E919" s="881"/>
      <c r="F919" s="984"/>
      <c r="G919" s="881"/>
      <c r="H919" s="881"/>
      <c r="I919" s="983"/>
    </row>
    <row r="920" ht="15.75" customHeight="1">
      <c r="A920" s="884"/>
      <c r="B920" s="955"/>
      <c r="C920" s="881"/>
      <c r="D920" s="881"/>
      <c r="E920" s="881"/>
      <c r="F920" s="984"/>
      <c r="G920" s="881"/>
      <c r="H920" s="881"/>
      <c r="I920" s="983"/>
    </row>
    <row r="921" ht="15.75" customHeight="1">
      <c r="A921" s="884"/>
      <c r="B921" s="955"/>
      <c r="C921" s="881"/>
      <c r="D921" s="881"/>
      <c r="E921" s="881"/>
      <c r="F921" s="984"/>
      <c r="G921" s="881"/>
      <c r="H921" s="881"/>
      <c r="I921" s="983"/>
    </row>
    <row r="922" ht="15.75" customHeight="1">
      <c r="A922" s="884"/>
      <c r="B922" s="955"/>
      <c r="C922" s="881"/>
      <c r="D922" s="881"/>
      <c r="E922" s="881"/>
      <c r="F922" s="984"/>
      <c r="G922" s="881"/>
      <c r="H922" s="881"/>
      <c r="I922" s="983"/>
    </row>
    <row r="923" ht="15.75" customHeight="1">
      <c r="A923" s="884"/>
      <c r="B923" s="955"/>
      <c r="C923" s="881"/>
      <c r="D923" s="881"/>
      <c r="E923" s="881"/>
      <c r="F923" s="984"/>
      <c r="G923" s="881"/>
      <c r="H923" s="881"/>
      <c r="I923" s="983"/>
    </row>
    <row r="924" ht="15.75" customHeight="1">
      <c r="A924" s="884"/>
      <c r="B924" s="955"/>
      <c r="C924" s="881"/>
      <c r="D924" s="881"/>
      <c r="E924" s="881"/>
      <c r="F924" s="984"/>
      <c r="G924" s="881"/>
      <c r="H924" s="881"/>
      <c r="I924" s="983"/>
    </row>
    <row r="925" ht="15.75" customHeight="1">
      <c r="A925" s="884"/>
      <c r="B925" s="955"/>
      <c r="C925" s="881"/>
      <c r="D925" s="881"/>
      <c r="E925" s="881"/>
      <c r="F925" s="984"/>
      <c r="G925" s="881"/>
      <c r="H925" s="881"/>
      <c r="I925" s="983"/>
    </row>
    <row r="926" ht="15.75" customHeight="1">
      <c r="A926" s="884"/>
      <c r="B926" s="955"/>
      <c r="C926" s="881"/>
      <c r="D926" s="881"/>
      <c r="E926" s="881"/>
      <c r="F926" s="984"/>
      <c r="G926" s="881"/>
      <c r="H926" s="881"/>
      <c r="I926" s="983"/>
    </row>
    <row r="927" ht="15.75" customHeight="1">
      <c r="A927" s="884"/>
      <c r="B927" s="955"/>
      <c r="C927" s="881"/>
      <c r="D927" s="881"/>
      <c r="E927" s="881"/>
      <c r="F927" s="984"/>
      <c r="G927" s="881"/>
      <c r="H927" s="881"/>
      <c r="I927" s="983"/>
    </row>
    <row r="928" ht="15.75" customHeight="1">
      <c r="A928" s="884"/>
      <c r="B928" s="955"/>
      <c r="C928" s="881"/>
      <c r="D928" s="881"/>
      <c r="E928" s="881"/>
      <c r="F928" s="984"/>
      <c r="G928" s="881"/>
      <c r="H928" s="881"/>
      <c r="I928" s="983"/>
    </row>
    <row r="929" ht="15.75" customHeight="1">
      <c r="A929" s="884"/>
      <c r="B929" s="955"/>
      <c r="C929" s="881"/>
      <c r="D929" s="881"/>
      <c r="E929" s="881"/>
      <c r="F929" s="984"/>
      <c r="G929" s="881"/>
      <c r="H929" s="881"/>
      <c r="I929" s="983"/>
    </row>
    <row r="930" ht="15.75" customHeight="1">
      <c r="A930" s="884"/>
      <c r="B930" s="955"/>
      <c r="C930" s="881"/>
      <c r="D930" s="881"/>
      <c r="E930" s="881"/>
      <c r="F930" s="984"/>
      <c r="G930" s="881"/>
      <c r="H930" s="881"/>
      <c r="I930" s="983"/>
    </row>
    <row r="931" ht="15.75" customHeight="1">
      <c r="A931" s="884"/>
      <c r="B931" s="955"/>
      <c r="C931" s="881"/>
      <c r="D931" s="881"/>
      <c r="E931" s="881"/>
      <c r="F931" s="984"/>
      <c r="G931" s="881"/>
      <c r="H931" s="881"/>
      <c r="I931" s="983"/>
    </row>
    <row r="932" ht="15.75" customHeight="1">
      <c r="A932" s="884"/>
      <c r="B932" s="955"/>
      <c r="C932" s="881"/>
      <c r="D932" s="881"/>
      <c r="E932" s="881"/>
      <c r="F932" s="984"/>
      <c r="G932" s="881"/>
      <c r="H932" s="881"/>
      <c r="I932" s="983"/>
    </row>
    <row r="933" ht="15.75" customHeight="1">
      <c r="A933" s="884"/>
      <c r="B933" s="955"/>
      <c r="C933" s="881"/>
      <c r="D933" s="881"/>
      <c r="E933" s="881"/>
      <c r="F933" s="984"/>
      <c r="G933" s="881"/>
      <c r="H933" s="881"/>
      <c r="I933" s="983"/>
    </row>
    <row r="934" ht="15.75" customHeight="1">
      <c r="A934" s="884"/>
      <c r="B934" s="955"/>
      <c r="C934" s="881"/>
      <c r="D934" s="881"/>
      <c r="E934" s="881"/>
      <c r="F934" s="984"/>
      <c r="G934" s="881"/>
      <c r="H934" s="881"/>
      <c r="I934" s="983"/>
    </row>
    <row r="935" ht="15.75" customHeight="1">
      <c r="A935" s="884"/>
      <c r="B935" s="955"/>
      <c r="C935" s="881"/>
      <c r="D935" s="881"/>
      <c r="E935" s="881"/>
      <c r="F935" s="984"/>
      <c r="G935" s="881"/>
      <c r="H935" s="881"/>
      <c r="I935" s="983"/>
    </row>
    <row r="936" ht="15.75" customHeight="1">
      <c r="A936" s="884"/>
      <c r="B936" s="955"/>
      <c r="C936" s="881"/>
      <c r="D936" s="881"/>
      <c r="E936" s="881"/>
      <c r="F936" s="984"/>
      <c r="G936" s="881"/>
      <c r="H936" s="881"/>
      <c r="I936" s="983"/>
    </row>
    <row r="937" ht="15.75" customHeight="1">
      <c r="A937" s="884"/>
      <c r="B937" s="955"/>
      <c r="C937" s="881"/>
      <c r="D937" s="881"/>
      <c r="E937" s="881"/>
      <c r="F937" s="984"/>
      <c r="G937" s="881"/>
      <c r="H937" s="881"/>
      <c r="I937" s="983"/>
    </row>
    <row r="938" ht="15.75" customHeight="1">
      <c r="A938" s="884"/>
      <c r="B938" s="955"/>
      <c r="C938" s="881"/>
      <c r="D938" s="881"/>
      <c r="E938" s="881"/>
      <c r="F938" s="984"/>
      <c r="G938" s="881"/>
      <c r="H938" s="881"/>
      <c r="I938" s="983"/>
    </row>
    <row r="939" ht="15.75" customHeight="1">
      <c r="A939" s="884"/>
      <c r="B939" s="955"/>
      <c r="C939" s="881"/>
      <c r="D939" s="881"/>
      <c r="E939" s="881"/>
      <c r="F939" s="984"/>
      <c r="G939" s="881"/>
      <c r="H939" s="881"/>
      <c r="I939" s="983"/>
    </row>
    <row r="940" ht="15.75" customHeight="1">
      <c r="A940" s="884"/>
      <c r="B940" s="955"/>
      <c r="C940" s="881"/>
      <c r="D940" s="881"/>
      <c r="E940" s="881"/>
      <c r="F940" s="984"/>
      <c r="G940" s="881"/>
      <c r="H940" s="881"/>
      <c r="I940" s="983"/>
    </row>
    <row r="941" ht="15.75" customHeight="1">
      <c r="A941" s="884"/>
      <c r="B941" s="955"/>
      <c r="C941" s="881"/>
      <c r="D941" s="881"/>
      <c r="E941" s="881"/>
      <c r="F941" s="984"/>
      <c r="G941" s="881"/>
      <c r="H941" s="881"/>
      <c r="I941" s="983"/>
    </row>
    <row r="942" ht="15.75" customHeight="1">
      <c r="A942" s="884"/>
      <c r="B942" s="955"/>
      <c r="C942" s="881"/>
      <c r="D942" s="881"/>
      <c r="E942" s="881"/>
      <c r="F942" s="984"/>
      <c r="G942" s="881"/>
      <c r="H942" s="881"/>
      <c r="I942" s="983"/>
    </row>
    <row r="943" ht="15.75" customHeight="1">
      <c r="A943" s="884"/>
      <c r="B943" s="955"/>
      <c r="C943" s="881"/>
      <c r="D943" s="881"/>
      <c r="E943" s="881"/>
      <c r="F943" s="984"/>
      <c r="G943" s="881"/>
      <c r="H943" s="881"/>
      <c r="I943" s="983"/>
    </row>
    <row r="944" ht="15.75" customHeight="1">
      <c r="A944" s="884"/>
      <c r="B944" s="955"/>
      <c r="C944" s="881"/>
      <c r="D944" s="881"/>
      <c r="E944" s="881"/>
      <c r="F944" s="984"/>
      <c r="G944" s="881"/>
      <c r="H944" s="881"/>
      <c r="I944" s="983"/>
    </row>
    <row r="945" ht="15.75" customHeight="1">
      <c r="A945" s="884"/>
      <c r="B945" s="955"/>
      <c r="C945" s="881"/>
      <c r="D945" s="881"/>
      <c r="E945" s="881"/>
      <c r="F945" s="984"/>
      <c r="G945" s="881"/>
      <c r="H945" s="881"/>
      <c r="I945" s="983"/>
    </row>
    <row r="946" ht="15.75" customHeight="1">
      <c r="A946" s="884"/>
      <c r="B946" s="955"/>
      <c r="C946" s="881"/>
      <c r="D946" s="881"/>
      <c r="E946" s="881"/>
      <c r="F946" s="984"/>
      <c r="G946" s="881"/>
      <c r="H946" s="881"/>
      <c r="I946" s="983"/>
    </row>
    <row r="947" ht="15.75" customHeight="1">
      <c r="A947" s="884"/>
      <c r="B947" s="955"/>
      <c r="C947" s="881"/>
      <c r="D947" s="881"/>
      <c r="E947" s="881"/>
      <c r="F947" s="984"/>
      <c r="G947" s="881"/>
      <c r="H947" s="881"/>
      <c r="I947" s="983"/>
    </row>
    <row r="948" ht="15.75" customHeight="1">
      <c r="A948" s="884"/>
      <c r="B948" s="955"/>
      <c r="C948" s="881"/>
      <c r="D948" s="881"/>
      <c r="E948" s="881"/>
      <c r="F948" s="984"/>
      <c r="G948" s="881"/>
      <c r="H948" s="881"/>
      <c r="I948" s="983"/>
    </row>
    <row r="949" ht="15.75" customHeight="1">
      <c r="A949" s="884"/>
      <c r="B949" s="955"/>
      <c r="C949" s="881"/>
      <c r="D949" s="881"/>
      <c r="E949" s="881"/>
      <c r="F949" s="984"/>
      <c r="G949" s="881"/>
      <c r="H949" s="881"/>
      <c r="I949" s="983"/>
    </row>
    <row r="950" ht="15.75" customHeight="1">
      <c r="A950" s="884"/>
      <c r="B950" s="955"/>
      <c r="C950" s="881"/>
      <c r="D950" s="881"/>
      <c r="E950" s="881"/>
      <c r="F950" s="984"/>
      <c r="G950" s="881"/>
      <c r="H950" s="881"/>
      <c r="I950" s="983"/>
    </row>
    <row r="951" ht="15.75" customHeight="1">
      <c r="A951" s="884"/>
      <c r="B951" s="955"/>
      <c r="C951" s="881"/>
      <c r="D951" s="881"/>
      <c r="E951" s="881"/>
      <c r="F951" s="984"/>
      <c r="G951" s="881"/>
      <c r="H951" s="881"/>
      <c r="I951" s="983"/>
    </row>
    <row r="952" ht="15.75" customHeight="1">
      <c r="A952" s="884"/>
      <c r="B952" s="955"/>
      <c r="C952" s="881"/>
      <c r="D952" s="881"/>
      <c r="E952" s="881"/>
      <c r="F952" s="984"/>
      <c r="G952" s="881"/>
      <c r="H952" s="881"/>
      <c r="I952" s="983"/>
    </row>
    <row r="953" ht="15.75" customHeight="1">
      <c r="A953" s="884"/>
      <c r="B953" s="955"/>
      <c r="C953" s="881"/>
      <c r="D953" s="881"/>
      <c r="E953" s="881"/>
      <c r="F953" s="984"/>
      <c r="G953" s="881"/>
      <c r="H953" s="881"/>
      <c r="I953" s="983"/>
    </row>
    <row r="954" ht="15.75" customHeight="1">
      <c r="A954" s="884"/>
      <c r="B954" s="955"/>
      <c r="C954" s="881"/>
      <c r="D954" s="881"/>
      <c r="E954" s="881"/>
      <c r="F954" s="984"/>
      <c r="G954" s="881"/>
      <c r="H954" s="881"/>
      <c r="I954" s="983"/>
    </row>
    <row r="955" ht="15.75" customHeight="1">
      <c r="A955" s="884"/>
      <c r="B955" s="955"/>
      <c r="C955" s="881"/>
      <c r="D955" s="881"/>
      <c r="E955" s="881"/>
      <c r="F955" s="984"/>
      <c r="G955" s="881"/>
      <c r="H955" s="881"/>
      <c r="I955" s="983"/>
    </row>
    <row r="956" ht="15.75" customHeight="1">
      <c r="A956" s="884"/>
      <c r="B956" s="955"/>
      <c r="C956" s="881"/>
      <c r="D956" s="881"/>
      <c r="E956" s="881"/>
      <c r="F956" s="984"/>
      <c r="G956" s="881"/>
      <c r="H956" s="881"/>
      <c r="I956" s="983"/>
    </row>
    <row r="957" ht="15.75" customHeight="1">
      <c r="A957" s="884"/>
      <c r="B957" s="955"/>
      <c r="C957" s="881"/>
      <c r="D957" s="881"/>
      <c r="E957" s="881"/>
      <c r="F957" s="984"/>
      <c r="G957" s="881"/>
      <c r="H957" s="881"/>
      <c r="I957" s="983"/>
    </row>
    <row r="958" ht="15.75" customHeight="1">
      <c r="A958" s="884"/>
      <c r="B958" s="955"/>
      <c r="C958" s="881"/>
      <c r="D958" s="881"/>
      <c r="E958" s="881"/>
      <c r="F958" s="984"/>
      <c r="G958" s="881"/>
      <c r="H958" s="881"/>
      <c r="I958" s="983"/>
    </row>
    <row r="959" ht="15.75" customHeight="1">
      <c r="A959" s="884"/>
      <c r="B959" s="955"/>
      <c r="C959" s="881"/>
      <c r="D959" s="881"/>
      <c r="E959" s="881"/>
      <c r="F959" s="984"/>
      <c r="G959" s="881"/>
      <c r="H959" s="881"/>
      <c r="I959" s="983"/>
    </row>
    <row r="960" ht="15.75" customHeight="1">
      <c r="A960" s="884"/>
      <c r="B960" s="955"/>
      <c r="C960" s="881"/>
      <c r="D960" s="881"/>
      <c r="E960" s="881"/>
      <c r="F960" s="984"/>
      <c r="G960" s="881"/>
      <c r="H960" s="881"/>
      <c r="I960" s="983"/>
    </row>
    <row r="961" ht="15.75" customHeight="1">
      <c r="A961" s="884"/>
      <c r="B961" s="955"/>
      <c r="C961" s="881"/>
      <c r="D961" s="881"/>
      <c r="E961" s="881"/>
      <c r="F961" s="984"/>
      <c r="G961" s="881"/>
      <c r="H961" s="881"/>
      <c r="I961" s="983"/>
    </row>
    <row r="962" ht="15.75" customHeight="1">
      <c r="A962" s="884"/>
      <c r="B962" s="955"/>
      <c r="C962" s="881"/>
      <c r="D962" s="881"/>
      <c r="E962" s="881"/>
      <c r="F962" s="984"/>
      <c r="G962" s="881"/>
      <c r="H962" s="881"/>
      <c r="I962" s="983"/>
    </row>
    <row r="963" ht="15.75" customHeight="1">
      <c r="A963" s="884"/>
      <c r="B963" s="955"/>
      <c r="C963" s="881"/>
      <c r="D963" s="881"/>
      <c r="E963" s="881"/>
      <c r="F963" s="984"/>
      <c r="G963" s="881"/>
      <c r="H963" s="881"/>
      <c r="I963" s="983"/>
    </row>
    <row r="964" ht="15.75" customHeight="1">
      <c r="A964" s="884"/>
      <c r="B964" s="955"/>
      <c r="C964" s="881"/>
      <c r="D964" s="881"/>
      <c r="E964" s="881"/>
      <c r="F964" s="984"/>
      <c r="G964" s="881"/>
      <c r="H964" s="881"/>
      <c r="I964" s="983"/>
    </row>
    <row r="965" ht="15.75" customHeight="1">
      <c r="A965" s="884"/>
      <c r="B965" s="955"/>
      <c r="C965" s="881"/>
      <c r="D965" s="881"/>
      <c r="E965" s="881"/>
      <c r="F965" s="984"/>
      <c r="G965" s="881"/>
      <c r="H965" s="881"/>
      <c r="I965" s="983"/>
    </row>
    <row r="966" ht="15.75" customHeight="1">
      <c r="A966" s="884"/>
      <c r="B966" s="955"/>
      <c r="C966" s="881"/>
      <c r="D966" s="881"/>
      <c r="E966" s="881"/>
      <c r="F966" s="984"/>
      <c r="G966" s="881"/>
      <c r="H966" s="881"/>
      <c r="I966" s="983"/>
    </row>
    <row r="967" ht="15.75" customHeight="1">
      <c r="A967" s="884"/>
      <c r="B967" s="955"/>
      <c r="C967" s="881"/>
      <c r="D967" s="881"/>
      <c r="E967" s="881"/>
      <c r="F967" s="984"/>
      <c r="G967" s="881"/>
      <c r="H967" s="881"/>
      <c r="I967" s="983"/>
    </row>
    <row r="968" ht="15.75" customHeight="1">
      <c r="A968" s="884"/>
      <c r="B968" s="955"/>
      <c r="C968" s="881"/>
      <c r="D968" s="881"/>
      <c r="E968" s="881"/>
      <c r="F968" s="984"/>
      <c r="G968" s="881"/>
      <c r="H968" s="881"/>
      <c r="I968" s="983"/>
    </row>
    <row r="969" ht="15.75" customHeight="1">
      <c r="A969" s="884"/>
      <c r="B969" s="955"/>
      <c r="C969" s="881"/>
      <c r="D969" s="881"/>
      <c r="E969" s="881"/>
      <c r="F969" s="984"/>
      <c r="G969" s="881"/>
      <c r="H969" s="881"/>
      <c r="I969" s="983"/>
    </row>
    <row r="970" ht="15.75" customHeight="1">
      <c r="A970" s="884"/>
      <c r="B970" s="955"/>
      <c r="C970" s="881"/>
      <c r="D970" s="881"/>
      <c r="E970" s="881"/>
      <c r="F970" s="984"/>
      <c r="G970" s="881"/>
      <c r="H970" s="881"/>
      <c r="I970" s="983"/>
    </row>
    <row r="971" ht="15.75" customHeight="1">
      <c r="A971" s="884"/>
      <c r="B971" s="955"/>
      <c r="C971" s="881"/>
      <c r="D971" s="881"/>
      <c r="E971" s="881"/>
      <c r="F971" s="984"/>
      <c r="G971" s="881"/>
      <c r="H971" s="881"/>
      <c r="I971" s="983"/>
    </row>
    <row r="972" ht="15.75" customHeight="1">
      <c r="A972" s="884"/>
      <c r="B972" s="955"/>
      <c r="C972" s="881"/>
      <c r="D972" s="881"/>
      <c r="E972" s="881"/>
      <c r="F972" s="984"/>
      <c r="G972" s="881"/>
      <c r="H972" s="881"/>
      <c r="I972" s="983"/>
    </row>
    <row r="973" ht="15.75" customHeight="1">
      <c r="A973" s="884"/>
      <c r="B973" s="955"/>
      <c r="C973" s="881"/>
      <c r="D973" s="881"/>
      <c r="E973" s="881"/>
      <c r="F973" s="984"/>
      <c r="G973" s="881"/>
      <c r="H973" s="881"/>
      <c r="I973" s="983"/>
    </row>
    <row r="974" ht="15.75" customHeight="1">
      <c r="A974" s="884"/>
      <c r="B974" s="955"/>
      <c r="C974" s="881"/>
      <c r="D974" s="881"/>
      <c r="E974" s="881"/>
      <c r="F974" s="984"/>
      <c r="G974" s="881"/>
      <c r="H974" s="881"/>
      <c r="I974" s="983"/>
    </row>
    <row r="975" ht="15.75" customHeight="1">
      <c r="A975" s="884"/>
      <c r="B975" s="955"/>
      <c r="C975" s="881"/>
      <c r="D975" s="881"/>
      <c r="E975" s="881"/>
      <c r="F975" s="984"/>
      <c r="G975" s="881"/>
      <c r="H975" s="881"/>
      <c r="I975" s="983"/>
    </row>
    <row r="976" ht="15.75" customHeight="1">
      <c r="A976" s="884"/>
      <c r="B976" s="955"/>
      <c r="C976" s="881"/>
      <c r="D976" s="881"/>
      <c r="E976" s="881"/>
      <c r="F976" s="984"/>
      <c r="G976" s="881"/>
      <c r="H976" s="881"/>
      <c r="I976" s="983"/>
    </row>
    <row r="977" ht="15.75" customHeight="1">
      <c r="A977" s="884"/>
      <c r="B977" s="955"/>
      <c r="C977" s="881"/>
      <c r="D977" s="881"/>
      <c r="E977" s="881"/>
      <c r="F977" s="984"/>
      <c r="G977" s="881"/>
      <c r="H977" s="881"/>
      <c r="I977" s="983"/>
    </row>
    <row r="978" ht="15.75" customHeight="1">
      <c r="A978" s="884"/>
      <c r="B978" s="955"/>
      <c r="C978" s="881"/>
      <c r="D978" s="881"/>
      <c r="E978" s="881"/>
      <c r="F978" s="984"/>
      <c r="G978" s="881"/>
      <c r="H978" s="881"/>
      <c r="I978" s="983"/>
    </row>
    <row r="979" ht="15.75" customHeight="1">
      <c r="A979" s="884"/>
      <c r="B979" s="955"/>
      <c r="C979" s="881"/>
      <c r="D979" s="881"/>
      <c r="E979" s="881"/>
      <c r="F979" s="984"/>
      <c r="G979" s="881"/>
      <c r="H979" s="881"/>
      <c r="I979" s="983"/>
    </row>
    <row r="980" ht="15.75" customHeight="1">
      <c r="A980" s="884"/>
      <c r="B980" s="955"/>
      <c r="C980" s="881"/>
      <c r="D980" s="881"/>
      <c r="E980" s="881"/>
      <c r="F980" s="984"/>
      <c r="G980" s="881"/>
      <c r="H980" s="881"/>
      <c r="I980" s="983"/>
    </row>
    <row r="981" ht="15.75" customHeight="1">
      <c r="A981" s="884"/>
      <c r="B981" s="955"/>
      <c r="C981" s="881"/>
      <c r="D981" s="881"/>
      <c r="E981" s="881"/>
      <c r="F981" s="984"/>
      <c r="G981" s="881"/>
      <c r="H981" s="881"/>
      <c r="I981" s="983"/>
    </row>
    <row r="982" ht="15.75" customHeight="1">
      <c r="A982" s="884"/>
      <c r="B982" s="955"/>
      <c r="C982" s="881"/>
      <c r="D982" s="881"/>
      <c r="E982" s="881"/>
      <c r="F982" s="984"/>
      <c r="G982" s="881"/>
      <c r="H982" s="881"/>
      <c r="I982" s="983"/>
    </row>
    <row r="983" ht="15.75" customHeight="1">
      <c r="A983" s="884"/>
      <c r="B983" s="955"/>
      <c r="C983" s="881"/>
      <c r="D983" s="881"/>
      <c r="E983" s="881"/>
      <c r="F983" s="984"/>
      <c r="G983" s="881"/>
      <c r="H983" s="881"/>
      <c r="I983" s="983"/>
    </row>
    <row r="984" ht="15.75" customHeight="1">
      <c r="A984" s="884"/>
      <c r="B984" s="955"/>
      <c r="C984" s="881"/>
      <c r="D984" s="881"/>
      <c r="E984" s="881"/>
      <c r="F984" s="984"/>
      <c r="G984" s="881"/>
      <c r="H984" s="881"/>
      <c r="I984" s="983"/>
    </row>
    <row r="985" ht="15.75" customHeight="1">
      <c r="A985" s="884"/>
      <c r="B985" s="955"/>
      <c r="C985" s="881"/>
      <c r="D985" s="881"/>
      <c r="E985" s="881"/>
      <c r="F985" s="984"/>
      <c r="G985" s="881"/>
      <c r="H985" s="881"/>
      <c r="I985" s="983"/>
    </row>
    <row r="986" ht="15.75" customHeight="1">
      <c r="A986" s="884"/>
      <c r="B986" s="955"/>
      <c r="C986" s="881"/>
      <c r="D986" s="881"/>
      <c r="E986" s="881"/>
      <c r="F986" s="984"/>
      <c r="G986" s="881"/>
      <c r="H986" s="881"/>
      <c r="I986" s="983"/>
    </row>
    <row r="987" ht="15.75" customHeight="1">
      <c r="A987" s="884"/>
      <c r="B987" s="955"/>
      <c r="C987" s="881"/>
      <c r="D987" s="881"/>
      <c r="E987" s="881"/>
      <c r="F987" s="984"/>
      <c r="G987" s="881"/>
      <c r="H987" s="881"/>
      <c r="I987" s="983"/>
    </row>
    <row r="988" ht="15.75" customHeight="1">
      <c r="A988" s="884"/>
      <c r="B988" s="955"/>
      <c r="C988" s="881"/>
      <c r="D988" s="881"/>
      <c r="E988" s="881"/>
      <c r="F988" s="984"/>
      <c r="G988" s="881"/>
      <c r="H988" s="881"/>
      <c r="I988" s="983"/>
    </row>
    <row r="989" ht="15.75" customHeight="1">
      <c r="A989" s="884"/>
      <c r="B989" s="955"/>
      <c r="C989" s="881"/>
      <c r="D989" s="881"/>
      <c r="E989" s="881"/>
      <c r="F989" s="984"/>
      <c r="G989" s="881"/>
      <c r="H989" s="881"/>
      <c r="I989" s="983"/>
    </row>
    <row r="990" ht="15.75" customHeight="1">
      <c r="A990" s="884"/>
      <c r="B990" s="955"/>
      <c r="C990" s="881"/>
      <c r="D990" s="881"/>
      <c r="E990" s="881"/>
      <c r="F990" s="984"/>
      <c r="G990" s="881"/>
      <c r="H990" s="881"/>
      <c r="I990" s="983"/>
    </row>
    <row r="991" ht="15.75" customHeight="1">
      <c r="A991" s="884"/>
      <c r="B991" s="955"/>
      <c r="C991" s="881"/>
      <c r="D991" s="881"/>
      <c r="E991" s="881"/>
      <c r="F991" s="984"/>
      <c r="G991" s="881"/>
      <c r="H991" s="881"/>
      <c r="I991" s="983"/>
    </row>
    <row r="992" ht="15.75" customHeight="1">
      <c r="A992" s="884"/>
      <c r="B992" s="955"/>
      <c r="C992" s="881"/>
      <c r="D992" s="881"/>
      <c r="E992" s="881"/>
      <c r="F992" s="984"/>
      <c r="G992" s="881"/>
      <c r="H992" s="881"/>
      <c r="I992" s="983"/>
    </row>
    <row r="993" ht="15.75" customHeight="1">
      <c r="A993" s="884"/>
      <c r="B993" s="955"/>
      <c r="C993" s="881"/>
      <c r="D993" s="881"/>
      <c r="E993" s="881"/>
      <c r="F993" s="984"/>
      <c r="G993" s="881"/>
      <c r="H993" s="881"/>
      <c r="I993" s="983"/>
    </row>
    <row r="994" ht="15.75" customHeight="1">
      <c r="A994" s="884"/>
      <c r="B994" s="955"/>
      <c r="C994" s="881"/>
      <c r="D994" s="881"/>
      <c r="E994" s="881"/>
      <c r="F994" s="984"/>
      <c r="G994" s="881"/>
      <c r="H994" s="881"/>
      <c r="I994" s="983"/>
    </row>
    <row r="995" ht="15.75" customHeight="1">
      <c r="A995" s="884"/>
      <c r="B995" s="955"/>
      <c r="C995" s="881"/>
      <c r="D995" s="881"/>
      <c r="E995" s="881"/>
      <c r="F995" s="984"/>
      <c r="G995" s="881"/>
      <c r="H995" s="881"/>
      <c r="I995" s="983"/>
    </row>
    <row r="996" ht="15.75" customHeight="1">
      <c r="A996" s="884"/>
      <c r="B996" s="955"/>
      <c r="C996" s="881"/>
      <c r="D996" s="881"/>
      <c r="E996" s="881"/>
      <c r="F996" s="984"/>
      <c r="G996" s="881"/>
      <c r="H996" s="881"/>
      <c r="I996" s="983"/>
    </row>
    <row r="997" ht="15.75" customHeight="1">
      <c r="A997" s="884"/>
      <c r="B997" s="957"/>
      <c r="C997" s="958"/>
      <c r="D997" s="958"/>
      <c r="E997" s="958"/>
      <c r="F997" s="985"/>
      <c r="G997" s="958"/>
      <c r="H997" s="958"/>
      <c r="I997" s="986"/>
    </row>
  </sheetData>
  <mergeCells count="1">
    <mergeCell ref="B1:I1"/>
  </mergeCells>
  <dataValidations>
    <dataValidation type="list" allowBlank="1" showErrorMessage="1" sqref="A3:A243">
      <formula1>'Crop Chart'!$A$5:$A$201</formula1>
    </dataValidation>
  </dataValidations>
  <printOptions/>
  <pageMargins bottom="0.75" footer="0.0" header="0.0" left="0.25" right="0.25"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4.43" defaultRowHeight="15.0"/>
  <cols>
    <col customWidth="1" min="1" max="1" width="3.57"/>
    <col customWidth="1" min="2" max="7" width="14.43"/>
    <col customWidth="1" min="8" max="8" width="9.14"/>
    <col customWidth="1" min="9" max="9" width="2.71"/>
    <col customWidth="1" min="10" max="10" width="3.71"/>
    <col customWidth="1" min="11" max="11" width="11.14"/>
    <col customWidth="1" min="17" max="18" width="3.57"/>
    <col customWidth="1" min="19" max="19" width="10.71"/>
    <col customWidth="1" min="20" max="20" width="3.57"/>
    <col customWidth="1" min="21" max="21" width="20.29"/>
    <col customWidth="1" min="22" max="26" width="3.57"/>
  </cols>
  <sheetData>
    <row r="1" ht="18.75" customHeight="1">
      <c r="A1" s="987"/>
      <c r="B1" s="987"/>
      <c r="C1" s="987"/>
      <c r="D1" s="987"/>
      <c r="E1" s="987"/>
      <c r="F1" s="987"/>
      <c r="G1" s="987"/>
      <c r="H1" s="987"/>
      <c r="I1" s="987"/>
      <c r="J1" s="988"/>
      <c r="K1" s="989"/>
      <c r="L1" s="988"/>
      <c r="M1" s="988"/>
      <c r="N1" s="988"/>
      <c r="O1" s="988"/>
      <c r="P1" s="988"/>
      <c r="Q1" s="988"/>
      <c r="R1" s="988"/>
      <c r="S1" s="988"/>
      <c r="T1" s="988"/>
      <c r="U1" s="988"/>
      <c r="V1" s="988"/>
      <c r="W1" s="988"/>
      <c r="X1" s="988"/>
      <c r="Y1" s="988"/>
      <c r="Z1" s="988"/>
    </row>
    <row r="2" ht="39.75" customHeight="1">
      <c r="A2" s="990"/>
      <c r="B2" s="991" t="s">
        <v>1089</v>
      </c>
      <c r="C2" s="992"/>
      <c r="D2" s="992"/>
      <c r="E2" s="992"/>
      <c r="F2" s="992"/>
      <c r="G2" s="992"/>
      <c r="H2" s="992"/>
      <c r="I2" s="993"/>
      <c r="J2" s="994"/>
      <c r="K2" s="995" t="s">
        <v>1090</v>
      </c>
      <c r="L2" s="992"/>
      <c r="M2" s="992"/>
      <c r="N2" s="992"/>
      <c r="O2" s="992"/>
      <c r="P2" s="993"/>
      <c r="Q2" s="996"/>
      <c r="R2" s="997"/>
      <c r="S2" s="998" t="s">
        <v>1091</v>
      </c>
      <c r="T2" s="999"/>
      <c r="U2" s="999"/>
      <c r="V2" s="1000"/>
      <c r="W2" s="1000"/>
      <c r="X2" s="1000"/>
      <c r="Y2" s="1000"/>
      <c r="Z2" s="1000"/>
    </row>
    <row r="3">
      <c r="A3" s="1001"/>
      <c r="B3" s="1002" t="s">
        <v>1092</v>
      </c>
      <c r="C3" s="1003"/>
      <c r="D3" s="1003"/>
      <c r="E3" s="1003"/>
      <c r="F3" s="1003"/>
      <c r="G3" s="1003"/>
      <c r="H3" s="1003"/>
      <c r="I3" s="1004"/>
      <c r="J3" s="1005"/>
      <c r="K3" s="1006"/>
      <c r="L3" s="1007"/>
      <c r="M3" s="1007"/>
      <c r="N3" s="1007"/>
      <c r="O3" s="1007"/>
      <c r="P3" s="1008"/>
      <c r="R3" s="997"/>
      <c r="S3" s="997"/>
      <c r="T3" s="997"/>
      <c r="U3" s="997"/>
      <c r="V3" s="997"/>
      <c r="W3" s="997"/>
      <c r="X3" s="997"/>
      <c r="Y3" s="997"/>
      <c r="Z3" s="997"/>
    </row>
    <row r="4" ht="15.75" customHeight="1">
      <c r="A4" s="1009"/>
      <c r="B4" s="1010" t="s">
        <v>1093</v>
      </c>
      <c r="C4" s="1003"/>
      <c r="D4" s="1003"/>
      <c r="E4" s="1003"/>
      <c r="F4" s="1003"/>
      <c r="G4" s="1003"/>
      <c r="H4" s="1003"/>
      <c r="I4" s="1004"/>
      <c r="J4" s="1005"/>
      <c r="K4" s="1011" t="s">
        <v>1094</v>
      </c>
      <c r="L4" s="1012"/>
      <c r="M4" s="1012"/>
      <c r="N4" s="1012"/>
      <c r="O4" s="1012"/>
      <c r="P4" s="1013"/>
      <c r="R4" s="997"/>
      <c r="S4" s="1014" t="s">
        <v>73</v>
      </c>
      <c r="T4" s="1015" t="s">
        <v>1095</v>
      </c>
      <c r="U4" s="1014" t="s">
        <v>1096</v>
      </c>
      <c r="V4" s="1016"/>
      <c r="W4" s="1016"/>
      <c r="X4" s="1016"/>
      <c r="Y4" s="997"/>
      <c r="Z4" s="997"/>
    </row>
    <row r="5" ht="15.75" customHeight="1">
      <c r="A5" s="1017"/>
      <c r="B5" s="1018"/>
      <c r="C5" s="1019"/>
      <c r="D5" s="1019"/>
      <c r="E5" s="1019"/>
      <c r="F5" s="1019"/>
      <c r="G5" s="1019"/>
      <c r="H5" s="1019"/>
      <c r="I5" s="1020"/>
      <c r="J5" s="1005"/>
      <c r="K5" s="1021"/>
      <c r="L5" s="1022"/>
      <c r="M5" s="1022"/>
      <c r="N5" s="1022"/>
      <c r="O5" s="1022"/>
      <c r="P5" s="1023"/>
      <c r="R5" s="997"/>
      <c r="S5" s="1014" t="s">
        <v>64</v>
      </c>
      <c r="T5" s="1015" t="s">
        <v>1095</v>
      </c>
      <c r="U5" s="1014" t="s">
        <v>1097</v>
      </c>
      <c r="V5" s="1016"/>
      <c r="W5" s="1016"/>
      <c r="X5" s="1016"/>
      <c r="Y5" s="997"/>
      <c r="Z5" s="997"/>
    </row>
    <row r="6" ht="15.75" customHeight="1">
      <c r="A6" s="1001"/>
      <c r="B6" s="1024"/>
      <c r="C6" s="1025" t="s">
        <v>1098</v>
      </c>
      <c r="D6" s="1026"/>
      <c r="E6" s="1026"/>
      <c r="F6" s="1026"/>
      <c r="G6" s="1026"/>
      <c r="H6" s="1026"/>
      <c r="I6" s="1027"/>
      <c r="J6" s="1005"/>
      <c r="K6" s="1010" t="s">
        <v>1099</v>
      </c>
      <c r="L6" s="1003"/>
      <c r="M6" s="1003"/>
      <c r="N6" s="1003"/>
      <c r="O6" s="1003"/>
      <c r="P6" s="1004"/>
      <c r="R6" s="997"/>
      <c r="S6" s="1014" t="s">
        <v>1100</v>
      </c>
      <c r="T6" s="1015" t="s">
        <v>1095</v>
      </c>
      <c r="U6" s="1014" t="s">
        <v>1101</v>
      </c>
      <c r="V6" s="1016"/>
      <c r="W6" s="1016"/>
      <c r="X6" s="1016"/>
      <c r="Y6" s="997"/>
      <c r="Z6" s="997"/>
    </row>
    <row r="7" ht="15.75" customHeight="1">
      <c r="A7" s="1001"/>
      <c r="B7" s="1024"/>
      <c r="C7" s="1025" t="s">
        <v>1102</v>
      </c>
      <c r="D7" s="1026"/>
      <c r="E7" s="1026"/>
      <c r="F7" s="1026"/>
      <c r="G7" s="1026"/>
      <c r="H7" s="1026"/>
      <c r="I7" s="1027"/>
      <c r="J7" s="1005"/>
      <c r="K7" s="1028"/>
      <c r="L7" s="1029" t="s">
        <v>1103</v>
      </c>
      <c r="M7" s="1019"/>
      <c r="N7" s="1019"/>
      <c r="O7" s="1019"/>
      <c r="P7" s="1020"/>
      <c r="R7" s="997"/>
      <c r="S7" s="1014" t="s">
        <v>1104</v>
      </c>
      <c r="T7" s="1015" t="s">
        <v>1095</v>
      </c>
      <c r="U7" s="1014" t="s">
        <v>1105</v>
      </c>
      <c r="V7" s="1016"/>
      <c r="W7" s="1016"/>
      <c r="X7" s="1016"/>
      <c r="Y7" s="997"/>
      <c r="Z7" s="997"/>
    </row>
    <row r="8" ht="15.75" customHeight="1">
      <c r="A8" s="1001"/>
      <c r="B8" s="1024"/>
      <c r="C8" s="1025" t="s">
        <v>1106</v>
      </c>
      <c r="D8" s="1026"/>
      <c r="E8" s="1026"/>
      <c r="F8" s="1026"/>
      <c r="G8" s="1026"/>
      <c r="H8" s="1026"/>
      <c r="I8" s="1027"/>
      <c r="J8" s="1005"/>
      <c r="K8" s="1024"/>
      <c r="L8" s="1025" t="s">
        <v>1107</v>
      </c>
      <c r="M8" s="1026"/>
      <c r="N8" s="1026"/>
      <c r="O8" s="1026"/>
      <c r="P8" s="1027"/>
      <c r="R8" s="997"/>
      <c r="S8" s="1014" t="s">
        <v>1108</v>
      </c>
      <c r="T8" s="1015" t="s">
        <v>1095</v>
      </c>
      <c r="U8" s="1014" t="s">
        <v>1109</v>
      </c>
      <c r="V8" s="1016"/>
      <c r="W8" s="1016"/>
      <c r="X8" s="1016"/>
      <c r="Y8" s="997"/>
      <c r="Z8" s="997"/>
    </row>
    <row r="9" ht="15.75" customHeight="1">
      <c r="A9" s="1001"/>
      <c r="B9" s="1024"/>
      <c r="C9" s="1025" t="s">
        <v>1110</v>
      </c>
      <c r="D9" s="1026"/>
      <c r="E9" s="1026"/>
      <c r="F9" s="1026"/>
      <c r="G9" s="1026"/>
      <c r="H9" s="1026"/>
      <c r="I9" s="1027"/>
      <c r="J9" s="1005"/>
      <c r="K9" s="1024"/>
      <c r="L9" s="1025" t="s">
        <v>1111</v>
      </c>
      <c r="M9" s="1026"/>
      <c r="N9" s="1026"/>
      <c r="O9" s="1026"/>
      <c r="P9" s="1027"/>
      <c r="R9" s="997"/>
      <c r="S9" s="1014" t="s">
        <v>1112</v>
      </c>
      <c r="T9" s="1015" t="s">
        <v>1095</v>
      </c>
      <c r="U9" s="1014" t="s">
        <v>1109</v>
      </c>
      <c r="V9" s="1016"/>
      <c r="W9" s="1016"/>
      <c r="X9" s="1016"/>
      <c r="Y9" s="997"/>
      <c r="Z9" s="997"/>
    </row>
    <row r="10" ht="15.75" customHeight="1">
      <c r="A10" s="1017"/>
      <c r="B10" s="1030" t="s">
        <v>1113</v>
      </c>
      <c r="C10" s="1026"/>
      <c r="D10" s="1026"/>
      <c r="E10" s="1026"/>
      <c r="F10" s="1026"/>
      <c r="G10" s="1026"/>
      <c r="H10" s="1026"/>
      <c r="I10" s="1027"/>
      <c r="J10" s="1005"/>
      <c r="K10" s="1030" t="s">
        <v>1114</v>
      </c>
      <c r="L10" s="1026"/>
      <c r="M10" s="1026"/>
      <c r="N10" s="1026"/>
      <c r="O10" s="1026"/>
      <c r="P10" s="1027"/>
      <c r="R10" s="997"/>
      <c r="S10" s="997"/>
      <c r="T10" s="997"/>
      <c r="U10" s="997"/>
      <c r="V10" s="997"/>
      <c r="W10" s="997"/>
      <c r="X10" s="997"/>
      <c r="Y10" s="997"/>
      <c r="Z10" s="997"/>
    </row>
    <row r="11" ht="15.75" customHeight="1">
      <c r="A11" s="1001"/>
      <c r="B11" s="1021"/>
      <c r="C11" s="1022"/>
      <c r="D11" s="1022"/>
      <c r="E11" s="1022"/>
      <c r="F11" s="1022"/>
      <c r="G11" s="1022"/>
      <c r="H11" s="1022"/>
      <c r="I11" s="1023"/>
      <c r="J11" s="1005"/>
      <c r="K11" s="1024"/>
      <c r="L11" s="1025" t="s">
        <v>1115</v>
      </c>
      <c r="M11" s="1026"/>
      <c r="N11" s="1026"/>
      <c r="O11" s="1026"/>
      <c r="P11" s="1027"/>
      <c r="R11" s="997"/>
      <c r="S11" s="997"/>
      <c r="T11" s="997"/>
      <c r="U11" s="997"/>
      <c r="V11" s="997"/>
      <c r="W11" s="997"/>
      <c r="X11" s="997"/>
      <c r="Y11" s="997"/>
      <c r="Z11" s="997"/>
    </row>
    <row r="12">
      <c r="A12" s="1009"/>
      <c r="B12" s="1031" t="s">
        <v>1116</v>
      </c>
      <c r="C12" s="1003"/>
      <c r="D12" s="1003"/>
      <c r="E12" s="1003"/>
      <c r="F12" s="1003"/>
      <c r="G12" s="1003"/>
      <c r="H12" s="1003"/>
      <c r="I12" s="1004"/>
      <c r="J12" s="1005"/>
      <c r="K12" s="1030" t="s">
        <v>1117</v>
      </c>
      <c r="L12" s="1026"/>
      <c r="M12" s="1026"/>
      <c r="N12" s="1026"/>
      <c r="O12" s="1026"/>
      <c r="P12" s="1027"/>
      <c r="R12" s="997"/>
      <c r="S12" s="997"/>
      <c r="T12" s="997"/>
      <c r="U12" s="997"/>
      <c r="V12" s="997"/>
      <c r="W12" s="997"/>
      <c r="X12" s="997"/>
      <c r="Y12" s="997"/>
      <c r="Z12" s="997"/>
    </row>
    <row r="13" ht="29.25" customHeight="1">
      <c r="A13" s="1032"/>
      <c r="B13" s="1033" t="s">
        <v>1118</v>
      </c>
      <c r="C13" s="1034"/>
      <c r="D13" s="1034"/>
      <c r="E13" s="1034"/>
      <c r="F13" s="1034" t="s">
        <v>1119</v>
      </c>
      <c r="G13" s="1034"/>
      <c r="H13" s="1034"/>
      <c r="I13" s="1035"/>
      <c r="J13" s="1005"/>
      <c r="K13" s="1030" t="s">
        <v>1120</v>
      </c>
      <c r="L13" s="1026"/>
      <c r="M13" s="1026"/>
      <c r="N13" s="1026"/>
      <c r="O13" s="1026"/>
      <c r="P13" s="1027"/>
      <c r="R13" s="997"/>
      <c r="S13" s="997"/>
      <c r="T13" s="997"/>
      <c r="U13" s="997"/>
      <c r="V13" s="997"/>
      <c r="W13" s="997"/>
      <c r="X13" s="997"/>
      <c r="Y13" s="997"/>
      <c r="Z13" s="997"/>
    </row>
    <row r="14" ht="15.75" customHeight="1">
      <c r="A14" s="1036"/>
      <c r="B14" s="1037"/>
      <c r="C14" s="1038"/>
      <c r="D14" s="1038"/>
      <c r="E14" s="1038"/>
      <c r="F14" s="1038"/>
      <c r="G14" s="1038"/>
      <c r="H14" s="1038"/>
      <c r="I14" s="1039"/>
      <c r="J14" s="1005"/>
      <c r="K14" s="1024"/>
      <c r="L14" s="1025" t="s">
        <v>1121</v>
      </c>
      <c r="M14" s="1026"/>
      <c r="N14" s="1026"/>
      <c r="O14" s="1026"/>
      <c r="P14" s="1027"/>
      <c r="R14" s="997"/>
      <c r="S14" s="997"/>
      <c r="T14" s="997"/>
      <c r="U14" s="997"/>
      <c r="V14" s="997"/>
      <c r="W14" s="997"/>
      <c r="X14" s="997"/>
      <c r="Y14" s="997"/>
      <c r="Z14" s="997"/>
    </row>
    <row r="15" ht="15.75" customHeight="1">
      <c r="A15" s="1040"/>
      <c r="B15" s="1040"/>
      <c r="C15" s="1040"/>
      <c r="D15" s="1040"/>
      <c r="E15" s="1040"/>
      <c r="F15" s="1040"/>
      <c r="G15" s="1040"/>
      <c r="H15" s="1040"/>
      <c r="I15" s="1040"/>
      <c r="J15" s="1005"/>
      <c r="K15" s="1024"/>
      <c r="L15" s="1025" t="s">
        <v>1122</v>
      </c>
      <c r="M15" s="1026"/>
      <c r="N15" s="1026"/>
      <c r="O15" s="1026"/>
      <c r="P15" s="1027"/>
      <c r="R15" s="997"/>
      <c r="S15" s="997"/>
      <c r="T15" s="997"/>
      <c r="U15" s="997"/>
      <c r="V15" s="997"/>
      <c r="W15" s="997"/>
      <c r="X15" s="997"/>
      <c r="Y15" s="997"/>
      <c r="Z15" s="997"/>
    </row>
    <row r="16" ht="15.75" customHeight="1">
      <c r="A16" s="996"/>
      <c r="B16" s="996"/>
      <c r="C16" s="1040"/>
      <c r="D16" s="1040"/>
      <c r="E16" s="1040"/>
      <c r="F16" s="1040"/>
      <c r="G16" s="1040"/>
      <c r="H16" s="1040"/>
      <c r="I16" s="1040"/>
      <c r="J16" s="1005"/>
      <c r="K16" s="1041"/>
      <c r="L16" s="1042"/>
      <c r="M16" s="1042"/>
      <c r="N16" s="1042"/>
      <c r="O16" s="1042"/>
      <c r="P16" s="1043"/>
      <c r="R16" s="997"/>
      <c r="S16" s="997"/>
      <c r="T16" s="997"/>
      <c r="U16" s="997"/>
      <c r="V16" s="997"/>
      <c r="W16" s="997"/>
      <c r="X16" s="997"/>
      <c r="Y16" s="997"/>
      <c r="Z16" s="997"/>
    </row>
    <row r="17" ht="15.75" customHeight="1">
      <c r="A17" s="996"/>
      <c r="B17" s="996"/>
      <c r="C17" s="1040"/>
      <c r="D17" s="1040"/>
      <c r="E17" s="1040"/>
      <c r="F17" s="1040"/>
      <c r="G17" s="1040"/>
      <c r="H17" s="1040"/>
      <c r="I17" s="1040"/>
      <c r="J17" s="1005"/>
      <c r="K17" s="1044" t="s">
        <v>1123</v>
      </c>
      <c r="L17" s="1045"/>
      <c r="M17" s="1045"/>
      <c r="N17" s="1045"/>
      <c r="O17" s="1045"/>
      <c r="P17" s="1046"/>
      <c r="R17" s="997"/>
      <c r="S17" s="997"/>
      <c r="T17" s="997"/>
      <c r="U17" s="997"/>
      <c r="V17" s="997"/>
      <c r="W17" s="997"/>
      <c r="X17" s="997"/>
      <c r="Y17" s="997"/>
      <c r="Z17" s="997"/>
    </row>
    <row r="18" ht="15.75" customHeight="1">
      <c r="A18" s="996"/>
      <c r="B18" s="996"/>
      <c r="C18" s="1040"/>
      <c r="D18" s="1040"/>
      <c r="E18" s="1040"/>
      <c r="F18" s="1040"/>
      <c r="G18" s="1040"/>
      <c r="H18" s="1040"/>
      <c r="I18" s="1040"/>
      <c r="J18" s="1005"/>
      <c r="K18" s="1021"/>
      <c r="L18" s="1022"/>
      <c r="M18" s="1022"/>
      <c r="N18" s="1022"/>
      <c r="O18" s="1022"/>
      <c r="P18" s="1023"/>
      <c r="R18" s="997"/>
      <c r="S18" s="997"/>
      <c r="T18" s="997"/>
      <c r="U18" s="997"/>
      <c r="V18" s="997"/>
      <c r="W18" s="997"/>
      <c r="X18" s="997"/>
      <c r="Y18" s="997"/>
      <c r="Z18" s="997"/>
    </row>
    <row r="19" ht="15.75" customHeight="1">
      <c r="A19" s="996"/>
      <c r="B19" s="996"/>
      <c r="C19" s="1040"/>
      <c r="D19" s="1040"/>
      <c r="E19" s="1040"/>
      <c r="F19" s="1040"/>
      <c r="G19" s="1040"/>
      <c r="H19" s="1040"/>
      <c r="I19" s="1040"/>
      <c r="J19" s="1005"/>
      <c r="K19" s="1047" t="s">
        <v>1124</v>
      </c>
      <c r="L19" s="1048"/>
      <c r="M19" s="1048"/>
      <c r="N19" s="1048"/>
      <c r="O19" s="1048"/>
      <c r="P19" s="1049"/>
      <c r="R19" s="997"/>
      <c r="S19" s="997"/>
      <c r="T19" s="997"/>
      <c r="U19" s="997"/>
      <c r="V19" s="997"/>
      <c r="W19" s="997"/>
      <c r="X19" s="997"/>
      <c r="Y19" s="997"/>
      <c r="Z19" s="997"/>
    </row>
    <row r="20" ht="15.75" customHeight="1">
      <c r="A20" s="1050"/>
      <c r="B20" s="1050"/>
      <c r="C20" s="1040"/>
      <c r="D20" s="1040"/>
      <c r="E20" s="1040"/>
      <c r="F20" s="1040"/>
      <c r="G20" s="1040"/>
      <c r="H20" s="1040"/>
      <c r="I20" s="1040"/>
      <c r="J20" s="1005"/>
      <c r="K20" s="1051"/>
      <c r="L20" s="1052" t="s">
        <v>1125</v>
      </c>
      <c r="M20" s="1053"/>
      <c r="N20" s="1053"/>
      <c r="O20" s="1053"/>
      <c r="P20" s="1054"/>
      <c r="R20" s="997"/>
      <c r="S20" s="997"/>
      <c r="T20" s="997"/>
      <c r="U20" s="997"/>
      <c r="V20" s="997"/>
      <c r="W20" s="997"/>
      <c r="X20" s="997"/>
      <c r="Y20" s="997"/>
      <c r="Z20" s="997"/>
    </row>
    <row r="21">
      <c r="A21" s="1040"/>
      <c r="B21" s="1040"/>
      <c r="C21" s="1040"/>
      <c r="D21" s="1040"/>
      <c r="E21" s="1040"/>
      <c r="F21" s="1040"/>
      <c r="G21" s="1040"/>
      <c r="H21" s="1040"/>
      <c r="I21" s="1040"/>
      <c r="J21" s="1005"/>
      <c r="K21" s="1024"/>
      <c r="L21" s="1025" t="s">
        <v>1126</v>
      </c>
      <c r="M21" s="1026"/>
      <c r="N21" s="1026"/>
      <c r="O21" s="1026"/>
      <c r="P21" s="1027"/>
      <c r="R21" s="997"/>
      <c r="S21" s="997"/>
      <c r="T21" s="997"/>
      <c r="U21" s="997"/>
      <c r="V21" s="997"/>
      <c r="W21" s="997"/>
      <c r="X21" s="997"/>
      <c r="Y21" s="997"/>
      <c r="Z21" s="997"/>
    </row>
    <row r="22" ht="31.5" customHeight="1">
      <c r="A22" s="1040"/>
      <c r="B22" s="1055"/>
      <c r="J22" s="1005"/>
      <c r="K22" s="1024"/>
      <c r="L22" s="1025" t="s">
        <v>1127</v>
      </c>
      <c r="M22" s="1026"/>
      <c r="N22" s="1026"/>
      <c r="O22" s="1026"/>
      <c r="P22" s="1027"/>
      <c r="R22" s="997"/>
      <c r="S22" s="997"/>
      <c r="T22" s="997"/>
      <c r="U22" s="997"/>
      <c r="V22" s="997"/>
      <c r="W22" s="997"/>
      <c r="X22" s="997"/>
      <c r="Y22" s="997"/>
      <c r="Z22" s="997"/>
    </row>
    <row r="23">
      <c r="A23" s="996"/>
      <c r="B23" s="996"/>
      <c r="C23" s="1040"/>
      <c r="D23" s="1040"/>
      <c r="E23" s="1040"/>
      <c r="F23" s="1040"/>
      <c r="G23" s="1040"/>
      <c r="H23" s="1040"/>
      <c r="I23" s="1040"/>
      <c r="J23" s="1005"/>
      <c r="K23" s="1024"/>
      <c r="L23" s="1025" t="s">
        <v>1128</v>
      </c>
      <c r="M23" s="1026"/>
      <c r="N23" s="1026"/>
      <c r="O23" s="1026"/>
      <c r="P23" s="1027"/>
      <c r="R23" s="997"/>
      <c r="S23" s="997"/>
      <c r="T23" s="997"/>
      <c r="U23" s="997"/>
      <c r="V23" s="997"/>
      <c r="W23" s="997"/>
      <c r="X23" s="997"/>
      <c r="Y23" s="997"/>
      <c r="Z23" s="997"/>
    </row>
    <row r="24">
      <c r="A24" s="996"/>
      <c r="B24" s="996"/>
      <c r="C24" s="1055"/>
      <c r="J24" s="1005"/>
      <c r="K24" s="1056"/>
      <c r="L24" s="1057"/>
      <c r="M24" s="1058"/>
      <c r="N24" s="1058"/>
      <c r="O24" s="1058"/>
      <c r="P24" s="1059"/>
      <c r="R24" s="997"/>
      <c r="S24" s="997"/>
      <c r="T24" s="997"/>
      <c r="U24" s="997"/>
      <c r="V24" s="997"/>
      <c r="W24" s="997"/>
      <c r="X24" s="997"/>
      <c r="Y24" s="997"/>
      <c r="Z24" s="997"/>
    </row>
    <row r="25">
      <c r="A25" s="1050"/>
      <c r="B25" s="1050"/>
      <c r="C25" s="1040"/>
      <c r="D25" s="1040"/>
      <c r="E25" s="1040"/>
      <c r="F25" s="1040"/>
      <c r="G25" s="1040"/>
      <c r="H25" s="1040"/>
      <c r="I25" s="1040"/>
      <c r="J25" s="1005"/>
      <c r="K25" s="1030" t="s">
        <v>1129</v>
      </c>
      <c r="L25" s="1025"/>
      <c r="M25" s="1026"/>
      <c r="N25" s="1026"/>
      <c r="O25" s="1026"/>
      <c r="P25" s="1027"/>
      <c r="R25" s="997"/>
      <c r="S25" s="997"/>
      <c r="T25" s="997"/>
      <c r="U25" s="997"/>
      <c r="V25" s="997"/>
      <c r="W25" s="997"/>
      <c r="X25" s="997"/>
      <c r="Y25" s="997"/>
      <c r="Z25" s="997"/>
    </row>
    <row r="26" ht="15.75" customHeight="1">
      <c r="A26" s="996"/>
      <c r="B26" s="996"/>
      <c r="C26" s="1040"/>
      <c r="D26" s="1040"/>
      <c r="E26" s="1040"/>
      <c r="F26" s="1040"/>
      <c r="G26" s="1040"/>
      <c r="H26" s="1040"/>
      <c r="I26" s="1040"/>
      <c r="J26" s="1005"/>
      <c r="K26" s="1030" t="s">
        <v>1130</v>
      </c>
      <c r="L26" s="1026"/>
      <c r="M26" s="1026"/>
      <c r="N26" s="1026"/>
      <c r="O26" s="1026"/>
      <c r="P26" s="1027"/>
      <c r="R26" s="997"/>
      <c r="V26" s="997"/>
      <c r="W26" s="997"/>
      <c r="X26" s="997"/>
      <c r="Y26" s="997"/>
      <c r="Z26" s="997"/>
    </row>
    <row r="27" ht="15.75" customHeight="1">
      <c r="A27" s="996"/>
      <c r="B27" s="996"/>
      <c r="C27" s="1040"/>
      <c r="D27" s="1040"/>
      <c r="E27" s="1040"/>
      <c r="F27" s="1040"/>
      <c r="G27" s="1040"/>
      <c r="H27" s="1040"/>
      <c r="I27" s="1040"/>
      <c r="J27" s="1005"/>
      <c r="K27" s="1041"/>
      <c r="L27" s="1026"/>
      <c r="M27" s="1026"/>
      <c r="N27" s="1026"/>
      <c r="O27" s="1026"/>
      <c r="P27" s="1027"/>
      <c r="R27" s="997"/>
      <c r="V27" s="997"/>
      <c r="W27" s="997"/>
      <c r="X27" s="997"/>
      <c r="Y27" s="997"/>
      <c r="Z27" s="997"/>
    </row>
    <row r="28" ht="15.75" customHeight="1">
      <c r="A28" s="996"/>
      <c r="B28" s="996"/>
      <c r="C28" s="996"/>
      <c r="D28" s="996"/>
      <c r="E28" s="996"/>
      <c r="F28" s="996"/>
      <c r="G28" s="996"/>
      <c r="H28" s="996"/>
      <c r="I28" s="996"/>
      <c r="J28" s="1005"/>
      <c r="K28" s="1030" t="s">
        <v>1131</v>
      </c>
      <c r="L28" s="1042"/>
      <c r="M28" s="1042"/>
      <c r="N28" s="1042"/>
      <c r="O28" s="1042"/>
      <c r="P28" s="1043"/>
      <c r="R28" s="997"/>
      <c r="V28" s="997"/>
      <c r="W28" s="997"/>
      <c r="X28" s="997"/>
      <c r="Y28" s="997"/>
      <c r="Z28" s="997"/>
    </row>
    <row r="29" ht="15.75" customHeight="1">
      <c r="A29" s="1060"/>
      <c r="J29" s="1061"/>
      <c r="K29" s="1062"/>
      <c r="L29" s="1063"/>
      <c r="M29" s="1063"/>
      <c r="N29" s="1063"/>
      <c r="O29" s="1063"/>
      <c r="P29" s="1064"/>
      <c r="R29" s="997"/>
      <c r="V29" s="997"/>
      <c r="W29" s="997"/>
      <c r="X29" s="997"/>
      <c r="Y29" s="997"/>
      <c r="Z29" s="997"/>
    </row>
    <row r="30" ht="15.75" customHeight="1">
      <c r="A30" s="1065"/>
      <c r="R30" s="997"/>
      <c r="V30" s="997"/>
      <c r="W30" s="997"/>
      <c r="X30" s="997"/>
      <c r="Y30" s="997"/>
      <c r="Z30" s="997"/>
    </row>
  </sheetData>
  <mergeCells count="13">
    <mergeCell ref="B4:I4"/>
    <mergeCell ref="B12:I12"/>
    <mergeCell ref="K19:P19"/>
    <mergeCell ref="B22:I22"/>
    <mergeCell ref="C24:I24"/>
    <mergeCell ref="A30:P30"/>
    <mergeCell ref="B2:I2"/>
    <mergeCell ref="K2:P2"/>
    <mergeCell ref="Q2:Q30"/>
    <mergeCell ref="S2:U2"/>
    <mergeCell ref="B3:I3"/>
    <mergeCell ref="K4:P4"/>
    <mergeCell ref="K6:P6"/>
  </mergeCells>
  <hyperlinks>
    <hyperlink r:id="rId1" location="gid=346357656" ref="B3"/>
  </hyperlinks>
  <printOptions/>
  <pageMargins bottom="1.0" footer="0.0" header="0.0" left="1.0" right="1.0" top="1.0"/>
  <pageSetup orientation="portrait"/>
  <headerFooter>
    <oddFooter>&amp;C000000&amp;P</oddFooter>
  </headerFooter>
  <drawing r:id="rId2"/>
</worksheet>
</file>